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tables/table1.xml" ContentType="application/vnd.openxmlformats-officedocument.spreadsheetml.table+xml"/>
  <Override PartName="/xl/comments3.xml" ContentType="application/vnd.openxmlformats-officedocument.spreadsheetml.comments+xml"/>
  <Override PartName="/xl/drawings/drawing4.xml" ContentType="application/vnd.openxmlformats-officedocument.drawing+xml"/>
  <Override PartName="/xl/tables/table2.xml" ContentType="application/vnd.openxmlformats-officedocument.spreadsheetml.table+xml"/>
  <Override PartName="/xl/comments4.xml" ContentType="application/vnd.openxmlformats-officedocument.spreadsheetml.comments+xml"/>
  <Override PartName="/xl/drawings/drawing5.xml" ContentType="application/vnd.openxmlformats-officedocument.drawing+xml"/>
  <Override PartName="/xl/tables/table3.xml" ContentType="application/vnd.openxmlformats-officedocument.spreadsheetml.table+xml"/>
  <Override PartName="/xl/tables/table4.xml" ContentType="application/vnd.openxmlformats-officedocument.spreadsheetml.table+xml"/>
  <Override PartName="/xl/comments5.xml" ContentType="application/vnd.openxmlformats-officedocument.spreadsheetml.comments+xml"/>
  <Override PartName="/xl/drawings/drawing6.xml" ContentType="application/vnd.openxmlformats-officedocument.drawing+xml"/>
  <Override PartName="/xl/tables/table5.xml" ContentType="application/vnd.openxmlformats-officedocument.spreadsheetml.table+xml"/>
  <Override PartName="/xl/tables/table6.xml" ContentType="application/vnd.openxmlformats-officedocument.spreadsheetml.table+xml"/>
  <Override PartName="/xl/comments6.xml" ContentType="application/vnd.openxmlformats-officedocument.spreadsheetml.comments+xml"/>
  <Override PartName="/xl/drawings/drawing7.xml" ContentType="application/vnd.openxmlformats-officedocument.drawing+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comments7.xml" ContentType="application/vnd.openxmlformats-officedocument.spreadsheetml.comments+xml"/>
  <Override PartName="/xl/drawings/drawing8.xml" ContentType="application/vnd.openxmlformats-officedocument.drawing+xml"/>
  <Override PartName="/xl/comments8.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codeName="ThisWorkbook" defaultThemeVersion="166925"/>
  <mc:AlternateContent xmlns:mc="http://schemas.openxmlformats.org/markup-compatibility/2006">
    <mc:Choice Requires="x15">
      <x15ac:absPath xmlns:x15ac="http://schemas.microsoft.com/office/spreadsheetml/2010/11/ac" url="C:\Users\Juank\Mi unidad (jrozo@fuga.gov.co)\FUGA\Procesos\2026\Consultoría Muelle\"/>
    </mc:Choice>
  </mc:AlternateContent>
  <xr:revisionPtr revIDLastSave="0" documentId="13_ncr:1_{C12D9970-2395-477D-B730-BAB9A40B64C0}" xr6:coauthVersionLast="47" xr6:coauthVersionMax="47" xr10:uidLastSave="{00000000-0000-0000-0000-000000000000}"/>
  <bookViews>
    <workbookView xWindow="-120" yWindow="-120" windowWidth="29040" windowHeight="15840" tabRatio="706" firstSheet="2" activeTab="3" xr2:uid="{00000000-000D-0000-FFFF-FFFF00000000}"/>
  </bookViews>
  <sheets>
    <sheet name="SMMLV" sheetId="19" state="hidden" r:id="rId1"/>
    <sheet name="IPC DIC" sheetId="20" state="hidden" r:id="rId2"/>
    <sheet name="portada" sheetId="11" r:id="rId3"/>
    <sheet name="Resumen" sheetId="5" r:id="rId4"/>
    <sheet name="Tarifas" sheetId="1" r:id="rId5"/>
    <sheet name="Escala Salarial" sheetId="23" r:id="rId6"/>
    <sheet name="Personal" sheetId="3" r:id="rId7"/>
    <sheet name="Factor Multiplicador" sheetId="4" r:id="rId8"/>
    <sheet name="EQUIPOS Y OTROS" sheetId="21" r:id="rId9"/>
    <sheet name="COTIZACIONES LEP" sheetId="27" r:id="rId10"/>
    <sheet name="PRESUP OF" sheetId="13" r:id="rId11"/>
    <sheet name="CIO" sheetId="9" state="hidden" r:id="rId12"/>
    <sheet name="Distribución Presupuestal" sheetId="26" r:id="rId13"/>
  </sheets>
  <definedNames>
    <definedName name="_xlnm._FilterDatabase" localSheetId="11" hidden="1">CIO!$A$2:$U$14149</definedName>
    <definedName name="_IPC2018" localSheetId="10">Tarifas!#REF!</definedName>
    <definedName name="_IPC2018">Tarifas!#REF!</definedName>
    <definedName name="AMPAROS_DIS" localSheetId="11">Tabla2[#All]</definedName>
    <definedName name="AMPAROS_DIS" localSheetId="8">Tabla2[#All]</definedName>
    <definedName name="AMPAROS_DIS" localSheetId="10">Tabla2[#All]</definedName>
    <definedName name="AMPAROS_DIS">Tabla2[#All]</definedName>
    <definedName name="AMPAROS_OBR" localSheetId="11">Tabla5[#All]</definedName>
    <definedName name="AMPAROS_OBR" localSheetId="8">Tabla5[#All]</definedName>
    <definedName name="AMPAROS_OBR" localSheetId="10">Tabla5[#All]</definedName>
    <definedName name="AMPAROS_OBR">Tabla5[#All]</definedName>
    <definedName name="_xlnm.Print_Area" localSheetId="8">'EQUIPOS Y OTROS'!$A$1:$P$71</definedName>
    <definedName name="_xlnm.Print_Area" localSheetId="5">'Escala Salarial'!$A$1:$J$71</definedName>
    <definedName name="_xlnm.Print_Area" localSheetId="7">'Factor Multiplicador'!$A$1:$K$122</definedName>
    <definedName name="_xlnm.Print_Area" localSheetId="6">Personal!$A$1:$BI$77</definedName>
    <definedName name="_xlnm.Print_Area" localSheetId="2">portada!$A$1:$A$30</definedName>
    <definedName name="_xlnm.Print_Area" localSheetId="10">'PRESUP OF'!$A$1:$I$63</definedName>
    <definedName name="_xlnm.Print_Area" localSheetId="3">Resumen!$A$1:$D$55</definedName>
    <definedName name="_xlnm.Print_Area" localSheetId="4">Tarifas!$A$1:$I$50</definedName>
    <definedName name="CIO">CIO!$A:$F</definedName>
    <definedName name="DETALLE">#REF!</definedName>
    <definedName name="ESPE2">Tarifas!#REF!</definedName>
    <definedName name="PERS_OBRA" localSheetId="11">Tabla1[#All]</definedName>
    <definedName name="PERS_OBRA" localSheetId="8">Tabla1[#All]</definedName>
    <definedName name="PERS_OBRA" localSheetId="10">Tabla1[#All]</definedName>
    <definedName name="PERS_OBRA">Tabla1[#All]</definedName>
    <definedName name="Personal1" localSheetId="8">Tabla1[#All]</definedName>
    <definedName name="Personal1">Tabla1[#All]</definedName>
    <definedName name="PROF3">Tarifas!#REF!</definedName>
    <definedName name="PROF4">Tarifas!#REF!</definedName>
    <definedName name="PROF5">Tarifas!#REF!</definedName>
    <definedName name="PROF6">Tarifas!#REF!</definedName>
    <definedName name="PROF7">Tarifas!#REF!</definedName>
    <definedName name="PROF8">Tarifas!#REF!</definedName>
    <definedName name="PROFAUX">Tarifas!#REF!</definedName>
    <definedName name="TARIFA_IDRD">Tarifas!$A$2:$I$50</definedName>
    <definedName name="Tipo_Ensayo">#REF!</definedName>
    <definedName name="_xlnm.Print_Titles" localSheetId="3">Resumen!$1:$9</definedName>
    <definedName name="TODINSDET">#REF!</definedName>
    <definedName name="TODINSDET30ABR">#REF!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25" i="26" l="1"/>
  <c r="E24" i="26"/>
  <c r="C24" i="26"/>
  <c r="B24" i="26"/>
  <c r="F53" i="21"/>
  <c r="F54" i="21"/>
  <c r="F55" i="21"/>
  <c r="F56" i="21"/>
  <c r="F57" i="21"/>
  <c r="F58" i="21"/>
  <c r="F59" i="21"/>
  <c r="F60" i="21"/>
  <c r="F61" i="21"/>
  <c r="F62" i="21"/>
  <c r="F63" i="21"/>
  <c r="F64" i="21"/>
  <c r="F65" i="21"/>
  <c r="F66" i="21"/>
  <c r="F67" i="21"/>
  <c r="F68" i="21"/>
  <c r="F69" i="21"/>
  <c r="E53" i="21"/>
  <c r="E54" i="21"/>
  <c r="E55" i="21"/>
  <c r="E56" i="21"/>
  <c r="E57" i="21"/>
  <c r="E58" i="21"/>
  <c r="E59" i="21"/>
  <c r="E60" i="21"/>
  <c r="E61" i="21"/>
  <c r="E62" i="21"/>
  <c r="E63" i="21"/>
  <c r="E64" i="21"/>
  <c r="E65" i="21"/>
  <c r="E66" i="21"/>
  <c r="E67" i="21"/>
  <c r="E68" i="21"/>
  <c r="E69" i="21"/>
  <c r="P20" i="27"/>
  <c r="O20" i="27"/>
  <c r="G12" i="26" l="1"/>
  <c r="H12" i="26"/>
  <c r="H15" i="26" s="1"/>
  <c r="B20" i="26" s="1"/>
  <c r="I12" i="26"/>
  <c r="J12" i="26"/>
  <c r="J15" i="26" s="1"/>
  <c r="D20" i="26" s="1"/>
  <c r="D21" i="26" s="1"/>
  <c r="D24" i="26" s="1"/>
  <c r="G13" i="26"/>
  <c r="H13" i="26"/>
  <c r="I13" i="26"/>
  <c r="J13" i="26"/>
  <c r="G14" i="26"/>
  <c r="H14" i="26"/>
  <c r="I14" i="26"/>
  <c r="J14" i="26"/>
  <c r="B22" i="26"/>
  <c r="E22" i="26" s="1"/>
  <c r="C22" i="26"/>
  <c r="D22" i="26"/>
  <c r="E32" i="26"/>
  <c r="I15" i="26" l="1"/>
  <c r="C20" i="26" s="1"/>
  <c r="C21" i="26" s="1"/>
  <c r="D25" i="26"/>
  <c r="D26" i="26"/>
  <c r="C32" i="26" s="1"/>
  <c r="D32" i="26" s="1"/>
  <c r="D33" i="26" s="1"/>
  <c r="C25" i="26"/>
  <c r="C26" i="26" s="1"/>
  <c r="B21" i="26"/>
  <c r="M22" i="4"/>
  <c r="M23" i="4"/>
  <c r="F23" i="4" s="1"/>
  <c r="M24" i="4"/>
  <c r="M25" i="4"/>
  <c r="M26" i="4"/>
  <c r="C7" i="21"/>
  <c r="E20" i="26" l="1"/>
  <c r="E21" i="26"/>
  <c r="F22" i="4"/>
  <c r="G22" i="4"/>
  <c r="E14149" i="9"/>
  <c r="E14148" i="9"/>
  <c r="E14147" i="9"/>
  <c r="E14146" i="9"/>
  <c r="E14145" i="9"/>
  <c r="E14144" i="9"/>
  <c r="E14143" i="9"/>
  <c r="E14142" i="9"/>
  <c r="E14141" i="9"/>
  <c r="E14140" i="9"/>
  <c r="E14139" i="9"/>
  <c r="E14138" i="9"/>
  <c r="E14137" i="9"/>
  <c r="E14136" i="9"/>
  <c r="E14135" i="9"/>
  <c r="E14134" i="9"/>
  <c r="E14133" i="9"/>
  <c r="E14132" i="9"/>
  <c r="E14131" i="9"/>
  <c r="E14130" i="9"/>
  <c r="E14129" i="9"/>
  <c r="E14128" i="9"/>
  <c r="E14127" i="9"/>
  <c r="E14126" i="9"/>
  <c r="E14125" i="9"/>
  <c r="E14124" i="9"/>
  <c r="E14123" i="9"/>
  <c r="E14122" i="9"/>
  <c r="E14121" i="9"/>
  <c r="E14120" i="9"/>
  <c r="E14119" i="9"/>
  <c r="E14118" i="9"/>
  <c r="E14117" i="9"/>
  <c r="E14116" i="9"/>
  <c r="E14115" i="9"/>
  <c r="E14114" i="9"/>
  <c r="E14113" i="9"/>
  <c r="E14112" i="9"/>
  <c r="E14111" i="9"/>
  <c r="E14110" i="9"/>
  <c r="E14109" i="9"/>
  <c r="E14108" i="9"/>
  <c r="E14107" i="9"/>
  <c r="E14106" i="9"/>
  <c r="E14105" i="9"/>
  <c r="E14104" i="9"/>
  <c r="E14103" i="9"/>
  <c r="E14102" i="9"/>
  <c r="E14101" i="9"/>
  <c r="E14100" i="9"/>
  <c r="E14099" i="9"/>
  <c r="E14098" i="9"/>
  <c r="E14097" i="9"/>
  <c r="E14096" i="9"/>
  <c r="E14095" i="9"/>
  <c r="E14094" i="9"/>
  <c r="E14093" i="9"/>
  <c r="E14092" i="9"/>
  <c r="E14091" i="9"/>
  <c r="E14090" i="9"/>
  <c r="E14089" i="9"/>
  <c r="E14088" i="9"/>
  <c r="E14087" i="9"/>
  <c r="E14086" i="9"/>
  <c r="E14085" i="9"/>
  <c r="E14084" i="9"/>
  <c r="E14083" i="9"/>
  <c r="E14082" i="9"/>
  <c r="E14081" i="9"/>
  <c r="E14080" i="9"/>
  <c r="E14079" i="9"/>
  <c r="E14078" i="9"/>
  <c r="E14077" i="9"/>
  <c r="E14076" i="9"/>
  <c r="E14075" i="9"/>
  <c r="E14074" i="9"/>
  <c r="E14073" i="9"/>
  <c r="E14072" i="9"/>
  <c r="E14071" i="9"/>
  <c r="E14070" i="9"/>
  <c r="E14069" i="9"/>
  <c r="E14068" i="9"/>
  <c r="E14067" i="9"/>
  <c r="E14066" i="9"/>
  <c r="E14065" i="9"/>
  <c r="E14064" i="9"/>
  <c r="E14063" i="9"/>
  <c r="E14062" i="9"/>
  <c r="E14061" i="9"/>
  <c r="E14060" i="9"/>
  <c r="E14059" i="9"/>
  <c r="E14058" i="9"/>
  <c r="E14057" i="9"/>
  <c r="E14056" i="9"/>
  <c r="E14055" i="9"/>
  <c r="E14054" i="9"/>
  <c r="E14053" i="9"/>
  <c r="E14052" i="9"/>
  <c r="E14051" i="9"/>
  <c r="E14050" i="9"/>
  <c r="E14049" i="9"/>
  <c r="E14048" i="9"/>
  <c r="E14047" i="9"/>
  <c r="E14046" i="9"/>
  <c r="E14045" i="9"/>
  <c r="E14044" i="9"/>
  <c r="E14043" i="9"/>
  <c r="E14042" i="9"/>
  <c r="E14041" i="9"/>
  <c r="E14040" i="9"/>
  <c r="E14039" i="9"/>
  <c r="E14038" i="9"/>
  <c r="E14037" i="9"/>
  <c r="E14036" i="9"/>
  <c r="E14035" i="9"/>
  <c r="E14034" i="9"/>
  <c r="E14033" i="9"/>
  <c r="E14032" i="9"/>
  <c r="E14031" i="9"/>
  <c r="E14030" i="9"/>
  <c r="E14029" i="9"/>
  <c r="E14028" i="9"/>
  <c r="E14027" i="9"/>
  <c r="E14026" i="9"/>
  <c r="E14025" i="9"/>
  <c r="E14024" i="9"/>
  <c r="E14023" i="9"/>
  <c r="E14022" i="9"/>
  <c r="E14021" i="9"/>
  <c r="E14020" i="9"/>
  <c r="E14019" i="9"/>
  <c r="E14018" i="9"/>
  <c r="E14017" i="9"/>
  <c r="E14016" i="9"/>
  <c r="E14015" i="9"/>
  <c r="E14014" i="9"/>
  <c r="E14013" i="9"/>
  <c r="E14012" i="9"/>
  <c r="E14011" i="9"/>
  <c r="E14010" i="9"/>
  <c r="E14009" i="9"/>
  <c r="E14008" i="9"/>
  <c r="E14007" i="9"/>
  <c r="E14006" i="9"/>
  <c r="E14005" i="9"/>
  <c r="E14004" i="9"/>
  <c r="E14003" i="9"/>
  <c r="E14002" i="9"/>
  <c r="E14001" i="9"/>
  <c r="E14000" i="9"/>
  <c r="E13999" i="9"/>
  <c r="E13998" i="9"/>
  <c r="E13997" i="9"/>
  <c r="E13996" i="9"/>
  <c r="E13995" i="9"/>
  <c r="E13994" i="9"/>
  <c r="E13993" i="9"/>
  <c r="E13992" i="9"/>
  <c r="E13991" i="9"/>
  <c r="E13990" i="9"/>
  <c r="E13989" i="9"/>
  <c r="E13988" i="9"/>
  <c r="E13987" i="9"/>
  <c r="E13986" i="9"/>
  <c r="E13985" i="9"/>
  <c r="E13984" i="9"/>
  <c r="E13983" i="9"/>
  <c r="E13982" i="9"/>
  <c r="E13981" i="9"/>
  <c r="E13980" i="9"/>
  <c r="E13979" i="9"/>
  <c r="E13978" i="9"/>
  <c r="E13977" i="9"/>
  <c r="E13976" i="9"/>
  <c r="E13975" i="9"/>
  <c r="E13974" i="9"/>
  <c r="E13973" i="9"/>
  <c r="E13972" i="9"/>
  <c r="E13971" i="9"/>
  <c r="E13970" i="9"/>
  <c r="E13969" i="9"/>
  <c r="E13968" i="9"/>
  <c r="E13967" i="9"/>
  <c r="E13966" i="9"/>
  <c r="E13965" i="9"/>
  <c r="E13964" i="9"/>
  <c r="E13963" i="9"/>
  <c r="E13962" i="9"/>
  <c r="E13961" i="9"/>
  <c r="E13960" i="9"/>
  <c r="E13959" i="9"/>
  <c r="E13958" i="9"/>
  <c r="E13957" i="9"/>
  <c r="E13956" i="9"/>
  <c r="E13955" i="9"/>
  <c r="E13954" i="9"/>
  <c r="E13953" i="9"/>
  <c r="E13952" i="9"/>
  <c r="E13951" i="9"/>
  <c r="E13950" i="9"/>
  <c r="E13949" i="9"/>
  <c r="E13948" i="9"/>
  <c r="E13947" i="9"/>
  <c r="E13946" i="9"/>
  <c r="E13945" i="9"/>
  <c r="E13944" i="9"/>
  <c r="E13943" i="9"/>
  <c r="E13942" i="9"/>
  <c r="E13941" i="9"/>
  <c r="E13940" i="9"/>
  <c r="E13939" i="9"/>
  <c r="E13938" i="9"/>
  <c r="E13937" i="9"/>
  <c r="E13936" i="9"/>
  <c r="E13935" i="9"/>
  <c r="E13934" i="9"/>
  <c r="E13933" i="9"/>
  <c r="E13932" i="9"/>
  <c r="E13931" i="9"/>
  <c r="E13930" i="9"/>
  <c r="E13929" i="9"/>
  <c r="E13928" i="9"/>
  <c r="E13927" i="9"/>
  <c r="E13926" i="9"/>
  <c r="E13925" i="9"/>
  <c r="E13924" i="9"/>
  <c r="E13923" i="9"/>
  <c r="E13922" i="9"/>
  <c r="E13921" i="9"/>
  <c r="E13920" i="9"/>
  <c r="E13919" i="9"/>
  <c r="E13918" i="9"/>
  <c r="E13917" i="9"/>
  <c r="E13916" i="9"/>
  <c r="E13915" i="9"/>
  <c r="E13914" i="9"/>
  <c r="E13913" i="9"/>
  <c r="E13912" i="9"/>
  <c r="E13911" i="9"/>
  <c r="E13910" i="9"/>
  <c r="E13909" i="9"/>
  <c r="E13908" i="9"/>
  <c r="E13907" i="9"/>
  <c r="E13906" i="9"/>
  <c r="E13905" i="9"/>
  <c r="E13904" i="9"/>
  <c r="E13903" i="9"/>
  <c r="E13902" i="9"/>
  <c r="E13901" i="9"/>
  <c r="E13900" i="9"/>
  <c r="E13899" i="9"/>
  <c r="E13898" i="9"/>
  <c r="E13897" i="9"/>
  <c r="E13896" i="9"/>
  <c r="E13895" i="9"/>
  <c r="E13894" i="9"/>
  <c r="E13893" i="9"/>
  <c r="E13892" i="9"/>
  <c r="E13891" i="9"/>
  <c r="E13890" i="9"/>
  <c r="E13889" i="9"/>
  <c r="E13888" i="9"/>
  <c r="E13887" i="9"/>
  <c r="E13886" i="9"/>
  <c r="E13885" i="9"/>
  <c r="E13884" i="9"/>
  <c r="E13883" i="9"/>
  <c r="E13882" i="9"/>
  <c r="E13881" i="9"/>
  <c r="E13880" i="9"/>
  <c r="E13879" i="9"/>
  <c r="E13878" i="9"/>
  <c r="E13877" i="9"/>
  <c r="E13876" i="9"/>
  <c r="E13875" i="9"/>
  <c r="E13874" i="9"/>
  <c r="E13873" i="9"/>
  <c r="E13872" i="9"/>
  <c r="E13871" i="9"/>
  <c r="E13870" i="9"/>
  <c r="E13869" i="9"/>
  <c r="E13868" i="9"/>
  <c r="E13867" i="9"/>
  <c r="E13866" i="9"/>
  <c r="E13865" i="9"/>
  <c r="E13864" i="9"/>
  <c r="E13863" i="9"/>
  <c r="E13862" i="9"/>
  <c r="E13861" i="9"/>
  <c r="E13860" i="9"/>
  <c r="E13859" i="9"/>
  <c r="E13858" i="9"/>
  <c r="E13857" i="9"/>
  <c r="E13856" i="9"/>
  <c r="E13855" i="9"/>
  <c r="E13854" i="9"/>
  <c r="E13853" i="9"/>
  <c r="E13852" i="9"/>
  <c r="E13851" i="9"/>
  <c r="E13850" i="9"/>
  <c r="E13849" i="9"/>
  <c r="E13848" i="9"/>
  <c r="E13847" i="9"/>
  <c r="E13846" i="9"/>
  <c r="E13845" i="9"/>
  <c r="E13844" i="9"/>
  <c r="E13843" i="9"/>
  <c r="E13842" i="9"/>
  <c r="E13841" i="9"/>
  <c r="E13840" i="9"/>
  <c r="E13839" i="9"/>
  <c r="E13838" i="9"/>
  <c r="E13837" i="9"/>
  <c r="E13836" i="9"/>
  <c r="E13835" i="9"/>
  <c r="E13834" i="9"/>
  <c r="E13833" i="9"/>
  <c r="E13832" i="9"/>
  <c r="E13831" i="9"/>
  <c r="E13830" i="9"/>
  <c r="E13829" i="9"/>
  <c r="E13828" i="9"/>
  <c r="E13827" i="9"/>
  <c r="E13826" i="9"/>
  <c r="E13825" i="9"/>
  <c r="E13824" i="9"/>
  <c r="E13823" i="9"/>
  <c r="E13822" i="9"/>
  <c r="E13821" i="9"/>
  <c r="E13820" i="9"/>
  <c r="E13819" i="9"/>
  <c r="E13818" i="9"/>
  <c r="E13817" i="9"/>
  <c r="E13816" i="9"/>
  <c r="E13815" i="9"/>
  <c r="E13814" i="9"/>
  <c r="E13813" i="9"/>
  <c r="E13812" i="9"/>
  <c r="E13811" i="9"/>
  <c r="E13810" i="9"/>
  <c r="E13809" i="9"/>
  <c r="E13808" i="9"/>
  <c r="E13807" i="9"/>
  <c r="E13806" i="9"/>
  <c r="E13805" i="9"/>
  <c r="E13804" i="9"/>
  <c r="E13803" i="9"/>
  <c r="E13802" i="9"/>
  <c r="E13801" i="9"/>
  <c r="E13800" i="9"/>
  <c r="E13799" i="9"/>
  <c r="E13798" i="9"/>
  <c r="E13797" i="9"/>
  <c r="E13796" i="9"/>
  <c r="E13795" i="9"/>
  <c r="E13794" i="9"/>
  <c r="E13793" i="9"/>
  <c r="E13792" i="9"/>
  <c r="E13791" i="9"/>
  <c r="E13790" i="9"/>
  <c r="E13789" i="9"/>
  <c r="E13788" i="9"/>
  <c r="E13787" i="9"/>
  <c r="E13786" i="9"/>
  <c r="E13785" i="9"/>
  <c r="E13784" i="9"/>
  <c r="E13783" i="9"/>
  <c r="E13782" i="9"/>
  <c r="E13781" i="9"/>
  <c r="E13780" i="9"/>
  <c r="E13779" i="9"/>
  <c r="E13778" i="9"/>
  <c r="E13777" i="9"/>
  <c r="E13776" i="9"/>
  <c r="E13775" i="9"/>
  <c r="E13774" i="9"/>
  <c r="E13773" i="9"/>
  <c r="E13772" i="9"/>
  <c r="E13771" i="9"/>
  <c r="E13770" i="9"/>
  <c r="E13769" i="9"/>
  <c r="E13768" i="9"/>
  <c r="E13767" i="9"/>
  <c r="E13766" i="9"/>
  <c r="E13765" i="9"/>
  <c r="E13764" i="9"/>
  <c r="E13763" i="9"/>
  <c r="E13762" i="9"/>
  <c r="E13761" i="9"/>
  <c r="E13760" i="9"/>
  <c r="E13759" i="9"/>
  <c r="E13758" i="9"/>
  <c r="E13757" i="9"/>
  <c r="E13756" i="9"/>
  <c r="E13755" i="9"/>
  <c r="E13754" i="9"/>
  <c r="E13753" i="9"/>
  <c r="E13752" i="9"/>
  <c r="E13751" i="9"/>
  <c r="E13750" i="9"/>
  <c r="E13749" i="9"/>
  <c r="E13748" i="9"/>
  <c r="E13747" i="9"/>
  <c r="E13746" i="9"/>
  <c r="E13745" i="9"/>
  <c r="E13744" i="9"/>
  <c r="E13743" i="9"/>
  <c r="E13742" i="9"/>
  <c r="E13741" i="9"/>
  <c r="E13740" i="9"/>
  <c r="E13739" i="9"/>
  <c r="E13738" i="9"/>
  <c r="E13737" i="9"/>
  <c r="E13736" i="9"/>
  <c r="E13735" i="9"/>
  <c r="E13734" i="9"/>
  <c r="E13733" i="9"/>
  <c r="E13732" i="9"/>
  <c r="E13731" i="9"/>
  <c r="E13730" i="9"/>
  <c r="E13729" i="9"/>
  <c r="E13728" i="9"/>
  <c r="E13727" i="9"/>
  <c r="E13726" i="9"/>
  <c r="E13725" i="9"/>
  <c r="E13724" i="9"/>
  <c r="E13723" i="9"/>
  <c r="E13722" i="9"/>
  <c r="E13721" i="9"/>
  <c r="E13720" i="9"/>
  <c r="E13719" i="9"/>
  <c r="E13718" i="9"/>
  <c r="E13717" i="9"/>
  <c r="E13716" i="9"/>
  <c r="E13715" i="9"/>
  <c r="E13714" i="9"/>
  <c r="E13713" i="9"/>
  <c r="E13712" i="9"/>
  <c r="E13711" i="9"/>
  <c r="E13710" i="9"/>
  <c r="E13709" i="9"/>
  <c r="E13708" i="9"/>
  <c r="E13707" i="9"/>
  <c r="E13706" i="9"/>
  <c r="E13705" i="9"/>
  <c r="E13704" i="9"/>
  <c r="E13703" i="9"/>
  <c r="E13702" i="9"/>
  <c r="E13701" i="9"/>
  <c r="E13700" i="9"/>
  <c r="E13699" i="9"/>
  <c r="E13698" i="9"/>
  <c r="E13697" i="9"/>
  <c r="E13696" i="9"/>
  <c r="E13695" i="9"/>
  <c r="E13694" i="9"/>
  <c r="E13693" i="9"/>
  <c r="E13692" i="9"/>
  <c r="E13691" i="9"/>
  <c r="E13690" i="9"/>
  <c r="E13689" i="9"/>
  <c r="E13688" i="9"/>
  <c r="E13687" i="9"/>
  <c r="E13686" i="9"/>
  <c r="E13685" i="9"/>
  <c r="E13684" i="9"/>
  <c r="E13683" i="9"/>
  <c r="E13682" i="9"/>
  <c r="E13681" i="9"/>
  <c r="E13680" i="9"/>
  <c r="E13679" i="9"/>
  <c r="E13678" i="9"/>
  <c r="E13677" i="9"/>
  <c r="E13676" i="9"/>
  <c r="E13675" i="9"/>
  <c r="E13674" i="9"/>
  <c r="E13673" i="9"/>
  <c r="E13672" i="9"/>
  <c r="E13671" i="9"/>
  <c r="E13670" i="9"/>
  <c r="E13669" i="9"/>
  <c r="E13668" i="9"/>
  <c r="E13667" i="9"/>
  <c r="E13666" i="9"/>
  <c r="E13665" i="9"/>
  <c r="E13664" i="9"/>
  <c r="E13663" i="9"/>
  <c r="E13662" i="9"/>
  <c r="E13661" i="9"/>
  <c r="E13660" i="9"/>
  <c r="E13659" i="9"/>
  <c r="E13658" i="9"/>
  <c r="E13657" i="9"/>
  <c r="E13656" i="9"/>
  <c r="E13655" i="9"/>
  <c r="E13654" i="9"/>
  <c r="E13653" i="9"/>
  <c r="E13652" i="9"/>
  <c r="E13651" i="9"/>
  <c r="E13650" i="9"/>
  <c r="E13649" i="9"/>
  <c r="E13648" i="9"/>
  <c r="E13647" i="9"/>
  <c r="E13646" i="9"/>
  <c r="E13645" i="9"/>
  <c r="E13644" i="9"/>
  <c r="E13643" i="9"/>
  <c r="E13642" i="9"/>
  <c r="E13641" i="9"/>
  <c r="E13640" i="9"/>
  <c r="E13639" i="9"/>
  <c r="E13638" i="9"/>
  <c r="E13637" i="9"/>
  <c r="E13636" i="9"/>
  <c r="E13635" i="9"/>
  <c r="E13634" i="9"/>
  <c r="E13633" i="9"/>
  <c r="E13632" i="9"/>
  <c r="E13631" i="9"/>
  <c r="E13630" i="9"/>
  <c r="E13629" i="9"/>
  <c r="E13628" i="9"/>
  <c r="E13627" i="9"/>
  <c r="E13626" i="9"/>
  <c r="E13625" i="9"/>
  <c r="E13624" i="9"/>
  <c r="E13623" i="9"/>
  <c r="E13622" i="9"/>
  <c r="E13621" i="9"/>
  <c r="E13620" i="9"/>
  <c r="E13619" i="9"/>
  <c r="E13618" i="9"/>
  <c r="E13617" i="9"/>
  <c r="E13616" i="9"/>
  <c r="E13615" i="9"/>
  <c r="E13614" i="9"/>
  <c r="E13613" i="9"/>
  <c r="E13612" i="9"/>
  <c r="E13611" i="9"/>
  <c r="E13610" i="9"/>
  <c r="E13609" i="9"/>
  <c r="E13608" i="9"/>
  <c r="E13607" i="9"/>
  <c r="E13606" i="9"/>
  <c r="E13605" i="9"/>
  <c r="E13604" i="9"/>
  <c r="E13603" i="9"/>
  <c r="E13602" i="9"/>
  <c r="E13601" i="9"/>
  <c r="E13600" i="9"/>
  <c r="E13599" i="9"/>
  <c r="E13598" i="9"/>
  <c r="E13597" i="9"/>
  <c r="E13596" i="9"/>
  <c r="E13595" i="9"/>
  <c r="E13594" i="9"/>
  <c r="E13593" i="9"/>
  <c r="E13592" i="9"/>
  <c r="E13591" i="9"/>
  <c r="E13590" i="9"/>
  <c r="E13589" i="9"/>
  <c r="E13588" i="9"/>
  <c r="E13587" i="9"/>
  <c r="E13586" i="9"/>
  <c r="E13585" i="9"/>
  <c r="E13584" i="9"/>
  <c r="E13583" i="9"/>
  <c r="E13582" i="9"/>
  <c r="E13581" i="9"/>
  <c r="E13580" i="9"/>
  <c r="E13579" i="9"/>
  <c r="E13578" i="9"/>
  <c r="E13577" i="9"/>
  <c r="E13576" i="9"/>
  <c r="E13575" i="9"/>
  <c r="E13574" i="9"/>
  <c r="E13573" i="9"/>
  <c r="E13572" i="9"/>
  <c r="E13571" i="9"/>
  <c r="E13570" i="9"/>
  <c r="E13569" i="9"/>
  <c r="E13568" i="9"/>
  <c r="E13567" i="9"/>
  <c r="E13566" i="9"/>
  <c r="E13565" i="9"/>
  <c r="E13564" i="9"/>
  <c r="E13563" i="9"/>
  <c r="E13562" i="9"/>
  <c r="E13561" i="9"/>
  <c r="E13560" i="9"/>
  <c r="E13559" i="9"/>
  <c r="E13558" i="9"/>
  <c r="E13557" i="9"/>
  <c r="E13556" i="9"/>
  <c r="E13555" i="9"/>
  <c r="E13554" i="9"/>
  <c r="E13553" i="9"/>
  <c r="E13552" i="9"/>
  <c r="E13551" i="9"/>
  <c r="E13550" i="9"/>
  <c r="E13549" i="9"/>
  <c r="E13548" i="9"/>
  <c r="E13547" i="9"/>
  <c r="E13546" i="9"/>
  <c r="E13545" i="9"/>
  <c r="E13544" i="9"/>
  <c r="E13543" i="9"/>
  <c r="E13542" i="9"/>
  <c r="E13541" i="9"/>
  <c r="E13540" i="9"/>
  <c r="E13539" i="9"/>
  <c r="E13538" i="9"/>
  <c r="E13537" i="9"/>
  <c r="E13536" i="9"/>
  <c r="E13535" i="9"/>
  <c r="E13534" i="9"/>
  <c r="E13533" i="9"/>
  <c r="E13532" i="9"/>
  <c r="E13531" i="9"/>
  <c r="E13530" i="9"/>
  <c r="E13529" i="9"/>
  <c r="E13528" i="9"/>
  <c r="E13527" i="9"/>
  <c r="E13526" i="9"/>
  <c r="E13525" i="9"/>
  <c r="E13524" i="9"/>
  <c r="E13523" i="9"/>
  <c r="E13522" i="9"/>
  <c r="E13521" i="9"/>
  <c r="E13520" i="9"/>
  <c r="E13519" i="9"/>
  <c r="E13518" i="9"/>
  <c r="E13517" i="9"/>
  <c r="E13516" i="9"/>
  <c r="E13515" i="9"/>
  <c r="E13514" i="9"/>
  <c r="E13513" i="9"/>
  <c r="E13512" i="9"/>
  <c r="E13511" i="9"/>
  <c r="E13510" i="9"/>
  <c r="E13509" i="9"/>
  <c r="E13508" i="9"/>
  <c r="E13507" i="9"/>
  <c r="E13506" i="9"/>
  <c r="E13505" i="9"/>
  <c r="E13504" i="9"/>
  <c r="E13503" i="9"/>
  <c r="E13502" i="9"/>
  <c r="E13501" i="9"/>
  <c r="E13500" i="9"/>
  <c r="E13499" i="9"/>
  <c r="E13498" i="9"/>
  <c r="E13497" i="9"/>
  <c r="E13496" i="9"/>
  <c r="E13495" i="9"/>
  <c r="E13494" i="9"/>
  <c r="E13493" i="9"/>
  <c r="E13492" i="9"/>
  <c r="E13491" i="9"/>
  <c r="E13490" i="9"/>
  <c r="E13489" i="9"/>
  <c r="E13488" i="9"/>
  <c r="E13487" i="9"/>
  <c r="E13486" i="9"/>
  <c r="E13485" i="9"/>
  <c r="E13484" i="9"/>
  <c r="E13483" i="9"/>
  <c r="E13482" i="9"/>
  <c r="E13481" i="9"/>
  <c r="E13480" i="9"/>
  <c r="E13479" i="9"/>
  <c r="E13478" i="9"/>
  <c r="E13477" i="9"/>
  <c r="E13476" i="9"/>
  <c r="E13475" i="9"/>
  <c r="E13474" i="9"/>
  <c r="E13473" i="9"/>
  <c r="E13472" i="9"/>
  <c r="E13471" i="9"/>
  <c r="E13470" i="9"/>
  <c r="E13469" i="9"/>
  <c r="E13468" i="9"/>
  <c r="E13467" i="9"/>
  <c r="E13466" i="9"/>
  <c r="E13465" i="9"/>
  <c r="E13464" i="9"/>
  <c r="E13463" i="9"/>
  <c r="E13462" i="9"/>
  <c r="E13461" i="9"/>
  <c r="E13460" i="9"/>
  <c r="E13459" i="9"/>
  <c r="E13458" i="9"/>
  <c r="E13457" i="9"/>
  <c r="E13456" i="9"/>
  <c r="E13455" i="9"/>
  <c r="E13454" i="9"/>
  <c r="E13453" i="9"/>
  <c r="E13452" i="9"/>
  <c r="E13451" i="9"/>
  <c r="E13450" i="9"/>
  <c r="E13449" i="9"/>
  <c r="E13448" i="9"/>
  <c r="E13447" i="9"/>
  <c r="E13446" i="9"/>
  <c r="E13445" i="9"/>
  <c r="E13444" i="9"/>
  <c r="E13443" i="9"/>
  <c r="E13442" i="9"/>
  <c r="E13441" i="9"/>
  <c r="E13440" i="9"/>
  <c r="E13439" i="9"/>
  <c r="E13438" i="9"/>
  <c r="E13437" i="9"/>
  <c r="E13436" i="9"/>
  <c r="E13435" i="9"/>
  <c r="E13434" i="9"/>
  <c r="E13433" i="9"/>
  <c r="E13432" i="9"/>
  <c r="E13431" i="9"/>
  <c r="E13430" i="9"/>
  <c r="E13429" i="9"/>
  <c r="E13428" i="9"/>
  <c r="E13427" i="9"/>
  <c r="E13426" i="9"/>
  <c r="E13425" i="9"/>
  <c r="E13424" i="9"/>
  <c r="E13423" i="9"/>
  <c r="E13422" i="9"/>
  <c r="E13421" i="9"/>
  <c r="E13420" i="9"/>
  <c r="E13419" i="9"/>
  <c r="E13418" i="9"/>
  <c r="E13417" i="9"/>
  <c r="E13416" i="9"/>
  <c r="E13415" i="9"/>
  <c r="E13414" i="9"/>
  <c r="E13413" i="9"/>
  <c r="E13412" i="9"/>
  <c r="E13411" i="9"/>
  <c r="E13410" i="9"/>
  <c r="E13409" i="9"/>
  <c r="E13408" i="9"/>
  <c r="E13407" i="9"/>
  <c r="E13406" i="9"/>
  <c r="E13405" i="9"/>
  <c r="E13404" i="9"/>
  <c r="E13403" i="9"/>
  <c r="E13402" i="9"/>
  <c r="E13401" i="9"/>
  <c r="E13400" i="9"/>
  <c r="E13399" i="9"/>
  <c r="E13398" i="9"/>
  <c r="E13397" i="9"/>
  <c r="E13396" i="9"/>
  <c r="E13395" i="9"/>
  <c r="E13394" i="9"/>
  <c r="E13393" i="9"/>
  <c r="E13392" i="9"/>
  <c r="E13391" i="9"/>
  <c r="E13390" i="9"/>
  <c r="E13389" i="9"/>
  <c r="E13388" i="9"/>
  <c r="E13387" i="9"/>
  <c r="E13386" i="9"/>
  <c r="E13385" i="9"/>
  <c r="E13384" i="9"/>
  <c r="E13383" i="9"/>
  <c r="E13382" i="9"/>
  <c r="E13381" i="9"/>
  <c r="E13380" i="9"/>
  <c r="E13379" i="9"/>
  <c r="E13378" i="9"/>
  <c r="E13377" i="9"/>
  <c r="E13376" i="9"/>
  <c r="E13375" i="9"/>
  <c r="E13374" i="9"/>
  <c r="E13373" i="9"/>
  <c r="E13372" i="9"/>
  <c r="E13371" i="9"/>
  <c r="E13370" i="9"/>
  <c r="E13369" i="9"/>
  <c r="E13368" i="9"/>
  <c r="E13367" i="9"/>
  <c r="E13366" i="9"/>
  <c r="E13365" i="9"/>
  <c r="E13364" i="9"/>
  <c r="E13363" i="9"/>
  <c r="E13362" i="9"/>
  <c r="E13361" i="9"/>
  <c r="E13360" i="9"/>
  <c r="E13359" i="9"/>
  <c r="E13358" i="9"/>
  <c r="E13357" i="9"/>
  <c r="E13356" i="9"/>
  <c r="E13355" i="9"/>
  <c r="E13354" i="9"/>
  <c r="E13353" i="9"/>
  <c r="E13352" i="9"/>
  <c r="E13351" i="9"/>
  <c r="E13350" i="9"/>
  <c r="E13349" i="9"/>
  <c r="E13348" i="9"/>
  <c r="E13347" i="9"/>
  <c r="E13346" i="9"/>
  <c r="E13345" i="9"/>
  <c r="E13344" i="9"/>
  <c r="E13343" i="9"/>
  <c r="E13342" i="9"/>
  <c r="E13341" i="9"/>
  <c r="E13340" i="9"/>
  <c r="E13339" i="9"/>
  <c r="E13338" i="9"/>
  <c r="E13337" i="9"/>
  <c r="E13336" i="9"/>
  <c r="E13335" i="9"/>
  <c r="E13334" i="9"/>
  <c r="E13333" i="9"/>
  <c r="E13332" i="9"/>
  <c r="E13331" i="9"/>
  <c r="E13330" i="9"/>
  <c r="E13329" i="9"/>
  <c r="E13328" i="9"/>
  <c r="E13327" i="9"/>
  <c r="E13326" i="9"/>
  <c r="E13325" i="9"/>
  <c r="E13324" i="9"/>
  <c r="E13323" i="9"/>
  <c r="E13322" i="9"/>
  <c r="E13321" i="9"/>
  <c r="E13320" i="9"/>
  <c r="E13319" i="9"/>
  <c r="E13318" i="9"/>
  <c r="E13317" i="9"/>
  <c r="E13316" i="9"/>
  <c r="E13315" i="9"/>
  <c r="E13314" i="9"/>
  <c r="E13313" i="9"/>
  <c r="E13312" i="9"/>
  <c r="E13311" i="9"/>
  <c r="E13310" i="9"/>
  <c r="E13309" i="9"/>
  <c r="E13308" i="9"/>
  <c r="E13307" i="9"/>
  <c r="E13306" i="9"/>
  <c r="E13305" i="9"/>
  <c r="E13304" i="9"/>
  <c r="E13303" i="9"/>
  <c r="E13302" i="9"/>
  <c r="E13301" i="9"/>
  <c r="E13300" i="9"/>
  <c r="E13299" i="9"/>
  <c r="E13298" i="9"/>
  <c r="E13297" i="9"/>
  <c r="E13296" i="9"/>
  <c r="E13295" i="9"/>
  <c r="E13294" i="9"/>
  <c r="E13293" i="9"/>
  <c r="E13292" i="9"/>
  <c r="E13291" i="9"/>
  <c r="E13290" i="9"/>
  <c r="E13289" i="9"/>
  <c r="E13288" i="9"/>
  <c r="E13287" i="9"/>
  <c r="E13286" i="9"/>
  <c r="E13285" i="9"/>
  <c r="E13284" i="9"/>
  <c r="E13283" i="9"/>
  <c r="E13282" i="9"/>
  <c r="E13281" i="9"/>
  <c r="E13280" i="9"/>
  <c r="E13279" i="9"/>
  <c r="E13278" i="9"/>
  <c r="E13277" i="9"/>
  <c r="E13276" i="9"/>
  <c r="E13275" i="9"/>
  <c r="E13274" i="9"/>
  <c r="E13273" i="9"/>
  <c r="E13272" i="9"/>
  <c r="E13271" i="9"/>
  <c r="E13270" i="9"/>
  <c r="E13269" i="9"/>
  <c r="E13268" i="9"/>
  <c r="E13267" i="9"/>
  <c r="E13266" i="9"/>
  <c r="E13265" i="9"/>
  <c r="E13264" i="9"/>
  <c r="E13263" i="9"/>
  <c r="E13262" i="9"/>
  <c r="E13261" i="9"/>
  <c r="E13260" i="9"/>
  <c r="E13259" i="9"/>
  <c r="E13258" i="9"/>
  <c r="E13257" i="9"/>
  <c r="E13256" i="9"/>
  <c r="E13255" i="9"/>
  <c r="E13254" i="9"/>
  <c r="E13253" i="9"/>
  <c r="E13252" i="9"/>
  <c r="E13251" i="9"/>
  <c r="E13250" i="9"/>
  <c r="E13249" i="9"/>
  <c r="E13248" i="9"/>
  <c r="E13247" i="9"/>
  <c r="E13246" i="9"/>
  <c r="E13245" i="9"/>
  <c r="E13244" i="9"/>
  <c r="E13243" i="9"/>
  <c r="E13242" i="9"/>
  <c r="E13241" i="9"/>
  <c r="E13240" i="9"/>
  <c r="E13239" i="9"/>
  <c r="E13238" i="9"/>
  <c r="E13237" i="9"/>
  <c r="E13236" i="9"/>
  <c r="E13235" i="9"/>
  <c r="E13234" i="9"/>
  <c r="E13233" i="9"/>
  <c r="E13232" i="9"/>
  <c r="E13231" i="9"/>
  <c r="E13230" i="9"/>
  <c r="E13229" i="9"/>
  <c r="E13228" i="9"/>
  <c r="E13227" i="9"/>
  <c r="E13226" i="9"/>
  <c r="E13225" i="9"/>
  <c r="E13224" i="9"/>
  <c r="E13223" i="9"/>
  <c r="E13222" i="9"/>
  <c r="E13221" i="9"/>
  <c r="E13220" i="9"/>
  <c r="E13219" i="9"/>
  <c r="E13218" i="9"/>
  <c r="E13217" i="9"/>
  <c r="E13216" i="9"/>
  <c r="E13215" i="9"/>
  <c r="E13214" i="9"/>
  <c r="E13213" i="9"/>
  <c r="E13212" i="9"/>
  <c r="E13211" i="9"/>
  <c r="E13210" i="9"/>
  <c r="E13209" i="9"/>
  <c r="E13208" i="9"/>
  <c r="E13207" i="9"/>
  <c r="E13206" i="9"/>
  <c r="E13205" i="9"/>
  <c r="E13204" i="9"/>
  <c r="E13203" i="9"/>
  <c r="E13202" i="9"/>
  <c r="E13201" i="9"/>
  <c r="E13200" i="9"/>
  <c r="E13199" i="9"/>
  <c r="E13198" i="9"/>
  <c r="E13197" i="9"/>
  <c r="E13196" i="9"/>
  <c r="E13195" i="9"/>
  <c r="E13194" i="9"/>
  <c r="E13193" i="9"/>
  <c r="E13192" i="9"/>
  <c r="E13191" i="9"/>
  <c r="E13190" i="9"/>
  <c r="E13189" i="9"/>
  <c r="E13188" i="9"/>
  <c r="E13187" i="9"/>
  <c r="E13186" i="9"/>
  <c r="E13185" i="9"/>
  <c r="E13184" i="9"/>
  <c r="E13183" i="9"/>
  <c r="E13182" i="9"/>
  <c r="E13181" i="9"/>
  <c r="E13180" i="9"/>
  <c r="E13179" i="9"/>
  <c r="E13178" i="9"/>
  <c r="E13177" i="9"/>
  <c r="E13176" i="9"/>
  <c r="E13175" i="9"/>
  <c r="E13174" i="9"/>
  <c r="E13173" i="9"/>
  <c r="E13172" i="9"/>
  <c r="E13171" i="9"/>
  <c r="E13170" i="9"/>
  <c r="E13169" i="9"/>
  <c r="E13168" i="9"/>
  <c r="E13167" i="9"/>
  <c r="E13166" i="9"/>
  <c r="E13165" i="9"/>
  <c r="E13164" i="9"/>
  <c r="E13163" i="9"/>
  <c r="E13162" i="9"/>
  <c r="E13161" i="9"/>
  <c r="E13160" i="9"/>
  <c r="E13159" i="9"/>
  <c r="E13158" i="9"/>
  <c r="E13157" i="9"/>
  <c r="E13156" i="9"/>
  <c r="E13155" i="9"/>
  <c r="E13154" i="9"/>
  <c r="E13153" i="9"/>
  <c r="E13152" i="9"/>
  <c r="E13151" i="9"/>
  <c r="E13150" i="9"/>
  <c r="E13149" i="9"/>
  <c r="E13148" i="9"/>
  <c r="E13147" i="9"/>
  <c r="E13146" i="9"/>
  <c r="E13145" i="9"/>
  <c r="E13144" i="9"/>
  <c r="E13143" i="9"/>
  <c r="E13142" i="9"/>
  <c r="E13141" i="9"/>
  <c r="E13140" i="9"/>
  <c r="E13139" i="9"/>
  <c r="E13138" i="9"/>
  <c r="E13137" i="9"/>
  <c r="E13136" i="9"/>
  <c r="E13135" i="9"/>
  <c r="E13134" i="9"/>
  <c r="E13133" i="9"/>
  <c r="E13132" i="9"/>
  <c r="E13131" i="9"/>
  <c r="E13130" i="9"/>
  <c r="E13129" i="9"/>
  <c r="E13128" i="9"/>
  <c r="E13127" i="9"/>
  <c r="E13126" i="9"/>
  <c r="E13125" i="9"/>
  <c r="E13124" i="9"/>
  <c r="E13123" i="9"/>
  <c r="E13122" i="9"/>
  <c r="E13121" i="9"/>
  <c r="E13120" i="9"/>
  <c r="E13119" i="9"/>
  <c r="E13118" i="9"/>
  <c r="E13117" i="9"/>
  <c r="E13116" i="9"/>
  <c r="E13115" i="9"/>
  <c r="E13114" i="9"/>
  <c r="E13113" i="9"/>
  <c r="E13112" i="9"/>
  <c r="E13111" i="9"/>
  <c r="E13110" i="9"/>
  <c r="E13109" i="9"/>
  <c r="E13108" i="9"/>
  <c r="E13107" i="9"/>
  <c r="E13106" i="9"/>
  <c r="E13105" i="9"/>
  <c r="E13104" i="9"/>
  <c r="E13103" i="9"/>
  <c r="E13102" i="9"/>
  <c r="E13101" i="9"/>
  <c r="E13100" i="9"/>
  <c r="E13099" i="9"/>
  <c r="E13098" i="9"/>
  <c r="E13097" i="9"/>
  <c r="E13096" i="9"/>
  <c r="E13095" i="9"/>
  <c r="E13094" i="9"/>
  <c r="E13093" i="9"/>
  <c r="E13092" i="9"/>
  <c r="E13091" i="9"/>
  <c r="E13090" i="9"/>
  <c r="E13089" i="9"/>
  <c r="E13088" i="9"/>
  <c r="E13087" i="9"/>
  <c r="E13086" i="9"/>
  <c r="E13085" i="9"/>
  <c r="E13084" i="9"/>
  <c r="E13083" i="9"/>
  <c r="E13082" i="9"/>
  <c r="E13081" i="9"/>
  <c r="E13080" i="9"/>
  <c r="E13079" i="9"/>
  <c r="E13078" i="9"/>
  <c r="E13077" i="9"/>
  <c r="E13076" i="9"/>
  <c r="E13075" i="9"/>
  <c r="E13074" i="9"/>
  <c r="E13073" i="9"/>
  <c r="E13072" i="9"/>
  <c r="E13071" i="9"/>
  <c r="E13070" i="9"/>
  <c r="E13069" i="9"/>
  <c r="E13068" i="9"/>
  <c r="E13067" i="9"/>
  <c r="E13066" i="9"/>
  <c r="E13065" i="9"/>
  <c r="E13064" i="9"/>
  <c r="E13063" i="9"/>
  <c r="E13062" i="9"/>
  <c r="E13061" i="9"/>
  <c r="E13060" i="9"/>
  <c r="E13059" i="9"/>
  <c r="E13058" i="9"/>
  <c r="E13057" i="9"/>
  <c r="E13056" i="9"/>
  <c r="E13055" i="9"/>
  <c r="E13054" i="9"/>
  <c r="E13053" i="9"/>
  <c r="E13052" i="9"/>
  <c r="E13051" i="9"/>
  <c r="E13050" i="9"/>
  <c r="E13049" i="9"/>
  <c r="E13048" i="9"/>
  <c r="E13047" i="9"/>
  <c r="E13046" i="9"/>
  <c r="E13045" i="9"/>
  <c r="E13044" i="9"/>
  <c r="E13043" i="9"/>
  <c r="E13042" i="9"/>
  <c r="E13041" i="9"/>
  <c r="E13040" i="9"/>
  <c r="E13039" i="9"/>
  <c r="E13038" i="9"/>
  <c r="E13037" i="9"/>
  <c r="E13036" i="9"/>
  <c r="E13035" i="9"/>
  <c r="E13034" i="9"/>
  <c r="E13033" i="9"/>
  <c r="E13032" i="9"/>
  <c r="E13031" i="9"/>
  <c r="E13030" i="9"/>
  <c r="E13029" i="9"/>
  <c r="E13028" i="9"/>
  <c r="E13027" i="9"/>
  <c r="E13026" i="9"/>
  <c r="E13025" i="9"/>
  <c r="E13024" i="9"/>
  <c r="E13023" i="9"/>
  <c r="E13022" i="9"/>
  <c r="E13021" i="9"/>
  <c r="E13020" i="9"/>
  <c r="E13019" i="9"/>
  <c r="E13018" i="9"/>
  <c r="E13017" i="9"/>
  <c r="E13016" i="9"/>
  <c r="E13015" i="9"/>
  <c r="E13014" i="9"/>
  <c r="E13013" i="9"/>
  <c r="E13012" i="9"/>
  <c r="E13011" i="9"/>
  <c r="E13010" i="9"/>
  <c r="E13009" i="9"/>
  <c r="E13008" i="9"/>
  <c r="E13007" i="9"/>
  <c r="E13006" i="9"/>
  <c r="E13005" i="9"/>
  <c r="E13004" i="9"/>
  <c r="E13003" i="9"/>
  <c r="E13002" i="9"/>
  <c r="E13001" i="9"/>
  <c r="E13000" i="9"/>
  <c r="E12999" i="9"/>
  <c r="E12998" i="9"/>
  <c r="E12997" i="9"/>
  <c r="E12996" i="9"/>
  <c r="E12995" i="9"/>
  <c r="E12994" i="9"/>
  <c r="E12993" i="9"/>
  <c r="E12992" i="9"/>
  <c r="E12991" i="9"/>
  <c r="E12990" i="9"/>
  <c r="E12989" i="9"/>
  <c r="E12988" i="9"/>
  <c r="E12987" i="9"/>
  <c r="E12986" i="9"/>
  <c r="E12985" i="9"/>
  <c r="E12984" i="9"/>
  <c r="E12983" i="9"/>
  <c r="E12982" i="9"/>
  <c r="E12981" i="9"/>
  <c r="E12980" i="9"/>
  <c r="E12979" i="9"/>
  <c r="E12978" i="9"/>
  <c r="E12977" i="9"/>
  <c r="E12976" i="9"/>
  <c r="E12975" i="9"/>
  <c r="E12974" i="9"/>
  <c r="E12973" i="9"/>
  <c r="E12972" i="9"/>
  <c r="E12971" i="9"/>
  <c r="E12970" i="9"/>
  <c r="E12969" i="9"/>
  <c r="E12968" i="9"/>
  <c r="E12967" i="9"/>
  <c r="E12966" i="9"/>
  <c r="E12965" i="9"/>
  <c r="E12964" i="9"/>
  <c r="E12963" i="9"/>
  <c r="E12962" i="9"/>
  <c r="E12961" i="9"/>
  <c r="E12960" i="9"/>
  <c r="E12959" i="9"/>
  <c r="E12958" i="9"/>
  <c r="E12957" i="9"/>
  <c r="E12956" i="9"/>
  <c r="E12955" i="9"/>
  <c r="E12954" i="9"/>
  <c r="E12953" i="9"/>
  <c r="E12952" i="9"/>
  <c r="E12951" i="9"/>
  <c r="E12950" i="9"/>
  <c r="E12949" i="9"/>
  <c r="E12948" i="9"/>
  <c r="E12947" i="9"/>
  <c r="E12946" i="9"/>
  <c r="E12945" i="9"/>
  <c r="E12944" i="9"/>
  <c r="E12943" i="9"/>
  <c r="E12942" i="9"/>
  <c r="E12941" i="9"/>
  <c r="E12940" i="9"/>
  <c r="E12939" i="9"/>
  <c r="E12938" i="9"/>
  <c r="E12937" i="9"/>
  <c r="E12936" i="9"/>
  <c r="E12935" i="9"/>
  <c r="E12934" i="9"/>
  <c r="E12933" i="9"/>
  <c r="E12932" i="9"/>
  <c r="E12931" i="9"/>
  <c r="E12930" i="9"/>
  <c r="E12929" i="9"/>
  <c r="E12928" i="9"/>
  <c r="E12927" i="9"/>
  <c r="E12926" i="9"/>
  <c r="E12925" i="9"/>
  <c r="E12924" i="9"/>
  <c r="E12923" i="9"/>
  <c r="E12922" i="9"/>
  <c r="E12921" i="9"/>
  <c r="E12920" i="9"/>
  <c r="E12919" i="9"/>
  <c r="E12918" i="9"/>
  <c r="E12917" i="9"/>
  <c r="E12916" i="9"/>
  <c r="E12915" i="9"/>
  <c r="E12914" i="9"/>
  <c r="E12913" i="9"/>
  <c r="E12912" i="9"/>
  <c r="E12911" i="9"/>
  <c r="E12910" i="9"/>
  <c r="E12909" i="9"/>
  <c r="E12908" i="9"/>
  <c r="E12907" i="9"/>
  <c r="E12906" i="9"/>
  <c r="E12905" i="9"/>
  <c r="E12904" i="9"/>
  <c r="E12903" i="9"/>
  <c r="E12902" i="9"/>
  <c r="E12901" i="9"/>
  <c r="E12900" i="9"/>
  <c r="E12899" i="9"/>
  <c r="E12898" i="9"/>
  <c r="E12897" i="9"/>
  <c r="E12896" i="9"/>
  <c r="E12895" i="9"/>
  <c r="E12894" i="9"/>
  <c r="E12893" i="9"/>
  <c r="E12892" i="9"/>
  <c r="E12891" i="9"/>
  <c r="E12890" i="9"/>
  <c r="E12889" i="9"/>
  <c r="E12888" i="9"/>
  <c r="E12887" i="9"/>
  <c r="E12886" i="9"/>
  <c r="E12885" i="9"/>
  <c r="E12884" i="9"/>
  <c r="E12883" i="9"/>
  <c r="E12882" i="9"/>
  <c r="E12881" i="9"/>
  <c r="E12880" i="9"/>
  <c r="E12879" i="9"/>
  <c r="E12878" i="9"/>
  <c r="E12877" i="9"/>
  <c r="E12876" i="9"/>
  <c r="E12875" i="9"/>
  <c r="E12874" i="9"/>
  <c r="E12873" i="9"/>
  <c r="E12872" i="9"/>
  <c r="E12871" i="9"/>
  <c r="E12870" i="9"/>
  <c r="E12869" i="9"/>
  <c r="E12868" i="9"/>
  <c r="E12867" i="9"/>
  <c r="E12866" i="9"/>
  <c r="E12865" i="9"/>
  <c r="E12864" i="9"/>
  <c r="E12863" i="9"/>
  <c r="E12862" i="9"/>
  <c r="E12861" i="9"/>
  <c r="E12860" i="9"/>
  <c r="E12859" i="9"/>
  <c r="E12858" i="9"/>
  <c r="E12857" i="9"/>
  <c r="E12856" i="9"/>
  <c r="E12855" i="9"/>
  <c r="E12854" i="9"/>
  <c r="E12853" i="9"/>
  <c r="E12852" i="9"/>
  <c r="E12851" i="9"/>
  <c r="E12850" i="9"/>
  <c r="E12849" i="9"/>
  <c r="E12848" i="9"/>
  <c r="E12847" i="9"/>
  <c r="E12846" i="9"/>
  <c r="E12845" i="9"/>
  <c r="E12844" i="9"/>
  <c r="E12843" i="9"/>
  <c r="E12842" i="9"/>
  <c r="E12841" i="9"/>
  <c r="E12840" i="9"/>
  <c r="E12839" i="9"/>
  <c r="E12838" i="9"/>
  <c r="E12837" i="9"/>
  <c r="E12836" i="9"/>
  <c r="E12835" i="9"/>
  <c r="E12834" i="9"/>
  <c r="E12833" i="9"/>
  <c r="E12832" i="9"/>
  <c r="E12831" i="9"/>
  <c r="E12830" i="9"/>
  <c r="E12829" i="9"/>
  <c r="E12828" i="9"/>
  <c r="E12827" i="9"/>
  <c r="E12826" i="9"/>
  <c r="E12825" i="9"/>
  <c r="E12824" i="9"/>
  <c r="E12823" i="9"/>
  <c r="E12822" i="9"/>
  <c r="E12821" i="9"/>
  <c r="E12820" i="9"/>
  <c r="E12819" i="9"/>
  <c r="E12818" i="9"/>
  <c r="E12817" i="9"/>
  <c r="E12816" i="9"/>
  <c r="E12815" i="9"/>
  <c r="E12814" i="9"/>
  <c r="E12813" i="9"/>
  <c r="E12812" i="9"/>
  <c r="E12811" i="9"/>
  <c r="E12810" i="9"/>
  <c r="E12809" i="9"/>
  <c r="E12808" i="9"/>
  <c r="E12807" i="9"/>
  <c r="E12806" i="9"/>
  <c r="E12805" i="9"/>
  <c r="E12804" i="9"/>
  <c r="E12803" i="9"/>
  <c r="E12802" i="9"/>
  <c r="E12801" i="9"/>
  <c r="E12800" i="9"/>
  <c r="E12799" i="9"/>
  <c r="E12798" i="9"/>
  <c r="E12797" i="9"/>
  <c r="E12796" i="9"/>
  <c r="E12795" i="9"/>
  <c r="E12794" i="9"/>
  <c r="E12793" i="9"/>
  <c r="E12792" i="9"/>
  <c r="E12791" i="9"/>
  <c r="E12790" i="9"/>
  <c r="E12789" i="9"/>
  <c r="E12788" i="9"/>
  <c r="E12787" i="9"/>
  <c r="E12786" i="9"/>
  <c r="E12785" i="9"/>
  <c r="E12784" i="9"/>
  <c r="E12783" i="9"/>
  <c r="E12782" i="9"/>
  <c r="E12781" i="9"/>
  <c r="E12780" i="9"/>
  <c r="E12779" i="9"/>
  <c r="E12778" i="9"/>
  <c r="E12777" i="9"/>
  <c r="E12776" i="9"/>
  <c r="E12775" i="9"/>
  <c r="E12774" i="9"/>
  <c r="E12773" i="9"/>
  <c r="E12772" i="9"/>
  <c r="E12771" i="9"/>
  <c r="E12770" i="9"/>
  <c r="E12769" i="9"/>
  <c r="E12768" i="9"/>
  <c r="E12767" i="9"/>
  <c r="E12766" i="9"/>
  <c r="E12765" i="9"/>
  <c r="E12764" i="9"/>
  <c r="E12763" i="9"/>
  <c r="E12762" i="9"/>
  <c r="E12761" i="9"/>
  <c r="E12760" i="9"/>
  <c r="E12759" i="9"/>
  <c r="E12758" i="9"/>
  <c r="E12757" i="9"/>
  <c r="E12756" i="9"/>
  <c r="E12755" i="9"/>
  <c r="E12754" i="9"/>
  <c r="E12753" i="9"/>
  <c r="E12752" i="9"/>
  <c r="E12751" i="9"/>
  <c r="E12750" i="9"/>
  <c r="E12749" i="9"/>
  <c r="E12748" i="9"/>
  <c r="E12747" i="9"/>
  <c r="E12746" i="9"/>
  <c r="E12745" i="9"/>
  <c r="E12744" i="9"/>
  <c r="E12743" i="9"/>
  <c r="E12742" i="9"/>
  <c r="E12741" i="9"/>
  <c r="E12740" i="9"/>
  <c r="E12739" i="9"/>
  <c r="E12738" i="9"/>
  <c r="E12737" i="9"/>
  <c r="E12736" i="9"/>
  <c r="E12735" i="9"/>
  <c r="E12734" i="9"/>
  <c r="E12733" i="9"/>
  <c r="E12732" i="9"/>
  <c r="E12731" i="9"/>
  <c r="E12730" i="9"/>
  <c r="E12729" i="9"/>
  <c r="E12728" i="9"/>
  <c r="E12727" i="9"/>
  <c r="E12726" i="9"/>
  <c r="E12725" i="9"/>
  <c r="E12724" i="9"/>
  <c r="E12723" i="9"/>
  <c r="E12722" i="9"/>
  <c r="E12721" i="9"/>
  <c r="E12720" i="9"/>
  <c r="E12719" i="9"/>
  <c r="E12718" i="9"/>
  <c r="E12717" i="9"/>
  <c r="E12716" i="9"/>
  <c r="E12715" i="9"/>
  <c r="E12714" i="9"/>
  <c r="E12713" i="9"/>
  <c r="E12712" i="9"/>
  <c r="E12711" i="9"/>
  <c r="E12710" i="9"/>
  <c r="E12709" i="9"/>
  <c r="E12708" i="9"/>
  <c r="E12707" i="9"/>
  <c r="E12706" i="9"/>
  <c r="E12705" i="9"/>
  <c r="E12704" i="9"/>
  <c r="E12703" i="9"/>
  <c r="E12702" i="9"/>
  <c r="E12701" i="9"/>
  <c r="E12700" i="9"/>
  <c r="E12699" i="9"/>
  <c r="E12698" i="9"/>
  <c r="E12697" i="9"/>
  <c r="E12696" i="9"/>
  <c r="E12695" i="9"/>
  <c r="E12694" i="9"/>
  <c r="E12693" i="9"/>
  <c r="E12692" i="9"/>
  <c r="E12691" i="9"/>
  <c r="E12690" i="9"/>
  <c r="E12689" i="9"/>
  <c r="E12688" i="9"/>
  <c r="E12687" i="9"/>
  <c r="E12686" i="9"/>
  <c r="E12685" i="9"/>
  <c r="E12684" i="9"/>
  <c r="E12683" i="9"/>
  <c r="E12682" i="9"/>
  <c r="E12681" i="9"/>
  <c r="E12680" i="9"/>
  <c r="E12679" i="9"/>
  <c r="E12678" i="9"/>
  <c r="E12677" i="9"/>
  <c r="E12676" i="9"/>
  <c r="E12675" i="9"/>
  <c r="E12674" i="9"/>
  <c r="E12673" i="9"/>
  <c r="E12672" i="9"/>
  <c r="E12671" i="9"/>
  <c r="E12670" i="9"/>
  <c r="E12669" i="9"/>
  <c r="E12668" i="9"/>
  <c r="E12667" i="9"/>
  <c r="E12666" i="9"/>
  <c r="E12665" i="9"/>
  <c r="E12664" i="9"/>
  <c r="E12663" i="9"/>
  <c r="E12662" i="9"/>
  <c r="E12661" i="9"/>
  <c r="E12660" i="9"/>
  <c r="E12659" i="9"/>
  <c r="E12658" i="9"/>
  <c r="E12657" i="9"/>
  <c r="E12656" i="9"/>
  <c r="E12655" i="9"/>
  <c r="E12654" i="9"/>
  <c r="E12653" i="9"/>
  <c r="E12652" i="9"/>
  <c r="E12651" i="9"/>
  <c r="E12650" i="9"/>
  <c r="E12649" i="9"/>
  <c r="E12648" i="9"/>
  <c r="E12647" i="9"/>
  <c r="E12646" i="9"/>
  <c r="E12645" i="9"/>
  <c r="E12644" i="9"/>
  <c r="E12643" i="9"/>
  <c r="E12642" i="9"/>
  <c r="E12641" i="9"/>
  <c r="E12640" i="9"/>
  <c r="E12639" i="9"/>
  <c r="E12638" i="9"/>
  <c r="E12637" i="9"/>
  <c r="E12636" i="9"/>
  <c r="E12635" i="9"/>
  <c r="E12634" i="9"/>
  <c r="E12633" i="9"/>
  <c r="E12632" i="9"/>
  <c r="E12631" i="9"/>
  <c r="E12630" i="9"/>
  <c r="E12629" i="9"/>
  <c r="E12628" i="9"/>
  <c r="E12627" i="9"/>
  <c r="E12626" i="9"/>
  <c r="E12625" i="9"/>
  <c r="E12624" i="9"/>
  <c r="E12623" i="9"/>
  <c r="E12622" i="9"/>
  <c r="E12621" i="9"/>
  <c r="E12620" i="9"/>
  <c r="E12619" i="9"/>
  <c r="E12618" i="9"/>
  <c r="E12617" i="9"/>
  <c r="E12616" i="9"/>
  <c r="E12615" i="9"/>
  <c r="E12614" i="9"/>
  <c r="E12613" i="9"/>
  <c r="E12612" i="9"/>
  <c r="E12611" i="9"/>
  <c r="E12610" i="9"/>
  <c r="E12609" i="9"/>
  <c r="E12608" i="9"/>
  <c r="E12607" i="9"/>
  <c r="E12606" i="9"/>
  <c r="E12605" i="9"/>
  <c r="E12604" i="9"/>
  <c r="E12603" i="9"/>
  <c r="E12602" i="9"/>
  <c r="E12601" i="9"/>
  <c r="E12600" i="9"/>
  <c r="E12599" i="9"/>
  <c r="E12598" i="9"/>
  <c r="E12597" i="9"/>
  <c r="E12596" i="9"/>
  <c r="E12595" i="9"/>
  <c r="E12594" i="9"/>
  <c r="E12593" i="9"/>
  <c r="E12592" i="9"/>
  <c r="E12591" i="9"/>
  <c r="E12590" i="9"/>
  <c r="E12589" i="9"/>
  <c r="E12588" i="9"/>
  <c r="E12587" i="9"/>
  <c r="E12586" i="9"/>
  <c r="E12585" i="9"/>
  <c r="E12584" i="9"/>
  <c r="E12583" i="9"/>
  <c r="E12582" i="9"/>
  <c r="E12581" i="9"/>
  <c r="E12580" i="9"/>
  <c r="E12579" i="9"/>
  <c r="E12578" i="9"/>
  <c r="E12577" i="9"/>
  <c r="E12576" i="9"/>
  <c r="E12575" i="9"/>
  <c r="E12574" i="9"/>
  <c r="E12573" i="9"/>
  <c r="E12572" i="9"/>
  <c r="E12571" i="9"/>
  <c r="E12570" i="9"/>
  <c r="E12569" i="9"/>
  <c r="E12568" i="9"/>
  <c r="E12567" i="9"/>
  <c r="E12566" i="9"/>
  <c r="E12565" i="9"/>
  <c r="E12564" i="9"/>
  <c r="E12563" i="9"/>
  <c r="E12562" i="9"/>
  <c r="E12561" i="9"/>
  <c r="E12560" i="9"/>
  <c r="E12559" i="9"/>
  <c r="E12558" i="9"/>
  <c r="E12557" i="9"/>
  <c r="E12556" i="9"/>
  <c r="E12555" i="9"/>
  <c r="E12554" i="9"/>
  <c r="E12553" i="9"/>
  <c r="E12552" i="9"/>
  <c r="E12551" i="9"/>
  <c r="E12550" i="9"/>
  <c r="E12549" i="9"/>
  <c r="E12548" i="9"/>
  <c r="E12547" i="9"/>
  <c r="E12546" i="9"/>
  <c r="E12545" i="9"/>
  <c r="E12544" i="9"/>
  <c r="E12543" i="9"/>
  <c r="E12542" i="9"/>
  <c r="E12541" i="9"/>
  <c r="E12540" i="9"/>
  <c r="E12539" i="9"/>
  <c r="E12538" i="9"/>
  <c r="E12537" i="9"/>
  <c r="E12536" i="9"/>
  <c r="E12535" i="9"/>
  <c r="E12534" i="9"/>
  <c r="E12533" i="9"/>
  <c r="E12532" i="9"/>
  <c r="E12531" i="9"/>
  <c r="E12530" i="9"/>
  <c r="E12529" i="9"/>
  <c r="E12528" i="9"/>
  <c r="E12527" i="9"/>
  <c r="E12526" i="9"/>
  <c r="E12525" i="9"/>
  <c r="E12524" i="9"/>
  <c r="E12523" i="9"/>
  <c r="E12522" i="9"/>
  <c r="E12521" i="9"/>
  <c r="E12520" i="9"/>
  <c r="E12519" i="9"/>
  <c r="E12518" i="9"/>
  <c r="E12517" i="9"/>
  <c r="E12516" i="9"/>
  <c r="E12515" i="9"/>
  <c r="E12514" i="9"/>
  <c r="E12513" i="9"/>
  <c r="E12512" i="9"/>
  <c r="E12511" i="9"/>
  <c r="E12510" i="9"/>
  <c r="E12509" i="9"/>
  <c r="E12508" i="9"/>
  <c r="E12507" i="9"/>
  <c r="E12506" i="9"/>
  <c r="E12505" i="9"/>
  <c r="E12504" i="9"/>
  <c r="E12503" i="9"/>
  <c r="E12502" i="9"/>
  <c r="E12501" i="9"/>
  <c r="E12500" i="9"/>
  <c r="E12499" i="9"/>
  <c r="E12498" i="9"/>
  <c r="E12497" i="9"/>
  <c r="E12496" i="9"/>
  <c r="E12495" i="9"/>
  <c r="E12494" i="9"/>
  <c r="E12493" i="9"/>
  <c r="E12492" i="9"/>
  <c r="E12491" i="9"/>
  <c r="E12490" i="9"/>
  <c r="E12489" i="9"/>
  <c r="E12488" i="9"/>
  <c r="E12487" i="9"/>
  <c r="E12486" i="9"/>
  <c r="E12485" i="9"/>
  <c r="E12484" i="9"/>
  <c r="E12483" i="9"/>
  <c r="E12482" i="9"/>
  <c r="E12481" i="9"/>
  <c r="E12480" i="9"/>
  <c r="E12479" i="9"/>
  <c r="E12478" i="9"/>
  <c r="E12477" i="9"/>
  <c r="E12476" i="9"/>
  <c r="E12475" i="9"/>
  <c r="E12474" i="9"/>
  <c r="E12473" i="9"/>
  <c r="E12472" i="9"/>
  <c r="E12471" i="9"/>
  <c r="E12470" i="9"/>
  <c r="E12469" i="9"/>
  <c r="E12468" i="9"/>
  <c r="E12467" i="9"/>
  <c r="E12466" i="9"/>
  <c r="E12465" i="9"/>
  <c r="E12464" i="9"/>
  <c r="E12463" i="9"/>
  <c r="E12462" i="9"/>
  <c r="E12461" i="9"/>
  <c r="E12460" i="9"/>
  <c r="E12459" i="9"/>
  <c r="E12458" i="9"/>
  <c r="E12457" i="9"/>
  <c r="E12456" i="9"/>
  <c r="E12455" i="9"/>
  <c r="E12454" i="9"/>
  <c r="E12453" i="9"/>
  <c r="E12452" i="9"/>
  <c r="E12451" i="9"/>
  <c r="E12450" i="9"/>
  <c r="E12449" i="9"/>
  <c r="E12448" i="9"/>
  <c r="E12447" i="9"/>
  <c r="E12446" i="9"/>
  <c r="E12445" i="9"/>
  <c r="E12444" i="9"/>
  <c r="E12443" i="9"/>
  <c r="E12442" i="9"/>
  <c r="E12441" i="9"/>
  <c r="E12440" i="9"/>
  <c r="E12439" i="9"/>
  <c r="E12438" i="9"/>
  <c r="E12437" i="9"/>
  <c r="E12436" i="9"/>
  <c r="E12435" i="9"/>
  <c r="E12434" i="9"/>
  <c r="E12433" i="9"/>
  <c r="E12432" i="9"/>
  <c r="E12431" i="9"/>
  <c r="E12430" i="9"/>
  <c r="E12429" i="9"/>
  <c r="E12428" i="9"/>
  <c r="E12427" i="9"/>
  <c r="E12426" i="9"/>
  <c r="E12425" i="9"/>
  <c r="E12424" i="9"/>
  <c r="E12423" i="9"/>
  <c r="E12422" i="9"/>
  <c r="E12421" i="9"/>
  <c r="E12420" i="9"/>
  <c r="E12419" i="9"/>
  <c r="E12418" i="9"/>
  <c r="E12417" i="9"/>
  <c r="E12416" i="9"/>
  <c r="E12415" i="9"/>
  <c r="E12414" i="9"/>
  <c r="E12413" i="9"/>
  <c r="E12412" i="9"/>
  <c r="E12411" i="9"/>
  <c r="E12410" i="9"/>
  <c r="E12409" i="9"/>
  <c r="E12408" i="9"/>
  <c r="E12407" i="9"/>
  <c r="E12406" i="9"/>
  <c r="E12405" i="9"/>
  <c r="E12404" i="9"/>
  <c r="E12403" i="9"/>
  <c r="E12402" i="9"/>
  <c r="E12401" i="9"/>
  <c r="E12400" i="9"/>
  <c r="E12399" i="9"/>
  <c r="E12398" i="9"/>
  <c r="E12397" i="9"/>
  <c r="E12396" i="9"/>
  <c r="E12395" i="9"/>
  <c r="E12394" i="9"/>
  <c r="E12393" i="9"/>
  <c r="E12392" i="9"/>
  <c r="E12391" i="9"/>
  <c r="E12390" i="9"/>
  <c r="E12389" i="9"/>
  <c r="E12388" i="9"/>
  <c r="E12387" i="9"/>
  <c r="E12386" i="9"/>
  <c r="E12385" i="9"/>
  <c r="E12384" i="9"/>
  <c r="E12383" i="9"/>
  <c r="E12382" i="9"/>
  <c r="E12381" i="9"/>
  <c r="E12380" i="9"/>
  <c r="E12379" i="9"/>
  <c r="E12378" i="9"/>
  <c r="E12377" i="9"/>
  <c r="E12376" i="9"/>
  <c r="E12375" i="9"/>
  <c r="E12374" i="9"/>
  <c r="E12373" i="9"/>
  <c r="E12372" i="9"/>
  <c r="E12371" i="9"/>
  <c r="E12370" i="9"/>
  <c r="E12369" i="9"/>
  <c r="E12368" i="9"/>
  <c r="E12367" i="9"/>
  <c r="E12366" i="9"/>
  <c r="E12365" i="9"/>
  <c r="E12364" i="9"/>
  <c r="E12363" i="9"/>
  <c r="E12362" i="9"/>
  <c r="E12361" i="9"/>
  <c r="E12360" i="9"/>
  <c r="E12359" i="9"/>
  <c r="E12358" i="9"/>
  <c r="E12357" i="9"/>
  <c r="E12356" i="9"/>
  <c r="E12355" i="9"/>
  <c r="E12354" i="9"/>
  <c r="E12353" i="9"/>
  <c r="E12352" i="9"/>
  <c r="E12351" i="9"/>
  <c r="E12350" i="9"/>
  <c r="E12349" i="9"/>
  <c r="E12348" i="9"/>
  <c r="E12347" i="9"/>
  <c r="E12346" i="9"/>
  <c r="E12345" i="9"/>
  <c r="E12344" i="9"/>
  <c r="E12343" i="9"/>
  <c r="E12342" i="9"/>
  <c r="E12341" i="9"/>
  <c r="E12340" i="9"/>
  <c r="E12339" i="9"/>
  <c r="E12338" i="9"/>
  <c r="E12337" i="9"/>
  <c r="E12336" i="9"/>
  <c r="E12335" i="9"/>
  <c r="E12334" i="9"/>
  <c r="E12333" i="9"/>
  <c r="E12332" i="9"/>
  <c r="E12331" i="9"/>
  <c r="E12330" i="9"/>
  <c r="E12329" i="9"/>
  <c r="E12328" i="9"/>
  <c r="E12327" i="9"/>
  <c r="E12326" i="9"/>
  <c r="E12325" i="9"/>
  <c r="E12324" i="9"/>
  <c r="E12323" i="9"/>
  <c r="E12322" i="9"/>
  <c r="E12321" i="9"/>
  <c r="E12320" i="9"/>
  <c r="E12319" i="9"/>
  <c r="E12318" i="9"/>
  <c r="E12317" i="9"/>
  <c r="E12316" i="9"/>
  <c r="E12315" i="9"/>
  <c r="E12314" i="9"/>
  <c r="E12313" i="9"/>
  <c r="E12312" i="9"/>
  <c r="E12311" i="9"/>
  <c r="E12310" i="9"/>
  <c r="E12309" i="9"/>
  <c r="E12308" i="9"/>
  <c r="E12307" i="9"/>
  <c r="E12306" i="9"/>
  <c r="E12305" i="9"/>
  <c r="E12304" i="9"/>
  <c r="E12303" i="9"/>
  <c r="E12302" i="9"/>
  <c r="E12301" i="9"/>
  <c r="E12300" i="9"/>
  <c r="E12299" i="9"/>
  <c r="E12298" i="9"/>
  <c r="E12297" i="9"/>
  <c r="E12296" i="9"/>
  <c r="E12295" i="9"/>
  <c r="E12294" i="9"/>
  <c r="E12293" i="9"/>
  <c r="E12292" i="9"/>
  <c r="E12291" i="9"/>
  <c r="E12290" i="9"/>
  <c r="E12289" i="9"/>
  <c r="E12288" i="9"/>
  <c r="E12287" i="9"/>
  <c r="E12286" i="9"/>
  <c r="E12285" i="9"/>
  <c r="E12284" i="9"/>
  <c r="E12283" i="9"/>
  <c r="E12282" i="9"/>
  <c r="E12281" i="9"/>
  <c r="E12280" i="9"/>
  <c r="E12279" i="9"/>
  <c r="E12278" i="9"/>
  <c r="E12277" i="9"/>
  <c r="E12276" i="9"/>
  <c r="E12275" i="9"/>
  <c r="E12274" i="9"/>
  <c r="E12273" i="9"/>
  <c r="E12272" i="9"/>
  <c r="E12271" i="9"/>
  <c r="E12270" i="9"/>
  <c r="E12269" i="9"/>
  <c r="E12268" i="9"/>
  <c r="E12267" i="9"/>
  <c r="E12266" i="9"/>
  <c r="E12265" i="9"/>
  <c r="E12264" i="9"/>
  <c r="E12263" i="9"/>
  <c r="E12262" i="9"/>
  <c r="E12261" i="9"/>
  <c r="E12260" i="9"/>
  <c r="E12259" i="9"/>
  <c r="E12258" i="9"/>
  <c r="E12257" i="9"/>
  <c r="E12256" i="9"/>
  <c r="E12255" i="9"/>
  <c r="E12254" i="9"/>
  <c r="E12253" i="9"/>
  <c r="E12252" i="9"/>
  <c r="E12251" i="9"/>
  <c r="E12250" i="9"/>
  <c r="E12249" i="9"/>
  <c r="E12248" i="9"/>
  <c r="E12247" i="9"/>
  <c r="E12246" i="9"/>
  <c r="E12245" i="9"/>
  <c r="E12244" i="9"/>
  <c r="E12243" i="9"/>
  <c r="E12242" i="9"/>
  <c r="E12241" i="9"/>
  <c r="E12240" i="9"/>
  <c r="E12239" i="9"/>
  <c r="E12238" i="9"/>
  <c r="E12237" i="9"/>
  <c r="E12236" i="9"/>
  <c r="E12235" i="9"/>
  <c r="E12234" i="9"/>
  <c r="E12233" i="9"/>
  <c r="E12232" i="9"/>
  <c r="E12231" i="9"/>
  <c r="E12230" i="9"/>
  <c r="E12229" i="9"/>
  <c r="E12228" i="9"/>
  <c r="E12227" i="9"/>
  <c r="E12226" i="9"/>
  <c r="E12225" i="9"/>
  <c r="E12224" i="9"/>
  <c r="E12223" i="9"/>
  <c r="E12222" i="9"/>
  <c r="E12221" i="9"/>
  <c r="E12220" i="9"/>
  <c r="E12219" i="9"/>
  <c r="E12218" i="9"/>
  <c r="E12217" i="9"/>
  <c r="E12216" i="9"/>
  <c r="E12215" i="9"/>
  <c r="E12214" i="9"/>
  <c r="E12213" i="9"/>
  <c r="E12212" i="9"/>
  <c r="E12211" i="9"/>
  <c r="E12210" i="9"/>
  <c r="E12209" i="9"/>
  <c r="E12208" i="9"/>
  <c r="E12207" i="9"/>
  <c r="E12206" i="9"/>
  <c r="E12205" i="9"/>
  <c r="E12204" i="9"/>
  <c r="E12203" i="9"/>
  <c r="E12202" i="9"/>
  <c r="E12201" i="9"/>
  <c r="E12200" i="9"/>
  <c r="E12199" i="9"/>
  <c r="E12198" i="9"/>
  <c r="E12197" i="9"/>
  <c r="E12196" i="9"/>
  <c r="E12195" i="9"/>
  <c r="E12194" i="9"/>
  <c r="E12193" i="9"/>
  <c r="E12192" i="9"/>
  <c r="E12191" i="9"/>
  <c r="E12190" i="9"/>
  <c r="E12189" i="9"/>
  <c r="E12188" i="9"/>
  <c r="E12187" i="9"/>
  <c r="E12186" i="9"/>
  <c r="E12185" i="9"/>
  <c r="E12184" i="9"/>
  <c r="E12183" i="9"/>
  <c r="E12182" i="9"/>
  <c r="E12181" i="9"/>
  <c r="E12180" i="9"/>
  <c r="E12179" i="9"/>
  <c r="E12178" i="9"/>
  <c r="E12177" i="9"/>
  <c r="E12176" i="9"/>
  <c r="E12175" i="9"/>
  <c r="E12174" i="9"/>
  <c r="E12173" i="9"/>
  <c r="E12172" i="9"/>
  <c r="E12171" i="9"/>
  <c r="E12170" i="9"/>
  <c r="E12169" i="9"/>
  <c r="E12168" i="9"/>
  <c r="E12167" i="9"/>
  <c r="E12166" i="9"/>
  <c r="E12165" i="9"/>
  <c r="E12164" i="9"/>
  <c r="E12163" i="9"/>
  <c r="E12162" i="9"/>
  <c r="E12161" i="9"/>
  <c r="E12160" i="9"/>
  <c r="E12159" i="9"/>
  <c r="E12158" i="9"/>
  <c r="E12157" i="9"/>
  <c r="E12156" i="9"/>
  <c r="E12155" i="9"/>
  <c r="E12154" i="9"/>
  <c r="E12153" i="9"/>
  <c r="E12152" i="9"/>
  <c r="E12151" i="9"/>
  <c r="E12150" i="9"/>
  <c r="E12149" i="9"/>
  <c r="E12148" i="9"/>
  <c r="E12147" i="9"/>
  <c r="E12146" i="9"/>
  <c r="E12145" i="9"/>
  <c r="E12144" i="9"/>
  <c r="E12143" i="9"/>
  <c r="E12142" i="9"/>
  <c r="E12141" i="9"/>
  <c r="E12140" i="9"/>
  <c r="E12139" i="9"/>
  <c r="E12138" i="9"/>
  <c r="E12137" i="9"/>
  <c r="E12136" i="9"/>
  <c r="E12135" i="9"/>
  <c r="E12134" i="9"/>
  <c r="E12133" i="9"/>
  <c r="E12132" i="9"/>
  <c r="E12131" i="9"/>
  <c r="E12130" i="9"/>
  <c r="E12129" i="9"/>
  <c r="E12128" i="9"/>
  <c r="E12127" i="9"/>
  <c r="E12126" i="9"/>
  <c r="E12125" i="9"/>
  <c r="E12124" i="9"/>
  <c r="E12123" i="9"/>
  <c r="E12122" i="9"/>
  <c r="E12121" i="9"/>
  <c r="E12120" i="9"/>
  <c r="E12119" i="9"/>
  <c r="E12118" i="9"/>
  <c r="E12117" i="9"/>
  <c r="E12116" i="9"/>
  <c r="E12115" i="9"/>
  <c r="E12114" i="9"/>
  <c r="E12113" i="9"/>
  <c r="E12112" i="9"/>
  <c r="E12111" i="9"/>
  <c r="E12110" i="9"/>
  <c r="E12109" i="9"/>
  <c r="E12108" i="9"/>
  <c r="E12107" i="9"/>
  <c r="E12106" i="9"/>
  <c r="E12105" i="9"/>
  <c r="E12104" i="9"/>
  <c r="E12103" i="9"/>
  <c r="E12102" i="9"/>
  <c r="E12101" i="9"/>
  <c r="E12100" i="9"/>
  <c r="E12099" i="9"/>
  <c r="E12098" i="9"/>
  <c r="E12097" i="9"/>
  <c r="E12096" i="9"/>
  <c r="E12095" i="9"/>
  <c r="E12094" i="9"/>
  <c r="E12093" i="9"/>
  <c r="E12092" i="9"/>
  <c r="E12091" i="9"/>
  <c r="E12090" i="9"/>
  <c r="E12089" i="9"/>
  <c r="E12088" i="9"/>
  <c r="E12087" i="9"/>
  <c r="E12086" i="9"/>
  <c r="E12085" i="9"/>
  <c r="E12084" i="9"/>
  <c r="E12083" i="9"/>
  <c r="E12082" i="9"/>
  <c r="E12081" i="9"/>
  <c r="E12080" i="9"/>
  <c r="E12079" i="9"/>
  <c r="E12078" i="9"/>
  <c r="E12077" i="9"/>
  <c r="E12076" i="9"/>
  <c r="E12075" i="9"/>
  <c r="E12074" i="9"/>
  <c r="E12073" i="9"/>
  <c r="E12072" i="9"/>
  <c r="E12071" i="9"/>
  <c r="E12070" i="9"/>
  <c r="E12069" i="9"/>
  <c r="E12068" i="9"/>
  <c r="E12067" i="9"/>
  <c r="E12066" i="9"/>
  <c r="E12065" i="9"/>
  <c r="E12064" i="9"/>
  <c r="E12063" i="9"/>
  <c r="E12062" i="9"/>
  <c r="E12061" i="9"/>
  <c r="E12060" i="9"/>
  <c r="E12059" i="9"/>
  <c r="E12058" i="9"/>
  <c r="E12057" i="9"/>
  <c r="E12056" i="9"/>
  <c r="E12055" i="9"/>
  <c r="E12054" i="9"/>
  <c r="E12053" i="9"/>
  <c r="E12052" i="9"/>
  <c r="E12051" i="9"/>
  <c r="E12050" i="9"/>
  <c r="E12049" i="9"/>
  <c r="E12048" i="9"/>
  <c r="E12047" i="9"/>
  <c r="E12046" i="9"/>
  <c r="E12045" i="9"/>
  <c r="E12044" i="9"/>
  <c r="E12043" i="9"/>
  <c r="E12042" i="9"/>
  <c r="E12041" i="9"/>
  <c r="E12040" i="9"/>
  <c r="E12039" i="9"/>
  <c r="E12038" i="9"/>
  <c r="E12037" i="9"/>
  <c r="E12036" i="9"/>
  <c r="E12035" i="9"/>
  <c r="E12034" i="9"/>
  <c r="E12033" i="9"/>
  <c r="E12032" i="9"/>
  <c r="E12031" i="9"/>
  <c r="E12030" i="9"/>
  <c r="E12029" i="9"/>
  <c r="E12028" i="9"/>
  <c r="E12027" i="9"/>
  <c r="E12026" i="9"/>
  <c r="E12025" i="9"/>
  <c r="E12024" i="9"/>
  <c r="E12023" i="9"/>
  <c r="E12022" i="9"/>
  <c r="E12021" i="9"/>
  <c r="E12020" i="9"/>
  <c r="E12019" i="9"/>
  <c r="E12018" i="9"/>
  <c r="E12017" i="9"/>
  <c r="E12016" i="9"/>
  <c r="E12015" i="9"/>
  <c r="E12014" i="9"/>
  <c r="E12013" i="9"/>
  <c r="E12012" i="9"/>
  <c r="E12011" i="9"/>
  <c r="E12010" i="9"/>
  <c r="E12009" i="9"/>
  <c r="E12008" i="9"/>
  <c r="E12007" i="9"/>
  <c r="E12006" i="9"/>
  <c r="E12005" i="9"/>
  <c r="E12004" i="9"/>
  <c r="E12003" i="9"/>
  <c r="E12002" i="9"/>
  <c r="E12001" i="9"/>
  <c r="E12000" i="9"/>
  <c r="E11999" i="9"/>
  <c r="E11998" i="9"/>
  <c r="E11997" i="9"/>
  <c r="E11996" i="9"/>
  <c r="E11995" i="9"/>
  <c r="E11994" i="9"/>
  <c r="E11993" i="9"/>
  <c r="E11992" i="9"/>
  <c r="E11991" i="9"/>
  <c r="E11990" i="9"/>
  <c r="E11989" i="9"/>
  <c r="E11988" i="9"/>
  <c r="E11987" i="9"/>
  <c r="E11986" i="9"/>
  <c r="E11985" i="9"/>
  <c r="E11984" i="9"/>
  <c r="E11983" i="9"/>
  <c r="E11982" i="9"/>
  <c r="E11981" i="9"/>
  <c r="E11980" i="9"/>
  <c r="E11979" i="9"/>
  <c r="E11978" i="9"/>
  <c r="E11977" i="9"/>
  <c r="E11976" i="9"/>
  <c r="E11975" i="9"/>
  <c r="E11974" i="9"/>
  <c r="E11973" i="9"/>
  <c r="E11972" i="9"/>
  <c r="E11971" i="9"/>
  <c r="E11970" i="9"/>
  <c r="E11969" i="9"/>
  <c r="E11968" i="9"/>
  <c r="E11967" i="9"/>
  <c r="E11966" i="9"/>
  <c r="E11965" i="9"/>
  <c r="E11964" i="9"/>
  <c r="E11963" i="9"/>
  <c r="E11962" i="9"/>
  <c r="E11961" i="9"/>
  <c r="E11960" i="9"/>
  <c r="E11959" i="9"/>
  <c r="E11958" i="9"/>
  <c r="E11957" i="9"/>
  <c r="E11956" i="9"/>
  <c r="E11955" i="9"/>
  <c r="E11954" i="9"/>
  <c r="E11953" i="9"/>
  <c r="E11952" i="9"/>
  <c r="E11951" i="9"/>
  <c r="E11950" i="9"/>
  <c r="E11949" i="9"/>
  <c r="E11948" i="9"/>
  <c r="E11947" i="9"/>
  <c r="E11946" i="9"/>
  <c r="E11945" i="9"/>
  <c r="E11944" i="9"/>
  <c r="E11943" i="9"/>
  <c r="E11942" i="9"/>
  <c r="E11941" i="9"/>
  <c r="E11940" i="9"/>
  <c r="E11939" i="9"/>
  <c r="E11938" i="9"/>
  <c r="E11937" i="9"/>
  <c r="E11936" i="9"/>
  <c r="E11935" i="9"/>
  <c r="E11934" i="9"/>
  <c r="E11933" i="9"/>
  <c r="E11932" i="9"/>
  <c r="E11931" i="9"/>
  <c r="E11930" i="9"/>
  <c r="E11929" i="9"/>
  <c r="E11928" i="9"/>
  <c r="E11927" i="9"/>
  <c r="E11926" i="9"/>
  <c r="E11925" i="9"/>
  <c r="E11924" i="9"/>
  <c r="E11923" i="9"/>
  <c r="E11922" i="9"/>
  <c r="E11921" i="9"/>
  <c r="E11920" i="9"/>
  <c r="E11919" i="9"/>
  <c r="E11918" i="9"/>
  <c r="E11917" i="9"/>
  <c r="E11916" i="9"/>
  <c r="E11915" i="9"/>
  <c r="E11914" i="9"/>
  <c r="E11913" i="9"/>
  <c r="E11912" i="9"/>
  <c r="E11911" i="9"/>
  <c r="E11910" i="9"/>
  <c r="E11909" i="9"/>
  <c r="E11908" i="9"/>
  <c r="E11907" i="9"/>
  <c r="E11906" i="9"/>
  <c r="E11905" i="9"/>
  <c r="E11904" i="9"/>
  <c r="E11903" i="9"/>
  <c r="E11902" i="9"/>
  <c r="E11901" i="9"/>
  <c r="E11900" i="9"/>
  <c r="E11899" i="9"/>
  <c r="E11898" i="9"/>
  <c r="E11897" i="9"/>
  <c r="E11896" i="9"/>
  <c r="E11895" i="9"/>
  <c r="E11894" i="9"/>
  <c r="E11893" i="9"/>
  <c r="E11892" i="9"/>
  <c r="E11891" i="9"/>
  <c r="E11890" i="9"/>
  <c r="E11889" i="9"/>
  <c r="E11888" i="9"/>
  <c r="E11887" i="9"/>
  <c r="E11886" i="9"/>
  <c r="E11885" i="9"/>
  <c r="E11884" i="9"/>
  <c r="E11883" i="9"/>
  <c r="E11882" i="9"/>
  <c r="E11881" i="9"/>
  <c r="E11880" i="9"/>
  <c r="E11879" i="9"/>
  <c r="E11878" i="9"/>
  <c r="E11877" i="9"/>
  <c r="E11876" i="9"/>
  <c r="E11875" i="9"/>
  <c r="E11874" i="9"/>
  <c r="E11873" i="9"/>
  <c r="E11872" i="9"/>
  <c r="E11871" i="9"/>
  <c r="E11870" i="9"/>
  <c r="E11869" i="9"/>
  <c r="E11868" i="9"/>
  <c r="E11867" i="9"/>
  <c r="E11866" i="9"/>
  <c r="E11865" i="9"/>
  <c r="E11864" i="9"/>
  <c r="E11863" i="9"/>
  <c r="E11862" i="9"/>
  <c r="E11861" i="9"/>
  <c r="E11860" i="9"/>
  <c r="E11859" i="9"/>
  <c r="E11858" i="9"/>
  <c r="E11857" i="9"/>
  <c r="E11856" i="9"/>
  <c r="E11855" i="9"/>
  <c r="E11854" i="9"/>
  <c r="E11853" i="9"/>
  <c r="E11852" i="9"/>
  <c r="E11851" i="9"/>
  <c r="E11850" i="9"/>
  <c r="E11849" i="9"/>
  <c r="E11848" i="9"/>
  <c r="E11847" i="9"/>
  <c r="E11846" i="9"/>
  <c r="E11845" i="9"/>
  <c r="E11844" i="9"/>
  <c r="E11843" i="9"/>
  <c r="E11842" i="9"/>
  <c r="E11841" i="9"/>
  <c r="E11840" i="9"/>
  <c r="E11839" i="9"/>
  <c r="E11838" i="9"/>
  <c r="E11837" i="9"/>
  <c r="E11836" i="9"/>
  <c r="E11835" i="9"/>
  <c r="E11834" i="9"/>
  <c r="E11833" i="9"/>
  <c r="E11832" i="9"/>
  <c r="E11831" i="9"/>
  <c r="E11830" i="9"/>
  <c r="E11829" i="9"/>
  <c r="E11828" i="9"/>
  <c r="E11827" i="9"/>
  <c r="E11826" i="9"/>
  <c r="E11825" i="9"/>
  <c r="E11824" i="9"/>
  <c r="E11823" i="9"/>
  <c r="E11822" i="9"/>
  <c r="E11821" i="9"/>
  <c r="E11820" i="9"/>
  <c r="E11819" i="9"/>
  <c r="E11818" i="9"/>
  <c r="E11817" i="9"/>
  <c r="E11816" i="9"/>
  <c r="E11815" i="9"/>
  <c r="E11814" i="9"/>
  <c r="E11813" i="9"/>
  <c r="E11812" i="9"/>
  <c r="E11811" i="9"/>
  <c r="E11810" i="9"/>
  <c r="E11809" i="9"/>
  <c r="E11808" i="9"/>
  <c r="E11807" i="9"/>
  <c r="E11806" i="9"/>
  <c r="E11805" i="9"/>
  <c r="E11804" i="9"/>
  <c r="E11803" i="9"/>
  <c r="E11802" i="9"/>
  <c r="E11801" i="9"/>
  <c r="E11800" i="9"/>
  <c r="E11799" i="9"/>
  <c r="E11798" i="9"/>
  <c r="E11797" i="9"/>
  <c r="E11796" i="9"/>
  <c r="E11795" i="9"/>
  <c r="E11794" i="9"/>
  <c r="E11793" i="9"/>
  <c r="E11792" i="9"/>
  <c r="E11791" i="9"/>
  <c r="E11790" i="9"/>
  <c r="E11789" i="9"/>
  <c r="E11788" i="9"/>
  <c r="E11787" i="9"/>
  <c r="E11786" i="9"/>
  <c r="E11785" i="9"/>
  <c r="E11784" i="9"/>
  <c r="E11783" i="9"/>
  <c r="E11782" i="9"/>
  <c r="E11781" i="9"/>
  <c r="E11780" i="9"/>
  <c r="E11779" i="9"/>
  <c r="E11778" i="9"/>
  <c r="E11777" i="9"/>
  <c r="E11776" i="9"/>
  <c r="E11775" i="9"/>
  <c r="E11774" i="9"/>
  <c r="E11773" i="9"/>
  <c r="E11772" i="9"/>
  <c r="E11771" i="9"/>
  <c r="E11770" i="9"/>
  <c r="E11769" i="9"/>
  <c r="E11768" i="9"/>
  <c r="E11767" i="9"/>
  <c r="E11766" i="9"/>
  <c r="E11765" i="9"/>
  <c r="E11764" i="9"/>
  <c r="E11763" i="9"/>
  <c r="E11762" i="9"/>
  <c r="E11761" i="9"/>
  <c r="E11760" i="9"/>
  <c r="E11759" i="9"/>
  <c r="E11758" i="9"/>
  <c r="E11757" i="9"/>
  <c r="E11756" i="9"/>
  <c r="E11755" i="9"/>
  <c r="E11754" i="9"/>
  <c r="E11753" i="9"/>
  <c r="E11752" i="9"/>
  <c r="E11751" i="9"/>
  <c r="E11750" i="9"/>
  <c r="E11749" i="9"/>
  <c r="E11748" i="9"/>
  <c r="E11747" i="9"/>
  <c r="E11746" i="9"/>
  <c r="E11745" i="9"/>
  <c r="E11744" i="9"/>
  <c r="E11743" i="9"/>
  <c r="E11742" i="9"/>
  <c r="E11741" i="9"/>
  <c r="E11740" i="9"/>
  <c r="E11739" i="9"/>
  <c r="E11738" i="9"/>
  <c r="E11737" i="9"/>
  <c r="E11736" i="9"/>
  <c r="E11735" i="9"/>
  <c r="E11734" i="9"/>
  <c r="E11733" i="9"/>
  <c r="E11732" i="9"/>
  <c r="E11731" i="9"/>
  <c r="E11730" i="9"/>
  <c r="E11729" i="9"/>
  <c r="E11728" i="9"/>
  <c r="E11727" i="9"/>
  <c r="E11726" i="9"/>
  <c r="E11725" i="9"/>
  <c r="E11724" i="9"/>
  <c r="E11723" i="9"/>
  <c r="E11722" i="9"/>
  <c r="E11721" i="9"/>
  <c r="E11720" i="9"/>
  <c r="E11719" i="9"/>
  <c r="E11718" i="9"/>
  <c r="E11717" i="9"/>
  <c r="E11716" i="9"/>
  <c r="E11715" i="9"/>
  <c r="E11714" i="9"/>
  <c r="E11713" i="9"/>
  <c r="E11712" i="9"/>
  <c r="E11711" i="9"/>
  <c r="E11710" i="9"/>
  <c r="E11709" i="9"/>
  <c r="E11708" i="9"/>
  <c r="E11707" i="9"/>
  <c r="E11706" i="9"/>
  <c r="E11705" i="9"/>
  <c r="E11704" i="9"/>
  <c r="E11703" i="9"/>
  <c r="E11702" i="9"/>
  <c r="E11701" i="9"/>
  <c r="E11700" i="9"/>
  <c r="E11699" i="9"/>
  <c r="E11698" i="9"/>
  <c r="E11697" i="9"/>
  <c r="E11696" i="9"/>
  <c r="E11695" i="9"/>
  <c r="E11694" i="9"/>
  <c r="E11693" i="9"/>
  <c r="E11692" i="9"/>
  <c r="E11691" i="9"/>
  <c r="E11690" i="9"/>
  <c r="E11689" i="9"/>
  <c r="E11688" i="9"/>
  <c r="E11687" i="9"/>
  <c r="E11686" i="9"/>
  <c r="E11685" i="9"/>
  <c r="E11684" i="9"/>
  <c r="E11683" i="9"/>
  <c r="E11682" i="9"/>
  <c r="E11681" i="9"/>
  <c r="E11680" i="9"/>
  <c r="E11679" i="9"/>
  <c r="E11678" i="9"/>
  <c r="E11677" i="9"/>
  <c r="E11676" i="9"/>
  <c r="E11675" i="9"/>
  <c r="E11674" i="9"/>
  <c r="E11673" i="9"/>
  <c r="E11672" i="9"/>
  <c r="E11671" i="9"/>
  <c r="E11670" i="9"/>
  <c r="E11669" i="9"/>
  <c r="E11668" i="9"/>
  <c r="E11667" i="9"/>
  <c r="E11666" i="9"/>
  <c r="E11665" i="9"/>
  <c r="E11664" i="9"/>
  <c r="E11663" i="9"/>
  <c r="E11662" i="9"/>
  <c r="E11661" i="9"/>
  <c r="E11660" i="9"/>
  <c r="E11659" i="9"/>
  <c r="E11658" i="9"/>
  <c r="E11657" i="9"/>
  <c r="E11656" i="9"/>
  <c r="E11655" i="9"/>
  <c r="E11654" i="9"/>
  <c r="E11653" i="9"/>
  <c r="E11652" i="9"/>
  <c r="E11651" i="9"/>
  <c r="E11650" i="9"/>
  <c r="E11649" i="9"/>
  <c r="E11648" i="9"/>
  <c r="E11647" i="9"/>
  <c r="E11646" i="9"/>
  <c r="E11645" i="9"/>
  <c r="E11644" i="9"/>
  <c r="E11643" i="9"/>
  <c r="E11642" i="9"/>
  <c r="E11641" i="9"/>
  <c r="E11640" i="9"/>
  <c r="E11639" i="9"/>
  <c r="E11638" i="9"/>
  <c r="E11637" i="9"/>
  <c r="E11636" i="9"/>
  <c r="E11635" i="9"/>
  <c r="E11634" i="9"/>
  <c r="E11633" i="9"/>
  <c r="E11632" i="9"/>
  <c r="E11631" i="9"/>
  <c r="E11630" i="9"/>
  <c r="E11629" i="9"/>
  <c r="E11628" i="9"/>
  <c r="E11627" i="9"/>
  <c r="E11626" i="9"/>
  <c r="E11625" i="9"/>
  <c r="E11624" i="9"/>
  <c r="E11623" i="9"/>
  <c r="E11622" i="9"/>
  <c r="E11621" i="9"/>
  <c r="E11620" i="9"/>
  <c r="E11619" i="9"/>
  <c r="E11618" i="9"/>
  <c r="E11617" i="9"/>
  <c r="E11616" i="9"/>
  <c r="E11615" i="9"/>
  <c r="E11614" i="9"/>
  <c r="E11613" i="9"/>
  <c r="E11612" i="9"/>
  <c r="E11611" i="9"/>
  <c r="E11610" i="9"/>
  <c r="E11609" i="9"/>
  <c r="E11608" i="9"/>
  <c r="E11607" i="9"/>
  <c r="E11606" i="9"/>
  <c r="E11605" i="9"/>
  <c r="E11604" i="9"/>
  <c r="E11603" i="9"/>
  <c r="E11602" i="9"/>
  <c r="E11601" i="9"/>
  <c r="E11600" i="9"/>
  <c r="E11599" i="9"/>
  <c r="E11598" i="9"/>
  <c r="E11597" i="9"/>
  <c r="E11596" i="9"/>
  <c r="E11595" i="9"/>
  <c r="E11594" i="9"/>
  <c r="E11593" i="9"/>
  <c r="E11592" i="9"/>
  <c r="E11591" i="9"/>
  <c r="E11590" i="9"/>
  <c r="E11589" i="9"/>
  <c r="E11588" i="9"/>
  <c r="E11587" i="9"/>
  <c r="E11586" i="9"/>
  <c r="E11585" i="9"/>
  <c r="E11584" i="9"/>
  <c r="E11583" i="9"/>
  <c r="E11582" i="9"/>
  <c r="E11581" i="9"/>
  <c r="E11580" i="9"/>
  <c r="E11579" i="9"/>
  <c r="E11578" i="9"/>
  <c r="E11577" i="9"/>
  <c r="E11576" i="9"/>
  <c r="E11575" i="9"/>
  <c r="E11574" i="9"/>
  <c r="E11573" i="9"/>
  <c r="E11572" i="9"/>
  <c r="E11571" i="9"/>
  <c r="E11570" i="9"/>
  <c r="E11569" i="9"/>
  <c r="E11568" i="9"/>
  <c r="E11567" i="9"/>
  <c r="E11566" i="9"/>
  <c r="E11565" i="9"/>
  <c r="E11564" i="9"/>
  <c r="E11563" i="9"/>
  <c r="E11562" i="9"/>
  <c r="E11561" i="9"/>
  <c r="E11560" i="9"/>
  <c r="E11559" i="9"/>
  <c r="E11558" i="9"/>
  <c r="E11557" i="9"/>
  <c r="E11556" i="9"/>
  <c r="E11555" i="9"/>
  <c r="E11554" i="9"/>
  <c r="E11553" i="9"/>
  <c r="E11552" i="9"/>
  <c r="E11551" i="9"/>
  <c r="E11550" i="9"/>
  <c r="E11549" i="9"/>
  <c r="E11548" i="9"/>
  <c r="E11547" i="9"/>
  <c r="E11546" i="9"/>
  <c r="E11545" i="9"/>
  <c r="E11544" i="9"/>
  <c r="E11543" i="9"/>
  <c r="E11542" i="9"/>
  <c r="E11541" i="9"/>
  <c r="E11540" i="9"/>
  <c r="E11539" i="9"/>
  <c r="E11538" i="9"/>
  <c r="E11537" i="9"/>
  <c r="E11536" i="9"/>
  <c r="E11535" i="9"/>
  <c r="E11534" i="9"/>
  <c r="E11533" i="9"/>
  <c r="E11532" i="9"/>
  <c r="E11531" i="9"/>
  <c r="E11530" i="9"/>
  <c r="E11529" i="9"/>
  <c r="E11528" i="9"/>
  <c r="E11527" i="9"/>
  <c r="E11526" i="9"/>
  <c r="E11525" i="9"/>
  <c r="E11524" i="9"/>
  <c r="E11523" i="9"/>
  <c r="E11522" i="9"/>
  <c r="E11521" i="9"/>
  <c r="E11520" i="9"/>
  <c r="E11519" i="9"/>
  <c r="E11518" i="9"/>
  <c r="E11517" i="9"/>
  <c r="E11516" i="9"/>
  <c r="E11515" i="9"/>
  <c r="E11514" i="9"/>
  <c r="E11513" i="9"/>
  <c r="E11512" i="9"/>
  <c r="E11511" i="9"/>
  <c r="E11510" i="9"/>
  <c r="E11509" i="9"/>
  <c r="E11508" i="9"/>
  <c r="E11507" i="9"/>
  <c r="E11506" i="9"/>
  <c r="E11505" i="9"/>
  <c r="E11504" i="9"/>
  <c r="E11503" i="9"/>
  <c r="E11502" i="9"/>
  <c r="E11501" i="9"/>
  <c r="E11500" i="9"/>
  <c r="E11499" i="9"/>
  <c r="E11498" i="9"/>
  <c r="E11497" i="9"/>
  <c r="E11496" i="9"/>
  <c r="E11495" i="9"/>
  <c r="E11494" i="9"/>
  <c r="E11493" i="9"/>
  <c r="E11492" i="9"/>
  <c r="E11491" i="9"/>
  <c r="E11490" i="9"/>
  <c r="E11489" i="9"/>
  <c r="E11488" i="9"/>
  <c r="E11487" i="9"/>
  <c r="E11486" i="9"/>
  <c r="E11485" i="9"/>
  <c r="E11484" i="9"/>
  <c r="E11483" i="9"/>
  <c r="E11482" i="9"/>
  <c r="E11481" i="9"/>
  <c r="E11480" i="9"/>
  <c r="E11479" i="9"/>
  <c r="E11478" i="9"/>
  <c r="E11477" i="9"/>
  <c r="E11476" i="9"/>
  <c r="E11475" i="9"/>
  <c r="E11474" i="9"/>
  <c r="E11473" i="9"/>
  <c r="E11472" i="9"/>
  <c r="E11471" i="9"/>
  <c r="E11470" i="9"/>
  <c r="E11469" i="9"/>
  <c r="E11468" i="9"/>
  <c r="E11467" i="9"/>
  <c r="E11466" i="9"/>
  <c r="E11465" i="9"/>
  <c r="E11464" i="9"/>
  <c r="E11463" i="9"/>
  <c r="E11462" i="9"/>
  <c r="E11461" i="9"/>
  <c r="E11460" i="9"/>
  <c r="E11459" i="9"/>
  <c r="E11458" i="9"/>
  <c r="E11457" i="9"/>
  <c r="E11456" i="9"/>
  <c r="E11455" i="9"/>
  <c r="E11454" i="9"/>
  <c r="E11453" i="9"/>
  <c r="E11452" i="9"/>
  <c r="E11451" i="9"/>
  <c r="E11450" i="9"/>
  <c r="E11449" i="9"/>
  <c r="E11448" i="9"/>
  <c r="E11447" i="9"/>
  <c r="E11446" i="9"/>
  <c r="E11445" i="9"/>
  <c r="E11444" i="9"/>
  <c r="E11443" i="9"/>
  <c r="E11442" i="9"/>
  <c r="E11441" i="9"/>
  <c r="E11440" i="9"/>
  <c r="E11439" i="9"/>
  <c r="E11438" i="9"/>
  <c r="E11437" i="9"/>
  <c r="E11436" i="9"/>
  <c r="E11435" i="9"/>
  <c r="E11434" i="9"/>
  <c r="E11433" i="9"/>
  <c r="E11432" i="9"/>
  <c r="E11431" i="9"/>
  <c r="E11430" i="9"/>
  <c r="E11429" i="9"/>
  <c r="E11428" i="9"/>
  <c r="E11427" i="9"/>
  <c r="E11426" i="9"/>
  <c r="E11425" i="9"/>
  <c r="E11424" i="9"/>
  <c r="E11423" i="9"/>
  <c r="E11422" i="9"/>
  <c r="E11421" i="9"/>
  <c r="E11420" i="9"/>
  <c r="E11419" i="9"/>
  <c r="E11418" i="9"/>
  <c r="E11417" i="9"/>
  <c r="E11416" i="9"/>
  <c r="E11415" i="9"/>
  <c r="E11414" i="9"/>
  <c r="E11413" i="9"/>
  <c r="E11412" i="9"/>
  <c r="E11411" i="9"/>
  <c r="E11410" i="9"/>
  <c r="E11409" i="9"/>
  <c r="E11408" i="9"/>
  <c r="E11407" i="9"/>
  <c r="E11406" i="9"/>
  <c r="E11405" i="9"/>
  <c r="E11404" i="9"/>
  <c r="E11403" i="9"/>
  <c r="E11402" i="9"/>
  <c r="E11401" i="9"/>
  <c r="E11400" i="9"/>
  <c r="E11399" i="9"/>
  <c r="E11398" i="9"/>
  <c r="E11397" i="9"/>
  <c r="E11396" i="9"/>
  <c r="E11395" i="9"/>
  <c r="E11394" i="9"/>
  <c r="E11393" i="9"/>
  <c r="E11392" i="9"/>
  <c r="E11391" i="9"/>
  <c r="E11390" i="9"/>
  <c r="E11389" i="9"/>
  <c r="E11388" i="9"/>
  <c r="E11387" i="9"/>
  <c r="E11386" i="9"/>
  <c r="E11385" i="9"/>
  <c r="E11384" i="9"/>
  <c r="E11383" i="9"/>
  <c r="E11382" i="9"/>
  <c r="E11381" i="9"/>
  <c r="E11380" i="9"/>
  <c r="E11379" i="9"/>
  <c r="E11378" i="9"/>
  <c r="E11377" i="9"/>
  <c r="E11376" i="9"/>
  <c r="E11375" i="9"/>
  <c r="E11374" i="9"/>
  <c r="E11373" i="9"/>
  <c r="E11372" i="9"/>
  <c r="E11371" i="9"/>
  <c r="E11370" i="9"/>
  <c r="E11369" i="9"/>
  <c r="E11368" i="9"/>
  <c r="E11367" i="9"/>
  <c r="E11366" i="9"/>
  <c r="E11365" i="9"/>
  <c r="E11364" i="9"/>
  <c r="E11363" i="9"/>
  <c r="E11362" i="9"/>
  <c r="E11361" i="9"/>
  <c r="E11360" i="9"/>
  <c r="E11359" i="9"/>
  <c r="E11358" i="9"/>
  <c r="E11357" i="9"/>
  <c r="E11356" i="9"/>
  <c r="E11355" i="9"/>
  <c r="E11354" i="9"/>
  <c r="E11353" i="9"/>
  <c r="E11352" i="9"/>
  <c r="E11351" i="9"/>
  <c r="E11350" i="9"/>
  <c r="E11349" i="9"/>
  <c r="E11348" i="9"/>
  <c r="E11347" i="9"/>
  <c r="E11346" i="9"/>
  <c r="E11345" i="9"/>
  <c r="E11344" i="9"/>
  <c r="E11343" i="9"/>
  <c r="E11342" i="9"/>
  <c r="E11341" i="9"/>
  <c r="E11340" i="9"/>
  <c r="E11339" i="9"/>
  <c r="E11338" i="9"/>
  <c r="E11337" i="9"/>
  <c r="E11336" i="9"/>
  <c r="E11335" i="9"/>
  <c r="E11334" i="9"/>
  <c r="E11333" i="9"/>
  <c r="E11332" i="9"/>
  <c r="E11331" i="9"/>
  <c r="E11330" i="9"/>
  <c r="E11329" i="9"/>
  <c r="E11328" i="9"/>
  <c r="E11327" i="9"/>
  <c r="E11326" i="9"/>
  <c r="E11325" i="9"/>
  <c r="E11324" i="9"/>
  <c r="E11323" i="9"/>
  <c r="E11322" i="9"/>
  <c r="E11321" i="9"/>
  <c r="E11320" i="9"/>
  <c r="E11319" i="9"/>
  <c r="E11318" i="9"/>
  <c r="E11317" i="9"/>
  <c r="E11316" i="9"/>
  <c r="E11315" i="9"/>
  <c r="E11314" i="9"/>
  <c r="E11313" i="9"/>
  <c r="E11312" i="9"/>
  <c r="E11311" i="9"/>
  <c r="E11310" i="9"/>
  <c r="E11309" i="9"/>
  <c r="E11308" i="9"/>
  <c r="E11307" i="9"/>
  <c r="E11306" i="9"/>
  <c r="E11305" i="9"/>
  <c r="E11304" i="9"/>
  <c r="E11303" i="9"/>
  <c r="E11302" i="9"/>
  <c r="E11301" i="9"/>
  <c r="E11300" i="9"/>
  <c r="E11299" i="9"/>
  <c r="E11298" i="9"/>
  <c r="E11297" i="9"/>
  <c r="E11296" i="9"/>
  <c r="E11295" i="9"/>
  <c r="E11294" i="9"/>
  <c r="E11293" i="9"/>
  <c r="E11292" i="9"/>
  <c r="E11291" i="9"/>
  <c r="E11290" i="9"/>
  <c r="E11289" i="9"/>
  <c r="E11288" i="9"/>
  <c r="E11287" i="9"/>
  <c r="E11286" i="9"/>
  <c r="E11285" i="9"/>
  <c r="E11284" i="9"/>
  <c r="E11283" i="9"/>
  <c r="E11282" i="9"/>
  <c r="E11281" i="9"/>
  <c r="E11280" i="9"/>
  <c r="E11279" i="9"/>
  <c r="E11278" i="9"/>
  <c r="E11277" i="9"/>
  <c r="E11276" i="9"/>
  <c r="E11275" i="9"/>
  <c r="E11274" i="9"/>
  <c r="E11273" i="9"/>
  <c r="E11272" i="9"/>
  <c r="E11271" i="9"/>
  <c r="E11270" i="9"/>
  <c r="E11269" i="9"/>
  <c r="E11268" i="9"/>
  <c r="E11267" i="9"/>
  <c r="E11266" i="9"/>
  <c r="E11265" i="9"/>
  <c r="E11264" i="9"/>
  <c r="E11263" i="9"/>
  <c r="E11262" i="9"/>
  <c r="E11261" i="9"/>
  <c r="E11260" i="9"/>
  <c r="E11259" i="9"/>
  <c r="E11258" i="9"/>
  <c r="E11257" i="9"/>
  <c r="E11256" i="9"/>
  <c r="E11255" i="9"/>
  <c r="E11254" i="9"/>
  <c r="E11253" i="9"/>
  <c r="E11252" i="9"/>
  <c r="E11251" i="9"/>
  <c r="E11250" i="9"/>
  <c r="E11249" i="9"/>
  <c r="E11248" i="9"/>
  <c r="E11247" i="9"/>
  <c r="E11246" i="9"/>
  <c r="E11245" i="9"/>
  <c r="E11244" i="9"/>
  <c r="E11243" i="9"/>
  <c r="E11242" i="9"/>
  <c r="E11241" i="9"/>
  <c r="E11240" i="9"/>
  <c r="E11239" i="9"/>
  <c r="E11238" i="9"/>
  <c r="E11237" i="9"/>
  <c r="E11236" i="9"/>
  <c r="E11235" i="9"/>
  <c r="E11234" i="9"/>
  <c r="E11233" i="9"/>
  <c r="E11232" i="9"/>
  <c r="E11231" i="9"/>
  <c r="E11230" i="9"/>
  <c r="E11229" i="9"/>
  <c r="E11228" i="9"/>
  <c r="E11227" i="9"/>
  <c r="E11226" i="9"/>
  <c r="E11225" i="9"/>
  <c r="E11224" i="9"/>
  <c r="E11223" i="9"/>
  <c r="E11222" i="9"/>
  <c r="E11221" i="9"/>
  <c r="E11220" i="9"/>
  <c r="E11219" i="9"/>
  <c r="E11218" i="9"/>
  <c r="E11217" i="9"/>
  <c r="E11216" i="9"/>
  <c r="E11215" i="9"/>
  <c r="E11214" i="9"/>
  <c r="E11213" i="9"/>
  <c r="E11212" i="9"/>
  <c r="E11211" i="9"/>
  <c r="E11210" i="9"/>
  <c r="E11209" i="9"/>
  <c r="E11208" i="9"/>
  <c r="E11207" i="9"/>
  <c r="E11206" i="9"/>
  <c r="E11205" i="9"/>
  <c r="E11204" i="9"/>
  <c r="E11203" i="9"/>
  <c r="E11202" i="9"/>
  <c r="E11201" i="9"/>
  <c r="E11200" i="9"/>
  <c r="E11199" i="9"/>
  <c r="E11198" i="9"/>
  <c r="E11197" i="9"/>
  <c r="E11196" i="9"/>
  <c r="E11195" i="9"/>
  <c r="E11194" i="9"/>
  <c r="E11193" i="9"/>
  <c r="E11192" i="9"/>
  <c r="E11191" i="9"/>
  <c r="E11190" i="9"/>
  <c r="E11189" i="9"/>
  <c r="E11188" i="9"/>
  <c r="E11187" i="9"/>
  <c r="E11186" i="9"/>
  <c r="E11185" i="9"/>
  <c r="E11184" i="9"/>
  <c r="E11183" i="9"/>
  <c r="E11182" i="9"/>
  <c r="E11181" i="9"/>
  <c r="E11180" i="9"/>
  <c r="E11179" i="9"/>
  <c r="E11178" i="9"/>
  <c r="E11177" i="9"/>
  <c r="E11176" i="9"/>
  <c r="E11175" i="9"/>
  <c r="E11174" i="9"/>
  <c r="E11173" i="9"/>
  <c r="E11172" i="9"/>
  <c r="E11171" i="9"/>
  <c r="E11170" i="9"/>
  <c r="E11169" i="9"/>
  <c r="E11168" i="9"/>
  <c r="E11167" i="9"/>
  <c r="E11166" i="9"/>
  <c r="E11165" i="9"/>
  <c r="E11164" i="9"/>
  <c r="E11163" i="9"/>
  <c r="E11162" i="9"/>
  <c r="E11161" i="9"/>
  <c r="E11160" i="9"/>
  <c r="E11159" i="9"/>
  <c r="E11158" i="9"/>
  <c r="E11157" i="9"/>
  <c r="E11156" i="9"/>
  <c r="E11155" i="9"/>
  <c r="E11154" i="9"/>
  <c r="E11153" i="9"/>
  <c r="E11152" i="9"/>
  <c r="E11151" i="9"/>
  <c r="E11150" i="9"/>
  <c r="E11149" i="9"/>
  <c r="E11148" i="9"/>
  <c r="E11147" i="9"/>
  <c r="E11146" i="9"/>
  <c r="E11145" i="9"/>
  <c r="E11144" i="9"/>
  <c r="E11143" i="9"/>
  <c r="E11142" i="9"/>
  <c r="E11141" i="9"/>
  <c r="E11140" i="9"/>
  <c r="E11139" i="9"/>
  <c r="E11138" i="9"/>
  <c r="E11137" i="9"/>
  <c r="E11136" i="9"/>
  <c r="E11135" i="9"/>
  <c r="E11134" i="9"/>
  <c r="E11133" i="9"/>
  <c r="E11132" i="9"/>
  <c r="E11131" i="9"/>
  <c r="E11130" i="9"/>
  <c r="E11129" i="9"/>
  <c r="E11128" i="9"/>
  <c r="E11127" i="9"/>
  <c r="E11126" i="9"/>
  <c r="E11125" i="9"/>
  <c r="E11124" i="9"/>
  <c r="E11123" i="9"/>
  <c r="E11122" i="9"/>
  <c r="E11121" i="9"/>
  <c r="E11120" i="9"/>
  <c r="E11119" i="9"/>
  <c r="E11118" i="9"/>
  <c r="E11117" i="9"/>
  <c r="E11116" i="9"/>
  <c r="E11115" i="9"/>
  <c r="E11114" i="9"/>
  <c r="E11113" i="9"/>
  <c r="E11112" i="9"/>
  <c r="E11111" i="9"/>
  <c r="E11110" i="9"/>
  <c r="E11109" i="9"/>
  <c r="E11108" i="9"/>
  <c r="E11107" i="9"/>
  <c r="E11106" i="9"/>
  <c r="E11105" i="9"/>
  <c r="E11104" i="9"/>
  <c r="E11103" i="9"/>
  <c r="E11102" i="9"/>
  <c r="E11101" i="9"/>
  <c r="E11100" i="9"/>
  <c r="E11099" i="9"/>
  <c r="E11098" i="9"/>
  <c r="E11097" i="9"/>
  <c r="E11096" i="9"/>
  <c r="E11095" i="9"/>
  <c r="E11094" i="9"/>
  <c r="E11093" i="9"/>
  <c r="E11092" i="9"/>
  <c r="E11091" i="9"/>
  <c r="E11090" i="9"/>
  <c r="E11089" i="9"/>
  <c r="E11088" i="9"/>
  <c r="E11087" i="9"/>
  <c r="E11086" i="9"/>
  <c r="E11085" i="9"/>
  <c r="E11084" i="9"/>
  <c r="E11083" i="9"/>
  <c r="E11082" i="9"/>
  <c r="E11081" i="9"/>
  <c r="E11080" i="9"/>
  <c r="E11079" i="9"/>
  <c r="E11078" i="9"/>
  <c r="E11077" i="9"/>
  <c r="E11076" i="9"/>
  <c r="E11075" i="9"/>
  <c r="E11074" i="9"/>
  <c r="E11073" i="9"/>
  <c r="E11072" i="9"/>
  <c r="E11071" i="9"/>
  <c r="E11070" i="9"/>
  <c r="E11069" i="9"/>
  <c r="E11068" i="9"/>
  <c r="E11067" i="9"/>
  <c r="E11066" i="9"/>
  <c r="E11065" i="9"/>
  <c r="E11064" i="9"/>
  <c r="E11063" i="9"/>
  <c r="E11062" i="9"/>
  <c r="E11061" i="9"/>
  <c r="E11060" i="9"/>
  <c r="E11059" i="9"/>
  <c r="E11058" i="9"/>
  <c r="E11057" i="9"/>
  <c r="E11056" i="9"/>
  <c r="E11055" i="9"/>
  <c r="E11054" i="9"/>
  <c r="E11053" i="9"/>
  <c r="E11052" i="9"/>
  <c r="E11051" i="9"/>
  <c r="E11050" i="9"/>
  <c r="E11049" i="9"/>
  <c r="E11048" i="9"/>
  <c r="E11047" i="9"/>
  <c r="E11046" i="9"/>
  <c r="E11045" i="9"/>
  <c r="E11044" i="9"/>
  <c r="E11043" i="9"/>
  <c r="E11042" i="9"/>
  <c r="E11041" i="9"/>
  <c r="E11040" i="9"/>
  <c r="E11039" i="9"/>
  <c r="E11038" i="9"/>
  <c r="E11037" i="9"/>
  <c r="E11036" i="9"/>
  <c r="E11035" i="9"/>
  <c r="E11034" i="9"/>
  <c r="E11033" i="9"/>
  <c r="E11032" i="9"/>
  <c r="E11031" i="9"/>
  <c r="E11030" i="9"/>
  <c r="E11029" i="9"/>
  <c r="E11028" i="9"/>
  <c r="E11027" i="9"/>
  <c r="E11026" i="9"/>
  <c r="E11025" i="9"/>
  <c r="E11024" i="9"/>
  <c r="E11023" i="9"/>
  <c r="E11022" i="9"/>
  <c r="E11021" i="9"/>
  <c r="E11020" i="9"/>
  <c r="E11019" i="9"/>
  <c r="E11018" i="9"/>
  <c r="E11017" i="9"/>
  <c r="E11016" i="9"/>
  <c r="E11015" i="9"/>
  <c r="E11014" i="9"/>
  <c r="E11013" i="9"/>
  <c r="E11012" i="9"/>
  <c r="E11011" i="9"/>
  <c r="E11010" i="9"/>
  <c r="E11009" i="9"/>
  <c r="E11008" i="9"/>
  <c r="E11007" i="9"/>
  <c r="E11006" i="9"/>
  <c r="E11005" i="9"/>
  <c r="E11004" i="9"/>
  <c r="E11003" i="9"/>
  <c r="E11002" i="9"/>
  <c r="E11001" i="9"/>
  <c r="E11000" i="9"/>
  <c r="E10999" i="9"/>
  <c r="E10998" i="9"/>
  <c r="E10997" i="9"/>
  <c r="E10996" i="9"/>
  <c r="E10995" i="9"/>
  <c r="E10994" i="9"/>
  <c r="E10993" i="9"/>
  <c r="E10992" i="9"/>
  <c r="E10991" i="9"/>
  <c r="E10990" i="9"/>
  <c r="E10989" i="9"/>
  <c r="E10988" i="9"/>
  <c r="E10987" i="9"/>
  <c r="E10986" i="9"/>
  <c r="E10985" i="9"/>
  <c r="E10984" i="9"/>
  <c r="E10983" i="9"/>
  <c r="E10982" i="9"/>
  <c r="E10981" i="9"/>
  <c r="E10980" i="9"/>
  <c r="E10979" i="9"/>
  <c r="E10978" i="9"/>
  <c r="E10977" i="9"/>
  <c r="E10976" i="9"/>
  <c r="E10975" i="9"/>
  <c r="E10974" i="9"/>
  <c r="E10973" i="9"/>
  <c r="E10972" i="9"/>
  <c r="E10971" i="9"/>
  <c r="E10970" i="9"/>
  <c r="E10969" i="9"/>
  <c r="E10968" i="9"/>
  <c r="E10967" i="9"/>
  <c r="E10966" i="9"/>
  <c r="E10965" i="9"/>
  <c r="E10964" i="9"/>
  <c r="E10963" i="9"/>
  <c r="E10962" i="9"/>
  <c r="E10961" i="9"/>
  <c r="E10960" i="9"/>
  <c r="E10959" i="9"/>
  <c r="E10958" i="9"/>
  <c r="E10957" i="9"/>
  <c r="E10956" i="9"/>
  <c r="E10955" i="9"/>
  <c r="E10954" i="9"/>
  <c r="E10953" i="9"/>
  <c r="E10952" i="9"/>
  <c r="E10951" i="9"/>
  <c r="E10950" i="9"/>
  <c r="E10949" i="9"/>
  <c r="E10948" i="9"/>
  <c r="E10947" i="9"/>
  <c r="E10946" i="9"/>
  <c r="E10945" i="9"/>
  <c r="E10944" i="9"/>
  <c r="E10943" i="9"/>
  <c r="E10942" i="9"/>
  <c r="E10941" i="9"/>
  <c r="E10940" i="9"/>
  <c r="E10939" i="9"/>
  <c r="E10938" i="9"/>
  <c r="E10937" i="9"/>
  <c r="E10936" i="9"/>
  <c r="E10935" i="9"/>
  <c r="E10934" i="9"/>
  <c r="E10933" i="9"/>
  <c r="E10932" i="9"/>
  <c r="E10931" i="9"/>
  <c r="E10930" i="9"/>
  <c r="E10929" i="9"/>
  <c r="E10928" i="9"/>
  <c r="E10927" i="9"/>
  <c r="E10926" i="9"/>
  <c r="E10925" i="9"/>
  <c r="E10924" i="9"/>
  <c r="E10923" i="9"/>
  <c r="E10922" i="9"/>
  <c r="E10921" i="9"/>
  <c r="E10920" i="9"/>
  <c r="E10919" i="9"/>
  <c r="E10918" i="9"/>
  <c r="E10917" i="9"/>
  <c r="E10916" i="9"/>
  <c r="E10915" i="9"/>
  <c r="E10914" i="9"/>
  <c r="E10913" i="9"/>
  <c r="E10912" i="9"/>
  <c r="E10911" i="9"/>
  <c r="E10910" i="9"/>
  <c r="E10909" i="9"/>
  <c r="E10908" i="9"/>
  <c r="E10907" i="9"/>
  <c r="E10906" i="9"/>
  <c r="E10905" i="9"/>
  <c r="E10904" i="9"/>
  <c r="E10903" i="9"/>
  <c r="E10902" i="9"/>
  <c r="E10901" i="9"/>
  <c r="E10900" i="9"/>
  <c r="E10899" i="9"/>
  <c r="E10898" i="9"/>
  <c r="E10897" i="9"/>
  <c r="E10896" i="9"/>
  <c r="E10895" i="9"/>
  <c r="E10894" i="9"/>
  <c r="E10893" i="9"/>
  <c r="E10892" i="9"/>
  <c r="E10891" i="9"/>
  <c r="E10890" i="9"/>
  <c r="E10889" i="9"/>
  <c r="E10888" i="9"/>
  <c r="E10887" i="9"/>
  <c r="E10886" i="9"/>
  <c r="E10885" i="9"/>
  <c r="E10884" i="9"/>
  <c r="E10883" i="9"/>
  <c r="E10882" i="9"/>
  <c r="E10881" i="9"/>
  <c r="E10880" i="9"/>
  <c r="E10879" i="9"/>
  <c r="E10878" i="9"/>
  <c r="E10877" i="9"/>
  <c r="E10876" i="9"/>
  <c r="E10875" i="9"/>
  <c r="E10874" i="9"/>
  <c r="E10873" i="9"/>
  <c r="E10872" i="9"/>
  <c r="E10871" i="9"/>
  <c r="E10870" i="9"/>
  <c r="E10869" i="9"/>
  <c r="E10868" i="9"/>
  <c r="E10867" i="9"/>
  <c r="E10866" i="9"/>
  <c r="E10865" i="9"/>
  <c r="E10864" i="9"/>
  <c r="E10863" i="9"/>
  <c r="E10862" i="9"/>
  <c r="E10861" i="9"/>
  <c r="E10860" i="9"/>
  <c r="E10859" i="9"/>
  <c r="E10858" i="9"/>
  <c r="E10857" i="9"/>
  <c r="E10856" i="9"/>
  <c r="E10855" i="9"/>
  <c r="E10854" i="9"/>
  <c r="E10853" i="9"/>
  <c r="E10852" i="9"/>
  <c r="E10851" i="9"/>
  <c r="E10850" i="9"/>
  <c r="E10849" i="9"/>
  <c r="E10848" i="9"/>
  <c r="E10847" i="9"/>
  <c r="E10846" i="9"/>
  <c r="E10845" i="9"/>
  <c r="E10844" i="9"/>
  <c r="E10843" i="9"/>
  <c r="E10842" i="9"/>
  <c r="E10841" i="9"/>
  <c r="E10840" i="9"/>
  <c r="E10839" i="9"/>
  <c r="E10838" i="9"/>
  <c r="E10837" i="9"/>
  <c r="E10836" i="9"/>
  <c r="E10835" i="9"/>
  <c r="E10834" i="9"/>
  <c r="E10833" i="9"/>
  <c r="E10832" i="9"/>
  <c r="E10831" i="9"/>
  <c r="E10830" i="9"/>
  <c r="E10829" i="9"/>
  <c r="E10828" i="9"/>
  <c r="E10827" i="9"/>
  <c r="E10826" i="9"/>
  <c r="E10825" i="9"/>
  <c r="E10824" i="9"/>
  <c r="E10823" i="9"/>
  <c r="E10822" i="9"/>
  <c r="E10821" i="9"/>
  <c r="E10820" i="9"/>
  <c r="E10819" i="9"/>
  <c r="E10818" i="9"/>
  <c r="E10817" i="9"/>
  <c r="E10816" i="9"/>
  <c r="E10815" i="9"/>
  <c r="E10814" i="9"/>
  <c r="E10813" i="9"/>
  <c r="E10812" i="9"/>
  <c r="E10811" i="9"/>
  <c r="E10810" i="9"/>
  <c r="E10809" i="9"/>
  <c r="E10808" i="9"/>
  <c r="E10807" i="9"/>
  <c r="E10806" i="9"/>
  <c r="E10805" i="9"/>
  <c r="E10804" i="9"/>
  <c r="E10803" i="9"/>
  <c r="E10802" i="9"/>
  <c r="E10801" i="9"/>
  <c r="E10800" i="9"/>
  <c r="E10799" i="9"/>
  <c r="E10798" i="9"/>
  <c r="E10797" i="9"/>
  <c r="E10796" i="9"/>
  <c r="E10795" i="9"/>
  <c r="E10794" i="9"/>
  <c r="E10793" i="9"/>
  <c r="E10792" i="9"/>
  <c r="E10791" i="9"/>
  <c r="E10790" i="9"/>
  <c r="E10789" i="9"/>
  <c r="E10788" i="9"/>
  <c r="E10787" i="9"/>
  <c r="E10786" i="9"/>
  <c r="E10785" i="9"/>
  <c r="E10784" i="9"/>
  <c r="E10783" i="9"/>
  <c r="E10782" i="9"/>
  <c r="E10781" i="9"/>
  <c r="E10780" i="9"/>
  <c r="E10779" i="9"/>
  <c r="E10778" i="9"/>
  <c r="E10777" i="9"/>
  <c r="E10776" i="9"/>
  <c r="E10775" i="9"/>
  <c r="E10774" i="9"/>
  <c r="E10773" i="9"/>
  <c r="E10772" i="9"/>
  <c r="E10771" i="9"/>
  <c r="E10770" i="9"/>
  <c r="E10769" i="9"/>
  <c r="E10768" i="9"/>
  <c r="E10767" i="9"/>
  <c r="E10766" i="9"/>
  <c r="E10765" i="9"/>
  <c r="E10764" i="9"/>
  <c r="E10763" i="9"/>
  <c r="E10762" i="9"/>
  <c r="E10761" i="9"/>
  <c r="E10760" i="9"/>
  <c r="E10759" i="9"/>
  <c r="E10758" i="9"/>
  <c r="E10757" i="9"/>
  <c r="E10756" i="9"/>
  <c r="E10755" i="9"/>
  <c r="E10754" i="9"/>
  <c r="E10753" i="9"/>
  <c r="E10752" i="9"/>
  <c r="E10751" i="9"/>
  <c r="E10750" i="9"/>
  <c r="E10749" i="9"/>
  <c r="E10748" i="9"/>
  <c r="E10747" i="9"/>
  <c r="E10746" i="9"/>
  <c r="E10745" i="9"/>
  <c r="E10744" i="9"/>
  <c r="E10743" i="9"/>
  <c r="E10742" i="9"/>
  <c r="E10741" i="9"/>
  <c r="E10740" i="9"/>
  <c r="E10739" i="9"/>
  <c r="E10738" i="9"/>
  <c r="E10737" i="9"/>
  <c r="E10736" i="9"/>
  <c r="E10735" i="9"/>
  <c r="E10734" i="9"/>
  <c r="E10733" i="9"/>
  <c r="E10732" i="9"/>
  <c r="E10731" i="9"/>
  <c r="E10730" i="9"/>
  <c r="E10729" i="9"/>
  <c r="E10728" i="9"/>
  <c r="E10727" i="9"/>
  <c r="E10726" i="9"/>
  <c r="E10725" i="9"/>
  <c r="E10724" i="9"/>
  <c r="E10723" i="9"/>
  <c r="E10722" i="9"/>
  <c r="E10721" i="9"/>
  <c r="E10720" i="9"/>
  <c r="E10719" i="9"/>
  <c r="E10718" i="9"/>
  <c r="E10717" i="9"/>
  <c r="E10716" i="9"/>
  <c r="E10715" i="9"/>
  <c r="E10714" i="9"/>
  <c r="E10713" i="9"/>
  <c r="E10712" i="9"/>
  <c r="E10711" i="9"/>
  <c r="E10710" i="9"/>
  <c r="E10709" i="9"/>
  <c r="E10708" i="9"/>
  <c r="E10707" i="9"/>
  <c r="E10706" i="9"/>
  <c r="E10705" i="9"/>
  <c r="E10704" i="9"/>
  <c r="E10703" i="9"/>
  <c r="E10702" i="9"/>
  <c r="E10701" i="9"/>
  <c r="E10700" i="9"/>
  <c r="E10699" i="9"/>
  <c r="E10698" i="9"/>
  <c r="E10697" i="9"/>
  <c r="E10696" i="9"/>
  <c r="E10695" i="9"/>
  <c r="E10694" i="9"/>
  <c r="E10693" i="9"/>
  <c r="E10692" i="9"/>
  <c r="E10691" i="9"/>
  <c r="E10690" i="9"/>
  <c r="E10689" i="9"/>
  <c r="E10688" i="9"/>
  <c r="E10687" i="9"/>
  <c r="E10686" i="9"/>
  <c r="E10685" i="9"/>
  <c r="E10684" i="9"/>
  <c r="E10683" i="9"/>
  <c r="E10682" i="9"/>
  <c r="E10681" i="9"/>
  <c r="E10680" i="9"/>
  <c r="E10679" i="9"/>
  <c r="E10678" i="9"/>
  <c r="E10677" i="9"/>
  <c r="E10676" i="9"/>
  <c r="E10675" i="9"/>
  <c r="E10674" i="9"/>
  <c r="E10673" i="9"/>
  <c r="E10672" i="9"/>
  <c r="E10671" i="9"/>
  <c r="E10670" i="9"/>
  <c r="E10669" i="9"/>
  <c r="E10668" i="9"/>
  <c r="E10667" i="9"/>
  <c r="E10666" i="9"/>
  <c r="E10665" i="9"/>
  <c r="E10664" i="9"/>
  <c r="E10663" i="9"/>
  <c r="E10662" i="9"/>
  <c r="E10661" i="9"/>
  <c r="E10660" i="9"/>
  <c r="E10659" i="9"/>
  <c r="E10658" i="9"/>
  <c r="E10657" i="9"/>
  <c r="E10656" i="9"/>
  <c r="E10655" i="9"/>
  <c r="E10654" i="9"/>
  <c r="E10653" i="9"/>
  <c r="E10652" i="9"/>
  <c r="E10651" i="9"/>
  <c r="E10650" i="9"/>
  <c r="E10649" i="9"/>
  <c r="E10648" i="9"/>
  <c r="E10647" i="9"/>
  <c r="E10646" i="9"/>
  <c r="E10645" i="9"/>
  <c r="E10644" i="9"/>
  <c r="E10643" i="9"/>
  <c r="E10642" i="9"/>
  <c r="E10641" i="9"/>
  <c r="E10640" i="9"/>
  <c r="E10639" i="9"/>
  <c r="E10638" i="9"/>
  <c r="E10637" i="9"/>
  <c r="E10636" i="9"/>
  <c r="E10635" i="9"/>
  <c r="E10634" i="9"/>
  <c r="E10633" i="9"/>
  <c r="E10632" i="9"/>
  <c r="E10631" i="9"/>
  <c r="E10630" i="9"/>
  <c r="E10629" i="9"/>
  <c r="E10628" i="9"/>
  <c r="E10627" i="9"/>
  <c r="E10626" i="9"/>
  <c r="E10625" i="9"/>
  <c r="E10624" i="9"/>
  <c r="E10623" i="9"/>
  <c r="E10622" i="9"/>
  <c r="E10621" i="9"/>
  <c r="E10620" i="9"/>
  <c r="E10619" i="9"/>
  <c r="E10618" i="9"/>
  <c r="E10617" i="9"/>
  <c r="E10616" i="9"/>
  <c r="E10615" i="9"/>
  <c r="E10614" i="9"/>
  <c r="E10613" i="9"/>
  <c r="E10612" i="9"/>
  <c r="E10611" i="9"/>
  <c r="E10610" i="9"/>
  <c r="E10609" i="9"/>
  <c r="E10608" i="9"/>
  <c r="E10607" i="9"/>
  <c r="E10606" i="9"/>
  <c r="E10605" i="9"/>
  <c r="E10604" i="9"/>
  <c r="E10603" i="9"/>
  <c r="E10602" i="9"/>
  <c r="E10601" i="9"/>
  <c r="E10600" i="9"/>
  <c r="E10599" i="9"/>
  <c r="E10598" i="9"/>
  <c r="E10597" i="9"/>
  <c r="E10596" i="9"/>
  <c r="E10595" i="9"/>
  <c r="E10594" i="9"/>
  <c r="E10593" i="9"/>
  <c r="E10592" i="9"/>
  <c r="E10591" i="9"/>
  <c r="E10590" i="9"/>
  <c r="E10589" i="9"/>
  <c r="E10588" i="9"/>
  <c r="E10587" i="9"/>
  <c r="E10586" i="9"/>
  <c r="E10585" i="9"/>
  <c r="E10584" i="9"/>
  <c r="E10583" i="9"/>
  <c r="E10582" i="9"/>
  <c r="E10581" i="9"/>
  <c r="E10580" i="9"/>
  <c r="E10579" i="9"/>
  <c r="E10578" i="9"/>
  <c r="E10577" i="9"/>
  <c r="E10576" i="9"/>
  <c r="E10575" i="9"/>
  <c r="E10574" i="9"/>
  <c r="E10573" i="9"/>
  <c r="E10572" i="9"/>
  <c r="E10571" i="9"/>
  <c r="E10570" i="9"/>
  <c r="E10569" i="9"/>
  <c r="E10568" i="9"/>
  <c r="E10567" i="9"/>
  <c r="E10566" i="9"/>
  <c r="E10565" i="9"/>
  <c r="E10564" i="9"/>
  <c r="E10563" i="9"/>
  <c r="E10562" i="9"/>
  <c r="E10561" i="9"/>
  <c r="E10560" i="9"/>
  <c r="E10559" i="9"/>
  <c r="E10558" i="9"/>
  <c r="E10557" i="9"/>
  <c r="E10556" i="9"/>
  <c r="E10555" i="9"/>
  <c r="E10554" i="9"/>
  <c r="E10553" i="9"/>
  <c r="E10552" i="9"/>
  <c r="E10551" i="9"/>
  <c r="E10550" i="9"/>
  <c r="E10549" i="9"/>
  <c r="E10548" i="9"/>
  <c r="E10547" i="9"/>
  <c r="E10546" i="9"/>
  <c r="E10545" i="9"/>
  <c r="E10544" i="9"/>
  <c r="E10543" i="9"/>
  <c r="E10542" i="9"/>
  <c r="E10541" i="9"/>
  <c r="E10540" i="9"/>
  <c r="E10539" i="9"/>
  <c r="E10538" i="9"/>
  <c r="E10537" i="9"/>
  <c r="E10536" i="9"/>
  <c r="E10535" i="9"/>
  <c r="E10534" i="9"/>
  <c r="E10533" i="9"/>
  <c r="E10532" i="9"/>
  <c r="E10531" i="9"/>
  <c r="E10530" i="9"/>
  <c r="E10529" i="9"/>
  <c r="E10528" i="9"/>
  <c r="E10527" i="9"/>
  <c r="E10526" i="9"/>
  <c r="E10525" i="9"/>
  <c r="E10524" i="9"/>
  <c r="E10523" i="9"/>
  <c r="E10522" i="9"/>
  <c r="E10521" i="9"/>
  <c r="E10520" i="9"/>
  <c r="E10519" i="9"/>
  <c r="E10518" i="9"/>
  <c r="E10517" i="9"/>
  <c r="E10516" i="9"/>
  <c r="E10515" i="9"/>
  <c r="E10514" i="9"/>
  <c r="E10513" i="9"/>
  <c r="E10512" i="9"/>
  <c r="E10511" i="9"/>
  <c r="E10510" i="9"/>
  <c r="E10509" i="9"/>
  <c r="E10508" i="9"/>
  <c r="E10507" i="9"/>
  <c r="E10506" i="9"/>
  <c r="E10505" i="9"/>
  <c r="E10504" i="9"/>
  <c r="E10503" i="9"/>
  <c r="E10502" i="9"/>
  <c r="E10501" i="9"/>
  <c r="E10500" i="9"/>
  <c r="E10499" i="9"/>
  <c r="E10498" i="9"/>
  <c r="E10497" i="9"/>
  <c r="E10496" i="9"/>
  <c r="E10495" i="9"/>
  <c r="E10494" i="9"/>
  <c r="E10493" i="9"/>
  <c r="E10492" i="9"/>
  <c r="E10491" i="9"/>
  <c r="E10490" i="9"/>
  <c r="E10489" i="9"/>
  <c r="E10488" i="9"/>
  <c r="E10487" i="9"/>
  <c r="E10486" i="9"/>
  <c r="E10485" i="9"/>
  <c r="E10484" i="9"/>
  <c r="E10483" i="9"/>
  <c r="E10482" i="9"/>
  <c r="E10481" i="9"/>
  <c r="E10480" i="9"/>
  <c r="E10479" i="9"/>
  <c r="E10478" i="9"/>
  <c r="E10477" i="9"/>
  <c r="E10476" i="9"/>
  <c r="E10475" i="9"/>
  <c r="E10474" i="9"/>
  <c r="E10473" i="9"/>
  <c r="E10472" i="9"/>
  <c r="E10471" i="9"/>
  <c r="E10470" i="9"/>
  <c r="E10469" i="9"/>
  <c r="E10468" i="9"/>
  <c r="E10467" i="9"/>
  <c r="E10466" i="9"/>
  <c r="E10465" i="9"/>
  <c r="E10464" i="9"/>
  <c r="E10463" i="9"/>
  <c r="E10462" i="9"/>
  <c r="E10461" i="9"/>
  <c r="E10460" i="9"/>
  <c r="E10459" i="9"/>
  <c r="E10458" i="9"/>
  <c r="E10457" i="9"/>
  <c r="E10456" i="9"/>
  <c r="E10455" i="9"/>
  <c r="E10454" i="9"/>
  <c r="E10453" i="9"/>
  <c r="E10452" i="9"/>
  <c r="E10451" i="9"/>
  <c r="E10450" i="9"/>
  <c r="E10449" i="9"/>
  <c r="E10448" i="9"/>
  <c r="E10447" i="9"/>
  <c r="E10446" i="9"/>
  <c r="E10445" i="9"/>
  <c r="E10444" i="9"/>
  <c r="E10443" i="9"/>
  <c r="E10442" i="9"/>
  <c r="E10441" i="9"/>
  <c r="E10440" i="9"/>
  <c r="E10439" i="9"/>
  <c r="E10438" i="9"/>
  <c r="E10437" i="9"/>
  <c r="E10436" i="9"/>
  <c r="E10435" i="9"/>
  <c r="E10434" i="9"/>
  <c r="E10433" i="9"/>
  <c r="E10432" i="9"/>
  <c r="E10431" i="9"/>
  <c r="E10430" i="9"/>
  <c r="E10429" i="9"/>
  <c r="E10428" i="9"/>
  <c r="E10427" i="9"/>
  <c r="E10426" i="9"/>
  <c r="E10425" i="9"/>
  <c r="E10424" i="9"/>
  <c r="E10423" i="9"/>
  <c r="E10422" i="9"/>
  <c r="E10421" i="9"/>
  <c r="E10420" i="9"/>
  <c r="E10419" i="9"/>
  <c r="E10418" i="9"/>
  <c r="E10417" i="9"/>
  <c r="E10416" i="9"/>
  <c r="E10415" i="9"/>
  <c r="E10414" i="9"/>
  <c r="E10413" i="9"/>
  <c r="E10412" i="9"/>
  <c r="E10411" i="9"/>
  <c r="E10410" i="9"/>
  <c r="E10409" i="9"/>
  <c r="E10408" i="9"/>
  <c r="E10407" i="9"/>
  <c r="E10406" i="9"/>
  <c r="E10405" i="9"/>
  <c r="E10404" i="9"/>
  <c r="E10403" i="9"/>
  <c r="E10402" i="9"/>
  <c r="E10401" i="9"/>
  <c r="E10400" i="9"/>
  <c r="E10399" i="9"/>
  <c r="E10398" i="9"/>
  <c r="E10397" i="9"/>
  <c r="E10396" i="9"/>
  <c r="E10395" i="9"/>
  <c r="E10394" i="9"/>
  <c r="E10393" i="9"/>
  <c r="E10392" i="9"/>
  <c r="E10391" i="9"/>
  <c r="E10390" i="9"/>
  <c r="E10389" i="9"/>
  <c r="E10388" i="9"/>
  <c r="E10387" i="9"/>
  <c r="E10386" i="9"/>
  <c r="E10385" i="9"/>
  <c r="E10384" i="9"/>
  <c r="E10383" i="9"/>
  <c r="E10382" i="9"/>
  <c r="E10381" i="9"/>
  <c r="E10380" i="9"/>
  <c r="E10379" i="9"/>
  <c r="E10378" i="9"/>
  <c r="E10377" i="9"/>
  <c r="E10376" i="9"/>
  <c r="E10375" i="9"/>
  <c r="E10374" i="9"/>
  <c r="E10373" i="9"/>
  <c r="E10372" i="9"/>
  <c r="E10371" i="9"/>
  <c r="E10370" i="9"/>
  <c r="E10369" i="9"/>
  <c r="E10368" i="9"/>
  <c r="E10367" i="9"/>
  <c r="E10366" i="9"/>
  <c r="E10365" i="9"/>
  <c r="E10364" i="9"/>
  <c r="E10363" i="9"/>
  <c r="E10362" i="9"/>
  <c r="E10361" i="9"/>
  <c r="E10360" i="9"/>
  <c r="E10359" i="9"/>
  <c r="E10358" i="9"/>
  <c r="E10357" i="9"/>
  <c r="E10356" i="9"/>
  <c r="E10355" i="9"/>
  <c r="E10354" i="9"/>
  <c r="E10353" i="9"/>
  <c r="E10352" i="9"/>
  <c r="E10351" i="9"/>
  <c r="E10350" i="9"/>
  <c r="E10349" i="9"/>
  <c r="E10348" i="9"/>
  <c r="E10347" i="9"/>
  <c r="E10346" i="9"/>
  <c r="E10345" i="9"/>
  <c r="E10344" i="9"/>
  <c r="E10343" i="9"/>
  <c r="E10342" i="9"/>
  <c r="E10341" i="9"/>
  <c r="E10340" i="9"/>
  <c r="E10339" i="9"/>
  <c r="E10338" i="9"/>
  <c r="E10337" i="9"/>
  <c r="E10336" i="9"/>
  <c r="E10335" i="9"/>
  <c r="E10334" i="9"/>
  <c r="E10333" i="9"/>
  <c r="E10332" i="9"/>
  <c r="E10331" i="9"/>
  <c r="E10330" i="9"/>
  <c r="E10329" i="9"/>
  <c r="E10328" i="9"/>
  <c r="E10327" i="9"/>
  <c r="E10326" i="9"/>
  <c r="E10325" i="9"/>
  <c r="E10324" i="9"/>
  <c r="E10323" i="9"/>
  <c r="E10322" i="9"/>
  <c r="E10321" i="9"/>
  <c r="E10320" i="9"/>
  <c r="E10319" i="9"/>
  <c r="E10318" i="9"/>
  <c r="E10317" i="9"/>
  <c r="E10316" i="9"/>
  <c r="E10315" i="9"/>
  <c r="E10314" i="9"/>
  <c r="E10313" i="9"/>
  <c r="E10312" i="9"/>
  <c r="E10311" i="9"/>
  <c r="E10310" i="9"/>
  <c r="E10309" i="9"/>
  <c r="E10308" i="9"/>
  <c r="E10307" i="9"/>
  <c r="E10306" i="9"/>
  <c r="E10305" i="9"/>
  <c r="E10304" i="9"/>
  <c r="E10303" i="9"/>
  <c r="E10302" i="9"/>
  <c r="E10301" i="9"/>
  <c r="E10300" i="9"/>
  <c r="E10299" i="9"/>
  <c r="E10298" i="9"/>
  <c r="E10297" i="9"/>
  <c r="E10296" i="9"/>
  <c r="E10295" i="9"/>
  <c r="E10294" i="9"/>
  <c r="E10293" i="9"/>
  <c r="E10292" i="9"/>
  <c r="E10291" i="9"/>
  <c r="E10290" i="9"/>
  <c r="E10289" i="9"/>
  <c r="E10288" i="9"/>
  <c r="E10287" i="9"/>
  <c r="E10286" i="9"/>
  <c r="E10285" i="9"/>
  <c r="E10284" i="9"/>
  <c r="E10283" i="9"/>
  <c r="E10282" i="9"/>
  <c r="E10281" i="9"/>
  <c r="E10280" i="9"/>
  <c r="E10279" i="9"/>
  <c r="E10278" i="9"/>
  <c r="E10277" i="9"/>
  <c r="E10276" i="9"/>
  <c r="E10275" i="9"/>
  <c r="E10274" i="9"/>
  <c r="E10273" i="9"/>
  <c r="E10272" i="9"/>
  <c r="E10271" i="9"/>
  <c r="E10270" i="9"/>
  <c r="E10269" i="9"/>
  <c r="E10268" i="9"/>
  <c r="E10267" i="9"/>
  <c r="E10266" i="9"/>
  <c r="E10265" i="9"/>
  <c r="E10264" i="9"/>
  <c r="E10263" i="9"/>
  <c r="E10262" i="9"/>
  <c r="E10261" i="9"/>
  <c r="E10260" i="9"/>
  <c r="E10259" i="9"/>
  <c r="E10258" i="9"/>
  <c r="E10257" i="9"/>
  <c r="E10256" i="9"/>
  <c r="E10255" i="9"/>
  <c r="E10254" i="9"/>
  <c r="E10253" i="9"/>
  <c r="E10252" i="9"/>
  <c r="E10251" i="9"/>
  <c r="E10250" i="9"/>
  <c r="E10249" i="9"/>
  <c r="E10248" i="9"/>
  <c r="E10247" i="9"/>
  <c r="E10246" i="9"/>
  <c r="E10245" i="9"/>
  <c r="E10244" i="9"/>
  <c r="E10243" i="9"/>
  <c r="E10242" i="9"/>
  <c r="E10241" i="9"/>
  <c r="E10240" i="9"/>
  <c r="E10239" i="9"/>
  <c r="E10238" i="9"/>
  <c r="E10237" i="9"/>
  <c r="E10236" i="9"/>
  <c r="E10235" i="9"/>
  <c r="E10234" i="9"/>
  <c r="E10233" i="9"/>
  <c r="E10232" i="9"/>
  <c r="E10231" i="9"/>
  <c r="E10230" i="9"/>
  <c r="E10229" i="9"/>
  <c r="E10228" i="9"/>
  <c r="E10227" i="9"/>
  <c r="E10226" i="9"/>
  <c r="E10225" i="9"/>
  <c r="E10224" i="9"/>
  <c r="E10223" i="9"/>
  <c r="E10222" i="9"/>
  <c r="E10221" i="9"/>
  <c r="E10220" i="9"/>
  <c r="E10219" i="9"/>
  <c r="E10218" i="9"/>
  <c r="E10217" i="9"/>
  <c r="E10216" i="9"/>
  <c r="E10215" i="9"/>
  <c r="E10214" i="9"/>
  <c r="E10213" i="9"/>
  <c r="E10212" i="9"/>
  <c r="E10211" i="9"/>
  <c r="E10210" i="9"/>
  <c r="E10209" i="9"/>
  <c r="E10208" i="9"/>
  <c r="E10207" i="9"/>
  <c r="E10206" i="9"/>
  <c r="E10205" i="9"/>
  <c r="E10204" i="9"/>
  <c r="E10203" i="9"/>
  <c r="E10202" i="9"/>
  <c r="E10201" i="9"/>
  <c r="E10200" i="9"/>
  <c r="E10199" i="9"/>
  <c r="E10198" i="9"/>
  <c r="E10197" i="9"/>
  <c r="E10196" i="9"/>
  <c r="E10195" i="9"/>
  <c r="E10194" i="9"/>
  <c r="E10193" i="9"/>
  <c r="E10192" i="9"/>
  <c r="E10191" i="9"/>
  <c r="E10190" i="9"/>
  <c r="E10189" i="9"/>
  <c r="E10188" i="9"/>
  <c r="E10187" i="9"/>
  <c r="E10186" i="9"/>
  <c r="E10185" i="9"/>
  <c r="E10184" i="9"/>
  <c r="E10183" i="9"/>
  <c r="E10182" i="9"/>
  <c r="E10181" i="9"/>
  <c r="E10180" i="9"/>
  <c r="E10179" i="9"/>
  <c r="E10178" i="9"/>
  <c r="E10177" i="9"/>
  <c r="E10176" i="9"/>
  <c r="E10175" i="9"/>
  <c r="E10174" i="9"/>
  <c r="E10173" i="9"/>
  <c r="E10172" i="9"/>
  <c r="E10171" i="9"/>
  <c r="E10170" i="9"/>
  <c r="E10169" i="9"/>
  <c r="E10168" i="9"/>
  <c r="E10167" i="9"/>
  <c r="E10166" i="9"/>
  <c r="E10165" i="9"/>
  <c r="E10164" i="9"/>
  <c r="E10163" i="9"/>
  <c r="E10162" i="9"/>
  <c r="E10161" i="9"/>
  <c r="E10160" i="9"/>
  <c r="E10159" i="9"/>
  <c r="E10158" i="9"/>
  <c r="E10157" i="9"/>
  <c r="E10156" i="9"/>
  <c r="E10155" i="9"/>
  <c r="E10154" i="9"/>
  <c r="E10153" i="9"/>
  <c r="E10152" i="9"/>
  <c r="E10151" i="9"/>
  <c r="E10150" i="9"/>
  <c r="E10149" i="9"/>
  <c r="E10148" i="9"/>
  <c r="E10147" i="9"/>
  <c r="E10146" i="9"/>
  <c r="E10145" i="9"/>
  <c r="E10144" i="9"/>
  <c r="E10143" i="9"/>
  <c r="E10142" i="9"/>
  <c r="E10141" i="9"/>
  <c r="E10140" i="9"/>
  <c r="E10139" i="9"/>
  <c r="E10138" i="9"/>
  <c r="E10137" i="9"/>
  <c r="E10136" i="9"/>
  <c r="E10135" i="9"/>
  <c r="E10134" i="9"/>
  <c r="E10133" i="9"/>
  <c r="E10132" i="9"/>
  <c r="E10131" i="9"/>
  <c r="E10130" i="9"/>
  <c r="E10129" i="9"/>
  <c r="E10128" i="9"/>
  <c r="E10127" i="9"/>
  <c r="E10126" i="9"/>
  <c r="E10125" i="9"/>
  <c r="E10124" i="9"/>
  <c r="E10123" i="9"/>
  <c r="E10122" i="9"/>
  <c r="E10121" i="9"/>
  <c r="E10120" i="9"/>
  <c r="E10119" i="9"/>
  <c r="E10118" i="9"/>
  <c r="E10117" i="9"/>
  <c r="E10116" i="9"/>
  <c r="E10115" i="9"/>
  <c r="E10114" i="9"/>
  <c r="E10113" i="9"/>
  <c r="E10112" i="9"/>
  <c r="E10111" i="9"/>
  <c r="E10110" i="9"/>
  <c r="E10109" i="9"/>
  <c r="E10108" i="9"/>
  <c r="E10107" i="9"/>
  <c r="E10106" i="9"/>
  <c r="E10105" i="9"/>
  <c r="E10104" i="9"/>
  <c r="E10103" i="9"/>
  <c r="E10102" i="9"/>
  <c r="E10101" i="9"/>
  <c r="E10100" i="9"/>
  <c r="E10099" i="9"/>
  <c r="E10098" i="9"/>
  <c r="E10097" i="9"/>
  <c r="E10096" i="9"/>
  <c r="E10095" i="9"/>
  <c r="E10094" i="9"/>
  <c r="E10093" i="9"/>
  <c r="E10092" i="9"/>
  <c r="E10091" i="9"/>
  <c r="E10090" i="9"/>
  <c r="E10089" i="9"/>
  <c r="E10088" i="9"/>
  <c r="E10087" i="9"/>
  <c r="E10086" i="9"/>
  <c r="E10085" i="9"/>
  <c r="E10084" i="9"/>
  <c r="E10083" i="9"/>
  <c r="E10082" i="9"/>
  <c r="E10081" i="9"/>
  <c r="E10080" i="9"/>
  <c r="E10079" i="9"/>
  <c r="E10078" i="9"/>
  <c r="E10077" i="9"/>
  <c r="E10076" i="9"/>
  <c r="E10075" i="9"/>
  <c r="E10074" i="9"/>
  <c r="E10073" i="9"/>
  <c r="E10072" i="9"/>
  <c r="E10071" i="9"/>
  <c r="E10070" i="9"/>
  <c r="E10069" i="9"/>
  <c r="E10068" i="9"/>
  <c r="E10067" i="9"/>
  <c r="E10066" i="9"/>
  <c r="E10065" i="9"/>
  <c r="E10064" i="9"/>
  <c r="E10063" i="9"/>
  <c r="E10062" i="9"/>
  <c r="E10061" i="9"/>
  <c r="E10060" i="9"/>
  <c r="E10059" i="9"/>
  <c r="E10058" i="9"/>
  <c r="E10057" i="9"/>
  <c r="E10056" i="9"/>
  <c r="E10055" i="9"/>
  <c r="E10054" i="9"/>
  <c r="E10053" i="9"/>
  <c r="E10052" i="9"/>
  <c r="E10051" i="9"/>
  <c r="E10050" i="9"/>
  <c r="E10049" i="9"/>
  <c r="E10048" i="9"/>
  <c r="E10047" i="9"/>
  <c r="E10046" i="9"/>
  <c r="E10045" i="9"/>
  <c r="E10044" i="9"/>
  <c r="E10043" i="9"/>
  <c r="E10042" i="9"/>
  <c r="E10041" i="9"/>
  <c r="E10040" i="9"/>
  <c r="E10039" i="9"/>
  <c r="E10038" i="9"/>
  <c r="E10037" i="9"/>
  <c r="E10036" i="9"/>
  <c r="E10035" i="9"/>
  <c r="E10034" i="9"/>
  <c r="E10033" i="9"/>
  <c r="E10032" i="9"/>
  <c r="E10031" i="9"/>
  <c r="E10030" i="9"/>
  <c r="E10029" i="9"/>
  <c r="E10028" i="9"/>
  <c r="E10027" i="9"/>
  <c r="E10026" i="9"/>
  <c r="E10025" i="9"/>
  <c r="E10024" i="9"/>
  <c r="E10023" i="9"/>
  <c r="E10022" i="9"/>
  <c r="E10021" i="9"/>
  <c r="E10020" i="9"/>
  <c r="E10019" i="9"/>
  <c r="E10018" i="9"/>
  <c r="E10017" i="9"/>
  <c r="E10016" i="9"/>
  <c r="E10015" i="9"/>
  <c r="E10014" i="9"/>
  <c r="E10013" i="9"/>
  <c r="E10012" i="9"/>
  <c r="E10011" i="9"/>
  <c r="E10010" i="9"/>
  <c r="E10009" i="9"/>
  <c r="E10008" i="9"/>
  <c r="E10007" i="9"/>
  <c r="E10006" i="9"/>
  <c r="E10005" i="9"/>
  <c r="E10004" i="9"/>
  <c r="E10003" i="9"/>
  <c r="E10002" i="9"/>
  <c r="E10001" i="9"/>
  <c r="E10000" i="9"/>
  <c r="E9999" i="9"/>
  <c r="E9998" i="9"/>
  <c r="E9997" i="9"/>
  <c r="E9996" i="9"/>
  <c r="E9995" i="9"/>
  <c r="E9994" i="9"/>
  <c r="E9993" i="9"/>
  <c r="E9992" i="9"/>
  <c r="E9991" i="9"/>
  <c r="E9990" i="9"/>
  <c r="E9989" i="9"/>
  <c r="E9988" i="9"/>
  <c r="E9987" i="9"/>
  <c r="E9986" i="9"/>
  <c r="E9985" i="9"/>
  <c r="E9984" i="9"/>
  <c r="E9983" i="9"/>
  <c r="E9982" i="9"/>
  <c r="E9981" i="9"/>
  <c r="E9980" i="9"/>
  <c r="E9979" i="9"/>
  <c r="E9978" i="9"/>
  <c r="E9977" i="9"/>
  <c r="E9976" i="9"/>
  <c r="E9975" i="9"/>
  <c r="E9974" i="9"/>
  <c r="E9973" i="9"/>
  <c r="E9972" i="9"/>
  <c r="E9971" i="9"/>
  <c r="E9970" i="9"/>
  <c r="E9969" i="9"/>
  <c r="E9968" i="9"/>
  <c r="E9967" i="9"/>
  <c r="E9966" i="9"/>
  <c r="E9965" i="9"/>
  <c r="E9964" i="9"/>
  <c r="E9963" i="9"/>
  <c r="E9962" i="9"/>
  <c r="E9961" i="9"/>
  <c r="E9960" i="9"/>
  <c r="E9959" i="9"/>
  <c r="E9958" i="9"/>
  <c r="E9957" i="9"/>
  <c r="E9956" i="9"/>
  <c r="E9955" i="9"/>
  <c r="E9954" i="9"/>
  <c r="E9953" i="9"/>
  <c r="E9952" i="9"/>
  <c r="E9951" i="9"/>
  <c r="E9950" i="9"/>
  <c r="E9949" i="9"/>
  <c r="E9948" i="9"/>
  <c r="E9947" i="9"/>
  <c r="E9946" i="9"/>
  <c r="E9945" i="9"/>
  <c r="E9944" i="9"/>
  <c r="E9943" i="9"/>
  <c r="E9942" i="9"/>
  <c r="E9941" i="9"/>
  <c r="E9940" i="9"/>
  <c r="E9939" i="9"/>
  <c r="E9938" i="9"/>
  <c r="E9937" i="9"/>
  <c r="E9936" i="9"/>
  <c r="E9935" i="9"/>
  <c r="E9934" i="9"/>
  <c r="E9933" i="9"/>
  <c r="E9932" i="9"/>
  <c r="E9931" i="9"/>
  <c r="E9930" i="9"/>
  <c r="E9929" i="9"/>
  <c r="E9928" i="9"/>
  <c r="E9927" i="9"/>
  <c r="E9926" i="9"/>
  <c r="E9925" i="9"/>
  <c r="E9924" i="9"/>
  <c r="E9923" i="9"/>
  <c r="E9922" i="9"/>
  <c r="E9921" i="9"/>
  <c r="E9920" i="9"/>
  <c r="E9919" i="9"/>
  <c r="E9918" i="9"/>
  <c r="E9917" i="9"/>
  <c r="E9916" i="9"/>
  <c r="E9915" i="9"/>
  <c r="E9914" i="9"/>
  <c r="E9913" i="9"/>
  <c r="E9912" i="9"/>
  <c r="E9911" i="9"/>
  <c r="E9910" i="9"/>
  <c r="E9909" i="9"/>
  <c r="E9908" i="9"/>
  <c r="E9907" i="9"/>
  <c r="E9906" i="9"/>
  <c r="E9905" i="9"/>
  <c r="E9904" i="9"/>
  <c r="E9903" i="9"/>
  <c r="E9902" i="9"/>
  <c r="E9901" i="9"/>
  <c r="E9900" i="9"/>
  <c r="E9899" i="9"/>
  <c r="E9898" i="9"/>
  <c r="E9897" i="9"/>
  <c r="E9896" i="9"/>
  <c r="E9895" i="9"/>
  <c r="E9894" i="9"/>
  <c r="E9893" i="9"/>
  <c r="E9892" i="9"/>
  <c r="E9891" i="9"/>
  <c r="E9890" i="9"/>
  <c r="E9889" i="9"/>
  <c r="E9888" i="9"/>
  <c r="E9887" i="9"/>
  <c r="E9886" i="9"/>
  <c r="E9885" i="9"/>
  <c r="E9884" i="9"/>
  <c r="E9883" i="9"/>
  <c r="E9882" i="9"/>
  <c r="E9881" i="9"/>
  <c r="E9880" i="9"/>
  <c r="E9879" i="9"/>
  <c r="E9878" i="9"/>
  <c r="E9877" i="9"/>
  <c r="E9876" i="9"/>
  <c r="E9875" i="9"/>
  <c r="E9874" i="9"/>
  <c r="E9873" i="9"/>
  <c r="E9872" i="9"/>
  <c r="E9871" i="9"/>
  <c r="E9870" i="9"/>
  <c r="E9869" i="9"/>
  <c r="E9868" i="9"/>
  <c r="E9867" i="9"/>
  <c r="E9866" i="9"/>
  <c r="E9865" i="9"/>
  <c r="E9864" i="9"/>
  <c r="E9863" i="9"/>
  <c r="E9862" i="9"/>
  <c r="E9861" i="9"/>
  <c r="E9860" i="9"/>
  <c r="E9859" i="9"/>
  <c r="E9858" i="9"/>
  <c r="E9857" i="9"/>
  <c r="E9856" i="9"/>
  <c r="E9855" i="9"/>
  <c r="E9854" i="9"/>
  <c r="E9853" i="9"/>
  <c r="E9852" i="9"/>
  <c r="E9851" i="9"/>
  <c r="E9850" i="9"/>
  <c r="E9849" i="9"/>
  <c r="E9848" i="9"/>
  <c r="E9847" i="9"/>
  <c r="E9846" i="9"/>
  <c r="E9845" i="9"/>
  <c r="E9844" i="9"/>
  <c r="E9843" i="9"/>
  <c r="E9842" i="9"/>
  <c r="E9841" i="9"/>
  <c r="E9840" i="9"/>
  <c r="E9839" i="9"/>
  <c r="E9838" i="9"/>
  <c r="E9837" i="9"/>
  <c r="E9836" i="9"/>
  <c r="E9835" i="9"/>
  <c r="E9834" i="9"/>
  <c r="E9833" i="9"/>
  <c r="E9832" i="9"/>
  <c r="E9831" i="9"/>
  <c r="E9830" i="9"/>
  <c r="E9829" i="9"/>
  <c r="E9828" i="9"/>
  <c r="E9827" i="9"/>
  <c r="E9826" i="9"/>
  <c r="E9825" i="9"/>
  <c r="E9824" i="9"/>
  <c r="E9823" i="9"/>
  <c r="E9822" i="9"/>
  <c r="E9821" i="9"/>
  <c r="E9820" i="9"/>
  <c r="E9819" i="9"/>
  <c r="E9818" i="9"/>
  <c r="E9817" i="9"/>
  <c r="E9816" i="9"/>
  <c r="E9815" i="9"/>
  <c r="E9814" i="9"/>
  <c r="E9813" i="9"/>
  <c r="E9812" i="9"/>
  <c r="E9811" i="9"/>
  <c r="E9810" i="9"/>
  <c r="E9809" i="9"/>
  <c r="E9808" i="9"/>
  <c r="E9807" i="9"/>
  <c r="E9806" i="9"/>
  <c r="E9805" i="9"/>
  <c r="E9804" i="9"/>
  <c r="E9803" i="9"/>
  <c r="E9802" i="9"/>
  <c r="E9801" i="9"/>
  <c r="E9800" i="9"/>
  <c r="E9799" i="9"/>
  <c r="E9798" i="9"/>
  <c r="E9797" i="9"/>
  <c r="E9796" i="9"/>
  <c r="E9795" i="9"/>
  <c r="E9794" i="9"/>
  <c r="E9793" i="9"/>
  <c r="E9792" i="9"/>
  <c r="E9791" i="9"/>
  <c r="E9790" i="9"/>
  <c r="E9789" i="9"/>
  <c r="E9788" i="9"/>
  <c r="E9787" i="9"/>
  <c r="E9786" i="9"/>
  <c r="E9785" i="9"/>
  <c r="E9784" i="9"/>
  <c r="E9783" i="9"/>
  <c r="E9782" i="9"/>
  <c r="E9781" i="9"/>
  <c r="E9780" i="9"/>
  <c r="E9779" i="9"/>
  <c r="E9778" i="9"/>
  <c r="E9777" i="9"/>
  <c r="E9776" i="9"/>
  <c r="E9775" i="9"/>
  <c r="E9774" i="9"/>
  <c r="E9773" i="9"/>
  <c r="E9772" i="9"/>
  <c r="E9771" i="9"/>
  <c r="E9770" i="9"/>
  <c r="E9769" i="9"/>
  <c r="E9768" i="9"/>
  <c r="E9767" i="9"/>
  <c r="E9766" i="9"/>
  <c r="E9765" i="9"/>
  <c r="E9764" i="9"/>
  <c r="E9763" i="9"/>
  <c r="E9762" i="9"/>
  <c r="E9761" i="9"/>
  <c r="E9760" i="9"/>
  <c r="E9759" i="9"/>
  <c r="E9758" i="9"/>
  <c r="E9757" i="9"/>
  <c r="E9756" i="9"/>
  <c r="E9755" i="9"/>
  <c r="E9754" i="9"/>
  <c r="E9753" i="9"/>
  <c r="E9752" i="9"/>
  <c r="E9751" i="9"/>
  <c r="E9750" i="9"/>
  <c r="E9749" i="9"/>
  <c r="E9748" i="9"/>
  <c r="E9747" i="9"/>
  <c r="E9746" i="9"/>
  <c r="E9745" i="9"/>
  <c r="E9744" i="9"/>
  <c r="E9743" i="9"/>
  <c r="E9742" i="9"/>
  <c r="E9741" i="9"/>
  <c r="E9740" i="9"/>
  <c r="E9739" i="9"/>
  <c r="E9738" i="9"/>
  <c r="E9737" i="9"/>
  <c r="E9736" i="9"/>
  <c r="E9735" i="9"/>
  <c r="E9734" i="9"/>
  <c r="E9733" i="9"/>
  <c r="E9732" i="9"/>
  <c r="E9731" i="9"/>
  <c r="E9730" i="9"/>
  <c r="E9729" i="9"/>
  <c r="E9728" i="9"/>
  <c r="E9727" i="9"/>
  <c r="E9726" i="9"/>
  <c r="E9725" i="9"/>
  <c r="E9724" i="9"/>
  <c r="E9723" i="9"/>
  <c r="E9722" i="9"/>
  <c r="E9721" i="9"/>
  <c r="E9720" i="9"/>
  <c r="E9719" i="9"/>
  <c r="E9718" i="9"/>
  <c r="E9717" i="9"/>
  <c r="E9716" i="9"/>
  <c r="E9715" i="9"/>
  <c r="E9714" i="9"/>
  <c r="E9713" i="9"/>
  <c r="E9712" i="9"/>
  <c r="E9711" i="9"/>
  <c r="E9710" i="9"/>
  <c r="E9709" i="9"/>
  <c r="E9708" i="9"/>
  <c r="E9707" i="9"/>
  <c r="E9706" i="9"/>
  <c r="E9705" i="9"/>
  <c r="E9704" i="9"/>
  <c r="E9703" i="9"/>
  <c r="E9702" i="9"/>
  <c r="E9701" i="9"/>
  <c r="E9700" i="9"/>
  <c r="E9699" i="9"/>
  <c r="E9698" i="9"/>
  <c r="E9697" i="9"/>
  <c r="E9696" i="9"/>
  <c r="E9695" i="9"/>
  <c r="E9694" i="9"/>
  <c r="E9693" i="9"/>
  <c r="E9692" i="9"/>
  <c r="E9691" i="9"/>
  <c r="E9690" i="9"/>
  <c r="E9689" i="9"/>
  <c r="E9688" i="9"/>
  <c r="E9687" i="9"/>
  <c r="E9686" i="9"/>
  <c r="E9685" i="9"/>
  <c r="E9684" i="9"/>
  <c r="E9683" i="9"/>
  <c r="E9682" i="9"/>
  <c r="E9681" i="9"/>
  <c r="E9680" i="9"/>
  <c r="E9679" i="9"/>
  <c r="E9678" i="9"/>
  <c r="E9677" i="9"/>
  <c r="E9676" i="9"/>
  <c r="E9675" i="9"/>
  <c r="E9674" i="9"/>
  <c r="E9673" i="9"/>
  <c r="E9672" i="9"/>
  <c r="E9671" i="9"/>
  <c r="E9670" i="9"/>
  <c r="E9669" i="9"/>
  <c r="E9668" i="9"/>
  <c r="E9667" i="9"/>
  <c r="E9666" i="9"/>
  <c r="E9665" i="9"/>
  <c r="E9664" i="9"/>
  <c r="E9663" i="9"/>
  <c r="E9662" i="9"/>
  <c r="E9661" i="9"/>
  <c r="E9660" i="9"/>
  <c r="E9659" i="9"/>
  <c r="E9658" i="9"/>
  <c r="E9657" i="9"/>
  <c r="E9656" i="9"/>
  <c r="E9655" i="9"/>
  <c r="E9654" i="9"/>
  <c r="E9653" i="9"/>
  <c r="E9652" i="9"/>
  <c r="E9651" i="9"/>
  <c r="E9650" i="9"/>
  <c r="E9649" i="9"/>
  <c r="E9648" i="9"/>
  <c r="E9647" i="9"/>
  <c r="E9646" i="9"/>
  <c r="E9645" i="9"/>
  <c r="E9644" i="9"/>
  <c r="E9643" i="9"/>
  <c r="E9642" i="9"/>
  <c r="E9641" i="9"/>
  <c r="E9640" i="9"/>
  <c r="E9639" i="9"/>
  <c r="E9638" i="9"/>
  <c r="E9637" i="9"/>
  <c r="E9636" i="9"/>
  <c r="E9635" i="9"/>
  <c r="E9634" i="9"/>
  <c r="E9633" i="9"/>
  <c r="E9632" i="9"/>
  <c r="E9631" i="9"/>
  <c r="E9630" i="9"/>
  <c r="E9629" i="9"/>
  <c r="E9628" i="9"/>
  <c r="E9627" i="9"/>
  <c r="E9626" i="9"/>
  <c r="E9625" i="9"/>
  <c r="E9624" i="9"/>
  <c r="E9623" i="9"/>
  <c r="E9622" i="9"/>
  <c r="E9621" i="9"/>
  <c r="E9620" i="9"/>
  <c r="E9619" i="9"/>
  <c r="E9618" i="9"/>
  <c r="E9617" i="9"/>
  <c r="E9616" i="9"/>
  <c r="E9615" i="9"/>
  <c r="E9614" i="9"/>
  <c r="E9613" i="9"/>
  <c r="E9612" i="9"/>
  <c r="E9611" i="9"/>
  <c r="E9610" i="9"/>
  <c r="E9609" i="9"/>
  <c r="E9608" i="9"/>
  <c r="E9607" i="9"/>
  <c r="E9606" i="9"/>
  <c r="E9605" i="9"/>
  <c r="E9604" i="9"/>
  <c r="E9603" i="9"/>
  <c r="E9602" i="9"/>
  <c r="E9601" i="9"/>
  <c r="E9600" i="9"/>
  <c r="E9599" i="9"/>
  <c r="E9598" i="9"/>
  <c r="E9597" i="9"/>
  <c r="E9596" i="9"/>
  <c r="E9595" i="9"/>
  <c r="E9594" i="9"/>
  <c r="E9593" i="9"/>
  <c r="E9592" i="9"/>
  <c r="E9591" i="9"/>
  <c r="E9590" i="9"/>
  <c r="E9589" i="9"/>
  <c r="E9588" i="9"/>
  <c r="E9587" i="9"/>
  <c r="E9586" i="9"/>
  <c r="E9585" i="9"/>
  <c r="E9584" i="9"/>
  <c r="E9583" i="9"/>
  <c r="E9582" i="9"/>
  <c r="E9581" i="9"/>
  <c r="E9580" i="9"/>
  <c r="E9579" i="9"/>
  <c r="E9578" i="9"/>
  <c r="E9577" i="9"/>
  <c r="E9576" i="9"/>
  <c r="E9575" i="9"/>
  <c r="E9574" i="9"/>
  <c r="E9573" i="9"/>
  <c r="E9572" i="9"/>
  <c r="E9571" i="9"/>
  <c r="E9570" i="9"/>
  <c r="E9569" i="9"/>
  <c r="E9568" i="9"/>
  <c r="E9567" i="9"/>
  <c r="E9566" i="9"/>
  <c r="E9565" i="9"/>
  <c r="E9564" i="9"/>
  <c r="E9563" i="9"/>
  <c r="E9562" i="9"/>
  <c r="E9561" i="9"/>
  <c r="E9560" i="9"/>
  <c r="E9559" i="9"/>
  <c r="E9558" i="9"/>
  <c r="E9557" i="9"/>
  <c r="E9556" i="9"/>
  <c r="E9555" i="9"/>
  <c r="E9554" i="9"/>
  <c r="E9553" i="9"/>
  <c r="E9552" i="9"/>
  <c r="E9551" i="9"/>
  <c r="E9550" i="9"/>
  <c r="E9549" i="9"/>
  <c r="E9548" i="9"/>
  <c r="E9547" i="9"/>
  <c r="E9546" i="9"/>
  <c r="E9545" i="9"/>
  <c r="E9544" i="9"/>
  <c r="E9543" i="9"/>
  <c r="E9542" i="9"/>
  <c r="E9541" i="9"/>
  <c r="E9540" i="9"/>
  <c r="E9539" i="9"/>
  <c r="E9538" i="9"/>
  <c r="E9537" i="9"/>
  <c r="E9536" i="9"/>
  <c r="E9535" i="9"/>
  <c r="E9534" i="9"/>
  <c r="E9533" i="9"/>
  <c r="E9532" i="9"/>
  <c r="E9531" i="9"/>
  <c r="E9530" i="9"/>
  <c r="E9529" i="9"/>
  <c r="E9528" i="9"/>
  <c r="E9527" i="9"/>
  <c r="E9526" i="9"/>
  <c r="E9525" i="9"/>
  <c r="E9524" i="9"/>
  <c r="E9523" i="9"/>
  <c r="E9522" i="9"/>
  <c r="E9521" i="9"/>
  <c r="E9520" i="9"/>
  <c r="E9519" i="9"/>
  <c r="E9518" i="9"/>
  <c r="E9517" i="9"/>
  <c r="E9516" i="9"/>
  <c r="E9515" i="9"/>
  <c r="E9514" i="9"/>
  <c r="E9513" i="9"/>
  <c r="E9512" i="9"/>
  <c r="E9511" i="9"/>
  <c r="E9510" i="9"/>
  <c r="E9509" i="9"/>
  <c r="E9508" i="9"/>
  <c r="E9507" i="9"/>
  <c r="E9506" i="9"/>
  <c r="E9505" i="9"/>
  <c r="E9504" i="9"/>
  <c r="E9503" i="9"/>
  <c r="E9502" i="9"/>
  <c r="E9501" i="9"/>
  <c r="E9500" i="9"/>
  <c r="E9499" i="9"/>
  <c r="E9498" i="9"/>
  <c r="E9497" i="9"/>
  <c r="E9496" i="9"/>
  <c r="E9495" i="9"/>
  <c r="E9494" i="9"/>
  <c r="E9493" i="9"/>
  <c r="E9492" i="9"/>
  <c r="E9491" i="9"/>
  <c r="E9490" i="9"/>
  <c r="E9489" i="9"/>
  <c r="E9488" i="9"/>
  <c r="E9487" i="9"/>
  <c r="E9486" i="9"/>
  <c r="E9485" i="9"/>
  <c r="E9484" i="9"/>
  <c r="E9483" i="9"/>
  <c r="E9482" i="9"/>
  <c r="E9481" i="9"/>
  <c r="E9480" i="9"/>
  <c r="E9479" i="9"/>
  <c r="E9478" i="9"/>
  <c r="E9477" i="9"/>
  <c r="E9476" i="9"/>
  <c r="E9475" i="9"/>
  <c r="E9474" i="9"/>
  <c r="E9473" i="9"/>
  <c r="E9472" i="9"/>
  <c r="E9471" i="9"/>
  <c r="E9470" i="9"/>
  <c r="E9469" i="9"/>
  <c r="E9468" i="9"/>
  <c r="E9467" i="9"/>
  <c r="E9466" i="9"/>
  <c r="E9465" i="9"/>
  <c r="E9464" i="9"/>
  <c r="E9463" i="9"/>
  <c r="E9462" i="9"/>
  <c r="E9461" i="9"/>
  <c r="E9460" i="9"/>
  <c r="E9459" i="9"/>
  <c r="E9458" i="9"/>
  <c r="E9457" i="9"/>
  <c r="E9456" i="9"/>
  <c r="E9455" i="9"/>
  <c r="E9454" i="9"/>
  <c r="E9453" i="9"/>
  <c r="E9452" i="9"/>
  <c r="E9451" i="9"/>
  <c r="E9450" i="9"/>
  <c r="E9449" i="9"/>
  <c r="E9448" i="9"/>
  <c r="E9447" i="9"/>
  <c r="E9446" i="9"/>
  <c r="E9445" i="9"/>
  <c r="E9444" i="9"/>
  <c r="E9443" i="9"/>
  <c r="E9442" i="9"/>
  <c r="E9441" i="9"/>
  <c r="E9440" i="9"/>
  <c r="E9439" i="9"/>
  <c r="E9438" i="9"/>
  <c r="E9437" i="9"/>
  <c r="E9436" i="9"/>
  <c r="E9435" i="9"/>
  <c r="E9434" i="9"/>
  <c r="E9433" i="9"/>
  <c r="E9432" i="9"/>
  <c r="E9431" i="9"/>
  <c r="E9430" i="9"/>
  <c r="E9429" i="9"/>
  <c r="E9428" i="9"/>
  <c r="E9427" i="9"/>
  <c r="E9426" i="9"/>
  <c r="E9425" i="9"/>
  <c r="E9424" i="9"/>
  <c r="E9423" i="9"/>
  <c r="E9422" i="9"/>
  <c r="E9421" i="9"/>
  <c r="E9420" i="9"/>
  <c r="E9419" i="9"/>
  <c r="E9418" i="9"/>
  <c r="E9417" i="9"/>
  <c r="E9416" i="9"/>
  <c r="E9415" i="9"/>
  <c r="E9414" i="9"/>
  <c r="E9413" i="9"/>
  <c r="E9412" i="9"/>
  <c r="E9411" i="9"/>
  <c r="E9410" i="9"/>
  <c r="E9409" i="9"/>
  <c r="E9408" i="9"/>
  <c r="E9407" i="9"/>
  <c r="E9406" i="9"/>
  <c r="E9405" i="9"/>
  <c r="E9404" i="9"/>
  <c r="E9403" i="9"/>
  <c r="E9402" i="9"/>
  <c r="E9401" i="9"/>
  <c r="E9400" i="9"/>
  <c r="E9399" i="9"/>
  <c r="E9398" i="9"/>
  <c r="E9397" i="9"/>
  <c r="E9396" i="9"/>
  <c r="E9395" i="9"/>
  <c r="E9394" i="9"/>
  <c r="E9393" i="9"/>
  <c r="E9392" i="9"/>
  <c r="E9391" i="9"/>
  <c r="E9390" i="9"/>
  <c r="E9389" i="9"/>
  <c r="E9388" i="9"/>
  <c r="E9387" i="9"/>
  <c r="E9386" i="9"/>
  <c r="E9385" i="9"/>
  <c r="E9384" i="9"/>
  <c r="E9383" i="9"/>
  <c r="E9382" i="9"/>
  <c r="E9381" i="9"/>
  <c r="E9380" i="9"/>
  <c r="E9379" i="9"/>
  <c r="E9378" i="9"/>
  <c r="E9377" i="9"/>
  <c r="E9376" i="9"/>
  <c r="E9375" i="9"/>
  <c r="E9374" i="9"/>
  <c r="E9373" i="9"/>
  <c r="E9372" i="9"/>
  <c r="E9371" i="9"/>
  <c r="E9370" i="9"/>
  <c r="E9369" i="9"/>
  <c r="E9368" i="9"/>
  <c r="E9367" i="9"/>
  <c r="E9366" i="9"/>
  <c r="E9365" i="9"/>
  <c r="E9364" i="9"/>
  <c r="E9363" i="9"/>
  <c r="E9362" i="9"/>
  <c r="E9361" i="9"/>
  <c r="E9360" i="9"/>
  <c r="E9359" i="9"/>
  <c r="E9358" i="9"/>
  <c r="E9357" i="9"/>
  <c r="E9356" i="9"/>
  <c r="E9355" i="9"/>
  <c r="E9354" i="9"/>
  <c r="E9353" i="9"/>
  <c r="E9352" i="9"/>
  <c r="E9351" i="9"/>
  <c r="E9350" i="9"/>
  <c r="E9349" i="9"/>
  <c r="E9348" i="9"/>
  <c r="E9347" i="9"/>
  <c r="E9346" i="9"/>
  <c r="E9345" i="9"/>
  <c r="E9344" i="9"/>
  <c r="E9343" i="9"/>
  <c r="E9342" i="9"/>
  <c r="E9341" i="9"/>
  <c r="E9340" i="9"/>
  <c r="E9339" i="9"/>
  <c r="E9338" i="9"/>
  <c r="E9337" i="9"/>
  <c r="E9336" i="9"/>
  <c r="E9335" i="9"/>
  <c r="E9334" i="9"/>
  <c r="E9333" i="9"/>
  <c r="E9332" i="9"/>
  <c r="E9331" i="9"/>
  <c r="E9330" i="9"/>
  <c r="E9329" i="9"/>
  <c r="E9328" i="9"/>
  <c r="E9327" i="9"/>
  <c r="E9326" i="9"/>
  <c r="E9325" i="9"/>
  <c r="E9324" i="9"/>
  <c r="E9323" i="9"/>
  <c r="E9322" i="9"/>
  <c r="E9321" i="9"/>
  <c r="E9320" i="9"/>
  <c r="E9319" i="9"/>
  <c r="E9318" i="9"/>
  <c r="E9317" i="9"/>
  <c r="E9316" i="9"/>
  <c r="E9315" i="9"/>
  <c r="E9314" i="9"/>
  <c r="E9313" i="9"/>
  <c r="E9312" i="9"/>
  <c r="E9311" i="9"/>
  <c r="E9310" i="9"/>
  <c r="E9309" i="9"/>
  <c r="E9308" i="9"/>
  <c r="E9307" i="9"/>
  <c r="E9306" i="9"/>
  <c r="E9305" i="9"/>
  <c r="E9304" i="9"/>
  <c r="E9303" i="9"/>
  <c r="E9302" i="9"/>
  <c r="E9301" i="9"/>
  <c r="E9300" i="9"/>
  <c r="E9299" i="9"/>
  <c r="E9298" i="9"/>
  <c r="E9297" i="9"/>
  <c r="E9296" i="9"/>
  <c r="E9295" i="9"/>
  <c r="E9294" i="9"/>
  <c r="E9293" i="9"/>
  <c r="E9292" i="9"/>
  <c r="E9291" i="9"/>
  <c r="E9290" i="9"/>
  <c r="E9289" i="9"/>
  <c r="E9288" i="9"/>
  <c r="E9287" i="9"/>
  <c r="E9286" i="9"/>
  <c r="E9285" i="9"/>
  <c r="E9284" i="9"/>
  <c r="E9283" i="9"/>
  <c r="E9282" i="9"/>
  <c r="E9281" i="9"/>
  <c r="E9280" i="9"/>
  <c r="E9279" i="9"/>
  <c r="E9278" i="9"/>
  <c r="E9277" i="9"/>
  <c r="E9276" i="9"/>
  <c r="E9275" i="9"/>
  <c r="E9274" i="9"/>
  <c r="E9273" i="9"/>
  <c r="E9272" i="9"/>
  <c r="E9271" i="9"/>
  <c r="E9270" i="9"/>
  <c r="E9269" i="9"/>
  <c r="E9268" i="9"/>
  <c r="E9267" i="9"/>
  <c r="E9266" i="9"/>
  <c r="E9265" i="9"/>
  <c r="E9264" i="9"/>
  <c r="E9263" i="9"/>
  <c r="E9262" i="9"/>
  <c r="E9261" i="9"/>
  <c r="E9260" i="9"/>
  <c r="E9259" i="9"/>
  <c r="E9258" i="9"/>
  <c r="E9257" i="9"/>
  <c r="E9256" i="9"/>
  <c r="E9255" i="9"/>
  <c r="E9254" i="9"/>
  <c r="E9253" i="9"/>
  <c r="E9252" i="9"/>
  <c r="E9251" i="9"/>
  <c r="E9250" i="9"/>
  <c r="E9249" i="9"/>
  <c r="E9248" i="9"/>
  <c r="E9247" i="9"/>
  <c r="E9246" i="9"/>
  <c r="E9245" i="9"/>
  <c r="E9244" i="9"/>
  <c r="E9243" i="9"/>
  <c r="E9242" i="9"/>
  <c r="E9241" i="9"/>
  <c r="E9240" i="9"/>
  <c r="E9239" i="9"/>
  <c r="E9238" i="9"/>
  <c r="E9237" i="9"/>
  <c r="E9236" i="9"/>
  <c r="E9235" i="9"/>
  <c r="E9234" i="9"/>
  <c r="E9233" i="9"/>
  <c r="E9232" i="9"/>
  <c r="E9231" i="9"/>
  <c r="E9230" i="9"/>
  <c r="E9229" i="9"/>
  <c r="E9228" i="9"/>
  <c r="E9227" i="9"/>
  <c r="E9226" i="9"/>
  <c r="E9225" i="9"/>
  <c r="E9224" i="9"/>
  <c r="E9223" i="9"/>
  <c r="E9222" i="9"/>
  <c r="E9221" i="9"/>
  <c r="E9220" i="9"/>
  <c r="E9219" i="9"/>
  <c r="E9218" i="9"/>
  <c r="E9217" i="9"/>
  <c r="E9216" i="9"/>
  <c r="E9215" i="9"/>
  <c r="E9214" i="9"/>
  <c r="E9213" i="9"/>
  <c r="E9212" i="9"/>
  <c r="E9211" i="9"/>
  <c r="E9210" i="9"/>
  <c r="E9209" i="9"/>
  <c r="E9208" i="9"/>
  <c r="E9207" i="9"/>
  <c r="E9206" i="9"/>
  <c r="E9205" i="9"/>
  <c r="E9204" i="9"/>
  <c r="E9203" i="9"/>
  <c r="E9202" i="9"/>
  <c r="E9201" i="9"/>
  <c r="E9200" i="9"/>
  <c r="E9199" i="9"/>
  <c r="E9198" i="9"/>
  <c r="E9197" i="9"/>
  <c r="E9196" i="9"/>
  <c r="E9195" i="9"/>
  <c r="E9194" i="9"/>
  <c r="E9193" i="9"/>
  <c r="E9192" i="9"/>
  <c r="E9191" i="9"/>
  <c r="E9190" i="9"/>
  <c r="E9189" i="9"/>
  <c r="E9188" i="9"/>
  <c r="E9187" i="9"/>
  <c r="E9186" i="9"/>
  <c r="E9185" i="9"/>
  <c r="E9184" i="9"/>
  <c r="E9183" i="9"/>
  <c r="E9182" i="9"/>
  <c r="E9181" i="9"/>
  <c r="E9180" i="9"/>
  <c r="E9179" i="9"/>
  <c r="E9178" i="9"/>
  <c r="E9177" i="9"/>
  <c r="E9176" i="9"/>
  <c r="E9175" i="9"/>
  <c r="E9174" i="9"/>
  <c r="E9173" i="9"/>
  <c r="E9172" i="9"/>
  <c r="E9171" i="9"/>
  <c r="E9170" i="9"/>
  <c r="E9169" i="9"/>
  <c r="E9168" i="9"/>
  <c r="E9167" i="9"/>
  <c r="E9166" i="9"/>
  <c r="E9165" i="9"/>
  <c r="E9164" i="9"/>
  <c r="E9163" i="9"/>
  <c r="E9162" i="9"/>
  <c r="E9161" i="9"/>
  <c r="E9160" i="9"/>
  <c r="E9159" i="9"/>
  <c r="E9158" i="9"/>
  <c r="E9157" i="9"/>
  <c r="E9156" i="9"/>
  <c r="E9155" i="9"/>
  <c r="E9154" i="9"/>
  <c r="E9153" i="9"/>
  <c r="E9152" i="9"/>
  <c r="E9151" i="9"/>
  <c r="E9150" i="9"/>
  <c r="E9149" i="9"/>
  <c r="E9148" i="9"/>
  <c r="E9147" i="9"/>
  <c r="E9146" i="9"/>
  <c r="E9145" i="9"/>
  <c r="E9144" i="9"/>
  <c r="E9143" i="9"/>
  <c r="E9142" i="9"/>
  <c r="E9141" i="9"/>
  <c r="E9140" i="9"/>
  <c r="E9139" i="9"/>
  <c r="E9138" i="9"/>
  <c r="E9137" i="9"/>
  <c r="E9136" i="9"/>
  <c r="E9135" i="9"/>
  <c r="E9134" i="9"/>
  <c r="E9133" i="9"/>
  <c r="E9132" i="9"/>
  <c r="E9131" i="9"/>
  <c r="E9130" i="9"/>
  <c r="E9129" i="9"/>
  <c r="E9128" i="9"/>
  <c r="E9127" i="9"/>
  <c r="E9126" i="9"/>
  <c r="E9125" i="9"/>
  <c r="E9124" i="9"/>
  <c r="E9123" i="9"/>
  <c r="E9122" i="9"/>
  <c r="E9121" i="9"/>
  <c r="E9120" i="9"/>
  <c r="E9119" i="9"/>
  <c r="E9118" i="9"/>
  <c r="E9117" i="9"/>
  <c r="E9116" i="9"/>
  <c r="E9115" i="9"/>
  <c r="E9114" i="9"/>
  <c r="E9113" i="9"/>
  <c r="E9112" i="9"/>
  <c r="E9111" i="9"/>
  <c r="E9110" i="9"/>
  <c r="E9109" i="9"/>
  <c r="E9108" i="9"/>
  <c r="E9107" i="9"/>
  <c r="E9106" i="9"/>
  <c r="E9105" i="9"/>
  <c r="E9104" i="9"/>
  <c r="E9103" i="9"/>
  <c r="E9102" i="9"/>
  <c r="E9101" i="9"/>
  <c r="E9100" i="9"/>
  <c r="E9099" i="9"/>
  <c r="E9098" i="9"/>
  <c r="E9097" i="9"/>
  <c r="E9096" i="9"/>
  <c r="E9095" i="9"/>
  <c r="E9094" i="9"/>
  <c r="E9093" i="9"/>
  <c r="E9092" i="9"/>
  <c r="E9091" i="9"/>
  <c r="E9090" i="9"/>
  <c r="E9089" i="9"/>
  <c r="E9088" i="9"/>
  <c r="E9087" i="9"/>
  <c r="E9086" i="9"/>
  <c r="E9085" i="9"/>
  <c r="E9084" i="9"/>
  <c r="E9083" i="9"/>
  <c r="E9082" i="9"/>
  <c r="E9081" i="9"/>
  <c r="E9080" i="9"/>
  <c r="E9079" i="9"/>
  <c r="E9078" i="9"/>
  <c r="E9077" i="9"/>
  <c r="E9076" i="9"/>
  <c r="E9075" i="9"/>
  <c r="E9074" i="9"/>
  <c r="E9073" i="9"/>
  <c r="E9072" i="9"/>
  <c r="E9071" i="9"/>
  <c r="E9070" i="9"/>
  <c r="E9069" i="9"/>
  <c r="E9068" i="9"/>
  <c r="E9067" i="9"/>
  <c r="E9066" i="9"/>
  <c r="E9065" i="9"/>
  <c r="E9064" i="9"/>
  <c r="E9063" i="9"/>
  <c r="E9062" i="9"/>
  <c r="E9061" i="9"/>
  <c r="E9060" i="9"/>
  <c r="E9059" i="9"/>
  <c r="E9058" i="9"/>
  <c r="E9057" i="9"/>
  <c r="E9056" i="9"/>
  <c r="E9055" i="9"/>
  <c r="E9054" i="9"/>
  <c r="E9053" i="9"/>
  <c r="E9052" i="9"/>
  <c r="E9051" i="9"/>
  <c r="E9050" i="9"/>
  <c r="E9049" i="9"/>
  <c r="E9048" i="9"/>
  <c r="E9047" i="9"/>
  <c r="E9046" i="9"/>
  <c r="E9045" i="9"/>
  <c r="E9044" i="9"/>
  <c r="E9043" i="9"/>
  <c r="E9042" i="9"/>
  <c r="E9041" i="9"/>
  <c r="E9040" i="9"/>
  <c r="E9039" i="9"/>
  <c r="E9038" i="9"/>
  <c r="E9037" i="9"/>
  <c r="E9036" i="9"/>
  <c r="E9035" i="9"/>
  <c r="E9034" i="9"/>
  <c r="E9033" i="9"/>
  <c r="E9032" i="9"/>
  <c r="E9031" i="9"/>
  <c r="E9030" i="9"/>
  <c r="E9029" i="9"/>
  <c r="E9028" i="9"/>
  <c r="E9027" i="9"/>
  <c r="E9026" i="9"/>
  <c r="E9025" i="9"/>
  <c r="E9024" i="9"/>
  <c r="E9023" i="9"/>
  <c r="E9022" i="9"/>
  <c r="E9021" i="9"/>
  <c r="E9020" i="9"/>
  <c r="E9019" i="9"/>
  <c r="E9018" i="9"/>
  <c r="E9017" i="9"/>
  <c r="E9016" i="9"/>
  <c r="E9015" i="9"/>
  <c r="E9014" i="9"/>
  <c r="E9013" i="9"/>
  <c r="E9012" i="9"/>
  <c r="E9011" i="9"/>
  <c r="E9010" i="9"/>
  <c r="E9009" i="9"/>
  <c r="E9008" i="9"/>
  <c r="E9007" i="9"/>
  <c r="E9006" i="9"/>
  <c r="E9005" i="9"/>
  <c r="E9004" i="9"/>
  <c r="E9003" i="9"/>
  <c r="E9002" i="9"/>
  <c r="E9001" i="9"/>
  <c r="E9000" i="9"/>
  <c r="E8999" i="9"/>
  <c r="E8998" i="9"/>
  <c r="E8997" i="9"/>
  <c r="E8996" i="9"/>
  <c r="E8995" i="9"/>
  <c r="E8994" i="9"/>
  <c r="E8993" i="9"/>
  <c r="E8992" i="9"/>
  <c r="E8991" i="9"/>
  <c r="E8990" i="9"/>
  <c r="E8989" i="9"/>
  <c r="E8988" i="9"/>
  <c r="E8987" i="9"/>
  <c r="E8986" i="9"/>
  <c r="E8985" i="9"/>
  <c r="E8984" i="9"/>
  <c r="E8983" i="9"/>
  <c r="E8982" i="9"/>
  <c r="E8981" i="9"/>
  <c r="E8980" i="9"/>
  <c r="E8979" i="9"/>
  <c r="E8978" i="9"/>
  <c r="E8977" i="9"/>
  <c r="E8976" i="9"/>
  <c r="E8975" i="9"/>
  <c r="E8974" i="9"/>
  <c r="E8973" i="9"/>
  <c r="E8972" i="9"/>
  <c r="E8971" i="9"/>
  <c r="E8970" i="9"/>
  <c r="E8969" i="9"/>
  <c r="E8968" i="9"/>
  <c r="E8967" i="9"/>
  <c r="E8966" i="9"/>
  <c r="E8965" i="9"/>
  <c r="E8964" i="9"/>
  <c r="E8963" i="9"/>
  <c r="E8962" i="9"/>
  <c r="E8961" i="9"/>
  <c r="E8960" i="9"/>
  <c r="E8959" i="9"/>
  <c r="E8958" i="9"/>
  <c r="E8957" i="9"/>
  <c r="E8956" i="9"/>
  <c r="E8955" i="9"/>
  <c r="E8954" i="9"/>
  <c r="E8953" i="9"/>
  <c r="E8952" i="9"/>
  <c r="E8951" i="9"/>
  <c r="E8950" i="9"/>
  <c r="E8949" i="9"/>
  <c r="E8948" i="9"/>
  <c r="E8947" i="9"/>
  <c r="E8946" i="9"/>
  <c r="E8945" i="9"/>
  <c r="E8944" i="9"/>
  <c r="E8943" i="9"/>
  <c r="E8942" i="9"/>
  <c r="E8941" i="9"/>
  <c r="E8940" i="9"/>
  <c r="E8939" i="9"/>
  <c r="E8938" i="9"/>
  <c r="E8937" i="9"/>
  <c r="E8936" i="9"/>
  <c r="E8935" i="9"/>
  <c r="E8934" i="9"/>
  <c r="E8933" i="9"/>
  <c r="E8932" i="9"/>
  <c r="E8931" i="9"/>
  <c r="E8930" i="9"/>
  <c r="E8929" i="9"/>
  <c r="E8928" i="9"/>
  <c r="E8927" i="9"/>
  <c r="E8926" i="9"/>
  <c r="E8925" i="9"/>
  <c r="E8924" i="9"/>
  <c r="E8923" i="9"/>
  <c r="E8922" i="9"/>
  <c r="E8921" i="9"/>
  <c r="E8920" i="9"/>
  <c r="E8919" i="9"/>
  <c r="E8918" i="9"/>
  <c r="E8917" i="9"/>
  <c r="E8916" i="9"/>
  <c r="E8915" i="9"/>
  <c r="E8914" i="9"/>
  <c r="E8913" i="9"/>
  <c r="E8912" i="9"/>
  <c r="E8911" i="9"/>
  <c r="E8910" i="9"/>
  <c r="E8909" i="9"/>
  <c r="E8908" i="9"/>
  <c r="E8907" i="9"/>
  <c r="E8906" i="9"/>
  <c r="E8905" i="9"/>
  <c r="E8904" i="9"/>
  <c r="E8903" i="9"/>
  <c r="E8902" i="9"/>
  <c r="E8901" i="9"/>
  <c r="E8900" i="9"/>
  <c r="E8899" i="9"/>
  <c r="E8898" i="9"/>
  <c r="E8897" i="9"/>
  <c r="E8896" i="9"/>
  <c r="E8895" i="9"/>
  <c r="E8894" i="9"/>
  <c r="E8893" i="9"/>
  <c r="E8892" i="9"/>
  <c r="E8891" i="9"/>
  <c r="E8890" i="9"/>
  <c r="E8889" i="9"/>
  <c r="E8888" i="9"/>
  <c r="E8887" i="9"/>
  <c r="E8886" i="9"/>
  <c r="E8885" i="9"/>
  <c r="E8884" i="9"/>
  <c r="E8883" i="9"/>
  <c r="E8882" i="9"/>
  <c r="E8881" i="9"/>
  <c r="E8880" i="9"/>
  <c r="E8879" i="9"/>
  <c r="E8878" i="9"/>
  <c r="E8877" i="9"/>
  <c r="E8876" i="9"/>
  <c r="E8875" i="9"/>
  <c r="E8874" i="9"/>
  <c r="E8873" i="9"/>
  <c r="E8872" i="9"/>
  <c r="E8871" i="9"/>
  <c r="E8870" i="9"/>
  <c r="E8869" i="9"/>
  <c r="E8868" i="9"/>
  <c r="E8867" i="9"/>
  <c r="E8866" i="9"/>
  <c r="E8865" i="9"/>
  <c r="E8864" i="9"/>
  <c r="E8863" i="9"/>
  <c r="E8862" i="9"/>
  <c r="E8861" i="9"/>
  <c r="E8860" i="9"/>
  <c r="E8859" i="9"/>
  <c r="E8858" i="9"/>
  <c r="E8857" i="9"/>
  <c r="E8856" i="9"/>
  <c r="E8855" i="9"/>
  <c r="E8854" i="9"/>
  <c r="E8853" i="9"/>
  <c r="E8852" i="9"/>
  <c r="E8851" i="9"/>
  <c r="E8850" i="9"/>
  <c r="E8849" i="9"/>
  <c r="E8848" i="9"/>
  <c r="E8847" i="9"/>
  <c r="E8846" i="9"/>
  <c r="E8845" i="9"/>
  <c r="E8844" i="9"/>
  <c r="E8843" i="9"/>
  <c r="E8842" i="9"/>
  <c r="E8841" i="9"/>
  <c r="E8840" i="9"/>
  <c r="E8839" i="9"/>
  <c r="E8838" i="9"/>
  <c r="E8837" i="9"/>
  <c r="E8836" i="9"/>
  <c r="E8835" i="9"/>
  <c r="E8834" i="9"/>
  <c r="E8833" i="9"/>
  <c r="E8832" i="9"/>
  <c r="E8831" i="9"/>
  <c r="E8830" i="9"/>
  <c r="E8829" i="9"/>
  <c r="E8828" i="9"/>
  <c r="E8827" i="9"/>
  <c r="E8826" i="9"/>
  <c r="E8825" i="9"/>
  <c r="E8824" i="9"/>
  <c r="E8823" i="9"/>
  <c r="E8822" i="9"/>
  <c r="E8821" i="9"/>
  <c r="E8820" i="9"/>
  <c r="E8819" i="9"/>
  <c r="E8818" i="9"/>
  <c r="E8817" i="9"/>
  <c r="E8816" i="9"/>
  <c r="E8815" i="9"/>
  <c r="E8814" i="9"/>
  <c r="E8813" i="9"/>
  <c r="E8812" i="9"/>
  <c r="E8811" i="9"/>
  <c r="E8810" i="9"/>
  <c r="E8809" i="9"/>
  <c r="E8808" i="9"/>
  <c r="E8807" i="9"/>
  <c r="E8806" i="9"/>
  <c r="E8805" i="9"/>
  <c r="E8804" i="9"/>
  <c r="E8803" i="9"/>
  <c r="E8802" i="9"/>
  <c r="E8801" i="9"/>
  <c r="E8800" i="9"/>
  <c r="E8799" i="9"/>
  <c r="E8798" i="9"/>
  <c r="E8797" i="9"/>
  <c r="E8796" i="9"/>
  <c r="E8795" i="9"/>
  <c r="E8794" i="9"/>
  <c r="E8793" i="9"/>
  <c r="E8792" i="9"/>
  <c r="E8791" i="9"/>
  <c r="E8790" i="9"/>
  <c r="E8789" i="9"/>
  <c r="E8788" i="9"/>
  <c r="E8787" i="9"/>
  <c r="E8786" i="9"/>
  <c r="E8785" i="9"/>
  <c r="E8784" i="9"/>
  <c r="E8783" i="9"/>
  <c r="E8782" i="9"/>
  <c r="E8781" i="9"/>
  <c r="E8780" i="9"/>
  <c r="E8779" i="9"/>
  <c r="E8778" i="9"/>
  <c r="E8777" i="9"/>
  <c r="E8776" i="9"/>
  <c r="E8775" i="9"/>
  <c r="E8774" i="9"/>
  <c r="E8773" i="9"/>
  <c r="E8772" i="9"/>
  <c r="E8771" i="9"/>
  <c r="E8770" i="9"/>
  <c r="E8769" i="9"/>
  <c r="E8768" i="9"/>
  <c r="E8767" i="9"/>
  <c r="E8766" i="9"/>
  <c r="E8765" i="9"/>
  <c r="E8764" i="9"/>
  <c r="E8763" i="9"/>
  <c r="E8762" i="9"/>
  <c r="E8761" i="9"/>
  <c r="E8760" i="9"/>
  <c r="E8759" i="9"/>
  <c r="E8758" i="9"/>
  <c r="E8757" i="9"/>
  <c r="E8756" i="9"/>
  <c r="E8755" i="9"/>
  <c r="E8754" i="9"/>
  <c r="E8753" i="9"/>
  <c r="E8752" i="9"/>
  <c r="E8751" i="9"/>
  <c r="E8750" i="9"/>
  <c r="E8749" i="9"/>
  <c r="E8748" i="9"/>
  <c r="E8747" i="9"/>
  <c r="E8746" i="9"/>
  <c r="E8745" i="9"/>
  <c r="E8744" i="9"/>
  <c r="E8743" i="9"/>
  <c r="E8742" i="9"/>
  <c r="E8741" i="9"/>
  <c r="E8740" i="9"/>
  <c r="E8739" i="9"/>
  <c r="E8738" i="9"/>
  <c r="E8737" i="9"/>
  <c r="E8736" i="9"/>
  <c r="E8735" i="9"/>
  <c r="E8734" i="9"/>
  <c r="E8733" i="9"/>
  <c r="E8732" i="9"/>
  <c r="E8731" i="9"/>
  <c r="E8730" i="9"/>
  <c r="E8729" i="9"/>
  <c r="E8728" i="9"/>
  <c r="E8727" i="9"/>
  <c r="E8726" i="9"/>
  <c r="E8725" i="9"/>
  <c r="E8724" i="9"/>
  <c r="E8723" i="9"/>
  <c r="E8722" i="9"/>
  <c r="E8721" i="9"/>
  <c r="E8720" i="9"/>
  <c r="E8719" i="9"/>
  <c r="E8718" i="9"/>
  <c r="E8717" i="9"/>
  <c r="E8716" i="9"/>
  <c r="E8715" i="9"/>
  <c r="E8714" i="9"/>
  <c r="E8713" i="9"/>
  <c r="E8712" i="9"/>
  <c r="E8711" i="9"/>
  <c r="E8710" i="9"/>
  <c r="E8709" i="9"/>
  <c r="E8708" i="9"/>
  <c r="E8707" i="9"/>
  <c r="E8706" i="9"/>
  <c r="E8705" i="9"/>
  <c r="E8704" i="9"/>
  <c r="E8703" i="9"/>
  <c r="E8702" i="9"/>
  <c r="E8701" i="9"/>
  <c r="E8700" i="9"/>
  <c r="E8699" i="9"/>
  <c r="E8698" i="9"/>
  <c r="E8697" i="9"/>
  <c r="E8696" i="9"/>
  <c r="E8695" i="9"/>
  <c r="E8694" i="9"/>
  <c r="E8693" i="9"/>
  <c r="E8692" i="9"/>
  <c r="E8691" i="9"/>
  <c r="E8690" i="9"/>
  <c r="E8689" i="9"/>
  <c r="E8688" i="9"/>
  <c r="E8687" i="9"/>
  <c r="E8686" i="9"/>
  <c r="E8685" i="9"/>
  <c r="E8684" i="9"/>
  <c r="E8683" i="9"/>
  <c r="E8682" i="9"/>
  <c r="E8681" i="9"/>
  <c r="E8680" i="9"/>
  <c r="E8679" i="9"/>
  <c r="E8678" i="9"/>
  <c r="E8677" i="9"/>
  <c r="E8676" i="9"/>
  <c r="E8675" i="9"/>
  <c r="E8674" i="9"/>
  <c r="E8673" i="9"/>
  <c r="E8672" i="9"/>
  <c r="E8671" i="9"/>
  <c r="E8670" i="9"/>
  <c r="E8669" i="9"/>
  <c r="E8668" i="9"/>
  <c r="E8667" i="9"/>
  <c r="E8666" i="9"/>
  <c r="E8665" i="9"/>
  <c r="E8664" i="9"/>
  <c r="E8663" i="9"/>
  <c r="E8662" i="9"/>
  <c r="E8661" i="9"/>
  <c r="E8660" i="9"/>
  <c r="E8659" i="9"/>
  <c r="E8658" i="9"/>
  <c r="E8657" i="9"/>
  <c r="E8656" i="9"/>
  <c r="E8655" i="9"/>
  <c r="E8654" i="9"/>
  <c r="E8653" i="9"/>
  <c r="E8652" i="9"/>
  <c r="E8651" i="9"/>
  <c r="E8650" i="9"/>
  <c r="E8649" i="9"/>
  <c r="E8648" i="9"/>
  <c r="E8647" i="9"/>
  <c r="E8646" i="9"/>
  <c r="E8645" i="9"/>
  <c r="E8644" i="9"/>
  <c r="E8643" i="9"/>
  <c r="E8642" i="9"/>
  <c r="E8641" i="9"/>
  <c r="E8640" i="9"/>
  <c r="E8639" i="9"/>
  <c r="E8638" i="9"/>
  <c r="E8637" i="9"/>
  <c r="E8636" i="9"/>
  <c r="E8635" i="9"/>
  <c r="E8634" i="9"/>
  <c r="E8633" i="9"/>
  <c r="E8632" i="9"/>
  <c r="E8631" i="9"/>
  <c r="E8630" i="9"/>
  <c r="E8629" i="9"/>
  <c r="E8628" i="9"/>
  <c r="E8627" i="9"/>
  <c r="E8626" i="9"/>
  <c r="E8625" i="9"/>
  <c r="E8624" i="9"/>
  <c r="E8623" i="9"/>
  <c r="E8622" i="9"/>
  <c r="E8621" i="9"/>
  <c r="E8620" i="9"/>
  <c r="E8619" i="9"/>
  <c r="E8618" i="9"/>
  <c r="E8617" i="9"/>
  <c r="E8616" i="9"/>
  <c r="E8615" i="9"/>
  <c r="E8614" i="9"/>
  <c r="E8613" i="9"/>
  <c r="E8612" i="9"/>
  <c r="E8611" i="9"/>
  <c r="E8610" i="9"/>
  <c r="E8609" i="9"/>
  <c r="E8608" i="9"/>
  <c r="E8607" i="9"/>
  <c r="E8606" i="9"/>
  <c r="E8605" i="9"/>
  <c r="E8604" i="9"/>
  <c r="E8603" i="9"/>
  <c r="E8602" i="9"/>
  <c r="E8601" i="9"/>
  <c r="E8600" i="9"/>
  <c r="E8599" i="9"/>
  <c r="E8598" i="9"/>
  <c r="E8597" i="9"/>
  <c r="E8596" i="9"/>
  <c r="E8595" i="9"/>
  <c r="E8594" i="9"/>
  <c r="E8593" i="9"/>
  <c r="E8592" i="9"/>
  <c r="E8591" i="9"/>
  <c r="E8590" i="9"/>
  <c r="E8589" i="9"/>
  <c r="E8588" i="9"/>
  <c r="E8587" i="9"/>
  <c r="E8586" i="9"/>
  <c r="E8585" i="9"/>
  <c r="E8584" i="9"/>
  <c r="E8583" i="9"/>
  <c r="E8582" i="9"/>
  <c r="E8581" i="9"/>
  <c r="E8580" i="9"/>
  <c r="E8579" i="9"/>
  <c r="E8578" i="9"/>
  <c r="E8577" i="9"/>
  <c r="E8576" i="9"/>
  <c r="E8575" i="9"/>
  <c r="E8574" i="9"/>
  <c r="E8573" i="9"/>
  <c r="E8572" i="9"/>
  <c r="E8571" i="9"/>
  <c r="E8570" i="9"/>
  <c r="E8569" i="9"/>
  <c r="E8568" i="9"/>
  <c r="E8567" i="9"/>
  <c r="E8566" i="9"/>
  <c r="E8565" i="9"/>
  <c r="E8564" i="9"/>
  <c r="E8563" i="9"/>
  <c r="E8562" i="9"/>
  <c r="E8561" i="9"/>
  <c r="E8560" i="9"/>
  <c r="E8559" i="9"/>
  <c r="E8558" i="9"/>
  <c r="E8557" i="9"/>
  <c r="E8556" i="9"/>
  <c r="E8555" i="9"/>
  <c r="E8554" i="9"/>
  <c r="E8553" i="9"/>
  <c r="E8552" i="9"/>
  <c r="E8551" i="9"/>
  <c r="E8550" i="9"/>
  <c r="E8549" i="9"/>
  <c r="E8548" i="9"/>
  <c r="E8547" i="9"/>
  <c r="E8546" i="9"/>
  <c r="E8545" i="9"/>
  <c r="E8544" i="9"/>
  <c r="E8543" i="9"/>
  <c r="E8542" i="9"/>
  <c r="E8541" i="9"/>
  <c r="E8540" i="9"/>
  <c r="E8539" i="9"/>
  <c r="E8538" i="9"/>
  <c r="E8537" i="9"/>
  <c r="E8536" i="9"/>
  <c r="E8535" i="9"/>
  <c r="E8534" i="9"/>
  <c r="E8533" i="9"/>
  <c r="E8532" i="9"/>
  <c r="E8531" i="9"/>
  <c r="E8530" i="9"/>
  <c r="E8529" i="9"/>
  <c r="E8528" i="9"/>
  <c r="E8527" i="9"/>
  <c r="E8526" i="9"/>
  <c r="E8525" i="9"/>
  <c r="E8524" i="9"/>
  <c r="E8523" i="9"/>
  <c r="E8522" i="9"/>
  <c r="E8521" i="9"/>
  <c r="E8520" i="9"/>
  <c r="E8519" i="9"/>
  <c r="E8518" i="9"/>
  <c r="E8517" i="9"/>
  <c r="E8516" i="9"/>
  <c r="E8515" i="9"/>
  <c r="E8514" i="9"/>
  <c r="E8513" i="9"/>
  <c r="E8512" i="9"/>
  <c r="E8511" i="9"/>
  <c r="E8510" i="9"/>
  <c r="E8509" i="9"/>
  <c r="E8508" i="9"/>
  <c r="E8507" i="9"/>
  <c r="E8506" i="9"/>
  <c r="E8505" i="9"/>
  <c r="E8504" i="9"/>
  <c r="E8503" i="9"/>
  <c r="E8502" i="9"/>
  <c r="E8501" i="9"/>
  <c r="E8500" i="9"/>
  <c r="E8499" i="9"/>
  <c r="E8498" i="9"/>
  <c r="E8497" i="9"/>
  <c r="E8496" i="9"/>
  <c r="E8495" i="9"/>
  <c r="E8494" i="9"/>
  <c r="E8493" i="9"/>
  <c r="E8492" i="9"/>
  <c r="E8491" i="9"/>
  <c r="E8490" i="9"/>
  <c r="E8489" i="9"/>
  <c r="E8488" i="9"/>
  <c r="E8487" i="9"/>
  <c r="E8486" i="9"/>
  <c r="E8485" i="9"/>
  <c r="E8484" i="9"/>
  <c r="E8483" i="9"/>
  <c r="E8482" i="9"/>
  <c r="E8481" i="9"/>
  <c r="E8480" i="9"/>
  <c r="E8479" i="9"/>
  <c r="E8478" i="9"/>
  <c r="E8477" i="9"/>
  <c r="E8476" i="9"/>
  <c r="E8475" i="9"/>
  <c r="E8474" i="9"/>
  <c r="E8473" i="9"/>
  <c r="E8472" i="9"/>
  <c r="E8471" i="9"/>
  <c r="E8470" i="9"/>
  <c r="E8469" i="9"/>
  <c r="E8468" i="9"/>
  <c r="E8467" i="9"/>
  <c r="E8466" i="9"/>
  <c r="E8465" i="9"/>
  <c r="E8464" i="9"/>
  <c r="E8463" i="9"/>
  <c r="E8462" i="9"/>
  <c r="E8461" i="9"/>
  <c r="E8460" i="9"/>
  <c r="E8459" i="9"/>
  <c r="E8458" i="9"/>
  <c r="E8457" i="9"/>
  <c r="E8456" i="9"/>
  <c r="E8455" i="9"/>
  <c r="E8454" i="9"/>
  <c r="E8453" i="9"/>
  <c r="E8452" i="9"/>
  <c r="E8451" i="9"/>
  <c r="E8450" i="9"/>
  <c r="E8449" i="9"/>
  <c r="E8448" i="9"/>
  <c r="E8447" i="9"/>
  <c r="E8446" i="9"/>
  <c r="E8445" i="9"/>
  <c r="E8444" i="9"/>
  <c r="E8443" i="9"/>
  <c r="E8442" i="9"/>
  <c r="E8441" i="9"/>
  <c r="E8440" i="9"/>
  <c r="E8439" i="9"/>
  <c r="E8438" i="9"/>
  <c r="E8437" i="9"/>
  <c r="E8436" i="9"/>
  <c r="E8435" i="9"/>
  <c r="E8434" i="9"/>
  <c r="E8433" i="9"/>
  <c r="E8432" i="9"/>
  <c r="E8431" i="9"/>
  <c r="E8430" i="9"/>
  <c r="E8429" i="9"/>
  <c r="E8428" i="9"/>
  <c r="E8427" i="9"/>
  <c r="E8426" i="9"/>
  <c r="E8425" i="9"/>
  <c r="E8424" i="9"/>
  <c r="E8423" i="9"/>
  <c r="E8422" i="9"/>
  <c r="E8421" i="9"/>
  <c r="E8420" i="9"/>
  <c r="E8419" i="9"/>
  <c r="E8418" i="9"/>
  <c r="E8417" i="9"/>
  <c r="E8416" i="9"/>
  <c r="E8415" i="9"/>
  <c r="E8414" i="9"/>
  <c r="E8413" i="9"/>
  <c r="E8412" i="9"/>
  <c r="E8411" i="9"/>
  <c r="E8410" i="9"/>
  <c r="E8409" i="9"/>
  <c r="E8408" i="9"/>
  <c r="E8407" i="9"/>
  <c r="E8406" i="9"/>
  <c r="E8405" i="9"/>
  <c r="E8404" i="9"/>
  <c r="E8403" i="9"/>
  <c r="E8402" i="9"/>
  <c r="E8401" i="9"/>
  <c r="E8400" i="9"/>
  <c r="E8399" i="9"/>
  <c r="E8398" i="9"/>
  <c r="E8397" i="9"/>
  <c r="E8396" i="9"/>
  <c r="E8395" i="9"/>
  <c r="E8394" i="9"/>
  <c r="E8393" i="9"/>
  <c r="E8392" i="9"/>
  <c r="E8391" i="9"/>
  <c r="E8390" i="9"/>
  <c r="E8389" i="9"/>
  <c r="E8388" i="9"/>
  <c r="E8387" i="9"/>
  <c r="E8386" i="9"/>
  <c r="E8385" i="9"/>
  <c r="E8384" i="9"/>
  <c r="E8383" i="9"/>
  <c r="E8382" i="9"/>
  <c r="E8381" i="9"/>
  <c r="E8380" i="9"/>
  <c r="E8379" i="9"/>
  <c r="E8378" i="9"/>
  <c r="E8377" i="9"/>
  <c r="E8376" i="9"/>
  <c r="E8375" i="9"/>
  <c r="E8374" i="9"/>
  <c r="E8373" i="9"/>
  <c r="E8372" i="9"/>
  <c r="E8371" i="9"/>
  <c r="E8370" i="9"/>
  <c r="E8369" i="9"/>
  <c r="E8368" i="9"/>
  <c r="E8367" i="9"/>
  <c r="E8366" i="9"/>
  <c r="E8365" i="9"/>
  <c r="E8364" i="9"/>
  <c r="E8363" i="9"/>
  <c r="E8362" i="9"/>
  <c r="E8361" i="9"/>
  <c r="E8360" i="9"/>
  <c r="E8359" i="9"/>
  <c r="E8358" i="9"/>
  <c r="E8357" i="9"/>
  <c r="E8356" i="9"/>
  <c r="E8355" i="9"/>
  <c r="E8354" i="9"/>
  <c r="E8353" i="9"/>
  <c r="E8352" i="9"/>
  <c r="E8351" i="9"/>
  <c r="E8350" i="9"/>
  <c r="E8349" i="9"/>
  <c r="E8348" i="9"/>
  <c r="E8347" i="9"/>
  <c r="E8346" i="9"/>
  <c r="E8345" i="9"/>
  <c r="E8344" i="9"/>
  <c r="E8343" i="9"/>
  <c r="E8342" i="9"/>
  <c r="E8341" i="9"/>
  <c r="E8340" i="9"/>
  <c r="E8339" i="9"/>
  <c r="E8338" i="9"/>
  <c r="E8337" i="9"/>
  <c r="E8336" i="9"/>
  <c r="E8335" i="9"/>
  <c r="E8334" i="9"/>
  <c r="E8333" i="9"/>
  <c r="E8332" i="9"/>
  <c r="E8331" i="9"/>
  <c r="E8330" i="9"/>
  <c r="E8329" i="9"/>
  <c r="E8328" i="9"/>
  <c r="E8327" i="9"/>
  <c r="E8326" i="9"/>
  <c r="E8325" i="9"/>
  <c r="E8324" i="9"/>
  <c r="E8323" i="9"/>
  <c r="E8322" i="9"/>
  <c r="E8321" i="9"/>
  <c r="E8320" i="9"/>
  <c r="E8319" i="9"/>
  <c r="E8318" i="9"/>
  <c r="E8317" i="9"/>
  <c r="E8316" i="9"/>
  <c r="E8315" i="9"/>
  <c r="E8314" i="9"/>
  <c r="E8313" i="9"/>
  <c r="E8312" i="9"/>
  <c r="E8311" i="9"/>
  <c r="E8310" i="9"/>
  <c r="E8309" i="9"/>
  <c r="E8308" i="9"/>
  <c r="E8307" i="9"/>
  <c r="E8306" i="9"/>
  <c r="E8305" i="9"/>
  <c r="E8304" i="9"/>
  <c r="E8303" i="9"/>
  <c r="E8302" i="9"/>
  <c r="E8301" i="9"/>
  <c r="E8300" i="9"/>
  <c r="E8299" i="9"/>
  <c r="E8298" i="9"/>
  <c r="E8297" i="9"/>
  <c r="E8296" i="9"/>
  <c r="E8295" i="9"/>
  <c r="E8294" i="9"/>
  <c r="E8293" i="9"/>
  <c r="E8292" i="9"/>
  <c r="E8291" i="9"/>
  <c r="E8290" i="9"/>
  <c r="E8289" i="9"/>
  <c r="E8288" i="9"/>
  <c r="E8287" i="9"/>
  <c r="E8286" i="9"/>
  <c r="E8285" i="9"/>
  <c r="E8284" i="9"/>
  <c r="E8283" i="9"/>
  <c r="E8282" i="9"/>
  <c r="E8281" i="9"/>
  <c r="E8280" i="9"/>
  <c r="E8279" i="9"/>
  <c r="E8278" i="9"/>
  <c r="E8277" i="9"/>
  <c r="E8276" i="9"/>
  <c r="E8275" i="9"/>
  <c r="E8274" i="9"/>
  <c r="E8273" i="9"/>
  <c r="E8272" i="9"/>
  <c r="E8271" i="9"/>
  <c r="E8270" i="9"/>
  <c r="E8269" i="9"/>
  <c r="E8268" i="9"/>
  <c r="E8267" i="9"/>
  <c r="E8266" i="9"/>
  <c r="E8265" i="9"/>
  <c r="E8264" i="9"/>
  <c r="E8263" i="9"/>
  <c r="E8262" i="9"/>
  <c r="E8261" i="9"/>
  <c r="E8260" i="9"/>
  <c r="E8259" i="9"/>
  <c r="E8258" i="9"/>
  <c r="E8257" i="9"/>
  <c r="E8256" i="9"/>
  <c r="E8255" i="9"/>
  <c r="E8254" i="9"/>
  <c r="E8253" i="9"/>
  <c r="E8252" i="9"/>
  <c r="E8251" i="9"/>
  <c r="E8250" i="9"/>
  <c r="E8249" i="9"/>
  <c r="E8248" i="9"/>
  <c r="E8247" i="9"/>
  <c r="E8246" i="9"/>
  <c r="E8245" i="9"/>
  <c r="E8244" i="9"/>
  <c r="E8243" i="9"/>
  <c r="E8242" i="9"/>
  <c r="E8241" i="9"/>
  <c r="E8240" i="9"/>
  <c r="E8239" i="9"/>
  <c r="E8238" i="9"/>
  <c r="E8237" i="9"/>
  <c r="E8236" i="9"/>
  <c r="E8235" i="9"/>
  <c r="E8234" i="9"/>
  <c r="E8233" i="9"/>
  <c r="E8232" i="9"/>
  <c r="E8231" i="9"/>
  <c r="E8230" i="9"/>
  <c r="E8229" i="9"/>
  <c r="E8228" i="9"/>
  <c r="E8227" i="9"/>
  <c r="E8226" i="9"/>
  <c r="E8225" i="9"/>
  <c r="E8224" i="9"/>
  <c r="E8223" i="9"/>
  <c r="E8222" i="9"/>
  <c r="E8221" i="9"/>
  <c r="E8220" i="9"/>
  <c r="E8219" i="9"/>
  <c r="E8218" i="9"/>
  <c r="E8217" i="9"/>
  <c r="E8216" i="9"/>
  <c r="E8215" i="9"/>
  <c r="E8214" i="9"/>
  <c r="E8213" i="9"/>
  <c r="E8212" i="9"/>
  <c r="E8211" i="9"/>
  <c r="E8210" i="9"/>
  <c r="E8209" i="9"/>
  <c r="E8208" i="9"/>
  <c r="E8207" i="9"/>
  <c r="E8206" i="9"/>
  <c r="E8205" i="9"/>
  <c r="E8204" i="9"/>
  <c r="E8203" i="9"/>
  <c r="E8202" i="9"/>
  <c r="E8201" i="9"/>
  <c r="E8200" i="9"/>
  <c r="E8199" i="9"/>
  <c r="E8198" i="9"/>
  <c r="E8197" i="9"/>
  <c r="E8196" i="9"/>
  <c r="E8195" i="9"/>
  <c r="E8194" i="9"/>
  <c r="E8193" i="9"/>
  <c r="E8192" i="9"/>
  <c r="E8191" i="9"/>
  <c r="E8190" i="9"/>
  <c r="E8189" i="9"/>
  <c r="E8188" i="9"/>
  <c r="E8187" i="9"/>
  <c r="E8186" i="9"/>
  <c r="E8185" i="9"/>
  <c r="E8184" i="9"/>
  <c r="E8183" i="9"/>
  <c r="E8182" i="9"/>
  <c r="E8181" i="9"/>
  <c r="E8180" i="9"/>
  <c r="E8179" i="9"/>
  <c r="E8178" i="9"/>
  <c r="E8177" i="9"/>
  <c r="E8176" i="9"/>
  <c r="E8175" i="9"/>
  <c r="E8174" i="9"/>
  <c r="E8173" i="9"/>
  <c r="E8172" i="9"/>
  <c r="E8171" i="9"/>
  <c r="E8170" i="9"/>
  <c r="E8169" i="9"/>
  <c r="E8168" i="9"/>
  <c r="E8167" i="9"/>
  <c r="E8166" i="9"/>
  <c r="E8165" i="9"/>
  <c r="E8164" i="9"/>
  <c r="E8163" i="9"/>
  <c r="E8162" i="9"/>
  <c r="E8161" i="9"/>
  <c r="E8160" i="9"/>
  <c r="E8159" i="9"/>
  <c r="E8158" i="9"/>
  <c r="E8157" i="9"/>
  <c r="E8156" i="9"/>
  <c r="E8155" i="9"/>
  <c r="E8154" i="9"/>
  <c r="E8153" i="9"/>
  <c r="E8152" i="9"/>
  <c r="E8151" i="9"/>
  <c r="E8150" i="9"/>
  <c r="E8149" i="9"/>
  <c r="E8148" i="9"/>
  <c r="E8147" i="9"/>
  <c r="E8146" i="9"/>
  <c r="E8145" i="9"/>
  <c r="E8144" i="9"/>
  <c r="E8143" i="9"/>
  <c r="E8142" i="9"/>
  <c r="E8141" i="9"/>
  <c r="E8140" i="9"/>
  <c r="E8139" i="9"/>
  <c r="E8138" i="9"/>
  <c r="E8137" i="9"/>
  <c r="E8136" i="9"/>
  <c r="E8135" i="9"/>
  <c r="E8134" i="9"/>
  <c r="E8133" i="9"/>
  <c r="E8132" i="9"/>
  <c r="E8131" i="9"/>
  <c r="E8130" i="9"/>
  <c r="E8129" i="9"/>
  <c r="E8128" i="9"/>
  <c r="E8127" i="9"/>
  <c r="E8126" i="9"/>
  <c r="E8125" i="9"/>
  <c r="E8124" i="9"/>
  <c r="E8123" i="9"/>
  <c r="E8122" i="9"/>
  <c r="E8121" i="9"/>
  <c r="E8120" i="9"/>
  <c r="E8119" i="9"/>
  <c r="E8118" i="9"/>
  <c r="E8117" i="9"/>
  <c r="E8116" i="9"/>
  <c r="E8115" i="9"/>
  <c r="E8114" i="9"/>
  <c r="E8113" i="9"/>
  <c r="E8112" i="9"/>
  <c r="E8111" i="9"/>
  <c r="E8110" i="9"/>
  <c r="E8109" i="9"/>
  <c r="E8108" i="9"/>
  <c r="E8107" i="9"/>
  <c r="E8106" i="9"/>
  <c r="E8105" i="9"/>
  <c r="E8104" i="9"/>
  <c r="E8103" i="9"/>
  <c r="E8102" i="9"/>
  <c r="E8101" i="9"/>
  <c r="E8100" i="9"/>
  <c r="E8099" i="9"/>
  <c r="E8098" i="9"/>
  <c r="E8097" i="9"/>
  <c r="E8096" i="9"/>
  <c r="E8095" i="9"/>
  <c r="E8094" i="9"/>
  <c r="E8093" i="9"/>
  <c r="E8092" i="9"/>
  <c r="E8091" i="9"/>
  <c r="E8090" i="9"/>
  <c r="E8089" i="9"/>
  <c r="E8088" i="9"/>
  <c r="E8087" i="9"/>
  <c r="E8086" i="9"/>
  <c r="E8085" i="9"/>
  <c r="E8084" i="9"/>
  <c r="E8083" i="9"/>
  <c r="E8082" i="9"/>
  <c r="E8081" i="9"/>
  <c r="E8080" i="9"/>
  <c r="E8079" i="9"/>
  <c r="E8078" i="9"/>
  <c r="E8077" i="9"/>
  <c r="E8076" i="9"/>
  <c r="E8075" i="9"/>
  <c r="E8074" i="9"/>
  <c r="E8073" i="9"/>
  <c r="E8072" i="9"/>
  <c r="E8071" i="9"/>
  <c r="E8070" i="9"/>
  <c r="E8069" i="9"/>
  <c r="E8068" i="9"/>
  <c r="E8067" i="9"/>
  <c r="E8066" i="9"/>
  <c r="E8065" i="9"/>
  <c r="E8064" i="9"/>
  <c r="E8063" i="9"/>
  <c r="E8062" i="9"/>
  <c r="E8061" i="9"/>
  <c r="E8060" i="9"/>
  <c r="E8059" i="9"/>
  <c r="E8058" i="9"/>
  <c r="E8057" i="9"/>
  <c r="E8056" i="9"/>
  <c r="E8055" i="9"/>
  <c r="E8054" i="9"/>
  <c r="E8053" i="9"/>
  <c r="E8052" i="9"/>
  <c r="E8051" i="9"/>
  <c r="E8050" i="9"/>
  <c r="E8049" i="9"/>
  <c r="E8048" i="9"/>
  <c r="E8047" i="9"/>
  <c r="E8046" i="9"/>
  <c r="E8045" i="9"/>
  <c r="E8044" i="9"/>
  <c r="E8043" i="9"/>
  <c r="E8042" i="9"/>
  <c r="E8041" i="9"/>
  <c r="E8040" i="9"/>
  <c r="E8039" i="9"/>
  <c r="E8038" i="9"/>
  <c r="E8037" i="9"/>
  <c r="E8036" i="9"/>
  <c r="E8035" i="9"/>
  <c r="E8034" i="9"/>
  <c r="E8033" i="9"/>
  <c r="E8032" i="9"/>
  <c r="E8031" i="9"/>
  <c r="E8030" i="9"/>
  <c r="E8029" i="9"/>
  <c r="E8028" i="9"/>
  <c r="E8027" i="9"/>
  <c r="E8026" i="9"/>
  <c r="E8025" i="9"/>
  <c r="E8024" i="9"/>
  <c r="E8023" i="9"/>
  <c r="E8022" i="9"/>
  <c r="E8021" i="9"/>
  <c r="E8020" i="9"/>
  <c r="E8019" i="9"/>
  <c r="E8018" i="9"/>
  <c r="E8017" i="9"/>
  <c r="E8016" i="9"/>
  <c r="E8015" i="9"/>
  <c r="E8014" i="9"/>
  <c r="E8013" i="9"/>
  <c r="E8012" i="9"/>
  <c r="E8011" i="9"/>
  <c r="E8010" i="9"/>
  <c r="E8009" i="9"/>
  <c r="E8008" i="9"/>
  <c r="E8007" i="9"/>
  <c r="E8006" i="9"/>
  <c r="E8005" i="9"/>
  <c r="E8004" i="9"/>
  <c r="E8003" i="9"/>
  <c r="E8002" i="9"/>
  <c r="E8001" i="9"/>
  <c r="E8000" i="9"/>
  <c r="E7999" i="9"/>
  <c r="E7998" i="9"/>
  <c r="E7997" i="9"/>
  <c r="E7996" i="9"/>
  <c r="E7995" i="9"/>
  <c r="E7994" i="9"/>
  <c r="E7993" i="9"/>
  <c r="E7992" i="9"/>
  <c r="E7991" i="9"/>
  <c r="E7990" i="9"/>
  <c r="E7989" i="9"/>
  <c r="E7988" i="9"/>
  <c r="E7987" i="9"/>
  <c r="E7986" i="9"/>
  <c r="E7985" i="9"/>
  <c r="E7984" i="9"/>
  <c r="E7983" i="9"/>
  <c r="E7982" i="9"/>
  <c r="E7981" i="9"/>
  <c r="E7980" i="9"/>
  <c r="E7979" i="9"/>
  <c r="E7978" i="9"/>
  <c r="E7977" i="9"/>
  <c r="E7976" i="9"/>
  <c r="E7975" i="9"/>
  <c r="E7974" i="9"/>
  <c r="E7973" i="9"/>
  <c r="E7972" i="9"/>
  <c r="E7971" i="9"/>
  <c r="E7970" i="9"/>
  <c r="E7969" i="9"/>
  <c r="E7968" i="9"/>
  <c r="E7967" i="9"/>
  <c r="E7966" i="9"/>
  <c r="E7965" i="9"/>
  <c r="E7964" i="9"/>
  <c r="E7963" i="9"/>
  <c r="E7962" i="9"/>
  <c r="E7961" i="9"/>
  <c r="E7960" i="9"/>
  <c r="E7959" i="9"/>
  <c r="E7958" i="9"/>
  <c r="E7957" i="9"/>
  <c r="E7956" i="9"/>
  <c r="E7955" i="9"/>
  <c r="E7954" i="9"/>
  <c r="E7953" i="9"/>
  <c r="E7952" i="9"/>
  <c r="E7951" i="9"/>
  <c r="E7950" i="9"/>
  <c r="E7949" i="9"/>
  <c r="E7948" i="9"/>
  <c r="E7947" i="9"/>
  <c r="E7946" i="9"/>
  <c r="E7945" i="9"/>
  <c r="E7944" i="9"/>
  <c r="E7943" i="9"/>
  <c r="E7942" i="9"/>
  <c r="E7941" i="9"/>
  <c r="E7940" i="9"/>
  <c r="E7939" i="9"/>
  <c r="E7938" i="9"/>
  <c r="E7937" i="9"/>
  <c r="E7936" i="9"/>
  <c r="E7935" i="9"/>
  <c r="E7934" i="9"/>
  <c r="E7933" i="9"/>
  <c r="E7932" i="9"/>
  <c r="E7931" i="9"/>
  <c r="E7930" i="9"/>
  <c r="E7929" i="9"/>
  <c r="E7928" i="9"/>
  <c r="E7927" i="9"/>
  <c r="E7926" i="9"/>
  <c r="E7925" i="9"/>
  <c r="E7924" i="9"/>
  <c r="E7923" i="9"/>
  <c r="E7922" i="9"/>
  <c r="E7921" i="9"/>
  <c r="E7920" i="9"/>
  <c r="E7919" i="9"/>
  <c r="E7918" i="9"/>
  <c r="E7917" i="9"/>
  <c r="E7916" i="9"/>
  <c r="E7915" i="9"/>
  <c r="E7914" i="9"/>
  <c r="E7913" i="9"/>
  <c r="E7912" i="9"/>
  <c r="E7911" i="9"/>
  <c r="E7910" i="9"/>
  <c r="E7909" i="9"/>
  <c r="E7908" i="9"/>
  <c r="E7907" i="9"/>
  <c r="E7906" i="9"/>
  <c r="E7905" i="9"/>
  <c r="E7904" i="9"/>
  <c r="E7903" i="9"/>
  <c r="E7902" i="9"/>
  <c r="E7901" i="9"/>
  <c r="E7900" i="9"/>
  <c r="E7899" i="9"/>
  <c r="E7898" i="9"/>
  <c r="E7897" i="9"/>
  <c r="E7896" i="9"/>
  <c r="E7895" i="9"/>
  <c r="E7894" i="9"/>
  <c r="E7893" i="9"/>
  <c r="E7892" i="9"/>
  <c r="E7891" i="9"/>
  <c r="E7890" i="9"/>
  <c r="E7889" i="9"/>
  <c r="E7888" i="9"/>
  <c r="E7887" i="9"/>
  <c r="E7886" i="9"/>
  <c r="E7885" i="9"/>
  <c r="E7884" i="9"/>
  <c r="E7883" i="9"/>
  <c r="E7882" i="9"/>
  <c r="E7881" i="9"/>
  <c r="E7880" i="9"/>
  <c r="E7879" i="9"/>
  <c r="E7878" i="9"/>
  <c r="E7877" i="9"/>
  <c r="E7876" i="9"/>
  <c r="E7875" i="9"/>
  <c r="E7874" i="9"/>
  <c r="E7873" i="9"/>
  <c r="E7872" i="9"/>
  <c r="E7871" i="9"/>
  <c r="E7870" i="9"/>
  <c r="E7869" i="9"/>
  <c r="E7868" i="9"/>
  <c r="E7867" i="9"/>
  <c r="E7866" i="9"/>
  <c r="E7865" i="9"/>
  <c r="E7864" i="9"/>
  <c r="E7863" i="9"/>
  <c r="E7862" i="9"/>
  <c r="E7861" i="9"/>
  <c r="E7860" i="9"/>
  <c r="E7859" i="9"/>
  <c r="E7858" i="9"/>
  <c r="E7857" i="9"/>
  <c r="E7856" i="9"/>
  <c r="E7855" i="9"/>
  <c r="E7854" i="9"/>
  <c r="E7853" i="9"/>
  <c r="E7852" i="9"/>
  <c r="E7851" i="9"/>
  <c r="E7850" i="9"/>
  <c r="E7849" i="9"/>
  <c r="E7848" i="9"/>
  <c r="E7847" i="9"/>
  <c r="E7846" i="9"/>
  <c r="E7845" i="9"/>
  <c r="E7844" i="9"/>
  <c r="E7843" i="9"/>
  <c r="E7842" i="9"/>
  <c r="E7841" i="9"/>
  <c r="E7840" i="9"/>
  <c r="E7839" i="9"/>
  <c r="E7838" i="9"/>
  <c r="E7837" i="9"/>
  <c r="E7836" i="9"/>
  <c r="E7835" i="9"/>
  <c r="E7834" i="9"/>
  <c r="E7833" i="9"/>
  <c r="E7832" i="9"/>
  <c r="E7831" i="9"/>
  <c r="E7830" i="9"/>
  <c r="E7829" i="9"/>
  <c r="E7828" i="9"/>
  <c r="E7827" i="9"/>
  <c r="E7826" i="9"/>
  <c r="E7825" i="9"/>
  <c r="E7824" i="9"/>
  <c r="E7823" i="9"/>
  <c r="E7822" i="9"/>
  <c r="E7821" i="9"/>
  <c r="E7820" i="9"/>
  <c r="E7819" i="9"/>
  <c r="E7818" i="9"/>
  <c r="E7817" i="9"/>
  <c r="E7816" i="9"/>
  <c r="E7815" i="9"/>
  <c r="E7814" i="9"/>
  <c r="E7813" i="9"/>
  <c r="E7812" i="9"/>
  <c r="E7811" i="9"/>
  <c r="E7810" i="9"/>
  <c r="E7809" i="9"/>
  <c r="E7808" i="9"/>
  <c r="E7807" i="9"/>
  <c r="E7806" i="9"/>
  <c r="E7805" i="9"/>
  <c r="E7804" i="9"/>
  <c r="E7803" i="9"/>
  <c r="E7802" i="9"/>
  <c r="E7801" i="9"/>
  <c r="E7800" i="9"/>
  <c r="E7799" i="9"/>
  <c r="E7798" i="9"/>
  <c r="E7797" i="9"/>
  <c r="E7796" i="9"/>
  <c r="E7795" i="9"/>
  <c r="E7794" i="9"/>
  <c r="E7793" i="9"/>
  <c r="E7792" i="9"/>
  <c r="E7791" i="9"/>
  <c r="E7790" i="9"/>
  <c r="E7789" i="9"/>
  <c r="E7788" i="9"/>
  <c r="E7787" i="9"/>
  <c r="E7786" i="9"/>
  <c r="E7785" i="9"/>
  <c r="E7784" i="9"/>
  <c r="E7783" i="9"/>
  <c r="E7782" i="9"/>
  <c r="E7781" i="9"/>
  <c r="E7780" i="9"/>
  <c r="E7779" i="9"/>
  <c r="E7778" i="9"/>
  <c r="E7777" i="9"/>
  <c r="E7776" i="9"/>
  <c r="E7775" i="9"/>
  <c r="E7774" i="9"/>
  <c r="E7773" i="9"/>
  <c r="E7772" i="9"/>
  <c r="E7771" i="9"/>
  <c r="E7770" i="9"/>
  <c r="E7769" i="9"/>
  <c r="E7768" i="9"/>
  <c r="E7767" i="9"/>
  <c r="E7766" i="9"/>
  <c r="E7765" i="9"/>
  <c r="E7764" i="9"/>
  <c r="E7763" i="9"/>
  <c r="E7762" i="9"/>
  <c r="E7761" i="9"/>
  <c r="E7760" i="9"/>
  <c r="E7759" i="9"/>
  <c r="E7758" i="9"/>
  <c r="E7757" i="9"/>
  <c r="E7756" i="9"/>
  <c r="E7755" i="9"/>
  <c r="E7754" i="9"/>
  <c r="E7753" i="9"/>
  <c r="E7752" i="9"/>
  <c r="E7751" i="9"/>
  <c r="E7750" i="9"/>
  <c r="E7749" i="9"/>
  <c r="E7748" i="9"/>
  <c r="E7747" i="9"/>
  <c r="E7746" i="9"/>
  <c r="E7745" i="9"/>
  <c r="E7744" i="9"/>
  <c r="E7743" i="9"/>
  <c r="E7742" i="9"/>
  <c r="E7741" i="9"/>
  <c r="E7740" i="9"/>
  <c r="E7739" i="9"/>
  <c r="E7738" i="9"/>
  <c r="E7737" i="9"/>
  <c r="E7736" i="9"/>
  <c r="E7735" i="9"/>
  <c r="E7734" i="9"/>
  <c r="E7733" i="9"/>
  <c r="E7732" i="9"/>
  <c r="E7731" i="9"/>
  <c r="E7730" i="9"/>
  <c r="E7729" i="9"/>
  <c r="E7728" i="9"/>
  <c r="E7727" i="9"/>
  <c r="E7726" i="9"/>
  <c r="E7725" i="9"/>
  <c r="E7724" i="9"/>
  <c r="E7723" i="9"/>
  <c r="E7722" i="9"/>
  <c r="E7721" i="9"/>
  <c r="E7720" i="9"/>
  <c r="E7719" i="9"/>
  <c r="E7718" i="9"/>
  <c r="E7717" i="9"/>
  <c r="E7716" i="9"/>
  <c r="E7715" i="9"/>
  <c r="E7714" i="9"/>
  <c r="E7713" i="9"/>
  <c r="E7712" i="9"/>
  <c r="E7711" i="9"/>
  <c r="E7710" i="9"/>
  <c r="E7709" i="9"/>
  <c r="E7708" i="9"/>
  <c r="E7707" i="9"/>
  <c r="E7706" i="9"/>
  <c r="E7705" i="9"/>
  <c r="E7704" i="9"/>
  <c r="E7703" i="9"/>
  <c r="E7702" i="9"/>
  <c r="E7701" i="9"/>
  <c r="E7700" i="9"/>
  <c r="E7699" i="9"/>
  <c r="E7698" i="9"/>
  <c r="E7697" i="9"/>
  <c r="E7696" i="9"/>
  <c r="E7695" i="9"/>
  <c r="E7694" i="9"/>
  <c r="E7693" i="9"/>
  <c r="E7692" i="9"/>
  <c r="E7691" i="9"/>
  <c r="E7690" i="9"/>
  <c r="E7689" i="9"/>
  <c r="E7688" i="9"/>
  <c r="E7687" i="9"/>
  <c r="E7686" i="9"/>
  <c r="E7685" i="9"/>
  <c r="E7684" i="9"/>
  <c r="E7683" i="9"/>
  <c r="E7682" i="9"/>
  <c r="E7681" i="9"/>
  <c r="E7680" i="9"/>
  <c r="E7679" i="9"/>
  <c r="E7678" i="9"/>
  <c r="E7677" i="9"/>
  <c r="E7676" i="9"/>
  <c r="E7675" i="9"/>
  <c r="E7674" i="9"/>
  <c r="E7673" i="9"/>
  <c r="E7672" i="9"/>
  <c r="E7671" i="9"/>
  <c r="E7670" i="9"/>
  <c r="E7669" i="9"/>
  <c r="E7668" i="9"/>
  <c r="E7667" i="9"/>
  <c r="E7666" i="9"/>
  <c r="E7665" i="9"/>
  <c r="E7664" i="9"/>
  <c r="E7663" i="9"/>
  <c r="E7662" i="9"/>
  <c r="E7661" i="9"/>
  <c r="E7660" i="9"/>
  <c r="E7659" i="9"/>
  <c r="E7658" i="9"/>
  <c r="E7657" i="9"/>
  <c r="E7656" i="9"/>
  <c r="E7655" i="9"/>
  <c r="E7654" i="9"/>
  <c r="E7653" i="9"/>
  <c r="E7652" i="9"/>
  <c r="E7651" i="9"/>
  <c r="E7650" i="9"/>
  <c r="E7649" i="9"/>
  <c r="E7648" i="9"/>
  <c r="E7647" i="9"/>
  <c r="E7646" i="9"/>
  <c r="E7645" i="9"/>
  <c r="E7644" i="9"/>
  <c r="E7643" i="9"/>
  <c r="E7642" i="9"/>
  <c r="E7641" i="9"/>
  <c r="E7640" i="9"/>
  <c r="E7639" i="9"/>
  <c r="E7638" i="9"/>
  <c r="E7637" i="9"/>
  <c r="E7636" i="9"/>
  <c r="E7635" i="9"/>
  <c r="E7634" i="9"/>
  <c r="E7633" i="9"/>
  <c r="E7632" i="9"/>
  <c r="E7631" i="9"/>
  <c r="E7630" i="9"/>
  <c r="E7629" i="9"/>
  <c r="E7628" i="9"/>
  <c r="E7627" i="9"/>
  <c r="E7626" i="9"/>
  <c r="E7625" i="9"/>
  <c r="E7624" i="9"/>
  <c r="E7623" i="9"/>
  <c r="E7622" i="9"/>
  <c r="E7621" i="9"/>
  <c r="E7620" i="9"/>
  <c r="E7619" i="9"/>
  <c r="E7618" i="9"/>
  <c r="E7617" i="9"/>
  <c r="E7616" i="9"/>
  <c r="E7615" i="9"/>
  <c r="E7614" i="9"/>
  <c r="E7613" i="9"/>
  <c r="E7612" i="9"/>
  <c r="E7611" i="9"/>
  <c r="E7610" i="9"/>
  <c r="E7609" i="9"/>
  <c r="E7608" i="9"/>
  <c r="E7607" i="9"/>
  <c r="E7606" i="9"/>
  <c r="E7605" i="9"/>
  <c r="E7604" i="9"/>
  <c r="E7603" i="9"/>
  <c r="E7602" i="9"/>
  <c r="E7601" i="9"/>
  <c r="E7600" i="9"/>
  <c r="E7599" i="9"/>
  <c r="E7598" i="9"/>
  <c r="E7597" i="9"/>
  <c r="E7596" i="9"/>
  <c r="E7595" i="9"/>
  <c r="E7594" i="9"/>
  <c r="E7593" i="9"/>
  <c r="E7592" i="9"/>
  <c r="E7591" i="9"/>
  <c r="E7590" i="9"/>
  <c r="E7589" i="9"/>
  <c r="E7588" i="9"/>
  <c r="E7587" i="9"/>
  <c r="E7586" i="9"/>
  <c r="E7585" i="9"/>
  <c r="E7584" i="9"/>
  <c r="E7583" i="9"/>
  <c r="E7582" i="9"/>
  <c r="E7581" i="9"/>
  <c r="E7580" i="9"/>
  <c r="E7579" i="9"/>
  <c r="E7578" i="9"/>
  <c r="E7577" i="9"/>
  <c r="E7576" i="9"/>
  <c r="E7575" i="9"/>
  <c r="E7574" i="9"/>
  <c r="E7573" i="9"/>
  <c r="E7572" i="9"/>
  <c r="E7571" i="9"/>
  <c r="E7570" i="9"/>
  <c r="E7569" i="9"/>
  <c r="E7568" i="9"/>
  <c r="E7567" i="9"/>
  <c r="E7566" i="9"/>
  <c r="E7565" i="9"/>
  <c r="E7564" i="9"/>
  <c r="E7563" i="9"/>
  <c r="E7562" i="9"/>
  <c r="E7561" i="9"/>
  <c r="E7560" i="9"/>
  <c r="E7559" i="9"/>
  <c r="E7558" i="9"/>
  <c r="E7557" i="9"/>
  <c r="E7556" i="9"/>
  <c r="E7555" i="9"/>
  <c r="E7554" i="9"/>
  <c r="E7553" i="9"/>
  <c r="E7552" i="9"/>
  <c r="E7551" i="9"/>
  <c r="E7550" i="9"/>
  <c r="E7549" i="9"/>
  <c r="E7548" i="9"/>
  <c r="E7547" i="9"/>
  <c r="E7546" i="9"/>
  <c r="E7545" i="9"/>
  <c r="E7544" i="9"/>
  <c r="E7543" i="9"/>
  <c r="E7542" i="9"/>
  <c r="E7541" i="9"/>
  <c r="E7540" i="9"/>
  <c r="E7539" i="9"/>
  <c r="E7538" i="9"/>
  <c r="E7537" i="9"/>
  <c r="E7536" i="9"/>
  <c r="E7535" i="9"/>
  <c r="E7534" i="9"/>
  <c r="E7533" i="9"/>
  <c r="E7532" i="9"/>
  <c r="E7531" i="9"/>
  <c r="E7530" i="9"/>
  <c r="E7529" i="9"/>
  <c r="E7528" i="9"/>
  <c r="E7527" i="9"/>
  <c r="E7526" i="9"/>
  <c r="E7525" i="9"/>
  <c r="E7524" i="9"/>
  <c r="E7523" i="9"/>
  <c r="E7522" i="9"/>
  <c r="E7521" i="9"/>
  <c r="E7520" i="9"/>
  <c r="E7519" i="9"/>
  <c r="E7518" i="9"/>
  <c r="E7517" i="9"/>
  <c r="E7516" i="9"/>
  <c r="E7515" i="9"/>
  <c r="E7514" i="9"/>
  <c r="E7513" i="9"/>
  <c r="E7512" i="9"/>
  <c r="E7511" i="9"/>
  <c r="E7510" i="9"/>
  <c r="E7509" i="9"/>
  <c r="E7508" i="9"/>
  <c r="E7507" i="9"/>
  <c r="E7506" i="9"/>
  <c r="E7505" i="9"/>
  <c r="E7504" i="9"/>
  <c r="E7503" i="9"/>
  <c r="E7502" i="9"/>
  <c r="E7501" i="9"/>
  <c r="E7500" i="9"/>
  <c r="E7499" i="9"/>
  <c r="E7498" i="9"/>
  <c r="E7497" i="9"/>
  <c r="E7496" i="9"/>
  <c r="E7495" i="9"/>
  <c r="E7494" i="9"/>
  <c r="E7493" i="9"/>
  <c r="E7492" i="9"/>
  <c r="E7491" i="9"/>
  <c r="E7490" i="9"/>
  <c r="E7489" i="9"/>
  <c r="E7488" i="9"/>
  <c r="E7487" i="9"/>
  <c r="E7486" i="9"/>
  <c r="E7485" i="9"/>
  <c r="E7484" i="9"/>
  <c r="E7483" i="9"/>
  <c r="E7482" i="9"/>
  <c r="E7481" i="9"/>
  <c r="E7480" i="9"/>
  <c r="E7479" i="9"/>
  <c r="E7478" i="9"/>
  <c r="E7477" i="9"/>
  <c r="E7476" i="9"/>
  <c r="E7475" i="9"/>
  <c r="E7474" i="9"/>
  <c r="E7473" i="9"/>
  <c r="E7472" i="9"/>
  <c r="E7471" i="9"/>
  <c r="E7470" i="9"/>
  <c r="E7469" i="9"/>
  <c r="E7468" i="9"/>
  <c r="E7467" i="9"/>
  <c r="E7466" i="9"/>
  <c r="E7465" i="9"/>
  <c r="E7464" i="9"/>
  <c r="E7463" i="9"/>
  <c r="E7462" i="9"/>
  <c r="E7461" i="9"/>
  <c r="E7460" i="9"/>
  <c r="E7459" i="9"/>
  <c r="E7458" i="9"/>
  <c r="E7457" i="9"/>
  <c r="E7456" i="9"/>
  <c r="E7455" i="9"/>
  <c r="E7454" i="9"/>
  <c r="E7453" i="9"/>
  <c r="E7452" i="9"/>
  <c r="E7451" i="9"/>
  <c r="E7450" i="9"/>
  <c r="E7449" i="9"/>
  <c r="E7448" i="9"/>
  <c r="E7447" i="9"/>
  <c r="E7446" i="9"/>
  <c r="E7445" i="9"/>
  <c r="E7444" i="9"/>
  <c r="E7443" i="9"/>
  <c r="E7442" i="9"/>
  <c r="E7441" i="9"/>
  <c r="E7440" i="9"/>
  <c r="E7439" i="9"/>
  <c r="E7438" i="9"/>
  <c r="E7437" i="9"/>
  <c r="E7436" i="9"/>
  <c r="E7435" i="9"/>
  <c r="E7434" i="9"/>
  <c r="E7433" i="9"/>
  <c r="E7432" i="9"/>
  <c r="E7431" i="9"/>
  <c r="E7430" i="9"/>
  <c r="E7429" i="9"/>
  <c r="E7428" i="9"/>
  <c r="E7427" i="9"/>
  <c r="E7426" i="9"/>
  <c r="E7425" i="9"/>
  <c r="E7424" i="9"/>
  <c r="E7423" i="9"/>
  <c r="E7422" i="9"/>
  <c r="E7421" i="9"/>
  <c r="E7420" i="9"/>
  <c r="E7419" i="9"/>
  <c r="E7418" i="9"/>
  <c r="E7417" i="9"/>
  <c r="E7416" i="9"/>
  <c r="E7415" i="9"/>
  <c r="E7414" i="9"/>
  <c r="E7413" i="9"/>
  <c r="E7412" i="9"/>
  <c r="E7411" i="9"/>
  <c r="E7410" i="9"/>
  <c r="E7409" i="9"/>
  <c r="E7408" i="9"/>
  <c r="E7407" i="9"/>
  <c r="E7406" i="9"/>
  <c r="E7405" i="9"/>
  <c r="E7404" i="9"/>
  <c r="E7403" i="9"/>
  <c r="E7402" i="9"/>
  <c r="E7401" i="9"/>
  <c r="E7400" i="9"/>
  <c r="E7399" i="9"/>
  <c r="E7398" i="9"/>
  <c r="E7397" i="9"/>
  <c r="E7396" i="9"/>
  <c r="E7395" i="9"/>
  <c r="E7394" i="9"/>
  <c r="E7393" i="9"/>
  <c r="E7392" i="9"/>
  <c r="E7391" i="9"/>
  <c r="E7390" i="9"/>
  <c r="E7389" i="9"/>
  <c r="E7388" i="9"/>
  <c r="E7387" i="9"/>
  <c r="E7386" i="9"/>
  <c r="E7385" i="9"/>
  <c r="E7384" i="9"/>
  <c r="E7383" i="9"/>
  <c r="E7382" i="9"/>
  <c r="E7381" i="9"/>
  <c r="E7380" i="9"/>
  <c r="E7379" i="9"/>
  <c r="E7378" i="9"/>
  <c r="E7377" i="9"/>
  <c r="E7376" i="9"/>
  <c r="E7375" i="9"/>
  <c r="E7374" i="9"/>
  <c r="E7373" i="9"/>
  <c r="E7372" i="9"/>
  <c r="E7371" i="9"/>
  <c r="E7370" i="9"/>
  <c r="E7369" i="9"/>
  <c r="E7368" i="9"/>
  <c r="E7367" i="9"/>
  <c r="E7366" i="9"/>
  <c r="E7365" i="9"/>
  <c r="E7364" i="9"/>
  <c r="E7363" i="9"/>
  <c r="E7362" i="9"/>
  <c r="E7361" i="9"/>
  <c r="E7360" i="9"/>
  <c r="E7359" i="9"/>
  <c r="E7358" i="9"/>
  <c r="E7357" i="9"/>
  <c r="E7356" i="9"/>
  <c r="E7355" i="9"/>
  <c r="E7354" i="9"/>
  <c r="E7353" i="9"/>
  <c r="E7352" i="9"/>
  <c r="E7351" i="9"/>
  <c r="E7350" i="9"/>
  <c r="E7349" i="9"/>
  <c r="E7348" i="9"/>
  <c r="E7347" i="9"/>
  <c r="E7346" i="9"/>
  <c r="E7345" i="9"/>
  <c r="E7344" i="9"/>
  <c r="E7343" i="9"/>
  <c r="E7342" i="9"/>
  <c r="E7341" i="9"/>
  <c r="E7340" i="9"/>
  <c r="E7339" i="9"/>
  <c r="E7338" i="9"/>
  <c r="E7337" i="9"/>
  <c r="E7336" i="9"/>
  <c r="E7335" i="9"/>
  <c r="E7334" i="9"/>
  <c r="E7333" i="9"/>
  <c r="E7332" i="9"/>
  <c r="E7331" i="9"/>
  <c r="E7330" i="9"/>
  <c r="E7329" i="9"/>
  <c r="E7328" i="9"/>
  <c r="E7327" i="9"/>
  <c r="E7326" i="9"/>
  <c r="E7325" i="9"/>
  <c r="E7324" i="9"/>
  <c r="E7323" i="9"/>
  <c r="E7322" i="9"/>
  <c r="E7321" i="9"/>
  <c r="E7320" i="9"/>
  <c r="E7319" i="9"/>
  <c r="E7318" i="9"/>
  <c r="E7317" i="9"/>
  <c r="E7316" i="9"/>
  <c r="E7315" i="9"/>
  <c r="E7314" i="9"/>
  <c r="E7313" i="9"/>
  <c r="E7312" i="9"/>
  <c r="E7311" i="9"/>
  <c r="E7310" i="9"/>
  <c r="E7309" i="9"/>
  <c r="E7308" i="9"/>
  <c r="E7307" i="9"/>
  <c r="E7306" i="9"/>
  <c r="E7305" i="9"/>
  <c r="E7304" i="9"/>
  <c r="E7303" i="9"/>
  <c r="E7302" i="9"/>
  <c r="E7301" i="9"/>
  <c r="E7300" i="9"/>
  <c r="E7299" i="9"/>
  <c r="E7298" i="9"/>
  <c r="E7297" i="9"/>
  <c r="E7296" i="9"/>
  <c r="E7295" i="9"/>
  <c r="E7294" i="9"/>
  <c r="E7293" i="9"/>
  <c r="E7292" i="9"/>
  <c r="E7291" i="9"/>
  <c r="E7290" i="9"/>
  <c r="E7289" i="9"/>
  <c r="E7288" i="9"/>
  <c r="E7287" i="9"/>
  <c r="E7286" i="9"/>
  <c r="E7285" i="9"/>
  <c r="E7284" i="9"/>
  <c r="E7283" i="9"/>
  <c r="E7282" i="9"/>
  <c r="E7281" i="9"/>
  <c r="E7280" i="9"/>
  <c r="E7279" i="9"/>
  <c r="E7278" i="9"/>
  <c r="E7277" i="9"/>
  <c r="E7276" i="9"/>
  <c r="E7275" i="9"/>
  <c r="E7274" i="9"/>
  <c r="E7273" i="9"/>
  <c r="E7272" i="9"/>
  <c r="E7271" i="9"/>
  <c r="E7270" i="9"/>
  <c r="E7269" i="9"/>
  <c r="E7268" i="9"/>
  <c r="E7267" i="9"/>
  <c r="E7266" i="9"/>
  <c r="E7265" i="9"/>
  <c r="E7264" i="9"/>
  <c r="E7263" i="9"/>
  <c r="E7262" i="9"/>
  <c r="E7261" i="9"/>
  <c r="E7260" i="9"/>
  <c r="E7259" i="9"/>
  <c r="E7258" i="9"/>
  <c r="E7257" i="9"/>
  <c r="E7256" i="9"/>
  <c r="E7255" i="9"/>
  <c r="E7254" i="9"/>
  <c r="E7253" i="9"/>
  <c r="E7252" i="9"/>
  <c r="E7251" i="9"/>
  <c r="E7250" i="9"/>
  <c r="E7249" i="9"/>
  <c r="E7248" i="9"/>
  <c r="E7247" i="9"/>
  <c r="E7246" i="9"/>
  <c r="E7245" i="9"/>
  <c r="E7244" i="9"/>
  <c r="E7243" i="9"/>
  <c r="E7242" i="9"/>
  <c r="E7241" i="9"/>
  <c r="E7240" i="9"/>
  <c r="E7239" i="9"/>
  <c r="E7238" i="9"/>
  <c r="E7237" i="9"/>
  <c r="E7236" i="9"/>
  <c r="E7235" i="9"/>
  <c r="E7234" i="9"/>
  <c r="E7233" i="9"/>
  <c r="E7232" i="9"/>
  <c r="E7231" i="9"/>
  <c r="E7230" i="9"/>
  <c r="E7229" i="9"/>
  <c r="E7228" i="9"/>
  <c r="E7227" i="9"/>
  <c r="E7226" i="9"/>
  <c r="E7225" i="9"/>
  <c r="E7224" i="9"/>
  <c r="E7223" i="9"/>
  <c r="E7222" i="9"/>
  <c r="E7221" i="9"/>
  <c r="E7220" i="9"/>
  <c r="E7219" i="9"/>
  <c r="E7218" i="9"/>
  <c r="E7217" i="9"/>
  <c r="E7216" i="9"/>
  <c r="E7215" i="9"/>
  <c r="E7214" i="9"/>
  <c r="E7213" i="9"/>
  <c r="E7212" i="9"/>
  <c r="E7211" i="9"/>
  <c r="E7210" i="9"/>
  <c r="E7209" i="9"/>
  <c r="E7208" i="9"/>
  <c r="E7207" i="9"/>
  <c r="E7206" i="9"/>
  <c r="E7205" i="9"/>
  <c r="E7204" i="9"/>
  <c r="E7203" i="9"/>
  <c r="E7202" i="9"/>
  <c r="E7201" i="9"/>
  <c r="E7200" i="9"/>
  <c r="E7199" i="9"/>
  <c r="E7198" i="9"/>
  <c r="E7197" i="9"/>
  <c r="E7196" i="9"/>
  <c r="E7195" i="9"/>
  <c r="E7194" i="9"/>
  <c r="E7193" i="9"/>
  <c r="E7192" i="9"/>
  <c r="E7191" i="9"/>
  <c r="E7190" i="9"/>
  <c r="E7189" i="9"/>
  <c r="E7188" i="9"/>
  <c r="E7187" i="9"/>
  <c r="E7186" i="9"/>
  <c r="E7185" i="9"/>
  <c r="E7184" i="9"/>
  <c r="E7183" i="9"/>
  <c r="E7182" i="9"/>
  <c r="E7181" i="9"/>
  <c r="E7180" i="9"/>
  <c r="E7179" i="9"/>
  <c r="E7178" i="9"/>
  <c r="E7177" i="9"/>
  <c r="E7176" i="9"/>
  <c r="E7175" i="9"/>
  <c r="E7174" i="9"/>
  <c r="E7173" i="9"/>
  <c r="E7172" i="9"/>
  <c r="E7171" i="9"/>
  <c r="E7170" i="9"/>
  <c r="E7169" i="9"/>
  <c r="E7168" i="9"/>
  <c r="E7167" i="9"/>
  <c r="E7166" i="9"/>
  <c r="E7165" i="9"/>
  <c r="E7164" i="9"/>
  <c r="E7163" i="9"/>
  <c r="E7162" i="9"/>
  <c r="E7161" i="9"/>
  <c r="E7160" i="9"/>
  <c r="E7159" i="9"/>
  <c r="E7158" i="9"/>
  <c r="E7157" i="9"/>
  <c r="E7156" i="9"/>
  <c r="E7155" i="9"/>
  <c r="E7154" i="9"/>
  <c r="E7153" i="9"/>
  <c r="E7152" i="9"/>
  <c r="E7151" i="9"/>
  <c r="E7150" i="9"/>
  <c r="E7149" i="9"/>
  <c r="E7148" i="9"/>
  <c r="E7147" i="9"/>
  <c r="E7146" i="9"/>
  <c r="E7145" i="9"/>
  <c r="E7144" i="9"/>
  <c r="E7143" i="9"/>
  <c r="E7142" i="9"/>
  <c r="E7141" i="9"/>
  <c r="E7140" i="9"/>
  <c r="E7139" i="9"/>
  <c r="E7138" i="9"/>
  <c r="E7137" i="9"/>
  <c r="E7136" i="9"/>
  <c r="E7135" i="9"/>
  <c r="E7134" i="9"/>
  <c r="E7133" i="9"/>
  <c r="E7132" i="9"/>
  <c r="E7131" i="9"/>
  <c r="E7130" i="9"/>
  <c r="E7129" i="9"/>
  <c r="E7128" i="9"/>
  <c r="E7127" i="9"/>
  <c r="E7126" i="9"/>
  <c r="E7125" i="9"/>
  <c r="E7124" i="9"/>
  <c r="E7123" i="9"/>
  <c r="E7122" i="9"/>
  <c r="E7121" i="9"/>
  <c r="E7120" i="9"/>
  <c r="E7119" i="9"/>
  <c r="E7118" i="9"/>
  <c r="E7117" i="9"/>
  <c r="E7116" i="9"/>
  <c r="E7115" i="9"/>
  <c r="E7114" i="9"/>
  <c r="E7113" i="9"/>
  <c r="E7112" i="9"/>
  <c r="E7111" i="9"/>
  <c r="E7110" i="9"/>
  <c r="E7109" i="9"/>
  <c r="E7108" i="9"/>
  <c r="E7107" i="9"/>
  <c r="E7106" i="9"/>
  <c r="E7105" i="9"/>
  <c r="E7104" i="9"/>
  <c r="E7103" i="9"/>
  <c r="E7102" i="9"/>
  <c r="E7101" i="9"/>
  <c r="E7100" i="9"/>
  <c r="E7099" i="9"/>
  <c r="E7098" i="9"/>
  <c r="E7097" i="9"/>
  <c r="E7096" i="9"/>
  <c r="E7095" i="9"/>
  <c r="E7094" i="9"/>
  <c r="E7093" i="9"/>
  <c r="E7092" i="9"/>
  <c r="E7091" i="9"/>
  <c r="E7090" i="9"/>
  <c r="E7089" i="9"/>
  <c r="E7088" i="9"/>
  <c r="E7087" i="9"/>
  <c r="E7086" i="9"/>
  <c r="E7085" i="9"/>
  <c r="E7084" i="9"/>
  <c r="E7083" i="9"/>
  <c r="E7082" i="9"/>
  <c r="E7081" i="9"/>
  <c r="E7080" i="9"/>
  <c r="E7079" i="9"/>
  <c r="E7078" i="9"/>
  <c r="E7077" i="9"/>
  <c r="E7076" i="9"/>
  <c r="E7075" i="9"/>
  <c r="E7074" i="9"/>
  <c r="E7073" i="9"/>
  <c r="E7072" i="9"/>
  <c r="E7071" i="9"/>
  <c r="E7070" i="9"/>
  <c r="E7069" i="9"/>
  <c r="E7068" i="9"/>
  <c r="E7067" i="9"/>
  <c r="E7066" i="9"/>
  <c r="E7065" i="9"/>
  <c r="E7064" i="9"/>
  <c r="E7063" i="9"/>
  <c r="E7062" i="9"/>
  <c r="E7061" i="9"/>
  <c r="E7060" i="9"/>
  <c r="E7059" i="9"/>
  <c r="E7058" i="9"/>
  <c r="E7057" i="9"/>
  <c r="E7056" i="9"/>
  <c r="E7055" i="9"/>
  <c r="E7054" i="9"/>
  <c r="E7053" i="9"/>
  <c r="E7052" i="9"/>
  <c r="E7051" i="9"/>
  <c r="E7050" i="9"/>
  <c r="E7049" i="9"/>
  <c r="E7048" i="9"/>
  <c r="E7047" i="9"/>
  <c r="E7046" i="9"/>
  <c r="E7045" i="9"/>
  <c r="E7044" i="9"/>
  <c r="E7043" i="9"/>
  <c r="E7042" i="9"/>
  <c r="E7041" i="9"/>
  <c r="E7040" i="9"/>
  <c r="E7039" i="9"/>
  <c r="E7038" i="9"/>
  <c r="E7037" i="9"/>
  <c r="E7036" i="9"/>
  <c r="E7035" i="9"/>
  <c r="E7034" i="9"/>
  <c r="E7033" i="9"/>
  <c r="E7032" i="9"/>
  <c r="E7031" i="9"/>
  <c r="E7030" i="9"/>
  <c r="E7029" i="9"/>
  <c r="E7028" i="9"/>
  <c r="E7027" i="9"/>
  <c r="E7026" i="9"/>
  <c r="E7025" i="9"/>
  <c r="E7024" i="9"/>
  <c r="E7023" i="9"/>
  <c r="E7022" i="9"/>
  <c r="E7021" i="9"/>
  <c r="E7020" i="9"/>
  <c r="E7019" i="9"/>
  <c r="E7018" i="9"/>
  <c r="E7017" i="9"/>
  <c r="E7016" i="9"/>
  <c r="E7015" i="9"/>
  <c r="E7014" i="9"/>
  <c r="E7013" i="9"/>
  <c r="E7012" i="9"/>
  <c r="E7011" i="9"/>
  <c r="E7010" i="9"/>
  <c r="E7009" i="9"/>
  <c r="E7008" i="9"/>
  <c r="E7007" i="9"/>
  <c r="E7006" i="9"/>
  <c r="E7005" i="9"/>
  <c r="E7004" i="9"/>
  <c r="E7003" i="9"/>
  <c r="E7002" i="9"/>
  <c r="E7001" i="9"/>
  <c r="E7000" i="9"/>
  <c r="E6999" i="9"/>
  <c r="E6998" i="9"/>
  <c r="E6997" i="9"/>
  <c r="E6996" i="9"/>
  <c r="E6995" i="9"/>
  <c r="E6994" i="9"/>
  <c r="E6993" i="9"/>
  <c r="E6992" i="9"/>
  <c r="E6991" i="9"/>
  <c r="E6990" i="9"/>
  <c r="E6989" i="9"/>
  <c r="E6988" i="9"/>
  <c r="E6987" i="9"/>
  <c r="E6986" i="9"/>
  <c r="E6985" i="9"/>
  <c r="E6984" i="9"/>
  <c r="E6983" i="9"/>
  <c r="E6982" i="9"/>
  <c r="E6981" i="9"/>
  <c r="E6980" i="9"/>
  <c r="E6979" i="9"/>
  <c r="E6978" i="9"/>
  <c r="E6977" i="9"/>
  <c r="E6976" i="9"/>
  <c r="E6975" i="9"/>
  <c r="E6974" i="9"/>
  <c r="E6973" i="9"/>
  <c r="E6972" i="9"/>
  <c r="E6971" i="9"/>
  <c r="E6970" i="9"/>
  <c r="E6969" i="9"/>
  <c r="E6968" i="9"/>
  <c r="E6967" i="9"/>
  <c r="E6966" i="9"/>
  <c r="E6965" i="9"/>
  <c r="E6964" i="9"/>
  <c r="E6963" i="9"/>
  <c r="E6962" i="9"/>
  <c r="E6961" i="9"/>
  <c r="E6960" i="9"/>
  <c r="E6959" i="9"/>
  <c r="E6958" i="9"/>
  <c r="E6957" i="9"/>
  <c r="E6956" i="9"/>
  <c r="E6955" i="9"/>
  <c r="E6954" i="9"/>
  <c r="E6953" i="9"/>
  <c r="E6952" i="9"/>
  <c r="E6951" i="9"/>
  <c r="E6950" i="9"/>
  <c r="E6949" i="9"/>
  <c r="E6948" i="9"/>
  <c r="E6947" i="9"/>
  <c r="E6946" i="9"/>
  <c r="E6945" i="9"/>
  <c r="E6944" i="9"/>
  <c r="E6943" i="9"/>
  <c r="E6942" i="9"/>
  <c r="E6941" i="9"/>
  <c r="E6940" i="9"/>
  <c r="E6939" i="9"/>
  <c r="E6938" i="9"/>
  <c r="E6937" i="9"/>
  <c r="E6936" i="9"/>
  <c r="E6935" i="9"/>
  <c r="E6934" i="9"/>
  <c r="E6933" i="9"/>
  <c r="E6932" i="9"/>
  <c r="E6931" i="9"/>
  <c r="E6930" i="9"/>
  <c r="E6929" i="9"/>
  <c r="E6928" i="9"/>
  <c r="E6927" i="9"/>
  <c r="E6926" i="9"/>
  <c r="E6925" i="9"/>
  <c r="E6924" i="9"/>
  <c r="E6923" i="9"/>
  <c r="E6922" i="9"/>
  <c r="E6921" i="9"/>
  <c r="E6920" i="9"/>
  <c r="E6919" i="9"/>
  <c r="E6918" i="9"/>
  <c r="E6917" i="9"/>
  <c r="E6916" i="9"/>
  <c r="E6915" i="9"/>
  <c r="E6914" i="9"/>
  <c r="E6913" i="9"/>
  <c r="E6912" i="9"/>
  <c r="E6911" i="9"/>
  <c r="E6910" i="9"/>
  <c r="E6909" i="9"/>
  <c r="E6908" i="9"/>
  <c r="E6907" i="9"/>
  <c r="E6906" i="9"/>
  <c r="E6905" i="9"/>
  <c r="E6904" i="9"/>
  <c r="E6903" i="9"/>
  <c r="E6902" i="9"/>
  <c r="E6901" i="9"/>
  <c r="E6900" i="9"/>
  <c r="E6899" i="9"/>
  <c r="E6898" i="9"/>
  <c r="E6897" i="9"/>
  <c r="E6896" i="9"/>
  <c r="E6895" i="9"/>
  <c r="E6894" i="9"/>
  <c r="E6893" i="9"/>
  <c r="E6892" i="9"/>
  <c r="E6891" i="9"/>
  <c r="E6890" i="9"/>
  <c r="E6889" i="9"/>
  <c r="E6888" i="9"/>
  <c r="E6887" i="9"/>
  <c r="E6886" i="9"/>
  <c r="E6885" i="9"/>
  <c r="E6884" i="9"/>
  <c r="E6883" i="9"/>
  <c r="E6882" i="9"/>
  <c r="E6881" i="9"/>
  <c r="E6880" i="9"/>
  <c r="E6879" i="9"/>
  <c r="E6878" i="9"/>
  <c r="E6877" i="9"/>
  <c r="E6876" i="9"/>
  <c r="E6875" i="9"/>
  <c r="E6874" i="9"/>
  <c r="E6873" i="9"/>
  <c r="E6872" i="9"/>
  <c r="E6871" i="9"/>
  <c r="E6870" i="9"/>
  <c r="E6869" i="9"/>
  <c r="E6868" i="9"/>
  <c r="E6867" i="9"/>
  <c r="E6866" i="9"/>
  <c r="E6865" i="9"/>
  <c r="E6864" i="9"/>
  <c r="E6863" i="9"/>
  <c r="E6862" i="9"/>
  <c r="E6861" i="9"/>
  <c r="E6860" i="9"/>
  <c r="E6859" i="9"/>
  <c r="E6858" i="9"/>
  <c r="E6857" i="9"/>
  <c r="E6856" i="9"/>
  <c r="E6855" i="9"/>
  <c r="E6854" i="9"/>
  <c r="E6853" i="9"/>
  <c r="E6852" i="9"/>
  <c r="E6851" i="9"/>
  <c r="E6850" i="9"/>
  <c r="E6849" i="9"/>
  <c r="E6848" i="9"/>
  <c r="E6847" i="9"/>
  <c r="E6846" i="9"/>
  <c r="E6845" i="9"/>
  <c r="E6844" i="9"/>
  <c r="E6843" i="9"/>
  <c r="E6842" i="9"/>
  <c r="E6841" i="9"/>
  <c r="E6840" i="9"/>
  <c r="E6839" i="9"/>
  <c r="E6838" i="9"/>
  <c r="E6837" i="9"/>
  <c r="E6836" i="9"/>
  <c r="E6835" i="9"/>
  <c r="E6834" i="9"/>
  <c r="E6833" i="9"/>
  <c r="E6832" i="9"/>
  <c r="E6831" i="9"/>
  <c r="E6830" i="9"/>
  <c r="E6829" i="9"/>
  <c r="E6828" i="9"/>
  <c r="E6827" i="9"/>
  <c r="E6826" i="9"/>
  <c r="E6825" i="9"/>
  <c r="E6824" i="9"/>
  <c r="E6823" i="9"/>
  <c r="E6822" i="9"/>
  <c r="E6821" i="9"/>
  <c r="E6820" i="9"/>
  <c r="E6819" i="9"/>
  <c r="E6818" i="9"/>
  <c r="E6817" i="9"/>
  <c r="E6816" i="9"/>
  <c r="E6815" i="9"/>
  <c r="E6814" i="9"/>
  <c r="E6813" i="9"/>
  <c r="E6812" i="9"/>
  <c r="E6811" i="9"/>
  <c r="E6810" i="9"/>
  <c r="E6809" i="9"/>
  <c r="E6808" i="9"/>
  <c r="E6807" i="9"/>
  <c r="E6806" i="9"/>
  <c r="E6805" i="9"/>
  <c r="E6804" i="9"/>
  <c r="E6803" i="9"/>
  <c r="E6802" i="9"/>
  <c r="E6801" i="9"/>
  <c r="E6800" i="9"/>
  <c r="E6799" i="9"/>
  <c r="E6798" i="9"/>
  <c r="E6797" i="9"/>
  <c r="E6796" i="9"/>
  <c r="E6795" i="9"/>
  <c r="E6794" i="9"/>
  <c r="E6793" i="9"/>
  <c r="E6792" i="9"/>
  <c r="E6791" i="9"/>
  <c r="E6790" i="9"/>
  <c r="E6789" i="9"/>
  <c r="E6788" i="9"/>
  <c r="E6787" i="9"/>
  <c r="E6786" i="9"/>
  <c r="E6785" i="9"/>
  <c r="E6784" i="9"/>
  <c r="E6783" i="9"/>
  <c r="E6782" i="9"/>
  <c r="E6781" i="9"/>
  <c r="E6780" i="9"/>
  <c r="E6779" i="9"/>
  <c r="E6778" i="9"/>
  <c r="E6777" i="9"/>
  <c r="E6776" i="9"/>
  <c r="E6775" i="9"/>
  <c r="E6774" i="9"/>
  <c r="E6773" i="9"/>
  <c r="E6772" i="9"/>
  <c r="E6771" i="9"/>
  <c r="E6770" i="9"/>
  <c r="E6769" i="9"/>
  <c r="E6768" i="9"/>
  <c r="E6767" i="9"/>
  <c r="E6766" i="9"/>
  <c r="E6765" i="9"/>
  <c r="E6764" i="9"/>
  <c r="E6763" i="9"/>
  <c r="E6762" i="9"/>
  <c r="E6761" i="9"/>
  <c r="E6760" i="9"/>
  <c r="E6759" i="9"/>
  <c r="E6758" i="9"/>
  <c r="E6757" i="9"/>
  <c r="E6756" i="9"/>
  <c r="E6755" i="9"/>
  <c r="E6754" i="9"/>
  <c r="E6753" i="9"/>
  <c r="E6752" i="9"/>
  <c r="E6751" i="9"/>
  <c r="E6750" i="9"/>
  <c r="E6749" i="9"/>
  <c r="E6748" i="9"/>
  <c r="E6747" i="9"/>
  <c r="E6746" i="9"/>
  <c r="E6745" i="9"/>
  <c r="E6744" i="9"/>
  <c r="E6743" i="9"/>
  <c r="E6742" i="9"/>
  <c r="E6741" i="9"/>
  <c r="E6740" i="9"/>
  <c r="E6739" i="9"/>
  <c r="E6738" i="9"/>
  <c r="E6737" i="9"/>
  <c r="E6736" i="9"/>
  <c r="E6735" i="9"/>
  <c r="E6734" i="9"/>
  <c r="E6733" i="9"/>
  <c r="E6732" i="9"/>
  <c r="E6731" i="9"/>
  <c r="E6730" i="9"/>
  <c r="E6729" i="9"/>
  <c r="E6728" i="9"/>
  <c r="E6727" i="9"/>
  <c r="E6726" i="9"/>
  <c r="E6725" i="9"/>
  <c r="E6724" i="9"/>
  <c r="E6723" i="9"/>
  <c r="E6722" i="9"/>
  <c r="E6721" i="9"/>
  <c r="E6720" i="9"/>
  <c r="E6719" i="9"/>
  <c r="E6718" i="9"/>
  <c r="E6717" i="9"/>
  <c r="E6716" i="9"/>
  <c r="E6715" i="9"/>
  <c r="E6714" i="9"/>
  <c r="E6713" i="9"/>
  <c r="E6712" i="9"/>
  <c r="E6711" i="9"/>
  <c r="E6710" i="9"/>
  <c r="E6709" i="9"/>
  <c r="E6708" i="9"/>
  <c r="E6707" i="9"/>
  <c r="E6706" i="9"/>
  <c r="E6705" i="9"/>
  <c r="E6704" i="9"/>
  <c r="E6703" i="9"/>
  <c r="E6702" i="9"/>
  <c r="E6701" i="9"/>
  <c r="E6700" i="9"/>
  <c r="E6699" i="9"/>
  <c r="E6698" i="9"/>
  <c r="E6697" i="9"/>
  <c r="E6696" i="9"/>
  <c r="E6695" i="9"/>
  <c r="E6694" i="9"/>
  <c r="E6693" i="9"/>
  <c r="E6692" i="9"/>
  <c r="E6691" i="9"/>
  <c r="E6690" i="9"/>
  <c r="E6689" i="9"/>
  <c r="E6688" i="9"/>
  <c r="E6687" i="9"/>
  <c r="E6686" i="9"/>
  <c r="E6685" i="9"/>
  <c r="E6684" i="9"/>
  <c r="E6683" i="9"/>
  <c r="E6682" i="9"/>
  <c r="E6681" i="9"/>
  <c r="E6680" i="9"/>
  <c r="E6679" i="9"/>
  <c r="E6678" i="9"/>
  <c r="E6677" i="9"/>
  <c r="E6676" i="9"/>
  <c r="E6675" i="9"/>
  <c r="E6674" i="9"/>
  <c r="E6673" i="9"/>
  <c r="E6672" i="9"/>
  <c r="E6671" i="9"/>
  <c r="E6670" i="9"/>
  <c r="E6669" i="9"/>
  <c r="E6668" i="9"/>
  <c r="E6667" i="9"/>
  <c r="E6666" i="9"/>
  <c r="E6665" i="9"/>
  <c r="E6664" i="9"/>
  <c r="E6663" i="9"/>
  <c r="E6662" i="9"/>
  <c r="E6661" i="9"/>
  <c r="E6660" i="9"/>
  <c r="E6659" i="9"/>
  <c r="E6658" i="9"/>
  <c r="E6657" i="9"/>
  <c r="E6656" i="9"/>
  <c r="E6655" i="9"/>
  <c r="E6654" i="9"/>
  <c r="E6653" i="9"/>
  <c r="E6652" i="9"/>
  <c r="E6651" i="9"/>
  <c r="E6650" i="9"/>
  <c r="E6649" i="9"/>
  <c r="E6648" i="9"/>
  <c r="E6647" i="9"/>
  <c r="E6646" i="9"/>
  <c r="E6645" i="9"/>
  <c r="E6644" i="9"/>
  <c r="E6643" i="9"/>
  <c r="E6642" i="9"/>
  <c r="E6641" i="9"/>
  <c r="E6640" i="9"/>
  <c r="E6639" i="9"/>
  <c r="E6638" i="9"/>
  <c r="E6637" i="9"/>
  <c r="E6636" i="9"/>
  <c r="E6635" i="9"/>
  <c r="E6634" i="9"/>
  <c r="E6633" i="9"/>
  <c r="E6632" i="9"/>
  <c r="E6631" i="9"/>
  <c r="E6630" i="9"/>
  <c r="E6629" i="9"/>
  <c r="E6628" i="9"/>
  <c r="E6627" i="9"/>
  <c r="E6626" i="9"/>
  <c r="E6625" i="9"/>
  <c r="E6624" i="9"/>
  <c r="E6623" i="9"/>
  <c r="E6622" i="9"/>
  <c r="E6621" i="9"/>
  <c r="E6620" i="9"/>
  <c r="E6619" i="9"/>
  <c r="E6618" i="9"/>
  <c r="E6617" i="9"/>
  <c r="E6616" i="9"/>
  <c r="E6615" i="9"/>
  <c r="E6614" i="9"/>
  <c r="E6613" i="9"/>
  <c r="E6612" i="9"/>
  <c r="E6611" i="9"/>
  <c r="E6610" i="9"/>
  <c r="E6609" i="9"/>
  <c r="E6608" i="9"/>
  <c r="E6607" i="9"/>
  <c r="E6606" i="9"/>
  <c r="E6605" i="9"/>
  <c r="E6604" i="9"/>
  <c r="E6603" i="9"/>
  <c r="E6602" i="9"/>
  <c r="E6601" i="9"/>
  <c r="E6600" i="9"/>
  <c r="E6599" i="9"/>
  <c r="E6598" i="9"/>
  <c r="E6597" i="9"/>
  <c r="E6596" i="9"/>
  <c r="E6595" i="9"/>
  <c r="E6594" i="9"/>
  <c r="E6593" i="9"/>
  <c r="E6592" i="9"/>
  <c r="E6591" i="9"/>
  <c r="E6590" i="9"/>
  <c r="E6589" i="9"/>
  <c r="E6588" i="9"/>
  <c r="E6587" i="9"/>
  <c r="E6586" i="9"/>
  <c r="E6585" i="9"/>
  <c r="E6584" i="9"/>
  <c r="E6583" i="9"/>
  <c r="E6582" i="9"/>
  <c r="E6581" i="9"/>
  <c r="E6580" i="9"/>
  <c r="E6579" i="9"/>
  <c r="E6578" i="9"/>
  <c r="E6577" i="9"/>
  <c r="E6576" i="9"/>
  <c r="E6575" i="9"/>
  <c r="E6574" i="9"/>
  <c r="E6573" i="9"/>
  <c r="E6572" i="9"/>
  <c r="E6571" i="9"/>
  <c r="E6570" i="9"/>
  <c r="E6569" i="9"/>
  <c r="E6568" i="9"/>
  <c r="E6567" i="9"/>
  <c r="E6566" i="9"/>
  <c r="E6565" i="9"/>
  <c r="E6564" i="9"/>
  <c r="E6563" i="9"/>
  <c r="E6562" i="9"/>
  <c r="E6561" i="9"/>
  <c r="E6560" i="9"/>
  <c r="E6559" i="9"/>
  <c r="E6558" i="9"/>
  <c r="E6557" i="9"/>
  <c r="E6556" i="9"/>
  <c r="E6555" i="9"/>
  <c r="E6554" i="9"/>
  <c r="E6553" i="9"/>
  <c r="E6552" i="9"/>
  <c r="E6551" i="9"/>
  <c r="E6550" i="9"/>
  <c r="E6549" i="9"/>
  <c r="E6548" i="9"/>
  <c r="E6547" i="9"/>
  <c r="E6546" i="9"/>
  <c r="E6545" i="9"/>
  <c r="E6544" i="9"/>
  <c r="E6543" i="9"/>
  <c r="E6542" i="9"/>
  <c r="E6541" i="9"/>
  <c r="E6540" i="9"/>
  <c r="E6539" i="9"/>
  <c r="E6538" i="9"/>
  <c r="E6537" i="9"/>
  <c r="E6536" i="9"/>
  <c r="E6535" i="9"/>
  <c r="E6534" i="9"/>
  <c r="E6533" i="9"/>
  <c r="E6532" i="9"/>
  <c r="E6531" i="9"/>
  <c r="E6530" i="9"/>
  <c r="E6529" i="9"/>
  <c r="E6528" i="9"/>
  <c r="E6527" i="9"/>
  <c r="E6526" i="9"/>
  <c r="E6525" i="9"/>
  <c r="E6524" i="9"/>
  <c r="E6523" i="9"/>
  <c r="E6522" i="9"/>
  <c r="E6521" i="9"/>
  <c r="E6520" i="9"/>
  <c r="E6519" i="9"/>
  <c r="E6518" i="9"/>
  <c r="E6517" i="9"/>
  <c r="E6516" i="9"/>
  <c r="E6515" i="9"/>
  <c r="E6514" i="9"/>
  <c r="E6513" i="9"/>
  <c r="E6512" i="9"/>
  <c r="E6511" i="9"/>
  <c r="E6510" i="9"/>
  <c r="E6509" i="9"/>
  <c r="E6508" i="9"/>
  <c r="E6507" i="9"/>
  <c r="E6506" i="9"/>
  <c r="E6505" i="9"/>
  <c r="E6504" i="9"/>
  <c r="E6503" i="9"/>
  <c r="E6502" i="9"/>
  <c r="E6501" i="9"/>
  <c r="E6500" i="9"/>
  <c r="E6499" i="9"/>
  <c r="E6498" i="9"/>
  <c r="E6497" i="9"/>
  <c r="E6496" i="9"/>
  <c r="E6495" i="9"/>
  <c r="E6494" i="9"/>
  <c r="E6493" i="9"/>
  <c r="E6492" i="9"/>
  <c r="E6491" i="9"/>
  <c r="E6490" i="9"/>
  <c r="E6489" i="9"/>
  <c r="E6488" i="9"/>
  <c r="E6487" i="9"/>
  <c r="E6486" i="9"/>
  <c r="E6485" i="9"/>
  <c r="E6484" i="9"/>
  <c r="E6483" i="9"/>
  <c r="E6482" i="9"/>
  <c r="E6481" i="9"/>
  <c r="E6480" i="9"/>
  <c r="E6479" i="9"/>
  <c r="E6478" i="9"/>
  <c r="E6477" i="9"/>
  <c r="E6476" i="9"/>
  <c r="E6475" i="9"/>
  <c r="E6474" i="9"/>
  <c r="E6473" i="9"/>
  <c r="E6472" i="9"/>
  <c r="E6471" i="9"/>
  <c r="E6470" i="9"/>
  <c r="E6469" i="9"/>
  <c r="E6468" i="9"/>
  <c r="E6467" i="9"/>
  <c r="E6466" i="9"/>
  <c r="E6465" i="9"/>
  <c r="E6464" i="9"/>
  <c r="E6463" i="9"/>
  <c r="E6462" i="9"/>
  <c r="E6461" i="9"/>
  <c r="E6460" i="9"/>
  <c r="E6459" i="9"/>
  <c r="E6458" i="9"/>
  <c r="E6457" i="9"/>
  <c r="E6456" i="9"/>
  <c r="E6455" i="9"/>
  <c r="E6454" i="9"/>
  <c r="E6453" i="9"/>
  <c r="E6452" i="9"/>
  <c r="E6451" i="9"/>
  <c r="E6450" i="9"/>
  <c r="E6449" i="9"/>
  <c r="E6448" i="9"/>
  <c r="E6447" i="9"/>
  <c r="E6446" i="9"/>
  <c r="E6445" i="9"/>
  <c r="E6444" i="9"/>
  <c r="E6443" i="9"/>
  <c r="E6442" i="9"/>
  <c r="E6441" i="9"/>
  <c r="E6440" i="9"/>
  <c r="E6439" i="9"/>
  <c r="E6438" i="9"/>
  <c r="E6437" i="9"/>
  <c r="E6436" i="9"/>
  <c r="E6435" i="9"/>
  <c r="E6434" i="9"/>
  <c r="E6433" i="9"/>
  <c r="E6432" i="9"/>
  <c r="E6431" i="9"/>
  <c r="E6430" i="9"/>
  <c r="E6429" i="9"/>
  <c r="E6428" i="9"/>
  <c r="E6427" i="9"/>
  <c r="E6426" i="9"/>
  <c r="E6425" i="9"/>
  <c r="E6424" i="9"/>
  <c r="E6423" i="9"/>
  <c r="E6422" i="9"/>
  <c r="E6421" i="9"/>
  <c r="E6420" i="9"/>
  <c r="E6419" i="9"/>
  <c r="E6418" i="9"/>
  <c r="E6417" i="9"/>
  <c r="E6416" i="9"/>
  <c r="E6415" i="9"/>
  <c r="E6414" i="9"/>
  <c r="E6413" i="9"/>
  <c r="E6412" i="9"/>
  <c r="E6411" i="9"/>
  <c r="E6410" i="9"/>
  <c r="E6409" i="9"/>
  <c r="E6408" i="9"/>
  <c r="E6407" i="9"/>
  <c r="E6406" i="9"/>
  <c r="E6405" i="9"/>
  <c r="E6404" i="9"/>
  <c r="E6403" i="9"/>
  <c r="E6402" i="9"/>
  <c r="E6401" i="9"/>
  <c r="E6400" i="9"/>
  <c r="E6399" i="9"/>
  <c r="E6398" i="9"/>
  <c r="E6397" i="9"/>
  <c r="E6396" i="9"/>
  <c r="E6395" i="9"/>
  <c r="E6394" i="9"/>
  <c r="E6393" i="9"/>
  <c r="E6392" i="9"/>
  <c r="E6391" i="9"/>
  <c r="E6390" i="9"/>
  <c r="E6389" i="9"/>
  <c r="E6388" i="9"/>
  <c r="E6387" i="9"/>
  <c r="E6386" i="9"/>
  <c r="E6385" i="9"/>
  <c r="E6384" i="9"/>
  <c r="E6383" i="9"/>
  <c r="E6382" i="9"/>
  <c r="E6381" i="9"/>
  <c r="E6380" i="9"/>
  <c r="E6379" i="9"/>
  <c r="E6378" i="9"/>
  <c r="E6377" i="9"/>
  <c r="E6376" i="9"/>
  <c r="E6375" i="9"/>
  <c r="E6374" i="9"/>
  <c r="E6373" i="9"/>
  <c r="E6372" i="9"/>
  <c r="E6371" i="9"/>
  <c r="E6370" i="9"/>
  <c r="E6369" i="9"/>
  <c r="E6368" i="9"/>
  <c r="E6367" i="9"/>
  <c r="E6366" i="9"/>
  <c r="E6365" i="9"/>
  <c r="E6364" i="9"/>
  <c r="E6363" i="9"/>
  <c r="E6362" i="9"/>
  <c r="E6361" i="9"/>
  <c r="E6360" i="9"/>
  <c r="E6359" i="9"/>
  <c r="E6358" i="9"/>
  <c r="E6357" i="9"/>
  <c r="E6356" i="9"/>
  <c r="E6355" i="9"/>
  <c r="E6354" i="9"/>
  <c r="E6353" i="9"/>
  <c r="E6352" i="9"/>
  <c r="E6351" i="9"/>
  <c r="E6350" i="9"/>
  <c r="E6349" i="9"/>
  <c r="E6348" i="9"/>
  <c r="E6347" i="9"/>
  <c r="E6346" i="9"/>
  <c r="E6345" i="9"/>
  <c r="E6344" i="9"/>
  <c r="E6343" i="9"/>
  <c r="E6342" i="9"/>
  <c r="E6341" i="9"/>
  <c r="E6340" i="9"/>
  <c r="E6339" i="9"/>
  <c r="E6338" i="9"/>
  <c r="E6337" i="9"/>
  <c r="E6336" i="9"/>
  <c r="E6335" i="9"/>
  <c r="E6334" i="9"/>
  <c r="E6333" i="9"/>
  <c r="E6332" i="9"/>
  <c r="E6331" i="9"/>
  <c r="E6330" i="9"/>
  <c r="E6329" i="9"/>
  <c r="E6328" i="9"/>
  <c r="E6327" i="9"/>
  <c r="E6326" i="9"/>
  <c r="E6325" i="9"/>
  <c r="E6324" i="9"/>
  <c r="E6323" i="9"/>
  <c r="E6322" i="9"/>
  <c r="E6321" i="9"/>
  <c r="E6320" i="9"/>
  <c r="E6319" i="9"/>
  <c r="E6318" i="9"/>
  <c r="E6317" i="9"/>
  <c r="E6316" i="9"/>
  <c r="E6315" i="9"/>
  <c r="E6314" i="9"/>
  <c r="E6313" i="9"/>
  <c r="E6312" i="9"/>
  <c r="E6311" i="9"/>
  <c r="E6310" i="9"/>
  <c r="E6309" i="9"/>
  <c r="E6308" i="9"/>
  <c r="E6307" i="9"/>
  <c r="E6306" i="9"/>
  <c r="E6305" i="9"/>
  <c r="E6304" i="9"/>
  <c r="E6303" i="9"/>
  <c r="E6302" i="9"/>
  <c r="E6301" i="9"/>
  <c r="E6300" i="9"/>
  <c r="E6299" i="9"/>
  <c r="E6298" i="9"/>
  <c r="E6297" i="9"/>
  <c r="E6296" i="9"/>
  <c r="E6295" i="9"/>
  <c r="E6294" i="9"/>
  <c r="E6293" i="9"/>
  <c r="E6292" i="9"/>
  <c r="E6291" i="9"/>
  <c r="E6290" i="9"/>
  <c r="E6289" i="9"/>
  <c r="E6288" i="9"/>
  <c r="E6287" i="9"/>
  <c r="E6286" i="9"/>
  <c r="E6285" i="9"/>
  <c r="E6284" i="9"/>
  <c r="E6283" i="9"/>
  <c r="E6282" i="9"/>
  <c r="E6281" i="9"/>
  <c r="E6280" i="9"/>
  <c r="E6279" i="9"/>
  <c r="E6278" i="9"/>
  <c r="E6277" i="9"/>
  <c r="E6276" i="9"/>
  <c r="E6275" i="9"/>
  <c r="E6274" i="9"/>
  <c r="E6273" i="9"/>
  <c r="E6272" i="9"/>
  <c r="E6271" i="9"/>
  <c r="E6270" i="9"/>
  <c r="E6269" i="9"/>
  <c r="E6268" i="9"/>
  <c r="E6267" i="9"/>
  <c r="E6266" i="9"/>
  <c r="E6265" i="9"/>
  <c r="E6264" i="9"/>
  <c r="E6263" i="9"/>
  <c r="E6262" i="9"/>
  <c r="E6261" i="9"/>
  <c r="E6260" i="9"/>
  <c r="E6259" i="9"/>
  <c r="E6258" i="9"/>
  <c r="E6257" i="9"/>
  <c r="E6256" i="9"/>
  <c r="E6255" i="9"/>
  <c r="E6254" i="9"/>
  <c r="E6253" i="9"/>
  <c r="E6252" i="9"/>
  <c r="E6251" i="9"/>
  <c r="E6250" i="9"/>
  <c r="E6249" i="9"/>
  <c r="E6248" i="9"/>
  <c r="E6247" i="9"/>
  <c r="E6246" i="9"/>
  <c r="E6245" i="9"/>
  <c r="E6244" i="9"/>
  <c r="E6243" i="9"/>
  <c r="E6242" i="9"/>
  <c r="E6241" i="9"/>
  <c r="E6240" i="9"/>
  <c r="E6239" i="9"/>
  <c r="E6238" i="9"/>
  <c r="E6237" i="9"/>
  <c r="E6236" i="9"/>
  <c r="E6235" i="9"/>
  <c r="E6234" i="9"/>
  <c r="E6233" i="9"/>
  <c r="E6232" i="9"/>
  <c r="E6231" i="9"/>
  <c r="E6230" i="9"/>
  <c r="E6229" i="9"/>
  <c r="E6228" i="9"/>
  <c r="E6227" i="9"/>
  <c r="E6226" i="9"/>
  <c r="E6225" i="9"/>
  <c r="E6224" i="9"/>
  <c r="E6223" i="9"/>
  <c r="E6222" i="9"/>
  <c r="E6221" i="9"/>
  <c r="E6220" i="9"/>
  <c r="E6219" i="9"/>
  <c r="E6218" i="9"/>
  <c r="E6217" i="9"/>
  <c r="E6216" i="9"/>
  <c r="E6215" i="9"/>
  <c r="E6214" i="9"/>
  <c r="E6213" i="9"/>
  <c r="E6212" i="9"/>
  <c r="E6211" i="9"/>
  <c r="E6210" i="9"/>
  <c r="E6209" i="9"/>
  <c r="E6208" i="9"/>
  <c r="E6207" i="9"/>
  <c r="E6206" i="9"/>
  <c r="E6205" i="9"/>
  <c r="E6204" i="9"/>
  <c r="E6203" i="9"/>
  <c r="E6202" i="9"/>
  <c r="E6201" i="9"/>
  <c r="E6200" i="9"/>
  <c r="E6199" i="9"/>
  <c r="E6198" i="9"/>
  <c r="E6197" i="9"/>
  <c r="E6196" i="9"/>
  <c r="E6195" i="9"/>
  <c r="E6194" i="9"/>
  <c r="E6193" i="9"/>
  <c r="E6192" i="9"/>
  <c r="E6191" i="9"/>
  <c r="E6190" i="9"/>
  <c r="E6189" i="9"/>
  <c r="E6188" i="9"/>
  <c r="E6187" i="9"/>
  <c r="E6186" i="9"/>
  <c r="E6185" i="9"/>
  <c r="E6184" i="9"/>
  <c r="E6183" i="9"/>
  <c r="E6182" i="9"/>
  <c r="E6181" i="9"/>
  <c r="E6180" i="9"/>
  <c r="E6179" i="9"/>
  <c r="E6178" i="9"/>
  <c r="E6177" i="9"/>
  <c r="E6176" i="9"/>
  <c r="E6175" i="9"/>
  <c r="E6174" i="9"/>
  <c r="E6173" i="9"/>
  <c r="E6172" i="9"/>
  <c r="E6171" i="9"/>
  <c r="E6170" i="9"/>
  <c r="E6169" i="9"/>
  <c r="E6168" i="9"/>
  <c r="E6167" i="9"/>
  <c r="E6166" i="9"/>
  <c r="E6165" i="9"/>
  <c r="E6164" i="9"/>
  <c r="E6163" i="9"/>
  <c r="E6162" i="9"/>
  <c r="E6161" i="9"/>
  <c r="E6160" i="9"/>
  <c r="E6159" i="9"/>
  <c r="E6158" i="9"/>
  <c r="E6157" i="9"/>
  <c r="E6156" i="9"/>
  <c r="E6155" i="9"/>
  <c r="E6154" i="9"/>
  <c r="E6153" i="9"/>
  <c r="E6152" i="9"/>
  <c r="E6151" i="9"/>
  <c r="E6150" i="9"/>
  <c r="E6149" i="9"/>
  <c r="E6148" i="9"/>
  <c r="E6147" i="9"/>
  <c r="E6146" i="9"/>
  <c r="E6145" i="9"/>
  <c r="E6144" i="9"/>
  <c r="E6143" i="9"/>
  <c r="E6142" i="9"/>
  <c r="E6141" i="9"/>
  <c r="E6140" i="9"/>
  <c r="E6139" i="9"/>
  <c r="E6138" i="9"/>
  <c r="E6137" i="9"/>
  <c r="E6136" i="9"/>
  <c r="E6135" i="9"/>
  <c r="E6134" i="9"/>
  <c r="E6133" i="9"/>
  <c r="E6132" i="9"/>
  <c r="E6131" i="9"/>
  <c r="E6130" i="9"/>
  <c r="E6129" i="9"/>
  <c r="E6128" i="9"/>
  <c r="E6127" i="9"/>
  <c r="E6126" i="9"/>
  <c r="E6125" i="9"/>
  <c r="E6124" i="9"/>
  <c r="E6123" i="9"/>
  <c r="E6122" i="9"/>
  <c r="E6121" i="9"/>
  <c r="E6120" i="9"/>
  <c r="E6119" i="9"/>
  <c r="E6118" i="9"/>
  <c r="E6117" i="9"/>
  <c r="E6116" i="9"/>
  <c r="E6115" i="9"/>
  <c r="E6114" i="9"/>
  <c r="E6113" i="9"/>
  <c r="E6112" i="9"/>
  <c r="E6111" i="9"/>
  <c r="E6110" i="9"/>
  <c r="E6109" i="9"/>
  <c r="E6108" i="9"/>
  <c r="E6107" i="9"/>
  <c r="E6106" i="9"/>
  <c r="E6105" i="9"/>
  <c r="E6104" i="9"/>
  <c r="E6103" i="9"/>
  <c r="E6102" i="9"/>
  <c r="E6101" i="9"/>
  <c r="E6100" i="9"/>
  <c r="E6099" i="9"/>
  <c r="E6098" i="9"/>
  <c r="E6097" i="9"/>
  <c r="E6096" i="9"/>
  <c r="E6095" i="9"/>
  <c r="E6094" i="9"/>
  <c r="E6093" i="9"/>
  <c r="E6092" i="9"/>
  <c r="E6091" i="9"/>
  <c r="E6090" i="9"/>
  <c r="E6089" i="9"/>
  <c r="E6088" i="9"/>
  <c r="E6087" i="9"/>
  <c r="E6086" i="9"/>
  <c r="E6085" i="9"/>
  <c r="E6084" i="9"/>
  <c r="E6083" i="9"/>
  <c r="E6082" i="9"/>
  <c r="E6081" i="9"/>
  <c r="E6080" i="9"/>
  <c r="E6079" i="9"/>
  <c r="E6078" i="9"/>
  <c r="E6077" i="9"/>
  <c r="E6076" i="9"/>
  <c r="E6075" i="9"/>
  <c r="E6074" i="9"/>
  <c r="E6073" i="9"/>
  <c r="E6072" i="9"/>
  <c r="E6071" i="9"/>
  <c r="E6070" i="9"/>
  <c r="E6069" i="9"/>
  <c r="E6068" i="9"/>
  <c r="E6067" i="9"/>
  <c r="E6066" i="9"/>
  <c r="E6065" i="9"/>
  <c r="E6064" i="9"/>
  <c r="E6063" i="9"/>
  <c r="E6062" i="9"/>
  <c r="E6061" i="9"/>
  <c r="E6060" i="9"/>
  <c r="E6059" i="9"/>
  <c r="E6058" i="9"/>
  <c r="E6057" i="9"/>
  <c r="E6056" i="9"/>
  <c r="E6055" i="9"/>
  <c r="E6054" i="9"/>
  <c r="E6053" i="9"/>
  <c r="E6052" i="9"/>
  <c r="E6051" i="9"/>
  <c r="E6050" i="9"/>
  <c r="E6049" i="9"/>
  <c r="E6048" i="9"/>
  <c r="E6047" i="9"/>
  <c r="E6046" i="9"/>
  <c r="E6045" i="9"/>
  <c r="E6044" i="9"/>
  <c r="E6043" i="9"/>
  <c r="E6042" i="9"/>
  <c r="E6041" i="9"/>
  <c r="E6040" i="9"/>
  <c r="E6039" i="9"/>
  <c r="E6038" i="9"/>
  <c r="E6037" i="9"/>
  <c r="E6036" i="9"/>
  <c r="E6035" i="9"/>
  <c r="E6034" i="9"/>
  <c r="E6033" i="9"/>
  <c r="E6032" i="9"/>
  <c r="E6031" i="9"/>
  <c r="E6030" i="9"/>
  <c r="E6029" i="9"/>
  <c r="E6028" i="9"/>
  <c r="E6027" i="9"/>
  <c r="E6026" i="9"/>
  <c r="E6025" i="9"/>
  <c r="E6024" i="9"/>
  <c r="E6023" i="9"/>
  <c r="E6022" i="9"/>
  <c r="E6021" i="9"/>
  <c r="E6020" i="9"/>
  <c r="E6019" i="9"/>
  <c r="E6018" i="9"/>
  <c r="E6017" i="9"/>
  <c r="E6016" i="9"/>
  <c r="E6015" i="9"/>
  <c r="E6014" i="9"/>
  <c r="E6013" i="9"/>
  <c r="E6012" i="9"/>
  <c r="E6011" i="9"/>
  <c r="E6010" i="9"/>
  <c r="E6009" i="9"/>
  <c r="E6008" i="9"/>
  <c r="E6007" i="9"/>
  <c r="E6006" i="9"/>
  <c r="E6005" i="9"/>
  <c r="E6004" i="9"/>
  <c r="E6003" i="9"/>
  <c r="E6002" i="9"/>
  <c r="E6001" i="9"/>
  <c r="E6000" i="9"/>
  <c r="E5999" i="9"/>
  <c r="E5998" i="9"/>
  <c r="E5997" i="9"/>
  <c r="E5996" i="9"/>
  <c r="E5995" i="9"/>
  <c r="E5994" i="9"/>
  <c r="E5993" i="9"/>
  <c r="E5992" i="9"/>
  <c r="E5991" i="9"/>
  <c r="E5990" i="9"/>
  <c r="E5989" i="9"/>
  <c r="E5988" i="9"/>
  <c r="E5987" i="9"/>
  <c r="E5986" i="9"/>
  <c r="E5985" i="9"/>
  <c r="E5984" i="9"/>
  <c r="E5983" i="9"/>
  <c r="E5982" i="9"/>
  <c r="E5981" i="9"/>
  <c r="E5980" i="9"/>
  <c r="E5979" i="9"/>
  <c r="E5978" i="9"/>
  <c r="E5977" i="9"/>
  <c r="E5976" i="9"/>
  <c r="E5975" i="9"/>
  <c r="E5974" i="9"/>
  <c r="E5973" i="9"/>
  <c r="E5972" i="9"/>
  <c r="E5971" i="9"/>
  <c r="E5970" i="9"/>
  <c r="E5969" i="9"/>
  <c r="E5968" i="9"/>
  <c r="E5967" i="9"/>
  <c r="E5966" i="9"/>
  <c r="E5965" i="9"/>
  <c r="E5964" i="9"/>
  <c r="E5963" i="9"/>
  <c r="E5962" i="9"/>
  <c r="E5961" i="9"/>
  <c r="E5960" i="9"/>
  <c r="E5959" i="9"/>
  <c r="E5958" i="9"/>
  <c r="E5957" i="9"/>
  <c r="E5956" i="9"/>
  <c r="E5955" i="9"/>
  <c r="E5954" i="9"/>
  <c r="E5953" i="9"/>
  <c r="E5952" i="9"/>
  <c r="E5951" i="9"/>
  <c r="E5950" i="9"/>
  <c r="E5949" i="9"/>
  <c r="E5948" i="9"/>
  <c r="E5947" i="9"/>
  <c r="E5946" i="9"/>
  <c r="E5945" i="9"/>
  <c r="E5944" i="9"/>
  <c r="E5943" i="9"/>
  <c r="E5942" i="9"/>
  <c r="E5941" i="9"/>
  <c r="E5940" i="9"/>
  <c r="E5939" i="9"/>
  <c r="E5938" i="9"/>
  <c r="E5937" i="9"/>
  <c r="E5936" i="9"/>
  <c r="E5935" i="9"/>
  <c r="E5934" i="9"/>
  <c r="E5933" i="9"/>
  <c r="E5932" i="9"/>
  <c r="E5931" i="9"/>
  <c r="E5930" i="9"/>
  <c r="E5929" i="9"/>
  <c r="E5928" i="9"/>
  <c r="E5927" i="9"/>
  <c r="E5926" i="9"/>
  <c r="E5925" i="9"/>
  <c r="E5924" i="9"/>
  <c r="E5923" i="9"/>
  <c r="E5922" i="9"/>
  <c r="E5921" i="9"/>
  <c r="E5920" i="9"/>
  <c r="E5919" i="9"/>
  <c r="E5918" i="9"/>
  <c r="E5917" i="9"/>
  <c r="E5916" i="9"/>
  <c r="E5915" i="9"/>
  <c r="E5914" i="9"/>
  <c r="E5913" i="9"/>
  <c r="E5912" i="9"/>
  <c r="E5911" i="9"/>
  <c r="E5910" i="9"/>
  <c r="E5909" i="9"/>
  <c r="E5908" i="9"/>
  <c r="E5907" i="9"/>
  <c r="E5906" i="9"/>
  <c r="E5905" i="9"/>
  <c r="E5904" i="9"/>
  <c r="E5903" i="9"/>
  <c r="E5902" i="9"/>
  <c r="E5901" i="9"/>
  <c r="E5900" i="9"/>
  <c r="E5899" i="9"/>
  <c r="E5898" i="9"/>
  <c r="E5897" i="9"/>
  <c r="E5896" i="9"/>
  <c r="E5895" i="9"/>
  <c r="E5894" i="9"/>
  <c r="E5893" i="9"/>
  <c r="E5892" i="9"/>
  <c r="E5891" i="9"/>
  <c r="E5890" i="9"/>
  <c r="E5889" i="9"/>
  <c r="E5888" i="9"/>
  <c r="E5887" i="9"/>
  <c r="E5886" i="9"/>
  <c r="E5885" i="9"/>
  <c r="E5884" i="9"/>
  <c r="E5883" i="9"/>
  <c r="E5882" i="9"/>
  <c r="E5881" i="9"/>
  <c r="E5880" i="9"/>
  <c r="E5879" i="9"/>
  <c r="E5878" i="9"/>
  <c r="E5877" i="9"/>
  <c r="E5876" i="9"/>
  <c r="E5875" i="9"/>
  <c r="E5874" i="9"/>
  <c r="E5873" i="9"/>
  <c r="E5872" i="9"/>
  <c r="E5871" i="9"/>
  <c r="E5870" i="9"/>
  <c r="E5869" i="9"/>
  <c r="E5868" i="9"/>
  <c r="E5867" i="9"/>
  <c r="E5866" i="9"/>
  <c r="E5865" i="9"/>
  <c r="E5864" i="9"/>
  <c r="E5863" i="9"/>
  <c r="E5862" i="9"/>
  <c r="E5861" i="9"/>
  <c r="E5860" i="9"/>
  <c r="E5859" i="9"/>
  <c r="E5858" i="9"/>
  <c r="E5857" i="9"/>
  <c r="E5856" i="9"/>
  <c r="E5855" i="9"/>
  <c r="E5854" i="9"/>
  <c r="E5853" i="9"/>
  <c r="E5852" i="9"/>
  <c r="E5851" i="9"/>
  <c r="E5850" i="9"/>
  <c r="E5849" i="9"/>
  <c r="E5848" i="9"/>
  <c r="E5847" i="9"/>
  <c r="E5846" i="9"/>
  <c r="E5845" i="9"/>
  <c r="E5844" i="9"/>
  <c r="E5843" i="9"/>
  <c r="E5842" i="9"/>
  <c r="E5841" i="9"/>
  <c r="E5840" i="9"/>
  <c r="E5839" i="9"/>
  <c r="E5838" i="9"/>
  <c r="E5837" i="9"/>
  <c r="E5836" i="9"/>
  <c r="E5835" i="9"/>
  <c r="E5834" i="9"/>
  <c r="E5833" i="9"/>
  <c r="E5832" i="9"/>
  <c r="E5831" i="9"/>
  <c r="E5830" i="9"/>
  <c r="E5829" i="9"/>
  <c r="E5828" i="9"/>
  <c r="E5827" i="9"/>
  <c r="E5826" i="9"/>
  <c r="E5825" i="9"/>
  <c r="E5824" i="9"/>
  <c r="E5823" i="9"/>
  <c r="E5822" i="9"/>
  <c r="E5821" i="9"/>
  <c r="E5820" i="9"/>
  <c r="E5819" i="9"/>
  <c r="E5818" i="9"/>
  <c r="E5817" i="9"/>
  <c r="E5816" i="9"/>
  <c r="E5815" i="9"/>
  <c r="E5814" i="9"/>
  <c r="E5813" i="9"/>
  <c r="E5812" i="9"/>
  <c r="E5811" i="9"/>
  <c r="E5810" i="9"/>
  <c r="E5809" i="9"/>
  <c r="E5808" i="9"/>
  <c r="E5807" i="9"/>
  <c r="E5806" i="9"/>
  <c r="E5805" i="9"/>
  <c r="E5804" i="9"/>
  <c r="E5803" i="9"/>
  <c r="E5802" i="9"/>
  <c r="E5801" i="9"/>
  <c r="E5800" i="9"/>
  <c r="E5799" i="9"/>
  <c r="E5798" i="9"/>
  <c r="E5797" i="9"/>
  <c r="E5796" i="9"/>
  <c r="E5795" i="9"/>
  <c r="E5794" i="9"/>
  <c r="E5793" i="9"/>
  <c r="E5792" i="9"/>
  <c r="E5791" i="9"/>
  <c r="E5790" i="9"/>
  <c r="E5789" i="9"/>
  <c r="E5788" i="9"/>
  <c r="E5787" i="9"/>
  <c r="E5786" i="9"/>
  <c r="E5785" i="9"/>
  <c r="E5784" i="9"/>
  <c r="E5783" i="9"/>
  <c r="E5782" i="9"/>
  <c r="E5781" i="9"/>
  <c r="E5780" i="9"/>
  <c r="E5779" i="9"/>
  <c r="E5778" i="9"/>
  <c r="E5777" i="9"/>
  <c r="E5776" i="9"/>
  <c r="E5775" i="9"/>
  <c r="E5774" i="9"/>
  <c r="E5773" i="9"/>
  <c r="E5772" i="9"/>
  <c r="E5771" i="9"/>
  <c r="E5770" i="9"/>
  <c r="E5769" i="9"/>
  <c r="E5768" i="9"/>
  <c r="E5767" i="9"/>
  <c r="E5766" i="9"/>
  <c r="E5765" i="9"/>
  <c r="E5764" i="9"/>
  <c r="E5763" i="9"/>
  <c r="E5762" i="9"/>
  <c r="E5761" i="9"/>
  <c r="E5760" i="9"/>
  <c r="E5759" i="9"/>
  <c r="E5758" i="9"/>
  <c r="E5757" i="9"/>
  <c r="E5756" i="9"/>
  <c r="E5755" i="9"/>
  <c r="E5754" i="9"/>
  <c r="E5753" i="9"/>
  <c r="E5752" i="9"/>
  <c r="E5751" i="9"/>
  <c r="E5750" i="9"/>
  <c r="E5749" i="9"/>
  <c r="E5748" i="9"/>
  <c r="E5747" i="9"/>
  <c r="E5746" i="9"/>
  <c r="E5745" i="9"/>
  <c r="E5744" i="9"/>
  <c r="E5743" i="9"/>
  <c r="E5742" i="9"/>
  <c r="E5741" i="9"/>
  <c r="E5740" i="9"/>
  <c r="E5739" i="9"/>
  <c r="E5738" i="9"/>
  <c r="E5737" i="9"/>
  <c r="E5736" i="9"/>
  <c r="E5735" i="9"/>
  <c r="E5734" i="9"/>
  <c r="E5733" i="9"/>
  <c r="E5732" i="9"/>
  <c r="E5731" i="9"/>
  <c r="E5730" i="9"/>
  <c r="E5729" i="9"/>
  <c r="E5728" i="9"/>
  <c r="E5727" i="9"/>
  <c r="E5726" i="9"/>
  <c r="E5725" i="9"/>
  <c r="E5724" i="9"/>
  <c r="E5723" i="9"/>
  <c r="E5722" i="9"/>
  <c r="E5721" i="9"/>
  <c r="E5720" i="9"/>
  <c r="E5719" i="9"/>
  <c r="E5718" i="9"/>
  <c r="E5717" i="9"/>
  <c r="E5716" i="9"/>
  <c r="E5715" i="9"/>
  <c r="E5714" i="9"/>
  <c r="E5713" i="9"/>
  <c r="E5712" i="9"/>
  <c r="E5711" i="9"/>
  <c r="E5710" i="9"/>
  <c r="E5709" i="9"/>
  <c r="E5708" i="9"/>
  <c r="E5707" i="9"/>
  <c r="E5706" i="9"/>
  <c r="E5705" i="9"/>
  <c r="E5704" i="9"/>
  <c r="E5703" i="9"/>
  <c r="E5702" i="9"/>
  <c r="E5701" i="9"/>
  <c r="E5700" i="9"/>
  <c r="E5699" i="9"/>
  <c r="E5698" i="9"/>
  <c r="E5697" i="9"/>
  <c r="E5696" i="9"/>
  <c r="E5695" i="9"/>
  <c r="E5694" i="9"/>
  <c r="E5693" i="9"/>
  <c r="E5692" i="9"/>
  <c r="E5691" i="9"/>
  <c r="E5690" i="9"/>
  <c r="E5689" i="9"/>
  <c r="E5688" i="9"/>
  <c r="E5687" i="9"/>
  <c r="E5686" i="9"/>
  <c r="E5685" i="9"/>
  <c r="E5684" i="9"/>
  <c r="E5683" i="9"/>
  <c r="E5682" i="9"/>
  <c r="E5681" i="9"/>
  <c r="E5680" i="9"/>
  <c r="E5679" i="9"/>
  <c r="E5678" i="9"/>
  <c r="E5677" i="9"/>
  <c r="E5676" i="9"/>
  <c r="E5675" i="9"/>
  <c r="E5674" i="9"/>
  <c r="E5673" i="9"/>
  <c r="E5672" i="9"/>
  <c r="E5671" i="9"/>
  <c r="E5670" i="9"/>
  <c r="E5669" i="9"/>
  <c r="E5668" i="9"/>
  <c r="E5667" i="9"/>
  <c r="E5666" i="9"/>
  <c r="E5665" i="9"/>
  <c r="E5664" i="9"/>
  <c r="E5663" i="9"/>
  <c r="E5662" i="9"/>
  <c r="E5661" i="9"/>
  <c r="E5660" i="9"/>
  <c r="E5659" i="9"/>
  <c r="E5658" i="9"/>
  <c r="E5657" i="9"/>
  <c r="E5656" i="9"/>
  <c r="E5655" i="9"/>
  <c r="E5654" i="9"/>
  <c r="E5653" i="9"/>
  <c r="E5652" i="9"/>
  <c r="E5651" i="9"/>
  <c r="E5650" i="9"/>
  <c r="E5649" i="9"/>
  <c r="E5648" i="9"/>
  <c r="E5647" i="9"/>
  <c r="E5646" i="9"/>
  <c r="E5645" i="9"/>
  <c r="E5644" i="9"/>
  <c r="E5643" i="9"/>
  <c r="E5642" i="9"/>
  <c r="E5641" i="9"/>
  <c r="E5640" i="9"/>
  <c r="E5639" i="9"/>
  <c r="E5638" i="9"/>
  <c r="E5637" i="9"/>
  <c r="E5636" i="9"/>
  <c r="E5635" i="9"/>
  <c r="E5634" i="9"/>
  <c r="E5633" i="9"/>
  <c r="E5632" i="9"/>
  <c r="E5631" i="9"/>
  <c r="E5630" i="9"/>
  <c r="E5629" i="9"/>
  <c r="E5628" i="9"/>
  <c r="E5627" i="9"/>
  <c r="E5626" i="9"/>
  <c r="E5625" i="9"/>
  <c r="E5624" i="9"/>
  <c r="E5623" i="9"/>
  <c r="E5622" i="9"/>
  <c r="E5621" i="9"/>
  <c r="E5620" i="9"/>
  <c r="E5619" i="9"/>
  <c r="E5618" i="9"/>
  <c r="E5617" i="9"/>
  <c r="E5616" i="9"/>
  <c r="E5615" i="9"/>
  <c r="E5614" i="9"/>
  <c r="E5613" i="9"/>
  <c r="E5612" i="9"/>
  <c r="E5611" i="9"/>
  <c r="E5610" i="9"/>
  <c r="E5609" i="9"/>
  <c r="E5608" i="9"/>
  <c r="E5607" i="9"/>
  <c r="E5606" i="9"/>
  <c r="E5605" i="9"/>
  <c r="E5604" i="9"/>
  <c r="E5603" i="9"/>
  <c r="E5602" i="9"/>
  <c r="E5601" i="9"/>
  <c r="E5600" i="9"/>
  <c r="E5599" i="9"/>
  <c r="E5598" i="9"/>
  <c r="E5597" i="9"/>
  <c r="E5596" i="9"/>
  <c r="E5595" i="9"/>
  <c r="E5594" i="9"/>
  <c r="E5593" i="9"/>
  <c r="E5592" i="9"/>
  <c r="E5591" i="9"/>
  <c r="E5590" i="9"/>
  <c r="E5589" i="9"/>
  <c r="E5588" i="9"/>
  <c r="E5587" i="9"/>
  <c r="E5586" i="9"/>
  <c r="E5585" i="9"/>
  <c r="E5584" i="9"/>
  <c r="E5583" i="9"/>
  <c r="E5582" i="9"/>
  <c r="E5581" i="9"/>
  <c r="E5580" i="9"/>
  <c r="E5579" i="9"/>
  <c r="E5578" i="9"/>
  <c r="E5577" i="9"/>
  <c r="E5576" i="9"/>
  <c r="E5575" i="9"/>
  <c r="E5574" i="9"/>
  <c r="E5573" i="9"/>
  <c r="E5572" i="9"/>
  <c r="E5571" i="9"/>
  <c r="E5570" i="9"/>
  <c r="E5569" i="9"/>
  <c r="E5568" i="9"/>
  <c r="E5567" i="9"/>
  <c r="E5566" i="9"/>
  <c r="E5565" i="9"/>
  <c r="E5564" i="9"/>
  <c r="E5563" i="9"/>
  <c r="E5562" i="9"/>
  <c r="E5561" i="9"/>
  <c r="E5560" i="9"/>
  <c r="E5559" i="9"/>
  <c r="E5558" i="9"/>
  <c r="E5557" i="9"/>
  <c r="E5556" i="9"/>
  <c r="E5555" i="9"/>
  <c r="E5554" i="9"/>
  <c r="E5553" i="9"/>
  <c r="E5552" i="9"/>
  <c r="E5551" i="9"/>
  <c r="E5550" i="9"/>
  <c r="E5549" i="9"/>
  <c r="E5548" i="9"/>
  <c r="E5547" i="9"/>
  <c r="E5546" i="9"/>
  <c r="E5545" i="9"/>
  <c r="E5544" i="9"/>
  <c r="E5543" i="9"/>
  <c r="E5542" i="9"/>
  <c r="E5541" i="9"/>
  <c r="E5540" i="9"/>
  <c r="E5539" i="9"/>
  <c r="E5538" i="9"/>
  <c r="E5537" i="9"/>
  <c r="E5536" i="9"/>
  <c r="E5535" i="9"/>
  <c r="E5534" i="9"/>
  <c r="E5533" i="9"/>
  <c r="E5532" i="9"/>
  <c r="E5531" i="9"/>
  <c r="E5530" i="9"/>
  <c r="E5529" i="9"/>
  <c r="E5528" i="9"/>
  <c r="E5527" i="9"/>
  <c r="E5526" i="9"/>
  <c r="E5525" i="9"/>
  <c r="E5524" i="9"/>
  <c r="E5523" i="9"/>
  <c r="E5522" i="9"/>
  <c r="E5521" i="9"/>
  <c r="E5520" i="9"/>
  <c r="E5519" i="9"/>
  <c r="E5518" i="9"/>
  <c r="E5517" i="9"/>
  <c r="E5516" i="9"/>
  <c r="E5515" i="9"/>
  <c r="E5514" i="9"/>
  <c r="E5513" i="9"/>
  <c r="E5512" i="9"/>
  <c r="E5511" i="9"/>
  <c r="E5510" i="9"/>
  <c r="E5509" i="9"/>
  <c r="E5508" i="9"/>
  <c r="E5507" i="9"/>
  <c r="E5506" i="9"/>
  <c r="E5505" i="9"/>
  <c r="E5504" i="9"/>
  <c r="E5503" i="9"/>
  <c r="E5502" i="9"/>
  <c r="E5501" i="9"/>
  <c r="E5500" i="9"/>
  <c r="E5499" i="9"/>
  <c r="E5498" i="9"/>
  <c r="E5497" i="9"/>
  <c r="E5496" i="9"/>
  <c r="E5495" i="9"/>
  <c r="E5494" i="9"/>
  <c r="E5493" i="9"/>
  <c r="E5492" i="9"/>
  <c r="E5491" i="9"/>
  <c r="E5490" i="9"/>
  <c r="E5489" i="9"/>
  <c r="E5488" i="9"/>
  <c r="E5487" i="9"/>
  <c r="E5486" i="9"/>
  <c r="E5485" i="9"/>
  <c r="E5484" i="9"/>
  <c r="E5483" i="9"/>
  <c r="E5482" i="9"/>
  <c r="E5481" i="9"/>
  <c r="E5480" i="9"/>
  <c r="E5479" i="9"/>
  <c r="E5478" i="9"/>
  <c r="E5477" i="9"/>
  <c r="E5476" i="9"/>
  <c r="E5475" i="9"/>
  <c r="E5474" i="9"/>
  <c r="E5473" i="9"/>
  <c r="E5472" i="9"/>
  <c r="E5471" i="9"/>
  <c r="E5470" i="9"/>
  <c r="E5469" i="9"/>
  <c r="E5468" i="9"/>
  <c r="E5467" i="9"/>
  <c r="E5466" i="9"/>
  <c r="E5465" i="9"/>
  <c r="E5464" i="9"/>
  <c r="E5463" i="9"/>
  <c r="E5462" i="9"/>
  <c r="E5461" i="9"/>
  <c r="E5460" i="9"/>
  <c r="E5459" i="9"/>
  <c r="E5458" i="9"/>
  <c r="E5457" i="9"/>
  <c r="E5456" i="9"/>
  <c r="E5455" i="9"/>
  <c r="E5454" i="9"/>
  <c r="E5453" i="9"/>
  <c r="E5452" i="9"/>
  <c r="E5451" i="9"/>
  <c r="E5450" i="9"/>
  <c r="E5449" i="9"/>
  <c r="E5448" i="9"/>
  <c r="E5447" i="9"/>
  <c r="E5446" i="9"/>
  <c r="E5445" i="9"/>
  <c r="E5444" i="9"/>
  <c r="E5443" i="9"/>
  <c r="E5442" i="9"/>
  <c r="E5441" i="9"/>
  <c r="E5440" i="9"/>
  <c r="E5439" i="9"/>
  <c r="E5438" i="9"/>
  <c r="E5437" i="9"/>
  <c r="E5436" i="9"/>
  <c r="E5435" i="9"/>
  <c r="E5434" i="9"/>
  <c r="E5433" i="9"/>
  <c r="E5432" i="9"/>
  <c r="E5431" i="9"/>
  <c r="E5430" i="9"/>
  <c r="E5429" i="9"/>
  <c r="E5428" i="9"/>
  <c r="E5427" i="9"/>
  <c r="E5426" i="9"/>
  <c r="E5425" i="9"/>
  <c r="E5424" i="9"/>
  <c r="E5423" i="9"/>
  <c r="E5422" i="9"/>
  <c r="E5421" i="9"/>
  <c r="E5420" i="9"/>
  <c r="E5419" i="9"/>
  <c r="E5418" i="9"/>
  <c r="E5417" i="9"/>
  <c r="E5416" i="9"/>
  <c r="E5415" i="9"/>
  <c r="E5414" i="9"/>
  <c r="E5413" i="9"/>
  <c r="E5412" i="9"/>
  <c r="E5411" i="9"/>
  <c r="E5410" i="9"/>
  <c r="E5409" i="9"/>
  <c r="E5408" i="9"/>
  <c r="E5407" i="9"/>
  <c r="E5406" i="9"/>
  <c r="E5405" i="9"/>
  <c r="E5404" i="9"/>
  <c r="E5403" i="9"/>
  <c r="E5402" i="9"/>
  <c r="E5401" i="9"/>
  <c r="E5400" i="9"/>
  <c r="E5399" i="9"/>
  <c r="E5398" i="9"/>
  <c r="E5397" i="9"/>
  <c r="E5396" i="9"/>
  <c r="E5395" i="9"/>
  <c r="E5394" i="9"/>
  <c r="E5393" i="9"/>
  <c r="E5392" i="9"/>
  <c r="E5391" i="9"/>
  <c r="E5390" i="9"/>
  <c r="E5389" i="9"/>
  <c r="E5388" i="9"/>
  <c r="E5387" i="9"/>
  <c r="E5386" i="9"/>
  <c r="E5385" i="9"/>
  <c r="E5384" i="9"/>
  <c r="E5383" i="9"/>
  <c r="E5382" i="9"/>
  <c r="E5381" i="9"/>
  <c r="E5380" i="9"/>
  <c r="E5379" i="9"/>
  <c r="E5378" i="9"/>
  <c r="E5377" i="9"/>
  <c r="E5376" i="9"/>
  <c r="E5375" i="9"/>
  <c r="E5374" i="9"/>
  <c r="E5373" i="9"/>
  <c r="E5372" i="9"/>
  <c r="E5371" i="9"/>
  <c r="E5370" i="9"/>
  <c r="E5369" i="9"/>
  <c r="E5368" i="9"/>
  <c r="E5367" i="9"/>
  <c r="E5366" i="9"/>
  <c r="E5365" i="9"/>
  <c r="E5364" i="9"/>
  <c r="E5363" i="9"/>
  <c r="E5362" i="9"/>
  <c r="E5361" i="9"/>
  <c r="E5360" i="9"/>
  <c r="E5359" i="9"/>
  <c r="E5358" i="9"/>
  <c r="E5357" i="9"/>
  <c r="E5356" i="9"/>
  <c r="E5355" i="9"/>
  <c r="E5354" i="9"/>
  <c r="E5353" i="9"/>
  <c r="E5352" i="9"/>
  <c r="E5351" i="9"/>
  <c r="E5350" i="9"/>
  <c r="E5349" i="9"/>
  <c r="E5348" i="9"/>
  <c r="E5347" i="9"/>
  <c r="E5346" i="9"/>
  <c r="E5345" i="9"/>
  <c r="E5344" i="9"/>
  <c r="E5343" i="9"/>
  <c r="E5342" i="9"/>
  <c r="E5341" i="9"/>
  <c r="E5340" i="9"/>
  <c r="E5339" i="9"/>
  <c r="E5338" i="9"/>
  <c r="E5337" i="9"/>
  <c r="E5336" i="9"/>
  <c r="E5335" i="9"/>
  <c r="E5334" i="9"/>
  <c r="E5333" i="9"/>
  <c r="E5332" i="9"/>
  <c r="E5331" i="9"/>
  <c r="E5330" i="9"/>
  <c r="E5329" i="9"/>
  <c r="E5328" i="9"/>
  <c r="E5327" i="9"/>
  <c r="E5326" i="9"/>
  <c r="E5325" i="9"/>
  <c r="E5324" i="9"/>
  <c r="E5323" i="9"/>
  <c r="E5322" i="9"/>
  <c r="E5321" i="9"/>
  <c r="E5320" i="9"/>
  <c r="E5319" i="9"/>
  <c r="E5318" i="9"/>
  <c r="E5317" i="9"/>
  <c r="E5316" i="9"/>
  <c r="E5315" i="9"/>
  <c r="E5314" i="9"/>
  <c r="E5313" i="9"/>
  <c r="E5312" i="9"/>
  <c r="E5311" i="9"/>
  <c r="E5310" i="9"/>
  <c r="E5309" i="9"/>
  <c r="E5308" i="9"/>
  <c r="E5307" i="9"/>
  <c r="E5306" i="9"/>
  <c r="E5305" i="9"/>
  <c r="E5304" i="9"/>
  <c r="E5303" i="9"/>
  <c r="E5302" i="9"/>
  <c r="E5301" i="9"/>
  <c r="E5300" i="9"/>
  <c r="E5299" i="9"/>
  <c r="E5298" i="9"/>
  <c r="E5297" i="9"/>
  <c r="E5296" i="9"/>
  <c r="E5295" i="9"/>
  <c r="E5294" i="9"/>
  <c r="E5293" i="9"/>
  <c r="E5292" i="9"/>
  <c r="E5291" i="9"/>
  <c r="E5290" i="9"/>
  <c r="E5289" i="9"/>
  <c r="E5288" i="9"/>
  <c r="E5287" i="9"/>
  <c r="E5286" i="9"/>
  <c r="E5285" i="9"/>
  <c r="E5284" i="9"/>
  <c r="E5283" i="9"/>
  <c r="E5282" i="9"/>
  <c r="E5281" i="9"/>
  <c r="E5280" i="9"/>
  <c r="E5279" i="9"/>
  <c r="E5278" i="9"/>
  <c r="E5277" i="9"/>
  <c r="E5276" i="9"/>
  <c r="E5275" i="9"/>
  <c r="E5274" i="9"/>
  <c r="E5273" i="9"/>
  <c r="E5272" i="9"/>
  <c r="E5271" i="9"/>
  <c r="E5270" i="9"/>
  <c r="E5269" i="9"/>
  <c r="E5268" i="9"/>
  <c r="E5267" i="9"/>
  <c r="E5266" i="9"/>
  <c r="E5265" i="9"/>
  <c r="E5264" i="9"/>
  <c r="E5263" i="9"/>
  <c r="E5262" i="9"/>
  <c r="E5261" i="9"/>
  <c r="E5260" i="9"/>
  <c r="E5259" i="9"/>
  <c r="E5258" i="9"/>
  <c r="E5257" i="9"/>
  <c r="E5256" i="9"/>
  <c r="E5255" i="9"/>
  <c r="E5254" i="9"/>
  <c r="E5253" i="9"/>
  <c r="E5252" i="9"/>
  <c r="E5251" i="9"/>
  <c r="E5250" i="9"/>
  <c r="E5249" i="9"/>
  <c r="E5248" i="9"/>
  <c r="E5247" i="9"/>
  <c r="E5246" i="9"/>
  <c r="E5245" i="9"/>
  <c r="E5244" i="9"/>
  <c r="E5243" i="9"/>
  <c r="E5242" i="9"/>
  <c r="E5241" i="9"/>
  <c r="E5240" i="9"/>
  <c r="E5239" i="9"/>
  <c r="E5238" i="9"/>
  <c r="E5237" i="9"/>
  <c r="E5236" i="9"/>
  <c r="E5235" i="9"/>
  <c r="E5234" i="9"/>
  <c r="E5233" i="9"/>
  <c r="E5232" i="9"/>
  <c r="E5231" i="9"/>
  <c r="E5230" i="9"/>
  <c r="E5229" i="9"/>
  <c r="E5228" i="9"/>
  <c r="E5227" i="9"/>
  <c r="E5226" i="9"/>
  <c r="E5225" i="9"/>
  <c r="E5224" i="9"/>
  <c r="E5223" i="9"/>
  <c r="E5222" i="9"/>
  <c r="E5221" i="9"/>
  <c r="E5220" i="9"/>
  <c r="E5219" i="9"/>
  <c r="E5218" i="9"/>
  <c r="E5217" i="9"/>
  <c r="E5216" i="9"/>
  <c r="E5215" i="9"/>
  <c r="E5214" i="9"/>
  <c r="E5213" i="9"/>
  <c r="E5212" i="9"/>
  <c r="E5211" i="9"/>
  <c r="E5210" i="9"/>
  <c r="E5209" i="9"/>
  <c r="E5208" i="9"/>
  <c r="E5207" i="9"/>
  <c r="E5206" i="9"/>
  <c r="E5205" i="9"/>
  <c r="E5204" i="9"/>
  <c r="E5203" i="9"/>
  <c r="E5202" i="9"/>
  <c r="E5201" i="9"/>
  <c r="E5200" i="9"/>
  <c r="E5199" i="9"/>
  <c r="E5198" i="9"/>
  <c r="E5197" i="9"/>
  <c r="E5196" i="9"/>
  <c r="E5195" i="9"/>
  <c r="E5194" i="9"/>
  <c r="E5193" i="9"/>
  <c r="E5192" i="9"/>
  <c r="E5191" i="9"/>
  <c r="E5190" i="9"/>
  <c r="E5189" i="9"/>
  <c r="E5188" i="9"/>
  <c r="E5187" i="9"/>
  <c r="E5186" i="9"/>
  <c r="E5185" i="9"/>
  <c r="E5184" i="9"/>
  <c r="E5183" i="9"/>
  <c r="E5182" i="9"/>
  <c r="E5181" i="9"/>
  <c r="E5180" i="9"/>
  <c r="E5179" i="9"/>
  <c r="E5178" i="9"/>
  <c r="E5177" i="9"/>
  <c r="E5176" i="9"/>
  <c r="E5175" i="9"/>
  <c r="E5174" i="9"/>
  <c r="E5173" i="9"/>
  <c r="E5172" i="9"/>
  <c r="E5171" i="9"/>
  <c r="E5170" i="9"/>
  <c r="E5169" i="9"/>
  <c r="E5168" i="9"/>
  <c r="E5167" i="9"/>
  <c r="E5166" i="9"/>
  <c r="E5165" i="9"/>
  <c r="E5164" i="9"/>
  <c r="E5163" i="9"/>
  <c r="E5162" i="9"/>
  <c r="E5161" i="9"/>
  <c r="E5160" i="9"/>
  <c r="E5159" i="9"/>
  <c r="E5158" i="9"/>
  <c r="E5157" i="9"/>
  <c r="E5156" i="9"/>
  <c r="E5155" i="9"/>
  <c r="E5154" i="9"/>
  <c r="E5153" i="9"/>
  <c r="E5152" i="9"/>
  <c r="E5151" i="9"/>
  <c r="E5150" i="9"/>
  <c r="E5149" i="9"/>
  <c r="E5148" i="9"/>
  <c r="E5147" i="9"/>
  <c r="E5146" i="9"/>
  <c r="E5145" i="9"/>
  <c r="E5144" i="9"/>
  <c r="E5143" i="9"/>
  <c r="E5142" i="9"/>
  <c r="E5141" i="9"/>
  <c r="E5140" i="9"/>
  <c r="E5139" i="9"/>
  <c r="E5138" i="9"/>
  <c r="E5137" i="9"/>
  <c r="E5136" i="9"/>
  <c r="E5135" i="9"/>
  <c r="E5134" i="9"/>
  <c r="E5133" i="9"/>
  <c r="E5132" i="9"/>
  <c r="E5131" i="9"/>
  <c r="E5130" i="9"/>
  <c r="E5129" i="9"/>
  <c r="E5128" i="9"/>
  <c r="E5127" i="9"/>
  <c r="E5126" i="9"/>
  <c r="E5125" i="9"/>
  <c r="E5124" i="9"/>
  <c r="E5123" i="9"/>
  <c r="E5122" i="9"/>
  <c r="E5121" i="9"/>
  <c r="E5120" i="9"/>
  <c r="E5119" i="9"/>
  <c r="E5118" i="9"/>
  <c r="E5117" i="9"/>
  <c r="E5116" i="9"/>
  <c r="E5115" i="9"/>
  <c r="E5114" i="9"/>
  <c r="E5113" i="9"/>
  <c r="E5112" i="9"/>
  <c r="E5111" i="9"/>
  <c r="E5110" i="9"/>
  <c r="E5109" i="9"/>
  <c r="E5108" i="9"/>
  <c r="E5107" i="9"/>
  <c r="E5106" i="9"/>
  <c r="E5105" i="9"/>
  <c r="E5104" i="9"/>
  <c r="E5103" i="9"/>
  <c r="E5102" i="9"/>
  <c r="E5101" i="9"/>
  <c r="E5100" i="9"/>
  <c r="E5099" i="9"/>
  <c r="E5098" i="9"/>
  <c r="E5097" i="9"/>
  <c r="E5096" i="9"/>
  <c r="E5095" i="9"/>
  <c r="E5094" i="9"/>
  <c r="E5093" i="9"/>
  <c r="E5092" i="9"/>
  <c r="E5091" i="9"/>
  <c r="E5090" i="9"/>
  <c r="E5089" i="9"/>
  <c r="E5088" i="9"/>
  <c r="E5087" i="9"/>
  <c r="E5086" i="9"/>
  <c r="E5085" i="9"/>
  <c r="E5084" i="9"/>
  <c r="E5083" i="9"/>
  <c r="E5082" i="9"/>
  <c r="E5081" i="9"/>
  <c r="E5080" i="9"/>
  <c r="E5079" i="9"/>
  <c r="E5078" i="9"/>
  <c r="E5077" i="9"/>
  <c r="E5076" i="9"/>
  <c r="E5075" i="9"/>
  <c r="E5074" i="9"/>
  <c r="E5073" i="9"/>
  <c r="E5072" i="9"/>
  <c r="E5071" i="9"/>
  <c r="E5070" i="9"/>
  <c r="E5069" i="9"/>
  <c r="E5068" i="9"/>
  <c r="E5067" i="9"/>
  <c r="E5066" i="9"/>
  <c r="E5065" i="9"/>
  <c r="E5064" i="9"/>
  <c r="E5063" i="9"/>
  <c r="E5062" i="9"/>
  <c r="E5061" i="9"/>
  <c r="E5060" i="9"/>
  <c r="E5059" i="9"/>
  <c r="E5058" i="9"/>
  <c r="E5057" i="9"/>
  <c r="E5056" i="9"/>
  <c r="E5055" i="9"/>
  <c r="E5054" i="9"/>
  <c r="E5053" i="9"/>
  <c r="E5052" i="9"/>
  <c r="E5051" i="9"/>
  <c r="E5050" i="9"/>
  <c r="E5049" i="9"/>
  <c r="E5048" i="9"/>
  <c r="E5047" i="9"/>
  <c r="E5046" i="9"/>
  <c r="E5045" i="9"/>
  <c r="E5044" i="9"/>
  <c r="E5043" i="9"/>
  <c r="E5042" i="9"/>
  <c r="E5041" i="9"/>
  <c r="E5040" i="9"/>
  <c r="E5039" i="9"/>
  <c r="E5038" i="9"/>
  <c r="E5037" i="9"/>
  <c r="E5036" i="9"/>
  <c r="E5035" i="9"/>
  <c r="E5034" i="9"/>
  <c r="E5033" i="9"/>
  <c r="E5032" i="9"/>
  <c r="E5031" i="9"/>
  <c r="E5030" i="9"/>
  <c r="E5029" i="9"/>
  <c r="E5028" i="9"/>
  <c r="E5027" i="9"/>
  <c r="E5026" i="9"/>
  <c r="E5025" i="9"/>
  <c r="E5024" i="9"/>
  <c r="E5023" i="9"/>
  <c r="E5022" i="9"/>
  <c r="E5021" i="9"/>
  <c r="E5020" i="9"/>
  <c r="E5019" i="9"/>
  <c r="E5018" i="9"/>
  <c r="E5017" i="9"/>
  <c r="E5016" i="9"/>
  <c r="E5015" i="9"/>
  <c r="E5014" i="9"/>
  <c r="E5013" i="9"/>
  <c r="E5012" i="9"/>
  <c r="E5011" i="9"/>
  <c r="E5010" i="9"/>
  <c r="E5009" i="9"/>
  <c r="E5008" i="9"/>
  <c r="E5007" i="9"/>
  <c r="E5006" i="9"/>
  <c r="E5005" i="9"/>
  <c r="E5004" i="9"/>
  <c r="E5003" i="9"/>
  <c r="E5002" i="9"/>
  <c r="E5001" i="9"/>
  <c r="E5000" i="9"/>
  <c r="E4999" i="9"/>
  <c r="E4998" i="9"/>
  <c r="E4997" i="9"/>
  <c r="E4996" i="9"/>
  <c r="E4995" i="9"/>
  <c r="E4994" i="9"/>
  <c r="E4993" i="9"/>
  <c r="E4992" i="9"/>
  <c r="E4991" i="9"/>
  <c r="E4990" i="9"/>
  <c r="E4989" i="9"/>
  <c r="E4988" i="9"/>
  <c r="E4987" i="9"/>
  <c r="E4986" i="9"/>
  <c r="E4985" i="9"/>
  <c r="E4984" i="9"/>
  <c r="E4983" i="9"/>
  <c r="E4982" i="9"/>
  <c r="E4981" i="9"/>
  <c r="E4980" i="9"/>
  <c r="E4979" i="9"/>
  <c r="E4978" i="9"/>
  <c r="E4977" i="9"/>
  <c r="E4976" i="9"/>
  <c r="E4975" i="9"/>
  <c r="E4974" i="9"/>
  <c r="E4973" i="9"/>
  <c r="E4972" i="9"/>
  <c r="E4971" i="9"/>
  <c r="E4970" i="9"/>
  <c r="E4969" i="9"/>
  <c r="E4968" i="9"/>
  <c r="E4967" i="9"/>
  <c r="E4966" i="9"/>
  <c r="E4965" i="9"/>
  <c r="E4964" i="9"/>
  <c r="E4963" i="9"/>
  <c r="E4962" i="9"/>
  <c r="E4961" i="9"/>
  <c r="E4960" i="9"/>
  <c r="E4959" i="9"/>
  <c r="E4958" i="9"/>
  <c r="E4957" i="9"/>
  <c r="E4956" i="9"/>
  <c r="E4955" i="9"/>
  <c r="E4954" i="9"/>
  <c r="E4953" i="9"/>
  <c r="E4952" i="9"/>
  <c r="E4951" i="9"/>
  <c r="E4950" i="9"/>
  <c r="E4949" i="9"/>
  <c r="E4948" i="9"/>
  <c r="E4947" i="9"/>
  <c r="E4946" i="9"/>
  <c r="E4945" i="9"/>
  <c r="E4944" i="9"/>
  <c r="E4943" i="9"/>
  <c r="E4942" i="9"/>
  <c r="E4941" i="9"/>
  <c r="E4940" i="9"/>
  <c r="E4939" i="9"/>
  <c r="E4938" i="9"/>
  <c r="E4937" i="9"/>
  <c r="E4936" i="9"/>
  <c r="E4935" i="9"/>
  <c r="E4934" i="9"/>
  <c r="E4933" i="9"/>
  <c r="E4932" i="9"/>
  <c r="E4931" i="9"/>
  <c r="E4930" i="9"/>
  <c r="E4929" i="9"/>
  <c r="E4928" i="9"/>
  <c r="E4927" i="9"/>
  <c r="E4926" i="9"/>
  <c r="E4925" i="9"/>
  <c r="E4924" i="9"/>
  <c r="E4923" i="9"/>
  <c r="E4922" i="9"/>
  <c r="E4921" i="9"/>
  <c r="E4920" i="9"/>
  <c r="E4919" i="9"/>
  <c r="E4918" i="9"/>
  <c r="E4917" i="9"/>
  <c r="E4916" i="9"/>
  <c r="E4915" i="9"/>
  <c r="E4914" i="9"/>
  <c r="E4913" i="9"/>
  <c r="E4912" i="9"/>
  <c r="E4911" i="9"/>
  <c r="E4910" i="9"/>
  <c r="E4909" i="9"/>
  <c r="E4908" i="9"/>
  <c r="E4907" i="9"/>
  <c r="E4906" i="9"/>
  <c r="E4905" i="9"/>
  <c r="E4904" i="9"/>
  <c r="E4903" i="9"/>
  <c r="E4902" i="9"/>
  <c r="E4901" i="9"/>
  <c r="E4900" i="9"/>
  <c r="E4899" i="9"/>
  <c r="E4898" i="9"/>
  <c r="E4897" i="9"/>
  <c r="E4896" i="9"/>
  <c r="E4895" i="9"/>
  <c r="E4894" i="9"/>
  <c r="E4893" i="9"/>
  <c r="E4892" i="9"/>
  <c r="E4891" i="9"/>
  <c r="E4890" i="9"/>
  <c r="E4889" i="9"/>
  <c r="E4888" i="9"/>
  <c r="E4887" i="9"/>
  <c r="E4886" i="9"/>
  <c r="E4885" i="9"/>
  <c r="E4884" i="9"/>
  <c r="E4883" i="9"/>
  <c r="E4882" i="9"/>
  <c r="E4881" i="9"/>
  <c r="E4880" i="9"/>
  <c r="E4879" i="9"/>
  <c r="E4878" i="9"/>
  <c r="E4877" i="9"/>
  <c r="E4876" i="9"/>
  <c r="E4875" i="9"/>
  <c r="E4874" i="9"/>
  <c r="E4873" i="9"/>
  <c r="E4872" i="9"/>
  <c r="E4871" i="9"/>
  <c r="E4870" i="9"/>
  <c r="E4869" i="9"/>
  <c r="E4868" i="9"/>
  <c r="E4867" i="9"/>
  <c r="E4866" i="9"/>
  <c r="E4865" i="9"/>
  <c r="E4864" i="9"/>
  <c r="E4863" i="9"/>
  <c r="E4862" i="9"/>
  <c r="E4861" i="9"/>
  <c r="E4860" i="9"/>
  <c r="E4859" i="9"/>
  <c r="E4858" i="9"/>
  <c r="E4857" i="9"/>
  <c r="E4856" i="9"/>
  <c r="E4855" i="9"/>
  <c r="E4854" i="9"/>
  <c r="E4853" i="9"/>
  <c r="E4852" i="9"/>
  <c r="E4851" i="9"/>
  <c r="E4850" i="9"/>
  <c r="E4849" i="9"/>
  <c r="E4848" i="9"/>
  <c r="E4847" i="9"/>
  <c r="E4846" i="9"/>
  <c r="E4845" i="9"/>
  <c r="E4844" i="9"/>
  <c r="E4843" i="9"/>
  <c r="E4842" i="9"/>
  <c r="E4841" i="9"/>
  <c r="E4840" i="9"/>
  <c r="E4839" i="9"/>
  <c r="E4838" i="9"/>
  <c r="E4837" i="9"/>
  <c r="E4836" i="9"/>
  <c r="E4835" i="9"/>
  <c r="E4834" i="9"/>
  <c r="E4833" i="9"/>
  <c r="E4832" i="9"/>
  <c r="E4831" i="9"/>
  <c r="E4830" i="9"/>
  <c r="E4829" i="9"/>
  <c r="E4828" i="9"/>
  <c r="E4827" i="9"/>
  <c r="E4826" i="9"/>
  <c r="E4825" i="9"/>
  <c r="E4824" i="9"/>
  <c r="E4823" i="9"/>
  <c r="E4822" i="9"/>
  <c r="E4821" i="9"/>
  <c r="E4820" i="9"/>
  <c r="E4819" i="9"/>
  <c r="E4818" i="9"/>
  <c r="E4817" i="9"/>
  <c r="E4816" i="9"/>
  <c r="E4815" i="9"/>
  <c r="E4814" i="9"/>
  <c r="E4813" i="9"/>
  <c r="E4812" i="9"/>
  <c r="E4811" i="9"/>
  <c r="E4810" i="9"/>
  <c r="E4809" i="9"/>
  <c r="E4808" i="9"/>
  <c r="E4807" i="9"/>
  <c r="E4806" i="9"/>
  <c r="E4805" i="9"/>
  <c r="E4804" i="9"/>
  <c r="E4803" i="9"/>
  <c r="E4802" i="9"/>
  <c r="E4801" i="9"/>
  <c r="E4800" i="9"/>
  <c r="E4799" i="9"/>
  <c r="E4798" i="9"/>
  <c r="E4797" i="9"/>
  <c r="E4796" i="9"/>
  <c r="E4795" i="9"/>
  <c r="E4794" i="9"/>
  <c r="E4793" i="9"/>
  <c r="E4792" i="9"/>
  <c r="E4791" i="9"/>
  <c r="E4790" i="9"/>
  <c r="E4789" i="9"/>
  <c r="E4788" i="9"/>
  <c r="E4787" i="9"/>
  <c r="E4786" i="9"/>
  <c r="E4785" i="9"/>
  <c r="E4784" i="9"/>
  <c r="E4783" i="9"/>
  <c r="E4782" i="9"/>
  <c r="E4781" i="9"/>
  <c r="E4780" i="9"/>
  <c r="E4779" i="9"/>
  <c r="E4778" i="9"/>
  <c r="E4777" i="9"/>
  <c r="E4776" i="9"/>
  <c r="E4775" i="9"/>
  <c r="E4774" i="9"/>
  <c r="E4773" i="9"/>
  <c r="E4772" i="9"/>
  <c r="E4771" i="9"/>
  <c r="E4770" i="9"/>
  <c r="E4769" i="9"/>
  <c r="E4768" i="9"/>
  <c r="E4767" i="9"/>
  <c r="E4766" i="9"/>
  <c r="E4765" i="9"/>
  <c r="E4764" i="9"/>
  <c r="E4763" i="9"/>
  <c r="E4762" i="9"/>
  <c r="E4761" i="9"/>
  <c r="E4760" i="9"/>
  <c r="E4759" i="9"/>
  <c r="E4758" i="9"/>
  <c r="E4757" i="9"/>
  <c r="E4756" i="9"/>
  <c r="E4755" i="9"/>
  <c r="E4754" i="9"/>
  <c r="E4753" i="9"/>
  <c r="E4752" i="9"/>
  <c r="E4751" i="9"/>
  <c r="E4750" i="9"/>
  <c r="E4749" i="9"/>
  <c r="E4748" i="9"/>
  <c r="E4747" i="9"/>
  <c r="E4746" i="9"/>
  <c r="E4745" i="9"/>
  <c r="E4744" i="9"/>
  <c r="E4743" i="9"/>
  <c r="E4742" i="9"/>
  <c r="E4741" i="9"/>
  <c r="E4740" i="9"/>
  <c r="E4739" i="9"/>
  <c r="E4738" i="9"/>
  <c r="E4737" i="9"/>
  <c r="E4736" i="9"/>
  <c r="E4735" i="9"/>
  <c r="E4734" i="9"/>
  <c r="E4733" i="9"/>
  <c r="E4732" i="9"/>
  <c r="E4731" i="9"/>
  <c r="E4730" i="9"/>
  <c r="E4729" i="9"/>
  <c r="E4728" i="9"/>
  <c r="E4727" i="9"/>
  <c r="E4726" i="9"/>
  <c r="E4725" i="9"/>
  <c r="E4724" i="9"/>
  <c r="E4723" i="9"/>
  <c r="E4722" i="9"/>
  <c r="E4721" i="9"/>
  <c r="E4720" i="9"/>
  <c r="E4719" i="9"/>
  <c r="E4718" i="9"/>
  <c r="E4717" i="9"/>
  <c r="E4716" i="9"/>
  <c r="E4715" i="9"/>
  <c r="E4714" i="9"/>
  <c r="E4713" i="9"/>
  <c r="E4712" i="9"/>
  <c r="E4711" i="9"/>
  <c r="E4710" i="9"/>
  <c r="E4709" i="9"/>
  <c r="E4708" i="9"/>
  <c r="E4707" i="9"/>
  <c r="E4706" i="9"/>
  <c r="E4705" i="9"/>
  <c r="E4704" i="9"/>
  <c r="E4703" i="9"/>
  <c r="E4702" i="9"/>
  <c r="E4701" i="9"/>
  <c r="E4700" i="9"/>
  <c r="E4699" i="9"/>
  <c r="E4698" i="9"/>
  <c r="E4697" i="9"/>
  <c r="E4696" i="9"/>
  <c r="E4695" i="9"/>
  <c r="E4694" i="9"/>
  <c r="E4693" i="9"/>
  <c r="E4692" i="9"/>
  <c r="E4691" i="9"/>
  <c r="E4690" i="9"/>
  <c r="E4689" i="9"/>
  <c r="E4688" i="9"/>
  <c r="E4687" i="9"/>
  <c r="E4686" i="9"/>
  <c r="E4685" i="9"/>
  <c r="E4684" i="9"/>
  <c r="E4683" i="9"/>
  <c r="E4682" i="9"/>
  <c r="E4681" i="9"/>
  <c r="E4680" i="9"/>
  <c r="E4679" i="9"/>
  <c r="E4678" i="9"/>
  <c r="E4677" i="9"/>
  <c r="E4676" i="9"/>
  <c r="E4675" i="9"/>
  <c r="E4674" i="9"/>
  <c r="E4673" i="9"/>
  <c r="E4672" i="9"/>
  <c r="E4671" i="9"/>
  <c r="E4670" i="9"/>
  <c r="E4669" i="9"/>
  <c r="E4668" i="9"/>
  <c r="E4667" i="9"/>
  <c r="E4666" i="9"/>
  <c r="E4665" i="9"/>
  <c r="E4664" i="9"/>
  <c r="E4663" i="9"/>
  <c r="E4662" i="9"/>
  <c r="E4661" i="9"/>
  <c r="E4660" i="9"/>
  <c r="E4659" i="9"/>
  <c r="E4658" i="9"/>
  <c r="E4657" i="9"/>
  <c r="E4656" i="9"/>
  <c r="E4655" i="9"/>
  <c r="E4654" i="9"/>
  <c r="E4653" i="9"/>
  <c r="E4652" i="9"/>
  <c r="E4651" i="9"/>
  <c r="E4650" i="9"/>
  <c r="E4649" i="9"/>
  <c r="E4648" i="9"/>
  <c r="E4647" i="9"/>
  <c r="E4646" i="9"/>
  <c r="E4645" i="9"/>
  <c r="E4644" i="9"/>
  <c r="E4643" i="9"/>
  <c r="E4642" i="9"/>
  <c r="E4641" i="9"/>
  <c r="E4640" i="9"/>
  <c r="E4639" i="9"/>
  <c r="E4638" i="9"/>
  <c r="E4637" i="9"/>
  <c r="E4636" i="9"/>
  <c r="E4635" i="9"/>
  <c r="E4634" i="9"/>
  <c r="E4633" i="9"/>
  <c r="E4632" i="9"/>
  <c r="E4631" i="9"/>
  <c r="E4630" i="9"/>
  <c r="E4629" i="9"/>
  <c r="E4628" i="9"/>
  <c r="E4627" i="9"/>
  <c r="E4626" i="9"/>
  <c r="E4625" i="9"/>
  <c r="E4624" i="9"/>
  <c r="E4623" i="9"/>
  <c r="E4622" i="9"/>
  <c r="E4621" i="9"/>
  <c r="E4620" i="9"/>
  <c r="E4619" i="9"/>
  <c r="E4618" i="9"/>
  <c r="E4617" i="9"/>
  <c r="E4616" i="9"/>
  <c r="E4615" i="9"/>
  <c r="E4614" i="9"/>
  <c r="E4613" i="9"/>
  <c r="E4612" i="9"/>
  <c r="E4611" i="9"/>
  <c r="E4610" i="9"/>
  <c r="E4609" i="9"/>
  <c r="E4608" i="9"/>
  <c r="E4607" i="9"/>
  <c r="E4606" i="9"/>
  <c r="E4605" i="9"/>
  <c r="E4604" i="9"/>
  <c r="E4603" i="9"/>
  <c r="E4602" i="9"/>
  <c r="E4601" i="9"/>
  <c r="E4600" i="9"/>
  <c r="E4599" i="9"/>
  <c r="E4598" i="9"/>
  <c r="E4597" i="9"/>
  <c r="E4596" i="9"/>
  <c r="E4595" i="9"/>
  <c r="E4594" i="9"/>
  <c r="E4593" i="9"/>
  <c r="E4592" i="9"/>
  <c r="E4591" i="9"/>
  <c r="E4590" i="9"/>
  <c r="E4589" i="9"/>
  <c r="E4588" i="9"/>
  <c r="E4587" i="9"/>
  <c r="E4586" i="9"/>
  <c r="E4585" i="9"/>
  <c r="E4584" i="9"/>
  <c r="E4583" i="9"/>
  <c r="E4582" i="9"/>
  <c r="E4581" i="9"/>
  <c r="E4580" i="9"/>
  <c r="E4579" i="9"/>
  <c r="E4578" i="9"/>
  <c r="E4577" i="9"/>
  <c r="E4576" i="9"/>
  <c r="E4575" i="9"/>
  <c r="E4574" i="9"/>
  <c r="E4573" i="9"/>
  <c r="E4572" i="9"/>
  <c r="E4571" i="9"/>
  <c r="E4570" i="9"/>
  <c r="E4569" i="9"/>
  <c r="E4568" i="9"/>
  <c r="E4567" i="9"/>
  <c r="E4566" i="9"/>
  <c r="E4565" i="9"/>
  <c r="E4564" i="9"/>
  <c r="E4563" i="9"/>
  <c r="E4562" i="9"/>
  <c r="E4561" i="9"/>
  <c r="E4560" i="9"/>
  <c r="E4559" i="9"/>
  <c r="E4558" i="9"/>
  <c r="E4557" i="9"/>
  <c r="E4556" i="9"/>
  <c r="E4555" i="9"/>
  <c r="E4554" i="9"/>
  <c r="E4553" i="9"/>
  <c r="E4552" i="9"/>
  <c r="E4551" i="9"/>
  <c r="E4550" i="9"/>
  <c r="E4549" i="9"/>
  <c r="E4548" i="9"/>
  <c r="E4547" i="9"/>
  <c r="E4546" i="9"/>
  <c r="E4545" i="9"/>
  <c r="E4544" i="9"/>
  <c r="E4543" i="9"/>
  <c r="E4542" i="9"/>
  <c r="E4541" i="9"/>
  <c r="E4540" i="9"/>
  <c r="E4539" i="9"/>
  <c r="E4538" i="9"/>
  <c r="E4537" i="9"/>
  <c r="E4536" i="9"/>
  <c r="E4535" i="9"/>
  <c r="E4534" i="9"/>
  <c r="E4533" i="9"/>
  <c r="E4532" i="9"/>
  <c r="E4531" i="9"/>
  <c r="E4530" i="9"/>
  <c r="E4529" i="9"/>
  <c r="E4528" i="9"/>
  <c r="E4527" i="9"/>
  <c r="E4526" i="9"/>
  <c r="E4525" i="9"/>
  <c r="E4524" i="9"/>
  <c r="E4523" i="9"/>
  <c r="E4522" i="9"/>
  <c r="E4521" i="9"/>
  <c r="E4520" i="9"/>
  <c r="E4519" i="9"/>
  <c r="E4518" i="9"/>
  <c r="E4517" i="9"/>
  <c r="E4516" i="9"/>
  <c r="E4515" i="9"/>
  <c r="E4514" i="9"/>
  <c r="E4513" i="9"/>
  <c r="E4512" i="9"/>
  <c r="E4511" i="9"/>
  <c r="E4510" i="9"/>
  <c r="E4509" i="9"/>
  <c r="E4508" i="9"/>
  <c r="E4507" i="9"/>
  <c r="E4506" i="9"/>
  <c r="E4505" i="9"/>
  <c r="E4504" i="9"/>
  <c r="E4503" i="9"/>
  <c r="E4502" i="9"/>
  <c r="E4501" i="9"/>
  <c r="E4500" i="9"/>
  <c r="E4499" i="9"/>
  <c r="E4498" i="9"/>
  <c r="E4497" i="9"/>
  <c r="E4496" i="9"/>
  <c r="E4495" i="9"/>
  <c r="E4494" i="9"/>
  <c r="E4493" i="9"/>
  <c r="E4492" i="9"/>
  <c r="E4491" i="9"/>
  <c r="E4490" i="9"/>
  <c r="E4489" i="9"/>
  <c r="E4488" i="9"/>
  <c r="E4487" i="9"/>
  <c r="E4486" i="9"/>
  <c r="E4485" i="9"/>
  <c r="E4484" i="9"/>
  <c r="E4483" i="9"/>
  <c r="E4482" i="9"/>
  <c r="E4481" i="9"/>
  <c r="E4480" i="9"/>
  <c r="E4479" i="9"/>
  <c r="E4478" i="9"/>
  <c r="E4477" i="9"/>
  <c r="E4476" i="9"/>
  <c r="E4475" i="9"/>
  <c r="E4474" i="9"/>
  <c r="E4473" i="9"/>
  <c r="E4472" i="9"/>
  <c r="E4471" i="9"/>
  <c r="E4470" i="9"/>
  <c r="E4469" i="9"/>
  <c r="E4468" i="9"/>
  <c r="E4467" i="9"/>
  <c r="E4466" i="9"/>
  <c r="E4465" i="9"/>
  <c r="E4464" i="9"/>
  <c r="E4463" i="9"/>
  <c r="E4462" i="9"/>
  <c r="E4461" i="9"/>
  <c r="E4460" i="9"/>
  <c r="E4459" i="9"/>
  <c r="E4458" i="9"/>
  <c r="E4457" i="9"/>
  <c r="E4456" i="9"/>
  <c r="E4455" i="9"/>
  <c r="E4454" i="9"/>
  <c r="E4453" i="9"/>
  <c r="E4452" i="9"/>
  <c r="E4451" i="9"/>
  <c r="E4450" i="9"/>
  <c r="E4449" i="9"/>
  <c r="E4448" i="9"/>
  <c r="E4447" i="9"/>
  <c r="E4446" i="9"/>
  <c r="E4445" i="9"/>
  <c r="E4444" i="9"/>
  <c r="E4443" i="9"/>
  <c r="E4442" i="9"/>
  <c r="E4441" i="9"/>
  <c r="E4440" i="9"/>
  <c r="E4439" i="9"/>
  <c r="E4438" i="9"/>
  <c r="E4437" i="9"/>
  <c r="E4436" i="9"/>
  <c r="E4435" i="9"/>
  <c r="E4434" i="9"/>
  <c r="E4433" i="9"/>
  <c r="E4432" i="9"/>
  <c r="E4431" i="9"/>
  <c r="E4430" i="9"/>
  <c r="E4429" i="9"/>
  <c r="E4428" i="9"/>
  <c r="E4427" i="9"/>
  <c r="E4426" i="9"/>
  <c r="E4425" i="9"/>
  <c r="E4424" i="9"/>
  <c r="E4423" i="9"/>
  <c r="E4422" i="9"/>
  <c r="E4421" i="9"/>
  <c r="E4420" i="9"/>
  <c r="E4419" i="9"/>
  <c r="E4418" i="9"/>
  <c r="E4417" i="9"/>
  <c r="E4416" i="9"/>
  <c r="E4415" i="9"/>
  <c r="E4414" i="9"/>
  <c r="E4413" i="9"/>
  <c r="E4412" i="9"/>
  <c r="E4411" i="9"/>
  <c r="E4410" i="9"/>
  <c r="E4409" i="9"/>
  <c r="E4408" i="9"/>
  <c r="E4407" i="9"/>
  <c r="E4406" i="9"/>
  <c r="E4405" i="9"/>
  <c r="E4404" i="9"/>
  <c r="E4403" i="9"/>
  <c r="E4402" i="9"/>
  <c r="E4401" i="9"/>
  <c r="E4400" i="9"/>
  <c r="E4399" i="9"/>
  <c r="E4398" i="9"/>
  <c r="E4397" i="9"/>
  <c r="E4396" i="9"/>
  <c r="E4395" i="9"/>
  <c r="E4394" i="9"/>
  <c r="E4393" i="9"/>
  <c r="E4392" i="9"/>
  <c r="E4391" i="9"/>
  <c r="E4390" i="9"/>
  <c r="E4389" i="9"/>
  <c r="E4388" i="9"/>
  <c r="E4387" i="9"/>
  <c r="E4386" i="9"/>
  <c r="E4385" i="9"/>
  <c r="E4384" i="9"/>
  <c r="E4383" i="9"/>
  <c r="E4382" i="9"/>
  <c r="E4381" i="9"/>
  <c r="E4380" i="9"/>
  <c r="E4379" i="9"/>
  <c r="E4378" i="9"/>
  <c r="E4377" i="9"/>
  <c r="E4376" i="9"/>
  <c r="E4375" i="9"/>
  <c r="E4374" i="9"/>
  <c r="E4373" i="9"/>
  <c r="E4372" i="9"/>
  <c r="E4371" i="9"/>
  <c r="E4370" i="9"/>
  <c r="E4369" i="9"/>
  <c r="E4368" i="9"/>
  <c r="E4367" i="9"/>
  <c r="E4366" i="9"/>
  <c r="E4365" i="9"/>
  <c r="E4364" i="9"/>
  <c r="E4363" i="9"/>
  <c r="E4362" i="9"/>
  <c r="E4361" i="9"/>
  <c r="E4360" i="9"/>
  <c r="E4359" i="9"/>
  <c r="E4358" i="9"/>
  <c r="E4357" i="9"/>
  <c r="E4356" i="9"/>
  <c r="E4355" i="9"/>
  <c r="E4354" i="9"/>
  <c r="E4353" i="9"/>
  <c r="E4352" i="9"/>
  <c r="E4351" i="9"/>
  <c r="E4350" i="9"/>
  <c r="E4349" i="9"/>
  <c r="E4348" i="9"/>
  <c r="E4347" i="9"/>
  <c r="E4346" i="9"/>
  <c r="E4345" i="9"/>
  <c r="E4344" i="9"/>
  <c r="E4343" i="9"/>
  <c r="E4342" i="9"/>
  <c r="E4341" i="9"/>
  <c r="E4340" i="9"/>
  <c r="E4339" i="9"/>
  <c r="E4338" i="9"/>
  <c r="E4337" i="9"/>
  <c r="E4336" i="9"/>
  <c r="E4335" i="9"/>
  <c r="E4334" i="9"/>
  <c r="E4333" i="9"/>
  <c r="E4332" i="9"/>
  <c r="E4331" i="9"/>
  <c r="E4330" i="9"/>
  <c r="E4329" i="9"/>
  <c r="E4328" i="9"/>
  <c r="E4327" i="9"/>
  <c r="E4326" i="9"/>
  <c r="E4325" i="9"/>
  <c r="E4324" i="9"/>
  <c r="E4323" i="9"/>
  <c r="E4322" i="9"/>
  <c r="E4321" i="9"/>
  <c r="E4320" i="9"/>
  <c r="E4319" i="9"/>
  <c r="E4318" i="9"/>
  <c r="E4317" i="9"/>
  <c r="E4316" i="9"/>
  <c r="E4315" i="9"/>
  <c r="E4314" i="9"/>
  <c r="E4313" i="9"/>
  <c r="E4312" i="9"/>
  <c r="E4311" i="9"/>
  <c r="E4310" i="9"/>
  <c r="E4309" i="9"/>
  <c r="E4308" i="9"/>
  <c r="E4307" i="9"/>
  <c r="E4306" i="9"/>
  <c r="E4305" i="9"/>
  <c r="E4304" i="9"/>
  <c r="E4303" i="9"/>
  <c r="E4302" i="9"/>
  <c r="E4301" i="9"/>
  <c r="E4300" i="9"/>
  <c r="E4299" i="9"/>
  <c r="E4298" i="9"/>
  <c r="E4297" i="9"/>
  <c r="E4296" i="9"/>
  <c r="E4295" i="9"/>
  <c r="E4294" i="9"/>
  <c r="E4293" i="9"/>
  <c r="E4292" i="9"/>
  <c r="E4291" i="9"/>
  <c r="E4290" i="9"/>
  <c r="E4289" i="9"/>
  <c r="E4288" i="9"/>
  <c r="E4287" i="9"/>
  <c r="E4286" i="9"/>
  <c r="E4285" i="9"/>
  <c r="E4284" i="9"/>
  <c r="E4283" i="9"/>
  <c r="E4282" i="9"/>
  <c r="E4281" i="9"/>
  <c r="E4280" i="9"/>
  <c r="E4279" i="9"/>
  <c r="E4278" i="9"/>
  <c r="E4277" i="9"/>
  <c r="E4276" i="9"/>
  <c r="E4275" i="9"/>
  <c r="E4274" i="9"/>
  <c r="E4273" i="9"/>
  <c r="E4272" i="9"/>
  <c r="E4271" i="9"/>
  <c r="E4270" i="9"/>
  <c r="E4269" i="9"/>
  <c r="E4268" i="9"/>
  <c r="E4267" i="9"/>
  <c r="E4266" i="9"/>
  <c r="E4265" i="9"/>
  <c r="E4264" i="9"/>
  <c r="E4263" i="9"/>
  <c r="E4262" i="9"/>
  <c r="E4261" i="9"/>
  <c r="E4260" i="9"/>
  <c r="E4259" i="9"/>
  <c r="E4258" i="9"/>
  <c r="E4257" i="9"/>
  <c r="E4256" i="9"/>
  <c r="E4255" i="9"/>
  <c r="E4254" i="9"/>
  <c r="E4253" i="9"/>
  <c r="E4252" i="9"/>
  <c r="E4251" i="9"/>
  <c r="E4250" i="9"/>
  <c r="E4249" i="9"/>
  <c r="E4248" i="9"/>
  <c r="E4247" i="9"/>
  <c r="E4246" i="9"/>
  <c r="E4245" i="9"/>
  <c r="E4244" i="9"/>
  <c r="E4243" i="9"/>
  <c r="E4242" i="9"/>
  <c r="E4241" i="9"/>
  <c r="E4240" i="9"/>
  <c r="E4239" i="9"/>
  <c r="E4238" i="9"/>
  <c r="E4237" i="9"/>
  <c r="E4236" i="9"/>
  <c r="E4235" i="9"/>
  <c r="E4234" i="9"/>
  <c r="E4233" i="9"/>
  <c r="E4232" i="9"/>
  <c r="E4231" i="9"/>
  <c r="E4230" i="9"/>
  <c r="E4229" i="9"/>
  <c r="E4228" i="9"/>
  <c r="E4227" i="9"/>
  <c r="E4226" i="9"/>
  <c r="E4225" i="9"/>
  <c r="E4224" i="9"/>
  <c r="E4223" i="9"/>
  <c r="E4222" i="9"/>
  <c r="E4221" i="9"/>
  <c r="E4220" i="9"/>
  <c r="E4219" i="9"/>
  <c r="E4218" i="9"/>
  <c r="E4217" i="9"/>
  <c r="E4216" i="9"/>
  <c r="E4215" i="9"/>
  <c r="E4214" i="9"/>
  <c r="E4213" i="9"/>
  <c r="E4212" i="9"/>
  <c r="E4211" i="9"/>
  <c r="E4210" i="9"/>
  <c r="E4209" i="9"/>
  <c r="E4208" i="9"/>
  <c r="E4207" i="9"/>
  <c r="E4206" i="9"/>
  <c r="E4205" i="9"/>
  <c r="E4204" i="9"/>
  <c r="E4203" i="9"/>
  <c r="E4202" i="9"/>
  <c r="E4201" i="9"/>
  <c r="E4200" i="9"/>
  <c r="E4199" i="9"/>
  <c r="E4198" i="9"/>
  <c r="E4197" i="9"/>
  <c r="E4196" i="9"/>
  <c r="E4195" i="9"/>
  <c r="E4194" i="9"/>
  <c r="E4193" i="9"/>
  <c r="E4192" i="9"/>
  <c r="E4191" i="9"/>
  <c r="E4190" i="9"/>
  <c r="E4189" i="9"/>
  <c r="E4188" i="9"/>
  <c r="E4187" i="9"/>
  <c r="E4186" i="9"/>
  <c r="E4185" i="9"/>
  <c r="E4184" i="9"/>
  <c r="E4183" i="9"/>
  <c r="E4182" i="9"/>
  <c r="E4181" i="9"/>
  <c r="E4180" i="9"/>
  <c r="E4179" i="9"/>
  <c r="E4178" i="9"/>
  <c r="E4177" i="9"/>
  <c r="E4176" i="9"/>
  <c r="E4175" i="9"/>
  <c r="E4174" i="9"/>
  <c r="E4173" i="9"/>
  <c r="E4172" i="9"/>
  <c r="E4171" i="9"/>
  <c r="E4170" i="9"/>
  <c r="E4169" i="9"/>
  <c r="E4168" i="9"/>
  <c r="E4167" i="9"/>
  <c r="E4166" i="9"/>
  <c r="E4165" i="9"/>
  <c r="E4164" i="9"/>
  <c r="E4163" i="9"/>
  <c r="E4162" i="9"/>
  <c r="E4161" i="9"/>
  <c r="E4160" i="9"/>
  <c r="E4159" i="9"/>
  <c r="E4158" i="9"/>
  <c r="E4157" i="9"/>
  <c r="E4156" i="9"/>
  <c r="E4155" i="9"/>
  <c r="E4154" i="9"/>
  <c r="E4153" i="9"/>
  <c r="E4152" i="9"/>
  <c r="E4151" i="9"/>
  <c r="E4150" i="9"/>
  <c r="E4149" i="9"/>
  <c r="E4148" i="9"/>
  <c r="E4147" i="9"/>
  <c r="E4146" i="9"/>
  <c r="E4145" i="9"/>
  <c r="E4144" i="9"/>
  <c r="E4143" i="9"/>
  <c r="E4142" i="9"/>
  <c r="E4141" i="9"/>
  <c r="E4140" i="9"/>
  <c r="E4139" i="9"/>
  <c r="E4138" i="9"/>
  <c r="E4137" i="9"/>
  <c r="E4136" i="9"/>
  <c r="E4135" i="9"/>
  <c r="E4134" i="9"/>
  <c r="E4133" i="9"/>
  <c r="E4132" i="9"/>
  <c r="E4131" i="9"/>
  <c r="E4130" i="9"/>
  <c r="E4129" i="9"/>
  <c r="E4128" i="9"/>
  <c r="E4127" i="9"/>
  <c r="E4126" i="9"/>
  <c r="E4125" i="9"/>
  <c r="E4124" i="9"/>
  <c r="E4123" i="9"/>
  <c r="E4122" i="9"/>
  <c r="E4121" i="9"/>
  <c r="E4120" i="9"/>
  <c r="E4119" i="9"/>
  <c r="E4118" i="9"/>
  <c r="E4117" i="9"/>
  <c r="E4116" i="9"/>
  <c r="E4115" i="9"/>
  <c r="E4114" i="9"/>
  <c r="E4113" i="9"/>
  <c r="E4112" i="9"/>
  <c r="E4111" i="9"/>
  <c r="E4110" i="9"/>
  <c r="E4109" i="9"/>
  <c r="E4108" i="9"/>
  <c r="E4107" i="9"/>
  <c r="E4106" i="9"/>
  <c r="E4105" i="9"/>
  <c r="E4104" i="9"/>
  <c r="E4103" i="9"/>
  <c r="E4102" i="9"/>
  <c r="E4101" i="9"/>
  <c r="E4100" i="9"/>
  <c r="E4099" i="9"/>
  <c r="E4098" i="9"/>
  <c r="E4097" i="9"/>
  <c r="E4096" i="9"/>
  <c r="E4095" i="9"/>
  <c r="E4094" i="9"/>
  <c r="E4093" i="9"/>
  <c r="E4092" i="9"/>
  <c r="E4091" i="9"/>
  <c r="E4090" i="9"/>
  <c r="E4089" i="9"/>
  <c r="E4088" i="9"/>
  <c r="E4087" i="9"/>
  <c r="E4086" i="9"/>
  <c r="E4085" i="9"/>
  <c r="E4084" i="9"/>
  <c r="E4083" i="9"/>
  <c r="E4082" i="9"/>
  <c r="E4081" i="9"/>
  <c r="E4080" i="9"/>
  <c r="E4079" i="9"/>
  <c r="E4078" i="9"/>
  <c r="E4077" i="9"/>
  <c r="E4076" i="9"/>
  <c r="E4075" i="9"/>
  <c r="E4074" i="9"/>
  <c r="E4073" i="9"/>
  <c r="E4072" i="9"/>
  <c r="E4071" i="9"/>
  <c r="E4070" i="9"/>
  <c r="E4069" i="9"/>
  <c r="E4068" i="9"/>
  <c r="E4067" i="9"/>
  <c r="E4066" i="9"/>
  <c r="E4065" i="9"/>
  <c r="E4064" i="9"/>
  <c r="E4063" i="9"/>
  <c r="E4062" i="9"/>
  <c r="E4061" i="9"/>
  <c r="E4060" i="9"/>
  <c r="E4059" i="9"/>
  <c r="E4058" i="9"/>
  <c r="E4057" i="9"/>
  <c r="E4056" i="9"/>
  <c r="E4055" i="9"/>
  <c r="E4054" i="9"/>
  <c r="E4053" i="9"/>
  <c r="E4052" i="9"/>
  <c r="E4051" i="9"/>
  <c r="E4050" i="9"/>
  <c r="E4049" i="9"/>
  <c r="E4048" i="9"/>
  <c r="E4047" i="9"/>
  <c r="E4046" i="9"/>
  <c r="E4045" i="9"/>
  <c r="E4044" i="9"/>
  <c r="E4043" i="9"/>
  <c r="E4042" i="9"/>
  <c r="E4041" i="9"/>
  <c r="E4040" i="9"/>
  <c r="E4039" i="9"/>
  <c r="E4038" i="9"/>
  <c r="E4037" i="9"/>
  <c r="E4036" i="9"/>
  <c r="E4035" i="9"/>
  <c r="E4034" i="9"/>
  <c r="E4033" i="9"/>
  <c r="E4032" i="9"/>
  <c r="E4031" i="9"/>
  <c r="E4030" i="9"/>
  <c r="E4029" i="9"/>
  <c r="E4028" i="9"/>
  <c r="E4027" i="9"/>
  <c r="E4026" i="9"/>
  <c r="E4025" i="9"/>
  <c r="E4024" i="9"/>
  <c r="E4023" i="9"/>
  <c r="E4022" i="9"/>
  <c r="E4021" i="9"/>
  <c r="E4020" i="9"/>
  <c r="E4019" i="9"/>
  <c r="E4018" i="9"/>
  <c r="E4017" i="9"/>
  <c r="E4016" i="9"/>
  <c r="E4015" i="9"/>
  <c r="E4014" i="9"/>
  <c r="E4013" i="9"/>
  <c r="E4012" i="9"/>
  <c r="E4011" i="9"/>
  <c r="E4010" i="9"/>
  <c r="E4009" i="9"/>
  <c r="E4008" i="9"/>
  <c r="E4007" i="9"/>
  <c r="E4006" i="9"/>
  <c r="E4005" i="9"/>
  <c r="E4004" i="9"/>
  <c r="E4003" i="9"/>
  <c r="E4002" i="9"/>
  <c r="E4001" i="9"/>
  <c r="E4000" i="9"/>
  <c r="E3999" i="9"/>
  <c r="E3998" i="9"/>
  <c r="E3997" i="9"/>
  <c r="E3996" i="9"/>
  <c r="E3995" i="9"/>
  <c r="E3994" i="9"/>
  <c r="E3993" i="9"/>
  <c r="E3992" i="9"/>
  <c r="E3991" i="9"/>
  <c r="E3990" i="9"/>
  <c r="E3989" i="9"/>
  <c r="E3988" i="9"/>
  <c r="E3987" i="9"/>
  <c r="E3986" i="9"/>
  <c r="E3985" i="9"/>
  <c r="E3984" i="9"/>
  <c r="E3983" i="9"/>
  <c r="E3982" i="9"/>
  <c r="E3981" i="9"/>
  <c r="E3980" i="9"/>
  <c r="E3979" i="9"/>
  <c r="E3978" i="9"/>
  <c r="E3977" i="9"/>
  <c r="E3976" i="9"/>
  <c r="E3975" i="9"/>
  <c r="E3974" i="9"/>
  <c r="E3973" i="9"/>
  <c r="E3972" i="9"/>
  <c r="E3971" i="9"/>
  <c r="E3970" i="9"/>
  <c r="E3969" i="9"/>
  <c r="E3968" i="9"/>
  <c r="E3967" i="9"/>
  <c r="E3966" i="9"/>
  <c r="E3965" i="9"/>
  <c r="E3964" i="9"/>
  <c r="E3963" i="9"/>
  <c r="E3962" i="9"/>
  <c r="E3961" i="9"/>
  <c r="E3960" i="9"/>
  <c r="E3959" i="9"/>
  <c r="E3958" i="9"/>
  <c r="E3957" i="9"/>
  <c r="E3956" i="9"/>
  <c r="E3955" i="9"/>
  <c r="E3954" i="9"/>
  <c r="E3953" i="9"/>
  <c r="E3952" i="9"/>
  <c r="E3951" i="9"/>
  <c r="E3950" i="9"/>
  <c r="E3949" i="9"/>
  <c r="E3948" i="9"/>
  <c r="E3947" i="9"/>
  <c r="E3946" i="9"/>
  <c r="E3945" i="9"/>
  <c r="E3944" i="9"/>
  <c r="E3943" i="9"/>
  <c r="E3942" i="9"/>
  <c r="E3941" i="9"/>
  <c r="E3940" i="9"/>
  <c r="E3939" i="9"/>
  <c r="E3938" i="9"/>
  <c r="E3937" i="9"/>
  <c r="E3936" i="9"/>
  <c r="E3935" i="9"/>
  <c r="E3934" i="9"/>
  <c r="E3933" i="9"/>
  <c r="E3932" i="9"/>
  <c r="E3931" i="9"/>
  <c r="E3930" i="9"/>
  <c r="E3929" i="9"/>
  <c r="E3928" i="9"/>
  <c r="E3927" i="9"/>
  <c r="E3926" i="9"/>
  <c r="E3925" i="9"/>
  <c r="E3924" i="9"/>
  <c r="E3923" i="9"/>
  <c r="E3922" i="9"/>
  <c r="E3921" i="9"/>
  <c r="E3920" i="9"/>
  <c r="E3919" i="9"/>
  <c r="E3918" i="9"/>
  <c r="E3917" i="9"/>
  <c r="E3916" i="9"/>
  <c r="E3915" i="9"/>
  <c r="E3914" i="9"/>
  <c r="E3913" i="9"/>
  <c r="E3912" i="9"/>
  <c r="E3911" i="9"/>
  <c r="E3910" i="9"/>
  <c r="E3909" i="9"/>
  <c r="E3908" i="9"/>
  <c r="E3907" i="9"/>
  <c r="E3906" i="9"/>
  <c r="E3905" i="9"/>
  <c r="E3904" i="9"/>
  <c r="E3903" i="9"/>
  <c r="E3902" i="9"/>
  <c r="E3901" i="9"/>
  <c r="E3900" i="9"/>
  <c r="E3899" i="9"/>
  <c r="E3898" i="9"/>
  <c r="E3897" i="9"/>
  <c r="E3896" i="9"/>
  <c r="E3895" i="9"/>
  <c r="E3894" i="9"/>
  <c r="E3893" i="9"/>
  <c r="E3892" i="9"/>
  <c r="E3891" i="9"/>
  <c r="E3890" i="9"/>
  <c r="E3889" i="9"/>
  <c r="E3888" i="9"/>
  <c r="E3887" i="9"/>
  <c r="E3886" i="9"/>
  <c r="E3885" i="9"/>
  <c r="E3884" i="9"/>
  <c r="E3883" i="9"/>
  <c r="E3882" i="9"/>
  <c r="E3881" i="9"/>
  <c r="E3880" i="9"/>
  <c r="E3879" i="9"/>
  <c r="E3878" i="9"/>
  <c r="E3877" i="9"/>
  <c r="E3876" i="9"/>
  <c r="E3875" i="9"/>
  <c r="E3874" i="9"/>
  <c r="E3873" i="9"/>
  <c r="E3872" i="9"/>
  <c r="E3871" i="9"/>
  <c r="E3870" i="9"/>
  <c r="E3869" i="9"/>
  <c r="E3868" i="9"/>
  <c r="E3867" i="9"/>
  <c r="E3866" i="9"/>
  <c r="E3865" i="9"/>
  <c r="E3864" i="9"/>
  <c r="E3863" i="9"/>
  <c r="E3862" i="9"/>
  <c r="E3861" i="9"/>
  <c r="E3860" i="9"/>
  <c r="E3859" i="9"/>
  <c r="E3858" i="9"/>
  <c r="E3857" i="9"/>
  <c r="E3856" i="9"/>
  <c r="E3855" i="9"/>
  <c r="E3854" i="9"/>
  <c r="E3853" i="9"/>
  <c r="E3852" i="9"/>
  <c r="E3851" i="9"/>
  <c r="E3850" i="9"/>
  <c r="E3849" i="9"/>
  <c r="E3848" i="9"/>
  <c r="E3847" i="9"/>
  <c r="E3846" i="9"/>
  <c r="E3845" i="9"/>
  <c r="E3844" i="9"/>
  <c r="E3843" i="9"/>
  <c r="E3842" i="9"/>
  <c r="E3841" i="9"/>
  <c r="E3840" i="9"/>
  <c r="E3839" i="9"/>
  <c r="E3838" i="9"/>
  <c r="E3837" i="9"/>
  <c r="E3836" i="9"/>
  <c r="E3835" i="9"/>
  <c r="E3834" i="9"/>
  <c r="E3833" i="9"/>
  <c r="E3832" i="9"/>
  <c r="E3831" i="9"/>
  <c r="E3830" i="9"/>
  <c r="E3829" i="9"/>
  <c r="E3828" i="9"/>
  <c r="E3827" i="9"/>
  <c r="E3826" i="9"/>
  <c r="E3825" i="9"/>
  <c r="E3824" i="9"/>
  <c r="E3823" i="9"/>
  <c r="E3822" i="9"/>
  <c r="E3821" i="9"/>
  <c r="E3820" i="9"/>
  <c r="E3819" i="9"/>
  <c r="E3818" i="9"/>
  <c r="E3817" i="9"/>
  <c r="E3816" i="9"/>
  <c r="E3815" i="9"/>
  <c r="E3814" i="9"/>
  <c r="E3813" i="9"/>
  <c r="E3812" i="9"/>
  <c r="E3811" i="9"/>
  <c r="E3810" i="9"/>
  <c r="E3809" i="9"/>
  <c r="E3808" i="9"/>
  <c r="E3807" i="9"/>
  <c r="E3806" i="9"/>
  <c r="E3805" i="9"/>
  <c r="E3804" i="9"/>
  <c r="E3803" i="9"/>
  <c r="E3802" i="9"/>
  <c r="E3801" i="9"/>
  <c r="E3800" i="9"/>
  <c r="E3799" i="9"/>
  <c r="E3798" i="9"/>
  <c r="E3797" i="9"/>
  <c r="E3796" i="9"/>
  <c r="E3795" i="9"/>
  <c r="E3794" i="9"/>
  <c r="E3793" i="9"/>
  <c r="E3792" i="9"/>
  <c r="E3791" i="9"/>
  <c r="E3790" i="9"/>
  <c r="E3789" i="9"/>
  <c r="E3788" i="9"/>
  <c r="E3787" i="9"/>
  <c r="E3786" i="9"/>
  <c r="E3785" i="9"/>
  <c r="E3784" i="9"/>
  <c r="E3783" i="9"/>
  <c r="E3782" i="9"/>
  <c r="E3781" i="9"/>
  <c r="E3780" i="9"/>
  <c r="E3779" i="9"/>
  <c r="E3778" i="9"/>
  <c r="E3777" i="9"/>
  <c r="E3776" i="9"/>
  <c r="E3775" i="9"/>
  <c r="E3774" i="9"/>
  <c r="E3773" i="9"/>
  <c r="E3772" i="9"/>
  <c r="E3771" i="9"/>
  <c r="E3770" i="9"/>
  <c r="E3769" i="9"/>
  <c r="E3768" i="9"/>
  <c r="E3767" i="9"/>
  <c r="E3766" i="9"/>
  <c r="E3765" i="9"/>
  <c r="E3764" i="9"/>
  <c r="E3763" i="9"/>
  <c r="E3762" i="9"/>
  <c r="E3761" i="9"/>
  <c r="E3760" i="9"/>
  <c r="E3759" i="9"/>
  <c r="E3758" i="9"/>
  <c r="E3757" i="9"/>
  <c r="E3756" i="9"/>
  <c r="E3755" i="9"/>
  <c r="E3754" i="9"/>
  <c r="E3753" i="9"/>
  <c r="E3752" i="9"/>
  <c r="E3751" i="9"/>
  <c r="E3750" i="9"/>
  <c r="E3749" i="9"/>
  <c r="E3748" i="9"/>
  <c r="E3747" i="9"/>
  <c r="E3746" i="9"/>
  <c r="E3745" i="9"/>
  <c r="E3744" i="9"/>
  <c r="E3743" i="9"/>
  <c r="E3742" i="9"/>
  <c r="E3741" i="9"/>
  <c r="E3740" i="9"/>
  <c r="E3739" i="9"/>
  <c r="E3738" i="9"/>
  <c r="E3737" i="9"/>
  <c r="E3736" i="9"/>
  <c r="E3735" i="9"/>
  <c r="E3734" i="9"/>
  <c r="E3733" i="9"/>
  <c r="E3732" i="9"/>
  <c r="E3731" i="9"/>
  <c r="E3730" i="9"/>
  <c r="E3729" i="9"/>
  <c r="E3728" i="9"/>
  <c r="E3727" i="9"/>
  <c r="E3726" i="9"/>
  <c r="E3725" i="9"/>
  <c r="E3724" i="9"/>
  <c r="E3723" i="9"/>
  <c r="E3722" i="9"/>
  <c r="E3721" i="9"/>
  <c r="E3720" i="9"/>
  <c r="E3719" i="9"/>
  <c r="E3718" i="9"/>
  <c r="E3717" i="9"/>
  <c r="E3716" i="9"/>
  <c r="E3715" i="9"/>
  <c r="E3714" i="9"/>
  <c r="E3713" i="9"/>
  <c r="E3712" i="9"/>
  <c r="E3711" i="9"/>
  <c r="E3710" i="9"/>
  <c r="E3709" i="9"/>
  <c r="E3708" i="9"/>
  <c r="E3707" i="9"/>
  <c r="E3706" i="9"/>
  <c r="E3705" i="9"/>
  <c r="E3704" i="9"/>
  <c r="E3703" i="9"/>
  <c r="E3702" i="9"/>
  <c r="E3701" i="9"/>
  <c r="E3700" i="9"/>
  <c r="E3699" i="9"/>
  <c r="E3698" i="9"/>
  <c r="E3697" i="9"/>
  <c r="E3696" i="9"/>
  <c r="E3695" i="9"/>
  <c r="E3694" i="9"/>
  <c r="E3693" i="9"/>
  <c r="E3692" i="9"/>
  <c r="E3691" i="9"/>
  <c r="E3690" i="9"/>
  <c r="E3689" i="9"/>
  <c r="E3688" i="9"/>
  <c r="E3687" i="9"/>
  <c r="E3686" i="9"/>
  <c r="E3685" i="9"/>
  <c r="E3684" i="9"/>
  <c r="E3683" i="9"/>
  <c r="E3682" i="9"/>
  <c r="E3681" i="9"/>
  <c r="E3680" i="9"/>
  <c r="E3679" i="9"/>
  <c r="E3678" i="9"/>
  <c r="E3677" i="9"/>
  <c r="E3676" i="9"/>
  <c r="E3675" i="9"/>
  <c r="E3674" i="9"/>
  <c r="E3673" i="9"/>
  <c r="E3672" i="9"/>
  <c r="E3671" i="9"/>
  <c r="E3670" i="9"/>
  <c r="E3669" i="9"/>
  <c r="E3668" i="9"/>
  <c r="E3667" i="9"/>
  <c r="E3666" i="9"/>
  <c r="E3665" i="9"/>
  <c r="E3664" i="9"/>
  <c r="E3663" i="9"/>
  <c r="E3662" i="9"/>
  <c r="E3661" i="9"/>
  <c r="E3660" i="9"/>
  <c r="E3659" i="9"/>
  <c r="E3658" i="9"/>
  <c r="E3657" i="9"/>
  <c r="E3656" i="9"/>
  <c r="E3655" i="9"/>
  <c r="E3654" i="9"/>
  <c r="E3653" i="9"/>
  <c r="E3652" i="9"/>
  <c r="E3651" i="9"/>
  <c r="E3650" i="9"/>
  <c r="E3649" i="9"/>
  <c r="E3648" i="9"/>
  <c r="E3647" i="9"/>
  <c r="E3646" i="9"/>
  <c r="E3645" i="9"/>
  <c r="E3644" i="9"/>
  <c r="E3643" i="9"/>
  <c r="E3642" i="9"/>
  <c r="E3641" i="9"/>
  <c r="E3640" i="9"/>
  <c r="E3639" i="9"/>
  <c r="E3638" i="9"/>
  <c r="E3637" i="9"/>
  <c r="E3636" i="9"/>
  <c r="E3635" i="9"/>
  <c r="E3634" i="9"/>
  <c r="E3633" i="9"/>
  <c r="E3632" i="9"/>
  <c r="E3631" i="9"/>
  <c r="E3630" i="9"/>
  <c r="E3629" i="9"/>
  <c r="E3628" i="9"/>
  <c r="E3627" i="9"/>
  <c r="E3626" i="9"/>
  <c r="E3625" i="9"/>
  <c r="E3624" i="9"/>
  <c r="E3623" i="9"/>
  <c r="E3622" i="9"/>
  <c r="E3621" i="9"/>
  <c r="E3620" i="9"/>
  <c r="E3619" i="9"/>
  <c r="E3618" i="9"/>
  <c r="E3617" i="9"/>
  <c r="E3616" i="9"/>
  <c r="E3615" i="9"/>
  <c r="E3614" i="9"/>
  <c r="E3613" i="9"/>
  <c r="E3612" i="9"/>
  <c r="E3611" i="9"/>
  <c r="E3610" i="9"/>
  <c r="E3609" i="9"/>
  <c r="E3608" i="9"/>
  <c r="E3607" i="9"/>
  <c r="E3606" i="9"/>
  <c r="E3605" i="9"/>
  <c r="E3604" i="9"/>
  <c r="E3603" i="9"/>
  <c r="E3602" i="9"/>
  <c r="E3601" i="9"/>
  <c r="E3600" i="9"/>
  <c r="E3599" i="9"/>
  <c r="E3598" i="9"/>
  <c r="E3597" i="9"/>
  <c r="E3596" i="9"/>
  <c r="E3595" i="9"/>
  <c r="E3594" i="9"/>
  <c r="E3593" i="9"/>
  <c r="E3592" i="9"/>
  <c r="E3591" i="9"/>
  <c r="E3590" i="9"/>
  <c r="E3589" i="9"/>
  <c r="E3588" i="9"/>
  <c r="E3587" i="9"/>
  <c r="E3586" i="9"/>
  <c r="E3585" i="9"/>
  <c r="E3584" i="9"/>
  <c r="E3583" i="9"/>
  <c r="E3582" i="9"/>
  <c r="E3581" i="9"/>
  <c r="E3580" i="9"/>
  <c r="E3579" i="9"/>
  <c r="E3578" i="9"/>
  <c r="E3577" i="9"/>
  <c r="E3576" i="9"/>
  <c r="E3575" i="9"/>
  <c r="E3574" i="9"/>
  <c r="E3573" i="9"/>
  <c r="E3572" i="9"/>
  <c r="E3571" i="9"/>
  <c r="E3570" i="9"/>
  <c r="E3569" i="9"/>
  <c r="E3568" i="9"/>
  <c r="E3567" i="9"/>
  <c r="E3566" i="9"/>
  <c r="E3565" i="9"/>
  <c r="E3564" i="9"/>
  <c r="E3563" i="9"/>
  <c r="E3562" i="9"/>
  <c r="E3561" i="9"/>
  <c r="E3560" i="9"/>
  <c r="E3559" i="9"/>
  <c r="E3558" i="9"/>
  <c r="E3557" i="9"/>
  <c r="E3556" i="9"/>
  <c r="E3555" i="9"/>
  <c r="E3554" i="9"/>
  <c r="E3553" i="9"/>
  <c r="E3552" i="9"/>
  <c r="E3551" i="9"/>
  <c r="E3550" i="9"/>
  <c r="E3549" i="9"/>
  <c r="E3548" i="9"/>
  <c r="E3547" i="9"/>
  <c r="E3546" i="9"/>
  <c r="E3545" i="9"/>
  <c r="E3544" i="9"/>
  <c r="E3543" i="9"/>
  <c r="E3542" i="9"/>
  <c r="E3541" i="9"/>
  <c r="E3540" i="9"/>
  <c r="E3539" i="9"/>
  <c r="E3538" i="9"/>
  <c r="E3537" i="9"/>
  <c r="E3536" i="9"/>
  <c r="E3535" i="9"/>
  <c r="E3534" i="9"/>
  <c r="E3533" i="9"/>
  <c r="E3532" i="9"/>
  <c r="E3531" i="9"/>
  <c r="E3530" i="9"/>
  <c r="E3529" i="9"/>
  <c r="E3528" i="9"/>
  <c r="E3527" i="9"/>
  <c r="E3526" i="9"/>
  <c r="E3525" i="9"/>
  <c r="E3524" i="9"/>
  <c r="E3523" i="9"/>
  <c r="E3522" i="9"/>
  <c r="E3521" i="9"/>
  <c r="E3520" i="9"/>
  <c r="E3519" i="9"/>
  <c r="E3518" i="9"/>
  <c r="E3517" i="9"/>
  <c r="E3516" i="9"/>
  <c r="E3515" i="9"/>
  <c r="E3514" i="9"/>
  <c r="E3513" i="9"/>
  <c r="E3512" i="9"/>
  <c r="E3511" i="9"/>
  <c r="E3510" i="9"/>
  <c r="E3509" i="9"/>
  <c r="E3508" i="9"/>
  <c r="E3507" i="9"/>
  <c r="E3506" i="9"/>
  <c r="E3505" i="9"/>
  <c r="E3504" i="9"/>
  <c r="E3503" i="9"/>
  <c r="E3502" i="9"/>
  <c r="E3501" i="9"/>
  <c r="E3500" i="9"/>
  <c r="E3499" i="9"/>
  <c r="E3498" i="9"/>
  <c r="E3497" i="9"/>
  <c r="E3496" i="9"/>
  <c r="E3495" i="9"/>
  <c r="E3494" i="9"/>
  <c r="E3493" i="9"/>
  <c r="E3492" i="9"/>
  <c r="E3491" i="9"/>
  <c r="E3490" i="9"/>
  <c r="E3489" i="9"/>
  <c r="E3488" i="9"/>
  <c r="E3487" i="9"/>
  <c r="E3486" i="9"/>
  <c r="E3485" i="9"/>
  <c r="E3484" i="9"/>
  <c r="E3483" i="9"/>
  <c r="E3482" i="9"/>
  <c r="E3481" i="9"/>
  <c r="E3480" i="9"/>
  <c r="E3479" i="9"/>
  <c r="E3478" i="9"/>
  <c r="E3477" i="9"/>
  <c r="E3476" i="9"/>
  <c r="E3475" i="9"/>
  <c r="E3474" i="9"/>
  <c r="E3473" i="9"/>
  <c r="E3472" i="9"/>
  <c r="E3471" i="9"/>
  <c r="E3470" i="9"/>
  <c r="E3469" i="9"/>
  <c r="E3468" i="9"/>
  <c r="E3467" i="9"/>
  <c r="E3466" i="9"/>
  <c r="E3465" i="9"/>
  <c r="E3464" i="9"/>
  <c r="E3463" i="9"/>
  <c r="E3462" i="9"/>
  <c r="E3461" i="9"/>
  <c r="E3460" i="9"/>
  <c r="E3459" i="9"/>
  <c r="E3458" i="9"/>
  <c r="E3457" i="9"/>
  <c r="E3456" i="9"/>
  <c r="E3455" i="9"/>
  <c r="E3454" i="9"/>
  <c r="E3453" i="9"/>
  <c r="E3452" i="9"/>
  <c r="E3451" i="9"/>
  <c r="E3450" i="9"/>
  <c r="E3449" i="9"/>
  <c r="E3448" i="9"/>
  <c r="E3447" i="9"/>
  <c r="E3446" i="9"/>
  <c r="E3445" i="9"/>
  <c r="E3444" i="9"/>
  <c r="E3443" i="9"/>
  <c r="E3442" i="9"/>
  <c r="E3441" i="9"/>
  <c r="E3440" i="9"/>
  <c r="E3439" i="9"/>
  <c r="E3438" i="9"/>
  <c r="E3437" i="9"/>
  <c r="E3436" i="9"/>
  <c r="E3435" i="9"/>
  <c r="E3434" i="9"/>
  <c r="E3433" i="9"/>
  <c r="E3432" i="9"/>
  <c r="E3431" i="9"/>
  <c r="E3430" i="9"/>
  <c r="E3429" i="9"/>
  <c r="E3428" i="9"/>
  <c r="E3427" i="9"/>
  <c r="E3426" i="9"/>
  <c r="E3425" i="9"/>
  <c r="E3424" i="9"/>
  <c r="E3423" i="9"/>
  <c r="E3422" i="9"/>
  <c r="E3421" i="9"/>
  <c r="E3420" i="9"/>
  <c r="E3419" i="9"/>
  <c r="E3418" i="9"/>
  <c r="E3417" i="9"/>
  <c r="E3416" i="9"/>
  <c r="E3415" i="9"/>
  <c r="E3414" i="9"/>
  <c r="E3413" i="9"/>
  <c r="E3412" i="9"/>
  <c r="E3411" i="9"/>
  <c r="E3410" i="9"/>
  <c r="E3409" i="9"/>
  <c r="E3408" i="9"/>
  <c r="E3407" i="9"/>
  <c r="E3406" i="9"/>
  <c r="E3405" i="9"/>
  <c r="E3404" i="9"/>
  <c r="E3403" i="9"/>
  <c r="E3402" i="9"/>
  <c r="E3401" i="9"/>
  <c r="E3400" i="9"/>
  <c r="E3399" i="9"/>
  <c r="E3398" i="9"/>
  <c r="E3397" i="9"/>
  <c r="E3396" i="9"/>
  <c r="E3395" i="9"/>
  <c r="E3394" i="9"/>
  <c r="E3393" i="9"/>
  <c r="E3392" i="9"/>
  <c r="E3391" i="9"/>
  <c r="E3390" i="9"/>
  <c r="E3389" i="9"/>
  <c r="E3388" i="9"/>
  <c r="E3387" i="9"/>
  <c r="E3386" i="9"/>
  <c r="E3385" i="9"/>
  <c r="E3384" i="9"/>
  <c r="E3383" i="9"/>
  <c r="E3382" i="9"/>
  <c r="E3381" i="9"/>
  <c r="E3380" i="9"/>
  <c r="E3379" i="9"/>
  <c r="E3378" i="9"/>
  <c r="E3377" i="9"/>
  <c r="E3376" i="9"/>
  <c r="E3375" i="9"/>
  <c r="E3374" i="9"/>
  <c r="E3373" i="9"/>
  <c r="E3372" i="9"/>
  <c r="E3371" i="9"/>
  <c r="E3370" i="9"/>
  <c r="E3369" i="9"/>
  <c r="E3368" i="9"/>
  <c r="E3367" i="9"/>
  <c r="E3366" i="9"/>
  <c r="E3365" i="9"/>
  <c r="E3364" i="9"/>
  <c r="E3363" i="9"/>
  <c r="E3362" i="9"/>
  <c r="E3361" i="9"/>
  <c r="E3360" i="9"/>
  <c r="E3359" i="9"/>
  <c r="E3358" i="9"/>
  <c r="E3357" i="9"/>
  <c r="E3356" i="9"/>
  <c r="E3355" i="9"/>
  <c r="E3354" i="9"/>
  <c r="E3353" i="9"/>
  <c r="E3352" i="9"/>
  <c r="E3351" i="9"/>
  <c r="E3350" i="9"/>
  <c r="E3349" i="9"/>
  <c r="E3348" i="9"/>
  <c r="E3347" i="9"/>
  <c r="E3346" i="9"/>
  <c r="E3345" i="9"/>
  <c r="E3344" i="9"/>
  <c r="E3343" i="9"/>
  <c r="E3342" i="9"/>
  <c r="E3341" i="9"/>
  <c r="E3340" i="9"/>
  <c r="E3339" i="9"/>
  <c r="E3338" i="9"/>
  <c r="E3337" i="9"/>
  <c r="E3336" i="9"/>
  <c r="E3335" i="9"/>
  <c r="E3334" i="9"/>
  <c r="E3333" i="9"/>
  <c r="E3332" i="9"/>
  <c r="E3331" i="9"/>
  <c r="E3330" i="9"/>
  <c r="E3329" i="9"/>
  <c r="E3328" i="9"/>
  <c r="E3327" i="9"/>
  <c r="E3326" i="9"/>
  <c r="E3325" i="9"/>
  <c r="E3324" i="9"/>
  <c r="E3323" i="9"/>
  <c r="E3322" i="9"/>
  <c r="E3321" i="9"/>
  <c r="E3320" i="9"/>
  <c r="E3319" i="9"/>
  <c r="E3318" i="9"/>
  <c r="E3317" i="9"/>
  <c r="E3316" i="9"/>
  <c r="E3315" i="9"/>
  <c r="E3314" i="9"/>
  <c r="E3313" i="9"/>
  <c r="E3312" i="9"/>
  <c r="E3311" i="9"/>
  <c r="E3310" i="9"/>
  <c r="E3309" i="9"/>
  <c r="E3308" i="9"/>
  <c r="E3307" i="9"/>
  <c r="E3306" i="9"/>
  <c r="E3305" i="9"/>
  <c r="E3304" i="9"/>
  <c r="E3303" i="9"/>
  <c r="E3302" i="9"/>
  <c r="E3301" i="9"/>
  <c r="E3300" i="9"/>
  <c r="E3299" i="9"/>
  <c r="E3298" i="9"/>
  <c r="E3297" i="9"/>
  <c r="E3296" i="9"/>
  <c r="E3295" i="9"/>
  <c r="E3294" i="9"/>
  <c r="E3293" i="9"/>
  <c r="E3292" i="9"/>
  <c r="E3291" i="9"/>
  <c r="E3290" i="9"/>
  <c r="E3289" i="9"/>
  <c r="E3288" i="9"/>
  <c r="E3287" i="9"/>
  <c r="E3286" i="9"/>
  <c r="E3285" i="9"/>
  <c r="E3284" i="9"/>
  <c r="E3283" i="9"/>
  <c r="E3282" i="9"/>
  <c r="E3281" i="9"/>
  <c r="E3280" i="9"/>
  <c r="E3279" i="9"/>
  <c r="E3278" i="9"/>
  <c r="E3277" i="9"/>
  <c r="E3276" i="9"/>
  <c r="E3275" i="9"/>
  <c r="E3274" i="9"/>
  <c r="E3273" i="9"/>
  <c r="E3272" i="9"/>
  <c r="E3271" i="9"/>
  <c r="E3270" i="9"/>
  <c r="E3269" i="9"/>
  <c r="E3268" i="9"/>
  <c r="E3267" i="9"/>
  <c r="E3266" i="9"/>
  <c r="E3265" i="9"/>
  <c r="E3264" i="9"/>
  <c r="E3263" i="9"/>
  <c r="E3262" i="9"/>
  <c r="E3261" i="9"/>
  <c r="E3260" i="9"/>
  <c r="E3259" i="9"/>
  <c r="E3258" i="9"/>
  <c r="E3257" i="9"/>
  <c r="E3256" i="9"/>
  <c r="E3255" i="9"/>
  <c r="E3254" i="9"/>
  <c r="E3253" i="9"/>
  <c r="E3252" i="9"/>
  <c r="E3251" i="9"/>
  <c r="E3250" i="9"/>
  <c r="E3249" i="9"/>
  <c r="E3248" i="9"/>
  <c r="E3247" i="9"/>
  <c r="E3246" i="9"/>
  <c r="E3245" i="9"/>
  <c r="E3244" i="9"/>
  <c r="E3243" i="9"/>
  <c r="E3242" i="9"/>
  <c r="E3241" i="9"/>
  <c r="E3240" i="9"/>
  <c r="E3239" i="9"/>
  <c r="E3238" i="9"/>
  <c r="E3237" i="9"/>
  <c r="E3236" i="9"/>
  <c r="E3235" i="9"/>
  <c r="E3234" i="9"/>
  <c r="E3233" i="9"/>
  <c r="E3232" i="9"/>
  <c r="E3231" i="9"/>
  <c r="E3230" i="9"/>
  <c r="E3229" i="9"/>
  <c r="E3228" i="9"/>
  <c r="E3227" i="9"/>
  <c r="E3226" i="9"/>
  <c r="E3225" i="9"/>
  <c r="E3224" i="9"/>
  <c r="E3223" i="9"/>
  <c r="E3222" i="9"/>
  <c r="E3221" i="9"/>
  <c r="E3220" i="9"/>
  <c r="E3219" i="9"/>
  <c r="E3218" i="9"/>
  <c r="E3217" i="9"/>
  <c r="E3216" i="9"/>
  <c r="E3215" i="9"/>
  <c r="E3214" i="9"/>
  <c r="E3213" i="9"/>
  <c r="E3212" i="9"/>
  <c r="E3211" i="9"/>
  <c r="E3210" i="9"/>
  <c r="E3209" i="9"/>
  <c r="E3208" i="9"/>
  <c r="E3207" i="9"/>
  <c r="E3206" i="9"/>
  <c r="E3205" i="9"/>
  <c r="E3204" i="9"/>
  <c r="E3203" i="9"/>
  <c r="E3202" i="9"/>
  <c r="E3201" i="9"/>
  <c r="E3200" i="9"/>
  <c r="E3199" i="9"/>
  <c r="E3198" i="9"/>
  <c r="E3197" i="9"/>
  <c r="E3196" i="9"/>
  <c r="E3195" i="9"/>
  <c r="E3194" i="9"/>
  <c r="E3193" i="9"/>
  <c r="E3192" i="9"/>
  <c r="E3191" i="9"/>
  <c r="E3190" i="9"/>
  <c r="E3189" i="9"/>
  <c r="E3188" i="9"/>
  <c r="E3187" i="9"/>
  <c r="E3186" i="9"/>
  <c r="E3185" i="9"/>
  <c r="E3184" i="9"/>
  <c r="E3183" i="9"/>
  <c r="E3182" i="9"/>
  <c r="E3181" i="9"/>
  <c r="E3180" i="9"/>
  <c r="E3179" i="9"/>
  <c r="E3178" i="9"/>
  <c r="E3177" i="9"/>
  <c r="E3176" i="9"/>
  <c r="E3175" i="9"/>
  <c r="E3174" i="9"/>
  <c r="E3173" i="9"/>
  <c r="E3172" i="9"/>
  <c r="E3171" i="9"/>
  <c r="E3170" i="9"/>
  <c r="E3169" i="9"/>
  <c r="E3168" i="9"/>
  <c r="E3167" i="9"/>
  <c r="E3166" i="9"/>
  <c r="E3165" i="9"/>
  <c r="E3164" i="9"/>
  <c r="E3163" i="9"/>
  <c r="E3162" i="9"/>
  <c r="E3161" i="9"/>
  <c r="E3160" i="9"/>
  <c r="E3159" i="9"/>
  <c r="E3158" i="9"/>
  <c r="E3157" i="9"/>
  <c r="E3156" i="9"/>
  <c r="E3155" i="9"/>
  <c r="E3154" i="9"/>
  <c r="E3153" i="9"/>
  <c r="E3152" i="9"/>
  <c r="E3151" i="9"/>
  <c r="E3150" i="9"/>
  <c r="E3149" i="9"/>
  <c r="E3148" i="9"/>
  <c r="E3147" i="9"/>
  <c r="E3146" i="9"/>
  <c r="E3145" i="9"/>
  <c r="E3144" i="9"/>
  <c r="E3143" i="9"/>
  <c r="E3142" i="9"/>
  <c r="E3141" i="9"/>
  <c r="E3140" i="9"/>
  <c r="E3139" i="9"/>
  <c r="E3138" i="9"/>
  <c r="E3137" i="9"/>
  <c r="E3136" i="9"/>
  <c r="E3135" i="9"/>
  <c r="E3134" i="9"/>
  <c r="E3133" i="9"/>
  <c r="E3132" i="9"/>
  <c r="E3131" i="9"/>
  <c r="E3130" i="9"/>
  <c r="E3129" i="9"/>
  <c r="E3128" i="9"/>
  <c r="E3127" i="9"/>
  <c r="E3126" i="9"/>
  <c r="E3125" i="9"/>
  <c r="E3124" i="9"/>
  <c r="E3123" i="9"/>
  <c r="E3122" i="9"/>
  <c r="E3121" i="9"/>
  <c r="E3120" i="9"/>
  <c r="E3119" i="9"/>
  <c r="E3118" i="9"/>
  <c r="E3117" i="9"/>
  <c r="E3116" i="9"/>
  <c r="E3115" i="9"/>
  <c r="E3114" i="9"/>
  <c r="E3113" i="9"/>
  <c r="E3112" i="9"/>
  <c r="E3111" i="9"/>
  <c r="E3110" i="9"/>
  <c r="E3109" i="9"/>
  <c r="E3108" i="9"/>
  <c r="E3107" i="9"/>
  <c r="E3106" i="9"/>
  <c r="E3105" i="9"/>
  <c r="E3104" i="9"/>
  <c r="E3103" i="9"/>
  <c r="E3102" i="9"/>
  <c r="E3101" i="9"/>
  <c r="E3100" i="9"/>
  <c r="E3099" i="9"/>
  <c r="E3098" i="9"/>
  <c r="E3097" i="9"/>
  <c r="E3096" i="9"/>
  <c r="E3095" i="9"/>
  <c r="E3094" i="9"/>
  <c r="E3093" i="9"/>
  <c r="E3092" i="9"/>
  <c r="E3091" i="9"/>
  <c r="E3090" i="9"/>
  <c r="E3089" i="9"/>
  <c r="E3088" i="9"/>
  <c r="E3087" i="9"/>
  <c r="E3086" i="9"/>
  <c r="E3085" i="9"/>
  <c r="E3084" i="9"/>
  <c r="E3083" i="9"/>
  <c r="E3082" i="9"/>
  <c r="E3081" i="9"/>
  <c r="E3080" i="9"/>
  <c r="E3079" i="9"/>
  <c r="E3078" i="9"/>
  <c r="E3077" i="9"/>
  <c r="E3076" i="9"/>
  <c r="E3075" i="9"/>
  <c r="E3074" i="9"/>
  <c r="E3073" i="9"/>
  <c r="E3072" i="9"/>
  <c r="E3071" i="9"/>
  <c r="E3070" i="9"/>
  <c r="E3069" i="9"/>
  <c r="E3068" i="9"/>
  <c r="E3067" i="9"/>
  <c r="E3066" i="9"/>
  <c r="E3065" i="9"/>
  <c r="E3064" i="9"/>
  <c r="E3063" i="9"/>
  <c r="E3062" i="9"/>
  <c r="E3061" i="9"/>
  <c r="E3060" i="9"/>
  <c r="E3059" i="9"/>
  <c r="E3058" i="9"/>
  <c r="E3057" i="9"/>
  <c r="E3056" i="9"/>
  <c r="E3055" i="9"/>
  <c r="E3054" i="9"/>
  <c r="E3053" i="9"/>
  <c r="E3052" i="9"/>
  <c r="E3051" i="9"/>
  <c r="E3050" i="9"/>
  <c r="E3049" i="9"/>
  <c r="E3048" i="9"/>
  <c r="E3047" i="9"/>
  <c r="E3046" i="9"/>
  <c r="E3045" i="9"/>
  <c r="E3044" i="9"/>
  <c r="E3043" i="9"/>
  <c r="E3042" i="9"/>
  <c r="E3041" i="9"/>
  <c r="E3040" i="9"/>
  <c r="E3039" i="9"/>
  <c r="E3038" i="9"/>
  <c r="E3037" i="9"/>
  <c r="E3036" i="9"/>
  <c r="E3035" i="9"/>
  <c r="E3034" i="9"/>
  <c r="E3033" i="9"/>
  <c r="E3032" i="9"/>
  <c r="E3031" i="9"/>
  <c r="E3030" i="9"/>
  <c r="E3029" i="9"/>
  <c r="E3028" i="9"/>
  <c r="E3027" i="9"/>
  <c r="E3026" i="9"/>
  <c r="E3025" i="9"/>
  <c r="E3024" i="9"/>
  <c r="E3023" i="9"/>
  <c r="E3022" i="9"/>
  <c r="E3021" i="9"/>
  <c r="E3020" i="9"/>
  <c r="E3019" i="9"/>
  <c r="E3018" i="9"/>
  <c r="E3017" i="9"/>
  <c r="E3016" i="9"/>
  <c r="E3015" i="9"/>
  <c r="E3014" i="9"/>
  <c r="E3013" i="9"/>
  <c r="E3012" i="9"/>
  <c r="E3011" i="9"/>
  <c r="E3010" i="9"/>
  <c r="E3009" i="9"/>
  <c r="E3008" i="9"/>
  <c r="E3007" i="9"/>
  <c r="E3006" i="9"/>
  <c r="E3005" i="9"/>
  <c r="E3004" i="9"/>
  <c r="E3003" i="9"/>
  <c r="E3002" i="9"/>
  <c r="E3001" i="9"/>
  <c r="E3000" i="9"/>
  <c r="E2999" i="9"/>
  <c r="E2998" i="9"/>
  <c r="E2997" i="9"/>
  <c r="E2996" i="9"/>
  <c r="E2995" i="9"/>
  <c r="E2994" i="9"/>
  <c r="E2993" i="9"/>
  <c r="E2992" i="9"/>
  <c r="E2991" i="9"/>
  <c r="E2990" i="9"/>
  <c r="E2989" i="9"/>
  <c r="E2988" i="9"/>
  <c r="E2987" i="9"/>
  <c r="E2986" i="9"/>
  <c r="E2985" i="9"/>
  <c r="E2984" i="9"/>
  <c r="E2983" i="9"/>
  <c r="E2982" i="9"/>
  <c r="E2981" i="9"/>
  <c r="E2980" i="9"/>
  <c r="E2979" i="9"/>
  <c r="E2978" i="9"/>
  <c r="E2977" i="9"/>
  <c r="E2976" i="9"/>
  <c r="E2975" i="9"/>
  <c r="E2974" i="9"/>
  <c r="E2973" i="9"/>
  <c r="E2972" i="9"/>
  <c r="E2971" i="9"/>
  <c r="E2970" i="9"/>
  <c r="E2969" i="9"/>
  <c r="E2968" i="9"/>
  <c r="E2967" i="9"/>
  <c r="E2966" i="9"/>
  <c r="E2965" i="9"/>
  <c r="E2964" i="9"/>
  <c r="E2963" i="9"/>
  <c r="E2962" i="9"/>
  <c r="E2961" i="9"/>
  <c r="E2960" i="9"/>
  <c r="E2959" i="9"/>
  <c r="E2958" i="9"/>
  <c r="E2957" i="9"/>
  <c r="E2956" i="9"/>
  <c r="E2955" i="9"/>
  <c r="E2954" i="9"/>
  <c r="E2953" i="9"/>
  <c r="E2952" i="9"/>
  <c r="E2951" i="9"/>
  <c r="E2950" i="9"/>
  <c r="E2949" i="9"/>
  <c r="E2948" i="9"/>
  <c r="E2947" i="9"/>
  <c r="E2946" i="9"/>
  <c r="E2945" i="9"/>
  <c r="E2944" i="9"/>
  <c r="E2943" i="9"/>
  <c r="E2942" i="9"/>
  <c r="E2941" i="9"/>
  <c r="E2940" i="9"/>
  <c r="E2939" i="9"/>
  <c r="E2938" i="9"/>
  <c r="E2937" i="9"/>
  <c r="E2936" i="9"/>
  <c r="E2935" i="9"/>
  <c r="E2934" i="9"/>
  <c r="E2933" i="9"/>
  <c r="E2932" i="9"/>
  <c r="E2931" i="9"/>
  <c r="E2930" i="9"/>
  <c r="E2929" i="9"/>
  <c r="E2928" i="9"/>
  <c r="E2927" i="9"/>
  <c r="E2926" i="9"/>
  <c r="E2925" i="9"/>
  <c r="E2924" i="9"/>
  <c r="E2923" i="9"/>
  <c r="E2922" i="9"/>
  <c r="E2921" i="9"/>
  <c r="E2920" i="9"/>
  <c r="E2919" i="9"/>
  <c r="E2918" i="9"/>
  <c r="E2917" i="9"/>
  <c r="E2916" i="9"/>
  <c r="E2915" i="9"/>
  <c r="E2914" i="9"/>
  <c r="E2913" i="9"/>
  <c r="E2912" i="9"/>
  <c r="E2911" i="9"/>
  <c r="E2910" i="9"/>
  <c r="E2909" i="9"/>
  <c r="E2908" i="9"/>
  <c r="E2907" i="9"/>
  <c r="E2906" i="9"/>
  <c r="E2905" i="9"/>
  <c r="E2904" i="9"/>
  <c r="E2903" i="9"/>
  <c r="E2902" i="9"/>
  <c r="E2901" i="9"/>
  <c r="E2900" i="9"/>
  <c r="E2899" i="9"/>
  <c r="E2898" i="9"/>
  <c r="E2897" i="9"/>
  <c r="E2896" i="9"/>
  <c r="E2895" i="9"/>
  <c r="E2894" i="9"/>
  <c r="E2893" i="9"/>
  <c r="E2892" i="9"/>
  <c r="E2891" i="9"/>
  <c r="E2890" i="9"/>
  <c r="E2889" i="9"/>
  <c r="E2888" i="9"/>
  <c r="E2887" i="9"/>
  <c r="E2886" i="9"/>
  <c r="E2885" i="9"/>
  <c r="E2884" i="9"/>
  <c r="E2883" i="9"/>
  <c r="E2882" i="9"/>
  <c r="E2881" i="9"/>
  <c r="E2880" i="9"/>
  <c r="E2879" i="9"/>
  <c r="E2878" i="9"/>
  <c r="E2877" i="9"/>
  <c r="E2876" i="9"/>
  <c r="E2875" i="9"/>
  <c r="E2874" i="9"/>
  <c r="E2873" i="9"/>
  <c r="E2872" i="9"/>
  <c r="E2871" i="9"/>
  <c r="E2870" i="9"/>
  <c r="E2869" i="9"/>
  <c r="E2868" i="9"/>
  <c r="E2867" i="9"/>
  <c r="E2866" i="9"/>
  <c r="E2865" i="9"/>
  <c r="E2864" i="9"/>
  <c r="E2863" i="9"/>
  <c r="E2862" i="9"/>
  <c r="E2861" i="9"/>
  <c r="E2860" i="9"/>
  <c r="E2859" i="9"/>
  <c r="E2858" i="9"/>
  <c r="E2857" i="9"/>
  <c r="E2856" i="9"/>
  <c r="E2855" i="9"/>
  <c r="E2854" i="9"/>
  <c r="E2853" i="9"/>
  <c r="E2852" i="9"/>
  <c r="E2851" i="9"/>
  <c r="E2850" i="9"/>
  <c r="E2849" i="9"/>
  <c r="E2848" i="9"/>
  <c r="E2847" i="9"/>
  <c r="E2846" i="9"/>
  <c r="E2845" i="9"/>
  <c r="E2844" i="9"/>
  <c r="E2843" i="9"/>
  <c r="E2842" i="9"/>
  <c r="E2841" i="9"/>
  <c r="E2840" i="9"/>
  <c r="E2839" i="9"/>
  <c r="E2838" i="9"/>
  <c r="E2837" i="9"/>
  <c r="E2836" i="9"/>
  <c r="E2835" i="9"/>
  <c r="E2834" i="9"/>
  <c r="E2833" i="9"/>
  <c r="E2832" i="9"/>
  <c r="E2831" i="9"/>
  <c r="E2830" i="9"/>
  <c r="E2829" i="9"/>
  <c r="E2828" i="9"/>
  <c r="E2827" i="9"/>
  <c r="E2826" i="9"/>
  <c r="E2825" i="9"/>
  <c r="E2824" i="9"/>
  <c r="E2823" i="9"/>
  <c r="E2822" i="9"/>
  <c r="E2821" i="9"/>
  <c r="E2820" i="9"/>
  <c r="E2819" i="9"/>
  <c r="E2818" i="9"/>
  <c r="E2817" i="9"/>
  <c r="E2816" i="9"/>
  <c r="E2815" i="9"/>
  <c r="E2814" i="9"/>
  <c r="E2813" i="9"/>
  <c r="E2812" i="9"/>
  <c r="E2811" i="9"/>
  <c r="E2810" i="9"/>
  <c r="E2809" i="9"/>
  <c r="E2808" i="9"/>
  <c r="E2807" i="9"/>
  <c r="E2806" i="9"/>
  <c r="E2805" i="9"/>
  <c r="E2804" i="9"/>
  <c r="E2803" i="9"/>
  <c r="E2802" i="9"/>
  <c r="E2801" i="9"/>
  <c r="E2800" i="9"/>
  <c r="E2799" i="9"/>
  <c r="E2798" i="9"/>
  <c r="E2797" i="9"/>
  <c r="E2796" i="9"/>
  <c r="E2795" i="9"/>
  <c r="E2794" i="9"/>
  <c r="E2793" i="9"/>
  <c r="E2792" i="9"/>
  <c r="E2791" i="9"/>
  <c r="E2790" i="9"/>
  <c r="E2789" i="9"/>
  <c r="E2788" i="9"/>
  <c r="E2787" i="9"/>
  <c r="E2786" i="9"/>
  <c r="E2785" i="9"/>
  <c r="E2784" i="9"/>
  <c r="E2783" i="9"/>
  <c r="E2782" i="9"/>
  <c r="E2781" i="9"/>
  <c r="E2780" i="9"/>
  <c r="E2779" i="9"/>
  <c r="E2778" i="9"/>
  <c r="E2777" i="9"/>
  <c r="E2776" i="9"/>
  <c r="E2775" i="9"/>
  <c r="E2774" i="9"/>
  <c r="E2773" i="9"/>
  <c r="E2772" i="9"/>
  <c r="E2771" i="9"/>
  <c r="E2770" i="9"/>
  <c r="E2769" i="9"/>
  <c r="E2768" i="9"/>
  <c r="E2767" i="9"/>
  <c r="E2766" i="9"/>
  <c r="E2765" i="9"/>
  <c r="E2764" i="9"/>
  <c r="E2763" i="9"/>
  <c r="E2762" i="9"/>
  <c r="E2761" i="9"/>
  <c r="E2760" i="9"/>
  <c r="E2759" i="9"/>
  <c r="E2758" i="9"/>
  <c r="E2757" i="9"/>
  <c r="E2756" i="9"/>
  <c r="E2755" i="9"/>
  <c r="E2754" i="9"/>
  <c r="E2753" i="9"/>
  <c r="E2752" i="9"/>
  <c r="E2751" i="9"/>
  <c r="E2750" i="9"/>
  <c r="E2749" i="9"/>
  <c r="E2748" i="9"/>
  <c r="E2747" i="9"/>
  <c r="E2746" i="9"/>
  <c r="E2745" i="9"/>
  <c r="E2744" i="9"/>
  <c r="E2743" i="9"/>
  <c r="E2742" i="9"/>
  <c r="E2741" i="9"/>
  <c r="E2740" i="9"/>
  <c r="E2739" i="9"/>
  <c r="E2738" i="9"/>
  <c r="E2737" i="9"/>
  <c r="E2736" i="9"/>
  <c r="E2735" i="9"/>
  <c r="E2734" i="9"/>
  <c r="E2733" i="9"/>
  <c r="E2732" i="9"/>
  <c r="E2731" i="9"/>
  <c r="E2730" i="9"/>
  <c r="E2729" i="9"/>
  <c r="E2728" i="9"/>
  <c r="E2727" i="9"/>
  <c r="E2726" i="9"/>
  <c r="E2725" i="9"/>
  <c r="E2724" i="9"/>
  <c r="E2723" i="9"/>
  <c r="E2722" i="9"/>
  <c r="E2721" i="9"/>
  <c r="E2720" i="9"/>
  <c r="E2719" i="9"/>
  <c r="E2718" i="9"/>
  <c r="E2717" i="9"/>
  <c r="E2716" i="9"/>
  <c r="E2715" i="9"/>
  <c r="E2714" i="9"/>
  <c r="E2713" i="9"/>
  <c r="E2712" i="9"/>
  <c r="E2711" i="9"/>
  <c r="E2710" i="9"/>
  <c r="E2709" i="9"/>
  <c r="E2708" i="9"/>
  <c r="E2707" i="9"/>
  <c r="E2706" i="9"/>
  <c r="E2705" i="9"/>
  <c r="E2704" i="9"/>
  <c r="E2703" i="9"/>
  <c r="E2702" i="9"/>
  <c r="E2701" i="9"/>
  <c r="E2700" i="9"/>
  <c r="E2699" i="9"/>
  <c r="E2698" i="9"/>
  <c r="E2697" i="9"/>
  <c r="E2696" i="9"/>
  <c r="E2695" i="9"/>
  <c r="E2694" i="9"/>
  <c r="E2693" i="9"/>
  <c r="E2692" i="9"/>
  <c r="E2691" i="9"/>
  <c r="E2690" i="9"/>
  <c r="E2689" i="9"/>
  <c r="E2688" i="9"/>
  <c r="E2687" i="9"/>
  <c r="E2686" i="9"/>
  <c r="E2685" i="9"/>
  <c r="E2684" i="9"/>
  <c r="E2683" i="9"/>
  <c r="E2682" i="9"/>
  <c r="E2681" i="9"/>
  <c r="E2680" i="9"/>
  <c r="E2679" i="9"/>
  <c r="E2678" i="9"/>
  <c r="E2677" i="9"/>
  <c r="E2676" i="9"/>
  <c r="E2675" i="9"/>
  <c r="E2674" i="9"/>
  <c r="E2673" i="9"/>
  <c r="E2672" i="9"/>
  <c r="E2671" i="9"/>
  <c r="E2670" i="9"/>
  <c r="E2669" i="9"/>
  <c r="E2668" i="9"/>
  <c r="E2667" i="9"/>
  <c r="E2666" i="9"/>
  <c r="E2665" i="9"/>
  <c r="E2664" i="9"/>
  <c r="E2663" i="9"/>
  <c r="E2662" i="9"/>
  <c r="E2661" i="9"/>
  <c r="E2660" i="9"/>
  <c r="E2659" i="9"/>
  <c r="E2658" i="9"/>
  <c r="E2657" i="9"/>
  <c r="E2656" i="9"/>
  <c r="E2655" i="9"/>
  <c r="E2654" i="9"/>
  <c r="E2653" i="9"/>
  <c r="E2652" i="9"/>
  <c r="E2651" i="9"/>
  <c r="E2650" i="9"/>
  <c r="E2649" i="9"/>
  <c r="E2648" i="9"/>
  <c r="E2647" i="9"/>
  <c r="E2646" i="9"/>
  <c r="E2645" i="9"/>
  <c r="E2644" i="9"/>
  <c r="E2643" i="9"/>
  <c r="E2642" i="9"/>
  <c r="E2641" i="9"/>
  <c r="E2640" i="9"/>
  <c r="E2639" i="9"/>
  <c r="E2638" i="9"/>
  <c r="E2637" i="9"/>
  <c r="E2636" i="9"/>
  <c r="E2635" i="9"/>
  <c r="E2634" i="9"/>
  <c r="E2633" i="9"/>
  <c r="E2632" i="9"/>
  <c r="E2631" i="9"/>
  <c r="E2630" i="9"/>
  <c r="E2629" i="9"/>
  <c r="E2628" i="9"/>
  <c r="E2627" i="9"/>
  <c r="E2626" i="9"/>
  <c r="E2625" i="9"/>
  <c r="E2624" i="9"/>
  <c r="E2623" i="9"/>
  <c r="E2622" i="9"/>
  <c r="E2621" i="9"/>
  <c r="E2620" i="9"/>
  <c r="E2619" i="9"/>
  <c r="E2618" i="9"/>
  <c r="E2617" i="9"/>
  <c r="E2616" i="9"/>
  <c r="E2615" i="9"/>
  <c r="E2614" i="9"/>
  <c r="E2613" i="9"/>
  <c r="E2612" i="9"/>
  <c r="E2611" i="9"/>
  <c r="E2610" i="9"/>
  <c r="E2609" i="9"/>
  <c r="E2608" i="9"/>
  <c r="E2607" i="9"/>
  <c r="E2606" i="9"/>
  <c r="E2605" i="9"/>
  <c r="E2604" i="9"/>
  <c r="E2603" i="9"/>
  <c r="E2602" i="9"/>
  <c r="E2601" i="9"/>
  <c r="E2600" i="9"/>
  <c r="E2599" i="9"/>
  <c r="E2598" i="9"/>
  <c r="E2597" i="9"/>
  <c r="E2596" i="9"/>
  <c r="E2595" i="9"/>
  <c r="E2594" i="9"/>
  <c r="E2593" i="9"/>
  <c r="E2592" i="9"/>
  <c r="E2591" i="9"/>
  <c r="E2590" i="9"/>
  <c r="E2589" i="9"/>
  <c r="E2588" i="9"/>
  <c r="E2587" i="9"/>
  <c r="E2586" i="9"/>
  <c r="E2585" i="9"/>
  <c r="E2584" i="9"/>
  <c r="E2583" i="9"/>
  <c r="E2582" i="9"/>
  <c r="E2581" i="9"/>
  <c r="E2580" i="9"/>
  <c r="E2579" i="9"/>
  <c r="E2578" i="9"/>
  <c r="E2577" i="9"/>
  <c r="E2576" i="9"/>
  <c r="E2575" i="9"/>
  <c r="E2574" i="9"/>
  <c r="E2573" i="9"/>
  <c r="E2572" i="9"/>
  <c r="E2571" i="9"/>
  <c r="E2570" i="9"/>
  <c r="E2569" i="9"/>
  <c r="E2568" i="9"/>
  <c r="E2567" i="9"/>
  <c r="E2566" i="9"/>
  <c r="E2565" i="9"/>
  <c r="E2564" i="9"/>
  <c r="E2563" i="9"/>
  <c r="E2562" i="9"/>
  <c r="E2561" i="9"/>
  <c r="E2560" i="9"/>
  <c r="E2559" i="9"/>
  <c r="E2558" i="9"/>
  <c r="E2557" i="9"/>
  <c r="E2556" i="9"/>
  <c r="E2555" i="9"/>
  <c r="E2554" i="9"/>
  <c r="E2553" i="9"/>
  <c r="E2552" i="9"/>
  <c r="E2551" i="9"/>
  <c r="E2550" i="9"/>
  <c r="E2549" i="9"/>
  <c r="E2548" i="9"/>
  <c r="E2547" i="9"/>
  <c r="E2546" i="9"/>
  <c r="E2545" i="9"/>
  <c r="E2544" i="9"/>
  <c r="E2543" i="9"/>
  <c r="E2542" i="9"/>
  <c r="E2541" i="9"/>
  <c r="E2540" i="9"/>
  <c r="E2539" i="9"/>
  <c r="E2538" i="9"/>
  <c r="E2537" i="9"/>
  <c r="E2536" i="9"/>
  <c r="E2535" i="9"/>
  <c r="E2534" i="9"/>
  <c r="E2533" i="9"/>
  <c r="E2532" i="9"/>
  <c r="E2531" i="9"/>
  <c r="E2530" i="9"/>
  <c r="E2529" i="9"/>
  <c r="E2528" i="9"/>
  <c r="E2527" i="9"/>
  <c r="E2526" i="9"/>
  <c r="E2525" i="9"/>
  <c r="E2524" i="9"/>
  <c r="E2523" i="9"/>
  <c r="E2522" i="9"/>
  <c r="E2521" i="9"/>
  <c r="E2520" i="9"/>
  <c r="E2519" i="9"/>
  <c r="E2518" i="9"/>
  <c r="E2517" i="9"/>
  <c r="E2516" i="9"/>
  <c r="E2515" i="9"/>
  <c r="E2514" i="9"/>
  <c r="E2513" i="9"/>
  <c r="E2512" i="9"/>
  <c r="E2511" i="9"/>
  <c r="E2510" i="9"/>
  <c r="E2509" i="9"/>
  <c r="E2508" i="9"/>
  <c r="E2507" i="9"/>
  <c r="E2506" i="9"/>
  <c r="E2505" i="9"/>
  <c r="E2504" i="9"/>
  <c r="E2503" i="9"/>
  <c r="E2502" i="9"/>
  <c r="E2501" i="9"/>
  <c r="E2500" i="9"/>
  <c r="E2499" i="9"/>
  <c r="E2498" i="9"/>
  <c r="E2497" i="9"/>
  <c r="E2496" i="9"/>
  <c r="E2495" i="9"/>
  <c r="E2494" i="9"/>
  <c r="E2493" i="9"/>
  <c r="E2492" i="9"/>
  <c r="E2491" i="9"/>
  <c r="E2490" i="9"/>
  <c r="E2489" i="9"/>
  <c r="E2488" i="9"/>
  <c r="E2487" i="9"/>
  <c r="E2486" i="9"/>
  <c r="E2485" i="9"/>
  <c r="E2484" i="9"/>
  <c r="E2483" i="9"/>
  <c r="E2482" i="9"/>
  <c r="E2481" i="9"/>
  <c r="E2480" i="9"/>
  <c r="E2479" i="9"/>
  <c r="E2478" i="9"/>
  <c r="E2477" i="9"/>
  <c r="E2476" i="9"/>
  <c r="E2475" i="9"/>
  <c r="E2474" i="9"/>
  <c r="E2473" i="9"/>
  <c r="E2472" i="9"/>
  <c r="E2471" i="9"/>
  <c r="E2470" i="9"/>
  <c r="E2469" i="9"/>
  <c r="E2468" i="9"/>
  <c r="E2467" i="9"/>
  <c r="E2466" i="9"/>
  <c r="E2465" i="9"/>
  <c r="E2464" i="9"/>
  <c r="E2463" i="9"/>
  <c r="E2462" i="9"/>
  <c r="E2461" i="9"/>
  <c r="E2460" i="9"/>
  <c r="E2459" i="9"/>
  <c r="E2458" i="9"/>
  <c r="E2457" i="9"/>
  <c r="E2456" i="9"/>
  <c r="E2455" i="9"/>
  <c r="E2454" i="9"/>
  <c r="E2453" i="9"/>
  <c r="E2452" i="9"/>
  <c r="E2451" i="9"/>
  <c r="E2450" i="9"/>
  <c r="E2449" i="9"/>
  <c r="E2448" i="9"/>
  <c r="E2447" i="9"/>
  <c r="E2446" i="9"/>
  <c r="E2445" i="9"/>
  <c r="E2444" i="9"/>
  <c r="E2443" i="9"/>
  <c r="E2442" i="9"/>
  <c r="E2441" i="9"/>
  <c r="E2440" i="9"/>
  <c r="E2439" i="9"/>
  <c r="E2438" i="9"/>
  <c r="E2437" i="9"/>
  <c r="E2436" i="9"/>
  <c r="E2435" i="9"/>
  <c r="E2434" i="9"/>
  <c r="E2433" i="9"/>
  <c r="E2432" i="9"/>
  <c r="E2431" i="9"/>
  <c r="E2430" i="9"/>
  <c r="E2429" i="9"/>
  <c r="E2428" i="9"/>
  <c r="E2427" i="9"/>
  <c r="E2426" i="9"/>
  <c r="E2425" i="9"/>
  <c r="E2424" i="9"/>
  <c r="E2423" i="9"/>
  <c r="E2422" i="9"/>
  <c r="E2421" i="9"/>
  <c r="E2420" i="9"/>
  <c r="E2419" i="9"/>
  <c r="E2418" i="9"/>
  <c r="E2417" i="9"/>
  <c r="E2416" i="9"/>
  <c r="E2415" i="9"/>
  <c r="E2414" i="9"/>
  <c r="E2413" i="9"/>
  <c r="E2412" i="9"/>
  <c r="E2411" i="9"/>
  <c r="E2410" i="9"/>
  <c r="E2409" i="9"/>
  <c r="E2408" i="9"/>
  <c r="E2407" i="9"/>
  <c r="E2406" i="9"/>
  <c r="E2405" i="9"/>
  <c r="E2404" i="9"/>
  <c r="E2403" i="9"/>
  <c r="E2402" i="9"/>
  <c r="E2401" i="9"/>
  <c r="E2400" i="9"/>
  <c r="E2399" i="9"/>
  <c r="E2398" i="9"/>
  <c r="E2397" i="9"/>
  <c r="E2396" i="9"/>
  <c r="E2395" i="9"/>
  <c r="E2394" i="9"/>
  <c r="E2393" i="9"/>
  <c r="E2392" i="9"/>
  <c r="E2391" i="9"/>
  <c r="E2390" i="9"/>
  <c r="E2389" i="9"/>
  <c r="E2388" i="9"/>
  <c r="E2387" i="9"/>
  <c r="E2386" i="9"/>
  <c r="E2385" i="9"/>
  <c r="E2384" i="9"/>
  <c r="E2383" i="9"/>
  <c r="E2382" i="9"/>
  <c r="E2381" i="9"/>
  <c r="E2380" i="9"/>
  <c r="E2379" i="9"/>
  <c r="E2378" i="9"/>
  <c r="E2377" i="9"/>
  <c r="E2376" i="9"/>
  <c r="E2375" i="9"/>
  <c r="E2374" i="9"/>
  <c r="E2373" i="9"/>
  <c r="E2372" i="9"/>
  <c r="E2371" i="9"/>
  <c r="E2370" i="9"/>
  <c r="E2369" i="9"/>
  <c r="E2368" i="9"/>
  <c r="E2367" i="9"/>
  <c r="E2366" i="9"/>
  <c r="E2365" i="9"/>
  <c r="E2364" i="9"/>
  <c r="E2363" i="9"/>
  <c r="E2362" i="9"/>
  <c r="E2361" i="9"/>
  <c r="E2360" i="9"/>
  <c r="E2359" i="9"/>
  <c r="E2358" i="9"/>
  <c r="E2357" i="9"/>
  <c r="E2356" i="9"/>
  <c r="E2355" i="9"/>
  <c r="E2354" i="9"/>
  <c r="E2353" i="9"/>
  <c r="E2352" i="9"/>
  <c r="E2351" i="9"/>
  <c r="E2350" i="9"/>
  <c r="E2349" i="9"/>
  <c r="E2348" i="9"/>
  <c r="E2347" i="9"/>
  <c r="E2346" i="9"/>
  <c r="E2345" i="9"/>
  <c r="E2344" i="9"/>
  <c r="E2343" i="9"/>
  <c r="E2342" i="9"/>
  <c r="E2341" i="9"/>
  <c r="E2340" i="9"/>
  <c r="E2339" i="9"/>
  <c r="E2338" i="9"/>
  <c r="E2337" i="9"/>
  <c r="E2336" i="9"/>
  <c r="E2335" i="9"/>
  <c r="E2334" i="9"/>
  <c r="E2333" i="9"/>
  <c r="E2332" i="9"/>
  <c r="E2331" i="9"/>
  <c r="E2330" i="9"/>
  <c r="E2329" i="9"/>
  <c r="E2328" i="9"/>
  <c r="E2327" i="9"/>
  <c r="E2326" i="9"/>
  <c r="E2325" i="9"/>
  <c r="E2324" i="9"/>
  <c r="E2323" i="9"/>
  <c r="E2322" i="9"/>
  <c r="E2321" i="9"/>
  <c r="E2320" i="9"/>
  <c r="E2319" i="9"/>
  <c r="E2318" i="9"/>
  <c r="E2317" i="9"/>
  <c r="E2316" i="9"/>
  <c r="E2315" i="9"/>
  <c r="E2314" i="9"/>
  <c r="E2313" i="9"/>
  <c r="E2312" i="9"/>
  <c r="E2311" i="9"/>
  <c r="E2310" i="9"/>
  <c r="E2309" i="9"/>
  <c r="E2308" i="9"/>
  <c r="E2307" i="9"/>
  <c r="E2306" i="9"/>
  <c r="E2305" i="9"/>
  <c r="E2304" i="9"/>
  <c r="E2303" i="9"/>
  <c r="E2302" i="9"/>
  <c r="E2301" i="9"/>
  <c r="E2300" i="9"/>
  <c r="E2299" i="9"/>
  <c r="E2298" i="9"/>
  <c r="E2297" i="9"/>
  <c r="E2296" i="9"/>
  <c r="E2295" i="9"/>
  <c r="E2294" i="9"/>
  <c r="E2293" i="9"/>
  <c r="E2292" i="9"/>
  <c r="E2291" i="9"/>
  <c r="E2290" i="9"/>
  <c r="E2289" i="9"/>
  <c r="E2288" i="9"/>
  <c r="E2287" i="9"/>
  <c r="E2286" i="9"/>
  <c r="E2285" i="9"/>
  <c r="E2284" i="9"/>
  <c r="E2283" i="9"/>
  <c r="E2282" i="9"/>
  <c r="E2281" i="9"/>
  <c r="E2280" i="9"/>
  <c r="E2279" i="9"/>
  <c r="E2278" i="9"/>
  <c r="E2277" i="9"/>
  <c r="E2276" i="9"/>
  <c r="E2275" i="9"/>
  <c r="E2274" i="9"/>
  <c r="E2273" i="9"/>
  <c r="E2272" i="9"/>
  <c r="E2271" i="9"/>
  <c r="E2270" i="9"/>
  <c r="E2269" i="9"/>
  <c r="E2268" i="9"/>
  <c r="E2267" i="9"/>
  <c r="E2266" i="9"/>
  <c r="E2265" i="9"/>
  <c r="E2264" i="9"/>
  <c r="E2263" i="9"/>
  <c r="E2262" i="9"/>
  <c r="E2261" i="9"/>
  <c r="E2260" i="9"/>
  <c r="E2259" i="9"/>
  <c r="E2258" i="9"/>
  <c r="E2257" i="9"/>
  <c r="E2256" i="9"/>
  <c r="E2255" i="9"/>
  <c r="E2254" i="9"/>
  <c r="E2253" i="9"/>
  <c r="E2252" i="9"/>
  <c r="E2251" i="9"/>
  <c r="E2250" i="9"/>
  <c r="E2249" i="9"/>
  <c r="E2248" i="9"/>
  <c r="E2247" i="9"/>
  <c r="E2246" i="9"/>
  <c r="E2245" i="9"/>
  <c r="E2244" i="9"/>
  <c r="E2243" i="9"/>
  <c r="E2242" i="9"/>
  <c r="E2241" i="9"/>
  <c r="E2240" i="9"/>
  <c r="E2239" i="9"/>
  <c r="E2238" i="9"/>
  <c r="E2237" i="9"/>
  <c r="E2236" i="9"/>
  <c r="E2235" i="9"/>
  <c r="E2234" i="9"/>
  <c r="E2233" i="9"/>
  <c r="E2232" i="9"/>
  <c r="E2231" i="9"/>
  <c r="E2230" i="9"/>
  <c r="E2229" i="9"/>
  <c r="E2228" i="9"/>
  <c r="E2227" i="9"/>
  <c r="E2226" i="9"/>
  <c r="E2225" i="9"/>
  <c r="E2224" i="9"/>
  <c r="E2223" i="9"/>
  <c r="E2222" i="9"/>
  <c r="E2221" i="9"/>
  <c r="E2220" i="9"/>
  <c r="E2219" i="9"/>
  <c r="E2218" i="9"/>
  <c r="E2217" i="9"/>
  <c r="E2216" i="9"/>
  <c r="E2215" i="9"/>
  <c r="E2214" i="9"/>
  <c r="E2213" i="9"/>
  <c r="E2212" i="9"/>
  <c r="E2211" i="9"/>
  <c r="E2210" i="9"/>
  <c r="E2209" i="9"/>
  <c r="E2208" i="9"/>
  <c r="E2207" i="9"/>
  <c r="E2206" i="9"/>
  <c r="E2205" i="9"/>
  <c r="E2204" i="9"/>
  <c r="E2203" i="9"/>
  <c r="E2202" i="9"/>
  <c r="E2201" i="9"/>
  <c r="E2200" i="9"/>
  <c r="E2199" i="9"/>
  <c r="E2198" i="9"/>
  <c r="E2197" i="9"/>
  <c r="E2196" i="9"/>
  <c r="E2195" i="9"/>
  <c r="E2194" i="9"/>
  <c r="E2193" i="9"/>
  <c r="E2192" i="9"/>
  <c r="E2191" i="9"/>
  <c r="E2190" i="9"/>
  <c r="E2189" i="9"/>
  <c r="E2188" i="9"/>
  <c r="E2187" i="9"/>
  <c r="E2186" i="9"/>
  <c r="E2185" i="9"/>
  <c r="E2184" i="9"/>
  <c r="E2183" i="9"/>
  <c r="E2182" i="9"/>
  <c r="E2181" i="9"/>
  <c r="E2180" i="9"/>
  <c r="E2179" i="9"/>
  <c r="E2178" i="9"/>
  <c r="E2177" i="9"/>
  <c r="E2176" i="9"/>
  <c r="E2175" i="9"/>
  <c r="E2174" i="9"/>
  <c r="E2173" i="9"/>
  <c r="E2172" i="9"/>
  <c r="E2171" i="9"/>
  <c r="E2170" i="9"/>
  <c r="E2169" i="9"/>
  <c r="E2168" i="9"/>
  <c r="E2167" i="9"/>
  <c r="E2166" i="9"/>
  <c r="E2165" i="9"/>
  <c r="E2164" i="9"/>
  <c r="E2163" i="9"/>
  <c r="E2162" i="9"/>
  <c r="E2161" i="9"/>
  <c r="E2160" i="9"/>
  <c r="E2159" i="9"/>
  <c r="E2158" i="9"/>
  <c r="E2157" i="9"/>
  <c r="E2156" i="9"/>
  <c r="E2155" i="9"/>
  <c r="E2154" i="9"/>
  <c r="E2153" i="9"/>
  <c r="E2152" i="9"/>
  <c r="E2151" i="9"/>
  <c r="E2150" i="9"/>
  <c r="E2149" i="9"/>
  <c r="E2148" i="9"/>
  <c r="E2147" i="9"/>
  <c r="E2146" i="9"/>
  <c r="E2145" i="9"/>
  <c r="E2144" i="9"/>
  <c r="E2143" i="9"/>
  <c r="E2142" i="9"/>
  <c r="E2141" i="9"/>
  <c r="E2140" i="9"/>
  <c r="E2139" i="9"/>
  <c r="E2138" i="9"/>
  <c r="E2137" i="9"/>
  <c r="E2136" i="9"/>
  <c r="E2135" i="9"/>
  <c r="E2134" i="9"/>
  <c r="E2133" i="9"/>
  <c r="E2132" i="9"/>
  <c r="E2131" i="9"/>
  <c r="E2130" i="9"/>
  <c r="E2129" i="9"/>
  <c r="E2128" i="9"/>
  <c r="E2127" i="9"/>
  <c r="E2126" i="9"/>
  <c r="E2125" i="9"/>
  <c r="E2124" i="9"/>
  <c r="E2123" i="9"/>
  <c r="E2122" i="9"/>
  <c r="E2121" i="9"/>
  <c r="E2120" i="9"/>
  <c r="E2119" i="9"/>
  <c r="E2118" i="9"/>
  <c r="E2117" i="9"/>
  <c r="E2116" i="9"/>
  <c r="E2115" i="9"/>
  <c r="E2114" i="9"/>
  <c r="E2113" i="9"/>
  <c r="E2112" i="9"/>
  <c r="E2111" i="9"/>
  <c r="E2110" i="9"/>
  <c r="E2109" i="9"/>
  <c r="E2108" i="9"/>
  <c r="E2107" i="9"/>
  <c r="E2106" i="9"/>
  <c r="E2105" i="9"/>
  <c r="E2104" i="9"/>
  <c r="E2103" i="9"/>
  <c r="E2102" i="9"/>
  <c r="E2101" i="9"/>
  <c r="E2100" i="9"/>
  <c r="E2099" i="9"/>
  <c r="E2098" i="9"/>
  <c r="E2097" i="9"/>
  <c r="E2096" i="9"/>
  <c r="E2095" i="9"/>
  <c r="E2094" i="9"/>
  <c r="E2093" i="9"/>
  <c r="E2092" i="9"/>
  <c r="E2091" i="9"/>
  <c r="E2090" i="9"/>
  <c r="E2089" i="9"/>
  <c r="E2088" i="9"/>
  <c r="E2087" i="9"/>
  <c r="E2086" i="9"/>
  <c r="E2085" i="9"/>
  <c r="E2084" i="9"/>
  <c r="E2083" i="9"/>
  <c r="E2082" i="9"/>
  <c r="E2081" i="9"/>
  <c r="E2080" i="9"/>
  <c r="E2079" i="9"/>
  <c r="E2078" i="9"/>
  <c r="E2077" i="9"/>
  <c r="E2076" i="9"/>
  <c r="E2075" i="9"/>
  <c r="E2074" i="9"/>
  <c r="E2073" i="9"/>
  <c r="E2072" i="9"/>
  <c r="E2071" i="9"/>
  <c r="E2070" i="9"/>
  <c r="E2069" i="9"/>
  <c r="E2068" i="9"/>
  <c r="E2067" i="9"/>
  <c r="E2066" i="9"/>
  <c r="E2065" i="9"/>
  <c r="E2064" i="9"/>
  <c r="E2063" i="9"/>
  <c r="E2062" i="9"/>
  <c r="E2061" i="9"/>
  <c r="E2060" i="9"/>
  <c r="E2059" i="9"/>
  <c r="E2058" i="9"/>
  <c r="E2057" i="9"/>
  <c r="E2056" i="9"/>
  <c r="E2055" i="9"/>
  <c r="E2054" i="9"/>
  <c r="E2053" i="9"/>
  <c r="E2052" i="9"/>
  <c r="E2051" i="9"/>
  <c r="E2050" i="9"/>
  <c r="E2049" i="9"/>
  <c r="E2048" i="9"/>
  <c r="E2047" i="9"/>
  <c r="E2046" i="9"/>
  <c r="E2045" i="9"/>
  <c r="E2044" i="9"/>
  <c r="E2043" i="9"/>
  <c r="E2042" i="9"/>
  <c r="E2041" i="9"/>
  <c r="E2040" i="9"/>
  <c r="E2039" i="9"/>
  <c r="E2038" i="9"/>
  <c r="E2037" i="9"/>
  <c r="E2036" i="9"/>
  <c r="E2035" i="9"/>
  <c r="E2034" i="9"/>
  <c r="E2033" i="9"/>
  <c r="E2032" i="9"/>
  <c r="E2031" i="9"/>
  <c r="E2030" i="9"/>
  <c r="E2029" i="9"/>
  <c r="E2028" i="9"/>
  <c r="E2027" i="9"/>
  <c r="E2026" i="9"/>
  <c r="E2025" i="9"/>
  <c r="E2024" i="9"/>
  <c r="E2023" i="9"/>
  <c r="E2022" i="9"/>
  <c r="E2021" i="9"/>
  <c r="E2020" i="9"/>
  <c r="E2019" i="9"/>
  <c r="E2018" i="9"/>
  <c r="E2017" i="9"/>
  <c r="E2016" i="9"/>
  <c r="E2015" i="9"/>
  <c r="E2014" i="9"/>
  <c r="E2013" i="9"/>
  <c r="E2012" i="9"/>
  <c r="E2011" i="9"/>
  <c r="E2010" i="9"/>
  <c r="E2009" i="9"/>
  <c r="E2008" i="9"/>
  <c r="E2007" i="9"/>
  <c r="E2006" i="9"/>
  <c r="E2005" i="9"/>
  <c r="E2004" i="9"/>
  <c r="E2003" i="9"/>
  <c r="E2002" i="9"/>
  <c r="E2001" i="9"/>
  <c r="E2000" i="9"/>
  <c r="E1999" i="9"/>
  <c r="E1998" i="9"/>
  <c r="E1997" i="9"/>
  <c r="E1996" i="9"/>
  <c r="E1995" i="9"/>
  <c r="E1994" i="9"/>
  <c r="E1993" i="9"/>
  <c r="E1992" i="9"/>
  <c r="E1991" i="9"/>
  <c r="E1990" i="9"/>
  <c r="E1989" i="9"/>
  <c r="E1988" i="9"/>
  <c r="E1987" i="9"/>
  <c r="E1986" i="9"/>
  <c r="E1985" i="9"/>
  <c r="E1984" i="9"/>
  <c r="E1983" i="9"/>
  <c r="E1982" i="9"/>
  <c r="E1981" i="9"/>
  <c r="E1980" i="9"/>
  <c r="E1979" i="9"/>
  <c r="E1978" i="9"/>
  <c r="E1977" i="9"/>
  <c r="E1976" i="9"/>
  <c r="E1975" i="9"/>
  <c r="E1974" i="9"/>
  <c r="E1973" i="9"/>
  <c r="E1972" i="9"/>
  <c r="E1971" i="9"/>
  <c r="E1970" i="9"/>
  <c r="E1969" i="9"/>
  <c r="E1968" i="9"/>
  <c r="E1967" i="9"/>
  <c r="E1966" i="9"/>
  <c r="E1965" i="9"/>
  <c r="E1964" i="9"/>
  <c r="E1963" i="9"/>
  <c r="E1962" i="9"/>
  <c r="E1961" i="9"/>
  <c r="E1960" i="9"/>
  <c r="E1959" i="9"/>
  <c r="E1958" i="9"/>
  <c r="E1957" i="9"/>
  <c r="E1956" i="9"/>
  <c r="E1955" i="9"/>
  <c r="E1954" i="9"/>
  <c r="E1953" i="9"/>
  <c r="E1952" i="9"/>
  <c r="E1951" i="9"/>
  <c r="E1950" i="9"/>
  <c r="E1949" i="9"/>
  <c r="E1948" i="9"/>
  <c r="E1947" i="9"/>
  <c r="E1946" i="9"/>
  <c r="E1945" i="9"/>
  <c r="E1944" i="9"/>
  <c r="E1943" i="9"/>
  <c r="E1942" i="9"/>
  <c r="E1941" i="9"/>
  <c r="E1940" i="9"/>
  <c r="E1939" i="9"/>
  <c r="E1938" i="9"/>
  <c r="E1937" i="9"/>
  <c r="E1936" i="9"/>
  <c r="E1935" i="9"/>
  <c r="E1934" i="9"/>
  <c r="E1933" i="9"/>
  <c r="E1932" i="9"/>
  <c r="E1931" i="9"/>
  <c r="E1930" i="9"/>
  <c r="E1929" i="9"/>
  <c r="E1928" i="9"/>
  <c r="E1927" i="9"/>
  <c r="E1926" i="9"/>
  <c r="E1925" i="9"/>
  <c r="E1924" i="9"/>
  <c r="E1923" i="9"/>
  <c r="E1922" i="9"/>
  <c r="E1921" i="9"/>
  <c r="E1920" i="9"/>
  <c r="E1919" i="9"/>
  <c r="E1918" i="9"/>
  <c r="E1917" i="9"/>
  <c r="E1916" i="9"/>
  <c r="E1915" i="9"/>
  <c r="E1914" i="9"/>
  <c r="E1913" i="9"/>
  <c r="E1912" i="9"/>
  <c r="E1911" i="9"/>
  <c r="E1910" i="9"/>
  <c r="E1909" i="9"/>
  <c r="E1908" i="9"/>
  <c r="E1907" i="9"/>
  <c r="E1906" i="9"/>
  <c r="E1905" i="9"/>
  <c r="E1904" i="9"/>
  <c r="E1903" i="9"/>
  <c r="E1902" i="9"/>
  <c r="E1901" i="9"/>
  <c r="E1900" i="9"/>
  <c r="E1899" i="9"/>
  <c r="E1898" i="9"/>
  <c r="E1897" i="9"/>
  <c r="E1896" i="9"/>
  <c r="E1895" i="9"/>
  <c r="E1894" i="9"/>
  <c r="E1893" i="9"/>
  <c r="E1892" i="9"/>
  <c r="E1891" i="9"/>
  <c r="E1890" i="9"/>
  <c r="E1889" i="9"/>
  <c r="E1888" i="9"/>
  <c r="E1887" i="9"/>
  <c r="E1886" i="9"/>
  <c r="E1885" i="9"/>
  <c r="E1884" i="9"/>
  <c r="E1883" i="9"/>
  <c r="E1882" i="9"/>
  <c r="E1881" i="9"/>
  <c r="E1880" i="9"/>
  <c r="E1879" i="9"/>
  <c r="E1878" i="9"/>
  <c r="E1877" i="9"/>
  <c r="E1876" i="9"/>
  <c r="E1875" i="9"/>
  <c r="E1874" i="9"/>
  <c r="E1873" i="9"/>
  <c r="E1872" i="9"/>
  <c r="E1871" i="9"/>
  <c r="E1870" i="9"/>
  <c r="E1869" i="9"/>
  <c r="E1868" i="9"/>
  <c r="E1867" i="9"/>
  <c r="E1866" i="9"/>
  <c r="E1865" i="9"/>
  <c r="E1864" i="9"/>
  <c r="E1863" i="9"/>
  <c r="E1862" i="9"/>
  <c r="E1861" i="9"/>
  <c r="E1860" i="9"/>
  <c r="E1859" i="9"/>
  <c r="E1858" i="9"/>
  <c r="E1857" i="9"/>
  <c r="E1856" i="9"/>
  <c r="E1855" i="9"/>
  <c r="E1854" i="9"/>
  <c r="E1853" i="9"/>
  <c r="E1852" i="9"/>
  <c r="E1851" i="9"/>
  <c r="E1850" i="9"/>
  <c r="E1849" i="9"/>
  <c r="E1848" i="9"/>
  <c r="E1847" i="9"/>
  <c r="E1846" i="9"/>
  <c r="E1845" i="9"/>
  <c r="E1844" i="9"/>
  <c r="E1843" i="9"/>
  <c r="E1842" i="9"/>
  <c r="E1841" i="9"/>
  <c r="E1840" i="9"/>
  <c r="E1839" i="9"/>
  <c r="E1838" i="9"/>
  <c r="E1837" i="9"/>
  <c r="E1836" i="9"/>
  <c r="E1835" i="9"/>
  <c r="E1834" i="9"/>
  <c r="E1833" i="9"/>
  <c r="E1832" i="9"/>
  <c r="E1831" i="9"/>
  <c r="E1830" i="9"/>
  <c r="E1829" i="9"/>
  <c r="E1828" i="9"/>
  <c r="E1827" i="9"/>
  <c r="E1826" i="9"/>
  <c r="E1825" i="9"/>
  <c r="E1824" i="9"/>
  <c r="E1823" i="9"/>
  <c r="E1822" i="9"/>
  <c r="E1821" i="9"/>
  <c r="E1820" i="9"/>
  <c r="E1819" i="9"/>
  <c r="E1818" i="9"/>
  <c r="E1817" i="9"/>
  <c r="E1816" i="9"/>
  <c r="E1815" i="9"/>
  <c r="E1814" i="9"/>
  <c r="E1813" i="9"/>
  <c r="E1812" i="9"/>
  <c r="E1811" i="9"/>
  <c r="E1810" i="9"/>
  <c r="E1809" i="9"/>
  <c r="E1808" i="9"/>
  <c r="E1807" i="9"/>
  <c r="E1806" i="9"/>
  <c r="E1805" i="9"/>
  <c r="E1804" i="9"/>
  <c r="E1803" i="9"/>
  <c r="E1802" i="9"/>
  <c r="E1801" i="9"/>
  <c r="E1800" i="9"/>
  <c r="E1799" i="9"/>
  <c r="E1798" i="9"/>
  <c r="E1797" i="9"/>
  <c r="E1796" i="9"/>
  <c r="E1795" i="9"/>
  <c r="E1794" i="9"/>
  <c r="E1793" i="9"/>
  <c r="E1792" i="9"/>
  <c r="E1791" i="9"/>
  <c r="E1790" i="9"/>
  <c r="E1789" i="9"/>
  <c r="E1788" i="9"/>
  <c r="E1787" i="9"/>
  <c r="E1786" i="9"/>
  <c r="E1785" i="9"/>
  <c r="E1784" i="9"/>
  <c r="E1783" i="9"/>
  <c r="E1782" i="9"/>
  <c r="E1781" i="9"/>
  <c r="E1780" i="9"/>
  <c r="E1779" i="9"/>
  <c r="E1778" i="9"/>
  <c r="E1777" i="9"/>
  <c r="E1776" i="9"/>
  <c r="E1775" i="9"/>
  <c r="E1774" i="9"/>
  <c r="E1773" i="9"/>
  <c r="E1772" i="9"/>
  <c r="E1771" i="9"/>
  <c r="E1770" i="9"/>
  <c r="E1769" i="9"/>
  <c r="E1768" i="9"/>
  <c r="E1767" i="9"/>
  <c r="E1766" i="9"/>
  <c r="E1765" i="9"/>
  <c r="E1764" i="9"/>
  <c r="E1763" i="9"/>
  <c r="E1762" i="9"/>
  <c r="E1761" i="9"/>
  <c r="E1760" i="9"/>
  <c r="E1759" i="9"/>
  <c r="E1758" i="9"/>
  <c r="E1757" i="9"/>
  <c r="E1756" i="9"/>
  <c r="E1755" i="9"/>
  <c r="E1754" i="9"/>
  <c r="E1753" i="9"/>
  <c r="E1752" i="9"/>
  <c r="E1751" i="9"/>
  <c r="E1750" i="9"/>
  <c r="E1749" i="9"/>
  <c r="E1748" i="9"/>
  <c r="E1747" i="9"/>
  <c r="E1746" i="9"/>
  <c r="E1745" i="9"/>
  <c r="E1744" i="9"/>
  <c r="E1743" i="9"/>
  <c r="E1742" i="9"/>
  <c r="E1741" i="9"/>
  <c r="E1740" i="9"/>
  <c r="E1739" i="9"/>
  <c r="E1738" i="9"/>
  <c r="E1737" i="9"/>
  <c r="E1736" i="9"/>
  <c r="E1735" i="9"/>
  <c r="E1734" i="9"/>
  <c r="E1733" i="9"/>
  <c r="E1732" i="9"/>
  <c r="E1731" i="9"/>
  <c r="E1730" i="9"/>
  <c r="E1729" i="9"/>
  <c r="E1728" i="9"/>
  <c r="E1727" i="9"/>
  <c r="E1726" i="9"/>
  <c r="E1725" i="9"/>
  <c r="E1724" i="9"/>
  <c r="E1723" i="9"/>
  <c r="E1722" i="9"/>
  <c r="E1721" i="9"/>
  <c r="E1720" i="9"/>
  <c r="E1719" i="9"/>
  <c r="E1718" i="9"/>
  <c r="E1717" i="9"/>
  <c r="E1716" i="9"/>
  <c r="E1715" i="9"/>
  <c r="E1714" i="9"/>
  <c r="E1713" i="9"/>
  <c r="E1712" i="9"/>
  <c r="E1711" i="9"/>
  <c r="E1710" i="9"/>
  <c r="E1709" i="9"/>
  <c r="E1708" i="9"/>
  <c r="E1707" i="9"/>
  <c r="E1706" i="9"/>
  <c r="E1705" i="9"/>
  <c r="E1704" i="9"/>
  <c r="E1703" i="9"/>
  <c r="E1702" i="9"/>
  <c r="E1701" i="9"/>
  <c r="E1700" i="9"/>
  <c r="E1699" i="9"/>
  <c r="E1698" i="9"/>
  <c r="E1697" i="9"/>
  <c r="E1696" i="9"/>
  <c r="E1695" i="9"/>
  <c r="E1694" i="9"/>
  <c r="E1693" i="9"/>
  <c r="E1692" i="9"/>
  <c r="E1691" i="9"/>
  <c r="E1690" i="9"/>
  <c r="E1689" i="9"/>
  <c r="E1688" i="9"/>
  <c r="E1687" i="9"/>
  <c r="E1686" i="9"/>
  <c r="E1685" i="9"/>
  <c r="E1684" i="9"/>
  <c r="E1683" i="9"/>
  <c r="E1682" i="9"/>
  <c r="E1681" i="9"/>
  <c r="E1680" i="9"/>
  <c r="E1679" i="9"/>
  <c r="E1678" i="9"/>
  <c r="E1677" i="9"/>
  <c r="E1676" i="9"/>
  <c r="E1675" i="9"/>
  <c r="E1674" i="9"/>
  <c r="E1673" i="9"/>
  <c r="E1672" i="9"/>
  <c r="E1671" i="9"/>
  <c r="E1670" i="9"/>
  <c r="E1669" i="9"/>
  <c r="E1668" i="9"/>
  <c r="E1667" i="9"/>
  <c r="E1666" i="9"/>
  <c r="E1665" i="9"/>
  <c r="E1664" i="9"/>
  <c r="E1663" i="9"/>
  <c r="E1662" i="9"/>
  <c r="E1661" i="9"/>
  <c r="E1660" i="9"/>
  <c r="E1659" i="9"/>
  <c r="E1658" i="9"/>
  <c r="E1657" i="9"/>
  <c r="E1656" i="9"/>
  <c r="E1655" i="9"/>
  <c r="E1654" i="9"/>
  <c r="E1653" i="9"/>
  <c r="E1652" i="9"/>
  <c r="E1651" i="9"/>
  <c r="E1650" i="9"/>
  <c r="E1649" i="9"/>
  <c r="E1648" i="9"/>
  <c r="E1647" i="9"/>
  <c r="E1646" i="9"/>
  <c r="E1645" i="9"/>
  <c r="E1644" i="9"/>
  <c r="E1643" i="9"/>
  <c r="E1642" i="9"/>
  <c r="E1641" i="9"/>
  <c r="E1640" i="9"/>
  <c r="E1639" i="9"/>
  <c r="E1638" i="9"/>
  <c r="E1637" i="9"/>
  <c r="E1636" i="9"/>
  <c r="E1635" i="9"/>
  <c r="E1634" i="9"/>
  <c r="E1633" i="9"/>
  <c r="E1632" i="9"/>
  <c r="E1631" i="9"/>
  <c r="E1630" i="9"/>
  <c r="E1629" i="9"/>
  <c r="E1628" i="9"/>
  <c r="E1627" i="9"/>
  <c r="E1626" i="9"/>
  <c r="E1625" i="9"/>
  <c r="E1624" i="9"/>
  <c r="E1623" i="9"/>
  <c r="E1622" i="9"/>
  <c r="E1621" i="9"/>
  <c r="E1620" i="9"/>
  <c r="E1619" i="9"/>
  <c r="E1618" i="9"/>
  <c r="E1617" i="9"/>
  <c r="E1616" i="9"/>
  <c r="E1615" i="9"/>
  <c r="E1614" i="9"/>
  <c r="E1613" i="9"/>
  <c r="E1612" i="9"/>
  <c r="E1611" i="9"/>
  <c r="E1610" i="9"/>
  <c r="E1609" i="9"/>
  <c r="E1608" i="9"/>
  <c r="E1607" i="9"/>
  <c r="E1606" i="9"/>
  <c r="E1605" i="9"/>
  <c r="E1604" i="9"/>
  <c r="E1603" i="9"/>
  <c r="E1602" i="9"/>
  <c r="E1601" i="9"/>
  <c r="E1600" i="9"/>
  <c r="E1599" i="9"/>
  <c r="E1598" i="9"/>
  <c r="E1597" i="9"/>
  <c r="E1596" i="9"/>
  <c r="E1595" i="9"/>
  <c r="E1594" i="9"/>
  <c r="E1593" i="9"/>
  <c r="E1592" i="9"/>
  <c r="E1591" i="9"/>
  <c r="E1590" i="9"/>
  <c r="E1589" i="9"/>
  <c r="E1588" i="9"/>
  <c r="E1587" i="9"/>
  <c r="E1586" i="9"/>
  <c r="E1585" i="9"/>
  <c r="E1584" i="9"/>
  <c r="E1583" i="9"/>
  <c r="E1582" i="9"/>
  <c r="E1581" i="9"/>
  <c r="E1580" i="9"/>
  <c r="E1579" i="9"/>
  <c r="E1578" i="9"/>
  <c r="E1577" i="9"/>
  <c r="E1576" i="9"/>
  <c r="E1575" i="9"/>
  <c r="E1574" i="9"/>
  <c r="E1573" i="9"/>
  <c r="E1572" i="9"/>
  <c r="E1571" i="9"/>
  <c r="E1570" i="9"/>
  <c r="E1569" i="9"/>
  <c r="E1568" i="9"/>
  <c r="E1567" i="9"/>
  <c r="E1566" i="9"/>
  <c r="E1565" i="9"/>
  <c r="E1564" i="9"/>
  <c r="E1563" i="9"/>
  <c r="E1562" i="9"/>
  <c r="E1561" i="9"/>
  <c r="E1560" i="9"/>
  <c r="E1559" i="9"/>
  <c r="E1558" i="9"/>
  <c r="E1557" i="9"/>
  <c r="E1556" i="9"/>
  <c r="E1555" i="9"/>
  <c r="E1554" i="9"/>
  <c r="E1553" i="9"/>
  <c r="E1552" i="9"/>
  <c r="E1551" i="9"/>
  <c r="E1550" i="9"/>
  <c r="E1549" i="9"/>
  <c r="E1548" i="9"/>
  <c r="E1547" i="9"/>
  <c r="E1546" i="9"/>
  <c r="E1545" i="9"/>
  <c r="E1544" i="9"/>
  <c r="E1543" i="9"/>
  <c r="E1542" i="9"/>
  <c r="E1541" i="9"/>
  <c r="E1540" i="9"/>
  <c r="E1539" i="9"/>
  <c r="E1538" i="9"/>
  <c r="E1537" i="9"/>
  <c r="E1536" i="9"/>
  <c r="E1535" i="9"/>
  <c r="E1534" i="9"/>
  <c r="E1533" i="9"/>
  <c r="E1532" i="9"/>
  <c r="E1531" i="9"/>
  <c r="E1530" i="9"/>
  <c r="E1529" i="9"/>
  <c r="E1528" i="9"/>
  <c r="E1527" i="9"/>
  <c r="E1526" i="9"/>
  <c r="E1525" i="9"/>
  <c r="E1524" i="9"/>
  <c r="E1523" i="9"/>
  <c r="E1522" i="9"/>
  <c r="E1521" i="9"/>
  <c r="E1520" i="9"/>
  <c r="E1519" i="9"/>
  <c r="E1518" i="9"/>
  <c r="E1517" i="9"/>
  <c r="E1516" i="9"/>
  <c r="E1515" i="9"/>
  <c r="E1514" i="9"/>
  <c r="E1513" i="9"/>
  <c r="E1512" i="9"/>
  <c r="E1511" i="9"/>
  <c r="E1510" i="9"/>
  <c r="E1509" i="9"/>
  <c r="E1508" i="9"/>
  <c r="E1507" i="9"/>
  <c r="E1506" i="9"/>
  <c r="E1505" i="9"/>
  <c r="E1504" i="9"/>
  <c r="E1503" i="9"/>
  <c r="E1502" i="9"/>
  <c r="E1501" i="9"/>
  <c r="E1500" i="9"/>
  <c r="E1499" i="9"/>
  <c r="E1498" i="9"/>
  <c r="E1497" i="9"/>
  <c r="E1496" i="9"/>
  <c r="E1495" i="9"/>
  <c r="E1494" i="9"/>
  <c r="E1493" i="9"/>
  <c r="E1492" i="9"/>
  <c r="E1491" i="9"/>
  <c r="E1490" i="9"/>
  <c r="E1489" i="9"/>
  <c r="E1488" i="9"/>
  <c r="E1487" i="9"/>
  <c r="E1486" i="9"/>
  <c r="E1485" i="9"/>
  <c r="E1484" i="9"/>
  <c r="E1483" i="9"/>
  <c r="E1482" i="9"/>
  <c r="E1481" i="9"/>
  <c r="E1480" i="9"/>
  <c r="E1479" i="9"/>
  <c r="E1478" i="9"/>
  <c r="E1477" i="9"/>
  <c r="E1476" i="9"/>
  <c r="E1475" i="9"/>
  <c r="E1474" i="9"/>
  <c r="E1473" i="9"/>
  <c r="E1472" i="9"/>
  <c r="E1471" i="9"/>
  <c r="E1470" i="9"/>
  <c r="E1469" i="9"/>
  <c r="E1468" i="9"/>
  <c r="E1467" i="9"/>
  <c r="E1466" i="9"/>
  <c r="E1465" i="9"/>
  <c r="E1464" i="9"/>
  <c r="E1463" i="9"/>
  <c r="E1462" i="9"/>
  <c r="E1461" i="9"/>
  <c r="E1460" i="9"/>
  <c r="E1459" i="9"/>
  <c r="E1458" i="9"/>
  <c r="E1457" i="9"/>
  <c r="E1456" i="9"/>
  <c r="E1455" i="9"/>
  <c r="E1454" i="9"/>
  <c r="E1453" i="9"/>
  <c r="E1452" i="9"/>
  <c r="E1451" i="9"/>
  <c r="E1450" i="9"/>
  <c r="E1449" i="9"/>
  <c r="E1448" i="9"/>
  <c r="E1447" i="9"/>
  <c r="E1446" i="9"/>
  <c r="E1445" i="9"/>
  <c r="E1444" i="9"/>
  <c r="E1443" i="9"/>
  <c r="E1442" i="9"/>
  <c r="E1441" i="9"/>
  <c r="E1440" i="9"/>
  <c r="E1439" i="9"/>
  <c r="E1438" i="9"/>
  <c r="E1437" i="9"/>
  <c r="E1436" i="9"/>
  <c r="E1435" i="9"/>
  <c r="E1434" i="9"/>
  <c r="E1433" i="9"/>
  <c r="E1432" i="9"/>
  <c r="E1431" i="9"/>
  <c r="E1430" i="9"/>
  <c r="E1429" i="9"/>
  <c r="E1428" i="9"/>
  <c r="E1427" i="9"/>
  <c r="E1426" i="9"/>
  <c r="E1425" i="9"/>
  <c r="E1424" i="9"/>
  <c r="E1423" i="9"/>
  <c r="E1422" i="9"/>
  <c r="E1421" i="9"/>
  <c r="E1420" i="9"/>
  <c r="E1419" i="9"/>
  <c r="E1418" i="9"/>
  <c r="E1417" i="9"/>
  <c r="E1416" i="9"/>
  <c r="E1415" i="9"/>
  <c r="E1414" i="9"/>
  <c r="E1413" i="9"/>
  <c r="E1412" i="9"/>
  <c r="E1411" i="9"/>
  <c r="E1410" i="9"/>
  <c r="E1409" i="9"/>
  <c r="E1408" i="9"/>
  <c r="E1407" i="9"/>
  <c r="E1406" i="9"/>
  <c r="E1405" i="9"/>
  <c r="E1404" i="9"/>
  <c r="E1403" i="9"/>
  <c r="E1402" i="9"/>
  <c r="E1401" i="9"/>
  <c r="E1400" i="9"/>
  <c r="E1399" i="9"/>
  <c r="E1398" i="9"/>
  <c r="E1397" i="9"/>
  <c r="E1396" i="9"/>
  <c r="E1395" i="9"/>
  <c r="E1394" i="9"/>
  <c r="E1393" i="9"/>
  <c r="E1392" i="9"/>
  <c r="E1391" i="9"/>
  <c r="E1390" i="9"/>
  <c r="E1389" i="9"/>
  <c r="E1388" i="9"/>
  <c r="E1387" i="9"/>
  <c r="E1386" i="9"/>
  <c r="E1385" i="9"/>
  <c r="E1384" i="9"/>
  <c r="E1383" i="9"/>
  <c r="E1382" i="9"/>
  <c r="E1381" i="9"/>
  <c r="E1380" i="9"/>
  <c r="E1379" i="9"/>
  <c r="E1378" i="9"/>
  <c r="E1377" i="9"/>
  <c r="E1376" i="9"/>
  <c r="E1375" i="9"/>
  <c r="E1374" i="9"/>
  <c r="E1373" i="9"/>
  <c r="E1372" i="9"/>
  <c r="E1371" i="9"/>
  <c r="E1370" i="9"/>
  <c r="E1369" i="9"/>
  <c r="E1368" i="9"/>
  <c r="E1367" i="9"/>
  <c r="E1366" i="9"/>
  <c r="E1365" i="9"/>
  <c r="E1364" i="9"/>
  <c r="E1363" i="9"/>
  <c r="E1362" i="9"/>
  <c r="E1361" i="9"/>
  <c r="E1360" i="9"/>
  <c r="E1359" i="9"/>
  <c r="E1358" i="9"/>
  <c r="E1357" i="9"/>
  <c r="E1356" i="9"/>
  <c r="E1355" i="9"/>
  <c r="E1354" i="9"/>
  <c r="E1353" i="9"/>
  <c r="E1352" i="9"/>
  <c r="E1351" i="9"/>
  <c r="E1350" i="9"/>
  <c r="E1349" i="9"/>
  <c r="E1348" i="9"/>
  <c r="E1347" i="9"/>
  <c r="E1346" i="9"/>
  <c r="E1345" i="9"/>
  <c r="E1344" i="9"/>
  <c r="E1343" i="9"/>
  <c r="E1342" i="9"/>
  <c r="E1341" i="9"/>
  <c r="E1340" i="9"/>
  <c r="E1339" i="9"/>
  <c r="E1338" i="9"/>
  <c r="E1337" i="9"/>
  <c r="E1336" i="9"/>
  <c r="E1335" i="9"/>
  <c r="E1334" i="9"/>
  <c r="E1333" i="9"/>
  <c r="E1332" i="9"/>
  <c r="E1331" i="9"/>
  <c r="E1330" i="9"/>
  <c r="E1329" i="9"/>
  <c r="E1328" i="9"/>
  <c r="E1327" i="9"/>
  <c r="E1326" i="9"/>
  <c r="E1325" i="9"/>
  <c r="E1324" i="9"/>
  <c r="E1323" i="9"/>
  <c r="E1322" i="9"/>
  <c r="E1321" i="9"/>
  <c r="E1320" i="9"/>
  <c r="E1319" i="9"/>
  <c r="E1318" i="9"/>
  <c r="E1317" i="9"/>
  <c r="E1316" i="9"/>
  <c r="E1315" i="9"/>
  <c r="E1314" i="9"/>
  <c r="E1313" i="9"/>
  <c r="E1312" i="9"/>
  <c r="E1311" i="9"/>
  <c r="E1310" i="9"/>
  <c r="E1309" i="9"/>
  <c r="E1308" i="9"/>
  <c r="E1307" i="9"/>
  <c r="E1306" i="9"/>
  <c r="E1305" i="9"/>
  <c r="E1304" i="9"/>
  <c r="E1303" i="9"/>
  <c r="E1302" i="9"/>
  <c r="E1301" i="9"/>
  <c r="E1300" i="9"/>
  <c r="E1299" i="9"/>
  <c r="E1298" i="9"/>
  <c r="E1297" i="9"/>
  <c r="E1296" i="9"/>
  <c r="E1295" i="9"/>
  <c r="E1294" i="9"/>
  <c r="E1293" i="9"/>
  <c r="E1292" i="9"/>
  <c r="E1291" i="9"/>
  <c r="E1290" i="9"/>
  <c r="E1289" i="9"/>
  <c r="E1288" i="9"/>
  <c r="E1287" i="9"/>
  <c r="E1286" i="9"/>
  <c r="E1285" i="9"/>
  <c r="E1284" i="9"/>
  <c r="E1283" i="9"/>
  <c r="E1282" i="9"/>
  <c r="E1281" i="9"/>
  <c r="E1280" i="9"/>
  <c r="E1279" i="9"/>
  <c r="E1278" i="9"/>
  <c r="E1277" i="9"/>
  <c r="E1276" i="9"/>
  <c r="E1275" i="9"/>
  <c r="E1274" i="9"/>
  <c r="E1273" i="9"/>
  <c r="E1272" i="9"/>
  <c r="E1271" i="9"/>
  <c r="E1270" i="9"/>
  <c r="E1269" i="9"/>
  <c r="E1268" i="9"/>
  <c r="E1267" i="9"/>
  <c r="E1266" i="9"/>
  <c r="E1265" i="9"/>
  <c r="E1264" i="9"/>
  <c r="E1263" i="9"/>
  <c r="E1262" i="9"/>
  <c r="E1261" i="9"/>
  <c r="E1260" i="9"/>
  <c r="E1259" i="9"/>
  <c r="E1258" i="9"/>
  <c r="E1257" i="9"/>
  <c r="E1256" i="9"/>
  <c r="E1255" i="9"/>
  <c r="E1254" i="9"/>
  <c r="E1253" i="9"/>
  <c r="E1252" i="9"/>
  <c r="E1251" i="9"/>
  <c r="E1250" i="9"/>
  <c r="E1249" i="9"/>
  <c r="E1248" i="9"/>
  <c r="E1247" i="9"/>
  <c r="E1246" i="9"/>
  <c r="E1245" i="9"/>
  <c r="E1244" i="9"/>
  <c r="E1243" i="9"/>
  <c r="E1242" i="9"/>
  <c r="E1241" i="9"/>
  <c r="E1240" i="9"/>
  <c r="E1239" i="9"/>
  <c r="E1238" i="9"/>
  <c r="E1237" i="9"/>
  <c r="E1236" i="9"/>
  <c r="E1235" i="9"/>
  <c r="E1234" i="9"/>
  <c r="E1233" i="9"/>
  <c r="E1232" i="9"/>
  <c r="E1231" i="9"/>
  <c r="E1230" i="9"/>
  <c r="E1229" i="9"/>
  <c r="E1228" i="9"/>
  <c r="E1227" i="9"/>
  <c r="E1226" i="9"/>
  <c r="E1225" i="9"/>
  <c r="E1224" i="9"/>
  <c r="E1223" i="9"/>
  <c r="E1222" i="9"/>
  <c r="E1221" i="9"/>
  <c r="E1220" i="9"/>
  <c r="E1219" i="9"/>
  <c r="E1218" i="9"/>
  <c r="E1217" i="9"/>
  <c r="E1216" i="9"/>
  <c r="E1215" i="9"/>
  <c r="E1214" i="9"/>
  <c r="E1213" i="9"/>
  <c r="E1212" i="9"/>
  <c r="E1211" i="9"/>
  <c r="E1210" i="9"/>
  <c r="E1209" i="9"/>
  <c r="E1208" i="9"/>
  <c r="E1207" i="9"/>
  <c r="E1206" i="9"/>
  <c r="E1205" i="9"/>
  <c r="E1204" i="9"/>
  <c r="E1203" i="9"/>
  <c r="E1202" i="9"/>
  <c r="E1201" i="9"/>
  <c r="E1200" i="9"/>
  <c r="E1199" i="9"/>
  <c r="E1198" i="9"/>
  <c r="E1197" i="9"/>
  <c r="E1196" i="9"/>
  <c r="E1195" i="9"/>
  <c r="E1194" i="9"/>
  <c r="E1193" i="9"/>
  <c r="E1192" i="9"/>
  <c r="E1191" i="9"/>
  <c r="E1190" i="9"/>
  <c r="E1189" i="9"/>
  <c r="E1188" i="9"/>
  <c r="E1187" i="9"/>
  <c r="E1186" i="9"/>
  <c r="E1185" i="9"/>
  <c r="E1184" i="9"/>
  <c r="E1183" i="9"/>
  <c r="E1182" i="9"/>
  <c r="E1181" i="9"/>
  <c r="E1180" i="9"/>
  <c r="E1179" i="9"/>
  <c r="E1178" i="9"/>
  <c r="E1177" i="9"/>
  <c r="E1176" i="9"/>
  <c r="E1175" i="9"/>
  <c r="E1174" i="9"/>
  <c r="E1173" i="9"/>
  <c r="E1172" i="9"/>
  <c r="E1171" i="9"/>
  <c r="E1170" i="9"/>
  <c r="E1169" i="9"/>
  <c r="E1168" i="9"/>
  <c r="E1167" i="9"/>
  <c r="E1166" i="9"/>
  <c r="E1165" i="9"/>
  <c r="E1164" i="9"/>
  <c r="E1163" i="9"/>
  <c r="E1162" i="9"/>
  <c r="E1161" i="9"/>
  <c r="E1160" i="9"/>
  <c r="E1159" i="9"/>
  <c r="E1158" i="9"/>
  <c r="E1157" i="9"/>
  <c r="E1156" i="9"/>
  <c r="E1155" i="9"/>
  <c r="E1154" i="9"/>
  <c r="E1153" i="9"/>
  <c r="E1152" i="9"/>
  <c r="E1151" i="9"/>
  <c r="E1150" i="9"/>
  <c r="E1149" i="9"/>
  <c r="E1148" i="9"/>
  <c r="E1147" i="9"/>
  <c r="E1146" i="9"/>
  <c r="E1145" i="9"/>
  <c r="E1144" i="9"/>
  <c r="E1143" i="9"/>
  <c r="E1142" i="9"/>
  <c r="E1141" i="9"/>
  <c r="E1140" i="9"/>
  <c r="E1139" i="9"/>
  <c r="E1138" i="9"/>
  <c r="E1137" i="9"/>
  <c r="E1136" i="9"/>
  <c r="E1135" i="9"/>
  <c r="E1134" i="9"/>
  <c r="E1133" i="9"/>
  <c r="E1132" i="9"/>
  <c r="E1131" i="9"/>
  <c r="E1130" i="9"/>
  <c r="E1129" i="9"/>
  <c r="E1128" i="9"/>
  <c r="E1127" i="9"/>
  <c r="E1126" i="9"/>
  <c r="E1125" i="9"/>
  <c r="E1124" i="9"/>
  <c r="E1123" i="9"/>
  <c r="E1122" i="9"/>
  <c r="E1121" i="9"/>
  <c r="E1120" i="9"/>
  <c r="E1119" i="9"/>
  <c r="E1118" i="9"/>
  <c r="E1117" i="9"/>
  <c r="E1116" i="9"/>
  <c r="E1115" i="9"/>
  <c r="E1114" i="9"/>
  <c r="E1113" i="9"/>
  <c r="E1112" i="9"/>
  <c r="E1111" i="9"/>
  <c r="E1110" i="9"/>
  <c r="E1109" i="9"/>
  <c r="E1108" i="9"/>
  <c r="E1107" i="9"/>
  <c r="E1106" i="9"/>
  <c r="E1105" i="9"/>
  <c r="E1104" i="9"/>
  <c r="E1103" i="9"/>
  <c r="E1102" i="9"/>
  <c r="E1101" i="9"/>
  <c r="E1100" i="9"/>
  <c r="E1099" i="9"/>
  <c r="E1098" i="9"/>
  <c r="E1097" i="9"/>
  <c r="E1096" i="9"/>
  <c r="E1095" i="9"/>
  <c r="E1094" i="9"/>
  <c r="E1093" i="9"/>
  <c r="E1092" i="9"/>
  <c r="E1091" i="9"/>
  <c r="E1090" i="9"/>
  <c r="E1089" i="9"/>
  <c r="E1088" i="9"/>
  <c r="E1087" i="9"/>
  <c r="E1086" i="9"/>
  <c r="E1085" i="9"/>
  <c r="E1084" i="9"/>
  <c r="E1083" i="9"/>
  <c r="E1082" i="9"/>
  <c r="E1081" i="9"/>
  <c r="E1080" i="9"/>
  <c r="E1079" i="9"/>
  <c r="E1078" i="9"/>
  <c r="E1077" i="9"/>
  <c r="E1076" i="9"/>
  <c r="E1075" i="9"/>
  <c r="E1074" i="9"/>
  <c r="E1073" i="9"/>
  <c r="E1072" i="9"/>
  <c r="E1071" i="9"/>
  <c r="E1070" i="9"/>
  <c r="E1069" i="9"/>
  <c r="E1068" i="9"/>
  <c r="E1067" i="9"/>
  <c r="E1066" i="9"/>
  <c r="E1065" i="9"/>
  <c r="E1064" i="9"/>
  <c r="E1063" i="9"/>
  <c r="E1062" i="9"/>
  <c r="E1061" i="9"/>
  <c r="E1060" i="9"/>
  <c r="E1059" i="9"/>
  <c r="E1058" i="9"/>
  <c r="E1057" i="9"/>
  <c r="E1056" i="9"/>
  <c r="E1055" i="9"/>
  <c r="E1054" i="9"/>
  <c r="E1053" i="9"/>
  <c r="E1052" i="9"/>
  <c r="E1051" i="9"/>
  <c r="E1050" i="9"/>
  <c r="E1049" i="9"/>
  <c r="E1048" i="9"/>
  <c r="E1047" i="9"/>
  <c r="E1046" i="9"/>
  <c r="E1045" i="9"/>
  <c r="E1044" i="9"/>
  <c r="E1043" i="9"/>
  <c r="E1042" i="9"/>
  <c r="E1041" i="9"/>
  <c r="E1040" i="9"/>
  <c r="E1039" i="9"/>
  <c r="E1038" i="9"/>
  <c r="E1037" i="9"/>
  <c r="E1036" i="9"/>
  <c r="E1035" i="9"/>
  <c r="E1034" i="9"/>
  <c r="E1033" i="9"/>
  <c r="E1032" i="9"/>
  <c r="E1031" i="9"/>
  <c r="E1030" i="9"/>
  <c r="E1029" i="9"/>
  <c r="E1028" i="9"/>
  <c r="E1027" i="9"/>
  <c r="E1026" i="9"/>
  <c r="E1025" i="9"/>
  <c r="E1024" i="9"/>
  <c r="E1023" i="9"/>
  <c r="E1022" i="9"/>
  <c r="E1021" i="9"/>
  <c r="E1020" i="9"/>
  <c r="E1019" i="9"/>
  <c r="E1018" i="9"/>
  <c r="E1017" i="9"/>
  <c r="E1016" i="9"/>
  <c r="E1015" i="9"/>
  <c r="E1014" i="9"/>
  <c r="E1013" i="9"/>
  <c r="E1012" i="9"/>
  <c r="E1011" i="9"/>
  <c r="E1010" i="9"/>
  <c r="E1009" i="9"/>
  <c r="E1008" i="9"/>
  <c r="E1007" i="9"/>
  <c r="E1006" i="9"/>
  <c r="E1005" i="9"/>
  <c r="E1004" i="9"/>
  <c r="E1003" i="9"/>
  <c r="E1002" i="9"/>
  <c r="E1001" i="9"/>
  <c r="E1000" i="9"/>
  <c r="E999" i="9"/>
  <c r="E998" i="9"/>
  <c r="E997" i="9"/>
  <c r="E996" i="9"/>
  <c r="E995" i="9"/>
  <c r="E994" i="9"/>
  <c r="E993" i="9"/>
  <c r="E992" i="9"/>
  <c r="E991" i="9"/>
  <c r="E990" i="9"/>
  <c r="E989" i="9"/>
  <c r="E988" i="9"/>
  <c r="E987" i="9"/>
  <c r="E986" i="9"/>
  <c r="E985" i="9"/>
  <c r="E984" i="9"/>
  <c r="E983" i="9"/>
  <c r="E982" i="9"/>
  <c r="E981" i="9"/>
  <c r="E980" i="9"/>
  <c r="E979" i="9"/>
  <c r="E978" i="9"/>
  <c r="E977" i="9"/>
  <c r="E976" i="9"/>
  <c r="E975" i="9"/>
  <c r="E974" i="9"/>
  <c r="E973" i="9"/>
  <c r="E972" i="9"/>
  <c r="E971" i="9"/>
  <c r="E970" i="9"/>
  <c r="E969" i="9"/>
  <c r="E968" i="9"/>
  <c r="E967" i="9"/>
  <c r="E966" i="9"/>
  <c r="E965" i="9"/>
  <c r="E964" i="9"/>
  <c r="E963" i="9"/>
  <c r="E962" i="9"/>
  <c r="E961" i="9"/>
  <c r="E960" i="9"/>
  <c r="E959" i="9"/>
  <c r="E958" i="9"/>
  <c r="E957" i="9"/>
  <c r="E956" i="9"/>
  <c r="E955" i="9"/>
  <c r="E954" i="9"/>
  <c r="E953" i="9"/>
  <c r="E952" i="9"/>
  <c r="E951" i="9"/>
  <c r="E950" i="9"/>
  <c r="E949" i="9"/>
  <c r="E948" i="9"/>
  <c r="E947" i="9"/>
  <c r="E946" i="9"/>
  <c r="E945" i="9"/>
  <c r="E944" i="9"/>
  <c r="E943" i="9"/>
  <c r="E942" i="9"/>
  <c r="E941" i="9"/>
  <c r="E940" i="9"/>
  <c r="E939" i="9"/>
  <c r="E938" i="9"/>
  <c r="E937" i="9"/>
  <c r="E936" i="9"/>
  <c r="E935" i="9"/>
  <c r="E934" i="9"/>
  <c r="E933" i="9"/>
  <c r="E932" i="9"/>
  <c r="E931" i="9"/>
  <c r="E930" i="9"/>
  <c r="E929" i="9"/>
  <c r="E928" i="9"/>
  <c r="E927" i="9"/>
  <c r="E926" i="9"/>
  <c r="E925" i="9"/>
  <c r="E924" i="9"/>
  <c r="E923" i="9"/>
  <c r="E922" i="9"/>
  <c r="E921" i="9"/>
  <c r="E920" i="9"/>
  <c r="E919" i="9"/>
  <c r="E918" i="9"/>
  <c r="E917" i="9"/>
  <c r="E916" i="9"/>
  <c r="E915" i="9"/>
  <c r="E914" i="9"/>
  <c r="E913" i="9"/>
  <c r="E912" i="9"/>
  <c r="E911" i="9"/>
  <c r="E910" i="9"/>
  <c r="E909" i="9"/>
  <c r="E908" i="9"/>
  <c r="E907" i="9"/>
  <c r="E906" i="9"/>
  <c r="E905" i="9"/>
  <c r="E904" i="9"/>
  <c r="E903" i="9"/>
  <c r="E902" i="9"/>
  <c r="E901" i="9"/>
  <c r="E900" i="9"/>
  <c r="E899" i="9"/>
  <c r="E898" i="9"/>
  <c r="E897" i="9"/>
  <c r="E896" i="9"/>
  <c r="E895" i="9"/>
  <c r="E894" i="9"/>
  <c r="E893" i="9"/>
  <c r="E892" i="9"/>
  <c r="E891" i="9"/>
  <c r="E890" i="9"/>
  <c r="E889" i="9"/>
  <c r="E888" i="9"/>
  <c r="E887" i="9"/>
  <c r="E886" i="9"/>
  <c r="E885" i="9"/>
  <c r="E884" i="9"/>
  <c r="E883" i="9"/>
  <c r="E882" i="9"/>
  <c r="E881" i="9"/>
  <c r="E880" i="9"/>
  <c r="E879" i="9"/>
  <c r="E878" i="9"/>
  <c r="E877" i="9"/>
  <c r="E876" i="9"/>
  <c r="E875" i="9"/>
  <c r="E874" i="9"/>
  <c r="E873" i="9"/>
  <c r="E872" i="9"/>
  <c r="E871" i="9"/>
  <c r="E870" i="9"/>
  <c r="E869" i="9"/>
  <c r="E868" i="9"/>
  <c r="E867" i="9"/>
  <c r="E866" i="9"/>
  <c r="E865" i="9"/>
  <c r="E864" i="9"/>
  <c r="E863" i="9"/>
  <c r="E862" i="9"/>
  <c r="E861" i="9"/>
  <c r="E860" i="9"/>
  <c r="E859" i="9"/>
  <c r="E858" i="9"/>
  <c r="E857" i="9"/>
  <c r="E856" i="9"/>
  <c r="E855" i="9"/>
  <c r="E854" i="9"/>
  <c r="E853" i="9"/>
  <c r="E852" i="9"/>
  <c r="E851" i="9"/>
  <c r="E850" i="9"/>
  <c r="E849" i="9"/>
  <c r="E848" i="9"/>
  <c r="E847" i="9"/>
  <c r="E846" i="9"/>
  <c r="E845" i="9"/>
  <c r="E844" i="9"/>
  <c r="E843" i="9"/>
  <c r="E842" i="9"/>
  <c r="E841" i="9"/>
  <c r="E840" i="9"/>
  <c r="E839" i="9"/>
  <c r="E838" i="9"/>
  <c r="E837" i="9"/>
  <c r="E836" i="9"/>
  <c r="E835" i="9"/>
  <c r="E834" i="9"/>
  <c r="E833" i="9"/>
  <c r="E832" i="9"/>
  <c r="E831" i="9"/>
  <c r="E830" i="9"/>
  <c r="E829" i="9"/>
  <c r="E828" i="9"/>
  <c r="E827" i="9"/>
  <c r="E826" i="9"/>
  <c r="E825" i="9"/>
  <c r="E824" i="9"/>
  <c r="E823" i="9"/>
  <c r="E822" i="9"/>
  <c r="E821" i="9"/>
  <c r="E820" i="9"/>
  <c r="E819" i="9"/>
  <c r="E818" i="9"/>
  <c r="E817" i="9"/>
  <c r="E816" i="9"/>
  <c r="E815" i="9"/>
  <c r="E814" i="9"/>
  <c r="E813" i="9"/>
  <c r="E812" i="9"/>
  <c r="E811" i="9"/>
  <c r="E810" i="9"/>
  <c r="E809" i="9"/>
  <c r="E808" i="9"/>
  <c r="E807" i="9"/>
  <c r="E806" i="9"/>
  <c r="E805" i="9"/>
  <c r="E804" i="9"/>
  <c r="E803" i="9"/>
  <c r="E802" i="9"/>
  <c r="E801" i="9"/>
  <c r="E800" i="9"/>
  <c r="E799" i="9"/>
  <c r="E798" i="9"/>
  <c r="E797" i="9"/>
  <c r="E796" i="9"/>
  <c r="E795" i="9"/>
  <c r="E794" i="9"/>
  <c r="E793" i="9"/>
  <c r="E792" i="9"/>
  <c r="E791" i="9"/>
  <c r="E790" i="9"/>
  <c r="E789" i="9"/>
  <c r="E788" i="9"/>
  <c r="E787" i="9"/>
  <c r="E786" i="9"/>
  <c r="E785" i="9"/>
  <c r="E784" i="9"/>
  <c r="E783" i="9"/>
  <c r="E782" i="9"/>
  <c r="E781" i="9"/>
  <c r="E780" i="9"/>
  <c r="E779" i="9"/>
  <c r="E778" i="9"/>
  <c r="E777" i="9"/>
  <c r="E776" i="9"/>
  <c r="E775" i="9"/>
  <c r="E774" i="9"/>
  <c r="E773" i="9"/>
  <c r="E772" i="9"/>
  <c r="E771" i="9"/>
  <c r="E770" i="9"/>
  <c r="E769" i="9"/>
  <c r="E768" i="9"/>
  <c r="E767" i="9"/>
  <c r="E766" i="9"/>
  <c r="E765" i="9"/>
  <c r="E764" i="9"/>
  <c r="E763" i="9"/>
  <c r="E762" i="9"/>
  <c r="E761" i="9"/>
  <c r="E760" i="9"/>
  <c r="E759" i="9"/>
  <c r="E758" i="9"/>
  <c r="E757" i="9"/>
  <c r="E756" i="9"/>
  <c r="E755" i="9"/>
  <c r="E754" i="9"/>
  <c r="E753" i="9"/>
  <c r="E752" i="9"/>
  <c r="E751" i="9"/>
  <c r="E750" i="9"/>
  <c r="E749" i="9"/>
  <c r="E748" i="9"/>
  <c r="E747" i="9"/>
  <c r="E746" i="9"/>
  <c r="E745" i="9"/>
  <c r="E744" i="9"/>
  <c r="E743" i="9"/>
  <c r="E742" i="9"/>
  <c r="E741" i="9"/>
  <c r="E740" i="9"/>
  <c r="E739" i="9"/>
  <c r="E738" i="9"/>
  <c r="E737" i="9"/>
  <c r="E736" i="9"/>
  <c r="E735" i="9"/>
  <c r="E734" i="9"/>
  <c r="E733" i="9"/>
  <c r="E732" i="9"/>
  <c r="E731" i="9"/>
  <c r="E730" i="9"/>
  <c r="E729" i="9"/>
  <c r="E728" i="9"/>
  <c r="E727" i="9"/>
  <c r="E726" i="9"/>
  <c r="E725" i="9"/>
  <c r="E724" i="9"/>
  <c r="E723" i="9"/>
  <c r="E722" i="9"/>
  <c r="E721" i="9"/>
  <c r="E720" i="9"/>
  <c r="E719" i="9"/>
  <c r="E718" i="9"/>
  <c r="E717" i="9"/>
  <c r="E716" i="9"/>
  <c r="E715" i="9"/>
  <c r="E714" i="9"/>
  <c r="E713" i="9"/>
  <c r="E712" i="9"/>
  <c r="E711" i="9"/>
  <c r="E710" i="9"/>
  <c r="E709" i="9"/>
  <c r="E708" i="9"/>
  <c r="E707" i="9"/>
  <c r="E706" i="9"/>
  <c r="E705" i="9"/>
  <c r="E704" i="9"/>
  <c r="E703" i="9"/>
  <c r="E702" i="9"/>
  <c r="E701" i="9"/>
  <c r="E700" i="9"/>
  <c r="E699" i="9"/>
  <c r="E698" i="9"/>
  <c r="E697" i="9"/>
  <c r="E696" i="9"/>
  <c r="E695" i="9"/>
  <c r="E694" i="9"/>
  <c r="E693" i="9"/>
  <c r="E692" i="9"/>
  <c r="E691" i="9"/>
  <c r="E690" i="9"/>
  <c r="E689" i="9"/>
  <c r="E688" i="9"/>
  <c r="E687" i="9"/>
  <c r="E686" i="9"/>
  <c r="E685" i="9"/>
  <c r="E684" i="9"/>
  <c r="E683" i="9"/>
  <c r="E682" i="9"/>
  <c r="E681" i="9"/>
  <c r="E680" i="9"/>
  <c r="E679" i="9"/>
  <c r="E678" i="9"/>
  <c r="E677" i="9"/>
  <c r="E676" i="9"/>
  <c r="E675" i="9"/>
  <c r="E674" i="9"/>
  <c r="E673" i="9"/>
  <c r="E672" i="9"/>
  <c r="E671" i="9"/>
  <c r="E670" i="9"/>
  <c r="E669" i="9"/>
  <c r="E668" i="9"/>
  <c r="E667" i="9"/>
  <c r="E666" i="9"/>
  <c r="E665" i="9"/>
  <c r="E664" i="9"/>
  <c r="E663" i="9"/>
  <c r="E662" i="9"/>
  <c r="E661" i="9"/>
  <c r="E660" i="9"/>
  <c r="E659" i="9"/>
  <c r="E658" i="9"/>
  <c r="E657" i="9"/>
  <c r="E656" i="9"/>
  <c r="E655" i="9"/>
  <c r="E654" i="9"/>
  <c r="E653" i="9"/>
  <c r="E652" i="9"/>
  <c r="E651" i="9"/>
  <c r="E650" i="9"/>
  <c r="E649" i="9"/>
  <c r="E648" i="9"/>
  <c r="E647" i="9"/>
  <c r="E646" i="9"/>
  <c r="E645" i="9"/>
  <c r="E644" i="9"/>
  <c r="E643" i="9"/>
  <c r="E642" i="9"/>
  <c r="E641" i="9"/>
  <c r="E640" i="9"/>
  <c r="E639" i="9"/>
  <c r="E638" i="9"/>
  <c r="E637" i="9"/>
  <c r="E636" i="9"/>
  <c r="E635" i="9"/>
  <c r="E634" i="9"/>
  <c r="E633" i="9"/>
  <c r="E632" i="9"/>
  <c r="E631" i="9"/>
  <c r="E630" i="9"/>
  <c r="E629" i="9"/>
  <c r="E628" i="9"/>
  <c r="E627" i="9"/>
  <c r="E626" i="9"/>
  <c r="E625" i="9"/>
  <c r="E624" i="9"/>
  <c r="E623" i="9"/>
  <c r="E622" i="9"/>
  <c r="E621" i="9"/>
  <c r="E620" i="9"/>
  <c r="E619" i="9"/>
  <c r="E618" i="9"/>
  <c r="E617" i="9"/>
  <c r="E616" i="9"/>
  <c r="E615" i="9"/>
  <c r="E614" i="9"/>
  <c r="E613" i="9"/>
  <c r="E612" i="9"/>
  <c r="E611" i="9"/>
  <c r="E610" i="9"/>
  <c r="E609" i="9"/>
  <c r="E608" i="9"/>
  <c r="E607" i="9"/>
  <c r="E606" i="9"/>
  <c r="E605" i="9"/>
  <c r="E604" i="9"/>
  <c r="E603" i="9"/>
  <c r="E602" i="9"/>
  <c r="E601" i="9"/>
  <c r="E600" i="9"/>
  <c r="E599" i="9"/>
  <c r="E598" i="9"/>
  <c r="E597" i="9"/>
  <c r="E596" i="9"/>
  <c r="E595" i="9"/>
  <c r="E594" i="9"/>
  <c r="E593" i="9"/>
  <c r="E592" i="9"/>
  <c r="E591" i="9"/>
  <c r="E590" i="9"/>
  <c r="E589" i="9"/>
  <c r="E588" i="9"/>
  <c r="E587" i="9"/>
  <c r="E586" i="9"/>
  <c r="E585" i="9"/>
  <c r="E584" i="9"/>
  <c r="E583" i="9"/>
  <c r="E582" i="9"/>
  <c r="E581" i="9"/>
  <c r="E580" i="9"/>
  <c r="E579" i="9"/>
  <c r="E578" i="9"/>
  <c r="E577" i="9"/>
  <c r="E576" i="9"/>
  <c r="E575" i="9"/>
  <c r="E574" i="9"/>
  <c r="E573" i="9"/>
  <c r="E572" i="9"/>
  <c r="E571" i="9"/>
  <c r="E570" i="9"/>
  <c r="E569" i="9"/>
  <c r="E568" i="9"/>
  <c r="E567" i="9"/>
  <c r="E566" i="9"/>
  <c r="E565" i="9"/>
  <c r="E564" i="9"/>
  <c r="E563" i="9"/>
  <c r="E562" i="9"/>
  <c r="E561" i="9"/>
  <c r="E560" i="9"/>
  <c r="E559" i="9"/>
  <c r="E558" i="9"/>
  <c r="E557" i="9"/>
  <c r="E556" i="9"/>
  <c r="E555" i="9"/>
  <c r="E554" i="9"/>
  <c r="E553" i="9"/>
  <c r="E552" i="9"/>
  <c r="E551" i="9"/>
  <c r="E550" i="9"/>
  <c r="E549" i="9"/>
  <c r="E548" i="9"/>
  <c r="E547" i="9"/>
  <c r="E546" i="9"/>
  <c r="E545" i="9"/>
  <c r="E544" i="9"/>
  <c r="E543" i="9"/>
  <c r="E542" i="9"/>
  <c r="E541" i="9"/>
  <c r="E540" i="9"/>
  <c r="E539" i="9"/>
  <c r="E538" i="9"/>
  <c r="E537" i="9"/>
  <c r="E536" i="9"/>
  <c r="E535" i="9"/>
  <c r="E534" i="9"/>
  <c r="E533" i="9"/>
  <c r="E532" i="9"/>
  <c r="E531" i="9"/>
  <c r="E530" i="9"/>
  <c r="E529" i="9"/>
  <c r="E528" i="9"/>
  <c r="E527" i="9"/>
  <c r="E526" i="9"/>
  <c r="E525" i="9"/>
  <c r="E524" i="9"/>
  <c r="E523" i="9"/>
  <c r="E522" i="9"/>
  <c r="E521" i="9"/>
  <c r="E520" i="9"/>
  <c r="E519" i="9"/>
  <c r="E518" i="9"/>
  <c r="E517" i="9"/>
  <c r="E516" i="9"/>
  <c r="E515" i="9"/>
  <c r="E514" i="9"/>
  <c r="E513" i="9"/>
  <c r="E512" i="9"/>
  <c r="E511" i="9"/>
  <c r="E510" i="9"/>
  <c r="E509" i="9"/>
  <c r="E508" i="9"/>
  <c r="E507" i="9"/>
  <c r="E506" i="9"/>
  <c r="E505" i="9"/>
  <c r="E504" i="9"/>
  <c r="E503" i="9"/>
  <c r="E502" i="9"/>
  <c r="E501" i="9"/>
  <c r="E500" i="9"/>
  <c r="E499" i="9"/>
  <c r="E498" i="9"/>
  <c r="E497" i="9"/>
  <c r="E496" i="9"/>
  <c r="E495" i="9"/>
  <c r="E494" i="9"/>
  <c r="E493" i="9"/>
  <c r="E492" i="9"/>
  <c r="E491" i="9"/>
  <c r="E490" i="9"/>
  <c r="E489" i="9"/>
  <c r="E488" i="9"/>
  <c r="E487" i="9"/>
  <c r="E486" i="9"/>
  <c r="E485" i="9"/>
  <c r="E484" i="9"/>
  <c r="E483" i="9"/>
  <c r="E482" i="9"/>
  <c r="E481" i="9"/>
  <c r="E480" i="9"/>
  <c r="E479" i="9"/>
  <c r="E478" i="9"/>
  <c r="E477" i="9"/>
  <c r="E476" i="9"/>
  <c r="E475" i="9"/>
  <c r="E474" i="9"/>
  <c r="E473" i="9"/>
  <c r="E472" i="9"/>
  <c r="E471" i="9"/>
  <c r="E470" i="9"/>
  <c r="E469" i="9"/>
  <c r="E468" i="9"/>
  <c r="E467" i="9"/>
  <c r="E466" i="9"/>
  <c r="E465" i="9"/>
  <c r="E464" i="9"/>
  <c r="E463" i="9"/>
  <c r="E462" i="9"/>
  <c r="E461" i="9"/>
  <c r="E460" i="9"/>
  <c r="E459" i="9"/>
  <c r="E458" i="9"/>
  <c r="E457" i="9"/>
  <c r="E456" i="9"/>
  <c r="E455" i="9"/>
  <c r="E454" i="9"/>
  <c r="E453" i="9"/>
  <c r="E452" i="9"/>
  <c r="E451" i="9"/>
  <c r="E450" i="9"/>
  <c r="E449" i="9"/>
  <c r="E448" i="9"/>
  <c r="E447" i="9"/>
  <c r="E446" i="9"/>
  <c r="E445" i="9"/>
  <c r="E444" i="9"/>
  <c r="E443" i="9"/>
  <c r="E442" i="9"/>
  <c r="E441" i="9"/>
  <c r="E440" i="9"/>
  <c r="E439" i="9"/>
  <c r="E438" i="9"/>
  <c r="E437" i="9"/>
  <c r="E436" i="9"/>
  <c r="E435" i="9"/>
  <c r="E434" i="9"/>
  <c r="E433" i="9"/>
  <c r="E432" i="9"/>
  <c r="E431" i="9"/>
  <c r="E430" i="9"/>
  <c r="E429" i="9"/>
  <c r="E428" i="9"/>
  <c r="E427" i="9"/>
  <c r="E426" i="9"/>
  <c r="E425" i="9"/>
  <c r="E424" i="9"/>
  <c r="E423" i="9"/>
  <c r="E422" i="9"/>
  <c r="E421" i="9"/>
  <c r="E420" i="9"/>
  <c r="E419" i="9"/>
  <c r="E418" i="9"/>
  <c r="E417" i="9"/>
  <c r="E416" i="9"/>
  <c r="E415" i="9"/>
  <c r="E414" i="9"/>
  <c r="E413" i="9"/>
  <c r="E412" i="9"/>
  <c r="E411" i="9"/>
  <c r="E410" i="9"/>
  <c r="E409" i="9"/>
  <c r="E408" i="9"/>
  <c r="E407" i="9"/>
  <c r="E406" i="9"/>
  <c r="E405" i="9"/>
  <c r="E404" i="9"/>
  <c r="E403" i="9"/>
  <c r="E402" i="9"/>
  <c r="E401" i="9"/>
  <c r="E400" i="9"/>
  <c r="E399" i="9"/>
  <c r="E398" i="9"/>
  <c r="E397" i="9"/>
  <c r="E396" i="9"/>
  <c r="E395" i="9"/>
  <c r="E394" i="9"/>
  <c r="E393" i="9"/>
  <c r="E392" i="9"/>
  <c r="E391" i="9"/>
  <c r="E390" i="9"/>
  <c r="E389" i="9"/>
  <c r="E388" i="9"/>
  <c r="E387" i="9"/>
  <c r="E386" i="9"/>
  <c r="E385" i="9"/>
  <c r="E384" i="9"/>
  <c r="E383" i="9"/>
  <c r="E382" i="9"/>
  <c r="E381" i="9"/>
  <c r="E380" i="9"/>
  <c r="E379" i="9"/>
  <c r="E378" i="9"/>
  <c r="E377" i="9"/>
  <c r="E376" i="9"/>
  <c r="E375" i="9"/>
  <c r="E374" i="9"/>
  <c r="E373" i="9"/>
  <c r="E372" i="9"/>
  <c r="E371" i="9"/>
  <c r="E370" i="9"/>
  <c r="E369" i="9"/>
  <c r="E368" i="9"/>
  <c r="E367" i="9"/>
  <c r="E366" i="9"/>
  <c r="E365" i="9"/>
  <c r="E364" i="9"/>
  <c r="E363" i="9"/>
  <c r="E362" i="9"/>
  <c r="E361" i="9"/>
  <c r="E360" i="9"/>
  <c r="E359" i="9"/>
  <c r="E358" i="9"/>
  <c r="E357" i="9"/>
  <c r="E356" i="9"/>
  <c r="E355" i="9"/>
  <c r="E354" i="9"/>
  <c r="E353" i="9"/>
  <c r="E352" i="9"/>
  <c r="E351" i="9"/>
  <c r="E350" i="9"/>
  <c r="E349" i="9"/>
  <c r="E348" i="9"/>
  <c r="E347" i="9"/>
  <c r="E346" i="9"/>
  <c r="E345" i="9"/>
  <c r="E344" i="9"/>
  <c r="E343" i="9"/>
  <c r="E342" i="9"/>
  <c r="E341" i="9"/>
  <c r="E340" i="9"/>
  <c r="E339" i="9"/>
  <c r="E338" i="9"/>
  <c r="E337" i="9"/>
  <c r="E336" i="9"/>
  <c r="E335" i="9"/>
  <c r="E334" i="9"/>
  <c r="E333" i="9"/>
  <c r="E332" i="9"/>
  <c r="E331" i="9"/>
  <c r="E330" i="9"/>
  <c r="E329" i="9"/>
  <c r="E328" i="9"/>
  <c r="E327" i="9"/>
  <c r="E326" i="9"/>
  <c r="E325" i="9"/>
  <c r="E324" i="9"/>
  <c r="E323" i="9"/>
  <c r="E322" i="9"/>
  <c r="E321" i="9"/>
  <c r="E320" i="9"/>
  <c r="E319" i="9"/>
  <c r="E318" i="9"/>
  <c r="E317" i="9"/>
  <c r="E316" i="9"/>
  <c r="E315" i="9"/>
  <c r="E314" i="9"/>
  <c r="E313" i="9"/>
  <c r="E312" i="9"/>
  <c r="E311" i="9"/>
  <c r="E310" i="9"/>
  <c r="E309" i="9"/>
  <c r="E308" i="9"/>
  <c r="E307" i="9"/>
  <c r="E306" i="9"/>
  <c r="E305" i="9"/>
  <c r="E304" i="9"/>
  <c r="E303" i="9"/>
  <c r="E302" i="9"/>
  <c r="E301" i="9"/>
  <c r="E300" i="9"/>
  <c r="E299" i="9"/>
  <c r="E298" i="9"/>
  <c r="E297" i="9"/>
  <c r="E296" i="9"/>
  <c r="E295" i="9"/>
  <c r="E294" i="9"/>
  <c r="E293" i="9"/>
  <c r="E292" i="9"/>
  <c r="E291" i="9"/>
  <c r="E290" i="9"/>
  <c r="E289" i="9"/>
  <c r="E288" i="9"/>
  <c r="E287" i="9"/>
  <c r="E286" i="9"/>
  <c r="E285" i="9"/>
  <c r="E284" i="9"/>
  <c r="E283" i="9"/>
  <c r="E282" i="9"/>
  <c r="E281" i="9"/>
  <c r="E280" i="9"/>
  <c r="E279" i="9"/>
  <c r="E278" i="9"/>
  <c r="E277" i="9"/>
  <c r="E276" i="9"/>
  <c r="E275" i="9"/>
  <c r="E274" i="9"/>
  <c r="E273" i="9"/>
  <c r="E272" i="9"/>
  <c r="E271" i="9"/>
  <c r="E270" i="9"/>
  <c r="E269" i="9"/>
  <c r="E268" i="9"/>
  <c r="E267" i="9"/>
  <c r="E266" i="9"/>
  <c r="E265" i="9"/>
  <c r="E264" i="9"/>
  <c r="E263" i="9"/>
  <c r="E262" i="9"/>
  <c r="E261" i="9"/>
  <c r="E260" i="9"/>
  <c r="E259" i="9"/>
  <c r="E258" i="9"/>
  <c r="E257" i="9"/>
  <c r="E256" i="9"/>
  <c r="E255" i="9"/>
  <c r="E254" i="9"/>
  <c r="E253" i="9"/>
  <c r="E252" i="9"/>
  <c r="E251" i="9"/>
  <c r="E250" i="9"/>
  <c r="E249" i="9"/>
  <c r="E248" i="9"/>
  <c r="E247" i="9"/>
  <c r="E246" i="9"/>
  <c r="E245" i="9"/>
  <c r="E244" i="9"/>
  <c r="E243" i="9"/>
  <c r="E242" i="9"/>
  <c r="E241" i="9"/>
  <c r="E240" i="9"/>
  <c r="E239" i="9"/>
  <c r="E238" i="9"/>
  <c r="E237" i="9"/>
  <c r="E236" i="9"/>
  <c r="E235" i="9"/>
  <c r="E234" i="9"/>
  <c r="E233" i="9"/>
  <c r="E232" i="9"/>
  <c r="E231" i="9"/>
  <c r="E230" i="9"/>
  <c r="E229" i="9"/>
  <c r="E228" i="9"/>
  <c r="E227" i="9"/>
  <c r="E226" i="9"/>
  <c r="E225" i="9"/>
  <c r="E224" i="9"/>
  <c r="E223" i="9"/>
  <c r="E222" i="9"/>
  <c r="E221" i="9"/>
  <c r="E220" i="9"/>
  <c r="E219" i="9"/>
  <c r="E218" i="9"/>
  <c r="E217" i="9"/>
  <c r="E216" i="9"/>
  <c r="E215" i="9"/>
  <c r="E214" i="9"/>
  <c r="E213" i="9"/>
  <c r="E212" i="9"/>
  <c r="E211" i="9"/>
  <c r="E210" i="9"/>
  <c r="E209" i="9"/>
  <c r="E208" i="9"/>
  <c r="E207" i="9"/>
  <c r="E206" i="9"/>
  <c r="E205" i="9"/>
  <c r="E204" i="9"/>
  <c r="E203" i="9"/>
  <c r="E202" i="9"/>
  <c r="E201" i="9"/>
  <c r="E200" i="9"/>
  <c r="E199" i="9"/>
  <c r="E198" i="9"/>
  <c r="E197" i="9"/>
  <c r="E196" i="9"/>
  <c r="E195" i="9"/>
  <c r="E194" i="9"/>
  <c r="E193" i="9"/>
  <c r="E192" i="9"/>
  <c r="E191" i="9"/>
  <c r="E190" i="9"/>
  <c r="E189" i="9"/>
  <c r="E188" i="9"/>
  <c r="E187" i="9"/>
  <c r="E186" i="9"/>
  <c r="E185" i="9"/>
  <c r="E184" i="9"/>
  <c r="E183" i="9"/>
  <c r="E182" i="9"/>
  <c r="E181" i="9"/>
  <c r="E180" i="9"/>
  <c r="E179" i="9"/>
  <c r="E178" i="9"/>
  <c r="E177" i="9"/>
  <c r="E176" i="9"/>
  <c r="E175" i="9"/>
  <c r="E174" i="9"/>
  <c r="E173" i="9"/>
  <c r="E172" i="9"/>
  <c r="E171" i="9"/>
  <c r="E170" i="9"/>
  <c r="E169" i="9"/>
  <c r="E168" i="9"/>
  <c r="E167" i="9"/>
  <c r="E166" i="9"/>
  <c r="E165" i="9"/>
  <c r="E164" i="9"/>
  <c r="E163" i="9"/>
  <c r="E162" i="9"/>
  <c r="E161" i="9"/>
  <c r="E160" i="9"/>
  <c r="E159" i="9"/>
  <c r="E158" i="9"/>
  <c r="E157" i="9"/>
  <c r="E156" i="9"/>
  <c r="E155" i="9"/>
  <c r="E154" i="9"/>
  <c r="E153" i="9"/>
  <c r="E152" i="9"/>
  <c r="E151" i="9"/>
  <c r="E150" i="9"/>
  <c r="E149" i="9"/>
  <c r="E148" i="9"/>
  <c r="E147" i="9"/>
  <c r="E146" i="9"/>
  <c r="E145" i="9"/>
  <c r="E144" i="9"/>
  <c r="E143" i="9"/>
  <c r="E142" i="9"/>
  <c r="E141" i="9"/>
  <c r="E140" i="9"/>
  <c r="E139" i="9"/>
  <c r="E138" i="9"/>
  <c r="E137" i="9"/>
  <c r="E136" i="9"/>
  <c r="E135" i="9"/>
  <c r="E134" i="9"/>
  <c r="E133" i="9"/>
  <c r="E132" i="9"/>
  <c r="E131" i="9"/>
  <c r="E130" i="9"/>
  <c r="E129" i="9"/>
  <c r="E128" i="9"/>
  <c r="E127" i="9"/>
  <c r="E126" i="9"/>
  <c r="E125" i="9"/>
  <c r="E124" i="9"/>
  <c r="E123" i="9"/>
  <c r="E122" i="9"/>
  <c r="E121" i="9"/>
  <c r="E120" i="9"/>
  <c r="E119" i="9"/>
  <c r="E118" i="9"/>
  <c r="E117" i="9"/>
  <c r="E116" i="9"/>
  <c r="E115" i="9"/>
  <c r="E114" i="9"/>
  <c r="E113" i="9"/>
  <c r="E112" i="9"/>
  <c r="E111" i="9"/>
  <c r="E110" i="9"/>
  <c r="E109" i="9"/>
  <c r="E108" i="9"/>
  <c r="E107" i="9"/>
  <c r="E106" i="9"/>
  <c r="E105" i="9"/>
  <c r="E104" i="9"/>
  <c r="E103" i="9"/>
  <c r="E102" i="9"/>
  <c r="E101" i="9"/>
  <c r="E100" i="9"/>
  <c r="E99" i="9"/>
  <c r="E98" i="9"/>
  <c r="E97" i="9"/>
  <c r="E96" i="9"/>
  <c r="E95" i="9"/>
  <c r="E94" i="9"/>
  <c r="E93" i="9"/>
  <c r="E92" i="9"/>
  <c r="E91" i="9"/>
  <c r="E90" i="9"/>
  <c r="E89" i="9"/>
  <c r="E88" i="9"/>
  <c r="E87" i="9"/>
  <c r="E86" i="9"/>
  <c r="E85" i="9"/>
  <c r="E84" i="9"/>
  <c r="E83" i="9"/>
  <c r="E82" i="9"/>
  <c r="E81" i="9"/>
  <c r="E80" i="9"/>
  <c r="E79" i="9"/>
  <c r="E78" i="9"/>
  <c r="E77" i="9"/>
  <c r="E76" i="9"/>
  <c r="E75" i="9"/>
  <c r="E74" i="9"/>
  <c r="E73" i="9"/>
  <c r="E72" i="9"/>
  <c r="E71" i="9"/>
  <c r="E70" i="9"/>
  <c r="E69" i="9"/>
  <c r="E68" i="9"/>
  <c r="E67" i="9"/>
  <c r="E66" i="9"/>
  <c r="E65" i="9"/>
  <c r="E64" i="9"/>
  <c r="E63" i="9"/>
  <c r="E62" i="9"/>
  <c r="E61" i="9"/>
  <c r="E60" i="9"/>
  <c r="E59" i="9"/>
  <c r="E58" i="9"/>
  <c r="E57" i="9"/>
  <c r="E56" i="9"/>
  <c r="E55" i="9"/>
  <c r="E54" i="9"/>
  <c r="E53" i="9"/>
  <c r="E52" i="9"/>
  <c r="E51" i="9"/>
  <c r="E50" i="9"/>
  <c r="E49" i="9"/>
  <c r="E48" i="9"/>
  <c r="E47" i="9"/>
  <c r="E46" i="9"/>
  <c r="E45" i="9"/>
  <c r="E44" i="9"/>
  <c r="E43" i="9"/>
  <c r="E42" i="9"/>
  <c r="E41" i="9"/>
  <c r="E40" i="9"/>
  <c r="E39" i="9"/>
  <c r="E38" i="9"/>
  <c r="E37" i="9"/>
  <c r="E36" i="9"/>
  <c r="E35" i="9"/>
  <c r="E34" i="9"/>
  <c r="E33" i="9"/>
  <c r="E32" i="9"/>
  <c r="E31" i="9"/>
  <c r="E30" i="9"/>
  <c r="E29" i="9"/>
  <c r="E28" i="9"/>
  <c r="E27" i="9"/>
  <c r="E26" i="9"/>
  <c r="E25" i="9"/>
  <c r="E24" i="9"/>
  <c r="E23" i="9"/>
  <c r="E22" i="9"/>
  <c r="E21" i="9"/>
  <c r="E20" i="9"/>
  <c r="E19" i="9"/>
  <c r="E18" i="9"/>
  <c r="E17" i="9"/>
  <c r="E16" i="9"/>
  <c r="E15" i="9"/>
  <c r="E14" i="9"/>
  <c r="E13" i="9"/>
  <c r="E12" i="9"/>
  <c r="E11" i="9"/>
  <c r="E10" i="9"/>
  <c r="E9" i="9"/>
  <c r="E8" i="9"/>
  <c r="E7" i="9"/>
  <c r="E6" i="9"/>
  <c r="E5" i="9"/>
  <c r="E4" i="9"/>
  <c r="E3" i="9"/>
  <c r="E25" i="26" l="1"/>
  <c r="AT5" i="3"/>
  <c r="H6" i="1"/>
  <c r="I6" i="1" s="1"/>
  <c r="H7" i="1"/>
  <c r="I7" i="1" s="1"/>
  <c r="H8" i="1"/>
  <c r="H9" i="1"/>
  <c r="I9" i="1" s="1"/>
  <c r="H10" i="1"/>
  <c r="I10" i="1" s="1"/>
  <c r="H11" i="1"/>
  <c r="I11" i="1" s="1"/>
  <c r="H12" i="1"/>
  <c r="H13" i="1"/>
  <c r="I13" i="1" s="1"/>
  <c r="H14" i="1"/>
  <c r="I14" i="1" s="1"/>
  <c r="H15" i="1"/>
  <c r="I15" i="1" s="1"/>
  <c r="H16" i="1"/>
  <c r="I16" i="1" s="1"/>
  <c r="H17" i="1"/>
  <c r="I17" i="1" s="1"/>
  <c r="H18" i="1"/>
  <c r="I18" i="1" s="1"/>
  <c r="H19" i="1"/>
  <c r="I19" i="1" s="1"/>
  <c r="H20" i="1"/>
  <c r="H21" i="1"/>
  <c r="I21" i="1" s="1"/>
  <c r="H22" i="1"/>
  <c r="I22" i="1" s="1"/>
  <c r="H23" i="1"/>
  <c r="I23" i="1" s="1"/>
  <c r="H24" i="1"/>
  <c r="H25" i="1"/>
  <c r="I25" i="1" s="1"/>
  <c r="H26" i="1"/>
  <c r="H27" i="1"/>
  <c r="I27" i="1" s="1"/>
  <c r="H28" i="1"/>
  <c r="H29" i="1"/>
  <c r="I29" i="1" s="1"/>
  <c r="H30" i="1"/>
  <c r="H31" i="1"/>
  <c r="H32" i="1"/>
  <c r="H33" i="1"/>
  <c r="I33" i="1" s="1"/>
  <c r="H34" i="1"/>
  <c r="I34" i="1" s="1"/>
  <c r="H35" i="1"/>
  <c r="I35" i="1" s="1"/>
  <c r="H36" i="1"/>
  <c r="H37" i="1"/>
  <c r="I37" i="1" s="1"/>
  <c r="H38" i="1"/>
  <c r="I38" i="1" s="1"/>
  <c r="H39" i="1"/>
  <c r="I39" i="1" s="1"/>
  <c r="H40" i="1"/>
  <c r="H41" i="1"/>
  <c r="I41" i="1" s="1"/>
  <c r="H42" i="1"/>
  <c r="H43" i="1"/>
  <c r="I43" i="1" s="1"/>
  <c r="H44" i="1"/>
  <c r="H45" i="1"/>
  <c r="I45" i="1" s="1"/>
  <c r="H46" i="1"/>
  <c r="I46" i="1" s="1"/>
  <c r="H47" i="1"/>
  <c r="H48" i="1"/>
  <c r="H49" i="1"/>
  <c r="I49" i="1" s="1"/>
  <c r="H50" i="1"/>
  <c r="I50" i="1" s="1"/>
  <c r="I8" i="1"/>
  <c r="I12" i="1"/>
  <c r="I20" i="1"/>
  <c r="I24" i="1"/>
  <c r="I26" i="1"/>
  <c r="I28" i="1"/>
  <c r="I30" i="1"/>
  <c r="I31" i="1"/>
  <c r="I32" i="1"/>
  <c r="I36" i="1"/>
  <c r="I40" i="1"/>
  <c r="I42" i="1"/>
  <c r="I44" i="1"/>
  <c r="I47" i="1"/>
  <c r="I48" i="1"/>
  <c r="H54" i="4"/>
  <c r="H53" i="4"/>
  <c r="H52" i="4"/>
  <c r="H51" i="4"/>
  <c r="H50" i="4"/>
  <c r="AS5" i="3"/>
  <c r="AT43" i="3"/>
  <c r="AF43" i="3"/>
  <c r="B26" i="26" l="1"/>
  <c r="C31" i="26" s="1"/>
  <c r="C15" i="13"/>
  <c r="E26" i="26" l="1"/>
  <c r="E31" i="26"/>
  <c r="C33" i="26"/>
  <c r="E33" i="26" s="1"/>
  <c r="B24" i="21"/>
  <c r="B25" i="21"/>
  <c r="B26" i="21"/>
  <c r="B27" i="21"/>
  <c r="B28" i="21"/>
  <c r="B29" i="21"/>
  <c r="B30" i="21"/>
  <c r="B31" i="21"/>
  <c r="B32" i="21"/>
  <c r="B33" i="21"/>
  <c r="C24" i="21"/>
  <c r="C25" i="21"/>
  <c r="C26" i="21"/>
  <c r="C27" i="21"/>
  <c r="C28" i="21"/>
  <c r="C29" i="21"/>
  <c r="C30" i="21"/>
  <c r="C31" i="21"/>
  <c r="C32" i="21"/>
  <c r="C33" i="21"/>
  <c r="D24" i="21"/>
  <c r="D25" i="21"/>
  <c r="D26" i="21"/>
  <c r="F26" i="21" s="1"/>
  <c r="D27" i="21"/>
  <c r="F27" i="21" s="1"/>
  <c r="D28" i="21"/>
  <c r="D29" i="21"/>
  <c r="D30" i="21"/>
  <c r="F30" i="21" s="1"/>
  <c r="G30" i="21" s="1"/>
  <c r="D31" i="21"/>
  <c r="F31" i="21" s="1"/>
  <c r="D32" i="21"/>
  <c r="D33" i="21"/>
  <c r="E24" i="21"/>
  <c r="E25" i="21"/>
  <c r="E26" i="21"/>
  <c r="E27" i="21"/>
  <c r="E28" i="21"/>
  <c r="F28" i="21" s="1"/>
  <c r="E29" i="21"/>
  <c r="E30" i="21"/>
  <c r="E31" i="21"/>
  <c r="E32" i="21"/>
  <c r="E33" i="21"/>
  <c r="B66" i="3"/>
  <c r="B67" i="3"/>
  <c r="B68" i="3"/>
  <c r="B69" i="3"/>
  <c r="B70" i="3"/>
  <c r="D7" i="21"/>
  <c r="D8" i="21"/>
  <c r="B7" i="21"/>
  <c r="B8" i="21"/>
  <c r="C8" i="21"/>
  <c r="F29" i="21" l="1"/>
  <c r="G29" i="21" s="1"/>
  <c r="F24" i="21"/>
  <c r="F32" i="21"/>
  <c r="F33" i="21"/>
  <c r="G33" i="21" s="1"/>
  <c r="G26" i="21"/>
  <c r="H26" i="21" s="1"/>
  <c r="G28" i="21"/>
  <c r="H28" i="21" s="1"/>
  <c r="G24" i="21"/>
  <c r="G27" i="21"/>
  <c r="H27" i="21" s="1"/>
  <c r="P27" i="21" s="1"/>
  <c r="F25" i="21"/>
  <c r="G25" i="21" s="1"/>
  <c r="H25" i="21" s="1"/>
  <c r="G31" i="21"/>
  <c r="G32" i="21"/>
  <c r="H32" i="21" s="1"/>
  <c r="P32" i="21" s="1"/>
  <c r="H30" i="21"/>
  <c r="L30" i="21" s="1"/>
  <c r="H33" i="21"/>
  <c r="P33" i="21" s="1"/>
  <c r="H29" i="21"/>
  <c r="G7" i="21"/>
  <c r="H7" i="21" s="1"/>
  <c r="L26" i="21" l="1"/>
  <c r="P26" i="21"/>
  <c r="H24" i="21"/>
  <c r="L24" i="21" s="1"/>
  <c r="H31" i="21"/>
  <c r="P31" i="21" s="1"/>
  <c r="L25" i="21"/>
  <c r="L33" i="21"/>
  <c r="P25" i="21"/>
  <c r="P29" i="21"/>
  <c r="L29" i="21"/>
  <c r="P30" i="21"/>
  <c r="L27" i="21"/>
  <c r="P28" i="21"/>
  <c r="L32" i="21"/>
  <c r="L28" i="21"/>
  <c r="L7" i="21"/>
  <c r="P7" i="21"/>
  <c r="L31" i="21" l="1"/>
  <c r="P24" i="21"/>
  <c r="E66" i="3"/>
  <c r="E67" i="3"/>
  <c r="B46" i="3"/>
  <c r="B47" i="3"/>
  <c r="B48" i="3"/>
  <c r="B49" i="3"/>
  <c r="B50" i="3"/>
  <c r="B51" i="3"/>
  <c r="B52" i="3"/>
  <c r="B53" i="3"/>
  <c r="B54" i="3"/>
  <c r="B55" i="3"/>
  <c r="B56" i="3"/>
  <c r="B57" i="3"/>
  <c r="B58" i="3"/>
  <c r="B59" i="3"/>
  <c r="B60" i="3"/>
  <c r="B61" i="3"/>
  <c r="B62" i="3"/>
  <c r="B63" i="3"/>
  <c r="B64" i="3"/>
  <c r="B65" i="3"/>
  <c r="B45" i="3"/>
  <c r="B26" i="3"/>
  <c r="B27" i="3"/>
  <c r="B28" i="3"/>
  <c r="B29" i="3"/>
  <c r="B30" i="3"/>
  <c r="B8" i="3"/>
  <c r="B9" i="3"/>
  <c r="B10" i="3"/>
  <c r="B11" i="3"/>
  <c r="B12" i="3"/>
  <c r="B13" i="3"/>
  <c r="B14" i="3"/>
  <c r="B15" i="3"/>
  <c r="B16" i="3"/>
  <c r="B17" i="3"/>
  <c r="B18" i="3"/>
  <c r="B19" i="3"/>
  <c r="B20" i="3"/>
  <c r="B21" i="3"/>
  <c r="B22" i="3"/>
  <c r="B23" i="3"/>
  <c r="B24" i="3"/>
  <c r="B25" i="3"/>
  <c r="B7" i="3"/>
  <c r="E67" i="23"/>
  <c r="E68" i="23"/>
  <c r="E69" i="23"/>
  <c r="E70" i="23"/>
  <c r="E38" i="23"/>
  <c r="E39" i="23"/>
  <c r="E40" i="23"/>
  <c r="E41" i="23"/>
  <c r="E42" i="23"/>
  <c r="D16" i="23"/>
  <c r="K2" i="1"/>
  <c r="L2" i="1"/>
  <c r="M2" i="1"/>
  <c r="N2" i="1"/>
  <c r="O2" i="1"/>
  <c r="P2" i="1"/>
  <c r="Q2" i="1"/>
  <c r="R2" i="1"/>
  <c r="S2" i="1"/>
  <c r="T2" i="1"/>
  <c r="V2" i="1"/>
  <c r="U2" i="1"/>
  <c r="AF2" i="1"/>
  <c r="AE2" i="1"/>
  <c r="AD2" i="1"/>
  <c r="AC2" i="1"/>
  <c r="AB2" i="1"/>
  <c r="AA2" i="1"/>
  <c r="Z2" i="1"/>
  <c r="Y2" i="1"/>
  <c r="X2" i="1"/>
  <c r="W2" i="1"/>
  <c r="E6" i="1" l="1"/>
  <c r="E7" i="1"/>
  <c r="E27" i="1"/>
  <c r="E37" i="23" s="1"/>
  <c r="E26" i="1"/>
  <c r="E36" i="23" s="1"/>
  <c r="E25" i="1"/>
  <c r="E35" i="23" s="1"/>
  <c r="E23" i="1"/>
  <c r="E34" i="23" s="1"/>
  <c r="E24" i="1"/>
  <c r="E33" i="23" s="1"/>
  <c r="E22" i="1"/>
  <c r="E32" i="23" s="1"/>
  <c r="E21" i="1"/>
  <c r="E31" i="23" s="1"/>
  <c r="E20" i="1"/>
  <c r="E30" i="23" s="1"/>
  <c r="E19" i="1"/>
  <c r="E29" i="23" s="1"/>
  <c r="E18" i="1"/>
  <c r="E28" i="23" s="1"/>
  <c r="E17" i="1"/>
  <c r="E27" i="23" s="1"/>
  <c r="E16" i="1"/>
  <c r="E26" i="23" s="1"/>
  <c r="E15" i="1"/>
  <c r="E25" i="23" s="1"/>
  <c r="E14" i="1"/>
  <c r="E24" i="23" s="1"/>
  <c r="E13" i="1"/>
  <c r="E23" i="23" s="1"/>
  <c r="E12" i="1"/>
  <c r="E22" i="23" s="1"/>
  <c r="E11" i="1"/>
  <c r="E21" i="23" s="1"/>
  <c r="E10" i="1"/>
  <c r="E20" i="23" s="1"/>
  <c r="E9" i="1"/>
  <c r="E8" i="1"/>
  <c r="E45" i="1"/>
  <c r="E61" i="23" s="1"/>
  <c r="E41" i="1"/>
  <c r="E60" i="23" s="1"/>
  <c r="E44" i="1"/>
  <c r="E59" i="23" s="1"/>
  <c r="E43" i="1"/>
  <c r="E58" i="23" s="1"/>
  <c r="E42" i="1"/>
  <c r="E57" i="23" s="1"/>
  <c r="E40" i="1"/>
  <c r="E56" i="23" s="1"/>
  <c r="E36" i="1"/>
  <c r="E55" i="23" s="1"/>
  <c r="E39" i="1"/>
  <c r="E54" i="23" s="1"/>
  <c r="E38" i="1"/>
  <c r="E53" i="23" s="1"/>
  <c r="E37" i="1"/>
  <c r="E52" i="23" s="1"/>
  <c r="E35" i="1"/>
  <c r="E51" i="23" s="1"/>
  <c r="E34" i="1"/>
  <c r="E50" i="23" s="1"/>
  <c r="E33" i="1"/>
  <c r="E49" i="23" s="1"/>
  <c r="E32" i="1"/>
  <c r="E48" i="23" s="1"/>
  <c r="E31" i="1"/>
  <c r="E47" i="23" s="1"/>
  <c r="E30" i="1"/>
  <c r="E46" i="23" s="1"/>
  <c r="E29" i="1"/>
  <c r="E45" i="23" s="1"/>
  <c r="E28" i="1"/>
  <c r="E44" i="23" s="1"/>
  <c r="E50" i="1"/>
  <c r="E66" i="23" s="1"/>
  <c r="E49" i="1"/>
  <c r="E65" i="23" s="1"/>
  <c r="E48" i="1"/>
  <c r="E64" i="23" s="1"/>
  <c r="E47" i="1"/>
  <c r="E63" i="23" s="1"/>
  <c r="E46" i="1"/>
  <c r="E62" i="23" s="1"/>
  <c r="E18" i="23" l="1"/>
  <c r="E16" i="23"/>
  <c r="E19" i="23"/>
  <c r="E17" i="23"/>
  <c r="D18" i="3"/>
  <c r="D45" i="3"/>
  <c r="C9" i="3"/>
  <c r="B67" i="4"/>
  <c r="C5" i="4"/>
  <c r="B66" i="21"/>
  <c r="C66" i="21"/>
  <c r="D66" i="21"/>
  <c r="G66" i="21" s="1"/>
  <c r="H66" i="21" s="1"/>
  <c r="B67" i="21"/>
  <c r="C67" i="21"/>
  <c r="D67" i="21"/>
  <c r="G67" i="21" s="1"/>
  <c r="H67" i="21" s="1"/>
  <c r="B68" i="21"/>
  <c r="C68" i="21"/>
  <c r="D68" i="21"/>
  <c r="G68" i="21" s="1"/>
  <c r="H68" i="21" s="1"/>
  <c r="B69" i="21"/>
  <c r="C69" i="21"/>
  <c r="D69" i="21"/>
  <c r="G69" i="21" s="1"/>
  <c r="H69" i="21" s="1"/>
  <c r="B54" i="21"/>
  <c r="C54" i="21"/>
  <c r="D54" i="21"/>
  <c r="G54" i="21" s="1"/>
  <c r="H54" i="21" s="1"/>
  <c r="B55" i="21"/>
  <c r="C55" i="21"/>
  <c r="D55" i="21"/>
  <c r="G55" i="21" s="1"/>
  <c r="H55" i="21" s="1"/>
  <c r="B56" i="21"/>
  <c r="C56" i="21"/>
  <c r="D56" i="21"/>
  <c r="G56" i="21" s="1"/>
  <c r="H56" i="21" s="1"/>
  <c r="B57" i="21"/>
  <c r="C57" i="21"/>
  <c r="D57" i="21"/>
  <c r="G57" i="21" s="1"/>
  <c r="H57" i="21" s="1"/>
  <c r="B58" i="21"/>
  <c r="C58" i="21"/>
  <c r="D58" i="21"/>
  <c r="G58" i="21" s="1"/>
  <c r="H58" i="21" s="1"/>
  <c r="B59" i="21"/>
  <c r="C59" i="21"/>
  <c r="D59" i="21"/>
  <c r="G59" i="21" s="1"/>
  <c r="H59" i="21" s="1"/>
  <c r="B60" i="21"/>
  <c r="C60" i="21"/>
  <c r="D60" i="21"/>
  <c r="G60" i="21" s="1"/>
  <c r="H60" i="21" s="1"/>
  <c r="B61" i="21"/>
  <c r="C61" i="21"/>
  <c r="D61" i="21"/>
  <c r="G61" i="21" s="1"/>
  <c r="H61" i="21" s="1"/>
  <c r="B62" i="21"/>
  <c r="C62" i="21"/>
  <c r="D62" i="21"/>
  <c r="G62" i="21" s="1"/>
  <c r="H62" i="21" s="1"/>
  <c r="B63" i="21"/>
  <c r="C63" i="21"/>
  <c r="D63" i="21"/>
  <c r="G63" i="21" s="1"/>
  <c r="H63" i="21" s="1"/>
  <c r="B64" i="21"/>
  <c r="C64" i="21"/>
  <c r="D64" i="21"/>
  <c r="G64" i="21" s="1"/>
  <c r="H64" i="21" s="1"/>
  <c r="B65" i="21"/>
  <c r="C65" i="21"/>
  <c r="D65" i="21"/>
  <c r="G65" i="21" s="1"/>
  <c r="H65" i="21" s="1"/>
  <c r="D53" i="21"/>
  <c r="C20" i="21"/>
  <c r="C21" i="21"/>
  <c r="C22" i="21"/>
  <c r="C23" i="21"/>
  <c r="C34" i="21"/>
  <c r="C35" i="21"/>
  <c r="C36" i="21"/>
  <c r="C37" i="21"/>
  <c r="C38" i="21"/>
  <c r="C39" i="21"/>
  <c r="C40" i="21"/>
  <c r="C41" i="21"/>
  <c r="C42" i="21"/>
  <c r="C43" i="21"/>
  <c r="C44" i="21"/>
  <c r="C45" i="21"/>
  <c r="C46" i="21"/>
  <c r="D20" i="21"/>
  <c r="D21" i="21"/>
  <c r="D22" i="21"/>
  <c r="D23" i="21"/>
  <c r="D34" i="21"/>
  <c r="D35" i="21"/>
  <c r="D36" i="21"/>
  <c r="D37" i="21"/>
  <c r="D38" i="21"/>
  <c r="D39" i="21"/>
  <c r="D40" i="21"/>
  <c r="D41" i="21"/>
  <c r="F41" i="21" s="1"/>
  <c r="D42" i="21"/>
  <c r="F42" i="21" s="1"/>
  <c r="D43" i="21"/>
  <c r="D44" i="21"/>
  <c r="D45" i="21"/>
  <c r="F45" i="21" s="1"/>
  <c r="D46" i="21"/>
  <c r="F46" i="21" s="1"/>
  <c r="E20" i="21"/>
  <c r="E21" i="21"/>
  <c r="E22" i="21"/>
  <c r="E23" i="21"/>
  <c r="E34" i="21"/>
  <c r="E35" i="21"/>
  <c r="E36" i="21"/>
  <c r="E37" i="21"/>
  <c r="E38" i="21"/>
  <c r="E39" i="21"/>
  <c r="E40" i="21"/>
  <c r="E41" i="21"/>
  <c r="E42" i="21"/>
  <c r="E43" i="21"/>
  <c r="E44" i="21"/>
  <c r="E45" i="21"/>
  <c r="E46" i="21"/>
  <c r="B20" i="21"/>
  <c r="B21" i="21"/>
  <c r="B22" i="21"/>
  <c r="B23" i="21"/>
  <c r="B34" i="21"/>
  <c r="B35" i="21"/>
  <c r="B36" i="21"/>
  <c r="B37" i="21"/>
  <c r="B38" i="21"/>
  <c r="B39" i="21"/>
  <c r="B40" i="21"/>
  <c r="B41" i="21"/>
  <c r="B42" i="21"/>
  <c r="B43" i="21"/>
  <c r="B44" i="21"/>
  <c r="B45" i="21"/>
  <c r="B46" i="21"/>
  <c r="E8" i="21"/>
  <c r="E9" i="21"/>
  <c r="E10" i="21"/>
  <c r="E11" i="21"/>
  <c r="E12" i="21"/>
  <c r="E13" i="21"/>
  <c r="D9" i="21"/>
  <c r="F9" i="21" s="1"/>
  <c r="G9" i="21" s="1"/>
  <c r="H9" i="21" s="1"/>
  <c r="D10" i="21"/>
  <c r="F10" i="21" s="1"/>
  <c r="G10" i="21" s="1"/>
  <c r="H10" i="21" s="1"/>
  <c r="D11" i="21"/>
  <c r="D12" i="21"/>
  <c r="D13" i="21"/>
  <c r="F13" i="21" s="1"/>
  <c r="G13" i="21" s="1"/>
  <c r="H13" i="21" s="1"/>
  <c r="C9" i="21"/>
  <c r="C10" i="21"/>
  <c r="C11" i="21"/>
  <c r="C12" i="21"/>
  <c r="C13" i="21"/>
  <c r="B9" i="21"/>
  <c r="B10" i="21"/>
  <c r="B11" i="21"/>
  <c r="B12" i="21"/>
  <c r="B13" i="21"/>
  <c r="M27" i="4"/>
  <c r="F27" i="4" s="1"/>
  <c r="H88" i="4"/>
  <c r="AW66" i="3"/>
  <c r="AW67" i="3"/>
  <c r="AW68" i="3"/>
  <c r="AW69" i="3"/>
  <c r="AW70" i="3"/>
  <c r="AV66" i="3"/>
  <c r="AV67" i="3"/>
  <c r="AV68" i="3"/>
  <c r="AV69" i="3"/>
  <c r="AV70" i="3"/>
  <c r="AU45" i="3"/>
  <c r="AU46" i="3"/>
  <c r="AU47" i="3"/>
  <c r="AU48" i="3"/>
  <c r="AU49" i="3"/>
  <c r="AU50" i="3"/>
  <c r="AU51" i="3"/>
  <c r="AU52" i="3"/>
  <c r="AU53" i="3"/>
  <c r="AU54" i="3"/>
  <c r="AU55" i="3"/>
  <c r="AU56" i="3"/>
  <c r="AU57" i="3"/>
  <c r="AU58" i="3"/>
  <c r="AU59" i="3"/>
  <c r="AU60" i="3"/>
  <c r="AU61" i="3"/>
  <c r="AU62" i="3"/>
  <c r="AU63" i="3"/>
  <c r="AU64" i="3"/>
  <c r="AU65" i="3"/>
  <c r="AU66" i="3"/>
  <c r="AU67" i="3"/>
  <c r="AU68" i="3"/>
  <c r="AU69" i="3"/>
  <c r="AU70" i="3"/>
  <c r="E46" i="3"/>
  <c r="E47" i="3"/>
  <c r="E48" i="3"/>
  <c r="E49" i="3"/>
  <c r="E50" i="3"/>
  <c r="E51" i="3"/>
  <c r="E52" i="3"/>
  <c r="E53" i="3"/>
  <c r="E54" i="3"/>
  <c r="E55" i="3"/>
  <c r="E56" i="3"/>
  <c r="E57" i="3"/>
  <c r="E58" i="3"/>
  <c r="E59" i="3"/>
  <c r="E60" i="3"/>
  <c r="E61" i="3"/>
  <c r="E62" i="3"/>
  <c r="E63" i="3"/>
  <c r="E64" i="3"/>
  <c r="E65" i="3"/>
  <c r="E68" i="3"/>
  <c r="E69" i="3"/>
  <c r="E70" i="3"/>
  <c r="D66" i="3"/>
  <c r="D67" i="3"/>
  <c r="D68" i="3"/>
  <c r="D69" i="3"/>
  <c r="D70" i="3"/>
  <c r="C45" i="3"/>
  <c r="C46" i="3"/>
  <c r="C47" i="3"/>
  <c r="C48" i="3"/>
  <c r="C49" i="3"/>
  <c r="C50" i="3"/>
  <c r="C51" i="3"/>
  <c r="C52" i="3"/>
  <c r="C53" i="3"/>
  <c r="C54" i="3"/>
  <c r="C55" i="3"/>
  <c r="C56" i="3"/>
  <c r="C57" i="3"/>
  <c r="C58" i="3"/>
  <c r="C59" i="3"/>
  <c r="C60" i="3"/>
  <c r="C61" i="3"/>
  <c r="C62" i="3"/>
  <c r="C63" i="3"/>
  <c r="C64" i="3"/>
  <c r="C65" i="3"/>
  <c r="C66" i="3"/>
  <c r="C67" i="3"/>
  <c r="C68" i="3"/>
  <c r="C69" i="3"/>
  <c r="C70" i="3"/>
  <c r="A45" i="3"/>
  <c r="A46" i="3"/>
  <c r="A47" i="3"/>
  <c r="A48" i="3"/>
  <c r="A49" i="3"/>
  <c r="A50" i="3"/>
  <c r="A51" i="3"/>
  <c r="A52" i="3"/>
  <c r="A53" i="3"/>
  <c r="A54" i="3"/>
  <c r="A55" i="3"/>
  <c r="A56" i="3"/>
  <c r="A57" i="3"/>
  <c r="A58" i="3"/>
  <c r="A59" i="3"/>
  <c r="A60" i="3"/>
  <c r="A61" i="3"/>
  <c r="A62" i="3"/>
  <c r="A63" i="3"/>
  <c r="A64" i="3"/>
  <c r="A65" i="3"/>
  <c r="A66" i="3"/>
  <c r="A67" i="3"/>
  <c r="A68" i="3"/>
  <c r="A69" i="3"/>
  <c r="A70" i="3"/>
  <c r="AU8" i="3"/>
  <c r="AU9" i="3"/>
  <c r="AU10" i="3"/>
  <c r="AU11" i="3"/>
  <c r="AU12" i="3"/>
  <c r="AU13" i="3"/>
  <c r="AU14" i="3"/>
  <c r="AU15" i="3"/>
  <c r="AU16" i="3"/>
  <c r="AU17" i="3"/>
  <c r="AU18" i="3"/>
  <c r="AU19" i="3"/>
  <c r="AU20" i="3"/>
  <c r="AU21" i="3"/>
  <c r="AU22" i="3"/>
  <c r="AU23" i="3"/>
  <c r="AU24" i="3"/>
  <c r="AU25" i="3"/>
  <c r="AU26" i="3"/>
  <c r="AV26" i="3"/>
  <c r="AU27" i="3"/>
  <c r="AU28" i="3"/>
  <c r="AU29" i="3"/>
  <c r="AV29" i="3"/>
  <c r="AW29" i="3"/>
  <c r="AU30" i="3"/>
  <c r="AV30" i="3"/>
  <c r="AW30" i="3"/>
  <c r="AU31" i="3"/>
  <c r="AV31" i="3"/>
  <c r="AW31" i="3"/>
  <c r="AU32" i="3"/>
  <c r="AV32" i="3"/>
  <c r="AW32" i="3"/>
  <c r="AU7" i="3"/>
  <c r="AG41" i="3"/>
  <c r="T41" i="3"/>
  <c r="F41" i="3"/>
  <c r="F3" i="3"/>
  <c r="AG3" i="3"/>
  <c r="T3" i="3"/>
  <c r="D26" i="3"/>
  <c r="D27" i="3"/>
  <c r="D28" i="3"/>
  <c r="D29" i="3"/>
  <c r="D30" i="3"/>
  <c r="D31" i="3"/>
  <c r="D32" i="3"/>
  <c r="A1" i="3"/>
  <c r="C7" i="3"/>
  <c r="C8" i="3"/>
  <c r="C10" i="3"/>
  <c r="C11" i="3"/>
  <c r="C12" i="3"/>
  <c r="C13" i="3"/>
  <c r="C14" i="3"/>
  <c r="C15" i="3"/>
  <c r="C16" i="3"/>
  <c r="C17" i="3"/>
  <c r="C18" i="3"/>
  <c r="C19" i="3"/>
  <c r="C20" i="3"/>
  <c r="C21" i="3"/>
  <c r="C22" i="3"/>
  <c r="C23" i="3"/>
  <c r="C24" i="3"/>
  <c r="C25" i="3"/>
  <c r="C26" i="3"/>
  <c r="C27" i="3"/>
  <c r="C28" i="3"/>
  <c r="C29" i="3"/>
  <c r="C30" i="3"/>
  <c r="C31" i="3"/>
  <c r="C32" i="3"/>
  <c r="A8" i="3"/>
  <c r="A9" i="3"/>
  <c r="A10" i="3"/>
  <c r="A11" i="3"/>
  <c r="A12" i="3"/>
  <c r="A13" i="3"/>
  <c r="A14" i="3"/>
  <c r="A15" i="3"/>
  <c r="A16" i="3"/>
  <c r="A17" i="3"/>
  <c r="A18" i="3"/>
  <c r="A19" i="3"/>
  <c r="A20" i="3"/>
  <c r="A21" i="3"/>
  <c r="A22" i="3"/>
  <c r="A23" i="3"/>
  <c r="A24" i="3"/>
  <c r="A25" i="3"/>
  <c r="A26" i="3"/>
  <c r="A27" i="3"/>
  <c r="A28" i="3"/>
  <c r="A29" i="3"/>
  <c r="A30" i="3"/>
  <c r="A31" i="3"/>
  <c r="A32" i="3"/>
  <c r="A7" i="3"/>
  <c r="B45" i="23"/>
  <c r="B46" i="23"/>
  <c r="B47" i="23"/>
  <c r="B48" i="23"/>
  <c r="B49" i="23"/>
  <c r="B50" i="23"/>
  <c r="B51" i="23"/>
  <c r="B52" i="23"/>
  <c r="B53" i="23"/>
  <c r="B54" i="23"/>
  <c r="B55" i="23"/>
  <c r="B56" i="23"/>
  <c r="B57" i="23"/>
  <c r="B58" i="23"/>
  <c r="B59" i="23"/>
  <c r="B60" i="23"/>
  <c r="B61" i="23"/>
  <c r="B62" i="23"/>
  <c r="B63" i="23"/>
  <c r="B64" i="23"/>
  <c r="B65" i="23"/>
  <c r="B66" i="23"/>
  <c r="B67" i="23"/>
  <c r="B68" i="23"/>
  <c r="B69" i="23"/>
  <c r="B70" i="23"/>
  <c r="E8" i="3"/>
  <c r="E9" i="3"/>
  <c r="E10" i="3"/>
  <c r="E11" i="3"/>
  <c r="E12" i="3"/>
  <c r="E13" i="3"/>
  <c r="E14" i="3"/>
  <c r="E15" i="3"/>
  <c r="E16" i="3"/>
  <c r="E17" i="3"/>
  <c r="E18" i="3"/>
  <c r="E19" i="3"/>
  <c r="E20" i="3"/>
  <c r="E21" i="3"/>
  <c r="E22" i="3"/>
  <c r="E23" i="3"/>
  <c r="E24" i="3"/>
  <c r="E25" i="3"/>
  <c r="E26" i="3"/>
  <c r="E27" i="3"/>
  <c r="E28" i="3"/>
  <c r="E29" i="3"/>
  <c r="E30" i="3"/>
  <c r="E31" i="3"/>
  <c r="E32" i="3"/>
  <c r="D45" i="23"/>
  <c r="D46" i="23"/>
  <c r="D47" i="23"/>
  <c r="D48" i="23"/>
  <c r="D49" i="23"/>
  <c r="D50" i="23"/>
  <c r="D51" i="23"/>
  <c r="D52" i="23"/>
  <c r="D53" i="23"/>
  <c r="D54" i="23"/>
  <c r="D55" i="23"/>
  <c r="D56" i="23"/>
  <c r="D57" i="23"/>
  <c r="D58" i="23"/>
  <c r="D59" i="23"/>
  <c r="D60" i="23"/>
  <c r="D61" i="23"/>
  <c r="D62" i="23"/>
  <c r="D63" i="23"/>
  <c r="D64" i="23"/>
  <c r="D65" i="23"/>
  <c r="D66" i="23"/>
  <c r="D67" i="23"/>
  <c r="D68" i="23"/>
  <c r="D69" i="23"/>
  <c r="D70" i="23"/>
  <c r="B16" i="23"/>
  <c r="D44" i="23"/>
  <c r="B44" i="23"/>
  <c r="D17" i="23"/>
  <c r="D18" i="23"/>
  <c r="D19" i="23"/>
  <c r="D20" i="23"/>
  <c r="D21" i="23"/>
  <c r="D22" i="23"/>
  <c r="D23" i="23"/>
  <c r="D24" i="23"/>
  <c r="D25" i="23"/>
  <c r="D26" i="23"/>
  <c r="D27" i="23"/>
  <c r="D28" i="23"/>
  <c r="D29" i="23"/>
  <c r="D30" i="23"/>
  <c r="D31" i="23"/>
  <c r="D32" i="23"/>
  <c r="D33" i="23"/>
  <c r="D34" i="23"/>
  <c r="D35" i="23"/>
  <c r="D36" i="23"/>
  <c r="D37" i="23"/>
  <c r="D38" i="23"/>
  <c r="D39" i="23"/>
  <c r="D40" i="23"/>
  <c r="D41" i="23"/>
  <c r="D42" i="23"/>
  <c r="B17" i="23"/>
  <c r="B18" i="23"/>
  <c r="B19" i="23"/>
  <c r="B20" i="23"/>
  <c r="B21" i="23"/>
  <c r="B22" i="23"/>
  <c r="B23" i="23"/>
  <c r="B24" i="23"/>
  <c r="B25" i="23"/>
  <c r="B26" i="23"/>
  <c r="B27" i="23"/>
  <c r="B28" i="23"/>
  <c r="B29" i="23"/>
  <c r="B30" i="23"/>
  <c r="B31" i="23"/>
  <c r="B32" i="23"/>
  <c r="B33" i="23"/>
  <c r="B34" i="23"/>
  <c r="B35" i="23"/>
  <c r="B36" i="23"/>
  <c r="B37" i="23"/>
  <c r="B38" i="23"/>
  <c r="B39" i="23"/>
  <c r="B40" i="23"/>
  <c r="B41" i="23"/>
  <c r="B42" i="23"/>
  <c r="G25" i="23"/>
  <c r="G26" i="23"/>
  <c r="G27" i="23"/>
  <c r="G28" i="23"/>
  <c r="G29" i="23"/>
  <c r="G30" i="23"/>
  <c r="G31" i="23"/>
  <c r="G32" i="23"/>
  <c r="G33" i="23"/>
  <c r="G34" i="23"/>
  <c r="G35" i="23"/>
  <c r="G36" i="23"/>
  <c r="H36" i="23"/>
  <c r="I36" i="23"/>
  <c r="G37" i="23"/>
  <c r="H37" i="23"/>
  <c r="G38" i="23"/>
  <c r="H38" i="23"/>
  <c r="I38" i="23"/>
  <c r="G39" i="23"/>
  <c r="H39" i="23"/>
  <c r="I39" i="23"/>
  <c r="G40" i="23"/>
  <c r="H40" i="23"/>
  <c r="I40" i="23"/>
  <c r="G41" i="23"/>
  <c r="H41" i="23"/>
  <c r="I41" i="23"/>
  <c r="G42" i="23"/>
  <c r="H42" i="23"/>
  <c r="I42" i="23"/>
  <c r="G51" i="23"/>
  <c r="G52" i="23"/>
  <c r="G53" i="23"/>
  <c r="G54" i="23"/>
  <c r="G55" i="23"/>
  <c r="G56" i="23"/>
  <c r="G57" i="23"/>
  <c r="G58" i="23"/>
  <c r="G59" i="23"/>
  <c r="G60" i="23"/>
  <c r="E15" i="23"/>
  <c r="E43" i="23" s="1"/>
  <c r="G6" i="21"/>
  <c r="H6" i="21"/>
  <c r="F6" i="21"/>
  <c r="AW7" i="3"/>
  <c r="AW28" i="3"/>
  <c r="I33" i="23"/>
  <c r="G45" i="21" l="1"/>
  <c r="H45" i="21" s="1"/>
  <c r="G42" i="21"/>
  <c r="H42" i="21" s="1"/>
  <c r="G41" i="21"/>
  <c r="H41" i="21" s="1"/>
  <c r="G46" i="21"/>
  <c r="H46" i="21" s="1"/>
  <c r="F36" i="21"/>
  <c r="F39" i="21"/>
  <c r="F38" i="21"/>
  <c r="I54" i="23"/>
  <c r="I37" i="23"/>
  <c r="AW56" i="3"/>
  <c r="I51" i="23"/>
  <c r="AW65" i="3"/>
  <c r="AW62" i="3"/>
  <c r="AV50" i="3"/>
  <c r="AW57" i="3"/>
  <c r="I60" i="23"/>
  <c r="AW63" i="3"/>
  <c r="I35" i="23"/>
  <c r="AV28" i="3"/>
  <c r="H35" i="23"/>
  <c r="AW59" i="3"/>
  <c r="AW27" i="3"/>
  <c r="AV27" i="3"/>
  <c r="AW26" i="3"/>
  <c r="F44" i="21"/>
  <c r="F40" i="21"/>
  <c r="F37" i="21"/>
  <c r="F23" i="21"/>
  <c r="F22" i="21"/>
  <c r="F43" i="21"/>
  <c r="F35" i="21"/>
  <c r="F34" i="21"/>
  <c r="F21" i="21"/>
  <c r="F20" i="21"/>
  <c r="F12" i="21"/>
  <c r="G12" i="21" s="1"/>
  <c r="H12" i="21" s="1"/>
  <c r="F11" i="21"/>
  <c r="G11" i="21" s="1"/>
  <c r="H11" i="21" s="1"/>
  <c r="F8" i="21"/>
  <c r="G8" i="21" s="1"/>
  <c r="H8" i="21" s="1"/>
  <c r="G53" i="21"/>
  <c r="H53" i="21" s="1"/>
  <c r="D46" i="3"/>
  <c r="H54" i="23"/>
  <c r="D64" i="3"/>
  <c r="D22" i="3"/>
  <c r="D11" i="3"/>
  <c r="I26" i="23"/>
  <c r="D8" i="3"/>
  <c r="H26" i="23"/>
  <c r="D7" i="3"/>
  <c r="AW16" i="3"/>
  <c r="AV57" i="3"/>
  <c r="AW55" i="3"/>
  <c r="AV18" i="3"/>
  <c r="I59" i="23"/>
  <c r="AW8" i="3"/>
  <c r="AV56" i="3"/>
  <c r="AW54" i="3"/>
  <c r="H33" i="23"/>
  <c r="H59" i="23"/>
  <c r="I32" i="23"/>
  <c r="AW17" i="3"/>
  <c r="AV8" i="3"/>
  <c r="AV55" i="3"/>
  <c r="AW53" i="3"/>
  <c r="H32" i="23"/>
  <c r="AV17" i="3"/>
  <c r="AV54" i="3"/>
  <c r="AW52" i="3"/>
  <c r="I58" i="23"/>
  <c r="AV53" i="3"/>
  <c r="AW51" i="3"/>
  <c r="AW25" i="3"/>
  <c r="AV16" i="3"/>
  <c r="AV51" i="3"/>
  <c r="AW49" i="3"/>
  <c r="I31" i="23"/>
  <c r="AV52" i="3"/>
  <c r="I57" i="23"/>
  <c r="AV25" i="3"/>
  <c r="AW48" i="3"/>
  <c r="AW50" i="3"/>
  <c r="H31" i="23"/>
  <c r="H57" i="23"/>
  <c r="I30" i="23"/>
  <c r="AW15" i="3"/>
  <c r="AV49" i="3"/>
  <c r="AW47" i="3"/>
  <c r="AW24" i="3"/>
  <c r="AV15" i="3"/>
  <c r="AV48" i="3"/>
  <c r="AW46" i="3"/>
  <c r="I56" i="23"/>
  <c r="AV24" i="3"/>
  <c r="AV47" i="3"/>
  <c r="AW45" i="3"/>
  <c r="H56" i="23"/>
  <c r="I29" i="23"/>
  <c r="AV7" i="3"/>
  <c r="AW14" i="3"/>
  <c r="D60" i="3"/>
  <c r="AV46" i="3"/>
  <c r="D9" i="3"/>
  <c r="H29" i="23"/>
  <c r="AW23" i="3"/>
  <c r="AV14" i="3"/>
  <c r="AV45" i="3"/>
  <c r="H30" i="23"/>
  <c r="I55" i="23"/>
  <c r="AV23" i="3"/>
  <c r="H55" i="23"/>
  <c r="I28" i="23"/>
  <c r="AW13" i="3"/>
  <c r="H28" i="23"/>
  <c r="AW22" i="3"/>
  <c r="AV13" i="3"/>
  <c r="AV22" i="3"/>
  <c r="I27" i="23"/>
  <c r="AW12" i="3"/>
  <c r="H27" i="23"/>
  <c r="AW21" i="3"/>
  <c r="AV12" i="3"/>
  <c r="I53" i="23"/>
  <c r="AV21" i="3"/>
  <c r="AW64" i="3"/>
  <c r="H53" i="23"/>
  <c r="AW11" i="3"/>
  <c r="AV65" i="3"/>
  <c r="H58" i="23"/>
  <c r="AW20" i="3"/>
  <c r="AV11" i="3"/>
  <c r="AV64" i="3"/>
  <c r="I52" i="23"/>
  <c r="AV20" i="3"/>
  <c r="AV63" i="3"/>
  <c r="AW61" i="3"/>
  <c r="H52" i="23"/>
  <c r="I25" i="23"/>
  <c r="AW10" i="3"/>
  <c r="AV62" i="3"/>
  <c r="AW60" i="3"/>
  <c r="I34" i="23"/>
  <c r="H25" i="23"/>
  <c r="AW19" i="3"/>
  <c r="AV10" i="3"/>
  <c r="AV61" i="3"/>
  <c r="H34" i="23"/>
  <c r="AV19" i="3"/>
  <c r="AV60" i="3"/>
  <c r="AW58" i="3"/>
  <c r="H51" i="23"/>
  <c r="AW9" i="3"/>
  <c r="AV59" i="3"/>
  <c r="H60" i="23"/>
  <c r="AW18" i="3"/>
  <c r="AV9" i="3"/>
  <c r="AV58" i="3"/>
  <c r="D25" i="3"/>
  <c r="D47" i="3"/>
  <c r="D56" i="3"/>
  <c r="D49" i="3"/>
  <c r="L56" i="21"/>
  <c r="L66" i="21"/>
  <c r="L62" i="21"/>
  <c r="L58" i="21"/>
  <c r="L69" i="21"/>
  <c r="L65" i="21"/>
  <c r="L61" i="21"/>
  <c r="L57" i="21"/>
  <c r="AY43" i="3"/>
  <c r="AZ43" i="3"/>
  <c r="AX43" i="3"/>
  <c r="AX5" i="3"/>
  <c r="AV43" i="3"/>
  <c r="AW43" i="3"/>
  <c r="AU43" i="3"/>
  <c r="BA43" i="3" s="1"/>
  <c r="AU5" i="3"/>
  <c r="AY5" i="3"/>
  <c r="AZ5" i="3"/>
  <c r="AW5" i="3"/>
  <c r="BC5" i="3" s="1"/>
  <c r="AV5" i="3"/>
  <c r="BG5" i="3" s="1"/>
  <c r="G45" i="23"/>
  <c r="H45" i="23"/>
  <c r="I45" i="23"/>
  <c r="G46" i="23"/>
  <c r="H46" i="23"/>
  <c r="I46" i="23"/>
  <c r="G47" i="23"/>
  <c r="H47" i="23"/>
  <c r="I47" i="23"/>
  <c r="G48" i="23"/>
  <c r="H48" i="23"/>
  <c r="I48" i="23"/>
  <c r="G49" i="23"/>
  <c r="H49" i="23"/>
  <c r="I49" i="23"/>
  <c r="G50" i="23"/>
  <c r="H50" i="23"/>
  <c r="I50" i="23"/>
  <c r="G61" i="23"/>
  <c r="H61" i="23"/>
  <c r="I61" i="23"/>
  <c r="G62" i="23"/>
  <c r="H62" i="23"/>
  <c r="I62" i="23"/>
  <c r="G63" i="23"/>
  <c r="H63" i="23"/>
  <c r="I63" i="23"/>
  <c r="G64" i="23"/>
  <c r="H64" i="23"/>
  <c r="I64" i="23"/>
  <c r="G65" i="23"/>
  <c r="H65" i="23"/>
  <c r="I65" i="23"/>
  <c r="G66" i="23"/>
  <c r="H66" i="23"/>
  <c r="I66" i="23"/>
  <c r="G67" i="23"/>
  <c r="H67" i="23"/>
  <c r="I67" i="23"/>
  <c r="G68" i="23"/>
  <c r="H68" i="23"/>
  <c r="I68" i="23"/>
  <c r="G69" i="23"/>
  <c r="H69" i="23"/>
  <c r="I69" i="23"/>
  <c r="G70" i="23"/>
  <c r="H70" i="23"/>
  <c r="I70" i="23"/>
  <c r="I44" i="23"/>
  <c r="H44" i="23"/>
  <c r="G44" i="23"/>
  <c r="G17" i="23"/>
  <c r="G18" i="23"/>
  <c r="H18" i="23"/>
  <c r="I18" i="23"/>
  <c r="G19" i="23"/>
  <c r="H19" i="23"/>
  <c r="I19" i="23"/>
  <c r="G20" i="23"/>
  <c r="H20" i="23"/>
  <c r="I20" i="23"/>
  <c r="G21" i="23"/>
  <c r="H21" i="23"/>
  <c r="I21" i="23"/>
  <c r="G22" i="23"/>
  <c r="H22" i="23"/>
  <c r="I22" i="23"/>
  <c r="G23" i="23"/>
  <c r="H23" i="23"/>
  <c r="I23" i="23"/>
  <c r="G24" i="23"/>
  <c r="H24" i="23"/>
  <c r="I24" i="23"/>
  <c r="G16" i="23"/>
  <c r="I14" i="23"/>
  <c r="H14" i="23"/>
  <c r="G14" i="23"/>
  <c r="G35" i="21" l="1"/>
  <c r="H35" i="21" s="1"/>
  <c r="G38" i="21"/>
  <c r="H38" i="21" s="1"/>
  <c r="G39" i="21"/>
  <c r="H39" i="21" s="1"/>
  <c r="G36" i="21"/>
  <c r="H36" i="21" s="1"/>
  <c r="G23" i="21"/>
  <c r="H23" i="21" s="1"/>
  <c r="G22" i="21"/>
  <c r="H22" i="21" s="1"/>
  <c r="G37" i="21"/>
  <c r="H37" i="21" s="1"/>
  <c r="G40" i="21"/>
  <c r="H40" i="21" s="1"/>
  <c r="G44" i="21"/>
  <c r="H44" i="21" s="1"/>
  <c r="G34" i="21"/>
  <c r="H34" i="21" s="1"/>
  <c r="G43" i="21"/>
  <c r="H43" i="21" s="1"/>
  <c r="G20" i="21"/>
  <c r="H20" i="21" s="1"/>
  <c r="G21" i="21"/>
  <c r="H21" i="21" s="1"/>
  <c r="L60" i="21"/>
  <c r="L64" i="21"/>
  <c r="L59" i="21"/>
  <c r="L68" i="21"/>
  <c r="L63" i="21"/>
  <c r="L67" i="21"/>
  <c r="BB5" i="3"/>
  <c r="BH5" i="3"/>
  <c r="D63" i="3"/>
  <c r="D62" i="3"/>
  <c r="D65" i="3"/>
  <c r="D24" i="3"/>
  <c r="D16" i="3" l="1"/>
  <c r="D19" i="3"/>
  <c r="D20" i="3"/>
  <c r="D54" i="3"/>
  <c r="D57" i="3"/>
  <c r="D58" i="3"/>
  <c r="D21" i="3"/>
  <c r="D48" i="3"/>
  <c r="D59" i="3"/>
  <c r="D10" i="3"/>
  <c r="D17" i="3"/>
  <c r="D55" i="3"/>
  <c r="D23" i="3"/>
  <c r="D61" i="3"/>
  <c r="D50" i="3"/>
  <c r="D15" i="3"/>
  <c r="D51" i="3"/>
  <c r="D12" i="3"/>
  <c r="D52" i="3"/>
  <c r="D13" i="3"/>
  <c r="D53" i="3"/>
  <c r="D14" i="3"/>
  <c r="H16" i="23"/>
  <c r="H17" i="23"/>
  <c r="E13" i="13"/>
  <c r="D18" i="13"/>
  <c r="D17" i="13"/>
  <c r="A12" i="13"/>
  <c r="I16" i="23" l="1"/>
  <c r="I17" i="23"/>
  <c r="M5" i="21"/>
  <c r="M18" i="21" s="1"/>
  <c r="M51" i="21" s="1"/>
  <c r="I5" i="21"/>
  <c r="I18" i="21" s="1"/>
  <c r="I51" i="21" s="1"/>
  <c r="E45" i="3"/>
  <c r="AS43" i="3"/>
  <c r="S43" i="3"/>
  <c r="AF5" i="3"/>
  <c r="S5" i="3"/>
  <c r="G6" i="3"/>
  <c r="E7" i="3"/>
  <c r="B4" i="3"/>
  <c r="B42" i="3" s="1"/>
  <c r="A40" i="3"/>
  <c r="A2" i="3"/>
  <c r="B65" i="4"/>
  <c r="B3" i="5"/>
  <c r="B3" i="23"/>
  <c r="P44" i="4"/>
  <c r="P17" i="4"/>
  <c r="C3" i="4" l="1"/>
  <c r="D15" i="23"/>
  <c r="D2" i="3" s="1"/>
  <c r="A29" i="13" s="1"/>
  <c r="F35" i="4"/>
  <c r="F8" i="4"/>
  <c r="D43" i="23"/>
  <c r="D40" i="3" s="1"/>
  <c r="A30" i="13" s="1"/>
  <c r="D8" i="23"/>
  <c r="B51" i="5" l="1"/>
  <c r="B50" i="5"/>
  <c r="B5" i="5" l="1"/>
  <c r="B49" i="19"/>
  <c r="B48" i="19"/>
  <c r="T44" i="3" l="1"/>
  <c r="P44" i="3" l="1"/>
  <c r="Q44" i="3"/>
  <c r="R44" i="3"/>
  <c r="G44" i="3"/>
  <c r="H44" i="3"/>
  <c r="I44" i="3"/>
  <c r="R14" i="4"/>
  <c r="R12" i="4"/>
  <c r="R13" i="4"/>
  <c r="R11" i="4"/>
  <c r="F108" i="4"/>
  <c r="U44" i="3" l="1"/>
  <c r="L6" i="3"/>
  <c r="M6" i="3"/>
  <c r="N6" i="3"/>
  <c r="O6" i="3"/>
  <c r="P6" i="3"/>
  <c r="H6" i="3" l="1"/>
  <c r="I6" i="3"/>
  <c r="A39" i="3" l="1"/>
  <c r="B6" i="5"/>
  <c r="F19" i="21" l="1"/>
  <c r="F52" i="21" s="1"/>
  <c r="H19" i="21" l="1"/>
  <c r="H52" i="21" s="1"/>
  <c r="G19" i="21"/>
  <c r="G52" i="21" s="1"/>
  <c r="P13" i="21" l="1"/>
  <c r="L13" i="21"/>
  <c r="L10" i="21"/>
  <c r="P10" i="21"/>
  <c r="P12" i="21" l="1"/>
  <c r="L12" i="21"/>
  <c r="P9" i="21"/>
  <c r="L8" i="21"/>
  <c r="P8" i="21"/>
  <c r="L9" i="21"/>
  <c r="X6" i="3"/>
  <c r="J6" i="3"/>
  <c r="K6" i="3"/>
  <c r="Q6" i="3"/>
  <c r="R6" i="3"/>
  <c r="BG43" i="3" l="1"/>
  <c r="BC43" i="3"/>
  <c r="S44" i="3"/>
  <c r="O44" i="3"/>
  <c r="N44" i="3"/>
  <c r="M44" i="3"/>
  <c r="L44" i="3"/>
  <c r="K44" i="3"/>
  <c r="J44" i="3"/>
  <c r="AR44" i="3"/>
  <c r="AQ44" i="3"/>
  <c r="AP44" i="3"/>
  <c r="AO44" i="3"/>
  <c r="AN44" i="3"/>
  <c r="AM44" i="3"/>
  <c r="AL44" i="3"/>
  <c r="AK44" i="3"/>
  <c r="AJ44" i="3"/>
  <c r="AI44" i="3"/>
  <c r="AH44" i="3"/>
  <c r="AG44" i="3"/>
  <c r="AE44" i="3"/>
  <c r="AD44" i="3"/>
  <c r="AC44" i="3"/>
  <c r="AB44" i="3"/>
  <c r="AA44" i="3"/>
  <c r="Z44" i="3"/>
  <c r="Y44" i="3"/>
  <c r="X44" i="3"/>
  <c r="W44" i="3"/>
  <c r="V44" i="3"/>
  <c r="AR6" i="3"/>
  <c r="AQ6" i="3"/>
  <c r="AP6" i="3"/>
  <c r="AO6" i="3"/>
  <c r="AN6" i="3"/>
  <c r="AM6" i="3"/>
  <c r="AL6" i="3"/>
  <c r="AK6" i="3"/>
  <c r="AJ6" i="3"/>
  <c r="AI6" i="3"/>
  <c r="AH6" i="3"/>
  <c r="S70" i="3" l="1"/>
  <c r="S65" i="3"/>
  <c r="S63" i="3"/>
  <c r="S64" i="3"/>
  <c r="S66" i="3"/>
  <c r="S59" i="3"/>
  <c r="BA59" i="3" s="1"/>
  <c r="S61" i="3"/>
  <c r="S68" i="3"/>
  <c r="S62" i="3"/>
  <c r="S67" i="3"/>
  <c r="S69" i="3"/>
  <c r="AX70" i="3"/>
  <c r="AX63" i="3"/>
  <c r="AX62" i="3"/>
  <c r="AX61" i="3"/>
  <c r="AX64" i="3"/>
  <c r="AX68" i="3"/>
  <c r="AX67" i="3"/>
  <c r="AX66" i="3"/>
  <c r="AX65" i="3"/>
  <c r="AX69" i="3"/>
  <c r="AX60" i="3"/>
  <c r="AX59" i="3"/>
  <c r="AX58" i="3"/>
  <c r="AX56" i="3"/>
  <c r="AX57" i="3"/>
  <c r="S56" i="3"/>
  <c r="BA56" i="3" s="1"/>
  <c r="S58" i="3"/>
  <c r="BA58" i="3" s="1"/>
  <c r="S57" i="3"/>
  <c r="BA57" i="3" s="1"/>
  <c r="S60" i="3"/>
  <c r="BA60" i="3" s="1"/>
  <c r="AX55" i="3"/>
  <c r="AX54" i="3"/>
  <c r="S55" i="3"/>
  <c r="S54" i="3"/>
  <c r="S51" i="3"/>
  <c r="BA51" i="3" s="1"/>
  <c r="S49" i="3"/>
  <c r="BA49" i="3" s="1"/>
  <c r="AX49" i="3"/>
  <c r="AX52" i="3"/>
  <c r="AX50" i="3"/>
  <c r="AX46" i="3"/>
  <c r="AX53" i="3"/>
  <c r="AX48" i="3"/>
  <c r="AX45" i="3"/>
  <c r="AX51" i="3"/>
  <c r="AX47" i="3"/>
  <c r="S45" i="3"/>
  <c r="BA45" i="3" s="1"/>
  <c r="S48" i="3"/>
  <c r="BA48" i="3" s="1"/>
  <c r="S50" i="3"/>
  <c r="BA50" i="3" s="1"/>
  <c r="S53" i="3"/>
  <c r="BA53" i="3" s="1"/>
  <c r="S47" i="3"/>
  <c r="BA47" i="3" s="1"/>
  <c r="S52" i="3"/>
  <c r="BA52" i="3" s="1"/>
  <c r="S46" i="3"/>
  <c r="BA46" i="3" s="1"/>
  <c r="BF46" i="3" s="1"/>
  <c r="AT44" i="3"/>
  <c r="BB43" i="3"/>
  <c r="BF43" i="3"/>
  <c r="AS44" i="3"/>
  <c r="BH43" i="3"/>
  <c r="AF44" i="3"/>
  <c r="AG6" i="3"/>
  <c r="AS6" i="3"/>
  <c r="AS47" i="3" l="1"/>
  <c r="AS53" i="3"/>
  <c r="AS48" i="3"/>
  <c r="AS46" i="3"/>
  <c r="AS55" i="3"/>
  <c r="AS54" i="3"/>
  <c r="AS45" i="3"/>
  <c r="AS14" i="3"/>
  <c r="BC14" i="3" s="1"/>
  <c r="AS31" i="3"/>
  <c r="BC31" i="3" s="1"/>
  <c r="AS28" i="3"/>
  <c r="BC28" i="3" s="1"/>
  <c r="AS13" i="3"/>
  <c r="BC13" i="3" s="1"/>
  <c r="AS7" i="3"/>
  <c r="AS15" i="3"/>
  <c r="BC15" i="3" s="1"/>
  <c r="AS29" i="3"/>
  <c r="BC29" i="3" s="1"/>
  <c r="AS9" i="3"/>
  <c r="BC9" i="3" s="1"/>
  <c r="AS16" i="3"/>
  <c r="AS27" i="3"/>
  <c r="BC27" i="3" s="1"/>
  <c r="AS10" i="3"/>
  <c r="BC10" i="3" s="1"/>
  <c r="AS32" i="3"/>
  <c r="BC32" i="3" s="1"/>
  <c r="AS30" i="3"/>
  <c r="BC30" i="3" s="1"/>
  <c r="AS12" i="3"/>
  <c r="BC12" i="3" s="1"/>
  <c r="AS24" i="3"/>
  <c r="AS8" i="3"/>
  <c r="BC8" i="3" s="1"/>
  <c r="AS25" i="3"/>
  <c r="BC25" i="3" s="1"/>
  <c r="AS26" i="3"/>
  <c r="BC26" i="3" s="1"/>
  <c r="AS64" i="3"/>
  <c r="AS66" i="3"/>
  <c r="AS52" i="3"/>
  <c r="AS56" i="3"/>
  <c r="AS51" i="3"/>
  <c r="AS50" i="3"/>
  <c r="AS62" i="3"/>
  <c r="AS60" i="3"/>
  <c r="AS69" i="3"/>
  <c r="AS61" i="3"/>
  <c r="BC54" i="3"/>
  <c r="AS68" i="3"/>
  <c r="BC53" i="3"/>
  <c r="AS58" i="3"/>
  <c r="AS67" i="3"/>
  <c r="AS63" i="3"/>
  <c r="AS57" i="3"/>
  <c r="AS59" i="3"/>
  <c r="AS49" i="3"/>
  <c r="AS65" i="3"/>
  <c r="BC47" i="3"/>
  <c r="AS70" i="3"/>
  <c r="AZ26" i="3"/>
  <c r="AZ32" i="3"/>
  <c r="AZ25" i="3"/>
  <c r="AZ30" i="3"/>
  <c r="AZ31" i="3"/>
  <c r="AZ29" i="3"/>
  <c r="AZ27" i="3"/>
  <c r="AZ28" i="3"/>
  <c r="AF62" i="3"/>
  <c r="BB62" i="3" s="1"/>
  <c r="AF64" i="3"/>
  <c r="BB64" i="3" s="1"/>
  <c r="AF67" i="3"/>
  <c r="BB67" i="3" s="1"/>
  <c r="AF61" i="3"/>
  <c r="BB61" i="3" s="1"/>
  <c r="AF65" i="3"/>
  <c r="BB65" i="3" s="1"/>
  <c r="AF68" i="3"/>
  <c r="BB68" i="3" s="1"/>
  <c r="AF66" i="3"/>
  <c r="BB66" i="3" s="1"/>
  <c r="AF63" i="3"/>
  <c r="BB63" i="3" s="1"/>
  <c r="AF70" i="3"/>
  <c r="BB70" i="3" s="1"/>
  <c r="AF69" i="3"/>
  <c r="BB69" i="3" s="1"/>
  <c r="BA63" i="3"/>
  <c r="BF63" i="3" s="1"/>
  <c r="BA70" i="3"/>
  <c r="BF70" i="3" s="1"/>
  <c r="BA66" i="3"/>
  <c r="BF66" i="3" s="1"/>
  <c r="BA69" i="3"/>
  <c r="BF69" i="3" s="1"/>
  <c r="BA68" i="3"/>
  <c r="BF68" i="3" s="1"/>
  <c r="BA62" i="3"/>
  <c r="BF62" i="3" s="1"/>
  <c r="BA67" i="3"/>
  <c r="BF67" i="3" s="1"/>
  <c r="BA64" i="3"/>
  <c r="BF64" i="3" s="1"/>
  <c r="BA65" i="3"/>
  <c r="BF65" i="3" s="1"/>
  <c r="BA61" i="3"/>
  <c r="BF61" i="3" s="1"/>
  <c r="AY70" i="3"/>
  <c r="AZ70" i="3"/>
  <c r="AZ64" i="3"/>
  <c r="AZ62" i="3"/>
  <c r="AZ61" i="3"/>
  <c r="AZ63" i="3"/>
  <c r="AY64" i="3"/>
  <c r="AY61" i="3"/>
  <c r="AY63" i="3"/>
  <c r="AY62" i="3"/>
  <c r="AY69" i="3"/>
  <c r="AY65" i="3"/>
  <c r="AY68" i="3"/>
  <c r="AY67" i="3"/>
  <c r="AY66" i="3"/>
  <c r="AZ69" i="3"/>
  <c r="AZ66" i="3"/>
  <c r="AZ65" i="3"/>
  <c r="AZ68" i="3"/>
  <c r="AZ67" i="3"/>
  <c r="BF49" i="3"/>
  <c r="BF59" i="3"/>
  <c r="BF52" i="3"/>
  <c r="BF58" i="3"/>
  <c r="BF57" i="3"/>
  <c r="BF60" i="3"/>
  <c r="BF56" i="3"/>
  <c r="AZ57" i="3"/>
  <c r="AZ56" i="3"/>
  <c r="AZ59" i="3"/>
  <c r="AZ60" i="3"/>
  <c r="AZ58" i="3"/>
  <c r="AY56" i="3"/>
  <c r="AY58" i="3"/>
  <c r="AY60" i="3"/>
  <c r="AY59" i="3"/>
  <c r="AY57" i="3"/>
  <c r="AF60" i="3"/>
  <c r="AF59" i="3"/>
  <c r="AF58" i="3"/>
  <c r="BB58" i="3" s="1"/>
  <c r="AF57" i="3"/>
  <c r="AF56" i="3"/>
  <c r="AS18" i="3"/>
  <c r="AS22" i="3"/>
  <c r="AS23" i="3"/>
  <c r="BC23" i="3" s="1"/>
  <c r="AS21" i="3"/>
  <c r="AS19" i="3"/>
  <c r="AS20" i="3"/>
  <c r="BF53" i="3"/>
  <c r="AZ18" i="3"/>
  <c r="AZ23" i="3"/>
  <c r="AZ22" i="3"/>
  <c r="AZ21" i="3"/>
  <c r="AZ19" i="3"/>
  <c r="AZ20" i="3"/>
  <c r="AZ24" i="3"/>
  <c r="AS17" i="3"/>
  <c r="BF50" i="3"/>
  <c r="AZ16" i="3"/>
  <c r="AZ17" i="3"/>
  <c r="BF47" i="3"/>
  <c r="BA55" i="3"/>
  <c r="BF55" i="3" s="1"/>
  <c r="AF55" i="3"/>
  <c r="BB55" i="3" s="1"/>
  <c r="AF54" i="3"/>
  <c r="BB54" i="3" s="1"/>
  <c r="AZ55" i="3"/>
  <c r="AZ54" i="3"/>
  <c r="BF45" i="3"/>
  <c r="BA54" i="3"/>
  <c r="BF54" i="3" s="1"/>
  <c r="AY54" i="3"/>
  <c r="AY55" i="3"/>
  <c r="BF48" i="3"/>
  <c r="BF51" i="3"/>
  <c r="AF47" i="3"/>
  <c r="BB47" i="3" s="1"/>
  <c r="AF50" i="3"/>
  <c r="AF48" i="3"/>
  <c r="BB48" i="3" s="1"/>
  <c r="AF52" i="3"/>
  <c r="AY48" i="3"/>
  <c r="AY45" i="3"/>
  <c r="AY49" i="3"/>
  <c r="AY46" i="3"/>
  <c r="AY47" i="3"/>
  <c r="AY53" i="3"/>
  <c r="AY50" i="3"/>
  <c r="AY51" i="3"/>
  <c r="AY52" i="3"/>
  <c r="AF51" i="3"/>
  <c r="AF45" i="3"/>
  <c r="AF49" i="3"/>
  <c r="AF46" i="3"/>
  <c r="AZ46" i="3"/>
  <c r="AZ52" i="3"/>
  <c r="AZ47" i="3"/>
  <c r="AZ53" i="3"/>
  <c r="AZ49" i="3"/>
  <c r="AZ50" i="3"/>
  <c r="AZ45" i="3"/>
  <c r="AZ51" i="3"/>
  <c r="AZ48" i="3"/>
  <c r="AF53" i="3"/>
  <c r="AS11" i="3"/>
  <c r="BC11" i="3" s="1"/>
  <c r="AZ14" i="3"/>
  <c r="AZ9" i="3"/>
  <c r="AZ10" i="3"/>
  <c r="AZ15" i="3"/>
  <c r="AZ11" i="3"/>
  <c r="AZ7" i="3"/>
  <c r="AZ13" i="3"/>
  <c r="AZ8" i="3"/>
  <c r="AZ12" i="3"/>
  <c r="AT59" i="3" l="1"/>
  <c r="AT58" i="3"/>
  <c r="AT57" i="3"/>
  <c r="AT54" i="3"/>
  <c r="AT53" i="3"/>
  <c r="AT60" i="3"/>
  <c r="AT55" i="3"/>
  <c r="BE55" i="3" s="1"/>
  <c r="AT47" i="3"/>
  <c r="BE47" i="3" s="1"/>
  <c r="BC49" i="3"/>
  <c r="AT49" i="3"/>
  <c r="BC48" i="3"/>
  <c r="AT48" i="3"/>
  <c r="BE48" i="3" s="1"/>
  <c r="BC69" i="3"/>
  <c r="AT69" i="3"/>
  <c r="BC51" i="3"/>
  <c r="AT51" i="3"/>
  <c r="BE51" i="3" s="1"/>
  <c r="BC64" i="3"/>
  <c r="AT64" i="3"/>
  <c r="BC67" i="3"/>
  <c r="BH67" i="3" s="1"/>
  <c r="AT67" i="3"/>
  <c r="BE67" i="3" s="1"/>
  <c r="BC62" i="3"/>
  <c r="AT62" i="3"/>
  <c r="BC52" i="3"/>
  <c r="AT52" i="3"/>
  <c r="BE52" i="3" s="1"/>
  <c r="BC46" i="3"/>
  <c r="AT46" i="3"/>
  <c r="BC70" i="3"/>
  <c r="BH70" i="3" s="1"/>
  <c r="AT70" i="3"/>
  <c r="BE70" i="3" s="1"/>
  <c r="BC61" i="3"/>
  <c r="AT61" i="3"/>
  <c r="BC50" i="3"/>
  <c r="AT50" i="3"/>
  <c r="BE50" i="3" s="1"/>
  <c r="BC66" i="3"/>
  <c r="AT66" i="3"/>
  <c r="BC45" i="3"/>
  <c r="AT45" i="3"/>
  <c r="BE45" i="3" s="1"/>
  <c r="BC65" i="3"/>
  <c r="AT65" i="3"/>
  <c r="BC63" i="3"/>
  <c r="BH63" i="3" s="1"/>
  <c r="AT63" i="3"/>
  <c r="BE63" i="3" s="1"/>
  <c r="BC68" i="3"/>
  <c r="AT68" i="3"/>
  <c r="BC56" i="3"/>
  <c r="AT56" i="3"/>
  <c r="BE56" i="3" s="1"/>
  <c r="BH25" i="3"/>
  <c r="BH26" i="3"/>
  <c r="BH27" i="3"/>
  <c r="BH28" i="3"/>
  <c r="BH29" i="3"/>
  <c r="BH31" i="3"/>
  <c r="BH64" i="3"/>
  <c r="BH66" i="3"/>
  <c r="BG69" i="3"/>
  <c r="BH69" i="3"/>
  <c r="BH62" i="3"/>
  <c r="BH68" i="3"/>
  <c r="BH65" i="3"/>
  <c r="BH48" i="3"/>
  <c r="BH61" i="3"/>
  <c r="BD45" i="3"/>
  <c r="BG63" i="3"/>
  <c r="BE64" i="3"/>
  <c r="BG64" i="3"/>
  <c r="BD63" i="3"/>
  <c r="BG70" i="3"/>
  <c r="BG67" i="3"/>
  <c r="BD67" i="3"/>
  <c r="BD64" i="3"/>
  <c r="BE62" i="3"/>
  <c r="BD66" i="3"/>
  <c r="BE66" i="3"/>
  <c r="BG66" i="3"/>
  <c r="BG62" i="3"/>
  <c r="BD62" i="3"/>
  <c r="BD69" i="3"/>
  <c r="BE69" i="3"/>
  <c r="BG61" i="3"/>
  <c r="BD61" i="3"/>
  <c r="BG65" i="3"/>
  <c r="BD65" i="3"/>
  <c r="BE65" i="3"/>
  <c r="BD70" i="3"/>
  <c r="BD68" i="3"/>
  <c r="BG68" i="3"/>
  <c r="BE68" i="3"/>
  <c r="BE61" i="3"/>
  <c r="BC7" i="3"/>
  <c r="BH7" i="3" s="1"/>
  <c r="BG58" i="3"/>
  <c r="BH56" i="3"/>
  <c r="BE58" i="3"/>
  <c r="BC58" i="3"/>
  <c r="BH58" i="3" s="1"/>
  <c r="BD60" i="3"/>
  <c r="BB60" i="3"/>
  <c r="BG60" i="3" s="1"/>
  <c r="BE59" i="3"/>
  <c r="BC59" i="3"/>
  <c r="BH59" i="3" s="1"/>
  <c r="BE57" i="3"/>
  <c r="BC57" i="3"/>
  <c r="BH57" i="3" s="1"/>
  <c r="BD56" i="3"/>
  <c r="BB56" i="3"/>
  <c r="BG56" i="3" s="1"/>
  <c r="BD57" i="3"/>
  <c r="BB57" i="3"/>
  <c r="BG57" i="3" s="1"/>
  <c r="BD59" i="3"/>
  <c r="BB59" i="3"/>
  <c r="BG59" i="3" s="1"/>
  <c r="BE60" i="3"/>
  <c r="BC60" i="3"/>
  <c r="BH60" i="3" s="1"/>
  <c r="BD58" i="3"/>
  <c r="BH23" i="3"/>
  <c r="BH53" i="3"/>
  <c r="BH50" i="3"/>
  <c r="BD50" i="3"/>
  <c r="BH30" i="3"/>
  <c r="BH32" i="3"/>
  <c r="BC24" i="3"/>
  <c r="BH24" i="3" s="1"/>
  <c r="BC20" i="3"/>
  <c r="BH20" i="3" s="1"/>
  <c r="BC22" i="3"/>
  <c r="BH22" i="3" s="1"/>
  <c r="BC21" i="3"/>
  <c r="BH21" i="3" s="1"/>
  <c r="BC19" i="3"/>
  <c r="BH19" i="3" s="1"/>
  <c r="BC18" i="3"/>
  <c r="BH18" i="3" s="1"/>
  <c r="BH49" i="3"/>
  <c r="BB50" i="3"/>
  <c r="BG50" i="3" s="1"/>
  <c r="BC17" i="3"/>
  <c r="BH17" i="3" s="1"/>
  <c r="BH47" i="3"/>
  <c r="BC16" i="3"/>
  <c r="BH16" i="3" s="1"/>
  <c r="BG54" i="3"/>
  <c r="BD54" i="3"/>
  <c r="BG55" i="3"/>
  <c r="BH54" i="3"/>
  <c r="BD55" i="3"/>
  <c r="BH45" i="3"/>
  <c r="BH46" i="3"/>
  <c r="BC55" i="3"/>
  <c r="BH55" i="3" s="1"/>
  <c r="BE54" i="3"/>
  <c r="BG47" i="3"/>
  <c r="BB45" i="3"/>
  <c r="BG45" i="3" s="1"/>
  <c r="BH15" i="3"/>
  <c r="BD48" i="3"/>
  <c r="BD47" i="3"/>
  <c r="BD52" i="3"/>
  <c r="BH51" i="3"/>
  <c r="BH52" i="3"/>
  <c r="BG48" i="3"/>
  <c r="BB51" i="3"/>
  <c r="BG51" i="3" s="1"/>
  <c r="BD51" i="3"/>
  <c r="BE49" i="3"/>
  <c r="BB49" i="3"/>
  <c r="BG49" i="3" s="1"/>
  <c r="BD49" i="3"/>
  <c r="BE53" i="3"/>
  <c r="BB53" i="3"/>
  <c r="BG53" i="3" s="1"/>
  <c r="BD53" i="3"/>
  <c r="BE46" i="3"/>
  <c r="BB46" i="3"/>
  <c r="BG46" i="3" s="1"/>
  <c r="BD46" i="3"/>
  <c r="BB52" i="3"/>
  <c r="BG52" i="3" s="1"/>
  <c r="BH10" i="3"/>
  <c r="BH14" i="3"/>
  <c r="BH9" i="3"/>
  <c r="BH8" i="3"/>
  <c r="BH12" i="3"/>
  <c r="BH11" i="3"/>
  <c r="BH13" i="3"/>
  <c r="BI62" i="3" l="1"/>
  <c r="BI64" i="3"/>
  <c r="BI61" i="3"/>
  <c r="BI69" i="3"/>
  <c r="BI65" i="3"/>
  <c r="BI66" i="3"/>
  <c r="BI70" i="3"/>
  <c r="BI63" i="3"/>
  <c r="BI68" i="3"/>
  <c r="BI48" i="3"/>
  <c r="BI67" i="3"/>
  <c r="BI58" i="3"/>
  <c r="BI55" i="3"/>
  <c r="BI53" i="3"/>
  <c r="BI56" i="3"/>
  <c r="BI50" i="3"/>
  <c r="BI59" i="3"/>
  <c r="BI60" i="3"/>
  <c r="BI51" i="3"/>
  <c r="BI57" i="3"/>
  <c r="BI46" i="3"/>
  <c r="BI49" i="3"/>
  <c r="BI52" i="3"/>
  <c r="BI45" i="3"/>
  <c r="BI54" i="3"/>
  <c r="BI47" i="3"/>
  <c r="C32" i="5" l="1"/>
  <c r="C31" i="5"/>
  <c r="BI71" i="3"/>
  <c r="C30" i="5"/>
  <c r="A32" i="13" l="1"/>
  <c r="G25" i="4" l="1"/>
  <c r="I24" i="4"/>
  <c r="I26" i="4"/>
  <c r="M28" i="4"/>
  <c r="G28" i="4" s="1"/>
  <c r="M29" i="4"/>
  <c r="O29" i="4" s="1"/>
  <c r="P29" i="4" s="1"/>
  <c r="Q29" i="4" s="1"/>
  <c r="F105" i="4" s="1"/>
  <c r="M30" i="4"/>
  <c r="I30" i="4" s="1"/>
  <c r="M31" i="4"/>
  <c r="F31" i="4" s="1"/>
  <c r="H22" i="4"/>
  <c r="H23" i="4"/>
  <c r="H24" i="4"/>
  <c r="H25" i="4"/>
  <c r="H26" i="4"/>
  <c r="H27" i="4"/>
  <c r="H28" i="4"/>
  <c r="H29" i="4"/>
  <c r="H30" i="4"/>
  <c r="H31" i="4"/>
  <c r="O31" i="4" l="1"/>
  <c r="P31" i="4" s="1"/>
  <c r="Q31" i="4" s="1"/>
  <c r="F107" i="4" s="1"/>
  <c r="O24" i="4"/>
  <c r="P24" i="4" s="1"/>
  <c r="Q24" i="4" s="1"/>
  <c r="F100" i="4" s="1"/>
  <c r="O30" i="4"/>
  <c r="P30" i="4" s="1"/>
  <c r="Q30" i="4" s="1"/>
  <c r="F106" i="4" s="1"/>
  <c r="O28" i="4"/>
  <c r="P28" i="4" s="1"/>
  <c r="Q28" i="4" s="1"/>
  <c r="F104" i="4" s="1"/>
  <c r="O26" i="4"/>
  <c r="P26" i="4" s="1"/>
  <c r="Q26" i="4" s="1"/>
  <c r="F102" i="4" s="1"/>
  <c r="G31" i="4"/>
  <c r="G27" i="4"/>
  <c r="F25" i="4"/>
  <c r="G30" i="4"/>
  <c r="F28" i="4"/>
  <c r="G24" i="4"/>
  <c r="F24" i="4"/>
  <c r="I29" i="4"/>
  <c r="F30" i="4"/>
  <c r="I31" i="4"/>
  <c r="G29" i="4"/>
  <c r="I28" i="4"/>
  <c r="G26" i="4"/>
  <c r="G23" i="4"/>
  <c r="F26" i="4"/>
  <c r="F29" i="4"/>
  <c r="BF5" i="3" l="1"/>
  <c r="BA5" i="3" l="1"/>
  <c r="G84" i="4" l="1"/>
  <c r="W6" i="3" l="1"/>
  <c r="AE6" i="3" l="1"/>
  <c r="AD6" i="3"/>
  <c r="AC6" i="3"/>
  <c r="AB6" i="3"/>
  <c r="AA6" i="3"/>
  <c r="Z6" i="3"/>
  <c r="Y6" i="3"/>
  <c r="V6" i="3"/>
  <c r="U6" i="3"/>
  <c r="T6" i="3"/>
  <c r="AT6" i="3" l="1"/>
  <c r="AF6" i="3"/>
  <c r="S6" i="3"/>
  <c r="M49" i="4"/>
  <c r="O49" i="4" s="1"/>
  <c r="P49" i="4" s="1"/>
  <c r="Q49" i="4" s="1"/>
  <c r="H98" i="4" s="1"/>
  <c r="M50" i="4"/>
  <c r="F50" i="4" s="1"/>
  <c r="M51" i="4"/>
  <c r="G51" i="4" s="1"/>
  <c r="M52" i="4"/>
  <c r="F52" i="4" s="1"/>
  <c r="M53" i="4"/>
  <c r="F53" i="4" s="1"/>
  <c r="M54" i="4"/>
  <c r="G54" i="4" s="1"/>
  <c r="M55" i="4"/>
  <c r="I55" i="4" s="1"/>
  <c r="M56" i="4"/>
  <c r="I56" i="4" s="1"/>
  <c r="M57" i="4"/>
  <c r="I57" i="4" s="1"/>
  <c r="M58" i="4"/>
  <c r="I58" i="4" s="1"/>
  <c r="H49" i="4"/>
  <c r="H55" i="4"/>
  <c r="H56" i="4"/>
  <c r="H57" i="4"/>
  <c r="H58" i="4"/>
  <c r="H117" i="4"/>
  <c r="H73" i="4"/>
  <c r="H75" i="4"/>
  <c r="H76" i="4"/>
  <c r="H77" i="4"/>
  <c r="H78" i="4"/>
  <c r="H79" i="4"/>
  <c r="H81" i="4"/>
  <c r="H83" i="4"/>
  <c r="H86" i="4"/>
  <c r="H87" i="4"/>
  <c r="H89" i="4"/>
  <c r="H90" i="4"/>
  <c r="H91" i="4"/>
  <c r="H92" i="4"/>
  <c r="H93" i="4"/>
  <c r="H94" i="4"/>
  <c r="H95" i="4"/>
  <c r="H116" i="4"/>
  <c r="H111" i="4"/>
  <c r="F110" i="4"/>
  <c r="H110" i="4" s="1"/>
  <c r="F109" i="4"/>
  <c r="H109" i="4" s="1"/>
  <c r="H108" i="4"/>
  <c r="F74" i="4"/>
  <c r="H74" i="4" s="1"/>
  <c r="F72" i="4"/>
  <c r="S32" i="3" l="1"/>
  <c r="AX7" i="3"/>
  <c r="G71" i="4"/>
  <c r="AF26" i="3"/>
  <c r="AF27" i="3"/>
  <c r="AF25" i="3"/>
  <c r="AF28" i="3"/>
  <c r="AF31" i="3"/>
  <c r="AF29" i="3"/>
  <c r="AX32" i="3"/>
  <c r="AX29" i="3"/>
  <c r="AX30" i="3"/>
  <c r="AX31" i="3"/>
  <c r="AX27" i="3"/>
  <c r="AX28" i="3"/>
  <c r="AX26" i="3"/>
  <c r="AX25" i="3"/>
  <c r="AY25" i="3"/>
  <c r="AY31" i="3"/>
  <c r="AY32" i="3"/>
  <c r="AY30" i="3"/>
  <c r="AY29" i="3"/>
  <c r="AY27" i="3"/>
  <c r="AY28" i="3"/>
  <c r="AY26" i="3"/>
  <c r="S31" i="3"/>
  <c r="S27" i="3"/>
  <c r="S28" i="3"/>
  <c r="S29" i="3"/>
  <c r="S26" i="3"/>
  <c r="S25" i="3"/>
  <c r="AY22" i="3"/>
  <c r="AY20" i="3"/>
  <c r="AY24" i="3"/>
  <c r="AY21" i="3"/>
  <c r="AY19" i="3"/>
  <c r="AY18" i="3"/>
  <c r="AY23" i="3"/>
  <c r="AF21" i="3"/>
  <c r="AF18" i="3"/>
  <c r="AF30" i="3"/>
  <c r="AF22" i="3"/>
  <c r="AF19" i="3"/>
  <c r="AF23" i="3"/>
  <c r="AF32" i="3"/>
  <c r="AT32" i="3" s="1"/>
  <c r="AF20" i="3"/>
  <c r="AF24" i="3"/>
  <c r="S19" i="3"/>
  <c r="S20" i="3"/>
  <c r="S24" i="3"/>
  <c r="S18" i="3"/>
  <c r="S22" i="3"/>
  <c r="S21" i="3"/>
  <c r="S30" i="3"/>
  <c r="S23" i="3"/>
  <c r="AX21" i="3"/>
  <c r="AX18" i="3"/>
  <c r="AX19" i="3"/>
  <c r="AX20" i="3"/>
  <c r="AX24" i="3"/>
  <c r="AX23" i="3"/>
  <c r="AX22" i="3"/>
  <c r="S17" i="3"/>
  <c r="S16" i="3"/>
  <c r="AX16" i="3"/>
  <c r="AX17" i="3"/>
  <c r="AY17" i="3"/>
  <c r="AY16" i="3"/>
  <c r="AF17" i="3"/>
  <c r="AF16" i="3"/>
  <c r="AY12" i="3"/>
  <c r="AY7" i="3"/>
  <c r="AY13" i="3"/>
  <c r="AY8" i="3"/>
  <c r="AY14" i="3"/>
  <c r="AY9" i="3"/>
  <c r="AY15" i="3"/>
  <c r="AY10" i="3"/>
  <c r="AY11" i="3"/>
  <c r="AF7" i="3"/>
  <c r="AF10" i="3"/>
  <c r="BB10" i="3" s="1"/>
  <c r="AF9" i="3"/>
  <c r="BB9" i="3" s="1"/>
  <c r="AF15" i="3"/>
  <c r="BB15" i="3" s="1"/>
  <c r="AF14" i="3"/>
  <c r="BB14" i="3" s="1"/>
  <c r="AF11" i="3"/>
  <c r="BB11" i="3" s="1"/>
  <c r="AF8" i="3"/>
  <c r="BB8" i="3" s="1"/>
  <c r="BG8" i="3" s="1"/>
  <c r="AF12" i="3"/>
  <c r="BB12" i="3" s="1"/>
  <c r="AF13" i="3"/>
  <c r="BB13" i="3" s="1"/>
  <c r="AX13" i="3"/>
  <c r="AX14" i="3"/>
  <c r="AX11" i="3"/>
  <c r="AX12" i="3"/>
  <c r="AX9" i="3"/>
  <c r="AX15" i="3"/>
  <c r="AX10" i="3"/>
  <c r="AX8" i="3"/>
  <c r="S7" i="3"/>
  <c r="S10" i="3"/>
  <c r="S11" i="3"/>
  <c r="S14" i="3"/>
  <c r="S12" i="3"/>
  <c r="S13" i="3"/>
  <c r="S8" i="3"/>
  <c r="S9" i="3"/>
  <c r="S15" i="3"/>
  <c r="H72" i="4"/>
  <c r="I71" i="4" s="1"/>
  <c r="G57" i="4"/>
  <c r="I84" i="4"/>
  <c r="O53" i="4"/>
  <c r="P53" i="4" s="1"/>
  <c r="Q53" i="4" s="1"/>
  <c r="H102" i="4" s="1"/>
  <c r="O57" i="4"/>
  <c r="P57" i="4" s="1"/>
  <c r="Q57" i="4" s="1"/>
  <c r="H106" i="4" s="1"/>
  <c r="G52" i="4"/>
  <c r="G56" i="4"/>
  <c r="F49" i="4"/>
  <c r="G53" i="4"/>
  <c r="O56" i="4"/>
  <c r="P56" i="4" s="1"/>
  <c r="Q56" i="4" s="1"/>
  <c r="H105" i="4" s="1"/>
  <c r="F54" i="4"/>
  <c r="I49" i="4"/>
  <c r="F56" i="4"/>
  <c r="I53" i="4"/>
  <c r="G49" i="4"/>
  <c r="O55" i="4"/>
  <c r="P55" i="4" s="1"/>
  <c r="Q55" i="4" s="1"/>
  <c r="H104" i="4" s="1"/>
  <c r="I51" i="4"/>
  <c r="F57" i="4"/>
  <c r="F55" i="4"/>
  <c r="G55" i="4"/>
  <c r="O51" i="4"/>
  <c r="P51" i="4" s="1"/>
  <c r="Q51" i="4" s="1"/>
  <c r="H100" i="4" s="1"/>
  <c r="G58" i="4"/>
  <c r="F51" i="4"/>
  <c r="O58" i="4"/>
  <c r="P58" i="4" s="1"/>
  <c r="Q58" i="4" s="1"/>
  <c r="H107" i="4" s="1"/>
  <c r="F58" i="4"/>
  <c r="G50" i="4"/>
  <c r="AT19" i="3" l="1"/>
  <c r="AT28" i="3"/>
  <c r="AT14" i="3"/>
  <c r="BE14" i="3" s="1"/>
  <c r="AT24" i="3"/>
  <c r="AT26" i="3"/>
  <c r="AT31" i="3"/>
  <c r="BE31" i="3" s="1"/>
  <c r="AT23" i="3"/>
  <c r="BE23" i="3" s="1"/>
  <c r="AT15" i="3"/>
  <c r="BE15" i="3" s="1"/>
  <c r="AT12" i="3"/>
  <c r="AT7" i="3"/>
  <c r="BE7" i="3" s="1"/>
  <c r="AT21" i="3"/>
  <c r="BE21" i="3" s="1"/>
  <c r="AT20" i="3"/>
  <c r="BE20" i="3" s="1"/>
  <c r="AT8" i="3"/>
  <c r="BE8" i="3" s="1"/>
  <c r="AT22" i="3"/>
  <c r="BE22" i="3" s="1"/>
  <c r="AT9" i="3"/>
  <c r="BE9" i="3" s="1"/>
  <c r="AT18" i="3"/>
  <c r="AT11" i="3"/>
  <c r="BE11" i="3" s="1"/>
  <c r="AT16" i="3"/>
  <c r="BE16" i="3" s="1"/>
  <c r="AT13" i="3"/>
  <c r="BE13" i="3" s="1"/>
  <c r="AT10" i="3"/>
  <c r="BE10" i="3" s="1"/>
  <c r="AT17" i="3"/>
  <c r="BE17" i="3" s="1"/>
  <c r="AT25" i="3"/>
  <c r="BE25" i="3" s="1"/>
  <c r="AT27" i="3"/>
  <c r="BE27" i="3" s="1"/>
  <c r="AT29" i="3"/>
  <c r="BE29" i="3" s="1"/>
  <c r="AT30" i="3"/>
  <c r="BE30" i="3" s="1"/>
  <c r="BA7" i="3"/>
  <c r="BF7" i="3" s="1"/>
  <c r="BD7" i="3"/>
  <c r="BG11" i="3"/>
  <c r="BG15" i="3"/>
  <c r="BG9" i="3"/>
  <c r="BE28" i="3"/>
  <c r="BE26" i="3"/>
  <c r="BB30" i="3"/>
  <c r="BG30" i="3" s="1"/>
  <c r="BB29" i="3"/>
  <c r="BG29" i="3" s="1"/>
  <c r="BB31" i="3"/>
  <c r="BG31" i="3" s="1"/>
  <c r="BB32" i="3"/>
  <c r="BG32" i="3" s="1"/>
  <c r="BE32" i="3"/>
  <c r="BB28" i="3"/>
  <c r="BG28" i="3" s="1"/>
  <c r="BB25" i="3"/>
  <c r="BG25" i="3" s="1"/>
  <c r="BB27" i="3"/>
  <c r="BG27" i="3" s="1"/>
  <c r="BB26" i="3"/>
  <c r="BG26" i="3" s="1"/>
  <c r="BD25" i="3"/>
  <c r="BA25" i="3"/>
  <c r="BF25" i="3" s="1"/>
  <c r="BA30" i="3"/>
  <c r="BF30" i="3" s="1"/>
  <c r="BD30" i="3"/>
  <c r="BD26" i="3"/>
  <c r="BA26" i="3"/>
  <c r="BF26" i="3" s="1"/>
  <c r="BA29" i="3"/>
  <c r="BF29" i="3" s="1"/>
  <c r="BD29" i="3"/>
  <c r="BD28" i="3"/>
  <c r="BA28" i="3"/>
  <c r="BF28" i="3" s="1"/>
  <c r="BA32" i="3"/>
  <c r="BF32" i="3" s="1"/>
  <c r="BD32" i="3"/>
  <c r="BA27" i="3"/>
  <c r="BF27" i="3" s="1"/>
  <c r="BD27" i="3"/>
  <c r="BD31" i="3"/>
  <c r="BA31" i="3"/>
  <c r="BF31" i="3" s="1"/>
  <c r="BB7" i="3"/>
  <c r="BG7" i="3" s="1"/>
  <c r="BG10" i="3"/>
  <c r="BA22" i="3"/>
  <c r="BF22" i="3" s="1"/>
  <c r="BD22" i="3"/>
  <c r="BB24" i="3"/>
  <c r="BG24" i="3" s="1"/>
  <c r="BE24" i="3"/>
  <c r="BB20" i="3"/>
  <c r="BG20" i="3" s="1"/>
  <c r="BA24" i="3"/>
  <c r="BF24" i="3" s="1"/>
  <c r="BD24" i="3"/>
  <c r="BB21" i="3"/>
  <c r="BG21" i="3" s="1"/>
  <c r="BD23" i="3"/>
  <c r="BA23" i="3"/>
  <c r="BF23" i="3" s="1"/>
  <c r="BA20" i="3"/>
  <c r="BF20" i="3" s="1"/>
  <c r="BI20" i="3" s="1"/>
  <c r="BD20" i="3"/>
  <c r="BB23" i="3"/>
  <c r="BG23" i="3" s="1"/>
  <c r="BA18" i="3"/>
  <c r="BF18" i="3" s="1"/>
  <c r="BD18" i="3"/>
  <c r="BB18" i="3"/>
  <c r="BG18" i="3" s="1"/>
  <c r="BE18" i="3"/>
  <c r="BB19" i="3"/>
  <c r="BG19" i="3" s="1"/>
  <c r="BE19" i="3"/>
  <c r="BA21" i="3"/>
  <c r="BF21" i="3" s="1"/>
  <c r="BD21" i="3"/>
  <c r="BA19" i="3"/>
  <c r="BF19" i="3" s="1"/>
  <c r="BD19" i="3"/>
  <c r="BB22" i="3"/>
  <c r="BG22" i="3" s="1"/>
  <c r="BB16" i="3"/>
  <c r="BG16" i="3" s="1"/>
  <c r="BA16" i="3"/>
  <c r="BF16" i="3" s="1"/>
  <c r="BD16" i="3"/>
  <c r="BB17" i="3"/>
  <c r="BG17" i="3" s="1"/>
  <c r="BA17" i="3"/>
  <c r="BF17" i="3" s="1"/>
  <c r="BD17" i="3"/>
  <c r="BG13" i="3"/>
  <c r="BG12" i="3"/>
  <c r="BG14" i="3"/>
  <c r="BD10" i="3"/>
  <c r="BA10" i="3"/>
  <c r="BF10" i="3" s="1"/>
  <c r="BD9" i="3"/>
  <c r="BA9" i="3"/>
  <c r="BF9" i="3" s="1"/>
  <c r="BA11" i="3"/>
  <c r="BF11" i="3" s="1"/>
  <c r="BD11" i="3"/>
  <c r="BD12" i="3"/>
  <c r="BA12" i="3"/>
  <c r="BF12" i="3" s="1"/>
  <c r="BE12" i="3"/>
  <c r="BA14" i="3"/>
  <c r="BF14" i="3" s="1"/>
  <c r="BD14" i="3"/>
  <c r="BA8" i="3"/>
  <c r="BF8" i="3" s="1"/>
  <c r="BI8" i="3" s="1"/>
  <c r="BD8" i="3"/>
  <c r="BA13" i="3"/>
  <c r="BF13" i="3" s="1"/>
  <c r="BD13" i="3"/>
  <c r="BA15" i="3"/>
  <c r="BF15" i="3" s="1"/>
  <c r="BI15" i="3" s="1"/>
  <c r="BD15" i="3"/>
  <c r="BI9" i="3" l="1"/>
  <c r="BI7" i="3"/>
  <c r="BI19" i="3"/>
  <c r="BI24" i="3"/>
  <c r="BI17" i="3"/>
  <c r="BI11" i="3"/>
  <c r="BI25" i="3"/>
  <c r="BI10" i="3"/>
  <c r="BI22" i="3"/>
  <c r="BI23" i="3"/>
  <c r="BI16" i="3"/>
  <c r="BI31" i="3"/>
  <c r="BI27" i="3"/>
  <c r="BI32" i="3"/>
  <c r="BI13" i="3"/>
  <c r="C12" i="5"/>
  <c r="BI26" i="3"/>
  <c r="BI30" i="3"/>
  <c r="BI29" i="3"/>
  <c r="BI14" i="3"/>
  <c r="BI21" i="3"/>
  <c r="BI12" i="3"/>
  <c r="BI28" i="3"/>
  <c r="BI18" i="3"/>
  <c r="C13" i="5"/>
  <c r="C11" i="5" l="1"/>
  <c r="C14" i="5" s="1"/>
  <c r="C33" i="5" l="1"/>
  <c r="BI33" i="3" l="1"/>
  <c r="P11" i="21" l="1"/>
  <c r="P14" i="21" s="1"/>
  <c r="C38" i="5" s="1"/>
  <c r="L11" i="21"/>
  <c r="L14" i="21" s="1"/>
  <c r="C19" i="5" l="1"/>
  <c r="P38" i="21" l="1"/>
  <c r="L38" i="21"/>
  <c r="L34" i="21"/>
  <c r="P34" i="21"/>
  <c r="P39" i="21"/>
  <c r="L39" i="21"/>
  <c r="L23" i="21"/>
  <c r="P23" i="21"/>
  <c r="L21" i="21"/>
  <c r="P21" i="21"/>
  <c r="L40" i="21"/>
  <c r="P40" i="21"/>
  <c r="P42" i="21"/>
  <c r="L42" i="21"/>
  <c r="L37" i="21"/>
  <c r="P37" i="21"/>
  <c r="P35" i="21"/>
  <c r="L35" i="21"/>
  <c r="P45" i="21"/>
  <c r="L45" i="21"/>
  <c r="L22" i="21"/>
  <c r="P22" i="21"/>
  <c r="L36" i="21"/>
  <c r="P36" i="21"/>
  <c r="L20" i="21"/>
  <c r="L46" i="21"/>
  <c r="P46" i="21"/>
  <c r="L43" i="21"/>
  <c r="P43" i="21"/>
  <c r="L44" i="21"/>
  <c r="P44" i="21"/>
  <c r="P41" i="21"/>
  <c r="L41" i="21"/>
  <c r="P20" i="21"/>
  <c r="P47" i="21" l="1"/>
  <c r="C39" i="5" s="1"/>
  <c r="C40" i="5" s="1"/>
  <c r="L47" i="21"/>
  <c r="C20" i="5" s="1"/>
  <c r="C21" i="5" s="1"/>
  <c r="P61" i="21"/>
  <c r="P67" i="21"/>
  <c r="P62" i="21"/>
  <c r="P54" i="21"/>
  <c r="L54" i="21"/>
  <c r="P63" i="21"/>
  <c r="P64" i="21"/>
  <c r="P69" i="21"/>
  <c r="P57" i="21"/>
  <c r="P65" i="21"/>
  <c r="P59" i="21"/>
  <c r="P56" i="21"/>
  <c r="P68" i="21"/>
  <c r="P58" i="21"/>
  <c r="P66" i="21"/>
  <c r="P55" i="21"/>
  <c r="L55" i="21"/>
  <c r="P60" i="21"/>
  <c r="P53" i="21"/>
  <c r="L53" i="21"/>
  <c r="L70" i="21" l="1"/>
  <c r="C24" i="5" s="1"/>
  <c r="F15" i="4" s="1"/>
  <c r="P70" i="21"/>
  <c r="C43" i="5" s="1"/>
  <c r="F42" i="4" s="1"/>
  <c r="I22" i="4" l="1"/>
  <c r="O22" i="4" s="1"/>
  <c r="P22" i="4" s="1"/>
  <c r="Q22" i="4" s="1"/>
  <c r="F98" i="4" s="1"/>
  <c r="I52" i="4"/>
  <c r="O52" i="4" s="1"/>
  <c r="P52" i="4" s="1"/>
  <c r="Q52" i="4" s="1"/>
  <c r="H101" i="4" s="1"/>
  <c r="I54" i="4"/>
  <c r="O54" i="4" s="1"/>
  <c r="P54" i="4" s="1"/>
  <c r="Q54" i="4" s="1"/>
  <c r="H103" i="4" s="1"/>
  <c r="Q44" i="4"/>
  <c r="I50" i="4"/>
  <c r="S12" i="4" l="1"/>
  <c r="I23" i="4"/>
  <c r="O23" i="4" s="1"/>
  <c r="S13" i="4"/>
  <c r="I27" i="4"/>
  <c r="O27" i="4" s="1"/>
  <c r="P27" i="4" s="1"/>
  <c r="Q27" i="4" s="1"/>
  <c r="F103" i="4" s="1"/>
  <c r="Q17" i="4"/>
  <c r="I25" i="4"/>
  <c r="O25" i="4" s="1"/>
  <c r="P25" i="4" s="1"/>
  <c r="Q25" i="4" s="1"/>
  <c r="F101" i="4" s="1"/>
  <c r="S14" i="4"/>
  <c r="S11" i="4"/>
  <c r="O50" i="4"/>
  <c r="I59" i="4"/>
  <c r="I32" i="4" l="1"/>
  <c r="O32" i="4"/>
  <c r="P23" i="4"/>
  <c r="P50" i="4"/>
  <c r="O59" i="4"/>
  <c r="P59" i="4" l="1"/>
  <c r="Q50" i="4"/>
  <c r="P32" i="4"/>
  <c r="Q23" i="4"/>
  <c r="F99" i="4" s="1"/>
  <c r="Q32" i="4" l="1"/>
  <c r="G97" i="4"/>
  <c r="Q59" i="4"/>
  <c r="H99" i="4"/>
  <c r="I97" i="4" s="1"/>
  <c r="I119" i="4" l="1"/>
  <c r="I120" i="4" s="1"/>
  <c r="G119" i="4"/>
  <c r="G120" i="4" s="1"/>
  <c r="C15" i="5" l="1"/>
  <c r="C16" i="5" s="1"/>
  <c r="C25" i="5" s="1"/>
  <c r="BI34" i="3"/>
  <c r="BI72" i="3"/>
  <c r="BI73" i="3" s="1"/>
  <c r="BI75" i="3" s="1"/>
  <c r="C34" i="5"/>
  <c r="C35" i="5" s="1"/>
  <c r="C44" i="5" s="1"/>
  <c r="C45" i="5" s="1"/>
  <c r="BI35" i="3" l="1"/>
  <c r="BI37" i="3" s="1"/>
  <c r="C50" i="5"/>
  <c r="C26" i="5"/>
  <c r="C27" i="5" s="1"/>
  <c r="C46" i="5"/>
  <c r="C51" i="5"/>
  <c r="E30" i="13" s="1"/>
  <c r="C52" i="5" l="1"/>
  <c r="C53" i="5" s="1"/>
  <c r="E29" i="13"/>
  <c r="E31" i="13" l="1"/>
  <c r="C54" i="5"/>
  <c r="E32"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HaGeN ™</author>
  </authors>
  <commentList>
    <comment ref="A16" authorId="0" shapeId="0" xr:uid="{055BC087-BCC2-45AF-9E64-16404FCDB9A2}">
      <text>
        <r>
          <rPr>
            <sz val="9"/>
            <color indexed="81"/>
            <rFont val="Tahoma"/>
            <family val="2"/>
          </rPr>
          <t xml:space="preserve">
*(CONSULTORIA DE ESTUDIOS Y DISEÑOS / INTERVENTORÍA DE ESTUDIOS Y DISEÑOS u OBRA / DIAGNÓSTICO AMBIENTAL / OTROS)</t>
        </r>
      </text>
    </comment>
    <comment ref="A17" authorId="0" shapeId="0" xr:uid="{1CC9ED82-37A1-4E5F-BF74-B71375B00B02}">
      <text>
        <r>
          <rPr>
            <sz val="9"/>
            <color indexed="81"/>
            <rFont val="Tahoma"/>
            <family val="2"/>
          </rPr>
          <t xml:space="preserve">
Nombre abreviado del proceso</t>
        </r>
      </text>
    </comment>
    <comment ref="A20" authorId="0" shapeId="0" xr:uid="{EBDB5B6F-3CDC-4CC7-B4A5-7A4004440922}">
      <text>
        <r>
          <rPr>
            <sz val="9"/>
            <color indexed="81"/>
            <rFont val="Tahoma"/>
            <family val="2"/>
          </rPr>
          <t xml:space="preserve">
***(PROYECTO / ÁREA , LOCALIDAD, OTROS)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HaGeN ™</author>
  </authors>
  <commentList>
    <comment ref="B4" authorId="0" shapeId="0" xr:uid="{E5719D33-EF3E-4B1B-928F-B66A3646C570}">
      <text>
        <r>
          <rPr>
            <b/>
            <sz val="9"/>
            <color indexed="81"/>
            <rFont val="Tahoma"/>
            <family val="2"/>
          </rPr>
          <t>Ajustar a demanda</t>
        </r>
        <r>
          <rPr>
            <sz val="9"/>
            <color indexed="81"/>
            <rFont val="Tahoma"/>
            <family val="2"/>
          </rPr>
          <t xml:space="preserve">
</t>
        </r>
      </text>
    </comment>
    <comment ref="C6" authorId="0" shapeId="0" xr:uid="{A85B5CEC-C7B8-4F8E-80AF-4837B9BB7CED}">
      <text>
        <r>
          <rPr>
            <sz val="9"/>
            <color indexed="81"/>
            <rFont val="Tahoma"/>
            <family val="2"/>
          </rPr>
          <t xml:space="preserve">
Proyectos / Obras / Parques</t>
        </r>
      </text>
    </comment>
    <comment ref="C10" authorId="0" shapeId="0" xr:uid="{C99C3679-97FA-4ABD-B45A-D25C18B0C8EF}">
      <text>
        <r>
          <rPr>
            <sz val="9"/>
            <color indexed="81"/>
            <rFont val="Tahoma"/>
            <family val="2"/>
          </rPr>
          <t xml:space="preserve">
Favor seleccione una categoría de la lista desplegable</t>
        </r>
      </text>
    </comment>
    <comment ref="B16" authorId="0" shapeId="0" xr:uid="{FA9F80D1-57D8-4C37-A9A7-953F81557EB2}">
      <text>
        <r>
          <rPr>
            <sz val="9"/>
            <color indexed="81"/>
            <rFont val="Tahoma"/>
            <family val="2"/>
          </rPr>
          <t xml:space="preserve">
Ajustar títulos a demanda</t>
        </r>
      </text>
    </comment>
    <comment ref="B27" authorId="0" shapeId="0" xr:uid="{67671F97-272B-4C37-A0FB-D55E45CC364C}">
      <text>
        <r>
          <rPr>
            <b/>
            <sz val="9"/>
            <color indexed="81"/>
            <rFont val="Tahoma"/>
            <family val="2"/>
          </rPr>
          <t xml:space="preserve">
</t>
        </r>
        <r>
          <rPr>
            <sz val="9"/>
            <color indexed="81"/>
            <rFont val="Tahoma"/>
            <family val="2"/>
          </rPr>
          <t>Ajustar títulos a demanda</t>
        </r>
      </text>
    </comment>
    <comment ref="C29" authorId="0" shapeId="0" xr:uid="{5A77E243-9BD0-4CC4-8F95-F37CD7021C92}">
      <text>
        <r>
          <rPr>
            <sz val="9"/>
            <color indexed="81"/>
            <rFont val="Tahoma"/>
            <family val="2"/>
          </rPr>
          <t xml:space="preserve">
Favor seleccione una categoría de la lista desplegable</t>
        </r>
      </text>
    </comment>
    <comment ref="B35" authorId="0" shapeId="0" xr:uid="{7CAB3A15-2953-4CE8-8546-6D7CA04D9D14}">
      <text>
        <r>
          <rPr>
            <b/>
            <sz val="9"/>
            <color indexed="81"/>
            <rFont val="Tahoma"/>
            <family val="2"/>
          </rPr>
          <t xml:space="preserve">
</t>
        </r>
        <r>
          <rPr>
            <sz val="9"/>
            <color indexed="81"/>
            <rFont val="Tahoma"/>
            <family val="2"/>
          </rPr>
          <t>Ajustar títulos a demanda</t>
        </r>
      </text>
    </comment>
    <comment ref="B46" authorId="0" shapeId="0" xr:uid="{75E383D1-17FB-42F3-A911-4929CC4A233F}">
      <text>
        <r>
          <rPr>
            <b/>
            <sz val="9"/>
            <color indexed="81"/>
            <rFont val="Tahoma"/>
            <family val="2"/>
          </rPr>
          <t xml:space="preserve">
</t>
        </r>
        <r>
          <rPr>
            <sz val="9"/>
            <color indexed="81"/>
            <rFont val="Tahoma"/>
            <family val="2"/>
          </rPr>
          <t>Ajustar títulos a demanda</t>
        </r>
      </text>
    </comment>
    <comment ref="B54" authorId="0" shapeId="0" xr:uid="{ED55B3DE-66E1-4576-A1EC-9FD0ADC99DA4}">
      <text>
        <r>
          <rPr>
            <b/>
            <sz val="9"/>
            <color indexed="81"/>
            <rFont val="Tahoma"/>
            <family val="2"/>
          </rPr>
          <t>Ajustar a demanda</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Martha Daniela Caicedo Beltran</author>
    <author>HaGeN ™</author>
  </authors>
  <commentList>
    <comment ref="G3" authorId="0" shapeId="0" xr:uid="{C233A546-0EA0-4393-A085-39F401F4A2CA}">
      <text>
        <r>
          <rPr>
            <b/>
            <sz val="9"/>
            <color indexed="81"/>
            <rFont val="Tahoma"/>
            <charset val="1"/>
          </rPr>
          <t>Martha Daniela Caicedo Beltran:</t>
        </r>
        <r>
          <rPr>
            <sz val="9"/>
            <color indexed="81"/>
            <rFont val="Tahoma"/>
            <charset val="1"/>
          </rPr>
          <t xml:space="preserve">
Los honorarios se tienen en cuenta en lo está columna</t>
        </r>
      </text>
    </comment>
    <comment ref="H4" authorId="1" shapeId="0" xr:uid="{92E8E3AF-B975-4E96-AE2F-B3AFB2647EB0}">
      <text>
        <r>
          <rPr>
            <b/>
            <sz val="9"/>
            <color indexed="81"/>
            <rFont val="Tahoma"/>
            <family val="2"/>
          </rPr>
          <t xml:space="preserve">
</t>
        </r>
        <r>
          <rPr>
            <sz val="9"/>
            <color indexed="81"/>
            <rFont val="Tahoma"/>
            <family val="2"/>
          </rPr>
          <t>SEGÚN RESULTADOS DE LA ENCUESTA MENSUAL DE EXPECTATIVAS ECONÓMICAS @ 16 enero 2026</t>
        </r>
      </text>
    </comment>
    <comment ref="I4" authorId="1" shapeId="0" xr:uid="{98EB4073-F8EC-46AD-ABCF-81F94D86D979}">
      <text>
        <r>
          <rPr>
            <b/>
            <sz val="9"/>
            <color indexed="81"/>
            <rFont val="Tahoma"/>
            <family val="2"/>
          </rPr>
          <t xml:space="preserve">
</t>
        </r>
        <r>
          <rPr>
            <sz val="9"/>
            <color indexed="81"/>
            <rFont val="Tahoma"/>
            <family val="2"/>
          </rPr>
          <t>SEGÚN RESULTADOS DE LA ENCUESTA MENSUAL DE EXPECTATIVAS ECONÓMICAS @ 16 enero 2026</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HaGeN ™</author>
    <author>Nancy Daviris Diaz Ruiz</author>
  </authors>
  <commentList>
    <comment ref="B4" authorId="0" shapeId="0" xr:uid="{C3B82CD7-22A0-4E43-AD51-927C86AEF067}">
      <text>
        <r>
          <rPr>
            <b/>
            <sz val="9"/>
            <color indexed="81"/>
            <rFont val="Tahoma"/>
            <family val="2"/>
          </rPr>
          <t>Ajustar a demanda</t>
        </r>
        <r>
          <rPr>
            <sz val="9"/>
            <color indexed="81"/>
            <rFont val="Tahoma"/>
            <family val="2"/>
          </rPr>
          <t xml:space="preserve">
</t>
        </r>
      </text>
    </comment>
    <comment ref="E15" authorId="1" shapeId="0" xr:uid="{5685B61F-3CAE-4265-B229-D3C10028AA3E}">
      <text>
        <r>
          <rPr>
            <b/>
            <sz val="9"/>
            <color indexed="81"/>
            <rFont val="Tahoma"/>
            <family val="2"/>
          </rPr>
          <t>Nancy Daviris Diaz Ruiz:</t>
        </r>
        <r>
          <rPr>
            <sz val="9"/>
            <color indexed="81"/>
            <rFont val="Tahoma"/>
            <family val="2"/>
          </rPr>
          <t xml:space="preserve">
ESTE SE COLOCA SEGÚN EL PROCESO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HaGeN ™</author>
  </authors>
  <commentList>
    <comment ref="G5" authorId="0" shapeId="0" xr:uid="{8729211A-D9A0-4974-9BDA-8F37A3AEAB8D}">
      <text>
        <r>
          <rPr>
            <sz val="9"/>
            <color indexed="81"/>
            <rFont val="Tahoma"/>
            <family val="2"/>
          </rPr>
          <t xml:space="preserve">
Indique la cantidad en días</t>
        </r>
      </text>
    </comment>
    <comment ref="H5" authorId="0" shapeId="0" xr:uid="{015E5EE4-5890-4A45-9890-80C759EA968B}">
      <text>
        <r>
          <rPr>
            <sz val="9"/>
            <color indexed="81"/>
            <rFont val="Tahoma"/>
            <family val="2"/>
          </rPr>
          <t xml:space="preserve">
Indique la cantidad en días</t>
        </r>
      </text>
    </comment>
    <comment ref="I5" authorId="0" shapeId="0" xr:uid="{5978CF22-2FB2-48D4-AE32-F71DE318620C}">
      <text>
        <r>
          <rPr>
            <sz val="9"/>
            <color indexed="81"/>
            <rFont val="Tahoma"/>
            <family val="2"/>
          </rPr>
          <t xml:space="preserve">
Indique la cantidad en días</t>
        </r>
      </text>
    </comment>
    <comment ref="J5" authorId="0" shapeId="0" xr:uid="{72FD6D92-471C-482B-9E44-64C892CA8EF5}">
      <text>
        <r>
          <rPr>
            <sz val="9"/>
            <color indexed="81"/>
            <rFont val="Tahoma"/>
            <family val="2"/>
          </rPr>
          <t xml:space="preserve">
Indique la cantidad en días</t>
        </r>
      </text>
    </comment>
    <comment ref="K5" authorId="0" shapeId="0" xr:uid="{C7FEE08F-BD0E-42AE-AF3F-37B7F73C82FE}">
      <text>
        <r>
          <rPr>
            <sz val="9"/>
            <color indexed="81"/>
            <rFont val="Tahoma"/>
            <family val="2"/>
          </rPr>
          <t xml:space="preserve">
Indique la cantidad en días</t>
        </r>
      </text>
    </comment>
    <comment ref="L5" authorId="0" shapeId="0" xr:uid="{24AFC5A7-4939-409B-B1A6-A1BA0C0ACE66}">
      <text>
        <r>
          <rPr>
            <sz val="9"/>
            <color indexed="81"/>
            <rFont val="Tahoma"/>
            <family val="2"/>
          </rPr>
          <t xml:space="preserve">
Indique la cantidad en días</t>
        </r>
      </text>
    </comment>
    <comment ref="M5" authorId="0" shapeId="0" xr:uid="{26485B06-A046-4C4E-8B49-B9BAC6F57217}">
      <text>
        <r>
          <rPr>
            <sz val="9"/>
            <color indexed="81"/>
            <rFont val="Tahoma"/>
            <family val="2"/>
          </rPr>
          <t xml:space="preserve">
Indique la cantidad en días</t>
        </r>
      </text>
    </comment>
    <comment ref="N5" authorId="0" shapeId="0" xr:uid="{9B035F88-150B-4A28-8A8D-62261A09418A}">
      <text>
        <r>
          <rPr>
            <sz val="9"/>
            <color indexed="81"/>
            <rFont val="Tahoma"/>
            <family val="2"/>
          </rPr>
          <t xml:space="preserve">
Indique la cantidad en días</t>
        </r>
      </text>
    </comment>
    <comment ref="O5" authorId="0" shapeId="0" xr:uid="{DB99A7FD-6065-4AF3-AB0B-F73A38DBDBA9}">
      <text>
        <r>
          <rPr>
            <sz val="9"/>
            <color indexed="81"/>
            <rFont val="Tahoma"/>
            <family val="2"/>
          </rPr>
          <t xml:space="preserve">
Indique la cantidad en días</t>
        </r>
      </text>
    </comment>
    <comment ref="P5" authorId="0" shapeId="0" xr:uid="{036A5F16-7B67-4C42-A195-1ADFC2971919}">
      <text>
        <r>
          <rPr>
            <sz val="9"/>
            <color indexed="81"/>
            <rFont val="Tahoma"/>
            <family val="2"/>
          </rPr>
          <t xml:space="preserve">
Indique la cantidad en días</t>
        </r>
      </text>
    </comment>
    <comment ref="Q5" authorId="0" shapeId="0" xr:uid="{6B58B3AE-C954-41B5-8E83-51FB8E566DBB}">
      <text>
        <r>
          <rPr>
            <sz val="9"/>
            <color indexed="81"/>
            <rFont val="Tahoma"/>
            <family val="2"/>
          </rPr>
          <t xml:space="preserve">
Indique la cantidad en días</t>
        </r>
      </text>
    </comment>
    <comment ref="R5" authorId="0" shapeId="0" xr:uid="{A750E134-54B2-4BCC-89F4-B9905DAE34D9}">
      <text>
        <r>
          <rPr>
            <sz val="9"/>
            <color indexed="81"/>
            <rFont val="Tahoma"/>
            <family val="2"/>
          </rPr>
          <t xml:space="preserve">
Indique la cantidad en días</t>
        </r>
      </text>
    </comment>
    <comment ref="T5" authorId="0" shapeId="0" xr:uid="{5928F589-FD9A-46B0-B489-12B1B8913DDE}">
      <text>
        <r>
          <rPr>
            <sz val="9"/>
            <color indexed="81"/>
            <rFont val="Tahoma"/>
            <family val="2"/>
          </rPr>
          <t xml:space="preserve">
Indique la cantidad en días</t>
        </r>
      </text>
    </comment>
    <comment ref="U5" authorId="0" shapeId="0" xr:uid="{03472EAC-1936-439E-92CD-4297AA13D223}">
      <text>
        <r>
          <rPr>
            <sz val="9"/>
            <color indexed="81"/>
            <rFont val="Tahoma"/>
            <family val="2"/>
          </rPr>
          <t xml:space="preserve">
Indique la cantidad en días</t>
        </r>
      </text>
    </comment>
    <comment ref="V5" authorId="0" shapeId="0" xr:uid="{F0E90F4C-D375-4AF2-81C4-3A08EF87F227}">
      <text>
        <r>
          <rPr>
            <sz val="9"/>
            <color indexed="81"/>
            <rFont val="Tahoma"/>
            <family val="2"/>
          </rPr>
          <t xml:space="preserve">
Indique la cantidad en días</t>
        </r>
      </text>
    </comment>
    <comment ref="W5" authorId="0" shapeId="0" xr:uid="{F05E5908-A3EB-4D1D-8F98-A8ECA0048A35}">
      <text>
        <r>
          <rPr>
            <sz val="9"/>
            <color indexed="81"/>
            <rFont val="Tahoma"/>
            <family val="2"/>
          </rPr>
          <t xml:space="preserve">
Indique la cantidad en días</t>
        </r>
      </text>
    </comment>
    <comment ref="X5" authorId="0" shapeId="0" xr:uid="{E7043D42-0AA9-41C9-9E75-9A5790D39F45}">
      <text>
        <r>
          <rPr>
            <sz val="9"/>
            <color indexed="81"/>
            <rFont val="Tahoma"/>
            <family val="2"/>
          </rPr>
          <t xml:space="preserve">
Indique la cantidad en días</t>
        </r>
      </text>
    </comment>
    <comment ref="Y5" authorId="0" shapeId="0" xr:uid="{DBE42B34-E636-476F-84A6-D8F93BBDAD5B}">
      <text>
        <r>
          <rPr>
            <sz val="9"/>
            <color indexed="81"/>
            <rFont val="Tahoma"/>
            <family val="2"/>
          </rPr>
          <t xml:space="preserve">
Indique la cantidad en días</t>
        </r>
      </text>
    </comment>
    <comment ref="Z5" authorId="0" shapeId="0" xr:uid="{73BC926B-2CB8-48C9-B953-D9A40A611DBE}">
      <text>
        <r>
          <rPr>
            <sz val="9"/>
            <color indexed="81"/>
            <rFont val="Tahoma"/>
            <family val="2"/>
          </rPr>
          <t xml:space="preserve">
Indique la cantidad en días</t>
        </r>
      </text>
    </comment>
    <comment ref="AA5" authorId="0" shapeId="0" xr:uid="{A7E42BD5-E302-44A3-9B35-12DAED8103A1}">
      <text>
        <r>
          <rPr>
            <sz val="9"/>
            <color indexed="81"/>
            <rFont val="Tahoma"/>
            <family val="2"/>
          </rPr>
          <t xml:space="preserve">
Indique la cantidad en días</t>
        </r>
      </text>
    </comment>
    <comment ref="AB5" authorId="0" shapeId="0" xr:uid="{CBD922CE-F833-4ECD-8BA0-458B701C6FD8}">
      <text>
        <r>
          <rPr>
            <sz val="9"/>
            <color indexed="81"/>
            <rFont val="Tahoma"/>
            <family val="2"/>
          </rPr>
          <t xml:space="preserve">
Indique la cantidad en días</t>
        </r>
      </text>
    </comment>
    <comment ref="AC5" authorId="0" shapeId="0" xr:uid="{F5FA648D-F44F-4D07-A86D-2966CFFDE812}">
      <text>
        <r>
          <rPr>
            <sz val="9"/>
            <color indexed="81"/>
            <rFont val="Tahoma"/>
            <family val="2"/>
          </rPr>
          <t xml:space="preserve">
Indique la cantidad en días</t>
        </r>
      </text>
    </comment>
    <comment ref="AD5" authorId="0" shapeId="0" xr:uid="{B7D476D5-AFB3-44EA-BA97-644A2650250C}">
      <text>
        <r>
          <rPr>
            <sz val="9"/>
            <color indexed="81"/>
            <rFont val="Tahoma"/>
            <family val="2"/>
          </rPr>
          <t xml:space="preserve">
Indique la cantidad en días</t>
        </r>
      </text>
    </comment>
    <comment ref="AE5" authorId="0" shapeId="0" xr:uid="{A01A8EDA-8A5D-45C7-80E9-644AA4BC5875}">
      <text>
        <r>
          <rPr>
            <sz val="9"/>
            <color indexed="81"/>
            <rFont val="Tahoma"/>
            <family val="2"/>
          </rPr>
          <t xml:space="preserve">
Indique la cantidad en días</t>
        </r>
      </text>
    </comment>
    <comment ref="AG5" authorId="0" shapeId="0" xr:uid="{F3BF5D6E-5DCE-46E1-9EFB-C53072AF4D57}">
      <text>
        <r>
          <rPr>
            <sz val="9"/>
            <color indexed="81"/>
            <rFont val="Tahoma"/>
            <family val="2"/>
          </rPr>
          <t xml:space="preserve">
Indique la cantidad en días</t>
        </r>
      </text>
    </comment>
    <comment ref="AH5" authorId="0" shapeId="0" xr:uid="{DF166831-2B3C-4F60-A51A-93CE47C11B12}">
      <text>
        <r>
          <rPr>
            <sz val="9"/>
            <color indexed="81"/>
            <rFont val="Tahoma"/>
            <family val="2"/>
          </rPr>
          <t xml:space="preserve">
Indique la cantidad en días</t>
        </r>
      </text>
    </comment>
    <comment ref="AI5" authorId="0" shapeId="0" xr:uid="{A0922617-A405-4034-9C76-6018FF0E63CB}">
      <text>
        <r>
          <rPr>
            <sz val="9"/>
            <color indexed="81"/>
            <rFont val="Tahoma"/>
            <family val="2"/>
          </rPr>
          <t xml:space="preserve">
Indique la cantidad en días</t>
        </r>
      </text>
    </comment>
    <comment ref="AJ5" authorId="0" shapeId="0" xr:uid="{FCB2348C-BADF-4F28-B5B6-B0A6A71A4149}">
      <text>
        <r>
          <rPr>
            <sz val="9"/>
            <color indexed="81"/>
            <rFont val="Tahoma"/>
            <family val="2"/>
          </rPr>
          <t xml:space="preserve">
Indique la cantidad en días</t>
        </r>
      </text>
    </comment>
    <comment ref="AK5" authorId="0" shapeId="0" xr:uid="{FB7FCEF6-7CDF-4CD2-9071-6CB7BA27D970}">
      <text>
        <r>
          <rPr>
            <sz val="9"/>
            <color indexed="81"/>
            <rFont val="Tahoma"/>
            <family val="2"/>
          </rPr>
          <t xml:space="preserve">
Indique la cantidad en días</t>
        </r>
      </text>
    </comment>
    <comment ref="AL5" authorId="0" shapeId="0" xr:uid="{3A411678-B421-4BC2-8324-453CB455EC60}">
      <text>
        <r>
          <rPr>
            <sz val="9"/>
            <color indexed="81"/>
            <rFont val="Tahoma"/>
            <family val="2"/>
          </rPr>
          <t xml:space="preserve">
Indique la cantidad en días</t>
        </r>
      </text>
    </comment>
    <comment ref="AM5" authorId="0" shapeId="0" xr:uid="{0D648ADD-108E-417E-B3A8-DF3E7F761A23}">
      <text>
        <r>
          <rPr>
            <sz val="9"/>
            <color indexed="81"/>
            <rFont val="Tahoma"/>
            <family val="2"/>
          </rPr>
          <t xml:space="preserve">
Indique la cantidad en días</t>
        </r>
      </text>
    </comment>
    <comment ref="AN5" authorId="0" shapeId="0" xr:uid="{F8BDC0BB-36A7-4C8E-88F7-2A0BA9F530C3}">
      <text>
        <r>
          <rPr>
            <sz val="9"/>
            <color indexed="81"/>
            <rFont val="Tahoma"/>
            <family val="2"/>
          </rPr>
          <t xml:space="preserve">
Indique la cantidad en días</t>
        </r>
      </text>
    </comment>
    <comment ref="AO5" authorId="0" shapeId="0" xr:uid="{C69F29F1-9C96-45D4-BA40-C6F6F94B69F8}">
      <text>
        <r>
          <rPr>
            <sz val="9"/>
            <color indexed="81"/>
            <rFont val="Tahoma"/>
            <family val="2"/>
          </rPr>
          <t xml:space="preserve">
Indique la cantidad en días</t>
        </r>
      </text>
    </comment>
    <comment ref="AP5" authorId="0" shapeId="0" xr:uid="{4699F23A-F8D3-4A0B-A6F0-7E8B67E84A8D}">
      <text>
        <r>
          <rPr>
            <sz val="9"/>
            <color indexed="81"/>
            <rFont val="Tahoma"/>
            <family val="2"/>
          </rPr>
          <t xml:space="preserve">
Indique la cantidad en días</t>
        </r>
      </text>
    </comment>
    <comment ref="AQ5" authorId="0" shapeId="0" xr:uid="{D9680CDF-3FF1-48E4-86BF-83D02133456E}">
      <text>
        <r>
          <rPr>
            <sz val="9"/>
            <color indexed="81"/>
            <rFont val="Tahoma"/>
            <family val="2"/>
          </rPr>
          <t xml:space="preserve">
Indique la cantidad en días</t>
        </r>
      </text>
    </comment>
    <comment ref="AR5" authorId="0" shapeId="0" xr:uid="{F162474D-EDB6-48CA-AE76-13B427F1CC42}">
      <text>
        <r>
          <rPr>
            <sz val="9"/>
            <color indexed="81"/>
            <rFont val="Tahoma"/>
            <family val="2"/>
          </rPr>
          <t xml:space="preserve">
Indique la cantidad en días</t>
        </r>
      </text>
    </comment>
    <comment ref="G43" authorId="0" shapeId="0" xr:uid="{231D21AC-395F-42E5-A944-C2DFF6A445E4}">
      <text>
        <r>
          <rPr>
            <sz val="9"/>
            <color indexed="81"/>
            <rFont val="Tahoma"/>
            <family val="2"/>
          </rPr>
          <t xml:space="preserve">
Indique la cantidad en días</t>
        </r>
      </text>
    </comment>
    <comment ref="H43" authorId="0" shapeId="0" xr:uid="{F6010EEA-33EB-4372-845D-ADA0BF641041}">
      <text>
        <r>
          <rPr>
            <sz val="9"/>
            <color indexed="81"/>
            <rFont val="Tahoma"/>
            <family val="2"/>
          </rPr>
          <t xml:space="preserve">
Indique la cantidad en días</t>
        </r>
      </text>
    </comment>
    <comment ref="I43" authorId="0" shapeId="0" xr:uid="{8102CE3A-EB0F-484B-9077-473F993678A9}">
      <text>
        <r>
          <rPr>
            <sz val="9"/>
            <color indexed="81"/>
            <rFont val="Tahoma"/>
            <family val="2"/>
          </rPr>
          <t xml:space="preserve">
Indique la cantidad en días</t>
        </r>
      </text>
    </comment>
    <comment ref="J43" authorId="0" shapeId="0" xr:uid="{894451A5-B658-458E-BAC6-B76A542C7CBD}">
      <text>
        <r>
          <rPr>
            <sz val="9"/>
            <color indexed="81"/>
            <rFont val="Tahoma"/>
            <family val="2"/>
          </rPr>
          <t xml:space="preserve">
Indique la cantidad en días</t>
        </r>
      </text>
    </comment>
    <comment ref="K43" authorId="0" shapeId="0" xr:uid="{9F2403C9-7B96-4F53-A0C8-24B4B1DA5144}">
      <text>
        <r>
          <rPr>
            <sz val="9"/>
            <color indexed="81"/>
            <rFont val="Tahoma"/>
            <family val="2"/>
          </rPr>
          <t xml:space="preserve">
Indique la cantidad en días</t>
        </r>
      </text>
    </comment>
    <comment ref="L43" authorId="0" shapeId="0" xr:uid="{2010127D-0BF0-4CCC-9A58-D0513BDAAB18}">
      <text>
        <r>
          <rPr>
            <sz val="9"/>
            <color indexed="81"/>
            <rFont val="Tahoma"/>
            <family val="2"/>
          </rPr>
          <t xml:space="preserve">
Indique la cantidad en días</t>
        </r>
      </text>
    </comment>
    <comment ref="M43" authorId="0" shapeId="0" xr:uid="{D3A0F867-B84A-4FCD-9512-8551C1C0D91C}">
      <text>
        <r>
          <rPr>
            <sz val="9"/>
            <color indexed="81"/>
            <rFont val="Tahoma"/>
            <family val="2"/>
          </rPr>
          <t xml:space="preserve">
Indique la cantidad en días</t>
        </r>
      </text>
    </comment>
    <comment ref="N43" authorId="0" shapeId="0" xr:uid="{C283F5A3-185B-44AD-A0CA-03226F04B1A0}">
      <text>
        <r>
          <rPr>
            <sz val="9"/>
            <color indexed="81"/>
            <rFont val="Tahoma"/>
            <family val="2"/>
          </rPr>
          <t xml:space="preserve">
Indique la cantidad en días</t>
        </r>
      </text>
    </comment>
    <comment ref="O43" authorId="0" shapeId="0" xr:uid="{F8C1D0A9-40CE-448E-893D-BC006FBB75FC}">
      <text>
        <r>
          <rPr>
            <sz val="9"/>
            <color indexed="81"/>
            <rFont val="Tahoma"/>
            <family val="2"/>
          </rPr>
          <t xml:space="preserve">
Indique la cantidad en días</t>
        </r>
      </text>
    </comment>
    <comment ref="P43" authorId="0" shapeId="0" xr:uid="{B4E77220-9D9F-4283-928F-9EBDBD411760}">
      <text>
        <r>
          <rPr>
            <sz val="9"/>
            <color indexed="81"/>
            <rFont val="Tahoma"/>
            <family val="2"/>
          </rPr>
          <t xml:space="preserve">
Indique la cantidad en días</t>
        </r>
      </text>
    </comment>
    <comment ref="Q43" authorId="0" shapeId="0" xr:uid="{503A7FA0-369D-49A6-99AF-F15F812EA953}">
      <text>
        <r>
          <rPr>
            <sz val="9"/>
            <color indexed="81"/>
            <rFont val="Tahoma"/>
            <family val="2"/>
          </rPr>
          <t xml:space="preserve">
Indique la cantidad en días</t>
        </r>
      </text>
    </comment>
    <comment ref="R43" authorId="0" shapeId="0" xr:uid="{288E6798-20FC-4F62-B9E2-EFAEA72FE9AE}">
      <text>
        <r>
          <rPr>
            <sz val="9"/>
            <color indexed="81"/>
            <rFont val="Tahoma"/>
            <family val="2"/>
          </rPr>
          <t xml:space="preserve">
Indique la cantidad en días</t>
        </r>
      </text>
    </comment>
    <comment ref="T43" authorId="0" shapeId="0" xr:uid="{3327468F-87C5-4B71-B644-E8EAABDFED15}">
      <text>
        <r>
          <rPr>
            <sz val="9"/>
            <color indexed="81"/>
            <rFont val="Tahoma"/>
            <family val="2"/>
          </rPr>
          <t xml:space="preserve">
Indique la cantidad en días</t>
        </r>
      </text>
    </comment>
    <comment ref="U43" authorId="0" shapeId="0" xr:uid="{C8EF9DC1-BFB6-4123-A66E-DF22E11B28FC}">
      <text>
        <r>
          <rPr>
            <sz val="9"/>
            <color indexed="81"/>
            <rFont val="Tahoma"/>
            <family val="2"/>
          </rPr>
          <t xml:space="preserve">
Indique la cantidad en días</t>
        </r>
      </text>
    </comment>
    <comment ref="V43" authorId="0" shapeId="0" xr:uid="{E105F39E-A152-43A0-A535-24F348A8EC24}">
      <text>
        <r>
          <rPr>
            <sz val="9"/>
            <color indexed="81"/>
            <rFont val="Tahoma"/>
            <family val="2"/>
          </rPr>
          <t xml:space="preserve">
Indique la cantidad en días</t>
        </r>
      </text>
    </comment>
    <comment ref="W43" authorId="0" shapeId="0" xr:uid="{34366757-A694-48BD-99F1-B636F0AB461C}">
      <text>
        <r>
          <rPr>
            <sz val="9"/>
            <color indexed="81"/>
            <rFont val="Tahoma"/>
            <family val="2"/>
          </rPr>
          <t xml:space="preserve">
Indique la cantidad en días</t>
        </r>
      </text>
    </comment>
    <comment ref="X43" authorId="0" shapeId="0" xr:uid="{3CA9181C-A918-4DCE-B3A2-009399B772F2}">
      <text>
        <r>
          <rPr>
            <sz val="9"/>
            <color indexed="81"/>
            <rFont val="Tahoma"/>
            <family val="2"/>
          </rPr>
          <t xml:space="preserve">
Indique la cantidad en días</t>
        </r>
      </text>
    </comment>
    <comment ref="Y43" authorId="0" shapeId="0" xr:uid="{C2598FB2-C954-4C8F-98FE-1815FF828B1B}">
      <text>
        <r>
          <rPr>
            <sz val="9"/>
            <color indexed="81"/>
            <rFont val="Tahoma"/>
            <family val="2"/>
          </rPr>
          <t xml:space="preserve">
Indique la cantidad en días</t>
        </r>
      </text>
    </comment>
    <comment ref="Z43" authorId="0" shapeId="0" xr:uid="{14B91C10-5F9E-409D-BF3C-0CDF706E9D4F}">
      <text>
        <r>
          <rPr>
            <sz val="9"/>
            <color indexed="81"/>
            <rFont val="Tahoma"/>
            <family val="2"/>
          </rPr>
          <t xml:space="preserve">
Indique la cantidad en días</t>
        </r>
      </text>
    </comment>
    <comment ref="AA43" authorId="0" shapeId="0" xr:uid="{B493DA47-D727-4B54-A160-74F0204E4DB5}">
      <text>
        <r>
          <rPr>
            <sz val="9"/>
            <color indexed="81"/>
            <rFont val="Tahoma"/>
            <family val="2"/>
          </rPr>
          <t xml:space="preserve">
Indique la cantidad en días</t>
        </r>
      </text>
    </comment>
    <comment ref="AB43" authorId="0" shapeId="0" xr:uid="{A1E428AF-67F8-4A82-921D-9CC8A0D99956}">
      <text>
        <r>
          <rPr>
            <sz val="9"/>
            <color indexed="81"/>
            <rFont val="Tahoma"/>
            <family val="2"/>
          </rPr>
          <t xml:space="preserve">
Indique la cantidad en días</t>
        </r>
      </text>
    </comment>
    <comment ref="AC43" authorId="0" shapeId="0" xr:uid="{93830CA3-0D15-4BAA-A94E-E9F3F32A50E6}">
      <text>
        <r>
          <rPr>
            <sz val="9"/>
            <color indexed="81"/>
            <rFont val="Tahoma"/>
            <family val="2"/>
          </rPr>
          <t xml:space="preserve">
Indique la cantidad en días</t>
        </r>
      </text>
    </comment>
    <comment ref="AD43" authorId="0" shapeId="0" xr:uid="{C6E3FC8C-AA8C-4727-A668-ECF3A93A4AA7}">
      <text>
        <r>
          <rPr>
            <sz val="9"/>
            <color indexed="81"/>
            <rFont val="Tahoma"/>
            <family val="2"/>
          </rPr>
          <t xml:space="preserve">
Indique la cantidad en días</t>
        </r>
      </text>
    </comment>
    <comment ref="AE43" authorId="0" shapeId="0" xr:uid="{02556C61-A549-4EBC-B35B-C9BF047ACCB1}">
      <text>
        <r>
          <rPr>
            <sz val="9"/>
            <color indexed="81"/>
            <rFont val="Tahoma"/>
            <family val="2"/>
          </rPr>
          <t xml:space="preserve">
Indique la cantidad en días</t>
        </r>
      </text>
    </comment>
    <comment ref="AG43" authorId="0" shapeId="0" xr:uid="{C46319E7-6A84-478D-A0DD-7EA3AE192A73}">
      <text>
        <r>
          <rPr>
            <sz val="9"/>
            <color indexed="81"/>
            <rFont val="Tahoma"/>
            <family val="2"/>
          </rPr>
          <t xml:space="preserve">
Indique la cantidad en días</t>
        </r>
      </text>
    </comment>
    <comment ref="AH43" authorId="0" shapeId="0" xr:uid="{8B06DD73-76F2-4A21-884C-66D6B62283C2}">
      <text>
        <r>
          <rPr>
            <sz val="9"/>
            <color indexed="81"/>
            <rFont val="Tahoma"/>
            <family val="2"/>
          </rPr>
          <t xml:space="preserve">
Indique la cantidad en días</t>
        </r>
      </text>
    </comment>
    <comment ref="AI43" authorId="0" shapeId="0" xr:uid="{F1465342-E8A1-42C0-BFD8-29A93B7D9E9F}">
      <text>
        <r>
          <rPr>
            <sz val="9"/>
            <color indexed="81"/>
            <rFont val="Tahoma"/>
            <family val="2"/>
          </rPr>
          <t xml:space="preserve">
Indique la cantidad en días</t>
        </r>
      </text>
    </comment>
    <comment ref="AJ43" authorId="0" shapeId="0" xr:uid="{ED31D314-1326-4454-AD82-AF3EA91299B1}">
      <text>
        <r>
          <rPr>
            <sz val="9"/>
            <color indexed="81"/>
            <rFont val="Tahoma"/>
            <family val="2"/>
          </rPr>
          <t xml:space="preserve">
Indique la cantidad en días</t>
        </r>
      </text>
    </comment>
    <comment ref="AK43" authorId="0" shapeId="0" xr:uid="{EBCCE03E-9AC2-4A56-ABF6-BEBE23AED6F9}">
      <text>
        <r>
          <rPr>
            <sz val="9"/>
            <color indexed="81"/>
            <rFont val="Tahoma"/>
            <family val="2"/>
          </rPr>
          <t xml:space="preserve">
Indique la cantidad en días</t>
        </r>
      </text>
    </comment>
    <comment ref="AL43" authorId="0" shapeId="0" xr:uid="{B7CF7E62-A621-4008-89EA-D7CA95BCB2E0}">
      <text>
        <r>
          <rPr>
            <sz val="9"/>
            <color indexed="81"/>
            <rFont val="Tahoma"/>
            <family val="2"/>
          </rPr>
          <t xml:space="preserve">
Indique la cantidad en días</t>
        </r>
      </text>
    </comment>
    <comment ref="AM43" authorId="0" shapeId="0" xr:uid="{5F26F261-4A13-47DC-926F-99A4A17641EE}">
      <text>
        <r>
          <rPr>
            <sz val="9"/>
            <color indexed="81"/>
            <rFont val="Tahoma"/>
            <family val="2"/>
          </rPr>
          <t xml:space="preserve">
Indique la cantidad en días</t>
        </r>
      </text>
    </comment>
    <comment ref="AN43" authorId="0" shapeId="0" xr:uid="{73F90F72-89E3-4E46-92F0-8C921AC05E15}">
      <text>
        <r>
          <rPr>
            <sz val="9"/>
            <color indexed="81"/>
            <rFont val="Tahoma"/>
            <family val="2"/>
          </rPr>
          <t xml:space="preserve">
Indique la cantidad en días</t>
        </r>
      </text>
    </comment>
    <comment ref="AO43" authorId="0" shapeId="0" xr:uid="{28165BD4-D7F7-45B7-8C2E-DAB6723BB623}">
      <text>
        <r>
          <rPr>
            <sz val="9"/>
            <color indexed="81"/>
            <rFont val="Tahoma"/>
            <family val="2"/>
          </rPr>
          <t xml:space="preserve">
Indique la cantidad en días</t>
        </r>
      </text>
    </comment>
    <comment ref="AP43" authorId="0" shapeId="0" xr:uid="{9B1A31EB-7786-4D4F-ADD0-5CCDE828AFE4}">
      <text>
        <r>
          <rPr>
            <sz val="9"/>
            <color indexed="81"/>
            <rFont val="Tahoma"/>
            <family val="2"/>
          </rPr>
          <t xml:space="preserve">
Indique la cantidad en días</t>
        </r>
      </text>
    </comment>
    <comment ref="AQ43" authorId="0" shapeId="0" xr:uid="{08A3857A-7BA3-4EBD-90EE-5784D630192E}">
      <text>
        <r>
          <rPr>
            <sz val="9"/>
            <color indexed="81"/>
            <rFont val="Tahoma"/>
            <family val="2"/>
          </rPr>
          <t xml:space="preserve">
Indique la cantidad en días</t>
        </r>
      </text>
    </comment>
    <comment ref="AR43" authorId="0" shapeId="0" xr:uid="{4355C3AA-37CF-4E16-9825-235857847260}">
      <text>
        <r>
          <rPr>
            <sz val="9"/>
            <color indexed="81"/>
            <rFont val="Tahoma"/>
            <family val="2"/>
          </rPr>
          <t xml:space="preserve">
Indique la cantidad en días</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HaGeN ™</author>
    <author>OSCAR ENRIQUE MAYORGA TORRADO</author>
    <author>Nancy Daviris Diaz Ruiz</author>
  </authors>
  <commentList>
    <comment ref="F8" authorId="0" shapeId="0" xr:uid="{2F31E0C0-34C0-421D-A805-BCA13D69C5BC}">
      <text>
        <r>
          <rPr>
            <sz val="9"/>
            <color indexed="81"/>
            <rFont val="Tahoma"/>
            <family val="2"/>
          </rPr>
          <t xml:space="preserve">
Se ajusta según pestaña "Resumen"</t>
        </r>
      </text>
    </comment>
    <comment ref="F10" authorId="1" shapeId="0" xr:uid="{4B09652F-2832-4013-8639-4797066FBEF3}">
      <text>
        <r>
          <rPr>
            <sz val="9"/>
            <color indexed="81"/>
            <rFont val="Tahoma"/>
            <family val="2"/>
          </rPr>
          <t xml:space="preserve">
Ya incluye el tiempo de ejecución del contrato, es decir, solo se colocan los meses adicionales de cobertura de la poliza sin sumar los meses de ejecución del contrato. DILIGENCIAR SEGÚN FICHA TÉCNICA</t>
        </r>
      </text>
    </comment>
    <comment ref="F11" authorId="1" shapeId="0" xr:uid="{E762E078-3017-46D7-8F42-62AAA4ED29D1}">
      <text>
        <r>
          <rPr>
            <sz val="9"/>
            <color indexed="81"/>
            <rFont val="Tahoma"/>
            <family val="2"/>
          </rPr>
          <t xml:space="preserve">
Ya incluye el tiempo de ejecución del contrato, es decir, solo se colocan los meses adicionales de cobertura de la poliza sin sumar los meses de ejecución del contrato. DILIGENCIAR SEGÚN FICHA TÉCNICA</t>
        </r>
      </text>
    </comment>
    <comment ref="F12" authorId="1" shapeId="0" xr:uid="{A459DD4C-D380-423C-879D-A866A39165EB}">
      <text>
        <r>
          <rPr>
            <sz val="9"/>
            <color indexed="81"/>
            <rFont val="Tahoma"/>
            <family val="2"/>
          </rPr>
          <t xml:space="preserve">
Ya incluye el tiempo de ejecución del contrato, es decir, solo se colocan los meses adicionales de cobertura de la poliza sin sumar los meses de ejecución del contrato. DILIGENCIAR SEGÚN FICHA TÉCNICA</t>
        </r>
      </text>
    </comment>
    <comment ref="F13" authorId="1" shapeId="0" xr:uid="{81A34F89-67AF-43A1-9ED3-D1EC71EFD993}">
      <text>
        <r>
          <rPr>
            <sz val="9"/>
            <color indexed="81"/>
            <rFont val="Tahoma"/>
            <family val="2"/>
          </rPr>
          <t xml:space="preserve">
Ya incluye el tiempo de ejecución del contrato, es decir, solo se colocan los meses adicionales de cobertura de la poliza sin sumar los meses de ejecución del contrato. DILIGENCIAR SEGÚN FICHA TÉCNICA</t>
        </r>
      </text>
    </comment>
    <comment ref="F14" authorId="1" shapeId="0" xr:uid="{9BF3B5EF-EB87-4EA1-952F-2BD225C1149B}">
      <text>
        <r>
          <rPr>
            <sz val="9"/>
            <color indexed="81"/>
            <rFont val="Tahoma"/>
            <family val="2"/>
          </rPr>
          <t xml:space="preserve">
Ya incluye el tiempo de ejecución del contrato, es decir, solo se colocan los meses adicionales de cobertura de la poliza sin sumar los meses de ejecución del contrato. DILIGENCIAR SEGÚN FICHA TÉCNICA</t>
        </r>
      </text>
    </comment>
    <comment ref="F15" authorId="0" shapeId="0" xr:uid="{8B5C06EE-BAFB-4A8C-AC7B-DBB8DDAE052A}">
      <text>
        <r>
          <rPr>
            <sz val="9"/>
            <color indexed="81"/>
            <rFont val="Tahoma"/>
            <family val="2"/>
          </rPr>
          <t xml:space="preserve">
Este valor se calcula, para la fase específica a analizar, mediante la suma de los valores de personal (provenientes de la pestaña resumen) multiplicados por un FACTOR MULTIPLICADOR PROVISIONAL (promediado de algunos procesos de selección de la entidad en las dos vigencias pasadas) a lo cual se le suma el valor de los equipos y ensayos y los otros costos del proyecto (también provenientes de la pestaña resumen), sumatoria a la cual se le aplica el IVA, para obtener el valor provisional del contrato para establecer la afectación a las pólizas respectivas.
</t>
        </r>
      </text>
    </comment>
    <comment ref="F16" authorId="0" shapeId="0" xr:uid="{558E4E25-4B18-4FB4-B3DA-B06A258D763B}">
      <text>
        <r>
          <rPr>
            <sz val="9"/>
            <color indexed="81"/>
            <rFont val="Tahoma"/>
            <family val="2"/>
          </rPr>
          <t xml:space="preserve">
Se diligencia manual según proceso </t>
        </r>
      </text>
    </comment>
    <comment ref="F17" authorId="0" shapeId="0" xr:uid="{97387443-E348-4371-8209-67A523297946}">
      <text>
        <r>
          <rPr>
            <sz val="9"/>
            <color indexed="81"/>
            <rFont val="Tahoma"/>
            <family val="2"/>
          </rPr>
          <t xml:space="preserve">
Se diligencia manual según proceso </t>
        </r>
      </text>
    </comment>
    <comment ref="Q17" authorId="0" shapeId="0" xr:uid="{B8C39BF1-684F-43C5-A47F-4BAD2AF574BD}">
      <text>
        <r>
          <rPr>
            <b/>
            <sz val="9"/>
            <color indexed="81"/>
            <rFont val="Tahoma"/>
            <family val="2"/>
          </rPr>
          <t>IDRD:</t>
        </r>
        <r>
          <rPr>
            <sz val="9"/>
            <color indexed="81"/>
            <rFont val="Tahoma"/>
            <family val="2"/>
          </rPr>
          <t xml:space="preserve">
Equivalente en Salarios Mínimos de la Vigencia
</t>
        </r>
      </text>
    </comment>
    <comment ref="N21" authorId="0" shapeId="0" xr:uid="{BEBA173C-5A83-48FE-971A-4635EE8C7010}">
      <text>
        <r>
          <rPr>
            <b/>
            <sz val="9"/>
            <color indexed="81"/>
            <rFont val="Tahoma"/>
            <family val="2"/>
          </rPr>
          <t xml:space="preserve">FUGA: </t>
        </r>
        <r>
          <rPr>
            <sz val="9"/>
            <color indexed="81"/>
            <rFont val="Tahoma"/>
            <family val="2"/>
          </rPr>
          <t xml:space="preserve">
El Estructurador técnico debe verificar la tasa correspondiente a cada amparo de acuerdo y alineado con los Estudios Previos del proceso. Las tasas aquí mostradas son meramente indicativas y deben ser objeto de revisión por parte del área técnica. </t>
        </r>
      </text>
    </comment>
    <comment ref="N30" authorId="2" shapeId="0" xr:uid="{05DFEA62-6EBB-49F1-819A-0EBE3E710BCC}">
      <text>
        <r>
          <rPr>
            <b/>
            <sz val="9"/>
            <color indexed="81"/>
            <rFont val="Tahoma"/>
            <family val="2"/>
          </rPr>
          <t>fuga:</t>
        </r>
        <r>
          <rPr>
            <sz val="9"/>
            <color indexed="81"/>
            <rFont val="Tahoma"/>
            <family val="2"/>
          </rPr>
          <t xml:space="preserve">
Según el Decreto 1510 de 2013, se debe aplicar según tabla de RANGOS RCE. El estructurador debe verificar si dicha norma está derogada o modificada. </t>
        </r>
      </text>
    </comment>
    <comment ref="F35" authorId="0" shapeId="0" xr:uid="{FA89313D-C57D-45D7-89D7-F64956A94384}">
      <text>
        <r>
          <rPr>
            <b/>
            <sz val="9"/>
            <color indexed="81"/>
            <rFont val="Tahoma"/>
            <family val="2"/>
          </rPr>
          <t xml:space="preserve">
</t>
        </r>
        <r>
          <rPr>
            <sz val="9"/>
            <color indexed="81"/>
            <rFont val="Tahoma"/>
            <family val="2"/>
          </rPr>
          <t>Se ajusta según pestaña "Resumen"</t>
        </r>
      </text>
    </comment>
    <comment ref="F37" authorId="1" shapeId="0" xr:uid="{59D2C05B-414F-4FFF-8BAA-FF1D1FDE1C17}">
      <text>
        <r>
          <rPr>
            <sz val="9"/>
            <color indexed="81"/>
            <rFont val="Tahoma"/>
            <family val="2"/>
          </rPr>
          <t xml:space="preserve">
Ya incluye el tiempo de ejecución del contrato, es decir, solo se colocan los meses adicionales de cobertura de la poliza sin sumar los meses de ejecución del contrato. DILIGENCIAR SEGÚN FICHA TÉCNICA</t>
        </r>
      </text>
    </comment>
    <comment ref="F38" authorId="1" shapeId="0" xr:uid="{749A27E3-78FE-4C38-9458-68D723A3CB24}">
      <text>
        <r>
          <rPr>
            <sz val="9"/>
            <color indexed="81"/>
            <rFont val="Tahoma"/>
            <family val="2"/>
          </rPr>
          <t xml:space="preserve">
Ya incluye el tiempo de ejecución del contrato, es decir, solo se colocan los meses adicionales de cobertura de la poliza sin sumar los meses de ejecución del contrato. DILIGENCIAR SEGÚN FICHA TÉCNICA</t>
        </r>
      </text>
    </comment>
    <comment ref="F39" authorId="1" shapeId="0" xr:uid="{DC96759B-B8B5-40F7-A887-527D86FB368A}">
      <text>
        <r>
          <rPr>
            <sz val="9"/>
            <color indexed="81"/>
            <rFont val="Tahoma"/>
            <family val="2"/>
          </rPr>
          <t xml:space="preserve">
Ya incluye el tiempo de ejecución del contrato, es decir, solo se colocan los meses adicionales de cobertura de la poliza sin sumar los meses de ejecución del contrato. DILIGENCIAR SEGÚN FICHA TÉCNICA</t>
        </r>
      </text>
    </comment>
    <comment ref="F40" authorId="1" shapeId="0" xr:uid="{0F03906F-8B98-4284-A340-467260E1D1A3}">
      <text>
        <r>
          <rPr>
            <sz val="9"/>
            <color indexed="81"/>
            <rFont val="Tahoma"/>
            <family val="2"/>
          </rPr>
          <t xml:space="preserve">
Ya incluye el tiempo de ejecución del contrato, es decir, solo se colocan los meses adicionales de cobertura de la poliza sin sumar los meses de ejecución del contrato. DILIGENCIAR SEGÚN FICHA TÉCNICA</t>
        </r>
      </text>
    </comment>
    <comment ref="F41" authorId="1" shapeId="0" xr:uid="{71BE442C-9479-4E93-82B9-3831D1153629}">
      <text>
        <r>
          <rPr>
            <sz val="9"/>
            <color indexed="81"/>
            <rFont val="Tahoma"/>
            <family val="2"/>
          </rPr>
          <t xml:space="preserve">
Ya incluye el tiempo de ejecución del contrato, es decir, solo se colocan los meses adicionales de cobertura de la poliza sin sumar los meses de ejecución del contrato. DILIGENCIAR SEGÚN FICHA TÉCNICA</t>
        </r>
      </text>
    </comment>
    <comment ref="F42" authorId="0" shapeId="0" xr:uid="{88B3C8CD-FCBD-4150-A921-C9A5CF846583}">
      <text>
        <r>
          <rPr>
            <b/>
            <sz val="9"/>
            <color indexed="81"/>
            <rFont val="Tahoma"/>
            <family val="2"/>
          </rPr>
          <t xml:space="preserve">IDRD:
</t>
        </r>
        <r>
          <rPr>
            <sz val="9"/>
            <color indexed="81"/>
            <rFont val="Tahoma"/>
            <family val="2"/>
          </rPr>
          <t>Este valor se calcula, para la fase específica a analizar, mediante la suma de los valores de personal (provenientes de la pestaña resumen) multiplicados por un FACTOR MULTIPLICADOR PROVISIONAL (promediado de algunos procesos de selección de la entidad en las dos vigencias pasadas) a lo cual se le suma el valor de los equipos y ensayos y los otros costos del proyecto (también provenientes de la pestaña resumen), sumatoria a la cual se le aplica el IVA, para obtener el valor provisional del contrato para establecer la afectación a las pólizas respectivas.</t>
        </r>
        <r>
          <rPr>
            <b/>
            <sz val="9"/>
            <color indexed="81"/>
            <rFont val="Tahoma"/>
            <family val="2"/>
          </rPr>
          <t xml:space="preserve">
</t>
        </r>
      </text>
    </comment>
    <comment ref="Q44" authorId="0" shapeId="0" xr:uid="{EB398ED7-7960-4998-B8E5-AB18AD97C9D1}">
      <text>
        <r>
          <rPr>
            <b/>
            <sz val="9"/>
            <color indexed="81"/>
            <rFont val="Tahoma"/>
            <family val="2"/>
          </rPr>
          <t>IDRD:</t>
        </r>
        <r>
          <rPr>
            <sz val="9"/>
            <color indexed="81"/>
            <rFont val="Tahoma"/>
            <family val="2"/>
          </rPr>
          <t xml:space="preserve">
Equivalente en Salarios Mínimos de la Vigencia
</t>
        </r>
      </text>
    </comment>
    <comment ref="N48" authorId="0" shapeId="0" xr:uid="{F74C6B27-942C-4632-85C4-3043620396BB}">
      <text>
        <r>
          <rPr>
            <b/>
            <sz val="9"/>
            <color indexed="81"/>
            <rFont val="Tahoma"/>
            <family val="2"/>
          </rPr>
          <t xml:space="preserve">FUGA: </t>
        </r>
        <r>
          <rPr>
            <sz val="9"/>
            <color indexed="81"/>
            <rFont val="Tahoma"/>
            <family val="2"/>
          </rPr>
          <t xml:space="preserve">
El Estructurador técnico debe verificar la tasa correspondiente a cada amparo de acuerdo y alineado con los Estudios Previos del proceso. Las tasas aquí mostradas son meramente indicativas y deben ser objeto de revisión por parte del área técnica. </t>
        </r>
      </text>
    </comment>
    <comment ref="N57" authorId="2" shapeId="0" xr:uid="{3B68BA0A-8297-4AA4-AA2E-20C57D432864}">
      <text>
        <r>
          <rPr>
            <b/>
            <sz val="9"/>
            <color indexed="81"/>
            <rFont val="Tahoma"/>
            <family val="2"/>
          </rPr>
          <t>fuga:</t>
        </r>
        <r>
          <rPr>
            <sz val="9"/>
            <color indexed="81"/>
            <rFont val="Tahoma"/>
            <family val="2"/>
          </rPr>
          <t xml:space="preserve">
Según el Decreto 1510 de 2013, se debe aplicar según tabla de RANGOS RCE. El estructurador debe verificar si dicha norma está derogada o modificada. </t>
        </r>
      </text>
    </comment>
    <comment ref="E75" authorId="0" shapeId="0" xr:uid="{D3ACC65F-3575-447B-971D-6D6F0AA5AE5D}">
      <text>
        <r>
          <rPr>
            <sz val="9"/>
            <color indexed="81"/>
            <rFont val="Tahoma"/>
            <family val="2"/>
          </rPr>
          <t xml:space="preserve">
Se ajusta según necesidad del proyecto </t>
        </r>
      </text>
    </comment>
    <comment ref="F75" authorId="2" shapeId="0" xr:uid="{0EF46848-E3E5-4AC7-B51D-705AFA105497}">
      <text>
        <r>
          <rPr>
            <sz val="9"/>
            <color indexed="81"/>
            <rFont val="Tahoma"/>
            <family val="2"/>
          </rPr>
          <t xml:space="preserve">
No aplica si los salarios de personal superan los 2 SMMLV</t>
        </r>
      </text>
    </comment>
    <comment ref="E80" authorId="0" shapeId="0" xr:uid="{D301E886-3A92-49B3-98E8-82299911A9A2}">
      <text>
        <r>
          <rPr>
            <sz val="9"/>
            <color indexed="81"/>
            <rFont val="Tahoma"/>
            <family val="2"/>
          </rPr>
          <t xml:space="preserve">
Se ajusta según necesidad del proyecto </t>
        </r>
      </text>
    </comment>
    <comment ref="F80" authorId="2" shapeId="0" xr:uid="{F8036481-C991-4A60-A8E0-823DBBC2F75D}">
      <text>
        <r>
          <rPr>
            <sz val="9"/>
            <color indexed="81"/>
            <rFont val="Tahoma"/>
            <family val="2"/>
          </rPr>
          <t xml:space="preserve">
Aplicar tabla de riesgos Decreto 768/22. </t>
        </r>
      </text>
    </comment>
    <comment ref="F81" authorId="2" shapeId="0" xr:uid="{6CBF81C1-CC9A-4E01-9B83-A765BFC9A502}">
      <text>
        <r>
          <rPr>
            <sz val="9"/>
            <color indexed="81"/>
            <rFont val="Tahoma"/>
            <family val="2"/>
          </rPr>
          <t xml:space="preserve">
Nota 2025: se ajusta a 15 días pagados de 360 días laborales.
Soporte: Construdata Ed.214</t>
        </r>
      </text>
    </comment>
    <comment ref="E82" authorId="0" shapeId="0" xr:uid="{447583AE-FBF2-4CE1-B2A1-0889C3C86243}">
      <text>
        <r>
          <rPr>
            <sz val="9"/>
            <color indexed="81"/>
            <rFont val="Tahoma"/>
            <family val="2"/>
          </rPr>
          <t xml:space="preserve">
Se ajusta según necesidad del proyecto </t>
        </r>
      </text>
    </comment>
    <comment ref="E98" authorId="0" shapeId="0" xr:uid="{9F580371-462B-4637-91FA-310E5BB4A423}">
      <text>
        <r>
          <rPr>
            <sz val="9"/>
            <color indexed="81"/>
            <rFont val="Tahoma"/>
            <family val="2"/>
          </rPr>
          <t xml:space="preserve">
Proveniente de la tabla de amparos</t>
        </r>
      </text>
    </comment>
    <comment ref="E99" authorId="0" shapeId="0" xr:uid="{A2A89459-5F11-4311-9674-5F0580202DBE}">
      <text>
        <r>
          <rPr>
            <sz val="9"/>
            <color indexed="81"/>
            <rFont val="Tahoma"/>
            <family val="2"/>
          </rPr>
          <t xml:space="preserve">
Proveniente de la tabla de amparos</t>
        </r>
      </text>
    </comment>
    <comment ref="E100" authorId="0" shapeId="0" xr:uid="{B3A92F2E-2761-4385-B9EB-BE830A1BA045}">
      <text>
        <r>
          <rPr>
            <b/>
            <sz val="9"/>
            <color indexed="81"/>
            <rFont val="Tahoma"/>
            <family val="2"/>
          </rPr>
          <t>p</t>
        </r>
        <r>
          <rPr>
            <sz val="9"/>
            <color indexed="81"/>
            <rFont val="Tahoma"/>
            <family val="2"/>
          </rPr>
          <t>roveniente de la tabla de amparos</t>
        </r>
      </text>
    </comment>
    <comment ref="E101" authorId="0" shapeId="0" xr:uid="{C5114537-97FA-4940-B245-D0AC4596D4CF}">
      <text>
        <r>
          <rPr>
            <sz val="9"/>
            <color indexed="81"/>
            <rFont val="Tahoma"/>
            <family val="2"/>
          </rPr>
          <t xml:space="preserve">
Proveniente de la tabla de amparos</t>
        </r>
      </text>
    </comment>
    <comment ref="E102" authorId="0" shapeId="0" xr:uid="{6FE8DF90-B094-496F-805C-1F563DE9E8A7}">
      <text>
        <r>
          <rPr>
            <sz val="9"/>
            <color indexed="81"/>
            <rFont val="Tahoma"/>
            <family val="2"/>
          </rPr>
          <t xml:space="preserve">
Proveniente de la tabla de amparos</t>
        </r>
      </text>
    </comment>
    <comment ref="E103" authorId="0" shapeId="0" xr:uid="{98C7365A-1EF2-4198-9C76-A918EF219A71}">
      <text>
        <r>
          <rPr>
            <sz val="9"/>
            <color indexed="81"/>
            <rFont val="Tahoma"/>
            <family val="2"/>
          </rPr>
          <t>Proveniente de la tabla de amparos</t>
        </r>
      </text>
    </comment>
    <comment ref="E104" authorId="0" shapeId="0" xr:uid="{ECEC73D3-18C3-44C9-86F6-289208415BF2}">
      <text>
        <r>
          <rPr>
            <sz val="9"/>
            <color indexed="81"/>
            <rFont val="Tahoma"/>
            <family val="2"/>
          </rPr>
          <t xml:space="preserve">
Proveniente de la tabla de amparos</t>
        </r>
      </text>
    </comment>
    <comment ref="E105" authorId="0" shapeId="0" xr:uid="{29F2AEB6-E47E-4C3E-9638-049DB16BC508}">
      <text>
        <r>
          <rPr>
            <sz val="9"/>
            <color indexed="81"/>
            <rFont val="Tahoma"/>
            <family val="2"/>
          </rPr>
          <t xml:space="preserve">
Proveniente de la tabla de amparos</t>
        </r>
      </text>
    </comment>
    <comment ref="E106" authorId="0" shapeId="0" xr:uid="{05437C1F-DB34-4FBD-930A-23C04719AF4E}">
      <text>
        <r>
          <rPr>
            <sz val="9"/>
            <color indexed="81"/>
            <rFont val="Tahoma"/>
            <family val="2"/>
          </rPr>
          <t xml:space="preserve">
Proveniente de la tabla de amparos</t>
        </r>
      </text>
    </comment>
    <comment ref="E107" authorId="0" shapeId="0" xr:uid="{775B0326-A37D-4B4A-8873-A364D8EB4F4F}">
      <text>
        <r>
          <rPr>
            <b/>
            <sz val="9"/>
            <color indexed="81"/>
            <rFont val="Tahoma"/>
            <family val="2"/>
          </rPr>
          <t xml:space="preserve">
Proveniente de la tabla de amparos</t>
        </r>
      </text>
    </comment>
    <comment ref="E116" authorId="0" shapeId="0" xr:uid="{FCAECCBE-BBD0-4BE6-BA80-5A2C56FE41AD}">
      <text>
        <r>
          <rPr>
            <sz val="9"/>
            <color indexed="81"/>
            <rFont val="Tahoma"/>
            <family val="2"/>
          </rPr>
          <t xml:space="preserve">
En el caso de emisión gubernamental de nuevos impuestos (ejemplo: timbre, que ya venció su aplicación en enero de 2026)</t>
        </r>
      </text>
    </comment>
    <comment ref="E117" authorId="0" shapeId="0" xr:uid="{E5105C34-97B7-4235-B31E-8353651ABBDA}">
      <text>
        <r>
          <rPr>
            <sz val="9"/>
            <color indexed="81"/>
            <rFont val="Tahoma"/>
            <family val="2"/>
          </rPr>
          <t xml:space="preserve">
Sólo aplica para contratos de obra. </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Nancy Daviris Diaz Ruiz</author>
  </authors>
  <commentList>
    <comment ref="G7" authorId="0" shapeId="0" xr:uid="{A935F434-B626-48E6-89BF-D08780980668}">
      <text>
        <r>
          <rPr>
            <sz val="9"/>
            <color indexed="81"/>
            <rFont val="Tahoma"/>
            <family val="2"/>
          </rPr>
          <t xml:space="preserve">
Proyección según Encuesta Mensual de Expectativas Económicas, Febrero de 2026</t>
        </r>
      </text>
    </comment>
    <comment ref="H7" authorId="0" shapeId="0" xr:uid="{8D722435-592D-4D2F-B442-297A7B436F85}">
      <text>
        <r>
          <rPr>
            <b/>
            <sz val="9"/>
            <color indexed="81"/>
            <rFont val="Tahoma"/>
            <family val="2"/>
          </rPr>
          <t xml:space="preserve">
</t>
        </r>
        <r>
          <rPr>
            <sz val="9"/>
            <color indexed="81"/>
            <rFont val="Tahoma"/>
            <family val="2"/>
          </rPr>
          <t>Proyección según Encuesta Mensual de Expectativas Económicas, Febrero de 2026</t>
        </r>
      </text>
    </comment>
    <comment ref="G20" authorId="0" shapeId="0" xr:uid="{081C999C-13BE-481E-A3CA-8795D96F1F24}">
      <text>
        <r>
          <rPr>
            <sz val="9"/>
            <color indexed="81"/>
            <rFont val="Tahoma"/>
            <family val="2"/>
          </rPr>
          <t xml:space="preserve">
Proyección según Encuesta Mensual de Expectativas Económicas, Febrero de 2026</t>
        </r>
      </text>
    </comment>
    <comment ref="H20" authorId="0" shapeId="0" xr:uid="{70487036-587F-4988-89FB-436B7B87A887}">
      <text>
        <r>
          <rPr>
            <b/>
            <sz val="9"/>
            <color indexed="81"/>
            <rFont val="Tahoma"/>
            <family val="2"/>
          </rPr>
          <t xml:space="preserve">
</t>
        </r>
        <r>
          <rPr>
            <sz val="9"/>
            <color indexed="81"/>
            <rFont val="Tahoma"/>
            <family val="2"/>
          </rPr>
          <t>Proyección según Encuesta Mensual de Expectativas Económicas, Febrero de 2026</t>
        </r>
      </text>
    </comment>
    <comment ref="G53" authorId="0" shapeId="0" xr:uid="{5202125E-8596-45CC-AD94-75DFF98BF994}">
      <text>
        <r>
          <rPr>
            <sz val="9"/>
            <color indexed="81"/>
            <rFont val="Tahoma"/>
            <family val="2"/>
          </rPr>
          <t xml:space="preserve">
Proyección según Encuesta Mensual de Expectativas Económicas, Febrero de 2026</t>
        </r>
      </text>
    </comment>
    <comment ref="H53" authorId="0" shapeId="0" xr:uid="{291F6EFB-DFE8-4B19-BC0D-3FB4FC72DD72}">
      <text>
        <r>
          <rPr>
            <b/>
            <sz val="9"/>
            <color indexed="81"/>
            <rFont val="Tahoma"/>
            <family val="2"/>
          </rPr>
          <t xml:space="preserve">
</t>
        </r>
        <r>
          <rPr>
            <sz val="9"/>
            <color indexed="81"/>
            <rFont val="Tahoma"/>
            <family val="2"/>
          </rPr>
          <t>Proyección según Encuesta Mensual de Expectativas Económicas, Febrero de 2026</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Nancy Daviris Diaz Ruiz</author>
  </authors>
  <commentList>
    <comment ref="A24" authorId="0" shapeId="0" xr:uid="{E667880D-8D77-4B1E-99FD-ACEDA45EF746}">
      <text>
        <r>
          <rPr>
            <b/>
            <sz val="9"/>
            <color indexed="81"/>
            <rFont val="Tahoma"/>
            <family val="2"/>
          </rPr>
          <t>IDRD:</t>
        </r>
        <r>
          <rPr>
            <sz val="9"/>
            <color indexed="81"/>
            <rFont val="Tahoma"/>
            <family val="2"/>
          </rPr>
          <t xml:space="preserve">
ESTA FILA SOLO ES PARA CUANDO EL ACCE REALICE LA REVISIÓN. LAS ÁREAS LA OCULTAN</t>
        </r>
      </text>
    </comment>
  </commentList>
</comments>
</file>

<file path=xl/sharedStrings.xml><?xml version="1.0" encoding="utf-8"?>
<sst xmlns="http://schemas.openxmlformats.org/spreadsheetml/2006/main" count="115489" uniqueCount="23184">
  <si>
    <t>DESCRIPCIÓN FUNCIONAL</t>
  </si>
  <si>
    <t>ASESOR</t>
  </si>
  <si>
    <t>ESPECIALISTA  (I) CATEGORÍA 1 (E.G.12;E.E.10)</t>
  </si>
  <si>
    <t>ESPECIALISTA (II) CATEGORÍA 2 (E.G.10;E.E.7)</t>
  </si>
  <si>
    <t>PROFESIONAL CATEGORÍA 3 (E.G.8;E.E.5)</t>
  </si>
  <si>
    <t>PROFESIONAL CATEGORÍA 4 (E.G.6;E.E.4)</t>
  </si>
  <si>
    <t>PROFESIONAL CATEGORÍA 5 (E.G.4;E.E.3)</t>
  </si>
  <si>
    <t>PROFESIONAL CATEGORÍA 6 (E.G.3;E.E.1)</t>
  </si>
  <si>
    <t>PROFESIONAL CATEGORÍA 6A (E.G.3;E.E.1)</t>
  </si>
  <si>
    <t>CONTADOR</t>
  </si>
  <si>
    <t>TRABAJADOR SOCIAL</t>
  </si>
  <si>
    <t>PROFESIONAL CATEGORÍA 7 (E.G.2)</t>
  </si>
  <si>
    <t>PROFESIONAL CATEGORÍA 8 (E.G.2)</t>
  </si>
  <si>
    <t>PROFESIONAL AUXILIAR</t>
  </si>
  <si>
    <t>Topógrafo 1</t>
  </si>
  <si>
    <t>Topógrafo Auxiliar</t>
  </si>
  <si>
    <t>Tecnólogo En Ingeniería</t>
  </si>
  <si>
    <t>Laboratorista Inspector</t>
  </si>
  <si>
    <t>Operador De Equipo</t>
  </si>
  <si>
    <t>Operador Auxiliar De Equipo</t>
  </si>
  <si>
    <t>Oficial O Inspector 2</t>
  </si>
  <si>
    <t>Laboratorista Auxiliar</t>
  </si>
  <si>
    <t>Cadenero 1</t>
  </si>
  <si>
    <t>Conductor O Motorista</t>
  </si>
  <si>
    <t>Secretaria 1</t>
  </si>
  <si>
    <t>Secretaria 2</t>
  </si>
  <si>
    <t>Cadenero 2</t>
  </si>
  <si>
    <t>Celador</t>
  </si>
  <si>
    <t>Digitador 1</t>
  </si>
  <si>
    <t>Digitador 2</t>
  </si>
  <si>
    <t>Administrador</t>
  </si>
  <si>
    <t>Almacenista</t>
  </si>
  <si>
    <t>Obrero</t>
  </si>
  <si>
    <t>CATEGORÍA</t>
  </si>
  <si>
    <t>Ingeniero Residente</t>
  </si>
  <si>
    <t>Contador</t>
  </si>
  <si>
    <t>AÑO</t>
  </si>
  <si>
    <t>CODIGO INTERNO</t>
  </si>
  <si>
    <t>CARGO</t>
  </si>
  <si>
    <t>PERSONAL PROFESIONAL</t>
  </si>
  <si>
    <t>NIVEL</t>
  </si>
  <si>
    <t>PERSONAL OPERARIO Y DE APOYO A LA GESTIÓN</t>
  </si>
  <si>
    <t>Asesor</t>
  </si>
  <si>
    <t>Especialista Geotecnista</t>
  </si>
  <si>
    <t>Diseñador Estructural</t>
  </si>
  <si>
    <t>Especialista Hidráulico</t>
  </si>
  <si>
    <t>Ing. Ambiental</t>
  </si>
  <si>
    <t>Esp. Eléctrico</t>
  </si>
  <si>
    <t>Esp. Bioclimático</t>
  </si>
  <si>
    <t>Esp. Electrónico (sonido, video)</t>
  </si>
  <si>
    <t>Esp. Seguridad y control CCTV</t>
  </si>
  <si>
    <t>Arq. Escenografo</t>
  </si>
  <si>
    <t>Director</t>
  </si>
  <si>
    <t>Especialista Arq. Diseñador Junior</t>
  </si>
  <si>
    <t>Especialista Arq. Paisajista</t>
  </si>
  <si>
    <t>Especialista Eléctrico</t>
  </si>
  <si>
    <t>Especialista Estructural</t>
  </si>
  <si>
    <t>Profesional en Pedagogía Infantil</t>
  </si>
  <si>
    <t>Coordinador Estudios</t>
  </si>
  <si>
    <t>Abogado</t>
  </si>
  <si>
    <t>Abogado Contratación</t>
  </si>
  <si>
    <t>Especialista Geotecnia</t>
  </si>
  <si>
    <t>Esp. Hidráulico</t>
  </si>
  <si>
    <t>Esp. Presupuestos y Porgramación</t>
  </si>
  <si>
    <t>Trabajador Social</t>
  </si>
  <si>
    <t>Coordinador</t>
  </si>
  <si>
    <t>Arq. Diseñador</t>
  </si>
  <si>
    <t>Esp. Geotecnista</t>
  </si>
  <si>
    <t>Ing. Forestal</t>
  </si>
  <si>
    <t>Esp. Ambiental</t>
  </si>
  <si>
    <t>Ing. Residente</t>
  </si>
  <si>
    <t>Arq. Residente</t>
  </si>
  <si>
    <t>Ing. Transito</t>
  </si>
  <si>
    <t>Residente</t>
  </si>
  <si>
    <t>Calidad</t>
  </si>
  <si>
    <t>Profesional SISOMA</t>
  </si>
  <si>
    <t>Especialista Hidrosanitario y Gas</t>
  </si>
  <si>
    <t>Profesional Calidad</t>
  </si>
  <si>
    <t>Profesional Seguridad</t>
  </si>
  <si>
    <t>SISO</t>
  </si>
  <si>
    <t>Ing. Geotecnista</t>
  </si>
  <si>
    <t>Arquitecto</t>
  </si>
  <si>
    <t>Diseñador Gráfico. (Señalitica y señalizacion)</t>
  </si>
  <si>
    <t>Coordinador de Estudios y Diseños</t>
  </si>
  <si>
    <t>Ing. Eléctrico</t>
  </si>
  <si>
    <t>Ing. Calidad</t>
  </si>
  <si>
    <t>Ing. Fiorestal</t>
  </si>
  <si>
    <t>Ing. Programación</t>
  </si>
  <si>
    <t>Ing. Hidráulico</t>
  </si>
  <si>
    <t>Presupuesto y cantificacion de obra</t>
  </si>
  <si>
    <t>Residente 2</t>
  </si>
  <si>
    <t>Arq. o Ing. Auxiliar</t>
  </si>
  <si>
    <t>EQUIV</t>
  </si>
  <si>
    <t>TOTAL</t>
  </si>
  <si>
    <t>DEDICACIÓN PERSONAL</t>
  </si>
  <si>
    <t>CANTIDAD DE PERSONAS POR ACTIVIDAD</t>
  </si>
  <si>
    <t xml:space="preserve"> VALOR HOMBRE/MES SEGÚN CATEGORÍA  </t>
  </si>
  <si>
    <t>PLAZO</t>
  </si>
  <si>
    <t>DEDICACIÓN PROMEDIO MES %</t>
  </si>
  <si>
    <t>DEDICACIÓN TOTAL HOMBRES EN EL PROYECTO</t>
  </si>
  <si>
    <t>COSTO ($) TOTAL HOMBRES EN EL PROYECTO</t>
  </si>
  <si>
    <t>A.</t>
  </si>
  <si>
    <t>SALARIO MENSUAL</t>
  </si>
  <si>
    <t>B.</t>
  </si>
  <si>
    <t>PRESTACIONES SOCIALES, SEGURIDAD SOCIAL Y OTROS ASOCIADOS</t>
  </si>
  <si>
    <t>a.</t>
  </si>
  <si>
    <t>Cesantías</t>
  </si>
  <si>
    <t>b.</t>
  </si>
  <si>
    <t>Intereses sobre cesantía</t>
  </si>
  <si>
    <t>c.</t>
  </si>
  <si>
    <t>Prima anual</t>
  </si>
  <si>
    <t>d.</t>
  </si>
  <si>
    <t>Subsidio de Transporte (permisos, bonificaciones, seguros, etc)</t>
  </si>
  <si>
    <t>e.</t>
  </si>
  <si>
    <t>SENA</t>
  </si>
  <si>
    <t>f.</t>
  </si>
  <si>
    <t>ICBF</t>
  </si>
  <si>
    <t>g.</t>
  </si>
  <si>
    <t>Sistema de seguridad social : Salud</t>
  </si>
  <si>
    <t>h.</t>
  </si>
  <si>
    <t>Sistema de seguridad social : Pensión</t>
  </si>
  <si>
    <t>i.</t>
  </si>
  <si>
    <t>Aseguradora de Riesgos Profesionales</t>
  </si>
  <si>
    <t>j.</t>
  </si>
  <si>
    <t>Vacaciones</t>
  </si>
  <si>
    <t>k.</t>
  </si>
  <si>
    <t>Dotación</t>
  </si>
  <si>
    <t>l.</t>
  </si>
  <si>
    <t>Subsidio Familiar</t>
  </si>
  <si>
    <t>C.</t>
  </si>
  <si>
    <t>COSTOS OFICINA CONSULTOR</t>
  </si>
  <si>
    <t>Arriendo Oficina, administración, servicios públicos y comunicaciones</t>
  </si>
  <si>
    <t>Útiles y Papelería y oficina consultor</t>
  </si>
  <si>
    <t>Personal Administrativo no facturado (sueldo + prestaciones)</t>
  </si>
  <si>
    <t>Personal Profesional no facturado</t>
  </si>
  <si>
    <t>Asesoria legal, tributaria y médica</t>
  </si>
  <si>
    <t>Gastos de representación</t>
  </si>
  <si>
    <t>Gastos e intereses bancarios por financiación</t>
  </si>
  <si>
    <t>Equipos y mantenimiento de oficina</t>
  </si>
  <si>
    <t>Seguros de oficina del consultor</t>
  </si>
  <si>
    <t>Correos</t>
  </si>
  <si>
    <t>Documentación Técnica</t>
  </si>
  <si>
    <t>Costos Propuestas</t>
  </si>
  <si>
    <t>D.</t>
  </si>
  <si>
    <t>COSTOS DE PREFECCIONAMIENTO (IMPUESTOS Y PÓLIZAS)</t>
  </si>
  <si>
    <t>Seriedad De La Oferta</t>
  </si>
  <si>
    <t>Cumplimiento</t>
  </si>
  <si>
    <t>Buen Manejo Del Anticipo</t>
  </si>
  <si>
    <t>Pago De Salarios, Prestaciones</t>
  </si>
  <si>
    <t>Estabilidad De La Obra</t>
  </si>
  <si>
    <t>Calidad Del Bien O Servicio</t>
  </si>
  <si>
    <t>Correcto Funcionamiento</t>
  </si>
  <si>
    <t>Provision Repuestos Y Accesorios</t>
  </si>
  <si>
    <t>Responsabilidad Civil Extracontractual</t>
  </si>
  <si>
    <t>Estampilla Universidad Distrital</t>
  </si>
  <si>
    <t>Estampilla Procultura</t>
  </si>
  <si>
    <t>Estampilla Pro Adulto Mayor</t>
  </si>
  <si>
    <t>m.</t>
  </si>
  <si>
    <t>Estampilla Universidad Pedagógica y Universidad Nacional</t>
  </si>
  <si>
    <t>n.</t>
  </si>
  <si>
    <t>o.</t>
  </si>
  <si>
    <t>p.</t>
  </si>
  <si>
    <t>CONTRIBUCIÓN ESPECIAL CONTRATOS DE OBRA PÚBLICA</t>
  </si>
  <si>
    <t>E.</t>
  </si>
  <si>
    <t>F.</t>
  </si>
  <si>
    <t>FACTOR MULTIPLICADOR FINAL</t>
  </si>
  <si>
    <t>IMPREVISTOS -- %</t>
  </si>
  <si>
    <t>HONORARIOS (Utilidades) –- % de (A+B+C+D)</t>
  </si>
  <si>
    <t>FACTOR MULTIPLICADOR DE PERSONAL %</t>
  </si>
  <si>
    <t>Tiempo (meses)</t>
  </si>
  <si>
    <t>Porcentaje</t>
  </si>
  <si>
    <t>AMPAROS</t>
  </si>
  <si>
    <t>DESDE</t>
  </si>
  <si>
    <t>HASTA</t>
  </si>
  <si>
    <t>PORCENTAJE</t>
  </si>
  <si>
    <t>SUMA ASEGURADA</t>
  </si>
  <si>
    <t>DIAS</t>
  </si>
  <si>
    <t>VALOR PRIMA</t>
  </si>
  <si>
    <t>PORCENTAJE AFECTACIÓN</t>
  </si>
  <si>
    <t>SERIEDAD DE LA OFERTA</t>
  </si>
  <si>
    <t>CUMPLIMIENTO</t>
  </si>
  <si>
    <t>BUEN MANEJO DEL ANTICIPO</t>
  </si>
  <si>
    <t>PAGO DE SALARIOS, PRESTACIONES</t>
  </si>
  <si>
    <t>ESTABILIDAD DE LA OBRA</t>
  </si>
  <si>
    <t>CALIDAD DEL BIEN O SERVICIO</t>
  </si>
  <si>
    <t>CORRECTO FUNCIONAMIENTO</t>
  </si>
  <si>
    <t>PROVISION REPUESTOS Y ACCESORIOS</t>
  </si>
  <si>
    <t>RESPONSABILIDAD CIVIL EXTRACONTRACTUAL</t>
  </si>
  <si>
    <t>DISPOSICIONES LEGALES</t>
  </si>
  <si>
    <t>VALOR DEL CONTRATO</t>
  </si>
  <si>
    <t>Disposiciones Legales</t>
  </si>
  <si>
    <t>SUBTOTAL PERSONAL</t>
  </si>
  <si>
    <t>FACTOR MULTIPLICADOR - PERSONAL</t>
  </si>
  <si>
    <t>TOTAL PERSONAL</t>
  </si>
  <si>
    <t>A – PERSONAL PROFESIONAL</t>
  </si>
  <si>
    <t>B – PERSONAL TÉCNICO – TECNÓLOGO</t>
  </si>
  <si>
    <t>C – OPERARIO Y DE APOYO A LA GESTIÓN</t>
  </si>
  <si>
    <t>PERSONAL TÉCNICO O TECNÓLOGO</t>
  </si>
  <si>
    <t>D. ALQUILER DE EQUIPOS</t>
  </si>
  <si>
    <t>E. ENSAYOS DE LABORATORIO</t>
  </si>
  <si>
    <t>CÓDIGO CIO</t>
  </si>
  <si>
    <t>DESCRIPCIÓN</t>
  </si>
  <si>
    <t>UNIDAD</t>
  </si>
  <si>
    <t>Código</t>
  </si>
  <si>
    <t>Unidad</t>
  </si>
  <si>
    <t>Fecha</t>
  </si>
  <si>
    <t>KG</t>
  </si>
  <si>
    <t>ACERO FIG. DE 1/4" A 1" 60.000 LBS</t>
  </si>
  <si>
    <t>ALAMBRE DE PUA Cal. 12½</t>
  </si>
  <si>
    <t>ML</t>
  </si>
  <si>
    <t>ALAMBRE DE PUA Cal. 12½ (Rollo 330 ML-34 Kg)</t>
  </si>
  <si>
    <t>ALAMBRE DE PUAS C-12.5X330 MTS</t>
  </si>
  <si>
    <t>ALAMBRE GALVANIZADO Cal. 12</t>
  </si>
  <si>
    <t>ALAMBRE GALVANIZADO Cal. 13</t>
  </si>
  <si>
    <t>ALAMBRE GALVANIZADO Cal. 14</t>
  </si>
  <si>
    <t>ALAMBRE GALVANIZADO Cal. 16</t>
  </si>
  <si>
    <t>UN</t>
  </si>
  <si>
    <t>ANGULO 3/16"x1"X6MT (4.5mm x 25mm)</t>
  </si>
  <si>
    <t>CABLE ALMA ACERO 1/4</t>
  </si>
  <si>
    <t>concertina 18" (Sencilla)acero inox**</t>
  </si>
  <si>
    <t>Desmonte Puerta Batient.Aluminio.</t>
  </si>
  <si>
    <t>M2</t>
  </si>
  <si>
    <t>DIAGONAL VARILLA 77CM</t>
  </si>
  <si>
    <t>Estructura Metálica **</t>
  </si>
  <si>
    <t>GRAFIL 4.0 MM - 8.0 MM</t>
  </si>
  <si>
    <t>HIERRO 1/4 Figurado</t>
  </si>
  <si>
    <t>HIERRO 40 Liso/Rect 1"</t>
  </si>
  <si>
    <t>HIERRO A-37 1/4"</t>
  </si>
  <si>
    <t>HIERRO CUADRADO 10mm</t>
  </si>
  <si>
    <t>HIERRO PR-60 1/2" Corrugado/Recto</t>
  </si>
  <si>
    <t>HIERRO PR-60 1/2" Figurado</t>
  </si>
  <si>
    <t>HIERRO PR-60 Corru/Rec 3/8"</t>
  </si>
  <si>
    <t>Instalación Puerta Batient.Aluminio.</t>
  </si>
  <si>
    <t>IPE(120) SUMINISTRO</t>
  </si>
  <si>
    <t>IPE(140) SUMINISTRO</t>
  </si>
  <si>
    <t>IPE(180) SUMINISTRO</t>
  </si>
  <si>
    <t>LAMINA COLD ROLLED Ca.18 1x2 M</t>
  </si>
  <si>
    <t>LAMINA COLD ROLLED Ca.25 1x2 M</t>
  </si>
  <si>
    <t>LAMINA COLD ROLLED Cal.- 18 1x2 M</t>
  </si>
  <si>
    <t>Lámina cold rolled cal. 18 (4'x8') (1.22x2.44) **</t>
  </si>
  <si>
    <t>LAMINA COLD ROLLED Cal.16 4x8M</t>
  </si>
  <si>
    <t>LAMINA COLD ROLLED Cal.20 1x2M</t>
  </si>
  <si>
    <t>LAMINA COLD ROLLED Cal.22 1x2M</t>
  </si>
  <si>
    <t>LAMINA COLD ROLLED Cal.24 1x2M</t>
  </si>
  <si>
    <t>LAMINA Galv. Cal. 20 1 x 2 M</t>
  </si>
  <si>
    <t>LAMINA GALVANIZADA CAL.22 (1X2M)</t>
  </si>
  <si>
    <t>LAMINA HR (1/8") 1.20X6.0M</t>
  </si>
  <si>
    <t>Malla E-050 POP (HELIACERO) 25 x 25 x 4mm **</t>
  </si>
  <si>
    <t>MALLA ELECTROSOLDADA 15X15 DE 5 mm</t>
  </si>
  <si>
    <t>Malla Electrosoldada estandar (codiACERO)**</t>
  </si>
  <si>
    <t>Malla gaviones(2*1*1-triple tors.2.7mmCal 12-S=10</t>
  </si>
  <si>
    <t>Malla M-063 POP (HELIACERO) 20 x 20 x 4mm **</t>
  </si>
  <si>
    <t>MALLA M-131 - 15 x 15 x 5mm</t>
  </si>
  <si>
    <t>MALLA M-188 - 15 x 15 x 6mm</t>
  </si>
  <si>
    <t>Malla Plastica gallinero**</t>
  </si>
  <si>
    <t>MALLA Q-1-3MM(6x2.35M)Hueco:15X15CM</t>
  </si>
  <si>
    <t>MALLA R- 21 CONCREMALLA-4mm(15x25 M )</t>
  </si>
  <si>
    <t>MALLA RAM</t>
  </si>
  <si>
    <t>MALLA SIN VENA 0.60 x 2.40 M.</t>
  </si>
  <si>
    <t>METALDECK 2"- Calibre 20 (0.94X 6.10ml)</t>
  </si>
  <si>
    <t>PALTINA HG 2X1/4"</t>
  </si>
  <si>
    <t>Perfil C 13 para soporte de tuberia **</t>
  </si>
  <si>
    <t>PERFIL CUADRADO COLDROLLED 1" CAL.18</t>
  </si>
  <si>
    <t>PERFIL DE ALMA LLENA ASTM A36</t>
  </si>
  <si>
    <t>PERFIL ESTRUCTURAL C 120 X60 1.2 MM.</t>
  </si>
  <si>
    <t>PERFIL ESTRUCTURAL C 16 Galv. 12x6mts.</t>
  </si>
  <si>
    <t>PERFIL PHR 100X50X1.5 mm</t>
  </si>
  <si>
    <t>PERFIL PHR C - 305X80X2,5</t>
  </si>
  <si>
    <t>Perno/TornilloØ3/8"L = 50mm ASTM A-325 TIPO 1</t>
  </si>
  <si>
    <t>PLATINA (0.02X0.45m) e=2cm Acero Inox.</t>
  </si>
  <si>
    <t>PLATINA (0.033X0.84m) 5/8" Acero Inoxidable</t>
  </si>
  <si>
    <t>PLATINA 0.20X0.20M; 1/4"</t>
  </si>
  <si>
    <t>Platina 1/4" de 0,3x0,3 m</t>
  </si>
  <si>
    <t>PLATINA 1/4" x 1 1/2" x 6m</t>
  </si>
  <si>
    <t>PLATINA 1/8 X 1/2"</t>
  </si>
  <si>
    <t>PLATINA 1/8" D=0.30m</t>
  </si>
  <si>
    <t>PLATINA 21/2"X 3/16"</t>
  </si>
  <si>
    <t>PLATINA 3X 1/4"</t>
  </si>
  <si>
    <t>PLATINA 3X 3/8"HIERRO</t>
  </si>
  <si>
    <t>PLATINA 5/8"X1/8**</t>
  </si>
  <si>
    <t>Platina 6mm ASTM A570 - Grado 33</t>
  </si>
  <si>
    <t>Platina de transferencia 3/4"x1/4"</t>
  </si>
  <si>
    <t>PLATINA GALVANIZADA PARA BARANDA</t>
  </si>
  <si>
    <t>PORTA AISLADOR 3 PUESTO</t>
  </si>
  <si>
    <t>Poste plastico de 9.5x9.5 mts por2.20 no reciclado</t>
  </si>
  <si>
    <t>LB</t>
  </si>
  <si>
    <t>Riel corredera cal. 18 (L=2m) **</t>
  </si>
  <si>
    <t>Rodachines corredera ROG-800 **</t>
  </si>
  <si>
    <t>PAR</t>
  </si>
  <si>
    <t>Rodachines en V 2"</t>
  </si>
  <si>
    <t>TORNILLO AUTOPERF. FIJADOR CORREA</t>
  </si>
  <si>
    <t>Tornillo ceramizado Punta Broca 8 x 11/4"***</t>
  </si>
  <si>
    <t>TORNILLO HEXAGONAL PUNTA BROCA 10X1"</t>
  </si>
  <si>
    <t>TUBO CUADRADO 3/4X3/4" Cal..16</t>
  </si>
  <si>
    <t>VARILLA ANCLAJE 1/2" X0,15M soldadda a angulo</t>
  </si>
  <si>
    <t>VARILLA ANCLAJE 3/4" X2M</t>
  </si>
  <si>
    <t>VARILLA CORRUGADA 1/4" X 6M</t>
  </si>
  <si>
    <t>VARILLA CORRUGADA 12MM X 6M</t>
  </si>
  <si>
    <t>VARILLA CORRUGADA 3/8" X 6M</t>
  </si>
  <si>
    <t>VARILLA CORRUGADA DE 1'' 60.000 Lbs X 6 Mts</t>
  </si>
  <si>
    <t>VARILLA CORRUGADA DE 3/8 X 6 ML</t>
  </si>
  <si>
    <t>VARILLA CUADRADA 1"X1"</t>
  </si>
  <si>
    <t>VARILLA LISA DE 1 1/4" Y 3/8"</t>
  </si>
  <si>
    <t>VARILLA LISA DE 1/4" A 1"</t>
  </si>
  <si>
    <t>VIGA DE ACERO CUBIERTA DE PVC</t>
  </si>
  <si>
    <t>VIGA IPE 200</t>
  </si>
  <si>
    <t>ABONO ORGANICO</t>
  </si>
  <si>
    <t>Alfalisto Gris</t>
  </si>
  <si>
    <t>ALQUILER DE CAMISA 4" X 8" (UN)</t>
  </si>
  <si>
    <t>APIQUES HASTA 50CM MATERIAL COHESIVO</t>
  </si>
  <si>
    <t>APIQUES HASTA 50CM MATERIAL GRANULAR</t>
  </si>
  <si>
    <t>M3</t>
  </si>
  <si>
    <t>Arena del Guamo **</t>
  </si>
  <si>
    <t>ARENA LAVADA DE PEÑA (Sin Transporte)</t>
  </si>
  <si>
    <t>ARENA SEMILAVADA DE PEÑA Sin transp.</t>
  </si>
  <si>
    <t>AUTOBOMBA PARA CONCRETO</t>
  </si>
  <si>
    <t>BALASTRO DE RIO</t>
  </si>
  <si>
    <t>BALASTRO GRUESO</t>
  </si>
  <si>
    <t>BASE GRANULAR (recebo) Sin transporte</t>
  </si>
  <si>
    <t>Base Granular + Transporte (recebo)</t>
  </si>
  <si>
    <t>BASE GRANULAR BG-1 / BG-2</t>
  </si>
  <si>
    <t>BASE GRANULAR BG-2 (INVIAS)</t>
  </si>
  <si>
    <t>BOMBA ESTACIONARIA DE CONCRETO</t>
  </si>
  <si>
    <t>CARBONILLA ESCORIA CON TRANSPORTE</t>
  </si>
  <si>
    <t>CBR en Campo</t>
  </si>
  <si>
    <t>CEMENTO BLANCO 40 Kg</t>
  </si>
  <si>
    <t>CEMENTO GRIS (APUS)</t>
  </si>
  <si>
    <t>TN</t>
  </si>
  <si>
    <t>CEMENTO GRIS Bulto Depos (APUS)</t>
  </si>
  <si>
    <t>CENIZA + TRANSPORTE</t>
  </si>
  <si>
    <t>CONCRETO 1500 PSI (105N) Gr=1"</t>
  </si>
  <si>
    <t>CONCRETO 1500 PSI Imperm.Gr=1"</t>
  </si>
  <si>
    <t>CONCRETO 1500 PSI Imperm.Gr=1/2"</t>
  </si>
  <si>
    <t>CONCRETO 2000 PSI (140N) COMUN Gr=1</t>
  </si>
  <si>
    <t>CONCRETO 2000 PSI COMUN Imperm.Gr=1"</t>
  </si>
  <si>
    <t>CONCRETO 2500 PSICOMUN Imperm.Gr=1"</t>
  </si>
  <si>
    <t>CONCRETO 3000 PSI (210N) COMUN Gr=1"</t>
  </si>
  <si>
    <t>CONCRETO 3000 PSI (210N) gravilla fina 1/2" ***</t>
  </si>
  <si>
    <t>CONCRETO 3000 PSI Lanzado (Inc. Bomba)</t>
  </si>
  <si>
    <t>CONCRETO 3500 PSI COMUN Imperm.Gr=1"</t>
  </si>
  <si>
    <t>CONCRETO 3500PSI (245N) COMUN Gr=1"</t>
  </si>
  <si>
    <t>CONCRETO 4000 PSI (280N) COMUN Gr=1"</t>
  </si>
  <si>
    <t>CONCRETO 4500 PSI (315N) COMUN Gr=1"</t>
  </si>
  <si>
    <t>CONCRETO 5000 PSI (350N) Blanco GF ***</t>
  </si>
  <si>
    <t>CONCRETO 5000 PSI (350N) COMUN Gr=1"</t>
  </si>
  <si>
    <t>CONCRETO 5000 PSI COMUN Imperm.Gr=1"</t>
  </si>
  <si>
    <t>CONCRETO 6000 PSI (420N)</t>
  </si>
  <si>
    <t>CONCRETO 6000 PSI Imperm.</t>
  </si>
  <si>
    <t>CORTE DE NUCLEOS DE CONCRETO</t>
  </si>
  <si>
    <t>CORTE DE PLATINA (100X50CM)</t>
  </si>
  <si>
    <t>CORTE DE PLATINA (10X10CM)</t>
  </si>
  <si>
    <t>CORTE DE PLATINA (10X60CM)</t>
  </si>
  <si>
    <t>CORTE DE PLATINA (30X64CM)</t>
  </si>
  <si>
    <t>CORTE DE VARILLA LISA</t>
  </si>
  <si>
    <t>DISEÑO DE MEZCLA ASFALTICA, MÉTODO</t>
  </si>
  <si>
    <t>DISEÑO DE MEZCLAS DE MORTERO. (CON 1</t>
  </si>
  <si>
    <t>DISEÑO DE UNA MEZCLA DE HORMIGON</t>
  </si>
  <si>
    <t>EMPRADIZACION con pasto kikuyo</t>
  </si>
  <si>
    <t>ENSAYO ABSORCION EN BLOQUES HUECOS</t>
  </si>
  <si>
    <t>ENSAYO ACELEROGRAMAS</t>
  </si>
  <si>
    <t>ENSAYO CBR EN CAMPO</t>
  </si>
  <si>
    <t>ENSAYO COLUMNA RESONANTE</t>
  </si>
  <si>
    <t>ENSAYO COMP. 1 PROBETA ESTAB. MARSHALL</t>
  </si>
  <si>
    <t>ENSAYO COMPRESION EN BLOQUES HUECOS</t>
  </si>
  <si>
    <t>ENSAYO CONSOLIDACION LENTA</t>
  </si>
  <si>
    <t>ENSAYO CONSOLIDACION RAPIDA</t>
  </si>
  <si>
    <t>ENSAYO CONSULTA SISMICA</t>
  </si>
  <si>
    <t>ENSAYO CONTENIDO DE ARCILLA</t>
  </si>
  <si>
    <t>ENSAYO DE DOBLADO EN BARRAS DE ACERO</t>
  </si>
  <si>
    <t>ENSAYO DE POROSIDAD CONCRETO</t>
  </si>
  <si>
    <t>ENSAYO DENSIDAD CONCRETO</t>
  </si>
  <si>
    <t>ENSAYO DENSIDAD EN ARENAS Y GRAVAS</t>
  </si>
  <si>
    <t>ENSAYO DOWN HOLE (0-50m) uniandes</t>
  </si>
  <si>
    <t>ENSAYO DOWN HOLE (50-100m) uniandes</t>
  </si>
  <si>
    <t>ENSAYO EQUIVALENTE DE ARENA</t>
  </si>
  <si>
    <t>ENSAYO ESTABILIDAD MARSHALL</t>
  </si>
  <si>
    <t>ENSAYO ESTABILIDAD Y FLUJO</t>
  </si>
  <si>
    <t>ENSAYO EXPANSION LIBRE EN PROBETA</t>
  </si>
  <si>
    <t>ENSAYO INDICE DE CARAS FRACTURADAS</t>
  </si>
  <si>
    <t>ENSAYO INFORMACION SUBSUELO</t>
  </si>
  <si>
    <t>ENSAYO NUCLEO DE COMPRESION</t>
  </si>
  <si>
    <t>ENSAYO PUNTO DE ABLANDAMIENTO</t>
  </si>
  <si>
    <t>ENSAYO PUNTO DE LLAMA E IGNICION</t>
  </si>
  <si>
    <t>ENSAYO RESISTENCIA A LOS SULFATOS</t>
  </si>
  <si>
    <t>ENSAYO SONDEO MECANICO, suelo blando **</t>
  </si>
  <si>
    <t>ENSAYO TRIAXIAL DINAMICO</t>
  </si>
  <si>
    <t>Extracción de Núcleos Concreto 3 "L=20cm**</t>
  </si>
  <si>
    <t>Extracción de Núcleos Concreto 3 "L=21-30cm**</t>
  </si>
  <si>
    <t>Extracción de Núcleos Concreto 3"L=31-40cm</t>
  </si>
  <si>
    <t>Extracción de Núcleos Concreto 3"L=41-50cm</t>
  </si>
  <si>
    <t>Extracción de Núcleos Concreto 3"L=51-60cm</t>
  </si>
  <si>
    <t>Extracción de Núcleos Concreto 3"L=61-65cm</t>
  </si>
  <si>
    <t>Extracción de Núcleos de 4" de Pavimento asf.</t>
  </si>
  <si>
    <t>GRANITO DE MARMOL N°2 (40KG).</t>
  </si>
  <si>
    <t>GRANITO DEL 2 A 3 BLANCO NEIVA (40Kg)</t>
  </si>
  <si>
    <t>GRANULOMETRIA CON HIDROMETRO</t>
  </si>
  <si>
    <t>GRAVILLA BLANCA</t>
  </si>
  <si>
    <t>Gravilla de rio (Material.)</t>
  </si>
  <si>
    <t>Gravilla de rio 3/4" (Con Transporte)</t>
  </si>
  <si>
    <t>GRAVILLA GRIS</t>
  </si>
  <si>
    <t>GRAVILLA NEGRA</t>
  </si>
  <si>
    <t>Humedad Natural</t>
  </si>
  <si>
    <t>Limites de Consistencia Atterberg</t>
  </si>
  <si>
    <t>MASILLAEPOXICA PÁRA METAL (50 GR)</t>
  </si>
  <si>
    <t>Mortero 1500 PSI Corriente** (1:7)</t>
  </si>
  <si>
    <t>MORTERO 2000 PSI Cte. - Ar</t>
  </si>
  <si>
    <t>Mortero 2000 PSI grouting **</t>
  </si>
  <si>
    <t>MORTERO 2500 PSI Cte.</t>
  </si>
  <si>
    <t>MORTERO 3000 PSI Cte.</t>
  </si>
  <si>
    <t>Mortero 3000 PSI grouting **</t>
  </si>
  <si>
    <t>MORTERO 3500 PSI Cte.</t>
  </si>
  <si>
    <t>MORTERO 4000 PSI Cte.</t>
  </si>
  <si>
    <t>Mortero 4000 PSI grouting **</t>
  </si>
  <si>
    <t>MORTERO 4500 PSI Cte.</t>
  </si>
  <si>
    <t>MORTERO 5000 PSI Cte.</t>
  </si>
  <si>
    <t>NUCLEOS DE ASFALTO</t>
  </si>
  <si>
    <t>OXICLORURO DE COBRE</t>
  </si>
  <si>
    <t>PIEDRA BOLA (Sum+Inst)**</t>
  </si>
  <si>
    <t>PIEDRA DE RIO</t>
  </si>
  <si>
    <t>PIEDRA GAVION</t>
  </si>
  <si>
    <t>PILOTE EN CONCRETO PROCESO D. 0.60</t>
  </si>
  <si>
    <t>PILOTE EN CONCRETO PROCESO D. 0.70</t>
  </si>
  <si>
    <t>PILOTE EN CONCRETO PROCESO D. 0.80</t>
  </si>
  <si>
    <t>Recebo Afirmado Sum+Transp &gt;15000 m3 **</t>
  </si>
  <si>
    <t>RECEBO MEJORADO CANTERA Obra</t>
  </si>
  <si>
    <t>Recebo Subbase granular+ Transporte</t>
  </si>
  <si>
    <t>RETIRO DE ESCOMBROS CON RETRO</t>
  </si>
  <si>
    <t>Rotura en concreto Cámara ETB</t>
  </si>
  <si>
    <t>TIERRA NEGRA +TRANSPORTE</t>
  </si>
  <si>
    <t>Tierra negra selec. con cascarilla y abono org.**</t>
  </si>
  <si>
    <t>Tierra seleccionada producto de excavacion **</t>
  </si>
  <si>
    <t>Transporte+Disposicion Final Escombros Vj 6m3</t>
  </si>
  <si>
    <t>Triturado 1 1/2" (Suministro + Transporte)</t>
  </si>
  <si>
    <t>Triturado 1" Lavado (Sin Transporte)*</t>
  </si>
  <si>
    <t>Triturado 3-4" **</t>
  </si>
  <si>
    <t>Triturado 3/4" a 1" Lavado(Inc. transporte) **</t>
  </si>
  <si>
    <t>Vehículo con Capacidad Mayor a 3 Ton.</t>
  </si>
  <si>
    <t>MES</t>
  </si>
  <si>
    <t>Vehículo de transporte de 1300 a 2000cc.</t>
  </si>
  <si>
    <t>Vehículo de transporte Mayores a 2000cc.</t>
  </si>
  <si>
    <t>YESO (saco de 25Kg)</t>
  </si>
  <si>
    <t>YESO PIRAMIDE</t>
  </si>
  <si>
    <t>ADOQUIN (6X12X24) EN OBRA</t>
  </si>
  <si>
    <t>ADOQUIN 3x6x25 S/CRIST.</t>
  </si>
  <si>
    <t>ADOQUIN CONC.A-6 OBRA (10x20x6)</t>
  </si>
  <si>
    <t>ADOQUIN CONC.A-8 OBRA (10x20x8)</t>
  </si>
  <si>
    <t>Adoquín Curvo Ecológico Traf. Peatonal 33x16x3.5</t>
  </si>
  <si>
    <t>Adoquin de arcilla tipo vehicular (20x10x8) obra</t>
  </si>
  <si>
    <t>Adoquin ecologico 20x20x3.8 **</t>
  </si>
  <si>
    <t>Adoquin ecologico 29x43x8 GRAMOQUIN</t>
  </si>
  <si>
    <t>Adoquin Estructural fino Ecologico 6x12x24.5cm **</t>
  </si>
  <si>
    <t>ALFAJIA 6 MOORE Nat. Fab.</t>
  </si>
  <si>
    <t>BLOQ. CONCRETO 20X20X40 + Transporte</t>
  </si>
  <si>
    <t>BLOQUE #3 YOMASA 31.5x23x7 Perforado Fab.</t>
  </si>
  <si>
    <t>BLOQUE #3 YOMASA 31.5x23x7 Perforado Obra</t>
  </si>
  <si>
    <t>BLOQUE #4 32 x 20 x 9</t>
  </si>
  <si>
    <t>BLOQUE #4 STA/FE 33x23x9 Fab.</t>
  </si>
  <si>
    <t>BLOQUE #4 STA/FE 33x23x9 Obra</t>
  </si>
  <si>
    <t>BLOQUE #4 USME 16.5x23x9 Medio Fab.</t>
  </si>
  <si>
    <t>BLOQUE #4 USME TRADICIONAL 33x23x9 Fab.</t>
  </si>
  <si>
    <t>BLOQUE #4 YOMASA 30x20x10 Estandar Fab.</t>
  </si>
  <si>
    <t>BLOQUE #4S YOMASA 30x20x10 Perforado Obra</t>
  </si>
  <si>
    <t>BLOQUE #5 STA/FE 33x23x11.5 Fab.</t>
  </si>
  <si>
    <t>BLOQUE #5S YOMASA 30x20x12 Perforado Fab.</t>
  </si>
  <si>
    <t>BLOQUE #5S YOMASA 30x20x12 Perforado Obra</t>
  </si>
  <si>
    <t>BLOQUE CEMENTO TIPO SPLIT 15X20X40</t>
  </si>
  <si>
    <t>Bloque concreto 12x20x40 enteroFab. **</t>
  </si>
  <si>
    <t>BLOQUE DIV. CONCRETODO 10x20x40 Fab.</t>
  </si>
  <si>
    <t>BLOQUE DIV. MODULARES 9x19x19 Liso Obra</t>
  </si>
  <si>
    <t>BLOQUE DIV. MODULARES 9x19x39 Liso Obra</t>
  </si>
  <si>
    <t>BLOQUE MEDIO #5(33X11.5X11.5CM) HELIOS</t>
  </si>
  <si>
    <t>GRIFERIA LAVAMANOS FENIX DE 8" GRIVAL</t>
  </si>
  <si>
    <t>JAMBAS 16x6 MOORE NATURAL Fab.</t>
  </si>
  <si>
    <t>JAMBAS 16x6 MOORE Vitrif. Fab.</t>
  </si>
  <si>
    <t>LADRIBLOC 12 STA/FE -19X12X39 Obra.</t>
  </si>
  <si>
    <t>LADRIBLOC 14 STA/FE 39x14x19 Fab.</t>
  </si>
  <si>
    <t>LADRILLO ½ LUNA MOORE 25x12.5x6 Nat. Fab.</t>
  </si>
  <si>
    <t>LADRILLO ½ LUNA MOORE 25x12.5x6 Vtrif. Fab.</t>
  </si>
  <si>
    <t>LADRILLO 20x10x4 Obra</t>
  </si>
  <si>
    <t>LADRILLO COCO PARA REVOCAR 10X19X39</t>
  </si>
  <si>
    <t>LADRILLO ESTRUCT. YOMASA 24x12x7 Fab.</t>
  </si>
  <si>
    <t>LADRILLO ESTRUCT. YOMASA 24x12x7 Obra</t>
  </si>
  <si>
    <t>LADRILLO ESTRUCTURAL G 29X14.5X9 fab</t>
  </si>
  <si>
    <t>LADRILLO ESTRUCTURAL G 29X14.5X9 obra</t>
  </si>
  <si>
    <t>LADRILLO LIVIANO 24x12x7 Cocido Obra</t>
  </si>
  <si>
    <t>LADRILLO ME REJILLA SUPER 16X12X6 fab</t>
  </si>
  <si>
    <t>LADRILLO ME REJILLA SUPER 16X12X6 obra</t>
  </si>
  <si>
    <t>LADRILLO PRENSADO Liviano 24.5 x 6 x 12 cm</t>
  </si>
  <si>
    <t>LADRILLO R/OLAS MOORE 30x13.5x6 Nat. Fab.</t>
  </si>
  <si>
    <t>LADRILLO R/OLAS MOORE 30x15 Vtrif. Fab.</t>
  </si>
  <si>
    <t>LADRILLO RECOCIDO (12X24X6) EN OBRA</t>
  </si>
  <si>
    <t>LADRILLO REJILLA MOORE 26x12.5x6 nat. Fab.</t>
  </si>
  <si>
    <t>LADRILLO REJILLA YOMASA 24x12x7 Osc Fab.</t>
  </si>
  <si>
    <t>LADRILLO REJILLA YOMASA 24x12x7 Osc. Obra</t>
  </si>
  <si>
    <t>Lamina concret aligerado fibra de vidrio GRC **</t>
  </si>
  <si>
    <t>LAMINA EN DRY WALL 3/8"</t>
  </si>
  <si>
    <t>LAMINA EN DRY WALL 5/8"</t>
  </si>
  <si>
    <t>MINERAL COLOR ROJO</t>
  </si>
  <si>
    <t>VITROBLOCK PISO</t>
  </si>
  <si>
    <t>VITROMURO .0.19 x0.19x0.08</t>
  </si>
  <si>
    <t>ACRILICO 2mm.</t>
  </si>
  <si>
    <t>ACRILICO 3mm. (Opal-Lámina de 1,20x1.80m)</t>
  </si>
  <si>
    <t>ACUSTIFIBRA S/inst. Fglas</t>
  </si>
  <si>
    <t>AISLAPOR LE BARON .61x1.22 25mm</t>
  </si>
  <si>
    <t>AISLAPOR TAYRONA .62x1.22 25mm</t>
  </si>
  <si>
    <t>ANCLAJE METALICO DE ROSCA INTERNA (1/4")</t>
  </si>
  <si>
    <t>ANGULO 30X20 CAL.26 L=2.44M</t>
  </si>
  <si>
    <t>BAQUETON Y ESQUINERAS APLICADO</t>
  </si>
  <si>
    <t>CORNISA DECORADA</t>
  </si>
  <si>
    <t>CORNISA MEDIACANA ATENAS</t>
  </si>
  <si>
    <t>CORNISA PECHO DE PALOMA</t>
  </si>
  <si>
    <t>DURACUSTIC ROCKS Fglas</t>
  </si>
  <si>
    <t>PLC</t>
  </si>
  <si>
    <t>FRESCASA M.B.I. S/inst. Fglas</t>
  </si>
  <si>
    <t>ICOPOR 1 Cm. DENSIDAD 15 1x1</t>
  </si>
  <si>
    <t>LAMINA ACRILICO COLOR 3MM (1.20X1.80M)</t>
  </si>
  <si>
    <t>LAMINA COSMOS RH 95 60x60 15 mm</t>
  </si>
  <si>
    <t>LAMINA DE ICOPOR DE 1X1X0.5 cmD-10</t>
  </si>
  <si>
    <t>LAMINA DE ICOPOR DE 1X1X1 cm D-10</t>
  </si>
  <si>
    <t>LAMINA DE ICOPOR DE 1X1X1.5 cm D-10</t>
  </si>
  <si>
    <t>LAMINA DE ICOPOR DE 1X1X3 cm D-10</t>
  </si>
  <si>
    <t>LAMINA DE ICOPOR DE 1X1X4 cm D-10</t>
  </si>
  <si>
    <t>Lamina en Superboard (1.22x2.44) 8mm **</t>
  </si>
  <si>
    <t>Lamina en Superboard 17MM</t>
  </si>
  <si>
    <t>Lamina en Superboard modular **</t>
  </si>
  <si>
    <t>LAMINA ENCORE 1933</t>
  </si>
  <si>
    <t>LAMINA ETERBOARD 10MM-1.22X2.44M</t>
  </si>
  <si>
    <t>LAMINA ETERBOARD 10mm 2.44X1.22</t>
  </si>
  <si>
    <t>LAMINA ETERBOARD 17MM-1.22X2.44M</t>
  </si>
  <si>
    <t>LAMINA ETERBOARD 8MM-1.22X2.44M</t>
  </si>
  <si>
    <t>LAMINA F.FISS. SECOND LOOK 24x48x3/4"</t>
  </si>
  <si>
    <t>LAMINA F.FISS.FIRE GUARD 24x48x5/8"</t>
  </si>
  <si>
    <t>LAMINA FIBROCEMENTO 14MM-1.22X2.44M</t>
  </si>
  <si>
    <t>LAMINA FUTURA RH 70 1.22x61 14 mm</t>
  </si>
  <si>
    <t>LUXALON Alumin espejo V5 Decor</t>
  </si>
  <si>
    <t>LUXALON Aluzinc LISO V5 Decor</t>
  </si>
  <si>
    <t>LUXALON Bandeja Aluminio Natural</t>
  </si>
  <si>
    <t>LUXALON Minicell 5x5 Aluzinc</t>
  </si>
  <si>
    <t>MEDALLON EN YESO MD3</t>
  </si>
  <si>
    <t>MONOACUSTIC0 1 1/2" S/inst. Fglas</t>
  </si>
  <si>
    <t>MURO TOLETE COMÚN 0.12</t>
  </si>
  <si>
    <t>PARAL VERTICAL DE(3,5/8") L=3.00M CAL.26</t>
  </si>
  <si>
    <t>PERFIL OMEGA(60.3MM) L=3.05M CAL.26</t>
  </si>
  <si>
    <t>PERFILERIA PARA CIELORASO EN DRY WALL</t>
  </si>
  <si>
    <t>PLACA BASE CONCRETO 0.10</t>
  </si>
  <si>
    <t>PLACA PLANA 122x122x4m ETERNIT</t>
  </si>
  <si>
    <t>PLACA PLANA 122x122x6m ETERNIT</t>
  </si>
  <si>
    <t>PLACA PLANA 122x244x6m ETERNIT</t>
  </si>
  <si>
    <t>PLACA PLANA 122x61x4mm ETERNIT</t>
  </si>
  <si>
    <t>VIGUETA CIELO RASO CALIBRE 26 (2.44M)</t>
  </si>
  <si>
    <t>VIGUETA CIELO RASO CALIBRE 28 L=2.44</t>
  </si>
  <si>
    <t>VIGUETA PRINCIPAL(L=3.05M) CAL.26</t>
  </si>
  <si>
    <t>BAJANTE CODO 90°PVC (RAINGO)</t>
  </si>
  <si>
    <t>BAJANTE Rect. AR x2.5M ETERNIT</t>
  </si>
  <si>
    <t>BAJANTE Rect. CR x2.5M ETERNIT</t>
  </si>
  <si>
    <t>BOVEDA CIRCULAR No.1 120x155</t>
  </si>
  <si>
    <t>BOVEDA CIRCULAR No.2 159x110</t>
  </si>
  <si>
    <t>BOVEDA CIRCULAR No.3 245x155</t>
  </si>
  <si>
    <t>BOVEDA CIRCULAR No.4 275x164</t>
  </si>
  <si>
    <t>CABALLETE FIJO T.ONDULADA ETERNIT</t>
  </si>
  <si>
    <t>CABALLETE NATURAL Artic. MOORE</t>
  </si>
  <si>
    <t>CABALLETE ONDULADO 50 x 112</t>
  </si>
  <si>
    <t>CABALLETE ONDULIT ARTICULADO ETERNIT</t>
  </si>
  <si>
    <t>CABALLETE ONDULIT FIJO ETERNIT</t>
  </si>
  <si>
    <t>CABALLETE ONDULIT UNIVERSAL ETERNIT</t>
  </si>
  <si>
    <t>CABALLETE TRIPLANO 52x107 3mm.</t>
  </si>
  <si>
    <t>CANAL PVC (RAINGO)</t>
  </si>
  <si>
    <t>CANAL S/Circ. AS x250m ETERNIT</t>
  </si>
  <si>
    <t>CANAL S/Circ. CS x250m ETERNIT</t>
  </si>
  <si>
    <t>CANAL S/Circ.BSx250m ETERNIT</t>
  </si>
  <si>
    <t>CANAL S/PORTE PVC (RAINGO)</t>
  </si>
  <si>
    <t>CANAL TAPA EXTERNA PVC(RAINGO)</t>
  </si>
  <si>
    <t>CANALETA 90-240x100 ACRILICA</t>
  </si>
  <si>
    <t>CANALETA 90-292x100 ACRILICA</t>
  </si>
  <si>
    <t>Cinta selladora microperforada /33</t>
  </si>
  <si>
    <t>Cub.Sencilla.Deck333CAlumin-Pintura2Caras</t>
  </si>
  <si>
    <t>CUBIERTA Arq. Galv. 3.05</t>
  </si>
  <si>
    <t>CUBIERTA Arq. Galv.3.66 ACESCO</t>
  </si>
  <si>
    <t>CUBIERTA ROYALCO</t>
  </si>
  <si>
    <t>CUBIERTA SANDWICH FIBRA GALV. cal.28</t>
  </si>
  <si>
    <t>CUBIERTA SANDWICH ICOPOR ALUZINC cal.28</t>
  </si>
  <si>
    <t>CUBIERTA SANDWICH ICOPOR GALV. cal.28</t>
  </si>
  <si>
    <t>CUBIERTA SANDWICH POLIURET. GALV. cal.28</t>
  </si>
  <si>
    <t>CUBIERTA SENCILLA ALUZINC cal.28 2.5m</t>
  </si>
  <si>
    <t>CUBIERTA SENCILLA GALV. cal.28 2.5m</t>
  </si>
  <si>
    <t>CUBIERTA SENCILLA GALV. cal.28 3.5m</t>
  </si>
  <si>
    <t>DOMO Cuadr.BURBUJA 117x117 3mm</t>
  </si>
  <si>
    <t>DOMO Cuadr.DIAMANT 117x117 3mm</t>
  </si>
  <si>
    <t>ELEMENTOS DE FIJACION TEJA CINDU</t>
  </si>
  <si>
    <t>Elementos fijacion Archivador**</t>
  </si>
  <si>
    <t>elementos fijacion bandit**</t>
  </si>
  <si>
    <t>Elementos Varios Repar.Juego Madera**</t>
  </si>
  <si>
    <t>FIJADOR ALA Compl.CANALETA-43 ETERNIT</t>
  </si>
  <si>
    <t>FIJADOR ALA Compl.CANALETA-90</t>
  </si>
  <si>
    <t>GANCHO PLACA Ond.150mm FIBROCEMENTO</t>
  </si>
  <si>
    <t>Herraje 30x30</t>
  </si>
  <si>
    <t>Làmina Policarbonato Alveolar transp. 6mm</t>
  </si>
  <si>
    <t>Perfiles angulares A572 Gr 50 Coliseo Tunal</t>
  </si>
  <si>
    <t>PLACA ACANALADA 60x120 ETERNIT</t>
  </si>
  <si>
    <t>PLACA ACANALADA 60x170 ETERNIT</t>
  </si>
  <si>
    <t>PLACA ACANALADA 60x240 ETERNIT</t>
  </si>
  <si>
    <t>PLACA ACANALADA 60x340 ETERNIT</t>
  </si>
  <si>
    <t>Poliuretano 1 mm **</t>
  </si>
  <si>
    <t>Poliuretano 4 mm **</t>
  </si>
  <si>
    <t>Remate Lateral Contra Muro 0.25m Aluzinc</t>
  </si>
  <si>
    <t>Remate SuperiorTeja CumbreraDos Aguas Aluzinc</t>
  </si>
  <si>
    <t>SUPERCANALETA 90x240x100 Colom</t>
  </si>
  <si>
    <t>TEJA "S" Natural Terracota SANTAFE</t>
  </si>
  <si>
    <t>TEJA ACRILICA No. 10 Ond. 3mm.</t>
  </si>
  <si>
    <t>TEJA CABLLETE AA Ref.771 MOORE</t>
  </si>
  <si>
    <t>TEJA CABLLETE AA Ref.772 MOORE</t>
  </si>
  <si>
    <t>Teja Cal24 termoAcustic2Cara pintad luxacustic **</t>
  </si>
  <si>
    <t>Teja Cal24termoAcustica sinPintar luxacustic poliu</t>
  </si>
  <si>
    <t>TEJA CINDU CLIMATIZADA ancho .68</t>
  </si>
  <si>
    <t>TEJA CINDU CLIMATIZADA ancho .78</t>
  </si>
  <si>
    <t>TEJA HEXAGONAL 3.5 mm.</t>
  </si>
  <si>
    <t>TEJA PLACA Ond. No. 10 ETERNIT</t>
  </si>
  <si>
    <t>TEJA PLANA 25x15 NATURAL MOORE</t>
  </si>
  <si>
    <t>TEJA PLANA 25x17 NATURAL MOORE</t>
  </si>
  <si>
    <t>TEJA RECTANGULAR 3.5 mm.</t>
  </si>
  <si>
    <t>TEJA ROYALCO ANDINA</t>
  </si>
  <si>
    <t>TEJA RURALIT No.4</t>
  </si>
  <si>
    <t>TEJA RURALIT No.6</t>
  </si>
  <si>
    <t>TEJA RURALIT No.8</t>
  </si>
  <si>
    <t>TEJA SHINGLE Marathon</t>
  </si>
  <si>
    <t>TEJA SHINGLE SPANISH RED S/inst. Fglas</t>
  </si>
  <si>
    <t>TEJA TEJALIT # 4 DOBLE ETERNIT</t>
  </si>
  <si>
    <t>TEJA TEJALIT # 6 DOBLE ETERNIT</t>
  </si>
  <si>
    <t>TEJA TEJALIT # 8 DOBLE ETERNIT</t>
  </si>
  <si>
    <t>TEJA Tripl.No.1 179x117 Acr.2mm</t>
  </si>
  <si>
    <t>TEJA Tripl.No.1 179x117Acr.3mm</t>
  </si>
  <si>
    <t>TEJA Tripl.No.2 240x117 Acr.2mm</t>
  </si>
  <si>
    <t>TEJA Tripl.No.2 240x117 Acr.3mm</t>
  </si>
  <si>
    <t>TERMINAL LATERAL No. 4 ETERNIT</t>
  </si>
  <si>
    <t>TERMINAL LATERAL No. 6 ETERNIT</t>
  </si>
  <si>
    <t>TORNILL0 FIJACION METALICO CANALETA-90</t>
  </si>
  <si>
    <t>TORNILLO COMPL.METALcCAN-43 ETERNIT</t>
  </si>
  <si>
    <t>TRABA COMPL. C-90 ETERNIT</t>
  </si>
  <si>
    <t>VITROLIT (MARQUESINAS)</t>
  </si>
  <si>
    <t>ACABADOS FACHALETA DE PVC</t>
  </si>
  <si>
    <t>Adoquín de arcilla tipo tolete **</t>
  </si>
  <si>
    <t>ADOQUIN LIV. MOORE 15x15x5 Nat.</t>
  </si>
  <si>
    <t>ADOQUIN Liv. Nat.20x10x3.5 MOORE</t>
  </si>
  <si>
    <t>ADOQUIN Liv. Nat.Corbati</t>
  </si>
  <si>
    <t>ADOQUIN Nat. 15x15x3.5 MOORE</t>
  </si>
  <si>
    <t>ADOQUIN Nat. 20x10x5 MOORE</t>
  </si>
  <si>
    <t>ADOQUIN Nat. 26x12.5x6 TRAF.VEHIC.LIV</t>
  </si>
  <si>
    <t>ADOQUIN Natural. 26x12.5x3.5 MOORE</t>
  </si>
  <si>
    <t>ADOQUIN VEHICULAR 8x10x20 Santafé Español</t>
  </si>
  <si>
    <t>ADOQUIN VEHICULAR SULTANA</t>
  </si>
  <si>
    <t>ADOQUIN Vitrif. 20x10x5 MOORE</t>
  </si>
  <si>
    <t>ADOQUIN Vitrif. CORBATIN</t>
  </si>
  <si>
    <t>ADOQUIN Vitrif. ESCAMA MOORE</t>
  </si>
  <si>
    <t>ALCOHOL ETÍLICO AL 97%</t>
  </si>
  <si>
    <t>ALFACOLOR 1-3 BLANCO (5Kg-1)</t>
  </si>
  <si>
    <t>ALFACOLOR 1-5 PLUS NEGRO (5Kg)</t>
  </si>
  <si>
    <t>ALFALISTO PLUS (25Kg)</t>
  </si>
  <si>
    <t>ALFARJIA GRABADA 12x17x7 fab</t>
  </si>
  <si>
    <t>ALFARJIA GRABADA 12x17x7 obra</t>
  </si>
  <si>
    <t>ALFOMBRA ALFA KASHMIR IMPERIAL</t>
  </si>
  <si>
    <t>ALFOMBRA ALFA PREMIER (NYLON)</t>
  </si>
  <si>
    <t>ALFOMBRA ALFA SPLENDOR (NYLON)</t>
  </si>
  <si>
    <t>ALFOMBRA ALFA VICTORY</t>
  </si>
  <si>
    <t>ALFOMBRA PAVCO FLORESTA II Inst.</t>
  </si>
  <si>
    <t>ALFOMBRA PAVCO IGUAZU Inst.</t>
  </si>
  <si>
    <t>ALFOMBRA PAVCO MAGISTRAL Inst.</t>
  </si>
  <si>
    <t>ALFOMBRA PAVCO MALAGA sahara Inst.</t>
  </si>
  <si>
    <t>ALFOMBRA PAVCO MINK Inst.</t>
  </si>
  <si>
    <t>ALFOMBRA PAVCO MONACO Inst.</t>
  </si>
  <si>
    <t>ALFOMBRA PAVCO OASIS Inst.</t>
  </si>
  <si>
    <t>ALFOMBRA PAVCO SOLAR Inst.</t>
  </si>
  <si>
    <t>ALFOMBRA PAVCO TUNEZ II Inst.</t>
  </si>
  <si>
    <t>Arcilla **</t>
  </si>
  <si>
    <t>Baldosa Grano de Marmol 30 x 60 PerlatoClaroAlfa</t>
  </si>
  <si>
    <t>BALDOSA GRANO MARMOL GR-5 33.3 x 33.3</t>
  </si>
  <si>
    <t>BALDOSIN GRANITO MARMOL Blc.#4 DELTA</t>
  </si>
  <si>
    <t>BALDOSIN MARMOL GRIS #4 DELTA 30 x 30</t>
  </si>
  <si>
    <t>BALDOSIN MARMOL GRIS #4 DELTA 33 x 33</t>
  </si>
  <si>
    <t>Black out negro **</t>
  </si>
  <si>
    <t>BLOQUE ENCHAPE EA-10</t>
  </si>
  <si>
    <t>BLOQUE ENCHAPE TEI-18</t>
  </si>
  <si>
    <t>BLOQUE ENCHAPE TPI-16</t>
  </si>
  <si>
    <t>Bocel (1/4) laminado nacional **</t>
  </si>
  <si>
    <t>Bocel (perfil T) laminado nacional **</t>
  </si>
  <si>
    <t>BOQUILLA BLANCA -1 (Saco de 25 Kg)</t>
  </si>
  <si>
    <t>BOQUILLA COLORES Alfagres o similar</t>
  </si>
  <si>
    <t>BOQUILLA CONCOLOR PORCELANATO</t>
  </si>
  <si>
    <t>Bordillo Piedra Muñeca (100x300x1000)</t>
  </si>
  <si>
    <t>Celoscreen liso Paso 120 Aluzinc</t>
  </si>
  <si>
    <t>CELOSIA NATURAL PISO MOORE</t>
  </si>
  <si>
    <t>CELOSIA VITRIFICADO PISO MOORE</t>
  </si>
  <si>
    <t>CERAMICA BLANCA 20x35CM</t>
  </si>
  <si>
    <t>Cerámica importada antártica 33x60 **</t>
  </si>
  <si>
    <t>CONTRAPASOS ESCALERA Vinisol .Inst PAVCO</t>
  </si>
  <si>
    <t>Deck Liston WPC Macizo A=16cm ; E=2cm , L=3m</t>
  </si>
  <si>
    <t>EMEFLEX MOZAICO INST.</t>
  </si>
  <si>
    <t>ENCHAPE ANTICADO TICINO 25 x 25 CRNA</t>
  </si>
  <si>
    <t>Enchape blanco 25x40cm brillante**</t>
  </si>
  <si>
    <t>ENCHAPE CARRARA REC BLANCO 30 X 60</t>
  </si>
  <si>
    <t>ENCHAPE CLASICA CARRARA 30x45 CRNA</t>
  </si>
  <si>
    <t>ENCHAPE CLASICA MADRID 20*30 CRNA</t>
  </si>
  <si>
    <t>ENCHAPE CLASICA MIRO 25x35 CRNA</t>
  </si>
  <si>
    <t>ENCHAPE CLASICA ROMA 25x35 CRNA</t>
  </si>
  <si>
    <t>ENCHAPE CLASICA VICTORIA 20x30 CRNA</t>
  </si>
  <si>
    <t>ENCHAPE CRISTANAC</t>
  </si>
  <si>
    <t>ENCHAPE ITALICA BEIGE 20x30 CRNA</t>
  </si>
  <si>
    <t>ENCHAPE JULIANA BALNCO 20 x 30 CRNA</t>
  </si>
  <si>
    <t>ENCHAPE LUMIK 25x35 CRNA</t>
  </si>
  <si>
    <t>ENCHAPE LUMIK BLANCO 25x35 CRNA</t>
  </si>
  <si>
    <t>ENCHAPE MACEDONIA 25 x 25 CRNA</t>
  </si>
  <si>
    <t>ENCHAPE MURO NEVADA 45*30 CRNA</t>
  </si>
  <si>
    <t>ENCHAPE PRESTIGIO BALTICO 25x35 ITALIA</t>
  </si>
  <si>
    <t>ENCHAPE TAMPICO BEIGE 20x30 CRNA</t>
  </si>
  <si>
    <t>ENCHAPE TURQUI AZUL 25x25 CRNA</t>
  </si>
  <si>
    <t>ENCHAPE VERACRUZ AZUL 20*30 CRNA</t>
  </si>
  <si>
    <t>ESCALGRES ROJO 30.5 X 30.5</t>
  </si>
  <si>
    <t>ESQUINERA DE 6 NATURAL MOORE</t>
  </si>
  <si>
    <t>ESQUINERA DE 6 Vitrif. MOORE</t>
  </si>
  <si>
    <t>ESQUINERA DE 8 NATURAL MOORE</t>
  </si>
  <si>
    <t>ESQUINERA DE 8 Vitrif. MOORE</t>
  </si>
  <si>
    <t>ESQUINERO PISO EASY DECK AQUA</t>
  </si>
  <si>
    <t>ESTUCOR BLANCO CRNA</t>
  </si>
  <si>
    <t>FIJA-MIX BOLSA DE 2 KG ALFA</t>
  </si>
  <si>
    <t>Grama Sintetica poli 700 Grs + (Sum + trans+ins)</t>
  </si>
  <si>
    <t>GRANITO NAT.GOLDEN CREAM</t>
  </si>
  <si>
    <t>GRANITO NAT.GRIS GUAYANA 305x305x 10</t>
  </si>
  <si>
    <t>GRANITO NAT.GRIS GUAYANA CUADREADO</t>
  </si>
  <si>
    <t>GRANITO NAT.JASPE 305x305x10</t>
  </si>
  <si>
    <t>GRANITO NAT.NEGRO ABSOLUTO 305x305x10</t>
  </si>
  <si>
    <t>GRANITO NAT.ROJO GUAYANA 305x305x10</t>
  </si>
  <si>
    <t>GRANITO NAT.ROSA PORRINO 305x305x10</t>
  </si>
  <si>
    <t>GRANITO NAT.VERDE UBATUBA</t>
  </si>
  <si>
    <t>GRANITO NAT.VERDE UBATUBA (305x305x20)</t>
  </si>
  <si>
    <t>GRANITO NEGRO ABSOLUTO</t>
  </si>
  <si>
    <t>GUARDAESCOBA DE PVC</t>
  </si>
  <si>
    <t>GUARDAESCOBA h=0.10m PAVCO</t>
  </si>
  <si>
    <t>GUARDAESCOBA MARMOL 7x33 GRS DELTA</t>
  </si>
  <si>
    <t>GUARDAESCOBA MARMOL Blc.7x30 DELTA</t>
  </si>
  <si>
    <t>GUARDAESCOBA O ZOCALO BH5 (33X7.2-1)</t>
  </si>
  <si>
    <t>Guardaescoba para piso laminado nacional 8cm **</t>
  </si>
  <si>
    <t>GUARDAESCOBA VINISOL 6.8Inst PAVCO</t>
  </si>
  <si>
    <t>GUARDAESCOBA ZAPAN (Suministro) h= o,10</t>
  </si>
  <si>
    <t>JUNTA PLUS (BOLSA DE 5 Kg)</t>
  </si>
  <si>
    <t>Llanta Reciclada de 1-2 MM Negra</t>
  </si>
  <si>
    <t>Loseta concreto tipo IDU A-30 (60x40x6) **</t>
  </si>
  <si>
    <t>Loseta concreto tipo IDU A-40 (60x20x6) **</t>
  </si>
  <si>
    <t>Loseta concreto tipo IDU A-50 (40x40x6)**</t>
  </si>
  <si>
    <t>Loseta concreto tipo IDU A-55 A-56 (40x40x6)**</t>
  </si>
  <si>
    <t>Loseta concreto tipo IDU A-60 (20x40x6)**</t>
  </si>
  <si>
    <t>MALLA CERAMICA PIEDRACID NEGRO 30x30 **</t>
  </si>
  <si>
    <t>Mant. puert. vidrio port. IDRD</t>
  </si>
  <si>
    <t>MARMOL BOTTICINO CLASICO (305x305x20)</t>
  </si>
  <si>
    <t>MARMOL BOTTICINO CLASICO CUADREADO</t>
  </si>
  <si>
    <t>MARMOL BOTTICINO CREMO PLACAS</t>
  </si>
  <si>
    <t>MARMOL BOTTICINO FLORITO (305x305x10)</t>
  </si>
  <si>
    <t>MARMOL CAFE PINTA (305x305x10)</t>
  </si>
  <si>
    <t>MARMOL CAFE PINTA (ZOCALO 305x73x10)</t>
  </si>
  <si>
    <t>MARMOL CAFE PINTA PLACAS</t>
  </si>
  <si>
    <t>MARMOL CREMA MARFIL BEIGE (153x305x20)</t>
  </si>
  <si>
    <t>MARMOL CREMA MARFIL BEIGE (305x305x10)</t>
  </si>
  <si>
    <t>MARMOL CREMA MARFIL BEIGE (305x610x20)</t>
  </si>
  <si>
    <t>MARMOL CREMA MARFIL BEIGE PLACAS</t>
  </si>
  <si>
    <t>MARMOL CREMO TOSCANO (305x305x10)</t>
  </si>
  <si>
    <t>MARMOL GRIS PERLA PLACAS</t>
  </si>
  <si>
    <t>MARMOL GRIS RIO CLARO (305x305x10)</t>
  </si>
  <si>
    <t>MARMOL MULATA CAMPIÑA (305x305x10)</t>
  </si>
  <si>
    <t>MARMOL MULATA CAMPIÑA PLACAS</t>
  </si>
  <si>
    <t>MARMOL NEGRO CARACOL (305x305x10)</t>
  </si>
  <si>
    <t>MARMOL NEGRO CARACOL PLACAS</t>
  </si>
  <si>
    <t>MARMOL NEGRO SANGIL CUADREADO ALFA</t>
  </si>
  <si>
    <t>MARMOL RETAL BLANCO Huila.</t>
  </si>
  <si>
    <t>MARMOL RETAL GRIS PAYANDE</t>
  </si>
  <si>
    <t>MARMOL RETAL IMPORTADOS</t>
  </si>
  <si>
    <t>MARMOL RETAL PIEDRA CORALINA</t>
  </si>
  <si>
    <t>MARMOL RETAL ROSADO HUILA</t>
  </si>
  <si>
    <t>MARMOL RETAL TRAVERTINO VILLA DE LEYVA</t>
  </si>
  <si>
    <t>MARMOL ROYAL VERDE JP-30X1</t>
  </si>
  <si>
    <t>MARMOL Trav.VLLaLEIVA 30.5X15.3X1</t>
  </si>
  <si>
    <t>MARMOL TRAVERT.VILLA DE LEYVA PLACAS</t>
  </si>
  <si>
    <t>MARMOL VERDE SALTAN (305x305x10)</t>
  </si>
  <si>
    <t>MASTICO LIQUIDO(1 GALON) PAVCO</t>
  </si>
  <si>
    <t>MEDIACAÑA PVC</t>
  </si>
  <si>
    <t>PAPEL COLGADURA CINTIA ROLLO 5 M²</t>
  </si>
  <si>
    <t>PASO 30 cm x 3 mm</t>
  </si>
  <si>
    <t>PEGACOR I-40 GRIS CRNA</t>
  </si>
  <si>
    <t>PEGANTE PARA PISO VINISOL</t>
  </si>
  <si>
    <t>GLN</t>
  </si>
  <si>
    <t>Pegaporcelanato**</t>
  </si>
  <si>
    <t>PIEDRA CORALINA (305x305x16)</t>
  </si>
  <si>
    <t>PIEDRA LAJA+TRANSPORTE</t>
  </si>
  <si>
    <t>Piedra Pizarra 5-8mm Negro (40x40cm) Suministro</t>
  </si>
  <si>
    <t>Pigmentación de Llanta (HULEX)</t>
  </si>
  <si>
    <t>PIRLAN EN ALUMINIO</t>
  </si>
  <si>
    <t>PISO ANTICA TARQUINA CENEFA 15 x 30 CRNA</t>
  </si>
  <si>
    <t>PISO ANTICADO DAKOTA 33 x 33 CRNA</t>
  </si>
  <si>
    <t>PISO ANTICADO GUAJIRA 20*20</t>
  </si>
  <si>
    <t>PISO ANTICADO GUAJIRA 33*33 CRNA</t>
  </si>
  <si>
    <t>PISO ANTICADO GUAJIRA TACO 16 x 16 CRNA</t>
  </si>
  <si>
    <t>PISO APALACHE 41 x 41 CRNA</t>
  </si>
  <si>
    <t>Piso Caucho reciclPigment 10cm sum+ inst</t>
  </si>
  <si>
    <t>Piso Caucho reciclPigment 1cm sum+ inst</t>
  </si>
  <si>
    <t>Piso Caucho reciclPigment 3cm sum+ inst</t>
  </si>
  <si>
    <t>Piso Caucho reciclPigment 4cm sum+ inst</t>
  </si>
  <si>
    <t>Piso Caucho reciclPigment 8cm sum+ inst</t>
  </si>
  <si>
    <t>Piso CauchoRecicPigment 5cm Sum+Inst</t>
  </si>
  <si>
    <t>PISO CERAMICA FERRARA 20.3x30.5 ALFA</t>
  </si>
  <si>
    <t>PISO CERAMICA LISA 20.3x30 .5 ALFA</t>
  </si>
  <si>
    <t>PISO CERAMICA LISA 20x20 ALFA</t>
  </si>
  <si>
    <t>PISO CERAMICA LISA 30x30 ALFA</t>
  </si>
  <si>
    <t>PISO CERVIA 41*41 CRNA</t>
  </si>
  <si>
    <t>PISO CISA BALTICO 31.5 x 31 .5</t>
  </si>
  <si>
    <t>PISO CLASICO CALACATA 41 x 41 CRNA</t>
  </si>
  <si>
    <t>PISO CLASICO CARRARA 33 x 33 CRNA</t>
  </si>
  <si>
    <t>PISO CLASICO CREMA MARFIL 33x33 CRNA</t>
  </si>
  <si>
    <t>PISO CLASICO MIRO 33x33 CRNA</t>
  </si>
  <si>
    <t>PISO CLASICO TOLUCA 30x30 CRNA</t>
  </si>
  <si>
    <t>PISO CLASICO VENECIA 34 x 34 CRNA</t>
  </si>
  <si>
    <t>PISO COMPANION SQUARE</t>
  </si>
  <si>
    <t>PISO CORSARIO COLORES ANCHO=1.40M***</t>
  </si>
  <si>
    <t>PISO CORSICO 33x33 CRNA</t>
  </si>
  <si>
    <t>PISO EASYDECK AQUA GRIS 30.48X30.48</t>
  </si>
  <si>
    <t>PISO EGEO BLANCO 25X25 CRNA</t>
  </si>
  <si>
    <t>PISO ESCALERA YOMASA 15.5x10x16 Obra</t>
  </si>
  <si>
    <t>PISO ESCALERA YOMASA 9x7x17 obra</t>
  </si>
  <si>
    <t>PISO IMPERIAL TEXTURE</t>
  </si>
  <si>
    <t>PISO MADERA ZAPAN 0,16 X 1,8 mm</t>
  </si>
  <si>
    <t>PISO MARMOL PRIMAVERA 31.5 x 31.5</t>
  </si>
  <si>
    <t>PISO MEDINTECH</t>
  </si>
  <si>
    <t>PISO MEDINTECH TANDEM</t>
  </si>
  <si>
    <t>PISO MONTEREY 31 x 31 CRNA</t>
  </si>
  <si>
    <t>PISO OPAL BEIGE 20.5x20.5 CRNA</t>
  </si>
  <si>
    <t>PISO PARKET ALAMO 34 x 34 CRNA</t>
  </si>
  <si>
    <t>PISO PARKET ALISO 41 x 41 CRNA</t>
  </si>
  <si>
    <t>PISO PARKET NOGAL 41*41 CRNA</t>
  </si>
  <si>
    <t>PISO PIZARRA NEW BLACK **</t>
  </si>
  <si>
    <t>PISO PRAGA AZUL 41x41 CRNA</t>
  </si>
  <si>
    <t>PISO PRAGA VERDE 41x41 CRNA</t>
  </si>
  <si>
    <t>PISO RUSTICO QUIMBAYA 33 x 33 CRNA</t>
  </si>
  <si>
    <t>PISO RUSTICO QUIMBAYA TACO 16 x 16 CRNA</t>
  </si>
  <si>
    <t>PISO SAVONA 41x41 CRNA</t>
  </si>
  <si>
    <t>PISO SICILIA MARFIL 34 x 34 CRNA</t>
  </si>
  <si>
    <t>PISO SONDRIO41*41 CRNA</t>
  </si>
  <si>
    <t>PISO STONETEX</t>
  </si>
  <si>
    <t>PISO TACO PUGLIA 13 x 13 CRNA</t>
  </si>
  <si>
    <t>PISO TAJO ANGULO 13 x 13 CRNA</t>
  </si>
  <si>
    <t>PISO TAJO CENEFA 13.5 x 41 CRNA</t>
  </si>
  <si>
    <t>PISO TORREON 30x30 CRNA</t>
  </si>
  <si>
    <t>PISO TRANSLATIONS</t>
  </si>
  <si>
    <t>PISO TURIN 41 x 41 CRNA</t>
  </si>
  <si>
    <t>PISO VIENA 41 x 41 CRNA</t>
  </si>
  <si>
    <t>PISOGRES ESMALTADO BLC 10x20 T.MOORE</t>
  </si>
  <si>
    <t>Pizarra Natural Negra 0,60 x 0,30 Tipo Pesado</t>
  </si>
  <si>
    <t>Placa negro san gil a medidas (marmol) **</t>
  </si>
  <si>
    <t>POLISEC PAVCO</t>
  </si>
  <si>
    <t>PORCELAGRES ALFA 30X30 **</t>
  </si>
  <si>
    <t>PORCELANATO ANDORA</t>
  </si>
  <si>
    <t>PORCELANATO BLANCO 46.1X46.1</t>
  </si>
  <si>
    <t>CAJA</t>
  </si>
  <si>
    <t>PORCELANATO EBRO BEIGE</t>
  </si>
  <si>
    <t>PORCELANATO PIEDRA PIZARRA</t>
  </si>
  <si>
    <t>PULIDA + LACADA PISO MADERA</t>
  </si>
  <si>
    <t>PULIDA PISO GRANITO(EQUIPO+MdEO)</t>
  </si>
  <si>
    <t>RAMPA PISO EASY DECK AQUA</t>
  </si>
  <si>
    <t>Rejilla Bronce TC 31/2"x3"</t>
  </si>
  <si>
    <t>RETAL PIEDRA MUÑECA</t>
  </si>
  <si>
    <t>Ripio de Llanta en forma de paja negra</t>
  </si>
  <si>
    <t>Sellador Bordes Cinta Antideslizante (Tubo 5 Onz)</t>
  </si>
  <si>
    <t>SOLDADURA PISO VINILO</t>
  </si>
  <si>
    <t>SumnistroeinstpisoviniloPVC tipoclic0.3micras</t>
  </si>
  <si>
    <t>TABLETA 10 x 10 NATURAL MOORE</t>
  </si>
  <si>
    <t>TABLETA 15 x 15 NATURAL MOORE</t>
  </si>
  <si>
    <t>TABLETA 15 x 15 Vitrif. MOORE</t>
  </si>
  <si>
    <t>TABLETA 20 x 10 NATURAL MOORE</t>
  </si>
  <si>
    <t>TABLETA 20 x 10 Vitrif. MOORE</t>
  </si>
  <si>
    <t>TABLETA 20 x20 Vitrif. MOORE</t>
  </si>
  <si>
    <t>TABLETA 20x20 NATURAL MOORE</t>
  </si>
  <si>
    <t>TABLETA GRES GRIEGA ROJA 10x10 ALFA</t>
  </si>
  <si>
    <t>TABLETA GRES GUAYACAN ROJA 20x10 ALFA</t>
  </si>
  <si>
    <t>TABLETA GRES ROMANA ROJA 20x10 ALFA</t>
  </si>
  <si>
    <t>Tableta piedra Cid Negro</t>
  </si>
  <si>
    <t>TABLETA ROMANA SAHARA ALFA***</t>
  </si>
  <si>
    <t>TABLETA YOMASA 10x10x2 Fab.</t>
  </si>
  <si>
    <t>TABLETA YOMASA 10x20x3 Obra</t>
  </si>
  <si>
    <t>TABLETA YOMASA 12.5x25x1.8 Obra</t>
  </si>
  <si>
    <t>TABLON ¼-26-6 NATURAL MOORE</t>
  </si>
  <si>
    <t>TABLON ¼-26-6 Vitrif. MOORE</t>
  </si>
  <si>
    <t>TABLON ¼-26-8 NATURAL MOORE</t>
  </si>
  <si>
    <t>TABLON ¼-26-8 Vitrif. MOORE</t>
  </si>
  <si>
    <t>TABLON DE ½-26 NATURAL MOORE</t>
  </si>
  <si>
    <t>TABLON DE ½-26 VITRIF. MOORE</t>
  </si>
  <si>
    <t>TABLON GRES GRAFILADO(30X30) ALFA</t>
  </si>
  <si>
    <t>TABLON LISO TRADICION ROJA ALFA</t>
  </si>
  <si>
    <t>TABLON TRADICION MOCCA 30 X 30</t>
  </si>
  <si>
    <t>Tierra arcillo-limosa**</t>
  </si>
  <si>
    <t>Win aluminio blanco x 6 metros **</t>
  </si>
  <si>
    <t>Win aluminio x 3 metros **</t>
  </si>
  <si>
    <t>XILENO</t>
  </si>
  <si>
    <t>ZOCALO Bald.GRANO 1 MELAT ALFA</t>
  </si>
  <si>
    <t>ZOCALO Bald.GRANO 5-BHV ALFA</t>
  </si>
  <si>
    <t>ZOCALO Bald.GRANO 5 MELAT ALFA</t>
  </si>
  <si>
    <t>ALQUILER DE FINISHER</t>
  </si>
  <si>
    <t>ALQUILER DE TRONZADORA PARA METAL</t>
  </si>
  <si>
    <t>Alquiler de Vactor (Solo Lavado)**</t>
  </si>
  <si>
    <t>HR</t>
  </si>
  <si>
    <t>ANDAMIO CERTIFICADO 7 SECCIONES</t>
  </si>
  <si>
    <t>ANDAMIO COLGANTE 40mt.</t>
  </si>
  <si>
    <t>ANDAMIO METALICO 1 SECCION</t>
  </si>
  <si>
    <t>ANDAMIO TUBULAR (SECC:1.5X1.5M.)</t>
  </si>
  <si>
    <t>ANDAMIOS GANCHO COLGANTE</t>
  </si>
  <si>
    <t>BALDE PARA PLUMA ADICIONAL</t>
  </si>
  <si>
    <t>BANDA PARA REMOVER ESCOMBROS 20 MTS</t>
  </si>
  <si>
    <t>Baranda Cerrami.Patinodromo Barrio(Tub.Negro)</t>
  </si>
  <si>
    <t>Baranda Jockey/ o patinaje **</t>
  </si>
  <si>
    <t>Baranda Met. Escalera Palacio de Los Deportes**</t>
  </si>
  <si>
    <t>BARANDA PROTECTORA /CAMARA</t>
  </si>
  <si>
    <t>BENITIN DE 1. TONELADAS (Oper+Comb)</t>
  </si>
  <si>
    <t>BENITIN DE 2. TONELADAS (Oper+Comb)</t>
  </si>
  <si>
    <t>BENITIN DE 2.5 TONELADAS</t>
  </si>
  <si>
    <t>BULLDOZER D-6D CAT. O SIMILAR(Oper+Comb)</t>
  </si>
  <si>
    <t>BULLDOZER D-6D CATERPILLAR(Oper+Comb)</t>
  </si>
  <si>
    <t>CALADORA</t>
  </si>
  <si>
    <t>CAMILLA EN MADERA PARA FORMALETA (UN)</t>
  </si>
  <si>
    <t>VJ</t>
  </si>
  <si>
    <t>CAMION DE 4.5 TONELADAS</t>
  </si>
  <si>
    <t>CAMION DE 9.0 TONELADAS</t>
  </si>
  <si>
    <t>CAMIONETA PICKUP</t>
  </si>
  <si>
    <t>CAMPERO</t>
  </si>
  <si>
    <t>CAMPERO PASAJEROS</t>
  </si>
  <si>
    <t>CARGADOR .40 M3 SOBRE LLANTAS</t>
  </si>
  <si>
    <t>CERCHA METALICA DE 3MT</t>
  </si>
  <si>
    <t>Cerram. M-70 (Tubo 1x1".)S/Dis M.U.(Sum+Inst) **</t>
  </si>
  <si>
    <t>CILINDRO PRUEBA CONCRETO (Alq)</t>
  </si>
  <si>
    <t>CINTURON DE SEGURIDAD</t>
  </si>
  <si>
    <t>COMPRESOR 250 PCM</t>
  </si>
  <si>
    <t>COMPRESOR DE 750 CPM S/C</t>
  </si>
  <si>
    <t>COMPRESOR DE AIRE</t>
  </si>
  <si>
    <t>COMPRESOR Oper. sin Combustible</t>
  </si>
  <si>
    <t>COMPRESOR Oper.+Comb</t>
  </si>
  <si>
    <t>COMPRESOR Oper.sin Combustible</t>
  </si>
  <si>
    <t>CORTADORA CONCRETO SIN DISCO</t>
  </si>
  <si>
    <t>CRUCETAS CORTAS</t>
  </si>
  <si>
    <t>Distanciometro</t>
  </si>
  <si>
    <t>DOBLADORA (Alquiler)</t>
  </si>
  <si>
    <t>EQUIPO CORTE ACETILENO</t>
  </si>
  <si>
    <t>EQUIPO DE CORTE OXICORTE</t>
  </si>
  <si>
    <t>EQUIPO DE TOPOGRAFIA</t>
  </si>
  <si>
    <t>Equipo Fumigador de Bomba**</t>
  </si>
  <si>
    <t>EQUIPO REACTOR EXP2 GRACO (POLIUREA)</t>
  </si>
  <si>
    <t>EQUIPO SOLDADURA 220 AMP ELECTRICO</t>
  </si>
  <si>
    <t>ESCALERILLA Trans. VERTICAL</t>
  </si>
  <si>
    <t>ESTACION TOTAL TOPOGRAFICA</t>
  </si>
  <si>
    <t>EXCAVADORA HIDRAUL.PC-307+Oper+Comb</t>
  </si>
  <si>
    <t>EXPLOSIVO QUIMICO PARA ROCA **</t>
  </si>
  <si>
    <t>EXTENSION ELECTRICA -30M</t>
  </si>
  <si>
    <t>FORMALETA ENTREPISO 1 SEMANA</t>
  </si>
  <si>
    <t>FORMALETA METÁLICA</t>
  </si>
  <si>
    <t>FORMALETA METALICA PARA VIGAS</t>
  </si>
  <si>
    <t>FORMALETA SARDINEL- (45x240) / ML</t>
  </si>
  <si>
    <t>FORMALETA SUPER T (M2)</t>
  </si>
  <si>
    <t>GRAPADORA NEUMATICA</t>
  </si>
  <si>
    <t>GRUA EXTENSION PARA POSTES</t>
  </si>
  <si>
    <t>GRUA HIDRAULICA (CARRO)</t>
  </si>
  <si>
    <t>GRUA POTAIN 428 BRAZO 40 MTS</t>
  </si>
  <si>
    <t>GRUA TELESCOPICA 30 TON (ALQUILER)</t>
  </si>
  <si>
    <t>Guadañadora gasolina (Oper+Comb) **</t>
  </si>
  <si>
    <t>HIDRO BLASTING (EST. METÁLICA)</t>
  </si>
  <si>
    <t>JUEGO DE RUEDAS PARA ANDAMIO(4)</t>
  </si>
  <si>
    <t>JUEGO POLEAS ANTENAYA</t>
  </si>
  <si>
    <t>Llanta Ref. 18,4 de 6 lonas Tipo R-1 - Suministro</t>
  </si>
  <si>
    <t>LLAVES TENSORA (ALQUILER)</t>
  </si>
  <si>
    <t>MALACATE 300 KG.</t>
  </si>
  <si>
    <t>Máquina de Costura Fibra en lona</t>
  </si>
  <si>
    <t>MARTILLO ROMPEDOR</t>
  </si>
  <si>
    <t>MEZCLADORA A GASOLINA (1-1/2 BULTO)</t>
  </si>
  <si>
    <t>MICRO AIRINCLUSOR DE AIRE</t>
  </si>
  <si>
    <t>LT</t>
  </si>
  <si>
    <t>MINICARGADOR BOBCAT(OPER+COMB)</t>
  </si>
  <si>
    <t>MINICARGADOR BOBCAT+Oper C/Comb</t>
  </si>
  <si>
    <t>MONTACARGA (2.5 Ton.)</t>
  </si>
  <si>
    <t>MONTACARGAS (1-2 TON)</t>
  </si>
  <si>
    <t>MORDAZA 0.50 mt CON CUÑA</t>
  </si>
  <si>
    <t>MORDAZA 0.80 mt CON CUÑA</t>
  </si>
  <si>
    <t>MORDAZA 1.10 mt CON CUÑA</t>
  </si>
  <si>
    <t>MORDAZA 1.85 mt CON CUÑA</t>
  </si>
  <si>
    <t>MORDAZAS EN PLATINA CON CUÑA</t>
  </si>
  <si>
    <t>MOTOBOMBA DE 3" MOTOR A GASOLINA</t>
  </si>
  <si>
    <t>MOTOBOMBA ELECTRICA DE 2" GASOLINA</t>
  </si>
  <si>
    <t>MOTOBOMBAS TRIFASICA DE 2"SUMERGIBLE</t>
  </si>
  <si>
    <t>MOTONIVELADORA (Oper+Com)</t>
  </si>
  <si>
    <t>NIVEL (AUTOMATICO)TOPOGRAFIA</t>
  </si>
  <si>
    <t>PALA DRAGA 320H 25 M PLUMA SOBRE ORUGA</t>
  </si>
  <si>
    <t>PARAL EN MADERA ORDINARIO 3M</t>
  </si>
  <si>
    <t>PARAL TELESCOPICO CORTO (UN)</t>
  </si>
  <si>
    <t>PARALES - MES</t>
  </si>
  <si>
    <t>PARALES - SEMANA (2 - 3.5m)</t>
  </si>
  <si>
    <t>PESCANTE PARA ANDAMIO COLGANTE</t>
  </si>
  <si>
    <t>PILOTEADORA OPERARIO+COMBUSTIBLE</t>
  </si>
  <si>
    <t>PISON DE MANO</t>
  </si>
  <si>
    <t>PLUMA ELECTRICA Trif.</t>
  </si>
  <si>
    <t>PLUMA GRUA MOTOR A GASOLINA</t>
  </si>
  <si>
    <t>PULIDORA 9" ( CON DISCO DE CORTE)</t>
  </si>
  <si>
    <t>PULIDORA MANUAL 9"</t>
  </si>
  <si>
    <t>PULIDORA MANUAL SIN DISCO</t>
  </si>
  <si>
    <t>PULIDORA MANUAL SIN DISCO 9"</t>
  </si>
  <si>
    <t>RANA A GASOLINA DE 50X75 CM</t>
  </si>
  <si>
    <t>Retroexcavadora (200m3/Dia)</t>
  </si>
  <si>
    <t>RODILLO D/PINTAS Y SONDEO</t>
  </si>
  <si>
    <t>ROLADORA (Alquiler)</t>
  </si>
  <si>
    <t>ROTOVACTOR (OPER+COMB).</t>
  </si>
  <si>
    <t>RUEDAS PARA ANDAMIO TUBULAR (Juego x 4)</t>
  </si>
  <si>
    <t>SACAPANTA MECÁNICA (NO UTILIZAR)</t>
  </si>
  <si>
    <t>Soplete + Cilindro a gas</t>
  </si>
  <si>
    <t>Soplete a gas</t>
  </si>
  <si>
    <t>Soplete a gas para calentar 3 boquillas (Discover)</t>
  </si>
  <si>
    <t>Suministro Neumatico Ref. 18,4 x 30 TRACTOR</t>
  </si>
  <si>
    <t>TABLERO EN PINO PATULA NUEVO (1.4x0.7m)</t>
  </si>
  <si>
    <t>TABLERO EN PINO PATULA USADO</t>
  </si>
  <si>
    <t>TABLERO METALICO (1.40 x 0.60)</t>
  </si>
  <si>
    <t>Tablero Nuevo en Pino (1.40x0.70m)</t>
  </si>
  <si>
    <t>TALADRO PERCUTOR 3/4"</t>
  </si>
  <si>
    <t>TALADRO ROTOPERCUTOR HASTA 3/4" SIN</t>
  </si>
  <si>
    <t>Tractor (Para poda o cepillado) (Oper+Comb)</t>
  </si>
  <si>
    <t>TRANSITO (6 SEGUNDOS)</t>
  </si>
  <si>
    <t>Transito, Nivel y Otros</t>
  </si>
  <si>
    <t>TRANSPORTE CAMABAJA</t>
  </si>
  <si>
    <t>TRAYLER O GATO PARA CABLES</t>
  </si>
  <si>
    <t>TRINQUETE</t>
  </si>
  <si>
    <t>VIBRADOR A GASOLINA</t>
  </si>
  <si>
    <t>VIBRADOR ELECTRICO</t>
  </si>
  <si>
    <t>VIBRO DYNAPAC 2.5 TONELADAS</t>
  </si>
  <si>
    <t>VIBRO REX 7 TONELADAS</t>
  </si>
  <si>
    <t>VIBROCOMP. BENITIN 1.5TON(Oper+Comb)**</t>
  </si>
  <si>
    <t>VIBROCOMP. BENITIN 1.TON(Oper+Comb)**</t>
  </si>
  <si>
    <t>VIBROCOMPACTADOR 2 TON (Oper+Comb)</t>
  </si>
  <si>
    <t>VOLQUETA (VIAJE 6M3 Max.3O KM)</t>
  </si>
  <si>
    <t>Zanjadora Autopropulsada llanta(Oper+Comb)**</t>
  </si>
  <si>
    <t>Zanjadora Autopropulsada Oruga(Oper+Comb)**</t>
  </si>
  <si>
    <t>ALQUILER DE COMPUTADOR</t>
  </si>
  <si>
    <t>Amplificador de cuatro canales 4x100w</t>
  </si>
  <si>
    <t>ANTENA COMUNAL AMPLIFICADOR</t>
  </si>
  <si>
    <t>ARRANCADOR TERMOMAGNETICO directo</t>
  </si>
  <si>
    <t>ASCENSOR 5 PARADAS/6 PERSONAS</t>
  </si>
  <si>
    <t>ASCENSOR 6 PARADAS/8 PERSONAS</t>
  </si>
  <si>
    <t>ASCENSOR 7 PARADAS/6 PERSONAS</t>
  </si>
  <si>
    <t>ASCENSOR 7 PARADAS/8 PERSONAS</t>
  </si>
  <si>
    <t>ASPERSOR ROTOR</t>
  </si>
  <si>
    <t>Barra de seguridad 18" d=1 1/4"Acero inox import**</t>
  </si>
  <si>
    <t>Barra de seguridad 24" Acero inox import**</t>
  </si>
  <si>
    <t>Barra segurid.18"Acero Sobrepon.Pared. Import.**</t>
  </si>
  <si>
    <t>Bateria para planta electrica 8dt 1600</t>
  </si>
  <si>
    <t>BOMBA A/NEGRAS 3" 1HP SUMERGIB</t>
  </si>
  <si>
    <t>BOMBA A/NEGRAS 3" 2HP SUMERGIB</t>
  </si>
  <si>
    <t>BOMBA ALTA PRESION 25HP</t>
  </si>
  <si>
    <t>BOMBA ALTA PRESION 3 HP</t>
  </si>
  <si>
    <t>BOMBA ALTA PRESION 5HP</t>
  </si>
  <si>
    <t>BOMBA ALTA PRESION 6.6HP</t>
  </si>
  <si>
    <t>BOMBA ALTA PRESION 7.5HP</t>
  </si>
  <si>
    <t>BOMBA AUTOCEBANTE 16HP</t>
  </si>
  <si>
    <t>BOMBA AUTOCEBANTE 6.5 HP</t>
  </si>
  <si>
    <t>BOMBA AUTOCEBANTE DIESEL 11.0 HP</t>
  </si>
  <si>
    <t>BOMBA EQUIPO PRESION 2.4 HP</t>
  </si>
  <si>
    <t>BOMBA SUMERGIBLE AGUAS NEGRAS 0.4HP</t>
  </si>
  <si>
    <t>BOMBA SUMERGIBLE AGUAS NEGRAS 1HP</t>
  </si>
  <si>
    <t>BOMBA SUMERGIBLE AGUAS NEGRAS 2HP</t>
  </si>
  <si>
    <t>BOMBA SUMERGIBLE AGUAS NEGRAS 3/4 HP</t>
  </si>
  <si>
    <t>BOMBA SUMERGIBLE POZO 4" 1HP</t>
  </si>
  <si>
    <t>Caneca basura tipo Bobrick acero .46x.36x.15 **</t>
  </si>
  <si>
    <t>Caneca basura tipo Bobrick acero .4x.3x.12 **</t>
  </si>
  <si>
    <t>Caneca basura tipo Bobrick acero .58x03x.2 **</t>
  </si>
  <si>
    <t>CENTRAL DE CONSERJERIA 10 PTOS</t>
  </si>
  <si>
    <t>CIRCUITO CERRADO DE T.V.</t>
  </si>
  <si>
    <t>Computador Alquiler con Software Autocad</t>
  </si>
  <si>
    <t>CONEXION DE DESCARGA</t>
  </si>
  <si>
    <t>CONEXION DE SUCCION</t>
  </si>
  <si>
    <t>Dispensador jabon de empotrar ABS 900cc **</t>
  </si>
  <si>
    <t>Dispensador jabon de empotrar Polimero 950cc **</t>
  </si>
  <si>
    <t>Dispensador jabon horizontal acero inox 1000cc **</t>
  </si>
  <si>
    <t>Dispensador jabon Vertical **</t>
  </si>
  <si>
    <t>Dispensador papel higienico 400 m cal 304 **</t>
  </si>
  <si>
    <t>Equip.PresiónAguaPotable(Sist.Presurizacion N°1)</t>
  </si>
  <si>
    <t>Equip.PresiónAguaPotable(Sist.Presurización N°2)</t>
  </si>
  <si>
    <t>Equip.PresiónAguaPotable(Sist.Presurización N°3)</t>
  </si>
  <si>
    <t>Equipo contra incendio -(S/Descripcion Técnica)</t>
  </si>
  <si>
    <t>Equipo Contra Incendio Coliseo Eduardo Santos</t>
  </si>
  <si>
    <t>EQUIPO INYECTOR PARA SUBMURACION**</t>
  </si>
  <si>
    <t>EQUIPOS DE PRESION MOD.15H-3TW-L200H</t>
  </si>
  <si>
    <t>EQUIPOS DE PRESION MOD.20A- 6W - L500</t>
  </si>
  <si>
    <t>EQUIPOS DE PRESION MOD.20H-6W- L500</t>
  </si>
  <si>
    <t>EQUIPOS DE PRESION MOD.20H-6W-L300</t>
  </si>
  <si>
    <t>EQUIPOS DE PRESION MOD.20H-7.5W-L300</t>
  </si>
  <si>
    <t>Escalera de Gato A. Inox. 10 pasos para tanque</t>
  </si>
  <si>
    <t>ESCALERA Elec. 3.3 M. INCL.35</t>
  </si>
  <si>
    <t>ESTACION METEOROLOGICA INALAMBRICA</t>
  </si>
  <si>
    <t>FILTRO DE MALLA 2"</t>
  </si>
  <si>
    <t>Gradería Metalica Galvanizada para 54 puestos</t>
  </si>
  <si>
    <t>Gradería Metalica Galvanizada para 60 puestos</t>
  </si>
  <si>
    <t>HI-PRESS ½HP</t>
  </si>
  <si>
    <t>HI-PRESS 1 HP</t>
  </si>
  <si>
    <t>HI-PRESS 2HP</t>
  </si>
  <si>
    <t>HI-PRESS 3.6HP</t>
  </si>
  <si>
    <t>HI-PRESS 3/4HP</t>
  </si>
  <si>
    <t>HI-PRESS 3HP</t>
  </si>
  <si>
    <t>HI-PRESS 5HP</t>
  </si>
  <si>
    <t>HI-PRESS 6.6HP</t>
  </si>
  <si>
    <t>HI-PRESS 9 HP</t>
  </si>
  <si>
    <t>Hidrolavadora grande 10.7 HP</t>
  </si>
  <si>
    <t>Hidrolavadora grande 8.2 HP</t>
  </si>
  <si>
    <t>Instalacion Amplificador de cuatro canales 4x100w</t>
  </si>
  <si>
    <t>INTERCAMBIADOR DE CALOR JUNTA PLACA</t>
  </si>
  <si>
    <t>INTERCAMBIADOR DE CALOR PLACA CANAL</t>
  </si>
  <si>
    <t>INTERCAMBIADOR DE CALOR PLACA FINAL</t>
  </si>
  <si>
    <t>INTERCAMBIADOR DE CALOR PLACA INICIAL</t>
  </si>
  <si>
    <t>INTERNET ANCHO BANDA 300 kbps</t>
  </si>
  <si>
    <t>INTERNET ANCHO BANDA 500 kbps</t>
  </si>
  <si>
    <t>jUEGO DE PASAMANOS DE 1 1/2"</t>
  </si>
  <si>
    <t>Lampara de señalización piscina complejo acuatico</t>
  </si>
  <si>
    <t>Limpieza camara fija, estadio el campim</t>
  </si>
  <si>
    <t>Limpieza de domo movil, estadio el campim</t>
  </si>
  <si>
    <t>Limpieza de swich estadio el campin</t>
  </si>
  <si>
    <t>Limpieza y peinado de cables en amplificadores est</t>
  </si>
  <si>
    <t>Limpieza y peinado de cables en plataformas IP, Es</t>
  </si>
  <si>
    <t>Limpieza y reorientación de parlantes cubierta Est</t>
  </si>
  <si>
    <t>Limpieza y reorientación de parlantes de muro Est</t>
  </si>
  <si>
    <t>Mango telescopico para piscinas o fuentes</t>
  </si>
  <si>
    <t>Manguera para piscina 2"x50mts</t>
  </si>
  <si>
    <t>Manometro marca winters, ver descripcion tecnica</t>
  </si>
  <si>
    <t>Mant. preventivo aire acondicionado piso techo</t>
  </si>
  <si>
    <t>Mant. preventivo aire acondicionado tipo casset</t>
  </si>
  <si>
    <t>Mant. preventivo condensadores Multi V,</t>
  </si>
  <si>
    <t>Mante. Preven. y correct. UPS trifasica de 40 KVA</t>
  </si>
  <si>
    <t>MOTOBOMBA CENTRIFUGA TRIFASICA 7.5HP</t>
  </si>
  <si>
    <t>MOTOBOMBA JET 1HP</t>
  </si>
  <si>
    <t>MOTOBOMBAS CENTRIFUGAS MOD.ABA-1W</t>
  </si>
  <si>
    <t>MOTOBOMBAS SUMERGIBLES MOD.SRM4M1C</t>
  </si>
  <si>
    <t>Piscina niños cambio transductor MESCON</t>
  </si>
  <si>
    <t>Piscina olimpica, cambio de PLC Easy</t>
  </si>
  <si>
    <t>PLANTAS ELECTRICAS MOD.MLS100</t>
  </si>
  <si>
    <t>PLANTAS ELECTRICAS MOD.MLS25</t>
  </si>
  <si>
    <t>Power injector bridge wifi tribuna norte. estadio</t>
  </si>
  <si>
    <t>Pruebas y entrega detencion de incendio Estadio</t>
  </si>
  <si>
    <t>Pruebas y entrega Mant. sistema sonido Est</t>
  </si>
  <si>
    <t>Pruebas y entrega, estadio el campim</t>
  </si>
  <si>
    <t>Readecuación de acces point. estadio el campim</t>
  </si>
  <si>
    <t>Rejilla perimetral para piscina color blanco fabri</t>
  </si>
  <si>
    <t>Remarcacion de identificación de. estadio el campi</t>
  </si>
  <si>
    <t>SALIDA DE AIRE 1" (Inc. Dos Válulas)</t>
  </si>
  <si>
    <t>SECADOR ELECTRICO PARA MANOS</t>
  </si>
  <si>
    <t>Suministro e instalacion Amplificador de cuatro ca</t>
  </si>
  <si>
    <t>T.V.CABLE CUOTA MENSUAL</t>
  </si>
  <si>
    <t>T.V.CABLE INSTALACION</t>
  </si>
  <si>
    <t>T.V.CABLE/DERIVACION -POR UNA SOLA VEZ-</t>
  </si>
  <si>
    <t>TANQUE DE ALMACENAMIENTO</t>
  </si>
  <si>
    <t>VALVULA SOLENOIDES DE 2"</t>
  </si>
  <si>
    <t>ALACENA P/HORNO.60 x 1.96 FUTURA</t>
  </si>
  <si>
    <t>BARRA DE ENSALADAS</t>
  </si>
  <si>
    <t>CALENTADOR 100 GN.GAS Indus. CIMSA</t>
  </si>
  <si>
    <t>CALENTADOR 120 GN.Elec/Indus CIMSA</t>
  </si>
  <si>
    <t>CALENTADOR 120 GN.Mixt.Indus CIMSA</t>
  </si>
  <si>
    <t>CALENTADOR 15 GN.Elec/Domes CIMSA</t>
  </si>
  <si>
    <t>CALENTADOR 20 GN.Elec/Domes CIMSA</t>
  </si>
  <si>
    <t>CALENTADOR 30 GN.Elec.Integral CIMSA</t>
  </si>
  <si>
    <t>CALENTADOR 30 GN.Elec/Domes CIMSA</t>
  </si>
  <si>
    <t>CALENTADOR 30 GN.Mix.Domes. CIMSA</t>
  </si>
  <si>
    <t>CALENTADOR 60 GN.Elec/Indus (BIFASICO)</t>
  </si>
  <si>
    <t>CALENTADOR 80 GN.Elec/Indus CIMSA</t>
  </si>
  <si>
    <t>CAMPANA EXTRAC.57cm. AMERICAN</t>
  </si>
  <si>
    <t>CAMPANA EXTRAC.extra plana de 60 cm CHLLG</t>
  </si>
  <si>
    <t>COCINA ERA 21. 51x171 AMERICAN</t>
  </si>
  <si>
    <t>COCINA ERA 21. 51x209 AMERICAN</t>
  </si>
  <si>
    <t>COCINA EUROSEL.51x171 AMERICAN</t>
  </si>
  <si>
    <t>COCINA EUROSEL.51x209 AMERICAN</t>
  </si>
  <si>
    <t>Decapar (limpieza mecanica abrasiva)</t>
  </si>
  <si>
    <t>ESTUFA 3 pts. PRECISA 5000 CHLLG</t>
  </si>
  <si>
    <t>ESTUFA GAS .Piso Gabinete</t>
  </si>
  <si>
    <t>ESTUFA GAS 4 Ptos</t>
  </si>
  <si>
    <t>ESTUFA GAS 4 pts. Compact 6000 CHLLG</t>
  </si>
  <si>
    <t>ESTUFA GAS Cr. 2 Ptos. INDUC.</t>
  </si>
  <si>
    <t>ESTUFA GAS Cr. 3 Ptos. INDUC.</t>
  </si>
  <si>
    <t>ESTUFA GAS Cr.Piso INDUC</t>
  </si>
  <si>
    <t>ESTUFA GAS Esmlt. 2Ptos</t>
  </si>
  <si>
    <t>ESTUFA INDUSTRIAL A GAS</t>
  </si>
  <si>
    <t>ESTUFA INDUSTRIAL A GAS MARCA INOX</t>
  </si>
  <si>
    <t>ESTUFA MIXTA 4 pts.DELTA CHLLG</t>
  </si>
  <si>
    <t>FREIDORA A GAS</t>
  </si>
  <si>
    <t>LAVADERO GRANITO 50x60X0.9 FLAUTA</t>
  </si>
  <si>
    <t>LAVADERO GRANITO 80x60</t>
  </si>
  <si>
    <t>LAVADERO L=.75x.60 con flauta</t>
  </si>
  <si>
    <t>LAVAPLATOS 60 x 40 Esmaltado</t>
  </si>
  <si>
    <t>Lavaplatos empotrar cal. 20 acero inox 50x35 **</t>
  </si>
  <si>
    <t>LAVAPLATOS MOEN</t>
  </si>
  <si>
    <t>MAQUINA LAVAPLATOS.MARCA INOX</t>
  </si>
  <si>
    <t>MARMITA A GAS</t>
  </si>
  <si>
    <t>MARMITA A GAS.MARCA INOX</t>
  </si>
  <si>
    <t>MESA PARA COCINERO -DL</t>
  </si>
  <si>
    <t>PLANCHA A GAS CON GABINETE</t>
  </si>
  <si>
    <t>REPISA SENCILLA TIPO CONTRA PARED</t>
  </si>
  <si>
    <t>Sal marina **</t>
  </si>
  <si>
    <t>ABRAZADERA 1/2" a 3/4" Tub. HG**</t>
  </si>
  <si>
    <t>ABRAZADERA PLASTICA 5/8"</t>
  </si>
  <si>
    <t>Abrazadera Uacero inox.de 1/4"para Ø 1"+tuerca</t>
  </si>
  <si>
    <t>Abrazadera Uacero inox.de 5/16"para Ø 2"+tuerca</t>
  </si>
  <si>
    <t>Abrazadera Uacero inox.de 5/16"para Ø 3"+tuerca</t>
  </si>
  <si>
    <t>Abrazadera Uacero inox.de 5/16"para Ø 6"+tuerca</t>
  </si>
  <si>
    <t>ACRONAL/GRECONAL</t>
  </si>
  <si>
    <t>ADHESIVO-80 EN SPRAY (19 ONZAS)</t>
  </si>
  <si>
    <t>Alicate corte diagonal 7" STANLEY O SIMILAR</t>
  </si>
  <si>
    <t>ALICATE ELECTRICISTA DE 8" - LEGITIMO **</t>
  </si>
  <si>
    <t>ANCLAJE CHAZO METALICO EXP. 1/2 x 2 3/4"</t>
  </si>
  <si>
    <t>ANCLAJE/CHAZO NYLON IMPACT 5/16 X 4"</t>
  </si>
  <si>
    <t>Arandela Plana Ø3/8"</t>
  </si>
  <si>
    <t>BALDE DE CAUCHO PARA CONCRETO</t>
  </si>
  <si>
    <t>BALDE PLASTICO NEGRO ECOPLASTICOS</t>
  </si>
  <si>
    <t>Batería tractor 22NFIS-440 **</t>
  </si>
  <si>
    <t>BISAGRA CAPSULA 3/4" PAR</t>
  </si>
  <si>
    <t>BISAGRA CAPSULADA 1"</t>
  </si>
  <si>
    <t>BISAGRA DE HIERRO</t>
  </si>
  <si>
    <t>BISAGRA EN COBRE CABEZA PLANA 3"</t>
  </si>
  <si>
    <t>Bisagra Perno Anticada 3x2.5pgCal.2.5mm</t>
  </si>
  <si>
    <t>Bocina de prueba de tonos **</t>
  </si>
  <si>
    <t>BOTON MANIJA CROMADO DE 1,1/4"</t>
  </si>
  <si>
    <t>BROCA 3/8" x 5" (Para muro)</t>
  </si>
  <si>
    <t>BROCA 5/8" (L=12") MUROS</t>
  </si>
  <si>
    <t>Broca de tungsteno de 1/2"X4"</t>
  </si>
  <si>
    <t>BROCA HSS ¼" (Para metal)</t>
  </si>
  <si>
    <t>BROCA HSS 3/16" (Para metal)</t>
  </si>
  <si>
    <t>BROCA HSS 3/4" (Para metal)</t>
  </si>
  <si>
    <t>BROCA SDS MAX 1.1/4" x 10-3/4" x 18" GALAXY</t>
  </si>
  <si>
    <t>BROCA SDS PLUS 1" x 10-3/4" x 8"</t>
  </si>
  <si>
    <t>BROCA SDS PLUS 1/2" x6-5/8" x 4" GALAXY</t>
  </si>
  <si>
    <t>BROCA SDS PLUS 3/4" x 9-3/4" x 7" GALAXY</t>
  </si>
  <si>
    <t>BROCA SDS PLUS 5/8" x 9-3/4" x 7" GALAXY</t>
  </si>
  <si>
    <t>BROCA SDS PLUS 7/8" x 12-3/4" x 10" GALAXY</t>
  </si>
  <si>
    <t>BROCA TUNGSTENO 1/4X4" (Para muro)</t>
  </si>
  <si>
    <t>BROCAS HSS JUEGO 15Pzs 1/16 A 3/8</t>
  </si>
  <si>
    <t>BROCHA 2" CERDA NATURAL mango plástico</t>
  </si>
  <si>
    <t>BROCHA 3" CERDA NATURAL mango plastico</t>
  </si>
  <si>
    <t>BROCHA 4" CERDA NATURAL</t>
  </si>
  <si>
    <t>BROCHA DE CERDA 1 ½"</t>
  </si>
  <si>
    <t>BROCHA DE CERDA 2 ½"</t>
  </si>
  <si>
    <t>BROCHA DE NYLON 2'' PROFESIONAL</t>
  </si>
  <si>
    <t>BROCHA DE NYLON 3" PROFESIONAL</t>
  </si>
  <si>
    <t>Cable Acero galvanizado 3/16"**</t>
  </si>
  <si>
    <t>Cable Acero galvanizado 5/16" (Alma de acero)</t>
  </si>
  <si>
    <t>CABO PARA PALA EN MADERA 1,20mt (FINO)</t>
  </si>
  <si>
    <t>CADENA ESLABONADA GALVANIZADA 3/16”</t>
  </si>
  <si>
    <t>CADENA GALVANIZADA ESLABONADA Ø 3/8"</t>
  </si>
  <si>
    <t>CAJA PARA HERRAMIENTAS 18" NEGRO **</t>
  </si>
  <si>
    <t>CAJA PORTA HERRAMIENTAS 24" PLASTICO</t>
  </si>
  <si>
    <t>CANAL "U" (3/8"X1/2") ALUMINIO CRUDO</t>
  </si>
  <si>
    <t>Canal U 4" x 6m **</t>
  </si>
  <si>
    <t>CANDADO DE 40 mm EGRETT</t>
  </si>
  <si>
    <t>CANDADO DE 40 mm TIPO ITALIANO</t>
  </si>
  <si>
    <t>CANDADO T.alem. 5,5x7,8cm YALE</t>
  </si>
  <si>
    <t>CANDADO T.alem. 6,5x9,1cm YALE</t>
  </si>
  <si>
    <t>CANDADO TIPO ALEMAN DE 40 mm</t>
  </si>
  <si>
    <t>CANDADO TIPO ALEMAN DE 70 mm</t>
  </si>
  <si>
    <t>CANDADO YALE 110-40</t>
  </si>
  <si>
    <t>CANDADO YALE 110-50</t>
  </si>
  <si>
    <t>CANDADO YALE 850</t>
  </si>
  <si>
    <t>CANDADO YALE 870</t>
  </si>
  <si>
    <t>CANECA VACIA DE 55 GALONES</t>
  </si>
  <si>
    <t>CARGADOR PARA PILAS AAA-AA (4 PUESTOS)</t>
  </si>
  <si>
    <t>CEPILLO CARPINTERO 3C STANLEY</t>
  </si>
  <si>
    <t>Cerradura Mueble Pestillo Horizontal 2045.</t>
  </si>
  <si>
    <t>CERRADURA TIPO POMO INTERIOR</t>
  </si>
  <si>
    <t>CERRADURA TIPO POMO MADERA EXTERIOR</t>
  </si>
  <si>
    <t>CERROJO DOBLE SATINADO</t>
  </si>
  <si>
    <t>CHAPA ESCRITORIO mueble cajón 20 - 25 mm</t>
  </si>
  <si>
    <t>CHAZO DE 1/4 COLAPS+TORNILLO"**</t>
  </si>
  <si>
    <t>CHAZO EXPANSIVO 21/2"X3/8"</t>
  </si>
  <si>
    <t>CHAZO PLASTICO 3/8"X2"</t>
  </si>
  <si>
    <t>CHAZO PLASTICO NEGRO ESTRIADO 5/16</t>
  </si>
  <si>
    <t>CHAZO PUNTILLA 2 7/8" X 1/4"</t>
  </si>
  <si>
    <t>Chazo puntilla de 1/4"+Torn. puntilla de 3 1/2</t>
  </si>
  <si>
    <t>CHAZO PUNTILLA DE 1/4X11/4"</t>
  </si>
  <si>
    <t>CHAZO+TORNILLO MULTIUSO 1/4"</t>
  </si>
  <si>
    <t>CINCEL PLANOHEXAGONAL DE 5/8" X 7"</t>
  </si>
  <si>
    <t>CIZALLA (Alquiler)</t>
  </si>
  <si>
    <t>CIZALLA MANO 36"</t>
  </si>
  <si>
    <t>CIZALLA TIJERA DE 24'' STANLEY</t>
  </si>
  <si>
    <t>CIZALLA TIJERA DE 30'' STANLEY</t>
  </si>
  <si>
    <t>CIZALLA TIJERA DE 36'' STANLEY</t>
  </si>
  <si>
    <t>CLAVO ACERO LISO DE 3/4" X 500GR</t>
  </si>
  <si>
    <t>CLIPS DE FIJACION PARA FORTIMALLA</t>
  </si>
  <si>
    <t>COLLARIN UNA SALIDA 5-6"</t>
  </si>
  <si>
    <t>COMPRESOR 2HP TANQUE 24 LT -116psi</t>
  </si>
  <si>
    <t>CORTADORA CERAMICA KROM</t>
  </si>
  <si>
    <t>DESTORNILLADOR DE PALA,ESTRELLA</t>
  </si>
  <si>
    <t>DESTORNILLADOR ESTRELLA 1/4" X 4"</t>
  </si>
  <si>
    <t>DILATACION BRONCE ML</t>
  </si>
  <si>
    <t>Dilatación Plástica A=2.4cm;E=.51cm L=2m</t>
  </si>
  <si>
    <t>DISCO CORTE METAL 12" X 1/8"</t>
  </si>
  <si>
    <t>DISCO DIAMANTADO 4 1/2" SEGMENTADO</t>
  </si>
  <si>
    <t>DISCO DIAMANTADO 9" ASFALTO</t>
  </si>
  <si>
    <t>DISCO PARA SIERRA 10" 80 DIENTES</t>
  </si>
  <si>
    <t>DISCO PARA SIERRA 24 dientes 7 1/4 BAUKER</t>
  </si>
  <si>
    <t>DISCO REFRACTARIO T-1 9"x 1/8"</t>
  </si>
  <si>
    <t>DISCO ZIRCONIO CORTE METAL 9'' DEWALT</t>
  </si>
  <si>
    <t>DUCHA ELÉCTRICA — 110V — 220 V</t>
  </si>
  <si>
    <t>EMPAQUE DE CAUCHO NEOPRENO 1"X3MM</t>
  </si>
  <si>
    <t>EQUIPO COMPRESOR MICROESFERAS</t>
  </si>
  <si>
    <t>ESCUADRA FALSA DE 8"</t>
  </si>
  <si>
    <t>ESPARRAGO 5/8x20 "+ TUERCAS</t>
  </si>
  <si>
    <t>ESPARRAGO DE 578X18" + TUERCAS</t>
  </si>
  <si>
    <t>ESTOPA (1 Kg) **</t>
  </si>
  <si>
    <t>ESTOPA BLANCA PEINADA</t>
  </si>
  <si>
    <t>ESTOPA CORRIENTE</t>
  </si>
  <si>
    <t>ESTOPA No.4 (250 Grs)</t>
  </si>
  <si>
    <t>FLEXOMETRO 3 MTS X 1/2"</t>
  </si>
  <si>
    <t>FLEXOMETRO 5 MTS X 3/4"</t>
  </si>
  <si>
    <t>FORMON 5/8" STANLEY</t>
  </si>
  <si>
    <t>Generador de tonos **</t>
  </si>
  <si>
    <t>GRAPA DE FIJACIÓN TIPO CLIP</t>
  </si>
  <si>
    <t>GRAPA PARA ZUNCHO O CINTA MET. Ø3/8"</t>
  </si>
  <si>
    <t>GRAPAS PARA CASETON 1½"</t>
  </si>
  <si>
    <t>GUANTES CARNAZA CORTOS/SENCILLOS</t>
  </si>
  <si>
    <t>GUAYA DE ACERO DE 1/4- L.=2-2,50+PERNOS</t>
  </si>
  <si>
    <t>Guaya en Acero (1/8")</t>
  </si>
  <si>
    <t>GUIA CAJON FULL EXTENTION DE 35 cms</t>
  </si>
  <si>
    <t>HOJA DE SEGUETA (18 DIENTES)L=31CM (12")</t>
  </si>
  <si>
    <t>HOMBRESOLO 10" METALICO CURVO</t>
  </si>
  <si>
    <t>Lamina acero inoxidable304 Cal18 1.55*3.05 **</t>
  </si>
  <si>
    <t>Lamina acero inoxidable304 e=1.2(1.22X2.44M) **</t>
  </si>
  <si>
    <t>Lamina acero inoxidable304Cal.20 (0.9mm)</t>
  </si>
  <si>
    <t>LAMINA ALFAJOR (E=3MM) 1.0X3.0M</t>
  </si>
  <si>
    <t>LIJA DE AGUA GRANO 120.150.180</t>
  </si>
  <si>
    <t>LIJA MADERA CAR 12</t>
  </si>
  <si>
    <t>LLANA DENTADA 25500</t>
  </si>
  <si>
    <t>LLANA METÁLICA Lisa 11x5 MANGO PLASTICO</t>
  </si>
  <si>
    <t>LLAVE DE TUBO 18" TRABAJO PESADO</t>
  </si>
  <si>
    <t>LLAVE PARA TUBO STANLEY No 12</t>
  </si>
  <si>
    <t>MACETA CON CABO DE 2LB **</t>
  </si>
  <si>
    <t>MALLA Protec. fachada POLITEX</t>
  </si>
  <si>
    <t>MALLA Protec.10mmx10mm 2M.Anch</t>
  </si>
  <si>
    <t>MANGUERA 1/2" TRANSP.C-40(ROLLO 100M)**</t>
  </si>
  <si>
    <t>MANGUERA DE 1/2” JARDÍN TIPO PESADO ML</t>
  </si>
  <si>
    <t>MANGUERAS - PISTOLA FUSIÓN POLIUREA</t>
  </si>
  <si>
    <t>MANIJA ALUMINIO VENTANA</t>
  </si>
  <si>
    <t>MANILA 5/8" (POLIPROPILENO)</t>
  </si>
  <si>
    <t>MANILA LONA ¼</t>
  </si>
  <si>
    <t>MANILA POLIPROPILENO DE 1"</t>
  </si>
  <si>
    <t>MANILA POLIPROPILENO DE 1/2" (rollo 200m)</t>
  </si>
  <si>
    <t>MARCO PARA SEGUETA 12" VERA</t>
  </si>
  <si>
    <t>MARCO PARA SEGUETA VERA</t>
  </si>
  <si>
    <t>Motosierra Mediana (8.0HP)</t>
  </si>
  <si>
    <t>No 8 GUANTE CAUCHO NEGRO C-35 PROTEX</t>
  </si>
  <si>
    <t>PALA HOYADORA O PALIN SIN MANGO</t>
  </si>
  <si>
    <t>PALA No.2 P/CUADRADA CON CABO</t>
  </si>
  <si>
    <t>PALÍN CON CABO DE MADERA</t>
  </si>
  <si>
    <t>PALUSTRE MANGO PLASTICO DE 5"</t>
  </si>
  <si>
    <t>PALUSTRE MANGO PLASTICO DE 8"</t>
  </si>
  <si>
    <t>PAÑOS DESENGRASANTES PAQ. x 100 UNDS</t>
  </si>
  <si>
    <t>PASADOR PUERTA DE BAÑO SATINADO 2"</t>
  </si>
  <si>
    <t>PERNO 5/8" X 545MM</t>
  </si>
  <si>
    <t>PERNO DE OJO 1/4"X6 PULGADAS</t>
  </si>
  <si>
    <t>PERNO DE OJO 5/8" x 4 " ABIERTO</t>
  </si>
  <si>
    <t>PERNO DE OJO 5/8" x 8" MAQUINA</t>
  </si>
  <si>
    <t>Perro (1/8") Tipo Pesado</t>
  </si>
  <si>
    <t>Perro Galvanizado 5/16"</t>
  </si>
  <si>
    <t>Perro para cable de 1/8"(Tipo Liviano)</t>
  </si>
  <si>
    <t>PILA ALKALINA DOBLE AA (PAR)</t>
  </si>
  <si>
    <t>PILA ALKALINA TRIPLE AAA (PAR)</t>
  </si>
  <si>
    <t>PILA RECARGABLE TRIPLE A X CUATRO (4)</t>
  </si>
  <si>
    <t>PINTURA ELECTROSTATICA GRIS POLVO</t>
  </si>
  <si>
    <t>PIRLAN ALUMINIO DORADO</t>
  </si>
  <si>
    <t>PISTOLA METÁLICA PARA MANGUERA DE 1/2"</t>
  </si>
  <si>
    <t>PISTOLA SPRAIT THOMAS MEZCLA INTERNA</t>
  </si>
  <si>
    <t>PLATINA 1-1/2"X3/16"L=6M</t>
  </si>
  <si>
    <t>Platina 3/4"x1/4"</t>
  </si>
  <si>
    <t>PLATINA COBRE 1/8" x 1 1/2"</t>
  </si>
  <si>
    <t>Polietileno **</t>
  </si>
  <si>
    <t>POLIETILENO BAJA DENS.CAL.6; A=6.00M</t>
  </si>
  <si>
    <t>Polietileno Negro Cal. 8(Inc. Transp)**</t>
  </si>
  <si>
    <t>POLISOMBRA</t>
  </si>
  <si>
    <t>PORTACANDADO NEGRO No. 4</t>
  </si>
  <si>
    <t>PUNTERO HOJA DE RESORTE L= 35 cm **</t>
  </si>
  <si>
    <t>PUNTILLA 1" CON CABEZA</t>
  </si>
  <si>
    <t>PUNTILLA 1" SIN CABEZA</t>
  </si>
  <si>
    <t>PUNTILLA 2" CON CABEZA</t>
  </si>
  <si>
    <t>PUNTILLA 2" SIN CABEZA</t>
  </si>
  <si>
    <t>PUNTILLA 3" CON CABEZA</t>
  </si>
  <si>
    <t>PVA</t>
  </si>
  <si>
    <t>REMACHADORA 10"</t>
  </si>
  <si>
    <t>REMACHE DE 1/8"X3/4"</t>
  </si>
  <si>
    <t>REMACHE PARA SEÑAL</t>
  </si>
  <si>
    <t>REMACHE POP 3/16 X 1/2" (BOLSA X 100)</t>
  </si>
  <si>
    <t>REMACHE POP 5/32 X 5/8 (BOLSA X 100)</t>
  </si>
  <si>
    <t>REMACHE POP 5/32" X 3/4 " (BOLSA X 100)</t>
  </si>
  <si>
    <t>SELLADOR ETERNA A-53 (1/8) GAL</t>
  </si>
  <si>
    <t>SILICONA PEGADIT SELLO PERIMETRAL 280 ml</t>
  </si>
  <si>
    <t>Silicona transparente (Tubo de 11 onzas)***</t>
  </si>
  <si>
    <t>Silicona transparente 300 ml</t>
  </si>
  <si>
    <t>SOLDADURA 1/8" Ref. 7018</t>
  </si>
  <si>
    <t>SOLDADURA DE 1/8 Electrica Ref. 6010</t>
  </si>
  <si>
    <t>SOLDADURA DE 3/32 Ref. 6013</t>
  </si>
  <si>
    <t>SOLDADURA ELECTRICA DE 1/8 Ref. E-6013</t>
  </si>
  <si>
    <t>SOLDADURA ESTAÑO(95%)-PLATA(5%)</t>
  </si>
  <si>
    <t>SOLDADURA EXOTERMICA 115 GRS (TIRO)</t>
  </si>
  <si>
    <t>SOLDADURA INOX 308- 1/8 WEST ARCO**</t>
  </si>
  <si>
    <t>SOLDADURA MIG (0.35) ROLLO DE 15 KG</t>
  </si>
  <si>
    <t>TALADRO PERCUTOR 3/8"</t>
  </si>
  <si>
    <t>TALADRO SACA NUCLEO</t>
  </si>
  <si>
    <t>TAPA SEMIESFERICA**</t>
  </si>
  <si>
    <t>TAPACANTOS FORMICA PVC (22mm)</t>
  </si>
  <si>
    <t>TEJA DE ZINC(TZO) Cal.33 (2.44*0.80M)</t>
  </si>
  <si>
    <t>Templete o Tensor Ø 3/8" Trabajo Pesado</t>
  </si>
  <si>
    <t>TENAZA UÑA Y BOLA 8"</t>
  </si>
  <si>
    <t>Tensor Banner 3/8 x 6"**</t>
  </si>
  <si>
    <t>TIJERAS HOJALATA 10" STANLEY O SIMILAR</t>
  </si>
  <si>
    <t>TIRO A TIRO + PERNO</t>
  </si>
  <si>
    <t>TOMA BIFASICA INCRUSTAR 220 AMP</t>
  </si>
  <si>
    <t>TOMA EN T ELÉCTRICA 15-20 AMP</t>
  </si>
  <si>
    <t>TOMA PATATRABADA 2X20 AMP.</t>
  </si>
  <si>
    <t>Tornillo 1/2*6"</t>
  </si>
  <si>
    <t>TORNILLO 1/4 X 2 CARRIAJE "</t>
  </si>
  <si>
    <t>TORNILLO 1/4"-3-16</t>
  </si>
  <si>
    <t>TORNILLO 5/16" X 3 1/2""</t>
  </si>
  <si>
    <t>TORNILLO 5/8 x 1 1/4 "</t>
  </si>
  <si>
    <t>TORNILLO ACERO 5/8 X 1 1/2" HEXAGONAL</t>
  </si>
  <si>
    <t>TORNILLO ACERO 5/8 X 10"</t>
  </si>
  <si>
    <t>TORNILLO ACERO 5/8 X 5"</t>
  </si>
  <si>
    <t>TORNILLO ACERO 5/8 X 7"</t>
  </si>
  <si>
    <t>TORNILLO ACERO 5/8 X 8" GRADO 5</t>
  </si>
  <si>
    <t>TORNILLO ACERO INOX.1/2X4" GRADO 8</t>
  </si>
  <si>
    <t>TORNILLO CABEZA PLANA **</t>
  </si>
  <si>
    <t>TORNILLO CARRIAJE 5/8" X 1 1/2"</t>
  </si>
  <si>
    <t>TORNILLO DE 5/8"X2" EXAGONAL ZINCADO</t>
  </si>
  <si>
    <t>Tornillo Estructura Punta Broca 8 x 1/2"***</t>
  </si>
  <si>
    <t>TORNILLO EXPANSION 3/8" X 3"</t>
  </si>
  <si>
    <t>Tornillo grado 3 d=3/4"x2" con wasa y arandela **</t>
  </si>
  <si>
    <t>TORNILLO HEXAGONAL ZINC 1/4 X 1"</t>
  </si>
  <si>
    <t>TORNILLO Nº8 X 1" AUTOPERFORANTE</t>
  </si>
  <si>
    <t>TORNILLO Ø3/4"X6" AUTORROSCANTE</t>
  </si>
  <si>
    <t>TORNILLO PARA LÁMINA 8X9/16"</t>
  </si>
  <si>
    <t>TORNILLO TIRAFONDO DE 4X 3/8 "</t>
  </si>
  <si>
    <t>TORNILLO ZINCADO ROSCADO (1/2"X5")</t>
  </si>
  <si>
    <t>TORNILLO+ARANDELA+CAPUCHON (5") TEJA</t>
  </si>
  <si>
    <t>TORNILLOS BUTTON</t>
  </si>
  <si>
    <t>TROQUEL SAL. MOMOFASICA VOZ DATOS**</t>
  </si>
  <si>
    <t>Tubo Cuadrado 1 1/2" Cal 18</t>
  </si>
  <si>
    <t>Tubo Estrctur.Negro redond Ø 4" (e=3mm)</t>
  </si>
  <si>
    <t>Tubo Estrctur.Negro redond Ø 6" (e=6mm)</t>
  </si>
  <si>
    <t>Tubo Rectang. 4"x 1 1/2" Cal 16</t>
  </si>
  <si>
    <t>Tuerca Hexagonal y Arandela Ø3/8"</t>
  </si>
  <si>
    <t>TUERCA OJO ALARGADO 5/8"</t>
  </si>
  <si>
    <t>TUERCA y ARANDELA 3/4""</t>
  </si>
  <si>
    <t>ZAPAPICO</t>
  </si>
  <si>
    <t>ZUNCHO METALICO Ø3/8" (Bnad-it)</t>
  </si>
  <si>
    <t>ACCESORIOS DE FIJACIÓN **</t>
  </si>
  <si>
    <t>ACCESORIOS PARA BAÑO BLANCO 4 PIEZAS.</t>
  </si>
  <si>
    <t>AccesoriosConexiónValv.deSanitarioInstitucional</t>
  </si>
  <si>
    <t>Asiento abierto para Taza Sanitario A.P.</t>
  </si>
  <si>
    <t>ASIENTO INST. ABIERTO GRIVAL CORONA **</t>
  </si>
  <si>
    <t>Barra de Seguridad abatible para Sanitarios</t>
  </si>
  <si>
    <t>BarraSeguridad 12"Acero Inox.Sobrepon a pared</t>
  </si>
  <si>
    <t>BIDET TREVI CRNA</t>
  </si>
  <si>
    <t>Botón Cromado Sanitario minusvalido</t>
  </si>
  <si>
    <t>BRIDA SANITARIA 3"</t>
  </si>
  <si>
    <t>CAJA PARA REGISTRO CORTE DE GAS</t>
  </si>
  <si>
    <t>CANECA TANKPLAST 150 LT.</t>
  </si>
  <si>
    <t>CANECA TANKPLAST 75 LT.</t>
  </si>
  <si>
    <t>DESAGUE AUTOMATICO GRIVAL</t>
  </si>
  <si>
    <t>Desague con rejilla lavamanos Ref. 62-AA-210</t>
  </si>
  <si>
    <t>DESAGUE ITALIANA Senc.Cr-Gris GRICOL</t>
  </si>
  <si>
    <t>DESAGUE ORINAL</t>
  </si>
  <si>
    <t>DispensadorAntiBact.BlancoBocherini(1 Botella)</t>
  </si>
  <si>
    <t>DUCHA ANTIVANDALICA COMPLETA</t>
  </si>
  <si>
    <t>DUCHA CHATEAU MONTICHELLO Cr 4"</t>
  </si>
  <si>
    <t>DUCHA CHATEAU MONTICHELLO Cr 8"</t>
  </si>
  <si>
    <t>DUCHA CHATEAU POSI-TEMP</t>
  </si>
  <si>
    <t>DUCHA ELITE s/bañera GRIVAL</t>
  </si>
  <si>
    <t>DUCHA FENIX GRIVAL</t>
  </si>
  <si>
    <t>DUCHA KRISTHAL Conj.Mezc.GRICOL</t>
  </si>
  <si>
    <t>DUCHA LIS GRIVAL</t>
  </si>
  <si>
    <t>DUCHA LOIRA Crist.VENEc GRIVAL</t>
  </si>
  <si>
    <t>DUCHA LOIRA EUROPA GRIVAL</t>
  </si>
  <si>
    <t>DUCHA MONOCROMADO Conj.Mezc.GRICOL</t>
  </si>
  <si>
    <t>DUCHA PICIS GRIVAL</t>
  </si>
  <si>
    <t>DUCHA PLATINO Conj.Mezc. 8" GRICOL</t>
  </si>
  <si>
    <t>DUCHA PRISMA s/bañera GRIVAL</t>
  </si>
  <si>
    <t>DUCHA PRISMA senc GRIVAL</t>
  </si>
  <si>
    <t>DUCHA TELEFONO Cl-Cr GRICOL</t>
  </si>
  <si>
    <t>DUCHA TELEFONO ITALIANA 8"Cr GRICOL</t>
  </si>
  <si>
    <t>DUCHA URANO Conj.Mezc.8"GRICOL</t>
  </si>
  <si>
    <t>Empaque Flexitalico d=10" **</t>
  </si>
  <si>
    <t>Empaque Flexitalico d=6" **</t>
  </si>
  <si>
    <t>Empaque Flexitalico d=8" **</t>
  </si>
  <si>
    <t>Empaques Asiento de Fibra Lona Columpio **</t>
  </si>
  <si>
    <t>FILTRO TRAMPA PARA ORINAL GBA</t>
  </si>
  <si>
    <t>FLUXOMETRO DE PALANCA</t>
  </si>
  <si>
    <t>FLUXOMETRO disco racor SLOAN -Mant</t>
  </si>
  <si>
    <t>FLUXOMETRO empaque tapa SLOAN -Mant</t>
  </si>
  <si>
    <t>FLUXOMETRO o-ring colilla SLOAN -Mant</t>
  </si>
  <si>
    <t>FLUXOMETRO PALANCA SANITARIO GRIVAL</t>
  </si>
  <si>
    <t>GABINETE WC PPAL 60x45</t>
  </si>
  <si>
    <t>GABINETE WC SERVICIO 60x40</t>
  </si>
  <si>
    <t>GRIFERIA CONJ. MEZC. L/M KRISTAL 4"</t>
  </si>
  <si>
    <t>GRIFERIA CONJ. MEZC. L/M. PLATINO 4"</t>
  </si>
  <si>
    <t>GRIFERIA CONJ. MEZC. L/M. PLATINO 8"</t>
  </si>
  <si>
    <t>GRIFERIA CONJ. MEZC. L/PLATOS PLATINO 8"</t>
  </si>
  <si>
    <t>GRIFERIA CONJ.MEZC.L/M CRISTAL 8"</t>
  </si>
  <si>
    <t>GRIFERIA LAVAMANOS .AQUA STREAM MOEN</t>
  </si>
  <si>
    <t>GRIFERIA LAVAMANOS CHATEAU 4" Cr. MOEN</t>
  </si>
  <si>
    <t>GRIFERIA LAVAMANOS CHATEAU 8" Cr. MOEN</t>
  </si>
  <si>
    <t>GRIFERIA LAVAMANOS DE PUSH DOCOL</t>
  </si>
  <si>
    <t>GRIFERIA LAVAMANOS GALAXIA 1Und GRIVAL</t>
  </si>
  <si>
    <t>GRIFERIA LAVAMANOS GALAXIA 2Und GRIVAL</t>
  </si>
  <si>
    <t>GRIFERIA LAVAMANOS GAVIOTA 8" GRIVAL</t>
  </si>
  <si>
    <t>GRIFERIA LAVAMANOS LIS 8" GRIVAL</t>
  </si>
  <si>
    <t>GRIFERIA LAVAMANOS LOIRA CRIST 8" GRIVAL</t>
  </si>
  <si>
    <t>Griferia Lavamanos Push Antivan. Ref. 947120001</t>
  </si>
  <si>
    <t>GRIFERIA LAVAMANOS SENSOR</t>
  </si>
  <si>
    <t>GRIFERIA LAVAMANOS VENTO 4" GRIVAL</t>
  </si>
  <si>
    <t>GRIFERIA ORINAL INFANTIL GRIVAL</t>
  </si>
  <si>
    <t>GRIFERIA ORINAL RESIDENCIAL GRIVAL</t>
  </si>
  <si>
    <t>Herrajes para asiento en Lona Columpio **</t>
  </si>
  <si>
    <t>Hidrolavadora 2600 psi Gasolina</t>
  </si>
  <si>
    <t>JACUZZI FRANCESA FIRPLAK 1.80mtx.90x.41</t>
  </si>
  <si>
    <t>LAVAMANOS MILANO Colgar</t>
  </si>
  <si>
    <t>LAVAMANOS MILANO ENSO PEDESTAL</t>
  </si>
  <si>
    <t>LAVAMANOS PRESTIGIO Incr+Grif.FENIX CRNA</t>
  </si>
  <si>
    <t>LAVAMANOS RIVIERA BLANCO</t>
  </si>
  <si>
    <t>LAVAMANOS RIVIERA PASTEL</t>
  </si>
  <si>
    <t>LAVAMANOS SIENA PASTEL</t>
  </si>
  <si>
    <t>LAVAMANOS TIFANY Peds+Grif.MctrlCRNA</t>
  </si>
  <si>
    <t>LAVAMANOS VICTORIA BLANCO</t>
  </si>
  <si>
    <t>LAVAMANOS VICTORIA PASTEL</t>
  </si>
  <si>
    <t>LAVAMANOS VICTORIA PREMIUM</t>
  </si>
  <si>
    <t>LAVARROPA PORCELANA FRIAFIRPLAK 46x51</t>
  </si>
  <si>
    <t>LAVARROPA PORCELANA FRIAFIRPLAK 48x60</t>
  </si>
  <si>
    <t>LAVARROPA PORCELANA FRIAFIRPLAK 80x60</t>
  </si>
  <si>
    <t>LLAVE ANTIVANDALICA CROMADA DOCOL</t>
  </si>
  <si>
    <t>LLAVE JARDIN LIVIANA Ø1/2" EN BRONCE</t>
  </si>
  <si>
    <t>LLAVE JARDIN Pesada.1/2"</t>
  </si>
  <si>
    <t>LLAVE L/M.URANO CONJ.Cl GRICOL</t>
  </si>
  <si>
    <t>MANIJA L/M.KRISTHAL Mezc4"GRICOL</t>
  </si>
  <si>
    <t>MANIJA L/M.URANO Mezc.4"GRICOL</t>
  </si>
  <si>
    <t>MEZCLADOR DUCHA</t>
  </si>
  <si>
    <t>Mezclador monocontrol ref. Amur o similar</t>
  </si>
  <si>
    <t>Neopreno</t>
  </si>
  <si>
    <t>Neopreno a=20cm e=5mm **</t>
  </si>
  <si>
    <t>Neopreno a=5cm e=2cm Dureza 65 Shore</t>
  </si>
  <si>
    <t>Neopreno Banda a=20cmx 3/16" **</t>
  </si>
  <si>
    <t>Orinal con desague y sifon porcel impor blanco**</t>
  </si>
  <si>
    <t>ORINAL GOTTA CORONA BLANCO</t>
  </si>
  <si>
    <t>Orinal para colgar Mediano(consumo 3.8 Lpf)</t>
  </si>
  <si>
    <t>Oxicorte (Senc) ML*</t>
  </si>
  <si>
    <t>Papelera Acero Inox. con tapaH=28cm;D=19cm</t>
  </si>
  <si>
    <t>Papelera de acero con pedal (5 Litros) Aeluxx</t>
  </si>
  <si>
    <t>Papelera Metal.Cromada multiusos. 5 lts - Essenza</t>
  </si>
  <si>
    <t>Pegamento para Foil de aluminio o Liencillo **</t>
  </si>
  <si>
    <t>Percha Sencilla Cromada importada</t>
  </si>
  <si>
    <t>REDUCCIÓN HG 3/4"A 1/2"</t>
  </si>
  <si>
    <t>REGADERA CABEZA DE DUCHA INCRUSTAR</t>
  </si>
  <si>
    <t>REGISTRO DUCHA KRISTHAL GRICOL</t>
  </si>
  <si>
    <t>SANITARIO CORONET</t>
  </si>
  <si>
    <t>SANITARIO KIDDY SIN TANQUE entrada superior</t>
  </si>
  <si>
    <t>SANITARIO NUEVO EMBAJADOR</t>
  </si>
  <si>
    <t>SANITARIO PORTOBELLO BLANCO</t>
  </si>
  <si>
    <t>SANITARIO PORTOBELLO PASTEL</t>
  </si>
  <si>
    <t>SANITARIO PORTOBELLO PREMIUM</t>
  </si>
  <si>
    <t>SANITARIO VICTORIA BLANCO</t>
  </si>
  <si>
    <t>SANITARIO VICTORIA PASTEL</t>
  </si>
  <si>
    <t>SANITARIO VICTORIA PREMIUM</t>
  </si>
  <si>
    <t>Secador Elect.Manos Tipomanoslib.1AA-1800HO</t>
  </si>
  <si>
    <t>SIFON "P" ABS con Adapt.GRICOL</t>
  </si>
  <si>
    <t>SIFON PARA ORINAL</t>
  </si>
  <si>
    <t>SILENCIADOR</t>
  </si>
  <si>
    <t>Silice</t>
  </si>
  <si>
    <t>TANQUE CONICO 2000 LT. COLEMPAQUES</t>
  </si>
  <si>
    <t>TANQUE CONICO 5000 LT. COLEMPAQUES</t>
  </si>
  <si>
    <t>TANQUE K- 250 COMPLETO ETERNIT</t>
  </si>
  <si>
    <t>TANQUE PLASTICO 2000 LT AJOVER</t>
  </si>
  <si>
    <t>TANQUE Septic.COMPLETO ETERNIT</t>
  </si>
  <si>
    <t>TANQUE TANKPLAST 1000 LT.</t>
  </si>
  <si>
    <t>TANQUE TANKPLAST 250 LT.</t>
  </si>
  <si>
    <t>TANQUE TANKPLAST 500 LT.</t>
  </si>
  <si>
    <t>TAPA MARMOL NEGRO Nal.</t>
  </si>
  <si>
    <t>TAZA FLUXOMETRO HANDICAP</t>
  </si>
  <si>
    <t>TAZA FLUXOMETRO INSTIT. Fontanar**</t>
  </si>
  <si>
    <t>TAZA INST. BALTICO BLANCO*</t>
  </si>
  <si>
    <t>TAZA INSTITUC. ELONGADO Vitromex</t>
  </si>
  <si>
    <t>TELEDUCHAS DESLIZABLES BRENA-Corona</t>
  </si>
  <si>
    <t>TINA ACRILICA (fibra de vidrio ó Poliester)</t>
  </si>
  <si>
    <t>TINA AMERICANA FIRPLAK 1.48mtx.90x.40</t>
  </si>
  <si>
    <t>VALV. ANTIV. CROMO GRIVAL CORONA **</t>
  </si>
  <si>
    <t>Valvula Antivandalica.Sanitario.AltaPresión.11/4"</t>
  </si>
  <si>
    <t>Valvula Inst. sanitaria tipo push REF: 7512500001</t>
  </si>
  <si>
    <t>VALVULA LAVADERO 2"</t>
  </si>
  <si>
    <t>Valvula Mezcladora Ducha Ref. 4-AA-00000906</t>
  </si>
  <si>
    <t>Valvula Orinal Antivand. tipo push Ref. 751290001</t>
  </si>
  <si>
    <t>VALVULA Regul. ½" Metal GRIVAL</t>
  </si>
  <si>
    <t>ACELERANTE PARA MORTEROS SIKA-3 5 KLG</t>
  </si>
  <si>
    <t>Acido muriatico (Clorhidrico) **</t>
  </si>
  <si>
    <t>ACIDO NITRICO **</t>
  </si>
  <si>
    <t>Activador PVC (Membrana reforz)**</t>
  </si>
  <si>
    <t>ADITIVO ADHERENTE TEXILAN 553</t>
  </si>
  <si>
    <t>AGUA DE CARROTANQUE</t>
  </si>
  <si>
    <t>ALUMOL 16 Kg</t>
  </si>
  <si>
    <t>ANTISOL BLANCO (CURA) 20 KILOS</t>
  </si>
  <si>
    <t>Arandela fijacion membranas impermeabiliz **</t>
  </si>
  <si>
    <t>Arena de cuarzo **</t>
  </si>
  <si>
    <t>ASFALTO DE LIGA</t>
  </si>
  <si>
    <t>Barrera Antioxidante **</t>
  </si>
  <si>
    <t>CAL HIDRATADA</t>
  </si>
  <si>
    <t>CASETEX Aligerante textil estr</t>
  </si>
  <si>
    <t>CEMENTO MARINO LIQUIDO</t>
  </si>
  <si>
    <t>CEMENTO PLAST TAPAGOTERA TEXSA</t>
  </si>
  <si>
    <t>CEMENTO PLASTICO</t>
  </si>
  <si>
    <t>Cloro tambor Kg</t>
  </si>
  <si>
    <t>Color base acrylic **</t>
  </si>
  <si>
    <t>CURASEAL Blanco 20Kg **</t>
  </si>
  <si>
    <t>DESMOLDATOC 16 KILOS</t>
  </si>
  <si>
    <t>DYMONIC FC Sellante Blanco (300 CM3)</t>
  </si>
  <si>
    <t>CARTU</t>
  </si>
  <si>
    <t>EMULSION ASFALTICA (CRL-0)**</t>
  </si>
  <si>
    <t>EMULSION ASFALTICA (En frio)CANEC. 55GLNS.</t>
  </si>
  <si>
    <t>EMULSION ASFALTICA ED-9</t>
  </si>
  <si>
    <t>EMULSION ASFALTICA ED 9 / 55 GLN.</t>
  </si>
  <si>
    <t>CANEC</t>
  </si>
  <si>
    <t>EPOTOC 1-1 (4 Kg) **</t>
  </si>
  <si>
    <t>ESMALTE SIKA NEGRO 1gall</t>
  </si>
  <si>
    <t>ESMALTE SIKA VERDE1gall</t>
  </si>
  <si>
    <t>Estructura liviana recepción IDRD según diseño</t>
  </si>
  <si>
    <t>ESTUKA ACRILICO 1gall</t>
  </si>
  <si>
    <t>EUCON 452 GEL</t>
  </si>
  <si>
    <t>FERTILIZANTE ORGANICO TIPO HUMUS</t>
  </si>
  <si>
    <t>FIBRA DE VIDRIO AMERICANA 40M2</t>
  </si>
  <si>
    <t>FIBRA PARA AMARRE (ROLLO DE 750m)</t>
  </si>
  <si>
    <t>GEOmalla Biaxial LBO 202 Pavco**</t>
  </si>
  <si>
    <t>GEOmalla Fortgrid BX 25 refuerzo biaxial Lafayet**</t>
  </si>
  <si>
    <t>GEOmalla LBO 202 Pavco**</t>
  </si>
  <si>
    <t>GEOmalla LBO 302 Pavco**</t>
  </si>
  <si>
    <t>GEOmalla LBO 330 Pavco**</t>
  </si>
  <si>
    <t>GEOmalla LBO 440 Pavco**</t>
  </si>
  <si>
    <t>GEOmalla TT 045 Pavco (descont.)</t>
  </si>
  <si>
    <t>GEOmalla TT 060 Pavco**</t>
  </si>
  <si>
    <t>GEOmalla TT 090 Pavco**</t>
  </si>
  <si>
    <t>GEOmalla TT 120 Pavco**</t>
  </si>
  <si>
    <t>GEOmalla TT 160 Pavco**</t>
  </si>
  <si>
    <t>Geomembrana 20 mil HDPE (0.5 m) **</t>
  </si>
  <si>
    <t>Geomembrana Estructural 40 mil (1 mm) TEX **</t>
  </si>
  <si>
    <t>GEOMEMBRANA HDPE SL 30MILS</t>
  </si>
  <si>
    <t>GEOMEMBRANA HDPE SL 40MILS</t>
  </si>
  <si>
    <t>GEOMEMBRANA POLIFLEX-60</t>
  </si>
  <si>
    <t>GEOTEXTIL NT 1600</t>
  </si>
  <si>
    <t>GEOTEXTIL NT 1800</t>
  </si>
  <si>
    <t>GEOTEXTIL NT 2000</t>
  </si>
  <si>
    <t>Geotextil NT 2500 **</t>
  </si>
  <si>
    <t>Geotextil NT 3000 **</t>
  </si>
  <si>
    <t>Geotextil NT 4000 **</t>
  </si>
  <si>
    <t>Geotextil NT 5000 **</t>
  </si>
  <si>
    <t>Geotextil NT 6000 **</t>
  </si>
  <si>
    <t>Geotextil NT 7000 **</t>
  </si>
  <si>
    <t>GEOTEXTIL NT REPAVIMENTACION 400</t>
  </si>
  <si>
    <t>GEOTEXTIL NT REPAVIMENTACION 450</t>
  </si>
  <si>
    <t>Geotextil NT7000 **</t>
  </si>
  <si>
    <t>Geotextil Sika PP 1800 **</t>
  </si>
  <si>
    <t>GEOTEXTIL T 1050 (PAVCO)</t>
  </si>
  <si>
    <t>GEOTEXTIL T 1400</t>
  </si>
  <si>
    <t>GEOTEXTIL T 1700</t>
  </si>
  <si>
    <t>Geotextil T2100 ** y/o ST 200</t>
  </si>
  <si>
    <t>Geotextil T2400 ** y/o ST 300</t>
  </si>
  <si>
    <t>Geotextil TR 4000 **</t>
  </si>
  <si>
    <t>GRAUTOC (30 Kg.)</t>
  </si>
  <si>
    <t>IGAS GRIS (SELLANTE) 1 KILOS</t>
  </si>
  <si>
    <t>IGAS GRIS (SELLANTE) 30 KILOS</t>
  </si>
  <si>
    <t>IGAS GRIS ROLLO (de 3/8" - 10mm ) rollo de 4,5</t>
  </si>
  <si>
    <t>IGOL DENSO</t>
  </si>
  <si>
    <t>IMPERMEABILIZACION COMPLETA</t>
  </si>
  <si>
    <t>Impermeabilizante Morter Plas AL-80</t>
  </si>
  <si>
    <t>IMPERMEABILIZANTE SIKATOP 121 - 20Kg</t>
  </si>
  <si>
    <t>INMUNIZANTE DE MADERA TEXSA (3.2KG)</t>
  </si>
  <si>
    <t>INMUNIZANTE PARA MADERA</t>
  </si>
  <si>
    <t>Isocianato (Componente B) de Polyurea</t>
  </si>
  <si>
    <t>kit soldadura membranas impermeables **</t>
  </si>
  <si>
    <t>LIMESTONE PLUS (3 Kg.)</t>
  </si>
  <si>
    <t>Lubricante/Grasa**</t>
  </si>
  <si>
    <t>MANTO CONTROL EROSIÓN</t>
  </si>
  <si>
    <t>MANTO METAL FL 100</t>
  </si>
  <si>
    <t>MANTO MORTEPLAS AL-80 3.5 mm.</t>
  </si>
  <si>
    <t>MANTO MORTEPLAST N-3 3mm.</t>
  </si>
  <si>
    <t>MANTO MORTEPLAST N-4</t>
  </si>
  <si>
    <t>MANTO POLIESTER 2.8 mm.</t>
  </si>
  <si>
    <t>MANTO POLIESTER 4 mm.</t>
  </si>
  <si>
    <t>MANTO PROTEKTOR 2.5 mm</t>
  </si>
  <si>
    <t>MANTO TEXAPLAS - 3.2 mm Foil Aluminio</t>
  </si>
  <si>
    <t>Masilla de Poliuretano</t>
  </si>
  <si>
    <t>MASILLA TEXPLACA</t>
  </si>
  <si>
    <t>MASTERSEAL C 20Kg **</t>
  </si>
  <si>
    <t>MERULEX I.F.A. Transparente . 3.5 KILOS</t>
  </si>
  <si>
    <t>PEGANTE DE CAUCHO (PL-85)</t>
  </si>
  <si>
    <t>PEGANTE DENSO FIBRATEX</t>
  </si>
  <si>
    <t>PEGANTE PARA ALFOMBRA</t>
  </si>
  <si>
    <t>PEGANTE PARA MADERA MADERA</t>
  </si>
  <si>
    <t>Perfil para membranas de borde (L=1m, 60un) **</t>
  </si>
  <si>
    <t>PERFIL PESTAÑA - Impervinil HR</t>
  </si>
  <si>
    <t>Pigmento para Polyurea</t>
  </si>
  <si>
    <t>Pintura al horno (modulos pequeños) **</t>
  </si>
  <si>
    <t>PINTURA BITUMINOSA DE ALUMINIO</t>
  </si>
  <si>
    <t>Pintura Puertas 2x0.80mElectrost.(Sum+Inst) **</t>
  </si>
  <si>
    <t>PLASTOCRETE 169 HE</t>
  </si>
  <si>
    <t>Plastocrete169HE ó (Basf)Masterapid 230Kg **</t>
  </si>
  <si>
    <t>Plexipave line color **</t>
  </si>
  <si>
    <t>polimero monolitico</t>
  </si>
  <si>
    <t>POZZOLITH 122-HE (ACELERANTE) x 4 Lt</t>
  </si>
  <si>
    <t>POZZOLITH 322-NT (Plastastificante) x 4 Lt</t>
  </si>
  <si>
    <t>POZZOLITH 322-R (RETARDANTE) x 4 Lt</t>
  </si>
  <si>
    <t>Prexichrome sintetic finish **</t>
  </si>
  <si>
    <t>Primer **</t>
  </si>
  <si>
    <t>Primer Barrera de vapor</t>
  </si>
  <si>
    <t>QUICKDONE (ACELERANTE) 5 KILOS</t>
  </si>
  <si>
    <t>Resina Poliol (Componente A) de Polyurea</t>
  </si>
  <si>
    <t>Restauración mueble recepción IDRD</t>
  </si>
  <si>
    <t>RETARDADOR SIKA TARD-E - 230.0 KLG</t>
  </si>
  <si>
    <t>ROCKTOP GRIS (30 Kg)</t>
  </si>
  <si>
    <t>ROCKTOP ROJO (30 Kg)</t>
  </si>
  <si>
    <t>SELLOTOC BLANCO (5 Kg.)</t>
  </si>
  <si>
    <t>Separol Sika (toxement Desmoldatoc)15Kg**</t>
  </si>
  <si>
    <t>Shampoo especial para fachadas e hidrofugo</t>
  </si>
  <si>
    <t>SIKA 101 MORTERO BLANCO 10 KILOS</t>
  </si>
  <si>
    <t>SIKA 101 MORTERO GRIS 10 KILOS</t>
  </si>
  <si>
    <t>Sika Binda Boquilla color (2Kg) **</t>
  </si>
  <si>
    <t>Sika Boom Amarillo (250cc)**</t>
  </si>
  <si>
    <t>Sika CarboDur tipo S1012 100mm*1.2mm **</t>
  </si>
  <si>
    <t>Sika CarboDur tipo S512 50mm*1.2mm **</t>
  </si>
  <si>
    <t>Sika Concrelisto-RE 5000 **</t>
  </si>
  <si>
    <t>Sika Estuka acrilico (1.5Kg) **</t>
  </si>
  <si>
    <t>Sika Estuka acrilico (30Kg) **</t>
  </si>
  <si>
    <t>Sika Estuka acrilico (6kg) **</t>
  </si>
  <si>
    <t>Sika felt (rollo de 48 M2) **</t>
  </si>
  <si>
    <t>Sika IGAS negro (toxement masil negro) 30Kg **</t>
  </si>
  <si>
    <t>Sika Latex (toxement Eucolatex) 20Kg **</t>
  </si>
  <si>
    <t>Sika Primer 215 (caja por 6 unidades ) **</t>
  </si>
  <si>
    <t>Sika Primer 215 (caja por 6 unidades de 250 ml) **</t>
  </si>
  <si>
    <t>SIKA quick 2500</t>
  </si>
  <si>
    <t>Sika Repair 224 (25Kg) **</t>
  </si>
  <si>
    <t>SIKA TRANSPARENTE-10 X (5 GALONES)</t>
  </si>
  <si>
    <t>SIKA TRANSPARENTE 10 16 KILOS=5 GAL</t>
  </si>
  <si>
    <t>SIKA TRANSPARENTE 10 x 3Kg</t>
  </si>
  <si>
    <t>Sika Wrap 103C a=64cm **</t>
  </si>
  <si>
    <t>Sika Wrap 300C a=30cm **</t>
  </si>
  <si>
    <t>SikaAer D (toxement Air mix D)**</t>
  </si>
  <si>
    <t>SikaColor 555W**</t>
  </si>
  <si>
    <t>SikaColor C (toxement Acrisello) verde 25 kg**</t>
  </si>
  <si>
    <t>Sikadur-52 (toxement Toc 8004) Inyección 3Kg **</t>
  </si>
  <si>
    <t>Sikadur 31 repar+adhesivo toxement Toc 5010 **</t>
  </si>
  <si>
    <t>Sikadur 501 arena de cuarzo 32.5 kg **</t>
  </si>
  <si>
    <t>Sikadur AnchorFix-4(Euco 452 gel) 600cc=900gr **</t>
  </si>
  <si>
    <t>SIKAFELT FV 225 (BASE EN FIBRA DE VIDRIO )</t>
  </si>
  <si>
    <t>SikaFerroGard - 903 **</t>
  </si>
  <si>
    <t>SikaFill 5 (5 Gl) **</t>
  </si>
  <si>
    <t>SIKAFLEX-15 LM SL 22.7Kg **</t>
  </si>
  <si>
    <t>Sikaflex 2C SL -Bicomponente- Gris (3 galones).</t>
  </si>
  <si>
    <t>SIKAFLEX CONSTRUCCION Cartucho 300cc</t>
  </si>
  <si>
    <t>Sikaflex®AT-Connection - Tubo 300 CC</t>
  </si>
  <si>
    <t>Sikafloor 161 imprimante **</t>
  </si>
  <si>
    <t>Sikafloor 3 Quartz top Neutro 30Kg **</t>
  </si>
  <si>
    <t>Sikafloor 363 CO 4.5Kg **</t>
  </si>
  <si>
    <t>Sikafloor 400 N Recubrimiento (Salio del Mercado)</t>
  </si>
  <si>
    <t>SIKAGROUT-200 (PROTEC)30 KILOS</t>
  </si>
  <si>
    <t>Sikaguard EpoCem 720 21Kg **</t>
  </si>
  <si>
    <t>Sikalatex 4.5kg **</t>
  </si>
  <si>
    <t>SIKALISTO RESANE 25kg</t>
  </si>
  <si>
    <t>SikaRod 10 mm 3/8" (toxement sellasil soporte) **</t>
  </si>
  <si>
    <t>SikaRod 16 mm 5/8" (toxement sellasil soporte) **</t>
  </si>
  <si>
    <t>SikaRod 22 mm 7/8" (toxement sellasil soporte) **</t>
  </si>
  <si>
    <t>SikaRod 32 mm 1 1/4" **</t>
  </si>
  <si>
    <t>SikaRod 6 mm 1/4" (toxement sellasil soporte)**</t>
  </si>
  <si>
    <t>SIKASET L (ACELERANTE) 5 KILOS</t>
  </si>
  <si>
    <t>SUMIN E INSTAL DE CHAPA MURO ESCALAR</t>
  </si>
  <si>
    <t>SUMIN E INSTAL DE CINTA MURO ESCALAR</t>
  </si>
  <si>
    <t>SUPERMANTO 400 X S/inst Fglas</t>
  </si>
  <si>
    <t>SUPERMANTO 500 XT S/inst Fglas</t>
  </si>
  <si>
    <t>SUPERMANTO 600 XT S/inst Fglas</t>
  </si>
  <si>
    <t>SUR FHARD 4 KILOS</t>
  </si>
  <si>
    <t>TELA ASFALTICA</t>
  </si>
  <si>
    <t>TOC FIBRA FIBRILADA 500 (10 Kg.) 3/4</t>
  </si>
  <si>
    <t>ABRAZADERA 1 SALIDA</t>
  </si>
  <si>
    <t>ABRAZADERA 1/2" DELGADA DE CREMALLERA</t>
  </si>
  <si>
    <t>ABRAZADERA COLGANTE FIJA 1 1/4" AC1</t>
  </si>
  <si>
    <t>ABRAZADERA COLGANTE FIJA 1" AC1</t>
  </si>
  <si>
    <t>ABRAZADERA COLGANTE FIJA 3/4" AC1</t>
  </si>
  <si>
    <t>ABRAZADERA EN U TIPO-1</t>
  </si>
  <si>
    <t>Abrazadera Met.Doble Ala 3/4"Para Tubo metalico</t>
  </si>
  <si>
    <t>ABRAZADERA METALICA TIPO TRAPECIO 1" **</t>
  </si>
  <si>
    <t>ABRAZADERA METALICA TIPO TRAPECIO 3" **</t>
  </si>
  <si>
    <t>ABRAZADERA PARA TUBERIA EMT Ø1"</t>
  </si>
  <si>
    <t>ABRAZADERA SIN SALIDA</t>
  </si>
  <si>
    <t>Acometida en cable de aluminio 7 hilos con aislami</t>
  </si>
  <si>
    <t>AISLADOR DE PIN - ANSI 55-5</t>
  </si>
  <si>
    <t>AISLADOR DE PIN DE 15KV</t>
  </si>
  <si>
    <t>AISLADOR DE PIN DE ANSI 52-1</t>
  </si>
  <si>
    <t>AISLADOR DE PIN DE ANSI 52-4</t>
  </si>
  <si>
    <t>AISLADOR PIN 34.5KV ANSI 56-3</t>
  </si>
  <si>
    <t>ALAMBRE AWG No.8</t>
  </si>
  <si>
    <t>ALAMBRE COBRE # 10</t>
  </si>
  <si>
    <t>ALAMBRE COBRE DESNUDO N°10</t>
  </si>
  <si>
    <t>ALAMBRE Cu AWG 10 THHN- 90G</t>
  </si>
  <si>
    <t>ALAMBRE Cu DESNUDO AWG 14</t>
  </si>
  <si>
    <t>Alambre de cobre desnudo N°4 AWG</t>
  </si>
  <si>
    <t>ALAMBRE DE CU DESNUDO #8 INTERM DI 3.26</t>
  </si>
  <si>
    <t>ALAMBRE DESN #4 INTER DI 1.35</t>
  </si>
  <si>
    <t>ALAMBRE DESNUDO #12 INTER DI 1.62</t>
  </si>
  <si>
    <t>ALAMBRE PARALELO 2x18 DWP - 2PE</t>
  </si>
  <si>
    <t>ALAMBRE PARALELO 2x18 DWP - PVC</t>
  </si>
  <si>
    <t>ALAMBRE TELEFONICO 2 x 22 JWT- PVC</t>
  </si>
  <si>
    <t>ALAMBRE TRENZADO 2x18 DWT - PVC</t>
  </si>
  <si>
    <t>Alambrón de aluminio calibre #8AWG</t>
  </si>
  <si>
    <t>AMARRE PARA TUBERIA PVC</t>
  </si>
  <si>
    <t>Amarre Plástico de 15 cm</t>
  </si>
  <si>
    <t>Amperímetro análogo 0-200/5 A.</t>
  </si>
  <si>
    <t>ANGULO EXTERNO 20X12 BL</t>
  </si>
  <si>
    <t>ANGULO EXTERNO 20X20 BL</t>
  </si>
  <si>
    <t>ANGULO EXTERNO 25X25 BL</t>
  </si>
  <si>
    <t>ANGULO PLANO 20X12 BL</t>
  </si>
  <si>
    <t>ANGULO PLANO 20X20 BL</t>
  </si>
  <si>
    <t>ANGULO PLANO 25X25 BL</t>
  </si>
  <si>
    <t>APLIQUE MURO 2x14 CM</t>
  </si>
  <si>
    <t>APLIQUE MURO B.REC P-8 OPAL</t>
  </si>
  <si>
    <t>AUTOADHESIVO PARA AMARRE PLÁSTICO</t>
  </si>
  <si>
    <t>Bajante en CG 4",amarres, hebillas, curva PVC 4"</t>
  </si>
  <si>
    <t>BALA ALUMINIO No.10</t>
  </si>
  <si>
    <t>Bala circular incandescente halógena 35 W 12 V</t>
  </si>
  <si>
    <t>BALA DULUX 2XE27 BL SV PROYECTOS***</t>
  </si>
  <si>
    <t>BALA FLUORESCENTE 2X26 (Inc. Bombillo)</t>
  </si>
  <si>
    <t>BALA INCANDECENTE BL IFBL</t>
  </si>
  <si>
    <t>BALASTO 2 x 48</t>
  </si>
  <si>
    <t>BALASTO 2 x 96</t>
  </si>
  <si>
    <t>BALASTO 4 x 32 ELECTRON</t>
  </si>
  <si>
    <t>BALASTO ELECTRONICO 2 X 26 **</t>
  </si>
  <si>
    <t>BANDEJA PARA RACK DE 35CM</t>
  </si>
  <si>
    <t>Barraje interconexión entre totalizador y transfer</t>
  </si>
  <si>
    <t>Barraje interconexión totalizador y transfer 2</t>
  </si>
  <si>
    <t>BOMBILLA 1000 W Metal Halide Oboide Claro</t>
  </si>
  <si>
    <t>Bombilla 150 W Metal Halide Oboide</t>
  </si>
  <si>
    <t>bombilla 250 W Sodio</t>
  </si>
  <si>
    <t>BOMBILLA METAL HALIDE (1.000W) TUBULAR</t>
  </si>
  <si>
    <t>BOMBILLA SOADIO OVOIDE PEQUEÑA</t>
  </si>
  <si>
    <t>BOMBILLA SODIO 1000 W OVOIDE GRANDE</t>
  </si>
  <si>
    <t>BOMBILLO AHORRADOR 13 WAT - 120V LUZ B.</t>
  </si>
  <si>
    <t>BOMBILLO AHORRADOR 26 WAT - 110V</t>
  </si>
  <si>
    <t>BOMBILLO AHORRADOR DE 32W</t>
  </si>
  <si>
    <t>BOMBILLO CLARO 150 WAT - 110V</t>
  </si>
  <si>
    <t>BOMBILLO DE SODIO 400 W</t>
  </si>
  <si>
    <t>BOMBILLO FC DB 26W/840 PHL***</t>
  </si>
  <si>
    <t>BOMBILLO LUZ MIXTA (160W/220V)</t>
  </si>
  <si>
    <t>BOMBILLO MERCURIO 125W / 220V</t>
  </si>
  <si>
    <t>BOMBILLO MH 1000 W E40 Tub. Europeo</t>
  </si>
  <si>
    <t>BOMBILLO MH 400 W E40 Tub. Europeo</t>
  </si>
  <si>
    <t>BOMBILLOS HALOGENOS DE 1500x220</t>
  </si>
  <si>
    <t>BOQUILLA GALVANIZADA D=6"</t>
  </si>
  <si>
    <t>BOQUILLA GALVANIZADA Ø 4"</t>
  </si>
  <si>
    <t>BOQUILLERA ALUMINIODE 3-X11/2X6 Mts</t>
  </si>
  <si>
    <t>BORNA PARA CONEXIÓN PARA CABLE Nº10</t>
  </si>
  <si>
    <t>BORNA PARA CONEXIÓN PARA CABLE Nº6</t>
  </si>
  <si>
    <t>BORNA PARA CONEXIÓN PARA CABLE Nº8</t>
  </si>
  <si>
    <t>BORNA TERMINAL ESTAÑADA Nº8</t>
  </si>
  <si>
    <t>BORNERA DE PRUEBA</t>
  </si>
  <si>
    <t>BORNERA PRUEBA 3 ELEMENTOS</t>
  </si>
  <si>
    <t>BOTON PUERTAS Elec.+T.Ameri. FOSF</t>
  </si>
  <si>
    <t>BOTON TEMPORIZADOR + T Ameri. AVE</t>
  </si>
  <si>
    <t>BOTON TEMPORIZADOR VOLARE</t>
  </si>
  <si>
    <t>BOTON TIMBRE 200 SOBREPARED AVE</t>
  </si>
  <si>
    <t>BOTON TIMBRE 600 AVE</t>
  </si>
  <si>
    <t>BOTON TIMBRE 800 PARA PISOS</t>
  </si>
  <si>
    <t>BOTON TIMBRE ABITARE LUZ PILOTO AVE</t>
  </si>
  <si>
    <t>BOTON TIMBRE VOLARE</t>
  </si>
  <si>
    <t>BREAKER 3X(70-100AMP)LUMINEX</t>
  </si>
  <si>
    <t>Breaker ATORN. 1X30Amp</t>
  </si>
  <si>
    <t>BREAKER ATORN.1x20A</t>
  </si>
  <si>
    <t>Breaker Ench 2X20/30/40Amp (10KA)</t>
  </si>
  <si>
    <t>Breaker Ench. 1 x40A LMX</t>
  </si>
  <si>
    <t>Breaker Ench. 1X15/20/30A (10KA)</t>
  </si>
  <si>
    <t>Breaker Ench. 1x50A LMX</t>
  </si>
  <si>
    <t>Breaker Ench. 2x30A LMX (10KA)</t>
  </si>
  <si>
    <t>Breaker Ench. 2X50A</t>
  </si>
  <si>
    <t>Breaker Ench. 3 x30Amp</t>
  </si>
  <si>
    <t>Breaker Ench. 3X20A/30A/40A (10KA)</t>
  </si>
  <si>
    <t>Breaker Ench. 3x40A LMX</t>
  </si>
  <si>
    <t>Breaker Ind 3x40 AMP (25 KA)</t>
  </si>
  <si>
    <t>Breaker Ind.(3x25Amp)25KA-Regulable 18-25 Amp</t>
  </si>
  <si>
    <t>BREAKER IND.(3X30AMP)25KA</t>
  </si>
  <si>
    <t>Breaker Ind.(3x40Amp)25KA-Regulable 28-40 Amp</t>
  </si>
  <si>
    <t>BREAKER IND.(3X40AMP)25KA</t>
  </si>
  <si>
    <t>BREAKER IND.(3X50AMP)25KA</t>
  </si>
  <si>
    <t>BREAKER IND.(3X60AMP)25KA</t>
  </si>
  <si>
    <t>BREAKER INDUSTRIAL (LUMINEX) 3X150AMP</t>
  </si>
  <si>
    <t>BREAKER INDUSTRIAL 3X100AMP</t>
  </si>
  <si>
    <t>BREAKER INDUSTRIAL 3x102 a 160A Ajustable</t>
  </si>
  <si>
    <t>BREAKER INDUSTRIAL 3x12 a 16A Ajustable</t>
  </si>
  <si>
    <t>BREAKER INDUSTRIAL 3x18 a 25A Ajustable</t>
  </si>
  <si>
    <t>BREAKER INDUSTRIAL 3X30A L.G.</t>
  </si>
  <si>
    <t>BREAKER INDUSTRIAL 3x44 a 63A Ajustable</t>
  </si>
  <si>
    <t>Breaker industrial 3x50/60 AMP (25 KA)</t>
  </si>
  <si>
    <t>BREAKER INDUSTRIAL 3X50A</t>
  </si>
  <si>
    <t>BREAKER INDUSTRIAL 3X70-100AMP</t>
  </si>
  <si>
    <t>BREAKER INDUSTRIAL 3x70 a 100A Ajustable</t>
  </si>
  <si>
    <t>BREAKER INDUSTRIAL 3X80 AMP</t>
  </si>
  <si>
    <t>BREAKER INDUSTRIAL 87.5a125A-GRADUABLE</t>
  </si>
  <si>
    <t>BREAKER Interruptor atornillable de 3x30 A</t>
  </si>
  <si>
    <t>BREAKER Interruptor Industrial 3x30 A</t>
  </si>
  <si>
    <t>Cable 4 Cu-Blanco 7 Hilos</t>
  </si>
  <si>
    <t>Cable 4X10 Cu aisl termoplástico 75 °C 600 V</t>
  </si>
  <si>
    <t>Cable 4X10 Encauchetado**</t>
  </si>
  <si>
    <t>Cable 4x12AWG MULTIFLEX PVC/NY600V90CTC</t>
  </si>
  <si>
    <t>Cable 4X8 Cu aisl termoplástico 75 °C 600 V</t>
  </si>
  <si>
    <t>Cable 6 Cu-Verde 7 Hilos</t>
  </si>
  <si>
    <t>Cable 8 Cu-Negro 7 Hilos</t>
  </si>
  <si>
    <t>CABLE Alum. Aisl. 1/0 THW</t>
  </si>
  <si>
    <t>CABLE Alum. Aisl. 2/0 THW</t>
  </si>
  <si>
    <t>CABLE Alum. Aisl. 4/0 THW</t>
  </si>
  <si>
    <t>CABLE ALUMINIO 2/0 THNN-600V</t>
  </si>
  <si>
    <t>Cable Aluminio 350 (MCM) THHW</t>
  </si>
  <si>
    <t>CABLE ALUMINIO ACSR( 2/0)DESNUDO AWG</t>
  </si>
  <si>
    <t>Cable Aluminio N°4 THHN-AWG 600 V</t>
  </si>
  <si>
    <t>CABLE COAXIAL RG-6 CERTIFICADO</t>
  </si>
  <si>
    <t>cable coaxial RG59 al 60%</t>
  </si>
  <si>
    <t>CABLE cobre #8 THHN 90 - 600V-AWG **</t>
  </si>
  <si>
    <t>Cable Cobre 4/0 AWG-THHN</t>
  </si>
  <si>
    <t>CABLE cobre Aisl. 1/0 THW - 75 C 600V</t>
  </si>
  <si>
    <t>CABLE cobre Aisl. 2/0 THW - 75 C 600V</t>
  </si>
  <si>
    <t>CABLE cobre Aisl. 250 MCM THW - 90 C 600V</t>
  </si>
  <si>
    <t>CABLE cobre Aisl. 300 MCM THW - 90 C 600V</t>
  </si>
  <si>
    <t>CABLE cobre Aisl. 350 MCM THW - 90 C 600V</t>
  </si>
  <si>
    <t>CABLE cobre Aisl. 3U0 THW - 90 C 600V</t>
  </si>
  <si>
    <t>CABLE cobre Aisl. 400 MCM THW - 90 C 600V</t>
  </si>
  <si>
    <t>CABLE cobre Aisl. 4U0 THW - 75 C 600V</t>
  </si>
  <si>
    <t>Cable Cobre Aisl. 8 THW - 90 C 600V</t>
  </si>
  <si>
    <t>CABLE cobre Aisl. HFFR # 12</t>
  </si>
  <si>
    <t>CABLE COBRE AISLADO 500 MCM THW - 90 C</t>
  </si>
  <si>
    <t>CABLE cobre desnudo AWG 1/0</t>
  </si>
  <si>
    <t>Cable Cobre desnudo N°4</t>
  </si>
  <si>
    <t>CABLE cobre RG59 AMERICANO</t>
  </si>
  <si>
    <t>CABLE cobre THHN 90 - 600V 1/0 AWG</t>
  </si>
  <si>
    <t>CABLE cobre THHN 90 - 600V 2 AWG</t>
  </si>
  <si>
    <t>CABLE cobre THHN 90 - 600V 4 AWG</t>
  </si>
  <si>
    <t>CABLE cobre THHN 90 - 600V 4/0 AWG **</t>
  </si>
  <si>
    <t>CABLE cobre THHN 90 - 600V 6 AWG</t>
  </si>
  <si>
    <t>CABLE Cu(2/0)XLPE - 15 KV M.T.</t>
  </si>
  <si>
    <t>Cable de aluminio desnudo calibre #2AWG</t>
  </si>
  <si>
    <t>Cable de Belden 1 par</t>
  </si>
  <si>
    <t>Cable de cobre desnudo # 10 (sum+transp+inst)</t>
  </si>
  <si>
    <t>Cable de cobre desnudo # 2 (suministro)</t>
  </si>
  <si>
    <t>CABLE DE COBRE DESNUDO N°10</t>
  </si>
  <si>
    <t>CABLE DE COBRE DESNUDO N°8</t>
  </si>
  <si>
    <t>CABLE DE Cu DESNUDO N°12</t>
  </si>
  <si>
    <t>Cable desnudo # 2 AWG instalaciones internas</t>
  </si>
  <si>
    <t>CABLE DUPLEX 2X12 (ROLLO X 100 Mts)</t>
  </si>
  <si>
    <t>CABLE DUPLEX 2X20 (GRIS)</t>
  </si>
  <si>
    <t>CABLE DUPLEX Cu N°12</t>
  </si>
  <si>
    <t>CABLE ENCAUCHETADO 2 x 16 SPT - 60 C 300V</t>
  </si>
  <si>
    <t>CABLE ENCAUCHETADO 2 x 8 ST</t>
  </si>
  <si>
    <t>CABLE ENCAUCHETADO 2 x12 SPT - 60 C 300V</t>
  </si>
  <si>
    <t>cable encauchetado 2 x18</t>
  </si>
  <si>
    <t>CABLE ENCAUCHETADO 3 x 8 ST</t>
  </si>
  <si>
    <t>Cable Encauchetado 3 x12</t>
  </si>
  <si>
    <t>CABLE ENCAUCHETADO 3 x14 (600V)</t>
  </si>
  <si>
    <t>CABLE ENCAUCHETADO 3X10</t>
  </si>
  <si>
    <t>cable encauchetado 3x10</t>
  </si>
  <si>
    <t>CABLE ENCAUCHETADO 3X16 AWG</t>
  </si>
  <si>
    <t>CABLE ENCAUCHETADO DE 3 X 12 **</t>
  </si>
  <si>
    <t>CABLE ENCAUCHETADO DE 4 X 8</t>
  </si>
  <si>
    <t>CABLE MULTIPAR N°6</t>
  </si>
  <si>
    <t>CABLE SILICONADO NO. 12</t>
  </si>
  <si>
    <t>CABLE TELEFONICO 10 PARES EXTERIOR</t>
  </si>
  <si>
    <t>CABLE TELEFONICO 10 PARES INTERIOR</t>
  </si>
  <si>
    <t>Cable telefónico de 2 pares</t>
  </si>
  <si>
    <t>CABLE TELEFONICO DE 50- PARES</t>
  </si>
  <si>
    <t>CABLE VEHICULAR Nº16</t>
  </si>
  <si>
    <t>CABLE XLPE 2/0 15KV 100% CINTA 120 mm</t>
  </si>
  <si>
    <t>CableFibraOptica2x12HilosMuitimodo50/125 HDPE</t>
  </si>
  <si>
    <t>CAJA 20x20x15 PASO TAPA BISAGRA</t>
  </si>
  <si>
    <t>CAJA 2400 GALV CG-100 CAL-20</t>
  </si>
  <si>
    <t>CAJA 60x60x12 sTRIP P/CHAPA EPM</t>
  </si>
  <si>
    <t>CAJA D/PASO 15X15X10cm</t>
  </si>
  <si>
    <t>CAJA D/PASO 15X20X10cm LUMINEX</t>
  </si>
  <si>
    <t>CAJA DE PASO ELECTRICA 30X30X15</t>
  </si>
  <si>
    <t>CAJA DOBLE PAVCO</t>
  </si>
  <si>
    <t>CAJA ELECTR.10x10x10 - GALVANIZADA</t>
  </si>
  <si>
    <t>Caja en fundic. de AI IP 55 para breaker 50x40x20</t>
  </si>
  <si>
    <t>CAJA GALVANIZADA OCTOGONAL</t>
  </si>
  <si>
    <t>CAJA GALVANIZADA REF 5800</t>
  </si>
  <si>
    <t>CAJA METALICA 30X20X12CM</t>
  </si>
  <si>
    <t>CAJA OCTAG GALV OG-100 CAL-20</t>
  </si>
  <si>
    <t>CAJA PARA MEDIDOR TRIFASICO DE 150 AMP</t>
  </si>
  <si>
    <t>CAJA PLASTICA 2.400</t>
  </si>
  <si>
    <t>CAJA RADWELL 4 SALIDAS 3/4"-2.400 (4X4)</t>
  </si>
  <si>
    <t>CAJA SENCILLA PAVCO</t>
  </si>
  <si>
    <t>CANAL METALICO CAL.20 (10 X10) (Suministro)</t>
  </si>
  <si>
    <t>CANALETA METAL 15 X15 CAL.16 (Suministro)</t>
  </si>
  <si>
    <t>CANALETA METAL 15 X5 Cal.16 (Suministro)</t>
  </si>
  <si>
    <t>CANALETA METAL C/DIVIS .10 X4 (2.40m)</t>
  </si>
  <si>
    <t>CANALETA PLASTICA AJOVER 10</t>
  </si>
  <si>
    <t>Capacete liso en Aluminio 1 1/2"</t>
  </si>
  <si>
    <t>CAPACETE PARA Ø2" EMT</t>
  </si>
  <si>
    <t>CARGA AMARILLA 4RS27M</t>
  </si>
  <si>
    <t>CARGA AMARILLA FUERTE B.V.</t>
  </si>
  <si>
    <t>CARGA DISCO AMARILLA FUERTE</t>
  </si>
  <si>
    <t>CARGA DISCO VERDE MEDIA</t>
  </si>
  <si>
    <t>CARGA FULMINANTE FUERTE CAL.22</t>
  </si>
  <si>
    <t>CARGA VERDE 3RS27M</t>
  </si>
  <si>
    <t>CARGA VERDE MEDIA B.V.</t>
  </si>
  <si>
    <t>CARGADOR DE BATERIAS DE 12 VOLTIOS</t>
  </si>
  <si>
    <t>Celda Protección+Seccionador en Aire+Fusibles</t>
  </si>
  <si>
    <t>CIERR EMPALME 10-100 PARES</t>
  </si>
  <si>
    <t>CINTA ACERO INOX. 5/8" BAND-IT</t>
  </si>
  <si>
    <t>CINTA AISLANTE GRANDE ECONOMICA</t>
  </si>
  <si>
    <t>CINTA AUTOFUNDENTE</t>
  </si>
  <si>
    <t>Cinta Bandit 1/2" Acero Inoxidable</t>
  </si>
  <si>
    <t>CINTA BANDIT 5/8"</t>
  </si>
  <si>
    <t>Cinta Bandit de 5/8"</t>
  </si>
  <si>
    <t>CINTA BANDIT Ø3/4" (ROLLO DE 30ML)</t>
  </si>
  <si>
    <t>CINTA LED 14.4 W X 5 MTS CON ADAPTADOR</t>
  </si>
  <si>
    <t>CLAVIJA CAUCHO TIPO INDUST.15AMP</t>
  </si>
  <si>
    <t>CLAVIJA DE PATA PLANA AVE</t>
  </si>
  <si>
    <t>CLAVIJA DE PATA REDONDA AVE</t>
  </si>
  <si>
    <t>CLAVIJA Ind.Sobrep.250V,16A(2P+T)IP44</t>
  </si>
  <si>
    <t>CLAVIJA Ind.Sobrep.250V,16A(3P+T+N)IP67</t>
  </si>
  <si>
    <t>CLAVIJA LEVINTON L6-20</t>
  </si>
  <si>
    <t>CLAVIJA POLO A TIERRA 15A 125V **</t>
  </si>
  <si>
    <t>CLAVO 5/16 X 1" BAJA VELOCIDAD</t>
  </si>
  <si>
    <t>CLAVO 5/16 X 1/4 " BAJA VELOCIDAD</t>
  </si>
  <si>
    <t>Cofre Al fundido IP 65,barraje 3F,5H y accesorios</t>
  </si>
  <si>
    <t>COLLARÍN TRANSFORMADOR 8" - 9" T3</t>
  </si>
  <si>
    <t>CONDUCTOR ALUMINIO AWG 4/0</t>
  </si>
  <si>
    <t>CONDULETA EN "T" Ø 2-EMT</t>
  </si>
  <si>
    <t>CONDULETA Ø 1" EN T CON ROSCA</t>
  </si>
  <si>
    <t>CONDULETA Ø 3/4" EN T CON ROSCA</t>
  </si>
  <si>
    <t>CONECTOR COBRE PARA VARILLA CW 5/8"</t>
  </si>
  <si>
    <t>CONECTOR CUÑA CON ESTRIBO 4/0 - 2 AWG</t>
  </si>
  <si>
    <t>CONECTOR DE CORAZA RECTO 11/2"</t>
  </si>
  <si>
    <t>CONECTOR DE PERFORACIÓN</t>
  </si>
  <si>
    <t>CONECTOR PARA CORAZA 3/4"</t>
  </si>
  <si>
    <t>CONECTOR PARA CORAZA 3/4"RECTO</t>
  </si>
  <si>
    <t>CONECTOR PARA CORAZA LIQUID TAPE 3/4"</t>
  </si>
  <si>
    <t>CONECTOR RESORTE AZUL ECO</t>
  </si>
  <si>
    <t>CONECTOR UNITARIO RELLENO</t>
  </si>
  <si>
    <t>CONEXION MOTOBOMBA</t>
  </si>
  <si>
    <t>CONMUTABLE Triple Pil.Clas.C L/NEX</t>
  </si>
  <si>
    <t>CONTACTOR TRIPOLAR 32A AC BOBINA 220</t>
  </si>
  <si>
    <t>Contactor3x70Ampx220V CHINT-Tripolar</t>
  </si>
  <si>
    <t>Contactor3x70Ampx220V Telemecanic</t>
  </si>
  <si>
    <t>CORAZA AMERICANA 3/4"</t>
  </si>
  <si>
    <t>CORAZA DE 2"</t>
  </si>
  <si>
    <t>CORAZA LIQUID TAPE 3/4"</t>
  </si>
  <si>
    <t>CORONA ANTIESCALATORIA DE SEGURIDAD</t>
  </si>
  <si>
    <t>CORTA CIRCUITO IND. 15 kv 100A</t>
  </si>
  <si>
    <t>CORTACIRCUITO ATORN.1POL 50AMP L/NEX</t>
  </si>
  <si>
    <t>CORTACIRCUITO ATORN.2POL 20AMP L/NEX</t>
  </si>
  <si>
    <t>CORTACIRCUITO ATORN.2POL 50AMP L/NEX</t>
  </si>
  <si>
    <t>CORTACIRCUITO ATORN.3POL 20AMP L/NEX</t>
  </si>
  <si>
    <t>CORTACIRCUITO ATORN.3POL 30AMP L/NEX</t>
  </si>
  <si>
    <t>CORTACIRCUITO ATORN.3POL 50AMP L/NEX</t>
  </si>
  <si>
    <t>CORTACIRCUITO ENCH. 1POL 20AMP L/NEX</t>
  </si>
  <si>
    <t>CORTACIRCUITO ENCH. 1POL 30AMP L/NEX</t>
  </si>
  <si>
    <t>CORTACIRCUITO ENCH. 1POL 50AMP L/NEX</t>
  </si>
  <si>
    <t>CORTACIRCUITO ENCH. 2POL 20AMP L/NEX</t>
  </si>
  <si>
    <t>CORTACIRCUITO ENCH. 2POL 30AMP L/NEX</t>
  </si>
  <si>
    <t>CORTACIRCUITO ENCH. 2POL 50AMP L/NEX</t>
  </si>
  <si>
    <t>CORTACIRCUITO ENCH. 3POL 20AMP L/NEX</t>
  </si>
  <si>
    <t>CORTACIRCUITO ENCH. 3POL 30AMP L/NEX</t>
  </si>
  <si>
    <t>CORTACIRCUITO ENCH. 3POL 50AMP L/NEX</t>
  </si>
  <si>
    <t>CORTACIRCUTO ATORN.2POL 30AMP L/NEX</t>
  </si>
  <si>
    <t>Cuarto 10 m X 5 m a prueba de fuego x 3 horas</t>
  </si>
  <si>
    <t>CUCHILLA MONOP. 400 A 15K</t>
  </si>
  <si>
    <t>CURVA CONDUIT 90º PVC 1/2"</t>
  </si>
  <si>
    <t>CURVA EMT 1/2"</t>
  </si>
  <si>
    <t>CURVA EMT 2"</t>
  </si>
  <si>
    <t>CURVA EMT 3"</t>
  </si>
  <si>
    <t>CURVA EMT 4"</t>
  </si>
  <si>
    <t>DIMMER DESL SENC 120V+TAPA MAX L/NEX</t>
  </si>
  <si>
    <t>DIMMERS DESLIZ SENC 120V KORA L/NEX</t>
  </si>
  <si>
    <t>DUCTO TEL.LIV.3"(TUBO 6M)PAVCO</t>
  </si>
  <si>
    <t>DUCTO VERTICAL DE 3X8</t>
  </si>
  <si>
    <t>Empalme para afloramiento de 3" **</t>
  </si>
  <si>
    <t>ENCENDEDOR TIPO CHIMENEA (CHISPERO)</t>
  </si>
  <si>
    <t>ESPARRAGO 5/8"L=5" GRADO-7</t>
  </si>
  <si>
    <t>ESPARRAGO 5/8x24 "</t>
  </si>
  <si>
    <t>EXTENSION ELECTRICA -100M</t>
  </si>
  <si>
    <t>FAROL DE PEDESTAL DE 70W-208-220V</t>
  </si>
  <si>
    <t>FIJACIONES BREAKER **</t>
  </si>
  <si>
    <t>Fotocelda 1000 W - incluye base</t>
  </si>
  <si>
    <t>FOTOCELDA 1000 W 208 V 5 PINES</t>
  </si>
  <si>
    <t>Fotocelda electrónica 1000 W 1800 V</t>
  </si>
  <si>
    <t>FOTOCONTROL</t>
  </si>
  <si>
    <t>FULMINANTES CAL.22 ALTA VEL MORADO</t>
  </si>
  <si>
    <t>Fusible NH con soporte</t>
  </si>
  <si>
    <t>Fusibles (3) tipo HH de 25 A</t>
  </si>
  <si>
    <t>Gabin. metál. para barraj, tot 3x50A y 5 interrupt</t>
  </si>
  <si>
    <t>GABINETE IP-65 (1.0X0.8X0.30M)</t>
  </si>
  <si>
    <t>Gabinete metálico 2x1,5x0,6 equipado (Fontanar)</t>
  </si>
  <si>
    <t>Gabinete+Seccionador .tripol+Fusibles</t>
  </si>
  <si>
    <t>GRAPA METALICA PARA CINTA BANDIT 5/8"</t>
  </si>
  <si>
    <t>GRAPA PARA OPERAR EN CALIENTE</t>
  </si>
  <si>
    <t>GRAPA PRENSORA/OPERARA EN CALIENTE</t>
  </si>
  <si>
    <t>Hebilla Bandit 1/2"</t>
  </si>
  <si>
    <t>Hebilla Cinta band-it 5/8"</t>
  </si>
  <si>
    <t>HERRAJE P/ESTR. FINAL CPS</t>
  </si>
  <si>
    <t>Inspección, medición Tierra y ailamiento 8 h</t>
  </si>
  <si>
    <t>Interrup 3x100 A protecc contactores existe</t>
  </si>
  <si>
    <t>Interrup 3x225 A</t>
  </si>
  <si>
    <t>Interrup 3x50A</t>
  </si>
  <si>
    <t>Interruptor Atornillable 1x30 A</t>
  </si>
  <si>
    <t>Interruptor atornillable de 3x15 A</t>
  </si>
  <si>
    <t>Interruptor atornillable de 3x40 A</t>
  </si>
  <si>
    <t>Interruptor atornillable de 3x50 A</t>
  </si>
  <si>
    <t>INTERRUPTOR Bipolar LK Clas.C L/NEX</t>
  </si>
  <si>
    <t>INTERRUPTOR CONM DEKO L/NEX</t>
  </si>
  <si>
    <t>INTERRUPTOR CONM LUZ PIL VELA L/NEX</t>
  </si>
  <si>
    <t>INTERRUPTOR CONM SENC. LUZ PIL.+TAPA</t>
  </si>
  <si>
    <t>INTERRUPTOR CONM SENC. MAX. L/NEX</t>
  </si>
  <si>
    <t>INTERRUPTOR CONM TRIPOLAR KORA L/NEX</t>
  </si>
  <si>
    <t>INTERRUPTOR DE PASO MARFIL AVE</t>
  </si>
  <si>
    <t>Interruptor Diferencial 1X20A</t>
  </si>
  <si>
    <t>INTERRUPTOR DOBLE</t>
  </si>
  <si>
    <t>INTERRUPTOR DOBLE 200 SOBREPARED AVE</t>
  </si>
  <si>
    <t>INTERRUPTOR DOBLE CONM 600 AVE</t>
  </si>
  <si>
    <t>INTERRUPTOR DOBLE CONM ABITARE AVE</t>
  </si>
  <si>
    <t>INTERRUPTOR DOBLE FOSF AVE</t>
  </si>
  <si>
    <t>INTERRUPTOR DOBLE KORA L/NEX</t>
  </si>
  <si>
    <t>INTERRUPTOR DOBLE LUZ PILOTO</t>
  </si>
  <si>
    <t>Interruptor Industrial 3x70 A</t>
  </si>
  <si>
    <t>Interruptor perilla para tablero electrico</t>
  </si>
  <si>
    <t>INTERRUPTOR SENC +TOMA AMERIC. AVE</t>
  </si>
  <si>
    <t>INTERRUPTOR SENC 200 SOBREPARED AVE</t>
  </si>
  <si>
    <t>INTERRUPTOR SENC ABITARE AVE</t>
  </si>
  <si>
    <t>INTERRUPTOR SENC CONMUTABLE 600 AVE</t>
  </si>
  <si>
    <t>INTERRUPTOR SENC CONMUTABLE FOSF AVE</t>
  </si>
  <si>
    <t>INTERRUPTOR SENC CONMUTABLE VOLARE</t>
  </si>
  <si>
    <t>INTERRUPTOR SENC KORA L/NEX</t>
  </si>
  <si>
    <t>INTERRUPTOR SENC LUZ PIL KORA L/NEX</t>
  </si>
  <si>
    <t>INTERRUPTOR SENC MARFIL LUZ PIL. AVE</t>
  </si>
  <si>
    <t>INTERRUPTOR SENC+TOMA AMERIC. VOLARE</t>
  </si>
  <si>
    <t>INTERRUPTOR SENCILLO LUZ PILOTO</t>
  </si>
  <si>
    <t>INTERRUPTOR TEMP. DE TOQUE+TAPA L/NEX</t>
  </si>
  <si>
    <t>INTERRUPTOR TIPO RIEL MONOP(1X20AMP)</t>
  </si>
  <si>
    <t>INTERRUPTOR TRIPLE 600 AVE</t>
  </si>
  <si>
    <t>INTERRUPTOR TRIPLE FOSF AVE</t>
  </si>
  <si>
    <t>INTERRUPTOR Triple Pil.Clas.C L/NEX</t>
  </si>
  <si>
    <t>Interruptor tripolar de 50Amp-industrial</t>
  </si>
  <si>
    <t>Interruptor tripolar de 60Amp-industrial</t>
  </si>
  <si>
    <t>InterruptorTermomagnéticoIndust.3x70Amp(LG)LS</t>
  </si>
  <si>
    <t>JACK RJ 45 CAT 6 SIEMON</t>
  </si>
  <si>
    <t>kit luminaria 1000W, arranc, cond, reactancia</t>
  </si>
  <si>
    <t>kit luminaria 150 W, arranc, condens, reactancia</t>
  </si>
  <si>
    <t>kit luminaria 400W, arranc, cond, reactancia</t>
  </si>
  <si>
    <t>kit luminaria 70 W, arrancad, condens, reacta</t>
  </si>
  <si>
    <t>Kit MH 1000 W (Balsto-Conden.-Arrancador)</t>
  </si>
  <si>
    <t>Kit MH 400 W (Balsto-Conden.-Arrancador)</t>
  </si>
  <si>
    <t>LAMPARA FLCTE 2x48</t>
  </si>
  <si>
    <t>LAMPARA FLUORESCENTE 2X32 T-8</t>
  </si>
  <si>
    <t>lampara hermetica 2x32W</t>
  </si>
  <si>
    <t>Lampara hermetica se sobrepone 2 x18</t>
  </si>
  <si>
    <t>LIBRO MARCACION MIXTA DESXON</t>
  </si>
  <si>
    <t>Luminaria 32 LED 71W - 700mA- 9000Lm Ref5136</t>
  </si>
  <si>
    <t>LUMINARIA FLUORESCENTE T5 2X28W</t>
  </si>
  <si>
    <t>Luminaria LED 80W - 530mA - Tipo Codensa</t>
  </si>
  <si>
    <t>Luminaria LED Continua 40W Tipo P24868</t>
  </si>
  <si>
    <t>Luminaria M-130</t>
  </si>
  <si>
    <t>LUMINARIA MERCURIO 250 W</t>
  </si>
  <si>
    <t>LUMINARIA SODIO 400W (inc.fotoc+brazo+bomb)</t>
  </si>
  <si>
    <t>LUMINARIA SOLAR LED (Alumbrado publico)</t>
  </si>
  <si>
    <t>Mantent. de subestación B3 con transfor. 20 KVA</t>
  </si>
  <si>
    <t>Mantent. de subestación B4 con transfor. 30 KVA</t>
  </si>
  <si>
    <t>Mantent. de subestación B4 con transfor. 50 KVA</t>
  </si>
  <si>
    <t>Mantent. de subestación B5 con transfor. 20 KVA</t>
  </si>
  <si>
    <t>MARCO DECORATIVO SENC 2X4 KORA L/NEX</t>
  </si>
  <si>
    <t>Marco y tapa para camara CS 280</t>
  </si>
  <si>
    <t>Medidor electrónico multifuncional</t>
  </si>
  <si>
    <t>MEDIDOR MONOFASICO BIFILAR (Sum+Inst)</t>
  </si>
  <si>
    <t>MEDIDOR MONOFASICO TRIFILAR</t>
  </si>
  <si>
    <t>MEDIDOR MONOFASICO TRIFILAR 20(80A).</t>
  </si>
  <si>
    <t>MEDIDOR TRIFASICO 40-160 AMP</t>
  </si>
  <si>
    <t>MOLDE PARA SOLDADURA CADWELD EN T y X</t>
  </si>
  <si>
    <t>Panel LED de 12 W de incrusta cuadrado o redon</t>
  </si>
  <si>
    <t>PARARAYOS DE 5 PUNTAS FARADAY</t>
  </si>
  <si>
    <t>PERCHA 2 PUESTOS(Percha+Aisl.+Fijac)AP.</t>
  </si>
  <si>
    <t>PERCHA 3 PUESTOS(Percha+Aisl.+Fijac)AP.</t>
  </si>
  <si>
    <t>PERNO 1/4 X 3/4 B.V.</t>
  </si>
  <si>
    <t>PERNO MAQUINA DE 5/8"X6"</t>
  </si>
  <si>
    <t>PERNO ROSCADO 2" ALT.VEL.</t>
  </si>
  <si>
    <t>PINZA PARA SUJETAR MOLDE SOLD CADWELL</t>
  </si>
  <si>
    <t>PLACA BAS.2"X4"C/TAPA KORA BLA</t>
  </si>
  <si>
    <t>Placa identificación 2x1 cm</t>
  </si>
  <si>
    <t>PLANTA SOLAR 1.5 KWp (1.950 KWh)</t>
  </si>
  <si>
    <t>PLATINA DE COBRE 5X25MM (L=1.00M)</t>
  </si>
  <si>
    <t>PLUG TELEFÓNICO RJ-11</t>
  </si>
  <si>
    <t>PLUG TELEFÓNICO RJ-9</t>
  </si>
  <si>
    <t>POSTE METAL.H=10M tipo AP+BASE</t>
  </si>
  <si>
    <t>POSTE METAL.H=12M tipo AP+BASE</t>
  </si>
  <si>
    <t>POSTE METAL.H=8M tipo AP+BASE</t>
  </si>
  <si>
    <t>Programa Logo Soft (Control y programación)</t>
  </si>
  <si>
    <t>Proyector MH 400 W 208/220V(inc bomb. oboide)</t>
  </si>
  <si>
    <t>Proyector Na 250 W 208/220V(inc bomb. oboide)</t>
  </si>
  <si>
    <t>Punta Captora 5/8" X 2.40 ml en aluminio</t>
  </si>
  <si>
    <t>Punta captora 5/8" X 60 cm punta blunt en aluminio</t>
  </si>
  <si>
    <t>REFLECTOR 300W - 12 V</t>
  </si>
  <si>
    <t>REFLECTOR METAL HALIDE 1000 W redonda</t>
  </si>
  <si>
    <t>Refuerzo cruce calzada para unir 2 cajas de paso</t>
  </si>
  <si>
    <t>Regleta de 50 pares</t>
  </si>
  <si>
    <t>Regleta Strip Tel. 20 pares</t>
  </si>
  <si>
    <t>RETENIDA PARA MEDIA TENSION</t>
  </si>
  <si>
    <t>RETENIDA TERM. POSTE VART</t>
  </si>
  <si>
    <t>Seccionador de 3 vías de 50 A-240 V (sum+ins)</t>
  </si>
  <si>
    <t>Seccionador tripolar(Cortacircuito) de 15 KV 100 A</t>
  </si>
  <si>
    <t>SILLAS CRUCETA TIPO ICEL</t>
  </si>
  <si>
    <t>Sist Autom contr alumbr Tablero Gral Edificio s+i</t>
  </si>
  <si>
    <t>Sist Autom control alumbr Tab Plazoleta (sumi+inst</t>
  </si>
  <si>
    <t>Sist exosto y silenciador y acces Planta 300KVA</t>
  </si>
  <si>
    <t>SOCKET PARA TUBO T8</t>
  </si>
  <si>
    <t>SOCKET SLIM LINEA NAL</t>
  </si>
  <si>
    <t>SOCKET TUBO FLUORESCENTE (JG) AVE</t>
  </si>
  <si>
    <t>SOCKET TUBO SLIM LINE (JG) AVE</t>
  </si>
  <si>
    <t>SOLDADURA CAD WELD 115Gr (TIRO/CARGA)</t>
  </si>
  <si>
    <t>Soldadura cad well 115 gr</t>
  </si>
  <si>
    <t>SOLDADURA EXOTERMICA 150 GRS (TIRO)</t>
  </si>
  <si>
    <t>SOLDADURA EXOTERMICA 90 GRS (TIRO)</t>
  </si>
  <si>
    <t>SONDA PARA CABLEAR 2X16X15M</t>
  </si>
  <si>
    <t>SOPORTE EN ANGULO 1X1/8"PARA LAMPARA</t>
  </si>
  <si>
    <t>SOPORTE PARA BARRAJE DE 500AMP</t>
  </si>
  <si>
    <t>SOPORTE PARA LAMPARA EUROPEA</t>
  </si>
  <si>
    <t>STARTER 40 W</t>
  </si>
  <si>
    <t>Strip general 50 pares</t>
  </si>
  <si>
    <t>SUBESTACION PEDESTAL 75 KVA-11.4-208/110V</t>
  </si>
  <si>
    <t>SUPLEMENTO PARA CAJA 2.400/2.800</t>
  </si>
  <si>
    <t>SWITCH DE 12 PUESTOS CAT. 6</t>
  </si>
  <si>
    <t>SWITCH DE 8 PUESTOS CAT. 6</t>
  </si>
  <si>
    <t>TABLERO 18 CTOS+ESP. PARA TOTALIZADOR</t>
  </si>
  <si>
    <t>TABLERO 8 CTS 0,40x050 según RETIE</t>
  </si>
  <si>
    <t>Tablero Bifásico de (12) Circuitos</t>
  </si>
  <si>
    <t>TABLERO C/P TRIF.18CTS LUMINEX</t>
  </si>
  <si>
    <t>TABLERO C/P TRIF.36 CTS</t>
  </si>
  <si>
    <t>TABLERO C/P TRIFASICO 12 CIRCUITOS</t>
  </si>
  <si>
    <t>Tablero General equipado del T-2 (Fontanar)</t>
  </si>
  <si>
    <t>Tablero General equipado del T-4 (Fontanar)</t>
  </si>
  <si>
    <t>Tablero monofasico 4 Cicuit.</t>
  </si>
  <si>
    <t>TABLERO PARCIALES 30 CTS</t>
  </si>
  <si>
    <t>TABLERO PARCIALES 6 CTS LUMINEX</t>
  </si>
  <si>
    <t>Tanque para ACPM para planta de emergencia</t>
  </si>
  <si>
    <t>TAPA CAJA 5800 GALVANIZADA</t>
  </si>
  <si>
    <t>TAPA FINAL 20X12 BL (PLASTICA)</t>
  </si>
  <si>
    <t>TAPA FINAL 20X20 BL (PLASTICA)</t>
  </si>
  <si>
    <t>TAPA FINAL 25X25 BL (PLASTICA)</t>
  </si>
  <si>
    <t>TAPA SALIDA CORDON CAJA OCTOGONAL</t>
  </si>
  <si>
    <t>TELERRUPTOR BIPOLAR 120V-16AMPERIOS</t>
  </si>
  <si>
    <t>TELERRUPTOR MONOPOLAR 120V-16 AMP.</t>
  </si>
  <si>
    <t>TERMINAL AUTODESFORRE**</t>
  </si>
  <si>
    <t>TERMINAL BORNA PARA CABLE #250 (1/2")</t>
  </si>
  <si>
    <t>TERMINAL BORNA PARA CABLE 2/0</t>
  </si>
  <si>
    <t>TERMINAL BORNA PARA CABLE 4/0</t>
  </si>
  <si>
    <t>TERMINAL COAXIALTV AMER+TAPA MAX L/NEX</t>
  </si>
  <si>
    <t>TERMINAL CONDUIT PVC 1/2" **</t>
  </si>
  <si>
    <t>TERMINAL CONDUIT PVC DE 1"</t>
  </si>
  <si>
    <t>TERMINAL CONECTOR EMT Ø 1"</t>
  </si>
  <si>
    <t>TERMINAL DE COBRE 8"</t>
  </si>
  <si>
    <t>TERMINAL DE COBRE N° 4</t>
  </si>
  <si>
    <t>TERMINAL EMT - 1 1/2"</t>
  </si>
  <si>
    <t>Terminal en Cobre para Cable 4/0</t>
  </si>
  <si>
    <t>TERMINAL IMC 2"</t>
  </si>
  <si>
    <t>TERMINAL PARA CABLE</t>
  </si>
  <si>
    <t>TERMINAL PARA CABLE N°2</t>
  </si>
  <si>
    <t>TERMINAL PARA CABLE N°4</t>
  </si>
  <si>
    <t>TERMINAL PREMOLDEADO EXT-15KV (2-4/0)</t>
  </si>
  <si>
    <t>terminal Premoldeado Ext-15KV (2-4/0) TFT 151</t>
  </si>
  <si>
    <t>Terminales MT 2/0, 15 KV pantalla en hilos 100% ai</t>
  </si>
  <si>
    <t>TIMBRE BITONAL DIN DON 110V. AVE</t>
  </si>
  <si>
    <t>TIMBRE PULSADOR SENC LUZ PIL KORA L/NEX</t>
  </si>
  <si>
    <t>TIMBRE SENCILLO LUZ PILOTO L/NEX</t>
  </si>
  <si>
    <t>TIMBRE+ INTERRUPTOR PILOTO ABITARE AVE</t>
  </si>
  <si>
    <t>TOMA AEREA AVE 15AMP CON POLO A TIERRA</t>
  </si>
  <si>
    <t>TOMA AMERICANA POLARIZADA VOLARE</t>
  </si>
  <si>
    <t>TOMA CON POLO A TIERRA + INTERRUP SENC</t>
  </si>
  <si>
    <t>TOMA DOBLE AMERICANA 600 AVE</t>
  </si>
  <si>
    <t>TOMA DOBLE AMERICANA FOSF AVE</t>
  </si>
  <si>
    <t>TOMA DOBLE P/T AISLADA NARANJA</t>
  </si>
  <si>
    <t>TOMA GFCI LEGRAN LINEA-ARQUEA (15A)**</t>
  </si>
  <si>
    <t>TOMA Ind. Sobrep.250V,16A(2P+T+IP44)</t>
  </si>
  <si>
    <t>TOMA Ind. Sobrep.250V,16A(3P+T+N)IP67</t>
  </si>
  <si>
    <t>TOMA REGULADA POLO/TIERRA AISLAMIENTO</t>
  </si>
  <si>
    <t>TOMA SENCILLA AMERICANA 800 PARA PISOS</t>
  </si>
  <si>
    <t>TOMA TELEF 600 COLOMBIANA AVE</t>
  </si>
  <si>
    <t>TOMA TELEF AMER+TAPA SENC. MAX L/NEX</t>
  </si>
  <si>
    <t>TOMA TELEF COLOM SENC + TAPA MAX L/NEX</t>
  </si>
  <si>
    <t>TOMA TELEF COLOMB SENC KORA L/NEX</t>
  </si>
  <si>
    <t>TOMA TELEF COLOMB.200 SOBREPARED AVE</t>
  </si>
  <si>
    <t>TOMA TELEF COLOMB.ABITARE AVE</t>
  </si>
  <si>
    <t>TOMA TELEF COLOMBIANA 800 PARA PISOS</t>
  </si>
  <si>
    <t>TOMA TELEF COLOMBIANA VOLARE</t>
  </si>
  <si>
    <t>TOMA TELEF SENC AMERIC DEKO L/NEX</t>
  </si>
  <si>
    <t>TOMA TELEFONICA DECUATRO HILOS</t>
  </si>
  <si>
    <t>TOMA TELEFONICA DOS HILOS</t>
  </si>
  <si>
    <t>TOMA TELEFONICA RJ11 DOBLE**</t>
  </si>
  <si>
    <t>TOMA TRIFASICA (3X50AMP)</t>
  </si>
  <si>
    <t>TOMA TRIPOLAR 20 AMP. AVE</t>
  </si>
  <si>
    <t>TOMA TV AMERICANA COAXIAL 400 AVE</t>
  </si>
  <si>
    <t>TOMA TV AMERICANA GALICA</t>
  </si>
  <si>
    <t>TOMACORRIENTE POLO A TIERRA+TAPA</t>
  </si>
  <si>
    <t>Totalizador de 75 A Industrial</t>
  </si>
  <si>
    <t>Totalizador enchufablel 3x(40Amp/50)</t>
  </si>
  <si>
    <t>TOTALIZADOR GENERAL 3X100A</t>
  </si>
  <si>
    <t>Totalizador industrial 3x(28-40Amp)</t>
  </si>
  <si>
    <t>Totalizador industrial 3x100A</t>
  </si>
  <si>
    <t>Totalizador industrial 3x175A</t>
  </si>
  <si>
    <t>Totalizador industrial 3x40A</t>
  </si>
  <si>
    <t>Totalizador industrial 3x50A</t>
  </si>
  <si>
    <t>Totalizador industrial 3x50A (44-63A)L/NEX</t>
  </si>
  <si>
    <t>Totalizador industrial 3x60A</t>
  </si>
  <si>
    <t>Totalizador industrial 3x75A (70-100A)L/NEX</t>
  </si>
  <si>
    <t>Totalizador industrial 3x80A</t>
  </si>
  <si>
    <t>Totalizador industrial de 3x1000 A</t>
  </si>
  <si>
    <t>TOTALIZADOR REGULABLE IND. 200-250 AMP</t>
  </si>
  <si>
    <t>Trafo baja-baja 30KVA 480/208/120V Fontanar</t>
  </si>
  <si>
    <t>TRANSFERENCIA AUTO PLANTA ELECTRICA</t>
  </si>
  <si>
    <t>Transferencia automática 3x1000A</t>
  </si>
  <si>
    <t>Transferencia automática 3x100A diseño Fontanar</t>
  </si>
  <si>
    <t>Transformador de 300w a 12 v</t>
  </si>
  <si>
    <t>TRANSFORMADOR DE CORRIENTE 1000/A5</t>
  </si>
  <si>
    <t>Transformador de corriente 200/5 A</t>
  </si>
  <si>
    <t>Transformador de corriente 400/5 A</t>
  </si>
  <si>
    <t>TRANSFORMADOR MONOFASICO 50KVA</t>
  </si>
  <si>
    <t>TRANSFORMADOR TRIFASICO 112.5KVA</t>
  </si>
  <si>
    <t>TRANSFORMADOR TRIFASICO 150KVA</t>
  </si>
  <si>
    <t>TRANSFORMADOR TRIFASICO 225KVA</t>
  </si>
  <si>
    <t>TUBO 3/4" PVC P/11</t>
  </si>
  <si>
    <t>TUBO CONDUIT 1/2" PVC 3MTS</t>
  </si>
  <si>
    <t>TUBO CONDUIT DUCTO PVC EB 3"</t>
  </si>
  <si>
    <t>TUBO CONDUIT EMT ½"</t>
  </si>
  <si>
    <t>TUBO CONDUIT GALV IMC 1/2"</t>
  </si>
  <si>
    <t>TUBO CONDUIT GALV IMC 2"</t>
  </si>
  <si>
    <t>Tubo ducto electrico corrugado TDP 3" x6ml</t>
  </si>
  <si>
    <t>Tubo ducto electrico corrugado TDP 4"x 6ml*</t>
  </si>
  <si>
    <t>Tubo ducto electrico corrugado TDP 6"X6ML</t>
  </si>
  <si>
    <t>TUBO FLUOREC 32W CIRCULAR</t>
  </si>
  <si>
    <t>TUBO FLUORECENTE 40W PHILIPS</t>
  </si>
  <si>
    <t>TUBO FLUORESCENTE T8 32W</t>
  </si>
  <si>
    <t>TUBO IMC GALV. Ø2" L=3MTS</t>
  </si>
  <si>
    <t>TUBO IMC Ø 6" (L=3m)</t>
  </si>
  <si>
    <t>Tubo LED 1X18</t>
  </si>
  <si>
    <t>TUBO T-8 TIPO LED DE 9 A 11W JE 60 CMS</t>
  </si>
  <si>
    <t>TUBO T8, TIPO LED DE 18 A 21 W DE 120 CMS</t>
  </si>
  <si>
    <t>TUERCA PARA ESPARRAGO 5/8"L=5" GRADO-7</t>
  </si>
  <si>
    <t>TVSS categoria B (208/120V)</t>
  </si>
  <si>
    <t>TVSS categoria C (208/120V)</t>
  </si>
  <si>
    <t>U.P.S. 10 kva 208-110 V sellada</t>
  </si>
  <si>
    <t>U.P.S. 6 KVA Bifásica</t>
  </si>
  <si>
    <t>UNION ACERO Ø2" EMT</t>
  </si>
  <si>
    <t>Union bimetálica cobre-aluminio calibre #2AWG</t>
  </si>
  <si>
    <t>UNION CANALETA 20 X 12 (PLASTICA)</t>
  </si>
  <si>
    <t>UNION CANALETA 20X20 BL (PLASTICA)</t>
  </si>
  <si>
    <t>UNION CANALETA 25X25 BL</t>
  </si>
  <si>
    <t>UNIÓN EMT - 1/2"</t>
  </si>
  <si>
    <t>UNION EMT - 3/4"</t>
  </si>
  <si>
    <t>UNION EMT 3 "Acero</t>
  </si>
  <si>
    <t>UNION GALV EMT 3/4"</t>
  </si>
  <si>
    <t>UNION GALV IMC 1 1/2"</t>
  </si>
  <si>
    <t>UNION IMC- GALVANIZADA- Ø 6"</t>
  </si>
  <si>
    <t>VARILLA CW 5/8" X 2.40 M EN COBRE</t>
  </si>
  <si>
    <t>Voltímetro análogo 0-600 V</t>
  </si>
  <si>
    <t>WALL PLATE AJUSTE DOBLE AMP</t>
  </si>
  <si>
    <t>WALL PLATE AJUSTE SENCILL CUPICON</t>
  </si>
  <si>
    <t>ZUMBADOR 110 V. 200 SOBREPARED AVE</t>
  </si>
  <si>
    <t>ZUMBADOR 110 V. 600 AVE</t>
  </si>
  <si>
    <t>ZUMBADOR 110 V. AVE</t>
  </si>
  <si>
    <t>ABRAZADERA 2" INDUSTRIAL</t>
  </si>
  <si>
    <t>ABRAZADERA 3" INDUSTRIAL</t>
  </si>
  <si>
    <t>acople plástico de 1/2"x1/2" (L=0.60m)</t>
  </si>
  <si>
    <t>Acople Sanitario/Lav de 1/2" plastico 40cms</t>
  </si>
  <si>
    <t>ADAPTADOR DE LIMPIEZA SANITARIA 4"</t>
  </si>
  <si>
    <t>Adaptador macho cobre 2" **</t>
  </si>
  <si>
    <t>ADAPTADOR MACHO POLIPROPILENO 1 1/4”</t>
  </si>
  <si>
    <t>ADAPTADOR PRESIÓN MACHO 3"</t>
  </si>
  <si>
    <t>Adaptador PVCP Hemb.1 1/4"</t>
  </si>
  <si>
    <t>Adaptador PVCP Hemb.4" S/NORMA ICONTEC</t>
  </si>
  <si>
    <t>Adaptador PVCP Macho 2"S/NORMA ICONTEC</t>
  </si>
  <si>
    <t>Adaptador rosca macho para PE 32 mm</t>
  </si>
  <si>
    <t>AdaptadorMachoPolipropileno(1/2")Fusión PN-16</t>
  </si>
  <si>
    <t>Amortiguador de Ariete (1/2")</t>
  </si>
  <si>
    <t>ARO TAPA PP CAJA (315) LIVIANA</t>
  </si>
  <si>
    <t>ARO TAPA PP CAJA (400) LIVIANA</t>
  </si>
  <si>
    <t>Aspersor Impacto en Bronce (1") **</t>
  </si>
  <si>
    <t>Aspersor Impacto en Bronce (1/2") **</t>
  </si>
  <si>
    <t>Aspersor Impacto en Bronce (3/4") **</t>
  </si>
  <si>
    <t>BASE CAJA DE INSPECCION (315)160X110MM</t>
  </si>
  <si>
    <t>bola cobre d=1/2"Helbert.o Similar (175PSI) **</t>
  </si>
  <si>
    <t>Brida acero 300Lb d=21/2" **</t>
  </si>
  <si>
    <t>BRIDA METALICA Ø 1/2"- TIPO SLIPON</t>
  </si>
  <si>
    <t>BRIDA METALICA Ø 3/4"- TIPO SLIPON</t>
  </si>
  <si>
    <t>BRIDA ROSCADA D=4" ACERO</t>
  </si>
  <si>
    <t>BRIDA ROSCADA DE ACERO Ø3”-150 lb</t>
  </si>
  <si>
    <t>BRIDA ROSCADA DE ACERO Ø4”-150 lb</t>
  </si>
  <si>
    <t>BRIDA ROSCADA DE ACERO Ø6” -150 lb</t>
  </si>
  <si>
    <t>CAJA RECTANGULAR PARA VALVULAS</t>
  </si>
  <si>
    <t>CALENTADOR DE PASO BIFASICO (13 LTS/MIN)</t>
  </si>
  <si>
    <t>CHAQUE GLOBO Ø1" (125-200psi)</t>
  </si>
  <si>
    <t>CHAQUE GLOBO Ø2" (125-200psi)</t>
  </si>
  <si>
    <t>Cheque bridado acero al carbon d=2" **</t>
  </si>
  <si>
    <t>Cheque bridado acero al carbon d=3" **</t>
  </si>
  <si>
    <t>Cheque bridado acero al carbon d=4" **</t>
  </si>
  <si>
    <t>CHEQUE CORTINA RW DE 4"</t>
  </si>
  <si>
    <t>CHEQUE GLOBO Ø2 1/2"(125/200)</t>
  </si>
  <si>
    <t>CHEQUE HIDRO 3" PARA SISTEMA. EYECTOR</t>
  </si>
  <si>
    <t>CHEQUE HIDRO BRIDADO Ø3”-300PSI</t>
  </si>
  <si>
    <t>CHEQUE HIDROBRIDADO Ø6”-300PSI -ACERO</t>
  </si>
  <si>
    <t>CHEQUE VERTICAL 1/2" HELBERT</t>
  </si>
  <si>
    <t>CHEQUE VERTICAL HYDRO DE 1/2"</t>
  </si>
  <si>
    <t>CODO 45° PRESION 3"S/NORMA ICONTEC</t>
  </si>
  <si>
    <t>Codo 45°HG 1" **</t>
  </si>
  <si>
    <t>Codo 45°HG 1/ 2" **</t>
  </si>
  <si>
    <t>Codo 45°HG 11/2" **</t>
  </si>
  <si>
    <t>Codo 45°HG 2" **</t>
  </si>
  <si>
    <t>Codo 45°HG 3" **</t>
  </si>
  <si>
    <t>Codo 45°HG 3/4" **</t>
  </si>
  <si>
    <t>CODO 45°PVCP Ø6" S/NORMA ICONTEC</t>
  </si>
  <si>
    <t>CODO 90 °GALVANIZADO Ø4"</t>
  </si>
  <si>
    <t>CODO 90° COBRE Ø 1 1/2"</t>
  </si>
  <si>
    <t>CODO 90° COBRE Ø 1 1/4"</t>
  </si>
  <si>
    <t>CODO 90° COBRE Ø 1/2"</t>
  </si>
  <si>
    <t>CODO 90° COBRE Ø 3/4"</t>
  </si>
  <si>
    <t>CODO 90° GAS 3/4" PAVCO</t>
  </si>
  <si>
    <t>CODO 90° PRESION 3"PVC S/NORMA ICONTEC</t>
  </si>
  <si>
    <t>CODO 90° PVC SANITARIO 6" CXC.</t>
  </si>
  <si>
    <t>Codo 90°HG 1" **</t>
  </si>
  <si>
    <t>Codo 90°HG 1/2" **</t>
  </si>
  <si>
    <t>Codo 90°HG 11/2" **</t>
  </si>
  <si>
    <t>Codo 90°HG 2" **</t>
  </si>
  <si>
    <t>Codo 90°HG 3/4" **</t>
  </si>
  <si>
    <t>Codo 90°HG Ø 2 1/2"</t>
  </si>
  <si>
    <t>Codo 90°HG Ø 3" **</t>
  </si>
  <si>
    <t>Codo 90°HG Ø4"</t>
  </si>
  <si>
    <t>Codo 90°HG Ø6"</t>
  </si>
  <si>
    <t>CODO 90º SANITARIO PVC Ø 3"CXE</t>
  </si>
  <si>
    <t>CODO 90º2-1/2"</t>
  </si>
  <si>
    <t>Codo calle galvanizado ½"</t>
  </si>
  <si>
    <t>CODO COBRE ½" 90°</t>
  </si>
  <si>
    <t>CODO COBRE 2 1/2"</t>
  </si>
  <si>
    <t>CODO COBRE 3/8"</t>
  </si>
  <si>
    <t>Codo cobre Cu 2"</t>
  </si>
  <si>
    <t>CODO COBRE Ø2"</t>
  </si>
  <si>
    <t>CODO COBRE3/4**</t>
  </si>
  <si>
    <t>CODO CPVC - 90°Ø 2 1/2"</t>
  </si>
  <si>
    <t>CODO GALVANIZADO 90°-Ø6"</t>
  </si>
  <si>
    <t>Codo90°Polipropileno(1/2")Fusión PN-16</t>
  </si>
  <si>
    <t>COUPLING ACERO RANURADO RIGIDO 3"</t>
  </si>
  <si>
    <t>COUPLING ACERO RANURADO RIGIDO 4"</t>
  </si>
  <si>
    <t>COUPLING ACERO RANURADO RIGIDO 6"</t>
  </si>
  <si>
    <t>CUELLO CISNE 3” EN ACERO</t>
  </si>
  <si>
    <t>DESAGUE PUSH PLÁSTICO SIN REBOSE</t>
  </si>
  <si>
    <t>Equipo termofusion para tubo agua potab d=8" **</t>
  </si>
  <si>
    <t>Equipo termofusion para tubo gas d=3" **</t>
  </si>
  <si>
    <t>Equipo termofusion tubo gas/ polietileno+Operario</t>
  </si>
  <si>
    <t>ETERBOARD 4mm (122X122cm) -ETERNIT</t>
  </si>
  <si>
    <t>FiltroVerticalArena-36"fibraVidrio+Valvula 3 vias</t>
  </si>
  <si>
    <t>FLAUTA DE DESCARGA DE 6"</t>
  </si>
  <si>
    <t>FLOTADOR DE MERCURIO</t>
  </si>
  <si>
    <t>Geodren planar e=5.0mm GMX-7 h=0.50m</t>
  </si>
  <si>
    <t>Grapa"U" Zincada(e=5/16")A=4.5";H=9";Rosca=2"</t>
  </si>
  <si>
    <t>Griferia Orinal tradicional cromo</t>
  </si>
  <si>
    <t>GRIFERIA SANITARIO CONJUNTO</t>
  </si>
  <si>
    <t>hidrante milan canexión pvc 3"</t>
  </si>
  <si>
    <t>HIDROSELLO 8"</t>
  </si>
  <si>
    <t>HIDROSELLO NOVAFORT (315MM S8 Y S4)</t>
  </si>
  <si>
    <t>INSERTO POLIETILENO 3/4" PAVCO</t>
  </si>
  <si>
    <t>JUNTA FLEXIBLE BORRACHA Ø2”</t>
  </si>
  <si>
    <t>JUNTA FLEXIBLE BORRACHA Ø6”</t>
  </si>
  <si>
    <t>Lubricante para Tubería Novafort (500Gr)</t>
  </si>
  <si>
    <t>MEDIDOR PARA AGUA (3/4") APROB.EE.AA.BB</t>
  </si>
  <si>
    <t>NIPLE GALVANIZADO L=0.90M Ø3" CON RUANA</t>
  </si>
  <si>
    <t>NIPLE GALVANIZADOL=0.90MØ 4" CON RUANA</t>
  </si>
  <si>
    <t>NIPLE GALVANIZADOL=0.90MØ1" CON RUANA</t>
  </si>
  <si>
    <t>NIPLE GALVANIZADOL=0.90MØ6" CON RUANA</t>
  </si>
  <si>
    <t>Niple HG ½" l=0.15m **</t>
  </si>
  <si>
    <t>Niple HG ½" l=0.1m **</t>
  </si>
  <si>
    <t>Niple HG 1"X 5 CM</t>
  </si>
  <si>
    <t>Niple HG 1"X0.20m**</t>
  </si>
  <si>
    <t>Niple HG 2 ½" l=0.15m **</t>
  </si>
  <si>
    <t>Niple HG 3/4"L=0.1m **</t>
  </si>
  <si>
    <t>Niple HG 3/4"x6"</t>
  </si>
  <si>
    <t>Niple HG 3/4"X8" **</t>
  </si>
  <si>
    <t>ORINAL TIPO SECO PORCELANA</t>
  </si>
  <si>
    <t>PLATINA 0.15X0.15X3/16""</t>
  </si>
  <si>
    <t>REDUCCIÓN 20 A 25MM POLIPROPILENO</t>
  </si>
  <si>
    <t>REDUCCIÓN 32 A 20MM POLIPROPILENO</t>
  </si>
  <si>
    <t>Reduccion cobre 2"x1/2" **</t>
  </si>
  <si>
    <t>Reduccion cobre 6"x4" **</t>
  </si>
  <si>
    <t>REGISTRO CORTINA 11/4" RW</t>
  </si>
  <si>
    <t>REGISTRO CORTINA Ø ½" S/NORMA ICONTEC</t>
  </si>
  <si>
    <t>REGISTRO CORTINA Ø 1"(125 PSI) S/ICONTEC</t>
  </si>
  <si>
    <t>REGISTRO CORTINA Ø 3" TIPO PESADO</t>
  </si>
  <si>
    <t>REGISTRO CORTINA Ø1" S/NROMA ICONTEC</t>
  </si>
  <si>
    <t>REGISTRO PASO DIRECTO PESADO Ø.3"</t>
  </si>
  <si>
    <t>Rejilla Con Sosco 3X2"METALICA(ALUMINIO)</t>
  </si>
  <si>
    <t>REJILLA SIFON CON SOSCO (3X2") PLÁSTICA</t>
  </si>
  <si>
    <t>Rejilla tipo Sifón en aluminio 20x20 sosco 6"</t>
  </si>
  <si>
    <t>REMOVEDOR PVC (1/8 Gal)</t>
  </si>
  <si>
    <t>SENSOR DE FLUJO 2 1/2”</t>
  </si>
  <si>
    <t>SENSOR DE FLUJO 2”</t>
  </si>
  <si>
    <t>Sensor de LLuvia a 24 Voltios(Sum)</t>
  </si>
  <si>
    <t>SIFON BOTELLA GRIS PARA LAVAMANOS</t>
  </si>
  <si>
    <t>Sifón PVC-S D=4"</t>
  </si>
  <si>
    <t>Sifon pvc 3" **</t>
  </si>
  <si>
    <t>STRAP 11/2”X1”X11/4”</t>
  </si>
  <si>
    <t>STRAP 2”X1”X11/4”</t>
  </si>
  <si>
    <t>Swing Joint (Brazo articul. aspersor de rotor 1")*</t>
  </si>
  <si>
    <t>TAPA INSPECC.METALICA SIFÓN DE 5X3" LISA</t>
  </si>
  <si>
    <t>TAPA REGISTRO PLÁSTICA 25X25CM</t>
  </si>
  <si>
    <t>TAPA REGISTRO PLÁSTICA 30X30CM</t>
  </si>
  <si>
    <t>TAPON HEMBRA PVC D=1/2" **</t>
  </si>
  <si>
    <t>Tapon HG d=2 1/2" macho*</t>
  </si>
  <si>
    <t>Tapon Polipropileno(1/2")Fusión PN-16</t>
  </si>
  <si>
    <t>TAPON PRESION SOLD. 3" S/NORMA ICONTEC</t>
  </si>
  <si>
    <t>TAPÓN ROSCADO DE 1/2" PVC PRESIÓN</t>
  </si>
  <si>
    <t>TAPON ROSCADO Ø1" S/NROMA ICONTEC</t>
  </si>
  <si>
    <t>TAPON ROSCADO PVC D=3"</t>
  </si>
  <si>
    <t>TAPON ROSCADO PVCP (1/2")</t>
  </si>
  <si>
    <t>TAPON SANITARIO DE PRUEBA 2" PVC</t>
  </si>
  <si>
    <t>TEE COBRE 2 1/2"</t>
  </si>
  <si>
    <t>Tee acero galvanizado 1 "</t>
  </si>
  <si>
    <t>Tee acero galvanizado 1 1/2"</t>
  </si>
  <si>
    <t>Tee acero galvanizado 2"</t>
  </si>
  <si>
    <t>Tee acero galvanizado 3"</t>
  </si>
  <si>
    <t>Tee acero galvanizado 4"</t>
  </si>
  <si>
    <t>TEE COBRE Ø 1 1/2"</t>
  </si>
  <si>
    <t>TEE COBRE Ø 1 1/4"</t>
  </si>
  <si>
    <t>TEE COBRE Ø 1/2"</t>
  </si>
  <si>
    <t>TEE COBRE Ø 3/4"</t>
  </si>
  <si>
    <t>Tee CPVC 1/2" S/NORMA ICONTEC</t>
  </si>
  <si>
    <t>TEE CPVC 2"S/NORMA ICONTEC</t>
  </si>
  <si>
    <t>TEE CPVC Ø 2 1/2"</t>
  </si>
  <si>
    <t>TEE DE COBRE 1/2"</t>
  </si>
  <si>
    <t>TEE GALVANIZ.4"</t>
  </si>
  <si>
    <t>TEE GALVANIZ.6"</t>
  </si>
  <si>
    <t>Tee HG 2" **</t>
  </si>
  <si>
    <t>TEE HG Ø ½"*</t>
  </si>
  <si>
    <t>TEE HG Ø 1 ½"</t>
  </si>
  <si>
    <t>TEE HG Ø4"</t>
  </si>
  <si>
    <t>TEE POLIETILENO ½"</t>
  </si>
  <si>
    <t>Tee Polipropileno(1/2")Fusión PN-16</t>
  </si>
  <si>
    <t>TEE PRESION 1/2" PVC S/NORMA ICONTEC</t>
  </si>
  <si>
    <t>TEE PRESION 3/4" PVC S/NORMA ICONTEC</t>
  </si>
  <si>
    <t>TEE PRESION PVC.P 6" S/NOMA INCONTEC</t>
  </si>
  <si>
    <t>TEE Pvc gas 1" **</t>
  </si>
  <si>
    <t>TEE reducida polietileno (gas) 1"x1/2" **</t>
  </si>
  <si>
    <t>TEE reducida Pvc gas 1"x1/2" **</t>
  </si>
  <si>
    <t>TEE reducida Pvc gas 1"x3/4" **</t>
  </si>
  <si>
    <t>TEE reducida Pvc gas 3/4"x1/2" **</t>
  </si>
  <si>
    <t>TEE SANITARIA 6" PVC S/NORMA ICONTEC</t>
  </si>
  <si>
    <t>TEE SANITARIA Ø 2" S/NORMA ICONTEC</t>
  </si>
  <si>
    <t>TEE SANITARIA Ø 3"S/NORMA ICONTEC</t>
  </si>
  <si>
    <t>TEE SANITARIA Ø 4" S/NORMA ICONTEC</t>
  </si>
  <si>
    <t>Trípode Metálico para aspersor (Angulo 3/4") **</t>
  </si>
  <si>
    <t>TUBO ACERO AL CARBON C/C SCH-40-12"</t>
  </si>
  <si>
    <t>Tubo acero carbon C/C SCH 3"/Costura</t>
  </si>
  <si>
    <t>Tubo aceroEstructural Galv. 11/2"e=1.5 mm</t>
  </si>
  <si>
    <t>TUBO COBRE ½" LIVIANO</t>
  </si>
  <si>
    <t>TUBO COBRE 1” RIGIDO - TIPO L (200PSI)</t>
  </si>
  <si>
    <t>TUBO COBRE 2 ” RIGIDO - TIPO L (200PSI)</t>
  </si>
  <si>
    <t>TUBO COBRE 2 1/2 ” RIGIDO - TIPO L (200PSI)</t>
  </si>
  <si>
    <t>TUBO COBRE 3/4" LIVIANO</t>
  </si>
  <si>
    <t>TUBO COBRE 3/8" LIVIANO</t>
  </si>
  <si>
    <t>TUBO COBRE 3/8" PESADO</t>
  </si>
  <si>
    <t>TUBO CONDUIT 1" RALCO</t>
  </si>
  <si>
    <t>TUBO CONDUIT 1¼" RALCO</t>
  </si>
  <si>
    <t>TUBO CONDUIT GALV IMC 1 1/4"</t>
  </si>
  <si>
    <t>Tubo Corrugado Ø65mm (Con Filtro) Rollo</t>
  </si>
  <si>
    <t>Tubo CorrugadoPerforado(Ø65mm) rollo (Sin filtro)</t>
  </si>
  <si>
    <t>TUBO CPVC 1 ½" RDE-11</t>
  </si>
  <si>
    <t>TUBO CPVC Ø 3/4" X 3ML</t>
  </si>
  <si>
    <t>Tubo CPVC Ø2 1/2" (RDE-11)</t>
  </si>
  <si>
    <t>TUBO DRENAJE PVC 100mm (Usar CIO-105777)</t>
  </si>
  <si>
    <t>Tubo ducto electrico tipo liviano 3" **</t>
  </si>
  <si>
    <t>Tubo ducto electrico tipo liviano EB 4"(LIVIANO)</t>
  </si>
  <si>
    <t>tubo galvanizado 1 1/4¨ e=3.25mm</t>
  </si>
  <si>
    <t>TUBO GALVANIZADO 2 1/2" e=3-38mm Roscado</t>
  </si>
  <si>
    <t>TUBO GALVANIZADO 3" (e=3.25mm)</t>
  </si>
  <si>
    <t>TUBO GALVANIZADO 4" (e=3.81mm)</t>
  </si>
  <si>
    <t>TUBO GALVANIZADO AGUA NTC-5890- Ø4"</t>
  </si>
  <si>
    <t>TUBO GALVANIZADO Ø1/2" AGUA (e=2.0mm)</t>
  </si>
  <si>
    <t>TUBO GALVANIZADO PRESION ASTM A53 Ø6"</t>
  </si>
  <si>
    <t>Tubo HG ½" 2.49mm**</t>
  </si>
  <si>
    <t>Tubo HG 1 1/4" 2.95mm **</t>
  </si>
  <si>
    <t>Tubo HG 2 1/2" 3.25mm **</t>
  </si>
  <si>
    <t>Tubo HG 2" 3.25mm **</t>
  </si>
  <si>
    <t>Tubo HG 3" 3.25mm CERRAMIENTO**</t>
  </si>
  <si>
    <t>Tubo Novafort 250MM PVC-S/NORMA ICONTEC</t>
  </si>
  <si>
    <t>Tubo PE 100 Agua 32 mm</t>
  </si>
  <si>
    <t>TUBO POLIPROPILENO Ø1/2" FUSION AF</t>
  </si>
  <si>
    <t>Tubo Polipropileno PN-16 (3/4”) AC</t>
  </si>
  <si>
    <t>Tubo Polipropileno PN-16 (Ø1/2”) AC</t>
  </si>
  <si>
    <t>Tubo Polipropileno PN-16 (Ø1/2”) AF</t>
  </si>
  <si>
    <t>Tubo Polipropileno PN-16 (Ø1”) AC</t>
  </si>
  <si>
    <t>Tubo Polipropileno PN-16 (Ø1”) AF</t>
  </si>
  <si>
    <t>Tubo Polipropileno PN-16 (Ø11/2”) AC</t>
  </si>
  <si>
    <t>Tubo Polipropileno PN-16 (Ø11/4”) AC</t>
  </si>
  <si>
    <t>Tubo Polipropileno PN-16 (Ø11/4”) AF</t>
  </si>
  <si>
    <t>Tubo Polipropileno PN-16 (Ø2”) AC</t>
  </si>
  <si>
    <t>Tubo Polipropileno PN-16 (Ø3/4”) AF RDE-7,4</t>
  </si>
  <si>
    <t>Tubo Polipropileno PN-16 (Ø4”) AC</t>
  </si>
  <si>
    <t>Tubo Polipropileno PN-16(Ø11/2”) AF RDE-7,4</t>
  </si>
  <si>
    <t>Tubo Polipropileno PN-16(Ø2”) AF RDE-7,4</t>
  </si>
  <si>
    <t>TUBO PRESION ASTM A 53 -12" Colmena</t>
  </si>
  <si>
    <t>TUBO PRESION HG 6"</t>
  </si>
  <si>
    <t>TUBO PVC P RDE 41 100psi 4"</t>
  </si>
  <si>
    <t>TUBO PVCP 21/2"</t>
  </si>
  <si>
    <t>UNION 4"PVC **</t>
  </si>
  <si>
    <t>UNION CPVC Ø ½" S/NORMA ICONTEC</t>
  </si>
  <si>
    <t>UNION CPVC Ø 1 1/4"</t>
  </si>
  <si>
    <t>UNION CPVC Ø 2 1/2"</t>
  </si>
  <si>
    <t>UNION CPVC Ø 2" S/NORMA ICONTEC</t>
  </si>
  <si>
    <t>UNION CPVC Ø 3/4 S/NORMA ICONTEC</t>
  </si>
  <si>
    <t>UNION DRESER DE 3"</t>
  </si>
  <si>
    <t>UNION GALVANIZ.6"</t>
  </si>
  <si>
    <t>UNIÓN GALVANIZADA DE 1 1/2"</t>
  </si>
  <si>
    <t>UNION GALVANIZADA Ø 4"</t>
  </si>
  <si>
    <t>Union gas polietil 1" tipo socket (campana) **</t>
  </si>
  <si>
    <t>Union gas polietil 1/2" tipo socket (campana) **</t>
  </si>
  <si>
    <t>Union gas polietil 2" tipo socket (campana) **</t>
  </si>
  <si>
    <t>Union gas polietil 3/4" tipo socket (campana) **</t>
  </si>
  <si>
    <t>Unión HG 1/2" **</t>
  </si>
  <si>
    <t>Unión HG 2" **</t>
  </si>
  <si>
    <t>Unión HG 3/4" **</t>
  </si>
  <si>
    <t>Unión HG Ø 11/2" **</t>
  </si>
  <si>
    <t>Unión HG Ø 2 1/2" **</t>
  </si>
  <si>
    <t>Unión HG Ø 3" **</t>
  </si>
  <si>
    <t>Union platino 10" Pavco **</t>
  </si>
  <si>
    <t>Union platino 12" Pavco **</t>
  </si>
  <si>
    <t>Union platino 6" Pavco **</t>
  </si>
  <si>
    <t>Union platino 8" Pavco **</t>
  </si>
  <si>
    <t>unión PP agua 32 mm</t>
  </si>
  <si>
    <t>UNION PRESION Ø ½" PVC S/NORMA ICONTEC</t>
  </si>
  <si>
    <t>UNION PRESION Ø 1" PVC S/NORMA ICONTEC</t>
  </si>
  <si>
    <t>UNION PRESIÓN Ø 1" PVC S/NORMA ICONTEC</t>
  </si>
  <si>
    <t>UNION PRESIÓN Ø 3" PVC-S/NORMA ICONTEC</t>
  </si>
  <si>
    <t>UNION PRESION Ø4"PVC- S/NORMA ICONTEC</t>
  </si>
  <si>
    <t>UNION PRESIONØ 2"PVC S/NORMA ICONTEC</t>
  </si>
  <si>
    <t>UNION PVCP Ø4"-S/NORMA ICONTEC</t>
  </si>
  <si>
    <t>UNION SANITARIA 8"</t>
  </si>
  <si>
    <t>UNION SANITARIA Ø6"PVC S/NORMA ICONTEC</t>
  </si>
  <si>
    <t>UNION TIPO RANURADO 1 1/2"</t>
  </si>
  <si>
    <t>UNION TIPO RANURADO 4"</t>
  </si>
  <si>
    <t>UNIVERSAL GALVANIZADA 3"X150PSI</t>
  </si>
  <si>
    <t>UNIVERSAL GALVANIZADA DE 1 1/4"</t>
  </si>
  <si>
    <t>UNIVERSAL GALVANIZADA DE 3"</t>
  </si>
  <si>
    <t>UNIVERSAL GALVANIZADA Ø 1/2"</t>
  </si>
  <si>
    <t>UNIVERSAL GALVANIZADA Ø 2"</t>
  </si>
  <si>
    <t>UNIVERSAL GALVANIZADA Ø 4"</t>
  </si>
  <si>
    <t>UNIVERSAL GALVANIZADA Ø 6"</t>
  </si>
  <si>
    <t>Universal HG 1" **</t>
  </si>
  <si>
    <t>Universal HG 1/2" **</t>
  </si>
  <si>
    <t>Universal HG 2" **</t>
  </si>
  <si>
    <t>Universal HG 3/4" **</t>
  </si>
  <si>
    <t>Universal HG 6"</t>
  </si>
  <si>
    <t>Universal HG Ø1 1/2" **</t>
  </si>
  <si>
    <t>UNIVERSAL PVC-P Ø 2"</t>
  </si>
  <si>
    <t>VALVULA ALIVIO-AC (Ø11/2")-300PSI</t>
  </si>
  <si>
    <t>VALVULA ALIVIO AGUA 1”X1” Pmin(175 Psi)</t>
  </si>
  <si>
    <t>VALVULA CHEQUE Ø 1" CORTINA</t>
  </si>
  <si>
    <t>VALVULA CHEQUE Ø 2 1/2" CORTINA HELBERT</t>
  </si>
  <si>
    <t>VALVULA CHEQUE Ø 2" CORTINA HELVERT</t>
  </si>
  <si>
    <t>Valvula compuert bridada d=3" **</t>
  </si>
  <si>
    <t>Valvula compuert elástica extremo liso 3"***</t>
  </si>
  <si>
    <t>VALVULA CORTINA (3/4")AGUA (R.W.)</t>
  </si>
  <si>
    <t>VALVULA DE ALIVIO 1/2" -AMERICANA</t>
  </si>
  <si>
    <t>Valvula de bola acero d=2" Usa A-216 WCB a/c **</t>
  </si>
  <si>
    <t>Valvula de bola acero d=3" Usa A-216 WCB a/c **</t>
  </si>
  <si>
    <t>VALVULA DE BOLA LISTADA 3” Pmin(175 Psi)</t>
  </si>
  <si>
    <t>VALVULA DE GLOBO Ø 2"(200PSI)</t>
  </si>
  <si>
    <t>VALVULA DE GLOBO Ø21/2” (200PSI)</t>
  </si>
  <si>
    <t>VALVULA DE PIE PRESION 1¼"</t>
  </si>
  <si>
    <t>VALVULA ENTRADA ATLANTIS GRIVAL</t>
  </si>
  <si>
    <t>Valvula flotador 1"(valvula+varilla+bola bronce)</t>
  </si>
  <si>
    <t>VALVULA FLOTADOR ROSCADA Ø3"COMPLETA</t>
  </si>
  <si>
    <t>Valvula flotadora sola d=1/2"Helbert o similar</t>
  </si>
  <si>
    <t>VALVULA Regul. ½" Plast GRIVAL</t>
  </si>
  <si>
    <t>Valvula Selenoide d=2"(Suministro). **</t>
  </si>
  <si>
    <t>YEE SANITARIA PVC Ø 3" S/NORMA ICONTEC</t>
  </si>
  <si>
    <t>YEE SANITARIA PVC Ø 2" S/NORMA ICONTEC</t>
  </si>
  <si>
    <t>YEE SANITARIA PVC Ø 4" S/NORMA ICONTEC</t>
  </si>
  <si>
    <t>Accesorios piso en madera (remates, tapaluces...)</t>
  </si>
  <si>
    <t>Alistado en Madera (3x3cm)L=3m**</t>
  </si>
  <si>
    <t>ARCHIVADOR METÁLICO DE 2.5X1X2.1</t>
  </si>
  <si>
    <t>ARCHIVADOR METÁLICO DE 2.6X1X2.1</t>
  </si>
  <si>
    <t>ARCHIVADOR METÁLICO DE 3.6X1X2.1</t>
  </si>
  <si>
    <t>Base plana para punta 5/8" en cobre</t>
  </si>
  <si>
    <t>BASTIDOR ABARCO</t>
  </si>
  <si>
    <t>BASTIDOR AMARILLO</t>
  </si>
  <si>
    <t>CAOBA AFRICANO</t>
  </si>
  <si>
    <t>CEDRO PUERTO ASIS</t>
  </si>
  <si>
    <t>Cerco 8x.8x.1 polipropileno mediano impacto **</t>
  </si>
  <si>
    <t>CERCO ABARCO CEPILLADO(8X8CM) L=4M</t>
  </si>
  <si>
    <t>CERCO ORDINARIO (10X10CM) L=3M</t>
  </si>
  <si>
    <t>CERCO ORDINARIO (10X10CM) L=4M</t>
  </si>
  <si>
    <t>CERCO ORDINARIO (8cmx8cm) L=3M</t>
  </si>
  <si>
    <t>CERCO ORDINARIO (8cmx8cm) L=4M</t>
  </si>
  <si>
    <t>CLOSET CEDRO 2.20x1.20 (materiales)</t>
  </si>
  <si>
    <t>CLOSET TRIPLEX 2.20x1.20 (materiales)</t>
  </si>
  <si>
    <t>CUARTOBOCEL MEDIA CAÑA 2 x 2 x 2.80</t>
  </si>
  <si>
    <t>DIAGONAL ANGULO RECTO 1 1/2" x 3/16 x 1.40.</t>
  </si>
  <si>
    <t>DURMIENTE ABARCO 4mx.(0.04mx0.04m)</t>
  </si>
  <si>
    <t>DURMIENTE ORDINARIO (4CMx4CM) L=6M</t>
  </si>
  <si>
    <t>DURMIENTE ORDINARIO (4x4CM) L=4M</t>
  </si>
  <si>
    <t>DURMIENTE ORDINARIO (5x5CM) L=3M</t>
  </si>
  <si>
    <t>DURMIENTE ORDINARIO 5Mx.04x.04</t>
  </si>
  <si>
    <t>Escrit. archivador metálico (Rec.IDRD) **</t>
  </si>
  <si>
    <t>Escrit. cost. H metálico (Rec.IDRD) **</t>
  </si>
  <si>
    <t>Escrit. portateclado plástico (Rec.IDRD) **</t>
  </si>
  <si>
    <t>Escrit. superf. fórmica 0.575X1.49C (Rec.IDRD) **</t>
  </si>
  <si>
    <t>Escrit. superf. P fórmica 0.84X1.41 (Rec.IDRD) **</t>
  </si>
  <si>
    <t>ESCRITORIO AUXILIAR KEFREN</t>
  </si>
  <si>
    <t>ESCRITORIO EJECUTIVO KEFREN</t>
  </si>
  <si>
    <t>ESTACION DE COMPUTO HOME</t>
  </si>
  <si>
    <t>ESTACION MULTIMEDIA HOME</t>
  </si>
  <si>
    <t>ESTACION PARA COMPUTO KEFREN</t>
  </si>
  <si>
    <t>Esterilla Guadua (A=0.40M) L=4M</t>
  </si>
  <si>
    <t>FORMALITE TEXTURADO F-6</t>
  </si>
  <si>
    <t>GUADUA</t>
  </si>
  <si>
    <t>GUARDAESCOBA CEDRO MACHO 6 Cm.</t>
  </si>
  <si>
    <t>GUARDAESCOBA CEDRO MACHO 8 Cm.</t>
  </si>
  <si>
    <t>GUARDAESCOBA VIROLA 6 Cm.</t>
  </si>
  <si>
    <t>GUARDAESCOBA VIROLA 8 Cm.</t>
  </si>
  <si>
    <t>GUARDAESCOBA ZAPAN NAZAREN 8cm</t>
  </si>
  <si>
    <t>hoja puerta entamborada (80x2.05-2.20)</t>
  </si>
  <si>
    <t>Lámina 1.2 x 2.40 Formica Escritorio</t>
  </si>
  <si>
    <t>LAMINA DE TRIPLEX DE 9 M.M x 1,22 x 2,44</t>
  </si>
  <si>
    <t>LAMINA MADECOR E:12mm (1.53x2.54m)</t>
  </si>
  <si>
    <t>LAMINAS DE TRIPLEX 15 MM x 1,22 x 2,44</t>
  </si>
  <si>
    <t>LISTON .8x.17x3.00 ORDINARIO</t>
  </si>
  <si>
    <t>LISTON EN AMARILLO (8cm x 2.2cm) L= 3M</t>
  </si>
  <si>
    <t>LISTON EN FLORMORADO</t>
  </si>
  <si>
    <t>LISTON EN VIROLA/TECHO</t>
  </si>
  <si>
    <t>LISTON M.H. GUAYACAN OBO</t>
  </si>
  <si>
    <t>LISTON M.H. PEINEMONO/TECHO</t>
  </si>
  <si>
    <t>LISTON M.H. PINO PATULA</t>
  </si>
  <si>
    <t>LISTON M.H. PINO ROMERON/TECHO</t>
  </si>
  <si>
    <t>LISTON M.H. SAPAN/PISO a=8cm;e=12mm</t>
  </si>
  <si>
    <t>LISTON MH EN PINO PATULA</t>
  </si>
  <si>
    <t>LISTON ZAPAN (Tabla 0.02X0.20X2.90M)</t>
  </si>
  <si>
    <t>MESA (abarco rio) 0.20 x 0.20 x 3.00 M.</t>
  </si>
  <si>
    <t>MODULO BASE DE ARCHIVO LOGIC</t>
  </si>
  <si>
    <t>PARKET GRANADILLO</t>
  </si>
  <si>
    <t>PARKET GUAYACAN INSTALADO</t>
  </si>
  <si>
    <t>PERILLO</t>
  </si>
  <si>
    <t>PIEZA CEDRO MACHO</t>
  </si>
  <si>
    <t>PIEZA CEDRO PUERTO ASIS 18 x 4 x 2.80M</t>
  </si>
  <si>
    <t>PIEZA FLORMORADO 18 x 4 x 2.80M</t>
  </si>
  <si>
    <t>PIEZA MOHO</t>
  </si>
  <si>
    <t>PIEZA OTOBO</t>
  </si>
  <si>
    <t>PILOTE DE MADERA</t>
  </si>
  <si>
    <t>PISO MADERA GRANADILLO **</t>
  </si>
  <si>
    <t>PLANCHON (0.18x0.04x6.00M)</t>
  </si>
  <si>
    <t>PLANCHON ABARCO (0.17x0.04x.3.0M)</t>
  </si>
  <si>
    <t>PLANCHON EUCALIPTUS (0.18 x0.04x2.90M)</t>
  </si>
  <si>
    <t>PLANCHON ORDINARIO (0.17x0.04M) L=4M</t>
  </si>
  <si>
    <t>PLANCHON ORDINARIO (0.20x0.04x3M)</t>
  </si>
  <si>
    <t>PLANCHON ORDINARIO (0.20X0.04X4M)</t>
  </si>
  <si>
    <t>PLANCHON ORDINARIO (0.20x0.04x5M)</t>
  </si>
  <si>
    <t>POSTE DE LUZ</t>
  </si>
  <si>
    <t>PUERTA ANDES CLOSET 2.10 x.60</t>
  </si>
  <si>
    <t>PUERTA EN TRIPLEX 0.80x2m</t>
  </si>
  <si>
    <t>PUERTA INTERES SOCIAL CLOSET.50 x 2.00 MT</t>
  </si>
  <si>
    <t>PUERTA PERC.MET.cal.18 2X2</t>
  </si>
  <si>
    <t>PUERTA V.I.S. .61 a 70x2.1 FORTEC</t>
  </si>
  <si>
    <t>PUERTA V.I.S. 1.0x2.1 FORTEC</t>
  </si>
  <si>
    <t>REPISA (8x4CM) L=.5M ORDINARIO</t>
  </si>
  <si>
    <t>REPISA (8x4CM) L=3M ORDINARIO</t>
  </si>
  <si>
    <t>REPISA EN PINO TRATADO (0.05X0.10M)2"X4"</t>
  </si>
  <si>
    <t>REPISA ORDINARIO (5X10CM) L=3M</t>
  </si>
  <si>
    <t>Riel aluminio embutido para mueble madera - vidrio</t>
  </si>
  <si>
    <t>Silla paño Ergonomica sin Brazo **</t>
  </si>
  <si>
    <t>Silla paño neum. 0.91x0.45x0.40 (Rec.IDRD) **</t>
  </si>
  <si>
    <t>Silla Ref. penta alta tipo lisaNylonCarcasaPañoErg</t>
  </si>
  <si>
    <t>SillaGerenteRef.Excell.Brazos.Tapiz.PrannaNegro.</t>
  </si>
  <si>
    <t>TABLA ABARCO</t>
  </si>
  <si>
    <t>TABLA BURRA (25x2,5CM) L=3M- ORDINARIO</t>
  </si>
  <si>
    <t>TABLA BURRA (30x2,5CM) L=3M ORDINARIO</t>
  </si>
  <si>
    <t>TABLA BURRA 20 CM</t>
  </si>
  <si>
    <t>TABLA CHAPA .(10X2CM) L=3M</t>
  </si>
  <si>
    <t>TABLEX RH 2.44 x1.53 M.9mm PIZANO</t>
  </si>
  <si>
    <t>TRIPLEX 4mm TIPO-1 PIZANO (1.22X2.44M)</t>
  </si>
  <si>
    <t>TRIPLEX F/MORADO 1.20x2.40 4mm</t>
  </si>
  <si>
    <t>VARA CORREDOR D=8CM (L=3M)</t>
  </si>
  <si>
    <t>VARA DE CLAVO (Ø 4-5CM) L=3.00M</t>
  </si>
  <si>
    <t>VARA DE CLAVO (Ø4 -5cm) L=6 METROS.</t>
  </si>
  <si>
    <t>VARA DE CORREDOR L= 6 M.</t>
  </si>
  <si>
    <t>VIAJE DE LEÑA</t>
  </si>
  <si>
    <t>VIGA DE 18X8 X4 M ORDINARIO CEPILLADA.</t>
  </si>
  <si>
    <t>VIGA DE 18X8 X5M ORDINARIO CEPILLADA.</t>
  </si>
  <si>
    <t>VIGA DE ABARCO 17X7 X 3 MTS CEPILLADA.</t>
  </si>
  <si>
    <t>VIGA DE ABARCO17X7 X 6 MTS CEPILLADA.</t>
  </si>
  <si>
    <t>BASE ASFALTICA SUELTO MDC-1 (En Planta).</t>
  </si>
  <si>
    <t>BASE MDC1 COMPACTO ESPESOR 5.0 Cm.</t>
  </si>
  <si>
    <t>CANCHA MULTIPLE OBRA CIVIL</t>
  </si>
  <si>
    <t>CANCHA MULTIPLE RECUBR. SINT. DECOART</t>
  </si>
  <si>
    <t>Piso Caucho reciclPigment 2cm sum+ inst</t>
  </si>
  <si>
    <t>POLVO DE LADRILLO+TRANSPORTE</t>
  </si>
  <si>
    <t>REINSTALACION CANCHA MULTIPLE</t>
  </si>
  <si>
    <t>RODADURA B1350 ESPESOR 2.5 Cm.SUELTO</t>
  </si>
  <si>
    <t>RODADURA B1350 ESPESOR 3.0 Cm. SUELTO</t>
  </si>
  <si>
    <t>ANGULO 1x1x1/16 ANOLOK</t>
  </si>
  <si>
    <t>ANGULO 1x1x1/8</t>
  </si>
  <si>
    <t>ANGULO1X1X 1/16" BLANCO</t>
  </si>
  <si>
    <t>CELOSIA ALUMINIO .60 x 1.00 M.</t>
  </si>
  <si>
    <t>Chapetas ( para barras de giro)0.08x0.06m) **</t>
  </si>
  <si>
    <t>Chapetas para reja**</t>
  </si>
  <si>
    <t>Codo 90º acero al carbón Sch40 d= 1 1/2 " **</t>
  </si>
  <si>
    <t>Codo 90º acero al carbón Sch40 d= 2 " **</t>
  </si>
  <si>
    <t>Codo 90º acero al carbón Sch40 d= 2 1/2 " **</t>
  </si>
  <si>
    <t>Codo 90º acero al carbón Sch40 d= 3 " **</t>
  </si>
  <si>
    <t>Codo 90º acero al carbón Sch40 d= 4 " **</t>
  </si>
  <si>
    <t>Codo acero al carbón Sch40 d= 10 " **</t>
  </si>
  <si>
    <t>Codo acero al carbón Sch40 d= 6 " **</t>
  </si>
  <si>
    <t>Codo acero al carbón Sch40 d= 8 " **</t>
  </si>
  <si>
    <t>Desmonte.Mod.divis.Med. Altura+paño2caras(S+I)</t>
  </si>
  <si>
    <t>Divisi.Modul.PisoTecho.lMixto+VidrioSanblast(S+I)</t>
  </si>
  <si>
    <t>P-1 aluminio+vidrio lam 4+4mm Col Gim Sur</t>
  </si>
  <si>
    <t>PASAMANOS ANOLOK X 6M</t>
  </si>
  <si>
    <t>PASAMANOS BLANCO MATE</t>
  </si>
  <si>
    <t>PERFIL ABIERTO GALV. 120X60 CAL.16</t>
  </si>
  <si>
    <t>PERFIL CANAL 2x1</t>
  </si>
  <si>
    <t>PERFIL H**</t>
  </si>
  <si>
    <t>PERFILALUMINIO C 2 1/2" CRUDO</t>
  </si>
  <si>
    <t>PERFILALUMINIO U 1" CRUDO</t>
  </si>
  <si>
    <t>PRLICULA DE SEGURIDAD (SUM+INSTAL)</t>
  </si>
  <si>
    <t>PUERTA FRANCESA</t>
  </si>
  <si>
    <t>Puerta Lamina C. R. Cal. 18 perf+Marco Col Tunal</t>
  </si>
  <si>
    <t>PUERTA PANORAMA</t>
  </si>
  <si>
    <t>PUERTA VENTANA EN PERFIL 1/2"</t>
  </si>
  <si>
    <t>PV-1 aluminio+vidrio lam 4+4mm Col Gim Sur</t>
  </si>
  <si>
    <t>PV-2 aluminio+vidrio lam 4+4mm Col Gim Sur</t>
  </si>
  <si>
    <t>PV-3 aluminio+vidrio lam 4+4mm Col Gim Sur</t>
  </si>
  <si>
    <t>PV-4 aluminio+vidrio lam 4+4mm Col Gim Sur</t>
  </si>
  <si>
    <t>Rejilla 0.77x2.0m tipo persian2 Hojas+antic(Sum+In</t>
  </si>
  <si>
    <t>Resina epoxica secado rapido **</t>
  </si>
  <si>
    <t>Resina Pack level</t>
  </si>
  <si>
    <t>ROLADO DE TUBERIA</t>
  </si>
  <si>
    <t>Tee acero al carbón Sch40 d= 2 " **</t>
  </si>
  <si>
    <t>Tee acero al carbón Sch40 d= 2 1/2 " **</t>
  </si>
  <si>
    <t>Tee acero al carbón Sch40 d= 3 " **</t>
  </si>
  <si>
    <t>Tubo acero al carbón S/C d= 1 1/2 " **</t>
  </si>
  <si>
    <t>Tubo acero al carbón S/C d= 2 " **</t>
  </si>
  <si>
    <t>Tubo acero al carbón S/C d= 2 1/2" **</t>
  </si>
  <si>
    <t>Tubo acero al carbón S/C d= 3" **</t>
  </si>
  <si>
    <t>Tubo acero al carbón Sch40 con costura d= 10 " **</t>
  </si>
  <si>
    <t>Tubo acero al carbón Sch40 con costura d= 6 " **</t>
  </si>
  <si>
    <t>Tubo acero al carbón Sch40 con costura d= 8 " **</t>
  </si>
  <si>
    <t>Tubo acero al carbón Sch40 sin costura d= 1 " **</t>
  </si>
  <si>
    <t>Tubo acero al carbón Sch40 sin costura d= 10 " **</t>
  </si>
  <si>
    <t>Tubo acero al carbón Sch40 sin costura d= 2 " **</t>
  </si>
  <si>
    <t>Tubo acero al carbón Sch40 sin costura d= 6 " **</t>
  </si>
  <si>
    <t>Tubo acero al carbón Sch40 sin costura d= 8 " **</t>
  </si>
  <si>
    <t>Tubo cobre tipo L d= 2 " **</t>
  </si>
  <si>
    <t>TUBULAR Al. CRUDO 1x1</t>
  </si>
  <si>
    <t>TUBULAR Al. CRUDO 2x1</t>
  </si>
  <si>
    <t>TUBULAR ANOLOK 1x1</t>
  </si>
  <si>
    <t>TUBULAR ANOLOK 2x1</t>
  </si>
  <si>
    <t>Universal bronce d= 2 " **</t>
  </si>
  <si>
    <t>V-1 aluminio+vidrio lam 4+4mm Col Gim Sur</t>
  </si>
  <si>
    <t>V-10 a y b aluminio+vidrio lam 4+4mm Col Gim Sur</t>
  </si>
  <si>
    <t>V-10 aluminio+vidrio lam 4+4mm Col Gim Sur</t>
  </si>
  <si>
    <t>V-11 aluminio+vidrio lam 4+4mm Col Gim Sur</t>
  </si>
  <si>
    <t>V-12 a y b aluminio+vidrio lam 4+4mm Col Gim Sur</t>
  </si>
  <si>
    <t>V-13 aluminio+vidrio lam 4+4mm Col Gim Sur</t>
  </si>
  <si>
    <t>V-2 aluminio+vidrio lam 4+4mm Col Gim Sur</t>
  </si>
  <si>
    <t>V-3 aluminio+vidrio lam 4+4mm Col Gim Sur</t>
  </si>
  <si>
    <t>V-4a V-4b aluminio+vidrio lam 4+4mm Col Gim Sur</t>
  </si>
  <si>
    <t>V-5 aluminio+vidrio lam 4+4mm Col Gim Sur</t>
  </si>
  <si>
    <t>V-6a y b aluminio+vidrio lam 4+4mm Col Gim Sur</t>
  </si>
  <si>
    <t>V-8 aluminio+vidrio lam 4+4mm Col Gim Sur</t>
  </si>
  <si>
    <t>V-9 aluminio+vidrio lam 4+4mm Col Gim Sur</t>
  </si>
  <si>
    <t>Ventana Alumin mate 38-31 tipo Persiana</t>
  </si>
  <si>
    <t>VENTANA BAÑO 0.60X0.60</t>
  </si>
  <si>
    <t>VENTANA COCINA 0.90X1.20</t>
  </si>
  <si>
    <t>VENTANA SALA COMEDOR 1.5X1.8</t>
  </si>
  <si>
    <t>VETANA ALUMINIO CORREDIZA ECONOMICA</t>
  </si>
  <si>
    <t>VR-1Rejilla aluminio natural Col Gim Sur</t>
  </si>
  <si>
    <t>VR-3 y 4 Rejilla Alum Natural Col Gim Sur sum+inst</t>
  </si>
  <si>
    <t>ACRILTEX SEMIMATE</t>
  </si>
  <si>
    <t>ALUMINIO Liquido Brillante. ECP 100 PINTUCO</t>
  </si>
  <si>
    <t>ANTICORROSIVO CROMATO DE ZINC VERDE</t>
  </si>
  <si>
    <t>ANTICORROSIVO GRIS PROTECCIÓN.</t>
  </si>
  <si>
    <t>ANTICORROSIVO OXIDO DE HIERRO ROJO</t>
  </si>
  <si>
    <t>ANTICORROSIVO ROJO</t>
  </si>
  <si>
    <t>ANTICORROSIVO ROJO PINTUCO</t>
  </si>
  <si>
    <t>ANTICORROSIVO ROJO PROTECCION</t>
  </si>
  <si>
    <t>BARNIZ BRILLANTE EXTERIOR</t>
  </si>
  <si>
    <t>BARNIZ MARINO-COLPISA ALTA RESISTENCIA</t>
  </si>
  <si>
    <t>BARNIZ SINTETICO BRILLANTE ICO</t>
  </si>
  <si>
    <t>BARNIZ TRANSPARENTE MATE ICO</t>
  </si>
  <si>
    <t>BARNIZ Trns. BRILLANTE EXTERIORES ICO</t>
  </si>
  <si>
    <t>BASE Blanca P/LACA PINTUCO 7205</t>
  </si>
  <si>
    <t>BASE LACA BLANCA PHILAAC 5001</t>
  </si>
  <si>
    <t>CAL PROMICAL</t>
  </si>
  <si>
    <t>CAOLIN IMPALPABLE (saco de 25 Kg)</t>
  </si>
  <si>
    <t>CARAPLAST claro</t>
  </si>
  <si>
    <t>CARAPLAST oscuros</t>
  </si>
  <si>
    <t>CASEINA PINTUCO</t>
  </si>
  <si>
    <t>CATALIZADOR PARA PINTURA EPOXICA Pintuco</t>
  </si>
  <si>
    <t>CINTA ENMASCARAR 1" X 40 MTS</t>
  </si>
  <si>
    <t>CINTA ENMASCARAR 18MM X 55M - Scoth Blue</t>
  </si>
  <si>
    <t>DECORAMA TIPO 2 PHILAAC 1201</t>
  </si>
  <si>
    <t>DESENGRASANTE IXELL-COLPISA</t>
  </si>
  <si>
    <t>DISOLVENTE D-20</t>
  </si>
  <si>
    <t>DISOLVENTE PINTURA EPOXICA</t>
  </si>
  <si>
    <t>DISOLVENTE THINNER</t>
  </si>
  <si>
    <t>ESMALTE ACRILICO PINTUCO</t>
  </si>
  <si>
    <t>ESMALTE BRILLANTE COLOR (POR 5 GL)</t>
  </si>
  <si>
    <t>ESMALTE DOMESTICO(interior)</t>
  </si>
  <si>
    <t>ESMALTE HORNEABLE BLANCO ICO</t>
  </si>
  <si>
    <t>ESMALTE HORNEABLE NEGRO ICO</t>
  </si>
  <si>
    <t>ESMALTE ICOMATE BLANCO ICO</t>
  </si>
  <si>
    <t>ESMALTE ICOMATE NEGRO ICO</t>
  </si>
  <si>
    <t>ESMALTE MARTILLADO azul real ICO</t>
  </si>
  <si>
    <t>ESMALTE MARTILLADO G/PLATA ICO</t>
  </si>
  <si>
    <t>ESMALTE SEMI-Brillante</t>
  </si>
  <si>
    <t>ESMALTE URETANO GRIS+CATALIZADOR **</t>
  </si>
  <si>
    <t>ESTUCO PLASTICO</t>
  </si>
  <si>
    <t>IMPRIMANTE DE VINILO PINTUCOBlc.3501</t>
  </si>
  <si>
    <t>INTERVINILO PINTUCO</t>
  </si>
  <si>
    <t>LACA ACRILICA BLANCA PHILAAC</t>
  </si>
  <si>
    <t>LACA ENTREMEZCLA NEGRA PHILAAC 5480</t>
  </si>
  <si>
    <t>LACA ESPECIAL NEGRA MATE PHILAAC 5330</t>
  </si>
  <si>
    <t>LACA MADERA Brillante.</t>
  </si>
  <si>
    <t>LACA Madera.Transp.MATE ICO</t>
  </si>
  <si>
    <t>LACA MaderaTransp.Brillante ICO</t>
  </si>
  <si>
    <t>LACA NITRO PARA MADERA PINTUCO</t>
  </si>
  <si>
    <t>LIJA 80 PLIEGO</t>
  </si>
  <si>
    <t>LIJA TELA PABMERIL PLIEGO 9X11" GRANO 150</t>
  </si>
  <si>
    <t>MARMOLINA</t>
  </si>
  <si>
    <t>MARMOLINA NEGRA (SACO DE 40 KG)</t>
  </si>
  <si>
    <t>MASILLA BLANCA PHILAAC 5201</t>
  </si>
  <si>
    <t>PASTA PARA PULIR BLANCA PHILAAC 7001</t>
  </si>
  <si>
    <t>PASTA PULIDORA B. PINTUCO 120025</t>
  </si>
  <si>
    <t>PASTA PULIDORA ICO (Estuco)</t>
  </si>
  <si>
    <t>PEGANTE P.V.A. PHILAAC</t>
  </si>
  <si>
    <t>PELICULA ANTIRAYON ***</t>
  </si>
  <si>
    <t>PIGMENTO ACRILICO</t>
  </si>
  <si>
    <t>PINAKRIL</t>
  </si>
  <si>
    <t>PINT. MODULO M-3 COLUMPIO (USAR 15778)</t>
  </si>
  <si>
    <t>PINTUCOAT DOBLE COMPONENTE Blc.516</t>
  </si>
  <si>
    <t>PINTURA TRAFICO AMARILLO</t>
  </si>
  <si>
    <t>Pintura Acrilica Base Solvente Rojo S/mate-Pintuco</t>
  </si>
  <si>
    <t>PINTURA ACRILICA MURALLA GRIS BASALTO</t>
  </si>
  <si>
    <t>PINTURA ALQUIDICA PINTUCO (271)</t>
  </si>
  <si>
    <t>PINTURA ANRICORROSIVA PINTUCO (505)</t>
  </si>
  <si>
    <t>PINTURA ELECTROSTATICA**(SUM+INST)</t>
  </si>
  <si>
    <t>PINTURA EPOXICA AZUL ICO</t>
  </si>
  <si>
    <t>PINTURA ESMALTE</t>
  </si>
  <si>
    <t>PINTURA ESMALTE ALQUIDICO(GRIS PLATA)</t>
  </si>
  <si>
    <t>Pintura Koraza</t>
  </si>
  <si>
    <t>PINTURA PARA REMATES JUEGOS</t>
  </si>
  <si>
    <t>PINTURA PARA TABLERO NEGRA PHILAAC</t>
  </si>
  <si>
    <t>PINTURA PARA TABLERO VERDE PHILAAC</t>
  </si>
  <si>
    <t>PINTURA POLIURETANO COLOR</t>
  </si>
  <si>
    <t>PINTURA TRAFICO 653</t>
  </si>
  <si>
    <t>PINTURA TRAFICO BLANCO</t>
  </si>
  <si>
    <t>PINTURAMA PINTUCO</t>
  </si>
  <si>
    <t>PROMICAL (PAQUETE DE 10 Kg.)</t>
  </si>
  <si>
    <t>PROMOTOR DE ADHERENCIA IXELL-COLPISA</t>
  </si>
  <si>
    <t>1/4GL</t>
  </si>
  <si>
    <t>REMOVEDOR ICO</t>
  </si>
  <si>
    <t>REMOVEDOR PHILAAC 8000</t>
  </si>
  <si>
    <t>RETARDADOR PHILAAC 8025</t>
  </si>
  <si>
    <t>RODILLO 9" PARA VINILO+BANDEJA</t>
  </si>
  <si>
    <t>RODILLO OVEJERO (Lana)</t>
  </si>
  <si>
    <t>RODILLO REPUESTO EN POLYESTER DE 2"</t>
  </si>
  <si>
    <t>RODILLO REPUESTO FELPA DE 9" X3/4"</t>
  </si>
  <si>
    <t>RUSTIPLAST CLARO/ DOS MANOS</t>
  </si>
  <si>
    <t>Sellante</t>
  </si>
  <si>
    <t>SILICONITE PINTUCO (Hidrofugo)</t>
  </si>
  <si>
    <t>SINTETICO RESYROCK</t>
  </si>
  <si>
    <t>TALCO (400) por bulto de 50Kg **</t>
  </si>
  <si>
    <t>TAPAPOROS NOGAL PHILAAC 8467</t>
  </si>
  <si>
    <t>THINNER EXTRAFINO</t>
  </si>
  <si>
    <t>THINNER EXTRAFINO PHILAAC 9100</t>
  </si>
  <si>
    <t>THINNER FINO PHILAAC</t>
  </si>
  <si>
    <t>THINNER INCOLORO PINTUCO 121214</t>
  </si>
  <si>
    <t>TINTILLA P/MADERA 1/4 PINTUCO</t>
  </si>
  <si>
    <t>VINICOLOR TIPO 1 PHILAAC</t>
  </si>
  <si>
    <t>VINIHOGAR TIPO 3 PHILAAC 0901</t>
  </si>
  <si>
    <t>VINIL0 MURAL TIPO1 PHILAAC 1701</t>
  </si>
  <si>
    <t>VINILICO NEGRO ICO</t>
  </si>
  <si>
    <t>VINILICO OCRE ICO</t>
  </si>
  <si>
    <t>VINILICO VERDE INTENSO ICO</t>
  </si>
  <si>
    <t>VINILO TIPO- 1</t>
  </si>
  <si>
    <t>VINILO TIPO II</t>
  </si>
  <si>
    <t>VINILO TIPO 1- (Cuñete de 5 gal)**</t>
  </si>
  <si>
    <t>VINILO TIPO 2 **</t>
  </si>
  <si>
    <t>VINILO TIPO II TITO PABON</t>
  </si>
  <si>
    <t>VINILTEX CANECA 5 GN. PINTUCO</t>
  </si>
  <si>
    <t>WASH PRIMER B CATALIZADOR</t>
  </si>
  <si>
    <t>WASH PRIMER COMPONENTE- A (PINTURA)</t>
  </si>
  <si>
    <t>WASH PRIMER COMPONENTE A+B (POR 1/4)</t>
  </si>
  <si>
    <t>WASH PRIMER COMPONENTES A+B</t>
  </si>
  <si>
    <t>YESO BULTO DE (25 KG)</t>
  </si>
  <si>
    <t>BAJANTE TALUD</t>
  </si>
  <si>
    <t>CAÑUELA T-B PREFA- 80*18*100 REDONDEADA</t>
  </si>
  <si>
    <t>Cortacircuitos 15 KV-100A</t>
  </si>
  <si>
    <t>Cortacircuitos 15 KV-100A+fusibles+tierra</t>
  </si>
  <si>
    <t>Duro Panel concreto e=0.10m Titán</t>
  </si>
  <si>
    <t>Estructura terminal LA 218</t>
  </si>
  <si>
    <t>LOSA ENTREPISO LP4 FIBRIT (VIS) long=3.45</t>
  </si>
  <si>
    <t>LOSA ENTREPISO LP6 FIBRIT (VIS) long=4.10</t>
  </si>
  <si>
    <t>Loseta concreto tipo IDU A-20 (20x20x6) Color**</t>
  </si>
  <si>
    <t>NEOPRENO NIVELADOR |</t>
  </si>
  <si>
    <t>PANEL DIVISIÓN 0.95X0.56M(Sum+Inst.)</t>
  </si>
  <si>
    <t>PANEL DIVISIÓN 0.95X0.84M(Sum+Inst.)</t>
  </si>
  <si>
    <t>PANEL DIVISIÓN 1.35X0.56M(Sum+Inst.)</t>
  </si>
  <si>
    <t>PANEL DIVISIÓN 1.35X0.84M(Sum+Inst.)</t>
  </si>
  <si>
    <t>PANEL ENTREPISOO CUBIERTA M/H FIBRIT</t>
  </si>
  <si>
    <t>Pararrayos 12 KV 100 A</t>
  </si>
  <si>
    <t>PILOTES HINCADOS CONCRET 25x25</t>
  </si>
  <si>
    <t>PILOTES HINCADOS CONCRET 30x30</t>
  </si>
  <si>
    <t>PLACALISTA</t>
  </si>
  <si>
    <t>PLAQUETA</t>
  </si>
  <si>
    <t>POSTE GALVANIZADO h= 10.00 DOS BRAZOS</t>
  </si>
  <si>
    <t>POSTE GALVANIZADO h= 10.00 UN BRAZO</t>
  </si>
  <si>
    <t>POSTE GALVANIZADO h= 12.00 DOS BRAZOS</t>
  </si>
  <si>
    <t>POSTE GALVANIZADO h= 12.00 UN BRAZO</t>
  </si>
  <si>
    <t>POSTE GALVANIZADO h= 14.00 DOS BRAZOS</t>
  </si>
  <si>
    <t>POSTE GALVANIZADO h= 14.00 UN BRAZO</t>
  </si>
  <si>
    <t>POSTE GALVANIZADO h= 16.00 DOS BRAZOS</t>
  </si>
  <si>
    <t>POSTE GALVANIZADO h= 16.00 UN BRAZO</t>
  </si>
  <si>
    <t>POSTE GALVANIZADO h= 6.00 DOS BRAZOS</t>
  </si>
  <si>
    <t>POSTE GALVANIZADO h= 8.00 UN BRAZO</t>
  </si>
  <si>
    <t>POSTE METALICO h= 6.00 UN BRAZO</t>
  </si>
  <si>
    <t>Poste PolipropilenoAltaResist. (4.5x4.5cm)</t>
  </si>
  <si>
    <t>Poste PolipropilenoAltaResist.L=1.00 m(4.5x4.5cm)</t>
  </si>
  <si>
    <t>POSTES PARA CERCA (H 2.05)</t>
  </si>
  <si>
    <t>POSTES PARA CERCA (H 2.80)</t>
  </si>
  <si>
    <t>POSTES PARA CERCA (POLO PEQUEÑO)</t>
  </si>
  <si>
    <t>Rejilla sumidero (40X40X10) VEIH. CARCAMO T-B</t>
  </si>
  <si>
    <t>Silla concreto GRC 21MP 0.81x0.64 Segun diseño</t>
  </si>
  <si>
    <t>Silla concreto GRC 21MP 0.82x0.78 Segun diseño</t>
  </si>
  <si>
    <t>VIGUETA</t>
  </si>
  <si>
    <t>ABRAZADERA TIPO PERA DE 2 1/2"</t>
  </si>
  <si>
    <t>ABRAZADERA TIPO PERA DE 3"</t>
  </si>
  <si>
    <t>ADAPTADOR ALCANT NOVAFORT 4-110MM</t>
  </si>
  <si>
    <t>ADAPTADOR ALCANT NOVAFORT 6-160MM</t>
  </si>
  <si>
    <t>ADAPTADOR ALCANT NOVAFORT 8-200MM</t>
  </si>
  <si>
    <t>Adaptador Campana ducto electrico tipo DB 2"</t>
  </si>
  <si>
    <t>Adaptador CampanaDuctoElectricoTipoTDPØ6"</t>
  </si>
  <si>
    <t>ADAPTADOR LIMPIEZA D=6" PVC</t>
  </si>
  <si>
    <t>Aro de ajuste pozo prefab para cono h=0.1 **</t>
  </si>
  <si>
    <t>Aro Separador de Cicloruta SC-01(Sum)**</t>
  </si>
  <si>
    <t>Aro tapa d=1.7 pozo de inspeccion acuec **</t>
  </si>
  <si>
    <t>Base pref pozo **</t>
  </si>
  <si>
    <t>CAJA INSPECCION Sin Tapa h=30 FIBRIT</t>
  </si>
  <si>
    <t>CAJILLA MEDIDOR ELECTRICO</t>
  </si>
  <si>
    <t>CAJILLA MEDIDORES ACUEDUCTO(FIBRIT)</t>
  </si>
  <si>
    <t>camilla 140*40 Maderplast **</t>
  </si>
  <si>
    <t>CAMPANA REDU/BAJA/ACR ETERNI</t>
  </si>
  <si>
    <t>CARCAMO H.F.</t>
  </si>
  <si>
    <t>CODO 45° ALCANT NOVAFORT 110MM PAVCO</t>
  </si>
  <si>
    <t>CODO 90° ALCANT NOVAFORT 110MM PAVCO</t>
  </si>
  <si>
    <t>CODO 90° ALCANT NOVAFORT 160MM PAVCO</t>
  </si>
  <si>
    <t>Cono excentrico pozo 1.2*0.6 h=0.75 prefab **</t>
  </si>
  <si>
    <t>CUPULA TRADICIONAL C-4"x2" Aluminio.</t>
  </si>
  <si>
    <t>DUCTO 4" (Tubo 4 M)MLC ETERNIT</t>
  </si>
  <si>
    <t>EXTRACTOR OLOR 15x15 cm</t>
  </si>
  <si>
    <t>EXTRACTOR OLOR 20x20 cm</t>
  </si>
  <si>
    <t>MARCO Y TAPA CAJA INSPECCION CS275 **</t>
  </si>
  <si>
    <t>Marco y tapa para camara CS276 **</t>
  </si>
  <si>
    <t>Rejilla Aluminio brillante HC 5"x3" **</t>
  </si>
  <si>
    <t>Rejilla Aluminio brillante TC 6"x4" **</t>
  </si>
  <si>
    <t>REJILLA ALUMINIO CON SOSCO 3*2</t>
  </si>
  <si>
    <t>REJILLA ALUMINIO CON SOSCO 4*3</t>
  </si>
  <si>
    <t>REJILLA ALUMINIO CON SOSCO 5*4</t>
  </si>
  <si>
    <t>REJILLA ALUMINIO CON SOSCO 6*4</t>
  </si>
  <si>
    <t>REJILLA ALUMINIO PLANA T3</t>
  </si>
  <si>
    <t>REJILLA ALUMINIO PLANA T4</t>
  </si>
  <si>
    <t>REJILLA ANTICUCARACHA 3"x2" COMBINADA</t>
  </si>
  <si>
    <t>REJILLA ANTICUCARACHA 6"x4" Al.</t>
  </si>
  <si>
    <t>Rejilla Bronce brillante TC 3"x2" **</t>
  </si>
  <si>
    <t>Rejilla Bronce brillante TC 4"x3" **</t>
  </si>
  <si>
    <t>REJILLA CONCENTRICA 3"x2" COMBINADA</t>
  </si>
  <si>
    <t>REJILLA CONCENTRICA.ALUMINIOt.TC-3x2"</t>
  </si>
  <si>
    <t>REJILLA CUPULA 5*3 ALUMINIO</t>
  </si>
  <si>
    <t>REJILLA CUPULA 6*4 ALUMINIO</t>
  </si>
  <si>
    <t>REJILLA CUPULA ALUMINIO 6X4**</t>
  </si>
  <si>
    <t>REJILLA DE ARBOL DE 120 cm. H.F.</t>
  </si>
  <si>
    <t>REJILLA DESARENADORES C-50x120 Cm</t>
  </si>
  <si>
    <t>REJILLA DESARENADORES SB-30x70 Cm</t>
  </si>
  <si>
    <t>Rejilla indust.T(ASTM A-36)0.90x2.00mGalvan. **</t>
  </si>
  <si>
    <t>REJILLA LAVADERO 2 1/2" + S/sosco</t>
  </si>
  <si>
    <t>REJILLA LAVADERO 5x7cmx1 ½ "Al.</t>
  </si>
  <si>
    <t>REJILLA LINEA SOCIAL 3" X 2" C /sosco</t>
  </si>
  <si>
    <t>REJILLA P/PISO PLASTICA CON SOSCO 4" x 3"</t>
  </si>
  <si>
    <t>REJILLA PLAST.3"plana cte.</t>
  </si>
  <si>
    <t>REJILLA PLAST.3x2" C/sosco Anticucaracha</t>
  </si>
  <si>
    <t>REJILLA PLAST.3x2"C/sosco cuad.cte</t>
  </si>
  <si>
    <t>REJILLA PLAST.3x2"C/sosco cuad.gal</t>
  </si>
  <si>
    <t>REJILLA PLAST.4x3"C/sosco Cte</t>
  </si>
  <si>
    <t>REJILLA PLAST.5x3"C/sosco Cte</t>
  </si>
  <si>
    <t>REJILLA PLAST.5x4"C/sosco Cte</t>
  </si>
  <si>
    <t>REJILLA PLASTICA 3x2" C/sosco cte.</t>
  </si>
  <si>
    <t>REJILLA SIFON SOSCO 4.5X3.5CM</t>
  </si>
  <si>
    <t>Rejilla sumidero (.50x.50X.15) TITAN VEHIC.</t>
  </si>
  <si>
    <t>Rejilla sumidero (0.25X1X0.4) Peat. Maderplast **</t>
  </si>
  <si>
    <t>Rejilla sumidero (0.25X1X0.4) Veh. Maderplast **</t>
  </si>
  <si>
    <t>Rejilla sumidero (0.25X1X0.4) Veh.P. Maderplast **</t>
  </si>
  <si>
    <t>Rejilla sumidero (0.29X1X0.4) Veh. Maderplast **</t>
  </si>
  <si>
    <t>Rejilla sumidero (0.29X1X0.4) Veh.P. Maderplast **</t>
  </si>
  <si>
    <t>Rejilla sumidero (0.40X1X0.4) Peat. Maderplast **</t>
  </si>
  <si>
    <t>Rejilla sumidero (0.40X1X0.4) Veh. Maderplast **</t>
  </si>
  <si>
    <t>Rejilla sumidero (0.40X1X0.4) Veh.P. Maderplast **</t>
  </si>
  <si>
    <t>Rejilla sumidero (0.46X1X0.4) Peat. Maderplast **</t>
  </si>
  <si>
    <t>Rejilla sumidero (0.46X1X0.4) Veh. Maderplast **</t>
  </si>
  <si>
    <t>Rejilla sumidero (0.46X1X0.4) Veh.P. Maderplast **</t>
  </si>
  <si>
    <t>Rejilla sumidero (33*25*6) PEAT. FIBRIT **</t>
  </si>
  <si>
    <t>Rejilla sumidero (33*25*8) VEH. FIBRIT **</t>
  </si>
  <si>
    <t>Rejilla sumidero (33*46*10) VEH.P FIBRIT **</t>
  </si>
  <si>
    <t>Rejilla sumidero (40*40*6) PEAT. FIBRIT **</t>
  </si>
  <si>
    <t>Rejilla sumidero (40*40*6) PEATONAL</t>
  </si>
  <si>
    <t>Rejilla sumidero (40*40*6) PEATONAL.</t>
  </si>
  <si>
    <t>Rejilla sumidero (46*40*10) PEAT. 4000psi **</t>
  </si>
  <si>
    <t>REJILLA SUMIDERO Continuo 25cm</t>
  </si>
  <si>
    <t>REJILLA SUMIDERO Continuo 25cm (peatonal)</t>
  </si>
  <si>
    <t>REJILLA SUMIDERO Continuo 46cm</t>
  </si>
  <si>
    <t>REJILLA SUMIDERO Continuo 85cm</t>
  </si>
  <si>
    <t>Rejilla sumidero lateral EAAB 14*83*L=45 **</t>
  </si>
  <si>
    <t>Rejilla sumidero lateral EAAB 14*83*L=45 nueva **</t>
  </si>
  <si>
    <t>Rejilla sumidero Peatonal Continuo 33x46x10**</t>
  </si>
  <si>
    <t>REJILLA SUMIDERO VIAL 68x33x10 (fundicion)</t>
  </si>
  <si>
    <t>REJILLA TIPO "A 30x30"</t>
  </si>
  <si>
    <t>REJILLA TIPO "A 50x50"</t>
  </si>
  <si>
    <t>REJILLA TIPO "S 30x100"</t>
  </si>
  <si>
    <t>REJILLA TIPO "T 30x100"</t>
  </si>
  <si>
    <t>REJILLA TIPO "T 30x50"</t>
  </si>
  <si>
    <t>REJILLA VENT. TRADICIONAL 3" Al. 15x15</t>
  </si>
  <si>
    <t>REJILLA VENTILACION PLAST 15x15cm.</t>
  </si>
  <si>
    <t>REJILLA VENTILACION PLAST 20x20cm</t>
  </si>
  <si>
    <t>Seccion pozo 0.70 CM</t>
  </si>
  <si>
    <t>Seccion pozo 1.2*h=0.50 prefab **</t>
  </si>
  <si>
    <t>Seccion pozo 1.2*h=1.0 prefab **</t>
  </si>
  <si>
    <t>Seccion pozo D=1.2*h=0.25 prefab e=0.10m **</t>
  </si>
  <si>
    <t>SIFON CONCENTRICO 4"x3" Br.</t>
  </si>
  <si>
    <t>Sifon PVC-S D=2 " - 180° **</t>
  </si>
  <si>
    <t>Sifon sanitario 135º CxE P.V.C. 4" **</t>
  </si>
  <si>
    <t>SUMIDERO SL-100</t>
  </si>
  <si>
    <t>SUMIDERO SL-150</t>
  </si>
  <si>
    <t>SUMIDERO SL-200</t>
  </si>
  <si>
    <t>TAPA POZO INSP D= 0.70 cm</t>
  </si>
  <si>
    <t>TAPA POZO INSP.VIAS CON MARCO</t>
  </si>
  <si>
    <t>TAPA PRUEBA PVC SANITARIA 2"***</t>
  </si>
  <si>
    <t>TAPA PRUEBA PVC SANITARIA 4"***</t>
  </si>
  <si>
    <t>TAPA REGISTRO 15 x 15 cm.PLÁSTICA</t>
  </si>
  <si>
    <t>TAPA REGISTRO 15x15 cm. ALUM.</t>
  </si>
  <si>
    <t>TAPA REGISTRO 20x20 cm. ALUM.</t>
  </si>
  <si>
    <t>TAPA REGISTRO PLASTICA 20 x 20 cm.</t>
  </si>
  <si>
    <t>TAPA REGISTRO VENTIL.20x20 cm</t>
  </si>
  <si>
    <t>TAPA Traf.Pes. CAJA INSPECCION</t>
  </si>
  <si>
    <t>TAPON PRUEBA PVC SANITARIA 11/2"***</t>
  </si>
  <si>
    <t>TRAGANTE CUPULA 5x3</t>
  </si>
  <si>
    <t>Troquel metálico triple para canaleta calibre 20</t>
  </si>
  <si>
    <t>TUBO CLASE II CONC. REFORZ.40"(100CM)</t>
  </si>
  <si>
    <t>TUBO DRENAJE PVC 100mm. PAVCO</t>
  </si>
  <si>
    <t>TUBO GRES 10" (Long 1.M) MOORE</t>
  </si>
  <si>
    <t>TUBO GRES 16" (1.50)</t>
  </si>
  <si>
    <t>TUBO PVC 2" RDE 26 U.M</t>
  </si>
  <si>
    <t>TUBO UNION MECANICA 12"</t>
  </si>
  <si>
    <t>TUBO UNION MECANICA 4"</t>
  </si>
  <si>
    <t>TUBO UNION MECANICA 6"</t>
  </si>
  <si>
    <t>TUBO UNION Z 3" PVC</t>
  </si>
  <si>
    <t>UNION CONDUIT C/DFLEX ½" PAVCO</t>
  </si>
  <si>
    <t>UNION DRENAJE PVC 100mm. PAVCO</t>
  </si>
  <si>
    <t>UNION DRENAJE PVC 250mm. PAVCO</t>
  </si>
  <si>
    <t>UNION DRENAJE PVC 315mm. PAVCO</t>
  </si>
  <si>
    <t>VALVULA POZUELO 2 ½" S/sosco</t>
  </si>
  <si>
    <t>VALVULA POZUELO 2 ½"x1¼"C/sosco</t>
  </si>
  <si>
    <t>Viga de transicion pozo 1.5 prefab **</t>
  </si>
  <si>
    <t>YEE ALCANT REDUCIDA 8x6" W RETEN PAVCO</t>
  </si>
  <si>
    <t>YEE GRES 12 x 6" MOORE AA-1A (150)</t>
  </si>
  <si>
    <t>YEE GRES 20 x 6" MOORE AA-1A(150)</t>
  </si>
  <si>
    <t>YEE GRES 24 x 6" MOORE AA-1A(150)</t>
  </si>
  <si>
    <t>YEE GRES 27 x 6" MOORE AA-1A(103)</t>
  </si>
  <si>
    <t>YEE GRES 30 x 6" MOORE AA-1A(150)</t>
  </si>
  <si>
    <t>BISAGRA PISO DORADA PINTADA INAFER</t>
  </si>
  <si>
    <t>BRAZO RETENEDOR DORMA No. 2</t>
  </si>
  <si>
    <t>CANTONERA ELECTRICA DE 110 V</t>
  </si>
  <si>
    <t>CERRADURA MANIJA SATINADO</t>
  </si>
  <si>
    <t>CERRADURA SAFE ALC.141A CLASIC ST</t>
  </si>
  <si>
    <t>CERRADURA SAFE BAÑO 152 CLASIC ST</t>
  </si>
  <si>
    <t>CERRADURA SAFE Dep.SEG 140A CLAS ST</t>
  </si>
  <si>
    <t>CERRADURA SAFE Entrad. 142A CLAS ST</t>
  </si>
  <si>
    <t>CERRADURA SAFE Entrad.2CIL. 143A ST</t>
  </si>
  <si>
    <t>CERRADURA SAFE HOTEL 5129 MONTEC CR</t>
  </si>
  <si>
    <t>CERRADURA SCHLAGE-FLAIR (IZQ.DER)</t>
  </si>
  <si>
    <t>CERRADURA SCHLAGE ALC. GOLD GEORGIA</t>
  </si>
  <si>
    <t>CERRADURA SCHLAGE BAÑO ALUM NVO.GEO</t>
  </si>
  <si>
    <t>CERRADURA SCHLAGE BAÑO GOLD GEORGIA</t>
  </si>
  <si>
    <t>CERRADURA SCHLAGE CERROJ/B360 Cromo</t>
  </si>
  <si>
    <t>CERRADURA SCHLAGE CERROJ/B362 Cromo</t>
  </si>
  <si>
    <t>CERRADURA SCHLAGE CERROJ/B362 Dorado</t>
  </si>
  <si>
    <t>CERRADURA SCHLAGE CL. ALUM N/GEORG.</t>
  </si>
  <si>
    <t>CERRADURA SCHLAGE Dep. ALUM N/GEORG</t>
  </si>
  <si>
    <t>CERRADURA SCHLAGE Dep. GOLD GEORGIA</t>
  </si>
  <si>
    <t>CERRADURA SCHLAGE ENTR.ALUM N/GEORG</t>
  </si>
  <si>
    <t>CERRADURA SCHLAGE OFIC.ALUM N/GEOR</t>
  </si>
  <si>
    <t>CERRADURA SCHLAGE OFIC.GOLD GEORGIA</t>
  </si>
  <si>
    <t>CERRADURA SCHLAGE ORBIT COBRE H380</t>
  </si>
  <si>
    <t>CERRADURA SCHLAGE ORBIT COBRE H387</t>
  </si>
  <si>
    <t>CERRADURA SCHLAGE PASO ALUM.N/GEOR.</t>
  </si>
  <si>
    <t>CERRADURA SCHLAGE PASO GOLD GEORGIA</t>
  </si>
  <si>
    <t>CERRADURA YALE BAÑO BRANDYWINE MADE</t>
  </si>
  <si>
    <t>CERRADURA YALE INCRUSTAR N.D.P</t>
  </si>
  <si>
    <t>CERRADURA YALE MUEBLES (larga)</t>
  </si>
  <si>
    <t>CERRRADURA SCHLAGE CL. GOLD GEORGIA</t>
  </si>
  <si>
    <t>CERRRADURA SCHLAGE TERRAZA ALUM N/G</t>
  </si>
  <si>
    <t>ESPEJO BRONCE BISELADO 4mm</t>
  </si>
  <si>
    <t>ESPEJO CRISTAL INCOLORO 3mm</t>
  </si>
  <si>
    <t>ESPEJO CRISTAL INCOLORO 4mm</t>
  </si>
  <si>
    <t>ESPEJO CRISTAL INCOLORO(SUM+INST)</t>
  </si>
  <si>
    <t>ESPEJO PELDAR BRONCE 4 mm</t>
  </si>
  <si>
    <t>MANIJA CILINDRICA DE ALUMINIO 22,4cms</t>
  </si>
  <si>
    <t>MANIJA EXTERIOR CON CILINDRO</t>
  </si>
  <si>
    <t>MIRILLA (OJO MAGICO) CROM PEQ.</t>
  </si>
  <si>
    <t>MIRILLA (OJO MAGICO) DORAD PEQ</t>
  </si>
  <si>
    <t>PERFORACION EN ESPEJO Y VIDRIOS</t>
  </si>
  <si>
    <t>PISAVIDRIO CALIBRE 20</t>
  </si>
  <si>
    <t>PUERTA CRISTAL 10mm 1.0x2.1 M.</t>
  </si>
  <si>
    <t>PUERTA CRISTAL 10mm 1.20x2.1 M.</t>
  </si>
  <si>
    <t>S/Inst.División vidriotemp 6mm. Color,No transluc</t>
  </si>
  <si>
    <t>SANDBLASTING (CON DISEÑO)SOBRE VIDRIO</t>
  </si>
  <si>
    <t>TOPE DE PISO PARA PUERTA</t>
  </si>
  <si>
    <t>TOPE DE RESORTE PARA PUERTA</t>
  </si>
  <si>
    <t>Uglass 25 cm x 6mm, instalado en cámara</t>
  </si>
  <si>
    <t>VIDRIO CRISTAL BRONC. 4mm</t>
  </si>
  <si>
    <t>VIDRIO CRISTAL BRONC. 5mm</t>
  </si>
  <si>
    <t>VIDRIO CRISTAL BRONC. 6mm</t>
  </si>
  <si>
    <t>VIDRIO CRISTAL BRONC.10mm</t>
  </si>
  <si>
    <t>VIDRIO CRISTAL INCOLO.10mm</t>
  </si>
  <si>
    <t>VIDRIO CRISTAL INCOLORO 3mm</t>
  </si>
  <si>
    <t>VIDRIO CRISTAL INCOLORO 4mm</t>
  </si>
  <si>
    <t>VIDRIO CRISTAL INCOLORO 5mm</t>
  </si>
  <si>
    <t>VIDRIO CRISTAL INCOLORO 6mm</t>
  </si>
  <si>
    <t>VIDRIO CRISTAL INCOLORO 8mm</t>
  </si>
  <si>
    <t>VIDRIO CRISTAL LAMINADO INCOL. 6mm</t>
  </si>
  <si>
    <t>VIDRIO CRISTAL Templ.BRONC.4mm</t>
  </si>
  <si>
    <t>VIDRIO CRISTAL Templ.BRONC.5mm</t>
  </si>
  <si>
    <t>VIDRIO CRISTAL Templ.BRONC.6mm</t>
  </si>
  <si>
    <t>VIDRIO CRISTAL Templ.CRISTAL AZUL 4mm</t>
  </si>
  <si>
    <t>VIDRIO CRISTAL Templ.INCOL.10 mm</t>
  </si>
  <si>
    <t>VIDRIO CRISTAL Templ.INCOL.12mm</t>
  </si>
  <si>
    <t>VIDRIO CRISTAL Templ.INCOL.15mm</t>
  </si>
  <si>
    <t>VIDRIO CRISTAL Templ.INCOL.5mm</t>
  </si>
  <si>
    <t>VIDRIO CRISTAL Templ.INCOL.6mm</t>
  </si>
  <si>
    <t>VIDRIO CRISTAL Templ.REFLECTIVO AZUL.4mm</t>
  </si>
  <si>
    <t>VIDRIO GRABADO INCOLOR0 4mm.</t>
  </si>
  <si>
    <t>VIDRIO LAMINADO 3+3 (6 mm)VERDE.</t>
  </si>
  <si>
    <t>VIDRIO PELDAR CRUDO 3mm</t>
  </si>
  <si>
    <t>VIDRIO PELDAR CRUDO 4mm.</t>
  </si>
  <si>
    <t>VIDRIO PELDAR CRUDO 5 mm</t>
  </si>
  <si>
    <t>VIDRIO PELDAR CRUDO 6 mm.</t>
  </si>
  <si>
    <t>VIDRIO PELDAR CRUDO BRONCE 5mm</t>
  </si>
  <si>
    <t>VIDRIO PELDAR ESMERILADO 5mm</t>
  </si>
  <si>
    <t>VIDRIO PELDAR Templ.BRONCE 5mm</t>
  </si>
  <si>
    <t>VIDRIO PELDAR Templ.BRONCE 6mm</t>
  </si>
  <si>
    <t>VIDRIO PIRAMIDE-240x120-130 4mm FAVIDRIO</t>
  </si>
  <si>
    <t>VIDRIO PLANO 225x100-120-130-140 3mm</t>
  </si>
  <si>
    <t>VIDRIO TEMPL.GRABD.BRONCE 5mm</t>
  </si>
  <si>
    <t>VIDRIO TEMPLADO incoloro 10 MM (Suministro)</t>
  </si>
  <si>
    <t>ALQUILER TORRE GRUA (Inc. Operario)</t>
  </si>
  <si>
    <t>CODO 45ª PVCS 6" CXE 1/8</t>
  </si>
  <si>
    <t>LAVAMANOS DE COLGAR AQUAJET CORONA</t>
  </si>
  <si>
    <t>Reflector de Sodio 400 W**</t>
  </si>
  <si>
    <t>Reflector MH 400 W(Inc. Bombillo Tubular)</t>
  </si>
  <si>
    <t>inspección, medición tierra y aislamiento(8h)</t>
  </si>
  <si>
    <t>PEINAZO CAL.18 DE 10,5X4CM</t>
  </si>
  <si>
    <t>VIDRIO TEMPLADO 6MM**</t>
  </si>
  <si>
    <t>AYUDANTE ADMON.+ PREST(IDRD)</t>
  </si>
  <si>
    <t>AYUDANTE ALBAÑILERIA GENERAL SIN/PREST.</t>
  </si>
  <si>
    <t>AYUDANTE CARPINTERIA EN OBRA SIN/PREST.</t>
  </si>
  <si>
    <t>AYUDANTE INST. ELECTRICAS + PREST(IDRD)</t>
  </si>
  <si>
    <t>AYUDANTE INST. ELECTRICAS SIN/ PREST.</t>
  </si>
  <si>
    <t>AYUDANTE INST. HIDRAULICAS + PREST(IDRD)</t>
  </si>
  <si>
    <t>AYUDANTE INST. SANITARIAS + PREST(IDRD)</t>
  </si>
  <si>
    <t>AYUDANTE INST. SANITARIAS SIN/PREST.</t>
  </si>
  <si>
    <t>AYUDANTE JARDINERIA +PREST(IDRD)</t>
  </si>
  <si>
    <t>AYUDANTE PINTURA + PREST.(IDRD)</t>
  </si>
  <si>
    <t>CADENERO 1 + PREST.</t>
  </si>
  <si>
    <t>CADENERO 1 + PRESTACIONES</t>
  </si>
  <si>
    <t>CADENERO 2 + PRESTACIONES</t>
  </si>
  <si>
    <t>CELADOR (CON VIVIENDA)</t>
  </si>
  <si>
    <t>ESPECIALISTA INFRAESTRUCTURA VIAL**</t>
  </si>
  <si>
    <t>JARDINERO + PREST. (IDRD)</t>
  </si>
  <si>
    <t>MAESTRO GENERAL + PREST. (IDRD)</t>
  </si>
  <si>
    <t>OFICIAL ADMON.+ PREST.(IDRD)</t>
  </si>
  <si>
    <t>OFICIAL ALBAÑILERIA GENERAL SIN/PREST.</t>
  </si>
  <si>
    <t>OFICIAL CARPINTERIA EN OBRA SIN/PREST.</t>
  </si>
  <si>
    <t>OFICIAL INST. ELECTRICAS + PREST.(IDRD)</t>
  </si>
  <si>
    <t>OFICIAL INST. ELECTRICAS SIN/PREST.</t>
  </si>
  <si>
    <t>OFICIAL INST. HIDRAULICAS + PREST.(IDRD).</t>
  </si>
  <si>
    <t>OFICIAL INST. SANITARIAS + PREST.(IDRD).</t>
  </si>
  <si>
    <t>OFICIAL INST. SANITARIAS SIN/PREST.</t>
  </si>
  <si>
    <t>OFICIAL PINTURA + PREST.(IDRD)</t>
  </si>
  <si>
    <t>OFICIAL PINTURA SIN/PREST.</t>
  </si>
  <si>
    <t>OFICIAL POR ADMON. SIN PREST. (MES).</t>
  </si>
  <si>
    <t>BRIGADA DE ASEO MANEJO AMBIENTAL</t>
  </si>
  <si>
    <t>CALIBRACION CONT. ENERGIA E-3 trifßsica</t>
  </si>
  <si>
    <t>CALIBRACION CONT. ENERGIA E-4 trifßsica</t>
  </si>
  <si>
    <t>CALIBRACION CONT. ENERGIA E-5 bifßsica</t>
  </si>
  <si>
    <t>CALIBRACION CONT. ENERGIA E-5 trifßsica</t>
  </si>
  <si>
    <t>CONEX. NO Res.A/DUCTO+Acom.½ "</t>
  </si>
  <si>
    <t>CONEXION ACOMETIDA</t>
  </si>
  <si>
    <t>CONEXION NO RESIDENCIAL</t>
  </si>
  <si>
    <t>DISEÑO ARQUITECT. PARQUE (&lt;8000M2)</t>
  </si>
  <si>
    <t>Evaluación arboles aislados &gt; 1.000 inidividuos</t>
  </si>
  <si>
    <t>Evaluación arboles aislados entre 100 y 200 inidiv</t>
  </si>
  <si>
    <t>Evaluación arboles aislados entre 200 y 300 inidiv</t>
  </si>
  <si>
    <t>Evaluación arboles aislados entre 25 y 50 inidivid</t>
  </si>
  <si>
    <t>Evaluación arboles aislados entre 300 y 400 inidiv</t>
  </si>
  <si>
    <t>Evaluación arboles aislados entre 400 y 500 inidiv</t>
  </si>
  <si>
    <t>Evaluación arboles aislados entre 50 y 100 inidivi</t>
  </si>
  <si>
    <t>Evaluación arboles aislados entre 500 y 1.000 inid</t>
  </si>
  <si>
    <t>GAS E-1 Matricula serv+Conex</t>
  </si>
  <si>
    <t>GAS E-2 Matricula serv+Conex</t>
  </si>
  <si>
    <t>GAS E-3 Matricula serv+Conex</t>
  </si>
  <si>
    <t>GAS E-4 Matricula serv+Conex</t>
  </si>
  <si>
    <t>GAS E-5 Matricula serv+Conex</t>
  </si>
  <si>
    <t>GAS E-6 Matricula serv.+Conex</t>
  </si>
  <si>
    <t>MEDIDOR DE AGUA 1" (Sum+Inst)</t>
  </si>
  <si>
    <t>MEDIDOR DE AGUA 2" (Sum+Inst).</t>
  </si>
  <si>
    <t>MEDIDOR DE AGUA 3" Sum+Inst)</t>
  </si>
  <si>
    <t>Medidor de agua 3/4" (Sum+Inst) **</t>
  </si>
  <si>
    <t>MEDIDOR DE AGUA 4" (Sum+Inst)</t>
  </si>
  <si>
    <t>MEDIDOR DE AGUA 6" (Sum+Inst)</t>
  </si>
  <si>
    <t>PARAMETRIZACION ELECTRONICA</t>
  </si>
  <si>
    <t>RegistroPublicidad Exterior Visual vallas de obra</t>
  </si>
  <si>
    <t>REVISION ENERGIA E-4</t>
  </si>
  <si>
    <t>REVISION ENERGIA E-5</t>
  </si>
  <si>
    <t>REVISION ENERGIA E-6</t>
  </si>
  <si>
    <t>REVISION ENERGIA TRIFASICA</t>
  </si>
  <si>
    <t>REVISION INICIAL DE LA CONEXION</t>
  </si>
  <si>
    <t>Seguimiento arboles aislados &lt; 25 inidividuos</t>
  </si>
  <si>
    <t>Seguimiento arboles aislados &gt; 1.000 inidividuos</t>
  </si>
  <si>
    <t>Seguimiento arboles aislados entre 100 y 200 inidi</t>
  </si>
  <si>
    <t>Seguimiento arboles aislados entre 200 y 300 inidi</t>
  </si>
  <si>
    <t>Seguimiento arboles aislados entre 25 y 50 inidivi</t>
  </si>
  <si>
    <t>Seguimiento arboles aislados entre 300 y 400 inidi</t>
  </si>
  <si>
    <t>Seguimiento arboles aislados entre 400 y 500 inidi</t>
  </si>
  <si>
    <t>Seguimiento arboles aislados entre 50 y 100 inidiv</t>
  </si>
  <si>
    <t>Seguimiento arboles aislados entre 500 y 1.000 ini</t>
  </si>
  <si>
    <t>SERVICIO Provis. DE ENERGIA Kw</t>
  </si>
  <si>
    <t>Vale Excavación RCD Capa Vegetal(Vj:15M3)</t>
  </si>
  <si>
    <t>Vale Excavación RCD Capa Vegetal(Vj:6M3)</t>
  </si>
  <si>
    <t>Vale Excavación RCD Lodos l(Vj:6M3)</t>
  </si>
  <si>
    <t>Volantes Con diferente Diseño por Millar</t>
  </si>
  <si>
    <t>ALQUILER COLOMBINA DE SEÑALIZACION</t>
  </si>
  <si>
    <t>ARNES+LINEA+ESLINGA</t>
  </si>
  <si>
    <t>Barrera LLenable L=1.45m;H=0.60; Ab=0.45m</t>
  </si>
  <si>
    <t>BOTA DE CUERO SIN PUNTERA</t>
  </si>
  <si>
    <t>CASCO VENEZOLANO</t>
  </si>
  <si>
    <t>CHALECO EN DRIL DOTACION</t>
  </si>
  <si>
    <t>CHALECO REFLECTIVO</t>
  </si>
  <si>
    <t>CHALECO REFLECTIVO DE ALTA VISIBILIDAD</t>
  </si>
  <si>
    <t>CINTURON DE Seg. FAJA ANCHA</t>
  </si>
  <si>
    <t>CINTURON DE Seg. FAJA ANGOSTA</t>
  </si>
  <si>
    <t>CINTURON P/HERRAMIENTA.</t>
  </si>
  <si>
    <t>CONO SEÑALIZACION H = 0.90 ML</t>
  </si>
  <si>
    <t>EQUIPO DE SEGURIDAD</t>
  </si>
  <si>
    <t>EXTINTOR 30 LbS. CLASE ABC</t>
  </si>
  <si>
    <t>EXTINTOR MOD. PQS-M20 MANG. ABC</t>
  </si>
  <si>
    <t>GUANTE CARNAZA CORTO REFORZADO</t>
  </si>
  <si>
    <t>GUANTE CARNAZA REFORZADO LARGO</t>
  </si>
  <si>
    <t>GUANTE CAUCHO C-35</t>
  </si>
  <si>
    <t>GUANTE DE HILAZA MULTIPROPÓSITO</t>
  </si>
  <si>
    <t>GUANTE LANA</t>
  </si>
  <si>
    <t>GUANTES MOSQUETERO</t>
  </si>
  <si>
    <t>IMPERMEABLE DE DOS PIEZAS</t>
  </si>
  <si>
    <t>MALLA CALATEX 150X120 cm</t>
  </si>
  <si>
    <t>MASCARILLA DESCHABLE</t>
  </si>
  <si>
    <t>MONOGAFA CON MONTURA</t>
  </si>
  <si>
    <t>OVEROL 2 PIEZAS EN DRIL MANGA LARGA</t>
  </si>
  <si>
    <t>OVEROL FONTANERO IMPERMEABLE</t>
  </si>
  <si>
    <t>PALETA PARE SIGA 30cm</t>
  </si>
  <si>
    <t>peldaño en fibra de vidrio</t>
  </si>
  <si>
    <t>PQS M20- BC MANGUERA</t>
  </si>
  <si>
    <t>TAPABOCA INDUSTRIAL DESECHABLE</t>
  </si>
  <si>
    <t>CAMPANA EXTRACCION 2x1mt.</t>
  </si>
  <si>
    <t>CONDUCTOS LAMINA GALV. CAL.22</t>
  </si>
  <si>
    <t>CONDUCTOS LAMINA GALV. CAL.24</t>
  </si>
  <si>
    <t>CRISTAL MULTILAMINADO/NIVEL 1</t>
  </si>
  <si>
    <t>DIFUSOR DE SUMINISTRO 12x12</t>
  </si>
  <si>
    <t>DIFUSOR DE SUMINISTRO 9x9</t>
  </si>
  <si>
    <t>FILTRO METALICO 20"x20"x2"</t>
  </si>
  <si>
    <t>LAVABO DOBLE CIRUJANO A.INOX.</t>
  </si>
  <si>
    <t>MESA DE TRABAJO CONTRA PARED</t>
  </si>
  <si>
    <t>MESA DE TRABAJO TIPO CENTRAL</t>
  </si>
  <si>
    <t>MESA PARA AUTOPSIAS C/POCETA</t>
  </si>
  <si>
    <t>PERSIANA TOMA DE AIRE 40"x20"</t>
  </si>
  <si>
    <t>REJILLA DE EXTRACCION 10"x8"</t>
  </si>
  <si>
    <t>REJILLA DE EXTRACCION 14"x12"</t>
  </si>
  <si>
    <t>REJILLA DE EXTRACCION 14"x6"</t>
  </si>
  <si>
    <t>REJILLA DE EXTRACCION 6"x4"</t>
  </si>
  <si>
    <t>REJILLA DE EXTRACCION 6"x6"</t>
  </si>
  <si>
    <t>REJILLA DE EXTRACCION 8"x6"</t>
  </si>
  <si>
    <t>REVELADOR AUTOMATICO</t>
  </si>
  <si>
    <t>VENTILADOR EXTRACCION BAÑOS</t>
  </si>
  <si>
    <t>VENTILADOR SUMINISTRO FARMACIA</t>
  </si>
  <si>
    <t>Abrazadera Metalica y tornillo Acero Inoxidable</t>
  </si>
  <si>
    <t>Acoples columpio Modulo 5 (Sumin e Ins) **</t>
  </si>
  <si>
    <t>Acoples de Teflón(Sumin) **</t>
  </si>
  <si>
    <t>Acoples en U lámina Cal. 3/16"(Sumin ) **</t>
  </si>
  <si>
    <t>AGARRADERA BALANCIN EN TUBO Gal. 3/4 "T"</t>
  </si>
  <si>
    <t>Alacenador para Carril de 50ml Acero Al Carbono</t>
  </si>
  <si>
    <t>Alfarda 9cm x 3ml</t>
  </si>
  <si>
    <t>ANCLAJE PARA BANCA X 2 DADOS</t>
  </si>
  <si>
    <t>ArcoMovilFutbol-8(5x2)Tub.Est.Galv+Malla.ImpN°4</t>
  </si>
  <si>
    <t>Aros baloncesto **</t>
  </si>
  <si>
    <t>Asiento en Fibra de Vidrio **</t>
  </si>
  <si>
    <t>Asiento en Fibra de Vidrio con soporte **</t>
  </si>
  <si>
    <t>Asiento fibralona columpio Modulo 5 (Sumin e Ins**</t>
  </si>
  <si>
    <t>Balancin 1 Travesaño de dos puestos **</t>
  </si>
  <si>
    <t>Balancin en Madera **</t>
  </si>
  <si>
    <t>Balancin Tubo Galvanizado 2" x 2.50m **(2 Puesto)</t>
  </si>
  <si>
    <t>Banca M-31 (sin espaldar) **</t>
  </si>
  <si>
    <t>BANCA M-41 (0.40X0.40M)H=0.43M</t>
  </si>
  <si>
    <t>Banca Madera Inmunizada M-50 **</t>
  </si>
  <si>
    <t>Banca plastica sin espaldar de 40 centimetros de a</t>
  </si>
  <si>
    <t>BANCA TIPO M-40</t>
  </si>
  <si>
    <t>BANNER DE (6X0.80M) ACCESO DOS CARAS</t>
  </si>
  <si>
    <t>Baranda cerramiento juego infantil M-80 **</t>
  </si>
  <si>
    <t>Baranda cerramiento juego infantil M-83 (M-80A)</t>
  </si>
  <si>
    <t>Baranda Discapacitados **</t>
  </si>
  <si>
    <t>Baranda M-80 con (1) Travesaño Intermedio **</t>
  </si>
  <si>
    <t>Barras de giro rodadero</t>
  </si>
  <si>
    <t>Barras rodadero (Sumin e Ins) **</t>
  </si>
  <si>
    <t>BARRERA CICLO RUTA</t>
  </si>
  <si>
    <t>Barrera Ciclo Ruta A-130 **</t>
  </si>
  <si>
    <t>Barrera Ciclo Ruta A-140 **</t>
  </si>
  <si>
    <t>Barrera Ciclo Ruta A-150 **</t>
  </si>
  <si>
    <t>Barrera Ciclo Ruta A-160 **</t>
  </si>
  <si>
    <t>BARRERA NEW JERSEY.</t>
  </si>
  <si>
    <t>BARRERA SEPARADOR VERDE</t>
  </si>
  <si>
    <t>Bebedero M-110 **</t>
  </si>
  <si>
    <t>Bicicletero Acero Inox. en espiral (10 Puestos)</t>
  </si>
  <si>
    <t>Bicicletero de espiral acero inoxidable</t>
  </si>
  <si>
    <t>Bicicletero M-101 **</t>
  </si>
  <si>
    <t>BIOSALUDABLE BICICLETA ESTÁTICA</t>
  </si>
  <si>
    <t>BIOSALUDABLE ELIPTICA</t>
  </si>
  <si>
    <t>Bolardo bajo hierro M-62 **</t>
  </si>
  <si>
    <t>BOLARDO CIRCULAR M-60</t>
  </si>
  <si>
    <t>BOLARDO CIRCULAR M-60 Alto enConcreto</t>
  </si>
  <si>
    <t>BOLARDO EN HIERRO TIPO IDU.</t>
  </si>
  <si>
    <t>Borde contenedor de raices BA75 (Sum) **</t>
  </si>
  <si>
    <t>Borde Separador Verde (A-170)H=80,B=30L=81.2</t>
  </si>
  <si>
    <t>Bordillo "transicion A-95"(h=0.35*b=0.20L=0.40) **</t>
  </si>
  <si>
    <t>Cadenas de 3/8" Zincada (Sumin) **</t>
  </si>
  <si>
    <t>CANCHA MULTIPLE ILUMINACION RECREATIVA</t>
  </si>
  <si>
    <t>Caneca M-120 Malla Metal.(Sum)**</t>
  </si>
  <si>
    <t>Certificación tipo (B) IAAF-Pista Atletismo.</t>
  </si>
  <si>
    <t>Cespedon de Pasto Kikuyo+transp **</t>
  </si>
  <si>
    <t>Cicloparqueadero modulo M-100 (sumin) **</t>
  </si>
  <si>
    <t>Cilindro completo M-120 (sumin.) **</t>
  </si>
  <si>
    <t>CírculoLanzamientoPesoMartillo (Sum+Instal) IAAF</t>
  </si>
  <si>
    <t>Codo de 90 L: 1,20m en fibra de vidrio (Diametro 6</t>
  </si>
  <si>
    <t>ContenedorLanzamientoPeso(Sum+Instal) IAAF</t>
  </si>
  <si>
    <t>CONTRAHUELLA EN LAMINA</t>
  </si>
  <si>
    <t>Deslizadero en Fibra de Vidrio 2.40m.***</t>
  </si>
  <si>
    <t>Deslizadero en Fibra de Vidrio 4mts. **</t>
  </si>
  <si>
    <t>Deslizadero en Fibra de Vidrio 5Mts (Inc. Transp)</t>
  </si>
  <si>
    <t>Deslizadero en Fibra de vidrio Recorrido=3.00m</t>
  </si>
  <si>
    <t>Eje de 3/4" L=15cm Pintura Electrost.Biosaludable</t>
  </si>
  <si>
    <t>Escalador de Arbol (sum.) **</t>
  </si>
  <si>
    <t>Escalador de Arco (sum.) **</t>
  </si>
  <si>
    <t>Escalera de Gato (sum.) **</t>
  </si>
  <si>
    <t>Espaldar para Banca M-30.</t>
  </si>
  <si>
    <t>ESPALDAR PARA BANCA M-31</t>
  </si>
  <si>
    <t>ESTACION 10- BANCA ABDOMINALES BAJO</t>
  </si>
  <si>
    <t>ESTACION DE GIMNASIA NTD LIGTH</t>
  </si>
  <si>
    <t>ESTACION PARA EXTENSION DE PIERNAS</t>
  </si>
  <si>
    <t>ESTACION PARA FLEXION DE PIERNAS</t>
  </si>
  <si>
    <t>ESTACION PARA HALON SUPERIOR ESPALDA</t>
  </si>
  <si>
    <t>ESTACION PARA PANTORRILLA PRENSA</t>
  </si>
  <si>
    <t>ESTACION PARA PRESION HOMBRO</t>
  </si>
  <si>
    <t>ESTACION PARA PRESION PECHO</t>
  </si>
  <si>
    <t>ESTACION PARA REMO BAJO</t>
  </si>
  <si>
    <t>ESTACION PARA TRICEP FONDOS PARALELAS</t>
  </si>
  <si>
    <t>ESTACION PREDICADOR BICEPS</t>
  </si>
  <si>
    <t>ESTRUCTURA DE TENIS (Sunministro)</t>
  </si>
  <si>
    <t>Estructura Lavado de LLantas</t>
  </si>
  <si>
    <t>ESTRUCTURA MINITENIS</t>
  </si>
  <si>
    <t>ESTRUCTURA PARA BALONCESTO</t>
  </si>
  <si>
    <t>ESTRUCTURA VOLEIBOL</t>
  </si>
  <si>
    <t>Estructura voleyball</t>
  </si>
  <si>
    <t>GIMNASIO-AIRE-LIBRE BarraFijaParalelaDoble</t>
  </si>
  <si>
    <t>GIMNASIO-AIRE-LIBRE GRX DOMINADAS</t>
  </si>
  <si>
    <t>GIMNASIO ARBOL DE BARRAS 8 USUARIOS</t>
  </si>
  <si>
    <t>GIMNASIO MULTIFUNCIONAL 6 TORRES</t>
  </si>
  <si>
    <t>IDENTIFICADOR GENERAL IDG-S DOS CARAS</t>
  </si>
  <si>
    <t>IDENTIFICADOR GENERAL IDG -M</t>
  </si>
  <si>
    <t>Juego Barco Cap: 30 niños 2 a 12 años</t>
  </si>
  <si>
    <t>Juego Cabaña 2-6 Años Cap: 4 niños</t>
  </si>
  <si>
    <t>Juego Carrusel 3-10 años Cap: 8 niños</t>
  </si>
  <si>
    <t>Juego Casita 2-6 Años Cap: 6 Niños</t>
  </si>
  <si>
    <t>Juego Circuito Cap: 30 niños 1 a 12 años</t>
  </si>
  <si>
    <t>Juego de aros Baloncesto (sumin+Transporte) **</t>
  </si>
  <si>
    <t>JUEGO EN MADERA -1 CASETA-20 NIÑOS</t>
  </si>
  <si>
    <t>JUEGO EN MADERA -2 CASETA-35 NIÑOS</t>
  </si>
  <si>
    <t>Juego infantil columpio Modulo M-5 (Sumin)**</t>
  </si>
  <si>
    <t>Juego infantil Modulo M-3 (Sumin) **</t>
  </si>
  <si>
    <t>Juego infantil Modulo M-3A (Sumin) **</t>
  </si>
  <si>
    <t>Juego infantil Modulo M-6 Zonal (Suministro) **</t>
  </si>
  <si>
    <t>Juego infantil Modulo M-7 (Suministro) **</t>
  </si>
  <si>
    <t>Juego infantil Modulo M-8 (Suministro) **</t>
  </si>
  <si>
    <t>Juego infantil Modulo madera (Sumin e inst) **</t>
  </si>
  <si>
    <t>Juego Infantil Módulo Triki (Sum+trnasporte)</t>
  </si>
  <si>
    <t>JuegoCasita0,5-5 Años Cap: 6 Niños</t>
  </si>
  <si>
    <t>JUEGOS RUEDA GIRATORIA (SUMINISTRO)</t>
  </si>
  <si>
    <t>LAMINA INFORMATIVA SC-120</t>
  </si>
  <si>
    <t>LAMINA INFORMATIVA SC-80</t>
  </si>
  <si>
    <t>LAMINA SEÑAL IDG-S</t>
  </si>
  <si>
    <t>LETRA PARA ESCALADA (SUM+TRANSPORTE)</t>
  </si>
  <si>
    <t>Listón en madera para banca **</t>
  </si>
  <si>
    <t>Losa Sentadero para Banca en Concreto M-31</t>
  </si>
  <si>
    <t>MALLA BASQUET NYLON N° 5 INMUNIZADO</t>
  </si>
  <si>
    <t>MALLA DE PROTECCIÓN (Construcc.Edificios)</t>
  </si>
  <si>
    <t>Malla fortinet medium **</t>
  </si>
  <si>
    <t>MALLA MICROFUTBOL Nylon Iperm.Nº4</t>
  </si>
  <si>
    <t>MALLA MICROFUTBOL Nylon Iperm.Nº5</t>
  </si>
  <si>
    <t>MALLA MINITENIS</t>
  </si>
  <si>
    <t>Malla Voleyball incluye antenas</t>
  </si>
  <si>
    <t>MALLAS EN NYLON TENIS</t>
  </si>
  <si>
    <t>Mallas tenis de Campo</t>
  </si>
  <si>
    <t>MANIJAS O AGARRADERAS BALANCIN</t>
  </si>
  <si>
    <t>Mantenimiento silleteria auditorio, incluye desmo.</t>
  </si>
  <si>
    <t>MAQUINA SENTADILLA COMBINADA</t>
  </si>
  <si>
    <t>Marco multiple + tablero antibandalico</t>
  </si>
  <si>
    <t>Marco multiple + tablero antibandalico **</t>
  </si>
  <si>
    <t>Marcos Mini-Futbol (SUM)+Malla **</t>
  </si>
  <si>
    <t>Marquilla de Identificación (RPS) Elect (4X2CM)</t>
  </si>
  <si>
    <t>Marquilla de papel Dexon, Números**</t>
  </si>
  <si>
    <t>Martillo para Banca de Abdominales (Sum)</t>
  </si>
  <si>
    <t>Mesa de ajedrez con dos sillas en fibra de vidrio</t>
  </si>
  <si>
    <t>Mesa en concreto ver Descripcion tecnica</t>
  </si>
  <si>
    <t>Modulo Abdomen Aéreo y Paralela-Gim al aire libre</t>
  </si>
  <si>
    <t>Modulo Banca Abd. Cronch Incl - Gimnasio aire libr</t>
  </si>
  <si>
    <t>MODULO BANCO ABDOMINAL LIBRE</t>
  </si>
  <si>
    <t>Modulo Barra Fijas Dominadas100 lbs-Gim al aireli</t>
  </si>
  <si>
    <t>MODULO BARRAS PARALELAS S/DISEÑO</t>
  </si>
  <si>
    <t>Modulo Bicicleta Estática-Carga Disposit. Moviles</t>
  </si>
  <si>
    <t>Modulo Bicicleta Recumbent - Gimnasio al aire libr</t>
  </si>
  <si>
    <t>Modulo Calentador pierna Sissy- Gimnasio al aire l</t>
  </si>
  <si>
    <t>MODULO CAMINADOR AEREO S/DISEÑO.</t>
  </si>
  <si>
    <t>Modulo Escalador - Gimnasio al aire libre</t>
  </si>
  <si>
    <t>Modulo flexionesTriceps senci- Gimnasio al aire li</t>
  </si>
  <si>
    <t>Modulo Jinete - Gimnasio al aire libre</t>
  </si>
  <si>
    <t>MODULO M-142(CicloEstación)-Diseño C.M.U.</t>
  </si>
  <si>
    <t>MODULO MOVIMIENTO CADERA S/DISEÑO</t>
  </si>
  <si>
    <t>Modulo Multifuncional A-4 - Gimnasio al aire libre</t>
  </si>
  <si>
    <t>Modulo Remo - Gimnasio al aire libre</t>
  </si>
  <si>
    <t>MODULO RUEDA DE BRAZO S/DISEÑO</t>
  </si>
  <si>
    <t>Modulo Sky - Gimnasio al aire libre</t>
  </si>
  <si>
    <t>Modulo T Pecho 100 lbs - Gimnasio al aire libre</t>
  </si>
  <si>
    <t>Modulo T Sentadilla 100 lbs - Gimnasio al aire lib</t>
  </si>
  <si>
    <t>Panel Acero H=2.0m ; L=2.50m Alamb. N°6 acero</t>
  </si>
  <si>
    <t>Panel de acero H=1.50mx2.50mAlambre N°6 acero</t>
  </si>
  <si>
    <t>Panel de salida especial en fibra de vidrio, diame</t>
  </si>
  <si>
    <t>PARADERO M-10 (Suministro+Instalac.)</t>
  </si>
  <si>
    <t>PARALES CANCHA DE TENIS(Sum+Inst)**</t>
  </si>
  <si>
    <t>Pasamanos Angulado (sum.) **</t>
  </si>
  <si>
    <t>PASTO KIKUYO</t>
  </si>
  <si>
    <t>PASTO KIKUYO (cantidad &gt;600 M2 &lt;1000M2)</t>
  </si>
  <si>
    <t>Patas caneca M-120 **</t>
  </si>
  <si>
    <t>PENDONES 0.50X6,00M</t>
  </si>
  <si>
    <t>PINTURA MODULO 3a (todo costo)</t>
  </si>
  <si>
    <t>Piso Pista AtletismoVertidoSitu (Sum+inst) IAAF-(2</t>
  </si>
  <si>
    <t>Pivote o eje de caneca **</t>
  </si>
  <si>
    <t>PLANO GENERAL FORMATO HORIZONTAL</t>
  </si>
  <si>
    <t>PLANO GENERAL FORMATO VERTICAL</t>
  </si>
  <si>
    <t>Planta Pennisetum**</t>
  </si>
  <si>
    <t>PLAQUETA DE 50X1.00X0,6</t>
  </si>
  <si>
    <t>PLAQUETA DE 60x40x0.6</t>
  </si>
  <si>
    <t>PLASTIFICADO PLATAFORMA CUADRADA</t>
  </si>
  <si>
    <t>PLASTIFICADO PLATAFORMA TRIANGULAR</t>
  </si>
  <si>
    <t>Plataforma cuadrada juego inf. (suministro) **</t>
  </si>
  <si>
    <t>Plataforma triang Modulo juegos (Sumin e Ins) **</t>
  </si>
  <si>
    <t>Plataforma triangular juego infantil (sumin.) **</t>
  </si>
  <si>
    <t>PLATINA 5/16" D=0.15 m</t>
  </si>
  <si>
    <t>Plotter HP 510 (Alquiler)</t>
  </si>
  <si>
    <t>PORTAPENDONES 1 CARA</t>
  </si>
  <si>
    <t>PORTAPENDONES 2 CARAS</t>
  </si>
  <si>
    <t>PORTERIA MULTIFUNCIONAL</t>
  </si>
  <si>
    <t>POSTE DE BALONCESTO</t>
  </si>
  <si>
    <t>Poste Para barra Flexión espalda Tipo-1 (Sum)</t>
  </si>
  <si>
    <t>Poste tornapuntas fortinet; Ø=38mm; e=1.5mm</t>
  </si>
  <si>
    <t>POSTES TENIS CON TRINQUETE</t>
  </si>
  <si>
    <t>POSTES VOLEIBOL GRADUABLES</t>
  </si>
  <si>
    <t>PROTECTOR DE ARBOL M-90 (Sumin) **</t>
  </si>
  <si>
    <t>Protector de arbol M-90 Metàlico Circular IDU</t>
  </si>
  <si>
    <t>PUNTO DE SOLDADURA</t>
  </si>
  <si>
    <t>RED DE VOLEIBOL</t>
  </si>
  <si>
    <t>Redes para baloncesto **</t>
  </si>
  <si>
    <t>Rodadero corto acero (Suministro)L=2.40m</t>
  </si>
  <si>
    <t>Rodamiento KML 63/04 (Suministro)</t>
  </si>
  <si>
    <t>RutaVida Estac01 PosteEstiramAquiles (sum)</t>
  </si>
  <si>
    <t>RutaVida Estac02 GemelosMuslos (sum)</t>
  </si>
  <si>
    <t>RutaVida Estac03 BancaAbdomAltos (sum)</t>
  </si>
  <si>
    <t>RutaVida Estac04 BarraSalto (sum)</t>
  </si>
  <si>
    <t>RutaVida Estac06 BarraFlexionPecho (sum)</t>
  </si>
  <si>
    <t>RutaVida Estac07 BancaEstiramiento (sum)</t>
  </si>
  <si>
    <t>RutaVida Estac08 TubosParaBrinco (sum)</t>
  </si>
  <si>
    <t>RutaVida Estac09 BancaAbdomBajo (sum)</t>
  </si>
  <si>
    <t>RutaVida Estac10 BancaAbdom (sum)</t>
  </si>
  <si>
    <t>RutaVida Estac11 BancaTriceps (sum)</t>
  </si>
  <si>
    <t>RutaVida Estac12 PosteAbdomGluteos (sum)</t>
  </si>
  <si>
    <t>RutaVida Estac13 Flexion espalda 3 (sum.)**</t>
  </si>
  <si>
    <t>RutaVida Estac14 Escaladora (sum.) **</t>
  </si>
  <si>
    <t>RutaVida Estac15 Barras Paralelas (sum)</t>
  </si>
  <si>
    <t>RutaVida Estac16 Estiramiento Pierna</t>
  </si>
  <si>
    <t>SARDINEL ACHAFLANADDO 40 CM</t>
  </si>
  <si>
    <t>SARDINEL ACHAFLANADO 45 CM</t>
  </si>
  <si>
    <t>SARDINEL ACHANFLADO 45 CM</t>
  </si>
  <si>
    <t>Sardinel bajo A-85 (20*35*80)**</t>
  </si>
  <si>
    <t>SARDINELES (H 30cm) B=17;L=1.0m</t>
  </si>
  <si>
    <t>SARDINELES (H 40cm) B-17;L=1.0m</t>
  </si>
  <si>
    <t>SARDINELES (H 45cm)</t>
  </si>
  <si>
    <t>SARDINELES (H 55cm)</t>
  </si>
  <si>
    <t>Sección túnel L: 85 cm, diámetro 60cm, en fibra de</t>
  </si>
  <si>
    <t>Señal civica instrucc RutaVida 4 ejerc Doble cara</t>
  </si>
  <si>
    <t>Señal Civica Instrucc.Ruta de la Vida(6 Ejercicios</t>
  </si>
  <si>
    <t>SEÑAL CIVICA SC-120 (Una Cara)</t>
  </si>
  <si>
    <t>SEÑAL CIVICA SC-80 Panel Sencillo)</t>
  </si>
  <si>
    <t>SEÑAL CIVICA SC-80 una cara (sum)**</t>
  </si>
  <si>
    <t>SEÑAL ENTRADA 95X25</t>
  </si>
  <si>
    <t>Señal Extintor Acrilico 20x25x3 mm</t>
  </si>
  <si>
    <t>Señal IDE-67 1 Cara</t>
  </si>
  <si>
    <t>SEÑAL IDG-S 1 CARA</t>
  </si>
  <si>
    <t>Señal Informativa 1 Cara IDE 46</t>
  </si>
  <si>
    <t>Señal informativa Identificador escenarios deporti</t>
  </si>
  <si>
    <t>SEÑAL INT NUMER 30X1,50</t>
  </si>
  <si>
    <t>SEÑAL P4-ID PARQUE METROPOLITANO (SUM)</t>
  </si>
  <si>
    <t>SEÑAL PALCO 20X40</t>
  </si>
  <si>
    <t>SEÑAL PARA CICLORUTA SENDEROS (E)</t>
  </si>
  <si>
    <t>SEÑAL PARA CICLORUTA SEÑALES (F)</t>
  </si>
  <si>
    <t>Señal Protección de Manos Acrilico 20x25x3 mm</t>
  </si>
  <si>
    <t>Señal Punto de Encuentro 1 Cara</t>
  </si>
  <si>
    <t>SEÑAL SALIDA 25X50CM ACRILICO</t>
  </si>
  <si>
    <t>Señal Salida de Emergencia con iluminación 40x40</t>
  </si>
  <si>
    <t>Señal Salida Emergencia sin Iluminación(20X40CM</t>
  </si>
  <si>
    <t>SEÑAL SERVICIOS 33X30CM</t>
  </si>
  <si>
    <t>Separador de cicloruta **</t>
  </si>
  <si>
    <t>Separador tipo atecon **</t>
  </si>
  <si>
    <t>SILLA GRADERIA SIN ESPALDAR TIPO CARIBE</t>
  </si>
  <si>
    <t>Silla Inglesa Madera Zapan-13 tablas L=1.28Hierro</t>
  </si>
  <si>
    <t>SillasSinEspaldarEstadioPoliproAltoImp(Sum+Inst)</t>
  </si>
  <si>
    <t>Soporte para Plataforma juegos infantiles (Sum)</t>
  </si>
  <si>
    <t>Tabla de Batida Salto Triple (Sum+Instal) IAAF</t>
  </si>
  <si>
    <t>Tabla de Batida+TablaPlastilinaSaltoLongitud(IAAF)</t>
  </si>
  <si>
    <t>Tablero acrílico baloncesto 1.80 x 1.20 **</t>
  </si>
  <si>
    <t>Tablero antibandalico baloncesto ( inst) **</t>
  </si>
  <si>
    <t>Tablero antibandalico baloncesto (sumin.) *</t>
  </si>
  <si>
    <t>Tablero antibandalico baloncesto (sumin.) **</t>
  </si>
  <si>
    <t>TABLERO BALONCESTO 1.20*1.80 FIBRA VIDR</t>
  </si>
  <si>
    <t>Tablero metálico antibandálico **</t>
  </si>
  <si>
    <t>Templete para Guaya** 5/8</t>
  </si>
  <si>
    <t>Tensor Acero Inox. Ansi 316Trinqute Interno (2)per</t>
  </si>
  <si>
    <t>TOPELLANTAS H=15CM;B=0.20M;L=50CM</t>
  </si>
  <si>
    <t>Torniquete BiderecAcero Inox.Catrax plus brz.abati</t>
  </si>
  <si>
    <t>TORRE PARA DOMINADAS Y FONDOS 4P</t>
  </si>
  <si>
    <t>Trapecio Tubo de 3/4" **</t>
  </si>
  <si>
    <t>Tubo Estruct. 11/4" Cal.3.0mm+pint Electrostát-ML</t>
  </si>
  <si>
    <t>Tunel en Fibra de Vidrio **</t>
  </si>
  <si>
    <t>Valla informativa de obra 1.50X2.50M (sumi+insta)l</t>
  </si>
  <si>
    <t>VALLA PARA MÓDULOS</t>
  </si>
  <si>
    <t>VALLAS INSTRUCCIÓN 3 EJERCICIOS</t>
  </si>
  <si>
    <t>VARILLA ROSCADA 3/4" (1M) (Mobiliario Parques)</t>
  </si>
  <si>
    <t>Vinilo publicitario para modulos de servicio</t>
  </si>
  <si>
    <t>ADAPTADOR RACOR PARA ORINAL**</t>
  </si>
  <si>
    <t>ANCLAJES (GRAPA + CHAZOS + CLAVOS)</t>
  </si>
  <si>
    <t>CERTIFICAC.DE PUNTO CAT-5</t>
  </si>
  <si>
    <t>CODO 3/8" AG</t>
  </si>
  <si>
    <t>ELEVADOR GAS DE ½"</t>
  </si>
  <si>
    <t>EQUIPO DE GAS PROPANO</t>
  </si>
  <si>
    <t>LIMPIADOR PVC x 1/4 GAL. S/NORMA ICONTEC</t>
  </si>
  <si>
    <t>LIMPIADOR Rinse de Gloriel (Ladrillo )</t>
  </si>
  <si>
    <t>LOCTITE (3 ONZAS)</t>
  </si>
  <si>
    <t>MANGUERA HOMOLOGADA .80cmx38"</t>
  </si>
  <si>
    <t>MANOMETRO GAS 1-10PSI - CARATULA 2 1/2"</t>
  </si>
  <si>
    <t>MEDIDOR GAS 2.5</t>
  </si>
  <si>
    <t>NICHO 37x20x10cm</t>
  </si>
  <si>
    <t>PEGANTE O SELLANTE Fuerza Media (36gr)</t>
  </si>
  <si>
    <t>REDUCCION-PEAD-160X110-PE100PN10**</t>
  </si>
  <si>
    <t>REGULADOR E-METER</t>
  </si>
  <si>
    <t>REGULADOR GAS 2 ETAPA Ø2"</t>
  </si>
  <si>
    <t>REGULADOR GAS RP 40</t>
  </si>
  <si>
    <t>SIKALIMPIADOR "U" Sika (Ladrillo) 20Kg **</t>
  </si>
  <si>
    <t>SOLDADURA PARA COBRE (AL 0%)</t>
  </si>
  <si>
    <t>Tapon HG d=2" MACHO*</t>
  </si>
  <si>
    <t>TEE-PEAD-160-PE100PN10**</t>
  </si>
  <si>
    <t>TEE POLIETILENO 1"</t>
  </si>
  <si>
    <t>TUBO CU RIGIDO DE ½</t>
  </si>
  <si>
    <t>TUBO FLEX.PEAD 110MMPE100PN16**</t>
  </si>
  <si>
    <t>TUBO FLEX.PEAD 160MMPE100PN16**</t>
  </si>
  <si>
    <t>TUBO POLIETILENO ½"</t>
  </si>
  <si>
    <t>UNION CU RIGIDO DE ½</t>
  </si>
  <si>
    <t>UNION ELECTROFUSION-PEAD-PE100PN10**</t>
  </si>
  <si>
    <t>UNION ELECTROFUSION-PEAD-PE100PN16**</t>
  </si>
  <si>
    <t>VALVULA BOLA P/MEDIDOR GAS 1"</t>
  </si>
  <si>
    <t>VALVULA BOLA P/MEDIDOR GAS 1/2"</t>
  </si>
  <si>
    <t>VALVULA BOLA P/MEDIDOR GAS 3/4"</t>
  </si>
  <si>
    <t>VALVULA GAS MEDIA MARIPOSA SEGURO P/T</t>
  </si>
  <si>
    <t>FLETE BUCARAMANGA/BOGOTA</t>
  </si>
  <si>
    <t>FLETE CALI/BOGOTA</t>
  </si>
  <si>
    <t>FLETE MEDELLIN/BOGOTA</t>
  </si>
  <si>
    <t>TRANSPORTE BOGOTA</t>
  </si>
  <si>
    <t>ACCES.T P/BANDEJA T ESCAL</t>
  </si>
  <si>
    <t>ACCES.T P/CANALETA PLAST.</t>
  </si>
  <si>
    <t>AMP ACCESS FLOOR WORKSTATION</t>
  </si>
  <si>
    <t>AMP FO CABLE 04 H 62.5/125 ULSZH</t>
  </si>
  <si>
    <t>AMP FO CABLE 12 H XG 50/125 ULSZH</t>
  </si>
  <si>
    <t>AMP FO CABLE 24 H 50/125 ULSZH</t>
  </si>
  <si>
    <t>ANCLAJE DE CUÑA. ½ x 2. 3/4"</t>
  </si>
  <si>
    <t>ANCLAJE HILTI HKBIII (1"X6")"</t>
  </si>
  <si>
    <t>BANDEJA DE FIBRA AMP 24H HOL</t>
  </si>
  <si>
    <t>BANDEJA DE FIBRA AMP 24H ST EURO</t>
  </si>
  <si>
    <t>BANDEJA DE FIBRA OPTICA LC 12 PTOS</t>
  </si>
  <si>
    <t>BANDEJA PORTA CAB. ESCALERA</t>
  </si>
  <si>
    <t>Bandeja porta cable 60*10 tipo escalera **</t>
  </si>
  <si>
    <t>BANDEJA PORTACABLE(20X5)CAL.18</t>
  </si>
  <si>
    <t>BANDEJA RACK C/16 TOM. ELE</t>
  </si>
  <si>
    <t>BLOQUE DE CONEXION AMP 110CX 4 P</t>
  </si>
  <si>
    <t>CABLE AMP UTP 4 PARES- CAT6</t>
  </si>
  <si>
    <t>CABLE AMP UTP 4P CAT 5E</t>
  </si>
  <si>
    <t>CABLE AMP UTP 4P QUANTUM (CAT6)</t>
  </si>
  <si>
    <t>CABLE SOLIDO CAT.E CM ENHANCED</t>
  </si>
  <si>
    <t>CABLE UTP CAT 5E SIEMON</t>
  </si>
  <si>
    <t>Certificación EIA/TIA 568 y rotulación rack y toma</t>
  </si>
  <si>
    <t>CERTIFICACIÓN VOZ O DATOS CAT 5 - 6*</t>
  </si>
  <si>
    <t>CONECTING BLOCK DE 4 PARES</t>
  </si>
  <si>
    <t>CONECTOR SC AMP MM LIGHT CRIMP</t>
  </si>
  <si>
    <t>CONECTOR SC AMP MM LIGHT CRIMP PLUS</t>
  </si>
  <si>
    <t>CONECTOR ST AMP INSERT PARA FACE PLATE</t>
  </si>
  <si>
    <t>CONECTOR ST AMP MM EPOXI</t>
  </si>
  <si>
    <t>CONECTOR ST AMP MM LIGHT CRIMP</t>
  </si>
  <si>
    <t>DUCTO METALICO S. DIVISORIO .30</t>
  </si>
  <si>
    <t>DUCTO VERT .80"P/MANEJ.CABLE</t>
  </si>
  <si>
    <t>Escalera de gato para pozos de inspecc **</t>
  </si>
  <si>
    <t>FACE PLATE 2 PUESTOS</t>
  </si>
  <si>
    <t>FACE PLATE 4 PTO</t>
  </si>
  <si>
    <t>FACE PLATE COMUN</t>
  </si>
  <si>
    <t>Face plate doble voz y datos RJ-45 EIA/TIA CAT 6</t>
  </si>
  <si>
    <t>FACEPLATE AMP 4P ANGULADO</t>
  </si>
  <si>
    <t>FACEPLATE AMP PANEL MODULAR</t>
  </si>
  <si>
    <t>FACEPLATE MULTIMEDIA AMP</t>
  </si>
  <si>
    <t>IMPRESIÓN DE CERTIFICADO*</t>
  </si>
  <si>
    <t>Jack nivel 6 MP</t>
  </si>
  <si>
    <t>JACK RJ45 AMP CAT 5E</t>
  </si>
  <si>
    <t>JACK RJ45 AMP QUANTUM (CAT 6)</t>
  </si>
  <si>
    <t>MT -RJ TO SC DUPLEX MM 60.5 / 125 UM 1 MT</t>
  </si>
  <si>
    <t>MUO AMP 24P CABLEADO EN ZONA</t>
  </si>
  <si>
    <t>ORGANIZADOR DE CABLES HORIZ. 0.80X0.80</t>
  </si>
  <si>
    <t>PATCH CORD FIBRA AMP MTRJ-SC MM</t>
  </si>
  <si>
    <t>PATCH CORD FIBRA AMP SC-ST MM</t>
  </si>
  <si>
    <t>PATCH CORD FIBRA AMP ST-ST MM</t>
  </si>
  <si>
    <t>PATCH CORD LC A LC XG MULTIMODO 02 MT</t>
  </si>
  <si>
    <t>PATCH CORD SC-SC FO DUPLEX MM 2 MTS</t>
  </si>
  <si>
    <t>PATCH PANEL 24 PTO CAT6</t>
  </si>
  <si>
    <t>PATCH PANEL 24 PTOS- CAT5</t>
  </si>
  <si>
    <t>PATCH PANEL 48 PTO CAT6</t>
  </si>
  <si>
    <t>PATCH PANEL AMP 12 PUERTOS CAT 5E</t>
  </si>
  <si>
    <t>PATCH PANEL AMP 24 PUERTOS CAT 5E</t>
  </si>
  <si>
    <t>PATCH PANEL AMP 24P QUANTUM (CAT6)</t>
  </si>
  <si>
    <t>PATCH PANEL AMP 48 PUERTOS CAT 5E</t>
  </si>
  <si>
    <t>PATCH PANEL AMP 48P QUANTUM CAT6</t>
  </si>
  <si>
    <t>PLUG RJ -45 BLINDADO</t>
  </si>
  <si>
    <t>PLUG RJ -45 CAT5E</t>
  </si>
  <si>
    <t>PLUG RJ -45 SOLID</t>
  </si>
  <si>
    <t>REGLETA 110XC AMP 100P CON BASE</t>
  </si>
  <si>
    <t>REGLETA S 110 50 PARES CON BASE</t>
  </si>
  <si>
    <t>SOPORTE P/BANDEJA PORTA CAB</t>
  </si>
  <si>
    <t>TomaElectricaPolo AisladoNaranja HG</t>
  </si>
  <si>
    <t>TomaElectricaPolo Normal</t>
  </si>
  <si>
    <t>UPS ON-LINE CON POLO A TIERRA (10KVA)**</t>
  </si>
  <si>
    <t>ANTISOL ROJO (CURA) 20 KILOS Base Agua</t>
  </si>
  <si>
    <t>BOQUILLA CDA 32 - SIKA</t>
  </si>
  <si>
    <t>CLORURO DE METILENO</t>
  </si>
  <si>
    <t>GEOmalla Fortgrid UX 100 refuerzo uniaxial **</t>
  </si>
  <si>
    <t>GEOtextil Fortex BX 90 refuerzo Lafayet**</t>
  </si>
  <si>
    <t>IMPERMEABILIZANTE IMPERMUR</t>
  </si>
  <si>
    <t>MORTERO 1500 PSI ArenaR - PLANTA</t>
  </si>
  <si>
    <t>PLASTIMENT AD-20 (TAMBOR DE 230 Kg)</t>
  </si>
  <si>
    <t>PLASTIMENT AD-40 (TAMBOR DE 230 KG)</t>
  </si>
  <si>
    <t>Relleno Fluido de 10 Kg/Cm2</t>
  </si>
  <si>
    <t>Sika AnchorFix-S (300ml)</t>
  </si>
  <si>
    <t>SIKACOLOR-C (GAL=5KG)</t>
  </si>
  <si>
    <t>SIKADUR 32 PRIMER (PRESENTACIÓN: 3 KG)</t>
  </si>
  <si>
    <t>Sikadur Crack Weld - Kit de inyección de fisuras</t>
  </si>
  <si>
    <t>Sikadur®-510/520 (Arenas finas de cuarzo)</t>
  </si>
  <si>
    <t>Sikafloor - 156 (Imprimante epóxico)</t>
  </si>
  <si>
    <t>Sikafloor - 261 (Piso epóxico)</t>
  </si>
  <si>
    <t>SIKALASTIC-612 MTC (26.5KG)</t>
  </si>
  <si>
    <t>SIKATOP-122 (30KG) CLIMA FRIO</t>
  </si>
  <si>
    <t>Adherente fungicida Agrotin **</t>
  </si>
  <si>
    <t>Fumigación de Insectos y Desinfección (1servicio)</t>
  </si>
  <si>
    <t>Herbicida Glifosato Gramosol-Maleza</t>
  </si>
  <si>
    <t>AGAPANTO - Planta Ornamental</t>
  </si>
  <si>
    <t>ARBOL-ABUTILON (1,5M)</t>
  </si>
  <si>
    <t>ARBOL-ACACIA NEGRA (1-1,5M)</t>
  </si>
  <si>
    <t>ARBOL-ALCAPARRO (1-1,5M)</t>
  </si>
  <si>
    <t>ARBOL-ALISO (1-1,5M)</t>
  </si>
  <si>
    <t>ARBOL-ARRAYAN (1-1,5M)</t>
  </si>
  <si>
    <t>ARBOL-CAJETO (1-1,5M)</t>
  </si>
  <si>
    <t>ARBOL-CALISTEMO (1-1,5M)</t>
  </si>
  <si>
    <t>ARBOL-CARBONERO ROJO (1-1,5M)</t>
  </si>
  <si>
    <t>ARBOL-CAUCHO SABANERO (1-1,5M)</t>
  </si>
  <si>
    <t>ARBOL-CAYENO (0,5-1,0M)</t>
  </si>
  <si>
    <t>ARBOL-CEDRO (1-1,5M)</t>
  </si>
  <si>
    <t>ARBOL-CEREZO (1-1,5M)</t>
  </si>
  <si>
    <t>ARBOL-CHICALA (1,5M)</t>
  </si>
  <si>
    <t>ARBOL-CIRUS (0,60M)</t>
  </si>
  <si>
    <t>ARBOL-DURAZNO COMÚN (1,5M)</t>
  </si>
  <si>
    <t>ARBOL-EUGENIA (1-1,5M)</t>
  </si>
  <si>
    <t>ARBOL-GUAYACAN (1-1,5M)</t>
  </si>
  <si>
    <t>ARBOL-HAYUELO (1-1,5M)</t>
  </si>
  <si>
    <t>ARBOL-HOLLY LISO (1-1,5M)</t>
  </si>
  <si>
    <t>ARBOL-LAUREL DE CERA (1,5M)</t>
  </si>
  <si>
    <t>ARBOL-LIQUIDAMBAR (1-1,5M)</t>
  </si>
  <si>
    <t>ARBOL-MAGNOLIO (1-1,5M)</t>
  </si>
  <si>
    <t>ARBOL-MANO DE OSO (1-1,5M)</t>
  </si>
  <si>
    <t>ARBOL-MERMELADA (0,5-1,0M)</t>
  </si>
  <si>
    <t>ARBOL-PALMA ALEJANDRA (1-1,5M)</t>
  </si>
  <si>
    <t>ARBOL-PALMA DE CERA (1-1,5M)</t>
  </si>
  <si>
    <t>ARBOL-PALMA PHOENIX O FENIX (1-1,5M)</t>
  </si>
  <si>
    <t>ARBOL-ROBLE (1,5M)</t>
  </si>
  <si>
    <t>ARBOL-SANGREGADO (1-1,5M)</t>
  </si>
  <si>
    <t>ARBOL-SAUCE (1-1,5M)</t>
  </si>
  <si>
    <t>ARBOL-SIETE CUEROS NATIVO (1-1,5M)</t>
  </si>
  <si>
    <t>ARBOL - CAUCHO TEQUENDAMA (H=1-1.50M)</t>
  </si>
  <si>
    <t>ARBOL - CEDRO NOGAL(1.5-2.0m)**</t>
  </si>
  <si>
    <t>ARBOL - EUCALIPTO POMARROSO**</t>
  </si>
  <si>
    <t>ARBOL - FALSO PIMIENTO**</t>
  </si>
  <si>
    <t>ARBOL - SANGREGADO**</t>
  </si>
  <si>
    <t>ARBOL - SIETECUEROS**</t>
  </si>
  <si>
    <t>ARBOL CAYENO (H=1-1.50M)</t>
  </si>
  <si>
    <t>ARBOL CEDRILLO (H=1-1.50M)</t>
  </si>
  <si>
    <t>ARBOL CHICALA ROSADO ( 1-1,50)</t>
  </si>
  <si>
    <t>ARBOL CHIRIPIQUE (H=1-1.50M)</t>
  </si>
  <si>
    <t>ARBOL de CHILCO(1,5M)</t>
  </si>
  <si>
    <t>ARBOL de LAUREL HOJA PEQUEÑA(1,5M)</t>
  </si>
  <si>
    <t>ARBOL GUAYACAN DE MANIZALEZ (1-1.5M)</t>
  </si>
  <si>
    <t>ARBOL GUAYACAN DE MANIZALEZ (1.5-2.0M)</t>
  </si>
  <si>
    <t>Arbol Higuerilla roja o amarilla H=1-1.50m</t>
  </si>
  <si>
    <t>ARBOL Jazmin Chino (1-1,5M)</t>
  </si>
  <si>
    <t>ARBOL LAVANDA (0.50-1.0M)</t>
  </si>
  <si>
    <t>ARBOL MANGLE (1-1.50M)</t>
  </si>
  <si>
    <t>ARBOL Metrosidero ROJO (1-1,5M)</t>
  </si>
  <si>
    <t>ARBOL PINO ROMERON (H=1-1.50M)</t>
  </si>
  <si>
    <t>ARBOL TIBAR ( 1,2 - 1,50M)</t>
  </si>
  <si>
    <t>ARBUSTO- ABEDUL (0,30M)</t>
  </si>
  <si>
    <t>Bambu verde H= 1.20 m</t>
  </si>
  <si>
    <t>Boxus h =0.6m</t>
  </si>
  <si>
    <t>GramaSinteticaMonofil40mmGalga5/8"</t>
  </si>
  <si>
    <t>Humus granulado de lombriz (lobricompuesto)**</t>
  </si>
  <si>
    <t>Malla en hilos de polietileno</t>
  </si>
  <si>
    <t>Palma Fenix (h=1.5 mts)</t>
  </si>
  <si>
    <t>PALMA PHOENIX (1-1,5M)</t>
  </si>
  <si>
    <t>Papiro (1,1m)</t>
  </si>
  <si>
    <t>PASTO KIKUYO (cantidad &lt; 100 M2) **</t>
  </si>
  <si>
    <t>PLANTA ACHIRA PARA JARDIN</t>
  </si>
  <si>
    <t>Planta Carrizo</t>
  </si>
  <si>
    <t>Planta Garra de canguro amarilla</t>
  </si>
  <si>
    <t>Planta Garra de canguro roja</t>
  </si>
  <si>
    <t>Poda de árboles y retiro de los desechos producto</t>
  </si>
  <si>
    <t>Poda de árboles y retiro de. Ver descripion tecni.</t>
  </si>
  <si>
    <t>Poda de árboles y retiro. Ver descripción técnica</t>
  </si>
  <si>
    <t>Repique de árboles caídos y ret. ver descripcion t</t>
  </si>
  <si>
    <t>SEMILLA PASTO ORNAMENTAL</t>
  </si>
  <si>
    <t>SERVICIO DE SACAPANTA MECANICA</t>
  </si>
  <si>
    <t>SETO CIPRES H=0.80-1.00M</t>
  </si>
  <si>
    <t>Tala de árboles a ras del suelo. Ver descripcion t</t>
  </si>
  <si>
    <t>Tala de arboles y retiro. Ver descripción técnica</t>
  </si>
  <si>
    <t>TIERRA NEGRA + TRANSPORTE</t>
  </si>
  <si>
    <t>TIERRA NEGRA+cascarilla+triple 15+transporte</t>
  </si>
  <si>
    <t>CANAL BASE 6 CAL.24</t>
  </si>
  <si>
    <t>CANAL BASE 9 CAL.24</t>
  </si>
  <si>
    <t>CANAL BASE 9 CAL.26 (L=2.44m)</t>
  </si>
  <si>
    <t>Canal(Riel)RoladoGrafiladoBase9Cal.24(2.44m)***</t>
  </si>
  <si>
    <t>Carga Ramset tiro a Tiro verdes***</t>
  </si>
  <si>
    <t>CINTA FILO METALICA ESPESOR DE 50 mm</t>
  </si>
  <si>
    <t>CINTA MALLA X (90 MTS)</t>
  </si>
  <si>
    <t>Cinta Malla x Rollo 300" (91m)***</t>
  </si>
  <si>
    <t>CINTA PAPEL 5CMX75M**</t>
  </si>
  <si>
    <t>Clavo Ramset 5/16" x 1"***</t>
  </si>
  <si>
    <t>Lámina Superboard 1.22X2.44X8mm</t>
  </si>
  <si>
    <t>LAMINA SUPERBOARD 6.0MM (1.22X2.44)</t>
  </si>
  <si>
    <t>MASILLA ETERMASTIC CUÑETE X5</t>
  </si>
  <si>
    <t>OMEGA CALIBRE 26 L=2.44M</t>
  </si>
  <si>
    <t>OMEGA CALIBRE 26 ROLADO X2.44</t>
  </si>
  <si>
    <t>PARAL BASE 6 CAL.24</t>
  </si>
  <si>
    <t>PARAL BASE 9 CAL.26</t>
  </si>
  <si>
    <t>PLACA DE DRY WALL 1/2" (1.22X2.44) e=12.7mm</t>
  </si>
  <si>
    <t>ARNES CUERPO ENTERO 1 ARGOLLA</t>
  </si>
  <si>
    <t>GUANTES DE CUERO VAQUETA</t>
  </si>
  <si>
    <t>MASCARILLA RESPIRADOR FILTRO DOBLE</t>
  </si>
  <si>
    <t>SILBATO PITO DE SEGURIDAD</t>
  </si>
  <si>
    <t>Graniplast Blanco (Saco de 35 Kg)</t>
  </si>
  <si>
    <t>GRANITO DE MARMOL VILLA DE LEIVA N.3-21/2</t>
  </si>
  <si>
    <t>GRANITO GRIS (N°2-2.5-3.0) SACO DE 40 KG</t>
  </si>
  <si>
    <t>MARMOLINA (40Kg)</t>
  </si>
  <si>
    <t>CASETON EN LONA 0.39 m</t>
  </si>
  <si>
    <t>CERCHAS METALICAS (3 METROS)</t>
  </si>
  <si>
    <t>PLANCHON a=0.20M,e=4CM,L=3M ALQUILER</t>
  </si>
  <si>
    <t>ALQUILER DE CAMISAS 6" X 12"</t>
  </si>
  <si>
    <t>ALUMINIO Análisis Aguas Superficiales Piscina</t>
  </si>
  <si>
    <t>ANALISIS A-CIANURO TOTAL</t>
  </si>
  <si>
    <t>ANALISIS ALCALINIDAD TOTAL (Mant. piscinas)</t>
  </si>
  <si>
    <t>ANALISIS CLORO RESIDUAL LIBRE</t>
  </si>
  <si>
    <t>ANALISIS DUREZA TOTAL (Mant. piscinas)</t>
  </si>
  <si>
    <t>ANÁLISIS FITOSANITARIO (microbiologico)</t>
  </si>
  <si>
    <t>ANALISIS PH (mant. piscinas)</t>
  </si>
  <si>
    <t>ANALISIS TURBIDEZ (mante. piscinas)</t>
  </si>
  <si>
    <t>CADMIO</t>
  </si>
  <si>
    <t>COBRE</t>
  </si>
  <si>
    <t>COLIFORMES FECALES</t>
  </si>
  <si>
    <t>COLOR</t>
  </si>
  <si>
    <t>CONO DE ABRAMS (Alquiler)</t>
  </si>
  <si>
    <t>CORTE Y ENSAYO DE NUCLEOS</t>
  </si>
  <si>
    <t>CROMO TOTAL</t>
  </si>
  <si>
    <t>DBO (Demanda bioquimica de oxigeno)</t>
  </si>
  <si>
    <t>DISEÑO DE MEZCLAS DE CONCRETO</t>
  </si>
  <si>
    <t>Diseño de mezclas de mortero (1 agregado)</t>
  </si>
  <si>
    <t>DQO (Demanda quimica de oxigeno)</t>
  </si>
  <si>
    <t>ENSAYO PROCTOR MODIFICADO</t>
  </si>
  <si>
    <t>ENSAYO (Prueba corte directo con veleta) SVT **</t>
  </si>
  <si>
    <t>ENSAYO (Prueba estandar de penetración) SPT **</t>
  </si>
  <si>
    <t>Ensayo azul de metileno (cantidad arcilla)</t>
  </si>
  <si>
    <t>ENSAYO CALIDAD DEL ACERO &lt;= 1"</t>
  </si>
  <si>
    <t>ENSAYO DE CARBONATACION</t>
  </si>
  <si>
    <t>ENSAYO DE CILINDRO DE 24 HORAS DE EDAD</t>
  </si>
  <si>
    <t>ENSAYO DE COMPRESIÓN EN ADOQUIN</t>
  </si>
  <si>
    <t>ENSAYO DE FLEXION EN ADOQUIN</t>
  </si>
  <si>
    <t>ENSAYO HUMEDAD NATURAL</t>
  </si>
  <si>
    <t>ENSAYO PESO UNITARIO DE SUELOS</t>
  </si>
  <si>
    <t>ENSAYO ULTRASONIDO POR ELEMENTO</t>
  </si>
  <si>
    <t>ENSAYOS DENSIDAD ARENA</t>
  </si>
  <si>
    <t>ENSAYOS DENSIDAD CEMENTO</t>
  </si>
  <si>
    <t>ENSAYOS DENSIDAD GRAVAS</t>
  </si>
  <si>
    <t>ENSAYOS HUMEDAD NATURAL</t>
  </si>
  <si>
    <t>FOSFORO TOTAL</t>
  </si>
  <si>
    <t>GRANULOMETRIA POR HIDROMETRO</t>
  </si>
  <si>
    <t>GRASAS Y ACEITES</t>
  </si>
  <si>
    <t>M-RECUENTO DE ESCHERICHIA COLI</t>
  </si>
  <si>
    <t>MERCURIO</t>
  </si>
  <si>
    <t>NIQUEL</t>
  </si>
  <si>
    <t>NITRATOS</t>
  </si>
  <si>
    <t>NITRITOS</t>
  </si>
  <si>
    <t>NITROGENO TOTAL</t>
  </si>
  <si>
    <t>OXIGENO DISUELTO</t>
  </si>
  <si>
    <t>PLATA Análisis Aguas Superficiales Piscina</t>
  </si>
  <si>
    <t>PLOMO</t>
  </si>
  <si>
    <t>SOLIDOS DISUELTOS TOTALES</t>
  </si>
  <si>
    <t>SOLIDOS SUSPENDIDOS TOTALES</t>
  </si>
  <si>
    <t>TEMPERATURA</t>
  </si>
  <si>
    <t>TENSOACTIVOS</t>
  </si>
  <si>
    <t>TOMA DE MUESTRAS (Analisis Fisicoquimicos)</t>
  </si>
  <si>
    <t>TRANSPORTE DE MUESTRAS CILINDROS</t>
  </si>
  <si>
    <t>ZINC</t>
  </si>
  <si>
    <t>Perforacion de 3/4 y 3/8"***</t>
  </si>
  <si>
    <t>Perforacion en diamante de 1" x 50 cm</t>
  </si>
  <si>
    <t>Perforacion en diamante de 1" x 70 cm</t>
  </si>
  <si>
    <t>Perforacion en diamante de 7/8"-3/4"-5/8"" x 50 cm</t>
  </si>
  <si>
    <t>Perforacion en diamante de 7/8"-3/4"-5/8"" x 70 cm</t>
  </si>
  <si>
    <t>Perforacion manual Barreno suelos blandos **</t>
  </si>
  <si>
    <t>Perforacion manual con barreno suelos malos **</t>
  </si>
  <si>
    <t>PERFORACION MANUAL SUELOS DUROS</t>
  </si>
  <si>
    <t>ACEITE 20 W -40</t>
  </si>
  <si>
    <t>ACPM**</t>
  </si>
  <si>
    <t>Filtro de Aceite 1207061512 LISTER</t>
  </si>
  <si>
    <t>Filtro de Aceite LUBER FINER LFP3000</t>
  </si>
  <si>
    <t>Filtro de Aceite PH675 LUBER FINER</t>
  </si>
  <si>
    <t>Filtro de combustible 9101-1201031729 LISTER</t>
  </si>
  <si>
    <t>Filtro de combustible 9102-1201031729 LISTER</t>
  </si>
  <si>
    <t>Filtro de Combustible DONALDSON P553004</t>
  </si>
  <si>
    <t>Filtro de combustible LFF8062 LUBER FINER</t>
  </si>
  <si>
    <t>Filtro de Combustible LUBER FINER LFF3417</t>
  </si>
  <si>
    <t>ServicioTécnico(CambfiltroAceitePlantaListerPetter</t>
  </si>
  <si>
    <t>Geocelda Neoloy-356-120A-76ps</t>
  </si>
  <si>
    <t>GEOMEMBRANA HDPE 60 mils Lisa</t>
  </si>
  <si>
    <t>GEOtextil Fortex BX 40 separ+estabiliz Lafayet **</t>
  </si>
  <si>
    <t>GEOtextil Fortex BX 60 refuerzo Lafayet**</t>
  </si>
  <si>
    <t>Geotextil T-2100</t>
  </si>
  <si>
    <t>Geotextil T-2400</t>
  </si>
  <si>
    <t>Grapa Metalica 5/8" para fijación de Geocelda</t>
  </si>
  <si>
    <t>COBRE Análisis Aguas Superficiales Piscina</t>
  </si>
  <si>
    <t>EQUIPO TOP DRESSING (OPER+COMB)</t>
  </si>
  <si>
    <t>GIARDIA Análisis Aguas Superferficial Piscinas</t>
  </si>
  <si>
    <t>MASTIK PARA RESANAR TABLETA DE MARMOL</t>
  </si>
  <si>
    <t>Perforacion horizontal con barreno helicoidal d=2"</t>
  </si>
  <si>
    <t>Perforacion horizontal con barreno helicoidal d=3"</t>
  </si>
  <si>
    <t>Servicio de Time Lapse con Fotos</t>
  </si>
  <si>
    <t>Servicio de Time Lapse en Video</t>
  </si>
  <si>
    <t>VERTICUTTER (OPER+COMB)</t>
  </si>
  <si>
    <t>JABON LIQUIDO PARA MANOS( POR GALON)</t>
  </si>
  <si>
    <t>CHALECOS SALVAVIDAS REFLECTIVOS</t>
  </si>
  <si>
    <t>ARAÑAS METALICAS</t>
  </si>
  <si>
    <t>DESEMBUCHADORES</t>
  </si>
  <si>
    <t>GANCHOS METALICOS</t>
  </si>
  <si>
    <t>TAMICES METALICOS</t>
  </si>
  <si>
    <t>CILINDRO PIPETA MEZCLA ARGON/CO2(7.0m3)</t>
  </si>
  <si>
    <t>HIPOCLORITO DE CALCIO</t>
  </si>
  <si>
    <t>HIPOCLORITO DE SODIO</t>
  </si>
  <si>
    <t>SUSTRATO ADSORBENTE DE GRASAS</t>
  </si>
  <si>
    <t>VENTANA CON PERSIANA CR 18(0.65X0.60M)</t>
  </si>
  <si>
    <t>ADHESIVO EN VINILO BRILLANTE D=40 cm</t>
  </si>
  <si>
    <t>CERRADURA YALE SOBREPONER (987) ¼"</t>
  </si>
  <si>
    <t>TOPE DE PUERTA METALICO 2-3/4"</t>
  </si>
  <si>
    <t>TOPE MAGNETICO PARA PUERTA DE MUEBLE</t>
  </si>
  <si>
    <t>BrazoAcero Inox Platina 2"x1/2"(silla parque)</t>
  </si>
  <si>
    <t>CERRAMIENTO REJA PEQUEÑA</t>
  </si>
  <si>
    <t>MUBLE GUARDAROPA VERTICAL 5 PUESTOS</t>
  </si>
  <si>
    <t>MUEBLE GUADAROPA</t>
  </si>
  <si>
    <t>ParalPlatAcerInox3 1/2"x 1/2"Ref.PlatInox2"x1/8"</t>
  </si>
  <si>
    <t>Puerta Aluminio nat tipo Persiana+marco</t>
  </si>
  <si>
    <t>Puerta panel corrediza lamina CR cal18+rejillavent</t>
  </si>
  <si>
    <t>BRIDA RANURADA HIERRO DUCTIL -2”</t>
  </si>
  <si>
    <t>BRIDA RANURADA HIERRO DUCTIL -6”</t>
  </si>
  <si>
    <t>CODO RANURADO HIERRO DUCTIL- 1 1/2"</t>
  </si>
  <si>
    <t>CODO RANURADO HIERRO DUCTIL- 2 1/2"</t>
  </si>
  <si>
    <t>CODO RANURADO HIERRO DUCTIL- 2"</t>
  </si>
  <si>
    <t>CODO RANURADO HIERRO DUCTIL- 3"</t>
  </si>
  <si>
    <t>CODO RANURADO HIERRO DUCTIL- 4"</t>
  </si>
  <si>
    <t>CODO RANURADO HIERRO DUCTIL- 6"</t>
  </si>
  <si>
    <t>COUPLING ACERO RANURADO FLEXIBLE 1"</t>
  </si>
  <si>
    <t>COUPLING ACERO RANURADO FLEXIBLE 3"</t>
  </si>
  <si>
    <t>COUPLING ACERO RANURADO REGIDO 1 ½"</t>
  </si>
  <si>
    <t>COUPLING ACERO RANURADO RIGIDO 2 "</t>
  </si>
  <si>
    <t>COUPLING ACERO RANURADO RIGIDO 2 ½"</t>
  </si>
  <si>
    <t>ESCUDO PARA ROCIADOR CROMADO 1/2”</t>
  </si>
  <si>
    <t>LAMINA ANTIVORTICE PARA TUBO DE Ø6"</t>
  </si>
  <si>
    <t>TAPON MACHO ACERO AL CARBON 1/2”</t>
  </si>
  <si>
    <t>TEE ACERO NEGRO - 1 "</t>
  </si>
  <si>
    <t>TEE ACERO NEGRO - 2"</t>
  </si>
  <si>
    <t>TEE RANURADA HIERRO DUCTIL - 2 ½"</t>
  </si>
  <si>
    <t>TEE RANURADA HIERRO DUCTIL - 3"</t>
  </si>
  <si>
    <t>TEE RANURADA HIERRO DUCTIL - 6"</t>
  </si>
  <si>
    <t>UNIÓN ACERO NEGRO X 150 S.C.I.1 1/4”</t>
  </si>
  <si>
    <t>UNIÓN ACERO NEGRO X 150 S.C.I.1”</t>
  </si>
  <si>
    <t>UNIÓN ACERO NEGRO X 150 S.C.I.2”</t>
  </si>
  <si>
    <t>UNIVERSAL ACERO 1 1/4"</t>
  </si>
  <si>
    <t>Sellador para Madera Industrial (40 sólidos) Nitro</t>
  </si>
  <si>
    <t>Tintilla (1/2 galón)</t>
  </si>
  <si>
    <t>ABRAZADERA COLGANTE 2"</t>
  </si>
  <si>
    <t>ABRAZADERA COLGANTE 3"</t>
  </si>
  <si>
    <t>ABRAZADERA DE 1"</t>
  </si>
  <si>
    <t>ABRAZADERA DE 11/2"</t>
  </si>
  <si>
    <t>ABRAZADERA DE 11/4"</t>
  </si>
  <si>
    <t>Abrillantador de 40 cm3</t>
  </si>
  <si>
    <t>ADAPTADOR MACHO COBRE 1 1/2"</t>
  </si>
  <si>
    <t>ADAPTADOR TERMINAL CONDUIT PVC 3/4" **</t>
  </si>
  <si>
    <t>ADHESIVO MASTICOL TIPO BOXER</t>
  </si>
  <si>
    <t>Alambre de Cobre Desnudo N°6</t>
  </si>
  <si>
    <t>Alfajia en aluminio de 11cms</t>
  </si>
  <si>
    <t>Alfajia en aluminio de 11cms (sumnist+inst)</t>
  </si>
  <si>
    <t>Alfajia para Aluzinc calibre 26**</t>
  </si>
  <si>
    <t>AMARRE DEXSON 15CM BLANCO</t>
  </si>
  <si>
    <t>AMARRE TEJA</t>
  </si>
  <si>
    <t>Anclajes para Duro Panel</t>
  </si>
  <si>
    <t>ANCLAJES PARA ENTREPAÑO EN TABLEX</t>
  </si>
  <si>
    <t>Anemometro electr. wind Speed</t>
  </si>
  <si>
    <t>Angulo 29mmX2.44m</t>
  </si>
  <si>
    <t>ARANDELA PRESIÓN ZINCADA 1/2"</t>
  </si>
  <si>
    <t>ARENA SILICE</t>
  </si>
  <si>
    <t>ARNES 4 ARGOLLAS (ARSEG)</t>
  </si>
  <si>
    <t>Arrancador para Motobomba 2 A 4A A 110/220V.</t>
  </si>
  <si>
    <t>ASOLEADORA PLÁSTICA</t>
  </si>
  <si>
    <t>Aspersor de Rotor</t>
  </si>
  <si>
    <t>BALA METALAR 150 MULTIV 110/277</t>
  </si>
  <si>
    <t>BALDOSA RETAL DE MARMOL</t>
  </si>
  <si>
    <t>BALINERAS PARA RODAMIENTO DE RIEL</t>
  </si>
  <si>
    <t>Bandeja AceroInoxi.Cal.18+rejilla varilla 3/8"-304</t>
  </si>
  <si>
    <t>BARNIZ 559 PINTUCO **</t>
  </si>
  <si>
    <t>Barraje para neutros de 30 circuitos Legran- tierr</t>
  </si>
  <si>
    <t>BASE CILINDRO CANECA M-120</t>
  </si>
  <si>
    <t>BASE PLASTICA PARASOL</t>
  </si>
  <si>
    <t>BAYETILLA</t>
  </si>
  <si>
    <t>BLOQUE MADERA 18X18X3 MTS</t>
  </si>
  <si>
    <t>BOLILLO SAPAN 10mm PARA TARUGO 2.70mts</t>
  </si>
  <si>
    <t>bombilla 150 W Sodio</t>
  </si>
  <si>
    <t>bombilla 70 W Sodio</t>
  </si>
  <si>
    <t>BOMBILLA METAL HALIDE 2000W</t>
  </si>
  <si>
    <t>Boquilla esp. modif. STON MIX BOQ. LATEX **</t>
  </si>
  <si>
    <t>Boquilla para piso**</t>
  </si>
  <si>
    <t>BORNA N°12</t>
  </si>
  <si>
    <t>BRAZO LUMINARIA 1 1/2"</t>
  </si>
  <si>
    <t>Breaker Ench. 1x30A LMX</t>
  </si>
  <si>
    <t>Breaker Ench. 2x20A</t>
  </si>
  <si>
    <t>Breaker Ench. 3x50A L/nex</t>
  </si>
  <si>
    <t>Breaker Ench. 3x60A</t>
  </si>
  <si>
    <t>Breaker Enchufable 1x15A</t>
  </si>
  <si>
    <t>BREAKER TOTALIZADOR 1000AMP - 1250AMP</t>
  </si>
  <si>
    <t>BROCA 1/2"</t>
  </si>
  <si>
    <t>BROCA TUGSTENO 5/16 X 4" DEWALT</t>
  </si>
  <si>
    <t>BROCHA DE NYLON 4" PROFESIONAL</t>
  </si>
  <si>
    <t>Buje de 21/2" a 11/2" PVC</t>
  </si>
  <si>
    <t>BUJE SANITARIO SOLDADO 4X3"</t>
  </si>
  <si>
    <t>CABLE cobre THHN 90-600V 3/0 AWG</t>
  </si>
  <si>
    <t>CABLE cobre THHN 90 - 600V 2/0 AWG **</t>
  </si>
  <si>
    <t>CABLE DUPLEX 2X10 AWG</t>
  </si>
  <si>
    <t>CAJA D/PASO 20X25 LUMINEX **</t>
  </si>
  <si>
    <t>CAJA D/PASO 28X28X15cm LUMINEX</t>
  </si>
  <si>
    <t>CALDERA DE 40 BHP</t>
  </si>
  <si>
    <t>CANAL 92MM 3X5/8" LONG 2.44M CAL 20</t>
  </si>
  <si>
    <t>canal desarrollo 1.22m lam galv cal 18 (sum+inst)</t>
  </si>
  <si>
    <t>CANALETA 20X20MM 2M ND</t>
  </si>
  <si>
    <t>Canaleta met. cal 22 pint. electrost. 15x4 (2.4m)</t>
  </si>
  <si>
    <t>CANALETA PLASTICA 20X20MM (2M ND)</t>
  </si>
  <si>
    <t>CANALETA PLASTICA 32X12 POR 2m</t>
  </si>
  <si>
    <t>CASETON EN LONA 0.35m***</t>
  </si>
  <si>
    <t>CASETON EN LONA 0.52 m***</t>
  </si>
  <si>
    <t>Cepillo cerdas de nylon de 18"</t>
  </si>
  <si>
    <t>CHEQUE 1/2"</t>
  </si>
  <si>
    <t>Cinta Antideslizante 2 cm negra</t>
  </si>
  <si>
    <t>CINTA ANTIDESLIZANTE NEGRA 2" rollo 20m **</t>
  </si>
  <si>
    <t>CINTA ANTIDESLIZANTE NEGRA 25mm 4.5m **</t>
  </si>
  <si>
    <t>CINTA EN FIBRA DE VIDRIO TOPEX</t>
  </si>
  <si>
    <t>CODO COBRE 1" **</t>
  </si>
  <si>
    <t>COLBON MR 60</t>
  </si>
  <si>
    <t>COLOR GLAS BLANCO(SIN ARENA)</t>
  </si>
  <si>
    <t>COLUMNA EN ABARCO DE 18 X 18/h=3,9</t>
  </si>
  <si>
    <t>COMBO BAÑO ACUARIO **</t>
  </si>
  <si>
    <t>CONCRETO AUTOCOMPACTANTE 4000 PSI</t>
  </si>
  <si>
    <t>CONECTOR BASE DE ALUMINIO (6M)</t>
  </si>
  <si>
    <t>CONECTOR PARA POLICARBONATO (12M)</t>
  </si>
  <si>
    <t>CORTABALDOSA 400 MM</t>
  </si>
  <si>
    <t>CORTADORA CIRCULAR</t>
  </si>
  <si>
    <t>CORTADORA DE LAMINA</t>
  </si>
  <si>
    <t>Cortasol Termobrise 150 Hunter Douglas**</t>
  </si>
  <si>
    <t>CM</t>
  </si>
  <si>
    <t>CUERPO DIFUSOR TAPA (Mant. Equip)</t>
  </si>
  <si>
    <t>CURVA CONDUIT 90° PVC 1/2"CE**</t>
  </si>
  <si>
    <t>CURVA CONDUIT 90º PVC 1 1/4"</t>
  </si>
  <si>
    <t>CURVA GALV IMC 1 1/4"</t>
  </si>
  <si>
    <t>CURVA GALV IMC 1/2"</t>
  </si>
  <si>
    <t>CURVA GALV IMC 3/4"</t>
  </si>
  <si>
    <t>CURVA PVC CONDUIT CXE 45º 3/4" **</t>
  </si>
  <si>
    <t>DESMONTE ACOPLE</t>
  </si>
  <si>
    <t>Desmonte de Silla Estadio</t>
  </si>
  <si>
    <t>Destronque, pulida y brillada piso granito cancha</t>
  </si>
  <si>
    <t>DISCO 9"X1/8" para corte de metal</t>
  </si>
  <si>
    <t>DISOLVENTE LENTO O RAPIDO (IXELL PLUS) **</t>
  </si>
  <si>
    <t>DIVAN TAPIZADO</t>
  </si>
  <si>
    <t>DIVISION EN ACERO INOX.PARA BAÑO</t>
  </si>
  <si>
    <t>División media alt. mixta (paño vidrio) h=1.65 **</t>
  </si>
  <si>
    <t>División vidrio 8mm sandbl. 1mont 3 fijos 1 puerta</t>
  </si>
  <si>
    <t>DOBLADORA DE LÁMINA (Alquiler)</t>
  </si>
  <si>
    <t>Domo circular acrílico 3mm D=0.76 (sum e inst) **</t>
  </si>
  <si>
    <t>DURMIENTE .04mx.08m (3m)</t>
  </si>
  <si>
    <t>Eje central grif. presmatic (lavam,orinal, ducha)</t>
  </si>
  <si>
    <t>EMPALME 500 Amp 3M subterráneo</t>
  </si>
  <si>
    <t>Equipo de montaje para Duro panel</t>
  </si>
  <si>
    <t>ESCALADOR DE ARCO</t>
  </si>
  <si>
    <t>ESCALERA DE EXTENSIÓN 16 PASOS</t>
  </si>
  <si>
    <t>ESCALERA DE EXTENSIÓN 24 PASOS</t>
  </si>
  <si>
    <t>ESLINGA CON ABSORVEDOR CHOQUE</t>
  </si>
  <si>
    <t>Espejo para baño sec. IDRD marco en madera **</t>
  </si>
  <si>
    <t>ESTACION 1-POSTE ESTIRAMIENTO</t>
  </si>
  <si>
    <t>ESTACION 11- BANCA FORTALECIMIENTO</t>
  </si>
  <si>
    <t>ESTACION 12- POSTE ABDOMINALES</t>
  </si>
  <si>
    <t>ESTACION 2-TUBO EJERCICIO GEMELOS</t>
  </si>
  <si>
    <t>ESTACION 3- BANCA ABDOMINALES</t>
  </si>
  <si>
    <t>ESTACION 4- BARRA PARA SALTO</t>
  </si>
  <si>
    <t>ESTACION 5- BARRA FLEXION ESPALDA</t>
  </si>
  <si>
    <t>ESTACION 6- BANCA PARA ESTIRAMIENTO</t>
  </si>
  <si>
    <t>ESTACION 6- BARRA FLEXION PECHO</t>
  </si>
  <si>
    <t>ESTACION 7- BARRAS PARALELAS</t>
  </si>
  <si>
    <t>ESTACION 8- TUBOS PARA BRINCO</t>
  </si>
  <si>
    <t>ESTACION 9- BANCA ABDOMINALES ALTO</t>
  </si>
  <si>
    <t>FIJADOR CANALETA 90</t>
  </si>
  <si>
    <t>FLOTADOR PARA PROTECCION DE NIVEL</t>
  </si>
  <si>
    <t>FORMALETA METALICA PLACAS (MES)</t>
  </si>
  <si>
    <t>FULMINANTE DE FIJACIÓN</t>
  </si>
  <si>
    <t>FUSION DE CONECTORES</t>
  </si>
  <si>
    <t>GANCHO EN ALUMINIO PARA TEJA</t>
  </si>
  <si>
    <t>GANCHO PARA CANALETA 90</t>
  </si>
  <si>
    <t>GARGOLA 0.15X0.09X0.50M</t>
  </si>
  <si>
    <t>GEODREN CIRCULAR 100MMM H=2M</t>
  </si>
  <si>
    <t>GEOmalla Biaxial LBO 301 Pavco</t>
  </si>
  <si>
    <t>GEOmalla Fortgrid BX 100 refuerzo biaxial</t>
  </si>
  <si>
    <t>GRANITO N°2 Y 3 (BULTO DE 40 Kg).</t>
  </si>
  <si>
    <t>GRANO MARMOL BLANCO/NEGRO</t>
  </si>
  <si>
    <t>GRASA LUBRICANTE MINERAL</t>
  </si>
  <si>
    <t>GUARDAESCOBA PVC 6.8CM (Sum+Inst)</t>
  </si>
  <si>
    <t>Guardaescoba PVC wengue de 8.5 cm x 3ml</t>
  </si>
  <si>
    <t>HIDROLAVADORA MEDIANA MOTOR 7,5 HP</t>
  </si>
  <si>
    <t>IMPERMEABILIZANTE INTEGRAL SIKA-1 (4Kg)**</t>
  </si>
  <si>
    <t>INMUNIZANTE INCOLORO TEXSA</t>
  </si>
  <si>
    <t>Instalación de lampara</t>
  </si>
  <si>
    <t>Instalación de lampara 60x60</t>
  </si>
  <si>
    <t>Instalación de Silla Estadio</t>
  </si>
  <si>
    <t>INSTALACIÓN TAPAS SEMIESFERICAS</t>
  </si>
  <si>
    <t>INTERRUPTOR SENCILLO KORA LUMINEX</t>
  </si>
  <si>
    <t>JABON LIMPIA PISOS</t>
  </si>
  <si>
    <t>JABONERA CERÁMICA</t>
  </si>
  <si>
    <t>JUNTA DE EXPANSIÓN PVCS Ø 6"</t>
  </si>
  <si>
    <t>karraplast</t>
  </si>
  <si>
    <t>kit luminaria 250W, arranc, cond, reactancia</t>
  </si>
  <si>
    <t>Kit para determinar parámetros in situ</t>
  </si>
  <si>
    <t>LAMINA ACRILICO TRNSP.2MM(1.2X1.8M)</t>
  </si>
  <si>
    <t>LAMINA ALFAJOR (1.0X2.0M) 3MM/1/8"</t>
  </si>
  <si>
    <t>LAMINA CALIBRE 20</t>
  </si>
  <si>
    <t>LAMINA FIBROCEMENTO 20MM (1.22X2.44)**</t>
  </si>
  <si>
    <t>LAMINA NEOPRENO 0.04X0.003</t>
  </si>
  <si>
    <t>Lámina policarbonato alveolar trnsp.4mm</t>
  </si>
  <si>
    <t>Lamina tablex 18 mm (1.53x2.44m)***</t>
  </si>
  <si>
    <t>LAMINA VALLA INSTRUCCIÓN</t>
  </si>
  <si>
    <t>LAMPARA AUTONOMA</t>
  </si>
  <si>
    <t>LAMPARA REDONDA CERRADA 2X32+BOMB.</t>
  </si>
  <si>
    <t>LAMPARA REDONDA CERRADA(1X26W)+bomb</t>
  </si>
  <si>
    <t>LAMPARA REDONDA CERRADA1X32W+bombillo</t>
  </si>
  <si>
    <t>LAMPARA TIPO TORTUGA 1X16W+bombillos</t>
  </si>
  <si>
    <t>LAMPARA TIPO TORTUGA 1X26 W + bombillo</t>
  </si>
  <si>
    <t>LAVADERO PREFABRICADO 0.60x0.50x0.40m **</t>
  </si>
  <si>
    <t>LAVAMANOS NOVARA CRNA **</t>
  </si>
  <si>
    <t>Llave para regadera prysma CRNA **</t>
  </si>
  <si>
    <t>LOSETA 0.25X0.25M FLAMEADA P.ESACLERA</t>
  </si>
  <si>
    <t>Luminaria 150 W Metal Halide (Completa)</t>
  </si>
  <si>
    <t>MADERA GUAYMARO 0.08X0.017</t>
  </si>
  <si>
    <t>MALLA ESLABONADA PVC CAL 10 HUECO 21/4"</t>
  </si>
  <si>
    <t>manija chapa puerta int. madera</t>
  </si>
  <si>
    <t>Marcación de puntos logicos</t>
  </si>
  <si>
    <t>MARQUILLA EN ACRILICO No. 22</t>
  </si>
  <si>
    <t>MASILLA POROSIL (5,3KG) 1GLN</t>
  </si>
  <si>
    <t>Masilla Supermastico 5 Gl</t>
  </si>
  <si>
    <t>MESA DE AJEDREZ EN POLIESTER REFORZ</t>
  </si>
  <si>
    <t>Mesa de centro en fórmica **</t>
  </si>
  <si>
    <t>MESA DE PING-PONG EN POLIESTER REFORZ</t>
  </si>
  <si>
    <t>MESA PLÁSTICA</t>
  </si>
  <si>
    <t>MESON GRANITO NEGR0 SAN GABRIEL a=0.60</t>
  </si>
  <si>
    <t>Metrosidero rojo(1-1,5M)</t>
  </si>
  <si>
    <t>MINIINTERRUPTOR TRIPOLAR 32A</t>
  </si>
  <si>
    <t>Motosierra mediana (4.6HP)</t>
  </si>
  <si>
    <t>Motosierra, 40cm3, espada16"3/8", 4,7 kg.</t>
  </si>
  <si>
    <t>Mueble espejo 4mm IDRD **</t>
  </si>
  <si>
    <t>Mueble madera para baño secretaria IDRD **</t>
  </si>
  <si>
    <t>Omega 60.3mm 2.3/8X2.44m</t>
  </si>
  <si>
    <t>pach panel de 8 puertos categoria 6</t>
  </si>
  <si>
    <t>PARAL 89MM 3X1/2" LONG 2.44M CAL 20</t>
  </si>
  <si>
    <t>PARASOL</t>
  </si>
  <si>
    <t>PARED MOSAICO CRISTAL ROJO CRNA **</t>
  </si>
  <si>
    <t>patch cord 1.50 m catergoría 6</t>
  </si>
  <si>
    <t>PATCH CORD MULTIMODE SC-SC 3</t>
  </si>
  <si>
    <t>PEGANTE ADHESIVO 10</t>
  </si>
  <si>
    <t>Percha doble metálica cromada **</t>
  </si>
  <si>
    <t>PERFIL RECTANGULAR 20X40MM CAL. 18</t>
  </si>
  <si>
    <t>PERFIL REMATE U ALUMINIO 8MMX4.20</t>
  </si>
  <si>
    <t>Perno 1/4" grado 5, L=0.075m **</t>
  </si>
  <si>
    <t>PERNOS CONSOLA</t>
  </si>
  <si>
    <t>Perro de 1/2"**</t>
  </si>
  <si>
    <t>PICA CON CABO MADERA (5 lbs)- ZAPAPICO</t>
  </si>
  <si>
    <t>PIRLAN DE CAUCHO A=0.15M</t>
  </si>
  <si>
    <t>PISO ARQUITECTONICO VINISOL KUARZARA</t>
  </si>
  <si>
    <t>PISO CAUCHO ESTOPEROL 50X50cm X 3.5mm</t>
  </si>
  <si>
    <t>PISO CORONA CASIOPEA , O , AVOREO</t>
  </si>
  <si>
    <t>PISO EPOXICO STONCLAD GS/GS4 e=4MM</t>
  </si>
  <si>
    <t>Piso Everlast Caucho 61x61 - 8 mm* Basic Black</t>
  </si>
  <si>
    <t>PISTOLA DE FIJACION CALIBRE 22 RAMSET</t>
  </si>
  <si>
    <t>Piston lacrado para ducha antivandalica. DOCOL</t>
  </si>
  <si>
    <t>PLANCHON DE 0.30X0.05X3 ORDINARIO</t>
  </si>
  <si>
    <t>PLANCHON EN SAPAN (0.20x0.03x4M)</t>
  </si>
  <si>
    <t>PLATAFORMA HIDRAULIC. TIPO TIJERA</t>
  </si>
  <si>
    <t>PLATAFORMA METALICA</t>
  </si>
  <si>
    <t>PLATINA (15X25CM)3/8"HIERRO</t>
  </si>
  <si>
    <t>PLATINA 11/2X1/8"</t>
  </si>
  <si>
    <t>PLATINA 1X3/16"**</t>
  </si>
  <si>
    <t>PLATINA 21/2"X3/8"L=0.60M</t>
  </si>
  <si>
    <t>PLATINA ACERO 0.2 X 0.20 X 1/8"</t>
  </si>
  <si>
    <t>PLATINAS EN ELE Y U BISAGRAS Y ENGANCHE</t>
  </si>
  <si>
    <t>POLIETILENO A=4M; CAL.6 NEGRO</t>
  </si>
  <si>
    <t>POMAS CRISTAL PRISMA</t>
  </si>
  <si>
    <t>PORCELANATO BOUT. GIORDANO WITE 45X45</t>
  </si>
  <si>
    <t>Porcelanato Pizarra 30x60 Beige**</t>
  </si>
  <si>
    <t>Porton Industrial (puerta metalica corrediz) **</t>
  </si>
  <si>
    <t>POSTES DE 2 MTS METÁLICO</t>
  </si>
  <si>
    <t>Producción especial en planta para mezcla asf. **</t>
  </si>
  <si>
    <t>PRODUCTO LIMPIEZA DE VIDRIOS Liquido</t>
  </si>
  <si>
    <t>Protector papel higiénico sobreponer bco 400m **</t>
  </si>
  <si>
    <t>Protector STON PROTEC 20LT **</t>
  </si>
  <si>
    <t>PROYECTOR CYCLONE 2000W 480V</t>
  </si>
  <si>
    <t>PUERTA AUTOMATICA CON RADAR **</t>
  </si>
  <si>
    <t>Puerta, fijo vidrio (2.1mx1.1m) 8mm sandblasting**</t>
  </si>
  <si>
    <t>Puesto de trabajo incl. cajonera met. 1.35x1.35 **</t>
  </si>
  <si>
    <t>Puesto de trabajo L 1.50mx1.35m incl. cajonera **</t>
  </si>
  <si>
    <t>PULIDO Y BRILLADO DE VIDRIO</t>
  </si>
  <si>
    <t>PULSADOR DOBLE START STOP</t>
  </si>
  <si>
    <t>Pulsador para Motobomba 2 A 4A A 110/220V.</t>
  </si>
  <si>
    <t>REACTANCIA ALVANCE MULTITAP 400W 220V</t>
  </si>
  <si>
    <t>REGADERA VERCALI CRNA **</t>
  </si>
  <si>
    <t>REGISTRO CORTINA 1/2" ITAP</t>
  </si>
  <si>
    <t>REGISTRO CORTINA 11/2" ITAP</t>
  </si>
  <si>
    <t>REGISTRO CORTINA 2" ITAP</t>
  </si>
  <si>
    <t>REGISTRO CORTINA 3" ITAP</t>
  </si>
  <si>
    <t>Rejilla anticucaracha TA 8x16 x 2" Aluminio **</t>
  </si>
  <si>
    <t>Rejilla pref. conc. 2500 psi 0.8x0.4x0.06</t>
  </si>
  <si>
    <t>RELE DE SOBRECARGA TERMICA 24-32A</t>
  </si>
  <si>
    <t>REMOVEDOR PARA TUBERIA PVC (12 ONZ)</t>
  </si>
  <si>
    <t>REMOVEDOR PINTURA ESMALTE</t>
  </si>
  <si>
    <t>RESORTE ACERO DE 3"</t>
  </si>
  <si>
    <t>Resorte grif. push presmatic (orinal,lavamanos)</t>
  </si>
  <si>
    <t>RETIRO TAPAS SEMIESFERICAS</t>
  </si>
  <si>
    <t>Retroexcavadora (350-450M3/dia) Hasta(15)días.</t>
  </si>
  <si>
    <t>Retroexcavadora (350-450M3/dia) Hasta(30)días.</t>
  </si>
  <si>
    <t>RIEL OMEGA 2m</t>
  </si>
  <si>
    <t>RIEL PARA AUTOMATICOS</t>
  </si>
  <si>
    <t>Ring para Boxeo (reglamentario) Sum + inst</t>
  </si>
  <si>
    <t>Sanitario Discapacit. ref.21-AA-1318</t>
  </si>
  <si>
    <t>Sanitario Institucional ref.21-AA41 Mancesa</t>
  </si>
  <si>
    <t>Sanitario Institucional+mueble impor ref.21-AA-02</t>
  </si>
  <si>
    <t>SARDINEL A-85 (BAJO RAMPA)**</t>
  </si>
  <si>
    <t>SARDINEL A-86 (ALTO RAMPA)**</t>
  </si>
  <si>
    <t>Sección tobogán plástico iny. incl. elem. fij. **</t>
  </si>
  <si>
    <t>Sellamientos inferiores y superiores para cortasol</t>
  </si>
  <si>
    <t>SELLANTE PARA PISO DE MARMOL</t>
  </si>
  <si>
    <t>SENSOR DE ILUMINACION</t>
  </si>
  <si>
    <t>Sensor movimiento techo interiores800 w-120 v</t>
  </si>
  <si>
    <t>Servicio de carrotanque (10 M3)</t>
  </si>
  <si>
    <t>Servicio de limpieza de caja de inspección eléctri</t>
  </si>
  <si>
    <t>SIERRA CIRCULAR ELECTRICA PARA MADERA</t>
  </si>
  <si>
    <t>SIKADUR 35-HI MOD -LV - 3 KG.</t>
  </si>
  <si>
    <t>Sikalatex 20kg **</t>
  </si>
  <si>
    <t>SILLA GIRATORIA</t>
  </si>
  <si>
    <t>SILLA GRADERIA</t>
  </si>
  <si>
    <t>SILLA PLÁSTICA</t>
  </si>
  <si>
    <t>Silla red alta, contacto permanente, brazo fijo **</t>
  </si>
  <si>
    <t>SONDA PARA CABLEAR 1/8X15M</t>
  </si>
  <si>
    <t>Sum + Inst bombilla 1000 W Sodio</t>
  </si>
  <si>
    <t>Sum + Inst bombilla 125 W Sodio</t>
  </si>
  <si>
    <t>Sum + Inst bombilla 250 W Sodio</t>
  </si>
  <si>
    <t>Sum + Inst bombilla 400 W Sodio</t>
  </si>
  <si>
    <t>Sum + Inst bombilla 70 W Sodio</t>
  </si>
  <si>
    <t>Sum+ Inst caja de inspección eléctrica, tipo Coden</t>
  </si>
  <si>
    <t>Sum+Ins pach panel de 12 puertos categoria 6</t>
  </si>
  <si>
    <t>Sum+Ins secador de manos, incluye caja</t>
  </si>
  <si>
    <t>Sum+Ins toma cantonera, incluye caja</t>
  </si>
  <si>
    <t>Sum+Ins toma Video Beam, incluye caja</t>
  </si>
  <si>
    <t>Sum+Ins varll polo tier, inclu caj insp30x30, conc</t>
  </si>
  <si>
    <t>Sum+Inst canaleta metl pintura electro10x4cm</t>
  </si>
  <si>
    <t>SUM+INST TABLERO 9 CIRCUITOS</t>
  </si>
  <si>
    <t>Sum+InsT toma logica senll CAT 6, incluye caja,fac</t>
  </si>
  <si>
    <t>Suministro e instalación de cable N°4 AWG</t>
  </si>
  <si>
    <t>Suministro e instalacion de fotocontrol</t>
  </si>
  <si>
    <t>Suministro e instalación de fusibles de fotocontro</t>
  </si>
  <si>
    <t>Suministro e instalación de lampara autonoma</t>
  </si>
  <si>
    <t>Suministro e instalación de organizador horizontal</t>
  </si>
  <si>
    <t>Suministro e instalación de organizador vertical</t>
  </si>
  <si>
    <t>SUMINISTRO TAPAS SEMIESFERICAS</t>
  </si>
  <si>
    <t>SUMINISTRO Y SIEMBRA DE CROTO</t>
  </si>
  <si>
    <t>Sumint e inst de luminaria 1000 W Sodio</t>
  </si>
  <si>
    <t>Sumint e inst de luminaria 125 W Sodio</t>
  </si>
  <si>
    <t>Sumint e inst de luminaria 250 W Metal Halide</t>
  </si>
  <si>
    <t>Sumint e inst de luminaria 250 W Sodio</t>
  </si>
  <si>
    <t>Sumint e inst de luminaria 400 W Metal Halide</t>
  </si>
  <si>
    <t>Sumint e inst de luminaria 400 W Sodio</t>
  </si>
  <si>
    <t>Sumint e inst de luminaria 70 W Metal Halide</t>
  </si>
  <si>
    <t>Sumint e inst de luminaria 700 W Metal Halide</t>
  </si>
  <si>
    <t>Sumint e inst de luminaria 700 W Sodio</t>
  </si>
  <si>
    <t>Switch de 24 puestos categoria 6</t>
  </si>
  <si>
    <t>TABLA TRAPEZOIDAL ZAPAN 0.25X0.75X0.55M</t>
  </si>
  <si>
    <t>TABLERO BIFASICO 8 CIRCUITOS **</t>
  </si>
  <si>
    <t>TABLERO EN ACRILICO 2X1</t>
  </si>
  <si>
    <t>TABLERO TRIF S/P 6 CIRCUITOS</t>
  </si>
  <si>
    <t>TABLON GRES 12.5X26CM**</t>
  </si>
  <si>
    <t>TALADRO MANUAL INALAMBRICO</t>
  </si>
  <si>
    <t>Tamizado (granul.) especial para mezcla **</t>
  </si>
  <si>
    <t>TANDEM 3 PUESTOS</t>
  </si>
  <si>
    <t>Tapa Juntas Laterales para cortasol**</t>
  </si>
  <si>
    <t>TAPA LUZ PARA PUERTA MADERA</t>
  </si>
  <si>
    <t>TAPA PARA TABLERO **</t>
  </si>
  <si>
    <t>TAPA REGISTRO ALUMIN. 20X30CM</t>
  </si>
  <si>
    <t>TAPON COBRE 1" **</t>
  </si>
  <si>
    <t>Tapón Roscado Ø3" PVC</t>
  </si>
  <si>
    <t>Tapòn Soldado PVCP 11/4"</t>
  </si>
  <si>
    <t>TEE COBRE 1"</t>
  </si>
  <si>
    <t>TEE CPVC 1 1/2"</t>
  </si>
  <si>
    <t>TEE CPVC 3/4"</t>
  </si>
  <si>
    <t>Teja zinc No. 10 de 3.05m x 0.8m calibre 33 **</t>
  </si>
  <si>
    <t>Tensor 5/16"</t>
  </si>
  <si>
    <t>TERMINAL APADTADOR PVC 3"</t>
  </si>
  <si>
    <t>TERMINAL APADTADOR PVC 6"</t>
  </si>
  <si>
    <t>TERMINAL BORNA No. 4</t>
  </si>
  <si>
    <t>TERMINAL IMC 3"</t>
  </si>
  <si>
    <t>TESTERO EN MADERA (0.50X1.00M)</t>
  </si>
  <si>
    <t>TOMA AEREA 15AMP-USO INDUST.-RETIE</t>
  </si>
  <si>
    <t>TOMA DE MUESTRAS PARA CBR INALTERADO</t>
  </si>
  <si>
    <t>toma monofasica regulada u hospitalaria</t>
  </si>
  <si>
    <t>TOMA RJ45 Cat 6 AMP</t>
  </si>
  <si>
    <t>toma sonido</t>
  </si>
  <si>
    <t>toma trifasica incrustar</t>
  </si>
  <si>
    <t>TOPE PARA PUERTA EN ACERO</t>
  </si>
  <si>
    <t>Tornilllo Fija T Eter,punta broca 12.5 cm Galv cal</t>
  </si>
  <si>
    <t>Tornillo antirobo flux. electr.</t>
  </si>
  <si>
    <t>TORNILLO CANALETA 90 de Traba</t>
  </si>
  <si>
    <t>TORNILLO CARRIAJE 5/16" X 2"</t>
  </si>
  <si>
    <t>TORNILLO FIJACIÒN DE TEJA ETERNIT</t>
  </si>
  <si>
    <t>TORNILLO HEXAGONAL 1/2" x 1"</t>
  </si>
  <si>
    <t>tornillo hexagonal punta broca 10"x1/2"</t>
  </si>
  <si>
    <t>TORNILLO LAMINA No. 10 X 11/2</t>
  </si>
  <si>
    <t>TORNILLO NEGRO PARA MADERA 6"x1"</t>
  </si>
  <si>
    <t>TOTALIZADOR GENERAL 3X70A</t>
  </si>
  <si>
    <t>TRACTOR CORTA CESPED **</t>
  </si>
  <si>
    <t>transporte y evacuación de lodos</t>
  </si>
  <si>
    <t>Triplex 6.5mm</t>
  </si>
  <si>
    <t>tripode soporte cañon aereo de 3"</t>
  </si>
  <si>
    <t>Triturado 1/2"</t>
  </si>
  <si>
    <t>TRONZADORA DE METALES 14 '' DEWALT</t>
  </si>
  <si>
    <t>TUBO 1 1/4" PVCP - RDE-21</t>
  </si>
  <si>
    <t>TUBO ACERO AL CARBON C/C SCH-40-3"</t>
  </si>
  <si>
    <t>TUBO ACERO NEGRO 11/2" e=2.5mm</t>
  </si>
  <si>
    <t>TUBO ACERO NEGRO 3" e=2.5mm</t>
  </si>
  <si>
    <t>TUBO COBRE 1" RIGIDO L **</t>
  </si>
  <si>
    <t>TUBO COBRE 2 1/2" RIGIDO L **</t>
  </si>
  <si>
    <t>TUBO CONDUIT EMT 1½"</t>
  </si>
  <si>
    <t>Tubo Estructural abierto 5"x2" espesor 1.5mm</t>
  </si>
  <si>
    <t>Tubo fluorescente 1x17 W</t>
  </si>
  <si>
    <t>TUBO FLUORESCENTE T5 39W</t>
  </si>
  <si>
    <t>Tubo galvanizado 1/2¨ e=2.5mm</t>
  </si>
  <si>
    <t>TUBO GALVANIZADO 2" CAL. 0.128" X 6MTS</t>
  </si>
  <si>
    <t>TUBO IMC 2"</t>
  </si>
  <si>
    <t>TUBO IMC 3"</t>
  </si>
  <si>
    <t>TUBO PRESION RDE-9 1/2".</t>
  </si>
  <si>
    <t>Tubo PVC 1 1/2¨</t>
  </si>
  <si>
    <t>TUBO PVC 4" PARA CANALIZACION</t>
  </si>
  <si>
    <t>Tubo PVC Conduit 1 1/4¨</t>
  </si>
  <si>
    <t>TUBO PVC PRESIÓN Ø1/2" RDE-21</t>
  </si>
  <si>
    <t>TUBO RECTANGULAR 1"X2" X 6MTS</t>
  </si>
  <si>
    <t>TUBO RECTANGULAR DE 80X40X2.0mm x6mts</t>
  </si>
  <si>
    <t>TUERCA HEXAGONAL 1/2"</t>
  </si>
  <si>
    <t>TUERCA HEXAGONAL 1/4" ZINCADA</t>
  </si>
  <si>
    <t>TUERCA HEXAGONAL 3/8" ZINCADA</t>
  </si>
  <si>
    <t>TUERCA HEXAGONAL 5/16" + ARANDELA 5/16"</t>
  </si>
  <si>
    <t>UNION EXTERNA – SNAP TYPE ADS 10”</t>
  </si>
  <si>
    <t>UNION EXTERNA – SNAP TYPE ADS 6”</t>
  </si>
  <si>
    <t>UNION EXTERNA – SNAP TYPE ADS 8”</t>
  </si>
  <si>
    <t>UNION GALV IMC 1 1/4"</t>
  </si>
  <si>
    <t>UNION GALV IMC 1"</t>
  </si>
  <si>
    <t>UNION GALV IMC 1/2"</t>
  </si>
  <si>
    <t>UNION GALV IMC 3/4"</t>
  </si>
  <si>
    <t>UNION PVC CONDUIT 3"</t>
  </si>
  <si>
    <t>Válvula de bola gas 1 1/2"</t>
  </si>
  <si>
    <t>Válvula de bola gas 2"</t>
  </si>
  <si>
    <t>VARILLA ROSCADA 3/8" ZINCADA</t>
  </si>
  <si>
    <t>Vegetación Arbustiva Rastrera</t>
  </si>
  <si>
    <t>VIDRIO LAMINADO TRANS. PEATONAL 5+5</t>
  </si>
  <si>
    <t>Vigueta 41.3mmX2.44mm</t>
  </si>
  <si>
    <t>Win plástico x 2.40 metros **</t>
  </si>
  <si>
    <t>YEE ADVAN EDGE DE 8” A 10”</t>
  </si>
  <si>
    <t>YEE ADVAN EDGE DE 8”A 6"</t>
  </si>
  <si>
    <t>YUMBOLON 2 mm</t>
  </si>
  <si>
    <t>ZOCALO GRANITO PERLADO</t>
  </si>
  <si>
    <t>COSTOS DIRECTOS OPERACIONALES: ALQUILER DE EQUIPOS, ENSAYOS DE LABORATORIO, SUMINISTROS Y OTROS ELEMENTOS</t>
  </si>
  <si>
    <t>EJECUCION Y VIGENCIA (DÍAS)</t>
  </si>
  <si>
    <t>II. + III. SUBTOTAL EQUIPOS Y ENSAYOS DE LABORATORIO</t>
  </si>
  <si>
    <t>RESUMEN</t>
  </si>
  <si>
    <t>SUBTOTAL</t>
  </si>
  <si>
    <t>IVA (19%)</t>
  </si>
  <si>
    <t>DÍAS EFECTIVOS</t>
  </si>
  <si>
    <t>TOTAL DEDICACIÓN
PROM / MES</t>
  </si>
  <si>
    <t>Asesor Director</t>
  </si>
  <si>
    <t>Ingeniero Residente de Interventoría</t>
  </si>
  <si>
    <t>Arquitecto Residente de Interventoría</t>
  </si>
  <si>
    <t>Prof. En Calidad de Obra Ing o Arq</t>
  </si>
  <si>
    <t>SISO Ingeniero o arq.</t>
  </si>
  <si>
    <t>Auxiliar Administrativo</t>
  </si>
  <si>
    <t>Especialista PMI</t>
  </si>
  <si>
    <t>Abogado espe. En contratación pública</t>
  </si>
  <si>
    <t>VALOR TOTAL DE POLIZAS</t>
  </si>
  <si>
    <t>Biólogo</t>
  </si>
  <si>
    <t>AceroEstruct.PuentePetaonalTipoTransmilenio</t>
  </si>
  <si>
    <t>RLL</t>
  </si>
  <si>
    <t>Cinta Bandit 1/2"***</t>
  </si>
  <si>
    <t>HIERRO A-40 Liso/Rect 1" Kg</t>
  </si>
  <si>
    <t>HIERRO A-40 Liso/Rect 1" ML</t>
  </si>
  <si>
    <t>HIERRO PR-60 Corru/Fig 1" Kg</t>
  </si>
  <si>
    <t>HIERRO PR-60 Corru/Fig 1" ML</t>
  </si>
  <si>
    <t>LAMINA ALFAJOR</t>
  </si>
  <si>
    <t>Malla Expandida Tipo EXR-12 de Hierro Cal.22.</t>
  </si>
  <si>
    <t>PerfilEstructuralAcero4"x2"x2mm - 6m</t>
  </si>
  <si>
    <t>ARENA LAVADA DE RIO (Sin Transporte)</t>
  </si>
  <si>
    <t>BASE GRANULAR BG-1 (INVIAS) + Transp.</t>
  </si>
  <si>
    <t>BTO</t>
  </si>
  <si>
    <t>CONCRETO 1500 PSI Acelerado Fraguado Gr=1"</t>
  </si>
  <si>
    <t>CONCRETO 2500 PSI (175N) Ocre GF ***</t>
  </si>
  <si>
    <t>Recebo Comun sin transporte</t>
  </si>
  <si>
    <t>Triturado3/4"SinTransporte</t>
  </si>
  <si>
    <t>ADOQUIN ESPAÑOL E= 6CM STA/FE 6x10x20</t>
  </si>
  <si>
    <t>bloque 15 x 20 x 40 12 mpa gris 15.0 kg ntc 4026</t>
  </si>
  <si>
    <t>bloque concreto tipo tolete 15 x 10 x 40 color are</t>
  </si>
  <si>
    <t>Celulosa ref.K13 en 11/2"</t>
  </si>
  <si>
    <t>Cielo raso en listones de madera de pino 9 x 4 cm</t>
  </si>
  <si>
    <t>CieloFalsoPanelAcusticoFibra de vidrio+Estructura</t>
  </si>
  <si>
    <t>Fibtra de Vidrio Black Theater 2" A</t>
  </si>
  <si>
    <t>Fibtra de Vidrio Black Theater 2" B</t>
  </si>
  <si>
    <t>LENTE FIJA PROYECTORA 5 MTS</t>
  </si>
  <si>
    <t>Proyector PowerLite Pro G7100 c/ Lente estándar</t>
  </si>
  <si>
    <t>CanalMetalic.Cal.20Des:1.50mInc.Pint+Anclajes</t>
  </si>
  <si>
    <t>EstructuraCubiertaVidrio y lucernarioa(Sum+In</t>
  </si>
  <si>
    <t>Lamina Sika drenaje 32T</t>
  </si>
  <si>
    <t>Teja Ajota Policarbonato A-360 Ajover (3.60x0.83m</t>
  </si>
  <si>
    <t>Teja Sanwich Aluzinc Cal.26+poliuretano525C</t>
  </si>
  <si>
    <t>TejaGip Clase 7color T3 CristalPrismaxPanel a 42</t>
  </si>
  <si>
    <t>ACCESORIOS - GL - CDRC</t>
  </si>
  <si>
    <t>GL</t>
  </si>
  <si>
    <t>AdoquínConcretoPentagonal-14x14x14x14x10x6</t>
  </si>
  <si>
    <t>Alfombra alf.nal.inspiracion nube de Alfa en Nylon</t>
  </si>
  <si>
    <t>DD</t>
  </si>
  <si>
    <t>Baldosa flex 50x50 lisa EPDM 100% color 1.7 cm</t>
  </si>
  <si>
    <t>Baldosa micrograno perla (NL)-C trafico comercial</t>
  </si>
  <si>
    <t>Enchape ceramica 25x25 ticino verde corona</t>
  </si>
  <si>
    <t>ENCHAPE CLASICA VALENCIA 25*35 CRNA</t>
  </si>
  <si>
    <t>lechada y pegante para zocalo media caña CRDC</t>
  </si>
  <si>
    <t>LIMO ARCILLOSO INCLUYE TRANS</t>
  </si>
  <si>
    <t>MUEBLES - GL - CDRC</t>
  </si>
  <si>
    <t>Piedra Royal dorado e: 2 cm</t>
  </si>
  <si>
    <t>Piedra Royal verde espesor: 2 cm</t>
  </si>
  <si>
    <t>Piedra Royal verde espesor: 8 cm</t>
  </si>
  <si>
    <t>Piso-vinilo liston diseño madera trafiComerMalibu</t>
  </si>
  <si>
    <t>Piso-vinilo liston diseño madera trafiComerRenova</t>
  </si>
  <si>
    <t>Piso-viniloRolloDiseñoGeomCipresMarbellaGris</t>
  </si>
  <si>
    <t>Piso en vinilo rollo diseño geometrico trafico com</t>
  </si>
  <si>
    <t>Piso en vinilo rollo Renova ref. espiritGris-claro</t>
  </si>
  <si>
    <t>Piso Mikonos Ard 33,8 x 33,8 corona o similar</t>
  </si>
  <si>
    <t>Piso Mikonos Ard 33.8 x 33.8 Corona o Similar</t>
  </si>
  <si>
    <t>PisoCauchoNegroGimnasio50x50 (Sumin+Instal)</t>
  </si>
  <si>
    <t>POLIURETANO 3" (2.00 m X 1.00 m)</t>
  </si>
  <si>
    <t>Rejilla industrial transitable tipoA Taesmet CDRC</t>
  </si>
  <si>
    <t>SUM PEGANTE POLIURETANO</t>
  </si>
  <si>
    <t>TABLETA ECOCERAMICA (CORAL 20*20 ALFA)</t>
  </si>
  <si>
    <t>Tableta tipo 24x6x3.5 Yomasa o equivalente</t>
  </si>
  <si>
    <t>Alquiler de Contenedor para oficina obra (20 Pies)</t>
  </si>
  <si>
    <t>ALQUILER PLUMA GRUA - 500 KG</t>
  </si>
  <si>
    <t>APISONADOR CANGURO GASOLINA (DIA)</t>
  </si>
  <si>
    <t>APISONADOR CANGURO GASOLINA (MES)</t>
  </si>
  <si>
    <t>SMN</t>
  </si>
  <si>
    <t>CAMION 3 TONELADAS</t>
  </si>
  <si>
    <t>Estructura especial de encofrado para tablilla</t>
  </si>
  <si>
    <t>M2/DD</t>
  </si>
  <si>
    <t>FORMALETA METALICA BORDE LOSA - M2</t>
  </si>
  <si>
    <t>FORMALETA METALICA COLUMNA Ø 0.60x3.00</t>
  </si>
  <si>
    <t>FORMALETA METALICA COLUMNA Ø 0.75x3.00</t>
  </si>
  <si>
    <t>FORMALETA METALICA COLUMNA Ø 0.90x3.00</t>
  </si>
  <si>
    <t>MOTOBOMBA ALTA PRESIÓN 2-3" (SUMERG)</t>
  </si>
  <si>
    <t>Tablilla pino para cara de contacto - venta-4usos</t>
  </si>
  <si>
    <t>ANTENA DE CONTROL NLTAIR G2</t>
  </si>
  <si>
    <t>BOQUILLA DE INYECCION PARED</t>
  </si>
  <si>
    <t>Cámara Segurid AHD 1080P antiv varifocal</t>
  </si>
  <si>
    <t>Derechos y legalización de redes</t>
  </si>
  <si>
    <t>Dispensador papel acero inoxidable AA-845**</t>
  </si>
  <si>
    <t>Equipo de presión preensamblado agua potable A</t>
  </si>
  <si>
    <t>FILTRO EN FIBRA DE VIDRIO ø60"X102"</t>
  </si>
  <si>
    <t>INYECTOR PARA PISCINA</t>
  </si>
  <si>
    <t>Mesa controladoralp ptz Controller 3d Sdk95</t>
  </si>
  <si>
    <t>PLANTA POTABILIZACIÓN DE AGUAS LLUVIAS</t>
  </si>
  <si>
    <t>JGO</t>
  </si>
  <si>
    <t>SISTEMA ANTENA COMUNAL - SALIDA</t>
  </si>
  <si>
    <t>SISTEMA DE DETECCIÓN DE INCENDIO</t>
  </si>
  <si>
    <t>UPS 3 KVA Monofasica</t>
  </si>
  <si>
    <t>AZAFATE PERFORADO GN2/3</t>
  </si>
  <si>
    <t>AZAFATES Ó FUENTES EN ACERO INOX</t>
  </si>
  <si>
    <t>CAMPANA EXTRACTORA</t>
  </si>
  <si>
    <t>CAMPANA EXTRACTORA TIPO PLAFÓN</t>
  </si>
  <si>
    <t>CANASTILLA DE PALANCA 4" TS.</t>
  </si>
  <si>
    <t>COMBIFRY</t>
  </si>
  <si>
    <t>CONGELADOR VERTICAL DE 23 PIES</t>
  </si>
  <si>
    <t>DESLIZADOR DE BANDEJAS</t>
  </si>
  <si>
    <t>DISPENSADOR DE BEBIDAS FRÍAS</t>
  </si>
  <si>
    <t>DUCHA DE MESA CON SOPORTE A PARED</t>
  </si>
  <si>
    <t>ESTANTERÍA SÓLIDA</t>
  </si>
  <si>
    <t>ESTANTERIA VENTILADA EN ACERO</t>
  </si>
  <si>
    <t>ESTUFA A GAS 4 FOGONES</t>
  </si>
  <si>
    <t>ESTUFA A GAS TIPO ENANA</t>
  </si>
  <si>
    <t>EXTRACTOR CENTRÍFUGO</t>
  </si>
  <si>
    <t>FILTRO PARA CAMPANAS DE EXTRACCIÓN</t>
  </si>
  <si>
    <t>HORNO SELF COOKING CENTER</t>
  </si>
  <si>
    <t>JUEGO DE 4 RUEDAS DE 4". IMSA</t>
  </si>
  <si>
    <t>KIT CONEXIÓN PARA HORNO RATIONAL</t>
  </si>
  <si>
    <t>KIT DE 8 DISCOS PARA PROCESADORES</t>
  </si>
  <si>
    <t>KIT DE MANGUERAS PARA (2) AGUAS</t>
  </si>
  <si>
    <t>LAMPARA TIPO MARINO INDUSTRIAL</t>
  </si>
  <si>
    <t>LAVAMANOS QUIRÚRGICO A PARED</t>
  </si>
  <si>
    <t>LAVAVAJILLAS ELECTRICO LC900</t>
  </si>
  <si>
    <t>LICUADORA INDUSTRIAL VOLCABLE</t>
  </si>
  <si>
    <t>MANGUERA PARA GAS ACOPLES RÁPIDOS.</t>
  </si>
  <si>
    <t>MAQUINA PELADORA DE TUBÉRCULOS</t>
  </si>
  <si>
    <t>MESA DE APOYO TIPO ESCABILADERO</t>
  </si>
  <si>
    <t>MESA DE TRABAJO TIPO SOBRE PARED</t>
  </si>
  <si>
    <t>MEZCLADOR A MESA DE 8" Y CUELLO DE 10</t>
  </si>
  <si>
    <t>MOSTRADOR DE AUTOSERVICIO</t>
  </si>
  <si>
    <t>MUEBLE BASE PARA EQUIPOS</t>
  </si>
  <si>
    <t>PARRILLA COMBIGRILL 1/1</t>
  </si>
  <si>
    <t>PASTILLAS CARE CONTROL RATIONAL</t>
  </si>
  <si>
    <t>PASTILLAS DE DETERGENTE RATIONAL</t>
  </si>
  <si>
    <t>PLACA PARA PICAR EN ULTRAPOL</t>
  </si>
  <si>
    <t>PLANCHA ASADORA A GAS</t>
  </si>
  <si>
    <t>REFRIGERADOR VERTICAL, CAP. 50 PIES</t>
  </si>
  <si>
    <t>REJILLAS Y BANDEJAS PARA CARCAMOS</t>
  </si>
  <si>
    <t>REPISA DE SOBRE MESA DOBLE</t>
  </si>
  <si>
    <t>REPISA DE SOBRE MESA SENCILLO</t>
  </si>
  <si>
    <t>REPISA DE SOBRE PARED</t>
  </si>
  <si>
    <t>SARTEN VOLCABLE A GAS</t>
  </si>
  <si>
    <t>SECCIÓN BANDEJERO CUBIERTERO.</t>
  </si>
  <si>
    <t>SECCIÓN CALIENTE CON CALEFACCIÓN</t>
  </si>
  <si>
    <t>SECCIÓN CUBIERTERO DE SOBRE MESA.</t>
  </si>
  <si>
    <t>SECCIÓN REFRIGERADA.</t>
  </si>
  <si>
    <t>SHUT EN NEOPRENO.</t>
  </si>
  <si>
    <t>SIFON INDUSTRIAL EN ALUMINIO DE 1 ½'</t>
  </si>
  <si>
    <t>SISTEMA DE ARRANQUE, PARADA Y CONTROL</t>
  </si>
  <si>
    <t>SUPERSPIKE PARA 8 POLLOS (2.9 LB).</t>
  </si>
  <si>
    <t>TANQUE O POCETA PARA LAVADO</t>
  </si>
  <si>
    <t>TRAMPA PARA GRASAS</t>
  </si>
  <si>
    <t>TRANSPORTE, IZAJE, INSTALACION</t>
  </si>
  <si>
    <t>VÁLVULA DE PEDAL PARA (2) AGUAS</t>
  </si>
  <si>
    <t>VENTANA PLEGABLE</t>
  </si>
  <si>
    <t>Arandela Galv + Tuerca 3/8"</t>
  </si>
  <si>
    <t>Candado anticizalla 90mm (suministro)</t>
  </si>
  <si>
    <t>CHAZO DE EXPANSION DE1/4" x 2 1/4"</t>
  </si>
  <si>
    <t>CLAVIJA ELECTRICA 15 AMP 110V</t>
  </si>
  <si>
    <t>DILATACION EN COBRE (NO USAR)</t>
  </si>
  <si>
    <t>ESCALERA TIPO TIJERA INDUSTRIAL 4 PASOS</t>
  </si>
  <si>
    <t>FLEXOMETRO 8M REF. 30626</t>
  </si>
  <si>
    <t>Grapa 1 1/4 x 9</t>
  </si>
  <si>
    <t>GRAPA METALICA CERCA DE 1”</t>
  </si>
  <si>
    <t>LAMINA DE ZINC LISA 2,24 X 0,90 M CALIBRE 34</t>
  </si>
  <si>
    <t>PALUSTRE MANGO MADERA 8"</t>
  </si>
  <si>
    <t>PERNO 3/8 X 3/4 "EXPANSIVO</t>
  </si>
  <si>
    <t>PICA 4.5 Lb con Cabo</t>
  </si>
  <si>
    <t>SERRUCHO 20" MANGO MADERA</t>
  </si>
  <si>
    <t>TORNILLO 5/32"X1/2" Cabeza Redonda</t>
  </si>
  <si>
    <t>Tornillo Hexagonal G-2 R.O. 1/4 X 3" Doble arandel</t>
  </si>
  <si>
    <t>TORNILLO LAMINA ZINCADO No. 10X2"</t>
  </si>
  <si>
    <t>TORNILLO MET GALV BRISTOL 1/2"X1" GR-5</t>
  </si>
  <si>
    <t>Barra de seguridad en acero inosidable 18" ref 706</t>
  </si>
  <si>
    <t>Barra de Seguridad Horizontal en L</t>
  </si>
  <si>
    <t>Barra de Seguridad plegable para baños</t>
  </si>
  <si>
    <t>Cambiador de pañal en polipropileno</t>
  </si>
  <si>
    <t>GRIFERIA LAVAMANOS 4" LAZIO O SIMILAR</t>
  </si>
  <si>
    <t>Griferia lavamanos de mesa de push antivandalico</t>
  </si>
  <si>
    <t>grifo de pared de push antivandalico ref. 70133000</t>
  </si>
  <si>
    <t>grifo incrustado para ducha ref. tig o equivalente</t>
  </si>
  <si>
    <t>papelera metalica acero inoxidable ref. 706630001</t>
  </si>
  <si>
    <t>Piedra royal dorado e: 3 cm</t>
  </si>
  <si>
    <t>portarollos metalico de papel higiénico circular a</t>
  </si>
  <si>
    <t>Regadera antivandalica para ducha ref. tda-01 de t</t>
  </si>
  <si>
    <t>REGISTRO BOLA Ø3"</t>
  </si>
  <si>
    <t>repisa metalica acero inoxidable</t>
  </si>
  <si>
    <t>Sanitario infantil ref. kiddy blanco 501101001 de</t>
  </si>
  <si>
    <t>silla de seguridad plegable para duchas ref. 70653</t>
  </si>
  <si>
    <t>CLARIFICADOR</t>
  </si>
  <si>
    <t>Hidroretenedor</t>
  </si>
  <si>
    <t>GR</t>
  </si>
  <si>
    <t>MANTO LIDER EDIL 3 mm (O SIMILARES)</t>
  </si>
  <si>
    <t>PROTECTOR HIDROFUGANTE WPC</t>
  </si>
  <si>
    <t>Sarnafil G-476-151 (2x20m)</t>
  </si>
  <si>
    <t>Sika Unitherm W Sika o equivalente</t>
  </si>
  <si>
    <t>ABRAZADERA METALICA DOBLE ALA 3/4"</t>
  </si>
  <si>
    <t>Abrazadera Tipo Pera/Trapecio 6"</t>
  </si>
  <si>
    <t>Adaptador terminal campana</t>
  </si>
  <si>
    <t>ADAPTADOR TERMINAL CAMPANA PVC DB 3"</t>
  </si>
  <si>
    <t>ADAPTADOR TERMINAL CAMPANA PVC DB 4"</t>
  </si>
  <si>
    <t>ADAPTADOR TERMINAL PVC DB 6"</t>
  </si>
  <si>
    <t>Aislador snap para Alambrón CDRC Cometas</t>
  </si>
  <si>
    <t>ALAMBRE AISLADO #8 THHN-THWN 90 600V</t>
  </si>
  <si>
    <t>ALAMBRE CU DESNUDO #10 AWG</t>
  </si>
  <si>
    <t>ALAMBRE Cu DESNUDO #12 AWG</t>
  </si>
  <si>
    <t>ALAMBRON ALUMINIO 8MM</t>
  </si>
  <si>
    <t>Alarma de haces opticos - Juego de Postes señal i</t>
  </si>
  <si>
    <t>Altavoz colgante LS1-UC20E-1-US</t>
  </si>
  <si>
    <t>Altavoz de caja, montaje en muro LBC3018/01</t>
  </si>
  <si>
    <t>Amarres pasticos 20 cm x 1</t>
  </si>
  <si>
    <t>Amplificador PVA-2P500</t>
  </si>
  <si>
    <t>ANALIZADOR DE RED</t>
  </si>
  <si>
    <t>ANCLA METALICA MULTIUSO</t>
  </si>
  <si>
    <t>Anunciador remoto LCD, UL, ULC RLCD-C-SP</t>
  </si>
  <si>
    <t>ARRANCADOR DIRECTO SIEMENS 22-32</t>
  </si>
  <si>
    <t>ARRANCADOR SUAVE SIEMENS 45A</t>
  </si>
  <si>
    <t>Aviso salida emergencia NEW LIGHTING</t>
  </si>
  <si>
    <t>Aviso simbolo de riesgo electrico</t>
  </si>
  <si>
    <t>BANCO DE CAPACITORES DE 115 KVAR</t>
  </si>
  <si>
    <t>Banda Plastica CORAZA FLEXIBLE</t>
  </si>
  <si>
    <t>BANDEJA PORTA EQUIPO RACK</t>
  </si>
  <si>
    <t>BANDEJA TIPO MALLA DE 20 cm</t>
  </si>
  <si>
    <t>BANDEJA TIPO MALLA DE 40 cm</t>
  </si>
  <si>
    <t>BARANDA PLASTICA CORAZA FLEXIBLE</t>
  </si>
  <si>
    <t>BARRAJE DE 15X7CM X1/4"</t>
  </si>
  <si>
    <t>Barraje de Tierra TGB CDRC Cometas</t>
  </si>
  <si>
    <t>Barraje de Tierra TMGB CDRC Cometas</t>
  </si>
  <si>
    <t>Barraje rectangular en cobre con termoencogible</t>
  </si>
  <si>
    <t>Base detector estandar 43SM5KB</t>
  </si>
  <si>
    <t>base para punta captadora</t>
  </si>
  <si>
    <t>Base para sensor de humo</t>
  </si>
  <si>
    <t>BASE PLASTICA</t>
  </si>
  <si>
    <t>Base universal 90° para punta 5/8" en cobre</t>
  </si>
  <si>
    <t>BATERIA</t>
  </si>
  <si>
    <t>Bateria panel 12V 24A 12V24A</t>
  </si>
  <si>
    <t>Baterias 12 VDC 50Ah 12VDC50Ah</t>
  </si>
  <si>
    <t>Borna terminal estañada 1/0</t>
  </si>
  <si>
    <t>Borna terminal estañada 10</t>
  </si>
  <si>
    <t>Borna terminal estañada 2</t>
  </si>
  <si>
    <t>Borna terminal estañada 2/0</t>
  </si>
  <si>
    <t>Borna terminal estañada 250 KCMIL</t>
  </si>
  <si>
    <t>Borna terminal estañada 4</t>
  </si>
  <si>
    <t>Borna terminal estañada 4/0</t>
  </si>
  <si>
    <t>Borna terminal estañada 500 Kcmil</t>
  </si>
  <si>
    <t>Borna terminal estañada 6</t>
  </si>
  <si>
    <t>Borna terminal estañada 8</t>
  </si>
  <si>
    <t>Botón de pánico inalámbrico PG9938</t>
  </si>
  <si>
    <t>Botón de pánico sencillo N.A SS075</t>
  </si>
  <si>
    <t>Botón de salida iluminado, anti vandálico</t>
  </si>
  <si>
    <t>Botonera proporciona 3 BOTONES</t>
  </si>
  <si>
    <t>BREAKER INDUSTRIAL 3X100 REG</t>
  </si>
  <si>
    <t>BREAKER INDUSTRIAL 3X125 A, 25 KA</t>
  </si>
  <si>
    <t>BREAKER INDUSTRIAL 3X150 A, 25 KA</t>
  </si>
  <si>
    <t>BREAKER INDUSTRIAL 3X300 A, 25 KA</t>
  </si>
  <si>
    <t>BREAKER INDUSTRIAL 3X450 A, 25 KA</t>
  </si>
  <si>
    <t>BREAKER INDUSTRIAL 3X50 A 3X150, 25 KA</t>
  </si>
  <si>
    <t>BREAKER Totalizador industrial 3x30Amp.</t>
  </si>
  <si>
    <t>Burbuja ignífuga LBC3080/11</t>
  </si>
  <si>
    <t>BYPASS 50A/10KA 5 HILOS</t>
  </si>
  <si>
    <t>Cable 1/0 Cu PE LS-HF-FR</t>
  </si>
  <si>
    <t>Cable 2 Cu PE LS-HF-FR</t>
  </si>
  <si>
    <t>Cable 2/0 Cu PE LS-HF-FR</t>
  </si>
  <si>
    <t>Cable 250 Cu PE LS-HF-FR</t>
  </si>
  <si>
    <t>Cable 2X18 polarizado retardante llama</t>
  </si>
  <si>
    <t>Cable 4 Cu PE LS-HF-FR</t>
  </si>
  <si>
    <t>Cable 4/0 Cu PE LS-HF-FR</t>
  </si>
  <si>
    <t>Cable 6 Cu PE LS-HF-FR</t>
  </si>
  <si>
    <t>Cable 8 Cu PE LS-HF-FR</t>
  </si>
  <si>
    <t>CABLE Al LSZH 250 KCMIL</t>
  </si>
  <si>
    <t>Cable Aluminio 4/0 AWG 600 V 75°C</t>
  </si>
  <si>
    <t>Cable Aluminio N°2 serie 8.000</t>
  </si>
  <si>
    <t>Cable Cobre desnudo N°6</t>
  </si>
  <si>
    <t>Cable Cu desnudo # 2/0 enterrado</t>
  </si>
  <si>
    <t>CABLE Cu LSZH 1/0 AWG</t>
  </si>
  <si>
    <t>CABLE Cu LSZH 10 AWG</t>
  </si>
  <si>
    <t>CABLE Cu LSZH 2 AWG</t>
  </si>
  <si>
    <t>CABLE Cu LSZH 2/0 AWG</t>
  </si>
  <si>
    <t>CABLE Cu LSZH 4 AWG</t>
  </si>
  <si>
    <t>CABLE Cu LSZH 4/0 Kcmil</t>
  </si>
  <si>
    <t>CABLE Cu LSZH 500 Kcmil</t>
  </si>
  <si>
    <t>CABLE Cu LSZH 6 AWG</t>
  </si>
  <si>
    <t>CABLE Cu LSZH 8 AWG</t>
  </si>
  <si>
    <t>Cable dali 2x16awg</t>
  </si>
  <si>
    <t>Cable de control GRX-360</t>
  </si>
  <si>
    <t>Cable de Fibra 12 Fibres 200 M</t>
  </si>
  <si>
    <t>Cable de Fibra 12 Fibres 230 M</t>
  </si>
  <si>
    <t>Cable de Fibra 12 Fibres 270 M</t>
  </si>
  <si>
    <t>Cable de incendio 2X16 Honeywell</t>
  </si>
  <si>
    <t>CABLE ENCAUCHETADO 3X18</t>
  </si>
  <si>
    <t>Cable FTP categoría 6A blindado.</t>
  </si>
  <si>
    <t>Cable HDMI 4K 15m</t>
  </si>
  <si>
    <t>Cable HDMI CDRC Cometas</t>
  </si>
  <si>
    <t>CABLE UTP CAT 6A</t>
  </si>
  <si>
    <t>Cable VGA CDRC Cometas</t>
  </si>
  <si>
    <t>CABLE XLPE 4/0 AWG 35 kV IL 133%</t>
  </si>
  <si>
    <t>CAJA AE-308 - CODENSA--MEDIDOR</t>
  </si>
  <si>
    <t>CAJA DE REGISTRO DE 220X175X150 CM</t>
  </si>
  <si>
    <t>CAJA INTERPERIE 2 MEDIDORES</t>
  </si>
  <si>
    <t>Caja metálica pequeña expansoras tamper</t>
  </si>
  <si>
    <t>CAJA OCTOGONAL TIPO E (1 ACCESO) DE 3/4"</t>
  </si>
  <si>
    <t>CAJA RAWELT 4 SALIDAS 3/4"-2.400 (4X4)</t>
  </si>
  <si>
    <t>CAJA RAWELT OCTOGONAL</t>
  </si>
  <si>
    <t>Caja Trifasica 12 circuitos espacio para Tot + Pue</t>
  </si>
  <si>
    <t>Caja Trifasica 18 circuitos espacio para Tot + Pue</t>
  </si>
  <si>
    <t>Caja Trifasica 30 circuitos espacio para Tot + Pue</t>
  </si>
  <si>
    <t>CAJAS WIREMOLD LEGRAND</t>
  </si>
  <si>
    <t>CANALETA METALICA DE 5X12X240cm</t>
  </si>
  <si>
    <t>CARCAMOS SUBESTACION</t>
  </si>
  <si>
    <t>Cargador de baterias PLN-24CH12</t>
  </si>
  <si>
    <t>Celda de ent y/o salid seccionad de operacion</t>
  </si>
  <si>
    <t>Celda de protección para transformador tipo seco</t>
  </si>
  <si>
    <t>Certificación Retie Predio IDU-La Candelaria</t>
  </si>
  <si>
    <t>CHAZO PARA TORNILLO 1/8"X1-1/4</t>
  </si>
  <si>
    <t>Cinta Bandit 5/8"***</t>
  </si>
  <si>
    <t>Cinta led iluminacion indirecta 3000k (rollo 6m)</t>
  </si>
  <si>
    <t>Cinta led iluminacion indirecta value flex power</t>
  </si>
  <si>
    <t>Circuit Breaker Bipolar Enchufable 15-50A/10KA</t>
  </si>
  <si>
    <t>Circuit Breaker Tripolar Enchufable 3x15-50A/10KA</t>
  </si>
  <si>
    <t>Circuit Breaker Tripolar Tipo Industrial fijo 3x50</t>
  </si>
  <si>
    <t>Conectores bimetalicos para transicion de aluminio</t>
  </si>
  <si>
    <t>Control iluminacion piscina</t>
  </si>
  <si>
    <t>Controlador + Lector HID (Prox) 125kHz HID</t>
  </si>
  <si>
    <t>Controlador Biometrico + Lector HID</t>
  </si>
  <si>
    <t>Controlador para domos PTZ HDCVI IP NKB1000</t>
  </si>
  <si>
    <t>Controlador PVA-4CR12</t>
  </si>
  <si>
    <t>Dervivación en cruz uniones alambron</t>
  </si>
  <si>
    <t>Detector Humo Fotoeléctrico analogo UL FM V-PS</t>
  </si>
  <si>
    <t>Diferencial tipo AC 4 polos In: 40 A</t>
  </si>
  <si>
    <t>Disco duro 1 TB CDRC Cometas</t>
  </si>
  <si>
    <t>DISCO DURO 6TB SATA 6 GB/S, 64MB</t>
  </si>
  <si>
    <t>Domo Antivandálico IP IPC-HDBW2320RN-ZS</t>
  </si>
  <si>
    <t>DPS CLASE C 12 KA</t>
  </si>
  <si>
    <t>Driver 120-277 Vac 24 Vdc - CometaCRDC</t>
  </si>
  <si>
    <t>DUCTO CON FILTRO Y SILENCIADOR</t>
  </si>
  <si>
    <t>DUCTO EMT DE 1 1/4", INCLUYE ACCESORIOS</t>
  </si>
  <si>
    <t>DUCTO EN LÁMINA DE ACERO CR CALIBRE 14</t>
  </si>
  <si>
    <t>DUCTO IMC DE 3", INCLUYE ACCESORIOS</t>
  </si>
  <si>
    <t>DUCTO PVC DE 1/4" TIPO PESADO</t>
  </si>
  <si>
    <t>Electroimán de 600 lb</t>
  </si>
  <si>
    <t>Electroimán de 600 lb CDRC Cometas</t>
  </si>
  <si>
    <t>EM6Luminaria 150lm Para alturas de 4m</t>
  </si>
  <si>
    <t>ENLACE FIBRA OPTICA MONOMODO OM4</t>
  </si>
  <si>
    <t>Enrutador PVA-4R24</t>
  </si>
  <si>
    <t>EQUIPO DE PRUEBA INGENIERIA</t>
  </si>
  <si>
    <t>EQUIPO UV</t>
  </si>
  <si>
    <t>Estacion manual Accion doble UL FM GSA-M278</t>
  </si>
  <si>
    <t>Estación manual direccionable con stopper</t>
  </si>
  <si>
    <t>Expansor 8 zonas cableadas HSM2108</t>
  </si>
  <si>
    <t>FACEPLATE</t>
  </si>
  <si>
    <t>Fuente auxiliar de poder 12V 1A</t>
  </si>
  <si>
    <t>Fuente de 2,5A a 12VDC ST-2406-3AQ</t>
  </si>
  <si>
    <t>Fuente de 5A a 12VDC ST-2406-5A</t>
  </si>
  <si>
    <t>FUENTE DE PODER DE 1 AMP</t>
  </si>
  <si>
    <t>Gabinete</t>
  </si>
  <si>
    <t>Gabinete con barraje de 852A</t>
  </si>
  <si>
    <t>GABINETE EN LAMINA COLD ROLL CALIBRE 18</t>
  </si>
  <si>
    <t>Gabinete G-CH a 440V sobre poner exterior IP65</t>
  </si>
  <si>
    <t>GABINETE RACK 15U CDRC Cometas</t>
  </si>
  <si>
    <t>GABINETE RACK 45U CDRC Cometas</t>
  </si>
  <si>
    <t>Gabinete transformador Bateria de 12V-7A KIT3A</t>
  </si>
  <si>
    <t>Gabinete transformador Bateria de 12V-7A KIT5A</t>
  </si>
  <si>
    <t>Gancho de salvamento - Metalico con tubo</t>
  </si>
  <si>
    <t>GRAPA A VIGA COLGANTE PARA TUBO EMT</t>
  </si>
  <si>
    <t>GRAPA DEHN</t>
  </si>
  <si>
    <t>Grapa metálica galvanizada 1/8"</t>
  </si>
  <si>
    <t>iluminacion indirecta ref. value flex power 3000k</t>
  </si>
  <si>
    <t>Infrarrojo de doble tecnologia, antimascotas BV-60</t>
  </si>
  <si>
    <t>interruptor sencillo antiexplosivo</t>
  </si>
  <si>
    <t>INTERRUPTOR TIPO ENCHUFABLE 1X20 A</t>
  </si>
  <si>
    <t>Interruptor tipo industrial de 3x(320-800)A</t>
  </si>
  <si>
    <t>Interruptor tripolar enchufable I Nominal 40 A</t>
  </si>
  <si>
    <t>InterruptorTermomagnéticoIndust.3x100Amp</t>
  </si>
  <si>
    <t>JACK RJ45</t>
  </si>
  <si>
    <t>Kit de montaje luminaria Modullom</t>
  </si>
  <si>
    <t>Lectora de proximidad MiniProx</t>
  </si>
  <si>
    <t>licencia Standard Edition</t>
  </si>
  <si>
    <t>Luminaria adosar kombic (197x230 mm) 26w</t>
  </si>
  <si>
    <t>luminaria angular 90º de suspender</t>
  </si>
  <si>
    <t>luminaria de exterior city max 540 x 650 104w</t>
  </si>
  <si>
    <t>luminaria de sobreponer clx led 1219 x 4w 8667lm</t>
  </si>
  <si>
    <t>Luminaria emergencia led elmlt (318x95x127mm)</t>
  </si>
  <si>
    <t>Luminaria empotrada angular 90°</t>
  </si>
  <si>
    <t>Luminaria empotrada cielo (350x146x71 mm) 13w</t>
  </si>
  <si>
    <t>Luminaria empotrada compass adjustable</t>
  </si>
  <si>
    <t>Luminaria empotrada fil led g2 (1.137 x 50 x67)</t>
  </si>
  <si>
    <t>Luminaria empotrada kombic (22x106 mm) 25w</t>
  </si>
  <si>
    <t>Luminaria empotrada led (120x50x42 mm) 34,7w</t>
  </si>
  <si>
    <t>Luminaria exterior city (540x560 mm) 78w</t>
  </si>
  <si>
    <t>Luminaria hermetica led (1277x101) 63w</t>
  </si>
  <si>
    <t>luminaria hermetica led de sobreponer dunaled</t>
  </si>
  <si>
    <t>Luminaria LED para piscinas IntelliBrite 5G, 55W</t>
  </si>
  <si>
    <t>LUMINARÍA LED SPOT TRACK, 25W, 100-277V</t>
  </si>
  <si>
    <t>luminaria lineal de empotrar led g2 1.700x66x67m</t>
  </si>
  <si>
    <t>luminaria lineal de suspender led 100-240vac dali</t>
  </si>
  <si>
    <t>luminaria lineal de suspensión 1.137x50x67mm41w</t>
  </si>
  <si>
    <t>Luminaria proyector (635x280x150 mm) 480w</t>
  </si>
  <si>
    <t>Luminaria step light empotrar (80x142 mm) 1,2w</t>
  </si>
  <si>
    <t>Luminaria suspender fil led g2 (1700x66x67) 61w</t>
  </si>
  <si>
    <t>Luminaria suspender led pgx (406x203 mm) 54w</t>
  </si>
  <si>
    <t>Luminaria suspendida fil led g2 (1.137x50x67mm)</t>
  </si>
  <si>
    <t>luminaria SYLVANIA LED BLOCO LED</t>
  </si>
  <si>
    <t>LUMINARIA SYLVANIA PANEL LED RD 24 W</t>
  </si>
  <si>
    <t>LUMINARIA SYLVANIA PANEL LED SQ 40 W</t>
  </si>
  <si>
    <t>luminaria tipo proyector para areas deportivas ph</t>
  </si>
  <si>
    <t>Luminaria uplight led (98x139 mm) ip65</t>
  </si>
  <si>
    <t>Magnético liviano SM-200W</t>
  </si>
  <si>
    <t>Medidor trifasicoEstaticoA1100 5-100Amp - LCD</t>
  </si>
  <si>
    <t>MedidorTrifasicoEstaticoA1100-5-100 AMPERIOS</t>
  </si>
  <si>
    <t>Minibreaker 3x50A 20 KA.</t>
  </si>
  <si>
    <t>Módulo 2 redes dali QSN-2DAL-S-CPN6619</t>
  </si>
  <si>
    <t>Módulo conmutación QSN-4S16-S</t>
  </si>
  <si>
    <t>Modulo control audio evacuacion GSA-CR</t>
  </si>
  <si>
    <t>Modulo control de acceso GSA-CR</t>
  </si>
  <si>
    <t>Módulo direccionable 2 lazos, UL V-SLC2-2</t>
  </si>
  <si>
    <t>Módulo entrada salida QSM2-XW-C</t>
  </si>
  <si>
    <t>Monitor Industrial LED 43" 43SM5KB</t>
  </si>
  <si>
    <t>NICHO PARA REFLECTOR MINI</t>
  </si>
  <si>
    <t>NVR 16 canales POE CDRC Cometas</t>
  </si>
  <si>
    <t>NVR 16CH NVR4416-16P-4KS2</t>
  </si>
  <si>
    <t>Panel 19" 1U capacidad 4 cassettes</t>
  </si>
  <si>
    <t>Panel Alarma Incendio Inteligente (UL FM)</t>
  </si>
  <si>
    <t>Panel de intrusión HS2128PCBSPA</t>
  </si>
  <si>
    <t>PASAMURO TIPO 3 de ø 6" acero inoxidable 304</t>
  </si>
  <si>
    <t>PATCH CORD UTP CATEGORIA 6A 1m</t>
  </si>
  <si>
    <t>PATCH PANEL 24 PUERTOS</t>
  </si>
  <si>
    <t>Patch panel categoría 6A blindado 24 puestos</t>
  </si>
  <si>
    <t>Patchcord Fibra Optica Multimodo 2 M</t>
  </si>
  <si>
    <t>PC ALL IN ONE- 520-22IKU - INTEL Core i3</t>
  </si>
  <si>
    <t>PDU 8 salidas 1800W 120V rackeable</t>
  </si>
  <si>
    <t>Perilla de seguridad, mas bisagras para puerta li</t>
  </si>
  <si>
    <t>Placa ciega para módulo cassette</t>
  </si>
  <si>
    <t>Poste en Acero inoxidable 6m</t>
  </si>
  <si>
    <t>POWER PACK CON RECEPCION DE CONTROL</t>
  </si>
  <si>
    <t>Power pack para sensor de movimiento</t>
  </si>
  <si>
    <t>Power pack RMJ-5R-DV-B</t>
  </si>
  <si>
    <t>Protector sobrevoltaje video datos camaras</t>
  </si>
  <si>
    <t>Puesta en marcha sistema iluminacion</t>
  </si>
  <si>
    <t>PULSADOR MANUAL DE ALARMA REARMABLE</t>
  </si>
  <si>
    <t>RACK DE DISTRIBUCION DE 90X60X70</t>
  </si>
  <si>
    <t>RACK METALICO 0,60MX0,60MX0,80 +multitoma</t>
  </si>
  <si>
    <t>RACKS DE COMUNICACIONES</t>
  </si>
  <si>
    <t>REFLECTOR LED MINI</t>
  </si>
  <si>
    <t>REFLECTOR LED PISCINA (30ft)</t>
  </si>
  <si>
    <t>Repetidor inalámbrico de 915 MHz.</t>
  </si>
  <si>
    <t>Resistencias 47K Listadas UL EOL-47</t>
  </si>
  <si>
    <t>RETIE PARQUE ZONAL CORDOBA</t>
  </si>
  <si>
    <t>RETIE_ParqueCiudadelaCafam2_PredioGavilanes</t>
  </si>
  <si>
    <t>RETILAP PARQUE ZONAL CORDOBA</t>
  </si>
  <si>
    <t>Rollo Cinta SCOTH 3M Super 33</t>
  </si>
  <si>
    <t>Sensor de Movimiento de 180°</t>
  </si>
  <si>
    <t>Sensor de Movimiento de 360°</t>
  </si>
  <si>
    <t>Sensor de puerta inalambrico PG9975</t>
  </si>
  <si>
    <t>Sensor infrarrojo LRF2-OCR2B-P-WH</t>
  </si>
  <si>
    <t>Sensor infrarrojo MS-OPS2-WH</t>
  </si>
  <si>
    <t>Sensor ocupación vacantes LRFX-OKLB-P-WH</t>
  </si>
  <si>
    <t>Sensor optico para humo, direccionable</t>
  </si>
  <si>
    <t>Sensor presencia multitecnología 360º</t>
  </si>
  <si>
    <t>Sirena de 30W SD-30W</t>
  </si>
  <si>
    <t>Sirena roja pared luz LED UL FM GL1RF-HDVMC</t>
  </si>
  <si>
    <t>Sirena Techo luz led UL FM GCFR-VM</t>
  </si>
  <si>
    <t>SISTEMA DE TRANSFERENCIA MOTORIZADO</t>
  </si>
  <si>
    <t>SOPORTE DENH SNAP</t>
  </si>
  <si>
    <t>step ligth de empotrar en pared theblockoflight</t>
  </si>
  <si>
    <t>Stopper protector activador manual (Sin sonido9</t>
  </si>
  <si>
    <t>Sujetador Alambron</t>
  </si>
  <si>
    <t>SUMINISTRO DE COMBUSTIBLE ACPM</t>
  </si>
  <si>
    <t>Suministro Diagrama de flujo filtracion - Carteler</t>
  </si>
  <si>
    <t>SWITCH ADMINISTRABLE DE 48 PUERTOS</t>
  </si>
  <si>
    <t>Tablero 600 X 400 X 300 mm-LCR-16-16-int</t>
  </si>
  <si>
    <t>Tablero Autosoportado (IP 20) capacitores</t>
  </si>
  <si>
    <t>Tablero Autosoportado (IP 20) Celda Transferencia</t>
  </si>
  <si>
    <t>Tablero Autosoportado (IP 20) Planta Eléctrica</t>
  </si>
  <si>
    <t>Tablero Autosoportado Interior (IP 20) Medidor N°1</t>
  </si>
  <si>
    <t>Tablero Autosoportado Interior (IP 20) ML N°1</t>
  </si>
  <si>
    <t>Tablero Autosoportado Interior (IP 20) ML N°2</t>
  </si>
  <si>
    <t>Tablero Autosoportado Interior (IP 20) Regulado</t>
  </si>
  <si>
    <t>TABLERO BIFASICO 12 CIRCUITOS TBC-12MB</t>
  </si>
  <si>
    <t>Tablero bypass 60A CDRC Cometas</t>
  </si>
  <si>
    <t>Tablero de cargas Moviles TCM</t>
  </si>
  <si>
    <t>TABLERO DE CONTROL DE 16 RELES MÍNIMO</t>
  </si>
  <si>
    <t>TABLERO DE CONTROL DE 24 RELES MÍNIMO</t>
  </si>
  <si>
    <t>Tablero general de distribución TGDD</t>
  </si>
  <si>
    <t>TABLERO TRIFASICO T1 12 CIRC 500A 25KA</t>
  </si>
  <si>
    <t>TABLERO TRIFASICO T6 08 CIRC 250A 25KA</t>
  </si>
  <si>
    <t>TABLERO TRIFASICO TBCI 12 CIRC 600A 25KA</t>
  </si>
  <si>
    <t>TABLERO TRIFASICO TC 12 CIRC 500A 25KA</t>
  </si>
  <si>
    <t>TABLERO TRIFASICO TDG 24 CIRC 2500A 40KA</t>
  </si>
  <si>
    <t>TABLERO TRIFASICO TEP 06 CIRC 250A 10KA</t>
  </si>
  <si>
    <t>TABLERO TRIFASICO Tsis14 06 CIRC 250A 10KA</t>
  </si>
  <si>
    <t>TANQUE COMBUSTIBLE ELECTROGENO</t>
  </si>
  <si>
    <t>TAPA DE SEGURIDAD OCT RAWELT</t>
  </si>
  <si>
    <t>TAPA TROQUELDA METALICA DE 2 ORIFICIOS</t>
  </si>
  <si>
    <t>Tarjeta de proximidad 1326</t>
  </si>
  <si>
    <t>Tarjeta de red ethernet, UL SA-ETH</t>
  </si>
  <si>
    <t>Tarjeta supervisora de linea PVA-1WEOL</t>
  </si>
  <si>
    <t>Teclado LCD alfanumérico XPH-PoE-V2</t>
  </si>
  <si>
    <t>Telerruptor bipolar 40 A, 250 V AC</t>
  </si>
  <si>
    <t>TERMINAL BARRERA ABATIBLE</t>
  </si>
  <si>
    <t>TERMINAL CONDUIT PVC 1 1/2"</t>
  </si>
  <si>
    <t>TERMINAL CONDUIT PVC 3/4"</t>
  </si>
  <si>
    <t>TERMINAL CONECTOR PVC- 3/4"</t>
  </si>
  <si>
    <t>TOMA BIFASICA 25AMP PATA TRABADA</t>
  </si>
  <si>
    <t>TOMA HDMI</t>
  </si>
  <si>
    <t>TOMA REGULADA + TIERRA AISLADA 15A</t>
  </si>
  <si>
    <t>TOMA RJ45 -110 JACK SNAP CAT6 (DOBLE)</t>
  </si>
  <si>
    <t>TOMA RJ45 -110 JACK SNAP CAT6 (SENCILLA)</t>
  </si>
  <si>
    <t>Torniquete bidireccional Twister Light</t>
  </si>
  <si>
    <t>TRANSFORAMADOR 150W PARA MINI LED</t>
  </si>
  <si>
    <t>Transformador 9VAC-40VA 120VAC</t>
  </si>
  <si>
    <t>Transformador aislado 60W, 120/12V</t>
  </si>
  <si>
    <t>TRES TERMINALES EXTERIOR 15KV No. 4/0</t>
  </si>
  <si>
    <t>Tres terminales preform interior 15KV</t>
  </si>
  <si>
    <t>TUBERÍA DE ACERO PARA ALIMENTACIÓN</t>
  </si>
  <si>
    <t>tuberia en acero sch 40 1"</t>
  </si>
  <si>
    <t>TUBERIA TIPO PESADA CORRUGADA DE 4"</t>
  </si>
  <si>
    <t>TUBERIA TIPO PESADA CORRUGADA DE 6"</t>
  </si>
  <si>
    <t>TUBO 3/4" PVC 3MTS</t>
  </si>
  <si>
    <t>TUBO CONDUIT Ø 2 1/2"</t>
  </si>
  <si>
    <t>Tubo IMC de 4"</t>
  </si>
  <si>
    <t>TUBO IMC Ø 6" RIGID (L=3m)</t>
  </si>
  <si>
    <t>Unión IMC de 4"</t>
  </si>
  <si>
    <t>UPS 15 KVA TRIFASICA CEFE COMETAS</t>
  </si>
  <si>
    <t>UPS de 12 kVA, trifásica</t>
  </si>
  <si>
    <t>UPS ONLINE DE 20 kVA TRIFASICA</t>
  </si>
  <si>
    <t>VIDEO BALUM PASIVO PARA HD</t>
  </si>
  <si>
    <t>Video portero IP DHI-VTK-VTO6210B-VTH1560B</t>
  </si>
  <si>
    <t>ACOPLE FLEXIBLE METALICO (LAV) Sum + Inst</t>
  </si>
  <si>
    <t>Adapatdor Terminal Campana Ø3" Ducto TDP</t>
  </si>
  <si>
    <t>Adaptador hembra PVC-Presión Ø11/2"</t>
  </si>
  <si>
    <t>Adaptador Hembra PVC Presión Ø3"</t>
  </si>
  <si>
    <t>Adaptador Hembra PVC Presión Ø4"</t>
  </si>
  <si>
    <t>Adaptador Hembra PVC Presión Ø6"</t>
  </si>
  <si>
    <t>Adaptador PVC Presión hembra 2"</t>
  </si>
  <si>
    <t>ALVEODREN</t>
  </si>
  <si>
    <t>BOMBA PARA PRUEBAS DE PRESIÓN</t>
  </si>
  <si>
    <t>Bombas eyectoras san cristobal</t>
  </si>
  <si>
    <t>BOQUILLA DE INYECCION PARA PISO</t>
  </si>
  <si>
    <t>Brida Acero Inoxidable 304- Ø6"</t>
  </si>
  <si>
    <t>Brida CPVC SCH-80 6"</t>
  </si>
  <si>
    <t>Brida CPVC SCH-80 8"</t>
  </si>
  <si>
    <t>Brida PVC-presión Ø21/2"</t>
  </si>
  <si>
    <t>Brida Roscada Pvc Presión- Ø6"</t>
  </si>
  <si>
    <t>Buje CPVC SCH-80 11/2"x2""</t>
  </si>
  <si>
    <t>Buje CPVC SCH-80 11/2"x21/2""</t>
  </si>
  <si>
    <t>Buje CPVC SCH-80 2"x21/2""</t>
  </si>
  <si>
    <t>Buje CPVC SCH-80 2"x3""</t>
  </si>
  <si>
    <t>Buje CPVC SCH-80 2"x4""</t>
  </si>
  <si>
    <t>Buje CPVC SCH-80 21/2"x3""</t>
  </si>
  <si>
    <t>Buje CPVC SCH-80 3"x4"</t>
  </si>
  <si>
    <t>Buje CPVC SCH-80 4"x6"</t>
  </si>
  <si>
    <t>Buje CPVC SCH-80 6"x8"</t>
  </si>
  <si>
    <t>BUJE PRESIÓN 4"X6"</t>
  </si>
  <si>
    <t>Buje Presión Roscado PVC - 2"x1/2"</t>
  </si>
  <si>
    <t>Buje Presión Soldado PVC - 2"x1/2"</t>
  </si>
  <si>
    <t>Buje PVC PresiónØ21/2" x 4"</t>
  </si>
  <si>
    <t>CAJILLA 2 MEDIDORES</t>
  </si>
  <si>
    <t>CAJILLA 3 MEDIDORES</t>
  </si>
  <si>
    <t>CAJILLA 4 MEDIDORES</t>
  </si>
  <si>
    <t>CALDERA FUTURE 750</t>
  </si>
  <si>
    <t>CAÑUELA POLIETILENO ( 3/4") E=2" FOIL</t>
  </si>
  <si>
    <t>CELOSIA L 90</t>
  </si>
  <si>
    <t>Cheque Cortina Bronce Ø2"</t>
  </si>
  <si>
    <t>Cheque Cuerpo en Hierro Disco en Inox 10"</t>
  </si>
  <si>
    <t>Cheque Cuerpo en Hierro Disco en Inox 8"</t>
  </si>
  <si>
    <t>CHEQUE DE BOLA BRONCE 1 1/2"</t>
  </si>
  <si>
    <t>CHEQUE DE BOLA BRONCE 3"</t>
  </si>
  <si>
    <t>CHEQUE DE BOLA BRONCE 4"</t>
  </si>
  <si>
    <t>CHEQUE HIDRO ROSCADO 1 1/2"</t>
  </si>
  <si>
    <t>CHEQUE HIDRO ROSCADO 2"</t>
  </si>
  <si>
    <t>CODO 45 CXE PVC-S 2"</t>
  </si>
  <si>
    <t>Codo 45° pvc Presión Ø10"</t>
  </si>
  <si>
    <t>Codo 45° pvc Presión Ø6"</t>
  </si>
  <si>
    <t>Codo 45° pvc Presión Ø8"</t>
  </si>
  <si>
    <t>CODO 90 A. INOX 150L 1 1/2" ROSCAR</t>
  </si>
  <si>
    <t>CODO 90 A. INOX 150L 2" ROSCAR</t>
  </si>
  <si>
    <t>CODO 90 A. INOX 150L 3" ROSCAR</t>
  </si>
  <si>
    <t>CODO 90 A. INOX 150L 4" ROSCAR</t>
  </si>
  <si>
    <t>CODO 90 CXC PVC-S 10"</t>
  </si>
  <si>
    <t>CODO 90 CXC PVC-S 8"</t>
  </si>
  <si>
    <t>CODO 90 HIERRO FUNDIDO NH 4 2"</t>
  </si>
  <si>
    <t>CODO 90 HIERRO FUNDIDO NH 4 3"</t>
  </si>
  <si>
    <t>CODO 90 HIERRO FUNDIDO NH 4 4"</t>
  </si>
  <si>
    <t>CODO 90 PVC-P SCH 80 2 1/2"</t>
  </si>
  <si>
    <t>CODO 90 PVC-P SCH 80 2"</t>
  </si>
  <si>
    <t>CODO 90 PVC-P SCH 80 3"</t>
  </si>
  <si>
    <t>CODO 90 PVC-P SCH 80 4"</t>
  </si>
  <si>
    <t>CODO 90 PVC-P SCH 80 6"</t>
  </si>
  <si>
    <t>CODO 90° COBRE Ø 2 1/2"</t>
  </si>
  <si>
    <t>CODO 90° CPVC Ø11/2"</t>
  </si>
  <si>
    <t>Codo 90° CPVC SCH-80 2"</t>
  </si>
  <si>
    <t>Codo 90° CPVC SCH-80 21/2"</t>
  </si>
  <si>
    <t>Codo 90° CPVC SCH-80 3"</t>
  </si>
  <si>
    <t>Codo 90° CPVC SCH-80 4"</t>
  </si>
  <si>
    <t>Codo 90° CPVC SCH-80 6"</t>
  </si>
  <si>
    <t>Codo 90° PVC-presión Ø21/2"</t>
  </si>
  <si>
    <t>Codo 90° pvc Presión Ø10"</t>
  </si>
  <si>
    <t>Codo 90° pvc Presión Ø8"</t>
  </si>
  <si>
    <t>CODO SANITARIOCXC Ø6"</t>
  </si>
  <si>
    <t>Collar Derivación PVC Presión 8"x2"</t>
  </si>
  <si>
    <t>CONEXIÓN DOMICILIARIA ALL</t>
  </si>
  <si>
    <t>CONEXIÓN DOMICILIARIA AR</t>
  </si>
  <si>
    <t>COUPLING HIERRO FUNDIDO NH 1 2"</t>
  </si>
  <si>
    <t>COUPLING HIERRO FUNDIDO NH 1 3"</t>
  </si>
  <si>
    <t>COUPLING HIERRO FUNDIDO NH 1 4"</t>
  </si>
  <si>
    <t>CUERDA PARA IZAJE BOMBAS</t>
  </si>
  <si>
    <t>CÚPULA CONCÉNTRICA EN ALUMINIO 8 x 4"</t>
  </si>
  <si>
    <t>CÚPULA CONCÉNTRICA EN ALUMINIO 8 x 6"</t>
  </si>
  <si>
    <t>DERECHOS DE CONEXIÓN EAAB</t>
  </si>
  <si>
    <t>Derechos de conexión GAS NATURAL</t>
  </si>
  <si>
    <t>EQUIPO DE CALDERAS</t>
  </si>
  <si>
    <t>GEODRÉN PLANAR</t>
  </si>
  <si>
    <t>HidranteExtremoBridaDØ4"TipoPoste</t>
  </si>
  <si>
    <t>JUNTAS DE EXPANSION PVC-S 4"</t>
  </si>
  <si>
    <t>KIT SILLA YEE 200 x 160 PVC</t>
  </si>
  <si>
    <t>Lámina Cold Rolled Cal.20 (1.22x2.44m)</t>
  </si>
  <si>
    <t>Lavamanos Ganamax Blanco Corona</t>
  </si>
  <si>
    <t>LUBRICANTE U.M. (EMPAQUE 500 gr)</t>
  </si>
  <si>
    <t>MOTOBOMBA 5 HP</t>
  </si>
  <si>
    <t>NIPLE PASAMURO ACERO INOX. 2" L=0,60 MTS</t>
  </si>
  <si>
    <t>NIPLE PASAMURO ACERO INOX. 4" L=0,60 MTS</t>
  </si>
  <si>
    <t>PocetaSencilla M-709(60x69x87cm)</t>
  </si>
  <si>
    <t>REGISTRO BOLA 1 1/2"BRONCE ROSCAD0</t>
  </si>
  <si>
    <t>ROCIADOR ESFR K=22.5</t>
  </si>
  <si>
    <t>SIFON POLIPROPILENO 4"</t>
  </si>
  <si>
    <t>Slodadura grandes diametros</t>
  </si>
  <si>
    <t>Soldadura grandes diametros PVC-P-RDE-21Ø6"</t>
  </si>
  <si>
    <t>SUCCION ANTIVORTICE 8"</t>
  </si>
  <si>
    <t>TANQUE DE ALMACENAMIENTO AC</t>
  </si>
  <si>
    <t>TAPON PVCP SOLDADO Ø1"</t>
  </si>
  <si>
    <t>TAPÓN SOLDAR CU 2"</t>
  </si>
  <si>
    <t>TEE A. INOX 150L 1 1/2" ROSCAR</t>
  </si>
  <si>
    <t>TEE A. INOX 150L 2" ROSCAR</t>
  </si>
  <si>
    <t>TEE A. INOX 150L 3" ROSCAR</t>
  </si>
  <si>
    <t>TEE A. INOX 150L 4" ROSCAR</t>
  </si>
  <si>
    <t>Tee CPVC SCH-80 21/2"</t>
  </si>
  <si>
    <t>Tee CPVC SCH-80 3"</t>
  </si>
  <si>
    <t>Tee CPVC SCH-80 4"</t>
  </si>
  <si>
    <t>Tee CPVC SCH-80 6"</t>
  </si>
  <si>
    <t>Tee CPVC SCH-80 8"</t>
  </si>
  <si>
    <t>TEE HIERRO FUNDIDO NH 28 2"</t>
  </si>
  <si>
    <t>TEE HIERRO FUNDIDO NH 28 3"</t>
  </si>
  <si>
    <t>TEE HIERRO FUNDIDO NH 28 4"</t>
  </si>
  <si>
    <t>TEE PVC-P SCH 80 2 1/2"</t>
  </si>
  <si>
    <t>TEE PVC-P SCH 80 2"</t>
  </si>
  <si>
    <t>TEE PVC-P SCH 80 3"</t>
  </si>
  <si>
    <t>TEE PVC-P SCH 80 4"</t>
  </si>
  <si>
    <t>TEE PVC-P SCH 80 6"</t>
  </si>
  <si>
    <t>Tee PVC-presión Ø21/2"</t>
  </si>
  <si>
    <t>TEE PVC-S 10"</t>
  </si>
  <si>
    <t>TEE PVC-S 8"</t>
  </si>
  <si>
    <t>Tee pvc Presión Ø10"</t>
  </si>
  <si>
    <t>Tee pvc Presión Ø8"</t>
  </si>
  <si>
    <t>TEE SANITARIA Ø3"S/NORMA (NO USAR)</t>
  </si>
  <si>
    <t>TRAMPA ø 8"X ø 5"</t>
  </si>
  <si>
    <t>Tren de gas natural</t>
  </si>
  <si>
    <t>TUBERÍA A. INOX C/C SCH 40 T-304 1 1/2"</t>
  </si>
  <si>
    <t>TUBERÍA A. INOX C/C SCH 40 T-304 2"</t>
  </si>
  <si>
    <t>TUBERÍA A. INOX C/C SCH 40 T-304 3"</t>
  </si>
  <si>
    <t>TUBERÍA A. INOX C/C SCH 40 T-304 4"</t>
  </si>
  <si>
    <t>TUBERÍA COBRE TIPO M 1 1/2"</t>
  </si>
  <si>
    <t>TUBERÍA COBRE TIPO M 1 1/4"</t>
  </si>
  <si>
    <t>TUBERÍA COBRE TIPO M 1"</t>
  </si>
  <si>
    <t>TUBERÍA COBRE TIPO M 2 1/2"</t>
  </si>
  <si>
    <t>TUBERÍA COBRE TIPO M 2"</t>
  </si>
  <si>
    <t>TUBERÍA CPVC 2 1/2"</t>
  </si>
  <si>
    <t>TUBERÍA HIERRO FUNDIDO NH 2 2"</t>
  </si>
  <si>
    <t>TUBERÍA HIERRO FUNDIDO NH 2 3"</t>
  </si>
  <si>
    <t>TUBERÍA HIERRO FUNDIDO NH 2 4"</t>
  </si>
  <si>
    <t>TUBERÍA PVC-P SCH-80 2 1/2"</t>
  </si>
  <si>
    <t>TUBERÍA PVC-P SCH-80 2"</t>
  </si>
  <si>
    <t>TUBERÍA PVC-P SCH-80 3"</t>
  </si>
  <si>
    <t>TUBERIA PVC-P SCH-80 4"</t>
  </si>
  <si>
    <t>TUBERÍA PVC-P SCH-80 4"</t>
  </si>
  <si>
    <t>TUBERIA PVC-P SCH-80 6"</t>
  </si>
  <si>
    <t>TUBERÍA PVC-P SCH-80 6"</t>
  </si>
  <si>
    <t>TUBERIA PVC-P SCH80 ** 2"</t>
  </si>
  <si>
    <t>TUBERIA PVC-P SCH80 3"</t>
  </si>
  <si>
    <t>TUBERÍA PVC-S 10"</t>
  </si>
  <si>
    <t>TUBERÍA PVC-S 8"</t>
  </si>
  <si>
    <t>TuberíaNovafort (200mm) S4-Dalian</t>
  </si>
  <si>
    <t>Tubo CPVC SCH-80 Ø11/2""</t>
  </si>
  <si>
    <t>Tubo CPVC SCH-80 Ø2""</t>
  </si>
  <si>
    <t>Tubo CPVC SCH-80 Ø21/2"</t>
  </si>
  <si>
    <t>Tubo CPVC SCH-80 Ø3"</t>
  </si>
  <si>
    <t>Tubo CPVC SCH-80 Ø4"</t>
  </si>
  <si>
    <t>Tubo CPVC SCH-80 Ø6"</t>
  </si>
  <si>
    <t>Tubo CPVC SCH-80 Ø8"</t>
  </si>
  <si>
    <t>TUBO GALVANIZADO 4" AGUA</t>
  </si>
  <si>
    <t>Tubo presion Platino RDE-26 d=6" Union mecanica</t>
  </si>
  <si>
    <t>Tubo pvc Presión RDE-21Ø10"</t>
  </si>
  <si>
    <t>Tubo pvc Presión RDE-21Ø6"</t>
  </si>
  <si>
    <t>Tubo pvc Presión RDE-21Ø8"</t>
  </si>
  <si>
    <t>TUBO PVC UM NORMA NTC 382 D=2" RDE21</t>
  </si>
  <si>
    <t>TUBO PVC UM NORMA NTC 382 D=3" RDE21</t>
  </si>
  <si>
    <t>TUBO PVC UM NORMA NTC 382 D=4" RDE21</t>
  </si>
  <si>
    <t>TUBO PVCP 1/2" RDE-9</t>
  </si>
  <si>
    <t>Tubo transparentex3mPVC-Presión RDE-21 Ø2"</t>
  </si>
  <si>
    <t>TuboExtremoLisoRDE-21 Ø11/4" (U.M.)</t>
  </si>
  <si>
    <t>UNION A. INOX TIPO 304L 150 LB ROSCAR 2"</t>
  </si>
  <si>
    <t>UNION A. INOX TIPO 304L 150 LB ROSCAR 3"</t>
  </si>
  <si>
    <t>UNION A. INOX TIPO 304L 150 LB ROSCAR 4"</t>
  </si>
  <si>
    <t>UNION CU 2 1/2"</t>
  </si>
  <si>
    <t>Unión novafort (200mm) S4</t>
  </si>
  <si>
    <t>Unión Presión Ø8"</t>
  </si>
  <si>
    <t>UNION PVC-P SCH 80 2 1/2"</t>
  </si>
  <si>
    <t>UNION PVC-P SCH 80 3"</t>
  </si>
  <si>
    <t>UNION PVC-P SCH 80 6"</t>
  </si>
  <si>
    <t>UNION PVC-S 10"</t>
  </si>
  <si>
    <t>UNION PVC-S 8"</t>
  </si>
  <si>
    <t>UNION REPARACION MECANICA ø 4"</t>
  </si>
  <si>
    <t>Unión Z -RDE17 -Ø4"(250Psi)</t>
  </si>
  <si>
    <t>UniónGibaul T DØ4"(Sumin+Ins)</t>
  </si>
  <si>
    <t>Unionl PVC Presión- 21/2"</t>
  </si>
  <si>
    <t>UniónPVCTipoU.M.NormaNTC382Ø4"</t>
  </si>
  <si>
    <t>Universal PVC Presión- 2"</t>
  </si>
  <si>
    <t>VALVULA ANTIFRAUDE (3/4")AGUA</t>
  </si>
  <si>
    <t>VALVULA BALANCEADORA DE FLUJO 1/2"</t>
  </si>
  <si>
    <t>VALVULA BALANCEADORA DE FLUJO 2"</t>
  </si>
  <si>
    <t>VALVULA BALANCEADORA DE FLUJO 3/4"</t>
  </si>
  <si>
    <t>Valvula compuerta de Bronce Ø2"</t>
  </si>
  <si>
    <t>VALVULA DE BOLA 1 1/2"</t>
  </si>
  <si>
    <t>VÁLVULA DE BOLA PVC 3" (MONORADIAL LISA)</t>
  </si>
  <si>
    <t>VÁLVULA DE BOLA PVC 4" (MONORADIAL LISA)</t>
  </si>
  <si>
    <t>VÁLVULA DE DRENAJE Y PRUEBA 1 1/2"-A</t>
  </si>
  <si>
    <t>VALVULA EXPULSADORA DE AIRE 1 "</t>
  </si>
  <si>
    <t>VALVULA EXPULSADORA DE AIRE 1 1/2"</t>
  </si>
  <si>
    <t>VALVULA EXPULSADORA DE AIRE 1"</t>
  </si>
  <si>
    <t>Valvula mariposa -Ø 21/2"</t>
  </si>
  <si>
    <t>Valvula mariposa -Ø 3"</t>
  </si>
  <si>
    <t>Valvula mariposa -Ø 4"</t>
  </si>
  <si>
    <t>Valvula mariposa -Ø 6"</t>
  </si>
  <si>
    <t>VÁLVULA PASO DIRECTO 3/4"</t>
  </si>
  <si>
    <t>YEE HIERRO FUNDIDO NH 20 2"</t>
  </si>
  <si>
    <t>YEE HIERRO FUNDIDO NH 20 3"</t>
  </si>
  <si>
    <t>YEE HIERRO FUNDIDO NH 20 4"</t>
  </si>
  <si>
    <t>Yee Sanitaria PVC Reducida 10x4"</t>
  </si>
  <si>
    <t>YEE SANITARIA REDUCCION 10" X 4"</t>
  </si>
  <si>
    <t>Listones de Madera Choiba de 8 x 4 cm *CDRC</t>
  </si>
  <si>
    <t>ModuloMaderaPiscinasM10(0.40x0.33)S/Descripc</t>
  </si>
  <si>
    <t>Mueble Almac.Aulas M03(3.13x2.72mEst.Tubular</t>
  </si>
  <si>
    <t>MuebleCocinetaM20 (1.25X0.95) S/DescripTec</t>
  </si>
  <si>
    <t>tablilla de pino para cara de contacto - venta - 4</t>
  </si>
  <si>
    <t>Tablilla en Teka de 3/4"x3"</t>
  </si>
  <si>
    <t>PerfilEstructuralAcero31/2"x2"x2mm (6m)</t>
  </si>
  <si>
    <t>Acabado texturizado acrilico ref. cover up de</t>
  </si>
  <si>
    <t>CÑT</t>
  </si>
  <si>
    <t>Pintura acrilica alta asepsia pintuco o equiva 5gl</t>
  </si>
  <si>
    <t>Pintura Epóxica Sobre Pañete</t>
  </si>
  <si>
    <t>TAPAPOROS NATURAL</t>
  </si>
  <si>
    <t>Prefabricad tipo 3 en l para gradería gen l=5,16</t>
  </si>
  <si>
    <t>Prefabricad tipo 3 en l para gradería gen l=6,10</t>
  </si>
  <si>
    <t>prefabricado en l para graderia cine huella a:1.1m</t>
  </si>
  <si>
    <t>prefabricado tipo 1 en l para graderia general - h</t>
  </si>
  <si>
    <t>prefabricado tipo 1 en l para graderia general</t>
  </si>
  <si>
    <t>Cono Camara I-1000 Concentrico</t>
  </si>
  <si>
    <t>Cono concentrico pozo 1.2*0.6 h=0.75 prefab</t>
  </si>
  <si>
    <t>Vidrio Laminado 5+5 PolivinilButiralColor Opaco</t>
  </si>
  <si>
    <t>Vidrio Templado Incoloro 8 MM (Suministro)</t>
  </si>
  <si>
    <t>AYUDANT. ELECTRIC.ESPECIALIZ. + PREST.</t>
  </si>
  <si>
    <t>JRN</t>
  </si>
  <si>
    <t>AYUDANTE INST. MECANICAS + PREST</t>
  </si>
  <si>
    <t>CONCEPTUALIZACIÓN GEOTECNICA / M2</t>
  </si>
  <si>
    <t>INGENIERO ESPECIALISTA</t>
  </si>
  <si>
    <t>OFICIAL ELECTROMECANICA OBRA+PREST</t>
  </si>
  <si>
    <t>OFICIAL INST. MECANICAS + PREST</t>
  </si>
  <si>
    <t>SOLDADOR + PREST. IDRD</t>
  </si>
  <si>
    <t>Técnico Digitador 2 + Prestac.</t>
  </si>
  <si>
    <t>TECNICO ELECTRICISTA + PREST.</t>
  </si>
  <si>
    <t>MILL</t>
  </si>
  <si>
    <t>ABDOMEN (Abdominal/230 LBS)</t>
  </si>
  <si>
    <t>Actualización de planos</t>
  </si>
  <si>
    <t>ADUCTOR Y ABDUCTOR (Hip Abductor)</t>
  </si>
  <si>
    <t>BALON FLEXIBLE DE GIMNASIA 55 CM</t>
  </si>
  <si>
    <t>BALON FLEXIBLE DE GIMNASIA 65 CM</t>
  </si>
  <si>
    <t>BANCA ABDOMEN INCLINADA (Adjustable)</t>
  </si>
  <si>
    <t>BANCA DE PECHO INCLINADO (Breaker)</t>
  </si>
  <si>
    <t>BANCA DE PECHO PLANO (Breaker Olympic)</t>
  </si>
  <si>
    <t>BANCA FIJA CON APOYO PARA PIES (Utility)</t>
  </si>
  <si>
    <t>BANCA HIPEREXTENCION INCLINADA (Back)</t>
  </si>
  <si>
    <t>Banca individual redonda en concreto diametro 45"</t>
  </si>
  <si>
    <t>BANCA MULTIPOSICION (Multi Adjustable)</t>
  </si>
  <si>
    <t>BANCA PLANA LIBRE (Flat Bench)</t>
  </si>
  <si>
    <t>BANCA prefa- conc sin espaldar 180x0.4x h=0.43</t>
  </si>
  <si>
    <t>Banca VATTEM tipo Curvo</t>
  </si>
  <si>
    <t>BANCO SCOTT O PREDICADOR (Preacher)</t>
  </si>
  <si>
    <t>BANDA DE TROTE (Treadmill T1x)</t>
  </si>
  <si>
    <t>BARRA OLIMPICA CORTA 10 KG</t>
  </si>
  <si>
    <t>BARRA OLIMPICA LARGA 20 KG</t>
  </si>
  <si>
    <t>BARRA OLIMPICA ZETA 10 KG</t>
  </si>
  <si>
    <t>BICEPS PREDICADOR (Biceps Curl/200 LBS)</t>
  </si>
  <si>
    <t>BICICLETA ERGO BASIC</t>
  </si>
  <si>
    <t>BICICLETA RECUMBENT (Recumbent Bike)</t>
  </si>
  <si>
    <t>BICICLETA VERTICAL (Upright Cycle U3x)</t>
  </si>
  <si>
    <t>CABINA INVERTIDA (Pectoral Fly/Rear)</t>
  </si>
  <si>
    <t>CADERA (Glute/150 LBS)</t>
  </si>
  <si>
    <t>citofono o telefono</t>
  </si>
  <si>
    <t>COJIN - SUPERFICIE INESTABLE</t>
  </si>
  <si>
    <t>COLCHONETA TRAFICO PESADO</t>
  </si>
  <si>
    <t>CUERDAS PARA ENTRENAMIENTO</t>
  </si>
  <si>
    <t>DISCO BUMPER PLATE 10 LB</t>
  </si>
  <si>
    <t>DISCO BUMPER PLATE 25 LB</t>
  </si>
  <si>
    <t>DISCO BUMPER PLATE 35 LB</t>
  </si>
  <si>
    <t>DISCO BUMPER PLATE 45 LB</t>
  </si>
  <si>
    <t>DISCO OLIMPICO RECUBIERTO 10 KG</t>
  </si>
  <si>
    <t>DISCO OLIMPICO RECUBIERTO 2.5 KG</t>
  </si>
  <si>
    <t>DISCO OLIMPICO RECUBIERTO 20 KG</t>
  </si>
  <si>
    <t>DISCO OLIMPICO RECUBIERTO 5 KG</t>
  </si>
  <si>
    <t>ELIPTICO (Elliptical E1x-03)</t>
  </si>
  <si>
    <t>Equipo de Oxigeno terapia adulto y pediatrico - S</t>
  </si>
  <si>
    <t>Estructura microfutbol Fija</t>
  </si>
  <si>
    <t>EXTENSION PIERNA (Leg Extension/ 230LBS</t>
  </si>
  <si>
    <t>FLETES GRAVADOS</t>
  </si>
  <si>
    <t>FLEXION PIERNA ACOSTADO (Prone Leg</t>
  </si>
  <si>
    <t>FLEXION PIERNA SENTADO (Seated Leg</t>
  </si>
  <si>
    <t>FORMA FUNCIONAL CROSSFIT COMPACTA</t>
  </si>
  <si>
    <t>Juego Animal3D EPDM Bee cap 3 de 2-8 años P.N</t>
  </si>
  <si>
    <t>Juego avion multifuncion +3 años Cap: 12 niños</t>
  </si>
  <si>
    <t>Juego balancin doble mas 4años Cap:2 niños</t>
  </si>
  <si>
    <t>Juego carrusel Cap: 6 niños 3-8 años</t>
  </si>
  <si>
    <t>Juego casa, 1 a 5 años Cap: 8 niños</t>
  </si>
  <si>
    <t>Juego circuito destrezas multifunción +6años 31niñ</t>
  </si>
  <si>
    <t>Juego circuito mas de 3 años Cap: 99 niños</t>
  </si>
  <si>
    <t>Juego circuito obstáculos 5-12 años Cap: 36 niños</t>
  </si>
  <si>
    <t>Juego circuito, 3 a 5 años Cap: 18 niños</t>
  </si>
  <si>
    <t>Juego circuito, 5 a 12 años Cap: 16 niños</t>
  </si>
  <si>
    <t>Juego columpio 3-14 años Cap:4 niños P.N</t>
  </si>
  <si>
    <t>Juego columpio cesta 3-14 años Cap: 4 niños</t>
  </si>
  <si>
    <t>Juego columpio cesta madera</t>
  </si>
  <si>
    <t>Juego Columpio doble adapt 3-14 años Cap2 P.N</t>
  </si>
  <si>
    <t>Juego columpio familiar con asiento doble Cap: 6 u</t>
  </si>
  <si>
    <t>Juego columpio Hexagonal 3-14 años Cap:6 niños</t>
  </si>
  <si>
    <t>Juego columpio hexagonal 5-12 años Cap:6 niños</t>
  </si>
  <si>
    <t>Juego columpio multiple 1-12 años Cap: 11 niños</t>
  </si>
  <si>
    <t>Juego columpio multiple 1-12 Años Cap: 4 niños</t>
  </si>
  <si>
    <t>Juego columpio multiple 3-12 años Cap: 2 niños</t>
  </si>
  <si>
    <t>Juego columpio multiple 3-12 años Cap: 6 niños</t>
  </si>
  <si>
    <t>Juego columpio tradicional combinado 3-14año</t>
  </si>
  <si>
    <t>Juego de rotación Cap 4 niños de 8+ años</t>
  </si>
  <si>
    <t>Juego de rotación Cap 4 niños de 8+ años P.N</t>
  </si>
  <si>
    <t>Juego escalador deslizadero 3 a 12 niños 11 niños</t>
  </si>
  <si>
    <t>Juego Excavadora arena 2+años Cap1 niño</t>
  </si>
  <si>
    <t>Juego Excavadora arena 2+años Cap1 niño P.N</t>
  </si>
  <si>
    <t>Juego Funcion Multiple 5-12 Años Cap: 11 niños</t>
  </si>
  <si>
    <t>Juego gran escala circuito 3a5 años cap: 61 niños</t>
  </si>
  <si>
    <t>Juego gran escala incluyente funcion multiple 3-5</t>
  </si>
  <si>
    <t>Juego gran escala incluyente funcionmultip 3-12PN</t>
  </si>
  <si>
    <t>Juego gran escala torre circuito 1a12 años Cap:80</t>
  </si>
  <si>
    <t>Juego Infantil 2 a 5 años Cap: 6 niños</t>
  </si>
  <si>
    <t>Juego Metropolis Cap 25 niños de 2+ años P.N</t>
  </si>
  <si>
    <t>Juego modular giro 3 a 14 años Cap: 10 niños</t>
  </si>
  <si>
    <t>Juego Muelle 2 + años Capacidad:6 niños</t>
  </si>
  <si>
    <t>Juego Muelle Balancin sextuple 5-12 años Cap:6</t>
  </si>
  <si>
    <t>Juego multifuncional primera infancia 1-8Año 12niñ</t>
  </si>
  <si>
    <t>Juego muro electronico 2-12 años Cap:4 niños P.N</t>
  </si>
  <si>
    <t>Juego piezas de escalada 2 a 12 años</t>
  </si>
  <si>
    <t>Juego red araña 6-12 años Cap: 11 niños</t>
  </si>
  <si>
    <t>Juego red carrusel 5 a 12 años Cap: 40 niños</t>
  </si>
  <si>
    <t>Juego red conica 3 a 12 años Cap: 12 niños</t>
  </si>
  <si>
    <t>Juego red cónica 3 a 12 años Cap: 7 niños</t>
  </si>
  <si>
    <t>Juego rotacion mas de 3 años Cap: 15 niños</t>
  </si>
  <si>
    <t>Juego Tobogan cap 3 niños de 2+ años P.N</t>
  </si>
  <si>
    <t>Juego Tobogan Curvo cap 3 niños de 2+ años</t>
  </si>
  <si>
    <t>Juego Tobogan recto cap 4 niños de 2 + años</t>
  </si>
  <si>
    <t>Juego Tobogan Tubular 5 A 12 AÑOS Cap 7 niños</t>
  </si>
  <si>
    <t>Juego torre trepardeslizarsemanipular 3-14año12ni</t>
  </si>
  <si>
    <t>Juego trampolin circular 2 a 14 años Cap: 1 niño p</t>
  </si>
  <si>
    <t>Juego Villa primera infanc 2-5 añosCap:1-30ni P.N</t>
  </si>
  <si>
    <t>JuegoAnimal3D EPDM crab cap 6 de 2-8 años P.N</t>
  </si>
  <si>
    <t>JuegoCircuitoBomberoDeslizaEscalar3-12años</t>
  </si>
  <si>
    <t>JuegoMuellePaneleslateralesAnimal2+añosCap4</t>
  </si>
  <si>
    <t>JuegoMuellepaneleslateralesformasludicas2-8a</t>
  </si>
  <si>
    <t>LUMBARES (Back Extension 230LBS)</t>
  </si>
  <si>
    <t>Malla Nylon Imperm.CAL.14,Hexago 10cm**</t>
  </si>
  <si>
    <t>MESA BILLAR LIBRES</t>
  </si>
  <si>
    <t>MESA BILLAR POOL</t>
  </si>
  <si>
    <t>MESA JUEGO DE FUTBOLÍN</t>
  </si>
  <si>
    <t>MESA PING PONG 25mm. CON MAYA Y SET</t>
  </si>
  <si>
    <t>MODULO M-144(Punto de café)DiseñoC.M.U.</t>
  </si>
  <si>
    <t>Módulo Sanitario M-143-IDRD(S/Especificación)</t>
  </si>
  <si>
    <t>MODULO SANITARIO MULTIPLE-DISEÑO IDRD</t>
  </si>
  <si>
    <t>MULTIESTACIÓN DE 8 TORRES</t>
  </si>
  <si>
    <t>PANTORRILLA SENTADO (Seated Calf)</t>
  </si>
  <si>
    <t>PECHO SENTADO ISOLATERAL</t>
  </si>
  <si>
    <t>Perro para guaya 3/8" tipo pesado</t>
  </si>
  <si>
    <t>POLEA ALTA ISOLATERAL</t>
  </si>
  <si>
    <t>PRENSA ATLETICA INCLINADA (45 Degree )</t>
  </si>
  <si>
    <t>PRENSA HORIZONTAL (Leg Press/415 LBS)</t>
  </si>
  <si>
    <t>PRESION HOMBRO ISOLATERAL</t>
  </si>
  <si>
    <t>Remates para Cubierta Deck 333C (Sum+Inst)</t>
  </si>
  <si>
    <t>REMO CON APOYO ISOLATERAL ( Diverging</t>
  </si>
  <si>
    <t>Señal poste direccional (sumin + trasn) H.=3.50</t>
  </si>
  <si>
    <t>SEÑALETICA PARA CRDC</t>
  </si>
  <si>
    <t>SET DE MANCUERNAS RECUBIERTAS</t>
  </si>
  <si>
    <t>SET DE MANCUERNAS RUSAS</t>
  </si>
  <si>
    <t>SET SACOS DE PESOS POWER BAG</t>
  </si>
  <si>
    <t>SMITH MACHINE (Smith Machine)</t>
  </si>
  <si>
    <t>SOPORTE DOMINADAS Y FONDOS</t>
  </si>
  <si>
    <t>STEP DECK – BANCO</t>
  </si>
  <si>
    <t>Termohigrometro (Incluye base plastica)</t>
  </si>
  <si>
    <t>Tobogan recto cap 3 niños de 2+ años</t>
  </si>
  <si>
    <t>TOTAL CADERA (Rotary Hip W/295 LB)</t>
  </si>
  <si>
    <t>TRAMPOLIN 48"</t>
  </si>
  <si>
    <t>TRICEPS PARALELAS (Seated Triceps)</t>
  </si>
  <si>
    <t>TULA BOXEO 1900 180 CM (CUERO)</t>
  </si>
  <si>
    <t>ABRAZADERA PERA AISLAMIENTO DIELÉC. 1"</t>
  </si>
  <si>
    <t>ABRAZADERA PERA AISLAMIENTO DIELÉC. 1/2"</t>
  </si>
  <si>
    <t>ABRAZADERA PERA AISLAMIENTO DIELÉC. 2"</t>
  </si>
  <si>
    <t>ABRAZADERA PERA AISLAMIENTO DIELÉC. 3"</t>
  </si>
  <si>
    <t>ABRAZADERA PERA AISLAMIENTO DIELÉC. 3/4"</t>
  </si>
  <si>
    <t>CODO 90 GALVANIZADO S.C.I. 1 1/4"</t>
  </si>
  <si>
    <t>REGULADOR DE GAS 1 ETAPA</t>
  </si>
  <si>
    <t>TEE GALVANIZADA S.C.I. 1 1/4"</t>
  </si>
  <si>
    <t>TEE GALVANIZADA S.C.I. 3/4"</t>
  </si>
  <si>
    <t>UNION GALVANIZADA S.C.I. 1 1/4"</t>
  </si>
  <si>
    <t>Anclaje Epóxico Resina Red Head G-5 (1/4 Gln)</t>
  </si>
  <si>
    <t>FIBRA OPTICA DE 6HILOS MULTIMODO</t>
  </si>
  <si>
    <t>INTRAPLAST Z - SIKA (Relleno para Lechadas)</t>
  </si>
  <si>
    <t>sikaceram b.a blanco 25 kg</t>
  </si>
  <si>
    <t>Acanto /Alcanthus mollis</t>
  </si>
  <si>
    <t>Acanto Planta ornamental</t>
  </si>
  <si>
    <t>ARBOL AMARRABOLLOS</t>
  </si>
  <si>
    <t>ARBOL BORRACHERO ROJO</t>
  </si>
  <si>
    <t>ARBOL CARISECO</t>
  </si>
  <si>
    <t>ARBOL CORONO</t>
  </si>
  <si>
    <t>ARBOL CUCHARO</t>
  </si>
  <si>
    <t>ARBOL DURAZNILLO</t>
  </si>
  <si>
    <t>ARBOL GAQUE</t>
  </si>
  <si>
    <t>ARBOL GARBANCILLO</t>
  </si>
  <si>
    <t>ARBOL GARROCHO</t>
  </si>
  <si>
    <t>ARBOL GUAYAVILLO</t>
  </si>
  <si>
    <t>ARBOL MANZANO COLORADO</t>
  </si>
  <si>
    <t>ARBOL NAZARENO</t>
  </si>
  <si>
    <t>ARBOL RAQUE</t>
  </si>
  <si>
    <t>ARBOL SALVIO</t>
  </si>
  <si>
    <t>ARBOL TROMPETO</t>
  </si>
  <si>
    <t>ARBOL UVA CAMARONA</t>
  </si>
  <si>
    <t>Arbol Yarumo/Cecropia Telenitida(H=1.0-1.5m)</t>
  </si>
  <si>
    <t>Aroma/Pelagornium Sp Taludes Exteriores</t>
  </si>
  <si>
    <t>Base para cubiertas verdes</t>
  </si>
  <si>
    <t>Bergenia/Bergenia Winterglut</t>
  </si>
  <si>
    <t>Bloqueo,Traslado y Tala Arboles Existentes</t>
  </si>
  <si>
    <t>Cissus/Cissus Rhombifolia</t>
  </si>
  <si>
    <t>Equiseto/Equisetum Bogotense</t>
  </si>
  <si>
    <t>Helichrysum Helichrysu Petiolaire</t>
  </si>
  <si>
    <t>Hinojo/Foeniculum Vulgare</t>
  </si>
  <si>
    <t>Iris Africano Dietes vegeta en Taludes Exteriores</t>
  </si>
  <si>
    <t>Lavanda/Lavandula Dentata</t>
  </si>
  <si>
    <t>Ligustro/Ligustrum lucidum</t>
  </si>
  <si>
    <t>Limonium/Limonium Spectabile</t>
  </si>
  <si>
    <t>LLamas/Kniphofia Uvaria</t>
  </si>
  <si>
    <t>Malamadre/Neomarica Gracilis</t>
  </si>
  <si>
    <t>Palma Robelini/Phoenix Roebellini</t>
  </si>
  <si>
    <t>Pennisetum Morado/Setaceum Morado</t>
  </si>
  <si>
    <t>Pennisetum Verde/Setaceum Verde</t>
  </si>
  <si>
    <t>Plantas Techo Verde</t>
  </si>
  <si>
    <t>Plantas varias</t>
  </si>
  <si>
    <t>Plnatas varias tipo 2</t>
  </si>
  <si>
    <t>Roble Australiano/Grevillea Robusta</t>
  </si>
  <si>
    <t>Romero Rosmarinus Officinalis</t>
  </si>
  <si>
    <t>Salvia Morada/Salvia leucantha</t>
  </si>
  <si>
    <t>Sarro/ Palma Boba Cyathea Caracasana</t>
  </si>
  <si>
    <t>Sarro/Cyathea caracasana</t>
  </si>
  <si>
    <t>Suminist,Siembra y Mto. Especies en Jardineras.</t>
  </si>
  <si>
    <t>Uvo Ruso/Cissus Rhombofolia Ellen Danica</t>
  </si>
  <si>
    <t>VerbenaMorada/Stachytarpheta cayennensis</t>
  </si>
  <si>
    <t>Vervena Bonariensis /Stachytarpheta Sp.</t>
  </si>
  <si>
    <t>Vervena Morada /Stachytarpheta Cayenennsis</t>
  </si>
  <si>
    <t>Black Theater 1" 0.61 x 1.22 Fiberglass</t>
  </si>
  <si>
    <t>Anillas de 5000 lb con fijacion a concreto</t>
  </si>
  <si>
    <t>borde metalico</t>
  </si>
  <si>
    <t>CARRO DESPLAZAMIENTO LINEA DE VIDA</t>
  </si>
  <si>
    <t>Escalera y sistema de deteccion vertical CRDC</t>
  </si>
  <si>
    <t>LINEA DE VIDA HORIZONTAL (SUM+INST)</t>
  </si>
  <si>
    <t>LINEA DE VIDA PARA CUBIERTAS CDRC</t>
  </si>
  <si>
    <t>rejilla fondo antiatrapamiento H/W ABS 7 3/4"X73/4</t>
  </si>
  <si>
    <t>SISTEMA CFP TIPO II 67602-00 DE LATCHWAYS</t>
  </si>
  <si>
    <t>SOPORTE ACERO INOXIDABLE LINEA DE VIDA</t>
  </si>
  <si>
    <t>Granito Pulido Silver Gray</t>
  </si>
  <si>
    <t>formaleta muro a la vista - alquiler m2/dia</t>
  </si>
  <si>
    <t>ENSAYO LIMITES DE CONTRACCION</t>
  </si>
  <si>
    <t>REMONTA ESTABILIZADA</t>
  </si>
  <si>
    <t>Filtro Lamidren</t>
  </si>
  <si>
    <t>Geotextil PP2.500 (110x1.8m)</t>
  </si>
  <si>
    <t>BANCA VESTIER MUJERES Y HOMBRES</t>
  </si>
  <si>
    <t>BARRA CONTINUA FIJA ALTURA 1,20</t>
  </si>
  <si>
    <t>Canto rigido de 22 mm</t>
  </si>
  <si>
    <t>DEPOSITO DANZAS. Altura 3,20 fondo 0,60</t>
  </si>
  <si>
    <t>Enchape en Listones de Madera Choiba *CDRC</t>
  </si>
  <si>
    <t>Estación Cambia Pañal AC-BCSBY Acuaval</t>
  </si>
  <si>
    <t>ESTANTE ABIERTO. De 1,90 x 2,60 fondo 0,60</t>
  </si>
  <si>
    <t>ESTANTE DEPOSITO DE INSTRUMENTOS</t>
  </si>
  <si>
    <t>LOCKERS PARA PISCINA 100% PLASTICO</t>
  </si>
  <si>
    <t>MESA 80 x 60</t>
  </si>
  <si>
    <t>MESA APILABLE 70 x 50</t>
  </si>
  <si>
    <t>MESA APILABLE 70 x 50 CDRC1 TUNAL</t>
  </si>
  <si>
    <t>MESA DE CENTRO 80 x 80</t>
  </si>
  <si>
    <t>MESA IRREGULAR 1,50 x 0,80 altura 0.50</t>
  </si>
  <si>
    <t>MESA K-1 FIJA 60 x 60</t>
  </si>
  <si>
    <t>MESA K-2 FIJA 80 x 80</t>
  </si>
  <si>
    <t>MESA PROFESOR OVALADA DE 110 x 80</t>
  </si>
  <si>
    <t>MódulosMaderaPiscinas-M-10(0.40x0.33m)S/Esp</t>
  </si>
  <si>
    <t>MuebleAtenciónGimnasio-M-13(3.33x1.10m)S/Esp</t>
  </si>
  <si>
    <t>Planoteca en cold rolled infer-super Cap:12bandeja</t>
  </si>
  <si>
    <t>POLTRONA BRAVIA 2 PUESTOS CDRC</t>
  </si>
  <si>
    <t>Puerta Tipo U(1.00x2.50)CRD-Font(S/Esp.Tecnic</t>
  </si>
  <si>
    <t>PUESTO CUARTO CONTROL. 2,30 x 0,60</t>
  </si>
  <si>
    <t>PUESTO OFICINA . 1,80 x 0,70</t>
  </si>
  <si>
    <t>PUESTOS ADMISTRACION . 1,80 x 0,70</t>
  </si>
  <si>
    <t>RECEPCION CONTROL. Diametro 5,20</t>
  </si>
  <si>
    <t>RECEPCION PORTERIA HALL CULTURAL.</t>
  </si>
  <si>
    <t>Sanitario institucional de tanque ref. power one 1</t>
  </si>
  <si>
    <t>Silla Auditorio Tubula. Metal Poliuret-CDRC-Fontan</t>
  </si>
  <si>
    <t>Silla AuditorioTubular metalPoliuret.InyectNova35</t>
  </si>
  <si>
    <t>SILLA BOLOGNA SB</t>
  </si>
  <si>
    <t>SILLA BUTACO SHELL ALTO</t>
  </si>
  <si>
    <t>SILLA ESTUDIANTES. SMART</t>
  </si>
  <si>
    <t>SILLA KIRA V-2</t>
  </si>
  <si>
    <t>SILLA MUSICOS. BENET</t>
  </si>
  <si>
    <t>SILLA TAFI INFANTIL</t>
  </si>
  <si>
    <t>SillaAuditorio ref.Nova35Sin Mesa Abatible-Inorca</t>
  </si>
  <si>
    <t>SOFA CORRIDO BOOTH</t>
  </si>
  <si>
    <t>Tablero Aglomerado Melaminico 18mm-rh</t>
  </si>
  <si>
    <t>Neopreno e=5.0cm(40x50cm)Dureza-60+Ref.1/4"</t>
  </si>
  <si>
    <t>Manijas o Agarraderas</t>
  </si>
  <si>
    <t>Puerta Metalica P-41(3.70x3.30m)CRD(S/Espec</t>
  </si>
  <si>
    <t>Puerta Metalica P-42(27.45x3.30m)CRD(S/Espec</t>
  </si>
  <si>
    <t>Puerta Metalica P-43(2.45x3.30m)CRD(S/Espec</t>
  </si>
  <si>
    <t>Puerta P-00Metalica(3.0x3.60)CRD(S/Esp.Tecnica</t>
  </si>
  <si>
    <t>Puerta P-01Metalica(3.0x2.75)CRDl(S/Esp.Tecnica</t>
  </si>
  <si>
    <t>Puerta P-43Met.Reja(2.45x3.30m)CRD(S/Esp.Tec</t>
  </si>
  <si>
    <t>Puerta P-45Met.Reja(1.50x2.40m)CRD(S/Esp.Tec</t>
  </si>
  <si>
    <t>Puerta P-47Met.Reja(1.00x2.60m)CRD(S/Esp.Tec</t>
  </si>
  <si>
    <t>PuertaVitrinaPerf.Aluminio(S/Descripcion Tec)</t>
  </si>
  <si>
    <t>Ventana Aluminio V-46(1.97x3.30m)+VidrioS/Espec</t>
  </si>
  <si>
    <t>Ventana Modular Fija Piso techo (S/Descripc tec)</t>
  </si>
  <si>
    <t>ventana Modular FijaFalsoFlotado(S/Descripctec)</t>
  </si>
  <si>
    <t>ventana Modular FijaPiso techo(S/Descripctec)</t>
  </si>
  <si>
    <t>Ventana V-01(56.45x3.10m)CRD(S/Esp.Tecnica</t>
  </si>
  <si>
    <t>Ventana V-02(46.85x3.10m)CRD(S/Esp.Tecnica</t>
  </si>
  <si>
    <t>Ventana V-03(27.65x3.60m)CRD(S/Esp.Tecnica</t>
  </si>
  <si>
    <t>Ventana V-04(37.25x3.60m)CRD(S/Esp.Tecnica</t>
  </si>
  <si>
    <t>Ventana V-37(29.31x3.30m)CRD(S/Esp.Tecnica</t>
  </si>
  <si>
    <t>Ventana V-50(3.92X7.05m)CRD(S/Especificacio</t>
  </si>
  <si>
    <t>VentanaV-001(7.25*4.43m)Perf.Aluminio-Fontnar</t>
  </si>
  <si>
    <t>VentanaV-002(2.73*3.20m)Perf.Aluminio-Fontnar</t>
  </si>
  <si>
    <t>VentanaV-012(4.65*3.20)Perf.Aluminio-FontnarS</t>
  </si>
  <si>
    <t>VentanaV-031(4.01*4.95)Perf.Alum-S/Especificac</t>
  </si>
  <si>
    <t>VentanaV-032(8.11*4.95)Perf.Alum-S/Especificac</t>
  </si>
  <si>
    <t>VentanaV-033(4.72*5.55)Perf.Alum-S/Especificac</t>
  </si>
  <si>
    <t>VentanaV-034(6.02*5.55)Perf.Alum-S/Especificac</t>
  </si>
  <si>
    <t>VentanaV-035(5.25*5.55)Perf.Alum-S/Especificac</t>
  </si>
  <si>
    <t>VentanaV-036(4.29*5.55)Perf.Alum-S/Especificac</t>
  </si>
  <si>
    <t>VentanaV-037(1.77*3.20)Perf.Alum-S/Especificac</t>
  </si>
  <si>
    <t>VentanaV-039(1.75*3.20)Perf.Alum-S/Especificac</t>
  </si>
  <si>
    <t>VentanaV-043(60.45*2.57)Perf.Alum-S/Especificac</t>
  </si>
  <si>
    <t>VentanaV-071(0.52*3.20)Perf.Alum-S/Especificac</t>
  </si>
  <si>
    <t>Plano de evac en lám galvan de 2mm. 0.12X0.26m</t>
  </si>
  <si>
    <t>Plano de evac en lám galvan de 2mm. 0.33X0.26m</t>
  </si>
  <si>
    <t>plantilla en plotter de corte de baja adherencia</t>
  </si>
  <si>
    <t>TotemSeñalTipo A Estruc Perfil metal+lam</t>
  </si>
  <si>
    <t>TotemSeñalTipo B Estruc Perfil metal+lam</t>
  </si>
  <si>
    <t>Chapeta cuadrada sencilla fija acero inoxida CDRC</t>
  </si>
  <si>
    <t>ANCLAJE PARA ESCALERA</t>
  </si>
  <si>
    <t>Azafate de 1/4" o Fuentes en acero</t>
  </si>
  <si>
    <t>CanalLaminaCal.20 Des:1.50m</t>
  </si>
  <si>
    <t>CHAPETONES PARA ESCALERA</t>
  </si>
  <si>
    <t>Cocina Industrial de 16 Puestos M-5107</t>
  </si>
  <si>
    <t>Estanteria Solida M-2000 (140x40x180cm)</t>
  </si>
  <si>
    <t>Gratinador a Gas de 39" ref.GTF-39 Tornado</t>
  </si>
  <si>
    <t>Mesa deTrabajo M-701(100x69x87cm</t>
  </si>
  <si>
    <t>Mesa deTrabajo M-704(200x69x87cm)</t>
  </si>
  <si>
    <t>PERFIL ESTRUCTURAL 3 1/2"x2"x2mm - 6m</t>
  </si>
  <si>
    <t>Plancha Asadora a Gas de piso 36" Ref:AVP-36</t>
  </si>
  <si>
    <t>Refrigerador Traulsen UPT4812-LR48"</t>
  </si>
  <si>
    <t>Repisa a Muro M-1850</t>
  </si>
  <si>
    <t>Tubo redondo en Acero Inoxidable</t>
  </si>
  <si>
    <t>Tubo redondo en lámina Cold Rolled Cal. 18</t>
  </si>
  <si>
    <t>TuboRectangular20*40mm Cold Rolled1.51mm</t>
  </si>
  <si>
    <t>VentanaV-038(1.77*3.20)Perf.Alum-S/Especificac</t>
  </si>
  <si>
    <t>Wok de Sobremesa M-7865</t>
  </si>
  <si>
    <t>BOMBA JOCKEY</t>
  </si>
  <si>
    <t>CABEZAL DE PRUEBA 6 x 4 x 2 1/2"</t>
  </si>
  <si>
    <t>CODO RANURADO HIERRO DUCTIL- 8"</t>
  </si>
  <si>
    <t>COPA 150L 1 x 3/4"</t>
  </si>
  <si>
    <t>COPA 6 X 4" RANURADA</t>
  </si>
  <si>
    <t>COPA EXCENTRICA 6 X 4"</t>
  </si>
  <si>
    <t>COUPLING ACERO RANURADO FLEXIBLE 8"</t>
  </si>
  <si>
    <t>COUPLING ACERO RANURADO REGIDO 1 ¼"</t>
  </si>
  <si>
    <t>COUPLING ACERO RANURADO RIGIDO 8"</t>
  </si>
  <si>
    <t>GUASA 3/4"</t>
  </si>
  <si>
    <t>JUNTA FLEXIBLE CERTIFICADA UL/FM 1 1/4"</t>
  </si>
  <si>
    <t>JUNTA FLEXIBLE CERTIFICADA UL/FM 2 1/2"</t>
  </si>
  <si>
    <t>JUNTA FLEXIBLE CERTIFICADA UL/FM 2"</t>
  </si>
  <si>
    <t>JUNTA FLEXIBLE CERTIFICADA UL/FM 6"</t>
  </si>
  <si>
    <t>Modulo de relé de bajo voltaje CDRC Cometas</t>
  </si>
  <si>
    <t>PANEL DE ALARMA DE INCENDIOS</t>
  </si>
  <si>
    <t>Panel de detección de incendios CDRC Cometas</t>
  </si>
  <si>
    <t>SOPORTE ANTISISMICO (CUATRO VIAS) 6"</t>
  </si>
  <si>
    <t>STRAP 1 1/4 x 1"</t>
  </si>
  <si>
    <t>STRAP 2 1/2 x 1"</t>
  </si>
  <si>
    <t>TAPA RANURADO H.D. 1 1/2"</t>
  </si>
  <si>
    <t>TEE MECANICA H.D RANURADA 1 1/2 X 1 1/4"</t>
  </si>
  <si>
    <t>TEE MECANICA H.D RANURADA 2 1/2 X 1 1/2"</t>
  </si>
  <si>
    <t>TEE MECANICA H.D RANURADA 2 1/2 X 1 1/4"</t>
  </si>
  <si>
    <t>TEE MECANICA H.D RANURADA 2 1/2 X 2"</t>
  </si>
  <si>
    <t>TEE MECANICA H.D RANURADA 2 X 1 1/2"</t>
  </si>
  <si>
    <t>TEE MECANICA H.D RANURADA 2 X 1 1/4"</t>
  </si>
  <si>
    <t>TEE MECANICA ROSCADA 2 1/2 X 1"</t>
  </si>
  <si>
    <t>TEE MECANICA ROSCADA 2 X 1"</t>
  </si>
  <si>
    <t>TEE RANURADA HIERRO DUCTIL - 8"</t>
  </si>
  <si>
    <t>TUBO ACERO AL CARBON C/C SCH-40- 1 1/2"</t>
  </si>
  <si>
    <t>TUBO ACERO AL CARBON C/C SCH-40- 1"</t>
  </si>
  <si>
    <t>TUBO C900 4" RED INCENDIOS SUBTERRANEA</t>
  </si>
  <si>
    <t>VALVULA ANGULAR PARA GABINETE DE 2 1/2"</t>
  </si>
  <si>
    <t>VÁLVULA DE DRENAJE Y PRUEBA 1 1/2"-B</t>
  </si>
  <si>
    <t>VÁLVULA EXPULSORA DE AIRE 3/4"</t>
  </si>
  <si>
    <t>Hempacore One 43600de Hempel o equivalente</t>
  </si>
  <si>
    <t>ABRAZADERA AJUSTABLE 3/4"</t>
  </si>
  <si>
    <t>ABRAZADERA AJUSTABLE 3/8"</t>
  </si>
  <si>
    <t>ABRAZADERA AJUSTABLE 5/8"</t>
  </si>
  <si>
    <t>ABRAZADERA AJUSTABLE 7/8"</t>
  </si>
  <si>
    <t>ABRAZADERA AJUSTABLE DE 1"</t>
  </si>
  <si>
    <t>ABRAZADERA AJUSTABLE DE 3/4"</t>
  </si>
  <si>
    <t>Abrazadera tipo horquilla 4"</t>
  </si>
  <si>
    <t>Abrazadera tipo horquilla 6"</t>
  </si>
  <si>
    <t>ACCESORIOS SWITCH DIFERENCIAL</t>
  </si>
  <si>
    <t>ADHESIVO ARMACELL (Botella)</t>
  </si>
  <si>
    <t>AISLAMIENTO RUBATEX PARA TUBERÍA DE 3/8"</t>
  </si>
  <si>
    <t>Antivibratorio de neopreno diametro 2" x 2 (AA)</t>
  </si>
  <si>
    <t>ARANDELAS PARA EQUIPO DE VENTILACIÓN</t>
  </si>
  <si>
    <t>BASE EN NEOPENO</t>
  </si>
  <si>
    <t>BASE EN PERFIL METÁLICO PARA EQ. VENT.</t>
  </si>
  <si>
    <t>BASE FIJA LED 40"- 55" ST-WTV-22F METALICO</t>
  </si>
  <si>
    <t>BASE SOPORTE</t>
  </si>
  <si>
    <t>BASE SOPORTE BANCO FILTROS</t>
  </si>
  <si>
    <t>BOMBA DE CONDENSADO A 220/1/60</t>
  </si>
  <si>
    <t>BOMBA DE CONDENSADO A 220V</t>
  </si>
  <si>
    <t>BREAKER INDUSTRIAL 1X1A</t>
  </si>
  <si>
    <t>BREAKER INDUSTRIAL 1X3A</t>
  </si>
  <si>
    <t>BREAKER INDUSTRIAL 1X5A</t>
  </si>
  <si>
    <t>BREAKER INDUSTRIAL 3X10A</t>
  </si>
  <si>
    <t>BREAKER INDUSTRIAL 3X15A</t>
  </si>
  <si>
    <t>BREAKER INDUSTRIAL 3X1A</t>
  </si>
  <si>
    <t>Cable de control AWG 2X8 Blindado</t>
  </si>
  <si>
    <t>CABLEADO TARJETA DE CONTROL</t>
  </si>
  <si>
    <t>CAJA ACRILICA PARA SENSOR</t>
  </si>
  <si>
    <t>Caja ventilación extracción aleta curva 600cfm***</t>
  </si>
  <si>
    <t>Caldera agua caliente 750 MBTU/h</t>
  </si>
  <si>
    <t>Caldera condensado pisicna 500 MBTU/H</t>
  </si>
  <si>
    <t>Caldera para piscina con capacidad 2500 MBTU/h</t>
  </si>
  <si>
    <t>CARGA DE REFRIGERANTE R410A</t>
  </si>
  <si>
    <t>CHASIS BANCO DE FILTROS</t>
  </si>
  <si>
    <t>CHAZO DE EXPANSION DE 3/8"</t>
  </si>
  <si>
    <t>CHAZO DE EXPANSION DE1/4" (NO USAR)</t>
  </si>
  <si>
    <t>CHAZO EXPANSIVO 3/8 TIPO</t>
  </si>
  <si>
    <t>Chazo expansivo 3/8" x 1-7/8" (10un)</t>
  </si>
  <si>
    <t>CHAZOS PARA SUSPENSIÓN DE CAMPANA</t>
  </si>
  <si>
    <t>Cinta autoadhesiva 2,5" foil (54,8 ml)</t>
  </si>
  <si>
    <t>CINTA RUBATEX</t>
  </si>
  <si>
    <t>CLIPS PARA TDC CALIBRE 18</t>
  </si>
  <si>
    <t>CODO Cu DE 1 1/8"</t>
  </si>
  <si>
    <t>CODO Cu DE 1/2""</t>
  </si>
  <si>
    <t>CODO Cu DE 1/4"</t>
  </si>
  <si>
    <t>CODO Cu DE 3/8"</t>
  </si>
  <si>
    <t>CODO Cu DE 5/8"</t>
  </si>
  <si>
    <t>CODO Cu DE 7/8"</t>
  </si>
  <si>
    <t>Codo de cobre de 1 3/8"</t>
  </si>
  <si>
    <t>Codo de cobre de 1 5/8"</t>
  </si>
  <si>
    <t>Cofre metálico para interperie 60x40x30 cm</t>
  </si>
  <si>
    <t>CONEXIÓN FLEXIBLE</t>
  </si>
  <si>
    <t>CONEXIÓN FLEXIBLE TIPO LONA</t>
  </si>
  <si>
    <t>CONTROLADOR PRINCIPAL 16UI/16UO</t>
  </si>
  <si>
    <t>ControlHorarioParaEquipos deVentilación</t>
  </si>
  <si>
    <t>DÁMPER DE BALANCEO 25x25 CM</t>
  </si>
  <si>
    <t>DÁMPER DE BALANCEO 30x25 CM</t>
  </si>
  <si>
    <t>DÁMPER DE BALANCEO 30x30 CM</t>
  </si>
  <si>
    <t>DÁMPER DE BALANCEO 35x30 CM</t>
  </si>
  <si>
    <t>Damper manual de balanceo de 11" x 4"</t>
  </si>
  <si>
    <t>Damper manual de balanceo de 11" x 8"</t>
  </si>
  <si>
    <t>Damper manual de balanceo de 12" x 5"</t>
  </si>
  <si>
    <t>Damper manual de balanceo de 12" x 6"</t>
  </si>
  <si>
    <t>Damper manual de balanceo de 12" x 8"</t>
  </si>
  <si>
    <t>Damper manual de balanceo de 12" x 9"</t>
  </si>
  <si>
    <t>Damper manual de balanceo de 14" x 12"</t>
  </si>
  <si>
    <t>Damper manual de balanceo de 14" x 8"</t>
  </si>
  <si>
    <t>Damper manual de balanceo de 14" x 9"</t>
  </si>
  <si>
    <t>Damper manual de balanceo de 15" x 10"</t>
  </si>
  <si>
    <t>Damper manual de balanceo de 15" x 12"</t>
  </si>
  <si>
    <t>Damper manual de balanceo de 16" x 10"</t>
  </si>
  <si>
    <t>Damper manual de balanceo de 16" x 9"</t>
  </si>
  <si>
    <t>Damper manual de balanceo de 18" x 10"</t>
  </si>
  <si>
    <t>Damper manual de balanceo de 23" x 12"</t>
  </si>
  <si>
    <t>Damper manual de balanceo de 28" x 14"</t>
  </si>
  <si>
    <t>Damper manual de balanceo de 28" x 15"</t>
  </si>
  <si>
    <t>Damper manual de balanceo de 28"x13"</t>
  </si>
  <si>
    <t>DAMPER MANUAL L-D-25 12"X6"</t>
  </si>
  <si>
    <t>DAMPER MANUAL L-D-25 6"X6"</t>
  </si>
  <si>
    <t>DAMPER MANUAL L-D-25 8"X6"</t>
  </si>
  <si>
    <t>Damper motorizado con actuador on-off 26"X12"</t>
  </si>
  <si>
    <t>Difusor de suministro tipo 2 conos,de 24"x24" cuel</t>
  </si>
  <si>
    <t>Difusor flujo laminar L-FL de 24"x24", cuello 16"</t>
  </si>
  <si>
    <t>Difusor Sum Grandes Altura VDR-H-E1-800 MM</t>
  </si>
  <si>
    <t>Difusor tipo inyector aire mod L-SPP2, 8"</t>
  </si>
  <si>
    <t>Difusor2viasL-AV2 con Damper de 15"x12"</t>
  </si>
  <si>
    <t>Difusor3viasL-AV3 con Damper de 15"x12"</t>
  </si>
  <si>
    <t>Difusor4viascon Damper de 24"x24"</t>
  </si>
  <si>
    <t>Difusor4viasL-AVS con Damper de 12"x12"</t>
  </si>
  <si>
    <t>Difusor4viasL-AVS con Damper de 15"x15"</t>
  </si>
  <si>
    <t>Difusor4viasL-AVS con Damper de 9"x9"</t>
  </si>
  <si>
    <t>Ducto de poliisocianurato de 1"</t>
  </si>
  <si>
    <t>Ducto lámina fibra fono absorbente espesor 1 1/2"</t>
  </si>
  <si>
    <t>Ducto Lamina galv Cal 24</t>
  </si>
  <si>
    <t>Ducto salida de gases 10"</t>
  </si>
  <si>
    <t>Ductoglass metal 117*48-1"</t>
  </si>
  <si>
    <t>EMPAQUE DE ASBESTO 1" X 1/8"</t>
  </si>
  <si>
    <t>EMPAQUE DE CAUCHO 1" X 1/8"</t>
  </si>
  <si>
    <t>EQ VENT MEC ALÁBES ATRAS 3.600 CFM</t>
  </si>
  <si>
    <t>EQ VENT MEC ALÁBES ATRAS 5.000 CFM</t>
  </si>
  <si>
    <t>EQ VENTILACIÓN MEC CON DAMPER 100 CFM</t>
  </si>
  <si>
    <t>EQUIPO DE VENTILACIÓN MEC 40.000 CFM</t>
  </si>
  <si>
    <t>EQUIPOS DE SOLDADURA PARA COBRE</t>
  </si>
  <si>
    <t>ESQUINEROS CALIBRE 20</t>
  </si>
  <si>
    <t>Extractor axial de techo de capacidad 150 cfm</t>
  </si>
  <si>
    <t>Extractor helicocentrífugo en línea de 350 cfm, pr</t>
  </si>
  <si>
    <t>FILTRO METALICO LAVABLE 24"X24"X2"</t>
  </si>
  <si>
    <t>FILTROS 65%</t>
  </si>
  <si>
    <t>ONZ</t>
  </si>
  <si>
    <t>GUASA ZINCADA 3/8"</t>
  </si>
  <si>
    <t>GUAYA 1/8"</t>
  </si>
  <si>
    <t>GUAYA PARA SUSPENSIÓN DE CAMPANA</t>
  </si>
  <si>
    <t>H EN HIERRO PARA UNIDAD CONDEN</t>
  </si>
  <si>
    <t>IZAJE</t>
  </si>
  <si>
    <t>KIT AUTOELEVACIÓN PARA MANTENIMIENTO</t>
  </si>
  <si>
    <t>KIT de guaya de 4m, terminación Lazo + Gripple tip</t>
  </si>
  <si>
    <t>LÁMINA BLACH THEATER 1" FGLAS</t>
  </si>
  <si>
    <t>LÁMINA DE ACERO GALVANIZADO CALIBRE 22</t>
  </si>
  <si>
    <t>LÁMINA DE ACERO GALVANIZADO CALIBRE 24</t>
  </si>
  <si>
    <t>LAMINA FIBRA DE VIDRIO 1.5" DUCT WRAP</t>
  </si>
  <si>
    <t>LAMINA FIBRA DE VIDRIO AEROCOR 1"</t>
  </si>
  <si>
    <t>Lamina galv Cal 22</t>
  </si>
  <si>
    <t>Lamina galv Cal 24</t>
  </si>
  <si>
    <t>LIMPIADOR PARA RUBATEX (POR BOTELLA)</t>
  </si>
  <si>
    <t>Manguera flexible aislada diametro 12"</t>
  </si>
  <si>
    <t>Manguera Flexible Diam 14</t>
  </si>
  <si>
    <t>MANGUERA Y ACCESORIOS DE CONEXIÓN</t>
  </si>
  <si>
    <t>Mano de obra inspector mecánico</t>
  </si>
  <si>
    <t>MINISPLIT INVENTER 24.000 BTU/HR</t>
  </si>
  <si>
    <t>MOGOLLA EN NEOPRENO 2"X1"</t>
  </si>
  <si>
    <t>MOGOLLA EN NEOPRENO 4"X2"</t>
  </si>
  <si>
    <t>MOTOR 220V/3PH/60HZ 1.5HP; 1.300 RPM</t>
  </si>
  <si>
    <t>MOTOR 220V/3PH/60HZ 10 HP</t>
  </si>
  <si>
    <t>MOTOR 220V/3PH/60HZ 15HP</t>
  </si>
  <si>
    <t>MOTOR 220V/3PH/60HZ 1HP; 1.300 RPM</t>
  </si>
  <si>
    <t>MOTOR 220v73PH/60HZ DE 5HP 1.300RPM</t>
  </si>
  <si>
    <t>NEOPRENO DE SOPORTE EQ. VENT.</t>
  </si>
  <si>
    <t>NITROGENO</t>
  </si>
  <si>
    <t>PEGANTE ARMAFLEX 520-S</t>
  </si>
  <si>
    <t>PEGANTE PARA AEROCOR</t>
  </si>
  <si>
    <t>PERFIL CHANELL 4x2</t>
  </si>
  <si>
    <t>PERFIL CHANNEL 2x1</t>
  </si>
  <si>
    <t>PERROS PARA SUSPENSIÓN DE CAMPANA</t>
  </si>
  <si>
    <t>PINES ADHESIVOS PARA AEROCOR</t>
  </si>
  <si>
    <t>PINTURA ARMAFISH (Botella)</t>
  </si>
  <si>
    <t>PINTURA ELASTOMERICA PARA RUBATEX</t>
  </si>
  <si>
    <t>PLENUM</t>
  </si>
  <si>
    <t>PREFILTROS LAVABLES</t>
  </si>
  <si>
    <t>Programador y control horario digital</t>
  </si>
  <si>
    <t>REFRIGERANTE R-410A</t>
  </si>
  <si>
    <t>Rejilla de descarga T. Louver sin damper 12"x8" gr</t>
  </si>
  <si>
    <t>Rejilla de extracción tipo cubo de 10"x6" con dam</t>
  </si>
  <si>
    <t>Rejilla de extracción tipo cubo de 10"x8" con dam</t>
  </si>
  <si>
    <t>Rejilla de extracción tipo cubo de 12"x10" con dam</t>
  </si>
  <si>
    <t>Rejilla de extracción tipo cubo de 16"x10" con dam</t>
  </si>
  <si>
    <t>Rejilla de extracción tipo cubo de 6"x6" con dam</t>
  </si>
  <si>
    <t>Rejilla de retorno aleta fija con damper de 46x60"</t>
  </si>
  <si>
    <t>Rejilla de retorno tipo aleta fija con damper, de</t>
  </si>
  <si>
    <t>Rejilla de suministro tipo doble aleta con damper</t>
  </si>
  <si>
    <t>Rejilla Sum 1 Aleta Movil LHV 32"x10" con Damper</t>
  </si>
  <si>
    <t>Rejilla Sum 1 Aleta Movil LHV 32"x14" con Damper</t>
  </si>
  <si>
    <t>Rejilla T.A.E.(Toma de Aire Exterior),tipo louver,</t>
  </si>
  <si>
    <t>Rejilla Tip Persiana Malla Mosquitera Plast 20x26"</t>
  </si>
  <si>
    <t>Rejilla Tip Persiana Malla Mosquitera Plast 44x34"</t>
  </si>
  <si>
    <t>RELÉ DPDT BOBINA 12 VDC</t>
  </si>
  <si>
    <t>Riel chanel perforado 1-5/8’’ x 13/16’’ (3m)</t>
  </si>
  <si>
    <t>ROUTER DE COMUNICACIÓN BACNET</t>
  </si>
  <si>
    <t>RUBATEX DE 1 1/8"</t>
  </si>
  <si>
    <t>Rubatex de 1 3/8"</t>
  </si>
  <si>
    <t>Rubatex de 1 5/8"</t>
  </si>
  <si>
    <t>RUBATEX DE 1/2"</t>
  </si>
  <si>
    <t>RUBATEX DE 1/4"</t>
  </si>
  <si>
    <t>RUBATEX DE 3/4"</t>
  </si>
  <si>
    <t>RUBATEX DE 3/8"</t>
  </si>
  <si>
    <t>RUBATEX DE 5/8"</t>
  </si>
  <si>
    <t>RUBATEX DE 7/8"</t>
  </si>
  <si>
    <t>SEMICODO Cu DE 1 1/8"</t>
  </si>
  <si>
    <t>SEMICODO Cu DE 1/2"</t>
  </si>
  <si>
    <t>SEMICODO Cu DE 3/4"</t>
  </si>
  <si>
    <t>SEMICODO Cu DE 3/8"</t>
  </si>
  <si>
    <t>SEMICODO Cu DE 5/8"</t>
  </si>
  <si>
    <t>SEMICODO Cu DE 7/8"</t>
  </si>
  <si>
    <t>Semicodo de cobre de 1 3/8"</t>
  </si>
  <si>
    <t>Semicodo de cobre de 1 5/8"</t>
  </si>
  <si>
    <t>SERVICIO CORTADORA</t>
  </si>
  <si>
    <t>SERVICIO DOBLADORA</t>
  </si>
  <si>
    <t>SOLDADURA DE PLATA</t>
  </si>
  <si>
    <t>SWITCH DIFERENCIAL DE PRESIÓN DE AIRE</t>
  </si>
  <si>
    <t>TABLERO DE FUERZA Y CONTROL TEFC-AA-03</t>
  </si>
  <si>
    <t>TABLERO DE FUERZA Y CONTROL TEFC-AA-04</t>
  </si>
  <si>
    <t>Tablero eléct control sistema extracción BB CDRC</t>
  </si>
  <si>
    <t>Tablero eléctrico control sistemas de extracción c</t>
  </si>
  <si>
    <t>Tablero eléctrico control sistemas de extracción P</t>
  </si>
  <si>
    <t>Termostato digital con caja guarda termostato</t>
  </si>
  <si>
    <t>TORNILLERÍA</t>
  </si>
  <si>
    <t>TORNILLO AUTORROSCANTE</t>
  </si>
  <si>
    <t>TORNILLO CARRIAJE 3/8" X 1"</t>
  </si>
  <si>
    <t>TORNILLOS CONDENSADORA</t>
  </si>
  <si>
    <t>TORNILLOS MANEJADORA</t>
  </si>
  <si>
    <t>TORNILLOS PARA EQUIPO DE VENTILACIÓN</t>
  </si>
  <si>
    <t>TRANSFORMADOR 120 VAC - 24 VAC; 96 VA</t>
  </si>
  <si>
    <t>TRANSMISIÓN (POLEA - CORREA) 3hp</t>
  </si>
  <si>
    <t>TRANSMISIÓN (POLEAS - CORREA) 15hp</t>
  </si>
  <si>
    <t>TRANSMISIÓN (POLEAS CORREA) 10hp</t>
  </si>
  <si>
    <t>TRANSMISOR DE PRESIÓN DIFERENCIAL</t>
  </si>
  <si>
    <t>TUBERÍA Cu RIGIDA TIPO K DE 1 1/8"</t>
  </si>
  <si>
    <t>TUBERÍA Cu RIGIDA TIPO K DE 5/8"</t>
  </si>
  <si>
    <t>TUBERÍA Cu RIGIDA TIPO L DE 1/2"</t>
  </si>
  <si>
    <t>TUBERÍA Cu RIGIDA TIPO L DE 1/4"</t>
  </si>
  <si>
    <t>TUBERÍA Cu RIGIDA TIPO L DE 3/8"</t>
  </si>
  <si>
    <t>TUBERÍA Cu RIGIDA TIPO L DE 7/8"</t>
  </si>
  <si>
    <t>Tuberia de cobre rigida tipo K de 1 3/8"</t>
  </si>
  <si>
    <t>Tuberia de cobre rigida tipo K de 1 5/8"</t>
  </si>
  <si>
    <t>TUERCAS PARA EQUIPO DE VENTILACIÓN</t>
  </si>
  <si>
    <t>UNIDAD AA PISOTECHOCap12000btu/Q4000cfm</t>
  </si>
  <si>
    <t>UNIÓN Cu DE 1 1/8"</t>
  </si>
  <si>
    <t>UNIÓN Cu DE 1/2""</t>
  </si>
  <si>
    <t>UNIÓN Cu DE 1/4"</t>
  </si>
  <si>
    <t>UNIÓN Cu DE 3/8"</t>
  </si>
  <si>
    <t>UNIÓN Cu DE 5/8"</t>
  </si>
  <si>
    <t>UNIÓN Cu DE 7/8"</t>
  </si>
  <si>
    <t>Union de cobre de 1 3/8"</t>
  </si>
  <si>
    <t>Union de cobre de 1 5/8"</t>
  </si>
  <si>
    <t>Variador de frecuencia 3 HP</t>
  </si>
  <si>
    <t>Variador de frecuencia 5 HP</t>
  </si>
  <si>
    <t>Variador de frecuencia 7,5 HP</t>
  </si>
  <si>
    <t>Variador de velocidad para 10 HP</t>
  </si>
  <si>
    <t>VARILLA ROSCADA 1/4"</t>
  </si>
  <si>
    <t>VARILLA ROSCADA 5/8"</t>
  </si>
  <si>
    <t>Ventilacion inyeccion,de aleta curva,caudal 2400 c</t>
  </si>
  <si>
    <t>Ventilador centrífugo 10400 cfm</t>
  </si>
  <si>
    <t>Ventilador extractor centrifugo simple oido,de ale</t>
  </si>
  <si>
    <t>Ventilador extractor tipo hongo 1300cfm</t>
  </si>
  <si>
    <t>Ventilador extractor tipo hongo,transmisión por po</t>
  </si>
  <si>
    <t>AMORTIGUADOR CORCHERA piscina</t>
  </si>
  <si>
    <t>Anclaje cordel tipo finlandes polo tierra+soporA I</t>
  </si>
  <si>
    <t>ANCLAJE INCLINADO (2)</t>
  </si>
  <si>
    <t>ANCLAJE PARA ESCALERA Piscina</t>
  </si>
  <si>
    <t>ANCLAJE PLANO Panel Viraje Piscina</t>
  </si>
  <si>
    <t>ANCLAJE PODIUM CHAPA Piscina</t>
  </si>
  <si>
    <t>ANCLAJES INCLINADOS (4) Piscina</t>
  </si>
  <si>
    <t>BANDEROLAS NATACION ESPALDA Piscina</t>
  </si>
  <si>
    <t>Boquilla inyeccion agua caliente - 60gpm AceroInox</t>
  </si>
  <si>
    <t>CAJA DE PASO ELECTRICA PLASTICA PISCINA</t>
  </si>
  <si>
    <t>CHAPETONES PARA ESCALERA Piscina</t>
  </si>
  <si>
    <t>CORDEL PARA COMPETENCIA 25m piscina</t>
  </si>
  <si>
    <t>CORDEL PARA COMPETENCIA 50m piscina</t>
  </si>
  <si>
    <t>Escalera acero inox para canal-4 pasos Piscina</t>
  </si>
  <si>
    <t>FILTRO ø60"X102" PISCINA</t>
  </si>
  <si>
    <t>KIT TERMINAL REJILLA 24X3</t>
  </si>
  <si>
    <t>NICHO PARA REFLECTOR PISCINA</t>
  </si>
  <si>
    <t>NUMERO PARA PODIUMS Piscina</t>
  </si>
  <si>
    <t>PANEL DE MANOMETROS PISCINA</t>
  </si>
  <si>
    <t>PANEL DE VIRAJE Piscina</t>
  </si>
  <si>
    <t>PANEL DE VIRAJE Soporte Piscina</t>
  </si>
  <si>
    <t>PARTIDOR DE SALIDA piscina</t>
  </si>
  <si>
    <t>PASAMURO TIPO 4 DE ø 6"</t>
  </si>
  <si>
    <t>POSTES NATACION ESPALDA (4) Piscina</t>
  </si>
  <si>
    <t>Rejilla perimetral 345x24 mm Poliprop o ABS</t>
  </si>
  <si>
    <t>Sistema de Liberación de Vacio - CRDC-Cometas</t>
  </si>
  <si>
    <t>Soporte Corchera Acero Inox para cordel piscina</t>
  </si>
  <si>
    <t>Spool Filtración 8.5m, tubo ø10" en acero inox Pis</t>
  </si>
  <si>
    <t>Suministro Cepillo de nylon - Longitud 18"</t>
  </si>
  <si>
    <t>Suministro Juego de tuerca y manguito - Plastico p</t>
  </si>
  <si>
    <t>Suministro Kit para pruebas de agua en sitio profe</t>
  </si>
  <si>
    <t>Suministro Nasa aseo piscina - Platica</t>
  </si>
  <si>
    <t>TableroControlPisCompeticionCRDC-Cometas</t>
  </si>
  <si>
    <t>TENSOR CORCHERAS LATON CROM piscina</t>
  </si>
  <si>
    <t>TERMINAL MANGUERA AZUL</t>
  </si>
  <si>
    <t>TRANSFORAMADOR 300W PISCINA</t>
  </si>
  <si>
    <t>VALVULA DE LIBERACION DE VACIO PISCINA</t>
  </si>
  <si>
    <t>Excavacion pilotes Ø0.20m tornillo continuo CDRC</t>
  </si>
  <si>
    <t>Excavacion pilotes Ø0.30m tornillo continuo CDRC</t>
  </si>
  <si>
    <t>Separador homologado para pilotes CDRC</t>
  </si>
  <si>
    <t>Accesorio tipo base para instalacion de luminarias</t>
  </si>
  <si>
    <t>Accesorios (Sctiker BAXXXXX y Sctiker Potencia)</t>
  </si>
  <si>
    <t>Altavoz Electrovoice EVC 1122 95</t>
  </si>
  <si>
    <t>Altavoz Electrovoice EVC 1181S</t>
  </si>
  <si>
    <t>Altavoz Electrovoice EVF - 1122D/66</t>
  </si>
  <si>
    <t>Altavoz Electrovoice EVF - 1122D/99</t>
  </si>
  <si>
    <t>Altavoz Electrovoice EVF - 1181S</t>
  </si>
  <si>
    <t>Amplificador Electrovoice CPS 2.12</t>
  </si>
  <si>
    <t>Amplificador Electrovoice CPS 2.4</t>
  </si>
  <si>
    <t>Amplificador Electrovoice CPS 2.9</t>
  </si>
  <si>
    <t>Amplificador Electrovoice PA2250-T</t>
  </si>
  <si>
    <t>Amplificador Electrovoice PA2400-T</t>
  </si>
  <si>
    <t>ARP ARP INTENC16 NLT 12SPR MVOLT SC SM</t>
  </si>
  <si>
    <t>Arrancador suave para 1 HP</t>
  </si>
  <si>
    <t>Arrancador suave para 2 HP</t>
  </si>
  <si>
    <t>Arrancador suave para 7,5 HP</t>
  </si>
  <si>
    <t>BASES ANTIVIBRATORIAS EQ VENTILACIÓN</t>
  </si>
  <si>
    <t>Bombilla (LED A6725WW Duralamp) 22W 2800k</t>
  </si>
  <si>
    <t>Borna 1/0</t>
  </si>
  <si>
    <t>Borna 2</t>
  </si>
  <si>
    <t>Borna 2/0</t>
  </si>
  <si>
    <t>Borna 4/0</t>
  </si>
  <si>
    <t>Borna 400</t>
  </si>
  <si>
    <t>Borna 6</t>
  </si>
  <si>
    <t>Borna 8</t>
  </si>
  <si>
    <t>Botiquin basico de primeros auxilios - Contenido s</t>
  </si>
  <si>
    <t>BOTON DE EMERGENCIA</t>
  </si>
  <si>
    <t>BOTON DE PANICO</t>
  </si>
  <si>
    <t>BREAKER INDUSTRIAL 3X300 AMP</t>
  </si>
  <si>
    <t>Cable de control AWG 3X18 blindado</t>
  </si>
  <si>
    <t>CABLE DE CONTROL DIM</t>
  </si>
  <si>
    <t>CABLEADO GLOBAL</t>
  </si>
  <si>
    <t>CAMARA DOMO INTERIOR</t>
  </si>
  <si>
    <t>CAMARA EXTERIOR 270°</t>
  </si>
  <si>
    <t>CAMARA TIPO BULLET</t>
  </si>
  <si>
    <t>Camilla con inmovilizador de cuello y arnes</t>
  </si>
  <si>
    <t>Camion sencillo entre 6 y 7 metros largo-2.50 anch</t>
  </si>
  <si>
    <t>Canastilla de 1/2</t>
  </si>
  <si>
    <t>CAÑUELA POLIETILENO ( 1 1/2") E=2" FOIL</t>
  </si>
  <si>
    <t>CAÑUELA POLIETILENO ( 1 1/4") E=2" FOIL</t>
  </si>
  <si>
    <t>CELDA EN AIRE ENTRADA Y SALIDA</t>
  </si>
  <si>
    <t>CHEQUE HIDROBRIDADO Ø8”-300PSI -ACERO</t>
  </si>
  <si>
    <t>cinta aislante super 33 MT</t>
  </si>
  <si>
    <t>Concreto de 21 Mpa preparado en obra (3000PSI)</t>
  </si>
  <si>
    <t>Conductor XLPE 4/0 AWG 35 kV IL 133%</t>
  </si>
  <si>
    <t>Conector tipo Compresion 600A 4/0 AWG 15KV</t>
  </si>
  <si>
    <t>Consola Peavy FX-2 24</t>
  </si>
  <si>
    <t>Copa excentrica 8x6"</t>
  </si>
  <si>
    <t>CR1Accesorio Esquinero de 90grados + difusor</t>
  </si>
  <si>
    <t>CR2Accesorio Esquinero de 90grados + difusor</t>
  </si>
  <si>
    <t>Desinfección según especificaciones</t>
  </si>
  <si>
    <t>DETECTOR DE APERTURA</t>
  </si>
  <si>
    <t>DETECTOR DE APERTURA TIPO PESADO</t>
  </si>
  <si>
    <t>DETECTOR DE MOVIMENTO DE TECHO</t>
  </si>
  <si>
    <t>DETECTOR OPTICO TERMICO</t>
  </si>
  <si>
    <t>DETECTOR TERMICO</t>
  </si>
  <si>
    <t>ECLYPSE-ANTENA PARA CONTROL 400PIES</t>
  </si>
  <si>
    <t>ELEVADOR RED MEDIA PRESION</t>
  </si>
  <si>
    <t>EM3 Luminaria de emergencia LED 3W</t>
  </si>
  <si>
    <t>EQUIPO DE COMPUTO</t>
  </si>
  <si>
    <t>Equipo presión preensamblado agua Reutilización</t>
  </si>
  <si>
    <t>ESTACION MANUAL DE ALARMA</t>
  </si>
  <si>
    <t>FACTORY COMMISSIONING</t>
  </si>
  <si>
    <t>Filtro biologico (acondicionador magnetico)</t>
  </si>
  <si>
    <t>GABINETE DE PARED ABATIBLE</t>
  </si>
  <si>
    <t>GABINETE DE PISO</t>
  </si>
  <si>
    <t>JUNTA FLEXIBLE BORRACHA Ø8”</t>
  </si>
  <si>
    <t>Kit de marcaciones de tuberías</t>
  </si>
  <si>
    <t>Lavado según especificaciones.</t>
  </si>
  <si>
    <t>LECTORA DE TARJETA</t>
  </si>
  <si>
    <t>LED23CintaLED Linearlight Flex protect Short pitch</t>
  </si>
  <si>
    <t>LED7 47.4W - 4000k 3PCB-1R x 2200lm 1727mm</t>
  </si>
  <si>
    <t>LIMPIADOR ELECTRÓNICO 235CM3 CRC</t>
  </si>
  <si>
    <t>Mamposteria Bl. No. 4 incluye instal y Mortero</t>
  </si>
  <si>
    <t>MAMPOSTERIA CDRC FONTANAR</t>
  </si>
  <si>
    <t>Manguera flexible para conexión de tanque de nivel</t>
  </si>
  <si>
    <t>Marco y tapa para camara cs 274</t>
  </si>
  <si>
    <t>MARQUILLAS (Usar cio-101343)</t>
  </si>
  <si>
    <t>meson lavapinceles tanque corrido + salpicadero +</t>
  </si>
  <si>
    <t>Mezclador Peavy PV6-BT</t>
  </si>
  <si>
    <t>MODULO DE CONTROL</t>
  </si>
  <si>
    <t>Modulo de interconexión NAC</t>
  </si>
  <si>
    <t>MODULO MONITOR</t>
  </si>
  <si>
    <t>MOLINETE SENCILLO ABATIBLE</t>
  </si>
  <si>
    <t>MONITOR 42"</t>
  </si>
  <si>
    <t>Monitor HDMI 22" CDRC Cometas</t>
  </si>
  <si>
    <t>MOTOBOMBA 30 HP</t>
  </si>
  <si>
    <t>NVR</t>
  </si>
  <si>
    <t>NVR 32 CANALES Dahua ref Dhi-nvr 4832-4ks2</t>
  </si>
  <si>
    <t>OUTLET DE DATOS CDRC</t>
  </si>
  <si>
    <t>Pañete Liso 1:5 muros impermeabilizado e:1.5 cm</t>
  </si>
  <si>
    <t>Pañetes Sobre Muros Insumo Global</t>
  </si>
  <si>
    <t>Parlante de sobreponer EVID S4.2T</t>
  </si>
  <si>
    <t>Parlante de sobreponer EVID S8.2T</t>
  </si>
  <si>
    <t>Perro de 3/8" TIPO PESADO</t>
  </si>
  <si>
    <t>PILOTO 22 mm (ABB O Similar) Con LED Incluido</t>
  </si>
  <si>
    <t>PR2Luminaria LED Optica (5186) Asimetrica 547W</t>
  </si>
  <si>
    <t>Pre Amp / Mixer M-900MK2</t>
  </si>
  <si>
    <t>PRENSASTOPA</t>
  </si>
  <si>
    <t>Procesador Electrovoice DC ONE</t>
  </si>
  <si>
    <t>PRUEBA GENERAL RED CONTRA INCENDIOS</t>
  </si>
  <si>
    <t>PT1Columna Cilindrica con brazo sencillo 50cm</t>
  </si>
  <si>
    <t>PUERTA BATIENTE PARA DISCAPACITADOS</t>
  </si>
  <si>
    <t>Pulsador luminoso LED</t>
  </si>
  <si>
    <t>RCMS PDT 10 G2</t>
  </si>
  <si>
    <t>RCMS PDT 9 G2</t>
  </si>
  <si>
    <t>REGISTRO BOLA Ø 2 1/2"</t>
  </si>
  <si>
    <t>Registro Vastago ascendente 2"</t>
  </si>
  <si>
    <t>Registro Vastago ascendente 8"</t>
  </si>
  <si>
    <t>RETENDOR MAGNETICO DE INCENDIO</t>
  </si>
  <si>
    <t>RETENEDOR DE PUERTA DE ACCESO</t>
  </si>
  <si>
    <t>ROCIADOR ESFR K=14</t>
  </si>
  <si>
    <t>RPODB DX WH G2</t>
  </si>
  <si>
    <t>RPP20 DS 24V G2</t>
  </si>
  <si>
    <t>SENSOR DE DIÓXIDO DE CARBONO CO2</t>
  </si>
  <si>
    <t>SENSOR PIR PARA EXTERIORES</t>
  </si>
  <si>
    <t>SENSOR RECEPTOR TRANSMISOR BEAM</t>
  </si>
  <si>
    <t>Sensores para nivel tipo flotador</t>
  </si>
  <si>
    <t>SIAMESA DE BRONCE DE 4"X2 salidas de 21/2"</t>
  </si>
  <si>
    <t>SIRENA LUZ ESTROBOSCOPICA</t>
  </si>
  <si>
    <t>SPACE UTILIZATION EDGE</t>
  </si>
  <si>
    <t>STRAP 1 1/2 x 1"</t>
  </si>
  <si>
    <t>STRAP 2 x 1"</t>
  </si>
  <si>
    <t>SVEM - SOTFWARE</t>
  </si>
  <si>
    <t>SWITCH 16 PUERTOS</t>
  </si>
  <si>
    <t>SWITCH 24 PUERTOS PoE</t>
  </si>
  <si>
    <t>TABLERO DIGITAL CON CONTROL C18</t>
  </si>
  <si>
    <t>TAPON PVCP SOLDADO Ø3/4"</t>
  </si>
  <si>
    <t>TARIMA PARA BULTOS</t>
  </si>
  <si>
    <t>Toma logica doble</t>
  </si>
  <si>
    <t>TOMA TV</t>
  </si>
  <si>
    <t>TR1 Perfil en aluminio 2,5cm x 2,5cm</t>
  </si>
  <si>
    <t>TR2Perfil de Aluminio para cinta LED Linearlight</t>
  </si>
  <si>
    <t>TR3Perfil de Aluminio+difusor opal para Cinta LED</t>
  </si>
  <si>
    <t>Transporte desde lugar de producción a lugar de in</t>
  </si>
  <si>
    <t>Tuberia IMC de 3/4" y 1" incluye cableado, cajas d</t>
  </si>
  <si>
    <t>UNIDAD CONTROLADORA</t>
  </si>
  <si>
    <t>VALVULA DE BOLA 1 "</t>
  </si>
  <si>
    <t>VÁLVULA TIPO BOLA GAS 1 1/4"</t>
  </si>
  <si>
    <t>VARILLA 1/2" CUADRADA</t>
  </si>
  <si>
    <t>WSX PDT WH</t>
  </si>
  <si>
    <t>ENSAYO CONTENIDO DE MATERIA ORGANICA M. COLORIMETR</t>
  </si>
  <si>
    <t>ENSAYO CONTENIDO DE MATERIA ORGANICA M. IGNICION</t>
  </si>
  <si>
    <t>Coordinador Estudios Diseños</t>
  </si>
  <si>
    <t>Arquitecto Asesor - Maestria</t>
  </si>
  <si>
    <t>Arquitecto Diseñador Senior - Maestria</t>
  </si>
  <si>
    <t>Arquitecto Diseñador Junior - Especialización</t>
  </si>
  <si>
    <t>Arquitecto Urbanista</t>
  </si>
  <si>
    <t>Arquitecto Paisajista</t>
  </si>
  <si>
    <t>Ingeniero Auxiliar</t>
  </si>
  <si>
    <t>Arquitecto Auxiliar</t>
  </si>
  <si>
    <t>Ingeniero Mecánico</t>
  </si>
  <si>
    <t>Diseñador Grafico (señalética y señalización)</t>
  </si>
  <si>
    <t>Presupuesto y Programación</t>
  </si>
  <si>
    <t>ENSAYO (Prueba penetración dinámica cono) PDC</t>
  </si>
  <si>
    <t>ENSAYO COMPRESION INCONFINADA EN ARCILLA</t>
  </si>
  <si>
    <t>ENSAYO COMPRESION INCONFINADA EN ROCA</t>
  </si>
  <si>
    <t>ENSAYO GRANULOMETRIA POR TAMIZADO CON LAVADO</t>
  </si>
  <si>
    <t>Director de Interventoría</t>
  </si>
  <si>
    <t>Ing. Residente Especializado en Estrcuturas</t>
  </si>
  <si>
    <t>Ing. Tránsito</t>
  </si>
  <si>
    <t>Ing. o Arq.  Auxiliares (Arqueologo)</t>
  </si>
  <si>
    <t>Arq. Paisajista</t>
  </si>
  <si>
    <t>Ing. En Informática o Telecomunic. O Electrico o Electrónico o Experto en seguridad</t>
  </si>
  <si>
    <t>Arq. o Ing. Bioclimático</t>
  </si>
  <si>
    <t>Ing. O Arq. Experto en Piscinas</t>
  </si>
  <si>
    <t>Ing. En Informatica o telecomunicaciones o Eléctrico</t>
  </si>
  <si>
    <t>Ing. Mecánico</t>
  </si>
  <si>
    <t>Abogado. Con postgrado en contratación estatal o derecho administrativo. Experiencia especifica en auditoría de contratos estatales</t>
  </si>
  <si>
    <t>Ing. Residente Especializado en Estructuras</t>
  </si>
  <si>
    <t>ENSAYO CBR MATERIAL GRANULAR INCLUYE PROCTOR</t>
  </si>
  <si>
    <t>ENSAYO CALIDAD DEL CONCRETO(COMPRESION)</t>
  </si>
  <si>
    <t>ENSAYO MORTERO ROTURA POR COMPRESION</t>
  </si>
  <si>
    <t>ENSAYO MORTERO DE INYECCION-(NTC-4043-2000)</t>
  </si>
  <si>
    <t>ENSAYO ROTURA POR COMPRESION EN BLOQ. LAD.</t>
  </si>
  <si>
    <t>ENSAYOS POR EL SISTEMA DE ULTRASONIDO Y ELEMENTO</t>
  </si>
  <si>
    <t>Biologo</t>
  </si>
  <si>
    <t>Arqueólogo</t>
  </si>
  <si>
    <t>Contador Publico</t>
  </si>
  <si>
    <t>Licencia de Programas Computacionales Especiales</t>
  </si>
  <si>
    <t>Licencia de Programas Computacionales Especiales, tales como: Autocad 2013, ArcGIS, CivilCad, TransModeler, VisSim, entre otros</t>
  </si>
  <si>
    <t>Impresora ( Mínimo: LaserJet 27ppm resolucion 1200x1200dpi y toner remanofacturado hasta 2500 pag.)</t>
  </si>
  <si>
    <t>ENSAYO LIMITES DE CONSISTENCIA ATTERBERG</t>
  </si>
  <si>
    <t>Descripcion</t>
  </si>
  <si>
    <t>Precio Unitario</t>
  </si>
  <si>
    <t>JuegoFuncionMultipleRodaderoRedMuro3-12AñoCap:15ni</t>
  </si>
  <si>
    <t>JuegocircuitoRedMuroEscalarRodadero 2-12añoCap30Ni</t>
  </si>
  <si>
    <t>JuegocircuitoRedMuroEscalarRodadero2-12añosCap:25N</t>
  </si>
  <si>
    <t>JuegocircuitoRedMuroEscalarRodadero2-12añoCp:30Niñ</t>
  </si>
  <si>
    <t>JuegocircuitoRedEquilibrioRodadero5-12añosCap:12Ni</t>
  </si>
  <si>
    <t>Juego de cuerdas estrella 2 a 6 años Cap: 21 niños</t>
  </si>
  <si>
    <t>Juegocuerdas piramidal rodadero 6-12 años Cap: 42</t>
  </si>
  <si>
    <t>Juegocuerdas piramidal 5-12años Cap:36 niños H=3.9</t>
  </si>
  <si>
    <t>Juegocuerdas piramidal 2-6 años Cap: 22 niños H=3</t>
  </si>
  <si>
    <t>Juegocuerdas piramidal 6-12 años Cap: 62 niños H=5</t>
  </si>
  <si>
    <t>Juego cuerdas piramidal 5-12añosCap:43niñosH=3,90m</t>
  </si>
  <si>
    <t>Juego trepar escalar deslizar, 3a14años Cap:11niño</t>
  </si>
  <si>
    <t>Juego Funcion Multiple Rodadero, 3-12 AñosCap12niñ</t>
  </si>
  <si>
    <t>TELUROMETRO Alquiler</t>
  </si>
  <si>
    <t>Cable Cobre HFFRLS 600V 75°C # 6 AWG CDRC Cometas</t>
  </si>
  <si>
    <t>Suministro Cepillo de pared recto para aseo  (IMPO</t>
  </si>
  <si>
    <t>MANGUERA DE ASPIRACIÓN ø2" -  30m</t>
  </si>
  <si>
    <t>Suministro Mango telescopico - Longitud de 13 metr</t>
  </si>
  <si>
    <t>Cable # 10 Cu PE LSHFFR</t>
  </si>
  <si>
    <t>TUBO EMT  4 "</t>
  </si>
  <si>
    <t>BANDEJA CABLOFIL 54*300*3 Mts ELECTROCINCADA</t>
  </si>
  <si>
    <t>CURVA  GALV  IMC 3"</t>
  </si>
  <si>
    <t>UNION GALV  IMC 3"</t>
  </si>
  <si>
    <t>TUBO CONDUIT  IMC 3"    L=3M</t>
  </si>
  <si>
    <t>Piso Caucho recicl 10cm (EPDM 1cm+SBR 9cm sum+inst</t>
  </si>
  <si>
    <t>Cinta Microperforada/33m.MARQ.POLICARBONATO ALVEOL</t>
  </si>
  <si>
    <t>U de Remate (2.10m) MARQUESINAS LAMINA POLICARBONA</t>
  </si>
  <si>
    <t>CONECTOR x 5.90 MARQUESINAS LAMINA POLICARBONATO A</t>
  </si>
  <si>
    <t>TUBO CUADRADO  1 1/2"    Cal. 16</t>
  </si>
  <si>
    <t>CURVA 90° Ø 4"  EN ACERO</t>
  </si>
  <si>
    <t>TAPON ROSCADO PVCP (1-1/4") S/NORMA ICONTEC</t>
  </si>
  <si>
    <t>CABLE cobre  8 THH - 90 C 600V</t>
  </si>
  <si>
    <t>ADAPTADOR PRESION Macho 1¼"  PAVCO</t>
  </si>
  <si>
    <t>CABLE ALUMINIO N° 4 THHN-AWG(SERIE 8.000)</t>
  </si>
  <si>
    <t>PROTECCIÓN ANTIVANDALICA PARA POSTES</t>
  </si>
  <si>
    <t>CERCHA CUADRADA 0,45 X 0,45 M - ANG. 2 1/2 X 2 1/2 X 1/4"</t>
  </si>
  <si>
    <t xml:space="preserve">CAJA MANIOBRA 3 VIAS 600 AMP DERIV 200 AMP 15 KV </t>
  </si>
  <si>
    <t xml:space="preserve">POSTE METALICO H:14 M TRONCOCÓNICO+CANASTA +SOPORTE+LINEA VIDA </t>
  </si>
  <si>
    <t>totalizador 3 x 20 A  MG</t>
  </si>
  <si>
    <t>Totalizador industrial 3x125A  25KA</t>
  </si>
  <si>
    <t>Malla M-262 Q-6.1 (HELIACERO)  15 x 15 x 7mm  **</t>
  </si>
  <si>
    <t>MALLA ELECTROSOLDADA  6.5 mm x 6.5 mm  6Mts x 2.35</t>
  </si>
  <si>
    <t>SEÑAL REFLECTIVA GRADO INGENIERIA CON MASTIL 75cm</t>
  </si>
  <si>
    <t>SEÑAL TRANSITORIA  LAMINA (inst.)</t>
  </si>
  <si>
    <t>SEÑAL TRANSITORIA  BARRICADA</t>
  </si>
  <si>
    <t>ESTOPEROL  REDUCTOR VELOCIDAD 11X3CM.</t>
  </si>
  <si>
    <t>CINTA  PROTECTORA /SEGURIDAD (500M)</t>
  </si>
  <si>
    <t>BOTA CAUCHO SEGURIDAD EN PVC CON PUNTERA</t>
  </si>
  <si>
    <t>CASCO DE SEGURIDAD DIELECTRICO CON RATCHET</t>
  </si>
  <si>
    <t>CABLE XLPE ALUMINIO 185MM - 15KV</t>
  </si>
  <si>
    <t>TUBO CONDUIT GALV IMC 1" x 3 M</t>
  </si>
  <si>
    <t>CORAZA AMERICANA 1 1/4¨</t>
  </si>
  <si>
    <t>Terminal premoldeadoExterior cable(2-2/0)AWG-15KV</t>
  </si>
  <si>
    <t>HIERRO A-40 Liso/Rect   ¼"</t>
  </si>
  <si>
    <t>CONCRETO PAVIMENTO       MR-45</t>
  </si>
  <si>
    <t>TRAMPA DE GRASA 90 LT ACERO INOXIDABLE 304 CAL 18 0,80*0,35 M H: 0,35 M</t>
  </si>
  <si>
    <t>MESON LAVAPLATOS ACERO INOXIDABLE 304 CAL 18 1,50*0,60*0.80 M</t>
  </si>
  <si>
    <t>ESCALERA DE TIJERA (8  PASOS)</t>
  </si>
  <si>
    <t xml:space="preserve">DISPENSADOR GEL ANTIBACTERIAL PEDESTAL ACERO INOXIDABLE </t>
  </si>
  <si>
    <t xml:space="preserve">DISPENSADOR GEL ANTIBACTERIAL PEDESTAL METÁLICO </t>
  </si>
  <si>
    <t>Estación Total Topografia (dia)   **</t>
  </si>
  <si>
    <t>GPS+operador+vigilancia  **</t>
  </si>
  <si>
    <t>TERMOMETRO LASER INFRAROJO</t>
  </si>
  <si>
    <t>Revision, Inspeccion e instalación de Control de iluminación a cabina central - Estadio El Campin</t>
  </si>
  <si>
    <t>Apuntamiento de proyectores según diseño de iluminación - Estadio El Campin</t>
  </si>
  <si>
    <t>Certif.Parque Infantil Norma NTC-5.600 y NTC 5176</t>
  </si>
  <si>
    <t>ENSAYO ADHERENCIA  PINTURA CON CINTA**</t>
  </si>
  <si>
    <t>ENSAYO ADHERENCIA A TENSION  pintura</t>
  </si>
  <si>
    <t>ENSAYO CALIDAD DEL ADOQUIN(MODULO DE ROTURA)</t>
  </si>
  <si>
    <t>ENSAYO GRANULOMETRIA POR TAMIZADO SIN LAVADO</t>
  </si>
  <si>
    <t>PLACA CUBIERTA D=1,70 M - POZO INSPECCION</t>
  </si>
  <si>
    <t>PUERTA DE 2X2,5M EN MALLA DE CERRAMIENTO TIPO M-71</t>
  </si>
  <si>
    <t xml:space="preserve">TAPA EN POLIPROPILENO 0,70M </t>
  </si>
  <si>
    <t xml:space="preserve">PASO PLÁSTICO EN POLIPROPILENO DE 30X40X3,5 CM </t>
  </si>
  <si>
    <t>ARCO FIJO FUTBOL 8 (5 X 2,3 M) TUBO ESTRUCTURAL GALVANIZADO</t>
  </si>
  <si>
    <t xml:space="preserve">RECUBRIMIENTO SINTETICO DECOART </t>
  </si>
  <si>
    <t xml:space="preserve">PLATAFORMAS DE ENTRENAMIENTO PARA LEVANTAMIENTO DE PESAS </t>
  </si>
  <si>
    <t>PISOS DE CAUCHO - LAMINA DE  50x50 cm ARMABLE</t>
  </si>
  <si>
    <t xml:space="preserve">TATAMI PARA TAEKWONDO Avalado por la  World Taekwondo Federation  1m X 1m  X 2.3 cm </t>
  </si>
  <si>
    <t xml:space="preserve">PISTA DE ESGRIMA PARALIMPICO EN ALUMINIO  </t>
  </si>
  <si>
    <t>MADERAMEN REF: GraboSpringAirElite 43mm(SUM+INST)</t>
  </si>
  <si>
    <t>Conector Omega (Base Aluminio+tapa policarbonato)</t>
  </si>
  <si>
    <t>Lamina policarbonato maciza cristal 4mm 2.05x5.8m</t>
  </si>
  <si>
    <t>TABLERO TRIFASICO T3BOMBAS 06 CIRC 250A 10KA</t>
  </si>
  <si>
    <t>INTERRUPTOS DOBLE CONMUTABLE (SIN LUZ PILOTO)</t>
  </si>
  <si>
    <t>Cable de Cobre HFFR LS 600 V 75 °C CT - 12 AWG</t>
  </si>
  <si>
    <t>REJILLA TIPO PERSIANA CON MALLA MOSQ PLAST 26"X12"</t>
  </si>
  <si>
    <t>EQUIPO DE PRESIÓN COMPUESTO DOS BOMBAS 10 HP C</t>
  </si>
  <si>
    <t>secador de manos acero inoxidable ref. 1-aa-ja04 d</t>
  </si>
  <si>
    <t>Ventana  Aluminio V-20(4.10x0.70m)persiana-s/Des</t>
  </si>
  <si>
    <t>Puerta Aluminio P-24(2.25x3.00m)+Vidrio s/Des.Tecn</t>
  </si>
  <si>
    <t>Esructura metálica (materiales, fabricación y montaje) + limpieza + imprimante + acabado (sumi+inst)</t>
  </si>
  <si>
    <t>Lamina Cold rolled Cal.22  (1.22x2.44m)</t>
  </si>
  <si>
    <t>Impresora ( Mínimo: LaserJet 27ppm resolucion 1200</t>
  </si>
  <si>
    <t>CANALETA 43 METALICA  CAL.26 X 4.0M</t>
  </si>
  <si>
    <t>Breaker Ind.(3x250Amp)25KA-Regulable 160-250 Amp</t>
  </si>
  <si>
    <t>Certificación RETIE RETILAP parquevecinal 8.736 m2</t>
  </si>
  <si>
    <t>Certificación RETIE RETILAP parquevecinal 13.383m2</t>
  </si>
  <si>
    <t>HEBILLA  PARA CINTA BANDIT Ø 3/4"</t>
  </si>
  <si>
    <t>Piso Caucho recicl 8cm (EPDM 1cm+SBR 7cm sum+inst)</t>
  </si>
  <si>
    <t>Piso Caucho recicl 3cm (EPDM 1cm+SBR 2cm sum+inst)</t>
  </si>
  <si>
    <t>Poste MetálicoH=9mTipoAP+Base+BrazoSenc.Norma AP-8</t>
  </si>
  <si>
    <t>Luminaria Hermetica LED 2X18 T8 DL 120VP37188</t>
  </si>
  <si>
    <t>TABLERO C/P TRIF.18CTS Y ESPACIO PARA TOTALIZADOR</t>
  </si>
  <si>
    <t>TRANSFORMADOR TRIFASICO 75KVA (Seco) 13200v- 214</t>
  </si>
  <si>
    <t>Luminaria 32 Leds;700mA;8900Lum;74 Watts-4000K</t>
  </si>
  <si>
    <t>POSTE-METALICO-H=16M-CON -CANASTA-SOPORTE REFLECTO</t>
  </si>
  <si>
    <t>SillaTipoCubo(JugadoresSuplentes-Arbitros)Estadio</t>
  </si>
  <si>
    <t>SERVICIO DE VACTOR PARA SUCCION DE LODOS</t>
  </si>
  <si>
    <t>CIELO RASO PVC BLANCO BRILLANTE (5.85X.25)</t>
  </si>
  <si>
    <t>GRIFERIA  ANTIVAN.LAVAM. MESA TIPO PUSH 947120001</t>
  </si>
  <si>
    <t>TABLERO GENERALDE DISTRIBUC. COLISEO EDUARD-SANTOS</t>
  </si>
  <si>
    <t>CAJA PARA MEDIDOR TRIFASICO DE 150 norma codensa</t>
  </si>
  <si>
    <t>CELDA DE MEDIDA INDIRECTA EN MEDIA TENSIÓN</t>
  </si>
  <si>
    <t>CELDA PARA TRANSFORMADORTRIFÁSIC SECO  225 KVA</t>
  </si>
  <si>
    <t>CELDA TRIPLEX M.T. (ENTR-SAL-PROTECC)17.5KV-630A</t>
  </si>
  <si>
    <t>Transformador Trifasico seco45KVA 440-208/120vDyn5</t>
  </si>
  <si>
    <t>PISO DECK MADERA WPC-CHOCOLATE/MARRON+Acc+Est</t>
  </si>
  <si>
    <t>DISPOSITIVO PARA PROTECCION SOBRETENSION (DPS)CatA</t>
  </si>
  <si>
    <t>BREAKER INDUSTRIAL 3x28 a 40A Ajustable (40KA)</t>
  </si>
  <si>
    <t>CAJA D/PASO 40X40X20 METALICA pint elctrostatica</t>
  </si>
  <si>
    <t>CABLE ALUMINIO N°2 - THHN-AWG-600V  75°</t>
  </si>
  <si>
    <t>BRAZO SENCILLO GALVANIZADO 1 1/2" X 1.5M, CON COLL</t>
  </si>
  <si>
    <t>BLOQUEO Y TRASLADO DE ARBOLES Arbol (5 – 9,99m)</t>
  </si>
  <si>
    <t>GRAPA DOBLE OREJA PARA TUBO METALICO (Ø11/2")</t>
  </si>
  <si>
    <t>PiedraLaja PizarraNegra(2-3cm)piso-Nacional(Su+tra</t>
  </si>
  <si>
    <t>ABRAZADERA EN "U"Ø2"-PLATINA 1"X1/8" FIJAR PARED</t>
  </si>
  <si>
    <t>PuertamMet.celosia (H=2.30m;A=2.0m)2 hojasT-Codens</t>
  </si>
  <si>
    <t>Cofre Met-Tablero Gral. 2.X1.5X0.40+Barraje300Amp</t>
  </si>
  <si>
    <t>BREAKER INDUSTRIAL 3X70 AMP  25KA.</t>
  </si>
  <si>
    <t>Hebilla Acero Inoxidable 5/8"  para Cinta Bandit</t>
  </si>
  <si>
    <t>Marco+Tapa(Äng+Plat+acero+Conc.3.000)Caja 30x30cm</t>
  </si>
  <si>
    <t>BALA(2X27W)+Vidrio(Chasis+Bomb Ahorrad de Rosca)</t>
  </si>
  <si>
    <t>ARENA PELDAR TIPO BUNKER+Cargue+Transp-zipa</t>
  </si>
  <si>
    <t>LUMINARIA SODIO TIPO CODENSA-400W(Fotoc+bra+Bomb)</t>
  </si>
  <si>
    <t>LUMINARIA SODIO TIPO CODENSA-150W(Fotoc+bra+Bomb)</t>
  </si>
  <si>
    <t>LUMINARIA SODIO TIPO CODENSA-70W(Fot+br+Bo)</t>
  </si>
  <si>
    <t>POSTE DE CONC.PRETENS A.P.(14m)RESISTENC:750kg</t>
  </si>
  <si>
    <t>Lañado-Pulida-Sellado y Lacado de  Piso en Madera</t>
  </si>
  <si>
    <t>BALASTO 1000 W CWA (KID) CON CONDENSADOR</t>
  </si>
  <si>
    <t>POSTE METAL.H=18MLaminHr3.0mm+Canast+Parrilla</t>
  </si>
  <si>
    <t>CONECTOR TIPO TORNILLO PUESTA A TIERRA</t>
  </si>
  <si>
    <t>CONECTOR DE COMPRESIÓN RANURAS PARALE. T 3</t>
  </si>
  <si>
    <t>CONECTOR TERMINAL COMPRE. TIPO PALA 2 -4/0AWG</t>
  </si>
  <si>
    <t>FUSIBLE DUAL 5.2  15 KV</t>
  </si>
  <si>
    <t>DIAGONAL METALICA VARILLA T1 - Galv. montaje cruce</t>
  </si>
  <si>
    <t>CRUCETA DE MADERA DE 2 ML para transformador poste</t>
  </si>
  <si>
    <t>DESCARGADOR DE SOBRETENSIÓN 12KV - 10KA</t>
  </si>
  <si>
    <t>GABINETE TRANSFERENCIA 200AMP.S/DESCRIP. TÉCNICA</t>
  </si>
  <si>
    <t>BREAKER  IND. GRADUABLE 50 KA-125A</t>
  </si>
  <si>
    <t>Marco+Tapa(Ang+Plat+acero+Conc3.000)caja40x40cm</t>
  </si>
  <si>
    <t>Union ducto  electrico corrugado  tipo TDP 3"</t>
  </si>
  <si>
    <t>Canal Lám.Galv. Cal.16 (D=1.20m)Sin Pintura(Sum)</t>
  </si>
  <si>
    <t>Canal Lám.Galv. Cal.16 (D=0.50m)Sin Pintura(Sum)</t>
  </si>
  <si>
    <t>Marco+Tapa(Äng+Plat+acero+Conc.3.000)Caja 50x50cm</t>
  </si>
  <si>
    <t>LOCTIGAS - GASTOP  F/ALTA 36ml</t>
  </si>
  <si>
    <t>LIMPIADOR DESENGRASANTE N°2  USO INDUST galon</t>
  </si>
  <si>
    <t>LADRILLO PRENSADO Liviano 24.5 x 6 x 12 cm STA/FE</t>
  </si>
  <si>
    <t>MARQUILLA STIKER EN VINILO COLOR A=1CM;L=3 a 4 CM</t>
  </si>
  <si>
    <t>BISAGRA HIDRÁULICA SPEEDY M-25 FUERZA ROJA</t>
  </si>
  <si>
    <t>TUBO GALVANIZADO  6" Rosc. SCH 40  grado B 0,28"</t>
  </si>
  <si>
    <t>LUMINARIA POSTE TIPO TABACO 60 W+ BOMB.AHORR 20W B</t>
  </si>
  <si>
    <t>BORNA PARA CONEXIÓN PARA CABLE Nº2- TUBULAR</t>
  </si>
  <si>
    <t>TERMINAL PVC 1/2"  CONDUIT</t>
  </si>
  <si>
    <t>TABLON  GRES 0,30 X 0,30 LisoSahara-Tipo. Alfa</t>
  </si>
  <si>
    <t>PLATINA ACERO  0,20  X 0,10  X 1/4"</t>
  </si>
  <si>
    <t>GRAPA PARA CINTA  ACERO INOXIDABLE. 5/8"</t>
  </si>
  <si>
    <t>PERFIL  PHR  C -120 X60 - Cal. 18 (1.2 MM.)</t>
  </si>
  <si>
    <t>Marco+Tapa(Äng+Plat+acero+Conc.3.000)Caja 60x60cm</t>
  </si>
  <si>
    <t>BARNIZ TRANAPARENTE  MADERA</t>
  </si>
  <si>
    <t>BARNIZ  (BASE + ACABADO)MADERA</t>
  </si>
  <si>
    <t>TANQUE CONICO 2000 LTS.PVC- AguA Negro+tapa</t>
  </si>
  <si>
    <t>ACRILICO INCOLORO 4mm. - Puerta o Vent.(Sum+inst)</t>
  </si>
  <si>
    <t>ENSAYO DE VELOCIDAD DE INFILTRACIÓN EN CAMPO</t>
  </si>
  <si>
    <t>Puerta aluminio + vidrio templado 6mm con perfil 1 1/2x3"</t>
  </si>
  <si>
    <t>LISTON EN ORDINARIO (4X2CM) L=3 m- sin cepillar</t>
  </si>
  <si>
    <t>TUBO  GALVANIZADO IMC 3/4"</t>
  </si>
  <si>
    <t>CURVA  GALV  IMC 1 1/2"</t>
  </si>
  <si>
    <t>TUBO CONDUIT GALV  IMC 1 1/2"</t>
  </si>
  <si>
    <t>CURVA CONDUIT 90º  PVC 3/4"</t>
  </si>
  <si>
    <t>Suministro tornillos  1/2*9"</t>
  </si>
  <si>
    <t>ASIENTO EN  LONA  PARA  COLUMPIO</t>
  </si>
  <si>
    <t>Empalme en Derivación 91B1 (Juego x 2 Unidades)</t>
  </si>
  <si>
    <t>TAZA INSTITUC. ELONGADO DISCAPACITADOS BLANCO</t>
  </si>
  <si>
    <t>SANITARIO ALONGADO CORONA CONTROL-SAN GIORGIO</t>
  </si>
  <si>
    <t>BORDILLO PREFABRICADO B-30 (H=0.30M;A=0.10M:L=1.0M</t>
  </si>
  <si>
    <t>PERFIL HR RECTANGULAR 120X60 (e=2.5MM)6M</t>
  </si>
  <si>
    <t>ULAMINA-HR(15X15X15CM)L=0.15Me=1/8"+2 PERF3/8"</t>
  </si>
  <si>
    <t>TORNILLO PASANTE CABEZ.EXAG.3/8"L=20CM+ARAND+DOB.T</t>
  </si>
  <si>
    <t>LAMINA POLICARBONATO MACIZA 6MM(2.05X5.80M)</t>
  </si>
  <si>
    <t>DECK PLASTICO 40% MADER-60%PLASTIC;A-15CM-INTERIOR</t>
  </si>
  <si>
    <t>LAMPARA HERMETICA 2X32 (ACRILICO)+ TUBOS</t>
  </si>
  <si>
    <t>PINTURA POLIURETANO GRIS/NEGRO(DUPONT)+DISOLVENTE</t>
  </si>
  <si>
    <t>CURVA GALV  IMC 2"</t>
  </si>
  <si>
    <t>UNION GALV   IMC 2"</t>
  </si>
  <si>
    <t>PARAL BASE 9 X 3.05  CAL.24</t>
  </si>
  <si>
    <t>TUBO PVC DUCTO  ELECTRICO TIPO DB 4"(PESADO)</t>
  </si>
  <si>
    <t>Soldadura epóxica de dos componentes (EPOTOC L - S</t>
  </si>
  <si>
    <t>TORNILLO AUTOPERF AVELLANADO 8"X11/4"  PUNTA BROCA</t>
  </si>
  <si>
    <t>Control de Alumbrado (S/Diagrama Unifilar)PALACIO</t>
  </si>
  <si>
    <t>LOSETA PREPULIDA LISTON (30X30)FONDO ROJO</t>
  </si>
  <si>
    <t>luminaria 1000W Metal Hali T.Camp A.P+foto+bra+bom</t>
  </si>
  <si>
    <t>Bombilla  400 W Metal Halide</t>
  </si>
  <si>
    <t>Bombilla  250 W Metal Halide Tubular</t>
  </si>
  <si>
    <t>Bombilla  70 W Metal Halide</t>
  </si>
  <si>
    <t>TAPON SOLDADO PVC PRESION 1/2"S/NORMA ICONTEC</t>
  </si>
  <si>
    <t>Tapón PVC soldado presiónØ 1 1/2"S/NORMA ICONTEC</t>
  </si>
  <si>
    <t>Tapón PVC roscado presión de 1 1/2" S/NORMA ICONTE</t>
  </si>
  <si>
    <t>Tapón PVC soldado presión Ø2" S/NORMA ICONTEC</t>
  </si>
  <si>
    <t>Tapón PVC roscado presión de 2"S/NORMA ICONTEC</t>
  </si>
  <si>
    <t>MALLA CERRAMIENTO ESLABONADA CAL.10(Hueco 2-1/4")</t>
  </si>
  <si>
    <t>Bombillo ahorrador 1x15 W  Espiral 8.000 Hrs.</t>
  </si>
  <si>
    <t>Tubo Estructural Galv. Ø 3"-2.5mmASTM A-500 Grad-C</t>
  </si>
  <si>
    <t>Totalizador industrial de 3x150A   MG</t>
  </si>
  <si>
    <t>cable cobre 12    AWG THHN</t>
  </si>
  <si>
    <t>Cable Cobre Aislado  N°2/0 AWG THHN</t>
  </si>
  <si>
    <t>ESTRUCTURA BALONCESTO ANTIBANDALICA COMPLETA</t>
  </si>
  <si>
    <t>TORNILLO AUTOPERFORANTE CABEZA LENTEJA 8*3/4"</t>
  </si>
  <si>
    <t>TAPON ROSCADO Ø3/4" PVCP-S/NORMA ICONTEC</t>
  </si>
  <si>
    <t>DUCTO ELECTRICO DB 3" L=6M NORMA ICONTEC</t>
  </si>
  <si>
    <t>PERFIL TUBULAR   (3/4"X 3/4") CAL.18</t>
  </si>
  <si>
    <t>ASIENTO SANITARIO  BLANCO COMODOR</t>
  </si>
  <si>
    <t>PLATINA   1/2"  x 3/16" X 6.00 ML</t>
  </si>
  <si>
    <t>PISTOLA DE  PINTURA EN ALUMINIO</t>
  </si>
  <si>
    <t>DPS TIPO C TRIF.208V/120V-5 HILOS-80KAFASE-40KA NE</t>
  </si>
  <si>
    <t>ACCESORIO CONEXION POSTERIOR SANIT. INSTITUCIONAL</t>
  </si>
  <si>
    <t>PASADOR PORTACANDADO  L=25CM;Varilla 5/8"</t>
  </si>
  <si>
    <t>PUERTA METALICA TIPO PERSIANA 0.60X0.60M(SUM+INST)</t>
  </si>
  <si>
    <t>BLOQUE GRAMOQUIN Adoquin ecologico e=0.09 (43x29)</t>
  </si>
  <si>
    <t>Abrazadera en"U"Doble Ala+2-perf.Ø3/8"(Para Tub 6"</t>
  </si>
  <si>
    <t>ALLANADORA HELICOPT.MECAN.GASOLINA SIN ASPAS</t>
  </si>
  <si>
    <t>ROLLO DE CINTA CON FILTRO DE 25MM ( 33M ).</t>
  </si>
  <si>
    <t>TERMINAL EMT  1/2" **</t>
  </si>
  <si>
    <t>CURVA CONDUIT 90° PVC  1"</t>
  </si>
  <si>
    <t>Sikacryl - S **  (RemplazadoXSika Fill  12 Power)</t>
  </si>
  <si>
    <t>CINTA ANTIDESLIZANTE MINERAL FUNDIDO ESCALERAS 1"</t>
  </si>
  <si>
    <t>Acople a desague hasta 4"(Imperm. membranas Sint.)</t>
  </si>
  <si>
    <t>Geomembrana PVC 1.2 mm /Expuesta) Sumin.+Intal.</t>
  </si>
  <si>
    <t>CURVA EMT  1"</t>
  </si>
  <si>
    <t>CURVA  90° PVC   1"</t>
  </si>
  <si>
    <t>CAJA GALVANIZADA 4"X4" (10X10CM) Doble Fondo</t>
  </si>
  <si>
    <t>TERMINAL ADAPTADOR PVC  1 "</t>
  </si>
  <si>
    <t>CINTA ENMASCARAR 1/2 X 40MTS MULTIPROPÓSITO</t>
  </si>
  <si>
    <t>TORNILLO CABEZA LENTEJA PUNTA BROCA 8X1</t>
  </si>
  <si>
    <t>PINTURA MODULO M-5 COLUMPIO (TODO COSTO)</t>
  </si>
  <si>
    <t>BLOQUE CONCRETO ESTRIADO 14X19X39 EN OBRA</t>
  </si>
  <si>
    <t>Losa banca en concretro **  M-31</t>
  </si>
  <si>
    <t>Platina  1/8"  x 1"***</t>
  </si>
  <si>
    <t>LUMINARIA METAL HALID400 W (inc.fotoc+brazo+bom)</t>
  </si>
  <si>
    <t>TORNILLO  1/2" X 2 ½"</t>
  </si>
  <si>
    <t>LAMINA.POLICARB.ALVEOLAR 6mm(2.10 X 2.90 M)</t>
  </si>
  <si>
    <t>ASESORIA TÉCNICA PARA PISTA DE BICICROSS</t>
  </si>
  <si>
    <t>GUARDAESCOBA EN GRANADILLO (sum+ins) h=0.1m;e=1CM</t>
  </si>
  <si>
    <t>ESMALTE  SINTÉTICO DOMÉSTICO INTERIOR</t>
  </si>
  <si>
    <t>MASILLA ETERGLASS LLENADO Y ACAB. CANECAX5GAL.</t>
  </si>
  <si>
    <t>REGISTRO CORTINA PESADO 1 1/4" S/NORMA ICONTEC</t>
  </si>
  <si>
    <t>Adaptador PVCP Macho 11/4" S/NORMA ICONTEC</t>
  </si>
  <si>
    <t>ESQUINERO BLANCO X 2.40M -  PVC</t>
  </si>
  <si>
    <t>MANTO CON FOIL DE ALUMINIO X 10M2,E=3mm</t>
  </si>
  <si>
    <t>Agarradera Rodadero tubo Gal.3/4 (Jug Inf Madera)</t>
  </si>
  <si>
    <t>TAPA PARA CAJA  DE INSPECCION 80x80cm</t>
  </si>
  <si>
    <t>CABLE COBRE DESNUDO No. 2/0   AWG 19hilos</t>
  </si>
  <si>
    <t>Barraje  en Cobre de 150 AMP.</t>
  </si>
  <si>
    <t>Barra seguridad Discap.para.Sanit.sinTanque Import</t>
  </si>
  <si>
    <t>TOMACORRIENTE DOBLE POLO A TIERRA GFCI</t>
  </si>
  <si>
    <t>MARCO Y CONTRAM.FUND.CONC. CAJA  INSPECCION(1X1M)</t>
  </si>
  <si>
    <t>POSTE DE CONC.PRETENS A.P (12m)RESISTENC: 750kg</t>
  </si>
  <si>
    <t>SIST. DE INST. VALV. ANTIB.CR. CORONA Posterior</t>
  </si>
  <si>
    <t>MARCO Y TAPA CAJA INSPECCION CS274 incl concreto+r</t>
  </si>
  <si>
    <t>MICROESFERA REFLECTIVA PARA PINTURA TRAFICO **</t>
  </si>
  <si>
    <t>CODO 45° SANITARIO 3" C x C    PAVCO</t>
  </si>
  <si>
    <t>LAMINA 1/4"HR  1x2 M</t>
  </si>
  <si>
    <t>CONTACTOR 100044618 3RT 1025-1AN24 17AMP 220V</t>
  </si>
  <si>
    <t>Barraje BT preformado 500 A 6x1/2 para caja CS-275</t>
  </si>
  <si>
    <t>Varilla Franklin 1/2"X0,6 m Cob-Cob con base Cobre</t>
  </si>
  <si>
    <t>CODO 90° CPVC  2" S/NORMA ICONTEC</t>
  </si>
  <si>
    <t>BARRAJE PUESTA A TIERRA TGB 1/4"x2"x20" PANDUIT</t>
  </si>
  <si>
    <t>Totalizador industrial 3x20/30/40A CDRC Cometas</t>
  </si>
  <si>
    <t>TEJA  ARQUITECTONICA  ACESCO TRAPEZOIDAL CAL.26 PREPINTADA</t>
  </si>
  <si>
    <t>TUBO CPVC  2" X 6ML S/NORMA ICONTEC</t>
  </si>
  <si>
    <t>Flanche en lám galv  cal 22 - Desar 0.35 mt</t>
  </si>
  <si>
    <t>SUELO ARTIFIC. FAVIGEL MEJORAM PUESTA A TIERRA-25K</t>
  </si>
  <si>
    <t>LAMINA POLICARBONATO ALVEOLAR 8MM(8.85X2.10M)</t>
  </si>
  <si>
    <t>TOMA DOBLE  POLO TIERRA + TAPA</t>
  </si>
  <si>
    <t>TUBO EMT  3 "</t>
  </si>
  <si>
    <t>Broca SDS  5/8" x 6" x 8" (Para muro) Dewalt o sim</t>
  </si>
  <si>
    <t>PORCELANATO  BLANCO - BEIGE ALFA (60X60)</t>
  </si>
  <si>
    <t>DISCO DIAMANT.14"CORTE ASFALTO ABRASIVO E=20MM</t>
  </si>
  <si>
    <t>RecubrimientoSintetico+Demarcac(Patinodromo-Hockey</t>
  </si>
  <si>
    <t>ANGULO    1 ¼" x 1/8"</t>
  </si>
  <si>
    <t>Sikaflex-11 FC 300cc (ToxementSELLASIL 40 FC) **</t>
  </si>
  <si>
    <t>Cub.Sand.Deck333CBand.lisaAisl.Polui30MM-Pint2C</t>
  </si>
  <si>
    <t>ANGULO    2"  x   1/8"</t>
  </si>
  <si>
    <t>ANGULO    1"  x   1/8"</t>
  </si>
  <si>
    <t>ANGULO        3/16"  x 1 1/2"</t>
  </si>
  <si>
    <t>CINTA SEÑALIZACION (A=0,10M)Negro+Amarillo(100m)</t>
  </si>
  <si>
    <t>BULLDOZER NUEVO D-6M CATERPILLAR(Oper+Comb.)</t>
  </si>
  <si>
    <t>CABLE Alum. Aisl. 6  THW</t>
  </si>
  <si>
    <t>ENSAYO PERF. (SONDEO) MANUAL SUELOS BLANDOS</t>
  </si>
  <si>
    <t>MEDIDOR ELECTRONICO TRIFASICO10-100 AMPClase-1</t>
  </si>
  <si>
    <t>Hidro sand  blasting a todo costo**</t>
  </si>
  <si>
    <t>TEE PRESION Ø2"  S/NORMA ICONTEC</t>
  </si>
  <si>
    <t>LAVAMANOS VALENCIA Sbrp Blanco            CRNA</t>
  </si>
  <si>
    <t>CONCRETO 4000 PSI (280N)   gravilla fina 1/2"</t>
  </si>
  <si>
    <t>POXIPOLIAMIDA ANTIHONGO ANTIMOHO  2 COMPONENTES</t>
  </si>
  <si>
    <t>Teja Ajover termo acustica  **</t>
  </si>
  <si>
    <t>Malla M-378 Q-8 (HELIACERO)  15 x 15 x  8mmX5mm</t>
  </si>
  <si>
    <t>Malla M-335 Q-7.1 (HELIACERO)  15 x 15 x 8mm  **</t>
  </si>
  <si>
    <t>Malla M-084 Q 2 -  15 x 15 x 4mm  (6x2.35m)</t>
  </si>
  <si>
    <t>Union ducto  electrico tipo TDP 4" **</t>
  </si>
  <si>
    <t>Tubo ducto electrico tipoTDP 4"L=6M s/Norma Iconte</t>
  </si>
  <si>
    <t>Baranda Cerrami. Patinodromo Profesion(Tub.Galv.)</t>
  </si>
  <si>
    <t>Platina   3/4"  x 1/8"   **</t>
  </si>
  <si>
    <t>Tapon HG d=3"  macho **</t>
  </si>
  <si>
    <t>TEE PRESIÓN  PVCP 1/2"S/NORMA ICONTEC</t>
  </si>
  <si>
    <t>Adaptador PVCP Macho 1/2"roscado S/NORMA ICONTEC</t>
  </si>
  <si>
    <t>Sikafill 10/ Sikafill 12  (kg)</t>
  </si>
  <si>
    <t>Sikadur Panel  1Kg **</t>
  </si>
  <si>
    <t>Tubo acero  negra Estruct.  1"  e=2.5 mm **</t>
  </si>
  <si>
    <t>MARCO DE PUERTA  Cal 18 - PERFIL(Tipo Aluminio)</t>
  </si>
  <si>
    <t>MALLA ELECTROSOLDADA  4.5mm x 4.5mm  6Mts x 2.35Mt</t>
  </si>
  <si>
    <t>BISAGRA PISTON O PIVOTE LARGA DIAM 1" X LONG 4"</t>
  </si>
  <si>
    <t>GRAPA TERMINAL 6-2/0  ALUMINIO</t>
  </si>
  <si>
    <t>ABRAZADERA EN U  TIPO-3 Ø210MM</t>
  </si>
  <si>
    <t>TORNILLO PARA  LAMINA D= 3/8" LC #18</t>
  </si>
  <si>
    <t>TAPON MACHO  HG ½"</t>
  </si>
  <si>
    <t>Rodadura asfaltica tipo  IDRD Suelta (Planta).</t>
  </si>
  <si>
    <t>PLATINA   3/8" x 1 1/2"</t>
  </si>
  <si>
    <t>FLUXOMETRO PALANCA  ORINAL</t>
  </si>
  <si>
    <t>MONTACARGAS 3.5 TON (OPER+COMB) CERTIFICADO</t>
  </si>
  <si>
    <t>CABALLETE CUBIERTA ARQUITECTONICA  ACESCO60X200</t>
  </si>
  <si>
    <t>CONCRETO 4000 PSI COMUN  Inclusor de aire Gr=1"</t>
  </si>
  <si>
    <t>GRIFERIA LAVAPLATOS .PRISMA Sbrp.   GRIVAL</t>
  </si>
  <si>
    <t>SIKAFLEX PRO 3WF Gris         600 CC</t>
  </si>
  <si>
    <t>IGASOL CUBIERTA       20 KILOS</t>
  </si>
  <si>
    <t>POSTE CONCR(11X11) 2m.PARA CERCA(5 HILOS)</t>
  </si>
  <si>
    <t>KIT FLOTADOR ½"BRONCE/ACERO(BOLA COBRE)PARA TANQUE</t>
  </si>
  <si>
    <t>ANGULO    3/16"  x  2 ½"</t>
  </si>
  <si>
    <t>MANILA NYLON 1/2" (POLIPROPILENO-ROLLO DE 200M)</t>
  </si>
  <si>
    <t>REJILLA PLAST.3x2"c/sosco cuadrada anticucaracha</t>
  </si>
  <si>
    <t>LLAVE TERMNINAL LIVIANA 1/2"-METAL  CROMO</t>
  </si>
  <si>
    <t>TEJA ACRILICA No.  6 Ond. 3mm.</t>
  </si>
  <si>
    <t>UNION PRESION PVC Ø3"  S/NORMA ICONTEC</t>
  </si>
  <si>
    <t>HIERRO A-37 Chipa lisa    3/8"</t>
  </si>
  <si>
    <t>BLOQUE #5 TRADICIONAL 33x23x12  + TRANSPORTE</t>
  </si>
  <si>
    <t>TEJA FIBROCEMENTO  No. 10</t>
  </si>
  <si>
    <t>ESMALTE Sint. UNIHOGAR BLANCO PHILAAC 2201</t>
  </si>
  <si>
    <t>PEGANTE  MADERA PAPEL(secado Rapido)</t>
  </si>
  <si>
    <t>LAMINA Galv. Cal. 16  1 x 2 M.</t>
  </si>
  <si>
    <t>TANQUE CONICO 1000 LT.  PVC - Almaceniamieno Agua</t>
  </si>
  <si>
    <t>UNION CONDUIT PVC        1 "</t>
  </si>
  <si>
    <t>TEJA Plast.#10 AJONIT   AJOVER</t>
  </si>
  <si>
    <t>UNION CONDUIT PVC         3/4"</t>
  </si>
  <si>
    <t>TUBO SANITARIO Ø1,1/2" PVC X6MLS/NORMA ICONTEC</t>
  </si>
  <si>
    <t>TUBO PRESION RDE-21   1¼"  S/NORMA ICONTEC</t>
  </si>
  <si>
    <t>RODILLO  ESPUMA PARA PINTAR 9'' TIPO MASTER</t>
  </si>
  <si>
    <t>CERRADURA ALC CON LLAVES aluminio o SIMILAR</t>
  </si>
  <si>
    <t>MARCO REJILLA  EN CONCRETO PREF.  45x83x14</t>
  </si>
  <si>
    <t>PINTURA  TRAFICO AMARILLO INTEMPERIE</t>
  </si>
  <si>
    <t>LACA  MADERA TRANSPARENTE BRILLANTE.</t>
  </si>
  <si>
    <t>ESMALTE SINTETICO UNICOLOR BLANCO PHILAAC 2171</t>
  </si>
  <si>
    <t>UNIVERSAL GALVANIZADO    3/4"</t>
  </si>
  <si>
    <t>TUBO GALVANIZADO-AGUA( ½")e=2.77MM Presión L=6M</t>
  </si>
  <si>
    <t>TUBO PRESION  1½" RDE 21  PVCX6MLS/NORMA ICONTEC</t>
  </si>
  <si>
    <t>TUBO PRESION 3/4" RDE 11 PVCX6ML  S/NORMA ICONTEC</t>
  </si>
  <si>
    <t>TUBO CPVC AGUA CALIENTE 3/4"X3MLS/NORMA ICONTEC</t>
  </si>
  <si>
    <t>REGISTRO CORTINA PESADOØ3/4"S/NORM.ICONT-200PSI</t>
  </si>
  <si>
    <t>CODO 45° PRESION 1"  S/NORMA ICONTEC</t>
  </si>
  <si>
    <t>CODO GALVANIZADO    90 ° ½"</t>
  </si>
  <si>
    <t>UNION GALV.  1/2"  EMT</t>
  </si>
  <si>
    <t>UNION GALV.  1"  EMT</t>
  </si>
  <si>
    <t>UNION GALV. 2"  EMT</t>
  </si>
  <si>
    <t>PORTA AISLADOR 1 PUESTO CRUCETA MADERA</t>
  </si>
  <si>
    <t>ADAPTADOR PRESION Macho Roscado  3/4"  S/NORMA ICO</t>
  </si>
  <si>
    <t>CURVA CONDUIT 90° PVC   2"</t>
  </si>
  <si>
    <t>PLASTOCRETE DM SIKA IMPERMEABILIZANTE 20 KG</t>
  </si>
  <si>
    <t>BORDILLOS DE DELIMITAR PREF(A=0.10;H=0.20M)L=1.0m</t>
  </si>
  <si>
    <t>EMULSION ASFALTICA    SIKA 18 KILOS</t>
  </si>
  <si>
    <t>EMULSION ASFALTICA EMULSION  PLASTICA</t>
  </si>
  <si>
    <t>REJILLA EN CONCRETO PREF, 45X83X14 (VIAL)</t>
  </si>
  <si>
    <t>ASFALTO 190 CANECA DE   200 Kg</t>
  </si>
  <si>
    <t>SANITARIO LAGUNA   CRNA</t>
  </si>
  <si>
    <t>TORNILLO GOLOSO      1" x 8</t>
  </si>
  <si>
    <t>BISAGRA CAPSULA ½"   PAR</t>
  </si>
  <si>
    <t>REJILLA ALUMINIO CON SOSCO (3"x2") TRADICIONAL</t>
  </si>
  <si>
    <t>ENCHAPE MACEDONIA 25x35   CRNA</t>
  </si>
  <si>
    <t>CANAL UNION PVC  (RAINGO)</t>
  </si>
  <si>
    <t>TEJA  PLACA Ond. No.  8</t>
  </si>
  <si>
    <t>TEJA PLACA Ond. No.  6 ETERNIT</t>
  </si>
  <si>
    <t>TEJA ESPAÑOLA  1.34 M. ETERNIT</t>
  </si>
  <si>
    <t>TEJA ESPAÑOLA  0.74 M. ETERNIT</t>
  </si>
  <si>
    <t>HIERRO A-40 Liso/Rect   5/8"  Kg</t>
  </si>
  <si>
    <t>TUBO CUADRADO  1 1/2"    Cal. 20</t>
  </si>
  <si>
    <t>TUBO CUADRADO    1"    Cal. 18  CR</t>
  </si>
  <si>
    <t>MALLA CERRAMIENTO Eslabonada.Cal.10(Hueco 2"X2")</t>
  </si>
  <si>
    <t>ANGULO   1/8"   x   3/4"</t>
  </si>
  <si>
    <t>MALLA TRIPLE TORSIÓN TALUD ABERTURA (OJO) DE 8X10CM</t>
  </si>
  <si>
    <t>PENDON 100 X 100 CM CON OJALES</t>
  </si>
  <si>
    <t>Ensayo Laboratorio Cancha Grama sintetica Futbol 8</t>
  </si>
  <si>
    <t>LUMINARIA LED PROYECTOR DMPL - P4 960 W (130LM/W IP 66 - IK 10 - 5700°K DIANMING - Campin</t>
  </si>
  <si>
    <t>BANDEJA PORTA CABLE TIPO CABLOFIL DE 600 mm X 54 mm</t>
  </si>
  <si>
    <t>LINTERNA METALICA RECARGABLE CON ZOOM ALCANCE 100M</t>
  </si>
  <si>
    <t>LIJA BANDA 4X24 PULGADA GR60 CAR 79 77696027471</t>
  </si>
  <si>
    <t>DIAFRAGMA PARA FLUXOMETRO ELECTRONICO</t>
  </si>
  <si>
    <t>SIFÓN PLÁSTICO FLEXIBLE BLANCO 86CM LVP/LVM</t>
  </si>
  <si>
    <t>ADAPTADOR PRESION MACHOROSCADOPVC 3"</t>
  </si>
  <si>
    <t>TORNILLO LÁMINA PAN PHILIPS ZINCADO 6X3/8 100UN</t>
  </si>
  <si>
    <t>PAQUE</t>
  </si>
  <si>
    <t>TORNILLO AGLOMERADO AUTOPERFORANTE 8X1-1/4 100UN</t>
  </si>
  <si>
    <t>TAPA DILATADOR ALUMINIO 1-1/2PGX6MM</t>
  </si>
  <si>
    <t>REMACHE POP 5-4 5/32X3/8 100UN</t>
  </si>
  <si>
    <t>REMACHE POP 4-4 1/8X3/8 100UN</t>
  </si>
  <si>
    <t>REMACHE POP 4-3 1/8X5/16 100UN</t>
  </si>
  <si>
    <t>REMACHE POP 4-2 1/8X1/4 100UN</t>
  </si>
  <si>
    <t>BISAGRA T 5PG GALVANIZADA 2UND</t>
  </si>
  <si>
    <t>BISAGRA PARCHE RECTA 26MM 2UND 95GRADOS</t>
  </si>
  <si>
    <t>BISAGRA OMEGA PUERTA 3PULG DORADA X 3UND</t>
  </si>
  <si>
    <t>BISAGRA DE ALA GALVANIZADA 3PG 2UND</t>
  </si>
  <si>
    <t>PILA TIPO MONEDA LITHIUM GP CR 2032 DE 3 V</t>
  </si>
  <si>
    <t>SUPER BONDER 5 GRAMOS PRECISIÓN</t>
  </si>
  <si>
    <t>IMPERMEABILIZANTE PARAGUAS BLANCO TERRAZA CUBIERTA</t>
  </si>
  <si>
    <t>ZORRA 250KG 130X55CM BANDEJA 22X35CM</t>
  </si>
  <si>
    <t>SIERRA COPA MADERA 48 MM</t>
  </si>
  <si>
    <t>SENSOR DE PRESENCIA INFRARROJO 360° BAJO VOLTAJE, 111 M² (1200 FT²) CEFE COMETAS</t>
  </si>
  <si>
    <t>PASADOR NEGRO  DE 2"   (5CM)</t>
  </si>
  <si>
    <t>BALA LED 15W NW MV JUPITER SYLVANIA</t>
  </si>
  <si>
    <t>LUMINARIA LED HERMETICA 40W DL100-277V SYLVANIA</t>
  </si>
  <si>
    <t xml:space="preserve">LUMINARIA LED CONTINUUM 80W NW SP240 SYLVANIA </t>
  </si>
  <si>
    <t>LUMINARIA LED CONTINUUM 40W NW SP120 SYLVANIA</t>
  </si>
  <si>
    <t>PANEL LED RD 24W DL MV SP SYLVANIA</t>
  </si>
  <si>
    <t>LUMINARIA LED HERMETICA 20W DL UNV SYLVANIA</t>
  </si>
  <si>
    <t>PANEL LED RD 24W DL UNV SYLVANIA</t>
  </si>
  <si>
    <t xml:space="preserve">PANEL LED RD 18W DL UNV SYLVANIA </t>
  </si>
  <si>
    <t>LUMINARIA LED HIGHBAY 150W  CW GC350 DIM SYLVANIA</t>
  </si>
  <si>
    <t>BALA LED 20W NW MV JUPITER DIM 0-10V SYLVANIA</t>
  </si>
  <si>
    <t>LUMINARIA LED DECO STEP 6W INC WW SYLVANIA</t>
  </si>
  <si>
    <t xml:space="preserve">REFLECTOR LED SYLVEO 120W CW UNV SYLVANIA </t>
  </si>
  <si>
    <t>TORNILLO PANEL DRYWALL PTA AGUDA 6X1 100UN</t>
  </si>
  <si>
    <t>CINTA DE ENMASCARAR 48 MM x 40 MT</t>
  </si>
  <si>
    <t>PERROS PARA CABLE GALVANIZADO 1/4 PULGADA</t>
  </si>
  <si>
    <t>SIERRA COPA MADERA 38 MM</t>
  </si>
  <si>
    <t>SET PUNTAS MAXFIT MAGNETICAS 30 PIEZAS REF DWA2SLS</t>
  </si>
  <si>
    <t>SET</t>
  </si>
  <si>
    <t>SET DE DESTORNILLADORES PRO DE 6 PIEZAS</t>
  </si>
  <si>
    <t>KIT</t>
  </si>
  <si>
    <t>SET 94 PIEZAS COPAS 1/4 Y 1/2 PULGADA SD-GS506</t>
  </si>
  <si>
    <t>RATCHET M/ART. 8 PULGADAS-M3/8 PULGADAS REF 4-86-2</t>
  </si>
  <si>
    <t>PALÍN HOYADOR COLIMA CON CABO</t>
  </si>
  <si>
    <t>MAQUINA PARA CORTA BALDOSA 3 EN 1 600 MM</t>
  </si>
  <si>
    <t>LIMA REDONDA 8 PULGADAS 15F8131 REDLINE</t>
  </si>
  <si>
    <t>LIMA PLANA 8 PULGADAS 15F8111</t>
  </si>
  <si>
    <t>LIMA MEDIA CAÑA 8 PULGADAS 15F8171</t>
  </si>
  <si>
    <t>LIJADORA ORBITAL 1/4 230W 2.4A 14.000 OPM</t>
  </si>
  <si>
    <t>KIT MOTOTOOL DREMEL 3000 125W 127V + 10 ACCESORIOS</t>
  </si>
  <si>
    <t>KIT DE TALADRO PERCUTOR INALÁMBRICO 3/8 PULG+atorn</t>
  </si>
  <si>
    <t>JUEGO LLAVES TORX 8 PIEZAS REF 69-266</t>
  </si>
  <si>
    <t>JUEGO LLAVE B/FIJA 8 PIEZAS 6-22 MM REF 86-072</t>
  </si>
  <si>
    <t>JUEGO FORMONES 3UND REF 16-125LA</t>
  </si>
  <si>
    <t>JUEGO DESTORNILLADORES PRECISIÓN 14 EN1 CPPH148 RE</t>
  </si>
  <si>
    <t>JUEGO 8 LLAVES COMBINADAS 8-19 MM REF 88-855</t>
  </si>
  <si>
    <t>JUEGO 8 LLAVES COMBINADAS 5/16-3/4 REF 88-854</t>
  </si>
  <si>
    <t>JUEGO 8 LLAVES ALLEN PULGADAS REF 69-252</t>
  </si>
  <si>
    <t>GRAPA 1/2 DOBLE OREJA X 10UND GALVANIZADA</t>
  </si>
  <si>
    <t>GRAPA 1" DOBLE OREJA X 10UND GALVANIZADA</t>
  </si>
  <si>
    <t>EXTENSIÓN 30MT, 100 FT COLOR NARANJA POLO A TIERRA</t>
  </si>
  <si>
    <t>MULTITOMA 6 SALIDAS ABSORCIÓN DE ENERGÍA REPENTINA</t>
  </si>
  <si>
    <t>PANEL LED SOBREPONER 30X120 45W BLANCA</t>
  </si>
  <si>
    <t>PANEL LED DE SOBREPONER REDONDO 6W</t>
  </si>
  <si>
    <t>PANEL LED DE SOBREPONER REDONDO 18W</t>
  </si>
  <si>
    <t>PANEL LED DE SOBREPONER REDONDO 12W</t>
  </si>
  <si>
    <t>PANEL LED DE SOBREPONER CUADRADO 6W</t>
  </si>
  <si>
    <t>PANEL LED DE SOBREPONER CUADRADO 3W</t>
  </si>
  <si>
    <t>PANEL LED DE SOBREPONER CUADRADO 24W</t>
  </si>
  <si>
    <t>PANEL LED DE INCRUSTAR Y REDONDA 3W</t>
  </si>
  <si>
    <t>PANEL LED DE INCRUSTAR REDONDO 9W</t>
  </si>
  <si>
    <t>PANEL LED DE INCRUSTAR REDONDO 6W</t>
  </si>
  <si>
    <t>PANEL LED DE INCRUSTAR REDONDO 24W</t>
  </si>
  <si>
    <t>PANEL LED DE INCRUSTAR CUADRADO 9W</t>
  </si>
  <si>
    <t>PANEL LED DE INCRUSTAR CUADRADO 6W</t>
  </si>
  <si>
    <t>PANEL LED DE INCRUSTAR CUADRADO 3W</t>
  </si>
  <si>
    <t>PANEL LED DE INCRUSTAR CUADRADO 24W</t>
  </si>
  <si>
    <t>CANDADO INTEMPERIE 60MM CUBIERTO</t>
  </si>
  <si>
    <t>CANDADO CUELLO ALTO 40MM</t>
  </si>
  <si>
    <t>CANDADO CUELLO ALTO 20MM</t>
  </si>
  <si>
    <t>CANDADO BARRILITO 30MM</t>
  </si>
  <si>
    <t>MADERA FLOR MORADO ACHAPO RUSTICO  30 CM X 3 CM</t>
  </si>
  <si>
    <t>ROLLO CARTÓN CORRUGADO 24M2</t>
  </si>
  <si>
    <t>VÁLVULA DE COMPUERTA DIÁMETRO 1/2"</t>
  </si>
  <si>
    <t>VÁLVULA DE COMPUERTA 1 PULGADA</t>
  </si>
  <si>
    <t>SPLITTER HDMI 1X2 4K 1 ENTRADA 2 SALIDAS</t>
  </si>
  <si>
    <t>SOGA POLIPROPILENO SÓLIDA CAL 12MM X 20M</t>
  </si>
  <si>
    <t>KIT RESPIRADOR PINTURA 2 VÍAS 6211P</t>
  </si>
  <si>
    <t>KIT REPUESTO RESPIRADOR PINTURA 6022P</t>
  </si>
  <si>
    <t>GUANTE POLIESTER PU FLEX POLY -TODAS LAS TALLAS</t>
  </si>
  <si>
    <t>GUANTE MULTIFLEX POLIESTER NITRILO TALLA S-M-L</t>
  </si>
  <si>
    <t>GUANTE CAUCHO NEGRO CORRUGADO TODAS LAS TALLAS</t>
  </si>
  <si>
    <t>CAJA DE CONVERSION DE HDMI A RCA</t>
  </si>
  <si>
    <t>CABUYA 41 M GRUESA FIQUE FIBRA NATURAL</t>
  </si>
  <si>
    <t>Válvula de Compuerta 3/4" Bronce PN 16 Bar</t>
  </si>
  <si>
    <t>CANDADO INTEMPERIE 50MM CUBIERTO</t>
  </si>
  <si>
    <t>CANDADO BARRILITO 60MM</t>
  </si>
  <si>
    <t>Grifería lavaplatos monocontrol</t>
  </si>
  <si>
    <t>SOGA TRENZADA POLIPROPILENO 12.7MM X 15M FIXSER</t>
  </si>
  <si>
    <t>BISTURÍ ERGONÓMICO 18MM REDLINE</t>
  </si>
  <si>
    <t>AMARRE NEGRO 3,6 X 200 MM 100 UNIDADES</t>
  </si>
  <si>
    <t>BREAKER 2 POLO 70AMP ENCHUFE</t>
  </si>
  <si>
    <t>Epoxibonder Transparente 25 GramosLoctite</t>
  </si>
  <si>
    <t>Pistola Para Aplicar Silicona gruesa. De 10W.</t>
  </si>
  <si>
    <t>SIKA-2  (2,5KG)</t>
  </si>
  <si>
    <t>SIKA MULTISEAL 15CM X 10M</t>
  </si>
  <si>
    <t>HOMBRESOLO DE CADENA DE 19"</t>
  </si>
  <si>
    <t>HOMBRESOLO 8 PULGADAS HOJALATERO REF 84-398</t>
  </si>
  <si>
    <t>ESCALERA MULTIPROPÓSITO 3.5MT 12 PASOS</t>
  </si>
  <si>
    <t>DISCO SIERRA CIRCULAR ECO 184MM 7 1/4 PULGADAS 24D</t>
  </si>
  <si>
    <t>DISCO PARA MADERA 7-1/4 PULGADA 40 DIENTES B725A40</t>
  </si>
  <si>
    <t>DISCO MADERA 12 PULGADAS 60DIENTES REF DW03140</t>
  </si>
  <si>
    <t>DISCO ABRASIVO CORTE METAL 7 X 1/8 REF DW44840</t>
  </si>
  <si>
    <t>DISCO ABRASIVO CORTE METAL 7 X 0.055 PULGADAS REF</t>
  </si>
  <si>
    <t>DESTORNILLADOR TESTER 100V - 500V 150 MM LARGO -MA</t>
  </si>
  <si>
    <t>CORTAFRIOS PROF FRONTAL AISLADO 1000V 8 PULGADAS A</t>
  </si>
  <si>
    <t>Cortafrios Diagonal Aislado 1000V 6.1/4 Pulgadas</t>
  </si>
  <si>
    <t>ATORNILLADOR IMPACTO 1/4 6.35MM V.V.R. ATORNILLAR</t>
  </si>
  <si>
    <t>ALICATE 12 PULGADAS PELÍCANO PC980-3</t>
  </si>
  <si>
    <t>UNIÓN CANALETA PARA PISO 60X13</t>
  </si>
  <si>
    <t>CAJA HERRAMIENTAS 19 PULGADAS NEWMILLENIUM BANDEJA</t>
  </si>
  <si>
    <t>DISCO ABRASIVO CORTE METAL 4 1/2 X 1/8 REF DW44820</t>
  </si>
  <si>
    <t>TAPA TOMA DOBLE NARANJA AÍSLA TIERRA</t>
  </si>
  <si>
    <t>Probador de Tomas Pt Gfci</t>
  </si>
  <si>
    <t>Pelacables Resorte</t>
  </si>
  <si>
    <t>HOMBRE SOLO RECTO 10"</t>
  </si>
  <si>
    <t>DESTORNILLADOR ESTRELLA 6" X ¼ (LARGO 150 mm)</t>
  </si>
  <si>
    <t>CANALETA BLANCA 20X12-L 2M. NORMA TIA/EIA 569</t>
  </si>
  <si>
    <t>CANALETA BLANCA 25X25 LARGO 2M C/ADHESIVO</t>
  </si>
  <si>
    <t>CANALETA PARA PISO 60X13 LARGO 2M. NORMA TIA/EIA</t>
  </si>
  <si>
    <t>PILA CUADRADA ALKALINA  9V.</t>
  </si>
  <si>
    <t>PILA DE 9V RECARGABLES  (CUADRADA)</t>
  </si>
  <si>
    <t>CANALETA PLASTICA 20X20MM (2 METROS ND) FERRETERIA</t>
  </si>
  <si>
    <t>BOMBILLO LED  GU 10</t>
  </si>
  <si>
    <t>SILICONA GRUESA en barra para pistola de 1/2"x10"</t>
  </si>
  <si>
    <t>SIKABOOM-500ccAMARILLO PRESENTACION-AEROSOL-SIMILA</t>
  </si>
  <si>
    <t>CLAVO CONCRETO ACERO DE 2" CON CABEZA X 500GR</t>
  </si>
  <si>
    <t>CLAVO CONCRETO ACERO DE 1" CON CABEZA X 500GR</t>
  </si>
  <si>
    <t>LIQUIDO PEQUEÑO DESTAPADOR DE CAÑERIA X 500ml</t>
  </si>
  <si>
    <t>LIMA TRIANGULAR DE 8" CON CABO plastico  Bastarda</t>
  </si>
  <si>
    <t>CERRADURA DE EMBUTIR  PICO LORO DOBLE  854</t>
  </si>
  <si>
    <t>CERRADURA CARTELERA CORREDERA mueble vitrina nique</t>
  </si>
  <si>
    <t>AZADÓN FORJADO CON CABO EN MADERA HERRAGR O Simila</t>
  </si>
  <si>
    <t>BROCHA DE NYLON  5" PROFESIONAL</t>
  </si>
  <si>
    <t>ASPERSOR PARA MANGUERA DE 1/2”—PLÁSTICO DE ESTACA</t>
  </si>
  <si>
    <t>REFLECTOR LED (100W) BLANCO FRIO EXTERIOR</t>
  </si>
  <si>
    <t>Panel LED 18W de sobreponer CUADRADO-REDONDO</t>
  </si>
  <si>
    <t>Panel LED 18 W DE INCRUSTAR CUADRADO O REDON</t>
  </si>
  <si>
    <t>PISTOLA DE CALAFATEO ALUMINIO-PROFESIONAL  9"</t>
  </si>
  <si>
    <t>ORINAL ARRECIFE CON GRIFERIA  DE PUSH CORONA O SIM</t>
  </si>
  <si>
    <t>FLUXOMETRO Diafragma SLOAN Gen 77  mantenimi.</t>
  </si>
  <si>
    <t>TAPA  PARA REGISTRO 0.15x0.15</t>
  </si>
  <si>
    <t>VALVULA/REGISTRO DE BOLA Ø 1/2"(MANIJA - METALICA)</t>
  </si>
  <si>
    <t>CAJA PLASTICA 5800  PVC</t>
  </si>
  <si>
    <t>VALVULA/REGISTRO BOLA  Ø 1" (MANIJA - METALICA)</t>
  </si>
  <si>
    <t>Tapa  blanca doble para tomacorriente</t>
  </si>
  <si>
    <t>VALVULA/REGISTRO BOLA Ø2 EN BRONCE DE 175 PSI</t>
  </si>
  <si>
    <t>MACHETE 22 PULGADAS- 3 CANALES ACERO-MANGO ANTIDES</t>
  </si>
  <si>
    <t>TORNILLO LAMINA CABEZA LENTEJA PBROCA 8x1"</t>
  </si>
  <si>
    <t>DISCO DE CORTE 7" (DISCOS PARA CORTAR METAL 7" X 1</t>
  </si>
  <si>
    <t>DISCO DE CORTE 41/2" TRASLAPADO</t>
  </si>
  <si>
    <t>BROCA ACERO HSS DE 5/16 (PÁSTICO-METAL-MADERA)</t>
  </si>
  <si>
    <t>MARCO PARA SEGUETA  FIJO METALICO DE 12"</t>
  </si>
  <si>
    <t>LLAVE EXPANSION AISLADA 10" 1.000V ** STANLEY  O S</t>
  </si>
  <si>
    <t>MARTILLO DE UÑA- 20 ONZAS  MANGO EN FIBRA O CAUCHO</t>
  </si>
  <si>
    <t>Escalera 3, pasos en aluminio/metal plegable 150kg</t>
  </si>
  <si>
    <t>Adaptador PVCP Hemb.3/4"  S/NORMA ICONTEC</t>
  </si>
  <si>
    <t>CANTONERA ELECTRICA DE 12 V  VIRO</t>
  </si>
  <si>
    <t>GUANTE (NITRILO)  DE 13"  ANSELL EDMONT(PAR)</t>
  </si>
  <si>
    <t>CANDADO T.italiano 4x6,2cm   YALE</t>
  </si>
  <si>
    <t>CANDADO T.italiano 5x7,8cm   YALE</t>
  </si>
  <si>
    <t>ADAPTADOR PRESION Hemb.1"    PAVCO</t>
  </si>
  <si>
    <t>PALA No.2 P/REDONDA  CON CABO</t>
  </si>
  <si>
    <t>PULIDORA INDUSTRIAL DE 4 ½"    MAKITA   10000 RPM</t>
  </si>
  <si>
    <t>ENCHAPE  PARED COLOR 35x25CM)</t>
  </si>
  <si>
    <t>CANDADO DE 60 mm EGRET  o similar</t>
  </si>
  <si>
    <t>BROCA PARA MURO DE 3/16  X 31/2</t>
  </si>
  <si>
    <t>BROCAS  PARA MURO DE 1/2 X6"</t>
  </si>
  <si>
    <t>VARSOL PHILAAC   DISOLVENTES ESMALTES ALQUIDICOS</t>
  </si>
  <si>
    <t>INTERRUPTOR SENC 400  AVE/GALICA</t>
  </si>
  <si>
    <t>SERRUCHO DE 20" MANGO PLÁSTICO DIENTE DIAMANTADO</t>
  </si>
  <si>
    <t>ESPATULA DE ACERO CARBONO - MANGO PLASTICO 4"</t>
  </si>
  <si>
    <t>MACETA 4 Lbs STANLEY, HERRAGRO O SIMILAR</t>
  </si>
  <si>
    <t>LLAVE EXPANSION 8" STANLEY  O SIMILAR</t>
  </si>
  <si>
    <t>ESPATULA 2" DE ACERO CARBONO -  MANGO PLASTICO</t>
  </si>
  <si>
    <t>CINTA METRICA 30M FIBRA VIDRIO</t>
  </si>
  <si>
    <t>ALICATE MANGO AISLADO  8" PUNTA LARGA CORTANTE</t>
  </si>
  <si>
    <t>PANEL LED RD 12W DL UNV SYLVANIA</t>
  </si>
  <si>
    <t>BALA LED 30W NW MV JUPITER HIGH POWER SYLVANIA</t>
  </si>
  <si>
    <t>LAMPARA PANEL REDONDO LED 30CM DIÁMETRO 25W</t>
  </si>
  <si>
    <t>LAMPARA PANEL REDONDO LED 18CM DIÁMETRO 12W</t>
  </si>
  <si>
    <t>CINTA AUTO ADHESIVA DOBLE FAZ ( 3/4"-ROLLO X 5M)</t>
  </si>
  <si>
    <t>CINTA AISLANTE-SUPER33-19 mm ANCHO/20 M LARGO</t>
  </si>
  <si>
    <t>PILA RECARGABLE AAX(2) -VARTA, ENERGIZER -SIMILAR</t>
  </si>
  <si>
    <t>CERRADURA MUEBLE PESTILLO VERTICAL 2044 YALE O SIM</t>
  </si>
  <si>
    <t>Panel LED DE 12 W SOBREPONER REDONDO-CUADRADO</t>
  </si>
  <si>
    <t>SIFON PARA LAVAPLATOS PLASTICO+CANASTILLA (4")</t>
  </si>
  <si>
    <t>RODILLO 3" FELPA MANGO PLASTICO PARA VINILO</t>
  </si>
  <si>
    <t>ANTICORROSIVO VERDE/GRIS  BASE DE CROMATO DE  ZINC</t>
  </si>
  <si>
    <t>ARNES MULTIPROPOSITO EN X</t>
  </si>
  <si>
    <t>TORNILLO  Y CHAZO PLASTICO  DE 1/4"**</t>
  </si>
  <si>
    <t>LAMINA DRY WALL  1/2''</t>
  </si>
  <si>
    <t>TOMA DOBLE MONOFASICA POLO A TIERRA 15AMPERIOS</t>
  </si>
  <si>
    <t>PISO DUROPISO  34x34 CORONA</t>
  </si>
  <si>
    <t>ADAPTADOR PRESION Macho 2" S/NORMA ICONTEC</t>
  </si>
  <si>
    <t>TAPA CIEGA  BLANCA              AVE</t>
  </si>
  <si>
    <t>ESMALTE SINTETICO BRILLANTE (Cuñete de 5Gal)</t>
  </si>
  <si>
    <t>CERRADURA SCHLAGE ENTR. CROMADO ORBIT A50PD</t>
  </si>
  <si>
    <t>TUBO PRESION Ø 1" 315 PSI PVC X 6ML S/NORMA ICONT</t>
  </si>
  <si>
    <t>PROYECTOR LED 400W LUMEK</t>
  </si>
  <si>
    <t>LUMINARIA HIGHBAY 200W LUMEK</t>
  </si>
  <si>
    <t>PROYECTOR LED BVP621 SPORTSSTAR PHILIPS</t>
  </si>
  <si>
    <t>BOMBILLO LED 20W LUMEK</t>
  </si>
  <si>
    <t>Extintor contra incendios a base de gas carbónico modelo 20 libras tipo BC - Carga y mantenimient</t>
  </si>
  <si>
    <t>Extintor contra incendios a base de agente limpio 123 modelo 3.700 gramos AC - Carga y mantenimiento</t>
  </si>
  <si>
    <t>Extintor contra incendios a base de agente limpio 123 modelo 9.000 gramos AC - Carga y mantenimiento</t>
  </si>
  <si>
    <t>Extintor contra incendios a base de gas carbónico modelo 20 libras tipo BC - Revisión y mantenimient</t>
  </si>
  <si>
    <t>Extintor contra incendios a base de agente limpio 123 modelo 3.700 gramos AC - Revisión y mantenimie</t>
  </si>
  <si>
    <t>Extintor contra incendios a base de agente limpio 123 modelo 9.000 gramos AC - Revisión y mantenimie</t>
  </si>
  <si>
    <t>Extintor a base de polvo químico seco 5 libras tipo BC multipropósito - Carga y mantenimiento</t>
  </si>
  <si>
    <t>Extintor a base de polvo químico seco 20 libras tipo BC multipropósito - Carga y mantenimiento</t>
  </si>
  <si>
    <t>Extintor a base de polvo químico seco 10 libras tipo BC multipropósito - Carga y mantenimiento</t>
  </si>
  <si>
    <t>Extintor a base agua penetrante a presión modelo 2.5 galones tipo A - Carga y Mantenimiento</t>
  </si>
  <si>
    <t>Extintor a base de polvo químico seco 10 libras tipo ABC multipropósito - Carga y mantenimiento</t>
  </si>
  <si>
    <t>Extintor a base de polvo químico seco 20 libras tipo ABC multipropósito - Carga y mantenimiento</t>
  </si>
  <si>
    <t>EXTINTOR SOKAFLAN 123 (3.700GR)+ soporte pared</t>
  </si>
  <si>
    <t>ANILLO ROSETON PLASTICO ESTANDAR PARA TANQUE ANAERÓBICO</t>
  </si>
  <si>
    <t>TANQUE FILTRO ANAERÓBICO OVOIDE 2000 L TAPA ACCE. EMPAQUE VERDE</t>
  </si>
  <si>
    <t>TANQUE FILTRO ANAERÓBICO OVOIDE 1000 L TAPA ACCE. EMPAQUE VERDE</t>
  </si>
  <si>
    <t>TANQUE FILTRO ANAERÓBICO OVOIDE 500 L TAPA ACCE. EMPAQUE VERDE</t>
  </si>
  <si>
    <t>BREAKER TACO ENCHUF 2x15</t>
  </si>
  <si>
    <t>ALAMBRE COBRE DESNUDO C.14 AWG</t>
  </si>
  <si>
    <t>CABLE COBRE THHN/THWN-2 C.10 AWG 600V 90°C</t>
  </si>
  <si>
    <t>CABLE COBRE AISLADO C.14 AWG THWN 600V 90°C</t>
  </si>
  <si>
    <t>TUBO CONDUIT PVC 3/4" S/NORMA ICONTEC</t>
  </si>
  <si>
    <t>TUBO PVC DUCTO  ELECTRICO TIPO DB 2"</t>
  </si>
  <si>
    <t>TUBO CONDUIT   PVC       1 "</t>
  </si>
  <si>
    <t>BARANDA EN VIDRIO TEMPLADO LAMINADO 12 MM CON PASAMANOS ACERO INOXIDABLE H=1.00M - SUMINISTRO</t>
  </si>
  <si>
    <t>SILLA AUDITORIO REF. NOVA ANCHO 508 MM DE INORCA - SUMINISTRO E INSTALACIÒN</t>
  </si>
  <si>
    <t>ACCESORIOS  ELECTRICOS**</t>
  </si>
  <si>
    <t>Rejilla de piso rectangular en acero inoxidable</t>
  </si>
  <si>
    <t>sensor de flujo tipo paleta de 4"</t>
  </si>
  <si>
    <t xml:space="preserve">Banco de condensadores de 50 KVAR-208 Voltios </t>
  </si>
  <si>
    <t xml:space="preserve">Masilla moldeable fire barrier MPS2 STICK 3M Dimension: 2,54 x 2,54 x 28 cm </t>
  </si>
  <si>
    <t>MANGUERA DE NIVEL 3/8" CAL 30</t>
  </si>
  <si>
    <t>SIKADUR 32 PRIMER      1 KILO</t>
  </si>
  <si>
    <t>NIVEL DE BURBUJA O GOTA DE 12" - 2 Burbujas</t>
  </si>
  <si>
    <t>CODO 45° SANITARIO 4" C x E  1/8  PAVCO</t>
  </si>
  <si>
    <t>TIERRA NEGRA SELECC. +CASCAR+ABONO ORGANICO+TRANSP</t>
  </si>
  <si>
    <t>Cañuela pref (A-120)En V; H=22.5,B=30,L=0.80m **</t>
  </si>
  <si>
    <t>GramaSinteticaMonofil50mmCertfFIFAPREFER+arena+cau</t>
  </si>
  <si>
    <t>GramaSinteticaMonofil60mmCertfFIFAPREFER+arena+cau</t>
  </si>
  <si>
    <t>UNION TUBO DRENAJE PVC PERF. CORRUG- 200MM</t>
  </si>
  <si>
    <t>Programador (4) Estaciones paraSistemaAutom.Riego</t>
  </si>
  <si>
    <t>ArcoMovilMicrofutbol(3x2)Tub.Est.Galv+Malla.ImpN°4</t>
  </si>
  <si>
    <t>SERVICIO DE SACAPANTAS ROLLO GRANDE (1.5M)</t>
  </si>
  <si>
    <t>TUBO DRENAJE PVC 160MMCorru-Perf(Rollo)sin Filtro</t>
  </si>
  <si>
    <t>EQUIPO FUMIGADOR MANUAL DE ESPALDA – TANQUE 20 LTS</t>
  </si>
  <si>
    <t>NYLON CRUDO  (N°2)</t>
  </si>
  <si>
    <t>PRIMER EPOXICO POLIAMIDA VERDE (2 COMPONENTES)</t>
  </si>
  <si>
    <t>TANQUE PLAST. DE 20.000 LTS Vertical(Acce+transp)</t>
  </si>
  <si>
    <t>CODO 45° PRESION Ø2" PVC S/NORMA ICONTEC</t>
  </si>
  <si>
    <t>ANÁLISIS DE PERMEABILIDAD CABEZA VARIABLE</t>
  </si>
  <si>
    <t>ANÁLISIS DE SUELO AGRONOMICO COMPLETO</t>
  </si>
  <si>
    <t>Tubo EstructuralGalv.Ø2 1/2"-2.5mmASTM A-500 Gra-C</t>
  </si>
  <si>
    <t>Tubo EstructuralGalv.Ø2"-2.5mmASTM A-500 Grad-C</t>
  </si>
  <si>
    <t>MALLA MICROFUTBOL 3mtx2mt (nylon  Nº4 )</t>
  </si>
  <si>
    <t>CINTA DE SEÑALIZACION DE 4" POR 500 MTS-CAL.2.5</t>
  </si>
  <si>
    <t>Fungicida   Fulgitox**</t>
  </si>
  <si>
    <t>MALLA PROTECC.FUTBOL Cal.2,Nylon Imp.(13X13)</t>
  </si>
  <si>
    <t>Regulador de Voltaje 1000W(90-140V)Supres de Picos</t>
  </si>
  <si>
    <t>CAJA LAMINA PARA CONTROLADOR RIEGO AUTOM**</t>
  </si>
  <si>
    <t>MallaPort.FutbolSemiprof.Cal.4,Nylon.ImpCuadro10cm</t>
  </si>
  <si>
    <t>MALLA FUTBOL PROF.CAL.8,Nylon Imp.Hexago.8cmCampin</t>
  </si>
  <si>
    <t>TRANSPORTE-TRACTOR EN GRUA PLANCHON (ida y vuelta)</t>
  </si>
  <si>
    <t>Aspersor de Rotor(Turbina-2001/TR-70)r=21mEmergent</t>
  </si>
  <si>
    <t>Caja en PVC Rectang.(15"X9.5"X10")control Valvulas</t>
  </si>
  <si>
    <t>Tripode Ángulo1x1/8"Tubo Galv.3/4"+Codo+ adaptador</t>
  </si>
  <si>
    <t>REGISTRO CORTINA.Ø2"PESADO  S/NROMA ICONTEC(125Psi</t>
  </si>
  <si>
    <t>MANGUERA CAUCHO NEGRA RIEGO3/4"(100m)CAL-40</t>
  </si>
  <si>
    <t>MANGUERA CAUCHO NEGRA RIEGO 1"(100m)CAL-40</t>
  </si>
  <si>
    <t>MANGUERA Ø11/2" TRANSP-CAL.40(ROLLO 50 ML)</t>
  </si>
  <si>
    <t>MANGUERA Ø2" TRANSP-CAL.40(ROLLO 50 ML)</t>
  </si>
  <si>
    <t>MANGUERA 3"POLIETILENO NEGRA(ROLLO 50 ML)Cal.-40</t>
  </si>
  <si>
    <t>Alquiler Manguera  para Motobomba 2-3" (10m)</t>
  </si>
  <si>
    <t>RODILLO  ARRASTRE MANUAL</t>
  </si>
  <si>
    <t>AIREADOR EQUIPO PERF CESPED C/OPERARIO</t>
  </si>
  <si>
    <t>Banderín asta esquinera(Estaca+Banderín) futbol(4u</t>
  </si>
  <si>
    <t>TUBO ALCANT NOVAFORT 355 MMS/NORMA ICONTEC</t>
  </si>
  <si>
    <t>FertilizanteQuím.granuladFoliar-orgánNPK(saco 50kg</t>
  </si>
  <si>
    <t>TUBO DRENAJE PVC200mmCorrug-Perf(Roll35m)sinFiltro</t>
  </si>
  <si>
    <t>RETROEXCAVADORA JHON DEERE 610B (Oper+Comb)**.</t>
  </si>
  <si>
    <t>EMULSION ASFALTICA (CRL-1)Imprimacion-Via+Transp</t>
  </si>
  <si>
    <t>UNION  ALCANT NOVAFORT 355MM S/NORMA ICONTEC</t>
  </si>
  <si>
    <t>Rejilla sumidero (46X33X10) Peaton carcamT-1(Obra)</t>
  </si>
  <si>
    <t>HIERRO PR-60 Corru/Fig    1/4"  Kg</t>
  </si>
  <si>
    <t>FLOTADOR   MECANICO 2" (Valv+Varilla+Bola)Cobre</t>
  </si>
  <si>
    <t>ENSAYO ANÁLISIS COMPACTACIÓN SUELO (Curva de compa</t>
  </si>
  <si>
    <t>TRANSPORTE- RETROEXCAV.J.D.510 (Ida y regreso)</t>
  </si>
  <si>
    <t>Ensayo Densidad del terreno con Densímetro nuclear</t>
  </si>
  <si>
    <t>Gasolina      **</t>
  </si>
  <si>
    <t>ARENA PELDAR TIPO FLINT+Cargue+Transp.Zipaq**</t>
  </si>
  <si>
    <t>MALLA MINIFUTBOL/FUTBOL-8 (5X2M)Nilon Imperm-N°4</t>
  </si>
  <si>
    <t>SikaBarreraEpox233710+Cataliz+esmalt alquid gr7045</t>
  </si>
  <si>
    <t>MALLA ELECTROSOLDADA  M-084 4mm x 4mm  6Mts x 2.35</t>
  </si>
  <si>
    <t>TORNILLO  1¼" X ½"  Abellanado-Bristol-Negro</t>
  </si>
  <si>
    <t>PORTERIA  FUTBOL PROFESIONAL 7.32 ml (SUM)FIJA</t>
  </si>
  <si>
    <t>VIBROCOMPACT.DOBLE RODILLO 3 TON (OPER+COMB)</t>
  </si>
  <si>
    <t>EMULSION ASFALTICA  -SIKA- 3.5 Kg</t>
  </si>
  <si>
    <t>BOMBA ALTA PRESION 10HP (suministro + transporte)</t>
  </si>
  <si>
    <t>ANGULO   1/8"  x  1 ½"   x 1 ½"</t>
  </si>
  <si>
    <t>MALLA CERRAMIENTO Eslabonada.Cal.12 (Hueco 2 1/2"</t>
  </si>
  <si>
    <t>REGISTRO CORTINA Ø 2"PESADOS/NORMICONTEC 125psi</t>
  </si>
  <si>
    <t>ESMALTE ALQUIDICO BLANCO SIKA  (313050)</t>
  </si>
  <si>
    <t>UNION  ALCANT NOVAFORT 250MM   S/NORMA ICONTEC</t>
  </si>
  <si>
    <t>VIBROCOMPACTADOR DOBLE RODILLO 3 TON + OPERARIO</t>
  </si>
  <si>
    <t>ANGULO   ¼"   x   2"</t>
  </si>
  <si>
    <t>Motoazada para arado y descompactación de tierra</t>
  </si>
  <si>
    <t xml:space="preserve">BRAZO SENCILLO TIPO CODENSA 1.5m diam 1" 1/2 CON CAPERUZA </t>
  </si>
  <si>
    <t>REJILLA SUMINISTROS MOD LHV OB 50"X8"</t>
  </si>
  <si>
    <t>PERSIANA DE DESCARGA TIPO FACHADA CON MALLA PLASTICA 44¨X24</t>
  </si>
  <si>
    <t>MESA PING PONG INSTITUCIONAL TRÀFICO PESADO</t>
  </si>
  <si>
    <t>Tanque Hidroflo 300 litros solo suministro tanque</t>
  </si>
  <si>
    <t>CAJA METÁLICA DE PASO DE 70X80X40 - AE287</t>
  </si>
  <si>
    <t>CAJA METÁLICA DE PASO 100X100X40 AE287</t>
  </si>
  <si>
    <t>Recolección, tratamiento y disposición final de llantas usadas</t>
  </si>
  <si>
    <t xml:space="preserve">TUBO SCH-40 CALIBRE 1" </t>
  </si>
  <si>
    <t xml:space="preserve">SUMIDERO PARA CANAL DE DRENAJE PREFABRICADO EN POLYCONCRETO PD-150V D400 L=1M </t>
  </si>
  <si>
    <t>REJILLA EXTRACCION ALETA FIJA LRA - OB 50"X8"</t>
  </si>
  <si>
    <t>SENSOR DE HUMEDAD TEMPERATURA PARA DUCTOS</t>
  </si>
  <si>
    <t>SIKASIL POOL 300ML</t>
  </si>
  <si>
    <t>EUCO K-11</t>
  </si>
  <si>
    <t>EUCO PLUG X 5KG</t>
  </si>
  <si>
    <t>Recolección, tratamiento y Disposición final de raíces de arboles</t>
  </si>
  <si>
    <t>Impermeabilización con Poliurea Master Traffic – Superficie externa</t>
  </si>
  <si>
    <t xml:space="preserve">Rejillas en acero inoxidable calidad 304 </t>
  </si>
  <si>
    <t>CANAL DE INSPECCIÓN DE DRENAJE PREFABRICADO EN POLYCONCRETO PD-150V D400 L=1M</t>
  </si>
  <si>
    <t>CAJA BORNERA PARA ACOMETIDA - NORMA ET925</t>
  </si>
  <si>
    <t>Baranda cerramiento juego infantil M-81(Suministro+Transporte+Instalación)</t>
  </si>
  <si>
    <t>RODADURA ASFALTICA  SUELTO PLANTA  MDC2</t>
  </si>
  <si>
    <t xml:space="preserve">Suministro e Instalacion de Cortaviento en Cristal Laminado Templado </t>
  </si>
  <si>
    <t>Suministro e Instlacion TEE Mecanica Ranurada de 2 1/2" X 1 1/2"</t>
  </si>
  <si>
    <t xml:space="preserve">Suministro e Instalacion de Silla para Salavavidas </t>
  </si>
  <si>
    <t>Loker de 4*12 X  0,30 X 1.80</t>
  </si>
  <si>
    <t>Loker de 3*9 X 0,30 X 1.80</t>
  </si>
  <si>
    <t xml:space="preserve">Manto permanente TRM Excell 510 </t>
  </si>
  <si>
    <t xml:space="preserve">Geotextil Geotex 451 hm  </t>
  </si>
  <si>
    <t xml:space="preserve">tendones tipo reata 1" </t>
  </si>
  <si>
    <t xml:space="preserve">Geocelda sloperunner ega 30/150 </t>
  </si>
  <si>
    <t xml:space="preserve">GEOMALLA BIAXIAL BX30X30 PARA TALUDES </t>
  </si>
  <si>
    <t xml:space="preserve">SUMINISTRO DE FUSIBLE TIPÓ HH DE 50 AMP </t>
  </si>
  <si>
    <t xml:space="preserve">SUMINISTRO E INSTALACION DE UNA BOMBA PARA PISCINA  RECREATIVA </t>
  </si>
  <si>
    <t xml:space="preserve">sistema de calderas gas 2´9000,000 BTU/H </t>
  </si>
  <si>
    <t xml:space="preserve">Celda para Transformador de 150 KVA </t>
  </si>
  <si>
    <t>CASILLEROS EN MELAMÍNICO DE 15mm DOBLE CARA, MÓDULOS DE 1,80X0,30X0,30</t>
  </si>
  <si>
    <t>SUMINISTRO E INSTALACION SISTEMA INTERCAMBIADOR DE CALOR TIPO TUBULAR FLUJO LINEAL</t>
  </si>
  <si>
    <t>EQUIPO DE DESINFECCIÓN UV-2 LÁMPARAS PISCINAS</t>
  </si>
  <si>
    <t xml:space="preserve">Suministro e Instalacion CHIMENEA EN DUCTO LÁMINA CAL 12 DIAM 26", </t>
  </si>
  <si>
    <t>SENSOR DE MURO IR 110gr 30X10m+ UNIDAD DE CONTROL</t>
  </si>
  <si>
    <t>SENSOR DE TECHO 360gr 14X7m+ UNIDAD DE CONTROL</t>
  </si>
  <si>
    <t>MÓDULO CIEGO PARA LLENAR ESPACIO EN PANEL DE INSERCIÓN</t>
  </si>
  <si>
    <t xml:space="preserve">Rele latching  GM 1-polo 24-277 vac  20A </t>
  </si>
  <si>
    <t xml:space="preserve">Rele Latching GM 1-polo 0-10 vdc 24-277 vac </t>
  </si>
  <si>
    <t xml:space="preserve">Panel de Insercion gm 16 Modulos </t>
  </si>
  <si>
    <t xml:space="preserve">unidada de programacion y control  Lumacan GM </t>
  </si>
  <si>
    <t>Gabinete gm para 32 reles de sobreponer.</t>
  </si>
  <si>
    <t>SWITCH DE CORE FULL CAPA 3 MIN 1GBPS-10GBPS</t>
  </si>
  <si>
    <t>switch 24 puertos 10/100/1000 4SFP CAPA 3 LIGHT</t>
  </si>
  <si>
    <t>Geotextil TR3000</t>
  </si>
  <si>
    <t xml:space="preserve">Aplicacion de capas de latex para impermeabilizar la superficie de un tanque </t>
  </si>
  <si>
    <t>Resurfacer - Aplicacion para sellar e impermeabilizar la superficie de tanque - COMETAS</t>
  </si>
  <si>
    <t xml:space="preserve">Reparacion de fisuras y microfisuras de la tapa del tanque del parque COMETAS. </t>
  </si>
  <si>
    <t>certificado retilap</t>
  </si>
  <si>
    <t>Certificado retie</t>
  </si>
  <si>
    <t xml:space="preserve">Suministro e Instalacion de Vinilo Blackout </t>
  </si>
  <si>
    <t>Suministro e Instalacion Geobloque d-18</t>
  </si>
  <si>
    <t>Sikaplan (rollo 1.55x20) 12 NTR  **</t>
  </si>
  <si>
    <t>PERFIL T   (7/8) 1x1/16</t>
  </si>
  <si>
    <t>SIKA TOP 121 (ADHER.)  18 KILOS</t>
  </si>
  <si>
    <t>Arandela galvanixada + tuerca 3/8"</t>
  </si>
  <si>
    <t>RESTRICTOR EN HIERRO DÜCTIL PARA PVC C 900 4"</t>
  </si>
  <si>
    <t>SOPORTE SISMORESISTENTE 4" CUATRO VIAS</t>
  </si>
  <si>
    <t>SOPORTE SISMORESISTENTE 3" DOS VIAS LONGITUDINAL</t>
  </si>
  <si>
    <t>SOPORTE SISMORESISTENTE 3" DOS VIAS TRANSVERSAL</t>
  </si>
  <si>
    <t>SOPORTE SISMORESISTENTE 2 1/2" DOS VIAS LONGITUDINAL</t>
  </si>
  <si>
    <t>SOPORTE SISMORESISTENTE 2 1/2" DOS VIAS TRANSVERSAL</t>
  </si>
  <si>
    <t>SOPORTE SISMORESISTENTE 1 1/2" DOS VIAS LONGITUDINAL</t>
  </si>
  <si>
    <t>UNION DE REPARACION PVC C907 4"</t>
  </si>
  <si>
    <t>TEE CAMXCAMXCAM PVC C907 4"</t>
  </si>
  <si>
    <t>CODO 90 PVC C907 CAMXCAM 4"</t>
  </si>
  <si>
    <t>tuberia Novafort D=30"</t>
  </si>
  <si>
    <t>tuberia Novafort D=27"</t>
  </si>
  <si>
    <t>tubería Novafort D=24"</t>
  </si>
  <si>
    <t>Letrero sobre piso para zonas 4m x 1.49m</t>
  </si>
  <si>
    <t>CERTIFICACION DE ASCENSORES MARCA SHILDREN  CON CAPACIDAD PARA 10 PERSONAS O 750 KG Y DO S PARADAS</t>
  </si>
  <si>
    <t xml:space="preserve">Vinilo adhesivo en impresión digital M2. </t>
  </si>
  <si>
    <t>Aviso informativo, en acrílico,  impresión  digital, tamaño  180  x  90</t>
  </si>
  <si>
    <t>Aviso informativo, en acrílico, impresión digital,tamaño 130 x 90 cm.</t>
  </si>
  <si>
    <t xml:space="preserve">Aviso informativo, en acrílico, impresión digital, tamaño 63 x  90 cm. </t>
  </si>
  <si>
    <t>Aviso informativo, en acrílico, impresión digital, tamaño 11O x 50 cm.</t>
  </si>
  <si>
    <t xml:space="preserve">Aviso informativo, en acrílico, impresión digital, tamaño 130 x 50 cm. </t>
  </si>
  <si>
    <t>Aviso informativo, en acrílico, impresión digital  tamaño 130 X 66,20cm</t>
  </si>
  <si>
    <t>Aviso informativo, en acrílico, impresión digital tamaño 41 X 15 cm</t>
  </si>
  <si>
    <t>Aviso informativo, en acrílico, impresión digital tamaño 18 x28 cm,</t>
  </si>
  <si>
    <t>Aviso evacuación, en acrílico, impresión digital tamaño 200 x 100 cm,</t>
  </si>
  <si>
    <t>Letrero suspendido para zonas 4m x 1.49m</t>
  </si>
  <si>
    <t>letrero en acrilico sin iluminacion letras de h=1.30</t>
  </si>
  <si>
    <t>recubrimiento skate master</t>
  </si>
  <si>
    <t>FORMALETA METALICA (Tableros +chapetas+otros)-mes</t>
  </si>
  <si>
    <t>M2/MES</t>
  </si>
  <si>
    <t>Canal Lám.Galv. Cal.22 (D=0.50m)Sin Pintura(Sum)</t>
  </si>
  <si>
    <t>UNION PRESIÓN Ø 1 1/4"PVCS/NORMA ICONTEC</t>
  </si>
  <si>
    <t>YEE SANITARIA PVC Ø  6" S/NORMA ICONTEC</t>
  </si>
  <si>
    <t>CODO 90° PRESION ½"  PVC S/NORMA ICONTEC</t>
  </si>
  <si>
    <t>TUBO SILICONA  300 ML Transparente</t>
  </si>
  <si>
    <t>Win aluminio Crudo  x 6 metros **</t>
  </si>
  <si>
    <t>VINILO TIPO  II</t>
  </si>
  <si>
    <t>VINILTEX O SIMILAR ( ACRILICA BASE AGUA)TIPO-1</t>
  </si>
  <si>
    <t>TORNILLO PARA MADERA  8 x 2"</t>
  </si>
  <si>
    <t>DILATACION ALUMINIO U DE 1/2" X 1/2" 6MTS</t>
  </si>
  <si>
    <t>TUBO  CONDUIT  EMT Ø 3/4"</t>
  </si>
  <si>
    <t>TUBO EMT  3/4"</t>
  </si>
  <si>
    <t>UNION EMT  1" Acero</t>
  </si>
  <si>
    <t>UNION  EMT  2"  GALVANIZADA</t>
  </si>
  <si>
    <t>UNION EMT  1"Acero</t>
  </si>
  <si>
    <t>UNION EMT  3/4"Acero</t>
  </si>
  <si>
    <t>TUBO EMT  3/4  "</t>
  </si>
  <si>
    <t>ADAPTADOR PRESION MachoRoscadoPVC 1 1/2" S/NORMA I</t>
  </si>
  <si>
    <t>Adaptador PVCP Hemb.1/2"  S/NORMA ICONTEC</t>
  </si>
  <si>
    <t>ADAPTADOR PRESION Macho 4" S/NORMA ICONTEC</t>
  </si>
  <si>
    <t>ADAPTADOR PRESION MACHO ROSCADOPVC Ø 1"S/NORMA ICO</t>
  </si>
  <si>
    <t>UNION  GALV.  3/4"  EMT</t>
  </si>
  <si>
    <t>ADAPTADOR PRESION MACHO ROSCADOPVC  ½" S/NORMA ICO</t>
  </si>
  <si>
    <t>ADAPTADOR  PVC HEMBRA 1 1/4"</t>
  </si>
  <si>
    <t>ACOPLE  FLEXIBLE LAVAMANOS PLAST(1/2X1/2")L=40CM</t>
  </si>
  <si>
    <t>UPS-6 KVA  BIFASICA- AUTONOMIA: 8 A10 MINUTOS</t>
  </si>
  <si>
    <t>UPS-10 KVA  BIFASICA- AUTONOMIA: 8 A10 MINUTOS</t>
  </si>
  <si>
    <t>LUMINARIA AUTONOMA DE  EMERGENCIA( BOMB+BATERIA)MICKEY MOUSE</t>
  </si>
  <si>
    <t>LAMPARA FLUORESC. 2x32W(ARMAZON+BALAST+SOCKET+TUBO</t>
  </si>
  <si>
    <t>MARTILLO ROTATORIO SDS MAX COMBINADO (D25404 SDS PLUS 4.8 1/8PULG-GR:4.9KG</t>
  </si>
  <si>
    <t>CHEQUE AMORTIGUADO EXTREMO RANURADO 4” - 300 PSI</t>
  </si>
  <si>
    <t>Canaleta Galv.TapaTornillo (4x8)L=2.40m+División Certificada</t>
  </si>
  <si>
    <t>CANALETA METALICA  pintura electros.12x5cm Certificada</t>
  </si>
  <si>
    <t>ESPEJO CRISTAL incoloro BISELADO 4MM  imp.</t>
  </si>
  <si>
    <t>CODO 90° SANITARIO 6"1/4  CXE  S/NORMA ICONTEC</t>
  </si>
  <si>
    <t>Geodren planar  e= 5.0mm (goeText+geoRed)  h=1</t>
  </si>
  <si>
    <t>UNION Ø 1 1/2" EMT Zinc</t>
  </si>
  <si>
    <t>CHEQUE  GLOBO 1/2”-200PSI</t>
  </si>
  <si>
    <t>GABINETE CONTRAINCENDIO TIPO II-Valv.Certificada</t>
  </si>
  <si>
    <t>Vale  Excavación RCD- Arcilla/Recebo (Vj:6m3)</t>
  </si>
  <si>
    <t>Vale  Excavación RCD- Tierra (Vj:15m3)</t>
  </si>
  <si>
    <t>Vale  Excavación RCD- Tierra (Vj:6m3)</t>
  </si>
  <si>
    <t>Vale  Excavación RCD- Arcilla/Recebo (Vj:15m3)</t>
  </si>
  <si>
    <t>Vale Demolición RCD Concreto/Mampostería (Vj:15m3)</t>
  </si>
  <si>
    <t>Conector de Resorte y rosca  empalme cable(12-10)</t>
  </si>
  <si>
    <t>GRAPA DOBLE OREJA PARA TUBO METALICO (Ø3/4")</t>
  </si>
  <si>
    <t>BOQUILLA CONCOLOR  5 KG</t>
  </si>
  <si>
    <t>CARGA  PARA TIRO-AMARILLA 42CW (CAJAX100)</t>
  </si>
  <si>
    <t>CONECTOR DE ROSCA PARA EMPALME DE CABLE-12</t>
  </si>
  <si>
    <t>GRANO DE MARMOL PERLATO/BEAGE CLARO No.1 bto 25 kg</t>
  </si>
  <si>
    <t>ADHESIVO PARA TUBERIA NOVAFORT (310 GR)</t>
  </si>
  <si>
    <t>SIKADUR 32 PRIMER      3 KG **</t>
  </si>
  <si>
    <t>CARGA CON PERNO**  VERDE MEDIA TIRO A TIRO</t>
  </si>
  <si>
    <t>Divisiones acero inox.Cal20cantilever baños(sum+In</t>
  </si>
  <si>
    <t>SIKA COLMA - RINSE SOLVENTE EPOXICO  (5 GL) LIMPIA</t>
  </si>
  <si>
    <t>BOCEL MADERA TRIANGULAR BLANCO(2X2CM) L=2.5M</t>
  </si>
  <si>
    <t>ACCESORIOS DE CONEXION INSTALACIONES HIDRÁULICAS**</t>
  </si>
  <si>
    <t>Accesorios  de Conexión para Manguera de Riego**</t>
  </si>
  <si>
    <t>Barra segurid.Pared a Piso Acero Imp+Tornil+chazos</t>
  </si>
  <si>
    <t>FLUXOMETRO ELECT. CROMO GRIV. CORONA **</t>
  </si>
  <si>
    <t>Acero Estruct.ASTM A-572 Viga(IPE450) Perfi.Cubier</t>
  </si>
  <si>
    <t>SIKA  1  (2 KG)</t>
  </si>
  <si>
    <t>Sikadur 31 adhesivo  de reforzam (2Kg) **</t>
  </si>
  <si>
    <t>Sikadur 42 anclaje 5 Kg (toxement E3F Grout)  **</t>
  </si>
  <si>
    <t>ALAMBRE AISLADO #12 THHN-THWN 90  600V</t>
  </si>
  <si>
    <t>ALAMBRE-CU AISLADO #10 THHN-THWN 90  600V</t>
  </si>
  <si>
    <t>SIKAFLEX-1a  BLANCO(CARTUCHO DE 300 CC)</t>
  </si>
  <si>
    <t>CARRETILLA PLATON 6 PIES-PLAST-RuedAntipint-Rin me</t>
  </si>
  <si>
    <t>BOQUILLAS  COD  ½ "+ TUERCA PARA TUB. METALICA</t>
  </si>
  <si>
    <t>ALAMBRE AISLADO #14 THHN-THWN 90  600V</t>
  </si>
  <si>
    <t>IGOL IMPRIMANTE  (16 KILOS)</t>
  </si>
  <si>
    <t>PEGACOR  BLANCO  (25kg)</t>
  </si>
  <si>
    <t>Cable de cobre HFFRLS AWG # 10</t>
  </si>
  <si>
    <t>REGISTRO GLOBO 3/4”-200PSI-WOG</t>
  </si>
  <si>
    <t>TAPON PVC SOLDADO   Ø 1 1/4"</t>
  </si>
  <si>
    <t>ABRAZADERA TIPO PERA/TRAPECIO  4" ACERO NEGRO</t>
  </si>
  <si>
    <t>ABRAZADERA TIPO PERA/TRAPECIO  3" ACERO NEGRO</t>
  </si>
  <si>
    <t>ABRAZADERA TIPO PERA/TRAPECIO 2 1/2”" ACERO NEGRO</t>
  </si>
  <si>
    <t>ABRAZADERA TIPO PERA/ TRAPECIO  2" ACERO NEGRO</t>
  </si>
  <si>
    <t>ABRAZADERA TIPO PERA/ TRAPECIO  1 ½" ACERO NEGRO</t>
  </si>
  <si>
    <t>TUBO ACERO AL CARBON C/C SCH 40 -  4" RANURADO</t>
  </si>
  <si>
    <t>TUBO ACERO CARBON C/C SCH 40  - 3" RANURADA</t>
  </si>
  <si>
    <t>TUBO ACERO AL CARBON C/C SCH 40 - 2 ½" RANURADO</t>
  </si>
  <si>
    <t>TUBO ACERO AL CARBON C/C SCH 40 - 2" RANURADO</t>
  </si>
  <si>
    <t>TUBO ACERO AL CARBON C/C SCH 40 - 1 1/2"RANURADO</t>
  </si>
  <si>
    <t>ABRAZADERA TIPO PERA O TRAPECIO  3" ACERO NEGRO</t>
  </si>
  <si>
    <t>Bandeja TipoDucto (5x30cm)Lam.Cal.16+Pint.Electros</t>
  </si>
  <si>
    <t>CODO 90° POLIPROPILENO  Ø 11/2” (50MM)</t>
  </si>
  <si>
    <t>Vale Demolición RCD Concreto/Mampostería (Vj:6m3)</t>
  </si>
  <si>
    <t>LISTON CEDRO ACHAPO SECO (8X2.2CM)L=2.90M</t>
  </si>
  <si>
    <t>CubiertaStandingSeamSandwichCal.26-38mmcolorSum+in</t>
  </si>
  <si>
    <t>Tubo Corrugado Perforado(Ø100mm)rollo (sin filtro)</t>
  </si>
  <si>
    <t>VOLQUETA ( VIAJE DE 15 M3)MAX 30 KM</t>
  </si>
  <si>
    <t>UNIVERSAL GALVANIZADA  DE 1”</t>
  </si>
  <si>
    <t>BUJE PRESION SOLDADO 4X3" S/NORMA ICONTEC</t>
  </si>
  <si>
    <t>BRIDA CPVC LISA Ø4"(Agua Caliente) S/NORMA ICONTEC</t>
  </si>
  <si>
    <t>ADOQUIN ESPAÑOL E=6CM STA/FE 6x10x20 Obra</t>
  </si>
  <si>
    <t>TUBO PVC PRESION Ø11/4" RDE 21 X 6 MtsS/NORMA ICON</t>
  </si>
  <si>
    <t>ASIENTO SANITARIO INSTITUC. ANTIBACT.BLANCO ANTIB</t>
  </si>
  <si>
    <t>SISTEMA INST.VALVULA ANIBAND.ENTRADA SUPER.CROMO S</t>
  </si>
  <si>
    <t>GRIFERIA VÁLVULA ANTIBAN. SANITARIO TIPO PUSH</t>
  </si>
  <si>
    <t>GRAVILLA MONA (N°1-2-21/2")SACO DE  20 KG</t>
  </si>
  <si>
    <t>REFLECTOR METAL HALIDE 250W- FACHADA(BASE+BOMBILL</t>
  </si>
  <si>
    <t>MASILLA SUPERMASTIC DRYWALL(CUÑETE 5 GAL)</t>
  </si>
  <si>
    <t>TUBO PRESION RDE-21   1½"  S/NORMA ICONTEC</t>
  </si>
  <si>
    <t>Puerta cortafuego 2*2 (Espec. CODENSA(Sum+Inst)</t>
  </si>
  <si>
    <t>REGISTRO CORTINA  4"</t>
  </si>
  <si>
    <t>TERMINAL DE COBRE ESTAÑADO  N°10</t>
  </si>
  <si>
    <t>TOMA BIPOLAR 2X20AMP/250V Incrustar con P/T</t>
  </si>
  <si>
    <t>Perno/Clavo Americano L=1"; Ø1/8" Fijación Element</t>
  </si>
  <si>
    <t>CERRADURA DOBLE CILINDRO CROMOSCHLAGE,YALEOSIMILAR</t>
  </si>
  <si>
    <t>CINTA AISLANTE COLOR NEGRO-19MM POR (20 M) COMUN</t>
  </si>
  <si>
    <t>PUNTILLA LISA EN ACERO PARA CONCRETO  (75MM)</t>
  </si>
  <si>
    <t>SELLANTE UNIFIX F.A. TUBERÍA METAL. ROSCADA(40GR)</t>
  </si>
  <si>
    <t>Marco+Tapa(Äng+Plat+acero+Conc.3.000)Caja 80x80cm</t>
  </si>
  <si>
    <t>Marco+Tapa(Äng+Plat+acero+Conc.3.000)Caja 70x70cm</t>
  </si>
  <si>
    <t>GRUA TELESCOPICA  40 TON</t>
  </si>
  <si>
    <t>CAMILLA EN MADERA DE (1.40X0.70M) CONVENCIONAL (UN)</t>
  </si>
  <si>
    <t>PLATAFORMA TRABAJO ALTURA (Sobre camión)20m</t>
  </si>
  <si>
    <t>LIMPIADOR PVC 760 Gr O 1/4 GAL. S/NORMA ICONTEC</t>
  </si>
  <si>
    <t>PARAL TELESCOPICO LARGO (UN) 3.00ML A 5.00 ML</t>
  </si>
  <si>
    <t>Perno expansivo 3/8" X 3"  CAMISA</t>
  </si>
  <si>
    <t>Tubo EstructuralGalv.Ø1 1/2"-2.5mmASTM A-500 Gr- C</t>
  </si>
  <si>
    <t>TOMA DOBLE MONOFASICA POLO A TIERRA 15Amperios</t>
  </si>
  <si>
    <t>Toma aerea caucho p/t 15a 250v codel  Bifásica</t>
  </si>
  <si>
    <t>GRIFERIA  ANTIVANDALICA LAVAMANOS  TIPO PUSH PARED</t>
  </si>
  <si>
    <t>TUBO PRESION RDE-21   1"  S/NORMA ICONTEC</t>
  </si>
  <si>
    <t>ANTICORROSIVO GRIS A BASE DE CROMATO DE ZINC</t>
  </si>
  <si>
    <t>TABLERO TRIF.12 CTOS+ESP.TOTALIZ.+PUERTA</t>
  </si>
  <si>
    <t>TERMINAL ADAPTADOR EMT  1 1/2" **</t>
  </si>
  <si>
    <t>PUERTA  ACERO VIDRIO 10MM SEGURIDAD(VerDescripc</t>
  </si>
  <si>
    <t>MASILLA SUPERMASTICK- DRY WALL Y FIBROCEMENTO</t>
  </si>
  <si>
    <t>DILATACION EN Z 12MM PLASTICA  3.00 MTS</t>
  </si>
  <si>
    <t>DISCO DE CORTE 9" DIAMANT-SEGMENT-CONC.DURO</t>
  </si>
  <si>
    <t>Sardinel Prefab. A-10 (b=0.20;h=0.50;L=0.80m) Sum.</t>
  </si>
  <si>
    <t>PATCH CORD CAT 6  3 MT (10 Feet)***</t>
  </si>
  <si>
    <t>PATCH CORD CAT 6 1 MT (3 Feet) con apantallamiento utp y clasificación lszh</t>
  </si>
  <si>
    <t>LADRILLO TOLETE COMUN-10 X .20 X.06 RrecocidoObra</t>
  </si>
  <si>
    <t>UNIVERSAL GALVANIZADA  Ø 1 1/2"</t>
  </si>
  <si>
    <t>CODO 90° PRESION PVC 1 1/4"  S/NORMA ICONTEC</t>
  </si>
  <si>
    <t>Tapón CPVCSoldado 1/2"  **</t>
  </si>
  <si>
    <t>REGISTRO CORTINA.Ø1/2"(125 PSI)S/ICONTEC</t>
  </si>
  <si>
    <t>TUBO Ø1/2" PVC PRESION RDE-9  L=6M S/NORMA ICONTEC</t>
  </si>
  <si>
    <t>TAPON DE PRUEBA 2"PVC SANITARIO S/NORMA ICONTEC</t>
  </si>
  <si>
    <t>TAPON HEMBRA HG  D=1" **</t>
  </si>
  <si>
    <t>Recebo Subbase granular  - Sin transporte</t>
  </si>
  <si>
    <t>ROTOMARTILLO 23SDS PLUS 2.4 JLS</t>
  </si>
  <si>
    <t>ARENA LAVADA DE RIO  + transporte</t>
  </si>
  <si>
    <t>TAZA INST. ADRIATICO ES BLANCO CORONA Discapacita</t>
  </si>
  <si>
    <t>CODO 45° SANITARIO 4" C x C   S/NORMA ICONTEC</t>
  </si>
  <si>
    <t>CODO 90° SANITARIO 2" C x C S/NORMA ICONTEC</t>
  </si>
  <si>
    <t>CODO 90° CPVC  1/2" S/NORMA ICONTEC*</t>
  </si>
  <si>
    <t>TUBO CPVC Ø  ½" X 3ML   S/NORMA ICONTEC</t>
  </si>
  <si>
    <t>PINTURA EPOXICA ACABADOS (COMPONENTE  A+B)</t>
  </si>
  <si>
    <t>PRIMER(ANTICORROSIVO) CROMATO DE ZINC VERDE OLIVA</t>
  </si>
  <si>
    <t>TUBO EMT  1 1/2 " L=3M</t>
  </si>
  <si>
    <t>ARENA S/LAVADA CERNIDA DE PEÑA  + transp.</t>
  </si>
  <si>
    <t>TERMINAL EMT  2 "</t>
  </si>
  <si>
    <t>ABRAZADERA COLGANTE FIJA  2" AC1</t>
  </si>
  <si>
    <t>TUBO EMT Ø 2 "  L=3M</t>
  </si>
  <si>
    <t>TUBO EMT  1"  L=3M</t>
  </si>
  <si>
    <t>TERMINAL EMT  1  "</t>
  </si>
  <si>
    <t>CAJA CUADRADA 2 PERFORACIONES DE1" ELECT.</t>
  </si>
  <si>
    <t>TERMINAL EMT  3/4  "</t>
  </si>
  <si>
    <t>TABLA CHAPA (20x2CM) L=3M  ORDINARIO</t>
  </si>
  <si>
    <t>TABLA CHAPA (25x2CM) L=3M  ORDINARIO</t>
  </si>
  <si>
    <t>HIERRO PR-60 Corru/Fig   5/8"</t>
  </si>
  <si>
    <t>HIERRO PR-60 Corru/Fig    1/4" ML</t>
  </si>
  <si>
    <t>EMULSION ASFALTICA (CRR-1)Riego de Liga-Sellos+Tra</t>
  </si>
  <si>
    <t>DISCO DIAMANT.14"CONCRETO REFORZADO**</t>
  </si>
  <si>
    <t>PLANTA PORTATIL INDUST.10-12KVA-DIESEL- ALQUILER</t>
  </si>
  <si>
    <t>ALQUILER EQUIPO CERTIFICADOR PARA CABLE ESTRUCTURADO</t>
  </si>
  <si>
    <t>PULIDORA (ICLUYE COPA)D=7" TRABAJ-PESADO</t>
  </si>
  <si>
    <t>TRANSPORTE EN GRUA PLANCHÓN (Ida y regreso).</t>
  </si>
  <si>
    <t>SANITARIO DISCAPAC ALONGADO Adriatico sin grif</t>
  </si>
  <si>
    <t>CINTA TEFLON INDUST.AGUA-ROLLO (1/2")X10M</t>
  </si>
  <si>
    <t>ARENA LAVADA DE PEÑA  + transp.</t>
  </si>
  <si>
    <t>COMPRESOR DE AIRE 1HP + pistola para pintura</t>
  </si>
  <si>
    <t>PLANTA GENERADORA A GASOLINA DE 5 KW (Alquiler)</t>
  </si>
  <si>
    <t>CORTADORA PAV. CONCRETO - Gasolina (sin disco)</t>
  </si>
  <si>
    <t>CINTA TEFLON  INDUSTRIAL-ROLLO(3/4")X15M</t>
  </si>
  <si>
    <t>Oxicorte (Estruct.Compleja)    **</t>
  </si>
  <si>
    <t>Perfil alma llena  ASTM 36 Estruct. Compleja **</t>
  </si>
  <si>
    <t>CIELO RASO FUTURA- HUNTER-FIBRA +PERFILER(LIS)**</t>
  </si>
  <si>
    <t>PASTO KIKUYO(cant &gt;100 M2&lt;300 M2)+Transp(cespedon)</t>
  </si>
  <si>
    <t>UNION SANITARIA  Ø2" PVC- S/NORMA ICONTEC</t>
  </si>
  <si>
    <t>TEE PRESION 3"  PVC S/NORMA ICONTEC</t>
  </si>
  <si>
    <t>UNION PRESION 2 1/2" PVC S/NORMA ICONTEC</t>
  </si>
  <si>
    <t>CODO 90° PVC  PRESION Ø 2 1/2" S/NORMA ICONTEC</t>
  </si>
  <si>
    <t>TEE PRESION 2½" PVC  S/NORMA ICONTEC</t>
  </si>
  <si>
    <t>GRIFERIA LAVAMANOS GRIVAL AUTOMATICA DE MESA push</t>
  </si>
  <si>
    <t>CONCRETO 3500 PSI (245N)  gravilla fina1/2" **</t>
  </si>
  <si>
    <t>REGISTRO CORTINA PESADO Ø2 1/2" S/NORMA ICONTEC</t>
  </si>
  <si>
    <t>Ladrillo recocido 10x20x6  en obra **</t>
  </si>
  <si>
    <t>Universal Galvanizado HG  Ø 2 1/2" **</t>
  </si>
  <si>
    <t>CODO  45° PVCP Ø 4" S/NORMA ICONTEC*</t>
  </si>
  <si>
    <t>CONCRETO 2500 PSI COMUN C/Prem Gr=1"   **</t>
  </si>
  <si>
    <t>Bordillo  "A-80"(h=0.35*b=0.20, L=0.80) Sin Transp</t>
  </si>
  <si>
    <t>Malla gallineroCal.22(S-1 1/4"Rollo 36m H=1.50m)**</t>
  </si>
  <si>
    <t>Perfil alma llena  ASTM 36 Sencilla **</t>
  </si>
  <si>
    <t>UNION PRESIÓN Ø 1/2"PVC S/NORMA ICONTEC</t>
  </si>
  <si>
    <t>Codo 90º  PVCP 1/2"S/NORMA ICONTEC</t>
  </si>
  <si>
    <t>Adaptador PVCP Hemb.2 1/2" S/NORMA ICONTEC   **</t>
  </si>
  <si>
    <t>Tubo Estructural Galv.2 1/2"e=3.mmASTM-GRADO-C</t>
  </si>
  <si>
    <t>Dispensad jabon Empotr Import 950cc Acer-In Push</t>
  </si>
  <si>
    <t>Secador  manos libres automático acero inoxidable</t>
  </si>
  <si>
    <t>Soldadura estaño  Plata</t>
  </si>
  <si>
    <t>CARROTANQUE DE AGUA  6000 GLN - 24 M3 aprox</t>
  </si>
  <si>
    <t>MALLA ELECTROSOLDADA  6mm x 6mm  6M x 2.35  M-188</t>
  </si>
  <si>
    <t>TORNILLO 6X3/4"  PARA AGLOMERADO AUTOPERFORANTE</t>
  </si>
  <si>
    <t>TALADRO  ½" (ALQUILER)</t>
  </si>
  <si>
    <t>TORNILLO FIJADOR A LA CORREA  ACESCO</t>
  </si>
  <si>
    <t>MARMOLINA BLANCA HUILA  (40Kg)</t>
  </si>
  <si>
    <t>LIMPIADOR Y DESENGRASANTE ECOL-7070 LOCTITE-16 ONZ</t>
  </si>
  <si>
    <t>TAPA TROQUEL PARA CANALETA 10X4 METAL 2 ORIF.</t>
  </si>
  <si>
    <t>CONCRETO 3000 PSI (210N)  TREMIE 19mm</t>
  </si>
  <si>
    <t>UNION  ALCANT NOVAFORT 200MM  S/NORMA ICONTEC</t>
  </si>
  <si>
    <t>UNION  ALCANT NOVAFORT 160MM /NORMA ICONTEC</t>
  </si>
  <si>
    <t>UNION  ALCANT NOVAFORT 110MM  S/NORMA ICONTEC</t>
  </si>
  <si>
    <t>TUBO ALCANT NOVAFORT 200MM S/NORMA ICONTEC</t>
  </si>
  <si>
    <t>TUBO ALCANT NOVAFORT 160MM  S/NORMA ICONTEC</t>
  </si>
  <si>
    <t>TUBO ALCANT NOVAFORT 110MM S/NORMA ICONTEC</t>
  </si>
  <si>
    <t>TORNILLO LAMINA DRAYWALL 6X1" PUNTA AGUDA -</t>
  </si>
  <si>
    <t>TORNILLO CORTO6x1-1/4" PUNTA AGUDA - DRY WALL</t>
  </si>
  <si>
    <t>LIJA  Nº-120 PLIEGO</t>
  </si>
  <si>
    <t>DISCO CORTALADRILLO-ASF PTA. DIAMANTE 9"</t>
  </si>
  <si>
    <t>EXCAVACION MECANICA  Y RETIRO (TIERRA) 4VJ/DD</t>
  </si>
  <si>
    <t>CERRADURA  ANTIPANICO SENCILLA</t>
  </si>
  <si>
    <t>ANGULO 2.5X2.5 CAL26  (L=2.44M)</t>
  </si>
  <si>
    <t>SEGUETA (18 DIENTES-12")+ MARCO FIJO METALICO 12"</t>
  </si>
  <si>
    <t>RECARGA CARROTANQUE  DE AGUA</t>
  </si>
  <si>
    <t>MALLA ELECTROSOLDADA  4.0 x 4.0 mm 6x2.35m M-084</t>
  </si>
  <si>
    <t>COMPRESOR DE 185 CFM</t>
  </si>
  <si>
    <t>PILOTE EN CONCRETO PROCESO D. 0.30 Blando</t>
  </si>
  <si>
    <t>HIERRO PR-60 Corru/Rec  7/8"</t>
  </si>
  <si>
    <t>HIERRO PR-60 Corru/Fig    ½"</t>
  </si>
  <si>
    <t>CONCRETO 3000 PSI  Imperm. Gr=1/2"</t>
  </si>
  <si>
    <t>TAZA FLUXOMETRO INSTIT.   CRNA</t>
  </si>
  <si>
    <t>LAVAMANOS BLANCO COLGAR+Griferia (llave+sifon+desa</t>
  </si>
  <si>
    <t>LAVAMANOS MARSELLA  SOBREPONER  BLANCO</t>
  </si>
  <si>
    <t>RANA O VIBROCOMPACTADOR GASOLIN(50X75CM)</t>
  </si>
  <si>
    <t>CERCO ORDINARIO (8cmx8cm) L=3M usar CIO-000885</t>
  </si>
  <si>
    <t>TAPON SANITARIO DE PRUEBA 3" S/NORMA ICONTEC</t>
  </si>
  <si>
    <t>UNION SANITARIA Ø4" PVC  S/NORMA ICONTEC</t>
  </si>
  <si>
    <t>LIMPIADOR REMOVEDOR PVC (1/4 Gal)S/NORMA ICONTEC</t>
  </si>
  <si>
    <t>TAPON PRESION ROSCADO PVC ½ "S/NORMA ICONTEC</t>
  </si>
  <si>
    <t>BUJE PRESION SOLD.PVC  3x2" S/NORMA ICONTEC</t>
  </si>
  <si>
    <t>BUJE PRESION PVC SOLD. 2 x1" S/NORMA ICONTEC</t>
  </si>
  <si>
    <t>TAPON PRESION SOLD. ½"PVC  S/NORMA ICONTEC</t>
  </si>
  <si>
    <t>UNION PRESION Ø1½"PVC -S/NORMA ICONTEC</t>
  </si>
  <si>
    <t>MALLA CON VENA  2.40 M. x 0.53</t>
  </si>
  <si>
    <t>PRIMER(ANTICORROSIVO) Cr DE Zin VERDE OLIVA</t>
  </si>
  <si>
    <t>ESMALTE BRILLANTE SINTÉTICO INT. Y EXTERIOR</t>
  </si>
  <si>
    <t>CODO ALCANT 90° CxE 6" PVC S/NROMA ICONTEC</t>
  </si>
  <si>
    <t>CORTADORA DE LADRILLO MOTOR ELECTRICO (sin disco)</t>
  </si>
  <si>
    <t>ANDAMIO TUBULAR (SECC/MES)</t>
  </si>
  <si>
    <t>UNION SANITARIA  Ø3"PVC- S/NORMA ICONTEC</t>
  </si>
  <si>
    <t>TUBO VENTILACION Ø 2"PVC X6ML S/NORMA ICONTEC</t>
  </si>
  <si>
    <t>TUBO PRESION RDE-21 Ø3" PVCX6ML -S/NORMA ICONTEC</t>
  </si>
  <si>
    <t>TUBO PRESION RDE-21 2½" PVC S/NORMA ICONTEC</t>
  </si>
  <si>
    <t>TUBO PRESION RDE-21 PVC  Ø 1" L=6M S/NORMA ICONTEC</t>
  </si>
  <si>
    <t>TUBO ALCANT NOVAFORT 450MM  S/NORMA ICONTEC</t>
  </si>
  <si>
    <t>TAPON SANITARIO DE PRUEBA 4" PVC  S/NORMA ICONTEC</t>
  </si>
  <si>
    <t>DISCO DIAMANTADO 14'' PARA CORTADORA LADRILLO</t>
  </si>
  <si>
    <t>TUBO ALCANT NOVAFORT 400MM  S/NORMA ICONTEC</t>
  </si>
  <si>
    <t>TUBO ALCANT NOVAFORT 315MM  S/NORMA ICONTEC</t>
  </si>
  <si>
    <t>ARO/CARGUE + TAPA POZO INSPECCION D=1 MT</t>
  </si>
  <si>
    <t>CODO 90° SANITARIO 3" CxC S/NORMA ICONTEC</t>
  </si>
  <si>
    <t>CODO 90° SANITARIO 2"CxC S/NORMA ICONTEC</t>
  </si>
  <si>
    <t>SELLADOR TRANSP. LIJABLE PINTUCO O SIMILAR</t>
  </si>
  <si>
    <t>ESMALTE MATE SUPERSINTETICO Tipo-1 Exterior</t>
  </si>
  <si>
    <t>TRIPLEX PIZANO  2.44x1.22 4mm</t>
  </si>
  <si>
    <t>TABLA CHAPA (30x2CM) L=3M  ORDINARIO</t>
  </si>
  <si>
    <t>VARA DE LIMATON  L=6 M.</t>
  </si>
  <si>
    <t>DURMIENTE ORDINARIO  (4x4CM) L=3M</t>
  </si>
  <si>
    <t>UNIVERSAL GALVANIZADO Ø  1"</t>
  </si>
  <si>
    <t>TUBO PRESION RDE-21  3/4" PVCX6ML S/NORMA ICONTEC</t>
  </si>
  <si>
    <t>TUBO SANITARIO 3" PVC  S/NORMA ICONTEC</t>
  </si>
  <si>
    <t>TUBO SANITARIO 2" PVCX6ML  S/NORMA ICONTEC</t>
  </si>
  <si>
    <t>TUBO PRESION RDE-13.5   ½"PVC X6ML S/NORMA ICONTEC</t>
  </si>
  <si>
    <t>TUBO PRESION  ½" RDE 13.5 PVCX6ML S/NORMA ICONTEC</t>
  </si>
  <si>
    <t>TUBO PRESION 2" RDE-21X6ML PVC-S/NORMA ICONTEC</t>
  </si>
  <si>
    <t>TUBO SANITARIO 6" PVC X6ML S/NORMA ICONTEC</t>
  </si>
  <si>
    <t>TUBO SANITARIO Ø4" PVCX6ML S/NORMA ICONTEC</t>
  </si>
  <si>
    <t>TUBO SANITARIO Ø3" PVCX6ML S/NORMA ICONTEC</t>
  </si>
  <si>
    <t>SOLDADURA CPVC A/CALIENTE ¼ GL  S/NORMA ICONTEC</t>
  </si>
  <si>
    <t>SOLDADURA PVC LIQUIDA  ¼ GL- S/NORMA ICONTEC</t>
  </si>
  <si>
    <t>REGISTRO CORTINA PESADO Ø 1½ S/NORMA ICONTEC</t>
  </si>
  <si>
    <t>CODO 90° SANITARIO 4" CxE    S/NORMA ICONTEC</t>
  </si>
  <si>
    <t>CODO 90° PRESION PVC 1½"  S/NORMA ICONTEC</t>
  </si>
  <si>
    <t>CODO 45° PRESION   ½"  S/NORMA ICONTEC</t>
  </si>
  <si>
    <t>CODO 90° PRESION 2" PVC S/NORMA ICONTEC</t>
  </si>
  <si>
    <t>ROSETA (PLAFON)  PORCELANA</t>
  </si>
  <si>
    <t>CAJA BREAKER  4Circ. Monofasica</t>
  </si>
  <si>
    <t>UNION  ALCANT NOVAFORT 450MM  S/NORMA ICONTEC</t>
  </si>
  <si>
    <t>TEE PRESION 1½" PVC-  S/NORMA ICONTEC</t>
  </si>
  <si>
    <t>SIFON + ADAPTADOR  TIPO BOTELLA GRIS LAVAMANOS</t>
  </si>
  <si>
    <t>ORINAL ARRECIFE  ANTIBACTERIAL PARA FLUX</t>
  </si>
  <si>
    <t>UNION  ALCANT NOVAFORT 400MM  S/NORMA ICONTEC</t>
  </si>
  <si>
    <t>UNION  ALCANT NOVAFORT 315MM   S/NORMA ICONTEC</t>
  </si>
  <si>
    <t>DESAGUE SENCILLO INTEGRAL  rebose</t>
  </si>
  <si>
    <t>LIJA DE AGUA  50-100</t>
  </si>
  <si>
    <t>UNION PRESION Ø 1¼"PVC  S/NORMA ICONTEC</t>
  </si>
  <si>
    <t>BISAGRA NUDO 2 1/2"  EN COBRE CABEZA PLANA</t>
  </si>
  <si>
    <t>UNION PRESION Ø3/4"PVC- S/NORMA ICONTEC</t>
  </si>
  <si>
    <t>CODO 90° PRESION 4" PVC S/NORMA ICONTEC</t>
  </si>
  <si>
    <t>CODO 90° PRESION PVC 1" S/NORMA ICONTEC</t>
  </si>
  <si>
    <t>CODO 90° PRESION  PVC 3/4" S/NORMA ICONTEC</t>
  </si>
  <si>
    <t>CRUCETAS  LARGAS</t>
  </si>
  <si>
    <t>FORMALETA ENTREPISO M2 (paral largo 3-4,5 mts)</t>
  </si>
  <si>
    <t>FORMALETA ENTREPISO M2 (paral corto 1,5-2,5 mts)</t>
  </si>
  <si>
    <t>CORTADORA DE LADRILLO GASOLINA (sin disco)</t>
  </si>
  <si>
    <t>COMPRESOR 2 MARTILLOS 185 PCM-OPER+COMB</t>
  </si>
  <si>
    <t>TEE PRESION Ø 1"  S/NORMA ICONTEC</t>
  </si>
  <si>
    <t>TEE PRESION 1¼" PVC  S/NORMA ICONTEC</t>
  </si>
  <si>
    <t>TUBO ALCANT NOVAFORT 250MM   S/NORMA ICONTEC</t>
  </si>
  <si>
    <t>HIERRO PR-60 Corru/Fig    3/8"</t>
  </si>
  <si>
    <t>LADRILLO PRENSADOMACIZO STA/FE 24.5x12x5.5 Obra</t>
  </si>
  <si>
    <t>PIEDRA MEDIA ZONGA - RAJON (25-40cm) Sum+Transporte</t>
  </si>
  <si>
    <t>Gravilla Fina de rio 1/2" M3  (Con Transporte)</t>
  </si>
  <si>
    <t>HIERRO A-40 Liso/Rect   3/8"</t>
  </si>
  <si>
    <t>HIERRO PR-60 Corru/Rec  3/4"</t>
  </si>
  <si>
    <t>HIERRO PR-60 Corru/Rec    ½"</t>
  </si>
  <si>
    <t>HIERRO A-40 Liso/Rect    ½"</t>
  </si>
  <si>
    <t>ALAMBRE NEGRO   Cal. 18</t>
  </si>
  <si>
    <t>SIAMESA DE BRONCE 3”X21/2”X21/2”LISTADA UL/FM</t>
  </si>
  <si>
    <t>ACOPLE  FLEXIBLE HIERRO DUCTIL RANURADO Ø 4"</t>
  </si>
  <si>
    <t>ACOPLE  FLEXIBLE HIERRO DUCTIL RANURADO Ø 3"</t>
  </si>
  <si>
    <t>ACOPLE  FLEXIBLE HIERRO DUCTIL RANURADO Ø 2 1/2"</t>
  </si>
  <si>
    <t>ACOPLE  FLEXIBLE HIERRO DUCTIL RANURADO Ø 2"</t>
  </si>
  <si>
    <t>ACOPLE  FLEXIBLE HIERRO DUCTIL RANURADO Ø 1 1/2"</t>
  </si>
  <si>
    <t>Bombillo Led  (12W) 100/240V-1.1150Lm(3.000-6000K</t>
  </si>
  <si>
    <t>Switch Conectividad 24 Puertos Auton-10base/100 tx</t>
  </si>
  <si>
    <t>CORAZA TIPO AMERICANA  Ø 11/2"</t>
  </si>
  <si>
    <t>CODO 90°  POLIPROPILENO  Ø 2” (63MM)</t>
  </si>
  <si>
    <t>CODO 90° POLIPROPILENO  Ø 11/4” (40MM)</t>
  </si>
  <si>
    <t>CODO 90°  POLIPROPILENO  Ø 1” (32MM)</t>
  </si>
  <si>
    <t>CODO 90°  POLIPROPILENO  Ø 3/4” (25MM)</t>
  </si>
  <si>
    <t>CODO 90° POLIPROPILENO  Ø 1/2” (20MM)</t>
  </si>
  <si>
    <t>ABRAZADERA 4" INDUSTRIAL (ACERO ZINCADO)</t>
  </si>
  <si>
    <t>SARNAFIL S327-12L WHITE (1.2MM)ROLL:2X25M</t>
  </si>
  <si>
    <t>BOQUILLA TERMINAL  EMT 2"</t>
  </si>
  <si>
    <t>TABLERO CAJA MINIPRAGMA 30 CIRCUITOS DE EMPOTRAR</t>
  </si>
  <si>
    <t>Sikadur®-30 Adhesivo para pegado de refuerzo 6 kg</t>
  </si>
  <si>
    <t>SIKAGUARD 50    23 Kg.</t>
  </si>
  <si>
    <t>SIKAGUARD 68  (BRILLANTE) 7.3 Kg</t>
  </si>
  <si>
    <t>CAJA METALIC.(20X20X15CM) LAM.CAL.18+PINT-ELECTROS</t>
  </si>
  <si>
    <t>CORTA CIRCUITO IND.TRIP AUT25 KA120/240.40A 28-40A</t>
  </si>
  <si>
    <t>CORTA CIRCUIT IND.TRIP.AUT 25 KA120/240.50A 44-63A</t>
  </si>
  <si>
    <t>Sikament 320 (Superplastificante)Tambor de 230kg</t>
  </si>
  <si>
    <t>JUNTA FLEXIBLEØ2"-ACERO AL CARBON)-150PSI</t>
  </si>
  <si>
    <t>REGISTRO GLOBO Ø1/2" (200PSI) BRONCE ROSCADO</t>
  </si>
  <si>
    <t>VALVULA EXPULSADORA DE AIRE Ø3/4”(BRONCE)-300PSI</t>
  </si>
  <si>
    <t>ADAPTADOR MACHO POLIPROPILENO  1/2”</t>
  </si>
  <si>
    <t>Luminaria Led Continum (64W) 3.000k (2.4x0.08x0.8m</t>
  </si>
  <si>
    <t>VALVULA VASTAGO ASCEND.TIPOOS&amp;YUL/FM 6”(175psi)</t>
  </si>
  <si>
    <t>TEE RANURADA HIERRO DUCTIL -  4"</t>
  </si>
  <si>
    <t>TEE RANURADA HIERRO DUCTIL -  2"</t>
  </si>
  <si>
    <t>TEE  RANURADA  HIERRO DUCTIL - 1 1/2"</t>
  </si>
  <si>
    <t>Luminaria Tipo BalaLed -15W(1.100 Lm)4.00K-Jupiter</t>
  </si>
  <si>
    <t>Panel Led (60x60) 45W-6K (100-277v) Sobreponer</t>
  </si>
  <si>
    <t>TEE POLIPROPILENO  Ø 2” (63MM)</t>
  </si>
  <si>
    <t>TEE  POLIPROPILENO  Ø 11/2” (50MM)</t>
  </si>
  <si>
    <t>TEE  POLIPROPILENO  Ø 11/4” (40MM)</t>
  </si>
  <si>
    <t>TEE  POLIPROPILENO  Ø 1” (32MM)</t>
  </si>
  <si>
    <t>TEE POLIPROPILENO  Ø 1/2” (20MM)</t>
  </si>
  <si>
    <t>InterrruptorTripolar630A(40Ka-240v)Regu400-600amp</t>
  </si>
  <si>
    <t>InterrruptorTripolar250A(40Ka-240v)Regu175-250amp</t>
  </si>
  <si>
    <t>UNION POLIPROPILENO  Ø 1/2” (20MM)</t>
  </si>
  <si>
    <t>UNION POLIPROPILENO  Ø 3/4” (25MM)</t>
  </si>
  <si>
    <t>TEE  POLIPROPILENO  Ø 3/4” (25MM)</t>
  </si>
  <si>
    <t>UNION POLIPROPILENO  Ø 1” (32MM)</t>
  </si>
  <si>
    <t>MUEBLE TIPO RACK 2.9X1.73MTS (suministro+instalac</t>
  </si>
  <si>
    <t>TERMINAL PARA CABLE N°1/0  Cu/Estaño (Ponchar)</t>
  </si>
  <si>
    <t>GRAPA DOBLE OREJA PARA TUBO METALICO (Ø2")</t>
  </si>
  <si>
    <t>TUBO  CONDUIT  EMT Ø 2"</t>
  </si>
  <si>
    <t>LADRILLO PRENSADO MACIZO (6X12X24CM) EN OBRA</t>
  </si>
  <si>
    <t>TELERRUPTOR BIPOLAR   DE 120V-16AMPERIOS</t>
  </si>
  <si>
    <t>Ventana Alumin M-3831 Vidrio lam4+4mm mont rej 8"</t>
  </si>
  <si>
    <t>CERRADURA SCHLAGE JUPITER ANTICADO Ref.A50PD-A</t>
  </si>
  <si>
    <t>INTERRUPTOR SENCILLO CONMUTABLE BEIGE</t>
  </si>
  <si>
    <t>MALLA PREONDULADA (1 1/2" x 1 1/2")CAL.8(4.25MM)</t>
  </si>
  <si>
    <t>REGISTRO 11/4"PASO DIRECTO-CORTINA BRONCE ROSCADO</t>
  </si>
  <si>
    <t>ADOQUIN 24X12X6CM (VEHIC.LIVIANO) EN OBRA</t>
  </si>
  <si>
    <t>ANCLAJE COLAPSIBLE 3/8X3" concreto expansivo</t>
  </si>
  <si>
    <t>IMPERMEABILIZANTE INTEG-CONCENT- XYPEX(CANEC25KG)</t>
  </si>
  <si>
    <t>GABINETE CONTRA INCENDIO TIPO3 Valv.certificada</t>
  </si>
  <si>
    <t>ORGANIZADOR  CABLES VERTICAL 0.80X0.80H=7PIES</t>
  </si>
  <si>
    <t>Perfil  para membranas de Fondo (L=1m, 70un) **</t>
  </si>
  <si>
    <t>Equipo automático alumbrado emergencia 2x20W 12V</t>
  </si>
  <si>
    <t>Union platino 4"   PVC</t>
  </si>
  <si>
    <t>Toma RJ45 tipo Jack Categoría 6 marca Amp o superi</t>
  </si>
  <si>
    <t>CASETON DE ICOPOR PERDIDO (DENS: 8- 10 Kg/M3)</t>
  </si>
  <si>
    <t>Cortasol Aerobrise 100 (Separac. 175mm) en Aluzinc</t>
  </si>
  <si>
    <t>TEJA  DE ZINC (2.14X0.82)  de 1A</t>
  </si>
  <si>
    <t>REPISA  8x4x3M  PINO</t>
  </si>
  <si>
    <t>Hidro  blasting 3000 psi**</t>
  </si>
  <si>
    <t>PLANTA HIEDRA UÑA DE GATO  PARA JARDIN</t>
  </si>
  <si>
    <t>CONCRETO 4000 PSI (280N)  OUTINOURD  G.F.</t>
  </si>
  <si>
    <t>GABINETE .600 x.400 x  2.50</t>
  </si>
  <si>
    <t>EXCAVADORA  - Hyundai 200(Oper+Comb)Oruga</t>
  </si>
  <si>
    <t>ANGULO      ¼"x2½"</t>
  </si>
  <si>
    <t>LADRILLO REJILLA  YOMASA 24x12x6 Canela Obra</t>
  </si>
  <si>
    <t>INTERRUPTOR SENCILLO  +TAPA</t>
  </si>
  <si>
    <t>VENTANA  ALUMINIO FIJA    38 - 31</t>
  </si>
  <si>
    <t>REGISTRO PASO Dto.Ø1" S/NORMA  ICONTEC-215PSI</t>
  </si>
  <si>
    <t>ACPM*</t>
  </si>
  <si>
    <t>PERSIANA DE DESCARGA TIPO FACHADA MODELO L-RA-LP C</t>
  </si>
  <si>
    <t>Puerta P-26Metalica(1.20x2.35m)CDRC(S/Esp.Tecnica)</t>
  </si>
  <si>
    <t>SIKA BOND  T52 FC    (600CC)</t>
  </si>
  <si>
    <t>AYUDANTE INST. ELECTROMECÁNICAS + PREST</t>
  </si>
  <si>
    <t>OFICIAL TRABAJOS ALTURA PERF.+PREST.(IDRD)</t>
  </si>
  <si>
    <t>AYUDANTE CARPINTERIA MADERA TALLER+ PREST(IDRD)</t>
  </si>
  <si>
    <t>LINIERO ELECTRICO CON CERTIFICAC+PREST.</t>
  </si>
  <si>
    <t>TECNICO ELECTROMECANICO (=OFIC.INST.ELEC)+ PRESTAC</t>
  </si>
  <si>
    <t xml:space="preserve">INGENIERO FORESTAL + PREST.     CATEGORÍA 5 (E.G.4;E.E.3) </t>
  </si>
  <si>
    <t>Ing. Hidráulico  Residente+ Prest. Cat.-8</t>
  </si>
  <si>
    <t>Director de Proyecto + Prest. Cat.-5**</t>
  </si>
  <si>
    <t>AYUDANTE ALBAÑILERIA DE ACABADOS + PREST(IDRD) HR</t>
  </si>
  <si>
    <t>AYUDANTE ALBAÑILERIA GENERAL + PREST.(IDRD)</t>
  </si>
  <si>
    <t>PROFESIONAL CATEGORÍA 3   (E.G.8;E.E.5)+ Prest.</t>
  </si>
  <si>
    <t>PROFESIONAL CATEGORÍA 4 (E.G.6;E.E.4)+Prest.</t>
  </si>
  <si>
    <t>MdeO LLenado Hoyo de  Arbol</t>
  </si>
  <si>
    <t>MdeO Ahoyado de  Arbol +Retiro sobrantes</t>
  </si>
  <si>
    <t>MdeO Siembra de  Arbol</t>
  </si>
  <si>
    <t>AYUDANTE CARPINTERIA EN OBRA + PREST.(IDRD)</t>
  </si>
  <si>
    <t>AYUDANTE CARPINTERIA METALICA TALL.+ PREST(IDRD)</t>
  </si>
  <si>
    <t>AYUDANTE ALBAÑILERIA DE ACABADOS + PREST(IDRD)</t>
  </si>
  <si>
    <t>Sika Top 122   (toxement Hardtop N°2) 25 Kg **</t>
  </si>
  <si>
    <t>PROFESIONAL CATEGORÍA 8 (E.G.2) - SIN PREST.</t>
  </si>
  <si>
    <t>PROFESIONAL CATEGORÍA 6A (E.G.3;E.E.1) - SIN PREST.</t>
  </si>
  <si>
    <t>PROFESIONAL CATEGORÍA 3   (E.G.8;E.E.5) - SIN PREST.</t>
  </si>
  <si>
    <t>PROFESIONAL ESPECIALISTA (I) CATEGORÍA 1(E.G.12;E.E.10) - SIN PREST.</t>
  </si>
  <si>
    <t>PROFESIONAL ASESOR CATEGORIA 0 - SIN PREST.</t>
  </si>
  <si>
    <t>PROFESIONAL AUXILIAR (Sin Títulos de Posgrado) SIN PREST.</t>
  </si>
  <si>
    <t>AYUDANTE ALBAÑILERIA GENERAL +PREST(IDRD)</t>
  </si>
  <si>
    <t>AYUDANTE CARPINTERIA METALICA TALLER  SIN/PREST.</t>
  </si>
  <si>
    <t>AYUDANTE ALB. GENERAL+PREST(IDRD)  HORA</t>
  </si>
  <si>
    <t>AYUDANTE ALBAÑILERIA DE ACABADOS SIN/PREST. HORA</t>
  </si>
  <si>
    <t>AYUDANTE ALBAÑILERIA DE ACABADOS SIN/PREST.</t>
  </si>
  <si>
    <t>AYUDANTE ALBAÑILERIA GENERAL + PRESTAC (IDRD)</t>
  </si>
  <si>
    <t>AYUDANTE ALBAÑIL GENERAL SIN PRESTAC.    HORA</t>
  </si>
  <si>
    <t>AYUDANTE INSTALACIONES ESP. PISCINAS +PREST (IDRD)</t>
  </si>
  <si>
    <t>TECNICO INSTALACIONES ESP. PISCINAS + PREST (IDRD)</t>
  </si>
  <si>
    <t>OFICIAL ALBAÑILERIA GENERAL + PREST.(IDRD)nocturno</t>
  </si>
  <si>
    <t>AYUDANTE ALBAÑILERIA GENERAL+PREST.(IDRD) NOCTURNO</t>
  </si>
  <si>
    <t>AYUDANTE TRABAJOS ALTURA PERF.+ PREST(IDRD)</t>
  </si>
  <si>
    <t>OFICIAL CARPINTERIA MADERA TALL.+PREST.(IDRD)</t>
  </si>
  <si>
    <t>OFICIAL ALBAÑILERIA DE ACABADOS + PREST.(IDRD)</t>
  </si>
  <si>
    <t>AYUDANTE PINTURA  +PREST(IDRD). **</t>
  </si>
  <si>
    <t>CUADRILLA (OFICIAL+ AY ELECTRICO) + PREST(IDRD)HOR</t>
  </si>
  <si>
    <t>OFICIAL CARPINTERIA EN OBRA + PREST.(IDRD)</t>
  </si>
  <si>
    <t>OFICIAL CARPINTERIA METALICA TALL.+PREST.(IDRD)</t>
  </si>
  <si>
    <t>OFICIAL ALBAÑILERIA GENERAL + PREST. (IDRD)</t>
  </si>
  <si>
    <t>LABORATORISTA INSPECTOR + PREST.</t>
  </si>
  <si>
    <t>OFICIAL CARPINTERIA METALICA TALLER SIN/PREST.</t>
  </si>
  <si>
    <t>TOPOGRAFO 1 + PREST.</t>
  </si>
  <si>
    <t>OFICIAL ALBAÑIL GENER+PREST  HORA</t>
  </si>
  <si>
    <t>AYUDANTE PINTURA  SIN/PREST.</t>
  </si>
  <si>
    <t>OFICIAL ALBAÑILERIA GENERAL (JR+PREST-IDRD.)</t>
  </si>
  <si>
    <t>OFICIAL  ALBAÑILERÍA GENERAL + PRESTACIONES</t>
  </si>
  <si>
    <t>OFICIAL ALBAÑILERIA  ACABADOS SIN/PREST. HRsin sub</t>
  </si>
  <si>
    <t>OFICIAL ALBAÑILERIA DE ACABADOS SIN/PREST.</t>
  </si>
  <si>
    <t>AYUDANTE POR ADMON SIN PREST.  (SubsidioTrans.Incl</t>
  </si>
  <si>
    <t>ADAPTADOR CALIENTE ULTRATEMP    ½"    PAVCO</t>
  </si>
  <si>
    <t>TOPOGRAFO (SUELDO) - SIN PREST.</t>
  </si>
  <si>
    <t>OFICIAL ALBAÑIL GENER.SIN/PREST.   HORA</t>
  </si>
  <si>
    <t>CONCRETO FLUIDO  2500 psi  Gr=1"</t>
  </si>
  <si>
    <t>PUNTAS CAPTADORAS DE ALUMINIO 0,60 M CON BASE</t>
  </si>
  <si>
    <t>CHEQUE AMORTIGUADO EXTREMO RANURADO 6” - 300 PSI</t>
  </si>
  <si>
    <t>CANTONERA ELECTRICA  ESPAÑOLA  DORCAR</t>
  </si>
  <si>
    <t>Transformador Trifasico 300Kva Seco Tipo H -11.4/208-120-DYN-5</t>
  </si>
  <si>
    <t>Lampara Led Tipo Tortuga Ovalada-12W-960Lm-6.00K-IP-65(120/240)</t>
  </si>
  <si>
    <t>REGLA VIBRATORIA  TIPO ESCALERA GASOLINA</t>
  </si>
  <si>
    <t>Bloque concreto  12x20x40 enteroFab.   **</t>
  </si>
  <si>
    <t>CONCRETO PAVIMENTO       MR-42</t>
  </si>
  <si>
    <t>Marquilla Adhesiva para UTP- Panduit</t>
  </si>
  <si>
    <t>Rollo Cinta Velcro adhesivo (1") 25m</t>
  </si>
  <si>
    <t>Patch cord de 2,0 M categoría 6A blindadocon identificador en ambos terminales</t>
  </si>
  <si>
    <t>Organizador ranurado metalico 19" con dos unidades de Rack</t>
  </si>
  <si>
    <t>CABLE ENCAUCHEADO 3X10</t>
  </si>
  <si>
    <t>Patch cord de 1,5 M categoría 6A blindado con identificador en ambos terminales.</t>
  </si>
  <si>
    <t>BLACK INSERT-SUPLEMENTO</t>
  </si>
  <si>
    <t>patch panel de 24 puertos categoria 6</t>
  </si>
  <si>
    <t>Cable Encauchetado 3X12 Cu THHN/THWN 600 V  90°C</t>
  </si>
  <si>
    <t>GUANTE CARNAZA CORTO REFORZADO VAQUETA</t>
  </si>
  <si>
    <t>CERRADURA PARA BARRA ANTIPANICO EXTERNA AMERICANA</t>
  </si>
  <si>
    <t>CARRETILLA METALICA LLANTA ANTIPINCHAZO</t>
  </si>
  <si>
    <t>Graniplast Blanco Esgrafiado Antihongo(4 Galones)</t>
  </si>
  <si>
    <t>Cerramiento Paneles Modulares Acero Alto=2.40 m Ancho=3.0  STC</t>
  </si>
  <si>
    <t>Cerramiento Paneles Modulares Acero Alto=2.0 m Ancho=3.0  STC</t>
  </si>
  <si>
    <t>Cerramiento Paneles Modulares Acero Alto=2.0 m Ancho=2.5  STC</t>
  </si>
  <si>
    <t>Cerramiento Paneles Modulares Acero Alto=1.5 m Ancho=2.5  STC</t>
  </si>
  <si>
    <t>Cerramiento Paneles Modulares Acero Alto=1.0 m Ancho=2.5  STC</t>
  </si>
  <si>
    <t>Silla Moldeada HDPE 450Wx310Dx8mmH CEFE COMETAS</t>
  </si>
  <si>
    <t>SOPORTERIA EN ACERO INOXIDABLE TIPO MECANO-2"PO</t>
  </si>
  <si>
    <t>Puerta en madera Acustica+Marco (Suministro+Instal</t>
  </si>
  <si>
    <t>MODULO MADERA ACUSADO (suministro+instalacion)</t>
  </si>
  <si>
    <t>MODULO MADERA ESTRADO (suministro+instalacion)</t>
  </si>
  <si>
    <t>LANTANA  PARA JARDIN</t>
  </si>
  <si>
    <t>MESON EN GRANITO NEGRO SAN GABRIEL 4.74m **</t>
  </si>
  <si>
    <t>Señalización Natación Espalda PostAnclBa CDRCometa</t>
  </si>
  <si>
    <t>RECTIFICAR EJE MOTOR 20HP (Motor Electrico3.600rp</t>
  </si>
  <si>
    <t>RECTIFICAR EJE MOTOR 12HP (Motor Electrico3.600rp</t>
  </si>
  <si>
    <t>RECTIFICAR EJE MOTOR 7.5HP (Motor Electrico3.600rp</t>
  </si>
  <si>
    <t>RECTIFICAR EJE MOTOR 2.4 A 5.0HP (Motor Electrico3</t>
  </si>
  <si>
    <t>REBOBINAR (Motor Electrico 7.5 HP (3.600 rpm/220)</t>
  </si>
  <si>
    <t>REBOBINAR (Motor Electrico 3.5HP 3.60 rpm/220)</t>
  </si>
  <si>
    <t>REJILLA DE VENTILACION DE 20x20 PLASTICA</t>
  </si>
  <si>
    <t>REFLECTOR 230W LED 220/240V. 50.000 HORAS.</t>
  </si>
  <si>
    <t>EQ VENT MEC HELICOCENT EN LINEA 700 CFM</t>
  </si>
  <si>
    <t>Rejilla plástica antivandálica (29X100X3.8 cm) Peatonal</t>
  </si>
  <si>
    <t>KIT VÁLVULA FLOTADORA Ø1" (Cuerpo y conector en bronce,Bola en cobre,varilla en laton)</t>
  </si>
  <si>
    <t>TERMINAL EN COBRA PARA CABLE N°10</t>
  </si>
  <si>
    <t>VALVULA MARIPOSA EXTRE. RANURA.UL/FM 6”Pmin(175psi</t>
  </si>
  <si>
    <t>EQUIPOS DE REHABILITACION PRO 1000 UPPER BODY</t>
  </si>
  <si>
    <t>BANCO PLANO (FIAT BENCH) FUERZA</t>
  </si>
  <si>
    <t>SOPORTE DOMINADAS Y FONDOS (chin/Dip/Leg Raise(Levantamiento de piernas)) CARDIO</t>
  </si>
  <si>
    <t>Luminaria H-Bay Stil Led 200W-240W Chip SAMSUNG</t>
  </si>
  <si>
    <t>Luminaria SLCS 5 V25 NW 24LED 66 W 150 mA 8688 lm</t>
  </si>
  <si>
    <t>Luminaria SLCS 5 V25 NW 24LED 52 W 150 mA 6947 lm</t>
  </si>
  <si>
    <t>Luminaria SLCS 5 V25 NW 24LED 32 W 150 mA 4392 lm</t>
  </si>
  <si>
    <t>Buje 2 1/2" x 2"  Sch80  PAVCO    **</t>
  </si>
  <si>
    <t>Buje 3" x 2 1/2"  Sch80  PAVCO    **</t>
  </si>
  <si>
    <t>Transformador de corriente tipo barra 150/5A - 600V</t>
  </si>
  <si>
    <t>REMO CON APOYO ISOLATERAL (signature Row/Rear Delt) SS-RW - Fuerza</t>
  </si>
  <si>
    <t>POLEA ALTA ISOLATERAL - FUERZA</t>
  </si>
  <si>
    <t>MULTIESTACIÓN MJ9 HoiST - FUERZA</t>
  </si>
  <si>
    <t>BANCA ABDOMEN INCLINADA (ADJUSTABLE DECLINE/ABDOMINAL BENCH FUERZA</t>
  </si>
  <si>
    <t>BANCA HIPEREXTENSION INCLINADA (EXTENSION DE ESPALDA AMPLIAR) BWBE</t>
  </si>
  <si>
    <t xml:space="preserve">BANCO DE PECHO INCLINADO (OLYMPIC INCLINE BENCH) CIB FUERZA </t>
  </si>
  <si>
    <t>BANCO DE PECHO PLANO (OLYMPIC FIAT BANCH) OFB FUERZA</t>
  </si>
  <si>
    <t>BACK EXTENSION DE HAMMER STRENGTH SELECT HS-BE - FUERZA</t>
  </si>
  <si>
    <t>PRENSA HORIZONTAL (SEATED LEG PRESS MUS 3212) - FUERZA</t>
  </si>
  <si>
    <t>ABDOMEN (ABDOMINAL) OSAB - FUERZA</t>
  </si>
  <si>
    <t>ADUCTOR Y ABDUCTOR (Hip Adductor/Hip Abductor) OSHAA - FUERZA</t>
  </si>
  <si>
    <t>TRICEPS PARALELA (TRICEPS EXTENSION) OSTE - FUERZA</t>
  </si>
  <si>
    <t>BICEPS PREDICADOR (BICEPS CURL) OSBC - FUERZA</t>
  </si>
  <si>
    <t>PRENSA ATLETICA INCLINADA (LINEAR LEG PRESS) FUERZA</t>
  </si>
  <si>
    <t>SMITH MACHINE (SMITH) OSSM FUERZA</t>
  </si>
  <si>
    <t>PRESIÓN HOMBRO ISOLATERAL (SHOULDER PRESS DE HAMMER STRENGTH SELECT) HS-SP - FUERZA</t>
  </si>
  <si>
    <t>BANCO MULTIPOSICION (multi adjustable Bench del Hammer strangth) FUERZA</t>
  </si>
  <si>
    <t>LAMPARA HERM. DE SOBREPONER 2X17W-POLICARBONATO C</t>
  </si>
  <si>
    <t>SIGNATURE GLUTE (GLUTEO) SS-GL - FUERZA</t>
  </si>
  <si>
    <t>CABINA INVERTIDA (PECTORAL FLY / REAR DELTOID) OSFLY - FUERZA</t>
  </si>
  <si>
    <t>PECHO SENTADO ISOLATERAL (CHESS PRESS DE HAMMER STRENGH SELECT) HS-CP - FUERZA</t>
  </si>
  <si>
    <t>FLEXIÓN PIERNA ACOSTADO OSLC (Leg curl) - FUERZA</t>
  </si>
  <si>
    <t>EQUIPO DE REHABILITACION ERGONOMETRO BILATERAL DE BRAZOS UB521M</t>
  </si>
  <si>
    <t>EQUIPOS DE REHABILITACION STEPONE TOTAL BODY RECUMBENT STEPPER</t>
  </si>
  <si>
    <t>BANCO FIJO CON APOYO (BANCO UTILITARIO 75 GRADOS)</t>
  </si>
  <si>
    <t>FLEXIÓN PIERNA SENTADO (Seated leg curl de hammer strength select) HS-SLC - FUERZA</t>
  </si>
  <si>
    <t>EXTENSION PIERNA (Leg Extension OSLE Life Fitness) - FUERZA</t>
  </si>
  <si>
    <t>ESTRUCTURA SINERGY PRECISION - FUERZA</t>
  </si>
  <si>
    <t>BICICLETA INDOOR IC4  ACTIVATE SERIES  (IC4 INDOOR CYCLE) CARDIO</t>
  </si>
  <si>
    <t>BICICLETA VERTICAL OSC ACTIVATE SERIES (Bicicleta lite fit-ness upright, Activate Series) CARDIO</t>
  </si>
  <si>
    <t>BICICLETA RECUMBENT OSR ACTIVATE SERIES (Bicicleta Life fitness-Recumbent Activate Series) CARDIO</t>
  </si>
  <si>
    <t>Accesorios Conex.Valv.Antiv.a Sanit.BRIGGSx Encima</t>
  </si>
  <si>
    <t>ELIPTICA OSX ACTIVATE SERIES (Eliptica Life Fitness- Activie Series) CARDIO</t>
  </si>
  <si>
    <t>TROTADORA OST ACTIVATE SERIES (Caminadora Life Fitness- Activie Series) - CARDIO</t>
  </si>
  <si>
    <t>HIDROSELLO ALCANT NOVAFORT 200MM PAVCO</t>
  </si>
  <si>
    <t>HIDROSELLO ALCANT NOVAFORT 315MM PAVCO</t>
  </si>
  <si>
    <t>HIDROSELLO ALCANT NOVAFORT 250MM PAVCO</t>
  </si>
  <si>
    <t>HIDROSELLO ALCANT NOVAFORT 160MM PAVCO</t>
  </si>
  <si>
    <t>DOTACIÓN EQUIPOS GIMNASIO - CEFE COMETAS</t>
  </si>
  <si>
    <t>Cable de cobre HFFRLS AWG # 300 Kcmil CDRC Cometas</t>
  </si>
  <si>
    <t>Bala LED de sobreponer o descolgar Ø14x20 cm 10 W</t>
  </si>
  <si>
    <t xml:space="preserve">Llave de apertura  </t>
  </si>
  <si>
    <t xml:space="preserve">Conector de unión de 2 vías IP 68 </t>
  </si>
  <si>
    <t xml:space="preserve">Caja de empotramiento en plastico </t>
  </si>
  <si>
    <t>Codo d=3" Gran Radio 45° PVC, Unón mecánica RDE 21</t>
  </si>
  <si>
    <t>REJILLAS DE RETORNO DE AIRE RRA-02 (38"x6") Suministro</t>
  </si>
  <si>
    <t xml:space="preserve">REJILLA DE RETORNO DE AIRE RRA-04 (8"x6") suministro </t>
  </si>
  <si>
    <t>EquipoBombeoPozoEyector-1.0HP(Sum)Cefe-Cometas</t>
  </si>
  <si>
    <t>BolardoLED95cm13.6W1216lm3000k-CRDC-COMETAS</t>
  </si>
  <si>
    <t>LumEmergLED2x1.6W160lm6500-K CRDC-COMETAS</t>
  </si>
  <si>
    <t xml:space="preserve">Cinta LED en perfil para exteriores IP65 por metro lineal, incluye accesorios de fijacion </t>
  </si>
  <si>
    <t>SENSOR DE MOVIMIENTO LARGO ALCANCE CEFE COMETAS</t>
  </si>
  <si>
    <t>Bala LED de sobreponer cuadrada 5.1x5.1 cm 4.7 W 1</t>
  </si>
  <si>
    <t>EquipoBombeoAguapo(DE-3-75 o similar. 3x7.5HP)+hidroacum+tablero+accesoriosCefe Cometas(Sum+inst)</t>
  </si>
  <si>
    <t>Tala de  árboles - igual o mayor a 10 mts y menor de 15 mts - Medio Grado de Dificultad</t>
  </si>
  <si>
    <t xml:space="preserve">Tala de arboles h=15.1 a 20m  a ras del suelo + retiro + transporte -  Medio Grado Dificultad </t>
  </si>
  <si>
    <t>TUBO PRESION RDE-13.5  Ø 1" PVC S/NORMA ICONTEC</t>
  </si>
  <si>
    <t>Foil de aluminio o Liencillo  d=2"   **</t>
  </si>
  <si>
    <t>Tee acero al carbón  Sch40 d= 6 " **</t>
  </si>
  <si>
    <t>Caja de inspección de alumbrado público AP280 CDRC Cometas</t>
  </si>
  <si>
    <t>Codo d=8" Gran Radio 90° PVC, Unón mecánica RDE 21</t>
  </si>
  <si>
    <t>Tubo presion Platino RDE-21 d=8" Union mecanica</t>
  </si>
  <si>
    <t xml:space="preserve">Teclado remoto del sistema de incendios </t>
  </si>
  <si>
    <t>Transporte + Disposicion Final Escombros M3/KM  -  CEFE COMETAS</t>
  </si>
  <si>
    <t>M3/KM</t>
  </si>
  <si>
    <t>Tablero de planta electrica TPLANTA 208/120 V CDRC Cometas</t>
  </si>
  <si>
    <t>TRANSFERENCIA AUTOMATICA 1200 A CDRC Cometas</t>
  </si>
  <si>
    <t>APLIQ PARED LED18x18x6cm10W1420lm3000K CEFE COMETAS</t>
  </si>
  <si>
    <t>BRIDA -PVC LISA Ø 4"  S/NORMA ICONTEC</t>
  </si>
  <si>
    <t>Cinta aislante 3M temflex (18 M)</t>
  </si>
  <si>
    <t>FV-29 SIST. FACHADA VENTANE OccNiv 4 CEFE Cometas</t>
  </si>
  <si>
    <t>FV-28 SIST. FACHADA VENTANE OccNiv 3 CEFE Cometas</t>
  </si>
  <si>
    <t>REJILLAS DE RETORNO DE AIRE RRA-03 (44"x6")  SUM+INST - CRDC-COMETAS</t>
  </si>
  <si>
    <t>ANDAMIO ESTRUCTURAL DE CARGA</t>
  </si>
  <si>
    <t>LUMINARIA LED HIGHBAY 165W19140lm4000K O SIMILARES CEFE COMETAS</t>
  </si>
  <si>
    <t>LUMINARIA LED YOA 72W CEFE COMETAS</t>
  </si>
  <si>
    <t>Cruceta de 2.40m con abrazadera para 4 reflectores</t>
  </si>
  <si>
    <t xml:space="preserve">regilla de suministro lineal sistema continuo sin marco sin damper (30"x6") (RSLC_01) cometas </t>
  </si>
  <si>
    <t>REJILLA SUMINISTRO LINEAL SISTEMA CONTINUO, DECORACION SIN MARCO Y CON DAMPER (48x6")CEFE COMETAS</t>
  </si>
  <si>
    <t>Cable de Cobre HFFR LS 600 V 75 °C CT – 6 AWG</t>
  </si>
  <si>
    <t xml:space="preserve">BREAKER(3X50/60/75A) </t>
  </si>
  <si>
    <t xml:space="preserve">TRANSMISOR DE PRESIÓN DIFERENCIAL DE AIRE DE DUCTO </t>
  </si>
  <si>
    <t>kit baterías de emergencia CDRC Cometas</t>
  </si>
  <si>
    <t>Transformador trifásico de 500kVA seco clase H 11.400/120/208V, con devanados en CU-CU</t>
  </si>
  <si>
    <t>Alquiler de terraja 1/2 a 2"</t>
  </si>
  <si>
    <t>Módulo Complementario Cafetería IDRD (mobiliario, sillas, mesas y vitrina refrigerada) - Sum+Inst</t>
  </si>
  <si>
    <t>Coraza Americana 1 1/4 Cefe Cometas</t>
  </si>
  <si>
    <t>FV-34 SIST. FACHADA VENTANE NorNiv 3 CEFE Cometas</t>
  </si>
  <si>
    <t>EquipoBombeoAguapo(12.22HP)+Tanque presión Menbrana -CefeCometas(Sum+inst)</t>
  </si>
  <si>
    <t>Equipo Bombeo Red Contra incendio-Cefe-Cometas</t>
  </si>
  <si>
    <t>Tablero Autosoportado Transformador Seco 500kVA</t>
  </si>
  <si>
    <t>ABRAZADERA PERA GALVANIZADA UL/FM  6"</t>
  </si>
  <si>
    <t>ABRAZADERA PERA GALVANIZADA UL/FM  3/4"</t>
  </si>
  <si>
    <t>ABRAZADERA PERA GALVANIZADA UL/FM  1/2"</t>
  </si>
  <si>
    <t>REGISTRO VASTAGO ASCENDENTE Ø6”-300PSI</t>
  </si>
  <si>
    <t>ABRAZADERA  EN U ACERO INOX-5/16"PARA Ø6"+TUERCA</t>
  </si>
  <si>
    <t>CODO ACERO NEGRO ROSCADO 150 S.C.I. - 1 "</t>
  </si>
  <si>
    <t>TUBO ACERO AL CARBON C/C SCH 40 - 6" RANURADO</t>
  </si>
  <si>
    <t>CAMION GRUA BRAZO O TELESCOPICA (22-25 TON)</t>
  </si>
  <si>
    <t>SIETE CUEROS MEXICANO-PLANTA RASTRERA-JARDIN</t>
  </si>
  <si>
    <t>VALVULA MARIPOSA EXTREMO RANURADO Ø4"</t>
  </si>
  <si>
    <t>TUBO ACERO GALVANIZADO   SCH 40 3/4"  e=2.95mm</t>
  </si>
  <si>
    <t>TRANSFORMADOR TIPO SECO CLASE H 400KVA CEFE COMETAS</t>
  </si>
  <si>
    <t>Celda Triplex MT(Entrada-Salida Protección)17.5KV-630A-NormaCTS 506-2+AccesoriosCefe Cometas(Sum)</t>
  </si>
  <si>
    <t xml:space="preserve">DÁMPER DE CONTROL DE AIRE CON MECANISMO MANUAL (DCM-01) (6"x6")    </t>
  </si>
  <si>
    <t>HERRAJE 24 PUERTOS CEFE COMETAS</t>
  </si>
  <si>
    <t>Tablero general de distribución TGDC CDRC Cometas</t>
  </si>
  <si>
    <t>Tablero General de Distribución AE311 CDRC Cometas</t>
  </si>
  <si>
    <t>ABRAZADERA AJUSTABLE DE 1/2" ACABADO ZINCADO.</t>
  </si>
  <si>
    <t>FUNDENTE  B</t>
  </si>
  <si>
    <t>REJILLA RETORNO LINEAL + PLENUM AISLADO 4 SLOTS 1"</t>
  </si>
  <si>
    <t>ABRAZADERA TIPO PERA O TRAPECIO  4" ACERO NEGRO</t>
  </si>
  <si>
    <t>Terminal premoldeado para media tensión, de uso interior. 15kV, calibre 4/0-120mm2</t>
  </si>
  <si>
    <t>Terminal premoldeado para media tensión, de uso exterior. 15kV, calibre 4/0-120mm2</t>
  </si>
  <si>
    <t>Rejilla de suministro de aire (42"x6") CEFE COMETAS</t>
  </si>
  <si>
    <t>Rejilla de retorno de aire rra-01 (6"x6") CEFE COMETAS</t>
  </si>
  <si>
    <t>EXTRACTOR CENTRIFUGO EN LINEA  TRANSM CEFE COMETAS</t>
  </si>
  <si>
    <t>UND EXTRACCI T.HONGO D.HORIZ UEH-H-01A CEFE COMETA</t>
  </si>
  <si>
    <t>UND EXTRACCI T.HONGO D.HORIZ UEH-H-01 CEFE COMETAS</t>
  </si>
  <si>
    <t>PERNO DE MÁQUINA DE 5/8" X 18" CDRC Cometas</t>
  </si>
  <si>
    <t>DPS POLIMÉRICO 15 KV 10 KA TIPO LÍNEA CDRC Cometas</t>
  </si>
  <si>
    <t>CALENTADOR MANU TRON3000C6.9L CEFECOMETAS</t>
  </si>
  <si>
    <t xml:space="preserve">DPS tipo C 440/277V- modo común, 20KA </t>
  </si>
  <si>
    <t>PasamanosDobleTubularInoxØ2"H=0.90 - 0.70m S/Espec</t>
  </si>
  <si>
    <t>BASE + FUENTE DE ALIMENTACIÓN 24 VAC O 21-30 VDC SMART STRUXURE-Cefe Cometa</t>
  </si>
  <si>
    <t>Multímetro De Pinzas Digitales Meterk 4000  CEFE COMETAS</t>
  </si>
  <si>
    <t>Anemómetro Termómetro Digital  CEFE COMETAS</t>
  </si>
  <si>
    <t>Damper motorizado con actuador on-off (8"x6") Cefe Cometas. Suministro.</t>
  </si>
  <si>
    <t>Damper motorizado con actuador on-off (6"x6") Cefe Cometas-Suministro e instalación</t>
  </si>
  <si>
    <t xml:space="preserve">DAMPER DE CONTROL DE AIRE CON MECANISMO MANUAL (DCM-06)  (16"x10") </t>
  </si>
  <si>
    <t xml:space="preserve">DÁMPER DE CONTROL DE AIRE CON MECANISMO MANUAL (DCM-05)  (10"x10")Suministro    </t>
  </si>
  <si>
    <t>TRANSFERENCIA AUTOMATICA 1500A 208/120V CEFE COMETAS</t>
  </si>
  <si>
    <t>Branch 2 - Modelo ARBLN03321 - CONEXIÓN DE UNIDADES INTERIORES LIQ - GAS .Cefe Cometas</t>
  </si>
  <si>
    <t xml:space="preserve">BRANCH 1 - CONEXIÓN DE UNIDADES INTERIORES LIQ - GAS-Suministro. </t>
  </si>
  <si>
    <t xml:space="preserve">DÁMPER DE CONTROL DE AIRE CON MECANISMO MANUAL (DCM-04) (10"x8")    </t>
  </si>
  <si>
    <t xml:space="preserve">DÁMPER DE CONTROL DE AIRE CON MECANISMO MANUAL (DCM-03) (10"x6")    </t>
  </si>
  <si>
    <t xml:space="preserve">DÁMPER DE CONTROL DE AIRE CON MECANISMO MANUAL (DCM-02) (8"x6")    </t>
  </si>
  <si>
    <t>DIFUSOR LINEAL SISTEMA CONTINUO (5ft-3S-1/2" - Ø6") Suministro</t>
  </si>
  <si>
    <t>Ductos para tensionimiento de vigas postenzadas</t>
  </si>
  <si>
    <t xml:space="preserve">REJILLAS DE RETORNO DE AIRE RRA-05 (24"x14") Suministro   </t>
  </si>
  <si>
    <t>Filtro de arena 60" / 1500 mm CEFE COMETAS</t>
  </si>
  <si>
    <t>CONCRETO 4000 PSI (280N)  Gris Perla GC ***</t>
  </si>
  <si>
    <t>Ascensor EdifiDeportivo 1970 x1788 mm POZO 20,6 6P</t>
  </si>
  <si>
    <t>REJILLA RETORNO LINEAL + PLENUM AISLADO 8 SLOTS 1"</t>
  </si>
  <si>
    <t>TERMINAL PREFORMADO TIPO CODO PARA CABLE DE  M.T.</t>
  </si>
  <si>
    <t>CAMARA TIPO BALA USO EXTERIOR</t>
  </si>
  <si>
    <t>Estructura en tubo de 1-1/2 x 1-1/2 para instalación de Panelex CEFE COMETAS</t>
  </si>
  <si>
    <t>SISTEMA GRADERIA RETRACTIL(90puestos) CEFE COMETAS</t>
  </si>
  <si>
    <t>Panelex - exteriores f-60 una cara acabado mate roble lineal 1467 CEFE COMETAS</t>
  </si>
  <si>
    <t>Transformador tipo seco clase H 120 KVA 440/208 V</t>
  </si>
  <si>
    <t>GRASA CHASIS ROJA COMUN (PRESENTAC: 16Kg)</t>
  </si>
  <si>
    <t>Cable de Cobre HFFR LS 600 V 75 °C CT – 350 AWG</t>
  </si>
  <si>
    <t>VARIADOR DE FRECUENCIA PARA MOTOR DE 5 HP @ 220/3/</t>
  </si>
  <si>
    <t>VARIADOR FRECUENCIA PARA MOTOR DE 1 HP @ 220/3/60</t>
  </si>
  <si>
    <t>Pasamanos Tipo 1 Rectos o InclinadosCRD(S/Esp.Tecn</t>
  </si>
  <si>
    <t>LAVAMANOS ACERO INOX REDONDO ESFERICO Ø 42 cm</t>
  </si>
  <si>
    <t>Banca Modular Contención Según Diseño</t>
  </si>
  <si>
    <t>Banca Modular Curva Arco Según Diseño</t>
  </si>
  <si>
    <t>Banca Modular Curva Interior Según Diseño</t>
  </si>
  <si>
    <t>Banca Modular Curva Externa Según Diseño</t>
  </si>
  <si>
    <t>Butaco Hexagonal Concret Especial D40 Segun Diseño</t>
  </si>
  <si>
    <t>Butaco Hexagonal Concret Especial D50 Segun Diseño</t>
  </si>
  <si>
    <t>Banca UHPC Trapezo Modular Espaldar Segun Diseño</t>
  </si>
  <si>
    <t>Silla Indiv Canales Concreto GRC21MP Según Diseño</t>
  </si>
  <si>
    <t>Banca Estructura Metal Madera PVC TB Según Diseño</t>
  </si>
  <si>
    <t>Banca Estructura Metal Madera PVC TA Según Diseño</t>
  </si>
  <si>
    <t>BebederoDual Concreto S.Hidrauli UHPC Según Diseño</t>
  </si>
  <si>
    <t>Banca Concreto Brazos Metal S GRC21MP Según diseño</t>
  </si>
  <si>
    <t>Banca Concreto Brazos Metal GRC 21MP Según diseño</t>
  </si>
  <si>
    <t>Banca Trapezoidal Espaldar GRC 21MP Según diseño</t>
  </si>
  <si>
    <t>Banca Infantil Fusión Madera GRC 21MP Según diseño</t>
  </si>
  <si>
    <t>Banca Concreto GRC 21 MP Pigmentado Según diseño</t>
  </si>
  <si>
    <t>Banca Arco con Espaldar GRC 21 MP Según diseño</t>
  </si>
  <si>
    <t>Banca Arco sin Espaldar GRC 21 MP Según diseño</t>
  </si>
  <si>
    <t>REMATE SIMPLE Cielo raso PVC  L=2.70 mts (10 mm)</t>
  </si>
  <si>
    <t>JUEGO DE 3 DPS DISPOS. PROTECCIÓN SOBRETENS.15KVA</t>
  </si>
  <si>
    <t>Regadera Saona Redonda 8 pulg brazo 40cm Cromo</t>
  </si>
  <si>
    <t>SIKAGUARD 62 (GRIS)    3 KILOS</t>
  </si>
  <si>
    <t>Proyector (128 Leds)431 W-1.000mA-45.700Lm(Rf.5120</t>
  </si>
  <si>
    <t>ADOQUIN CEMENTO PEAT. AMAR-MARRON-SALMON(6X10X20CM</t>
  </si>
  <si>
    <t>Tapa  pozo Conc.EAAB D=70 CM; e=0.10m (sum) **</t>
  </si>
  <si>
    <t>BANDEJA PORTACABLE TIPO ESCALERA (15X50) CAL.18</t>
  </si>
  <si>
    <t>Cable de cobre HFFRLS AWG #  250</t>
  </si>
  <si>
    <t>Transfor tiposecoClase H,GrConexDyn5 de 630 KVA Cu</t>
  </si>
  <si>
    <t>TRANSFORMADOR TIPO SECO CLASE H 30 KVA CEFE COMETA</t>
  </si>
  <si>
    <t>LAMINA DE ZINC LISA 2.14X0.90 CALIBRE 34</t>
  </si>
  <si>
    <t>PuertaEnrollableMicroperforada+Pintura Electrostat</t>
  </si>
  <si>
    <t>ACCESORIOS Y ELEMENTOS DE FIJACIÓN UNIDADES VENTIL</t>
  </si>
  <si>
    <t>Proyector OMNISTAR 144 Leds 547W 63.996Lm 120/277V</t>
  </si>
  <si>
    <t>Proyector OMNISTAR 144 Leds de310Wa463W-120/277V</t>
  </si>
  <si>
    <t>Luminaria AVENTO 1 de 192 Leds, 142W-120/277V</t>
  </si>
  <si>
    <t>Luminaria AVENTO 1 de 144 Leds, 108W-120/277V</t>
  </si>
  <si>
    <t>Luminaria AVENTO 1 de 96 Leds, 71W-120/277V</t>
  </si>
  <si>
    <t>Luminaria AVENTO 2 240 Leds, 179W-120/277V</t>
  </si>
  <si>
    <t>Luminaria 72 LED 157W - 700 Ma - 19800Lm  Ref 5102</t>
  </si>
  <si>
    <t>Proyector-96LEDS-310 W-28100 Lumen-1.000mA-ClaseII</t>
  </si>
  <si>
    <t>GIMNASIO TORRE DOBLE POLEA ALTA Y BAJA 150 LB</t>
  </si>
  <si>
    <t>GIMNASIO TORRE DOBLE PECHO SENTADILLA 150 LB</t>
  </si>
  <si>
    <t>VALVULA DE BOLA DE 4"</t>
  </si>
  <si>
    <t>CATALIZADOR PINTURA POLIURETANO (1/8 GaL)</t>
  </si>
  <si>
    <t>CONCRETO 3000 PSI (210N) AUTOCOMPACTANTE</t>
  </si>
  <si>
    <t>BRAZO DOBLE LUMINARIA 1 1/2" x 1.20m CON COLLARIN</t>
  </si>
  <si>
    <t>EMPALME EN DERIVACIÓN 91B2 (Juego x 2)</t>
  </si>
  <si>
    <t>REJILLA PEATONAL 40X40X8CM CONCRTETO REFORZADO</t>
  </si>
  <si>
    <t>ENSAYO ESTUDIO REFRACCION SISMICA 100 M CON MASW</t>
  </si>
  <si>
    <t>Reflector silveo P26569 / LED REFL SYLVEO 150W CW</t>
  </si>
  <si>
    <t>REFLECTOR LED SYLVEO 120W CWP / 26568</t>
  </si>
  <si>
    <t>Luminaria LED P27487 / LED STREET LIGHT 120W NW UR</t>
  </si>
  <si>
    <t>Luminaria LED P27485 / LED STREET LIGHT 60W NW URB</t>
  </si>
  <si>
    <t>Luminaria LED P27484 / LED STREET LIGHT 35W NW URB</t>
  </si>
  <si>
    <t>ConectorTerminal de Compresión Tipo vastago ET-301</t>
  </si>
  <si>
    <t>NIPLE GALVANIZADOL=0.90MØ2" CON RUANA CAL.18 30X30</t>
  </si>
  <si>
    <t>Tubo Estruct.negra  HG  4"  e=4.0 mm  sin rosca**</t>
  </si>
  <si>
    <t>CRUCETA MADERA INMUNIZ.  2.5</t>
  </si>
  <si>
    <t>UNION CONDUIT PVC  2"</t>
  </si>
  <si>
    <t>Estación de Gimnasia NTD V.2.0. DISEÑO IDRD</t>
  </si>
  <si>
    <t>CERTIFICACIONES RETIE Y RETILAP PTAR SALITRE</t>
  </si>
  <si>
    <t>Poste Bayoneta Pua-acero 21/4"x21/4"Cal.16L=2.50m</t>
  </si>
  <si>
    <t>Abrazadera Metalica+Tornillo seguridad (Reja Acero</t>
  </si>
  <si>
    <t>Poste poliester reforzado con fibra de vidrio10 mt</t>
  </si>
  <si>
    <t>Poste poliester reforzado con fibra de vidrio12mt</t>
  </si>
  <si>
    <t>Puerta+Pasador+portacand rejaAceroCal.16(1.50x1.0m</t>
  </si>
  <si>
    <t>BaldosaFlexExt.Lisa(0.50x0.50m-1.7cm)SBR+EPDM-S+In</t>
  </si>
  <si>
    <t>PendonBanner13onz(1.0x1.50m)+dieseñVarillaMet+cuer</t>
  </si>
  <si>
    <t>TUBO NEGRO ESTRUCT.CUADDRADO(75X75MM)e=4.0MM</t>
  </si>
  <si>
    <t>ENSAYO DE ULTRASONIDO PHASED ARRAY</t>
  </si>
  <si>
    <t>ENSAYO DE TINTAS PENETRANTES</t>
  </si>
  <si>
    <t>Sistema DrenajeSitedrain6012Syntex(Sumnistro)</t>
  </si>
  <si>
    <t>BloqueCementoCuadradoGris(20x20x6cm)Suministro</t>
  </si>
  <si>
    <t>BloqueCementoCuadradoGris(10x10x6cm)Suministro</t>
  </si>
  <si>
    <t>Subbase Granular Reciclada Tipo-A</t>
  </si>
  <si>
    <t>Tubo acero negra Estruct.  3"  e=4 mm **</t>
  </si>
  <si>
    <t>CONCRETO 4000 PSI (280N)  TREMIE 19mm</t>
  </si>
  <si>
    <t>SISTEMA DE PARTIDOR Y CONTROL S8 bicicros</t>
  </si>
  <si>
    <t>Tubo Estructural Galv-11/4"2.MM  ASTM A-500Grad-C</t>
  </si>
  <si>
    <t>FV-104PuertaVidriera+MarcoPerfileria alumCEFE COME</t>
  </si>
  <si>
    <t>FV-103PuertaVidriera+MarcoPerfileria alumCEFE COME</t>
  </si>
  <si>
    <t>INST CALDERINES+TANQUE+CONTROLES+AJUSTE CEFE COMET</t>
  </si>
  <si>
    <t>REGULADOR DE GAS SEGUNDA ETAPA, INCLUYE MANOMETROS - CEFE COMETAS</t>
  </si>
  <si>
    <t>VÁLVULA DE ALIVIO PARA EL TANQUE - CEFE COMETAS</t>
  </si>
  <si>
    <t>TERMOMETRO PARA REGISTRO TEMPERATURA DEL TANQUE - CEFE COMETAS</t>
  </si>
  <si>
    <t>MANOMETRO REGISTRO PRESIÓN TANQUE AGUA - CEFE COMETA</t>
  </si>
  <si>
    <t>AQUASTATO PARA CONTROL TEMPERATURA DEL TANQUE - CEFE COMETAS</t>
  </si>
  <si>
    <t>AQUASTATO PARA CONTROL TEMPERATURA DE COLUMNA DE RECIRCULACIÓN - CEFE COMETAS</t>
  </si>
  <si>
    <t>BOMBA ESPECIAL PARA LA COLUMNA RECIRCULACION - CEFE COMETAS</t>
  </si>
  <si>
    <t>BOMBA ESPECIAL RECIRCULACION ENTRE TANQUE Y CALDERINES CEFE COMETAS</t>
  </si>
  <si>
    <t>THERMO TANQUE ACUMULACIÓN AGUA  CALIENTE 550 GAL AI CAL 6MM +COMPONENTES -  CEFE COMETAS</t>
  </si>
  <si>
    <t xml:space="preserve">CALDERIN ALTA EFICIENCIA (95%) CONDENSACIÓN CON POTENCIA  DE 199.000 Btu/h </t>
  </si>
  <si>
    <t>NIPLE EN A.G 1" CEFE COMETAS</t>
  </si>
  <si>
    <t>UNION DRESSER HIERRO 1"</t>
  </si>
  <si>
    <t>MEDIDOR TOTALIZADOR DE 1" CEFE COMETAS</t>
  </si>
  <si>
    <t>FLOTADOR HK COMPUERTA DE BOLA - COBRE  1"</t>
  </si>
  <si>
    <t>PISO ESTOPEROL-3.2MM (50X50CM) INTERIOR</t>
  </si>
  <si>
    <t>BALDOSIN DE  GRANITO BLANCO 33x33     BH-1</t>
  </si>
  <si>
    <t>DAMPER CONTROL AIRE MANUAL28"X10"DCA01M CEFE COMET</t>
  </si>
  <si>
    <t>ESTRUC PARA LISTONES ACUSTICOS CEFE COMETAS</t>
  </si>
  <si>
    <t>DAMPER CONTROL AIRE ON/OFF48X28"DCA01M CEFE CO</t>
  </si>
  <si>
    <t>DAMPER CONTROL AIREMANUAL14"X6"DCA01M CEFE COMETAS</t>
  </si>
  <si>
    <t>REJILLA SUMIN LINEAL CONTINUO (38"x4")CEFE COMETAS</t>
  </si>
  <si>
    <t>REJILLA SUMIN LINEAL CONTINUO (28"x6")CEFE COMETAS</t>
  </si>
  <si>
    <t>REJILLA SUMIN LINEAL CONTINUO (26"x6")CEFE COMETAS</t>
  </si>
  <si>
    <t>REJILLA SUMIN LINEAL CONTINUO (36"x6")CEFE COMETAS</t>
  </si>
  <si>
    <t>REJILLA SUMIN LINEAL CONTINUO (22"x6")CEFE COMETAS</t>
  </si>
  <si>
    <t>REJILLA SUMIN LINEAL CONTINUO (20"x4")CEFE COMETAS</t>
  </si>
  <si>
    <t>REJILLA SUMIN LINEAL CONTINUO (72"x6")SIN MARCO CON DAMPER CEFE COMETAS</t>
  </si>
  <si>
    <t>REJILLA SUMIN LINEAL CONTINUO (72"x4")CEFE COMETAS</t>
  </si>
  <si>
    <t>REJILLA SUMIN LINEAL CONTINUO (14"x6")CEFE COMETAS</t>
  </si>
  <si>
    <t>REJILLA SUMIN LINEAL CONTINUO (58"x4") SIN MARCO SIN DAMPER CEFE COMETAS</t>
  </si>
  <si>
    <t>REJILLA SUMIN LINEAL CONTINUO (34"x6")CEFE COMETAS</t>
  </si>
  <si>
    <t>REJILLA SUMIN LINEAL CONTINUO (30"x6")CEFE COMETAS</t>
  </si>
  <si>
    <t>REJILLA SUMIN LINEAL SIS CONTINUO (50"x4") SIN MARCO CON DAMPER CEFE COMETAS</t>
  </si>
  <si>
    <t>REJILLA RETORNO AIRE RRA-01 (8"x4")CEFE COMETAS</t>
  </si>
  <si>
    <t>CODO COBRE Ø 7/8" CRDC-COMETAS</t>
  </si>
  <si>
    <t>TEE  COBRE Ø 7/8" CRDC-COMETAS</t>
  </si>
  <si>
    <t>TEE  COBRE Ø 5/8" CRDC-COMETAS</t>
  </si>
  <si>
    <t>REJILLA SUMIN LINEAL CONTINUO (38"x6")SIN MARCO SIN DAMPER CEFE COMETAS</t>
  </si>
  <si>
    <t>CODO COBRE Ø 5/8" CRDC-COMETAS</t>
  </si>
  <si>
    <t>CODO COBRE Ø 3/8" CRDC-COMETAS</t>
  </si>
  <si>
    <t>TEE COBRE Ø 3/8" CRDC-COMETAS</t>
  </si>
  <si>
    <t>REJILLA DE SUMINISTRO LINEAL SISTEMA CONTINUO, PAR</t>
  </si>
  <si>
    <t>TEE COBRE Ø 1/4" CRDC-COMETAS</t>
  </si>
  <si>
    <t>DAMPER CONTROL AIREMANUAL12"X6"DCA01M CEFE COMETAS</t>
  </si>
  <si>
    <t>DAMPER CONTROL AIREMANUAL10"X8"DCA01M CEFE COMETAS</t>
  </si>
  <si>
    <t>DAMPER CONTROL AIRE MANUAL8"X6"DCA01M CEFE COMETAS</t>
  </si>
  <si>
    <t>DAMPER CONTROL AIRE MANUAL6"X6"DCA01M CEFE COMETAS</t>
  </si>
  <si>
    <t>Acces point inalambrico POE</t>
  </si>
  <si>
    <t>modulo de monitoreo detencion de incendios, CEFE</t>
  </si>
  <si>
    <t>PISO LVT CLICK LAMINCLICK 4mm WL0.3mm CEFE COMETAS</t>
  </si>
  <si>
    <t>Panel Viraje Acero Inox. + Rejilla Plastica (incluye Soporte) CEFECometas</t>
  </si>
  <si>
    <t>PISO ACQUAFLOOR CLIC5MM ROBLE TROPICO CEFE COMETAS</t>
  </si>
  <si>
    <t>Rejilla Fondo Cuadrada Nicho 18X18 CEFE COMETAS</t>
  </si>
  <si>
    <t>Boquilla impul,Acero Inox. Liner me  CDRC Comet</t>
  </si>
  <si>
    <t>VALVULA DE COMPUERTA DE 1-1/4" CDRC Cometas</t>
  </si>
  <si>
    <t>Pasamuros Acero Inox. Rosca Hembra 1 1/2 CEFE Come</t>
  </si>
  <si>
    <t>Boquilla Aspira,Acero Inox. Liner me  CDRC Cometas</t>
  </si>
  <si>
    <t>VALVULA DE COMPTA REDWHITE ROSCADO 3" CDRC Cometas</t>
  </si>
  <si>
    <t>Módulo MonitorSistema Detección de Incendios</t>
  </si>
  <si>
    <t>Certificación Retilap Parque -Zona Franca(10.096m2</t>
  </si>
  <si>
    <t>Certificación Retie Parque-Zona Franca (10.0.96m2)</t>
  </si>
  <si>
    <t>DISEÑO DE MEZCLAS ASFALTICAS, Mét. Marshall</t>
  </si>
  <si>
    <t>ENSAYO ABSORCION DE BLOQUES, LADRILLOS Y ADOQUINES</t>
  </si>
  <si>
    <t>CINTA SIKA PVC   O-22</t>
  </si>
  <si>
    <t>Acces Point Inalambrico  POE</t>
  </si>
  <si>
    <t>Cable de cobre HFFRLS AWG # 3/0 CDRC Cometas</t>
  </si>
  <si>
    <t>Botonera dig 8 control de Iluminación CDRC Cometas</t>
  </si>
  <si>
    <t>RELE 1 POLO, 24-277 VAC, 20 A CDRC Cometas</t>
  </si>
  <si>
    <t>PANEL DE INSERCION VACIO 32 MODULOS CDRC Cometas</t>
  </si>
  <si>
    <t>MODULO DE COMANDO 32 ENTRADAS, 70 W CDRC Cometas</t>
  </si>
  <si>
    <t>GABINETE 32 RELES SOBREP PTA Y LLAVE CDRC Cometas</t>
  </si>
  <si>
    <t>Modulo aislador de fallas CDRC Cometas</t>
  </si>
  <si>
    <t>Cordel para Competencia 12,5m CDR Cometas</t>
  </si>
  <si>
    <t>EQUIPO DE COMPACTACION CANGURO WACKER</t>
  </si>
  <si>
    <t>SISTEMA DOSIFICACIÓN Y CONTROL ORP CEFE COMETAS</t>
  </si>
  <si>
    <t>TABLERO CONTROL ELECT PISCI RECREAT CEFE COMETAS</t>
  </si>
  <si>
    <t>CALENTADOR ALTO REND HAYWARD 500 KBTU CEFE COMETAS</t>
  </si>
  <si>
    <t>Cinta LED 4000K CDRC Cometas</t>
  </si>
  <si>
    <t>BAÑADOR DE PISO LED165x10x11cm44.6W2222lm4000K CEFE COMETAS</t>
  </si>
  <si>
    <t>DamperControlAireOperaciónOn/Off(Dca-01-0)8"x6"</t>
  </si>
  <si>
    <t>Compuerta Batiente Aluminio(24"x16")Cocina Cometas</t>
  </si>
  <si>
    <t>Estructura Lúdica en acero y refuerzos según cálcu</t>
  </si>
  <si>
    <t>BALA LED INCRUS14.4cm30.9W1960lm3000K CEFE COMETAS</t>
  </si>
  <si>
    <t>piedra barrichara CEFE COMETAS</t>
  </si>
  <si>
    <t>RejillaRetor.AletaFijaDamperAletasOpuestas(8x6")</t>
  </si>
  <si>
    <t>RejillaRetor.AletaFijaDamperAletasOpuestas(24x14")</t>
  </si>
  <si>
    <t>RejillaRetor.AletaFijaDamperAletasOpuestas(38x6")</t>
  </si>
  <si>
    <t>RejillaRetor.AletaFijaDamperAletasOpuestas(42x6")</t>
  </si>
  <si>
    <t>Faceplate quickport HDMI+VGA CDRC Cometas</t>
  </si>
  <si>
    <t>CerramientoModularContraImpacto H=4.8M A=2.5M STC</t>
  </si>
  <si>
    <t>CerramientoModularContraImpacto H=4.0M A=2.5M STC</t>
  </si>
  <si>
    <t>Tapón PVC Sanitaria Ø8"</t>
  </si>
  <si>
    <t>Unión PVC Sanitaria Ø8"</t>
  </si>
  <si>
    <t>TeePVC Sanitaria Ø8"</t>
  </si>
  <si>
    <t>Codo PVC 45°Sanitario Ø8"</t>
  </si>
  <si>
    <t>CerramientoModularContraImpacto H=2.4M A=2.5M STC</t>
  </si>
  <si>
    <t>CerramientoModularContraImpacto H=2.0M A=2.5M STC</t>
  </si>
  <si>
    <t>VÁLVULA DE COMPUERTA D= 1/2"</t>
  </si>
  <si>
    <t>UNIDAD CONDENSADORA A.ACONDIC R-410A  CEFE COMETAS</t>
  </si>
  <si>
    <t>Lector de proximidad para accesos CDRC Cometas</t>
  </si>
  <si>
    <t>Controlador de acceso de dos lectoras CDRC Cometas</t>
  </si>
  <si>
    <t>Sensor termico para humo direccionable CDRC Cometa</t>
  </si>
  <si>
    <t>ValvulaSelenoideBronce1"(24vol)cerradaUsoGeneral Cefe Cometas</t>
  </si>
  <si>
    <t>LUMINARIA LED HERMETICA 36 W 2520 lm CEFE COMETAS</t>
  </si>
  <si>
    <t>REJILLA DE RETORNO ALETA FIJA CON DAMPER 8"X6"</t>
  </si>
  <si>
    <t>BOQUILLA LINER PARA TRAGANTE CANAL 3" CEFE COMETAS</t>
  </si>
  <si>
    <t>PARTIDOR SALIDA A.I PLATAFORMA CEFE COMETAS</t>
  </si>
  <si>
    <t>NICHO PLÁSTIC ESTANDAR PARA REFLECTOR CEFE COMETAS</t>
  </si>
  <si>
    <t>TABLERO CONTROL SISTEMA DE EXTRACCIÓN CEFE COMETAS</t>
  </si>
  <si>
    <t>PUERTA-AGLOMERADO12-9 CEFE COMETAS</t>
  </si>
  <si>
    <t>BombaCentrifugaQ:41 M³/H; 5,5 HpCRDC-Cometas</t>
  </si>
  <si>
    <t>UNIDAD PAQUETE CON RECUPERADOR R-410A CEFE COMETAS</t>
  </si>
  <si>
    <t>PATCH PANEL CAT 6 A 24 PUERTOS CEFE COMETAS</t>
  </si>
  <si>
    <t>EXTENSIÓN 30M 100FT NARANJA POLO TIERRA 1SAL CAL12</t>
  </si>
  <si>
    <t>Certificación RETILAP 10000m2 CEFE COMETAS</t>
  </si>
  <si>
    <t>Certificación RETIE 10000m2 CEFE COMETAS</t>
  </si>
  <si>
    <t>CABLE DE COBRE HFFRLS AWG #10</t>
  </si>
  <si>
    <t>Vlavula Compuerta bronce RoscadaØ1/2"(200psi)</t>
  </si>
  <si>
    <t>RESTRICTOR HD SERIE 4000 - TUBO PVC x ACC HD 4"</t>
  </si>
  <si>
    <t>RESTRICTOR C900 4" BELLSERIE 1200 - TUBO PVC x ACC</t>
  </si>
  <si>
    <t>UNIDAD FANCOIL TIPO DUCTOS LOW STATIC CEFE COMETAS</t>
  </si>
  <si>
    <t>Valvula  compuerta Bronce Ø1-1/2"Roscada (200Psi)</t>
  </si>
  <si>
    <t>REJILLA SUMINISTRO ALETA FIJA MODELO L-RA 24"X6"</t>
  </si>
  <si>
    <t>Vallvula compuerta BroncerRoscada Ø1"(200psi)</t>
  </si>
  <si>
    <t>Valvula de Compuerta Ø1 1/4"BronceRoscada (200psi)</t>
  </si>
  <si>
    <t>Birda PVC Presión Ø6"  CRDC COMETAS</t>
  </si>
  <si>
    <t>Válvula Mariposa PVC Ø6" CRDC COMETAS</t>
  </si>
  <si>
    <t>Luminaria tipo spot LED 35 W 2643 lm-CRDC-COMETAS</t>
  </si>
  <si>
    <t>MANOMETRO 0-100psi GLICERINA VERT. CARAT4"</t>
  </si>
  <si>
    <t>Arrancador Motobomba direct.trifasico 10 a16A 220V</t>
  </si>
  <si>
    <t>Mort. flex. alta adh. STON(STRONG) MIX LATEX **</t>
  </si>
  <si>
    <t>Borde Ccontenedor de Raices IDU A-70 13.5x12x107</t>
  </si>
  <si>
    <t>PISO TIPO DECK PREFABRICADO EN CONCRETO SUM</t>
  </si>
  <si>
    <t>BalaLED-Incrus22.6Cm57.8W4730lm3000KCRDC-COMETAS</t>
  </si>
  <si>
    <t>BalaLED-sobreponer29.6cm24W1560lmCRDC-COMETAS</t>
  </si>
  <si>
    <t>Modulo control detección de incendios CDRC Cometas</t>
  </si>
  <si>
    <t>LED tipo bañador de pared 27cm9 W1420lmCRDC-Cometa</t>
  </si>
  <si>
    <t>Lumin-LED lineal cuadrada 50 W 4150 lmCRDC-Cometas</t>
  </si>
  <si>
    <t>Lum-LED lineal-SOBRE-O-DESCOL 41W CRDC-COME</t>
  </si>
  <si>
    <t>Lum-LED lineal de sobreponer o descolgar CRDC-COME</t>
  </si>
  <si>
    <t>Caja de cambio de nivel según norma CODENSA AE287-</t>
  </si>
  <si>
    <t>MONTAPLATOS 750x750x900mm POZO, RECOR 20M 3PARADAS</t>
  </si>
  <si>
    <t>YEE SANITARIA PVC  reducida 4" x 2"</t>
  </si>
  <si>
    <t>CONCRETO 3000 PSI (210N)  Ocre GC ***</t>
  </si>
  <si>
    <t>DISCO DIAMANTADO TURBO 7 PULGADAS</t>
  </si>
  <si>
    <t>CALENTADOR TRIFASICO 16L CEFECOMETAS</t>
  </si>
  <si>
    <t>ANGULO  ¼"   x    3"</t>
  </si>
  <si>
    <t>Transmisor de presión diferencial de aire de ducto</t>
  </si>
  <si>
    <t>VENTILADOR CENTRIF en linea a transmici 745/655CFM</t>
  </si>
  <si>
    <t>UNIDAD EXTRACCION TIPO HONGOcfm9840/3280descVertic</t>
  </si>
  <si>
    <t>UNIDAD EXTRACCION TIPO HONGOcfm2191/826descHorizon</t>
  </si>
  <si>
    <t>UNIDAD EXTRACCION TIPO HONGOcfm600/330descHorizont</t>
  </si>
  <si>
    <t>UNIDAD FANCOIL Tipo Low Static 706/565/424CFM refrige Var TIPO INVERTER-INCL TERMO CEFE COMETAS</t>
  </si>
  <si>
    <t>DivisiónSanit.CompactTipoPanelex Ref.Mediterraneo</t>
  </si>
  <si>
    <t>Canal Lám.Galv. Cal.18 (D=1.22m)Sin Pintura(Sum)</t>
  </si>
  <si>
    <t>BANCA TRAPEZO GRC 21 MP A=2.06 m h=0.45 m p=0.45 M</t>
  </si>
  <si>
    <t>SIKA AJUSTADOR EPOXICO</t>
  </si>
  <si>
    <t>CATALIZADOR SERIE 36 (A:B=4:1) SIKA O SIMILAR</t>
  </si>
  <si>
    <t>ESMALTE URETANO SIKA O SIMILAR</t>
  </si>
  <si>
    <t>CATALIZADOR GRUPO 1 (A:B=4:1)SIKA O SIMILAR</t>
  </si>
  <si>
    <t>BANCA TRAPEZO.GRC 21 MP L=1.8 m  H=0.45 m P= 0.45</t>
  </si>
  <si>
    <t>IMPRIMANTE EPOXICO ROJO (Componente A+B)</t>
  </si>
  <si>
    <t>PINTURA ALQUIDICA ESMALTE  GRIS (7035)</t>
  </si>
  <si>
    <t>CONCRETO 5000 PSI (350N)  gravilla fina Gr=1/2"</t>
  </si>
  <si>
    <t>TUBO CONDUIT   PVC       2"</t>
  </si>
  <si>
    <t>RODADURA ASFALTICA MDC-3(SUELTA-En Planta)</t>
  </si>
  <si>
    <t>Juego gran escala torre circuito 3-12 años Cap:80niños EXCLUSIVO PARQUE DE LOS NIÑOS</t>
  </si>
  <si>
    <t>Juego cuerdas gran escala colina 5-12años Cap: 105</t>
  </si>
  <si>
    <t>Tubo presion Platino RDE-26 d=8" Union mecanica</t>
  </si>
  <si>
    <t>UNION REPARACIÓN Platino 8" RDE 26</t>
  </si>
  <si>
    <t>ENSAYO CORTE DIRECTO M. COHESIVO CU 3P-NO DRENADO</t>
  </si>
  <si>
    <t>Lubricante 500G para tuberia PVC.P RDE 26***</t>
  </si>
  <si>
    <t>ANDAMIO CERTIFICADO H=9Mts + PLATAFORMA</t>
  </si>
  <si>
    <t>FV-33 SIST. FACHADA VENTANE NorNiv 3 CEFE Cometas</t>
  </si>
  <si>
    <t>FV-32 SIST. FACHADA VENTANE OccNiv 5 CEFE Cometas</t>
  </si>
  <si>
    <t>FV-68 SIST. FACHADA VENTANERIA Niv1a3 CEFE Cometas</t>
  </si>
  <si>
    <t>FV-31 SIST. FACHADA VENTANE OccNiv 5 CEFE Cometas</t>
  </si>
  <si>
    <t>FV-30 SIST. FACHADA VENTANE OccNiv 4 CEFE Cometas</t>
  </si>
  <si>
    <t>FV-67 SIST. FACHADA VENTANERIA Niv1a3 CEFE Cometas</t>
  </si>
  <si>
    <t>FV-27 SIST. FACHADA VENTANE OccNiv 3 CEFE Cometas</t>
  </si>
  <si>
    <t>FV-66 SIST. FACHADA VENTANERIA Niv1a3 CEFE Cometas</t>
  </si>
  <si>
    <t>FV-65 SIST. FACHADA VENTANERIA Niv1a3 CEFE Cometas</t>
  </si>
  <si>
    <t>FV-26 SIST. FACHADA VENTANE OccNiv 3 CEFE Cometas</t>
  </si>
  <si>
    <t>FV-64 SIST. FACHADA VENTANERIA Niv1a3 CEFE Cometas</t>
  </si>
  <si>
    <t>FV-63 SIST. FACHADA VENTANERIA Niv1a3 CEFE Cometas</t>
  </si>
  <si>
    <t>FV-62 SIST. FACHADA VENTANERIA Niv1a3 CEFE Cometas</t>
  </si>
  <si>
    <t>FV-25 SIST. FACHADA VENTANE OccNiv 2 CEFE Cometas</t>
  </si>
  <si>
    <t>FV-61 SIST. FACHADA VENTANERIA Niv1a3 CEFE Cometas</t>
  </si>
  <si>
    <t>FV-24 SIST. FACHADA VENTANE OriNiv 5 CEFE Cometas</t>
  </si>
  <si>
    <t>FV-23 SIST. FACHADA VENTANE SurOrNiv 4 CEFE Cometa</t>
  </si>
  <si>
    <t>FV-22 SIST. FACHADA VENTANE SurOrteNiv 4 CEFE Come</t>
  </si>
  <si>
    <t>FV-60 SIST. FACHADA VENTANERIA Niv1a3 CEFE Cometas</t>
  </si>
  <si>
    <t>FV-59 SIST. FACHADA VENTANERIA Niv1a3 CEFE Cometas</t>
  </si>
  <si>
    <t>FV-21 SIST. FACHADA VENTANE OrteNiv 3 CEFE Cometa</t>
  </si>
  <si>
    <t>FV-58 SIST. FACHADA VENTANERIA Niv1a3 CEFE Cometas</t>
  </si>
  <si>
    <t>FV-20 SIST. FACHADA VENTANE SurNiv 3 CEFE Cometas</t>
  </si>
  <si>
    <t>FV-57 SIST. FACHADA VENTANERIA Niv1a3 CEFE Cometas</t>
  </si>
  <si>
    <t>FV-19 SIST. FACHADA VENTANE SurNiv 3 CEFE Cometas</t>
  </si>
  <si>
    <t>FV-56 SIST. FACHADA VENTANERIA Niv1a3 CEFE Cometas</t>
  </si>
  <si>
    <t>FV-18 SIST. FACHADA VENTANE SurNiv1-2 CEFE Cometas</t>
  </si>
  <si>
    <t>FV-17 SIST. FACHADA VENTANE SurNiv1-2 CEFE Cometas</t>
  </si>
  <si>
    <t>FV-55 SIST. FACHADA VENTANERIA Niv1a3 CEFE Cometas</t>
  </si>
  <si>
    <t>FV-54 SIST. FACHADA VENTANERIA Niv1a3 CEFE Cometas</t>
  </si>
  <si>
    <t>FV-53 SIST. FACHADA VENTANERIA Niv1a3 CEFE Cometas</t>
  </si>
  <si>
    <t>FV-52 SIST. FACHADA VENTANERIA Niv1a3 CEFE Cometas</t>
  </si>
  <si>
    <t>FV-51 SIST. FACHADA VENTANERIA Niv1a3 CEFE Cometas</t>
  </si>
  <si>
    <t>FV-50 SIST. FACHADA VENTANERIA Niv1a3 CEFE Cometas</t>
  </si>
  <si>
    <t>FV-49 SIST. FACHADA VENTANERIA Niv1a3 CEFE Cometas</t>
  </si>
  <si>
    <t>FV-102SIST.FACHADAVENTANERIA-LucernarioCEFECometas</t>
  </si>
  <si>
    <t>FV-101SIST.FACHADAVENTANERIA-LucernarioCEFECometas</t>
  </si>
  <si>
    <t>FV-100SIST.FACHADAVENTANERIA-LucernarioCEFECometas</t>
  </si>
  <si>
    <t>FV-99SIST.FACHADAVENTAN-PergolaIntNivel2CEFECometa</t>
  </si>
  <si>
    <t>FV-16 SIST. FACHADA VENTANE SurNiv1-2 CEFE Cometas</t>
  </si>
  <si>
    <t>FV-98SIST.FACHADAVENTANERIA-Ven-InteNiv2CEFECometa</t>
  </si>
  <si>
    <t>FV-97SIST.FACHADAVENTANERIA-Ven-InteNiv2CEFECometa</t>
  </si>
  <si>
    <t>FV-96SIST.FACHADAVENTANERIA-Ven-InteNiv2CEFECometa</t>
  </si>
  <si>
    <t>FV-95SIST.FACHADAVENTANERIA-Ven-InteNiv2CEFECometa</t>
  </si>
  <si>
    <t>FV-94SIST.FACHADAVENTANERIA-Ven-InteNiv2CEFECometa</t>
  </si>
  <si>
    <t>FV-93SIST.FACHADAVENTANERIA-Ven-InteNiv3CEFECometa</t>
  </si>
  <si>
    <t>FV-92SIST.FACHADAVENTANERIA-Ven-InteNiv3CEFECometa</t>
  </si>
  <si>
    <t>FV-91SIST.FACHADAVENTANERIA-Ven-InteNiv3CEFECometa</t>
  </si>
  <si>
    <t>FV-48 SIST. FACHADA VENTANERIA MQ03 CEFE Cometas</t>
  </si>
  <si>
    <t>FV-90SIST.FACHADAVENTANERIA-Ven-InteNiv3CEFECometa</t>
  </si>
  <si>
    <t>FV-89SIST.FACHADAVENTANERIA-Ven-InteNiv3CEFECometa</t>
  </si>
  <si>
    <t>FV-47 SIST.FACHADA VENTANERIA MQ02 CEFE Cometas</t>
  </si>
  <si>
    <t>FV-88SIST.FACHADAVENTANER-Vol-InteNiv2a3CEFECometa</t>
  </si>
  <si>
    <t>FV-15 SIST. FACHADA VENTANERI SurNiv1 CEFE Cometas</t>
  </si>
  <si>
    <t>FV-46 SIST.FACHADA VENTANERIA MQ01 CEFE Cometas</t>
  </si>
  <si>
    <t>FV-14 SIST. FACHADA VENTANERI SurNiv1 CEFE Cometas</t>
  </si>
  <si>
    <t>FV-13 SIST. FACHADA VENTANERI SurNiv1 CEFE Cometas</t>
  </si>
  <si>
    <t>FV-12 SIST. FACHADA VENTANERI SurNiv1 CEFE Cometas</t>
  </si>
  <si>
    <t>FV-87SIST.FACHADAVENTANER-Vol-InteNiv2a3CEFECometa</t>
  </si>
  <si>
    <t>FV-45 SIST. FACHADA VENTANERIA Niv5 CEFE Cometas</t>
  </si>
  <si>
    <t>FV-86SIST.FACHADAVENTANER-Gr-OccNivelv1a3CEFEComet</t>
  </si>
  <si>
    <t>FV-85SIST.FACHADAVENTANER-Gr-OccNivelv1a3CEFEComet</t>
  </si>
  <si>
    <t>FV-84SIST.FACHADAVENTANER-Gr-OccNivelv1a3CEFEComet</t>
  </si>
  <si>
    <t>FV-44 SIST. FACHADA VENTANERIA Niv5 CEFE Cometas</t>
  </si>
  <si>
    <t>FV-83SIST.FACHADAVENTANER-Gr-OccNivelv1a3CEFEComet</t>
  </si>
  <si>
    <t>FV-11 SIST. FACHADA VENTANERI SurNiv1 CEFE Cometas</t>
  </si>
  <si>
    <t>FV-43 SIST. FACHADA VENTANERIA Niv5 CEFE Cometas</t>
  </si>
  <si>
    <t>FV-10 SIST. FACHADA VENTANERIA SurNiv1 CEFE Cometa</t>
  </si>
  <si>
    <t>FV-9 SIST. FACHADA VENTANERIA SurNiv1 CEFE Cometas</t>
  </si>
  <si>
    <t>FV-42 SIST. FACHADA VENTANERIA Niv5 CEFE Cometas</t>
  </si>
  <si>
    <t>FV-8 SIST. FACHADA VENTANERIA SurNiv1 CEFE Cometas</t>
  </si>
  <si>
    <t>FV-82SIST.FACHADAVENTANER-Gr-OccNivelv1a3CEFEComet</t>
  </si>
  <si>
    <t>FV-7 SIST. FACHADA VENTANERIA SurNiv1 CEFE Cometas</t>
  </si>
  <si>
    <t>FV-6 SIST. FACHADA VENTANERIA SurNiv1 CEFE Cometas</t>
  </si>
  <si>
    <t>FV-41 SIST. FACHADA VENTANERIA Niv5 CEFE Cometas</t>
  </si>
  <si>
    <t>FV-5 SIST. FACHADA VENTANERIA SurNiv1 CEFE Cometas</t>
  </si>
  <si>
    <t>FV-4 SIST. FACHADA VENTANERIA SurNiv1 CEFE Cometas</t>
  </si>
  <si>
    <t>FV-81: SIST.FACHADA VENTANER-OrienNiv1a3CEFECometa</t>
  </si>
  <si>
    <t>FV-3 SIST. FACHADA VENTANERIA SurNiv1 CEFE Cometas</t>
  </si>
  <si>
    <t>FV-2 SIST. FACHADA VENTANERIA SurNiv1 CEFE Cometas</t>
  </si>
  <si>
    <t>FV-40 SIST. FACHADA VENTANERIA Niv5 CEFE Cometas</t>
  </si>
  <si>
    <t>FV-39 SIST. FACHADA VENTANERIA Niv4 CEFE Cometas</t>
  </si>
  <si>
    <t>FV-38 SIST. FACHADA VENTANERIA Niv4 CEFE Cometas</t>
  </si>
  <si>
    <t>FV-37 SIST. FACHADA VENTANERIA Niv4 CEFE Cometas</t>
  </si>
  <si>
    <t>FV-36 SIST. FACHADA VENTANERIA Niv4 CEFE Cometas</t>
  </si>
  <si>
    <t>FV-80: SIST.FACHADA VENTANER-OrienNiv1a3CEFECometa</t>
  </si>
  <si>
    <t>FV-35 SIST. FACHADA VENTANERIA Niv3 CEFE Cometas</t>
  </si>
  <si>
    <t>FV-79 SIST.FACHADA VENTANER-OrienNiv1a3CEFECometas</t>
  </si>
  <si>
    <t>FV-78 SIST.FACHADA VENTANER-OrienNiv1a3CEFECometas</t>
  </si>
  <si>
    <t>FV-77 SIST.FACHADA VENTANER-OrienNiv1a3CEFECometas</t>
  </si>
  <si>
    <t>FV-76 SIST. FACHADA VENTANERIA Niv1a3 CEFE Cometas</t>
  </si>
  <si>
    <t>FV-75 SIST. FACHADA VENTANERIA Niv1a3 CEFE Cometas</t>
  </si>
  <si>
    <t>FV-74 SIST. FACHADA VENTANERIA Niv1a3 CEFE Cometas</t>
  </si>
  <si>
    <t>FV-73 SIST. FACHADA VENTANERIA Niv1a3 CEFE Cometas</t>
  </si>
  <si>
    <t>FV-72 SIST. FACHADA VENTANERIA Niv1a3 CEFE Cometas</t>
  </si>
  <si>
    <t>FV-71 SIST. FACHADA VENTANERIA Niv1a3 CEFE Cometas</t>
  </si>
  <si>
    <t>FV-70 SIST. FACHADA VENTANERIA Niv1a3 CEFE Cometas</t>
  </si>
  <si>
    <t>FV-69 SIST. FACHADA VENTANERIA Niv1a3 CEFE Cometas</t>
  </si>
  <si>
    <t>FV-1 SIST. FACHADA VENTANERIA SurNiv1 CEFE Cometas</t>
  </si>
  <si>
    <t>ESTRUCTURA ENTRENAMIENTO FUNCIONAL AIRELIBRE 11USU</t>
  </si>
  <si>
    <t>Juego cuerdas gran escala Bote 5-12años Cap:362 ni</t>
  </si>
  <si>
    <t>JUEGO TEMATICO BARCO MEDIANAESCALA 3-12AÑOS CAP25</t>
  </si>
  <si>
    <t>Juego 4 torres pasadizotirolineadeslizadero 42niño</t>
  </si>
  <si>
    <t>GraderíaMultidireccionalPistaBMX2Etapa2000personas</t>
  </si>
  <si>
    <t>CERRADURA DE SOBRE PONER 396 DE ROSETA YALE</t>
  </si>
  <si>
    <t>SELLANTE PARA JUNTA METALICA HOLL  MAX O,25MM</t>
  </si>
  <si>
    <t>Rodillos para puerta B 43</t>
  </si>
  <si>
    <t>BOMBA SUMERGIBLE 1/2 HP A 2 METROS</t>
  </si>
  <si>
    <t>Soldadura 6011 diametro de 1/8</t>
  </si>
  <si>
    <t>JUEGO RED GRAN ESCALA TOBOGAN TORRE 9,2 MTS CAP 94</t>
  </si>
  <si>
    <t>Polea de 2" sencilla cabeza movil</t>
  </si>
  <si>
    <t>Cable Acero Encauchetado Ø1/4"</t>
  </si>
  <si>
    <t>Cable Acero Encauchetado Ø1/8"</t>
  </si>
  <si>
    <t>TRATAMIENTOS INTEGRALES Árbol entre 10 – 14,99 mts</t>
  </si>
  <si>
    <t>TRATAMIENTOS INTEGRALES Árbol entre 5 – 9,99 mts</t>
  </si>
  <si>
    <t>TRATAMIENTOS INTEGRALES Árbol entre 2 – 4,99 mts</t>
  </si>
  <si>
    <t>Kit Silla Yee (160x110) PVC</t>
  </si>
  <si>
    <t>TableroTrifásico(42)Circuit.EspacTotal+Chapa+puert</t>
  </si>
  <si>
    <t>COMPRESOR AIRE LUBRICADO 2H 108 Lt 125 Psi Max</t>
  </si>
  <si>
    <t>TORNILLO 5/8 X 3-1/2"Zincado (Inc. Tuerca)(</t>
  </si>
  <si>
    <t>Tubo Estructural Negra (50x50x3.0mm) ASTM GRADO-C</t>
  </si>
  <si>
    <t>Tubo Estructur.(150x50x4.0mm)ASTM A-500 Grado-C</t>
  </si>
  <si>
    <t>SIERRA CIRCULAR- 71/4"1400W 5700 rpm-Semi Industri</t>
  </si>
  <si>
    <t>CABLE XLPE 15 KV #4/0 (120 mm) HILOS 100%</t>
  </si>
  <si>
    <t>CañuelaPref.A-125(0.80x0.40x0.225) Incl.tranp+desc</t>
  </si>
  <si>
    <t>Tubo Estructur.(100x100x4.0mm) ASTM- GRADO-C</t>
  </si>
  <si>
    <t>ModuloPolifuncionalDiscap-6-usuariosGimnasioALibre</t>
  </si>
  <si>
    <t>Luminaria Raled II-48 Leds-700mA-12.800Lm,120-277V</t>
  </si>
  <si>
    <t>REJILLA DE FONDO ANTIATRAPAMIENTO DE 9"X9"</t>
  </si>
  <si>
    <t>TravesañoTuboGalv.2"Cal.105.(2.50m)***</t>
  </si>
  <si>
    <t>TravesañoTuboGalv.2"Cal.105.(2.00m)***</t>
  </si>
  <si>
    <t>SeñalizacionCarrilesMembranaPVC-CRDC-Cometas</t>
  </si>
  <si>
    <t>RecubrimInternoPiscinaMembranaPVC-CRDC-Cometas</t>
  </si>
  <si>
    <t>Poste Metáli H=14M+Canast Mant.+Cruceta+Parrill 4</t>
  </si>
  <si>
    <t>JUNTA FLEXIBLEØ1/2"-ACERO AL CARBON)-150PSI</t>
  </si>
  <si>
    <t>UNION POLIPROPILENO  Ø 11/2” (50MM)</t>
  </si>
  <si>
    <t>Reja Bancaria varilla 12mm (anticorrosivo+esmalte)</t>
  </si>
  <si>
    <t>VálvulaBolaPVCØ3"CON2Universal-CRDC-Cometas</t>
  </si>
  <si>
    <t>SistDesinfeccUltraviolet60m³/h220V50HzCRDC-Cometas</t>
  </si>
  <si>
    <t>CalentadorMEGATHERM 1200 KBTUCRDC-Cometas</t>
  </si>
  <si>
    <t>CAJA PASO ELÉCTRICA PLÁSTICA PISCINA (CEFE COMETAS</t>
  </si>
  <si>
    <t>REFLECTOR SUBACUÁTICO LED14W/12VAC(CEFE COMETAS)</t>
  </si>
  <si>
    <t>BombaCentrifugaQ:70 M³/H; 7,5 HpCRDC-Cometas</t>
  </si>
  <si>
    <t>GRUPO ELECTRÓGENO 500KVA FP 0.8, 440V/254V (CEFE COMETAS)</t>
  </si>
  <si>
    <t>TUBERIA DESFOGUE PARA GRUPO (CEFE COMETAS)</t>
  </si>
  <si>
    <t>FiltroArenØ79"/2000MmConexiónLateralCRDC-Cometas</t>
  </si>
  <si>
    <t>CANASTA CONCRETO ARMADO PARA POSTE (CEFE COMETAS)</t>
  </si>
  <si>
    <t>Planta  Insonorización+accesorios Montaje+traslado</t>
  </si>
  <si>
    <t>INTERRUPTOR DOBLE CONM ABITARE LUZ PILOTO AVE</t>
  </si>
  <si>
    <t>TUBO CONDUIT   PVC       1½"</t>
  </si>
  <si>
    <t>ESPARRAGO GALVANIZADO DE 5/8" X 18" CDRC Cometas</t>
  </si>
  <si>
    <t>ESLABÓN DE ENGANCHE, PASADOR Y OJAL CDRC Cometas</t>
  </si>
  <si>
    <t>PasoEmbebidoPRFV NormalizadoPiscinaCRDC-COMETAS</t>
  </si>
  <si>
    <t>AccPis-SalModCruzado-PletinaRectangulaCRDC-COMETAS</t>
  </si>
  <si>
    <t>Celda paraTransformadorSecoClaseH15KVA-11400-208v</t>
  </si>
  <si>
    <t>LAMINA GALVANIZADA  CAL.18 (1.22X2.44M)</t>
  </si>
  <si>
    <t>AISLADOR SUSPENSIÓN SINTÉTICO 15KV CDRC Cometas</t>
  </si>
  <si>
    <t>ARANDELA PLANA REDONDA DE 5/8" CDRC Cometas</t>
  </si>
  <si>
    <t>ARANDELA CURVA CUAD 2-1/4X2-1/4X3/16 CDRC Cometas</t>
  </si>
  <si>
    <t>CABLE 2X18AWG APANTALLADO MARCA LUTRON</t>
  </si>
  <si>
    <t>LAMINA Galv. Cal. 18  1 x 2 M</t>
  </si>
  <si>
    <t>TABLERO DE CARGAS NORMALES 208V - TND CDRC Cometas</t>
  </si>
  <si>
    <t>UNION EMT  1 1/2"Acero</t>
  </si>
  <si>
    <t>Mortero 2500 PSI grouting   **</t>
  </si>
  <si>
    <t>Cable de Cobre HFFR LS 600 V 75 °C CT – 4 AWG</t>
  </si>
  <si>
    <t>Cable de Cobre HFFR LS 600 V 75 °C CT – 8 AWG</t>
  </si>
  <si>
    <t>CURVA 90°  EMT 3/4"</t>
  </si>
  <si>
    <t>UNION GALV   EMT 1 1/4"</t>
  </si>
  <si>
    <t>ENSAYO INDICE DE PARTICULAS PLANAS Y ALARGADAS</t>
  </si>
  <si>
    <t>Lum-LED lineal-SOBRE-O-DESCOL 28W CRDC-COME</t>
  </si>
  <si>
    <t>Bala LED sobreponer 24 W 1560 lm CRDC-COMETAS</t>
  </si>
  <si>
    <t>BalaLED-IncrustarØ10.9x9.5 cm 13.9W CRDC-COMETAS</t>
  </si>
  <si>
    <t>Cable de Cobre HFFR LS 600 V 75 °C CT – 2 AWG</t>
  </si>
  <si>
    <t>UNION GALV   EMT 3"</t>
  </si>
  <si>
    <t>TERMINAL EMT   3"</t>
  </si>
  <si>
    <t>TUBO ALCANT CONCRETO Ø 10" (con anillo)Sin refuerz</t>
  </si>
  <si>
    <t>Lum-LED-Lineal112.9cmRecesada393.7W-CRDC-COMETAS</t>
  </si>
  <si>
    <t>Patchcord fibra optica 12 hilos LC/LC CDRC Cometas</t>
  </si>
  <si>
    <t>Riel de aluminio 100-277 V  CRDC - COMETAS</t>
  </si>
  <si>
    <t>POWER PACK PARA SENSOR MOVIMIENTO CEFE COMETAS</t>
  </si>
  <si>
    <t>NIPLE PASAMURO ACERO INOXIDABLE  - Ø6” ROSCADO 1ml</t>
  </si>
  <si>
    <t>SUMINISTRO DE ESTRUCTURA PARA COLOCACION DE LISTON</t>
  </si>
  <si>
    <t>LISTONES SILENCIA DE 128X2400 EN 15MM CEFE COMETAS</t>
  </si>
  <si>
    <t>Celulosa proyectada-CRDC-COMETAS</t>
  </si>
  <si>
    <t>ESTR-TUBO DE 1-1/2 X 1-1/2 PARA INSTALACION CRDC</t>
  </si>
  <si>
    <t>PANELEX - EXTERIORES F-60  ACABADO MATE CRDC</t>
  </si>
  <si>
    <t>Piso Laminado 10 milímetros AC5-35 CEFE COMETAS</t>
  </si>
  <si>
    <t>GUARDA ESCOBA PARA PISO LAMINADO CEFE COMETAS</t>
  </si>
  <si>
    <t>Cable Cu Aislado N°12 AWG-600V -LSZH</t>
  </si>
  <si>
    <t>LADRILLO TOLETE GRAN FORM COCOA RUG2C StaFe5x11x39</t>
  </si>
  <si>
    <t>OXIGENO INDUSTRIAL AnclajeActivo CEFE COMETAS</t>
  </si>
  <si>
    <t>DUCTOS TENSIONAMIENTO Anclaje Activo CEFE COMETAS</t>
  </si>
  <si>
    <t>JUEGO ROTACION  2 USUARIOS ALTURA 3,4</t>
  </si>
  <si>
    <t>CAJA CUADRADA 3 PERFORACIONES DE 3/4" ELECT.</t>
  </si>
  <si>
    <t>SELLANTE JUNTA METALICA HOL MAX 0,25 MM *50 ML</t>
  </si>
  <si>
    <t>BOMBILLO LED DE INCRUSTAR 3W 270 LUMENS A 120V 2,5</t>
  </si>
  <si>
    <t>GUAYA ACERADA X METRO ENCAUCHETADA DE 1/8</t>
  </si>
  <si>
    <t>Trompetas 12 torones (tensionamiento) CEFE COMETAS</t>
  </si>
  <si>
    <t>Anclajes o Cuñas para tensionamiento CEFE COMETAS</t>
  </si>
  <si>
    <t>Torón de tensionamiento 1/2´´ o 5/8´´ CEFE COMETAS</t>
  </si>
  <si>
    <t>Equipo Perforación (TRACKDRILL) 40 HP-CEFE COMETA</t>
  </si>
  <si>
    <t>DivisiónBañoLam12mm(herrajAceInox(1.80m)CefeCometa</t>
  </si>
  <si>
    <t>CieloFalsoStrech Metal Aluzinc hd10 Hunter Douglas</t>
  </si>
  <si>
    <t>ENTREPISO ICOPOR  10mm</t>
  </si>
  <si>
    <t>GATO TENSONAMIENTO 200TN-aTens=314cm2 CEFE COMETAS</t>
  </si>
  <si>
    <t>BOMBA PARA GATO TENSONAMIENTO CEFE COMETAS</t>
  </si>
  <si>
    <t>BOMBA INYECCION LECHADA ANCLAJE CEFE COMETA</t>
  </si>
  <si>
    <t>Ascensor 6 paradas/8 personas sin sala de máquinas CEFE COMETAS</t>
  </si>
  <si>
    <t>ALFARDA L=2.5M   Ø=10CM</t>
  </si>
  <si>
    <t>LADRILLO ESTRUCTURAL  24x12x6 Obra</t>
  </si>
  <si>
    <t>RESTRICTOR DE MOVIMIENTO HD (C-900)Ø4"-Sist.Plast.</t>
  </si>
  <si>
    <t>CODO 90°-PVC-(C-900)Ø4"-Sist.Plast.Contra Incendio</t>
  </si>
  <si>
    <t>CABLE UTP CATEGORIA  6 S/N CERTIFICADO – BLINDADO</t>
  </si>
  <si>
    <t>ABRAZADERA TIPO PERA/ TRAPECIO  1 ¼" ACERO NEGRO</t>
  </si>
  <si>
    <t>ABRAZADERA TIPO PERA/TRAPECIO  1" ACERO NEGRO</t>
  </si>
  <si>
    <t>ROCIADOR TIPO UP RIGHT K=5.6 R. RÁPIDA CROMADO</t>
  </si>
  <si>
    <t>ROCIADOR TIPO PENDENT QR K=5.6 R. RÁPIDA CROMADO</t>
  </si>
  <si>
    <t>ESCUDO DOBLE PARA ROCIADOR CROMADO 1/2”</t>
  </si>
  <si>
    <t>BUJE PRESION SOLDADO 6X4" S/NORMA ICONTEC</t>
  </si>
  <si>
    <t>TABLERO TRIF PARA 30C Y TOT 5H PUERTA Y CHAPA</t>
  </si>
  <si>
    <t>Sifon en P lavamanos Discapaci. Ref.62-AA-1040448</t>
  </si>
  <si>
    <t>TABLERO BIF.12 CTOS CON ESPACIO .PARA TOT.LUMINEX</t>
  </si>
  <si>
    <t>TABLERO TRIF PARA 24C Y TOT 5H PUERTA Y CHAPA</t>
  </si>
  <si>
    <t>TABLERO TRIF PARA 18C Y TOT 5H PUERTA Y CHAPA</t>
  </si>
  <si>
    <t>Sika Binda Boquilla Acrílico(2Kg)   **</t>
  </si>
  <si>
    <t>Hidro  blasting 4000 psi**</t>
  </si>
  <si>
    <t>GRIFERÍA LAVAMANOS PUSH DISCAPACITADOS</t>
  </si>
  <si>
    <t>Puerta P-41Met.Enrollable(3.70x3.30m)CDRC(S/Esp.Te</t>
  </si>
  <si>
    <t>TEE  COBRE 2  1/2"</t>
  </si>
  <si>
    <t>TEE  COBRE 2 "</t>
  </si>
  <si>
    <t>GUARDAESCOBA MEDIA CAÑA 10X10X100CM PREFAB. ALFA</t>
  </si>
  <si>
    <t>TOMA MONOFASICA  GFCI (LEVINTON)15AMP</t>
  </si>
  <si>
    <t>TUBO GALVANIZADO       1"  x 2.5 mm</t>
  </si>
  <si>
    <t>TUBO GALVANIZADO 11/4 SCH-40 (e=3.25mm) "</t>
  </si>
  <si>
    <t>TOMACORRIENTE SENCILLA POLO A TIERRA GFCI</t>
  </si>
  <si>
    <t>ABRAZADERA METALICA TIPO TRAPECIO 1/2" **</t>
  </si>
  <si>
    <t>CONCRETO 4000 PSI (280N)  Ocre GC ***</t>
  </si>
  <si>
    <t>CONCRETO 4000 PSI (280N)  Ocre GF ***</t>
  </si>
  <si>
    <t>Union Presion PVC Platino 6"  S/NORMA ICONTEC</t>
  </si>
  <si>
    <t>PLUMA GRUA  ELECTRICA Trif:</t>
  </si>
  <si>
    <t>TUBO VENTILACION Ø3"PVCX6ML S/NORMA ICONTEC</t>
  </si>
  <si>
    <t>TUBO GALVANIZADO  SCH-40 Ø1½" e=2.95mm</t>
  </si>
  <si>
    <t>TUBO VENTILACION Ø 3"PVCX6MLS/NORMA ICONTEC</t>
  </si>
  <si>
    <t>TERMINAL- BOQUILLA   IMC GALVANIZADA  Ø 6"</t>
  </si>
  <si>
    <t>CURVA IMC - GALVANIZADA-  Ø 6"</t>
  </si>
  <si>
    <t>TUBO ACERO AL CARBON C/C SCH 40 - 1 ¼" CON ROSCA</t>
  </si>
  <si>
    <t>TUBO ACERO AL CARBON C/C SCH 40 – 1" CON ROSCA</t>
  </si>
  <si>
    <t>AISLAMIENTO TERMICO ACUSTICO+Foil (Fibr. vidrio)</t>
  </si>
  <si>
    <t>VALVULA CHEQUE Ø 4" CORTINA S/MORMA ICONTEC</t>
  </si>
  <si>
    <t>VALVULA DE PIE DE 6"+CANASTILLA HELBERT O SIMILAR</t>
  </si>
  <si>
    <t>TUBO CUADRADO  1 " X 1" X6M Cal. 18 CR</t>
  </si>
  <si>
    <t>LAVAMANOS COLGAR INSTITUC. DISCAPACIT.BLANCO NAL.</t>
  </si>
  <si>
    <t>VARILLA ANCLAJE  5/8" X 1.80 HIERRO</t>
  </si>
  <si>
    <t>ORINAL GOTTA CRNA CON GV VALV. SENSOR 1.0 **</t>
  </si>
  <si>
    <t>CUBIERT.POLICARB.ALVEOLAR10mm+CONECT+ASEG+TORN</t>
  </si>
  <si>
    <t>CODO GALVANIZADO  90° - Ø 3"</t>
  </si>
  <si>
    <t>CODO PRESIÓN 90º  PVC Ø 1" S/NORMA ICONTEC</t>
  </si>
  <si>
    <t>TUBO CPVC CALIENTE Ø3/4" PVC  X 3ML S/NORMA ICONTE</t>
  </si>
  <si>
    <t>CODO 90°GALVANIZADO Ø  2"</t>
  </si>
  <si>
    <t>CODO 90° GALVANIZADO  Ø 1"</t>
  </si>
  <si>
    <t>TUBO COBRE Ø 1/2"  RIGIDO- TIPO L</t>
  </si>
  <si>
    <t>FAVIGEL SUELO ARTIF.MEJOR.PUETA A TIERRA (25Kg)</t>
  </si>
  <si>
    <t>CERTIFICACION RETILAP PISTA BMX 2 ExclusivoBMX 2aE</t>
  </si>
  <si>
    <t>CERTIFICACION RETIE PISTA BMX 2 ExclusivoBMX 2aEta</t>
  </si>
  <si>
    <t>Cancha de Rugby("H") Tube.Ø4y31/2"(S/Especif.tecn)</t>
  </si>
  <si>
    <t>BISAGRA REDONDA O DE CAPSULA (1") L=14.5CM Par</t>
  </si>
  <si>
    <t>TornilloAceroGalvaniz.(1/2"x11/2")GR-5;tuerc+Arand</t>
  </si>
  <si>
    <t>BreakerIndGraduable ABB-Schneider 224 - 320A 85KA</t>
  </si>
  <si>
    <t>Puerta a prueba de fuego, damper, empaquet entumec</t>
  </si>
  <si>
    <t>Juego Torre Metropolis Cap25niños  masde 2años PN</t>
  </si>
  <si>
    <t>Juego columpio tradicional combinado 4-12 años Cap</t>
  </si>
  <si>
    <t>CañuelaConc.(3.500psi)H=18cm;A=30m;L=100cmRedondea</t>
  </si>
  <si>
    <t>Juego villa de niños  2-5 añosCap:32 niños P.N</t>
  </si>
  <si>
    <t>JuegoMuellePaneleslateralesAnimal2+añosCap4 P.N</t>
  </si>
  <si>
    <t>JuegoMuellePaneleslateralesFormaAnimal2+añosP.N</t>
  </si>
  <si>
    <t>Juego Arenero multifuncion 2+años Cap28  niños P.N</t>
  </si>
  <si>
    <t>Juego Casita muro escalada +2 años Cap14 niños P.N</t>
  </si>
  <si>
    <t>Juego manipulacion elemento natural arena 2-12 P.N</t>
  </si>
  <si>
    <t>Juego de rotación Carrusel Cap 6 niños 3+ años P.N</t>
  </si>
  <si>
    <t>Juego de traslación Doble Cap 2 niños de +6año P.N</t>
  </si>
  <si>
    <t>Juego columpio pentagono Mas de 3 años Cap: 5 niño</t>
  </si>
  <si>
    <t>Juego columpio tradicional mas de 3 años Cap:2 niñ</t>
  </si>
  <si>
    <t>Juego de muelle nave espacial Cap1 de 2 + años N.P</t>
  </si>
  <si>
    <t>Juego de muelle nave paneles laterales espacialP.N</t>
  </si>
  <si>
    <t>JUEGO COLUMPIO MULTIPLE 9U 1+añosCap:9 niños P.N</t>
  </si>
  <si>
    <t>JuegoMuellePaneleslateralesFormaAnimal2-10años P.N</t>
  </si>
  <si>
    <t>Juego trampolin cuadrado 2 a 14 años Cap:  4 niños</t>
  </si>
  <si>
    <t>Juego trampolin cuadrado 2 a 14 años Cap: 1 niño p</t>
  </si>
  <si>
    <t>JuegoMuellePaneleslateralesFormaanimal1-5años P.N</t>
  </si>
  <si>
    <t>JuegoMuellePanelesLateralesAnimales2-8años P.N</t>
  </si>
  <si>
    <t>JuegoMuellePaneleslateralesFormaAnimal2-8añosCap1</t>
  </si>
  <si>
    <t>Banca concreto GRC 21MP Circular ø1.22mSegundiseño</t>
  </si>
  <si>
    <t>Banca en concreto L=0,93mTemik UHPC Según diseño</t>
  </si>
  <si>
    <t>Banca concreto GRC 21 MP L=1,52 m Segun diseño</t>
  </si>
  <si>
    <t>Banca en concreto GRC 21 MP  50 x 50 Segun diseño</t>
  </si>
  <si>
    <t>Silla Yee PVC (12"x8")  315x200mm</t>
  </si>
  <si>
    <t>TAPON Tuberia  Planar  12”Advan Edge End</t>
  </si>
  <si>
    <t>UNION TUBERIA PLANAR Ø 12”PEAD-ADVAN EDGE-12"</t>
  </si>
  <si>
    <t>Banderines  cancha de Rugby  H=1.30m</t>
  </si>
  <si>
    <t>Protectores en lona  espuma cancha de rugby H=1.7</t>
  </si>
  <si>
    <t>Mesa- ping pong en fibra de vidrio de 2.74m x1.74m</t>
  </si>
  <si>
    <t>Adoquín Rectangular Ecológico Peatonal 20x15x4 cm</t>
  </si>
  <si>
    <t>ENSAYO DE DENSIDAD EN NUCLEO DE ASFALTO</t>
  </si>
  <si>
    <t>Buje Soldado PVCS- Ø 2"X11/2" S/NORMA ICONTEC</t>
  </si>
  <si>
    <t>Juego circuito reto  5-12 años Cap:1-73 P.N</t>
  </si>
  <si>
    <t>Juego electronic accesible 360 2-12 añosCap:4p P.N</t>
  </si>
  <si>
    <t>Juego Panel sensorial Pared de ritmo 2-12 años P.N</t>
  </si>
  <si>
    <t>VallaCerramienContraImpacto2.5m(Sum+Instal+Transp)</t>
  </si>
  <si>
    <t>CAJA BREAKER  6Circ. Monof</t>
  </si>
  <si>
    <t>TUBO GALVANIZADO  2" (e=3.25mm)</t>
  </si>
  <si>
    <t>JuegoEstructuraCuerdaDAventura (Diseño+sum+in)P.N</t>
  </si>
  <si>
    <t>JuegoparqueTrampolineDiseñoEspecial (sum+ins) P.N</t>
  </si>
  <si>
    <t>JuegoDiseñoPersonalizadoEstructura (sum+ins)P.N</t>
  </si>
  <si>
    <t>Juego columpio Hexagonal 3-14 años Cap:6 niños P.N</t>
  </si>
  <si>
    <t>Juego Animal 3D EPDM Octopus cap11 de2-8 años P.N</t>
  </si>
  <si>
    <t>Juego columpio tradicional combinado 3-14año Cap4</t>
  </si>
  <si>
    <t>JuegoAnimal3D CauchoEPDM Reptil cap4  2-8 años P.N</t>
  </si>
  <si>
    <t>Juego Barco gran escala 3 a 12 años Cap: 150 niños</t>
  </si>
  <si>
    <t>JUEGO ROTACION  4 USUARIOS ALTURA 2.350</t>
  </si>
  <si>
    <t>JuegoCuerdasDoblePiramidal 6-12años Cap:60niños PE</t>
  </si>
  <si>
    <t>juego Multifuncional primerainfancia0-3añoCap:25ni</t>
  </si>
  <si>
    <t>Juego Animal 3D(EPDM) Forma gato 2a8años Cap:2niño</t>
  </si>
  <si>
    <t>Juego Animal 3D(EPDM) Forma erizo 2a8años Cap:4niñ</t>
  </si>
  <si>
    <t>Banca cilindrica Ø0,5m concreto Temik UHPC Segundi</t>
  </si>
  <si>
    <t>TRANSICION TUBERIA PLANAR-12"x 6”PEAD ADS END OUTL</t>
  </si>
  <si>
    <t>CICATRIZANTE HORMONAL (FRASCO DE 460GR)</t>
  </si>
  <si>
    <t>REGISTRO ½"PASO DIRECTO-CORTINA/NORMA ICONTEC</t>
  </si>
  <si>
    <t>Juego tematico de gran escala barco mas 5 años Cap</t>
  </si>
  <si>
    <t>Juego de rotación Carrusel Cap 6 niños de 3+ años</t>
  </si>
  <si>
    <t>PIEZA GUAYACAN HOBO  18 x 4 x 2.90M</t>
  </si>
  <si>
    <t>Banca rectangular concreto L=2m Temik UHPC Segun/D</t>
  </si>
  <si>
    <t>Banca sobreponer concreto Temik UHPC L=045m Segun/</t>
  </si>
  <si>
    <t>Banca rectangular concreto L=1m Temik UHPC Segun/D</t>
  </si>
  <si>
    <t>VALVULA DE PIE Ø 1” cuerpo bronce Malla metalica</t>
  </si>
  <si>
    <t>Llanta enDesusoRin13-14 (Sum+Carg+Transp+Desc)Bta</t>
  </si>
  <si>
    <t>VALVULA DE PIE DE 4"BRONCE + CANASTILLA -150 PSI</t>
  </si>
  <si>
    <t>Juego columpio cesta rotomoldeado 6-12 años Cap: 5</t>
  </si>
  <si>
    <t>BASE ASFALTICA  COMPACTO MDC-1(Sum+Ext+Comp)</t>
  </si>
  <si>
    <t>CHEQUE CORTINA HORIZONTAL TIPO HI 1½"  S/NORMA ICO</t>
  </si>
  <si>
    <t>TUBO COBRE Ø 3/4"  RIGIDO- TIPO L</t>
  </si>
  <si>
    <t>FLOTADORES  SALVAVIDAS CON SOGA</t>
  </si>
  <si>
    <t>Transform Tipo seco 112.5KVA-11400-208/120vDy560Hz</t>
  </si>
  <si>
    <t>VALVULA DE ALIVIO Ø2" (AIRE Y AGUA) Bronce/Acero</t>
  </si>
  <si>
    <t>BUJE SANITARIO SOLDADO  6X4" PVC S/NORMA ICNOTEC</t>
  </si>
  <si>
    <t>LUMINARIA METAL HALIDE  1000 W (Completa)</t>
  </si>
  <si>
    <t>TABLERO C.24 CTOS CON ESP. PARA TOT+puerta+chap</t>
  </si>
  <si>
    <t>Gabinete TI-EX1 a 440V Tablero Sobre poner IP 20</t>
  </si>
  <si>
    <t>Cable Aluminio  N°1/0 AWG  600 V 75°C</t>
  </si>
  <si>
    <t>POSTE DE CONC.PRETENS.A.P.(14m) RESISTENC:1050Kg</t>
  </si>
  <si>
    <t>ABRAZADERA METALICA TIPO TRAPECIO 3/4" **</t>
  </si>
  <si>
    <t>Buje 4" x 2"  Sch80  PAVCO    **</t>
  </si>
  <si>
    <t>Buje 4" x 3"  Sch80  PAVCO    **</t>
  </si>
  <si>
    <t>FUNDENTE  A</t>
  </si>
  <si>
    <t>Banca concreto GRC 21MP Circular ø0.87mSegundiseño</t>
  </si>
  <si>
    <t>Banca concreto GRC 21MP Circular ø0.47mSegundiseño</t>
  </si>
  <si>
    <t>Banca bicolor concreto GRC 21MP L=1.8 Segun diseño</t>
  </si>
  <si>
    <t>JuegoModularToboganTrepadorBotones3a12añosCap:5-10</t>
  </si>
  <si>
    <t>Remate rampa A-105(H=27.5cm;A=0.40m;L=0.80m)</t>
  </si>
  <si>
    <t>COMPRESOR 2HP  TANQUE 25 LT</t>
  </si>
  <si>
    <t>Sardinel especial rampa A-100(h=0.50M;b=0.20;L=0.6</t>
  </si>
  <si>
    <t>Banner Publicitario Módulos Camerinos y Cafe M-144</t>
  </si>
  <si>
    <t>VALLA NORMAS GRAL. (0.90x1.40m) - CANCHA FUT SINT</t>
  </si>
  <si>
    <t>JuegoCIRCUITO MOTRIZ  1-12 añosCap:51 niñosH=3,80</t>
  </si>
  <si>
    <t>GIMNASIO MULTIFUNCIONAL 3 TORRES PECHOSENTADILLARE</t>
  </si>
  <si>
    <t>Banca en concreto Temik UHPC  L= 0,6 m Segundiseño</t>
  </si>
  <si>
    <t>Ensayo Laboratorio Cancha Grama sintetica Futbol 5</t>
  </si>
  <si>
    <t>Juego carrusel 5-12 años Cap: 8  niños</t>
  </si>
  <si>
    <t>POLEA ANTIRETORNO Cuerda 13mm Resist:(5.000lbs)</t>
  </si>
  <si>
    <t>BLOQUEO Y TRASLADO DE ARBOLES Arbol(2 – 4m)</t>
  </si>
  <si>
    <t>RETROEXCAVADORA SOBRE ORUGAS TIPO 235</t>
  </si>
  <si>
    <t>BOMBILLO AHORRADOR LUZ BCA. 20W 8000HR **</t>
  </si>
  <si>
    <t>Señal Civica IDG-S 1 cara  (sum.) **</t>
  </si>
  <si>
    <t>Juego granescala torre circuito 1-12 añoCap:80 P.N</t>
  </si>
  <si>
    <t>ENSAYO TRIAXIAL ESTATICO CD. Monotónico (3 Puntos)</t>
  </si>
  <si>
    <t>Bicicletero / Cicloparquedero  M-100 (Sum) **</t>
  </si>
  <si>
    <t>Juego Columpio  3 a 14 años Cap: 4 niños</t>
  </si>
  <si>
    <t>Juego Muelle panel lateral forma ludica 3a12años C</t>
  </si>
  <si>
    <t>TRANSPORTE-MAQUINARIA PESADA(Ida y regreso)Escolta</t>
  </si>
  <si>
    <t>ENSAYO CBR MUESTRA INALTERADA SIN INMERSION</t>
  </si>
  <si>
    <t>TRANSPORTE- RETROEXC.PC40(Oruga)2 Escolt Ida yReg</t>
  </si>
  <si>
    <t>Malla diafragma para gaviones2.7mmcal12(7.5X7.5CM)</t>
  </si>
  <si>
    <t>Malla gaviones(2*1*1-triple tors.2.7mmCal 12-S=7.5</t>
  </si>
  <si>
    <t>LAMINA COLD ROLLED Cal.16   1.22X2.44 M</t>
  </si>
  <si>
    <t>HIERRO A-40 Liso/Rect   5/8" Ml</t>
  </si>
  <si>
    <t>Certificacion Parque Infantil - Zona de Juegos con superficie en caucho - NTC 5600 - NTC 5176</t>
  </si>
  <si>
    <t>CAJA AE-303 - CODENSA - MEDIDOR TRIFASICO</t>
  </si>
  <si>
    <t>Banca concreto GRC 21 MP L=2,06 m Segun diseño</t>
  </si>
  <si>
    <t>Silla en concreto GRC 21MP 0,7x0.51 Segun diseño</t>
  </si>
  <si>
    <t>Ensayo Laboratorio Cancha Grama sintetic Futbol 11</t>
  </si>
  <si>
    <t>TUBERIA PLANAR CON FILTRO ADVAN EDGE 12”</t>
  </si>
  <si>
    <t>Terminal premoldeado Interior cable(2-2/0)AWG-15k</t>
  </si>
  <si>
    <t>Proyector AREA-LED-182W-80Leds-19.800Lum-4.000K</t>
  </si>
  <si>
    <t>Proyector AREA-LED-312W-160Leds-33.000Lum-4.000K</t>
  </si>
  <si>
    <t>RETILAP_ParqueCiudadelaCafam2_PredioGavilanes</t>
  </si>
  <si>
    <t>LEVANTAMIENTO TOPOGRAFICO PARA  PARQUE DE BARRIO</t>
  </si>
  <si>
    <t>Gabinete TBOMB-S a 440V sobre poner Interior IP 20</t>
  </si>
  <si>
    <t>PLATAFORMA TRABAJO EN ALTURA BRAZO ART. OPERARIO</t>
  </si>
  <si>
    <t>LuminiariaLed(/50W)6.300Lm-4.000K-Blanco-IP66(A.P)</t>
  </si>
  <si>
    <t>Cable Aluminio XLPE - 15 KV - N°2/0 -  90°C Aislam</t>
  </si>
  <si>
    <t>Marco+Tapa(Äng+Plat+acero+Conc3.000)Caja 120x120cm</t>
  </si>
  <si>
    <t>POCETA LAVAPLAT.ACERO.INOX.L=56CM,A=34CM,PROF=17CM</t>
  </si>
  <si>
    <t>Prueba Carga Estática y Dinámica Puentes Peatonale</t>
  </si>
  <si>
    <t>Prueba Carga Estática-Dinámica Pte. manejo LASTRE</t>
  </si>
  <si>
    <t>Prueba Carga Estática-Dinámica Pte.LASTREsum+equip</t>
  </si>
  <si>
    <t>ProyectorAreaLED.64LED4000K.RAP212.140W.TipoCodens</t>
  </si>
  <si>
    <t>LuminariaRALEDII48LED.4000K.RA04.104W.TipoCodensa</t>
  </si>
  <si>
    <t>LuminariaRALEDII32LED.4000K.RA02.54W.TipoCodensa</t>
  </si>
  <si>
    <t>EquipoBombeoAguasfiltradasEyectoras(BMX2aEtapa)</t>
  </si>
  <si>
    <t>SistContraIncendioListadoUL/FMTurbinVert(BMX2aEtap</t>
  </si>
  <si>
    <t>CortasolCeloscreen+RevestimiScreenPanelBMX2aEtapa</t>
  </si>
  <si>
    <t>Juego cuerdas escalada Incl nodo poliamida 2-12año</t>
  </si>
  <si>
    <t>Tobogan recto L=8m H=3.8m aceroinox panel HPL Cap:</t>
  </si>
  <si>
    <t>JUEGO COLUMPIO MULTIPLE 9 U(2+añosCap:9 niñosH=2.6</t>
  </si>
  <si>
    <t>TransformadorTrifas-Seco-ClaseH-75Kva11.4-208/120</t>
  </si>
  <si>
    <t>Celda para TransformadorClaseH-75Kva11.4-208/120</t>
  </si>
  <si>
    <t>Juego circuito Muro, Escalar, Rodadero 2-6años Cap</t>
  </si>
  <si>
    <t>GIMNASIO TRIPLE PECHO ESPALDA PIERNAS ADULTOS</t>
  </si>
  <si>
    <t>GIMNASIO PRENSA DE PECHO JALON ESPALDA ADULTOS</t>
  </si>
  <si>
    <t>Juego incluyente Pasadizo 2-12 años Cap: 33 niños</t>
  </si>
  <si>
    <t>Juego Animal 3D (EPDM) Forma tortuga 2 a 8 años Ca</t>
  </si>
  <si>
    <t>Juego Animal 3D (EPDM) Forma mariquita 2 a 8 años</t>
  </si>
  <si>
    <t>Juego Animal 3D(EPDM) Formarana 2a8años Cap:2niños</t>
  </si>
  <si>
    <t>Juego Animal 3D(EPDM) Formacaracol 2a8años CaP:3ni</t>
  </si>
  <si>
    <t>TUBO DUCTO ELÉCTRICO TIPO DB-PESADO Ø6"</t>
  </si>
  <si>
    <t>Proyector Led 335 W/NW SmartLED 220/240v- AWB</t>
  </si>
  <si>
    <t>Juego TorresRedMuroEscalarRodadero4-14añosCap18niñ</t>
  </si>
  <si>
    <t>Juego Casa rodadero red manipular 2-6añosCap:11niñ</t>
  </si>
  <si>
    <t>Juegocuerdasestructurapiramidal5-12añosCap15nH=2.5</t>
  </si>
  <si>
    <t>Juego cuerdas piramidal 5-12añosCap:25niñosH=3,10m</t>
  </si>
  <si>
    <t>JuegoMuellePanelesFormasludicas2-8añosCap:1niño</t>
  </si>
  <si>
    <t>JuegoPasadizoDeslizaderoManipular2-6 añosCap:8niño</t>
  </si>
  <si>
    <t>Juego Barco PirataIncluyente 2-8años Cap:14 niños</t>
  </si>
  <si>
    <t>Juego ArcoRecódromoRed Pasitos 3-14años Cap:10niñ</t>
  </si>
  <si>
    <t>JuegoCircuito-Incluyente-NiñosDiscapacid:3-8Años</t>
  </si>
  <si>
    <t>Juego escalar, trepar plataforma:4-14AñosCap:6niño</t>
  </si>
  <si>
    <t>Juego muro escalar trepar deslizar:2-8AñosCap:5niñ</t>
  </si>
  <si>
    <t>JuegoMuellePanelLateralMediosTransport0.5-5añoCap1</t>
  </si>
  <si>
    <t>JuegoMuellePanelLateralMedioTransporte2-8añosCap:1</t>
  </si>
  <si>
    <t>GEOCELDA  NEOWEB (e=0.12m) A=2.50M</t>
  </si>
  <si>
    <t>BARRAS BIOSALUDABLES-IDRD(SUM+TRANSP)</t>
  </si>
  <si>
    <t>Juego Tobogan recto L=8m H=3.8m Polietileno rotomo</t>
  </si>
  <si>
    <t>Juego Muelle Panel Lateral Medios Transpor 2a6cap2</t>
  </si>
  <si>
    <t>ADOQUIN CONC. COLORES A-8 OBRA (10X20X8)</t>
  </si>
  <si>
    <t>ENSAYO CONTENIDO DE ASFALTO Y GRANULOMETRIA</t>
  </si>
  <si>
    <t>ENSAYO MODULO DE ROTURA SOBRE VIGUETAS</t>
  </si>
  <si>
    <t>HIERRO PR-60 Corru/Fig  7/8"</t>
  </si>
  <si>
    <t>HIERRO PR-60 Corru/Fig  3/4"</t>
  </si>
  <si>
    <t>HIERRO A-40 Liso/Rect  7/8" Kg</t>
  </si>
  <si>
    <t>Valla informativa de obra Dimensiones 3.0M X 6.0M</t>
  </si>
  <si>
    <t>Banca concreto GRC 21 MP L=1.93 m Segun diseño BANCA MC</t>
  </si>
  <si>
    <t>Juegocuerdaspoliedro 5-12añosCap:40niñosH=4.5m</t>
  </si>
  <si>
    <t>JuegoMuroIncluyenteManipularAtravesar1-4añosCap:6n</t>
  </si>
  <si>
    <t>JuegoMuellePanelesLateralesAnimales2-8añosCap:1niñ</t>
  </si>
  <si>
    <t>JuegoManipularElementoNaturalArena2-12añosCap:8niñ</t>
  </si>
  <si>
    <t>ADOQUIN Nat.Cuarteron 25X6X6 (VEHICULAR LIVIANO)</t>
  </si>
  <si>
    <t>SUBBASE GRANULAR SBG-1/SBG-2 (INVIAS) + Transp.</t>
  </si>
  <si>
    <t>VALLA ESPECIAL 6X3  angulo de 2"x 3/16"</t>
  </si>
  <si>
    <t>Arcos para Hockey(S/Especificac.)+Mallas(Sum+trans</t>
  </si>
  <si>
    <t>Plataforma Para Banca Abdominales(en Mto)Sum+Trans</t>
  </si>
  <si>
    <t>TUBO CONDUIT 3/4" PVC  X 3ML PAVCO O SIMILAR</t>
  </si>
  <si>
    <t>TUBO RECTANGULAR ACERO DE 3" X 1. 1/2 ESP 1,2mm</t>
  </si>
  <si>
    <t>VALVULA DE PASO DIRECTO (1 1/2") TIPO PESADA</t>
  </si>
  <si>
    <t>ArmarioEquip.Medida+Transf.(TCS)Corri.BT(N-AE-319)</t>
  </si>
  <si>
    <t>SUM E INST  ACOPLE FLEXIBLE METALICO (LAV)</t>
  </si>
  <si>
    <t>CODO 90 PVCS 3"  CXC   S/NORMA ICONTEC</t>
  </si>
  <si>
    <t>CODO 45° SANITARIO 3" CxC  PAVCO</t>
  </si>
  <si>
    <t>Transporte Contenedor oficina (20Pies)ida y regres</t>
  </si>
  <si>
    <t>Codo 90º  PVCP 3"  S/NORMA ICONTEC</t>
  </si>
  <si>
    <t>Evaluación  arboles aislados &lt; 25 inidividuos</t>
  </si>
  <si>
    <t>Poste Galvanizado Int. y Ext.(57x57mm)Cal.16-Pint.</t>
  </si>
  <si>
    <t>MALLA M-188  -  15 x 15 x 6mm</t>
  </si>
  <si>
    <t>PEGACOR O PEGANTE  GRIS PARA CERÁMICA (POR 25 KG)</t>
  </si>
  <si>
    <t>ALQ.BAÑO PORTATIL(TRANSP+8 ASEOS+INSUM)S/DESC-TECN</t>
  </si>
  <si>
    <t>VALLA 4X12M (S/Especificación IDRD)</t>
  </si>
  <si>
    <t>EXTRACCION DE NUCLEO DE 2" X 4" CONC. (5cm x 10cm)</t>
  </si>
  <si>
    <t>Señal de Identificación  Obra (0.40x0.70m)sum+Ins</t>
  </si>
  <si>
    <t>TUBO VENTILACION Ø4"PVCX6ML S/NORMA ICONTEC</t>
  </si>
  <si>
    <t>RODADURA ASFALTICA  COMPACTA  MDC2</t>
  </si>
  <si>
    <t>VALLA TOTEM (1x3m) 2CARAS- J.INFANT METROPOL 0.6LI</t>
  </si>
  <si>
    <t>MODULO ADMINISTRACION Y VESTIER M-149-IDRD</t>
  </si>
  <si>
    <t>TUBO CUADRADO DE 1. 1/2" ESPESOR 1.10 mm</t>
  </si>
  <si>
    <t>LAMINA MICROPERFORADA CAL 20 HUECO 3mm</t>
  </si>
  <si>
    <t>BarandaM-82 (PasamØ2"+Tubo laterØ2"+3Tubos:1.5")</t>
  </si>
  <si>
    <t>LuminariaRALED II,32Led, 700 Ma 72W.4000K120-277v</t>
  </si>
  <si>
    <t>EQUIPO DE PRESIÓN AGUA POTABLE 120 GPM 7.5hp</t>
  </si>
  <si>
    <t>Canal Lám.Galv. Cal.20 (D=1.22m)Sin Pintura(Sum)</t>
  </si>
  <si>
    <t>BANCA TIPO M-30 (A) CON ESPALDAR METALICO</t>
  </si>
  <si>
    <t>Señal IDE-46 Dos caras  (sumin)  **</t>
  </si>
  <si>
    <t>TornilloAutoperforante 11/2" +Arandela de neopreno</t>
  </si>
  <si>
    <t>Teja Trapeziodal Acero galvanizadaCal.24(1.13x2.40</t>
  </si>
  <si>
    <t>ENSAYO CBR MUESTRA INALTERADA CON INMERSION</t>
  </si>
  <si>
    <t>Estación Total Topografia  (mes) **</t>
  </si>
  <si>
    <t>CanecaAcero InoxidableMobiliario Urbano(Sum)M-121</t>
  </si>
  <si>
    <t>Tubo aceroEstructural Galv. 3"e=4.0mm sin rosca**</t>
  </si>
  <si>
    <t>TEJA ONDULADA FIBROCEMENTO    No 10</t>
  </si>
  <si>
    <t>TEJA FIBROCEMENTO CEMENTO  No 8</t>
  </si>
  <si>
    <t>PLATINA   2 x  ¼"  (L=6M)</t>
  </si>
  <si>
    <t>TEJA ONDULADA FIBROCEMENTO No.  4</t>
  </si>
  <si>
    <t>MESON EN GRANITO NATURAL JASPE SERENO (e=20MM)</t>
  </si>
  <si>
    <t>POSTE DE CONC.PRETENS A.P (10m)RESISTENC:510Kg</t>
  </si>
  <si>
    <t>ZOCALO MEDIA CAÑA GRANITO BH1-1 ALFA(h=0.10m)</t>
  </si>
  <si>
    <t>ALQUILER CONO SEÑALIZACION  H=0,60M</t>
  </si>
  <si>
    <t>ARBOL-FALSO PIMIENTO  (1-1,5M)</t>
  </si>
  <si>
    <t>TUTOR EN MADERA PARA ARBOL L=3M (3X3CM)</t>
  </si>
  <si>
    <t>Banca concreto GRC 21MP 1,23x0.45m Segun diseño</t>
  </si>
  <si>
    <t>Banca en concreto GRC 21MP 0.55x0.63m Según diseño</t>
  </si>
  <si>
    <t>MALLA ONDULADA GALV. Cal.10 Hueco1 1/2"x1 1/2"</t>
  </si>
  <si>
    <t>Marco+Tapa(Äng+Plat+acero+Conc3.000)Caja 100x100cm</t>
  </si>
  <si>
    <t>ADOQUIN CEMENT PEAT. AMAR-MARRON-SALMON(6X10X20CM</t>
  </si>
  <si>
    <t>TUBO 1 1/2" PVCP - RDE-21L=6M; S/NORMA ICONTEC</t>
  </si>
  <si>
    <t>Módulo tres canecas tipo Barcelona Acero+Soporte</t>
  </si>
  <si>
    <t>Cable Aluminio  N°6 AWG  600 V 75°C</t>
  </si>
  <si>
    <t>ENSAYO DENSIDAD EN TERRENO CON DENSIMETRO</t>
  </si>
  <si>
    <t>ENSAYO DE NUCLEOS DE CONCRETO (ROTURA)</t>
  </si>
  <si>
    <t>ENSAYO DESGASTE MAQUINA DE LOS ANGELES SIN TRITURA</t>
  </si>
  <si>
    <t>ENSAYO compresión de muretes (superior a una un)</t>
  </si>
  <si>
    <t>ENSAYO PESO ESPECIFICO DE ASFALTOS SOLIDOS O LIQUI</t>
  </si>
  <si>
    <t>ENSAYO EXPANSION EN EL APARATO DE LAMBE</t>
  </si>
  <si>
    <t>Codo 45º  PVCP 1 1/4"</t>
  </si>
  <si>
    <t>Adaptador PVCP Macho 1 1/4"S/NORMA ICONTEC</t>
  </si>
  <si>
    <t>ENSAYO HORMIGON ROTURA POR COMPRESION DE CILINDRO</t>
  </si>
  <si>
    <t>TUBO PVC DUCTO  ELECTRICO TIPO DB 3"</t>
  </si>
  <si>
    <t>ENSAYOS DENSIDAD TERRENO DENSIMETRO</t>
  </si>
  <si>
    <t>TEJA DE ZINC ACESCO(3.05X0.80M)Nº10.Cal.33**</t>
  </si>
  <si>
    <t>Luminaria Led Hermetica (2x18W) Sobreponer 120cm</t>
  </si>
  <si>
    <t>MóduloMultifuncional-DiscapReducida(4)Us-SillaRued</t>
  </si>
  <si>
    <t>LÁMINA SEÑAL HGCAL.18(90x120cm)+Vinilo AdhesiBrila</t>
  </si>
  <si>
    <t>LÁMINA SEÑAL HGCAL.18(60x90cm)+Vinilo AdhesiBrilan</t>
  </si>
  <si>
    <t>VELETA(0.08X0.25M)Lam.Cal.18+Impres.Alta+ViniloAdh</t>
  </si>
  <si>
    <t>PINTURA ELECTROSTATICA PARA ANGULO DE 3/4"</t>
  </si>
  <si>
    <t>PORTERIA MOVIL FUTBOL 11  2.50X7.32 ml (SUM)</t>
  </si>
  <si>
    <t>MODULO BALANCÍN CINTURA /PENDULO (IMPORT)</t>
  </si>
  <si>
    <t>MODULO ESPALDA BRAZOS ALTOS S/DISEÑO.IMPORTADO</t>
  </si>
  <si>
    <t>MODULO PIERNAS PRENSA HORIZ.-FLEX. S/DISEÑO</t>
  </si>
  <si>
    <t>MODULO DORSAL PECTORAL DOBLE (Brazos altos)</t>
  </si>
  <si>
    <t>BIOSALUDABLE  MASAJEADOR DE ESPALDA</t>
  </si>
  <si>
    <t>Señal Plano Ubic Parque (0.90x1.20m) 1 cara (PGLH)</t>
  </si>
  <si>
    <t>GIRO DE MANOS ADULTOS/ MAYORES-IDRD(SUM+TRANSP)</t>
  </si>
  <si>
    <t>GIRO CADERA ADULTOS/ MAYORES- DISEÑO-IDRD+TRNSP</t>
  </si>
  <si>
    <t>BARRA DE GIRO TRAVEZAÑO(Tub. Galv.1"e=0.09")Repues</t>
  </si>
  <si>
    <t>SEÑAL ORIENTADOR PLG-V PLANO  GENERAL</t>
  </si>
  <si>
    <t>RED DE FUTBOL  (SEMIPROFESIONAL)</t>
  </si>
  <si>
    <t>??</t>
  </si>
  <si>
    <t>PATAS BANCA  M-30 (UN)</t>
  </si>
  <si>
    <t>TORNILLO  1/4 X 4" (incluye arandela y tuerca seg)</t>
  </si>
  <si>
    <t>Juego Pasamanos Recto Completo(sum+Transporte) **</t>
  </si>
  <si>
    <t>SEÑAL CIVICA SC-80  dos caras (sum)**</t>
  </si>
  <si>
    <t>Señal Civica IDG-S 2 caras  (sumin+transporte)  **</t>
  </si>
  <si>
    <t>Señal civica SC-120  Dos Caras (Sumin+Transporte)</t>
  </si>
  <si>
    <t>Juego columpio doble tipo arnes  4-12 años Cap:2ni</t>
  </si>
  <si>
    <t>Juego de balanceo y rotación 6-12 años Cap:2niños</t>
  </si>
  <si>
    <t>ESTACION AJEDREZ URBANO(EN A. INOX DISEÑO IDRD)</t>
  </si>
  <si>
    <t>MANIJA CAUCHO NEGRO NEOPRENO Ø2" L=15CM-BIOSALUD</t>
  </si>
  <si>
    <t>Tubo Estructural Galv Ø4"2.5mm ASTM A-500Grad-C</t>
  </si>
  <si>
    <t>TUBO CUADRADO 1X1"(2.0mm)ASTM ; GRADO-C A-500</t>
  </si>
  <si>
    <t>ASADOR(Varilla 5/8")DosDandejas+Recolec(1.90x2.50m</t>
  </si>
  <si>
    <t>JUEGO INFANTIL EN MADERA(pino patula inmuniz)</t>
  </si>
  <si>
    <t>Señal  Protección de Manos con Texto 20*25*3mm</t>
  </si>
  <si>
    <t>Señal Entrada Prohi. Personas No Autori. con Texto</t>
  </si>
  <si>
    <t>Señal Prohibido Fumar Con Texto Acrilico 20x25x3mm</t>
  </si>
  <si>
    <t>Señal Riesgo Eléctrico  20x25x3 mm</t>
  </si>
  <si>
    <t>Señal Entrada Prohibida a Personas No Autorizadas</t>
  </si>
  <si>
    <t>Señal Prohibido Fumar   Acrilico20x20x3mm</t>
  </si>
  <si>
    <t>Señal Ruta de Evacuación  Acrilico 20x25x3 mm</t>
  </si>
  <si>
    <t>Señal Extintor con Texto  Acrilico 20x25x3 mm</t>
  </si>
  <si>
    <t>Señal Riesgo EléctricoTexto Acrilico 3 mm(20X25CM)</t>
  </si>
  <si>
    <t>SEÑAL TRIBUNAS 30X1,20    Acrilico 3 mm</t>
  </si>
  <si>
    <t>Poste tensión fortinet; Ø=60mm; e=1.5mm L=2.50M</t>
  </si>
  <si>
    <t>Acoples Sencillo columpio  (Sumin ) **</t>
  </si>
  <si>
    <t>PLATINA 1/8"  media luna r=0.15m</t>
  </si>
  <si>
    <t>Juego Muelle panel lateral trans mas 3años Cap:7añ</t>
  </si>
  <si>
    <t>Juego Muelle panel lateral ludicas mas 2años 2niño</t>
  </si>
  <si>
    <t>Platina   1 1/4"  x 1/8"  x 6.00m **</t>
  </si>
  <si>
    <t>Juego Muelle Panel Lateral forma transporte Cap:2n</t>
  </si>
  <si>
    <t>Juego columpio cesta rotomoldeado 3-12años Cap:5ni</t>
  </si>
  <si>
    <t>Juego Muelle Panel Lateral forma animal Cap:2niños</t>
  </si>
  <si>
    <t>LAMINA Galv. Cal. 28  1 x 2 M.</t>
  </si>
  <si>
    <t>LAMINA ALFAJOR 3/16  - 1.00  x 3.00 - 4.5 mm</t>
  </si>
  <si>
    <t>MESA PLASTICA DEMARACADA TENIS DE MESA PING PONG</t>
  </si>
  <si>
    <t>PINTURA ELECTROSTÁTICA (Sum+Intal) tubo Ø3"</t>
  </si>
  <si>
    <t>BOLARDO  M-61 Bajo enConcreto (Sumin)</t>
  </si>
  <si>
    <t>CAJA DE PASO METALICA  CM (60X60X20CM)</t>
  </si>
  <si>
    <t>SOLDADURA  7018 - 3/16"</t>
  </si>
  <si>
    <t>PORTERIA MOVIL FUTBOL 8  2.0x3.0 mts (SUM)</t>
  </si>
  <si>
    <t>VALLA ESPECIAL 6X3 ( SOLO  BANNER )</t>
  </si>
  <si>
    <t>Columpio en Madera  (3 Puestos)</t>
  </si>
  <si>
    <t>MADERA ESTACONES DE 2,5 MTS DIAM DE 3 Y 4"</t>
  </si>
  <si>
    <t>RUEDA GIRATORIA CARRUSEL SENCILLA(Suminis)</t>
  </si>
  <si>
    <t>RODADERO LARGO  EN ACERO L= 4 mts SUMINISTRO</t>
  </si>
  <si>
    <t>Balancin Tubo Galvanizado 2" x 2.00m **(2 Puestos)</t>
  </si>
  <si>
    <t>TABLERO TRIF PARA 12C Y TOT 5H PUERTA Y CHAPA</t>
  </si>
  <si>
    <t>TUBO  HG-CERRAMIENTO Ø3" e=3.25mm L=6M</t>
  </si>
  <si>
    <t>RutaVida Estac05 BarraFlexionEspalda Tipo-I (sum)</t>
  </si>
  <si>
    <t>CUBIERTA SANDWICH FIBRA Aluzinc. Cal 26 sum</t>
  </si>
  <si>
    <t>TORNILLO HEX G2 ZINC 1/2 X10"+2arandela+tuerca seg</t>
  </si>
  <si>
    <t>TORNILLO HEX G2 1/2"X6"+ARANDELA+TUERCA (ZINC)</t>
  </si>
  <si>
    <t>CONCRETO 2500 PSI (175N)  gravilla fina Gr=1/2"</t>
  </si>
  <si>
    <t>MALLA ESLABONADA CAL.10 HUECO DE 11/2X11/2"</t>
  </si>
  <si>
    <t>HIERRO A-36 Liso/Rect  3/4"</t>
  </si>
  <si>
    <t>ADOQUIN  NAT. 10x20x6 (VEHICULAR LIVIANO)Obra</t>
  </si>
  <si>
    <t>VALLA NORMAS GRAL (.9x1.4m) - CANCHAMUL LIBRE=1M</t>
  </si>
  <si>
    <t>VALLA NORMAS GRAL. (.80x1.20m) -  VESTIER LIBRE=1M</t>
  </si>
  <si>
    <t>VALLA NORMAS GRAL. (.90x1.40m) -  CANCHAS LIBRE=1M</t>
  </si>
  <si>
    <t>VALLA NORMAS GRAL. 2 Caras (1.00x3.00m) - J. INFAN</t>
  </si>
  <si>
    <t>Unión Pvc  Presión- 6"</t>
  </si>
  <si>
    <t>TUBO PRESION RDE-21 Ø6" PVCX6ML S/NORMA ICONTEC</t>
  </si>
  <si>
    <t>UNION PVC 1"  PRESION S(NORMA ICONTEC</t>
  </si>
  <si>
    <t>CADENA GALVANIZADA COLUMPIO-3/8"(1.5-2.0m)</t>
  </si>
  <si>
    <t>REMACHE 3/16  X 1"  caja x 250 un</t>
  </si>
  <si>
    <t>Guaya de acero  5/8" **  Alquitranada</t>
  </si>
  <si>
    <t>CODO 90º  PVCP 6" S/NORMA ICONTEC</t>
  </si>
  <si>
    <t>Bolardo alto en Acero M-63   (suministro)   **</t>
  </si>
  <si>
    <t>TEE PRESION 4" PVC       PAVCO</t>
  </si>
  <si>
    <t>TUBO PRESION RDE-21 Ø4" PVCX6ML S/NORMA ICONTEC</t>
  </si>
  <si>
    <t>Modulo Barra FijaAbdomen Aéreo y Paralela-Gim aire</t>
  </si>
  <si>
    <t>ANTICORROSIVO VERDE OLIVA(CROM. DE ZINC)</t>
  </si>
  <si>
    <t>ARENA  LAVADA DE PEÑA Pozo + transp.</t>
  </si>
  <si>
    <t>Cargue y Descargue Contenedor (40pies)para obra</t>
  </si>
  <si>
    <t>Piso Caucho recicl 13cm (EPDM 1cm+SBR 12cm sum+ins</t>
  </si>
  <si>
    <t>Piso Caucho recicl 12cm (EPDM 1cm+SBR 11cm sum+ins</t>
  </si>
  <si>
    <t>Piso Caucho recicl 11cm (EPDM 1cm+SBR 10cm sum+ins</t>
  </si>
  <si>
    <t>Piso Caucho recicl 9cm (EPDM 1cm+SBR 8cm sum+inst)</t>
  </si>
  <si>
    <t>Piso Caucho recicl 7cm (EPDM 1cm+SBR 6cm sum+inst)</t>
  </si>
  <si>
    <t>Piso Caucho recicl 6cm (EPDM 1cm+SBR 5cm sum+inst)</t>
  </si>
  <si>
    <t>Piso Caucho recicl 5cm (EPDM 1cm+SBR 4cm sum+inst)</t>
  </si>
  <si>
    <t>Piso Caucho recicl 4cm (EPDM 1cm+SBR 3cm sum+inst)</t>
  </si>
  <si>
    <t>Piso Caucho recicl 2cm (EPDM 1cm+SBR 1cm sum+inst)</t>
  </si>
  <si>
    <t>Cadena galvanizada  1/4"  (Sumin) **(1.5-2.00 MT)</t>
  </si>
  <si>
    <t>MALLA ELECTROSOLDADA  ESTANDAR</t>
  </si>
  <si>
    <t>POSTE DE CONC.PRETENS A.P. (12m)RESISTENC:1050Kg</t>
  </si>
  <si>
    <t>Transporte de Contenedor obra(40Pies)Ida y regreso</t>
  </si>
  <si>
    <t>Alquiler de Contenedor para almacende obra(40Pies)</t>
  </si>
  <si>
    <t>Transporte Contenedor Almac obra(20Pies)Ida y regr</t>
  </si>
  <si>
    <t>Alquiler de Contenedor para almacende obra(20Pies)</t>
  </si>
  <si>
    <t>TRANSFORMADOR TRIFASICO 45KVA(440-208/120)Dyn5</t>
  </si>
  <si>
    <t>CARETA PROTECTORA  FACIAL VISOR CLARO</t>
  </si>
  <si>
    <t>LAMINA Galv. Cal. 22  1.22 x 2.44 M.</t>
  </si>
  <si>
    <t>MEZCLADORA DE CONCRETO 2 BULTOS GASOLINA</t>
  </si>
  <si>
    <t>Tapon  roscado HG d=4"Hembra</t>
  </si>
  <si>
    <t>Vigilante Armado + Canino 24 Horas(Obras Parques)</t>
  </si>
  <si>
    <t>PINTURA BITUMINOSA Al.   TEXSA</t>
  </si>
  <si>
    <t>CARBONILLA:60%+TIERRA:20%+ARENA:20%CERNIDA+TRANSP</t>
  </si>
  <si>
    <t>TAPON DE PRUEBA 4"SANITARIO S/NORMA ICONTEC</t>
  </si>
  <si>
    <t>REJILLA PEATONAL DE 29X50X5 (SUM+ TRANSPORTE)</t>
  </si>
  <si>
    <t>EPOXICO MASTER TOP 216  (ANRES TOP 1116) 25KG VERD</t>
  </si>
  <si>
    <t>LAMINA PARA FORMALETA SUPER T(1.53X2.44M)e=9MM</t>
  </si>
  <si>
    <t>RecubrimientoSintetico Canch+Demarc Asfalt(Sum+Ins</t>
  </si>
  <si>
    <t>CAÑAMO (SEDAL)   VER DESCRIPCION TECNICA</t>
  </si>
  <si>
    <t>CERCO ORDINARIO INMUNIZ. X ASPERSIÓN(6X6cm)L=3M</t>
  </si>
  <si>
    <t>Geomalla Fortgrid BX 25 Ahora BX 30  tejida en pol</t>
  </si>
  <si>
    <t>ESCOBA FIBRA PLASTICA DURA MANGO DE MADERA</t>
  </si>
  <si>
    <t>CODO 45° PRESION  PVC 3/4"  S/NORMA ICONTEC</t>
  </si>
  <si>
    <t>TEE UNION MEC PVC (ACUEDUCTO)  ø 3" X 2" X 3"</t>
  </si>
  <si>
    <t>MODULO BAÑOS TIPO CONTENEDOR(20 Ft) IDRD</t>
  </si>
  <si>
    <t>MODULO CAMERINO TIPO CONTENEDOR(20 Ft) IDRD</t>
  </si>
  <si>
    <t>MODULO VENTAS TIPO CONTENEDOR(20 Ft) IDRD</t>
  </si>
  <si>
    <t>Modulo Bicicleta Recumbent-Carga Disposit. Moviles</t>
  </si>
  <si>
    <t>Juego primera infancia   2 a 5 años Cap: 45 niños</t>
  </si>
  <si>
    <t>Juego primera infancia pasadizo 0-6 años Cap:6niño</t>
  </si>
  <si>
    <t>Juego circuito   3 a 14 años Cap: 10 niños</t>
  </si>
  <si>
    <t>Juego red estacion de giros, 5-12 años Cap:37niños</t>
  </si>
  <si>
    <t>Juego balancin doble resorte 2-6 años Cap: 2 niños</t>
  </si>
  <si>
    <t>Juego circuito  mas de 3 años Cap: 35 niños</t>
  </si>
  <si>
    <t>Juego multifuncion escalardeslizar 3-12años Cap:24</t>
  </si>
  <si>
    <t>Juegocuerdas doble piramidal 6-12 años Cap:60niños</t>
  </si>
  <si>
    <t>Juego circuito destrezas mediano +6años Cap:17años</t>
  </si>
  <si>
    <t>Juego Modular tobogan pasamanos  5-12año Cap:30niñ</t>
  </si>
  <si>
    <t>Juego Modular Tobogan Trepador  5-12años Cap:80niñ</t>
  </si>
  <si>
    <t>Juego dinamicoTobogan trepa-escala 5-13año 30niños</t>
  </si>
  <si>
    <t>Juego Inclusivo toboganmusicalconzonadesobra cap25</t>
  </si>
  <si>
    <t>Juego Modulartobogan columpio pasam 5-12 Cap35</t>
  </si>
  <si>
    <t>Juego Modular Tobogan doble botones 5-12año cap45n</t>
  </si>
  <si>
    <t>Juego parque trampolines NacionalZonaABC(Dis+su PN</t>
  </si>
  <si>
    <t>CODO G.RAD. PVC U.M. NORMA NTC 382 90° D=4" RDE 21</t>
  </si>
  <si>
    <t>BancaConEspaldar 240X60X77 tapa en madera Abarco</t>
  </si>
  <si>
    <t>BancaSinEspaldar 240X60X43 tapa en madera Abarco</t>
  </si>
  <si>
    <t>SIKALASTIC 1K Mortero acrílico imper. tanque pisci</t>
  </si>
  <si>
    <t>SIKAFELT FPP 30 (Refuerzo Impermeabilización acrí)</t>
  </si>
  <si>
    <t>Filtro para combustible separador de agua tipo turbina (Racor o similar) - NO USAR.</t>
  </si>
  <si>
    <t>Electroválvulas 1" 120 V  incluyendo By-Pass</t>
  </si>
  <si>
    <t>Cierra Puertas Hidrául LCN Ref Ser 40 40 xp Cromad</t>
  </si>
  <si>
    <t>Barra Antipanico Schlage Ref Von Durpin 98/99 CDRC</t>
  </si>
  <si>
    <t>Cerradura Schlage Ref. Latitude A50pd T.Botón CDRC</t>
  </si>
  <si>
    <t>Cerradura Schlage Ref. LA62 T. Cerrojo Segur. CDRC</t>
  </si>
  <si>
    <t>Cerradura Schlage Ref. Latitude a40s T.Boton CDRC</t>
  </si>
  <si>
    <t>Cerradura Schlage ref Latitude A80pdCromadoMate</t>
  </si>
  <si>
    <t>Cerradura schlage ref C100 ultra sobreponer CDRC</t>
  </si>
  <si>
    <t>Cerradura Steelcraft   Ref Serie SZ</t>
  </si>
  <si>
    <t>PLANTA IP PARA VOZ 500 US 50 CUENT TR  SIP 30 LLA</t>
  </si>
  <si>
    <t>Cable de Cobre HFFR LS 600 V 75 °C CT - 1/0 AWG</t>
  </si>
  <si>
    <t>SUMI E INST DE PLANTA IP P/VOZ  500 USU 50 CU</t>
  </si>
  <si>
    <t>BancaPrefabrConcrSin Espald(L=1.80;A=0.40;H=0.43m)</t>
  </si>
  <si>
    <t>TV 43" 108 cm  43LK5700 FHD Internet  Puerto HDMI</t>
  </si>
  <si>
    <t>FUENTE DE PODER SALIDA MULTICANAL DC: 18 CANALES A</t>
  </si>
  <si>
    <t>Cable de Cobre HFFR LS 600 V 75 °C CT - 2/0 AWG</t>
  </si>
  <si>
    <t>SumBancaIndivConcretotRedondaØ=0.45mH=0.43mCDRC</t>
  </si>
  <si>
    <t>HARD DISK  4TB</t>
  </si>
  <si>
    <t>DVR  CAMARAS 2 MP  32 CANALES  1080P 2MP</t>
  </si>
  <si>
    <t>CAMARA TIPO DOMO 40 MTS VARIFOCAL 1P66 1080P 2MP</t>
  </si>
  <si>
    <t>Cable de Cobre HFFR LS 600 V 75 °C CT - 4/0 AWG</t>
  </si>
  <si>
    <t>Cable de Cobre THHN-THWN 600 V 90 °C – 400 AWG</t>
  </si>
  <si>
    <t>CAMARA TIPO DOMO 40 MTS 2,8 mm IP66 1080P 2MP</t>
  </si>
  <si>
    <t>ACCES POINT  UAP-AC-PRO-E  5GHz y 2.4 GHzUN1</t>
  </si>
  <si>
    <t>CAMARA TIPO DOMO 20 MTS 2,8 mmIP66 1080P 2MP</t>
  </si>
  <si>
    <t>CAMARA TPO BALA 40 MTS 3,6 mm IP66 1080P 2MP</t>
  </si>
  <si>
    <t>CAMARA TPO BALA 80 MTS  3,6 mm IP66 1080P 2MP</t>
  </si>
  <si>
    <t>SWITCH DE NIVEL 3 ADMINISTRABLE 24 PUERTOS</t>
  </si>
  <si>
    <t>CAMARA TPO BALA 40 MTS 2,8 mm IP66 1080P 2MP</t>
  </si>
  <si>
    <t>Luminaria Antiexplosiva  de 40 W grupoas A,B,C  y</t>
  </si>
  <si>
    <t>CAMARA TPO BALA 20 MTS 2,8 mm IP66 1080P 2MP</t>
  </si>
  <si>
    <t>Transferencia automática (2000 Amp, 762 KVA,609KW</t>
  </si>
  <si>
    <t>luminaria de tecnología LED Modullom Maxi 2 modulo</t>
  </si>
  <si>
    <t>Transferencia automática (315 Amperios, 120 KVA, 9</t>
  </si>
  <si>
    <t>Circuit Breaker Monopolar Enchufable 15-50A/10KA</t>
  </si>
  <si>
    <t>CONSOLA DE CONTROL DE ILUMINACIÓN TEATRO</t>
  </si>
  <si>
    <t>Grupo Electrógeno C18 de 800 KVA/60Hz/1800rpm/220V</t>
  </si>
  <si>
    <t>TERMINAL DE CONTROL DE TIEMPO 1500 HUELLAS</t>
  </si>
  <si>
    <t>Celda protecc con seccionador operación b/car SF6</t>
  </si>
  <si>
    <t>Celda de medida en SM6-GBC B, incl dos medidores</t>
  </si>
  <si>
    <t>NSYS3X4320 Tablero INOX S3X 304L 400 x 300 x 200</t>
  </si>
  <si>
    <t>PATCH PAN 48 PUERT CAT 6A INC BAND PORT EQU RACK</t>
  </si>
  <si>
    <t>CABLE ANTIFLAMA DE ALARMA DE INCENDIO 2 x 18 ROJO</t>
  </si>
  <si>
    <t>luminaria SYLVANIA LED HIGH BAY 400 W DL GC 410</t>
  </si>
  <si>
    <t>GABINETE RACK 35U MULTITOMA 8 4 BANDEJAS</t>
  </si>
  <si>
    <t>luminaria SYLVANIA LED HIGH BAY 200 W DL GC 410</t>
  </si>
  <si>
    <t>LUMINARIA SYLVANIA LED REFL SYLVEO 300 W</t>
  </si>
  <si>
    <t>Transfor tiposecoClase H,GrConexDyn5 de 630 KVA,</t>
  </si>
  <si>
    <t>SIRENA DIGITAL MICROPROCESADA Y DIRECCIONABLE</t>
  </si>
  <si>
    <t>LUMINARIA SYLVANIA SYLVANIA LED EMERG R3 2X1 W</t>
  </si>
  <si>
    <t>SENSOR DE HUMO DETECTOR TERMICO ANALOGICO</t>
  </si>
  <si>
    <t>TORNIQUETE PANEL ACCESO INBIOS LECTORES HUELLA</t>
  </si>
  <si>
    <t>CENTRAL CONVENCIONAL 4 ZONAS 2 SALIDAS 1 ALARMA</t>
  </si>
  <si>
    <t>Jgo tres descargadore sobretens oxidometal12kV10KA</t>
  </si>
  <si>
    <t>LUMINARIA SYLVANIA PANEL LED LINEAL ECO 32 W</t>
  </si>
  <si>
    <t>TAPA UN HUECO CON TORNILLOS EXTERIORES MARCADA IG</t>
  </si>
  <si>
    <t>TABLERO TRIFASICO Tsis6-7-8 06 CIRC 250A 10KA</t>
  </si>
  <si>
    <t>TOMA DOBLE CON POLO A TIERRA (2P+T)  PROTEC FALLA</t>
  </si>
  <si>
    <t>TOMACORRIENTE DOBLE CON POLO A TIERRA (2P+T)</t>
  </si>
  <si>
    <t>Equipo de presión preensamblado agua potable  B</t>
  </si>
  <si>
    <t>INTERRUPTOS TRIPLE CONMUTABLE (SIN LUZ PILOTO)</t>
  </si>
  <si>
    <t>UNIDAD AA CASETTE Cap13000-36500-btu/hNominal3TR</t>
  </si>
  <si>
    <t>UNIDAD AA PISOTECHOCap21600-56600-btu/h 4.5.T.R</t>
  </si>
  <si>
    <t>SumBancaindivBConcretoConEspaldarEstruAceroPintCDR</t>
  </si>
  <si>
    <t>Chapeta cuadrada bisagra 90° acero inoxida CDRC</t>
  </si>
  <si>
    <t>Chapeta cuadrada sencilla 90° acero inoxida CDRC</t>
  </si>
  <si>
    <t>Material antivibratorio neolite macizo de 5mm CDRC</t>
  </si>
  <si>
    <t>PERFIL PERLIN NEGRO EN C 150x50 PHR CAL.14</t>
  </si>
  <si>
    <t>Campana Tipo Isla acero inox 1x4x0.8m SAE AISi 304</t>
  </si>
  <si>
    <t>Ducto Lamina galv Cal 18 Flanchado para campana</t>
  </si>
  <si>
    <t>Difusor de suministro 3 vias 15"x15" con Dam Blanc</t>
  </si>
  <si>
    <t>EscaleraGato Retractil+Jaula protector+Escot (S+In</t>
  </si>
  <si>
    <t>TERMOMETRO 3/4"  CDRC</t>
  </si>
  <si>
    <t>Caldera future 2500 incl material acces conex CDRC</t>
  </si>
  <si>
    <t>Tren de gas natural    CDRC</t>
  </si>
  <si>
    <t>SistemaFachadaPisotechoNS25-8+PerfilAlumVid4+4(S/D</t>
  </si>
  <si>
    <t>SistemaFachadaPisotechoNS25-8+PerfilAlumAnoniz(S/D</t>
  </si>
  <si>
    <t>Caldera future 500 incl material acces conex CDRC</t>
  </si>
  <si>
    <t>SistemaCubreLosas+Perfil a la VistaAluminio(S/Desc</t>
  </si>
  <si>
    <t>Tablero eléct control sistemas de extracción BCDRC</t>
  </si>
  <si>
    <t>UNIDAD AA PISOTECHOCap13000-36500-btu/hNominal3TR</t>
  </si>
  <si>
    <t>SUMINISTRO Equipo de presión preensamblado agua de</t>
  </si>
  <si>
    <t>MOTOBOMBA15 HP3600RPM208-230/460VS/EspeciCDRC</t>
  </si>
  <si>
    <t>FiltroArenaØ60"(1500mm)FlanchadoS/EspecificCDRC</t>
  </si>
  <si>
    <t>ValvulaCompuertaVastagoAscendenteØ10"S/EspecifiCDR</t>
  </si>
  <si>
    <t>Cub.Sand.333cAluzilis.poliur.30MMpint2Cara(Sum+Ins</t>
  </si>
  <si>
    <t>Ventana en Aluminio Modular  (S/Descripc.tecn</t>
  </si>
  <si>
    <t>Transporte Material a Obra para Fachadas DANPAL</t>
  </si>
  <si>
    <t>Fachada NM Avanzada Danpal incly Panel 16mm gold</t>
  </si>
  <si>
    <t>M.O. Especializada Fachada DANPAL (Herram+Andamio)</t>
  </si>
  <si>
    <t>INTERRUPTOS SENCILLO CONMUTABLE (SIN LUZ PILOTO)</t>
  </si>
  <si>
    <t>INSTALACION DE GAS Insumo Global S. CRISTOBAL</t>
  </si>
  <si>
    <t>ELEMENTOS EN MAMPOSTERIA Insumo Global CDRC</t>
  </si>
  <si>
    <t>BASURERA RECTANGULAR CONCRETO L=55 cm a 40 H=94 cm</t>
  </si>
  <si>
    <t>CONECTOR TIPO COMPRESION 600A 4/0 AWG 15KV</t>
  </si>
  <si>
    <t>Valvula.Filtro.Motobomba.Intercambia22a26+28VerDes</t>
  </si>
  <si>
    <t>ENVOLVENTES  CDRC</t>
  </si>
  <si>
    <t>ValvulaCompuertaVastagoAscendenteØ8"S/EspecifiCDRC</t>
  </si>
  <si>
    <t>SistemaCloraciónTipoWardenConAutomatizS/EspeciCDRC</t>
  </si>
  <si>
    <t>Freidora(2)Tanques(2)Canastasa GasM-24(46x23x108cm</t>
  </si>
  <si>
    <t>AutoservicioCaliente a Gas M-758 (180x95x120cm)</t>
  </si>
  <si>
    <t>MOTOBOMBA4,5 HP3600RPM208-230/460VS/EspeciCDRC</t>
  </si>
  <si>
    <t>INTERCAMBIADOR DE CALOR(Sumin)S/EspeciCDRC</t>
  </si>
  <si>
    <t>Mesa deTrabajoEsquinDobleSalpicad M-702(69x69x87cm</t>
  </si>
  <si>
    <t>DERIVACION RED AEREA A SUBTERRANEA 11.4KV</t>
  </si>
  <si>
    <t>FiltroArenaØ57"(1447mm)FlanchadoS/EspecificCDRC</t>
  </si>
  <si>
    <t>Diamond brite, acabado de agregados de cuarzo expu</t>
  </si>
  <si>
    <t>BANDEJA PORTACABLE PERFORADA (600MMX150MM)</t>
  </si>
  <si>
    <t>EscaleraSobreponerMarcaAstral3PeldañosInoxS/Especi</t>
  </si>
  <si>
    <t>TuboEstructural A.N. Ø3"  e=2.5mm</t>
  </si>
  <si>
    <t>Unidada extractora de deshumidificación 15900 cfm</t>
  </si>
  <si>
    <t>CIRCUIT BREAKER MONO ENCH GFCI 15-30A/6MA/240V</t>
  </si>
  <si>
    <t>CIRCUIT BREAKER BI ENCH GFCI 15-30A/6MA/240V</t>
  </si>
  <si>
    <t>CIRCUIT BREAKER TRI ENCH 3X15-50A/25KA/240V</t>
  </si>
  <si>
    <t>CIRCUIT BREAKER TRIPOLAR IND 100A/25KA/240V</t>
  </si>
  <si>
    <t>MEDIDOR CORAZA FLEXIBLE TRIFASICO 20-100A</t>
  </si>
  <si>
    <t>Unidad control humedad de 12000 CFM, 50TR + Acceso</t>
  </si>
  <si>
    <t>Accesorios de conexión de 2  1/2"</t>
  </si>
  <si>
    <t>Variador de frecuencia  1 HP</t>
  </si>
  <si>
    <t>Variador de frecuencia  2 HP</t>
  </si>
  <si>
    <t>Lámina de acero galvanizado para ovaloducto con re</t>
  </si>
  <si>
    <t>Chaqueta bocelada en aluminio calibre 0,4 mm para</t>
  </si>
  <si>
    <t>CABLE UTP CATEGORIA 5V- CABLE DE CONTROL TABLERO</t>
  </si>
  <si>
    <t>LED22Cinta LED Linearlight Value Flex protect 1000</t>
  </si>
  <si>
    <t>family  brazos Orientables 90  L=30cm de aluminio</t>
  </si>
  <si>
    <t>LED21Luminaria  tipo lineal Wall washer15X56 - 24°</t>
  </si>
  <si>
    <t>BL2 Luminaria Bolardo Exterior  cortoLED10.8W-1400</t>
  </si>
  <si>
    <t>PU3Luminaria urbana Exterior LED54W-24 LEDS-5453lm</t>
  </si>
  <si>
    <t>PU2Luminaria urbana ExteriorLED54W-24LEDS-5221lm</t>
  </si>
  <si>
    <t>REJILLA SUMINISTRO DOBLE HILERA MODELO L-VH 8"X6"</t>
  </si>
  <si>
    <t>REJILLA SUMINISTRO DOBLE HILERA MODELO L-VH12"X12"</t>
  </si>
  <si>
    <t>REJILLA EXTRACCION ALETA FIJA A 0° MOD L-BG 48X8</t>
  </si>
  <si>
    <t>REJILLA DE RETORNO TIPO CUBO MOD L-RA-AG 14"x14"</t>
  </si>
  <si>
    <t>REJILLA DE RETORNO TIPO CUBO MOD L-RA-AG 12"x10"</t>
  </si>
  <si>
    <t>REJILLA DE RETORNO TIPO CUBO MOD L-RA-AG 10"x10"</t>
  </si>
  <si>
    <t>REJILLA DE SUMINISTRO DOBLE HILERA MODELO L-VH CON</t>
  </si>
  <si>
    <t>PU1Luminaria urbana Exterior LED54W-24 LEDS-5</t>
  </si>
  <si>
    <t>EM5Luminaria 370 x 243x191-Flujo Luminoso 2070lm</t>
  </si>
  <si>
    <t>EM4Luminaria 328 x 125 x 57- Flujo Luminoso200lm.</t>
  </si>
  <si>
    <t>EM1Luminaria de emergencia 142 x 142 x 39 - Flujo</t>
  </si>
  <si>
    <t>REJILLA DE RETORNO ALETA FIJA CON DAMPER 10"X4"</t>
  </si>
  <si>
    <t>EM2Luminaria 142 x 142 x 39 - Flujo 170lm 2 LEDx3W</t>
  </si>
  <si>
    <t>PR3Luminaria LED Optica (2259) Simetrica 322W-144</t>
  </si>
  <si>
    <t>REJILLA DE RETORNO ALERTA FIJA CON DAMPER 10"X6"</t>
  </si>
  <si>
    <t>PR1LEDOptica (5147)Extensiva310W-144LEDS-33.68lm</t>
  </si>
  <si>
    <t>RejillasExtracTipoAletaFijaConDamper6"X16"S/Especi</t>
  </si>
  <si>
    <t>REJILLA DE SUMINSTRO DOBLE ALETA CON DAMPER 12"X8"</t>
  </si>
  <si>
    <t>RejillasExtracTipoAletaFijaConDamper6"X12"S/Especi</t>
  </si>
  <si>
    <t>DRX150Driver de ULP150  para LED 150W de 6.3Amp</t>
  </si>
  <si>
    <t>RejillasExtracTipoAletaFijaConDamper4"X4"S/Especif</t>
  </si>
  <si>
    <t>DERIVADOR DE REFRIGERANTE VARIABLE TIPO T-JOINT CA</t>
  </si>
  <si>
    <t>DERIVADOR DE REFRIGERANTE VARIABLE TIPO Y-JOINT CA</t>
  </si>
  <si>
    <t>DL1Luminaria tipo Downlight redondo LED 7.9W 721lm</t>
  </si>
  <si>
    <t>DL2  Ø 19 cm x h 21 cm (Ref CALISTO 2B)</t>
  </si>
  <si>
    <t>LED20NW 7PCB -1R x 2200lm Longitud 3.96m - 98.4W</t>
  </si>
  <si>
    <t>LED18 63.2W 4000K  NW 4PCB -1R x 2200lm-2271mm</t>
  </si>
  <si>
    <t>Uvo Ruso/Cissus Rhombofolia Ellen Danica-Jardinera</t>
  </si>
  <si>
    <t>POSTENSADO PARA PUENTES DE CONEXION CDRC</t>
  </si>
  <si>
    <t>POSTENSADO PARA VIGAS DE FACHADA CDRC</t>
  </si>
  <si>
    <t>PerfilEstructuralAcero1 1/2"x 1 1/2"x1.5mm6mS/Espe</t>
  </si>
  <si>
    <t>Lino Variedad(Lino Morado)/Phormium Crimson Devil</t>
  </si>
  <si>
    <t>EstanteriaGimnasioTubularMallaMetalicaM12S/Especif</t>
  </si>
  <si>
    <t>LED17  31,6W 4000K  NW 2PCB -1R x 2200lm- 1145mm</t>
  </si>
  <si>
    <t>LED16 110,6W 4000K  NW 7PCB -1R x 2200lm-3960mm</t>
  </si>
  <si>
    <t>PerfilEstructuralAcero2"x2"x1mm-6mS/Especificación</t>
  </si>
  <si>
    <t>LED15 142,2W 4000K  NW 9PCB -1R x 2200lm 5086mm</t>
  </si>
  <si>
    <t>LED14 15.8W 4000K  NW 1PCB -1R x 2200lm -582mm</t>
  </si>
  <si>
    <t>LED13NW 3PCB -1R x 2200lm  1.70m - 42,9W - 4000K</t>
  </si>
  <si>
    <t>MallaMetalScreenHD40H.DouglasoEquivaleS/Especifica</t>
  </si>
  <si>
    <t>LED12 158W 4000K  NW 10PCB -1R x 2200lm Longitud</t>
  </si>
  <si>
    <t>PROTECTOR DE ESTACION MANUAL DE ALARMA</t>
  </si>
  <si>
    <t>LED11 Cinta LED LINEARlight Flex Shrort pitch 9.6W</t>
  </si>
  <si>
    <t>NICHO PARA REFLECTOR PISCINA CONCR PoloTierra CDRC</t>
  </si>
  <si>
    <t>LED10  DUNA LED 1x1.2 35W112lm/w3900lm 120-277V</t>
  </si>
  <si>
    <t>TABLERO DE FUERZA Y CONTROL TEFC -AA-0, INCLUYE BA</t>
  </si>
  <si>
    <t>LED9 79W - 4000k 5PCB-1R x 2200lm Longitud  2859mm</t>
  </si>
  <si>
    <t>VARIADOR DE FRECUENCIA PARA MOTOR DE 10 HP @ 220/3</t>
  </si>
  <si>
    <t>EQUIPO MINISPLIT INVERTER MS-01 CAPACIDAD 18.000 B</t>
  </si>
  <si>
    <t>UNIDAD CONDENSADORA INVERTER 24.000 BTU/H"S-</t>
  </si>
  <si>
    <t>LED8 63.2W - 4000k 4PCB-1R x 2200lm-  2293mm</t>
  </si>
  <si>
    <t>UNIDAD FANCOIL  ALTA PRESION UMA-05 Y UMA-06 CAPAC</t>
  </si>
  <si>
    <t>LED6  31,6W 4000k 2PCB-1R x 2200lm Longitud  1161m</t>
  </si>
  <si>
    <t>UNIDAD FANCOIL  MEDIA PRESION UMA-08 CAPACIDAD 54.</t>
  </si>
  <si>
    <t>LED5 15.8W 4000k 1PCB-1R x 2200lm Longitud  595mm</t>
  </si>
  <si>
    <t>UNIDAD FANCOIL  MEDIA PRESION UMA-04 CAPACIDAD 30.</t>
  </si>
  <si>
    <t>SOPORTERIA EN ACERO INOXIDABLE TIPO MECANO-10"PO</t>
  </si>
  <si>
    <t>Soldadura  grandes diametros PVC-P-RDE-21Ø10"</t>
  </si>
  <si>
    <t>UNIDAD FANCOIL  MEDIA PRESION UMA-01 Y UMA-02 CAPA</t>
  </si>
  <si>
    <t>LimpiadorGrandesDiametrosPVC-P-RDE-21Ø10"Perim.PO</t>
  </si>
  <si>
    <t>BarandaPiscinaPerfilTubularCristalTempladoS/Especi</t>
  </si>
  <si>
    <t>LED4 126.4W 4000K  NW 8PCB -1R x 2200lm Longitud</t>
  </si>
  <si>
    <t>CONDENSADORA UCON-02 BOMBA DE CALOR CAPACIDAD 48.0</t>
  </si>
  <si>
    <t>LED3 LED 79W 4000K  NW 5PCB -1R x 2200lm- 2834mm</t>
  </si>
  <si>
    <t>PasamanosBancasPlatinasMetal2"x5/16"H=0.45mS/Espec</t>
  </si>
  <si>
    <t>PANEL DE ALARMA DE INCENDIOS,+TAB+ CONEX+FIJ+IMP</t>
  </si>
  <si>
    <t>Luminaria para suspenderLED47,4W 4000K NW3PCB -1R</t>
  </si>
  <si>
    <t>PasamanosVidrioTempladoRemateSupInoxH=0.90mS/Espec</t>
  </si>
  <si>
    <t>PasamanosAncladoPlatinasMetalH=1.10 - 0.90mS/Espec</t>
  </si>
  <si>
    <t>VENTILADOR CENTRÍFUGO OIDO SENCILLO VE-PI-02 Y VE-</t>
  </si>
  <si>
    <t>Luminaria con difusor cilindricLEDNW2PCB-1Rx2200lm</t>
  </si>
  <si>
    <t>PasamanosEscaleraPlatinasMetalicasH=1mS/Especifica</t>
  </si>
  <si>
    <t>PasamanosRecto/InclinadoPlatinaTubularH=1mS/Especi</t>
  </si>
  <si>
    <t>VENTILADOR CENTRÍFUGO OIDO SENCILLO VE-PI-01 MODEL</t>
  </si>
  <si>
    <t>UNIDAD DE VENTILACION VI-PI-01 22.500 CFM @ 1.50"</t>
  </si>
  <si>
    <t>UNIDAD DE VENTILACION VI-04 1.800 CFM @ 1.30" C.A.</t>
  </si>
  <si>
    <t>UNIDAD DE VENTILACION VI-03 1.564 CFM @ 1.78" C.A.</t>
  </si>
  <si>
    <t>UNIDAD DE VENTILACION VI-02 2.340 CFM @ 1.63" C.A.</t>
  </si>
  <si>
    <t>VENTILADOR EN LINEA HELICOCENTRIFUGO  VI-01 1025 R</t>
  </si>
  <si>
    <t>VENTILADOR EN LINEA HELICOCENTRIFUGO  VE-12 242 CF</t>
  </si>
  <si>
    <t>VENTILADOR EN LINEA HELICOCENTRIFUGO  VE-11 868 CF</t>
  </si>
  <si>
    <t>VENTILADOR EN LINEA HELICOCENTRIFUGO  VE-08  1019</t>
  </si>
  <si>
    <t>CAJA DE VENTILACION EN LINEA CENTRIFUGO ALETAS IN</t>
  </si>
  <si>
    <t>Loseta concreto HPC, con grabado en bajo relieve d</t>
  </si>
  <si>
    <t>Letras en lámina HR de 6mm corte laser, Estructura</t>
  </si>
  <si>
    <t>Elemento marcación lámina galv 2mm 0,40 x1.6 x0.15</t>
  </si>
  <si>
    <t>Elemento marcación lámina galvani 2mm 0,42 x 0,1 m</t>
  </si>
  <si>
    <t>totem lámina HR de 9mm Dimensiones: 0,80 x 2,90m.</t>
  </si>
  <si>
    <t>COLUMNAS RECT+PANTALLAS Y MUROS OCRE VISTOS</t>
  </si>
  <si>
    <t>SISTEMA CFP TIPO II 67602-00 DE CUB-PISCINAS</t>
  </si>
  <si>
    <t>Equipos,Elementos y Accesorios para Piscinas CDRC</t>
  </si>
  <si>
    <t>ascensor pasaje-675 k -2 paradas -9-PasajerosCRDC</t>
  </si>
  <si>
    <t>Suministro,Siembra yMtoEspecMenoresyCubiertaVerde</t>
  </si>
  <si>
    <t>Suministro,Siembre y MtoEspecMenoresyTaludes Ext</t>
  </si>
  <si>
    <t>Sumin+Siembra y MtoEspecMayores(Arboles-Palmas)</t>
  </si>
  <si>
    <t>Zocalo gres Sanit rs70 de alfa 24.5x0.09x0.09-CRDC</t>
  </si>
  <si>
    <t>DIFUSOR DE SUMINISTRO PARA GRANDES ALTURA DE 800 M</t>
  </si>
  <si>
    <t>Zocalo pref m-caña c- verde de Roca o Equiva CRDC</t>
  </si>
  <si>
    <t>REJILLA DE RETORNO TIPO CUBO 24"X24" CON DAMPER</t>
  </si>
  <si>
    <t>REJILLA SUMINSTRO 1 ALETA MOVIL 835X225 MM + DAMPE</t>
  </si>
  <si>
    <t>REJILLA SUMINSTRO 1 ALETA MOVIL 835X325 MM + DAMPE</t>
  </si>
  <si>
    <t>REJILLA LINEAL DE RETORNO 12"X60" CON PLENUM</t>
  </si>
  <si>
    <t>REJILLA DE SUMINSTRO DOBLE ALETA CON DAMPER 8"X4"</t>
  </si>
  <si>
    <t>REJILLA DE SUMINSTRO DOBLE ALETA CON DAMPER 8"X8"</t>
  </si>
  <si>
    <t>REJILLA DE SUMINSTRO DOBLE ALETA CON DAMPER 10"X8"</t>
  </si>
  <si>
    <t>PuertaVentanaPV-27(4.98x3.2m)(Sum+Inst)S/Especific</t>
  </si>
  <si>
    <t>PuertaVentanaPV-25(1.5x3.0m)(Sum+Inst)S/Especifica</t>
  </si>
  <si>
    <t>PuertaVentanaPV-24(17.41x3.0m)(Sum+Inst)S/Especif</t>
  </si>
  <si>
    <t>REJILLA DE SUMINSTRO DOBLE ALETA CON DAMPER 16"X8"</t>
  </si>
  <si>
    <t>PuertaVentanaPV-23(15.56x2.1m)(Sum+Inst)S/Especif</t>
  </si>
  <si>
    <t>PuertaVentanaPV-22(11.7x3.0m)(Sum+Inst)S/Especific</t>
  </si>
  <si>
    <t>DIFUSOR SUMINISTRO 4 VÍAS CON DAMPER DE 15"X12"</t>
  </si>
  <si>
    <t>DIFUSOR SUMINISTRO 4 VÍAS CON DAMPER DE 12"X9"</t>
  </si>
  <si>
    <t>DIFUSOR SUMINISTRO 4 VÍAS CON DAMPER DE 9"X9"</t>
  </si>
  <si>
    <t>REJILLA TIPO PERSIANA CON MALLA MOSQ PLAST 30"X24"</t>
  </si>
  <si>
    <t>PuertaVentanaPV-21(3.5x10.99m)(Sum+Inst)S/Especifi</t>
  </si>
  <si>
    <t>PuertaVentanaPV-20(35.35x12.63m)(Sum+Inst)S/Especi</t>
  </si>
  <si>
    <t>PuertaVentanaPV-19(4.01x2.5m)(Sum+Inst)S/Especific</t>
  </si>
  <si>
    <t>PuertaVentanaPV-18(4.0x2.5m)(Sum+Inst)S/Especifica</t>
  </si>
  <si>
    <t>PuertaVentanaPV-17(6.0x2.5m)(Sum+Inst)S/Especifica</t>
  </si>
  <si>
    <t>PuertaVentanaPV-16(4.07x2.5m)(Sum+Inst)S/Especific</t>
  </si>
  <si>
    <t>PuertaVentanaPV-15(36x6.75m)(Sum+Inst)S/Especifica</t>
  </si>
  <si>
    <t>REJILLA DE RETORNO ALETA FIJA CON DAMPER 8"X4"</t>
  </si>
  <si>
    <t>REJILLA DE RETORNO ALETA FIJA CON DAMPER 6"X6"</t>
  </si>
  <si>
    <t>SuminBancaPrefabConcreEspaldL:1.8mA:0.5mH:0.87CDRC</t>
  </si>
  <si>
    <t>VentanaV-69(14.11x1.55m)TubularAcero(Sum+Inst)S/Es</t>
  </si>
  <si>
    <t>REJILLA DE RETORNO ALETA FIJA CON DAMPER 8"X8"</t>
  </si>
  <si>
    <t>VentanaV-68(4.86x3.0m)MetalDoblePerf(Sum+Ins)S/Esp</t>
  </si>
  <si>
    <t>REJILLA DE RETORNO ALETA FIJA CON DAMPER 10"X6"</t>
  </si>
  <si>
    <t>VentanaV-67(3.32x3.0m)MetalDoblePerf(Sum+Ins)S/Esp</t>
  </si>
  <si>
    <t>VentanaV-66(3.55x3.0m)MetalDoblePerf(Sum+Ins)S/Esp</t>
  </si>
  <si>
    <t>VentanaV-65(37.09x2.7m)TubularAcero(Sum+Inst)S/Esp</t>
  </si>
  <si>
    <t>VentanaV-64(3.22x3.6m)TubularAcero(Sum+Inst)S/Espe</t>
  </si>
  <si>
    <t>VentanaV-63(8x2.74m)TubularAcero(Sum+Inst)S/Especi</t>
  </si>
  <si>
    <t>VentanaV-62(11x3.17m)TubularAcero(Sum+Inst)S/Espec</t>
  </si>
  <si>
    <t>VentanaV-61(1.5x1.81m)TubularAcero(Sum+Inst)S/Espe</t>
  </si>
  <si>
    <t>VentanaV-60(6.0x1.8m)TubularAcero(Sum+Inst)S/Espec</t>
  </si>
  <si>
    <t>VentanaV-59(4.34x1.8m)TubularAcero(Sum+Inst)S/Espe</t>
  </si>
  <si>
    <t>VentanaV-58(2.5x2.25m)TubularAcero(Sum+Inst)S/Espe</t>
  </si>
  <si>
    <t>VentanaV-57(8.0x2.25m)TubularAcero(Sum+Inst)S/Espe</t>
  </si>
  <si>
    <t>VentanaV-56(3.0x1.65m)TubularAcero(Sum+Inst)S/Espe</t>
  </si>
  <si>
    <t>VentanaV-55(6.5x2.25m)TubularAcero(Sum+Inst)S/Espe</t>
  </si>
  <si>
    <t>VentanaV-54(4.0x2.10m)TubularAcero(Sum+Inst)S/Espe</t>
  </si>
  <si>
    <t>VentanaV-53(4.5x1.80m)TubularAcero(Sum+Inst)S/Espe</t>
  </si>
  <si>
    <t>VentanaV-52(2.51x2.26m)TubularAcero(Sum+Inst)S/Esp</t>
  </si>
  <si>
    <t>baldosa de grano verde eco kristal montaña 30 x 30</t>
  </si>
  <si>
    <t>PuertaVentanaPV-013(1.40*3.20)Perf.Alum-S/Especif</t>
  </si>
  <si>
    <t>VentanaV-51(2.97x1.6m)TubularAcero(Sum+Inst)S/Espe</t>
  </si>
  <si>
    <t>VentanaV-50(6.0x1.0m)TubularAcero(Sum+Inst)S/Espe</t>
  </si>
  <si>
    <t>VentanaV-49(3x1.6m)TubularAcero(Sum+Inst)S/Especi</t>
  </si>
  <si>
    <t>VentanaV-48(3.5*10.53m)MuroCortina(Sum+Inst)S/Espe</t>
  </si>
  <si>
    <t>VentanaV-47(3.5*11.04m)MuroCortina(Sum+Inst)S/Espe</t>
  </si>
  <si>
    <t>VentanaV-46(37*6.77m)MuroCortina(Sum+Inst)S/Espec</t>
  </si>
  <si>
    <t>VentanaV-45(37*7.93m)MuroCortina(Sum+Inst)S/Espec</t>
  </si>
  <si>
    <t>VentanaV-44(37*10.53m)MuroCortina(Sum+Inst)S/Espec</t>
  </si>
  <si>
    <t>VentanaV-42(24.82*3m)Perf.Metal(Sum+Inst)S/Especif</t>
  </si>
  <si>
    <t>VentanaV-41(19.63*3m)Perf.Metal(Sum+Inst)S/Especif</t>
  </si>
  <si>
    <t>piso bamboo supreme natural Hunter Douglas CDRC</t>
  </si>
  <si>
    <t>VentanaV-040(8.9*3m)Perf.Metal(Sum+Inst)S/Especifi</t>
  </si>
  <si>
    <t>PuertaTipoV(2x2.5m)LamAlaPrefa(Sumin+Instal)S/Desc</t>
  </si>
  <si>
    <t>PuertaTipoT(1x2.5m)LamAlaPrefa(Sumin+Instal)S/Desc</t>
  </si>
  <si>
    <t>PuertaTipoS(1.6x2.3m)AlasPivot(Sumin+Instal)S/Des</t>
  </si>
  <si>
    <t>PuertaTipoR(5.23x2.3m)AlasPivot(Sumin+Instal)S/Des</t>
  </si>
  <si>
    <t>PuertaTipoQ(3.6x2.3m)AlasPivot(Sumin+Instal)S/Desc</t>
  </si>
  <si>
    <t>PuertaTipoP(4.8x2.3m)AlasPivot(Sumin+Instal)S/Desc</t>
  </si>
  <si>
    <t>PuertaTipoO(1.2x2.5m)LamCal18(Sumin)S/Descripción</t>
  </si>
  <si>
    <t>PuertaVentanaPV-010(37.00*4.85)Perf.Alum-S/Especif</t>
  </si>
  <si>
    <t>PuertaTipoÑ(2.0x2.5m)LamCal18(Sumin)S/Descripción</t>
  </si>
  <si>
    <t>PuertaTipoN(2.08x3.15m)LamCal18(Sumin)S/Descripció</t>
  </si>
  <si>
    <t>PuertaTipoM(0.9x2.14m)LamCal18(Sumin)S/Descripción</t>
  </si>
  <si>
    <t>PuertaTipoL1.L2(0.9x2.10m)LamCal18(Sum)S/Descripc</t>
  </si>
  <si>
    <t>PuertaTipoK1.K2(0.9x2.10m)LamCal18(Sum)S/Descripc</t>
  </si>
  <si>
    <t>PuertaTipoJ1.J2(1.10x3.0m)LamCal18(Sum)S/Descripci</t>
  </si>
  <si>
    <t>PuertaTipoI(1.10x3.0m)LamCal18(Sum)S/Descripción</t>
  </si>
  <si>
    <t>PuertaTipoH(1.10x3.3m)LamCal18(Sum)S/Descripción</t>
  </si>
  <si>
    <t>PuertaTipoG(0.9x3m)LamCal18(Sum)S/Descripción</t>
  </si>
  <si>
    <t>PuertaTipoF1.F2(0.9x3m)LamCal18(Sum)S/Descripció</t>
  </si>
  <si>
    <t>PuertaTipoE1.E2(0.9x3m)LamCal18(Sum)S/Descripción</t>
  </si>
  <si>
    <t>PuertaTipoD1.D2(0.9x3.3m)LamCal18(Sum)S/Descripció</t>
  </si>
  <si>
    <t>SENSOR DE TEMPERATURA DE ZONA 0-12 Amp</t>
  </si>
  <si>
    <t>PuertaTipoc1.C2(0.9x3.3m)LamCal18(Sum)S/Descripció</t>
  </si>
  <si>
    <t>SENSOR DE TEMPERATURA Y HUMEDAD NETA EXTERIOR</t>
  </si>
  <si>
    <t>PuertaTipoB1.B2(0.9x3.3m)LamCal18+Alas(Sum)S/Descr</t>
  </si>
  <si>
    <t>PuertaTipoA(17.60x4.85)Riel+Alas(Sum+Ins)S/Descrip</t>
  </si>
  <si>
    <t>Excavacion barretes / pantallas Ø0.40m +bento CDRC</t>
  </si>
  <si>
    <t>Excavacion pilotes Ø0.70m tornillo cont+bento CDRC</t>
  </si>
  <si>
    <t>Excavacion pilotes Ø0.60m tornillo cont+bento CDRC</t>
  </si>
  <si>
    <t>Excavacion pilotes Ø0.40m tornillo cont+bento CDRC</t>
  </si>
  <si>
    <t>PuertaVentanaPV-012(5.78*3.20)Perf.Alum-S/Especif</t>
  </si>
  <si>
    <t>PuertaVentanaPV-011(24.00*4.85)Perf.Alum-S/Especi</t>
  </si>
  <si>
    <t>PuertaVentanaPV-009(37.00*4.85)Perf.Alum-S/Especif</t>
  </si>
  <si>
    <t>PuertaVentanaPV-008(6.31*4.95)Perf.Alum-S/Especifi</t>
  </si>
  <si>
    <t>PuertaVentanaPV-007(9.45*3.20)Perf.Alum-S/Especifi</t>
  </si>
  <si>
    <t>PuertaVentanaPV-006(1.68*3.20)Perf.Alum-S/Especifi</t>
  </si>
  <si>
    <t>PuertaVentanaPV-005(4.44*2.40)Perf.Alum-S/Especifi</t>
  </si>
  <si>
    <t>PuertaVentanaPV-004(1.40*2.40)Perf.Alum-S/Especifi</t>
  </si>
  <si>
    <t>PuertaVentanaPV-003(7.55*4.95)Perf.Alum-S/Especifi</t>
  </si>
  <si>
    <t>PuertaVentanaPV-002(1.40*2.40)Perf.Alum-S/Especifi</t>
  </si>
  <si>
    <t>PuertaVentanaPV-001(3.50*3.20)Perf.Alum-S/Especifi</t>
  </si>
  <si>
    <t>VentanaV-070(38.90*VARIABLEPerf.Alum-S/Especificac</t>
  </si>
  <si>
    <t>VentanaV-030/072(2.00*1.20)AcusticaPerf.Alum-S/Esp</t>
  </si>
  <si>
    <t>MESA DE TRABAJO LAVADO TIPO SOBRE PARED</t>
  </si>
  <si>
    <t>VentanaV-029(7.19*4.43)Perf.Aluminio-S/Especificac</t>
  </si>
  <si>
    <t>VentanaV-028(7.47*4.43)Perf.Aluminio-FontnarS/Esp</t>
  </si>
  <si>
    <t>VentanaV-027(8.53*3.20)Perf.Aluminio-FontnarS/Esp</t>
  </si>
  <si>
    <t>VentanaV-026(9.68*3.20)Perf.Aluminio-FontnarS/Esp</t>
  </si>
  <si>
    <t>VentanaV-025(4.15*3.20)Perf.Aluminio-FontnarS/Esp</t>
  </si>
  <si>
    <t>VentanaV-024(19.56*3.20)Perf.Aluminio-FontnarS/Esp</t>
  </si>
  <si>
    <t>VentanaV-023(6.80*3.20)Perf.Aluminio-FontnarS/Esp</t>
  </si>
  <si>
    <t>VentanaV-022(1.64*3.20)Perf.Aluminio-FontnarS/Esp</t>
  </si>
  <si>
    <t>VentanaV-021(4.78*3.20)Perf.Aluminio-FontnarS/Esp</t>
  </si>
  <si>
    <t>VentanaV-020(8.48*3.20)Perf.Aluminio-FontnarS/Esp</t>
  </si>
  <si>
    <t>VentanaV-019(3.40*3.20)Perf.Aluminio-FontnarS/Esp</t>
  </si>
  <si>
    <t>BALDOSA GRANO FIRENZA FONDO HABANA 30X30 Brush</t>
  </si>
  <si>
    <t>VentanaV-018(5.50*3.20)Perf.Aluminio-FontnarS/Esp</t>
  </si>
  <si>
    <t>VentanaV-017(6.35*3.20)Perf.Aluminio-FontnarS/Esp</t>
  </si>
  <si>
    <t>VentanaV-016(7.46*3.20)Perf.Aluminio-FontnarS/Esp</t>
  </si>
  <si>
    <t>VentanaV-015(6.80*3.20)Perf.Aluminio-FontnarS/Esp</t>
  </si>
  <si>
    <t>VentanaV-014(12.60*3.20)Perf.Aluminio-FontnarS/Esp</t>
  </si>
  <si>
    <t>VentanaV-013(0.45*3.20)Perf.Aluminio-FontnarS/Espe</t>
  </si>
  <si>
    <t>TABLERO FUERZA Y CONTROL VENTILADORES P2 TEFC -02</t>
  </si>
  <si>
    <t>TABLERO FUERZA Y CONTROL VENTILADORES P1  TEFC-01</t>
  </si>
  <si>
    <t>VARIADOR DE FRECUENCIA PARA MOTOR DE 1.5 HP @ 220/</t>
  </si>
  <si>
    <t>TARJETA CONTROL REFRIGERANTE VAR PARA VENTILADOR</t>
  </si>
  <si>
    <t>SENSOR DE TEMPERATURA DE ZONA PARA EQUIPOS DE REFR</t>
  </si>
  <si>
    <t>CONTROL CENTRALIZADO CON PANTALLA TACTIL</t>
  </si>
  <si>
    <t>ACOPLES Y ACCESORIOS CONEXIÓN TUBERÍA</t>
  </si>
  <si>
    <t>BASE EN ÁNGULO PARA UNIDAD CONDENSADORA</t>
  </si>
  <si>
    <t>EQUIPO MINISPLIT TIPO FAN COIL OCULTO INVERTER MS-</t>
  </si>
  <si>
    <t>VentanaV-011(20.13*VARIABLE)Perf.Aluminio-FontnarS</t>
  </si>
  <si>
    <t>VentanaV-010(3.87*4.95m)Perf.Aluminio-FontnarS/Es</t>
  </si>
  <si>
    <t>Transformador trifasico tipo seco 20 KVA 440/208/1</t>
  </si>
  <si>
    <t>VentanaV-009(6.53*4.95m)Perf.Aluminio-FontnarS/Es</t>
  </si>
  <si>
    <t>VentanaV-008(15.55*3.20m)Perf.Aluminio-FontnarS/Es</t>
  </si>
  <si>
    <t>VentanaV-007(16.20*3.20m)Perf.Aluminio-FontnarS/Es</t>
  </si>
  <si>
    <t>VentanaV-006(7.00*3.20m)Perf.Aluminio-FontnarS/Esp</t>
  </si>
  <si>
    <t>VentanaV-005(3.97*3.20m)Perf.Aluminio-FontnarS/Esp</t>
  </si>
  <si>
    <t>VentanaV-004(3.00*3.20m)Perf.Aluminio-FontnarS/Esp</t>
  </si>
  <si>
    <t>VentanaV-003(2.77*3.20m)Perf.Aluminio-FontnarS/Es</t>
  </si>
  <si>
    <t>VARIADOR DE FRECUENCIA PARA MOTOR DE 15 HP @ 220/3</t>
  </si>
  <si>
    <t>Cristal 5+6+prlícula Lucernarios ycubiertas(Sum+In</t>
  </si>
  <si>
    <t>Cubierta Teja SanducheAcero Galv.Cal.26+lana roca</t>
  </si>
  <si>
    <t>UNIDAD EVAPORADORA DE PARED REFRIGERANTE VARIABLE</t>
  </si>
  <si>
    <t>BANDEJA DE CONDENSADOS AISLADA EN LÁM GALV</t>
  </si>
  <si>
    <t>CONDENSADORA UCON-01 SOLO FRIO CAPACIDAD 240.000 B</t>
  </si>
  <si>
    <t>VENTILADOR DE EXTRACCIÓN TIPO HONGO DE DESCARGA VE</t>
  </si>
  <si>
    <t>BASES ANTIVIBRATORIAS CON RESORTE Y NEOPRENO</t>
  </si>
  <si>
    <t>VENTILADOR EN LINEA HELICOCENTRIFUGO INSTALACION E</t>
  </si>
  <si>
    <t>VENTILADOR EN LINEA HELICOCENTRIFUGO  VE-10A Y VE-</t>
  </si>
  <si>
    <t>CAJA VENTILADOR CENTRÍFUGO EN LINEA VE-09 1100 RPM</t>
  </si>
  <si>
    <t>VENTILADOR EN LINEA HELICOCENTRIFUGO VE-07 405CFM</t>
  </si>
  <si>
    <t>VENTILADOR EN LINEA HELICOCENTRIFUGO  VE-05C 296 C</t>
  </si>
  <si>
    <t>VENTILADOR EN LINEA HELICOCENTRIFUGO VE-05A Y VE-0</t>
  </si>
  <si>
    <t>CAJA DE VENTILACION EN LINEA CENTRIFUGO ALETAS INC</t>
  </si>
  <si>
    <t>SUMINISTRO DE ROCIADOR  TIPO UPRIGHT K=11,2  - QR</t>
  </si>
  <si>
    <t>VENTILADOR EN LINEA HELICOCENTRIFUGO VE-02A Y VE-0</t>
  </si>
  <si>
    <t>SUMINISTRO DE EQUIPO DE CALDERAS - INCLUYE BOMBAS,</t>
  </si>
  <si>
    <t>EQUIPO DE PRESIÓN COMPUESTO POR DOS BOMBAS 10 HP C</t>
  </si>
  <si>
    <t>UNION A. INOX TIPO 304L 150 LB ROSCAR 1 1/2"</t>
  </si>
  <si>
    <t>Codo G.Rad.PVC90°Tipo U.M.Ø2" (Sumini+Instalac)</t>
  </si>
  <si>
    <t>U de Remate L:5.85 Dekoceiling pvc Arkos  o Equiv</t>
  </si>
  <si>
    <t>Conector L:5.85-H Dekoceiling pvc de Arkos o equiv</t>
  </si>
  <si>
    <t>Teja Dekoceiling pvc 7mmBlanco Arkos o equivalente</t>
  </si>
  <si>
    <t>BOMBAS EYECTORAS CON H = 6.26M Y Q=3.0 L/S</t>
  </si>
  <si>
    <t>CAÑUELA POLIURETANO E=1" RECUB. PAPEL KRAFT 2 1/2"</t>
  </si>
  <si>
    <t>MuebleAlmacenamientoSalon Gimnasio-M-29(5.43x0.45)</t>
  </si>
  <si>
    <t>MuebleAlmacenamientoBibilioteca-M-28(10.30x2.40m)S</t>
  </si>
  <si>
    <t>EQUIPO DE VENTILACIÓN MEC 38..000 CFM @0.4 INWG</t>
  </si>
  <si>
    <t>MuebleAlmacenamientoSalónKarate-M-27(7.05x2.40m)S/</t>
  </si>
  <si>
    <t>MuebleAlmacenamientoLudoteca-M-26(5.95x2.40m)S/E</t>
  </si>
  <si>
    <t>MuebleAlmacenamientoEnfermeria-M-21(1.55x2.40m)S/E</t>
  </si>
  <si>
    <t>MuebleCocineta-M-20(1.25x0.95m)S/Especificación</t>
  </si>
  <si>
    <t>MuebleEscritorioGimnasioyAdminM-11,M19H=0.75m</t>
  </si>
  <si>
    <t>MuebleEstanteriaLavaPinceles-M-09(5.95x2.30m)S/Esp</t>
  </si>
  <si>
    <t>MuebleAlmacenam/toDanza-M-07(7.25x2.40m)S/Esp(B)</t>
  </si>
  <si>
    <t>MuebleRecepciónBiblioteca-M-08(1.82x1.10m)S/Espec</t>
  </si>
  <si>
    <t>MuebleAlmacenam/toDanza-M-07(7.25x2.40m)S/Esp(A)</t>
  </si>
  <si>
    <t>MuebleAlmacenamientoAulas-M-03(3.13x2.72m)S/Espec</t>
  </si>
  <si>
    <t>Juego Barco Cap: 30 niños 2 a 12 años BARCO ECOO</t>
  </si>
  <si>
    <t>JUEGOROTACION4USUARIOSALTURA2.350ParqueNiños</t>
  </si>
  <si>
    <t>meson lavapinceles 0.50 cocas Ø0.30 + salpicadero</t>
  </si>
  <si>
    <t>FORMALETA LOSA ALIGERADA VIGAS DESCOLGADAS M2</t>
  </si>
  <si>
    <t>SOPORTERIA EN ACERO INOXIDABLE TIPO ,MECANO 4"</t>
  </si>
  <si>
    <t>BLOQUE CONCRETO CONCREBLOCK 20x20x40 Obra</t>
  </si>
  <si>
    <t>Ventana Aluminio V-37(28.31x3.30m)+Vidrio-s/Desc</t>
  </si>
  <si>
    <t>Remate Perimetralde PlafonesMaderaAglomerada0.12m</t>
  </si>
  <si>
    <t>CieloFalsoPlafonMadera Aglomerada12mm+Estructura</t>
  </si>
  <si>
    <t>baldosa de grano firenze  habana brush 30 x 30</t>
  </si>
  <si>
    <t>PISO EN BALDOSA COLOR GRANO FIRENZE FONDO HABANA</t>
  </si>
  <si>
    <t>Transceptor Inalámbrico de 915 MHZ HSM2HOST9</t>
  </si>
  <si>
    <t>Modulo de comunicaciones IP y 4G TL2803GE-LAT</t>
  </si>
  <si>
    <t>Panorámica + PTZ  DH-PSD81602-A360</t>
  </si>
  <si>
    <t>Altavoz para montaje de techo  LBC 3087/41</t>
  </si>
  <si>
    <t>Estación de llamada  PVA-15CST</t>
  </si>
  <si>
    <t>CieloRasoFalsoPanelAbsorbenteTipoPerforado+FibraC2</t>
  </si>
  <si>
    <t>CieloFalsoStrech Metal Aluminio hd10 Hunter Dougla</t>
  </si>
  <si>
    <t>MuebleAlmacenam.SalónGimnasioM29(5.43X0.45)S/Desc9</t>
  </si>
  <si>
    <t>MuebleAlmacenam.BibliotecaM28(10.30X2.40)S/Descri</t>
  </si>
  <si>
    <t>MuebleAlmacenam.SalónKarateM27(7.05X2.40)S/Descri</t>
  </si>
  <si>
    <t>MuebleAlmacenam.LudotecaM26(5.95X2.40) S/DescripTe</t>
  </si>
  <si>
    <t>Detector Humo Temperatura analogo UL FM V-PHS</t>
  </si>
  <si>
    <t>MuebleAlmacenam.EnfermM21(1.55X2.40) S/DescripTec</t>
  </si>
  <si>
    <t>MuebleAtenciónGimnasioM13 (3.33X1.10) S/DescripTec</t>
  </si>
  <si>
    <t>MuebleEscritorioGimnasio y Admin M11,M19 (H=0.75m)</t>
  </si>
  <si>
    <t>MuebleEstanteriaLavapincelesM09(5.95x2.30)S/Descr</t>
  </si>
  <si>
    <t>Mueble Almac.Danza M07(7.25x2.40mPanel Aglomerad</t>
  </si>
  <si>
    <t>MuebleRecepcBibliotecM08(1.82x1.10)S/DescripTec</t>
  </si>
  <si>
    <t>ANTENA DE CONTROL PARA COMUNICACIÓN CON EQUIPOS</t>
  </si>
  <si>
    <t>SENSOR DE OCUPACIÓN DE TECHO INALÁM 360°</t>
  </si>
  <si>
    <t>BOTONERA PARED INALÁM PARA CONTROL LOCAL</t>
  </si>
  <si>
    <t>SENSOR DE OCUP. DE PARED CONTROL DE ILUMINACION</t>
  </si>
  <si>
    <t>ANTENA PARA CONTROL DE PROCESAMIENTO</t>
  </si>
  <si>
    <t>Puerta MaderaTipo U (1.0X2.50M)Entanb.EnchapRoble</t>
  </si>
  <si>
    <t>LUMBARES (Back Extension 230LBS) CEFE TUNAL</t>
  </si>
  <si>
    <t>CANECAS PLÁSTICAS CON TAPA DE SEGURIDAD.</t>
  </si>
  <si>
    <t>DUCTOS ESPECIALES PARA CONEXIÓN CAMPANA 15"</t>
  </si>
  <si>
    <t>DUCTOS ESPECIALES PARA CONEXIÓN CAMPANA 20"</t>
  </si>
  <si>
    <t>PARRILLA PARA ASADOS EN ACERO INOXIDABLE.</t>
  </si>
  <si>
    <t>PROCESADOR DE VEGETALES CL 50 ULTRA 1 SPEED</t>
  </si>
  <si>
    <t>EQUIPOS DE CALDERAS  CDRC</t>
  </si>
  <si>
    <t>EQUIPOS DE BOMBEO - VER ANEXO  CDRC</t>
  </si>
  <si>
    <t>CUELLO DE GANSO DE SOBRE MESA. ENCORE</t>
  </si>
  <si>
    <t>TANQUE O POCETA PARA ZONAS PREPARACION</t>
  </si>
  <si>
    <t>MESA DE TRABAJO TIPO SOBRE PARED POCETA</t>
  </si>
  <si>
    <t>CERTIFICACIONES RETIE Y RETILAP -FONTANAR</t>
  </si>
  <si>
    <t>BANDEJA FIBRA OPTICA, CONECTORES 6 PUERTOS</t>
  </si>
  <si>
    <t>Buje Pvc  Presión- 6"x8"</t>
  </si>
  <si>
    <t>Soldadura G-diamerostCPVC-P-Sch-80Ø8"PiscOlimpica</t>
  </si>
  <si>
    <t>LimpiadorGrandesDiametrosCPVC-P-Sch-80Ø8"PiscOlimp</t>
  </si>
  <si>
    <t>SOPORTERIA EN ACERO INOXIDABLE TIPO MECANO 6"</t>
  </si>
  <si>
    <t>LimpiadorGrandesDiametrosCPVC-P-Sch-80Ø6"PerimPR</t>
  </si>
  <si>
    <t>Soldadura G-diametCPVC-P-Sch-80Ø6"PerimPiscRecreat</t>
  </si>
  <si>
    <t>Soldadura G-diametCPVC-P-Sch-80Ø6"CuartMaq.PiscRec</t>
  </si>
  <si>
    <t>LimpiadorGrandesDiametroCPVC-P-Sch-80Ø6"CuartMaqPO</t>
  </si>
  <si>
    <t>Soldadura G-diametCPVC-P-Sch-80Ø6"Perim.PiscOlimpi</t>
  </si>
  <si>
    <t>LimpiadorGrandesDiametrosCPVC-P-Sch-80Ø6"PerimPO</t>
  </si>
  <si>
    <t>Soldadura G-diametrosCPVC-P-Sch-80Ø6"PiscOlimpica</t>
  </si>
  <si>
    <t>LimpiadorGrandesDiametrosCPVC-P-Sch-80Ø6"PiscOlimp</t>
  </si>
  <si>
    <t>Adaptador  Hembra CPVC-SCH-80 Ø"21/2"</t>
  </si>
  <si>
    <t>LimpiadorGrandeDiametrosPVC-P-RDE-21Ø10"Curt.MaqPO</t>
  </si>
  <si>
    <t>Soldadura G-diametPVC-P-RDE-21Ø10"CurtMaqPiscOlimp</t>
  </si>
  <si>
    <t>Soldadura G-diametPVC-P-RDE-21Ø8"Curt.Maq.PiscOlim</t>
  </si>
  <si>
    <t>LimpiadorGrandesDiametrosPVC-P-RDE-21Ø8"Curt.MaqPO</t>
  </si>
  <si>
    <t>LimpiadorGrandesDiametrosPVC-P-RDE-21Ø8"Curt.MaqPR</t>
  </si>
  <si>
    <t>Soldadura G-diametPVC-P-RDE-21Ø8"Curt.Maq.PiscRecr</t>
  </si>
  <si>
    <t>Soldadura G-diamet-PVC-P-RDE-21Ø6"CuarMaqPiscOlimp</t>
  </si>
  <si>
    <t>LimpiadorGrandesDiametrosPVC-P-RDE-21Ø6"CuarMaqPO</t>
  </si>
  <si>
    <t>LimpiadorGrandesDiametrosPVC-P-RDE-21Ø6"PerimPO</t>
  </si>
  <si>
    <t>Soldadura G-diametroPVC-P-RDE-21Ø6"Perim Pisc.Olim</t>
  </si>
  <si>
    <t>Soldadura grandes diametrosPVC-P-RDE-21Ø6"Recreati</t>
  </si>
  <si>
    <t>LimpiadorGrandesDiametrosPVC-P-RDE-21Ø6"PerimPR</t>
  </si>
  <si>
    <t>LimpiadorGrandesDiametrosPVC-P-RDE-21Ø6"CuartMaqPi</t>
  </si>
  <si>
    <t>Buje Presión  Ø6"x8"</t>
  </si>
  <si>
    <t>Suministro carro aspirador metalico ø1,1/2" (IMPO)</t>
  </si>
  <si>
    <t>ROBOT ULTRAMAX-G (RobotCarroAspiradoraPiscinas50M</t>
  </si>
  <si>
    <t>RACK PRINCIPAL DE DISTRIBUCIÓN + ORGANI VERTICALES</t>
  </si>
  <si>
    <t>SOPORTERIA EN ACERO INOXIDABLE TIPO MECANO 3" D</t>
  </si>
  <si>
    <t>SOPORTERIA EN ACERO INOXIDABLE TIPO MECANO 3" C</t>
  </si>
  <si>
    <t>SOPORTERIA EN ACERO INOXIDABLE TIPO MECANO 3" B</t>
  </si>
  <si>
    <t>Copa Pvc  Presión- 3"x4"</t>
  </si>
  <si>
    <t>Brida Pvc  Presión- 3"</t>
  </si>
  <si>
    <t>SOPORTERIA EN ACERO INOXIDABLE TIPO MECANO 3"</t>
  </si>
  <si>
    <t>SUMINISTRO Y TENDIDO DE TUBERÍA Y CABLEADO SISTEMA</t>
  </si>
  <si>
    <t>SOPORTERIA EN ACERO INOXIDABLE TIPO MECANO 3" A</t>
  </si>
  <si>
    <t>SOPORTERIA EN ACERO INOXIDABLE TIPO MECANO 21/2"A</t>
  </si>
  <si>
    <t>SOPORTERIA EN ACERO INOXIDABLE TIPO MECANO 21/2"</t>
  </si>
  <si>
    <t>Tubo PVC-Presión RDE-21 Ø21/2"</t>
  </si>
  <si>
    <t>SOPORTERIA EN ACERO INOXIDABLE TIPO MECANO-8"CM</t>
  </si>
  <si>
    <t>SOPORTERIA EN ACERO INOXIDABLE TIPO MECANO-4"PR</t>
  </si>
  <si>
    <t>SOPORTERIA EN ACERO INOXIDABLE TIPO MECANO-8"PO</t>
  </si>
  <si>
    <t>SOPORTERIA EN ACERO INOXIDABLE TIPO MECANO-6"PO</t>
  </si>
  <si>
    <t>SOPORTERIA ACERO INOX TIPO MECANO-6"CM PisRecrea</t>
  </si>
  <si>
    <t>SOPORTERIA EN ACERO INOXIDABLE TIPO MECANO-6"</t>
  </si>
  <si>
    <t>SOPORTERIA A-INOX T-MECCPVC-P-Sch-80Ø4"CuarMaqPisR</t>
  </si>
  <si>
    <t>SUMINISTRO E INSTALACIÓN DUCT AIRE FRESCO</t>
  </si>
  <si>
    <t>SOPORTERIA ACERO INOXTIPO MECANO-4"PiscinaOlimpica</t>
  </si>
  <si>
    <t>SOPORTERIA EN ACERO INOXIDABLE TIPO MECANO-4"</t>
  </si>
  <si>
    <t>SOPORTERIA EN ACERO INOXIDABLE TIPO MECANO-3po</t>
  </si>
  <si>
    <t>SOPORTERIA ACERO INOX TIPO MECANO-3" PiscRecreat</t>
  </si>
  <si>
    <t>SOPORTERIA ACERO INOX TIPO MECANO-21/2"PiscRecreat</t>
  </si>
  <si>
    <t>SOPO-ACERO INOXI TIPO MEC-CPVC-P-Sch-80Ø2"PiscOlim</t>
  </si>
  <si>
    <t>SUMINISTRO E INSTALACIÓN DE DUCTO TRAMPA DE AIRE</t>
  </si>
  <si>
    <t>SOPO-ACERO INOXI TIPO MECANOCPVC-P-Sch-80Ø2"</t>
  </si>
  <si>
    <t>SOPORTERIA EN ACERO INOXIDABLE TIPO MECANO Ø10"</t>
  </si>
  <si>
    <t>SOPORTERIA EN ACERO INOXIDABLE TIPO MECANO Ø8"</t>
  </si>
  <si>
    <t>SOPORTERIA EN ACERO INOXIDABLE TIPO MECANO Ø6" D</t>
  </si>
  <si>
    <t>SOPORTERIA EN ACERO INOXIDABLE TIPO MECANO Ø6" C</t>
  </si>
  <si>
    <t>SOPORTERIA EN ACERO INOXIDABLE TIPO MECANO Ø6" B</t>
  </si>
  <si>
    <t>SOPORTERIA EN ACERO INOXIDABLE TIPO MECANO Ø6" E</t>
  </si>
  <si>
    <t>BOQUILLA DE INYECCIÓN AGUA CALIENTE-POLIPROPILENO</t>
  </si>
  <si>
    <t>SUMINISTRO E INSTALACION DE TANQUE PRINCIPAL</t>
  </si>
  <si>
    <t>REFLECTOR LED MINI CABLE 100 ft de LONGITUD</t>
  </si>
  <si>
    <t>PASAMURO TIPO 4ø8 Acero Inox brid liso+ruana Pisci</t>
  </si>
  <si>
    <t>PASAMURO TIPO 3ø8 Acero Inox bridado1+ruana Piscin</t>
  </si>
  <si>
    <t>REFLECTOR LED MINI CABLE 50 ft de LONGITUD</t>
  </si>
  <si>
    <t>RECUBRIMIENTO DE DUCTO DE ESCAPE EN LÁMINA DE ALUM</t>
  </si>
  <si>
    <t>PASAMURO TIPO 2ø10" Acero Inox bridado+ruana Pisci</t>
  </si>
  <si>
    <t>SUMINISTRO Y PUESTA EN MARCHA PLANTA PRIME 500KVA</t>
  </si>
  <si>
    <t>SOPORTERIA  AC-INOXI T-MECANO 2"CuartMaqPiscOlimpi</t>
  </si>
  <si>
    <t>SOPORTERIA AC-INOX TIPO MECANO 2"CuartMaqPiscRecre</t>
  </si>
  <si>
    <t>PASAMURO TIPO 2ø8 Acero Inox bridado+ruana Piscina</t>
  </si>
  <si>
    <t>PASAMURO TIPO 2ø6 Acero Inox bridado+ruana Piscina</t>
  </si>
  <si>
    <t>ESCALERA EN ACERO INOX PARA CANAL -3 PASOS</t>
  </si>
  <si>
    <t>SOPORTERIA EN ACERO INOXIDABLE TIPO MECANO 2"</t>
  </si>
  <si>
    <t>Buje Pvc  Presión- 2"x3""</t>
  </si>
  <si>
    <t>Buje Pvc  Presión- 2"x21/2""</t>
  </si>
  <si>
    <t>CONJUNTO BOQUILLA  CHORRO</t>
  </si>
  <si>
    <t>PASAMURO TIPO 1ø6 Acero Inox roscado+ruana Piscina</t>
  </si>
  <si>
    <t>SOPORTERIA EN ACERO INOXIDABLE TIPO MECANO 11/2"</t>
  </si>
  <si>
    <t>PASAMURO TIPO 1ø4 Acero Inox roscado+ruana Piscina</t>
  </si>
  <si>
    <t>PASAMURO TIPO 1ø2 Acero Inox roscado+ruana Piscina</t>
  </si>
  <si>
    <t>PASAMURO TIPO 1ø1 Acero Inox roscado+ruana Piscina</t>
  </si>
  <si>
    <t>SOPORTERIA ACERO INOXTipoMECANO1"CuartMaqPiscOlimp</t>
  </si>
  <si>
    <t>EQUIPO DE DESINFECCIÓN UV-11 LAMPARAS Piscinas</t>
  </si>
  <si>
    <t>SOPORTERIA ACERO INOXI TIPO MECANO  1"CM P-Recreat</t>
  </si>
  <si>
    <t>SPOOL CALEFACCION 85cm tubo de ø6" acero inox</t>
  </si>
  <si>
    <t>CALENTADOR 3,000,000 BTU condensacion gas natural</t>
  </si>
  <si>
    <t>SISTEMA DE MONITOREO, CONTROL Y DOSIFICACION DE PR</t>
  </si>
  <si>
    <t>Codo  90° Pvc  Presión- 4"</t>
  </si>
  <si>
    <t>Copa Pvc  Presión- 4"x6"</t>
  </si>
  <si>
    <t>Brida Pvc  Presión- 4"</t>
  </si>
  <si>
    <t>Cheque mariposa  Cuerpo en Hierro Disco en Inox 8"</t>
  </si>
  <si>
    <t>Union  CPVC SCH-80 6"</t>
  </si>
  <si>
    <t>Union  CPVC SCH-80 4"</t>
  </si>
  <si>
    <t>Brida CPVC  SCH-80 4"</t>
  </si>
  <si>
    <t>Adaptador  Hembra CPVC-SCH-80 Ø"2""</t>
  </si>
  <si>
    <t>Adaptador  Macho CPVC-SCH-80 Ø"2""</t>
  </si>
  <si>
    <t>Vlavula  VolanteCuerpo de Hierro Disco Inox  Ø10"</t>
  </si>
  <si>
    <t>Brida Pvc  Presión- 10"</t>
  </si>
  <si>
    <t>Buje Pvc  Presión- 8"x10"</t>
  </si>
  <si>
    <t>Copa Pvc  Presión- 6"x8"</t>
  </si>
  <si>
    <t>Boton de parada de emergencia (piscinas recreativa</t>
  </si>
  <si>
    <t>Boton de parada de emergencia (piscina olimpica) -</t>
  </si>
  <si>
    <t>Cheque mariposa  Cuerpo en Hierro Disco en Inox 6"</t>
  </si>
  <si>
    <t>Brida Pvc  Presión- 8"</t>
  </si>
  <si>
    <t>Spool 0,80m tubo ø10"a inox ASPIRADO+LIBERAC Vacio</t>
  </si>
  <si>
    <t>Arrancador suave bomba 50 Hp - 63A / 440V Piscina</t>
  </si>
  <si>
    <t>TRAMPA ø10"xø6" -  50 PSI fibra vidrio Piscina</t>
  </si>
  <si>
    <t>MOTOBOMBA 50 HP centrifuga monobloque 1200gpm / 11</t>
  </si>
  <si>
    <t>SOPO-ACERO INOXI TIPO MECANOCPVC-P-Sch-80Ø11/2"</t>
  </si>
  <si>
    <t>SOPORTERIA EN ACERO INOXIDABLE TIPO MECANO  1"</t>
  </si>
  <si>
    <t>Vlavula  Cuerpo de Hierro Disco Inox  Ø8"</t>
  </si>
  <si>
    <t>SOPORTERIA EN ACERO INOXIDABLE TIPO MECANO Ø6" A</t>
  </si>
  <si>
    <t>Banca individual redonda en concreto diametro  36"</t>
  </si>
  <si>
    <t>TUBERÍA CONDUIT ACERO GALVANIZADO EMT 2 1/2"</t>
  </si>
  <si>
    <t>TABLERO DE PARADA DE EMERGENCIA - PISCINA OLIMPICA</t>
  </si>
  <si>
    <t>Puerta P-19Metalica(3.50x3.30m)CDRC(S/Esp.Tecnica)</t>
  </si>
  <si>
    <t>FLOTADORES Y CUERDA PARA SALIDA FALSA  Piscina</t>
  </si>
  <si>
    <t>POSTES SALIDA FALSA (2)  Piscina</t>
  </si>
  <si>
    <t>Ventana Aluminio V-49(1.70x0.95m)PersianaS/Espec</t>
  </si>
  <si>
    <t>Ventana Aluminio V-48(4.23x0.70m)PersianaS/Espec</t>
  </si>
  <si>
    <t>Ventana Aluminio V-47(4.30x0.50m)PersianaS/Espec</t>
  </si>
  <si>
    <t>Ventana Aluminio V-45(23.55x0.65m)PersianaS/Espec</t>
  </si>
  <si>
    <t>BOQUILLA ASPIRADO INSERTO TAPON rosca int ø2"metal</t>
  </si>
  <si>
    <t>Ventana Aluminio V-37(29.31x3.30m)+Vidrio s/Desc</t>
  </si>
  <si>
    <t>BREAKERS MAGNETICOS DE 3X320 AMP, 100 KA.</t>
  </si>
  <si>
    <t>GABINETE COLD ROLL CALIBRE 16 1X0,8X,04 m</t>
  </si>
  <si>
    <t>CAJA PREMOLDEADA PARA BREAKER INDUSTRIAL</t>
  </si>
  <si>
    <t>Ventana Aluminio V-04(37.25x3.60m)+Vidrios/Des.Te</t>
  </si>
  <si>
    <t>Ventana Aluminio V-03(27.65x3.60m)+Vidrios/Des.Te</t>
  </si>
  <si>
    <t>Ventana Aluminio V-02(46.85x3.10m)+Vidrios/Des.Te</t>
  </si>
  <si>
    <t>Ventana Aluminio V-01(56.45x3.10m)+Vidrios/Des.Tec</t>
  </si>
  <si>
    <t>TRANSFORMADOR TRIFASICO DE 150 KVA TIPO SECO</t>
  </si>
  <si>
    <t>BREAKER INDUSTRIAL 3X200 A, REG (25 Ka) Suministro</t>
  </si>
  <si>
    <t>TABLERO GENERAL A 440 V EN LAMINA  0,8X0,8X0,40 m</t>
  </si>
  <si>
    <t>TABLERO GENERAL  COLD ROLL CALIBRE 16 2X0,8X,04 m</t>
  </si>
  <si>
    <t>SUMINISTRO JUEGO DE PORTERIAS PARA MICROFUTBOL</t>
  </si>
  <si>
    <t>SUMINISTRO ATRIL PROFESIONAL VOLEIBOLdisdeportes o</t>
  </si>
  <si>
    <t>ESTRUCTURA DE VOLEIBOL DE DISDEPORTES O EQUIVALENT</t>
  </si>
  <si>
    <t>TABLERO GEN. EN LAMINA COLD ROLL CALIB 16 2X1X,04m</t>
  </si>
  <si>
    <t>SUMINISTRO ESTRUCTURA DE BALONCESTO BRAZO 3.20 M.</t>
  </si>
  <si>
    <t>CONTROL CENTRALIZADO ALÁMBRICO PROG. HORARIOS</t>
  </si>
  <si>
    <t>SOFTWARE DE MONITOREO PARA CONTROLADORES</t>
  </si>
  <si>
    <t>MÓDULO DE EXPANSIÓN PARA CONTROLADOR  15UI/8UO</t>
  </si>
  <si>
    <t>Ascensor Z-Cultural-675 kg-3 paradas 9-Pasajeros</t>
  </si>
  <si>
    <t>TRANSFORMADOR TRIFA DE 500 KVA TIPO SECO CLASE   F</t>
  </si>
  <si>
    <t>VARIADOR DE FRECUENCIA PARA MOTOR DE 10 HP</t>
  </si>
  <si>
    <t>INTERRUPTOR CON TEMPORIZADOR ELÉCTRONICO PARA PROG</t>
  </si>
  <si>
    <t>Ascensor restaurante-825 kg-2 paradas 11-Pasajeros</t>
  </si>
  <si>
    <t>ACCESOR Y ELEMEN DE ANCLAJE PARA TABLERO ELECT</t>
  </si>
  <si>
    <t>TABLEROS FUERZA Y CONTROL SIST CLIMATIZ CAL. 12</t>
  </si>
  <si>
    <t>TABLERO DE FUERZA Y CONTROL SISTEMA DE VENTILACIÓN</t>
  </si>
  <si>
    <t>CELDA TRANSFORMADOR TRIFASICO DE 500 KVA</t>
  </si>
  <si>
    <t>ASCENSOR GIMNASIO-535Kg -2PARADAS-7 PASAJEROS</t>
  </si>
  <si>
    <t>ADPTADOR DE CAMPANA TERMINAL CONDUIT 4" PVC</t>
  </si>
  <si>
    <t>Plantas varias  tipo2 (mediana altura)</t>
  </si>
  <si>
    <t>Letras en lámina HR de 9mm, soldadas a estructura</t>
  </si>
  <si>
    <t>Plano de evac en lám galvan de 2mm. 0.22X0.26 m</t>
  </si>
  <si>
    <t>Elemento marcación en lámina galvanizada de 2mm. D</t>
  </si>
  <si>
    <t>totem lámina HR de 9mm Dimensiones: 0,70 x 2,95m.</t>
  </si>
  <si>
    <t>vinilo fundido o cast opaco, adhesivo permanente g</t>
  </si>
  <si>
    <t>MUEBLE COCINETA. MESON EN ACERO INOXIDABLE + SALPI</t>
  </si>
  <si>
    <t>meson lavamanos 0.60 cocas Ø0.37x0.17 + salpicader</t>
  </si>
  <si>
    <t>meson lavamanos 0.50 cocas Ø0.30x0.11 + salpicader</t>
  </si>
  <si>
    <t>GRIFERIA DE LAVAPLATOS PARA COCINETAS REF. MALLORC</t>
  </si>
  <si>
    <t>AISLAMIENTO RUBATEX PARA TUBERÍA DE 7/8" INDEPENDI</t>
  </si>
  <si>
    <t>RED DE REFRIGERACION TUBERÍA DE COBRE TIPO L 7/8"</t>
  </si>
  <si>
    <t>AISLAMIENTO RUBATEX PARA TUBERÍA DE 3/4" INDEPENDI</t>
  </si>
  <si>
    <t>RED DE REFRIGERACION TUBERÍA DE COBRE TIPO L 3/4"</t>
  </si>
  <si>
    <t>AISLAMIENTO RUBATEX PARA TUBERÍA DE 5/8" INDEPENDI</t>
  </si>
  <si>
    <t>RED REFRIGERACION DOBLE TUBERÍA COBRE TIPO L 5/8</t>
  </si>
  <si>
    <t>RED DE REFRIGERACION TUBERÍA DE COBRE TIPO L 3/8"</t>
  </si>
  <si>
    <t>CONTROL INDIVIDUAL ALÁMBRICO CON PROGRAMACIÓN DE H</t>
  </si>
  <si>
    <t>EQ EVAPORADORA INT DE REFRIG VARIABLE 42 MBH</t>
  </si>
  <si>
    <t>KIT CABLEADO DE CONTROL CABLE TIPO "Y" Y CABLE LAR</t>
  </si>
  <si>
    <t>KIT PANEL FRONTAL PARA UNIDAD EVAPORADORA</t>
  </si>
  <si>
    <t>EQ EVAPORADORA INT DE REFRIG VARIABLE 24MBH TIPO C</t>
  </si>
  <si>
    <t>cambiador de pañal ref. 3-aa-kb110-ssre-inb de acc</t>
  </si>
  <si>
    <t>EQ CONDENSADORA EXT DE REFRIGERANTE VARIA 48 MBH</t>
  </si>
  <si>
    <t>RED DE REFRIG ACCESORIO TIPO Y-BRANCH UND. TIPO 1</t>
  </si>
  <si>
    <t>RED DE REFRIG ACCESORIO TIPO Y-BRANCH UND.TIPO 2</t>
  </si>
  <si>
    <t>EQ CONDENSADORA EXT DE REFRIGERANTE VARIA 100 MBH</t>
  </si>
  <si>
    <t>EQ VENTILACIÓN MEC TIPO HEL EN LINEA 450 CFM</t>
  </si>
  <si>
    <t>EQ VENTILACIÓN MEC TIPO HEL EN LINEA 900 CFM</t>
  </si>
  <si>
    <t>CAMPANA EXTRACC TIPO ADOSADA A LA PARED 5.0 X 1.1M</t>
  </si>
  <si>
    <t>CAMPANA EXTRACCIÓN 3.5M X 1.25M TIPO ISLA SENCILLA</t>
  </si>
  <si>
    <t>Enchape ceramica 25x25 ref. ticino de corona o equ</t>
  </si>
  <si>
    <t>EQ VENTILACIÓN MEC CENTRÍFUGO DE TEJADO 1200 CFM</t>
  </si>
  <si>
    <t>dispensadores de toallas de papel ref. 706150001 d</t>
  </si>
  <si>
    <t>Dispensador de jabón acero inoxidable ref. 7065100</t>
  </si>
  <si>
    <t>BARRA DE SEGURIDAD PLEGABLE PARA BAÑOS PMR EN ACER</t>
  </si>
  <si>
    <t>PISO EN VINILO REF. MIPOLAM SYMBIOZ 6016 SEA BLUE</t>
  </si>
  <si>
    <t>Pasamanos  Vidrio templadoH=1.0m CRD(S/Esp.Te</t>
  </si>
  <si>
    <t>EQ VENTILACIÓN MEC CENTRÍFUGO DE TEJADO 2000 CFM</t>
  </si>
  <si>
    <t>EQ VENTILACIÓN MEC EXTRACC TIPO HEL 700 CFM</t>
  </si>
  <si>
    <t>Alfombra tipo kansas de colalfombras o equivalente</t>
  </si>
  <si>
    <t>Ventana  Aluminio V-44(0.83x2.40m)+Vidrio/Descr</t>
  </si>
  <si>
    <t>Ventana  Aluminio V-43(0.92x2.40m)+Vidrio/Descr3</t>
  </si>
  <si>
    <t>EQ VENTILACIÓN MECÁNICA EXTRACC TIPO HEL 1300 CFM</t>
  </si>
  <si>
    <t>EQ VENTILACIÓN MECÁNICA EXTRAC TIPO HEL 1800 CFM</t>
  </si>
  <si>
    <t>Ventana  Aluminio V-42(3.88x3.20m)+Vidrio/Descr</t>
  </si>
  <si>
    <t>Ventana  Aluminio V-41(3.0x3.20m)+Vidrio/Descr</t>
  </si>
  <si>
    <t>Ventana  Aluminio V-40(1.0x0.70m)Persiana/Descr</t>
  </si>
  <si>
    <t>Ventana  Aluminio V-39(3.87x0.70m)Persiana/Descr</t>
  </si>
  <si>
    <t>Ventana  Aluminio V-38(2.11x0.70m)Persiana/Descr</t>
  </si>
  <si>
    <t>Ventana  Aluminio V-36(8.50x1.10m)+Vidrio/Descr</t>
  </si>
  <si>
    <t>Ventana  Aluminio V-35(0.92x2.40m)+Vidrio/Descr</t>
  </si>
  <si>
    <t>Ventana  Aluminio V-34(8.40x0.65m)Persianas/Descr</t>
  </si>
  <si>
    <t>Ventana  Aluminio V-33(7.75x0.65m)Persianas/Descr</t>
  </si>
  <si>
    <t>Ventana  Aluminio V-32(19.04x0.65m)Persianas/Descr</t>
  </si>
  <si>
    <t>Ventana  Aluminio V-31(31.53x0.65m)Persianas/Descr</t>
  </si>
  <si>
    <t>Ventana  Aluminio V-30(23.62x0.65m)Persianas/Descr</t>
  </si>
  <si>
    <t>Ventana  Aluminio V-29(4.65x2.64m)+Vidrio s/Descr</t>
  </si>
  <si>
    <t>Ventana  Aluminio V-28(8.41x0.70m)Persiana s/Descr</t>
  </si>
  <si>
    <t>ABRAZADERA PERA AISLAMIENTO DIELÉC. 1 1/2"</t>
  </si>
  <si>
    <t>ABRAZADERA PERA AISLAMIENTO DIELÉC. 1 1/4"</t>
  </si>
  <si>
    <t>EQ VENTILACIÓN MEC EXTRACC TIPO HEL 1900 CFM</t>
  </si>
  <si>
    <t>Tobogan Tubular acero inoxidable doblados Ø 88.9mm</t>
  </si>
  <si>
    <t>Ventana  Aluminio V-27(8.85x0.65m)Persiana s/Descr</t>
  </si>
  <si>
    <t>BOMBA CONTRA INCENDIO 750 GPM @ 135 PSI</t>
  </si>
  <si>
    <t>Ventana  Aluminio V-26(4.66x0.70m)Persiana s/Descr</t>
  </si>
  <si>
    <t>Ventana  Aluminio V-25(8.50x0.70m)Persiana s/Descr</t>
  </si>
  <si>
    <t>Ventana  Aluminio V-24(8.20x1.10m)+Vidrio s/Des</t>
  </si>
  <si>
    <t>Ventana  Aluminio V-23(9.05x0.65m)Persiana s/Des</t>
  </si>
  <si>
    <t>Ventana  Aluminio V-22(8.50x1.10m)Persiana s/Des</t>
  </si>
  <si>
    <t>Ventana  Aluminio V-21(8.90x0.65m)Persiana s/Des</t>
  </si>
  <si>
    <t>SOPORTE ANTISISMICO LATERAL (DOS VIAS) 6"</t>
  </si>
  <si>
    <t>SOPORTE ANTISISMICO LONGITUDINAL (DOS VIAS) 6"</t>
  </si>
  <si>
    <t>SOPORTE ANTISISMICO LATERAL (DOS VIAS) 4"</t>
  </si>
  <si>
    <t>SOPORTE ANTISISMICO LONGITUDINAL (DOS VIAS) 4"</t>
  </si>
  <si>
    <t>SOPORTE ANTISISMICO LATERAL (DOS VIAS) 2 1/2"</t>
  </si>
  <si>
    <t>SOPORTE ANTISISMICO LONGITUDINAL (DOS VIAS) 2 1/2"</t>
  </si>
  <si>
    <t>Paneles en madera tipo acustico ref. slit SUM+INST</t>
  </si>
  <si>
    <t>Enchape ceramica color blanco 30x60 ref. egeo de c</t>
  </si>
  <si>
    <t>Ventana  Aluminio V-19(0.70x1.35m)+Vidrio s/Des</t>
  </si>
  <si>
    <t>Ventana  Aluminio V-18(2.30x3.20m)+Vidrio s/Des</t>
  </si>
  <si>
    <t>Ventana  Aluminio V-17(2.75x0.70m)+Vidrio s/Des</t>
  </si>
  <si>
    <t>Ventana  Aluminio V-16(2.0x2.30m)+Vidrio s/Des</t>
  </si>
  <si>
    <t>Ventana  Aluminio V-15(3.82x2.00m)+Vidrio s/Des</t>
  </si>
  <si>
    <t>Ventana  Aluminio V-14(2.98x3.30m)+Vidrio s/Des</t>
  </si>
  <si>
    <t>Ventana  Aluminio V-13(3.93x3.30m)+Vidrio s/Des</t>
  </si>
  <si>
    <t>Ventana  Aluminio V-12(8.40x3.20m)+Vidrio s/Des</t>
  </si>
  <si>
    <t>ROCIADOR  TIPO UPRIGHT K=11,2  - QR CROMADO</t>
  </si>
  <si>
    <t>ROCIADOR  TIPO PENDENT K=11,2  - QR CROMADO</t>
  </si>
  <si>
    <t>Ventana  Aluminio V-11(27.14x2.30m)+Vidrio s/Des</t>
  </si>
  <si>
    <t>Ventana  Aluminio V-10(11.00x3.30m)+Vidrio s/Des</t>
  </si>
  <si>
    <t>TAPÓN ACERO NEGRO  3/4"</t>
  </si>
  <si>
    <t>Tablero Autosoportado (IP 20) GAB-BOM-PISC-440V</t>
  </si>
  <si>
    <t>Tablero Autosoportado Interior (IP 20) GAB-208-N°3</t>
  </si>
  <si>
    <t>Tablero Autosoportado Interior (IP 20) GAB-208-N°2</t>
  </si>
  <si>
    <t>Tablero Autosoportado Interior (IP 20) GAB-208-N°1</t>
  </si>
  <si>
    <t>Controlador lógico QSL-BMS-PKG + QSW-RPT-PP-A</t>
  </si>
  <si>
    <t>Paneles conmutación TABLERO CONTROL XP-20</t>
  </si>
  <si>
    <t>Paneles conmutación TABLERO CONTROL XP-16</t>
  </si>
  <si>
    <t>Luminaria suspender emergencia (84x140mm) 155ml</t>
  </si>
  <si>
    <t>Luminaria sobreponer emergencia (84x140mm) 155ml</t>
  </si>
  <si>
    <t>Luminaria sobreponer emergencia (84x140mm) 150ml</t>
  </si>
  <si>
    <t>DIFUSOR LINEAL CON PLENUM AISLADO TIRO VERTICAL 32</t>
  </si>
  <si>
    <t>DIFUSOR LINEAL CON PLENUM AISLADO TIRO VERTICAL 16</t>
  </si>
  <si>
    <t>DIFUSOR LINEAL CON PLENUM AISLADO TIRO HORIZONTAL</t>
  </si>
  <si>
    <t>Luminaria empotrada emergencia led lens (86x105mm)</t>
  </si>
  <si>
    <t>Luminaria empotrada emergencia led izar (40x43mm)</t>
  </si>
  <si>
    <t>LUMINARIA DE EMPOTRAR EN LIGHT SHADOW</t>
  </si>
  <si>
    <t>Luminaria empotrada en ligth (429x60x55 mm) 32,4w</t>
  </si>
  <si>
    <t>luminaria led de empotrar compass 10 5w 450lm 3000</t>
  </si>
  <si>
    <t>REJILLA DE EXTRACCIÓN 8"x8" CON DAMPER DE BALANCEO</t>
  </si>
  <si>
    <t>luminaria de empotrar  easy kap diametro 80</t>
  </si>
  <si>
    <t>luminaria de suspender led pgx con kit406 x 203mm</t>
  </si>
  <si>
    <t>Luminaria suspender stombell led (173x173 mm) 26w</t>
  </si>
  <si>
    <t>luminaria  de empotrar domo 160 led 160mmx130mm</t>
  </si>
  <si>
    <t>Ventana  Aluminio V-09(1.20x2.85m)+Vidrio s/Des</t>
  </si>
  <si>
    <t>luminaria lineal de empotrar led1.137x50x67mm21w</t>
  </si>
  <si>
    <t>Luminaria empotrada fil led g2 (1700x66x67 mm)32w</t>
  </si>
  <si>
    <t>luminaria lineal de descolgar led0.60x50x67mm 20w</t>
  </si>
  <si>
    <t>Luminaria empotrada fil led g2 (0.60x50x67 mm) 20w</t>
  </si>
  <si>
    <t>CieloRasoFalsoAluzinBaffle100+FibVidrio+pin Zpisc</t>
  </si>
  <si>
    <t>Puerta P-18Madera(8.00x3.20)CDRC(S/Esp.Tecnica)</t>
  </si>
  <si>
    <t>Ventana  Aluminio V-8(45.29x3.30m)+Vidrio s/Des</t>
  </si>
  <si>
    <t>Ventana  Aluminio V-07(1.80x2.35m)+Vidrio s/Des.Te</t>
  </si>
  <si>
    <t>Ventana  Aluminio V-06(3.74x2.35m)+Vidrio s/Des.Te</t>
  </si>
  <si>
    <t>Ventana  Aluminio V-05(4.54x2.35m)+Vidrio s/Des.Te</t>
  </si>
  <si>
    <t>Puerta Aluminio P-46(1.95x2.74m)+Vidrio s/Des.Tecn</t>
  </si>
  <si>
    <t>Puerta Aluminio P-44(1.96x2.74m)+Vidrio s/Des.Tecn</t>
  </si>
  <si>
    <t>Puerta Aluminio P-38(0.90x2.35m)+Vidrio s/Des.Tecn</t>
  </si>
  <si>
    <t>Puerta Aluminio P-36(2.12x2.74m)+Vidrio s/Des.Tecn</t>
  </si>
  <si>
    <t>Puerta Aluminio P-35(1.50x3.00m)+Vidrio s/Des.Tecn</t>
  </si>
  <si>
    <t>Puerta Aluminio P-32(3.60x2.74m)+Vidrio s/Des.Tecn</t>
  </si>
  <si>
    <t>Puerta Aluminio P-31(1.60x2.40m)+Vidrio s/Des.Tecn</t>
  </si>
  <si>
    <t>Puerta Aluminio P-20(1.60x2.40m)+Vidrio s/Des.Tecn</t>
  </si>
  <si>
    <t>Puerta Aluminio P-19(3.50x3.30m)+Vidrio s/Des.Tecn</t>
  </si>
  <si>
    <t>Puerta Aluminio P-16(1.20x3.30m)+Vidrio s/Des.Tecn</t>
  </si>
  <si>
    <t>Puerta Aluminio P-14(1.00x2.40m)+Vidrio s/Des.Tecn</t>
  </si>
  <si>
    <t>Transformador trifasico tipo seco 500KVA 11.4KV 44</t>
  </si>
  <si>
    <t>Puerta Aluminio P-10(2.00x2.30m)+Vidrio s/Des.Tecn</t>
  </si>
  <si>
    <t>Puerta Aluminio P-08(1.20x2.35m)+Vidrio s/Des.Tecn</t>
  </si>
  <si>
    <t>Puerta Aluminio P-03(1.00x2.35m)+Vidrio s/Des.Tecn</t>
  </si>
  <si>
    <t>Cassette Multimodo 12 Fibras OM4- 6 puertos duplex</t>
  </si>
  <si>
    <t>VÁLVULA DE BOLA PVC 1 1/2" (MONORADIAL LISA)</t>
  </si>
  <si>
    <t>Panel 19" 3U capacidad 12  cassetes</t>
  </si>
  <si>
    <t>JUNTA AMORTIGUADORA EN CAUCHO JEPTU 1 1/2" HEMBRA</t>
  </si>
  <si>
    <t>Pasamanos Tipo 4A Recto Platina H=0.90CRD(S/Esp.Te</t>
  </si>
  <si>
    <t>Pasamanos Tipo 4 Recto Platina H=0.90CRD(S/Esp.Tec</t>
  </si>
  <si>
    <t>Pasamanos Tipo 7 Rectos o inclinadoCRD(S/Esp.Tecn</t>
  </si>
  <si>
    <t>Pasamanos Tipo5Doble Tubo Acero CRD(S/Esp.Tecn</t>
  </si>
  <si>
    <t>Pasamanos Tipo 3Anclados a murosCRD(S/Esp.Tecn</t>
  </si>
  <si>
    <t>Pasamanos Tipo 2 Rectos o InclinadosCRD(S/Esp.Tecn</t>
  </si>
  <si>
    <t>ABRAZADERA PERA GALVANIZADA UL/FM  8"</t>
  </si>
  <si>
    <t>Junta Neopreno ra-200 de wabo o equivalente CDRC</t>
  </si>
  <si>
    <t>MuroCortina V-C3(86.37x7.05m)CristalLamT6+6mmSG</t>
  </si>
  <si>
    <t>MuroCortina V-C4(86.37x7.05m)CRD(S/Esp.Tecnica</t>
  </si>
  <si>
    <t>MuroCortina V-C3(86.37x7.05m)CristalLamT6+8mm</t>
  </si>
  <si>
    <t>MuroCortina V-C2(36.33x7.05m)CRD(S/Esp.Tecnica</t>
  </si>
  <si>
    <t>MuroCortina V-C1(36.33x11.30m)CRD(S/Esp.Tecnica</t>
  </si>
  <si>
    <t>MuroCortina V-B6(67.61x7.05m)CRD(S/Esp.Tecnica</t>
  </si>
  <si>
    <t>MuroCortina V-B5(67.61x7.05m)CRD(S/Esp.Tecnica</t>
  </si>
  <si>
    <t>MuroCortina V-B4(36.33x11.30m)CRD(S/Esp.Tecnica</t>
  </si>
  <si>
    <t>MuroCortina V-B3(36.33x11.30m)CRD(S/Esp.Tecnica</t>
  </si>
  <si>
    <t>MuroCortina V-B2(36.33x7.05m)CRD(S/Esp.Tecnica</t>
  </si>
  <si>
    <t>CASETON DE ICOPOR RECUPERABLE (DENS: 8- 10 K/M3)</t>
  </si>
  <si>
    <t>FORMALETA LOSA DOBLE ALTURA  M2</t>
  </si>
  <si>
    <t>MuroCortina V-B1(36.33x7.05m)CRD(S/Esp.Tecnica</t>
  </si>
  <si>
    <t>MuroCortina V-A4(19.61x7.05m)CRD(S/Esp.Tecnica</t>
  </si>
  <si>
    <t>MuroCortina V-A3(19.61x7.05m)CRD(S/Esp.Tecnica</t>
  </si>
  <si>
    <t>MuroCortina V-A2(36.33x11.30m)CRD(S/Esp.Tecnica</t>
  </si>
  <si>
    <t>MuroCortina V-A1(36.33x11.30m)CRD(S/Esp.Tecnica</t>
  </si>
  <si>
    <t>PEGAMENTO ESPECIAL HF - BONDING X 1/4 GL</t>
  </si>
  <si>
    <t>Puerta P-42Met.Reja(27.45x3.30m)CDRC(S/Esp.Tecnica</t>
  </si>
  <si>
    <t>Puerta P-40Metalica(27.54x3.30m)CDRC(S/Esp.Tecnica</t>
  </si>
  <si>
    <t>Puerta P-39Metalica(17.15x3.30m)CDRC(S/Esp.Tecnica</t>
  </si>
  <si>
    <t>Puerta P-37Metalica(4.85x3.60m)CDRC(S/Esp.Tecnica)</t>
  </si>
  <si>
    <t>Puerta P-33Metalica(2.80x2.75m)CDRC(S/Esp.Tecnica)</t>
  </si>
  <si>
    <t>Puerta P-30Metalica(0.75x2.35m)CDRC(S/Esp.Tecnica)</t>
  </si>
  <si>
    <t>Puerta P-29Metalica(0.80x2.35m)CDRC(S/Esp.Tecnica)</t>
  </si>
  <si>
    <t>Puerta P-28Metalica(17.95x3.30m)CDRC(S/Esp.Tecnica</t>
  </si>
  <si>
    <t>Puerta P-27Metalica(1.00x2.35m)CDRC(S/Esp.Tecnica)</t>
  </si>
  <si>
    <t>Puerta P-25Metalica(0.85x2.35m)CDRC(S/Esp.Tecnica)</t>
  </si>
  <si>
    <t>Puerta P-23Metalica(8.55x6.85m)CDRC(S/Esp.Tecnica)</t>
  </si>
  <si>
    <t>Prefab tipo 2 en escalera para GraderiaGeneL=1.57</t>
  </si>
  <si>
    <t>Prefab tipo 2 en escalera para GraderiaGeneL=1.40</t>
  </si>
  <si>
    <t>FORMALETA COLUMNA RECT FENOLICO Incl Morda+CuñasM2</t>
  </si>
  <si>
    <t>CAÑUELA POLIURETANO E=1" RECUB. PAPEL KRAFT 2"</t>
  </si>
  <si>
    <t>CAÑUELA POLIURETANO E=1" RECUB. PAPEL KRAFT 1 1/2"</t>
  </si>
  <si>
    <t>CAÑUELA POLIURETANO E=1" RECUB. PAPEL KRAFT 1 1/4"</t>
  </si>
  <si>
    <t>CAÑUELA POLIURETANO e=1" RECUBR. PAPEL KRAFT 1"</t>
  </si>
  <si>
    <t>Puerta P-22Metalica(1.80x3.10m)CDRC(S/Esp.Tecnica)</t>
  </si>
  <si>
    <t>Puerta P-21Metalica(1.00x2.40m)CDRC(S/Esp.Tecnica)</t>
  </si>
  <si>
    <t>Puerta P-15Metalica(2.90x3.60m)CDRC(S/Esp.Tecnica)</t>
  </si>
  <si>
    <t>Puerta P-13Metalica(1.25x2.35m)CRD(S/Esp.Tecnica</t>
  </si>
  <si>
    <t>Puerta P-12Metalica(1.00x2.75m)CDRC(S/Esp.Tecnica)</t>
  </si>
  <si>
    <t>JUNTA DILAT. FLEX. 300 PSI L=0,5 3" BRIDA INOX.</t>
  </si>
  <si>
    <t>JUNTA DILAT FLEX 300 PSI L=0,5 1" BRIDA INOX.</t>
  </si>
  <si>
    <t>JUNTA DILAT. FLEXI 300 PSI L=0,5 1/2" BRIDA INOX.</t>
  </si>
  <si>
    <t>Puerta P-11Metalica(1.00x2.40m)CDRC(S/Esp.Tecnica)</t>
  </si>
  <si>
    <t>Puerta P-09Metalica(2.40x3.60m)CDRC(S/Esp.Tecnica)</t>
  </si>
  <si>
    <t>Puerta P-07Metalica(1.95x2.35m)CDRC(S/Esp.Tecnica)</t>
  </si>
  <si>
    <t>Puerta P-06Metalica(0.70x2.35m)CDRC(S/Esp.Tecnica)</t>
  </si>
  <si>
    <t>Puerta P-05Metalica(1.20x3.00m)CDRC(S/Esp.Tecnica)</t>
  </si>
  <si>
    <t>Puerta P-04Metalica(1.50x3.60)CDRC(S/Esp.Tecnica)</t>
  </si>
  <si>
    <t>Puerta P-02Metalica(7.40x3.60)CDRC(S/Esp.Tecnica)</t>
  </si>
  <si>
    <t>CieloRasoFalsoPanelAbsorbenteTipoPerforado+FibraC1</t>
  </si>
  <si>
    <t>CieloRasoFalsoAluzinBaffle100+FibVidrio+pin Zseca</t>
  </si>
  <si>
    <t>CieloRasoFalsoAluminioMiniwaveMicroperf.Pint.polie</t>
  </si>
  <si>
    <t>CieloRasoFalso AluminioMiniwavePerofradoPint.polie</t>
  </si>
  <si>
    <t>Puerta P-34Madera(9.20x4.0)CDRC(S/Esp.Tecnica)</t>
  </si>
  <si>
    <t>Puerta P-17Madera(6.60x3.20)CDRC(S/Esp.Tecnica)</t>
  </si>
  <si>
    <t>CERTIFICACION RETIE RETILAP PARQUE DE LOS NIÑOS</t>
  </si>
  <si>
    <t>Luminaria 24 Leds,80W,1.000mA-8.600LmBlanco Neutro</t>
  </si>
  <si>
    <t>PLATAFORMA  NATACION SEMIPROFESIONAL-</t>
  </si>
  <si>
    <t>Transformador 45Kva-11.4/208-120v-ocasionalSumergi</t>
  </si>
  <si>
    <t>CajaManiobras4VíasEntr:600A-Deriv:200A(15Kv)Sumerg</t>
  </si>
  <si>
    <t>Backstroke  PROFESIONAL (ARRANQUE DE ESPALDA) COMP</t>
  </si>
  <si>
    <t>PLATAFORMA NATACION-PROFESIONAL-C-ACUATICO</t>
  </si>
  <si>
    <t>GIMNASIO TORRE DOBLE FLEXION EXT PIERNA 150 LB</t>
  </si>
  <si>
    <t>GIMNASIO ARBOL DE BARRAS 8 USUARIOS 2 FLEXOR 2 GRX</t>
  </si>
  <si>
    <t>PuertaMeta.Celosia (CTS548-Codensa)L=2.87m;H=2.34</t>
  </si>
  <si>
    <t>PuertaPlegable (CTS548-1-Codensa)L=6.87m;H=2.34m</t>
  </si>
  <si>
    <t>Prueba VLF (tramo 465 ml)cable Alumin-Zona Franca</t>
  </si>
  <si>
    <t>CELDA B.T.MEDIDA CR EQUIPÁDA(Bajo techo 2x0.8x0.40</t>
  </si>
  <si>
    <t>Celda Duplex Seccionadores Entrada  y Salida-15 KV</t>
  </si>
  <si>
    <t>Celda paraTransformadorSecoClaseH75KVA-11400-208v</t>
  </si>
  <si>
    <t>TransformadorSecClasH-15KVA-11.4-208-120V+3PDS+Rue</t>
  </si>
  <si>
    <t>TransformadorSecClasH75KVA-11.4-208-120V+3DPS+Rued</t>
  </si>
  <si>
    <t>TUBERIA ALCANATRILLADO HERMÉTICA Ø24"(L=6.5M)</t>
  </si>
  <si>
    <t>PLANTA OREJA DE RATON  (Sum+Inst) sin tierra</t>
  </si>
  <si>
    <t>CAMION CAPACIDAD 6 TONELADAS DENTRO DE LA CIUDAD</t>
  </si>
  <si>
    <t>MEDIDOR ELECTRONICO TRIFASICO3X220/380V-CLASE-1</t>
  </si>
  <si>
    <t>Breaker Ind.(3x100Amp)25KA-Regulable 70-100 Amp</t>
  </si>
  <si>
    <t>LUMINARIA RALED II-48 LED NW-4.000K-12.800Lum</t>
  </si>
  <si>
    <t>CableAluminio#4-AWG-THHN-600V(Ser-8.000)7.000ml</t>
  </si>
  <si>
    <t>Poda Zona Verde (Carg+Retiro)  30.000 M2</t>
  </si>
  <si>
    <t>Piso Caucho recicl3cm (EPDM1cm+SBR2cm-spara1250m2</t>
  </si>
  <si>
    <t>LuminariaTECEO1-5120-40Leds90W-700mA-11100Lm</t>
  </si>
  <si>
    <t>Banca rectangular concreto L=0,5m Temik UHPC Segun</t>
  </si>
  <si>
    <t>Luminaria (24 Leds) 55W-700mA-6800Lm (rfe:5120)</t>
  </si>
  <si>
    <t>CABLE ALUMINIO  N°4/0 AWG SERIE 8000 THHN</t>
  </si>
  <si>
    <t>CABLE COBRE AISLADO # 250 MCM- KCM THHN/600V</t>
  </si>
  <si>
    <t>BANDEJA CABLOFIL 54*400*3 Mts ELECTROCINCADA</t>
  </si>
  <si>
    <t>Sumnistro e instalación guarda escobas en MDF 8 cm</t>
  </si>
  <si>
    <t>MESA DE AJEDREZ (Sumin +transp) Ver descri Técnica</t>
  </si>
  <si>
    <t>MÓDUL TUBO O BAUL (Sumi+trans)VER DESCRIPCION TECN</t>
  </si>
  <si>
    <t>MÓD.CABALLOPectoral sentado-BiopectoralesVERDESCRI</t>
  </si>
  <si>
    <t>MÓDULO JOTA (Estiramiento de pierna)VER DESCR. TEC</t>
  </si>
  <si>
    <t>Cortina Enrollable Black out blanco  100% polieste</t>
  </si>
  <si>
    <t>VÁLVULA CHEQUE CORTINA 1 1/4 - 250PSI EN BRONCE</t>
  </si>
  <si>
    <t>PisoCauchoReciclado:e=3cm(2:SBR+1:EPDM)Sum+Inst</t>
  </si>
  <si>
    <t>BOTAS DE SEGURIDAD EN CUERO CON PUNTA DE ACERO</t>
  </si>
  <si>
    <t>Señal Biosalud(0.80x1.20m)Lam.galv.Cal.20+TuboØ2"</t>
  </si>
  <si>
    <t>Estacion Gimnasia NTD- Street Workout(Diseño IDRD)</t>
  </si>
  <si>
    <t>Filtro de Aceite  DONALDSON P181099</t>
  </si>
  <si>
    <t>ServicioTécnico(CambfiltroAceitePlantDieselCummmin</t>
  </si>
  <si>
    <t>ServicioTécnico(CambfiltroAceitePlantListerStamfor</t>
  </si>
  <si>
    <t>LAMPARA LED 30W REDONDO blanca de incrustar</t>
  </si>
  <si>
    <t>MICRÓFONO DE MESA  PORFESIONAL CUELLO FLEXIBLE</t>
  </si>
  <si>
    <t>BAFLE SATÉLITE O PARLANTE DE PARED DE 30 W, 5.5”</t>
  </si>
  <si>
    <t>PARLANTE DE TECHO DE 6 W, 5” TRANSFORMADOR-LINEA</t>
  </si>
  <si>
    <t>Filtro de Aceite BALDWIN  BW5071</t>
  </si>
  <si>
    <t>ServicioTécnico(CambfiltroAceitePlantaCummins-880</t>
  </si>
  <si>
    <t>Filtro Aire FBW-B7241 Filter-Lube (Spin On)-Baldwi</t>
  </si>
  <si>
    <t>CABLE DUPLEX 2 X 18 AWG 18, 600V 100% COBRE</t>
  </si>
  <si>
    <t>CAJA TOTALIZADOR (40X40X10CM)Pint. Electrost.</t>
  </si>
  <si>
    <t>MODULO DE EXPANSIÓN (4 ENT-4SALID)12/24V</t>
  </si>
  <si>
    <t>LOGO PROGRAMADOR V-8 SIEMENS(8ENT-4SALID)</t>
  </si>
  <si>
    <t>CABLE 1/0 Cu-19  Hilos</t>
  </si>
  <si>
    <t>LINTERNA 18 LUCES TIPO LED RECARGABLE-INDUSTRIAL</t>
  </si>
  <si>
    <t>CAUTIN ELECTRICO TIPO LAPIZ  25 A 50 W PARA SOLDAR</t>
  </si>
  <si>
    <t>MULTITOMA 6 SALIDAS SUPRESOR DE PICO CON FUSIBLE</t>
  </si>
  <si>
    <t>PILA P/TELÉFONO INHALAMBRICO DE 3.6 VOLTIOS</t>
  </si>
  <si>
    <t>TUBO FLUORESCENTE 48 39W T12 LUZ DIA 122 CM</t>
  </si>
  <si>
    <t>CINTA DE ENMASCARAR DE 2" (ROLLO X 40 Mts)</t>
  </si>
  <si>
    <t>SOCKET HALOGENO CABLE SILICONADO GU-10</t>
  </si>
  <si>
    <t>BOMBILLOS HALOGENOS DICROICOS 50 W, 12 VOLTIOS</t>
  </si>
  <si>
    <t>ABRAZADERAS METÁLICA DOBLE TORNILLO PARATUBO 1/2"</t>
  </si>
  <si>
    <t>SIKASIL C  CARTUCHO DE  300 CC O SIMILAR</t>
  </si>
  <si>
    <t>REGISTRO/VALVULA  BOLA Ø 3/4" (MANIJA - METALICA)</t>
  </si>
  <si>
    <t>LLAVE ABASTO PLASTICO C/ACOPLE LAVAMANOS</t>
  </si>
  <si>
    <t>ACOPLES-BRONCE MACHO Y HEMBRA TIPO CONVENCIONAL</t>
  </si>
  <si>
    <t>CORREDERA METALICA (ZINC )  CAJON X 40CMS 40KG</t>
  </si>
  <si>
    <t>TUERCA HEXAGONAL  INOXIDABLE  304 DE 1/2</t>
  </si>
  <si>
    <t>TORNILLO HEXAGONAL  ZINCADO 3/8X1</t>
  </si>
  <si>
    <t>TORNILLO DE 8 X 1 1/2 PULG. DRYWALL PUNTA DE BROCA</t>
  </si>
  <si>
    <t>TORNILLO AUTOROSCANTE DE 6X2 (BOLSA X 100)</t>
  </si>
  <si>
    <t>TORNILLO AUTOROSCANTE DE 6 X1" (BOLSA X 100)</t>
  </si>
  <si>
    <t>TIJERA  JARDINERIA cortacesped 12" mango  madera</t>
  </si>
  <si>
    <t>TARRO ADHESIVO INSTANTÁNEO UNIV PRECISION X 5GR</t>
  </si>
  <si>
    <t>RASTRILLO- ESCOBA 25 DIENTES PLASTCA C/CABO</t>
  </si>
  <si>
    <t>LLAVE BOCA FIJA DE 6 A 22 MM (JUEGO 8 PZAS)</t>
  </si>
  <si>
    <t>GRIFERIA SANITARIO PALANCA CROMADA ENTRADA-SALIDA</t>
  </si>
  <si>
    <t>LLANA DENTADA  MANGO MADERA (UE=60)</t>
  </si>
  <si>
    <t>LLAVE ESTRELLA JUEGO 6 A 22MM 8 PZ STANLEY 86-091</t>
  </si>
  <si>
    <t>GRAPAS PARA ANCLAR LAVAMANOS (PLASTICA)</t>
  </si>
  <si>
    <t>GAFAS DE SEGURIDAD – LENTE CLARO CHELSEA</t>
  </si>
  <si>
    <t>BISAGRA REDONDA  (CÁPSULA O PISTON)  DE 5/8" HIERR</t>
  </si>
  <si>
    <t>LLAVE LAVAMANOS (individual  o sencilla)</t>
  </si>
  <si>
    <t>Cortassol Termobraise -150 + Estructura (Sum+Int)</t>
  </si>
  <si>
    <t>Tapa Plástica Seguridad Protecc.Rodamientos(5-10cm</t>
  </si>
  <si>
    <t>Barra de Giro travezaño L=1.47m; Ø=11/4" e=2.5mm</t>
  </si>
  <si>
    <t>Buje para Balancin Metalico D=11/2"(Sum) sin Tranp</t>
  </si>
  <si>
    <t>Tope Caucho Balancin o Biosaludable(Inc.Sum+Transp</t>
  </si>
  <si>
    <t>Plataforma Encuachetada escaleras-Puentes (50x60cm</t>
  </si>
  <si>
    <t>Barra Para Pasamanos AnguladoTuboØ1"e=2.5mmL=1.47m</t>
  </si>
  <si>
    <t>Plato para Módulo Twister Lam. Alfajor 3mm Ø=30cm</t>
  </si>
  <si>
    <t>Travesaño para módulo M-5 Tubo Estruct.galv. Ø3"</t>
  </si>
  <si>
    <t>PasoEscalera JuegoInf.L=1.05mTubGalv.11/4" e=2.5mm</t>
  </si>
  <si>
    <t>Silla Yee PVC (14"x 6")  355x160mm</t>
  </si>
  <si>
    <t>Puerta Cortafuego (2x2m) RF-180-Lam.Cal-16 (Retie)</t>
  </si>
  <si>
    <t>UNIÓN MECANICA PEAD 110MM (PE-100/PN-16/RDE-11)</t>
  </si>
  <si>
    <t>Grafadora tipo simmer autoTejaStandinSeam h=1 1/2"</t>
  </si>
  <si>
    <t>UNION  COBRE Ø 2 1/2"</t>
  </si>
  <si>
    <t>UNION  COBRE Ø 2"</t>
  </si>
  <si>
    <t>UNION  COBRE Ø 11/2"</t>
  </si>
  <si>
    <t>UNION  COBRE Ø 11/4"</t>
  </si>
  <si>
    <t>UNION  COBRE Ø 1"</t>
  </si>
  <si>
    <t>UNION  COBRE Ø 3/4"</t>
  </si>
  <si>
    <t>UNION  COBRE Ø 1/2"</t>
  </si>
  <si>
    <t>Poste PolipropilenoAltaResist(8x2cm) A=61cm F=38cm</t>
  </si>
  <si>
    <t>LAMINA PLASTICA EN POLIPROPILENO A-IMPACTO DE 4mm</t>
  </si>
  <si>
    <t>AUTO NIVELANTE SUECO SCHONOX FA (4000 PSI)</t>
  </si>
  <si>
    <t>PISO-VINILO TRAF-PESADO ACCZENT EVOLUTION</t>
  </si>
  <si>
    <t>Tubo Estructural GalvØ 3"-2mmCuadraASTM A-500 Grad</t>
  </si>
  <si>
    <t>VENTANA ALUMINIO PROY.3831+VIDRIO LAM 3+3mm</t>
  </si>
  <si>
    <t>LUMINARIA EMERGENCIA TIPO MICKEY MOUSE</t>
  </si>
  <si>
    <t>TOMA DOBLE MONO TIPO INTEMPERIE POLO TIERRA</t>
  </si>
  <si>
    <t>MANTENIMIENTO CALENTADOR A GAS BOSH THERM 8000S.</t>
  </si>
  <si>
    <t>INSTALACIÓN CIRCUITO IMPRESO THERM 8000-S</t>
  </si>
  <si>
    <t>CIRCUITO IMPRESO CALENTADOR A GAS THERM 8000S</t>
  </si>
  <si>
    <t>ELECTROVALVULA SELENOIDE BRONCE Normalmente Cerrad</t>
  </si>
  <si>
    <t>CHEQUE HIDRO Ø 3/4”  VERTICAL (150-200 PSI)</t>
  </si>
  <si>
    <t>TEE CPVC Ø  11/4"</t>
  </si>
  <si>
    <t>CODO CPVC - 90°Ø  1 1/4"</t>
  </si>
  <si>
    <t>TUBO CPVC  Ø 1 1/4" (RDE-11)</t>
  </si>
  <si>
    <t>TUBO COBRE Ø1 1/4"  RIGIDO- TIPO L</t>
  </si>
  <si>
    <t>TUBO COBRE Ø1 1/2"  RIGIDO- TIPO L</t>
  </si>
  <si>
    <t>PARTIDOR PISTAsupercross8m y challenger 5m Sum+ins</t>
  </si>
  <si>
    <t>Puerta+Pasador+portacand rejaAceroCal.16(2.0x1.0m)</t>
  </si>
  <si>
    <t>Calderin 500GPH-157W-Acero Inox. Cal.12 (Acpm)Sum+</t>
  </si>
  <si>
    <t>CAÑUELA POLIETILENO (2") E=2" FOIL BRILLANTE</t>
  </si>
  <si>
    <t>CAÑUELA POLIETILENO (1") E=2" FOIL BRILLANTE</t>
  </si>
  <si>
    <t>CAÑUELA POLIETILENO (1/2") E=2" FOIL BRILLANTE</t>
  </si>
  <si>
    <t>CAÑUELA POLIETILENO (2 1/2") E=1" FOIL BRILLANTE</t>
  </si>
  <si>
    <t>CAÑUELA POLIETILENO (2") E=1" FOIL BRILLANTE</t>
  </si>
  <si>
    <t>CAÑUELA POLIETILENO (1") E=1" FOIL BRILLANTE</t>
  </si>
  <si>
    <t>CAÑUELA POLIETILENO (1/2") E=1" FOIL BRILLANTE</t>
  </si>
  <si>
    <t>CAÑUELA POLIETILENO (21/2") E=1 1/2" FOIL BRILLANT</t>
  </si>
  <si>
    <t>CAÑUELA POLIETILENO (2") E=1 1/2" FOIL BRILLANTE</t>
  </si>
  <si>
    <t>CAÑUELA POLIETILENO (1") E=1 1/2" FOIL BRILLANTE</t>
  </si>
  <si>
    <t>CAÑUELA POLIETILENO (1/2") E=1 1/2" FOIL BRILLANTE</t>
  </si>
  <si>
    <t>MANOMETRO GLICERINA (0-200PSI) ACERO- (21/2")Vert</t>
  </si>
  <si>
    <t>COPA CONCENTRICA ACERO CARBON SOLDAR 4”X2”</t>
  </si>
  <si>
    <t>VALVULA DE ALIVIO ACERO/BRONCE Ø11/2”-200PSI-AGUA</t>
  </si>
  <si>
    <t>TUBO GALVANIZ. PRES. ASTM- A 53 (2")SCH-40(3.91MM)</t>
  </si>
  <si>
    <t>TAPON PVC ROSCADO  Ø 1 1/4"</t>
  </si>
  <si>
    <t>TEE POLIPROPILENO  Ø 4”</t>
  </si>
  <si>
    <t>CODO 90°  POLIPROPILENO  Ø 4”</t>
  </si>
  <si>
    <t>VALVULA DE GLOBO Ø 1"  (200PSI)</t>
  </si>
  <si>
    <t>TUBO ACERO GALVANIZADOØ3” (e=3.25MM) L=6M</t>
  </si>
  <si>
    <t>TUBO ACERO GALVANIZADOØ11/2” (e=2.95MM) L=6M</t>
  </si>
  <si>
    <t>ManometroGlicerinDial 4"acero-conex-vert.(0-200psi</t>
  </si>
  <si>
    <t>CHEQUE AMORTIGUADO EXTREMO RANURADO 2 1/2” - 300 PSI</t>
  </si>
  <si>
    <t>CHEQUE AMORTIGUADO EXTREMO RANURADO 2” - 300 PSI</t>
  </si>
  <si>
    <t>ValvulaAngularDrenaje/pruebaVictaulicRosc1"(175psi</t>
  </si>
  <si>
    <t>VALVULA MARIPOSA EXTRE.RANUR.UL/FM21/2”Pmi(175psi)</t>
  </si>
  <si>
    <t>VALVULA MARIPOSA EXTREM. RANURA UL/FM2”Pmin(175psi</t>
  </si>
  <si>
    <t>COPA EXCENTRICA ACERO NEGRO ROSCAR 3”X2”</t>
  </si>
  <si>
    <t>COPA CONCENTRICA ACERO NEGRO SOLDAR 3”X2”</t>
  </si>
  <si>
    <t>COPA CONCENTRICA ACERO NEGRO ROSCAR 1 1/2”</t>
  </si>
  <si>
    <t>CODO ACERO NEGRO ROSCADO 150 S.C.I.  - 1 ¼"</t>
  </si>
  <si>
    <t>ACOPLE  FLEXIBLE HIERRO DUCTIL RANURADO Ø 6"</t>
  </si>
  <si>
    <t>TEE ACERO  NEGRO -1 1/4"</t>
  </si>
  <si>
    <t>Niple Pasamuro Acero Galvaniz- Ø6”Roscad(1m)Cal.40</t>
  </si>
  <si>
    <t>NIPLE PASAMURO ACERO NEGRO -  Ø6” ROSCADO</t>
  </si>
  <si>
    <t>NIPLE PASAMURO ACERO NEGRO–Ø2”ROSCADO+RUANA</t>
  </si>
  <si>
    <t>UNION  ACERO CARBON ROSCADA SCH 40 - 2"</t>
  </si>
  <si>
    <t>TUBO ACERO CARBON C/C SCH 40 – ½" CON ROSCA</t>
  </si>
  <si>
    <t>Luminaria Lineal Led Driver  (64W) -8x8cm L=2.40m</t>
  </si>
  <si>
    <t>Transferencia Automat (250A)Contact-Contr+Barraje</t>
  </si>
  <si>
    <t>Transferencia Automat (1000A)Contact-Contr+Barraje</t>
  </si>
  <si>
    <t>Luminaria Teceo-2-(96 Leds)22.400Lm;700mA;+Fotoc</t>
  </si>
  <si>
    <t>Panel Led (60x60) 45W-6K (100-277v) Sobreponer usar CIO106191</t>
  </si>
  <si>
    <t>MANÓMETRO GLICERINA DIAL4”ACERO-CONEX-VERT.(0-200</t>
  </si>
  <si>
    <t>Medición Sist. Puesta  Tierra y Resistividad (UDS)</t>
  </si>
  <si>
    <t>TUBO  AGUA NTC-5890- Ø3" GALVANIZADA</t>
  </si>
  <si>
    <t>Luminaria 128LED 279W - 1000mA -45700Lm Tipo Coden</t>
  </si>
  <si>
    <t>Luminaria 128LED 279W - 700 mA -34600Lm Tipo Coden</t>
  </si>
  <si>
    <t>Abrazadera Uacero inox.de 1/4"para Ø 11/2"+tuerca</t>
  </si>
  <si>
    <t>Abrazadera Uacero inox.de 1/4"para Ø 11/4"+tuerca</t>
  </si>
  <si>
    <t>Abrazadaera Uacero inox.de 5/16"para Ø 2"+tuerca3</t>
  </si>
  <si>
    <t>UPS-20 KVA  BIFASICA- AUTONOMIA: 8 A10 MINUTOS</t>
  </si>
  <si>
    <t>INTERCAMBIADOR DE CALOR (CALDERA M MUIRA DE 50BPH</t>
  </si>
  <si>
    <t>Piso DeckColor Madera+Estrct.Acero Galv. (Sum+Ins)</t>
  </si>
  <si>
    <t>EstacaPlást.Poliet.AltoImpact(6x6cm)L=30cm(Su+Ins)</t>
  </si>
  <si>
    <t>Deck PlásticoImport.SobreponPolietil+Rampa(Sum+Ins</t>
  </si>
  <si>
    <t>PisoPistaAtletismoPrefabricado(Sum+inst) IAAF-(2)</t>
  </si>
  <si>
    <t>MESA DE AJEDREZ 4 PUESTOS NO APTA INTERPERIE REFO</t>
  </si>
  <si>
    <t>terminal  cobre para cable 400 MCM</t>
  </si>
  <si>
    <t>UNION POLIPROPILENO  Ø 2” (63MM)</t>
  </si>
  <si>
    <t>UNION POLIPROPILENO  Ø 11/4” (40MM)</t>
  </si>
  <si>
    <t>BancaSinEspaldarPolipropileno(0.70x0.43)H=0.43m</t>
  </si>
  <si>
    <t>BancaSinEspaldarPolipropileno(1.25x0.43)H=0.43m</t>
  </si>
  <si>
    <t>BancaSinEspaldarPolipropileno(2.60x0.43)H=0.43m</t>
  </si>
  <si>
    <t>GIMNASIO-AIRE-LIBRE- FlexionesPecho-TricepsDoble</t>
  </si>
  <si>
    <t>GIMNASIO-AIRE-LIBRE BANCA-LUMBARES-PARALELAS</t>
  </si>
  <si>
    <t>TANQUE TORMENTA EN FIBRA DE VIDRIO REFORZADA DE 25</t>
  </si>
  <si>
    <t>REDUCCION CAMPANA ESPIGO  ADVAN EDGE DE 6” A 8”</t>
  </si>
  <si>
    <t>TUBO DE DRENAJE PEAD ADS 10” DW AASTHO M252</t>
  </si>
  <si>
    <t>TUBO DE DRENAJE PEAD ADS 8” DW AASTHO M252</t>
  </si>
  <si>
    <t>TUBO DE DRENAJE PEAD ADS 6” DW AASTHO M252</t>
  </si>
  <si>
    <t>CanecaPedalConTapa(5 litros)AceroInox.D=21cmh=32cm</t>
  </si>
  <si>
    <t>Vidrio Laminado Transparente 3+3mm (Inc. transport</t>
  </si>
  <si>
    <t>Aviso(50x100cm)marco Tubo Cuadrado h=1.80M+Banner</t>
  </si>
  <si>
    <t>Saltometro Salto  Altura, requerimiientos IAAF</t>
  </si>
  <si>
    <t>POSTE EN CONCRETO PRETENSADO H=16M(1.350KG)linea</t>
  </si>
  <si>
    <t>TRAILER CAMA ALTA (CAPACIDAD 25 TONELADAS)</t>
  </si>
  <si>
    <t>SEPARADOR DE CARRIL PISCINA-25 M DE LARGO</t>
  </si>
  <si>
    <t>SEPARADOR DE CARRIL PISCINA-50 M DE LARGO</t>
  </si>
  <si>
    <t>ENROLLADOR PARA MANTA TERMICA USO DE TRABAJO PESAD</t>
  </si>
  <si>
    <t>MANTA TERMICA FLOTANTE PARA PISCINAS 25 Largo X 1</t>
  </si>
  <si>
    <t>SISTEMA DE DETECCIÓN DE ARRANQUE EN FALSO</t>
  </si>
  <si>
    <t>SISTEMA ELECTRÓNICO DE MARCADORES Y MEDIDOR DE CAR</t>
  </si>
  <si>
    <t>SISTEMA ELECTRÓNICO FOTO FINISH+CRONOMET AUTOMÁTIC</t>
  </si>
  <si>
    <t>JaulaProtecciónLanzam.DiscoyMartillo(Sum+Ins)IAAF</t>
  </si>
  <si>
    <t>CírculosConcentricosLanzamientoDiscoyMartillo-IAAF</t>
  </si>
  <si>
    <t>Zona de CaidaSaltodeAltura(Sum+Inst)IAAF(0.70x4x6m</t>
  </si>
  <si>
    <t>CajetinAcero+Tapa+Saltometro+Zona de caida(IAAF)</t>
  </si>
  <si>
    <t>VallasObstáculosAtletisto- (3) Unid/Jgo-IAAF(Sumin</t>
  </si>
  <si>
    <t>VallasPistaAtletisto-80Unidades/Juego(Sumini) IAAF</t>
  </si>
  <si>
    <t>CubiertaBastidorFosoAguaPistaAtlet(Sum+Inst)IAAF</t>
  </si>
  <si>
    <t>ObstáculoParaRiaFosoPistaAtletismo(Sum+Inst)IAAF</t>
  </si>
  <si>
    <t>FosoAguaPrefab.SaltoPistaAtletismo(Sum+Inst)IAAF</t>
  </si>
  <si>
    <t>DelimitadorAluminMovilPistaAtletismo(Sum+Ins)IAAF</t>
  </si>
  <si>
    <t>CajaInspecciónPolimeroPistaAtletismo(Sum+Inst)IAAF</t>
  </si>
  <si>
    <t>CanaletaPolimeroPistaAtletismo(Sum+Inst)NormaIAAF</t>
  </si>
  <si>
    <t>TransformadorTrifasico(480/220-127V)40 KVA-Dy5+Tra</t>
  </si>
  <si>
    <t>TransformadorTrifasico(480/220-127V)60 KVA-BT+Tran</t>
  </si>
  <si>
    <t>AdhesivoSpray(24 Onz)para pega de cinta antidesliz</t>
  </si>
  <si>
    <t>CintaAntideslizanteA=50mmNegra-TraficoPeaton.-Roll</t>
  </si>
  <si>
    <t>GramaSintetica(10mm)500Gr/m2 (Sumin+Instalación)</t>
  </si>
  <si>
    <t>ESMALTE URETANO  AMARILLO (Componente A+B)</t>
  </si>
  <si>
    <t>ESMALTE EPOXICO AMARILLO (Componente A+B)</t>
  </si>
  <si>
    <t>TableroDistribuc(1.20x1.0x0.40m)FrenteMuertoS/Espe</t>
  </si>
  <si>
    <t>PEGACOR PARA VIDRIO BLANCO (BOLSA DE 10Kg)</t>
  </si>
  <si>
    <t>MarmolSinuAguamarinaFachada (12mm)Nat:30cmJ.P.</t>
  </si>
  <si>
    <t>SIKA VISCOBOND  (3.2Kg)</t>
  </si>
  <si>
    <t>REFLECTOR  LED (200W) BLANCO FRIO</t>
  </si>
  <si>
    <t>LUMINARIA RALED II 32 LED 72 W PARA SENDEROS</t>
  </si>
  <si>
    <t>ACCESORIOS PVC 2"/1" (incluye sold.limp.lubri.cin)</t>
  </si>
  <si>
    <t>UNION FLEXIBLE  1” x 12”</t>
  </si>
  <si>
    <t>SWITCH FLOTADOR PARA TANQUE</t>
  </si>
  <si>
    <t>RELEVO ENCENDIDO AUTOMATICO MOTOBOM</t>
  </si>
  <si>
    <t>CONTROLADOR DE 4 ESTACIONES (rain bird) sim</t>
  </si>
  <si>
    <t>Pluviómetro electr. RAIN CHECK de rain &amp; bird o eq</t>
  </si>
  <si>
    <t>Marco en pino puerta de 80cmx220cm;A=10cm;E=3cm</t>
  </si>
  <si>
    <t>AdoquinGramoquinConc.Gris(30x30x6CM)Peaton-Obra</t>
  </si>
  <si>
    <t>Sum/Inst Puerta tub.cuad1 1/2"-4"x1 1/2"(2.4x1.8m)</t>
  </si>
  <si>
    <t>LuminariaparaPosteM-130(ap-70w208/220v)+fotoc+bomb</t>
  </si>
  <si>
    <t>AvisoLam2mm,acabOxidoCalado(9*0.45M)marcotub4x4cm</t>
  </si>
  <si>
    <t>ADOQUIN PEATONAL CON. BICAPAVERDE(10X20X6CM)</t>
  </si>
  <si>
    <t>CAMION CARPADO DE 10 TON DENTRO DE CIUDAD</t>
  </si>
  <si>
    <t>AdoquínPeat,conc,bicapa,colorocre/terra(10x20x6)ob</t>
  </si>
  <si>
    <t>ADOQUIN PEATONAL CON. BICAPA GRIS (10X20X6CM)Obra</t>
  </si>
  <si>
    <t>CONCRETO PAVIMENTO MR-36 (&gt;500 M3) AS-4"(10CM)</t>
  </si>
  <si>
    <t>TornilloConector5/8"x3"+Arandela+Tuerca Acero G-5</t>
  </si>
  <si>
    <t>Guaya en Acero Inoxidable Encauchetada tramo 25ML</t>
  </si>
  <si>
    <t>L´minaPoliestirenoAltoImpacto(90x120cm)cal.5mmBlan</t>
  </si>
  <si>
    <t>L´minaPoliestirenoAltoImpacto(30x40cm)cal.5mmBlanc</t>
  </si>
  <si>
    <t>L´minaPoliestirenoAltoImpacto(60x70cm)cal.5mmBlanc</t>
  </si>
  <si>
    <t>L´minaPoliestirenoAltoImpacto(60x90cm)cal.5mmBlanc</t>
  </si>
  <si>
    <t>BANNER PLASTICO 13 ONZ.(3.0X1.0M) MICROPERFORADO</t>
  </si>
  <si>
    <t>PINTURA ELECTROSTATICA PARA PLATINA DE 2"</t>
  </si>
  <si>
    <t>PINTURA ELECTROSTATICA PARA PLATINA DE 3"</t>
  </si>
  <si>
    <t>PENDON( 6X1.0M) Banner13-Onz.Fullcolor-Ojaletc/1m</t>
  </si>
  <si>
    <t>PINTURA ELECTROSTATICA PARA TUBO DE  3/4"X3/4"</t>
  </si>
  <si>
    <t>LLANTA TRASERA, 12,4 X 24,8 – 8 LONAS – R1 TACO BA</t>
  </si>
  <si>
    <t>LLANTA TRASERA, 18,4 X 30 – 10 LONAS – R1 TACO BAJ</t>
  </si>
  <si>
    <t>MEZCLADORA PARA CONCRETO 3 BULTOS ELECTRICO</t>
  </si>
  <si>
    <t>VálvulaMariposa 8"X150HierroCortiAceroInox316+Pint</t>
  </si>
  <si>
    <t>VálvulaMariposa 10"x150psiHierroCortiAcero316+pint</t>
  </si>
  <si>
    <t>FiltroLentoLavadoFibraVidrFalsoFondo(60x80cm)L=1M</t>
  </si>
  <si>
    <t>MotobombaSumerg.-1HPAceroInox.Descarg11/2"Q=78glp</t>
  </si>
  <si>
    <t>TUBO CONCRETO REFORZØ48"CLASE-1+Transp.(L=2.50m)</t>
  </si>
  <si>
    <t>PosteSujetadorCaninoTuboGalvanizado(Diseño IDRD)</t>
  </si>
  <si>
    <t>BebederoCaninoDobleAceroInox.304Cal.16 (DiseñoIDRD</t>
  </si>
  <si>
    <t>CanecaZonaCaninaAceroInox.304cal.16+Dispensador</t>
  </si>
  <si>
    <t>CONCEPTUALIZACION GEOTECNICA  (NO USAR)</t>
  </si>
  <si>
    <t>REJILLA PERIMETRAL  PISCINA  (,29X,03X1 MT)</t>
  </si>
  <si>
    <t>SumBancaindivConcretoConEspaldarEstruAceroPintCDRC</t>
  </si>
  <si>
    <t>Banner Impreso (6.30x2.94m)S/Des"Banco de supl</t>
  </si>
  <si>
    <t>STIKERS(22x15CM)S/Des"Puntos de Comida Estadio</t>
  </si>
  <si>
    <t>Banner Impreso (3.00x2.55m)S/Des"Banco Arbitros Es</t>
  </si>
  <si>
    <t>Banner Impreso (3.50x1.07m)S/Des"Idrd Estadio de t</t>
  </si>
  <si>
    <t>Banner Impreso (2.56x2.04m)S/Des"Idrd Estadio de T</t>
  </si>
  <si>
    <t>Banner Impreso (5.03x3.02m)S/Descripción "banco de</t>
  </si>
  <si>
    <t>Banner Impreso y pegado con cinta(4.40x0.80m)S/Des</t>
  </si>
  <si>
    <t>Banner Impreso y pegado con cinta(3.06x2.40m)S/Des</t>
  </si>
  <si>
    <t>Banner Impreso y pegado con cinta(1.30x0.80m)S/Des</t>
  </si>
  <si>
    <t>Mapa Vinilo Adhesivo con Acetato (2.10x1.50m)S/Des</t>
  </si>
  <si>
    <t>CHALECO SALVAVIDAS  REFLECT.IMPERM.ABULLANADO3CORR</t>
  </si>
  <si>
    <t>FLOTADOR SALVAVIDAS ESPUMA POLIESTIRENO 20"CONSOGA</t>
  </si>
  <si>
    <t>OVEROL FONTANERO IMPER.CA.25 AMARIL.BOTAPVCPTA ACE</t>
  </si>
  <si>
    <t>BOLSA INDUST. BASURA CAL-2 ; PAQ.DE 25 UN (70X100C</t>
  </si>
  <si>
    <t>ESPONJA FIBRA ABRASIVA  X 36 UNIDADES</t>
  </si>
  <si>
    <t>TRAPERO EN ALGODON N°1.000(450Gr) MANGO EN MADERA</t>
  </si>
  <si>
    <t>CARTELERA INFORMATIVA  ALUMINIO (2X1 Mts)</t>
  </si>
  <si>
    <t>GUANTE MOSQUETERO  CAUCHO CAL. 65 - PAR</t>
  </si>
  <si>
    <t>CAMBIO AUTOMATICO 12HP (Motor Electrico3600rpm)</t>
  </si>
  <si>
    <t>CAMBIO AUTOMATICO 7.5HP (Motor Electrico3600</t>
  </si>
  <si>
    <t>CAMBIO AUTOMATICO 2.4 A 5.0HP (Motor Electrico3600</t>
  </si>
  <si>
    <t>CAMBIO RETENEDORES 20HP (Motor Electrico3600rpm)</t>
  </si>
  <si>
    <t>CAMBIO RETENEDORES 12HP (Motor Electrico3600rpm)</t>
  </si>
  <si>
    <t>CAMBIO RETENEDORES 7.5HP (Motor Electrico3600rpm)</t>
  </si>
  <si>
    <t>CAMBIO RETENEDORES 2.4 A 5.0HP (Motor Electrico3</t>
  </si>
  <si>
    <t>JUEGO RODAMIENTOS 20 HP (Motor Electrico3600</t>
  </si>
  <si>
    <t>JUEGO RODAMIENTOS 12.0HP (Motor Electrico3600</t>
  </si>
  <si>
    <t>JUEGO RODAMIENTOS 7.5HP (Motor Electrico3600</t>
  </si>
  <si>
    <t>JUEGO RODAMIENTOS 2.4 A 5.0 HP(Motor Electrico3600</t>
  </si>
  <si>
    <t>CAMBIO SELLOS 7.2 HP (Motor Electrico 3.600 rpm)</t>
  </si>
  <si>
    <t>CAMBIO SELLOS (Motor Electrico2.4 a 5.0 HP (3.600</t>
  </si>
  <si>
    <t>REGISTRO CORTINA Ø4" PESADO S/NORMA ICONTEC</t>
  </si>
  <si>
    <t>TUBO GALVANIZADO-Ø3"(3.38MM)-AGUA-NTC-5890-6M</t>
  </si>
  <si>
    <t>GaviónRecubPVC(2x1x1m)TripTorsCal.13.H10x10cm+Diaf</t>
  </si>
  <si>
    <t>Diafragma MallaTriple Tors.Rec.PVCcal-10Hueco10x10</t>
  </si>
  <si>
    <t>TuboDrenajeCorrugaPerforada(160mm)sin filtro-Rollo</t>
  </si>
  <si>
    <t>KIT SILLA YEE S4 PLUS(200MMX160MM)ALCANT.NOVAFORT</t>
  </si>
  <si>
    <t>TUBO ALCANTARILLADO NOVAFORT S8 (355MM)L=6M</t>
  </si>
  <si>
    <t>TUBO ALCANTARILLADO NOVAFORT S8 (250MM)L=6M</t>
  </si>
  <si>
    <t>TUBO ALCANTARILLADO NOVAFORT S8 (500MM)L=6M</t>
  </si>
  <si>
    <t>REDUCCION EXCENTRICA NOVAFORT (160X110MM)</t>
  </si>
  <si>
    <t>ARO TAPA PP CAMARA DE INSPECCION REDONDA</t>
  </si>
  <si>
    <t>ELEVADOR CAMARA DE INSPECCIÓN(600)600X1750MM</t>
  </si>
  <si>
    <t>BASE CAMARA  DE INSPECCION (600) TIPO TANQUE</t>
  </si>
  <si>
    <t>BASE CAJA DE INSPECCION  (400)200X160MM</t>
  </si>
  <si>
    <t>CELDA AQUACELL RD CON KIT (Celda 1x0.50x0.39m)</t>
  </si>
  <si>
    <t>TUBO ALCANT. NOVAFORT S8(400MM) L=6M NORMA ICONTEC</t>
  </si>
  <si>
    <t>TUBO ALCANTARILLADO NOVAFORT S8 (315MM)L=6M</t>
  </si>
  <si>
    <t>LUMINARIA 18.000 LUMENES. 156W. 100.000 HORAS</t>
  </si>
  <si>
    <t>AIRE ACONDI. DE 56600 BTU TIPO SPLIT (Pisotecho)</t>
  </si>
  <si>
    <t>MANTENIMIENTO PREVENTIVO UPS 160 K (Emerson)</t>
  </si>
  <si>
    <t>BALDOSA PLASTICA PERFORADA 30X30 (Piscinas)</t>
  </si>
  <si>
    <t>LOSA  CONCRETO 0.62X0.62 e=4cm,Acab. grant.cuchuco</t>
  </si>
  <si>
    <t>ESTRUCTURA CANCHA MULTINIVEL BALONCESTO móvil</t>
  </si>
  <si>
    <t>CUBIERTA SANDWICH FIBRA Aluzinc. Cal 26 sum+Inst</t>
  </si>
  <si>
    <t>Puerta para Divsion Baño Acero Inoxida (0.60x1.80m</t>
  </si>
  <si>
    <t>PuertaMetal.Entamb.Corrediz(A=4.85m;H=2.85m)+Marc+</t>
  </si>
  <si>
    <t>Puerta Metal Entanbor A=0.80M, H=2m Cal.18+Marco+C</t>
  </si>
  <si>
    <t>Puerta Metal Entanbor A=1M, H=2m Cal.18+Marco+Cerr</t>
  </si>
  <si>
    <t>MURO VERDE(Diseñ,constr,estr,plant,riego)315 m2</t>
  </si>
  <si>
    <t>CABLE EN ACERO GALVANIZADO Ø1/8"(7X7) POR 100ML</t>
  </si>
  <si>
    <t>LuminariaBahiaAlta (12000lumens;120-277v;4000k)med</t>
  </si>
  <si>
    <t>PLATINA HIERRO (1/4"X3") L=6M;PESO=22.8Kg/UN</t>
  </si>
  <si>
    <t>PLANTA ELECTRICA DE EMERGENCIA 35 KVA Bogota</t>
  </si>
  <si>
    <t>VALVULA DE PIE EN ACERO INOXIDABLE DE 21/2"</t>
  </si>
  <si>
    <t>VALVULA DE PIE EN ACERO INOXIDABLE DE 11/2"</t>
  </si>
  <si>
    <t>KIT BRILLANTES CON ARENA BLANCO (EMBOQUILLADO)</t>
  </si>
  <si>
    <t>TABLERO TRIFASICO 24 CIRCUITOS-N°2-EDUARDO SANTOS</t>
  </si>
  <si>
    <t>TABLERO TRIFASICO 24 CIRCUITOS-N°1-EDUARDO SANTOS</t>
  </si>
  <si>
    <t>PLANTA DE EMERGENCIA DE 95kW - 105 kVA PRIME, EFEC</t>
  </si>
  <si>
    <t>PLANTA DE EMERGENCIA 95KVA -105  KVA  PRIME</t>
  </si>
  <si>
    <t>MEDIDOR ELECTRONICO TRIFASICO10-100 AMPClase-2</t>
  </si>
  <si>
    <t>TRANSFORMADOR TRIFÁSICO TIPO SECO DE 225 kVA, 11.4</t>
  </si>
  <si>
    <t>DESCARGADOR DE SOBRETENSIÓN TIPO CODO DE 15 kV (DP</t>
  </si>
  <si>
    <t>CELDA DUPLEX DE M.T. (ENTRADA-SALIDA), 17.5 kV, 63</t>
  </si>
  <si>
    <t>TERMINAL PREFORMADO TIPO INTERIOR PARA CABLE DE  M</t>
  </si>
  <si>
    <t>TERMINAL PREFORMADO TIPO BUJE PARA CABLE DE  M.T.</t>
  </si>
  <si>
    <t>Luminaria LED 450W - 1000mA(Utilizar CIO-105598)</t>
  </si>
  <si>
    <t>Luminaria LED 400W - 530 mA (Utilizar CIO-106175)</t>
  </si>
  <si>
    <t>Luminaria LED 250W - 350 Ma(Utilizar CIO-104911)</t>
  </si>
  <si>
    <t>Luminaria LED 150W - 530mA- (Utilizar CIO-106115)</t>
  </si>
  <si>
    <t>Llanta enDesusoRin22.5 (Sum+Carg+Transp+Desc)Bt</t>
  </si>
  <si>
    <t>MANTO REVEGETACION - Ecomatrix Verde o similar</t>
  </si>
  <si>
    <t>MODULO MADERA JUEZ(Secretario,Testigo)SUMIN+I</t>
  </si>
  <si>
    <t>Transformador Trifasico seco10KVA 440-208/120vDyn5</t>
  </si>
  <si>
    <t>Transformador Trifasico seco30KVA 440-208/120vDyn5</t>
  </si>
  <si>
    <t>Transformador Trifasico seco75KVA 440-208/120vDyn5</t>
  </si>
  <si>
    <t>DISPOSITIVO PARA PROTECCION SOBRETENSION (DPS)CatB</t>
  </si>
  <si>
    <t>LLAVE CONMUTACIÓN MANUAL Tetrapolar 70 AMP</t>
  </si>
  <si>
    <t>VALVULA CHEQUE Ø 2" CON CORTINA PERFORADA</t>
  </si>
  <si>
    <t>VALVULA DOBLE COMPUERTA ELAS. 4" (Ver descripción)</t>
  </si>
  <si>
    <t>VALVULA DOBLE COMPUERTA ELAS. 3" (Ver descripción)</t>
  </si>
  <si>
    <t>VALVULA DOBLE COMPUERTA ELAS. 2" (Ver descripción)</t>
  </si>
  <si>
    <t>Equipos Sistema  Eyector Automático N°2</t>
  </si>
  <si>
    <t>Equipos Sistema  Eyector Automático N°1</t>
  </si>
  <si>
    <t>Breaker Industrial Regulable (3x28 a 40 AMP)  40KA</t>
  </si>
  <si>
    <t>TUBO CONC.REFORZ.Ø20"CLASEIII-N/ICONTEC-401</t>
  </si>
  <si>
    <t>TUBO CONC.REFORZ.Ø24"CLASEIII-N/ICONTEC-401</t>
  </si>
  <si>
    <t>TUBO PRESIÓN PVC Ø6"EXTREMO LISO S/NORMA ICONTEC</t>
  </si>
  <si>
    <t>CUCHILLA PARA GUADAÑADORA DE 1” PARA TRABAJO LIVIA</t>
  </si>
  <si>
    <t>TRAPERO ENCABADO ALGODON 350 Gr. MANGO MADERA</t>
  </si>
  <si>
    <t>SIKADUR COMBIFLEX H-15    (ROLLO DE 12.5 MTS)</t>
  </si>
  <si>
    <t>GORRO INDUSTRIAL CON POLERA (TIPO CHAVO)</t>
  </si>
  <si>
    <t>GUANTES DE CAUCHO PEQUEÑO CAL.35 (PAR)</t>
  </si>
  <si>
    <t>CANDADO DE SEGURIDAD REFERENCIA 840 TIPO ALEMAN</t>
  </si>
  <si>
    <t>BOTAS PANTANERAS  EN PVC</t>
  </si>
  <si>
    <t>BOLSAS INDUSTRIALES PARA BASURA PAQX25(tama70x100c</t>
  </si>
  <si>
    <t>GUADAÑADORA PARA CESPED 43 cc. 2,5HP(TRAB.PESADO)</t>
  </si>
  <si>
    <t>MALLA DE ANJEO PLASTICA GALLINERO 25X30MM A=1.80M</t>
  </si>
  <si>
    <t>FLOCULANTE  (Reactivo quimico piscinas)</t>
  </si>
  <si>
    <t>ANALISIS HONGO LEVADURAS Y DERMATOFITOS</t>
  </si>
  <si>
    <t>ANALISIS CLORO RESIDUAL TOTAL (Mant. piscinas)</t>
  </si>
  <si>
    <t>GRATAS ACERO CON MANGO MADERA (5X11/4")</t>
  </si>
  <si>
    <t>CORAZA Y NEUMATICO  DE 4 LONAS PARA CRRETILLA</t>
  </si>
  <si>
    <t>LIMA TRIANGULAR DE 6” CABO PLASTICO PARA AFILAR</t>
  </si>
  <si>
    <t>CHEQUE CORTINA Ø 2"(125-200PSI)SELLO METALICO</t>
  </si>
  <si>
    <t>CHEQUE CORTINA Ø 11/2"(125-200PSI)SELLO METALICO</t>
  </si>
  <si>
    <t>CHEQUE CORTINA Ø 11/4"(125-200PSI)SELLO METALICO</t>
  </si>
  <si>
    <t>CHEQUE CORTINA Ø 1"(125-200PSI)SELLO METALICO</t>
  </si>
  <si>
    <t>CERAMICA PARA PISCINA PARQUE PATIO BONITO</t>
  </si>
  <si>
    <t>VALVULA CHEQUE CORTINA Ø  3"BRONCE-EXTREMO ROSCADO</t>
  </si>
  <si>
    <t>REGISTRO CORTINA  PESADO 2"S/NROMA ICONTEC</t>
  </si>
  <si>
    <t>REGISTRO CORTINA  PESADO 1 1/2" S/NORMA ICONTEC</t>
  </si>
  <si>
    <t>REGISTRO CORTINA  PESADO 1 1/4" S/NORMA ICONTEC</t>
  </si>
  <si>
    <t>ARENA  PARA FILTRO (Piscinas 45 Kg)</t>
  </si>
  <si>
    <t>REGISTRO CORTINA PESADO  Ø 11/4" RED WHITE</t>
  </si>
  <si>
    <t>REGISTRO CORTINA PESADO  Ø 1" S/NORMA ICONTEC</t>
  </si>
  <si>
    <t>VALVULA DE PIE Ø1"BRONCE(125-150PSI)CANAST-METALIC</t>
  </si>
  <si>
    <t>VALVULA DE PIE Ø11/4"BRONCE(125-150)PSI CANAST-MET</t>
  </si>
  <si>
    <t>VALVULA DE PIE Ø11/2"BRONCE(125-150)PSI CANAST-MET</t>
  </si>
  <si>
    <t>VALVULA DE PIE Ø 2"BRONCE(125-150)PSI CANAST-METAL</t>
  </si>
  <si>
    <t>PLANTACION DE ARBOLES ver descripcion tecnica</t>
  </si>
  <si>
    <t>DESENRAIZADO DE ARBOLES ver descripcion tecnica</t>
  </si>
  <si>
    <t>TRATAMIENTOS INTEGRALES Árboles mayores a 20 mts</t>
  </si>
  <si>
    <t>TRATAMIENTOS INTEGRALES Árbol entre 15 – 19,99 mts</t>
  </si>
  <si>
    <t>BLOQUEO Y TRASLADO DE ARBOLESArbol entre10–14m</t>
  </si>
  <si>
    <t>Mesa concreto. ajedrez ver Descripcion  tecnica</t>
  </si>
  <si>
    <t>VALVULA PRUEBA-DRENAJE 1" BR C-VISOR UL-FM</t>
  </si>
  <si>
    <t>Repique de árboles caídos y retiro de los desechos</t>
  </si>
  <si>
    <t>Repique de árboles caídos. Ver descripción tecnica</t>
  </si>
  <si>
    <t>PT100  piscinas complejo acuatico</t>
  </si>
  <si>
    <t>Mant.  preventivo aire acondicionado Mini split</t>
  </si>
  <si>
    <t>REFLECTOR LED TIPO WALLPACK 30W(3.000K)100-240V</t>
  </si>
  <si>
    <t>REFLECTOR LED TIPO WALLPACK 50W(3.000K)100-240V</t>
  </si>
  <si>
    <t>CONECTOR ACERO  EMT Ø2"</t>
  </si>
  <si>
    <t>CONECTOR TORNILLO INTERIOR PARA EMT Ø2"</t>
  </si>
  <si>
    <t>Mueble plástico, medidas 30 centimetros de ancho X</t>
  </si>
  <si>
    <t>Mueble plástico, A=2,10 m X P=30cmX H=30cm 7 compa</t>
  </si>
  <si>
    <t>Mueble plástico, medidas 60 centimetros de ancho X</t>
  </si>
  <si>
    <t>Mueble plástico, A=2.10 m X P=30cmXH=72cm 14compar</t>
  </si>
  <si>
    <t>Mueble plástico, A=2,10 m X P=30cm H=1.22m 28compa</t>
  </si>
  <si>
    <t>Mueble plástico, medidas 90 centimetros de ancho X</t>
  </si>
  <si>
    <t>Mueble plástico, medidas 1,30 metros de ancho X 35</t>
  </si>
  <si>
    <t>Mueble plástico, medidas 1,60 metros de ancho X 35</t>
  </si>
  <si>
    <t>Mueble plástico, medidas 2,40 metros de ancho X 35</t>
  </si>
  <si>
    <t>Revisión de detectores, estaciones manuales, Estad</t>
  </si>
  <si>
    <t>TABLA BURRA (28X2.5CM)L=3M CEDRO ACHAPO</t>
  </si>
  <si>
    <t>Retorqueado, resoldado y remarcado de conecto. Est</t>
  </si>
  <si>
    <t>Limpieza peinado y remarcacion de cables y equi Es</t>
  </si>
  <si>
    <t>Marcacion de camaras en patch panel, estadio el ca</t>
  </si>
  <si>
    <t>Limpieza, peinado  y remarcacion de cables y equip</t>
  </si>
  <si>
    <t>Mante. Preven. y correct. UPS monofasica de 3 KVA</t>
  </si>
  <si>
    <t>Mante. Preven. y correct. UPS bifasica de 10 KVA</t>
  </si>
  <si>
    <t>Mante. Preven. y correct. UPS trifasica de 160 KVA</t>
  </si>
  <si>
    <t>pruebas y entrega mant. voz y datos estadio el cam</t>
  </si>
  <si>
    <t>Peinado de gabinetes en centros de. Estadio el cam</t>
  </si>
  <si>
    <t>Tala de  árbol. Ver descripción técnica</t>
  </si>
  <si>
    <t>Tala de  árboles - igual o mayor a 10 mts y menor de 15 mts - Bajo Grado de Dificultad</t>
  </si>
  <si>
    <t>JUEGO SUBE Y BAJA  NIÑOS (6-12 AÑOS)Sum+trasnp</t>
  </si>
  <si>
    <t>RejillaPref.(4.000)(Tr.Veh.Liv)H=9cm;A=31cm;L=50CM</t>
  </si>
  <si>
    <t>CarcamoPref.(4.000)(Trf.Veh.Liv)H=35cm;A=40cm;L=1M</t>
  </si>
  <si>
    <t>PARQUE EN MADERA(Escale+Roda.Fibra+Colump.2 puest)</t>
  </si>
  <si>
    <t>FORMALETA CIRCULAR Ø=0.30M;H=0.60M-SECC</t>
  </si>
  <si>
    <t>SUBE Y BAJA PARA GIMNASIO CANINO (SUM+TRA</t>
  </si>
  <si>
    <t>PLATAFORMA DE SALTO PARA GIMNASIO CANINO(SUM+TRA)</t>
  </si>
  <si>
    <t>AROS DE SALTO PARA GIMNASIO CANINO (SUM+TRANSPO</t>
  </si>
  <si>
    <t>ARCOS TUNEL  PARA GIMNASIO CANINO (SUM+TRANSPO</t>
  </si>
  <si>
    <t>SALTO GRADUABLE  PARA GIMNASIO CANINO (SUM+TRANSPO</t>
  </si>
  <si>
    <t>ZIG ZAG  PARA GIMNASIO CANINO (SUM+TRANSPORTE)</t>
  </si>
  <si>
    <t>Planta Enredadera Ojo de Poeta (0,40M) sin transp.</t>
  </si>
  <si>
    <t>Poste PolipropilenoAlta Resist.L=1.00m(Ø=7cm)punta</t>
  </si>
  <si>
    <t>Adoquín Rombiode Ecológico Peatonal 31x20x3.5 cm</t>
  </si>
  <si>
    <t>Banca LockerMadera Zapán+Estructura Met (Sum+Inst)</t>
  </si>
  <si>
    <t>Locker láminaPuerta Microper 0.40X0.80X0.30(Sum+In</t>
  </si>
  <si>
    <t>Mueble Camerino+Caja Seguridad Squash (Sum+Inst)</t>
  </si>
  <si>
    <t>ADHESIVO VINILO BRILLANTE  DIAMETRO 40CM</t>
  </si>
  <si>
    <t>Reparación y modernización de ascensor hidráulico</t>
  </si>
  <si>
    <t>MANTENIMIENTO SILLETERIA AUDITORI, INCLUYE DES.</t>
  </si>
  <si>
    <t>Mantenimiento 2 estructuras hidráulicas baloncesto</t>
  </si>
  <si>
    <t>SELLADOR  PARA PISO VINISOL</t>
  </si>
  <si>
    <t>ANGULO  CHAMPAÑA (0.66X0.39CM) L=3M</t>
  </si>
  <si>
    <t>CAJA MONOFASICA SEIS CIRCUITOS BARRAJE 100AMP</t>
  </si>
  <si>
    <t>CAJA MONOFASICA TRES CIRCUITOS BARRAJE 75AMP</t>
  </si>
  <si>
    <t>HORTENSIA  - Planta ornamental</t>
  </si>
  <si>
    <t>BELLA HELENA  - Planta ornamental</t>
  </si>
  <si>
    <t>ACANTO  - Planta ornamental</t>
  </si>
  <si>
    <t>BARNIZ 980-COLPISA ALTA RES. BICOMPONENTE</t>
  </si>
  <si>
    <t>PERFIL ESTRUCTIRAL (250X150X6.0MM) A-500;GR-C</t>
  </si>
  <si>
    <t>PERFIL ESTRUCTIRAL (90X50X2.5MM) A-500;GR-C</t>
  </si>
  <si>
    <t>MURO DESLIZADERO/IDRD NIÑOS(6-12 AÑOS)Su+Tra</t>
  </si>
  <si>
    <t>JUEGO COLUMPIO/IDRD NIÑOS(6-12 AÑOS)Su+Tra</t>
  </si>
  <si>
    <t>JUEGOPASAMANOSCOMPUESTO/IDRD NIÑOS(1-5 AÑOS)Su+Tra</t>
  </si>
  <si>
    <t>JUEGO TAPETE GATEADOR/IDRD NIÑOS(1-5 AÑOS)Sum+Tran</t>
  </si>
  <si>
    <t>JUEGO RUEDA SENC./IDRD NIÑOS(1-5 AÑOS)Sum+Transp</t>
  </si>
  <si>
    <t>BALANCIN- D/IDRD NIÑOS (1-5 AÑOS)Sum+Transporte</t>
  </si>
  <si>
    <t>SISTEMA DE PRESION (Motobomba 10HP) Instal. y sumi</t>
  </si>
  <si>
    <t>ABRAZADERA"U"Doble Ala+2- Perf.3/8"(Para Tubo 3")</t>
  </si>
  <si>
    <t>COLIFORMES TERMOTOLERANTES Análisis Aguas Superf.</t>
  </si>
  <si>
    <t>CRYPTOSPORIDIUM PARVUM Análisis Aguas Superf. Pisc</t>
  </si>
  <si>
    <t>PSEUDOMONA AEROUGINOSA Análisis Aguas Superf. Pisc</t>
  </si>
  <si>
    <t>RECUENTO HETEROTROFOS Análisis Aguas Super. Piscin</t>
  </si>
  <si>
    <t>HIERRO TOTAL Análisis Aguas Superficiales Piscina</t>
  </si>
  <si>
    <t>NITROGENO AMONIACAL Análisis Aguas Superf. Piscina</t>
  </si>
  <si>
    <t>Aspiradora plastica de 8 ruedas  Cabezote plastico</t>
  </si>
  <si>
    <t>CONDUCTIVIDAD Análisis Aguas Superficiales Piscina</t>
  </si>
  <si>
    <t>Ruedas de aspiradora  Quick-Vac</t>
  </si>
  <si>
    <t>Aspiradora cabezote en bronce cromado mang.2"x15m</t>
  </si>
  <si>
    <t>PROYECTOR METAL HALIDE (1.000W) CIRCULAR CAMPANA</t>
  </si>
  <si>
    <t>BALA(1X27W)+Vidrio(Chasis+Bomb Ahorrad de Rosca)</t>
  </si>
  <si>
    <t>BALA DULUX (1X26W) ABIERTA(Chasis+Balasto+Bombilla</t>
  </si>
  <si>
    <t>CAJA METALIC.(20X20X20CM) LAM.CAL.18+PINT-ELECTRO</t>
  </si>
  <si>
    <t>EQUIPO DE PRESIÓN AGUA RIEGO(S/DESCRIPC-TECN)</t>
  </si>
  <si>
    <t>TRONCO PINO PATULA  INMUN- VACIO Ø30-35CM;H=0.10</t>
  </si>
  <si>
    <t>PLANTA DE AROMA RESEDA  PARA JARDIN</t>
  </si>
  <si>
    <t>PLANTA ENREDADERA MADRESELVA  PARA JARDIN</t>
  </si>
  <si>
    <t>FLORES BEGONIA  PARA JARDIN</t>
  </si>
  <si>
    <t>PAPIRO COMÚN  PARA JARDIN</t>
  </si>
  <si>
    <t>PERNO 3/8"X2" (GRADO-5)+ARANDELA+TUERCA</t>
  </si>
  <si>
    <t>VINCA MAJOR  PARA JARDIN</t>
  </si>
  <si>
    <t>PENNISETUM  PARA JARDIN</t>
  </si>
  <si>
    <t>HEBE ENANO VERDE  PARA JARDIN</t>
  </si>
  <si>
    <t>PARARRAYOS  TIPO FRANKLIN</t>
  </si>
  <si>
    <t>NIPLE  GALVANIZADO Ø 4 " L= 1.00 M (SIN RUANA)</t>
  </si>
  <si>
    <t>PEGACOR MAX-CONSTRUCTOR (BOLSA DE 40KG)</t>
  </si>
  <si>
    <t>MEZCLADOR LAVAMANOS Ø4" CIERRE RÁPIDO CROMO(Des+Si</t>
  </si>
  <si>
    <t>GRIFERIA LAVAMANOS MONOCONTROL ALTO CROMO</t>
  </si>
  <si>
    <t>GRIFERIA LAVAMANOS MONOCONTROL BAJO CROMO</t>
  </si>
  <si>
    <t>CARBONILLA:80%+TIERRA:20% CERNIDOS+TRANSPORTE</t>
  </si>
  <si>
    <t>CERTIFICACION FIFA -  CANCHA GRAMA SINT. 60mm</t>
  </si>
  <si>
    <t>UNIÓN TUBERIA DRENAJE PEAD-PERF. CORRUG 200MM</t>
  </si>
  <si>
    <t>TUBO DRENAJE PVC 200MM-perforada(L=5.90m)</t>
  </si>
  <si>
    <t>ARRANCADOR SUAVE CORRIENTE NOMINAL 106AMP</t>
  </si>
  <si>
    <t>MONTAJE-TRANSPORTE-MANTENIMIENT(1 AÑO)</t>
  </si>
  <si>
    <t>TUBO DE ESCAPE 25M LAM.CAL.16 PINTURA NEGRA</t>
  </si>
  <si>
    <t>PRECALENTADOR DE CAMISAS PARA PLANTA DE EMRGENCIA</t>
  </si>
  <si>
    <t>TRANSFERENCIA AUTOMÁTICA DE 3X160AMP EN AC1</t>
  </si>
  <si>
    <t>PLANTA DE EMERGENCIA POT.PRIME (45 KVA-2.640mN.M)</t>
  </si>
  <si>
    <t>CABINA INSONORA(PINT. ELECTROST.+CHAPAS DE SEG)</t>
  </si>
  <si>
    <t>TRANSFERENCIA AUTOM.(3X630AMP) EN AC3 CON TARJETA</t>
  </si>
  <si>
    <t>GRAPA METALICA  PARA TUBO METALICO DE 2""</t>
  </si>
  <si>
    <t>GRAPA METALICA  PARA TUBO METALICO DE 1 1/2""</t>
  </si>
  <si>
    <t>GRAPA METALICA  PARA TUBO METALICO DE  3/4"</t>
  </si>
  <si>
    <t>BOMBILLA DE 27W PARA APLIQUE DE SOBREPONER</t>
  </si>
  <si>
    <t>APLIQUE DE SOBREPONER(2X27W)LUZ BLANCA</t>
  </si>
  <si>
    <t>BOQUILLA TERMINAL  EMT 1 1/2"</t>
  </si>
  <si>
    <t>TUBO  CONDUIT  EMT Ø 1 1/2"</t>
  </si>
  <si>
    <t>TABLERO MINIPRAGMA DE 18 CIRCUITOS EMPOTRAR</t>
  </si>
  <si>
    <t>TUBO GALVANIZADO Ø 21/2" AGUA (5.16MM)PresiónL=6M</t>
  </si>
  <si>
    <t>TUBO GALVANIZADO Ø1 1/2" AGUA (3.68MM)PresiónL=6M</t>
  </si>
  <si>
    <t>EQUIPO DE PRESIÓN AGUA POTABLE S/ 85 GPM 7.5 HP</t>
  </si>
  <si>
    <t>DPS (TVSS) CATEGORIA - A   (25KA) 120 VOLTIOS</t>
  </si>
  <si>
    <t>REJILLA DE FONDO  ANTIATRAPAMIENTO DE 18" * 18"</t>
  </si>
  <si>
    <t>DESNATADOR DE PISCINA   2"</t>
  </si>
  <si>
    <t>ADOQUIN COLONIAL (26X12.5X6CM)TRAF.LIV-OBRA</t>
  </si>
  <si>
    <t>FLUXOMETRO PALANCA BRONCE (30-60PSI)SANITARIO</t>
  </si>
  <si>
    <t>AISLADOR  TIPO CARRETE</t>
  </si>
  <si>
    <t>LUMINARIA RALED III 64 LED 143 W PARA SENDEROS</t>
  </si>
  <si>
    <t>FLUXOMETRO anillo seguridad colilla SLOAN -Mant</t>
  </si>
  <si>
    <t>FLUXOMETRO kit repararacion manija SLOAN -Mant</t>
  </si>
  <si>
    <t>FLUXOMETRO Piston Bajo consumo1.6 SLOAN -Mant</t>
  </si>
  <si>
    <t>FLUXOMETRO Disco Interno SLOAN - Mantenimiento</t>
  </si>
  <si>
    <t>TUBO ALCANT NOVAFORT 450MM X6 M PAVCO O SIMILAR</t>
  </si>
  <si>
    <t>Canal Lám.Galv. Cal.18 (D=1.00m)Sin Pintura(Sum)</t>
  </si>
  <si>
    <t>Canal Lám.Galv. Cal.16 (D=1.50m)Sin Pintura(Sum)</t>
  </si>
  <si>
    <t>Canal Lám.Galv. Cal.16 (D=2.44m)Sin Pintura(Sum)</t>
  </si>
  <si>
    <t>Canal Lám.Galv. Cal.16 (D=1.10m)Sin Pintura(Sum)</t>
  </si>
  <si>
    <t>SARNAFIL S327-12LWHITE(1.2MM)10 AÑOS (ROLL 2X25M)</t>
  </si>
  <si>
    <t>TuboConc.Vibrocompactado.Con Refuerz.D=36"L=2.50m</t>
  </si>
  <si>
    <t>TuboConc.Vibrocompactado.Sin Refuerz.D=6" (Sum)</t>
  </si>
  <si>
    <t>TUBO DRENAJE CORRUG.CON FILTRO(160MM)-6"+TRANSPORT</t>
  </si>
  <si>
    <t>Placa Circul.Super.Con.Reforz.D=1.70m;e=0.25mEAAB</t>
  </si>
  <si>
    <t>GAVIÓNTRIP.TORS.CAL3MM(2X1X1)7.5X7.5GALV.BOR3.8MM</t>
  </si>
  <si>
    <t>TUBO ESTRUCTURAL RECTANGULAR(50X30MM)E=2.5MM</t>
  </si>
  <si>
    <t>DURMIENTE PINO SECO CEPILLADO (4X4CM) 3M</t>
  </si>
  <si>
    <t>TRANSFERENCIA DE 500AMP-220V(SUMINST+INSTAL)</t>
  </si>
  <si>
    <t>DISEÑO ARQUITECT. PARQUE (&gt;=40.000M2&lt;50.000M2)</t>
  </si>
  <si>
    <t>DISEÑO ARQUITECT. PARQUE (&lt;=30.000M2&lt;40.000M2))</t>
  </si>
  <si>
    <t>DISEÑO ARQUITECT. PARQUE (&gt;=20.000M2&lt;30.000M2))</t>
  </si>
  <si>
    <t>DISEÑO ARQUITECT. PARQUE (10.000M2-20.000M2))</t>
  </si>
  <si>
    <t>NIPLE  GALVANIZADO Ø 3 " L=0.10M</t>
  </si>
  <si>
    <t>Cortina enrollable 2,10x2,50Coliseo Primero de May</t>
  </si>
  <si>
    <t>Señal Precaucion ySeguridad(0.33x0.23)m Sum+Instal</t>
  </si>
  <si>
    <t>Señal Ruta Evacua y Salida Emerg(0.5x0.33)m Sum+In</t>
  </si>
  <si>
    <t>Señal Ruta Entrada y Salidas(1.0x0.33)m Sum+Instal</t>
  </si>
  <si>
    <t>Señal Planos Sistem Evacuacion 0.7x0.6m Sum+instal</t>
  </si>
  <si>
    <t>Señal.InfoColiseo ySedeAdmin0.33x0.23 AlumSum+inst</t>
  </si>
  <si>
    <t>SeñalizacionAavisoExter(1.2 X 1.2)mts.Alum.Sum+ins</t>
  </si>
  <si>
    <t>MECANISMO ANTIPÁNICO (ISEO)   PUERTA DOBLE</t>
  </si>
  <si>
    <t>Malla Gallinero (11/4")TripTors.H=0.90m.L=36mCal22</t>
  </si>
  <si>
    <t>PUERTA ENTAMB. CORREDIZA C.R. C.18 2.95*4.61M+PINT</t>
  </si>
  <si>
    <t>CERRADURA O BARRA ANTIPANICO VERTICAL AMERICANA</t>
  </si>
  <si>
    <t>CERRADURA O BARRA  ANTIPANICO HORIZONTAL AMERICANA</t>
  </si>
  <si>
    <t>AISLADOR PARA BARRAJE 40X30MM (100AMP) TORN- 1/4</t>
  </si>
  <si>
    <t>GABINETE 200 AMP-LAM.CAL.16C.R.;ESP.TOTALIZ+PUERTA</t>
  </si>
  <si>
    <t>UNION DE REMATE  PARA 6MM, (2,10m) Cubierta</t>
  </si>
  <si>
    <t>TOTALIZADOR IND.(3X100AMP)GRADUABLE-50KA</t>
  </si>
  <si>
    <t>Ventana Alumin M3831 Vidrio lam4+4mm Pleg 3" x 1½"</t>
  </si>
  <si>
    <t>LAMINA POLICARBONATO ALVEOLAR 8MM(5.90X2.10M)+tran</t>
  </si>
  <si>
    <t>DESTRONCADO-PULIDA Y BRILLADO DE PISO(TODO COSTO)</t>
  </si>
  <si>
    <t>Sum+Ins.Puerta-Vent.(1.87x3.18m)S/Descripc.Técnica</t>
  </si>
  <si>
    <t>Sum+Ins.Puerta-Vent.(2.0x3.34m)S/Descripc.Técnica</t>
  </si>
  <si>
    <t>SIKAGUARD DECOR TRANSPARENTE   18 Kg</t>
  </si>
  <si>
    <t>MONTAJE, TRANS, INST Y PUESTA EN MARCHA PLANTA ELE</t>
  </si>
  <si>
    <t>INSONORIZACION PLANTA ELECTRICA DE EMERGENCIA</t>
  </si>
  <si>
    <t>PLANTA ELECTRICA DE EMERGENCIA 30 KVA Bogota</t>
  </si>
  <si>
    <t>ESTRUCTURA CANCHA MULTIPLE BALONCESTO/MICRO móvil</t>
  </si>
  <si>
    <t>LAVAMANOS SOBREPONER ENNA  CORONA</t>
  </si>
  <si>
    <t>Ventana Alumin mate 38-31+Policarb.8mm+mont rejill</t>
  </si>
  <si>
    <t>Perno/Tornillo Hexag ASTM A-325Ø1/2”TIPO1L=90MM</t>
  </si>
  <si>
    <t>Ventana Alumin mate 38-31 Vidrio lam4+4mm basculan</t>
  </si>
  <si>
    <t>VALVULA PLASTIC. VENTILACION 2"- 145PSI- VENTOSA C</t>
  </si>
  <si>
    <t>TVSS categoría A3fases+prote a tierr+prot.neutro 5</t>
  </si>
  <si>
    <t>EQUIPO CONTRA INCENDIO+TABLERO+ACCESORIOS HIDRA</t>
  </si>
  <si>
    <t>EQUIPO PRESION AGUA POTAB-TUNAL(BOMBAS+TABLERO+TAN</t>
  </si>
  <si>
    <t>CAJA PARA BREAKER INDUSTRIAL (20x30x10cm)metalica</t>
  </si>
  <si>
    <t>VALVULA FLOTADORA COMPLETA.BOLA COBRE(3") HELBERT</t>
  </si>
  <si>
    <t>NIPLE  GALVANIZADO 1"X10CM</t>
  </si>
  <si>
    <t>NIPLE  GALVANIZADO 4"X10CM</t>
  </si>
  <si>
    <t>COFRE PARA CONTADOR TRIFÁSICO INCRUSTAR 27X57X18CM</t>
  </si>
  <si>
    <t>UNION SANITARIA Ø1 1/2" PVC-S/NORMA ICONTEC</t>
  </si>
  <si>
    <t>TEE HG Ø  2 ½"</t>
  </si>
  <si>
    <t>LUMINARIA 2X32 EMERG DOBLE BALASTO+BAT</t>
  </si>
  <si>
    <t>CABLE MULTIPAR TELEFONICO 50 PARES (INTERIOR)</t>
  </si>
  <si>
    <t>VALVULA CHEQUE Ø 1 1/2" CORTINA HELBERT O SIMILAR</t>
  </si>
  <si>
    <t>REGISTRO CORTINA  6" (300PSI)FLANCHADO</t>
  </si>
  <si>
    <t>REDUCCION HG DE 2 1/2" A 1 1/2"  BUSHING</t>
  </si>
  <si>
    <t>REDUCCION HG DE 1 1/2" A 1"  BUSHING</t>
  </si>
  <si>
    <t>TEE HG Ø  3"</t>
  </si>
  <si>
    <t>TABLERO MINIPRAGMA DE 12 CIRCUITOS SOBREPONER</t>
  </si>
  <si>
    <t>CODO GALVANIZADO 90°-Ø  2 1/2"</t>
  </si>
  <si>
    <t>TUBO   HG Ø 4"  e=3.9 mm (AGUA)L=6M - NTC:5890</t>
  </si>
  <si>
    <t>TABLETA ETRUSCA MORO GUARDAESCOBAS (25X7cm)</t>
  </si>
  <si>
    <t>ROCIADOR AUTOMATIC.68ºC;5.6K;RR;HORIZONTAL;SIN ESC</t>
  </si>
  <si>
    <t>TUBO  HIERRO GALVANIZADO   1 1/2" 3,6 mm  COLMENA</t>
  </si>
  <si>
    <t>CAÑUELA  CUNETA TIPO MEDIO TUBO (Titan)</t>
  </si>
  <si>
    <t>BOQUILLA CONCOLOR FLEX /STON MIX-LATEX</t>
  </si>
  <si>
    <t>LAMINA SOFTWAVE 25 LISA (SIN ESTRUC+TRANS+ACCES)</t>
  </si>
  <si>
    <t>DISCO MULTIPROPÓSITO-9"(CONC/ASFALTO) GROZ</t>
  </si>
  <si>
    <t>PAVISINT SYSTEM e=11cm  (Sum + Inst)</t>
  </si>
  <si>
    <t>LUMINARIA FULORESC(2X32W)SOBREP,BALAST.ELECT,16CEL</t>
  </si>
  <si>
    <t>LAMPARA(60X30CM)ESPECULAR(2X17)SOBREPONER TUBO-T8</t>
  </si>
  <si>
    <t>LUMINARIA METAL HALID250W-220V(FOTOC+BOMB)SIN BRAZ</t>
  </si>
  <si>
    <t>BOTON TIMBRE BEIGE LINEA GALICA 10A(250V)</t>
  </si>
  <si>
    <t>NIPLE  GALVANIZADO Ø 2 " L=0.20M</t>
  </si>
  <si>
    <t>NIPLE  GALVANIZADO Ø 4 " L=0.25M</t>
  </si>
  <si>
    <t>NIPLE  GALVANIZADO Ø 6 " L=0.20M</t>
  </si>
  <si>
    <t>CARGA AMERICANA PARA TIRO-VERDE (32CW)</t>
  </si>
  <si>
    <t>PERNO (P-100)L=1 PULGADA PARA FIJAC. ELEMENTOS MET</t>
  </si>
  <si>
    <t>TUBO HG (AGUA) 2-1/2" (3.38MM)  L=6M  NTC:5890</t>
  </si>
  <si>
    <t>TUBO HG (AGUA) 2" (2.95MM) L=6M  NTC:5890</t>
  </si>
  <si>
    <t>Tubo HG (AGUA) 1-1/2" (2.67MM) L=6M NTC:5890</t>
  </si>
  <si>
    <t>TUBO PEAD 110MM (RDE-11/PE-100/PN-16)AGUA PRESI</t>
  </si>
  <si>
    <t>TUBO PEAD 90MM (PE-100/PN-16/RDE-11) AGUA PRESION</t>
  </si>
  <si>
    <t>UNION MECANICA PEAD 110MM(PE/PN-16RDE-11)   /RD</t>
  </si>
  <si>
    <t>UNIÓN MECANICA PEAD 90MM (PE-100/PN-16/RDE-11)</t>
  </si>
  <si>
    <t>UNIÓN MECANICA PEAD 63MM (PE-100/PN-16/RDE-11)</t>
  </si>
  <si>
    <t>TUBO PEAD 63MM (PE-100/PN-16/RDE-11) AGUA PRESION</t>
  </si>
  <si>
    <t>LAVAPLATOS A . INOX. 0.57M X 0.51M   SOCODA</t>
  </si>
  <si>
    <t>DUCHA HELVETIA  Cromada GRICOL</t>
  </si>
  <si>
    <t>EQUIPO DE PRESIÓN CON 2 MOTOBOMBAS DE 2.0HP</t>
  </si>
  <si>
    <t>Tubo acero carbon C/C SCH 2 1/2"/Costura/COLMENA</t>
  </si>
  <si>
    <t>SIAMESA DE BRONCE 3X21/2X21/2" + ACCESORIOS</t>
  </si>
  <si>
    <t>SUMINIS + IINST.CUBIERTA EN MAXBONDde 4mm+perfiler</t>
  </si>
  <si>
    <t>TORNILLO HEXAG-(GR-8)3/8"L=0.30M+ARAND+GUASA+TUERC</t>
  </si>
  <si>
    <t>Vent Alum Tub4"x1.3/4"Corred Vid Lam 3+3 SquashUDS</t>
  </si>
  <si>
    <t>Ventana Alum Tub.4"x1.3/4" Vid Lam 3+3 Squash UDS</t>
  </si>
  <si>
    <t>EXTRACTOR  BAÑO Ø6" REJILLA PLÁSTICA</t>
  </si>
  <si>
    <t>BALA HALOG SELLIP65 50W-12V;SUME+BOB.LED5W(NO USAR</t>
  </si>
  <si>
    <t>SENSOR DE TECHO CONTR.ALUMB. LEVINTON 360º+FOTOCEL</t>
  </si>
  <si>
    <t>LUMINARIA FORZA MH SCHREDER 400W+BOMB OVOIDE FOSFO</t>
  </si>
  <si>
    <t>LUMINARIA FORZA MH SCHREDER 250W+BOMB OVOIDE FOSFO</t>
  </si>
  <si>
    <t>Ladrillo Estruct. Liviano Arena Moore26X12,5X6obra</t>
  </si>
  <si>
    <t>MADERA LAMINADA  7 mm ( ASAMTEAK HIGH ) ALFA</t>
  </si>
  <si>
    <t>VR-2  Rejilla Aluminio Natural Col Gim Sur sum+ins</t>
  </si>
  <si>
    <t>V-7-V7a y b aluminio+vidrio lam 4+4mm Col Gim Sur</t>
  </si>
  <si>
    <t>CICATRIZANTE HORMONAL PARA PODAS (460Gr)</t>
  </si>
  <si>
    <t>CENEFA EN ZAPAN DE a= 0,16(suministro) e=18mm</t>
  </si>
  <si>
    <t>TEJA AJOTA TRASLUCIDA 3.00 Ml  trapezoidal Ajover</t>
  </si>
  <si>
    <t>CERROJO DOBLE LLAVE ALTA SEGURIDAD -LLAVE MULTIPUN</t>
  </si>
  <si>
    <t>CERRADURA ANTIPANICO VERT. TIPO PUSH CON MANIJA EX</t>
  </si>
  <si>
    <t>TABLERO ACRILICO MINIBALONCESTO 1.20*0.90 e=10mm</t>
  </si>
  <si>
    <t>TABLERO ACRILICO BALONCESTO 1.20*1.80 e=10mm</t>
  </si>
  <si>
    <t>TABLERO 8 CIRCUITOS MONOFASICO SIN PUERTA</t>
  </si>
  <si>
    <t>TOMA DE INCRUSTAR 50AMP-250VOL(TRIFILAR)</t>
  </si>
  <si>
    <t>LAMPARA FLUORESC.T8(4X32W-36W)120VKIT(+ BOMBILLAS)</t>
  </si>
  <si>
    <t>BALA SOBRE MURO 50W-120V HALOGENA INCRUST-INTEMPER</t>
  </si>
  <si>
    <t>BISAGRA PARA MUEBLE PARCHE CIERRE LENTO 35mm</t>
  </si>
  <si>
    <t>BALA DE INCRUSTAR 50 W-120 V- BOMBILLO HALOGENO</t>
  </si>
  <si>
    <t>MEDIDOR DE ENERG.TRIFÁSICO(20-100AMP)CERTIF+CALIBR</t>
  </si>
  <si>
    <t>CAJA PARA MEDIDOR TRIFA.CARGA30 KVA ESPAC. TOTALIZ</t>
  </si>
  <si>
    <t>CAPACETE  EN ALUMINIO  DE 1 "</t>
  </si>
  <si>
    <t>DISOLVENTE PINTURA POLIURETANO (DUPONT)</t>
  </si>
  <si>
    <t>SANITARIO TREVI ACOMET. POSTERIOR SIST. INSTALACIO</t>
  </si>
  <si>
    <t>SANITARIO ACOMET. POSTERIOR BALTICO CORONA</t>
  </si>
  <si>
    <t>VIGA IPE  240</t>
  </si>
  <si>
    <t>TEMPLETE VARILLA  DE 1/4" CON ROSCA</t>
  </si>
  <si>
    <t>Impervinil HR 1200RF (Membrana reforz) 1.2MM A=1.5</t>
  </si>
  <si>
    <t>Marco+Tapa(Äng+Plat+acero+Conc.3.000)Caja 90x90cm</t>
  </si>
  <si>
    <t>Barra Seguridad 36" Acero Inox. Satinada 8-AA-536</t>
  </si>
  <si>
    <t>NIPLE  GALVANIZADO Ø 4 " L=0.60M</t>
  </si>
  <si>
    <t>NIPLE  GALVANIZADO Ø 4 " L=0.40M</t>
  </si>
  <si>
    <t>ADOQUIN 10X20X8CM(VEHIC.MEDIANO)  EN FABRICA</t>
  </si>
  <si>
    <t>ADOQUIN 26X12.5X6CM(VEHIC.LIVIANO)  EN OBRA</t>
  </si>
  <si>
    <t>ALQUILER  DESTRONCADORA</t>
  </si>
  <si>
    <t>ACCESORIOS CONEX. VALVULA ANTIVAND. A ORINAL</t>
  </si>
  <si>
    <t>LADRILLO  RECOCIDO (19X9X6.5CM) DEPOSITO</t>
  </si>
  <si>
    <t>TOMA L (6-20) LEVINTON+ TAPA( DE INCRUSTAR)</t>
  </si>
  <si>
    <t>LAMINA PARA FORMALETA SUPER T (1.53X2.44M)  e=18MM</t>
  </si>
  <si>
    <t>EMULSIÓN ASFALT.SIKA(CUBIERTAS/TERRAZAS) 200KG</t>
  </si>
  <si>
    <t>MODULO BALANCIN CINTURATWISTER TRIPLE S/DISEÑ.IMP</t>
  </si>
  <si>
    <t>MODULO TIMON VOLANTES DOBLES S/DISEÑO</t>
  </si>
  <si>
    <t>VALVULA DE PIEØ 3"BRONCE(125-150PSI)CANAST-METALIC</t>
  </si>
  <si>
    <t>BREAKER(3X200AMP) TERMOMAGN.TRIFÁSICO</t>
  </si>
  <si>
    <t>ENCHAPE CRISTANAC MOSAICO  CRISTAL COLOR 30X30CM</t>
  </si>
  <si>
    <t>SELLANTE CORONA PARA BOQUILLA (FRASCO  540CM3)</t>
  </si>
  <si>
    <t>TORNILLO1/2"L=9"ZINCADO.CAB.LISACARRIAJE(2ARAN+2T)</t>
  </si>
  <si>
    <t>REJILLA SL-100(83.5X45.5X14CM)+MARCO(100X65X14CM)</t>
  </si>
  <si>
    <t>CUARTON /DURMIENTE EN  ORDINARIO 4X4X3M</t>
  </si>
  <si>
    <t>LAMINA PARA FORMALETA SUPER T (Nueva) 19MM</t>
  </si>
  <si>
    <t>PILOTE EN CONCRETO  PROCESO .40   Roca</t>
  </si>
  <si>
    <t>PILOTE EN CONCRETO PROCESO D. 0.30  Roca</t>
  </si>
  <si>
    <t>LADRILLO ESTRUCTURAL VERT 0,33*0,115*0,11 STA/FE</t>
  </si>
  <si>
    <t>PIEDRA CREMA DURA RUSTICA(SEC-PROM.15X30X30)BLOQUE</t>
  </si>
  <si>
    <t>TRANSPORTE DE MUESTRAS(VIAJEXCADA CUATRO PARQUES)</t>
  </si>
  <si>
    <t>ENSAYO DE PERMEABILIDAD EN CAMPO Y LABORATORIO</t>
  </si>
  <si>
    <t>VETANA ALUMINIO CORREDIZA  50-20</t>
  </si>
  <si>
    <t>TUBO PRESION Ø3/4´´ RDE 21 PVC X6ML S/NORMA ICONTE</t>
  </si>
  <si>
    <t>LUMINARIA SODIO 1.000W (inc fotoc+brazo+bomb)</t>
  </si>
  <si>
    <t>LUMINARIA METAL HALID 250W (inc.fotoc+braz+bomb)</t>
  </si>
  <si>
    <t>LUMINARIA METAL HALIDE  250 W (Completa)***</t>
  </si>
  <si>
    <t>PACH PANEL  12 PUERTOS CAT. 6</t>
  </si>
  <si>
    <t>CURVA GALV IMC  1"</t>
  </si>
  <si>
    <t>TABLERO 36 CTOS, ESP. PARA TOTALIZ LUMINEX</t>
  </si>
  <si>
    <t>PEGANTE PU MONOCOMPONENTE. para Caucho</t>
  </si>
  <si>
    <t>RETROEXCAVADORA 320(ORUGA)OPER+COMB</t>
  </si>
  <si>
    <t>GABINETE CONTRA INCENDIO TIPO-1COMPLETO</t>
  </si>
  <si>
    <t>GabineteAceroImport.Toallas de papelSobrepon+Cerra</t>
  </si>
  <si>
    <t>GABINETE.MET.1.20X0.60MLAM.CAL.22-PARA SWITCH 24PT</t>
  </si>
  <si>
    <t>TORNILLO AUTOPERFORANTE  (10X21/2")</t>
  </si>
  <si>
    <t>EQUIPO PARA SOLDADURA MIG(Pinza+Antorcha+Manguera)</t>
  </si>
  <si>
    <t>SEÑAL  (0.60X0.70M) EJERCIC ADULTOS MAYOR+TRANSP</t>
  </si>
  <si>
    <t>PUNTILLA ESTRIADA ACERADA 3" CON CABEZA</t>
  </si>
  <si>
    <t>CHAZO COLAPSIBLE PLASTIC+TORNILLO (3/8X11/2")</t>
  </si>
  <si>
    <t>MALLA CERRAMIENTO ESLABONADA CAL.12 (Hueco 2-1/4")</t>
  </si>
  <si>
    <t>BLOQUE ALIGERANT.BLOQELON SANTAFE(8X23X80CM)</t>
  </si>
  <si>
    <t>GRUA TELESCOPICA  P&amp;H (50 TON)</t>
  </si>
  <si>
    <t>VALVULA ANTIVANDALICA ORINAL EMPOTRAR ALTA EFICIEN</t>
  </si>
  <si>
    <t>ELECTROBOMBA 10HP-TRIFAS.ALTA PRES. 3"SUCC 3"DESC</t>
  </si>
  <si>
    <t>RETROEXCAVADORA PC-40 (ORUGA) Inc. Oper+Comb</t>
  </si>
  <si>
    <t>MONOCILINDRO UN RODILLO 800 KILOS (SIN OPERARIO)</t>
  </si>
  <si>
    <t>TRANSPORTE VIBROC.DOBLE RODILL.800KG.(IDA Y REGR</t>
  </si>
  <si>
    <t>TRANSPORTE VIBROC.DOBLE RODILL.11/2TON.(IDA Y REGR</t>
  </si>
  <si>
    <t>TRANSPORTE VIBROC.DOBLE RODILL.7TON.(IDA Y REGRES)</t>
  </si>
  <si>
    <t>TRANSPORTE VIBROC.DOBLE RODILL.3TON.(IDA Y REGRES)</t>
  </si>
  <si>
    <t>COMPACTADOR DINAPAC  1/2 TON (Oper+Comb)</t>
  </si>
  <si>
    <t>COMPACTADOR DINAPAC  1 TON (Oper+Comb)</t>
  </si>
  <si>
    <t>COMPACTADOR DINAPAC  2 TON (Oper+Comb)</t>
  </si>
  <si>
    <t>Placa Conc+Grafil4mm+Recub.granBlanc62.5x62.5e=4cm</t>
  </si>
  <si>
    <t>CARBONILLA(ESCORIA FINA+TIERRA CERN+ARENA)+TRANSP</t>
  </si>
  <si>
    <t>ADOQUIN Nat. 24X12X6 (VEHICULAR LIVIANO) obra</t>
  </si>
  <si>
    <t>ENDURECEDOR COLPISA  X 20</t>
  </si>
  <si>
    <t>RODILLO FELPA CON MANGO DE 9" PROFESIONAL</t>
  </si>
  <si>
    <t>TANQUEPLAST20M3POLIETIL. Y UV+TAPA+ACC+TRANSP.</t>
  </si>
  <si>
    <t>VIDRIO TEMP.10MM+MARCO ALUMINIO-ALUMINA INSTAL</t>
  </si>
  <si>
    <t>CORTE DE LAMINA POLICARBONATO CON RUTEADORA</t>
  </si>
  <si>
    <t>BARNIZ 70.000-COLPISA ALTA RES. BICOMPONENTE</t>
  </si>
  <si>
    <t>Piso laminado madera 1.215 m x a=0.125 m, e=12mm *</t>
  </si>
  <si>
    <t>Totalizador de  Industrial 70 A 100 AMP</t>
  </si>
  <si>
    <t>MALLA CERRAMTO TELA VERDE 1.65M -80Gr/M2(2 AÑOS)</t>
  </si>
  <si>
    <t>MALLA CERRAMTO TELA VERDE2.10M ALTO 80Gr/M2 CONSTR</t>
  </si>
  <si>
    <t>POSTE DE CONC.PRETENS.A.P.(10M)RESISTENC:510KG</t>
  </si>
  <si>
    <t>POSTE DE CONC.PRETENS.A.P.(10M)RESISTENC:750KG</t>
  </si>
  <si>
    <t>POSTE CONC.TIPO LINEA/A.P.-(RESIST:510Kg)H=8M</t>
  </si>
  <si>
    <t>TOMA DOBLE HOSPI POLO TIERRA NARAN.15A+TAPA LEVITO</t>
  </si>
  <si>
    <t>SUPERVISOR CERTIFICADO TRABAJO EN ALTURA **</t>
  </si>
  <si>
    <t>LAMINA HOT ROLLED (HR) 3/8" (9.5mm) de 2m x 1m **</t>
  </si>
  <si>
    <t>LAMINA HOT ROLLED (HR) 5/16 (8mm) de 2m x 1m **</t>
  </si>
  <si>
    <t>ESMALTE URETANO NEGRO (COMPONENTE-B)</t>
  </si>
  <si>
    <t>ESMALTE URETANO NEGRO (COMPONENTE-A)</t>
  </si>
  <si>
    <t>TOMADOBLEGRAD.HOSPITAL.POLO-TIERRANARANJA 15+TAPA</t>
  </si>
  <si>
    <t>ABDOMINALES ADULTOS MAYORES-IDRD(SUM+TRANSP)</t>
  </si>
  <si>
    <t>PLATAFORMA ADULTOS/MAYORES-IDRD(SUM+INST)</t>
  </si>
  <si>
    <t>CAMINADOR BIOSALUDABLES -DISEÑO-IDRD+TRANSP</t>
  </si>
  <si>
    <t>MODULO BALANCÍN CINTURA IDRD (PENDULO)</t>
  </si>
  <si>
    <t>BIOSALUDABLE FLEXION DE ESPALDA (Acensor)</t>
  </si>
  <si>
    <t>Tubo Estruct.Galv.Ø2"-1.5mmASTM A-500 Grad-C</t>
  </si>
  <si>
    <t>TEE UNION MEC PVC (ACUEDUCTO ) ø  4"X 3" X 4"</t>
  </si>
  <si>
    <t>LINEA DE VIDA CON ABSORCION DE ENERGIA-1.80M</t>
  </si>
  <si>
    <t>ESLINGA EN Y CON GANCHOS+TERM+MOSQUET</t>
  </si>
  <si>
    <t>CAJA D/PASO 40X40X25cm METALICA-INTERPERIE</t>
  </si>
  <si>
    <t>TERMINAL ADAPTADOR PVC  2"</t>
  </si>
  <si>
    <t>TUBO PVC DUCTO  ELECTRICO TIPO EB 6"(LIVIANO)</t>
  </si>
  <si>
    <t>Arco pony futbol movil H=1m x A=1.2m x Prof 0.50m</t>
  </si>
  <si>
    <t>InterruptorTermomagnéticoIndust.3x100AmpLEGRAN</t>
  </si>
  <si>
    <t>cofre metálico-para tablero general 1.20x0.80m+pin</t>
  </si>
  <si>
    <t>GRAPA  ZINCADA / GALV 1" UN ALA</t>
  </si>
  <si>
    <t>BANDEJA DE FIBRA OPTICA (CAJA MONDRAGON)</t>
  </si>
  <si>
    <t>CONECTOR TIPO BASTAGO SERIE SC COMPRESION 2/0 (MT)</t>
  </si>
  <si>
    <t>TOMA DOBLE HOSPITALARIA POLO TIERRA 15 A</t>
  </si>
  <si>
    <t>Polea Diferencial 5Tn-2 Ramal Cadena 6-3m de levan</t>
  </si>
  <si>
    <t>Flanche en lám galv  cal 26 L=2.40mts desar 0.20mt</t>
  </si>
  <si>
    <t>PLATAFORMA METALICA  (UN)</t>
  </si>
  <si>
    <t>GUARDAESCOBA PVC NEGRO h=7.5CM(Sum+Inst)</t>
  </si>
  <si>
    <t>planeadora para  cantear</t>
  </si>
  <si>
    <t>LAVAMANOS ESFERICO 0.42m ACERO INOX. BRILLANTE **</t>
  </si>
  <si>
    <t>LAVAMANOS ESFERICO 0.32m ACERO INOX. BRILLANTE **</t>
  </si>
  <si>
    <t>SUMIN+INSTALACDE BORDE NARIZ(A=5CM;CAIDA=3CM)</t>
  </si>
  <si>
    <t>SUM E INST DE GUARDA ESCOBAS 75mm PVC COLOR NEGRO</t>
  </si>
  <si>
    <t>SUMINISTRO E INSTALACIÓN DE PISO VINILICO</t>
  </si>
  <si>
    <t>PINTURA MODULO M-3A COLUMPIO (TODO COSTO)</t>
  </si>
  <si>
    <t>Sum + Inst  totalizador 3 x 50-3x100A</t>
  </si>
  <si>
    <t>Sum + Inst bombilla  1000 W Metal Halide</t>
  </si>
  <si>
    <t>Sumint e inst de luminaria  70 W Sodio</t>
  </si>
  <si>
    <t>Sum+Ins  Switch de12  puestos categoria 6</t>
  </si>
  <si>
    <t>Sum+Ins  Switch de 8 puestos categoria 6</t>
  </si>
  <si>
    <t>Sum+Insgabinete cerr met 60x60x80 cm incl vent mo</t>
  </si>
  <si>
    <t>Sum+Insgabinete cerr met120x60x80 cm incl vent mot</t>
  </si>
  <si>
    <t>Sum+Inst lampara tipo tortuga 1x16W, incluye bombi</t>
  </si>
  <si>
    <t>Sum+Inst lampara tipo tortuga 1x26W, incluye bombi</t>
  </si>
  <si>
    <t>Sum+Inst lamparar redonda cerr 1x26W, incluye bomb</t>
  </si>
  <si>
    <t>Sum+Inst lampara redonda cerr 1x32W, incluye bomb</t>
  </si>
  <si>
    <t>Sum+Inst lampara redonda cerr 2x32W, incluye bomb</t>
  </si>
  <si>
    <t>Sum+Ins salida  ilumin, incluye caja  cable conexn</t>
  </si>
  <si>
    <t>Sum+Ins  sensor iluminación, incluye caja</t>
  </si>
  <si>
    <t>BOQUILLA  LATEX (ENCHAPES CRISTANAC+OTROS)</t>
  </si>
  <si>
    <t>Sum+Inst  caja de paso 15x15</t>
  </si>
  <si>
    <t>TABLERO TRIF C/P 9 CIRCUITOS DESCONTINUADO</t>
  </si>
  <si>
    <t>TEE UNION MEC PVC (ACUEDUCTO ) ø  3"X 3" X 3"</t>
  </si>
  <si>
    <t>tubos  hermeticos  2x32W</t>
  </si>
  <si>
    <t>TUBO GALVANIZADO Ø 2" (2.5MM) CERRAMIENTO(0.098")</t>
  </si>
  <si>
    <t>Tubo estructural Galv.ASTMA-500 GradoC- 2"e=2.5mm</t>
  </si>
  <si>
    <t>interruptor triple  incluye tapa</t>
  </si>
  <si>
    <t>Semiila Grama DecorativaTipo Mustang III+Flete Bog</t>
  </si>
  <si>
    <t>SEÑAL IDG-S 2 CARAS  Reforzada (modf x100449)</t>
  </si>
  <si>
    <t>POSTES DE 3  MTS METÁLICO</t>
  </si>
  <si>
    <t>POSTES DE 2.7  MTS METÁLICO</t>
  </si>
  <si>
    <t>INSTALACIÓN  ACOPLE</t>
  </si>
  <si>
    <t>LAMPARA(60X60CM) ESPECULAR 4X17 SOBREPONER TUBO-T8</t>
  </si>
  <si>
    <t>SEPARADOR DE CARRILES PARA PISCINA (UN=25ML)</t>
  </si>
  <si>
    <t>INSTALAC TABLERO BALONCESTO 1.20*1.80 FIBRA VIDR</t>
  </si>
  <si>
    <t>MANIJA O AGARRADERA JUEGO INF.TUB.GALV 3/4"L=0.86M</t>
  </si>
  <si>
    <t>ELEMNTOS DE FIJACION PARA ARGOLLA EN ALUMNIO</t>
  </si>
  <si>
    <t>Tratamiento y disposición  de lodos</t>
  </si>
  <si>
    <t>CUBEIRT SANDW 2 LAM CAL 26 FIBR VDR 38mm Sum+Inst</t>
  </si>
  <si>
    <t>Puerta Vidri tem 10mm incluye manij+cerr (sum+ins</t>
  </si>
  <si>
    <t>sum+inst ventana alum anodz sis 38-31 vid 5mm inco</t>
  </si>
  <si>
    <t>sum+inst ventana alum anodz sis 38-31 vid temp 8mm</t>
  </si>
  <si>
    <t>MARMOL ROYAL DORADO espesor 10mm, incl. flete **</t>
  </si>
  <si>
    <t>SUM + INST TOPE  PARA PUERTA VIDRIO TEMPLADO 10mm</t>
  </si>
  <si>
    <t>DESMONTE E INSTALACIÒN PUERTAS VIDRIO TEMPLADO 10m</t>
  </si>
  <si>
    <t>Ventana Fija alumin mate 38-31 Vidrio laminado 6mm</t>
  </si>
  <si>
    <t>CALENTADOR ELECT.TRIFASICO SM 700 SMARTEC 9.4LTS</t>
  </si>
  <si>
    <t>BASE GANULAR B-600  + TRANSPORTE</t>
  </si>
  <si>
    <t>PISO ESTOPEROL - 4.0MM (50X50CM) INTERIOR</t>
  </si>
  <si>
    <t>CAJA PLASTICA CONDUIT DOBLE FONDO REF 2400</t>
  </si>
  <si>
    <t>MASILLA SUPERMASTIC DRYWALL(CUÑETE 2.5 GAL)</t>
  </si>
  <si>
    <t>DISTANCIADOR DOBLE 1"X3.5CM INC. EMPAQUES</t>
  </si>
  <si>
    <t>JUNTA DE EXPANSION AGWJ 70, Incl. accesorios **</t>
  </si>
  <si>
    <t>CENEFA MARMOL Y VIDRIO MALLA FIX-COLORES (30X30CM)</t>
  </si>
  <si>
    <t>VARA ROLLIZA EN PINO PATULA INMUNIZ Ø 9CM L=3.00M</t>
  </si>
  <si>
    <t>VARA ROLLIZA EN PINO PATULA INMUNIZ Ø 10CM L=2.50M</t>
  </si>
  <si>
    <t>TORNILLO Ø 1/2" L=10"( 2 ARANDELAS+2 TUERCAS)Hierr</t>
  </si>
  <si>
    <t>SANITARIO FLUXMASTER CYCLON  O SIMILAR(DOS-PIEZAS)</t>
  </si>
  <si>
    <t>BANCA PLASTICA EN POLIPROPILENO SIN ESPAL ALT.IMPA</t>
  </si>
  <si>
    <t>LOCKER 4 PUESTOS LAM CAL.22 HT=1.80M;AT=0.63;E=0.3</t>
  </si>
  <si>
    <t>Locker 6 puestos Lam Cal.22HT=1.80m;A=0.93;E=0.30+</t>
  </si>
  <si>
    <t>PIEDRA ROYAL DORADO espesor 20mm, incl. flete **</t>
  </si>
  <si>
    <t>LAVAMANOS EN ACERO INOX. CAL.18 TIPO 304-2B BEBED</t>
  </si>
  <si>
    <t>BALDOSA RETAL DE MARMOL NEGRO SAN GIL F.VERDE</t>
  </si>
  <si>
    <t>MARMOL ROYAL VERDE espesor 20mm, incl. flete **</t>
  </si>
  <si>
    <t>MARMOL NAL. ADOQUIN NEGRO SAN GIL 12X6X3 **</t>
  </si>
  <si>
    <t>PISO PIZARRA MULTICOLOR (40X40CM)1a; e=7MM</t>
  </si>
  <si>
    <t>BALDOSA RETAL DE MARMOL 35X60 NAL.ROYAL APOMASADO</t>
  </si>
  <si>
    <t>PATCH CORD  AMP QUANTUM (CAT6)</t>
  </si>
  <si>
    <t>malla angeo pajarito  0.90 x 30mts rollo</t>
  </si>
  <si>
    <t>IGAS GRIS MASILLA PLASTICA  4.5 MxROLLO</t>
  </si>
  <si>
    <t>MALLA TRIPLE TORSIÓN ALAM GALV CAL BWG 12 HUC 7.5X</t>
  </si>
  <si>
    <t>CANALETA 90 x 9.00     ETERNIT</t>
  </si>
  <si>
    <t>Baranda Curva Ø1 1/2"+Plat.20x20 - 5/16"+Plat.7x13</t>
  </si>
  <si>
    <t>DISOLVENTE  VARSOL (No utilizar mas)</t>
  </si>
  <si>
    <t>TORNILLO  PARA AGLOMERADO AUTOPERFORANTE</t>
  </si>
  <si>
    <t>TEJA ETERNIT  No 6 CON CLARABOYA</t>
  </si>
  <si>
    <t>TEJA ESPAÑOLA  1.60X1.00mts. ETERNIT</t>
  </si>
  <si>
    <t>LINEA DE VIDA, L= 30MTS  (ARSEG)</t>
  </si>
  <si>
    <t>ANCLAJE QUIMICO Nº8 L=25CM+EPOXICO HY-150(SUM+INST</t>
  </si>
  <si>
    <t>ANCLAJE QUIMICO Nº7 L=20CM+EPOXICO HY-150(SUM+INST</t>
  </si>
  <si>
    <t>ANCLAJE QUIMICO Nº6 L=20CM+EPOXICO HY-150(SUM+INST</t>
  </si>
  <si>
    <t>ANCLAJE QUIMICO Nº5 L=20CM+EPOXICO HY-150(SUM+INST</t>
  </si>
  <si>
    <t>CHEQUE AMORTIGUADO EXTREMO ERANURADO 1 1/2"</t>
  </si>
  <si>
    <t>CHEQUE AMORTIGUADO EXTREMO RANURADO 4"</t>
  </si>
  <si>
    <t>VENTILACION MAXI-VANT STUDOR REF:27990001(3-4")</t>
  </si>
  <si>
    <t>POSTE CONCR(11X11) 2.4m.PARA CERCA(8 HILOS)</t>
  </si>
  <si>
    <t>Regulador Bifásico 8 Kva(RelevoRta.20 Mil segundo)</t>
  </si>
  <si>
    <t>FluxometroParaSanitarioManosLibresSensor+Generador</t>
  </si>
  <si>
    <t>Lámina policarbonato alveolar trnsp.4mm(2.10x2.90m</t>
  </si>
  <si>
    <t>Acople en S (3/8") para columpio(Rodamient+ Buje)</t>
  </si>
  <si>
    <t>LAMPARA FLUORESCENTE 2X54W(+BALAST.ELECT.TIPO INDU</t>
  </si>
  <si>
    <t>UPS 1 KVA ON LINE MONOFASICATiempoRespaldo(6 min)</t>
  </si>
  <si>
    <t>PUERTA DOS HOJAS PERSIANA+CHAPA+PASADOR+PINT.(2X1M</t>
  </si>
  <si>
    <t>BALA INCANDESCENTE 4"ESPECULAT+BONB+TAPA</t>
  </si>
  <si>
    <t>CORTE EN CONCRETO(CORTAD.MANUAL HIDRAULIC)</t>
  </si>
  <si>
    <t>Guardaescoba Rinconera o Esquinera grano marmol</t>
  </si>
  <si>
    <t>Perro Galvanizado 3/16"  **</t>
  </si>
  <si>
    <t>SERVICIO DE VIGILANCIA CON ARMA+RADIO DE COM.</t>
  </si>
  <si>
    <t>TUBO ACERO AL CARBON C/C SCH-10- (4")C-INCENDIO</t>
  </si>
  <si>
    <t>TUBO ACERO AL CARBON C/C SCH-10- (3")C-INCENDIO</t>
  </si>
  <si>
    <t>TUBO ACERO AL CARBON C/C SCH-10-(11/2")C-INCEND</t>
  </si>
  <si>
    <t>CAJA METALICA ELECTRICOS(20X20X10CM)INDELPA</t>
  </si>
  <si>
    <t>TABLERO 30 CTOS CON ESP. PARA TOTALIZ. L/NEX</t>
  </si>
  <si>
    <t>Kit Transformador Regulable+Bombillo 1000W Sodio</t>
  </si>
  <si>
    <t>PLACA SUPERBOARD COLOMBIT(1.22X2.44M)17MM-MURO</t>
  </si>
  <si>
    <t>PLACA SUPERBOARD COLOMBIT(1.22X2.44M)11MM-MURO</t>
  </si>
  <si>
    <t>PLACA SUPERBOARD COLOMBIT(1.22X2.44M)10MM-MURO</t>
  </si>
  <si>
    <t>PLACA SUPERBOARD COLOMBIT(1.22X2.44M)8MM-MURO</t>
  </si>
  <si>
    <t>TRAGANTE REJILLA CUPULA TUBO 4"(5x4)-Plastica</t>
  </si>
  <si>
    <t>LOSA DE CONCRETO PRETENSADO+ANG.GALV.2X2X1/8.</t>
  </si>
  <si>
    <t>Kit Transformador. Regulable.+Bombillo 400W Sodio*</t>
  </si>
  <si>
    <t>TOMA GFCI (LEVINTON) 15A  o similar</t>
  </si>
  <si>
    <t>LAMPARA FLUORESCENTE 2X32W(+BALAST.ELECT.TIPO INDU</t>
  </si>
  <si>
    <t>DUCTO  PVC 3" TDP CORRUGADO</t>
  </si>
  <si>
    <t>CORTE  Y  BISELADO PARA GUARDAESCOBA</t>
  </si>
  <si>
    <t>Estructura Aluminio  para cortasol termobrise 150*</t>
  </si>
  <si>
    <t>Codo 90º  PVCP 1 1/4"  **</t>
  </si>
  <si>
    <t>REGISTRO CORTINA.2"  ITAP</t>
  </si>
  <si>
    <t>VINISOL 3.2  Trafico (Suministro)</t>
  </si>
  <si>
    <t>VINISOL 3.2  Trafico Instalado</t>
  </si>
  <si>
    <t>SANITARIO DISCAPACITADOS ALONGADO BLANCO NAL.MANCE</t>
  </si>
  <si>
    <t>VENTANA ALUMINIO PROYECT.V-3831+VIDRIO SEG.6MM</t>
  </si>
  <si>
    <t>SERVICIO DE VIGILANCIA CON CANINO+RADIO DE COM.</t>
  </si>
  <si>
    <t>Boton Antivandalico CromadoPara Valvul. de Descarg</t>
  </si>
  <si>
    <t>GUARDAESCOBA MOORE 25X7.5X1.2 EXPORTAC.</t>
  </si>
  <si>
    <t>Piso madera laminado (secr. IDRD) e=8mm x 0.19m **</t>
  </si>
  <si>
    <t>ANCLAJE  (3/8"X2")"</t>
  </si>
  <si>
    <t>CanecaAceroInoxidable Mobiliario Urbano(Sum)M-121*</t>
  </si>
  <si>
    <t>FORMALETA METÁLICA PARA MUROS DE CONTENCIÓN-(ML)</t>
  </si>
  <si>
    <t>DIVISION BAÑO VIDRIO TEMPL. 2 FIJOS 2 PUERTAS **</t>
  </si>
  <si>
    <t>ESPEJO 4mm CDD CRISTAL DILATADORES ACERO 3cm **</t>
  </si>
  <si>
    <t>DIVISION ORINAL BAÑO VIDRIO TEMPLADO (SUM.INST) **</t>
  </si>
  <si>
    <t>DIVISION BAÑO VIDRIO TEMPL. 5 FIJOS 3 PUERTAS **</t>
  </si>
  <si>
    <t>BASES MESON GRANITO NEGRO SAN GABRIEL 4.74m **</t>
  </si>
  <si>
    <t>GRIFERIA LAVAMANOS ELECTRONICA CROMADA GRIVAL **</t>
  </si>
  <si>
    <t>ESCUDO EN PELICULA DE SEGURIDAD (0.40X0.40M)SUM**</t>
  </si>
  <si>
    <t>PISTOLA DE SILICONA CERRADA PROFESIONAL FRIA</t>
  </si>
  <si>
    <t>PELICULA TIPO SANDBLASTING PERSIANA 1.0CM</t>
  </si>
  <si>
    <t>CABLE DE NEOPRENO 2X18 TELEFONICA  PRICEX</t>
  </si>
  <si>
    <t>BALASTO ELECTRONICO  2 x 32W-120 voltios</t>
  </si>
  <si>
    <t>BALA DULUX  2X26W BALAST.ELECTRON BOM. AHORRADOR</t>
  </si>
  <si>
    <t>TABLERO 30 CTOS CON ESP.PARA TOT.LUMINEX</t>
  </si>
  <si>
    <t>TABLERO 24 CTOS- ESP.PARA TOT.+PUERT+CHAPA</t>
  </si>
  <si>
    <t>PERFIL  SECUNDARIO X 1 22</t>
  </si>
  <si>
    <t>PERFIL  PRINCIPAL X 3 66</t>
  </si>
  <si>
    <t>Equip.Hidroneum.Capac.50gal/min.Presión 44-64PSI.</t>
  </si>
  <si>
    <t>ANGULO        2x2 2.44</t>
  </si>
  <si>
    <t>VENTANA AL. ANONIZ.MATE.1.20 x1.20+Vid5MM.+ PERSIA</t>
  </si>
  <si>
    <t>CABLE ENCAUCHETADO  2x8</t>
  </si>
  <si>
    <t>TAPA ANTIROBOMETALIC.PARA CAJA TELEFONOS 2X2M</t>
  </si>
  <si>
    <t>ETERBOARD 6mm (244X122cm) 24.11KG-ETERNIT</t>
  </si>
  <si>
    <t>DISCO DIAMANTADO SEGMENTADO 7pg  BOSCH</t>
  </si>
  <si>
    <t>FLUXOMETRO PALANCA BRONCE Pm=25PSI-SANITARIO</t>
  </si>
  <si>
    <t>CAJA BREAKER  9Circ. Monof  L/NEX</t>
  </si>
  <si>
    <t>SIKA  3 (ACELERANTE)  5 KILOS</t>
  </si>
  <si>
    <t>Poste plastico de 9.5x9.5mts por 2.20  (reciclado)</t>
  </si>
  <si>
    <t>Gavión TripleTors.Cal.13(2x1x1m)Hc=10x10cm+Diafrag</t>
  </si>
  <si>
    <t>POSTE DE CONC.PRETENS A.P.(12m)RESISTENC:510KG</t>
  </si>
  <si>
    <t>TOMA TV AMERICANA COAXIAL AMBIA BL L/NEX</t>
  </si>
  <si>
    <t>SPLITER DE DERIVACIÓN. TV (1 ENTRAD. 2 SALIDAS)</t>
  </si>
  <si>
    <t>TUBO CONDUIT ½"  RALCO CON CAMPANA</t>
  </si>
  <si>
    <t>CABLE 3#2/0 cobre  AWG 15Kv XLPE</t>
  </si>
  <si>
    <t>CABLE cobre desnudo AWG 1/0  NO USAR</t>
  </si>
  <si>
    <t>MALLA ESLABONADA  CAL 10 (Hueco 2")</t>
  </si>
  <si>
    <t>BUJE  CPVC soldado 3/4x 1/2"  **</t>
  </si>
  <si>
    <t>TOMA  SENCILLA   BEIGE CON TAPA</t>
  </si>
  <si>
    <t>TOMA COAXIAL ROSCA T.V.    L/NEX</t>
  </si>
  <si>
    <t>TOMA GFCI  2P 15A/125V</t>
  </si>
  <si>
    <t>Instalación lavamanos Novara CRNA (acc. y herr) **</t>
  </si>
  <si>
    <t>PARED OTUN BLANCO MATE CRNA FORM:30X60CM**</t>
  </si>
  <si>
    <t>TALADRO  1/2"</t>
  </si>
  <si>
    <t>PLATINA  HR 1/2 X1/8 X 6MT</t>
  </si>
  <si>
    <t>Tapa Cuadrada (60x60cm)e=9cmPoliprop.Peatonal**</t>
  </si>
  <si>
    <t>Barrera LLenableH=0.60m;L=1.45m;Ab=0.45m.Sin Cinta</t>
  </si>
  <si>
    <t>RETIRO DE MASILLA PILIURETANO, LIM JUNTA, LLENAD J</t>
  </si>
  <si>
    <t>TORNILLO PLACA AVELLANADO 8X1/4" PUNTA BROCA</t>
  </si>
  <si>
    <t>Hidroflo(Bomba5HP+Tanque300lt)+Instal-Techo(51 Pto</t>
  </si>
  <si>
    <t>TABLA BURRA (28x2,5CM) L=3M CEDRO MACHO</t>
  </si>
  <si>
    <t>BLOQUE GRAMOQUIN 60X40X8CM + Transporte</t>
  </si>
  <si>
    <t>TORNILLO  6(4mm) X2"</t>
  </si>
  <si>
    <t>Reactancia 1000W incl. condensador y arrancador **</t>
  </si>
  <si>
    <t>Colchonetas espuma rosada, forro cordobán3.5x0.4**</t>
  </si>
  <si>
    <t>ESCALERA TIPO EXTENSION DE 4.88MT A 9.17MT 32 PASO</t>
  </si>
  <si>
    <t>LLAVES COPA 10mm A 19mm JGO 11 CUADRANTE 1/2" **</t>
  </si>
  <si>
    <t>LLAVE PARA TUBO DE 8" ** STANLEY  O SIMILAR</t>
  </si>
  <si>
    <t>BROCAS AR 1.5mm A 6.5mm CALID. IND. JUEGO 13 pzs**</t>
  </si>
  <si>
    <t>LLAVE PARA TUBO DE 12" **  STANLEY O SIMILAR</t>
  </si>
  <si>
    <t>BROCAS CON PUNTA EN TUNGSTENO 8 PZS 3-10mm **</t>
  </si>
  <si>
    <t>TALADRO PERCUTOR DE 1/2" - 600W - VEL.VAR.REV **</t>
  </si>
  <si>
    <t>DESTORNILLADORES X 6 PIEZAS PALA Y  ESTRELLA</t>
  </si>
  <si>
    <t>TORNILLO  1/4 X 9"</t>
  </si>
  <si>
    <t>TORNILLO  1/4 X 6"(Incluye arandela y tuerca seg.)</t>
  </si>
  <si>
    <t>ANGULO        3/16"  x 1 1/4"</t>
  </si>
  <si>
    <t>TUBO  GALVANIZADO - IMC - Ø 1" L=3M</t>
  </si>
  <si>
    <t>LAMPARA 24 CELDAS 4X18W TUBOT8+BALASTO</t>
  </si>
  <si>
    <t>CANALETA METAL  .12 X6 BLANCA</t>
  </si>
  <si>
    <t>PEGANTE PARA PISO CAUCHO CORSARIO/TOPEROL</t>
  </si>
  <si>
    <t>PRUEBA  PARA CERTIFICAC.DE PUNTOS CABLEADO ESTRUCT</t>
  </si>
  <si>
    <t>TomaDobleRJ-45con Flace Plate  CAT5</t>
  </si>
  <si>
    <t>Lamina informativa IDG-S(suministro+Transp.)  **</t>
  </si>
  <si>
    <t>Lamina informativa SC-120  (suministro+Transporte)</t>
  </si>
  <si>
    <t>Lamina informativa SC-80  (suministro+Transporte)</t>
  </si>
  <si>
    <t>FICHA TECN.FORESTAL(Inc.Format1 y 2):20-99 Árboles</t>
  </si>
  <si>
    <t>GEOmalla Tensar Triax TX 160 (4x75m rollo 300m2)**</t>
  </si>
  <si>
    <t>VIDRIO BALA DULUX /HQI SERIGRAFIADO CON A***</t>
  </si>
  <si>
    <t>Adaptador CPVC Macho 1"  **</t>
  </si>
  <si>
    <t>Tee CPVC 1"  **</t>
  </si>
  <si>
    <t>Tapón CPVCSoldado 1"  **</t>
  </si>
  <si>
    <t>TUBO T8-17W 865 L/BLANCA PHILIPS(LAMPAR.EUROPEA)</t>
  </si>
  <si>
    <t>HOJA DE SEGUETA BIMETALICA  NICHOLSON 2</t>
  </si>
  <si>
    <t>ALFOMBRA ALFA ALEGRO 800gr POLIPROPILENO</t>
  </si>
  <si>
    <t>BOMBILLO AHORRADOR 4 PIN DE 32 A 42W PHILIPS</t>
  </si>
  <si>
    <t>BOMBILLO AHORRADOR ESPIRAL 26 WAT-120V-LUZ</t>
  </si>
  <si>
    <t>TEE SANITARIA 4x3"         PAVCO</t>
  </si>
  <si>
    <t>Buje PVCSØ 3"   PAVCO    **</t>
  </si>
  <si>
    <t>LAMINA PARA FORMALETA SUPER T(2.15X2.44M) e=19mm</t>
  </si>
  <si>
    <t>Tapon  roscadoHG d=11/4" Macho</t>
  </si>
  <si>
    <t>UNION CPVC  3/4 **</t>
  </si>
  <si>
    <t>PLANTA   HIEDRA MIAMI  PARA JARDIN</t>
  </si>
  <si>
    <t>GEOMEMBRANA HDPE  20MILS</t>
  </si>
  <si>
    <t>Señal de Obra(Lam.Galv Cal.20-Ang.2X2x1/8"-75X75cm</t>
  </si>
  <si>
    <t>PINTURA DE TECHO VINILO BLANCO TIPO 1(SUBDIRECC)**</t>
  </si>
  <si>
    <t>SEÑAL DIRECCIONAL TIPO POSTES(SUM+INST)DADOS P4-ID</t>
  </si>
  <si>
    <t>Tubo aceroEstructural Galv.2"e=4.0 mm sin rosca**</t>
  </si>
  <si>
    <t>Tubo aceroEstructural Galv. 3"e=3.0mm sin rosca**</t>
  </si>
  <si>
    <t>LAMINA C.R. DECAP.Y ACEITAD.1.20x2.40 e=2.5mm</t>
  </si>
  <si>
    <t>GUARDAESCOBA PORCELANATO BLANCO 0.07X0.38M</t>
  </si>
  <si>
    <t>PORCELANATO BLANCO 46.1X46.1 CAJA X 1.48M2</t>
  </si>
  <si>
    <t>PINTURA BITUMINOSA DE ALUMINIO ( 1/4 de Galon)</t>
  </si>
  <si>
    <t>Perfil.Estruct.254x64x19mm;e=2mmPara  Cubiertas.</t>
  </si>
  <si>
    <t>CERRADURA  DE SEGURIDAD PARA CANTONERA</t>
  </si>
  <si>
    <t>TAPA REGISTRO ACERO INOX.(20 x 20)/(23X23CM)</t>
  </si>
  <si>
    <t>TRANSP. CAMION 18TN BOGOTA-SUMAPAZ(CARG Y DESC)</t>
  </si>
  <si>
    <t>GUARDAESCOBA GRANITO VIBROPRENSADO 7X33</t>
  </si>
  <si>
    <t>GRANITO PULIDO REPARC.1X0.30M.SUBDIRECC.</t>
  </si>
  <si>
    <t>CORTE DE PISO CORTADORA 1.0X0.30M GRANIT.SUBDIRECC</t>
  </si>
  <si>
    <t>PINTURA PUERTA Y MARCO MADERA BAÑO SUBDIRECC.</t>
  </si>
  <si>
    <t>SEÑAL VIDRIO TEMPLADO 6MM (10X20CM)CON EXT.Sum+Ins</t>
  </si>
  <si>
    <t>SEÑAL DE EMERGENCIA ACRILICO (15X15CM)Sum+Inst.</t>
  </si>
  <si>
    <t>BANDEJA LS DUPLEX 48 HILOS (24 PORTS) MONOMODO</t>
  </si>
  <si>
    <t>Pintura Acrilica Base Solvente Negro S/mate-Pintuc</t>
  </si>
  <si>
    <t>PINTURA MUROS DRY-WALL EXIST.DOS CARAS(TODO COSTO)</t>
  </si>
  <si>
    <t>MUROS DRY-WALL-9cm,3 manos de pintura(Todo costo)</t>
  </si>
  <si>
    <t>DESMONT.MUROS  DRY-WALLCON RETIRO.(A TODO COSTO)</t>
  </si>
  <si>
    <t>GUARDAESCOBA PVC NEGROh=6CM (Sum+Inst)</t>
  </si>
  <si>
    <t>CIELO RASO MODULAR.0.60X0.60 ALUM.BLANCO MATE</t>
  </si>
  <si>
    <t>VENTANA CORRED.ALUM. 1.94 x 1.80+Vidrio iNC. 5MM</t>
  </si>
  <si>
    <t>VENTANA CORRED.ALUM. 1.63 x 1.60+Vidrio iNC. 5MM</t>
  </si>
  <si>
    <t>VENTANA FIJA  ALUM. 1.60 x 0.60+Vidrio iNC. 5MM.</t>
  </si>
  <si>
    <t>VENTANA FIJA  ALUM. 1.80 x 2.1+Vidrio.</t>
  </si>
  <si>
    <t>VENTANA CORREDIZA  ALUM. 1.80 x 0.9+Vidrio inc.5mm</t>
  </si>
  <si>
    <t>VENTANA CORREDIZA  ALUM. 1.50 x 0.9+Vidrio inc.5mm</t>
  </si>
  <si>
    <t>PUERTA ALUM. 2.0 x 0.8+Cerra+Vidrio Sand Blasting</t>
  </si>
  <si>
    <t>PUERTA CORREDIZA  ALUM. 2.10 x 1.8Cerra+bisag</t>
  </si>
  <si>
    <t>Desmonte,reubic, mto.PuertaDoblebAT.Aluminio.Bisag</t>
  </si>
  <si>
    <t>Desmonte,reubic, mto.PuertaDobleVidrio+Zocal+cerra</t>
  </si>
  <si>
    <t>DIVISION ALUMINIO piso-techo(Vidrio+SandBlasting)</t>
  </si>
  <si>
    <t>ARCHIVO RODANTE EXISTENTE 5.49x2.2m(Desm+Inst)) *</t>
  </si>
  <si>
    <t>ARCHIVO RODANTE EXISTENTE 6.9x2.2m(Desm+Inst)) *</t>
  </si>
  <si>
    <t>ARCHIVO RODANTE EXISTENTE 8.5x2.2m(Desm+Inst)) *</t>
  </si>
  <si>
    <t>Mesa para sala de reun.1.8x0.90mTablex30mmForm.T8*</t>
  </si>
  <si>
    <t>SillaInterloc.IsóscelesTapiz.Espum.AltaDensid.Paño</t>
  </si>
  <si>
    <t>ArchivadorMinitorre2X1 A=0.38mNivelad.Cal.22(S+I)</t>
  </si>
  <si>
    <t>Soporte/costadoFrestandingCollrolled+Pin-Elec(S+I)</t>
  </si>
  <si>
    <t>MuebleRecepcion1.80x1.50h=1.00m+Vidrio Temp6mmSum</t>
  </si>
  <si>
    <t>SUPERFIC.RETORNO(0.60X0.90M)Tablex30mmFormT8(S+I)</t>
  </si>
  <si>
    <t>Superf.Puest. Trabaj.1.5X0.6Tablex30mmForm.T8(S+I)</t>
  </si>
  <si>
    <t>Divis.Mod.MixtaPañoCol+Vidrio4mmH=2.2+Sanblast(S+i</t>
  </si>
  <si>
    <t>Superfic.Mostrad.VidrioTempl.6mm(1.5x0.30)Sum+Inst</t>
  </si>
  <si>
    <t>División Mod.Mixta Paño+Vidrio4mmH=1.0m(Sum+Inst)</t>
  </si>
  <si>
    <t>DIVISION MEDIA ALT.H=1.20M PAÑO COLORES(Sum+Inst)</t>
  </si>
  <si>
    <t>Cable 3X12 Cu Trenzado AWGTHHN/THWN600V75°C</t>
  </si>
  <si>
    <t>Toma RJ-45 x 2  CAT 6</t>
  </si>
  <si>
    <t>Toma RJ-45 x 1  CAT 6</t>
  </si>
  <si>
    <t>MINIRETRO (331)-ORUGA(OPERARIO+COMBUSTIBLE)</t>
  </si>
  <si>
    <t>RASTRILLO DE 16 DIENTES CON MANGO DE MADERA</t>
  </si>
  <si>
    <t>SILLA GIRATORIA ALTA  SIN BRAZOS</t>
  </si>
  <si>
    <t>Controlador Electrónico(para sistem.RiegoAutomátic</t>
  </si>
  <si>
    <t>MallaPort.FutbolSemiprof.Cal.2,Nylon.ImpCuadro10cm</t>
  </si>
  <si>
    <t>Señal C.R. 90x60Tubo2"Ploteado color-Jgos-Ad.Mayor</t>
  </si>
  <si>
    <t>Boquillas Graduables caudal de presión -aspersor**</t>
  </si>
  <si>
    <t>PORTERIA  FUTBOL SEMI PROFESIONAL (SUM+INST) **</t>
  </si>
  <si>
    <t>POLVO DE LADRILLO ENLONADO+TRANSPORTE</t>
  </si>
  <si>
    <t>EQUIPO FUMIGACION OPERARIO+COMBUSTIBLE</t>
  </si>
  <si>
    <t>Arena Fina Roja  + transp.</t>
  </si>
  <si>
    <t>TRANSFORMADOR SECO TRIFASICO 125KVA 11400 480/277V</t>
  </si>
  <si>
    <t>LUMINARIA FLUORESCENTE(1.27X0.14m)2x32w Hermetica</t>
  </si>
  <si>
    <t>Transformador 30Kva-11.4/208-120v-ocasionalSumergi</t>
  </si>
  <si>
    <t>TEE REDUCCION MEC PVC (ACUEDUCTO)  ø 4" X 3"</t>
  </si>
  <si>
    <t>Varilla de  3/8" Zincada (Sumin) **</t>
  </si>
  <si>
    <t>Cadenas para columpio Modulo  5  (Sumin) **</t>
  </si>
  <si>
    <t>LONA FIBRA PARA ASIENTO DE  COLUMPIO</t>
  </si>
  <si>
    <t>Tubo PVCP 1 1/2"  SCH80 **</t>
  </si>
  <si>
    <t>Planta generadora eléctrica trifásica 220V GEP13.5</t>
  </si>
  <si>
    <t>TAPA PARA CAJA  DE INSPECCION 60x60cm</t>
  </si>
  <si>
    <t>CODO 45° CALIENTE 3/4"  ULTRATEMP  PAVCO</t>
  </si>
  <si>
    <t>TAPA PARA CAJA  DE INSPECCION 50x50cm</t>
  </si>
  <si>
    <t>PELDAÑO EN PLATINA    ¼"  x 1 ½"</t>
  </si>
  <si>
    <t>Aro Tapa  Cámara ETB T-13 **</t>
  </si>
  <si>
    <t>Aro Base  Cámara ETB T-13 **</t>
  </si>
  <si>
    <t>MONTAJE ESTACIONES Y LAS MRESAS PARA RUTAS M.E.</t>
  </si>
  <si>
    <t>PLATINAS PARA LAS ESTACIONES RUTAS MURO ESCALAR</t>
  </si>
  <si>
    <t>CENTRAL TELEFONICA 824 6 LINEAS- 16 EXT. TELEFONIC</t>
  </si>
  <si>
    <t>DISPENSADOR JABON MANOS LIB. 1-AA-RSD (sum+inst)</t>
  </si>
  <si>
    <t>SECADOR MANOS LIBRES 1-AA-JA02 (sum+inst)</t>
  </si>
  <si>
    <t>BALDOSIN DE  GRANITO 33.3x33.3</t>
  </si>
  <si>
    <t>TUBO GRES  8" (Long 1M) MOORE CORRIENTE</t>
  </si>
  <si>
    <t>MARMOLPLAST   OSCURO  INSTALADO</t>
  </si>
  <si>
    <t>MARMOLPLAST   CLARO  INSTALADO</t>
  </si>
  <si>
    <t>ESTUCO VENECIANO  OSCURO INSTALADO</t>
  </si>
  <si>
    <t>ESTUCO VENECIANO  CLARO INSTALADO</t>
  </si>
  <si>
    <t>ESTUCO VENECIANO  OSCURO</t>
  </si>
  <si>
    <t>GRANIPLAST/ DECOR ES. OSCURO INSTALADO</t>
  </si>
  <si>
    <t>GRANIPLAST/ DECOR ES. CLARO  INSTALADO</t>
  </si>
  <si>
    <t>PASTA  ACRILICA</t>
  </si>
  <si>
    <t>MARMOLPLAST   OSCURO</t>
  </si>
  <si>
    <t>ESTUCO VENECIANO  CLARO</t>
  </si>
  <si>
    <t>CARAPLAST  OSCURO  INSTALADO</t>
  </si>
  <si>
    <t>CARAPLAST CLARO  INSTALADO</t>
  </si>
  <si>
    <t>CABLE 20  PARES SILICONADO</t>
  </si>
  <si>
    <t>Sikaplan 12 G CO (1.55m x 20m)(Membrana reforz) **</t>
  </si>
  <si>
    <t>VENTANA+MARC.ALUM.BLANCO MATE 0.60X0.40M</t>
  </si>
  <si>
    <t>VENTANA  METALIC.CAL.20+BASCULANTE 0.15M</t>
  </si>
  <si>
    <t>LAMINA FUTURA 60x60 14  mm</t>
  </si>
  <si>
    <t>LAMINA CIRRUS  RH 70 1.22X61 12mm</t>
  </si>
  <si>
    <t>ACRILICO LÁMINA DE 1.20x1.80</t>
  </si>
  <si>
    <t>LUM FLUORESC 60X60 4x17 T8 120 V acrílprotec UV</t>
  </si>
  <si>
    <t>LAVAMANOS VARESE Sbrp         ALFA</t>
  </si>
  <si>
    <t>Reducción PVCP 1"x 3/4"  **</t>
  </si>
  <si>
    <t>TABLERO 8 CTS(0.40X0.50)RETIE-NTC-REGULADO</t>
  </si>
  <si>
    <t>Reducción PVCP 3/4"x1/2"  **</t>
  </si>
  <si>
    <t>Patch cord  en cable UTP 4 pares 1,5 m  Cat 6</t>
  </si>
  <si>
    <t>Aviso de señalización con LED 2 caras Iluram o sup</t>
  </si>
  <si>
    <t>Trámite sustitución Transformador 75 KVA X150 KVA</t>
  </si>
  <si>
    <t>TABLERO GENERAL DE ACOMETIDAS OLAYA HERRERA</t>
  </si>
  <si>
    <t>Interruptor regulable  500/630A</t>
  </si>
  <si>
    <t>ARCHIVADOR METÁLICO2X1 A=0.38m(Sum+Inst.)**</t>
  </si>
  <si>
    <t>Mueble pra recepcionIDRD1.80x1.50h=1.00m(Sum+Inst</t>
  </si>
  <si>
    <t>CABLE cobre  1X250 KCM THHN - 90 C 600V</t>
  </si>
  <si>
    <t>ARCHIVO METALICO PARA PUESTO DE TRABAJO</t>
  </si>
  <si>
    <t>Sum Transp  Instal Sistema Detecc Humo archivo</t>
  </si>
  <si>
    <t>DIVISION MEDIA ALTURA PAÑO COLOR(Sum+Inst)</t>
  </si>
  <si>
    <t>DIVISION PISOTECHOVIDRIO-PAÑO(Sum+Inst) **</t>
  </si>
  <si>
    <t>PERF.NUEVADIV.MEDIA ALT.COLDR.ELECTGRIS(Sum+Inst)*</t>
  </si>
  <si>
    <t>Luminaria 60x60 T8 4X17W 120Vceldas parabólicas</t>
  </si>
  <si>
    <t>Superf.Puest. Trabaj.1.5X0.9Tablex30mmForm.T8(S+I)</t>
  </si>
  <si>
    <t>FUMIGADORA  DE ESPALDA</t>
  </si>
  <si>
    <t>GavionRecubPVC(2*1*1)TriplTors.Cal13-H10x10SinDiaf</t>
  </si>
  <si>
    <t>LUMINARIA FLUORESCENTE T5 2X54WIP65120VSOBREPONER</t>
  </si>
  <si>
    <t>ADOQUIN VEHICULARMEDIANO(8x10x20)  Moore Nat.OBRA</t>
  </si>
  <si>
    <t>IMPERMEABILIZANTE POLIUREA VP BR 100 BICOMP.**</t>
  </si>
  <si>
    <t>CAMION18 T-Transp.Bogotá-Sumapaz(Carg+Desc) **</t>
  </si>
  <si>
    <t>MANGUERA DE 1/2" JARDÍN TIPO LIVIANO (de 50 m)</t>
  </si>
  <si>
    <t>CARBONILLA ESCORIA GRUESA+TRANSPORTE</t>
  </si>
  <si>
    <t>CAJA PREFABRIC.DE PISO PARA MED.DE ACUEDUCTO</t>
  </si>
  <si>
    <t>CAJA LAMINA PARA REGISTRO ACUEDUCTO 40X20X20</t>
  </si>
  <si>
    <t>SikaSwell S2  (Cartucho 300 cc)</t>
  </si>
  <si>
    <t>TUBO DRENAJE PVC 160mm.(USAR CIO-105743)</t>
  </si>
  <si>
    <t>TUBO DRENAJE PVC 200mm.  PAVCO</t>
  </si>
  <si>
    <t>TUBO DRENAJE PVC  65mm.(Usar CIO-105776)</t>
  </si>
  <si>
    <t>CODO 45° SANITARIO 4" C x C  1/8  PAVCO</t>
  </si>
  <si>
    <t>SOLDADURA PVC LIQUIDA  1/64 S/NORMA ICONTEC</t>
  </si>
  <si>
    <t>TEE UNION MEC PVC (ACUEDUCTO ) ø  4"X 4" X 4"</t>
  </si>
  <si>
    <t>ANCLAJE  (3/8"X4") TIPO CUÑA</t>
  </si>
  <si>
    <t>MALLA CERRAMIENTO Eslabonada.Cal.10(Hueco  2")</t>
  </si>
  <si>
    <t>PLATINA 0.30X0.30M; 1/4" USAR CIO 100979</t>
  </si>
  <si>
    <t>APISONADOR MANUAL METALICO (TUBO+PLATINA DE 20X20)</t>
  </si>
  <si>
    <t>EXPANSIVO QUIMICO PARA ROCA (POLVORA)**</t>
  </si>
  <si>
    <t>DEMARCACION EN DECO-SPORT BLANCO CANCHA DE TENIS**</t>
  </si>
  <si>
    <t>Piedra media Zonga(Rajon)Sum+Transp &gt;15000M3**</t>
  </si>
  <si>
    <t>TUBO DRENAJE PVC 160mm. S/NORMA ICONTEC</t>
  </si>
  <si>
    <t>MALLA  CANCHA DE TENIS(N°5-Inmunis+Guaya+Inst)**</t>
  </si>
  <si>
    <t>CODO 11 1/4° PVC 3"   PAVCO</t>
  </si>
  <si>
    <t>TUBO NOVARIEGO PVC 16" 400mm.  PAVCO</t>
  </si>
  <si>
    <t>TUBO NOVARIEGO PVC 12" 315mm.  PAVCO</t>
  </si>
  <si>
    <t>TUBO NOVARIEGO PVC 10" 250mm.  PAVCO</t>
  </si>
  <si>
    <t>TUBO NOVARIEGO PVC 8" 200mm.  PAVCO</t>
  </si>
  <si>
    <t>TUBO NOVARIEGO PVC 6" 160mm.  PAVCO</t>
  </si>
  <si>
    <t>YEE SANITARIA PVC  reducida 3" x 2"</t>
  </si>
  <si>
    <t>CINTA FIJA  DEMARC. CANCHA TENIS-POLVO(Sum+Inst) *</t>
  </si>
  <si>
    <t>TUBO PVC P RDE 41 100psi 6"    PAVCO</t>
  </si>
  <si>
    <t>TUBO PVC P 100psi 12"    PAVCO</t>
  </si>
  <si>
    <t>TUBO PVC P RDE 41 100psi 10"    PAVCO</t>
  </si>
  <si>
    <t>TUBO PVC P RDE 41 100psi 8"    PAVCO</t>
  </si>
  <si>
    <t>Codo  11 1/4° Mec. 6" Fontanar **</t>
  </si>
  <si>
    <t>CODO GRAN RADIO (90°) PVC UNION MEC (RDE-21) ø 2"</t>
  </si>
  <si>
    <t>TAPON SANITARIO 6" PVC   PAVCO</t>
  </si>
  <si>
    <t>TUBO ALCANT RIB LOC  CORRUGADO PVC 8"</t>
  </si>
  <si>
    <t>TUBO CORRUGADO ALCANTAR. RIB-LOC PVC 20"</t>
  </si>
  <si>
    <t>Estructura LA 220+templete+tierra (VER CIO-A-16612</t>
  </si>
  <si>
    <t>Caja maniobras 3 vías,  200 A, 15 KV (sum+ins)</t>
  </si>
  <si>
    <t>Caja maniobras 4 vías,  200 A, 15 KV (sum+ins)</t>
  </si>
  <si>
    <t>RELE 100015968 MULTIRRANGO 3RP1525-1AP30</t>
  </si>
  <si>
    <t>UNIÓN  HG Ø 1"</t>
  </si>
  <si>
    <t>Tubo HGØ 1" e=2.5mm (AGUA) L=6M   NTC:5890</t>
  </si>
  <si>
    <t>UNIVERSAL PRESION 2 1/2"     PAVCO</t>
  </si>
  <si>
    <t>U.P.S. 15 minutos 30 kva 260-190/208-110 V sellada</t>
  </si>
  <si>
    <t>Planta 300 KVA 1800rpm 60 Hz  ACPM 208/120V</t>
  </si>
  <si>
    <t>CODO 90° CPVC  2" **</t>
  </si>
  <si>
    <t>CODO 90° CPVC  1 1/2" **</t>
  </si>
  <si>
    <t>CODO 90° CPVC  1" **</t>
  </si>
  <si>
    <t>CODO 90° CPVC  3/4"S/NORMA ICONTEC</t>
  </si>
  <si>
    <t>UNION CPVC  1 1/2" **</t>
  </si>
  <si>
    <t>UNION CPVC  1" **</t>
  </si>
  <si>
    <t>TUBO CPVC  1 1/2" **</t>
  </si>
  <si>
    <t>TUBO CPVC  1" **</t>
  </si>
  <si>
    <t>CABLE Cu 15 KV ,XLPE  AWG 3#2 apantallado</t>
  </si>
  <si>
    <t>Gabinete metál. según CODENSA CS 503-1,CS 504-4</t>
  </si>
  <si>
    <t>POSTE METALICO ALUMBRADO PUBLICO 5 MTS</t>
  </si>
  <si>
    <t>Gabinete metálico con barraje 1500A y Tot 3x1000A</t>
  </si>
  <si>
    <t>MEMBRANA BUTYL PARA TANQUE HIDRONEUMATICO DE 500 L</t>
  </si>
  <si>
    <t>ESTRUCTURA DE  MINIFUTBOL+malla (sum.) **</t>
  </si>
  <si>
    <t>CODO90 CPVC  1½" PAVCO**</t>
  </si>
  <si>
    <t>UNION CPVC  1½" **</t>
  </si>
  <si>
    <t>Interrup protecc tripolar DPX-U250ER 250A  625129</t>
  </si>
  <si>
    <t>Cable telefónico uso exterior  relleno 10x2x0.4mm</t>
  </si>
  <si>
    <t>Cable Aluminio  N°2 AWG  600 V 75°C</t>
  </si>
  <si>
    <t>Cable Aluminio  N°2/0 AWG  600 V 75°C</t>
  </si>
  <si>
    <t>EmpalmeBT1000Vconresina91-B1x2 3Mosuperio(NO USAR)</t>
  </si>
  <si>
    <t>Alambre Cu 3N°12  AWG THHN</t>
  </si>
  <si>
    <t>Transforrma 15 KVA11400/480/277 V para inst.en pos</t>
  </si>
  <si>
    <t>Gabinete metálico, instrumentos y proteccion.(Fon)</t>
  </si>
  <si>
    <t>ENSAYO ECOMETRO ESPESOR  PINTURA **</t>
  </si>
  <si>
    <t>Cable Cu 15 KV, Nº 2  XLPE 90°C aislamiento 100 %</t>
  </si>
  <si>
    <t>Cable Cu 15 KV,3 # 2/0 XLPE 90°C aislameinto 100 %</t>
  </si>
  <si>
    <t>Portatoma para canaleta 10x4 de 2 puntos de datos</t>
  </si>
  <si>
    <t>Luminaria 60x60 T8 3X17W 120Vceldas parabólicas</t>
  </si>
  <si>
    <t>Bala performa 2X26 WCO1016B Construlita o superior</t>
  </si>
  <si>
    <t>Lum hermética fluoresc IP65 2X54W T5 proffit o sup</t>
  </si>
  <si>
    <t>Lum lineal modulable 4x54W 110 V CO8008B o superio</t>
  </si>
  <si>
    <t>Luminaria cuadrum 8x54 W+4x50 AR 111 120 V CO8013G</t>
  </si>
  <si>
    <t>Luminaria de piso 150 W-208 V MH OU30126-G12 o sup</t>
  </si>
  <si>
    <t>CANALETA METAL. 20X12,5X2,10 SEPARADOR CENTRAL</t>
  </si>
  <si>
    <t>FORMAL.METALICA vaciado kaisson D=1.20 H=1.0m</t>
  </si>
  <si>
    <t>PROYECTOR SUMERGIBLE IP 68 MH 400 W BAROLET O SUPE</t>
  </si>
  <si>
    <t>PROYECTOR DE PISO SODIO 70 W  TERRA O SUPERIOR</t>
  </si>
  <si>
    <t>Proyector MH 250 W  208/220V(inc bomb.oboide)</t>
  </si>
  <si>
    <t>TABLERO MONOF PARA 6C CON BARR NEUTRO Y TIERR INST</t>
  </si>
  <si>
    <t>TABLERO TRIF PARA 36C Y TOT 5H PUERTA Y CHAPA</t>
  </si>
  <si>
    <t>ENSAYO SOLIDEZ 5 CICLOS(RESIST.SULFATOS)</t>
  </si>
  <si>
    <t>ENSAYO-MED EN CAMPOconFERROSCAN (NoUsar) **</t>
  </si>
  <si>
    <t>Fachada en 150  FS Aluzinc</t>
  </si>
  <si>
    <t>CieloRasoTipoBandejaTile lisaSistemaClip InAzulinc</t>
  </si>
  <si>
    <t>Cortasol CeloscreenPanel Liso(Separ.120mm) Aluzinc</t>
  </si>
  <si>
    <t>CORTA CIRCUITO MONOPOLAR. AUT.10 KA240V.20A**</t>
  </si>
  <si>
    <t>CORTA CIRCUITO IND.TRIP AUT.10 KA240V.20AEnchufabl</t>
  </si>
  <si>
    <t>CORTA CIRCUITO IND.TRIP AUT.10 KA240V.30AEnchufabl</t>
  </si>
  <si>
    <t>CORTA CIRCUIT. IND.TRIP.AUT25 KA120/240.80A 44-63A</t>
  </si>
  <si>
    <t>ADOQUIN GRES BISELADO 20X10X8 CM-VEHIC.EN OBRA</t>
  </si>
  <si>
    <t>Empalme de Resina Sumergible  **</t>
  </si>
  <si>
    <t>CAJILLA MEDIDOR ELECTRICO  TRIFASICO</t>
  </si>
  <si>
    <t>LEVANTAMIENTO TOPOGRAFICO (A:10000-20000M2)</t>
  </si>
  <si>
    <t>LEVANTAMIENTO TOPOGRAFICO (A: 6400-8000M2)</t>
  </si>
  <si>
    <t>AJUSTE AL DISEÑO ARQUITECTONICO PARA PARQUE DE BAR</t>
  </si>
  <si>
    <t>DISEÑO ARQUITECT. PARQUE (8000M2-10000M2))</t>
  </si>
  <si>
    <t>ESTUDIO GEOTECNICO  PARA  PARQUE DE BARRIO</t>
  </si>
  <si>
    <t>DISEÑO ESTRUCTURAL PARA  PARQUE DE BARRIO</t>
  </si>
  <si>
    <t>ENSAYO CORTE DIRECTO M. COHESIVO UU 3P</t>
  </si>
  <si>
    <t>CODO 90°CALIENTE  1/2"CPVC PAVCO O SIMILAR</t>
  </si>
  <si>
    <t>LUMINARIA METAL HALIDE  70 W (Inc.Fotoc+Brazo+Bomb</t>
  </si>
  <si>
    <t>Tapon  roscadoHG d=2"   **</t>
  </si>
  <si>
    <t>Tubo  HG  2"  e=2.49 mm  con rosca**</t>
  </si>
  <si>
    <t>Cuneta Prefabricada Reves(0.30+0.10M)L=1.00M;H=10C</t>
  </si>
  <si>
    <t>TUBO DRENAJE PVC 315mm.  PAVCO</t>
  </si>
  <si>
    <t>ENCHAPE BLANCO BRILLANTE 20.3x30,5 CORONA/ALFA</t>
  </si>
  <si>
    <t>ENCHAPE BLANCO  20.5x30,5 CORONA</t>
  </si>
  <si>
    <t>CANCHA MULTIPLE BALONCESTO Y MICROFUTBOL (Sum)**</t>
  </si>
  <si>
    <t>Balancin 2 Travesaños de 2"x2.50mts  (4Puestos)</t>
  </si>
  <si>
    <t>DURACUSTIC 5/8" S/inst.Fglas Cielo Raso 1.25x0.605</t>
  </si>
  <si>
    <t>IDENTIFICADOR (IDE-67) DE ESCEN.DEPORT.Panel Doble</t>
  </si>
  <si>
    <t>IDENTIFICADOR (IDE-67) DE ESCEN.DEPORT.Panel Senci</t>
  </si>
  <si>
    <t>IDENTIFICADOR (IDE-46) DE ESCEN.DEPORT.Panel Doble</t>
  </si>
  <si>
    <t>IDENTIFICADOR (IDE-46) DE ESCEN.DEPORT.Panel Senc.</t>
  </si>
  <si>
    <t>Cicloparqueadero  M-101 Para 11 bicicletas (Sumin)</t>
  </si>
  <si>
    <t>PROTECTOR DE ARBOL M-91 - 2 Tubos (Sumin) **</t>
  </si>
  <si>
    <t>Bolardo bajo en Fundición Gris M-62   (suministro)</t>
  </si>
  <si>
    <t>Bolardo alto en Fundición Gris M-63   (suministro)</t>
  </si>
  <si>
    <t>PLATINA   2 x  3/16" (6m)</t>
  </si>
  <si>
    <t>PIEDRA MUÑECA     305x15.3x2</t>
  </si>
  <si>
    <t>TOMA DOBLE  POLO TIERRA HUBELL + TAPA COLOR</t>
  </si>
  <si>
    <t>ABRAZADERA COLGANTE FIJA  3" AC1</t>
  </si>
  <si>
    <t>TERMINAL EMT  1 1/4 "</t>
  </si>
  <si>
    <t>TUBO EMT  1 1/4 "</t>
  </si>
  <si>
    <t>CAJA CUADRADA 2 PERFORACIONES DE 1" ELECT.</t>
  </si>
  <si>
    <t>UNION EMT  1 1/4" Acero</t>
  </si>
  <si>
    <t>ABRAZADERA METALICA TIPO TRAPECIO 2 1/2" **</t>
  </si>
  <si>
    <t>ABRAZADERA METALICA TIPO TRAPECIO 1 1/4" **</t>
  </si>
  <si>
    <t>TUBO VENTILACION Ø2" PVCX6ML PAVCO O SIMILAR</t>
  </si>
  <si>
    <t>REPISA  8x4x3M AMARILLO</t>
  </si>
  <si>
    <t>RETROEXCAVADORA   CAT 420-2006 (Oper+Comb)</t>
  </si>
  <si>
    <t>ORINAL ECOLOGICO (Cerámica Porcelanizad)SinAgua**</t>
  </si>
  <si>
    <t>SIERRA CIRCULAR  PARA MADERA</t>
  </si>
  <si>
    <t>VIBRO CMPACTA (7.0 TON).Dynapac o Simil.(ope+Comb)</t>
  </si>
  <si>
    <t>EXCAVADORA  KOMATSU PC-200</t>
  </si>
  <si>
    <t>TRANSPORTE  MOTONIVELADORA-C.BAJA (Con Escolta)</t>
  </si>
  <si>
    <t>CARROTANQUE DE AGUA  FORD-600</t>
  </si>
  <si>
    <t>SumBancaPrefabConcreSinEspalL:1.8mA:0.5mH:0.40CDRC</t>
  </si>
  <si>
    <t>TALADRO  ROMPEDOR - DEMOLEDOR-11/4" ELECT.</t>
  </si>
  <si>
    <t>CORTADORA PAV. CONCRETO-Gasolina(sin disco)</t>
  </si>
  <si>
    <t>Silla  Sencilla plastica anclada a piso **</t>
  </si>
  <si>
    <t>TORNILLO,PUNTILLAS Y ELEMENTOS FIJACIÓN</t>
  </si>
  <si>
    <t>H -  EN TUBO CUAD.1 1/2 ESCRIT.Sum+Inst."</t>
  </si>
  <si>
    <t>TUBO EMT E:0.65  1½ "</t>
  </si>
  <si>
    <t>TORNILLO AUTOPERFORANTE SELLO NEOPRENO (Sum+Inst.)</t>
  </si>
  <si>
    <t>SUMIN E INSTAL SISTEMA SEGUR. MANUAL MURO ESCA</t>
  </si>
  <si>
    <t>SUMIN E INSTAL SISTEMA SEGUR. AUTOMÁTICO MURO ESCA</t>
  </si>
  <si>
    <t>SUMIN E INSTAL  DE ARNESES ADULTOS MURO ESCALAR</t>
  </si>
  <si>
    <t>SUMIN E INSTAL  DE ARNESES NIÑO MURO ESCALAR</t>
  </si>
  <si>
    <t>SUMIN E INSTAL  DE ARNESES MURO ESCALAR</t>
  </si>
  <si>
    <t>SUMIN E INSTAL  DE PRESAS MURO ESCALAR</t>
  </si>
  <si>
    <t>SUMIN E INSTAL  MOSQUETONES SENCILLOS MURO ESCALAR</t>
  </si>
  <si>
    <t>SUMIN E INSTAL DE MAILLONES MURO ESCALAR</t>
  </si>
  <si>
    <t>SUMIN. E INSTAL.CUERDAS DINÁMICAS 50 M MURO ESCALA</t>
  </si>
  <si>
    <t>Recub.Fibra de Vidrio 5-9mm Panel dos caras(Sum+In</t>
  </si>
  <si>
    <t>PANEL EN TRIPLEX ESTRUCTURAL 14MM(Sum+Inst.)</t>
  </si>
  <si>
    <t>FICHA TECN. FORESTAL(Inc.Format1 y 2):1-19 Árboles</t>
  </si>
  <si>
    <t>TABLON GRES RECOC.ESMALTADO(15X30) ALFA</t>
  </si>
  <si>
    <t>TEJA  DE ZINC (2.14X0.82) Imperfecta.</t>
  </si>
  <si>
    <t>BALA HALOGENA 50 W  (Inc. Bombill</t>
  </si>
  <si>
    <t>Rejilla sumidero(29*40*4)PEAT4000psi(DESCONTINUADA</t>
  </si>
  <si>
    <t>Rejilla sumidero (46X33X10) VEH.LIVIANO- CARC.T-1</t>
  </si>
  <si>
    <t>ELEMENTOS DE SEGURIDAD(Casc+visor+masc+guant)</t>
  </si>
  <si>
    <t>MALLA ELECTROSOLDADA 5mm x 5mm  6Mtsx2.35(N0 USAR)</t>
  </si>
  <si>
    <t>GRAPA  1"</t>
  </si>
  <si>
    <t>TRASLADO  DE  TORRE GRUA</t>
  </si>
  <si>
    <t>DESARMADO DE  TORRE GRUA</t>
  </si>
  <si>
    <t>BALDOSA  ALFA GRANILLA GRIS 30x30</t>
  </si>
  <si>
    <t>ESCALERA MET. RECTA A=1.35 H= 1.66 PALACIO DEPORT.</t>
  </si>
  <si>
    <t>EST. GEOTECNICO PARQUE DE BARRIO HUNZA</t>
  </si>
  <si>
    <t>UNION HIERRO GALV.  1 1/2"</t>
  </si>
  <si>
    <t>TUBO  HIERRO GALVANIZADO Ø 2 1/2" 3.25mm L=6M</t>
  </si>
  <si>
    <t>TUBO  HG- CERRAMIENTO Ø 1 1/2" 3.25mm L=6M*</t>
  </si>
  <si>
    <t>TUBO  HG PRESIÓN AGUA-(Ø1") 3.38 mm L=6M  ASTM A53</t>
  </si>
  <si>
    <t>TUBO  HIERRO GALVANIZADO IMC  2" 3.25mm</t>
  </si>
  <si>
    <t>CONCRETO 4500 PSI (315N)  Outinord ***</t>
  </si>
  <si>
    <t>Tubo acero  agua negra  2"  e=1.9 mm **</t>
  </si>
  <si>
    <t>TUBO ALCANT NOVAFORT 350 MM  S/NORMA ICONTEC</t>
  </si>
  <si>
    <t>ESTUDIO GEOTECNICO Y ANALISIS DE ESTABILIDAD DE TA</t>
  </si>
  <si>
    <t>DISEÑO ARQUITECTONICO PARA  PARQUE DE BARRIO</t>
  </si>
  <si>
    <t>DISEÑO HIDRAULICO PARA  PARQUE DE BARRIO</t>
  </si>
  <si>
    <t>DISEÑO ELECTRICO PARA  PARQUE DE BARRIO</t>
  </si>
  <si>
    <t>DISEÑO ESTRUCT. OBRAS DE CONTENC. PARQUE DE BARRIO</t>
  </si>
  <si>
    <t>Saco Polip(Lona Blanca)(72gr.)(A=0.40m;L=0.76m).</t>
  </si>
  <si>
    <t>TELEFONO PUBLICO -PEDEST.DOBLE( M-20)Suministro</t>
  </si>
  <si>
    <t>ACOMETIDA PISO ACUEDUCTO 6" Andén Loseta IDU**</t>
  </si>
  <si>
    <t>ACOMETIDA PISO ACUEDUCTO 6" Andén Conc.**</t>
  </si>
  <si>
    <t>ACOMETIDA PISO ACUEDUCTO 4" Andén Loseta IDU**</t>
  </si>
  <si>
    <t>ACOMETIDA PISO ACUEDUCTO 4" Andén Conc.**</t>
  </si>
  <si>
    <t>ACOMETIDA PISO ACUEDUCTO 3" Andén Loseta IDU**</t>
  </si>
  <si>
    <t>ACOMETIDA PISO ACUEDUCTO 3" Andén Conc.**</t>
  </si>
  <si>
    <t>ACOMETIDA PISO ACUEDUCTO 2" Andén Loseta IDU**</t>
  </si>
  <si>
    <t>ACOMETIDA PISO ACUEDUCTO 2" Andén Conc.**</t>
  </si>
  <si>
    <t>ACOMETIDA PISO ACUEDUCTO 1 1/2" Andén Loseta IDU**</t>
  </si>
  <si>
    <t>ACOMETIDA PISO ACUEDUCTO 1 1/2" Andén Conc.**</t>
  </si>
  <si>
    <t>ACOMETIDA PISO ACUEDUCTO 1" Andén Adoq. IDU**</t>
  </si>
  <si>
    <t>ACOMETIDA PISO ACUEDUCTO 1" Andén Conc.**</t>
  </si>
  <si>
    <t>ACOMETIDA PISO ACUEDUCTO 1" Andén Loseta IDU**</t>
  </si>
  <si>
    <t>ACOMETIDA PISO ACUEDUCTO 3/4" Andén Conc.**</t>
  </si>
  <si>
    <t>ACOMETIDA PISO ACUEDUCTO 3/4" Andén Adoq. IDU**</t>
  </si>
  <si>
    <t>ACOMETIDA PISO ACUEDUCTO 3/4" Andén Loseta IDU**</t>
  </si>
  <si>
    <t>ACOMETIDA PISO ACUEDUCTO ½" Andén Adoq. IDU**</t>
  </si>
  <si>
    <t>ACOMETIDA PISO ACUEDUCTO ½" Andén Conc.**</t>
  </si>
  <si>
    <t>ACOMETIDA PISO ACUEDUCTO ½" Andén Loseta IDU**</t>
  </si>
  <si>
    <t>CARGADOR  FRONTAL 930(1.7M3)Min 15 dias</t>
  </si>
  <si>
    <t>PERFIL TUBULAR   (4X8") cAL.18</t>
  </si>
  <si>
    <t>Ventana Alum. Natural1.40x1.60Vidrio templado,Sanb</t>
  </si>
  <si>
    <t>IMPERMEABILIZANTE INTEGRAL SIKA-1 (60Kg) **</t>
  </si>
  <si>
    <t>Valvula compuert Elástica Beta  d=6" **</t>
  </si>
  <si>
    <t>Codo 22 1/2° PVC Unión Mec. 6"  **</t>
  </si>
  <si>
    <t>Tablero Trifasico autosoportado +mueble 1x1x0,6m**</t>
  </si>
  <si>
    <t>PLATINA    1/2"  x 1/2 "</t>
  </si>
  <si>
    <t>Planta Enredadera Ojo de Poeta (0,40M)+ transporte</t>
  </si>
  <si>
    <t>PLATINA   2" x  3/16" + Angulo 1"x1"L=0,12m</t>
  </si>
  <si>
    <t>FORJA EN PUNTA DE VARILLA CUADRADA 1"X1"</t>
  </si>
  <si>
    <t>BISAGRA  3" Tipo Muñeca</t>
  </si>
  <si>
    <t>Pivote   para Puerta D=3/4" L=15CM</t>
  </si>
  <si>
    <t>Control Roedores(1servicio)Rodenticida Parafinado</t>
  </si>
  <si>
    <t>MEZCLADORA  A GASOLINA(1-1/2 Bulto)</t>
  </si>
  <si>
    <t>BAÑO PORTATIL (IVA+TRANSP+ 2 ASEOS) Min 15 Dias</t>
  </si>
  <si>
    <t>TOMA DE BRIQUETAS DE PAVIMENTO ASFALTICO</t>
  </si>
  <si>
    <t>REGATAS DETECCION DE REFUERZO (EQUIP.FERROSCAN)</t>
  </si>
  <si>
    <t>ENSAYO RELLENO DE HUECO NUCLEO EXTRAIDO</t>
  </si>
  <si>
    <t>ENSAYO RECUPERACION DE POLVO DE CONCRETO</t>
  </si>
  <si>
    <t>EXTRACCION DE NUCLEO DE 3"X6" CONC.(Corte+Ensayo)</t>
  </si>
  <si>
    <t>EXTRACCION DE NUCLEO DE 4" X 8"CONC. (10cm x 20cm)</t>
  </si>
  <si>
    <t>EXTRACCION DE NUCLEO DE 6"X12" CONC. (15cm x 30cm)</t>
  </si>
  <si>
    <t>GramaSintetica50mmFibrilada+UV(Sum+Trnasp+Inst)</t>
  </si>
  <si>
    <t>ALQUILER DE CAMISA 3" X 6"  (UN)</t>
  </si>
  <si>
    <t>EXTRACCION DE NUCLEOS 4" DE PAVIMENTO ASF.</t>
  </si>
  <si>
    <t>ENSAYO ANGULO DE FRICCION Y COHESION (ver Des.Tec)</t>
  </si>
  <si>
    <t>MINICARGADOR BOBCAT-15DIAS(Inc. Oper+comb+tansp)</t>
  </si>
  <si>
    <t>TEE UNION MEC PVC (ACUEDUCTO)  ø 4" X 2" x 4"</t>
  </si>
  <si>
    <t>SEÑAL INFORMATIVA OBRA 75x75cmLam.Cal20 sopt.2x2x1</t>
  </si>
  <si>
    <t>SEÑAL PREVENTIVA75X75cmLam.Cal.20+Trip&lt;2x2x1/8"</t>
  </si>
  <si>
    <t>TRANSP. DE RETROEX. PC 40 (Oruga)  Ida y  regreso.</t>
  </si>
  <si>
    <t>RETROEXCAVADORA 331 de Oruga Inc. Oper+comb.</t>
  </si>
  <si>
    <t>PLANTA   HELECHO NATIVO  JARDIN(Sum+Inst)sin tierr</t>
  </si>
  <si>
    <t>PLANTA   VINCA  PARA JARDIN</t>
  </si>
  <si>
    <t>PLANTA  STATIS  PARA JARDIN(Sum+Inst)</t>
  </si>
  <si>
    <t>PUERTA PERFIL.ALUM2.55 x 3.25M+VIDR.TEMP5MM+SANDBL</t>
  </si>
  <si>
    <t>CIELO RASO-LAM DRY WALL 5/8"+VIGA+OMEGA+ANGULO</t>
  </si>
  <si>
    <t>CIELO RASO-LAM DRY WALL 1/2"+VIG+OMEGA+ANGULO</t>
  </si>
  <si>
    <t>CIELO RASO-LAM DRY WALL 3/8"+VIGA+OMEGA+ANGULO</t>
  </si>
  <si>
    <t>MUR-LAM DRY WALL 5/8"+PERFIL+SOPORT+TORNIL+MASI+LI</t>
  </si>
  <si>
    <t>CIELO RASO OWA-FUT- HUNTER-FIBRA +PERFILER(RES)**</t>
  </si>
  <si>
    <t>MUEBLE LAMPARA 60X60ESPECULAR SOBREPONER</t>
  </si>
  <si>
    <t>CURVA CONDUIT 90° PVC   1 1/2"</t>
  </si>
  <si>
    <t>TUBO SANITARIO 6" PVC (TIPO LIVIANO) PAVCO</t>
  </si>
  <si>
    <t>CODO 90° SANITARIO 10"    PAVCO  **</t>
  </si>
  <si>
    <t>CODO 90° SANITARIO 8"  PAVCO O SIMILAR **</t>
  </si>
  <si>
    <t>TUBO ALCANT CONCRETO MLC 33"  (con anillo)  ETERNI</t>
  </si>
  <si>
    <t>CONCRETO 3000 PSI (210N)  Tremie tornillo cont **</t>
  </si>
  <si>
    <t>CONCRETO 5000 PSI (350N)  Ocre GC ***</t>
  </si>
  <si>
    <t>CONCRETO 5000 PSI (350N)  Ocre GF ***</t>
  </si>
  <si>
    <t>CONCRETO 4500 PSI (315N)  Ocre GF ***</t>
  </si>
  <si>
    <t>CONCRETO 4500 PSI (315N)  Ocre GC ***</t>
  </si>
  <si>
    <t>CONCRETO 3500 PSI (245N)  Ocre GF ***</t>
  </si>
  <si>
    <t>CONCRETO 3500 PSI (245N)  Ocre GC ***</t>
  </si>
  <si>
    <t>CONCRETO 3000 PSI (210N)  Ocre GF ***</t>
  </si>
  <si>
    <t>Sika Colma limpiador **    (DESCONTINUADO)</t>
  </si>
  <si>
    <t>CODO 90° AGUA CALIENTE  3/4"  PAVCO O SIMILAR</t>
  </si>
  <si>
    <t>Sikadur 301  **</t>
  </si>
  <si>
    <t>Geodren planar  e= 5.0mm (goeText+geoRed)  h=2**</t>
  </si>
  <si>
    <t>Fibra  para refuerzo de concreto **</t>
  </si>
  <si>
    <t>Mortero 3500 PSI grouting  **</t>
  </si>
  <si>
    <t>Mortero 1500 PSI grouting     **</t>
  </si>
  <si>
    <t>CONCRETO 6000 PSI (420N)  gravilla fina **</t>
  </si>
  <si>
    <t>CONCRETO 4500 PSI (315N)   gravilla fina 1/2" **</t>
  </si>
  <si>
    <t>CONCRETO 3000 PSI  gravilla comun Gr=1"baja permea</t>
  </si>
  <si>
    <t>CONCRETO 2000 PSI (140N)  Gravilla Fina Gr=1/2"</t>
  </si>
  <si>
    <t>CONCRETO 1500 PSI (105N)  gravilla fina Gr=3/8"</t>
  </si>
  <si>
    <t>ADOQUIN 26x12.5 x 6 MOORE(VEHICULAR LIVIANO)FABRIC</t>
  </si>
  <si>
    <t>Tubo aceroEstructural Galv.1 1/2"e=3.0mm sin rosca</t>
  </si>
  <si>
    <t>Tapa  pozo EAAB 1.0*h=0.20 prefab **</t>
  </si>
  <si>
    <t>Placa  pozo 1.0*h=0.20 prefab **</t>
  </si>
  <si>
    <t>Placa  pozo 1.7*h=0.25 prefab **</t>
  </si>
  <si>
    <t>Rejilla sumidero transvers EAAB 14*50*L=50  Vehicu</t>
  </si>
  <si>
    <t>Marco Rejilla sumidero lateral EAAB 14*100*L=65 **</t>
  </si>
  <si>
    <t>Bloque concreto  20x20x20 medio Fab.   **</t>
  </si>
  <si>
    <t>Bloque concreto  20x20x40 enteroFab.   **</t>
  </si>
  <si>
    <t>Bloque concreto  15x20x20 medio Fab.   **</t>
  </si>
  <si>
    <t>Bloque concreto  15x20x40 enteroFab.   **</t>
  </si>
  <si>
    <t>Bloque concreto  12x20x20 medio Fab.   **</t>
  </si>
  <si>
    <t>Bloque concreto  10x20x20 medio Fab.   **</t>
  </si>
  <si>
    <t>TEJA AJOTA POLICARBONATO AJOVER (0.83X1.80)</t>
  </si>
  <si>
    <t>Topellantas prefabricado H=15cm,B=20cm,L=50cm **</t>
  </si>
  <si>
    <t>Cerco 8x.8x.1 polipropileno bajo impacto DUROK **</t>
  </si>
  <si>
    <t>Repisa 8x.4  polipropileno bajo impacto DUROK **</t>
  </si>
  <si>
    <t>Repisa 8x.4  polipropileno mediano impacto **</t>
  </si>
  <si>
    <t>Cerco 8x.8x.1   polipropileno alto impacto**</t>
  </si>
  <si>
    <t>Repisa 8x.4x.3   polipropileno alto impacto **</t>
  </si>
  <si>
    <t>TUBO DRENAJE PVC 160mm.  PAVCO</t>
  </si>
  <si>
    <t>Malla M-295 Q-7 (HELIACERO)  15 x 15 x 7.5mm  **</t>
  </si>
  <si>
    <t>Malla M-221 Q-6 (HELIACERO)  15 x 15 x 6.5mm  **</t>
  </si>
  <si>
    <t>Malla M-159 Q-4 (HELIACERO)  15 x 15 x 5.5mm  **</t>
  </si>
  <si>
    <t>Malla M-106 Q-3 (HELIACERO)  15 x 15 x 4.5mm  **</t>
  </si>
  <si>
    <t>Malla M-042 (HELIACERO)  30 x 30 x 4mm  **</t>
  </si>
  <si>
    <t>Malla H-257 R-8.2 (HELIACERO)  15 x 25 x 7mm  **</t>
  </si>
  <si>
    <t>Malla H-221 R-8.1 (HELIACERO)  15 x 25 x 6.5mm  **</t>
  </si>
  <si>
    <t>Malla H-158 R-3.2 (HELIACERO)  15 x 25 x 5.5mm  **</t>
  </si>
  <si>
    <t>Malla H-131 (HELIACERO)  15 x 30 x 5mm  **</t>
  </si>
  <si>
    <t>Malla H-106 R-3 (HELIACERO)  15 x 25 x 4.5mm  **</t>
  </si>
  <si>
    <t>Malla H-084 R-2.1(HELIACERO)  15 x 25 x 4mm  **</t>
  </si>
  <si>
    <t>Malla E-050 Q-1(HELIACERO)  4.0 x4.0@0.25  **</t>
  </si>
  <si>
    <t>BLOQ.ESTR.MEDIO 18x19x16 Piedra-Liso Obra Color</t>
  </si>
  <si>
    <t>BLOQ.ESTR.MEDIO 18x19x16 Piedra-Liso Obra Gris</t>
  </si>
  <si>
    <t>BLOQUE ESTRUCT.36x19x16 Pied-Pied Obra Color</t>
  </si>
  <si>
    <t>Juego infantil columpio Modulo M-5A (Sumin+Transp)</t>
  </si>
  <si>
    <t>LUMINARIA SODIO  70 W (Inc.Fotoc+Brazo+Bomb)**</t>
  </si>
  <si>
    <t>LUMINARIA SODIO  250 W(Inc.Fotoc.+Brazo+Bomb)Coden</t>
  </si>
  <si>
    <t>Tubo agua potable polietileno  200 mm      **</t>
  </si>
  <si>
    <t>Bordillo  "A-70"(h=0.135*b=0.12*L=1.07) **</t>
  </si>
  <si>
    <t>Brida acero  d=2"  para roscar **</t>
  </si>
  <si>
    <t>Tubing  1/4" (Tubo cobre) **</t>
  </si>
  <si>
    <t>Buje 1" x 1/2"  Sch80  PAVCO    **</t>
  </si>
  <si>
    <t>Buje 1 1/2" x 1 1/4"  Sch80  PAVCO    **</t>
  </si>
  <si>
    <t>Buje 2" x 1 1/4"  Sch80  PAVCO    **</t>
  </si>
  <si>
    <t>Codo 45º  PVCP 1 1/2"  SCH80 **</t>
  </si>
  <si>
    <t>Codo 45º  PVCP 1 1/4"  SCH80 **</t>
  </si>
  <si>
    <t>Codo 45º  PVCP 2"  SCH80 **</t>
  </si>
  <si>
    <t>Union PVCP 2 "  SCH80 **</t>
  </si>
  <si>
    <t>Union PVCP 4"  SCH80 **</t>
  </si>
  <si>
    <t>Universal Presion PVCP 4"  SCH80 **</t>
  </si>
  <si>
    <t>Adaptador PVCP Macho 4"  SCH80 **</t>
  </si>
  <si>
    <t>Brida CPVC  d=6" Sch 80 **</t>
  </si>
  <si>
    <t>Tee Presion  PVCP 2 1/2"  SCH40 **</t>
  </si>
  <si>
    <t>Union PVCP 2 1/2"  SCH40 **</t>
  </si>
  <si>
    <t>Union PVCP 6"  SCH40 **</t>
  </si>
  <si>
    <t>Codo 45° PVCP 2"  SCH40 **</t>
  </si>
  <si>
    <t>Codo 45º  PVCP 6"  SCH40 **</t>
  </si>
  <si>
    <t>CONCRETO PAVIMENTO       MR-53</t>
  </si>
  <si>
    <t>CONCRETO PAVIMENTO       MR-47</t>
  </si>
  <si>
    <t>GEOBIOTEX /ECOMATRIX- EMPRADIZACIÓN Y EROSIÓN (MAN</t>
  </si>
  <si>
    <t>Lamina informativa RutaVida (sumin e instal)  **</t>
  </si>
  <si>
    <t>Banner de 13 onzas impresion digital  (sumin) **</t>
  </si>
  <si>
    <t>Cadena galvanizada  juegos infant 1/4"  (Sumin) **</t>
  </si>
  <si>
    <t>Bolardo bajo en Acero M-62   (suministro)   **</t>
  </si>
  <si>
    <t>Lamina informativa IDG-S(sumin e instal)  **</t>
  </si>
  <si>
    <t>Lamina informativa SC-120 (sumin e instal)  **</t>
  </si>
  <si>
    <t>Lamina informativa SC-80  (sumin e instal)  **</t>
  </si>
  <si>
    <t>Señal Civica IDG-S 1 cara  (sum.+ Trnasp.) **</t>
  </si>
  <si>
    <t>Señal Civica SC-80  Panel Doble  (sumin)  **</t>
  </si>
  <si>
    <t>Tablero acrilico baloncesto  **</t>
  </si>
  <si>
    <t>Rodadero corto acero columpio (Sumin+Instalación)*</t>
  </si>
  <si>
    <t>Rodadero largo acero columpio (Sumin e instalac)**</t>
  </si>
  <si>
    <t>Plataforma cuadrada Modulo juegos (Sumin e Ins) **</t>
  </si>
  <si>
    <t>Cadenas para columpio Modulo  5  (Sumin e Inst) **</t>
  </si>
  <si>
    <t>Tubo acero negra Estruct.  3"  e=2.5 mm **</t>
  </si>
  <si>
    <t>Bizcocho TAPA POZO INSPECCION    **</t>
  </si>
  <si>
    <t>Geomembrana Estructural 60 mil (1.5 mm)  TEX **</t>
  </si>
  <si>
    <t>Geomembrana Estructural 60 mil (1.5 mm)   **</t>
  </si>
  <si>
    <t>Teja termo acustica Ajover trapezoidal  **</t>
  </si>
  <si>
    <t>Ladrillo "L" especial tono natural  Moore **</t>
  </si>
  <si>
    <t>Universal Presion SW PVCP 6"  SCH40 **</t>
  </si>
  <si>
    <t>Universal Presion SW PVCP 4"  SCH40 **</t>
  </si>
  <si>
    <t>Universal Presion SW PVCP 3"  SCH40 **</t>
  </si>
  <si>
    <t>Universal Presion SW PVCP 2 1/2"  SCH40 **</t>
  </si>
  <si>
    <t>Universal Presion SW PVCP 2"  SCH40 **</t>
  </si>
  <si>
    <t>Universal Presion SW PVCP 1 1/2"  SCH40 **</t>
  </si>
  <si>
    <t>Universal Presion SW PVCP 1 1/4"  SCH40 **</t>
  </si>
  <si>
    <t>Universal Presion SW PVCP 1"  SCH40 **</t>
  </si>
  <si>
    <t>Universal Presion SW PVCP 3/4"  SCH40 **</t>
  </si>
  <si>
    <t>Universal Presion SW PVCP 1/2"  SCH40 **</t>
  </si>
  <si>
    <t>Union Presion SW PVCP 12"  SCH40 **</t>
  </si>
  <si>
    <t>Union Presion  PVCP 10"  **</t>
  </si>
  <si>
    <t>Union Presion SW PVCP 8"  SCH40 **</t>
  </si>
  <si>
    <t>Union Presion SW PVCP 5"  SCH40 **</t>
  </si>
  <si>
    <t>Union Presion SW PVCP 4"  SCH40 **</t>
  </si>
  <si>
    <t>Union Presion SW PVCP 3"  SCH40 **</t>
  </si>
  <si>
    <t>Union Presion SW PVCP 2 1/2"  SCH40 **</t>
  </si>
  <si>
    <t>Union Presion SW PVCP 2"  SCH40 **</t>
  </si>
  <si>
    <t>UNION PRESIÓN Ø 1 1/2" PVC S/NORMA ICONTEC</t>
  </si>
  <si>
    <t>Union Presion SW PVCP 3/4"  SCH40 **</t>
  </si>
  <si>
    <t>Union Presion SW PVCP 3/8"  SCH40 **</t>
  </si>
  <si>
    <t>Codo 45º SW PVCP 4"  SCH40 **</t>
  </si>
  <si>
    <t>Codo 45º  PVCP 1 1/2"S/N0RMA ICONTEC*</t>
  </si>
  <si>
    <t>Codo 90º SW PVCP 12"  SCH40 **</t>
  </si>
  <si>
    <t>Codo 90º SW PVCP 10"  SCH40 **</t>
  </si>
  <si>
    <t>Codo 90º SW PVCP 8"  SCH40 **</t>
  </si>
  <si>
    <t>Codo 90º SW PVCP 5"  SCH40 **</t>
  </si>
  <si>
    <t>Codo 90º SW PVCP 4"  SCH40 **</t>
  </si>
  <si>
    <t>Codo 90º SW PVCP 2 1/2"  SCH40 **</t>
  </si>
  <si>
    <t>Codo 90º SW PVCP 2"  SCH40 **</t>
  </si>
  <si>
    <t>Codo 90º SW PVCP 1 1/2"  SCH40 **</t>
  </si>
  <si>
    <t>Codo 90º SW PVCP 6"  SCH40 **</t>
  </si>
  <si>
    <t>Codo 90º SW PVCP 3/4"  SCH40 **</t>
  </si>
  <si>
    <t>Codo 90º SW PVCP 3/8"  SCH40 **</t>
  </si>
  <si>
    <t>Tee Presion SW PVCP  12"  SCH40 **</t>
  </si>
  <si>
    <t>Tee Presion SW PVCP  10"  SCH40 **</t>
  </si>
  <si>
    <t>Tee Presion SW PVCP  8"  SCH40 **</t>
  </si>
  <si>
    <t>Tee Presion SW PVCP  6"  SCH40 **</t>
  </si>
  <si>
    <t>Tee Presion SW PVCP 5"  SCH40 **</t>
  </si>
  <si>
    <t>Tee Presion SW PVCP  4"  SCH40 **</t>
  </si>
  <si>
    <t>Tee Presion SW PVCP  3"  SCH40 **</t>
  </si>
  <si>
    <t>Tee Presion SW PVCP  2 1/2"  SCH40 **</t>
  </si>
  <si>
    <t>Tee Presion SW PVCP  2"  SCH40 **</t>
  </si>
  <si>
    <t>Tee Presion SW PVCP 1 1/2"  SCH40 **</t>
  </si>
  <si>
    <t>Tee Presion  PVCP 1 1/4"   **</t>
  </si>
  <si>
    <t>Tee Presion SW PVCP  1"  SCH40 **</t>
  </si>
  <si>
    <t>Tee Presion SW PVCP  3/4"  SCH40 **</t>
  </si>
  <si>
    <t>Tee Presion SW PVCP  3/8"  SCH40 **</t>
  </si>
  <si>
    <t>Adaptador PVCP Macho 8"  SCH40 **</t>
  </si>
  <si>
    <t>Adaptador PVCP Macho 6"  SCH40 **</t>
  </si>
  <si>
    <t>Adaptador PVCP Macho 5"  SCH40 **</t>
  </si>
  <si>
    <t>Adaptador PVCP Macho 4"  S/NORMA ICONTEC</t>
  </si>
  <si>
    <t>Adaptador PVCP Macho 3"  SCH40 **</t>
  </si>
  <si>
    <t>Adaptador PVCP Macho 2 1/2"  SCH40 **</t>
  </si>
  <si>
    <t>Adaptador PVCP Macho 1 1/2"  SCH40 **</t>
  </si>
  <si>
    <t>Adaptador PVCP Macho 1"  SCH40 **</t>
  </si>
  <si>
    <t>Adaptador PVCP Macho 3/8"  SCH40 **</t>
  </si>
  <si>
    <t>Adaptador PVCP Hemb.8"  SCH40 **</t>
  </si>
  <si>
    <t>Adaptador PVCP Hemb.6"  SCH40 **</t>
  </si>
  <si>
    <t>Adaptador PVCP Hemb.5"  SCH40 **</t>
  </si>
  <si>
    <t>Adaptador PVCP Hemb.3"  SCH40 **</t>
  </si>
  <si>
    <t>Adaptador PVCP Hemb.2"  S/NORMA ICONTEC</t>
  </si>
  <si>
    <t>Adaptador PVCP Hemb.1 1/2"  SCH40 **</t>
  </si>
  <si>
    <t>Adaptador PVCP Hemb.1"  SCH40 **</t>
  </si>
  <si>
    <t>Adaptador PVCP Hemb.1/2X3/8"  SCH40 **</t>
  </si>
  <si>
    <t>Dispensador jabon sobreMeson acero inox 750cc **</t>
  </si>
  <si>
    <t>Sikafill 5 (toxement Acriltoc)  1.2Kg **</t>
  </si>
  <si>
    <t>Rejilla Aluminio  TC 3"x2" (Tradic.Concentrica)</t>
  </si>
  <si>
    <t>Rejilla Aluminio brillante  HC 4"x3" **</t>
  </si>
  <si>
    <t>Sikadur Injection Gel (Sikadur Gel) (Descontinuado</t>
  </si>
  <si>
    <t>Sikadur AnchorFix-1(antesSikaPowerFix1) 300cc **</t>
  </si>
  <si>
    <t>Sika Top Armatec 110 EpoCem  20Kg **</t>
  </si>
  <si>
    <t>SikaTop Armatec108 (toxem. Toc Armad. 6037) 4 Kg**</t>
  </si>
  <si>
    <t>Sikagrout 212   (toxement Hi flow grout) 30Kg **</t>
  </si>
  <si>
    <t>Brida acero Slip on d=8"  **</t>
  </si>
  <si>
    <t>Dispensador jabon empotrar acero cromado pico6" **</t>
  </si>
  <si>
    <t>DispensadorPapel higienico200/400m con llave Ac-In</t>
  </si>
  <si>
    <t>Secador  manos electrico metalico cromado **</t>
  </si>
  <si>
    <t>Marco ventana cal 18 acero inoxidable  **</t>
  </si>
  <si>
    <t>codo  polietileno d=6" para gas</t>
  </si>
  <si>
    <t>codo  polietileno d=4" para gas</t>
  </si>
  <si>
    <t>codo  polietileno d=2" para gas</t>
  </si>
  <si>
    <t>codo  polietileno d=1" para gas</t>
  </si>
  <si>
    <t>codo  polietileno d=3/4" para gas</t>
  </si>
  <si>
    <t>codo  polietileno d=1/2" para gas</t>
  </si>
  <si>
    <t>Silla de polietileno d=3"x3/4" para gas  **</t>
  </si>
  <si>
    <t>Silla de polietileno d=3"x1/2" para gas  **</t>
  </si>
  <si>
    <t>Silla de polietileno d=2"x3/4" para gas  **</t>
  </si>
  <si>
    <t>Silla de polietileno d=2"x1/2" para gas  **</t>
  </si>
  <si>
    <t>TEE Pvc gas 1/2"  **</t>
  </si>
  <si>
    <t>Tapon para gas d=4"  PVC **</t>
  </si>
  <si>
    <t>Tapon para gas d=3"  PVC **</t>
  </si>
  <si>
    <t>Tapon para gas d=2"  PVC **</t>
  </si>
  <si>
    <t>Tapon para gas d=1"  PVC Macho</t>
  </si>
  <si>
    <t>Tapon para gas d=3/4"  PVC **</t>
  </si>
  <si>
    <t>Tapon para gas d=1/ 2"  PVC  **</t>
  </si>
  <si>
    <t>Polivalvula d=1/2 " para gas  **</t>
  </si>
  <si>
    <t>Polivalvula d=3/4 " para gas  **</t>
  </si>
  <si>
    <t>Reduccion gas polietil 1"x3/4"  **</t>
  </si>
  <si>
    <t>Reduccion gas polietil 1"x1/2"  **</t>
  </si>
  <si>
    <t>Reduccion gas polietil 3/4"x1/2"  **</t>
  </si>
  <si>
    <t>Tubo gas polietileno   160 mm      **</t>
  </si>
  <si>
    <t>Tubo gas polietileno   110 mm      **</t>
  </si>
  <si>
    <t>Tubo gas polietileno    90 mm      **</t>
  </si>
  <si>
    <t>Tubo gas polietileno    63 mm      **</t>
  </si>
  <si>
    <t>Tubo gas polietileno    32 mm      **</t>
  </si>
  <si>
    <t>Tubo gas polietileno    25 mm      **</t>
  </si>
  <si>
    <t>Tubo gas polietileno    20 mm      **</t>
  </si>
  <si>
    <t>Tubo gas polietileno    6"      **</t>
  </si>
  <si>
    <t>Tubo gas polietileno    4"      **</t>
  </si>
  <si>
    <t>Tubo gas polietileno    2"      **</t>
  </si>
  <si>
    <t>Tubo gas polietileno    1 1/4"      **</t>
  </si>
  <si>
    <t>Valvula compuert bridada d=4" Usa A-216 WCB a/c **</t>
  </si>
  <si>
    <t>Valvula compuert bridada d=3" Usa A-216 WCB a/c **</t>
  </si>
  <si>
    <t>Valvula compuert bridada d=2" Usa A-216 WCB a/c **</t>
  </si>
  <si>
    <t>Copa acero al carbón Sch40  d= 2 "x1 1/2" **</t>
  </si>
  <si>
    <t>Copa acero al carbón Sch40  d= 6 "x4" **</t>
  </si>
  <si>
    <t>PRUEBA  PARA CERTIFICAC.DE PUNTOS CABLEADO</t>
  </si>
  <si>
    <t>Elaboracion rosca tuberia entre 3"  y 4" **</t>
  </si>
  <si>
    <t>Elaboracion rosca tuberia entre 2"  y 3" **</t>
  </si>
  <si>
    <t>Elaboracion rosca tuberia entre 3/8"  y 2" **</t>
  </si>
  <si>
    <t>Tubo acero  HG  4"  e=3.6 mm  sin rosca**</t>
  </si>
  <si>
    <t>Tubo acero  HG  3"  e=3.2 mm  sin rosca**</t>
  </si>
  <si>
    <t>Tubo aceroEstructural Galv. 2 1/2"e=4.0mm sin rosc</t>
  </si>
  <si>
    <t>Tubo aceroEstructural Galv. 11/2"e=3 mm sin rosca</t>
  </si>
  <si>
    <t>Tubo aceroEstructural Galv.11/2"e=3.0 mmsin rosca*</t>
  </si>
  <si>
    <t>Tubo acero  HG  1 1/4"  e=2.95 mm  sin rosca**</t>
  </si>
  <si>
    <t>Tubo acero  HG  1"  e=2.5 mm  sin rosca**</t>
  </si>
  <si>
    <t>Tubo acero  HG  1/2"  e=2.3 mm  sin rosca**</t>
  </si>
  <si>
    <t>Tubo acero  HG  1/2"  e=2 mm  sin rosca**</t>
  </si>
  <si>
    <t>Tubo acero  HG  3/8"  e=2 mm  sin rosca**</t>
  </si>
  <si>
    <t>Tubo acero negra Estruct.  4"  e=4.0 mm **</t>
  </si>
  <si>
    <t>Tubo acero negra Estruct.  4"  e=3.9 mm **</t>
  </si>
  <si>
    <t>Tubo acero negra Estruct.  4"  e=3.6 mm **</t>
  </si>
  <si>
    <t>Tubo acero negra Estruct.  3"  e=3.2 mm **</t>
  </si>
  <si>
    <t>Tubo acero negra Estruct.  2 1/2"  e=4.0 mm **</t>
  </si>
  <si>
    <t>Tubo acero negra Estruct.  2 1/2"  e=3.2 mm **</t>
  </si>
  <si>
    <t>Tubo acero negra Estruct.  2"  e=3 mm **</t>
  </si>
  <si>
    <t>Tubo acero negra Estruct.  2"  e=2.9 mm **</t>
  </si>
  <si>
    <t>Tubo acero negra Estruct.Ø1 1/2"e=3 mmx6ml A-500</t>
  </si>
  <si>
    <t>Tubo acero negra Estruct.  1 1/4"  e=2.65 mm **</t>
  </si>
  <si>
    <t>Tubo acero  agua negra  3/4"  e=2.3 mm **</t>
  </si>
  <si>
    <t>Tubo acero  agua negra  3/4"  e=2 mm **</t>
  </si>
  <si>
    <t>Tubo acero  agua negra   ½"  e=2.3 mm **</t>
  </si>
  <si>
    <t>Tubo acero  agua negra   ½"  e=2 mm **</t>
  </si>
  <si>
    <t>Dispensador jabon de empotrar acero inox 700cc **</t>
  </si>
  <si>
    <t>Dispensador jabon de empotrar acero inox 1200cc **</t>
  </si>
  <si>
    <t>Dispensador jabon sobreMeson acero inox 1000cc **</t>
  </si>
  <si>
    <t>Dispensador  jabon 750 cc acero inoxidable **</t>
  </si>
  <si>
    <t>Dispensador  jabon 1000 cc acero inoxidable **</t>
  </si>
  <si>
    <t>Secador  manos electrico Push acero inoxidable **</t>
  </si>
  <si>
    <t>Secador  manos electrico  Push metalico blanco **</t>
  </si>
  <si>
    <t>SecadorManos electricoTipo Manos lib.1AA-1800 HOP</t>
  </si>
  <si>
    <t>Sikaflex-15 LMSL (Descontinuad.= 2CSL cio 104953))</t>
  </si>
  <si>
    <t>Copa acero al carbón Sch80  d= 8 "x3" **</t>
  </si>
  <si>
    <t>Copa acero al carbón Sch80  d= 3 "x2" **</t>
  </si>
  <si>
    <t>Copa acero al carbón Sch40  d= 3 "x2" **</t>
  </si>
  <si>
    <t>Brida/FlancAcerCarbónTipoSliponSoldableØ=10"150psi</t>
  </si>
  <si>
    <t>Tee acero al carbón  Sch40 d=10 " **</t>
  </si>
  <si>
    <t>Tee acero al carbón  Sch40 d=8 " **</t>
  </si>
  <si>
    <t>Accesorios para bandeja  60*10 tipo escalera **</t>
  </si>
  <si>
    <t>Copa acero al carbón Sch40  d= 10 "x3" **</t>
  </si>
  <si>
    <t>Valvula de globo acero 150 lbs d=10"  bridada **</t>
  </si>
  <si>
    <t>Valvula de globo acero 150 lbs d=8"  **</t>
  </si>
  <si>
    <t>Valvula de globo acero 150 lbs d=4"  **</t>
  </si>
  <si>
    <t>Brida acero  d=4"  para soldar **</t>
  </si>
  <si>
    <t>Brida acero  d=3"  para soldar **</t>
  </si>
  <si>
    <t>Brida acero  d=2"  para soldar **</t>
  </si>
  <si>
    <t>Valvula de bola acero d=2"  **</t>
  </si>
  <si>
    <t>Tee  Cu  2 " cobre **</t>
  </si>
  <si>
    <t>Copa cobre  d= 2" **</t>
  </si>
  <si>
    <t>Copa acero al carbón Sch40  d= 6 "x2" **</t>
  </si>
  <si>
    <t>Brida acero  d=6" para soldar **</t>
  </si>
  <si>
    <t>Valvula de globo acero 150 lbs d=6"  **</t>
  </si>
  <si>
    <t>Polivalvula d=1 " para gas  **</t>
  </si>
  <si>
    <t>Silla de polietileno d=3" x 1" para gas  **</t>
  </si>
  <si>
    <t>codo  polietileno d=3" para gas</t>
  </si>
  <si>
    <t>Tubo gas polietileno      3"      **</t>
  </si>
  <si>
    <t>SikaSwell S  **</t>
  </si>
  <si>
    <t>GeoEcomatrix (Pavco) empradizacion y erosion  **</t>
  </si>
  <si>
    <t>Escalera de tijera 8 pasos en fibra de vidrio</t>
  </si>
  <si>
    <t>Teja sin traslapos  termo acustica  **</t>
  </si>
  <si>
    <t>Teja Arizona  termo acustica  **</t>
  </si>
  <si>
    <t>GEOmalla Fortgrid UX 165 refuerzo  uni axial **</t>
  </si>
  <si>
    <t>GEOmalla Fortgrid BX 65 refuerzo biaxiLafaDesconti</t>
  </si>
  <si>
    <t>BLOQUE #4  300 x 200 x 100</t>
  </si>
  <si>
    <t>LADRILLO ESTRUCTURAL HELIOS MATIZADO 24x12x6 Obra</t>
  </si>
  <si>
    <t>CANTONERA ELECTRICA DE 110V PLATINA ANGOSTA GRIS</t>
  </si>
  <si>
    <t>CANTONERA ELECTRICA  DE 110V DORCA</t>
  </si>
  <si>
    <t>REGADERA ITALIANA DUCHA Cr       GRICOL</t>
  </si>
  <si>
    <t>PATCH CORD FO MM SC-SC DUPLEX 50.5 /125 2 MT</t>
  </si>
  <si>
    <t>PATCH CORD ST/ST SIMPLEX MONOMODO SM 06 PIES</t>
  </si>
  <si>
    <t>PATCH CORD MT -RJ A LC 50/125 MULTIMODO 02 MT</t>
  </si>
  <si>
    <t>AMP FO CABLE 06 H GIGAGRADE 50/125 ULSZH</t>
  </si>
  <si>
    <t>AMP FO CABLE 08 H GIGAGRADE 50/125 ULSZH</t>
  </si>
  <si>
    <t>AMP FO CABLE 24 H EXT. ARMADO 50/125 HDPE</t>
  </si>
  <si>
    <t>BANDEJA LC DUPLEX 24 HILOS (12 PORTS) MULTIMODO</t>
  </si>
  <si>
    <t>BANDEJA FO -SC 6 DUPLEX LOADE EXPANDIBLE A 24</t>
  </si>
  <si>
    <t>AMP FO CABLE 4 H EXT. ARMADO 62,5/125 HDPE</t>
  </si>
  <si>
    <t>PATCH CORD ST ALC 62,5 /125 MULTMODO 01 MT</t>
  </si>
  <si>
    <t>AMP FO CABLE 12 H EXT. ARMADO 62,5/125 HDPE</t>
  </si>
  <si>
    <t>PALA DRAGA NORWEST 3/4 DE YARDA 14 M S/O</t>
  </si>
  <si>
    <t>DEMARCACION BALONCESTO - MICROFUTBOL</t>
  </si>
  <si>
    <t>VIDRIO ARQUITECTONICO NIVEL III 22 mm INCOLORO</t>
  </si>
  <si>
    <t>DEMARCACION SOBRE PAVIMENTO FLEXIBLE (ASFALTO)</t>
  </si>
  <si>
    <t>EXCAVACION MECANICA  Y RETIRO (ROCA)</t>
  </si>
  <si>
    <t>PERFORACION CON EQUIPO MECANICO SUELOS</t>
  </si>
  <si>
    <t>CHASIS PARA ENSAMBLADORAS 2 x 96 - GAMMA</t>
  </si>
  <si>
    <t>CHASIS PARA ENSAMBLADORAS 2 x 32 - GAMMA</t>
  </si>
  <si>
    <t>CHASIS PARA ENSAMBLADORAS 2 x 17 - GAMMA</t>
  </si>
  <si>
    <t>CHASIS PARA ENSAMBLADORAS 2 x 96 - LUXUS</t>
  </si>
  <si>
    <t>CHASIS PARA ENSAMBLADORAS 2 x 32 - LUXUS</t>
  </si>
  <si>
    <t>CHASIS PARA ENSAMBLADORAS 2 x 17 - LUXUS</t>
  </si>
  <si>
    <t>LUMINARIA AHORRADORA DE ENERGIA 4 x 32 - GAMMA</t>
  </si>
  <si>
    <t>LUMINARIA AHORRADORA DE ENERGIA 2 x 32 - GAMMA</t>
  </si>
  <si>
    <t>LUMINARIA AHORRADORA DE ENERGIA 2 x 17 - GAMMA</t>
  </si>
  <si>
    <t>LUMINARIA AHORRADORA DE ENERGIA 4 x 32 - LUXUS</t>
  </si>
  <si>
    <t>LUMINARIA AHORRADORA DE ENERGIA 2 x 32 - LUXUS</t>
  </si>
  <si>
    <t>LUMINARIA AHORRADORA DE ENERGIA 2 x 17 - LUXUS</t>
  </si>
  <si>
    <t>PILOTES HINCADOS (GATO) CONCRETO 30x30</t>
  </si>
  <si>
    <t>PILOTES HINCADOS (GATO) CONCRETO 25x25</t>
  </si>
  <si>
    <t>PILOTES HINCADOS (GATO) CONCRETO 20x20</t>
  </si>
  <si>
    <t>ESTUFA GAS 3 pts. PRECISA                CHLLG</t>
  </si>
  <si>
    <t>TOALLERO LINEA ASTRO Color   CORONA</t>
  </si>
  <si>
    <t>SANITARIO TREVI Blanco  CORONA</t>
  </si>
  <si>
    <t>SANITARIO DISTINCION Blanco  CORONA</t>
  </si>
  <si>
    <t>ORINAL SANTA FE CON GRIFERIA     CORONA</t>
  </si>
  <si>
    <t>ORINAL INFANTIL   CON GRIFERIA  CORONA</t>
  </si>
  <si>
    <t>LAVAMANOS PEDEST.VERONA  Color     CORONA</t>
  </si>
  <si>
    <t>CITOFONOS  TERRANEO</t>
  </si>
  <si>
    <t>TAPA REGISTRO VENTILACION PLASTICA15 x 15 cm.</t>
  </si>
  <si>
    <t>REJILLA VENTILACION DE GAS PLAST 20x20cm  Cte</t>
  </si>
  <si>
    <t>MARCO DE VENTANA  Cal 19 - PERFIL</t>
  </si>
  <si>
    <t>MARCO DE VENTANA  Cal 18 - PERFIL</t>
  </si>
  <si>
    <t>MARCO DE PUERTA  Cal 19 - PERFIL</t>
  </si>
  <si>
    <t>MALLA ZARANDA  4 mm x 4 mm</t>
  </si>
  <si>
    <t>BOVEDA CIRCULAR No.5  190x150</t>
  </si>
  <si>
    <t>TEJA ETERNIT  No 6</t>
  </si>
  <si>
    <t>TEJA ETERNIT   No 5</t>
  </si>
  <si>
    <t>TEJA ETERNIT  No 4</t>
  </si>
  <si>
    <t>INTERNET ANCHO BANDA 700 kbps + paquete de t.v.</t>
  </si>
  <si>
    <t>PERFILERIA DE ENSAMBLE AUTOMATICO .60x.60</t>
  </si>
  <si>
    <t>PERFILERIA DE ENSAMBLE AUTOMATICO .60x1.20</t>
  </si>
  <si>
    <t>LAVAMANOS  MARACAY  VEGAS PETITE MARFIL</t>
  </si>
  <si>
    <t>VIDRIO CRISTALTempl. REFLECTIVO BRONCE 5mm</t>
  </si>
  <si>
    <t>PISO  PARKET CAMBULO MADERA 31.5x 31.5</t>
  </si>
  <si>
    <t>SOLDADURA PVC LIQUIDA  1/16 GL S/NORMA ICONTEC</t>
  </si>
  <si>
    <t>CONCRETO 2500 PSI (175N)  TREMIE Gr=1/2"</t>
  </si>
  <si>
    <t>GRIFERIA CONJ. MEZC. L/PLATOS KRISTAL TIPO CISNE</t>
  </si>
  <si>
    <t>PUERTA ENTABLERADA MACIZA  0.80x2m</t>
  </si>
  <si>
    <t>ARCHIVO 4  GAVETAS REF. 6.3400.52.01</t>
  </si>
  <si>
    <t>ARCHIVO 2 CAJONES UNA GAVETA 6.4300.52.01 ACABADO</t>
  </si>
  <si>
    <t>BIBLIOTECA MODULAR 6 ENTREPAÑOS REF. 6.2107.52.01</t>
  </si>
  <si>
    <t>CONCRETO PAVIMENTO       MR-50</t>
  </si>
  <si>
    <t>LAMINA Galv. Cal. 30  1 x 2 M.</t>
  </si>
  <si>
    <t>LAMINA Galv. Cal. 26  1 x 2 M.</t>
  </si>
  <si>
    <t>LAMINA Galv. Cal. 24  1 x 2 M.</t>
  </si>
  <si>
    <t>LAMINA Galv. Cal. 22  1 x 2 M.</t>
  </si>
  <si>
    <t>LAMINA Galv. Cal. 14  1 x 2 M.</t>
  </si>
  <si>
    <t>CAJA DE GRIFOS Lavadora FRIAFIRPLAK 30x21x9</t>
  </si>
  <si>
    <t>TINA FRANCESA  FIRPLAK 1.80mtx.90x.41</t>
  </si>
  <si>
    <t>JACUZZI ESPAÑOLA  FIRPLAK 1.60mtx.75x.41</t>
  </si>
  <si>
    <t>TINA ESPAÑOLA  FIRPLAK 1.60mtx.75x.41</t>
  </si>
  <si>
    <t>PERFIL EN ANGULO ESTRUCT. EN ACERO 4" 100mm  DIAC</t>
  </si>
  <si>
    <t>PERFIL EN ANGULO ESTRUCT. EN ACERO 3" 80mm  DIACO</t>
  </si>
  <si>
    <t>PERFIL  CANAL ESTRUCT. EN ACERO 4" 100mm  DIACO</t>
  </si>
  <si>
    <t>PERFIL  CANAL ESTRUCT. EN ACERO 3" 75mm  DIACO</t>
  </si>
  <si>
    <t>VIDRIO CRISTAL Templ.REFLECTIVO BRONCE.5mm</t>
  </si>
  <si>
    <t>VIDRIO CRISTAL Templ.REFLECTIVO BRONC.6mm</t>
  </si>
  <si>
    <t>ESPARRAGO DE 3/16"x60 GA-6   ACESCO</t>
  </si>
  <si>
    <t>ESPARRAGO DE 3/16"xTA-18      ACESCO</t>
  </si>
  <si>
    <t>ESPARRAGO DE 3/16"xTA-9        ACESCO</t>
  </si>
  <si>
    <t>GANCHO DE 1/4"x140 GA-14        ACESCO</t>
  </si>
  <si>
    <t>GANCHO DE 3/16"x60 GA-6          ACESCO</t>
  </si>
  <si>
    <t>PERFIL ESTRUCTURAL Z 14 Galv.160x60 ACESCO</t>
  </si>
  <si>
    <t>PERFIL ESTRUCTURAL Z 18 Galv. 22x8mts. ACESCO</t>
  </si>
  <si>
    <t>PERFIL ESTRUCTURAL Z 18 Galv. 16x6mts. ACESCO</t>
  </si>
  <si>
    <t>PERFIL ESTRUCTURAL Z 16 Galv. 16x6mts. ACESCO</t>
  </si>
  <si>
    <t>METALDECK 3"- Calibre 20 (0.96 mm)   ACESCO</t>
  </si>
  <si>
    <t>ENCHAPE ELITE ACUARELA 20x 25   ITALIA</t>
  </si>
  <si>
    <t>PISO CONFORT PIACENZA 20x25   ITALIA</t>
  </si>
  <si>
    <t>PISO  VERSALLES  44 x44</t>
  </si>
  <si>
    <t>PISO DURAROCK  ESPARTA BLANCO 31.5 x 31.5</t>
  </si>
  <si>
    <t>PISO DURAROCK  TROYA NEGRO 30.5 x 30.5</t>
  </si>
  <si>
    <t>PISO TEMPO BEIGE  44 x 44  ITALIA</t>
  </si>
  <si>
    <t>PISO IMPACTO AGATA  44x 44 ITALIA</t>
  </si>
  <si>
    <t>PUERTA .75 x 2.00 Metros  INTERES SOCIAL   PZ-1</t>
  </si>
  <si>
    <t>PUERTA .65 x 2.00 Metros   INTERES SOCIAL PZ-1</t>
  </si>
  <si>
    <t>PUERTA .50 x 2.00 Metros  INTERES SOCIAL PZ'1</t>
  </si>
  <si>
    <t>PUERTA TEXANA .80 x .80 Cm CHINGALE MADEFLEX</t>
  </si>
  <si>
    <t>ENTREPISO ICOPOR  8mm</t>
  </si>
  <si>
    <t>PARADERO M-10 (Sumin+Transp+Inst-Sin exc-Sin Conc)</t>
  </si>
  <si>
    <t>TRIPLEX  ANDES  2.44x1.22   7mm</t>
  </si>
  <si>
    <t>BLOQUE DE EMPRADIZADO 35x35x6.5   FIBRIT</t>
  </si>
  <si>
    <t>LOSA ENTREPISO LP10 FIBRIT (bodegas) long=5.20</t>
  </si>
  <si>
    <t>CUBIERTA SENCILLA ALUZINC cal.28  3.5m</t>
  </si>
  <si>
    <t>CUBIERTA SANDWICH POLIURET. ALUZINC cal.28</t>
  </si>
  <si>
    <t>CANTONERA INAFER  C-333  CORRIENTE C/CADENA</t>
  </si>
  <si>
    <t>CERRADURA INAFER  C-333  CORRIENTE</t>
  </si>
  <si>
    <t>CERRADURA INAFER  C-333  DE PERFIL</t>
  </si>
  <si>
    <t>CERRADURA INAFER  MEGA CROMADO-DORADO</t>
  </si>
  <si>
    <t>CERRADURA INAFER  C-999 CROMADO-DORADO</t>
  </si>
  <si>
    <t>CERRADURA INAFER  C-1000 CROMADO-DORADO</t>
  </si>
  <si>
    <t>ABRAZADERA PLASTICA 3/8"PARA TUBO COBRE</t>
  </si>
  <si>
    <t>TEE  CU  DE ½</t>
  </si>
  <si>
    <t>RESPIRADOR CONTRA POLVO  ARSEG</t>
  </si>
  <si>
    <t>PROTECTOR PARA OIDO  CONTRA RUIDO</t>
  </si>
  <si>
    <t>ADAPTADOR CONDUIT CONDUFLEX   3/4"</t>
  </si>
  <si>
    <t>ALMACENISTA + PREST  IDRD</t>
  </si>
  <si>
    <t>LOCTIGAS  F/MEDIA 40ml</t>
  </si>
  <si>
    <t>MALLA GALVANIZADA ESLABONADA ONDULAD.Cal.8(hueco2"</t>
  </si>
  <si>
    <t>CUARTON OTOBO   4 x 2 x 3.00</t>
  </si>
  <si>
    <t>CLAVO  ALTA VELOCIDAD 1" x 1/4"</t>
  </si>
  <si>
    <t>CONECTOR  TUBULAR 1/0</t>
  </si>
  <si>
    <t>PARARRAYOS  FRANKLIN   JUPITER</t>
  </si>
  <si>
    <t>GUARDACABO  P/CABLE 3/8"</t>
  </si>
  <si>
    <t>PLATINA  DIAGONALES 1.1cm</t>
  </si>
  <si>
    <t>PROYECTOR DE PISO DE  250 W</t>
  </si>
  <si>
    <t>TRANSFORMADOR TRIFASICO 75KVA (Aceite) 13200v- 214</t>
  </si>
  <si>
    <t>TRANSFORMADOR ACEITE TRIFASICO 30KVA (11.4-208V</t>
  </si>
  <si>
    <t>Poste Galvanizado Ø4" h=6.00+Un brazoØ11/2"(1.20m)</t>
  </si>
  <si>
    <t>POSTE GALVANIZADO h= 4.50  DOS BRAZOS</t>
  </si>
  <si>
    <t>POSTE GALVANIZADO h= 4.50  UN BRAZO</t>
  </si>
  <si>
    <t>LAMPARA FLUORESCENTE T8(4x32)244 (CON BOMBILLAS)</t>
  </si>
  <si>
    <t>CAMPANA EXTRACTORA  TIPO CAJON DL</t>
  </si>
  <si>
    <t>LUMINARIA SODIO  250 W</t>
  </si>
  <si>
    <t>SEÑAL PARA CICLORUTA  (G)</t>
  </si>
  <si>
    <t>SUMINISTRO E INSTALACION POLVO DE LADRILLO</t>
  </si>
  <si>
    <t>SEÑAL DIRECCIONAL TIPO POSTES(SUM+INST)DADOS</t>
  </si>
  <si>
    <t>IDENTIFICADOR GENERAL IDG-S  UNA CARA</t>
  </si>
  <si>
    <t>RELLENO FLUIDO  B.PAV 6030</t>
  </si>
  <si>
    <t>RELLENO FLUIDO  B.PAV 30</t>
  </si>
  <si>
    <t>RELLENO FLUIDO  B.ANDEN 15</t>
  </si>
  <si>
    <t>RELLENO FLUIDO  ZANJA 10</t>
  </si>
  <si>
    <t>RELLENO FLUIDO  ZANJA 7</t>
  </si>
  <si>
    <t>BrazoØ3/4"LuminariaL=1.50m+(2)collarines1"sal4-6"</t>
  </si>
  <si>
    <t>CONCRETO 3500PSI (245N)  OUTINOURD</t>
  </si>
  <si>
    <t>CONCRETO 3000 PSI (210N) G.F.  OUTINOURD</t>
  </si>
  <si>
    <t>CONCRETO 2500 PSI (175N)  OUTINORD</t>
  </si>
  <si>
    <t>CONCRETO 3500PSI (245N)  TREMIE 19mm</t>
  </si>
  <si>
    <t>GRANULOMETRIA DE AGREGADOS HASTA EL TAMIZ .150MM</t>
  </si>
  <si>
    <t>EXTRACION MANUAL DE MUESTRA PAVIMENTO ASFALTICO</t>
  </si>
  <si>
    <t>GRANULOMETRIA DE SUELO,TAMIZADO,LAVADO</t>
  </si>
  <si>
    <t>CAJA CUADRADADA 10.5x10.5x55mm galvanizada</t>
  </si>
  <si>
    <t>GRIFERIA CONJ. MEZC. L/PLATOS KRISTHAL CUELLO P</t>
  </si>
  <si>
    <t>LLAVE L/M. PLATINO 4"      GRICOL</t>
  </si>
  <si>
    <t>GRIFERIA CONJ. MEZC. L/PLATOS ITALIANA MEZCL. 8" G</t>
  </si>
  <si>
    <t>ELEVADOR  250 KILOS</t>
  </si>
  <si>
    <t>GRIFERIA CONJ. MEZC. MONOBLOCK L/M ITALIANA</t>
  </si>
  <si>
    <t>GRIFERIA CONJ. MEZC. L/M ITALIANA 8" Conj "A"  GRI</t>
  </si>
  <si>
    <t>GRIFERIA CONJ. MEZC. L/PALTOS MONOBLOCK  FRANCESA</t>
  </si>
  <si>
    <t>GRIFERIA CONJ. MEZC. L/PLATOS FRANCESA MEZCL. 8" G</t>
  </si>
  <si>
    <t>DUCHA  2 LLAVES FRANCESA Conj.Mezc.GRICOL</t>
  </si>
  <si>
    <t>GRIFERIA CONJ. MEZC. MONOBLOCK L/M FRANCESA</t>
  </si>
  <si>
    <t>GRIFERIA CONJ. MEZC. L/M FRANCESA 8" Conj "G"  GRI</t>
  </si>
  <si>
    <t>CONECTOR UNITARIO RELLENO  200 PARES</t>
  </si>
  <si>
    <t>HIDROSELLO ALCANT NOVAFORT 110MM PAVCO</t>
  </si>
  <si>
    <t>SILLAS YEE ALCANT NOVAFORT 200x160  PAVCO</t>
  </si>
  <si>
    <t>SILLAS YEE ALCANT NOVAFORT 200x110  PAVCO</t>
  </si>
  <si>
    <t>SILLAS YEE ALCANT NOVAFORT 160x110  PAVCO</t>
  </si>
  <si>
    <t>SILLAS TEE ALCANT NOVAFORT 200x160  PAVCO</t>
  </si>
  <si>
    <t>SILLAS TEE ALCANT NOVAFORT 200x110  PAVCO</t>
  </si>
  <si>
    <t>SILLAS TEE ALCANT NOVAFORT 160x110  PAVCO</t>
  </si>
  <si>
    <t>YEE ALCANT NOVAFORT 200x160  PAVCO</t>
  </si>
  <si>
    <t>YEE ALCANT NOVAFORT 160x160  PAVCO</t>
  </si>
  <si>
    <t>TEE ALCANT NOVAFORT 200x160 S/NROMA ICONTEC</t>
  </si>
  <si>
    <t>TEE ALCANT NOVAFORT 160x160  PAVCO</t>
  </si>
  <si>
    <t>CODO 45° ALCANT NOVAFORT 160MM S/ICONTEC</t>
  </si>
  <si>
    <t>LAVAMANOS ELITE Sbrp              CRNA</t>
  </si>
  <si>
    <t>LAVAMANOS ELITE Peds          CRNA</t>
  </si>
  <si>
    <t>SANITARIO ELITE COLOR   CORONA</t>
  </si>
  <si>
    <t>SANITARIO ELITE  BLANCO    CRNA</t>
  </si>
  <si>
    <t>LAVAMANOS SELECTA Incr              CRNA</t>
  </si>
  <si>
    <t>LAVAMANOS SELECTA Sbrp             CRNA</t>
  </si>
  <si>
    <t>LAVAMANOS SELECTA Peds          CRNA</t>
  </si>
  <si>
    <t>SANITARIO SELECTA  COLOR  CORONA</t>
  </si>
  <si>
    <t>MARCO PARA PUERTA Y VENTANA  PVC</t>
  </si>
  <si>
    <t>PISO  CORLON</t>
  </si>
  <si>
    <t>PISO  POSSIBILITIES</t>
  </si>
  <si>
    <t>LAMINA CIRRUS  24x24x3/4"ref:589</t>
  </si>
  <si>
    <t>LAMINA CIRRUS  24x24x3/4"ref:584</t>
  </si>
  <si>
    <t>LAMINA CIRRUS  24x24x3/4"ref:549</t>
  </si>
  <si>
    <t>LAMINA CIRRUS  24x24x3/4"ref:550</t>
  </si>
  <si>
    <t>LAMINA DRY WAL 1/2" RH (Resis.Humedad)1.22X2.44</t>
  </si>
  <si>
    <t>LAMINA FINE FISSURED  24x48x5/8"</t>
  </si>
  <si>
    <t>LAMINA FINE FISSURED FIRE GURRO 24x24x5/8"</t>
  </si>
  <si>
    <t>LAMINA FINE FISSURED  24x24x5/8"</t>
  </si>
  <si>
    <t>LAMINA CORTEGA  24x24x5/8"ref:704</t>
  </si>
  <si>
    <t>CONSOLIDATION POINT AMP PARA CABLEADO EN ZONA</t>
  </si>
  <si>
    <t>PATCH CORD  AMP CAT 5E 5FTGRIS</t>
  </si>
  <si>
    <t>ORGANIZADOR  AMP HORIZONTAL DE 2U</t>
  </si>
  <si>
    <t>BARRA  AMP ORGANIZACION POSTERIOR</t>
  </si>
  <si>
    <t>CABLE AMP UTP  25P POWERSUM CAT 5</t>
  </si>
  <si>
    <t>PUERTA TRIPLEX-TABLEX  CLOSET .50 36mm PIZANO</t>
  </si>
  <si>
    <t>PUERTA ARQUITECTONICA  CLOSET .60 x 2.00 MT      P</t>
  </si>
  <si>
    <t>PUERTA ARQUITECTONICA  .90 x 2.00 MT      PIZANO</t>
  </si>
  <si>
    <t>PUERTA ARQUITECTONICA  .80 x 2.00 MT     PIZANO</t>
  </si>
  <si>
    <t>PUERTA ARQUITECTONICA  .60  x 2.00 MT     PIZANO</t>
  </si>
  <si>
    <t>PUERTA TABLEX  CLOSET .50      PIZANO</t>
  </si>
  <si>
    <t>PUERTA INTERES SOCIAL .60      PIZANO</t>
  </si>
  <si>
    <t>PUERTA INTERES SOCIAL .80      PIZANO</t>
  </si>
  <si>
    <t>PUERTA INTERES SOCIAL .90      PIZANO</t>
  </si>
  <si>
    <t>PUERTA ENTABLER. MADECOR  CLOSET .50 x 2.00 PIZANO</t>
  </si>
  <si>
    <t>PUERTA ENTABLER. MADECOR  0.90 PIZANO</t>
  </si>
  <si>
    <t>PUERTA ENTABLER. MADECOR  0.80 PIZANO</t>
  </si>
  <si>
    <t>PUERTA ENTABLER. MADECOR  0.60 PIZANO</t>
  </si>
  <si>
    <t>PUERTA ENTABLER. MADECOR  CL .50 x 2.00 Con Arco</t>
  </si>
  <si>
    <t>PUERTA ENTABLER. MADECOR  0.90  Con Arco PIZANO</t>
  </si>
  <si>
    <t>PUERTA ENTABLER. MADECOR  0.80  Con Arco PIZANO</t>
  </si>
  <si>
    <t>PUERTA ENTABLER. MADECOR  0.60  Con Arco  PIZANO</t>
  </si>
  <si>
    <t>PISO CERAMICA ANTIQUE41x41  ALFA</t>
  </si>
  <si>
    <t>PISO CERAMICA ANTIQUE30.5x30.5  ALFA</t>
  </si>
  <si>
    <t>PISO CERAMICA GRANILLA 30.5x30.5  ALFA</t>
  </si>
  <si>
    <t>PISO CERAMICA MADERA 30x30  ALFA</t>
  </si>
  <si>
    <t>PISO CERAMICA MARMOLIZADA  30.5x30.5 ALFA</t>
  </si>
  <si>
    <t>PISO CERAMICA MARMOLIZADA BEIGE30x30 ALFA</t>
  </si>
  <si>
    <t>PISO CERAMICA TEXTURIZADA 30x30  ALFA</t>
  </si>
  <si>
    <t>TABLETA GRES ROMANA ROJA DISEÑO 1 AZUL 18x9 ALFA</t>
  </si>
  <si>
    <t>TABLETA GRES GUAYACAN ROJA EXTRA 18x9 ALFA</t>
  </si>
  <si>
    <t>TABLETA GRES ETRUSCA ROJA LISA 7x25 ALFA</t>
  </si>
  <si>
    <t>LADRILLO ESTRUCT.LIVIANO NAT. MOORE 26x12.5x6 Fab.</t>
  </si>
  <si>
    <t>LADRILLO TOLETE PERF. MOORE 26x12.5x6 Nat. Fab.</t>
  </si>
  <si>
    <t>LADRILLO TOLETE PERF. MOORE 26x12.5x6 Vtrif. Fab</t>
  </si>
  <si>
    <t>PULSADOR TIMBRE AUXIL LUZ PIL DEKO L/NEX</t>
  </si>
  <si>
    <t>PULSADOR TIMBRE SENC LUZ PIL DEKO L/NEX</t>
  </si>
  <si>
    <t>DIMMERS TOQUE SENC O CONM LUZ PIL KORA L/</t>
  </si>
  <si>
    <t>TOMA CON TERMINAL COAXIAL T.V. AMERICANA KORA L/NE</t>
  </si>
  <si>
    <t>TIMBRE ZUMBADOR 120V  L/NEX</t>
  </si>
  <si>
    <t>TOMACORRIENTE DOBLE/PROTEC FALLA TIER.</t>
  </si>
  <si>
    <t>TOMACORIENTE P/A TIERRA /BLANCO/ARQUEA LUMINEX</t>
  </si>
  <si>
    <t>INTERRUPTOR ELEC  KORA</t>
  </si>
  <si>
    <t>MARCO DECORATIVO DOBLE 4X4  KORA L/NEX</t>
  </si>
  <si>
    <t>MARCO DECORATIVO SENC 2X4  KORA L/NEX</t>
  </si>
  <si>
    <t>MARCO DECORATIVO SENC 2X4 KORA  L/NEX</t>
  </si>
  <si>
    <t>DIMMER DE TOQUE SENC O CONM LUZ PIL MAX</t>
  </si>
  <si>
    <t>MURO PANTALLA Y BARRETES PROCESO 0.60 A 0.40</t>
  </si>
  <si>
    <t>MURO PANTALLA Y BARRETES PROCESO 0.30 A 0.40</t>
  </si>
  <si>
    <t>CONCRETO PAVIMENTO       MR-46</t>
  </si>
  <si>
    <t>RODADURA  1150 (No la Producen)</t>
  </si>
  <si>
    <t>LADRILLO PRENSADO MACIZO STA/FE 24.5x12x5.5 Fab.</t>
  </si>
  <si>
    <t>ENTREPISO ICOPOR  5mm</t>
  </si>
  <si>
    <t>SANITARIO INFANTIL  CORONA</t>
  </si>
  <si>
    <t>CANCHA  MULTIPLE, TORRES</t>
  </si>
  <si>
    <t>POCETA V.I.S  CHLLG</t>
  </si>
  <si>
    <t>COCINA Int.1.80 Salento V.I.S.               CHLLG</t>
  </si>
  <si>
    <t>COCINA Int.1.65 Salento V.I.S.               CHLLG</t>
  </si>
  <si>
    <t>COCINA Int.1.50 Salento V.I.S.               CHLLG</t>
  </si>
  <si>
    <t>COCINA Int.2.20 Milano                       CHLLG</t>
  </si>
  <si>
    <t>ESTUFA MIXTA 4 pts. enc. e/tronic Classic CHLLG.</t>
  </si>
  <si>
    <t>ESTUFA GAS 4pts. Classic                 CHLLG</t>
  </si>
  <si>
    <t>ESTUFA MIXTA 4 pts. 6000               CHLLG</t>
  </si>
  <si>
    <t>ESCALERA EXTENSIBLE EN ALUMINIO DE 3.5 A 7 m</t>
  </si>
  <si>
    <t>VIBROCOMPACTADORA ELECTRICA (RANA)40X70CM</t>
  </si>
  <si>
    <t>VIBROCOMPACTADORA ELECTRICA(RANA)40X70CM</t>
  </si>
  <si>
    <t>TOMA TELEF AMERICANA 2 HILOS 800 P/ PISOS</t>
  </si>
  <si>
    <t>TAPA PLASTICA GRIS PLOMO  VOLARE</t>
  </si>
  <si>
    <t>INTERRUPTOR SENC CON LUZ PILOTO VOLARE</t>
  </si>
  <si>
    <t>DIMMER 500 W - 110V  VOLARE</t>
  </si>
  <si>
    <t>ZUMBADOR 110V  VOLARE</t>
  </si>
  <si>
    <t>TOMA AMERICANA CON POLO A TIERRA ABITARE</t>
  </si>
  <si>
    <t>TECHOS EN DRY-WALL  M2</t>
  </si>
  <si>
    <t>CONCRETO PROFESIONAL DURACREP GC 3500psi</t>
  </si>
  <si>
    <t>PINACOLOR    /IMPERCOLOR</t>
  </si>
  <si>
    <t>RELLENO FLUIDO 30  BASE PAVIMENTO</t>
  </si>
  <si>
    <t>CONCRETO PROFESIONAL AUTOCOMPACTANTE GC 4000psi</t>
  </si>
  <si>
    <t>CONCRETO PROFESIONAL ANTIBACTERIANO GC 3500psi</t>
  </si>
  <si>
    <t>TABLETA GRES ARAGONESA ROJA TERRANOVA 16,4x8,2  AL</t>
  </si>
  <si>
    <t>MARMOL TV.ROMANO  BEIGE (305x305x10)</t>
  </si>
  <si>
    <t>MARMOL TRAVERT.VILLA DE LEYVA (ZOCALO 305x73x10)</t>
  </si>
  <si>
    <t>MARMOL TRAVERT.VILLA DE LEYVA (305x305x10)</t>
  </si>
  <si>
    <t>TABLETA GRES EGIPCIA ROJA 10x10  ALFA</t>
  </si>
  <si>
    <t>TABLETA GRES GRIEGA SAHARA EXTRA 9x9  ALFA</t>
  </si>
  <si>
    <t>MARMOL NEGRO CARACOL (ZOCALO 305x73x10)</t>
  </si>
  <si>
    <t>MARMOL GRIS RIO CLARO (ZOCALO 305x73x10)</t>
  </si>
  <si>
    <t>GRANITO NAT.ROSA PORRINO (PLACAS A MEDIDAx20)</t>
  </si>
  <si>
    <t>GRANITO NAT.ROJO GUAYANA (PLACAS A MEDIDA x20)</t>
  </si>
  <si>
    <t>GRANITO NAT.NEGRO ABSOLUTO (A MEDIDAS x20)</t>
  </si>
  <si>
    <t>GRANITO NAT.GIALLO S. FRANCISCO 305x305x20</t>
  </si>
  <si>
    <t>GRANITO NAT.JASPE (PLACAS A MEDIDA E=20mm)NAL</t>
  </si>
  <si>
    <t>BOMBA CARACOL 2HP   EC - 220 - S</t>
  </si>
  <si>
    <t>BOMBA CARACOL 1HP   EC - 210 - S</t>
  </si>
  <si>
    <t>BOMBA CARACOL 1/4HP  EC - 2S</t>
  </si>
  <si>
    <t>BOMBA JET MULTIETAPAS  9.0 HP</t>
  </si>
  <si>
    <t>BOMBA JET MULTIETAPAS  6.6HP</t>
  </si>
  <si>
    <t>BOMBA JET MULTIETAPAS  3.6 HP</t>
  </si>
  <si>
    <t>MARMOL PIEDRA MUÑECA CUADREADO  e=2cm</t>
  </si>
  <si>
    <t>BOMBA AUTOCEBANTE  3.5HP GASOLINA</t>
  </si>
  <si>
    <t>MOTOBOMBAS CENTRIFUGAS HY-FLO - 2 ETAPAS</t>
  </si>
  <si>
    <t>MOTOBOMBAS CENTRIFUGAS HY-FLO 10 - 1 ETAPA</t>
  </si>
  <si>
    <t>MOTOBOMBAS CENTRIFUGAS HY-FLO  6 - 1 ETAPA</t>
  </si>
  <si>
    <t>MOTOBOMBAS CENTRIFUGAS HY-FLO - 1 ETAPA</t>
  </si>
  <si>
    <t>VIDRIO  BRONCE 244x330 4mm</t>
  </si>
  <si>
    <t>MOTOBOMBAS SUMERGIBLES MOD.MW200 - 23</t>
  </si>
  <si>
    <t>MOTOBOMBAS SUMERGIBLES MOD.MW150 - 23</t>
  </si>
  <si>
    <t>MOTOBOMBAS CENTRIFUGAS MOD.ABA-2.MW</t>
  </si>
  <si>
    <t>EQUIPOS DE  PRESION MOD.20A-5TW-L300</t>
  </si>
  <si>
    <t>MOTOBOMBAS CENTRIFUGAS  ABA 1.5W</t>
  </si>
  <si>
    <t>EPOTOC  (4 Kg.)  TOXEMENT</t>
  </si>
  <si>
    <t>EUCON 537     230 kg</t>
  </si>
  <si>
    <t>TOC 50-10  (3 kg.)</t>
  </si>
  <si>
    <t>PINTURA BITUMINOSA SOLAR FLEX 5 GLN Fglas.</t>
  </si>
  <si>
    <t>PINTURA BITUMINOSA SOLAR FLEX 1 GLN Fglas.</t>
  </si>
  <si>
    <t>EMULSION PX-900 / 55 GLN        Fglas</t>
  </si>
  <si>
    <t>VIDRIO PLANO 225x100-120-130-140 -160-180 6mm</t>
  </si>
  <si>
    <t>EMULSION PX-900 / 5 GLN        Fglas</t>
  </si>
  <si>
    <t>PILOTE EN CONCRETO  PROCESO .40 Blando</t>
  </si>
  <si>
    <t>TOMA TELEF AMER DOBLE+TAPA MAX  L/NEX</t>
  </si>
  <si>
    <t>TIMBRE ZUMBADOR 120V COLOR TRIGO L/NEX</t>
  </si>
  <si>
    <t>TIMBRE PUL+TAPA SENC. LUZ PIL.MAX  L/NEX</t>
  </si>
  <si>
    <t>TOMA CON POLO A TIERRA +INT.SENC. LUZ PIL</t>
  </si>
  <si>
    <t>FRESCASA Suministro  Fglas 2 1/2"</t>
  </si>
  <si>
    <t>LAMINA BLACK THEATER  24 x 48 x 1" Fglas</t>
  </si>
  <si>
    <t>VIDRIO PLANO 225x100-120-130-140 -160-180 5mm</t>
  </si>
  <si>
    <t>INTERRUPTOR LP.+TOMA POLO A TIERRA BLANCA</t>
  </si>
  <si>
    <t>INTERRUPTOR SENC +TOMA AMERIC.ABITARE LUZ PILOT</t>
  </si>
  <si>
    <t>INTERRUPTOR TRIPLE MARFIL LUZ PILOTO AVE</t>
  </si>
  <si>
    <t>MALLA CERRAMIENTO Eslabonada. Cal.10(Hueco 2½ )</t>
  </si>
  <si>
    <t>INTERRUPTOR DOBLE ABITARE LUZ PILOTO AVE</t>
  </si>
  <si>
    <t>INTERRUPTOR +TOMA  POLO A TIERRA BLANCA</t>
  </si>
  <si>
    <t>INTERRUPTOR SENC+TOMA AMERIC. 200 SOBRE PONER AVE</t>
  </si>
  <si>
    <t>BOTON TIMBRE FOSF  AVE</t>
  </si>
  <si>
    <t>SOCKET TUBO FLUORESCENTE (JG) ENCENDIDO RAPIDO AVE</t>
  </si>
  <si>
    <t>CLAVIJA TRIPOLAR 20 AMP. MARFIL  AVE</t>
  </si>
  <si>
    <t>TOMA BIPOLAR 20 AMP MARFIL  AVE</t>
  </si>
  <si>
    <t>INTERRUPTOR SENC +TOMA AMERIC.ABITARE AVE</t>
  </si>
  <si>
    <t>TOMA TELEF AMER.200 SOBREPARED 2HILOS AVE</t>
  </si>
  <si>
    <t>TOMA SENCILLA AMER. POLARIZADA 200 SOBREPONER</t>
  </si>
  <si>
    <t>TOMA DOBLE  POLO  A TIERRA</t>
  </si>
  <si>
    <t>TOMA SENCILLA  CLASICA CREMA              L/NEX</t>
  </si>
  <si>
    <t>INTERRUPTOR SENC Clas.C      L/NEX</t>
  </si>
  <si>
    <t>TEJA Plast.#10 RURALIT  AJOVER</t>
  </si>
  <si>
    <t>TEJA Plast. #5 RURALIT  AJOVER</t>
  </si>
  <si>
    <t>TEJA CRISTAL No.12      AJOVER</t>
  </si>
  <si>
    <t>TEJA CRISTAL  POLICARBONATO No.10      AJOVER</t>
  </si>
  <si>
    <t>TUBO COBRE ½" PESADO-TIPO-K</t>
  </si>
  <si>
    <t>CAJA BREAKER  8Circ. Monof  L/NEX</t>
  </si>
  <si>
    <t>CAJA BREAKER  2Circ. Monof  L/NEX</t>
  </si>
  <si>
    <t>ENCHAPE EGEO     20.5x20,5 CORONA</t>
  </si>
  <si>
    <t>TABLEX PZ   2.44 x1.53   4.mm Lamina Tablex</t>
  </si>
  <si>
    <t>GRANITO NEGRO ESTELAR CUADREADO Y BRILLADO</t>
  </si>
  <si>
    <t>PIEDRA CORALINA     30x15</t>
  </si>
  <si>
    <t>LADRILLO ESTRUCTURAL HELIOS MATIZADO 24x12x6 Fab.</t>
  </si>
  <si>
    <t>LADRILLO MACIZO MATIZADO HELIOS 24x12x6 Obra</t>
  </si>
  <si>
    <t>LADRILLO  REJILLA VIS YOMASA 24x12x6 Cocido Obra</t>
  </si>
  <si>
    <t>INSPECCION SISTEMAS DE MEDIDA  menor o igual 55kva</t>
  </si>
  <si>
    <t>LADRILLO REJILLA VIS YOMASA 24x12x6 Cocido Fab.</t>
  </si>
  <si>
    <t>LADRILLO TOLETE SUPER STA/FE 24.5x12x7.5 Perf. Fab</t>
  </si>
  <si>
    <t>MARMOL NEGRO CARACOL  30.5 x 15.3 x 1</t>
  </si>
  <si>
    <t>MARMOL GRIS PAYANDE   30.5 x 30.5 x 1</t>
  </si>
  <si>
    <t>TUBO DE CONC. REFORZADO D 140cm (Con anillo)</t>
  </si>
  <si>
    <t>TUBO DE CONC. REFORZADO D 120cm (Con anillo)</t>
  </si>
  <si>
    <t>TUBO DE CONC. REFORZADO D 100cm (Con anillo)</t>
  </si>
  <si>
    <t>ENCHAPE CLASICA MARMOL PULPIS 30*45 CRNA</t>
  </si>
  <si>
    <t>ACELERANTE FRAGUADO,RESISTENCIA (230kg) Sikaset L</t>
  </si>
  <si>
    <t>PISO  PARKET CAFE 33 x 33 CRNA</t>
  </si>
  <si>
    <t>ADITIVO ADHERENTE PARA MORTEROS SikaLátex (20Kg)</t>
  </si>
  <si>
    <t>ENCHAPE CLASICA MARMOL AURORA BONE 20x30 CRNA</t>
  </si>
  <si>
    <t>ENCHAPE CLASICA FORLI   25x35 CRNA</t>
  </si>
  <si>
    <t>COMPRESOR 2 MARTILLOS 185 PCM-PER+COMB</t>
  </si>
  <si>
    <t>CAJA INSPECCION Sin Tapa h=50 FIBRIT(40x40cm)</t>
  </si>
  <si>
    <t>CONCRETO 4500 PSI COMUN  Imperm.Gr=1"</t>
  </si>
  <si>
    <t>VENTANA  EUROPA</t>
  </si>
  <si>
    <t>VENTANA  PROYECTANTE</t>
  </si>
  <si>
    <t>VENTANA  SERIE 2000</t>
  </si>
  <si>
    <t>SANITARIO MAXIMO COLOR  CORONA</t>
  </si>
  <si>
    <t>GRIFERIA LAVAMANOS MONCTROL PRISMA GRIVA</t>
  </si>
  <si>
    <t>PASO ESCALERA   FIBRIT</t>
  </si>
  <si>
    <t>LAVAMANOS AVANTI Sbrp+Grif.PRISMA   CRNA</t>
  </si>
  <si>
    <t>ORINAL Residencial+Grif Quick            CRNA</t>
  </si>
  <si>
    <t>LAVAMANOS AVANTI Colgar+Grif.8" PRIS     CRNA</t>
  </si>
  <si>
    <t>LAVAMANOS ACUACER+Grif.8" GALAXIA  CRNA</t>
  </si>
  <si>
    <t>SANITARIO AVANTI  BLANCO   CRNA.</t>
  </si>
  <si>
    <t>GRIFERIA LAVAPLATOS FLAMINGO SENC. GRIVAL</t>
  </si>
  <si>
    <t>LAVAMANOS AVANTI Colgar+Grif.8" PRISMA CRNA</t>
  </si>
  <si>
    <t>LAVAMANOS VERONA Colgar            CRNA</t>
  </si>
  <si>
    <t>LAVAMANOS VERONA  Colgar            CRNA</t>
  </si>
  <si>
    <t>LAVAMANOS MAXIMO Sbrp+Grif.Monocontrol CRNA</t>
  </si>
  <si>
    <t>LAVAMANOS TIFANY Peds+Grif.Monocontrol CRNA</t>
  </si>
  <si>
    <t>LAVAMANOS MAXIMO 4-8" Sbrp          CRNA</t>
  </si>
  <si>
    <t>ALACENA P/HORNO.76 x 1.96 FUTURA        CHLLG</t>
  </si>
  <si>
    <t>COCINA Int.1.95 Milano                       CHLLG</t>
  </si>
  <si>
    <t>VALVULA DE SEGURIDAD BOLA PARA GAS CU  DE ½</t>
  </si>
  <si>
    <t>CAMPANA EXTRAC.horiz.acero 60cm    CHLLG</t>
  </si>
  <si>
    <t>CAMPANA EXTRAC.horiz.pint.60cm        CHLLG</t>
  </si>
  <si>
    <t>COCINA Int.1.80 Milano                       CHLLG</t>
  </si>
  <si>
    <t>TUBO DE CONC. REFORZADO D 90cm (Con anillo)</t>
  </si>
  <si>
    <t>TEJA Plast.ESPAÑOLA grande                  AJOVER</t>
  </si>
  <si>
    <t>ESTUFA MIXTA 6Pts        CIMSA</t>
  </si>
  <si>
    <t>TOMA CON POLO A TIERRA+INTER.AISLADO. MAX. L/NEX</t>
  </si>
  <si>
    <t>ENCHAPE CLASICA MARMOL ROJO ALIC. 30x45  CRNA</t>
  </si>
  <si>
    <t>TUBO DE CONC. REFORZADO D 80cm (Con anillo)</t>
  </si>
  <si>
    <t>EUCO FILLER GRUESA  42 KILOS</t>
  </si>
  <si>
    <t>EUCO FILLER COLOR 1 -  8  KILOS</t>
  </si>
  <si>
    <t>CINTA SIKA PVC V-10   30 Mts.</t>
  </si>
  <si>
    <t>PISO  PARMA 41 x 41 CRNA</t>
  </si>
  <si>
    <t>PISO PARKET  CEDRO 40*40 CRNA</t>
  </si>
  <si>
    <t>TUBO DE CONC. REFORZADO D 70cm (Con anillo)</t>
  </si>
  <si>
    <t>MARMOL  RETAL NEGRO CARACOL</t>
  </si>
  <si>
    <t>BOQUILLA CONCOLOR  2 KG  CORONA</t>
  </si>
  <si>
    <t>TIMPANO/BOV  No.5 190x50   3mm</t>
  </si>
  <si>
    <t>HIERRO 40 Liso/Rect   5/8"</t>
  </si>
  <si>
    <t>ESPEJO PELDAR CLARO    3 mm</t>
  </si>
  <si>
    <t>LAVAMANOS STILO Sbrp+Grif.Sfera     CRNA</t>
  </si>
  <si>
    <t>LAVAMANOS STILO Peds+Grif.Mctrl     CRNA</t>
  </si>
  <si>
    <t>LAVAMANOS PRESTIGIO Incr+Grif.GAVIOTA CRNA</t>
  </si>
  <si>
    <t>LAVAMANOS PRESTIGIO Sbrp+Grif.SFERA CRNA</t>
  </si>
  <si>
    <t>LAVAMANOS PRESTIGIO Sbrp+Grif.ATHEN CRNA</t>
  </si>
  <si>
    <t>LAVAMANOS PRESTIGIO Peds+Grif.FENIX CRNA</t>
  </si>
  <si>
    <t>LAVAMANOS PRESTIGIO Peds+Grif.GAVIOTA CRNA</t>
  </si>
  <si>
    <t>SANITARIO PRESTIGIO  CORONA</t>
  </si>
  <si>
    <t>LAVAMANOS ACUACER Colgar            CRNA</t>
  </si>
  <si>
    <t>LAVAMANOS PRESTIGIO    CRNA</t>
  </si>
  <si>
    <t>LAVAMANOS PRESTIGIO Sbrp 8"         CRNA</t>
  </si>
  <si>
    <t>LAVAMANOS PRESTIGIO Peds 8"         CRNA</t>
  </si>
  <si>
    <t>TABLETA GRES ROMANA ROJA EXTRA 18x9 ALFA</t>
  </si>
  <si>
    <t>CONCRETO 5000 PSI  C/Prem Gr=1"</t>
  </si>
  <si>
    <t>CONCRETO 4500 PSI   C/Prem Gr=1"</t>
  </si>
  <si>
    <t>PISO ANTICADO PIZARRA  33 x 33 CRNA</t>
  </si>
  <si>
    <t>ADITIVO ADHERENTE PARA MORTEROS SikaLátex (4.5Kg)</t>
  </si>
  <si>
    <t>TUBO DE CONC. REFORZADO D 60cm (Con anillo)</t>
  </si>
  <si>
    <t>POSTE PARA CERCA  2.50 M.</t>
  </si>
  <si>
    <t>DURMIENTE ORDINARIO (0.04m x 0.04m) x 2.80 M.</t>
  </si>
  <si>
    <t>CONCRETO PAVIMENTO       MR-43</t>
  </si>
  <si>
    <t>CONCRETO PAVIMENTO       MR-41</t>
  </si>
  <si>
    <t>CONCRETO PAVIMENTO       MR-39</t>
  </si>
  <si>
    <t>CONCRETO PAVIMENTO       MR-36</t>
  </si>
  <si>
    <t>BLINDAJE REJILLAS DE VENTILACION  X 30 MTS h</t>
  </si>
  <si>
    <t>VIDRIO ARQUITECTONICO NIVEL II 18 mm INCOLORO</t>
  </si>
  <si>
    <t>TUBO DE CONC. SIN REFUERZO D70cm (Con anillo)</t>
  </si>
  <si>
    <t>ACELERANTE PARA MORTEROS SIKA-3-23.0 KLG</t>
  </si>
  <si>
    <t>ELEVADOR  1000 KILOS</t>
  </si>
  <si>
    <t>TUBO DE CONC. SIN REFUERZO D60cm (Con anillo)</t>
  </si>
  <si>
    <t>COMPRESOR  PORTATIL  3/4  CABALLOS DE FUERZA  EVAN</t>
  </si>
  <si>
    <t>TUBO DE CONC. SIN REFUERZO D50cm (Con anillo)</t>
  </si>
  <si>
    <t>REJILLA LAVADERO L-2 ½"x 1 ½"  Al.</t>
  </si>
  <si>
    <t>POSTE CONCR(11x11) 2.2mPARA CERCA(6 HILOS)</t>
  </si>
  <si>
    <t>TEJA ESPAÑOLA         S/CRIST.</t>
  </si>
  <si>
    <t>DUCHA CHATEAU MONTICHELLO br                    MO</t>
  </si>
  <si>
    <t>DUCHA CHATEAU POSI TEMP Cr                    MOEN</t>
  </si>
  <si>
    <t>INTERRUPTOR ELEC  L/NEX</t>
  </si>
  <si>
    <t>LADRILLO BOCADILLO ROMANO S/CRIST. Moreno  Obra</t>
  </si>
  <si>
    <t>INTERRUPTOR DOBLE LUZ PIL.+TAPA MAX L/NEX</t>
  </si>
  <si>
    <t>GRIFERIA LAVAMANOS  CHATEAU 4" Cr.   MOEN</t>
  </si>
  <si>
    <t>INTERRUPTOR DOBLE MAX               L/NEX</t>
  </si>
  <si>
    <t>MARMOLPLAST   CLARO</t>
  </si>
  <si>
    <t>CALIBRACION  DE MEDIDOR ELECTRONICO Trifásica</t>
  </si>
  <si>
    <t>GRIFERIA LAVAPLATOS CHATEAU 8" Cr.   MOEN</t>
  </si>
  <si>
    <t>GRIFERIA LAVAPLATOS CHATEAU    Cr.   MOEN</t>
  </si>
  <si>
    <t>EUCON 37        20 KI</t>
  </si>
  <si>
    <t>EUCO FILLER FINO  9 KILOS</t>
  </si>
  <si>
    <t>CALIBRACION  DE MEDIDOR ELECTROMECANICO trifasico</t>
  </si>
  <si>
    <t>ANGULO      ½"  x  3"</t>
  </si>
  <si>
    <t>ANGULO      5/16"  x  3"</t>
  </si>
  <si>
    <t>ANGULO    ¼"  x  1 ½"</t>
  </si>
  <si>
    <t>ANGULO      3/16"  x   2"</t>
  </si>
  <si>
    <t>ENCHAPE CLASICA CORATO 20x30   CRNA ***</t>
  </si>
  <si>
    <t>VIGA  I P E 140  mm</t>
  </si>
  <si>
    <t>LAMINA ALFAJOR (E=3MM)  1.00 x3.00M</t>
  </si>
  <si>
    <t>TAPA Y PLACA FUNDIDA PARA POZO DE INSPECCION</t>
  </si>
  <si>
    <t>CLOUDS sin/inst.       Fglas</t>
  </si>
  <si>
    <t>TUBO GRES 27" (1.50)     MOORE</t>
  </si>
  <si>
    <t>TUBO GRES 21" (1.50)     MOORE</t>
  </si>
  <si>
    <t>TUBO GRES 18" (1.50)     MOORE</t>
  </si>
  <si>
    <t>YEE GRES 16 x 6"  MOORE AA-1A (150)</t>
  </si>
  <si>
    <t>YEE GRES 14 x 6"  MOORE AA-1A (150)</t>
  </si>
  <si>
    <t>TUBO GRES 14" (1.50)     MOORE</t>
  </si>
  <si>
    <t>TEE GRES 8 x 8           MOORE</t>
  </si>
  <si>
    <t>CODO RECTO DE GRES 8"    MOORE</t>
  </si>
  <si>
    <t>VENTANA  ANDINA VIDRIO</t>
  </si>
  <si>
    <t>PARARRAYOS  140 M. DE RADIO IONOSTAR</t>
  </si>
  <si>
    <t>ADAPTADOR CONDUIT CONDUFLEX   ½"</t>
  </si>
  <si>
    <t>TEJA CRISTAL POLICARBONATO  No. 8      AJOVER</t>
  </si>
  <si>
    <t>TEJA CRISTAL POLICARBONATO  No. 6      AJOVER</t>
  </si>
  <si>
    <t>TEJA CRISTAL No. 5      AJOVER</t>
  </si>
  <si>
    <t>TEJA CRISTAL No. 4  POLICARBONATO     AJOVER</t>
  </si>
  <si>
    <t>LISTO BLANCO    (BOLSA 10 KG)  ALFA</t>
  </si>
  <si>
    <t>INSPECCION  DE MEDIDOR RESIDENCIAL TRIFASICO</t>
  </si>
  <si>
    <t>BROCHA DE CERDA     5"</t>
  </si>
  <si>
    <t>BROCHA DE CERDA     1"  JAMACA</t>
  </si>
  <si>
    <t>INSPECCION  DE MEDIDOR RESIDENCIAL MONOFASICA</t>
  </si>
  <si>
    <t>VALVULA POZUELO VP-2 1/2"   Br.</t>
  </si>
  <si>
    <t>LAMINA DRY WALL  (2.44X1.22) 1/2"</t>
  </si>
  <si>
    <t>CIERR EMPALME TUBULAR ESTANDAR 700 AWG</t>
  </si>
  <si>
    <t>ENCHAPE LUGO  20.5X30.5 CORONA</t>
  </si>
  <si>
    <t>CUARTON/DUEMIENTE EN  SAJO (4X4X3M)</t>
  </si>
  <si>
    <t>PISO CLASICO MARMOL ALICANTE TERRACOTA 30 x30 CRN</t>
  </si>
  <si>
    <t>CUARTON OTOBO   4 x 3 x 3m</t>
  </si>
  <si>
    <t>CUARTON / DURMIENTE EN FLORMORADO (4X4X3M)</t>
  </si>
  <si>
    <t>CUARTON /DURMIENTE EN AMARILLO (4X4X3M)</t>
  </si>
  <si>
    <t>CUARTON/DURMIENTE EN  ABARCO (4X4X3M)</t>
  </si>
  <si>
    <t>TUBO DE CONC. SIN REFUERZO D45cm (Con anillo)</t>
  </si>
  <si>
    <t>PISO RUSTICO QUIMBAYA CENEFA 16 x 33 CRNA</t>
  </si>
  <si>
    <t>BLOQUE #5 USME TRADIC. 16.5x23x12 Medio Fab.</t>
  </si>
  <si>
    <t>INSPECCION SISTEMAS DE MEDIDA revision general</t>
  </si>
  <si>
    <t>TUBO DE CONC. SIN REFUERZO D40cm (Con anillo)</t>
  </si>
  <si>
    <t>TUBO DE CONC. SIN REFUERZO D35cm (Con anillo)</t>
  </si>
  <si>
    <t>INTERRUPTOR SENC  LUZ PIL+TAPA. MAX. L/NEX</t>
  </si>
  <si>
    <t>BLOQUE ESTRUCT. MODULARES 39x19x12.5 Estrd.Obra</t>
  </si>
  <si>
    <t>BLOQUE DIV. MODULARES 9.5x19x39 Estrd. Obra</t>
  </si>
  <si>
    <t>BLOQUE ESTRUCT. MODULARES 36x19x16 Pdra. Obra</t>
  </si>
  <si>
    <t>BLOQUE ESTRUCT. MODULARES 39x19x16 Pdra. Obra</t>
  </si>
  <si>
    <t>BLOQUE ESTRUCT. MODULARES 19x19x19 Liso Obra</t>
  </si>
  <si>
    <t>TUBO DE CONC. SIN REFUERZO D30cm (Con anillo)</t>
  </si>
  <si>
    <t>CANALETA 90 x 3.75     ETERNIT</t>
  </si>
  <si>
    <t>CABALLETE  4% C43          ETERNIT</t>
  </si>
  <si>
    <t>PISO ANTICADO TARQUINA ANGULO15 x 15 CRNA</t>
  </si>
  <si>
    <t>IMPLEMENTO  CANTO REDONDEADO</t>
  </si>
  <si>
    <t>IMPLEMENTO  MIRILLA LARGA    FORTEC</t>
  </si>
  <si>
    <t>IMPLEMENTO  MIRILLA CORTA    FORTEC</t>
  </si>
  <si>
    <t>TUBO Pres. MLC 24"     ETERNIT</t>
  </si>
  <si>
    <t>TUBO Pres. MLC   4"    ETERNIT</t>
  </si>
  <si>
    <t>TUBO Pres. MLC 20"     ETERNIT</t>
  </si>
  <si>
    <t>TUBO Pres. MLC 18"     ETERNIT</t>
  </si>
  <si>
    <t>TUBO Pres. MLC 16"     ETERNIT</t>
  </si>
  <si>
    <t>TUBO Pres. MLC 14"     ETERNIT</t>
  </si>
  <si>
    <t>TUBO Pres. MLC 12"     ETERNIT</t>
  </si>
  <si>
    <t>TUBO Pres. MLC 10"     ETERNIT</t>
  </si>
  <si>
    <t>TUBO Pres. MLC   8"    ETERNIT</t>
  </si>
  <si>
    <t>TUBO Pres. MLC   6"    ETERNIT</t>
  </si>
  <si>
    <t>TUBO Pres. MLC   3"    ETERNIT</t>
  </si>
  <si>
    <t>TUBO Pres. MLC   2"    ETERNIT</t>
  </si>
  <si>
    <t>TEJA REYNALUM 77  2.40 x 85   3mm.</t>
  </si>
  <si>
    <t>TEJA REYNALUM 66  2.40 x 74   2mm.</t>
  </si>
  <si>
    <t>TEJA Tripl.No.5 145x117  Acr.3mm</t>
  </si>
  <si>
    <t>TEJA Tripl.No.5 145x117  Acr.2mm</t>
  </si>
  <si>
    <t>TEJA ACRILICA No.  8 Ond. 3mm.</t>
  </si>
  <si>
    <t>TEJA ACRILICA No.  8 Ond. 2mm.</t>
  </si>
  <si>
    <t>TEJA ACRILICA No.  5 Ond. 3mm.</t>
  </si>
  <si>
    <t>TEJA ACRILICA No.  5 Ond. 2mm.</t>
  </si>
  <si>
    <t>TEJA ACRILICA No.  4 Ond. 3mm.</t>
  </si>
  <si>
    <t>TEJA ACRILICA No.  4 Ond. 2mm.</t>
  </si>
  <si>
    <t>DOMO Rect.DIAMANT 80x115  3mm.</t>
  </si>
  <si>
    <t>DOMO Rect.BURBUJA 80x115  3mm.</t>
  </si>
  <si>
    <t>DOMO Cuadr.DIAMANT 65x65  3mm.</t>
  </si>
  <si>
    <t>DOMO Cuadr.BURBUJA 65x65  3mm.</t>
  </si>
  <si>
    <t>CUPULA No.3     158x230   3mm.</t>
  </si>
  <si>
    <t>CUPULA No.2     158x140   3mm.</t>
  </si>
  <si>
    <t>CUPULA No.1     158x114   3mm.</t>
  </si>
  <si>
    <t>TIMPANO/CUMB No.2  204x56  3mm</t>
  </si>
  <si>
    <t>TIMPANO/CUMB No.1 90x54    3mm</t>
  </si>
  <si>
    <t>CUMBRERA No. 2  150x204   3mm.</t>
  </si>
  <si>
    <t>CUMBRERA No. 1  220x90    3mm.</t>
  </si>
  <si>
    <t>TIMPANO/BOV  No.4 275x150  3mm</t>
  </si>
  <si>
    <t>TIMPANO/BOV  No.3 245x130  3mm</t>
  </si>
  <si>
    <t>TIMPANO/BOV  No.2 159x33   3mm</t>
  </si>
  <si>
    <t>TIMPANO/BOV  No.1 120x60   3mm</t>
  </si>
  <si>
    <t>CLARABOYA ONDULIT  6+ganchos  ETERNIT</t>
  </si>
  <si>
    <t>CLARABOYA ONDULIT  4+ganchos  ETERNIT</t>
  </si>
  <si>
    <t>CLARABOYA Color 6+ganchos  ETERNIT</t>
  </si>
  <si>
    <t>CLARABOYA  Color 4+ganchos  ETERNIT</t>
  </si>
  <si>
    <t>TORNILLO PL.Ond.+ x4 3/4"  ETERNIT</t>
  </si>
  <si>
    <t>AMARRE CABALLETE       ETERNIT</t>
  </si>
  <si>
    <t>TORNILLO Completo.Madera. C-43   ETERNIT</t>
  </si>
  <si>
    <t>CAMPANA SIMPLE BAJ/CR  ETERNIT</t>
  </si>
  <si>
    <t>CAMPANA SIMPLE BAJ/BR  ETERNIT</t>
  </si>
  <si>
    <t>CAMPANA SIMPLE BAJ/AR  ETERNIT</t>
  </si>
  <si>
    <t>CAMPANA REDUC/BAJ/ABR  ETERNIT</t>
  </si>
  <si>
    <t>CAMPANA REDUC/BAJ/BCR  ETERNIT</t>
  </si>
  <si>
    <t>CODO BAJANTE    CR x90 ETERNIT</t>
  </si>
  <si>
    <t>TUBO DE CONC. SIN REFUERZO D25cm (Con anillo)</t>
  </si>
  <si>
    <t>CODO BAJANTE AR x 90   ETERNIT</t>
  </si>
  <si>
    <t>TEJA PLACA Ond. No.  2 ETERNIT</t>
  </si>
  <si>
    <t>TUBO DE CONC. SIN REFUERZO D20cm (Con anillo)</t>
  </si>
  <si>
    <t>TUBO DE CONC. SIN REFUERZO D 15cm (Con anillo)</t>
  </si>
  <si>
    <t>POSTE DE CONC. PRETENS A.P.(14m)RESISTENC:750Kg</t>
  </si>
  <si>
    <t>ADAPTADOR HEMBRA CU  DE ½</t>
  </si>
  <si>
    <t>PLAQUETA REJILLA (40x40x0.6) TRAFICO LIVIANO</t>
  </si>
  <si>
    <t>BLOQUE DE CEMENTO CUADRATICO  (40x40x0.6)</t>
  </si>
  <si>
    <t>CAÑUELA  (ANCHO 30cm)</t>
  </si>
  <si>
    <t>CAÑUELA  (59 X 21.50cm)</t>
  </si>
  <si>
    <t>BORDILLOS DE CONFINAMIENTO  (ANCHO 12cm)</t>
  </si>
  <si>
    <t>ACOMETIDA PISO ACUEDUCTO  6"</t>
  </si>
  <si>
    <t>ACOMETIDA PISO ACUEDUCTO  4"</t>
  </si>
  <si>
    <t>TOXEMENT POLVO EN BOLSA  25 Kg</t>
  </si>
  <si>
    <t>TOC 8015 JUNTA  ANTIACIDA  BEIGE  16 Kg</t>
  </si>
  <si>
    <t>TOC 8004 INYECCION     3 KILOS</t>
  </si>
  <si>
    <t>PROTECTOP BLANCO    5 KILOS</t>
  </si>
  <si>
    <t>MASIL NEGRO            4 KILOS</t>
  </si>
  <si>
    <t>MASIL CARBURANTE      25 KILOS</t>
  </si>
  <si>
    <t>CINTA P.V.C. A-22        15 ML</t>
  </si>
  <si>
    <t>CINTA P.V.C. A-15        30 ML</t>
  </si>
  <si>
    <t>CINTA P.V.C. A-10        20 ML</t>
  </si>
  <si>
    <t>CEMENTO MARINO DENSO CANECA-180 KILOS</t>
  </si>
  <si>
    <t>CAÑUELA  (ANCHO 40cm)</t>
  </si>
  <si>
    <t>BORDILLOS DE CONFINAMIENTO  (ANCHO 14cm)</t>
  </si>
  <si>
    <t>CODO 90° GAS 1"    PAVCO</t>
  </si>
  <si>
    <t>LADRILLO FACHADA CUARTERON YOMASA 24x7x7 Perf.Obra</t>
  </si>
  <si>
    <t>TUBO Circ  1''</t>
  </si>
  <si>
    <t>RECEBO MEJORADO CANTERA   planta</t>
  </si>
  <si>
    <t>PISO SILEX  41X 41 CRNA</t>
  </si>
  <si>
    <t>ARMADURA DE TAPA Y PLACA PARA POZO DE INSPECCION</t>
  </si>
  <si>
    <t>MASTICO POLVO  (1 SACO)  PAVCO</t>
  </si>
  <si>
    <t>ALFOMBRA PAVCO IMPERIAL   Inst</t>
  </si>
  <si>
    <t>ANTEOJO TIPO COPA   ARSEG</t>
  </si>
  <si>
    <t>ANTEOJO DE Seg. COPA    ARSEG</t>
  </si>
  <si>
    <t>HIDROSELLO ALCANT NOVAFORT 500MM PAVCO</t>
  </si>
  <si>
    <t>HIDROSELLO ALCANT NOVAFORT 450MM PAVCO</t>
  </si>
  <si>
    <t>HIDROSELLO ALCANT NOVAFORT 400MM PAVCO</t>
  </si>
  <si>
    <t>PIEZA SAPAN  18 x 4 x 2.90M</t>
  </si>
  <si>
    <t>PIEZA PINO ROMERON  18 x 4 x 2.90M</t>
  </si>
  <si>
    <t>SIFON BOTELLA GRIS  LAVAMANOS</t>
  </si>
  <si>
    <t>GRIFERIA CONJ. MEZC. L/M.URANO 4" CR GRICOL</t>
  </si>
  <si>
    <t>CANASTILLA L/P  ITALIANA 4" Plast GRICOL</t>
  </si>
  <si>
    <t>LLAVE MANGUERA Amar.    GRICOL</t>
  </si>
  <si>
    <t>LLAVE TERMINAL Cr.      GRICOL</t>
  </si>
  <si>
    <t>ENSAYO NUCLEO CONCRETO D=7.6cm  3"</t>
  </si>
  <si>
    <t>REGADERA DUCHA GRADUABLE PLATINO  GRICOL</t>
  </si>
  <si>
    <t>ENSAYO NUCLEO CONC-ROTURA D=4"(PARA MUESTRA CAMPO)</t>
  </si>
  <si>
    <t>GRIFERIA CONJ. MEZC. L/PLATOS PLATINO TIPO CISNE</t>
  </si>
  <si>
    <t>GRIFERIA CONJ. MEZC. L/M. URANO 8" CR. GRICOL</t>
  </si>
  <si>
    <t>LLAVE L/M.URANO Cl      GRICOL</t>
  </si>
  <si>
    <t>REGADERA DUCHA  VICTORIA  GRICOL</t>
  </si>
  <si>
    <t>REGISTRO DUCHA URANO  GRICOL</t>
  </si>
  <si>
    <t>GRIFERIA CONJ. MEZC. L/M.URANO TipoC CR GRlCOL</t>
  </si>
  <si>
    <t>FORMAPLAC NORMAL 2.44x1.22  18mm         PIZANO</t>
  </si>
  <si>
    <t>UNIVERSAL CALIENTE ½"    PAVCO</t>
  </si>
  <si>
    <t>UNION CPVC Ø3/4"  S/NORMA ICONTEC</t>
  </si>
  <si>
    <t>TEE CALIENTE    ½"  ULTRATEMP      PAVCO</t>
  </si>
  <si>
    <t>REDUCC.POLIETILENO 3/4 x ½"  GAS PAVCO</t>
  </si>
  <si>
    <t>UNION POLIETILENO  ½"    PAVCO</t>
  </si>
  <si>
    <t>CODO 90° POLIETILENO 1"  PAVCO</t>
  </si>
  <si>
    <t>TEE PVC GAS  3/4"</t>
  </si>
  <si>
    <t>BUJE PRESION ROSC. 2x1"  S/NORMA ICONTEC</t>
  </si>
  <si>
    <t>TAPON PRESION SOLD.3/4" S/NORMA ICONTEC</t>
  </si>
  <si>
    <t>ADAPTADOR PRESION Hemb.4"    PAVCO</t>
  </si>
  <si>
    <t>ADAPTADOR PRESION Hemb.2" S/NORMA ICONTEC</t>
  </si>
  <si>
    <t>TEJA BAVARA   AA Ref.763 MOORE</t>
  </si>
  <si>
    <t>ENSAYO HORMIGON TIEMPO FRAGUADO DE HORMIGON</t>
  </si>
  <si>
    <t>CERRADURA SCHLAGE TULIP - WOOD MADERA H387</t>
  </si>
  <si>
    <t>CERRADURA SCHLAGE TULIP - WOOD MADERA H380</t>
  </si>
  <si>
    <t>CHEQUE CORTINA HORIZONTAL TIPO HI 3/4"   HELBERT</t>
  </si>
  <si>
    <t>CHEQUE CORTINA HORIZONTAL TIPO HI ½"   HELBERT</t>
  </si>
  <si>
    <t>YEE GRES  6 x 4"  MOORE AA-1A (150)</t>
  </si>
  <si>
    <t>PUERTA BLANCA  .70 x2.00 Mtr MARQUETE ARQUITECT</t>
  </si>
  <si>
    <t>TUBO ALCANT CONCRETO MLC 28"  (con anillo)  ETERNI</t>
  </si>
  <si>
    <t>TUBO ALCANT CONCRETO MLC  24"  (con anillo)  ETERN</t>
  </si>
  <si>
    <t>TUBO ALCANT CONCRETO MLC  20"  (con anillo)  ETERN</t>
  </si>
  <si>
    <t>TUBO ALCANT CONCRETO MLC  18"  (con anillo)  ETERN</t>
  </si>
  <si>
    <t>TUBO ALCANT CONCRETO MLC  16"  (con anillo)  ETERN</t>
  </si>
  <si>
    <t>TUBO ALCANT CONCRETO MLC  14"  (con anillo)  ETERN</t>
  </si>
  <si>
    <t>YEE GRES  8 x 6"  MOORE AA-1A (150)</t>
  </si>
  <si>
    <t>CARRETILLA  Cte. R/CAUCHO</t>
  </si>
  <si>
    <t>CABO PARA PICA MADERA (DIAMET 39mm LAR 90 CM FINO</t>
  </si>
  <si>
    <t>ALMADENA  4 lbs S/cabo HERRAGRO</t>
  </si>
  <si>
    <t>LADRILLO FACHADA ELE YOMASA 24x6x2.5 Obra</t>
  </si>
  <si>
    <t>ASPIRADORA INDUSTRIAL  15 GALONES</t>
  </si>
  <si>
    <t>DIMMER GIRATORIO SENCILLO           L/NEX</t>
  </si>
  <si>
    <t>ESMALTE ALQUIDICO SIKA ROJO BERMELLON 1gall</t>
  </si>
  <si>
    <t>TEJA ONDULIT No.  8    ETERNIT</t>
  </si>
  <si>
    <t>TEJA ONDULIT No.  6    ETERNIT</t>
  </si>
  <si>
    <t>TEJA ONDULIT No.  4    ETERNIT</t>
  </si>
  <si>
    <t>DIMMER GIRATORIO DOBLE            L/NEX</t>
  </si>
  <si>
    <t>CANALETA 90 x 4.50     ETERNIT</t>
  </si>
  <si>
    <t>CANALETA 43 x 7.50     ETERNIT</t>
  </si>
  <si>
    <t>CANALETA 43 x 5.00     ETERNIT</t>
  </si>
  <si>
    <t>CANALETA 43 x 4.50     ETERNIT</t>
  </si>
  <si>
    <t>TEJA Plast. #8 RURALIT  AJOVER</t>
  </si>
  <si>
    <t>ESMALTE ALQUIDICO SIKA AMARILLO 1gall</t>
  </si>
  <si>
    <t>NEVERA  NE12  HACEB</t>
  </si>
  <si>
    <t>NEVERA  NE10                             HACEB</t>
  </si>
  <si>
    <t>NEVERA  NE 8                              HACEB</t>
  </si>
  <si>
    <t>CABALLETE vitrif Artic.    MOORE</t>
  </si>
  <si>
    <t>TEJA PLANA 25x15 Vitrif  MOORE</t>
  </si>
  <si>
    <t>MALLA ELECTROSOLDADA  ESPECIAL</t>
  </si>
  <si>
    <t>INSERTO POLIETILENO ½"   PAVCO</t>
  </si>
  <si>
    <t>CORAZA METALICA  DE 2"</t>
  </si>
  <si>
    <t>LADRILLO FACHADA ELE ESPECIAL.NAT. MOORE</t>
  </si>
  <si>
    <t>LADRILLO FACHADA ELE ESPECIAL OCRE MOORE 26x12.5x6</t>
  </si>
  <si>
    <t>LADRILLO TOLETE MOLD.½ MOORE 26x6x6 Vtrif. Fab.</t>
  </si>
  <si>
    <t>LADRILLO TOLETE MOLD.½ MOORE 26x6x6 Nat. Fab.</t>
  </si>
  <si>
    <t>LADRILLO TOLETE MOLD. MOORE 26x12.5x6 Nat. Fab.</t>
  </si>
  <si>
    <t>LADRILLO TOLETE MOLD. MOORE 26x12.5x6 Vtrif. Fab.</t>
  </si>
  <si>
    <t>GRIFERIA LAVAMANOS VENTO ECONOMICA 4" GRIVAL</t>
  </si>
  <si>
    <t>LADRILLO DE 12 ESTRIADO  12X19X39</t>
  </si>
  <si>
    <t>LADRILLO FACHADA MOORE 26x12.5x6 Nat. Fab.</t>
  </si>
  <si>
    <t>LADRILLO FACHADA MOORE 26x12.5x6 Arena Fab.</t>
  </si>
  <si>
    <t>GRANIPLAST  / DECORAPLAST ESGRAFIADO  CLARO</t>
  </si>
  <si>
    <t>LADRILLO COMUN MOORE OSIMILAR 26x12.5x6 Fab.</t>
  </si>
  <si>
    <t>ENCHAPE CLASICA CREMA MARFIL 25x35 CRNA</t>
  </si>
  <si>
    <t>UNION POLIETILENO 3/4"   PAVCO</t>
  </si>
  <si>
    <t>TABLETA 10 x 10 Vitrif.  MOORE</t>
  </si>
  <si>
    <t>CABALLETE LISO Galv.   ACESCO</t>
  </si>
  <si>
    <t>CANALETA Galv.  8.00    ACESCO</t>
  </si>
  <si>
    <t>CANALETA Galv.  6.00    ACESCO</t>
  </si>
  <si>
    <t>LUXALON MaderAlum V5     Acust</t>
  </si>
  <si>
    <t>LUXALON MaderAlum V5     Decor</t>
  </si>
  <si>
    <t>LUXALON Aluzinc 280B     Decor</t>
  </si>
  <si>
    <t>LUXALON Aluzinc 12mm     Decor</t>
  </si>
  <si>
    <t>SANITARIO SELECTA  BLANCO   CORONA</t>
  </si>
  <si>
    <t>PISO  QUIMBAYA 33 x 33 CRNA</t>
  </si>
  <si>
    <t>ESTUCO PASTA  PINTUCO Int.</t>
  </si>
  <si>
    <t>ENCHAPE CLASICA TRANI DECORADO 25 x 25 CRNA</t>
  </si>
  <si>
    <t>PISO MIRO  33 x 33 CRNA</t>
  </si>
  <si>
    <t>UNION DRENAJE PVC 65mm.  PAVCO</t>
  </si>
  <si>
    <t>UNION ALCANT 4"          PAVCO</t>
  </si>
  <si>
    <t>UNION ALCANT 6"          PAVCO</t>
  </si>
  <si>
    <t>YEE ALCANT CxC 6"    W RETEN    PAVCO</t>
  </si>
  <si>
    <t>TEE ALCANT CxC 6"        PAVCO</t>
  </si>
  <si>
    <t>BAJANTE UNION RAINGO   PAVCO</t>
  </si>
  <si>
    <t>LADRILLO FACHADA ELE YOMASA 24x6x2.5 Fab.</t>
  </si>
  <si>
    <t>ADOQUIN PRECOLOMBINO YOMASA 24x15x3 Mezcl. Obra</t>
  </si>
  <si>
    <t>LADRILLO FACHADA CUARTERON YOMASA 24x7x7 Perf. FAB</t>
  </si>
  <si>
    <t>CONMUTABLE Triple Pil. ABITARE  AVE</t>
  </si>
  <si>
    <t>CAJA METAL P/DEKO 3VENT  L/NEX</t>
  </si>
  <si>
    <t>CAJA METAL P/DEKO 2VENT  L/NEX</t>
  </si>
  <si>
    <t>TOMA TELEF  SALIDA AMER.DOBLE  DEKO L/NEX</t>
  </si>
  <si>
    <t>TOMA TELEF DOBLE FUNCION DEKO+TAPA L/NEX</t>
  </si>
  <si>
    <t>TOALLERO LINEA  ASTRO</t>
  </si>
  <si>
    <t>TOMA DOBLE POLO A TIERR +TAPA BLC  DEKO L/NEX</t>
  </si>
  <si>
    <t>TOMA+CONMUTABLE PILOTO AMERICANO    AVE</t>
  </si>
  <si>
    <t>PLACA CIEGA BLANCO+TAPA  DEKO L/NEX</t>
  </si>
  <si>
    <t>INTERRUPTOR 4 VIAS BLANCO  DEKO   L/NEX</t>
  </si>
  <si>
    <t>PISTOLA DE ALTA 1000 CC INDUSTRIAL (NO USAR)</t>
  </si>
  <si>
    <t>TOMA+INTERUPTOR CLAS. CREMA  L/NEX</t>
  </si>
  <si>
    <t>CONMUTABLE DOBLE Pil. Clas.C  L/NEX</t>
  </si>
  <si>
    <t>COMPRESOR  1.5 HP CON TANQUE 2 GAL.</t>
  </si>
  <si>
    <t>TOMA TELEF AMER.Duplex   L/MEX</t>
  </si>
  <si>
    <t>CALENTADOR PASO GAS 11lt.              CHLLG.</t>
  </si>
  <si>
    <t>COCINA Int.1.65 Milano                       CHLLG</t>
  </si>
  <si>
    <t>LADRILLO PORTANTE 30 STA/FE 29x14.5x9 Prensado Fab</t>
  </si>
  <si>
    <t>CONMUTABLE LUZ PILOTO DEKO   L/NEX</t>
  </si>
  <si>
    <t>INTERRUPTOR + TAPA Senc. Blc. DEKO   L/NEX</t>
  </si>
  <si>
    <t>AISLAPOR FIGURADO .61x1.22   2.5m</t>
  </si>
  <si>
    <t>TUBO CONDUIT 2"  RALCO</t>
  </si>
  <si>
    <t>BAJANTE SOPORTE   RAINGO       PAVCO</t>
  </si>
  <si>
    <t>CERRADURA SAFE Libre 153    CLAS ST</t>
  </si>
  <si>
    <t>LADRILLO REJILLA  YOMASA 24x12x6 COLOR COCIDO OBRA</t>
  </si>
  <si>
    <t>CONMUTABLE Senc. Blc.DEKO    L/NEX</t>
  </si>
  <si>
    <t>INTERRUPTOR DOBLE Pil.  Clas.  C      L/NEX</t>
  </si>
  <si>
    <t>TOMA TELEF  SALIDA  AMERICAN SENCILLO.    L/NEX</t>
  </si>
  <si>
    <t>TOMA TELEF COLOMB+ AMER CLASICA       L/NEX</t>
  </si>
  <si>
    <t>SIERRA CIRCULAR   71/4    10 AMP 5300RPM 2  1/3HP</t>
  </si>
  <si>
    <t>UNION CONDUIT PVC        1½"</t>
  </si>
  <si>
    <t>RUTEADORA PROFESIONAL COLLET    ¼"</t>
  </si>
  <si>
    <t>RUTEADORA COLLET    ¼"-9"-1- 3/4"</t>
  </si>
  <si>
    <t>INTERRUPTOR SENC LUZ PIL.+TAPA DEKO L/NEX</t>
  </si>
  <si>
    <t>TOMA COAXIAL +TAPATV BLANCA  DEKO    L/NEX</t>
  </si>
  <si>
    <t>TOMA COAXIAL CLASICA CREMA                  L/NEX</t>
  </si>
  <si>
    <t>MOTOBOMBA DE 3" SUMERGIBLE MOTOR ELECTRICO</t>
  </si>
  <si>
    <t>SALIDA CORDON TV BLANCO+TAPA VELA L/NEX</t>
  </si>
  <si>
    <t>GUARDAESCOBA  NAT. 25x7x1.2 MOORE</t>
  </si>
  <si>
    <t>UNION CONDUIT PVC        1 ¼"</t>
  </si>
  <si>
    <t>PERROS GALVANIZADO  1/2"</t>
  </si>
  <si>
    <t>PISO  PARKET CIPRES 31.5 x 31.5</t>
  </si>
  <si>
    <t>TOMA TELEF  SALIDA  DOBLE  Amer DEKO+TAPA L/NEX</t>
  </si>
  <si>
    <t>AVISO 4 M. x 3 M. LAMINA GALVANIZADA SIN INST.</t>
  </si>
  <si>
    <t>TOMA TELEF DOBLE COLOMB+TAPA  DEKO   L/NEX</t>
  </si>
  <si>
    <t>TOMA+INTERRUPTOR SENCILLO          L/NEX</t>
  </si>
  <si>
    <t>CONMUTABLE Senc. Pil.Clas.   L/NEX</t>
  </si>
  <si>
    <t>INTERRUPTOR SENC Pil.Clas.C  L/NEX</t>
  </si>
  <si>
    <t>TOMA CORRIENTE CLAS. C. P/TRABADA   L/NEX</t>
  </si>
  <si>
    <t>TOMA SENCILLA POLO A TIERRA CLASICA CREMA</t>
  </si>
  <si>
    <t>CONMUTABLE Senc. Clas.C      L/NEX</t>
  </si>
  <si>
    <t>LADRILLO REJILLA VIS YOMASA 24x12x6 Osc. Fab.</t>
  </si>
  <si>
    <t>UNION CONDUIT PVC  ½"</t>
  </si>
  <si>
    <t>PLACA SUPERBOARD COLOMBIT (1.22x2.44) 6mm-MURO</t>
  </si>
  <si>
    <t>PLACA SUPERBOARD COLOMBIT (1.2x1.2)  4mm</t>
  </si>
  <si>
    <t>INTERRUPTOR CONMUTABLE +TOMA AMERICANA ABITARE AVE</t>
  </si>
  <si>
    <t>ADAPTADOR MACHO CU  DE ½</t>
  </si>
  <si>
    <t>MEDIDOR DE AGUA  ½"  (Sum+Inst)</t>
  </si>
  <si>
    <t>MEDIDOR DE AGUA 1 ½"  (Sum+Inst)</t>
  </si>
  <si>
    <t>TUBO CONDUIT 1½"  RALCO</t>
  </si>
  <si>
    <t>CANALETA Galv.  4.50    ACESCO</t>
  </si>
  <si>
    <t>TUBO VENTILACION Ø1½"PVCX6ML S/NORMA ICONTEC</t>
  </si>
  <si>
    <t>PERFIL T  3/4x1/16</t>
  </si>
  <si>
    <t>INSPECCION SISTEMAS DE MEDIDA mayor 225 kva</t>
  </si>
  <si>
    <t>INSPECCION SISTEMAS DE MEDIDA de 55kva - 225 kva</t>
  </si>
  <si>
    <t>TUBO SANITARIOØ 6"X6ML PVC S/NORMA ICONTEC</t>
  </si>
  <si>
    <t>CABLE CITOFONO 10  PARES</t>
  </si>
  <si>
    <t>ACOMETIDA PISO ACUEDUCTO  3"</t>
  </si>
  <si>
    <t>ACOMETIDA PISO ACUEDUCTO  2"</t>
  </si>
  <si>
    <t>ACOMETIDA PISO ACUEDUCTO   ½"</t>
  </si>
  <si>
    <t>ACOMETIDA PISO ACUEDUCTO  1"</t>
  </si>
  <si>
    <t>ACOMETIDA PISO ACUEDUCTO  1½"</t>
  </si>
  <si>
    <t>TUBO ALCANT DURAFOR  CORRUGADO 12"RALCO</t>
  </si>
  <si>
    <t>TUBO ALCANT NOVAFORT 500MM  S/NORMA ICONTEC</t>
  </si>
  <si>
    <t>TUBO ALCANT DURAFOR  CORRUGADO 10"RALCO</t>
  </si>
  <si>
    <t>PISO IMPACTO FIORENTINO  44 x 44  ITALIA</t>
  </si>
  <si>
    <t>VARILLA CORRUGADA DE 5/8'' 60,000 lbs X 6 MTS</t>
  </si>
  <si>
    <t>ROCETA DE  PORCELANA</t>
  </si>
  <si>
    <t>REJILLA  VETILACION 15*15</t>
  </si>
  <si>
    <t>PARED BELLOPISO CRISTY CORAL 20 x 25  ITALIA 2DA</t>
  </si>
  <si>
    <t>ACRISELLO BLANCO       5 KILOS</t>
  </si>
  <si>
    <t>PICA  HERRAGRO sin cabo</t>
  </si>
  <si>
    <t>MALLA PARA ZARANDA  4*4</t>
  </si>
  <si>
    <t>MALLA PARA ZARANDA  3*3</t>
  </si>
  <si>
    <t>MALLA CON VENA  0.60 X 2 Mts</t>
  </si>
  <si>
    <t>MALLA CERRAMIENTO TELA VERDE 2.10 ALTO-CONSTRUCC</t>
  </si>
  <si>
    <t>MALLA CERRAMIENTO TELAVERDE1.65m -80gr/m2 (2  AÑOS</t>
  </si>
  <si>
    <t>LLAVE PARA TUBO  No 14 STANLEY  O SIMILAR</t>
  </si>
  <si>
    <t>LLAVE BRISTOL   11/6 a 3/8</t>
  </si>
  <si>
    <t>LAMINA DE ICOPOR DE 1X1X5 cm  D-10</t>
  </si>
  <si>
    <t>GUANTE CARNAZA REFORZADO EN VAQUETA LARGO</t>
  </si>
  <si>
    <t>FLEXOMETROX 5mts  KOMELOM</t>
  </si>
  <si>
    <t>DISCO PARA METAL DE 9''  dewualt</t>
  </si>
  <si>
    <t>CASCO ARSEG  TIPO CAPITAN</t>
  </si>
  <si>
    <t>CASCO ARSEG  10096R</t>
  </si>
  <si>
    <t>CARRETILLA BOOGY RUEDA MACIZA PLATON PLASTICO</t>
  </si>
  <si>
    <t>BROCAS  PARA MURO DE 1/16</t>
  </si>
  <si>
    <t>BROCAS  PARA MURO DE 1/8</t>
  </si>
  <si>
    <t>CERRADURA SCHLAGE TERRAZA GOLD GEOR</t>
  </si>
  <si>
    <t>CERRADURA SAFE Patio 149    CLAS ST</t>
  </si>
  <si>
    <t>CERRADURA SAFE Closet 145   CLAS ST</t>
  </si>
  <si>
    <t>TEE GRES 6 x 6           MOORE</t>
  </si>
  <si>
    <t>YEE GRES  6 x 6"  MOORE AA-1A (150)</t>
  </si>
  <si>
    <t>TEE GRES 4 x 4           MOORE</t>
  </si>
  <si>
    <t>YEE GRES  4 x 4"  GENERICO CTE.</t>
  </si>
  <si>
    <t>UNION CONICA 4"        ETERNIT</t>
  </si>
  <si>
    <t>TUBO UNION Z 6" PVC      PAVCO</t>
  </si>
  <si>
    <t>TUBO UNION Z 4" PVC      PAVCO</t>
  </si>
  <si>
    <t>TUBO GRES  8" (Long 1M)  DRENAJE 1A</t>
  </si>
  <si>
    <t>TUBO GRES  6" (Long 1M)  MOORE DE 1A</t>
  </si>
  <si>
    <t>TUBO GRES  4" (Long 1.M)  MOORE LIN. CORRIENTE</t>
  </si>
  <si>
    <t>YEE GRES 18 x 6"  MOORE AA-1A (150)</t>
  </si>
  <si>
    <t>TUBO GRES DRENAJE 4" (1M)   MOORE</t>
  </si>
  <si>
    <t>TUBO ALCANT PVC 10" W RETEN      PAVCO</t>
  </si>
  <si>
    <t>TUBO ALCANT PVC  8"  W RETEN    PAVCO</t>
  </si>
  <si>
    <t>TUBO ALCANT PVC  6"  W RETEN    PAVCO</t>
  </si>
  <si>
    <t>TUBO ALCANT PVC  4"  W RETEN    PAVCO</t>
  </si>
  <si>
    <t>TUBO DRENAJE PVC  65mm.  PAVCO</t>
  </si>
  <si>
    <t>TUBO ALCANT CONCRETO MLC  12"  (con anillo)  ETERN</t>
  </si>
  <si>
    <t>TUBO ALCANT CONCRETO MLC  8"  (con anillo)  ETERNI</t>
  </si>
  <si>
    <t>PULIDORA INDUSTRIAL DE 4 ½"   PG. 7.8AMP 11000 RPM</t>
  </si>
  <si>
    <t>YEE GRES 10 x 6"  MOORE AA-1A (150)</t>
  </si>
  <si>
    <t>REJILLA SIN CROMAR          GRIVAL</t>
  </si>
  <si>
    <t>ESTUFA MIXTA 4 pts. Cristal               CHLLG</t>
  </si>
  <si>
    <t>LIJADORA PALMA PROFESIONAL ¼"   DE WALT</t>
  </si>
  <si>
    <t>CALADORA 3.7 Amp      MAKITA</t>
  </si>
  <si>
    <t>TUBO CONDUIT   PVC       1 ¼"</t>
  </si>
  <si>
    <t>CUNETA PARA VIAS  L= 1.00</t>
  </si>
  <si>
    <t>CODO UNION Z 90° 4"      PAVCO</t>
  </si>
  <si>
    <t>CODO UNION Z 90° 3"PVC   PAVCO</t>
  </si>
  <si>
    <t>CODO RECTO DE GRES 6"    MOORE</t>
  </si>
  <si>
    <t>CODO RECTO DE GRES 4"    MOORE</t>
  </si>
  <si>
    <t>CURVO DE GRES 6"         MOORE</t>
  </si>
  <si>
    <t>CURVO DE GRES 4"         MOORE</t>
  </si>
  <si>
    <t>CAJA INSPECCION h=65 cm       FIBRIT</t>
  </si>
  <si>
    <t>ADAPTADOR UNION RAPIDA Z 3"  PAVCO</t>
  </si>
  <si>
    <t>ADAPTADOR UNION  Z 3"PVC  PAVCO</t>
  </si>
  <si>
    <t>CODO ALCANT 90° CxE 4"   PAVCO</t>
  </si>
  <si>
    <t>ESTUFA GAS 4 pts, CORNING GLASS           CHLLG</t>
  </si>
  <si>
    <t>ESTUFA GAS 4 pts. CORNING GLASS             CHLLG</t>
  </si>
  <si>
    <t>ADAPTADOR CALIENTE ULTRATEMP   3/4"   PAVCO</t>
  </si>
  <si>
    <t>BROCAS TUNGSTENO (1.2-2.0MM)JUEGO 10PZS HSS</t>
  </si>
  <si>
    <t>REGISTRO ½" PASO DIRECT-CORTINA BRONCE ROSCADO</t>
  </si>
  <si>
    <t>REMOVEDOR  No.1020 PINTUCO</t>
  </si>
  <si>
    <t>MASILLA GRIS  PINTUCO 119153</t>
  </si>
  <si>
    <t>UNION CALIENTE   ULTRATEMP  ½"    PAVCO</t>
  </si>
  <si>
    <t>VITRIFLEX BARNIZ SEMIMATE 2150 PINTUCO O SIMILAR</t>
  </si>
  <si>
    <t>LACA METALES 7406 PINTUCO  Bte.</t>
  </si>
  <si>
    <t>MANTO MORTERPLAS AL 300   3 mm.</t>
  </si>
  <si>
    <t>LACA AUTOMOVIL. ROJO TOLOUDINE PHILAAC 5505</t>
  </si>
  <si>
    <t>TOMA DOBLE AMERICANA ABITARE POLO TIERRA AVE</t>
  </si>
  <si>
    <t>ESTUCO CORONA BLANCO  POR 5 Kg</t>
  </si>
  <si>
    <t>CODO 90° CPVC  3/4"  S/NORMA ICONTEC</t>
  </si>
  <si>
    <t>CODO 90° CALIENTE  ½"  ULTRATEMP  PAVCO</t>
  </si>
  <si>
    <t>BARNIZ SINTETICO Int-Ext Brillante SD1 PINTUCO</t>
  </si>
  <si>
    <t>BARNIZ BRILLANTE TRANSPARENTE PHILAAC 2100</t>
  </si>
  <si>
    <t>VENTANA ALUMINIO Proyect.  DE 2.00 x 1.50 - XO</t>
  </si>
  <si>
    <t>VENTANA ALUMINIO CORREDIZA  TIPO PESADO</t>
  </si>
  <si>
    <t>TEE CPVC Ø3/4"  S/NORMA ICONTEC</t>
  </si>
  <si>
    <t>CODO 90° GAS ½"  PAVCO</t>
  </si>
  <si>
    <t>UNION GAS     1"         PAVCO</t>
  </si>
  <si>
    <t>TALADRO PERCUTOR DE ½"  DEWALT (N0 USAR)</t>
  </si>
  <si>
    <t>ESTUFA GAS 2 pts. PRECISA                CHLLG</t>
  </si>
  <si>
    <t>LAVAPLATOS A.Inox.0.48                     CHLLG</t>
  </si>
  <si>
    <t>TUBO DRENAJE GRES 8"     MOORE</t>
  </si>
  <si>
    <t>CAMPANA EXTRAC.horiz.90cm              CHLLG</t>
  </si>
  <si>
    <t>PERFIL U     ½ x ½" CRUDO</t>
  </si>
  <si>
    <t>TUBO DRENAJE GRES 6"(1)  MOORE</t>
  </si>
  <si>
    <t>PUERTA .65 x 2.00 Metros  INTERES SOCIAL</t>
  </si>
  <si>
    <t>PUERTA .80 x 2.00 Metros  INTERES SOCIAL   PZ-1</t>
  </si>
  <si>
    <t>ESTUFA MIXTA 5 pts. INOX Classic             CHLLG</t>
  </si>
  <si>
    <t>DIVISION ALUMINIO VIDRIO TEMPLADO BRONCE INST.</t>
  </si>
  <si>
    <t>DIVISION BAÑO AL. LAMINA PLAST(ACRILICA) SUM+ INST</t>
  </si>
  <si>
    <t>COCINA Int.1.60 Milano                       CHLLG</t>
  </si>
  <si>
    <t>TAPA LUZ  5x1cm 2.5 m cedro blanco</t>
  </si>
  <si>
    <t>UNION GAS      3/4"      PAVCO</t>
  </si>
  <si>
    <t>IMPLEMENTO  VENTANILLA PISAVIDRIO</t>
  </si>
  <si>
    <t>RODADURA  ESPESOR 3.0 Cm  MDC2 COMPACTO</t>
  </si>
  <si>
    <t>RODADURA  ESPESOR 2.5 Cm  MDC2 COMPACTO</t>
  </si>
  <si>
    <t>MOTOBOMBA DE 3" MOTOR A GASOLINA AUTOCEBANTE</t>
  </si>
  <si>
    <t>VIBROCOMPACTADOR (TIPO RANA) ELECTRICO(50X75CM)</t>
  </si>
  <si>
    <t>VIBROCOMPACTADOR (TIPO RANA)GASOLINA(50X75CM)</t>
  </si>
  <si>
    <t>BASE MDC1 COMPACTO  ESPESOR 7.0 Cm.</t>
  </si>
  <si>
    <t>TRIPLEX  OVERLINE(2.44x1.22)TIPO-2   4mm</t>
  </si>
  <si>
    <t>TRIPLEX  OKUME 2.44x1.22 PIZANO      4mm</t>
  </si>
  <si>
    <t>LAVAMANOS AVANTI Pedestal             CRNA</t>
  </si>
  <si>
    <t>SEMICODO CU 45°  DE ½</t>
  </si>
  <si>
    <t>TRIPLEX CORRIENTE OVERLINE TIPO-2(1.22 x2.4) 4mm</t>
  </si>
  <si>
    <t>PUERTA BLANCA  .65 x2.00 Mtr MARQUETE ARQUITECT PZ</t>
  </si>
  <si>
    <t>ADAPTADOR PRESION Macho 3"  S/NROMA ICONTEC</t>
  </si>
  <si>
    <t>TABLEX OKUME 2.44x1.22M.9mm (dos caras) PIZANO</t>
  </si>
  <si>
    <t>TABLERO 12c/total                          L/NEX</t>
  </si>
  <si>
    <t>PUERTA ENTABLEX. CLASICA  CLOSET .50 x 2.00  PIZAN</t>
  </si>
  <si>
    <t>PARKET ZAPAN  INSTALADO</t>
  </si>
  <si>
    <t>UNION GAS    ½"    PAVCO</t>
  </si>
  <si>
    <t>FORMALETA LISTON EN AMARILLO + REPISA ORD.</t>
  </si>
  <si>
    <t>PUERTA PIZANO  .90</t>
  </si>
  <si>
    <t>PUERTA  PIZANO  .80</t>
  </si>
  <si>
    <t>PUERTA  PIZANO  .60</t>
  </si>
  <si>
    <t>PUERTA ANDES .90 x 2.00 MT      PIZANO</t>
  </si>
  <si>
    <t>PUERTA ANDES .80 x 2.00 MT     PIZANO</t>
  </si>
  <si>
    <t>PUERTA ANDES .60 x 2.00 MT     PIZANO</t>
  </si>
  <si>
    <t>PUERTA DE 90 CM X 2M DE ALTURA TRIPLEX DECO</t>
  </si>
  <si>
    <t>PUERTA TRIPLEX-TABLEX .80  PIZANO</t>
  </si>
  <si>
    <t>PUERTA TRIPLEX-TABLEX .60  PIZANO</t>
  </si>
  <si>
    <t>PUERTA ENTABLEX. CLASICA  .90 x 2.00  PIZANO</t>
  </si>
  <si>
    <t>PUERTA ENTABLEX. CLASICA  .80 x 2.00  PIZANO</t>
  </si>
  <si>
    <t>TUBO GAS       1"        PAVCO</t>
  </si>
  <si>
    <t>TUBO GAS        3/4"     PAVCO</t>
  </si>
  <si>
    <t>PIEZA GUAYACAN RAYO  18 x 4 x 2.80M</t>
  </si>
  <si>
    <t>UNION  ALCANT NOVAFORT 500MM   S/NORMA ICONTEC</t>
  </si>
  <si>
    <t>DUCHA LIS  s/bañera GRIVAL</t>
  </si>
  <si>
    <t>FORMALITE TEXTURADO F-8  - COLOR BLANCO</t>
  </si>
  <si>
    <t>FORMALITE  F-8   - UNICOLOR   BLANCO</t>
  </si>
  <si>
    <t>FORMALITE BRILLANTE F-6  - COLOR BLANCO</t>
  </si>
  <si>
    <t>ENCHAPE BALTICO  AZUL (25 x 35 cm)</t>
  </si>
  <si>
    <t>DUCHA FENIX s/bañera    GRIVAL</t>
  </si>
  <si>
    <t>GRIFERIA LAVAMANOS FENIX 8"       GRIVAL</t>
  </si>
  <si>
    <t>PIEZA CEDRO CAQUETA  (2.5CMX2.5CM A 4CM)Descontinu</t>
  </si>
  <si>
    <t>TUBO ALCANT DURAFOR  CORRUGADO 8" RALCO</t>
  </si>
  <si>
    <t>TUBO SANITARIO 4" PVC    RALCO</t>
  </si>
  <si>
    <t>TUBO PRESION RDE-21 Ø2" S/NORMA ICONTEC</t>
  </si>
  <si>
    <t>TUBO ALCANT PVC  8" Unión Tipo Rieber</t>
  </si>
  <si>
    <t>TUBO ALCANT PVC 10" RIEBER     RALCO</t>
  </si>
  <si>
    <t>BAJANTE (RAINGO)         PAVCO</t>
  </si>
  <si>
    <t>TUBO GALVANIZADO AGUA Ø 1"e= 2.5 mmX6M-NTC:5890</t>
  </si>
  <si>
    <t>TUBO CALIENTE  ½"        RALCO</t>
  </si>
  <si>
    <t>CORTACIRCUITO IND. 3POL 25AMP  L/NEX</t>
  </si>
  <si>
    <t>TUBO CPVC Ø ½"X3ML    S/NORMA ICONTEC</t>
  </si>
  <si>
    <t>CABLE Alum. Aisl. 2  THW</t>
  </si>
  <si>
    <t>CODO 45° CPVC   3/4" S/NORMA ICONTEC</t>
  </si>
  <si>
    <t>CODO GALVANIZADO  90° -  1½"</t>
  </si>
  <si>
    <t>ACOPLE PLAST. SANITARIO ó LAVAMANOS. ½"X1/2" 40CM</t>
  </si>
  <si>
    <t>TOMA TELEF COLOMBIANA 400     AVE</t>
  </si>
  <si>
    <t>TOMA SENCILLA AMERICANA  600       AVE</t>
  </si>
  <si>
    <t>TOMA SENCILLA AMERICANA 400      AVE</t>
  </si>
  <si>
    <t>TOMA 20AMP  DOBLE POLO A TIERRA INCRUST+TAPA</t>
  </si>
  <si>
    <t>INTERRUPTOR SENC +Int.Conmutable MARFIL AVE</t>
  </si>
  <si>
    <t>REGLETA 10 PARES STRIP DOBLE NICHO CON BASE</t>
  </si>
  <si>
    <t>POSTE DE CONC.PRETENS A.P (10m)RESISTENC:1050Kg</t>
  </si>
  <si>
    <t>DIMMER 500 W - 110V  ABITARE      AVE</t>
  </si>
  <si>
    <t>TIMBRE BOTON TRIPLE        AVE</t>
  </si>
  <si>
    <t>TIMBRE BOTON DOBLE 600         AVE</t>
  </si>
  <si>
    <t>GRIFERIA LAVAMANOS  FENIX 4" GRIVAL</t>
  </si>
  <si>
    <t>INTERRUPTOR SENC 600  AVE</t>
  </si>
  <si>
    <t>CONMUTABLE                 AVE</t>
  </si>
  <si>
    <t>INTERRUPTOR 4 VIAS              AVE</t>
  </si>
  <si>
    <t>CODO metalico  2"</t>
  </si>
  <si>
    <t>CLAVIJA BIPOLAR 20 AMP. MARFIL  AVE</t>
  </si>
  <si>
    <t>CAJA 30x30x15 STRIP P/CHAPA  EPM</t>
  </si>
  <si>
    <t>PERNO 5/8"  X 24</t>
  </si>
  <si>
    <t>CORTACIRCUITO ATORN.1POL 20AMP   AVE</t>
  </si>
  <si>
    <t>TIMBRE BOTON  400  AVE</t>
  </si>
  <si>
    <t>BOMBILLO CLARO  60 WAT - 110V</t>
  </si>
  <si>
    <t>CODO ROSCA SOLDADO CU 90°  DE ½ C x F</t>
  </si>
  <si>
    <t>CODO CU 90°  DE ½</t>
  </si>
  <si>
    <t>TELA ASFALTICA No.30     TEXSA</t>
  </si>
  <si>
    <t>SIKAMENT-HE 200 (Plast)  25 KILOS</t>
  </si>
  <si>
    <t>SIKA GUARD 63 N        4 KILOS</t>
  </si>
  <si>
    <t>PERFIL ESTRUCTURAL C 16 Negro 12x6mts. ACESCO</t>
  </si>
  <si>
    <t>TUBO GAS   ½"      PAVCO</t>
  </si>
  <si>
    <t>ACCELGUARD HE  5 KILOS</t>
  </si>
  <si>
    <t>PLASTIMENT BV40 (Plast) 20 KILOS (FUERA DE MERCADO</t>
  </si>
  <si>
    <t>PROTECTOP TRANSPARENTE     6 KILOS</t>
  </si>
  <si>
    <t>MERULEX   I.F.S. Transparente 3 KILOS</t>
  </si>
  <si>
    <t>MANTO MORTER-PLAS N4     TEXSA</t>
  </si>
  <si>
    <t>MANTO MORTER-PLAS N3     TEXSA</t>
  </si>
  <si>
    <t>MANTO MORTER-PLAS AL-80   TEXSA</t>
  </si>
  <si>
    <t>TECHOS EN DRY-WALL  ML</t>
  </si>
  <si>
    <t>TOXEMENT POLVO EN BALDE  30 Kg</t>
  </si>
  <si>
    <t>Anticorrosivo(Imprimane-Epoxic)Rojo-1galón+Cataliz</t>
  </si>
  <si>
    <t>PIRLAN PLASTICO TAMAÑO 4.1 cm X 3 mm  Inst.</t>
  </si>
  <si>
    <t>SUPER MANTO ZETAL 600 X 1     Fglas</t>
  </si>
  <si>
    <t>SUPERMANTO ZETAL 4mm S/inst  Fglas</t>
  </si>
  <si>
    <t>TOXEMENT "1A"          2 KILOS</t>
  </si>
  <si>
    <t>CEMENTO MARINO PLASTICO   4 Kg</t>
  </si>
  <si>
    <t>HARDTOP No.4 (32 KILOS)  FRIO</t>
  </si>
  <si>
    <t>FIBRATEX                 TEXSA</t>
  </si>
  <si>
    <t>CORTACIRCUITO IND. 3POL 40AMP  L/NEX</t>
  </si>
  <si>
    <t>CURASEAL TRANSPARENTE    20 Kg</t>
  </si>
  <si>
    <t>CURASEAL BLANCO       20 KILOS</t>
  </si>
  <si>
    <t>EUCON "N" (Plast)  20 Kg</t>
  </si>
  <si>
    <t>SIKAFLOOR  2430  CO  4 KILOS</t>
  </si>
  <si>
    <t>AIR TOC  D  (AIRE)      20 KILOS</t>
  </si>
  <si>
    <t>EUCO ENCHAPE GRIS  5 KILOS</t>
  </si>
  <si>
    <t>ADERCRIL               4 KILOS</t>
  </si>
  <si>
    <t>TELEDUCHA CROMADA MODERNA  GRIVAL</t>
  </si>
  <si>
    <t>CORTACIRCUITO IND. 2POL 30AMP  L/NEX</t>
  </si>
  <si>
    <t>TAZA CAMPESINA INSTITUCIONAL.    CRNA</t>
  </si>
  <si>
    <t>SANITARIO MAXIMO BLANCO  CORONA</t>
  </si>
  <si>
    <t>SANITARIO STILO  CORONA</t>
  </si>
  <si>
    <t>SANITARIO VICTORIANA     CRNA.</t>
  </si>
  <si>
    <t>SANITARIO AVANTI COLOR  CRNA.</t>
  </si>
  <si>
    <t>SANITARIO DISTINCION Color  CORONA</t>
  </si>
  <si>
    <t>REGADERA Cte. Cromada   GRIVAL</t>
  </si>
  <si>
    <t>PAPELERA ASTRO   CRNA</t>
  </si>
  <si>
    <t>ORINAL INFANTIL O PETITE  CORONA</t>
  </si>
  <si>
    <t>ORINAL  GRANDE</t>
  </si>
  <si>
    <t>GRIFERIA LAVAMANOS PRISMA 4"      GRIVAL</t>
  </si>
  <si>
    <t>LLAVE JARDIN SATINADA PESADA        GRIVAL</t>
  </si>
  <si>
    <t>LAVAMANOS MARSELLA 4-8" Peds          CRNA</t>
  </si>
  <si>
    <t>LAVAMANOS MAXIMO 4-8" Sbrp           CRNA</t>
  </si>
  <si>
    <t>LAVAMANOS STILO 4-8" Sbrp             CRNA</t>
  </si>
  <si>
    <t>LAVAMANOS MAZARA  Peds  CRNA</t>
  </si>
  <si>
    <t>LAVAMANOS VICTORIANA Sbrp             CRNA</t>
  </si>
  <si>
    <t>LAVAMANOS VICTORIANA/ MAZARA Sobreponerp</t>
  </si>
  <si>
    <t>LAVAMANOS VERONA Peds             CRNA</t>
  </si>
  <si>
    <t>VIDRIO PLANO 225x100-120-130-140 -160 4mm FAVIDRIO</t>
  </si>
  <si>
    <t>LAVAMANOS PEDEST.VERONA       CORONA</t>
  </si>
  <si>
    <t>JABONERA ASTRO  DUCHA       CRNA</t>
  </si>
  <si>
    <t>SUMIDEROS 30x30   H.F.</t>
  </si>
  <si>
    <t>CALIBRACION  DE MEDIDOR ELECTRONICO trifasico</t>
  </si>
  <si>
    <t>DUCHA GAVIOTA s/bañera  GRIVAL</t>
  </si>
  <si>
    <t>DUCHA GAVIOTA  GRIVAL</t>
  </si>
  <si>
    <t>REGADERA VENECIANA      GRIVAL</t>
  </si>
  <si>
    <t>CALENTADOR 20 GN                     HACEB</t>
  </si>
  <si>
    <t>CALENTADOR 15 GN                     HACEB</t>
  </si>
  <si>
    <t>CALENTADOR DE PASO 11 LT     CIMSA</t>
  </si>
  <si>
    <t>CALENTADOR 20 GN.GAS  Domes CIMSA</t>
  </si>
  <si>
    <t>BIDE STILO BONE  CRNA</t>
  </si>
  <si>
    <t>BIDET  ELITE Blanco</t>
  </si>
  <si>
    <t>TUBO ALCANT DURAFOR  CORRUGADO 6" RALCO</t>
  </si>
  <si>
    <t>PLATINA COBRE 1/8" x   3/4"</t>
  </si>
  <si>
    <t>FORMAPLAC NORMAL 2.44x1.22   9mm           PIZANO</t>
  </si>
  <si>
    <t>MARTILLO UDA 23mm.  ZUBIOLA</t>
  </si>
  <si>
    <t>MARTILLO BOLA 2 Lbs. o 32 onz  STANLEY O SIMILAR</t>
  </si>
  <si>
    <t>DISCO DIAMANTADO 9" DIAMOND(Utilizar cio-103154)</t>
  </si>
  <si>
    <t>DESTORNILLADOR PALA 1/4" X 6" STANLEY O SIMILAR</t>
  </si>
  <si>
    <t>CANECA 55 GL.  METALICA</t>
  </si>
  <si>
    <t>BROCHA DE CERDA    ½"</t>
  </si>
  <si>
    <t>TUBO ALCANT DURAFOR  CORRUGADO 4" RALCO</t>
  </si>
  <si>
    <t>TANQUE CONICO  500 LT. COLEMPAQUES(SUM)</t>
  </si>
  <si>
    <t>CORTACIRCUITO IND. 2POL 40AMP  L/NEX</t>
  </si>
  <si>
    <t>LAVADERO L=.47x.60  POLIESTER</t>
  </si>
  <si>
    <t>ESTUFA MIXTA                            HACEB</t>
  </si>
  <si>
    <t>ESTUFA Gas                                HACEB</t>
  </si>
  <si>
    <t>ESTUFA GAS  4 Ptos   ECONOMICA</t>
  </si>
  <si>
    <t>ESTUFA GAS Color  3 Ptos.ALMENDRA</t>
  </si>
  <si>
    <t>CANTONERA ELECTRICA  GEBE ESPAÑOL</t>
  </si>
  <si>
    <t>SANITARIO TREVI color  CORONA</t>
  </si>
  <si>
    <t>CAMPANA EXTRAC. a/inox.  CIMSA</t>
  </si>
  <si>
    <t>UNIVERSAL PRESION 1"     PAVCO</t>
  </si>
  <si>
    <t>UNIVERSAL PRESION 3/4"   PAVCO</t>
  </si>
  <si>
    <t>CITOFONOS  TERRANEO BASICO</t>
  </si>
  <si>
    <t>CAMPANA EXTRAC. a/inox 60                    CIMSA</t>
  </si>
  <si>
    <t>CAMPANA EXTRAC.PINTURA HORNEABLE CIMSA</t>
  </si>
  <si>
    <t>HIERRO A-40 Liso/Rect  7/8" ML</t>
  </si>
  <si>
    <t>UNIVERSAL PRESION ½"     PAVCO</t>
  </si>
  <si>
    <t>TEJA Plast.ESPAÑOLA pequeña   AJOVER</t>
  </si>
  <si>
    <t>ANTENA COMUNAL TV   10 SALIDAS</t>
  </si>
  <si>
    <t>PLANCHONESa=0.30M,e=4CM,l=3.00 M ALQUILER</t>
  </si>
  <si>
    <t>REJILLA TRADICIONAL PLASTICO 3"x2" PLASTICO</t>
  </si>
  <si>
    <t>CALENTADOR 30 GN.GAS  Domes CIMSA</t>
  </si>
  <si>
    <t>RODILLO  VIBRATORIO "BENITIN" 1TON+ Operario</t>
  </si>
  <si>
    <t>HIERRO 40 Liso/Rect  7/8"</t>
  </si>
  <si>
    <t>BULLDOZER D-6 CATERPILLAR (Operario+Combustible)</t>
  </si>
  <si>
    <t>PISOGRES  NATURAL 30x30 T.MOORE</t>
  </si>
  <si>
    <t>TEJA Plast. #6 AJONIT   AJOVER</t>
  </si>
  <si>
    <t>VINISOL 3.0 TraficoPesadoTableta (30x30cm)+transp.</t>
  </si>
  <si>
    <t>VINISOL 2.0  TRAFICO Inst.</t>
  </si>
  <si>
    <t>VINISOL 1.6  RESIDENCIAL TERRAZO (sum+ Inst).</t>
  </si>
  <si>
    <t>PISO GERFLOR 1.5mm.Inst.  KONKER</t>
  </si>
  <si>
    <t>PLANCHONES MADERA (A=0.30M;e=4CM,L=3M.)</t>
  </si>
  <si>
    <t>TABLON SAHARA LISO TUNEZ  ALFA</t>
  </si>
  <si>
    <t>TEJA Plast. #8 AJONIT   AJOVER</t>
  </si>
  <si>
    <t>GUARDAESCOBA  VINISOL 10 Inst PAVCO</t>
  </si>
  <si>
    <t>HIERRO A-40 Liso/Rect  3/4"</t>
  </si>
  <si>
    <t>PUERTA METALICA ENTRADA  SIN CHAPA</t>
  </si>
  <si>
    <t>BALDOSIN GRANITO MARMOL Blc.#4 Base blanco 33 x33</t>
  </si>
  <si>
    <t>GRANO 1-N MELATO 33x33 PRIMERA  ALFA -BALDOSA</t>
  </si>
  <si>
    <t>CODO  metalico  1 1/2"</t>
  </si>
  <si>
    <t>CODO metalico    1/2"</t>
  </si>
  <si>
    <t>CODO metalico   3/4"  EMT</t>
  </si>
  <si>
    <t>TANQUE CONICO  250 LT. COLEMPAQUES</t>
  </si>
  <si>
    <t>ALFOMBRA PAVCO DALTON  Inst.</t>
  </si>
  <si>
    <t>HIERRO 40 Alambrón     3/8"</t>
  </si>
  <si>
    <t>HIERRO 40 Alambrón        ¼"</t>
  </si>
  <si>
    <t>ALFOMBRA PAVCO ACUARELA  Inst.</t>
  </si>
  <si>
    <t>VIDRIO  CRUD.INCOLO.4mm  TRANSPARENTE</t>
  </si>
  <si>
    <t>ADOQUIN GRES   10x10x2.5</t>
  </si>
  <si>
    <t>TEJA PLANA    AA Ref.763 MOORE</t>
  </si>
  <si>
    <t>TEJA Plast. #4 AJONIT   AJOVER</t>
  </si>
  <si>
    <t>TEJA Plast. #6 RURALIT  AJOVER</t>
  </si>
  <si>
    <t>TEJA Plast. #4 RURALIT  AJOVER</t>
  </si>
  <si>
    <t>TEJA INGLESA  AA Ref.761 MOORE</t>
  </si>
  <si>
    <t>TEJA PLACA Ond. No.  5 ETERNIT</t>
  </si>
  <si>
    <t>MEZCLADORA PARA CONCRETO 1 BULTO   ELECTRICO</t>
  </si>
  <si>
    <t>TEJA ACRILICA No.  6 Ond. 2mm.</t>
  </si>
  <si>
    <t>DOMO CIRCULAR   1.10 DIAMETRO</t>
  </si>
  <si>
    <t>DOMO CIRCULAR   0.80 DIAMETRO</t>
  </si>
  <si>
    <t>CODO BAJANTE BR x 90   ETERNIT</t>
  </si>
  <si>
    <t>CANALETA 90 x 7.50   FIBROCEMENTO</t>
  </si>
  <si>
    <t>CANALETA 90 x 6.00     ETERNIT</t>
  </si>
  <si>
    <t>CANALETA 90 x 5.25     ETERNIT</t>
  </si>
  <si>
    <t>TUBO GRES 30" (1.50)     MOORE</t>
  </si>
  <si>
    <t>TUBO GRES 24" (1.50)     MOORE</t>
  </si>
  <si>
    <t>CANALETA 43 x 6.00     ETERNIT</t>
  </si>
  <si>
    <t>CANALETA 43 x 5.50     ETERNIT</t>
  </si>
  <si>
    <t>CANALETA 43 x 3.50     ETERNIT</t>
  </si>
  <si>
    <t>CABALLETE ART SUP TEJA ESPAÑOLA ETERNIT</t>
  </si>
  <si>
    <t>ALAMBRE AISLADO No.14 THHN-THWN 90  600V</t>
  </si>
  <si>
    <t>SUPERCEL .60x121x4mm            ETERNIT</t>
  </si>
  <si>
    <t>CALIBRACION  DE MEDIDOR ELECTRONICO monofasico</t>
  </si>
  <si>
    <t>CALIBRACION  DE MEDIDOR ELECTROMECANICO monofasico</t>
  </si>
  <si>
    <t>PLACA SUPERBOARD COLOMBIT (1.2x0.6)4 mm-MURO</t>
  </si>
  <si>
    <t>VARA DE LIMATON  L=4 M.</t>
  </si>
  <si>
    <t>REPISA (8CMX4CM)  L=4M EN  ORDINARIO</t>
  </si>
  <si>
    <t>PLANCHON EUCALIPTUS (0.18x0.04M) L=3.90M)</t>
  </si>
  <si>
    <t>GRAPAS PARA CASETON 1¼"  15unidades</t>
  </si>
  <si>
    <t>TEJA Plast. #5 AJONIT   AJOVER</t>
  </si>
  <si>
    <t>LUXALON Alumin 80B       Decor</t>
  </si>
  <si>
    <t>LUXALON Alumin 180B      Decor</t>
  </si>
  <si>
    <t>LUXALON Alumin 130B      Decor</t>
  </si>
  <si>
    <t>LUXALON Alumin bisel V5  Decor</t>
  </si>
  <si>
    <t>LUXALON Aluzinc 80B      Decor</t>
  </si>
  <si>
    <t>LUXALON Aluzinc 130B     Decor</t>
  </si>
  <si>
    <t>ICOPOR 4 Cm  DENSIDAD 15 1x1</t>
  </si>
  <si>
    <t>HIERRO 40 Liso/Rect  3/4"</t>
  </si>
  <si>
    <t>DURACUSTIC 5/8" S/inst.  Fglas</t>
  </si>
  <si>
    <t>LADRILLO TOLETE FINO STA/FE 24.5x12x6 Perf. Obra</t>
  </si>
  <si>
    <t>ADOQUIN COLON.6CM STA/FE 24.5x12x6 ObFuera del mer</t>
  </si>
  <si>
    <t>CODO metalico  1"</t>
  </si>
  <si>
    <t>LADRILLO PORTANTE 30 STA/FE 29x14.5x9 Prensado Obr</t>
  </si>
  <si>
    <t>LADRILLO FACHADA MOORE 26x12.5x6 Vtrif. Fab.</t>
  </si>
  <si>
    <t>CANTONERA ELECTRICA  GATO</t>
  </si>
  <si>
    <t>BLOQUE #5 33x23x11.5 Obra Perf.Vertical + Trans</t>
  </si>
  <si>
    <t>CANTONERA ELECTRICA  AUTA</t>
  </si>
  <si>
    <t>BLOQUE ESCORIA CONCREBLOCK 20x20x40  Fab.</t>
  </si>
  <si>
    <t>BLOQUE ESCORIA CONCREBLOCK 10x20x40  Fab.</t>
  </si>
  <si>
    <t>BLOQUE ESTRUCT. MODULARES 39x19x18 Estrd. Obra</t>
  </si>
  <si>
    <t>BLOQUE CONCRETO CONCREBLOCK 20x20x40 Fab.</t>
  </si>
  <si>
    <t>BLOQUE CONCRETO CONCREBLOCK 10x20x40 Fab.</t>
  </si>
  <si>
    <t>TRITURADO DE MAQUINA  DE 1A sin transp.</t>
  </si>
  <si>
    <t>CUBIERTA Arq. Galv.3.05  color</t>
  </si>
  <si>
    <t>BLOQUE ESCORIA CONCREBLOCK 15x20x60  Fab.</t>
  </si>
  <si>
    <t>CAMPANA EXTRAC.44cm.  AMERICAN</t>
  </si>
  <si>
    <t>COCINA SIST.1  51x150 AMERICAN</t>
  </si>
  <si>
    <t>HIERRO 40 Liso/Rect    ½"</t>
  </si>
  <si>
    <t>CONCRETO FLUIDO  3000 psi Gr=1"</t>
  </si>
  <si>
    <t>LAVAMANOS  CANCILLER BLANCO</t>
  </si>
  <si>
    <t>LAVAMANOS  RIVIERA PREMIUM</t>
  </si>
  <si>
    <t>BALASTO SILVANIA  2X32</t>
  </si>
  <si>
    <t>VENTANA ALCOBA  Cal. 20</t>
  </si>
  <si>
    <t>VIGA EN "I" 4" PESADA    6Mts.</t>
  </si>
  <si>
    <t>TUBO CUADRADO     3/4" Cal. 20</t>
  </si>
  <si>
    <t>PERFIL ESTRUCTURAL C 18 Galv. 22x8mts.  ACESCO</t>
  </si>
  <si>
    <t>PERFIL ESTRUCTURAL C18 Galv. 16x6mts.  ACESCO</t>
  </si>
  <si>
    <t>ALAMBRE DE COBRE  DESNUDO No 14</t>
  </si>
  <si>
    <t>MALLA Q-3 CONCREMALLA-5MM(6x2.35M)Hueco:15X15CM</t>
  </si>
  <si>
    <t>MALLA Q- 0 CONCREMALLA-3MM(6x2.35M)Hueco:15X15CM</t>
  </si>
  <si>
    <t>MALLA Q- 5 -CONCREMALLA- 6MM(6x2.35)hUECO:15X15CM</t>
  </si>
  <si>
    <t>MALLA Q- 2 CONCREMALLA-4MM(6x2.35M)Hueco:15X15CM</t>
  </si>
  <si>
    <t>MALLA Q-8 CONCREMALLA-8.5MM(6x2.35M)Hueco:15X15CM</t>
  </si>
  <si>
    <t>MALLA L-098 (HELIACERO)  20 x 20 x 5mm</t>
  </si>
  <si>
    <t>Piso NEGRO EMEFLEX (Sum+transp)</t>
  </si>
  <si>
    <t>ACOPLE PARA LAVAMANOS Y SANITARIO PLASTICO</t>
  </si>
  <si>
    <t>CANAL "U"  DE  4"  LIVIANO</t>
  </si>
  <si>
    <t>CABLE ALMA FIBRA  3/8"</t>
  </si>
  <si>
    <t>CABLE ALMA ACERO  3/8"</t>
  </si>
  <si>
    <t>ALAMBRE GALVANIZADO Cal.  10</t>
  </si>
  <si>
    <t>ABRAZADERA 1" DELGADA DE CREMALLERA(A=9-10MM)</t>
  </si>
  <si>
    <t xml:space="preserve">POSTE METALICO H=14M </t>
  </si>
  <si>
    <t>ENSAYO INSPECCIÓN MEDIANTE LA TÉCNICA DE LÍQUIDOS PENETRANTES</t>
  </si>
  <si>
    <t xml:space="preserve">ENSAYO INSPECCIÓN MEDIANTE TÉCNICA DE ULTRASONIDO para estructuras metálicas CON ELEMENTOS SOLDADOS </t>
  </si>
  <si>
    <t>EXTRACCION MEDICIÓN DE RECUBRIMIENTO DE PINTURA (días de 8 horas según rendimiento promedio)</t>
  </si>
  <si>
    <t>MESON ACERO INOXIDABLE 304 CAL 18 Largo 1 m Ancho 0.5 m x Alto 0.8 m</t>
  </si>
  <si>
    <t xml:space="preserve">ENSAYO INSPECCIÓN MEDIANTE LA TÉCNICA DE PARTÍCULAS MAGNÉTICAS      </t>
  </si>
  <si>
    <t>TRAMPA DE GRASA 49 LT ACERO INOXIDABLE 304 CAL 18 Largo 45 cm Ancho 30 cm Alto 32 cm</t>
  </si>
  <si>
    <t>PACHÓMETRO - DETECCIÓN DE ARMADURAS DE ACERO</t>
  </si>
  <si>
    <t>CAMILO ERNESTO QUIROGA</t>
  </si>
  <si>
    <t>Responsable ACEE</t>
  </si>
  <si>
    <t xml:space="preserve">LADRILLO ESTRUCTURAL LIVIANO ARENA </t>
  </si>
  <si>
    <t>Luminaria a AREALED I 80L RAP 01 175W</t>
  </si>
  <si>
    <t>PERFIL  SECUNDARIO X 0 61</t>
  </si>
  <si>
    <t>TANQUE HIDROACUMULADOR DE 500 LTS</t>
  </si>
  <si>
    <t xml:space="preserve">TUBO PVC 1" RDE-21 </t>
  </si>
  <si>
    <t>NIVELADOR  CON TORNILLO PLANO 3/8</t>
  </si>
  <si>
    <t>Puerta en aluminio tipo persiana + marco (según di</t>
  </si>
  <si>
    <t>Luminaria RALED III,48Led, 700 Ma 104 W.Sendero</t>
  </si>
  <si>
    <t>VIDRIO AHUMADO ESPESOR 4MM</t>
  </si>
  <si>
    <t>BORDILLO A-81 15 X 35 X 80 CM</t>
  </si>
  <si>
    <t>CASETON EN LONA 0.30 m***</t>
  </si>
  <si>
    <t xml:space="preserve">SUMINISTRO Y APLICACIÓN DE SEÑALIZACIÓN HORIZONTAL CRUCE SENDERO PEATONAL SOBRE VIA PARQUE JAPON </t>
  </si>
  <si>
    <t>SUMINISTRO Y APLICACIÓN DE DEMARCACIÓN HORIZONTAL PARA VIA CON FLECHA DE FRENTE-PARQUE EL JAPÓN</t>
  </si>
  <si>
    <t>SEÑAL VERTICAL EN AMBOS SENTIDOS PARA VIA - PARQUE EL JAPÓN (Suministro e instalación)</t>
  </si>
  <si>
    <t>SEÑAL VERTICAL TRANSITO EN AMBOS SENTIDOS  VIA  - PARQUE EL JAPÓN.(Suministro e instalación).</t>
  </si>
  <si>
    <t>SEÑAL VERTICAL DE PARE PARA VIA - PARQUE EL JAPÓN (Suministro e instalación)</t>
  </si>
  <si>
    <t>SEÑAL VERTICAL PROHIBIDO PARQUEAR VIA PARQUE EL JAPÓN (suministro e instalación)</t>
  </si>
  <si>
    <t>CERTIFICACION DE ASCENSORES SHILDREN CON CAPACIDAD PARA 7 PERSONAS O 1000 KG</t>
  </si>
  <si>
    <t xml:space="preserve">suministro e instalacion de pisos modulares </t>
  </si>
  <si>
    <t xml:space="preserve">suministro e instalacion de baranda H=1.00M para cerramiento perimetral </t>
  </si>
  <si>
    <t xml:space="preserve">suministro e instalacion de baranda H=1.00M para cerramiento AMBIENTAL </t>
  </si>
  <si>
    <t>transformador seco clase F 150KV</t>
  </si>
  <si>
    <t>GENERACIÓN CÓDIGO SIGAU</t>
  </si>
  <si>
    <t>PASO / PELDAÑO PLASTICO AMARILLO ESCALERA GATO</t>
  </si>
  <si>
    <t xml:space="preserve">MARQUILLA / MARCADOR PLÁSTICO AMARILLO DE AMARRE </t>
  </si>
  <si>
    <t xml:space="preserve">MARQUILLA / MARCADOR EN ACRILICO -12X5CM - BAJO RELIEVE </t>
  </si>
  <si>
    <t>MEDIDOR ELECTRONICO TRIFASICO 120/208V</t>
  </si>
  <si>
    <t xml:space="preserve">CAJA ELECTRICA 80x80x40cm AEREA </t>
  </si>
  <si>
    <t>Pliego acetato grueso para stencil</t>
  </si>
  <si>
    <t>Tinta PVC color negro por kilos</t>
  </si>
  <si>
    <t>Frasco de isoforono (disolvente tinta PVC)</t>
  </si>
  <si>
    <t>CINTA SIKA PVC V-15</t>
  </si>
  <si>
    <t>Vale Excavación RCD Lodos l (Vj:15M3)</t>
  </si>
  <si>
    <t>TUBERIA NOVAFORT 36"</t>
  </si>
  <si>
    <t xml:space="preserve">LUMINARIA LED DECO PISO 9W WW MV </t>
  </si>
  <si>
    <t>Overoles desechables</t>
  </si>
  <si>
    <t>Máscara  con Filtro</t>
  </si>
  <si>
    <t>Marcos para serigrafía 70X50 SEDA 120</t>
  </si>
  <si>
    <t>Escobillines para serigrafía 70 CM Dureza 80</t>
  </si>
  <si>
    <t>Escobillines para serigrafía 60 CM Dureza 80</t>
  </si>
  <si>
    <t>Escobillines para serigrafía 41 CM Dureza 80</t>
  </si>
  <si>
    <t>DEMARCACIÓN LACROSSE GRAMA COSIDA</t>
  </si>
  <si>
    <t>NO USAR Juego Muelle Balancin Doble 4-12 años Cap:</t>
  </si>
  <si>
    <t>NO USAR Juego deslizadero estimulación 0-5 años Ca</t>
  </si>
  <si>
    <t>Sistema de Control de Iluminación - Show de Luces Tecnología DALI - DMX - El Campin</t>
  </si>
  <si>
    <t>PACHOMETRO - DETECTOR DE ARMADURAS EN ACERO (POR ELEMENTO)</t>
  </si>
  <si>
    <t>difusor Referencia Skinny 94</t>
  </si>
  <si>
    <t>difusor Referencia New York cap</t>
  </si>
  <si>
    <t>difusor Referencia hardcore</t>
  </si>
  <si>
    <t>ENSAYO MEDICION EN CAMPO CON FERROSCAN (&lt;40Pts) IGUAL A 106358</t>
  </si>
  <si>
    <t>Vinilo tipo walltalkers o equivalente (Revestimiento mural para escribir)</t>
  </si>
  <si>
    <t>Poste Metálico H=12 m tipo AP+Base+Brazo Sencillo</t>
  </si>
  <si>
    <t>PASOS EN POLIPROPILENO PARA POZO DE INSPECCION 30X40X12</t>
  </si>
  <si>
    <t xml:space="preserve">LUMINARIA LED 132.W.480.G.ACEX (1189/5700K) </t>
  </si>
  <si>
    <t>TELA DE CERRAMIENTO AZUL Y VERDE  H =2.00M</t>
  </si>
  <si>
    <t>FERROSCAN SERVICIO DIA (MAX- 40 PUNTOS) IGUAL A 100931</t>
  </si>
  <si>
    <t>SIKA BOOM O SIMILAR 500 ML</t>
  </si>
  <si>
    <t>SIKADUR COMBIFLEX H:15</t>
  </si>
  <si>
    <t>GEOMALLA BIAXIAL BX 30X30</t>
  </si>
  <si>
    <t>FIBRA OPTICA 12 HILOS - INSTALACION Y SUMINISTRO</t>
  </si>
  <si>
    <t xml:space="preserve">PUERTA CORREDERA MADECOR NORDICO -15 MM - SUMINISTRO E INSTALACIÓN </t>
  </si>
  <si>
    <t>EQUIPO RED CONTRAINCENDIO Y BOMBA JOCKEY</t>
  </si>
  <si>
    <t>Andamio colgante eléctrico 4 A 6 Ml</t>
  </si>
  <si>
    <t>Rollos de Vinipel calibre 6 x 300 Ml</t>
  </si>
  <si>
    <t>Extensores para rodillo</t>
  </si>
  <si>
    <t xml:space="preserve">Caja de rapidógrafos referencia artline 12 unidades </t>
  </si>
  <si>
    <t>Rollo de papel adhesivo color blanco</t>
  </si>
  <si>
    <t>Marcos para serigrafía 100X70 SEDA 120</t>
  </si>
  <si>
    <t>Marcos para serigrafía 50X35 SEDA 120</t>
  </si>
  <si>
    <t>NO USAR JuegoTematicoGranEscalaBarco2-12añosCap:50</t>
  </si>
  <si>
    <t>VALOR HOMBRE/MES SEGÚN
CATEGORÍA</t>
  </si>
  <si>
    <t>Presupuesto Oficial</t>
  </si>
  <si>
    <t>Aprobó:</t>
  </si>
  <si>
    <t xml:space="preserve">    </t>
  </si>
  <si>
    <t>SUBTOTAL DE PERSONAL</t>
  </si>
  <si>
    <t>,</t>
  </si>
  <si>
    <t>Nombre</t>
  </si>
  <si>
    <t>Cargo</t>
  </si>
  <si>
    <t>Observaciones</t>
  </si>
  <si>
    <t xml:space="preserve">Valor IVA (19%):          </t>
  </si>
  <si>
    <t xml:space="preserve"> </t>
  </si>
  <si>
    <t>A.B y C. PERSONAL REQUERIDO</t>
  </si>
  <si>
    <t>ACIDO ESTABILIZADOR DE PH DECAPANTE (ACIDO MURIATICO) x Litro</t>
  </si>
  <si>
    <t xml:space="preserve">Acople Completo ** </t>
  </si>
  <si>
    <t>ACRILIC ADHESION PROMETER</t>
  </si>
  <si>
    <t>Adaptador CPVC Macho 1/2"  **</t>
  </si>
  <si>
    <t>Aerosoles alta presión (Marca Montana o similar Diferentes colores y Nitro color negro)</t>
  </si>
  <si>
    <t>Aerosoles baja presión (Marca auster o similar Diferentes colores)</t>
  </si>
  <si>
    <t>Aire acondicionado piso techo tipo mini split de 18000 btu/h 220 v.</t>
  </si>
  <si>
    <t>ALARMA PARA INMERSION TIPO L</t>
  </si>
  <si>
    <t>ALCORQUE CIRCULAR D. 0,80 M - D.INT. 0,40 M - PLATINA 1"</t>
  </si>
  <si>
    <t>ALCORQUE CIRCULAR D. 1,20 M - D.INT. 0,40 M - PLATINA 1"</t>
  </si>
  <si>
    <t>ALCORQUE CIRCULAR D. 1,20 M - D.INT. 0,40 M - PLATINA 3"</t>
  </si>
  <si>
    <t>ALCORQUE CIRCULAR D. 1,20 M - D.INT. 0,80 M - PLATINA 1"</t>
  </si>
  <si>
    <t>ALCORQUE CUADRADO 0,80 a 1,00 M D.INT. 0,40 M - PLATINA 1"</t>
  </si>
  <si>
    <t>ALCORQUE CUADRADO 1,20 x 1,20 M D.INT. 0,40 M - PLATINA 1"</t>
  </si>
  <si>
    <t>ALCORQUE CUADRADO 1,20 x 1,20 M D.INT. 0,80 M - PLATINA 1"</t>
  </si>
  <si>
    <t>Alguicida x Galón</t>
  </si>
  <si>
    <t>ALQUILER PLANTA ELECTRICA TRIFASICADE 100 KVA (INCLUYE OPERADOR DE EQUIPO, COMBUSTIBLE Y TRANSPORTE)</t>
  </si>
  <si>
    <t>Amarre  Plastico 4.8mm , L=20 cm x 100 Un.</t>
  </si>
  <si>
    <t xml:space="preserve">ANALISIS RBCA (TIER 1 Y TIER 2) </t>
  </si>
  <si>
    <t>Anticorrosivo Spray</t>
  </si>
  <si>
    <t xml:space="preserve">APUNTAMIENTO REFLECTORES DE 1500 VATIOS EN EL ESTADIO EL CAMPIN, INCLUYE HERRAMIENTAS Y PROFESIONAL </t>
  </si>
  <si>
    <t>Banca Bicicletero madera plástica (sum+inst)</t>
  </si>
  <si>
    <t>Banca Bicicletero Plástico con diseño y espaldar (sum+inst)</t>
  </si>
  <si>
    <t>Banca petalo concreto L=1.2m Temik UHPC + transp</t>
  </si>
  <si>
    <t>Banca petalo concreto L=2.0m Temik UHPC + transp</t>
  </si>
  <si>
    <t>Banca plástica infantil (sum+inst)</t>
  </si>
  <si>
    <t>Bancas para espacios públicos (sum+inst)</t>
  </si>
  <si>
    <t>BANDEROLA 30*30 1/8</t>
  </si>
  <si>
    <t>BASE METALICA PARA LA CONDENSADORA 1,20X0,50M</t>
  </si>
  <si>
    <t>BENTONITA SODICA SACO DE 50 KG</t>
  </si>
  <si>
    <t>Bicarbinato de Sodio x Kilogramo</t>
  </si>
  <si>
    <t>Bomba Eyectora sumergible 1HP</t>
  </si>
  <si>
    <t>Botellón 20 Lts. Recuperado Policarbonato</t>
  </si>
  <si>
    <t>BOTON DE PARADA DE EMERGENCIA</t>
  </si>
  <si>
    <t>BRAZO HIDRAULICO CIERRAPUERTAS - CEFE COMETAS</t>
  </si>
  <si>
    <t>BRAZO HIDRAULICO CIERRAPUERTAS Yale, Steel Lock o similar</t>
  </si>
  <si>
    <t>0103535-1</t>
  </si>
  <si>
    <t>BROCA HSS 1/2" (Para metal)</t>
  </si>
  <si>
    <t>BROCA HSS 1/8"  (Para metal)</t>
  </si>
  <si>
    <t>BROCA SDS PLUS 1/2 X 10 X 12 PULGADAS</t>
  </si>
  <si>
    <t>CABLE 2,1 ULTRA -HD-UHD 8K 60HZ CABLE 48 GBS CON AUDIO</t>
  </si>
  <si>
    <t>CABLE 4/0 AWG COBRE THHN 90°C 600V</t>
  </si>
  <si>
    <t>Cable duplex 2 x14</t>
  </si>
  <si>
    <t xml:space="preserve">CAJA DIRECTA ACTIVA </t>
  </si>
  <si>
    <t>CAJA DIRECTA PASIVA DOBLE CANAL</t>
  </si>
  <si>
    <t>CAJA LUMINOSA CON ESCUDO EN ACRÍLICO 40x40 cm</t>
  </si>
  <si>
    <t>CAMBIO DE SUPERFICIE DE MESA DE PING PONG</t>
  </si>
  <si>
    <t>CANALETA 43 x 4.00 ETERNIT (DESCONTINUADA) (NO USAR)</t>
  </si>
  <si>
    <t>CANALETA EN PVC DE 10X20CM Y ACCESORIOS</t>
  </si>
  <si>
    <t>Canecas Plastica en Prolipropileno (sum+inst)</t>
  </si>
  <si>
    <t>CARRIL ANTI TURBULENCIA SEPARADOR DE 4" X 25 M + TENSOR EN ACERO INOXIDABLE</t>
  </si>
  <si>
    <t>CARRIL ANTI TURBULENCIA SEPARADOR DE 6" X 50 M + TENSOR EN ACERO INOXIDABLE</t>
  </si>
  <si>
    <t xml:space="preserve">CARTUCHO PARA FILTRO PURIFICADOR AGUA (ETAPA 2) </t>
  </si>
  <si>
    <t>CARTUCHO PARA FILTRO PURIFICADOR DE AGUA (ETAPA 1)</t>
  </si>
  <si>
    <t>CARTUCHO PARA FILTRO PURIFICADOR DE AGUA (ETAPA 3)</t>
  </si>
  <si>
    <t>Cartuchos para marquilladora</t>
  </si>
  <si>
    <t>Cepillo 10" con cerdas acero inoxidable</t>
  </si>
  <si>
    <t>CEPILLO NYLON 10"</t>
  </si>
  <si>
    <t>Certificación RETIE RETILAP Parque Vecinal Desarrollo Bilbao II Sector Calle 143 F y calle 144 A con carrera 151 Localidad de Suba</t>
  </si>
  <si>
    <t>Certificación RETIE RETILAP Parque Vecinal Santa Ana Occidental II Kr 7 Con prolongación de la Calle 112 Localidad de Usaquén</t>
  </si>
  <si>
    <t xml:space="preserve">Certificación RETIE RETILAP Parque Zonal Olaya Herrera Calle 22 Sur # 21 -09 Localidad Rafael Uribe </t>
  </si>
  <si>
    <t>Certificaciones RETIE y RETILAP de cuatro (4) escenarios</t>
  </si>
  <si>
    <t>Cierrapuerta Hidráulico Ajustable 80 Kg</t>
  </si>
  <si>
    <t xml:space="preserve">Cincel de 1/2” con protección </t>
  </si>
  <si>
    <t xml:space="preserve">Cincel de 3/4” con protección </t>
  </si>
  <si>
    <t>002390_1</t>
  </si>
  <si>
    <t>CINTURON DE SEGURIDAD FAJA ANGOSTA</t>
  </si>
  <si>
    <t xml:space="preserve">Cizalla manual tipo pesado pequeña 8 pulgadas </t>
  </si>
  <si>
    <t>CONTACTOR DE 110 V O 220 V  9 A</t>
  </si>
  <si>
    <t>CONTACTOR DE 110 V O 220 V 12 A</t>
  </si>
  <si>
    <t xml:space="preserve">CONTACTOR DE 110 V O 220 V 18 A </t>
  </si>
  <si>
    <t xml:space="preserve">CONTACTOR DE 110 V O 220 V 20 A </t>
  </si>
  <si>
    <t xml:space="preserve">CONTACTOR DE 110 V O 220 V 22 A </t>
  </si>
  <si>
    <t>CONTACTOR DE 110 V O 220 V 25 A</t>
  </si>
  <si>
    <t>CONTACTOR DE 110 V O 220 V 30 A</t>
  </si>
  <si>
    <t>CONTACTOR DE 110 V O 220 V 32 A</t>
  </si>
  <si>
    <t xml:space="preserve">CONTACTOR DE 110 V O 220 V 40 A </t>
  </si>
  <si>
    <t>CONTROL DE NIVEL TARJETA WARRICK CONTROL ENCAPSULADO MODELO 26NMB1B0</t>
  </si>
  <si>
    <t>CONTROL DE NIVEL: TARJETA WARRICK CONTROL ENCAPSULADO MODELO 16MM1B0</t>
  </si>
  <si>
    <t>CORTA BALDOSA PROFESIONAL CON BALI- NERA 29" (74 CM)</t>
  </si>
  <si>
    <t>CORTADOR DE TUBO PVC HASTA 1-5/8"</t>
  </si>
  <si>
    <t xml:space="preserve">CUCHILLA PARA SIERRA CALADORA </t>
  </si>
  <si>
    <t>01264-1</t>
  </si>
  <si>
    <t>Desengrasante industrial x Galón</t>
  </si>
  <si>
    <t>Desgaste en la Máquina de los Angeles con trit. IGUAL A 100885</t>
  </si>
  <si>
    <t>DESMONTE  EQ DE SISTEMAS DE VIDEOVIGILANCIA UBICADOS EN EL CAMPIN</t>
  </si>
  <si>
    <t>Disco de Secchi (Piscinas)</t>
  </si>
  <si>
    <t>DISPOSICION DE MATERIAL DE MANTO ASFALTICO</t>
  </si>
  <si>
    <t>DUCHA ANTIVANDALICA CROMADA</t>
  </si>
  <si>
    <t>EMULSION ASFALTICA CRL-1 (IMPRIMANTE)</t>
  </si>
  <si>
    <t>Equipo de soldaura portátil</t>
  </si>
  <si>
    <t>102231_1</t>
  </si>
  <si>
    <t>EQUIPO REACTOR XP2 GRACO (POLIURETANO)</t>
  </si>
  <si>
    <t>Escalera de Gato en Aluminio H=2.00M (suministro)</t>
  </si>
  <si>
    <t>ESCHERICHIA COLI - ANÁLISIS AGUAS SUPERF. PISCINAS</t>
  </si>
  <si>
    <t>ESCUADRA REGLA MULTIFUNCION LARGA</t>
  </si>
  <si>
    <t xml:space="preserve">ESCUADRA REGLA MULTIFUNCIONAL  LARGA </t>
  </si>
  <si>
    <t>Esmalte verde Spray color Verde Esmeralda</t>
  </si>
  <si>
    <t>ESTACION DE SOLDADURA 2 EN 1 AIRE Y CAUTIN</t>
  </si>
  <si>
    <t>ESTACION GIMNASIA CONVENCIONAL IDRD</t>
  </si>
  <si>
    <t>ESTIBA PLASTICA DE 1,20 M X 1,0 M X 0,12 M CON CAPACIDAD DE 2 TONELADAS</t>
  </si>
  <si>
    <t>ESTRUCTURA / PARALES DE TENIS (Suministro)</t>
  </si>
  <si>
    <t>ESTUCO ACRILICO - ESTUKA - SIKA o similar</t>
  </si>
  <si>
    <t>Extintor a base agua penetrante a presión modelo 2.5 galones tipo A - Suministro</t>
  </si>
  <si>
    <t>Extintor a base de polvo químico seco 10 libras tipo ABC multipropósito - Suministro</t>
  </si>
  <si>
    <t>Extintor a base de polvo químico seco 20 libras tipo ABC multipropósito - Suministro</t>
  </si>
  <si>
    <t>Extintor contra incendios a base de agente limpio 123 HCHC  3700 gramos - Suministro</t>
  </si>
  <si>
    <t>Extintor contra incendios a base de gas carbónico modelo 5 libras tipo BC - Suministro</t>
  </si>
  <si>
    <t>FICHA TECN. REGIST.FORM.SDA+PLANO UBIC+SEGUIM+CONC+RESOLUCIÓN</t>
  </si>
  <si>
    <t>Figuración de tuberia metálica 2 1/2"</t>
  </si>
  <si>
    <t>FLEJE CORTINA ANCHO ESTAMPADO CR</t>
  </si>
  <si>
    <t>FLOCULANTE Kilogramo (CLARIFICADOR)</t>
  </si>
  <si>
    <t>FLOTADOR ARO SALVAVIDAS ALTA DENSIDAD DIÁM. EXT. 57 CM DIÁM. INT. 37 CM</t>
  </si>
  <si>
    <t>Formica Recubrimiento paredes</t>
  </si>
  <si>
    <t>FRASCOS PARA GEL ANTIBACTERIAL X 500 ML CON VALVULA</t>
  </si>
  <si>
    <t>GANCHO SALVAVIDAS EN ALUMINIO</t>
  </si>
  <si>
    <t xml:space="preserve">GEL ANTIBACTERIAL </t>
  </si>
  <si>
    <t>GENERADOR 125 KVA  - Incl. transporte, operario y combustible.</t>
  </si>
  <si>
    <t>GENERADOR 25 KVA - Incl. transporte, operario y combustible.</t>
  </si>
  <si>
    <t>GENERADOR 70 KVA  - Incl. transporte, operario y combustible.</t>
  </si>
  <si>
    <t>Generador de tonos para identificar cables de red, telefónicos o coaxiales</t>
  </si>
  <si>
    <t>GRAMA SINTETICA 1000 gr/m2 ALFA</t>
  </si>
  <si>
    <t>GRUA PH (Capacidad de 90 Ton, izaje luminarias y estructura 4.5 t a altura de 45 m y radio 5m CAMPIN</t>
  </si>
  <si>
    <t>HIDROLAVADORA 3.5 HP 1500 PSI VOLTAJE 110 V MONOFÁSICO</t>
  </si>
  <si>
    <t>HIDROLAVADORA ELÉCTRICA 3 HP 220V 1900 PSI</t>
  </si>
  <si>
    <t xml:space="preserve">HIDROLAVADORA ELÉCTRICA 5HP 2.500 PSI TRIFASICO CUBIERTA METÁLICA </t>
  </si>
  <si>
    <t>Hidrolavadora grande 3.5 HP</t>
  </si>
  <si>
    <t>Hidrolavadora grande 5 HP</t>
  </si>
  <si>
    <t>Identificador de pares de cableado de redes Ethernet</t>
  </si>
  <si>
    <t>Inspección, verificación y dictamen cumplimiento RETIE y RETILAP Diamante de Béisbol P. ciudad Monte</t>
  </si>
  <si>
    <t>Inspección, verificación y dictamen de cumplimiento RETIE y RETILAP canchas sintéticas de fútbol 11</t>
  </si>
  <si>
    <t>Inspección, verificación y dictamen de cumplimiento RETIE y RETILAP canchas sintéticas de fútbol 5-8</t>
  </si>
  <si>
    <t>JACUZZI FIRPLAK - Galapagos Spa – Hidro – Aero – Blanco (8 PERSONAS)</t>
  </si>
  <si>
    <t>JUEGO ANIMAL 3D CAUCHO EPDM OCTOPUS CAP11 DE 2-8 AÑOS</t>
  </si>
  <si>
    <t>JUEGO BALANCIN DOBLE 5-12 AÑOS CAP: 2 NIÑOS</t>
  </si>
  <si>
    <t>JUEGO DE BROCAS SDS PLUS JGO.10 PZS.</t>
  </si>
  <si>
    <t>Juego de ratchet en milímetros 1/4</t>
  </si>
  <si>
    <t>JUEGO DE SIERRAS DE COPA MULTIPLE PARA MADERA</t>
  </si>
  <si>
    <t xml:space="preserve">JUEGO ESTRUCTURA 4 TORRES PASADIZO, TIROLINA TUBO DESLIZADERO ACERO INOX MURO MURO PARA ESCALER </t>
  </si>
  <si>
    <t xml:space="preserve">JUEGO ROTACIÓN GYROSPEED CAP 8 USUARIOS 3-12 AÑOS </t>
  </si>
  <si>
    <t xml:space="preserve">JUEGO ROTACIÓN INCLUYENTE CAP 6 USUARIOS 2-12 AÑOS </t>
  </si>
  <si>
    <t xml:space="preserve">JUEGO ROTACIÓN TULIPAN CAP 1 USUARIO 1-8 AÑOS </t>
  </si>
  <si>
    <t>Kit 7 pasos Medidor multiparametros de funcionamiento visual (Piscinas)</t>
  </si>
  <si>
    <t>KIT ANTIDERRAME - ANTICHISPA 5 GALONES</t>
  </si>
  <si>
    <t>LAMINA DE TRIPLEX DE 9MM.X 1,22X2,44</t>
  </si>
  <si>
    <t>LAVAMANOS 4-8" Pedestal</t>
  </si>
  <si>
    <t>LAVAMANOS MARSELLA o similar Blanco Incr.  CORONA</t>
  </si>
  <si>
    <t>LIJA  ROJA # 150 PLIEGO</t>
  </si>
  <si>
    <t>LIJA ROJA # 100 PLIEGO</t>
  </si>
  <si>
    <t>LIJA ROJA # 120 PLIEGO</t>
  </si>
  <si>
    <t>LIJA ROJA # 180 PLIEGO</t>
  </si>
  <si>
    <t>LIJA ROJA # 220</t>
  </si>
  <si>
    <t>Limpieza y revisión de parlantes de techo Estadio el Campin</t>
  </si>
  <si>
    <t>Limpieza y revisión del panel de incendio. Estadio el Campin</t>
  </si>
  <si>
    <t>Liston plástico para cerramiento 4x4x3M</t>
  </si>
  <si>
    <t>Liston plástico para cerramiento 5x5x210</t>
  </si>
  <si>
    <t xml:space="preserve">Llave para tubos de 6” </t>
  </si>
  <si>
    <t>LUMINARIA S1MB O MAXIMO M D3 FW 154W LEDS:64 15,800lm</t>
  </si>
  <si>
    <t>LUMINARIA SLCS SW07 39W LEDS:24 5500lm</t>
  </si>
  <si>
    <t>LUMINARIA SLCS SW07 52W LEDS:24 6950lm</t>
  </si>
  <si>
    <t>LUMINARIA SLCS V14 39W LEDS:24 5500lm</t>
  </si>
  <si>
    <t>LUMINARIA SLCS V14 66W LEDS:24 8700lm</t>
  </si>
  <si>
    <t>MADERA CEDRO ACHAPO 10*5*3MTS</t>
  </si>
  <si>
    <t>MADERA FLOR MORADO ACHAPO RUSTICO 12 CM X 12 CM</t>
  </si>
  <si>
    <t>MALLA CERRAMIENTO Eslabonada Cal. 10 - 3x3"</t>
  </si>
  <si>
    <t>MANGO TELESCÓPICO 2 a 5 M EN ALUMINIO 1 1/4"X1"</t>
  </si>
  <si>
    <t>MANGUERA FLOTANTE 2" X 50 PIES (15,2 M) (AMERICANA)</t>
  </si>
  <si>
    <t>MANGUERA PLASTICA DE 1 1/2" X 30 PIES (9,144 m) (AMERICANA)</t>
  </si>
  <si>
    <t>MANOMETRO  VERTICAL  GLICERINA 2 1/2" DE 0 A 150 PSI</t>
  </si>
  <si>
    <t>MANOMETRO  VERTICAL  GLICERINA 2 1/2" DE 0 A 300 PSI</t>
  </si>
  <si>
    <t>MANOMETRO  VERTICAL GLICERINA 2 1/2" DE 0 A 100 PSI</t>
  </si>
  <si>
    <t>MANOMETRO  VERTICAL GLICERINA 2 1/2" DE 0 A 200 PSI</t>
  </si>
  <si>
    <t>Manómetro con caratula de 4”de 0-150 psi</t>
  </si>
  <si>
    <t>Manómetro Dial 2” presión 0-160 PSI en glicerina</t>
  </si>
  <si>
    <t>MANOMETRO VERTICAL GLICERINA 2 1/2" DE 0 A 60 PSI</t>
  </si>
  <si>
    <t xml:space="preserve">MANTENIMIENTO ASCENSOR A1 PRENSA DEL ESTADIO NEMESIO CAMACHO EL CAMPIN PARA OBTENER CERTIFICACION </t>
  </si>
  <si>
    <t>MANTENIMIENTO ASCENSOR A2 VIP 1 DEL ESTADIO NEMESIO CAMACHO EL CAMPIN PARA OBTENER CERTIFICACION</t>
  </si>
  <si>
    <t>MANTENIMIENTO ASCENSOR A3 VIP 2 DEL ESTADIO NEMESIO CAMACHO EL CAMPIN PARA OBTENER CERTIFICACION</t>
  </si>
  <si>
    <t>MANTENIMIENTO ASCENSOR A4 PRENSA 2 DEL ESTADIO NEMESIO CAMACHO EL CAMPIN PARA OBTENER CERTIFICACION</t>
  </si>
  <si>
    <t>Marquilladora</t>
  </si>
  <si>
    <t>MEMBRANA BUTYL PARA TANQUE HIDRONEUMATICO DE 200 L</t>
  </si>
  <si>
    <t>Mesas de comedor urbano tipo picnic (sum+inst)</t>
  </si>
  <si>
    <t>METALDECK 2"- CAL.22 (0.51 MM) 0.94*6.10 M ACESCO</t>
  </si>
  <si>
    <t>METALDECK 3"- Calibre 22 (0.76 mm)   ACESCO</t>
  </si>
  <si>
    <t>mezclador antivandalica para ducha ref. tdp-04 Tig o SIMILAR</t>
  </si>
  <si>
    <t xml:space="preserve">Mini Compresor Portátil ¼ HP para pintar Con manguera, Pistola </t>
  </si>
  <si>
    <t>MODULO KANOPE RED, EQUILIBRIO TUNEL RED DESLIZADERO, MURO DE ESCALAR CAP 30 USUARIOS 3-12 AÑOS</t>
  </si>
  <si>
    <t>MODULO M-145 - PUNTO DE INFORMACION</t>
  </si>
  <si>
    <t>Modulo Mueble Camerino de 2 puestos de 1,40 x 0,65 x 2,05 H</t>
  </si>
  <si>
    <t xml:space="preserve">MODULO MURO ESCALAR DESLIZADERO PEQUEÑO CAP 10 USUARIOS 2-10 AÑOS </t>
  </si>
  <si>
    <t>MODULO RED, DESLIZADERO, MURO DE ESCALAR, TUNEL, ESCALERA COLGANTE CAP 15 USUARIOS 4-13 AÑOS</t>
  </si>
  <si>
    <t xml:space="preserve">MONITOREO NIVELES FRATICOS (9 pozos) </t>
  </si>
  <si>
    <t>MORTERO SECO CONVENCIONAL</t>
  </si>
  <si>
    <t>MUEBLES ACERO INOXIDABLE CAL 18 DE 0,6X2,75X,96 CON DIVISIONES, GABINETES Y PUERTAS ( SUM E INST)</t>
  </si>
  <si>
    <t>MUELLE CUADRUPLE</t>
  </si>
  <si>
    <t>MUELLE DOBLE DELFIN PANELES LATERALES CAP 6 USUARIOS 2-8 AÑOS</t>
  </si>
  <si>
    <t xml:space="preserve">MUELLE DOBLE VIS A VIS PANALES LATERALES CAP 2 USUARIOS 2-8 AÑOS </t>
  </si>
  <si>
    <t>MUELLE TRIPLE BARCO CAP 6 USUARIOS 2-8 AÑOS</t>
  </si>
  <si>
    <t xml:space="preserve">MULTIFUNCIONAL TUBULAR PEQUEÑO MODULO GIRATORIO CAP 14 USUARIOS EDAD 6-12 AÑOS </t>
  </si>
  <si>
    <t>MURO DESLIZADERO DIS/IDRD NIÑOS (1-5 AÑOS) Sum+Trans</t>
  </si>
  <si>
    <t>Nasa plastica Tipo Bolsa para piscinas</t>
  </si>
  <si>
    <t>Paral Rodado y Grafilado Base 9 Cal.24 (2.44m)</t>
  </si>
  <si>
    <t>Paral Rodado y Grafilado Base8Cal.24(2.44m)***NO USAR</t>
  </si>
  <si>
    <t>PARALES ALUMINIOS PARA MARCOS **NO USAR**</t>
  </si>
  <si>
    <t>Parques infantiles Ecológicos 4 Torres (sum+inst)</t>
  </si>
  <si>
    <t xml:space="preserve">PEINAZO DE 10X4 CM X 6M CAL.18 </t>
  </si>
  <si>
    <t>PELICULA FROSTED (SANDBLASTING) PARA VIDRIO SUMIN</t>
  </si>
  <si>
    <t xml:space="preserve">PENDON COLGAR (TUBOS+CUERDA) - BANNER 13 ONZAS - 100x100cm </t>
  </si>
  <si>
    <t>PERFIL C NEGRO 100X50 M 2.5 MM (Cal.12) 6M (P-10-12-N)</t>
  </si>
  <si>
    <t>Perfil plástico para cerramiento 8x8x206</t>
  </si>
  <si>
    <t>Perfil plástico para cerramiento 8x8x245</t>
  </si>
  <si>
    <t>Perfil plástico para cerramiento 9x9x210</t>
  </si>
  <si>
    <t>Perfil plástico para cerramiento 9x9x245</t>
  </si>
  <si>
    <t>PERFIL REMATE U ALUMINIO 8MM x 2.10 M</t>
  </si>
  <si>
    <t>Pintura antioxidante para tanque filtro de arena</t>
  </si>
  <si>
    <t xml:space="preserve">PISO CAUCHO NEGRO GIMNASIO 50X50 E= 3 CM  ( SUMINISTRO E INSTALACION </t>
  </si>
  <si>
    <t>POLISOMBRA PARA ENCERRAMIENTO TIPO CORTAVIENTO PRIVACIDAD AL 90% ( ROLLO X 400 M2)</t>
  </si>
  <si>
    <t xml:space="preserve">POSTES DE 3.3  MTS METÁLICOS **NO USAR** </t>
  </si>
  <si>
    <t>PROFESIONAL CATEGORÍA 5 (E.G.4;E.E.3) + PREST.</t>
  </si>
  <si>
    <t>PROFESIONAL CATEGORÍA 6 (E.G.3;E.E.1) + PREST.</t>
  </si>
  <si>
    <t>PROFESIONAL CATEGORÍA 7 (E.G.2) + PREST.</t>
  </si>
  <si>
    <t>PROFESIONAL DIRECTOR CATEGORÍA 4(E.G.6;E.E.3) CON PRESTACIONES</t>
  </si>
  <si>
    <t>PROYECTOR BUXUS 200 25° 300W LED:max 200 36000lm</t>
  </si>
  <si>
    <t>PROYECTOR BUXUS 200 40° 300W LED:max 200 36000lm</t>
  </si>
  <si>
    <t>PROYECTOR BUXUS 200 AS 300W LED:max 200 34000lm</t>
  </si>
  <si>
    <t>PUNTILLA CON CABEZA 4"</t>
  </si>
  <si>
    <t>RECHAZO DE ZARANDA</t>
  </si>
  <si>
    <t>RED DOBLE CAP 100 USUARIOS H=7.50</t>
  </si>
  <si>
    <t>RED TORRE VIGIA CON TOBOGAN TUBULAR 94 USUARIOS 6-12 AÑOS</t>
  </si>
  <si>
    <t>REDUCCIÓN 1 1/4" A 1 " PVC-PRESION</t>
  </si>
  <si>
    <t>REDUCCIÓN 1" A 1/2 " PVC-PRESION</t>
  </si>
  <si>
    <t>Rejilla Sumidero 30x40x6 TraficoPeatonal (3.500PSI)</t>
  </si>
  <si>
    <t xml:space="preserve">RESORTE 3" X 1/4 </t>
  </si>
  <si>
    <t>Revisión, limpieza física y virtual de servidor CCTV Campín</t>
  </si>
  <si>
    <t>Revisión, limpieza física y virtual de servidor sonido Estadio el Campin</t>
  </si>
  <si>
    <t>RIEL CORTINA XMT C16</t>
  </si>
  <si>
    <t>ROLLO DE CINTA MULTISEAL 15CMX10MTS</t>
  </si>
  <si>
    <t>ROLLO DE VINIPEL TRANSPARENTE CALIBRE 6 - 50CM X 500 ML</t>
  </si>
  <si>
    <t>Semilla Pasto Rye-grass**</t>
  </si>
  <si>
    <t>SERVICIO GALVANIZADO EN CALIENTE PARA TUBO</t>
  </si>
  <si>
    <t>SIKA IGOL DENSO 18 Kilos</t>
  </si>
  <si>
    <t>SIKA-1 IMPERMEABILIZANTE INTEG-MORTERO  (20Kg)**</t>
  </si>
  <si>
    <t>SIKAFIBER AD MICROFIBRA POLIPROP.REF.CONC. o Similar</t>
  </si>
  <si>
    <t>SIKASET L - ACELERANTE FRAGUADO, RESISTENCIA (5kg)</t>
  </si>
  <si>
    <t>SILLA PARA SALVAVIDAS EN POLIPROPILENO - ASTRAPOOL</t>
  </si>
  <si>
    <t>SISTEMA DE SEGURIDAD DE LIBERACION DE VACIO - STINGL-SR 500</t>
  </si>
  <si>
    <t>Soda Caustica Kilogramo</t>
  </si>
  <si>
    <t>Sonda Destapador de Cañería para Taladro mínimo 6 metros (Precio Max 150.000, incluye accesorios par</t>
  </si>
  <si>
    <t>Sopladora 16000 RPM para limpieza equipos electrónicos</t>
  </si>
  <si>
    <t>Soporte de piso tipo pedestal para extintor</t>
  </si>
  <si>
    <t>Succión y Disposición de Resíduos y Lodos Pozo Séptico</t>
  </si>
  <si>
    <t>Sulfato de Aluminio x Kilogramo</t>
  </si>
  <si>
    <t>SUM E INST LAVAMANOS EN L EN ACERO INOXIDABLE MEDIDAS 0,9X0,5X,92</t>
  </si>
  <si>
    <t>Sum.+ Inst de la plantilla en plotter de corte y aplicación pintura color negro serie 36 SIKA muro</t>
  </si>
  <si>
    <t>Suministro del transformador de pedestal tipo malla, 150 kva, 11400 / 208 -120v.</t>
  </si>
  <si>
    <t xml:space="preserve">SUMINISTRO E INSTALACIÓN DE TAPA CON MARCO EN LAMINA DE ALFAJOR DE 1*1/8 MM Y 0.45 m2, CON BISAGRA </t>
  </si>
  <si>
    <t>Suministro e instalación Señalizacion perimetral piscinas</t>
  </si>
  <si>
    <t>Switch PoE+ 16 canales</t>
  </si>
  <si>
    <t>TABLA DE MADERA PINO  CARIBE 24CM X 2CM 3MT</t>
  </si>
  <si>
    <t xml:space="preserve">TABLERO PANEL SIST. ILUMINACION 8 CIRCUITOS </t>
  </si>
  <si>
    <t xml:space="preserve">Taladro percutor de 780 watt con dos adaptadores </t>
  </si>
  <si>
    <t>TALADRO PERCUTOR INALÁMBRICO DE 1/2 PULGADA</t>
  </si>
  <si>
    <t>Tee Presión PVC - Ø6"</t>
  </si>
  <si>
    <t>TELA  VERDE LONA CERRAMIENTO</t>
  </si>
  <si>
    <t>TELA POLIESTER ROLLO 100 M2 (30 gr/m2)</t>
  </si>
  <si>
    <t>Tornillo autoperforante punta broca cabeza Hexagonal 1” Cantidad 1 Paquete X 100 unidades</t>
  </si>
  <si>
    <t>Tornillo autoperforante punta broca cabeza Hexagonal 8X½” Cantidad 1 Paquete X 100 unidades</t>
  </si>
  <si>
    <t>Tornillo autoperforante punta broca cabeza Hexagonal 8X¾” Cantidad 1 Paquete X 100 unidades</t>
  </si>
  <si>
    <t>Tornillo autoperforante punta broca cabeza plana 6X¾” Cantidad 2 Paquetes X 100 unidades</t>
  </si>
  <si>
    <t>Tornillo autoperforante punta broca cabeza plana 8X½” Cantidad 2 Paquetes X 100 unidades</t>
  </si>
  <si>
    <t>TORNILLO CARRIAJE 21/2"X1/4" ZINCADO</t>
  </si>
  <si>
    <t>Tornillo Lámina Avellanado 8X½” Cantidad 1 Paquete X 100 unidades</t>
  </si>
  <si>
    <t>Tornillo Lámina Avellanado 8X1” Cantidad 1 Paquete X 100 unidades</t>
  </si>
  <si>
    <t>Tornillo Lámina Cabeza Pan 8 ¾” Cantidad 1 Paquete X 100 unidades</t>
  </si>
  <si>
    <t>Tornillo Lámina Cabeza Pan 8X½” Cantidad 1 Paquete X 100 unidades</t>
  </si>
  <si>
    <t>Tornillo Lámina Cabeza Pan 8X1” Cantidad 1 Paquete X 100 unidades</t>
  </si>
  <si>
    <t>TORRE CON DESLIZADERO Y RED PASADIZO Y MURO DE ESCALAR CAP 18 USUARIOS 2-10 AÑOS</t>
  </si>
  <si>
    <t>TORRE DESLIZADERO ESCALERA MURO DE ESCALAR CAP 25 USUARIOS 2-10 AÑOS</t>
  </si>
  <si>
    <t>TORRE DESLIZADERO MURO CAP 10 USUARIOS 2-10 AÑOS</t>
  </si>
  <si>
    <t>TORRE DOBLE DESLIZADERO ESCALERA MURO DE ESCALAR PASADIZO CAP 20 USUARIOS 2-10 AÑOS</t>
  </si>
  <si>
    <t>TORRE DOBLE, PASADIZO, DOBLE DESLIZADERORO, MURO DE ESCALAR, ESCALERA, RED CAP 35 USUARIOS 2-10 AÑOS</t>
  </si>
  <si>
    <t>TORRE RED, DOBLE DESLIZADERO MURO DE ESCALAR PASADIZO ESCALERA CAP 30 USUARIOS 2-10 AÑOS</t>
  </si>
  <si>
    <t xml:space="preserve">TORRE, DOBLE DESLIZADERO, PASADIZO ESCALERA MURO CAP 24 USUARIOS 2-10 AÑOS </t>
  </si>
  <si>
    <t>0101596-1</t>
  </si>
  <si>
    <t xml:space="preserve">TRIPLEX ARAUCO 2.44x1.22  4mm </t>
  </si>
  <si>
    <t>TUBO ACERO ESTR. GALV. 2" E=3.0 MM SIN ROSCA 6 ML A-500</t>
  </si>
  <si>
    <t>TUBO ACERO ESTR. GALV. 4" E=4.0 MM SIN ROSCA 6 ML A-500</t>
  </si>
  <si>
    <t>TUBO ACERO ESTR. NEGRA Ø1 1/2" E=3.0 MM 6 ML A-500</t>
  </si>
  <si>
    <t>TUBO ACERO ESTR. NEGRO 4" E=3.0 MM SIN ROSCA 6 ML A-500</t>
  </si>
  <si>
    <t>TUBO ACERO ESTR. NEGRO 4" E=4.0 MM SIN ROSCA 6 ML A-500</t>
  </si>
  <si>
    <t>TUBO CERR  NEGRO 2" ( 2,00 MM)</t>
  </si>
  <si>
    <t>UNION DE 6" PVC-PRESION</t>
  </si>
  <si>
    <t>Unión de Reparación  PVC Deslizante de ½”</t>
  </si>
  <si>
    <t>Unión de Reparación  PVC Deslizante de 1”</t>
  </si>
  <si>
    <t>Unión de Reparación  PVC Deslizante de 1½”</t>
  </si>
  <si>
    <t>Unión de Reparación  PVC Deslizante de 2”</t>
  </si>
  <si>
    <t>Unión de Reparación  PVC Presión de 1 ½”</t>
  </si>
  <si>
    <t xml:space="preserve">Unión de Reparación  PVC Presión de 1"  </t>
  </si>
  <si>
    <t>Unión de Reparación  PVC Presión de 2"</t>
  </si>
  <si>
    <t>Unión de Reparación PVC Presión de ½”</t>
  </si>
  <si>
    <t>Unión de Universal  PVC-AF de ½”</t>
  </si>
  <si>
    <t>Unión de Universal  PVC-AF de 1”</t>
  </si>
  <si>
    <t>Unión de Universal  PVC-AF de 1½”</t>
  </si>
  <si>
    <t>Unión de Universal  PVC-AF de 2”</t>
  </si>
  <si>
    <t>UNION PVC  1 1/2"  PRESION S/NORMA ICONTEC</t>
  </si>
  <si>
    <t>UNION PVC 1 1/4" PRESIÓN S/NORMA ICONTEC</t>
  </si>
  <si>
    <t>UNIVERSAL DE 1 ¼" PVC-PRESION</t>
  </si>
  <si>
    <t>UNIVERSAL DE 1 ½" PVC-PRESION</t>
  </si>
  <si>
    <t>UNIVERSAL DE 3" PVC-PRESION</t>
  </si>
  <si>
    <t>UNIVERSAL DE 4" PVC-PRESION</t>
  </si>
  <si>
    <t>VALLA ESPECIAL 6X3 - SOLO LAMINA Y BANNER</t>
  </si>
  <si>
    <t xml:space="preserve">VALLA TIPO A DIRECCIONAL EN MADERA PARA SENDEROS ECOLOGICOS </t>
  </si>
  <si>
    <t xml:space="preserve">VALLA TIPO B PANEL DE BIENVENIDA EN MADERA PARA SENDEROS ECOLOGICOS </t>
  </si>
  <si>
    <t xml:space="preserve">VALLA TIPO C-1 INTERPRETATIVA EN MADERA PARA SENDEROS ECOLOGICOS </t>
  </si>
  <si>
    <t xml:space="preserve">VALLA TIPO C-2 INTERPRETATIVA EN MADERA PARA SENDEROS ECOLOGICOS </t>
  </si>
  <si>
    <t>Válvula Institu. Sanitario Antivandalica Ref.75127 tipo push</t>
  </si>
  <si>
    <t>VALVULA MARIPOSA TIPO WAFER ACERO 6"</t>
  </si>
  <si>
    <t>VARILLA DE COBRE 5/8" x 2.40 M</t>
  </si>
  <si>
    <t>VARILLA LISA DE 3/4"(A-36) Igual a 000023 HIERRO A-36 Liso/Rect  3/4"</t>
  </si>
  <si>
    <t>Velcro enrollo para instalaciones eléctricas</t>
  </si>
  <si>
    <t>F. OTROS COSTOS DIRECTOS OPERACIONALES: CAMPAMENTO, CERRAMIENTOS, VIGILANCIA, ETC. Y OTROS GASTOS</t>
  </si>
  <si>
    <t>F. SUMINISTROS Y OTROS ELEMENTOS: CAMPAMENTO, CERRAMIENTOS, VIGILANCIA, ETC. Y OTROS GASTOS</t>
  </si>
  <si>
    <t xml:space="preserve">IV. SUBTOTAL DE PERSONAL Y COSTOS DIRECTOS OPERACIONALES </t>
  </si>
  <si>
    <t xml:space="preserve">Se diligencia manual según proceso </t>
  </si>
  <si>
    <t>Tomar dato manualmente de la hoja resumen</t>
  </si>
  <si>
    <t>FECHA DE INICIO</t>
  </si>
  <si>
    <t>FECHA FINAL</t>
  </si>
  <si>
    <t>suministro +instalación 1000 m cable control e interconexión</t>
  </si>
  <si>
    <t xml:space="preserve">CONSTRUCCIÓN DE POZO DE MONITOREO ASTM D5092-04 (7m profundidad) (Medición de VOC´s in situ) </t>
  </si>
  <si>
    <t>ENSAYO AGUA: Naftaleno, Benzo(a)antraceno, Benzo(a)pireno, Benzo(b)fluoranteno, Benzo(k)fluoranteno</t>
  </si>
  <si>
    <t xml:space="preserve">ENSAYO AGUA:  BTEX (Benceno, Tolueno, Etilbenceno y Xilenos) </t>
  </si>
  <si>
    <t xml:space="preserve">PRUEBAS SLUG ASTM D4044 / D4044M-15 </t>
  </si>
  <si>
    <t>Tornillo Lámina Avellanado 6X¾” Paquete X 100 ud</t>
  </si>
  <si>
    <t xml:space="preserve">suministro e instalacion de planta ELÉCTRICA 630 KVA 440 </t>
  </si>
  <si>
    <t xml:space="preserve">SUMINISTRO DE FUSIBLE TIPO HH DE 16 AMP </t>
  </si>
  <si>
    <t>DL3-Luminaria tipo cilindroPCB FORTIMO 12W 4000K</t>
  </si>
  <si>
    <t>DRX240 - Driver de ULP150  para LED 240W de 6.3</t>
  </si>
  <si>
    <t>Módulo cronómetro didáctico (suministro+instalacion)</t>
  </si>
  <si>
    <t>Juego Panel de Escalada Inclinado +8años Cap:2 (suministro+instalacion)</t>
  </si>
  <si>
    <t>Juego Postes Balanceantes mas 6años Cap: 1 (suministro+instalacion)</t>
  </si>
  <si>
    <t>Juego Paneles de Salto mas 8años Cap: 1 (suministro+instalacion)</t>
  </si>
  <si>
    <t>Juego Salto Vertical mas 6años Cap: 1 (suministro+instalacion)</t>
  </si>
  <si>
    <t>Juego Arco Suspendido mas 8años Cap: 4 (suministro+instalacion)</t>
  </si>
  <si>
    <t>Juego Torre con Rampa de escalar mas 8años Cap: 4 (suministro+instalacion)</t>
  </si>
  <si>
    <t>Juego de Obstáculo en Tunel mas 8años Cap: 1 (suministro+instalacion)</t>
  </si>
  <si>
    <t>Juego Pasalera Tambaleante mas 6años Cap: 1 (suministro+instalacion)</t>
  </si>
  <si>
    <t>Juego Ondas de Equilibrio mas 6años Cap: 4 (suministro+instalacion)</t>
  </si>
  <si>
    <t>Modulo Informativo de Ejercicios (suministro+instalacion)</t>
  </si>
  <si>
    <t>Juego Estructura Trepa mas 6años Cap: 7 (suministro+instalacion)</t>
  </si>
  <si>
    <t>Juego Cinta de Equilibrio mas 6años Cap: 2 (suministro+instalacion)</t>
  </si>
  <si>
    <t>Estación Para Remo (suministro+instalacion)</t>
  </si>
  <si>
    <t>Estación Elíptica (suministro+instalacion)</t>
  </si>
  <si>
    <t>Estación Mariposa (suministro+instalacion)</t>
  </si>
  <si>
    <t>Estación para Abdominales (suministro+instalacion)</t>
  </si>
  <si>
    <t>Estación Prensa de Miembros Inferiores (suministro+instalacion)</t>
  </si>
  <si>
    <t>Estación para Sentadillas (suministro+instalacion)</t>
  </si>
  <si>
    <t>Estación para Abductor de Muslo (suministro+instalacion)</t>
  </si>
  <si>
    <t>Estación Banco de Abdominales (suministro+instalacion)</t>
  </si>
  <si>
    <t>Estación para pectorales, Biceps y Espalda (suministro+instalacion)</t>
  </si>
  <si>
    <t>Estación de caminata aerea (suministro+instalacion)</t>
  </si>
  <si>
    <t>Estación Pendulo y Twist para abdomen y espalda (suministro+instalacion)</t>
  </si>
  <si>
    <t>Estación Prensa de Triceps (suministro+instalacion)</t>
  </si>
  <si>
    <t>Estación Prensa de Pecho (suministro+instalacion)</t>
  </si>
  <si>
    <t>Estación Prensa de Hombro (suministro+instalacion)</t>
  </si>
  <si>
    <t>Estación para tronco superior (suministro+instalacion)</t>
  </si>
  <si>
    <t>Estación para Biceps (suministro+instalacion)</t>
  </si>
  <si>
    <t>Estación Rotación de Pelvis (suministro+instalacion)</t>
  </si>
  <si>
    <t>Estación para Abdomen, Oblicuos y espalda Twister (suministro+instalacion)</t>
  </si>
  <si>
    <t>Estación Rotación Brazos (suministro+instalacion)</t>
  </si>
  <si>
    <t>Estación Rueda de Hombro (suministro+instalacion)</t>
  </si>
  <si>
    <t>Modulo Bicicleta Estatica (suministro+instalacion)</t>
  </si>
  <si>
    <t>Estación Remo Bajo (suministro+instalacion)</t>
  </si>
  <si>
    <t>Estación para muslos y pantorrilla Step (suministro+instalacion)</t>
  </si>
  <si>
    <t>Estación Banco de Press (suministro+instalacion)</t>
  </si>
  <si>
    <t>Estación Extensor de Muslo (suministro+instalacion)</t>
  </si>
  <si>
    <t>Modulo Kit Boxing (suministro+instalacion)</t>
  </si>
  <si>
    <t xml:space="preserve">Valla Totem dos caras H=3.00m  X 1.00m </t>
  </si>
  <si>
    <t xml:space="preserve">Luminaria MILLENIUM de 40W (2700-6500)K, </t>
  </si>
  <si>
    <t xml:space="preserve">Luminaria MILLENIUM de 70W (2700-6500)K,      </t>
  </si>
  <si>
    <t>T CIELO RASO PVC BLANCO BRILLANTE (2.70 ml)</t>
  </si>
  <si>
    <t>Escalador de Arbol (sum.) Juego M-3**</t>
  </si>
  <si>
    <t>DIFERENCIAL DE PRESION Y SENSOR DE HUMEDAD</t>
  </si>
  <si>
    <t>Referencia</t>
  </si>
  <si>
    <t>Grupo</t>
  </si>
  <si>
    <t>Proveedor</t>
  </si>
  <si>
    <t>INST. ELECTRICAS</t>
  </si>
  <si>
    <t>ALAMBRES</t>
  </si>
  <si>
    <t>CERCHAS,VIGAS, ANG, PERFILES</t>
  </si>
  <si>
    <t>ACEROS,HIERROS/MALLAS,CERCHAS</t>
  </si>
  <si>
    <t>MORTEROS LISTOS</t>
  </si>
  <si>
    <t>ACCESORIOS HIDROSANITARIOS</t>
  </si>
  <si>
    <t>ENCHAPES,PISOS,ALFOMBRAS,PAPEL</t>
  </si>
  <si>
    <t>ACEROS Y HIERROS</t>
  </si>
  <si>
    <t>IMPERMEABIL.,ADITIVOS,QUIMICOS</t>
  </si>
  <si>
    <t>LAMINAS PLATINAS</t>
  </si>
  <si>
    <t>MOBILIARIO URBANO Y SEÑALIZAC.</t>
  </si>
  <si>
    <t>PLATINAS, TUBOS ESTRUCTU</t>
  </si>
  <si>
    <t>PERFILES Y DIVISIONES</t>
  </si>
  <si>
    <t>APARATOS ELECTRICOS</t>
  </si>
  <si>
    <t>AGREGADOS</t>
  </si>
  <si>
    <t>TUBERIA</t>
  </si>
  <si>
    <t>SUELDOS Y JORNALES</t>
  </si>
  <si>
    <t>AGREGADOS CONCRETOS Y MORTEROS</t>
  </si>
  <si>
    <t>VARIOS</t>
  </si>
  <si>
    <t>APARATOS</t>
  </si>
  <si>
    <t>CONCRETOS</t>
  </si>
  <si>
    <t>EQUIPOS PARA COCINA</t>
  </si>
  <si>
    <t>FERRETERIA</t>
  </si>
  <si>
    <t>BLOQUE BOGOTA</t>
  </si>
  <si>
    <t>CUBIERTAS</t>
  </si>
  <si>
    <t>MURO VIDRIO</t>
  </si>
  <si>
    <t>VIDRIOS Y ESPEJOS</t>
  </si>
  <si>
    <t>PREFABRICADOS CONCRETO</t>
  </si>
  <si>
    <t>LADRILLO BOGOTA</t>
  </si>
  <si>
    <t>MUROS YESO</t>
  </si>
  <si>
    <t>LADRILLO PRENSADO LIVIANO</t>
  </si>
  <si>
    <t>EQUIPO ALQUILER Y MAQUINARIA</t>
  </si>
  <si>
    <t>MOLDURAS</t>
  </si>
  <si>
    <t>EQUIPO DE SEGURIDAD INDUSTRIAL</t>
  </si>
  <si>
    <t>FIBRA DE VIDRIO</t>
  </si>
  <si>
    <t>CIELO RASOS</t>
  </si>
  <si>
    <t>LAMINAS</t>
  </si>
  <si>
    <t>CUBIERTAS Y ACCESORIOS</t>
  </si>
  <si>
    <t>MADERAS</t>
  </si>
  <si>
    <t>INST. HIDRAUL/SANIT. Y LAMINAS</t>
  </si>
  <si>
    <t>PISOS  Y GUARDAESCOBAS</t>
  </si>
  <si>
    <t>TARIFAS Y SERVICIOS</t>
  </si>
  <si>
    <t>ACCESORIOS CUBIERTA</t>
  </si>
  <si>
    <t>TUBERIA SUBT,REJILLAS,SUMIDER.</t>
  </si>
  <si>
    <t>BLOQUES Y LADRILLOS</t>
  </si>
  <si>
    <t>Alfombra</t>
  </si>
  <si>
    <t>PINTURAS</t>
  </si>
  <si>
    <t>Pisos</t>
  </si>
  <si>
    <t>GRIFERIAS,APARATOS,ACCESORIOS</t>
  </si>
  <si>
    <t>LAMPARAS</t>
  </si>
  <si>
    <t>Enchapes</t>
  </si>
  <si>
    <t>Enchapes y Pisos</t>
  </si>
  <si>
    <t>REJILLAS</t>
  </si>
  <si>
    <t>EQUIPOS DE AIRE</t>
  </si>
  <si>
    <t>Calentadores</t>
  </si>
  <si>
    <t>T.V.</t>
  </si>
  <si>
    <t>ASCENSORES Y ESCALADORES</t>
  </si>
  <si>
    <t>EQUIPOS PRESION Y BOMBAS</t>
  </si>
  <si>
    <t>CITOFONIA</t>
  </si>
  <si>
    <t>Campanas</t>
  </si>
  <si>
    <t>TUBERIA HIDROSANITARIA</t>
  </si>
  <si>
    <t>Lavaplatos, Pocetas,Lavaderos</t>
  </si>
  <si>
    <t>CORTACIRCUITOS</t>
  </si>
  <si>
    <t>HERRAMIENTA</t>
  </si>
  <si>
    <t>FERRETERIA Y HERRAMIENTAS</t>
  </si>
  <si>
    <t>INST. DE GAS</t>
  </si>
  <si>
    <t>GRIFERIA</t>
  </si>
  <si>
    <t>ACCESORIOS</t>
  </si>
  <si>
    <t>SUELDOS JORNALES Y CUADRILLAS</t>
  </si>
  <si>
    <t>CABLES</t>
  </si>
  <si>
    <t>COMBUSTIBLES</t>
  </si>
  <si>
    <t>ADITIVOS Y QUIMICOS</t>
  </si>
  <si>
    <t>IMPERMEABILIZANTES</t>
  </si>
  <si>
    <t>ASFALTO</t>
  </si>
  <si>
    <t>CADENERO 1 - SIN PREST.</t>
  </si>
  <si>
    <t>YESO</t>
  </si>
  <si>
    <t>CADENERO 2 - SIN PREST.</t>
  </si>
  <si>
    <t>Estufas</t>
  </si>
  <si>
    <t>CAJAS, ARMARIOS, TABLEROS</t>
  </si>
  <si>
    <t>INSTALACIONES HOSPITALARIAS</t>
  </si>
  <si>
    <t>PREFABRICADOS</t>
  </si>
  <si>
    <t>REGISTROS Y CHEQUES</t>
  </si>
  <si>
    <t>TUBOS</t>
  </si>
  <si>
    <t>CIELORASOS</t>
  </si>
  <si>
    <t>PUERTAS</t>
  </si>
  <si>
    <t>FORMALETA</t>
  </si>
  <si>
    <t>PAVIMENTOS</t>
  </si>
  <si>
    <t>Cocinas Integrales</t>
  </si>
  <si>
    <t>PERFILES</t>
  </si>
  <si>
    <t>PUERTAS Y VENTANAS ALUM Y LAM</t>
  </si>
  <si>
    <t>VENTANERIA</t>
  </si>
  <si>
    <t>Vinilos</t>
  </si>
  <si>
    <t>Barniz</t>
  </si>
  <si>
    <t>Bases</t>
  </si>
  <si>
    <t>Esmaltes</t>
  </si>
  <si>
    <t>AISLAMIENTOS</t>
  </si>
  <si>
    <t>PASAMANOS</t>
  </si>
  <si>
    <t>ACCESORIOS TUBERIA SUBTERRANEA</t>
  </si>
  <si>
    <t>CERRADURAS Y HERRAJES</t>
  </si>
  <si>
    <t>SISTEMAS VENTILACION</t>
  </si>
  <si>
    <t>CERRAMIENTOS</t>
  </si>
  <si>
    <t>JARDINERIA Y GRAMAS</t>
  </si>
  <si>
    <t>MORTEROS</t>
  </si>
  <si>
    <t>Guardaescobas</t>
  </si>
  <si>
    <t>ENSAYOS DE LABORATORIO</t>
  </si>
  <si>
    <t>LADRILLO MEDELLIN</t>
  </si>
  <si>
    <t>MALLAS ELECTROSOLDADAS</t>
  </si>
  <si>
    <t>ALFAJIAS</t>
  </si>
  <si>
    <t>BLOQUE MEDELLIN</t>
  </si>
  <si>
    <t>CABLEADO ESTRUCTURADO</t>
  </si>
  <si>
    <t>FLETES</t>
  </si>
  <si>
    <t>SANITARIO  BLANCO TAZA REDONDA ACUAPLUS</t>
  </si>
  <si>
    <t>PLANTAS ELECTRICAS</t>
  </si>
  <si>
    <t>EQUIPOS DE COMPACTACION</t>
  </si>
  <si>
    <t>EQUIPOS DE EXCAVACION</t>
  </si>
  <si>
    <t>PREFABRICADOS METALICOS</t>
  </si>
  <si>
    <t>OTROS PREFABRICADOS</t>
  </si>
  <si>
    <t>DRYWALL</t>
  </si>
  <si>
    <t>MEDIDORES</t>
  </si>
  <si>
    <t>ELEMENTOS DE SEGURIDAD</t>
  </si>
  <si>
    <t>METALICOS</t>
  </si>
  <si>
    <t>MOBILIARIO PARQUES</t>
  </si>
  <si>
    <t>PERFILERIA</t>
  </si>
  <si>
    <t>TARIFAS PROFESIONALES</t>
  </si>
  <si>
    <t>MUEBLES Y CLOSETS</t>
  </si>
  <si>
    <t>EQUIPOS ESPECIALES</t>
  </si>
  <si>
    <t>PRELIMINARES</t>
  </si>
  <si>
    <t>BREAKER INDUSTRIAL 100/125/150 A  CDRC Cometas</t>
  </si>
  <si>
    <t>Rocio, escarcha jade florida (Aptenia cordifolia)</t>
  </si>
  <si>
    <t>ARBOLES Y PLANTAS</t>
  </si>
  <si>
    <t>Impermeabilizacion manto bicapa 3+3 mm ultima capa con inhibidor de raiz + mano de obra y transporte</t>
  </si>
  <si>
    <t>Bandeja contenedora techos verdes elaborada en polietileno alta dencidad 50*50cm, geotextil interno</t>
  </si>
  <si>
    <t>Membrana de drenaje (PEAD)</t>
  </si>
  <si>
    <t>Carretón, trebol blanco enano (Trifolium repens)</t>
  </si>
  <si>
    <t>Diente de leon (Taraxacum officinale)</t>
  </si>
  <si>
    <t>Lengua de Vaca (Rumex Crispus)</t>
  </si>
  <si>
    <t>Clavellina (Dianthus deltoides)</t>
  </si>
  <si>
    <t>Calanchoe pumila (Kalanchoe brevicaulis)</t>
  </si>
  <si>
    <t>Repolla (Echeveria Elegans)</t>
  </si>
  <si>
    <t xml:space="preserve">Sistema de riego por goteo automatizado </t>
  </si>
  <si>
    <t>Mantenimiento (Deshierbe, poda hojas-flores marchitas, fertilizacion, control plagas, resiembra,etc)</t>
  </si>
  <si>
    <t>GRAMAS SINTETICAS</t>
  </si>
  <si>
    <t>GEOMALLA BIAXIAL 30X30</t>
  </si>
  <si>
    <t>Luminaria SLCS marca GDS Lighting</t>
  </si>
  <si>
    <t>Luminaria MAXIMO M marca GDS Lighting</t>
  </si>
  <si>
    <t>Luminaria SLCS marca GDS Lighting (CONSUMO ENERGIA (W): 63,2w)</t>
  </si>
  <si>
    <t>LUMINARIA SLCS 24leds - V20 - 5724lm - 40,1W</t>
  </si>
  <si>
    <t>LUMINARIA SLCS 24leds - V14 - 5753lm - 40,2W</t>
  </si>
  <si>
    <t>LUMINARIA SLCS 24leds -  V20 - 8852lm - 63,1W</t>
  </si>
  <si>
    <t>LUMINARIA SLCM 4K_82.4W_11683lm_V20</t>
  </si>
  <si>
    <t>LUMINARIA S1MA 1 96leds - V20 - 17612lm - 127,6W</t>
  </si>
  <si>
    <t>LUMINARIA S1MA 1 96leds - V08 - 25586 - 192,4W</t>
  </si>
  <si>
    <t>PROYECTOR BUXUS 125leds - 40° - 17555lm - 150W</t>
  </si>
  <si>
    <t>PROYECTOR BUXUS 75leds - 40° - 13073lm - 105W</t>
  </si>
  <si>
    <t>LUMINARIA SLCS SW07-5,500 LUMENS 39w</t>
  </si>
  <si>
    <t>LUMINARIA SLCS V14-5,500 LUMENS-39 w</t>
  </si>
  <si>
    <t>LUMINARIA SLCS SW07-6,950 LUMENS - 52 w</t>
  </si>
  <si>
    <t>LUMINARIA SLCS V14:-8,700 LUMENS - 66 w</t>
  </si>
  <si>
    <t>LUMINARIA S1MB O MAXIMO M D3 FW</t>
  </si>
  <si>
    <t>PROYECTOR BUXUS 200 AS</t>
  </si>
  <si>
    <t>PROYECTOR BUXUS 200 25°</t>
  </si>
  <si>
    <t>PROYECTOR LUMINARIA TIPO PROYECTOR BUXUS 200 40°</t>
  </si>
  <si>
    <t>CODO NOVAFORT90° 160MM + TEE ALCAN 160 MM</t>
  </si>
  <si>
    <t>CODO NOVAFORT90° 200MM + TEE ALCAN 200 MM</t>
  </si>
  <si>
    <t>CODO NOVAFORT90° 250MM + TEE ALCAN 250 MM</t>
  </si>
  <si>
    <t>CODO NOVAFORT90° 315MM + TEE ALCAN 315 MM</t>
  </si>
  <si>
    <t>CURVA 4"</t>
  </si>
  <si>
    <t>SOLDADURA DE ARCO  6013</t>
  </si>
  <si>
    <t xml:space="preserve">REFLECTOR BUXUS 200 AS </t>
  </si>
  <si>
    <t>FACHADAS</t>
  </si>
  <si>
    <t>GUAYAS VERTICALES DE 3/8" (9mm)</t>
  </si>
  <si>
    <t>MATERAS EN CONCRETO (1.21*0.47*0.60)</t>
  </si>
  <si>
    <t>IPOMOEA PURPUREA</t>
  </si>
  <si>
    <t>PASIFLORA TRIPARTITA (CURUBA)</t>
  </si>
  <si>
    <t>SOLANUM LAXUM (MANTO DE MARIA)</t>
  </si>
  <si>
    <t>JUEGO TORRE TRES DESLIZADERO PANELES LUDICOS EDAD 3-12 AÑOS CAP 10 USUARIOS (suministro+instalación)</t>
  </si>
  <si>
    <t>JUEGO PRIMERA INFANCIA CASITA MUSICAL EDAD 1-8 AÑOS CAP 10 USUARIOS</t>
  </si>
  <si>
    <t>JUEGO MUELLE DOBLE TOPE AMORTIGUANTE EDAD 5-12 AÑOS CAP 2 USUARIOS</t>
  </si>
  <si>
    <t>JUEGO PANEL MUSICAL PIANO EDAD 1-7 AÑOS CAP 1 USUARIO</t>
  </si>
  <si>
    <t>MODULO EN CONCRETO TIPO SILLA ARBOL (suministro+instalación)</t>
  </si>
  <si>
    <t>MODULO EN CONCRETO TIPO BICICLETERO CON PANEL DE INFORMACIÓN (suministro+instalación)</t>
  </si>
  <si>
    <t>MODULO EN CONCRETO TIPO BICICLETERO CON ESPACIO PARA PLANTA (suministro+instalación)</t>
  </si>
  <si>
    <t>BANCA WPC CON PANEL DE INFORMACIÓN (suministro+instalación)</t>
  </si>
  <si>
    <t>MODULO EN CONCRETO MESA DE 2 OCUPACIONES (suministro+instalación)</t>
  </si>
  <si>
    <t>MODULO EN CONCRETO MESA DE 4 OCUPACIONES (suministro+instalación)</t>
  </si>
  <si>
    <t>MODULO EN CONCRETO TIPO MATERA (suministro+instalación)</t>
  </si>
  <si>
    <t>MODULO EN CONCRETO DISEÑO SILLA Y MATERA BAJA (suministro+instalación)</t>
  </si>
  <si>
    <t>MODULO EN CONCRETO DISEÑO SILLA Y MATERA MEDIA (suministro+instalación)</t>
  </si>
  <si>
    <t>MODULO EN CONCRETO DISEÑO SILLA Y MATERA ALTA (suministro+instalación)</t>
  </si>
  <si>
    <t>CASILLERO METÁLICO PARA ALMACENAMIENTO (suministro+instalación)</t>
  </si>
  <si>
    <t>Cobertor para piscina x M2 (Suministro)</t>
  </si>
  <si>
    <t>Enrolladores para Cobertor de piscina (Suministro)</t>
  </si>
  <si>
    <t>Luminaria Tipo Led características de iluminación de vía - DigiStreet Mini BGP761 LED55/740 42W (sum</t>
  </si>
  <si>
    <t>Luminaria Tipo Led características de iluminación de vía - DigiStreet Mini BGP761 LED90/740 69W (sum</t>
  </si>
  <si>
    <t>Luminaria Tipo Led características de iluminación de vía - DigiStreet Mini BGP761 LED119/740 92W (su</t>
  </si>
  <si>
    <t>Luminaria Tipo Led características de iluminación de vía - DigiStreet Mini BGP761 LED100/740 77W (su</t>
  </si>
  <si>
    <t>Luminaria Tipo Led características de iluminación de vía - DigiStreet Mini BGP761 LED100/740 99W (su</t>
  </si>
  <si>
    <t>Luminaria Tipo Led características de iluminación de vía - DigiStreet Mini BGP761 LED149/740 115W (s</t>
  </si>
  <si>
    <t>Luminaria Tipo Led características de iluminación de vía - DigiStreet Mini BGP761 LED170/740 131W (s</t>
  </si>
  <si>
    <t>Luminaria Tipo Led características de iluminación de vía - DigiStreet Mini BGP761 LED220/740 169W (s</t>
  </si>
  <si>
    <t>Luminaria Tipo Led características de iluminación de vía - DigiStreet Mini BGP761 LED240/740 185W (s</t>
  </si>
  <si>
    <t>Luminaria Tipo Led características de iluminación de vía - DigiStreet Mini BGP761 LED280/740 215W (s</t>
  </si>
  <si>
    <t>Luminaria Tipo Led características de iluminación de vía - DigiStreet Mini BGP761 LED300/740 231W (s</t>
  </si>
  <si>
    <t>Luminaria Tipo Led características de iluminación de vía - DigiStreet Mini BGP761 LED320/740 246W (s</t>
  </si>
  <si>
    <t>Luminaria Tipo Led características de iluminación de vía - DigiStreet Mini BGP761 LED360/740 277W (s</t>
  </si>
  <si>
    <t>Luminaria Tipo Led características de iluminación de campos deportivas - Arena vision BVP428 1780/95</t>
  </si>
  <si>
    <t>Luminaria Tipo Led características de iluminación de áreas deportivas - SportStar BVP621 1028/730 90</t>
  </si>
  <si>
    <t>Luminaria Tipo Led características de iluminación de áreas deportivas - SportStar BVP621 925/757 750</t>
  </si>
  <si>
    <t>Luminaria Tipo Led características de iluminación de áreas deportivas - SportStar BVP621 740/757 600</t>
  </si>
  <si>
    <t>Luminaria Tipo Led características de iluminación de áreas deportivas - SportStar BVP621 555/757 450</t>
  </si>
  <si>
    <t>Luminaria Tipo Led características de iluminación de vía - PostTop 30NW (sum)</t>
  </si>
  <si>
    <t>Luminaria Tipo Led características de iluminación de parques - Uniurban 33W (sum)</t>
  </si>
  <si>
    <t>Luminaria Tipo Led características de iluminación de parques - Bollard (sum)</t>
  </si>
  <si>
    <t>Luminaria Tipo Led características de iluminación interior - Panel 60x60 (sum)</t>
  </si>
  <si>
    <t>Luminaria Tipo Led características de iluminación interior - Panel 30x120 (sum)</t>
  </si>
  <si>
    <t>Luminaria Tipo Led características de Reflectores - BVP150 100W (sum)</t>
  </si>
  <si>
    <t>Luminaria Tipo Led características de Reflectores - BVP150 150W (sum)</t>
  </si>
  <si>
    <t>Luminaria Tipo Led características de Reflectores - BVP150 200W (sum)</t>
  </si>
  <si>
    <t>Luminaria Tipo Led características de Reflectores - BVP431 50W (sum)</t>
  </si>
  <si>
    <t>Luminaria Tipo Led características de Reflectores - BVP431 70W (sum)</t>
  </si>
  <si>
    <t>Luminaria Tipo Led características de Reflectores - BVP431 100W (sum)</t>
  </si>
  <si>
    <t>Luminaria Tipo Led características de Reflectores - BVP431 120W (sum)</t>
  </si>
  <si>
    <t>Luminaria Tipo Led características de Reflectores - BVP431 150W (sum)</t>
  </si>
  <si>
    <t>Luminaria Tipo Led características de Reflectores - BVP431 200W (sum)</t>
  </si>
  <si>
    <t>Luminaria Tipo Led características de Reflectores - BVP433 345W (sum)</t>
  </si>
  <si>
    <t>Luminaria Tipo Led características de Reflectores - BVP433 380W (sum)</t>
  </si>
  <si>
    <t>Luminaria Tipo Led características de Iluminación Solar - BRP710 11W (sum)</t>
  </si>
  <si>
    <t>Luminaria Tipo Led características de Iluminación Solar - BRP710 17W (sum)</t>
  </si>
  <si>
    <t>Luminaria Tipo Led características de Iluminación Solar - BRP710 26W (sum)</t>
  </si>
  <si>
    <t>VARA ROLLIZA EUCALIPTO 10 cm L= 3.00 m</t>
  </si>
  <si>
    <t>SEÑAL TIPO C 2 + DISEÑO (SENDERO PICO DEL AGUILA)</t>
  </si>
  <si>
    <t>AVISOS Y VALLAS</t>
  </si>
  <si>
    <t>SEÑAL TIPO B + DISEÑO (SENDERO PICO DEL AGUILA)</t>
  </si>
  <si>
    <t>LUMINARIA HIGH BAY 8 PCB 640 W 64640 lm 6500 K, 30° Y/O 15° IP 66, CHIP MARCA SAMSUNG 120-277V</t>
  </si>
  <si>
    <t>ARENA PELDAR TIPO FLINT - CANCHA VOLEYPLAYA PLAZA DE TOROS</t>
  </si>
  <si>
    <t>RELLENO EN BASE GRANULAR RECICLADA</t>
  </si>
  <si>
    <t>AIREADOR DE 2HP TRIFASICO 220V / 440V, CON HELICE ALTA EFICIENCIA, CANASTA TODO EN POLIMERO</t>
  </si>
  <si>
    <t>Cinta Antideslizante A=50mm Negra-TraficoPeaton.-Roll</t>
  </si>
  <si>
    <t>PARED JAYA PLANA BLANCO 25 X 43</t>
  </si>
  <si>
    <t xml:space="preserve">Neopreno Banda a=20cmx 3/16" ** </t>
  </si>
  <si>
    <t xml:space="preserve">Motobomba Eyectora sumergible 1HP trif. </t>
  </si>
  <si>
    <t xml:space="preserve">TRANSFORMADOR 45kva - 11.4/208/120v-Dy5 Ocas-Sumerg </t>
  </si>
  <si>
    <t xml:space="preserve">DISPOSICION FINAL ASBESTO CEMENTO </t>
  </si>
  <si>
    <t>DESMONTE, PINTURA GENERAL Y ARREGLO, REPOSICION PIEZAS BIOSALUDABLES</t>
  </si>
  <si>
    <t>ENGRASE DE MAQUINAS MULTIFUERZA Y AJUSTE DE PIEZAS (MULTIFUNCIONAL TORRE A-4 Y A-6</t>
  </si>
  <si>
    <t>CABLE DE ALUMINIO 4/0 SERIE 800</t>
  </si>
  <si>
    <t>INSPECCION DE TUBERIA CON CCTV (ML)</t>
  </si>
  <si>
    <t>Retiro de conductor aéreo BT Desnudo o Pré-Reunido o conductores de telecomunicaciones</t>
  </si>
  <si>
    <t>LUMINARIA STILL LED PROYECTOR 240W</t>
  </si>
  <si>
    <t xml:space="preserve">LUMINARIA STILL LED PROYECTOR 480W 60° </t>
  </si>
  <si>
    <t xml:space="preserve">LUMINARIA STILL LED PROYECTOR 640W 60° </t>
  </si>
  <si>
    <t>LUMINARIA SPORTLED 400W</t>
  </si>
  <si>
    <t>LUMINARIA SPORTLED 1000W</t>
  </si>
  <si>
    <t>CESTA EXCREMENTO CANINO MODELO ITÁLICA (suministro+instalacion)</t>
  </si>
  <si>
    <t>CESTA SANECAN SICILIA (suministro+instalacion)</t>
  </si>
  <si>
    <t>CESTA SANECAN OLIMPIA (suministro+instalacion)</t>
  </si>
  <si>
    <t xml:space="preserve">JUEGO INTERACTIVO DE REALIDAD AUMENTADA EL CIRCUITO </t>
  </si>
  <si>
    <t>JUEGO INTERACTIVO DE REALIDAD AUMENTADA LAS CARRERAS</t>
  </si>
  <si>
    <t>JUEGO INTERACTIVO DE REALIDAD AUMENTADA BUSCA Y ENCUENTRA</t>
  </si>
  <si>
    <t xml:space="preserve">CAL VIVA  X KG </t>
  </si>
  <si>
    <t>POSTE METALICO DE 10M GALVANIZADO EN CALIENTE ACABADO EN PINTURA ELECTROESTATICA</t>
  </si>
  <si>
    <t>ANGULO 1 1/2"x 1/8"x 6m</t>
  </si>
  <si>
    <t>MALLA ESLABONADA CAL10 HUECO 2"</t>
  </si>
  <si>
    <t>TUBERIA GALVANIZADA CAL 2,5 DE 2'' X 6M</t>
  </si>
  <si>
    <t>TUBERIA GALVANIZADA CAL 2,5 DE 3'' X 6M</t>
  </si>
  <si>
    <t>JUEGO PRIMERA INFANCIA DOS TORRES DESLIZADERO ESCALERA PANELES LUDICOS EDAD 0,5- 6 AÑOS CAP 12 USUAR</t>
  </si>
  <si>
    <t>JUEGO DIABOLO RED ESCALERA MURO DE ESCALAR EDAD 2 A 12 AÑOS CAP 18 USUARIOS (suministro+instalación)</t>
  </si>
  <si>
    <t>JUEGO PRIMERA INFANCIA MURO INTERACTIVO DESLIZADERO EDAD 0,5-6 AÑOS CAP 12 USUARIOS (suministro+inst</t>
  </si>
  <si>
    <t>JUEGO TORRE DOBLE MURO DE ESCALAR DESLIZADERO TUBO PARA TREPAR ESCALERAS EDAD 3-12 AÑOS CAP 22 USUAR</t>
  </si>
  <si>
    <t>JUEGO PUENTE COLGANTE DOBLE DESLIZADERO PUENTE RAMPA MURO DE ESCALAR RED DE TREPA EDAD 3- 12 AÑOS CA</t>
  </si>
  <si>
    <t>JUEGO TRIPLE DESLIZADERO ESCALERA PANELES LUDICOS MURO DE ESCALAR EDAD 3-12 AÑOS CAP 19 USUARIOS (su</t>
  </si>
  <si>
    <t>JUEGO DOS TORRES DOBLE DESLIZADERO RED MUROS DE ESCALAR EDAD 2-12 AÑOS CAP 27 USUARIOS (suministro+i</t>
  </si>
  <si>
    <t>JUEGO KANOPE DESLIZADERO TIPO KAYAK ESCALERA COLGANTE H=5,20 MTS EDAD 3- 12 AÑOS CAP 24 USUARIOS (su</t>
  </si>
  <si>
    <t>JUEGO GRAN ESCALA BIIBOX TIROLESA, MUELLE, DELIZADERO MURO DE ESCALAR ELEMENTO ROTACION PUENTE COLGA</t>
  </si>
  <si>
    <t>JUEGO DESTREZAS IXO MURO DE ESCALAR EQUILIBRIO DESLIZADERO TUBO EDAD 6-14 AÑOS CAP 14 USUARIOS (sumi</t>
  </si>
  <si>
    <t>JUEGO DESTREZA MURO DE ESCALADA EDAD 6-14 AÑOS CAP 15 USUARIOS (suministro+instalación)</t>
  </si>
  <si>
    <t>MODULO PRIMERA INFANCIA PUENTE RED DELIZADERO ESCALERA PANELES LUDICOS EDAD 1-8 AÑOS CAP 21 USUARIOS</t>
  </si>
  <si>
    <t>MODULO TOBOGAN DESLIZADERO TRIPLE NIVEL PANELES MUSICALES EDAD 1-8 AÑOS CAP 23 USUARIOS (suministro+</t>
  </si>
  <si>
    <t>MODULO DINO PASADIZO ROTACION PUENTE EQUILIBRIO EDAD 3-12 AÑOS CAP 10 USUARIOS (suministro+instalaci</t>
  </si>
  <si>
    <t>JUEGO MUELLE BARCO VIKINGO EDAD 1-12 AÑOS CAP 8 USUARIOS (suministro+instalación)</t>
  </si>
  <si>
    <t>MODULO TOBOGAN DOBLE DESLIZADERO, TOBOGAN ESPIRAL MURO DE ESCALAR EDAD 3-12 AÑOS CAP 13 USUARIOS (su</t>
  </si>
  <si>
    <t>PUNTO ECOLOGICO DE SEGURIDAD 3 X 180 LITROS CON SEÑALIZACIÓN EN STIKER BLANCO, NEGRO Y VERDE (sumini</t>
  </si>
  <si>
    <t>CARCAZA BASE HUECA PARA SEÑAL URBANA ROTOMOLDEADA PEQUEÑA (suministro)</t>
  </si>
  <si>
    <t>CARCAZA BASE HUECA PARA SEÑAL URBANA ROTOMOLDEADA GRANDE (suministro)</t>
  </si>
  <si>
    <t>GIMNASIO CROSSFIT modular - A (suministro)</t>
  </si>
  <si>
    <t>GIMNASIO CROSSFIT modular - B (suministro)</t>
  </si>
  <si>
    <t>Luminaria Tipo Led características de iluminación de áreas deportivas - SportStar BVP621 LED1110/740</t>
  </si>
  <si>
    <t>Luminaria Tipo Led características de iluminación de áreas deportivas - SportStar BVP621 LED1110/757</t>
  </si>
  <si>
    <t xml:space="preserve">Luminaria Tipo Led características de iluminación de áreas deportivas - SportStar BVP621 LED922/857 </t>
  </si>
  <si>
    <t xml:space="preserve">Luminaria Tipo Led características de iluminación de áreas deportivas - SportStar BVP621 LED925/757 </t>
  </si>
  <si>
    <t xml:space="preserve">Luminaria Tipo Led características de iluminación de áreas deportivas - SportStar BVP621 LED857/730 </t>
  </si>
  <si>
    <t xml:space="preserve">Luminaria Tipo Led características de iluminación de áreas deportivas - SportStar BVP621 LED740/757 </t>
  </si>
  <si>
    <t xml:space="preserve">Luminaria Tipo Led características de iluminación de áreas deportivas - SportStar BVP621 LED740/740 </t>
  </si>
  <si>
    <t xml:space="preserve">Luminaria Tipo Led características de iluminación de áreas deportivas - SportStar BVP621 LED555/757 </t>
  </si>
  <si>
    <t xml:space="preserve">Luminaria Tipo Led características de iluminación de áreas deportivas - SportStar BVP621 LED555/740 </t>
  </si>
  <si>
    <t xml:space="preserve">Luminaria Tipo Led características de iluminación de áreas deportivas - SportStar BVP621 LED514/730 </t>
  </si>
  <si>
    <t>Luminaria Tipo Led características de iluminación de áreas deportivas - Tango BVP431 LED68/NW 120~27</t>
  </si>
  <si>
    <t>Luminaria Tipo Led características de iluminación de áreas deportivas - Tango BVP431 LED68/CW 120~27</t>
  </si>
  <si>
    <t>Luminaria Tipo Led características de iluminación de áreas deportivas - Tango BVP431 LED92/NW 120~27</t>
  </si>
  <si>
    <t>Luminaria Tipo Led características de iluminación de áreas deportivas - Tango BVP431 LED136/NW 120~2</t>
  </si>
  <si>
    <t>Luminaria Tipo Led características de iluminación de áreas deportivas - Tango BVP431 LED135/CW 120~2</t>
  </si>
  <si>
    <t>Luminaria Tipo Led características de iluminación de áreas deportivas - Tango BVP432 LED161/NW 120~2</t>
  </si>
  <si>
    <t>Luminaria Tipo Led características de iluminación de áreas deportivas - Tango BVP432 LED161/CW 120~2</t>
  </si>
  <si>
    <t>Luminaria Tipo Led características de iluminación de áreas deportivas - Tango BVP432 LED206/NW 120~2</t>
  </si>
  <si>
    <t>Luminaria Tipo Led características de iluminación de áreas deportivas - Tango BVP432 LED204/CW 120~2</t>
  </si>
  <si>
    <t>Luminaria Tipo Led características de iluminación de áreas deportivas - Tango BVP432 LED274/NW 120~2</t>
  </si>
  <si>
    <t>Luminaria Tipo Led características de iluminación de áreas deportivas - Tango BVP432 LED272/CW 120~2</t>
  </si>
  <si>
    <t>Luminaria Tipo Led características de iluminación de áreas deportivas - Tango BVP433 LED465/NW 120~2</t>
  </si>
  <si>
    <t>Luminaria Tipo Led características de iluminación de áreas deportivas - Tango BVP433 LED517/NW 120~2</t>
  </si>
  <si>
    <t>Luminaria Tipo Led características de iluminación de áreas deportivas - Slim Flood TF10-NW-G1-K-FL-8</t>
  </si>
  <si>
    <t>Luminaria Tipo Led características de iluminación de áreas deportivas - Slim Flood TF30-NW-G1-K-FL-8</t>
  </si>
  <si>
    <t>Luminaria Tipo Led características de iluminación de áreas deportivas - Slim Flood TF50-NW-G1-K-FL-8</t>
  </si>
  <si>
    <t>Luminaria Tipo Led características de iluminación de áreas deportivas - Slim Flood TF150-NW-G1-Y-FL-</t>
  </si>
  <si>
    <t>Luminaria Tipo Led características de iluminación de áreas deportivas - Slim Flood TF200-NW-G1-Y-FL-</t>
  </si>
  <si>
    <t>Luminaria Tipo Led características de iluminación de áreas deportivas - MINI FLOOD GEN3 BVP150 LED8/</t>
  </si>
  <si>
    <t>Luminaria Tipo Led características de iluminación de áreas deportivas - MINI FLOOD GEN3 BVP150 LED17</t>
  </si>
  <si>
    <t>Luminaria Tipo Led características de iluminación de áreas deportivas - MINI FLOOD GEN3 BVP150 LED25</t>
  </si>
  <si>
    <t>Luminaria Tipo Led características de iluminación de áreas deportivas - MINI FLOOD GEN3 BVP150 LED42</t>
  </si>
  <si>
    <t>Luminaria Tipo Led características de iluminación de áreas deportivas - ESSENTIAL FLOOD HP GEN3 BVP1</t>
  </si>
  <si>
    <t>SUBESTACION</t>
  </si>
  <si>
    <t>MUEBLES ACCESORIOS</t>
  </si>
  <si>
    <t>DOTACION GIMNASIOS CEFE EQUIPOS PARA CARDIO</t>
  </si>
  <si>
    <t>DOTACION GIMNASIOS CEFE</t>
  </si>
  <si>
    <t>DOTACION GIMNASIOS CEFE EQUIPOS PARA FUERZA</t>
  </si>
  <si>
    <t>CARPINTERIA METALICA</t>
  </si>
  <si>
    <t>MADERAMEN BALONCESTO AVALADO FIBA NIVEL 1, IHF-WSF-BWF-NCAA (SUM+INST)</t>
  </si>
  <si>
    <t>PISO EN ROLLO VOLEIBOL CERTIFICADO FIVB (SUM+INST)</t>
  </si>
  <si>
    <t>PLATAFORMA DE LEVANTAMIENTO DE PESAS 4x4 Ml CERTIFICACIÓN IWF SUELO DE MADERA ROBLE</t>
  </si>
  <si>
    <t>PISTA DE ESGRIMA EN ALUMINIO CERTIFICACIÓN FIE 17,00 X 1,50 Ml</t>
  </si>
  <si>
    <t>GEOSINTETICOS</t>
  </si>
  <si>
    <t>CARPINTERÍA DE MADERA</t>
  </si>
  <si>
    <t>Andamio Certificado Multidireccional (Módulo de 6 secciones de 1,20 mts de largo x 0.60 mts de anch)</t>
  </si>
  <si>
    <t>ADITIVOS. MORTEROS</t>
  </si>
  <si>
    <t>Geotextil-PP cinta Plana Separc - SueloT-2400 Propyweave</t>
  </si>
  <si>
    <t>PROFESIONAL CATEGORÍA 6 (E.G.3;E.E.1) - SIN PREST.</t>
  </si>
  <si>
    <t>ACTIVIDADES ESPECIALES</t>
  </si>
  <si>
    <t>MISCELANEA</t>
  </si>
  <si>
    <t>LAMINA COLD ROLLED Cal.16 1.22x2.44 M</t>
  </si>
  <si>
    <t>Vigilante Armado 24 Horas (VigilanciaObrasParques)</t>
  </si>
  <si>
    <t>TRANSPORTE</t>
  </si>
  <si>
    <t>INFESTACIONES</t>
  </si>
  <si>
    <t>PUENTES</t>
  </si>
  <si>
    <t>NINGUNO EN PARTICULAR</t>
  </si>
  <si>
    <t>RED CONTRA INCENDIO</t>
  </si>
  <si>
    <t>QUIMICOS CIMENTACION</t>
  </si>
  <si>
    <t>GASES/QUIMICOS</t>
  </si>
  <si>
    <t>SELLADOR  ETERNA A-53 (1/8) GAL</t>
  </si>
  <si>
    <t>PISCINAS</t>
  </si>
  <si>
    <t>VENTANERIA EN ALUMINIO</t>
  </si>
  <si>
    <t>AIRE ACONDICIONADO</t>
  </si>
  <si>
    <t>GRANITOS Y MARMOLINAS</t>
  </si>
  <si>
    <t>EQUIPOS MANTE. CANCHAS</t>
  </si>
  <si>
    <t>ACOPLE SANITARIO ½"X7/8" Con Registro PLASTICOL=40CM</t>
  </si>
  <si>
    <t>DISCO PARA PULIR MADERA VELCRO 5" GRANO 120</t>
  </si>
  <si>
    <t>CAUCHO GRANULADO SBR - No Incluye transporte al sitio</t>
  </si>
  <si>
    <t>ACABADOS</t>
  </si>
  <si>
    <t xml:space="preserve">PisoMaderaGranidillo(Pulido+sellado+lacado) A=0.12M; E=1.7MM. Sum+Ins </t>
  </si>
  <si>
    <t>AGUAS</t>
  </si>
  <si>
    <t>ELEMENTOS EN DESUSO</t>
  </si>
  <si>
    <t>ELEMENTOS DE ASEO</t>
  </si>
  <si>
    <t>ELEMENTOS DE PROTECCION LAGOS</t>
  </si>
  <si>
    <t>ORNAMENTACION FORJADO</t>
  </si>
  <si>
    <t>PILOTAJE</t>
  </si>
  <si>
    <t>EQUIPOS ATLETISMO</t>
  </si>
  <si>
    <t>luminaria  de empotrar kombic bright led d22mm  25w 2944lm</t>
  </si>
  <si>
    <t xml:space="preserve">NO USAR - CERTIFICACION RETIE Y RETILAP – SISTEMA ILUMINACIÓN ESTADIO EL CAMPIN. </t>
  </si>
  <si>
    <t>Empaque silicona unión garrafas Ekomuro</t>
  </si>
  <si>
    <t>Juego Torre deslizadero muro escalar tubo y red (suministro+instalacion) 3-12 años Cap 20 niños</t>
  </si>
  <si>
    <t>Columpio Inclusivo Doble Bebé 1-7años (suministro+instalacion)</t>
  </si>
  <si>
    <t>Juego Muelle Inclusivo Tortuga (suministro+instalacion) Desde 2 años Cap 1 niño</t>
  </si>
  <si>
    <t>Juego Musical Inclusivo Xilofono (suministro+instalacion) Desde 2 años Cap máx 2 niños</t>
  </si>
  <si>
    <t>Juego Musical Inclusivo Tambores (suministro+instalacion) Desde 2 años Cap max 2 niños</t>
  </si>
  <si>
    <t>EJERCITADOR BRAZOS DESCENDENTES - EQUIPO INCLUYENTE (SUMINISTRO)</t>
  </si>
  <si>
    <t>EJERCITADOR PECTORAL - EQUIPO INCLUYENTE (SUMINISTRO)</t>
  </si>
  <si>
    <t>EJERCITADOR MIEMBROS SUPERIORES - EQUIPO INCLUYENTE (SUMINISTRO)</t>
  </si>
  <si>
    <t>EJERCITADOR BRAZOS ASCENDENTE - EQUIPO INCLUYENTE (SUMINISTRO)</t>
  </si>
  <si>
    <t>EJERCITADOR DE PIERNAS - EQUIPO INCLUYENTE (SUMINISTRO)</t>
  </si>
  <si>
    <t>EJERCITADOR PANTORRILLA Y GLUTEOS - EQUIPO INCLUYENTE (SUMINISTRO)</t>
  </si>
  <si>
    <t>Baldosas elásticas tipo profesional para uso abierto y cerrado en canchas de Baloncesto</t>
  </si>
  <si>
    <t>CONCRETO 4000 PSI LANZADO</t>
  </si>
  <si>
    <t xml:space="preserve">BOMBA LANZADO DE CONCRETO </t>
  </si>
  <si>
    <t>CARCAMO EN CONCRETO 35X40cm L:100cm + REJILLA</t>
  </si>
  <si>
    <t>CARCAMO EN CONCRETO 25x40cm L:100cm + REJILLA</t>
  </si>
  <si>
    <t>POSTE METALICO H:11,60 M GALVANIZADO EN CALIENTE TRONCOCONICO OCTOGONAL</t>
  </si>
  <si>
    <t>SUMIDERO NS-47 + REJILLA EN CONCRETO</t>
  </si>
  <si>
    <t>RODADURA ASFÁLTICA MDC 19 E: 0.13 cm</t>
  </si>
  <si>
    <t>TRANSPORTE Y DISPOSICIÓN FINAL SUELOS CONTAMINADOS RESPEL</t>
  </si>
  <si>
    <t>RETIRO ESTRUCTURA METÁLICA CUBIERTA - SOLO USAR EN UDS</t>
  </si>
  <si>
    <t>PROFESIONAL ESPECIALISTA CONSTRUCCIÓN VELÓDROMOS CATEGORÍA 3A (E.G.8;E.E.5) - SIN PREST.</t>
  </si>
  <si>
    <t>PROFESIONAL ESPECIALISTA/COORDINADOR BIM CATEGORÍA 3B (E.G.8;E.E.5) - SIN PREST.</t>
  </si>
  <si>
    <t>PROFESIONAL ESPECIALISTA HIDROGEÓLOGO CATEGORÍA 3C (E.G.8;E.E.5) - SIN PREST.</t>
  </si>
  <si>
    <t>CONTADOR - SIN PREST.</t>
  </si>
  <si>
    <t>TRABAJADOR SOCIAL - SIN PREST.</t>
  </si>
  <si>
    <t>TOPÓGRAFO AUXILIAR - SIN PREST.</t>
  </si>
  <si>
    <t>TECNÓLOGO EN INGENIERÍA - SIN PREST.</t>
  </si>
  <si>
    <t>MAESTRO O INSPECTOR 1 CATEGORÍA 1 - SIN PREST.</t>
  </si>
  <si>
    <t>MAESTRO O INSPECTOR 2 CATEGORÌA 2  - SIN PREST.</t>
  </si>
  <si>
    <t>LABORATORISTA INSPECTOR - SIN PREST.</t>
  </si>
  <si>
    <t>OPERADOR DE EQUIPO - SIN PREST.</t>
  </si>
  <si>
    <t>OPERADOR AUXILIAR DE EQUIPO - SIN PREST.</t>
  </si>
  <si>
    <t xml:space="preserve">OFICIAL O INSPECTOR 2 - SIN PREST. </t>
  </si>
  <si>
    <t>LABORATORISTA AUXILIAR - SIN PREST.</t>
  </si>
  <si>
    <t>CONDUCTOR O MOTORISTA - SIN PREST.</t>
  </si>
  <si>
    <t>SECRETARIA 1 - SIN PREST.</t>
  </si>
  <si>
    <t>SECRETARIA 2 - SIN PREST.</t>
  </si>
  <si>
    <t>CELADOR - SIN PREST.</t>
  </si>
  <si>
    <t>DIGITADOR 1 - SIN PREST.</t>
  </si>
  <si>
    <t>DIGITADOR 2 - SIN PREST.</t>
  </si>
  <si>
    <t>ADMINISTRADOR - SIN PREST.</t>
  </si>
  <si>
    <t xml:space="preserve">ALMACENISTA - SIN PREST. </t>
  </si>
  <si>
    <t xml:space="preserve">OBRERO - SIN PREST. </t>
  </si>
  <si>
    <t>CRUCE DE VIA POR MEDIO DE PERFORACION DIRIGIDA CON TOPO O MISIL PARA ACOMETIDA ELECTRICA 4X6</t>
  </si>
  <si>
    <t>BLOQUE DE CEMENTO MACIZO 20X20X6 PERMEABLE GRIS</t>
  </si>
  <si>
    <t xml:space="preserve">ADAPTADOR CAMPANA DUCTO ELECTRICO </t>
  </si>
  <si>
    <t xml:space="preserve">TABLETA A 60 GRISES </t>
  </si>
  <si>
    <t>TABLETA A 60 OCRE</t>
  </si>
  <si>
    <t>Suministro Luminaria Tipo Schreder FLEXIA 17 w</t>
  </si>
  <si>
    <t>Suministro Luminaria tipo Schreder FLEXIA 39 w</t>
  </si>
  <si>
    <t xml:space="preserve">Suministro Luminaria tipo Schreder FLEXIA 62 w </t>
  </si>
  <si>
    <t xml:space="preserve">Suministro  Luminaria tipo Schreder AVENTO 71 w </t>
  </si>
  <si>
    <t>Cañuela prefabricada concreto H=10cm, B=30cm,</t>
  </si>
  <si>
    <t>POSTE METALICO TRONCOCONICO OCTOGONAL DE 14 METROS ET211, DIAMETRO BASE 450mm Y DIAMETRO CIMA 140mm,</t>
  </si>
  <si>
    <t xml:space="preserve">CRUCETAS METALICAS FABRICADAS EN  ANGULO DE 4" X 1/4" PARA POSTE DE 14 METROS X 1,6 METROS </t>
  </si>
  <si>
    <t xml:space="preserve">Bloque Loseta prefabricada en concreto, color gris, de medidas 20x20x6 cm. </t>
  </si>
  <si>
    <t>Luminaria MAXIMO L marca GDS Lighting</t>
  </si>
  <si>
    <t>Luminaria BUXUS 125 Marca GDS Lighting Light Distribution</t>
  </si>
  <si>
    <t>Cancha minitejo incluye 4 tejos</t>
  </si>
  <si>
    <t>RANA INSTITUCIONAL (EN ACERO INOX TIPO IDRD)</t>
  </si>
  <si>
    <t>Plantas Exterior (pajarito 1-1.2 m)</t>
  </si>
  <si>
    <t>Plantas Exterior (fucsia 1 m)</t>
  </si>
  <si>
    <t>Plantas Exterior (penca 12 por m2)</t>
  </si>
  <si>
    <t>Plantas Exterior (gurrubo 12 por m2)</t>
  </si>
  <si>
    <t>Tubo de rodadero de bombero en acero inoxidable de 3" doblado</t>
  </si>
  <si>
    <t>Dos Marcos Arquitectonicos y Panoramicos en concreto</t>
  </si>
  <si>
    <t>LAMINA A36 3/16 110MM X 110MM  12MM</t>
  </si>
  <si>
    <t>Plantas Exterior Dietes (Lirio de Páramo) 12 por m2</t>
  </si>
  <si>
    <t>Plantas Exterior Clavel Chino 12 por m2</t>
  </si>
  <si>
    <t>Plantas Exterior Cola de Zorro 12 por m2</t>
  </si>
  <si>
    <t xml:space="preserve">Sikadur AnchorFix-3001 600cc=900gr **  </t>
  </si>
  <si>
    <t xml:space="preserve">Geodren vial TB  160MM  e= 5,0mm  H=1 incluye TUBO DRENAJE PVC 160MMCorru+Perf  </t>
  </si>
  <si>
    <t xml:space="preserve">Geodren planar  e= 5.0mm   h=1  </t>
  </si>
  <si>
    <t xml:space="preserve">CONCRETO PAVIMENTO MR-43  </t>
  </si>
  <si>
    <t xml:space="preserve">TUBO ALCANT NOVAFORT 200MM S/NORMA ICONTEC  </t>
  </si>
  <si>
    <t xml:space="preserve">BORDILLO (H 50cm)  </t>
  </si>
  <si>
    <t xml:space="preserve">JUEGO DE MOLDES PARA ESTAMPADO CONCRETO  </t>
  </si>
  <si>
    <t xml:space="preserve">Desmoldante En Polvo Para Concreto Estampado (20 Kg)  </t>
  </si>
  <si>
    <t xml:space="preserve">COLOR ENDURECEDOR  </t>
  </si>
  <si>
    <t xml:space="preserve">Bordillo "transicion A-100 (h=0.35*b=0.20L=0.40) **  </t>
  </si>
  <si>
    <t xml:space="preserve">TUBO DRENAJE PVC200mmCorrug-Perf(Roll35m)SinFiltro  </t>
  </si>
  <si>
    <t xml:space="preserve">Equipo termofusion  </t>
  </si>
  <si>
    <t>Paneles solares de 550w</t>
  </si>
  <si>
    <t xml:space="preserve">Inversores hibridos off grid-on grid de 8kva  </t>
  </si>
  <si>
    <t xml:space="preserve">Controladores mppt 100amp epver con monitoreo remoto  </t>
  </si>
  <si>
    <t xml:space="preserve">Baterias de 100amp 48vdc litio   </t>
  </si>
  <si>
    <t xml:space="preserve">Rack para banco de baterias litio   </t>
  </si>
  <si>
    <t xml:space="preserve">Estructura aluminio paneles  </t>
  </si>
  <si>
    <t xml:space="preserve">Combiner box (incluye: dps,ac,vdc, interruptores, barrajes y accesorios)  </t>
  </si>
  <si>
    <t xml:space="preserve">Puesta a tierra paneles solares  </t>
  </si>
  <si>
    <t xml:space="preserve">Acometida eléctrica vdc y vac   </t>
  </si>
  <si>
    <t xml:space="preserve">Transformador trifásico de pedestal tipo Pad Mounted Radial de 45 kVA. 11400 / 380-220V   </t>
  </si>
  <si>
    <t xml:space="preserve">Caja de maniobra de 3 vías 15 kV (Entrada y Salida 600 Amp y una (1) derivación a 200 Amp).  </t>
  </si>
  <si>
    <t xml:space="preserve">Terminal premoldeado exterior 15kv 250-500  </t>
  </si>
  <si>
    <t xml:space="preserve">Terminal premoldeado interior 15kv 250-500  </t>
  </si>
  <si>
    <t xml:space="preserve">TUBO GALVANIZADO 6"  </t>
  </si>
  <si>
    <t xml:space="preserve">CURVA PVC 6"  </t>
  </si>
  <si>
    <t xml:space="preserve">CUCHILLAS MONOPOLARES  400 A  </t>
  </si>
  <si>
    <t xml:space="preserve">CRUCETA 2,2M MADERA IMUNIZADA  </t>
  </si>
  <si>
    <t xml:space="preserve">DIAGONAL VARILLA 5/8"   </t>
  </si>
  <si>
    <t xml:space="preserve">TUBO GALVANIZADO 1/2"  </t>
  </si>
  <si>
    <t xml:space="preserve">PARARRAYO POLIMERICO 12KV 10KA  </t>
  </si>
  <si>
    <t xml:space="preserve">cartucho amp azul  </t>
  </si>
  <si>
    <t xml:space="preserve">BONO DE CARBONO  </t>
  </si>
  <si>
    <t>Verificación inventario corporativo GEI y Verificación</t>
  </si>
  <si>
    <t xml:space="preserve">Adoquin en concreto reciclado 20X10X6 cm   </t>
  </si>
  <si>
    <t xml:space="preserve">Luminaria Avento 106W 5195  </t>
  </si>
  <si>
    <t>Gradería Metálica Galvanizada para 108 puestos con Cubierta</t>
  </si>
  <si>
    <t xml:space="preserve">BANCO DE SUPLENTES DE 3 SILLAS PLÁSTICAS </t>
  </si>
  <si>
    <t xml:space="preserve">BANCO DE SUPLENTES DE 12 SILLAS PLÁSTICAS </t>
  </si>
  <si>
    <t>JUEGO DE 32 FICHAS DE AJEDREZ DE COLOR NEGRO Y MARFIL</t>
  </si>
  <si>
    <t>CANCHA DE TEJO LARGO, FIJAS CON TABLERO DE CARRETE, BOCINES, ARCILLA, 6 TEJOS, PIZÓN, MECHAS Y CAUCH</t>
  </si>
  <si>
    <t xml:space="preserve">BLOQUE DE CEMENTO LISO TERMINAL12X19X39cm  </t>
  </si>
  <si>
    <t>LOSETA DE CONCRETO 20X60X6 CM BLANCO/GRIS</t>
  </si>
  <si>
    <t>INSPECCION DE TUBERIA CON CCTV</t>
  </si>
  <si>
    <t>CONCRETO 3000 PSI + MICROFIBRA</t>
  </si>
  <si>
    <t>SEÑAL INFORMATIVA T1</t>
  </si>
  <si>
    <t>SEÑAL INFORMATIVA T2</t>
  </si>
  <si>
    <t>SEÑAL INFORMATIVA T3</t>
  </si>
  <si>
    <t>SEÑAL EDUCATIVA</t>
  </si>
  <si>
    <t>TABLERO  DE  CONTROL  ARRANQUE DIRECTO Y  MANDO PARA 2 BOMBAS</t>
  </si>
  <si>
    <t>BOMBA SUMERGIBLE PARA AGUAS DE AFLUENTE 1.0HP</t>
  </si>
  <si>
    <t>ELECTROBOMBA TRIFÁSICA 220/440V</t>
  </si>
  <si>
    <t>TANQUE HIDROACUMULADOR DE PRESIÓN CON MEMBRANA INTERCAMBIABLE CAPACIDAD 200 LTS, VERTICAL</t>
  </si>
  <si>
    <t xml:space="preserve">ELECTROBOMBA DE ANILLO LIQUIDO MODELO: CKM 80 DE 0.75HP </t>
  </si>
  <si>
    <t>TABLERO  DE  CONTROL  ARRANQUE DIRECTO Y  MANDO PARA 3 MOTOBOMBAS EYECTORAS 5 HP-220V</t>
  </si>
  <si>
    <t xml:space="preserve">ELECTROBOMBA TIPO PERIFÉRICA DE 0.5HP SUCCIÓN 1" Y DESCARGA DE 1" MONOFÁSICA 110/220V </t>
  </si>
  <si>
    <t>ARRAYAN BLANCO</t>
  </si>
  <si>
    <t>CHICALA AMARILLO</t>
  </si>
  <si>
    <t>RODAMONTE</t>
  </si>
  <si>
    <t>TIBAR</t>
  </si>
  <si>
    <t>ENCENILLO</t>
  </si>
  <si>
    <t>TAGUA</t>
  </si>
  <si>
    <t>AYER, HOY Y MAÑANA</t>
  </si>
  <si>
    <t>FUCSIA ARBUSTIVA</t>
  </si>
  <si>
    <t>FUCSIA BOLIVIANA</t>
  </si>
  <si>
    <t>ABUTILON FAROLITO</t>
  </si>
  <si>
    <t>SIETE CUEROS MORADO O ANGELITO</t>
  </si>
  <si>
    <t>TOMATE DE ARBOL</t>
  </si>
  <si>
    <t>PERA</t>
  </si>
  <si>
    <t>ACANTO</t>
  </si>
  <si>
    <t>LIRIO AMARILLO</t>
  </si>
  <si>
    <t>LIRIO ROJO</t>
  </si>
  <si>
    <t>SALVIA</t>
  </si>
  <si>
    <t>CILANTRO</t>
  </si>
  <si>
    <t>TOMILLO</t>
  </si>
  <si>
    <t>BORRAJA</t>
  </si>
  <si>
    <t>AMAPOLA</t>
  </si>
  <si>
    <t>TUTOR DE MADERA MACIZA PARA MATERIAL VEGETAL ARBÓREO Y ARBUSTIVO DE 1,5 METROS LARGO X 3 CM X 3 CM</t>
  </si>
  <si>
    <t>CABUYA DE FIQUE DE 6 MM (1/4 PULGADAS)</t>
  </si>
  <si>
    <t>ESTACAS DE MADERA DE 40 CM DE LARGO X 3 CM X 3 CM</t>
  </si>
  <si>
    <t>HILO EN POLIPROPILENO BLANCO</t>
  </si>
  <si>
    <t>HIDRO RETENEDOR HYDROSOIL (POLÍMERO ORGÁNICO SUPER ADSORBENTE)</t>
  </si>
  <si>
    <t>CAL DOLOMITA (CON MÍNIMO 35% DE CALCIO)</t>
  </si>
  <si>
    <t>COMPOST ORGÁNICO</t>
  </si>
  <si>
    <t xml:space="preserve">ESTACIÓN DE EQUILIBRIO PARKOUR 6 ELEMENTOS </t>
  </si>
  <si>
    <t>ESTACIÓN DE EQUILIBRIO PARKOUR 11 ELEMENTOS</t>
  </si>
  <si>
    <t>ESTACIÓN DE EQUILIBRIO PARKOUR 13 ELEMENTOS</t>
  </si>
  <si>
    <t xml:space="preserve">MANTENIMIENTO DE ASCENSORES CON CAPACIDAD PARA 675 KG, DE 2 A 3 PARADAS POR ASCENSOR (SCHINDLER) </t>
  </si>
  <si>
    <t>MANTENIMIENTO DE ASCENSORES CON CAPACIDAD PARA 675 KG, 4 PARADAS POR ASCENSOR (SCHINDLER)</t>
  </si>
  <si>
    <t>MANTENIMIENTO DE ASCENSORES CON CAPACIDAD PARA 675 KG, 6 PARADAS POR ASCENSOR (SCHINDLER)</t>
  </si>
  <si>
    <t xml:space="preserve">MANTENIMIENTO DE ASCENSORES CON CAPACIDAD DE 750 A 1000 KG, 2 PARADAS POR ASCENSOR (SCHINDLER) </t>
  </si>
  <si>
    <t xml:space="preserve">MANTENIMIENTO DE ASCENSORES CON CAPACIDAD PARA 7 PERSONAS O 1000 KG. POR ASCENSOR (OTIS) </t>
  </si>
  <si>
    <t xml:space="preserve">RESORTE MARCA GALOPIN </t>
  </si>
  <si>
    <t xml:space="preserve">ASIENTO + TAPONES +TORNILLOS +L's </t>
  </si>
  <si>
    <t xml:space="preserve">BARRA+ TORINLLOS + TAPONES </t>
  </si>
  <si>
    <t xml:space="preserve">CABLE ENCAUCHETADO 3*4 (SUMINISTRO) </t>
  </si>
  <si>
    <t xml:space="preserve">BREAKER 2 X 20 A (SUMINISTRO) </t>
  </si>
  <si>
    <t xml:space="preserve">LUMINARIA LED 820W (SUM) </t>
  </si>
  <si>
    <t xml:space="preserve">LUMINARIA LED 580W (SUM) </t>
  </si>
  <si>
    <t>PONENTE ACTIVO PROFESIONAL, Nivel de presión sonora de hasta 131 Db, Biamplificación clase D de 2100</t>
  </si>
  <si>
    <t>SUBWOOFER DOBLE PROFESIONAL DE 18"</t>
  </si>
  <si>
    <t>CONSOLA DE MEZCLAS DE 10 CANALES CON MÚLTIPLES EFECTOS Y GRABACIÓN,</t>
  </si>
  <si>
    <t xml:space="preserve">BASE CABINA </t>
  </si>
  <si>
    <t>MICRÓFONO VOCAL SUPERCARDIOIDE DINÁMICO PROFESIONAL</t>
  </si>
  <si>
    <t>BASTIDOR DE UNIDAD PA2, SISTEMA COMPLETO DE GESTIÓN DE ALTAVOCES</t>
  </si>
  <si>
    <t>ALTAVOZ ACTIVO DE DOS VÍAS 127 dB SPL máximo</t>
  </si>
  <si>
    <t>CONSOLA DE MEZCLA DE 6 CANALES CON MULTI-FX</t>
  </si>
  <si>
    <t>SUB 702-ASII SUBWOOFER ACTIVO</t>
  </si>
  <si>
    <t>SET INSTRUMENTAL DUAL WMS40</t>
  </si>
  <si>
    <t>CAJA DE ESCENARIO DE AUDIO - 16 ENTRADAS/4 SALIDAS</t>
  </si>
  <si>
    <t xml:space="preserve">INSTALACIÓN Y SETEO DE EQUIPOS </t>
  </si>
  <si>
    <t>UNION UNIVERSAL PVC PRESION SCH 80 3"</t>
  </si>
  <si>
    <t>TUBO PVC PRESION SCH 80  3" 6.10m</t>
  </si>
  <si>
    <t>ADAPTADOR MACHO PVC PRESION SCH 80 3"</t>
  </si>
  <si>
    <t>UNIÓN LISA PVC PRESION SCH 80 3"</t>
  </si>
  <si>
    <t>TUBO PVC PRESION SCH 80  4" 6.10m</t>
  </si>
  <si>
    <t>REDUCCIÓN PVC PRESION SCH 80 4x2"</t>
  </si>
  <si>
    <t>REDUCCIÓN PVC PRESION SCH 80 2x1"</t>
  </si>
  <si>
    <t>UNIÓN LISA PVC PRESION SCH 80 4"</t>
  </si>
  <si>
    <t>UNIÓN LISA PVC PRESION SCH 80 1"</t>
  </si>
  <si>
    <t>LUMINARIA TIPO LED CARACTERISTICAS DE ILUMINACIÓN TIPO PROYECTOR 200W</t>
  </si>
  <si>
    <t xml:space="preserve">MATERAS EN CONCRETO (0.3*0.4*0.60) </t>
  </si>
  <si>
    <t xml:space="preserve">GEL HIDRORETENEDOR  </t>
  </si>
  <si>
    <t xml:space="preserve">COLCHONETA PROTECTOR PARA POSTE ANCHO ARRIBA 2,77  ANCHO ABAJO 6,40 LARGO 2mt </t>
  </si>
  <si>
    <t xml:space="preserve">COLCHONETA PROTECTOR PARA POSTE ANCHO ARRIBA 2,50  ANCHO ABAJO 5,53 LARGO 1,9mt </t>
  </si>
  <si>
    <t xml:space="preserve">COLCHONETA PROTECTOR PARA POSTE ANCHO ARRIBA 2,50  ANCHO ABAJO 5,50 LARGO 1,87mt </t>
  </si>
  <si>
    <t xml:space="preserve">COLCHONETA PROTECTOR PARA POSTE ANCHO ARRIBA 2,47  ANCHO ABAJO 5,85 LARGO 2mt </t>
  </si>
  <si>
    <t xml:space="preserve">MADERAMEN PORTATIL IMPORTADO APROBADO FIBA (SUM+INST) </t>
  </si>
  <si>
    <t>ASESOR + PRESTACIONES</t>
  </si>
  <si>
    <t>ESPECIALISTA  (I) CATEGORÍA 1 (E.G.12;E.E.10) + PRESTACIONES</t>
  </si>
  <si>
    <t>ESPECIALISTA (II) CATEGORÍA 2 (E.G.10;E.E.7) + PRESTACIONES</t>
  </si>
  <si>
    <t>PROFESIONAL ESPECIALISTA CONSTRUCCIÓN VELÓDROMOS CATEGORÍA 3A (E.G.8;E.E.5) + PRESTACIONES</t>
  </si>
  <si>
    <t>PROFESIONAL ESPECIALISTA/COORDINADOR BIM CATEGORÍA 3B (E.G.8;E.E.5) + PRESTACIONES</t>
  </si>
  <si>
    <t>PROFESIONAL ESPECIALISTA HIDROGEÓLOGO CATEGORÍA 3C (E.G.8;E.E.5) + PRESTACIONES</t>
  </si>
  <si>
    <t>PROFESIONAL CATEGORÍA 6A (E.G.3;E.E.1) + PRESTACIONES</t>
  </si>
  <si>
    <t>CONTADOR + PRESTACIONES</t>
  </si>
  <si>
    <t>TRABAJADOR SOCIAL + PRESTACIONES</t>
  </si>
  <si>
    <t>PROFESIONAL CATEGORÍA 8 (E.G.2) + PRESTACIONES</t>
  </si>
  <si>
    <t>PROFESIONAL AUXILIAR + PRESTACIONES</t>
  </si>
  <si>
    <t>Topógrafo Auxiliar + prest.</t>
  </si>
  <si>
    <t>Tecnólogo En Ingeniería + prest.</t>
  </si>
  <si>
    <t>Maestro O Inspector Categorìa 2 + Prest.</t>
  </si>
  <si>
    <t>Operador De Equipo + Prest.</t>
  </si>
  <si>
    <t>Operador Auxiliar De Equipo + Prest.</t>
  </si>
  <si>
    <t>Oficial O Inspector 2 + Prest.</t>
  </si>
  <si>
    <t>Laboratorista Auxiliar + Prest.</t>
  </si>
  <si>
    <t>Conductor O Motorista + Prest.</t>
  </si>
  <si>
    <t>Secretaria 1 + Prest.</t>
  </si>
  <si>
    <t>Secretaria 2 + Prest.</t>
  </si>
  <si>
    <t>Celador + Prest.</t>
  </si>
  <si>
    <t>Digitador 1 + Prest.</t>
  </si>
  <si>
    <t>Administrador + Prest.</t>
  </si>
  <si>
    <t>APARATO DE SEÑALIZACIÓN HOMOLOGADO F.I.E. PARA ESGRIMA</t>
  </si>
  <si>
    <t>CARRETE ENROLLADOR PARA CABLE DE ESGRIMA</t>
  </si>
  <si>
    <t>CABLE TRIPOLAR DE ESGRIMA DE 14mts</t>
  </si>
  <si>
    <t xml:space="preserve">Juego COMUNICADOR </t>
  </si>
  <si>
    <t>Juego POSTES INTERACTIVOS MUSICALES</t>
  </si>
  <si>
    <t xml:space="preserve">Juego POSTES INTERACTIVOS </t>
  </si>
  <si>
    <t>Juego RUEDA DE EJERCICIO</t>
  </si>
  <si>
    <t>Juego TRAMPOLIN 1.50 x 1.50</t>
  </si>
  <si>
    <t>Juego TABLERO LUDICO SENSORIAL ANIMALES</t>
  </si>
  <si>
    <t>Juego TABLERO LUDICO SENSORIAL FLORES</t>
  </si>
  <si>
    <t>Juego COLUMPIO INCLUSIVO SILLA DE RUEDAS</t>
  </si>
  <si>
    <t>Juego DESLIZADERO LADERA</t>
  </si>
  <si>
    <t>Juego CONCERTO 2 CONGAS</t>
  </si>
  <si>
    <t>Juego CONCERTO 3 CONGAS</t>
  </si>
  <si>
    <t>Juego CONCERTO 5 CONGAS</t>
  </si>
  <si>
    <t>Juego CONCERTO CHIMES</t>
  </si>
  <si>
    <t>Juego SMALL CABASA</t>
  </si>
  <si>
    <t>Juego 360 ACCESSIBLE</t>
  </si>
  <si>
    <t>Juego REVO</t>
  </si>
  <si>
    <t>Juego COZY COCOON</t>
  </si>
  <si>
    <t>Juego CLIMBOO 414-1</t>
  </si>
  <si>
    <t>Juego NETTIX 1638</t>
  </si>
  <si>
    <t>Juego COLUMPIO DE NIDO MARIPOSAS</t>
  </si>
  <si>
    <t>Juego MUELLE DOBLE INCLUYENTE</t>
  </si>
  <si>
    <t>Juego SWING 520</t>
  </si>
  <si>
    <t>Juego HOOP 714</t>
  </si>
  <si>
    <t>Juego JUMPOO EUROTRAMP 2200</t>
  </si>
  <si>
    <t>Juego JUMPOO EUROTRAMP 2202</t>
  </si>
  <si>
    <t>Juego JUMPOO 2221</t>
  </si>
  <si>
    <t>Juego WOODEN 1506</t>
  </si>
  <si>
    <t>Juego WOODEN 1506 MATERIAL RECICLADO</t>
  </si>
  <si>
    <t>Juego PLAY CUBES 1.0</t>
  </si>
  <si>
    <t>Juego PLAY CUBES 1.0M</t>
  </si>
  <si>
    <t>Juego PLAY CUBES 1.0MC</t>
  </si>
  <si>
    <t>Juego PLAY CUBES 1.1C</t>
  </si>
  <si>
    <t>Juego PLAY CUBES 2.0MC</t>
  </si>
  <si>
    <t>Juego PLAY CUBES 3.0N</t>
  </si>
  <si>
    <t>Juego PLAY CUBES 3.0MN</t>
  </si>
  <si>
    <t>Juego PLAY CUBES 4.0C</t>
  </si>
  <si>
    <t>Juego PLAY CUBES 4.0</t>
  </si>
  <si>
    <t>Juego PLAY CUBES 4.0M</t>
  </si>
  <si>
    <t>Juego PLAY CUBES 5.0MCN</t>
  </si>
  <si>
    <t>Juego PLAY CUBES 7.0</t>
  </si>
  <si>
    <t>Juego PLAY CUBES 7.0M</t>
  </si>
  <si>
    <t>Juego PLAY CUBES 8.0SL</t>
  </si>
  <si>
    <t>Juego MURO</t>
  </si>
  <si>
    <t xml:space="preserve">Juego SALTO </t>
  </si>
  <si>
    <t>Juego PUERTA</t>
  </si>
  <si>
    <t>Juego CUERDAS</t>
  </si>
  <si>
    <t>Juego PLATAFORMA</t>
  </si>
  <si>
    <t>Juego PISADA</t>
  </si>
  <si>
    <t>Juego BALANCEO</t>
  </si>
  <si>
    <t>Juego TUNEL</t>
  </si>
  <si>
    <t>Juego PUENTE</t>
  </si>
  <si>
    <t>Juego SLALOM</t>
  </si>
  <si>
    <t>Juego VALLA DE SALTO SIMPLE</t>
  </si>
  <si>
    <t>Juego MESA DE DETENCIÓN</t>
  </si>
  <si>
    <t>Juego BALANCÍN PERROS</t>
  </si>
  <si>
    <t>Juego SLALOM PERROS</t>
  </si>
  <si>
    <t>Juego PASARELA PERROS</t>
  </si>
  <si>
    <t>Juego TUNEL PERROS</t>
  </si>
  <si>
    <t>Juego BARRA DE SALTO</t>
  </si>
  <si>
    <t>Juego SLALOM PERROS 1</t>
  </si>
  <si>
    <t>Juego TUNEL PARA PERROS</t>
  </si>
  <si>
    <t>Juego PASARELA PARA PERROS 1</t>
  </si>
  <si>
    <t>ID</t>
  </si>
  <si>
    <t>Descripción Técnica</t>
  </si>
  <si>
    <t>Valor Base Unitario</t>
  </si>
  <si>
    <t>555555555555 - IDRD - MEDIANA DE COTIZACIONES</t>
  </si>
  <si>
    <t>860061089 - IDRD - PROYECCIÓN</t>
  </si>
  <si>
    <t>8956232 - IDRD - MEDIA ARMONICA COTIZACIONES</t>
  </si>
  <si>
    <t>860.061.099.1 - IDRD</t>
  </si>
  <si>
    <t>5421452 - SERVI CERRADURAS</t>
  </si>
  <si>
    <t>6555555555 - IDRD - MENOR VALOR   DE COTIZACIONES</t>
  </si>
  <si>
    <t>66665555555 - IDRD - MEDIA ARITMETICA DE COTIZACIONES</t>
  </si>
  <si>
    <t>CHAZOS PLASTICO 1/4 x 3 1/2" impacto concreto</t>
  </si>
  <si>
    <t>999XXX-1 - MINISTERIO DE MINAS Y ENERGIA</t>
  </si>
  <si>
    <t>666666666252 - IDRD - MEDIA GEOMETRICA COTIZACIONES</t>
  </si>
  <si>
    <t>860.001.498-9 - CONSTRUDATA</t>
  </si>
  <si>
    <t>562221312 - IDRD - VALOR CIO AJUSTADO</t>
  </si>
  <si>
    <t>860.000.896-2 - SIKA ANDINA S.A.</t>
  </si>
  <si>
    <t>901.165.110-9 - ALBOR ILUMINACION E INGENIERIA SAS</t>
  </si>
  <si>
    <t>BARRERA ANTI RAIZ PARA EL MURO</t>
  </si>
  <si>
    <t>MALLA ELECTROSOLDADA 15*15 CMS</t>
  </si>
  <si>
    <t>VIGA IPE 100 ANCLADA SOBRE MUROS CON ANCLAJE DE 3/8"</t>
  </si>
  <si>
    <t>LAMINA DRENANTE PARA CUBIERTAS</t>
  </si>
  <si>
    <t>SUSTRATO ALIGERADO ABONADO</t>
  </si>
  <si>
    <t>CONCENTRICA SOLUCIONES DE INGENIERIA SAS</t>
  </si>
  <si>
    <t>830.037248-0 - CODENSA E.S.P.</t>
  </si>
  <si>
    <t>900661288 - CONTENUR COLOMBIA SAS</t>
  </si>
  <si>
    <t>901145966 - MDO GROUP SAS</t>
  </si>
  <si>
    <t>5898454121 - BALERCO  S.A.S.</t>
  </si>
  <si>
    <t>666665454444 - IDRD - MENOR PRECIO DE COTIZACIONES</t>
  </si>
  <si>
    <t>77777777777 - CONTRATO CONSULTORIA CEFE COMETAS</t>
  </si>
  <si>
    <t>860.035.027-7 9 - NORVENTAS PAVCO S.A. -TUBERIA-</t>
  </si>
  <si>
    <t>125457845 - FITNESS MARKET</t>
  </si>
  <si>
    <t>333333 - DEACERO / ALMASA</t>
  </si>
  <si>
    <t>895412 - MEM LTDA</t>
  </si>
  <si>
    <t>PRODIELCO - DIANMING</t>
  </si>
  <si>
    <t>5241521 - PAVCO-MEXICHEM</t>
  </si>
  <si>
    <t>9011109788 - C&amp;G CARANDINI - SPECTRUM Ingeniería e Iluminación</t>
  </si>
  <si>
    <t>SEÑAL DE NORMAS GENERALES A DOS CARAS.</t>
  </si>
  <si>
    <t>860061099 - MEDIA ARMONICA</t>
  </si>
  <si>
    <t>LOSETA PANOT 20X20X6 COLOR TERRACOTA</t>
  </si>
  <si>
    <t>830. - SCHREDER COLOMBIA S.A.</t>
  </si>
  <si>
    <t>POSTE METALICO TRONCOCONICO OCTOGONAL DE 14 METROS ET211, DIAMETRO BASE 450mm</t>
  </si>
  <si>
    <t>CABLE 3X185mm2 XLPE-15KV</t>
  </si>
  <si>
    <t>Cable de cobre desnudo # 4</t>
  </si>
  <si>
    <t>ABUTILON CAMPANILLA</t>
  </si>
  <si>
    <t>SIETE CUEROS ROJO</t>
  </si>
  <si>
    <t>CABALLERO DE LA NOCHE O JAZMIN DE NOCHE</t>
  </si>
  <si>
    <t>CALENDULA</t>
  </si>
  <si>
    <t>ESTACIÓN DE EQUILIBRIO PARKOUR 5 ELEMENTOS</t>
  </si>
  <si>
    <t>ESTACIÓN DE EQUILIBRIO PARKOUR 16 ELEMENTOS</t>
  </si>
  <si>
    <t>900513667 - AMBIENTE URBANO</t>
  </si>
  <si>
    <t>LOSETA PANOT 20X20X6 COLOR VERDE</t>
  </si>
  <si>
    <t>LOSETA PANOT 20X20X6 COLOR CHOCOLATE</t>
  </si>
  <si>
    <t>Luminaria UNISTREET 60leds - DW10 - 6000 lm - 39 W</t>
  </si>
  <si>
    <t>Luminaria UNISTREET 70leds - DW10 - 7000 lm - 43 W</t>
  </si>
  <si>
    <t>Luminaria UNISTREET 80leds - DW10 - 8000 lm - 50 W</t>
  </si>
  <si>
    <t>Luminaria UNISTREET 90leds - DW10 - 9000 lm - 57 W</t>
  </si>
  <si>
    <t>Luminaria UNISTREET 90leds - DM50 - 9000 lm - 57 W</t>
  </si>
  <si>
    <t>Luminaria UNISTREET 120leds - DW10 - 12000 lm - 71 W</t>
  </si>
  <si>
    <t>Luminaria UNISTREET 139leds - DW10 - 14000 lm - 83 W</t>
  </si>
  <si>
    <t>Luminaria UNISTREET 160leds - DW10 - 16000 lm - 97 W</t>
  </si>
  <si>
    <t>TANQUE DE AGUA CILÍNDRICO HORIZONTAL DE 2000 L</t>
  </si>
  <si>
    <t>ESTAMPADO DEL CONCRETO COLOR *</t>
  </si>
  <si>
    <t>TANQUE DE AGUA CILÍNDRICO HORIZONTAL DE 1650 L</t>
  </si>
  <si>
    <t>TANQUE DE AGUA CILÍNDRICO HORIZONTAL DE 10000 L</t>
  </si>
  <si>
    <t>TANQUE DE AGUA CILÍNDRICO HORIZONTAL DE 5000 L</t>
  </si>
  <si>
    <t>TANQUE ALMACENAMIENTO AGUA CILÍNDRICO HORIZONTAL 17500 L</t>
  </si>
  <si>
    <t>NEBULIZADOR PARA RIEGO 4MM TIPO DIG FOGGER</t>
  </si>
  <si>
    <t>BOMBA SUMERGIBLE TIPO LAPICERO 1.0 HP S/D 1 1/4″ 110 VAC ACERO INOX. MONOF. 75 MCA 18 GPM</t>
  </si>
  <si>
    <t>ELECTROBOMBA MULTIETAPA VERTICAL 2.0 HP 220 VAC ACERO INOX. TRIF. 125 MCA 9 GPM</t>
  </si>
  <si>
    <t>CIELO RASO PVC BLANCO BRILLANTE 5.95x0.25 7MM</t>
  </si>
  <si>
    <t>LADRILLO RECOCIDO COMÚN 20×10x6 cm Depósito</t>
  </si>
  <si>
    <t>859858444 - PRIETO Y PRIETO INGENIEROS</t>
  </si>
  <si>
    <t>89898985 - TUBOS COLMENA</t>
  </si>
  <si>
    <t>830065750 - ELECTROEQUIPOS</t>
  </si>
  <si>
    <t>Cable Guaya de acero  1/4"</t>
  </si>
  <si>
    <t>3654542346456 - GRUPO AZLO - Parque Infantiles Colombian</t>
  </si>
  <si>
    <t>789630 - ABENSALA PREFABRICADOS EXITO S.A.S.</t>
  </si>
  <si>
    <t>830.213333 - CASETONES MARCO TULIO UMBA</t>
  </si>
  <si>
    <t>800217123-2 - SUPERINTENDENCIA DE VIGILANCIA Y SEGURID</t>
  </si>
  <si>
    <t>85965425122 - ROY Y ALPHA S.A.</t>
  </si>
  <si>
    <t>8302145666 - SALAZAR FERRO INGENIEROS S.A.S.  SFI SAS</t>
  </si>
  <si>
    <t>2121212121 - MADERPLAST S.A.</t>
  </si>
  <si>
    <t>900470679 - Escenarios Deportivos S.A.S.</t>
  </si>
  <si>
    <t>900435618 - KONKRETUS S.A.S.</t>
  </si>
  <si>
    <t>830126433-1 - ASTRO EQUIPOS  LTDA</t>
  </si>
  <si>
    <t>999999999999 - CIUDADES SL</t>
  </si>
  <si>
    <t>830057342 - ECCOLOGICA</t>
  </si>
  <si>
    <t>1112222222222 - SIKA-BALCHER</t>
  </si>
  <si>
    <t>860.000.762-4 - LADRILLERA SANTAFE S.A.</t>
  </si>
  <si>
    <t>565555521 - SYNTEX  GEOSYNTHETICS -COLOMBIA</t>
  </si>
  <si>
    <t>861556545 - NACIONAL DE ELECTRICOS</t>
  </si>
  <si>
    <t>9878965 - DIACO GIERDAU</t>
  </si>
  <si>
    <t>830113629-9 - INTERELECTRICAS  LTDA</t>
  </si>
  <si>
    <t>632598721 - TECNODISEÑOS</t>
  </si>
  <si>
    <t>124582152 - ALFA</t>
  </si>
  <si>
    <t>2362565 - TUBERIA COLMENA</t>
  </si>
  <si>
    <t>58854747 - FERRECORTES LA CAMPIÑA</t>
  </si>
  <si>
    <t>860.000.054-8 - ALMACEN EL ARQUITECTO</t>
  </si>
  <si>
    <t>800242106-2 - HOMECENTER</t>
  </si>
  <si>
    <t>830 032 102-1 - ECOFLORA</t>
  </si>
  <si>
    <t>666323211 - FERRETERIA LA CAMPANA</t>
  </si>
  <si>
    <t>830098247-4 - E-VIDEO COMUNICACIONES</t>
  </si>
  <si>
    <t>900320797-9 - DICE INGENIERIA S.A.S</t>
  </si>
  <si>
    <t>1923650798 - ACFERBO</t>
  </si>
  <si>
    <t>860536345-7 - ACCESORIOS Y ACABADOS LTDA.</t>
  </si>
  <si>
    <t>8-154752692 - TIGRE - ADS</t>
  </si>
  <si>
    <t>877774414141 - DICOL LTDA.</t>
  </si>
  <si>
    <t>900468122 - TEMATIK BARCELONA SAS</t>
  </si>
  <si>
    <t>899.999.061 - SECRETARIA DISTRITAL DE AMBIENTE</t>
  </si>
  <si>
    <t>47874222222 - CONTRATO CONSULTORIA CDRC 1</t>
  </si>
  <si>
    <t>830054002-8 - NACIONAL DE ELECTRICOS -centro 3</t>
  </si>
  <si>
    <t>2565698 - IDU</t>
  </si>
  <si>
    <t>9999999999999999 - CIUDADES SL</t>
  </si>
  <si>
    <t>ESTRUCTURA MICROFUTBOL MOVIL 3x2m</t>
  </si>
  <si>
    <t>89585454444 - CONTRATO CONSULTORIA CDRC 2</t>
  </si>
  <si>
    <t>PROFESIONAL ESPECIALISTA CONSTRUCCIÓN VELÓDROMOS CATEGORÍA 3A (E.G.8;E.E.5)</t>
  </si>
  <si>
    <t>PROFESIONAL ESPECIALISTA/COORDINADOR BIM CATEGORÍA 3B (E.G.8;E.E.5)</t>
  </si>
  <si>
    <t>PROFESIONAL ESPECIALISTA HIDROGEÓLOGO CATEGORÍA 3C (E.G.8;E.E.5)</t>
  </si>
  <si>
    <t>Maestro O Inspector 1 Categoría 1</t>
  </si>
  <si>
    <t xml:space="preserve">Maestro O Inspector Categorìa 2 </t>
  </si>
  <si>
    <t/>
  </si>
  <si>
    <t>2026</t>
  </si>
  <si>
    <t>2027</t>
  </si>
  <si>
    <t>MEMORANDO Radicado IDRD No. 20243330355513</t>
  </si>
  <si>
    <t>ok</t>
  </si>
  <si>
    <t>MINISTERIO DE HACIENDA - Construcciones de vías</t>
  </si>
  <si>
    <t>DECRETO 1522 / 83</t>
  </si>
  <si>
    <t>TOTAL 
PROY / MESES</t>
  </si>
  <si>
    <t>Salario mínimo legal en Colombia</t>
  </si>
  <si>
    <t>1.1.1. Serie histórica en pesos colombianos_periodicidad anual</t>
  </si>
  <si>
    <t>Información disponible desde el 1 de julio de 1984.</t>
  </si>
  <si>
    <t>Variación porcentual anual %</t>
  </si>
  <si>
    <t>Decretos del Gobierno Nacional</t>
  </si>
  <si>
    <t>3506 de diciembre 27 de 1983</t>
  </si>
  <si>
    <t xml:space="preserve">0001 de enero de 1985 </t>
  </si>
  <si>
    <t xml:space="preserve">3754 de diciembre de 1985 </t>
  </si>
  <si>
    <t xml:space="preserve">3732 de diciembre de 1986 </t>
  </si>
  <si>
    <t xml:space="preserve">2545 de diciembre de 1987 </t>
  </si>
  <si>
    <t xml:space="preserve">2662 de diciembre de 1988 </t>
  </si>
  <si>
    <t xml:space="preserve">3000 de diciembre de 1989 </t>
  </si>
  <si>
    <t xml:space="preserve">3074 de diciembre de 1990 </t>
  </si>
  <si>
    <t xml:space="preserve">2867 de diciembre de 1991 </t>
  </si>
  <si>
    <t xml:space="preserve">2061 de diciembre de 1992 </t>
  </si>
  <si>
    <t xml:space="preserve">2548 de diciembre de 1993 </t>
  </si>
  <si>
    <t xml:space="preserve">2872 de diciembre de 1994 </t>
  </si>
  <si>
    <t xml:space="preserve">2310 de diciembre de 1995 </t>
  </si>
  <si>
    <t xml:space="preserve">2334 de diciembre de 1996 </t>
  </si>
  <si>
    <t xml:space="preserve">3106 de diciembre de 1997 </t>
  </si>
  <si>
    <t xml:space="preserve">2560 de diciembre de 1998 </t>
  </si>
  <si>
    <t xml:space="preserve">2647 de diciembre 23 de 1999 </t>
  </si>
  <si>
    <t xml:space="preserve">2579 de diciembre 13 de 2000 </t>
  </si>
  <si>
    <t xml:space="preserve">2910 de diciembre 31 de 2001 </t>
  </si>
  <si>
    <t xml:space="preserve">3232 de diciembre 27 de 2002 </t>
  </si>
  <si>
    <t xml:space="preserve">3770 de diciembre 26 de 2003 </t>
  </si>
  <si>
    <t xml:space="preserve">4360 de diciembre 22 de 2004 </t>
  </si>
  <si>
    <t xml:space="preserve">4686 de diciembre 21 de 2005 </t>
  </si>
  <si>
    <t xml:space="preserve">4580 de diciembre 27 de 2006 </t>
  </si>
  <si>
    <t xml:space="preserve">4965 de diciembre 27 de 2007 </t>
  </si>
  <si>
    <t xml:space="preserve">4868 de diciembre 30 de 2008 </t>
  </si>
  <si>
    <t xml:space="preserve">5053 de diciembre 30 de 2009 </t>
  </si>
  <si>
    <t xml:space="preserve">033 de enero 11 de 2011 </t>
  </si>
  <si>
    <t xml:space="preserve">4919 de diciembre 26 de 2011 </t>
  </si>
  <si>
    <t>2738 de diciembre 28 de 2012</t>
  </si>
  <si>
    <t>3068 de diciembre 30 de 2013</t>
  </si>
  <si>
    <t>2731 de diciembre 30 de 2014</t>
  </si>
  <si>
    <t>2552 de diciembre 30 de 2015</t>
  </si>
  <si>
    <t>2209 de diciembre 30 de 2016</t>
  </si>
  <si>
    <t>2269 de diciembre 30 de 2017</t>
  </si>
  <si>
    <t>2451 de diciembre 27 de 2018</t>
  </si>
  <si>
    <t>2360 de diciembre 26 de 2019</t>
  </si>
  <si>
    <t>1785 de diciembre 29 de 2020</t>
  </si>
  <si>
    <r>
      <rPr>
        <b/>
        <sz val="9"/>
        <color theme="1"/>
        <rFont val="Helvetica"/>
      </rPr>
      <t xml:space="preserve">Fuente: </t>
    </r>
    <r>
      <rPr>
        <sz val="9"/>
        <color theme="1"/>
        <rFont val="Helvetica"/>
      </rPr>
      <t>Ministerio del Trabajo (</t>
    </r>
    <r>
      <rPr>
        <u/>
        <sz val="9"/>
        <color rgb="FF0000FF"/>
        <rFont val="Helvetica"/>
      </rPr>
      <t>www.mintrabajo.gov.co</t>
    </r>
    <r>
      <rPr>
        <sz val="9"/>
        <color theme="1"/>
        <rFont val="Helvetica"/>
      </rPr>
      <t>) y decretos del Gobierno Nacional (</t>
    </r>
    <r>
      <rPr>
        <u/>
        <sz val="9"/>
        <color rgb="FF0000FF"/>
        <rFont val="Helvetica"/>
      </rPr>
      <t>www.presidencia.gov.co</t>
    </r>
    <r>
      <rPr>
        <sz val="9"/>
        <color theme="1"/>
        <rFont val="Helvetica"/>
      </rPr>
      <t>).</t>
    </r>
  </si>
  <si>
    <t>Año (aaaa)</t>
  </si>
  <si>
    <t>Salario mínimo diario (COP)</t>
  </si>
  <si>
    <t>Salario mínimo mensual (COP)</t>
  </si>
  <si>
    <t>1724 de diciembre 15 de 2021</t>
  </si>
  <si>
    <t>2613 de diciembre 28 de 2022</t>
  </si>
  <si>
    <t>2292 de diciembre 29 de 2023</t>
  </si>
  <si>
    <r>
      <rPr>
        <sz val="9"/>
        <color theme="1"/>
        <rFont val="Helvetica"/>
      </rPr>
      <t xml:space="preserve"> </t>
    </r>
    <r>
      <rPr>
        <b/>
        <sz val="9"/>
        <color theme="1"/>
        <rFont val="Helvetica"/>
      </rPr>
      <t xml:space="preserve">Notas: </t>
    </r>
  </si>
  <si>
    <t xml:space="preserve">desde el 1 de julio de 1984 se unificó el salario mínimo para todos los sectores de la economía. En los años en que se decretó el salario mínimo diario, este se multiplica por 30 días y se redondea a la unidad para determinar el valor mensual. Cuando se decretó el salario mínimo mensual, se divide por 30 y se redondea a dos decimales para obtener el salario diario. </t>
  </si>
  <si>
    <t xml:space="preserve">Variación porcentual con respecto al dato del año inmediatamente anterior. </t>
  </si>
  <si>
    <r>
      <rPr>
        <b/>
        <sz val="9"/>
        <color theme="1"/>
        <rFont val="Helvetica"/>
      </rPr>
      <t xml:space="preserve">(N/A) </t>
    </r>
    <r>
      <rPr>
        <sz val="9"/>
        <color theme="1"/>
        <rFont val="Helvetica"/>
      </rPr>
      <t xml:space="preserve"> No aplica</t>
    </r>
  </si>
  <si>
    <r>
      <rPr>
        <sz val="9"/>
        <color theme="1"/>
        <rFont val="Helvetica"/>
      </rPr>
      <t xml:space="preserve"> </t>
    </r>
    <r>
      <rPr>
        <i/>
        <sz val="9"/>
        <color theme="1"/>
        <rFont val="Helvetica"/>
      </rPr>
      <t>Banco de la República - Gerencia Técnica - información extraída de la bodega de datos -Serankua- el 19/09/2024 14:23:43</t>
    </r>
  </si>
  <si>
    <t>https://www.banrep.gov.co/es/estadisticas/salarios</t>
  </si>
  <si>
    <t xml:space="preserve"> IPC. Variación mensual, año corrido y anual</t>
  </si>
  <si>
    <t>2011 - 2023 (Diciembre)</t>
  </si>
  <si>
    <t>Años</t>
  </si>
  <si>
    <t>Variación %</t>
  </si>
  <si>
    <t>Mensual</t>
  </si>
  <si>
    <t>Año corrido</t>
  </si>
  <si>
    <t>Anual</t>
  </si>
  <si>
    <r>
      <rPr>
        <b/>
        <sz val="8"/>
        <rFont val="Segoe UI"/>
        <family val="2"/>
      </rPr>
      <t>Fuente</t>
    </r>
    <r>
      <rPr>
        <sz val="8"/>
        <rFont val="Segoe UI"/>
        <family val="2"/>
      </rPr>
      <t>: DANE.</t>
    </r>
  </si>
  <si>
    <r>
      <rPr>
        <b/>
        <sz val="8"/>
        <rFont val="Segoe UI"/>
        <family val="2"/>
      </rPr>
      <t xml:space="preserve">Nota: </t>
    </r>
    <r>
      <rPr>
        <sz val="8"/>
        <rFont val="Segoe UI"/>
        <family val="2"/>
      </rPr>
      <t>La diferencia en la suma de las variables, obedece al sistema de aproximación y redondeo.</t>
    </r>
  </si>
  <si>
    <t>PESOS DE PORTERÍA DE FÚTBOL PLAYA PROFESIONAL</t>
  </si>
  <si>
    <t>Niple en PVC-P 1 1/2", Longitud 2" para Union garrafas</t>
  </si>
  <si>
    <t>Probeach Courtline - Cinta de demarcacion Rugby playa en polipropileno de 25 mm de ancho color azul</t>
  </si>
  <si>
    <t>SEÑAL EN POLIESTIRENO DE 1,25 m 0,35 m, LAMINADO VINILO FOTOLUMINISCENTE E IMPRESIÓN DIGITAL EN ALTA</t>
  </si>
  <si>
    <t>VIDRIO INCOLORO 5 MM FILETEADO MEDIDA 545 X 1700</t>
  </si>
  <si>
    <t>VIDRIO LAMINADO 3+3 CON PELICULA TIPO ESPEJO</t>
  </si>
  <si>
    <t xml:space="preserve">VIDRIO LAMINADO 3+3 </t>
  </si>
  <si>
    <t>VIDRIO LAMINADO 3+3 PULIDO LADOS LARGOS</t>
  </si>
  <si>
    <t xml:space="preserve">VIDRIO LAMINADO 5+5 INCOLORO MONOLITICO CON TRANSPORTE </t>
  </si>
  <si>
    <t>MANIJA CON LLAVE NEGRA + BARRA ANTIPANICO ROJO-NEGRO PUSH ISEO</t>
  </si>
  <si>
    <t xml:space="preserve">Tanque Ponyplast 500L Con Tapa Negro </t>
  </si>
  <si>
    <t>Repuesto para balancín doble en x soporte de eje doble</t>
  </si>
  <si>
    <t>Repuesto rotador 4 ejes para balancin rotador cuadruple</t>
  </si>
  <si>
    <t>CINTA FIJA  DEMARCACION  CANCHA TENIS POLVO</t>
  </si>
  <si>
    <t>ARCOS BALONMANO PROFESIONAL (PAR), INCLUYE RED</t>
  </si>
  <si>
    <t>ANCLAJES PARA FIJACIÓN DE ARCOS DE BALONMANO PROFESIONAL</t>
  </si>
  <si>
    <t>CINTA DELIMITANTE DEL CAMPO BALÓNMANO PROFESIONAL</t>
  </si>
  <si>
    <t>POSTES DE RED PARA TENIS PLAYA PROFESIONAL</t>
  </si>
  <si>
    <t>PIEZAS DE FUNDAS DE SUELO PARA TENIS PLAYA PROFESIONAL</t>
  </si>
  <si>
    <t>PIEZAS DE PLACAS DE ANCLAJE A SUELO PARA TENIS PLAYA PROFESIONAL</t>
  </si>
  <si>
    <t>JUEGO DE ELEMENTOS DE FIJACIÓN PARA TENIS PLAYA PROFESIONAL</t>
  </si>
  <si>
    <t>RED DE TENIS PLAYA PROFESIONAL</t>
  </si>
  <si>
    <t>ANTENAS DE RED DE TENIS PLAYA PROFESIONAL</t>
  </si>
  <si>
    <t>CINTAS DELIMITADORAS DE TENIS PLAYA PROFESIONAL</t>
  </si>
  <si>
    <t>ALMOHADILLAS PARA POSTES DE TENIS DE PLAYA PROFESIONAL</t>
  </si>
  <si>
    <t>JUEGO DE POSTES DE VOLEY PLAYA PROFESIONAL</t>
  </si>
  <si>
    <t>PIEZAS DE PANELES DE SUELO PARA VOLEY PLAYA PROFESIONAL</t>
  </si>
  <si>
    <t>JUEGO DE VIGAS DE MADERA (6 PIEZAS) PARA VOLEY PLAYA PROFESIONAL</t>
  </si>
  <si>
    <t>RED PARA VOLEY PLAYA PROFESIONAL - Pro beach Net Plus</t>
  </si>
  <si>
    <t>ANTENAS DE RED DE VOLEY PLAYA PROFESIONAL</t>
  </si>
  <si>
    <t>CINTAS DELIMITADORAS DE VOLEY PLAYA PROFESIONAL</t>
  </si>
  <si>
    <t>ALMOHADILLAS PARA POSTES DE VOLEY PLAYA PROFESIONAL</t>
  </si>
  <si>
    <t>PORTERÍA DE FÚTBOL PLAYA</t>
  </si>
  <si>
    <t>LÍNEA DE CANCHA DE FÚTBOL PLAYA PROFESIONAL</t>
  </si>
  <si>
    <t xml:space="preserve">TRANSPORTE DE 1 CONTENEDOR TIPO BAÑO / VR X VIAJE </t>
  </si>
  <si>
    <t xml:space="preserve">ALQUILER DE CAMION GRUA / CARGUE / DESCARGUE /VR DIA 8 HORAS  </t>
  </si>
  <si>
    <t xml:space="preserve">TRANSPORTE EQUIPO Y ACCESORIOS / 25 TONELADAS </t>
  </si>
  <si>
    <t>REDES DE PORTERÍA DE FÚTBOL PLAYA PROFESIONAL</t>
  </si>
  <si>
    <t>BANDERAS (SET) DE FÚTBOL PLAYA PROFESIONAL</t>
  </si>
  <si>
    <t>Fabricacion e instalacion de puertas en acero inox cal 20 baño de mujeres -baño hombres.</t>
  </si>
  <si>
    <t>Cambio de pasadores de puertas baño discapacitados</t>
  </si>
  <si>
    <t>Divisiones de orinales en acero inox cal 20</t>
  </si>
  <si>
    <t>Cambio de mueble en acero inox cal 20</t>
  </si>
  <si>
    <t xml:space="preserve">Lavamanos en acero inox antivandalico y mueble en acero inox </t>
  </si>
  <si>
    <t>Mantenimiento de puerta de ingreso corrediza</t>
  </si>
  <si>
    <t xml:space="preserve">Cambio de celosia parte externa del modulo recubrimiento del modulo parte inferior </t>
  </si>
  <si>
    <t>CAMBIO DE 38 PERFILES RECTANGULARES 7,5CM*2,5CM CAL18</t>
  </si>
  <si>
    <t>CAMBIO DE VIDRIO LAMINADO 4+4 229MM*84MM</t>
  </si>
  <si>
    <t>DESMONTE SUMINISTRO E INSTALACION DE PLATERO EN ACERO INOXIDABLE SATINADO 304 CON ACCESORIOS</t>
  </si>
  <si>
    <t>DESMONTE DE LISTONES DE MADERA</t>
  </si>
  <si>
    <t>CAMBIO DE LAMINAS DE ACERO INOXODABLE 304 120CM*50CM</t>
  </si>
  <si>
    <t>PINTURA GENERAL DEL MODULO CON ANTICORROSIVO Y ESMALTE GRIS 7045</t>
  </si>
  <si>
    <t>Lavado con Hidrolavadora piso de caucho.  (En m2).</t>
  </si>
  <si>
    <t>Tratamiento con resina alifatica sobre el área del cuacho</t>
  </si>
  <si>
    <t>ACOMPAÑAMIENTO TÉCNICO MECÁNICO PARA ASCENSORES EN EVENTOS DEPORTIVOS O CULTURALES (PARTIDOS/CONCIER</t>
  </si>
  <si>
    <t>Control, extraccion y manejo de colmenas incluye trajes especiales, plataforma de trabajo en alturas</t>
  </si>
  <si>
    <t>FORRO O FUNDA EN NYLON PARA BAFLES, CON CREMALLERA PARA LA TAPA, 1,31m x 0,67m x 0,83 m.</t>
  </si>
  <si>
    <t>LUMINARIA LED CW 120-277V 200W SWB GM 5700K</t>
  </si>
  <si>
    <t>LUMINARIA LEDVANCE HIGH POWER 100-277V 600W 5700K</t>
  </si>
  <si>
    <t>MANTENIMIENTO DE JUEGOS INFANTILES. INCLUYE: LIMPIEZA, ENGRASE Y AJUSTES</t>
  </si>
  <si>
    <t>PROTECTORES AMORTIGUACIÓN PARA POSTES, ETHAURETANO DE 30 mm FORRADO EN NYLON, CORREAS EN VELCRO RECU</t>
  </si>
  <si>
    <t>Repuesto tapas juego red piramidal - marca Berliner. (SUM+INST)</t>
  </si>
  <si>
    <t>Repuesto malla red juego red piramidal - marca Berliner. (SUM+INST)</t>
  </si>
  <si>
    <t>Repuesto tensores juego red piramidal - marca Berliner. (SUM+INST)</t>
  </si>
  <si>
    <t>RED REPUESTO JUEGO TOBOGÁN 5-13 AÑOS 30 NIÑOS. (SUM+INST)</t>
  </si>
  <si>
    <t>TUBOS REPUESTO ESTRUCTURA JUEGO TOBOGÁN 5-13 AÑOS 30 NIÑOS. (SUM+INST)</t>
  </si>
  <si>
    <t>TOBOGÁN REPUESTO JUEGO TOBOGÁN 5-13 AÑOS 30 NIÑOS. (SUM+INST)</t>
  </si>
  <si>
    <t>RED REPUESTO JUEGO CIRCUITO OBSTÁCULOS 5-12 AÑOS, 36 NIÑOS (SUM+INST)</t>
  </si>
  <si>
    <t>TUBOS REPUESTO ESTRUCTURA JUEGO CIRCUITO OBSTÁCULOS 5-13 AÑOS 36 NIÑOS. (SUM+INST)</t>
  </si>
  <si>
    <t>TRAMO DESLIZADERO ROTOMOLDEADO PARA JUEGO TOBOGAN RECTO, L=8 m H=3,8 m</t>
  </si>
  <si>
    <t>CESTA O CANASTA TIPO NIDO PARA COLUMPIO, EDAD 2 A 8 AÑOS. (SUM+INST)</t>
  </si>
  <si>
    <t>REJILLA PREFABRICADA PARA CÁRCAMO 0,50m x 0,25m x 0,05m</t>
  </si>
  <si>
    <t>BLACKOUT ENRROLLABLE BLANCO</t>
  </si>
  <si>
    <t>Suministro de baño en acero inox antivandalico</t>
  </si>
  <si>
    <t xml:space="preserve">PERFILES O VIGAS DE MADERA ESCUADRADAS PARA PORTERÍAS DE FÚTBOL PLAYA PROFESIONAL. L = 1 m, 80 X 80 </t>
  </si>
  <si>
    <t>PASOS REPUESTO JUEGO TOBOGÁN 5-13 AÑOS 30 NIÑOS. (SUM+INST)</t>
  </si>
  <si>
    <t>VALOR PROYECTADO</t>
  </si>
  <si>
    <t>ÚLTIMO AÑO DE ACTUALIZACIÓN</t>
  </si>
  <si>
    <t>ULT AÑO ACT</t>
  </si>
  <si>
    <t>tabla 1</t>
  </si>
  <si>
    <t>VALOR DE:</t>
  </si>
  <si>
    <t>Año</t>
  </si>
  <si>
    <t>GPS - ALQUILER DIA</t>
  </si>
  <si>
    <t>LADRILLO RECOCIDO COMUN 12x24x6 Dep. *NO USAR*</t>
  </si>
  <si>
    <t>FORMCLAMPS</t>
  </si>
  <si>
    <t>CAJA INSPECCION 40X40X30CM       FIBRIT</t>
  </si>
  <si>
    <t>POSTE DE CONC. PRETENS ENERG. Y TEL (8m) ROTURA 510(KG)</t>
  </si>
  <si>
    <t>POSTE DE CONC. PRETENS. ENERG. Y TEL (8m) ROTURA 750(KG)</t>
  </si>
  <si>
    <t>POSTE DE CONC. PRETENS. ENERG. Y TEL (10m) ROTURA 510(KG)</t>
  </si>
  <si>
    <t>POSTE DE CONC. PRETENS. ENERG. Y TEL (12m) ROTURA 510(KG)</t>
  </si>
  <si>
    <t>POSTE DE CONC. PRETENS. ENERG. Y TEL (14m) ROTURA 1050(KG)</t>
  </si>
  <si>
    <t>POSTE DE CONC.PRETENS A.P.(8m) ROTURA 510(KG)</t>
  </si>
  <si>
    <t>AYUDANTE ALBAÑILERIA GENERAL + PREST. HORA**</t>
  </si>
  <si>
    <t>VARA DE LIMATON DIAMETRO=10CM Y LONG 4 M</t>
  </si>
  <si>
    <t>TINA EN POLIESTER REFORZADO CON FIBRA DE VIDRIO DE 2,00 m X1,80 m</t>
  </si>
  <si>
    <t>CABLE AL AISLADO THHN/THWN #500 MCM</t>
  </si>
  <si>
    <t>COFRE KIT METALAR</t>
  </si>
  <si>
    <t>LIMATON 10 A 12 DE DIAMETRO X 3,5 MTS INMUNIZADOS</t>
  </si>
  <si>
    <t>Malla Nylon #3 inmunizado color negro + accesorios</t>
  </si>
  <si>
    <t>GRAMA SINTETICA NEW GOLDEN II VERDE, 30 MM 3/8", 1500 g/m2</t>
  </si>
  <si>
    <t>ALFOMBRA 6,45 MM - 542,5 G/M2</t>
  </si>
  <si>
    <t>EQUIPO SPLIT, AIRE ACONDICIONADO, DE CAPACIDAD 24000 BTU</t>
  </si>
  <si>
    <t>EXTRACTOR DE AIRE DE 16" INDUSTRIAL</t>
  </si>
  <si>
    <t>CALENTADOR DE ALTA RECUPERACION, 30 galones.</t>
  </si>
  <si>
    <t>Sistema de iluminación y control</t>
  </si>
  <si>
    <t>Sistema de pantallas para visualización de eventos culturales y deportivos</t>
  </si>
  <si>
    <t>Sistema de Fuentes No Convencionales de Energías Renovables - Paneles solares</t>
  </si>
  <si>
    <t>Sistema de piso maderamen para prácticas deportivas</t>
  </si>
  <si>
    <t>MOLDE ADOQUIN EN HILERA (0,92M X 0,45M)</t>
  </si>
  <si>
    <t>PASO RECTANGULAR 30X75CM</t>
  </si>
  <si>
    <t>PASO CIRCULAR D=30CM</t>
  </si>
  <si>
    <t>Tratamiento / disposición de residuos de retamo espinoso</t>
  </si>
  <si>
    <t>LED MNCONTINUUM 30-60W NW SP24</t>
  </si>
  <si>
    <t>Tablero trifásico de 18 ctos, Luminex LEGRAND TWS-18BO</t>
  </si>
  <si>
    <t>TRANSFERENCIA MANUAL REVERSIBLE TRIFÁSICO 3 POLOS 100 AMP 1 0 2 64X64 CON PUENTE VOLTIO 20206</t>
  </si>
  <si>
    <t>GRAMA SINTeTICA VERDE 30MM 3/8 1500G/M2</t>
  </si>
  <si>
    <t>GRAMA SINTeTICA VERDE 25MM 3/8 750g/m2</t>
  </si>
  <si>
    <t>PISO MODULAR ANTIDESLIZANTE ZONAS HUMEDAS 30,5x30,5 cm</t>
  </si>
  <si>
    <t>ESQUINERO / RAMPA PISO MODULAR ANTIDESLIZANTE</t>
  </si>
  <si>
    <t>BANCAS CAMERINOS JUGADORES L=2m CON PERCHERO</t>
  </si>
  <si>
    <t>RECUBRIMIENTO SINTETICO PATINODROMO</t>
  </si>
  <si>
    <t>MESON BAÑO CON POCETA CORRIDA X 55CM</t>
  </si>
  <si>
    <t>VIDRIO EN MARQUETERIA EN ALUMINIO, TUBERIA 3"X1 - 1/2"</t>
  </si>
  <si>
    <t>VIDRIO EN MARQUETERIA EN ALUMINIO, TUBERIA 1-1/2" X 1-1/2"</t>
  </si>
  <si>
    <t>Escritorio, tablex de 36mm, dimensiones 50cm x 100cm</t>
  </si>
  <si>
    <t>PUERTA SISTEMA PROYECTANTE, MARCO EN ALUMINIO 2 HOJAS</t>
  </si>
  <si>
    <t>ROLLO DE PAPEL BOND BLANCO  91 cm x 50 m, 75 gr</t>
  </si>
  <si>
    <t>TINTA PARA PLOTTER 1000 ml</t>
  </si>
  <si>
    <t xml:space="preserve">TONER PARA IMPRESORA LASER 136X HP negro </t>
  </si>
  <si>
    <t>CAJA NIDO PEQUEÑA TIPO I</t>
  </si>
  <si>
    <t>CAJA NIDO PEQUEÑA TIPO II</t>
  </si>
  <si>
    <t>CAJA NIDO PEQUEÑA TIPO III</t>
  </si>
  <si>
    <t>CAJA NIDO PEQUEÑA TIPO IV</t>
  </si>
  <si>
    <t>CAJA NIDO PEQUEÑA TIPO V</t>
  </si>
  <si>
    <t>CAJA NIDO PEQUEA TIPO VI</t>
  </si>
  <si>
    <t>CAJA NIDO PEQUEÑA TIPO VII</t>
  </si>
  <si>
    <t>CAJA NIDO PEQUEÑA TIPO VIII</t>
  </si>
  <si>
    <t>ARMELLA CERRADA DE 14X30 MM - CAJA X 144 UN</t>
  </si>
  <si>
    <t>ARMELLA CERRADA DE 26X52mm - CAJA X 144UN</t>
  </si>
  <si>
    <t>MADEJA FIQUE X 100M X 1.5MM DE CALIBRE</t>
  </si>
  <si>
    <t xml:space="preserve">ROLLO X 175M SOGA FIQUE 16MM, 5/8" (ROLLO X25 kg X 175M) </t>
  </si>
  <si>
    <t>PROTECCIÓN ANTI-ESCALADA CON PINTURA DE ACEITE PARA EXTERIORES</t>
  </si>
  <si>
    <t>PANTALLA INDUSTRIAL DE 65” PARA INTERIORES</t>
  </si>
  <si>
    <t xml:space="preserve">SOPORTE PANTALLA 32" -  80"  TUBULAR DE TECHO </t>
  </si>
  <si>
    <t xml:space="preserve">PANTALLA INDUSTRIAL DE 75” TIPO ESCAPARATE </t>
  </si>
  <si>
    <t>SOPORTE DE DOS LADOS, CON UBICACIÓN HORIZONTAL O VERTICAL.</t>
  </si>
  <si>
    <t xml:space="preserve">LED SYL-STREET 22-35W NW 7P    </t>
  </si>
  <si>
    <t xml:space="preserve">LED SYL-STREET 36-60 W NW 7P    </t>
  </si>
  <si>
    <t xml:space="preserve">LED Street Light Syl-Street 66-100W    </t>
  </si>
  <si>
    <t xml:space="preserve">Led SYLVANIA Street 94-120W  </t>
  </si>
  <si>
    <t xml:space="preserve">LED SYL STREET 96-150W NW 7P    </t>
  </si>
  <si>
    <t xml:space="preserve">KIT SOLAR SYL-STREET 35W 36H </t>
  </si>
  <si>
    <t xml:space="preserve">Kit Solar Syl-Street Gel 60W    </t>
  </si>
  <si>
    <t xml:space="preserve">Kit Solar Syl-Street Gel 90W    </t>
  </si>
  <si>
    <t xml:space="preserve">LED Proyector Sylflood High Wattage 800W 45°    </t>
  </si>
  <si>
    <t xml:space="preserve">LED Proyector Sylflood High Wattage 300W    </t>
  </si>
  <si>
    <t xml:space="preserve">LED SYLFLOOD 150W CW 60° </t>
  </si>
  <si>
    <t xml:space="preserve">LED Proyector Sylflood High Wattage 400W     </t>
  </si>
  <si>
    <t>Proyector LED SYLFLOOD 960W CW 45°</t>
  </si>
  <si>
    <t>Proyector LED SYLFLOOD 960W CW 15°</t>
  </si>
  <si>
    <t>Tornillos rosca ordinaria 3/8 x 4” con arandela, guasa y tuerca</t>
  </si>
  <si>
    <t>Tornillos rosca ordinaria 3/8 x 2” con arandela, guasa y tuerca</t>
  </si>
  <si>
    <t>Tornillos rosca ordinaria 5/16 x 2” con arandela, guasa y tuerca</t>
  </si>
  <si>
    <t>Tornillos rosca ordinaria 1/4 x 2” con arandela, guasa y tuerca</t>
  </si>
  <si>
    <t>Rodamiento 6204</t>
  </si>
  <si>
    <t>Correa A120</t>
  </si>
  <si>
    <t xml:space="preserve">Correa A 80 </t>
  </si>
  <si>
    <t>Correa B 208</t>
  </si>
  <si>
    <t>Correa A 72</t>
  </si>
  <si>
    <t>Correa A136</t>
  </si>
  <si>
    <t>Correa B 198</t>
  </si>
  <si>
    <t>Correa A 96</t>
  </si>
  <si>
    <t>Correa A 64</t>
  </si>
  <si>
    <t>Correa A 94</t>
  </si>
  <si>
    <t>Desengrasante hidrosoluble P-444</t>
  </si>
  <si>
    <t>Aceite Conditioner ICE</t>
  </si>
  <si>
    <t>ENSAYO PESO UNITARIO SECO EN LOS SUELOS</t>
  </si>
  <si>
    <t>POSTE DE CONC.PRETENS A.P.(16m) ROTURA 1050(KG) -1 SE</t>
  </si>
  <si>
    <t>ENSAYO CORTE DIRECTO COHESIVO CD 3 PUNTOS</t>
  </si>
  <si>
    <t>Poste metálicoH=16m con peldaños,canasta y anclaje  ROTURA 1050(KG)</t>
  </si>
  <si>
    <t>POSTE CONCRETO 12m ROTURA 1050(KG)</t>
  </si>
  <si>
    <t>POSTE DE CONC. PRETENS. ENERG. Y TEL (10m) ROTURA 750KG</t>
  </si>
  <si>
    <t>POSTE DE CONC.PRETENS A.P.(8m) RESISTENC:ROTURA 750(KG)</t>
  </si>
  <si>
    <t>RESMA DE PAPEL CARTA</t>
  </si>
  <si>
    <t>BORNA CONEXIÓN CABLE Nº4 AWG ESTAÑADA</t>
  </si>
  <si>
    <t>TERMINAL COBRE N°2 AWG</t>
  </si>
  <si>
    <t>TERMINAL DE COBRE ESTAÑADO N°6 AWG</t>
  </si>
  <si>
    <t xml:space="preserve">Borna 4 </t>
  </si>
  <si>
    <t>INTERVENTORÍA EST Y DIS</t>
  </si>
  <si>
    <t>CANTIDAD DE PARQUES POR  GRUPO</t>
  </si>
  <si>
    <t>ALMADANA 10 LIBRAS CON CABO</t>
  </si>
  <si>
    <t>CANALETA METALICA DIVIDIDA 10x4x240 CM</t>
  </si>
  <si>
    <t>DESENGRASANTE HIDROSOLVENTE (BIOBRIT)</t>
  </si>
  <si>
    <t>WORM SHAFT Ref.12-860171-000</t>
  </si>
  <si>
    <t>CLUTCH PULLEY Ref.12-860717-000</t>
  </si>
  <si>
    <t>DECK LIFT HOOK Ref.12-100832-3</t>
  </si>
  <si>
    <t>INSTALLATON AIR FITTING Ref.12-700268-000</t>
  </si>
  <si>
    <t>CROSS CONVEYOR BELT Ref.12-450037-000</t>
  </si>
  <si>
    <t>PIN Ref.12-100306-000</t>
  </si>
  <si>
    <t>SCISSOR ARM Ref.12-200016-091</t>
  </si>
  <si>
    <t>URETHANE POWER Ref.90-520060-000</t>
  </si>
  <si>
    <t>RUBBER DECK CHUTES Ref.12-200894-000</t>
  </si>
  <si>
    <t>RUBBER DECK CHUTES Ref.12-2000864-000</t>
  </si>
  <si>
    <t>RUBBER DECK CHUTES Ref.12-2000895-000</t>
  </si>
  <si>
    <t>SOLENOIDE 208V Ref.10-688003-000</t>
  </si>
  <si>
    <t>Aceite</t>
  </si>
  <si>
    <t>RUBBER DECK ROLLER ASSEMBLY Ref.12-200114-000</t>
  </si>
  <si>
    <t>MODULAR PIN WHEEL Ref.12-860071-000</t>
  </si>
  <si>
    <t>URETHANE PIT CUSHION FACING Ref.12-252308-000</t>
  </si>
  <si>
    <t>MAGNETIC Ref.12-862163-000</t>
  </si>
  <si>
    <t>SPOTTING FINGERS Ref.12-200892-000 ( R.H)</t>
  </si>
  <si>
    <t>SPOTTING FINGERS Ref.12-200893-000(L.H)</t>
  </si>
  <si>
    <t>BALL WHEEL ROLLER ASSEMBLY Ref.12-400268-000</t>
  </si>
  <si>
    <t>PINSETTER MOTOR Ref.12-752056-000</t>
  </si>
  <si>
    <t>PIN GUIDE WIRES Ref.12-150294-000</t>
  </si>
  <si>
    <t>PIN GUIDE WIRES Ref.12-150295-000</t>
  </si>
  <si>
    <t>PIN GUIDE WIRES Ref.12-150297-000</t>
  </si>
  <si>
    <t>PIN GUIDE WIRES Ref.12-150296-000</t>
  </si>
  <si>
    <t>DECK HOOK CAM LAVER Ref.12-100178-00</t>
  </si>
  <si>
    <t>ELECTRONIC TRIGGERING CONTROL SYSTEM Ref.12-862584-400</t>
  </si>
  <si>
    <t>CAM FOLLOW NEEDLE BEARING Ref.11-480001-000</t>
  </si>
  <si>
    <t>RODAMIENTO 607 R</t>
  </si>
  <si>
    <t>PAPEL K2 CLOTH</t>
  </si>
  <si>
    <t>POWER LIFT MOTOR Ref.53-8600022-010</t>
  </si>
  <si>
    <t>PURE RUBBER LIFT ROD COVERS Ref.12-400048-091</t>
  </si>
  <si>
    <t>MOGADOR UNA CARA DIGITAL EXTERIOR CON PANTALLA DE 75”</t>
  </si>
  <si>
    <t>TÓTEM TIPO COLUMNA METALICA AUTOPORTANTE CON PANEL SOLAR INTEGRADO.</t>
  </si>
  <si>
    <t>MICROSENSOR MONITOREO MATERIAL PARTICULADO INSTALACION WIFI FIJO</t>
  </si>
  <si>
    <t>POSTE PARA UNIDAD DE CAMARA LPR</t>
  </si>
  <si>
    <t>LICENCIA DE SOFTWARE DE ADMINISTRACION DE CONTENIDO VISUALIZACION DIGITAL</t>
  </si>
  <si>
    <t>MICROSENSOR MONITOREO MATERIAL PARTICULADO CON WIFI MOVIL CON SIMCARD</t>
  </si>
  <si>
    <t>SUMINISTRO DE TRAMPOLÍN COMPLETO NUEVO Maxiflex B16, marca Duraflex</t>
  </si>
  <si>
    <t>Señal complementaria, braille, 0.2 m x 0.3 m, acrílico mate.</t>
  </si>
  <si>
    <t>Señal complementaria, braille, 0.3 m x 0.15 m, acrílico mate.</t>
  </si>
  <si>
    <t>Señal condición de seguridad, braille, 0.2 m x 0.3 m, acrílico mate, fotoluminiscente.</t>
  </si>
  <si>
    <t>Señal condición de seguridad, braille, 0.3 m x 0.15 m, acrílico mate, fotoluminiscente.</t>
  </si>
  <si>
    <t>Señal contra incendio, braille, 0.3 m x 0.15 m, acrílico mate, fotoluminiscente.</t>
  </si>
  <si>
    <t>Señal de advertencia, braille, 0.2 m x 0.3 m, acrílico mate, fotoluminiscente.</t>
  </si>
  <si>
    <t>Señal de prohibición, braille, 0.2 m x 0.3 m, acrílico mate, fotoluminiscente.</t>
  </si>
  <si>
    <t>CONCRETO 4000 PSI RELACIÓN AGUA CEMENTO 0,4</t>
  </si>
  <si>
    <t>ALIGERAMIENTO PERDIDO EN ICOPOR D = 8 RECUBIERTO EN POLIETILENO CALIBRE 3</t>
  </si>
  <si>
    <t>CONCRETO 6000 PSI-28 DIAS-AST 6"</t>
  </si>
  <si>
    <t>CONCRETO 5000 PSI-28 DIAS-AST 6"</t>
  </si>
  <si>
    <t>NO USAR - KIT SOLAR ALUMBRADO PUBLICO URBAN 35W 4000K 100P</t>
  </si>
  <si>
    <t>NO USAR - KIT SOLAR ALUMBRADO PUBLICO URBAN 60W 4000K 100P</t>
  </si>
  <si>
    <t>NO USAR- KIT SOLAR ALUMBRADO PUBLICO URBAN 90W 4000K 100P</t>
  </si>
  <si>
    <t>NO USAR - LUMINARIA SYLVANIA LED STREET 45-90W NW URBAN</t>
  </si>
  <si>
    <t>NO USAR- LUMINARIA LED PROYECTOR SYLVEO PRO 800W</t>
  </si>
  <si>
    <t>NO USAR - LUMINARIA LED REFLECTOR SYLVEO 300W CW UNV</t>
  </si>
  <si>
    <t>NO USAR - LUMINARIA PROYECTOR SYLVANIA LED SYLVEO 150 W CW UNV</t>
  </si>
  <si>
    <t>NO USAR - LUMINARIA PROYECTOR SYLVANIA LED SYLVEO PRO 400 W</t>
  </si>
  <si>
    <t>NO USAR - LUMINARIA SYLVANIA LED STREET 18-35 W NW URBAN</t>
  </si>
  <si>
    <t>NO USAR - LUMINARIA SYLVANIA LED STREET 30-60 W NW URBAN</t>
  </si>
  <si>
    <t>NO USAR - LUMINARIA SYLVANIA LED STREET 60-120 W NW URBAN</t>
  </si>
  <si>
    <t>NO USAR - LUMINARIA SYLVANIA LED STREET 75-150 W NW URBAN</t>
  </si>
  <si>
    <t>Detalles</t>
  </si>
  <si>
    <t>Tipo</t>
  </si>
  <si>
    <t>ID Fabricante</t>
  </si>
  <si>
    <t>Silla Con Espaldar Estadio Polipro Alto Imp (Sum+Inst)</t>
  </si>
  <si>
    <t>A. PERSONAL MINIMO REQUERIDO PARA</t>
  </si>
  <si>
    <t>B. PERSONAL MINIMO REQUERIDO PARA</t>
  </si>
  <si>
    <t>F.   SUMINISTROS Y OTROS ELEMENTOS (CAMPAMENTO, CERRAMIENTOS, VIGILANCIA, ETC. Y OTROS GASTOS)</t>
  </si>
  <si>
    <t>INTERVENTORÍA OBRA</t>
  </si>
  <si>
    <t>DECRETO 768 DE 2022 Por el cual se actualiza la Tabla de Clasificación de Actividades Económicas para el Sistema General de Riesgos Laborales y se dictan otras disposiciones</t>
  </si>
  <si>
    <t>https://safetya.co/normatividad/decreto-768-de-2022/#at2</t>
  </si>
  <si>
    <t>1	7110	01	Actividades de arquitectura e ingeniería y otras actividades conexas de consultoría técnica, incluye actividades de consultoría de arquitectura: diseño de edificios y dibujo de planos de construcción, planificación urbana y arquitectura paisajista, diseño de ingeniería consultoría relativas a: maquinaria, procesos y plantas industriales, ingeniería civil, hidráulica y de tráfico, proyectos de ordenación hídrica, proyectos de ingeniería eléctrica sin presencia en las instalaciones donde se desarrolla el proyecto (sin intervención directa en obras).</t>
  </si>
  <si>
    <t>Actividades de arquitectura e ingeniería y otras actividades conexas de consultoría técnica, incluye trabajo de campo para estudios geofísicos, geológicos, topografía, y sismográficos, Los servicios geodésicos: actividades de agrimensura, estudios hidrológicos, estudios de subsuelo, actividades cartográficas y de información espacial.</t>
  </si>
  <si>
    <t>Ya incluye el tiempo de ejecución del contrato, es decir, solo se colocan los meses adicionales de cobertura de la poliza sin sumar los meses de ejecución del contrato.</t>
  </si>
  <si>
    <t>https://biblioteca.sena.edu.co/paginas/bases.html</t>
  </si>
  <si>
    <t>SOPORTES</t>
  </si>
  <si>
    <t>Construdata Ed.214</t>
  </si>
  <si>
    <t>% IVA</t>
  </si>
  <si>
    <t>Material</t>
  </si>
  <si>
    <t>99AB100</t>
  </si>
  <si>
    <t>Rll 350 mt. 36 kg.</t>
  </si>
  <si>
    <t>100ml por KG</t>
  </si>
  <si>
    <t xml:space="preserve">Cotizaciones escritas realizadas en segunda semana de mayo de 2021: $ 23.301,99   $ 22.768,67   $ 23.800,00   $ 23.281,16   $ 21.249,83  $24,560, indican que el valor de este isnumo vario sensiblemente con respecto al valor determinado en 2019 con media de tendencia mediana.                                                                                                                                                                                               Valores históricos de Cio Milenio: 2016: $1.117 ml - 2017: $11.305 ml - 2018: $3.550 ml </t>
  </si>
  <si>
    <t>Tiros de 6M</t>
  </si>
  <si>
    <t>6,00 MTS</t>
  </si>
  <si>
    <t>Presentaci_n 5kg  Mortero impermeable muitiusos</t>
  </si>
  <si>
    <t>127264</t>
  </si>
  <si>
    <t>50x50    /  INSTALD0</t>
  </si>
  <si>
    <t>x 24 kg.</t>
  </si>
  <si>
    <t>Equivalente acero 40 Simesa</t>
  </si>
  <si>
    <t>Varilla 6 mt(factor 0.99Kg/Ml)</t>
  </si>
  <si>
    <t>Ancho 1.92 Largo 220 ml   Tiempos de entrega segun</t>
  </si>
  <si>
    <t>12199</t>
  </si>
  <si>
    <t>Varillas de 6 Mt.(Factor 2.23)</t>
  </si>
  <si>
    <t>Varilla 6 Mt(factor 2.23Kg/Ml)</t>
  </si>
  <si>
    <t>Varillas de 6 Mts.</t>
  </si>
  <si>
    <t>ROLLO. 1.5x10.0 ml. Nota. calibre 10 no es comercial, se toma el calibre 10.5 para la actualizacion del precio 2025</t>
  </si>
  <si>
    <t>29.3/KG</t>
  </si>
  <si>
    <t>42.20 kg/Un</t>
  </si>
  <si>
    <t>UND=6 x 2,35 MTS</t>
  </si>
  <si>
    <t>MALLA   ELECTROSOLDADA</t>
  </si>
  <si>
    <t>8.5 X 8.5 15X15</t>
  </si>
  <si>
    <t>M378</t>
  </si>
  <si>
    <t>MALLA ELECTROSOLDADA</t>
  </si>
  <si>
    <t>4MM 15X15</t>
  </si>
  <si>
    <t>E050</t>
  </si>
  <si>
    <t>MALLA  ELECTROSOLDADA</t>
  </si>
  <si>
    <t>6MM 15X15</t>
  </si>
  <si>
    <t>M188</t>
  </si>
  <si>
    <t>3MM HUECO 30X30</t>
  </si>
  <si>
    <t>FXY-10</t>
  </si>
  <si>
    <t>4MM 15X25</t>
  </si>
  <si>
    <t>MALLA ELECROSOLDADA_x000D_
_x000D_
DEFINICION_x000D_
Es un arreglo bidireccional de alambres gra! lados superpuestos en sentido longitudinal y transversal, los cuales forman ángulos rectos entre si e intersecciones unidas con soldaduras de contacto._x000D_
_x000D_
Se utiliza en refuerzo de concreto en pisos, entrepisos y contrapisos, refuerzo de concreto en muros estructurales y refuerzo de elementos prefabricados en concreto. Además pueden controlar la generación y propagación de ! suras en concreto por efecto de esfuerzos de_x000D_
contracción._x000D_
_x000D_
VENTAJAS _x000D_
• Alambre tre! lado desnudo de acero de bajo carbono gra! lado o liso._x000D_
• Resistencia mínima de rotura aprox. 80.000 psi._x000D_
• Resistencia mínima de # uencia aprox. 70.000 psi._x000D_
• Porcentaje de estiramiento mínimo 2 %._x000D_
• Baja resistencia a la oxidación expuesto a la intemperie._x000D_
• Baja maleabilidad o ductilidad._x000D_
• Excelente adherencia al concreto y soporte de resistencia._x000D_
• Fácil instalación, transporte y almacenamiento._x000D_
• Por su presentación dimensional disminuye sustancialmente desperdicios de material en traslapos y evita ! suras del concreto y la losa._x000D_
• Presentación en rollos de 18 y 30 m. de longitud por 2.35 m de ancho (18-30 m x 2.35 m) o longitudes mayores si se requieren._x000D_
• Separaciones longitudinal y transversal de 15 cm.</t>
  </si>
  <si>
    <t>4.5X4.5 MM 15X15</t>
  </si>
  <si>
    <t>M131</t>
  </si>
  <si>
    <t>26AD14I</t>
  </si>
  <si>
    <t>+ Flete para Cali y M/llin</t>
  </si>
  <si>
    <t>PAGC120x6</t>
  </si>
  <si>
    <t>PAGC 16x6</t>
  </si>
  <si>
    <t>PAGC 22x8</t>
  </si>
  <si>
    <t>peso 11.11 kg / 6,00 MTS</t>
  </si>
  <si>
    <t>TIROS DE 6M</t>
  </si>
  <si>
    <t>IPN 100 x 50 x 5.6 Libras - Pie</t>
  </si>
  <si>
    <t>tiros de 6 m</t>
  </si>
  <si>
    <t>2 x 48</t>
  </si>
  <si>
    <t>Cali:fina Mllin:lav revoque</t>
  </si>
  <si>
    <t>Mllin:lav concreto</t>
  </si>
  <si>
    <t>Tiempos de entrega segun programacion</t>
  </si>
  <si>
    <t>12511</t>
  </si>
  <si>
    <t xml:space="preserve">08/09/2021: Cios 101843 - 67 y 100498 iguales. Se actualizan todos. </t>
  </si>
  <si>
    <t>12958</t>
  </si>
  <si>
    <t>PRESTAC:(77,76%)2012                   Año 2013: Incremento 4.02%                 Año 2014: Incremento 4.50%  Eliminacion de ICBF y SENA (-5%) CREE. PRESTAC:(72,75%)                 Año 2015: Incremento 4.60% - PRESTACIONES (68.67%) No se tiene en cuenta SALUD la cual es reemplazada por el impuestao del CREE._x000D_
Año 2016: Incremento 7.00% PRESTAC:(68.42 %)                    Año 2017: Incremento 7.00%      Año 2018: Incremento 5.96%       Año 2019: Incremento 6.00%       Año 2020: Incremento 6.00%       Año 2021: Incremento 3.50%              Año 2022: Incremento 10.07%.         Año 2023: Incremento 16%.               Año 2024 - IPC Incremento 9,28 %</t>
  </si>
  <si>
    <t>63 % valor prestaciones</t>
  </si>
  <si>
    <t>Mano de Obra</t>
  </si>
  <si>
    <t>4" Y 8" PEDESTAL #39   SERV. CLIENTE 91- 6309758</t>
  </si>
  <si>
    <t>5046/5070</t>
  </si>
  <si>
    <t>4" O 1 LLAVE COLGAR PEDESTAL # 39 TEL :6309758</t>
  </si>
  <si>
    <t>5037</t>
  </si>
  <si>
    <t>SANITARIO COMPLETO</t>
  </si>
  <si>
    <t>1065</t>
  </si>
  <si>
    <t>GRAVA CORRIENTE / 1/2"</t>
  </si>
  <si>
    <t>Varillas de 6 Mt</t>
  </si>
  <si>
    <t>tapa acero,poceta, estufa gas,s/grif /+ flete Cali</t>
  </si>
  <si>
    <t>A-150-3c gas</t>
  </si>
  <si>
    <t>Repisa y filtro /+ flete en Cali y Médell</t>
  </si>
  <si>
    <t>AX44</t>
  </si>
  <si>
    <t>obras entre calles 100-180</t>
  </si>
  <si>
    <t>Fab.</t>
  </si>
  <si>
    <t>Rollos de 150 y 300 Mts.</t>
  </si>
  <si>
    <t>Plancha</t>
  </si>
  <si>
    <t>obras entre calles 100-180 / 50un/M2</t>
  </si>
  <si>
    <t>TZA73x305-30</t>
  </si>
  <si>
    <t>MATERIAL DE CANTERA._x000D_
_x000D_
ENTRE 1/2" Y 3/4".</t>
  </si>
  <si>
    <t>GRAVA DE 1  1/2"  INCLUYE TRANSPORTE</t>
  </si>
  <si>
    <t>0.19 x0.19x0.08</t>
  </si>
  <si>
    <t>Muros Divisorios</t>
  </si>
  <si>
    <t>9x19x39 Tbq. 12.5 Un/M¦</t>
  </si>
  <si>
    <t>CT10 Obra</t>
  </si>
  <si>
    <t>39X19X18, 12.5 Un/M¦,15.6Kg/Un</t>
  </si>
  <si>
    <t>EI-18 Obra</t>
  </si>
  <si>
    <t>Strip Telefonico</t>
  </si>
  <si>
    <t>33x23x9 Tbq.12.5,Tabic.29Un/M¦</t>
  </si>
  <si>
    <t>Obra BL4</t>
  </si>
  <si>
    <t>Subcontrato</t>
  </si>
  <si>
    <t>33x23x11.5Tbq12.5,Tabic23Un/M¦</t>
  </si>
  <si>
    <t>Obra  BL5</t>
  </si>
  <si>
    <t>LONG. 100cm</t>
  </si>
  <si>
    <t>SR30100</t>
  </si>
  <si>
    <t>731</t>
  </si>
  <si>
    <t>O SIMILAR</t>
  </si>
  <si>
    <t>24.5x12x5.5 Tabiq60un/m2 Pand30un/M2 Tbcon118un/m2</t>
  </si>
  <si>
    <t>Obra  LPR</t>
  </si>
  <si>
    <t>2024: Ya no se encuentra disponible en el mercado con esa especificación.</t>
  </si>
  <si>
    <t>Dep.</t>
  </si>
  <si>
    <t>(26x12.5x6 cms),(54 Un/M²¦)</t>
  </si>
  <si>
    <t>Rollo de 15mts para sello de juntas y grietas</t>
  </si>
  <si>
    <t>421295</t>
  </si>
  <si>
    <t>con perfilería</t>
  </si>
  <si>
    <t>29x14.5x9 tabiq33 Tabic 64.5un/m2</t>
  </si>
  <si>
    <t>Obra  LPOR30</t>
  </si>
  <si>
    <t>SA 40100</t>
  </si>
  <si>
    <t>SA 45 100</t>
  </si>
  <si>
    <t>14CM100</t>
  </si>
  <si>
    <t>tabq62 Un/M2 tbcon 112un/m2</t>
  </si>
  <si>
    <t>24,5X12X6 cm</t>
  </si>
  <si>
    <t>tbq 64un/M2 tbco112un/M2</t>
  </si>
  <si>
    <t>24.5x12x6 34 und/M¦ de adoqufn</t>
  </si>
  <si>
    <t>Obra   ADCOL</t>
  </si>
  <si>
    <t>Equipo</t>
  </si>
  <si>
    <t>DIMAPACK BOG</t>
  </si>
  <si>
    <t>Pand30un/m2 Tabiq56 Un/m2 Tabcon 110un/m2</t>
  </si>
  <si>
    <t>Obra   LTFL</t>
  </si>
  <si>
    <t>1.20 x 1.80  valor para menos de 546 mil pesos.</t>
  </si>
  <si>
    <t>13200  blanc</t>
  </si>
  <si>
    <t>1.20 x 1.80 valor para menos de 546 mil pesos</t>
  </si>
  <si>
    <t>13202 blanco</t>
  </si>
  <si>
    <t>GRANO FONDO BLANCO</t>
  </si>
  <si>
    <t>x 3.36 kg</t>
  </si>
  <si>
    <t>Extintor debe contener polvo químico seco clase ABC (multipropósito) y nitrógeno presurizado. Debe tener una capacidad de 10 libras. Con manómetro, válvula y manguera.  Debidamente cargado e instalado. Alcance de descarga 3 a 6 metros. Con pintura electrostática.</t>
  </si>
  <si>
    <t>Extintor debe contener polvo químico seco clase ABC (multipropósito) y nitrógeno presurizado. Debe tener una capacidad de 20 libras. Con manómetro, válvula y manguera.  Debidamente cargado e instalado. Alcance de descarga 3 a 6 metros. Con pintura electrostática.</t>
  </si>
  <si>
    <t>121x60 SNOW WHITE / 2x4x5/8"  CIROCCO</t>
  </si>
  <si>
    <t>20409</t>
  </si>
  <si>
    <t>PRESTAC:(77,76%)2012            Año 2013: Incremento 4.02%               Año 2014: Incremento 4.50%  Eliminacion de ICBF y SENA (-5%) CREE. PRESTAC:(72,75%)                Año 2015: Incremento 4.60% - PRESTACIONES (68.67%) No se tiene en cuenta SALUD la cual es reemplazada por el impuestao del CREE.               Año 2016: Incremento 7.00%      Año 2017: Incremento 7.00%.      Año 2018: Incremento 5.69%.     Año 2019: Incremento 6.00%.       Año 2020: Incremento 6.00%.            Año 2021: Incremento 3.50%.               Año 2022: Incremento 10.07%.         Año 2023: Incremento 16%.             Año 2024 - IPC Incremento 9,28 %</t>
  </si>
  <si>
    <t>NO INCLUYE TRANSPORTE.</t>
  </si>
  <si>
    <t>CON BALDE</t>
  </si>
  <si>
    <t>.</t>
  </si>
  <si>
    <t>NO INCLUYE FLETES FUERA DE BOG</t>
  </si>
  <si>
    <t>Instalado</t>
  </si>
  <si>
    <t>TIPO CELL</t>
  </si>
  <si>
    <t>MULTIPANEL B</t>
  </si>
  <si>
    <t>TZA73x366-30</t>
  </si>
  <si>
    <t>TIPO 84RV5</t>
  </si>
  <si>
    <t>Marfil  - Tipo eternit</t>
  </si>
  <si>
    <t>00-01051-00</t>
  </si>
  <si>
    <t>TILE</t>
  </si>
  <si>
    <t>Carton de 10.000 grapas</t>
  </si>
  <si>
    <t>8010</t>
  </si>
  <si>
    <t>Nota: 10/06/2021: Igual a CIO 940, donde se corrigió el nombre REPISA (8x.4CM) L=3M ORDINARIO así: REPISA (8x4CM) L=3M ORDINARIO, teniendo en cuenta que Repisas de .4CM osea 4MM no existen, es de 4CM.</t>
  </si>
  <si>
    <t>1048</t>
  </si>
  <si>
    <t>Coordinar con distribuidor tiempo de entrega</t>
  </si>
  <si>
    <t>bifilar y trilfilar</t>
  </si>
  <si>
    <t>clase 2.0</t>
  </si>
  <si>
    <t>1.22 x 1.22 x1 1/2"espes /EMPQ=10 LAMINA</t>
  </si>
  <si>
    <t>20700</t>
  </si>
  <si>
    <t>1.15</t>
  </si>
  <si>
    <t>0602000000</t>
  </si>
  <si>
    <t>valor para menos de 735 mil pesos</t>
  </si>
  <si>
    <t>13165</t>
  </si>
  <si>
    <t>ALAMBRE B.W.</t>
  </si>
  <si>
    <t>200303</t>
  </si>
  <si>
    <t>15-20-25</t>
  </si>
  <si>
    <t>0002020000</t>
  </si>
  <si>
    <t>0014020010</t>
  </si>
  <si>
    <t>0009044000</t>
  </si>
  <si>
    <t>12445</t>
  </si>
  <si>
    <t>0601002000</t>
  </si>
  <si>
    <t>0022012000</t>
  </si>
  <si>
    <t>ESTA TEJA FUE DESCONTINUADA POR ETERNIT, SOLO LA FABRICAN BAJO PEDIDO  EN FIBROCEMENTO                                                                          29/11/2021: En el estudio del mercado no se encontro esta canaleta. Eternit informa mediante correo que no se produce desde 2017.</t>
  </si>
  <si>
    <t>0022032000</t>
  </si>
  <si>
    <t>+ FLETE M/LLIN Y CALI</t>
  </si>
  <si>
    <t>130</t>
  </si>
  <si>
    <t>133</t>
  </si>
  <si>
    <t>135</t>
  </si>
  <si>
    <t>13111</t>
  </si>
  <si>
    <t>TZC90x4.5-24</t>
  </si>
  <si>
    <t>10722</t>
  </si>
  <si>
    <t>13092</t>
  </si>
  <si>
    <t>13094</t>
  </si>
  <si>
    <t>11774</t>
  </si>
  <si>
    <t>11781</t>
  </si>
  <si>
    <t>179x 92 valor para menos de 735 mil pesos</t>
  </si>
  <si>
    <t>13101</t>
  </si>
  <si>
    <t>MOTOR ELECTRICO</t>
  </si>
  <si>
    <t>Gris</t>
  </si>
  <si>
    <t>+ flete</t>
  </si>
  <si>
    <t>Marfil  - translucida</t>
  </si>
  <si>
    <t>00-07041-00</t>
  </si>
  <si>
    <t>Marfil  - Teja transl·cida</t>
  </si>
  <si>
    <t>00-07061-00</t>
  </si>
  <si>
    <t>102509999</t>
  </si>
  <si>
    <t>102510013</t>
  </si>
  <si>
    <t>102510039</t>
  </si>
  <si>
    <t>00-01041-00</t>
  </si>
  <si>
    <t>13133</t>
  </si>
  <si>
    <t>Estirado/sin inst.</t>
  </si>
  <si>
    <t>5 mm</t>
  </si>
  <si>
    <t>12825</t>
  </si>
  <si>
    <t>11x6x20, 50Un/M¦</t>
  </si>
  <si>
    <t>A-6  GRIS</t>
  </si>
  <si>
    <t>11x8x20, 50Un/M¦</t>
  </si>
  <si>
    <t>A-8  GRIS</t>
  </si>
  <si>
    <t>780</t>
  </si>
  <si>
    <t>48 und/M2</t>
  </si>
  <si>
    <t>917</t>
  </si>
  <si>
    <t>Tiempo de entrga Segun programacion del proyecto</t>
  </si>
  <si>
    <t>A 028452</t>
  </si>
  <si>
    <t>A 000042</t>
  </si>
  <si>
    <t>4 mm</t>
  </si>
  <si>
    <t>MOTOR A GASOLINA</t>
  </si>
  <si>
    <t>A 000089</t>
  </si>
  <si>
    <t>Flotado/sin instalar</t>
  </si>
  <si>
    <t>4 mm.</t>
  </si>
  <si>
    <t>Flotado/sin inst.</t>
  </si>
  <si>
    <t>5 mm.</t>
  </si>
  <si>
    <t>Flotado Gris/verde. Sin inst.</t>
  </si>
  <si>
    <t>A 011660</t>
  </si>
  <si>
    <t>Flotado Gris/verde/sin inst.</t>
  </si>
  <si>
    <t>COLORES CLAROS</t>
  </si>
  <si>
    <t>Col. claro</t>
  </si>
  <si>
    <t>Alfombra tipo Berbe Nylon Tiempos de entrega segun</t>
  </si>
  <si>
    <t>flotado Gris/verde/sin inst.</t>
  </si>
  <si>
    <t>6 mm.</t>
  </si>
  <si>
    <t>BLANCO tiempo de entrega en obras grandes 8 dias</t>
  </si>
  <si>
    <t>337062001</t>
  </si>
  <si>
    <t>Precio de 0-400 M¦+inst.  Tiempos de entrega segun</t>
  </si>
  <si>
    <t>Alfombra Argollada p.p. Tiempos de entrega segun p</t>
  </si>
  <si>
    <t>Precio de 0-400 M¦+inst. Tiempos de entrega s. pre</t>
  </si>
  <si>
    <t>Precio de 0-400 M¦+inst.  Tiempos de entrega s. pr</t>
  </si>
  <si>
    <t>Precio de 0-400 M¦+inst.Tiempos de entrega s. pres</t>
  </si>
  <si>
    <t>14CM075</t>
  </si>
  <si>
    <t>14CM050</t>
  </si>
  <si>
    <t>14CM150</t>
  </si>
  <si>
    <t>tiempo de entrega en obras grandes 8 dias</t>
  </si>
  <si>
    <t>300212051</t>
  </si>
  <si>
    <t>28821 BEIGE</t>
  </si>
  <si>
    <t>GRUPO 5</t>
  </si>
  <si>
    <t>BALDOSA CON BASE EN BLANCO Y GRANO BLANCO HUILA.</t>
  </si>
  <si>
    <t>30X30</t>
  </si>
  <si>
    <t>COCIDO</t>
  </si>
  <si>
    <t>Precio de 0-49 M¦  Tiempos de entrega s.pres</t>
  </si>
  <si>
    <t>12397</t>
  </si>
  <si>
    <t>12804</t>
  </si>
  <si>
    <t>202903001</t>
  </si>
  <si>
    <t>INSTALADO</t>
  </si>
  <si>
    <t>AZUL</t>
  </si>
  <si>
    <t>Equivalente acero 40 Simesa.</t>
  </si>
  <si>
    <t>Precio de 0-49 ML Tiempos de entrega s.pres</t>
  </si>
  <si>
    <t>Comercial</t>
  </si>
  <si>
    <t>Residencial</t>
  </si>
  <si>
    <t>Rejilla para tub. sanit. en PVC</t>
  </si>
  <si>
    <t>TA3x2"</t>
  </si>
  <si>
    <t>TA6x4"</t>
  </si>
  <si>
    <t>TC3x2"</t>
  </si>
  <si>
    <t>HIERRO A-40 Liso/Rect   5/8" Ml   _x000D_
_x000D_
1.55 Kg/ml</t>
  </si>
  <si>
    <t>Var=6 M (Factor 1.61)</t>
  </si>
  <si>
    <t>Peldar estirado/sin inst.</t>
  </si>
  <si>
    <t>Marfil  - tipo eternit</t>
  </si>
  <si>
    <t>00-01081-00</t>
  </si>
  <si>
    <t>Precio 0-49 ML   Tiempos de entrega s.presupuesto</t>
  </si>
  <si>
    <t>Adhesivo en polvo, premezclado en fábrica y de base cementosa, de color blanco y/o gris._x000D_
_x000D_
Aplicaciones:_x000D_
Para instalación de revestimientos cerámicos de media o alta absorción, en pisos y paredes en_x000D_
zonas interiores, sobre superficies como:_x000D_
• Bloques de hormigón_x000D_
• Morteros de capa gruesa_x000D_
• Revocos o pañete de arena y cemento_x000D_
• Ladrillo_x000D_
• Paneles de cemento_x000D_
• Losas de Hormigón: Siempre que haya trascurrido más de 6 meses desde su construcción_x000D_
• Pantalla de concreto*_x000D_
_x000D_
RENDIMIENTOS_x000D_
_x000D_
FORMATO/cm              CONSUMO APROX._x000D_
20 x 20                                 3.0 kg/m2_x000D_
30 x 30 y 33 x 33 1               4.0 kg/m2_x000D_
40 x 40 y Mayores 1              6.0 kg/m2_x000D_
_x000D_
Presentación y Almacenamiento:_x000D_
• Pegacor Constructor se presenta en bolsas de papel de 40 Kg._x000D_
• Pegacor Constructor se debe almacenar bajo techo en un lugar fresco y ventilado,_x000D_
separado del piso y de las paredes, por un periodo máximo de 8 meses.</t>
  </si>
  <si>
    <t>90104</t>
  </si>
  <si>
    <t>ENCHAPE 305X305X17    Pulida</t>
  </si>
  <si>
    <t>Brillado</t>
  </si>
  <si>
    <t>presentaci_n 200 M¦  Tiempos de entrega s.presu.</t>
  </si>
  <si>
    <t>28807 BEIGE</t>
  </si>
  <si>
    <t>En la actualidad ya no se llama macedonia se conoce como JAYA</t>
  </si>
  <si>
    <t>BEIGE tiempo de entrega en obras grandes 8 dias</t>
  </si>
  <si>
    <t>356009051</t>
  </si>
  <si>
    <t>Flotado /sin inst.</t>
  </si>
  <si>
    <t>25601</t>
  </si>
  <si>
    <t>Desde 100 Mts2</t>
  </si>
  <si>
    <t>De 30Mtros en Adelante</t>
  </si>
  <si>
    <t>IGUAL A 100281</t>
  </si>
  <si>
    <t>12052</t>
  </si>
  <si>
    <t>15x15 Tiempo de entrga Segun programacion del proy</t>
  </si>
  <si>
    <t>G001172</t>
  </si>
  <si>
    <t>12081</t>
  </si>
  <si>
    <t>Rejilla para pocetas y lavaderos</t>
  </si>
  <si>
    <t>L5x7cm x11/2</t>
  </si>
  <si>
    <t>50 Und/M¦</t>
  </si>
  <si>
    <t>22.5 Und/M¦</t>
  </si>
  <si>
    <t>25 Und/M¦</t>
  </si>
  <si>
    <t>30x30 Tiempo de entrga Segun programacion del proy</t>
  </si>
  <si>
    <t>G000160</t>
  </si>
  <si>
    <t>(26x13 cms),(16 Und/M¦)</t>
  </si>
  <si>
    <t>Mano de Obra - Esmaltada</t>
  </si>
  <si>
    <t>Linea Tradicional TerrazoTiempos de entrega s.pres</t>
  </si>
  <si>
    <t>INCLUYE TRANSPORTE. terminado en  Rayitas (Terrazo).</t>
  </si>
  <si>
    <t>00-01061-00</t>
  </si>
  <si>
    <t>12043</t>
  </si>
  <si>
    <t>(33x7.2) Tiempo de entrega Segun programacion del</t>
  </si>
  <si>
    <t>(33x7.2)Tiempo de entrega Segun programacion del p</t>
  </si>
  <si>
    <t>(33x7.2)  Tiempo de entrega Segun programacion del</t>
  </si>
  <si>
    <t>44 Und/M2</t>
  </si>
  <si>
    <t>732</t>
  </si>
  <si>
    <t>Rejillas inodoras con sif_n</t>
  </si>
  <si>
    <t>S3"x2"</t>
  </si>
  <si>
    <t>BOMBEO</t>
  </si>
  <si>
    <t>Rejilla planas para vent. y desagues</t>
  </si>
  <si>
    <t>3"</t>
  </si>
  <si>
    <t>adicionar $ 100.000 transporte</t>
  </si>
  <si>
    <t>3 yardas 30 m2</t>
  </si>
  <si>
    <t>CASE 430</t>
  </si>
  <si>
    <t>Alquiler minimo de 8 horas</t>
  </si>
  <si>
    <t>1000 KL</t>
  </si>
  <si>
    <t>Compras mayores15 un., 15% descuento pago contado</t>
  </si>
  <si>
    <t>E-15</t>
  </si>
  <si>
    <t>Trifasica</t>
  </si>
  <si>
    <t>Compras mayores 15 un ,15% descuento, pago contado</t>
  </si>
  <si>
    <t>E-30I</t>
  </si>
  <si>
    <t>Alquiler dia por Unidad</t>
  </si>
  <si>
    <t>(1.40x0.70)</t>
  </si>
  <si>
    <t>Incluye cerchas, parales largos y cortos, crucetas largas y cortas, tablero de 0.70x1.40m.</t>
  </si>
  <si>
    <t>(1.40X0.70)</t>
  </si>
  <si>
    <t>Rejilla para proteccion de arbol</t>
  </si>
  <si>
    <t>RA 120x40cm</t>
  </si>
  <si>
    <t>(.40x2.40)</t>
  </si>
  <si>
    <t>Compras mayores 15 un, 15% descuento, pago contado</t>
  </si>
  <si>
    <t>G-30</t>
  </si>
  <si>
    <t>TOLVA 2 SACOS</t>
  </si>
  <si>
    <t>Rejilla en plastico A.B.S.</t>
  </si>
  <si>
    <t>T3x2"</t>
  </si>
  <si>
    <t>Mordaza 0.80 metros con cuña - Long. trabajo: de 0.20 a 0.62</t>
  </si>
  <si>
    <t>Cortos</t>
  </si>
  <si>
    <t>Mes</t>
  </si>
  <si>
    <t>33801 ARENA</t>
  </si>
  <si>
    <t>Compras mayores 15 un,15% descuento, pago contado</t>
  </si>
  <si>
    <t>M-30</t>
  </si>
  <si>
    <t>A GASOLINA</t>
  </si>
  <si>
    <t>Antena,tomas,cable,MdeO</t>
  </si>
  <si>
    <t>8-10 T.V.</t>
  </si>
  <si>
    <t>106x70 tipo eternit</t>
  </si>
  <si>
    <t>00-08071-00</t>
  </si>
  <si>
    <t>Compras mayores 15 un,15 % descuento, pago contado</t>
  </si>
  <si>
    <t>G-100</t>
  </si>
  <si>
    <t>NEXWAY S-AW + INSTALACION Y PUESTA EN MARCHA</t>
  </si>
  <si>
    <t>GPS3</t>
  </si>
  <si>
    <t>12971</t>
  </si>
  <si>
    <t>MS12-2TW</t>
  </si>
  <si>
    <t>64280000A3</t>
  </si>
  <si>
    <t>HIERRO A-40 Liso/Rect  7/8" ML   _x000D_
_x000D_
3.05 Kg/ml</t>
  </si>
  <si>
    <t>Varillas de 6 Mt (Factor 3.04)</t>
  </si>
  <si>
    <t>Fuente / Strit - Con señalización   CONVENCIONAL</t>
  </si>
  <si>
    <t>Visual-Sonor</t>
  </si>
  <si>
    <t>Compras mayores 15 un,15% descuento,pago contado</t>
  </si>
  <si>
    <t>M-120</t>
  </si>
  <si>
    <t>Compras mayores 15 un, 15% descuento,pago contado.</t>
  </si>
  <si>
    <t>CH-76</t>
  </si>
  <si>
    <t>Repisa,filtro y luz int./+ flete Cali -Medell</t>
  </si>
  <si>
    <t>PX22</t>
  </si>
  <si>
    <t>Compras mayores 15 un,15%descuento, pago contado.</t>
  </si>
  <si>
    <t>CA-60</t>
  </si>
  <si>
    <t>Microfono</t>
  </si>
  <si>
    <t>334602</t>
  </si>
  <si>
    <t>12977</t>
  </si>
  <si>
    <t>12964</t>
  </si>
  <si>
    <t>10806</t>
  </si>
  <si>
    <t>10828</t>
  </si>
  <si>
    <t>10838</t>
  </si>
  <si>
    <t>CA-76</t>
  </si>
  <si>
    <t>Bajo consumo de agua</t>
  </si>
  <si>
    <t>02632</t>
  </si>
  <si>
    <t>GEBE ESPADOL</t>
  </si>
  <si>
    <t>L=100cm. Articulo descontinuado (solo bajo pedido)</t>
  </si>
  <si>
    <t>SA 55100</t>
  </si>
  <si>
    <t>MOD.HI-10100-1 Monofasico 38 G.P.M.</t>
  </si>
  <si>
    <t>1J2312</t>
  </si>
  <si>
    <t>uivalente acero 40 Simesa</t>
  </si>
  <si>
    <t>306</t>
  </si>
  <si>
    <t>SP5020EI</t>
  </si>
  <si>
    <t>Continental De Mesa</t>
  </si>
  <si>
    <t>700</t>
  </si>
  <si>
    <t>Con Horno , Encendido Electrico</t>
  </si>
  <si>
    <t>G504</t>
  </si>
  <si>
    <t>502-2</t>
  </si>
  <si>
    <t>CINTIA</t>
  </si>
  <si>
    <t>Tubo de 6 mts.</t>
  </si>
  <si>
    <t>sin flauta</t>
  </si>
  <si>
    <t>60 X 60</t>
  </si>
  <si>
    <t>L/platos,s/grif/+flete Cali  Mede</t>
  </si>
  <si>
    <t>U-171</t>
  </si>
  <si>
    <t>TERMOLAMINADA.L/platos/grif. /+ flete Cali Medell</t>
  </si>
  <si>
    <t>ERA 21.U-209</t>
  </si>
  <si>
    <t>Capacidad Interrup. 18-25kA a 220-240V</t>
  </si>
  <si>
    <t>DPX-U 527112</t>
  </si>
  <si>
    <t>con flauta</t>
  </si>
  <si>
    <t>17560F</t>
  </si>
  <si>
    <t>13226</t>
  </si>
  <si>
    <t>Los precios incluyen papel y cartón</t>
  </si>
  <si>
    <t>3mm</t>
  </si>
  <si>
    <t>TERMOLAMINADA. L/platos,s/grif. /+ Flete Cali Mede</t>
  </si>
  <si>
    <t>era 21 U-171</t>
  </si>
  <si>
    <t>Estuco y resane listo para usar</t>
  </si>
  <si>
    <t>218249</t>
  </si>
  <si>
    <t>6 Mts.</t>
  </si>
  <si>
    <t>10870</t>
  </si>
  <si>
    <t>10882</t>
  </si>
  <si>
    <t>12952</t>
  </si>
  <si>
    <t>08/09/2021: Cios 459 - 103877 y 100323 iguales. Se actualizan CIOS 100387 y 100323 según actualización del CIO 459 del 27/05/2021 con media armónica a $894.96*1.19= $1.065.</t>
  </si>
  <si>
    <t>12906</t>
  </si>
  <si>
    <t>VHF 12 CANALES</t>
  </si>
  <si>
    <t>Antena,Istal,decodif.en Medellin</t>
  </si>
  <si>
    <t>84-098</t>
  </si>
  <si>
    <t>Calibre 14  PAR</t>
  </si>
  <si>
    <t>239</t>
  </si>
  <si>
    <t>INDUMA CABEZA PLANA</t>
  </si>
  <si>
    <t>188524</t>
  </si>
  <si>
    <t>COLBISGRAS1 Par</t>
  </si>
  <si>
    <t>188209</t>
  </si>
  <si>
    <t>COLBISAGRAS</t>
  </si>
  <si>
    <t>188235</t>
  </si>
  <si>
    <t>DORMER</t>
  </si>
  <si>
    <t>206635</t>
  </si>
  <si>
    <t>DESTAPADA</t>
  </si>
  <si>
    <t>341</t>
  </si>
  <si>
    <t>296164</t>
  </si>
  <si>
    <t>318070</t>
  </si>
  <si>
    <t>STANLEY</t>
  </si>
  <si>
    <t>331292</t>
  </si>
  <si>
    <t>Estilo tijera</t>
  </si>
  <si>
    <t>364286</t>
  </si>
  <si>
    <t>CINTA METRICA 30M FIBRA VIDRIO - Cinta Larga Fibra de Vidrio 1/2"x30m/100 / Cinta reforzada con fibra de vidrio para mediciones precisas. Caja de alto impacto para mejor durabilidad. Funda de alta visibilidad que detectarla fácilmente en el trabajo. Gancho abatible. Ancho de cinta 1/2 pulgada (13 mm). Largo 30 m (100 pies). Cinta métrica de alta calidad, con hoja de fibra de vidrio de alta resistencia, no corrosiva y resistente a la decoloración, caja de abs de alta visibilidad y resistente a los impactos.</t>
  </si>
  <si>
    <t>400010</t>
  </si>
  <si>
    <t>425905</t>
  </si>
  <si>
    <t>Fundiciòn</t>
  </si>
  <si>
    <t>DIAMANTADO TURBO DE 9" DW COD:82094 PARA CORTES EN CONCRETO.</t>
  </si>
  <si>
    <t>Carborundum</t>
  </si>
  <si>
    <t>434203</t>
  </si>
  <si>
    <t>460347</t>
  </si>
  <si>
    <t>Rejillas en plastico A.B.S.</t>
  </si>
  <si>
    <t>RN 15x15cm.</t>
  </si>
  <si>
    <t>MANGO COLOR AMARILLO.</t>
  </si>
  <si>
    <t>COLLINS  702</t>
  </si>
  <si>
    <t>468266</t>
  </si>
  <si>
    <t>99FL03</t>
  </si>
  <si>
    <t>STANLEY MANGO PLASTICO 5/8</t>
  </si>
  <si>
    <t>490306</t>
  </si>
  <si>
    <t>TUBO DE 6MT</t>
  </si>
  <si>
    <t>COLLINS</t>
  </si>
  <si>
    <t>582034</t>
  </si>
  <si>
    <t>RIDGID</t>
  </si>
  <si>
    <t>633406</t>
  </si>
  <si>
    <t>611210</t>
  </si>
  <si>
    <t>Con cabo de Madera</t>
  </si>
  <si>
    <t>Con cabo</t>
  </si>
  <si>
    <t>641060</t>
  </si>
  <si>
    <t>(Cristal)</t>
  </si>
  <si>
    <t>Rollo de 100 Mts.</t>
  </si>
  <si>
    <t>5,5 cm de ancho x 9,5 cm de largo x 2,9 cm de alto._x000D_
Manija derecha de material resistente y duradera de fácil agarre, excelente terminación de fácil instalación._x000D_
Incluye	Tornillos_x000D_
Material	Aluminio</t>
  </si>
  <si>
    <t>Proyectante, blanco mate</t>
  </si>
  <si>
    <t>34925</t>
  </si>
  <si>
    <t>GRADUABLE EN NIQUEL</t>
  </si>
  <si>
    <t>672263</t>
  </si>
  <si>
    <t>675205</t>
  </si>
  <si>
    <t>EN ALUMINIO (Mayor precisión)</t>
  </si>
  <si>
    <t>704462</t>
  </si>
  <si>
    <t>Lamina</t>
  </si>
  <si>
    <t>724081</t>
  </si>
  <si>
    <t>726106</t>
  </si>
  <si>
    <t>Para Escalones, tiros de 6m</t>
  </si>
  <si>
    <t>390</t>
  </si>
  <si>
    <t>COLLINS-704 O SIMILAR</t>
  </si>
  <si>
    <t>468301</t>
  </si>
  <si>
    <t>08/09/2021: Cios 103873 - 517 y 100324 iguales. Se actualiza CIO 103873 según actualización de CIOS 517 y 100324 del 20/08/2021 con media armónica a $1.684,87*1.19= $2.005.</t>
  </si>
  <si>
    <t>12916</t>
  </si>
  <si>
    <t>NO INCLUYE FLETES</t>
  </si>
  <si>
    <t>724025</t>
  </si>
  <si>
    <t>50 und/lb.</t>
  </si>
  <si>
    <t>52100</t>
  </si>
  <si>
    <t>CORTE EN DOS VÍAS.</t>
  </si>
  <si>
    <t>885334</t>
  </si>
  <si>
    <t>573285</t>
  </si>
  <si>
    <t>Para 100 en Adelante</t>
  </si>
  <si>
    <t>Caja de 100</t>
  </si>
  <si>
    <t>Aglomerado</t>
  </si>
  <si>
    <t>847</t>
  </si>
  <si>
    <t>8458 color</t>
  </si>
  <si>
    <t>CROMO</t>
  </si>
  <si>
    <t>E-20</t>
  </si>
  <si>
    <t>G-20</t>
  </si>
  <si>
    <t>CPHO11</t>
  </si>
  <si>
    <t>E-30</t>
  </si>
  <si>
    <t>ELECTRICO</t>
  </si>
  <si>
    <t>71CR15</t>
  </si>
  <si>
    <t>Electrico</t>
  </si>
  <si>
    <t>71CR201</t>
  </si>
  <si>
    <t>E-120</t>
  </si>
  <si>
    <t>E-80</t>
  </si>
  <si>
    <t>93100Cromo</t>
  </si>
  <si>
    <t>93110Neutro</t>
  </si>
  <si>
    <t>Carcamos Desarenadores y Desag. de Aguas Lluvias</t>
  </si>
  <si>
    <t>CAR40x100 cm</t>
  </si>
  <si>
    <t>Con salida ba±era</t>
  </si>
  <si>
    <t>45400</t>
  </si>
  <si>
    <t>Sin salida ba±era</t>
  </si>
  <si>
    <t>45410</t>
  </si>
  <si>
    <t>Incluye calibrado bifßsico</t>
  </si>
  <si>
    <t>Con Salida</t>
  </si>
  <si>
    <t>J9400</t>
  </si>
  <si>
    <t>92420Neutro</t>
  </si>
  <si>
    <t>52480</t>
  </si>
  <si>
    <t>Sin salida</t>
  </si>
  <si>
    <t>54410</t>
  </si>
  <si>
    <t>L/platos, s/grif. /+ flete Cali-Medel</t>
  </si>
  <si>
    <t>U-209</t>
  </si>
  <si>
    <t>52400</t>
  </si>
  <si>
    <t>60x45</t>
  </si>
  <si>
    <t>LB-43</t>
  </si>
  <si>
    <t>60x40</t>
  </si>
  <si>
    <t>LB-16</t>
  </si>
  <si>
    <t>clase 0.5-1.0</t>
  </si>
  <si>
    <t>12807</t>
  </si>
  <si>
    <t>Automatico</t>
  </si>
  <si>
    <t>71300</t>
  </si>
  <si>
    <t>70320Cromo</t>
  </si>
  <si>
    <t>12811</t>
  </si>
  <si>
    <t>SB 30x30</t>
  </si>
  <si>
    <t>682 BLANCO</t>
  </si>
  <si>
    <t>111101</t>
  </si>
  <si>
    <t>Con pedestal, Blanco</t>
  </si>
  <si>
    <t>05210</t>
  </si>
  <si>
    <t>HIERRO A-40 Liso/Rect 1" ML _x000D_
_x000D_
3.98 Kg/ml</t>
  </si>
  <si>
    <t>Varillas de 6 Mt (Factor 3.97)</t>
  </si>
  <si>
    <t>4mm</t>
  </si>
  <si>
    <t xml:space="preserve">PRECIO PROMEDIO ENTRE LOS PROVEEDORES PRINCIPALES. PARA LA ACTUALIZACION DE PRECIO DE JULIO DE 2024 SE CALCULA TENIENDO EN CUENTA QUE UN M3 TRAE 24 LONA Y CADA LONA PESA 39 KG </t>
  </si>
  <si>
    <t>20 SACOS</t>
  </si>
  <si>
    <t>0430 color</t>
  </si>
  <si>
    <t>0430 blanco</t>
  </si>
  <si>
    <t>42040 bl</t>
  </si>
  <si>
    <t>COLOR tiempo de entrega en obras grandes 8 dias</t>
  </si>
  <si>
    <t>07451</t>
  </si>
  <si>
    <t>29/11/2021 El Insumo no se encuentra en la referencia LAVAMANOS STILO 4-8" Peds CRNA por lo que se realiza el estudio del mercado en referencia similar con pedestal MAXIMO.</t>
  </si>
  <si>
    <t>734 blanco</t>
  </si>
  <si>
    <t>01301</t>
  </si>
  <si>
    <t>Blanco</t>
  </si>
  <si>
    <t>01304-8</t>
  </si>
  <si>
    <t>obras entre calles 100-180 / 36un/M2</t>
  </si>
  <si>
    <t>97720Cromo</t>
  </si>
  <si>
    <t>Rosca</t>
  </si>
  <si>
    <t>Cromo</t>
  </si>
  <si>
    <t>97770Cromo</t>
  </si>
  <si>
    <t>Cromada, Cierre rapido</t>
  </si>
  <si>
    <t>50130</t>
  </si>
  <si>
    <t>50120</t>
  </si>
  <si>
    <t>Rejillas para piso Industrial</t>
  </si>
  <si>
    <t>Galvanizado</t>
  </si>
  <si>
    <t>51150</t>
  </si>
  <si>
    <t>45100Cromo</t>
  </si>
  <si>
    <t>12933</t>
  </si>
  <si>
    <t>06104</t>
  </si>
  <si>
    <t>ORINAL ARRECIFE ANTIBACTERIAL PARA FLUXOMETRO, REEMPLAZA AL ORINAL SANTAFE (DESCONTINUADO)_x000D_
INCLUYE: RACOR DE ENTRADA 3/4 ", RACOR DE SALIDA CON EMPAQUE DE CAUCHO INSTALADO, GRAPAS PLASTICAS PARA INSTALACION, REJILLA DESAGUE</t>
  </si>
  <si>
    <t>00401</t>
  </si>
  <si>
    <t>Descripción Anterior:_x000D_
ORINAL SANTA FE - CORONA sin griferia ni desague_x000D_
_x000D_
Para la fecha de la actualización el artículo está descontinuado. Se cambia por el siguiente artículo que cumple con los requerimientos técnicos del anterior:_x000D_
_x000D_
Orinal para colgar Mediano (consumo 3.8 Lpf) Corona_x000D_
_x000D_
Características:_x000D_
Orinal de colgar_x000D_
Diseño compacto de formas redondeadas, perfecto para espacios pequeños_x000D_
Minimo consumo de agua 3.8 Lpf (1.0 gpf)_x000D_
Orinal de anillo cerrado con sistema integral de limpieza que garantiza mayor higiene_x000D_
Incluye racor de entrada y grapas de fijación</t>
  </si>
  <si>
    <t>PARA GRIF</t>
  </si>
  <si>
    <t>00402</t>
  </si>
  <si>
    <t>06103</t>
  </si>
  <si>
    <t>06840 BLANCO</t>
  </si>
  <si>
    <t>3202000000</t>
  </si>
  <si>
    <t>92400Cromo</t>
  </si>
  <si>
    <t>COLORES: beige, azul rey , gris.</t>
  </si>
  <si>
    <t>02633</t>
  </si>
  <si>
    <t>30038 Blanco</t>
  </si>
  <si>
    <t>26CA04</t>
  </si>
  <si>
    <t>20299 Color</t>
  </si>
  <si>
    <t>20100 blanco</t>
  </si>
  <si>
    <t>30535Color</t>
  </si>
  <si>
    <t>20090 Blanco</t>
  </si>
  <si>
    <t>93130</t>
  </si>
  <si>
    <t>Tapa lavamanos</t>
  </si>
  <si>
    <t>Azabache car</t>
  </si>
  <si>
    <t>08600</t>
  </si>
  <si>
    <t>Elementos de subestación</t>
  </si>
  <si>
    <t>ANSI 52 - 30</t>
  </si>
  <si>
    <t>Capacidad Interrup. 18-25kA a 220/240V</t>
  </si>
  <si>
    <t>DPX-U 527111</t>
  </si>
  <si>
    <t>91420Cromo</t>
  </si>
  <si>
    <t>96700Cromo</t>
  </si>
  <si>
    <t>cobre</t>
  </si>
  <si>
    <t>Adherente modificador para hormig_n y mortero.</t>
  </si>
  <si>
    <t>Superadhesivo para enchapados</t>
  </si>
  <si>
    <t>Incorporador de aire para hormig=n y mortero.</t>
  </si>
  <si>
    <t>Curador para concreto y mortero en ambiente normal._x000D_
_x000D_
DESCRIPCIÓN_x000D_
Antisol Blanco es una emulsión acuosa de parafina que forma, al aplicarse sobre el concreto o mortero fresco, una película impermeable que evita la pérdida prematura de humedad, para garantizar un completo curado del material._x000D_
Antisol Blanco cumple con la norma ASTM C 309 y NTC 1977 como curador para concreto. Este curador es Tipo I-D clase A, conforme con el procedimiento descrito en la norma ASTM C 156._x000D_
_x000D_
Antisol Blanco se usa para curar el concreto garantizando el completo desarrollo de resistencias. Antisol Blanco está especialmente indicado para el curado de concretos y morteros, en particular cuando se tiene grandes superficies expuestas al sol y al viento. La película que forma el curador sobre el concreto fresco retiene el agua y evita el resecamiento prematuro._x000D_
Previene la formación de grietas en pisos y pavimentos. Ideal para proteger estructuras y  pavimentos de concreto en clima cálido y en lugares con dificultades en el abastecimiento de agua._x000D_
Antisol Blanco puede ser usado en todo tipo de obras de ingeniería tales como pavimentos rígidos, pistas de aviación, muelles, presas, silos, bodegas, estructuras en concreto deslizado, Etc._x000D_
_x000D_
VENTAJAS_x000D_
• Impide el resecamiento prematuro del concreto permitiendo el normal desarrollo de las resistencias._x000D_
• Antisol se aplica una vez, reduciendo así los costos del curado de concretos y morteros por mayor rendimiento en la mano de obra._x000D_
• Especialmente diseñado para el curado en recintos cerrados ya que no contiene solventes._x000D_
• Viene listo para usar y es fácil de aplicar._x000D_
• Ayuda a controlar el agrietamiento en grandes áreas expuestas al sol y al viento, como en pavimentos rígidos o pisos en concreto._x000D_
• Como agente curador sobre morteros tipo SikaTop debido a la ausencia de solventes._x000D_
_x000D_
Consumo:_x000D_
Aplicado con fumigadora agrícola, aproximadamente 200 g/m2, dependiendo de la velocidad del viento y la experiencia del operario. La aplicación también puede hacerse con brocha, solo que aquí el consumo aumentay la superficie es rayada por la brocha.</t>
  </si>
  <si>
    <t>140002</t>
  </si>
  <si>
    <t>DEFINICIÓN:_x000D_
Impermeabilizante en caliente en base asfáltica con alto punto de ablandamiento TEXA_x000D_
USOS:_x000D_
• Sistema tradicional de impermeabilización._x000D_
• Sellante de juntas de dilatación._x000D_
• Fácil de maniobrar y dividir._x000D_
• Impermeabilizante tradicional en caliente_x000D_
• Recubrimientos asfálticos_x000D_
VENTAJAS:_x000D_
• Su secamiento es más rápido que los demás asfaltos._x000D_
• Alto punto de ablandamiento._x000D_
• Sensible al impacto y fácil de maniobrar y dividir_x000D_
• Fácil manejo y aplicación_x000D_
• Excelente rendimiento_x000D_
• Se aplica en todas las temperaturas_x000D_
MODO DE EMPLEO:_x000D_
• Debe calentarse a temperaturas superiores a 100°C y dependiendo de la necesidad, se puede aplicar con espátula, cepillo o trapero en una operación rápida debido a que el asfalto 190 – 220 se endurece rápidamente._x000D_
RENDIMIENTO:_x000D_
Dependiendo del espesor, para una película de asfalto de 2 mm. su  rendimiento es de 2.5 Kg/M² aproximadamente en una sola mano.</t>
  </si>
  <si>
    <t>GRIS</t>
  </si>
  <si>
    <t>606973</t>
  </si>
  <si>
    <t>Reductor de agua para hormigón y mortero (230Kg)</t>
  </si>
  <si>
    <t>Curador para hormig_n y mortero</t>
  </si>
  <si>
    <t>DESCRIPCION_x000D_
_x000D_
CURASEAL es una solución coloidal de color rojo, blanco o transparente, que al entrar con la superficie del hormigón o mortero modifica la cal libre en compuestos insolubles que forman una película que endurece, sella y hace antipolvo la superficie. CURASEAL ayuda al curado del concreto._x000D__x000D_
_x000D_
USOS_x000D_
_x000D_
CURASEAL es recomendado como curador, endurecedor, sellante y agente anti-polvo en una sola operación en obras de hormigón o mortero como vías de hormigón, bodegas, presas, silos, placas, columnas, vigas, prefabricados y en general en toda obra de ingeniería._x000D_
En obras de hormigón y mortero donde el concreto ya ha fraguado y es deseable eliminar el espolvoreo y endurecer la superficie en una sola operación._x000D_
_x000D_
RENDIMIENTO_x000D_
_x000D_
- En concreto fresco: Aproximadamente 150 g/m2  a 200 g/m2  (23 m2  - 30 m2/gal) por capa de aplicación._x000D_
- En concreto fraguado: Aproximadamente 180 g/m2  a 230 g/m2  (20 m2  - 28 m2 /gal) por capa de aplicación.</t>
  </si>
  <si>
    <t>DESCRIPCION_x000D_
DESMOLDATOC es un desencofrante con base en aceite emulsionado que evita la adherencia del concreto a las formaletas de madera, metal o plástico._x000D__x000D_
_x000D_
RENDIMIENTO_x000D_
- En superficies de madera, aproximadamente 90 g/m2 (35 m2 /gal)._x000D_
- En superficies metálicas, aproximadamente 50 g/m2 (64 m2/gal).</t>
  </si>
  <si>
    <t>Desencofrante para formaletas</t>
  </si>
  <si>
    <t>Capacidad Interrup 18-25kA a 220/240V</t>
  </si>
  <si>
    <t>DPXU 527212</t>
  </si>
  <si>
    <t>TRAFICO PESADO,MARCO+REJILLA</t>
  </si>
  <si>
    <t>R-77-MP</t>
  </si>
  <si>
    <t>Tratamiento antißcido para hormig_n y mortero.</t>
  </si>
  <si>
    <t>Mortero para la reparaci_n de superficies en concr</t>
  </si>
  <si>
    <t>210320</t>
  </si>
  <si>
    <t>DESCRIPCION_x000D_
Igol Imprimante es una solución de asfalto refinado de alto poder adhesivo._x000D_
_x000D_
USOS_x000D_
Como Imprimante para garantizar la adherencia en la aplicación del Sistema_x000D_
Igol de impermeabilización._x000D_
Como imprimante de juntas en las que se va a aplicar Sika MultiSeal._x000D_
_x000D_
VENTAJAS_x000D_
- Listo para ser usado._x000D_
- Muy fácil de aplicar._x000D_
- Excelente penetración, impregna totalmente la superficie._x000D_
- Asegura la adherencia de materiales asfálticos._x000D_
_x000D_
PRESENTACION_x000D_
Plástico: 3 kg y 16 kg_x000D_
_x000D_
Consumo:_x000D_
Aprox. 100 - 200 gr/m2, dependiendo de la rugosidad de la superficie.</t>
  </si>
  <si>
    <t>Para Diluir en Agua</t>
  </si>
  <si>
    <t>801002</t>
  </si>
  <si>
    <t>DESCRIPCION_x000D_
Alumol es una pintura reflectiva de aluminio con base asfáltica de baja viscosidad para proteger las impermeabilizaciones y cubiertas._x000D_
_x000D_
USOS_x000D_
Como capa protectora sobre impermeabilizaciones asfálticas, emulsiones y mantos._x000D_
_x000D_
Aplicación:_x000D_
La aplicación puede hacerse con brocha o rodillo de felpa, cubriendo uniformemente_x000D_
la superficie. Lave las herramientas con un solvente convencional cuando el producto_x000D_
aún esté fresco._x000D_
_x000D_
Consumo:_x000D_
Sobre una base asfáltica: Aprox. 110 gr/m2_x000D_
Sobre mortero y concreto: Aprox. 200 gr/m2_x000D_
_x000D_
DATOS TECNICOS:_x000D_
Color: Plateado_x000D_
Densidad: 0,93 kg/l ± 0,03 kg/l_x000D_
Consistencia: Líquida_x000D_
Secado al tacto: 30 minutos aprox. a 20oC 65% HR_x000D_
Límites:_x000D_
Temp. de aplicación: 5oC a 50oC_x000D_
Temp. de servicio: 5oC a 60oC</t>
  </si>
  <si>
    <t>803046</t>
  </si>
  <si>
    <t>SikaFelt FV-225 se emplea como refuerzo con los impermeabilizantes de aplicación líquida como emulsiones asfalticas, acrilicas y resinas de poliuretanos._x000D_
_x000D_
USOS_x000D_
• Para los sistemas de impermeabilización líquida de cubiertas._x000D_
• Para detalles de sistemas de impermeabilización de terrazas en sifones, medias cañas, claraboyas, etc._x000D_
• Para puenteo de fi suras en sistemas de impermeabilización líquida._x000D_
_x000D_
VENTAJAS_x000D_
• Aplicación fácil y rápida en superfi cie y detalles._x000D_
• Se adapta a todas las distintas formas y perfi les en la superfi cie del soporte._x000D_
• Asegura el espesor correcto de la capa impermeable._x000D_
• Mejora las propiedades de puenteo de fi suras de la impermeabilización. _x000D_
_x000D_
DATOS TECNICOS_x000D_
Apariencia/Colores: Blanco_x000D_
Base química Malla de fi bra de vidrio aleatoria_x000D_
Masa por unidad de superfi cie 225 g/m2_x000D__x000D_
_x000D_
PRESENTACIÓN_x000D_
Rollos 40 kg (1.2 x 148 m aprox)._x000D_
_x000D_
INFORMACIÓN DEL SISTEMA_x000D_
Método de aplicación_x000D_
1. preparación de la superfi cie_x000D_
El sustrato donde se colocará el sistema de impermeabilización deberá ser fi rme y resistente, debe estar libre de grasas, lechadas de cemento, polvo y suciedad que_x000D_
impida la correcta adherencia._x000D_
2. Aplicación_x000D_
Aplique una capa de impermeabilizante líquido sobre la superfi cie, teniendo en cuenta las instrucciones de imprimación de cada producto._x000D_
Estando fresco el impermeabilizante extienda la malla de refuerzo Sikafelt FV-_x000D_
225 y presione con el rodillo o la brocha hasta lograr que el refuerzo quede totalmente adherido al sustrato._x000D_
Se debe evitar dejar partes de malla sin adherir o con arrugas._x000D_
Se recomienda llevar al campo las piezas específi cas para cada uno de los detalles previamente recortadas para un mayor rendimiento de la aplicación._x000D_
En cubiertas expuestas los traslapos deben ser mínimo de 5 cm._x000D_
Notas: Todos los datos de esta Hoja de Datos de Producto están basados en ensayos de laboratorio. Las medidas tomadas «in situ» pueden variar debido a ircunstancias fuera de nuestro control.</t>
  </si>
  <si>
    <t>Rollo 20M x1M /para cubiertas no  transitables.</t>
  </si>
  <si>
    <t>25005</t>
  </si>
  <si>
    <t>Imprimante para impermeabilizaciones</t>
  </si>
  <si>
    <t>Impermeabilizante para techos</t>
  </si>
  <si>
    <t>PRESENTACION 1GLN</t>
  </si>
  <si>
    <t>Impermeabilizante en base acuosa</t>
  </si>
  <si>
    <t>bc20115</t>
  </si>
  <si>
    <t>003-1</t>
  </si>
  <si>
    <t>IMPERMEABILIZANTE Igol Denso es una solución de asfaltos refinados reforzada con elastómeros,_x000D_
adhesivos y compuestos plastificantes, resistente al vapor. No contiene alquitranes_x000D_
y no es emulsión._x000D_
USOS_x000D_
Para proteger e impermeabilizar estructuras de concreto enterradas, muros_x000D_
de contención, sobrecimientos, jardineras y tanques._x000D_
Para proteger superficies metálicas de la oxidación y de los suelos ácidos._x000D_
Para pegar y proteger aislamientos térmicos en tuberías de refrigeración o_x000D_
calefacción, aire acondicionado y para pegar aislamientos acústicos._x000D_
Para crear una barrera impermeable previa a la instalación de pisos PVC._x000D_
_x000D_
VENTAJAS_x000D_
- Viene listo para ser aplicado._x000D_
- Forma una capa impermeable inclusive al vapor de agua (Barrera de vapor)._x000D_
- Se adhiere excelentemente a superficies previamente tratadas con Igol_x000D_
Imprimante._x000D_
- Puede aplicarse con llana metálica o brocha._x000D_
- Una vez curado no se escurre por efectos de calor solar._x000D_
_x000D_
CONSUMO:_x000D_
Aproximadamente 1 kg/m2 por capa por mm de espesor._x000D_
Nota: Como refuerzo colocando entre las dos capas de producto se puede_x000D_
usar SikaFelt, SikaFelt FPP-30. SikaFelt FV 225 para mejorar la resistencia_x000D_
a la tensión del sistema impermeable. Esto es útil en puenteo de fisuras o_x000D_
para prevenir rotura de la membrana impermeable en sustratos susceptibles_x000D_
a fisurarse como morteros y concretos.</t>
  </si>
  <si>
    <t>801848</t>
  </si>
  <si>
    <t>Impermeabilizante integral para mortero</t>
  </si>
  <si>
    <t>Rollos 10m/ Cubiertas y terrazas no transitables</t>
  </si>
  <si>
    <t>27710</t>
  </si>
  <si>
    <t>Rollos10M, Cubiertas no transitables.</t>
  </si>
  <si>
    <t>27570</t>
  </si>
  <si>
    <t>3mm de espesor</t>
  </si>
  <si>
    <t>Rollos de 10 M . Cubiertas de transito peatonal.</t>
  </si>
  <si>
    <t>27560</t>
  </si>
  <si>
    <t>sin inst.</t>
  </si>
  <si>
    <t>Precio en dep_sito</t>
  </si>
  <si>
    <t>Diamante</t>
  </si>
  <si>
    <t>Precio 0-49 ML    Tiempos de entrega s.presupuesto</t>
  </si>
  <si>
    <t>Impermeabilizante integral para concreto._x000D_
_x000D_
DESCRIPCION_x000D_
Plastocrete DM es un aditivo líquido color café os curo, reductor de agua con_x000D_
acción impermea bilizante. No contiene cloruros._x000D_
_x000D_
USOS_x000D_
Para la elaboración de concreto de baja permeabilidad y durable en la construcción de tanques, depósitos, sótanos, muros enterrados, cimentaciones,_x000D_
plantas de tratamiento, y todo tipo de obras hidráulicas._x000D_
Plastocrete DM tiene acción plastificante sobre la mezcla, facilitando la colocación y el vibrado del concreto. Se puede aprovechar su efecto plastificante para reducir hasta en un 8% el agua de amasado de acuerdo con el asentamiento requerido._x000D_
_x000D_
Dosificación: _x000D_
Plastocrete DM se dosifi ca al 0,5% del peso del cemento de la mezcla. Para un bulto de cemento de 50 kg se emplean 250 g de aditivo (234 ml aproximadamente).</t>
  </si>
  <si>
    <t>103002</t>
  </si>
  <si>
    <t>catalizador o imprimante  epoxico rojo(137008) + catalizador: 0.25Gal(138001) (Sika)</t>
  </si>
  <si>
    <t>Protector anticorrosivo para superficies metalicas</t>
  </si>
  <si>
    <t>504126</t>
  </si>
  <si>
    <t>Impermeabilizante integral para morteros._x000D_
Impermeabilización de pañetes, pisos y pegas de mortero._x000D_
_x000D_
Consumo y Rendimiento aproximado:_x000D_
1 kg /bulto de cemento_x000D_
Puede ser usado a una dósis del 3% del peso del cemento.</t>
  </si>
  <si>
    <t>110002</t>
  </si>
  <si>
    <t>120677</t>
  </si>
  <si>
    <t>Impermeabilizante integral para hormig_n y mortero</t>
  </si>
  <si>
    <t>ROLLO 10 mts2</t>
  </si>
  <si>
    <t>ROLLO 13 mts2</t>
  </si>
  <si>
    <t>12060</t>
  </si>
  <si>
    <t>12048</t>
  </si>
  <si>
    <t>990   Presentacion 4 lts./ Reduce permeabilidad</t>
  </si>
  <si>
    <t>Concentrado</t>
  </si>
  <si>
    <t>500625</t>
  </si>
  <si>
    <t>12814</t>
  </si>
  <si>
    <t>Tipo CARPINCOL</t>
  </si>
  <si>
    <t>290360</t>
  </si>
  <si>
    <t>Endurecedor ep_xico para hormig_n y mortero</t>
  </si>
  <si>
    <t>EL PRODUCTO ESTÁ DECONTINUADO, POR TAL RAZOÓN SE DECIDE JUNTO CON EL ÁREA TÉCNICA UTILIZAR EL PLASTIMENT AD-40.</t>
  </si>
  <si>
    <t>101502</t>
  </si>
  <si>
    <t>Acelerante instantaneo para sellar filtraciones</t>
  </si>
  <si>
    <t>Endurecedor siliceo para pisos</t>
  </si>
  <si>
    <t>Acelerante de fraguado para hormig_n y mortero</t>
  </si>
  <si>
    <t>12530</t>
  </si>
  <si>
    <t>PHR C120x60</t>
  </si>
  <si>
    <t>124062</t>
  </si>
  <si>
    <t>111102</t>
  </si>
  <si>
    <t>522573</t>
  </si>
  <si>
    <t>Clima frio</t>
  </si>
  <si>
    <t>120777</t>
  </si>
  <si>
    <t>El Sika Transparente 10 es un líquido incoloro con base en siliconas, que_x000D_
protege las fachadas y culatas de las edificaciones contra la penetración del_x000D_
agua lluvia._x000D_
_x000D_
USOS_x000D_
Como repelente de agua sobre bases minerales, tales como: ladrillo, piedra,_x000D_
mármol, concreto o culatas terminadas con pañete u otros materiales porosos._x000D_
Como recubrimiento antimusgo en tejas de barro._x000D_
_x000D_
VENTAJAS_x000D_
- De gran durabilidad (7 a 10 años) y listo para usar._x000D_
- Impide que los muros absorban agua lluvia._x000D_
- Protege las fachadas del polvo y el hollín._x000D_
- No cambia la apariencia del material sobre el cual se aplica._x000D_
- Mantiene las fachadas en excelente estado por más tiempo._x000D_
- Repele el agua lluvia._x000D_
- No forma película y permite que la superficie respire._x000D_
- No altera la apariencia del material sobre el cual se aplica._x000D_
- Controla la absorción en muros de piedra, mármol, concreto, pañete, yeso,_x000D_
ladrillo y otros materiales absorbentes._x000D_
- Protege las fachadas de la suciedad, polvo, hollín, disminuyendo costos de_x000D_
mantenimiento_x000D_
_x000D_
Consumo y rendimiento: 0.15 kg/m2 /capa - 200 m2/gl/capa (min 2 capas)</t>
  </si>
  <si>
    <t>500002</t>
  </si>
  <si>
    <t>Acelerante de fraguado y resistencia para concretos._x000D_
_x000D_
Aditivo líquido de color ámbar, con acción ace lerante sobre el fraguado y el desarrollo de resistencias mecánicas del concreto._x000D_
_x000D_
Sikaset L debe usarse cuando se desee:_x000D_
• Obtener concreto con altas resistencias a temprana edad._x000D_
• Colocar concreto en ambiente frío._x000D_
• Acelerar los fraguados inicial y fi nal del concreto._x000D_
• Dar rápidamente al uso una estructura._x000D_
• Desencofrar rápidamente un elemento o estructura._x000D_
_x000D_
Sikaset L reduce los tiempos de desencofrado._x000D_
Se obtienen resistencias más altas a edad temprana._x000D_
Permite un pronto uso de estructuras nuevas._x000D_
Contrarresta el efecto del frío sobre las resistencias y el fraguado._x000D_
Aumenta los rendimientos en la prefabricación._x000D_
Permite izar más pronto losas y vigas prefabricadas. _x000D_
_x000D_
Sikaset L viene listo para usar, agregándose al agua de amasado o directamente_x000D_
al concreto._x000D_
_x000D_
Dosifi cación:_x000D_
_x000D_
Dependiendo del grado de aceleramiento deseado, se dosifi ca del 1 al 3% del peso del cemento. De acuerdo con experiencias prácticas y como guía del_x000D_
uso del Sikaset L se puede decir que con una dosifi cación del 3% se obtienen resistencias mecánicas equivalentes a tres días, después de 24 horas y_x000D_
equivalentes a 7 días, después de 3 días. Este efecto puede variar con el tipo y la temperatura del cemento, como también con la temperatura ambiente._x000D_
Concreto acelerado con Sikaset L debe curarse con Antisol. Recomendamos hacer ensayos previos para determinar la dosifi cación óptima en cada caso.</t>
  </si>
  <si>
    <t>105001</t>
  </si>
  <si>
    <t>Puente de adherencia de concreto fresco a endurecido._x000D_
_x000D_
DESCRIPCION_x000D_
Es un adhesivo epóxico de dos componentes, libre de solventes. Garantiza_x000D_
una pega perfecta entre concreto fresco y endurecido._x000D_
_x000D_
USOS_x000D_
• Como puente de adherencia para la pega de concreto fresco a concreto endurecido._x000D_
• Como ayuda a la adherencia de un mortero o concreto nuevo o de reparación a un sustrato de concreto para lograr una pega permanente que no sea afectada, en condiciones de servicio, por la humedad ó agentes agresores (durabilidad)._x000D_
• Como imprimante de alta adherencia para recubri mientos epóxicos sobre superfi cies de concreto absorbentes, húmedas o metálicas secas._x000D_
• Como imprimante del Sikafl ex-1a, Sikafl ex 15 LM, Sikafl ex-1CSL, Sikafl ex AT Connection, Sikafl ex AT Facade, Sikafl ex Construction y Sikafl ex_x000D_
11FC en los casos en que lo requieren._x000D_
• Para anclajes y rellenos._x000D_
• Como capa impermeable y barrera de vapor de agua en los casos que se requiera._x000D_
_x000D_
Consumo:_x000D_
Entre 400-600 g/m2 dependiendo de la rugosidad de la superfi cie._x000D_
Para rugosidades excesivas el consumo puede aún ser mayor. En caso de dudas sobre el consumo se recomienda hacer ensayos previos_x000D_
_x000D_
PRESENTACIÓN_x000D_
Unidad: 1,0 kg y Unidad: 3,0 kg</t>
  </si>
  <si>
    <t>303571</t>
  </si>
  <si>
    <t>122064</t>
  </si>
  <si>
    <t>521373</t>
  </si>
  <si>
    <t>101002</t>
  </si>
  <si>
    <t>ROLLO 20 mts2</t>
  </si>
  <si>
    <t>Presentación rollos de 11 m2</t>
  </si>
  <si>
    <t>Bajo Teja</t>
  </si>
  <si>
    <t>200307</t>
  </si>
  <si>
    <t>MOTOR ELECTRICO MANGUERA DE 10 PIES</t>
  </si>
  <si>
    <t>200300</t>
  </si>
  <si>
    <t>Acometidas Telefonicas</t>
  </si>
  <si>
    <t>FACOMEC</t>
  </si>
  <si>
    <t>62AM102</t>
  </si>
  <si>
    <t>62AM86</t>
  </si>
  <si>
    <t>29-Mar-2019 El precio actualizado corresponde con Marca Edil o similares.</t>
  </si>
  <si>
    <t>Presentacion rollos de 11 m2.</t>
  </si>
  <si>
    <t>MSC</t>
  </si>
  <si>
    <t>2 RESIST. GAS- 1RESIST. SOLID</t>
  </si>
  <si>
    <t>SP5030EI</t>
  </si>
  <si>
    <t>05E296S</t>
  </si>
  <si>
    <t>05E248S</t>
  </si>
  <si>
    <t>57419</t>
  </si>
  <si>
    <t>06C1501</t>
  </si>
  <si>
    <t>06C601</t>
  </si>
  <si>
    <t>SERIE 400 DE LUJO</t>
  </si>
  <si>
    <t>405</t>
  </si>
  <si>
    <t>SERIE 600 BEIGE</t>
  </si>
  <si>
    <t>605</t>
  </si>
  <si>
    <t>BREAKER 2000 UNIPOLAR TIPO QC</t>
  </si>
  <si>
    <t>2220/S1</t>
  </si>
  <si>
    <t>50PA24</t>
  </si>
  <si>
    <t>CABLES B.W.</t>
  </si>
  <si>
    <t>200082</t>
  </si>
  <si>
    <t>200084</t>
  </si>
  <si>
    <t>36S3030H</t>
  </si>
  <si>
    <t>60CP5</t>
  </si>
  <si>
    <t>TABL ALUMB 240vol/BREAKER ENCH</t>
  </si>
  <si>
    <t>CT-4</t>
  </si>
  <si>
    <t>66CG100</t>
  </si>
  <si>
    <t>LINEA ABITARE</t>
  </si>
  <si>
    <t>9956-PE</t>
  </si>
  <si>
    <t>C24</t>
  </si>
  <si>
    <t>pintura decorativa para madera y metal</t>
  </si>
  <si>
    <t>313050</t>
  </si>
  <si>
    <t>39513</t>
  </si>
  <si>
    <t>(ENCHUFE) PATA TRABADA, MARFIL</t>
  </si>
  <si>
    <t>0020-C</t>
  </si>
  <si>
    <t>14CM200</t>
  </si>
  <si>
    <t>11076</t>
  </si>
  <si>
    <t>26E308</t>
  </si>
  <si>
    <t>604-31323</t>
  </si>
  <si>
    <t>616</t>
  </si>
  <si>
    <t>622</t>
  </si>
  <si>
    <t>402</t>
  </si>
  <si>
    <t>602</t>
  </si>
  <si>
    <t>401</t>
  </si>
  <si>
    <t>601</t>
  </si>
  <si>
    <t>613</t>
  </si>
  <si>
    <t>66B100</t>
  </si>
  <si>
    <t>66B050</t>
  </si>
  <si>
    <t>Sobreponer, cromo</t>
  </si>
  <si>
    <t>58140</t>
  </si>
  <si>
    <t>10188</t>
  </si>
  <si>
    <t>10211</t>
  </si>
  <si>
    <t>655</t>
  </si>
  <si>
    <t>653</t>
  </si>
  <si>
    <t>LINEA ABITARE SIN LUZ PILOTO</t>
  </si>
  <si>
    <t>918</t>
  </si>
  <si>
    <t>06M125</t>
  </si>
  <si>
    <t>CARGA DE ROTURA 1050(KG)</t>
  </si>
  <si>
    <t>Extrareforza</t>
  </si>
  <si>
    <t>99RGS</t>
  </si>
  <si>
    <t>CON CONTACTOS PRENSAHILO Y CONTACTO CENTRAL EN COB</t>
  </si>
  <si>
    <t>0030</t>
  </si>
  <si>
    <t>912</t>
  </si>
  <si>
    <t>CON PORTASTARTER</t>
  </si>
  <si>
    <t>28</t>
  </si>
  <si>
    <t>99SSL</t>
  </si>
  <si>
    <t>99ST40</t>
  </si>
  <si>
    <t>27TP12</t>
  </si>
  <si>
    <t>27TP18</t>
  </si>
  <si>
    <t>0020-T</t>
  </si>
  <si>
    <t>406</t>
  </si>
  <si>
    <t>606</t>
  </si>
  <si>
    <t>606 T</t>
  </si>
  <si>
    <t>406 T</t>
  </si>
  <si>
    <t>Rollo de 1200 Ancho=4Mts</t>
  </si>
  <si>
    <t>Azul</t>
  </si>
  <si>
    <t>12464</t>
  </si>
  <si>
    <t>12475</t>
  </si>
  <si>
    <t>12472</t>
  </si>
  <si>
    <t>El CIO 000797 es igual al CIO 000803, por lo tanto deben tener los mismos valores.</t>
  </si>
  <si>
    <t>12478</t>
  </si>
  <si>
    <t>DESCRIPCIÓN:_x000D_
_x000D_
El tubo es completo de 3 metros</t>
  </si>
  <si>
    <t>12467</t>
  </si>
  <si>
    <t>ACTUALIZADO CIO REFERENCIA 797  15/02/2019, teniendo en cuenta que los APUS en los que esta contenido se entiende que es un tubo electrico, de esta forma se realizo el estudio de mercado.                                                                                            El CIO 000803 es igual al CIO 000797, por lo tanto deben tener los mismos valores.</t>
  </si>
  <si>
    <t>TIROS DE 3 M</t>
  </si>
  <si>
    <t>60TC075</t>
  </si>
  <si>
    <t>06T40P</t>
  </si>
  <si>
    <t>06T32</t>
  </si>
  <si>
    <t>14UG200MT</t>
  </si>
  <si>
    <t>14UG100MT</t>
  </si>
  <si>
    <t>14UG050MT</t>
  </si>
  <si>
    <t>14UG150MT</t>
  </si>
  <si>
    <t>14UG075MT</t>
  </si>
  <si>
    <t>1950959207</t>
  </si>
  <si>
    <t>607</t>
  </si>
  <si>
    <t>Especificaciones Técnicas Mínimas:_x000D_
- Doble pantalla con teclado alfanumérico_x000D_
- Precisión de 5”_x000D_
- Lectura en pantalla al segundo_x000D_
- Plomada laser_x000D_
- Memoria interna de 24.000 Puntos_x000D_
- Compensador de doble eje_x000D_
- Medición con prisma de 3.000 metros_x000D_
- IP 66 Robusta_x000D_
_x000D_
Debe incluir accesorios:_x000D_
- (1) Trípode metálico con morral de transporte_x000D_
- (2) Bastones topográficos con estuche_x000D_
- (2) Prismas con porta prisma y estuche_x000D_
- (1) Morral en lona para la estación total_x000D_
- (1) Morral en lona para el trípode_x000D_
- (1) Certificaciones de calibración VIGENTE por 6 meses.</t>
  </si>
  <si>
    <t>Roscado</t>
  </si>
  <si>
    <t>CHEC 10</t>
  </si>
  <si>
    <t>32030G</t>
  </si>
  <si>
    <t>32060G</t>
  </si>
  <si>
    <t>32010G</t>
  </si>
  <si>
    <t>32050G</t>
  </si>
  <si>
    <t>10796</t>
  </si>
  <si>
    <t>10860</t>
  </si>
  <si>
    <t>PRESIÓN DE TRABAJO A 23OC:LOS TUBOSISTEMAS PVC PRESIÓN PAVCO SON FABRICADOS BAJO LAS NORMAS NTC 382, TUBOS DE POLICLORURO DE VINILO (PVC) CLASIFICADOS SEGÚN LA PRESIÓN (SERIE RDE), NTC 1339 ACCESORIOS DE (POLI CLORURO DE VINILO) (PVC) SCHEDULE 40 Y NTC 576 PARA LA SOLDADURA.</t>
  </si>
  <si>
    <t>10827</t>
  </si>
  <si>
    <t>10843</t>
  </si>
  <si>
    <t>10822</t>
  </si>
  <si>
    <t>10958</t>
  </si>
  <si>
    <t>10962</t>
  </si>
  <si>
    <t>26CA02</t>
  </si>
  <si>
    <t>NAPOLI</t>
  </si>
  <si>
    <t>RPW06</t>
  </si>
  <si>
    <t>RPW12</t>
  </si>
  <si>
    <t>RPW02</t>
  </si>
  <si>
    <t>PRESIÓN = 200 PSI</t>
  </si>
  <si>
    <t>RPW04</t>
  </si>
  <si>
    <t xml:space="preserve">bronce de 150 psi                                                                                                                                                                                                                                                                                                    08/09/2021: Cios 105451 y 839 iguales. Se actualizan todos.  </t>
  </si>
  <si>
    <t>RPW10</t>
  </si>
  <si>
    <t>11755</t>
  </si>
  <si>
    <t>11744</t>
  </si>
  <si>
    <t>12719</t>
  </si>
  <si>
    <t>12726</t>
  </si>
  <si>
    <t>12733</t>
  </si>
  <si>
    <t>Tramos de 6 metros    Tiempos de entrega segun pro</t>
  </si>
  <si>
    <t>12745</t>
  </si>
  <si>
    <t>12556</t>
  </si>
  <si>
    <t>12558</t>
  </si>
  <si>
    <t>12571</t>
  </si>
  <si>
    <t>El CIO 000851 es igual al CIO 000871, por lo cual deben tener los mismos valores.</t>
  </si>
  <si>
    <t>12582</t>
  </si>
  <si>
    <t>12567</t>
  </si>
  <si>
    <t>12560</t>
  </si>
  <si>
    <t>12574</t>
  </si>
  <si>
    <t>DPX-U 527211</t>
  </si>
  <si>
    <t>316091</t>
  </si>
  <si>
    <t>Tramos de 3M</t>
  </si>
  <si>
    <t>CPVC</t>
  </si>
  <si>
    <t>Tiros de 3 Mts.</t>
  </si>
  <si>
    <t>NORMA NTC-5890</t>
  </si>
  <si>
    <t>Tubo de 6 Mts</t>
  </si>
  <si>
    <t>Tubo de 6 Mts.</t>
  </si>
  <si>
    <t>TUBERIA  GALVANIZADA PRESIÓN  AGUA Ø1/2”e=2.77MM (ASTM-A53)L=6M</t>
  </si>
  <si>
    <t>12431</t>
  </si>
  <si>
    <t>6 Mts. acampanado</t>
  </si>
  <si>
    <t>6 mts. acampanado</t>
  </si>
  <si>
    <t>RDE 21</t>
  </si>
  <si>
    <t>TUBO CON UNIÓN MECÁNICA TIPO RIEBER PARA PRESIÓN EN TRAMOSA DE 6 METROS RDE 21 - 200psi,  con anillo_x000D_
de caucho incorporado en la campana del tubo.</t>
  </si>
  <si>
    <t>El CIO 000871  es igual al CIO 000851,porl lo tanto deben tener los mismos precios.</t>
  </si>
  <si>
    <t>PRESIÓN DE TRABAJO A 23OC: LOS TUBOS SISTEMAS PVC SANITARIOS SON FABRICADOS BAJO LAS NORMAS NTC 382, TUBOS DE POLICLORURO DE VINILO (PVC) CLASIFICADOS SEGÚN LA PRESIÓN (SERIE RDE), NTC 1339 ACCESORIOS DE (POLI CLORURO DE VINILO) (PVC) SCHEDULE 40 Y NTC 576 PARA LA SOLDADURA.</t>
  </si>
  <si>
    <t>Tiros de 6 Mts.</t>
  </si>
  <si>
    <t>Tubo de 6 mts</t>
  </si>
  <si>
    <t>37530G</t>
  </si>
  <si>
    <t>37510G</t>
  </si>
  <si>
    <t>3 7520G</t>
  </si>
  <si>
    <t>C6430 Gris</t>
  </si>
  <si>
    <t>80670Neutro</t>
  </si>
  <si>
    <t>IGUAL A 102820</t>
  </si>
  <si>
    <t>10179</t>
  </si>
  <si>
    <t>EL VALOR COTIZADO CORRESPONDE A UNA PIEZA EN CEDRO CAQUETA DE 2.90CMX2.5CMX2,5 A 4CMS</t>
  </si>
  <si>
    <t>cromo</t>
  </si>
  <si>
    <t>58100</t>
  </si>
  <si>
    <t>58400</t>
  </si>
  <si>
    <t>58410</t>
  </si>
  <si>
    <t>se cambió por 25x35cm, anterior salio del mercad</t>
  </si>
  <si>
    <t>Presentación rollos de 11 m2.</t>
  </si>
  <si>
    <t>Tiro de 3 Mts.</t>
  </si>
  <si>
    <t>EN 8 cm</t>
  </si>
  <si>
    <t>PISO</t>
  </si>
  <si>
    <t>Postformable colores planos  1.22X2.44</t>
  </si>
  <si>
    <t>2102</t>
  </si>
  <si>
    <t>1.22X2.44</t>
  </si>
  <si>
    <t>POSTFORMABLE</t>
  </si>
  <si>
    <t>BLANCO VAINILLA  1.22X2.44</t>
  </si>
  <si>
    <t>2109-Posfor</t>
  </si>
  <si>
    <t>1.22X2.44   TAMAÑO 3</t>
  </si>
  <si>
    <t>Posformable</t>
  </si>
  <si>
    <t>Sin salida bañera</t>
  </si>
  <si>
    <t>5541</t>
  </si>
  <si>
    <t>con salida ba±era</t>
  </si>
  <si>
    <t>55403</t>
  </si>
  <si>
    <t>51405</t>
  </si>
  <si>
    <t>12817</t>
  </si>
  <si>
    <t>12537</t>
  </si>
  <si>
    <t>12526</t>
  </si>
  <si>
    <t>Sin Arco</t>
  </si>
  <si>
    <t>Entamborada</t>
  </si>
  <si>
    <t>R</t>
  </si>
  <si>
    <t>MADERA/vr. un cuerpo</t>
  </si>
  <si>
    <t>TABLA</t>
  </si>
  <si>
    <t>6 CM</t>
  </si>
  <si>
    <t>En 10 cm</t>
  </si>
  <si>
    <t>6 cm.</t>
  </si>
  <si>
    <t>cielos.</t>
  </si>
  <si>
    <t>ENCHAPE</t>
  </si>
  <si>
    <t>EN 6 Y 8 cm</t>
  </si>
  <si>
    <t>12871</t>
  </si>
  <si>
    <t>h=1.80-2.10M</t>
  </si>
  <si>
    <t>28/05/2021: Igual a CIO 170, se corrige el nombre REPISA (8x.4CM) L=3M ORDINARIO así: REPISA (8x4CM) L=3M ORDINARIO, teniendo en cuenta que Repisas de .4CM osea 4MM no existen, es de 4CM.</t>
  </si>
  <si>
    <t>Con puerta y chapa con llave</t>
  </si>
  <si>
    <t>TWC-12M</t>
  </si>
  <si>
    <t>Dos caras</t>
  </si>
  <si>
    <t>10203</t>
  </si>
  <si>
    <t>63351</t>
  </si>
  <si>
    <t>04229</t>
  </si>
  <si>
    <t>CALIDAD #2</t>
  </si>
  <si>
    <t>Industrial 1 Cara pulida</t>
  </si>
  <si>
    <t>TIPO A</t>
  </si>
  <si>
    <t>PRODUCTO DESCONTINUADO A PARATIR DE AGOSTO 2017-_x000D_
_x000D_
USAR COD 102599 (14/07/2017)</t>
  </si>
  <si>
    <t>Medida comercial 4mm, Medida real 3.6 MM</t>
  </si>
  <si>
    <t>Mallado</t>
  </si>
  <si>
    <t>12086</t>
  </si>
  <si>
    <t>MDCI</t>
  </si>
  <si>
    <t>COMPACTO</t>
  </si>
  <si>
    <t>Incluye suministro e instalación, con imprimación.</t>
  </si>
  <si>
    <t>PLANTA</t>
  </si>
  <si>
    <t>CEDRO BLANCO 1x1cmx2.5 m</t>
  </si>
  <si>
    <t>82203</t>
  </si>
  <si>
    <t>12873</t>
  </si>
  <si>
    <t>68955</t>
  </si>
  <si>
    <t>3 QUEMADORES 1.75kw/h GAS- 1 QUEMADOR 3.0kw/h</t>
  </si>
  <si>
    <t>SS 6640EI</t>
  </si>
  <si>
    <t>Frente vidrio templado abatible, blanca / negro</t>
  </si>
  <si>
    <t>CX 4100</t>
  </si>
  <si>
    <t>Incluye modulo aereo base y mes_n</t>
  </si>
  <si>
    <t>755050/51</t>
  </si>
  <si>
    <t>sin vidrio</t>
  </si>
  <si>
    <t>Con lßmina</t>
  </si>
  <si>
    <t>33806 ARENA</t>
  </si>
  <si>
    <t>3quemadores1.75kw/h+1quemador 3kw/h + resist.1500W</t>
  </si>
  <si>
    <t>SI7641EI</t>
  </si>
  <si>
    <t>078 x 2.40</t>
  </si>
  <si>
    <t>VERDE</t>
  </si>
  <si>
    <t>38076</t>
  </si>
  <si>
    <t>PZ-1</t>
  </si>
  <si>
    <t>liso, tiros de 6m</t>
  </si>
  <si>
    <t>U-67 Mate</t>
  </si>
  <si>
    <t>1 Mt + FLETE EN M/LLIN Y CALI</t>
  </si>
  <si>
    <t>183</t>
  </si>
  <si>
    <t>tiros de 6m</t>
  </si>
  <si>
    <t>U-74</t>
  </si>
  <si>
    <t>INCLUYE BOMBILO REFLECTIVA</t>
  </si>
  <si>
    <t>INDOLUX</t>
  </si>
  <si>
    <t>Frente vidrio templado abatible, blanca</t>
  </si>
  <si>
    <t>CX 4900</t>
  </si>
  <si>
    <t>1.50 Mt + FLETE M/LLIN Y CALI</t>
  </si>
  <si>
    <t>204</t>
  </si>
  <si>
    <t>480x435mm, acero inoxidable,poceta sencilla</t>
  </si>
  <si>
    <t>LV3042</t>
  </si>
  <si>
    <t>2 quem1.75Kw/h+ 1quem 3.0Kw/h +1 resist 1000 W</t>
  </si>
  <si>
    <t>SD6131EI</t>
  </si>
  <si>
    <t>2 quemadores 1.75 Kw/h encendido electr_nico</t>
  </si>
  <si>
    <t>SP5020ES</t>
  </si>
  <si>
    <t>DW505 Especificaciones_x000D_
_x000D_
Amp                             7,8 Amp_x000D_
Potencia                      936 W_x000D_
Tamaño del mandril     1/2"_x000D_
RPM                            0-1,100 / 0-2,700 rpm_x000D_
GPM                            0-19.000/0-46.000 gpm</t>
  </si>
  <si>
    <t>Velocidad variable  reversible / 580 W 6.7Amp</t>
  </si>
  <si>
    <t>62192</t>
  </si>
  <si>
    <t>12869</t>
  </si>
  <si>
    <t>10729</t>
  </si>
  <si>
    <t>12080</t>
  </si>
  <si>
    <t>50-20 es una ventana corredera mas utilizada para medidas pequeñas (inferiores a 2 metros) ideal para habitaciones, baños y cocinas.</t>
  </si>
  <si>
    <t>1.20x1.20 Sin vidrio</t>
  </si>
  <si>
    <t>1.50x2.00 Sin vidrio</t>
  </si>
  <si>
    <t>ECP 100</t>
  </si>
  <si>
    <t>ANTICORROSIVA ALQUÍDICA ROJA Ref. 110.010_x000D_
_x000D_
REFERENCIA Y COLOR _x000D_
110.010 Industrial 310 Comercial Roja_x000D_
_x000D_
DESCRIPCIÓN_x000D_
Pintura anticorrosiva alquídica con óxido de hierro como pigmento inhibidor de la corrosión.
50_x000D_
_x000D_
USOS_x000D_
Como base anticorrosiva, con el acabado final recomendado, para proteger puertas, ventanas, rejas, pasamanos y otros objetos metálicos en ambientes interiores o exteriores de climas fríos o templados, libres de contaminación industrial y sin contacto permanente con líquidos._x000D__x000D_
_x000D_
ESPECIFICACIONES_x000D_
Acabado Mate_x000D_
Peso neto por galón 4,65 kilos_x000D_
Espesor recomendado 50 – 75 micras_x000D_
Rendimiento teórico a 25 micrones de película seca     62 m² / galón por mano._x000D_
Método de aplicación Brocha, rodillo, pistola_x000D_
Ajustador o Thinner PINTUCO para la dilución 121.132 ó 121.006_x000D__x000D_
_x000D_
PREPARACIÓN DE SUPERFICIE_x000D_
? El metal debe estar seco y libre de polvo, mugre, grasa y pintura deteriorada._x000D_
? El óxido se elimina con rasqueta, cepillo de alambre, papel de lija o esmeriladores._x000D_
? El óxido residual difícil de suprimir se trata con Pintóxido ref. 514; las pinturas deterioradas se quitan con Removedor Pintuco ref. 1020. Al aluminio, hojalata, zinc y metales lisos o pulidos se les aplica Wash-Primer Pintuco ref. 110.027 / 110.028 para obtener óptima adherencia de la anticorrosiva._x000D_
_x000D_
APLICACIÓN_x000D_
? Mezclar la anticorrosiva con una espátula para obtener su completa uniformidad._x000D_
? Para aplicación a pistola convencional o rodillo, agregar a la Anticorrosiva un 10% por volumen de Thinner Pintuco ref. 121.006 y se revuelve con una espátula hasta obtener una mezcla uniforme._x000D_
? Para aplicación a brocha o pistola sin aire, adicionar a la Anticorrosiva un 5% máximo de Ajustador Pintuco ref. 121.132 y se revuelve bien._x000D_
? Aplicar una o dos manos para obtener el espesor recomendado._x000D_
? Para evitar la formación de “nata” en el almacenamiento de envases mermados, se agrega un poco de Ajustador Pintuco ref. 121.132 y sin revolverlo, se tapa bien el envase._x000D__x000D_
_x000D_
TIEMPOS DE SECAMIENTO TEMPERATURA AMBIENTAL AL TACTO_x000D_
 Horas_x000D_
SECAMIENTO EN HORAS_x000D_
 Segundas manos_x000D_
 TOTAL HORAS_x000D_
 25°C 3 a 4 6 a 8 72_x000D_
Los tiempos de secamiento varían de acuerdo con la temperatura ambiental y el espesor de película_x000D_
aplicada._x000D_
A mayor temperatura menor tiempo de secamiento y viceversa._x000D_
A mayor espesor mayor tiempo de secamiento.
51_x000D_
_x000D_
PRESENTACIÓN_x000D_
Galón, cuarto de galón y aerosoles de 240 y 430 centímetros cúbicos.</t>
  </si>
  <si>
    <t>310</t>
  </si>
  <si>
    <t>2100</t>
  </si>
  <si>
    <t>SD-1</t>
  </si>
  <si>
    <t>bLANCA</t>
  </si>
  <si>
    <t>119075</t>
  </si>
  <si>
    <t>5001</t>
  </si>
  <si>
    <t>Bulto de 25 Kg. = 2 arrobas</t>
  </si>
  <si>
    <t>BOLSA DE 10 KILOS</t>
  </si>
  <si>
    <t>10853</t>
  </si>
  <si>
    <t>121.009</t>
  </si>
  <si>
    <t>10876</t>
  </si>
  <si>
    <t>1100</t>
  </si>
  <si>
    <t>6601</t>
  </si>
  <si>
    <t>ABITARE  POLO A TIERRA, MARFIL (1966-N BLANCA)</t>
  </si>
  <si>
    <t>9966-N</t>
  </si>
  <si>
    <t>5505</t>
  </si>
  <si>
    <t>Presentaci_n rollos de 10 m2.</t>
  </si>
  <si>
    <t>MRAN</t>
  </si>
  <si>
    <t>7400</t>
  </si>
  <si>
    <t>7406</t>
  </si>
  <si>
    <t>2150</t>
  </si>
  <si>
    <t>7500</t>
  </si>
  <si>
    <t>Descripción:	_x000D_
Pintura formulada a base de resinas vinilicas y pigmentos seleccionados que le confieren al producto resultante excelentes propiedades de resistencia la intemperie, a la abrasión y a los productos químicos._x000D_
_x000D_
Usos:	_x000D_
Recubrimiento y desmarcación de canchas deportivas, bodegas industriales, donde no haya exposición a solventes orgánicos.</t>
  </si>
  <si>
    <t>3903</t>
  </si>
  <si>
    <t>Bulto de 25 Kg.</t>
  </si>
  <si>
    <t>12924</t>
  </si>
  <si>
    <t>5201</t>
  </si>
  <si>
    <t>119.139</t>
  </si>
  <si>
    <t>7001</t>
  </si>
  <si>
    <t>MG</t>
  </si>
  <si>
    <t>Pintura acrilica diseñada con excelente visibilidad diurna y nocturna, de alta resistencia a la abrasion y rapido secamiento, para señalizacion y demarcacion de calles, estacionamientos comerciales y residenciales, pisos de fabricas y bodegas.</t>
  </si>
  <si>
    <t>8000</t>
  </si>
  <si>
    <t>7434</t>
  </si>
  <si>
    <t>Colores claros  Instalado</t>
  </si>
  <si>
    <t>3103</t>
  </si>
  <si>
    <t>8467</t>
  </si>
  <si>
    <t>PRECIO DEL GN. EN CUDETE</t>
  </si>
  <si>
    <t>121132</t>
  </si>
  <si>
    <t>Tambor de 53 GN</t>
  </si>
  <si>
    <t>9100</t>
  </si>
  <si>
    <t>9101</t>
  </si>
  <si>
    <t>7427</t>
  </si>
  <si>
    <t>Tambor de 50 GN</t>
  </si>
  <si>
    <t>8038</t>
  </si>
  <si>
    <t>1601</t>
  </si>
  <si>
    <t>415222401</t>
  </si>
  <si>
    <t>Poliester 120 Grs - Presentaci_n rollos de 10 m2.</t>
  </si>
  <si>
    <t>EDIL MP</t>
  </si>
  <si>
    <t>ANCHO  3.5(m) Para Medellin y Cali + flete</t>
  </si>
  <si>
    <t>13122</t>
  </si>
  <si>
    <t>Tiros de 6M, aluminio</t>
  </si>
  <si>
    <t>A-09</t>
  </si>
  <si>
    <t>Sobreponer</t>
  </si>
  <si>
    <t>59140</t>
  </si>
  <si>
    <t>Entrepis h=12cm,a=60cm,L=0-3mt</t>
  </si>
  <si>
    <t>E-6 R</t>
  </si>
  <si>
    <t>tiro de 6M</t>
  </si>
  <si>
    <t>A-11 Crudo</t>
  </si>
  <si>
    <t>10186</t>
  </si>
  <si>
    <t>EN TIERRA (EQUIPO DE CAIDA)</t>
  </si>
  <si>
    <t>DE CAIDA</t>
  </si>
  <si>
    <t>PARA MURO Juego</t>
  </si>
  <si>
    <t>31972</t>
  </si>
  <si>
    <t>11558</t>
  </si>
  <si>
    <t>blanco mate, tiro 6M</t>
  </si>
  <si>
    <t>A-09 Mate</t>
  </si>
  <si>
    <t>COAXIAL, MARFIL,(BLANCA 1906-TVA)</t>
  </si>
  <si>
    <t>1906-TVA</t>
  </si>
  <si>
    <t>10209</t>
  </si>
  <si>
    <t>FS387</t>
  </si>
  <si>
    <t>2quem.1.75Kw/h + 2quem.3Kw/h, enc. e/tronic.</t>
  </si>
  <si>
    <t>SL6540EI</t>
  </si>
  <si>
    <t>3quem.1.75+1quem 3.0kw/h, cubierta cristal templ.</t>
  </si>
  <si>
    <t>SL6440E</t>
  </si>
  <si>
    <t>10950</t>
  </si>
  <si>
    <t>10714</t>
  </si>
  <si>
    <t>10954</t>
  </si>
  <si>
    <t>12781</t>
  </si>
  <si>
    <t>12778</t>
  </si>
  <si>
    <t>CIMA</t>
  </si>
  <si>
    <t>L=53,a.arr.=31.5,a.aba=38 cms.</t>
  </si>
  <si>
    <t>CIMA-530</t>
  </si>
  <si>
    <t>(40x40x30)cms.Con fondo</t>
  </si>
  <si>
    <t>CIT-30F</t>
  </si>
  <si>
    <t>(70x70x50)cms.Con Tapa y fondo</t>
  </si>
  <si>
    <t>CAI65F</t>
  </si>
  <si>
    <t>0602340000</t>
  </si>
  <si>
    <t>Serie 400 de lujo</t>
  </si>
  <si>
    <t>406-TVA</t>
  </si>
  <si>
    <t>+ FLETES EN M/LLIN Y CALI</t>
  </si>
  <si>
    <t>SEGUNDAS</t>
  </si>
  <si>
    <t>273</t>
  </si>
  <si>
    <t>12190</t>
  </si>
  <si>
    <t>282</t>
  </si>
  <si>
    <t>283</t>
  </si>
  <si>
    <t>13458</t>
  </si>
  <si>
    <t>13457</t>
  </si>
  <si>
    <t>12848</t>
  </si>
  <si>
    <t>Prof=10,a.arr=30,a.aba=10 cms.</t>
  </si>
  <si>
    <t>CU-30-10</t>
  </si>
  <si>
    <t>C4"X2"</t>
  </si>
  <si>
    <t>Presentaci_n rollos de 10 m2.  Sale del mercado</t>
  </si>
  <si>
    <t>MP</t>
  </si>
  <si>
    <t>12469</t>
  </si>
  <si>
    <t>CON CAMPANA      Tiempos de entrega segun programa</t>
  </si>
  <si>
    <t>0250901003</t>
  </si>
  <si>
    <t>IGUAL A CIO 100321 actualizado 20/04/2021 con media armónica $248.74+iva= $296.</t>
  </si>
  <si>
    <t>12926</t>
  </si>
  <si>
    <t>medidas promedio de L:1.00 x A:0.64 x H:0.14 m.</t>
  </si>
  <si>
    <t>Todo tráfico</t>
  </si>
  <si>
    <t>MR-70</t>
  </si>
  <si>
    <t>Velocidad variable 500/3100 OPM</t>
  </si>
  <si>
    <t>62604</t>
  </si>
  <si>
    <t>SE CAMBIO  EL ANTERIOR ERA EN FIBRO CEMENTO EL COTIZADO ES EN CONCRETO, EL DIAMETRO DE POZO ES DE 1.20 MTS EL ARO ES DE D= 1.00MTS Y LA TAPA ES DE .70 MTS                                                                                                  NOTA:  Se actualiza este CIO mediante valor ajustado. Teniendo en cuenta la situación actual de pandemia y orden público, los proveedores manifestan que en este momento no realizan estas cotizaciones y que apenas se supere esta situación lo podrían hacer con plena claridad.</t>
  </si>
  <si>
    <t>Diametro ext=1Mt, h=16 cm</t>
  </si>
  <si>
    <t>MTPA-60</t>
  </si>
  <si>
    <t>2 Amp/13.500 OPM</t>
  </si>
  <si>
    <t>8248</t>
  </si>
  <si>
    <t>1quem.3.0+2 quem.1.75kw/h +1resist1000W</t>
  </si>
  <si>
    <t>SL6431EI</t>
  </si>
  <si>
    <t>Ventilación 20 Plastica</t>
  </si>
  <si>
    <t>93705Gris</t>
  </si>
  <si>
    <t>Fluxómetro Sanitario de Flujo_x000D_
GRIVAL_x000D_
Ref.  706330001</t>
  </si>
  <si>
    <t>70710</t>
  </si>
  <si>
    <t>332</t>
  </si>
  <si>
    <t>12399</t>
  </si>
  <si>
    <t>12401</t>
  </si>
  <si>
    <t>2021: Análisis con valor CIO AJUSTADO y una cotización recibida.</t>
  </si>
  <si>
    <t>Uso ind(46x33x10cm)sin marco,TRAFICO PESADO</t>
  </si>
  <si>
    <t>R-46-P</t>
  </si>
  <si>
    <t>Todo trßfico, marco+rej.</t>
  </si>
  <si>
    <t>R-70-MP</t>
  </si>
  <si>
    <t>6Amp / 10000 RPM</t>
  </si>
  <si>
    <t>93309</t>
  </si>
  <si>
    <t>72x72x13 cm</t>
  </si>
  <si>
    <t>CAI-TP</t>
  </si>
  <si>
    <t>INCLUYE ARO METALICO+TAPA CON ARO FUNDIDO+NÚCLEO EN COCNCRETO CON PARRILA EN ACERO DE REFUERZO PARA VIAS.</t>
  </si>
  <si>
    <t>Diam.ext=83,diam.·til=60h=16cm</t>
  </si>
  <si>
    <t>TPA-60-MP</t>
  </si>
  <si>
    <t>505</t>
  </si>
  <si>
    <t>501</t>
  </si>
  <si>
    <t>CLASE 1</t>
  </si>
  <si>
    <t>CLASE-1</t>
  </si>
  <si>
    <t>TUBERÍA SIN REFUERZO</t>
  </si>
  <si>
    <t>12488</t>
  </si>
  <si>
    <t>12485</t>
  </si>
  <si>
    <t>13330</t>
  </si>
  <si>
    <t>13298</t>
  </si>
  <si>
    <t>13273</t>
  </si>
  <si>
    <t>13297</t>
  </si>
  <si>
    <t>1 mt. + FLETE M/LLIN Y CALI</t>
  </si>
  <si>
    <t>182</t>
  </si>
  <si>
    <t>337</t>
  </si>
  <si>
    <t>102</t>
  </si>
  <si>
    <t>103</t>
  </si>
  <si>
    <t>124</t>
  </si>
  <si>
    <t>126</t>
  </si>
  <si>
    <t>12349</t>
  </si>
  <si>
    <t>12359</t>
  </si>
  <si>
    <t>12338</t>
  </si>
  <si>
    <t>13212</t>
  </si>
  <si>
    <t>303</t>
  </si>
  <si>
    <t>353</t>
  </si>
  <si>
    <t>329</t>
  </si>
  <si>
    <t>356</t>
  </si>
  <si>
    <t>INAFER</t>
  </si>
  <si>
    <t>189070</t>
  </si>
  <si>
    <t>50CT15K</t>
  </si>
  <si>
    <t>ALUMINIO SATINADO</t>
  </si>
  <si>
    <t>1141A</t>
  </si>
  <si>
    <t>1141</t>
  </si>
  <si>
    <t>12197</t>
  </si>
  <si>
    <t>1152</t>
  </si>
  <si>
    <t>1145</t>
  </si>
  <si>
    <t>13229</t>
  </si>
  <si>
    <t>1142</t>
  </si>
  <si>
    <t>13236</t>
  </si>
  <si>
    <t>1143A</t>
  </si>
  <si>
    <t>1149</t>
  </si>
  <si>
    <t>BROCA  SDS PLUS     1/2" x 6-5/8" x 4" GALAXY_x000D_
_x000D_
BROCA                         =  Se estima duración para 500" de perforación por broca.</t>
  </si>
  <si>
    <t>Tde entrega mas de 200 15d</t>
  </si>
  <si>
    <t>A50WS</t>
  </si>
  <si>
    <t>A40S</t>
  </si>
  <si>
    <t>A71WS</t>
  </si>
  <si>
    <t>Doble cilindro Tde entrega mas de 200 15d</t>
  </si>
  <si>
    <t>B362</t>
  </si>
  <si>
    <t>A80WD</t>
  </si>
  <si>
    <t>CERRADURA SCHLAGE ENTR. CROMADO  MATE O BRILLANTE ORBIT A50PD ALCOBAS OFICINA</t>
  </si>
  <si>
    <t>A80PD</t>
  </si>
  <si>
    <t>A50PD</t>
  </si>
  <si>
    <t>A10S</t>
  </si>
  <si>
    <t>A30D</t>
  </si>
  <si>
    <t>Pomo en Madera</t>
  </si>
  <si>
    <t>5302</t>
  </si>
  <si>
    <t>L370</t>
  </si>
  <si>
    <t>2044-40</t>
  </si>
  <si>
    <t>REFERENCIA   987   1/4"</t>
  </si>
  <si>
    <t>987 ...1/4</t>
  </si>
  <si>
    <t>CREMA PUERTA   Tde entrega mas de 200 15d</t>
  </si>
  <si>
    <t>SierraPuerta</t>
  </si>
  <si>
    <t>10 mm</t>
  </si>
  <si>
    <t>6 mm</t>
  </si>
  <si>
    <t>Flotado crudo/sin inst.</t>
  </si>
  <si>
    <t>TC-3x2" Al.</t>
  </si>
  <si>
    <t>Vidrio incol.templado inst.Sin cantonera y Bisagra</t>
  </si>
  <si>
    <t>Peldar estirado crudo/sin inst</t>
  </si>
  <si>
    <t>Peldar estirado /sin inst.</t>
  </si>
  <si>
    <t>Estirado /sin inst.</t>
  </si>
  <si>
    <t>3 mm</t>
  </si>
  <si>
    <t>para escalera</t>
  </si>
  <si>
    <t>S-387</t>
  </si>
  <si>
    <t>Año 2013: Incremento 4.02%              Año 2014 : Incremento 4.50% - Eliminacion de ICBF y SENA (-5%). PRESTAC:(72,75%)                Año 2015 : Incremento 4.50% - Ajuste SALUD -8.5%  PRESTAC:(68.67 %)_x000D_
Año 2016: Incremento 7.00% PRESTAC:(68.42 %)                Año 2017: Incremento 7.00% PRESTAC:(68.42 %)_x000D_
Año 2018: Incremento 5.90%                   Año 2019: Incremento 6.00%        Año 2020: Incremento 6.00%        Año 2021: Incremento 3.50%               Año 2022: Incremento 10.07%.         Año 2023: Incremento 16%.                  Año 2024 - IPC Incremento 9,28 %</t>
  </si>
  <si>
    <t>ROLLO</t>
  </si>
  <si>
    <t>RENDIMIENTO DE 1000-1200 ML/ DISCO (LADRILLOS DUROS Y ABRASIVOS-25 CORTES X M2) CORTE ES DE APROX.=0.12M.</t>
  </si>
  <si>
    <t>DW8828</t>
  </si>
  <si>
    <t>Manopla en carnaza largo.</t>
  </si>
  <si>
    <t>LIJA DE AGUA GRANO 180_x000D_
A-810/C-180</t>
  </si>
  <si>
    <t>SOPORTE: PAPEL FLEX 100G/M2 -GRANO: ÓXIDO DE ALUMINIO PREMIUM -ADHESIVO: RESINA FENÓLICA / RESINA FENÓLICA -HOJAS DE 9” X 11”</t>
  </si>
  <si>
    <t>SALIO DEL MERCADO EL ENCHAPE ELITE MACAEL 30X20CM, LO REEMPLAZA EL ENCHAPE FORMATO 25X35CM.</t>
  </si>
  <si>
    <t>Enchape   Tiempos de entrega mayores 8 dias</t>
  </si>
  <si>
    <t>Pintura acrilica con base acuosa</t>
  </si>
  <si>
    <t>Piso residencial    Tiempos de entrega mayores 8 d</t>
  </si>
  <si>
    <t>Kg(HIERRO ) = $2.760=(CIO-2917)X0.56kg/Ml =$1.546,00X 6ML = $9.276,00                                                                                                                                                                                                                    05/08/2021: Insumo igual a 7005.</t>
  </si>
  <si>
    <t>Piso  residencial   Tiempos de entrega mayores 8 d</t>
  </si>
  <si>
    <t>11944</t>
  </si>
  <si>
    <t>12403</t>
  </si>
  <si>
    <t>12405</t>
  </si>
  <si>
    <t>PARA ALUMINIO Disco Cromo Aluminio 7 1/4"</t>
  </si>
  <si>
    <t>32018-73187</t>
  </si>
  <si>
    <t>62593</t>
  </si>
  <si>
    <t xml:space="preserve">PRESTAC:(77.76%)2012           Año 2013: Incremento 4.02%           Año 2014 : Incremento 4.50% - Eliminacion de ICBF y SENA (-5%). PRESTAC:(72,75%)               Año 2015 : Incremento 4.50% - Ajuste SALUD -8.5%  PRESTAC:(68.67 %)               Año 2016: Incremento 7.00% PRESTAC:(68.42 %)              Año 2017: Incremento 7.00% PRESTAC:(67.70 %)  Año 2019: Incremento 6.00% PRESTAC:(67.70 %)          </t>
  </si>
  <si>
    <t>Muro -Normal</t>
  </si>
  <si>
    <t>Incluye medidor+material+MdeO</t>
  </si>
  <si>
    <t>NORMAL Medidor+material+MdeO</t>
  </si>
  <si>
    <t>Normal</t>
  </si>
  <si>
    <t>UNION CON TOPE COBRE DE 1/2.</t>
  </si>
  <si>
    <t>PHELPS DODGUE</t>
  </si>
  <si>
    <t>NACIONAL Tde entrega mas de 200 15d</t>
  </si>
  <si>
    <t>CROMADA</t>
  </si>
  <si>
    <t>NO RESIDENCIAL</t>
  </si>
  <si>
    <t>DA-19ANOLOCK</t>
  </si>
  <si>
    <t>12735</t>
  </si>
  <si>
    <t>Tubo por 6.00 ML</t>
  </si>
  <si>
    <t>INDUSTRIAL Y COMERCIAL</t>
  </si>
  <si>
    <t>Tiros de 3Mts.</t>
  </si>
  <si>
    <t>suministro e instalacion medidor</t>
  </si>
  <si>
    <t>Los tableros lacados se han elaborado a partir de un contrachapado de 22 mm, de muy alta calidad. Está formado por láminas finas de abedul, lo que le confiere una longevidad y una resistencia mecánica excepcional. La coloración mediante pulverización electroestática de laca de poliuretano de doble componente sin materiales pesados garantiza una gran resistencia a las potenciales agresiones químicas, como productos de mantenimiento anti-grafiti. Los postes son de madera de pino laminada y encolada (68x68 mm), tratada sin cromo ni arsénico. Exentas de astillas, las láminas encoladas garantizan una gran solidez y una estabilidad dimensional. Están protegidas contra los ataques de hongos, insectos y termitas. La superficie deslizante amarilla del tobogán pequeño está elaborada con poliéster de 4 mm de espesor. Los laterales están fabricados en contrachapado de alta calidad de 22 mm de espesor, elaborados con finas láminas de abedul. La coloración mediante pulverización_x000D_
electroestática de laca de poliuretano de doble componente sin materiales pesados garantiza una gran resistencia a las potenciales agresiones químicas, como productos de mantenimiento anti-grafiti. Los elementos de la escalera se han elaborado a partir un material Compact de_x000D_
13 mm de espesor. Está compuesto de un 70% de fibras de madera blanda y de un 30% de resina termodurecible, presenta una excelente resistencia a la intemperie (sol, lluvia, humedad ...). Las caras coloreadas se han tratado a base de resinas acrílicas de poliuretano pigmentadas, lo que garantiza una buena resistencia contra los rayos UV y las degradaciones. Las fijaciones de acero inoxidable están protegidas por cápsulas antivandalismo en poliamida.</t>
  </si>
  <si>
    <t>linea Abitare</t>
  </si>
  <si>
    <t>926</t>
  </si>
  <si>
    <t>IGUAL A INSUMO 100844 y 100744</t>
  </si>
  <si>
    <t>Contiene Abono</t>
  </si>
  <si>
    <t>TIPO 84R</t>
  </si>
  <si>
    <t>Tiempos de entrega mayores 10 dias</t>
  </si>
  <si>
    <t>4224</t>
  </si>
  <si>
    <t>02061</t>
  </si>
  <si>
    <t>13037</t>
  </si>
  <si>
    <t>62un/M2</t>
  </si>
  <si>
    <t>13044</t>
  </si>
  <si>
    <t>1950259218</t>
  </si>
  <si>
    <t>12856</t>
  </si>
  <si>
    <t>Supermezclado 72 Un/M2</t>
  </si>
  <si>
    <t>LX-020C</t>
  </si>
  <si>
    <t>CON POLO A TIERRA+INTERRUPTOR SENCILLO</t>
  </si>
  <si>
    <t>LX-301CG</t>
  </si>
  <si>
    <t>LX-303C</t>
  </si>
  <si>
    <t>LX-010CL</t>
  </si>
  <si>
    <t>LX-020CL</t>
  </si>
  <si>
    <t>LX-301CL</t>
  </si>
  <si>
    <t>LK050CD+DKT2</t>
  </si>
  <si>
    <t>El precio varfa seg·n el mat.l y el No de Palab.</t>
  </si>
  <si>
    <t>DK5BDU+DKT2B</t>
  </si>
  <si>
    <t>100 PSI-70 M3</t>
  </si>
  <si>
    <t>P185-WJD</t>
  </si>
  <si>
    <t>Piso  residencial  Tiempos de entrega mayores 8 di</t>
  </si>
  <si>
    <t>Obras entre calles 100-180  62un/m2</t>
  </si>
  <si>
    <t>Obra</t>
  </si>
  <si>
    <t>EL PRECIO ES CALCULADO EN PAQUETE DE 4 UND</t>
  </si>
  <si>
    <t>MOLDE</t>
  </si>
  <si>
    <t>H100</t>
  </si>
  <si>
    <t>00-01101-00</t>
  </si>
  <si>
    <t>12843</t>
  </si>
  <si>
    <t>1950559211</t>
  </si>
  <si>
    <t>Tanque de fácil instalación, con aletas que permiten que la tapa permanezca fija, con aditivo U.V que bloquea los rayos ultravioleta, haciéndolo más resistente a la intemperie._x000D_
_x000D_
Tanque de almacenamiento con doble capa y polietileno 100% virgen.</t>
  </si>
  <si>
    <t>21 TEJAS - FARDOS PAQUETES 3MT</t>
  </si>
  <si>
    <t>EDIL TH</t>
  </si>
  <si>
    <t>Tubos Moore</t>
  </si>
  <si>
    <t>ref731</t>
  </si>
  <si>
    <t>DK-6B +DKT2B</t>
  </si>
  <si>
    <t>LX-060-75C</t>
  </si>
  <si>
    <t>DK675B+DKT2B</t>
  </si>
  <si>
    <t>Long 5.00 M</t>
  </si>
  <si>
    <t>DK-1BL+DKT2B</t>
  </si>
  <si>
    <t>Densidades de Terreno Densímetro (De 4 hasta 10 en cada visita c/u) (INV E-164)</t>
  </si>
  <si>
    <t>METODO DE CONO Y ARENA</t>
  </si>
  <si>
    <t>D100</t>
  </si>
  <si>
    <t>Compactación (Proctor Modificado) (INV E-142)</t>
  </si>
  <si>
    <t>A400</t>
  </si>
  <si>
    <t>EQUIPOS TRIFASICOS PRENSAMBLADOS</t>
  </si>
  <si>
    <t>97629001C1</t>
  </si>
  <si>
    <t>25000RPM   CEPILLO 18mm</t>
  </si>
  <si>
    <t>61957</t>
  </si>
  <si>
    <t>1.5 HP-1100W- 26000RPM</t>
  </si>
  <si>
    <t>61205</t>
  </si>
  <si>
    <t>1950659211</t>
  </si>
  <si>
    <t>1500W- 5200RPM    Trabajo liviano</t>
  </si>
  <si>
    <t>5634</t>
  </si>
  <si>
    <t>Sierra Circular Semiindustrial para madera</t>
  </si>
  <si>
    <t>59383</t>
  </si>
  <si>
    <t>Fab. BL4</t>
  </si>
  <si>
    <t>Fab.  BL5</t>
  </si>
  <si>
    <t>Capacidad tanque: 24 litros_x000D_
_x000D_
Potencia: 2hp_x000D_
_x000D_
Presión maxima:116psi_x000D_
_x000D_
Lubricado: si_x000D_
_x000D_
Uso: ocasional_x000D_
_x000D_
Garantía: 1 año</t>
  </si>
  <si>
    <t>40377</t>
  </si>
  <si>
    <t>KM010+XMP</t>
  </si>
  <si>
    <t>LX--050C+LK050CU</t>
  </si>
  <si>
    <t>Clasica crema</t>
  </si>
  <si>
    <t>LK-050CU</t>
  </si>
  <si>
    <t>LX-101CL</t>
  </si>
  <si>
    <t>LX-111CL</t>
  </si>
  <si>
    <t>DK-2B+DKT2B</t>
  </si>
  <si>
    <t>DK1TBL+DKT2B</t>
  </si>
  <si>
    <t>ladribloc 14 39x14x19</t>
  </si>
  <si>
    <t>Fab LB14</t>
  </si>
  <si>
    <t>54Un/M2</t>
  </si>
  <si>
    <t>Obra  Dep.</t>
  </si>
  <si>
    <t>Fab.  ADCOL</t>
  </si>
  <si>
    <t>1153</t>
  </si>
  <si>
    <t>11770</t>
  </si>
  <si>
    <t>TRIFASICA CON BALDE</t>
  </si>
  <si>
    <t>Apartir de 1500 mtrs</t>
  </si>
  <si>
    <t>Sugerido M2</t>
  </si>
  <si>
    <t>CON ACABADO</t>
  </si>
  <si>
    <t>DK1B+DKT2B</t>
  </si>
  <si>
    <t>4" Y 8" PEDESTAL B1639   SERV. CLIENTE 91- 6309758</t>
  </si>
  <si>
    <t>5070</t>
  </si>
  <si>
    <t>DK2BL+DKT2B</t>
  </si>
  <si>
    <t>29x14.5x9 tabiq33.3 Tabic 64un</t>
  </si>
  <si>
    <t>Fab  LPOR30</t>
  </si>
  <si>
    <t>1.50</t>
  </si>
  <si>
    <t>Incluye modulo aereo base y meson</t>
  </si>
  <si>
    <t>75165/66</t>
  </si>
  <si>
    <t>sin IVA por ecol_gico, blanco 80hx40ax29prof. cm.</t>
  </si>
  <si>
    <t>WH7110nat.</t>
  </si>
  <si>
    <t>LX- 101C</t>
  </si>
  <si>
    <t>LK-050CDU</t>
  </si>
  <si>
    <t>98105</t>
  </si>
  <si>
    <t>LX-202CL</t>
  </si>
  <si>
    <t>LX-222CL</t>
  </si>
  <si>
    <t>Polo a tierra</t>
  </si>
  <si>
    <t>Uso industrial y profesional  para pinturas</t>
  </si>
  <si>
    <t>78454</t>
  </si>
  <si>
    <t>1201</t>
  </si>
  <si>
    <t>LX-040CL</t>
  </si>
  <si>
    <t>DK-2BV+DKT2B</t>
  </si>
  <si>
    <t>DK-0B +DKT2B</t>
  </si>
  <si>
    <t>3590</t>
  </si>
  <si>
    <t>Linea Abitare luz piloto</t>
  </si>
  <si>
    <t>926LP</t>
  </si>
  <si>
    <t>fab</t>
  </si>
  <si>
    <t>DK-3BG+DKT2B</t>
  </si>
  <si>
    <t>Piso  tráfico pesado   Tiempos de entrega mayores</t>
  </si>
  <si>
    <t>0901</t>
  </si>
  <si>
    <t>0519</t>
  </si>
  <si>
    <t>06860</t>
  </si>
  <si>
    <t>DK5B+DKT2B</t>
  </si>
  <si>
    <t>DK-5BDU</t>
  </si>
  <si>
    <t>ANCHO  3.5(m)  Para Medellin y Cali + flete</t>
  </si>
  <si>
    <t>13127</t>
  </si>
  <si>
    <t>linea Abitare luz piloto, Marfil (1922-LP BLANCO)</t>
  </si>
  <si>
    <t>1922LP</t>
  </si>
  <si>
    <t>4"x4" 2 ventanas</t>
  </si>
  <si>
    <t>CDK-2</t>
  </si>
  <si>
    <t>1701</t>
  </si>
  <si>
    <t>CUÑETE DE 5 GALONES</t>
  </si>
  <si>
    <t>8025</t>
  </si>
  <si>
    <t>2517</t>
  </si>
  <si>
    <t>4"x6" 3 ventanas</t>
  </si>
  <si>
    <t>CDK-3</t>
  </si>
  <si>
    <t>923LP</t>
  </si>
  <si>
    <t>36 Un/M2 VIS</t>
  </si>
  <si>
    <t>Cocido obras entre calles 100-180  34un/M2</t>
  </si>
  <si>
    <t>LIVIANO</t>
  </si>
  <si>
    <t>14 un/Ml</t>
  </si>
  <si>
    <t>12824</t>
  </si>
  <si>
    <t>10719</t>
  </si>
  <si>
    <t>11968</t>
  </si>
  <si>
    <t>32x23x7 Tbq.12.5,Tabic.42Un/M¦</t>
  </si>
  <si>
    <t>33x23x9 Tbq.12.5,Tabic.30Un/M¦</t>
  </si>
  <si>
    <t>33x23x12 Tbq.12.5,Tabic24Un/M¦</t>
  </si>
  <si>
    <t>12858</t>
  </si>
  <si>
    <t>obras entre calles 100-180  14un/Ml</t>
  </si>
  <si>
    <t>obras entre calles 100-180  10UN/ML</t>
  </si>
  <si>
    <t>12859</t>
  </si>
  <si>
    <t>ANCHO  3.5(m)   Para Medellin y Cali + flete</t>
  </si>
  <si>
    <t>ANCHO  3.8m)  Para Medellin y Cali + flete</t>
  </si>
  <si>
    <t>13174</t>
  </si>
  <si>
    <t>30516 BEIGE</t>
  </si>
  <si>
    <t>915LP</t>
  </si>
  <si>
    <t>30513 VERDE</t>
  </si>
  <si>
    <t>VENECIA descontinuado 01/03/2019</t>
  </si>
  <si>
    <t>AZUL CLARO tiempo de entrega en obras grandes 8 di</t>
  </si>
  <si>
    <t>355099121</t>
  </si>
  <si>
    <t>TERRACOTA tiempo de entrega en obras grandes 8 dia</t>
  </si>
  <si>
    <t>415242751</t>
  </si>
  <si>
    <t>AZUL HORTENSIA tiempo de entrega en obras grandes</t>
  </si>
  <si>
    <t>455099171</t>
  </si>
  <si>
    <t>VERDE tiempo de entrega en obras grandes 8 dias</t>
  </si>
  <si>
    <t>335184401</t>
  </si>
  <si>
    <t>GRIS tiempo de entrega en obras grandes 8 dias</t>
  </si>
  <si>
    <t>455119521</t>
  </si>
  <si>
    <t>PRODUCTOS BASE DE AGUA</t>
  </si>
  <si>
    <t>30512 GRIS C</t>
  </si>
  <si>
    <t>35810 CAFE C</t>
  </si>
  <si>
    <t>335442401</t>
  </si>
  <si>
    <t>25805 BLANCO</t>
  </si>
  <si>
    <t>41504 VERDE</t>
  </si>
  <si>
    <t>117045</t>
  </si>
  <si>
    <t>117060</t>
  </si>
  <si>
    <t>ANCHO  3.8m) Para Medellin y Cali + flete</t>
  </si>
  <si>
    <t>13170</t>
  </si>
  <si>
    <t>CAFE  tiempo de entrega en obras grandes 8 dias</t>
  </si>
  <si>
    <t>415252761</t>
  </si>
  <si>
    <t>BEIGE  tiempo de entrega en obras grandes 8 dias</t>
  </si>
  <si>
    <t>334052051</t>
  </si>
  <si>
    <t>30840 BLANCO</t>
  </si>
  <si>
    <t>12MM Instalado</t>
  </si>
  <si>
    <t>TIPO 98Z</t>
  </si>
  <si>
    <t>.25x2.00,2,40, 3.00, 3.50 INST /INCOLORA</t>
  </si>
  <si>
    <t>6mm</t>
  </si>
  <si>
    <t>Fe Galv., Instalado</t>
  </si>
  <si>
    <t>TZC90x6-24</t>
  </si>
  <si>
    <t>TZC90x8-24</t>
  </si>
  <si>
    <t>TZL-2.0-26</t>
  </si>
  <si>
    <t>PAG C120x60</t>
  </si>
  <si>
    <t>12007</t>
  </si>
  <si>
    <t>24 horas x un maximo 28 galones</t>
  </si>
  <si>
    <t>1011</t>
  </si>
  <si>
    <t>1012150</t>
  </si>
  <si>
    <t>1012450</t>
  </si>
  <si>
    <t>2022</t>
  </si>
  <si>
    <t>CUÑETE 5 GLN_x000D_
Cubrimiento de 75.00 M2 a 2 Manos</t>
  </si>
  <si>
    <t>2024</t>
  </si>
  <si>
    <t>PINTUCO O ICO_x000D_
_x000D_
WASHPRIMER VINÍLICO CROMATO DE ZINC - USOS PRODUCTO BICOMPONENTE INDICADO PARA PROMOVER ADHESIÓN Y PROTECCIÓN ANTICORROSIVA EN CHAPAS METÁLICAS Y CON PREVIO TRATAMIENTO EN CHAPAS DE ACERO, ALUMINIO, GALVANIZADOS Y LÁMINAS DE COBRE. CARACTERÍSTICAS WASHPRIMER CROMÁTICO DE ZINC: RESINA VINÍLICA, SOLVENTES Y ADITIVOS. CATALIZADOR PARA WASHPRIMER: ACIDO FOSFÓRICO E HIDROCARBUROS AROMÁTICOS ESPECIFICACIONES •COLORES Y REFERENCIAS WASHPRIMER VINÍLICO CROMATO DE ZINC – 509 A CATALIZADOR PARA WASHPRIMER CROMATO DE ZINC – 509 B •POSIBLES SUBSTRATOS: CHAPAS DE ACERO ALUMINIO GALVANIZADOS ACERO INOXIDABLE LÁMINAS DE COBRE •RELACIÓN MEZCLA: 1 PARTES DE WASHPRIMER CROMATO DE ZINC COMP. A 1 PARTE DE CATALIZADOR PARA WASHPRIMER CR COMP. B •APLICACIÓN VISCOSIDAD DE APLICACIÓN: 15 – 20” CF4 A 25º C TIEMPO DE VIDA ÚTIL: 6-8 HORAS PROCESO DE APLICACIÓN: 1 MANO SIMPLE •ESPESOR DE PELÍCULA: 5-10 ? POR MANO. •RENDIMIENTO: 25M2/LITRO/MANO EN LA PRÁCTICA EL RENDIMIENTO DEPENDE DE VARIOS FACTORES COMO POR EJEMPLO: FORMATO DEL OBJETO, IMPERFECCIÓN DE LA SUPERFICIE, CIRCUNSTANCIA DE LA APLICACIÓN, MÉTODO DE APLICACIÓN, ETC. •LIMPIEZA DE LOS EQUIPOS: UTILIZAR THINNER D. PLUS THINNER 121106 •TIEMPO DE SECADO A 25°C SECADO AL TOQUE: 5 MIN. SECADO AL MANOSEO: 10-15 MIN. SECADO TOTAL: 2 HORAS LUEGO DEL SECADO AL MANOSEO ES POSIBLE APLICAR EL PRIMER O EL ACABADO FINAL. •PRESENTACIÓN WASHPRIMER ¼ CUARTO DE GALÓN CON 0,946 L CATALIZADOR PARA WASHPRIMER ¼ DE 0,946 L NOTA: EN DÍAS HÚMEDOS Y FRÍOS CALENTAR PREVIAMENTE LA CHAPA ANTES DE APLICAR EL WASHPRIMER. NO LIJAR EL WASHPRIMER CROMATO DE ZINC. UTILIZAR SIEMPRE EL CATALIZADOR INDICADO PARA LA MEZCLA •</t>
  </si>
  <si>
    <t>4041047</t>
  </si>
  <si>
    <t>MARCA PINTUCO</t>
  </si>
  <si>
    <t>4041308</t>
  </si>
  <si>
    <t>4041506</t>
  </si>
  <si>
    <t>2040359109</t>
  </si>
  <si>
    <t>4042571</t>
  </si>
  <si>
    <t>4042570</t>
  </si>
  <si>
    <t>4042578</t>
  </si>
  <si>
    <t>4043570</t>
  </si>
  <si>
    <t>TAPAPOROS NATURAL   _x000D_
SELLADOR CATALIZADO PROFESIONAL_x000D_
_x000D_
Diseñado para sellar y  acondicionar  todo tipo de maderas, MDF o aglomerados, para el posterior proceso de acabado, en muebles u objetos de uso interior, que preferiblemente lleven color luego del sellador.</t>
  </si>
  <si>
    <t>3032152</t>
  </si>
  <si>
    <t>3032450</t>
  </si>
  <si>
    <t>3035119</t>
  </si>
  <si>
    <t>3033</t>
  </si>
  <si>
    <t>TR</t>
  </si>
  <si>
    <t>6064570</t>
  </si>
  <si>
    <t>6064578</t>
  </si>
  <si>
    <t>355069031</t>
  </si>
  <si>
    <t>Color Almendra Economica</t>
  </si>
  <si>
    <t>302</t>
  </si>
  <si>
    <t>Sin Encendido</t>
  </si>
  <si>
    <t>SP5030</t>
  </si>
  <si>
    <t>SP5040E</t>
  </si>
  <si>
    <t>De Mesa Acero Horno</t>
  </si>
  <si>
    <t>412</t>
  </si>
  <si>
    <t>(26x12.5x6 cms),(54 Un/M¦)</t>
  </si>
  <si>
    <t>DECORPLAST ESGRAFIADO-Colores claros</t>
  </si>
  <si>
    <t>obra</t>
  </si>
  <si>
    <t>(25x12.5x6 cms), (17 Un/Ml)</t>
  </si>
  <si>
    <t>13 Und/Ml</t>
  </si>
  <si>
    <t>17 Und/Ml</t>
  </si>
  <si>
    <t>(26x12.5x6 cms),(17 Un/M¦)    Vitrificado</t>
  </si>
  <si>
    <t>(26x12.5x6 cms),(17 Un/M¦)        Arena</t>
  </si>
  <si>
    <t>Fab.+ flete</t>
  </si>
  <si>
    <t>(26x6x6 cms),(17 Un/M¦)</t>
  </si>
  <si>
    <t>(30x13.5x6 cms),(17 Un/M¦)</t>
  </si>
  <si>
    <t>(26x12.5x6 cms),(17 Un/Ml)</t>
  </si>
  <si>
    <t>(26x12.5x6 cms),(17 Un/M¦)</t>
  </si>
  <si>
    <t>(26x12.5x3.5),(31 Und/M¦)</t>
  </si>
  <si>
    <t>66CM200U</t>
  </si>
  <si>
    <t>inclue : toma+jack+base</t>
  </si>
  <si>
    <t>(20x20 cms),(12.5 Und/M¦)</t>
  </si>
  <si>
    <t>ANCHO  3.85(m) Para Medellin y Cali + flete</t>
  </si>
  <si>
    <t>12202</t>
  </si>
  <si>
    <t>35700 CREMA</t>
  </si>
  <si>
    <t>20705 BLANCO</t>
  </si>
  <si>
    <t>355059051</t>
  </si>
  <si>
    <t>31 Und/M¦    3.5cm espesor</t>
  </si>
  <si>
    <t>Se cambio la especificación de 26x12.5x6cm por 20x10x6cm TRAFICO VEHICULAR LIVIANO, de acuerdo a la solicitud enviada por el ärea Técnica de la Subdirección de Construcciones (memo 20124100214443 de fecha 03-09-2012). Es de anotar que el adoquín anterior no lo producen psra el mercado, por tanto el precio actualizado corresponde al adoquín 6 cm tráfico vehicular liviano.</t>
  </si>
  <si>
    <t>(26x12.5x3.5 cms),(31 Und/M¦).</t>
  </si>
  <si>
    <t>+flete</t>
  </si>
  <si>
    <t>44 Und/M¦      3.5 ESPESOR</t>
  </si>
  <si>
    <t>11153</t>
  </si>
  <si>
    <t>(ESP 3.5),(93 Und/M¦)</t>
  </si>
  <si>
    <t>El precio incluye transporte = Viaje de 4000 ud = $150.000 ( Dic. 2012) 4.5x10x20cm._x000D_
$ 776.oo Und sin transporte</t>
  </si>
  <si>
    <t>14x5</t>
  </si>
  <si>
    <t>50 Und./M¦.</t>
  </si>
  <si>
    <t>44 Und/M¦.</t>
  </si>
  <si>
    <t>5 cm.espesor (50 Und/M¦)</t>
  </si>
  <si>
    <t>(26x8cms),(25 Und/M¦)</t>
  </si>
  <si>
    <t>26X6cms., 32 Und/M¦.</t>
  </si>
  <si>
    <t>26x6cms.,32 Und/M¦.</t>
  </si>
  <si>
    <t>(26x12.5 cms),(13 Und/Ml)</t>
  </si>
  <si>
    <t>(26x12.5 cms),(17 Und/Ml)</t>
  </si>
  <si>
    <t>(26x12.5 cms), (17 Und/Ml)</t>
  </si>
  <si>
    <t>40 Und/M¦</t>
  </si>
  <si>
    <t>(20x8 cms),(10 Und/Ml)</t>
  </si>
  <si>
    <t>06061301</t>
  </si>
  <si>
    <t>06011301</t>
  </si>
  <si>
    <t>1900-0</t>
  </si>
  <si>
    <t>Congelador Corriente</t>
  </si>
  <si>
    <t>2 Puertas</t>
  </si>
  <si>
    <t>Congelador Nofrost</t>
  </si>
  <si>
    <t>311044</t>
  </si>
  <si>
    <t>Marfil  -  Transl·cida</t>
  </si>
  <si>
    <t>00-07081-00</t>
  </si>
  <si>
    <t>41820  ARENA</t>
  </si>
  <si>
    <t>LX-707C3</t>
  </si>
  <si>
    <t>317044</t>
  </si>
  <si>
    <t>Incoloro</t>
  </si>
  <si>
    <t>Características.	Trama elástica ligeramente traslúcida, permite soportar vibraciones en las juntas sin alterar su capacidad impermeabilizante, evita y sella filtraciones en tejas asbesto-cemento, zinc ó cualquier otro metal, previene su corrosión, prolonga la vida de sus techos, terrazas, etc._x000D_
_x000D_
Uso.	Como refuerzo dimensional en las impermeabilizaciones en terrazas, losas ó cubiertas, canoas metálicas, ruanas en techos, juntas de 2 ó más losas, ventanas etc</t>
  </si>
  <si>
    <t>LX-070C3</t>
  </si>
  <si>
    <t>12203</t>
  </si>
  <si>
    <t>33x23x9 /  Tbq.12.5 / Tabic.30 Un/M¦</t>
  </si>
  <si>
    <t>33x23x12 Tbq.12,Tabic.25 Un/M¦</t>
  </si>
  <si>
    <t>CON ARAGAN FRONTAL</t>
  </si>
  <si>
    <t>AI15AFM</t>
  </si>
  <si>
    <t>Obras entre calles 100-180</t>
  </si>
  <si>
    <t>prisma acero, manos libres</t>
  </si>
  <si>
    <t>2200EA</t>
  </si>
  <si>
    <t>MOD. SP-1012</t>
  </si>
  <si>
    <t>E0293</t>
  </si>
  <si>
    <t>CABO PARA PICA EN MADERA (DIAMETRO 39mm LARGO 90 Cm FINO)</t>
  </si>
  <si>
    <t>Carretilla Platon plastico 6 pies / Rueda neumática-rRin metálico.    La carretilla Buggy, es un pequeño vehículo de carga, utilizado para el transporte de diferentes materiales y diseñado para ser impulsado por una sola persona. Se utiliza comúnmente en la industria de la construcción y en la jardinería, ya que sirve para desplazarse en cualquier tipo de terreno y tiene la capacidad para soportar hasta 3 bultos de cemento.</t>
  </si>
  <si>
    <t>Maciza/Neumatica.</t>
  </si>
  <si>
    <t>Rin 1 1/2"</t>
  </si>
  <si>
    <t>43514</t>
  </si>
  <si>
    <t>PROTEX</t>
  </si>
  <si>
    <t>535283</t>
  </si>
  <si>
    <t>Rollo de 100 metros</t>
  </si>
  <si>
    <t>DA-17ANOLOCK</t>
  </si>
  <si>
    <t>330</t>
  </si>
  <si>
    <t>Varilla No 6</t>
  </si>
  <si>
    <t>10732</t>
  </si>
  <si>
    <t>Marca Herragro</t>
  </si>
  <si>
    <t>Dimensiones: 472 mm x 230mm x 220mm_x000D_
_x000D_
Picos forjados en una sola pieza en acero de alto carbono, son tratados térmicamente con temple y revenido garantizando  un menor desgaste y mayor resistencia en ambos extremos. _x000D_
Son resistentes a la flexión, tracción, torsión e impacto y con cabo._x000D_
Esta herramienta es ideal para el trabajo en el sector de construcción, agrícola y minero,  para demolición de piedra y hacer zanjas.</t>
  </si>
  <si>
    <t>GAVILAN</t>
  </si>
  <si>
    <t>124162</t>
  </si>
  <si>
    <t>concreto reforzado Coordinar con distribuidor tiem</t>
  </si>
  <si>
    <t>63352 PZ-1</t>
  </si>
  <si>
    <t>305</t>
  </si>
  <si>
    <t>MOD.107 ** MONOFASICO.INCL.EYECTOR CONVERTIBLE</t>
  </si>
  <si>
    <t>1G0043</t>
  </si>
  <si>
    <t>CHEC 02</t>
  </si>
  <si>
    <t>CHEC 04</t>
  </si>
  <si>
    <t>SUAVE</t>
  </si>
  <si>
    <t>MOD.1515HHE</t>
  </si>
  <si>
    <t>1E0142</t>
  </si>
  <si>
    <t>Doble cilindro   Tde entrega mas de 200 15d</t>
  </si>
  <si>
    <t>Un cilindro y mariposa Tde entrega mas de 200 15d</t>
  </si>
  <si>
    <t>B360</t>
  </si>
  <si>
    <t>MOD. HI-751000 -1 Cap 180 GPM</t>
  </si>
  <si>
    <t>1J2461</t>
  </si>
  <si>
    <t>ANCHO  3.85(m)  Para Medellin y Cali + flete</t>
  </si>
  <si>
    <t>12204</t>
  </si>
  <si>
    <t>H380</t>
  </si>
  <si>
    <t>H387</t>
  </si>
  <si>
    <t>D1200</t>
  </si>
  <si>
    <t>Compresion cilindros normales MORTERO HORM</t>
  </si>
  <si>
    <t>C800</t>
  </si>
  <si>
    <t>08/09/2021: Cios 103872 - 2035 y 100325 iguales. Se actualizan CIOS 103872 y 100325 según actualización de CIO 2035 del 20/04/2021 con media armónica a $1.537,82*1.19= $1.830,01.</t>
  </si>
  <si>
    <t>12911</t>
  </si>
  <si>
    <t>12945</t>
  </si>
  <si>
    <t>10170</t>
  </si>
  <si>
    <t>10193</t>
  </si>
  <si>
    <t>10216</t>
  </si>
  <si>
    <t>10092</t>
  </si>
  <si>
    <t>10118</t>
  </si>
  <si>
    <t>10143</t>
  </si>
  <si>
    <t>11927</t>
  </si>
  <si>
    <t>11890</t>
  </si>
  <si>
    <t>11915</t>
  </si>
  <si>
    <t>10476</t>
  </si>
  <si>
    <t>10527</t>
  </si>
  <si>
    <t>11888</t>
  </si>
  <si>
    <t>10472</t>
  </si>
  <si>
    <t>13102</t>
  </si>
  <si>
    <t>12010</t>
  </si>
  <si>
    <t>2040422109</t>
  </si>
  <si>
    <t>2040259109</t>
  </si>
  <si>
    <t>12868</t>
  </si>
  <si>
    <t>12058</t>
  </si>
  <si>
    <t>12951</t>
  </si>
  <si>
    <t>12969</t>
  </si>
  <si>
    <t>11198</t>
  </si>
  <si>
    <t>12194</t>
  </si>
  <si>
    <t>13233</t>
  </si>
  <si>
    <t>13041</t>
  </si>
  <si>
    <t>11942</t>
  </si>
  <si>
    <t>13155</t>
  </si>
  <si>
    <t>179x92 valor para menos de 735 mil pesos</t>
  </si>
  <si>
    <t>13103</t>
  </si>
  <si>
    <t>13113</t>
  </si>
  <si>
    <t>01100322</t>
  </si>
  <si>
    <t>42004</t>
  </si>
  <si>
    <t>01103622</t>
  </si>
  <si>
    <t>01103522</t>
  </si>
  <si>
    <t>01123011</t>
  </si>
  <si>
    <t>01100122</t>
  </si>
  <si>
    <t>Bolsa</t>
  </si>
  <si>
    <t>01100222</t>
  </si>
  <si>
    <t>Conjunto F</t>
  </si>
  <si>
    <t>01100522</t>
  </si>
  <si>
    <t>Conjunto Mezclador(Conjunto A)</t>
  </si>
  <si>
    <t>01060100</t>
  </si>
  <si>
    <t>Extracción, Corte y Ensayo de Núcleos de 4" (NTC 3658 - NTC 673)</t>
  </si>
  <si>
    <t>8"</t>
  </si>
  <si>
    <t>01-0620-00</t>
  </si>
  <si>
    <t>0111300</t>
  </si>
  <si>
    <t>01 0624 00</t>
  </si>
  <si>
    <t>Extracción, Corte y Ensayo de Núcleos de 3" (NTC 3658 - NTC 673)</t>
  </si>
  <si>
    <t>01-0614-00</t>
  </si>
  <si>
    <t>01-995411</t>
  </si>
  <si>
    <t>01-995711</t>
  </si>
  <si>
    <t>01-997711</t>
  </si>
  <si>
    <t>ABS Filtro acero</t>
  </si>
  <si>
    <t>01-195311</t>
  </si>
  <si>
    <t>01194115</t>
  </si>
  <si>
    <t>01100422</t>
  </si>
  <si>
    <t>01-193304</t>
  </si>
  <si>
    <t>01-194004</t>
  </si>
  <si>
    <t>010522122</t>
  </si>
  <si>
    <t>RB 0191-00</t>
  </si>
  <si>
    <t>RB 0190-00</t>
  </si>
  <si>
    <t>RB 1151-00</t>
  </si>
  <si>
    <t>RB 1149-00</t>
  </si>
  <si>
    <t>390067</t>
  </si>
  <si>
    <t>43004</t>
  </si>
  <si>
    <t>390068</t>
  </si>
  <si>
    <t>390069</t>
  </si>
  <si>
    <t>390070</t>
  </si>
  <si>
    <t>390071</t>
  </si>
  <si>
    <t>Ref.10096</t>
  </si>
  <si>
    <t>Ref.9000</t>
  </si>
  <si>
    <t>Ref.9002</t>
  </si>
  <si>
    <t>Ref.9003</t>
  </si>
  <si>
    <t>Alfombra tipo Berber p.p. Tiempos de entrega segun</t>
  </si>
  <si>
    <t>Precio de 0-400 M¦+inst.Tiempos de entrega s.pres</t>
  </si>
  <si>
    <t>Recortadas</t>
  </si>
  <si>
    <t>Precio de 0-400 M¦+inst. Tiempos de entrega s.pres</t>
  </si>
  <si>
    <t>Tiempos de entrega s.presupuesto</t>
  </si>
  <si>
    <t>15 kilos</t>
  </si>
  <si>
    <t>1140</t>
  </si>
  <si>
    <t>(40x40x30)cms. Con Tapa</t>
  </si>
  <si>
    <t>CIT30F</t>
  </si>
  <si>
    <t>verde</t>
  </si>
  <si>
    <t>410032441</t>
  </si>
  <si>
    <t>455292031</t>
  </si>
  <si>
    <t>entre calles 100-180  tabq 62un/m2  tbcon112un/m2</t>
  </si>
  <si>
    <t>Obra.</t>
  </si>
  <si>
    <t>Niquelada  Tde entrega mas de 200 15d</t>
  </si>
  <si>
    <t>110-50</t>
  </si>
  <si>
    <t>entre calle 100-180 tabq.12.5un/m2 Tbcon 42un/m2</t>
  </si>
  <si>
    <t>TC-21CRUDO</t>
  </si>
  <si>
    <t>obras entre calle 100-180</t>
  </si>
  <si>
    <t>110-40</t>
  </si>
  <si>
    <t>850</t>
  </si>
  <si>
    <t>T-116</t>
  </si>
  <si>
    <t>T-117</t>
  </si>
  <si>
    <t>entre calles 100-180   / 72UN/M2</t>
  </si>
  <si>
    <t>870</t>
  </si>
  <si>
    <t>001</t>
  </si>
  <si>
    <t>Obras entre calles 100-180 / VIS / 36 un/m2</t>
  </si>
  <si>
    <t>10728</t>
  </si>
  <si>
    <t>26CA4/0</t>
  </si>
  <si>
    <t>Camilla(1.40x0.70) Paral L (2-4mts)</t>
  </si>
  <si>
    <t>bc30015</t>
  </si>
  <si>
    <t>CAÑ-A</t>
  </si>
  <si>
    <t>100X90X29 cm</t>
  </si>
  <si>
    <t>150X80X60 cm</t>
  </si>
  <si>
    <t>BAR01</t>
  </si>
  <si>
    <t>Estructura en concreto reforzado de 3000 p.s.i con anillo_x000D_
metálico de 1 / 4 acabado abusardado y pintura_x000D_
electrostática mecanizada resistente a la intemperie de 50_x000D_
cms de alto y circunferencia de 24 cms .</t>
  </si>
  <si>
    <t>DIAMETRO 26 cm, H 83 cM</t>
  </si>
  <si>
    <t>A - 30</t>
  </si>
  <si>
    <t>RECTO</t>
  </si>
  <si>
    <t>P0205</t>
  </si>
  <si>
    <t>CURVO</t>
  </si>
  <si>
    <t>P0280</t>
  </si>
  <si>
    <t>POLO-P</t>
  </si>
  <si>
    <t>Vidrio incol.templ. inst.,con zocalo,pivote,manija</t>
  </si>
  <si>
    <t>con accesori</t>
  </si>
  <si>
    <t>Impermeabilizante para superficies verticales</t>
  </si>
  <si>
    <t>Sello elßstico para juntas</t>
  </si>
  <si>
    <t>Sello elastico para juntas</t>
  </si>
  <si>
    <t>.190 DATOS</t>
  </si>
  <si>
    <t>Masilla elasto-plastica resistente a carburantes</t>
  </si>
  <si>
    <t>Masilla sellante bituminosa</t>
  </si>
  <si>
    <t>Inyecci_n para grietas estructurales.</t>
  </si>
  <si>
    <t>Recubrimiento ep_xico resistente al ataque quYmico</t>
  </si>
  <si>
    <t>Impermeabilizante integral para hormigon y mortero</t>
  </si>
  <si>
    <t>bc23115</t>
  </si>
  <si>
    <t>CU004</t>
  </si>
  <si>
    <t>40x40x6 cm</t>
  </si>
  <si>
    <t>A50</t>
  </si>
  <si>
    <t>BAR02</t>
  </si>
  <si>
    <t>ALTURA 55cm</t>
  </si>
  <si>
    <t>M-62</t>
  </si>
  <si>
    <t>H=15-10, B=20, L=50</t>
  </si>
  <si>
    <t>TL003</t>
  </si>
  <si>
    <t>Reinstalación de Servicios Acueducto</t>
  </si>
  <si>
    <t>Desde nicho</t>
  </si>
  <si>
    <t>45x 17x100cm</t>
  </si>
  <si>
    <t>SA45100</t>
  </si>
  <si>
    <t>P40402</t>
  </si>
  <si>
    <t>L=50, B=43-31, H=23cm</t>
  </si>
  <si>
    <t>50 X 1</t>
  </si>
  <si>
    <t>CARGA DE ROTURA 510(KG)</t>
  </si>
  <si>
    <t>LINEA</t>
  </si>
  <si>
    <t>CARGA DE ROTURA 750(KG)</t>
  </si>
  <si>
    <t>REFORZADO</t>
  </si>
  <si>
    <t>POSTE A.P (ALUMBRADO PUBLICO) HACE REFERENCIA A UN POSTE HUECO PARA PASAR EL CABLEADO INTERNAMENTE.</t>
  </si>
  <si>
    <t>AP</t>
  </si>
  <si>
    <t>Los postes A.P (alumbrado público) hacen referencia a postes huecos para pasar cableado internamente.</t>
  </si>
  <si>
    <t>0200032000</t>
  </si>
  <si>
    <t>0601001000</t>
  </si>
  <si>
    <t>0601003000</t>
  </si>
  <si>
    <t>TUBO DE L=1.25m (PRECIO POR TUBO=$51.388,00)</t>
  </si>
  <si>
    <t>0602020000</t>
  </si>
  <si>
    <t>0602350000</t>
  </si>
  <si>
    <t>0602330000</t>
  </si>
  <si>
    <t>0602200000</t>
  </si>
  <si>
    <t>0602210000</t>
  </si>
  <si>
    <t>0602220000</t>
  </si>
  <si>
    <t>9900003100</t>
  </si>
  <si>
    <t>9900001000</t>
  </si>
  <si>
    <t>0009010000</t>
  </si>
  <si>
    <t>0009065000</t>
  </si>
  <si>
    <t>13190</t>
  </si>
  <si>
    <t>13163</t>
  </si>
  <si>
    <t>13173</t>
  </si>
  <si>
    <t>13154</t>
  </si>
  <si>
    <t>002</t>
  </si>
  <si>
    <t>13166</t>
  </si>
  <si>
    <t>13191</t>
  </si>
  <si>
    <t>13164</t>
  </si>
  <si>
    <t>13175</t>
  </si>
  <si>
    <t>13177</t>
  </si>
  <si>
    <t>13176</t>
  </si>
  <si>
    <t>13178</t>
  </si>
  <si>
    <t>13150</t>
  </si>
  <si>
    <t>13151</t>
  </si>
  <si>
    <t>13152</t>
  </si>
  <si>
    <t>13052</t>
  </si>
  <si>
    <t>13091</t>
  </si>
  <si>
    <t>13053</t>
  </si>
  <si>
    <t>13072</t>
  </si>
  <si>
    <t>13083</t>
  </si>
  <si>
    <t>13084</t>
  </si>
  <si>
    <t>120x92 valor para menos de 735 mil pesos</t>
  </si>
  <si>
    <t>13104</t>
  </si>
  <si>
    <t>149x92 valor para menos de 735 mil pesos</t>
  </si>
  <si>
    <t>13142</t>
  </si>
  <si>
    <t>13143</t>
  </si>
  <si>
    <t>240x92 valor para menos de 735 mil pesos</t>
  </si>
  <si>
    <t>13130</t>
  </si>
  <si>
    <t>13110</t>
  </si>
  <si>
    <t>292x92 valor para menos de 735 mil pesos</t>
  </si>
  <si>
    <t>13160</t>
  </si>
  <si>
    <t>13107</t>
  </si>
  <si>
    <t>13144</t>
  </si>
  <si>
    <t>13145</t>
  </si>
  <si>
    <t>13114</t>
  </si>
  <si>
    <t>13134</t>
  </si>
  <si>
    <t>13106</t>
  </si>
  <si>
    <t>12962</t>
  </si>
  <si>
    <t>CLS25 GRIS</t>
  </si>
  <si>
    <t>97133</t>
  </si>
  <si>
    <t>97134</t>
  </si>
  <si>
    <t>PUERTA VAIVEN</t>
  </si>
  <si>
    <t>59057</t>
  </si>
  <si>
    <t>34805 CAFE</t>
  </si>
  <si>
    <t>35702</t>
  </si>
  <si>
    <t>Anticucaracha</t>
  </si>
  <si>
    <t>018</t>
  </si>
  <si>
    <t>Atributos	Detalle_x000D_
Espesor	80 mm_x000D_
Tipo	Bloques de vidrio_x000D_
Medidas	240 x 240 mm_x000D_
Características	Bloque de vidrio para acabados_x000D_
Material	Vidrio_x000D_
Uso	Para muros pisos_x000D_
Color	Transparente</t>
  </si>
  <si>
    <t>(19.5x19.5x4)</t>
  </si>
  <si>
    <t>SOL</t>
  </si>
  <si>
    <t>0023023000</t>
  </si>
  <si>
    <t>galaxia</t>
  </si>
  <si>
    <t>004</t>
  </si>
  <si>
    <t>2"x2"</t>
  </si>
  <si>
    <t>013</t>
  </si>
  <si>
    <t>009</t>
  </si>
  <si>
    <t>2"x2"x3M</t>
  </si>
  <si>
    <t>19x19x19, 20 Un/M2, 8.5 Kg/Un</t>
  </si>
  <si>
    <t>CM-20 Obra</t>
  </si>
  <si>
    <t>007</t>
  </si>
  <si>
    <t>39x19x16, 12.5Un/M¦,14.5Kg/Un</t>
  </si>
  <si>
    <t>PI-16 Obra</t>
  </si>
  <si>
    <t>36x19x16, 12.5 Un/M¦,14.5Kg/Un</t>
  </si>
  <si>
    <t>PT-16 Obra</t>
  </si>
  <si>
    <t>008</t>
  </si>
  <si>
    <t>500</t>
  </si>
  <si>
    <t>DIVI. ESTRIADO 9.5x19x39 Tbq. 12.5 Un/M</t>
  </si>
  <si>
    <t>PI-10 Obra</t>
  </si>
  <si>
    <t>9x19x19 pared de 20 mm.</t>
  </si>
  <si>
    <t>CM10 Obra</t>
  </si>
  <si>
    <t>39x19x12.5,12.5Un/M¦,13.5Kg/Un</t>
  </si>
  <si>
    <t>EI-12 Obra</t>
  </si>
  <si>
    <t>6x19x39, 12.5 Un/M¦, 8.4Kg/Un</t>
  </si>
  <si>
    <t>TPI-16  Obra</t>
  </si>
  <si>
    <t>8x19x39, 12.5 Un/M¦, 9.6Kg/Un</t>
  </si>
  <si>
    <t>TEI-18 Obra</t>
  </si>
  <si>
    <t>3x6x24.5, 68 Un/M¦JP, 1.2Kg/Un</t>
  </si>
  <si>
    <t>EA-10   Obra</t>
  </si>
  <si>
    <t>KR 1BL+XMCTH</t>
  </si>
  <si>
    <t>33405 TERRE</t>
  </si>
  <si>
    <t>NO RESIDENCIAL CAMBIO DE COMERCIALIZADOR.</t>
  </si>
  <si>
    <t>VALOR HORA</t>
  </si>
  <si>
    <t>MS12-1TW</t>
  </si>
  <si>
    <t>64282000A3</t>
  </si>
  <si>
    <t>Ref.100101</t>
  </si>
  <si>
    <t>9017A</t>
  </si>
  <si>
    <t>90170</t>
  </si>
  <si>
    <t>Ref90178</t>
  </si>
  <si>
    <t>Ref.5150</t>
  </si>
  <si>
    <t>504</t>
  </si>
  <si>
    <t>13200/240-120V</t>
  </si>
  <si>
    <t>450 KG</t>
  </si>
  <si>
    <t>509</t>
  </si>
  <si>
    <t>508</t>
  </si>
  <si>
    <t>507</t>
  </si>
  <si>
    <t>33x23x9 Tbq.12,Tabic.30 Un/M¦</t>
  </si>
  <si>
    <t>34405 cenefa</t>
  </si>
  <si>
    <t>2"x4"x3M</t>
  </si>
  <si>
    <t>SC4"x3"</t>
  </si>
  <si>
    <t>35405 taco</t>
  </si>
  <si>
    <t>35804</t>
  </si>
  <si>
    <t>4"x3"x3M</t>
  </si>
  <si>
    <t>305322751</t>
  </si>
  <si>
    <t>Ambiente cocinas,ba±os, beige,</t>
  </si>
  <si>
    <t>285139031</t>
  </si>
  <si>
    <t>28501 BEIGE</t>
  </si>
  <si>
    <t>2.44X 1.22</t>
  </si>
  <si>
    <t>1"x10"</t>
  </si>
  <si>
    <t>Valvulas de Pozuelo</t>
  </si>
  <si>
    <t>VP 2"</t>
  </si>
  <si>
    <t>GASOLINA</t>
  </si>
  <si>
    <t>HASTA 15 Km.</t>
  </si>
  <si>
    <t>Transporte</t>
  </si>
  <si>
    <t>GP009000</t>
  </si>
  <si>
    <t>GP9020</t>
  </si>
  <si>
    <t>Tipo asbesto cemento</t>
  </si>
  <si>
    <t>00-06040-40</t>
  </si>
  <si>
    <t>00-06040-50</t>
  </si>
  <si>
    <t>00-06040-60</t>
  </si>
  <si>
    <t>00-06040-80</t>
  </si>
  <si>
    <t>8 CM</t>
  </si>
  <si>
    <t>TECHO</t>
  </si>
  <si>
    <t>10234</t>
  </si>
  <si>
    <t>2530</t>
  </si>
  <si>
    <t>53-30</t>
  </si>
  <si>
    <t>54-80</t>
  </si>
  <si>
    <t>4 camaras,1 convert, 1 monitor</t>
  </si>
  <si>
    <t>A Color</t>
  </si>
  <si>
    <t>280 MTS DIAMETRO DE PROTECCION</t>
  </si>
  <si>
    <t>31050</t>
  </si>
  <si>
    <t>Equipo neumatico</t>
  </si>
  <si>
    <t>Incluye calibrado monofßsico</t>
  </si>
  <si>
    <t>0563</t>
  </si>
  <si>
    <t>TRANSPORTE Y DISPOSICION FINAL DE ESCOMBROS EN SITIO AUTORIZADO (distancia de transporte 28 Km)_x000D_
_x000D_
_x000D_
No incluye cargue._x000D_
_x000D_
Incluye Vale Botadero.</t>
  </si>
  <si>
    <t>Teja Shingle Clasic PFIVER GLASS descontinuada (14-07-2017) = se reemplaza por MARATHON de IKO - Fardo por 20 ud - 3 M2 garantía 20 años._x000D_
_x000D_
Teja Shingle Iko_x000D_
_x000D_
Diseño tradicional de 3 lengüetas. Pueden ser instaladas sobre madera, tablero de fibrocemento o planchas de concreto. Alta resistencia a impactos, temperaturas extremas, adaptable a superficies curvas, muy livianas, facil de instalar, libres de mantenimiento._x000D_
_x000D_
FICHA TÉCNICA_x000D_
_x000D_
Garantía	El producto cumple con los requisitos de resistencia al viento de IRC para vientos hasta de 100km/h (62 mph ). La garantía limitada de impermeabilidad es por 20 años. Los Techos sin ventilación limitan su garantía de fabrica a máximo 10 años._x000D_
Norma de Fabricación	ASTM D4362, ASTM D3018, ASTM D3161 , ASTM E108_x000D_
Observaciones	La foto de este producto ha sido ambientada, por lo cual no incluye ningún adorno, ni accesorios, ni piezas adicionales ni ningún otro elemento que lo acompañan. _x000D_
Uso	Para cubiertas de todo tipo de edificacione y revestimiento de muros._x000D_
Ancho	0.336m_x000D_
Materiales	Asfalto Oxidado en ambas caras sobre un refuerzo de fibra de vidrio, y recubierto con granulos de roca natural que bloquean los rayos UV y con recubrimieto ceramico para dar el color_x000D_
Resistencia Térmica	Resistencia a fuego clase A_x000D_
Beneficios	Teja shingle roja 3 m2 útiles, Marathon 20, diseño tradicional de 3 lengüetas._x000D_
Tipo	Tejas Asfálticas_x000D_
Medidas	1 x 0.336m_x000D_
Características	Diseño tradicional de 3 lengüetas. Pueden ser instaladas sobre madera, tablero de fibrocemento o planchas de concreto. Alta resistencia a impactos, temperaturas extremas, adaptable a superficies curvas, muy livianas, facil de instalar, libres de mantenimiento_x000D_
Largo	1.0m</t>
  </si>
  <si>
    <t>91.5x30.5cm /rend=3.10 M2 por fardo</t>
  </si>
  <si>
    <t>28520</t>
  </si>
  <si>
    <t>VIDRIO 3MM</t>
  </si>
  <si>
    <t>Carton de 5.000 grapas</t>
  </si>
  <si>
    <t>9510</t>
  </si>
  <si>
    <t>500723</t>
  </si>
  <si>
    <t>PRECIO EN FABRICA</t>
  </si>
  <si>
    <t>788</t>
  </si>
  <si>
    <t>284</t>
  </si>
  <si>
    <t>357</t>
  </si>
  <si>
    <t>333</t>
  </si>
  <si>
    <t>128</t>
  </si>
  <si>
    <t>334</t>
  </si>
  <si>
    <t>336</t>
  </si>
  <si>
    <t>131</t>
  </si>
  <si>
    <t>132</t>
  </si>
  <si>
    <t>338</t>
  </si>
  <si>
    <t>339</t>
  </si>
  <si>
    <t>134</t>
  </si>
  <si>
    <t>340</t>
  </si>
  <si>
    <t>1 M2 DE BALDE</t>
  </si>
  <si>
    <t>2x4x5/8" s.w. (0.7432 m2) S/INST.  /16 LAMINAS</t>
  </si>
  <si>
    <t>20022</t>
  </si>
  <si>
    <t>500KG</t>
  </si>
  <si>
    <t>lamina 121x60 pintable,  2 x 4 x 5/8"</t>
  </si>
  <si>
    <t>24600</t>
  </si>
  <si>
    <t>manilla 1/2</t>
  </si>
  <si>
    <t>13-ó</t>
  </si>
  <si>
    <t>de polipropileno 5/8</t>
  </si>
  <si>
    <t>PESO DE LA LÁMINA DE (1X3M)= 77.8 KG.</t>
  </si>
  <si>
    <t>6.0 mm de espesor</t>
  </si>
  <si>
    <t>Tiros de 6 mts.</t>
  </si>
  <si>
    <t>319044</t>
  </si>
  <si>
    <t>28806 BEIGE</t>
  </si>
  <si>
    <t>1.80x1.20x1/8"Desag3e+rebosad.</t>
  </si>
  <si>
    <t>Con Trans</t>
  </si>
  <si>
    <t>M/control metßlico acrYlico cr</t>
  </si>
  <si>
    <t>64621</t>
  </si>
  <si>
    <t>tetrafilar</t>
  </si>
  <si>
    <t>MEDIDA DIRECTA</t>
  </si>
  <si>
    <t>Arena tipo cuarzo para morteros ep_xicos</t>
  </si>
  <si>
    <t>Reductor de agua de alto poder.</t>
  </si>
  <si>
    <t>Incluye calibrado trifßsico</t>
  </si>
  <si>
    <t>Monocontrol,c/spray, cromo</t>
  </si>
  <si>
    <t>7425</t>
  </si>
  <si>
    <t>Monocontrol,metßlico cromo</t>
  </si>
  <si>
    <t>67531</t>
  </si>
  <si>
    <t>305202501</t>
  </si>
  <si>
    <t>Incluye calibrado trifßsica</t>
  </si>
  <si>
    <t>clase 0.2</t>
  </si>
  <si>
    <t>2 manerales acrilico cromo</t>
  </si>
  <si>
    <t>64962</t>
  </si>
  <si>
    <t>Monocontrol,sin s/tina, dorado</t>
  </si>
  <si>
    <t>2346cp BLANC</t>
  </si>
  <si>
    <t>INCLUYE CUERPO BRONCE, CONECTOR BRONCE, ANILLO FIELTRO, TORNILLOS, PRESIÓN DE TRABAJO: 125 PSI. (BOLA BRONCE O COBRE) PARA TANQUE SANITARIO.</t>
  </si>
  <si>
    <t>Sin accesorios</t>
  </si>
  <si>
    <t>VFLT02</t>
  </si>
  <si>
    <t>Colores oscuros  Instalado</t>
  </si>
  <si>
    <t>Col. Oscuro</t>
  </si>
  <si>
    <t>KM101+XMT4B</t>
  </si>
  <si>
    <t>2 manerales,metßlico cromo</t>
  </si>
  <si>
    <t>L4621</t>
  </si>
  <si>
    <t>XMC-1DL+XMC-TB</t>
  </si>
  <si>
    <t>Moreno x 1 cara</t>
  </si>
  <si>
    <t>MAXIMA</t>
  </si>
  <si>
    <t>XMC-7DL</t>
  </si>
  <si>
    <t>CAL.18 1.22x.55x.25mt.</t>
  </si>
  <si>
    <t>TIPO 304</t>
  </si>
  <si>
    <t>Monocontrol,con s/tina, cromo</t>
  </si>
  <si>
    <t>2352</t>
  </si>
  <si>
    <t>2.00 x .60 x .85 mts.alto</t>
  </si>
  <si>
    <t>Monocontrol,con s/tina. bronce</t>
  </si>
  <si>
    <t>2526</t>
  </si>
  <si>
    <t>M/control no metßlico cromo</t>
  </si>
  <si>
    <t>84004</t>
  </si>
  <si>
    <t>2.00x069x085 mts.alto</t>
  </si>
  <si>
    <t>SALPICADERO</t>
  </si>
  <si>
    <t>Monocontrol,con s/tina. cromo</t>
  </si>
  <si>
    <t>2528</t>
  </si>
  <si>
    <t>A.INOX CAL.16</t>
  </si>
  <si>
    <t>2.50x.80x.90</t>
  </si>
  <si>
    <t>DOS POCETAS</t>
  </si>
  <si>
    <t>22901</t>
  </si>
  <si>
    <t>Monocontrol,sin s/tina. cromo</t>
  </si>
  <si>
    <t>L2605</t>
  </si>
  <si>
    <t>POSTES DE CERCA_x000D_
Es el prefabricado ideal para el cerramiento de terrenos. Las perforaciones para el paso del alambre se realizan de acuerdo con la medidas solicitadas por el cliente o bajo los estándares de los diferentes entes públicos y privados._x000D_
_x000D_
Postes varilla de ¼, fleje de 30 cm, sección de 0,11x0,11 cm.  Y resistencia de 300 PSI.</t>
  </si>
  <si>
    <t>AL</t>
  </si>
  <si>
    <t>L-2 ½"x 1 ½"</t>
  </si>
  <si>
    <t>XMC2L+XMTI</t>
  </si>
  <si>
    <t>Desarenador -Bronce</t>
  </si>
  <si>
    <t>CAR-50x120cm</t>
  </si>
  <si>
    <t>Bisagra - Bronce</t>
  </si>
  <si>
    <t>59535</t>
  </si>
  <si>
    <t>Malakate</t>
  </si>
  <si>
    <t>DESCRIPCION TECNICA_x000D_
Alquiler de equipo, incluye operarios y combustible._x000D_
_x000D_
(CAP13) 1.5 ESPECIFICACIONES DE LA MÁQUINARIA, EQUIPOS Y OPERADORES 	PDF		Imprimir	_x000D_
_x000D_
Con respecto a la maquinaria pesada y los camiones se deberá tener todas las precauciones de seguridad y salud ocupacional para el buen funcionamiento de la máquina, vehículo y protección de terceros, así como la movilidad._x000D_
_x000D_
    Se deben hacer inspecciones pre operacionales y de seguridad periódicamente a máquinas y equipos mayores._x000D_
    Se podrán utilizar vehículos repotenciados de acuerdo con la legislación, siempre y cuando el periodo de repotenciación no supere los 20 años, contados a partir de la firma del contrato._x000D_
    Se deberá cumplir con los demás ítem dispuestos con la normatividad_x000D_
    vigente para seguridad industrial y salud ocupacional._x000D_
    Para aquellos trabajos que han de ejecutarse en horarios distintos de los establecidos en los reglamentos (nocturnos, festivos), se deberá solicitar un permiso en las alcaldías locales, de acuerdo con el Código Nacional de Policía._x000D_
    Todo vehículo, además de sus placas de identificación, debe contar con un sticker de identificación y relación con el proyecto._x000D_
_x000D_
_x000D_
PARA LA ACTUALIZACION DE ESTE INSUMO EL DIA 05/04/2016 SE TOMO EL CIO 3254 QUE CORRESPONDE AL MISMO INSUMO</t>
  </si>
  <si>
    <t>753</t>
  </si>
  <si>
    <t>18 metros por hora</t>
  </si>
  <si>
    <t>KOMATSU</t>
  </si>
  <si>
    <t>CLASE UNICA</t>
  </si>
  <si>
    <t>28800 AZUL O</t>
  </si>
  <si>
    <t>Terminación triplex lacado</t>
  </si>
  <si>
    <t>MDF en Bgtá</t>
  </si>
  <si>
    <t>Centimetro Cuadrado $ 760</t>
  </si>
  <si>
    <t>Por 20 Galones</t>
  </si>
  <si>
    <t>GRAVA COMUN / 1"</t>
  </si>
  <si>
    <t>GRAVA COMUN / 1/2"</t>
  </si>
  <si>
    <t>Cali=MR35 corriente</t>
  </si>
  <si>
    <t>corriente</t>
  </si>
  <si>
    <t>Cali=MR42 corriente</t>
  </si>
  <si>
    <t>Cali=MR46 corriente</t>
  </si>
  <si>
    <t>8M  14Diame</t>
  </si>
  <si>
    <t>256009001</t>
  </si>
  <si>
    <t>110401</t>
  </si>
  <si>
    <t>415222101</t>
  </si>
  <si>
    <t>NEGRO alto tráfico</t>
  </si>
  <si>
    <t>335494601</t>
  </si>
  <si>
    <t>NEGRO tiempo de entrega en obras grandes 8 dias</t>
  </si>
  <si>
    <t>337192601</t>
  </si>
  <si>
    <t>Unidad de empaque 1.5m2</t>
  </si>
  <si>
    <t>G 4002</t>
  </si>
  <si>
    <t>71690 color</t>
  </si>
  <si>
    <t>07269</t>
  </si>
  <si>
    <t>07169</t>
  </si>
  <si>
    <t>07339</t>
  </si>
  <si>
    <t>30633 Color</t>
  </si>
  <si>
    <t>70680 color</t>
  </si>
  <si>
    <t>726 color Bl</t>
  </si>
  <si>
    <t>726Color Bl</t>
  </si>
  <si>
    <t>737</t>
  </si>
  <si>
    <t>Bla tiempo de entrega en obras grandes 8 dias</t>
  </si>
  <si>
    <t>715col+90510</t>
  </si>
  <si>
    <t>725Color Azu</t>
  </si>
  <si>
    <t>Estir.crd/sin inst+cinta+silic</t>
  </si>
  <si>
    <t>DESCRIPCIÓN_x000D_
El Igasol Cubierta es una emulsión aniónica con base en asfalto refinado, mejorado con llenantes especiales. Forma con el producto SikaFelt (tela de fibra de poliester, refuerzo), el Sistema Igasol, para impermeabilizar._x000D_
_x000D_
USOS._x000D_
Para la impermeabilización de cubiertas, terrazas y cualquier otro tipo de placas de concreto._x000D_
_x000D_
RENDIMIENTO._x000D_
Igasol Cubierta_x000D_
3.5 kg cubren 4.5 m2 por capa_x000D_
18.0 kg cubren 22.5 m2 por capa_x000D_
200 kg cubren 250 m2 por capa_x000D_
Alumol_x000D_
3.0 kg cubren 27 m2_x000D_
16.0 kg cubren 145 m2_x000D_
_x000D_
DATOS TÉCNICOS_x000D_
Color: Café oscuro_x000D_
Consistencia: Cremoso_x000D_
Densidad: 1,04 kg/l ± 0.02 kg/l_x000D_
Secado al tacto 2 horas aprox. a 20oC_x000D_
Temp. de aplicación: 5oC a 40oC</t>
  </si>
  <si>
    <t>811802</t>
  </si>
  <si>
    <t>XMC-2L+XMC-TB</t>
  </si>
  <si>
    <t>13194</t>
  </si>
  <si>
    <t>33941</t>
  </si>
  <si>
    <t>90106</t>
  </si>
  <si>
    <t>Definición:_x000D_
Mezcla en polvo constituida por Cemento Pórtland, agregado silicio, aditivos especiales y _x000D_
pigmentos._x000D_
_x000D_
 _x000D_
Aplicaciones: _x000D_
• Diseñada para rellenar las separaciones entre revestimientos cerámicos de absorciones altas _x000D_
o medio-altas en zonas interiores. _x000D_
• Para juntas de 5 a 15 mm _x000D_
• Viene lista para usar, no requiere mezclas. _x000D_
• Ideal para instalaciones de cerámica (revestimiento con grado de absorción de agua alto o _x000D_
medio –alto) en zonas interiores, paredes y pisos. _x000D_
• Garantizada y formulada para instalaciones de cerámica que requieren juntas entre 5 y 15 _x000D_
mm. _x000D_
• Con características técnicas, estéticas e higiénicas de excelente calidad. _x000D_
• Realza el color de su instalación y le garantiza acabados uniformes. _x000D_
• Amplia variedad de colores. _x000D_
• Boquilla de buena adherencia y alta resistencia mecánica. _x000D_
• Basta agregar la cantidad de agua recomendada. _x000D_
• Consistencia cremosa que otorga una excelente trabajabilidad y facilidad de aplicación. _x000D_
• Alta dureza. _x000D_
• No presenta caleo al secarse. _x000D_
• Ahorro en mano de obra y tiempos de ejecución. _x000D_
• Permite preparar gran cantidad de mezcla sin que se fragüé _x000D_
• Mejor control y administración de materiales en obra. _x000D_
_x000D_
_x000D_
Rendimientos _x000D_
El consumo real o rendimiento en kilogramos por metro cuadrado, depende del tamaño y _x000D_
espesor del revestimiento, del ancho de la separación entre baldosas_x000D_
_x000D_
Rendimiento aprox. en Kg/m2   de CONCOLOR BOQUILLA PARA CERAMICA Y PIEDRA_x000D_
_x000D_
FORMATO DEL REVESTIMIENTO    SEPARACION DE LA JUNTA_x000D_
_x000D_
       5mm 8mm 10mm 12mm 15mm_x000D_
_x000D_
10X10 1.44 2.30 2.88 3.46 4.32_x000D_
20X20 0.72 1.15 1.44 1.73 2.16_x000D_
30X30 0.43 0.69 0.86 1.04 1.30_x000D_
40X40 0.36 0.58 0.72 0.86 1.08_x000D_
45X45 0.32 0.52 0.65 0.78 0.97_x000D_
50X50 0.29 0.46 0.58 0.69 0.86_x000D_
60X60 0.24 0.38 0.48 0.57 0.71_x000D_
_x000D_
Rendimiento aprox. en Kg/m2   de CONCOLOR BOQUILLA PARA CERAMICA Y PIEDRA</t>
  </si>
  <si>
    <t>90010 BLANCO</t>
  </si>
  <si>
    <t>31100 5KL</t>
  </si>
  <si>
    <t>CAFE    tiempo de entrega en obras grandes 8 dias</t>
  </si>
  <si>
    <t>413012751</t>
  </si>
  <si>
    <t>CAFE   tiempo de entrega en obras grandes 8 dias</t>
  </si>
  <si>
    <t>413132751</t>
  </si>
  <si>
    <t>33526 CAFE</t>
  </si>
  <si>
    <t>41515 BEIGE</t>
  </si>
  <si>
    <t>CARMELO tiempo de entrega en obras grandes 8 dias</t>
  </si>
  <si>
    <t>415232701</t>
  </si>
  <si>
    <t>SELLADOR DE ALTA RESISTENCIA QUÍMICA PARA JUNTAS DE PISO YAPLICACIONES ESPECIALIZADAS DE INGENIERÍA - Sikaflex® PRO-3 es un sellador elástico monocomponente, de curado con humedad, con alta resistencia mecánica y química. - USOS diseñado para juntas de movimiento y conexión en pisos, áreas peatonales y de tráfico (por ejemplo, garajes), almacenes y áreas de producción, aplicaciones en la industria alimentaria, plantas de tratamiento de aguas residuales, construcción de túneles y cuartos limpios. CARACTERISTICAS / VENTAJAS ▪ Capacidad de movimiento de 35% (ASTM C 719) ▪ Muy buena resistencia mecánica y química ▪ Curado sin formación de burbujas Muy buena adherencia a la mayoría de materiales de construcción ▪ ▪ Libre de solventes ▪ Muy bajas emisiones</t>
  </si>
  <si>
    <t>200998</t>
  </si>
  <si>
    <t>335442031</t>
  </si>
  <si>
    <t>DESCRIPCIÓN_x000D_
Cinta Sika PVC son especialmente formuladas y fabricadas a partir de PVC fl exible (cloruro de polivinilo). Cinta Sika PVC deben ser embebidas en y a lo largo de la junta, para formar un diafragma hermético que previene el paso del líquido a través de la junta. Se ofrece una variedad de tamaños y perfi les para cumplir con diferentes aplicaciones tanto para juntas con movimientos como para juntas de construcción._x000D_
_x000D_
USOS_x000D_
Cinta Sika PVC son usadas para sellas juntas de movimiento y juntas de construcción en estructuras de concreto tales como:_x000D_
• Tanques de almacenamiento de agua_x000D_
• Plantas de tratamiento de agua y agua residual_x000D_
• Presas_x000D_
• Reservorios y acueductos_x000D_
• Muros de contención_x000D_
• Fundaciones_x000D_
• Túneles y box culverts_x000D_
• Puentes_x000D_
• Contenedores y tanques_x000D_
• Losas de contrapiso._x000D_
Existen 4 tipos de Cinta Sika PVC, que se pueden usar en todo tipo de obras hidráulicas (piscinas, tanques, vertederos, canales, etc.) en obras subterráneas (sótanos,_x000D_
parqueaderos, etc.) sustituyendo con ventajas prácticas, técnicas y económicas a las láminas metálicas._x000D_
_x000D_
DATOS DEL PRODUCTO_x000D_
Absorción de agua &lt; 0,15% máximo ASTM D570_x000D_
Resistencia a la ruptura &gt;15 Mpa mínimo ASTM D624_x000D_
Elongación última &gt; 300% mínimo ASTM D638_x000D_
Resistencia a la tensión &gt; 125 kgf/cm² mínimoASTM D638_x000D_
Resistencia al corte 60 kg/cm²_x000D_
Temperatura de servicio -35oC a 60oC_x000D_
Dureza Shore A15 70 ASTM D2240_x000D_
Color Amarillo_x000D_
_x000D_
SELECCION_x000D_
Tipos de perfi l_x000D_
Condiciones de almacenamiento_x000D_
Almacenar bajo techo para proteger de aceites, polvo y luz solar._x000D_
Largo x ancho Peso Aprox._x000D_
Cinta V-10 en rollo de 30 m x 0.10 m 0.4 kg/m lineal_x000D_
Cinta V-15 en rollo de 30 m x 0.15 m 0.8 kg/m lineal_x000D_
Cinta 0-15 en rollo de 15 m x 0.15 m 1.2 kg/m lineal_x000D_
Escogencia del perfi l_x000D_
Sika sugiere los siguientes lineamientos básicos para las selección de los perfi les Cinta_x000D_
Sika PVC:_x000D_
• Verifi car se existe o no necesidades de resistencia química, consultar al depto técnico_x000D_
Sika._x000D_
• V-10 - V-15 juntas sin movimiento / O-15 - O-22 juntas con movimiento._x000D_
Determinar el tipo de junta y los requisitos de movimiento de la junta._x000D_
• Verifi car los detalles de la junta de perfi les de diferentes tipos (considerar el uso_x000D_
de un único perfi l a lo largo de las intersecciones para simplifi car);_x000D_
• Defi nir los detalles / accesorios para transiciones e intersecciones._x000D_
• Especifi car el método adecuado para garantiza o asegurar el correcto posicionamiento_x000D_
del perfi l Cinta Sika PVC (consultar el departamento técnico para mayor_x000D_
información).</t>
  </si>
  <si>
    <t>421095</t>
  </si>
  <si>
    <t>BLANCO .tiempo de entrega en obras grandes 8 dias</t>
  </si>
  <si>
    <t>288039001</t>
  </si>
  <si>
    <t>DESCRIPCION_x000D_
Masilla elástica sellante y adhesiva de un componente, con base en poliuretano, que cura con la humedad del medio ambiente._x000D_
No escurre y cumple con los requerimientos de la especifi cación federal TT-S-00230C Tipo II, Clase A. Cumple con la norma ASTM C 920, tipo S, grado NS clase 35. NSF/A-51 standard 61 para contacto con agua potable._x000D__x000D_
_x000D_
USOS_x000D_
Juntas entre elementos prefabricados._x000D_
Entre muros y marcos de ventanas o puertas._x000D_
Juntas en superfi cies horizontales y verticales._x000D_
Sello de fi suras activas._x000D_
Instalación de artefactos sanitarios e incrustaciones._x000D_
Sello de ductos._x000D_
Sello superfi cial de juntas y fi suras en tanques y muros._x000D_
Para trabajos de sello en general._x000D_
Tiene muchas aplicaciones como sellante y adhesivo elástico entre materiales_x000D_
con diferente coefi ciente de expansión. _x000D_
_x000D_
_x000D_
Consumo:_x000D_
Un cartucho alcanza para 3,1 metros lineales en junta de 1 cm de ancho x 1_x000D_
cm de profundidad._x000D_
_x000D_
PRESENTACION_x000D_
Cartucho de 300 cc_x000D_
_x000D_
Un cartucho alcanza para 310 Cms3</t>
  </si>
  <si>
    <t>200096</t>
  </si>
  <si>
    <t>455099781</t>
  </si>
  <si>
    <t>CON INDICADOR</t>
  </si>
  <si>
    <t>XMC-3G</t>
  </si>
  <si>
    <t>Compras mayores 15 un,15% descuento, pago contado.</t>
  </si>
  <si>
    <t>AM2A-6</t>
  </si>
  <si>
    <t>200087</t>
  </si>
  <si>
    <t>26E208</t>
  </si>
  <si>
    <t>FLEXIBLES</t>
  </si>
  <si>
    <t>1" Tde entrega mas de 200 15d</t>
  </si>
  <si>
    <t>IMPORTADO</t>
  </si>
  <si>
    <t>1"  Tde entrega mas de 200 15d</t>
  </si>
  <si>
    <t>26AD10I</t>
  </si>
  <si>
    <t>26AD12I</t>
  </si>
  <si>
    <t>26AD08I</t>
  </si>
  <si>
    <t>106x160 tipo eternit</t>
  </si>
  <si>
    <t>00-08161-00</t>
  </si>
  <si>
    <t>1073</t>
  </si>
  <si>
    <t>75180/81</t>
  </si>
  <si>
    <t>01100500</t>
  </si>
  <si>
    <t>Pintura electroUstatica  con doble iluminaci_n.</t>
  </si>
  <si>
    <t>CX 4600</t>
  </si>
  <si>
    <t>Filtro carb_n activado, frente de vidrio abatible.</t>
  </si>
  <si>
    <t>CX 4500</t>
  </si>
  <si>
    <t>75195/96</t>
  </si>
  <si>
    <t>72961</t>
  </si>
  <si>
    <t>71962</t>
  </si>
  <si>
    <t>734 color</t>
  </si>
  <si>
    <t>CORONA O SIMILAR</t>
  </si>
  <si>
    <t>71480/40col</t>
  </si>
  <si>
    <t>71480/44bla</t>
  </si>
  <si>
    <t>734 BLANCO</t>
  </si>
  <si>
    <t>01421</t>
  </si>
  <si>
    <t>07388col+471</t>
  </si>
  <si>
    <t>01110400</t>
  </si>
  <si>
    <t>20299 Blanco</t>
  </si>
  <si>
    <t>Lavamanos Acuafer  de Colgar Blanco=$39.900,00 con iva._x000D_
grifería sencilla piscis (llave+sifón botella+desague)=$21.900,00</t>
  </si>
  <si>
    <t>732blc+50110</t>
  </si>
  <si>
    <t>BL tiempo de entrega en obras grandes 8 dias</t>
  </si>
  <si>
    <t>732col+50180</t>
  </si>
  <si>
    <t>TazaAdriaticoAlongadoSinFluxómetro,Ref: 013181001 _x000D_
_x000D_
NO  INCLUYE MUEBLE, FLUXOMETRO NI KIT DE INSTALACION</t>
  </si>
  <si>
    <t>todo el conjunto.</t>
  </si>
  <si>
    <t>02650</t>
  </si>
  <si>
    <t>07388blc+471</t>
  </si>
  <si>
    <t>06103blanco</t>
  </si>
  <si>
    <t>07348blc+474</t>
  </si>
  <si>
    <t>PEC</t>
  </si>
  <si>
    <t>PRESTAC:(77.76%)2012                             Año 2013: Incremento 4.02% - Eliminacion de ICBF y SENA (-5%). PRESTAC:(72,75%)_x000D_
Año 2016: Incremento 7.00%      Año 2017: Incremento 7.00%.      Año 2018: Incremento 5.69%.     Año 2019: Incremento 6.00%.       Año 2020: Incremento 6.00%.       Año 2021: Incremento 3.6%      Año 2022: Incremento 10.07%.         Año 2023: Incremento 16%.           Año 2024 - IPC Incremento 9,28 %</t>
  </si>
  <si>
    <t>4"</t>
  </si>
  <si>
    <t>4851150Cromo</t>
  </si>
  <si>
    <t>20090 Color</t>
  </si>
  <si>
    <t>50500Cromo</t>
  </si>
  <si>
    <t>5510</t>
  </si>
  <si>
    <t>Cierre rapido</t>
  </si>
  <si>
    <t>VIDRIO 4MM</t>
  </si>
  <si>
    <t>VIDRIO 5MM</t>
  </si>
  <si>
    <t>Acometidas Telefònicas</t>
  </si>
  <si>
    <t>202466</t>
  </si>
  <si>
    <t>BAJA PERMEABILIDAD</t>
  </si>
  <si>
    <t>GRAVA FINA</t>
  </si>
  <si>
    <t>CONCRETO 4000 PSI COMUN _x000D_
_x000D_
 Inclusor de aire Gr=1"  _x000D_
_x000D_
Disminuye la permeabilidad_x000D_
_x000D_
Aumentar su durabilidad y la resistencia a ambientes_x000D_
agresivos (agua de mar, aguas o suelos sulfatados, etc.)_x000D_
? Mejorar su fluidez._x000D_
.Disminuir la exudación del concreto y la correspondiente formación de capilares continuos._x000D_
?Controlar la exudación de la mezcla y reducir la capilaridad, la permeabilidad y el desecamiento superficial del concreto en estado plástico._x000D_
? Hace el concreto más durable y resistente al medio ambiente agresivo por reducción de permeabilidad.</t>
  </si>
  <si>
    <t>335432051</t>
  </si>
  <si>
    <t>415102071</t>
  </si>
  <si>
    <t>257049001</t>
  </si>
  <si>
    <t>BONE  tiempo de entrega en obras grandes 8 dias</t>
  </si>
  <si>
    <t>418052021</t>
  </si>
  <si>
    <t>202471</t>
  </si>
  <si>
    <t>202464</t>
  </si>
  <si>
    <t>CABLES B</t>
  </si>
  <si>
    <t>JS-SE-1200 - 3.000 MM - 35 GRADOS INCLINACION</t>
  </si>
  <si>
    <t>(70x70x97)cms.</t>
  </si>
  <si>
    <t>CAI-97F</t>
  </si>
  <si>
    <t>521059011</t>
  </si>
  <si>
    <t>28804 BONE</t>
  </si>
  <si>
    <t>110402</t>
  </si>
  <si>
    <t>33810 MADERA</t>
  </si>
  <si>
    <t>114240</t>
  </si>
  <si>
    <t>El valor del kg corresponde al de un galón de 5 kg $46.110</t>
  </si>
  <si>
    <t>1092</t>
  </si>
  <si>
    <t>105040</t>
  </si>
  <si>
    <t>35507 BEIGE</t>
  </si>
  <si>
    <t>455179061</t>
  </si>
  <si>
    <t>tarifa libre de cargue y desca</t>
  </si>
  <si>
    <t>26CA1/0</t>
  </si>
  <si>
    <t>26CA2/0</t>
  </si>
  <si>
    <t>FUERA DE PRODUCCIÓN</t>
  </si>
  <si>
    <t>24.5x12x6 Pand30 Tabiq56 Un/M¦</t>
  </si>
  <si>
    <t>Fab. LTFL</t>
  </si>
  <si>
    <t>72 Un/M2</t>
  </si>
  <si>
    <t>57Un/M2</t>
  </si>
  <si>
    <t xml:space="preserve">PRESTAC:(77.76%)2012          Año 2013: Incremento 4.02%           Año 2014 : Incremento 4.50% - Eliminacion de ICBF y SENA (-5%). PRESTAC:(72,75%)                Año 2015 : Incremento 4.50% - Ajuste SALUD -8.5%  PRESTAC:(68.67 %)                Año 2016 : Incremento 7.00% -          Año 2017 : Incremento 7.00%            Año 2018: Incremento 5.90%              Año 2019: Incremento 6.00%       Año 2020: Incremento 6.00%       Año 2021: Incremento 3.50%           Año 2022: Incremento 10.07%.         Año 2023: Incremento 16%.            Año 2024 - IPC Incremento 9,28 %  </t>
  </si>
  <si>
    <t>PRESTAC:(77.76%)2012                      Año 2013: Incremento 4.02%                    Año 2014 : Incremento 4.50% - Eliminacion de ICBF y SENA (-5%). PRESTAC:(72,75%)                 Año 2015 : Incremento 4.50% - Ajuste SALUD -8.5%  PRESTAC:(68.67 %)                  Año 2016 : Incremento 7.00%                  Año 2017 : Incremento 7.00%                  Año 2018: Incremento 5.90%                    Año 2019: Incremento 6.00%    Año 2020: Incremento 6.00%    Año 2021: Incremento 3.50%       Año 2022: Incremento 10.07%.         Año 2023: Incremento 16%.        Año 2024 - IPC Incremento 9,28 %</t>
  </si>
  <si>
    <t>Kg(HIERRO ) = $2.760=(CIO-2917)X0.56kg/Ml =$1.546,00X 6ML = $9.276,00</t>
  </si>
  <si>
    <t>x 6kg</t>
  </si>
  <si>
    <t>x 9.36 kg</t>
  </si>
  <si>
    <t>x 13.5 kg</t>
  </si>
  <si>
    <t>Kg(HIERRO ) = $2.760=(CIO-2917)X3.042kg/Ml =$8.395,92</t>
  </si>
  <si>
    <t>Varilla 6 Mt(factor 3.04Kg/Ml)</t>
  </si>
  <si>
    <t>x 18.36 kg</t>
  </si>
  <si>
    <t>El Extintor debe tener una válvula en bronce, un sistema de accionamiento rápido con manija y palanca, manómetro y manguera con boquilla plástica para la descarga. Extintor presurizado que utiliza nitrógeno como Agente Expelente y agua con aditivo penetrante como Agente Extintor. Extintor ensamblado con cilindro en lámina de acero inoxidable, con acabado brillante.</t>
  </si>
  <si>
    <t>Tiene Manguera</t>
  </si>
  <si>
    <t>72 Un/M2 Mezclado</t>
  </si>
  <si>
    <t>34Un/M2</t>
  </si>
  <si>
    <t>10 Und/M2</t>
  </si>
  <si>
    <t>Plastocrete®169 HE_x000D_
PLASTIFICANTE-ACELERANTE_x000D_
_x000D_
DESCRIPCION_x000D_
Plastocrete 169 HE es un aditivo líquido color ámbar oscuro, que permite reducir el agua de amasado y acelera las resistencias iniciales y finales del concreto, modificando levemente el tiempo de fraguado._x000D_
_x000D_
USOS_x000D_
Plastocrete 169 HE se debe usar cuando se desee:_x000D_
• Mejorar resistencias a temprana edad._x000D_
• Mayor ganancia de resistencias en clima frío._x000D_
• Disminuir el contenido de cemento sin perder resistencia inicial._x000D_
• Aumentar la manejabilidad de la mezcla._x000D_
• Reducir el agua de amasado sin perder manejabilidad._x000D_
• Elaborar concreto para sistema de construcción industrializada tipo Outinord o Contech._x000D_
_x000D_
MODO DE EMPLEO_x000D_
Plastocrete 169 HE se agrega a la mezcla de concreto, en la dosis requerida, disuelto en el agua de amasado._x000D_
Dosificación. Dependiendo del aceleramiento deseado se dosifica: Del 0,5 al 3,0% del peso del cemento de la mezcla._x000D_
_x000D_
DATOS TECNICOS_x000D_
Densidad: 1,32 kg/l ± 0,03 kg/l</t>
  </si>
  <si>
    <t>105440</t>
  </si>
  <si>
    <t xml:space="preserve">PRESTAC:(77.76%)2012               Año 2013: Incremento 4.02% - Eliminacion de ICBF y SENA (-5%). PRESTAC:(72,75%)                Se incrementa a dos(2) SMLDV para aplicar factor prestacional equivalente (56.15%)             Año 2013: Incremento 4.02%   Año 2014 : Incremento 4.50% - Eliminacion de ICBF y SENA (-5%). PRESTAC:(72,75%)              Año 2015 : Incremento 4.50% - Ajuste SALUD -8.5%  PRESTAC:(68.67 %)                 Año 2016: Incremento 7.00% PRESTAC:(68.42 %)                   Año 2017: Incremento 7.00%     Año 2018: Incremento 5.90% Año 2019: Incremento 6.00% Año 2020: Incremento 6.00%           Año 2021: Incremento 3.50%          Año 2022: Incremento 10.07%.         Año 2023: Incremento 16%.                Año 2024 - IPC Incremento 9,28 %                        </t>
  </si>
  <si>
    <t>TABLETA 30.5X30.5X1 CM</t>
  </si>
  <si>
    <t>VER CTO-CONSULTORIA CENTRO DEPORTIVO, RECREATIVO Y CULTURAL - CDRC_x000D_
Especificaciones Técnicas Tomo 1 y 2  _x000D_
_x000D_
Sumin e instalacion enchape egeo</t>
  </si>
  <si>
    <t>Plano, Color.</t>
  </si>
  <si>
    <t>1090</t>
  </si>
  <si>
    <t>290102</t>
  </si>
  <si>
    <t>8" PEDESTAL # 40  SERVICIO ALCLIENTE 91-6309758</t>
  </si>
  <si>
    <t>150/9601</t>
  </si>
  <si>
    <t>TZL.60x2m-26</t>
  </si>
  <si>
    <t>CT-2</t>
  </si>
  <si>
    <t>CT-6</t>
  </si>
  <si>
    <t>CT-8</t>
  </si>
  <si>
    <t>CT-9</t>
  </si>
  <si>
    <t>00-06041-00</t>
  </si>
  <si>
    <t>00-06041-20</t>
  </si>
  <si>
    <t>Marfil  - Teja translucida</t>
  </si>
  <si>
    <t>00-07051-00</t>
  </si>
  <si>
    <t>8" PEDESTAL # 40  SERVICIO AL CLIENTE 91-6309758</t>
  </si>
  <si>
    <t>150/9694</t>
  </si>
  <si>
    <t>005052503</t>
  </si>
  <si>
    <t>00-07011-00</t>
  </si>
  <si>
    <t>WESTINGHOUSE</t>
  </si>
  <si>
    <t>DSE-1020</t>
  </si>
  <si>
    <t>DSE-1030</t>
  </si>
  <si>
    <t>DSE-1050</t>
  </si>
  <si>
    <t>DSE-2020</t>
  </si>
  <si>
    <t>DSE-2030</t>
  </si>
  <si>
    <t>DSE-2050</t>
  </si>
  <si>
    <t>DSE-3020</t>
  </si>
  <si>
    <t>DSE-3030</t>
  </si>
  <si>
    <t>DSE-3050</t>
  </si>
  <si>
    <t>DSA-1020</t>
  </si>
  <si>
    <t>DSA-1030</t>
  </si>
  <si>
    <t>DSA-1050</t>
  </si>
  <si>
    <t>DSA-2020</t>
  </si>
  <si>
    <t>DSA-2030</t>
  </si>
  <si>
    <t>DSA-2050</t>
  </si>
  <si>
    <t>DSA-3020</t>
  </si>
  <si>
    <t>DSA-3030</t>
  </si>
  <si>
    <t>DSA-3050</t>
  </si>
  <si>
    <t>LX-010C</t>
  </si>
  <si>
    <t>INTERRUPTOR SENCILLO</t>
  </si>
  <si>
    <t>LX-301C</t>
  </si>
  <si>
    <t>666</t>
  </si>
  <si>
    <t>666 -N</t>
  </si>
  <si>
    <t>SERIE 200 DE SOBRE PARED</t>
  </si>
  <si>
    <t>201</t>
  </si>
  <si>
    <t>SERIE 200  DE SOBRE PARED</t>
  </si>
  <si>
    <t>0205</t>
  </si>
  <si>
    <t>SERIE 200 DE SOBREPONER</t>
  </si>
  <si>
    <t>0206</t>
  </si>
  <si>
    <t>0206 -T</t>
  </si>
  <si>
    <t>SERIE 200 DE SOBRE PARED   (DOS HILOS)</t>
  </si>
  <si>
    <t>0206 -TA</t>
  </si>
  <si>
    <t>207</t>
  </si>
  <si>
    <t>211</t>
  </si>
  <si>
    <t>ABITARE SIN LUZ PILOTO, MARFIL,(1916 BLANCO)</t>
  </si>
  <si>
    <t>916</t>
  </si>
  <si>
    <t>MARFIL / (00120-T BLANCA )</t>
  </si>
  <si>
    <t>(ENCHUFE) , MARFIL</t>
  </si>
  <si>
    <t>0020-C3</t>
  </si>
  <si>
    <t>MARFIL / (00120-T3 BLANCA )</t>
  </si>
  <si>
    <t>0020-T3</t>
  </si>
  <si>
    <t>SIN PORTASTARTER</t>
  </si>
  <si>
    <t>0028-RS</t>
  </si>
  <si>
    <t>0029</t>
  </si>
  <si>
    <t>(ENCHUFE)</t>
  </si>
  <si>
    <t>69</t>
  </si>
  <si>
    <t>77</t>
  </si>
  <si>
    <t>(ENCHUFE)  CREMA, (00192 BLANCA)</t>
  </si>
  <si>
    <t>0092P</t>
  </si>
  <si>
    <t>Amperaje	15_x000D_
Características	_x000D_
Toma aérea eléctrica con polo a tierra, resistente, con recubrimiento aislante y duradero, herrajes internos seguros y efectivos._x000D_
Material	Caucho_x000D_
Uso	Para uso en conexión de dispositivos eléctricos</t>
  </si>
  <si>
    <t>CREMA / (00196 BLANCA )</t>
  </si>
  <si>
    <t>96</t>
  </si>
  <si>
    <t>MARFIL (001182 BLANCO)</t>
  </si>
  <si>
    <t>00182</t>
  </si>
  <si>
    <t>LINEA ABITARE SIN LUZ PILOTO, MARFIL,(1901 BLANCO)</t>
  </si>
  <si>
    <t>9901</t>
  </si>
  <si>
    <t>LINEA ABITARE SIN LUZ PILOTO, MARFIL,(1902 BLANCO)</t>
  </si>
  <si>
    <t>9902</t>
  </si>
  <si>
    <t>LINEA ABITARE MARFIL, (1905 BLANCO)</t>
  </si>
  <si>
    <t>9905</t>
  </si>
  <si>
    <t>SERIE ABITARE SIN LUZ PILOTO MARFIL (1906 BLANCA)</t>
  </si>
  <si>
    <t>9906T</t>
  </si>
  <si>
    <t>SERIE ABITARE MARFIL (1907 BLANCO)</t>
  </si>
  <si>
    <t>907</t>
  </si>
  <si>
    <t>LINEA ABITARE SIN LUZ PILOTO, MARFIL,(1911 BLANCO)</t>
  </si>
  <si>
    <t>9911</t>
  </si>
  <si>
    <t>LINEA ABITARE SIN LUZ PILOTO, MARFIL,(1913 BLANCO)</t>
  </si>
  <si>
    <t>9913</t>
  </si>
  <si>
    <t>LINEA 200, SOBREPARED</t>
  </si>
  <si>
    <t>0216</t>
  </si>
  <si>
    <t>ABITARE</t>
  </si>
  <si>
    <t>1916N</t>
  </si>
  <si>
    <t>ABITARE SIN LUZ PILOTO, MARFIL,(1922 BLANCO)</t>
  </si>
  <si>
    <t>9922</t>
  </si>
  <si>
    <t>SERIE ABITARE, MARFIL (1966 BLANCA)</t>
  </si>
  <si>
    <t>9966</t>
  </si>
  <si>
    <t>ABITARE CON LUZ PILOTO, MARFIL,(1901-LP BLANCO)</t>
  </si>
  <si>
    <t>901-LP</t>
  </si>
  <si>
    <t>SERIE ABITARE,MARFIL (1911-LP BLANCO)</t>
  </si>
  <si>
    <t>1905-LP</t>
  </si>
  <si>
    <t>ABITARE CON LUZ PILOTO, MARFIL,(1911-LP BLANCO)</t>
  </si>
  <si>
    <t>911 LP</t>
  </si>
  <si>
    <t>ABITARE CON LUZ PILOTO, MARFIL,(1913-LP BLANCO)</t>
  </si>
  <si>
    <t>913 LP</t>
  </si>
  <si>
    <t>ABITARE CON LUZ PILOTO, MARFIL,(1916 -LP BLANCO)</t>
  </si>
  <si>
    <t>916-LP</t>
  </si>
  <si>
    <t>ABITARE CON LUZ PILOTO, MARFIL, POLO A TIERRA(1916</t>
  </si>
  <si>
    <t>1916-NLP</t>
  </si>
  <si>
    <t>5mm</t>
  </si>
  <si>
    <t>0.74 m2</t>
  </si>
  <si>
    <t>23002</t>
  </si>
  <si>
    <t>2,44x1.22x1 1/2"/EMPAQUE=6 LAMINAS</t>
  </si>
  <si>
    <t>24140</t>
  </si>
  <si>
    <t>Beneficios	No produce llama, es seguro para la salud, menor consumo de energía y recursos_x000D_
_x000D_
Tipo	Aislamiento fibra de vidrio_x000D_
_x000D_
Medidas	0,61 x 7,62 metros_x000D_
_x000D_
Resistencia térmica	Si_x000D_
_x000D_
Características	Aislamiento térmico y acústico en forma de rollos flexibles de lana de vidrio, ideal para controlar el ruido aereo (música, gritos, mascotas, electrodomésticos, tráfico vehicular etc.) y la temperatura. Además contribuye al ahorro de energía._x000D_
_x000D_
Absorción acústica	Si_x000D_
_x000D_
Material	Fibra de vidrio_x000D_
_x000D_
Uso	Previene la excesiva pérdida de calor en tiempo frío, así como la excesiva ganancia de calor en el verano. Otorga el máximo de confort a nivel de temperatura y contribuye al ahorro de energía._x000D_
_x000D_
Color	Verde_x000D_
Espesor	2 1/2 pulgadas (63,5 mm)</t>
  </si>
  <si>
    <t>600x48x2 1/2 ROLLOS= 18.58 MT</t>
  </si>
  <si>
    <t>24200</t>
  </si>
  <si>
    <t>600x48x3½ rollos 18.58mtr</t>
  </si>
  <si>
    <t>24500</t>
  </si>
  <si>
    <t>INCLUYE : _x000D_
_x000D_
1. EQUIPO de perforación manual + _x000D_
2. TRANSPORTE EQUIPOS Y PERSONAL_x000D_
3. FIGURACIÓN DE HIERRO PILOTES Y AMARRE DE CANASTAS_x000D_
4. PERFORACIÓN DE PILOTE Y FUNDIDA DE CONCRETO TRAIDO DE PLANTA_x000D_
5. CARGUE DE SOBRANTES A VOLQUETA_x000D_
6. MANO DE OBRA PARA PROCESO. _x000D_
7. NO INCLUYE CONCRETO NI ACERO DE FEFUERZO.</t>
  </si>
  <si>
    <t>SOLO PROCESO SOLAMENTE</t>
  </si>
  <si>
    <t>XMC-3G+XMC-1L</t>
  </si>
  <si>
    <t>28.0 KW TRM $ 2652 FEBRERO 25 de 2004</t>
  </si>
  <si>
    <t>59733000F2</t>
  </si>
  <si>
    <t>LINEA MAXIMA  XMC-3G+XMC-TB</t>
  </si>
  <si>
    <t>XMC-3G+XMC-T</t>
  </si>
  <si>
    <t>XMC-4L+XMC-TB</t>
  </si>
  <si>
    <t>AQ 040KTRIGO</t>
  </si>
  <si>
    <t>XMC-5+XMCTB</t>
  </si>
  <si>
    <t>XMC-5U+XMC-TB</t>
  </si>
  <si>
    <t>XMC-5U</t>
  </si>
  <si>
    <t>XMC675A +XMC-TB</t>
  </si>
  <si>
    <t>Cubiertas y vigacanales con base felt/ Imprimante</t>
  </si>
  <si>
    <t>25060</t>
  </si>
  <si>
    <t>Cubiertas y vigacanales con base felt/ Imprimaci_n</t>
  </si>
  <si>
    <t>25080</t>
  </si>
  <si>
    <t>Rollos 10m/ Cubiertas shingle, reparaciones.</t>
  </si>
  <si>
    <t>27005</t>
  </si>
  <si>
    <t>Rollos 10M/ Cubiertas transitable peatonal.</t>
  </si>
  <si>
    <t>27080</t>
  </si>
  <si>
    <t>Proteccion y barrera metalica reflexiva.</t>
  </si>
  <si>
    <t>26067</t>
  </si>
  <si>
    <t>26066</t>
  </si>
  <si>
    <t>28540</t>
  </si>
  <si>
    <t>XMC-7L</t>
  </si>
  <si>
    <t>MOTOBOMBAS BASICAS AQUARIUM</t>
  </si>
  <si>
    <t>63864000A2</t>
  </si>
  <si>
    <t>Repelente de agua para fachadas</t>
  </si>
  <si>
    <t>Adhesivo ep_xico de elementos de const.</t>
  </si>
  <si>
    <t>Sellante elastomérico de poliuretano de alto desempeño y tiempo de secado acelerado</t>
  </si>
  <si>
    <t>Sellante elastomérico de poliuretano de alto desem</t>
  </si>
  <si>
    <t>Reductor de agua de alto rango y retardante (230Kg)</t>
  </si>
  <si>
    <t>Reductor de agua de alto rango y retardante (230Kg</t>
  </si>
  <si>
    <t>Relleno sin contracciones.</t>
  </si>
  <si>
    <t>DESCRIPCION_x000D_
EPOTOC 1-1 es una soldadura epóxica de dos componentes, 100% sólidos, de baja sensibilidad a la humedad, ideal para adherir concreto nuevo a oncreto_x000D_
endurecido._x000D_
_x000D_
USOS_x000D_
EPOTOC 1-1 es especialmente recomendado para adherir concreto nuevo a concreto viejo o endurecido._x000D_
- Para adherir reparaciones en elementos estructurales._x000D_
- Elementos prefabricados._x000D_
- Para adherir morteros epóxicos en superficies húmedas._x000D_
_x000D_
VENTAJAS_x000D_
- Garantiza alta adherencia entre concreto endurecido y concreto nuevo._x000D_
- Facilidad de mezcla y aplicación._x000D_
- Adhiere a superficies húmedas._x000D_
- No contiene solventes_x000D_
- Relación de Mezcla 1 : 1 en volumen._x000D_
_x000D_
RENDIMIENTO_x000D_
450 g/m2  - 500 g/m2  dependiendo de la rugosidad de la superficie.</t>
  </si>
  <si>
    <t>Superadhesivo ep_xico del hormig_n</t>
  </si>
  <si>
    <t>Recubrimiento impermeable para hormig_n ymortero</t>
  </si>
  <si>
    <t>Fibra de refuerzo para concreto o mortero</t>
  </si>
  <si>
    <t>63894000A2</t>
  </si>
  <si>
    <t>EQUIPOS TRIFASICOS -PREENSAMBLADOS</t>
  </si>
  <si>
    <t>97634001C1</t>
  </si>
  <si>
    <t>EQUIPOS TRIFASICOS'PREENSAMBLADOS</t>
  </si>
  <si>
    <t>65273202C1</t>
  </si>
  <si>
    <t>EQUIPOS TRIFASICOS-PREENSAMBLADOS</t>
  </si>
  <si>
    <t>97636001C1</t>
  </si>
  <si>
    <t>97633001C1</t>
  </si>
  <si>
    <t>EQUIPOS TRIIFASICOS PREENSAMBLADOS</t>
  </si>
  <si>
    <t>97639001C1</t>
  </si>
  <si>
    <t>63899000A2</t>
  </si>
  <si>
    <t>AGUAS LLUVIAS  TRM  $ 2652 FEBRERO 25 de 2004</t>
  </si>
  <si>
    <t>85654000B3</t>
  </si>
  <si>
    <t>AGUAS NEGRAS  T.R.M. $ 2652 FEBRERO 25 de 2004</t>
  </si>
  <si>
    <t>85868000B3</t>
  </si>
  <si>
    <t>AGUAS NEGRAS   T.R.M. $ 2652 FEBRERO 25 de 2004187</t>
  </si>
  <si>
    <t>85869000B3</t>
  </si>
  <si>
    <t>106.0KW TRM $ 2652 FEBRERO 25 de 2004</t>
  </si>
  <si>
    <t>59322000F2</t>
  </si>
  <si>
    <t>MOD.15H-2TW TRIFASICA  1 ETAPA</t>
  </si>
  <si>
    <t>63911000A2</t>
  </si>
  <si>
    <t>MOD.15H-6W TRIFASICA  1 ETAPA</t>
  </si>
  <si>
    <t>63989000A2</t>
  </si>
  <si>
    <t>MOD.15H-10W TRIFASICA 1 ETAPA</t>
  </si>
  <si>
    <t>640810000A2</t>
  </si>
  <si>
    <t>MOD.15HH-10 TRIFASICA 2 ETAPAS</t>
  </si>
  <si>
    <t>63999000A2</t>
  </si>
  <si>
    <t>MOD.7CCG Cap.0.24 Gls/Hora</t>
  </si>
  <si>
    <t>1D0300</t>
  </si>
  <si>
    <t>FORMATO 40 X 2.5 CM Junta perdida</t>
  </si>
  <si>
    <t>PLACAS A MEDIDASx20</t>
  </si>
  <si>
    <t>MOD.ME-305-3 Trifasico</t>
  </si>
  <si>
    <t>1G0088</t>
  </si>
  <si>
    <t>MOD.ME-618 Trifasica</t>
  </si>
  <si>
    <t>1G0115</t>
  </si>
  <si>
    <t>MOD. ME-711 Trifasica</t>
  </si>
  <si>
    <t>1G0120</t>
  </si>
  <si>
    <t>MOD.EC-2-S Monofßsica</t>
  </si>
  <si>
    <t>1A0074</t>
  </si>
  <si>
    <t>MOD.EC-210-C Monofßsica</t>
  </si>
  <si>
    <t>1A0083</t>
  </si>
  <si>
    <t>MOD.EC-220-S Monofasica</t>
  </si>
  <si>
    <t>1A0085</t>
  </si>
  <si>
    <t>MOD.16CCG Gasolina,Cap.038 Gls/Hora</t>
  </si>
  <si>
    <t>1D0065</t>
  </si>
  <si>
    <t>MOD.26CCG Gasolina, Cap.1.20 Gls/Hora</t>
  </si>
  <si>
    <t>1d0014</t>
  </si>
  <si>
    <t>MOD.23CCD-11 Cap.0.8 Gls/Hora</t>
  </si>
  <si>
    <t>1D0177</t>
  </si>
  <si>
    <t>MOD.1515HHE-4N Trifßsica</t>
  </si>
  <si>
    <t>1E0044</t>
  </si>
  <si>
    <t>MOD.1515HHE-5-N Trifßsica</t>
  </si>
  <si>
    <t>1E0045</t>
  </si>
  <si>
    <t>CARACTERISTICAS:_x000D_
_x000D_
Bomba de de alta presión de 7.5 HP 220/440V trifasica de altura maxima de 64 M, caudal maximo_x000D_
168 GPM succión 2" NTP y descarga 1 1/2" NTP._x000D_
_x000D_
Marca: BARNES</t>
  </si>
  <si>
    <t>MOD.2020HCE-7.5 Trifßsica</t>
  </si>
  <si>
    <t>1E0015</t>
  </si>
  <si>
    <t>BOMBA ALTA PRESION 10HP (suministro + transporte) Electrica de 10 HP, salida de 3", Q= 135 GPM, Hmax= 82 MCA ; en Hierro, 3600 RPM ; 220/3/60 Hz.</t>
  </si>
  <si>
    <t>MOD.2115HHE-10 Trifasica</t>
  </si>
  <si>
    <t>1E0156</t>
  </si>
  <si>
    <t>MOD.HI-0525 Monofßsico 14 G.P.M.</t>
  </si>
  <si>
    <t>1J2303</t>
  </si>
  <si>
    <t>MOD.HI-07100 Monofasico 37 G.P.M.</t>
  </si>
  <si>
    <t>1J2307</t>
  </si>
  <si>
    <t>MOD.HI-20200 BST Monofasico 14 G.P.M.</t>
  </si>
  <si>
    <t>1J2370</t>
  </si>
  <si>
    <t>MOD.HI-30200-3 Monofßsico 64 G.P.M.</t>
  </si>
  <si>
    <t>1J2428</t>
  </si>
  <si>
    <t>MOD.HI-33300-3 Trifasico 60 G.P.M.</t>
  </si>
  <si>
    <t>1J2436</t>
  </si>
  <si>
    <t>MOD.HI-43500-3 Trifasico 80 G.P.M.</t>
  </si>
  <si>
    <t>1J2445</t>
  </si>
  <si>
    <t>MOD.HI-53500-3 Trifasico 80 G.P.M.</t>
  </si>
  <si>
    <t>1J2455</t>
  </si>
  <si>
    <t>TABLETA 30.5X30.5X10  Brillado</t>
  </si>
  <si>
    <t>SALIO DEL MERCADO.</t>
  </si>
  <si>
    <t>PLACAS A MEDIDAS 305x305x20 Brillado</t>
  </si>
  <si>
    <t>TABLETA 30.5x30.5x2.0</t>
  </si>
  <si>
    <t>305x305x10</t>
  </si>
  <si>
    <t>TABLETA 30.5x30.5x1.0  Brillado</t>
  </si>
  <si>
    <t>PLACAS A MEDIDAS 305x305x20  brillado</t>
  </si>
  <si>
    <t>TABLETA 30.5x30.5x10  Brillado</t>
  </si>
  <si>
    <t>PLACAS A MEDIDAS 305x305x20</t>
  </si>
  <si>
    <t>TABLETA 30.5x30.5x20</t>
  </si>
  <si>
    <t>PLACAS A MEDIDAS305X305X10</t>
  </si>
  <si>
    <t>TABLETA 30.5x30.5x10 PISO/PARED Brillado</t>
  </si>
  <si>
    <t>ZOCALO 30.5x73.5x10  Brillado</t>
  </si>
  <si>
    <t>PLACAS A MEDIDAS305x305x20 Brillado</t>
  </si>
  <si>
    <t>TABLETA 305x305x10 PISO/PARED  Brillado</t>
  </si>
  <si>
    <t>ZOCALO 305x73x10</t>
  </si>
  <si>
    <t>TABLETA 305x305x10 PISO/PARED Brillado</t>
  </si>
  <si>
    <t>ZOCALO 305x73x10    Brillado</t>
  </si>
  <si>
    <t>MESONES DE BADO ,DETALLES,,ZOCALOS,MATE PARA PISOS</t>
  </si>
  <si>
    <t>cuadreado</t>
  </si>
  <si>
    <t>TABLETA 305x305x10 PISO/PARED   Brillado</t>
  </si>
  <si>
    <t>G 4241</t>
  </si>
  <si>
    <t>Unidad de empaque 1.0 m2</t>
  </si>
  <si>
    <t>G 4300</t>
  </si>
  <si>
    <t>TABLETA 30.5x30.5x10 PISO/PARED  Brillado</t>
  </si>
  <si>
    <t>ZOCALO 305x73x10 Brillado</t>
  </si>
  <si>
    <t>PLACAS A MEDIDAS305x305x20   Brillado</t>
  </si>
  <si>
    <t>TABLETA 305x305x10  Brillado</t>
  </si>
  <si>
    <t>TABLETA 30.5x30.5x10</t>
  </si>
  <si>
    <t>Extra</t>
  </si>
  <si>
    <t>G 4500</t>
  </si>
  <si>
    <t>PRESTAC:(77.76%)2012          Año 2013: Incremento 4.02%             Año 2014 : Incremento 4.50% - Eliminacion de ICBF y SENA (-5%). PRESTAC:(72,75%)            Año 2015 : Incremento 4.50% - Ajuste SALUD -8.5%  PRESTAC:(68.67 %)               Año 2016: Incremento 7.00% PRESTAC:(68.42 %)           Año 2017: Incremento 7.00%.      Año 2018: Incremento 5.69%.     Año 2019: Incremento 6.00%.       Año 2020: Incremento 6.00%.                Año 2021: Incremento 3.50%.               Año 2022: Incremento 10.07%.         Año 2023: Incremento 16%.         Año 2024 - IPC Incremento 9,28 %</t>
  </si>
  <si>
    <t>TABLETA 30.5x30.5x1.0</t>
  </si>
  <si>
    <t>MEDIDAS Brillado</t>
  </si>
  <si>
    <t>PLACAS</t>
  </si>
  <si>
    <t>TABLETA 305x305x20 Brillado</t>
  </si>
  <si>
    <t>TABLETA 30.5x30.5x10 Brillado</t>
  </si>
  <si>
    <t>153x305x20/ brillado</t>
  </si>
  <si>
    <t>TABLETA 305x610x20 Brillado</t>
  </si>
  <si>
    <t>MC2</t>
  </si>
  <si>
    <t>CD3</t>
  </si>
  <si>
    <t>ANCHO DE 6 A 8 CMS</t>
  </si>
  <si>
    <t>PP1</t>
  </si>
  <si>
    <t>25180</t>
  </si>
  <si>
    <t>pintada dos caras,con icopor 30mm,cortada a medida</t>
  </si>
  <si>
    <t>250c LUXALON</t>
  </si>
  <si>
    <t>Grava comun .5</t>
  </si>
  <si>
    <t>3500PSI</t>
  </si>
  <si>
    <t>APLICADO</t>
  </si>
  <si>
    <t>MD3</t>
  </si>
  <si>
    <t>Grava Comun + Autocompactante</t>
  </si>
  <si>
    <t>4000PSI</t>
  </si>
  <si>
    <t>40 KG / BTO</t>
  </si>
  <si>
    <t>Base 30</t>
  </si>
  <si>
    <t>Precio para constructores</t>
  </si>
  <si>
    <t>Piramide</t>
  </si>
  <si>
    <t>VINILPEGA+REPELAGUAS Y POLIESTER TEJIDO</t>
  </si>
  <si>
    <t>Grava Comun .5</t>
  </si>
  <si>
    <t>No incluye tapa decorativa</t>
  </si>
  <si>
    <t>1716</t>
  </si>
  <si>
    <t>LINEA VOLARE</t>
  </si>
  <si>
    <t>1002</t>
  </si>
  <si>
    <t>1005</t>
  </si>
  <si>
    <t>1005T-LP</t>
  </si>
  <si>
    <t>1006</t>
  </si>
  <si>
    <t>1006-N</t>
  </si>
  <si>
    <t>1006T</t>
  </si>
  <si>
    <t>1007</t>
  </si>
  <si>
    <t>1018</t>
  </si>
  <si>
    <t>1001-LP</t>
  </si>
  <si>
    <t>1000-0PL</t>
  </si>
  <si>
    <t>SERIE 800  PARA PISOS</t>
  </si>
  <si>
    <t>805</t>
  </si>
  <si>
    <t>806-EA</t>
  </si>
  <si>
    <t>806-T</t>
  </si>
  <si>
    <t>806-TA</t>
  </si>
  <si>
    <t>Sin combustible y sin Operario</t>
  </si>
  <si>
    <t>entrega con combustible no incluye transporte</t>
  </si>
  <si>
    <t>Trifásico (Rana)</t>
  </si>
  <si>
    <t>Rodillo Vibratorio</t>
  </si>
  <si>
    <t>Cilindro Vibratorio</t>
  </si>
  <si>
    <t>c/c</t>
  </si>
  <si>
    <t>CODIGO:67569</t>
  </si>
  <si>
    <t>Rotopercutor</t>
  </si>
  <si>
    <t>MARTILLO DEMOLEDOR HEX GR MAX GR 40JLS PRO 16.6 KGS</t>
  </si>
  <si>
    <t>Percutor</t>
  </si>
  <si>
    <t>Oruga     (Contacto: YINETH RAMOS)</t>
  </si>
  <si>
    <t>hyundai 200</t>
  </si>
  <si>
    <t>C/C Ord</t>
  </si>
  <si>
    <t>3 Toneladas</t>
  </si>
  <si>
    <t>SS6631EI</t>
  </si>
  <si>
    <t>3quem.1.75Kw/h + 1quem.3Kw/h, enc. e/tronic.</t>
  </si>
  <si>
    <t>SC6040EI</t>
  </si>
  <si>
    <t>2 QUEMADORES1.75KW/h GAS 1 3KW- 1RESISTENCIAS1000W</t>
  </si>
  <si>
    <t>SC6631EI</t>
  </si>
  <si>
    <t>75210/11</t>
  </si>
  <si>
    <t>incluye estufa y  poceta  precios para construtor</t>
  </si>
  <si>
    <t>V.I.S.</t>
  </si>
  <si>
    <t>Para Griferia Monocontrol Grival</t>
  </si>
  <si>
    <t>LV 3042</t>
  </si>
  <si>
    <t>PRESTAC:(77.76%)2012               Año 2013: Incremento 4.02%         Año 2014 : Incremento 4.50% - Eliminacion de ICBF y SENA (-5%). PRESTAC:(72,75%)                      Año 2015 : Incremento 4.50% - Ajuste SALUD -8.5%  PRESTAC:(68.67 %)             Año 2016 : Incremento 7.00%            Año 2017 : Incremento 7.00%               Año 2018: Incremento 5.90%                Año 2019: Incremento 6.00%       Año 2020: Incremento 6.00%      Año 2021: Incremento3.50%         Año 2022: Incremento 10.07%.         Año 2023: Incremento 16%.            Año 2024 - IPC Incremento 9,28 %</t>
  </si>
  <si>
    <t>PRESTAC:(77.76%)2012              Año 2013: Incremento 4.02%  Año 2014 : Incremento 4.50% - Eliminacion de ICBF y SENA (-5%). PRESTAC:(72,75%                Año 2015 : Incremento 4.50% - Ajuste SALUD -8.5%  PRESTAC:(68.67 %)    Año 2016: Incremento 7.00% PRESTAC:(68.42 %)             Año 2017: Incremento 7.00%      Año 2018: Incremento 5.90%     Año 2019: Incremento 6.00%     Año 2020: Incremento 6.00%           Año 2021: Incremento 3.5%.        Año 2022: Incremento 10.07%.         Año 2023: Incremento 16%.              Año 2024 - IPC Incremento 9,28 %</t>
  </si>
  <si>
    <t>CORPALOSA    7.62KG/M2</t>
  </si>
  <si>
    <t>0.51 mm)</t>
  </si>
  <si>
    <t>Tornillo-Tuerca-Arandela</t>
  </si>
  <si>
    <t>Perfil en C</t>
  </si>
  <si>
    <t>incluye 4 postes de 10mts y 8 lßmparas de 400 w.</t>
  </si>
  <si>
    <t>Sanitario para incapacitados- todo el conjunto</t>
  </si>
  <si>
    <t>02651</t>
  </si>
  <si>
    <t>30199</t>
  </si>
  <si>
    <t>Usos 1.4 aprox.</t>
  </si>
  <si>
    <t>Original</t>
  </si>
  <si>
    <t>18.80 KG/UN</t>
  </si>
  <si>
    <t>hueco de la malla de 0.15x 0.15</t>
  </si>
  <si>
    <t>15X15</t>
  </si>
  <si>
    <t>Fluxómetro Orinal de Flujo_x000D_
GRIVAL_x000D_
Ref.  706340001</t>
  </si>
  <si>
    <t>70720</t>
  </si>
  <si>
    <t>Fab. LPR</t>
  </si>
  <si>
    <t>CON COMBUSTIBLE</t>
  </si>
  <si>
    <t>Vibrocompact</t>
  </si>
  <si>
    <t>PRESTAC:(77.76%)2012            Año 2013: Incremento 4.02%              Año 2014 : Incremento 4.50% - Eliminacion de ICBF y SENA (-5%). PRESTAC:(72,75%)           Año 2015 : Incremento 4.50% - Ajuste SALUD -8.5%  PRESTAC:(68.67 %)               Año 2016: Incremento 7.00% PRESTAC:(68.42 %)             Año 2017: Incremento 7.00%             Año 2018: Incremento 5.90%           Año 2019: Incremento 6.00%        Año 2020: Incremento 6.00%        Año 2021: Incremento 3.50%              Año 2024 - IPC Incremento 9,28 %</t>
  </si>
  <si>
    <t>Después de descargado el carrotanque</t>
  </si>
  <si>
    <t>Compresor 250 CFM c/c</t>
  </si>
  <si>
    <t>Manual</t>
  </si>
  <si>
    <t>MDC2</t>
  </si>
  <si>
    <t>2.10.2 Rodadura Asfáltica tipo IDRD para zona de juegos, canchas y ciclorutas_x000D_
_x000D_
El Contratista según sea el sitio que va a instalar la rodadura ya sea para ciclo rutas, canchas, zona de juegos infantiles o vías vehiculares se adaptará a las siguientes granulometrías._x000D_
_x000D_
No se podrá utilizar granulometrías diferentes a las indicadas a continuación aduciendo la equivalencia de otras referencias como la MDC-3 cuya granulometría es demasiado abierta para el caso de ciclo rutas o zona de juegos infantiles. La mezcla para la rodadura IDRD es lo suficientemente fina y densa para dar la superficie lisa que necesita el IDRD._x000D_
_x000D_
Límites granulométricos para la rodadura asfáltica IDRD._x000D_
_x000D_
_x000D_
Tamiz                                              %min -  %max_x000D_
3"................................................... 100%     100%_x000D_
2 1/2"............................................ 100%     100%_x000D_
2"................................................... 100%     100%_x000D_
1 1/2"............................................ 100%     100%_x000D_
1"................................................... 100%     100%_x000D_
3/4"............................................... 100%     100%_x000D_
1/2"............................................... 100%     100%_x000D_
3/8"............................................... 100%     100%_x000D_
#4...................................................100%     100%_x000D_
#8...................................................  90%     100%_x000D_
#10.................................................  70%       90%_x000D_
#40.................................................  42%       66%_x000D_
#80.................................................  28%       52%_x000D_
#200...............................................   5%        20%_x000D_
_x000D_
	_x000D_
Ensayos de calidad exigidos de la mezcla colocadas en obra_x000D_
_x000D_
• Densidad cada 100 m3 de material suministrado, (mínimo 15 ensayos de densidad)
_x000D_
• Densidad cada 250 m2 de material compactado por cada capa asfáltica (mínimo 2 ensayos de densidad disturbios en el área).
_x000D_
• Densidad En el caso de ciclo rutas se hará ensayos de densidad cada 20 m lineales por cada capa de estructura de asfalto (mínimo 1 ensayos de densidad disturbios en el área).
_x000D_
• Densidad. En el caso zona de Juegos infantiles con área menor a 85 m2 se hará 1 ensayo mínimo.
_x000D_
• Densidad. En el caso de canchas múltiples, básquetbol o micro fútbol se harán 3 ensayos.
" 75 golpes por cara	_x000D_
_x000D_
Se debe pedir certificación del proveedor. No se aceptarán rodaduras tipo MDC-3 o similares_x000D_
	_x000D_
El diseño de mezcla debera cumplir con:_x000D_
_x000D_
                Estabilidad mínima (kg)	                              I.N.V.E-748		                680 kg	_x000D_
	Flujo (mm)	I.N.V.E-748		              Flujo mínino 2.54 mm - Flujo máximo 4.0 mm	_x000D_
	Vacíos con aire	                                              I.N.V.E-736 ó I.N.V.E-799		Entre 3 % a 5 %	_x000D_
	Vacíos en los agregados minerales (%)	              I.N.V.E-799		                Entre 14 % a 30 %	_x000D_
	Porcentaje de vacíos llenos de asfaltos	              I.N.V.E-799		                Entre 75 % a 85 %	_x000D_
	Porcentaje  de asfalto			Entre 8 % a 10 %	_x000D_
	Relación llenante/asfalto efectivo, en peso          I.N.V.E-799		La densidad en campo debe ser mayor al 95% de la obtenida en laboratorio	Se debe evaluar en campo_x000D_
	Concentración de llenante (valor máximo)             I.N.V.E-745</t>
  </si>
  <si>
    <t>MDC3</t>
  </si>
  <si>
    <t>VER CIO-102991 +  CIO-101482</t>
  </si>
  <si>
    <t>No 4</t>
  </si>
  <si>
    <t>EL VALOR CORRESPONDE A UNA CANECA DE 55 GALONES QUE EQUIVALE A 210 LITROS,  CUESTA $220.000; Y EL RENDIMIENTO ES DE 1M2 POR LITRO.</t>
  </si>
  <si>
    <t>Base de 16 - 20 - 22</t>
  </si>
  <si>
    <t>CRL1</t>
  </si>
  <si>
    <t>Rodadura 45</t>
  </si>
  <si>
    <t>G 4000</t>
  </si>
  <si>
    <t>LA ARMADA Y COLOCACION DEL REFUERZO  $300KG</t>
  </si>
  <si>
    <t>SOLO PROCESO</t>
  </si>
  <si>
    <t>LA ARMADA Y COLOCACION DEL REFUERZO  $210K</t>
  </si>
  <si>
    <t>27P1520</t>
  </si>
  <si>
    <t>ROLLOS DE 30 MTS</t>
  </si>
  <si>
    <t>V-15 421195</t>
  </si>
  <si>
    <t>FLAIR ANTICADA  Tde entrega mas de 200 15d</t>
  </si>
  <si>
    <t>A- 40S</t>
  </si>
  <si>
    <t>COMPUESTA POR 2 ELEMENTOS</t>
  </si>
  <si>
    <t>494 Y 502</t>
  </si>
  <si>
    <t>XMC-7D3L</t>
  </si>
  <si>
    <t>colores estandar</t>
  </si>
  <si>
    <t>KRMKestandar</t>
  </si>
  <si>
    <t>colores perlados</t>
  </si>
  <si>
    <t>KR-MDO-PL</t>
  </si>
  <si>
    <t>KR-MCR-PL</t>
  </si>
  <si>
    <t>KR-MKestanda</t>
  </si>
  <si>
    <t>KR-MZPperla</t>
  </si>
  <si>
    <t>KR010B</t>
  </si>
  <si>
    <t>KR-1BL</t>
  </si>
  <si>
    <t>KR-1BTL</t>
  </si>
  <si>
    <t>KR320B</t>
  </si>
  <si>
    <t>KR - 2BL</t>
  </si>
  <si>
    <t>KR301BG</t>
  </si>
  <si>
    <t>PRESTAC:(77.76%)2012            Año 2013: Incremento 4.02%                 Año 2014 : Incremento 4.50% - Eliminacion de ICBF y SENA (-5%). PRESTAC:(72,75%)               Año 2015 : Incremento 4.50% - Ajuste SALUD -8.5%  PRESTAC:(68.67 %)                Año 2016: Incremento 7.00% PRESTAC:(68.42 %)               Año 2017: Incremento 7.00%              Año 2018: Incremento 5.90%              Año 2019: Incremento 6.00%       Año 2020: Incremento 6.00%               Año 2021: Incremento 3.50%.               Año 2022: Incremento 10.07%.         Año 2023: Incremento 16%.            Año 2024 - IPC Incremento 9,28 %</t>
  </si>
  <si>
    <t>KR3NGX</t>
  </si>
  <si>
    <t>KR3BG</t>
  </si>
  <si>
    <t>KR303BGF</t>
  </si>
  <si>
    <t>KR-4BL</t>
  </si>
  <si>
    <t>AQ 040K</t>
  </si>
  <si>
    <t>KR5B</t>
  </si>
  <si>
    <t>KR-6-75B</t>
  </si>
  <si>
    <t>KR7BDL</t>
  </si>
  <si>
    <t>KR7BD3L</t>
  </si>
  <si>
    <t>DK-2B</t>
  </si>
  <si>
    <t>DK4BL</t>
  </si>
  <si>
    <t>DK4BJL</t>
  </si>
  <si>
    <t>DK5BU</t>
  </si>
  <si>
    <t>NO INCLUYE VALE BOTADERO ESCOMBRERA. (EL VALOR ACTUAL ES MENOR POR NO CONTENER EL VALOR DE VALE DE BOTADERO)_x000D_
_x000D_
Para excavación (250m3/dia).- ( 4 Viajes/Dia). Fexp=1.30. (REFERENCIA APU-CIO:10380)_x000D_
_x000D_
(2018) REFERENCIA APU-CIO:10380</t>
  </si>
  <si>
    <t>(26x12.5x6 cms),(54 Un/M²¦)        Arena</t>
  </si>
  <si>
    <t>24 x 12 x 6 CM, 57 UN / M2</t>
  </si>
  <si>
    <t>(Anteriomente Moore)</t>
  </si>
  <si>
    <t>Fabricar</t>
  </si>
  <si>
    <t>(24x12.5x6 cms),(53 Un/M²¦)</t>
  </si>
  <si>
    <t>30 Aptos más canal de City TV</t>
  </si>
  <si>
    <t>G 4160</t>
  </si>
  <si>
    <t>G 4100</t>
  </si>
  <si>
    <t>G 4101</t>
  </si>
  <si>
    <t>G 4230</t>
  </si>
  <si>
    <t>Unidad de empaque 1.2 m2</t>
  </si>
  <si>
    <t>G 4060</t>
  </si>
  <si>
    <t>Unidad de empaque 1.50 m² Tráfico 4</t>
  </si>
  <si>
    <t>Unidad de empaque 1.80 m² Tráfico 4</t>
  </si>
  <si>
    <t>PRESTAC:(77.76%)2012                Año 2013: Incremento 4.02%           Año 2014 : Incremento 4.50% - Eliminacion de ICBF y SENA (-5%). PRESTAC:(72,75%)                 Año 2015 : Incremento 4.50% - Ajuste SALUD -8.5%  PRESTAC:(68.67 %)                Año 2016: Incremento 7.00% PRESTAC:(50.25 %)                 Año 2017: Incremento 7.00%     Año 2018: Incremento 9.00%     Año 2019: Incremento 6.00%             Año 2021: Incremento 3.50%.               Año 2022: Incremento 10.07%.         Año 2023: Incremento 16%.             Año 2024 - IPC Incremento 9,28 %</t>
  </si>
  <si>
    <t>Unidad de empaque 1.44 m² Tráfico 4</t>
  </si>
  <si>
    <t>Unidad de empaque 1.80 m² Tráfico 3</t>
  </si>
  <si>
    <t>Unidad de empaque 1.44 m² Tráfico 3</t>
  </si>
  <si>
    <t>Unidad de empaque 1.44 m² Tráfico 5</t>
  </si>
  <si>
    <t>Unidad de empaque 1.08 m² Tráfico 5</t>
  </si>
  <si>
    <t>Unidad de empaque 1.12 m² Tráfico 5</t>
  </si>
  <si>
    <t>Con Arco</t>
  </si>
  <si>
    <t>36 mm.</t>
  </si>
  <si>
    <t>25 mm.</t>
  </si>
  <si>
    <t>38 mm.</t>
  </si>
  <si>
    <t>32 mm.</t>
  </si>
  <si>
    <t>Entamborada Madera</t>
  </si>
  <si>
    <t>Entamborada  Madera</t>
  </si>
  <si>
    <t>Cobre</t>
  </si>
  <si>
    <t>0-0057543-X</t>
  </si>
  <si>
    <t>CARACTERISITICAS:_x000D_
_x000D_
MARCA CUPICOM</t>
  </si>
  <si>
    <t>0-0057814-X</t>
  </si>
  <si>
    <t>0-0406185-X</t>
  </si>
  <si>
    <t>0-040618X-X</t>
  </si>
  <si>
    <t>0-056912X-X</t>
  </si>
  <si>
    <t>0-0406981-1</t>
  </si>
  <si>
    <t>0-0406372-X</t>
  </si>
  <si>
    <t>0-1116048-X</t>
  </si>
  <si>
    <t>0-0406330-1</t>
  </si>
  <si>
    <t>0-0406331-1</t>
  </si>
  <si>
    <t>0-1116027-1</t>
  </si>
  <si>
    <t>0-1116028-1</t>
  </si>
  <si>
    <t>0-0557841-1</t>
  </si>
  <si>
    <t>0-0569049-1</t>
  </si>
  <si>
    <t>X-0219241-X</t>
  </si>
  <si>
    <t>X-0219808-X</t>
  </si>
  <si>
    <t>0-0406771-1</t>
  </si>
  <si>
    <t>0-0406810-1</t>
  </si>
  <si>
    <t>SISTEMA 110XC</t>
  </si>
  <si>
    <t>0-0558401-1</t>
  </si>
  <si>
    <t>0-0558842-1</t>
  </si>
  <si>
    <t>FIBRA OPTICA</t>
  </si>
  <si>
    <t>0-0501380</t>
  </si>
  <si>
    <t>0-0406343-X</t>
  </si>
  <si>
    <t>0-0492168-1</t>
  </si>
  <si>
    <t>0-0503692-1</t>
  </si>
  <si>
    <t>0-0492643-1</t>
  </si>
  <si>
    <t>2-1206114-4</t>
  </si>
  <si>
    <t>0-0559303-X</t>
  </si>
  <si>
    <t>0-0503994-X</t>
  </si>
  <si>
    <t>0-0504958-X</t>
  </si>
  <si>
    <t>0-1278028-X</t>
  </si>
  <si>
    <t>PRESTAC:(77.76%)2012               Año 2013: Incremento 4.02%                   Año 2014 : Incremento 4.50% - Eliminacion de ICBF y SENA (-5%). PRESTAC:(72,75%)                Año 2015 : Incremento 4.50% - Ajuste SALUD -8.5%  PRESTAC:(68.67 %)                  Año 2016: Incremento 7.00% PRESTAC:(68.42 %)                  Año 2017: Incremento 7.00%.      Año 2018: Incremento 6.00%.    Año 2019: Incremento 6.00%.            Año 2020: Incremento 6.00%              Año 2021: Incremento 3.50%.               Año 2022: Incremento 10.07%.         Año 2023: Incremento 16%.               Año 2024 - IPC Incremento 9,28 %</t>
  </si>
  <si>
    <t>0-05558716-X</t>
  </si>
  <si>
    <t>Suspensión 15/16"  Con perfilería</t>
  </si>
  <si>
    <t>704</t>
  </si>
  <si>
    <t>Suspensión 15/16"   Con perfilería</t>
  </si>
  <si>
    <t>1732</t>
  </si>
  <si>
    <t>Suspensión 15/16"   Se realiza por encargo</t>
  </si>
  <si>
    <t>1831</t>
  </si>
  <si>
    <t>Datos Técnicos Masilla Supermastick:_x000D_
_x000D_
PH 8.0                    Acabado Mate_x000D_
Kilogramos / galón entre 5.6 y 5.8_x000D_
Dilución 1/4 por galon_x000D_
Rendimiento aprox (M2/Kg) entre 1 y 1.5 _x000D_
Disolvente Agua</t>
  </si>
  <si>
    <t>Suspensión 15/16"    Con perfilería</t>
  </si>
  <si>
    <t>1729</t>
  </si>
  <si>
    <t>Suspensión 15/16"    Se realiza por encargo</t>
  </si>
  <si>
    <t>1830</t>
  </si>
  <si>
    <t>2790</t>
  </si>
  <si>
    <t>Suspensión 9/16"  Con perfilería</t>
  </si>
  <si>
    <t>550</t>
  </si>
  <si>
    <t>Suspensión 15/16"  Con perfileria</t>
  </si>
  <si>
    <t>549</t>
  </si>
  <si>
    <t>584</t>
  </si>
  <si>
    <t>Suspensión 9/16"   Con perfilería</t>
  </si>
  <si>
    <t>589</t>
  </si>
  <si>
    <t>Perfil en forma de C, utilizada para la construcción de cielosrasos, elemento que hace parte de la estructura general y sobre la cual se atornillan los perfiles omega son fabricados con Acero ATSTM 653/924 NTC 4011 INCONTEC.</t>
  </si>
  <si>
    <t>Suspensión 9/16"o 15/16"  Se hace por encargo</t>
  </si>
  <si>
    <t>RH90/pedido</t>
  </si>
  <si>
    <t>PRESTAC:(77.76%)2012             Año 2013: Incremento 4.02%             Año 2014 : Incremento 4.50% - Eliminacion de ICBF y SENA (-5%). PRESTAC:(72,75%)              Año 2015 : Incremento 4.50% - Ajuste SALUD -8.5%  PRESTAC:(68.67 %)              Año 2016 : Incremento 7.00%             Año 2017 : Incremento 7.00% -_x000D_
Año 2018: Incremento 5.90%          Año 2019: Incremento 6.00%        Año 2020: Incremento 6.00%        Año 2021: Incremento 3.50%               Año 2022: Incremento 10.07%.         Año 2023: Incremento 16%.             Año 2024 - IPC Incremento 9,28 %</t>
  </si>
  <si>
    <t>TABLETA</t>
  </si>
  <si>
    <t>MARCO DE 90 X2 CON RETICULA VIDRIO</t>
  </si>
  <si>
    <t>CON REFUERZO METALICO</t>
  </si>
  <si>
    <t>Resistente a la Corrosión y Oxidación_x000D_
_x000D_
Usos: Aplicaciones de Baja Presión con Aire, Agua, Gas Natural y L.P.</t>
  </si>
  <si>
    <t>30-45 T.V.</t>
  </si>
  <si>
    <t>30839Color</t>
  </si>
  <si>
    <t>71880blanco</t>
  </si>
  <si>
    <t>07269blanco</t>
  </si>
  <si>
    <t>07269color</t>
  </si>
  <si>
    <t>07370blanco</t>
  </si>
  <si>
    <t>07370color</t>
  </si>
  <si>
    <t>30789blanco</t>
  </si>
  <si>
    <t>30789color</t>
  </si>
  <si>
    <t>07179</t>
  </si>
  <si>
    <t>07279</t>
  </si>
  <si>
    <t>WS1226</t>
  </si>
  <si>
    <t>ROF</t>
  </si>
  <si>
    <t>52BIFBL</t>
  </si>
  <si>
    <t>12406</t>
  </si>
  <si>
    <t>12408</t>
  </si>
  <si>
    <t>12410</t>
  </si>
  <si>
    <t>12799</t>
  </si>
  <si>
    <t>12801</t>
  </si>
  <si>
    <t>12802</t>
  </si>
  <si>
    <t>10054</t>
  </si>
  <si>
    <t>10055</t>
  </si>
  <si>
    <t>10056</t>
  </si>
  <si>
    <t>10708</t>
  </si>
  <si>
    <t>10709</t>
  </si>
  <si>
    <t>10698</t>
  </si>
  <si>
    <t>10699</t>
  </si>
  <si>
    <t>11962</t>
  </si>
  <si>
    <t>12089</t>
  </si>
  <si>
    <t>13207</t>
  </si>
  <si>
    <t>11169</t>
  </si>
  <si>
    <t>11170</t>
  </si>
  <si>
    <t>11171</t>
  </si>
  <si>
    <t>11176</t>
  </si>
  <si>
    <t>11177</t>
  </si>
  <si>
    <t>11178</t>
  </si>
  <si>
    <t>390064</t>
  </si>
  <si>
    <t>390065</t>
  </si>
  <si>
    <t>390066</t>
  </si>
  <si>
    <t>01031511</t>
  </si>
  <si>
    <t>Conj C Cromado S.P.</t>
  </si>
  <si>
    <t>01031711</t>
  </si>
  <si>
    <t>01033011</t>
  </si>
  <si>
    <t>01031911</t>
  </si>
  <si>
    <t>01032030</t>
  </si>
  <si>
    <t>01041611</t>
  </si>
  <si>
    <t>Conj A Cromado S.P.</t>
  </si>
  <si>
    <t>01041711</t>
  </si>
  <si>
    <t>99NK30</t>
  </si>
  <si>
    <t>Pluma Electrica</t>
  </si>
  <si>
    <t>01041211</t>
  </si>
  <si>
    <t>01-041911</t>
  </si>
  <si>
    <t>01084011</t>
  </si>
  <si>
    <t>01 0600 00</t>
  </si>
  <si>
    <t>Llave</t>
  </si>
  <si>
    <t>01063800</t>
  </si>
  <si>
    <t>01113500</t>
  </si>
  <si>
    <t>01112000</t>
  </si>
  <si>
    <t>27P92138</t>
  </si>
  <si>
    <t>Granulometría con Lavado (sobre Tamiz de 75 mm # 200) (INV E-123)</t>
  </si>
  <si>
    <t>A1100</t>
  </si>
  <si>
    <t>B1500</t>
  </si>
  <si>
    <t>o 100</t>
  </si>
  <si>
    <t>D700</t>
  </si>
  <si>
    <t>Compresion cilindros normales 2 x 4"</t>
  </si>
  <si>
    <t>E130</t>
  </si>
  <si>
    <t>F2000</t>
  </si>
  <si>
    <t>CLIENTE DISPERSO</t>
  </si>
  <si>
    <t>GRAVA COMUN</t>
  </si>
  <si>
    <t>CuDe Suave y Duro</t>
  </si>
  <si>
    <t>200796</t>
  </si>
  <si>
    <t>BRAZO Ø3/4"PARA LUMINARIA ; L01.50M INCLUYE DOS COLLARINES 1! SALIDA DE 4-6"</t>
  </si>
  <si>
    <t>1.00m X1½"</t>
  </si>
  <si>
    <t>SEÑALIZACION</t>
  </si>
  <si>
    <t>IDG-S1</t>
  </si>
  <si>
    <t>IDG-S2</t>
  </si>
  <si>
    <t>SEÑALIZACION INSTALADO EN MURO</t>
  </si>
  <si>
    <t>IDG-M</t>
  </si>
  <si>
    <t>Plano Ubicatorio SEÑALIZACION</t>
  </si>
  <si>
    <t>(PLG-V)</t>
  </si>
  <si>
    <t>(PLG-H)</t>
  </si>
  <si>
    <t>SEÑALIZACION (PC-4)</t>
  </si>
  <si>
    <t>PC 4 DESTINO</t>
  </si>
  <si>
    <t>SC-120</t>
  </si>
  <si>
    <t>SC-80</t>
  </si>
  <si>
    <t>INFORMACION PROMOCIONAL DE EVENTOS</t>
  </si>
  <si>
    <t>PPD-1</t>
  </si>
  <si>
    <t>PPD-2</t>
  </si>
  <si>
    <t>SENDEROS PEATONALES</t>
  </si>
  <si>
    <t>11A-06</t>
  </si>
  <si>
    <t>SEÑALES CICLORUTAS</t>
  </si>
  <si>
    <t>11A-04</t>
  </si>
  <si>
    <t>NO MOTOS NO PERROS</t>
  </si>
  <si>
    <t>11A-07</t>
  </si>
  <si>
    <t>TAPETE</t>
  </si>
  <si>
    <t>Presentación: Rollo de 2Mt de Alto por 100Mt de Largo</t>
  </si>
  <si>
    <t>2.10 ALTO</t>
  </si>
  <si>
    <t>CON TABLERO ANTIBANDALICO</t>
  </si>
  <si>
    <t>PRESTAC:(77.76%)2012                Año 2013: Incremento 4.02% - Eliminacion de ICBF y SENA (-5%). PRESTAC:(72,75%)              Año 2016: Incremento 7.00%      Año 2017: Incremento 7.00%.      Año 2018: Incremento 5.69%.     Año 2019: Incremento 6.00%.       Año 2020: Incremento 6.00%.              Año 2021: Incremento 3.50%.               Año 2022: Incremento 10.07%.         Año 2023: Incremento 16%.            Año 2024 - IPC Incremento 9,28 %</t>
  </si>
  <si>
    <t>INCLUYE BOMBILLO</t>
  </si>
  <si>
    <t>PRESTAC:(77.76%)2012               Año 2013: Incremento 4.02% - Eliminacion de ICBF y SENA (-5%). PRESTAC:(72,75%)             Año 2016: Incremento 7.00%                 Año 2017: Incremento 7.00%      Año 2018: Incremento 5.90%    Año 2019: Incremento 6.00%     Año 2020: Incremento 6.00%     Año 2021: Incremento 3.50%                           Año 2024 - IPC Incremento 9,28 %</t>
  </si>
  <si>
    <t>PRESTAC:(77.76%)2012            Año 2013: Incremento 4.02% - Eliminacion de ICBF y SENA (-5%). PRESTAC:(72,75%)                   Año 2016: Incremento 7.00%      Año 2017: Incremento 7.00%.      Año 2018: Incremento 5.69%.     Año 2019: Incremento 6.00%.       Año 2020: Incremento 6.00%.                        Año 2024 - IPC Incremento 9,28 %</t>
  </si>
  <si>
    <t>13/08/2021: El compotamiento historico de este insumo es: 2016 $2.610 Multiobras - 2017 $2.604 Abacol - 2018 $2.981 Media Armónica - 2019 abril $32.960 Media Armónica (Datos de Cio Milenio). En Cio Vesta 2020: $34.080 Proyección. A la fecha el mercado indica una tendencia a la que se traía de 2016 a 2018.</t>
  </si>
  <si>
    <t>CON INSTALACION</t>
  </si>
  <si>
    <t>CON INSTALACIION</t>
  </si>
  <si>
    <t>INCLUYE BOMBILLO/LATERAL MADERA</t>
  </si>
  <si>
    <t>CON  INSTALACION</t>
  </si>
  <si>
    <t>Año 2016: Incremento 7.00%      Año 2017: Incremento 7.00%.      Año 2018: Incremento 5.69%.     Año 2019: Incremento 6.00%.       Año 2020: Incremento 6.00%.               Año 2021: Incremento 3.50%.               Año 2022: Incremento 10.07%.         Año 2023: Incremento 16%.            Año 2024 - IPC Incremento 9,28 %</t>
  </si>
  <si>
    <t>POSTE GALVANIZADO M-130 ;  H=6.00M Ø=4" (E=3MM) GALVANIZADO EN CALIENTE PINTURA ELECTROSTATICA ; INCLUYE FLANGES, ANCLAJES.</t>
  </si>
  <si>
    <t>3mm  M-130</t>
  </si>
  <si>
    <t>Para Medellin y Cali + flete</t>
  </si>
  <si>
    <t>3303000001</t>
  </si>
  <si>
    <t>HR-750 REFORZADA  Para Medellin y Cali + flete</t>
  </si>
  <si>
    <t>HR-750</t>
  </si>
  <si>
    <t>TRANSFORMADOR ACEITE TRIFASICO 30KVA (11.4-/208V-120) DY5</t>
  </si>
  <si>
    <t>11400/208-120V</t>
  </si>
  <si>
    <t>Transformador de 45 KVA inmerso en aceite 11,400 /208-120 marca ARM o similar. TRIFASICO._x000D_
_x000D_
Para uso a la intemperie, construidos de acuerdo a Normas Técnicas Colombianas, pérdidas NTC 819 revisión 4 y NTC 1656._x000D_
_x000D_
ACCESORIOS SUMINISTRADOS CON EL TRANSFORMADOR_x000D_
Soporte para montar en poste_x000D_
Dispositivo para levantar o izar_x000D_
Indicador externo del nivel del líquido refrigerante_x000D_
Puesta a tierra del tanque_x000D_
Puesta a tierra del terminal neutro_x000D_
Pasatapas de alta tensión_x000D_
Terminales de alta tensión_x000D_
Pasatapas de baja tensión_x000D_
Terminales de baja tensión_x000D_
Dispositivo para alivio de sobrepresión_x000D_
Marcación de los pasatapas de alta, baja tensión y de potencia nominal_x000D_
Placa de características_x000D_
Conmutador de derivaciones</t>
  </si>
  <si>
    <t>TRANSFORMADOR 75 KVA:_x000D_
_x000D_
1. Aceite._x000D_
2. Altura Bogotá._x000D_
3. Transformador Trifasico _x000D_
4. 13.200 v (11.400 v) / 214-123 v (Alta)</t>
  </si>
  <si>
    <t>D32032</t>
  </si>
  <si>
    <t>T32032</t>
  </si>
  <si>
    <t>ALTA VELOCIDAD 622W</t>
  </si>
  <si>
    <t>22LRSC5</t>
  </si>
  <si>
    <t>INCLUYE BOMBILLO/LAT MADERA</t>
  </si>
  <si>
    <t>INCLUYE BOMBILO</t>
  </si>
  <si>
    <t>SODIO</t>
  </si>
  <si>
    <t>30A34KV</t>
  </si>
  <si>
    <t>Con Tuerca</t>
  </si>
  <si>
    <t>Hierro</t>
  </si>
  <si>
    <t>50C10506</t>
  </si>
  <si>
    <t>5/8"</t>
  </si>
  <si>
    <t>50AU</t>
  </si>
  <si>
    <t>50DV077</t>
  </si>
  <si>
    <t>CON 4 TUERCAS</t>
  </si>
  <si>
    <t>50GC</t>
  </si>
  <si>
    <t>50TOA5/8</t>
  </si>
  <si>
    <t>30AS06R</t>
  </si>
  <si>
    <t>50P08</t>
  </si>
  <si>
    <t>Tipo Pesado Conduit 4"</t>
  </si>
  <si>
    <t>31110</t>
  </si>
  <si>
    <t>30AS10</t>
  </si>
  <si>
    <t>76CT1/0</t>
  </si>
  <si>
    <t>2000887</t>
  </si>
  <si>
    <t>H62</t>
  </si>
  <si>
    <t>TAPA TROQUEL SALIDA DOBLE PARA CANALETA 4X10</t>
  </si>
  <si>
    <t>4"x2"x3M</t>
  </si>
  <si>
    <t>DESCRIPCIÓN TÉCNICA_x000D_
_x000D_
Longitud de Estructura 7.32 ML por marco._x000D_
_x000D_
5.2.2 Especificación _x000D_
_x000D_
El juego consta de dos (2) marcos ANTERIORES y cada marco será fabricado en tubería estructural redonda galvanizada en caliente de 5” cal 3.175 mm. Con capa mínima de zinc de 80 micras (µm)._x000D_
_x000D_
La unión se realizará con soldadura eléctrica de electrodo revestido E-6013 y E 7018 a tope en V a 60°, con altura de garganta mínima de ½”. El depósito debe ser en contorno con acabado convexo._x000D_
_x000D_
Los parales llevan soldadas en toda su longitud, argollas metálicas galvanizadas de ¼” con diámetro interno de 1” para tensionar malla, distanciadas a 250 mm entre centros._x000D_
_x000D_
Se unen mediante soldadura eléctrica de electrodo revestido E 6013 con terminación en filete, deposito en contorno convexo. Ancho de filete mínimo de 1/8” ._x000D_
_x000D_
El juego consta de dos (2) marcos POSTERIORES  y cada marco será fabricado en tubería estructural redonda galvanizada en caliente de 2” cal 2.5 mm. Con capa mínima de zinc de 80 micras (µm). La longitud debe ser de 2560 mm de acuerdo a los planos de Especificaciónes. En la parte superior se sueldan tapas circulares cal 1.9 mm de 60 mm de diámetro, a tope con soldadura E 6013 de 1/8” en contorno con acabado esmerilado.</t>
  </si>
  <si>
    <t>COBRE          INDUMA</t>
  </si>
  <si>
    <t>188287</t>
  </si>
  <si>
    <t>10 Metros</t>
  </si>
  <si>
    <t>10.5X.60X1.2</t>
  </si>
  <si>
    <t>PRESTAC:(77.76%)2012           Año 2013: Incremento 4.02%            Año 2014 : Incremento 4.50% - Eliminacion de ICBF y SENA (-5%). PRESTAC:(72,75%)             Año 2015 : Incremento 4.50% - Ajuste SALUD -8.5%  PRESTAC:(68.67 %)                Año 2016: Incremento 7.00% PRESTAC:(68.42 %)               Año 2017: Incremento 7.00%_x000D_
Año 2018: Incremento 5.90%             Año 2019: Incremento 6.00%              Año 2020: Incremento 6.00%              Año 2021: Incremento 3.50%.               Año 2022: Incremento 10.07%.         Año 2023: Incremento 16%.             Año 2024 - IPC Incremento 9,28 %</t>
  </si>
  <si>
    <t>PRESTAC:(77.76%)2012                        Año 2013: Incremento 4.02%                             Año 2014 : Incremento 4.50% - Eliminacion de ICBF y SENA (-5%). PRESTAC:(72,75%)                        Año 2015 : Incremento 4.50% - Ajuste SALU -8.5%  PRESTAC:(68.67 %)                               Año 2016: Incremento 7.00%      Año 2017: Incremento 7.00%      Año 2018: Incremento 5.96%       Año 2019: Incremento 6.00%       Año 2020: Incremento 6.00%       Año 2021: Incremento 3.50%</t>
  </si>
  <si>
    <t>PRESTAC:(77,76%)2012              Año 2013: Incremento 4.02%               Año 2014: Incremento 4.50%  Eliminacion de ICBF y SENA (-5%) CREE. PRESTAC:(72,75%)            Año 2015: Incremento 4.60% - PRESTACIONES (68.67%) No se tiene en cuenta SALUD la cual es reemplazada por el impuestao del CREE.              Año 2016: Incremento 7.00%                  Año 2017: Incremento 7.00%      Año 2018: Incremento 5.96%       Año 2019: Incremento 6.00%       Año 2020: Incremento 6.00%            Año 2024 - IPC Incremento 9,28 %</t>
  </si>
  <si>
    <t>PRESTAC:(77,76%)2012                 Año 2013: Incremento 4.02%                   Año 2014: Incremento 4.50%  Eliminacion de ICBF y SENA (-5%) CREE. PRESTAC:(72,75%)          Año 2015: Incremento 4.60% - PRESTACIONES (68.67%) No se tiene en cuenta SALUD la cual es reemplazada por el impuestao del CREE.              Año 2016: Incremento 7.00%      Año 2017: Incremento 7.00%.      Año 2018: Incremento 5.69%.     Año 2019: Incremento 6.00%.       Año 2020: Incremento 6.00%.                        Año 2024 - IPC Incremento 9,28 %</t>
  </si>
  <si>
    <t xml:space="preserve">PRESTAC:(77.76%)2012                           _x000D_
Año 2013: Incremento 4.02% Año 2014 : Incremento 4.50% - Eliminacion de ICBF y SENA (-5%). PRESTAC:(72,75%)_x000D_
Año 2015 : Incremento 4.50% - Ajuste SALUD -8.5%  PRESTAC:(68.67 %)   Año 2016: Incremento 7.00%      Año 2017: Incremento 7.00%.      Año 2018: Incremento 5.69%.     Año 2019: Incremento 6.00%.       Año 2020: Incremento 6.00%.                Año 2021 Incremento 3.5%         Año 2022 Incremento 10.07%   </t>
  </si>
  <si>
    <t>10247</t>
  </si>
  <si>
    <t>200305</t>
  </si>
  <si>
    <t>2 x 4  Kora</t>
  </si>
  <si>
    <t>46KPB</t>
  </si>
  <si>
    <t>PRESTAC:(77.76%)2012             Año 2013: Incremento 4.02%          Año 2014 : Incremento 4.50% - Eliminacion de ICBF y SENA (-5%). PRESTAC:(72,75%)                Año 2015 : Incremento 4.50% - Ajuste SALUD -8.5%  PRESTAC:(68.67 %)              Año 2016: Incremento 7.00%              Año 2017: Incremento 7.00%              Año 2018: Incremento 5.90%              Año 2019: Incremento 6.00%         Año 2020: Incremento 6.00%        Año 2021: Incremento 3.50%           Año 2022: Incremento 10.07%.         Año 2023: Incremento 16%.               Año 2024 - IPC Incremento 9,28 %</t>
  </si>
  <si>
    <t>PRESTAC:(77.76%)2012               Año 2013: Incremento 4.02%         Año 2014 : Incremento 4.50% - Eliminacion de ICBF y SENA (-5%). PRESTAC:(72,75%)           Año 2015 : Incremento 4.50% - Ajuste SALUD -8.5%  PRESTAC:(68.67 %)            Año 2016: Incremento 7.00%              Año 2017: Incremento 7.00%.      Año 2018: Incremento 5.69%.     Año 2019: Incremento 6.00%.       Año 2020: Incremento 6.00%.       Año 2021: Incremento 3.50%.              Año 2022: Incremento 10.07%.         Año 2023: Incremento 16%.            Año 2024 - IPC Incremento 9,28 %</t>
  </si>
  <si>
    <t>ABRAZADERA COBRIZADA+CHAZOS</t>
  </si>
  <si>
    <t>3.5X0.91</t>
  </si>
  <si>
    <t>TIPO 2</t>
  </si>
  <si>
    <t>1232</t>
  </si>
  <si>
    <t>COMBATE 4 FRANJAS 2.5 ANCHO, BORDE EN SESGO NEGRO</t>
  </si>
  <si>
    <t>ROLLO DE 500M.</t>
  </si>
  <si>
    <t>CD500</t>
  </si>
  <si>
    <t>10 X 2.5 CMS</t>
  </si>
  <si>
    <t>9092</t>
  </si>
  <si>
    <t>Tres Bandejas Blanco-Naranja Lamina Galvanizada</t>
  </si>
  <si>
    <t>150x150 cm</t>
  </si>
  <si>
    <t>COMPRENDE:_x000D_
_x000D_
1. Tablero para señal sin reflectivo de 60 cm_x000D_
2. Poste sencillo para señal de 60 cm._x000D_
3. Instalación Señal de 60, 75 o 90 cm.</t>
  </si>
  <si>
    <t>Desvio en el Centro+Tripode de 1.50 Mtrs</t>
  </si>
  <si>
    <t>60x60cm</t>
  </si>
  <si>
    <t>Lamina Galvanizada Cal 22 con reflectivo con trip</t>
  </si>
  <si>
    <t>60X60cm</t>
  </si>
  <si>
    <t>.70</t>
  </si>
  <si>
    <t>40 Mililitros</t>
  </si>
  <si>
    <t>AL 0%</t>
  </si>
  <si>
    <t>16 Onzas</t>
  </si>
  <si>
    <t>Con Boquilla</t>
  </si>
  <si>
    <t>Material Plástico - Rejilla de ventilación blanca en forma de persina de material polipropileno de 20 cm x 20 cm - Garantizar la ventilación y flujo de aire en ambientes cerrados. Ideal para ambientes de baños y cocinas</t>
  </si>
  <si>
    <t>VBB10GA</t>
  </si>
  <si>
    <t>Base	Caucho de silicona_x000D_
Tipo	Siliconas_x000D_
Características	Silicona multiusos de cura acética, que seca al contacto de la humedad del aire. Tiene una elasticidad del 25%, la cual la hace un sello flexible e impermeable de alta resistencia. Resiste ozono y rayos UV. Contiene fungicida_x000D_
Contenido	300 ml_x000D_
Uso	Para sellar, rellenar y pegar juntas de conexión y fisuras_x000D_
Recomendaciones	Mantener las manos alejadas de la punta de la pistola aplicadora. No tocar el adhesivo líquido, pues existe riesgo de quemadura, mantener fuera del alcance de los niños_x000D_
Superficie a aplicar	Cerámicas, vidrios metales, puertas y ventanas_x000D_
Preparación de la superficie	La superficie a sellar debe estar limpia y seca, libre de polvo, grasa, aceite, humedad y sellador viejo_x000D_
Color	Transparente</t>
  </si>
  <si>
    <t>Loctite</t>
  </si>
  <si>
    <t>897063</t>
  </si>
  <si>
    <t>Abellanado-bristo negro</t>
  </si>
  <si>
    <t>Negro</t>
  </si>
  <si>
    <t>TUBO NACIONAL</t>
  </si>
  <si>
    <t>109145</t>
  </si>
  <si>
    <t>tubo nacional</t>
  </si>
  <si>
    <t>109070</t>
  </si>
  <si>
    <t>Con escudo y manija  Tde entrega mas de 200 15d</t>
  </si>
  <si>
    <t>C-1000</t>
  </si>
  <si>
    <t>Con escudo y manija   Tde entrega mas de 200 15d</t>
  </si>
  <si>
    <t xml:space="preserve">PRESTAC:(77.76%)2012           Año 2013: Incremento 4.02%                  Año 2014 : Incremento 4.50% - Eliminacion de ICBF y SENA (-5%). PRESTAC:(72,75%)                  Año 2015 : Incremento 4.50% - Ajuste SALUD -8.5%  PRESTAC:(68.67 %)                  Año 2016: Incremento 7.00% PRESTAC:(68.42 %)                     Año 2017: Incremento 7.00% PRESTAC:(68.42 %)                    Año 2018: Incremento 5.90%                  Año 2019: Incremento 6.00%       Año 2020: Incremento 6.00%       Año 2021: Incremento 3.50%                  Año 2024 - IPC Incremento 9,28 %                </t>
  </si>
  <si>
    <t>pintada dos caras, 30mm,cortada a medida</t>
  </si>
  <si>
    <t>Acero galv. en caliente, ensamble automatico</t>
  </si>
  <si>
    <t>pintada dos caras, cortada a medida</t>
  </si>
  <si>
    <t>350c LUXALON</t>
  </si>
  <si>
    <t>Refuerzo 3-1(5)-2 (5) h=4cm</t>
  </si>
  <si>
    <t>LP-4</t>
  </si>
  <si>
    <t>MALLA ELECTROSOLDADA  E-047_x000D_
_x000D_
_x000D_
10.5 KG/UND</t>
  </si>
  <si>
    <t>3MM HUECO 15X15</t>
  </si>
  <si>
    <t>FXY10</t>
  </si>
  <si>
    <t>Refuerzo 3-1(5)-2 (5) h=6cm</t>
  </si>
  <si>
    <t>LP-6</t>
  </si>
  <si>
    <t>Refuerzo 3-1(5)-2 (5) h=10cm</t>
  </si>
  <si>
    <t>LP-10</t>
  </si>
  <si>
    <t>06/12/2021: Última actualización según Cio Milenio fue 18/06/2010. Valor cotizado solo suministro. Transporte por metro cuadrado $5.215 mas iva.</t>
  </si>
  <si>
    <t>rend= 11.11 und/m2</t>
  </si>
  <si>
    <t>BLQ-EMP</t>
  </si>
  <si>
    <t>Uso ind(25x33x10cm)sin marco,TRAFICO PEATONAL</t>
  </si>
  <si>
    <t>R-25-C</t>
  </si>
  <si>
    <t>Uso ind(85x33x10cm)sin marco,TRAFICO PESADO</t>
  </si>
  <si>
    <t>R-85-P</t>
  </si>
  <si>
    <t>Caneca y Tapa con orificio</t>
  </si>
  <si>
    <t>Caneca y Tapa</t>
  </si>
  <si>
    <t>Bajito</t>
  </si>
  <si>
    <t>S/MANUAL DE ESPECIFICACIONES DEL IDRD:_x000D_
_x000D_
CUBIERTA EN LAMINA MACIZA DE POLICARBONATO TRASLUCIDA COLOR OPAL TRANSMIXIÓN DE LUZ SOLAR 42% E=3MM._x000D_
EN LA CUBIERTA CANAL CON TAPAS LATERALES LÁMINA DE ACERO INOX. AISI 304      DOBLADA CAL.1.2MM (CAL.18)._x000D_
COSTILLAR DE PARAL EN LÁMINA DE ACERO INOX. AISI-304 MATE E=1.5MM (CAL.16)._x000D_
BANCA LONGITUDINAL LÁMINA EN ACERO INOX.AISI-304 DOBLADA E=2MM, CON TAPAS LATERALES SOLDADAS Y PERFORACIONES DE 1/2".</t>
  </si>
  <si>
    <t>PM10</t>
  </si>
  <si>
    <t>RUSTICO</t>
  </si>
  <si>
    <t>38070</t>
  </si>
  <si>
    <t>38073</t>
  </si>
  <si>
    <t>38075</t>
  </si>
  <si>
    <t>Piso  tráfico pesado  Tiempos de entrega mayores 8</t>
  </si>
  <si>
    <t>CORPALOSA   8.57KG/M2</t>
  </si>
  <si>
    <t>(0.76 mm)</t>
  </si>
  <si>
    <t>CORPALOSA   9.72KG/M2</t>
  </si>
  <si>
    <t>0.96 mm)</t>
  </si>
  <si>
    <t>CORPALOSA   10.92KG/M2</t>
  </si>
  <si>
    <t>(0.96 mm)</t>
  </si>
  <si>
    <t>1.2mm</t>
  </si>
  <si>
    <t>PAG Z160x60</t>
  </si>
  <si>
    <t>PAG Z220x80</t>
  </si>
  <si>
    <t>PAG Z305x80</t>
  </si>
  <si>
    <t>¼-14x7/8GRIS</t>
  </si>
  <si>
    <t>ACESCO</t>
  </si>
  <si>
    <t>10-16-3/4GRI</t>
  </si>
  <si>
    <t>TORN</t>
  </si>
  <si>
    <t>12 mm</t>
  </si>
  <si>
    <t>Flotado/sin inst.lamina 214x330</t>
  </si>
  <si>
    <t>6.21Kg/M</t>
  </si>
  <si>
    <t>8Kg/M</t>
  </si>
  <si>
    <t>8.5Kg/M</t>
  </si>
  <si>
    <t>1/4"</t>
  </si>
  <si>
    <t>8.57Kg/M</t>
  </si>
  <si>
    <t>Cajas de 20 Kg.</t>
  </si>
  <si>
    <t>tiempo de entrega en obras grandes 15 dias</t>
  </si>
  <si>
    <t>200</t>
  </si>
  <si>
    <t>2 00</t>
  </si>
  <si>
    <t>5  00</t>
  </si>
  <si>
    <t>650</t>
  </si>
  <si>
    <t>EQUIPO HIDROMASAJE</t>
  </si>
  <si>
    <t>1045272</t>
  </si>
  <si>
    <t>1045541</t>
  </si>
  <si>
    <t>1045811</t>
  </si>
  <si>
    <t>1  050091</t>
  </si>
  <si>
    <t>Tornillo madera aglomerada cal. 6x3/4" autoperforante caja de 100 und</t>
  </si>
  <si>
    <t>6 X 1"</t>
  </si>
  <si>
    <t>Tapa de 30mm A.1.50x70x75</t>
  </si>
  <si>
    <t>6441552</t>
  </si>
  <si>
    <t>Tapa de 30mm A.1.00x50x75</t>
  </si>
  <si>
    <t>6740052</t>
  </si>
  <si>
    <t>6441052</t>
  </si>
  <si>
    <t>Tapa de 19mm A..80x30x180</t>
  </si>
  <si>
    <t>6.2107</t>
  </si>
  <si>
    <t>Tapa de 19mm A..80x45x75</t>
  </si>
  <si>
    <t>6440452</t>
  </si>
  <si>
    <t>Tapa de 19mm A..48x45x63</t>
  </si>
  <si>
    <t>4.4300</t>
  </si>
  <si>
    <t>Tapa de 19mm A..48x60x1.20</t>
  </si>
  <si>
    <t>6.3400</t>
  </si>
  <si>
    <t>Tapa de 20mm A.90x50x.73</t>
  </si>
  <si>
    <t>6708352</t>
  </si>
  <si>
    <t>Repisa Multiusos A.90x50x1.33</t>
  </si>
  <si>
    <t>6702652</t>
  </si>
  <si>
    <t>Con Marco y Pintada</t>
  </si>
  <si>
    <t>En Cedro</t>
  </si>
  <si>
    <t>22LRSC6</t>
  </si>
  <si>
    <t>1508</t>
  </si>
  <si>
    <t>1510</t>
  </si>
  <si>
    <t>32CW</t>
  </si>
  <si>
    <t>42CW</t>
  </si>
  <si>
    <t>3RS27M</t>
  </si>
  <si>
    <t>4RS27M</t>
  </si>
  <si>
    <t>4D60</t>
  </si>
  <si>
    <t>3D60</t>
  </si>
  <si>
    <t>M62027</t>
  </si>
  <si>
    <t>SEGURO PASO TOTAL.</t>
  </si>
  <si>
    <t>01-0613-00</t>
  </si>
  <si>
    <t>01112700</t>
  </si>
  <si>
    <t>Poste Metálico Codensa M-130 Brazo sencillo H=6 metros ET204_x000D_
_x000D_
Suministro, no incluye transporte.</t>
  </si>
  <si>
    <t>Anticorrosivo y pintura</t>
  </si>
  <si>
    <t>0190071A</t>
  </si>
  <si>
    <t>Kg(HIERRO ) = $2.760=(CIO-2917)X0.249kg/Ml =$687.24X 6ML = $4.123</t>
  </si>
  <si>
    <t>Kg(HIERRO ) = $2.760=(CIO-2917)X0.56kg/Ml =$1.546,00X 6ML = $9.276,00                                                                                                                                                                                                       05/08/2021: Igual a insumo 1331.</t>
  </si>
  <si>
    <t>+ paquete de t.v.</t>
  </si>
  <si>
    <t>1 PC</t>
  </si>
  <si>
    <t>Adicional</t>
  </si>
  <si>
    <t>1 PC's</t>
  </si>
  <si>
    <t>VBB20GA</t>
  </si>
  <si>
    <t>VBB30GA</t>
  </si>
  <si>
    <t>Tipo eternit</t>
  </si>
  <si>
    <t>808101040</t>
  </si>
  <si>
    <t>808101050</t>
  </si>
  <si>
    <t>808101060</t>
  </si>
  <si>
    <t>808101080</t>
  </si>
  <si>
    <t>808101100</t>
  </si>
  <si>
    <t>13193</t>
  </si>
  <si>
    <t>*18.80 KG / UND</t>
  </si>
  <si>
    <t>De 15 x 15       CR</t>
  </si>
  <si>
    <t>M-084</t>
  </si>
  <si>
    <t>M-106     23.80 KG / UND</t>
  </si>
  <si>
    <t>SOLO POR PEDIDO</t>
  </si>
  <si>
    <t>M-106</t>
  </si>
  <si>
    <t>Separacion barras  15 x 15 cm (M -131)  =  29.26 Kg</t>
  </si>
  <si>
    <t>M-131</t>
  </si>
  <si>
    <t>35.50 Kg/Un</t>
  </si>
  <si>
    <t>M-159</t>
  </si>
  <si>
    <t>PESO DE MALLA   42.20 KG/UD_x000D_
_x000D_
REF M-188_x000D_
_x000D_
SE ACTUALIZÁ UTILIZANDO COMO REFERNCIA EL INSUMO CÓDIGO 40 CON VALOR DE $ 138.207 DE FECHA DEL 06 DE FEBRERO DEL 2019</t>
  </si>
  <si>
    <t>M-188</t>
  </si>
  <si>
    <t>M-221  =   49.40 KG</t>
  </si>
  <si>
    <t>M-221</t>
  </si>
  <si>
    <t>Rollo 30Mts</t>
  </si>
  <si>
    <t>6 Mts</t>
  </si>
  <si>
    <t>037</t>
  </si>
  <si>
    <t>518</t>
  </si>
  <si>
    <t>506</t>
  </si>
  <si>
    <t>015</t>
  </si>
  <si>
    <t>021</t>
  </si>
  <si>
    <t>026</t>
  </si>
  <si>
    <t>029</t>
  </si>
  <si>
    <t>017</t>
  </si>
  <si>
    <t>030</t>
  </si>
  <si>
    <t>510</t>
  </si>
  <si>
    <t>Base mas Microfono</t>
  </si>
  <si>
    <t>600W-S</t>
  </si>
  <si>
    <t>COLOR Con pedestal,</t>
  </si>
  <si>
    <t>06113</t>
  </si>
  <si>
    <t>anta Fe Orinal_x000D_
_x000D_
Perfecto para aplicaciones en destino turismo, educación y público._x000D_
_x000D_
CARACTERISTICAS:_x000D_
Orinal de colgar_x000D_
Diseño que aporta a los ambientes una solución estética y funcional_x000D_
Mínimo consumo de agua: 3.8 Lpf (1.0 gpf)_x000D_
Orinal con sistema integral de limpieza que garantiza mayor higiene_x000D_
Fácil de limpiar_x000D_
Sistema de fijación oculto con grapas y pernos_x000D_
Para instalación con sifón en P_x000D_
Incluye racores de entrada y salida y grapas de fijación_x000D_
Disponible en diferentes tipos de griferias que garantizan el consumo_x000D_
_x000D_
Colores Disponibles_x000D_
100 blanco _x000D_
103 bone_x000D_
_x000D_
www.corona.com.co</t>
  </si>
  <si>
    <t>10402</t>
  </si>
  <si>
    <t>Color</t>
  </si>
  <si>
    <t>Con Encendido</t>
  </si>
  <si>
    <t>EN TIERRA (EQUIPO GATO)</t>
  </si>
  <si>
    <t>HIDRAULICO</t>
  </si>
  <si>
    <t>2 x 17</t>
  </si>
  <si>
    <t>2 x 32</t>
  </si>
  <si>
    <t>4 x 32-3.20M</t>
  </si>
  <si>
    <t>4 x 32-3.00M</t>
  </si>
  <si>
    <t>PARA ARMAR LINEALES Y FIGURAS</t>
  </si>
  <si>
    <t>2 x 96</t>
  </si>
  <si>
    <t>EL CARROTANQUE DE 6.000 GALONES EQUIVALE APROXIMADAMENTE A 24M3</t>
  </si>
  <si>
    <t>11.000 Lt</t>
  </si>
  <si>
    <t>/BLANDOS</t>
  </si>
  <si>
    <t>EN FRIO</t>
  </si>
  <si>
    <t>F1500</t>
  </si>
  <si>
    <t>Rollo 10 Mtrs</t>
  </si>
  <si>
    <t>27521</t>
  </si>
  <si>
    <t>Rollo 11 Mtrs</t>
  </si>
  <si>
    <t>27580</t>
  </si>
  <si>
    <t>3/4 DE YARDA 14 M PLUMA SOBRE ORUGA</t>
  </si>
  <si>
    <t>Luminaria SLCS marca GDS Lighting: CANTIDAD DE LEDS: 24 IP:66 optics IK:08 weight: 4.3kg Color Temperature: 4000K lumen package: 4.746 lumens efficacy: 147 lm/w CONSUMO ENERGIA (W): 32,1w. Incluye base para fotocelda, protecciones electricas y cumplimiento RETILAP</t>
  </si>
  <si>
    <t>Luminaria MAXIMO M marca GDS Lighting: CANTIDAD DE LEDS: 48 IP:66 optics IK:08 weight: 4.3kg Color Temperature: 4000K lumen package: 12.766 lumens efficacy: 151 lm/w CONSUMO ENERGIA (W): 84,4w. Incluye base para fotocelda, protecciones electricas y cumplimiento RETILAP</t>
  </si>
  <si>
    <t>Luminaria SLCS marca GDS Lighting: CANTIDAD DE LEDS: 24 IP:66 optics IK:08 weight: 4.3kg Color Temperature: 4000K lumen package: 8.937 lumens efficacy: 141 lm/w CONSUMO ENERGIA (W): 63,2w. Incluye base para fotocelda, protecciones electricas y cumplimiento RETILAP</t>
  </si>
  <si>
    <t xml:space="preserve">Luminaria SLCS marca GDS Lighting: CANTIDAD DE LEDS: 24 IP:66 optics IK:08 weight: 4.3kg Color Temperature: 4000K lumen package: segun diseño efficacy: hasta 150 lm/w CONSUMO ENERGIA (W): 40,1 w. Incluye base para fotocelda 7 pines , protecciones electricas. cumplimiento NORMA CODENSA ET808-GSCL005 </t>
  </si>
  <si>
    <t>Descripción: Luminaria SLCS marca GDS Lighting: CANTIDAD DE LEDS: 24 IP:66 optics IK:08 weight: 4.3kg Color Temperature: 4000K lumen package: segun diseño efficacy: hasta 150 lm/w  CONSUMO ENERGIA (W): 40,2 w.  Incluye base para fotocelda 7 pines , protecciones electricas. cumplimiento NORMA CODENSA ET808-GSCL006</t>
  </si>
  <si>
    <t>Descripción: Luminaria SLCS marca GDS Lighting: CANTIDAD DE LEDS: 24 IP:66 optics IK:08 weight: 4.3kg Color Temperature: 4000K lumen package: segun diseño efficacy: hasta 150 lm/w CONSUMO ENERGIA (W): 63,1 w. Incluye base para fotocelda 7 pines , protecciones electricas. cumplimiento NORMA CODENSA ET808-GSCL007.</t>
  </si>
  <si>
    <t>Descripción: Luminaria SLCM marca GDS Lighting: CANTIDAD DE LEDS: 48 IP:66 optics IK:08 weight: 6,5kg Color Temperature: 4000K lumen package: segun diseño efficacy: hasta 150 lm/w CONSUMO ENERGIA (W): 82,4 w. Incluye base para fotocelda 7 pines , protecciones electricas. cumplimiento NORMA CODENSA ET808-GSCL008.</t>
  </si>
  <si>
    <t>Descripción: Luminaria S1MA marca GDS Lighting:CANTIDAD DE LEDS: 96 IP:66 optics IK:09 weight: 10.5 kg Color Temperature: 4000K lumen package: segun diseño efficacy: hatsa 150 lm/w  CONSUMO ENERGIA (W): 127,6 w.  Incluye base para fotocelda 7 pines , protecciones electricas. cumplimiento NORMA CODENSA ET808-GSCL005.</t>
  </si>
  <si>
    <t>Descripción: Luminaria S1MA marca GDS Lighting:CANTIDAD DE LEDS: 96 IP:66 optics IK:09 weight: 10.5 kg Color Temperature: 4000K lumen package: segun diseño efficacy: hatsa 150lm/w  CONSUMO ENERGIA (W): 192,4 w.  Incluye base para fotocelda 7 pines , protecciones electricas. cumplimiento NORMA CODENSA ET808-GSCL006.</t>
  </si>
  <si>
    <t>Luminaria tipo proyector BUXUS 125 40 °marca GDS Lighting cantidad de LED: maxima 125 uds Color Temperature: 4000K SupplyVoltage: IP:65 optics IK:08 weight: 8.5kg lumen package: según diseño efficacy: hasta 120 lm/w CONSUMO ENERGIA (W): 150 w.</t>
  </si>
  <si>
    <t xml:space="preserve">Descripción: Luminaria tipo proyector BUXUS 75 40 °marca GDS Lighting cantidad de LED: maxima 125 uds Color Temperature: 4000K SupplyVoltage: IP:65 optics IK:08 weight: 7.5kg lumen package: según diseño  efficacy: hasta 120 lm/w CONSUMO ENERGIA (W): 105 w. </t>
  </si>
  <si>
    <t xml:space="preserve"> Luminaria SLCS marca GDS, Lighting: CANTIDAD DE LEDS: 24, IP:66, optics IK:08, weight: 4.3kg, Color Temperature: 4000K, lumen package: 5,500 lumens, efficacy: 130 lm/w, CONSUMO ENERGIA (W): 39w. Incluye base para fotocelda, protecciones electricas y sistema antirrobo</t>
  </si>
  <si>
    <t>Luminaria SLCS marca GDS Lighting: CANTIDAD DE LEDS:24, IP:66, optics IK:08, weight: 4.3kg, Color Temperature: 4000K, lumen package: 5,500, lumens, efficacy: 130 lm/w, CONSUMO ENERGIA (W): 39w. Incluye base para fotocelda, protecciones electricas y sistema antirrobo.</t>
  </si>
  <si>
    <t xml:space="preserve"> Luminaria SLCS marca GDS Lighting: CANTIDAD DE LEDS: 24, IP:66 optics IK:08 weight: 4.3kg Color Temperature: 4000K lumen package: 6,950 lumens, efficacy: 130 lm/w, CONSUMO ENERGIA (W): 52w. Incluye base para fotocelda, protecciones electricas y sistema antirrobo</t>
  </si>
  <si>
    <t>Luminaria SLCS marca GDS Lighting: CANTIDAD DE LEDS: 24, IP:66 optics, IK:08, weight: 4.3kg, Color Temperature: 4000K, lumen package: 8,700 lumens, efficacy: 130 lm/w, CONSUMO ENERGIA (W): 66 w. Incluye base para fotocelda, protecciones electricas y sistema antirrobo.</t>
  </si>
  <si>
    <t>Luminaria S1MB O MAXIMO M marca GDS Lighting: CANTIDAD DE LEDS: 64, IP:65, optics IK:08, weight: 4.3kg ,Color Temperature: 4000K, lumen package: 15,800 lumens,  efficacy: 104 lm/w, CONSUMO ENERGIA (W): 154 w. Incluye base para fotocelda, protecciones electricas y sistema antirrobo.</t>
  </si>
  <si>
    <t xml:space="preserve"> Luminaria tipo proyector BUXUS 200 AS°marca GDS Lighting cantidad de LED: maxima 200 uds, Color Temperature: 4000K SupplyVoltage: IP:65 optics IK:08 weight: 10.5 kg lumen package: 34,000 lumens efficacy: 113 lm/w CONSUMO ENERGIA (W): 300 w.</t>
  </si>
  <si>
    <t>Luminaria tipo proyector BUXUS 200 25 °marca GDS Lighting cantidad de LED: maxima 200 uds Color Temperature: 4000K SupplyVoltage: IP:65 optics IK:08 weight: 10.5kg lumen package: 36,000 lumens efficacy: 120 lm/w CONSUMO ENERGIA (W): 300 w</t>
  </si>
  <si>
    <t xml:space="preserve">marca GDS Lighting cantidad de LED: maxima 200 uds Color Temperature: 4000K SupplyVoltage: IP:65 optics IK:08 weight: 10.5kg lumen package: 36,000 lumens efficacy: 120 lm/w CONSUMO ENERGIA (W): 300 w. </t>
  </si>
  <si>
    <t>GUAYAS VERTICALES DE 3/8" (9mm) DISTANCIA ENTRE GUAYAS 20 CMS EN ACERO INOXIDABLE, HERRAJES Y TENSORES EN ACERO INOXIDABLE 3/8"</t>
  </si>
  <si>
    <t xml:space="preserve">MALLA ELECTROSOLDADA 15*15 CMS ACERO GALVANIZADO CON RECUBRIMIENTO ANTIOXIDANTE </t>
  </si>
  <si>
    <t xml:space="preserve">VIGA IPE 100 ANCLADA SOBRE MUROS CON ANCLAJE DE 3/8" INCLUYE EPOXICO Y ANCLAJES A MURO </t>
  </si>
  <si>
    <t>LAMINA DRENANTE PARA CUBIERTAS EN POLIETILENO DE ALTA DENSIDAD CON CAPACIDAD DE RETENCION DE 4.4 I/M2 (h=2cm)</t>
  </si>
  <si>
    <t>Juego multifunción compuesto por Tres torres, Deslizadero, paneles lúdicos edad 3-12 años capacidad 10 usuarios Las dimensiones del módulo son: 511 cm x 478 cm. Zona de seguridad 45 mt2. Altura Total de 210 cm, Producto Certificado con Norma EN 1176, Materiales: ACERO INOXIDABLE ASISI 304 TAPONES DE TUBERÍA SEGUROS FABRICADOS DE INYECCIÓN MOLDEADA POLIAMIDA PLACAS DE PAREDES HECHO DE COLORES TRIPLE CAPA 15 MM POLIETILENO HDPE VENTANA HEMISFÉRICA CON UN DIÁMETRO DE 400 mm PLACAS DE LAS PAREDES Y PLATAFORMAS HECHAS DE COLORIDO HPL 13 MM POLIETILENO MODULAR HECHOS DE POLIETILENO ROTOMOLDEADO POR INYECCIÓN EN POLIAMIDA ROCAS DE ESCALADA HECHAS DE ASTILLAS Y POLIÉSTER COLORIDO ELEMENTOS DE CONEXIÓN COMO TORNILLOS, TUERCAS, ARANDELAS DE ACERO INOXIDABLE</t>
  </si>
  <si>
    <t>Juego para infantes en forma de cabaña con xilofono musical edad 1-8 años capacidad 10 usuarios, Las dimensiones del módulo son: 170 cm x 221 cm. Zona de seguridad 20.55 mt2. Altura Total de 188 cm. Producto Certificado con Norma EN 1176, Materiales: ACERO INOXIDABLE ASISI 304 TECHO EN POLIETILENO ROTOMOLDEADO MODULO DE MOVIMIENTO QUE PERMITE MOVER FORMAS DIDACTICAS QUE PERMITE LA ESTUMULACIÓN VISUAL MOTRIZ TAPONES DE TUBERÍA SEGUROS FABRICADOS DE INYECCIÓN MOLDEADA POLIAMIDA MÓDULO DE PASAJE HECHO DE PLACA HDPE DE 15 MM PLACAS DE PAREDES DE ESCALAR HECHO DE COLORES TRIPLE CAPA 15 MM POLIETILENO HDPE ELEMENTOS DE CONEXIÓN COMO TORNILLOS, TUERCAS, ARANDELAS DE ACERO INOXIDABLE</t>
  </si>
  <si>
    <t>Juego de inclinación con topes amortiguados de piso edad 5-12 años capacidad 2 usuarios Las dimensiones del módulo son: 104 cm x 176 cm. Zona de seguridad 16 mt2. Altura Total de 116 cm. Producto Certificado con Norma EN 1176 Materiales: ACERO NEGRO S235JR PLACAS DE LAS PAREDES Y PLATAFORMAS HECHAS DE COLORIDO HPL 13 MM TERMINACIONES DE POSTES TERMINADAS CON CAUCHO EPDM SUAVE</t>
  </si>
  <si>
    <t>Juego panel de música tipo Piano edad 1-7 años capacidad 1 usuarios Las dimensiones del módulo son: 17 cm x 90 cm. Zona de seguridad 11 mt2. Altura Total de 125 cm. Producto Certificado con Norma EN 1176 Materiales: ACERO INOXIDABLE ASISI 304 TAPONES DE TUBERÍA SEGUROS FABRICADOS DE INYECCIÓN MOLDEADA POLIAMIDA PLACAS DE LAS PAREDES Y PLATAFORMAS HECHAS DE COLORIDO HPL 15 MM PLACA Y TOPE CONECTORES HECHOS DE MOLDEADO POR INYECCIÓN EN POLIAMIDA</t>
  </si>
  <si>
    <t>Modulo en concreto de ambientación natural, propia para espacios urbanos con características funcionales, de desempeño, durabilidad y estética. Se conforma de una pieza geométrica de alta resistencia que incluye una banca con soporte para sentarse y un vacio para contenido vegetal. Concebido para lograr la interacción entre las personas y a su vez con especies naturales aportando un entorno amigable y de bajo mantenimiento. DIMENSIONES: 820 X1300X1200 MM PESO:1400 Kg. Materiales: Concreto reforzado 3000 psi prefabricado con mezcla húmeda y aligeramiento, acabado liso. Color gris. Varilla redonda corrugada de 3/8” de 60000 psi Ensayos de Laboratorio: Módulo en concreto diseñado y construido bajo altos estándares de calidad resistencia a la compresión de núcleos según norma NTC 3658</t>
  </si>
  <si>
    <t xml:space="preserve">Mueble urbano de ambientación publicitaria. Se compone de tres piezas incorporadas, un bicicletero con soporte para 4 bicicletas, modulo en concreto de alta resistencia y de bajo mantenimiento, además de un panel informativo fijado al módulo. Diseñado para el servicio de parqueo de las bicicletas a la vez que brinda información de interés DIIMENSIONES: 1800X1500X400 MM PESO:1650 Kg.MATERIALES: Concreto reforzado 3000 psi prefabricado con mezcla húmeda y aligeramiento acabado liso. Color gris. Varilla redonda corrugada de 3/8” de 60000 PSI Tubo acero CR redondo de 1 ½” cal 1.2 mm </t>
  </si>
  <si>
    <t>Mueble urbano de ambientación natural. Se compone de tres piezas incorporadas, un bicicletero con soporte para 4 bicicletas, modulo en concreto de alta resistencia y de bajo mantenimiento con un vacio para contenido vegetal. Diseñado para el servicio de parqueo de las bicicletas en un entorno natural amigable. DIMENSIONES: 1000X1500X400 MM PESO:1650 Kg. MATERIALES Concreto reforzado 3000 psi prefabricado con mezcla húmeda y aligeramiento, acabado liso. Color gris. Varilla redonda corrugada de 3/8” de 60000 psi Tubo acero CR redondo de 1 ½” cal 1.2 mm Soldadura tipo MIG ER70S - 6 - 0,8 mm</t>
  </si>
  <si>
    <t>Mueble urbano de ambientación publicitaria propia de espacios urbanos, agradables y versatiles, con funcionalidad de uso como asiento individual o grupal a la vez que brinda información de interés para los usuarios del contexto o con fines publicitarios. zonas verdes, parques y espacio público en general. DIMENSIONES: 1150X2000X395 MM PESO:140 Kg. MATERIALES Tubo acero CR cuadrado de 1 1/2” x 1 1/2” cal 1.2 mm WPC espesor 20 mm. Tubo acero CR rectangular de 3” x 1 1/2” cal 1.2 mm Lamina CR calibre 18 Vinilo impreso full color con arte publicitario a elegir.</t>
  </si>
  <si>
    <t>Modulo en concreto que incorpora un espacio de socialización con características funcionales y estéticas. Se conforma de una pieza geométrica de alta resistencia de dos puestos y mesa que genera un espacio de convivencia haciendo más amigable los espacios públicos e invitando a la población a la interacción con su contexto. DIMENSIONES: 800X1500X570 MM PESO:348 Kg. MATERIALES Concreto reforzado 3000 psi prefabricado con mezcla húmeda y aligeramiento, acabado liso. Color gris.Varilla redonda corrugada de 3/8” de 60000 psi Platina de acero HR 3/16" INSTALACIÓN El módulo debe ubicarse apoyado al piso, el cual deberá ser una superficie dura y nivelada.</t>
  </si>
  <si>
    <t>Modulo en concreto que incorpora un espacio de socialización con características funcionales y estéticas. Se conforma de una pieza geométrica de alta resistencia de dos puestos y mesa que genera un espacio de convivencia haciendo más amigable los espacios públicos e invitando a la población a la interacción con su contexto. DIMENSIONES: 800X1500X1500 MM PESO: 660 Kg MATERIALES Concreto reforzado 3000 psi prefabricado con mezcla húmeda y aligeramiento, acabado liso. Color gris. Varilla redonda corrugada de 3/8” de 60000 psi Platina de acero HR 3/16" INSTALACIÓN El módulo debe ubicarse apoyado al piso, el cual deberá ser una superficie dura y nivelada.</t>
  </si>
  <si>
    <t>Modulo en concreto de ambientación natural propia para espacios urbanos cumpliendo con características funcionales y estéticas. Se conforma de una pieza geométrica que cuenta con un vació para contenido vegetal. Concebido para lograr la interacción entre las personas y a su vez con las especies naturales aportando un entorno amigable. Se caracteriza por su versatilidad y su capacidad de conformar diferentes agrupaciones, dando la posibilidad de generar, desde elementos aislados hasta líneas rectas o sinuosas de gran formato. DIMENSIONES: 420X540X620 MM PESO:170 Kg. MATERIALES Concreto reforzado 3000 psi prefabricado con mezcla húmeda y aligeramiento, acabado liso. Color gris. Varilla redonda corrugada de 3/8” de 60000 psi</t>
  </si>
  <si>
    <t>Modulo en concreto de ambientación natural, propia para espacios urbanos versátiles cumpliendo con características funcionales, de desempeño, durabilidad y estética. Se conforma de una pieza geométrica de alta resistencia que incluye una bancas con soporte para sentarse y 2 vacios para contenido vegetal de baja altura. Concebido para lograr la interacción entre las personas y a su vez con especies naturales aportando un entorno amigable y de bajo mantenimiento. DIMENSIONES: 725 X 2010X880 MM PESO:1420 Kg MATERIALES Concreto reforzado 3000 psi prefabricado con mezcla húmeda y aligeramiento, acabado liso. Color gris. Varilla redonda corrugada de 3/8” de 60000 psi</t>
  </si>
  <si>
    <t>Modulo en concreto de ambientación natural, propia para espacios urbanos versátiles cumpliendo con características funcionales, de desempeño, durabilidad y estética. Se conforma de una pieza geométrica de alta resistencia que incluye una bancas con soporte para sentarse y 2 vacios para contenido vegetal de baja altura. Concebido para lograr la interacción entre las personas y a su vez con especies naturales aportando un entorno amigable y de bajo mantenimiento. DIMENSIONES: 1000 X 2010X880 MM ESO:1450 Kg MATERIALES Concreto reforzado 3000 psi prefabricado con mezcla húmeda y aligeramiento, acabado liso. Color gris. Varilla redonda corrugada de 3/8” de 60000 psi</t>
  </si>
  <si>
    <t>Modulo en concreto de ambientación natural, propia para espacios urbanos versátiles cumpliendo con características funcionales, de desempeño, durabilidad y estética. Se conforma de una pieza geométrica de alta resistencia que incluye una bancas con soporte para sentarse y 2 vacios para contenido vegetal de baja altura. Concebido para lograr la interacción entre las personas y a su vez con especies naturales aportando un entorno amigable y de bajo mantenimiento. DIMENSIONES: 1200 X 2010X880 MM PESO:1490 Kg. MATERIALES Concreto reforzado 3000 psi prefabricado con mezcla húmeda y aligeramiento, acabado liso. Color gris. Varilla redonda corrugada de 3/8” de 60000 psi</t>
  </si>
  <si>
    <t>Casillero metálico para almacenaje de elementos de alto volumen, módulo de 4 puestos para montar en filas o islas ensamblando lateral con lateral o espaldar - espaldar Con portacandado, Con porta rótulo punzonado, Con perforaciones punzonadas para ventilación, Con manija figurada a lo largo de la puerta, sistema de apertura mediante pivote en varilla superior e inferior MATERIALES Estructura, puertas ,refuerzo vertical de puertas en Lámina Cold rolled calibre 24 Platina de acero de 3/4" x1/8" Niveladores en polipropileno con tornillo de acero</t>
  </si>
  <si>
    <t>Material: LDPE (Polietileno de Baja Densidad), Tipo: Resistencia UV y Borde de Lona, Color: Azul, Forma: Rectangular y Circular, Grosor: 150 micrones, Forma de Burbuja: Burbuja Ovalada en forma de maní Fuerza y Resistencia de la Burbuja: Transversal 66.30N, Longitudinal 91.53N</t>
  </si>
  <si>
    <t xml:space="preserve">Dispositivo telescópico con tubo de aluminio de 80 a 100 mm de diámetro, soporte en acero inoxidable, un lateral fijo y un lateral con ruedas, incluye cintas con pinzas para sujetar el cobertor térmico. Permite extender y recoger el cobertor flotante y desplazarlo hasta el lugar de almacenamiento fácilmente, quedando despejada la zona de baño. </t>
  </si>
  <si>
    <t>Tipo: BGP760 (Versión micro), BGP761 (Versión mini), BGP762 (Versión mediana), BGP763 (Versión grande) Fuente de luz: Módulo LED IntegralPoder, Versión micro: 8 hasta 41 W, Versión mini: 31 hasta 76 W, Versión mediana: 65 hasta 152 W, Versión grande: 160 hasta 228 W Flujo luminoso: Versión micro: de 800 a 4700 lm (sistema), Versión mini: de 3000 a 9400 lm (sistema), Versión mediana: de 8300 a 18800 lm (sistema), Versión grande: de 20600 a 28400 lm (sistema) Eficacia de Luminaria: Versión micro: hasta 126 lm / W, Versión mini: hasta 130 lm / W, Versión mediana: hasta 130 lm / W, Versión grande: hasta 130 lm / W Temperatura de Color: Blanco calido (WW): 3000 K, Blanco neutro (NW): 4000 K, Blanco frío (CW): 5700 K Vida útil: 100.000 horas mínimo en L90B10 Rango de temperatura de Funcionamiento: -20 &lt;Ta &lt;40 °C (sobre +50°C algunas limitaciones de flujo luminoso)</t>
  </si>
  <si>
    <t xml:space="preserve">Tipo: BGP760 (Versión micro), BGP761 (Versión mini), BGP762 (Versión mediana), BGP763 (Versión grande) Fuente de luz: Módulo LED IntegralPoder, Versión micro: 8 hasta 41 W, Versión mini: 31 hasta 76 W, Versión mediana: 65 hasta 152 W, Versión grande: 160 hasta 228 W Flujo luminoso: Versión micro: de 800 a 4700 lm (sistema), Versión mini: de 3000 a 9400 lm (sistema), Versión mediana: de 8300 a 18800 lm (sistema), Versión grande: de 20600 a 28400 lm (sistema) Eficacia de Luminaria: Versión micro: hasta 126 lm / W, Versión mini: hasta 130 lm / W, Versión mediana: hasta 130 lm / W, Versión grande: hasta 130 lm / W </t>
  </si>
  <si>
    <t>Tipo: BGP760 (Versión micro), BGP761 (Versión mini), BGP762 (Versión mediana), BGP763 (Versión grande) Fuente de luz: Módulo LED IntegralPoder, Versión micro: 8 hasta 41 W, Versión mini: 31 hasta 76 W, Versión mediana: 65 hasta 152 W, Versión grande: 160 hasta 228 W Flujo luminoso: Versión micro: de 800 a 4700 lm (sistema), Versión mini: de 3000 a 9400 lm (sistema), Versión mediana: de 8300 a 18800 lm (sistema), Versión grande: de 20600 a 28400 lm (sistema) Eficacia de Luminaria: Versión micro: hasta 126 lm / W, Versión mini: hasta 130 lm / W, Versión mediana: hasta 130 lm / W, Versión grande: hasta 130 lm / W</t>
  </si>
  <si>
    <t>Tipo: BGP760 (Versión micro), BGP761 (Versión mini), BGP762 (Versión mediana), BGP763 (Versión grande) te de luz: Módulo LED IntegralPoder, Versión micro: 8 hasta 41 W, Versión mini: 31 hasta 76 W, Versión mediana: 65 hasta 152 W, Versión grande: 160 hasta 228 W Flujo luminoso: Versión micro: de 800 a 4700 lm (sistema), Versión mini: de 3000 a 9400 lm (sistema), Versión mediana: de 8300 a 18800 lm (sistema), Versión grande: de 20600 a 28400 lm (sistema) Eficacia de Luminaria: Versión micro: hasta 126 lm / W, Versión mini: hasta 130 lm / W, Versión mediana: hasta 130 lm / W, Versión grande: hasta 130 lm / W</t>
  </si>
  <si>
    <t>Sistema de proyección de luz de iluminación LED que cumple con los estándares de transmisión televisiva más recientes. Diseñado exclusivamente para espacios deportivos y de usos múltiples, ofrece una excelente calidad de la luz, una eficaz gestión térmica y una larga duración. Código de la línea de lámparas LED1800 [ LED module 180000 lm] Color de la fuente de luz 957 blanco frío Dimensiones (alto x ancho x profundidad) 695 x 695 x 441 mm (27.4 x 27.4 x 17.4 in) Tipo de cubierta/lente óptico Recipiente/cubierta de policarbonato transparente</t>
  </si>
  <si>
    <t xml:space="preserve">Proyector LED establece el estándar en distribución óptica de gran calidad con un alto rendimiento y una baja contaminación lumínica (o control de luz efectivo). Desde iluminación de deportes hasta iluminación de áreas, incluidos los postes altos necesarios, proyecta la luz exactamente donde debe dirigirse. Funcionamiento de emergencia Funcionamiento de emergencia Fuente de luz reemplazable No Controlador incluido Si Tipo de cubierta/lente óptico Óptica de microlente de policarbonato Interfaz de control DALI Conexión Cables y guías otantes Cable Cable de 1,5 m sin enchufe Clase de protección IEC Clase de seguridad </t>
  </si>
  <si>
    <t>Proyector LED establece el estándar en distribución óptica de gran calidad con un alto rendimiento y una baja contaminación lumínica (o control de luz efectivo). Desde iluminación de deportes hasta iluminación de áreas, incluidos los postes altos necesarios, proyecta la luz exactamente donde debe dirigirse. Funcionamiento de emergencia Color de la fuente de luz 730 blanco cálido Fuente de luz reemplazable No Controlador incluido Si Tipo de cubierta/lente óptico Óptica de microlente de policarbonato Interfaz de control DALI Conexión Cables y guías otantes Cable Cable de 1,5 m sin enchufe Clase de protección IEC Clase de seguridad</t>
  </si>
  <si>
    <t xml:space="preserve">Proyector LED establece el estándar en distribución óptica de gran calidad con un alto rendimiento y una baja contaminación lumínica (o control de luz efectivo). Desde iluminación de deportes hasta iluminación de áreas, incluidos los postes altos necesarios, proyecta la luz exactamente donde debe dirigirse. Funcionamiento de emergencia Color de la fuente de luz 730 blanco cálido Fuente de luz reemplazable No Controlador incluido Si Tipo de cubierta/lente óptico Óptica de microlente de policarbonato Interfaz de control DALI Conexión Cables y guías otantes Cable Cable de 1,5 m sin enchufe Clase de protección IEC Clase de seguridad </t>
  </si>
  <si>
    <t>Proyector LED establece el estándar en distribución óptica de gran calidad con un alto rendimiento y una baja contaminación lumínica (o control de luz efectivo). Desde iluminación de deportes hasta iluminación de áreas, incluidos los postes altos necesarios, proyecta la luz exactamente donde debe dirigirse. Funcionamiento de emergencia Color de la fuente de luz 730 blanco cálido Fuente de luz reemplazable No Controlador incluido Si Tipo de cubierta/lente óptico Óptica de microlente de policarbonato Interfaz de control DALI Conexión Cables y guías otantes Cable Cable de 1,5 m sin enchufe Clase de protección IEC Clase de seguridad I</t>
  </si>
  <si>
    <t>Lámparas LED TrueForce ofrecen una solución LED sencilla con una recuperación rápida para reemplazar las lámparas HID en aplicaciones post-top. Estas lámparas aportan los beneficios de la eficiencia energética y la vida útil prolongada de la tecnología LED. Características: Solución de tensión de red directa: 110-277 V Vida útil prolongada de 50 000 horas Gran producción de flujo luminoso, encendido instantáneo, sin centelleo, tamaño de lámpara y distribución de la iluminación correctos para una renovación directa Protección contra sobretensión y OTP (protección contra exceso de temperatura) Dimensiones: 84mm x 195mm</t>
  </si>
  <si>
    <t>Alumbrado urbano para parques y/o jardines, con estilo y a la vez clásico Características: Optica: Simétrica 90 x 90 Solución de tensión de red directa: 110-277 V Vida útil prolongada de 50 000 horas Temperatura Color: 3000 k Flujo Luminoso Inicial: 4000 lm</t>
  </si>
  <si>
    <t>Bolardo Luminoso para caminos o senderos, proporciona un bajo deslumbramiento combinada con tecnología LED de bajo consumo. Esta pilona tiene una gran uniformidad lumínica y resistente bronce arquitectónico. Características:  Color Neutral Distribución Simétrica Voltage 120-277 VAC Material Bronce Lumen 2508 Eficacia 97 LPW Montaje: El ensamblaje de la base consta de una plataforma de fundición a presión. El ensamblaje está asegurado y nivelado al montaje. base con cuatro (4) 3/8"-16 X 12" X 2.9" (M10x 1,5 x 30,5 cm x 7,5 cm) pernos de anclaje en un círculo de pernos de 5-3/4" (14,6 cm). Plantilla de montaje y pernos de anclaje incluidos.</t>
  </si>
  <si>
    <t>El panel es una solución de LED económica que proporciona iluminación confiable y calificada en áreas de trabajo en una larga duración, que crea un entorno de oficina más brillante y más saludable. Información general Initial luminous flux (system flux) 4000 lm Tolerancia del flujo luminoso +/-10% Eficacia de la luminaria LED inicial 111 lm/W Temperatura de color correlacionada inic. 4000 K Init. Color Rendering Index ≥80 Potencia de entrada inicial 36 W Tolerancia del consumo de energía +/-10%</t>
  </si>
  <si>
    <t>El panel es una solución de LED económica que proporciona iluminación confiable y calificada en áreas de trabajo en una larga duración, que crea un entorno de oficina más brillante y más saludable. Información general Características 10 W/20 W/30 W/50 W/100 W/150 W/200 W 120 277 V~ 6.500 K (CW) Eficacia del sistema: 85 lm/W 30.000 horas de vida útil (1 año de garantía) PF &gt; 0,9 20 °C &lt; Ta &lt; 40 °C Cumple con las normas IEC60598, CB, RETILAP, IRAM Información general: Índice corr. Temperatura de color 6500 K Índice Índice de reproducción cromática &gt;80</t>
  </si>
  <si>
    <t>El panel es una solución de LED económica que proporciona iluminación confiable y calificada en áreas de trabajo en una larga duración, que crea un entorno de oficina más brillante y más saludable. Información general Características 10 W/20 W/30 W/50 W/100 W/150 W/200 W 120 277 V~ 6.500 K (CW) Eficacia del sistema: 85 lm/W 30.000 horas de vida útil (1 año de garantía) PF &gt; 0,9 20 °C &lt; Ta &lt; 40 °C Cumple con las normas IEC60598, CB, RETILAP, IRAM Información general: Índice corr. Temperatura de color 6500 K  Índice de reproducción cromática &gt;80</t>
  </si>
  <si>
    <t xml:space="preserve">El panel es una solución de LED económica que proporciona iluminación confiable y calificada en áreas de trabajo en una larga duración, que crea un entorno de oficina más brillante y más saludable. Información general Características 10 W/20 W/30 W/50 W/100 W/150 W/200 W 120 277 V~ 6.500 K (CW) Eficacia del sistema: 85 lm/W 30.000 horas de vida útil (1 año de garantía) PF &gt; 0,9 20 °C &lt; Ta &lt; 40 °C Cumple con las normas IEC60598, CB, RETILAP, IRAM Información general: Índice corr. Temperatura de color 6500 K Índice Índice de reproducción cromática &gt;80 </t>
  </si>
  <si>
    <t>Alumbrado público solar integrado con batería de fosfato de ferro y litio, panel solar y cargador integrados en la luminaria. Aluminio fundido de presión para solidez y una larga vida útil. Brazo de montaje en poste especialmente diseñado que permite diferentes ángulos de inclinación así como el montaje superior y lateral en poste. Características: Alta eficacia lumínica de 175 lm/Watt para maximizar el rendimiento de la batería Batería de fosfato de hierro de litio reemplazable para una vida útil larga y operaciones sin problemas. Controlador de carga MPPT para una máxima eficiencia Carcasa de aluminio fundido de presión para una buena solidez y excelente disipación del calor. Brazo de montaje en poste especialmente diseñado con ángulos de inclinación ajustable de 0 a 15 grados, que también se puede utilizar en posiciones de montaje lateral y superiores en postes Perfil de regulación de iluminación establecido de fábrica, junto con sensor PIR para maximizar el tiempo de ejecución. Característica de autodiagnóstico junto con indicadores LED de carga, descarga y límite de la batería</t>
  </si>
  <si>
    <t>Alumbrado público solar integrado con batería de fosfato de ferro y litio, panel solar y cargador integrados en la luminaria. Aluminio fundido de presión para solidez y una larga vida útil. Brazo de montaje en poste especialmente diseñado que permite diferentes ángulos de inclinación así como el montaje superior y lateral en poste. Características: lta eficacia lumínica de 175 lm/Watt para maximizar el rendimiento de la batería Batería de fosfato de hierro de litio reemplazable para una vida útil larga y operaciones sin problemas. Controlador de carga MPPT para una máxima eficiencia Carcasa de aluminio fundido de presión para una buena solidez y excelente disipación del calor. Brazo de montaje en poste especialmente diseñado con ángulos de inclinación ajustable de 0 a 15 grados, que también se puede utilizar en posiciones de montaje lateral y superiores en postes Perfil de regulación de iluminación establecido de fábrica, junto con sensor PIR para maximizar el tiempo de ejecución. Característica de autodiagnóstico junto con indicadores LED de carga, descarga y límite de la batería</t>
  </si>
  <si>
    <t>ESPECIFICACIONES TÉCNICAS: CaO (Total), % ASTM C-25/NTC 5059 90,0 Min. CaO (Disponible), % NTC 1398 87,0 Min. MgO, % FRX 1,0 Max. SiO2, % FRX 2,0 Max. Fe2O3 + Al2O3, % FRX 0,7 Max Insolubles en HCl, % NTC 1838 3,5 Max PPC, % CS744 LECO 6,5 Max</t>
  </si>
  <si>
    <t xml:space="preserve">Se homologa por el código 13820 Kit Solar Syl-Street Gel 60W    </t>
  </si>
  <si>
    <t xml:space="preserve">Se homologa con código 13821 Kit Solar Syl-Street Gel 60W    </t>
  </si>
  <si>
    <t xml:space="preserve">Se homologa con código 13822 Kit Solar Syl-Street Gel 90W. DATOS LUMINARIA DATOS PANEL DATOS BATERIA: Temperatura de color 4000K (NW) Cantidad de Paneles 2 Cantidad de Baterias 2 Flujo luminoso inicial 12240 lm Potencia máxima paneles 100W Tipo batería Acid Gel+Separador AGM+Caja ABSReproducción de color (IRC) ≥70 Tensión max. de salida unit 18.3V Capacidad 100Ah Vida útil LED 100000 h * Corriente max. Unit 5.46A Tensión nominal 12VDC Eficacia Luminaria 136 lm/W Corriente de corto circuito unit5.79A Ciclos de funcionamiento 1000 ciclos+DOD 50% Potencia Luminaria 90 W No de Celdas 36(4X9) Vida útil estimada 3 años,     </t>
  </si>
  <si>
    <t>ESPECIFICACIONES: MATERIAL: ALAMBRE DE ACERO GALVANIZADO CALIBRE: 10 (3.4mm) HUECO: 2"</t>
  </si>
  <si>
    <t>ESPECIFICACIONES: MATERIAL: ACERO GALVANIZADO CALIBRE: 2.5mm DIAMETRO: 2" LONGITUD: 6m</t>
  </si>
  <si>
    <t>ESPECIFICACIONES: MATERIAL: ACERO GALVANIZADO CALIBRE: 2.5mm DIAMETRO: 3" LONGITUD: 6m</t>
  </si>
  <si>
    <t>Juego Lúdico Diabolo Baby J38702, Diseñado para niños de 0.5 a 6 años de una altura máxima de 1 mt. Altura: 2.48m Largo: 2.15m Ancho: 2.12m. Elementos Constituyentes: Plataforma Al:0.6m Tobogan Al: 0.6m Pasarela de conexión de 3" con valla de madera Escalones de Acceso para Bebés Instalación Se requiere un área de 5.48m x 5.15m Dado de 14 mt2 de 0.6m de profundidad Dado de 7.5m2 de 1m de profundidad Certificado norma EN 1176</t>
  </si>
  <si>
    <t>(suministro + instalacion)</t>
  </si>
  <si>
    <t>Juego Lúdico Diabolo J3836, Diseñado para niños de 2 a 12 años de una altura máxima de 1.8 mt. Altura: 4.28m Largo: 2.78m Ancho: 2.94m. Elementos Constituyentes: Torre Al: 1.17m Escalera Intermedia Plataforma Al:0.6m Escalera Red Trepa Poste  Escalera de Barras Pared Trepa Asiento Panel para contar Instalación Se requiere un área de 6m x 7.78m Dado de 5.5 mt2 de 0.6m de profundidad Dado de 8.5m2 de 1.17m de profundidad Dado de 12.5m2 de 1.8m de profundidad Certificado norma EN 1176</t>
  </si>
  <si>
    <t>Juego Diabolo J3711, Diseñado para niños de 0.5 a 6 años de una altura máxima de 1 mt.  Altura: 2.48m Largo: 3.22m Ancho: 2.12m.  Elementos Constituyentes: Plataforma Al:0.6m  Escalera de Acceso para bebes Tobogán Al 0.6m Techo Carril de color Torre Casa de paneles altos Panel ludico musical Instalación Se requiere un área de 5.48mt2 x 6.25mt2 Dado de 18mt2 de 0.6m de profundidad Dado de 7.5m2 de 1m de profundidad Certificado norma EN 1176</t>
  </si>
  <si>
    <t>Juego Diabolo J38106, Diseñado para niños de 3 a 12 años de una altura máxima de 2.6 mt. Altura: 4.63m Largo: 3.51m Ancho: 3.2m. Elementos Constituyentes: Plataforma Rectangular Techo Pared de Trepa Escalera Cocotero Escalera de cuerda Plataforma Al: 1,17m Tobogán Escalera Inclinada Panel para contar Instalación Se requiere un área de 6.85mt2 x 7.96mt2 Dado de 4mt2 de 1m de profundidad Dado de 10.5m2 de 1.17m de profundidad Dado de 10mt2 de 1.37m de profundidad Dado de 5.5mt2 de 2m de profundidad Dado de 17.5mt2 de 2.6m de profundidad Certificado norma EN 1176</t>
  </si>
  <si>
    <t>(SUMINISTRO + INSTALACION)</t>
  </si>
  <si>
    <t>Juego Diabolo J38108, Diseñado para niños de 3 a 12 años de una altura máxima de 2.6 mt. Altura: 8.26m Largo: 4.07m Ancho: 2.7m. Elementos Constituyentes: Plataforma Rectangular Tobogán Escalerilla curvada Peldaños Flotantes Red de Trepa Curvada Puente Inclinado Plataforma Rectangular Tobogán Speed Pared de Trepa Instalación Se requiere un área de 7.16mt2 x 12.5mt2  Dado de 2.5mt2 de 0.6m de profundidad Dado de 7.5m2 de 1m de profundidad Dado de 20.5mt2 de 1.37m de profundidad Dado de 6.5mt2 de 2.1m de profundidad Dado de 16mt2 de 2.5m de profundidad Dado de 16.5mt2 de 2.6m de profundidad Certificado norma EN 1176</t>
  </si>
  <si>
    <t>Juego Diabolo J38129, Diseñado para niños de 3 a 12 años de una altura máxima de 1.17 mt. Altura: 5.87m Largo: 3.66m Ancho: 2.58m. Elementos Constituyentes: Tobogán Al: 1.17m Escalera Intermedia Escalera Tobogán Al: 0.6m Superficie Inclinada Panel de Flores Panel de Juego Instalación Se requiere un área de 9.37mt2 x 7.16mt2 Dado de 9mt2 de 0.6m de profundidad Dado de 17.5m2 de 1m de profundidad Dado de 16mt2 de 1.17m de profundidad Certificado norma EN 1176</t>
  </si>
  <si>
    <t>Juego Diabolo J3873, Diseñado para niños de 2 a 12 años de una altura máxima de 1.8 mt. Altura: 6.18m Largo: 3.58m Ancho: 2.94m. Elementos Constituyentes: Tobogán Al: 1.17m  plataforma Al: 0.6m Escalera Pasarela Escalera Intermedia Tobogán Al: 0.6m Panel para contar Torre Al 1.17m Red de Trepa  Instalación Se requiere un área de 6.77mt2 x 9.97mt2 Dado de 5mt2 de 0.6m de profundidad Dado de 10m2 de 1m de profundidad Dado de 17mt2 de 1.17m de profundidad Dado de 12mt2 de 1.8m de profundidad Certificado norma EN 1176</t>
  </si>
  <si>
    <t>Juego Diabolo J5600, Diseñado para niños de 3 a 12 años de una altura máxima de 2.37mt. Altura: 6.85m Largo: 3.86m Ancho: 5.2m. Elementos Constituyentes: Escalera de cuerdas Interconexión Visor Pirata Panel de Reloj Plataforma Al: 2.37m Tobogán Al 2.37m Panel de Juego Cabaña empalizada 2 Asientos Suspendidos Instalación Se requiere un área de 10.58mt2 x 6.66mt2 Dado de 6mt2 de 0.6m de profundidad Dado de 4m2 de 1m de profundidad Dado de 6.5mt2 de 1.5m de profundidad Dado de 12mt2 de 1.77m de profundidad Dado de 8.5mt2 de 1.95m de profundidad Dado de 10mt2 de 2.37m de profundidad Certificado norma EN 1176</t>
  </si>
  <si>
    <t>Juego Kanope J56100, Diseñado para niños de 3 a 12 años de una altura máxima de 2.56mt. Altura: 7.03m Largo: 6.31m Ancho: 6.86m. Elementos Constituyentes: Torre 6m / 5 Balcones Muro de Escalda Al 1.37m Tubo de Bomberos Visor Pirata Tobogán Al 2.37m Tobogá Polietileno Al 4.17m Instalación Se requiere un área de 10.58mt2 x 9.03mt2 Dado de 13.5mt2 de 0.6m de profundidad Dado de 18.5m2 de 1m de profundidad Dado de 6.5mt2 de 1.37m de profundidad Dado de 11.5mt2 de 2.37m de profundidad Dado de 11.5mt2 de 2.56m de profundidad Certificado norma EN 1176</t>
  </si>
  <si>
    <t>Juego Biibox J45417, Diseñado para niños de 3 a 12 años de una altura máxima de 2.9mt. Altura: 17.56m Largo: 13.54m Ancho: 4.36m. Elementos Constituyentes: Teleférico Plataforma Compacta 3 postes Al: 1.17m Asiento y Mesa Pasarela Recta Plataforma Inoxidable Al: 1,37m Tobogán Inoxidable Al: 1.37m Pasarela Pequeño paso Plataforma Aluminio - 4 postes Al.: 1,37 m Túnel Sacacorchos Al: 1.37 / 1.77m Rodadero deslizante Al: 1.37m Trepa mariposa Plataforma Inox - 3 postes Al.: 1,77 m Girsocopio Cruce Balcón Al: 1,95 m Tobogán turbo Al.: 1,95 m Instalacion Se requiere un área de 21.02mt2 x 16.1mt2 Dado de 18.5mt2 de 0.6m de profundidad Dado de 7m2 de 0.7m de profundidad Dado de 8.5m2 de 1m de profundidad Dado de 7mt2 de 1.17m de profundidad Dado de 36mt2 de 1m de profundidad Dado de 18mt2 de 1.37m de profundidad Dado de 14.5mt2 de 1.5m de profundidad Dado de 9.5mt2 de 1.7m de profundidad Dado de 12.5mt2 de 1.95m de profundidad Dado de 20mt2 de 2.1m de profundidad Dado de 24mt2 de 2.9m de profundidad Certificado norma EN 1176</t>
  </si>
  <si>
    <t>Juego Ixo J2584, Diseñado para niños de 6 a 11 años de una altura máxima de 2.9mt. Altura: 5.72m Largo: 3.08m Ancho: 3m. Elementos Constituyentes: Torre delta Red inclinada delta Tobogán rápido Donut horizontal Muro de escalada Instalación Se requiere un área de 6.4mt2 x 9.43mt2 Dado de 2mt2 de 0.6m de profundidad Dado de 18m2 de 1.95m de profundidad Dado de 28m2 de 2.97m de profundidad Certificado norma EN 1176</t>
  </si>
  <si>
    <t>Juego El mundo Vertical J48303, Diseñado para niños de 6 a 14 años de una altura máxima de 2.9mt. Altura: 5.65m Largo: 4.01m Ancho: 4.29m. Elementos Constituyentes: El rombo Gran T Vertical Poste tematización Medieval Tubo de escalada Instalación Se requiere un área de 10.44mt2 x 8.98mt2 Dado de 72mt2 de 2.9m de profundidad Certificado norma EN 1176</t>
  </si>
  <si>
    <t>Juego Buglo 7115, Diseñado para niños de 1 a 8 años. Información del Producto: Dimensiones 445 x 256 cm Zona de seguridad 795 x 556 cm Área de Seguridad 34,09 m² Altura Total: 281 cm Altura Caída Libre 90 cm Número de usuarios 21 Certificación El producto cumple con PN-EN 1176-1: 2017-12 Elementos Constituyentes: Toboganes de acero inoxidable AISI304. Placa con un espesor de 2 mm en forma de la técnica CNC. Placas laterales de polietileno HDPE con un espesor 15 mm, la más alta calidad, completamente resistente a la humedad y los rayos ultravioleta. Toboganes para niños pequeños fabricados en material poliéster. Platos Laterales de polietileno HDPE 15 mm de espesor, el más alto calidad, completamente resistente a la humedad y a los rayos UV. Placas de pared de colores polietileno de tres capas HDPE de 15 mm, de primera calidad, completamente resistente a la humedad y a los rayos UV. Placas de muros y plataformas hecho de material HPL coloreado 13 mm de espesor (negro Tablero HPL de 8 mm de espesor), la más alta calidad, completamente resistente a la humedad y ultravioleta.</t>
  </si>
  <si>
    <t>Juego Buglo 1715, Diseñado para niños de 1 a 8 años. Información del Producto: Dimensiones 672 x 394 cm Zona de seguridad 1042 x 734 cm Área de Seguridad 54.3 m² Altura Total: 422 cm Altura Caída Libre 210 cm Número de usuarios 23 Certificación El producto cumple con PN-EN 1176-1: 2017-12 Elementos Constituyentes: - 2 techos - 1 x tobogán abierto de polietileno - 1 x tobogán de tubo de polietileno - 1 cruce de puente - 1 x entrada de escalera</t>
  </si>
  <si>
    <t>Juego Dino Buglo 8513, Diseñado para niños de 3 a 12 años. Información del Producto: Dimensiones 522 x 345 cm Zona de seguridad 1042 x 734 cm Área de Seguridad 54.3 m² Altura Total: 422 cm Altura Caída Libre 210 cm Número de usuarios 23 Certificación El producto cumple con PN-EN 1176-1: 2017-12 Elementos Constituyentes: - 2 techos - 1 x tobogán abierto de polietileno - 1 x tobogán de tubo de polietileno - 1 cruce de puente - 1 x entrada de escalera</t>
  </si>
  <si>
    <t>Juego Muelle Buglo 5033, Diseñado para niños de 1 a 12 años. Información del Producto: Dimensiones 88 x 248 cm Zona de seguridad 288 x 448 cm Área de Seguridad 11.96 m² Altura Total: 116 cm Altura Caída Libre 70 cm Número de usuarios 8 Certificación El producto cumple con PN-EN 1176-1: 2017-12 Elementos Constituyentes: PLACAS DE PARED DE COLORES TRES CAPAS POLIETILENO HDPE 15 MM DE GROSOR Muelles basculantes de acero para muelles. Diámetro del resorte es de 200 mm y el diámetro la varilla de la que está hecho es de 20mm Primaveras y las fijaciones galvanizadas y recubiertos con poliéster, pinturas resistentes en UV con homologación QUALICOAT. ELEMENTOS ESTRUCTURALES FABRICADO EN ACERO NEGRO S235JR GALVANIZADO POLVO Y PINTADO PLACAS DE PAREDES Y PLATAFORMAS DE COLORES PLÁSTICOS HPL GROSOR 13 MM</t>
  </si>
  <si>
    <t>Juego Tobogán Doble Buglo 1217, Diseñado para niños de 3 a 12 años. Información del Producto: Dimensiones 652 x 699 cm Zona de seguridad 1007 x 1101 cm Área de Seguridad 74.61 m² Altura Total: 524 cm Altura Caída Libre 240 cm Número de usuarios 13 Certificación El producto cumple con PN-EN 1176-1: 2017-12 Elementos Constituyentes: - 2 x tobogán abierto - 2 toboganes de tubo - 1 torre - 1 muro de escalada - 1 malla</t>
  </si>
  <si>
    <t xml:space="preserve"> Punto ecológico de seguridad para exteriores 3 x 180 L Formado por un pedestal de seguridad anclado al piso con tornillos antirrobo y liberación de canecas mediante llave especial y por 3 contenedores de 180 litros (47 gal) de capacidad fabricadas en polietileno inyectado de alta densidad HDPE estabilizado contra la radiación U.V. y exentos de cadmio reuniendo las mejores condiciones de fluidez y alta resistencia al golpe y rotura además de a lixiviados, percolados o agentes externos.  - Diseñado para la recolección y separación de residuos en espacios exteriores con alta demanda. - Puntos ecológicos de gran capacidad que reduce tiempos de vaciado continuo. Cada caneca cuenta con 2 ruedas de caucho silenciosas y una tapa ergonómica ligeramente abombada que evita la retención de aguas de lluvias y de lavado.</t>
  </si>
  <si>
    <t>TABLERO RECTANGULAR DE 32.5CM  X 23CM X 6CM CON UNA CURVATURA DE 1CM EN LA PARTE MAS ANCHA Material: POLIETILENO DE MEDIA DENSIDAD EN POLVO Acabados: COLOR GRIS ENTORNO: TODAS LAS ARISTAS SE ENCUENTRAN REDONDEADAS Descripción: -DOS PROTUBERANCIAS DE 12 MM X 12MM PARA SU ENSAMBLE -UN HUECO CENTRAL DE 2” -DOS ORIFICIOS DE 13 MM EQUIDISTANTES DE SU CENTRO A 36CM PARA EL ENSAMBLE DE LAS ANTERIORES PROTUBERANCIAS -12 INSERTOS DE 6 MM PARA LA FIJACION DE LAS LAMINAS IMPRESAS DE LAS CARAS FRONTALES -2 INSERTOS EN EL COSTADO EQUIDISTANTES DE SU CENTRO A 76 MM UNO DEL OTRO PARA LOGRAR UNIR ENTRE SI LOS TABLEROS PESO: + O – 1.400 GRAMOS</t>
  </si>
  <si>
    <t>TABLERO RECTANGULAR DE 32.5CM  X 86CM X 6CM CON UNA CURVATURA DE 1CM EN LA PARTE MAS ANCHA Material: POLIETILENO DE MEDIA DENSIDAD EN POLVO Acabados: COLOR GRIS ENTORNO: TODAS LAS ARISTAS SE ENCUENTRAN REDONDEADAS Descripción: -2 agujeros de 13 mm para alojar las protuberancias de tablero pequeño - Un hueco central de 2” - Un hueco en la parte superior de 1”1/8 para guiar el poste interno -  10 insertos de 6 mm en cada una de las caras frontales para fijar las láminas impresas (total 20 insertos) - Dos insertos en la parte inferior del tablero equidistantes de su centro a 76 mm uno del otro para lograr unir los tableros - Dos cavidades rectangulares en cada una de las caras del tablero para guiar y fijar internamente el poste. PESO: 4 KG Aproximadamente</t>
  </si>
  <si>
    <t>El GIMNASIO CROSSFIT MODULAR-A es un sistema modular que permite adaptarse a diferentes configuraciones de estructuras de acuerdo al espacio, proporcionando la realización de variados ejercicios de Equilibrio, Coordinación, fuerza, Flexibilidad, Agilidad, potencia y resistencia. Es diseñado y construido teniendo en cuenta las normas vigentes en cuanto a la seguridad en los usuarios y el control de calidad de los materiales de manufactura. • Estructura principal (parales) • Pasamanos • Escalera • Paralelas • Anillos • Agarres Ejercicios de suspensión MATERIALES • Tubo Estructural negro Ø 4" e=2.54 mm. • Acoples entre perfiles módulo en acero fundido • Tubo Estructural negro Ø 1 " e=3 mm • Tornilleria bristol 3/8" • Anillos en acero, ensambles maquinados y Cadena eslabonada en acero • Remate de parales para protección a intemperie con módulo en polipropileno inyectado • Soldadura tipo MIG ER70S - 6 - 0,8 mm • Pintura en polvo electrostática de acabo poliéster para exteriores • Trabarrosca químico</t>
  </si>
  <si>
    <t>El GIMNASIO CROSSFIT MODULAR-A es un sistema modular que permite adaptarse a diferentes configuraciones de estructuras de acuerdo al espacio, proporcionando la realización de variados ejercicios de Equilibrio, Coordinación, fuerza, Flexibilidad, Agilidad, potencia y resistencia. Es diseñado y construido teniendo en cuenta las normas vigentes en cuanto a la seguridad en los usuarios y el control de calidad de los materiales de manufactura. • Estructura principal (parales) • Pasamanos • Red • Anillos • Pasamanos Zig-Zag • Barra 1.3 Mt. • Barra 2.5 Mt. • Barra de 1.8 Mt. • Cuerda de Escalada • Dominadas Abiertas MATERIALES • Tubo Estructural negro Ø 4" e=2.54 mm. • Acoples entre perfiles módulo en acero fundido • Tubo Estructural negro Ø 1 " e=3 mm • Tornilleria bristol 3/8" • Red fabricada en cuerda trenzada recubierta de poliéster de alta tenacidad, reforzada con cables de acero interiores ensambles máquinados y nodos inyectados en polipropileno</t>
  </si>
  <si>
    <t>Iluminando tu camino al éxito Philips SportsStarLED Floodlight establece el estándar en distribución óptica de alta calidad con alto rendimiento y baja contaminación lumínica (o control efectivo de la luz). Desde deportes hasta iluminación de áreas, nuestro sistema, incluidos los mástiles altos necesarios, proyecta la luz exactamente donde debe ir. Con niveles de iluminación adecuados para cualquier entorno con Philips SportsStarLED Floodlight. Características y Beneficios • Apto tanto para áreas de mástil alto como para aplicaciones deportivas. • Múltiples lentes cubren tanto como las necesidades del cliente. • Tanto la versión integrada como la versión remota. • Robusta calidad y fiabilidad.</t>
  </si>
  <si>
    <t>Iluminando tu camino al éxito Philips SportsStarLED Floodlight establece el estándar en distribución óptica de alta calidad con alto rendimiento y baja contaminación lumínica (o control efectivo de la luz). Desde deportes hasta iluminación de áreas, nuestro sistema, incluidos los mástiles altos necesarios, proyecta la luz exactamente donde debe ir. Con niveles de iluminación adecuados para cualquier entorno con Philips SportsStarLED Floodlight. Características y Beneficios • Apto tanto para áreas de mástil alto como para aplicaciones deportivas. • Múltiples lentes cubren tanto como las necesidades del cliente • Tanto la versión integrada como la versión remota. • Robusta calidad y fiabilidad</t>
  </si>
  <si>
    <t>Iluminando tu camino al éxito Philips SportsStarLED Floodlight establece el estándar en distribución óptica de alta calidad con alto rendimiento y baja contaminación lumínica (o control efectivo de la luz). Desde deportes hasta iluminación de áreas, nuestro sistema, incluidos los mástiles altos necesarios, proyecta la luz exactamente donde debe ir. Con niveles de iluminación adecuados para cualquier entorno con Philips SportsStarLED Floodlight. Características y Beneficios. • Apto tanto para áreas de mástil alto como para aplicaciones deportivas. • Múltiples lentes cubren tanto como las necesidades del cliente. • Tanto la versión integrada como la versión remota. • Robusta calidad y fiabilidad. Aplicaciones • Aeropuerto • Puerto y Patio de Contenedores</t>
  </si>
  <si>
    <t xml:space="preserve">Iluminando tu camino al éxito Philips SportsStarLED Floodlight establece el estándar en distribución óptica de alta calidad con alto rendimiento y baja contaminación lumínica (o control efectivo de la luz). Desde deportes hasta iluminación de áreas, nuestro sistema, incluidos los mástiles altos necesarios, proyecta la luz exactamente donde debe ir. Con niveles de iluminación adecuados para cualquier entorno con Philips SportsStarLED Floodlight. Características y Beneficios • Apto tanto para áreas de mástil alto como para aplicaciones deportivas. • Múltiples lentes cubren tanto como las necesidades del cliente. • Tanto la versión integrada como la versión remota. • Robusta calidad y fiabilidad. </t>
  </si>
  <si>
    <t>Iluminando tu camino al éxito Philips SportsStarLED Floodlight establece el estándar en distribución óptica de alta calidad con alto rendimiento y baja contaminación lumínica (o control efectivo de la luz). Desde deportes hasta iluminación de áreas, nuestro sistema, incluidos los mástiles altos necesarios, proyecta la luz exactamente donde debe ir. Con niveles de iluminación adecuados para cualquier entorno con Philips SportsStarLED Floodlight. Características y Beneficios • Apto tanto para áreas de mástil alto como para aplicaciones deportivas. • Múltiples lentes cubren tanto como las necesidades del cliente. • Tanto la versión integrada como la versión remota. • Robusta calidad y fiabilidad</t>
  </si>
  <si>
    <t>Iluminando tu camino al éxito Philips SportsStarLED Floodlight establece el estándar en distribución óptica de alta calidad con alto rendimiento y baja contaminación lumínica (o control efectivo de la luz). Desde deportes hasta iluminación de áreas, nuestro sistema, incluidos los mástiles altos necesarios, proyecta la luz exactamente donde debe ir. Con niveles de iluminación adecuados para cualquier entorno con Philips SportsStarLED Floodlight. Características y Beneficios • Apto tanto para áreas de mástil alto como para aplicaciones deportivas. • Múltiples lentes cubren tanto como las necesidades del cliente • Tanto la versión integrada como la versión remota • Robusta calidad y fiabilidad</t>
  </si>
  <si>
    <t>Iluminando tu camino al éxito Philips SportsStarLED Floodlight establece el estándar en distribución óptica de alta calidad con alto rendimiento y baja contaminación lumínica (o control efectivo de la luz). Desde deportes hasta iluminación de áreas, nuestro sistema, incluidos los mástiles altos necesarios, proyecta la luz exactamente donde debe ir. Con niveles de iluminación adecuados para cualquier entorno con Philips SportsStarLED Floodlight.</t>
  </si>
  <si>
    <t>Tango G4 LED Flood El proyector Philips Tango G4 LED brinda eficacia y tiene un área de resistencia al viento optimizada y menos peso, gracias al diseño técnico. Ideal para una amplia gama de aplicaciones para la iluminación de deportes recreativos e iluminación de áreas. Cuenta con la fuente de luz LED más moderna, sistema óptico de una sola pieza, disipador de calor y controlador, todo en una carcasa compacta y sólida que cumple con los estándares reconocidos a nivel mundial. El disipador de calor especialmente diseñado combina estética y funcionalidad para garantizar una fiabilidad excelente. Gracias a la tecnología LED, los proyectores Tango G4 LED brindan un rendimiento superior y una mayor vida útil, lo que lleva a la iluminación de áreas a un nivel totalmente nuevo.</t>
  </si>
  <si>
    <t>Tango G4 LED Flood El proyector Philips Tango G4 LED brinda eficacia y tiene un área de resistencia al viento optimizada y menos peso, gracias al diseño técnico.  Ideal para una amplia gama de aplicaciones para la iluminación de deportes recreativos e iluminación de áreas. Cuenta con la fuente de luz LED más moderna, sistema óptico de una sola pieza, disipador de calor y controlador, todo en una carcasa compacta y sólida que cumple con los estándares reconocidos a nivel mundial. El disipador de calor especialmente diseñado combina estética y funcionalidad para garantizar una fiabilidad excelente. Gracias a la tecnología LED, los proyectores Tango G4 LED brindan un rendimiento superior y una mayor vida útil, lo que lleva a la iluminación de áreas a un nivel totalmente nuevo.</t>
  </si>
  <si>
    <t>Stonco LED Slim flood cuenta con diseño moderno y discreto, versátil y elegante con seis tamaños diferentes, Slim flood proporciona flexibilidad de aplicación para suelo, pared o poste. Ideal para iluminación de letreros, fachadas de edificios, iluminación de seguridad, y aplicaciones de iluminación de propósito general. El discreto diseño de perfil bajo no interferirá con los diseños de paisaje.</t>
  </si>
  <si>
    <t>Proyector Essential BVP150 • Reemplazo ideal para los proyectores halógenos convencionales con importantes ahorros de energía • Diseño resistente para un luminario de diseño y sensación únicos • Calidad confiable y declaración de garantía de la marca de funcionamiento sin dificultades para aplicaciones de exterior</t>
  </si>
  <si>
    <t>Essential SmartBright G3 • Idea de reemplazo para proyectores convencionales • Producto seguro y calidad confiable Características: • 3 CCT: 3,000 K, 4,000 K and 6,500 K • Power: 10 W, 20 W, 30 W, 50 W and 70 W</t>
  </si>
  <si>
    <t>Essential SmartBright G3 • Idea de reemplazo para proyectores convencionales • Producto seguro y calidad confiable Características: • 3 CCT: 3,000 K, 4,000 K and 6,500 K • Power: 10 W, 20 W, 30 W, 50 W and 70 W • more than 85 lm/w efficacy</t>
  </si>
  <si>
    <t>Estructural HR 100 mm X 100 mm cal 2,5mm y HR 100*50 mm – PERSIANAS: Madera WPC color chocolate – Flanches y zócalos: Acero Inoxidable cal.20 – Puerta Principal plegable con cuatro divisiones en platinas Cold Rolled, varilla de 1/2 y perfil 100mm*40mm pintura electrostática, cerradura de seguridad - Vidrio laminado 5+5 mm y marco en aluminio y/o acero – Rejilla ventilación: lamina microperforada – Canales y soscos: Lámina galvanizada calibre 18 – Cubierta: Policarbonato Alveolar. Ver ficha tecni</t>
  </si>
  <si>
    <t>Creación a solicitud de STC - Memorando No. 20194100597263.</t>
  </si>
  <si>
    <t xml:space="preserve">Juego parales para tenis (2 unidades) altura total 150 cm. En tubo 3″ aguas negras altura superficie 100 cm. Camisas en tubo 3″ unidades (2). Trinquete para templar guaya unidades (1). Rodajas montadas sobre balineras unidades (2). Tubos pasantes de guaya 1/4″ unidades (2). Tapones para camisas unidades (2).                                                                                                               Para mayo de 2021 se realizó estudio del mercado y ninguna cotización coincide con la especificación del insumo 103743 que esta contenido en el APU 14301, por lo que no pudo ser actualizado. Se creo entonces este insumo 012287 que esta contenido en el APU 20601.                                                                                                                    </t>
  </si>
  <si>
    <t>Estructura en tubo de 1-1/2 x 1-1/2 para instalación de Panelex. SUMINISTRO.                                                                                                     VER CONTRATO CONSULTORIA CENTRO DEPORTIVO,</t>
  </si>
  <si>
    <t>CONTRATO CONSULTORÍA N° 221. OBJETO: ESTUDIOS Y DISEÑOS ARQUITECTÓNICOS, DE INGENIERÍA Y COMPLEMENTARIOS, CEFE LAS COMETAS SECRETARIA DISTRITAL DE CULTURA.                                           Suministro, transporte e instalación de Cámara tipo bala uso exterior</t>
  </si>
  <si>
    <t>CEFE COMETAS</t>
  </si>
  <si>
    <t xml:space="preserve">Filtro de arena 60" / 1500 mm conexion lateral </t>
  </si>
  <si>
    <t xml:space="preserve">DÁMPER DE CONTROL DE AIRE CON MECANISMO MANUAL (DCM-02) (8"x6")   </t>
  </si>
  <si>
    <t xml:space="preserve">DÁMPER DE CONTROL DE AIRE CON MECANISMO MANUAL (DCM-04) (10"x8")   </t>
  </si>
  <si>
    <t xml:space="preserve">     DÁMPER DE CONTROL DE AIRE CON MECANISMO MANUAL (DCM-05)  (10"x10")Suministro    </t>
  </si>
  <si>
    <t>Anemómetro Termómetro Digital                                                                                                                                                                                                               VER CONTRATO CONSULTORIA CENTRO DEPORTIVO, RECREATIVO Y CULTURAL – CDRC COMETAS (Especificaciones Técnicas)</t>
  </si>
  <si>
    <t>Multímetro De Pinzas Digitales Meterk 4000                                                                                                                                                  VER CONTRATO CONSULTORIA CENTRO DEPORTIVO, RECREATIVO Y CULTURAL – CDRC COMETAS (Especificaciones Técnicas)</t>
  </si>
  <si>
    <t xml:space="preserve"> CONTRATO CONSULTORÍA N°221 OBJETO: ESTUDIOS Y DISEÑOS ARQUITECTÓNICOS, DE INGENIERÍA Y COMPLEMENTARIOS, CEFE LAS COMETAS. SECRETARIA DISTRITAL DE CULTURA BASE + FUENTE DE ALIMENTACIÓN 24 VAC O 21-30 VDC SMART STRUXURE-Cefe Cometa</t>
  </si>
  <si>
    <t>REJILLA DE RETORNO DE AIRE RRA-01 (6"x6") SUMINISTRO                                                                                                                                VER CONTRATO CONSULTORIA CENTRO DEPORTIVO, RECREATIVO Y CULTURAL – CDRC COMETAS (Especificaciones Técnicas)</t>
  </si>
  <si>
    <t>Rejilla de suministro de aire (42"x6") SUMINISTRO                                                                                                                                VER CONTRATO CONSULTORIA CENTRO DEPORTIVO, RECREATIVO Y CULTURAL – CDRC COMETAS (Especificaciones Técnicas)</t>
  </si>
  <si>
    <t xml:space="preserve">CONTRATO CONSULTORÍA N°221. OBJETO: ESTUDIOS Y DISEÑOS ARQUITECTÓNICOS, DE INGENIERÍA Y COMPLEMENTARIOS, CEFE LAS COMETAS. SECRETARIA DISTRITAL DE CULTURA..                                 Terminal premoldeado para media tensión, de uso exterior. 15kV, calibre 4/0-120mm2             </t>
  </si>
  <si>
    <t xml:space="preserve">CONTRATO CONSULTORÍA N°221. OBJETO: ESTUDIOS Y DISEÑOS ARQUITECTÓNICOS, DE INGENIERÍA Y COMPLEMENTARIOS, CEFE LAS COMETAS. SECRETARIA DISTRITAL DE CULTURA..                                 Terminal premoldeado para media tensión, de uso interior. 15kV, calibre 4/0-120mm2             </t>
  </si>
  <si>
    <t xml:space="preserve">CONTRATO CONSULTORÍA N°221. OBJETO: ESTUDIOS Y DISEÑOS ARQUITECTÓNICOS, DE INGENIERÍA Y COMPLEMENTARIOS, CEFE LAS COMETAS. SECRETARIA DISTRITAL DE CULTURA.                                                 Celda Triplex MT(Entrada-Salida Protección)17.5KV-630A-NormaCTS 506-2+AccesoriosCefe Cometas(Sum)          </t>
  </si>
  <si>
    <t xml:space="preserve">Brazo hidraulico para puerta cefe cometas </t>
  </si>
  <si>
    <t>Altura 0.30 m</t>
  </si>
  <si>
    <t>0</t>
  </si>
  <si>
    <t>transformador trifásico de 500kVA seco clase H 11.400/120/208V, con devanados en CU-CU _x000D_
_x000D_
Incluye rieles, frenos, herrajes, y todos los elementos y accesorios necesarios para su correcto funcionamiento. Incluye pruenas y puesta en marcha.</t>
  </si>
  <si>
    <t>Transporte de sobrantes de excavación mecánica y escombros determinado de acuerdo con viajes de volqueta hasta 28,00 KM. (CIO 2473).</t>
  </si>
  <si>
    <t xml:space="preserve">CONTRATO CONSULTORÍA N° 221. OBJETO: ESTUDIOS Y DISEÑOS ARQUITECTÓNICOS, DE INGENIERÍA Y COMPLEMENTARIOS, CEFE LAS COMETAS SECRETARIA DISTRITAL DE CULTURA.                                                        Caja de empotramiento en plastico  </t>
  </si>
  <si>
    <t>3151702385</t>
  </si>
  <si>
    <t xml:space="preserve">CONTRATO CONSULTORÍA N° 221. OBJETO: ESTUDIOS Y DISEÑOS ARQUITECTÓNICOS, DE INGENIERÍA Y COMPLEMENTARIOS, CEFE LAS COMETAS SECRETARIA DISTRITAL DE CULTURA.                                                  Conector de unión de 2 vías IP 68 </t>
  </si>
  <si>
    <t xml:space="preserve">CONTRATO CONSULTORÍA N° 221. OBJETO: ESTUDIOS Y DISEÑOS ARQUITECTÓNICOS, DE INGENIERÍA Y COMPLEMENTARIOS, CEFE LAS COMETAS SECRETARIA DISTRITAL DE CULTURA.                                                   Llave de apertura  </t>
  </si>
  <si>
    <t xml:space="preserve">BICICLETA ERGO BASIC       spining - MULTIESTACIÓN DE 8 TORRES - BANDA DE TROTE (Treadmill T1x) - SET DE MANCUERNAS RECUBIERTAS - POLEA ALTA ISOLATERAL  - REMO CON APOYO ISOLATERAL ( Diverging  - ELIPTICO (Elliptical E1x-03)    </t>
  </si>
  <si>
    <t>Motor de avance: 4 caballos de fuerza, que se activan desde el primer momento, a diferencia de otros equipos que llegan a ese nivel de potencia solo cuando están en su tope de velocidad. 60hz, 9,2 amperios, trifásico Ac. Sistema de amortiguación: Es de zancada Life Fitness posee un sistema patentado que no tiene ninguna otra marca en el mundo, es el sistema FLEXDECK, que consiste en 8 amortiguadores que hacen el enlace entre el chasis y la plataforma sobre la que se corre, esto genera un benefic</t>
  </si>
  <si>
    <t>TROTADORA OST ACTIVATE SERIES (Caminadora Life Fitness- Activie Series</t>
  </si>
  <si>
    <t>Serie ACTVATE</t>
  </si>
  <si>
    <t>Rutinas rápidas preestablecidas: cuenta con seis tipos de rutinas.</t>
  </si>
  <si>
    <t>ELIPTICA OSX ACTIVATE SERIES (Eliptica Life Fitness- Activie Series)</t>
  </si>
  <si>
    <t>Serie ACTIVATE</t>
  </si>
  <si>
    <t>Información que muestra la consola: Velocidad, tiempo de rutina, tiempo restante, tiempo de enfriamiento, nivel de resistencia, calorías quemadas, calorías promedio, frecuencia cardiaca automática, frecuencia cardiaca promedio, frecuencia cardiaca objetivo (rutinas de cardio), watts de potencia durante la rutina, rpm y distancia recorrida. Cuenta con seis tipos de rutinas: 1. Manual (presiona inicio rápido y comienza a pedalear, el usuario debe incrementar la resistencia a gusto). 2. Quema de gr</t>
  </si>
  <si>
    <t>BICICLETA RECUMBENT OSR ACTIVATE SERIES (Bicicleta Life fitness-Recumb</t>
  </si>
  <si>
    <t>Información que muestra la consola: Velocidad, tiempo de rutina, tiempo restante, tiempo de enfriamiento, nivel de resistencia, calorías quemadas, calorías promedio, frecuencia cardiaca automática, frecuencia cardiaca promedio, frecuencia cardiaca objetivo (rutinas de cardio), watts de potencia durante la rutina, rpm y distancia recorrida. Rutinas rápidas preestablecidas cuenta con seis tipos de rutinas: 1. Manual (presiona inicio rápido y comienza a pedalear, el usuario debe incrementar la resi</t>
  </si>
  <si>
    <t>BICICLETA VERTICAL OSC ACTIVATE SERIES (Bicicleta lite fit-ness uprigh</t>
  </si>
  <si>
    <t>Protectores: carenajes protectores que cubren todo el chasis, esto sumado a la pintura electrostática son una defensa extra contra el sudor. Pintura: Esta es electrostática, este tipo de pintura comúnmente denominado “pintura en polvo”, es una clase de revestimiento presentado en polvo seco que es aplicado como fluido, cuyo principal y más habitual uso, es la creación de un acabado fuerte que resiste más que las pinturas tradicionales, garantizando una mayor protección contra el óxido. Sistema d</t>
  </si>
  <si>
    <t>BICICLETA INDOOR IC4  ACTIVATE SERIES  (IC4 INDOOR CYCLE)</t>
  </si>
  <si>
    <t>Único proveedor Fitness Market diseña y fabrica estos equipos en su planta de Medellín, por lo cual se adaptan perfectamente a cualquier espacio disponible en la sede escogida. Existe la posibilidad de personalizar los colores de la estructura.</t>
  </si>
  <si>
    <t>Serie Precision</t>
  </si>
  <si>
    <t>SOPORTE DOMINADAS Y FONDOS (chin/Dip/Leg Raise(Levantamiento de piernas)) SCDLR</t>
  </si>
  <si>
    <t>SOPORTE DOMINADAS Y FONDOS (chin/Dip/Leg Raise(Levantamiento de pierna</t>
  </si>
  <si>
    <t>linea signature</t>
  </si>
  <si>
    <t>Carga: 1 Torre de Placas de 92 kg (202 lbs) Medidas: Ancho - 102 cm Largo - 150 cm Alto - 145 cm, Tráfico: Pesado, Grupo Muscular: Muslo</t>
  </si>
  <si>
    <t>Línea Óptima</t>
  </si>
  <si>
    <t>El banco multi adjustable bench de atletic series tiene seis angulos diferentes para realizar el ejercicio de press y el asiento acolchado tiene tres posiciones para adaptarse a las necesidades de todos los usuarios Trafico: peso libre Medidas: Largo 133 cm Ancho: 56 cm Alto: 47 cm Peso del Equipo: 39kg (85 lbs) Garantía: Estructura 10 años de garantía limitada, polea, disco de pesas y varillas de guía: 5 años, agarre, rodamientos y cables: 1 año elementos que no se especifican y tapicería 90 dí</t>
  </si>
  <si>
    <t>BANCO MULTIPOSICION (multi adjustable Bench del Hammer strangth) FUERZ</t>
  </si>
  <si>
    <t>Linea Hammer</t>
  </si>
  <si>
    <t>Peso Equipo: 234 kg (515 lb), Medidas: largo - 150 cm Ancho - 87 cm Alto - 140 cm, Columna de pesas: 295 lbs, Tráfico: Pesado</t>
  </si>
  <si>
    <t>FLEXIÓN PIERNA SENTADO (Seated leg curl de hammer strength select) HS-</t>
  </si>
  <si>
    <t>Línea Hammer Select</t>
  </si>
  <si>
    <t>Carga: Peso Libre Medidas: Largo: 130 cm Ancho: 64 cm Alto 94 cm Trafico: Pesado Peso de la Maquina : 45 kg</t>
  </si>
  <si>
    <t xml:space="preserve">Medidas: Largo: 155 cm Ancho: 76 cm Alto 156 cm peso: 95 kg, máxima capacidad por usuario 204kg Trafico: Pesado garantía de 3 años </t>
  </si>
  <si>
    <t>serie scifit</t>
  </si>
  <si>
    <t xml:space="preserve">Medidas: Largo: 173 cm Ancho: 76 cm Alto 122 cm peso: 125 kg, máxima capacidad por usuario 204kg Trafico: Pesado garantía de 3 años </t>
  </si>
  <si>
    <t>Carga: 1 Torre de Placas de 92 kg (202 lb), Medidas: largo - 164 cm Ancho - 100 cm Alto - 145 cm, Tráfico: Pesado, Grupo Muscular: Muslo</t>
  </si>
  <si>
    <t xml:space="preserve">FLEXIÓN PIERNA ACOSTADO OSLC (Leg curl) </t>
  </si>
  <si>
    <t xml:space="preserve">La máquina Chest Press de Hammer Strength Select constituye un elemento imprescindible para progresar en los entrenamientos de fuerza. El brazo ejerce la fuerza tiene 5 posiciones de ajuste para aportar más versatilidad de moviemiento. Peso Equipo: 255 kg (560 lb). Medidas: Largo: 105 cm - Ancho: 145 cm - Alto: 163 cm. Columna de Pesas: 295 lbs. Tráfico: Pesado.  </t>
  </si>
  <si>
    <t xml:space="preserve">Equipo de Fuerza - Ideal para trabajo de la parte central del pecho. </t>
  </si>
  <si>
    <t>HS-CP</t>
  </si>
  <si>
    <t xml:space="preserve">Carga: 1 torre de placas de 92 kg (202 lbs). Medidas: Ancho: 152 cm - Largo: 155 cm - Alto: 145 cm. Tráfico: Pesado. Grupo Muscular: Pecho / Espalda. </t>
  </si>
  <si>
    <t>Equipo de Fuerza - Ideal para trabajo de pecho y espalda</t>
  </si>
  <si>
    <t>Osfly</t>
  </si>
  <si>
    <t>Carga: 190 lb, Medidas: largo - 183 cm Ancho - 91 cm Alto - 163 cm, Tráfico: Pesado, Grupo Muscular: Tren Inferior</t>
  </si>
  <si>
    <t>SIGNATURE GLUTE (GLUTEO) SS-GL</t>
  </si>
  <si>
    <t>Línea Insignia</t>
  </si>
  <si>
    <t>La máquina Shoulder Press de Hammer Strength Select constituye un elemento imprescindible para progresar en los entrenamientos de fuerza. En posición sentada, se pueden ajustar diversos tipos de movimiento y la máquina incorpora diversos agarres para adaptarse a las preferencias individuales. Peso Equipo: 236 kg (520 lb). Medidas: Ancho: 143 cm - Largo: 153 cm - Alto: 163 cm. Columna de Pesas: 295 lbs. Tráfico: Pesado.</t>
  </si>
  <si>
    <t>Equipo de Fuerza - Ideal para trabajo de hombro</t>
  </si>
  <si>
    <t>HS-SP</t>
  </si>
  <si>
    <t xml:space="preserve">CARGA: PESO LIBRE, MEDIDAS: ANCHO 185 CM LARGO 135 CM ALTO 233 CM TRAFICO: PESADO NO INCLUYE DISCOS NI BARRAS </t>
  </si>
  <si>
    <t>LINEA OPTIMA</t>
  </si>
  <si>
    <t xml:space="preserve">Mecanismo de carga muy fácil de usar los cojinetes lineales permiten una sensación agradable durante el entrenamiento la plataforma de polietileno para los pies protege a la máquina de los impactos, la corrosión y el desgaste sillón y respaldo moldeados de alta resistencia Medidas: Largo: 241 cm Ancho: 165 cm Alto 145 cm Trafico: Pesado </t>
  </si>
  <si>
    <t>LINEA HAMMER STRENGHT</t>
  </si>
  <si>
    <t>Carga: 1 Torre de Placas de 64 kg (142 lbs). Medidas: Ancho: 91 cm - Largo: 106 cm - Alto: 146 cm. Tráfico: Pesado. Grupo Muscular: Brazo (Biceps).</t>
  </si>
  <si>
    <t>Equipo de Fuerza - Ideal para trabajo de biceps</t>
  </si>
  <si>
    <t>OSBC</t>
  </si>
  <si>
    <t>Carga: 1 Torre de Placas de 64 kg (142 lbs). Medidas: Ancho: 91 cm - Largo: 107 cm - Alto: 145 cm. Tráfico: Pesado. Grupo Muscular: Brazo (Triceps).</t>
  </si>
  <si>
    <t>Equipo de Fuerza - Ideal para trabajo de triceps</t>
  </si>
  <si>
    <t>OSTE</t>
  </si>
  <si>
    <t>Carga: 1 Torre de Placas de 64 kg (142 lb), Medidas: largo - 168 cm Ancho - 168 cm Alto - 245 cm, Tráfico: Pesado, Grupo Muscular: Muslo</t>
  </si>
  <si>
    <t>ADUCTOR Y ABDUCTOR (Hip Adductor/Hip Abductor) OSHAA</t>
  </si>
  <si>
    <t>Carga: 1 Torre de Placas de 64 kg (142 lbs). Medidas: Ancho: 127 cm - Largo: 99 cm - Alto: 145 cm. Tráfico: Pesado. Grupo Muscular: Abdomen.</t>
  </si>
  <si>
    <t>Equipo de Fuerza - Ideal para trabajo de abdomen</t>
  </si>
  <si>
    <t>OSAB</t>
  </si>
  <si>
    <t>Carga: Placas 275 lb, Medidas: largo - 223 cm Ancho - 100 cm Alto - 199 cm, Tráfico: Pesado, Grupo Muscular: Muslo</t>
  </si>
  <si>
    <t>PRENSA HORIZONTAL (SEATED LEG PRESS MUS 3212)</t>
  </si>
  <si>
    <t>Línea Presicion</t>
  </si>
  <si>
    <t>La máquina constituye un elemento imprescindible para progresar en los entrenamientos de fuerza. Presenta un mecanismo o de inicio con cinco posiciones para personalizar los movimientos según las preferencias del usuario; el respaldo acolchado en la zona lumbar ayuda a que el usuario encuentre la posición correcta según su eje de rotación y dispone de 2 posiciones para los pies antideslizantes. Peso Equipo:255kg(560 lb).Medidas: A:102cm - L: 117cm - H:140cm. Columna Pesas:295lb.Tráfico: Pesado.</t>
  </si>
  <si>
    <t>Equipo de Fuerza - Ideal para trabajo de lumbares</t>
  </si>
  <si>
    <t>HS-BE</t>
  </si>
  <si>
    <t>Carga: Peso Libre Medidas: Largo: 133 cm Ancho: 127 cm Alto 127 cm Trafico: Pesado Peso de la Maquina : 66 kg</t>
  </si>
  <si>
    <t>Línea Hammer Strenght</t>
  </si>
  <si>
    <t>Carga: Peso Libre Medidas: Largo: 130 cm Ancho: 132 cm Alto 147 cm Trafico: Pesado Peso de la Maquina : 90 kg</t>
  </si>
  <si>
    <t>Carga: Peso Libre Medidas: Largo: 150 cm Ancho: 72 cm Alto 108 cm Trafico: Pesado Peso de la Maquina : 61 kg</t>
  </si>
  <si>
    <t>Línea Hammer</t>
  </si>
  <si>
    <t>4 posiciones de ajuste diferentes 10°, 15°, 20°, 25° el asa y las ruedas permiten moverlo fácilmente Medidas: Largo: 163 cm Ancho: 112 cm Alto 81 cm Trafico: Pesado Grupo muscular: Abdomen</t>
  </si>
  <si>
    <t>Línea Signature</t>
  </si>
  <si>
    <t>El Sistema Comercial Multi-Jungle Selva NEW HOIST se puede configurar para satisfacer las necesidades de su instalación y los requisitos de aptitud de sus usuarios. Expande la jungla desde el pod de estación estándar (4) a una estación (9) con las adiciones de la barra de dominadas cruzada (CMJ-OPT-01). El sistema Jungle mantiene a los usuarios interesados ​​al ofrecer la capacidad de trabajar todo su cuerpo y la flexibilidad para definir sus propios ejercicios.</t>
  </si>
  <si>
    <t>MULTIESTACIÓN MJ9 HoiST</t>
  </si>
  <si>
    <t>Línea Hoist</t>
  </si>
  <si>
    <t>Ver imagen con descripción técnica.</t>
  </si>
  <si>
    <t>Linea INSIGNIA</t>
  </si>
  <si>
    <t>REMO CON APOYO ISOLATERAL - Fuerza</t>
  </si>
  <si>
    <t>Presión de cierre 150 psi, vástago y tornillos en laton, sello de caucho</t>
  </si>
  <si>
    <t>SUMINISTRO E INSTALACIÓN ML de Cerramiento Paneles Modulares Acero Alto=1.0 m Ancho=2.5m STC Memorandos 20194100724943 del 12-11-19 y 20194100763013 del 29-11-19.Suministro: Panel de Acero H=1.0m x 2.5m, Poste Sencillo + Tapa L:1.5 m + Abrazaderas con tornillos y tuercas de seguridad.Instalación de cerramiento de malla tipo clásica incluye: Concreto, excavación 0,30m x 0,30m x 0.50m fijación de postes, instalación de mallas, ajustes, nivelación, cortes de mallas.COLOR: VERDE-NEGRO-BLANCOVer imág</t>
  </si>
  <si>
    <t>Reja 6 mm, panel alambre 4.89 mm+pintura+recubrimientos,10 años Garant</t>
  </si>
  <si>
    <t>SUMINISTRO E INSTALACIÓN ML de Cerramiento Paneles Modulares Acero Alto=1.5 m Ancho=2.5m STC Memorandos 20194100724943 del 12-11-19 y 20194100763013 del 29-11-19.Suministro: Panel de Acero H=1.5m x 2.5m, Poste Sencillo + Tapa L:1.5 m + Abrazaderas con tornillos y tuercas de seguridad.Instalación de cerramiento de malla tipo clásica incluye: Concreto, excavación 0,30m x 0,30m x 0.50m fijación de postes, instalación de mallas, ajustes, nivelación, cortes de mallas.COLOR: VERDE-NEGRO-BLANCOVer imág</t>
  </si>
  <si>
    <t>SUMINISTRO E INSTALACIÓN ML de Cerramiento Paneles Modulares Acero Alto=2.0 m Ancho=2.5m STC Memorandos 20194100724943 del 12-11-19 y 20194100763013 del 29-11-19.Suministro: Panel de Acero H=2.0m x 2.5m, Poste Sencillo + Tapa L:1.5 m + Abrazaderas con tornillos y tuercas de seguridad.Instalación de cerramiento de malla tipo clásica incluye: Concreto, excavación 0,30m x 0,30m x 0.50m fijación de postes, instalación de mallas, ajustes, nivelación, cortes de mallas.COLOR: VERDE-NEGRO-BLANCOVer imág</t>
  </si>
  <si>
    <t>SUMINISTRO E INSTALACIÓN ML de Cerramiento Paneles Modulares Acero Alto=2.0 m Ancho=3.0m STC Memorandos 20194100724943 del 12-11-19 y 20194100763013 del 29-11-19.Suministro: Panel de Acero H=2.0m x 3.0m, Poste Sencillo + Tapa L:1.5 m + Abrazaderas con tornillos y tuercas de seguridad.Instalación de cerramiento de malla tipo clásica incluye: Concreto, excavación 0,30m x 0,30m x 0.50m fijación de postes, instalación de mallas, ajustes, nivelación, cortes de mallas.COLOR: VERDE-NEGRO-BLANCOVer imág</t>
  </si>
  <si>
    <t>SUMINISTRO E INSTALACIÓN ML de Cerramiento Paneles Modulares Acero Alto=2.4 m Ancho=3.0m STC Memorandos 20194100724943 del 12-11-19 y 20194100763013 del 29-11-19.Suministro: Panel de Acero H=2.4m x 3.0m, Poste Sencillo + Tapa L:1.5 m + Abrazaderas con tornillos y tuercas de seguridad.Instalación de cerramiento de malla tipo clásica incluye: Concreto, excavación 0,30m x 0,30m x 0.50m fijación de postes, instalación de mallas, ajustes, nivelación, cortes de mallas.COLOR: VERDE-NEGRO-BLANCOVer imág</t>
  </si>
  <si>
    <t>SUMINISTRO  Y APLICACIÓN DE  SEÑALIZACIÓN HORIZONTAL  PARA CRUCE DE SENDERO PEATONAL SOBRE VIA (De acuerdo con Figura 3-34 de Mintransporte S/Anexo)Ancho de vía:3.00m ; L=85m.</t>
  </si>
  <si>
    <t>SEGÚN MANUAL DE SEÑALIZACIÓN VIAL DE MINTRANSPORTE. (FIGURA:3-34).</t>
  </si>
  <si>
    <t>SUMINISTRO Y APLICACIÓN DE DEMARCACIÓN PARA VIA CON FLECHA DE FRENTE (para velocidad de operación menor o igual a 60 Km/Hr. Según figura 3-46 de Mintransporte S/Anexo)</t>
  </si>
  <si>
    <t>SEGÚN MANUAL DE SEÑALIZACIÓN VIAL DE MINTRANSPORTE. (FIGURA : 3-46).</t>
  </si>
  <si>
    <t>SEÑAL VERTICAL EN AMBOS SENTIDOS (Para velocidad de operación menor o igual a 50 Km /Hr. Según figura SR-11  Mintransporte S/ anexo).poste en angulo 2x2x1/4" y horizontal de 2x2x1/8". Ht=2.0m+Tablero+0.30m de base con cruceta concreto 3.ooopsi S/Dimensiones tabla adjunta. Tablero en lámina poliester reforzado con fibra de vidrio e=3mm+/-04mm.Grado de reflectividad s/Tabla para la velocidad 50Km/Hr. (Suministro e instalación).</t>
  </si>
  <si>
    <t>SEGÚN MANUAL DE SEÑALIZACIÓN VIAL DE MINTRANSPORTE. (FIGURA:SR-11).</t>
  </si>
  <si>
    <t>SEÑAL VERTICAL TRANSITO EN AMBOS SENTIDOS  (Para velocidad de operación menor o igual a 50 Km /Hr. Según figura SR-39 Mintransporte S/ anexo) poste en angulo 2x2x1/4" y horizontal de 2x2x1/8". Ht=2.0m+ Tablero + 0.30m de base con cruceta concreto 3.ooopsi S/Dimensiones tabla adjunta. Tablero en lámina poliester reforzado con fibra de vidrio e=3mm+/-04mm.Grado de reflectividad s/Tabla para la velocidad 50Km/Hr. (Sumnistro e instalación).</t>
  </si>
  <si>
    <t>SEGÚN MANUAL DE SEÑALIZACIÓN VIAL DE MINTRANSPORTE. (FIGURA: SR-39).</t>
  </si>
  <si>
    <t>SEÑAL VERTICAL DE PARE  (Para velocidad de operación menor o igual a 50 Km /Hr. Según figura SR-01 Mintransporte S/ anexo) poste en angulo 2x2x1/4" y horizontal de 2x2x1/8". Ht=2.0m+Tablero+0.30m de base con cruceta concreto 3.ooopsi S/Dimensiones tabla adjunta. Tablero en lámina poliester reforzado con fibra de vidrio e=3mm+/-04mm.Grado de reflectividad s/Tabla para la velocidad 50Km/Hr. (Suministro e instalación).</t>
  </si>
  <si>
    <t>SEGÚN MANUAL DE SEÑALIZACIÓN VIAL DE  MINTRANSPORTE (FIGURA: SR-01).</t>
  </si>
  <si>
    <t>SEÑAL VERTICAL PROHIBIDO PARQUEAR  (Para velocidad de operación menor o igual a 50 Km /Hr. Según  la figura SR-28 Mintransporte S/ anexo) poste en angulo 2x2x1/4" y horizontal de 2x2x1/8". Ht=2.0m+Tablero+0.30m de base con cruceta concreto 3.ooopsi S/Dimensiones tabla adjunta. Tablero en lámina poliester reforzado con fibra de vidrio e=3mm+/-04mm.Grado de reflectividad s/Tabla para la velocidad 50Km/Hr. (Sumnistro e instalación).</t>
  </si>
  <si>
    <t>SEGÚN MANUAL DE SEÑALIZACIÓN VIAL MINTRANSPORTE (FIGURA:SR-28)</t>
  </si>
  <si>
    <t>CERTIFICACION DE ASCENSORES SHILDREN DE ACCIONAMIENTO ELECTRONICO CON CAPACIDAD PARA 10 PERSONAS O 750 KG Y DOS PARADAS</t>
  </si>
  <si>
    <t>Subanálisis</t>
  </si>
  <si>
    <t>CERTIFICACION DE ASCENSORES SHILDREN DE ACCIONAMIENTO ELECTRONICO CON CAPACIDAD PARA 7 PERSONAS O 1000 KG Y DOS PARADAS</t>
  </si>
  <si>
    <t>sumistro letrero en acrilico sin iluminacion letras de h=1.30</t>
  </si>
  <si>
    <t>Aviso evacuación, en acrílico, impresión digital + acabado laminado mate, tamaño 200 x 100 cm, fijado en pared.</t>
  </si>
  <si>
    <t>Aviso informativo, en acrílico, impresión digital + acabado laminado mate, tamaño 18 x28 cm, fijado en pared.</t>
  </si>
  <si>
    <t>Aviso informativo, en acrílico, impresión digital + acabado laminado mate, tamaño 41 X 15 cm, fijado en pared.</t>
  </si>
  <si>
    <t>Aviso informativo, en acrílico, impresión digital +    acabado     laminado mate, tamaño 130 X 66,20cm,  fijado   en pared.</t>
  </si>
  <si>
    <t>Aviso informativo, en acrílico, impresión digital + acabado laminado mate, tamaño 130 x 50 cm, fijado en pared</t>
  </si>
  <si>
    <t>Aviso informativo, en acrílico, impresión digital + acabado  laminado mate, tamaño 11O x 50 cm, fijado en pared.</t>
  </si>
  <si>
    <t>Aviso informativo, en acrílico, impresión digital + acabado  laminado mate, tamaño 63 x  90 cm, fijado en pared.</t>
  </si>
  <si>
    <t>Aviso informativo, en acrílico, impresión digital + acabado laminado mate, tamaño 130 x 90 cm, fijado en pared.</t>
  </si>
  <si>
    <t>Aviso informativo, en acrílico,  impresión  digital + acabado laminado mate,  tamaño  180  x  90 cm, fijado en pared.</t>
  </si>
  <si>
    <t xml:space="preserve">Vinilo ascensor adhesivo en impresión digital valor por M2 </t>
  </si>
  <si>
    <t>suministro tuberia Novafort D=27"</t>
  </si>
  <si>
    <t>suministro tuberia Novafort D=30"</t>
  </si>
  <si>
    <t xml:space="preserve">Suministro e Instalacion </t>
  </si>
  <si>
    <t xml:space="preserve">Señal tipo valla metalica totem : tablero de 3.00m X 1.00m elaborado en angulo 3/4" y tubo cuadrado. parales y travesaños en tubo galvanizado de 2". incluye impresion digital en alta definicion. A dos caras. </t>
  </si>
  <si>
    <t xml:space="preserve">incluye impresion digital y dados en concreto </t>
  </si>
  <si>
    <t>Rejilla metálica para protección base árbol. Platina 3" (altura rejilla) y espesor 3/16". Diametro interno 40 cm.</t>
  </si>
  <si>
    <t xml:space="preserve">a). las baldosas deben estra de copolimero de polipropileno de alto impacto, con grandes estructuras de soporte abiertas suspendidas para drenaje, y deberan medir menos de 10" x 10" x 1/2" (25cm x 25 cm x 12.5 mm). Las baldosas deben apretar enclavamiento, sin rastro fisico de huecos o crestas, y se produce con 5 puntos inyeccion para evitar ventosas y deformaciones. b). la superficie lisa del azulejo debe tener un pequeño perfil para reducir el deslizamiento y esconde marcas de desgaste y tiene pequeñas hendiduras en la superficie, que amortiguan el ruido y permita que los liquidos de limpieza y los liquidos derramados se evaporen bajo de la loseta, evita asi el crecimiento de moho. </t>
  </si>
  <si>
    <t xml:space="preserve">uso para psitas de patinaje, canchas de baloncesto o multiproposito </t>
  </si>
  <si>
    <t xml:space="preserve">actividad contempla suministro de acero estructural tipo ASTMA572, platina de anclaje, MANLIFT para trabajo seguro en alturas, perforaciones, equipo de soldadura, pintura, mano de obra especializada y todo lo necesario para su correcto funcionamiento.  </t>
  </si>
  <si>
    <t xml:space="preserve">actividad contempla suministro de acero estructural tipo ASTMA572, platina de anclaje,  perforaciones, equipo de soldadura, pintura, mano de obra especializada y todo lo necesario para su correcto funcionamiento.  </t>
  </si>
  <si>
    <t>Desengrase y limpieza de la superficie con super limpiador especializado americano. Pulida y desgaste de imperfecciones de la superficie. Reparación de micro fisuras de hasta 7mm con ACRYLIC CRACK PATCH de SPORT MASTER. Reparación de fisuras de 8mm a 2 cm con COURTFLEX CRACK SEALANT de SPORT MASTER, Auto nivelación de la placa con ACRILYC PATCH BINDER de SPORT MASTER Ideal para nivelar y reparar puntos bajos y depresiones de hasta 1/2 pulgada de profundidad</t>
  </si>
  <si>
    <t>Producto formulado a partir de resinas acrílicas en emulsión para su utilización en combinación con arenas silíceas calibradas, con el fin de sellar y dotar a las superficies a tratar de una textura uniforme, resistente y adherente, óptima para servir de enlace con las capas siguientes de terminación en sistemas de revestimientos multicapa.</t>
  </si>
  <si>
    <t xml:space="preserve">DESCRIPCIÓN DEL PRODUCTO Y BENEFICIOS. FLEXIBLE ACRYLIC RESURFACER DE SPORTMASTER es una emulsión de revestimiento elastomérica 100 % acrílica diseñada para mezclar in situ con arena de sílice. Flexible Acrylic Resurfacer reduce la porosidad de la superficie y permite la aplicación de una superficie de juego de color uniforme y de gran profundidad. Vuelve a texturizar las superficies de juego lisas existentes para promover la aplicación constante de capas sucesivas. </t>
  </si>
  <si>
    <t>TUBERIA CORRUGADA DOBLE PARED / S4</t>
  </si>
  <si>
    <t>nema 1, modulo de comando y fuente 70W, procesador, 16 entradas, 100-227 vac 50-60 Hz</t>
  </si>
  <si>
    <t xml:space="preserve">con baterias recargables </t>
  </si>
  <si>
    <t xml:space="preserve">vacio o gabinetas de 32 y 48 reles no incluye reles </t>
  </si>
  <si>
    <t xml:space="preserve">Con monitoreo de corriente y voltaje 24-277 y 0-10 balastros </t>
  </si>
  <si>
    <t>CHIMENEA EN DUCTO LÁMINA CAL 12 DIAM 26", DAMPERS Y CACHUCHAS, ENSAMBLADOS CON BRIDA, AISLAMIENTO TÉRMICO EN CUARTOS DE EQUIPOS, ESTRUCTURA DE SOPORTE Y PINTURA ELECTROSTÁTICA TÉRMICA</t>
  </si>
  <si>
    <t>SISTEMA INTERCAMBIADOR DE CALOR TIPO TUBULAR FLUJO LINEAL, DOS TANQUES INTERCAMBIADORES DE 1500 GALONES CADA UNO EN LÁMINA ACERO INOXIDABLE DE 1/4"" DE ESPESOR, AISLAMIENTO FIBRA DE VIDRIO 2"", RECUBIERTA EN ACERO INOXIDABLE CALIBRE 24, SERPENTINES, DOS BOMBAS DE RECIRCULACIÓN, INTERCONEXIÓN A CALDERAS, TANQUE DE EQUILIBRIO Y ACCESORIOS DE CONTROL</t>
  </si>
  <si>
    <t>DESCRIPCIÓN: Comprende el suministro, instalación y puesta en funcionamiento de una planta eléctrica para suplencia eléctrica de 8 horas a 440/254 V efectivos a la altura de Bogotá. Potencia Standby La planta suministrará energía en condiciones de falla en el sistema de suministro de energía del sistema normal de la red del operador. MOTOR E INYECCIÓN ELECTRÓNICA, de cuatro (4) carreras por ciclo, de arranque y aceleración prácticamente instantánea, refrigerado por agua y provista de todos los accesorios básicos para su normal funcionamiento. SISTEMA DE LUBRICACIÓN: Forzada, de presión total positiva y constante por medio de una bomba tipo engranajes, sumergida en el cárter. El sistema ha sido diseñado para alcanzar y proteger todas las partes móviles del motor. ARRANQUE AUTOMÁTICO: Arranque y parada automáticos, luz que indica parada automática por alta temperatura de agua de refrigeración, baja presión de aceite, sobre velocidad, sobre arranque y baja nivel del refrigerante; interruptor de 3 posiciones: automático, apagado y manual. GENERADOR: Sincrónico, trifásico, sin escobillas, de un rodamiento, directamente acoplado al motor, ± 2% máxima variación de tensión, auto excitado y auto regulado, con aislamiento clase “H”, Voltaje 440/254. Regulador de voltaje de estado sólido. Refrigerado por auto ventilación axial, Equipado con PMG. CERTIFICACIÓN DE EMISIÓN DE GASES: mínimo tier II. AÑO DE FABRICACIÓN: mínimo 2018. CABINA INSONORA: Que garantice los parámetros establecidos en la resolución 6918 de 2010 Art 7 tabla 2.</t>
  </si>
  <si>
    <t xml:space="preserve">PROYECTO FONTANAR </t>
  </si>
  <si>
    <t>ZLND 080160 A1 BJ3 0E 2G3</t>
  </si>
  <si>
    <t>Fabricados en su totalidad en fibra de cold rolled  C20” terminado en pintura electro estática, puerta en ala con porta candado y celosías de ventilación. Anclados a piso mediante “L” y entre ellos mismo internamente y preaplicacipn en pintura clear para resistencia a la humedad</t>
  </si>
  <si>
    <t>Estructura fabricada totalmente en tubería de acero inoxidable. Tubería de 2” de diámetro en acero inoxidable temple 304 Altura de 2.00 m al nivel del asiento y 2.30 m altura total. Peldaños en lámina de aluminio preformada y con diseño antideslizante Plataforma en lámina de aluminio con diseño antideslizante Silla termoformada en PVC de alto impacto, color con protección UV Parasol de 1.90 m de diámetro, lona impermeable ref Verano ,color a escoger. Estructura y poste diam 1 ½” de 2.00 m de altura en aluminio anodizado natural.</t>
  </si>
  <si>
    <t>Suministro e Instalacion de Cortaviento en Cristal Laminado Templado  Incolor de 10mm PBV Estructura 0.76mm INC</t>
  </si>
  <si>
    <t xml:space="preserve">Se homologa por el código 13817 EL LED Street Light Syl-Street 66-100W . TEMPERATURA 4000K, FLUJOLUMINOSO13500lm,VIDAUTIL100000h,CHIP SMD SAMSUNG, IP66/IK08. Nota 2024: </t>
  </si>
  <si>
    <t>P27486-36</t>
  </si>
  <si>
    <t xml:space="preserve">Se homologa por el código 13823 LED Proyector Sylflood High Wattage 800W 45°. TEMPERATURA DE COLOR 5000K, FLUJO LUMINOSO 84000lm, vida util 100000h, IP66/IK08. Nota 2024:     </t>
  </si>
  <si>
    <t>P27275-36</t>
  </si>
  <si>
    <t xml:space="preserve"> Se homologa por el codigo 13824 LED Proyector Sylflood High Wattage 300W. TEMPERATURA DE COLOR 5000K, FLUJO LUMINOSO 31500lm, vida util 100000h, IP66 / IK08. Nota 2024:</t>
  </si>
  <si>
    <t>P27178-36</t>
  </si>
  <si>
    <t>CAJA DISTRIBUCIÓN / DERIVACIÓN EN POLICARBONATO - 12 USUARIOS MONO O 6 TRIFÁSICO</t>
  </si>
  <si>
    <t>COMPAC</t>
  </si>
  <si>
    <t>Clase de carga D400, incluye rejilla, Long=1000mm, H=270mm, Ancho=200mm, en color natural, (No incluye: excavación, concreto, drenaje, rellenos, tapas o accesorios)</t>
  </si>
  <si>
    <t>Con reja de fundición, PD-150V, Clase de carga D400, Long=1000mm, H=575mm, Ancho=180mm, en color natural, (No incluye: excavación, concreto, drenaje, rellenos, tapas o accesorios).</t>
  </si>
  <si>
    <t>calidad 304 calibre 2,5mm, Dimensiones: 1*0.45m.</t>
  </si>
  <si>
    <t xml:space="preserve">PERSIANA DE DESCARGA TIPO FACHADA CON MALLA PLASTICA 44¨X24 PINTADA VENTILADORES DE EXTRACCION PISCINA DESCARGA DE LOS VENTILADORES DE PISCINA </t>
  </si>
  <si>
    <t>TI TT CAL18, PINTURA ELECTROSTATICA RAL 7035</t>
  </si>
  <si>
    <t>TI TT CAL18 PINTURAELECTROSTATICA RAL 7035 (AE287-CR18)</t>
  </si>
  <si>
    <t>Tanque hidroflo de 300 litros, precio unicamente de suministro.</t>
  </si>
  <si>
    <t>Estructura y bases metálicas reforzadas; tableros mdf 12mm, macillados y pintaros por ambas caras; 8 puntos de apoyo; rodachinas de poliuretano; blanco y forma borde; incluye dos raquetas 6 bolas malla y soportes.</t>
  </si>
  <si>
    <t xml:space="preserve">BRAZO SENCILLO TIPO CODENSA 1.5m DE AVANCE EN TUBO ESTRUCTURAL DE 1" 1/2 CON CAPERUZA DESMONTABLE, GALVANIZADO EN CALIENTE </t>
  </si>
  <si>
    <t>ET204 Norma Codensa</t>
  </si>
  <si>
    <t xml:space="preserve">Dado que el equipo no es de uso común, no es posible conseguirlo en alquiler; se toma valor de compra y se divide por el año y por los dias efectivos de utilización.  </t>
  </si>
  <si>
    <t>MARCA Motocultor Aradora de Tierra Husqvarna Tf338.</t>
  </si>
  <si>
    <t>Carga y mantenimiento para extintor nuevo a base de polvo químico seco modelo 20 libras tipo ABC multipropósito.                 1. Descarga del 100% de los equipos en el área de mantenimiento.   2. Desmontaje de cada una de las piezas que componen el extintor para su respectivo mantenimiento.   3. Proceso de llenado del Agente de Extinción (P.Q.S. ABC) que tiene CERTIFICACION ISO 9001, en el cilindro.   4. Montaje del anillo de Verificación de Servicio 2020–2021 (color ROJO-Redondo).   5. Montaje de la válvula después de su respectivo mantenimiento. (cambio de empaquetadura en nitrilo – Vástago y Niple).   6. Presurización del extintor con el agente expulsor (NITROGENO).   7. Prueba neumática al vacío.   8. Limpieza general y montaje de la Calcomanía de Recarga.</t>
  </si>
  <si>
    <t>Carga y mantenimiento para extintor nuevo a base de polvo químico seco modelo 10 libras tipo ABC multipropósito.                 1. Descarga del 100% de los equipos en el área de mantenimiento.   2. Desmontaje de cada una de las piezas que componen el extintor para su respectivo mantenimiento.   3. Proceso de llenado del Agente de Extinción (P.Q.S. ABC) que tiene CERTIFICACION ISO 9001, en el cilindro.   4. Montaje del anillo de Verificación de Servicio 2020–2021 (color ROJO-Redondo).   5. Montaje de la válvula después de su respectivo mantenimiento. (cambio de empaquetadura en nitrilo – Vástago y Niple).   6. Presurización del extintor con el agente expulsor (NITROGENO).   7. Prueba neumática al vacío.   8. Limpieza general y montaje de la Calcomanía de Recarga.</t>
  </si>
  <si>
    <t>Carga y mantenimiento para extintor a base agua penetrante a presión modelo 2.5 galones tipo A   1. Descarga del 100% de los equipos en el área de mantenimiento.    2. Desmontaje de cada una de las piezas que componen el extintor para su respectivo mantenimiento.    3. Proceso de llenado (H20) y del Agente de Extinción (ADITIVO PENETRANTE AHFFF), en el cilindro.    4. Montaje del anillo de Verificación de Servicio 2020–2021 (color ROJO-Redondo).    5. Montaje de la válvula después de su respectivo mantenimiento. (cambio de empaquetadura en Nitrilo – Vástago y Niple).   6. Presurización del extintor con el agente expulsor (NITROGENO).   7. Prueba neumática al vació.    8. Limpieza general y montaje de la Calcomanía de Recarga.</t>
  </si>
  <si>
    <t>Carga y mantenimiento para extintor nuevo a base de polvo químico seco modelo 10 libras tipo BC multipropósito.                 1. Descarga del 100% de los equipos en el área de mantenimiento.   2. Desmontaje de cada una de las piezas que componen el extintor para su respectivo mantenimiento.   3. Proceso de llenado del Agente de Extinción (P.Q.S. ABC) que tiene CERTIFICACION ISO 9001, en el cilindro.   4. Montaje del anillo de Verificación de Servicio 2020–2021 (color ROJO-Redondo).   5. Montaje de la válvula después de su respectivo mantenimiento. (cambio de empaquetadura en nitrilo – Vástago y Niple).   6. Presurización del extintor con el agente expulsor (NITROGENO).   7. Prueba neumática al vacío.   8. Limpieza general y montaje de la Calcomanía de Recarga.</t>
  </si>
  <si>
    <t>Carga y mantenimiento para extintor nuevo a base de polvo químico seco modelo 20 libras tipo BC multipropósito.                      1. Descarga del 100% de los equipos en el área de mantenimiento.   2. Desmontaje de cada una de las piezas que componen el extintor para su respectivo mantenimiento.   3. Proceso de llenado del Agente de Extinción (P.Q.S. ABC) que tiene CERTIFICACION ISO 9001, en el cilindro.   4. Montaje del anillo de Verificación de Servicio 2020–2021 (color ROJO-Redondo).   5. Montaje de la válvula después de su respectivo mantenimiento. (cambio de empaquetadura en nitrilo – Vástago y Niple).   6. Presurización del extintor con el agente expulsor (NITROGENO).   7. Prueba neumática al vacío.   8. Limpieza general y montaje de la Calcomanía de Recarga.</t>
  </si>
  <si>
    <t>Carga y mantenimiento para extintor nuevo a base de polvo químico seco modelo 5 libras tipo BC multipropósito.                 1. Descarga del 100% de los equipos en el área de mantenimiento.   2. Desmontaje de cada una de las piezas que componen el extintor para su respectivo mantenimiento.   3. Proceso de llenado del Agente de Extinción (P.Q.S. ABC) que tiene CERTIFICACION ISO 9001, en el cilindro.   4. Montaje del anillo de Verificación de Servicio 2020–2021 (color ROJO-Redondo).   5. Montaje de la válvula después de su respectivo mantenimiento. (cambio de empaquetadura en nitrilo – Vástago y Niple).   6. Presurización del extintor con el agente expulsor (NITROGENO).   7. Prueba neumática al vacío.   8. Limpieza general y montaje de la Calcomanía de Recarga.</t>
  </si>
  <si>
    <t>Revision y Mantenimiento para extintor contra incendios a base de agente limpio 123 modelo 9.000 gramos tipo AC incluye:   1. Descarga del 95% de los equipos en el área de mantenimiento.    2. Desmontaje de cada una de las piezas que componen el extintor para su respectivo mantenimiento.   3. Proceso de llenado del Agente de Extinción (SOLKAFLAM 123) que tiene CERTIFICACION, en el cilindro.    4. Montaje del anillo de Verificación de Servicio 2020–2021 (color ROJO-Redondo).   5. Montaje de la válvula después de su respectivo mantenimiento. (cambio de empaquetadura en EPDM – Vástago y Niple).    6. Presurización del extintor con el agente expulsor (NITROGENO).    7. Prueba neumática al vacío.   8. general y montaje de la Calcomanía de Recarga.    (se recarga cada 5 años y se hace mantenimiento cada año)</t>
  </si>
  <si>
    <t>Revision y Mantenimiento para extintor contra incendios a base de agente limpio 123 modelo 3.700 gramos tipo AC incluye:   1. Descarga del 95% de los equipos en el área de mantenimiento.    2. Desmontaje de cada una de las piezas que componen el extintor para su respectivo mantenimiento.   3. Proceso de llenado del Agente de Extinción (SOLKAFLAM 123) que tiene CERTIFICACION, en el cilindro.    4. Montaje del anillo de Verificación de Servicio 2020–2021 (color ROJO-Redondo).   5. Montaje de la válvula después de su respectivo mantenimiento. (cambio de empaquetadura en EPDM – Vástago y Niple).    6. Presurización del extintor con el agente expulsor (NITROGENO).    7. Prueba neumática al vacío.   8. general y montaje de la Calcomanía de Recarga.   (se recarga cada 5 años y se hace mantenimiento cada año)</t>
  </si>
  <si>
    <t>Revisión y mantenimiento para extintor contra incendios a base de gas carbónico modelo 20 libras tipo BC incluye:  1. Montaje anillo de servicio del año,   2. Prueba neumatica al vacío y cambio de la empaquetadura.     Extintor Color rojo.  (se recarga cada 5 años y se hace mantenimiento cada año).</t>
  </si>
  <si>
    <t xml:space="preserve">Carga y mantenimiento para extintor contra incendios a base de agente limpio 123 modelo 9.000 gramos tipo AC incluye:  1. Descarga del 95% de los equipos en el área de mantenimiento de INCOLFADEX SAS.   2. Desmontaje de cada una de las piezas que componen el extintor para su respectivo mantenimiento.   3. Proceso de llenado del Agente de Extinción (SOLKAFLAM 123) que tiene CERTIFICACION, en el cilindro.  4. Montaje del anillo de Verificación de Servicio 2020–2021 (color ROJO-Redondo). 5. Montaje de la válvula después de su respectivo mantenimiento (cambio de empaquetadura en EPDM – Vástago y Niple).    6. Presurización del extintor con el agente expulsor (NITROGENO).   7. Prueba neumática al vacío.   8. Limpieza general y montaje de la Calcomanía de Recarga. </t>
  </si>
  <si>
    <t xml:space="preserve">Carga y mantenimiento para extintor contra incendios a base de agente limpio 123 modelo 3.700 gramos tipo AC incluye:  1. Descarga del 95% de los equipos en el área de mantenimiento de INCOLFADEX SAS.   2. Desmontaje de cada una de las piezas que componen el extintor para su respectivo mantenimiento.   3. Proceso de llenado del Agente de Extinción (SOLKAFLAM 123) que tiene CERTIFICACION, en el cilindro.  4. Montaje del anillo de Verificación de Servicio 2020–2021 (color ROJO-Redondo). 5. Montaje de la válvula después de su respectivo mantenimiento (cambio de empaquetadura en EPDM – Vástago y Niple).    6. Presurización del extintor con el agente expulsor (NITROGENO).   7. Prueba neumática al vacío.   8. Limpieza general y montaje de la Calcomanía de Recarga. </t>
  </si>
  <si>
    <t>Carga y mantenimiento para extintor contra incendios a base de gas carbónico modelo 20 libras tipo BC incluye:  1.Descarga del 100% de los equipos en el área de mantenimiento.   2. Desmontaje de los pasadores y amarre de seguridad para la descarga automática PSI-1   3. Limpieza general, remoción del codo y Montaje de la calcomanía de recarga.    4. Proceso de llenado (CO2) y del Agente de Extinción, en el cilindro.    5. Montaje del anillo de Verificación de Servicio (color ROJO-Redondo).     6. Montaje de la válvula después de su respectivo mantenimiento. (cambio de empaquetadura en   Extintor Color rojo.  (se recarga cada 5 años y se hace mantenimiento cada año).</t>
  </si>
  <si>
    <t>NO ACUMULA HONGOS NI BACTERIAS, NO SE PUDRE, NO SE OXIDA, NO SE CORROE, NO GUARDA NI GENERA OLORES, ES ANTIADHERENTE, ES ANTIDESLIZANTE.</t>
  </si>
  <si>
    <t>30X40X12</t>
  </si>
  <si>
    <t>Rejilla de piso rectangular en acero inoxidable 0,30x0,11 grival o equivalente</t>
  </si>
  <si>
    <t>Baranda en vidrio templado laminado 6+6 mm - h: 1.00 m con pasamanos o remate superior en u en acero inoxidable 304 y perfil inferior en u embebido y/o pernado en concreto SUMINISTRO.</t>
  </si>
  <si>
    <t xml:space="preserve">Marca Dwyer, Modelo RHP-2W10, Precisión 2% de plena escala, Para montaje en pared, Salida 4 a 20 para humedad y temperatura, Alimentación 10 a 35 VDC. </t>
  </si>
  <si>
    <t>Sensor de humedad 0-100% salida de 4-20 mA con display Ref. RHP-2W10 D</t>
  </si>
  <si>
    <t>TANQUE FILTRO ANAERÓBICO OVOIDE 500 L TAPA ACCE. EMPAQUE VERDE. COLEMPAQUES.</t>
  </si>
  <si>
    <t>TANQUE FILTRO ANAERÓBICO OVOIDE 1000 L TAPA ACCE. EMPAQUE VERDE. COLEMPAQUES.</t>
  </si>
  <si>
    <t>TANQUE FILTRO ANAERÓBICO OVOIDE 2000 L TAPA ACCE. EMPAQUE VERDE. COLEMPAQUES.</t>
  </si>
  <si>
    <t>100-240V E27 6500K LUZ BLANCA</t>
  </si>
  <si>
    <t>1008/CW 960W 220-240V 108000 LM</t>
  </si>
  <si>
    <t xml:space="preserve">6500°K LUZ BLANCA MARCA LUMEK CERTIFICADA </t>
  </si>
  <si>
    <t>6500°K</t>
  </si>
  <si>
    <t>CHASIS SOBREPONER</t>
  </si>
  <si>
    <t>P26829-36</t>
  </si>
  <si>
    <t>P23400-33</t>
  </si>
  <si>
    <t>P26568-36</t>
  </si>
  <si>
    <t>P29307-36</t>
  </si>
  <si>
    <t>CHASIS SOBREPONER, DIMERIZABLE</t>
  </si>
  <si>
    <t>P26828-36</t>
  </si>
  <si>
    <t>DIMERIZABLE</t>
  </si>
  <si>
    <t>FUE REEMPLAZADO POR LA REFERENCIA P 29856-36</t>
  </si>
  <si>
    <t>P28371-36</t>
  </si>
  <si>
    <t xml:space="preserve">P23402-33 </t>
  </si>
  <si>
    <t>P23404-19</t>
  </si>
  <si>
    <t>P24358-36</t>
  </si>
  <si>
    <t xml:space="preserve">P27181-36 </t>
  </si>
  <si>
    <t>P37318-36</t>
  </si>
  <si>
    <t>P37319-36</t>
  </si>
  <si>
    <t>P24307.36</t>
  </si>
  <si>
    <t>P26827-36</t>
  </si>
  <si>
    <t>Maderamen deportivo importado, avalado por la FIBA NIVEL 1, IHF,WSF,BWF,NCAA. - Capa superior madera de maple duro Laytite de 25/32”X2-1/4”, certificado MFMA, certificado Smart Woods, DIN 18032 - Durmientes de madera prensada, tipo plywood, calidad APA medida nominal 1” X 3” X 8’ (22mm x 76mm x 2438mm). - Sistema de amortiguación de almohadillas de Uretano 1/2” X 2” X 2” - Barrera de vapor d Polietileno de 6 milésimas de pulgada. - Demarcado y lacado con materiales avalados por FIBA. - Altura total del maderamen instalado 54mm. - Instalado por personal certificado por la compañía fabricante del piso y laca. - El maderamen debe cumplir con las siguientes certificaciones: Certificación THE RAINFOREST ALLIANCE, Certificado de SMART WOOD, CERTIFICADO MFMA, Certificado U.S. Green Building Council, DIN 18032, Part 2, ISO 9001:2008, ISO14001:2004, FIBA NIVEL 1, CERTIFICADO ISSS, CERTIFICADO USSL, 5 AÑOS DE GARANTIA.</t>
  </si>
  <si>
    <t>Piso en madera flotante para superficies deportivas - Baloncesto</t>
  </si>
  <si>
    <t>Piso en Rollo importado Certificado FIVB. - Espesor total 9mm - Capa de desgaste 2.1mm - Peso : 5,4kg/m2 - Ancho del rollo 1,5m - Largo del rollo 20.5m - Propiedades deportivas ASTM F2772 CLASE 3 - ABSORCION DE IMPACTO ≥ 40% - ≤ 45% - Deformacion vertical ≤ 3 mm - Efecto de deslizamineto 80 – 110 - Rebote del balon ≥ 96%.                                                              Pavimento vinílico deportivo de la marca GERFLOR, TARAFLEX SPORT M PERFORMANCE, de 9 mm. de espesor, constituido por un complejo de superficie D-Max+ en vinilo plastificado, calandrado, prensado con superficie gofrada y reforzada por un complejo no tejido de doble malla de fibra de vidrio y asociado a una subcapa CXP-HD de doble densidad (Cellular Xtreme Process) y alta densidad (High Density) de células cerradas. La absorción de impacto según UNE-EN 14808 es de 38%. Cumple la exigencia de la norma UNE-EN 14904 con la categoría P2. Altura rebote de la pelota según UNE-EN 12235 de valor ≥ 90 %. Tiene tratamiento fotorreticulado Protecsol Triple Acción (antisuciedad, antiquemaduras, deslizamiento controlado) aplicado en fábrica. Instalado sobre solera dura, lisa, mediante sistema Eco-Fit flotante. Las juntas deberán ir termosoldadas. Actividad antibacteriana (E. coli – S. aureus – MRSA): Inhibición del crecimiento según ISO 22196 &gt;99%.</t>
  </si>
  <si>
    <t>Suelo Vinílico para gimnasios y centros deportivos</t>
  </si>
  <si>
    <t>PLATAFORMA DE LEVANTAMIENTO DE PESAS: Halterofilia: Deporte que consiste en levantar pesas, llamadas halteras, puesta en dos extremos de una barra de metal. Existen dos ejercicios o pruebas en las competiciones oficiales: “ARRANQUE” y “ENVIÓN”. Etimológicamente la palabra se compone de dos elementos griegos: Halter (haltera) balancines de plomo para gimnasia, y Philos (Philein) amor, amar, inclinación.           1. Plataforma de Competición de 4 mts x 4 mts   2. Suelo de madera de roble - 10 mm 100% roble.   3. Certificado IWF   4. Estructura de acero   5. 5 años de garantía.   6. Levantamiento de pesas competitivo a nivel nacional, internacional y olímpico.</t>
  </si>
  <si>
    <t>Consta de 17 segmentos de aluminio con medidas de 1 metro por 1,5 metros, Espesor: 10 mm, peso: 250 kg. Superficie. antideslizante, muy duradera y fácil de armar. Certificada FIE. Zonas marrones de seguridadde forma opcional.</t>
  </si>
  <si>
    <t>Pista deportiva para esgrima para competencias profesionales</t>
  </si>
  <si>
    <t>PROYECTOR DMPL - P4 960 W (130LM/W IP 66 - IK 10 - 5700°K + SUPRESOR DE PICOS DE TENSIÓN DE 10kV 16°)tornilleria de acero inoxidable y vidrio templado.Diseño modular de 240 watts con driver independiente que permite incrementar a 4 módulos y 960 watts.Modulo de led de 960 watts con 124.800 lúmenes, con temperatura de color de 5700°K +- 300°, IRC &gt; 70. Apertura de lente óptico de 20°x16°.1056 piezas led de tipo SMD con 100.000 horas de vida. Driver eléctrico con voltaje de entrada de 100 - 240 v/ 440v y supresor de picos de 10kV. Factor de potencia mayor al 95% y frecuencia de operación de 47 - 63 Hz. Alertas de disipación de calor que cuentan con autolimpieza. Soporte de lira que permite girar ángulos de inclinación para un ajuste preciso.Garantía de 10 años en todos los componentes del proyector.Grados de protección IP66 e IK09. Certificación NOM-031-ENER2012.   ILUMINACIÓN Copa América 2021.</t>
  </si>
  <si>
    <t>Incl. Transporte Mexico, Nacionalización, Transporte y descargue Campi</t>
  </si>
  <si>
    <t>GB2B0312TPI-1</t>
  </si>
  <si>
    <t>Armadura y acoplamiento: Aluminio inyectado a alta presión EN AC-44300 con bajo contenido en cobre &lt;0,1% (AISI304).      Acabado:   Color bronce RAL 7022.      Cierre:  Vidrio plano templado 4mm.     Fijación:  H01=&gt; Fijación mediante horquilla.  Tornillería exterior:  Acero inoxidable (AISI304).      Estanquidad general:  IP66 (EN 60529).       Grado de protección contra impactos:  IK08 (EN 62262).       Temperatura de funcionamiento:   Ta -40ºC a +50ºC.   Según configuración de la luminaria.         Vida estimada:   L70B50 50.000h a Ta de 25ºC.  Valoraciones de mantenimiento lumínico a TM-21 en base a datos LM-80.        Clase eléctrica:  Clase I      Voltaje de entrada:  100V - 277V / 50Hz - 60Hz   Opcional 240V - 480V    Factor de potencia:   &gt; 0,95.      Distorsión harmónica:  &lt; 15%.        Protección contra sobretensiones:  Protección contra sobretensiones 10kV - 10kA.   Opcional 20kV - 20kA. (ESpecificaciones de Referencia - Euro 8/2/21)</t>
  </si>
  <si>
    <t>Incl. Transporte Origen, Nacionalización, Transporte y descargue Campi</t>
  </si>
  <si>
    <t>En banner de 13 onzas</t>
  </si>
  <si>
    <t>Recubrimiento en PVC - Alambre Cal.12 (2,7 mm)</t>
  </si>
  <si>
    <t>MS-90</t>
  </si>
  <si>
    <t>Suministro e instalación de pista de esgrima  compuesta de una pista conductora compuesta de metal, o algún material con una base que sea conductiva.La pista debe tener una longitud mínima de 4 metros y una anchura mínima de 1,5 metros. La resistencia de la pista, de un extremo al otro, no debe superar los 5 ohmios.Salvo en el sable de esgrima, las pistas conductoras deben conectarse a tierra en el centro de la pista. La pista conductora debe cubrir toda la longitud y el ancho de la pista, incluyendo sus extensiones, para neutralizar los golpes al suelo.Cuando la pista está montada sobre una plataforma, la pista conductora debe cubrir todo el ancho de la plataforma, esta no debe superar los 50 cm de altura y debe ser más ancha que la propia pista en mínimo 25 cm a cada lado. Cada extremo del podio debe estar equipado con una suave pendiente hacia abajo al nivel del suelo. La pista conductora se apoya sobre una base de madera con algún material flexible entre ellos. Debe estar provisto de algún dispositivo que permita mantenerlo bien tensionado.  Las bases de madera están a 12-15 cm sobre el nivel del suelo y sus lados no deben estar inclinados. La pista conductora no deben colocarse nunca directamente sobre un suelo de hormigón armado o baldosas. La pintura utilizada para trazar las líneas en la pista conductora no debe impedir su conductibilidad eléctrica de modo que también se neutraliza un golpe en el punto donde se produce una línea.  Tanto el suministro como la instalacion deben ser avaladas por la federación.</t>
  </si>
  <si>
    <t xml:space="preserve">avalada por la International Wheelchair and Amputee Sports Federation </t>
  </si>
  <si>
    <t>Suministro e instalación de Tatami para competencia de Taekwondo Fabricado en material con una alta tasa de absorción de impacto que cumpla con las regulaciones WT (World Taekwondo Federation), debe ser antideslizamiento y tener un coeficiente de fricción que cumpla con las regulaciones de la WT . El Área de Competencia se compone de un Área de Concurso (color azu) y un Área de Seguridad (color rojo) como se especifica en el Manual Técnico de la competencia correspondiente. El Área de Concurso y el Área de Seguridad deberán tener una superficie plana sin proyecciones que obstruyan, y estarán cubiertas con una alfombra elástica y antideslizante reconocida por WT. Compuesto 100% en E.V.A. (Etileno-Vinilo-Acetato). El Área de Competencia será de forma cuadrada y el tamaño no será menor de 10mx10m ni mayor de 12mx12m. En el centro del Área de Competencia estará el Área de concurso de forma octagonal. El área de concurso medirá aproximadamente 8 m de diámetro y cada lado del octágono tendrá una longitud de aproximadamente 3,3 m. El Área de Competencia también se puede instalar sobre una plataforma a 40-60 cm de altura desde el piso, si es necesario. La Línea Exterior del Área de Seguridad estará inclinada con una pendiente de menos de 30 grados, para la seguridad de los competidores. 3.1.1 Forma octogonal.</t>
  </si>
  <si>
    <t>Producto hecho en caucho 100% natural, no requiere de fijacion al piso ya que es un material antideslizante y movil, Que no genere estática. Características tecnicas:  Caucho 100% natural- Lámina de 50 x 50 cm x 1 cm espesor armable- Lámina lisa o a cuadros- Negro o con chips de colores</t>
  </si>
  <si>
    <t>Suministro e instalacion de plataforma de entrenamiento de trescientos (300) cm de ancho por doscientos cincuenta a trescientos (250-300) cm de longitud. Fabricado en superficie de material antideslizante. Debe esta numerado, comenzando en uno (1). Avalada por la federacion nacional o la federacion internacional   de Levantamiento de Pesas</t>
  </si>
  <si>
    <t>METÁLICA PLASTIFICADA DE 0,05x0,05M  (SUMINISTRO E INSTALACIÓN)</t>
  </si>
  <si>
    <t>M-71</t>
  </si>
  <si>
    <t>Tubo redondo 3″ aguas negras, terminado en pintura electroestatica.</t>
  </si>
  <si>
    <t>COLOR AMARILLO (Para pozos de inspección)</t>
  </si>
  <si>
    <t xml:space="preserve">PLÁSTICA EN POLIPROPILENO DE ALTO IMPACTO PARA POZO INSPECCION </t>
  </si>
  <si>
    <t>PREFABRICADA EN CONCRETO SIN TAPA. ALTURA: 0.25 M</t>
  </si>
  <si>
    <t>Sin transporte</t>
  </si>
  <si>
    <t xml:space="preserve">La solución se basa en ubicar un bus de control de luminarias por el que se transmite el protocolo DALI. El protocolo DALI se basa en una señal digital, bidireccional e iden􀆟ficable, que presenta las siguientes características:  1. Señal digital bidireccional e identificada.  2. Hasta 16 grupos o escenas.  3. Hasta 64 drivers por BUS de comunicación.  4. Hasta 300 metros de cable de 2 polos, debiendo ser trenzado apantallado de aislamiento mínimo de 600V si el bus transcurre por canalizaciones por las que pueda haber interferencias electromagnéticas.  </t>
  </si>
  <si>
    <t>Sistema a implementar para el Convenio Mindeportes - IDRD</t>
  </si>
  <si>
    <t>A través de mirillas laser suministradas por el proveedor de los equIpos de iluminación.</t>
  </si>
  <si>
    <t xml:space="preserve">Verificacion de acometida de control y equipos asociados PLC- Determinacion de daños y recuperacion.- No incluye equipos para efectuar el nuevo control, por cuanto estos se suministran por parte del proveedor de los equipos de iluminación.- Los materiales y repuestos que resulten como adiconales a la revisión, no se incluyen dentro del alcance de esta actividad. </t>
  </si>
  <si>
    <t>BIOSEGURIDAD</t>
  </si>
  <si>
    <t>QY-EWQ-01</t>
  </si>
  <si>
    <t xml:space="preserve">BASE EN H  PEDAL Y AVISO </t>
  </si>
  <si>
    <t>PEDAL mecánico con el pie; Acero inoxidable; medidas promedio alto:1,05 m ancho: 0,15 largo: 0,17</t>
  </si>
  <si>
    <t>INCLUYE PEDAL Y GRIFERIA LLAVE DE PEDAL CON CUELLO DE GANSO EN ACERO INOXIDABLE; ESTRUCTURA DE SOPORTE DE TUBO DE 1 ½” EN ACERO INOXIDABLE; CANASTILLA GRIVAL 4” MACHO; DESAGUE 1 ½” SANITARIA</t>
  </si>
  <si>
    <t>TIEMPO DE DECANTACIÓN: 13 MINUTOS; DIÁMETRO ACOPLE ENTRADA 1 1/2 NPT MACHO; DIÁMETRO ACOPLE SALIDA 1 1/2 NPT MACHO; DIÁMETRO DE DESAGÜE 3/4 NPT MACHO. CAUDAL: 15 GALONES POR MINUTO.</t>
  </si>
  <si>
    <t>LIBRE EN 2 SECCIONES ENCHUFABLES. TRONCOCÓNICO CON DIÁMETRO BASE DE 25 CM A 12.7 CM EN LA PUNTA. FABRICADO EN LÁMINA HR DE 4 MM ESPESOR. PLATINA BASE DE 50X50 CM POR 3/4” CON 4 ALETAS DE REFUERZO. CANASTA DE ANCLAJE DE 1” X 1.50M DE LONGITUD. INCLUYE CANASTA DE MANTENIMIENTO REDONDA. PELDAÑOS Y LÍNEA DE VIDA A PARTIR DE 4 M DE LA BASA. ACABADO GALVANIZADO EN CALIENTE Y PINTURA ELECTROSTÁTICA COLOR GRIS D23. PARA SOPORTAR 9 REFLECTORES.</t>
  </si>
  <si>
    <t>OCASIONALMENTE SUMERGIBLE 3 VIAS 600 AMP DERIVACION EN 200 AMP PARA 15 KV 1E- 1S - 1D INTERIOR Y EXTERIOR IP 67 CON AISLAMIENTO ACEITE MINERAL</t>
  </si>
  <si>
    <t>ESTRUCTURA METALICA TIPO CERCHA CUADRADA PARA CRUCE TUBERIAS GALVANIZADAS MEDIA TENSIÓN Y ALUMBRADO PUBLICO - NORMA CODENSA CS 218. VERTICALES Y DIAGONALES 2 1/2 X 2 1/2 X 3/16". ANCLADA A PONTON CADA 2 M. PINTURA BASE: ANTICORROSIVA; PINTURA FINAL: EPÓXICA; TRAMOS DE 3 M; TIPO DE UNIÓN: ARMABLE CON PERNO GALVANIZADO; TIPO DE ENSAMBLE: SUMINISTRADO POR EL CONTRATISTA DE OBRA; TUBERIA A CARGAR: TUBO GALVANIZADO DE 6 PULGADAS X 4 mm x COLMENA X 3 MTS. (97 KG POR DUCTO) UNIÓN GALVANIZADA DE 6 PULGADAS COLMENA.</t>
  </si>
  <si>
    <t>VARILLA CORRUGADA DE 1/2" X 40CM DE LONGITUD, GALVANIZADA EN CALIENTE. INCLUYE ABRAZADERAS Y TORNILLOS PARA INSTALACIÓN</t>
  </si>
  <si>
    <t>METREL MI2088-50</t>
  </si>
  <si>
    <t>Incluye: acompañamiento forestal al levantamiento topográfico, verificación y actualización del estado físico y fitosanitario del individuo arbóreo, georeferenciación en el sistema SIGAU, entrega y seguimiento a la entidad Jardín Botánico, ficha SDA para cada árboles.                                                                                                                                                                                                                                                                                                                                                                            01-12-2021: Se corrige juego de precios.</t>
  </si>
  <si>
    <t>NORMA CS290-5 Codensa</t>
  </si>
  <si>
    <t>para multiconductores</t>
  </si>
  <si>
    <t>para tableros</t>
  </si>
  <si>
    <t>Mesón en Acero inoxidable 304, Calibre 18, Estructura de soporte de tubo de 1 ½” en acero inoxidable. Llave de pedal con cuello de ganso en acero inoxidable. Canastilla Grival 4” macho. Desague de 1” y ½ de diámetro sanitaria.                                   Mesón: Largo 1.0 m x Ancho 0.5 m x Alto 0.8 m                                                                                                                        Poceta: Largo 0,4 m x Ancho 0,4 m x Alto 0,16 m</t>
  </si>
  <si>
    <t>Trampa de Grasas en Acero inoxidable 304, Calibre 18, Capacidad e  49 litros, Diámetro acople de entrada de 1 ½” NPT macho, Diámetro acople de salida de 1 ½” NPT macho, Tiempo de decantación de 10 minutos, Caudal de 10 galones por minuto. Largo 45 cm, 30 cm de ancho y 32 cm de alto.</t>
  </si>
  <si>
    <t>TETRAFILAR 3F4H, 5(100)A 3X120/208V ENERGIA ACTIVA CON PANTALLA LCD CALIBRACION ACREDITADA</t>
  </si>
  <si>
    <t>Caja tipo Intemperie, Calibre de lámina 18, Grado de protección IP65, Pintura Electrostática, Uso Exterior, Tapa Atornillable</t>
  </si>
  <si>
    <t>PARA ALUMBRADO PÚBLICO TRONCOCÓNICO DE 14 M DE ALTURA, PINTURA ELECTROSTÁTICA, INCLUYE PELDAÑOS Y BASE METÁLICA CON REFUERZOS PARA SUJECIÓN, SEGÚN NORMA CODENSA.</t>
  </si>
  <si>
    <t xml:space="preserve">ENSAYO INSPECCIÓN MEDIANTE TÉCNICA DE ULTRASONIDO para estructuras metálicas CON ELEMENTOS SOLDADOS A TOPE y de CONCRETO </t>
  </si>
  <si>
    <t>PACHÓMETRO - DETECCIÓN DE ARMADURAS DE ACERO: El equipo es sobrepuesto en el elemento haciendo el movimiento referente al lugar donde quiero ubicar el acero, en elementos de concreto como placa, columnas, vigas y muros de contención.</t>
  </si>
  <si>
    <t>ROLLO DE 12,5 M. Sistema de sellado de altas prestaciones para juntas de construcción, dilatación conexión o grietas. En una banda flexible e impermeable de Poliolefinas (FPO).</t>
  </si>
  <si>
    <t>PACHOMETRO - DETECTOR DE ARMADURAS EN ACERO (POR ELEMENTO): El equipo es sobrepuesto en el elemento haciendo el movimiento referente al lugar donde quiero ubicar el acero, en elementos de concreto como placa, columnas, vigas y muros de contención.</t>
  </si>
  <si>
    <t>Configuracion y puesta a punto de sistema en puntos: PC, Router, Controladora, Salida de Video, Reproductor de medios y actualizacion en software.</t>
  </si>
  <si>
    <t>A=0,95m, H=2,17 m; enchapada con canto rígido (incluye chapa Yale, doble manija en acero y riel, tapa luz para riel, tubular en aluminio con cantonera – incluye trasiego y transporte.</t>
  </si>
  <si>
    <t>SUMINISTRO EN CUARTO DE MAQUINAS - CERTIFICADO UL/FM de 1250 GPM con cabezal de prueba y bomba Jockey para el 10% de caudal, transferencia certificada, motor eléctrico</t>
  </si>
  <si>
    <t>Suministro de poste metálico tronco cónico octagonal de 12 metros de alto, galvanizado en caliente en su totalidad, con acabado en pintura electrostática de color por definir, fabricado en 2 secciones enchufables, con diámetro en la  base de 210 milímetros y un diámetro en la cima 127 milímetros, con base de 40 x 40 en 1/2" de espesor, sistema de anclaje de 4 pernos de 3/4" x 1.20 a 1.50 m de longitud. Con peldaños a partir de los 4 metros y cruceta o soporte para un reflector.</t>
  </si>
  <si>
    <t xml:space="preserve">(con servicio de transporte, instalación y operación) </t>
  </si>
  <si>
    <t>(Marca auster Diferentes colores)</t>
  </si>
  <si>
    <t>(Marca Montana Diferentes colores y Nitro color negro)</t>
  </si>
  <si>
    <t xml:space="preserve"> Skinny 94</t>
  </si>
  <si>
    <t>Referencia New York cap</t>
  </si>
  <si>
    <t>Referencia hardcore</t>
  </si>
  <si>
    <t xml:space="preserve">referencia artline 12 unidades </t>
  </si>
  <si>
    <t>color blanco</t>
  </si>
  <si>
    <t>color negro por kilos</t>
  </si>
  <si>
    <t xml:space="preserve"> (disolvente tinta PVC)</t>
  </si>
  <si>
    <t>100X70 SEDA 120</t>
  </si>
  <si>
    <t>70X50 SEDA 120</t>
  </si>
  <si>
    <t>50X35 SEDA 120</t>
  </si>
  <si>
    <t>70 CM Dureza 80</t>
  </si>
  <si>
    <t>41 CM Dureza 80</t>
  </si>
  <si>
    <t xml:space="preserve"> (SUMINISTRO E INSTALACIÓN)</t>
  </si>
  <si>
    <t>El Extintor debe tener una válvula en bronce, un sistema de accionamiento rápido con manija y palanca, manómetro y manguera con boquilla de aluminio para la descarga. Extintor presurizado con nitrógeno como Agente Extintor y Agente Expelente HCFC 123. 3700 gramos.</t>
  </si>
  <si>
    <t>Extintor portátil con una válvula en bronce con acabado en cromo resistente a la corrosión y un sistema de accionamiento rápido con manija y palanca. Debe tener una manguera flexible con terminal de salida en forma de corneta fabricada en material dieléctrico con mango aislante. 5 libras.</t>
  </si>
  <si>
    <t>Soporte metálico tipo pedestal disponible para Extintores de 10 libras, 20 libras y 30 libras. El soporte debe estar pintado con pintura electrostática blanca y las terminaciones deben ser en caucho. Debe tener el soporte para pegar el aviso del Extintor.</t>
  </si>
  <si>
    <t>Certificación RETIE RETILAP Parque Zonal Olaya Herrera Calle 22 Sur # 21 -09 Localidad Rafael Uribe Uribe</t>
  </si>
  <si>
    <t>POR INMERSION EN CALIENTE DE TUBO ACERO ESTRUCTURAL NEGRO 4" E=4.0 MM SIN ROSCA 6 ML A-500 - PESO: 10,88 KG/M.</t>
  </si>
  <si>
    <t>Regla guía corte tableta enchape cerámica</t>
  </si>
  <si>
    <t xml:space="preserve">CUCHILLA PARA SIERRA CALADORA SET POR CUATRO </t>
  </si>
  <si>
    <t>REGLA GUÍA CORTE TABLETA ENCHAPE CERÁMICA</t>
  </si>
  <si>
    <t xml:space="preserve">CAJA DIRECTA PASIVA DOBLE CANAL PARA SONIDO </t>
  </si>
  <si>
    <t xml:space="preserve">CAJA DIRECTA ACTIVA  PARA SONIDO CON DOS ENTRADAS </t>
  </si>
  <si>
    <t>BALANCÍN DE ACERO. -BARRAS (RIELES) FABRICADAS EN ACE- RO SÓLIDO. -SISTEMA DE ROMPIMIENTO QUE REQUIERE ME NOS ESFUERZO Y FACILITA EL ROMPIMIENTO DE LA LOSETA. - CORREDERAS CON BALERO PARA UN RAYADO UNIFORME. -AJUS- TE A 6 POSICIONES DE ALTURA PARA DIFERENTE ESPESOR DE AZULEJO. - EQUIPADO CON CUCHILLAS DE CORTE REEMPLAZA- BLE, CON RECUBRIMIENTO DE TITANIO, MÁS RESISTENTES. CA- PACIDAD DE CORTE: 29"</t>
  </si>
  <si>
    <t>TALADRO PERCUTOR INALÁMBRICO DE 20V - MANDRIL 1/2 - VELOCIDAD 0-400 / 0-1500 RPM - IMPACTOS 0-22500 IPM - BATERÍA Y MALETÍN</t>
  </si>
  <si>
    <t>SOPORTE: PAPEL FLEX 100G/M2 -GRANO: ÓXIDO DE ALUMI- NIO PREMIUM - ADHESIVO: RESINA FENÓLICA / RESINA FENÓLI- CA -HOJAS DE 9” X 11”</t>
  </si>
  <si>
    <t>JUEGO SIERRA COPAS MÚLTIPLES PARA MADERA - 11 PIEZAS CON 2 MANDRILES - 8 SIERRAS DIFERENTES DIÁMETROS BAUKER O SIMILAR</t>
  </si>
  <si>
    <t>CARTUCHO PARA FILTRO PURIFICADOR DE AGUA (ETAPA 1) FILTRO GRIVAL O SIMILAR.</t>
  </si>
  <si>
    <t>CARTUCHO PARA FILTRO PURIFICADOR DE AGUA (ETAPA 2) FILTRO GRIVAL O SIMILAR.</t>
  </si>
  <si>
    <t>CARTUCHO PARA FILTRO PURIFICADOR DE AGUA (ETAPA 3) FITRO GRIVAL O SIMILAR.</t>
  </si>
  <si>
    <t>CABLE HDMI 2.5 METROS</t>
  </si>
  <si>
    <t>ROLLO CINTA MULTISEAL 10 CM X 10 MTS - ARA SELLAR Y REPARAR JUNTAS Y FISURAS PARA EVITAR ENTRADA DE AGUA Y/O FILTRACIONES. PARA LA ELABORACIÓN DE FLANCHES, EN CUBIERTAS EN TEJA, INCLUYENDO LAS DE LÁMINA METÁLI- CA. JUNTAS EN EDIFICIOS, LÁMINAS BITUMINOSAS Y OTROS TIPOS DE ACABADOS DE CUBIERTA.</t>
  </si>
  <si>
    <t>BROCAS SDS PLUS MAKITA O SIMILAR JGO.10 PZS. D45820</t>
  </si>
  <si>
    <t>BROCA SDS PLUS 88, CON PASTILLA DE METAL DURO: MAYOR</t>
  </si>
  <si>
    <t>RANGO DE TEMPERATURA 100-500 FLUJO AIRE 120L/MN RUIDO DE AIRE 40DB CONSUMO DE ENERGIA 60W</t>
  </si>
  <si>
    <t>Para láminas de policarbonato</t>
  </si>
  <si>
    <t>- Soporte de tubo galvanizado de 2” altura de 180 x 0.90 cm, con estructura de acuerdo a cartilla. - Soporte tipo marco de ¾ soldado a estructura doble cara - Lámina galvanizada calibre 18 con medida de 0.90 x 1.20 cm instalada sobre marco. - Tapa tipo marco en ángulo de 2 cm. - Lamina en vinilo laminado full color instalado sobre lamina. - Pintura electrostática de estructura metálica.  - Transporte e instalación en sitio</t>
  </si>
  <si>
    <t>(1 de diamante de béisbol, 2 futbol 5, y 1 fútbol 11) del parque ciudad montes.</t>
  </si>
  <si>
    <t>TAPA PARA MESA DE PING PONG EN FIBRA DE VIDRIO,CUERPO INTERNO EN QUINTUPLEX 15 mm.LARGO 274 CM ANCHO 152 CM GROSOR PESTAÑA 5 CM MALLA EN LAMINA MICRO PERFORADA SOPORTES MALLA CENTRAL INCLUIDOS TERMINADOS EN LACA ACRILICA COLOR VERDE INCLUYE INSTALACION EN ESTRUTURA YA EXISTENTE PINTURA DE ESTRUCTURA EN COLOR NEGRO ESMALTE MARCA PINTUCO</t>
  </si>
  <si>
    <t>TABLA DE MADERA PINO CARIBE  IMPORTADO 24CM X 2CM 3MT SE INFORMA QUE SE CREA ESTE ITEM POR PETCIÓN DE LA SUBDIRECCIÓN TÉCNICA DE PARQUES MEDIANTE MMORANDO nO. 20216100292653 del 05 de agosto</t>
  </si>
  <si>
    <t>TABLA DE MADERA PINO CARIBE  IMPORTADO 24CM X 2CM 3MT</t>
  </si>
  <si>
    <t xml:space="preserve">TUBO RECTANGULAR 100 X 40 X 1.1 mm </t>
  </si>
  <si>
    <t>Prestación del servicio de inspección, verificación y dictámen de cumplimiento (Certificación) RETIE y RETILAP para canchas sinteticas de futbol 5 y futbo 8 (RETIE: Inspección de instalaciones eléctricas para cancha sintética con 20 luminarias de 1000W. RETILAP: Inspección de niveles de iluminación para cancha sintética con 20 luminarias de 1000W.)</t>
  </si>
  <si>
    <t>Prestación del servicio de inspección y verificación de cumplimiento RETIE y RETILAP para canchas sinteticas de fútbol 11 (RETIE: Inspección de instalaciones eléctricas para Cancha Sintética con 5 luminarias de 1000W. RETILAP: Inspección de niveles de iluminación para Cancha Sintética con 5 luminarias de 1000W).</t>
  </si>
  <si>
    <t>conexión. dyn5. derivaciones +1-3*2.5%. incluye. • 9 bushing wel o tipo pozo. otros incluidos • 3 fusibles limitadores de corriente elsp. • 3 portafusibles + 3 fusibles bay o net. • 1 seccionador de 4 posiciones. 1. bushing inserto sencillo para dpss y derivación en a. codos dps de 12 kv, 10 ka.</t>
  </si>
  <si>
    <t>Caneca plástica para espacio público fabricada en polipropileno de alto impacto de 40 cm de ancho x 40 cm de largo x 114 cm de alto con zapatas plásticas de fijación al piso.                                                                                                                                 Materia Prima: Polipropileno de alto impacto con protección UV, color integral no superficial. Norma NTC 1027 (determinación de los efectos de productos químicos y el agua),</t>
  </si>
  <si>
    <t>Banca plástica con espaldar de 120 cm de ancho x 40 cm de fondo x 40 cm de alto al asiento y 85 cm al espaldar medidas externas.                                                                                                                                                                                   Materia prima: Polipropileno de alto impacto con protección UV, color integral no superficial. Norma NTC 1027 (determinación de los efectos de productos químicos y el agua),</t>
  </si>
  <si>
    <t>Banca plástica infantil con espaldar de 120 cm de ancho x 34 cm de Fondo (sentadero) x 35 cm al asiento y 75 cm al espaldar medidas Externas. Fabricada en polipropileno de alto impacto.                                                                                              Materia Prima: Polipropileno de alto impacto con protección UV, color integral no superficial. Norma NTC 1027 (determinación de los efectos de productos químicos y el agua),</t>
  </si>
  <si>
    <t>Juego de picnic plástico para exteriores de uso público, fabricado en polipropileno de alto impacto. Mesa de 1,30 mt de ancho x 0,80 mt x 0,75 mt de alto. Con 2 bancas sin espaldar De 1,30 mt de ancho x 0,40 mt de fondo x 0,40 mt de alto.                    Materia Prima: Polipropileno de alto impacto con protección UV, color integral no superficial. Norma NTC 1027 (determinación de los efectos de productos químicos y el agua),</t>
  </si>
  <si>
    <t>Parque plástico Público, fabricado en polipropileno de alto impacto. Incluye: un rodadero plástico de 0,40 mt de ancho x 2 mt de largo x 1,80 mt de altura mayor, un puente baranda plástico de 0,70 mt de Ancho x 1,80 mt de largo x 1,80 mt de altura mayor, con baranda en sus laterales, un túnel plástico de 70 cm de diámetro x 200 cm de Largo x 180 cm de altura mayor, una casa plástica con piso y baranda De 0,70 mt de ancho x 0,70 mt de fondo x 2,40 mt de alto, una escalera En poste plástico de 0,50 mt de ancho x 1,50 mt de fondo x 0,08 mt de Alto, un puente baranda plástico de 0,80 mt de ancho x 0,90 mt de Largo x 1,80 mt de altura mayor, una escalera con baranda plástica De 80 cm de ancho x 200 cm de largo x 180 cm de altura mayor, una Casa plástica con piso y baranda de 0,90 mt de ancho x 0,90 mt de Fondo x 2,40 mt de alto, 01 escalador plástico de 90 cm de ancho x 150 Cm de largo x 100 cm de alto.                                                                                                                            Materia Prima: Polipropileno de alto impacto con protección UV, color integral no superficial. Norma NTC 1027 (determinación de los efectos de productos químicos y el agua),</t>
  </si>
  <si>
    <t>Banca bicicletero plástica con espaldar aislante térmica de 350 cm de ancho x 50 cm de fondo x 40 cm de alto al sentadero y 90 cm al espaldar. Espacio para cuatro personas y 6 bicicletas. Fabricada en polipropileno de alto impacto.                       Materia prima: Polipropileno de alto impacto con protección UV, color integral no superficial. Norma NTC 1027 (determinación de los efectos de productos químicos y el agua),</t>
  </si>
  <si>
    <t>Banca bicicletero plástica aislante térmica de 250 cm de ancho x 50cm de fondo x 40 cm de alto. Espacio para cuatro personas y 6 bicicletas, fabricada en polipropileno de alto impacto con original.                                                                                    Materia Prima: Polipropileno de alto impacto con protección UV, color integral no superficial. Norma NTC 1027 (determinación de los efectos de productos químicos y el agua),</t>
  </si>
  <si>
    <t>PROLUDIC J826</t>
  </si>
  <si>
    <t>CANGREJO PLAYTOP</t>
  </si>
  <si>
    <t>PARA ACOPLAR A ELEMENTOS DE ASEO PARA PISCINAS. Características: Ligera para su cómodo manejo; Tratada con pintura electrostática endurecida para mayor durabilidad; Dispone de un clip de fijación de máxima calidad que afianza la extensión para evitar el deslizamiento en su uso; Se puede acoplar a carros aspiradores, cepillos, nasas y demás accesorios de aseo.</t>
  </si>
  <si>
    <t>Cepillo de 10 pulgadas de largo, cerdas y magno plástico. Se usa en el mantenimiento y limpieza de estanques de agua, piscinas, jacuzzis, espejos de agua, etc. (10" = 25,4 cm)</t>
  </si>
  <si>
    <t>MURO PARA ESCALERA MUELLE SENCILLO A= 4,36 L=17,42 CAPACIDAD 42 USUARIOS FUNCIONES LÚDICAS 35</t>
  </si>
  <si>
    <t>Presión de trabajo 1500 PSI regulables; Caudal 8 Um; Potencia 3.5 HP; Voltaje 110 V monofásico; Número de pistolas UNA; Manómetro UNO; Manguera de atta presión 8 metros; Boquilla de tres posiciones punto, abanico y shampoo; Peso 22.5 Kg; Cable eléctrico 5 metros.</t>
  </si>
  <si>
    <t>Hidrolavadora eléctrica; presión hasta 2.500 psi; caudal de 16 lts/min; chasis, manija y cubierta en acero inoxidable o cr (estática); 1 manguera de alta presión x 10mts grafada y forrada; 1 pistola con lanza con protección térmica; 1 boquilla; 1 arrancador; 1 regulador de presión; 1 manómetro; con ruedas; transmisión bomba – motor acople directo o por poleas; filtro de vaso 1/2” para agua; arrancador trifásico con cofre; 1 manual de operación.</t>
  </si>
  <si>
    <t>KB Pro 2 bomba triplex 8LPM; Característica Especial: Manija portable. Sin clavija. Aplicación/Usos: La línea KB es ideal para trabajos pesados de limpieza en grandes áreas, inundaciones, edificios, terrazas, equipos de refrigeración, o autolavados. Beneficios:  Incrementa la efectividad de la limpieza en menor tiempo de trabajo. MOTOR: Tipo: Eléctrico; Potencia: 3.00 HP; Voltaje: 220 V; Fases: 1; Corriente: 11.50 A; Velocidad: 3600 RPM; Arranque: Por interruptor. BOMBA: Tipo: Triplex con émbolos de cerámica; Material: Latón; Caudal de agua: 8.00 LPM; Presión máxima: 1900 PSI; Temperatura máxima del agua: 60 C; CARACTERISTICAS: Uso al día: 5 h /día Ciclo de operación: 65% trabajo-35% descanso; Operación continua: 20 min; Descanso en operación continua máximo: 10 min; Manguera: Polietileno c/terileno trenzado cubierto de PVC 8 m rosca M22 de 1/4 in de diámetro. ACCESORIOS: Cable 5 m; Pistola con lanza de boquilla ajustable; Manguera 8 m.</t>
  </si>
  <si>
    <t xml:space="preserve">Aro salvavidas, especial para rescate en piscinas y lagos fabricado en su interior en poliestireno expandido de alta densidad y recubierto en polyform de poro cerrado. Su exterior esta forrado con lona sintética 100% impermeable, posee cinta reflectiva que proporciona mejor visibilidad en áreas oscuras, cuerda blanca flotable alrededor del aro para facilitar la sujeción. </t>
  </si>
  <si>
    <t>Gancho  en aluminio de 3/8” con una medida de 1 mt., tiene un diámetro de 55 cm.</t>
  </si>
  <si>
    <t>Carriles ensamblados con cable de acero inoxidable de 3/16. Forrado en vinyl (este recubrimiento aumenta la protección del cable). A este cable se le agregan boyas de 4” (que es la medida estándar), las cuales están hechas de plástico, permitiendo que el carril flote y sea más seguro.</t>
  </si>
  <si>
    <t>Carriles ensamblados con cable de acero inoxidable de 3/16. Forrado en vinyl (este recubrimiento aumenta la protección del cable). A este cable se le agregan boyas de 6” (que es la medida estándar), las cuales están hechas de plástico, permitiendo que el carril flote y sea más seguro.</t>
  </si>
  <si>
    <t>La alarma funciona con un sensor que cuando detecta que un cuerpo pequeño cae al agua, lo detecta al instante y emite una señal a un receptor para que suene la alarma.</t>
  </si>
  <si>
    <t xml:space="preserve">Características: Sistema de liberación de vacio electrónico. Este sistema monitorea la presión de la succión de la piscina. Al notar una alza en la presión de la succión inmediatamente apaga la electrobomba para liberar la obstrucción. </t>
  </si>
  <si>
    <t>Caja de policarbonato; Color rojo con fondo Amarillo; Dispositivo de accionamiento manual que permite detener la motobomba o bomba de succión de la piscina inmediatamente al ser accionado y eliminando así el riesgo de succión. El botón de parada, detiene el funcionamiento de la motobomba hasta volverla a activar; Se debe girar manualmente y jalar el botón para su rearme.</t>
  </si>
  <si>
    <t>Fabricada con tubo Ø 43 mm de acero inox AISI-304. Peldaños, plataforma y asiento de material plástico.Base con ruedas; Máxima visibilidad para el socorrista: menor tiempo de reacción y mayor seguridad para los usuarios de la piscina; * Se puede fijar al suelo por la parte delantera (incluye dos tornillos con tacos); Estructura sólida construida en acero inoxidable AISI-304 de diámetro 43 mm; Silla, plataforma y peldaños en material plástico de gran resistencia (polipropileno); El peso de trabajo máximo recomendado es de 100 kg.</t>
  </si>
  <si>
    <t>21/09/2021: Solo se tenia una cotización de Hidroval.                                                                                                                              12/10/2021: Se continuó con estudio del mercado obteniendo mas cotizaciones con las que se realizó nuevo análisis del precio.</t>
  </si>
  <si>
    <t>09/10/2021: Se ajusta precio dado que estaba igual al CIO 12962.                                                                                                                                                                                      12/10/2021: Se obtienen mas cotizaciones, se realiza  nuevo análisis de precio.</t>
  </si>
  <si>
    <t>09/10/2021: Se ajusta nombre ya que estaba igual al CIO 12961.                                                                                                                                                             12/10/2021: Se obtuvieron mas cotizaciones por lo que se realizo nuevo análisis de precio.</t>
  </si>
  <si>
    <t>20-09-2021: Valor validado por kilogramo.</t>
  </si>
  <si>
    <t>20-09-2021: Valor validado por litro.</t>
  </si>
  <si>
    <t>El alquiler incluye: transporte, operario y combustible.</t>
  </si>
  <si>
    <t>Pintura en aerosol ideal para superficies de madera, metal, paredes, cerámica o cartón que necesiten ser restauradas, protegidas y/o decoradas. Acabado uniforme, de mayor resistencia con alto cubrimiento, alto rendimiento, con filtro UV para mayor duración y un secamiento ultra rápido. Para uso en interiores y exteriores. Recomendado para aplicar como base y acabado final en superficies interiores y exteriores bajo techo tales como mampostería, concreto, estuco, ladrillo, madera, entre otros.</t>
  </si>
  <si>
    <t>Pintura en aerosol anticorrosiva, ideal para proteger contra la oxidación y mejorar la adherencia de la pintura final de acabado en superficies metálicas. Para uso en ambientes interiores y exteriores.</t>
  </si>
  <si>
    <t>Tipo de electrodo: MMA y TIG. 6010, 6011, 6013, 7018. De 1/16 hasta 5/32 en MMA. Uso: Profesional Potencia Máxima: Hasta 190 Amp Proceso Soldadura: Soldadura manual por arco eléctrico con electrodos revestido (MMA) y Soldadura TIG.</t>
  </si>
  <si>
    <t xml:space="preserve">soldadura </t>
  </si>
  <si>
    <t>Madera sapán cuadrada Dimensiones: 0.30 x 0.30x0.07 mt Color: Al natural preferiblemente castaño oscuro. Logo tipo colibrí impreso sobre la madera a color Especificaciones:     Resolución     mínima     de impresión 720 x 1.440 dpi. Tintas 7 Tintas UV de secado instantáneo Anapurna (CMYK, Lc, Lm, blanco). Material: Madera sapán cuadrada. Los tratamientos e inmunizaciones se deberán realizar cumpliendo lo establecido en el numeral 4.4 de la NTC 2500 Dimensiones: 0.70 x 0.1 5x0.07 mt Color: Al natural preferiblemente castaño oscuro. Material: Madera sapán cuadrada. L os tratamientos e inmunizaciones se deberá realizar cumpliendo lo establecido en el numeral 4.4 de la NTC 2500 Dimensiones: 0.10x 0.10x2.25 mt Color: Al natural preferiblemente castaño oscuro. Material: Dado en concreto 3000 psiMaterial: Dado en concreto 3000 psi Dimensiones: 0.20x0.20x0.60 mt Recubrimiento de la madera en concreto mínimo 7cm. Aplicar un adhesivo epóxico, ideal para unir y sellar materiales, como madera y concreto. Lo anterior con el fin de dar un sellado entre la madera y el concreto evitando que la humedad de este último, afecte la resistencia de la estructura de la señal.</t>
  </si>
  <si>
    <t>La vegetación será seleccionada de acuerdo al lugar de instalación de la señalización, ya que requiere ser nativa del camino o sendero. Malla plástica fijada con clavos pequeños d:0.50. 2cm Tierra fértil. Tela asfáltica fijada con clavos pequeños d:0.50. Material: Madera sapán cuadrada. Los tratamientos e inmunizaciones se deberán realizar cumpliendo lo establecido en el numeral Dimensiones: 0.10x0.05x 0.70 mt Color: Al natural preferiblemente castaño oscuro. Material: Madera sapán cuadrada. Los tratamientos e inmunizaciones se deberán realizar cumpliendo lo establecido en el numeral 4.4 de la NTC 2500. Dimensiones: 0.10x0.10x 3.03 mt Color: Al natural preferiblemente castaño oscuro. Madera sapán. Dimensiones: 1.50 x 1.00 x 0.07 mt Color: Al natural preferiblemente castaño oscuro. Contenido impreso sobre la madera a color. Especificaciones:      Resolución impresión 720 x 1.440 dpi. Tintas 7 Tintas UV de secado instantáneo Anapurna (CMYK, Lc, Lm, blanco). Material: Madera sapán cuadrada. Los tratamientos e  inmunizaciones  se  deberá realizar cumpliendo lo establecido en el numeral 4.4 de la  NTC  2500. Dimensiones: 1.50x0.70x 0.07 mt. Color: Al natural preferiblemente castaño oscuro. Aplicar un adhesivo epóxico, ideal para unir y sellar materiales, como madera y concreto. Aplicar un adhesivo epóxico, ideal para unir y sellar materiales, como madera y concreto. Lo anterior con el fin de dar un sellado entre la madera y el concreto evitando que la humedad de este último, afecte la resistencia de la estructura de la señal.</t>
  </si>
  <si>
    <t>Material: Madera sapán cuadrada. Los tratamientos e inmunizaciones se deberán realizar cumpliendo lo establecido en el numeral 4.4 de la NTC 2500 Dimensiones: 0.80x0.40x0.07 mt Color: Al natural preferiblemente castaño oscuro. Material: Madera sapán cuadrada. Los tratamientos e inmunizaciones se deberán realizar cumpliendo lo establecido en el numeral 4.4 de la NTC 2500 Dimensiones: 0.10x0.10x2.03 mt Color: Al natural preferiblemente castaño oscuro. Tamaño de colibrí: Diámetro 0.11 mts aprox.   Logo tipo colibrí impreso sobre la madera a color. Especificaciones:   Resolución mínima de impresión 720 x 1.440 dpi. Tintas 7 Tintas UV de secado instantáneo Anapurna (CMYK, Lc, Lm, blanco). Diámetro 0.14mt La impresión del colibrí deberá estar en las dos caras de la señal.</t>
  </si>
  <si>
    <t xml:space="preserve"> Material: Madera sapán cuadrada. Los tratamientos e inmunizaciones    se    deberá    realizar    cumpliendo    lo establecido en el numeral 4.4 de la NTC 2500 Dimensiones: 0.60x0.50x0.07mt Color: Al natural preferiblemente castaño oscuro. Impresión sobre la madera a color. Especificaciones: Resolución mínima de impresión 720x1.440 dpi. Tintas 7 Tintas UV de secado instantáneo Anapurna (CMYK, Lc, Lm, blanco). Diámetro 0.14mt La impresión del colibrí deberá estar en las dos caras de la señal. Material: Madera sapán cuadrada. Los tratamientos e inmunizaciones    se    deberá    realizar    cumpliendo    lo establecido en el numeral 4.4 de la NTC 2500. Dimensiones: 0.30x0.30x0.02 mt Color: Al natural preferiblemente castaño oscuro. Tornillo autoperforante para madera en acero inoxidable de 6" y pegamento de alta resistencia para madera.</t>
  </si>
  <si>
    <t xml:space="preserve">1- Presión de trabajo 1500 PSI regulables  -2- Caudal 8 Um 3- Potencia 3.5 HP 4- Voltaje 11 O V monofásico 5- Número de pistolas UNA 6- Manómetro UNO 7- Manguera de atta presión 8 metros8- Boquilla de tres posiciones punto, abanico y shampoo9- Peso 22.5 Kg </t>
  </si>
  <si>
    <t xml:space="preserve">1- Presión de trabajo 1500 PSI regulables </t>
  </si>
  <si>
    <t>ROTOMARTILLO 3 POSICIONES : ROTACION, ROTOPERCUSION Y PERCUSION 780 WATTS MANGO RECUBIERTO EN NEOPRENO ANTIDESLIZANTE - - Práctico posicionamiento del ángulo de cincel - 40 posiciones deseadas sin necesidad de adaptador.</t>
  </si>
  <si>
    <t xml:space="preserve">Taladro percutor </t>
  </si>
  <si>
    <t>Las sopladoras y aspiradoras son herramientas diseñadas para mantener y preservar la vida de aparatos electrónicos —normalmente a los equipos de PC—, mediante una fuerza centrífuga que aleja el polvo de las áreas que, con el tiempo, se dañan por la misma suciedad. Esto funciona gracias a que, en su interior cuenta con un ventilador de una cantidad considerable de hojas, que con su mecanismo succiona el aire del exterior y lo gira drásticamente, impulsándolo por medio de un tubo que posee una pequeña abertura. Con todo ese aire acumulado por la fuerza centrífuga, una presión se concentra en el interior y sale por la boquilla del tubo con una velocidad superior. Cabe destacar que existen casos en los que la velocidad del motor de expulsión del aire llega a sobrepasar los 16.000 RPM (revoluciones por minuto).</t>
  </si>
  <si>
    <t xml:space="preserve">Sopladora </t>
  </si>
  <si>
    <t>Generador de tonos para identificar cables de red, telefónicos o coaxiales. Se utiliza para seguir un determinado cable en una instalación, conectando el transmisor en una punta del cable y al acercar el generador de tonos al cable, en cualquier punto de su camino, emitirá una señal audible, identificándolo. Identificación y configuración para armado de cables de red UTP, STP Y SFTP CAT 5/6También puede ser usado para identificar cables eléctricos o telefónicos</t>
  </si>
  <si>
    <t xml:space="preserve">Generador de Tonos </t>
  </si>
  <si>
    <t>La comprobación de cableado de redes proporciona un nivel de garantía que los enlaces de cableado instalados proporcionan la capacidad deseada para admitir la comunicación de datos deseada por los usuarios. Ya sea instalando un nuevo cable o reparando un cable anterior, la comprobación de cableado de redes Ethernet tiene un papel importante en el proceso. Las comprobaciones comunes para cableado de datos de comunicación incluyen longitud, mapa de cableado, atenuación, NEXT, resistencia al bucle CC, y pérdida de retorno.</t>
  </si>
  <si>
    <t xml:space="preserve">IDENTIFICADOR </t>
  </si>
  <si>
    <t xml:space="preserve">Tipo: Juegos de copas - Características: Set de herramientas manuales. Uso: Profesional -21 piezas </t>
  </si>
  <si>
    <t>Juego</t>
  </si>
  <si>
    <t xml:space="preserve">Rotulador electrónico portátil para el hogar y oficina  Pequeño y portátil para uso en oficina y hogar Dymo LT 100H o similar es una etiquetadora electrónica  que permite organizar rápido y fácilmente. Imprime en una gran variedad de colores de etiquetas. Pantalla VCL de 13 caracteres. - Apagado automático para ahorrar energía. - 5 tamaños de letras, 7 estilos de impresión y 8 estilos de enmarcado. - Memoria para 9 etiquetas e impresión de 2 líneas. - Inserte fecha y 195 símbolos Usa etiquetas LetraTag de 12mm (1/2”) Opción para 19 idiomas Funciona con 4 pilas “AA” </t>
  </si>
  <si>
    <t>Rotulador electrónico portátil para el hogar y oficina</t>
  </si>
  <si>
    <t>Cinta Dymo en Plastico LT. Impresión en negro sobre fondo blanco.</t>
  </si>
  <si>
    <t xml:space="preserve">cartuchos </t>
  </si>
  <si>
    <t>Herramienta de albañilería, con mango protector, seguro y de alta resistencia.</t>
  </si>
  <si>
    <t>Características - Este modelo de llave de tubo es el caballo de batalla. Cumple por su rendimiento y por su durabilidad. El pasador de acero sólido en la mordaza fija fortalece las llaves de tubo rectas de servicio pesado REED.</t>
  </si>
  <si>
    <t>CIZALLA MANUAL TIPO PESADO -CARACTERISTICAS • Cuchillas Forjadas en Acero • 8 pulgadas • Apertura máxima: • Mango ergonómico encauchetado • Marca UYUSTOOLS o similar</t>
  </si>
  <si>
    <t>CIZALLA MANUAL TIPO PESADO</t>
  </si>
  <si>
    <t>CARACTERÍSTICAS • Cuerpo robusto fabricado de polietileno con mango de polipropileno • Alma de acero recubierta de PVC que proporciona mayor rigidez permitiendo penetrar en obstrucciones difíciles y alcanzar mayores profundidades • Resorte extra grueso fabricado en acero de 2 mm de espesor que no se tuerce • Punta guía cónica reforzada para un mejor desplazamiento del alambre • Guía con embobinado más compacto que evita deformaciones por torsión y mejora el desplazamiento ESPECIFICACIONES</t>
  </si>
  <si>
    <t>USOS • Para desazolve y limpieza de tuberías de lavabos, fregaderos, l</t>
  </si>
  <si>
    <t xml:space="preserve">Características mínimas:   VOLTAJE: 110 / 60 HZ, PODER: 1/4 HP, ENTRADA DE LA MANGUERA: 1/4, MAXIMA MÁXIMA: 65L/M, TAMAÑO DE LA MAGUERA: 3,3 METROS, TAMAÑO DEL CABLE DE CORRIENTE: 1.9 METROS)PRESION DE TRABAJO: 3.5 BAR, PRESIÓN </t>
  </si>
  <si>
    <t>Mini Compresor</t>
  </si>
  <si>
    <t xml:space="preserve">Punta broca: taladra directamente el material sin necesidad de taladro previo.  Rosca autorroscante.  Gran variedad de tipos de cabezas, diámetros y longitudes para distintas aplicaciones: flexibilidad en el montaje.  Recubrimientos en cincado,cincado negro, cincado blanco y silver ruspert.  Versiones en colores habituales de chapas lacadas comerciales (carta RAL). </t>
  </si>
  <si>
    <t>Tornillo autoperforante</t>
  </si>
  <si>
    <t>Tornillo autoperforante, cabeza hexagonal tipo flange punta broca zincados, son muy versátiles y se utilizan para unir metales con madera, fibra de vidrio y plástico. Fabricado en acero endurecido, los hilos crean su propia cavidad de apareamiento en los agujeros pre-perforados.</t>
  </si>
  <si>
    <t>Tornillo autoperforante punta broca</t>
  </si>
  <si>
    <t xml:space="preserve">Tornillo autoperforante </t>
  </si>
  <si>
    <t>El tornillo lamina cabeza pan phillips o llamado también autorroscante por auto ajustar su hilo dentro del material a medida que avanza, es necesario perforar con broca para que el tornillo siga su curso dentro del material, para efecto de que su cabeza quede a ras sobre la superficie es necesario avellanar con una broca referente al diámetro angular de la cabeza.</t>
  </si>
  <si>
    <t>Tornillo Lámina Avellanado 8X½”  Paquete X 100 ud</t>
  </si>
  <si>
    <t>Tornillo Lámina Avellanado</t>
  </si>
  <si>
    <t>El tornillo lámina cabeza pan phillips o llamado también autorroscante por autoajustar su hilo dentro del material a medida que avanza, se emplea específicamente para metales. Es cementado para asegurar su dureza, material SAE 1008/1010, es necesario perforar con broca para que el tornillo siga su curso dentro del material.  Uso: Se usa en láminas o perfiles metálicos, permiten unir metal con madera, metal con metal, metal con plástico o con otros materiales. Estos tornillos son totalmente tratados (desde la punta hasta la cabeza), con lo cual se asegura su calidad.</t>
  </si>
  <si>
    <t>Tornillo Lámina Cabeza</t>
  </si>
  <si>
    <t xml:space="preserve">Tornillo Lámina Cabeza </t>
  </si>
  <si>
    <t>Ideal para reparar y conectar tubos en PVC, Accesorio para ser usado en instalaciones provisionales o cuando la instalación debe ser removida, apta para ser usada en agua fría. Tipo Unión de Reparación DRESSER en PVC</t>
  </si>
  <si>
    <t>Permite el ensamblaje entre partes y la adaptación a cualquier ángulo y/o dirección. NTC 1339</t>
  </si>
  <si>
    <t>Cuerpo fabricado en PVC rígido de alta resistencia, Rosca tipo NPT, Empaque de caucho. Unión Universal en PVC Soldar</t>
  </si>
  <si>
    <t>Velcro Adhesivo 20mm -Rf Hd-31619 -10 Metros</t>
  </si>
  <si>
    <t>(Módulo de 6 secciones de 1,20 mts de largo por 0.60 mts de ancho)  CARACTERÍSICAS FUNCIONALES Teniendo en cuenta la normativa actual para trabajo en alturas, el Andamio Multidireccional es muy apropiado para el trabajo en fachadas, mantenimiento industrial, montaje de maquinaria y demás actividades que requieran de trabajo seguro en altura. Gracias a la alta resistencia del sistema, el Andamio Multidireccional también puede ser utilizado como cimbra para apuntalamiento de elementos tales como losas, vigas y puentes. El Andamio Multidireccional cuenta con elementos verticales que tienen puntos de conexión o rosetas soladas a intervalos fijos de 50 cm. A su vez, estos puntos de conexión o rosetas tienen 8 perforaciones que reciben los elementos diagonales y horizontales del sistema. Los elementos horizontales y diagonales cuentan con accesorios especiales en sus extremos que por medio de una cuña les permite unirse fácilmente a los puntos de conexión.</t>
  </si>
  <si>
    <t>(Módulo de 6 secciones de 1,20 mts de largo por 0.60 mts de ancho) </t>
  </si>
  <si>
    <t>Chasis metálico, manija y cubierta metálica estática./con ruedas. Regulador de presión y manómetro indicador. Pistola, lanza con protección térmica y boquilla. Un tramo de (10) mts de manguera de alta presión Grafada y forrada Transmisión BOMBA – MOTOR acople directo o por poleas. Filtro de vaso 1/2” para Agua Arrancador trifásico con cofre Chasis metálico, manija y cubierta metálica estática./con ruedas. Regulador de presión y manómetro indicador.  Pistola, lanza con protección térmica y boquilla. Un tramo de (10) mts de manguera de alta presión Grafada y forrada Transmisión BOMBA – MOTOR acople directo o por poleas. Filtro de vaso 1/2” para Agua Arrancador trifásico con cofre</t>
  </si>
  <si>
    <t>Conmutador de 16 puertos Gigabit Web Smart PoE +, 16 x puertos Gigabit PoE +, 4 x puertos Gigabit compartidos (RJ-45 o SFP), VLAN, QoS, LACP, soporte IPv6, presupuesto de energía de 185 W, protección , TPE-1620WS.</t>
  </si>
  <si>
    <t>Cable de alimentación mínimo 10 metros, base de succión con paso de partículas de mínimo 34 mm, conector de salida con adaptador para manguera: 1" y 1 1/2", ciclo de trabajo mínimo 3 horas de trabajo x 15 minutos de descanso, profundidad de hasta 7m,  interruptor flotador para nivel de agua, tensión 120V, (manguera de descarga plana tipo bombero, presión de trabajo mínimo 58 PSI, con accesorios de conexión). La manguera que se requiere sería de mínimo 50 mts. (IHM o similar)</t>
  </si>
  <si>
    <t>15/10/2021: Creado para proceso de selección de operación y mantenimiento de piscinas 2021.</t>
  </si>
  <si>
    <t>Inspección, verificación y dictamen de cumplimiento RETIE y RETILAP de Diamante de Béisbol Parque Ciudad Montes</t>
  </si>
  <si>
    <t>Rejilla metálica para protección base árbol. Platina 1" (altura rejilla) y espesor 3/16". Diametro interno 40 cm.</t>
  </si>
  <si>
    <t>Rejilla metálica para protección base árbol. Platina 1" (altura rejilla) y espesor 3/16". Diametro interno 80 cm.</t>
  </si>
  <si>
    <t xml:space="preserve">APUNTAMIENTO REFLECTORES DE 1500 VATIOS EN EL ESTADIO EL CAMPIN, INCLUYE HERRAMIENTAS Y PROFESIONAL EN ALTURAS </t>
  </si>
  <si>
    <t>MANTENIMIENTO ASCENSOR A1 PRENSA DEL ESTADIO NEMESIO CAMACHO EL CAMPIN PARA OBTENER CERTIFICACION  No existe display o indicador en cabina. No es autónomo. Se evidencian holguras en las puertas hasta de: 8,8 MM. Sistema de alarma no es autónomo. Más de 11 metros entre puertas de hall sin una puerta de inspección o socorro en recorrido. Existe oxidación parcial del cable limitado. Existe oxidación parcial de los cables de tracción. Buffer de cabina y contrapeso oxidados. Cableado de micros de seguridad en foso mojados. Agua en foso. Profundidad del foso de 151.2 cm</t>
  </si>
  <si>
    <t>MANTENIMIENTO ASCENSOR A2 VIP 1 DEL ESTADIO NEMESIO CAMACHO EL CAMPIN PARA OBTENER CERTIFICACION  Se evidencian holguras en las puertas hasta de:12,5 mm. Falta contratuerca en resortes del freno. No identificados con descripción de circuito que manejan o protegen. Falta línea de vida para la salida a la cubierta, supera 4.5 metros de altura.</t>
  </si>
  <si>
    <t>MANTENIMIENTO ASCENSOR A3 VIP 2 DEL ESTADIO NEMESIO CAMACHO EL CAMPIN PARA OBTENER CERTIFICACION  Se evidencian holguras en las puertas hasta de: 8,5 mm. Falta contratuerca en resortes del freno. Faltan tapas en micro del limitador y micros del freno en cuarto de máquinas. Falta línea de vida para la salida a la cubierta, supera 4.5 metros de altura. Stop encima de cabina se desactiva de forma involuntaria</t>
  </si>
  <si>
    <t>MANTENIMIENTO ASCENSOR A4 PRENSA 2 DEL ESTADIO NEMESIO CAMACHO EL CAMPIN PARA OBTENER CERTIFICACION  Se evidencian holguras en las puertas hasta de: 10 mm. Más de 11 metros entre puertas de hall sin una puerta de inspección o socorro en recorrido. Existe oxidación parcial del cable limitador. Existe oxidación parcial de los cables de tracción. Buffer de cabina y contrapeso oxidados.</t>
  </si>
  <si>
    <t>DESMONTE DE EQUIPO DE SISTEMA DE VIDEOVIGILANCIA UBICADOS EN CADA UNA DE LAS LAS 4 TORRES DE LUMINARIAS DEL ESTADIO EL CAMPIN, INCLUYE: DESMONTE CAMARA ULTRA 5K, DESMONTE DE GABINETE DOTADO CON SWITCH Y FUENTES DE ALIMENTACION, DESMONTE DE RADIOS DE COMUNICACION Y ANTENA</t>
  </si>
  <si>
    <t>Luminaria SLCS marca GDS Lighting: CANTIDAD DE LEDS: 24 IP:66 optics IK:08 weight: 4.3kg Color Temperature: 4000K lumen package: 5,500 lumens efficacy: 130 lm/w CONSUMO ENERGIA (W): 39w. Incluye base para fotocelda, protecciones electricas y sistema antirrobo.</t>
  </si>
  <si>
    <t>Luminaria S1MB O MAXIMO M marca GDS Lighting: CANTIDAD DE LEDS: 64 IP:65 optics IK:08 weight: 4.3kg Color Temperature: 4000K lumen package: 15,800 lumens efficacy: 104 lm/w CONSUMO ENERGIA (W): 154 w. Incluye base para fotocelda, protecciones electricas y sistema antirrobo.</t>
  </si>
  <si>
    <t>Luminaria SLCS marca GDS Lighting: CANTIDAD DE LEDS: 24 IP:66 optics IK:08 weight: 4.3kg Color Temperature: 4000K lumen package: 6,950 lumens efficacy: 130 lm/w CONSUMO ENERGIA (W): 52w. Incluye base para fotocelda, protecciones electricas y sistema antirrobo.</t>
  </si>
  <si>
    <t>Luminaria SLCS marca GDS Lighting: CANTIDAD DE LEDS: 24 IP:66 optics IK:08 weight: 4.3kg Color Temperature: 4000K lumen package: 8,700 lumens efficacy: 130 lm/w CONSUMO ENERGIA (W): 66 w. Incluye base para fotocelda, protecciones electricas y sistema antirrobo.</t>
  </si>
  <si>
    <t>Luminaria tipo proyector BUXUS 200 AS°marca GDS Lightingcantidad de LED: maxima 200 uds Color Temperature: 4000K SupplyVoltage: IP:65 optics IK:08 weight: 10.5 kg lumen package: 34,000 lumens efficacy: 113 lm/w CONSUMO ENERGIA (W): 300 w.</t>
  </si>
  <si>
    <t>Luminaria tipo proyector BUXUS 200 25 °marca GDS Lightingcantidad de LED: maxima 200 uds Color Temperature: 4000K SupplyVoltage: IP:65 optics IK:08 weight: 10.5kg lumen package: 36,000 lumens efficacy: 120 lm/w CONSUMO ENERGIA (W): 300 w.</t>
  </si>
  <si>
    <t>Luminaria tipo proyector BUXUS 200 40 °marca GDS Lightingcantidad de LED: maxima 200 uds Color Temperature: 4000K SupplyVoltage: IP:65 optics IK:08 weight: 10.5kg lumen package: 36,000 lumens efficacy: 120 lm/w CONSUMO ENERGIA (W): 300 w.</t>
  </si>
  <si>
    <t>DESCRIPCIÓN GENERAL: Modulo cronómetro diseñado para parques con capacidad de 1 usuario y de edad sugerida mayor de 6 años, de 0,11 m de ancho x 0,61 m de largo x 1,45 m de alto. MATERIA PRIMA: Los postes de 70 x 70 mm fabricados en acero galvanizado pintado. Los tapones están hechos de poliamida moldeada por inyección. VIDA UTIL: 25 años fallas estructurales en paneles, postes o tubos. 10 años fallas estructurales en piezas metálicas, plásticas de alta densidad, paneles antideslizantes, postes de madera, planchas de madera. 5 años fallas estructurales en muelles y sistemas mecánicos, conexiones y montajes. 2 años contra todo defecto. CARACTERÍSTICAS: Modulo didáctico a piso diseñado para tomar el tiempo desde el inicio hasta el final del recorrido del circuito de prueba. Certificado con norma EN 1176.</t>
  </si>
  <si>
    <t>J5914A</t>
  </si>
  <si>
    <t xml:space="preserve">DESCRIPCIÓN GENERAL: Panel de dos caras, en la primera una placa de polietileno antideslizante y en la segunda una red de cuerda, soportado en postes de acero de 95 x 95mm. Capacidad de 2 personas y de edad sugerida mayor de 8 años, con unas dimensiones de 1,08m de ancho x 3,11m de largo x 1,64 m de alto. MATERIA PRIMA: Los postes están fabricados en acero galvanizado pintado. VIDA UTIL: 25 años fallas estructurales en paneles, postes o tubos. 10 años fallas estructurales en piezas metálicas, plásticas de alta densidad, paneles antideslizantes, postes de madera, planchas de madera. 5 años fallas estructurales en muelles y sistemas mecánicos, conexiones y montajes. 2 años contra todo defecto. CARACTERÍSTICAS: Modulo didáctico de tipo escalar diseñado para entretenimiento y ejercitación de niños y adolescentes, apto para implementar en parques vecinales y metropolitanos. Certificado con norma EN 1176. </t>
  </si>
  <si>
    <t>J5906A</t>
  </si>
  <si>
    <t xml:space="preserve">DESCRIPCIÓN GENERAL: Postes hexagonales lúdicos de piso elaborado en polietileno antideslizante, soportado en base de 40mm. Capacidad de cada piso de 1 personas por piso y de edad sugerida mayor de 6 años, instalado en unas dimensiones de 1,95m de ancho x 0,7m de largo x 0,27 m de alto. MATERIA PRIMA: Los suelos se elaboran a partir de un material polietileno de 18 mm de espesor con estructura antideslizante. VIDA UTIL: 25 años fallas estructurales en paneles, postes o tubos. 10 años fallas estructurales en piezas metálicas, plásticas de alta densidad, paneles antideslizantes, postes de madera, planchas de madera. 5 años fallas estructurales en muelles y sistemas mecánicos, conexiones y montajes. 2 años contra todo defecto. CARACTERÍSTICAS: Modulo didáctico de tipo piso de obstáculos diseñado para entretenimiento y ejercitación de niños y adolescentes, apto para implementar en parques vecinales y metropolitanos. Certificado con norma EN 1176. </t>
  </si>
  <si>
    <t>J5903A</t>
  </si>
  <si>
    <t>DESCRIPCIÓN GENERAL: Paneles compuestos por estructura en acero galvanizado y paneles en polietileno antideslizante, soportado en base de 40mm. Capacidad de cada panel de 1 personas por piso y de edad sugerida mayor de 8 años, instalado en unas dimensiones de 3,71m de ancho x 2,03m de largo x 0,54 m de alto. MATERIA PRIMA: La estructura es de acero galvanizado. Las placas están mecanizadas a partir de paneles de polietileno antideslizante de 12 mm de espesor en el que se encastran paneles compactos (HPL). Las fijaciones son de acero inoxidable por tapas anti vandalismo de poliamida. VIDA UTIL: 25 años fallas estructurales en paneles, postes o tubos. 10 años fallas estructurales en piezas metálicas, plásticas de alta densidad, paneles antideslizantes, postes de madera, planchas de madera. 5 años fallas estructurales en muelles y sistemas mecánicos, conexiones y montajes. 2 años contra todo defecto. CARACTERÍSTICAS: Modulo didáctico de tipo panel de salto diseñado para entretenimiento y ejercitación de niños y adolescentes, apto para implementar en parques vecinales y metropolitanos. Certificado con norma EN 1176.</t>
  </si>
  <si>
    <t>J5901A</t>
  </si>
  <si>
    <t>DESCRIPCIÓN GENERAL: Poste de acero galvanizado para el deslizamiento vertical. Capacidad de 1 personas y de edad sugerida mayor de 6 años, con unas dimensiones de 0,71m de ancho x 0,12m de largo x 3,21 m de alto.; MATERIA PRIMA: El poste es de acero galvanizado lacado de 125 mm de diámetro. El cabezal es de polietileno rotomoldeado. Los tableros elaborados a partir de HPL compacto de 13 mm de espesor. Los tubos son de acero inoxidable de Ø 40 mm; VIDA UTIL: 25 años fallas estructurales en paneles, postes o tubos. 10 años fallas estructurales en piezas metálicas, plásticas de alta densidad, paneles antideslizantes, postes de madera, planchas de madera. 5 años fallas estructurales en muelles y sistemas mecánicos, conexiones y montajes. 2 años contra todo defecto; CARACTERÍSTICAS: Modulo didáctico de tipo poste vertical diseñado para entretenimiento y ejercitación de niños y adolescentes, apto para implementar en parques vecinales y metropolitanos. Certificado con norma EN 1176.</t>
  </si>
  <si>
    <t>J5907A</t>
  </si>
  <si>
    <t>DESCRIPCIÓN GENERAL: Estructura lúdica en forma de arco pasa manos que consta de postes de acero galvanizado en arco horizontal. Capacidad de 4 personas y de edad sugerida mayor de 8 años, con unas dimensiones de 1,07m de ancho x 5,24m de largo x 2,93 m de alto; MATERIA PRIMA: Los postes, de 125 mm de diámetro, son de acero galvanizado lacado. Los cabezales son de poliamida inyectada. Los suelos se elaboran a partir de un material polietileno de 18 mm de espesor con estructura antideslizante. Los tubos son de acero inoxidable de Ø 40mm. Los manguitos en poliamida inyectada. Las piezas de unión están moldeadas en poliamida cargada, no tóxicas, no inflamables, resistentes a los choques y a los rayos ultravioletas. La tornillería en acero inoxidable protegida por cápsulas anti vandalismo en poliamida; VIDA UTIL: 25 años fallas estructurales en paneles, postes o tubos. 10 años fallas estructurales en piezas metálicas, plásticas de alta densidad, paneles antideslizantes, postes de madera, planchas de madera. 5 años fallas estructurales en muelles y sistemas mecánicos, conexiones y montajes. 2 años contra todo defecto; CARACTERÍSTICAS: Estructura didáctica de tipo arco pasamanos diseñado para entretenimiento y ejercitación de niños y adolescentes, apto para implementar en parques vecinales y metropolitanos. Certificado con norma EN 1176.</t>
  </si>
  <si>
    <t>J5908A</t>
  </si>
  <si>
    <t>DESCRIPCIÓN GENERAL: Estructura lúdica en forma de torre que consta de tablero en HPL, soportado en postes de acero galvanizado verticales y una Rampa en polietileno. Capacidad de 4 personas y de edad sugerida mayor de 8 años, con unas dimensiones de 1,07m de ancho x 5,24m de largo x 2,93 m de alto; MATERIA PRIMA: Los postes, de 95 mm de diámetro, son de acero galvanizado lacado. Los cabezales remachados son de poliamida inyectada. El tablero elaborado con paneles HPL de 12.5mm. La rampa en polietileno de 12mm de espesor, con estructura antideslizante. Los tubos son de acero inoxidable de Ø 40mm. La tornillería en acero inoxidable protegida por cápsulas anti vandalismo en poliamida; VIDA UTIL: 25 años fallas estructurales en paneles, postes o tubos. 10 años fallas estructurales en piezas metálicas, plásticas de alta densidad, paneles antideslizantes, postes de madera, planchas de madera. 5 años fallas estructurales en muelles y sistemas mecánicos, conexiones y montajes. 2 años contra todo defecto; CARACTERÍSTICAS: Estructura didáctica de tipo Rampa diseñado para entretenimiento y ejercitación de niños y adolescentes, apto para implementar en parques vecinales y metropolitanos. Certificado con norma EN 1176.</t>
  </si>
  <si>
    <t>J5915A</t>
  </si>
  <si>
    <t>DESCRIPCIÓN GENERAL: Estructura lúdica en forma de Túnel en polietileno rotomoldeado. Capacidad de 1 personas y de edad sugerida mayor de 6 años, con unas dimensiones de 1,16m de ancho x 1,38m de largo x 1,04 m de alto; MATERIA PRIMA: Los postes, de 70x70mm, son de acero galvanizado pintado. Los tableros elaborados con HPL de 13mm. El túnel es de rotomoldeado polietileno de 76cm de diámetro. La tornillería en acero inoxidable protegida por cápsulas anti vandalismo en poliamida; VIDA UTIL: 25 años fallas estructurales en paneles, postes o tubos. 10 años fallas estructurales en piezas metálicas, plásticas de alta densidad, paneles antideslizantes, postes de madera, planchas de madera. 5 años fallas estructurales en muelles y sistemas mecánicos, conexiones y montajes. 2 años contra todo defecto; CARACTERÍSTICAS: Estructura didáctica de tipo túnel diseñado para entretenimiento y ejercitación de niños y adolescentes, apto para implementar en parques vecinales y metropolitanos. Certificado con norma EN 1176.</t>
  </si>
  <si>
    <t>J5902A</t>
  </si>
  <si>
    <t>DESCRIPCIÓN GENERAL: Postes hexagonales lúdicos de piso elaborado en polietileno antideslizante, soportado en base de 40mm. Capacidad de cada piso de 1 personas por piso y de edad sugerida mayor de 6 años, instalado en unas dimensiones de 1,95m de ancho x 0,7m de largo x 0,27 m de alto; MATERIA PRIMA: Los suelos se elaboran a partir de un material polietileno de 18 mm de espesor con estructura antideslizante. Los postes son de acero inoxidable, de 40 mm de diámetro. La tornillería en acero inoxidable está protegida por cápsulas anti vandalismo en poliamida; VIDA UTIL: 25 años fallas estructurales en paneles, postes o tubos. 10 años fallas estructurales en piezas metálicas, plásticas de alta densidad, paneles antideslizantes, postes de madera, planchas de madera. 5 años fallas estructurales en muelles y sistemas mecánicos, conexiones y montajes. 2 años contra todo defecto; CARACTERÍSTICAS: Modulo didáctico de tipo piso de obstáculos diseñado para entretenimiento y ejercitación de niños y adolescentes, apto para implementar en parques vecinales y metropolitanos. Certificado con norma EN 1176.</t>
  </si>
  <si>
    <t>J5905A</t>
  </si>
  <si>
    <t>DESCRIPCIÓN GENERAL: Estructura lúdica en forma lineal que consta de postes de acero galvanizado en posición vertical, reposapiés en caucho y tubos en acero inoxidable. Capacidad de 4 personas y de edad sugerida mayor de 6 años, con unas dimensiones de 1,37m de ancho x 4,93m de largo x 3,01m de alto; MATERIA PRIMA: Los postes son de acero galvanizado, de 125mm de diámetro. Los cabezales de polietileno rotomoldeado o de poliamida inyectada. Los tubos son en acero inoxidable de Ø 40 mm. Los tableros están elaborados con paneles de HPL de 12,5 mm de espesor con relieve antideslizante. Los reposapiés en caucho con propiedades amortiguadoras, y dotados de relieves antideslizantes. Las piezas de unión están moldeadas en poliamida cargada. La tornillería en acero inoxidable está protegida por cápsulas antivandalismo en poliamida; VIDA UTIL: 25 años fallas estructurales en paneles, postes o tubos. 10 años fallas estructurales en piezas metálicas, plásticas de alta densidad, paneles antideslizantes, postes de madera, planchas de madera. 5 años fallas estructurales en muelles y sistemas mecánicos, conexiones y montajes. 2 años contra todo defecto; CARACTERÍSTICAS: Modulo didáctico de tipo obstáculos horizontales diseñado para entretenimiento y ejercitación de niños y adolescentes, apto para implementar en parques vecinales y metropolitanos. Certificado con norma EN 1176.</t>
  </si>
  <si>
    <t>J5911A</t>
  </si>
  <si>
    <t>DESCRIPCIÓN GENERAL: Panel informativo diseñado para parques con capacidad de 1 usuario y de edad sugerida mayor de 6 años, de 0,16 m de ancho x 0,67m de largo x 1,81m de alto; MATERIA PRIMA: Los postes de 95 x 95 mm fabricados en acero galvanizado pintado. Los tableros coloreados elaborados en HPL compacto de 13mm de espesor. Las fijaciones y tornillería son de acero inoxidable; VIDA UTIL: 25 años fallas estructurales en paneles, postes o tubos. 10 años fallas estructurales en piezas metálicas, plásticas de alta densidad, paneles antideslizantes, postes de madera, planchas de madera. 5 años fallas estructurales en muelles y sistemas mecánicos, conexiones y montajes. 2 años contra todo defecto; CARACTERÍSTICAS: Modulo informativo a piso diseñado para tomar el tiempo desde el inicio hasta el final del recorrido del circuito de prueba. Certificado con norma EN 1176.</t>
  </si>
  <si>
    <t>J5912A</t>
  </si>
  <si>
    <t>DESCRIPCIÓN GENERAL: Estructura lúdica en forma lineal que consta de postes de acero galvanizado en posición vertical, tubos en acero inoxidable de escalar con elementos de escalar. Capacidad de 7 personas y de edad sugerida mayor de 6 años, con unas dimensiones de 5,34m de ancho x 1,61m de largo x 2,70m de alto; MATERIA PRIMA: Los postes son de acero galvanizado, de 125mm de diámetro. Los tubos son en acero inoxidable de Ø 40 mm. Los tableros están elaborados con paneles de HPL de 13mm de espesor con relieve antideslizante. El suelo elaborado en polietileno de 18mm de espesor con estructura antideslizante. Los elementos de escalada son de poliamida inyectada. La tornillería en acero inoxidable está protegida por cápsulas anti vandalismo en poliamida; VIDA UTIL: 25 años fallas estructurales en paneles, postes o tubos. 10 años fallas estructurales en piezas metálicas, plásticas de alta densidad, paneles antideslizantes, postes de madera, planchas de madera. 5 años fallas estructurales en muelles y sistemas mecánicos, conexiones y montajes. 2 años contra todo defecto; CARACTERÍSTICAS: Modulo didáctico de tipo obstáculos horizontales diseñado para entretenimiento y ejercitación de niños y adolescentes, apto para implementar en parques vecinales y metropolitanos. Certificado con norma EN 1176.</t>
  </si>
  <si>
    <t>J5904A</t>
  </si>
  <si>
    <t>DESCRIPCIÓN GENERAL: Modulo lúdico de piso elaborado que consta de pisos en polietileno sostenidos con cuerda de acero galvanizado recubierto en poliéster y soportado en postes antideslizantes. Capacidad de 2 personas y de edad sugerida mayor de 6 años, instalado en unas dimensiones de 3,74m de ancho x 0,68m de largo x 0,37 m de alto; MATERIA PRIMA: Los suelos se elaboran a partir de un material polietileno de 18 mm de espesor con estructura antideslizante. Los postes son de acero inoxidable, de 40 mm de diámetro. La cuerda de 16 mm de diámetro está fabricada con cable de acero galvanizado recubierto de poliéster. La tornillería en acero inoxidable está protegida por cápsulas anti vandalismo en poliamida; VIDA UTIL: 25 años fallas estructurales en paneles, postes o tubos. 10 años fallas estructurales en piezas metálicas, plásticas de alta densidad, paneles antideslizantes, postes de madera, planchas de madera. 5 años fallas estructurales en muelles y sistemas mecánicos, conexiones y montajes. 2 años contra todo defecto; CARACTERÍSTICAS: Modulo didáctico de tipo piso de obstáculos diseñado para entretenimiento y ejercitación de niños y adolescentes, apto para implementar en parques vecinales y metropolitanos. Certificado con norma EN 1176.</t>
  </si>
  <si>
    <t>J5910A</t>
  </si>
  <si>
    <t>DESCRIPCIÓN GENERAL: Estación de ejercicio exterior Tipo Remo con capacidad para 1 persona, de edad sugerida de más de 14 años. Medidas: 0.8 x 0.1 x 0.9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t>
  </si>
  <si>
    <t>R37-UBX-091B</t>
  </si>
  <si>
    <t>DESCRIPCIÓN GENERAL: Estación de ejercicio exterior Tipo Elíptica con capacidad para 1 persona, de edad sugerida de más de 14 años. Medidas: 1,42 x 0,55 x 1,66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t>
  </si>
  <si>
    <t>R37-UBX-203B</t>
  </si>
  <si>
    <t>DESCRIPCIÓN GENERAL: Estación de ejercicio exterior Tipo Mariposa con capacidad para 1 persona, de edad sugerida de más de 14 años. Medidas: 1,00 x 0,85 x 1,45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t>
  </si>
  <si>
    <t>R37-UBX-208B</t>
  </si>
  <si>
    <t>DESCRIPCIÓN GENERAL: Estación de ejercicio exterior para Abdominales con capacidad para 1 persona, de edad sugerida de más de 14 años. Medidas: 1,15 x 0,60 x 1,45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t>
  </si>
  <si>
    <t>R37-UBX-211B</t>
  </si>
  <si>
    <t>DESCRIPCIÓN GENERAL: Estación de ejercicio exterior para Miembros Inferiores con capacidad para 1 persona, de edad sugerida de más de 14 años. Medidas: 1,70 x 0,60 x 1,45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t>
  </si>
  <si>
    <t>R37-UBX-215B</t>
  </si>
  <si>
    <t>DESCRIPCIÓN GENERAL: Estación de ejercicio exterior para Sentadillas con capacidad para 1 persona, de edad sugerida de más de 14 años. Medidas: 1,18 x 0,45 x 1,45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t>
  </si>
  <si>
    <t>R37-UBX-217B</t>
  </si>
  <si>
    <t>DESCRIPCIÓN GENERAL: Estación de ejercicio exterior para Muslos, Piernas y Pelvis con capacidad para 1 persona, de edad sugerida de más de 14 años. Medidas: 1,05 x 0,90 x 1,45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t>
  </si>
  <si>
    <t>R37-UBX-218B</t>
  </si>
  <si>
    <t>DESCRIPCIÓN GENERAL: Estación de ejercicio exterior para Abdominales con capacidad para 1 persona, de edad sugerida de más de 14 años. Medidas: 1,70 x 0,50 x 1,10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t>
  </si>
  <si>
    <t>R37-UBX-223B</t>
  </si>
  <si>
    <t>DESCRIPCIÓN GENERAL: Estación de ejercicio exterior para Pectorales, Bíceps y Espalda con capacidad para 1 persona, de edad sugerida de más de 14 años. Medidas: 1,57 x 0,97 x 2,10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Se trata de un mecanismo bidireccional, que ofrece resistencia en ambos sentidos de movimiento, y con una gran amplitud de recorrido, por lo que favorece la extensión y flexión completas de los músculos.</t>
  </si>
  <si>
    <t>R37-UBX-224B</t>
  </si>
  <si>
    <t>DESCRIPCIÓN GENERAL: Estación de ejercicio exterior Tipo caminador aéreo con capacidad para 1 persona, de edad sugerida de más de 14 años. Medidas: 1,35 x 0,65 x 1,50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t>
  </si>
  <si>
    <t>R37-UBX-231B</t>
  </si>
  <si>
    <t>DESCRIPCIÓN GENERAL: Estación de ejercicio exterior para Abdominales y Espalda con capacidad para 1 persona, de edad sugerida de más de 14 años. Medidas: 1,50 x 0,60 x 1,50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t>
  </si>
  <si>
    <t>R37-UBX-232B</t>
  </si>
  <si>
    <t>DESCRIPCIÓN GENERAL: Estación de ejercicio exterior para Bíceps y Tríceps Abdominales y Espalda con capacidad para 1 persona, de edad sugerida de más de 14 años. Medidas: 0,90 x 0,60 x 1,45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t>
  </si>
  <si>
    <t>R37-UBX-244B</t>
  </si>
  <si>
    <t>DESCRIPCIÓN GENERAL: Estación de ejercicio exterior para Hombros, Pectoral y Espalda con capacidad para 1 persona, de edad sugerida de más de 14 años. Medidas: 0,90 x 0,80 x 1,45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t>
  </si>
  <si>
    <t>R37-UBX-246B</t>
  </si>
  <si>
    <t>DESCRIPCIÓN GENERAL: Estación de ejercicio exterior para Hombros Y Brazos con capacidad para 1 persona, de edad sugerida de más de 14 años. Medidas: 0,90 x 0,80 x 1,45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t>
  </si>
  <si>
    <t>R37-UBX-247B</t>
  </si>
  <si>
    <t>DESCRIPCIÓN GENERAL: Estación de ejercicio exterior para Tronco Superior con capacidad para 1 persona, de edad sugerida de más de 14 años. Medidas: 0,90 x 0,85 x 1,45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t>
  </si>
  <si>
    <t>R37-UBX-248B</t>
  </si>
  <si>
    <t>DESCRIPCIÓN GENERAL: Estación de ejercicio exterior para Bíceps con capacidad para 1 persona, de edad sugerida de más de 14 años. Medidas: 0,92 x 0,55 x 1,05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t>
  </si>
  <si>
    <t>R37-UBX-255B</t>
  </si>
  <si>
    <t>DESCRIPCIÓN GENERAL: Estación de ejercicio exterior para Oblicuos y Cintura con capacidad para 1 persona, de edad sugerida de más de 14 años. Medidas: 1,10 x 0,75 x 1,45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t>
  </si>
  <si>
    <t>R37-UBX-258B</t>
  </si>
  <si>
    <t>DESCRIPCIÓN GENERAL: Estación de ejercicio exterior para Abdominales, Oblicuos y Espalda con capacidad para 1 persona, de edad sugerida de más de 14 años. Medidas: 0,86 x 0,60 x 1,50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t>
  </si>
  <si>
    <t>R37-UBX-281</t>
  </si>
  <si>
    <t>DESCRIPCIÓN GENERAL: Estación diseñado para parques vecinales y metropolitanos, esta estación ayuda para la estimulación muscular, con capacidad para  1 usuario y recomendado para  mayores de 14 años; MATERIA PRIMA: Los discos están hechos en polietileno de alta densidad. No incluye poste; VIDA UTIL: 25 años fallas estructurales en paneles, postes o tubos. 10 años fallas estructurales en piezas metálicas, plásticas de alta densidad, paneles antideslizantes, postes de madera, planchas de madera. 5 años fallas estructurales en muelles y sistemas mecánicos, conexiones y montajes. 2 años contra todo defecto; CARACTERÍSTICAS: Franja de edades:       14 años. Dimensiones:  1.20 X 0.50 X 1.40 M. Certificado con norma EN 16630.</t>
  </si>
  <si>
    <t>R37-UBX-284</t>
  </si>
  <si>
    <t>DESCRIPCIÓN GENERAL: Estación diseñado para los parques vecinales y metropolitanos, el cual brinda ayuda para la estimulación muscular, con capacidad para  1 usuario y recomendado para  mayores de 14 años con unas dimensiones 0,90 m de ancho, 0,45 m de profundidad, 1,89 m de alto; MATERIA PRIMA: Disco en acero pintado. No incluye poste.    VIDA UTIL: 25 años fallas estructurales en paneles, postes o tubos. 10 años fallas estructurales en piezas metálicas, plásticas de alta densidad, paneles antideslizantes, postes de madera, planchas de madera. 5 años fallas estructurales en muelles y sistemas mecánicos, conexiones y montajes. 2 años contra todo defecto; CARACTERÍSTICAS: Franja de edades:       14 años. Número de usuarios:    1 usuario.   Dimensiones:                0.90 X 0.45 X 1.89 M.     Certificado con norma EN 16630.</t>
  </si>
  <si>
    <t>R37-UBX-286</t>
  </si>
  <si>
    <t>DESCRIPCIÓN GENERAL: Estación de ejercicio exterior para piernas con capacidad para 1 persona, de edad sugerida de más de 14 años. Medidas: 0,80 x 0,60 x 1,40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t>
  </si>
  <si>
    <t>R37-UBX-289B</t>
  </si>
  <si>
    <t>DESCRIPCIÓN GENERAL: Estación de ejercicio exterior para pectorales, hombro y espalda con capacidad para 1 persona, de edad sugerida de más de 14 años. Medidas: 0,50 x 1,00 x 1,05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t>
  </si>
  <si>
    <t>R37-UBX-290B</t>
  </si>
  <si>
    <t>DESCRIPCIÓN GENERAL: Estación de ejercicio exterior para Muslos Y Pantorrillas con capacidad para 1 persona, de edad sugerida de más de 14 años. Medidas: 0,80 x 0,60 x 1,25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t>
  </si>
  <si>
    <t>R37-UBX-292B</t>
  </si>
  <si>
    <t>DESCRIPCIÓN GENERAL: Banca ideal para completar un buen entrenamiento de cuerpo entero. Ofrece una gran variedad de ejercicios que permiten la estimulación muscular, sugerida para mayores de 14 años y para un usuario. Las dimensiones del módulo son: 1,60 m de ancho, 0,70 m de profundidad, 1,10 m de alto. La altura de caída libre (ACL) es de 0,46 m; MATERIA PRIMA:  La estructura de los elementos está construida en acero galvanizado en caliente de 3,5 a 4 mm de grosor, protegido con un acabado de polvo polyester de alta durabilidad. el asiento está hecho de un compuesto de poliuretano, que la hace confortable y durable. Las manetas están hechas de caucho de etileno propileno dieno o EPDM es un termo polímero elastómero que tiene buena resistencia a la abrasión y al desgaste. El rodamiento es de acero inoxidable y resistente al agua, El pistón de aceite hidráulico está compuesto de elementos de cromo, aluminio y acero inoxidable; VIDA UTIL: 25 años fallas estructurales en paneles, postes o tubos. 10 años fallas estructurales en piezas metálicas, plásticas de alta densidad, paneles antideslizantes, postes de madera, planchas de madera. 5 años fallas estructurales en muelles y sistemas mecánicos, conexiones y montajes. 2 años contra todo defecto</t>
  </si>
  <si>
    <t>R37-UBX-293B</t>
  </si>
  <si>
    <t>DESCRIPCIÓN GENERAL: Modulo diseñado para parques vecinales y metropolitanos especiales para la estimulación muscular Capacidad de cada panel de 1 personas por piso y de edad sugerida mayor de 14 años, instalado en unas dimensiones de 1,40 m de ancho, 0,60 m de profundidad, 1,45 m de alto. La altura de caída libre (ACL) es de 0,76 m.;  MATERIA PRIMA: La estructura de los elementos está construida en acero galvanizado en caliente de 3,5 a 4 mm de grosor, protegido con un acabado de polvo polyester de alta durabilidad. el asiento está hecho de un compuesto de poliuretano, que la hace confortable y durable. Las manetas están hechas de caucho de etileno propileno dieno o EPDM es un termo polímero elastómero que tiene buena resistencia a la abrasión y al desgaste. El rodamiento es de acero inoxidable y resistente al agua, El pistón de aceite hidráulico está compuesto de elementos de cromo, aluminio y acero inoxidable;  VIDA UTIL: 25 años fallas estructurales en paneles, postes o tubos. 10 años fallas estructurales en piezas metálicas, plásticas de alta densidad, paneles antideslizantes, postes de madera, planchas de madera. 5 años fallas estructurales en muelles y sistemas mecánicos, conexiones y montajes. 2 años contra todo defecto</t>
  </si>
  <si>
    <t>R37-UBX-298B</t>
  </si>
  <si>
    <t>DESCRIPCIÓN GENERAL: Modulo didáctico de tipo poste vertical diseñado para entretenimiento y ejercitación de niños y adolescentes, apto para implementar en parques vecinales y metropolitanos Las dimensiones del módulo son: 0,40 m de ancho, 0,40 m de profundidad, 1,85 m de alto;  MATERIA PRIMA: Poste vertical flexible de 1.85 metros de altura para la instalación requiere de un peso total de 60 Kg;  VIDA UTIL: 25 años fallas estructurales en paneles, postes o tubos. 10 años fallas estructurales en piezas metálicas, plásticas de alta densidad, paneles antideslizantes, postes de madera, planchas de madera. 5 años fallas estructurales en muelles y sistemas mecánicos, conexiones y montajes. 2 años contra todo defecto;   CARACTERÍSTICAS: Franja de edades:       14 años.   Número de usuarios:    1 usuario.   Dimensiones:                0.40 X 0.40 X 1.85 M.   Certificado con norma EN 16630</t>
  </si>
  <si>
    <t>R37-UBX-303B</t>
  </si>
  <si>
    <t>Juego multifunción torre deslizadero muro de escalar tubo bomberos, red escalera edad 3-12 años capacidad 20 usuarios.   Las dimensiones del módulo son: 5,11 m de ancho, 4,10 m de profundidad, 3,00 m de alto. La altura de caída libre (ACL) es de 2,60 m.</t>
  </si>
  <si>
    <t>PROLUDIC J38102-C</t>
  </si>
  <si>
    <t xml:space="preserve">COLUMPIO INCLUSIVO DOBLE BEBE EDAD 1- 7 AÑOS CAP 2 USUARIOS.   Las patas de apoyo, las vigas horizontales son fabricadas con acero galvanizado, Los paneles de colores están fabricados con un material compacto (HPL) de 13 mm de espesor. Robusto en construcción, tiene excelentes propiedades de resistencia a la intemperie y al vandalismo, Los cojinetes de giro son de acero inoxidable. El asiento Padre/Niño consta de 2 asientos, conectados por un acero inoxidable pintado El asiento de los padres está hecho de goma de nido de abeja moldeada que absorbe los golpes.  Los soportes de fijación están hechos de alambre de acero inoxidable de 10 mm. El columpio pod para la primera infancia está fabricado en poliuretano, lo que garantiza asientos cómodos.   Las cadenas del columpio están hechas de acero inoxidable.   Los soportes de fijación del asiento están hechos de alambre de acero inoxidable de 10 mm. Los anillos deslizantes de PVC están equipados para limitar el desgaste de las partes metálicas con el tiempo. los anillos son se accede por un grillete de acero inoxidable a prueba de vandalismo.   Las fijaciones son de acero inoxidable o chapado y protegidas por anti vandalismo tapones de poliamida.   </t>
  </si>
  <si>
    <t>PROLUDIC J433</t>
  </si>
  <si>
    <t>Juegos de muelle.  Se puede acceder a este módulo desde 2 años. Tiene una capacidad máxima de 1 usuario.   Los tableros coloreados se elaboran a partir de un material HPL compacto de 13 mm de espesor. Material robusto, presenta una excelente resistencia contra las inclemencias del tiempo y al vandalismo. El asiento se elabora a partir de un material compacto (HPL) de 12,5 mm de espesor con estructura antideslizante. El muelle es de acero 35SCD6. La superficie se trata después con granalla pretensada con capas de preparación de zinc y 2 capas de polvo de poliéster de 100 micrones. La pieza de fijación en poliamida cargada garantiza una longevidad y una seguridad excepcional al sistema. La maneta y el reposapiés son de PVC. La tornillería en acero inoxidable está protegida por cápsulas anti vandalismo en poliamida.</t>
  </si>
  <si>
    <t>PROLUDIC J870</t>
  </si>
  <si>
    <t>Juego inclusivo con cuatro funciones lúdicas, como encontrarse, manipular, estimulación sonora y visual,  pueden acceder a este módulo niños desde 2 años de edad y  tiene una capacidad máxima de 2 usuarios.   Los paneles están construidos de polietileno, Los postes están fabricados de plástico reciclado, Los tubos son de aluminio, La tornillería en acero inoxidable está protegida por cápsulas anti vandalismo en poliamida.</t>
  </si>
  <si>
    <t>PROLUDIC R34-FIECOCH</t>
  </si>
  <si>
    <t>Paneles lúdicos y juegos de sonido y musicales". Se puede acceder a este módulo desde 2 años. Tiene una capacidad máxima de 2 usuarios. Cuenta con cinco funciones lúdicas como manipular, encontrarse, estimulación sonora y visual e imaginar.   Se requiere para la instalación postes de 1.15 m de alto.</t>
  </si>
  <si>
    <t>PROLUDIC R34-FIMUBON6</t>
  </si>
  <si>
    <t xml:space="preserve">Descripción Técnica: Baldosas elásticas tipo profesional para uso abierto y cerrado en canchas de Baloncesto, con sistema de expansión termica, sistema de contracción en frío, sin reflejo, sin deslumbramiento, mejor fricción, resistencia al deslizamiento permitiendo juego más seguros; Sistema de conexión flexible, Sistema de Seguridad. </t>
  </si>
  <si>
    <t>Bloque / Loseta en concreto color TERRACOTA, dimensiones 20x20x6.</t>
  </si>
  <si>
    <t>Poste metálico de 11,60 m galvanizado en caliente troncocónico octogonal en 4mm primera sección y 3 mm segunda sección acabado en pintura electroestática.</t>
  </si>
  <si>
    <t>Sumidero de 50 cm de alto + 20 cm del bordillo x 88 cm de ancho x 120 cm de largo externamente, con paredes de 10 cm.               Rejilla 15 huecos para sumidero lateral de 14 cm de alto x 45.5 cm de ancho x 83.5 cm de largo, en concreto de 4.500 psi</t>
  </si>
  <si>
    <t>- Imprimación con emulsión asfáltica     - Carpeta asfáltica tipo MDC 19 E. 0,13 cms</t>
  </si>
  <si>
    <t>Transporte y disposición final con gestor autorizado con licencia ambiental para disponer suelo contaminado, debido a la operación de botadero de residuos sólidos en el predio a intervenir, denominado residuo peligroso -RESPEL, por concepto de la Secretaría Distrital de Ambiente.                    El insumo no tiene IVA pues se dispone con una E.S.P (EMPRES A DE SERVICIOS PÚBLICOS)</t>
  </si>
  <si>
    <t xml:space="preserve">RETIRO DE ESTRUCTURA METÁLICA DE CUBIERTA  Y PÓRTICOS (COLUMNAS, VIGAS, ARRIOSTRAMIENTOS, PLATINAS, CORREAS Y DEMÁS ELEMENTOS DE CONEXIÓN. UNIDAD DEPORTIVA EL SALITRE                                                                      Incluye todas las actividades necesarias para el desmonte y retiro de los elementos metálicos de cubierta y pórticos metálicos, para lo cual se deben disponer de los equipos, mano de obra y demás herramientas necesarias para el cargue, transporte, botada escombros en botaderos oficiales, recuperación y almacenamiento de los materiales aprovechables y su transporte hasta el sitio que lo indique la interventoría.Debe considerarse además los elementos necesarios para garantizar la estabilidad de la estructura de forma provisional mientras se adelanta el desmonte. (se debe considerar la formulación del procedimiento de desmonte para aprobación del supervisor técnico) (Se tienen elementos con pesos individuales de aproximadamente 2T y longitudes de 13,0 m).                                                                       </t>
  </si>
  <si>
    <t>*Honorarios no incluyen prestaciones sociales.</t>
  </si>
  <si>
    <t>Perforacion horizontal dirigida para la instalacion de tuberia de 4 ductos de 6" polietileno, incluye : mquinaria , herramienta, personal altamente calificado, no incluye tuberia, maquinaria de izaje y manejo de lodos o aguas.</t>
  </si>
  <si>
    <t>PISOS PARA TRÁFICO PEATONAL Y VEHICULAR LIVIANO NO FRECUENTE</t>
  </si>
  <si>
    <t>Cañuela prefabricada concreto H=10cm, B=30cm, L=1m.</t>
  </si>
  <si>
    <t>POSTE METALICO TRONCOCONICO OCTOGONAL DE 14 METROS ET211, DIAMETRO BASE 450mm Y DIAMETRO CIMA 140mm, FABRICADO EN 6mm DE ESPESOR, BASE CUADRADA DE 800mm EN 1",  CON CANASTA DE MANTENIMIENTO HEXAGONAL, CANASTILLA DE ANCLAJE + SISTEMA DE SEGURIDAD ANTICAIDAS+PERNOS+CANASTILLA DE ANCLAJE Y TODOS LOS ELEMENTOS NECESARIOS PARA SU CORRECTA INSTALACIÓN DEACUERDO A LA NORMA ET-211-INCLUYE TRANSPORTE</t>
  </si>
  <si>
    <t xml:space="preserve">POSTE METALICO TRONCOCONICO OCTOGONAL DE 14 METROS ET211, DIAMETRO BASE 450mm Y DIAMETRO CIMA 140mm, FABRICADO EN 6mm DE ESPESOR, BASE CUADRADA DE 800mm EN 1", CON CANASTA DE  MANTENIMIENTO HEXAGONAL Y BRAZO DOBLE PROPOSITO DE 0,5 METROS TIPO CODENSA A LOS 6 METROS DE ALTURA, CANASTILLA DE ANCLAJE PERNOS DE 1" X 2000 CON TUERCA WASA Y ARANDELA, SISTEMA PARA LINEA DE VIDA (GUAYA, TENSOR, ANILLOS DE FIJACION, PERROS DE AMARRE) GALVANIZADO EN CALIENTE Y PINTURA ELECTROSTATICA. POSTES CON CERTIFICACION </t>
  </si>
  <si>
    <t>CRUCETAS METALICAS FABRICADAS EN  ANGULO DE 4" X 1/4" PARA POSTE DE 14 METROS X 1,6 METROS CON CAPERUZA Y PERFORACIONES PARA 2 REFLECTORES</t>
  </si>
  <si>
    <t>Luminaria SLCS marca GDS Lighting: CANTIDAD DE LEDS: 16 o 24 LED IP:66 optics  IK:08   weight: 4.3kg   Color Temperature: 4000K lumen package:  según diseño  efficacy:hasta 168 lm/w  CONSUMO ENERGIA (W): 39.3W.</t>
  </si>
  <si>
    <t xml:space="preserve">Luminaria MAXIMO L marca GDS Lighting: CANTIDAD DE LEDS: 80 IP:66 optics  IK:08   weight: 7.0kg   Color Temperature: 4000K lumen package: según diseño. efficacy: hasta 169 lm/w  CONSUMO ENERGIA (W): 111.3 W.  </t>
  </si>
  <si>
    <t xml:space="preserve">Luminaria BUXUS 125 Marca GDS Lighting Light Distribution: TBD Current: 700mA Color Temperature: 4000K Protection Class: Class I Control System: no photocell base. IP:65 optics IK:08 weight: 9,5 kg lumen package: segùn diseño. lumens efficacy: 124.4 lm/w ONSUMO ENERGIA 150 W </t>
  </si>
  <si>
    <t>Cancha minitejo incluye 4 tejos (TABLEROS EN ÁNGULO, CON PLÁSTILINA, BASE Y RESPALDO EN MADERA). No incluye piso y pintura demarcación general</t>
  </si>
  <si>
    <t xml:space="preserve"> (EN ACERO INOX TIPO IDRD)</t>
  </si>
  <si>
    <t>Plantas Exterior (pajarito  3-4 m)</t>
  </si>
  <si>
    <t xml:space="preserve">Plantas Exterior (penca 12 por m2) </t>
  </si>
  <si>
    <t>Tubo de rodadero de bombero en acero inoxidable de 3" doblado ; Longitud 6 metros, incluye dado reforzado para su correcta instalación</t>
  </si>
  <si>
    <t>Dos Marcos Arquitectonicos y Panoramicos en concreto celular modificado a la vista con estructura en acero ligero Gr50 perfil C, refuerzo en malla electrosoldada M-084 y fibra de vidro tipo acuapanel.</t>
  </si>
  <si>
    <t>El Sikadur AnchorFix-3001 es un adhesivo de dos componentes para el anclaje de barras corrugadas y pernos roscados. fabricado con una tecnologia de alta calidad y libre de stireno, el Sikadur AnchorFix-3001 ha sido especificamente diseñado para proveer una alta resistencia para uso en condiciones secas, humendas e  inundadas en numerosos materias de base. es apropiado para cargas mediasnas y altas en aplicaciones estructurales y no estructurales .</t>
  </si>
  <si>
    <t>El Geodrén Vial es un sistema integral de captación, conducción y evacuación de fluidos que este compuesto por un geodrén planar y tubería corrugada de drenaje. Este sistema es resistente a agentes químicos y biológicos.</t>
  </si>
  <si>
    <t>BLOQUE EN CONCRETO (BORDILLO) DE 50 CM DE ALTO X 16 CM DE ANCHE X 80 CM DE LARGO</t>
  </si>
  <si>
    <t>Producto premezclado en polvo, de granulometría fina, compuesto por aditivos y pigmentos estables a los rayos U.V. Especialmente formulado con propiedad antiadherente entre el concreto y el molde de poliuretano en el proceso del estampado, además agrega color de contraste acentuando la textura del molde.</t>
  </si>
  <si>
    <t xml:space="preserve">Paneles solares de 550w monocritalinos o similares   </t>
  </si>
  <si>
    <t xml:space="preserve">tipo Pad Mounted Radial de 45 kVA. 11400 / 380-220V   </t>
  </si>
  <si>
    <t>Los pararrayos polimericos tipo distribución o descargadores de sobretensión DPS  constan de una serie de pastillas de óxido de Zinc, con una característica natural de resistencia altamente no lineal; el cual al estar energizado el voltaje de línea-tierra permite solo el paso de una pequeña corriente de fuga (miliamperios).</t>
  </si>
  <si>
    <t xml:space="preserve">Con sistema estructural metálico modular, desarmable, resistente y de fácil armado, incluye para cada espectador asiento con espaldar monolítico polimérico reforzado, de uso pesado en espacios deportivos exteriores, cubierta polimérica de control solar para toda la gradería, incluye espacio frontal para ubicar maletas, pasillos metálicos con troquel embebido y relieves, escalera de acceso, y barandal perimetral. ESTRUCTURA GENERAL Angulo de acero HR de 1 1/2" x 1/8" </t>
  </si>
  <si>
    <t>Gradería elevada desmontable con capacidad para 108 espectadores</t>
  </si>
  <si>
    <t>Suministro de estructuras metálicas para silletería con cubierta en policarbonato cristal de 6 mm, elaboradas en tubería de agua negra por 2” , tubería redonda de 2” calibre 18 y tubería de 3 x 4 estructural. Estructura de la silletería fabricada en tubo cuadrado de 1 ½” cal 16 según diseño Estadio Campincito para 3 jugadores. Incluye silla con espaldar cerrado para estadio con espaldar en polipropileno alto impacto; grado HB; resistencia a pruebas mecánicas norma ASTM; orificio central para drenaje de líquidos; bordes curveados; aditivo UV ultravioleta y retardante a la flama..</t>
  </si>
  <si>
    <t>Suministro de estructuras metálicas para silletería con cubierta en policarbonato cristal de 6 mm, elaboradas en tubería de agua negra por 2” , tubería redonda de 2” calibre 18 y tubería de 3 x 4 estructural. Estructura de la silletería fabricada en tubo cuadrado de 1 ½” cal 16 según diseño Estadio Campincito para 12 jugadores. Incluye silla con espaldar cerrado para estadio con espaldar en polipropileno alto impacto; grado HB; resistencia a pruebas mecánicas norma ASTM; orificio central para drenaje de líquidos; bordes curveados; aditivo UV ultravioleta y retardante a la flama..</t>
  </si>
  <si>
    <t>Fibra de vidrio o en plástico de polietileno P.E.H.D.Terminado en laca para exteriores, 100% Calidad Intemperie, resistente a los golpes.Base en cauchoColores: negro y marfil o blancoPEON: Altura 52 x Diámetro 33 cm. (Peso 2 kg)TORRE: Altura 64 x Diámetro 33 cm. (Peso 2.4 kg)REY: Altura 92 x Diámetro 33 cm. (Peso 3 kg)REINA: Altura 78 x Diámetro 33 cm. (Peso 2.7 kg)</t>
  </si>
  <si>
    <t>Cancha de tejo largo, fijas con tablero de carrete, bocines, arcilla, 6 tejos, pizón, mechas y caucho de protección</t>
  </si>
  <si>
    <t>Estructura general metálica entamborada en tubo de 2” con lamina de CR GALVANIZADA calibre 14, acabado exterior con pintura electrostática imitación oxido. Jaula metálica para fijación en sitio en varilla corrugada de ½” y tuberia de ¾”.</t>
  </si>
  <si>
    <t>BOMBA SUMERGIBLE PARA AGUAS DE AFLUENTE 1.0HP MONOFÁSICA A220V, ELEVA MÁXIMO A 14 M EL CAUDAL MÁXIMO ES DE 475 LITROS POR MINUTO MÁXIMO DESCARGA DE LA BOMBA EN 2".</t>
  </si>
  <si>
    <t xml:space="preserve">ELECTROBOMBA TRIFÁSICA 220/440V, DE 3HP ELEVA MÁXIMO A 87 MT, CAUDAL MÁX. 200 LITROS POR MINUTO, SUCCIONA EN 1-1/4" Y DESCARGA EN 1" SUCCIONA EN 1-1/4" Y DESCARGA EN 1" </t>
  </si>
  <si>
    <t xml:space="preserve">ELECTROBOMBA DE ANILLO LIQUIDO MODELO: CKM 80 DE 0.75HP CON SUCCIÓN DE 1" Y DESCARGA DE 1", MONOFÁSICA 110/220V </t>
  </si>
  <si>
    <t xml:space="preserve"> TABLERO  DE  CONTROL  ARRANQUE DIRECTO Y  MANDO PARA 3 MOTOBOMBAS EYECTORAS 5 HP-220V -Alternacion automática y adicion  </t>
  </si>
  <si>
    <t>Familia: Myrtaceae Origen: Andes de Colombia – Nativa categoría UICN: NE (No Evaluado) Diametro de copa: 6 m Altura: 6 m Porte: medio Fenología de la floración: septiembre a diciembre Floración: críptica Color de la floración: blanco-amarillento Profundidad raíces: media Hábito de crecimiento: arbusto Hábitat: bosque andino, bosque altoandino, páramo Fauna asociada: insectos (Allograpta sp. y Apis mellifera) y aves (Turdus fuscater e Icterus chrysater).</t>
  </si>
  <si>
    <t>Nombre científico Myrcianthes leucoxyla</t>
  </si>
  <si>
    <t xml:space="preserve">Familia: Bignoniaceae Origen: Centro y Sur América – Nativa Categoria UICN: NE (No Evaluado) Diametro de copa: 6 m Altura: 10 m Porte: medio Fenología de la floración: permanente con mayor intensidad de junio a septiembre Floración: llamativa Color de la floración: amarilla Profundidad raíces: media Hábito de crecimiento: árbol Hábitat: bosque andino, bosque altoandino Fauna asociada: insectos - Melifera </t>
  </si>
  <si>
    <t>Nombre científico - Tecoma stans</t>
  </si>
  <si>
    <t>Familia: Escalloniaceae Origen: norte de América del Sur Categoria UICN: NE (No Evaluado) Diametro de copa: 6 m Altura: 10 m Porte: medio Fenología de la floración: octubre a enero Floración: críptica Color de la floración: verde amarillenta Profundidad raíces: superficial Hábito de crecimiento: arbusto Hábitat: bosque andino, bosque altoandino, páramo Fauna asociada: insectos (Apis mellifera) y mamiferos (Tremarctus ornatus)</t>
  </si>
  <si>
    <t>Nombre científico - Escallonia myrtilloides</t>
  </si>
  <si>
    <t>Familia: Escalloniaceae Origen: Andes del norte – Nativa Categoria UICN: NE (No Evaluado) Diametro de copa: 5 m Altura: 10 m Porte: medio Fenología de la floración: noviembre a enero Floración: llamativa Color de la floración: blanca  Hábito de crecimiento: arbusto Hábitat: bosque andino, bosque altoandino, páramo Fauna asociada: insectos (Apis mellifera)</t>
  </si>
  <si>
    <t>Nombre científico - Escallonia paniculata</t>
  </si>
  <si>
    <t>Familia: Cunoniaceae Origen: Andes del norte – Nativa Categoria UICN: NE (No Evaluado) Diametro de copa: 6 m Altura: 15 m Porte: alto Fenología de la floración: mayo y agosto a octubre Floración: críptica Color de la floración: blanca Hábito de crecimiento: árbol Hábitat: bosque andino, bosque altoandino, páramo Fauna asociada: insectos (Apis mellifera) y aves</t>
  </si>
  <si>
    <t>Nombre científico - Weinmannia tomentosa</t>
  </si>
  <si>
    <t>Familia: Loranthaceae Origen: Nicaragua a Bolivia – Nativa Categoria UICN: NE (No Evaluado) Altura: 10 m Hábito de crecimiento: arbusto</t>
  </si>
  <si>
    <t>Nombre científico - Gaiadendron punctatum</t>
  </si>
  <si>
    <t>Familia: Solanaceae Origen: América del sur y las Antillas Diametro de copa: 1,5 m Altura: 3 m Fenología de la floración: casi todo el año Floración: llamativa Color de la floración: blanca, morada Hábito de crecimiento: arbusto Fauna asociada: insectos y aves</t>
  </si>
  <si>
    <t>Nombre científico - Brunfelsia australis</t>
  </si>
  <si>
    <t>Familia: Onagraceae Origen: América Central – Nativa Diametro de copa: 3 m Altura: 5 m Fenología de la floración: mayo a agosto Floración: llamativa Color de la floración: rosada Hábito de crecimiento: arbusto Hábitat: bosque montano Fauna asociada: insectos y aves como toches (Icterus chrysater), mirlas (Turdus merula) y colibríes (Colibri coruscans, C. thalassinus, Eriocnemis cupreoventris, E. vestita, Lafresnaya lafresnayi, Lesbia nuna, Ramphomicron microrhynchum)</t>
  </si>
  <si>
    <t>Nombre científico - Fuchsia paniculata</t>
  </si>
  <si>
    <t>Familia: Onagraceae Origen: Andes del Norte – Nativa Diametro de copa: 2 m Altura: 3 m Fenología de la floración: casi todo el año Floración: llamativa Color de la floración: roja Hábito de crecimiento: arbusto Hábitat: bosque montano Fauna asociada: insecto y aves como los colibríes (Colibri coruscas, C. thalassinus, Eriocnemis cupreoventris, E. vestita, Lafresnaya lafresnayi, Lesbia nuna, Ramphomicron microrhynchum)</t>
  </si>
  <si>
    <t>Características para el proyecto - Fuchsia boliviana</t>
  </si>
  <si>
    <t>Familia: Malvaceae Origen: Andes de Colombia Diametro de copa: 2 m Altura: 2 m Fenología de la floración: marzo a junio Floración: llamativa Color de la floración: varios colores (amarillo, rosado, rojizo o blanco) Hábito de crecimiento: arbusto Fauna asociada: insectos como mariposas (Dione glycera) y aves como Coeligena helianthea, Colibri thalassinus, Ensifera ensifera, Eriocnemis cupreoventris, E. vestita, Lafresnaya sp. y caboneritos o pinchaflor (Diglossa humeralis).</t>
  </si>
  <si>
    <t>Nombre científico - Abutilon insigne</t>
  </si>
  <si>
    <t>Familia: Malvaceae Origen: Brasil Diametro de copa: 1,2 m Altura: 1,5 m Fenología de la floración: abril a septiembre Floración: llamativa Color de la floración: rojo con amarillo Hábito de crecimiento: arbusto Fauna asociada: insectos como mariposas (Dione glycera) y aves (Coeligena helianthea, Colibri thalassinus, Ensifera ensifera, Eriocnemis cupreoventris, E. vestita, Lafresnaya sp y  carboneritos o pinchaflor (Diglossa humeralis))</t>
  </si>
  <si>
    <t>Nombre científico - Abutilon megapotamicum</t>
  </si>
  <si>
    <t>Familia: Melastomataceae Origen: Andes del Norte – Nativa Categoria UICN: NE (No Evaluado) Diametro de copa: 3 m Altura: 3 m Porte: Bajo Fenología de la floración: junio a octubre Floración: llamativa Color de la floración: roja Hábito de crecimiento: arbusto Hábitat: bosque andino, bosque altoandino, páramo Fauna asociada: Insectos (Apis mellifera y Bombus rubicundus) y aves (Eriocnemis vestita y Metallura tyrianthina.)</t>
  </si>
  <si>
    <t>Nombre científico - Chaetogastra grossa</t>
  </si>
  <si>
    <t>Familia: Melastomataceae Origen: Andes del Norte – Nativa Categoria UICN: NE (No Evaluado) Diametro de copa: 3 m Altura: 5 m Porte: bajo Fenología de la floración: casi todo el año Floración: llamativa Color de la floración: morada Hábito de crecimiento: arbusto Hábitat: bosque andino, bosque altoandino, páramo Fauna asociada: insectos como abejas (Apis mellifera y Thygater aethiops), abejorros (Bombus funebris, B. hortulanus, B. pauloensis, B. robustus y B. rubicundus)</t>
  </si>
  <si>
    <t>Nombre científico - Chaetogastra mollis</t>
  </si>
  <si>
    <t>Familia: Solanaceae Origen: Andes del Norte – Nativa Categoria UICN: NE (No Evaluado) Diametro de copa: 4 m Altura: 3 m Porte: bajo Fenología de la floración: enero a febreo y agosto a septiembre Floración: llamativa Color de la floración: amarilla Hábito de crecimiento: arbusto Hábitat:  bosque andino, bosque altoandino Fauna asociada: insectos y aves</t>
  </si>
  <si>
    <t>Nombre científico-Cestrum mutisii</t>
  </si>
  <si>
    <t>Familia: Solanaceae Diametro de copa:  Altura: 3 m Floración: críptica Color de la floración: blancas con rosado Hábito de crecimiento: arbusto</t>
  </si>
  <si>
    <t>Nombre científico- Solanum betaceum</t>
  </si>
  <si>
    <t>Familia: Rosaceae Origen: Europa, Asia Diametro de la copa: 4 m Altura:  10 m Porte: alto Color de la floración: blancas y blaco rosadas</t>
  </si>
  <si>
    <t>Nombre científico-Pyrus communis</t>
  </si>
  <si>
    <t>Familia: Acanthaceae Origen: Mediterráneo Altura: 1 m Porte: alto Densidad de siembra: 6 /m2 Fenología de la floración: todo el año Floración: llamativa Color de la floración: blanca y morada Hábito de crecimiento: hierba Fauna asociada: insectos como abeja europea (Apis mellifera) y aves como colibries (Colibri coruscans y C. cyanotus)</t>
  </si>
  <si>
    <t>Nombre científico- Acanthus mollis</t>
  </si>
  <si>
    <t>Familia: Xanthorrhoeaceae Origen: Eurasia Altura: 0,7 m Porte: alto Densidad de siembra: 9 /m2 Fenología de la floración: casi todo el año Floración: llamativa Color de la floración: multicolores (amarillas, anaranjadas y rojizas) Hábito de crecimiento: hierba Fauna asociada: insectos</t>
  </si>
  <si>
    <t>Nombre científico- Hemerocallis X hybrida</t>
  </si>
  <si>
    <t>Familia: Amaryllidaceae Origen: América tropical Altura: 0,7 m Porte: alto Densidad de siembra: 8 /m2 Fenología de la floración: estacional Floración: llamativa Color de la floración: multicolores (blancas y rojizas) Hábito de crecimiento: hierba Fauna asociada: insectos</t>
  </si>
  <si>
    <t>Nombre científico-Hippeastrum vittatum</t>
  </si>
  <si>
    <t>Familia: Lamiaceae Origen: éndemica de Colombia Altura: 0,9 m Porte: alto Densidad de siembra: 4 /m2 Floración: llamativa Color de la floración: azul intenso Hábito de crecimiento: hierba Fauna asociada: insectos como abejas (Apis mellifera, Thygater aethiops, Megachile amparo y Anthophora walterin) y moscas de las flores (Allograpta aenea, Allograpta annulipes, Allograpta exotica, Allograpta neotropica, Lejops mexicanus, Platycheirus ecuadoriensis, Platycheirus fenestrata)</t>
  </si>
  <si>
    <t>Nombre científico-Salvia bogotensis</t>
  </si>
  <si>
    <t>Familia: Apiaceae Origen: África, Asia Altura: 0,6 m Densidad de siembra: 9 /m2 Color de la floración: blanco Hábito de crecimiento: hierba</t>
  </si>
  <si>
    <t>Nombre científico-Coriandrum sativum</t>
  </si>
  <si>
    <t>Familia: Lamiaceae Origen: Europa Altura: 0,4 m Fenología de la floración: abril y septiembre Color de la floración:  blancas o rosa violáceo</t>
  </si>
  <si>
    <t>Nombre científico-Thymus vulgaris</t>
  </si>
  <si>
    <t>Familia: Boraginaceae Origen: Europa Altura: 0,6 m Color de la floración:  azul o rosa</t>
  </si>
  <si>
    <t>Nombre científico-Borago officinalis</t>
  </si>
  <si>
    <t>Familia: Asteraceae Origen: península Ibérica e islas Canarias Altura: 0,5 m Densidad de siembra: 12 /m2 Floración: llamativa Color de la floración: amarrillas anaranjadas Hábito de crecimiento: hierba Fauna asociada: aves, abejas y moscas verdaderas</t>
  </si>
  <si>
    <t>Nombre científico-Calendula officinalis</t>
  </si>
  <si>
    <t>Familia: Papaveraceae Origen: Mediterráneo Altura: 1 m Floración: llamativa Color de la floración: rojas, naranjas, rosadas y lilas</t>
  </si>
  <si>
    <t>Nombre científico-Papaver somniferum</t>
  </si>
  <si>
    <t xml:space="preserve"> (POLÍMERO ORGÁNICO SUPER ADSORBENTE)</t>
  </si>
  <si>
    <t>Las funciones principales de este módulo son el salto, el equilibrio de la colocación del pie y las barras inferiores. La colocación de los elementos genera numerosas combinaciones de movimientos. Combinándolo con otros módulos que ofrecen otras funciones podrás hacerlo aún más versátil. ELEMENTOS INCLUIDOS: Paso Dex - Aterrizaje Dex - Esquina de carril Alta - Bóveda s (pequeña) - Bóveda m (media) -Bóveda cuadrada.  CERTIFICACIONES DE SEGURIDAD Cumplimiento de normas internacionales de seguridad para parques infantiles, incluida la norma europea EN 1176-1, 3 TUV. - Equipamiento para Parkour: EN 16899. ESPECIFICACIONES TÉCNICAS: Área de Impacto:57,9 - Longitud mm:9440 -Ancho mm: 6440 Altura cm: 38 ESPECIFICACIONES TÉCNICAS DE LOS ELEMENTOS: PASO DEX: Elemento para ejercicios de colocación de pies, aterrizajes y despegues utilizando uno o dos pies. Fabricación con estructura de tubo de acero galvanizado listo para ser instalado sin necesidad de ensamblar. Información técnica:  Espacio de caída, m²:8.2 - Longitud del producto, mm:250 - Ancho del producto, mm:120 Altura del producto, mm:200 - Altura requerida, mm:2300 - Máx. altura de caída libre, mm:200 -Parte más grande, mm:200 .ATERRIZAJE DEX: elemento principalmente para despegues y - aterrizajes o como curso de colocación de pies. Variaciones en superficies de diferentes tamaños y formas. Desafíos para usar uno o dos pies y crear nuevas formas de saltar y aterrizar. Está fabricado con estructura de tubo de acero galvanizado y listo para ser instalado sin necesidad de ensamblar. Información técnica: Espacio de caída, m²:10.8 - Longitud del producto, mm:660 - Ancho del producto, mm:470 - Altura del producto, mm:300 - Peso, kilogramos:18.763 - Altura requerida, mm:2400 - Máx. altura de caída libre, mm:300 ESQUINA DEL CARRIL ALTA: ofrece funciones de equilibrio y barra inferior, así como una variedad de saltos para adultos y jóvenes. Los carriles inclinados son intuitivos y atractivos. El riel inferior es bueno para ejercicios precisos de pasos, aterrizajes y equilibrio combinados con saltos. hecho de tubos de acero galvanizado. Información técnica: Espacio de caída, m²:16.2 - Longitud del producto, mm:2260 - Ancho del producto, mm:870 - Altura del producto, mm:950 – Altura requerida, mm:3150 - Máx. altura de caída libre, mm:950.BÓVEDA S: salto para niños y equilibrio, saltos y aterrizajes para todos los grupos de edad. La forma de L inclinada proporciona versatilidad direccional e invita a continuar el movimiento. Se puede utilizar para conectar funciones con otros equipos o conectar otros dos equipos para crear carreras de obstáculos. Información técnica: Espacio de caída, m²:13.8 -Longitud del producto, mm:1540 - Ancho del producto, mm:750 - Altura del producto, mm:530 - Altura requerida, mm:2630 - Máx. altura de caída libre, mm:530 - Parte más grande, mm:1365. BÓVEDA M: está diseñado principalmente para el salto. La forma de L inclinada proporciona versatilidad direccional e invita a continuar el movimiento. Con una altura de pared de 650 mm, el Vault M se adapta mejor a niños y jóvenes. Los productos de salto también tienen otras funciones, como despegues y aterrizajes, especialmente cuando se combinan con otros productos. Información técnica: Espacio de caída, m²:13.8 - Longitud del producto, mm:1540 -Ancho del producto, mm:750- Altura del producto, mm:650 - Altura requerida, mm:2750 - Máx. altura de caída libre, mm:650. BÓVEDA CUADRADA U: El cuadrado de salto de primera línea lleva las habilidades de salto a un nuevo nivel con una altura y superficie de pared perfectas. Reúne funciones de salto, aterrizaje de precisiónl o barra inferior. También ofrece un bucle intuitivo para equilibrar ejercicios y juegos. Las paredes interiores siempre tienen elementos gráficos de colores. Los colores se derivan de otros elementos del diseño. Información técnica: Espacio de caída, m²:22.7 - Longitud del espacio de caída, mm:4770 - Ancho del espacio de caída, mm:5180 - Longitud del producto, mm:1770 - Ancho del producto, mm:2170 - Altura del producto, mm:1580 - Peso, kilogramos:360.997 – Altura requerida, mm:3880 - Máx. altura de caída libre, mm:1580- DESCRIPCIÓN DE MATERIALES: Materiales y diseños combinados en conjuntos de parques versátiles.  Los productos de acero o aluminio con paredes duraderas de laminado de alta presión (HPL). Todos estos materiales soportan incluso condiciones climáticas duras. La superficie del equipo Parkour rugoso y duradero hecho de material antideslizante.  La madera tratada a presión y el metal gris.</t>
  </si>
  <si>
    <t>Módulo Parkour de equilibrio</t>
  </si>
  <si>
    <t>Las funciones principales de este módulo son el salto, el equilibrio de la colocación del pie y las barras inferiores. La colocación de los elementos genera numerosas combinaciones de movimientos. Combinándolo con otros módulos que ofrecen otras funciones podrás hacerlo aún más versátil. ELEMENTOS INCLUIDOS: Paso Dex Aterrizaje Dex Caja dex  Bóveda LXU Bóveda s2 (pequeña) Base Doble s2 ESPECIFICACIONES TÉCNICAS: Área de impacto: 56,7 m Longitud del producto: 9,44 m Ancho del producto: 6,16m Altura del producto: 1,57 m ESPECIFICACIONES TÉCNICAS DE LOS ELEMENTOS: PASO DEX: Elemento para ejercicios de colocación de pies, aterrizajes y despegues utilizando uno o dos pies. Fabricación con estructura de tubo de acero galvanizado listo para ser instalado sin necesidad de ensamblar. Información técnica Espacio de caída, m²:8.2 Longitud del producto, mm:250 Ancho del producto, mm:120 Altura del producto, mm:200 Altura requerida, mm:2300 Máx. altura de caída libre, mm:200 Parte más grande, mm:200 ATERRIZAJE DEX: elemento principalmente para despegues y aterrizajes o como curso de colocación de pies. Variaciones en superficies de diferentes tamaños y formas. Desafíos para usar uno o dos pies y crear nuevas formas de saltar y aterrizar. Está fabricado con estructura de tubo de acero galvanizado y listo para ser instalado sin necesidad de ensamblar. CERTIFICACIONES DE SEGURIDAD Cumpimiento de normas internacionales de seguridad para parques infantiles, incluida la norma europea EN 1176-1, 3 TUV. Equipamiento para Parkour: EN 16899 Espacio de caída, m²:57,9 Longitud del espacio de caída, mm:9440 Ancho del espacio de caída, mm:9460 Longitud del producto, mm:6160 Ancho del producto, mm:6450 Altura del producto, mm:1580 Peso, kilogramos:484.057 Altura requerida, mm:3880 Máx. altura de caída libre, mm:1580 CAJA DEX: Caja de forma irregular que proporciona una gran variedad de funciones y la convierte en parte del aspecto único y unificado de la línea de productos Dash Parkour. Junto con otros equipos Dex, Dex Box ofrece formas muy intuitivas de realizar aterrizajes, despegues y ejercicios de colocación de pies. La barandilla en la parte superior es buena para mantener el equilibrio e incluso para los pequeños saltos. Información técnica: Espacio de caída, m²:13 Longitud del producto, mm:1000 Ancho del producto, mm:720 Altura del producto, mm:660 Altura requerida, mm:2760 Máx. altura de caída libre, mm:660 Parte más grande, mm:1005 BÓVEDA LXU: está hecho para saltos y barras inferiores. Tiene una viga en lugar de una pared en un lado, lo que deja espacio para rodar debajo de la viga, por ejemplo también. La forma de L aporta versatilidad direccional e invita a continuar el movimiento. Con una altura de pared de 920mm, el Vault L se adapta mejor a jóvenes y adultos. Los productos Vault ofrecen además otras funciones, como equilibrio, despegues y aterrizajes, especialmente cuando se combinan con otros productos. Información técnica: Espacio de caída, m²:18.8 Longitud del espacio de caída, mm:5140 Ancho del espacio de caída, mm:4750 Longitud del producto, mm:2140 Ancho del producto, mm:1750 Altura del producto, mm:1570 Peso, kilogramos:139.729 Altura requerida, mm:3870 Máx. altura de caída libre, mm:1570 Parte más grande, mm:2140 BASE DOBLE S2: Esta combinación de dos bases ofrece varias funciones con pasos, así como saltos, diferentes técnicas de pared para principiantes y escalada. Los elementos añaden colgar a la lista de funciones para los usuarios. Información técnica: Longitud del producto, mm:3600 Ancho del producto, mm:1260 Altura del producto, mm:1500 Altura requerida, mm:3600 Máx. altura de caída libre, mm:1500 Parte más grande, mm:1770 DESCRIPCIÓN DE MATERIALES: Materiales y diseños combinados en conjuntos de parques versátiles.  Los productos de acero o aluminio con paredes duraderas de laminado de alta presión (HPL). Todos estos materiales soportan incluso condiciones climáticas duras.  La superficie del equipo Parkour rugoso y duradero hecho de material antideslizante.  La madera tratada a presión y el metal gris.</t>
  </si>
  <si>
    <t>Módulo Parkour de equilibrio:</t>
  </si>
  <si>
    <t xml:space="preserve">Las funciones de este módulo de Parkour para esta área y también la forma en que están ubicados en esta área ofrecerán un desafío tanto para principiantes como para expertos. El área de tamaño S es de 10 mx 13 m de ancho. ELEMENTOS QUE LO COMPONEN: Bola de Precisión 5 unidades Gibbonswing  Cubo Multifuncional Haga de Precisión Amplia Barra de Precisión Larga Barra de precisión 4 unidades Rieles de Bóveda Señal de información Caja de Bóveda CERTIFICACIONES DE SEGURIDAD Cumpimiento de normas internacionales de seguridad para parques infantiles, incluida la norma europea EN 1176-1, 3 TUV. Equipamiento para Parkour: EN 16899 ESPECIFICACIONES TÉCNICAS Área de impacto, m²:130 Longitud del área de impacto, mm:13000 Ancho del área de impacto, mm:10000 Espacio de caída, m²:130 Longitud del espacio de caída, mm:13000 Ancho del espacio de caída, mm:10000 Longitud del producto, mm:13000 Ancho del producto, mm:10000 Altura del producto, mm:2600 Peso, kilogramos:956.724 Altura requerida, mm:4400 Máx. altura de caída libre, mm:2530 ESPECIFICACIONES TÉCNICAS DE LOS ELEMENTOS BOLA DE PRECISIÓN: La pelota amarilla es perfecta para saltos de precisión y como punto de lanzamiento y aterrizaje. La superficie es antideslizante, incluso cuando está mojada. Información Técnica: Espacio de caída, m²:9.3 Longitud del producto, mm:450 Ancho del producto, mm:450 Altura del producto, mm:540 Altura requerida, mm:2320 Máx. altura de caída libre, mm:540 Número de usuarios:1 GIBBONSWING M: Marco multifuncional para colgar y otros movimientos de parkour. Se compone de cuatro soportes curvos unidos por barras. Las alturas de Las barras son 1.750 mm y 2.230 mm. También se puede utilizar para saltar o atravesar. Las barras colgantes a diferentes alturas suponen un desafío para los usuarios. Información Técnica: Área de impacto, m²:39,5 Espacio de caída, m²:39,5 Longitud del producto, mm:4630 Ancho del producto, mm:4630 Altura del producto, mm:2300 Altura requerida, mm:3730 Máx. altura de caída libre, mm:2230 Número de usuarios:20 CUBO TIC-TAC L: Un cubo multifuncional para saltar, lanzar y aterrizar. El dispositivo tiene cuatro plataformas y una altura total de 2.180 mm. La plataforma inferior es buena para los niños, mientras que la superior es para adolescentes. Información Técnica: Área de impacto, m²:20.1 Espacio de caída, m²:22 Longitud del producto, mm:2420 Ancho del producto, mm:2920 Altura del producto, mm:2180 Altura requerida, mm:3980 Máx. altura de caída libre, mm:2180 Número de usuarios:5 HAGA DE PRECISIÓN AMPLIA: Viga multifuncional para equilibrio, gateo de gatos y saltos de precisión. Información Técnica: Espacio de caída, m²:14.9 Longitud del producto, mm:1770 Ancho del producto, mm:1770 Altura del producto, mm:450 Altura requerida, mm:2250 Máx. altura de caída libre, mm:410 Número de usuarios:2 BARRA DE PRECISIÓN LARGA: Barra de metal multifuncional para mantener el equilibrio, gatear y saltar con precisión. Información técnica: Espacio de caída, m²:15.3 Longitud del producto, mm:2410 Ancho del producto, mm:200 Altura del producto, mm:240 Altura requerida, mm:2040 Máx. altura de caída libre, mm:170 Número de usuarios:4 BARRA DE PRECISIÓN: Barra de metal multifuncional para mantener el equilibrio, gatear y saltar con precisión. Información técnica: Espacio de caída, m²:11.9 Longitud del producto, mm:1310 Ancho del producto, mm:200 Altura del producto, mm:240 Peso, kilogramos:37,49 Máx. altura de caída libre, mm:170 Número de usuarios:2 RIELES DE BÓVEDA S: Barra en ángulo multifuncional para mantener el equilibrio, gatear y saltar con precisión. Las barras tienen una altura de 650 mm. Perfecto para practicar series de salto y barras inferiores. Información técnica: Área de impacto, m²:16.9 Longitud del producto, mm:2410 Ancho del producto, mm:1310 Altura del producto, mm:720 Altura requerida, mm:2520 Máx. altura de caída libre, mm:650 Número de usuarios:2 SEÑAL DE INFORMACIÓN: Panel informativo con imágenes de diferentes movimientos e instrucciones de uso del equipo. Incluye códigos QR, para demostraciones de cómo empezar a practicar parkour de forma segura. La altura del cartel es de 1.880 mm. Información técnica Longitud del producto, mm:1310 Ancho del producto, mm:200 Altura del producto, mm:1880 Peso, kilogramos:47.711 Altura requerida, mm:3680 Parte más grande, mm:2148 DESCRIPCIÓN DE MATERIALES: Materiales y diseños combinados en conjuntos de parques versátiles.  Los productos de acero o aluminio con paredes duraderas de laminado de alta presión (HPL). Todos estos materiales soportan incluso condiciones climáticas duras.  La superficie del equipo Parkour rugoso y duradero hecho de material antideslizante.  La madera tratada a presión y el metal gris. </t>
  </si>
  <si>
    <t xml:space="preserve">Las funciones de este módulo de Parkour para esta área y también la forma en que están ubicados en esta área ofrecerán un desafío tanto para principiantes como para expertos. El área de tamaño S es de 10 mx 13 m de ancho. ELEMENTOS QUE LO COMPONEN: BARRA DE PRECISIÓN LARGA BARRA DE PRECISIÓN 3 UNIDADES BOLA DE PRECISIÓN 2 UNIDADES MARCO MULTIFUNCIONAL CUBO MULTIFUNCIONAL ESTRUCTURA PARKOUR TIPO JAULA RIELES DE BÓVEDA S SEÑAL DE INFORMACIÓN CERTIFICACIONES DE SEGURIDAD Cumpimiento de normas internacionales de seguridad para parques infantiles, incluida la norma europea EN 1176-1, 3 TUV. Equipamiento para Parkour: EN 16899 ESPECIFICACIONES TÉCNICAS Área de impacto, m²:130 Longitud del área de impacto, mm:13000 Ancho del área de impacto, mm:10000 Longitud del producto, mm:13000 Ancho del producto, mm:10000 Altura del producto: 4,4m Altura requerida, mm: 2530 ESPECIFICACIONES TÉCNICAS ELEMENTOS: PRECISION BAR EXTRA PART: Barra adicional para los productos Precision Bar y Precision Bar Long para equilibrio, gateo y saltos de precisión. La barra tiene 1170 mm de largo y 170 mm de alto. Información técnica: Espacio de caída, m²:10.6 Longitud del espacio de caída, mm:1230 Ancho del espacio de caída, mm:3060 Longitud del producto, mm:1170 Ancho del producto, mm:200 Altura del producto, mm:240 Peso, kilogramos:11.747 Altura requerida, mm:2040 Máx. altura de caída libre, mm:170 Número de usuarios:2 BARRA DE PRECISIÓN: Barra de metal multifuncional para mantener el equilibrio, gatear y saltar con precisión. Información técnica: Espacio de caída, m²:11.9 Longitud del producto, mm:1310 Ancho del producto, mm:200 Altura del producto, mm:240 Peso, kilogramos:37,49 Máx. altura de caída libre, mm:170 Número de usuarios:2 BOLA DE PRECISIÓN: La pelota amarilla es perfecta para  saltos de precisión y como punto de lanzamiento y aterrizaje. La superficie es antideslizante, incluso cuando está mojada. Información Técnica: Espacio de caída, m²:9.3 Longitud del producto, mm:450 Ancho del producto, mm:450 Altura del producto, mm:540 Altura requerida, mm:2320 Máx. altura de caída libre, mm:540 Número de usuarios:1 GIBBONSWING S: Marco multifuncional para colgar y otros movimientos de parkour. Se compone de cuatro soportes curvos unidos por barras. La altura total es de 1.830 mm. También se puede utilizar para saltar o atravesar. Los niños pueden llegar a los bares. Información técnica Espacio de caída, m²:31,9 Longitud del espacio de caída, mm:6320 Ancho del espacio de caída, mm:7430 Longitud del producto, mm:4630 Ancho del producto, mm:3520 Altura del producto, mm:1830 Altura requerida, mm:3630 Máx. altura de caída libre, mm:1760 Número de usuarios:10 CUBO TIC-TAC S: Un cubo multifuncional para saltar, lanzar y aterrizar. El dispositivo tiene tres plataformas y una altura total de 1.550 mm. Es adecuado para niños debido a su pequeño tamaño. Información técnica Área de impacto, m²:17.2 Espacio de caída, m²:19.3 Longitud del espacio de caída, mm:5020 Ancho del espacio de caída, mm:4850 Longitud del producto, mm:2020 Ancho del producto, mm:1780 Altura del producto, mm:1550 Altura requerida, mm:3350 Máx. altura de caída libre, mm:1550 Número de usuarios:3 JAULA DE ARAÑA S: Estructura de parkour perfecta para correr por la pared y debajo de las barras. El marco sostiene dos plataformas a diferentes alturas (650 mm y 1.435 mm), una pared y barras para colgar. Hay secciones para colgar, trepar, pasar por debajo y saltar. Desafiantes tramos para escalar y colgar también para niños. Información técnica: Área de impacto, m²:30.4 Espacio de caída, m²:30.4 Longitud del espacio de caída, mm:6230 Ancho del espacio de caída, mm:5740 Longitud del producto, mm:2420 Ancho del producto, mm:2420 Altura del producto, mm:2290 Altura requerida, mm:4090 Máx. altura de caída libre, mm:2210 Número de usuarios:7 RIELES DE BÓVEDA S: Barra en ángulo multifuncional para mantener el equilibrio, gatear y saltar con precisión. Las barras tienen una altura de 650 mm. Perfecto para practicar series de salto y barras inferiores. Información técnica: Área de impacto, m²:16.9 Longitud del producto, mm:2410 Ancho del producto, mm:1310 Altura del producto, mm:720 Altura requerida, mm:2520 Máx. altura de caída libre, mm:650 Número de usuarios:2 SEÑAL DE INFORMACIÓN: Panel informativo con imágenes de diferentes movimientos e instrucciones de uso del equipo. Incluye códigos QR para demostraciones de cómo empezar a practicar parkour de forma segura. La altura del cartel es de 1.880 mm. Información técnica Longitud del producto, mm:1310 Ancho del producto, mm:200 Altura del producto, mm:1880 Peso, kilogramos:47.711 Altura requerida, mm:3680 Parte más grande, mm:2148 DESCRIPCIÓN DE MATERIALES: Materiales y diseños combinados en conjuntos de parques versátiles.  Los productos de acero o aluminio con paredes duraderas de laminado de alta presión (HPL). Todos estos materiales soportan incluso condiciones climáticas duras.  La superficie del equipo Parkour rugoso y duradero hecho de material antideslizante.  La madera tratada a presión y el metal gris. </t>
  </si>
  <si>
    <t>MÓDULO PARKOUR DE EQUILIBRIO</t>
  </si>
  <si>
    <t>Las funciones de este módulo de Parkour para esta área y también la forma en que están ubicados en esta área ofrecerán un desafío tanto para principiantes como para expertos. El área de tamaño S es de 10 mx 13 m de ancho. ELEMENTOS QUE LO COMPONEN Barra de Precisión Larga Barra de Precisión 3 unidades Bola de Precisión Marco Multifuncional de Parkour Barra en ángulo multifuncional Cubo Multifuncional para saltar Estructura para Parkour Bola de Precisión 2 unidades Señal de Información CERTIFICACIONES DE SEGURIDAD Cumpimiento de normas internacionales de seguridad para parques infantiles, incluida la norma europea EN 1176-1, 3 TUV. Área de impacto, m²:81,4 Longitud del área de impacto, mm:12280 Ancho del área de impacto, mm:9370 Espacio de caída, m²:142,7 Longitud del espacio de caída, mm:15260 Ancho del espacio de caída, mm:12320 Longitud del producto, mm:13000 Ancho del producto, mm:10000 Altura del producto, mm:2300 Peso, kilogramos:1202.825 Altura requerida, mm:3980 ESPECIFICACIONES TÉCNICAS ELEMENTOS: PRECISION BAR EXTRA PART: Barra adicional para los productos Precision Bar y Precision Bar Long para equilibrio, gateo y saltos de precisión. La barra tiene 1170 mm de largo y 170 mm de alto. Información técnica: Espacio de caída, m²:10.6 Longitud del espacio de caída, mm:1230 Ancho del espacio de caída, mm:3060 Longitud del producto, mm:1170 Ancho del producto, mm:200 Altura del producto, mm:240 Peso, kilogramos:11.747 Altura requerida, mm:2040 Máx. altura de caída libre, mm:170 Número de usuarios:2 BARRA DE PRECISIÓN: Barra de metal multifuncional para mantener el equilibrio, gatear y saltar con precisión. Información técnica: Espacio de caída, m²:11.9 Longitud del producto, mm:1310 Ancho del producto, mm:200 Altura del producto, mm:240 Peso, kilogramos:37,49 Máx. altura de caída libre, mm:170 Número de usuarios:2 BOLA DE PRECISIÓN: La pelota amarilla es perfecta para saltos de precisión y como punto de lanzamiento y aterrizaje. La superficie es antideslizante, incluso cuando está mojada. Información Técnica: Espacio de caída, m²:9.3 Longitud del producto, mm:450 Ancho del producto, mm:450 Altura del producto, mm:540 Altura requerida, mm:2320 Máx. altura de caída libre, mm:540 Número de usuarios:1 GIBBONSWING S: Marco multifuncional para colgar y otros movimientos de parkour. Se compone de cuatro soportes curvos unidos por barras. La altura total es de 1.830 mm. También se puede utilizar para saltar o atravesar. Los niños pueden llegar a los bares. Información técnica Espacio de caída, m²:31,9 Longitud del espacio de caída, mm:6320 Ancho del espacio de caída, mm:7430 Longitud del producto, mm:4630 Ancho del producto, mm:3520 Altura del producto, mm:1830 Altura requerida, mm:3630 Máx. altura de caída libre, mm:1760 Número de usuarios:10 RIELES DE BÓVEDA S: Barra en ángulo multifuncional para mantener el equilibrio, gatear y saltar con precisión. Las barras tienen una altura de 650 mm. Perfecto para practicar series de salto y barras inferiores. Información técnica: Área de impacto, m²:16.9 Longitud del producto, mm:2410 Ancho del producto, mm:1310 Altura del producto, mm:72 Altura requerida, mm:2520 Máx. altura de caída libre, mm:650 Número de usuarios:2 CUBO TIC-TAC S: Un cubo multifuncional para saltar, lanzar y aterrizar. El dispositivo tiene tres plataformas y una altura total de 1.550 mm. Es adecuado para niños debido a su pequeño tamaño. Información técnica Área de impacto, m²:17.2 Espacio de caída, m²:19.3 Longitud del espacio de caída, mm:5020 Ancho del espacio de caída, mm:4850 Longitud del producto, mm:2020 Ancho del producto, mm:1780 Altura del producto, mm:1550 Altura requerida, mm:3350 Máx. altura de caída libre, mm:1550 Número de usuarios:3 JAULA DE ARAÑA S: Estructura de parkour perfecta para correr por la pared y debajo de las barras. El marco sostiene dos plataformas a diferentes alturas (650 mm y 1.435 mm), una pared y barras para colgar. Hay secciones para colgar, trepar, pasar por debajo y saltar. Desafiantes tramos para escalar y colgar también para niños. Información técnica: Área de impacto, m²:30.4 Espacio de caída, m²:30.4 Longitud del espacio de caída, mm:6230 Ancho del espacio de caída, mm:5740 Longitud del producto, mm:2420 Ancho del producto, mm:2420 Altura del producto, mm:2290 Altura requerida, mm:4090 Máx. altura de caída libre, mm:2210 Número de usuarios:7 SEÑAL DE INFORMACIÓN: Panel informativo con imágenes de diferentes movimientos e instrucciones de uso del equipo. Incluye códigos QR para demostraciones de cómo empezar a practicar parkour de forma segura. La altura del cartel es de 1.880 mm. Información técnica Longitud del producto, mm:1310 Ancho del producto, mm:200 Altura del producto, mm:1880 Peso, kilogramos:47.711 Altura requerida, mm:3680 Parte más grande, mm:2148 DESCRIPCIÓN DE MATERIALES: Materiales y diseños combinados en conjuntos de parques versátiles.  Los productos de acero o aluminio con paredes duraderas de laminado de alta presión (HPL). Todos estos materiales soportan incluso condiciones climáticas duras.  La superficie del equipo Parkour rugoso y duradero hecho de material antideslizante.  La madera tratada a presión y el metal gris.</t>
  </si>
  <si>
    <t xml:space="preserve">MANTENIMIENTO DE ASCENSORES </t>
  </si>
  <si>
    <t>MANTENIMIENTO DE ASCENSORES</t>
  </si>
  <si>
    <t>MANTENIMIENTO</t>
  </si>
  <si>
    <t xml:space="preserve">RESORTE </t>
  </si>
  <si>
    <t xml:space="preserve">ASIENTO PARA JUEGO MUELLE (INCLUYE TORNILLERIA TAPONES Y SOPORTE) Sum + Inst </t>
  </si>
  <si>
    <t xml:space="preserve">BARRA PARA JUEGO MUELLE (INCLUYE TORNILLERIA Y TAPONES) Sum + Inst </t>
  </si>
  <si>
    <t xml:space="preserve">LUMINARIA LED 820W (SUM) 5700K - 117.000LM - IP66 - IK08 (SUM+INS)    </t>
  </si>
  <si>
    <t xml:space="preserve">LUMINARIA LED 580W (SUM) 5700K - 117.000LM - IP66 - IK08 (SUM+INS)    </t>
  </si>
  <si>
    <t xml:space="preserve">PONENTE ACTIVO PROFESIONAL, Nivel de presión sonora de hasta 131 Db, Biamplificación clase D de 2100 W, Respuesta de frecuencia lineal de 45-20000 Hz, Controlador de compresión de 1,75" </t>
  </si>
  <si>
    <t xml:space="preserve">PONENTE </t>
  </si>
  <si>
    <t xml:space="preserve"> Nivel de presión sonora de hasta 137 dB, Biamplificación clase D de 4400 W, Respuesta de frecuencia lineal de 30-120 Hz, 2 woofers de alta potencia de 18"</t>
  </si>
  <si>
    <t xml:space="preserve">Consola de mezclas de 10 canales con múltiples efectos y grabación, Chasis de metal resistente, PRO DSP FX integrado con 16 ajustes preestablecidos, Grabación y reproducción estéreo a través del puerto USB, Ruta de audio de salida principal balanceada desde la entrada hasta la salida </t>
  </si>
  <si>
    <t xml:space="preserve">Micrófono vocal supercardioide dinámico profesional </t>
  </si>
  <si>
    <t>Potencia máxima de 2 vías de 800 WATT, Controlador de compresión de 1", 1,0" vc, Tecnología FiRPHASE</t>
  </si>
  <si>
    <t>2 entradas de micrófono/línea, 2 entradas de línea estéreo, Un Aux/FX (post), Ruta de audio de salida, principal balanceada desde la entrada hasta la salida</t>
  </si>
  <si>
    <t>SUB 702-ASII SUBWOOFER ACTIVO Amplificador digital de 1400 vatios, Woofer de 12",, carcasa bass reflex, Cruce estéreo, Frecuencias de cruce conmutables</t>
  </si>
  <si>
    <t>LUMINARIA LED DE USO INTERIOR INTERIOR-EXTERIOR PARA SUSPENDER. IDEAL PARA ILUMINAR GRANDES ÁREAS INDUSTRIALES BRINDANDO UNA CORRECTA DISTRIBUCIÓN LUMÍNICA ESPECIFICACIONES TÉCNICAS: POTENCIA 200W -FLUJO LUMINOSO 30,000 LM -TENSIÓN -NOMINAL 100-277V - INDICE DE PROTECCIÓN IP65 - VIDA UTIL 50,000 HORAS -MATERIAL DE LA LUMINARIA ALUMINIO - MATERIAL DEL DIFUSOR POLICARBONATO- GARANTÍA 5 AÑOS</t>
  </si>
  <si>
    <t xml:space="preserve">LUMINARIA LED DE USO INTERIOR INTERIOR-EXTERIOR </t>
  </si>
  <si>
    <t xml:space="preserve">JARDINERAS TIPO MATERAS EN CONCRETO CON MEDIDAS DE 30CM X 40CM X 60CM - SIN TRANSPORTE </t>
  </si>
  <si>
    <t>FAMILIA QUÍMICA/USO: ACONDICIONADOR ORGÁNICO NO HÚMICO SÓLIDO PARA APLICACIÓN AL SUELO</t>
  </si>
  <si>
    <t>NOMBRE COMERCIAL: HYDROGEL</t>
  </si>
  <si>
    <t>PROTECTORES PARA POSTES, ELABORADO EN ETHAURETANO DE 3CM, MATERIAL EN ESPUMA ENCUACHETADA COMPRIMIDA, QUE AMORTIGUA EL GOLPE, FORRADO EN NYLON CARPA, ESTE MATERIAL ES IMPERMEABLE IDEAL PARA LA INTERPERIE Y PARA USO RUDO, EL CIERRE DEL PROTECTOR SE DA MEDIANTE CORREAS EN VELCRON RECUBIERTAS EN NYLON CARPA. ESPECIFICACIONES TÉCNICAS LONA IMPERMEABLE- ETHAURETANO DE 3CM - RESISTENTE AL USO INTENSIVO - EL MATERIAL IMPIDE LA PROLIFERACION DE HONGOS Y BACTERIAS. - IMPERMEABLE Y DE FÁCIL LIMPIEZA - LARGO 200 CM - ANCHO ARRIBA 277 CM - ANCHO ABAJO 640 CM</t>
  </si>
  <si>
    <t>PROTECTORES PARA POSTES, ELABORADO EN ETHAURETANO DE 3CM, MATERIAL EN ESPUMA ENCUACHETADA COMPRIMIDA, QUE AMORTIGUA EL GOLPE, FORRADO EN NYLON CARPA, ESTE MATERIAL ES IMPERMEABLE IDEAL PARA LA INTERPERIE Y PARA USO RUDO, EL CIERRE DEL PROTECTOR SE DA MEDIANTE CORREAS EN VELCRON RECUBIERTAS EN NYLON CARPA. ESPECIFICACIONES TÉCNICAS – LONA – IMPERMEABLE - ETHAURETANO DE 3CM - RESISTENTE AL USO INTENSIVO - EL MATERIAL IMPIDE LA PROLIFERACION DE HONGOS Y BACTERIAS. - IMPERMEABLE Y DE FÁCIL LIMPIEZA - LARGO 190 CM - ANCHO ARRIBA 250 CM - ANCHO ABAJO 553 CM</t>
  </si>
  <si>
    <t>PROTECTORES PARA POSTES, ELABORADO EN ETHAURETANO DE 3CM, MATERIAL EN ESPUMA ENCUACHETADA COMPRIMIDA, QUE AMORTIGUA EL GOLPE, FORRADO EN NYLON CARPA, ESTE MATERIAL ES IMPERMEABLE IDEAL PARA LA INTERPERIE Y PARA USO RUDO, EL CIERRE DEL PROTECTOR SE DA MEDIANTE CORREAS EN VELCRON RECUBIERTAS EN NYLON CARPA.ESPECIFICACIONES TÉCNICAS - LONA IMPERMEABLE - ETHAURETANO DE 3CM - RESISTENTE AL USO INTENSIVO - EL MATERIAL IMPIDE LA PROLIFERACION DE HONGOS Y BACTERIAS. - IMPERMEABLE Y DE FÁCIL LIMPIEZA - LARGO 187 CM - ANCHO ARRIBA 250 CM - ANCHO ABAJO 550 CM</t>
  </si>
  <si>
    <t>PROTECTORES PARA POSTES, ELABORADO EN ETHAURETANO DE 3CM, MATERIAL EN ESPUMA ENCUACHETADA COMPRIMIDA, QUE AMORTIGUA EL GOLPE, FORRADO EN NYLON CARPA, ESTE MATERIAL ES IMPERMEABLE IDEAL PARA LA INTERPERIE Y PARA USO RUDO, EL CIERRE DEL PROTECTOR SE DA MEDIANTE CORREAS EN VELCRON RECUBIERTAS EN NYLON CARPA. - ESPECIFICACIONES TÉCNICAS- LONA – IMPERMEABLE - ETHAURETANO DE 3CM - RESISTENTE AL USO INTENSIVO - EL MATERIAL IMPIDE LA PROLIFERACION DE HONGOS Y BACTERIAS. - IMPERMEABLE Y DE FÁCIL LIMPIEZA - LARGO 200 CM - ANCHO ARRIBA 247 CM - ANCHO ABAJO 585 CM</t>
  </si>
  <si>
    <t>PISO PORTATIL MADERAMEN APROBADO POR FIBA. COMPETICIÓN NIVEL 1 Y 2. DEMARCADO PARA BALONCESTO, VOLEIBOL Y FUTBOL SALA CAPA SUPERIOR 3,6MM CAPA PARQUET ROBLE MANUFACTURADO Y SELLADO EN FABRICA. CAPA MEDIA 15MM PLYWOOD ESPECIAL DE ACUERDO A EN13986-EN636-2S SYSTEMA DE AJUSTE - INTERLOCKING SYSTEM SISTEMA DE ACOPLE DE PANELES: RIELES DE ALUMINIO ACOPLADOS A LOS PANELES TIPO MACHO – HEMBRA CON ÁNGULO DE INCLINACIÓN QUE ASEGURA LAS PIEZAS ENTRE SÍ, A LO LARGO DE TODO EL PANEL. INCLUYE CONECTORES SUJETADORES QUE PREVIENEN EL DESLIZAMIENTO DE LOS MÓDULOS DESPUÉS DE INSTALADOS. RAMPA PERIMETRAL: INTEGRADA DE MÓDULOS PERIMETRALES. CAPA ELASTICA CAPA DE 18MM DE ESPUMA INDUSTRIAL LAMINADA CON CAPA PROTECTORA DE POLIURETANO.  CERTIFICADO FIBA - COMPETICIÓN NIVEL 1,2 Y 3 APROBADO Y CERTIFICADO DE ACUERDO A NORMAS EN 14904:2006 AND DIN V 18032-2:2001-04 CERTIFICADO: EN 14904 FLOORTYPE A4 PROTECCIÓN ANTI FUEGO DE ACUERDO A NORMA DIN EN 13501-1:2010: CFL-S1 CERTIFICACIÓN: EMISIONES FORMALDEHIDO: E1 DIMENSIONES DE MÓDULOS DE MADERA: LARGO: 2.27 MTS ANCHO: .63 CM ALTURA: .37 CM PESO: 24 KG GARANTÍA: 2 AÑOS INCLUYE : CARROS DE TRANSPORTE. DEMARCACIONES. 2 RAMPAS DE ACCESO PRIMERA INSTALACION Y CAPACITACION. INCLUYE LOGO EN EL CENTRO DEL CAMPO.</t>
  </si>
  <si>
    <t>Maquina señalización  Multifunción para Esgrima (Homologado F.I.E. ) apto para  3 armas,  (fabricado en unión europea ) mínimo 50 cm de frente,. Dividido en una unidad principal y una alterna para conexión con cable entre ellos, garantía 1 año</t>
  </si>
  <si>
    <t>Carrete enrollador de extensión de cable para Esgrima, contenedor de acero inoxidable, rectangular y plano, con mecanismo de bobina interno para recoger el cable de esgrima.</t>
  </si>
  <si>
    <t>Cable  tripolar especial de esgrima 14m,  con enchufe de tres pines, alta resistencia, para conectar el aparato señalizador a los carretes enrolladores.</t>
  </si>
  <si>
    <t>1- Los postes, 95 x 95 mm,son de acero galvanizado pintado garantizando la longevidad y la robustez de los juegos.             2- Los tableros se fabrican con HPL (Laminado Alta Presión) de 13 mm de espesor. Compuesto en un 70% de fibras de madera blanda y un 30% de resina termoendu recible, presenta una excelente resistencia contra las inclemencias del tiempo (sol, lluvia, humedad…). Los paneles de color se tratan a base de resinas acrílicas de poliu retanos pigmentados, lo que le garantiza una buena resistencia contra los rayos UV y  las degradaciones.               3- Los tubos son de acero inoxidable de Ø 40 mm, garantizando la longevidad y la estética del juego a lo largo de los años.            4 -La tornillería es de acero inoxidable y está protegida por cápsulas anti vandalismo en poliamida.</t>
  </si>
  <si>
    <t>J3410</t>
  </si>
  <si>
    <t>1-Los postes 95 x 95 mm son de acero galvanizado pintado garantizando la longevidad y la robustez de los juegos.             2- Los tubos son de acero inoxidable de Ø 40 mm, garantizando la longevidad y la estética del juego al cabo de los años.              3- La veleta está hecha de acero inoxidable.</t>
  </si>
  <si>
    <t>J3451-R</t>
  </si>
  <si>
    <t>Instalación del equipamiento             IMPORTANTE: Es imprescindible consultar las instrucciones de montaje para conocer las dimensio-nes de las zonas de seguridad.               Zona de impacto (superficie mínima normativa)                  Espacio libre.</t>
  </si>
  <si>
    <t>J3450</t>
  </si>
  <si>
    <t>Instalación del equipamiento                  IMPORTANTE: Es imprescindible consultar las instrucciones de montaje para conocer las dimensio-nes de las zonas de seguridad.                  Zona de impacto (superficie mínima normativa)                   Espacio libre</t>
  </si>
  <si>
    <t>J3511</t>
  </si>
  <si>
    <t>1- La estructura está hecha en acero galvanizado en caliente.            2- Las losetas son de caucho de 30 mm de grosor de Euroflex.            3- La superficie del trampolín está hecha de tiras reforzadas mediante cables de acero;               las tiras se unen a la estructura mediante muelles de acero. Cada muelle es de 185                mm de largo y 20 mm de diámetro.                 El espacio por encima del trampolín tiene que estar libre de obstáculos sobre 3,50m de altura (medida a partir del superficie de rebote). Solo sillas de ruedas manuales</t>
  </si>
  <si>
    <t>R34-ETP-000</t>
  </si>
  <si>
    <t>1- Los tableros coloreados se elaboran a partir de un material HPL compacto de 13  MM de grosor.                  Material robusto, presenta una excelente resistencia contra las inclemencias del tiempo y al vandalismo.                2- La tornillería en acero inoxidable está protegida por cápsulas anti vandalismo en poliamida                     Para instalar con los postes G3423/G3426</t>
  </si>
  <si>
    <t>J3401</t>
  </si>
  <si>
    <t>1- Los tableros coloreados se elaboran a partir de un material HPL compacto de 13 mm de grosor.                     Material robusto, presenta una excelente resistencia contra las inclemencias del tiempo y al vandalismo.                2- La tornillería en acero inoxidable está protegida por cápsulas anti vandalismo en poliamida                   Para instalar con los postes G3423/G3426</t>
  </si>
  <si>
    <t>J3402</t>
  </si>
  <si>
    <t>1- Los postes de 88,9 mm de diámetro están hechos de acero galvanizado con recubrimiento en polvo, lo que garantiza                        Durabilidad a largo plazo.                     2- Los tubos, 42.4x2mm, 38x2mm, 60.3x2.6mm, 88.9x2.7mm con perfil 40x27x2mm,</t>
  </si>
  <si>
    <t>R49-IPY-1611</t>
  </si>
  <si>
    <t>1- Los postes, 95 x 95 mm, son de acero galvanizado pintado garantizando la longevidad y la robustez de los juegos. Los cabezales, remachados en el poste, son de poliamida inyectada.                      2- Los tubos son de acero inoxidable de Ø 40 mm, garantizando la longevidad y la estética del juego al cabo de los años.                       3- El tablero está elaborado con paneles de HPL de 12,5 mm de espesor con relieve antideslizante.                         4- La superficie deslizante es de acero inoxidable de 2 mm de espesor, curvadas, onduladas y moldeadas en una sola pieza.                       5- La tornillería en acero inoxidable está protegida por cápsulas anti vandalismo en poliamida</t>
  </si>
  <si>
    <t>J1110</t>
  </si>
  <si>
    <t>Edades: 2 a 12 años, Capacidad: 1              Medidas: (0,58 x 0,51 x 0,71)m                Altura crítica de caida: 0,6 m                       Estructura en acero galvanizado en caliente con pintura electroestática, Congas en polietileno, suelo blando</t>
  </si>
  <si>
    <t>ZZXX0663</t>
  </si>
  <si>
    <t>Edades: 2 a 12 años, Capacidad: 1 niño                 Medidas: (0,76 x 0,6 x 0,79)m                  Altura crítica de caida: 0,6 m                      Estructura en acero galvanizado en caliente con pintura electroestática, Congas en polietileno, suelo blando</t>
  </si>
  <si>
    <t>ZZXX0664</t>
  </si>
  <si>
    <t>Edades: 2 a 12 años, Capacidad: 1 niño                     Medidas: (0,84 x 0,66 x 0,86)m                            Altura crítica de caida: 0,6 m                           Estructura en acero galvanizado en caliente con pintura electroestática, Congas en polietileno, suelo duro</t>
  </si>
  <si>
    <t>ZZXX0665</t>
  </si>
  <si>
    <t>Edades: 2 a 12 años, Capacidad: 1 niño                 Medidas: (1,07 x 0,64 x 1,72)m                        Altura crítica de caida: 0,6 m                           Estructura en acero galvanizado en caliente con pintura electroestática, accesorios en acero inxo, suelo blando</t>
  </si>
  <si>
    <t>ZZXX0667</t>
  </si>
  <si>
    <t>Edades: 2 a 12 años, Capacidad: 1 niño                       Medidas: (0,48 x 0,33 x 0,94)m                         Altura crítica de caida: 0,6 m                            Estructura en acero galvanizado en caliente con pintura electroestátic, anclaje suelo blando</t>
  </si>
  <si>
    <t>ZZXX0660</t>
  </si>
  <si>
    <t>Edades: 2 a 12 años, Capacidad: 6 niños                       Medidas: (3,7 x 4,35 x 2,3)m                               Altura crítica de caida: 0,6 m                          Estructura en acero galvanizado en caliente con pintura electroestática, páneles en HDPE y rotomoldeado, elementos electrónicos</t>
  </si>
  <si>
    <t>ZZXX0994</t>
  </si>
  <si>
    <t>Edades: 5 a 12 años, Capacidad: 2 niños                    Medidas: (0,43 x 1,85 x 1,55)m                       Area de seguridad: 22,5 m2, Altura crítica de caida: 0,6 m                     Estructura en acero galvanizado en caliente con pintura electroestática, páneles en HDPE, suelo blando</t>
  </si>
  <si>
    <t xml:space="preserve">ZZXX0081 </t>
  </si>
  <si>
    <t>Edades: 2 a 12 años, Capacidad: 3 niños                      Medidas: (0,83 x 0,89 x 1,2)m                            Altura crítica de caida: 0,6 m                            Estructura en acero galvanizado en caliente con pintura electroestática, paredes en polietileno rotomoldeado</t>
  </si>
  <si>
    <t>ZZXX0483</t>
  </si>
  <si>
    <t xml:space="preserve">Edades: 3 a 14 años, Capacidad: 29 niños                        Medidas: (5,94 x 4,01 x 1,21)m                       Area de seguridad: 56,8 m2, Altura crítica de caida: 0,6 m                          Estructura metálica galvanizada en caliente con pintura electroestática, plataformas en HPL, red en polipropileno de 16 mm reforzado de con acero galvanizado, páneles en HDPE y anclaje suelo duro </t>
  </si>
  <si>
    <t>414-1</t>
  </si>
  <si>
    <t>Edades: 4 a 14 años, Capacidad: 15 niños                       Medidas: (9,25 x 2,6 x 2,25)m                            Area de seguridad: 51,3 m2, Altura crítica de caida: 2 m                              Estructura en acero galvanizado en caliente con pintura electroestática, cuerda en nylon de 16 mm reforzada con acero galvanizado, boyas en HDPE, conexiones plásticas, anclaje suelo blando</t>
  </si>
  <si>
    <t>1638</t>
  </si>
  <si>
    <t>Edades: 3 a 12 años, Capacidad: 7 niños                      Medidas: (1 x 2,9 x 1,7)m                         Area de seguridad: 15,5 m2, Altura crítica de caida: 1 m                     Estructura en acero galvanizado en caliente con pintura electroestática, silla de nido y anclaje suelo blando</t>
  </si>
  <si>
    <t>ST0513</t>
  </si>
  <si>
    <t>Edades: 3 a 12 años, Capacidad: 2 niños                  Medidas: (4,05 x 1,15 x 1,2)m                      Area de seguridad: 27,3 m2, Altura crítica de caida: 0,6 m                            Estructura en acero galvanizado en frio con pintura electroestática, páneles y plataformas en HPL, anclaje suelo blando</t>
  </si>
  <si>
    <t>ST0530-1</t>
  </si>
  <si>
    <t>Edades: 1 a 14 años, Capacidad: 2 niños                        Medidas: (1,95 x 2,5 x 2,4)m                          Area de seguridad: 13 m2, Altura crítica de caida: 1,75 m                          Estructura en acero galvanizado en caliente con pintura electroestática, cadenas en acero inxidable, sillas en caucho, anclaje suelo blando</t>
  </si>
  <si>
    <t>ST0520</t>
  </si>
  <si>
    <t xml:space="preserve">Edades: 5 a 12 años, Capacidad: 2 niños                      Medidas: (2,65 x 0,35 x 1,7)m                   Area de seguridad: 34,6 m2, Altura crítica de caida: 1,2 m                    Estructura aero galvanzizado en caliente con pintura electroestática, sillasy asideras </t>
  </si>
  <si>
    <t>714</t>
  </si>
  <si>
    <t xml:space="preserve">Edades: 4 a 15 años, Capacidad: 1 niño                        Medidas: (1,5 x 1,5)m                        Area de seguridad: 13,6 m2, Altura crítica de caida: 0,9 m                         Estructura en acero galvanizado en caliente, cama de saldo en poliamida reforzada           </t>
  </si>
  <si>
    <t>2200</t>
  </si>
  <si>
    <t>Edades: 4 a 15 años, Capacidad: 1 niño                        Medidas: (1,5 x 1,5)m                           Area de seguridad: 12,1 m2, Altura crítica de caida: 0,9 m                             Estructura en acero galvanizado en caliente, cama de saldo en poliamida reforzada  con acero galvanizado, caucho lateral en SBR, anclaje sulo blando</t>
  </si>
  <si>
    <t>2202</t>
  </si>
  <si>
    <t xml:space="preserve">Edades: 4 a 15 años, Capacidad: 4 niños                       Medidas: (3,75 x 3,75)m                            Area de seguridad: 41,2 m2, Altura crítica de caida: 0,9 m                          Estructura en acero galvanizado en caliente, cama de saldo en poliamida reforzada </t>
  </si>
  <si>
    <t>2221</t>
  </si>
  <si>
    <t xml:space="preserve">Edades: 1 a 8 años, Capacidad: 90 niños                           Medidas: (8,25 x 8,3 x 2,8)m                           Area de seguridad: 96,2 m2, Altura crítica de caida: 0,9 m                         Estructura en madera impregnada de pino escandinavo, plataformas de HPL, </t>
  </si>
  <si>
    <t>WD1506</t>
  </si>
  <si>
    <t>Edades: 1 a 8 años, Capacidad: 90 niños                          Medidas: (8,25 x 8,3 x 2,8)m                                Area de seguridad: 96,2 m2, Altura crítica de caida: 0,9 m                             Estructura en madera impregnada de pino escandinavo, plataformas de HPL,  páneles HDPE, partes metálicas en acero inox 304 y anclaje suelo duro Nota: Los juegos reciclados cambian la madera por composite y los páneles de HDPE por HDPE reciclado</t>
  </si>
  <si>
    <t>WD1506R</t>
  </si>
  <si>
    <t xml:space="preserve">Edades: 2 a 12 años, Capacidad: 4 niños                            Medidas: (3,38 x 4,16 x 1,25)m                                Area de seguridad: 25,7 m2, Altura crítica de caida: 1,25 m                               Cubo en polietileno rotomoldeado, anclaje suelo duro </t>
  </si>
  <si>
    <t>1</t>
  </si>
  <si>
    <t>Edades: 2 a 12 años, Capacidad: 4 niños                        Medidas: (1,5 x 1,32 x 1,27)m                       Area de seguridad: 27,8 m2, Altura crítica de caida: 1,27 m                                 Estructura en acero galvanizado en caliente con pintura electroestática, anclaje suelo duro</t>
  </si>
  <si>
    <t>1.0M</t>
  </si>
  <si>
    <t xml:space="preserve">Edades: 5 a 12 años, Capacidad: 7 niños                     Medidas: (1,83 x 1,98 x 1,27)m                      Area de seguridad: 31 m2, Altura crítica de caida: 1,27 m                        Estructura en acero galvanizado en caliente con pintura electroestática, anclaje suelo duro </t>
  </si>
  <si>
    <t xml:space="preserve">1.0MC </t>
  </si>
  <si>
    <t xml:space="preserve">Edades: 5 a 12 años, Capacidad: 9 niños                           Medidas: (3,65 x 3,81 x 2,5)m                           Area de seguridad: 55,5 m2, Altura crítica de caida: 2,5 m                            Estructura en acero galvanizado en caliente con pintura electroestática, Cubos en polietileno rotomoldeado, anclaje suelo duro </t>
  </si>
  <si>
    <t>1.1C</t>
  </si>
  <si>
    <t>Edades: 5 a 12 años, Capacidad: 15 niños                      Medidas: (1,95 x 4,11 x 1,32)m                        Area de seguridad: 43,8 m2, Altura crítica de caida: 1,32 m                           Estructura en acero galvanizado en caliente con pintura electroestática, anclaje suelo duro</t>
  </si>
  <si>
    <t>2.0MC</t>
  </si>
  <si>
    <t xml:space="preserve">Edades: 2 a 12 años, Capacidad: 16 niños                            Medidas: (1,5 x 1,32 x 1,25)m                            Area de seguridad: 58 m2, Altura crítica de caida: 1,25 m                        Estructura en acero galvanizado en caliente con pintura electroestática, Cubos en </t>
  </si>
  <si>
    <t>3.0N</t>
  </si>
  <si>
    <t>Edades: 2 a 12 años, Capacidad: 16 niños                         Medidas: (3,6 x 4,16 x 1,27)m                         Area de seguridad: 58 m2, Altura crítica de caida: 1,27 m                                     Estructura en acero galvanizado en caliente con pintura electroestática, Cubos en polietileno rotomoldeado, anclaje suelo duro</t>
  </si>
  <si>
    <t>3.0MN</t>
  </si>
  <si>
    <t xml:space="preserve">Edades: 5 a 12 años, Capacidad: 27 niños                      Medidas: (4,47 x 4,77 x 2,5)m                          Area de seguridad: 69,3 m2, Altura crítica de caida: 2,5 m                              Estructura en acero galvanizado en caliente con pintura electroestática, Cubos en </t>
  </si>
  <si>
    <t>4.0C</t>
  </si>
  <si>
    <t>Edades: 5 a 12 años, Capacidad: 15 niños                        Medidas: (2,64 x 3 x 1,88)m                         Area de seguridad: 42,27 m2, Altura crítica de caida: 1,88 m                         Estructura en acero galvanizado en caliente con pintura electroestática, Cubos en polietileno rotomoldeado, anclaje suelo duro</t>
  </si>
  <si>
    <t>4.0</t>
  </si>
  <si>
    <t>Edades: 5 a 12 años, Capacidad: 15 niños                    Medidas: (2,64 x 3 x 1,88)m                     Area de seguridad: 42,27 m2, Altura crítica de caida: 1,88 m                     Estructura en acero galvanizado en caliente con pintura electroestática, anclaje suelo duro</t>
  </si>
  <si>
    <t>4.0M</t>
  </si>
  <si>
    <t>Edades: 5 a 12 años, Capacidad: 32 niños                        Medidas: (5,4x 7,5 x 1,3)m                         Area de seguridad: 101,62 m2, Altura crítica de caida: 1,3 m                           Estructura en acero galvanizado en caliente con pintura electroestática, anclaje suelo duro</t>
  </si>
  <si>
    <t>5.0MCN</t>
  </si>
  <si>
    <t xml:space="preserve">Edades: 5 a 12 años, Capacidad: 27 niños                        Medidas: (3,96 x 4,54 x 2,5)m                            Area de seguridad: 62,7 m2, Altura crítica de caida: 2,5 m                           Estructura en acero galvanizado en caliente con pintura electroestática, Cubos en  polietileno rotomoldeado, anclaje suelo duro </t>
  </si>
  <si>
    <t>7.0</t>
  </si>
  <si>
    <t>Edades: 5 a 12 años, Capacidad: 27 niños                        Medidas: (3,96 x 4,54 x 2,5)m                                 Area de seguridad: 62,7 m2, Altura crítica de caida: 2,5 m                             Estructura en acero galvanizado en caliente con pintura electroestática, anclaje suelo duro</t>
  </si>
  <si>
    <t>7.0M</t>
  </si>
  <si>
    <t>Edades: 5 a 12 años, Capacidad: 33 niños                         Medidas: (6,55 x 4,54 x 3,3)m                           Area de seguridad: 84 m2, Altura crítica de caida: 2,56 m                            Estructura en acero galvanizado en caliente con pintura electroestática, Cubos y rodadero en polietileno rotomoldeado, anclaje suelo duro</t>
  </si>
  <si>
    <t>8.0SL</t>
  </si>
  <si>
    <t>Medidas: (1,1 x 0,09 x 1,1)m                                Estructura en madera de pino escandinavo inmunizada, páneles en HDPE,                          plataformas en Plywood con recubirmiento fenólico y redes en polietileno. Crea circuitos con productos que estimulan a nuestros animales a coger agilidad, fortaleza, agudiza el equilibrio y la obediencia. Línea canine,</t>
  </si>
  <si>
    <t>JCAN02</t>
  </si>
  <si>
    <t>Medidas: (1,1 x 0,09 x 1,1)m                          Estructura en madera de pino escandinavo inmunizada, páneles en HDPE, plataformas en Plywood con recubirmiento fenólico y redes en polietileno. Crea circuitos con productos que estimulan a nuestros animales a coger agilidad, fortaleza, agudiza el equilibrio y la obediencia. Línea canine</t>
  </si>
  <si>
    <t>JCAN03</t>
  </si>
  <si>
    <t>JCAN01</t>
  </si>
  <si>
    <t>Medidas: (1,38 x 0,09 x 1,1)m y (1,38 x 0,09 x 1,1)m                          Estructura en madera de pino escandinavo inmunizada, páneles en HDPE, plataformas en Plywood con recubirmiento fenólico y redes en polietileno. Crea circuitos con productos que estimulan a nuestros animales a coger agilidad, fortaleza, agudiza el equilibrio y la obediencia. Línea canine</t>
  </si>
  <si>
    <t>JCAN04</t>
  </si>
  <si>
    <t>Medidas: (0,9 x 0,9 x 0,515)m                          Estructura en madera de pino escandinavo inmunizada, páneles en HDPE, plataformas en Plywood con recubirmiento fenólico y redes en polietileno. Crea circuitos con productos que estimulan a nuestros animales a coger agilidad, fortaleza, agudiza el equilibrio y la obediencia. Línea canine</t>
  </si>
  <si>
    <t>JCAN05</t>
  </si>
  <si>
    <t>Medidas: (1,38 x 0,6 x 0,195)m                       Estructura en madera de pino escandinavo inmunizada, páneles en HDPE, plataformas en Plywood con recubirmiento fenólico y redes en polietileno. Crea circuitos con productos que estimulan a nuestros animales a coger agilidad, fortaleza, agudiza el equilibrio y la obediencia. Línea canine</t>
  </si>
  <si>
    <t>JCAN06</t>
  </si>
  <si>
    <t>Medidas: (3,01 x 0,436 x 0,6)m                  Estructura en madera de pino escandinavo inmunizada, páneles en HDPE, plataformas en Plywood con recubirmiento fenólico y redes en polietileno. Crea circuitos con productos que estimulan a nuestros animales a coger agilidad, fortaleza, agudiza el equilibrio y la obediencia. Línea canine</t>
  </si>
  <si>
    <t>JCAN08</t>
  </si>
  <si>
    <t>Medidas: (2,13 x 1,1 x 1,1)m                    Estructura en madera de pino escandinavo inmunizada, páneles en HDPE, plataformas en Plywood con recubirmiento fenólico y redes en polietileno. Crea circuitos con productos que estimulan a nuestros animales a coger agilidad, fortaleza, agudiza el equilibrio y la obediencia. Línea canine</t>
  </si>
  <si>
    <t>JCAN10</t>
  </si>
  <si>
    <t>Medidas: (3,98 x 0,3 x 0,915)m                        Estructura en madera de pino escandinavo inmunizada, páneles en HDPE, plataformas en Plywood con recubirmiento fenólico y redes en polietileno. Crea circuitos con productos que estimulan a nuestros animales a coger agilidad, fortaleza, agudiza el equilibrio y la obediencia. Línea canine</t>
  </si>
  <si>
    <t>JCAN09</t>
  </si>
  <si>
    <t>Medidas: (2,84 x 0,09 x 1,1)m                     Estructura en madera de pino escandinavo inmunizada, páneles en HDPE, plataformas en Plywood con recubirmiento fenólico y redes en polietileno. Crea circuitos con productos que estimulan a nuestros animales a coger agilidad, fortaleza, agudiza el equilibrio y la obediencia. Línea canine</t>
  </si>
  <si>
    <t>JCAN11</t>
  </si>
  <si>
    <t>Marca: Galopín              Origen: España              Área de seguridad: 29.07 m2          Altura Crítica de Caída: 50 cm                    DESCRIPCIÓN DE MATERIALES:              Paneles: HPDE de 15 mm.                Postes: Acero al carbono S-235 con zincado electrolítico.              Pintura: 1 mano de lacado en polvo constituido por mezcla de resinas poliéster, endurecedores y pigmentos, exento de plomo y con alta resistencia a la meteorización.                Piezas de plástico: Polipropileno.                       Piezas metálicas: Acero S-235 zincado y lacado, acero S-235 galvanizado y acero inox. AISI-304.                Tornillería: Acero calidad 8.8 DIN267, AISI-304</t>
  </si>
  <si>
    <t xml:space="preserve">CP01_SDZ </t>
  </si>
  <si>
    <t xml:space="preserve">Marca: Galopín             Origen: España                Área de seguridad: 20.24 m2             Altura Crítica de Caída: 78 cm                   DESCRIPCIÓN DE MATERIALES:              Paneles: HPL de 10 mm, polietileno de alta densidad de 15 mm y tablero contrachapado antideslizante de 21 mm.                Postes: Madera laminada de pino escandinavo lasurada y tratada en autoclave clase de riesgo IV, 95x190 mm.               Largueros: Madera laminada de pino escandinavo lasurada y tratada en autoclave clase de riesgo IV, 95x190 mm.              Piezas de plástico: Polietileno, polipropileno y caucho.               Piezas metálicas: Acero S-235, AISI-304 y aluminio EN AW 5754-H111.                Tornillería: Acero calidad 8.8 DIN267, AISI-304                  </t>
  </si>
  <si>
    <t>CP02_SDZ</t>
  </si>
  <si>
    <t>Marca: Galopín             Origen: España                Área de seguridad: 20.24 m2             Altura Crítica de Caída: 78 cm                   DESCRIPCIÓN DE MATERIALES:              Paneles: HPL de 10 mm, polietileno de alta densidad de 15 mm y tablero contrachapado antideslizante de 21 mm.                Postes: Madera laminada de pino escandinavo lasurada y tratada en autoclave clase de riesgo IV, 95x190 mm.               Largueros: Madera laminada de pino escandinavo lasurada y tratada en autoclave clase de riesgo IV, 95x190 mm.              Piezas de plástico: Polietileno, polipropileno y caucho.               Piezas metálicas: Acero S-235, AISI-304 y aluminio EN AW 5754-H111.                Tornillería: Acero calidad 8.8 DIN267, AISI-304</t>
  </si>
  <si>
    <t>CP04_SDZ</t>
  </si>
  <si>
    <t>Marca: Galopín                      Origen: España                      Área de seguridad: 16.24 m2                    Altura Crítica de Caída: 60 cm                   DESCRIPCIÓN DE MATERIALES:                • Poste de soporte: tubo de acero galvanizado en caliente Q235 con recubrimiento de polvo, diámetro 48 mm, espesor ≥ 2,5 mm, confirmar según BS 1387-1985                • Soldadura: Soldadura por arco de argón Soldadura por protección de CO2. Tratamiento  antioxidante, intacto y sin grietas. Confirmar GB / T8810-1995                   • Tratamiento del procedimiento: aceite, eliminación de óxido, pulido con chorro de arena, polvo  de perlas de poliéster respetuoso con el medio ambiente para exteriores, resistencia a los rayos  UV, superficie lisa                  • Sujetadores básicos: acero inoxidable 304 confirman GB / T1221-1992</t>
  </si>
  <si>
    <t>CP05_SDZ</t>
  </si>
  <si>
    <t>Marca: Galopín                 Origen: España                      Área de seguridad: 22.90 m2                 Altura Crítica de Caída: 60 cm                        DESCRIPCIÓN DE MATERIALES:                    Paneles: HPL de 10 mm y polietileno de alta densidad de 15 mm.                 Postes: Madera laminada de pino escandinavo lasurada y tratada en autoclave, clase de riesgo IV, 95x95 mm.                     Piezas de plástico: Polietileno, polipropileno y caucho.                    Piezas metálicas: Acero S-235, AISI-304 y aluminio EN AW 5754-H111.                     Tornillería: Acero calidad 8.8 DIN267, AISI-304.</t>
  </si>
  <si>
    <t>13643</t>
  </si>
  <si>
    <t>Marca: Galopín                    Origen: España                    Área de seguridad: 16.37 m2                    Altura Crítica de Caída: 67 cm                   DESCRIPCIÓN DE MATERIALES:                  Paneles: HPL de 10 mm y polietileno de alta densidad de 15 y 20 mm.                    Postes: Madera laminada de pino escandinavo lasurada y tratada en autoclave, clase de riesgo IV, 95x95 mm.                 Piezas de plástico: Polietileno, polipropileno y caucho.               Piezas metálicas: Acero S-235, AISI-304 y aluminio EN AW 5754-H111.               Tornillería: Acero calidad 8.8 DIN267, AISI-304.</t>
  </si>
  <si>
    <t>CP08_SD</t>
  </si>
  <si>
    <t xml:space="preserve">Fabricado por:AMIR PLAY             Dimensiones: 1,70 x 0,20 x 1,0 m           DESCRIPCIÓN DE MATERIALES: Poste de soporte: tubo de acero galvanizado en caliente Q235 con recubrimiento de polvo,  diámetro 48 mm, espesor ≥ 2,5 mm, confirmar según BS 1387-1985                  • Soldadura: Soldadura por arco de argón Soldadura por protección de CO2. Tratamiento  antioxidante, intacto y sin grietas. Confirmar GB / T8810-1995                      • Tratamiento del procedimiento: aceite, eliminación de óxido, pulido con chorro de arena, polvo  de perlas de poliéster respetuoso con el medio ambiente para exteriores, resistencia a los rayos  UV, superficie lisa                   • Sujetadores básicos: acero inoxidable 304 confirman GB / T1221-1992  </t>
  </si>
  <si>
    <t xml:space="preserve">091-03 </t>
  </si>
  <si>
    <t>Fabricado por:AMIR PLAY                Dimensiones: 4,0 x 1,0 x 1,0 m                 DESCRIPCIÓN DE MATERIALES:          • Poste de soporte: tubo de acero galvanizado en caliente Q235 con recubrimiento de polvo,  diámetro 48 mm, espesor ≥ 2,5 mm, confirmar según BS 1387-1985                • Soldadura: Soldadura por arco de argón Soldadura por protección de CO2. Tratamiento  antioxidante, intacto y sin grietas. Confirmar GB / T8810-1995                 • Tratamiento del procedimiento: aceite, eliminación de óxido, pulido con chorro de arena, polvo  de perlas de poliéster respetuoso con el medio ambiente para exteriores, resistencia a los rayos  UV, superficie lisa            • Sujetadores básicos: acero inoxidable 304 confirman GB / T1221-1992</t>
  </si>
  <si>
    <t>091-05</t>
  </si>
  <si>
    <t xml:space="preserve">Fabricado por: AMIR PLAY                Dimensiones: 1,28 x 1 x 1,2 m               DESCRIPCIÓN DE MATERIALES:                 • Poste de soporte: tubo de acero galvanizado en caliente Q235 con recubrimiento de polvo,  diámetro 48 mm, espesor ≥ 2,5 mm, confirmar según BS 1387-1985                  • Soldadura: Soldadura por arco de argón Soldadura por protección de CO2. Tratamiento  antioxidante, intacto y sin grietas. Confirmar GB / T8810-1995                    • Tratamiento del procedimiento: aceite, eliminación de óxido, pulido con chorro de arena, polvo  de perlas de poliéster respetuoso con el medio ambiente para exteriores, resistencia a los rayos  UV, superficie lisa                   • Sujetadores básicos: acero inoxidable 304 confirman GB / T1221-1992  </t>
  </si>
  <si>
    <t>092-02</t>
  </si>
  <si>
    <t>Fabricado por: AMIR PLAY              Dimensiones: 5,1 x 0,50 x 0,92 m                 DESCRIPCIÓN DE MATERIALES:              • Poste de soporte: tubo de acero galvanizado en caliente Q235 con recubrimiento de polvo,  diámetro 48 mm, espesor ≥ 2,5 mm, confirmar según BS 1387-1985                    • Soldadura: Soldadura por arco de argón Soldadura por protección de CO2. Tratamiento  antioxidante, intacto y sin grietas. Confirmar GB / T8810-1995                  • Tratamiento del procedimiento: aceite, eliminación de óxido, pulido con chorro de arena, polvo  de perlas de poliéster respetuoso con el medio ambiente para exteriores, resistencia a los rayos  UV, superficie lisa                  • Sujetadores básicos: acero inoxidable 304 confirman GB / T1221-1992</t>
  </si>
  <si>
    <t>092-05</t>
  </si>
  <si>
    <t>Bloque / Loseta en concreto color VERDE, dimensiones 20x20x6.</t>
  </si>
  <si>
    <t>Bloque / Loseta en concreto color CHOCOLATE, dimensiones 20x20x6.</t>
  </si>
  <si>
    <t xml:space="preserve">Luminaria UNISTREET 60leds - DW10 - 6000 lm - 39 W (Luminaria  Unistreet BGP282 LED60/740 II DW10 P1-7 120277V 39W 120-277V (incluye marcaciones exigidas por ENEL, tornillos antirobo).             *Nota ACEE: Signify confirma vigencia de cotización hasta 30Jun24.         </t>
  </si>
  <si>
    <t>PHILIPS</t>
  </si>
  <si>
    <t>Luminaria UNISTREET 70leds - DW10 - 7000 lm - 43 W (Luminaria  Unistreet BGP282 LED70/740 II  DW10 P1-7 120277V 43W 120-277V (incluye marcaciones exigidas por  ENEL, tornillos antirobo) 12NC: 919005001994).             *Nota ACEE: Signify confirma vigencia de cotización hasta 30Jun24.</t>
  </si>
  <si>
    <t>Luminaria UNISTREET 80leds - DW10 - 8000 lm - 50 W (Luminaria  Unistreet BGP282 LED80/740 II DW10 P1-7 120277V 50W 120-277V (incluye marcaciones exigidas por  ENEL, tornillos antirobo)  12NC: 919005001994).              *Nota ACEE: Signify confirma vigencia de cotización hasta 30Jun24.</t>
  </si>
  <si>
    <t>Luminaria UNISTREET 90leds - DW10 - 9000 lm - 57 W (Luminaria  Unistreet BGP282 LED90/740 II DW10 P1-7 120277V 57W 120-277V (incluye marcaciones exigidas por ENEL, tornillos antirobo) 12NC: 919005001994 )    *Nota ACEE: Signify confirma la vigencia de la cotización hasta el 30Jun24.            *Nota ACEE: Signify confirma vigencia de cotización hasta 30Jun24.</t>
  </si>
  <si>
    <t xml:space="preserve">Luminaria UNISTREET 90leds - DM50 - 9000 lm - 57 W (Luminaria  Unistreet BGP282 LED90/740 II DW10 P1-7 120277V 57W 120-277V (incluye marcaciones exigidas por ENEL, tornillos antirobo) 12NC: 919005001994).          *Nota ACEE: Signify confirma vigencia de cotización hasta 30Jun24.      </t>
  </si>
  <si>
    <t>Luminaria UNISTREET 120leds - DW10 - 12000 lm - 71 W (Luminaria  Unistreet BGP283 LED120/740 II DW10 P1-7 120-277V 71W 120-277V (incluye marcaciones exigidas por ENEL, tornillos antirobo) 12NC: 919005001994).               *Nota ACEE: Signify confirma vigencia de cotización hasta 30Jun24.</t>
  </si>
  <si>
    <t>Luminaria UNISTREET 139leds - DW10 - 14000 lm - 83 W (Luminaria  Unistreet  BGP283 LED139/740 II DW10 P1-7 120-277V 83W 120-277V (incluye marcaciones exigidas por ENEL, tornillos antirobo) 12NC: 919005001994).          *Nota ACEE: Signify confirma vigencia de cotización hasta 30Jun24.</t>
  </si>
  <si>
    <t>Luminaria UNISTREET 160leds - DW10 - 16000 lm - 97 W (Luminaria  Unistreet BGP283 LED160/740 II DW10 P1-7 120-277V 97W 120-277V (incluye marcaciones exigidas por ENEL, tornillos antirobo) 12NC: 919005001994).            *Nota ACEE: Signify confirma vigencia de cotización hasta 30Jun24.</t>
  </si>
  <si>
    <t>Material: Polietileno, Capacidad volumétrica: 2000, litros, Largo 230 cm, Alto 123 cm, Ancho 114 cm</t>
  </si>
  <si>
    <t>* Acabado del concreto en estampado que incluye color endurecedor (terracota o tabaco), desmoldante mismo color (terracota o tabaco), moldes (tipo piedra), sellante (semi brillante), pison y mano de obra - No incluye concreto, ni trasporte de material, ni corte y sello de juntas.</t>
  </si>
  <si>
    <t>Material: Polietileno, Capacidad volumétrica: 1650 litros, Largo 230 cm, Alto 107 cm, Ancho 100 cm</t>
  </si>
  <si>
    <t>Material: Polietileno, Capacidad volumétrica: 10000 litros, Largo 442 cm,Alto 173 cm, Ancho 183 cm</t>
  </si>
  <si>
    <t>Material: Polietileno, Capacidad volumétrica: 5000 litros, Largo 242 cm, Alto 173 cm, Ancho 183 cm</t>
  </si>
  <si>
    <t>Material: Polietileno, Capacidad volumétrica: 17500 litros, Largo 742 cm, Alto 173 cm, Ancho 183 cm</t>
  </si>
  <si>
    <t>Material: plástico, Para instalar con adaptadores PVC, elevadores rígidos o directamente en mangueras, Caudales: 0.8 a 3 GPH, Presión de operación: 35-80 psi, Alcance: 0.7 m - 1.2 m</t>
  </si>
  <si>
    <t>Energía: Monofásica, Potencia (HP): hasta 2, Presión (MCA): 51 - 100, Caudal (GPM): 11 - 20, Material: Acero inoxidable, Liquido: Agua limpia</t>
  </si>
  <si>
    <t>Energía: Trifasica, Potencia (HP): hasta 2, Presión (MCA): 101-150, Caudal (GPM): hasta 10, Material: Acero inoxidable, Liquido: Agua limpia</t>
  </si>
  <si>
    <t>Cinta de polipropileno de 25 mm de ancho, color: azul Precisamente ajustable para compensar los efectos de estiramiento. Marcas para tamaños de campo: 8 x 16 m y 9 x 18 m Con marcas centrales rojas debajo de la red. Con clavijas de plástico y cables de goma.</t>
  </si>
  <si>
    <t>Señal en poliestireno calibre 100, laminado vinilo FOTOLUMINISCENTE Impresión digital en alta resolución, vinilo laminado mate. Perfil en aluminio mate tipo cuarto de círculo de 1 pulgada y ángulo de ½ pulgada. Se instala con 4 platinas de aluminio de ½ pulgada tornillos y chazos a pared lisa. Medida 125 cms de ancho x 35 cms de alto.</t>
  </si>
  <si>
    <t xml:space="preserve">VIDRIO INCOLORO 5 MM FILETEADO MEDIDA 545 X 1700 </t>
  </si>
  <si>
    <t>VIDRIO LAMINADO 3+3 CON PELICULA TIPO ESPEJO 1,08m * 2,05m</t>
  </si>
  <si>
    <t>VIDRIO LAMINADO 3+3 0,30m * 1,20m</t>
  </si>
  <si>
    <t>VIDRIO LAMINADO 3+3 PULIDO LADOS LARGOS 1,60m * 2,00m</t>
  </si>
  <si>
    <t>VIDRIO LAMINADO 5+5 INCOLORO MONOLITICO CON TRASNPORTE 1,06m * 2,96m</t>
  </si>
  <si>
    <t>Cinta de polipropileno de 50 mm de ancho, color: blanco Precisamente ajustable para compensar los efectos de estiramiento. Marcas para tamaños de campo: 8 x 16 m y 9 x 18 m</t>
  </si>
  <si>
    <t>Altura: 2 m (Interior) - Ancho: 3 m (Interior) - Produndidad: 1 m - Ancho barra transversal: 80 mm - Peso: 95 kg - Red de malla de polipropileno, cuadrados de 50 a 100 mm.</t>
  </si>
  <si>
    <t>Anclajes para fijacion de arcos de balonmano de Altura: 2 m (Interior) - Ancho: 3 m (Interior) - Produndidad: 1 m - Ancho barra transversal: 80 mm - Peso: 95 kg - Red de malla de polipropileno, cuadrados de 50 a 100 mm.</t>
  </si>
  <si>
    <t>2 cintas de 27m y 4 cintas de 12m.</t>
  </si>
  <si>
    <t>funtec</t>
  </si>
  <si>
    <t xml:space="preserve">1 par de postes de red Beach Champ, de perfil de aluminio de 91 x 91 mm, con recubrimiento de polvo amarillo, con base regulable en altura. </t>
  </si>
  <si>
    <t xml:space="preserve">Piezas de fundas de suelo según la variante </t>
  </si>
  <si>
    <t xml:space="preserve">funtec </t>
  </si>
  <si>
    <t>Piezas de placas de anclaje a suelo</t>
  </si>
  <si>
    <t>Juego de medios de fijacion</t>
  </si>
  <si>
    <t>Red Pro Beach PLUS BT</t>
  </si>
  <si>
    <t>Funtec</t>
  </si>
  <si>
    <t>Antenas de red de tennis de playa</t>
  </si>
  <si>
    <t>1 pieza de Pro Beach Courtline, con placas de anclaje para arena unidas elásticamente en las esquinas, ajustable con precisión, con marcas para pistas de 8 x 16 y 9 x 18 m</t>
  </si>
  <si>
    <t>Almohadillas de proteccion de postes de tenis profesional, Hecho de espuma suave cubierto por material sintético lavable de color. Fácil de poner y quitar por medio de tiras de velcro.</t>
  </si>
  <si>
    <t>Juego de postes de voley playa ajustables en altura. Postes de red Pro Beach hechos de aluminio de 91 x 91 mm, con recubrimiento de polvo amarillo, con base regulable en altura. Altura telescópica ajuste con adaptadores especiales.</t>
  </si>
  <si>
    <t xml:space="preserve">Piezas de paneles de suelo para colocar libremente. Para voley playa profesional. </t>
  </si>
  <si>
    <t>Vigas cuadradas de madera tratadas a presión, 6 piezas de 1500 x 88 x 88 mm cada una (dimensiones máximas: 1500 x 90 x 90 mm), adecuadas para contacto permanente con el suelo.</t>
  </si>
  <si>
    <t xml:space="preserve">1 pieza Pro Beach Net PLUS, para sistemas permanentes de redes de voleibol de playa </t>
  </si>
  <si>
    <t>Antenas de red de voleibol de playa profesional. Pro Beach antennas PLUS</t>
  </si>
  <si>
    <t>Almohadillas de proteccion de postes de volay playa profesional, Hecho de espuma suave cubierto por material sintético lavable de color. Fácil de poner y quitar por medio de tiras de velcro.</t>
  </si>
  <si>
    <t>Las porterías miden interiormente 2.20 m de alto y 5.50 m de largo. Marco en aluminio fabricados con tubo de sección oval de 120 x 100 mm o de sección redonda de 90 mm lacados en color amarillo o blanco. Medidas reglamentarias: 5,50 x 2,20 x 1,50 m. Escuadras interiores para unión poste-larguero de tubo de acero cuadrado de 60 x 60 mm y de 60 x 40 mm para los de sección redonda de 90 mm. Incluye: Ganchos de poliamida para la red y arquillos metálicos superiores galvanizados para soporte de la red. Anclajes, bases traseras y postes traseros opcionales. Precio por juego de 2 unidades sin red.</t>
  </si>
  <si>
    <t>Líneas de 10 cm de ancho.</t>
  </si>
  <si>
    <t xml:space="preserve">EL SERVICIO DE TRANSPORTE ESTA EXCENTO DE IVA </t>
  </si>
  <si>
    <t>Redes para porterías de 3 x 2 m, 1 par, para porterías de playa de 3 x 2 m con soportes de red plegables, grosor del material: 4 mm, medida de malla: 10 cm, color: amarillo, profundidad de portería arriba y abajo: 120 cm cada una Número de artículo: 112008.</t>
  </si>
  <si>
    <t>FUNTEC</t>
  </si>
  <si>
    <t>Cambio de celosia parte externa del modulo recubrimiento del modulo parte inferior  .</t>
  </si>
  <si>
    <t xml:space="preserve">DESMONTE SUMINISTRO E INSTALACION DE PLATERO EN ACERO INOXIDABLE SATINADO 304 CON ACCESORIOS </t>
  </si>
  <si>
    <t xml:space="preserve">DESMONTE DE LISTONES DE MADERA </t>
  </si>
  <si>
    <t xml:space="preserve">CAMBIO DE LAMINAS DE ACERO INOXODABLE 304 120CM*50CM </t>
  </si>
  <si>
    <t>ACOMPAÑAMIENTO TÉCNICO MECÁNICO PARA ASCENSORES EN EVENTOS DEPORTIVOS O CULTURALES (PARTIDOS/CONCIERTOS )</t>
  </si>
  <si>
    <t xml:space="preserve">VALOR COTIZADO SIN IVA </t>
  </si>
  <si>
    <t xml:space="preserve">Voltaje de entrada: 120 a 277 V - Consumo de energía: 200 W - Temperatura de color correlacionada: 5700 K - Tecnología: LED - Controlador incluido </t>
  </si>
  <si>
    <t>Voltaje de entrada: 100 a 277 V - Consumo de energía: 600 W - Temperatura de color correlacionada: 5700 K - Tecnología: LED - Controlador incluido - Vida útil: 50.000 hr.</t>
  </si>
  <si>
    <t xml:space="preserve">Incluye: Limpieza, Engrase y Ajustes. Al finalizar el trabajo realizado se presenta un informe de inspección y mantenimiento acorde a la Ley de Parques. </t>
  </si>
  <si>
    <t xml:space="preserve">Elaborado en ethauretano de 30 mm, , forrado en nylon carpa, este material es impermeable ideal para la interperie y para uso rudo, el cierre del protector se da mediante correas en velcro recubiertas en nylon carpa. Dimensiones: 2 m x 1,0 a 1,1 m de contorno. </t>
  </si>
  <si>
    <t xml:space="preserve">Tapas juego red piramidal - marca Berliner. Norma europea EN-1176 </t>
  </si>
  <si>
    <t>BERLINER</t>
  </si>
  <si>
    <t>Cuerdas de nylon trenzado (las perimetrales reforzadas con alma de acero). - marca Berliner.  Norma europea EN-1176 .</t>
  </si>
  <si>
    <t xml:space="preserve">BERLINER </t>
  </si>
  <si>
    <t>Cuerdas de nylon trenzado (las perimetrales reforzadas con alma de acero). - marca Berliner.  Norma europea EN-1176</t>
  </si>
  <si>
    <t xml:space="preserve">BERLIN </t>
  </si>
  <si>
    <t xml:space="preserve">Malla armada de cuerdas de 16 mm de diámetro para juego del insumo CIO 100152, norma europea EN 1176 y EN 1177. </t>
  </si>
  <si>
    <t>AMIRPLAY</t>
  </si>
  <si>
    <t xml:space="preserve">Tubos para juego del insumo CIO 100152, norma europea EN 1176 y EN 1177. </t>
  </si>
  <si>
    <t xml:space="preserve">AMIRPLAY </t>
  </si>
  <si>
    <t xml:space="preserve">Tobogán para juego del insumo CIO 100152, norma europea EN 1176 y EN 1177. </t>
  </si>
  <si>
    <t>Amirplay</t>
  </si>
  <si>
    <t>Malla armada de cuerdas para juego del insumo CIO 109168, norma europea EN 1176 y EN 1177.</t>
  </si>
  <si>
    <t xml:space="preserve">Tubos para juego del insumo CIO 109168, norma europea EN 1176 y EN 1177. </t>
  </si>
  <si>
    <t xml:space="preserve">El tobogán tubular es de polietileno rotomoldeado. </t>
  </si>
  <si>
    <t xml:space="preserve">GALOPIN </t>
  </si>
  <si>
    <t xml:space="preserve">Edad: 2 a 8 años - Postes: Acero S-235 galvanizado y lacado. - Piezas de plástico: Polipropileno y polietileno. - Piezas metálicas: Acero S-235 galvanizado y lacado, AISI-304 ó AISI-316. - Tornillería: Acero calidad 8.8 DIN267, AISI-304 ó AISI-316. - Pintura: 1 mano de lacado en polvo constituido por mezcla de resinas poliéster, endurecedores y pigmentos, exento de plomo y con alta resistencia a la meteorización. -Cuerdas: Cuerda de red de multifilamento trenzada y recubierta de polipropileno. </t>
  </si>
  <si>
    <t xml:space="preserve">Dimensiones: 250 mm x 500 mm x 50 mm - Concreto de 28 MPa - Refuerzo en malla electrosoldada #4 </t>
  </si>
  <si>
    <t xml:space="preserve">Dimensiones: 1,36 m x 2,20 m </t>
  </si>
  <si>
    <t>Perfiles o vigas de madera escuadradas en los extremos abiertos para evitar que se vuelquen.(80x80mm, longitud mínima 1000mm).</t>
  </si>
  <si>
    <t xml:space="preserve">Malla armada de cuerdas para juego del insumo CIO 100152, norma europea EN 1176 y EN 1177. </t>
  </si>
  <si>
    <t>Fabricado en fibra de vidrio y resina poliester, con refuerzos en fibra de malla. Incluye desagüe, base metálica y poliuretano, faldón en madera. Largo 2 m, ancho 1,8 m.</t>
  </si>
  <si>
    <t>ALTURA DE FIBRA 30 mm, GALGA 3/8", PESO DE FIBRA 1500 g/M2 DTEX. 12.000 Monofilamento de polietileno recto, monofilamento texturizado de</t>
  </si>
  <si>
    <t>Peso fibra: (542 g/m2). Espesor total: 6.45mm. Gauge, indicador: 39.4 por 10 cm. Densidad media: 0.211 g/cm3</t>
  </si>
  <si>
    <t xml:space="preserve">Tipo: Split. Potencia 2400 W. Capacidad de Enfriamiento 24000  BTU. Tipo de Motor: Inverter. Voltaje 220 V. Kit de tubería incluida en caja de condensadora (3 metros)  Tipo: Split. Potencia 2400 W. Capacidad de Enfriamiento 24000  BTU. Tipo de Motor: Inverter. Voltaje 220 V. Kit de tubería incluida en caja de condensadora (3 metros)  </t>
  </si>
  <si>
    <t xml:space="preserve">Material: METALICO (ASPA PLASTICA). Tipo de instalación: Empotrado en muro </t>
  </si>
  <si>
    <t xml:space="preserve">Eléctrico, tanque interno en acero inoxidable. </t>
  </si>
  <si>
    <t xml:space="preserve">Sistema de iluminación para el escenario, gradas y zonas requeridas con control de iluminación dependiendo del evento. Incluye luminarias, proyectores, baterias y sistema de control y gestión. </t>
  </si>
  <si>
    <t>Tablero central 6 caras, Pantalla LED referencia KslimII 3.9 Pitch 3.9, Caras del, Hexagono W=3500 mm H=2000mm, Inclinacion de la cara 14º H=1940mm Y= 482 mm (profundidad de inclinacion), Dimension de Gabinete = 500mm*1000mm, Cantidad de, Gabinetes = (W)7xH(3)=21, ANILLO, Pantalla LED referencia WNX Pitch 3.9, Perimetro =4000 mm, Radio =636,62 mm, Altura =2000 mm</t>
  </si>
  <si>
    <t>Planta solar híbrida trifásica de 24KW ONGRID – OFF GRID e inversor ON GRID de 30KW trifásico. Incluye inversor, páneles y estructura para páneles, materiales eléctricos, tubería y accesorios, diseños, instalación, montaje y puesta en operación y certificaciones.</t>
  </si>
  <si>
    <t>PISO PORTATIL Speed-Lock mobile Sportsflooring S20 Oak 37mm-Aprobado por FIBA. Competición Nivel 1 y 2. Demarcado para Baloncesto, Voleibol y Futbol Sala Capa Superior 3,6mm Capa Parquet Roble manufacturado y sellado en fabrica. Capa Media 15mm plywood especial de acuerdo a EN13986-EN636-2S Systema de ajuste - Interlocking system Sistema de Acople de Paneles: Rieles dealuminio acoplados a los Paneles tipo Macho – Hembra con ángulo de inclinación que asegura las piezas entre sí, a lo largo de todo el panel. Incluye Conectores sujetadores que previenen el deslizamiento de los módulos después de instalados. Rampa Perimetral:Integrada de Módulos perimetrales . Capa Elastica Capa de 18mm de Espuma industrial laminada</t>
  </si>
  <si>
    <t>Molde hecho en poliuretano 100% Molde 100% en poliuretano, que funciona para el estampado principalmente en pisos</t>
  </si>
  <si>
    <t>A. Molde MT-09 Adoquín Corrido con Textura 91cm x 43.2cm</t>
  </si>
  <si>
    <t>Dimensiones: 75 cm de largo x 30 cm ancho x 5 cm espesor. Acabado: liso Color: gris o blanco. Uso: exclusivo peatonal.</t>
  </si>
  <si>
    <t>Dimensiones: diametro 30 cm . Acabado: liso Color: Gris o blanco Uso peatonal</t>
  </si>
  <si>
    <t>El retiro, disposición y tratamamiento como insumo para productos ecológicos artesanales aprovechando plantas invasoras.</t>
  </si>
  <si>
    <t>Temperatura de color 4000 K (NW), Potencia de entrada 30 - 56 W, Flujo luminoso 3150 - 5650 lm, Grado de protección IP IP20, Tensión de operación 120-277 V 50/60 Hz, Ángulo de apertura 90°, Dimensiones (LxWxH) 2270x50x80 mm, Acabado Blanco</t>
  </si>
  <si>
    <t>P37877</t>
  </si>
  <si>
    <t>Ver imagen.</t>
  </si>
  <si>
    <t>NEW DELUXE</t>
  </si>
  <si>
    <t>Ver imagen</t>
  </si>
  <si>
    <t xml:space="preserve">Piso flexible modular, en policloruro de vinilo, no poroso, antideslizante, con orificio de drenaje, alta resistencia quimica </t>
  </si>
  <si>
    <t>Banco con perchero según imagen (Ancho: 2,00 m Altura: 2,50 m) en tubo cuadrado galvanizado de 2”, madera abarco o zapán de 2,0 m de largo por 10 cm de ancho y 3 cm de espesor, tapas plásticas, acabado en pintura electrostática</t>
  </si>
  <si>
    <t>Ciclo/sistema durflex® 101 sp roller professional – homologado CLASS 1 WORLD SKATE / aprobado Fedepatín: • durflex® 101 sp roller professional – Phase 1 / Resurface (para rellenar las cavedades del asfalto) • durflex® 101 sp roller professional – Phase 2 (fase intermedia) • durflex® 101 sp roller professional – Phase 3 finish (acabado) Base de apoyo Conglomerado bituminoso open grade, realizado con específicas técnicas constructivas sugeridas por Vesmaco. Composición Ciclo/sistema a base de resinas acrílicas con adición de agregados de diferente medidas y tipologías diferenciados por cada fase del ciclo/sistema; Aplicación Manual con espatulas por técnicos calificados Vesmaco; Colores Combinaciones cromáticas a petición; Empleo Específico para la práctica del patinaje sobre ruedas de alto nivel Agonístico y/o mundial; Características Pavimentación sintético/resinosa colada en obra directamente sobre soporte en conglomerado bituminoso, con características innovadoras que revoluciona el antiguo concepto de pista de patinaje sobre concreto. Ausencia de cortes transversales, elevado confort de empleo, baja traumaticidad de impacto en caso de caída, elevado grado de fluidez, y también de adherencia efectiva y percibida. Sistema caracterizado por una alta y óptima calidad que permite un desgaste mínimo de las ruedas manteniendo las características iniciales de agarre, suavidad y color durante mucho tiempo.     *Nota: Dado que este insumo esta cotizado en dólares se crea en CIO conforme a la TRM $4160, a la fecha de la cotización presentada por STP.</t>
  </si>
  <si>
    <t>Vesmaco Durflex® 101 sp roller professional</t>
  </si>
  <si>
    <t>MESON PARA BAÑO CON POCETA CORRIDA, CON FRENTEROS DE 20 CM Y SALPICADERO DE 7 CM GRANITO NEGRO SAN GABRIEL.</t>
  </si>
  <si>
    <t>MARQUETERIA EN ALUMINIO CON TUBERIA 3" X 1 - 1/2", PISA VIDRIOS CURVOS CON VIDRIO 3+3 LAMINADO, CON ADAPTADORES Y BASCULANTES, SISTEMA PROYECTANTE.</t>
  </si>
  <si>
    <t>Escritorio en tablex de 36 mm y melamina color gris y terminados en madecanto rígido, bases metálicas en tubo rectangular  calibre 18 y niveladores. Dimensiones Ancho=0.50 m, Longitud=1 m</t>
  </si>
  <si>
    <t>SUMINISTRO E INSTALACION  DE PUERTA EN SISTEMA PROYECTANTE , VIDRIO EN MARCO EN ALUMINIO DE 2 HOJAS INCLUYE VIDRIO 3+3, PISA VIDRIO CURVO, CHAPA DE SEGURIDAD Y MANIJA.</t>
  </si>
  <si>
    <t>Nota 2024: se crean y/o actualizan este tipo de insumos en el entendido que no harían parte de los costos directos de un proyecto, sino que se requieren para estimar el valor por concepto de administración del AIU o para estimar el índice correspondiente de papelería en el factor multiplicador de un concurso de méritos.</t>
  </si>
  <si>
    <t>Caja en madera aserrada y cepillada espesor 15 mm con soporte verificable de legalidad, de la especie pino o ciprés.• Grapas de bricolage de 12 mm• Bisagra Nudo Cabeza Plana 2-1/2 pg • Tornillo Madera Avellanado Irizado 12x3-1/2• Clavo Galvanizado 1 in.• Armella Cerrado de 26x52 mm• Armella Cerrado de 14x30 mm</t>
  </si>
  <si>
    <t>Caja en madera aserrada y cepillada espesor 15 mm con soporte verificable de legalidad, de la especie pino o ciprés. • Grapas de bricolage de 12 mm • Bisagra Nudo Cabeza Plana 2-1/2 pg • Tornillo Madera Avellanado Irizado 12x3-1/2 • Clavo Galvanizado 1 in. • Armella Cerrado de 26x52 mm • Armella Cerrado de 14x30 mm</t>
  </si>
  <si>
    <t>Caja en madera aserrada y cepillada espesor 20 mm con soporte verificable de legalidad, de la especie pino o ciprés. • Grapas de bricolage de 14 mm • Bisagra Nudo Cabeza Plana 2-1/2 pg • Tornillo Madera Avellanado Irizado 12x3-1/2 • Clavo Galvanizado 1 in. • Armella Cerrado de 26x52 mm • Armella Cerrado de 14x30 mm</t>
  </si>
  <si>
    <t>Caja en madera aserrada y cepillada espesor 20 mm con soporte verificable de legalidad, de la especie pino o  ciprés. • Grapas de bricolage de 14 mm • Bisagra Nudo Cabeza Plana 2-1/2 pg • Tornillo Madera Avellanado Irizado 12x3-1/2 • Clavo Galvanizado 1 in. • Armella Cerrado de 26x52 mm • Armella Cerrado de 14x30 mm</t>
  </si>
  <si>
    <t>Caja en madera aserrada y cepillada espesor 20 mm con soporte verificable de legalidad, de la especie pino o  ciprés. • Grapas de bricolage de 14 mm • Bisagra Nudo Cabeza Plana 2-1/2 pg • Tornillo Madera Avellanado Irizado 12x3-1/2 • Clavo Galvanizado 1 in. Armella Cerrado de 26x52 mm • Armella Cerrado de 14x30 mm</t>
  </si>
  <si>
    <t>'Especificaciones: 5.5*26*56;Diámetro: 26mm;Longitud: 52mm;Material: Acero Q195 latonado</t>
  </si>
  <si>
    <t>Protección anti-escalada pintado de color verde o café en pintura de aceite para exteriores.</t>
  </si>
  <si>
    <t>- Tamaño 65", NO requiere tecnología "touch - Resolución Nativa 3,840 x 2,160 (UHD, RGB) - Luminosidad 350 A 1000 CD/m2, o similar, apta para visualización en interiores - Conexiones Wi-Fi, fibra óptica y Bluetooth  - Conectividad entrada: HDMI (3), DP, DVI-D, Audio, USB 2.0 (2) - Conectividad salida: DP, Audio (Apagado/Fijo/Variable), Parlante exterior - Control externo: RS232C Entrada/salida, RJ45 (LAN) Entrada/salida, Entada IR  - Optimo para uso en interiores, como cartelera informativa institucional, con sistema para manejo y programación de contenido remoto. El tiempo mínimo de uso diario es de 16 horas, 7 días a la semana.</t>
  </si>
  <si>
    <t>- Montaje universal para pantallas, es decir, es compatible con todas las referencias de televisores y pantallas industriales en venta del mercado (Samsung, Kalley, Lg, Sony, Etc.) -Se adapta a todos los televisores de 32" hasta 80" con pantalla plana. - Permite una inclinación de -5° ~ +30° de la pantalla en el sentido vertical. - Permite realizar el giro de la pantalla en el sentido horizontal en un ángulo de -30° ~ +30° - Incluye sistema de organización para cables - Este soporte para tv puede soportar una carga máxima de hasta 68.2 Kg (150 Lbs) - Fabricado en lámina de acero Cold Rolled color negro mate. - Cuerpo extensible con altura del montaje ajustable desde 72 Cms hasta 150 Cms - Garantía mínima de 10 años</t>
  </si>
  <si>
    <t>- Tamaño de pantalla 75", NO requiere tecnología "touch" - Tecnología del panel IPS, M+(WRGB) - Relación de Aspecto 16:09 - Brillo (Típico, cd/m²) 4000 - Brillo (mín., cd/m²) 3200 - Relación de contraste (Típ.) 1200:1 - Ángulo de visualización (H x V) 178 × 178 - Tratamiento de la Superficie Niebla 3% - Vida útil 50,000 h (Típico) - Orientación Horizontal y vertical - Conectividad: Salida de DP (1, Entrada DP/HDMI), Salida de altavoz externo (1, I/D, 10W+10W), Salida RS232C, RJ45 (LAN)Control externo: RS232C Entrada/salida, RJ45 (LAN) Entrada/salida, Entada IR</t>
  </si>
  <si>
    <t>REF:P38351    SYLVANIA</t>
  </si>
  <si>
    <t>REF: P24105 SYLVANIA</t>
  </si>
  <si>
    <t>(Gravedad específica:1.06 +/- 0.05   /   PH: &gt;13)</t>
  </si>
  <si>
    <t xml:space="preserve">viene en caja de 4 rollos </t>
  </si>
  <si>
    <t>"Ball Lift Rod Cover" (50° Tan): Empaque viene por 50 pies lo que equivale a 15,24 metros lineales.</t>
  </si>
  <si>
    <t xml:space="preserve">• Una pantalla LED de 75”con calidad de imagen FULL HD apta para visualización en exteriore • Luminosidad 4000 CD/m2,  o similar, apta para visualización en exteriores.• Conexión Wi-Fi, fibra óptica. • Conectividad: HDMI (x2), RGB/VGA (x1), salidas de audio y otras. • Una cara con pantalla digital de 75" y cara posterior con cartelera fija para información del parque e institucional. • El Gabinete debe ser adaptado y fabricado con las especificaciones de la cartilla de mobiliario urbano para Panel Informativo (Código AC315-12 – ver anexo 01). Medidas exteriores aproximadas: alto 2,183m; ancho 1,2m; grosor 0,25m. Manteniendo las características generales, el mueble debe adaptarse para visualización óptima de la pantalla de 75” por una de sus caras. </t>
  </si>
  <si>
    <t>Tótem tipo columna metálica autónomo y autoportante, con panel solar integrado y capacidad para carga de 8 dispositivos electrónicos, 2 dispositivos de servicio e iluminación integrada. Así: • Pánel solar con capacidad para suplir los servicios requeridos con inversor, regulador y baterías. • Autonomía mínima de 3 días. • Estructura metálica con acabado de alta resistencia y durabilidad. Altura adecuada para garantizar ergonomía, seguridad y funcionalidad óptima.• 4 puertos dobles tipo USB (total 8 salidas) con altura apta para uso público y accesibilidad universal. Para carga óptima de dispositivos móviles. • 2 tomas dobles de servicio tipo intemperie, en la parte superior del tótem, no accesibles al público, protegidas de la vista y acceso, para futura conexión de otros dispositivos de acceso restringido como cámara de vigilancia, access points, microsensores u otros. • Sistema de iluminación LED integrado.• Sistema de fijación al piso que cumpla con las normas respectivas y garantice estabilidad, durabilidad, antivandalismo y otras condifciones de funcionamiento en parques públicos.</t>
  </si>
  <si>
    <t>Principio de operación: óptico - contador láser de partículas Parámetros principales a medir: Material particulado: PM1 (opcional) PM2.5 y PM10 • Tipo de sensor óptico: Sensor dual tipo láser contador de partículas.• Este sensor debe asegurar redundancia en los datos (doble medición de material particulado • por cada microsensor ofertado) y debe ser fácilmente reemplazable para una mayor. • Resolución temporal: desde 1 min hasta 1 hora. • Condiciones de operación: Rango de temperatura: mínimo de 0 a 40°C; Rango de humedad relativa: mínimo de 0 a 95 %RH. • Suministro eléctrico: conexión a toma corriente de 110 V AC. El equipo debe incluir la fuente de alimentación eléctrica original del fabricante del microsensor (en caso de requerirse), la cual debe tener protección a la intemperie de fábrica nivel IP68, debe ser compatible con la conexión del microsensor y los tomacorrientes usados en el país (enchufe tipo A) sin requerir el uso de adaptadores adicionales.• Uso: monitoreo de calidad del aire en exteriores o aire ambiente. •  Parámetros secundarios a medir: Temperatura y humedad relativa.• Certificaciones: los equipos ofertados deberán haber sido evaluados por organizaciones independientes de los Estados Unidos (AQ-SPEC o similar) o de la Unión Europea.</t>
  </si>
  <si>
    <t>'Referencia: ESP-L1300-R117</t>
  </si>
  <si>
    <t>Licencia de Administración de contenido para visualización digital; admite la gestión de datos, dispositivos y contenido. Permite a los usuarios administrar contenido y dispositivos en una sola plataforma, desde la creación de contenido hasta la publicación y el monitoreo, permitiendo analizar datos de reproducción y datos de ventas juntos para proporcionar un informe de rendimiento de marketing. • Gestión remota: Control de una pantalla desde cualquier lugar, bien se para actualizar contenido, ajustar configuraciones o realizar diagnósticos técnicos. • Programación avanzada: Establecer parrilla de programación en determinados horarios del día para mostrar contenido específico. • Integración con pantallas: El software de gestión de contenido de las pantallas deberá ser de la misma marca o casa fabricante de las pantallas, lo que garantiza compatibilidad y alto rendimiento. • Informes y análisis: El software debe incluir herramientas que ayuden a medir el impacto de publicación, como duración y frecuencia de los contenidos reproducidos. • Escalabilidad: Se debe adaptar al crecimiento de pantallas o dispositivos, dependiendo de la estrategia de comunicación. • Armella Cerrado de 14x30 mm. Funcionalidades mínimas del software. • Debe ser compatible con el player embebido de las carteleras digitales o monitores industriales y sistema operativo Windows. • Debe permitir comunicación vía red entre los monitores y servicios centrales. • Acceso al programa de cartelería digital vía URL al servidor central. • Licenciamiento por monitor o pantalla vitalicio. • Permitir importar videos y fotografías en formatos soportado jpeg, jpg, png, mp4. • Gestión de contenidos y creación de plantillas. • Envío de contenidos vía red a uno o a la totalidad de las carteleras digitales. • Aprobación de monitores y personalización del nombre de cada cartelera digital, creación de grupos de carteleras para facilitar distribución por grupos. • Creación de usuarios con diferentes permisos para garantizar roles: administrador, importador de contenidos y responsable de distribución, entre otros roles. • Gestión por red de encendido de equipos cuando esté habilitado la función wake on lan vía red. • Control de carteleras digitales vía red como inicio de reproducción, subir volumen, sincronizar hora con reloj del PC Servidor. CONDICIONES ESPECÍFICAS: • Instalación, configuración y capacitación del software de Gestión y administración de las carteleras digitales.</t>
  </si>
  <si>
    <t>CARACTERÍSTICAS TÉCNICAS ESPECÍFICAS DEL MICROSENSOR: •Principio de operación: óptico - contador láser de partículas. •Parámetros principales a medir: Material particulado: PM1 (opcional) PM2.5 y PM10. •Resolución: Menor o igual a 1μg/m3•Rango efectivo de medición: mínimo 0 – 500 μg/m3. •Tipo de sensor óptico: Sensor dual tipo láser contador de partículas. •Este sensor debe asegurar redundancia en los datos (doble medición de material particulado. •por cada microsensor ofertado) y debe ser fácilmente reemplazable para una mayor. •vida útil de los equipos. •Resolución temporal: desde 1 min hasta 1 hora. •Condiciones de operación: Rango de temperatura: mínimo de 0 a 40°C; Rango de humedad relativa: mínimo de 0 a 95 %RH. •Suministro eléctrico: conexión a tomacorriente de 110 V AC. El equipo debe incluir la fuente de alimentación eléctrica original del fabricante del microsensor (en caso de requerirse), la cual debe tener protección a la intemperie de fábrica nivel IP68, debe ser compatible con la conexión del microsensor y los tomacorrientes usados en el país (enchufe tipo A) sin requerir el uso de adaptadores adicionales. •Uso: monitoreo de calidad del aire en exteriores o aire ambiente. •Parámetros secundarios a medir: Temperatura y humedad relativa. •Certificaciones: los equipos ofertados deberán haber sido evaluados por organizaciones independientes de los Estados Unidos (AQ-SPEC o similar) o de la Unión Europea. CARACTERÍSTICAS TÉCNICAS ESPECÍFICAS DEL ROUTER PARA FUNCIONAMIENTO CON INTERNET MÓVIL: •Funciones: Router / Modem 4G-LTE. •Tipos de conexiones de red: Con cable/Inalámbrica. •Cantidad de antenas internas: 2. •Cantidad de antenas externas: 2. •Slot para Sim Card: Estándar o micro. •Cantidad de puertos: WAN/LAN. •Velocidad inalámbrica: 150 Mbps. •Frecuencias: 2.4 GHz. •Estándares IEEE: IEEE 802.11b/g/n. •Redes móviles: 4G, LTE. •Voltaje alimentación: 110V AC, enchufe tipo A. •Firewall integrado: Sí. •Protocolos de seguridad: WEP, WPA, WPA2, WPS. •Tipo de acceso de configuración: Por IP y APP. •Equipos conectados en simultáneo: 32 máximo. •Operador de internet: Configuración inicial para cualquier operador disponible en la ciudad</t>
  </si>
  <si>
    <t>'Suministro de trampolín completo nuevo,línea maxiflex, modelo B16 marca Duraflex,incluye: fulcro short stand (sistema de botación), base de sujetación de trampolín avalado por la World Aquatics (antigua FINA).</t>
  </si>
  <si>
    <t>'COMPLEMENTARIA: FONDO BLANCO, TEXTO Y PICTOGRAMA AZUL OSCURO Material: Acrílico 2mm acabado mate. Bordes redondeados, con sistema de lectoescritura braile. 1-1,5mm. El texto en tinta de la señal coincide con el braile.</t>
  </si>
  <si>
    <t>COMPLEMENTARIA: FONDO BLANCO, TEXTO Y PICTOGRAMA AZUL OSCURO, Material: Acrílico 2mm acabado mate, bordes redondeados con sistema de lectoescritura braile. Localizador al inicio del sistema braile, relieve en pictograma, letras y simbolos de 1-1,5mm. El texto en tinta de la señal coincide con el braile.</t>
  </si>
  <si>
    <t>'CONDICIÓN DE SEGURIDAD: FONDO VERDE, TEXTO Y PICTOGRAMA BLANCO. Material: Acrilico 2mm acabado mate foto luminiscente. Bordes redondeados. con sistema de lectoescritura braile. Localizador alinicio del sistema braile, Relieve en pictograma, letras y simbolos de 1-1,5mm. El texto en tinta de la señal coincide con el braile.</t>
  </si>
  <si>
    <t>CONDICIÓN DE SEGURIDAD: FONDO VERDE, TEXTO Y PICTOGRAMA BLANCO, Material: Acrílico 2mm acabado mate, Fotoluminiscente. Bordes redondeados.Con sistema de lectoescritura braille. Localizador al inicio del sistema braille. Relieve en pictograma, letras y simbolos de 1-1,5mm. El texto en tinta de la señal coincide con el braille.</t>
  </si>
  <si>
    <t>'CONTRA INCENDIO: FONDO ROJO, TEXTO Y PICTOGRAMA BLANCO (FOTOLUMINISCENTE). Material: Acrílico 2mm acabado mate. Fotoluminiscente. Bordes redondeados. Con sistema de lectoescritura braille. Localizador al inicio del sistema braille. Relieve en pictograma, letras y simbolos de 1-1,5mm. El texto en tinta de la señal coincide con el braille.</t>
  </si>
  <si>
    <t>'SEÑAL DE ADVERTENCIA: FONDO AMARILLO (FOTOLUMINISCENTE) Material: Acrílico 2mm acabado mate. Fotoluminiscente. Bordes redondeados. Con sistema de lectoescritura braille. Localizador al inicio del sistema braille. Relieve en pictograma, letras y simbolos de 1-1,5mm. El texto en tinta de la señal coincide con el braille.</t>
  </si>
  <si>
    <t>SEÑAL DE PROHIBICIÓN FONDO BLANCO, CIRCULO ROJO PICTOGRAMA NEGRO. CIRCULO ROJO PICTOGRAMA NEGRO. Material: Acrílico 2mm acabado mate. Fotoluminiscente. Bordes redondeados. Con sistema de lectoescritura braille. Localizador al inicio del sistema braille. Relieve en pictograma, letras y simbolos de 1-1,5mm. El texto en tinta de la señal coincide con el braille.</t>
  </si>
  <si>
    <t>Concreto relación agua cemento de 0,40, con resistencia a la compresion de 4000 PSI o 28 MPA</t>
  </si>
  <si>
    <t xml:space="preserve">ALIGERAMIENTO PERDIDO EN ICOPOR DE ALTA DENSIDAD (D=8) RECUBIERTO EN POLIETILENO CALIBRE 3 </t>
  </si>
  <si>
    <t xml:space="preserve">Concreto con resistencia a la compresion de 6000 psi (42 Mpa) a 28 dias y 6 pulagadas de asentamiento </t>
  </si>
  <si>
    <t xml:space="preserve">Concreto con resistencia a la compresion de 5000 psi (35 Mpa) a 28 dias y 6 pulagadas de asentamiento </t>
  </si>
  <si>
    <t>SUMINISTRO E INSTALACION DE SEÑAL SP-46B(PLAQUETA) DE 60 CM EN LAMINA GALVANIZADA</t>
  </si>
  <si>
    <t xml:space="preserve">SUMINISTRO E INSTALACION DE SEÑAL SP-46B(PLAQUETA) DE 60 CM EN LAMINA GALVANIZADA CALIBRE 16, ANGULO METALICO DE 2"X1/4, PINTURA ELECTROSTATICA, PAPEL REFLECTIVO DE ALTA INTENSIDADGRADO IV </t>
  </si>
  <si>
    <t>SUMINISTRO E INSTALACION DE SEÑAL SP-28(PLAQUETA) DE 60 CMEN LAMINA GALVANIZADA</t>
  </si>
  <si>
    <t xml:space="preserve">SUMINISTRO E INSTALACION DE SEÑAL SP-28(PLAQUETA) DE 60 CMEN LAMINA GALVANIZADA CALIBRE 16, ANGULO METALICO DE 2"X1/4, PINTURA ELECTROSTATICA, PAPEL REFLECTIVO DE ALTA INTENSIDAD GRADO IV </t>
  </si>
  <si>
    <t xml:space="preserve">SUMINISTRO E INSTALACION DE SEÑAL SP-47B(PLAQUETA) DE 75 CM EN LAMINA GALVANIZADA </t>
  </si>
  <si>
    <t xml:space="preserve">SUMINISTRO E INSTALACION DE SEÑAL SP-47B(PLAQUETA) DE 75 CM EN LAMINA GALVANIZADA CALIBRE 16, ANGULO METALICO DE 2"X1/4, PINTURA ELECTROSTATICA, PAPEL REFLECTIVO DE ALTA INTENSIDAD GRADO IV </t>
  </si>
  <si>
    <t>SUMINISTRO Y APLICACIÓN DE PINTURA PLASTICO EN FRIO ( Demarc. pint. traf. Flecha FDD/FDI a=2,09)</t>
  </si>
  <si>
    <t xml:space="preserve">SUMINISTRO Y APLICACIÓN DE PINTURA PLASTICO EN FRIO METALMETACRILATO PARA MARCAS VIALES (FFGD/FFGIFLECHA FRENTE GIRO)  Demarc. pint. traf. Flecha FDD/FDI a=2,09 </t>
  </si>
  <si>
    <t>SUMINISTRO Y APLICACIÓN DE PINTURA PLASTICO EN FRIO (Demarc. pint. traf. Flecha FDG a=2,54)</t>
  </si>
  <si>
    <t xml:space="preserve">SUMINISTRO Y APLICACIÓN DE PINTURA PLASTICO EN FRIO METALMETACRILATO PARA MARCAS VIALES (FDG-FLECHA DOBLE GIRO) Demarc. pint. traf. Flecha FDG a=2,54 </t>
  </si>
  <si>
    <t>SUMINISTRO Y APLICACIÓN PINTURA PLASTICO EN FRIO METILMETACRILATDE A=0,15 M LINEAS DE DEMARCACION</t>
  </si>
  <si>
    <t xml:space="preserve">SUMINISTRO Y APLICACIÓN DE PINTURA EN PLASTICO EN FRIO METILMETACRILATDE A=0,15 M PARA LINEAS DE DEMARCACIÓN, COMICROESFERAS Y ESPESOR SECO SEGÚN NORMA NTC 4744. </t>
  </si>
  <si>
    <t xml:space="preserve">SUMINISTRO Y APLICACIÓN DE PINTURA EN PLASTICO EN FRIO ROJO PARADERO METILMETACRILATO </t>
  </si>
  <si>
    <t xml:space="preserve">SUMINISTRO Y APLICACIÓN DE PINTURA EN PLASTICO EN FRIO ROJO PARADERO METILMETACRILATO PARA MARCAS VIALES, SIN MICROESFERAS Y ESPESOR SECO  SEGÚN NORMA NTC 4744. SUMINISTRO Y APLICACIÓN. </t>
  </si>
  <si>
    <t xml:space="preserve">SUMINISTRO Y APLICACIÓN DE PINTURA EN PLASTICO EN FRIO AMARILLO PARADERO  </t>
  </si>
  <si>
    <t xml:space="preserve">SUMINISTRO Y APLICACIÓN DE PINTURA EN PLASTICO EN FRIO AMARILLO PARADERO  METILMETACRILATO PARA MARCAS VIALES, SIN  MICROESFERAS Y ESPESOR SECO SEGÚN NORMA NTC 4744. </t>
  </si>
  <si>
    <t>SUMINISTRO Y APLICACIÓN DE DEMARCACION PICTOGRAMA VMP AREA : 3,36 M2 BLANCA PINTURA EN PLASTICO</t>
  </si>
  <si>
    <t xml:space="preserve">SUMINISTRO Y APLICACIÓN DE DEMARCACION PICTOGRAMA VMP AREA : 3,36 M2 BLANCA PINTURA EN PLASTICO EN FRIO METILMETACRILATO PARA MARCAS VIALES, CON MICROESFERAS Y ESPESOR SECO SEGÚN NORMA NTC 4744. SUMINISTRO Y APLICACIÓN.) </t>
  </si>
  <si>
    <t>SUMINISTRO Y APLICACIÓN DE DEMARCACION PICTOGRAMA PCP AREA : 4,18 M2 BLANCA PINTURA EPLASTICO</t>
  </si>
  <si>
    <t xml:space="preserve">SUMINISTRO Y APLICACIÓN DE DEMARCACION PICTOGRAMA PCP AREA : 4,18 M2 BLANCA PINTURA EPLASTICO EN FRIO METILMETACRILATO PARA MARCAS VIALES, CON MICROESFERAS Y ESPESOR SECO SEGÚN NORMA NTC 4744. </t>
  </si>
  <si>
    <t xml:space="preserve">SUMINISTRO Y APLICACIÓN DE DEMARCACION PINTURA DE TRAFICO IMPRIMANTE COLOR NEGRO PARA LINEA DE DEMARCACION ML:0,15 </t>
  </si>
  <si>
    <t>SUMINISTRO Y APLICACIÓN DE DEMARCACION PINTURA DE TRAFICO IMPRIMANTE COLOR NEGRO PARA LINEA DE DEMARCACION ML:0,20</t>
  </si>
  <si>
    <t>SUMINISTRO Y APLICACIÓN DE DEMARCACION PINTURA DE TRAFICO IMPRIMANTE COLOR NEGRO PARA LINEA DE DEMARCACION ML:0,25</t>
  </si>
  <si>
    <t xml:space="preserve">SUMINISTRO Y APLICACIÓN DE DEMARCACION PINTURA DE TRAFICO IMPRIMANTE COLOR NEGRO PARA PICTOGRAMAS DE DEMARCACION </t>
  </si>
  <si>
    <t xml:space="preserve">BORRADO POR FRESADO CON MAQUINA PARA LINEAS DE DEMARCACION A: 0,12  </t>
  </si>
  <si>
    <t>BORRADO POR FRESADO CON MAQUINA PARA LINEAS DE DEMARCACION A: 0,15</t>
  </si>
  <si>
    <t>BORRADO POR FRESADO CON MAQUINA PARA PICTOGRAMAS DE DEMARCACION</t>
  </si>
  <si>
    <t xml:space="preserve">SUMINISTRO Y APLICACIÓN DE DEMARCACION TEXTZONA ESCOLAR. AREA: 5,65 M2. </t>
  </si>
  <si>
    <t>"SUMINISTRO Y APLICACIÓN DE DEMARCACION TEXTZONA ESCOLAR. AREA: 5,65 M2. (PINTURA EN PLASTICO EN FRIO METILMETACRILATO PARA MARCAS VIALES, CON MICROESFERAS Y</t>
  </si>
  <si>
    <t>RETIRO DE ESTOPEROLES</t>
  </si>
  <si>
    <t>RETIRO DE TACHÓN PLASTICO TRANSPASABLE</t>
  </si>
  <si>
    <t>CODO HD 3" JUNTA HIDRÁULICA</t>
  </si>
  <si>
    <t>TEE HD 6"X3" JUNTA HIDRÁULICA</t>
  </si>
  <si>
    <t>VÁLVULA CORTINA 3" BRIDADA SELLO ELASTICO</t>
  </si>
  <si>
    <t>HIDRANTE 3"</t>
  </si>
  <si>
    <t>KIT NIVELACIÓN 500 MM</t>
  </si>
  <si>
    <t>MATERA PENTAGONAL</t>
  </si>
  <si>
    <t>Suministro, instalación y puesta en marcha de equipo de bombeo tipo lapicero para agua potable incluye: sistema de presión, equipado por dos bomba tipo lapicero alta eficiencia marca evans</t>
  </si>
  <si>
    <t>Suministro, instalación y puesta en marcha de equipo de bombeo tipo lapicero para agua potable incluye: sistema de presión, equipado por dos bomba tipo lapicero alta eficiencia marca evans ,barnes o similra. con motor eléctrico, caudal 20 gpm , presión 50 mca y potencia aproximada de 0,7 a 1 hp, volt:220 incluye: tanque  de membrana de 100 litros, accesorios y tuberías hidráulica pvc o 11/2"  ,válvulas y flotadores ,tablero eléctrico. No incluye: Acometidas eléctricas, tuberías de succión, la acometida principal del acueducto, ni la red de distribución al módulo sanitario.</t>
  </si>
  <si>
    <t>KIT SOLAR DE 1KW PARA GENERACIÓN DE ENERGÍA 110V- 220V</t>
  </si>
  <si>
    <t xml:space="preserve">suministro e instalacion </t>
  </si>
  <si>
    <t xml:space="preserve">Se homologa por el codigo 13825 LED SYLFLOOD 150W CW 60° (REF: P24105).  LUMINARIA PROYECTOR SYLVANIA LED SYLVEO 150 W CW UNV, temperatura de color 5000 K, flujo lumínico 15000 lm, tensión de operación 100-277 V. </t>
  </si>
  <si>
    <t>P26569-36</t>
  </si>
  <si>
    <t xml:space="preserve">LUMINARIA PROYECTOR SYLVANIA LED SYLVEO PRO 400 W, temperatura de color 5000 K, flujo lumínico 40000 lm, tensión de operación 120-277 V. Nota 2024: Se homologa por el codigo 13826 Proyector Sylflood High Wattage 400W     </t>
  </si>
  <si>
    <t>P27273-36</t>
  </si>
  <si>
    <t xml:space="preserve">LUMINARIA SYLVANIA LED STREET 18-35 W NW URBAN, temperatura de color 4000 K, flujo lumínico 5075 lm, tensión de operación 100-277 V. Nota 2024: Se homologa por el código 13815 ED SYL-STREET 22-35W NW 7P    </t>
  </si>
  <si>
    <t>P27484-36</t>
  </si>
  <si>
    <t xml:space="preserve">LUMINARIA SYLVANIA LED STREET 30-60 W NW URBAN, temperatura de color 4000 K, flujo lumínico 9000 lm, tensión de operación 100-277 V. Nota 2024: Se homologa por el código 13816 LED SYL-STREET 36-60 W NW 7P    </t>
  </si>
  <si>
    <t>P27485-36</t>
  </si>
  <si>
    <t xml:space="preserve">LUMINARIA SYLVANIA LED STREET 60-120 W NW URBAN, temperatura de color 4000 K, flujo lumínico 18000 lm, tensión de operación 100-277 V. Nota 2024: Se homologa por el código 13818 Led SYLVANIA Street 94-120W    </t>
  </si>
  <si>
    <t>P27487-36</t>
  </si>
  <si>
    <t xml:space="preserve">LUMINARIA SYLVANIA LED STREET 75-150 W NW URBAN, temperatura de color 4000 K, flujo lumínico 23250 lm, tensión de operación 100-277 V. Nota 2024: Se homologa por código 13819 LED SYL STREET 96-150W NW 7P    </t>
  </si>
  <si>
    <t>P27488-36</t>
  </si>
  <si>
    <t>01041311</t>
  </si>
  <si>
    <t>VOLTAJE DE OPERACIÓN: 12 VCA.ADECUADA PARA CERRADURAS DE PESTILLO RESBALÓN. PARA PUERTAS DERECHAS O IZQUIERDAS. LA PLACA FRONTAL ES DE ACERO - CON TRANSFORMADOR: ENTRADA 110V CA 60 HZ 0.06 A MAC. / 220V CA 50 HZ 0.06 A MAX. SALIDA: 12 V CA 60 HZ 1.20 A.</t>
  </si>
  <si>
    <t>TRIPLEX DECORATIVO</t>
  </si>
  <si>
    <t>TIPO B</t>
  </si>
  <si>
    <t>El insumo en la base de datos  CIO  GEOmalla Fortgrid BX 25 refuerzo biaxial tejida en poliester migra según información del proveedor Geomatrix 06-04-18 a Geomalla Fortgrid BX 30 geomalla Biaxial tejida en poliester ._x000D_
Ancho: 5.30M_x000D_
Largo: 120M</t>
  </si>
  <si>
    <t>2.55*100 m</t>
  </si>
  <si>
    <t>2.55*80 m</t>
  </si>
  <si>
    <t>ANCHO: 5.40 LARGO: 80_x000D_
ANCHO: 6.20 LARGO: 60_x000D_
APLICACION: REFUERZO</t>
  </si>
  <si>
    <t>3.85-120 m, 6.2*120 m</t>
  </si>
  <si>
    <t>3.85-120 m, 6.2*80 m</t>
  </si>
  <si>
    <t>PROPYWEAVE T2400 ANCHO:3,81 LARGO:110,00    PROPYWEAVE es un geotextil tejido fabricado con elementos en forma de cinta plana de polipropileno (PP)(1), diseñada para satisfacer los requerimientos de las principales especificaciones de construcción para separación y estabilización de suelos y capas granulares. (Geomatrix).</t>
  </si>
  <si>
    <t>3.5*120 m , 3.85*120 m, 6.14*80 m</t>
  </si>
  <si>
    <t>079x2.40</t>
  </si>
  <si>
    <t>Escalera de tijera 8 pasos dielectrica 2.40 mts. _x000D_
_x000D_
Escalera Tipo Tijera, en Fibra de Vidrio, 2,40 metros, 8 peldaños contando la plataforma superior, Capacidad de carga 300 libras, o 136 Kilogramos, uso eléctrico Extra pesado Tipo 1A, Norma ANSI 14.5. Referencia TF 2,40 similar a la imagen en la parte inferior. Norma 14.5 ANSI_x000D_
ESCALERA TIJERA EN FIBRA DE VIDRIO USO ELÉCTRICO Y GENERAL EXTRA PESADO</t>
  </si>
  <si>
    <t>CONSUMO: 2 KG/LITRO DE RELLENO.</t>
  </si>
  <si>
    <t>25304480</t>
  </si>
  <si>
    <t>El Geodrén Planar es un sistema conformado por Geotextiles No Tejidos y una Geodrén de drenaje. El Geotextil cumple la función de filtración, reteniendo las partículas de suelo y permitiendo el paso del agua. La Geored por su parte, es el medio drenante encargado de transportar el agua que pasa a través del filtro. El Geodren Planar es el sistema más adecuado para captar y conducir los fluidos en su plano hacia un sistema de evacuación.</t>
  </si>
  <si>
    <t>2063859207</t>
  </si>
  <si>
    <t>Mantos de revegetalización_x000D_
_x000D_
El uso de Mantos en la protección de taludes o canales genera una protección a corto plazo y un refuerzo de la vegetación a largo plazo.  Son una alternativa económica cuando se comparan con otras soluciones, como por ejemplo, el concreto lanzado._x000D_
_x000D_
Beneficios:_x000D_
_x000D_
Provee refuerzo permanente para la vegetación._x000D_
Trabaja como filtro en el suelo, previene la perdida de suelo durante los eventos de lluvia._x000D_
Estabilizado UV (Longevidad de 10 años)_x000D_
Fácil instalación, no necesita de equipo pesado._x000D_
Altos rendimientos en su construcción._x000D_
Gran flexibilidad, se acomoda muy bien a las diferentes condiciones de suelo._x000D_
Rápida germinación de la vegetación._x000D_
Alta resistencia a velocidades y esfuerzos cortantes desarrollados por el agua sobre el manto.</t>
  </si>
  <si>
    <t>($/ML)</t>
  </si>
  <si>
    <t>A2800</t>
  </si>
  <si>
    <t>incluye diafragma.</t>
  </si>
  <si>
    <t>10.6X.60X1.2</t>
  </si>
  <si>
    <t>HUECO7.5X7.5CM</t>
  </si>
  <si>
    <t>0240408001</t>
  </si>
  <si>
    <t>2040531109</t>
  </si>
  <si>
    <t>SE COTIZA ESTIMANDO UN CORTE DE UNA LAMINA DE ESPESOR ENTRE 11/4” Y DE UNA MEDIDA DE 1M. LAMINA DE HR CORTE LAMINA DE 1 M X 0.90 M</t>
  </si>
  <si>
    <t>Curvas, codos, Tees</t>
  </si>
  <si>
    <t>BRIDA DE 150 PSI</t>
  </si>
  <si>
    <t>TUBO POR 6.00 ML</t>
  </si>
  <si>
    <t>Aditivo adherente para morteros.</t>
  </si>
  <si>
    <t>DESXCRIPCIÓN_x000D_
Binda Boquilla Color es un producto impermeable para emboquillar juntas entre baldosas, azulejos o enchapes._x000D__x000D_
_x000D_
USOS_x000D_
Como relleno de juntas entre elementos de enchapes tales como baldosas, azulejos,_x000D_
mayólica, en cocinas, baños, lavanderías, etc. _x000D__x000D_
_x000D_
MODO DE EMPLEO_x000D_
Preparación de superfi cie:_x000D_
La superfi cie debe estar sana, limpia, libre de grasa, pintura u otras sustancias_x000D_
extrañas._x000D_
Preparación del producto:_x000D_
En un recipiente adecuado verter la mitad del agua de amasado agregar el Binda_x000D_
Boquilla Color, mezclar y agregar el agua restante hasta obtener la consistencia_x000D_
requerida. Se recomienda una dosifi cación de 3 partes de Binda Boquilla Color con_x000D_
una parte de agua, en volumen._x000D_
Aplicación:_x000D_
Para realizar un excelente trabajo, instale sus enchapes con Binda Extra o Pega_x000D_
Enchape Sika. Después de colocado el enchape y fraguado el adhesivo, aplique el_x000D_
Binda Boquilla Color con una espátula de caucho sobre toda la superfi cie, ejerciendo_x000D_
presión en las juntas. Limpie los excesos con una estopa o esponja húmeda,_x000D_
aproximadamente 20 minutos después de la aplicación._x000D_
Consumo aproximado: dependiendo del tamaño y espesor de enchape: (en kg/m2_x000D_
)</t>
  </si>
  <si>
    <t>123860</t>
  </si>
  <si>
    <t>Consumo_x000D_
una unidad de 22,7 kilos alcanza para 189 metros lineales en junta de 1 cm x 1 cm ó 527 metros lineales en junta de 6 mm x 6 mm._x000D_
DESCONTINUADO REMPLAZAR POR SIKAFLEX-2CSL  CIO 104953</t>
  </si>
  <si>
    <t>200896</t>
  </si>
  <si>
    <t>aerosol 500 cc</t>
  </si>
  <si>
    <t>200406</t>
  </si>
  <si>
    <t>1000 cc 6" de largo</t>
  </si>
  <si>
    <t>1200 cc</t>
  </si>
  <si>
    <t>Importado  ventana transparente</t>
  </si>
  <si>
    <t>Americano (Importado)</t>
  </si>
  <si>
    <t>resistente para jabones anticepticos</t>
  </si>
  <si>
    <t xml:space="preserve">A-500 Grado-C </t>
  </si>
  <si>
    <t>Juego Modular Tobogan doble botones 5-12 años cap 45 niños     _x000D_
_x000D_
Capacidad: 45 niños_x000D_
Edad sugerida:  5 a 12 años                                                        _x000D_
Altura Crítica de Caída: 3,57  mts_x000D_
Área de Seguridad: 12,16 x 11,21 mts_x000D_
Medidas por modulo (Largo, Ancho, Alto): 8,35 x 7,55 x 3,57 m_x000D_
Funciones lúdicas: Experimentar, Deslizarse, Juntarse, Descubrir, Trepar, Compartir, Escalar_x000D_
_x000D_
MATERIAL_x000D_
_x000D_
Especificaciones Técnicas: _x000D_
&gt; Aceros: _x000D_
· Postes: Cañería de Acero Norma GB/T 3091-2008 Ø 114mm x 2 mm. Galvanizada _x000D_
· Reja y Escala: Cañería de Acero Norma GB/T 3091-2008 Ø 32mm x 2.5 mm. Galvanizado. _x000D_
· Barra unión para bastidor de columpio: Cañería de Acero Norma GB/T 3091-2008 Ø 48mm x 2.5 mm. Galvanizado. _x000D_
· Plataforma: Plancha de acero laminada en frío de 2mm de espesor. Recubierta con PVC antideslizante. _x000D_
&gt; Plásticos: _x000D_
· Polietileno Rotomoldeado de baja densidad LLPE. _x000D_
· El polietileno es un material incomparable que parece haber sido concebido específicamente para los juegos de niños _x000D_
· Inofensivo, sin agentes tóxicos, es totalmente reciclable para el respeto del medio ambiente. _x000D_
· Posee aditivo Antiestático. _x000D_
· Es completamente homogéneo, no se astillas, no se agrieta, no estalla ni se rasga. Resistiendo a las inclemencias del ambiente, no absorbe el agua y no se pudre. _x000D_
· Los productos fabricados no presentan riesgo de heridas por choques o fricciones. _x000D_
· Colores vivos que no deslustran en el tiempo. La incorporación en la masa de pigmentos, más un tratamiento anti UV garantizan decorados inalterables. _x000D_
· Las pinturas (grafittis) no se adhieren y pueden retirarse fácilmente. No pueden fijarse (chicle, autoadhesivos, pinturas…) y resiste a la mayoría de los agentes químicos. _x000D_
· El polietileno no produce efecto de relámpago. (Efecto relámpago: propagación rápida de una llama a la superficie de un material, sin combustión de la estructura básica en un momento preciso). _x000D_
· El material solo se puede quemar mientras permanezca en contacto con una llama en forma directa, pero si ésta se apaga, la combustión se detiene. _x000D_
&gt; Plataformas: _x000D_
· Recubiertas de PVC antideslizante de 1.5mm de espesor, no tóxico. _x000D_
Terminación Superficial: _x000D_
&gt; Protección contra la corrosión: _x000D_
Cañerías galvanizadas. El galvanizado proporciona una capa protectora de entre 45a 65 (µm) micrones de espesor. _x000D_
&gt; Pintura Polvo Poliéster Electro-estática: _x000D_
· Desengrase Químico, controlado térmicamente a 80°C. _x000D_
· Enjuague _x000D_
· Fosfatizado Químico _x000D_
· Pintura de terminación Polvo Poliéster Electro-estática, con un espesor de 100 µm. (± 20), con protección Anti UV. _x000D_
· Libre de plomo. No tóxica._x000D_
_x000D_
_x000D_
GARANTIAS_x000D_
_x000D_
Garantía: _x000D_
Garantizados por 5 años contra defectos en sus materiales, errores en su proceso productivo de fabricación y daño originados por una incorrecta instalación hecha por personal del fabricante o supervisada por éste._x000D_
Estructura de acero galvanizado con pintura electroestática, piezas galvanizadas, cuerdas y mallas. _x000D_
Piezas plásticas, piezas menores galvanizadas con pintura electroestática._x000D_
Toldos y accesorios, Postes con pintura electroestática línea sombra._x000D_
_x000D_
Las garantías tendrán vigencia a partir de la fecha de entrega o factura, según corresponda. Todas deben ser validadas por el fabricante luego de que se revise el defecto reportado por el comprador. _x000D_
Las garantías serán consideradas por las siguientes alternativas. _x000D_
• La reparación del producto sin costo adicional o sustitución del mismo por otro, previa revisión de los antecedentes de la falla reportada. _x000D_
• La garantía es solo valida al comprador original de los productos y queda invalidada si el producto es vendido a un tercero. _x000D_
• El fabricante despachará la(s) pieza(s) o producto(s) sometido a cambios sin cargo para el cliente. Todo tipo de reparación estética será realizada en terreno, excepto daño por rallado, pintura, graffiti, etc. _x000D_
• Los productos que hayan sido reparados o cambiados por concepto de garantía estarán sujetos al resto del periodo de garantía original, no más allá de la misma. _x000D_
• Toda parte o pieza de repuesto estará sujeta a garantía por el resto del periodo original, no más allá de la misma. _x000D_
• Sin perjuicio de la obligación del fabricante de reparar o reemplazar partes y/o piezas declaradas defectuosas, e ningún caso y por ningún concepto la responsabilidad del fabricante excederá el monto pagado por el valor del producto. _x000D_
_x000D_
_x000D_
Las garantías otorgadas quedarán sin efecto, si se incurriera en cualquiera de las siguientes causales: _x000D_
_x000D_
• El producto haya sido reparado o se hayan realizado modificaciones por parte de personas ajenas al fabricante._x000D_
• Que los productos presenten daño causados por uso inadecuado, diferente a las especificaciones del producto. _x000D_
• Que el producto haya sido utilizado para una finalidad distinta para la cual fue diseñado (edad, peso, uso). _x000D_
• Que la garantía haya sobrepasado los plazos cubiertos por el fabricante. _x000D_
_x000D_
Quedan expresamente excluidos de esta garantía los daños ocasionados en el producto consecuencia de: _x000D_
• Instalación y uso de condiciones diferentes a las especificadas del producto. _x000D_
• Línea Sombra, no instalado o supervisado por personal el fabricante._x000D_
• Problema de instalación de Palmeta de Goma no instalados o supervisado por personal el fabricante._x000D_
• Incendio, catástrofes naturales (inundaciones, deslizamiento de tierra, terremotos, otros.) _x000D_
• Daño producidos por actos vandálicos (Golpes, graffitis, aplicación de fuego, robo de partes y piezas, etc.) _x000D_
• Derrame de líquidos en especial corrosivos. _x000D_
• Falta de cuidado o mantenimiento de clientes. _x000D_
• Deficiencia o roturas originadas por desgaste natural por el uso en condiciones anormales previstas. _x000D_
• Factores medioambientales, como por ejemplo arena transportada por el viento, agua salada, niebla salina. _x000D_
• Rotura y desprendimiento provocado por accidentes de un tercero del cual no sea responsable nuestra empresa. _x000D_
_x000D_
_x000D_
MANTENIMIENTO_x000D_
_x000D_
SEMESTRAL_x000D_
Lavado con agua dulce general, de modo de eliminar las acumulaciones de polvo, tierra, sales y otros elementos del ambiente. _x000D_
Revisión y reparación de ralladuras en la pintura, para evitar que pudiera afectar la corrosión. _x000D_
Limpieza y lavado como remoción de pinturas o dibujos (grafitis), aplicación posterior de sello anti-grafiti, lo que evita la penetración del rayado en los elementos. _x000D_
Revisar en forma muy rigurosa toda la dotación de pernos, tornillos y golillas. Reapretar todo aquel que pudiera haberse soltado debido al uso. El juego de cuerdas se debe generar un re-aprete de pernería después de un mes instalado. _x000D_
Revisar todas las fundaciones de anclajes al suelo, cuidando que no se produzcan solturas anormales. _x000D_
_x000D_
Este mantenimiento se realiza dos (2) veces por año en las fechas acordadas previamente con la entidad y se presentan los soportes físicos y digitales a la persona designada por la entidad. _x000D_
_x000D_
El proveedor cubre la reparación y cambio de partes que estén cobijadas por la garantía, en caso de partes que requieran reparación o cambio, pero no estén cubiertas por la garantía (ejemplo: vandalismo entre otros), de existir piezas no cubiertas por la garantía se informara oportunamente a la entidad (Con el fin de evaluar la adquisición, según se estime conveniente). El proveedor cubrirá la mano de obra de la reparación o cambio del mismo elemento. 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</si>
  <si>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TUBO ACERO ESTRUCT. A-500.</t>
  </si>
  <si>
    <t>Juego Muelle Panel Lateral forma animal Cap: 2 niños 3 a 8 años_x000D_
_x000D_
CARACTERISTICAS_x000D_
_x000D_
Capacidad:  2 niños_x000D_
Edad sugerida: 3 a 8 años_x000D_
Altura Crítica de Caída:  0.60 m_x000D_
Área de Seguridad: 2,00 x 2,00 m_x000D_
Medidas por modulo (Largo, Ancho, Alto): 0,75 x 0,72 x 0,75 m_x000D_
Funciones lúdicas: Inclusivo, balancearse y compartir._x000D_
_x000D_
MATERIALES_x000D_
_x000D_
Especificaciones Generales_x000D_
&gt; Colores de Terminación: Combinaciones estándar_x000D_
• Azul - Rojo_x000D_
&gt; Sistema de fijación:_x000D_
• Apernado a canastillo_x000D_
_x000D_
Componentes_x000D_
_x000D_
&gt; Partes Metálicas:_x000D_
• 1 Estructura Soportante Galvanizada_x000D_
• 1 Conjunto galvanizado de 2 Resortes, con candados de fijación, placa de anclaje_x000D_
• 1 Canastillo_x000D_
&gt; Partes Plásticas:_x000D_
• Cuerpo Elefante, Plancha tricolor de Polietileno de Alta Densidad (HDPE) de 19 mm de espesor_x000D_
• Asiento, Plancha bicolor de Polietileno de Alta Densidad (HDPE) de 15 mm de espesor_x000D_
• Adornos, Plancha color de Polietileno de Alta Densidad (HDPE) de 15 mm de espesor_x000D_
Especificaciones Técnicas_x000D_
&gt; Aceros:_x000D_
• Resorte: Espiral Acerado Ø22 mm y 380 mm de altura_x000D_
• Placas y Canastillo fabricados en Acero SAE 1020_x000D_
• Estructura de Acero SAE1020 Ø25 mm_x000D_
• Canastillo de acero con hilo M10_x000D_
&gt; Plásticos:_x000D_
Sobre el Polietileno de Alta Densidad (HDPE):_x000D_
Inofensivo, sin agentes tóxicos, es totalmente reciclable para el respeto del medio ambiente. Antiestático._x000D_
• Es completamente homogéneo, no se astillas, no se agrieta, no estalla ni se rasga. Resistiendo a las inclemencias del ambiente, no absorbe el agua y no se pudre._x000D_
• Los productos fabricados no presentan riesgo de heridas por choques o fricciones._x000D_
• Colores vivos que no deslustran en el tiempo. La incorporación en la masa de pigmentos, más un tratamiento antiUV garantizan decorados inalterables._x000D_
• Las pinturas (grafittis) no se adhieren y pueden retirarse fácilmente. No pueden fijarse (chicle, autoadhesivos, pinturas, etc.) y resiste a la mayoría de los agentes químicos._x000D_
• El polietileno no produce efecto de relámpago. (Efecto relámpago: propagación rápida de una llama a la superficie de un material, sin combustión de la estructura básica en un momento preciso)._x000D_
• El material solo se puede quemar mientras permanezca en contacto con una llama en forma directa, pero si ésta se apaga, la combustión se detiene y, en ningún momento, se emiten gases tóxicos._x000D_
_x000D_
GARANTIAS_x000D_
_x000D_
Este producto está garantizado contra defectos en sus materiales, errores en su proceso productivo de fabricación y daño originados por una incorrecta instalación hecha por personal del fabricante o supervisada por éste, por cinco años. _x000D_
_x000D_
Las garantías tendrán vigencia a partir de la fecha de entrega o factura, según corresponda. Todas deben ser validadas por el fabricante luego de que se revise el defecto reportado por el comprador._x000D_
_x000D_
MANTENIMIENTO_x000D_
_x000D_
SEMESTRAL_x000D_
Lavado con agua dulce general, de modo de eliminar las acumulaciones de polvo, tierra, sales y otros elementos del ambiente. _x000D_
Revisión y reparación de ralladuras en la pintura, para evitar que pudiera afectar la corrosión. _x000D_
Limpieza y lavado como remoción de pinturas o dibujos (grafitis), aplicación posterior de sello anti-grafiti, lo que evita la penetración del rayado en los elementos. _x000D_
Revisar en forma muy rigurosa toda la dotación de pernos, tornillos y golillas. Reapretar todo aquel que pudiera haberse soltado debido al uso. El juego de cuerdas se debe generar un re-aprete de pernería después de un mes instalado. _x000D_
Revisar todas las fundaciones de anclajes al suelo, cuidando que no se produzcan solturas anormales. _x000D_
_x000D_
Este mantenimiento se realiza dos (2) veces por año en las fechas acordadas previamente con la entidad y se presentan los soportes físicos y digitales a la persona designada por la entidad. _x000D_
_x000D_
El proveedor cubre la reparación y cambio de partes que estén cobijadas por la garantía, en caso de partes que requieran reparación o cambio, pero no estén cubiertas por la garantía (ejemplo: vandalismo entre otros), de existir piezas no cubiertas por la garantía se informara oportunamente a la entidad (Con el fin de evaluar la adquisición, según se estime conveniente). El proveedor cubrirá la mano de obra de la reparación o cambio del mismo elemento. 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</si>
  <si>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INCLUYE GALVANIZADO EN PLANTA= POLYUPROTEC S.A. 3652720 – Alejandra Moreno (06/04/2015) No incluye transporte de planta de galvanizado a obra.</t>
  </si>
  <si>
    <t>Mayo 2021: Se creo APU 20602 debido a que en el estudio del mercado no se obtuvieron cotizaciones del Cio100138 TUBO ACERO ESTRUCTURAL GALV. 4" E=4.0 MM SIN ROSCA 6 ML A-500 contenido en el APU 10088 y no pudo ser catualizado, por lo que se consulto a la STC otra alternativa y dieron la del tubo de 4" negro mas el servicio de galvanizado creados con CIos 12828 y 12831, que estan incluidos en el análisis 20602.</t>
  </si>
  <si>
    <t>ancho 0.41 tira 0.95</t>
  </si>
  <si>
    <t>Juego Inclusivo tobogan musical con zona de sobra cap: 25 niños 5-12 años   _x000D_
_x000D_
Capacidad: 25 niños_x000D_
Edad sugerida:  5 a 12 años                                                        _x000D_
Altura Crítica de Caída: 3,57  mts_x000D_
Área de Seguridad: 11,20 x 8,90 mts_x000D_
Medidas por modulo (Largo, Ancho, Alto): 7,50 x 5,2 x 3,05 m _x000D_
Funciones lúdicas: Saltar, Deslizarse, Escalar, Juntarse, girar, Descubrir,  Compartir, Experimentar, inclusivo, musical._x000D_
Juego Inclusivo que busca la integración de usuarios de distintas edades y capacidades por medio de la Inclusividad desapercibida y la Interacción en movimiento._x000D_
Su morfología esta determinada principalmente por zonas activas ( Tobogán Doble / Girador ) zona pasiva ( Xilófono ) zona mixta ( Mini Muro Escalada / Túnel ) y zona de cobijo e interacción ( Centro de Estructura principal )_x000D_
Características Funcionales Estructura Principal / Zona de Cobijo: La zona de encuentro bajo la estructura , además de ofrecer una sensación única de cobijo y dar sombra, permite el encuentro y da un espacio a los niños para dar rienda suelta a su imaginación, encontrarse, hacer amistades y jugar juntos._x000D_
Funcionales Girador / Zona Activa: Permite la interacción de distintos usuarios. Niños con discapacidad de movilidad pueden ser transferidos desde una silla de ruedas gracias a su altura ad-hoc de 450mm. Niños con dificultades motoras o de integración se benefician terapéuticamente del giro._x000D_
Funcionales Tobogán doble / Zona Activa: Permite la interacción de uno o mas usuarios a la vez . Su superficie y grabado musical estimulan los sentidos del tacto y la vista gracias a su brillante color._x000D_
Funcionales Xilófono / Zona Pasiva: Instrumento musical de percusión que emite sonido al golpear las 8 campanas verticales con las baquetas ._x000D_
El sonido varia de acuerdo al largo de cada campana (8 campanas de distintas medidas), pudiendo ser usado por 4 niños o adultos al mismo tiempo._x000D_
Funcionales Mini Muro Escalada / Zona Mixta: No solamente ofrece la posibilidad de trepar, sino además sus rocas multicolores y piezas plásticas confeccionadas en HDPE, ofrecen una textura interesante para explorar con el sentido del tacto._x000D_
El túnel que permite acceder hacia el interior del juego hace las veces de refugio y permite a los niños deslizarse por su superficie._x000D_
_x000D_
MATERIAL_x000D_
_x000D_
Estructura Principal: _x000D_
• Postes curvos de cañería acero con tratamiento anti oxidación de galvanizado, Norma ISO 65 de Ø 3” x 3.2mm de espesor _x000D_
• Base unión superior girador de cañería acero con tratamiento anti oxidación de galvanizado, Norma ISO 65 Ø 2” x 2.9mm de espesor. _x000D_
• Unión superior de plancha acero con tratamiento anti oxidación galvanizada de 12mm de espesor. _x000D_
• Escuadras de unión de plancha acero con tratamiento anti oxidación galvanizada de 8mm de espesor. _x000D_
• Escuadras de arcos de plancha acero con tratamiento anti oxidación galvanizada de 5mm de espesor. _x000D_
• Tapas unión superior de plástico inyectado alta resistencia brandeada _x000D_
• Techo de plancha de Aluminio liso de 1.5mm de espesor, incluye logotipo calado de discapacidad universal. _x000D_
• Pernería de acero inoxidable. _x000D_
• Pintura electrostática poliéster de alta duración sin plomo de 100 +/- 20 µ de espesor con protección UV._x000D_
_x000D_
Girador: _x000D_
• Estructura superior de cañería acero con tratamiento anti oxidación galvanizado, Norma ISO 65 de Ø 1” x 2.6mm de espesor. _x000D_
• Base soporte unión superior girador de cañería acero con tratamiento anti oxidación galvanizado, Norma ISO 65 Ø 2” x 2.9mm de espesor. _x000D_
• Eje soporte superior de acero Sae 1020 Ø 2” _x000D_
• Caja Eje superior de Technyl barra nylon puro de alta resistencia de Ø 60mm. _x000D_
• Eje Girador de acero Sae 1020 Ø 2” _x000D_
• Base unión estructura superior de plancha acero con tratamiento anti oxidación galvanizado de 8mm de espesor. _x000D_
• Base Eje girador de cañería acero con tratamiento anti oxidación galvanizado, Norma ISO 65 de Ø 3” x 3.2mm de espesor. _x000D_
• Escuadras de unión soporte plato plástico de plancha acero con tratamiento anti oxidación galvanizado de 5mm de espesor. _x000D_
• Plancha soporte plato plástico Rotomoldeado con tratamiento anti oxidación galvanizado de 3mm de espesor. _x000D_
• Espaciador Eje Girador de Technyl barra nylon puro de alta resistencia de Ø 100mm. _x000D_
• Plato plástico de polietileno Rotomoldeado, sin agentes tóxicos ni astillas. _x000D_
• Pernería de acero inoxidable. _x000D_
• Pintura electrostática poliéster de alta duración sin plomo de 100 +/- 20 µ de espesor con protección UV._x000D_
_x000D_
Tobogán Doble: _x000D_
• Poste escalera de cañería acero con tratamiento anti oxidación de galvanizado, Norma ISO 65 Ø 1 1/2” x 2.6mm de espesor. _x000D_
• Pasamanos, peldaños y amarres de cañería acero con tratamiento anti oxidación de galvanizado, Norma ISO 65 de Ø 1” x 2.9mm de espesor. _x000D_
• Anclaje tobogán de cañería acero con tratamiento anti oxidación de galvanizado, Norma ISO 65 de Ø 4” x 3.6mm de espesor. _x000D_
• Estructura plataforma de perfil rectangular 70 x 30 x 2mm espesor con tratamiento anti oxidación galvanizado. _x000D_
• Soporte Tobogán de plancha acero plegado con tratamiento anti oxidación galvanizado de 2mm de espesor. _x000D_
• Base Plataforma de plancha plástica HDPE de alta densidad, espesor 10mm. _x000D_
• Abrazaderas y soporte tubo de aluminio para unión de estructura tobogán a postes de estructura principal. _x000D_
• Tobogán Doble canoa de poliuretano con filtro UV + Antiestático. Incluye relieve de notas musicales. _x000D_
• Pernería de acero inoxidable. _x000D_
• Pintura electrostática poliéster de alta duración sin plomo de 100 +/- 20 µ de espesor con protección UV._x000D_
_x000D_
Xilófono: _x000D_
• Travesaños y anclaje de cañería acero con tratamiento anti oxidación de galvanizado, Norma ISO 65 ø 1” x 2.9mm de espesor. _x000D_
• Soporte baquetas de plancha metálica con tratamiento anti oxidación de galvanizado con 10mm de espesor. _x000D_
• Tubos verticales de acero inoxidable AISI 304 de Ø 3” _x000D_
• Punta baquetas de poliuretano no toxico de gran resistencia al impacto Ø 45mm. _x000D_
• Mangos baquetas de duraluminio macizo de Ø 1” _x000D_
• Cables de acero inoxidable calidad AISI-316 preformado con alma de acero recubierto en PVC de 1/8 -3/16 _x000D_
• Guardacabo de acero de 3/16” _x000D_
• Casquillo aluminio de 3/16” _x000D_
• Pernería de acero inoxidable. _x000D_
• Pintura electrostática poliéster de alta duración sin plomo de 100 +/- 20 µ de espesor con protección UV._x000D_
_x000D_
Mini Muro Escalada: _x000D_
• Estructura Muro de plancha plegada acero de 3mm de espesor con tratamiento anti oxidación de electrozincado. _x000D_
• Anclajes muro de barra acero SAE 1020 Ø 1” galvanizados. _x000D_
• Cantería muro de plancha plástica HDPE de alta densidad. _x000D_
• Presas de escalada Mini Muro de resina de poliéster. _x000D_
• Sección Túnel de polietileno Rotomoldeado, sin agentes tóxicos ni astillas. _x000D_
• Anclaje sección Túnel de cañería acero con tratamiento anti oxidación de galvanizado, Norma ISO 65 de Ø 2” x 2.9mm de espesor. _x000D_
• Travesaño anclaje sección Túnel de cañería acero galvanizado, Norma ISO 65 de Ø 1” x 2.6mm de espesor. _x000D_
• Plancha soporte Túnel plástico Rotomoldeado de 1,9mm de espesor, con tratamiento anti oxidación de galvanizado. _x000D_
• Plancha frontal anclaje Túnel de 5mm de espesor con tratamiento anti oxidación de galvanizado. _x000D_
• Tapa pernos plásticas no toxicas en todas las fijaciones. _x000D_
• Pernería de acero inoxidable. _x000D_
• Pintura electrostática poliéster de alta duración sin plomo de 100 +/- 20 µ de espesor con protección UV. _x000D_
_x000D_
Garantía: _x000D_
Garantizados por 5 años contra defectos en sus materiales, errores en su proceso productivo de fabricación y daño originados por una incorrecta instalación hecha por personal del fabricante o supervisada por éste._x000D_
Estructura de acero galvanizado con pintura electroestática, piezas galvanizadas, cuerdas y mallas. _x000D_
Piezas plásticas, piezas menores galvanizadas con pintura electroestática._x000D_
Toldos y accesorios, Postes con pintura electroestática línea sombra._x000D_
_x000D_
Las garantías tendrán vigencia a partir de la fecha de entrega o factura, según corresponda. Todas deben ser validadas por el fabricante luego de que se revise el defecto reportado por el comprador. _x000D_
Las garantías serán consideradas por las siguientes alternativas. _x000D_
• La reparación del producto sin costo adicional o sustitución del mismo por otro, previa revisión de los antecedentes de la falla reportada. _x000D_
• La garantía es solo valida al comprador original de los productos y queda invalidada si el producto es vendido a un tercero. _x000D_
• El fabricante despachará la(s) pieza(s) o producto(s) sometido a cambios sin cargo para el cliente. Todo tipo de reparación estética será realizada en terreno, excepto daño por rallado, pintura, graffiti, etc. _x000D_
• Los productos que hayan sido reparados o cambiados por concepto de garantía estarán sujetos al resto del periodo de garantía original, no más allá de la misma. _x000D_
• Toda parte o pieza de repuesto estará sujeta a garantía por el resto del periodo original, no más allá de la misma. _x000D_
• Sin perjuicio de la obligación del fabricante de reparar o reemplazar partes y/o piezas declaradas defectuosas, e ningún caso y por ningún concepto la responsabilidad del fabricante excederá el monto pagado por el valor del producto. _x000D_
_x000D_
_x000D_
Las garantías otorgadas quedarán sin efecto, si se incurriera en cualquiera de las siguientes causales: _x000D_
_x000D_
• El producto haya sido reparado o se hayan realizado modificaciones por parte de personas ajenas al fabricante._x000D_
• Que los productos presenten daño causados por uso inadecuado, diferente a las especificaciones del producto. _x000D_
• Que el producto haya sido utilizado para una finalidad distinta para la cual fue diseñado (edad, peso, uso). _x000D_
• Que la garantía haya sobrepasado los plazos cubiertos por el fabricante. _x000D_
_x000D_
Quedan expresamente excluidos de esta garantía los daños ocasionados en el producto consecuencia de: _x000D_
• Instalación y uso de condiciones diferentes a las especificadas del producto. _x000D_
• Línea Sombra, no instalado o supervisado por personal el fabricante._x000D_
• Problema de instalación de Palmeta de Goma no instalados o supervisado por personal el fabricante._x000D_
• Incendio, catástrofes naturales (inundaciones, deslizamiento de tierra, terremotos, otros.) _x000D_
• Daño producidos por actos vandálicos (Golpes, graffitis, aplicación de fuego, robo de partes y piezas, etc.) _x000D_
• Derrame de líquidos en especial corrosivos. _x000D_
• Falta de cuidado o mantenimiento de clientes. _x000D_
• Deficiencia o roturas originadas por desgaste natural por el uso en condiciones anormales previstas. _x000D_
• Factores medioambientales, como por ejemplo arena transportada por el viento, agua salada, niebla salina. _x000D_
• Rotura y desprendimiento provocado por accidentes de un tercero del cual no sea responsable nuestra empresa. _x000D_
_x000D_
_x000D_
MANTENIMIENTO_x000D_
_x000D_
SEMESTRAL_x000D_
Lavado con agua dulce general, de modo de eliminar las acumulaciones de polvo, tierra, sales y otros elementos del ambiente. _x000D_
Revisión y reparación de ralladuras en la pintura, para evitar que pudiera afectar la corrosión. _x000D_
Limpieza y lavado como remoción de pinturas o dibujos (grafitis), aplicación posterior de sello anti-grafiti, lo que evita la penetración del rayado en los elementos. _x000D_
Revisar en forma muy rigurosa toda la dotación de pernos, tornillos y golillas. Reapretar todo aquel que pudiera haberse soltado debido al uso. El juego de cuerdas se debe generar un re-aprete de pernería después de un mes instalado. _x000D_
Revisar todas las fundaciones de anclajes al suelo, cuidando que no se produzcan solturas anormales. _x000D_
_x000D_
Este mantenimiento se realiza dos (2) veces por año en las fechas acordadas previamente con la entidad y se presentan los soportes físicos y digitales a la persona designada por la entidad. _x000D_
_x000D_
El proveedor cubre la reparación y cambio de partes que estén cobijadas por la garantía, en caso de partes que requieran reparación o cambio, pero no estén cubiertas por la garantía (ejemplo: vandalismo entre otros), de existir piezas no cubiertas por la garantía se informara oportunamente a la entidad (Con el fin de evaluar la adquisición, según se estime conveniente). El proveedor cubrirá la mano de obra de la reparación o cambio del mismo elemento. 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</si>
  <si>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dinamicoTobogan trepar escalar 5-13 años Cap: 30 niños          _x000D_
_x000D_
Capacidad: 30 niños_x000D_
Edad sugerida:  5 a 13 años                                                        _x000D_
Altura Crítica de Caída: 3,29  mts_x000D_
Área de Seguridad: 11,37 x 7,61 mts_x000D_
Medidas por modulo (Largo, Ancho, Alto): 7,83 x 5,16 x 3,29 m _x000D_
Funciones lúdicas: Experimentar, Deslizarse, Juntarse, Descubrir, Trepar, Compartir, Escalar, saltar_x000D_
Juego Modular, tipo Mecano, 100% desarmable por subconjuntos._x000D_
_x000D_
MATERIAL_x000D_
_x000D_
Colores de Terminación: Combinación Standard (Azul Capri, Gris y Verde)_x000D_
Sistema de fijación:_x000D_
· Empotrado_x000D_
· Apernado_x000D_
Componentes:_x000D_
Partes Metálicas:_x000D_
· 6 Postes soporte Central con oreja soldada. - 2 Manillas_x000D_
- 6 Soportes Regulable 2 ½” - 1 Angulo Tobogán_x000D_
- 4 Placas de amarre. · 1 Anclajes para Tobogán._x000D_
· 1 Trepador Acceso. - 2 Plataforma metal recubierta en Plastisol_x000D_
- 1 Trepador Superior. - 1 Travesaño Soporte Malla grande_x000D_
- 2 Travesaños Inferiores. - 3 Anclajes Malla_x000D_
- 3 Estructuras con botones. - 1 Anclaje para Trepador Triangular_x000D_
- 1 Estructura Trepador Triangular._x000D_
Partes Plásticas: &gt;Mallas Metálicas:_x000D_
· 2 Trepadores Rectangulares Dinámicos · 2 Mallas de Acero Recubiertas con Nylon_x000D_
· 1 Trepador Triangulo_x000D_
· 3 Botones Plásticos._x000D_
· 1 Tobogán Curvo._x000D_
_x000D_
Especificaciones Técnicas: _x000D_
Aceros:_x000D_
· Postes: Cañería de Acero Norma ISO 65 Ø 2 1/2"” x 3.2 mm. Galvanizada. Escala, Pasamanos de Trepador, Trepador para botones: Cañería de Acero Norma ISO 65 Ø 1 1/4” x 2.6 mm. Galvanizada, Cañería de Acero Norma ISO 65 Ø 1” x 2.6 mm. Galvanizada, Pletina de acero 1 ½” x 5mm y plancha de 5mm de espesor._x000D_
Cuerda:_x000D_
· Malla armada de cuerdas de 16mm de diámetro cumplen con el estándar internacional Europeo EN 1176 y EN 1177._x000D_
Conectores fabricados en aluminio_x000D_
Plásticos:_x000D_
Polietileno Roto moldeado: El polietileno es un material Inofensivo, sin agentes tóxicos, reciclable para el respeto del medio ambiente. Antiestático. Homogéneo, no se astillas, no se agrieta, no estalla ni se rasga. Resistiendo a las inclemencias del ambiente, no absorbe el agua y no se descompone._x000D_
- Los productos fabricados no presentan riesgo de heridas por choques o fricciones._x000D_
- Colores vivos. La incorporación en la masa de pigmentos, más un tratamiento anti UV garantizan excelentes decorados._x000D_
- Las pinturas (grafittis) no se adhieren y pueden retirarse fácilmente. No pueden fijarse (chicle, utoadhesivos, pinturas…) y resiste a la mayoría de los agentes químicos._x000D_
- El polietileno no produce efecto de relámpago. (Efecto relámpago: propagación rápida de una llama a la superficie de un material, sin combustión de la estructura básica en un momento preciso)._x000D_
- El material solo se puede quemar mientras permanezca en contacto con una llama en forma directa, pero si ésta se apaga, la combustión se detiene y, en ningún momento, se emiten gases tóxicos._x000D_
Tratamientos de protección:_x000D_
Aceros:_x000D_
- Primer Tratamiento: Galvanizado en caliente._x000D_
Baño de zinc fundido, según norma ASTM A-123 -02, el galvanizado proporciona una capa protectora de entre 45 a 65 (µm) micrones de espesor._x000D_
- Segundo Tratamiento: Pulido, mediante maquina lijadora manual, lija grano 80._x000D_
- Tercer tratamiento: Desengrase Químico, controlado térmicamente a 80°C. Enjuague con agua._x000D_
- Cuarto Tratamiento- Fosfatizado Químico. Fozin 2 anlaje a pintura. Enjuague con agua._x000D_
Terminación superficial:_x000D_
Pintura Polvo Poliéster Electro-estática:_x000D_
- Pintura de terminación Polvo Poliéster Electro-estática, con un espesor de 100 µm. (± 20), con protección Anti UV_x000D_
_x000D_
GARANTIAS_x000D_
_x000D_
Garantizados por 5 años contra defectos en sus materiales, errores en su proceso productivo de fabricación y daño originados por una incorrecta instalación hecha por personal del fabricante o supervisada por éste._x000D_
Estructura de acero galvanizado con pintura electroestática, piezas galvanizadas, cuerdas y mallas. _x000D_
Piezas plásticas, piezas menores galvanizadas con pintura electroestática._x000D_
Toldos y accesorios, Postes con pintura electroestática línea sombra._x000D_
_x000D_
Las garantías tendrán vigencia a partir de la fecha de entrega o factura, según corresponda. Todas deben ser validadas por el fabricante luego de que se revise el defecto reportado por el comprador. _x000D_
Las garantías serán consideradas por las siguientes alternativas. _x000D_
• La reparación del producto sin costo adicional o sustitución del mismo por otro, previa revisión de los antecedentes de la falla reportada. _x000D_
• La garantía es solo valida al comprador original de los productos y queda invalidada si el producto es vendido a un tercero. _x000D_
• El fabricante despachará la(s) pieza(s) o producto(s) sometido a cambios sin cargo para el cliente. Todo tipo de reparación estética será realizada en terreno, excepto daño por rallado, pintura, graffiti, etc. _x000D_
• Los productos que hayan sido reparados o cambiados por concepto de garantía estarán sujetos al resto del periodo de garantía original, no más allá de la misma. _x000D_
• Toda parte o pieza de repuesto estará sujeta a garantía por el resto del periodo original, no más allá de la misma. _x000D_
• Sin perjuicio de la obligación del fabricante de reparar o reemplazar partes y/o piezas declaradas defectuosas, e ningún caso y por ningún concepto la responsabilidad del fabricante excederá el monto pagado por el valor del producto. _x000D_
_x000D_
_x000D_
Las garantías otorgadas quedarán sin efecto, si se incurriera en cualquiera de las siguientes causales: _x000D_
_x000D_
• El producto haya sido reparado o se hayan realizado modificaciones por parte de personas ajenas al fabricante._x000D_
• Que los productos presenten daño causados por uso inadecuado, diferente a las especificaciones del producto. _x000D_
• Que el producto haya sido utilizado para una finalidad distinta para la cual fue diseñado (edad, peso, uso). _x000D_
• Que la garantía haya sobrepasado los plazos cubiertos por el fabricante. _x000D_
_x000D_
Quedan expresamente excluidos de esta garantía los daños ocasionados en el producto consecuencia de: _x000D_
• Instalación y uso de condiciones diferentes a las especificadas del producto. _x000D_
• Línea Sombra, no instalado o supervisado por personal el fabricante._x000D_
• Problema de instalación de Palmeta de Goma no instalados o supervisado por personal el fabricante._x000D_
• Incendio, catástrofes naturales (inundaciones, deslizamiento de tierra, terremotos, otros.) _x000D_
• Daño producidos por actos vandálicos (Golpes, graffitis, aplicación de fuego, robo de partes y piezas, etc.) _x000D_
• Derrame de líquidos en especial corrosivos. _x000D_
• Falta de cuidado o mantenimiento de clientes. _x000D_
• Deficiencia o roturas originadas por desgaste natural por el uso en condiciones anormales previstas. _x000D_
• Factores medioambientales, como por ejemplo arena transportada por el viento, agua salada, niebla salina. _x000D_
• Rotura y desprendimiento provocado por accidentes de un tercero del cual no sea responsable nuestra empresa. _x000D_
_x000D_
_x000D_
MANTENIMIENTO_x000D_
_x000D_
SEMESTRAL_x000D_
Lavado con agua dulce general, de modo de eliminar las acumulaciones de polvo, tierra, sales y otros elementos del ambiente. _x000D_
Revisión y reparación de ralladuras en la pintura, para evitar que pudiera afectar la corrosión. _x000D_
Limpieza y lavado como remoción de pinturas o dibujos (grafitis), aplicación posterior de sello anti-grafiti, lo que evita la penetración del rayado en los elementos. _x000D_
Revisar en forma muy rigurosa toda la dotación de pernos, tornillos y golillas. Reapretar todo aquel que pudiera haberse soltado debido al uso. El juego de cuerdas se debe generar un re-aprete de pernería después de un mes instalado. _x000D_
Revisar todas las fundaciones de anclajes al suelo, cuidando que no se produzcan solturas anormales. _x000D_
_x000D_
Este mantenimiento se realiza dos (2) veces por año en las fechas acordadas previamente con la entidad y se presentan los soportes físicos y digitales a la persona designada por la entidad. _x000D_
_x000D_
El proveedor cubre la reparación y cambio de partes que estén cobijadas por la garantía, en caso de partes que requieran reparación o cambio, pero no estén cubiertas por la garantía (ejemplo: vandalismo entre otros), de existir piezas no cubiertas por la garantía se informara oportunamente a la entidad (Con el fin de evaluar la adquisición, según se estime conveniente). El proveedor cubrirá la mano de obra de la reparación o cambio del mismo elemento. 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</si>
  <si>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Modular Tobogan Trepador  5-12 años Cap: 80 niños        _x000D_
_x000D_
Capacidad: 80 niños_x000D_
Edad sugerida:  5 a 12 años                                                        _x000D_
Altura Crítica de Caída: 3,40 mts_x000D_
Área de Seguridad: 14.20 x 10,50 mts_x000D_
Medidas por modulo (Largo, Ancho, Alto): 10,30 X 6,50 X 3,40 m_x000D_
Funciones lúdicas: Experimentar, Deslizarse, Juntarse, Descubrir, Trepar, Compartir, Escalar, saltar_x000D_
Juego Modular, tipo Mecano, 100% desarmable por subconjuntos._x000D_
_x000D_
MATERIAL_x000D_
_x000D_
Especificaciones Generales:_x000D_
Juego Modular, tipo Mecano, 100% desarmable por subconjuntos._x000D_
&gt; Colores de Terminación: Combinaciones estándar_x000D_
· Rojo_x000D_
· Verde_x000D_
· Gris_x000D_
Componentes:_x000D_
&gt; Partes Metálicas:_x000D_
4 Postes Techo Arco 3400mm Ø 114mm. 4 Poste Techo Arco 3100mm x Ø 114mm._x000D_
1 Poste de 3100mm x Ø 114mm 2 Poste de 2400mm x Ø 114mm ._x000D_
3 Postes de 2800mm x Ø 114mm. 2 Poste de 3700mm x Ø 114mm._x000D_
2 Postes de 2600mm x Ø 114mm. 1 Trepador Cobra._x000D_
1 Escalera 5 peldaños 1 Escalera 4 peldaños._x000D_
24 Abrazaderas Plataforma de aluminio fundido. 16 Abrazadera cañería 32mm._x000D_
7 Plataforma metal desplegado. Recubierta en PVC no tóxico. 4 Abrazaderas cañería 48mm._x000D_
1 Plataforma Tobogán Espiral. 1 Trepador Argolla “S”._x000D_
2 Reja protección tobogán espiral. 1 Escalera Arco._x000D_
28 Abrazaderas de aluminio fundido pintadas. 1 Reja Trepador Cobra._x000D_
2 Reja Protección 1 Trepador Acceso._x000D_
1 Conjunto Pasamanos Escalera Arco. 1 Barra protección metálica._x000D_
20 Fijación panel de aluminio fundido 20 Soporte tubo aluminio fundido._x000D_
Partes Plásticas (con aditivo antiestático y protección UV):_x000D_
1 Tobogán Espiral. 1 Salida Tobogán Espiral._x000D_
2 Panel Cilindros Gato. 1 Tobogán Doble Ondulado._x000D_
2 Techo Arco. 1 Salida Tobogán Doble Ondulado._x000D_
3 Panel escala. 1 Tobogán Curvo._x000D_
1 Salida de Tobogán Curvo. 1 Tobogán Simple Ondulado._x000D_
1 Salida Tobogán Simple Ondulado. 6 Botones._x000D_
4 Panel Protección._x000D_
_x000D_
Especificaciones Técnicas:_x000D_
&gt; Aceros:_x000D_
· Postes: Cañería de Acero Norma GB/T 3091-2008 Ø 114mm x 2 mm. Galvanizada_x000D_
· Reja y Escala: Cañería de Acero Norma GB/T 3091-2008 Ø 32mm x 2.5 mm. Galvanizado._x000D_
· Plataforma: Plancha de acero laminada en frío de 2mm de espesor. Recubierta con PVC antideslizante._x000D_
&gt; Plásticos:_x000D_
· Polietileno Rotomoldeado de baja densidad LLPE._x000D_
· El polietileno es un material incomparable que parece haber sido concebido específicamente para los juegos de niños_x000D_
Inofensivo, sin agentes tóxicos, es totalmente reciclable para el respeto del medio ambiente._x000D_
· Posee aditivo Antiestático._x000D_
· Es completamente homogéneo, no se astillas, no se agrieta, no estalla ni se rasga. Resistiendo a las inclemencias_x000D_
del ambiente, no absorbe el agua y no se pudre._x000D_
· Los productos fabricados no presentan riesgo de heridas por choques o fricciones._x000D_
· Colores vivos que no deslustran en el tiempo. La incorporación en la masa de pigmentos, más un tratamiento_x000D_
anti UV garantizan decorados inalterables._x000D_
· Las pinturas (grafittis) no se adhieren y pueden retirarse fácilmente. No pueden fijarse (chicle, autoadhesivos,_x000D_
pinturas…) y resiste a la mayoría de los agentes químicos._x000D_
· El polietileno no produce efecto de relámpago. (Efecto relámpago: propagación rápida de una llama a la superficie_x000D_
de un material, sin combustión de la estructura básica en un momento preciso)._x000D_
· El material solo se puede quemar mientras permanezca en contacto con una llama en forma directa, pero si_x000D_
ésta se apaga, la combustión se detiene._x000D_
&gt; Plataformas:_x000D_
· Recubiertas de PVC antideslizante de 1.5mm de espesor, no tóxico._x000D_
Terminación Superficial:_x000D_
&gt; Protección contra la corrosión:_x000D_
Cañerías galvanizadas. El galvanizado proporciona una capa protectora de entre 45a 65 (µm) micrones de espesor._x000D_
&gt; Pintura Polvo Poliéster Electro-estática:_x000D_
· Desengrase Químico, controlado térmicamente a 80°C._x000D_
· Enjuague_x000D_
· Fosfatizado Químico_x000D_
· Pintura de terminación Polvo Poliéster Electro-estática, con un espesor de 100 µm. (± 20), con protección Anti UV._x000D_
· Libre de plomo. No tóxica._x000D_
_x000D_
GARANTIAS_x000D_
_x000D_
Garantizados por 5 años contra defectos en sus materiales, errores en su proceso productivo de fabricación y daño originados por una incorrecta instalación hecha por personal del fabricante o supervisada por éste._x000D_
Estructura de acero galvanizado con pintura electroestática, piezas galvanizadas, cuerdas y mallas. _x000D_
Piezas plásticas, piezas menores galvanizadas con pintura electroestática._x000D_
Toldos y accesorios, Postes con pintura electroestática línea sombra._x000D_
_x000D_
Las garantías tendrán vigencia a partir de la fecha de entrega o factura, según corresponda. Todas deben ser validadas por el fabricante luego de que se revise el defecto reportado por el comprador. _x000D_
Las garantías serán consideradas por las siguientes alternativas. _x000D_
• La reparación del producto sin costo adicional o sustitución del mismo por otro, previa revisión de los antecedentes de la falla reportada. _x000D_
• La garantía es solo valida al comprador original de los productos y queda invalidada si el producto es vendido a un tercero. _x000D_
• El fabricante despachará la(s) pieza(s) o producto(s) sometido a cambios sin cargo para el cliente. Todo tipo de reparación estética será realizada en terreno, excepto daño por rallado, pintura, graffiti, etc. _x000D_
• Los productos que hayan sido reparados o cambiados por concepto de garantía estarán sujetos al resto del periodo de garantía original, no más allá de la misma. _x000D_
• Toda parte o pieza de repuesto estará sujeta a garantía por el resto del periodo original, no más allá de la misma. _x000D_
• Sin perjuicio de la obligación del fabricante de reparar o reemplazar partes y/o piezas declaradas defectuosas, e ningún caso y por ningún concepto la responsabilidad del fabricante excederá el monto pagado por el valor del producto. _x000D_
_x000D_
_x000D_
Las garantías otorgadas quedarán sin efecto, si se incurriera en cualquiera de las siguientes causales: _x000D_
_x000D_
• El producto haya sido reparado o se hayan realizado modificaciones por parte de personas ajenas al fabricante._x000D_
• Que los productos presenten daño causados por uso inadecuado, diferente a las especificaciones del producto. _x000D_
• Que el producto haya sido utilizado para una finalidad distinta para la cual fue diseñado (edad, peso, uso). _x000D_
• Que la garantía haya sobrepasado los plazos cubiertos por el fabricante. _x000D_
_x000D_
Quedan expresamente excluidos de esta garantía los daños ocasionados en el producto consecuencia de: _x000D_
• Instalación y uso de condiciones diferentes a las especificadas del producto. _x000D_
• Línea Sombra, no instalado o supervisado por personal el fabricante._x000D_
• Problema de instalación de Palmeta de Goma no instalados o supervisado por personal el fabricante._x000D_
• Incendio, catástrofes naturales (inundaciones, deslizamiento de tierra, terremotos, otros.) _x000D_
• Daño producidos por actos vandálicos (Golpes, graffitis, aplicación de fuego, robo de partes y piezas, etc.) _x000D_
• Derrame de líquidos en especial corrosivos. _x000D_
• Falta de cuidado o mantenimiento de clientes. _x000D_
• Deficiencia o roturas originadas por desgaste natural por el uso en condiciones anormales previstas. _x000D_
• Factores medioambientales, como por ejemplo arena transportada por el viento, agua salada, niebla salina. _x000D_
• Rotura y desprendimiento provocado por accidentes de un tercero del cual no sea responsable nuestra empresa. _x000D_
_x000D_
_x000D_
MANTENIMIENTO_x000D_
_x000D_
SEMESTRAL_x000D_
Lavado con agua dulce general, de modo de eliminar las acumulaciones de polvo, tierra, sales y otros elementos del ambiente. _x000D_
Revisión y reparación de ralladuras en la pintura, para evitar que pudiera afectar la corrosión. _x000D_
Limpieza y lavado como remoción de pinturas o dibujos (grafitis), aplicación posterior de sello anti-grafiti, lo que evita la penetración del rayado en los elementos. _x000D_
Revisar en forma muy rigurosa toda la dotación de pernos, tornillos y golillas. Reapretar todo aquel que pudiera haberse soltado debido al uso. El juego de cuerdas se debe generar un re-aprete de pernería después de un mes instalado. _x000D_
Revisar todas las fundaciones de anclajes al suelo, cuidando que no se produzcan solturas anormales. _x000D_
_x000D_
Este mantenimiento se realiza dos (2) veces por año en las fechas acordadas previamente con la entidad y se presentan los soportes físicos y digitales a la persona designada por la entidad. _x000D_
_x000D_
El proveedor cubre la reparación y cambio de partes que estén cobijadas por la garantía, en caso de partes que requieran reparación o cambio, pero no estén cubiertas por la garantía (ejemplo: vandalismo entre otros), de existir piezas no cubiertas por la garantía se informara oportunamente a la entidad (Con el fin de evaluar la adquisición, según se estime conveniente). El proveedor cubrirá la mano de obra de la reparación o cambio del mismo elemento. 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</si>
  <si>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Modular tobogan pasamanos  5-12 años Cap: 30 niños       _x000D_
_x000D_
Capacidad: 30 niños_x000D_
Edad sugerida:  5 a 12 años                                                        _x000D_
Altura Crítica de Caída: 3,66  mts_x000D_
Área de Seguridad: 9,50 x 10,50 mts_x000D_
Medidas por modulo (Largo, Ancho, Alto): 6.70 x 6.50 x 3.66 mts._x000D_
Funciones lúdicas: Experimentar, Deslizarse, Descubrir, Trepar, Compartir, Escalar, _x000D_
Juego Modular, tipo Mecano, 100% desarmable por subconjuntos._x000D_
_x000D_
MATERIAL_x000D_
_x000D_
Especificaciones Generales:_x000D_
Juego Modular, tipo Mecano, 100% desarmable por subconjuntos._x000D_
&gt; Colores de Terminación: Combinaciones estándar_x000D_
· Rojo_x000D_
· Verde_x000D_
· Gris_x000D_
Componentes:_x000D_
&gt; Partes Metálicas:_x000D_
1 Poste Techo Platillo de Ø 114mm. 3 Postes de 2400mm x Ø 114mm._x000D_
6 Postes de 2200mm x Ø 114mm. 1 Poste de 2000mm x Ø 114mm._x000D_
10 Abrazaderas Plataforma de aluminio fundido. 12 Abrazadera cañería 32mm._x000D_
3 Plataforma metal desplegado. Recubierta en PVC no tóxico. 6 Abrazaderas cañería 48mm._x000D_
1 Trepador Horizontal. 1 Trepador Argolla._x000D_
17 Abrazaderas de aluminio fundido pintadas. 1 Trepador muros._x000D_
14 Soporte tubo aluminio fundido. 1 Trepador Cobra._x000D_
8 Fijaciones Panel de aluminio fundido. 1 Trepador de Acceso._x000D_
1 Conjunto Pasamanos. 1 Reja Trepador Cobra._x000D_
1 Tobogán Tubos._x000D_
&gt; Partes Plásticas (con aditivo antiestático y protección UV):_x000D_
1 Tobogán doble Corto. 1 Tobogán Simple._x000D_
1 Panel Cilindros Gato 1 Tobogán Ondulado Simple._x000D_
1 Techo Platillo 1 Salida Tobogán Doble._x000D_
2 Salidas de Tobogán Simple 1 Panel escala._x000D_
_x000D_
Especificaciones Técnicas:_x000D_
_x000D_
Aceros:_x000D_
· Postes: Cañería de Acero Norma GB/T 3091-2008 Ø 114mm x 2 mm. Galvanizada_x000D_
· Reja y Escala: Cañería de Acero Norma GB/T 3091-2008 Ø 32mm x 2.5 mm. Galvanizado._x000D_
· Plataforma: Plancha de acero laminada en frío de 2mm de espesor. Recubierta con PVC antideslizante._x000D_
&gt; Plásticos:_x000D_
· Polietileno Rotomoldeado de baja densidad LLPE._x000D_
· El polietileno es un material incomparable que parece haber sido concebido específicamente para los juegos de_x000D_
niños_x000D_
· Inofensivo, sin agentes tóxicos, es totalmente reciclable para el respeto del medio ambiente._x000D_
· Posee aditivo Antiestático._x000D_
· Es completamente homogéneo, no se astillas, no se agrieta, no estalla ni se rasga. Resistiendo a las inclemencias_x000D_
del ambiente, no absorbe el agua y no se pudre._x000D_
· Los productos fabricados no presentan riesgo de heridas por choques o fricciones._x000D_
· Colores vivos que no deslustran en el tiempo. La incorporación en la masa de pigmentos, más un tratamiento_x000D_
anti UV garantizan decorados inalterables._x000D_
· Las pinturas (grafittis) no se adhieren y pueden retirarse fácilmente. No pueden fijarse (chicle, autoadhesivos,_x000D_
pinturas…) y resiste a la mayoría de los agentes químicos._x000D_
· El polietileno no produce efecto de relámpago. (Efecto relámpago: propagación rápida de una llama a la superficie_x000D_
de un material, sin combustión de la estructura básica en un momento preciso)._x000D_
· El material solo se puede quemar mientras permanezca en contacto con una llama en forma directa, pero si_x000D_
ésta se apaga, la combustión se detiene._x000D_
Plataformas:_x000D_
· Recubiertas de PVC antideslizante de 1.5mm de espesor, no tóxico._x000D_
_x000D_
Terminación Superficial:_x000D_
&gt; Protección contra la corrosión:_x000D_
Cañerías galvanizadas. El galvanizado proporciona una capa protectora de entre 45a 65 (µm) micrones de espesor._x000D_
&gt; Pintura Polvo Poliéster Electro-estática:_x000D_
· Desengrase Químico, controlado térmicamente a 80°C._x000D_
· Enjuague_x000D_
· Fosfatizado Químico_x000D_
· Pintura de terminación Polvo Poliéster Electro-estática, con un espesor de 100 µm. (± 20), con protección Anti UV._x000D_
· Libre de plomo. No tóxica._x000D_
GARANTIAS_x000D_
_x000D_
Garantizados por 5 años contra defectos en sus materiales, errores en su proceso productivo de fabricación y daño originados por una incorrecta instalación hecha por personal del fabricante o supervisada por éste._x000D_
Estructura de acero galvanizado con pintura electroestática, piezas galvanizadas, cuerdas y mallas. _x000D_
Piezas plásticas, piezas menores galvanizadas con pintura electroestática._x000D_
Toldos y accesorios, Postes con pintura electroestática línea sombra._x000D_
_x000D_
Las garantías tendrán vigencia a partir de la fecha de entrega o factura, según corresponda. Todas deben ser validadas por el fabricante luego de que se revise el defecto reportado por el comprador. _x000D_
Las garantías serán consideradas por las siguientes alternativas. _x000D_
• La reparación del producto sin costo adicional o sustitución del mismo por otro, previa revisión de los antecedentes de la falla reportada. _x000D_
• La garantía es solo valida al comprador original de los productos y queda invalidada si el producto es vendido a un tercero. _x000D_
• El fabricante despachará la(s) pieza(s) o producto(s) sometido a cambios sin cargo para el cliente. Todo tipo de reparación estética será realizada en terreno, excepto daño por rallado, pintura, graffiti, etc. _x000D_
• Los productos que hayan sido reparados o cambiados por concepto de garantía estarán sujetos al resto del periodo de garantía original, no más allá de la misma. _x000D_
• Toda parte o pieza de repuesto estará sujeta a garantía por el resto del periodo original, no más allá de la misma. _x000D_
• Sin perjuicio de la obligación del fabricante de reparar o reemplazar partes y/o piezas declaradas defectuosas, e ningún caso y por ningún concepto la responsabilidad del fabricante excederá el monto pagado por el valor del producto. _x000D_
_x000D_
_x000D_
Las garantías otorgadas quedarán sin efecto, si se incurriera en cualquiera de las siguientes causales: _x000D_
_x000D_
• El producto haya sido reparado o se hayan realizado modificaciones por parte de personas ajenas al fabricante._x000D_
• Que los productos presenten daño causados por uso inadecuado, diferente a las especificaciones del producto. _x000D_
• Que el producto haya sido utilizado para una finalidad distinta para la cual fue diseñado (edad, peso, uso). _x000D_
• Que la garantía haya sobrepasado los plazos cubiertos por el fabricante. _x000D_
_x000D_
Quedan expresamente excluidos de esta garantía los daños ocasionados en el producto consecuencia de: _x000D_
• Instalación y uso de condiciones diferentes a las especificadas del producto. _x000D_
• Línea Sombra, no instalado o supervisado por personal el fabricante._x000D_
• Problema de instalación de Palmeta de Goma no instalados o supervisado por personal el fabricante._x000D_
• Incendio, catástrofes naturales (inundaciones, deslizamiento de tierra, terremotos, otros.) _x000D_
• Daño producidos por actos vandálicos (Golpes, graffitis, aplicación de fuego, robo de partes y piezas, etc.) _x000D_
• Derrame de líquidos en especial corrosivos. _x000D_
• Falta de cuidado o mantenimiento de clientes. _x000D_
• Deficiencia o roturas originadas por desgaste natural por el uso en condiciones anormales previstas. _x000D_
• Factores medioambientales, como por ejemplo arena transportada por el viento, agua salada, niebla salina. _x000D_
• Rotura y desprendimiento provocado por accidentes de un tercero del cual no sea responsable nuestra empresa. _x000D_
_x000D_
_x000D_
MANTENIMIENTO_x000D_
_x000D_
SEMESTRAL_x000D_
Lavado con agua dulce general, de modo de eliminar las acumulaciones de polvo, tierra, sales y otros elementos del ambiente. _x000D_
Revisión y reparación de ralladuras en la pintura, para evitar que pudiera afectar la corrosión. _x000D_
Limpieza y lavado como remoción de pinturas o dibujos (grafitis), aplicación posterior de sello anti-grafiti, lo que evita la penetración del rayado en los elementos. _x000D_
Revisar en forma muy rigurosa toda la dotación de pernos, tornillos y golillas. Reapretar todo aquel que pudiera haberse soltado debido al uso. El juego de cuerdas se debe generar un re-aprete de pernería después de un mes instalado. _x000D_
Revisar todas las fundaciones de anclajes al suelo, cuidando que no se produzcan solturas anormales. _x000D_
_x000D_
Este mantenimiento se realiza dos (2) veces por año en las fechas acordadas previamente con la entidad y se presentan los soportes físicos y digitales a la persona designada por la entidad. _x000D_
_x000D_
El proveedor cubre la reparación y cambio de partes que estén cobijadas por la garantía, en caso de partes que requieran reparación o cambio, pero no estén cubiertas por la garantía (ejemplo: vandalismo entre otros), de existir piezas no cubiertas por la garantía se informara oportunamente a la entidad (Con el fin de evaluar la adquisición, según se estime conveniente). El proveedor cubrirá la mano de obra de la reparación o cambio del mismo elemento. 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</si>
  <si>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ancho 0.5 tira 0.95</t>
  </si>
  <si>
    <t>2250348404</t>
  </si>
  <si>
    <t>tipo espejo, manos libres    110-120 V</t>
  </si>
  <si>
    <t>En acero inoxidable sobreponer en la pared satinad</t>
  </si>
  <si>
    <t>8-AA-845</t>
  </si>
  <si>
    <t>En acero inoxidable</t>
  </si>
  <si>
    <t>Docol Importado</t>
  </si>
  <si>
    <t>Importado</t>
  </si>
  <si>
    <t>Relleno para nivelación y anclaje de equipos y est</t>
  </si>
  <si>
    <t>122164</t>
  </si>
  <si>
    <t>Endurecedor superficial para pisos con base cuarzo y cemento_x000D_
_x000D_
DESCRIPCION_x000D_
Sikafloor-3 QuartzTop Endurecedor de pisos de concreto _x000D_
Sikafloor-3 QuartzTop es un endurecedor de pisos, listo para usar, disponible en varios colores, que se incorpora superficialmente al concreto fresco. Está compuesto de cemento, pigmentos especiales, aditivos y agregados de cuarzo de gran pureza, especialmente gradados y eleccionados de acuerdo con su forma, tamaño y propiedades físicas y mecánicas._x000D_
_x000D_
USOS_x000D_
Como endurecedor superficial para pisos nuevos en concreto o mortero cementoso,_x000D_
proporcionándoles alta resistencia al desgaste._x000D_
Especialmente indicado para pisos de talleres, bodegas, canchas de tenis,_x000D_
parqueaderos, rampas, supermercados, plazas públicas, terminales de transporte,_x000D_
zonas de cargue y descargue, interiores o exteriores._x000D_
_x000D_
RENDIMIENTO_x000D_
Sikafloor-3 QuartzTop de colores debe dosificarse entre 5 y 7 kg/m2, realizar_x000D_
ensayos previos para determinar la óptima de acuerdo al color.</t>
  </si>
  <si>
    <t>Endurecedor superficial para pisos con base cuarzo</t>
  </si>
  <si>
    <t>642266-07</t>
  </si>
  <si>
    <t>Estuco plástico, listo para usar en interiores y exteriores</t>
  </si>
  <si>
    <t>Estuco plástico, listo para usar en interiores y e</t>
  </si>
  <si>
    <t>218247</t>
  </si>
  <si>
    <t>125079</t>
  </si>
  <si>
    <t>Recubrimiento inhibidor de corrosión epoxi-cemento para acero de refuerzo.</t>
  </si>
  <si>
    <t>Recubrimiento inhibidor de corrosión epoxi-cemento</t>
  </si>
  <si>
    <t>125275</t>
  </si>
  <si>
    <t>Mortero impermeable para reparaciones estructurales._x000D_
_x000D_
Mortero de reparación, modificado con polímeros, para reparaciones estructurales._x000D_
_x000D_
CONSUMO_x000D_
Aproximadamente 6,6 kg/m2 para el espesor mínimo de 3 mm. _x000D_
Aproximadamente 2,2 kg por cada litro de relleno._x000D_
_x000D_
DESCRIPCION_x000D_
SikaTop-122 es un mortero cementoso modificado con resina acrílica, de dos componentes, de consistencia pastosa, con altas resistencias mecánicas y gran adherencia al soporte, especialmente diseñado para reparaciones en elementos estructurales de concreto._x000D_
_x000D_
USOS_x000D_
Como mortero de reparación o nivelación en estructuras de concreto, tales como: vigas, columnas, postes, graderías, pilotes, tuberías, etc._x000D_
Especialmente indicado para reparaciones de gran espesor, en superficies verticales o sobre cabeza._x000D_
_x000D_
Como recubrimiento de gran adherencia, impermeable, resistente al desgaste y con altas resistencias mecánicas para la protección, reparación y mantenimiento de obras hidráulicas, galerías y túneles. Para la reparación de pisos con altas exigencias mecánicas._x000D_
Para juntas de albañilería de gran resistencia y relleno de hormigueros._x000D_
_x000D_
VENTAJAS_x000D_
• Excelente adherencia al soporte_x000D_
• Rápido desarrollo de resistencias_x000D_
• Alta resistencia a la flexión y al desgaste_x000D_
• Alta resistencia al impacto_x000D_
• Es impermeable_x000D_
• No es corrosivo ni tóxico_x000D_
• Reforzado con fibras sintéticas_x000D_
• Su aplicación no requiere formaleta.</t>
  </si>
  <si>
    <t>Mortero impermeable para reparaciones estructurale</t>
  </si>
  <si>
    <t>120979</t>
  </si>
  <si>
    <t>1530248118</t>
  </si>
  <si>
    <t>ADHESIVO EPÓXICO MULTIPROPÓSITO PARA JUNTAS RÍGIDAS EN PÁNELES DE FIBRO CEMENTO Y_x000D_
OTROS USOS._x000D_
_x000D_
DESCRIPCION DEL PRODUCTO_x000D_
Adhesivo epóxico de dos componentes, libre de solventes, con alta resistencia mecánica y adherencia._x000D_
_x000D_
USOS_x000D_
Sikadur® Panel puede ser usado solamente por profesionales con experiencia._x000D_
Como sello rígido de juntas invisibles, entre láminas de fibro cemento._x000D_
? Como relleno en orificios y para ocultar las cabezas de tornillos, para efectuar reparaciones en láminas rotas o_x000D_
vencidas._x000D_
? Reparación de labios de juntas en pavimentos y losas de concreto._x000D_
? Relleno de grietas en elementos estructurales, que no superen 5 mm de ancho._x000D_
? Como recubrimiento resistente a la abrasión en elementos de concreto._x000D_
? Pega de elementos endurecidos (concreto - concreto, acero - concreto)._x000D_
? Como sello superficial de fisuras y pega de boquillas previo a la inyección a presión con resina epóxica._x000D_
_x000D_
CARACTERISTICAS / VENTAJAS_x000D_
? Posee alta resistencia mecánica._x000D_
Su consistencia pastosa y su textura no abrasiva permitecolocar fácilmente con espátula sobre superficies verticales y sobre cabeza._x000D_
? Excelente adherencia sobre elementos endurecidos, como fibro-cemento, láminas de yeso, mampostería,_x000D_
concreto, madera, acero, etc._x000D_
? Resistencia química moderada._x000D_
? No presenta contracción._x000D_
_x000D_
Proporción de la Mezcla A: B = 2: 1 en volumen_x000D_
Consumo 21.7 kg/m en un espesor de capa de 1mm._x000D_
Nota: El tratamiento de juntas en fibrocemento contempla combinación entre juntas rígidas y flexibles. El producto Sikadur Panel sirve para tratar juntas rígidadas, para tratar las juntas flexibles debe usar el Sikafl ex-1A o_x000D_
Construction. Consulte al calculista o al fabricante de las placas, sobre el diseño de juntas rígidas y flexibles.</t>
  </si>
  <si>
    <t>309071</t>
  </si>
  <si>
    <t>Adhesivo para anclajes estructurales._x000D_
_x000D_
Consumo: 1,5 kilos por litro de relleno._x000D_
_x000D_
USOS_x000D_
• Pasta para anclaje de pernos, varillas y fijaciones especiales en concreto._x000D_
• Anclajes en mampostería_x000D_
• Pega de enchapes._x000D_
• Como sello en mantenimiento preventivo para rellenar fisuras de gran dimensión_x000D_
(menores de 6 mm), en estructuras nuevas o existentes para proteger_x000D_
el acero de refuerzo de la corrosión._x000D_
• Para fijar elementos estructurales como: prefabricados, vigas, escaleras,_x000D_
barandas, etc._x000D_
• Para la pega de elementos endurecidos como: madera, concreto, metal,_x000D_
vidrio, acero, etc._x000D_
_x000D_
VENTAJAS_x000D_
• Producto listo para usar y de fácil aplicación con Pistola AnchorFix-4._x000D_
• Insensible a la humedad antes, durante y después de curado._x000D_
• Alta resistencia y alto módulo de elasticidad._x000D_
• Excelente adherencia a mampostería, concreto, madera, acero y a la mayoría_x000D_
de materiales estructurales._x000D_
• Su consistencia pastosa es ideal para aplicaciones en vertical y sobre cabeza._x000D_
• Relación de mezcla A:B = 1:1 en volumen.</t>
  </si>
  <si>
    <t>Adhesivo para anclajes estructurales.</t>
  </si>
  <si>
    <t>305074</t>
  </si>
  <si>
    <t>Pasta epóxica para pegas de elementos estructurales_x000D_
_x000D_
_x000D_
REEMPLAZADO POR     Sikadur Crack Weld - Kit de inyección de fisuras (22/07/2016)</t>
  </si>
  <si>
    <t>Pasta epóxica para pegas de elementos estructurale</t>
  </si>
  <si>
    <t>313073</t>
  </si>
  <si>
    <t>Adhesivo para inyección de grietas en elementos no estructurales</t>
  </si>
  <si>
    <t>Adhesivo para inyección de grietas en elementos no</t>
  </si>
  <si>
    <t>313171</t>
  </si>
  <si>
    <t>Tanques de Agua Potable y residual, CON refuerzo._x000D_
Rollo de 1.55 x 20 m</t>
  </si>
  <si>
    <t>Tanques de Agua Potable y residual, CON refuerzo.R</t>
  </si>
  <si>
    <t>400695</t>
  </si>
  <si>
    <t>Impermeabilizante acrílico, elástico para cubiertas y terrazas, de gran durabilidad (10 años)._x000D_
_x000D_
Durabilidad: 7 - 10 años_x000D_
Color: Blanco, gris, verde y Rojo_x000D_
Densidad: 1.12 +/- 0.02 kg/l aprox._x000D_
% de sólidos en volumen: 58 ± 2%_x000D_
Viscosidad: 125-135 Ku_x000D_
Tiempo de secado al tacto: 1 hora (20oC y 65% HR)._x000D_
Tiempo de secado entre capas: 2-3 horas (20oC y 65% HR)._x000D_
Tiempo de secado final: 24 horas.</t>
  </si>
  <si>
    <t>Impermeabilizante acrílico, elástico para cubierta</t>
  </si>
  <si>
    <t>620028</t>
  </si>
  <si>
    <t>Impermeabilizante acrílico, elástico para cubiertas y terrazas, de alta durabilidad (5 años).</t>
  </si>
  <si>
    <t>621317</t>
  </si>
  <si>
    <t>Mayo 2021: Aumento ICCP Dic 2020 Total 5.01%.</t>
  </si>
  <si>
    <t>Componentes:_x000D_
_x000D_
233710 Barrera Epóxica Gris_x000D_
238001 Catalizador de Serie 23_x000D_
313745 Esmalte Alquídico Gris 7045_x000D_
_x000D_
Recubrimiento epóxico de dos componentes,semibrillante con curador tipo poliamida, para protección de estructuras metálicas, utilizado como capa de “Barrera” en sistemas Epóxicos y Uretanos, en ambientes corrosivos moderados._x000D_
_x000D_
USOS_x000D_
Como capa de “Barrera” en sistemas epóxicos para:_x000D_
Protección de superfi cies metálicas en ambientes corrosivos expuestos a la intemperie o en inmersión permanente._x000D_
En la industria para protección de elementos metálicos contra vapores, polvos, salpiques y derrames de productos químicos y solventes._x000D_
Incrementa la protección de “obra muerta”, cubiertas y superestructuras en buques y plataformas marinas._x000D_
Como “Acondicionador de superfi cie” en galvani zados o metales no ferrosos sobre el cual se aplique un sistema alquídico, epóxico o uretano posteriormente._x000D_
_x000D_
VENTAJAS_x000D_
Excelente formador de película como refuerzo para los sistemas epóxicos o uretanos._x000D_
Refuerza la protección contra agentes corrosivos por el efecto de “barrera” contra agentes corrosivos, vapores industriales, polvos y salpiques._x000D_
Promueve la adherencia a sistemas alquìdicos, epóxicos y Uretanos, sobre metales no ferrosos._x000D_
_x000D_
APLICACIÓN_x000D_
El producto se aplica con brocha, rodillo, equipo convencional, o equipo sin aire._x000D_
_x000D_
RENDIMIENTO TEÓRICO_x000D_
90 m²/galón a un espesor de película seca de 25,4 micrones (1,0 mils)._x000D_
El rendimiento práctico puede sufrir modifi caciones debido a perfi les de anclaje mayores que los especifi cados, corrientes de aire, alta porosidad de la superfi cie, equipo de aplicación utilizado, diseño y forma del elemento a recubrir y mayores espesores de película aplicada, etc._x000D_
Cuando se aplique con brocha, ésta debe ser de cerda animal y no de nylón._x000D_
_x000D_
EL VALOR CORRESPONDIENTE AL 27/01/2017  INCLUYE: (BALCHER : FRANLIN MILLAN- 7426611)_x000D_
LA PINTURA SIKA BARRERA EPOXICA 233710 $119.000_x000D_
CATALIZADOR    SERIE 23  238001                     $  80.920_x000D_
ESMALTE ALQUIDICO GRIS 313745                    $  83.800_x000D_
TOTAL:                                                                   $ 283.720    _x000D_
_x000D_
_x000D_
_x000D_
_x000D_
_x000D_
EL VALOR CORRESPONDIENTE AL 21/03/2015  INCLUYE:_x000D_
LA PINTURA SIKA BARRERA EPOXICA 233710 $113.680_x000D_
CATALIZADOR                                                      $  75.400_x000D_
ESMALTE ALQUIDICO BALNCO                           $  63.800_x000D_
TOTAL:                                                                   $ 252.880</t>
  </si>
  <si>
    <t>1531004106</t>
  </si>
  <si>
    <t>IGUAL A  000343</t>
  </si>
  <si>
    <t>Juego Modular tobogan doble columpio pasamanos  5-12 años Cap: 35 niños     _x000D_
_x000D_
Capacidad: 35 niños_x000D_
Edad sugerida:  5 a 12 años                                                        _x000D_
Altura Crítica de Caída: 3,69  mts_x000D_
Área de Seguridad: 11,50 x 11,10 mts_x000D_
Medidas por modulo (Largo, Ancho, Alto): 8 x 7,60 x 3,69 m_x000D_
Funciones lúdicas: Deslizarse, Juntarse, Descubrir, Trepar, Compartir, Escalar, saltar, mecerse_x000D_
_x000D_
MATERIAL_x000D_
_x000D_
Especificaciones Técnicas: _x000D_
Especificaciones Generales:_x000D_
Juego Modular, tipo Mecano, 100% desarmable por subconjuntos._x000D_
&gt; Colores de Terminación: Combinaciones estándar_x000D_
· Azul_x000D_
· Gris_x000D_
Componentes:_x000D_
&gt; Partes Metálicas:_x000D_
4 Postes Techo de 3000mm Ø 114mm. 2 Postes columpio de 2700mm x Ø 114mm._x000D_
4 Postes Trepador Argolla de 2200mm x Ø 114mm. 1 Escalera 4 peldaños._x000D_
10 Abrazaderas Plataforma de aluminio fundido. 12 Abrazadera cañería 32mm._x000D_
3 Plataforma metal desplegado. Recubierta en PVC no tóxico. 6 Abrazaderas cañería 48mm._x000D_
1 Trepador Horizontal. 1 Trepador Argolla._x000D_
14 Abrazaderas de aluminio fundido pintadas. 1 Trepador Zig-Zag._x000D_
1 Bastidor para Columpio. 1 Trepador Acceso._x000D_
6 Fijaciones Panel de aluminio fundido. 1 Reja recta._x000D_
12 Soporte tubo aluminio fundido._x000D_
&gt; Partes Plásticas (con aditivo antiestático y protección UV):_x000D_
1 Tobogán Túnel. 1 Tobogán Ondulado Doble._x000D_
1 Panel Cilindros Gato 4 Botones._x000D_
1 Techo Piramidal. 1 Salida Tobogán Doble._x000D_
1 Panel escala._x000D_
Especificaciones Técnicas:_x000D_
&gt; Aceros:_x000D_
· Postes: Cañería de Acero Norma GB/T 3091-2008 Ø 114mm x 2 mm. Galvanizada_x000D_
· Reja y Escala: Cañería de Acero Norma GB/T 3091-2008 Ø 32mm x 2.5 mm. Galvanizado._x000D_
· Plataforma: Plancha de acero laminada en frío de 2mm de espesor. Recubierta con PVC antideslizante._x000D_
&gt; Plásticos:_x000D_
· Polietileno Rotomoldeado de baja densidad LLPE._x000D_
· El polietileno es un material incomparable que parece haber sido concebido específicamente para los juegos de_x000D_
niños_x000D_
· Inofensivo, sin agentes tóxicos, es totalmente reciclable para el respeto del medio ambiente._x000D_
· Posee aditivo Antiestático._x000D_
· Es completamente homogéneo, no se astillas, no se agrieta, no estalla ni se rasga. Resistiendo a las inclemencias_x000D_
del ambiente, no absorbe el agua y no se pudre._x000D_
· Los productos fabricados no presentan riesgo de heridas por choques o fricciones._x000D_
· Colores vivos que no deslustran en el tiempo. La incorporación en la masa de pigmentos, más un tratamiento_x000D_
anti UV garantizan decorados inalterables._x000D_
· Las pinturas (grafittis) no se adhieren y pueden retirarse fácilmente. No pueden fijarse (chicle, autoadhesivos,_x000D_
pinturas…) y resiste a la mayoría de los agentes químicos._x000D_
· El polietileno no produce efecto de relámpago. (Efecto relámpago: propagación rápida de una llama a la superficie_x000D_
de un material, sin combustión de la estructura básica en un momento preciso)._x000D_
· El material solo se puede quemar mientras permanezca en contacto con una llama en forma directa, pero si_x000D_
ésta se apaga, la combustión se detiene._x000D_
&gt; Plataformas:_x000D_
· Recubiertas de PVC antideslizante de 1.5mm de espesor, no tóxico._x000D_
Terminación Superficial:_x000D_
&gt; Protección contra la corrosión:_x000D_
Cañerías galvanizadas. El galvanizado proporciona una capa protectora de entre 45a 65 (µm) micrones de espesor._x000D_
&gt; Pintura Polvo Poliéster Electro-estática:_x000D_
· Desengrase Químico, controlado térmicamente a 80°C._x000D_
· Enjuague_x000D_
· Fosfatizado Químico_x000D_
· Pintura de terminación Polvo Poliéster Electro-estática, con un espesor de 100 µm. (± 20), con protección Anti UV._x000D_
· Libre de plomo. No tóxica._x000D_
_x000D_
GARANTIAS_x000D_
_x000D_
Garantía: _x000D_
Garantizados por 5 años contra defectos en sus materiales, errores en su proceso productivo de fabricación y daño originados por una incorrecta instalación hecha por personal del fabricante o supervisada por éste._x000D_
Estructura de acero galvanizado con pintura electroestática, piezas galvanizadas, cuerdas y mallas. _x000D_
Piezas plásticas, piezas menores galvanizadas con pintura electroestática._x000D_
Toldos y accesorios, Postes con pintura electroestática línea sombra._x000D_
_x000D_
Las garantías tendrán vigencia a partir de la fecha de entrega o factura, según corresponda. Todas deben ser validadas por el fabricante luego de que se revise el defecto reportado por el comprador. _x000D_
Las garantías serán consideradas por las siguientes alternativas. _x000D_
• La reparación del producto sin costo adicional o sustitución del mismo por otro, previa revisión de los antecedentes de la falla reportada. _x000D_
• La garantía es solo valida al comprador original de los productos y queda invalidada si el producto es vendido a un tercero. _x000D_
• El fabricante despachará la(s) pieza(s) o producto(s) sometido a cambios sin cargo para el cliente. Todo tipo de reparación estética será realizada en terreno, excepto daño por rallado, pintura, graffiti, etc. _x000D_
• Los productos que hayan sido reparados o cambiados por concepto de garantía estarán sujetos al resto del periodo de garantía original, no más allá de la misma. _x000D_
• Toda parte o pieza de repuesto estará sujeta a garantía por el resto del periodo original, no más allá de la misma. _x000D_
• Sin perjuicio de la obligación del fabricante de reparar o reemplazar partes y/o piezas declaradas defectuosas, e ningún caso y por ningún concepto la responsabilidad del fabricante excederá el monto pagado por el valor del producto. _x000D_
_x000D_
_x000D_
Las garantías otorgadas quedarán sin efecto, si se incurriera en cualquiera de las siguientes causales: _x000D_
_x000D_
• El producto haya sido reparado o se hayan realizado modificaciones por parte de personas ajenas al fabricante._x000D_
• Que los productos presenten daño causados por uso inadecuado, diferente a las especificaciones del producto. _x000D_
• Que el producto haya sido utilizado para una finalidad distinta para la cual fue diseñado (edad, peso, uso). _x000D_
• Que la garantía haya sobrepasado los plazos cubiertos por el fabricante. _x000D_
_x000D_
Quedan expresamente excluidos de esta garantía los daños ocasionados en el producto consecuencia de: _x000D_
• Instalación y uso de condiciones diferentes a las especificadas del producto. _x000D_
• Línea Sombra, no instalado o supervisado por personal el fabricante._x000D_
• Problema de instalación de Palmeta de Goma no instalados o supervisado por personal el fabricante._x000D_
• Incendio, catástrofes naturales (inundaciones, deslizamiento de tierra, terremotos, otros.) _x000D_
• Daño producidos por actos vandálicos (Golpes, graffitis, aplicación de fuego, robo de partes y piezas, etc.) _x000D_
• Derrame de líquidos en especial corrosivos. _x000D_
• Falta de cuidado o mantenimiento de clientes. _x000D_
• Deficiencia o roturas originadas por desgaste natural por el uso en condiciones anormales previstas. _x000D_
• Factores medioambientales, como por ejemplo arena transportada por el viento, agua salada, niebla salina. _x000D_
• Rotura y desprendimiento provocado por accidentes de un tercero del cual no sea responsable nuestra empresa. _x000D_
_x000D_
_x000D_
MANTENIMIENTO_x000D_
_x000D_
SEMESTRAL_x000D_
Lavado con agua dulce general, de modo de eliminar las acumulaciones de polvo, tierra, sales y otros elementos del ambiente. _x000D_
Revisión y reparación de ralladuras en la pintura, para evitar que pudiera afectar la corrosión. _x000D_
Limpieza y lavado como remoción de pinturas o dibujos (grafitis), aplicación posterior de sello anti-grafiti, lo que evita la penetración del rayado en los elementos. _x000D_
Revisar en forma muy rigurosa toda la dotación de pernos, tornillos y golillas. Reapretar todo aquel que pudiera haberse soltado debido al uso. El juego de cuerdas se debe generar un re-aprete de pernería después de un mes instalado. _x000D_
Revisar todas las fundaciones de anclajes al suelo, cuidando que no se produzcan solturas anormales. _x000D_
_x000D_
Este mantenimiento se realiza dos (2) veces por año en las fechas acordadas previamente con la entidad y se presentan los soportes físicos y digitales a la persona designada por la entidad. _x000D_
_x000D_
El proveedor cubre la reparación y cambio de partes que estén cobijadas por la garantía, en caso de partes que requieran reparación o cambio, pero no estén cubiertas por la garantía (ejemplo: vandalismo entre otros), de existir piezas no cubiertas por la garantía se informara oportunamente a la entidad (Con el fin de evaluar la adquisición, según se estime conveniente). El proveedor cubrirá la mano de obra de la reparación o cambio del mismo elemento. 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</si>
  <si>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trepar ,escalar deslizar, 3 a 14 años Cap: 11 niños  _x000D_
_x000D_
CARACTERISTICAS:_x000D_
Capacidad: 11 niños_x000D_
Edad sugerida: 3 a 14 años                                                                   _x000D_
Altura Crítica de Caída: 2.7m_x000D_
Área de Seguridad: 31m2_x000D_
Medidas por modulo (Largo, Ancho, Alto): 3 M *1,85 M*3 M_x000D_
Funciones lúdicas: Trepar, deslizarse y escalar_x000D_
_x000D_
Componentes: Escalera para trepar, muro de escalada, tubo de bomberos, Escalera curva._x000D_
MATERIALES:_x000D_
Los tableros lacados_x000D_
 se han elaborado a partir de un contrachapado de 22 mm, de muy alta calidad. Está formado por láminas finas de abedul, lo que le confiere una longevidad y una resistencia mecánica excepcional. La coloración mediante pulverización electroestática de laca de poliuretano de doble componente sin materiales pesados garantiza una gran resistencia a las potenciales agresiones químicas, como productos de mantenimiento anti-grafiti._x000D_
Los postes cuadrados  de 95 mm de lado están elaborados en madera de pino laminada y encolada, tratados sin cromo ni arsénico. Exento de astillas, la lámina encolada garantiza una gran solidez y una estabilidad dimensional. Están protegidos contra los ataques de hongos y de insectos. _x000D_
Los cabezales, remachados en el poste, son de poliamida inyectada._x000D_
Los suelos y el muro de escalada se elaboran con paneles de contrachapado de alta calidad, de 22 mm de espesor, compuestos de láminas de abedul. La superficie está recubierta de una película de resina fenólica antideslizante._x000D_
Los tubos  son de acero inoxidable de Ø 40 mm, garantizando la longevidad y la estética del juego al cabo de los años._x000D_
Las piezas de unión  están moldeadas en poliamida cargada, no tóxicas, no inflamables, resistentes a los choques y a los rayos ultravioletas, garantizando la robustez del juego y la resistencia frente al vandalismo._x000D_
Las ranitas de escalada  son de poliamida inyectada, que concilia rigidez y solidez._x000D_
La tornillería en acero inoxidable está protegida por cápsulas anti vandalismo en poliamida._x000D_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actos vandálicos o por condiciones específicas del clima._x000D_
-Asegurarse que todos los anclajes estén fijos._x000D_
-Revisar si faltan piezas o si hay piezas partidas._x000D_
-Revisar si las tapas de seguridad están en su puesto._x000D_
_x000D_
TRIMESTRAL_x000D_
_x000D_
Revisión funcional del juego para asegurarse que el equipo esté funcionando correctamente._x000D_
Revisar todos los anclajes_x000D_
Revisar la estabilidad del juego._x000D_
Inspeccionar los niveles de desgaste en pisos, barras, cuerdas y cadenas._x000D_
_x000D_
ANUAL_x000D_
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OBSERVACIONES_x000D_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</si>
  <si>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circuito destrezas mediano mas de 6 años Cap: 17 niños _x000D_
_x000D_
CARACTERISTICAS:_x000D_
Capacidad: 17 niños_x000D_
Edad sugerida: 3 a 14 años                                                                   _x000D_
Altura Crítica de Caída: 2.4m_x000D_
Área de Seguridad: 66.5 m2_x000D_
Medidas por modulo (Largo, Ancho, Alto): 7.97 x 4.8 x 3.3 m _x000D_
Funciones lúdicas: Trepar, deslizarse, escalar, juntarse, colgarse, girar, atravesar_x000D_
_x000D_
Componentes: Torre, arco grande, mastil para trepar, red inclinada, tobogan rapido, rueda de giro._x000D_
_x000D_
MATERIALES:_x000D_
_x000D_
Los postes son de acero galvanizado lacado, de 125 mm de diámetro. El acabado con apariencia de granito en dos tonos de gris, presenta ligeros relieves y confiere una mejor resistencia a las ralladuras. Los cabezales son de poliamida inyectada._x000D_
_x000D_
Los tableros se  elaboran  a  partir  de  un  material  compacto  (HPL)  de  12,5  mm  de espesor con estructura antideslizante._x000D_
Están  reforzados  mediante  soportes  de  acero  galvanizado  lacado,  situados  en  la  parte inferior de las plataformas._x000D_
Los  tubos de  acero  inoxidable  garantizan  la  longevidad  y  la  estética  del  juego  a_x000D_
lo largo de los años._x000D_
Las  piezas  de  unión están   moldeadas   en   poliamida   cargada,   no   tóxicas,   no inflamables,  resistentes  a  los  choques  y  a  los  rayos  ultravioletas,  garantizando  la  robustez del juego y la resistencia frente al vandalismo_x000D_
Las   cuerdas se elaboran con cable de acero galvanizado recubierto    de poliéster._x000D_
Las esferas en poliamida inyectada garantizan la unión y el mantenimiento de las cuerdas._x000D_
Las  ranitas  de  escalada son   de   poliamida   inyectada,   que   concilia   rigidez y solidez._x000D_
Los  manguitos, realizados  en  poliamida  inyectada,  permiten  fijar  las  plataformas y demás elementos lúdicos a los postes._x000D_
La tornillería de acero inoxidable está protegida por cápsulas anti-vandalismo de poliamida_x000D_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actos vandálicos o por condiciones específicas del clima._x000D_
-Asegurarse que todos los anclajes estén fijos._x000D_
-Revisar si faltan piezas o si hay piezas partidas._x000D_
-Revisar si las tapas de seguridad están en su puesto._x000D_
_x000D_
TRIMESTRAL_x000D_
_x000D_
Revisión funcional del juego para asegurarse que el equipo esté funcionando correctamente._x000D_
Revisar todos los anclajes_x000D_
Revisar la estabilidad del juego._x000D_
Inspeccionar los niveles de desgaste en pisos, barras, cuerdas y cadenas._x000D_
_x000D_
ANUAL_x000D_
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OBSERVACIONES_x000D_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</si>
  <si>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circuito destrezas multifunción mas de 6 años Cap: 31 niños_x000D_
_x000D_
CARACTERISTICAS:_x000D_
Capacidad: 31 niños_x000D_
Edad sugerida: Mas de 6 años                                                                   _x000D_
Altura Crítica de Caída: 3.0 m_x000D_
Área de Seguridad: 105 m2_x000D_
Medidas por modulo (Largo, Ancho, Alto): 10.8 x 6.84 x 3.4 m _x000D_
Funciones lúdicas: Trepar, deslizarse, escalar, juntarse, colgarse, girar, atravesar, equilibrio_x000D_
_x000D_
Componentes: Torre, arco grande, mastil para trepar, red, tobogan rapido, rueda de giro, plataforma, pasamanos._x000D_
_x000D_
MATERIALES:_x000D_
_x000D_
Los postes son de acero galvanizado lacado, de 125 mm de diámetro. El acabado con apariencia de granito en dos tonos de gris, presenta ligeros relieves y confiere una mejor resistencia a las ralladuras. Los cabezales son de poliamida inyectada._x000D_
_x000D_
Los tableros se  elaboran  a  partir  de  un  material  compacto  (HPL)  de  12,5  mm  de espesor con estructura antideslizante._x000D_
Están  reforzados  mediante  soportes  de  acero  galvanizado  lacado,  situados  en  la  parte inferior de las plataformas._x000D_
Los  tubos de  acero  inoxidable  garantizan  la  longevidad  y  la  estética  del  juego  a_x000D_
lo largo de los años._x000D_
Las  piezas  de  unión están   moldeadas   en   poliamida   cargada,   no   tóxicas,   no inflamables,  resistentes  a  los  choques  y  a  los  rayos  ultravioletas,  garantizando  la  robustez del juego y la resistencia frente al vandalismo_x000D_
Las   cuerdas se elaboran con cable de acero galvanizado recubierto    de poliéster._x000D_
Las esferas en poliamida inyectada garantizan la unión y el mantenimiento de las cuerdas._x000D_
Las  ranitas  de  escalada son   de   poliamida   inyectada,   que   concilia   rigidez y solidez._x000D_
Los  manguitos, realizados  en  poliamida  inyectada,  permiten  fijar  las  plataformas y demás elementos lúdicos a los postes._x000D_
La tornillería de acero inoxidable está protegida por cápsulas anti-vandalismo de poliamida_x000D_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actos vandálicos o por condiciones específicas del clima._x000D_
-Asegurarse que todos los anclajes estén fijos._x000D_
-Revisar si faltan piezas o si hay piezas partidas._x000D_
-Revisar si las tapas de seguridad están en su puesto._x000D_
_x000D_
TRIMESTRAL_x000D_
_x000D_
Revisión funcional del juego para asegurarse que el equipo esté funcionando correctamente._x000D_
Revisar todos los anclajes_x000D_
Revisar la estabilidad del juego._x000D_
Inspeccionar los niveles de desgaste en pisos, barras, cuerdas y cadenas._x000D_
_x000D_
ANUAL_x000D_
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OBSERVACIONES_x000D_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</si>
  <si>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Juegocuerdaspiramidal 5-12 añosCap:43niñosH=3,90 m _x000D_
_x000D_
CARACTERISTICAS_x000D_
_x000D_
Capacidad: 43 niños_x000D_
Edad sugerida: 5 a 12 años                                                                   _x000D_
Altura Crítica de Caída: 1.83 m_x000D_
Área de Seguridad: Diámetro 140.30m2_x000D_
Medidas por modulo (Largo, Ancho, Alto): 8.20m x 8.20m x 3.90 m_x000D_
Funciones lúdicas: Trepar, imaginar, encontrarse, escalar._x000D_
_x000D_
MATERIALES_x000D_
_x000D_
Materiales: POSTES DE SOPORTE: Esta será una tubería de acero galvanizado OD de 5 1/2 "(139.8mm), acabada con recubrimiento de polvo de poliéster. _x000D_
POST SHIELDS: cuando sea necesario, estos rodearán por completo el poste para rellenar las aberturas en la red, evitando las trampas. Los escudos estarán hechos de un material de caucho flexible reforzado con textiles y asegurados con pernos. _x000D_
REDES DE ESCALADA: Se trata de un cable de cable de poliamida (nylon) de 20 mm de diámetro y 22 mm de diámetro con protección UV y solución ignífuga. Cada cuerda consta de 6 hilos que contienen cada uno 24 cordones de refuerzo de acero dentro de un manguito de poliamida, envueltos alrededor de un núcleo de poliamida sólida para un total de 144 cordones de refuerzo de acero; cada extremo del cable tiene un lazo de unión conectado al cable con una manga de aluminio acabada y alineada con una barra de desgaste de acero galvanizado. Los cables de borde contendrán un núcleo sólido de cables de acero arrollado en lugar del núcleo de poliamida para un total de 168 hilos de refuerzo de acero. La cuerda debe alcanzar una clasificación de solidez del color Clase 7-8. _x000D_
NUDOS DE BOLA: Esta será una bola de aluminio comprimida de una sola pieza, comprimida en su lugar con una fuerza de 150,000 libras (667 kN) para evitar que la conexión se mueva y ocasione un desgaste prematuro del cable. _x000D_
SUJETADORES BÁSICOS: Todos los sujetadores para accesorios de componentes son de acero inoxidable. _x000D_
TENSORES: Estos serán de aleación de acero que soportará una carga máxima de más de 87,675 libras de fuerza (390 kN) a lo largo del eje principal. _x000D_
PLACAS DE MONTAJE: Estas estarán hechas de acero galvanizado. Los anclajes de esquina contendrán múltiples puntos de conexión para permitir la capacidad de ajuste de los tensores y la conexión de una cuerda de seguridad. Los anclajes del mástil central consistirán en un poste corto que estabilizará el mástil y un anillo de anclaje que asegurará el ensamblaje al concreto. Este conjunto de dos piezas permite un posicionamiento fino del poste de postes que se realizará durante la instalación, facilitando y simplificando el proceso. _x000D_
PERNOS DE ANCLAJE: Las placas de montaje se fijarán a bloques de hormigón con pernos de anclaje de "L" de 7/8 "(22 mm) de diámetro x 20" de largo, insertados en el concreto húmedo cuando se vierten. _x000D_
_x000D_
GARANTIAS_x000D_
_x000D_
Productos libres de defectos en materiales o mano de obra por un período de (1) un año durante el uso e instalación normales y de acuerdo con nuestras especificaciones publicadas._x000D_
Las garantías limitadas adicionales cubren los Productos contra los defectos causados por el deterioro que afecta la integridad estructural del equipo durante los siguientes períodos a partir de la fecha de venta y / o entrega:_x000D_
Garantía limitada de 5 años para componentes tubulares de aluminio y acero, y conectores de aluminio y acero inoxidable, con exclusión de defectos cosméticos._x000D_
_x000D_
Garantía limitada de 15 años en cubiertas de acero recubiertas de PVC, con exclusión de defectos cosméticos._x000D_
Garantía limitada de 15 años para rodamientos de nylon y piezas de unión de anillo, con exclusión de defectos cosméticos._x000D_
Garantía limitada de 10 años en la rotura del cable, con exclusión de defectos cosméticos._x000D_
Garantía limitada de 5 años en asientos de goma o tapetes de goma para eventos netos, con la exclusión de defectos cosméticos._x000D_
Garantía limitada de 5 años en componentes de aluminio de Happy Swing Seat, con exclusión de defectos cosméticos._x000D_
Garantía limitada de 3 años sobre el desgaste prematuro de los cables de nylon, con la exclusión de defectos cosméticos._x000D_
La determinación de lo que constituye un desgaste prematuro será a discreción del fabricante._x000D_
Garantía limitada de 1 año en la cadena de acero inoxidable para Happy Swing, con exclusión de defectos cosméticos._x000D_
Garantía limitada de 1 año en el parachoques de goma para Happy Swing, con la exclusión de defectos cosméticos._x000D_
Garantía limitada de 1 año en bujes de nylon para Happy Swing, con exclusión de defectos cosméticos._x000D_
_x000D_
La garantía mencionada anteriormente es válida solo si las estructuras se levantan de conformidad con las instrucciones y procedimientos de instalación proporcionados por el fabricante utilizando partes aprobadas; se han mantenido e inspeccionado de acuerdo con las instrucciones del fabricante; han sido sometidos a un uso normal para el propósito para el cual fueron diseñados los productos; no han sido sometidos a vandalismo, mal uso, negligencia o accidente; no han sido sometidos a adición o sustitución de partes; y no han sido modificados, alterados o reparados por personas que no sean del fabricante o sus designados en ningún aspecto que, a juicio del fabricante, afecte la condición o el funcionamiento de las estructuras._x000D_
Esta garantía no cubre artículos cosméticos (como rasguños, abolladuras, marcas, decoloración, decoloración y desgaste), pintura, desgaste normal o daños debidos a la verificación y deformación._x000D_
Estas garantías cubren el reemplazo o la reparación, a discreción del Fabricante, de cualquier Producto de acuerdo con las descripciones anteriores. Estas garantías no cubren los costos de transporte más allá del costo de envío a la ubicación del Comprador (o al agente del Comprador) y los costos de instalación en el sitio, excepto cuando se hacen arreglos específicos con el consentimiento por escrito del Fabricante._x000D_
_x000D_
MANTENIMIENTO_x000D_
El alcance del mantenimiento contempla inspección de uniones, cambio de tornillería, repuestos como tapas y capuchones antivandálicos, lavado general del equipo (No contempla repuestos como parales, postes, redes, rodaderos o algún elemento de la estructura)_x000D_
TRIMESTRAL_x000D_
Revisión de la superficie de seguridad para asegurarse que no esté suelto ningún tensor y las placas de anclaje están cubiertas._x000D_
Comprobar si hay signos de desgaste en las cuerdas y las uniones, si es necesario se cambiarán las piezas que presenten desgaste significativo que representen algún peligro para los usuarios (Estas piezas no están incluidas)_x000D_
Comprobar si hay desgaste en el revestimiento de poliéster de los cables._x000D_
SEMESTRAL_x000D_
Descubrir los tensores, si están sueltos, y asegurarse que están correctamente conectados._x000D_
Inspeccionar visualmente todas las conexiones para detectar signos de desgaste o agrietamiento._x000D_
Comprobar que los postes están correctamente asentados en las placas de anclaje, no se permiten más de 20 grados de movimiento en cualquier dirección. Revisar las tapas de los postes para asegurarse que estén correctamente asentados._x000D_
ANUAL_x000D_
Limpiar a fondo_x000D_
Revisar la estructura de soporte_x000D_
Revisar todos los sistemas de anclajes_x000D_
Inspección de cajas._x000D_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</si>
  <si>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Juegocuerdas doble piramidal 6-12 años Cap: 60 niños_x000D_
_x000D_
CARACTERISTICAS_x000D_
_x000D_
Capacidad: 60 niños_x000D_
Edad sugerida: 6 a 12 años                                                                   _x000D_
Altura Crítica de Caída: 1.83  m_x000D_
Área de Seguridad: Diámetro 16.30 m x 11.00 m_x000D_
Medidas por modulo (Largo, Ancho, Alto): 13.3 m x 8.0 m x 3.90 m_x000D_
Funciones lúdicas: Trepar, imaginar, encontrarse, escalar._x000D_
_x000D_
MATERIALES_x000D_
_x000D_
Materiales: _x000D_
POSTES DE SOPORTE: Esta será una tubería de acero galvanizado OD de 5 1/2 "(139.8mm), acabada con recubrimiento de polvo de poliéster. _x000D_
POST SHIELDS: cuando sea necesario, estos rodearán por completo el poste para rellenar las aberturas en la red, evitando las trampas. Los escudos estarán hechos de un material de caucho flexible reforzado con textiles y asegurados con pernos. _x000D_
REDES DE ESCALADA: Se trata de un cable de cable de poliamida (nylon) de 20 mm de diámetro y 22 mm de diámetro con protección UV y solución ignífuga. Cada cuerda consta de 6 hilos que contienen cada uno 24 cordones de refuerzo de acero dentro de un manguito de poliamida, envueltos alrededor de un núcleo de poliamida sólida para un total de 144 cordones de refuerzo de acero; cada extremo del cable tiene un lazo de unión conectado al cable con una manga de aluminio acabada y alineada con una barra de desgaste de acero galvanizado. Los cables de borde contendrán un núcleo sólido de cables de acero arrollado en lugar del núcleo de poliamida para un total de 168 hilos de refuerzo de acero. La cuerda debe alcanzar una clasificación de solidez del color Clase 7-8. _x000D_
NUDOS DE BOLA: Esta será una bola de aluminio comprimida de una sola pieza, comprimida en su lugar con una fuerza de 150,000 libras (667 kN) para evitar que la conexión se mueva y ocasione un desgaste prematuro del cable. _x000D_
SUJETADORES BÁSICOS: Todos los sujetadores para accesorios de componentes son de acero inoxidable. _x000D_
TENSORES: Estos serán de aleación de acero que soportará una carga máxima de más de 87,675 libras de fuerza (390 kN) a lo largo del eje principal. _x000D_
PLACAS DE MONTAJE: Estas estarán hechas de acero galvanizado. Los anclajes de esquina contendrán múltiples puntos de conexión para permitir la capacidad de ajuste de los tensores y la conexión de una cuerda de seguridad. Los anclajes del mástil central consistirán en un poste corto que estabilizará el mástil y un anillo de anclaje que asegurará el ensamblaje al concreto. Este conjunto de dos piezas permite un posicionamiento fino del poste de postes que se realizará durante la instalación, facilitando y simplificando el proceso. _x000D_
PERNOS DE ANCLAJE: Las placas de montaje se fijarán a bloques de hormigón con pernos de anclaje de "L" de 7/8 "(22 mm) de diámetro x 20" (500 mm) de largo, insertados en el concreto húmedo cuando se vierten. _x000D_
_x000D_
GARANTIAS_x000D_
_x000D_
Productos libres de defectos en materiales o mano de obra por un período de (1) un año durante el uso e instalación normales y de acuerdo con nuestras especificaciones publicadas._x000D_
Las garantías limitadas adicionales cubren los Productos contra los defectos causados por el deterioro que afecta la integridad estructural del equipo durante los siguientes períodos a partir de la fecha de venta y / o entrega:_x000D_
Garantía limitada de 5 años para componentes tubulares de aluminio y acero, y conectores de aluminio y acero inoxidable, con exclusión de defectos cosméticos._x000D_
_x000D_
Garantía limitada de 15 años en cubiertas de acero recubiertas de PVC, con exclusión de defectos cosméticos._x000D_
Garantía limitada de 15 años para rodamientos de nylon y piezas de unión de anillo, con exclusión de defectos cosméticos._x000D_
Garantía limitada de 10 años en la rotura del cable, con exclusión de defectos cosméticos._x000D_
Garantía limitada de 5 años en asientos de goma o tapetes de goma para eventos netos, con la exclusión de defectos cosméticos._x000D_
Garantía limitada de 5 años en componentes de aluminio de Happy Swing Seat, con exclusión de defectos cosméticos._x000D_
Garantía limitada de 3 años sobre el desgaste prematuro de los cables de nylon, con la exclusión de defectos cosméticos._x000D_
La determinación de lo que constituye un desgaste prematuro será a discreción del fabricante._x000D_
Garantía limitada de 1 año en la cadena de acero inoxidable para Happy Swing, con exclusión de defectos cosméticos._x000D_
Garantía limitada de 1 año en el parachoques de goma para Happy Swing, con la exclusión de defectos cosméticos._x000D_
Garantía limitada de 1 año en bujes de nylon para Happy Swing, con exclusión de defectos cosméticos._x000D_
_x000D_
La garantía mencionada anteriormente es válida solo si las estructuras se levantan de conformidad con las instrucciones y procedimientos de instalación proporcionados por el fabricante utilizando partes aprobadas; se han mantenido e inspeccionado de acuerdo con las instrucciones del fabricante; han sido sometidos a un uso normal para el propósito para el cual fueron diseñados los productos; no han sido sometidos a vandalismo, mal uso, negligencia o accidente; no han sido sometidos a adición o sustitución de partes; y no han sido modificados, alterados o reparados por personas que no sean del fabricante o sus designados en ningún aspecto que, a juicio del fabricante, afecte la condición o el funcionamiento de las estructuras._x000D_
Esta garantía no cubre artículos cosméticos (como rasguños, abolladuras, marcas, decoloración, decoloración y desgaste), pintura, desgaste normal o daños debidos a la verificación y deformación._x000D_
Estas garantías cubren el reemplazo o la reparación, a discreción del Fabricante, de cualquier Producto de acuerdo con las descripciones anteriores. Estas garantías no cubren los costos de transporte más allá del costo de envío a la ubicación del Comprador (o al agente del Comprador) y los costos de instalación en el sitio, excepto cuando se hacen arreglos específicos con el consentimiento por escrito del Fabricante._x000D_
_x000D_
_x000D_
MANTENIMIENTO_x000D_
El alcance del mantenimiento contempla inspección de uniones, cambio de tornillería, repuestos como tapas y capuchones antivandálicos, lavado general del equipo (No contempla repuestos como parales, postes, redes, rodaderos o algún elemento de la estructura)_x000D_
TRIMESTRAL_x000D_
Revisión de la superficie de seguridad para asegurarse que no esté suelto ningún tensor y las placas de anclaje están cubiertas._x000D_
Comprobar si hay signos de desgaste en las cuerdas y las uniones, si es necesario se cambiarán las piezas que presenten desgaste significativo que representen algún peligro para los usuarios (Estas piezas no están incluidas)_x000D_
Comprobar si hay desgaste en el revestimiento de poliéster de los cables._x000D_
SEMESTRAL_x000D_
Descubrir los tensores, si están sueltos, y asegurarse que están correctamente conectados._x000D_
Inspeccionar visualmente todas las conexiones para detectar signos de desgaste o agrietamiento._x000D_
Comprobar que los postes están correctamente asentados en las placas de anclaje, no se permiten más de 20 grados de movimiento en cualquier dirección. Revisar las tapas de los postes para asegurarse que estén correctamente asentados._x000D_
ANUAL_x000D_
Limpiar a fondo_x000D_
Revisar la estructura de soporte_x000D_
Revisar todos los sistemas de anclajes_x000D_
Inspección de cajas._x000D_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</si>
  <si>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Juegocuerdas piramidal 5-12 años Cap: 62 niños H=5,7 m_x000D_
_x000D_
CARACTERISTICAS_x000D_
_x000D_
Capacidad: 62 niños_x000D_
Edad sugerida: 6 a 12 años                                                                   _x000D_
Altura Crítica de Caída: 1.92  m_x000D_
Área de Seguridad: Diámetro 12.9 m x 12.9 m_x000D_
Medidas por modulo (Largo, Ancho, Alto):  9.90 m x 9.90 m x 5.70 m_x000D_
Funciones lúdicas: Trepar, imaginar, encontrarse, escalar._x000D_
_x000D_
MATERIALES_x000D_
_x000D_
Materiales: _x000D_
POSTES DE SOPORTE: Esta será una tubería de acero galvanizado OD de 5 1/2 "(139.8mm), acabada con recubrimiento de polvo de poliéster. _x000D_
POST SHIELDS: cuando sea necesario, estos rodearán por completo el poste para rellenar las aberturas en la red, evitando las trampas. Los escudos estarán hechos de un material de caucho flexible reforzado con textiles y asegurados con pernos. _x000D_
REDES DE ESCALADA: Se trata de un cable de cable de poliamida (nylon) de 20 mm de diámetro y 22 mm de diámetro con protección UV y solución ignífuga. Cada cuerda consta de 6 hilos que contienen cada uno 24 cordones de refuerzo de acero dentro de un manguito de poliamida, envueltos alrededor de un núcleo de poliamida sólida para un total de 144 cordones de refuerzo de acero; cada extremo del cable tiene un lazo de unión conectado al cable con una manga de aluminio acabada y alineada con una barra de desgaste de acero galvanizado. Los cables de borde contendrán un núcleo sólido de cables de acero arrollado en lugar del núcleo de poliamida para un total de 168 hilos de refuerzo de acero. La cuerda debe alcanzar una clasificación de solidez del color Clase 7-8. _x000D_
NUDOS DE BOLA: Esta será una bola de aluminio comprimida de una sola pieza, comprimida en su lugar con una fuerza de 150,000 libras (667 kN) para evitar que la conexión se mueva y ocasione un desgaste prematuro del cable. _x000D_
SUJETADORES BÁSICOS: Todos los sujetadores para accesorios de componentes son de acero inoxidable. _x000D_
TENSORES: Estos serán de aleación de acero que soportará una carga máxima de más de 87,675 libras de fuerza (390 kN) a lo largo del eje principal. _x000D_
PLACAS DE MONTAJE: Estas estarán hechas de acero galvanizado. Los anclajes de esquina contendrán múltiples puntos de conexión para permitir la capacidad de ajuste de los tensores y la conexión de una cuerda de seguridad. Los anclajes del mástil central consistirán en un poste corto que estabilizará el mástil y un anillo de anclaje que asegurará el ensamblaje al concreto. Este conjunto de dos piezas permite un posicionamiento fino del poste de postes que se realizará durante la instalación, facilitando y simplificando el proceso. _x000D_
PERNOS DE ANCLAJE: Las placas de montaje se fijarán a bloques de hormigón con pernos de anclaje de "L" de 7/8 "(22 mm) de diámetro x 20" (500 mm) de largo, insertados en el concreto húmedo cuando se vierten. _x000D_
_x000D_
GARANTIAS_x000D_
_x000D_
Productos libres de defectos en materiales o mano de obra por un período de (1) un año durante el uso e instalación normales y de acuerdo con nuestras especificaciones publicadas._x000D_
Las garantías limitadas adicionales cubren los Productos contra los defectos causados por el deterioro que afecta la integridad estructural del equipo durante los siguientes períodos a partir de la fecha de venta y / o entrega:_x000D_
Garantía limitada de 5 años para componentes tubulares de aluminio y acero, y conectores de aluminio y acero inoxidable, con exclusión de defectos cosméticos._x000D_
_x000D_
Garantía limitada de 15 años en cubiertas de acero recubiertas de PVC, con exclusión de defectos cosméticos._x000D_
Garantía limitada de 15 años para rodamientos de nylon y piezas de unión de anillo, con exclusión de defectos cosméticos._x000D_
Garantía limitada de 10 años en la rotura del cable, con exclusión de defectos cosméticos._x000D_
Garantía limitada de 5 años en asientos de goma o tapetes de goma para eventos netos, con la exclusión de defectos cosméticos._x000D_
Garantía limitada de 5 años en componentes de aluminio de Happy Swing Seat, con exclusión de defectos cosméticos._x000D_
Garantía limitada de 3 años sobre el desgaste prematuro de los cables de nylon, con la exclusión de defectos cosméticos._x000D_
La determinación de lo que constituye un desgaste prematuro será a discreción del fabricante._x000D_
Garantía limitada de 1 año en la cadena de acero inoxidable para Happy Swing, con exclusión de defectos cosméticos._x000D_
Garantía limitada de 1 año en el parachoques de goma para Happy Swing, con la exclusión de defectos cosméticos._x000D_
Garantía limitada de 1 año en bujes de nylon para Happy Swing, con exclusión de defectos cosméticos._x000D_
_x000D_
La garantía mencionada anteriormente es válida solo si las estructuras se levantan de conformidad con las instrucciones y procedimientos de instalación proporcionados por el fabricante utilizando partes aprobadas; se han mantenido e inspeccionado de acuerdo con las instrucciones del fabricante; han sido sometidos a un uso normal para el propósito para el cual fueron diseñados los productos; no han sido sometidos a vandalismo, mal uso, negligencia o accidente; no han sido sometidos a adición o sustitución de partes; y no han sido modificados, alterados o reparados por personas que no sean del fabricante o sus designados en ningún aspecto que, a juicio del fabricante, afecte la condición o el funcionamiento de las estructuras._x000D_
Esta garantía no cubre artículos cosméticos (como rasguños, abolladuras, marcas, decoloración, decoloración y desgaste), pintura, desgaste normal o daños debidos a la verificación y deformación._x000D_
Estas garantías cubren el reemplazo o la reparación, a discreción del Fabricante, de cualquier Producto de acuerdo con las descripciones anteriores. Estas garantías no cubren los costos de transporte más allá del costo de envío a la ubicación del Comprador (o al agente del Comprador) y los costos de instalación en el sitio, excepto cuando se hacen arreglos específicos con el consentimiento por escrito del Fabricante._x000D_
_x000D_
_x000D_
MANTENIMIENTO_x000D_
El alcance del mantenimiento contempla inspección de uniones, cambio de tornillería, repuestos como tapas y capuchones antivandálicos, lavado general del equipo (No contempla repuestos como parales, postes, redes, rodaderos o algún elemento de la estructura)_x000D_
TRIMESTRAL_x000D_
Revisión de la superficie de seguridad para asegurarse que no esté suelto ningún tensor y las placas de anclaje están cubiertas._x000D_
Comprobar si hay signos de desgaste en las cuerdas y las uniones, si es necesario se cambiarán las piezas que presenten desgaste significativo que representen algún peligro para los usuarios (Estas piezas no están incluidas)_x000D_
Comprobar si hay desgaste en el revestimiento de poliéster de los cables._x000D_
SEMESTRAL_x000D_
Descubrir los tensores, si están sueltos, y asegurarse que están correctamente conectados._x000D_
Inspeccionar visualmente todas las conexiones para detectar signos de desgaste o agrietamiento._x000D_
Comprobar que los postes están correctamente asentados en las placas de anclaje, no se permiten más de 20 grados de movimiento en cualquier dirección. Revisar las tapas de los postes para asegurarse que estén correctamente asentados._x000D_
ANUAL_x000D_
Limpiar a fondo_x000D_
Revisar la estructura de soporte_x000D_
Revisar todos los sistemas de anclajes_x000D_
Inspección de cajas._x000D_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</si>
  <si>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red araña 6-12 años Cap: 11 niños_x000D_
_x000D_
CARACTERISTICAS_x000D_
_x000D_
Capacidad: 11 niños_x000D_
Edad sugerida: 6 a 12 años                                                                   _x000D_
Altura Crítica de Caída: 1.50   m_x000D_
Área de Seguridad: Diámetro1.50 m_x000D_
Medidas por modulo (Largo, Ancho, Alto):  Diametro 7.50 m x 1.55 m_x000D_
Funciones lúdicas: Trepar, imaginar, encontrarse, escalar._x000D_
_x000D_
MATERIALES_x000D_
_x000D_
Materiales: _x000D_
POSTES DE SOPORTE: Esta será una tubería de acero galvanizado OD de 5 1/2 "(139.8mm), acabada con recubrimiento de polvo de poliéster. _x000D_
POST SHIELDS: cuando sea necesario, estos rodearán por completo el poste para rellenar las aberturas en la red, evitando las trampas. Los escudos estarán hechos de un material de caucho flexible reforzado con textiles y asegurados con pernos. _x000D_
REDES DE ESCALADA: Se trata de un cable de cable de poliamida (nylon) de 20 mm de diámetro y 22 mm de diámetro con protección UV y solución ignífuga. Cada cuerda consta de 6 hilos que contienen cada uno 24 cordones de refuerzo de acero dentro de un manguito de poliamida, envueltos alrededor de un núcleo de poliamida sólida para un total de 144 cordones de refuerzo de acero; cada extremo del cable tiene un lazo de unión conectado al cable con una manga de aluminio acabada y alineada con una barra de desgaste de acero galvanizado. Los cables de borde contendrán un núcleo sólido de cables de acero arrollado en lugar del núcleo de poliamida para un total de 168 hilos de refuerzo de acero. La cuerda debe alcanzar una clasificación de solidez del color Clase 7-8. _x000D_
NUDOS DE BOLA: Esta será una bola de aluminio comprimida de una sola pieza, comprimida en su lugar con una fuerza de 150,000 libras (667 kN) para evitar que la conexión se mueva y ocasione un desgaste prematuro del cable. _x000D_
SUJETADORES BÁSICOS: Todos los sujetadores para accesorios de componentes son de acero inoxidable. _x000D_
TENSORES: Estos serán de aleación de acero que soportará una carga máxima de más de 87,675 libras de fuerza (390 kN) a lo largo del eje principal. _x000D_
PLACAS DE MONTAJE: Estas estarán hechas de acero galvanizado. Los anclajes de esquina contendrán múltiples puntos de conexión para permitir la capacidad de ajuste de los tensores y la conexión de una cuerda de seguridad. Los anclajes del mástil central consistirán en un poste corto que estabilizará el mástil y un anillo de anclaje que asegurará el ensamblaje al concreto. Este conjunto de dos piezas permite un posicionamiento fino del poste de postes que se realizará durante la instalación, facilitando y simplificando el proceso. _x000D_
PERNOS DE ANCLAJE: Las placas de montaje se fijarán a bloques de hormigón con pernos de anclaje de "L" de 7/8 "(22 mm) de diámetro x 20" (500 mm) de largo, insertados en el concreto húmedo cuando se vierten. _x000D_
_x000D_
GARANTIAS_x000D_
_x000D_
Productos libres de defectos en materiales o mano de obra por un período de (1) un año durante el uso e instalación normales y de acuerdo con nuestras especificaciones publicadas._x000D_
Las garantías limitadas adicionales cubren los Productos contra los defectos causados por el deterioro que afecta la integridad estructural del equipo durante los siguientes períodos a partir de la fecha de venta y / o entrega:_x000D_
Garantía limitada de 5 años para componentes tubulares de aluminio y acero, y conectores de aluminio y acero inoxidable, con exclusión de defectos cosméticos._x000D_
_x000D_
Garantía limitada de 15 años en cubiertas de acero recubiertas de PVC, con exclusión de defectos cosméticos._x000D_
Garantía limitada de 15 años para rodamientos de nylon y piezas de unión de anillo, con exclusión de defectos cosméticos._x000D_
Garantía limitada de 10 años en la rotura del cable, con exclusión de defectos cosméticos._x000D_
Garantía limitada de 5 años en asientos de goma o tapetes de goma para eventos netos, con la exclusión de defectos cosméticos._x000D_
Garantía limitada de 5 años en componentes de aluminio de Happy Swing Seat, con exclusión de defectos cosméticos._x000D_
Garantía limitada de 3 años sobre el desgaste prematuro de los cables de nylon, con la exclusión de defectos cosméticos._x000D_
La determinación de lo que constituye un desgaste prematuro será a discreción del fabricante._x000D_
Garantía limitada de 1 año en la cadena de acero inoxidable para Happy Swing, con exclusión de defectos cosméticos._x000D_
Garantía limitada de 1 año en el parachoques de goma para Happy Swing, con la exclusión de defectos cosméticos._x000D_
Garantía limitada de 1 año en bujes de nylon para Happy Swing, con exclusión de defectos cosméticos._x000D_
_x000D_
La garantía mencionada anteriormente es válida solo si las estructuras se levantan de conformidad con las instrucciones y procedimientos de instalación proporcionados por el fabricante utilizando partes aprobadas; se han mantenido e inspeccionado de acuerdo con las instrucciones del fabricante; han sido sometidos a un uso normal para el propósito para el cual fueron diseñados los productos; no han sido sometidos a vandalismo, mal uso, negligencia o accidente; no han sido sometidos a adición o sustitución de partes; y no han sido modificados, alterados o reparados por personas que no sean del fabricante o sus designados en ningún aspecto que, a juicio del fabricante, afecte la condición o el funcionamiento de las estructuras._x000D_
Esta garantía no cubre artículos cosméticos (como rasguños, abolladuras, marcas, decoloración, decoloración y desgaste), pintura, desgaste normal o daños debidos a la verificación y deformación._x000D_
Estas garantías cubren el reemplazo o la reparación, a discreción del Fabricante, de cualquier Producto de acuerdo con las descripciones anteriores. Estas garantías no cubren los costos de transporte más allá del costo de envío a la ubicación del Comprador (o al agente del Comprador) y los costos de instalación en el sitio, excepto cuando se hacen arreglos específicos con el consentimiento por escrito del Fabricante._x000D_
_x000D_
_x000D_
MANTENIMIENTO_x000D_
El alcance del mantenimiento contempla inspección de uniones, cambio de tornillería, repuestos como tapas y capuchones antivandálicos, lavado general del equipo (No contempla repuestos como parales, postes, redes, rodaderos o algún elemento de la estructura)_x000D_
TRIMESTRAL_x000D_
Revisión de la superficie de seguridad para asegurarse que no esté suelto ningún tensor y las placas de anclaje están cubiertas._x000D_
Comprobar si hay signos de desgaste en las cuerdas y las uniones, si es necesario se cambiarán las piezas que presenten desgaste significativo que representen algún peligro para los usuarios (Estas piezas no están incluidas)_x000D_
Comprobar si hay desgaste en el revestimiento de poliéster de los cables._x000D_
SEMESTRAL_x000D_
Descubrir los tensores, si están sueltos, y asegurarse que están correctamente conectados._x000D_
Inspeccionar visualmente todas las conexiones para detectar signos de desgaste o agrietamiento._x000D_
Comprobar que los postes están correctamente asentados en las placas de anclaje, no se permiten más de 20 grados de movimiento en cualquier dirección. Revisar las tapas de los postes para asegurarse que estén correctamente asentados._x000D_
ANUAL_x000D_
Limpiar a fondo_x000D_
Revisar la estructura de soporte_x000D_
Revisar todos los sistemas de anclajes_x000D_
Inspección de cajas._x000D_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</si>
  <si>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Juegocuerdas piramidal 2-6 años Cap: 22 niños H=3 m_x000D_
_x000D_
CARACTERISTICAS_x000D_
_x000D_
Capacidad: 22 niños_x000D_
Edad sugerida: 2 a 6 años                                                                   _x000D_
Altura Crítica de Caída: 1.50   m_x000D_
Área de Seguridad: Diámetro 9.36 m_x000D_
Medidas por modulo (Largo, Ancho, Alto): 6.36 m x 6.36 m x 3.00 m_x000D_
Funciones lúdicas: Trepar, imaginar, encontrarse, escalar._x000D_
_x000D_
MATERIALES_x000D_
_x000D_
Materiales: _x000D_
POSTES DE SOPORTE: Esta será una tubería de acero galvanizado OD de 5 1/2 "(139.8mm), acabada con recubrimiento de polvo de poliéster. _x000D_
POST SHIELDS: cuando sea necesario, estos rodearán por completo el poste para rellenar las aberturas en la red, evitando las trampas. Los escudos estarán hechos de un material de caucho flexible reforzado con textiles y asegurados con pernos. _x000D_
REDES DE ESCALADA: Se trata de un cable de cable de poliamida (nylon) de 20 mm de diámetro y 22 mm de diámetro con protección UV y solución ignífuga. Cada cuerda consta de 6 hilos que contienen cada uno 24 cordones de refuerzo de acero dentro de un manguito de poliamida, envueltos alrededor de un núcleo de poliamida sólida para un total de 144 cordones de refuerzo de acero; cada extremo del cable tiene un lazo de unión conectado al cable con una manga de aluminio acabada y alineada con una barra de desgaste de acero galvanizado. Los cables de borde contendrán un núcleo sólido de cables de acero arrollado en lugar del núcleo de poliamida para un total de 168 hilos de refuerzo de acero. La cuerda debe alcanzar una clasificación de solidez del color Clase 7-8. _x000D_
NUDOS DE BOLA: Esta será una bola de aluminio comprimida de una sola pieza, comprimida en su lugar con una fuerza de 150,000 libras (667 kN) para evitar que la conexión se mueva y ocasione un desgaste prematuro del cable. _x000D_
SUJETADORES BÁSICOS: Todos los sujetadores para accesorios de componentes son de acero inoxidable. _x000D_
TENSORES: Estos serán de aleación de acero que soportará una carga máxima de más de 87,675 libras de fuerza (390 kN) a lo largo del eje principal. _x000D_
PLACAS DE MONTAJE: Estas estarán hechas de acero galvanizado. Los anclajes de esquina contendrán múltiples puntos de conexión para permitir la capacidad de ajuste de los tensores y la conexión de una cuerda de seguridad. Los anclajes del mástil central consistirán en un poste corto que estabilizará el mástil y un anillo de anclaje que asegurará el ensamblaje al concreto. Este conjunto de dos piezas permite un posicionamiento fino del poste de postes que se realizará durante la instalación, facilitando y simplificando el proceso. _x000D_
PERNOS DE ANCLAJE: Las placas de montaje se fijarán a bloques de hormigón con pernos de anclaje de "L" de 7/8 "(22 mm) de diámetro x 20" (500 mm) de largo, insertados en el concreto húmedo cuando se vierten. _x000D_
_x000D_
GARANTIAS_x000D_
_x000D_
Productos libres de defectos en materiales o mano de obra por un período de (1) un año durante el uso e instalación normales y de acuerdo con nuestras especificaciones publicadas._x000D_
Las garantías limitadas adicionales cubren los Productos contra los defectos causados por el deterioro que afecta la integridad estructural del equipo durante los siguientes períodos a partir de la fecha de venta y / o entrega:_x000D_
Garantía limitada de 5 años para componentes tubulares de aluminio y acero, y conectores de aluminio y acero inoxidable, con exclusión de defectos cosméticos._x000D_
_x000D_
Garantía limitada de 15 años en cubiertas de acero recubiertas de PVC, con exclusión de defectos cosméticos._x000D_
Garantía limitada de 15 años para rodamientos de nylon y piezas de unión de anillo, con exclusión de defectos cosméticos._x000D_
Garantía limitada de 10 años en la rotura del cable, con exclusión de defectos cosméticos._x000D_
Garantía limitada de 5 años en asientos de goma o tapetes de goma para eventos netos, con la exclusión de defectos cosméticos._x000D_
Garantía limitada de 5 años en componentes de aluminio de Happy Swing Seat, con exclusión de defectos cosméticos._x000D_
Garantía limitada de 3 años sobre el desgaste prematuro de los cables de nylon, con la exclusión de defectos cosméticos._x000D_
La determinación de lo que constituye un desgaste prematuro será a discreción del fabricante._x000D_
Garantía limitada de 1 año en la cadena de acero inoxidable para Happy Swing, con exclusión de defectos cosméticos._x000D_
Garantía limitada de 1 año en el parachoques de goma para Happy Swing, con la exclusión de defectos cosméticos._x000D_
Garantía limitada de 1 año en bujes de nylon para Happy Swing, con exclusión de defectos cosméticos._x000D_
_x000D_
La garantía mencionada anteriormente es válida solo si las estructuras se levantan de conformidad con las instrucciones y procedimientos de instalación proporcionados por el fabricante utilizando partes aprobadas; se han mantenido e inspeccionado de acuerdo con las instrucciones del fabricante; han sido sometidos a un uso normal para el propósito para el cual fueron diseñados los productos; no han sido sometidos a vandalismo, mal uso, negligencia o accidente; no han sido sometidos a adición o sustitución de partes; y no han sido modificados, alterados o reparados por personas que no sean del fabricante o sus designados en ningún aspecto que, a juicio del fabricante, afecte la condición o el funcionamiento de las estructuras._x000D_
Esta garantía no cubre artículos cosméticos (como rasguños, abolladuras, marcas, decoloración, decoloración y desgaste), pintura, desgaste normal o daños debidos a la verificación y deformación._x000D_
Estas garantías cubren el reemplazo o la reparación, a discreción del Fabricante, de cualquier Producto de acuerdo con las descripciones anteriores. Estas garantías no cubren los costos de transporte más allá del costo de envío a la ubicación del Comprador (o al agente del Comprador) y los costos de instalación en el sitio, excepto cuando se hacen arreglos específicos con el consentimiento por escrito del Fabricante._x000D_
_x000D_
_x000D_
MANTENIMIENTO_x000D_
El alcance del mantenimiento contempla inspección de uniones, cambio de tornillería, repuestos como tapas y capuchones antivandálicos, lavado general del equipo (No contempla repuestos como parales, postes, redes, rodaderos o algún elemento de la estructura)_x000D_
TRIMESTRAL_x000D_
Revisión de la superficie de seguridad para asegurarse que no esté suelto ningún tensor y las placas de anclaje están cubiertas._x000D_
Comprobar si hay signos de desgaste en las cuerdas y las uniones, si es necesario se cambiarán las piezas que presenten desgaste significativo que representen algún peligro para los usuarios (Estas piezas no están incluidas)_x000D_
Comprobar si hay desgaste en el revestimiento de poliéster de los cables._x000D_
SEMESTRAL_x000D_
Descubrir los tensores, si están sueltos, y asegurarse que están correctamente conectados._x000D_
Inspeccionar visualmente todas las conexiones para detectar signos de desgaste o agrietamiento._x000D_
Comprobar que los postes están correctamente asentados en las placas de anclaje, no se permiten más de 20 grados de movimiento en cualquier dirección. Revisar las tapas de los postes para asegurarse que estén correctamente asentados._x000D_
ANUAL_x000D_
Limpiar a fondo_x000D_
Revisar la estructura de soporte_x000D_
Revisar todos los sistemas de anclajes_x000D_
Inspección de cajas._x000D_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</si>
  <si>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Juegocuerdas piramidal 5-12 años Cap: 36 niños H=3,90 m_x000D_
_x000D_
CARACTERISTICAS_x000D_
_x000D_
Capacidad: 36 niños_x000D_
Edad sugerida: 5 a 12 años                                                                   _x000D_
Altura Crítica de Caída: 1.83   m_x000D_
Área de Seguridad: Diámetro 8.66 m_x000D_
Medidas por modulo (Largo, Ancho, Alto): 5.66 m x 5.66 m x 3.90 m_x000D_
Funciones lúdicas: Trepar, imaginar, encontrarse, escalar._x000D_
_x000D_
MATERIALES_x000D_
_x000D_
Materiales: _x000D_
POSTES DE SOPORTE: Esta será una tubería de acero galvanizado OD de 5 1/2 "(139.8mm), acabada con recubrimiento de polvo de poliéster. _x000D_
POST SHIELDS: cuando sea necesario, estos rodearán por completo el poste para rellenar las aberturas en la red, evitando las trampas. Los escudos estarán hechos de un material de caucho flexible reforzado con textiles y asegurados con pernos. _x000D_
REDES DE ESCALADA: Se trata de un cable de cable de poliamida (nylon) de 20 mm de diámetro y 22 mm de diámetro con protección UV y solución ignífuga. Cada cuerda consta de 6 hilos que contienen cada uno 24 cordones de refuerzo de acero dentro de un manguito de poliamida, envueltos alrededor de un núcleo de poliamida sólida para un total de 144 cordones de refuerzo de acero; cada extremo del cable tiene un lazo de unión conectado al cable con una manga de aluminio acabada y alineada con una barra de desgaste de acero galvanizado. Los cables de borde contendrán un núcleo sólido de cables de acero arrollado en lugar del núcleo de poliamida para un total de 168 hilos de refuerzo de acero. La cuerda debe alcanzar una clasificación de solidez del color Clase 7-8. _x000D_
NUDOS DE BOLA: Esta será una bola de aluminio comprimida de una sola pieza, comprimida en su lugar con una fuerza de 150,000 libras (667 kN) para evitar que la conexión se mueva y ocasione un desgaste prematuro del cable. _x000D_
SUJETADORES BÁSICOS: Todos los sujetadores para accesorios de componentes son de acero inoxidable. _x000D_
TENSORES: Estos serán de aleación de acero que soportará una carga máxima de más de 87,675 libras de fuerza (390 kN) a lo largo del eje principal. _x000D_
PLACAS DE MONTAJE: Estas estarán hechas de acero galvanizado. Los anclajes de esquina contendrán múltiples puntos de conexión para permitir la capacidad de ajuste de los tensores y la conexión de una cuerda de seguridad. Los anclajes del mástil central consistirán en un poste corto que estabilizará el mástil y un anillo de anclaje que asegurará el ensamblaje al concreto. Este conjunto de dos piezas permite un posicionamiento fino del poste de postes que se realizará durante la instalación, facilitando y simplificando el proceso. _x000D_
PERNOS DE ANCLAJE: Las placas de montaje se fijarán a bloques de hormigón con pernos de anclaje de "L" de 7/8 "(22 mm) de diámetro x 20" (500 mm) de largo, insertados en el concreto húmedo cuando se vierten. _x000D_
_x000D_
GARANTIAS_x000D_
_x000D_
Productos libres de defectos en materiales o mano de obra por un período de (1) un año durante el uso e instalación normales y de acuerdo con nuestras especificaciones publicadas._x000D_
Las garantías limitadas adicionales cubren los Productos contra los defectos causados por el deterioro que afecta la integridad estructural del equipo durante los siguientes períodos a partir de la fecha de venta y / o entrega:_x000D_
Garantía limitada de 5 años para componentes tubulares de aluminio y acero, y conectores de aluminio y acero inoxidable, con exclusión de defectos cosméticos._x000D_
_x000D_
Garantía limitada de 15 años en cubiertas de acero recubiertas de PVC, con exclusión de defectos cosméticos._x000D_
Garantía limitada de 15 años para rodamientos de nylon y piezas de unión de anillo, con exclusión de defectos cosméticos._x000D_
Garantía limitada de 10 años en la rotura del cable, con exclusión de defectos cosméticos._x000D_
Garantía limitada de 5 años en asientos de goma o tapetes de goma para eventos netos, con la exclusión de defectos cosméticos._x000D_
Garantía limitada de 5 años en componentes de aluminio de Happy Swing Seat, con exclusión de defectos cosméticos._x000D_
Garantía limitada de 3 años sobre el desgaste prematuro de los cables de nylon, con la exclusión de defectos cosméticos._x000D_
La determinación de lo que constituye un desgaste prematuro será a discreción del fabricante._x000D_
Garantía limitada de 1 año en la cadena de acero inoxidable para Happy Swing, con exclusión de defectos cosméticos._x000D_
Garantía limitada de 1 año en el parachoques de goma para Happy Swing, con la exclusión de defectos cosméticos._x000D_
Garantía limitada de 1 año en bujes de nylon para Happy Swing, con exclusión de defectos cosméticos._x000D_
_x000D_
La garantía mencionada anteriormente es válida solo si las estructuras se levantan de conformidad con las instrucciones y procedimientos de instalación proporcionados por el fabricante utilizando partes aprobadas; se han mantenido e inspeccionado de acuerdo con las instrucciones del fabricante; han sido sometidos a un uso normal para el propósito para el cual fueron diseñados los productos; no han sido sometidos a vandalismo, mal uso, negligencia o accidente; no han sido sometidos a adición o sustitución de partes; y no han sido modificados, alterados o reparados por personas que no sean del fabricante o sus designados en ningún aspecto que, a juicio del fabricante, afecte la condición o el funcionamiento de las estructuras._x000D_
Esta garantía no cubre artículos cosméticos (como rasguños, abolladuras, marcas, decoloración, decoloración y desgaste), pintura, desgaste normal o daños debidos a la verificación y deformación._x000D_
Estas garantías cubren el reemplazo o la reparación, a discreción del Fabricante, de cualquier Producto de acuerdo con las descripciones anteriores. Estas garantías no cubren los costos de transporte más allá del costo de envío a la ubicación del Comprador (o al agente del Comprador) y los costos de instalación en el sitio, excepto cuando se hacen arreglos específicos con el consentimiento por escrito del Fabricante._x000D_
_x000D_
_x000D_
MANTENIMIENTO_x000D_
El alcance del mantenimiento contempla inspección de uniones, cambio de tornillería, repuestos como tapas y capuchones antivandálicos, lavado general del equipo (No contempla repuestos como parales, postes, redes, rodaderos o algún elemento de la estructura)_x000D_
TRIMESTRAL_x000D_
Revisión de la superficie de seguridad para asegurarse que no esté suelto ningún tensor y las placas de anclaje están cubiertas._x000D_
Comprobar si hay signos de desgaste en las cuerdas y las uniones, si es necesario se cambiarán las piezas que presenten desgaste significativo que representen algún peligro para los usuarios (Estas piezas no están incluidas)_x000D_
Comprobar si hay desgaste en el revestimiento de poliéster de los cables._x000D_
SEMESTRAL_x000D_
Descubrir los tensores, si están sueltos, y asegurarse que están correctamente conectados._x000D_
Inspeccionar visualmente todas las conexiones para detectar signos de desgaste o agrietamiento._x000D_
Comprobar que los postes están correctamente asentados en las placas de anclaje, no se permiten más de 20 grados de movimiento en cualquier dirección. Revisar las tapas de los postes para asegurarse que estén correctamente asentados._x000D_
ANUAL_x000D_
Limpiar a fondo_x000D_
Revisar la estructura de soporte_x000D_
Revisar todos los sistemas de anclajes_x000D_
Inspección de cajas._x000D_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</si>
  <si>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Juegocuerdas piramidal rodadero 6-12 años Cap: 42 niños H=3.90 m_x000D_
_x000D_
CARACTERISTICAS_x000D_
_x000D_
Capacidad: 42 niños_x000D_
Edad sugerida: 6 a 12 años                                                                   _x000D_
Altura Crítica de Caída: 1.83   m_x000D_
Área de Seguridad: Diámetro 12.22 m X 8.66 m_x000D_
Medidas por modulo (Largo, Ancho, Alto): 9.22 m x 5.66 m x 3.90 m_x000D_
Funciones lúdicas: Trepar, imaginar, encontrarse, escalar._x000D_
_x000D_
MATERIALES_x000D_
_x000D_
POSTES DE SOPORTE: Esta será una tubería de acero galvanizado OD de 5 1/2 "(139.8mm), acabada con recubrimiento de polvo de poliéster. _x000D_
POST SHIELDS: cuando sea necesario, estos rodearán por completo el poste para rellenar las aberturas en la red, evitando las trampas. Los escudos estarán hechos de un material de caucho flexible reforzado con textiles y asegurados con pernos. _x000D_
REDES DE ESCALADA: Se trata de un cable de cable de poliamida (nylon) de 20 mm de diámetro y 22 mm de diámetro con protección UV y solución ignífuga. Cada cuerda consta de 6 hilos que contienen cada uno 24 cordones de refuerzo de acero dentro de un manguito de poliamida, envueltos alrededor de un núcleo de poliamida sólida para un total de 144 cordones de refuerzo de acero; cada extremo del cable tiene un lazo de unión conectado al cable con una manga de aluminio acabada y alineada con una barra de desgaste de acero galvanizado. Los cables de borde contendrán un núcleo sólido de cables de acero arrollado en lugar del núcleo de poliamida para un total de 168 hilos de refuerzo de acero. La cuerda debe alcanzar una clasificación de solidez del color Clase 7-8. _x000D_
NUDOS DE BOLA: Esta será una bola de aluminio comprimida de una sola pieza, comprimida en su lugar con una fuerza de 150,000 libras (667 kN) para evitar que la conexión se mueva y ocasione un desgaste prematuro del cable. _x000D_
SUJETADORES BÁSICOS: Todos los sujetadores para accesorios de componentes son de acero inoxidable. _x000D_
TENSORES: Estos serán de aleación de acero que soportará una carga máxima de más de 87,675 libras de fuerza (390 kN) a lo largo del eje principal. _x000D_
PLACAS DE MONTAJE: Estas estarán hechas de acero galvanizado. Los anclajes de esquina contendrán múltiples puntos de conexión para permitir la capacidad de ajuste de los tensores y la conexión de una cuerda de seguridad. Los anclajes del mástil central consistirán en un poste corto que estabilizará el mástil y un anillo de anclaje que asegurará el ensamblaje al concreto. Este conjunto de dos piezas permite un posicionamiento fino del poste de postes que se realizará durante la instalación, facilitando y simplificando el proceso. _x000D_
PERNOS DE ANCLAJE: Las placas de montaje se fijarán a bloques de hormigón con pernos de anclaje de "L" de 7/8 "(22 mm) de diámetro x 20" (500 mm) de largo, insertados en el concreto húmedo cuando se vierten. _x000D_
_x000D_
GARANTIAS_x000D_
_x000D_
Productos libres de defectos en materiales o mano de obra por un período de (1) un año durante el uso e instalación normales y de acuerdo con nuestras especificaciones publicadas._x000D_
Las garantías limitadas adicionales cubren los Productos contra los defectos causados por el deterioro que afecta la integridad estructural del equipo durante los siguientes períodos a partir de la fecha de venta y / o entrega:_x000D_
Garantía limitada de 5 años para componentes tubulares de aluminio y acero, y conectores de aluminio y acero inoxidable, con exclusión de defectos cosméticos._x000D_
_x000D_
Garantía limitada de 15 años en cubiertas de acero recubiertas de PVC, con exclusión de defectos cosméticos._x000D_
Garantía limitada de 15 años para rodamientos de nylon y piezas de unión de anillo, con exclusión de defectos cosméticos._x000D_
Garantía limitada de 10 años en la rotura del cable, con exclusión de defectos cosméticos._x000D_
Garantía limitada de 5 años en asientos de goma o tapetes de goma para eventos netos, con la exclusión de defectos cosméticos._x000D_
Garantía limitada de 5 años en componentes de aluminio de Happy Swing Seat, con exclusión de defectos cosméticos._x000D_
Garantía limitada de 3 años sobre el desgaste prematuro de los cables de nylon, con la exclusión de defectos cosméticos._x000D_
La determinación de lo que constituye un desgaste prematuro será a discreción del fabricante._x000D_
Garantía limitada de 1 año en la cadena de acero inoxidable para Happy Swing, con exclusión de defectos cosméticos._x000D_
Garantía limitada de 1 año en el parachoques de goma para Happy Swing, con la exclusión de defectos cosméticos._x000D_
Garantía limitada de 1 año en bujes de nylon para Happy Swing, con exclusión de defectos cosméticos._x000D_
_x000D_
La garantía mencionada anteriormente es válida solo si las estructuras se levantan de conformidad con las instrucciones y procedimientos de instalación proporcionados por el fabricante utilizando partes aprobadas; se han mantenido e inspeccionado de acuerdo con las instrucciones del fabricante; han sido sometidos a un uso normal para el propósito para el cual fueron diseñados los productos; no han sido sometidos a vandalismo, mal uso, negligencia o accidente; no han sido sometidos a adición o sustitución de partes; y no han sido modificados, alterados o reparados por personas que no sean del fabricante o sus designados en ningún aspecto que, a juicio del fabricante, afecte la condición o el funcionamiento de las estructuras._x000D_
Esta garantía no cubre artículos cosméticos (como rasguños, abolladuras, marcas, decoloración, decoloración y desgaste), pintura, desgaste normal o daños debidos a la verificación y deformación._x000D_
Estas garantías cubren el reemplazo o la reparación, a discreción del Fabricante, de cualquier Producto de acuerdo con las descripciones anteriores. Estas garantías no cubren los costos de transporte más allá del costo de envío a la ubicación del Comprador (o al agente del Comprador) y los costos de instalación en el sitio, excepto cuando se hacen arreglos específicos con el consentimiento por escrito del Fabricante._x000D_
_x000D_
_x000D_
MANTENIMIENTO_x000D_
El alcance del mantenimiento contempla inspección de uniones, cambio de tornillería, repuestos como tapas y capuchones antivandálicos, lavado general del equipo (No contempla repuestos como parales, postes, redes, rodaderos o algún elemento de la estructura)_x000D_
TRIMESTRAL_x000D_
Revisión de la superficie de seguridad para asegurarse que no esté suelto ningún tensor y las placas de anclaje están cubiertas._x000D_
Comprobar si hay signos de desgaste en las cuerdas y las uniones, si es necesario se cambiarán las piezas que presenten desgaste significativo que representen algún peligro para los usuarios (Estas piezas no están incluidas)_x000D_
Comprobar si hay desgaste en el revestimiento de poliéster de los cables._x000D_
SEMESTRAL_x000D_
Descubrir los tensores, si están sueltos, y asegurarse que están correctamente conectados._x000D_
Inspeccionar visualmente todas las conexiones para detectar signos de desgaste o agrietamiento._x000D_
Comprobar que los postes están correctamente asentados en las placas de anclaje, no se permiten más de 20 grados de movimiento en cualquier dirección. Revisar las tapas de los postes para asegurarse que estén correctamente asentados._x000D_
ANUAL_x000D_
Limpiar a fondo_x000D_
Revisar la estructura de soporte_x000D_
Revisar todos los sistemas de anclajes_x000D_
Inspección de cajas._x000D_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</si>
  <si>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IGUAL A CIO 1122</t>
  </si>
  <si>
    <t>rendiemiento por metro lineal 17 un</t>
  </si>
  <si>
    <t>peso 11.11 kg</t>
  </si>
  <si>
    <t>Juego de cuerdas estrella 2 a 6 años Cap: 21 niños_x000D_
_x000D_
CARACTERISTICAS_x000D_
_x000D_
Capacidad: 21 niños_x000D_
Edad sugerida: 2 a 6 años                                                                   _x000D_
Altura Crítica de Caída: 1.83   m_x000D_
Área de Seguridad: Diámetro: 7.11 m_x000D_
Medidas por modulo (Largo, Ancho, Alto): Diametro 4.13 m x 2.50 m_x000D_
Funciones lúdicas: Trepar, imaginar, encontrarse, escalar._x000D_
_x000D_
MATERIALES_x000D_
_x000D_
POSTES DE SOPORTE: Esta será una tubería de acero sumergida con fosfato de 4 1/2 "(114 mm) terminada con galvanización por inmersión en caliente. _x000D_
REDES DE ESCALADA: Estos serán cables de poliamida (nylon) de 20 mm de diámetro con protección UV y solución ignífuga. Cada cuerda consta de 6 hilos, cada uno de los cuales contiene 24 hilos de refuerzo de acero galvanizado dentro de un manguito de poliamida, envuelto alrededor de un núcleo de poliamida sólido para un total de 144 hilos de refuerzo de acero; Cada extremo del cable tiene un lazo de unión unido al cable con un manguito de aluminio acabado y forrado con una barra de desgaste de acero galvanizado. La cuerda debe alcanzar una clasificación de resistencia al color Clase 7-8._x000D_
NUDOS DE BOLA: Esta será una bola de aluminio comprimida de una sola pieza, comprimida en su lugar con una fuerza de 150,000 libras (667 kN) para evitar que la conexión se mueva y ocasione un desgaste prematuro del cable. _x000D_
FUNDACIÓN:_x000D_
Esta será una tubería cuadrada de acero galvanizado de 4 "(100 mm), de 1/8" (3 mm) de espesor._x000D_
MONTAJE EN SUPERFICIE: Este producto se montará en superficie utilizando pernos de expansión de 6 "(150 mm) de largo._x000D_
SUJETADORES BÁSICOS: todos los sujetadores para accesorios son de acero inoxidable._x000D_
_x000D_
GARANTIAS_x000D_
_x000D_
Productos libres de defectos en materiales o mano de obra por un período de (1) un año durante el uso e instalación normales y de acuerdo con nuestras especificaciones publicadas._x000D_
Las garantías limitadas adicionales cubren los Productos contra los defectos causados por el deterioro que afecta la integridad estructural del equipo durante los siguientes períodos a partir de la fecha de venta y / o entrega:_x000D_
Garantía limitada de 5 años para componentes tubulares de aluminio y acero, y conectores de aluminio y acero inoxidable, con exclusión de defectos cosméticos._x000D_
_x000D_
Garantía limitada de 15 años en cubiertas de acero recubiertas de PVC, con exclusión de defectos cosméticos._x000D_
Garantía limitada de 15 años para rodamientos de nylon y piezas de unión de anillo, con exclusión de defectos cosméticos._x000D_
Garantía limitada de 10 años en la rotura del cable, con exclusión de defectos cosméticos._x000D_
Garantía limitada de 5 años en asientos de goma o tapetes de goma para eventos netos, con la exclusión de defectos cosméticos._x000D_
Garantía limitada de 5 años en componentes de aluminio de Happy Swing Seat, con exclusión de defectos cosméticos._x000D_
Garantía limitada de 3 años sobre el desgaste prematuro de los cables de nylon, con la exclusión de defectos cosméticos._x000D_
La determinación de lo que constituye un desgaste prematuro será a discreción del fabricante._x000D_
Garantía limitada de 1 año en la cadena de acero inoxidable para Happy Swing, con exclusión de defectos cosméticos._x000D_
Garantía limitada de 1 año en el parachoques de goma para Happy Swing, con la exclusión de defectos cosméticos._x000D_
Garantía limitada de 1 año en bujes de nylon para Happy Swing, con exclusión de defectos cosméticos._x000D_
_x000D_
La garantía mencionada anteriormente es válida solo si las estructuras se levantan de conformidad con las instrucciones y procedimientos de instalación proporcionados por el fabricante utilizando partes aprobadas; se han mantenido e inspeccionado de acuerdo con las instrucciones del fabricante; han sido sometidos a un uso normal para el propósito para el cual fueron diseñados los productos; no han sido sometidos a vandalismo, mal uso, negligencia o accidente; no han sido sometidos a adición o sustitución de partes; y no han sido modificados, alterados o reparados por personas que no sean del fabricante o sus designados en ningún aspecto que, a juicio del fabricante, afecte la condición o el funcionamiento de las estructuras._x000D_
Esta garantía no cubre artículos cosméticos (como rasguños, abolladuras, marcas, decoloración, decoloración y desgaste), pintura, desgaste normal o daños debidos a la verificación y deformación._x000D_
Estas garantías cubren el reemplazo o la reparación, a discreción del Fabricante, de cualquier Producto de acuerdo con las descripciones anteriores. Estas garantías no cubren los costos de transporte más allá del costo de envío a la ubicación del Comprador (o al agente del Comprador) y los costos de instalación en el sitio, excepto cuando se hacen arreglos específicos con el consentimiento por escrito del Fabricante._x000D_
_x000D_
_x000D_
MANTENIMIENTO_x000D_
El alcance del mantenimiento contempla inspección de uniones, cambio de tornillería, repuestos como tapas y capuchones antivandálicos, lavado general del equipo (No contempla repuestos como parales, postes, redes, rodaderos o algún elemento de la estructura)_x000D_
TRIMESTRAL_x000D_
Revisión de la superficie de seguridad para asegurarse que no esté suelto ningún tensor y las placas de anclaje están cubiertas._x000D_
Comprobar si hay signos de desgaste en las cuerdas y las uniones, si es necesario se cambiarán las piezas que presenten desgaste significativo que representen algún peligro para los usuarios (Estas piezas no están incluidas)_x000D_
Comprobar si hay desgaste en el revestimiento de poliéster de los cables._x000D_
SEMESTRAL_x000D_
Descubrir los tensores, si están sueltos, y asegurarse que están correctamente conectados._x000D_
Inspeccionar visualmente todas las conexiones para detectar signos de desgaste o agrietamiento._x000D_
Comprobar que los postes están correctamente asentados en las placas de anclaje, no se permiten más de 20 grados de movimiento en cualquier dirección. Revisar las tapas de los postes para asegurarse que estén correctamente asentados._x000D_
ANUAL_x000D_
Limpiar a fondo_x000D_
Revisar la estructura de soporte_x000D_
Revisar todos los sistemas de anclajes_x000D_
Inspección de cajas._x000D_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</si>
  <si>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Fondo de junta para aplicar masillas en frio.</t>
  </si>
  <si>
    <t>240595</t>
  </si>
  <si>
    <t>240295</t>
  </si>
  <si>
    <t>SikaRod_x000D__x000D_
Fondo de Junta_x000D_
_x000D_
DESCRIPCIÓN_x000D_
Es un rollo de espuma continuo, compuesto de una piel exterior no absorbente y una red interior de celda abierta y de celda cerrada._x000D__x000D_
_x000D_
USOS_x000D_
SikaRod dada sus características es ideal para aplicaciones en múltiples tipos de juntas ya sea de expansión o contracción, como base de apoyo antes de la aplicación de masillas sellantes aplicadas en frío y permitiendo respetar el factor forma especifi cado de las masillas y sellos en las juntas de: Ventanería, puertas, fachadas, sistema de páneles pisos, pavimentos etc._x000D__x000D_
_x000D_
VENTAJAS_x000D_
SikaRod dada sus características es ideal para aplicaciones en múltiples tipos de juntas ya sea de expansión o contracción, como base de apoyo antes de la aplicación de masillas sellantes aplicadas en frío y permitiendo respetar el factor forma especifi cado de las masillas y sellos en las juntas de: _x000D_
Ventanería, puertas, fachadas, sistema de páneles pisos, pavimentos etc._x000D__x000D_
_x000D_
Selección del tamaño de SikaRod:_x000D_
Ancho de Junta (mm)     Diámetro       SikaRod_x000D_
 5 - 8                                  3/8”           (10 mm)_x000D_
 11 - 12                              5/8”           (16 mm)_x000D_
 13 - 16                              7/8”           (22 mm)_x000D_
 28 - 32                           1 1/4”           (32 mm)_x000D__x000D_
_x000D_
PRESENTACION_x000D_
16/5/8                      472ml          3.0kg   y otros</t>
  </si>
  <si>
    <t>240195</t>
  </si>
  <si>
    <t>Es un rollo de espuma continuo, compuesto de una piel exterior no absorbente y una red interior de celda abierta y de celda cerrada._x000D_
_x000D_
SikaRod dada sus características es ideal para aplicaciones en múltiples tipos de juntas ya sea de expansión o contracción, como base de apoyo antes de la aplicación de masillas sellantes aplicadas en frío y permitiendo respetar el factor forma especificado de las masillas y sellos en las juntas de: _x000D_
_x000D_
Ventanería,_x000D_
puertas, _x000D_
fachadas, _x000D_
sistema de páneles pisos, _x000D_
pavimentos etc.</t>
  </si>
  <si>
    <t>240095</t>
  </si>
  <si>
    <t>240495</t>
  </si>
  <si>
    <t>En obra nueva sobre Estuco Profesional Pintuco: de 8 a 10 m2/galón a dos manos._x000D_
_x000D_
En repinte sobre color diferente: 15 a 20 m2/ galón a dos manos_x000D_
_x000D_
En repinte sobre color igual o similar: de 20 a 25 m2/galón a dos manos.</t>
  </si>
  <si>
    <t>Juego multifuncional primera infancia  1-8 Años Cap: 12 niños_x000D_
_x000D_
CARACTERISTICAS_x000D_
_x000D_
Capacidad: 12 niños_x000D_
Edad sugerida: 1 A 8 AÑOS                                                     _x000D_
Altura Crítica de Caída: 0.59 m_x000D_
Área de Seguridad: 6.35 m x 5.20 m_x000D_
Medidas por modulo (Largo, Ancho, Alto):  3.35 m x 1.75 m x 2.15 m_x000D_
Funciones lúdicas: Deslizarse, Trepar, atravesar, reunirse._x000D_
_x000D_
MATERIALES_x000D_
_x000D_
POSTES_x000D_
Metal: Utilización de diferentes compuestos metálicos muy resistentes a la corrosión, al desgaste y al vandalismo. Acero galvanizado en_x000D_
caliente y lacado en polvo._x000D_
_x000D_
PANELES_x000D_
ECOPLAY: HDPE producido con material reciclado. Polietileno de Alta Densidad que se caracteriza por su resistencia a los abrasivos químicos y que no le afecta la corrosión al ser un Polímero. Por su capacidad de elasticidad y ligereza, ofrece una alta resistencia a los impactos_x000D_
haciendo muy difícil su rotura. Su uniformidad de colores en toda su estructura confiere unos acabados continuos y homogéneos._x000D_
La superfície antideslizante ofrece un agarre seguro para los niños y su base sintética evita el cultivo de bacterias, hongos y líquenes._x000D_
SUELOS_x000D_
Fenólicos: Contrachapado de abedul recubierto por dos caras con una película fenólica. Super cie superior con relieve antideslizan- te._x000D_
La superficie se caracteriza por el alto grado de resistencia al desgaste y a los rayos UV, tiene buen diseño visual, es resistente a la humedad y a los productos químicos. Inocuo para el medio ambiente y a las personas. Paneles fabricados por el método de prensado en caliente y_x000D_
consiste en una película fenólica formada por el papel impregnado en resi- nas sintéticas. Piezas metálicas: Acero inoxidable AISI-304,_x000D_
Acero galvanizado en caliente y aluminio._x000D_
Tornillería: Acero calidad 8.8 DIN267, AISI-304 ó AISI-316._x000D_
-Ninguno de los materiales necesita tratamiento especial para su eliminación._x000D_
_x000D_
GARANTIAS_x000D_
_x000D_
10 años de garantía en caso de fallos debidos a defectos de material o producción en las piezas galvanizadas u otras piezas de metal y acero no pintado, postes de madera, paneles de HDPE y PP. Los paneles disponen de máxima estabilidad para la radiación solar, aunque es posible que con el tiempo se produzca algún episodio de pérdida de color._x000D_
5 años de garantía en aquellos fallos debidos a defectos del material o producción de muelles, piezas de material pintado, piezas de plástico moldeado, chapa de inox, cuerdas y construcciones de redes de escalada._x000D_
2 años de garantía frente a fallos de mal funcionamiento debidos a defectos de producción en piezas de plástico móviles._x000D_
_x000D_
PLAN DE MANTENIMIENTO_x000D_
Trimestralmente: comprobar de forma visual el estado general del juego, asegurando que no haya roturas o desperfectos peligrosos para los usuarios._x000D_
comprobar que los suelos de las torres no presenten roturas o desperfectos. Verificar que la red esté tensada y sin desfilamentos. Asegurar el estado óptimo de la red y las cuerdas del puente. Comprobar que los paneles de polietileno no presenten rozaduras o rayadas peligrosas. Asegurar que las barras de seguridad están correctas y en su sitio. Eliminar la posible aparición de astillas_x000D_
en los largueros y complementos de madera. Asegurar que la estabilidad estructural del juego sea la misma del primer día. Verificar el estado de toda la tornillería y sus protecciones. Verificar los tapones. Verificar el estado del suelo (baldosa, suelo continuo, arena, hierba)._x000D_
Anualmente: asegurar que no haya deformaciones en el polietileno. Analizar y asegurar que los largueros, postes y complementos de madera no presenten defectos estructurales o que no hayan ladeado ni deformado. Comprobar que las tuercas de los tornillos del puente estén al máximo apriete. Verificar las soldaduras de todas las barras de seguridad o descenso. Comprobar todas las cimentaciones._x000D_
_x000D_
- No usar el producto antes de finalizar la instalación._x000D_
- No usar el producto antes de finalizar el mantenimiento._x000D_
-Consultar instrucciones de mantenimiento._x000D_
_x000D_
En caso de requerir reemplazo de piezas no cubiertas por la garantía se informara oportunamente a la entidad (Con el fin de evaluar la adquisición, según se estime conveniente)._x000D_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</si>
  <si>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ENCHAPE 305X305X20   Pulida</t>
  </si>
  <si>
    <t>Reductor de agua de alto rango - superplastificante.</t>
  </si>
  <si>
    <t>Reductor de agua de alto rango - superplastificant</t>
  </si>
  <si>
    <t>100040</t>
  </si>
  <si>
    <t>Dosificación:_x000D_
Sika-Aer D se dosifica del 0,1 al 0,6% del peso del cemento de la mezcla.  SikaAER® D es un aditivo líquido, que incorpora una cantidad.  USOS: SikaAER® D se emplea en los diferentes tipos de concretos:  ▪Disminuir su permeabilidad y por ende aumentar su durabilidad. Aumentar su durabilidad y la resistencia a ambientes agresivos (agua de mar, aguas o suelos sulfatados, etc.).</t>
  </si>
  <si>
    <t>3052007350</t>
  </si>
  <si>
    <t>6.25 x M2</t>
  </si>
  <si>
    <t>Dilución al 58%</t>
  </si>
  <si>
    <t>El módulo tipo M-3 será diseñado y construido bajo altos estándares de calidad, teniendo en cuenta las normas vigentes en cuanto a la seguridad en los usuarios y el control de calidad de los materiales de manufactura._x000D_
• Estructura principal (parales)._x000D_
• Plataformas estructurales._x000D_
• Pasamanos recto._x000D_
Pasamanos angulado._x000D_
• Escalador de árbol._x000D_
• Escalador de arco._x000D_
• Rodadero en acero inoxidable._x000D_
• Barras de flexión._x000D_
• Barras y barandas de seguridad._x000D_
• Tornillos de fijación._x000D_
1.1.2.1 Fijación o anclaje de los juegos_x000D_
Todos los elementos del módulo deben ir firmemente anclados; todos los postes principales de la estructura deben contar con un anclaje del tipo A; todos los elementos secundarios como escaladores, rodaderos, etc. deben contar con un anclaje tipo B y el anclaje tipo C, se usa principalmente en columpios._x000D_
1.1.2.2. Generalidades sobre la fijación_x000D_
Los requisitos de seguridad y estabilidad, además del riesgo de robo, exigen fijar los equipos debidamente. La principal causa de accidentes graves por vuelco de equipos ha sido el anclaje deficiente. El fabricante se debe ceñir estrictamente a los lineamientos dados para el anclaje, la Interventoría debe constatar dichos anclajes previa instalación._x000D_
1.1.3 Materiales_x000D_
• Tubo redondo estructural galvanizado._x000D_
• Acero inoxidable AISI 304._x000D_
• Malla expandida tipo IMT – 30 CAL 12 o similar._x000D_
• Soldadura tipo MIG ER70S-6 0,9 mm._x000D_
• Tornillos de fijación._x000D_
• Cloruro de polivinilo._x000D_
• Pintura electrostática._x000D_
• Traba roscas químico._x000D_
1.1.4 Ensayos de laboratorio_x000D_
Se debe contemplar los siguientes ensayos de laboratorio cuando lo requiera el Interventor:_x000D_
• Espesor de las paredes del tubo con pie de rey._x000D_
• El galvanizado en caliente de las piezas debe cumplir la norma ASTM B6 SHG y se solicitara ensayos de apariencia superficial, adherencia y espesor del galvanizado._x000D_
• Espesor de la pintura con prueba de ecómetro._x000D_
• Adherencia de la pintura por ensayo de corte enrejado_x000D_
• Ensayo de soldadura no destructiva por ultrasonido con un detector de fallas portátiles y un palpador angular._x000D_
• Dimensiones del Módulo de acuerdo al plano de Especificaciónes._x000D_
• Espesor del Recubrimiento de la plataforma con prueba de ecómetro._x000D_
1.1.5 Tolerancias_x000D_
• Tolerancia en verticalidad Juego: ± 5 mm en longitud de 3000 mm_x000D_
= ± 0.1º._x000D_
• Tolerancia en horizontalidad Juego: ± 5 mm en longitud de 920 mm_x000D_
= ± 0.3º._x000D_
• Tolerancia en longitud de tubería: ± 12 mm._x000D_
• Tolerancia en espesor de tubería: ± 10 %._x000D_
• Tolerancia en diámetro de tubería: = ± 0.75 %._x000D_
• Tolerancia espesor de pintura: ± 10%_x000D_
• Tolerancia espesor de galvanizado: ± 10%.</t>
  </si>
  <si>
    <t>ZONALES Y METROPOLITANOS</t>
  </si>
  <si>
    <t>Módulo de diversión compuesto por diferentes eventos que ayudan al mejoramiento del desarrollo motriz en los niños. Este juego infantil se compone de los elementos que se describen a continuación:_x000D_
_x000D_
• Estructura principal (Columnas)._x000D_
• Plataformas estructurales._x000D_
• Escalador de árbol._x000D_
• Escalador de arco._x000D_
• Rodadero en acero Inoxidable._x000D_
• Barras de flexión._x000D_
• Barras y barandas de seguridad._x000D_
• Tornillos de fijación_x000D_
_x000D_
.• Lineamientos generales y particulares._x000D_
_x000D_
Ver: http://www.idrd.gov.co/especificaciones/index.php?option=com_content&amp;view=article&amp;id=2326&amp;Itemid=1878_x000D_
_x000D_
1.2.4 Ensayos de laboratorio_x000D_
Se debe contemplar los siguientes ensayos de laboratorio cuando lo requiera el Interventor:_x000D_
• Espesor de las paredes del tubo con pie de rey._x000D_
• El galvanizado en caliente de las piezas debe cumplir la norma ASTM B6 SHG y se solicitara ensayos de apariencia superficial, adherencia y espesor del galvanizado._x000D_
• Espesor de la pintura con prueba de ecómetro._x000D_
• Adherencia de la pintura por ensayo de corte enrejado_x000D_
• Ensayo de soldadura no destructiva por ultrasonido con un detector de fallas portátiles y un palpador angular._x000D_
• Dimensiones del módulo de acuerdo al plano de Especificaciónes._x000D_
• Espesor del recubrimiento de la plataforma con prueba de ecómetro._x000D_
1.2.5 Tolerancias_x000D_
• Tolerancia en verticalidad Juego: ± 5 mm en longitud de 3000 mm = ± 0.1º._x000D_
• Tolerancia en horizontalidad Juego: ± 5 mm en longitud de 920 mm = ± 0.3º ._x000D_
• Tolerancia en longitud de tubería : ± 12 mm._x000D_
• Tolerancia en espesor de tubería: ± 10 %._x000D_
• Tolerancia en diámetro de tubería: = ± 0.75 %._x000D_
• Tolerancia espesor de pintura: ± 10%._x000D_
• Tolerancia espesor de galvanizado: ± 10%.</t>
  </si>
  <si>
    <t>Fabricada en tubo redondo estructural galvanizado de 2” cal 2.5 mm y_x000D_
capa de zinc mínima de 80 micras (µm), con parales espaciados cada_x000D_
1950 mm entre centros._x000D_
Cada paral debe tener una base metálica en platina H.R. de 200 x 200_x000D_
cal 3/8”, y cuatro (4) pie de amigos triangulares en platina metálica H.R._x000D_
de 3/8” de 70 x 120 mm de altura. La platina base debe tener 4 perforaciones_x000D_
circulares de 3/8” para sujetarse por medio de chazos expansivos_x000D_
metálicos de 3/8” x 3+ Tornillos y accesorios de fijación.</t>
  </si>
  <si>
    <t>BICIM100</t>
  </si>
  <si>
    <t>CANECA M - 121_x000D_
_x000D_
ESTRUCTURA Y MATERIALES_x000D_
•Tubo redondo de 50,8 mm cal 16 en acero Inoxidable Austenitico tipo 304_x000D_
•Contenedor en lamina de acero Inoxidable Austenitico tipo 304 cal 18 con perforaciones según diseño. Con doblecesy grafados en el borde superior._x000D_
•Bases en lamina Cal 4,5 mm_x000D_
•Mecanismos de giro y ajuste ANTIVANDALICOS. Elaborados en barra redonda de 25 mm de acero Inoxidable. Austenitico tipo 304._x000D_
•Acabado superficial satinado de excelente presentación_x000D_
_x000D_
MEDIDAS_x000D_
•Altura 1162 mm._x000D_
•Ancho 522 mm._x000D_
•Diámetro del contenedor 400 mm._x000D_
•Altura del contenedor 622 mm._x000D_
_x000D_
MANTENIMIENTO_x000D_
En caso de rayones o pintura el acero puede ser pulido. Si presenta abolladuras o maltrato cada pieza puede ser remplazada</t>
  </si>
  <si>
    <t>POSTE GALVANIZADO H=6.00M ; Ø=4" E=4MM CON BRAZO  DE Ø11/2" L=1.20M.</t>
  </si>
  <si>
    <t>PAM91</t>
  </si>
  <si>
    <t>MARCO Y TAPA CAJA INSPECCION CS275 = Incluye marco, contramarco, refuerzos en acero 1/2", concreto 4000 PSI.</t>
  </si>
  <si>
    <t>SEPAROL_x000D_
_x000D_
DESCRIPCION_x000D_
Separol es un aceite emulsionable, color ámbar, que impide la adherencia de concretos y morteros a las formaletas. No mancha el concreto._x000D_
_x000D_
USOS_x000D_
Para evitar la adherencia de concretos y morteros a formaletas de metal o_x000D_
de madera._x000D_
• Fácil de usar._x000D_
• Alto rendimiento del producto_x000D_
• Permite obtener un perfecto acabado de la superficie de concreto reduciendo las burbujas frecuentes sobre la superficie._x000D_
• Ideal para concretos arquitectónicos ya que no mancha el concreto._x000D_
• Facilita la tarea de acabados._x000D_
• Aumenta la vida útil de la formaleta._x000D_
_x000D_
Consumo: _x000D_
Sobre metal: aprox. 20 a 30 g/m2 de Separol puro._x000D_
Sobre madera: aprox. 60 gr de dilución/m2_x000D_
_x000D_
Preparación del producto:_x000D_
Sobre formaletas metálicas usarlo puro (no diluirlo). Sobre formaletas de madera_x000D_
se puede diluir una (1) parte de Separol hasta con cinco (5) partes de_x000D_
agua, según la porosidad de la madera._x000D_
_x000D_
DESMOLDATOC_x000D_
_x000D_
RENDIMIENTO_x000D_
- En superficies de madera, aproximadamente 90 g/m2 (35 m2/gal)._x000D_
- En superficies metálicas, aproximadamente 50 g/m2 (64 m2/gal).</t>
  </si>
  <si>
    <t>35020</t>
  </si>
  <si>
    <t>Cali=Grava/triturado</t>
  </si>
  <si>
    <t>36219190</t>
  </si>
  <si>
    <t>Juego torre trepar deslizarse manipular 3-14 años Cap:12 niños_x000D_
_x000D_
CARACTERISTICAS_x000D_
_x000D_
Capacidad: 12 niños_x000D_
Edad sugerida: 3-14 AÑOS                                                     _x000D_
Altura Crítica de Caída: 1.80 m_x000D_
Área de Seguridad: 9.0 m x 6.0 m_x000D_
Medidas por modulo (Largo, Ancho, Alto):  5.0 m x 3.1 m x 3.4 m_x000D_
Funciones lúdicas: Deslizarse, Trepar, atravesar, reunirse._x000D_
_x000D_
MATERIALES_x000D_
_x000D_
POSTES_x000D_
Metal: Utilización de diferentes compuestos metálicos muy resistentes a la corrosión, al desgaste y al vandalismo. Acero galvanizado en caliente y pintado RAL9006_x000D_
PANELES_x000D_
HPL: Compacto laminado de alta presión para uso exterior: 12mm de espesor. Ilustraciones directamente impresas en el material. Protección frente a los rayos UV. Resistente al fuego. Fácil mantenimiento._x000D_
_x000D_
SUELOS_x000D_
Fenólicos: Contrachapado de abedul recubierto por dos caras con una película fenólica. Super cie superior con relieve antideslizan- te._x000D_
La super cie se caracteriza por el alto grado de resistencia al desgaste y a los rayos UV, tiene buen diseño visual, es resistente a la humedad y a los productos químicos. Inocuo para el medio ambiente y a las personas. Paneles fabricados por el método de prensado en caliente y consiste en una película fenólica formada por el papel impregnado en resi- nas sintéticas._x000D_
Piezas metálicas: Acero inoxidable AISI-304, acero galvanizado en caliente y aluminio._x000D_
Tornillería: Acero calidad 8.8 DIN267, AISI-304 ó AISI-316._x000D_
Presas: Bulder resina de poliéster_x000D_
-Ninguno de los materiales necesita tratamiento especial para su eliminación._x000D_
_x000D_
GARANTIAS_x000D_
_x000D_
10 años de garantía en caso de fallos debidos a defectos de material o producción en las piezas galvanizadas u otras piezas de metal y acero no pintado, postes de madera, paneles de HDPE y PP. Los paneles disponen de máxima estabilidad para la radiación solar, aunque es posible que con el tiempo se produzca algún episodio de pérdida de color._x000D_
5 años de garantía en aquellos fallos debidos a defectos del material o producción de muelles, piezas de material pintado, piezas de plástico moldeado, chapa de inox, cuerdas y construcciones de redes de escalada._x000D_
2 años de garantía frente a fallos de mal funcionamiento debidos a defectos de producción en piezas de plástico móviles._x000D_
_x000D_
PLAN DE MANTENIMIENTO_x000D_
Trimestralmente: comprobar de forma visual el estado general del juego, asegurando que no haya roturas o desperfectos peligrosos para los usuarios._x000D_
comprobar que los suelos de las torres no presenten roturas o desperfectos. Verificar que la red esté tensada y sin desfilamentos. Asegurar el estado óptimo de la red y las cuerdas del puente. Comprobar que los paneles de polietileno no presentenrozaduras o rayadas peligrosas. Asegurar que las barras de seguridad están correctas y en su sitio. Eliminar la posible aparición de astillas en los largueros y complementos de madera. Asegurar que la estabilidad estructural del juego sea la misma del primer día. Verificar el estado de toda la tornillería y sus protecciones. Verificar los tapones. Verificar el estado del suelo (baldosa, suelo continuo, arena, hierba)._x000D_
_x000D_
Anualmente: _x000D_
asegurar que no haya deformaciones en el polietileno. Analizar y asegurar que los largueros, postes y complementos de madera no presenten defectos estructurales o que no hayan ladeado ni deformado. Comprobar que las tuercas de los tornillos del puente estén al máximo apriete. Verificar las soldaduras de todas las barras de seguridad o descenso. Comprobar todas las cimentaciones._x000D_
_x000D_
- No usar el producto antes de finalizar la instalación._x000D_
- No usar el producto antes de finalizar el mantenimiento._x000D_
-Consultar instrucciones de mantenimiento._x000D_
_x000D_
En caso de requerir reemplazo de piezas no cubiertas por la garantía se informara oportunamente a la entidad (Con el fin de evaluar la adquisición, según se estime conveniente)._x000D_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</si>
  <si>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balancin doble resorte 2-6 años Cap: 2 niños_x000D_
_x000D_
CARACTERISTICAS_x000D_
_x000D_
Capacidad: 4 niños_x000D_
Edad sugerida: 2 a 6 años                                                     _x000D_
Altura Crítica de Caída: 0.73 m_x000D_
Área de Seguridad: 4.23 m x 3.49 m_x000D_
Medidas por modulo (Largo, Ancho, Alto):  1.64 X 1.48 X 1.00 MTS_x000D_
Funciones lúdicas: Balancearse, reunirse._x000D_
_x000D_
MATERIALES_x000D_
_x000D_
POSTES_x000D_
Madera:  Utilización de madera laminada de pino escandinavo para evitar grietas y asegurar la resistencia estructural de los puntales. La  madera está tratada en autoclave (clase de riesgo IV). _x000D_
PANELES_x000D_
HDPE: Polietileno de Alta Densidad que se caracteriza por su resistencia a los abrasivos químicos y que no le afecta la corrosión al ser un Polímero. Por su capacidad de elasticidad y ligereza, ofrece una alta resistencia a los impactos haciendo muy difícil su rotura. Su uniformi-dad de colores en toda su estructura confiere unos acabados continuos y homogéneos. La superfície antideslizante ofrece un agarre seguro para los niños y su base sintética evita el cultivo de bacterias, hongos y líquenes._x000D_
Madera:  Contrachapado de abedul recubierto por dos caras con una película fenólica. Superficie superior con relieve antideslizante. La superficie se caracteriza por el alto grado de resistencia al desgaste y a los rayos UV, tiene buen diseño visual, es resistente a la humedad y a los productos químicos. Inocuo para el medio ambiente y a las personas. Paneles fabricados por el método de prensado en caliente y consiste en una película fenólica formada por el papel impregnado en resinas sintéticas._x000D_
Piezas de plástico:_x000D_
HDPE inyectado, PP inyectado, PEAD y PEBD inyectado._x000D_
Piezas metálicas: Acero galvanizado en caliente y acero inoxidable._x000D_
Tornillería:  Acero calidad 8.8 DIN267, AISI-304 ó AISI-316._x000D_
-Ninguno de los materiales necesita tratamiento especial para su eliminación_x000D_
_x000D_
_x000D_
GARANTIAS_x000D_
_x000D_
10 años de garantía en caso de fallos debidos a defectos de material o producción en las piezas galvanizadas u otras piezas de metal y acero no pintado, postes de madera, paneles de HDPE y PP. Los paneles disponen de máxima estabilidad para la radiación solar, aunque es posible que con el tiempo se produzca algún episodio de pérdida de color._x000D_
5 años de garantía en aquellos fallos debidos a defectos del material o producción de muelles, piezas de material pintado, piezas de plástico moldeado, chapa de inox, cuerdas y construcciones de redes de escalada._x000D_
2 años de garantía frente a fallos de mal funcionamiento debidos a defectos de producción en piezas de plástico móviles._x000D_
_x000D_
En caso de requerir reemplazo de piezas no cubiertas por la garantía se informara oportunamente a la entidad (Con el fin de evaluar la adquisición, según se estime conveniente)._x000D_
_x000D_
PLAN DE MANTENIMIENTO_x000D_
Trimestralmente: _x000D_
comprobar de forma visual el estado general del juego, asegurando que no haya roturas o desperfectos peligrosos para los usuarios._x000D_
Comprobar que los paneles de polietileno no presenten rozaduras o rayadas peligrosas. Eliminar la posible aparición de astillas en los largueros y complementos de madera. Asegurar que la estabilidad estructural del juego sea la misma del primer día. Verificar el estado de toda la tornillería y sus protecciones. Verificar los tapones. Verificar el estado del suelo (baldosa, suelo continuo, arena, hierba)._x000D_
_x000D_
Anualmente:  asegurar que no haya deformaciones en el polietileno. Analizar y asegurar que los largueros, postes y complementos de madera  no  presenten  defectos  estructurales  o  que  no  hayan  ladeado  ni  deformado.  Comprobar  que  las  tuercas  de  los  tornillos  estén  al  máximo apriete. Verificar las soldaduras. Comprobar todas las cimentaciones._x000D_
_x000D_
- No usar el producto antes de finalizar la instalación._x000D_
- No usar el producto antes de finalizar el mantenimiento._x000D_
-Consultar instrucciones de mantenimiento._x000D_
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</si>
  <si>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MARCO EN ÁNGULO + MALLA ESLABONADA._x000D_
EL EL MANUAL DE ESPECIFICACIONES TÉCNICAS DE DISEÑO Y CONSTRUCCION DE PARQUES FIGURA COMO BARANDA M-80A EN EL NUMERAL 4.3.1_x000D_
_x000D_
ESPECIFICACIONES:_x000D_
Suministro e Instalación de elemento metálico, elaborado en tubería redonda estructural galvanizada en caliente, con diámetro nominal de 3” cal 2.5 mm y en cal 3 mm, para los remates curvados llamados corbatines. Los parales estarán distanciados cada 1000 mm entre centros y serán fabricados en tuberia redonda estructural galvanizada en caliente de 2” nominal, cal 2.5 mm._x000D_
_x000D_
El remate y apoyo superior de los parales, se debe unir con soldadura tipo MIG en filete, con un ancho de garganta de ¼” y deposito en contorno convexo, de  acuerdo al siguiente detalle:_x000D_
En los remates de la baranda, se emplearán tubos redondos galvanizados de 3” nominal, cal 3 mm con desarrollo total de 1000 mm, a los cuales se le realizará dobleces en forma de corbatín._x000D_
_x000D_
Marco en Angulo de 1 ½" x 1/8" y Malla Eslabonada en hueco de 2" con alambre calibre 10 Tensionada con platina de 3/4" x 1/8" con acabado en pintura electrostática. Incluye dados en concreto de 3000 PSI con dimensiones de 0.20 m X 0.20 m X 0.40 m de profundidad._x000D_
_x000D_
_x000D_
Acabado superficial_x000D_
El procedimiento de acabado final en el elemento debe cumplir los siguientes requisitos descritos a continuación:_x000D_
• Limpieza mecánica de la superficie_x000D_
Se realiza con gratas circulares, cepillos con cerdas metálicas o cinceles, para quitar residuos e incrustaciones metálicas, como esquirlas de soldadura._x000D_
Adicional, el metal recién galvanizado, generalmente presenta gran tersura o falta de rugosidad que puede impedir la adherencia con el recubrimiento protector, por lo que se debe efectuar una limpieza SSPC-SP-7 para asegurar buen acople y por tanto buena adherencia con el recubrimiento a aplicar; éste tipo de limpieza, utiliza abrasivos a presión para preparar superficies metálicas que tengan una cantidad mínima de escoria, oxidación y otros contaminantes, se conoce generalmente como  “‘Ráfaga” y consiste en una limpieza muy superficial, que permite que algunas incrustantes y sobre capas de zinc adquieran rugosidad._x000D_
• Decapado químico_x000D_
Es necesario cumplir los siguientes pasos para optimizar el acabado final de la pieza a recubrir:_x000D_
Sumergir el material de acero, en un baño de hidróxido sódico acuoso, a temperatura ambiente, para ablandar impurezas en el material._x000D_
Enjuagar con agua a presión el material, para retirar las impurezas._x000D_
Desengrasar el material con disolventes y detergentes._x000D_
Enjuagar con agua a presión el material, para arrastrar partículas de óxidos disueltos._x000D_
Sumergir el material de acero limpio y desengrasado, en un baño de acido sulfúrico inhibido durante un periodo de 2 a 8 horas y a temperatura ambiente, para evitar un sobre decapado._x000D_
Enjuagar con agua a presión y adicionar una solución neutralizante, como amoniaco diluido, para conseguir un pasivado en el elemento._x000D_
Secar el material a temperatura ambiente._x000D_
• Fosfatizado_x000D_
El siguiente proceso es realizar un recubrimiento por conversión, donde el elemento es sometido a un baño de ácido de fosfato de zinc o de hierro (Fosfatizado), en la que se que cambia la naturaleza física y química del material, transformándola en una superficie inerte y uniforme, neutralizando y sellando de esta manera la pieza a tratar._x000D_
Es necesario realizar este proceso con el fin de mejorar la adherencia, minimizar la oxidación y mejorar la resistencia a la corrosión general de la pieza final._x000D_
• Aplicación de pintura electrostática y curado_x000D_
Se aplicara Esmalte alquídico, tipo I para exteriores, garantizando un espesor final de capa de 3 mils, correspondiente a 75 micras (µm) aproximadamente. El color de la baranda dependerá de su ubicación de la siguiente manera: situada en zona dura, deberá ser pintada en color gris Rall 7010, liso brillante y en zona blanda o verde, deberá ser en color verde Rall 6028, liso brillante.</t>
  </si>
  <si>
    <t>instalacion 20000</t>
  </si>
  <si>
    <t>incluye instalacion  20000</t>
  </si>
  <si>
    <t>Cerram-Fortinet **</t>
  </si>
  <si>
    <t>A-130</t>
  </si>
  <si>
    <t>Está compuesto por un travesaño inclinado, elaborado en tubo estructural_x000D_
redondo de 4” cal 2.5 mm, galvanizado en caliente, con capa mínima de_x000D_
zinc de 80 micras (µm) y dos (2) parales verticales, fabricados en tubo_x000D_
redondo estructural de 2” cal 2.5 mm, galvanizado en caliente con capa_x000D_
mínima de zinc de 80 micras (µm)._x000D_
7.7.3 Materiales_x000D_
• Tubo redondo estructural galvanizado._x000D_
• Pintura electrostática_x000D_
_x000D_
VER http://www.idrd.gov.co/especificaciones/index.php?option=com_content&amp;view=article&amp;id=2410&amp;Itemid=1963</t>
  </si>
  <si>
    <t>Superficie inclinada, empleada para ejercitar el abdomen, de acuerdo a_x000D_
las recomendaciones dadas en el aviso informativo de sesiones._x000D_
7.1.2.1 Superficie de apoyo_x000D_
Marco fabricado en platina metálica laminada en caliente ASTM-A 36 de_x000D_
2 ½” x 3/16”, contiene refuerzos transversales y longitudinales, en platina_x000D_
metálica laminada en caliente ASTM-A 36 de 1” x 1/8”._x000D_
La superficie será en malla IMT 30 cal 12 o similar, y debe garantizar alta_x000D_
resistencia a la flexión, denotado en un proceso de laminación en frio._x000D_
7.1.3 Materiales_x000D_
• Tubo redondo estructural galvanizado._x000D_
• Malla expandida tipo IMT- 30 cal 12, o similar._x000D_
• Tornillos de fijación Bristol, cabeza Buttom de ½” x 1”, anti vandálico._x000D_
• Cloruro de polivinilo._x000D_
• Traba roscas químico._x000D_
_x000D_
VER ESPECIFICACION https://www.idrd.gov.co/especificaciones/index.php?option=com_content&amp;view=article&amp;id=2404&amp;Itemid=1957</t>
  </si>
  <si>
    <t>Fabricados en tubería redonda estructural galvanizada de 3” y 1” cal 2.5_x000D_
mm, según norma NTC-1560 respaldada por el Sistema de Gestión de_x000D_
Calidad. El espesor mínimo de capa de zinc debe ser de 80 micras (µm),_x000D_
_x000D_
_x000D_
Se compone de tres (3) parales en tubo redondo de 3” y dos (2) travesaños_x000D_
en tubo redondo de 1”. Cada travesaño deberá tener es sus extremos,_x000D_
platinas metálicas de 2” x 6 mm cóncavas, con un radio de curvatura equivalente_x000D_
al radio de las columnas principales, el cual es de 44 mm_x000D_
7.9.3 Materiales_x000D_
• Tubo redondo estructural galvanizado en caliente de 3”, 1” cal 2.5_x000D_
mm, con espesor mínimo de capa de zinc de 80 micras (µm)._x000D_
• Tornillos de fijación galvanizados Bristol, cabeza Buttom de ½” x 1”_x000D_
anti vandálico._x000D_
• Pintura electrostática._x000D_
• Traba roscas químico._x000D_
_x000D_
VER https://www.idrd.gov.co/especificaciones/index.php?option=com_content&amp;view=article&amp;id=2412&amp;Itemid=1965</t>
  </si>
  <si>
    <t>SUMINISTRO DE FLEXION DE PECHO INDIVIDUAL_x000D_
RUTA DE LA VIDA Acabado final en pintura electrostática_x000D_
mecanizada resistente a la intemperie.</t>
  </si>
  <si>
    <t>SUMINISTRO DE BANCA DE ESTIRAMIENTO RUTA DE_x000D_
LA VIDA Acabado final en pintura electrostatica_x000D_
mecanizada resistente a la interperie.</t>
  </si>
  <si>
    <t>SUMINISTRO DE SALTO DE BARRA RUTA DE LA VIDA Acabado final en pintura electrostática mecanizada resistente ala intemperie.</t>
  </si>
  <si>
    <t>SUMINISTRO DE ABDOMINALES BAJOS_x000D_
RUTA DE LA VIDA TIPO IDRD cabado final en pintura_x000D_
electrostática mecanizada resistente ala intemperie.</t>
  </si>
  <si>
    <t>abricado en tubo redondo estructural de 4” cal 2.5 mm, galvanizado en caliente con capa de zinc de 80 micras (µm). Contiene dos (2) apoyos en forma de lágrima, elaborados en tubo redondo de 1”, estructural galvanizado en caliente con capa de zinc mínima de 80 micras (µm)._x000D_
_x000D_
El proceso de rolado en los apoyos, debe realizarse en dobladora hidráulica con matrices metálicas en perfecto estado y así minimizar la presencia de abolladuras o arrugamientos en la superficie del material._x000D_
_x000D_
La unión entre los apoyos y el paral principal, se debe realizar mediante soldadura tipo MIG en filete, con depósito en contorno convexo y ancho de filete mínimo de ¼” mm, _x000D_
_x000D_
7.3.3 Materiales_x000D_
_x000D_
• Tubo redondo estructural galvanizado._x000D_
• Pintura electrostática._x000D_
_x000D_
VER: http://www.idrd.gov.co/especificaciones/index.php?option=com_content&amp;view=article&amp;id=2406&amp;Itemid=1959</t>
  </si>
  <si>
    <t>(60x40x6cms)</t>
  </si>
  <si>
    <t>(60x20x6cms)</t>
  </si>
  <si>
    <t>BIOTEX® es un manto temporal de tejido abierto, diseñado para controlar la erosión y otorgar un soporte mecánico que ayuda al establecimiento de la vegetación. Se fabrica con fibras de multifilamentos de poliéster de fotodegradación lenta, de color natural compatible con el medio ambiente. BIOTEX® protege la superficie expuesta y preserva la humedad, facilitando el desarrollo de microorganismos simbióticos que logran una vegetación autosostenida. No tiene efectos adversos sobre el entorno, pues está conformado por materiales inertes.MANTO TEMPORAL._x000D_
_x000D_
ANCHO 2,75 mts_x000D_
LARGO 100 mts</t>
  </si>
  <si>
    <t>LONG.= 80cm, base=20 cms, altura= 35 cms</t>
  </si>
  <si>
    <t>Bordillo Transición A95_x000D_
_x000D_
Pieza aligerada prefabricada en concreto de 28 MPa de resistencia a la compresión a 28 días, con acabado liso. Se instala sobre una capa de mortero de nivelación, con juntas de 1 centímetro de espesor en mortero 1:4, asumiendo la diferencia de geometría entre el Bordillo Prefabricado A80, o la pieza especial de Sardinel A90, y el Sardinel Bajo A85, en rampas. Hay pieza izquierda y pieza derecha.</t>
  </si>
  <si>
    <t>LONG. 40 cm</t>
  </si>
  <si>
    <t>h=0.40, b=0.60, long=0.60</t>
  </si>
  <si>
    <t>A-140</t>
  </si>
  <si>
    <t>A-150</t>
  </si>
  <si>
    <t>h=0.30, b=0.60, long=0.60</t>
  </si>
  <si>
    <t>A-160</t>
  </si>
  <si>
    <t>LONG. 80cm; b=20 cm, h= 35 cm</t>
  </si>
  <si>
    <t>Cali=Balastro rYo</t>
  </si>
  <si>
    <t>Juego red estacion de giros, 5 a 12 años Cap: 37 niños_x000D_
_x000D_
CARACTERISTICAS_x000D_
_x000D_
Capacidad: 37 niños_x000D_
Edad sugerida: 5-12 AÑOS                                            _x000D_
Altura Crítica de Caída: 2.20 m_x000D_
Área de Seguridad: Diametro 7.3 m_x000D_
Medidas  por modulo (Largo, Ancho, Alto):  D3.30 x H3.21_x000D_
Funciones ludicas: Trepar, encontrarse, girar, imaginar.  _x000D_
_x000D_
MATERIALES_x000D_
_x000D_
Poste principal: Esta será una tubería de acero galvanizado de 60. mm de diámetro exterior, acabada con recubrimiento de polvo de poliéster. Las columnas tendrán un grosor de 2.0 mm para mejorar la estabilidad. Uniones de tubería: serán de aleación de aluminio (tenzaloy), de 250 mm de diámetro, biseladas para evitar superficies estables y terminadas con recubrimiento de polvo de poliéster. Las tapas de unión están fijadas con pernos de acero inoxidable. Redes de escalada: Este será un cable de cable de poliamida (nylon) de 20 mm de diámetro con protección UV y solución ignífuga. Cada cuerda consiste en hebras que contienen cada una compuesta por 24 cordones de refuerzo de acero inoxidable dentro de una manga de poliamida, envuelta alrededor del cable con una funda de aluminio acabada y revestida con una barra de desgaste de acero inoxidable. Las cuerdas de borde contendrán un núcleo sólido de cables de acero inoxidable arrollados en lugar del núcleo de poliamida. Nudos de bola: Esta será una bola de aluminio comprimido de una sola pieza, comprimida en su lugar con una fuerza de 150,000 libras (667 KN) para evitar que la conexión se mueva y ocasione un desgaste prematuro del cable. Sujetadores básicos: todos los sujetadores para los accesorios de los componentes son de acero inoxidable. "_x000D_
_x000D_
GARANTIAS_x000D_
_x000D_
El fabricante garantiza que sus productos están libres de defectos en materiales o mano de obra por un período de (1) un año por uso normal e instalación y de acuerdo con nuestras especificaciones publicadas. _x000D_
Otras garantías limitadas cubren los Productos contra defectos causados por deterioro que afecte la integridad estructural del equipo, durante los siguientes períodos a partir de la fecha de instalación: _x000D_
Garantía limitada de por vida en postes de aluminio y acero, con exclusión de defectos cosméticos, y siempre y cuando que se haya realizado un mantenimiento adecuado en las piezas giratorias de acuerdo con las instrucciones del fabricante._x000D_
Garantía limitada de 25 años sobre piezas de aluminio moldeado, con exclusión de defectos cosméticos._x000D_
Garantía limitada de 20 años para rotura de cables, con exclusión de defectos cosméticos._x000D_
Garantía limitada de 15 años para componentes tubulares de aluminio y acero, y conectores de aluminio y acero inoxidable, con exclusión de defectos cosméticos._x000D_
Garantía limitada de 15 años en cubiertas de acero con recubrimiento de PVC, con exclusión de defectos cosméticos._x000D_
Garantía limitada de 15 años en asientos de caucho o esteras de goma para eventos en red, con exclusión de defectos cosméticos._x000D_
Garantía limitada de 15 años para rodamientos de nylon y piezas de unión de anillos, con exclusión de defectos cosméticos._x000D_
Garantía limitada de 5 años en bujes de nylon y parachoques de goma para Rainbow Swings, con exclusión de defectos cosméticos._x000D_
Garantía limitada de 5 años en paneles y toboganes de plástico, con exclusión de defectos cosméticos._x000D_
Garantía limitada de 5 años sobre el desgaste prematuro de cables de nylon, con exclusión de defectos cosméticos. La determinación de lo que constituye un desgaste prematuro será a discreción del fabricante._x000D_
La garantía antes mencionada sólo es válida si las estructuras se montan de conformidad con las instrucciones de instalación y los procedimientos proporcionados por fabricante utilizando partes aprobadas; han sido mantenidas e inspeccionadas de acuerdo con las instrucciones del fabricante; han sido sometidas al uso normal para el fin para el cual fueron diseñadas; no han sido objeto de vandalismo, mal uso, negligencia o accidente; no han sido sometidas a adiciones o sustituciones de piezas; y no han sido modificadas, alteradas o reparadas por personas distintas de fabricante o sus designados en ningún aspect que, a juicio de fabricante, afecte la condición o el funcionamiento de las estructuras._x000D_
Esta garantía no cubre temas cosméticos (tales como arañazos, abolladuras, deterioro, decoloración y desgaste normal dado por el clima), pintura, desgaste normal por uso, o daños por rajaduras y deformaciones._x000D_
Estas garantías cubren el reemplazo o la reparación, a discreción del Fabricante, de cualquier Producto de acuerdo con las descripciones anteriores. Los costos de transporte e instalación en sitio no están cubiertos por estas garantías, excepto cuando se toman disposiciones específicas con el consentimiento por escrito del Fabricante._x000D_
_x000D_
MANTENIMIENTO_x000D_
_x000D_
Mantenimiento de Rutina_x000D_
_x000D_
TRIMESTRAL_x000D_
_x000D_
Para reducir accidentes, el propietario u operador debe asegurarse de que una apropiada agenda de mantenimiento se defina, se implemente y se mantenga. Esto debe tener en cuenta las condiciones locales y las instrucciones del fabricante, que pueden afectar la frecuencia de inspección necesaria. La agenda debe enumerar los componentes a ser mantenidos y también debe incluir los procedimientos para manejar quejas y averías._x000D_
_x000D_
El mantenimiento rutinario de equipos y superficies de parques debe consistir en medidas preventivas para mantener su nivel de seguridad, desempeño y cumplimiento con las partes pertinentes de la norma EN 1176. Dichas medidas deberían incluir:_x000D_
_x000D_
a) apriete de cierres y fijaciones;_x000D_
b) re-pintar y re-tratar superficies;_x000D_
c) mantenimiento de cualquier superficie atenuadora de impacto;_x000D_
d) lubricación de rodamientos;_x000D_
e) marcado del equipo para demostrar niveles de superficie de rellenos suelto;_x000D_
f) limpieza;_x000D_
g) eliminación de vidrios rotos y otros desechos o contaminantes;_x000D_
h) restaurar rellenos sueltos al nivel correcto; y_x000D_
i) mantenimiento de espacios libres._x000D_
_x000D_
El costo del mantenimiento no incluye piezas que requieran cambio y que no cubra la garantía_x000D_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</si>
  <si>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avion multifuncion +3 años Cap: 12 niños_x000D_
_x000D_
CARACTERISTICAS:_x000D_
Capacidad: 12 niños_x000D_
Edad sugerida: mas de 3 años                                                                   _x000D_
Altura Crítica de Caída: 1.20 m_x000D_
Área de Seguridad: 53.50 m2_x000D_
Medidas por modulo (Largo, Ancho, Alto): 5.0 m x 5.70 m x 2.25 m_x000D_
Funciones lúdicas: Deslizarse, explorar, escalar, imaginar._x000D_
_x000D_
MATERIALES:_x000D_
_x000D_
MADERA_x000D_
Madera de alta calidad fina y compacta de pino escandinavo granulado que se utiliza para_x000D_
los postes de madera estructural. La madera proviene de bosques certificados y se impregna en un autoclave con sales minerales no tóxicas para prevenir la putrefacción y el deterioro. También se aplica una capa de protección UV. Esta madera no se tuerce ni se distorsiona, pero en condiciones meteorológicas variables, la madera puede presentar pequeñas grietas que NO reducen su durabilidad. Todas las superficies y bordes de madera se lijan suavemente para dar un final redondo liso sin las aristas afiladas. Los postes de madera terminan con una tapa coloreada fabricado de polietileno inyectado moldeado con las características de la protección UV._x000D_
PLÁSTICO_x000D_
Polietileno, polipropileno, poliamida y Nylon. HDPE, color uniforme, resistente a la intemperie y al cultivo de bacterias y hongos. Por su capacidad elástica actúa como amortiguador de impactos resultando muy difícil su rotura. No son tóxicos, y cumplen con la EN 71, parte 3._x000D_
METAL_x000D_
Acero inoxidable AISI-304, acero galvanizado en caliente y aluminio. Acero galvanizado y pintado al horno con gran resistencia a la abrasión, la corrosión, los químicos y las manchas, muy resistente a la intemperie._x000D_
TORNILLERÍA_x000D_
Tornillería electro galvanizada y de acero inoxidable calidad 8.8 DIN267, AISI-304._x000D_
CUERDAS_x000D_
Redes de cuerda armada antivandálica de acero trenzados recubiertos de polipropileno. Conectores de aluminio._x000D_
_x000D_
GARANTIAS_x000D_
_x000D_
10 años de garantía general,  cubre desgaste por piezas, color de material y tornillería, el proveedor realiza visitas periódicas para que la garantía se haga vigente en el momento del daño del juego con oportunidad.  (LA GARANTÍA NO CUBRE DAÑOS POR VANDALISMO)_x000D_
_x000D_
En caso de existir piezas no cubiertas por la garantía se informara oportunamente a la entidad (Con el fin de evaluar la adquisición, según se estime conveniente)._x000D_
_x000D_
PLAN DE MANTENIMIENTO: Visitas periodicas_x000D_
_x000D_
Trimestral:  En piezas y desgaste de material o color _x000D_
Alcance:  La garantía se hará efectiva en el desgaste de piezas, material, tornillos, cadenas se cambiará la pieza o se reemplazará el juego según el criterio del proveedor._x000D_
Anualmente: _x000D_
Revisar todos los sistemas de anclajes._x000D_
Limpiar a fondo_x000D_
Revisar la estructura de soporte_x000D_
Revisar que los postes estén en buenas condiciones_x000D_
Revisar las uniones de las sillas_x000D_
Revisar que no haya corrosión en las cadenas y conexiones_x000D_
Revisar niveles de desgaste en todo el juego_x000D_
_x000D_
OBSERVACIONES_x000D_
Incluye suministro, transporte armado e instalación de los juegos en el lugar indicado y mantenimiento básico por cinco años, en las condiciones requeridas por el fabricante para hacer efectivas las garantías (No cubre vandalismo, ni obra civil)._x000D_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Las unidades deben contar con una placa que permita identificar el producto, con mínimo los siguientes datos: Nombre del fabricante, referencia o código serial, identificación de la norma que lo certifica, rango etario de uso (edad).</t>
  </si>
  <si>
    <t>1531713111</t>
  </si>
  <si>
    <t>0150202001</t>
  </si>
  <si>
    <t>8 un / M2</t>
  </si>
  <si>
    <t>(20x40x6cms),(12.5 UN/M2).</t>
  </si>
  <si>
    <t>inc.flete</t>
  </si>
  <si>
    <t>107cm; b=12 cm, h= 13.5 cm</t>
  </si>
  <si>
    <t>LUMINARIA CALIMA II, HORIZONTAL CERRADA SODIO250 W,_x000D_
_x000D_
LUMINARIA ORION SODIO HORIZONTAL + FOTOCELDA + BRAZO + BOMBILLO SODIO 250W (Tubular TPlus 250)  Abril 21/2015.</t>
  </si>
  <si>
    <t>Calima 2 con sistema antirrobo</t>
  </si>
  <si>
    <t>Juego multifuncion escalar deslizar 3-12años Cap:24 niños_x000D_
_x000D_
CARACTERISTICAS:_x000D_
Capacidad: 24 niños_x000D_
Edad sugerida: 3 a 12 años                                                                   _x000D_
Altura Crítica de Caída: 2.41 m_x000D_
Área de Seguridad: 72.45 m2_x000D_
Medidas por modulo (Largo, Ancho, Alto): 7.83 m x 6.65 m x 3.82 m_x000D_
Funciones lúdicas: Deslizarse, explorar, escalar, atravesar, encontrarse, imaginar._x000D_
_x000D_
MATERIALES:_x000D_
_x000D_
MADERA Madera laminada de pino escandinavo, certificada por PEFC y FSC conforme a la Normativa EN351/EN335. Tratada en autoclave mediante TANALITH clase de resistencia GL24 (riesgo IV). En condiciones meteorológicas variables, la madera puede presentar pequeñas grietas que NO reducen su durabilidad. Esta madera no se tuerce ni se distorsiona. La resina y nudos son su parte natural. Plataformas en Tablero Fenólico Antideslizante de 21mm e inocuo, resistente al desgaste y a la abrasión. Con protección lateral impermeable. _x000D_
_x000D_
GARANTIAS_x000D_
_x000D_
10 años de garantía general,  cubre desgaste por piezas, color de material y tornillería, el proveedor realiza visitas periódicas para que la garantía se haga vigente en el momento del daño del juego con oportunidad.  (LA GARANTÍA NO CUBRE DAÑOS POR VANDALISMO)_x000D_
_x000D_
En caso de existir piezas no cubiertas por la garantía se informara oportunamente a la entidad (Con el fin de evaluar la adquisición, según se estime conveniente)._x000D_
_x000D_
PLAN DE MANTENIMIENTO: Visitas periodicas_x000D_
_x000D_
Trimestral:  En piezas y desgaste de material o color _x000D_
Alcance:  La garantía se hará efectiva en el desgaste de piezas, material, tornillos, cadenas se cambiará la pieza o se reemplazará el juego según el criterio del proveedor._x000D_
Anualmente: _x000D_
Revisar todos los sistemas de anclajes._x000D_
Limpiar a fondo_x000D_
Revisar la estructura de soporte_x000D_
Revisar que los postes estén en buenas condiciones_x000D_
Revisar las uniones de las sillas_x000D_
Revisar que no haya corrosión en las cadenas y conexiones_x000D_
Revisar niveles de desgaste en todo el juego_x000D_
_x000D_
OBSERVACIONES_x000D_
Incluye suministro, transporte armado e instalación de los juegos en el lugar indicado y mantenimiento básico por cinco años, en las condiciones requeridas por el fabricante para hacer efectivas las garantías (No cubre vandalismo, ni obra civil)._x000D_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Las unidades deben contar con una placa que permita identificar el producto, con mínimo los siguientes datos: Nombre del fabricante, referencia o código serial, identificación de la norma que lo certifica, rango etario de uso (edad).</t>
  </si>
  <si>
    <t>LUMIN.ROY ALFA CLS-P HORIZ.CERRADA SODIO 70W C/BASE_x000D_
_x000D_
BRAZO P/LUM. 1 DOBLEZ 3/4 X 1.20MTS_x000D_
_x000D_
BOMBILLO OTR. Na 70W TUBULAR_x000D_
_x000D_
FOTOCELDA INAD.P/LUMINARIA AZUL</t>
  </si>
  <si>
    <t>Compuesto por dos (2) travesaños horizontales y dos (2) parales verticales,_x000D_
elaborados en tubería redonda estructural galvanizada de 2” cal 2.5_x000D_
mm, con capa de zinc mínima de 80 micras (µm)._x000D_
7.4.3 Materiales_x000D_
• Tubo redondo estructural galvanizado en caliente de 2” cal 2.5 mm,_x000D_
con espesor mínimo de capa de zinc de 80 micras (µm)._x000D_
Pintura electrostática._x000D_
_x000D_
VER https://www.idrd.gov.co/especificaciones/index.php?option=com_content&amp;view=article&amp;id=2407&amp;Itemid=1960</t>
  </si>
  <si>
    <t>50000 de mas por instalcion</t>
  </si>
  <si>
    <t>INCLUYE TRANSPORTE DENTRO DE LA CIUDAD DE BOGOTA.</t>
  </si>
  <si>
    <t>Juego escalador deslizadero 3 a 12 niños 11 niños_x000D_
_x000D_
CARACTERISTICAS:_x000D_
Capacidad: 11 niños_x000D_
Edad sugerida: 3 a 12 años                                                                   _x000D_
Altura Crítica de Caída: 2.41 m_x000D_
Área de Seguridad: 39.75 m2_x000D_
Medidas por modulo (Largo, Ancho, Alto): 5.32 m x 4.3 m x 3.82 m_x000D_
Funciones lúdicas: Deslizarse, explorar, escalar, atravesar, encontrarse, imaginar._x000D_
COMPOSICIÓN_x000D_
3 Torres 2 Techos 3 Plataformas 2 Paneles lúdicos 1 Panel protector 4 Agarraderos 2 Escalerillas 1 Mostrador 1 Tobogán inoxidable 1 Red de trepa 1 Rampa 1 Puente_x000D_
_x000D_
MATERIALES:_x000D_
_x000D_
MADERA_x000D_
Madera laminada de pino escandinavo, certificada por PEFC y FSC conforme a la Normativa EN351/EN335. Tratada en autoclave mediante TANALITH clase de resistencia GL24 (riesgo_x000D_
IV). En condiciones meteorológicas variables, la madera puede presentar pequeñas grietas que NO reducen su durabilidad. Esta madera no se tuerce ni se distorsiona. La resina y nudos son su parte natural. Plataformas en Tablero Fenólico Antideslizante de 21mm e inocuo, resistente al desgaste y a la abrasión. Con protección lateral impermeable._x000D_
PLÁSTICO_x000D_
Polietileno, polipropileno, poliamida. HDPE de 19mm, color uniforme, resistente a la intemperie y al cultivo de bacterias y hongos. Por su capacidad elástica actúa como amortiguador de impactos resultando muy difícil su rotura. No son tóxicos, y cumplen con la EN 71, parte 3._x000D_
METAL_x000D_
Acero inoxidable AISI-304, acero galvanizado en caliente y aluminio. Acero galvanizado y _x000D_
pintado al horno con gran resistencia a la abrasión, la corrosión, los químicos y las manchas, muy resistente a la intemperie._x000D_
_x000D_
TORNILLERÍA_x000D_
Tornillería electro galvanizada y de acero inoxidable calidad 8.8 DIN267, AISI-304._x000D_
CUERDAS_x000D_
Redes de cuerda armada antivandálica: Ø 16mm, 6 hilos de acero trenzados recubiertos de polipropileno. Conectores de aluminio._x000D_
_x000D_
GARANTIAS_x000D_
_x000D_
10 años de garantía general,  cubre desgaste por piezas, color de material y tornillería, el proveedor realiza visitas periódicas para que la garantía se haga vigente en el momento del daño del juego con oportunidad.  (LA GARANTÍA NO CUBRE DAÑOS POR VANDALISMO)_x000D_
_x000D_
En caso de existir piezas no cubiertas por la garantía se informara oportunamente a la entidad (Con el fin de evaluar la adquisición, según se estime conveniente)._x000D_
_x000D_
PLAN DE MANTENIMIENTO: Visitas periodicas_x000D_
_x000D_
Trimestral:  En piezas y desgaste de material o color _x000D_
Alcance:  La garantía se hará efectiva en el desgaste de piezas, material, tornillos, cadenas se cambiará la pieza o se reemplazará el juego según el criterio del proveedor._x000D_
Anualmente: _x000D_
Revisar todos los sistemas de anclajes._x000D_
Limpiar a fondo_x000D_
Revisar la estructura de soporte_x000D_
Revisar que los postes estén en buenas condiciones_x000D_
Revisar las uniones de las sillas_x000D_
Revisar que no haya corrosión en las cadenas y conexiones_x000D_
Revisar niveles de desgaste en todo el juego_x000D_
_x000D_
OBSERVACIONES_x000D_
Incluye suministro, transporte armado e instalación de los juegos en el lugar indicado y mantenimiento básico por cinco años, en las condiciones requeridas por el fabricante para hacer efectivas las garantías (No cubre vandalismo, ni obra civil)._x000D_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Las unidades deben contar con una placa que permita identificar el producto, con mínimo los siguientes datos: Nombre del fabricante, referencia o código serial, identificación de la norma que lo certifica, rango etario de uso (edad).</t>
  </si>
  <si>
    <t>Refuerzo de poliéster para impermeabilizaciones flexibles</t>
  </si>
  <si>
    <t>Refuerzo de poliéster para impermeabilizaciones fl</t>
  </si>
  <si>
    <t>845095</t>
  </si>
  <si>
    <t>128577</t>
  </si>
  <si>
    <t>Juego rotacion mas de 3 años Cap: 15 niños_x000D_
_x000D_
CARACTERISTICAS:_x000D_
Capacidad: 12 niños_x000D_
Edad sugerida: mas de 3 años                                                                   _x000D_
Altura Crítica de Caída: 1.20 m_x000D_
Área de Seguridad: 53.50 m2_x000D_
Medidas por modulo (Largo, Ancho, Alto): 5.0 m x 5.70 m x 2.25 m_x000D_
Funciones lúdicas: Deslizarse, explorar, escalar, imaginar._x000D_
_x000D_
MATERIALES:_x000D_
_x000D_
MADERA_x000D_
Madera de alta calidad fina y compacta de pino escandinavo granulado que se utiliza para_x000D_
los postes de madera estructural. La madera proviene de bosques certificados y se impregna en un autoclave con sales minerales no tóxicas para prevenir la putrefacción y el deterioro. También se aplica una capa de protección UV. Esta madera no se tuerce ni se distorsiona, pero en condiciones meteorológicas variables, la madera puede presentar pequeñas grietas que NO reducen su durabilidad. Todas las superficies y bordes de madera se lijan suavemente para dar un final redondo liso sin las aristas afiladas. Los postes de madera terminan con una tapa coloreada fabricado de polietileno inyectado moldeado con las características de la protección UV._x000D_
PLÁSTICO_x000D_
Polietileno, polipropileno, poliamida y Nylon. HDPE, color uniforme, resistente a la intemperie y al cultivo de bacterias y hongos. Por su capacidad elástica actúa como amortiguador de impactos resultando muy difícil su rotura. No son tóxicos, y cumplen con la EN 71, parte 3._x000D_
METAL_x000D_
Acero inoxidable AISI-304, acero galvanizado en caliente y aluminio. Acero galvanizado y pintado al horno con gran resistencia a la abrasión, la corrosión, los químicos y las manchas, muy resistente a la intemperie._x000D_
TORNILLERÍA_x000D_
Tornillería electro galvanizada y de acero inoxidable calidad 8.8 DIN267, AISI-304._x000D_
CUERDAS_x000D_
Redes de cuerda armada antivandálica de acero trenzados recubiertos de polipropileno. Conectores de aluminio._x000D_
_x000D_
GARANTIAS_x000D_
_x000D_
10 años de garantía general,  cubre desgaste por piezas, color de material y tornillería, el proveedor realiza visitas periódicas para que la garantía se haga vigente en el momento del daño del juego con oportunidad.  (LA GARANTÍA NO CUBRE DAÑOS POR VANDALISMO)_x000D_
_x000D_
En caso de existir piezas no cubiertas por la garantía se informara oportunamente a la entidad (Con el fin de evaluar la adquisición, según se estime conveniente)._x000D_
_x000D_
PLAN DE MANTENIMIENTO: Visitas periodicas_x000D_
_x000D_
Trimestral:  En piezas y desgaste de material o color _x000D_
Alcance:  La garantía se hará efectiva en el desgaste de piezas, material, tornillos, cadenas se cambiará la pieza o se reemplazará el juego según el criterio del proveedor._x000D_
Anualmente: _x000D_
Revisar todos los sistemas de anclajes._x000D_
Limpiar a fondo_x000D_
Revisar la estructura de soporte_x000D_
Revisar que los postes estén en buenas condiciones_x000D_
Revisar las uniones de las sillas_x000D_
Revisar que no haya corrosión en las cadenas y conexiones_x000D_
Revisar niveles de desgaste en todo el juego_x000D_
_x000D_
OBSERVACIONES_x000D_
Incluye suministro, transporte armado e instalación de los juegos en el lugar indicado y mantenimiento básico por cinco años, en las condiciones requeridas por el fabricante para hacer efectivas las garantías (No cubre vandalismo, ni obra civil)._x000D_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Las unidades deben contar con una placa que permita identificar el producto, con mínimo los siguientes datos: Nombre del fabricante, referencia o código serial, identificación de la norma que lo certifica, rango etario de uso (edad).</t>
  </si>
  <si>
    <t>Juego circuito  mas de 3 años Cap: 99 niños    _x000D_
OJO COMPLETAR DESCRIPCION_x000D_
_x000D_
CARACTERISTICAS:_x000D_
Capacidad: 12 niños_x000D_
Edad sugerida: mas de 3 años                                                                   _x000D_
Altura Crítica de Caída: 1.20 m_x000D_
Área de Seguridad: 53.50 m2_x000D_
Medidas por modulo (Largo, Ancho, Alto): 5.0 m x 5.70 m x 2.25 m_x000D_
Funciones lúdicas: Deslizarse, explorar, escalar, imaginar._x000D_
_x000D_
MATERIALES:_x000D_
_x000D_
MADERA_x000D_
Madera de alta calidad fina y compacta de pino escandinavo granulado que se utiliza para_x000D_
los postes de madera estructural. La madera proviene de bosques certificados y se impregna en un autoclave con sales minerales no tóxicas para prevenir la putrefacción y el deterioro. También se aplica una capa de protección UV. Esta madera no se tuerce ni se distorsiona, pero en condiciones meteorológicas variables, la madera puede presentar pequeñas grietas que NO reducen su durabilidad. Todas las superficies y bordes de madera se lijan suavemente para dar un final redondo liso sin las aristas afiladas. Los postes de madera terminan con una tapa coloreada fabricado de polietileno inyectado moldeado con las características de la protección UV._x000D_
PLÁSTICO_x000D_
Polietileno, polipropileno, poliamida y Nylon. HDPE, color uniforme, resistente a la intemperie y al cultivo de bacterias y hongos. Por su capacidad elástica actúa como amortiguador de impactos resultando muy difícil su rotura. No son tóxicos, y cumplen con la EN 71, parte 3._x000D_
METAL_x000D_
Acero inoxidable AISI-304, acero galvanizado en caliente y aluminio. Acero galvanizado y pintado al horno con gran resistencia a la abrasión, la corrosión, los químicos y las manchas, muy resistente a la intemperie._x000D_
TORNILLERÍA_x000D_
Tornillería electro galvanizada y de acero inoxidable calidad 8.8 DIN267, AISI-304._x000D_
CUERDAS_x000D_
Redes de cuerda armada antivandálica de acero trenzados recubiertos de polipropileno. Conectores de aluminio._x000D_
_x000D_
GARANTIAS_x000D_
_x000D_
10 años de garantía general,  cubre desgaste por piezas, color de material y tornillería, el proveedor realiza visitas periódicas para que la garantía se haga vigente en el momento del daño del juego con oportunidad.  (LA GARANTÍA NO CUBRE DAÑOS POR VANDALISMO)_x000D_
_x000D_
En caso de existir piezas no cubiertas por la garantía se informara oportunamente a la entidad (Con el fin de evaluar la adquisición, según se estime conveniente)._x000D_
_x000D_
PLAN DE MANTENIMIENTO: Visitas periodicas_x000D_
_x000D_
Trimestral:  En piezas y desgaste de material o color _x000D_
Alcance:  La garantía se hará efectiva en el desgaste de piezas, material, tornillos, cadenas se cambiará la pieza o se reemplazará el juego según el criterio del proveedor._x000D_
Anualmente: _x000D_
Revisar todos los sistemas de anclajes._x000D_
Limpiar a fondo_x000D_
Revisar la estructura de soporte_x000D_
Revisar que los postes estén en buenas condiciones_x000D_
Revisar las uniones de las sillas_x000D_
Revisar que no haya corrosión en las cadenas y conexiones_x000D_
Revisar niveles de desgaste en todo el juego_x000D_
_x000D_
OBSERVACIONES_x000D_
Incluye suministro, transporte armado e instalación de los juegos en el lugar indicado y mantenimiento básico por cinco años, en las condiciones requeridas por el fabricante para hacer efectivas las garantías (No cubre vandalismo, ni obra civil)._x000D_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Las unidades deben contar con una placa que permita identificar el producto, con mínimo los siguientes datos: Nombre del fabricante, referencia o código serial, identificación de la norma que lo certifica, rango etario de uso (edad).</t>
  </si>
  <si>
    <t>Juego circuito  mas de 3 años Cap: 35 niños       _x000D_
OJO COMPLETAR DESCRIPCION_x000D_
_x000D_
CARACTERISTICAS:_x000D_
Capacidad: 35 niños_x000D_
Edad sugerida: mas de 3 años                                                                   _x000D_
Altura Crítica de Caída: 1.20 m_x000D_
Área de Seguridad: 53.50 m2_x000D_
Medidas por modulo (Largo, Ancho, Alto): 5.0 m x 5.70 m x 2.25 m_x000D_
Funciones lúdicas: Deslizarse, explorar, escalar, imaginar._x000D_
_x000D_
MATERIALES:_x000D_
_x000D_
MADERA_x000D_
Madera de alta calidad fina y compacta de pino escandinavo granulado que se utiliza para_x000D_
los postes de madera estructural. La madera proviene de bosques certificados y se impregna en un autoclave con sales minerales no tóxicas para prevenir la putrefacción y el deterioro. También se aplica una capa de protección UV. Esta madera no se tuerce ni se distorsiona, pero en condiciones meteorológicas variables, la madera puede presentar pequeñas grietas que NO reducen su durabilidad. Todas las superficies y bordes de madera se lijan suavemente para dar un final redondo liso sin las aristas afiladas. Los postes de madera terminan con una tapa coloreada fabricado de polietileno inyectado moldeado con las características de la protección UV._x000D_
PLÁSTICO_x000D_
Polietileno, polipropileno, poliamida y Nylon. HDPE, color uniforme, resistente a la intemperie y al cultivo de bacterias y hongos. Por su capacidad elástica actúa como amortiguador de impactos resultando muy difícil su rotura. No son tóxicos, y cumplen con la EN 71, parte 3._x000D_
METAL_x000D_
Acero inoxidable AISI-304, acero galvanizado en caliente y aluminio. Acero galvanizado y pintado al horno con gran resistencia a la abrasión, la corrosión, los químicos y las manchas, muy resistente a la intemperie._x000D_
TORNILLERÍA_x000D_
Tornillería electro galvanizada y de acero inoxidable calidad 8.8 DIN267, AISI-304._x000D_
CUERDAS_x000D_
Redes de cuerda armada antivandálica de acero trenzados recubiertos de polipropileno. Conectores de aluminio._x000D_
_x000D_
GARANTIAS_x000D_
_x000D_
10 años de garantía general,  cubre desgaste por piezas, color de material y tornillería, el proveedor realiza visitas periódicas para que la garantía se haga vigente en el momento del daño del juego con oportunidad.  (LA GARANTÍA NO CUBRE DAÑOS POR VANDALISMO)_x000D_
_x000D_
En caso de existir piezas no cubiertas por la garantía se informara oportunamente a la entidad (Con el fin de evaluar la adquisición, según se estime conveniente)._x000D_
_x000D_
PLAN DE MANTENIMIENTO: Visitas periodicas_x000D_
_x000D_
Trimestral:  En piezas y desgaste de material o color _x000D_
Alcance:  La garantía se hará efectiva en el desgaste de piezas, material, tornillos, cadenas se cambiará la pieza o se reemplazará el juego según el criterio del proveedor._x000D_
Anualmente: _x000D_
Revisar todos los sistemas de anclajes._x000D_
Limpiar a fondo_x000D_
Revisar la estructura de soporte_x000D_
Revisar que los postes estén en buenas condiciones_x000D_
Revisar las uniones de las sillas_x000D_
Revisar que no haya corrosión en las cadenas y conexiones_x000D_
Revisar niveles de desgaste en todo el juego_x000D_
_x000D_
OBSERVACIONES_x000D_
Incluye suministro, transporte armado e instalación de los juegos en el lugar indicado y mantenimiento básico por cinco años, en las condiciones requeridas por el fabricante para hacer efectivas las garantías (No cubre vandalismo, ni obra civil)._x000D_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Las unidades deben contar con una placa que permita identificar el producto, con mínimo los siguientes datos: Nombre del fabricante, referencia o código serial, identificación de la norma que lo certifica, rango etario de uso (edad).</t>
  </si>
  <si>
    <t>Juego circuito, 3 a 5 años Cap: 18 niños_x000D_
_x000D_
CARACTERISTICAS_x000D_
_x000D_
Edad sugerida: 5-12 años_x000D_
Capacidad: 16 niños_x000D_
Área de Seguridad: 6.10 m x 7.60 m_x000D_
Medidas: (Largo, Ancho, Alto) 4.00 m x 3.00 m x 3,50 m_x000D_
Altura Crítica de Caída: 1.80 m_x000D_
Contiene: 1 Escalera fija, 1 cubierta de protección contra la lluvia y el sol, 1 torre de vigía, 1 periscopio, 1 rampa ondulada, 1 rampa curvada,1 poste de balones, 1 mostrador. Con funciones lúdicas de: Deslizarse, Encontrarse, Escalar, Trepar, Imaginar._x000D_
_x000D_
MATERIALES_x000D_
_x000D_
Madera: pino sueco de anillos finos tratado con un protector de madera y luego con una capa de penetración de 1' imprimación y 1 'capa de acabado de tintas de formación de película. Para las opciones de color, consulte a continuación._x000D_
Acero: galvanizado en caliente o lacado en polvo con polvo de poliéster._x000D_
Contrachapado: Protegido en ambos lados con un recubrimiento de película fenólica._x000D_
HPL: Laminado de alta presión._x000D_
Cadena: galvanizado en caliente y acero inoxidable. e inspeccionado y probado para cumplir con la corriente regulaciones sobre resistencia a la tracción._x000D_
Hardware: acero, galvanizado en caliente o electrogalvanizado. Uniones roscadas: incorporan cubiertas especialmente diseñadas para proteger contra el vandalismo._x000D_
Polietileno reciclado: hecho de viejos productos de embalaje de polietileno que se muelen y luego extruido y formado en tablas. El revestimiento de goma de 3 mm proporcional._x000D_
Composición especifica de material_x000D_
_x000D_
_x000D_
Material 	                                 kg 	 %_x000D_
Polypropylene (PP) 	                0.002 	0_x000D_
Zink (electro-galvanised) 	0.0817 	0.01_x000D_
Zink (hot-galvanised) 	0.1842 	0.03_x000D_
Stainless steel 	                1.1612 	0.2_x000D_
Aluminium 	                1.1996 	0.21_x000D_
Plywood 	                                4.1866 	0.72_x000D_
Fibreboard 	                4.424 	0.77_x000D_
Polyamide (PA) 	                4.5305 	0.78_x000D_
Powder coating polyester 	6.6501 	1.15_x000D_
Rubber 	                                7.511 	1.3_x000D_
Polyurethane foam/flex 	8.4 	1.45_x000D_
Stainless steel EN 1.4301 	11.596 	2.01_x000D_
Polyethylene (PE) 	                21.403 	3.7_x000D_
Recycled thermoplastics 	37.555 	6.5_x000D_
HPL 	                                61.5814 	10.65_x000D_
Pine 	                                93.3733 	16.16_x000D_
Concrete 	                                118 	20.42_x000D_
Untreated Steel 	                196.126 	33.93_x000D_
  	                                 578 kg 	100%_x000D_
_x000D_
_x000D_
GARANTIAS:_x000D_
_x000D_
25 años: contra fallas debidas a defectos de materiales o producción en componentes estructurales de acero y componentes de acero inoxidable (por ejemplo, deslizadores). _x000D_
20 años: contra fallas debidas a defectos de materiales o producción en componentes de HPL y paneles de HDPE. _x000D_
15 años: contra fallas debidas a pudrición severa en postes de madera blanda de ingeniería estructural o madera dura modificada, y contra fallas debidas a defectos de producción en acero estructural para componentes de juego altamente dinámicos _x000D_
10 años: contra fallas debidas a defectos de fabricación o materiales en maderas blandas de ingeniería no estructural y en todas las partes de acero y metal galvanizado y otras partes no pintadas; contra el fracaso debido a la pudrición severa en Robinia. _x000D_
5 años: contra fallas debidas a defectos de materiales o producción en resortes, partes metálicas pintadas (que constituyen corrosión significativa), construcciones de plástico y redes. _x000D_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</si>
  <si>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circuito, 3 a 5 años Cap: 18 niños_x000D_
OJO AJUSTAR_x000D_
_x000D_
CARACTERISTICAS_x000D_
_x000D_
Edad sugerida: 3-5 años_x000D_
Capacidad: 18 niños_x000D_
Área de Seguridad: 6.10 m x 7.60 m_x000D_
Medidas: (Largo, Ancho, Alto) 4.00 m x 3.00 m x 3,50 m_x000D_
Altura Crítica de Caída: 1.80 m_x000D_
Contiene: 1 Escalera fija, 1 cubierta de protección contra la lluvia y el sol, 1 torre de vigía, 1 periscopio, 1 rampa ondulada, 1 rampa curvada,1 poste de balones, 1 mostrador. Con funciones lúdicas de: Deslizarse, Encontrarse, Escalar, Trepar, Imaginar._x000D_
_x000D_
MATERIALES_x000D_
_x000D_
Madera: pino sueco de anillos finos tratado con un protector de madera y luego con una capa de penetración de 1' imprimación y 1 'capa de acabado de tintas de formación de película. Para las opciones de color, consulte a continuación._x000D_
Acero: galvanizado en caliente o lacado en polvo con polvo de poliéster._x000D_
Contrachapado: Protegido en ambos lados con un recubrimiento de película fenólica._x000D_
HPL: Laminado de alta presión._x000D_
Cadena: galvanizado en caliente y acero inoxidable. e inspeccionado y probado para cumplir con la corriente regulaciones sobre resistencia a la tracción._x000D_
Hardware: acero, galvanizado en caliente o electrogalvanizado. Uniones roscadas: incorporan cubiertas especialmente diseñadas para proteger contra el vandalismo._x000D_
Polietileno reciclado: hecho de viejos productos de embalaje de polietileno que se muelen y luego extruido y formado en tablas. El revestimiento de goma de 3 mm proporcional._x000D_
Composición especifica de material_x000D_
_x000D_
_x000D_
Material 	                                 kg 	 %_x000D_
Polypropylene (PP) 	                0.002 	0_x000D_
Zink (electro-galvanised) 	0.0817 	0.01_x000D_
Zink (hot-galvanised) 	0.1842 	0.03_x000D_
Stainless steel 	                1.1612 	0.2_x000D_
Aluminium 	                1.1996 	0.21_x000D_
Plywood 	                                4.1866 	0.72_x000D_
Fibreboard 	                4.424 	0.77_x000D_
Polyamide (PA) 	                4.5305 	0.78_x000D_
Powder coating polyester 	6.6501 	1.15_x000D_
Rubber 	                                7.511 	1.3_x000D_
Polyurethane foam/flex 	8.4 	1.45_x000D_
Stainless steel EN 1.4301 	11.596 	2.01_x000D_
Polyethylene (PE) 	                21.403 	3.7_x000D_
Recycled thermoplastics 	37.555 	6.5_x000D_
HPL 	                                61.5814 	10.65_x000D_
Pine 	                                93.3733 	16.16_x000D_
Concrete 	                                118 	20.42_x000D_
Untreated Steel 	                196.126 	33.93_x000D_
  	                                 578 kg 	100%_x000D_
_x000D_
_x000D_
GARANTIAS:_x000D_
_x000D_
25 años: contra fallas debidas a defectos de materiales o producción en componentes estructurales de acero y componentes de acero inoxidable (por ejemplo, deslizadores). _x000D_
20 años: contra fallas debidas a defectos de materiales o producción en componentes de HPL y paneles de HDPE. _x000D_
15 años: contra fallas debidas a pudrición severa en postes de madera blanda de ingeniería estructural o madera dura modificada, y contra fallas debidas a defectos de producción en acero estructural para componentes de juego altamente dinámicos _x000D_
10 años: contra fallas debidas a defectos de fabricación o materiales en maderas blandas de ingeniería no estructural y en todas las partes de acero y metal galvanizado y otras partes no pintadas; contra el fracaso debido a la pudrición severa en Robinia. _x000D_
5 años: contra fallas debidas a defectos de materiales o producción en resortes, partes metálicas pintadas (que constituyen corrosión significativa), construcciones de plástico y redes. _x000D_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</si>
  <si>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Peso/un: 19.40 kgs; Abril 04/06</t>
  </si>
  <si>
    <t>Peso/un: 23.50 kgs; Abril 04/06</t>
  </si>
  <si>
    <t>Peso/un:30.60 kgs; Abril 04/06</t>
  </si>
  <si>
    <t>Peso/un: 37.70 kgs; Abril 04/06</t>
  </si>
  <si>
    <t>Peso/un: 9.40 kgs; Abril 04/06</t>
  </si>
  <si>
    <t>Juego circuito, 5 a 12 años Cap: 16 niños_x000D_
OJO AJUSTAR_x000D_
_x000D_
CARACTERISTICAS_x000D_
_x000D_
Edad sugerida: 5-12 años_x000D_
Capacidad: 16 niños_x000D_
Área de Seguridad: 6.10 m x 7.60 m_x000D_
Medidas: (Largo, Ancho, Alto) 4.00 m x 3.00 m x 3,50 m_x000D_
Altura Crítica de Caída: 1.80 m_x000D_
Contiene: 1 Escalera fija, 1 cubierta de protección contra la lluvia y el sol, 1 torre de vigía, 1 periscopio, 1 rampa ondulada, 1 rampa curvada,1 poste de balones, 1 mostrador. Con funciones lúdicas de: Deslizarse, Encontrarse, Escalar, Trepar, Imaginar._x000D_
_x000D_
MATERIALES_x000D_
_x000D_
Madera: pino sueco de anillos finos tratado con un protector de madera y luego con una capa de penetración de 1' imprimación y 1 'capa de acabado de tintas de formación de película. Para las opciones de color, consulte a continuación._x000D_
Acero: galvanizado en caliente o lacado en polvo con polvo de poliéster._x000D_
Contrachapado: Protegido en ambos lados con un recubrimiento de película fenólica._x000D_
HPL: Laminado de alta presión._x000D_
Cadena: galvanizado en caliente y acero inoxidable. e inspeccionado y probado para cumplir con la corriente regulaciones sobre resistencia a la tracción._x000D_
Hardware: acero, galvanizado en caliente o electrogalvanizado. Uniones roscadas: incorporan cubiertas especialmente diseñadas para proteger contra el vandalismo._x000D_
Polietileno reciclado: hecho de viejos productos de embalaje de polietileno que se muelen y luego extruido y formado en tablas. El revestimiento de goma de 3 mm proporcional._x000D_
Composición especifica de material_x000D_
_x000D_
_x000D_
Material 	                                 kg 	 %_x000D_
Polypropylene (PP) 	                0.002 	0_x000D_
Zink (electro-galvanised) 	0.0817 	0.01_x000D_
Zink (hot-galvanised) 	0.1842 	0.03_x000D_
Stainless steel 	                1.1612 	0.2_x000D_
Aluminium 	                1.1996 	0.21_x000D_
Plywood 	                                4.1866 	0.72_x000D_
Fibreboard 	                4.424 	0.77_x000D_
Polyamide (PA) 	                4.5305 	0.78_x000D_
Powder coating polyester 	6.6501 	1.15_x000D_
Rubber 	                                7.511 	1.3_x000D_
Polyurethane foam/flex 	8.4 	1.45_x000D_
Stainless steel EN 1.4301 	11.596 	2.01_x000D_
Polyethylene (PE) 	                21.403 	3.7_x000D_
Recycled thermoplastics 	37.555 	6.5_x000D_
HPL 	                                61.5814 	10.65_x000D_
Pine 	                                93.3733 	16.16_x000D_
Concrete 	                                118 	20.42_x000D_
Untreated Steel 	                196.126 	33.93_x000D_
  	                                 578 kg 	100%_x000D_
_x000D_
_x000D_
GARANTIAS:_x000D_
_x000D_
25 años: contra fallas debidas a defectos de materiales o producción en componentes estructurales de acero y componentes de acero inoxidable (por ejemplo, deslizadores). _x000D_
20 años: contra fallas debidas a defectos de materiales o producción en componentes de HPL y paneles de HDPE. _x000D_
15 años: contra fallas debidas a pudrición severa en postes de madera blanda de ingeniería estructural o madera dura modificada, y contra fallas debidas a defectos de producción en acero estructural para componentes de juego altamente dinámicos _x000D_
10 años: contra fallas debidas a defectos de fabricación o materiales en maderas blandas de ingeniería no estructural y en todas las partes de acero y metal galvanizado y otras partes no pintadas; contra el fracaso debido a la pudrición severa en Robinia. _x000D_
5 años: contra fallas debidas a defectos de materiales o producción en resortes, partes metálicas pintadas (que constituyen corrosión significativa), construcciones de plástico y redes. _x000D_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</si>
  <si>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18.80 KG/UNID</t>
  </si>
  <si>
    <t>Peso/un: 18.80 kgs; Abril 04/06</t>
  </si>
  <si>
    <t>Peso/un: 23.80 kgs; Abril 04/06</t>
  </si>
  <si>
    <t>Peso/un: 35.50 kgs; Abril 04/06</t>
  </si>
  <si>
    <t>Peso/un: 49.60 kgs; Abril 04/06</t>
  </si>
  <si>
    <t>PESO 57.38 Kg</t>
  </si>
  <si>
    <t>Peso/un: 57.40 kgs; Abril 04/06</t>
  </si>
  <si>
    <t>Peso/un: 65.90 kgs; Abril 04/06</t>
  </si>
  <si>
    <t>peso=75.1 kg/un</t>
  </si>
  <si>
    <t>Peso/un: 75.10 kgs; Abril 04/06</t>
  </si>
  <si>
    <t>75.1 kg/und</t>
  </si>
  <si>
    <t>Peso/un: 84.70 kgs; Abril 04/06</t>
  </si>
  <si>
    <t>Peso/un: 5.90 Kgs; Abril 04/06.  Medidas POP: 2m x</t>
  </si>
  <si>
    <t>Peso/un: 4.80 Kgs; Abril 04/06.  Medidas POP: 2m x</t>
  </si>
  <si>
    <t>Tiempos de entrega según programacion</t>
  </si>
  <si>
    <t>1771045409</t>
  </si>
  <si>
    <t>Juego casa, 1 a 5 años Cap: 8 niños_x000D_
OJO AJUSTAR_x000D_
_x000D_
CARACTERISTICAS_x000D_
_x000D_
Edad sugerida: 5-12 años_x000D_
Capacidad: 16 niños_x000D_
Área de Seguridad: 6.10 m x 7.60 m_x000D_
Medidas: (Largo, Ancho, Alto) 4.00 m x 3.00 m x 3,50 m_x000D_
Altura Crítica de Caída: 1.80 m_x000D_
Contiene: 1 Escalera fija, 1 cubierta de protección contra la lluvia y el sol, 1 torre de vigía, 1 periscopio, 1 rampa ondulada, 1 rampa curvada,1 poste de balones, 1 mostrador. Con funciones lúdicas de: Deslizarse, Encontrarse, Escalar, Trepar, Imaginar._x000D_
_x000D_
MATERIALES_x000D_
_x000D_
Madera: pino sueco de anillos finos tratado con un protector de madera y luego con una capa de penetración de 1' imprimación y 1 'capa de acabado de tintas de formación de película. Para las opciones de color, consulte a continuación._x000D_
Acero: galvanizado en caliente o lacado en polvo con polvo de poliéster._x000D_
Contrachapado: Protegido en ambos lados con un recubrimiento de película fenólica._x000D_
HPL: Laminado de alta presión._x000D_
Cadena: galvanizado en caliente y acero inoxidable. e inspeccionado y probado para cumplir con la corriente regulaciones sobre resistencia a la tracción._x000D_
Hardware: acero, galvanizado en caliente o electrogalvanizado. Uniones roscadas: incorporan cubiertas especialmente diseñadas para proteger contra el vandalismo._x000D_
Polietileno reciclado: hecho de viejos productos de embalaje de polietileno que se muelen y luego extruido y formado en tablas. El revestimiento de goma de 3 mm proporcional._x000D_
Composición especifica de material_x000D_
_x000D_
_x000D_
Material 	                                 kg 	 %_x000D_
Polypropylene (PP) 	                0.002 	0_x000D_
Zink (electro-galvanised) 	0.0817 	0.01_x000D_
Zink (hot-galvanised) 	0.1842 	0.03_x000D_
Stainless steel 	                1.1612 	0.2_x000D_
Aluminium 	                1.1996 	0.21_x000D_
Plywood 	                                4.1866 	0.72_x000D_
Fibreboard 	                4.424 	0.77_x000D_
Polyamide (PA) 	                4.5305 	0.78_x000D_
Powder coating polyester 	6.6501 	1.15_x000D_
Rubber 	                                7.511 	1.3_x000D_
Polyurethane foam/flex 	8.4 	1.45_x000D_
Stainless steel EN 1.4301 	11.596 	2.01_x000D_
Polyethylene (PE) 	                21.403 	3.7_x000D_
Recycled thermoplastics 	37.555 	6.5_x000D_
HPL 	                                61.5814 	10.65_x000D_
Pine 	                                93.3733 	16.16_x000D_
Concrete 	                                118 	20.42_x000D_
Untreated Steel 	                196.126 	33.93_x000D_
  	                                 578 kg 	100%_x000D_
_x000D_
_x000D_
GARANTIAS:_x000D_
_x000D_
25 años: contra fallas debidas a defectos de materiales o producción en componentes estructurales de acero y componentes de acero inoxidable (por ejemplo, deslizadores). _x000D_
20 años: contra fallas debidas a defectos de materiales o producción en componentes de HPL y paneles de HDPE. _x000D_
15 años: contra fallas debidas a pudrición severa en postes de madera blanda de ingeniería estructural o madera dura modificada, y contra fallas debidas a defectos de producción en acero estructural para componentes de juego altamente dinámicos _x000D_
10 años: contra fallas debidas a defectos de fabricación o materiales en maderas blandas de ingeniería no estructural y en todas las partes de acero y metal galvanizado y otras partes no pintadas; contra el fracaso debido a la pudrición severa en Robinia. _x000D_
5 años: contra fallas debidas a defectos de materiales o producción en resortes, partes metálicas pintadas (que constituyen corrosión significativa), construcciones de plástico y redes. _x000D_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</si>
  <si>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gran escala circuito 3 a 5 años cap: 61 niños_x000D_
OJO AJUSTAR_x000D_
_x000D_
CARACTERISTICAS_x000D_
_x000D_
Edad sugerida: 5-12 años_x000D_
Capacidad: 16 niños_x000D_
Área de Seguridad: 6.10 m x 7.60 m_x000D_
Medidas: (Largo, Ancho, Alto) 4.00 m x 3.00 m x 3,50 m_x000D_
Altura Crítica de Caída: 1.80 m_x000D_
Contiene: 1 Escalera fija, 1 cubierta de protección contra la lluvia y el sol, 1 torre de vigía, 1 periscopio, 1 rampa ondulada, 1 rampa curvada,1 poste de balones, 1 mostrador. Con funciones lúdicas de: Deslizarse, Encontrarse, Escalar, Trepar, Imaginar._x000D_
_x000D_
MATERIALES_x000D_
_x000D_
Madera: pino sueco de anillos finos tratado con un protector de madera y luego con una capa de penetración de 1' imprimación y 1 'capa de acabado de tintas de formación de película. Para las opciones de color, consulte a continuación._x000D_
Acero: galvanizado en caliente o lacado en polvo con polvo de poliéster._x000D_
Contrachapado: Protegido en ambos lados con un recubrimiento de película fenólica._x000D_
HPL: Laminado de alta presión._x000D_
Cadena: galvanizado en caliente y acero inoxidable. e inspeccionado y probado para cumplir con la corriente regulaciones sobre resistencia a la tracción._x000D_
Hardware: acero, galvanizado en caliente o electrogalvanizado. Uniones roscadas: incorporan cubiertas especialmente diseñadas para proteger contra el vandalismo._x000D_
Polietileno reciclado: hecho de viejos productos de embalaje de polietileno que se muelen y luego extruido y formado en tablas. El revestimiento de goma de 3 mm proporcional._x000D_
Composición especifica de material_x000D_
_x000D_
_x000D_
Material 	                                 kg 	 %_x000D_
Polypropylene (PP) 	                0.002 	0_x000D_
Zink (electro-galvanised) 	0.0817 	0.01_x000D_
Zink (hot-galvanised) 	0.1842 	0.03_x000D_
Stainless steel 	                1.1612 	0.2_x000D_
Aluminium 	                1.1996 	0.21_x000D_
Plywood 	                                4.1866 	0.72_x000D_
Fibreboard 	                4.424 	0.77_x000D_
Polyamide (PA) 	                4.5305 	0.78_x000D_
Powder coating polyester 	6.6501 	1.15_x000D_
Rubber 	                                7.511 	1.3_x000D_
Polyurethane foam/flex 	8.4 	1.45_x000D_
Stainless steel EN 1.4301 	11.596 	2.01_x000D_
Polyethylene (PE) 	                21.403 	3.7_x000D_
Recycled thermoplastics 	37.555 	6.5_x000D_
HPL 	                                61.5814 	10.65_x000D_
Pine 	                                93.3733 	16.16_x000D_
Concrete 	                                118 	20.42_x000D_
Untreated Steel 	                196.126 	33.93_x000D_
  	                                 578 kg 	100%_x000D_
_x000D_
_x000D_
GARANTIAS:_x000D_
_x000D_
25 años: contra fallas debidas a defectos de materiales o producción en componentes estructurales de acero y componentes de acero inoxidable (por ejemplo, deslizadores). _x000D_
20 años: contra fallas debidas a defectos de materiales o producción en componentes de HPL y paneles de HDPE. _x000D_
15 años: contra fallas debidas a pudrición severa en postes de madera blanda de ingeniería estructural o madera dura modificada, y contra fallas debidas a defectos de producción en acero estructural para componentes de juego altamente dinámicos _x000D_
10 años: contra fallas debidas a defectos de fabricación o materiales en maderas blandas de ingeniería no estructural y en todas las partes de acero y metal galvanizado y otras partes no pintadas; contra el fracaso debido a la pudrición severa en Robinia. _x000D_
5 años: contra fallas debidas a defectos de materiales o producción en resortes, partes metálicas pintadas (que constituyen corrosión significativa), construcciones de plástico y redes. _x000D_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</si>
  <si>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MALLA FORTINET (Enrejado electro soldado con alambre galvanizado y plastificado. Los alambres horizontales presentan un pliegue en cada Malla, en el borde superior puntas defensivas de 25.4mm, _x000D_
_x000D_
Dimensión de la malla 50.8x50.8mm, _x000D_
Diámetro del alambre plastificado 2.95mm,_x000D_
H 2.00 mts. _x000D_
Rollo x 25 mts._x000D_
_x000D_
POSTE (Hierro tubular galvanizado y recubierto en pintura horneable en polvo Díámetro=60mm; L=2.5m ; e=1.5mm)_x000D_
_x000D_
PIE DE AMIGO O TORNAPUNTA ( Poste de hierro tubular galvanizado y Recubierto en polvo ; Diámetro=38mm ; L=2.5m ; e=1.5mm)</t>
  </si>
  <si>
    <t>Suministro y transporte de poste en polipropileno de alta resistencia (Sección de 4.5x4.5cm) un extremo en punta. Colores en verde,cafe y azul.</t>
  </si>
  <si>
    <t>Suministro de Señal civica instrucciones Ruta de la Vida 4 ejercicios Doble cara</t>
  </si>
  <si>
    <t>Rollo de 50 mts de longitud.</t>
  </si>
  <si>
    <t>12492</t>
  </si>
  <si>
    <t>Rollo de 35 mts de longitud.</t>
  </si>
  <si>
    <t>12494</t>
  </si>
  <si>
    <t>Juego red conica 3 a 12 años Cap: 12 niños_x000D_
_x000D_
Edad: 3 a 12 años_x000D_
Capacidad: 12 niños_x000D_
Área de Seguridad: Diámetro de 6.4 m._x000D_
Medidas: (Largo, Ancho, Alto)  (2.4 x 2.4 x 3) m_x000D_
Altura Crítica de Caída: La altura máxima a la que un niño puede pararse y caer sin impedimentos es de 300 mm, se considera que es la altura libre de caída según BS-EN 1176 parte 11 sección 4.3._x000D_
Sin embargo, la altura máxima a la que un niño puede pararse es de 1.5 m, recomienda que, debido a la naturaleza rotacional del equipo, esto se debe tener en cuenta cuando_x000D_
Especificando la profundidad de la superficie de seguridad._x000D_
MATERIALES_x000D_
Puntos especiales de Mástil y aro de acero inoxidable. Cuerda de nylon trenzada reforzada con alambre de acero pulido de grano de 240 mm. Una pieza presionada hidráulicamente juntas de aluminio Unidad de rodamiento sellada libre de mantenimiento con rodillos cónicos 19 mm HDPE Panel Densetec Tredsafe. El diámetro de las cuerdas es de 16 mm._x000D_
_x000D_
1. El anillo de acero inoxidable. Con paneles de plástico insertados. 2. El mástil central con la red unida. 3. La longitud corta del tubo de cimentación, con rodamiento ensamblado. 4. En este punto, se requiere una caja que contenga los pernos y la sección 3. solo loctite asociados, por lo que las dos primeras piezas deben dejarse envueltas y almacenarse de manera segura hasta que se hayan completado las bases y se haya dado suficiente tiempo al concreto para cura._x000D_
GARANTIAS:_x000D_
10 años en la estructura de acero inoxidable y fundaciones._x000D_
5 años en los conectores de aluminio, láminas de HDPE y en las redes._x000D_
MANTENIMIENTO_x000D_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mantenimiento._x000D_
OBSERVACIONES_x000D_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Las unidades deben contar con una placa que permita identificar el producto, con mínimo los siguientes datos: Nombre del fabricante, referencia o código serial, identificación de la norma que lo certifica, rango etario de uso (edad).</t>
  </si>
  <si>
    <t>AGOSTO 18 DE 2006</t>
  </si>
  <si>
    <t>rollo 33 vueltas rendimiento 6 ml</t>
  </si>
  <si>
    <t>Juego circuito 3 a 14 años Cap: 10 niños_x000D_
OJO AJUSTAR_x000D_
_x000D_
CARACTERISTICAS_x000D_
_x000D_
Edad sugerida: 5-12 años_x000D_
Capacidad: 16 niños_x000D_
Área de Seguridad: 6.10 m x 7.60 m_x000D_
Medidas: (Largo, Ancho, Alto) 4.00 m x 3.00 m x 3,50 m_x000D_
Altura Crítica de Caída: 1.80 m_x000D_
Contiene: 1 Escalera fija, 1 cubierta de protección contra la lluvia y el sol, 1 torre de vigía, 1 periscopio, 1 rampa ondulada, 1 rampa curvada,1 poste de balones, 1 mostrador. Con funciones lúdicas de: Deslizarse, Encontrarse, Escalar, Trepar, Imaginar._x000D_
_x000D_
MATERIALES_x000D_
_x000D_
Madera: pino sueco de anillos finos tratado con un protector de madera y luego con una capa de penetración de 1' imprimación y 1 'capa de acabado de tintas de formación de película. Para las opciones de color, consulte a continuación._x000D_
Acero: galvanizado en caliente o lacado en polvo con polvo de poliéster._x000D_
Contrachapado: Protegido en ambos lados con un recubrimiento de película fenólica._x000D_
HPL: Laminado de alta presión._x000D_
Cadena: galvanizado en caliente y acero inoxidable. e inspeccionado y probado para cumplir con la corriente regulaciones sobre resistencia a la tracción._x000D_
Hardware: acero, galvanizado en caliente o electrogalvanizado. Uniones roscadas: incorporan cubiertas especialmente diseñadas para proteger contra el vandalismo._x000D_
Polietileno reciclado: hecho de viejos productos de embalaje de polietileno que se muelen y luego extruido y formado en tablas. El revestimiento de goma de 3 mm proporcional._x000D_
Composición especifica de material_x000D_
_x000D_
_x000D_
Material 	                                 kg 	 %_x000D_
Polypropylene (PP) 	                0.002 	0_x000D_
Zink (electro-galvanised) 	0.0817 	0.01_x000D_
Zink (hot-galvanised) 	0.1842 	0.03_x000D_
Stainless steel 	                1.1612 	0.2_x000D_
Aluminium 	                1.1996 	0.21_x000D_
Plywood 	                                4.1866 	0.72_x000D_
Fibreboard 	                4.424 	0.77_x000D_
Polyamide (PA) 	                4.5305 	0.78_x000D_
Powder coating polyester 	6.6501 	1.15_x000D_
Rubber 	                                7.511 	1.3_x000D_
Polyurethane foam/flex 	8.4 	1.45_x000D_
Stainless steel EN 1.4301 	11.596 	2.01_x000D_
Polyethylene (PE) 	                21.403 	3.7_x000D_
Recycled thermoplastics 	37.555 	6.5_x000D_
HPL 	                                61.5814 	10.65_x000D_
Pine 	                                93.3733 	16.16_x000D_
Concrete 	                                118 	20.42_x000D_
Untreated Steel 	                196.126 	33.93_x000D_
  	                                 578 kg 	100%_x000D_
_x000D_
_x000D_
GARANTIAS:_x000D_
_x000D_
25 años: contra fallas debidas a defectos de materiales o producción en componentes estructurales de acero y componentes de acero inoxidable (por ejemplo, deslizadores). _x000D_
20 años: contra fallas debidas a defectos de materiales o producción en componentes de HPL y paneles de HDPE. _x000D_
15 años: contra fallas debidas a pudrición severa en postes de madera blanda de ingeniería estructural o madera dura modificada, y contra fallas debidas a defectos de producción en acero estructural para componentes de juego altamente dinámicos _x000D_
10 años: contra fallas debidas a defectos de fabricación o materiales en maderas blandas de ingeniería no estructural y en todas las partes de acero y metal galvanizado y otras partes no pintadas; contra el fracaso debido a la pudrición severa en Robinia. _x000D_
5 años: contra fallas debidas a defectos de materiales o producción en resortes, partes metálicas pintadas (que constituyen corrosión significativa), construcciones de plástico y redes. _x000D_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</si>
  <si>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Arena Malla 40-140 Tipo Flint  incluye Cargue y  transporte desde planta  de Cristalería Peldar._x000D_
_x000D_
Transporte = MAURICIO NIETO 3107679366 ($500.000 Viaje 16 ton - 14/02/2019)                                                                                                                                                                      11/08/2021 Transporte Delta Soluciones en Construcción SAS Ing. Fabian Andres Naranjo 301 497 66 24 $567.000 de 15 a 18 m3 de la planta de I-O Peldar Cogua a el centro de Bogotá. Calculo: =(117000*1,19)+(567000/15)=$177.030.</t>
  </si>
  <si>
    <t>TRIBUIDOR PELDAR, ARENA LIMPIA + IVA</t>
  </si>
  <si>
    <t>Juego modular giro 3 a 14 años Cap: 10 niños      _x000D_
OJO AJUSTAR_x000D_
_x000D_
CARACTERISTICAS_x000D_
_x000D_
Edad sugerida: 5-12 años_x000D_
Capacidad: 16 niños_x000D_
Área de Seguridad: 6.10 m x 7.60 m_x000D_
Medidas: (Largo, Ancho, Alto) 4.00 m x 3.00 m x 3,50 m_x000D_
Altura Crítica de Caída: 1.80 m_x000D_
Contiene: 1 Escalera fija, 1 cubierta de protección contra la lluvia y el sol, 1 torre de vigía, 1 periscopio, 1 rampa ondulada, 1 rampa curvada,1 poste de balones, 1 mostrador. Con funciones lúdicas de: Deslizarse, Encontrarse, Escalar, Trepar, Imaginar._x000D_
_x000D_
MATERIALES_x000D_
_x000D_
Madera: pino sueco de anillos finos tratado con un protector de madera y luego con una capa de penetración de 1' imprimación y 1 'capa de acabado de tintas de formación de película. Para las opciones de color, consulte a continuación._x000D_
Acero: galvanizado en caliente o lacado en polvo con polvo de poliéster._x000D_
Contrachapado: Protegido en ambos lados con un recubrimiento de película fenólica._x000D_
HPL: Laminado de alta presión._x000D_
Cadena: galvanizado en caliente y acero inoxidable. e inspeccionado y probado para cumplir con la corriente regulaciones sobre resistencia a la tracción._x000D_
Hardware: acero, galvanizado en caliente o electrogalvanizado. Uniones roscadas: incorporan cubiertas especialmente diseñadas para proteger contra el vandalismo._x000D_
Polietileno reciclado: hecho de viejos productos de embalaje de polietileno que se muelen y luego extruido y formado en tablas. El revestimiento de goma de 3 mm proporcional._x000D_
Composición especifica de material_x000D_
_x000D_
_x000D_
Material 	                                 kg 	 %_x000D_
Polypropylene (PP) 	                0.002 	0_x000D_
Zink (electro-galvanised) 	0.0817 	0.01_x000D_
Zink (hot-galvanised) 	0.1842 	0.03_x000D_
Stainless steel 	                1.1612 	0.2_x000D_
Aluminium 	                1.1996 	0.21_x000D_
Plywood 	                                4.1866 	0.72_x000D_
Fibreboard 	                4.424 	0.77_x000D_
Polyamide (PA) 	                4.5305 	0.78_x000D_
Powder coating polyester 	6.6501 	1.15_x000D_
Rubber 	                                7.511 	1.3_x000D_
Polyurethane foam/flex 	8.4 	1.45_x000D_
Stainless steel EN 1.4301 	11.596 	2.01_x000D_
Polyethylene (PE) 	                21.403 	3.7_x000D_
Recycled thermoplastics 	37.555 	6.5_x000D_
HPL 	                                61.5814 	10.65_x000D_
Pine 	                                93.3733 	16.16_x000D_
Concrete 	                                118 	20.42_x000D_
Untreated Steel 	                196.126 	33.93_x000D_
  	                                 578 kg 	100%_x000D_
_x000D_
_x000D_
GARANTIAS:_x000D_
_x000D_
25 años: contra fallas debidas a defectos de materiales o producción en componentes estructurales de acero y componentes de acero inoxidable (por ejemplo, deslizadores). _x000D_
20 años: contra fallas debidas a defectos de materiales o producción en componentes de HPL y paneles de HDPE. _x000D_
15 años: contra fallas debidas a pudrición severa en postes de madera blanda de ingeniería estructural o madera dura modificada, y contra fallas debidas a defectos de producción en acero estructural para componentes de juego altamente dinámicos _x000D_
10 años: contra fallas debidas a defectos de fabricación o materiales en maderas blandas de ingeniería no estructural y en todas las partes de acero y metal galvanizado y otras partes no pintadas; contra el fracaso debido a la pudrición severa en Robinia. _x000D_
5 años: contra fallas debidas a defectos de materiales o producción en resortes, partes metálicas pintadas (que constituyen corrosión significativa), construcciones de plástico y redes. _x000D_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</si>
  <si>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Altura 0.35m</t>
  </si>
  <si>
    <t>Cubierta Luxacustic Spray Tipo C HunterDouglas®_x000D_
Esta cubierta es un producto metálico liviano, ideal para controlar térmica y acústicamente los recintos.El producto se ha sometido a las más estrictas pruebas internacionales, para garantizar su alta resistencia en obras que deben soportar las más difíciles y severas condiciones climáticas._x000D_
Está conformada por cualquiera de los módulos de tejas estándar de Cubierta Sencilla HunterDouglas® (250mm, 333mm ó 500mm) a los cuales se les aplica por sistema de spray, una base de poliuretano. Esta base con +/- 4mm de espesor ofrece una solución termo-acústica. Junto con el elemento aislante, conforma un módulo monolítico de alta resistencia y regidez._x000D_
Los bordes laterales de los módulos son asimétricos: borde macho y borde hembra, los cuales se traban mecánicamente dejando una ranura anticapilar y permitiendo una rápida fijación, sin tornillo a la vista. El producto puede ser curvado a la medida de la obra. Producción en obra para más de 14ml.</t>
  </si>
  <si>
    <t>CODIGO:140605 - CONSTRUCTOR</t>
  </si>
  <si>
    <t>no incluye transporte</t>
  </si>
  <si>
    <t>Masilla plástica para sello de juntas.</t>
  </si>
  <si>
    <t>210348</t>
  </si>
  <si>
    <t>Juego primera infancia pasadizo 0-6 años Cap:6 niños_x000D_
OJO AJUSTAR_x000D_
_x000D_
CARACTERISTICAS_x000D_
_x000D_
Edad sugerida: 5-12 años_x000D_
Capacidad: 16 niños_x000D_
Área de Seguridad: 6.10 m x 7.60 m_x000D_
Medidas: (Largo, Ancho, Alto) 4.00 m x 3.00 m x 3,50 m_x000D_
Altura Crítica de Caída: 1.80 m_x000D_
Contiene: 1 Escalera fija, 1 cubierta de protección contra la lluvia y el sol, 1 torre de vigía, 1 periscopio, 1 rampa ondulada, 1 rampa curvada,1 poste de balones, 1 mostrador. Con funciones lúdicas de: Deslizarse, Encontrarse, Escalar, Trepar, Imaginar._x000D_
_x000D_
MATERIALES_x000D_
_x000D_
Madera: pino sueco de anillos finos tratado con un protector de madera y luego con una capa de penetración de 1' imprimación y 1 'capa de acabado de tintas de formación de película. Para las opciones de color, consulte a continuación._x000D_
Acero: galvanizado en caliente o lacado en polvo con polvo de poliéster._x000D_
Contrachapado: Protegido en ambos lados con un recubrimiento de película fenólica._x000D_
HPL: Laminado de alta presión._x000D_
Cadena: galvanizado en caliente y acero inoxidable. e inspeccionado y probado para cumplir con la corriente regulaciones sobre resistencia a la tracción._x000D_
Hardware: acero, galvanizado en caliente o electrogalvanizado. Uniones roscadas: incorporan cubiertas especialmente diseñadas para proteger contra el vandalismo._x000D_
Polietileno reciclado: hecho de viejos productos de embalaje de polietileno que se muelen y luego extruido y formado en tablas. El revestimiento de goma de 3 mm proporcional._x000D_
Composición especifica de material_x000D_
_x000D_
_x000D_
Material 	                                 kg 	 %_x000D_
Polypropylene (PP) 	                0.002 	0_x000D_
Zink (electro-galvanised) 	0.0817 	0.01_x000D_
Zink (hot-galvanised) 	0.1842 	0.03_x000D_
Stainless steel 	                1.1612 	0.2_x000D_
Aluminium 	                1.1996 	0.21_x000D_
Plywood 	                                4.1866 	0.72_x000D_
Fibreboard 	                4.424 	0.77_x000D_
Polyamide (PA) 	                4.5305 	0.78_x000D_
Powder coating polyester 	6.6501 	1.15_x000D_
Rubber 	                                7.511 	1.3_x000D_
Polyurethane foam/flex 	8.4 	1.45_x000D_
Stainless steel EN 1.4301 	11.596 	2.01_x000D_
Polyethylene (PE) 	                21.403 	3.7_x000D_
Recycled thermoplastics 	37.555 	6.5_x000D_
HPL 	                                61.5814 	10.65_x000D_
Pine 	                                93.3733 	16.16_x000D_
Concrete 	                                118 	20.42_x000D_
Untreated Steel 	                196.126 	33.93_x000D_
  	                                 578 kg 	100%_x000D_
_x000D_
_x000D_
GARANTIAS:_x000D_
_x000D_
25 años: contra fallas debidas a defectos de materiales o producción en componentes estructurales de acero y componentes de acero inoxidable (por ejemplo, deslizadores). _x000D_
20 años: contra fallas debidas a defectos de materiales o producción en componentes de HPL y paneles de HDPE. _x000D_
15 años: contra fallas debidas a pudrición severa en postes de madera blanda de ingeniería estructural o madera dura modificada, y contra fallas debidas a defectos de producción en acero estructural para componentes de juego altamente dinámicos _x000D_
10 años: contra fallas debidas a defectos de fabricación o materiales en maderas blandas de ingeniería no estructural y en todas las partes de acero y metal galvanizado y otras partes no pintadas; contra el fracaso debido a la pudrición severa en Robinia. _x000D_
5 años: contra fallas debidas a defectos de materiales o producción en resortes, partes metálicas pintadas (que constituyen corrosión significativa), construcciones de plástico y redes. _x000D_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</si>
  <si>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EPOXIPOLIAMIDAS PINTUCO  REF. 113-243   Galón_x000D_
CATLIZADOR REF.  113-229   174 Galón</t>
  </si>
  <si>
    <t>PILOTES TREMIE GRAVA FINA ASENTAMIENTO 8" CEMEX $LISTADO 2018 422500 MENOS 15% DCTO + IVA</t>
  </si>
  <si>
    <t>Sistema conformado por geotextiles no tejidos punzonados por agulas y geored de polietileno. El egeotextil cumple función de filtración, retenienmdo partículas del suelo y permitiendo el paso de fluidos. La geored planar es ele sistema más adecuado para captar y conducir los fluidos en su plano hacia un sistema de evacuación._x000D_
_x000D_
El geodrén planar es el sistema más adecuado para la captación de fluidos. Este geocompuesto se utiliza principalmente para los sistemas de drenaje en muros de contención, drenaje de terraplenes, drenaje de campos deportivos, captación de lixiviados dentro de rellenos sanitarios y sistemas de drenaje de vías.</t>
  </si>
  <si>
    <t>DESCRIPCION_x000D_
ROCKTOP es una formulación de granulometría especial a base de cuarzo, aglutinantes y plastificante que da excelentes resultados para endurecer superficialmente todo tipo de pisos en concreto o mortero proporcionándoles gran resistencia a la abrasión, impacto y altas cargas._x000D_
_x000D_
USOS_x000D_
ROCKTOP está diseñado para dar protección monolítica y resistente a los pisos en concreto sometidos a tráfico intenso, impacto, abrasión y a la acción de aceites, jabones y productos químicos en general._x000D_
ROCKTOP es recomendado en:_x000D_
- Pisos industriales que deben resistir el desgaste mecánico, tránsito pesado, impacto y abrasión._x000D_
- Pisos en industrias como: metalúrgica, mecánica, textil, mercados públicos._x000D_
- Pisos comerciales donde el tráfico peatonal, de carga y almacenamiento pueden deteriorar el piso, como centros comerciales, mercados, aceras, rampas, garajes, estaciones de servicio._x000D_
- Pisos residenciales, hospitalarios y escolares donde la facilidad de limpieza y durabilidad son primordiales, como: cocinas, comedores, baños, corredores, aulas y zonas comunes._x000D_
- Pisos de parqueadero en edificios y centros comerciales.</t>
  </si>
  <si>
    <t>Compuesto endurecedor, sellador y antipolvo para hormigón y mortero._x000D_
_x000D_
CURASEAL PF es una emulsión de partículas de parafina, para ser utilizada como membrana curadora de concreto o mortero fresco. Cumple con las normas ASTM C-309 y C- 156._x000D_
_x000D_
USOS_x000D_
CURASEAL PF se utiliza como membrana curadora, la cual evita la evaporación drástica del agua de la mezcla de concreto o mortero, previniendo así la formación de grietas, fisuras y la pérdida de resistencias._x000D_
El producto puede ser utilizado en:_x000D_
- Losas de hormigón_x000D_
- Muros y columnas de concreto o recubiertas con mortero._x000D_
- Concretos expuestos a condiciones severas de temperaturas._x000D_
- Concretos expuestos a fuertes corrientes de aire_x000D_
_x000D_
RENDIMIENTO_x000D_
El consumo aproximado del CURASEAL PF es de 200 g/m2, aplicado con aspersor, en concreto fresco</t>
  </si>
  <si>
    <t>Compuesto endurecedor, sellador y antipolvo para h</t>
  </si>
  <si>
    <t>Concreto listo fluído sin retracción.</t>
  </si>
  <si>
    <t>122580</t>
  </si>
  <si>
    <t>Recubrimiento de uretano para pisos, con resistencia mecánica. Colores: Gris 7035 y Azul 5007</t>
  </si>
  <si>
    <t>Recubrimiento de uretano para pisos, con resistenc</t>
  </si>
  <si>
    <t>608073</t>
  </si>
  <si>
    <t>VIVERO LAURA SOTO - 6093888</t>
  </si>
  <si>
    <t>Juego primera infancia   2 a 5 años Cap: 45 niños                    _x000D_
OJO AJUSTAR_x000D_
_x000D_
CARACTERISTICAS_x000D_
_x000D_
Edad sugerida: 5-12 años_x000D_
Capacidad: 16 niños_x000D_
Área de Seguridad: 6.10 m x 7.60 m_x000D_
Medidas: (Largo, Ancho, Alto) 4.00 m x 3.00 m x 3,50 m_x000D_
Altura Crítica de Caída: 1.80 m_x000D_
Contiene: 1 Escalera fija, 1 cubierta de protección contra la lluvia y el sol, 1 torre de vigía, 1 periscopio, 1 rampa ondulada, 1 rampa curvada,1 poste de balones, 1 mostrador. Con funciones lúdicas de: Deslizarse, Encontrarse, Escalar, Trepar, Imaginar._x000D_
_x000D_
MATERIALES_x000D_
_x000D_
Madera: pino sueco de anillos finos tratado con un protector de madera y luego con una capa de penetración de 1' imprimación y 1 'capa de acabado de tintas de formación de película. Para las opciones de color, consulte a continuación._x000D_
Acero: galvanizado en caliente o lacado en polvo con polvo de poliéster._x000D_
Contrachapado: Protegido en ambos lados con un recubrimiento de película fenólica._x000D_
HPL: Laminado de alta presión._x000D_
Cadena: galvanizado en caliente y acero inoxidable. e inspeccionado y probado para cumplir con la corriente regulaciones sobre resistencia a la tracción._x000D_
Hardware: acero, galvanizado en caliente o electrogalvanizado. Uniones roscadas: incorporan cubiertas especialmente diseñadas para proteger contra el vandalismo._x000D_
Polietileno reciclado: hecho de viejos productos de embalaje de polietileno que se muelen y luego extruido y formado en tablas. El revestimiento de goma de 3 mm proporcional._x000D_
Composición especifica de material_x000D_
_x000D_
_x000D_
Material 	                                 kg 	 %_x000D_
Polypropylene (PP) 	                0.002 	0_x000D_
Zink (electro-galvanised) 	0.0817 	0.01_x000D_
Zink (hot-galvanised) 	0.1842 	0.03_x000D_
Stainless steel 	                1.1612 	0.2_x000D_
Aluminium 	                1.1996 	0.21_x000D_
Plywood 	                                4.1866 	0.72_x000D_
Fibreboard 	                4.424 	0.77_x000D_
Polyamide (PA) 	                4.5305 	0.78_x000D_
Powder coating polyester 	6.6501 	1.15_x000D_
Rubber 	                                7.511 	1.3_x000D_
Polyurethane foam/flex 	8.4 	1.45_x000D_
Stainless steel EN 1.4301 	11.596 	2.01_x000D_
Polyethylene (PE) 	                21.403 	3.7_x000D_
Recycled thermoplastics 	37.555 	6.5_x000D_
HPL 	                                61.5814 	10.65_x000D_
Pine 	                                93.3733 	16.16_x000D_
Concrete 	                                118 	20.42_x000D_
Untreated Steel 	                196.126 	33.93_x000D_
  	                                 578 kg 	100%_x000D_
_x000D_
_x000D_
GARANTIAS:_x000D_
_x000D_
25 años: contra fallas debidas a defectos de materiales o producción en componentes estructurales de acero y componentes de acero inoxidable (por ejemplo, deslizadores). _x000D_
20 años: contra fallas debidas a defectos de materiales o producción en componentes de HPL y paneles de HDPE. _x000D_
15 años: contra fallas debidas a pudrición severa en postes de madera blanda de ingeniería estructural o madera dura modificada, y contra fallas debidas a defectos de producción en acero estructural para componentes de juego altamente dinámicos _x000D_
10 años: contra fallas debidas a defectos de fabricación o materiales en maderas blandas de ingeniería no estructural y en todas las partes de acero y metal galvanizado y otras partes no pintadas; contra el fracaso debido a la pudrición severa en Robinia. _x000D_
5 años: contra fallas debidas a defectos de materiales o producción en resortes, partes metálicas pintadas (que constituyen corrosión significativa), construcciones de plástico y redes. _x000D_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</si>
  <si>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MÓDULO VENTAS TIPO CONTENEDOR DE 20 PIES (Según especificación del IDRD) Incluye transporte y ubicación en la obra en Bogotá.</t>
  </si>
  <si>
    <t>MÓDULO CAMERINO TIPO CONTENEDOR DE 20 PIES (Según especificación del IDRD) Incluye transporte y ubicación en la obra en Bogotá.</t>
  </si>
  <si>
    <t>Proveedor ALALCO S en C</t>
  </si>
  <si>
    <t>12065</t>
  </si>
  <si>
    <t>12070</t>
  </si>
  <si>
    <t>VALLA METALICA (2.50X1.50M) EN LÁMINA GALVANIZADA; CERCHAS EN ANGULO DE 1 1/2"X11/2"X1/8" REFORZADAS EN ANGULO DE 1X1/8" CON LONGITUD DE 3.00M CADA UNA Y DECORADA CON UNA LONA BANNER DE 13 ONZAS EN IMPRESIÓN DIGITAL DE LA MISMA MEDIDA DE LA VALLA SEGÚN ARTES ENTRAGADA POR EL CLIENTE E INSTALADA EN EL SITIO ACORDADO.</t>
  </si>
  <si>
    <t>10865</t>
  </si>
  <si>
    <t>12938</t>
  </si>
  <si>
    <t>12075</t>
  </si>
  <si>
    <t>12188</t>
  </si>
  <si>
    <t>11940</t>
  </si>
  <si>
    <t>13034</t>
  </si>
  <si>
    <t>PRESENTACION_x000D_
Unidades de: 0,5 kg y 2,0 kg_x000D_
_x000D_
DESCRIPCION_x000D_
_x000D_
Es un adhesivo epóxico de dos componentes, con consistencia pastosa, para_x000D_
la pega de todo tipo de elementos de construcción. Adhiere sobre superficies_x000D_
absorbentes secas o húmedas o superficies metálicas secas._x000D_
_x000D_
USOS_x000D_
_x000D_
• Para la pega de elementos como: prefabricados, vigas, escaleras, barandas, etc._x000D_
• Para la fijación de elementos prefabricados de fachada y el ensamble de elementos de concreto (pilotes, pórticos, etc.)._x000D_
• Para efectuar pegas entre los más diversos materiales de construcción como: concreto, asbesto-cemento, ladrillo, gres, cerámica, acero, aluminio, madera, vidrio, etc._x000D_
• Como acabado de alta resistencia a la abrasión en la reparación y protección de estructuras hidráulicas como: vertederos, canales, túneles de carga, etc._x000D_
VENTAJAS_x000D_
_x000D_
• Posee alta resistencia mecánica._x000D_
• Adhiere sobre superficies absorbentes húmedas o metálicas secas._x000D_
• Fácil de aplicar, inclusive sobre superficies verticales y sobre cabeza._x000D_
• No escurre aplicado en espesores hasta de 2 cm._x000D_
• No presenta contracción._x000D_
• Resistencia química moderada.</t>
  </si>
  <si>
    <t>303075</t>
  </si>
  <si>
    <t>Tipo                                 Ancho   Espesor      Sección_x000D_
Sika CarboDur S512/80   50 mm   1.2 mm       60 mm2</t>
  </si>
  <si>
    <t>320095</t>
  </si>
  <si>
    <t>350495</t>
  </si>
  <si>
    <t>321095-02</t>
  </si>
  <si>
    <t>309176-301</t>
  </si>
  <si>
    <t>604673</t>
  </si>
  <si>
    <t>650663</t>
  </si>
  <si>
    <t>Impermeabilizante para cubiertas y terrazas, transitable. Salio del mercado lo reeemplaza Sikalastic-612</t>
  </si>
  <si>
    <t>Impermeabilizante para cubiertas y terrazas, trans</t>
  </si>
  <si>
    <t>609046</t>
  </si>
  <si>
    <t>DESCONTINUADO_x000D_
_x000D_
REEMPLAZADO POR COLMA SOLVENTE EPOXICO (26/06/2013)</t>
  </si>
  <si>
    <t>Limpiador para superficies y herramientas.</t>
  </si>
  <si>
    <t>542002</t>
  </si>
  <si>
    <t>MÓDULO BAÑOS TIPO CONTENEDOR DE 20 PIES (Según especificación del IDRD) Incluye transporte y ubicación en la obra en Bogotá.</t>
  </si>
  <si>
    <t>12732</t>
  </si>
  <si>
    <t>MÓDULO SANITARIO MULTIPLE (Según especificación del IDRD) Incluye transporte y ubicación en la obra en Bogotá.</t>
  </si>
  <si>
    <t>PROMEDIO DE PRECIO A SEP DE 2018 PARA DIAMETROS DE 1/2", 3/4", 3/8", 5/8".</t>
  </si>
  <si>
    <t>CERRAMIENTO 2.50 MTS ANCHO 2.20M DE ALTO DE ACUERDO A PLANOS DETALLADOS EN VINCULO MULTIMEDIA_x000D_
_x000D_
Elaborada en tuberia estructural galvanizada de 3" cal 3mm con tapones superiores de 3" Camisas en tuberia estructural galvanizado de 2 1/2 _x000D_
Estructura de la valla en perlines en c de 75x45 cal 2.5mm, con angulo hr de 3/16x 1" el cual dara firmeza_x000D_
Soporte de publicidad en lamina galvaniza cal. 16 esp, 1.5mm, esta sera sujetada su instalacion sera soldada a camisas de refuerzo_x000D_
* Incluye suministro, instalacion y transporte</t>
  </si>
  <si>
    <t>PRESTAC:(77.76%)2012.  Año 2013: Incremento 4.02%.  Año 2014 : Incremento 4.50% - Eliminacion de ICBF y SENA (-5%). PRESTAC:(72,75%).  Año 2015 : Incremento 4.50% - Ajuste SALUD -8.5%  PRESTAC:(68.67 %).  Año 2016: Incremento 7.00%.  Año 2017: Incremento 7.00%.  Año 2018: Incremento 5.90%.  Año 2019: Incremento 6.00%.  Año 2020: Incremento 6.00%. Año 2021: Incremento 3.50%                         Año 2022: Incremento 10.07%.        Año 2023: Incremento 16%.             Año 2024 - IPC Incremento 9,28 %                 Año 2024 - IPC Incremento 9,28 %</t>
  </si>
  <si>
    <t>PRESTAC:(77.76%)2012                           Año 2013: Incremento 4.02% - Eliminacion de ICBF y SENA (-5%). PRESTAC:(56.15%) Se incrementa el valor a dos (2) salarios minimos SMLDV con el fin de aplicar este porcentaje prestacional y disminuir la incidencia final. (Ver tabla anexa archivo IDRD - Mano de Obra 2013 - Final 14-05-2013.xlxs )               Año 2016: Incremento 7.00%   Año 2017: Incremento 7.00%.      Año 2018: Incremento 5.69%.     Año 2019: Incremento 6.00%.       Año 2020: Increm 6%       Año 2021: Incremto 3.50%              Año 2022: Incremento 10.07%.         Año 2023: Incremento 16%.                  Año 2024 - IPC Incremento 9,28 %</t>
  </si>
  <si>
    <t>PRESTAC:(77.76%)2012               Año 2013: Incremento 4.02%               Año 2014 : Incremento 4.50% - Eliminacion de ICBF y SENA (-5%). PRESTAC:(72,75%)              Año 2015 : Incremento 4.50% - Ajuste SALUD -8.5%  PRESTAC:(68.67 %)                  Año 2016: Incremento 7.00%            Año 2017: Incremento 7.00% _x000D_
Año 2018: Incremento 5.90%          Año 2019: Incremento 6.00%        Año 2020: Incremento 6.00%        Año 2021: Incremento3.50%               Año 2022: Incremento 10.07%.         Año 2023: Incremento 16%.              Año 2024 - IPC Incremento 9,28 %</t>
  </si>
  <si>
    <t>PRESTAC:(77.76%)2012             Año 2013: Incremento 4.02%                   Año 2014 : Incremento 4.50% - Eliminacion de ICBF y SENA (-5%). PRESTAC:(72,75%)                       Año 2015 : Incremento 4.50% - Ajuste SALUD -8.5%  PRESTAC:(68.67 %)                   Año 2016 : Incremento 7.00%                   Año 2017 : Incremento 7.00%               Año 2018: Incremento 5.90%                     Año 2019: Incremento 6.00%          Año 2020: Incremento 6.00%         Año 2021: Incremento3.50%               Año 2022: Incremento 10.07%.         Año 2023: Incremento 16%.                          Año 2024 - IPC Incremento 9,28 %</t>
  </si>
  <si>
    <t>PRESTAC:(77.76%)2012             Año 2013: Incremento 4.02%              Año 2014 : Incremento 4.50% - Eliminacion de ICBF y SENA (-5%). PRESTAC:(72,75%)                    Año 2015 : Incremento 4.50% - Ajuste SALUD -8.5%  PRESTAC:(68.67 %)                Año 2016 : Incremento 7.00%               Año 2017 : Incremento 7.00%              Año 2018: Incremento 5.90%               Año 2019: Incremento 6.00%         Año 2020: Incremento 6.00%         Año 2021: Incremento 3.50%               Año 2022: Incremento 10.07%.         Año 2023: Incremento 16%.                 Año 2024 - IPC Incremento 9,28 %</t>
  </si>
  <si>
    <t>PRESTAC:(77,76%)2012             Año 2013: Incremento 4.02%                Año 2014 : Incremento 4.50% - Eliminacion de ICBF y SENA (-5%). PRESTAC:(72,75%)                  Año 2015 : Incremento 4.50% - Ajuste SALUD -8.5%  PRESTAC:(68.67 %)                   Año 2016: Incremento 7.00% PRESTAC:(68.42 %)                 Año 2017: Incremento 7.00% PRESTAC:(68.42 %)              Año 2018: Incremento 5.90%                Año 2019: Incremento 6.00%        Año 2020: Incremento 6.00%         Año 2021: Incremento 3.50%.               Año 2022: Incremento 10.07%.         Año 2023: Incremento 16%.              Año 2024 - IPC Incremento 9,28 %</t>
  </si>
  <si>
    <t>PRESTAC:(77,76%)2012       Año 2013: Incremento 4.02%              Año 2014 : Incremento 4.50% - Eliminacion de ICBF y SENA (-5%). PRESTAC:(72,75%)           Año 2015 : Incremento 4.50% - Ajuste SALUD -8.5%  PRESTAC:(68.67 %)              Año 2016: Incremento 7.00% PRESTAC:(68.42 %)                 Año 2017: Incremento 7.00% PRESTAC:(68.42 %)                 Año 2018: Incremento 5.90%                Año 2019: Incremento 6.00%      Año 2020: Incremento 6.00%     Año 2021: Incremento 3.50%.               Año 2022: Incremento 10.07%.         Año 2023: Incremento 16%.             Año 2024 - IPC Incremento 9,28 %</t>
  </si>
  <si>
    <t>PRESTAC:(77.76%)2012             Año 2013: Incremento 4.02% - Eliminacion de ICBF y SENA (-5%). PRESTAC:(72,75%)              Año 2016: Incremento 7.00%      Año 2017: Incremento 7.00%.      Año 2018: Incremento 5.69%.     Año 2019: Incremento 6.00%.       Año 2020: Incremento 6.00%.       Año 2021: Incremento 3.50%.               Año 2022: Incremento 10.07%.         Año 2023: Incremento 16%.                Año 2024 - IPC Incremento 9,28 %</t>
  </si>
  <si>
    <t>PRESTAC:(77.76%)2012            Año 2013: Incremento 4.02%              Año 2014 : Incremento 4.50% - Eliminacion de ICBF y SENA (-5%). PRESTAC:(72,75%)               Año 2015 : Incremento 4.50% - Ajuste SALUD -8.5%  PRESTAC:(68.67 %)                Año 2016: Incremento 7.00%                 Año 2017: Incremento 7.00%    Año 2018: Incremento 5.96%       Año 2019: Incremento 6.00%        Año 2020: Incremento 6.00%        Año 2021: Incremento 3.50%               Año 2022: Incremento 10.07%.         Año 2023: Incremento 16%.                 Año 2024 - IPC Incremento 9,28 %</t>
  </si>
  <si>
    <t>PRESTAC:(77.76%)2012          Año 2013: Incremento 4.02%              Año 2014 : Incremento 4.50% - Eliminacion de ICBF y SENA (-5%). PRESTAC:(72,75%)                  Año 2015 : Incremento 4.50% - Ajuste SALUD -8.5%  PRESTAC:(68.67 %)               Año 2016: Incremento 7.00% PRESTAC:(50.25               Año 2017: Incremento 7.00% PRESTAC:(50.25%)     Año 2018: Incremento 6.00% PRESTAC:(50.25 %)      Año 2021: Incremento 3.50%.               Año 2022: Incremento 10.07%.         Año 2023: Incremento 16%.              Año 2024 - IPC Incremento 9,28 %</t>
  </si>
  <si>
    <t xml:space="preserve">2019: Vbase=7.287.421=X10%=$8.016.163.+ 801.616=$8.817.779.x0.10=$881.778x0.19=$167.538)=$8.817.779+$167.538=$9.152.855.                PRECIO 2022: V base = 8.800.000+10% (Gastos Admin y Supervisión)+11%(humano con canino)= $8.800.000+$880.000+$968.000=$10.648.000 Luego $10.648.000 x (0.10 según estatuto tributario AIU 10%) = $1.064.800x 0.19 IVA) = $202.312. Entonces: Valor Vigilante con arma y con cannino 2022 = $10.648.000+$202.312=$10’850.312.   Según Circular externa Nº20211300000225 tarifas para la contratación de servicios de vigilancia y seguridad privada vigencia 2022.             TARIFA 2024: Valor base = 11.882.000+(Gastos Admin y Supervisión)10%(humano con arma) +11%(humano con canino) = $11.882.000+$1.188.200+1.307.020=$14.377.220. Luego $14.377.220 x 10% (según estatuto tributario AIU) = $1.437.722*0.19 (IVA) = $273.167. Entonces Valor Vigilante con Arma y con Canino 2024 = $14.377.220+$273.167=$14.650.387.   (Según Circular externa Nº 20231300001105 'TARIFAS MINIMAS PARA LA CONTRATACIÓN DEL SERVICIO DE  VIGILANCIA  Y  SEGURIDAD  PRIVADA  EN  LA  VIGENCIA 2024'.                                                                                                                            </t>
  </si>
  <si>
    <t>2019: Vbase=7.287.421=X10%=$8.016.163.= ($8.016.163.x0.10=$801.617x0.19=$152.307)       Valor-Vig.con arma=$8.016.163+$152.307=$8.168.470,00.                        2021: V base = 7.995.029+10% (Gastos Admin y Supervisión) x 7’995.029 = $8.794.532       $8.794.532 x (0.10 según estatuto tributario AIU 10%) = $879.453 x (0.19 IVA) = $167.096                          Valor Vigilante con arma 2021 = $$8.794.532 +$167.096=$8’961.628   (Circular externa Nº 20201300000455 tarifas para la contratación de servicios de vigilancia y seguridad privada vigencia 2021)                     PRECIO 2022: V base = 8.800.000+10% (Gastos Admin y Supervisión)= $8.800.000+$880.000=$9.680.000 Luego $9.680.000 x (0.10 según estatuto tributario AIU 10%) = $968.000 x (0.19 IVA) = $183.920. Entonces: Valor Vigilante con arma 2022 = $9.680.000+$183.920=$9’863.920 (Según Circular externa Nº 20211300000225 tarifas para la contratación de servicios de vigilancia y seguridad privada vigencia 2022.                   2023: con 3 cotizaciones según tarifa de Superintendencia - Circular Externa Nº 20211300000225 de 2023.               2024: Valor base = 11.882.000+10% (Gastos Admin y Supervisión)= $11.882.000+$1.188.200=$13.070.200. Luego $13.070.200 x (0.10 según estatuto tributario AIU 10%) = $1.307.020 x (0.19 IVA) = $248.334. Entonces: Valor Vigilante con arma 2024 = $13.070.200+$248.334=$13.318.534 (Según Circular externa Nº 20231300001105 'TARIFAS MINIMAS PARA LA CONTRATACIÓN DEL SERVICIO DE  VIGILANCIA  Y  SEGURIDAD  PRIVADA  EN  LA  VIGENCIA 2024'.</t>
  </si>
  <si>
    <t>(Incluye cargue en patio y descargue en sitio de obra adecuado sin reubicación).</t>
  </si>
  <si>
    <t>el precio No incluye Cargue y descargue. se cotiza poe aparte.</t>
  </si>
  <si>
    <t>SUMINISTRO E INSTALACION DE  CIELO RASO EN FIBRA MINERAL DE HUNTER DOUGLAS® FUTURAS DE 61X61 EN ALUZIN, PERFILERIA 9/16" COLOR BLANCO BORDE RECEDIDO</t>
  </si>
  <si>
    <t>INCREMENTO DEL SALARIO MINIMO</t>
  </si>
  <si>
    <t>Igual a CIO 101765</t>
  </si>
  <si>
    <t>PRESTAC:(77.76%)2012                Año 2013: Incremento 4.02%            Año 2014 : Incremento 4.50% - Eliminacion de ICBF y SENA (-5%). PRESTAC:(72,75%)                 Año 2015 : Incremento 4.50% - Ajuste SALUD -8.5%  PRESTAC:(68.67 %)            Año 2016: Incremento 7.00%    Año 2017: Incremento 7.00%.      Año 2018: Incremento 5.69%.     Año 2019: Incremento 6.00%.       Año 2020: Incremento 6.00%.       Año 2021: Incremento 3.50%.               Año 2022: Incremento 10.07%.         Año 2023: Incremento 16%.              Año 2024 - IPC Incremento 9,28 %</t>
  </si>
  <si>
    <t>PRESTAC:(77.76%)2012           Año 2013: Incremento 4.02%               Año 2014 : Incremento 4.50% - Eliminacion de ICBF y SENA (-5%). PRESTAC:(72,75%)                Año 2015 : Incremento 4.50% - Ajuste SALUD -8.5%  PRESTAC:(68.67 %)                    Año 2016: Incremento 7.00% PRESTAC:(50.25 %)                 Año 2017: Incremento 7.00% PRESTAC:(50.25 %)    Año 2018: Incremento 6.00% PRESTAC:(50.25 %)    Año 2021: Incremento 3.50%.               Año 2022: Incremento 10.07%.         Año 2023: Incremento 16%.              Año 2024 - IPC Incremento 9,28 %</t>
  </si>
  <si>
    <t>PRESTAC:(77.76%)2012                  Año 2013: Incremento 4.02%              Año 2014 : Incremento 4.50% - Eliminacion de ICBF y SENA (-5%). PRESTAC:(72,75%)            Año 2015 : Incremento 4.50% - Ajuste SALUD -8.5%  PRESTAC:(68.67 %)                    Año 2016: Incremento 7.00%               Año 2017: Incremento 7.00%.      Año 2018: Incremento 5.69%.     Año 2019: Incremento 6.00%.       Año 2020: Incremento 6.00%.       Año 2021: Incremento 3.50%.               Año 2022: Incremento 10.07%.         Año 2023: Incremento 16%.                      Año 2024 - IPC Incremento 9,28 %</t>
  </si>
  <si>
    <t>CANTIDAD=12 UN/M2</t>
  </si>
  <si>
    <t>CANTIDAD POR M2=12 UND</t>
  </si>
  <si>
    <t>Oruga</t>
  </si>
  <si>
    <t>L,amina galvanizada cal.20 con cinta reflectiva grado ingenieria color naranja texto negro, pedestal en ángulo de 2x2x1/8", con pintura electrostática según norma invias.</t>
  </si>
  <si>
    <t>L,amina galvanizada cal.20 con cinta reflectiva grado ingenieria color naranja texto negro, pedestal en ángulo de 2x2x1/8", con pintura electrostática según norma invias. para informacion de obra.</t>
  </si>
  <si>
    <t>INV E - 141 Relaciones de humedad - peso unitario seco en los suelos (ensayo normal de compactación)</t>
  </si>
  <si>
    <t>IGUAL A 100885</t>
  </si>
  <si>
    <t>CODIGO INV E 164-13</t>
  </si>
  <si>
    <t>igual al isumo 100877</t>
  </si>
  <si>
    <t>Juego Muelle 2 + años Capacidad:6 niños                                                                                                           CARACTERISTICAS:                                                                                                                                       Capacidad: 6 niños                                                                                                                                                    Edad sugerida: 2 + años                                                                                                                                           Altura Crítica de Caída: 0,7 m                                                                                                                                    Área de Seguridad: 11.5 m2                                                                                                                                             Medidas por modulo (Largo, Ancho, Alto): 1.49 m x 1.0,3 m x 0,7 m                                                                       Funciones lúdicas: Columpiarse, Equilibrio, encontrarse/imaginar                                                                       MATERIALES:                                                                                                                                                           1.Los tableros coloreados están elaborados a partir de un material HPL compacto de 13 mm de espesor. Material robusto, presenta una excelente resistencia contra las inclemencias del tiempo y al vandalismo.     2.El asiento se elabora a partir de un material compacto (HPL) de 12,5 mm de  espesor con estructura antideslizante.        3.Los muelles son de acero 35SCD6. La superficie del muelle se trata después con granalla pretensada con capas de preparación de zinc y 2 capas de polvo de poliéster de 100 micrones. La pieza de fijación en poliamida cargada garantiza una longevidad y una seguridad excepcional al sistema.                                                                                 4.Los tubos son de acero inoxidable que garantizan la longevidad y la estética del juego al cabo de los años. Las piezas de unión están moldeadas en poliamida cargada, no tóxicas, no inflamables, resistentes a los choques y a los rayos ultravioletas, garantizando la robustez del juego y la resistencia al vandalismo.                                            5.La tornillería es de acero inoxidable y está protegida por cápsulas anti                                                                vandalismo en poliamida.                                                                                                                                       GARANTIAS: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                                                                                                                                                       MANTENIMIENTO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MENSUAL        -Rutina visual de inspección para identificar riesgos debidos a actos vandálicos o por condiciones específicas del clima. -Asegurarse que todos los anclajes estén fijos. -Revisar si faltan piezas o si hay piezas partidas. -Revisar si las tapas de seguridad están en su puesto. TRIMESTRAL Revisión funcional del juego para asegurarse que el equipo esté funcionando correctamente. Revisar todos los anclajes Revisar la estabilidad del juego. Inspeccionar los niveles de desgaste en pisos, barras, cuerdas y cadenas. ANUAL Revisar todos los sistemas de anclaje Limpiar a fondo Revisar la estructura de soporte Revisar la condición de los paneles lacados. Una vez se hayan hecho las respectivas revisiones, se deben tomar las medidas requeridas para el buen funcionamiento de cada juego. OBSERVACIONES Valor a todo costo, incluyendo suministro, transporte armado, obra civil e instalación de los juegos en el lugar indicado y mantenimiento básico por cinco años, en las condiciones requeridas por el fabricante para hacer efectivas las garantías (No cubre vandalismo). ALCANCE OBRA CIVIL COTIZADA POR EL DISTRIBUIDOR DE LA UNIDAD EN COLOMBIA. (INCLUIDA EN EL PRECIO)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REQUISITOS PREVIOS A LA EJECUCIÓN DE LA OBRA CIVIL : El contratista debera realizar entrega de: 1. Una placa debidamente confinada, superfice plana sin ondulaciones con el nivel requerido y plasmado en el presupuesto del contrato, con la resistencia requerida aprobada por la interventoria del contrato, con el sistema de drenaje adecuado evitando estancamiento de agua.  2. Para el trazado de los puntos de cimentación, sera necesario contar con apoyo del equipo de topografia para la actividad de localización y replanteo. 3. El contratista deberá entregar unos espacios adecuados con las dimensiones establecidas para la ubicación de cada uno de los suministros teniendo en cuenta las áreas de seguridad sin que interfiera el área de Balerco con los productos de otro proveedor. 4. El contratista debera hacer entrega de programación de obra contractual para establecer fechas de instalación para la llegada o descargue de suministro o material a obra. 5. El contratista estara en la obligacion de comunicar y hacer entrega del diseño correspondiente a la señalización de cada suministro o area de juegos para aprobación de interventoria e IDRD.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t>
  </si>
  <si>
    <t>CODIGO INV E 410 -13</t>
  </si>
  <si>
    <t>LA UNIDAD ESTA CONFORMADA POR UN PAR MACHO Y EMBRA</t>
  </si>
  <si>
    <t>PASADOR EN PLATINA SEGUN DISEÑO IDRD FABRICADO EN TALLER DE HORNAMENTACION</t>
  </si>
  <si>
    <t>CORRESPONDE A UN TOPE METALICO RESORTE 2 3/4" ACABADO SATINADO, ANTICADO Y DORADO</t>
  </si>
  <si>
    <t>CODIGO:140605 CATALOGO HOMECENTER</t>
  </si>
  <si>
    <t>IGUAL A CIO 1621 Actualizado 11/05/2021 con medida de tendencia mediana en $51.000</t>
  </si>
  <si>
    <t>EQUIPO OBSOLETO - NO COTIZABLE   Sept 05 de 2012</t>
  </si>
  <si>
    <t>Marcas:  Sokkia, Topcon_x000D_
Precisión :  Segundo, 2", 3", 5"_x000D_
Incluye:_x000D_
- Dos baterías_x000D_
- Un cartgador_x000D_
- Dos Prismas_x000D_
- Dos bastones_x000D_
- Un trípode_x000D_
- Un cable_x000D_
Costo alquiler no incluye transporte</t>
  </si>
  <si>
    <t>La proyección realizada en Febrero de 2020 esta errada.</t>
  </si>
  <si>
    <t>Arbol Salvio (Siembre + Caja + Tierra + Abono + Tutor)</t>
  </si>
  <si>
    <t>SEÑAL DE IDENTIFICACIÓN DE OBRA 80.40x0.70m) EN LAM. CAL.22 Y PEDESTAL EN ÁNGULO DE 2X2X1/8" DECORADA SOBRE VINILO REFLECTIVO GRADO COMERCIAL E INSTALADAS EN LOS SITIOS ACORDADOS POR EL CLIENTE.</t>
  </si>
  <si>
    <t>CODIGO INV E 101-13</t>
  </si>
  <si>
    <t>CODIGO INV E 172-13</t>
  </si>
  <si>
    <t>DETERMINACIÓN DEL CONTENIDO ORGÁNICO EN SUELOS MEDIANTE PÉRDIDA POR IGNICIÓN_x000D_
I.N.V. E – 121 – 07_x000D_
_x000D_
OBJETO_x000D_
1.1 El método de "pérdida por ignición" para la determinación del contenido orgánico es más aplicable a aquellos materiales identificados como turbas, lodos orgánicos y suelos que contengan materia vegetal relativamente no descompuesta ni deteriorada o materiales de plantas frescas como madera, raíces, pasto o materiales carbonáceos como lignito, carbón, etc._x000D_
1.2 Este método sirve para determinar la oxidación cuantitativa de materia orgánica en tales materiales y proporciona una estimación válida del contenido orgánico. El método de la "Combustión Húmeda" (AASHTO T194) se recomienda cuando se desea determinar el material orgánico (del tipo humus)_x000D_
fácilmente oxidable para suministrar información relacionada con la adecuación de un suelo para cultivo._x000D_
1.3 Esta norma no pretende considerar todos los problemas de seguridad asociados_x000D_
con su uso. Es de responsabilidad de quien la emplee, el establecimiento de prácticas apropiadas de seguridad y salubridad y la aplicación de limitaciones regulatorias, con anterioridad a su uso.</t>
  </si>
  <si>
    <t>ASTM D4015</t>
  </si>
  <si>
    <t>Este método se refiere al procedimiento para determinar la rata y la magnitud de la consolidación de muestras de suelos cuando se confinan lateralmente y se drenan axialmente mientras se someten a incrementos controlados de esfuerzo vertical._x000D_
_x000D_
Norma INV E-151-07_x000D_
_x000D_
RESUMEN DEL MÈTODO_x000D_
El método requiere que una muestra del suelo sea restringida lateralmente y que se cargue axialmente con incrementos constantes de carga, aplicados hasta que todo exceso de la presión de agua en los poros se disipe, para cada incremento. Durante el proceso de compresión se efectuarán medidas de la disminución del espesor de la muestra, datos que se usarán para calcular los parámetros que describen la relación entre el esfuerzo efectivo y la relación de vacíos o deformación, así como la rata a la cual pueda ocurrir ésta.</t>
  </si>
  <si>
    <t>CÓDIGO NTC 1495-2013/ INC E 122 -2013</t>
  </si>
  <si>
    <t>ASTM D7263-09 y ASTM D7363-09</t>
  </si>
  <si>
    <t xml:space="preserve">INVE-125:2013 / INV-E-126:2013 </t>
  </si>
  <si>
    <t xml:space="preserve">El código INV 213 y INV 123 </t>
  </si>
  <si>
    <t>Igual a 1682: Ensayo de compactación Proctor.</t>
  </si>
  <si>
    <t>CORTE DIRECTO CONSOLIDADO NO DRENADO</t>
  </si>
  <si>
    <t>CODIGO INV-E-148-2013</t>
  </si>
  <si>
    <t>CODIGO INV E-133-13</t>
  </si>
  <si>
    <t>Ensayo para determinar valores de estabilidad y deformabilidad de los pavimentos asfálticos ideado por Bruce G. Marshall del Departamento de Caminos del Estado de Mississipi (EEUU) .</t>
  </si>
  <si>
    <t>NTC 4017-2018</t>
  </si>
  <si>
    <t>Equivalente de arena INV E 133 - 13</t>
  </si>
  <si>
    <t>ENSAYO CONTENIDO DE MATERIA ORGANICA M. COLORIMETR_x000D_
CONTENIDO APROXIMADO DE MATERIA ORGÁNICA EN ARENAS USADAS EN LA PREPARACIÓN DE MORTEROS O CONCRETOS_x000D_
I.N.V. E – 212 – 07_x000D_
1. OBJETO_x000D_
1.1 Esta norma describe dos procedimientos para determinar de manera aproximada , la presencia de materia orgánica en arenas usadas en la preparación de morteros o concretos de cemento hidráulico. Uno de los procedimientos emplea una solución de color de referencia y el otro usa vidrios de colores de referencia._x000D_
1.2 Esta norma no pretende considerar todos los problemas de seguridad asociados con su uso. Es responsabilidad de quien la emplee, el establecimiento de prácticas apropiadas de seguridad y salubridad y la aplicabilidad de limitaciones regulatorias, con anterioridad a su uso._x000D_
2. USO Y SIGNIFICADO_x000D_
La importancia de este método de ensayo está en el hecho de proporcionar una advertencia sobre las impurezas orgánicas que puedan estar presentes en el material. Cuando una muestra sujeta a este ensayo produce un color más oscuro que el color estándar, es aconsejable ejecutar la prueba para determina rel efecto de las impurezas orgánicas sobre la resistencia del mortero (norma AASHTO T 71).</t>
  </si>
  <si>
    <t>ENSAYO GRANULOMETRIA POR TAMIZADO CON LAVADO INV E 214</t>
  </si>
  <si>
    <t>Indice de Partículas Planas y Alargadas (INV E-230)</t>
  </si>
  <si>
    <t>Porcentaje de Caras Fracturadas (una cara fracturada)(INV E 227)</t>
  </si>
  <si>
    <t>CODIGO INV-E 410-13</t>
  </si>
  <si>
    <t>no incluye la toma del núcleo solo incluye falla del nucleo</t>
  </si>
  <si>
    <t>IGUAL A 106358                                                                                                                                                                                         DETECTOR DE ARMADURAS - PACHOMETRO_x000D_
_x000D_
Es un aparato capaz de detectar elementos metálicos ocultos; por ello se usa para la localización de las barras de acero de un elemento de hormigón. Hay varios modelos, los más sencillos nos informan sobre la posición de la barra y su dirección, y los más sofisticados que nos proporcionan una estimación del diámetro y del recubrimiento de la barra._x000D_
_x000D_
Descripción: _x000D_
_x000D_
Se toman entre 30 y 40 lecturas (puntos) en el día, el informe se entrega con las gráficas que arroja el equipo, recubrimiento y diámetros de los aceros de refuerzo._x000D_
_x000D_
EVALUACIÓN DE REFUERZO EN SECCIONES ESTRUCTURALES_x000D_
_x000D_
Radiografía del concreto_x000D_
_x000D_
Especificaciones:_x000D_
 _x000D_
• Gama aplicable a diámetros: ?6mm ~ ?50mm_x000D_
• Recubrimiento del concreto (mm)_x000D_
Primera serie: 3 ~ 98_x000D_
Segundo rango: 3 ~ 196_x000D_
• Error máximo permitido para el espesor de recubrimiento_x000D_
± 1 (mm): 3 ~ 79_x000D_
± 2 (mm): 57 ~ 119_x000D_
± 4 (mm): 70 ~ 196_x000D_
 _x000D_
• Error máximo permitido para medición de los diámetros: ± 1 mm_x000D_
• Corrección de datos: manual y auto_x000D_
• LCD: 160 × 128</t>
  </si>
  <si>
    <t>Polietileno de alta densidad Amarillo o Rojo Presentación: Rollos de 5 1/2" x 100 m (1,25Kg)</t>
  </si>
  <si>
    <t>VALOR CONO SEÑALIZACIÓN H=0.70M REFLECTIVO-BASE CONICA=$35.032/UN CON IVA/8MESES TIEMPO PROMEDIO DURAC.(240DIAS)=$146,00/DIA._x000D_
_x000D_
VALOR CONO SEÑALIZACIÓN H=0.70M REFLECTIVO-BASE CONICA=$37.120/UN CON IVA/8MESES TIEMPO PROMEDIO DURAC.(240DIAS)=$155,00/DIA.  ACTUALIZADO EL  05/04/2016</t>
  </si>
  <si>
    <t>COLOMBINA DE SEÑALIZACIÓN BASE CONICA=$25.520,00/UN CON IVA/ 6 MESES (240 DIAS)PERIODO DE DURACIÓN=$30,00 (DIA._x000D_
_x000D_
COLOMBINA DE SEÑALIZACIÓN BASE CONICA $ 30.160 INCLUIDO IVA/6 MESES (240 DIAS)  SE ESTIMA 6 MESES  VIDA UTIL DE LA COLOMBINA SEÑALIZACION 30.160/240= $126 FECHA DE ELABORACION  07/03/2018</t>
  </si>
  <si>
    <t>PRECIO COMPUESTO POR:  - EQUIPO GPS    - OPERADOR GPS  (TOPOGRAFO AUXILIAR-IDU 2015 $ 1.665.000/MES)  $ 55.000 / HORA    - VIGILANCIA (VIGILANTE ARMAD-IDU 2015 $ 6.237.308) $ 69.303 / HORA.                          VALOR 2024 COMPUESTO POR:    -  GPS ALQUILER DIA: $22.222 (CIO 13756)    - OPERADOR GPS  (TOPOGRAFO AUXILIAR - CIO 13343) $2.754.252/30 = $91.808 DIA    - VIGILANCIA (VIGILANTE ARMADO 24 HORAS - CIO 100764) (($13.318.534/30)/24)*8 = $147.984 / 8 HORAS</t>
  </si>
  <si>
    <t>16/4/08 se necesitan minim 4 horas por parque</t>
  </si>
  <si>
    <t>Varilla para soldar a ella los marcos de los cárcamos T-1 y T-2, los cuales se componene de:_x000D_
_x000D_
1. VARILLA 1/2"                     15 CM_x000D_
2. ANGULO 1/8X3/16"           10 CM_x000D_
3. PUNTO DE SOLDADURA    2 UND</t>
  </si>
  <si>
    <t>EQUIPO DE ESCRITORIO CORE 2 DUO DISCO DURO DE 250 GB, MEMORIA RAM DE 2GB, WINDOWS 7 A 32 BIST, OFICCE 2010, MONITOR DE 17" A 19", MOUSE Y TECLADO.                                                                             Nota 24Feb22. Equipo cotizado por STC: PORTATIL - PROCESADOR CORE I5 (10MA GENERACIÓN) , MEMORIA RAM 8 GB, DISCO DURO ESTADO SOLIDO 240 a 480 GB, PANTALLA DE 14", S.O WINDOWS 10 PRO A 64 BITS, MOUSE,  MALETÍN O MORRAL. CON OFFICE 365.</t>
  </si>
  <si>
    <t>Disco en zirconio para cortar metal de 4.1/2" x 3/32 x 7/8" T-27 Dewalt (oct. 02/2012)</t>
  </si>
  <si>
    <t>Repelente de agua para fachadas, de gran durabilidad_x000D_
(10 Años).</t>
  </si>
  <si>
    <t>Repelente de agua para fachadas, de gran durabilid</t>
  </si>
  <si>
    <t>500001</t>
  </si>
  <si>
    <t>Pistola para pintura, 1 litro de capacidad, Entrada de aire universal, Alto rendimiento_x000D_
Cálculo del precio:_x000D_
PROMEDIO ALQUILER PISTOLA DÍA: $ 306</t>
  </si>
  <si>
    <t>Juego columpio cesta rotomoldeado 3-12años Cap:5niños_x000D_
_x000D_
CARACTERISTICAS_x000D_
_x000D_
Capacidad:  5 niños_x000D_
Edad sugerida: 3 a 12 años_x000D_
Altura Crítica de Caída:  2.00 m_x000D_
Área de Seguridad: 7,16 x 8,04 m_x000D_
Medidas por modulo (Largo, Ancho, Alto): 3,50 x 1,71 x 3,00 m_x000D_
Funciones lúdicas: Columpiarse, Encontrarse_x000D_
_x000D_
MATERIALES_x000D_
Especificaciones Generales_x000D_
Colores de Terminación: Combinaciones Standard_x000D_
Componentes:_x000D_
Partes Metálicas:_x000D_
· 4 Patas con placa unión soldada._x000D_
· 1 Bastidor._x000D_
· 1 Conjunto Cadenas con ganchos._x000D_
Partes Plásticas:_x000D_
· 1 Asiento Rotomoldeado._x000D_
Especificaciones Técnicas:_x000D_
&gt; Aceros:_x000D_
· Patas: Cañería de Acero Norma ISO 65 Ø 3” x 3.2 mm. Galvanizada_x000D_
Plancha Metálica Acero A42-27ES 4mm._x000D_
Pletina ASTM A-500 2” x 5mm.·_x000D_
· Bastidor: Cañería de Acero Norma ISO 65 Ø 2 ½” x 3.2 mm. Galvanizada_x000D_
Plancha Metálica Acero A42-27ES 4mm._x000D_
Pletina ASTM A-500 2” x 5mm._x000D_
· Cadenas y ganchos: Cadena 5.8 mm eslabón largo (6)_x000D_
Fierro Ø10mm de espesor_x000D_
&gt; Plásticos:_x000D_
· Polietileno Rotomoldeado Low Density._x000D_
· Es completamente homogéneo, no se astillas, no se agrieta, no estalla ni se rasga. Resistiendo a las inclemencias del ambiente, no absorbe el agua y no se pudre._x000D_
· Los productos fabricados no presentan riesgo de heridas por choques o fricciones._x000D_
· Colores vivos que no deslustran en el tiempo. La incorporación en la masa de pigmentos, más un tratamiento_x000D_
anti UV garantizan decorados inalterables._x000D_
· Las pinturas (grafittis) no se adhieren y pueden retirarse fácilmente. No pueden fijarse (chicle, autoadhesivos, pinturas…) y resiste a la mayoría de los agentes químicos._x000D_
· El polietileno no produce efecto de relámpago. (Efecto relámpago: propagación rápida de una llama a la_x000D_
superficie de un material, sin combustión de la estructura básica en un momento preciso)._x000D_
· El material solo se puede quemar mientras permanezca en contacto con una llama en forma directa, pero si_x000D_
ésta se apaga, la combustión se detiene y, en ningún momento, se emiten gases tóxicos._x000D_
Terminación Superficial:_x000D_
&gt; Sistema Dúplex:_x000D_
Todos los componentes metálicos son galvanizados en caliente, con un espesor entre 40 a 50 µm, pintura de_x000D_
terminación Polvo Poliéster Electro-estática, con un espesor de 100 µm. (± 20)_x000D_
_x000D_
_x000D_
GARANTIAS_x000D_
_x000D_
Este producto está garantizado contra defectos en sus materiales, errores en su proceso productivo de fabricación y daño originados por una incorrecta instalación hecha por personal del fabricante o supervisada por éste, por cinco años. _x000D_
_x000D_
Las garantías tendrán vigencia a partir de la fecha de entrega o factura, según corresponda. Todas deben ser validadas por el fabricante luego de que se revise el defecto reportado por el comprador._x000D_
_x000D_
MANTENIMIENTO_x000D_
_x000D_
SEMESTRAL_x000D_
Lavado con agua dulce general, de modo de eliminar las acumulaciones de polvo, tierra, sales y otros elementos del ambiente. _x000D_
Revisión y reparación de ralladuras en la pintura, para evitar que pudiera afectar la corrosión. _x000D_
Limpieza y lavado como remoción de pinturas o dibujos (grafitis), aplicación posterior de sello anti-grafiti, lo que evita la penetración del rayado en los elementos. _x000D_
Revisar en forma muy rigurosa toda la dotación de pernos, tornillos y golillas. Reapretar todo aquel que pudiera haberse soltado debido al uso. El juego de cuerdas se debe generar un re-aprete de pernería después de un mes instalado. _x000D_
Revisar todas las fundaciones de anclajes al suelo, cuidando que no se produzcan solturas anormales. _x000D_
_x000D_
Este mantenimiento se realiza dos (2) veces por año en las fechas acordadas previamente con la entidad y se presentan los soportes físicos y digitales a la persona designada por la entidad. _x000D_
_x000D_
El proveedor cubre la reparación y cambio de partes que estén cobijadas por la garantía, en caso de partes que requieran reparación o cambio, pero no estén cubiertas por la garantía (ejemplo: vandalismo entre otros), de existir piezas no cubiertas por la garantía se informara oportunamente a la entidad (Con el fin de evaluar la adquisición, según se estime conveniente). El proveedor cubrirá la mano de obra de la reparación o cambio del mismo elemento. 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</si>
  <si>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incremento con el IPC del 2.16% de acuerdo al acumulado a abril de 2021</t>
  </si>
  <si>
    <t xml:space="preserve">Nota 04Nov21: galvanizada, sin transporte </t>
  </si>
  <si>
    <t>INCLUYE TABLEROS METÁLICOS+CHAPETAS+ALINEADORES+CORBATAS+PINES+TENSORES. ( Se consideró 250 m2 para lo cual cotizaron $7.000.000 (MES), que determina que el m2(MES)=$ 28.000=)</t>
  </si>
  <si>
    <t>Juego Muelle Panel Lateral forma transporte Cap:2 niños 3 a 8 años_x000D_
_x000D_
CARACTERISTICAS_x000D_
_x000D_
Capacidad:  2 niños_x000D_
Edad sugerida: 3 a 8 años_x000D_
Altura Crítica de Caída:  0.80 m_x000D_
Área de Seguridad: 2,00 x 2,00 m_x000D_
Medidas por modulo (Largo, Ancho, Alto): 0,75 x 0,73 x 0,76 m_x000D_
Funciones lúdicas: Inclusivo, balancearse y compartir._x000D_
_x000D_
MATERIALES_x000D_
_x000D_
Especificaciones Generales_x000D_
Colores de Terminación: Combinaciones estándar_x000D_
• Rojo - Amarillo - Azul / Lila_x000D_
&gt; Sistema de fijación:_x000D_
• Apernado a canastillo_x000D_
Componentes_x000D_
&gt; Partes Metálicas:_x000D_
• 1 Estructura Soportante Galvanizada_x000D_
• 1 Conjunto galvanizado de 2 Resortes, con candados de fijación, placa de anclaje_x000D_
• 1 Canastillo_x000D_
&gt; Partes Plásticas:_x000D_
• Cuerpo Avión, Plancha tricolor de Polietileno de Alta Densidad (HDPE) de 19 mm de espesor_x000D_
• Asiento, Plancha bicolor de Polietileno de Alta Densidad (HDPE) de 15 mm de espesor_x000D_
• Adornos, Plancha color de Polietileno de Alta Densidad (HDPE) de 15 mm de espesor_x000D_
Especificaciones Técnicas_x000D_
_x000D_
Aceros:_x000D_
• Resorte: Espiral Acerado Ø22 mm y 380 mm de altura_x000D_
• Placas y Canastillo fabricados en Acero SAE 1020_x000D_
• Estructura de Acero SAE1020 Ø25 mm_x000D_
• Canastillo de acero con hilo M10_x000D_
&gt; Plásticos:_x000D_
Sobre el Polietileno de Alta Densidad (HDPE):_x000D_
Inofensivo, sin agentes tóxicos, es totalmente reciclable para el respeto del medio ambiente. Antiestático._x000D_
• Es completamente homogéneo, no se astillas, no se agrieta, no estalla ni se rasga. Resistiendo a las inclemencias del ambiente, no absorbe el agua y no se pudre._x000D_
• Los productos fabricados no presentan riesgo de heridas por choques o fricciones._x000D_
• Colores vivos que no deslustran en el tiempo. La incorporación en la masa de pigmentos, más un tratamiento anti UV garantizan decorados inalterables._x000D_
• Las pinturas (grafittis) no se adhieren y pueden retirarse fácilmente. No pueden fijarse (chicle, autoadhesivos, pinturas, etc.) y resiste a la mayoría de los agentes químicos._x000D_
• El polietileno no produce efecto de relámpago. (Efecto relámpago: propagación rápida de una llama a la superficie de un material, sin combustión de la estructura básica en un momento preciso)._x000D_
• El material solo se puede quemar mientras permanezca en contacto con una llama en forma directa, pero si ésta se apaga, la combustión se detiene y, en ningún momento, se emiten gases tóxicos._x000D_
_x000D_
GARANTIAS_x000D_
_x000D_
Este producto está garantizado contra defectos en sus materiales, errores en su proceso productivo de fabricación y daño originados por una incorrecta instalación hecha por personal del fabricante o supervisada por éste, por cinco años. _x000D_
_x000D_
Las garantías tendrán vigencia a partir de la fecha de entrega o factura, según corresponda. Todas deben ser validadas por el fabricante luego de que se revise el defecto reportado por el comprador._x000D_
_x000D_
MANTENIMIENTO_x000D_
_x000D_
SEMESTRAL_x000D_
Lavado con agua dulce general, de modo de eliminar las acumulaciones de polvo, tierra, sales y otros elementos del ambiente. _x000D_
Revisión y reparación de ralladuras en la pintura, para evitar que pudiera afectar la corrosión. _x000D_
Limpieza y lavado como remoción de pinturas o dibujos (grafitis), aplicación posterior de sello anti-grafiti, lo que evita la penetración del rayado en los elementos. _x000D_
Revisar en forma muy rigurosa toda la dotación de pernos, tornillos y golillas. Reapretar todo aquel que pudiera haberse soltado debido al uso. El juego de cuerdas se debe generar un re-aprete de pernería después de un mes instalado. _x000D_
Revisar todas las fundaciones de anclajes al suelo, cuidando que no se produzcan solturas anormales. _x000D_
_x000D_
Este mantenimiento se realiza dos (2) veces por año en las fechas acordadas previamente con la entidad y se presentan los soportes físicos y digitales a la persona designada por la entidad. _x000D_
_x000D_
El proveedor cubre la reparación y cambio de partes que estén cobijadas por la garantía, en caso de partes que requieran reparación o cambio, pero no estén cubiertas por la garantía (ejemplo: vandalismo entre otros), de existir piezas no cubiertas por la garantía se informara oportunamente a la entidad (Con el fin de evaluar la adquisición, según se estime conveniente). El proveedor cubrirá la mano de obra de la reparación o cambio del mismo elemento. 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</si>
  <si>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válvual + varilla + bola.</t>
  </si>
  <si>
    <t>VFLT06</t>
  </si>
  <si>
    <t>10652</t>
  </si>
  <si>
    <t>Impermeabilizante integral para morteros y concretos.</t>
  </si>
  <si>
    <t>Impermeabilizante integral para morteros y concret</t>
  </si>
  <si>
    <t>110004</t>
  </si>
  <si>
    <t>DESCRIPCION DEL PRODUCTO_x000D_
Sikaflex®-11 FC+ es un adhesivo multipropósito monocomponente, libre de solventes, de consistencia altamente_x000D_
tixotrópica._x000D_
_x000D_
USOS_x000D_
Sikaflex®-11 FC+ está diseñado como adhesivo multipropósito para pegados flexibles en interiores y exteriores_x000D_
de: peldaños de escaleras, instalación de artefactos sanitarios y accesorios, elementos prefabricados, cielos rasos, tejas, cumbreras, enchapes o materiales sometidos a cambios de temperatura o movimiento._x000D_
_x000D_
Base Química Poliuretano tecnología i-Cure_x000D_
Empaques Cartucho de 300 ml_x000D_
Color Blanco_x000D_
_x000D_
CARACTERISTICAS / VENTAJAS_x000D_
? Monocomponente, listo para usar. _x000D_
?Permite movimiento flexible y elástico recupera su forma_x000D_
? Cura sin formar burbujas._x000D_
?Tiene muy buena adherencia a la mayoría de los soportes._x000D_
?Buenas resistencias mecánicas, a la intemperie y al envejecimiento._x000D_
? No escurre._x000D_
? No es corrosivo._x000D_
? Absorbe vibraciones e impactos._x000D_
? Sin disolventes._x000D_
? Sin olor.</t>
  </si>
  <si>
    <t>Adhesivo y sellador elástico de poliuretano.</t>
  </si>
  <si>
    <t>200596</t>
  </si>
  <si>
    <t>Ancho 40 cm; Altura Inst.: 6.40 ml.</t>
  </si>
  <si>
    <t>Baldosa BH-1(GRANO PEQUEÑO) 9UND/M2</t>
  </si>
  <si>
    <t>REFERENCIA DE LA CINTA PREMIUM.</t>
  </si>
  <si>
    <t>Características_x000D_
Sanitario Alongado ADA para personas discapacitadas ó personas de la tercera edad_x000D_
Cómoda taza alongada con altura confortable de taza para facilitar el uso_x000D_
Alta eficiencia en consumo de agua 4.85 Lpf (1.28 gpf) con alta capacidad de evacuación de solidos (1000gr de MISO)_x000D_
Cumple con requerimeintos ADA_x000D_
Sifón 100% esmaltado de 5.1 cm que optimiza el funcionamiento y mantiene limpio el sanitario_x000D_
Incluye racor metalico de 1 1/2" para instalación de fluxómetro o valvulas de descarga_x000D_
Para instalación a 25.5 cm de la pared terminada_x000D_
Disponible en diferentes tipos de griferia que garantizan el ultra ahorro de agua_x000D_
_x000D_
NO INCLUYE GRIFERÍA, NI ENTRADA SUPERIOR, NI ASIENTO</t>
  </si>
  <si>
    <t>Referencia 4AA-01051300 MARCA DOCOL</t>
  </si>
  <si>
    <t>Referencia 4AA-00184906 Docol.</t>
  </si>
  <si>
    <t>Igual a 000023 HIERRO A-36 Liso/Rect  3/4"</t>
  </si>
  <si>
    <t>MARCA WET ARCO O SIMILAR</t>
  </si>
  <si>
    <t>Incluye Disco multipropósito 9" y alquiler de pulidora trabajo pesado._x000D_
_x000D_
DISCO DIAMANTADO SEGMENTADO    $64.990,oo INCL. IVA. (26/01/2017 EASY)_x000D_
RENDIMIENTO APROX.                                   1.500 ML/UN_x000D_
RENDIMIENTO DIA PROMEDIO DE CORTE     100 ML/DIA._x000D_
ALQUILER  _x000D_
_x000D_
_x000D_
DISCO DIAMANTADO SEGMENTADO    $81.900,INCL. IVA. (26/01/2017 HOMECENTER)_x000D_
RENDIMIENTO APROX.                                   1.500 ML/UN_x000D_
RENDIMIENTO DIA PROMEDIO DE CORTE     100 ML/DIA._x000D_
ALQUILER  _x000D_
_x000D_
DISCO DIAMANTADO SEGMENTADO    $61.900,INCL. IVA. (26/01/2017 MAQUITODO)_x000D_
RENDIMIENTO APROX.                                   1.500 ML/UN_x000D_
RENDIMIENTO DIA PROMEDIO DE CORTE     100 ML/DIA._x000D_
ALQUILER  _x000D_
_x000D_
PROMEDIO ALQUILER DISCO          $ 4.640</t>
  </si>
  <si>
    <t xml:space="preserve">CARACTERISTICAS_x000D_
Edad sugerida: 5-12 años;   Capacidad: 2 niños;   Área de Seguridad: 5100 mm x 4200 mm;   Medidas: (Largo, Ancho, Alto) 2 m x 1.2 m x 1.5 m;    Altura Crítica de Caída: 1.00 m;   Funciones lúdicas de: Encontrarse, balancearse, Imaginar.                                                                                                                                                                    GARANTIAS:_x000D_
25 años: contra fallas debidas a defectos de materiales o producción en componentes estructurales de acero y componentes de acero inoxidable (por ejemplo, deslizadores). 20 años: contra fallas debidas a defectos de materiales o producción en componentes de HPL y paneles de HDPE. 15 años: contra fallas debidas a pudrición severa en postes de madera blanda de ingeniería estructural o madera dura modificada, y contra fallas debidas a defectos de producción en acero estructural para componentes de juego altamente dinámicos. 10 años: contra fallas debidas a defectos de fabricación o materiales en maderas blandas de ingeniería no estructural y en todas las partes de acero y metal galvanizado y otras partes no pintadas; contra el fracaso debido a la pudrición severa en Robinia. 5 años: contra fallas debidas a defectos de materiales o producción en resortes, partes metálicas pintadas (que constituyen corrosión significativa), construcciones de plástico y redes. 2 años: contra fallas debidas a defectos de materiales o producción de piezas móviles, incluidas partes de caucho (por ejemplo, asientos abatibles, baldosas de caucho), madera contrachapada y para todos los demás productos en general._x000D_
_x000D_
MANTENIMIENTO_x000D_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mantenimiento._x000D_
_x000D_
_x000D_
OBSERVACIONES_x000D_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          </t>
  </si>
  <si>
    <t>8055881</t>
  </si>
  <si>
    <t>10175</t>
  </si>
  <si>
    <t>Capacidad: 4 niños; Edad sugerida: 3 A 14 AÑOS;Medidas: L3.82 x A1.48 H2.54 mts; Zona de uso L6.52 x A3.82 mts; Altura de caída: 1.30 mts; Marca: Benito_x000D_
Funciones lúdicas: Mediante este movimiento se estimula el sistema nervioso, principalmente en relación al sistema psicomotriz y la vista. A la vez que es tranquilizante y además desarrolla las facultades de equilibrio y coordinación._x000D_
_x000D_
MATERIALES_x000D_
POSTES, Madera laminada: Para garantizar su fortaleza y resistencia, todos los componentes de madera se fabrican a base de láminas de pino escandinavo, clase de resistencia GL24, tratada en autoclave (clase de riesgo IV), conforme a la Normativa: EN351/EN335 y certificada por PEFC y FSC. En el caso de estar sometida a condiciones meteorológicas variables, la madera laminada puede presentar pequeñas grietas que no reducen su durabilidad. La resina y los nudos son su parte natural._x000D_
_x000D_
PANELES. HDPE: Polietileno de Alta Densidad que se caracteriza por su resistencia a los abrasivos químicos y que no le afecta la corrosión al ser un Polímero. Por su capacidad de elástica y ligereza, ofrece una alta resistencia a los impactos haciendo muy difícil su rotura. Su uniformidad de colores en cantos y laterales confieren unos acabados continuos y homogéneos. Su base sintética evita el cultivo de bacterias, hongos y líquenes._x000D_
_x000D_
Piezas de plástico: Polietileno, polipropileno._x000D_
_x000D_
Piezas metálicas: Acero S-235, AISI-304 y AISI-316._x000D_
_x000D_
Tornillería: Acero DIN603, AISI-304 o AISI-316._x000D_
_x000D_
Cadenas: Eslabones de 6mm de acero inoxidable AISI 316._x000D_
_x000D_
Cuerdas: Multifilamento trenzado, recubierto de Polipropileno y con nervios metálicos de alta resistencia._x000D_
_x000D_
GARANTIAS_x000D_
10 años de garantía en caso de fallos debidos a defectos de material o producción en las piezas galvanizadas u otras piezas de metal y acero no pintado, postes de madera, paneles de HDPE y PP. Los paneles disponen de máxima estabilidad para la radiación solar, aunque es posible que con el tiempo se produzca algún episodio de pérdida de color._x000D_
5 años de garantía en aquellos fallos debidos a defectos del material o producción de muelles, piezas de material pintado, piezas de plástico moldeado, chapa de inox, cuerdas y construcciones de redes de escalada._x000D_
2 años de garantía frente a fallos de mal funcionamiento debidos a defectos de producción en piezas de plástico móviles._x000D_
_x000D_
PLAN DE MANTENIMIENTO_x000D_
Trimestralmente: Comprobar de forma visual el estado general del juego, asegurando que no haya roturas o desperfectos peligrosos para los usuarios comprobar que el suelo de la torre no presente roturas o desperfectos. Comprobar que no haya deformaciones en el polietileno. Comprobar que los paneles de polietileno no presenten rozaduras o rayadas peligrosas. Asegurar que las barras de seguridad están en su sitio. Verificar que la red está tensada y sin desfilamentos. Asegurar que la estabilidad estructural del juego sea la misma del primer día. Verificar el estado de toda la tornillería y sus protecciones. Verificar los tapones de los postes._x000D_
Anualmente: verificar la ausencia de corrosión en las partes metálicas. Verificar las soldaduras de todas las barras de seguridad o descenso. Comprobar todas las cimentaciones._x000D_
- Si el equipo está sujeto a un uso severo, se debe incrementar el plan de mantenimiento básico descrito._x000D_
- No usar el producto antes de finalizar la instalación._x000D_
- No usar el producto antes de finalizar el mantenimiento._x000D_
-Consultar instrucciones de mantenimiento._x000D_
_x000D_
OBSERVACIONES_x000D_
Incluyendo suministro, transporte armado e instalación de los juegos en el lugar indicado y mantenimiento básico por cinco años, en las condiciones requeridas por el fabricante para hacer efectivas las garantías (No cubre vandalismo, ni obra civil)._x000D_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Las unidades deben contar con una placa que permita identificar el producto, con mínimo los siguientes datos: Nombre del fabricante, referencia o código serial, identificación de la norma que lo certifica, rango etario de uso (edad).</t>
  </si>
  <si>
    <t>JL15</t>
  </si>
  <si>
    <t>Juego Muelle con paneles laterales en formas ludicas mas de un 1 año Cap: 2 niños_x000D_
OJO COMPLETAR DESCRIPCION_x000D_
_x000D_
CARACTERISTICAS:_x000D_
Capacidad: 12 niños_x000D_
Edad sugerida: mas de 3 años                                                                   _x000D_
Altura Crítica de Caída: 1.20 m_x000D_
Área de Seguridad: 53.50 m2_x000D_
Medidas por modulo (Largo, Ancho, Alto): 5.0 m x 5.70 m x 2.25 m_x000D_
Funciones lúdicas: Deslizarse, explorar, escalar, imaginar._x000D_
_x000D_
MATERIALES:_x000D_
_x000D_
MADERA_x000D_
Madera de alta calidad fina y compacta de pino escandinavo granulado que se utiliza para_x000D_
los postes de madera estructural. La madera proviene de bosques certificados y se impregna en un autoclave con sales minerales no tóxicas para prevenir la putrefacción y el deterioro. También se aplica una capa de protección UV. Esta madera no se tuerce ni se distorsiona, pero en condiciones meteorológicas variables, la madera puede presentar pequeñas grietas que NO reducen su durabilidad. Todas las superficies y bordes de madera se lijan suavemente para dar un final redondo liso sin las aristas afiladas. Los postes de madera terminan con una tapa coloreada fabricado de polietileno inyectado moldeado con las características de la protección UV._x000D_
PLÁSTICO_x000D_
Polietileno, polipropileno, poliamida y Nylon. HDPE, color uniforme, resistente a la intemperie y al cultivo de bacterias y hongos. Por su capacidad elástica actúa como amortiguador de impactos resultando muy difícil su rotura. No son tóxicos, y cumplen con la EN 71, parte 3._x000D_
METAL_x000D_
Acero inoxidable AISI-304, acero galvanizado en caliente y aluminio. Acero galvanizado y pintado al horno con gran resistencia a la abrasión, la corrosión, los químicos y las manchas, muy resistente a la intemperie._x000D_
TORNILLERÍA_x000D_
Tornillería electro galvanizada y de acero inoxidable calidad 8.8 DIN267, AISI-304._x000D_
CUERDAS_x000D_
Redes de cuerda armada antivandálica de acero trenzados recubiertos de polipropileno. Conectores de aluminio._x000D_
_x000D_
GARANTIAS_x000D_
_x000D_
10 años de garantía general,  cubre desgaste por piezas, color de material y tornillería, el proveedor realiza visitas periódicas para que la garantía se haga vigente en el momento del daño del juego con oportunidad.  (LA GARANTÍA NO CUBRE DAÑOS POR VANDALISMO)_x000D_
_x000D_
En caso de existir piezas no cubiertas por la garantía se informara oportunamente a la entidad (Con el fin de evaluar la adquisición, según se estime conveniente)._x000D_
_x000D_
PLAN DE MANTENIMIENTO: Visitas periodicas_x000D_
_x000D_
Trimestral:  En piezas y desgaste de material o color _x000D_
Alcance:  La garantía se hará efectiva en el desgaste de piezas, material, tornillos, cadenas se cambiará la pieza o se reemplazará el juego según el criterio del proveedor._x000D_
Anualmente: _x000D_
Revisar todos los sistemas de anclajes._x000D_
Limpiar a fondo_x000D_
Revisar la estructura de soporte_x000D_
Revisar que los postes estén en buenas condiciones_x000D_
Revisar las uniones de las sillas_x000D_
Revisar que no haya corrosión en las cadenas y conexiones_x000D_
Revisar niveles de desgaste en todo el juego_x000D_
_x000D_
OBSERVACIONES_x000D_
Incluye suministro, transporte armado e instalación de los juegos en el lugar indicado y mantenimiento básico por cinco años, en las condiciones requeridas por el fabricante para hacer efectivas las garantías (No cubre vandalismo, ni obra civil)._x000D_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Las unidades deben contar con una placa que permita identificar el producto, con mínimo los siguientes datos: Nombre del fabricante, referencia o código serial, identificación de la norma que lo certifica, rango etario de uso (edad).</t>
  </si>
  <si>
    <t>Juego Muelle con paneles laterales medios de transporte mas 3 años Cap:7 niños_x000D_
_x000D_
_x000D_
CARACTERISTICAS:_x000D_
Capacidad: 7 niños_x000D_
Edad sugerida: mas de 3 años                                                                   _x000D_
Altura Crítica de Caída: 0.56 m_x000D_
Área de Seguridad: 16.20 m2_x000D_
Medidas por modulo (Largo, Ancho, Alto): 340 x 95 x 88 cm._x000D_
Funciones lúdicas: Deslizarse, explorar, escalar, imaginar._x000D_
_x000D_
Balancín de muelles simulando una barquita, compuesto por vigas de una sola pieza de 3m de largo, respaldos,_x000D_
asientos y plataforma antideslizante, paneles laterales con grabados mecanizados y barras de sujección de acero inoxidable. La amortiguación viene dada por cuatro muelles anti-pinzamiento que garantizan una seguridad completa al niño._x000D_
El juego puede ser utilizado por varios niños a la vez, por lo que se incrementa la diversión y socialización. Además de los asientos, la parte central también puede ser usada como plataforma de juego._x000D_
Debido al diseño, el juego aporta una gran estabilidad durante la acción. Los respaldos dan seguridad y lo_x000D_
convierten en un juego apto para el uso por niños con movilidad reducida._x000D_
MATERIALES:_x000D_
Estructura Madera laminada de pino de Suecia, tratada en autoclave_x000D_
Paneles HDPE (Polietileno de alta densidad) de 19 mm._x000D_
Asientos HPL Antideslizante_x000D_
Respaldos Contrachapado fenólico antideslizante de 15 mm. _x000D_
_x000D_
GARANTIAS_x000D_
_x000D_
10 años de garantía general,  cubre desgaste por piezas, color de material y tornillería, el proveedor realiza visitas periódicas para que la garantía se haga vigente en el momento del daño del juego con oportunidad.  (LA GARANTÍA NO CUBRE DAÑOS POR VANDALISMO)_x000D_
_x000D_
En caso de existir piezas no cubiertas por la garantía se informara oportunamente a la entidad (Con el fin de evaluar la adquisición, según se estime conveniente)._x000D_
_x000D_
PLAN DE MANTENIMIENTO: Visitas periodicas_x000D_
_x000D_
Trimestral:  En piezas y desgaste de material o color _x000D_
Alcance:  La garantía se hará efectiva en el desgaste de piezas, material, tornillos, cadenas se cambiará la pieza o se reemplazará el juego según el criterio del proveedor._x000D_
Anualmente: _x000D_
Revisar todos los sistemas de anclajes._x000D_
Limpiar a fondo_x000D_
Revisar la estructura de soporte_x000D_
Revisar que los postes estén en buenas condiciones_x000D_
Revisar las uniones de las sillas_x000D_
Revisar que no haya corrosión en las cadenas y conexiones_x000D_
Revisar niveles de desgaste en todo el juego_x000D_
_x000D_
OBSERVACIONES_x000D_
Incluye suministro, transporte armado e instalación de los juegos en el lugar indicado y mantenimiento básico por cinco años, en las condiciones requeridas por el fabricante para hacer efectivas las garantías (No cubre vandalismo, ni obra civil)._x000D_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Las unidades deben contar con una placa que permita identificar el producto, con mínimo los siguientes datos: Nombre del fabricante, referencia o código serial, identificación de la norma que lo certifica, rango etario de uso (edad).</t>
  </si>
  <si>
    <t>Suministro e instalación sin obra civil de Valla  (4x12m) en perfil tubular segun diseño IDRD, incluye tres placas base  en platina de 220xx320x5/8" A-36 ;  Doce pernos 5/8" L=0.45m. Tres zapatas en concreto reforzado de 3.000psi (0.35x0.80x0.80m). recebo compactado de 0.30x0.80x0.80m. Acero de refuerzo de 60.000psi segun planos de la STC. Viga de 0.30x0.53m en concreto reforzado de 3.000psi según plano de la STC.</t>
  </si>
  <si>
    <t>BLOQUE CEMENTO A-8 10X20X8 COLORES RENDIMIENTO 50 UND/M2.</t>
  </si>
  <si>
    <t>BAÑO MOVIL  INCLUYE SANITARIO + ORINAL+ LAVAMANOS. EL PRECIO POR MES INCLUYE DOS ASEOS SEMANALES (8 AL MES) CON LOS INSUMOS CORRESPONDIENTES Y TRANSPORTE DENTRO DE LA CIUDAD DE BOGOTÁ.</t>
  </si>
  <si>
    <t>Saco Polipropileno(72gr.)Blanco (A=0.40m;L=0.76m) PARA RETIRO DE ESCOMBROS.</t>
  </si>
  <si>
    <t>Juego Muelle Panel Lateral Medios Transport 2 a 6 años Cap: 2_x000D_
Capacidad: 2 niños_x000D_
_x000D_
CARACTERISTICAS_x000D_
_x000D_
Capacidad: 2 niños_x000D_
Edad sugerida: 2 a 6 años                                                                   _x000D_
Altura Crítica de Caída:  0.50 m_x000D_
Área de Seguridad:  2,89X3,80m_x000D_
Medidas por modulo (Largo, Ancho, Alto) 1,20X0,88X0,50M_x000D_
Funciones lúdicas: Balancearse, Equilibrio, Encontrarse, Imaginar._x000D_
_x000D_
MATERIALES_x000D_
_x000D_
Paneles: Tableros de polietileno de alta densidad de 20 mm. Piezas de pla´stico: Polietileno y polipropileno._x000D_
Piezas meta´licas: AISI-304._x000D_
Tornilleri´a: Acero calidad 8.8 DIN267 y AISI-304._x000D_
_x000D_
GARANTIAS_x000D_
_x000D_
15 años en fallos debidos a defectos de producción o descomposición de paneles de HDPE y HPL. Estos paneles presentan máxima estabilidad a la radiación_x000D_
ultravioleta, aunque con el paso del tiempo podrían matizar su coloración ligeramente._x000D_
15 años en postes y piezas galvanizadas, aluminio lacado y anodizado, y acero inoxidable (*)._x000D_
15 años de suministro de todas las piezas de repuesto de los juegos a partir de la fecha de venta._x000D_
10 años contra podredumbres en la madera, fallos estructurales o de fabricación._x000D_
5 años en rotura de muelles, en el lacado de postes metálicos cincados, paneles contrachapados lacados, tornillería y piezas de plástico moldeadas (excepto sistemas móviles o mecánicos)_x000D_
5 años en cuerdas de trepa y contra todo defecto de fabricación o estructural._x000D_
2 años para el resto de componentes de los equipos._x000D_
Los precios incluyen transporten e instalación de los juegos en el lugar indicado._x000D_
_x000D_
PLAN DE MANTENIMIENTO:_x000D_
_x000D_
Trimestral_x000D_
comprobar de forma visual el estado general del juego, asegurando que no haya roturas o desperfectos peligrosos para los usuarios._x000D_
comprobar la chapa de deslizamiento que no presente abolladuras ni separaciones con los laterales._x000D_
Comprobar que los suelos de las torres y la cantonera de tobogán no presente roturas o desperfectos._x000D_
Verificar que la red de rombos está tensada y sin desfilamentos. Asegurar el estado óptimo de los pasitos de red grises._x000D_
Comprobar que no haya deformaciones en el polietileno._x000D_
Asegurar que las agarraderas y las presas del panel trepa están en óptimas condiciones._x000D_
Asegurar que las barras de seguridad están todas y en su sitio._x000D_
Asegurar que la estabilidad estructural del juego sea la misma del primer día._x000D_
Verificar el estado de toda la tornillería y sus protecciones._x000D_
Verificar los tapones de los postes._x000D_
Anualmente verificar las soldaduras de todas las barras de seguridad o descenso._x000D_
Comprobar todas las cimentaciones._x000D_
_x000D_
Reporte de Piezas Reemplazadas: Se llevará un reporte de las piezas reemplazadas en cumplimiento del mantenimiento básico contratado. En caso de existir partes no incluidas en el mantenimiento básico, se informará oportunamente IDRD, para ser adquiridas y autorizadas, para su reemplazo._x000D_
No incluye: Cambio de cuerdas por desgaste normal en sus fibras, cuerdas que hayan sido vandalizadas o cortadas de forma intencional, tapas o tapones ausentes por robo o pérdida, pintura de los elementos por desgaste rayones o graffitis, piezas móviles que requieran cambio por desgaste._x000D_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</si>
  <si>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balancin doble mas 4años Cap:2 niños_x000D_
_x000D_
CARACTERISTICAS_x000D_
_x000D_
Capacidad: 2 niños_x000D_
Edad sugerida: Mas de 4 años                                                                   _x000D_
Altura Crítica de Caída:  1.00 m_x000D_
Área de Seguridad: 5,86 m x  3,71  m_x000D_
Medidas por modulo (Largo, Ancho, Alto) 2,39 m x 0,69 m x 1,52 m_x000D_
Funciones lúdicas: Balancearse, encontrarse_x000D_
_x000D_
MATERIALES_x000D_
_x000D_
Piezas de pla´stico: Polipropileno y caucho._x000D_
Piezas meta´licas: Acero AISI-304_x000D_
Tornilleri´a: Acero calidad 8.8 DIN267, AISI-304 o´ AISI-316._x000D_
_x000D_
GARANTIAS_x000D_
_x000D_
15 años en fallos debidos a defectos de producción o descomposición de paneles de HDPE y HPL. Estos paneles presentan máxima estabilidad a la radiación_x000D_
ultravioleta, aunque con el paso del tiempo podrían matizar su coloración ligeramente._x000D_
15 años en postes y piezas galvanizadas, aluminio lacado y anodizado, y acero inoxidable (*)._x000D_
15 años de suministro de todas las piezas de repuesto de los juegos a partir de la fecha de venta._x000D_
10 años contra podredumbres en la madera, fallos estructurales o de fabricación._x000D_
5 años en rotura de muelles, en el lacado de postes metálicos cincados, paneles contrachapados lacados, tornillería y piezas de plástico moldeadas (excepto sistemas móviles o mecánicos)_x000D_
5 años en cuerdas de trepa y contra todo defecto de fabricación o estructural._x000D_
2 años para el resto de componentes de los equipos._x000D_
Los precios incluyen transporten e instalación de los juegos en el lugar indicado._x000D_
_x000D_
PLAN DE MANTENIMIENTO:_x000D_
_x000D_
Trimestral_x000D_
comprobar de forma visual el estado general del juego, asegurando que no haya roturas o desperfectos peligrosos para los usuarios._x000D_
comprobar la chapa de deslizamiento que no presente abolladuras ni separaciones con los laterales._x000D_
Comprobar que los suelos de las torres y la cantonera de tobogán no presente roturas o desperfectos._x000D_
Verificar que la red de rombos está tensada y sin desfilamentos. Asegurar el estado óptimo de los pasitos de red grises._x000D_
Comprobar que no haya deformaciones en el polietileno._x000D_
Asegurar que las agarraderas y las presas del panel trepa están en óptimas condiciones._x000D_
Asegurar que las barras de seguridad están todas y en su sitio._x000D_
Asegurar que la estabilidad estructural del juego sea la misma del primer día._x000D_
Verificar el estado de toda la tornillería y sus protecciones._x000D_
Verificar los tapones de los postes._x000D_
Anualmente verificar las soldaduras de todas las barras de seguridad o descenso._x000D_
Comprobar todas las cimentaciones._x000D_
_x000D_
Reporte de Piezas Reemplazadas: Se llevará un reporte de las piezas reemplazadas en cumplimiento del mantenimiento básico contratado. En caso de existir partes no incluidas en el mantenimiento básico, se informará oportunamente IDRD, para ser adquiridas y autorizadas, para su reemplazo._x000D_
No incluye: Cambio de cuerdas por desgaste normal en sus fibras, cuerdas que hayan sido vandalizadas o cortadas de forma intencional, tapas o tapones ausentes por robo o pérdida, pintura de los elementos por desgaste rayones o graffitis, piezas móviles que requieran cambio por desgaste._x000D_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</si>
  <si>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Emboquillador acrílico en color para enchapes._x000D_
_x000D_
DESCRIPCION_x000D_
Binda Boquilla Acrílico es un mortero impermeable en color, para embo-quillar_x000D_
juntas o uniones entre enchapes._x000D_
_x000D_
USOS_x000D_
Como relleno de juntas entre enchapes o baldosas de baja absorción tipo_x000D_
Porcelanato o enchapes sobre sistemas livianos (Drywall)._x000D_
_x000D_
VENTAJAS_x000D_
• Producto fácil de mezclar y aplicar._x000D_
• Monocomponente_x000D_
• Es impermeable._x000D_
• Excelente adherencia._x000D_
• Variedad de colores_x000D_
_x000D_
Consumo: (en kg/m2)_x000D_
Formato Ancho junta_x000D_
enchape 1 mm     2 mm     3 mm     4 mm_x000D_
10 x 10    0.30      0.60      0.90      1.20_x000D_
20 x 20    0.16      0.32      0.49      0.64_x000D_
30 x 30    0.11     0.22       0.33      0.44_x000D_
40 x 40    0.08     0.17       0.25      0.34_x000D_
50 x 50    0.07     0.14       0.21      0.28_x000D_
60 x 60    0.06     0.12       0.17      0.24</t>
  </si>
  <si>
    <t>123960</t>
  </si>
  <si>
    <t>47418</t>
  </si>
  <si>
    <t>Piso en caucho en laminas de 50 cm x 50 cm espesor de 1 cm, color negro. Incluye Suministro e Instalación.</t>
  </si>
  <si>
    <t>x 1.5kg</t>
  </si>
  <si>
    <t>Cortasol Celoscreen Paso110 + Revestimiento ScreenPanel 481 exclusivo proyecto BMX 2a Etapa. Suministro e Instalación. Segun memorando 20194000098743 del 15-02-19.</t>
  </si>
  <si>
    <t>SISTEMA CONTRA INCENDIO listado UL/FM con Bomba Turbina Vertical 500 GPM a 130 PSI Motor Electrico con eje de Succión 2,2 mts, con transferencia automática, según diseño exclusivo para pista BMX 2a Etapa memorando 20194000098743 del 15-02-19.</t>
  </si>
  <si>
    <t>EQUIPO DE BOMBEO PARA AGUAS FILTRADAS EYECTORAS Caudal 342 GPM, Caudal por cada Bomba: 400 GPMincluye: 1 Bomba Línea: Sumergible, Tipo: centrífuga, Tipo Acople: Mono Bloque, Materiales de construcción: Hierro fundido, Tipo de Impulsor: Semiabierto, Tipo de Sello: Mecánico, Diámetro de Descarga: 4", Tipo de motor: Eléctrico, Potencia: 7,5 HP, Velocidad: 1.750 RPM, Voltaje/fases: 220/3,                1 armario metálico en lámina de acero calibre 16 y 18 con tratameinto anticorrosivo y acabado final en esmalte horneado. Cerrado para soportar salpicadura de agua. 1 minibreaker de protección para los controles, 2 contactores con capacidad hasta 32 amperios a 220 voltios, 2 guardamotor de 22 a 32 amperios, 2 piloto de luces de señalización  verde prendido/apagado de las electrobombas, 2 Selector de 3 posiciones manual/apagado/automático debidamente marcado, 1 Bornera de conexión para entradas y salidas , 1 alarma sonora tipo sirena para dar aviso de agotamiento de agua, 1 Plano de conexiones, 3 Flotador tipo microswitch para apagado del equipo por bajo novel de agua en pozo euyector, 1 Alternado automatico para bombas._x000D_
_x000D_
Según diseño, Exclusivo para pista BMX 2a Etapa memorando 20194000098743 del 15-02-19.</t>
  </si>
  <si>
    <t>Luminaria RALED II 32 LED 4000K RA02, 54W IP66, Tipo Codensa. Multivoltaje 120/277V. Según diseño para pista BMX 2a Etapa memorando 20194000098743 del 15-02-19.           2024: cambio de tecnología ahora Potencia entre 35W-312W y Flujo Luminoso: 5.450-44-070 Lumenes.</t>
  </si>
  <si>
    <t>Limpiador universal para fachadas de ladrillo.</t>
  </si>
  <si>
    <t>543402</t>
  </si>
  <si>
    <t>7428</t>
  </si>
  <si>
    <t>110000</t>
  </si>
  <si>
    <t>Luminaria RALED II 48 LED 4000K RA02, 104W IP66, Tipo Codensa. Multivoltaje 120/277V. Marca Roy Alpha. Según diseño para pista BMX 2a Etapa memorando 20194000098743 del 15-02-19.</t>
  </si>
  <si>
    <t>Proyector AreaLED, 64 LED, 4000 K, RAP 212, 140W, IP66 , Tipo Codensa. Según diseño para pista BMX 2a Etapa memorando 20194000098743 del 15-02-19.</t>
  </si>
  <si>
    <t>12V 0 - 400Rpm y 0 - 1,450Rpm</t>
  </si>
  <si>
    <t>551417</t>
  </si>
  <si>
    <t>INCREMENTO 3,41% 2019 AÑO CORRIDO</t>
  </si>
  <si>
    <t>Descripción del Producto:  El potente Honda ofrece un rendimiento óptimo de lavado a presión Ideal para limpieza de construcción, mantenimiento, instalaciones y mantenimiento Bomba triple y armazón de aluminio ultraligero de grado aeronáutico. Perfecta para los contratistas que se especializan en la limpieza de cubiertas, restauración de madera, preparación de pintura, eliminación de grafitis u otros servicios de limpieza es esta lavadora a presión de agua fría Simpson. La serie de aluminio Simpson está diseñada para un rendimiento óptimo incluso en los entornos más duros. El marco de la lavadora está hecho de aluminio de grado aeronáutico, lo que lo hace más liviano que la mayoría de las lavadoras a presión con marco de acero. Esta lavadora está diseñada para satisfacer las rigurosas demandas del profesional de la limpieza. Motor Honda GX200 con función de apagado por bajo nivel de aceite Bomba de émbolo triplex industrial AAA confiable con tecnología PowerBoost que brinda mayor presión en la boquilla MorFlex 5/16 pulg. x 35 pies. La manguera de alta presión no daña, es flexible y resistente a la abrasión. Neumáticos premium para facilitar la maniobrabilidad en varios terrenos. Cinco boquillas de conexión rápida: 0, 15, 25, 40 grados y jabón para usar en una variedad de aplicaciones de limpieza. Especificaciones:    Dimensiones:  Profundidad ensamblada (pulg.) 34 pulg – Altura ensamblada (pulg.) 24 pulg - Ancho ensamblado (pulg.) 21 pulg.</t>
  </si>
  <si>
    <t>Suministro y manejo de lastre (Agua) para la realización de prueba de carga para puente peatonal._x000D_
_x000D_
Incluye: Viajes de Carrotanque con capacidad máxima de 12 m3, motobomba para ascenso de agua y personal para manejo de equipos._x000D_
_x000D_
NOTA: Este insumo es manejado generalmente por M2; para fines presupuestales, se ha dividido entre 6 unidades calculadas = $26250,21/M2 incl Iva (17/10/2018)</t>
  </si>
  <si>
    <t>Alquiler y manejo de lastre para puente peatonal contemplando una carga máxima de 500 kg/m2_x000D_
_x000D_
Incluye tanques de agua con capacidad de 500 lts, para distribución de carga, acondicionamiento y transporte._x000D_
_x000D_
NOTA: Este insumo es manejado generalmente por M2; para fines presupuestales, se ha dividido entre 6 unidades calculadas = $35.240,66/M2 incl Iva (17/10/2018)</t>
  </si>
  <si>
    <t>Arbol Borrachero Rojo (Siembre + Caja + Tierra + Abono + Tutor)</t>
  </si>
  <si>
    <t xml:space="preserve">VER TABLA DE ESCALAS SALARIALES PERSONAL PROFESIONAL Y OPERATIVO </t>
  </si>
  <si>
    <t>Juego columpio Columpio doble adapt 3-14 años Cap2 niños   SOLO APLICA PARA PROYECTO PARQUE DE LOS NIÑOS_x000D_
_x000D_
CARACTERISTICAS_x000D_
_x000D_
Edad sugerida: 3-14 años_x000D_
Capacidad: 2 niños_x000D_
Área de Seguridad: 22.5 m2_x000D_
Medidas: (Largo, Ancho, Alto) Nota 23Ago21: Proveedor corrige medidas 3383 x 1480 x 2540 mm_x000D_
Altura Crítica de Caída: 1240 mm. Nota 23Ago21: Proveedor corrige medida 1300 mm_x000D_
Funciones lúdicas: columpiarse._x000D_
_x000D_
MATERIALES_x000D_
POSTES Madera laminada:_x000D_
Para garantizar su fortaleza y resistencia, todos los componentes de madera se fabrican a base de láminas _x000D_
de pino escandinavo, clase de resistencia GL24, tratada en autoclave (clase de riesgo IV), conforme a la Normativa: EN351/EN335 y certificada por PEFC y FSC._x000D_
En el caso de estar sometida a condiciones meteorológicas variables, la madera laminada puede presentar pequeñas grietas que no reducen su durabilidad. La resina y los nudos son su parte natural._x000D_
PANELES HDPE: Polietileno de Alta Densidad que se caracteriza por su resistencia a los abrasivos químicos y que no le afecta la corrosión al ser un Polímero. Por su capacidad de elástica y ligereza, ofrece una alta resistencia a los impactos haciendo muy difícil su rotura. Su uniformidad de colores en cantos y laterales confieren unos acabados continuos y homogéneos. Su base sintética evita el cultivo de bacterias, hongos y líquenes._x000D_
Piezas de plástico: Polietileno, polipropileno._x000D_
Piezas metálicas: Acero S-235, AISI-304 y AISI-316._x000D_
Tornillería: Acero DIN603, AISI-304 o AISI-316._x000D_
Cadenas: Eslabones de 6mm de acero inoxidable AISI 316._x000D_
Cuerdas: Multifilamento trenzado, recubierto de Polipropileno y con nervios metálicos de alta resistencia._x000D_
_x000D_
GARANTIAS_x000D_
_x000D_
10 años de garantía en caso de fallos debidos a defectos de material o producción en las piezas galvanizadas u otras piezas de metal y acero no pintado, postes de madera, paneles de HDPE y PP. Los paneles disponen de máxima estabilidad para la radiación solar, aunque es posible que con el tiempo se produzca algún episodio de pérdida de color._x000D_
5 años de garantía en aquellos fallos debidos a defectos del material o producción de muelles, piezas de material pintado, piezas de plástico moldeado, chapa de inox, cuerdas y construcciones de redes de escalada._x000D_
2 años de garantía frente a fallos de mal funcionamiento debidos a defectos de producción en piezas de plástico móviles._x000D_
_x000D_
PLAN DE MANTENIMIENTO_x000D_
Semanalmente:comprobar de forma visual el estado general del juego, asegurando que no haya roturas o desperfectos peligrosos para los usuarios._x000D_
Mensualmente:Comprobar que los paneles de polietileno no presenten rozaduras o rayadas peligrosas. Eliminar la posible aparición de astillas en los largueros y complementos de madera. Asegurar que la estabilidad estructural del juego sea la misma del primer día. Verificar el estado de toda la tornillería y sus protecciones. Verificar los tapones. Verificar el estado del suelo (baldosa, suelo continuo, arena, hierba)._x000D_
Anualmente:asegurar que no haya deformaciones en el polietileno. Analizar y asegurar que los largueros, postes y complementos de madera no presenten defectos estructurales o que no hayan ladeado ni deformado. Comprobar que las tuercas de los tornillos estén al _x000D_
máximo apriete. Verificar las soldaduras. Comprobar todas las cimentaciones._x000D_
- Si el equipo está sujeto a un uso severo, se debe incrementar el plan de mantenimiento._x000D_
- No usar el producto antes de finalizar la instalación._x000D_
- No usar el producto antes de finalizar el mantenimiento_x000D_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</si>
  <si>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Prueba de Carga Estática y Dinámica para Puentes Peatonales en estructura Metálica y de Concreto reforzado_x000D_
_x000D_
Incluye:_x000D_
* Instrumentación para desplazamiento Vertical con deformímetros de carátula._x000D_
* Instrumentación para el control de desplazamiento lateral_x000D_
* Instrumentación para el control de deformación unitaria_x000D_
* Instrumentación para medición de vibraciones_x000D_
* Equipo electro-mecánico para excitación de la estructura _x000D_
* Elaboración de informe final de resultados._x000D_
* Gastos logísticos para equipos, personal técnico y profesional.</t>
  </si>
  <si>
    <t>Certificación RETIE para uso final de instalaciones eléctricas para la segunda etapa de la construcción de la pista de BMX 2a ETAPA en el parque recreodeportivo el Salitre Área 20.258,83 m2. Lámparas 57 y 38 postes. Las obras a ejecutar corresponden a la iluminación de andenes, senderos, plazoletas y zonas verdes. Según diseño PROPIO DEL PROYECTO.</t>
  </si>
  <si>
    <t>Certificación RETILAP para uso final de instalaciones eléctricas para la segunda etapa de la construcción de la pista de BMX en el parque recreo deportivo el Salitre Área 20.258,83 m2. Lámparas 57 y 38 postes. Las obras a ejecutar corresponden a la iluminación de andenes, senderos, plazoletas y zonas verdes. Según diseño PROPIO DEL PROYECTO.</t>
  </si>
  <si>
    <t>CONCEPTUALIZACIÓN GEOTECNICA  (Ver CIO APU-11205)      _x000D_
_x000D_
Actividad compuesta por:_x000D_
_x000D_
1. Plotter_x000D_
2. Director de Proyecto_x000D_
3. Profesional Cat. 4_x000D_
4. Técnico Digitador 2_x000D_
5. Computador Alquiler_x000D_
6. Camioneta PickUp</t>
  </si>
  <si>
    <t>Polipropileno alto impacto original 94% de la materia prima. Protector UV: 2% de aditivo para protección de los rayos UV. Aditivo para resistencia 2%: modificador para aportar flexión y resiliencia al PP. Pigmento para PP : 2% de pigmento con resistencia a la luz 8 en escala de 1 a 8. Costo incluye un solo flete a la ciudad de Bogotá D.C. Maderplast.</t>
  </si>
  <si>
    <t>Metro Linea de 29cm de ancho y 3.8cm de alto - Uso Peatonal</t>
  </si>
  <si>
    <t>DE ACUERDO A ESPECIFICACIÓN TECNICA CARCAMO T-1 (rejulla Fibrit o similar)_x000D_
_x000D_
CARCAMO T-1:_x000D_
  1. SECCIÓN = 0.53 X 0.53 ml_x000D_
  2. SECCION TRANSV. (Luz Libre) =  0.40 ml_x000D_
  3. ANCHO EFECT. REJILLA         =   0.46 ml</t>
  </si>
  <si>
    <t>(40x40x6cm), TRAFICO PEATONAL</t>
  </si>
  <si>
    <t>ESPECIFICACIÓN SEGUN DISEÑO DE CARCAMO T-2</t>
  </si>
  <si>
    <t>ESTA REJILLA SUMIDERO CORRESPONDE A LA REFERENCIA R25C</t>
  </si>
  <si>
    <t>Incluye mano de obra, sumin. .bisagras e instalac.</t>
  </si>
  <si>
    <t>EL VALOR COTIZADO EL DIA 11/06/2014 CORRESPONDE A UNA UNION DE 355MM 14", EN EL MERCADO NO SE ENCONTRO LA UNION DE  350mm</t>
  </si>
  <si>
    <t>14/12/2021: INGEREC UNICO PROVEEDOR QUE COTIZO A LA FECHA. FICHA TECNICA FORESTAL (Incluye Formato 1 y 2): Para 1 a 19 Árboles.</t>
  </si>
  <si>
    <t>BANCA TIPO M-30 CON ESPALDAR MET.</t>
  </si>
  <si>
    <t>Se compone de un paral elaborado en tubo redondo estructural galvanizado, con diámetro nominal de 2” cal 2.5 mm y un pánel informativo fabricado en lámina C.R. cal 18, de acuerdo a los planos especificados.</t>
  </si>
  <si>
    <t>Superficie  que incluye demarcación  para patinodromo mas  preparación de superficie de emporado  con mortero de nivelación + capa base  para emporado, auto nivelación de espesores menores, que sirve de puente de adherencia a la aplicación del acabado final (Producto avalado por fedepatin- Colombia),  mas  suministro y aplicación de recubrimiento sintético  color azul tipo Latex-AR que se conpone asi: primera capa cushon o equivalente, segunda capa filler o equivalente y tercera capa finish-3 o equivalente, capas cruzadas. Incluye lineas de demarcación de rectángulo y círculos de artístico y demarcación de cancha de Hockey. (Producto avalado por fedepatin-col.)</t>
  </si>
  <si>
    <t>Juego Muelle panel lateral forma ludica 3a12años Cap:3niños   _x000D_
_x000D_
_x000D_
OJO COMPLETAR DESCRIPCION_x000D_
_x000D_
CARACTERISTICAS:_x000D_
Capacidad: 3 niños_x000D_
Edad sugerida: mas de 3 A 12 años                                                                   _x000D_
Altura Crítica de Caída: _x000D_
Área de Seguridad: _x000D_
Medidas por modulo (Largo, Ancho, Alto): _x000D_
Funciones lúdicas: Deslizarse, explorar, escalar, imaginar._x000D_
_x000D_
MATERIALES:_x000D_
_x000D_
MADERA_x000D_
Madera de alta calidad fina y compacta de pino escandinavo granulado que se utiliza para_x000D_
los postes de madera estructural. La madera proviene de bosques certificados y se impregna en un autoclave con sales minerales no tóxicas para prevenir la putrefacción y el deterioro. También se aplica una capa de protección UV. Esta madera no se tuerce ni se distorsiona, pero en condiciones meteorológicas variables, la madera puede presentar pequeñas grietas que NO reducen su durabilidad. Todas las superficies y bordes de madera se lijan suavemente para dar un final redondo liso sin las aristas afiladas. Los postes de madera terminan con una tapa coloreada fabricado de polietileno inyectado moldeado con las características de la protección UV._x000D_
PLÁSTICO_x000D_
Polietileno, polipropileno, poliamida y Nylon. HDPE, color uniforme, resistente a la intemperie y al cultivo de bacterias y hongos. Por su capacidad elástica actúa como amortiguador de impactos resultando muy difícil su rotura. No son tóxicos, y cumplen con la EN 71, parte 3._x000D_
METAL_x000D_
Acero inoxidable AISI-304, acero galvanizado en caliente y aluminio. Acero galvanizado y pintado al horno con gran resistencia a la abrasión, la corrosión, los químicos y las manchas, muy resistente a la intemperie._x000D_
TORNILLERÍA_x000D_
Tornillería electro galvanizada y de acero inoxidable calidad 8.8 DIN267, AISI-304._x000D_
CUERDAS_x000D_
Redes de cuerda armada antivandálica de acero trenzados recubiertos de polipropileno. Conectores de aluminio._x000D_
_x000D_
GARANTIAS_x000D_
_x000D_
10 años de garantía general,  cubre desgaste por piezas, color de material y tornillería, el proveedor realiza visitas periódicas para que la garantía se haga vigente en el momento del daño del juego con oportunidad.  (LA GARANTÍA NO CUBRE DAÑOS POR VANDALISMO)_x000D_
_x000D_
En caso de existir piezas no cubiertas por la garantía se informara oportunamente a la entidad (Con el fin de evaluar la adquisición, según se estime conveniente)._x000D_
_x000D_
PLAN DE MANTENIMIENTO: Visitas periodicas_x000D_
_x000D_
Trimestral:  En piezas y desgaste de material o color _x000D_
Alcance:  La garantía se hará efectiva en el desgaste de piezas, material, tornillos, cadenas se cambiará la pieza o se reemplazará el juego según el criterio del proveedor._x000D_
Anualmente: _x000D_
Revisar todos los sistemas de anclajes._x000D_
Limpiar a fondo_x000D_
Revisar la estructura de soporte_x000D_
Revisar que los postes estén en buenas condiciones_x000D_
Revisar las uniones de las sillas_x000D_
Revisar que no haya corrosión en las cadenas y conexiones_x000D_
Revisar niveles de desgaste en todo el juego_x000D_
_x000D_
OBSERVACIONES_x000D_
Incluye suministro, transporte armado e instalación de los juegos en el lugar indicado y mantenimiento básico por cinco años, en las condiciones requeridas por el fabricante para hacer efectivas las garantías (No cubre vandalismo, ni obra civil)._x000D_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Las unidades deben contar con una placa que permita identificar el producto, con mínimo los siguientes datos: Nombre del fabricante, referencia o código serial, identificación de la norma que lo certifica, rango etario de uso (edad).</t>
  </si>
  <si>
    <t>Juego columpio cesta rotomoldeado 6-12 años Cap: 5niños_x000D_
_x000D_
CARACTERISTICAS_x000D_
_x000D_
Edad sugerida: 6 A 12 años_x000D_
Capacidad: 5 niños_x000D_
Área de Seguridad: m2  _x000D_
Medidas: (Largo, Ancho, Alto) _x000D_
Altura Crítica de Caída: _x000D_
Funciones lúdicas:, Encontrarse, balancearse_x000D_
._x000D_
_x000D_
MATERIALES_x000D_
Cesta rotomoldeado_x000D_
_x000D_
GARANTIAS:_x000D_
_x000D_
25 años: contra fallas debidas a defectos de materiales o producción en componentes estructurales de acero y componentes de acero inoxidable (por ejemplo, deslizadores). _x000D_
20 años: contra fallas debidas a defectos de materiales o producción en componentes de HPL y paneles de HDPE. _x000D_
15 años: contra fallas debidas a pudrición severa en postes de madera blanda de ingeniería estructural o madera dura modificada, y contra fallas debidas a defectos de producción en acero estructural para componentes de juego altamente dinámicos _x000D_
10 años: contra fallas debidas a defectos de fabricación o materiales en maderas blandas de ingeniería no estructural y en todas las partes de acero y metal galvanizado y otras partes no pintadas; contra el fracaso debido a la pudrición severa en Robinia. _x000D_
5 años: contra fallas debidas a defectos de materiales o producción en resortes, partes metálicas pintadas (que constituyen corrosión significativa), construcciones de plástico y redes. _x000D_
2 años: contra fallas debidas a defectos de materiales o producción de piezas móviles, incluidas partes de caucho (por ejemplo, asientos abatibles, baldosas de caucho), madera contrachapada y para todos los demás productos en general._x000D_
_x000D_
MANTENIMIENTO_x000D_
_x000D_
El de mantenimiento contempla 12 inspecciones anuales (frecuencia mensual), 10 inspecciones visuales y de ajuste de piezas y 2 mantenimientos grandes cada 6 meses en donde se incluye lavado, ajustes más profundos y detallados y una capa de silicona para protección del juego. No contempla mantenimientos correctivos      _x000D_
El alcance del mantenimiento contempla inspección de uniones, cambio de tornillería, repuestos como tapas y capuchones anti vandálicos, lavado general del equipo semestral y anual. (No contempla repuestos como parales, postes, redes, rodaderos o algún elemento de la estructura en caso de requerirse se informará oportunamente para adelantar el proceso de adquisición por parte del IDRD)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</si>
  <si>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Columpio  3 a 14 años Cap: 4 niños _x000D_
_x000D_
_x000D_
OJO COMPLETAR DESCRIPCION_x000D_
_x000D_
CARACTERISTICAS:_x000D_
Capacidad: 4 niños_x000D_
Edad sugerida: mas de 3 A 14 años                                                                   _x000D_
Altura Crítica de Caída: _x000D_
Área de Seguridad: _x000D_
Medidas por modulo (Largo, Ancho, Alto): _x000D_
Funciones lúdicas: Deslizarse, explorar, escalar, imaginar._x000D_
_x000D_
MATERIALES:_x000D_
_x000D_
MADERA_x000D_
Madera de alta calidad fina y compacta de pino escandinavo granulado que se utiliza para_x000D_
los postes de madera estructural. La madera proviene de bosques certificados y se impregna en un autoclave con sales minerales no tóxicas para prevenir la putrefacción y el deterioro. También se aplica una capa de protección UV. Esta madera no se tuerce ni se distorsiona, pero en condiciones meteorológicas variables, la madera puede presentar pequeñas grietas que NO reducen su durabilidad. Todas las superficies y bordes de madera se lijan suavemente para dar un final redondo liso sin las aristas afiladas. Los postes de madera terminan con una tapa coloreada fabricado de polietileno inyectado moldeado con las características de la protección UV._x000D_
PLÁSTICO_x000D_
Polietileno, polipropileno, poliamida y Nylon. HDPE, color uniforme, resistente a la intemperie y al cultivo de bacterias y hongos. Por su capacidad elástica actúa como amortiguador de impactos resultando muy difícil su rotura. No son tóxicos, y cumplen con la EN 71, parte 3._x000D_
METAL_x000D_
Acero inoxidable AISI-304, acero galvanizado en caliente y aluminio. Acero galvanizado y pintado al horno con gran resistencia a la abrasión, la corrosión, los químicos y las manchas, muy resistente a la intemperie._x000D_
TORNILLERÍA_x000D_
Tornillería electro galvanizada y de acero inoxidable calidad 8.8 DIN267, AISI-304._x000D_
CUERDAS_x000D_
Redes de cuerda armada antivandálica de acero trenzados recubiertos de polipropileno. Conectores de aluminio._x000D_
_x000D_
GARANTIAS_x000D_
_x000D_
10 años de garantía general,  cubre desgaste por piezas, color de material y tornillería, el proveedor realiza visitas periódicas para que la garantía se haga vigente en el momento del daño del juego con oportunidad.  (LA GARANTÍA NO CUBRE DAÑOS POR VANDALISMO)_x000D_
_x000D_
En caso de existir piezas no cubiertas por la garantía se informara oportunamente a la entidad (Con el fin de evaluar la adquisición, según se estime conveniente)._x000D_
_x000D_
PLAN DE MANTENIMIENTO: Visitas periodicas_x000D_
_x000D_
Trimestral:  En piezas y desgaste de material o color _x000D_
Alcance:  La garantía se hará efectiva en el desgaste de piezas, material, tornillos, cadenas se cambiará la pieza o se reemplazará el juego según el criterio del proveedor._x000D_
Anualmente: _x000D_
Revisar todos los sistemas de anclajes._x000D_
Limpiar a fondo_x000D_
Revisar la estructura de soporte_x000D_
Revisar que los postes estén en buenas condiciones_x000D_
Revisar las uniones de las sillas_x000D_
Revisar que no haya corrosión en las cadenas y conexiones_x000D_
Revisar niveles de desgaste en todo el juego_x000D_
_x000D_
OBSERVACIONES_x000D_
Incluye suministro, transporte armado e instalación de los juegos en el lugar indicado y mantenimiento básico por cinco años, en las condiciones requeridas por el fabricante para hacer efectivas las garantías (No cubre vandalismo, ni obra civil)._x000D_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Las unidades deben contar con una placa que permita identificar el producto, con mínimo los siguientes datos: Nombre del fabricante, referencia o código serial, identificación de la norma que lo certifica, rango etario de uso (edad).</t>
  </si>
  <si>
    <t>Juego Infantil 2 a 5 años Cap: 6 niños_x000D_
_x000D_
Estructura de juego para parques infantiles con torre, tobogán, escaleras y paneles educativos. Totalmente resistente a la intemperie_x000D_
CARACTERISTICAS:_x000D_
Capacidad: 6 niños_x000D_
Edad sugerida: mas de 2 A 6 años                                                                   _x000D_
Altura Crítica de Caída: 1 m_x000D_
Área de Seguridad: 6.57 mts x 3.70 mts_x000D_
Medidas por modulo (Largo, Ancho, Alto):    2.79 m_x000D_
Funciones lúdicas: Deslizarse, explorar, escalar, imaginar._x000D_
_x000D_
MATERIALES:_x000D_
_x000D_
Pino Rojo del Norte, tratada en autoclave a nivel P4 y acabada con lásur, protector de la madera a poro abierto, hidrófugo,_x000D_
fungicida y con doble filtro anti U.V._x000D_
* Polietileno de alta densidad, libre de mantenimiento y antigraffiti._x000D_
* Rampas y puentes en polietileno revestido de caucho antideslizante._x000D_
* Partes metálicas de acero inoxidable, acero galvanizado y acero con pintura de poliéster termoendurecida._x000D_
_x000D_
GARANTIAS_x000D_
_x000D_
Garantía de cinco (5) años. El plazo especificado empieza a contar desde la fecha de la factura. (Ver archivo de_x000D_
Garantías y Mantenimiento)_x000D_
_x000D_
PLAN DE MANTENIMIENTO: _x000D_
_x000D_
Semestral:  En piezas y desgaste de material o color _x000D_
Revisar todos los sistemas de anclajes._x000D_
Limpiar a fondo_x000D_
Revisar la estructura de soporte_x000D_
Revisar que los postes estén en buenas condiciones_x000D_
Revisar las uniones de las sillas_x000D_
Revisar que no haya corrosión en las cadenas y conexiones_x000D_
Revisar niveles de desgaste en todo el juego_x000D_
_x000D_
OBSERVACIONES_x000D_
Incluye suministro, transporte armado e instalación de los juegos en el lugar indicado y mantenimiento básico por cinco años, en las condiciones requeridas por el fabricante para hacer efectivas las garantías (No cubre vandalismo, ni obra civil)._x000D_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Las unidades deben contar con una placa que permita identificar el producto, con mínimo los siguientes datos: Nombre del fabricante, referencia o código serial, identificación de la norma que lo certifica, rango etario de uso (edad).</t>
  </si>
  <si>
    <t>Banca Arco sin Espaldar GRC 21 MP Según diseño  (Ver imagen CIO) _x000D_
_x000D_
Dimensiones: Largo: 1,5m Alto: 0,45m Ancho: 0,63m_x000D_
_x000D_
Mobiliario en concreto de caracteristicas durables, resistente, versátil, Pesado, de bajo mantenimiento, no actractivo al vandalismo._x000D_
Concreto GRC reforzado con fibras de Vidrio _x000D_
Resistencia a la compresión: Superior a 21 MPa a 3 días.                                                              _x000D_
Absorción: Inferior al 9%.                                                                                                                 _x000D_
Refuerzo:  Con fibras sintéticas para evitar la corrosión y evitar vandalismo.                                                                  _x000D_
Sellos superficiales: Sellos silanos y siloxanos para repeler sustancias a base de agua y a Base De aceite._x000D_
En concreto color gris, Peso: 306 Kg_x000D_
_x000D_
La garantía en los componentes de concreto es de 10 años._x000D_
_x000D_
La instalación no requiere obras civiles adicionales, ni vaciados en concreto ni preparación de ningún tipo en el sitio de la obra. Elemento de sobreponer_x000D_
_x000D_
Mantenimiento: Lavar con hidrolavadora y aplicar sellos oleófugo e hidrófugo una vez al año._x000D_
_x000D_
Incluye suministro y transporte a Bogotá._x000D_
_x000D_
Nota del fabricante: El precio no incluye descargue. Para el descargue de los productos se requiere personal en la obra y herramientas tipo estibador, minicargador, montacargas o similar. Se recomienda el uso de estibas para mayor facilidad</t>
  </si>
  <si>
    <t>Sin disco</t>
  </si>
  <si>
    <t>PESO:250 KG</t>
  </si>
  <si>
    <t>La regla vibratoria tipo escalera, es ideal para acabado profesional de losas (pisos)  de grandes superficies como bodegas, vías, andenes, reduciendo costos debido a su gran rendimiento.</t>
  </si>
  <si>
    <t>"Suministro Banca Prefabricada Concreto Sin Espaldar L:1.8m A:0.5m H:0.40 CDRC N°3
CONSULTORIA PARQUE COMETAS CDRC N°3"</t>
  </si>
  <si>
    <t>Al Norte</t>
  </si>
  <si>
    <t>SEGMENTADO - RENDIMIENTO DE 1.000 A 1.200 ML DE CORTE EN ESPESOR DE 5CM</t>
  </si>
  <si>
    <t>RENDIMIENTO DE CORTE = 800-1000 ML/UN (CORTE EN 5CM)</t>
  </si>
  <si>
    <t>Juego carrusel Cap: 6 niños 3-8 años_x000D_
_x000D_
_x000D_
Capacidad: 6 niños_x000D_
Edad sugerida: 3 a 8 años                                                                   _x000D_
Altura Crítica de Caída: 180 mm._x000D_
Área de Seguridad: 25 mq._x000D_
Medidas por modulo (Largo, Ancho, Alto): diametro 1.3 m x 0.66 m_x000D_
Funciones lúdicas: Deslizarse, explorar, escalar, atravesar, encontrarse, imaginar._x000D_
_x000D_
_x000D_
MATERIALES:_x000D_
_x000D_
PTEstructura_x000D_
de acero galvanizado y pintado al horno._x000D_
Plataforma de apoyo contrachapado de abedul._x000D_
Medidas: Ø 1.300 x 660 h mm._x000D_
Zona de seguridad: 5250 x 5500 mm._x000D_
Certificado EN-1176._x000D_
EL ACERO_x000D_
Todos los elementos metálicos están acabados evitando cualquier tipo de arista, canto o rebaba que pueda resultar agresivo. Se galvaniza en caliente para evitar su corrosión y se completa el acabado con colores termoendurecibles._x000D_
LA MADERA Y SU TRATAMIENTO_x000D_
Toda la estructura de los juegos está conformada por madera seleccionada de pino de Suecia, proveniente de talas controladas. En la mayoría de los elementos se utiliza madera laminada. Todas las piezas de madera (postes, tablones, etc.) son canteadas y cepilladas para evitar cualquier tipo de arista o de imperfección en su superficie. _x000D_
A continuación, todas las piezas son tratadas en autoclave a distintos niveles._x000D_
LOS PANELES DE HPL_x000D_
Son paneles laminados de alta presión que utilizamos básicamente de dos grosores diferentes, de 10 y 18 mm. Estos paneles son antivandálicos. Dada su alta densidad poseen un alto grado de resistencia a golpes violentos, así como a los elementos atmosféricos e incluso al fuego._x000D_
Resaltamos su comportamiento antigrafitti, siendo extremadamente fácil la limpieza de cualquier pintada._x000D_
MUELLES_x000D_
Están fabricados en espirales de acero formados por siete vueltas completas, como máximo, y una distancia mínima de 40 mm entre ellas. Los acabados con tratamiento rilsanizado y con sistema de fijacion impiden cualquier tipo de pellizco; ni siquiera un sobrepeso provocaría que las espirales se toquen._x000D_
TORNILLERÍA_x000D_
Toda la tornillería es de acero galvanizado en caliente o bicromatado. Posteriormente se recubre con tapones protectores._x000D_
TAPONES PROTECTORES_x000D_
Se utilizan para proteger la tornilleria. Están formados por dos cuerpos, fabricados en nylon de vistosos colores y con un cierre hermético que oculta la tornillería._x000D_
_x000D_
GARANTIAS_x000D_
_x000D_
10 años de garantía general,  por defectos de fabricación y piezas de desgaste, cubre desgaste por piezas, color de material y tornillería, (LA GARANTÍA NO CUBRE DAÑOS POR VANDALISMO)_x000D_
_x000D_
En caso de existir piezas no cubiertas por la garantía se informara oportunamente a la entidad (Con el fin de evaluar la adquisición, según se estime conveniente)._x000D_
_x000D_
PLAN DE MANTENIMIENTO: Visitas periodicas_x000D_
_x000D_
Semestrall:  En piezas y desgaste de material o color _x000D_
Alcance:  La garantía se hará efectiva en el desgaste de piezas, material, tornillos, cadenas se cambiará la pieza o se reemplazará el juego según el criterio del proveedor._x000D_
Anualmente: _x000D_
Revisar todos los sistemas de anclajes._x000D_
Limpiar a fondo_x000D_
Revisar la estructura de soporte_x000D_
Revisar que los postes estén en buenas condiciones_x000D_
Revisar las uniones de las sillas_x000D_
Revisar que no haya corrosión en las cadenas y conexiones_x000D_
Revisar niveles de desgaste en todo el juego_x000D_
_x000D_
OBSERVACIONES_x000D_
Incluye suministro, transporte armado e instalación de los juegos en el lugar indicado y mantenimiento básico por cinco años, en las condiciones requeridas por el fabricante para hacer efectivas las garantías (No cubre vandalismo, ni obra civil)._x000D_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Las unidades deben contar con una placa que permita identificar el producto, con mínimo los siguientes datos: Nombre del fabricante, referencia o código serial, identificación de la norma que lo certifica, rango etario de uso (edad).</t>
  </si>
  <si>
    <t>UNIÓN DE 2 CAPAS ASFÁLTICAS_x000D_
_x000D_
CANECA 55 GLN = 208 KG._x000D_
_x000D_
1.96  KG/GLN_x000D_
_x000D_
DESCRIPCIÓN: _x000D_
Emulsión asfáltica de rompimiento lento, de tipo catiónica. Por tanto el asfalto se deposita sobre materiales pétreos en un período de tiempo corto. _x000D_
_x000D_
USOS: _x000D_
Para tratamientos superficiales como riegos de liga o imprimaciones. _x000D_
_x000D_
APLICACIÓN: _x000D_
Diluir con agua proporción 1:1 y aplicar con un equipo de riego convencional, o bombas de desplazamiento positivo tipo tornillo sin fin.</t>
  </si>
  <si>
    <t>UNIÓN DE 2 CAPAS ASFÁLTICAS_x000D_
_x000D_
CANECA 55 GLN = 208 KG._x000D_
_x000D_
1.96  KG/GLN_x000D_
_x000D_
DESCRIPCIÓN: _x000D_
Emulsión asfáltica de rompimiento rápido, de tipo catiónica. Por tanto el asfalto se deposita sobre materiales pétreos en un período de tiempo corto. _x000D_
_x000D_
USOS: _x000D_
Para tratamientos superficiales como riegos de liga o imprimaciones. _x000D_
_x000D_
APLICACIÓN: _x000D_
Diluir con agua proporción 1:1 y aplicar con un equipo de riego convencional, o bombas de desplazamiento positivo tipo tornillo sin fin. _x000D_
_x000D_
RENDIMIENTO=1LT/2M2=0.132GAL/M2=O,259KG/M2</t>
  </si>
  <si>
    <t>Juego columpio cesta madera_x000D_
_x000D_
CARACTERISTICAS: OJO AJUSTAR CARACTERISTICAS_x000D_
Capacidad: 4 niños_x000D_
Edad sugerida: 3 a 12 años                                                                   _x000D_
Altura Crítica de Caída: 2.41 m_x000D_
Área de Seguridad: 39.75 m2_x000D_
Medidas por modulo (Largo, Ancho, Alto): 5.32 m x 4.3 m x 3.82 m_x000D_
Funciones lúdicas: Deslizarse, explorar, escalar, atravesar, encontrarse, imaginar._x000D_
COMPOSICIÓN_x000D_
3 Torres 2 Techos 3 Plataformas 2 Paneles lúdicos 1 Panel protector 4 Agarraderos 2 Escalerillas 1 Mostrador 1 Tobogán inoxidable 1 Red de trepa 1 Rampa 1 Puente_x000D_
_x000D_
MATERIALES:_x000D_
_x000D_
MADERA_x000D_
Madera laminada de pino escandinavo, certificada por PEFC y FSC conforme a la Normativa EN351/EN335. Tratada en autoclave mediante TANALITH clase de resistencia GL24 (riesgo_x000D_
IV). En condiciones meteorológicas variables, la madera puede presentar pequeñas grietas que NO reducen su durabilidad. Esta madera no se tuerce ni se distorsiona. La resina y nudos son su parte natural. Plataformas en Tablero Fenólico Antideslizante de 21mm e inocuo, resistente al desgaste y a la abrasión. Con protección lateral impermeable._x000D_
PLÁSTICO_x000D_
Polietileno, polipropileno, poliamida. HDPE de 19mm, color uniforme, resistente a la intemperie y al cultivo de bacterias y hongos. Por su capacidad elástica actúa como amortiguador de impactos resultando muy difícil su rotura. No son tóxicos, y cumplen con la EN 71, parte 3._x000D_
METAL_x000D_
Acero inoxidable AISI-304, acero galvanizado en caliente y aluminio. Acero galvanizado y _x000D_
pintado al horno con gran resistencia a la abrasión, la corrosión, los químicos y las manchas, muy resistente a la intemperie._x000D_
_x000D_
TORNILLERÍA_x000D_
Tornillería electro galvanizada y de acero inoxidable calidad 8.8 DIN267, AISI-304._x000D_
CUERDAS_x000D_
Redes de cuerda armada antivandálica: Ø 16mm, 6 hilos de acero trenzados recubiertos de polipropileno. Conectores de aluminio._x000D_
_x000D_
GARANTIAS_x000D_
_x000D_
10 años de garantía general,  cubre desgaste por piezas, color de material y tornillería, el proveedor realiza visitas periódicas para que la garantía se haga vigente en el momento del daño del juego con oportunidad.  (LA GARANTÍA NO CUBRE DAÑOS POR VANDALISMO)_x000D_
_x000D_
En caso de existir piezas no cubiertas por la garantía se informara oportunamente a la entidad (Con el fin de evaluar la adquisición, según se estime conveniente)._x000D_
_x000D_
PLAN DE MANTENIMIENTO: Visitas periodicas_x000D_
_x000D_
Trimestral:  En piezas y desgaste de material o color _x000D_
Alcance:  La garantía se hará efectiva en el desgaste de piezas, material, tornillos, cadenas se cambiará la pieza o se reemplazará el juego según el criterio del proveedor._x000D_
Anualmente: _x000D_
Revisar todos los sistemas de anclajes._x000D_
Limpiar a fondo_x000D_
Revisar la estructura de soporte_x000D_
Revisar que los postes estén en buenas condiciones_x000D_
Revisar las uniones de las sillas_x000D_
Revisar que no haya corrosión en las cadenas y conexiones_x000D_
Revisar niveles de desgaste en todo el juego_x000D_
_x000D_
OBSERVACIONES_x000D_
Incluye suministro, transporte armado e instalación de los juegos en el lugar indicado y mantenimiento básico por cinco años, en las condiciones requeridas por el fabricante para hacer efectivas las garantías (No cubre vandalismo, ni obra civil)._x000D_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Las unidades deben contar con una placa que permita identificar el producto, con mínimo los siguientes datos: Nombre del fabricante, referencia o código serial, identificación de la norma que lo certifica, rango etario de uso (edad).</t>
  </si>
  <si>
    <t>Incluye operario + combustible (Consumo acpm= 1 gal/hora)</t>
  </si>
  <si>
    <t>POSTE A.P (ALUMBRADO PÚBLICO) HACE REFERENCIA A UN POSTE HUECO PARA PASAR CABLEADO INTERNAMENTE</t>
  </si>
  <si>
    <t>Juego de rotación Carrusel Cap 6 niños de 3+ años _x000D_
_x000D_
CARACTERISTICAS_x000D_
Capacidad: 6 niños_x000D_
Edad sugerida: 3 +                                                                   _x000D_
Altura Crítica de Caída: _x000D_
Área de Seguridad: _x000D_
Medidas por modulo (Diametro de _x000D_
Funciones lúdicas: girar_x000D_
_x000D_
MATERIALES_x000D_
Componentes metálicos_x000D_
Las piezas de metal están hechas de acero inoxidable, aluminio anodizado o pintado o acero galvanizado en caliente, y los componentes de acero son de chorro de arena, tratados con zinc epoxi y pintura en polvo o un recubrimiento de zinc electrodepositado y luego una capa de pintura en polvo. Los componentes de metal tienen excelentes propiedades resistentes a la intemperie y una apariencia acabada, también son reciclables._x000D_
_x000D_
Cuerdas y redes_x000D_
Todas las cuerdas y redes que utilizamos son de acero reforzado. Las juntas cruciformes son de acero inoxidable. Los sujetadores de cuerda están hechos de plástico resistente, y los sujetadores de eslabones especialmente diseñados se usan en uniones expuestas a grandes cambios de ángulo._x000D_
_x000D_
Cadenas de oscilación_x000D_
Todas nuestras cadenas de columpios están hechas de acero inoxidable de 6 mm de diámetro, lo que garantiza una protección duradera contra la corrosión, incluso en condiciones exigentes._x000D_
_x000D_
GARANTIA _x000D_
25 años: contra fallas debidas a defectos de materiales o producción en componentes estructurales de acero y componentes de acero inoxidable (por ejemplo, deslizadores). • 20 años: contra fallas debidas a defectos de materiales o producción en componentes de HPL y paneles de HDPE. • 15 años: contra fallas debidas a pudrición severa en postes de madera blanda de ingeniería estructural o madera dura modificada, y contra fallas debidas a defectos de producción en acero estructural para componentes de juego altamente dinámicos • 10 años: contra fallas debidas a defectos de fabricación o materiales en maderas blandas de ingeniería no estructural y en todas las partes de acero y metal galvanizado y otras partes no pintadas; contra el fracaso debido a la pudrición severa en Robinia. • 5 años: contra fallas debidas a defectos de materiales o producción en resortes, partes metálicas pintadas (que constituyen corrosión significativa), construcciones de plástico y redes. •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t>
  </si>
  <si>
    <t>Juego tematico de gran escala barco mas 5 años Cap: 55 niños_x000D_
_x000D_
_x000D_
CARACTERISTICAS:_x000D_
Capacidad: 55 usuarios_x000D_
Edad sugerida: Mas de 5  años                                                                   _x000D_
Altura Crítica de Caída: 2  m_x000D_
Área de Seguridad:   m2_x000D_
Medidas por modulo (Largo, Ancho, Alto): 1000 x 990 x 550_x000D_
Funciones lúdicas: Deslizarse, explorar, escalar, imaginar._x000D_
_x000D_
MATERIALES:_x000D_
_x000D_
_x000D_
_x000D_
GARANTIAS_x000D_
Garantia general de 3 años._x000D_
5 Años_x000D_
Contra fallos en el material y defecto de fabricacion en muelles, piezas de metal, piezas de plastico moldeadas y redes._x000D_
_x000D_
PLAN DE MANTENIMIENTO: _x000D_
SEMESTRAL: _x000D_
Inspeccion Funcional:_x000D_
Ajuste General, comprobar toda la tornilleria general del juego, ajustando si es necesario algun elemento. Comprobar que estan bien sujetos columpios, balancines, juegos de muelles, etc._x000D_
Estado general del area de juego:_x000D_
Comprobar cojinetes, piezas meta´licas, muelles, cables, puentes colgantes, redes y cadenas; sustituir si fuera necesario._x000D_
Comprobar nivelacio´n del juego y que la estructura se encuentra bien anclada, asi´ como el estado de los postes de anclaje al suelo._x000D_
Comprobar las superficies de madera del juego, que no existan aristas ni salientes, la superficie debera´ estar lisa. o Comprobar estado deslizamiento de los toboganes._x000D_
Comprobar estado de paneles, plataformas, peldan~os, elementos de proteccio´n del juego                                                                                       _x000D_
ANUAL: Inspeccio´n funcional al an~o de la instalacio´n del Juego,reemplazo de tornilleria si es necesario, reposición de tapones_x000D_
Alcance: No incluye cambio de asientos o cadenas, no incluye reposición de piezas principales ni postes.     (No contempla repuestos como parales, postes, redes, rodaderos o algún elemento de la estructura en caso de requerirse se informará oportunamente para adelantar el proceso de adquisición por parte del IDRD)_x000D_
_x000D_
Trimestral:  En piezas y desgaste de material o color _x000D_
Alcance:  La garantía se hará efectiva en el desgaste de piezas, material, tornillos, cadenas se cambiará la pieza o se reemplazará el juego según el criterio del proveedor._x000D_
Anualmente: _x000D_
Revisar todos los sistemas de anclajes._x000D_
Limpiar a fondo_x000D_
Revisar la estructura de soporte_x000D_
Revisar que los postes estén en buenas condiciones_x000D_
Revisar las uniones de las sillas_x000D_
Revisar que no haya corrosión en las cadenas y conexiones_x000D_
Revisar niveles de desgaste en todo el juego_x000D_
_x000D_
OBSERVACIONES_x000D_
Incluye suministro, transporte armado e instalación de los juegos en el lugar indicado y mantenimiento básico por cinco años, en las condiciones requeridas por el fabricante para hacer efectivas las garantías (No cubre vandalismo, ni obra civil)._x000D_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Las unidades deben contar con una placa que permita identificar el producto, con mínimo los siguientes datos: Nombre del fabricante, referencia o código serial, identificación de la norma que lo certifica, rango etario de uso (edad).</t>
  </si>
  <si>
    <t>Juego Excavadora arena 2+años Cap1 niño _x000D_
_x000D_
_x000D_
_x000D_
CARACTERISTICAS:_x000D_
Capacidad: 1 niños_x000D_
Edad sugerida: 2 + años                                                                   _x000D_
Altura Crítica de Caída: 0,6 m_x000D_
Área de Seguridad: 18 m2_x000D_
Medidas por modulo (Largo, Ancho, Alto): 1.05 m x 0.4 m x 0.68 m_x000D_
Funciones lúdicas: manipular_x000D_
_x000D_
MATERIALES:_x000D_
_x000D_
1Los tableros coloreados están elaborados a partir de un material HPL compacto de_x000D_
13 mm de espesor. Material robusto, presenta una excelente resistencia contra las inclemencias del tiempo y al vandalismo._x000D_
2-Las piezas metálicas son de acero inoxidable, garantizando la longevidad y la estética_x000D_
del juego al cabo de los años._x000D_
3-El poste es de acero inoxidable, de 60 mm de diámetro._x000D_
4-La tornillería en acero inoxidable está protegida por cápsulas anti vandalismo en_x000D_
poliamida_x000D_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actos vandálicos o por condiciones específicas del clima._x000D_
-Asegurarse que todos los anclajes estén fijos._x000D_
-Revisar si faltan piezas o si hay piezas partidas._x000D_
-Revisar si las tapas de seguridad están en su puesto._x000D_
_x000D_
TRIMESTRAL_x000D_
_x000D_
Revisión funcional del juego para asegurarse que el equipo esté funcionando correctamente._x000D_
Revisar todos los anclajes_x000D_
Revisar la estabilidad del juego._x000D_
Inspeccionar los niveles de desgaste en pisos, barras, cuerdas y cadenas._x000D_
_x000D_
ANUAL_x000D_
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OBSERVACIONES_x000D_
_x000D_
Valor a todo costo, incluyendo suministro, transporte armado, obra civil e instalación de los juegos en el lugar indicado y mantenimiento básico por cinco años, en las condiciones requeridas por el fabricante para hacer efectivas las garantías (No cubre vandalismo)._x000D_
_x000D_
ALCANCE OBRA CIVIL COTIZADA POR EL DISTRIBUIDOR DE LA UNIDAD EN COLOMBIA. (INCLUIDA EN EL PRECIO)_x000D_
_x000D_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_x000D_
_x000D_
REQUISITOS PREVIOS A LA EJECUCIÓN DE LA OBRA CIVIL_x000D_
El contratista debera realizar entrega de:         _x000D_
1. Una placa debidamente confinada, superfice plana sin ondulaciones con el nivel requerido y plasmado en el presupuesto del contrato, con la resistencia requerida aprobada por la interventoria del contrato, con el sistema de drenaje adecuado evitando estancamiento de agua.                                             _x000D_
2. Para el trazado de los puntos de cimentación, sera necesario contar con apoyo del equipo de topografia para la actividad de localización y replanteo.                   _x000D_
3. El contratista deberá entregar unos espacios adecuados con las dimensiones establecidas para la ubicación de cada uno de los suministros teniendo en cuenta las áreas de seguridad sin que interfiera el área de Balerco con los productos de otro proveedor.                                                                                             _x000D_
4. El contratista debera hacer entrega de programación de obra contractual para establecer fechas de instalación para la llegada o descargue de suministro o material a obra.                                                                                                                        _x000D_
5. El contratista estara en la obligacion de comunicar y hacer entrega del diseño correspondiente a la señalización de cada suministro o area de juegos para aprobación de interventoria e IDRD._x000D_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</si>
  <si>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de rotación Cap 4 niños de 8+ años 
_x000D_
_x000D_
CARACTERISTICAS:
Capacidad: _x000D_
4 niños
Edad sugerida: 8 + años_x000D_
Altura Crítica de Caída: 0.55. m_x000D_
Área de Seguridad: 23 m2_x000D_
Medidas por modulo (Largo, Ancho, Alto): 0.84 m x 0.84 m x 1.5 m
_x000D_
_x000D_
MATERIALES:_x000D_
1.El plato giratorio está formado por 2 discos de HPL que proporcionan una base 
de gran solidez al juego. Una superficie antideslizante de aluminio estriado permite un buen mantenimiento de los apoyos durante los giros._x000D_
2.El sistema de oscilación se basa en las interacciones de tres muelles de acero 35SCD6 con piezas de fijación en poliamida cargada._x000D_
3.La barra de agarre es de acero inoxidable revestido de goma en su parte 
inferior para una buena calidad de agarre y de contacto. 
_x000D_
4.La tornillería es de acero inoxidable y está protegida por cápsulas anti 
vandalismo en poliamida"</t>
  </si>
  <si>
    <t>HIERRO PR-60 Corru/Fig    1/4" ML     _x000D_
_x000D_
0.25 Kg/ML</t>
  </si>
  <si>
    <t>Juego Muelle con paneles laterales formas animales mas de 2 años Capacidad:4 niños  _x000D_
_x000D_
CARACTERISTICAS:_x000D_
Capacidad: 4 niños_x000D_
Edad sugerida: 2 + años                                                                   _x000D_
Altura Crítica de Caída: 0,6 m_x000D_
Área de Seguridad: 13 m2_x000D_
Medidas por modulo (Largo, Ancho, Alto): 1.64 m x 1.22 m x 0,88 m_x000D_
Funciones lúdicas: Columpiarse, Equilibrio, encontrarse / imaginar_x000D_
_x000D_
MATERIALES:_x000D_
1.Los tableros coloreados y los asientos están elaborados a partir de un material HPL compacto de 13 mm de espesor. _x000D_
Material robusto, presenta una excelente resistencia contra las inclemencias del tiempo y al vandalismo. _x000D_
2.Los  asientos  se   fabrican   con   HPL   (Laminado   Alta   Presión)   de   13   mm   de  espesor. Compuesto en un 70% de fibras de madera blanda y un 30% de resina _x000D_
termoendurecible,  presenta  una  excelente  resistencia  contra  las  inclemencias  del tiempo. _x000D_
3.Los muelles son de acero 35SCD6. La superficie del muelle se trata después con granalla pretensada con capas de preparación de zinc y 2 capas de polvo de poliéster de 100 micrones. La pieza de fijación en poliamida cargada garantiza una longevidad y una seguridad excepcional al sistema. _x000D_
4.Las manetas y reposapiés son de plástico poliamida muy resistente. _x000D_
5.La tornillería es de acero inoxidable y está protegida por cápsulas anti vandalismo en poliamida._x000D_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actos vandálicos o por condiciones específicas del clima._x000D_
-Asegurarse que todos los anclajes estén fijos._x000D_
-Revisar si faltan piezas o si hay piezas partidas._x000D_
-Revisar si las tapas de seguridad están en su puesto._x000D_
_x000D_
TRIMESTRAL_x000D_
Revisión funcional del juego para asegurarse que el equipo esté funcionando correctamente._x000D_
Revisar todos los anclajes_x000D_
Revisar la estabilidad del juego._x000D_
Inspeccionar los niveles de desgaste en pisos, barras, cuerdas y cadenas._x000D_
_x000D_
ANUAL_x000D_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_x000D_
OBSERVACIONES_x000D_
Valor a todo costo, incluyendo suministro, transporte armado, obra civil e instalación de los juegos en el lugar indicado y mantenimiento básico por cinco años, en las condiciones requeridas por el fabricante para hacer efectivas las garantías (No cubre vandalismo)._x000D_
_x000D_
ALCANCE OBRA CIVIL COTIZADA POR EL DISTRIBUIDOR DE LA UNIDAD EN COLOMBIA. (INCLUIDA EN EL PRECIO)_x000D_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_x000D_
_x000D_
REQUISITOS PREVIOS A LA EJECUCIÓN DE LA OBRA CIVIL_x000D_
El contratista debera realizar entrega de:         _x000D_
1. Una placa debidamente confinada, superfice plana sin ondulaciones con el nivel requerido y plasmado en el presupuesto del contrato, con la resistencia requerida aprobada por la interventoria del contrato, con el sistema de drenaje adecuado evitando estancamiento de agua.         _x000D_
2. Para el trazado de los puntos de cimentación, sera necesario contar con apoyo del equipo de topografia para la actividad de localización y replanteo.                   _x000D_
3. El contratista deberá entregar unos espacios adecuados con las dimensiones establecidas para la ubicación de cada uno de los suministros teniendo en cuenta las áreas de seguridad sin que interfiera el área de Balerco con los productos de otro proveedor.                                         _x000D_
4. El contratista debera hacer entrega de programación de obra contractual para establecer fechas de instalación para la llegada o descargue de suministro o material a obra.                                                                                                                        _x000D_
5. El contratista estara en la obligacion de comunicar y hacer entrega del diseño correspondiente a la señalización de cada suministro o area de juegos para aprobación de interventoria e IDRD._x000D_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</si>
  <si>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PESO COMERCIAL 1.56 KG/ML</t>
  </si>
  <si>
    <t>Especificaciones de la gradería:_x000D_
_x000D_
•	La estructura de la gradería debe estar conformada por elementos rigidizantes diagonales y horizontales que garanticen la estabilidad estructural._x000D_
_x000D_
•	Debe contar mínimo con los siguientes espesores en la estructura: elementos horizontales 2,7 mm, elementos verticales 2,8 mm y elementos diagonales 2,3 mm._x000D_
_x000D_
•	Todo el perímetro debe estar protegido con barandas de seguridad del tipo barrotes de 1,10 m de altura en acero galvanizado en caliente. El hueco entre barrotes de cada barrera no debe permitir que pase una esfera de 12 cm de diámetro._x000D_
_x000D_
•	Sillas anti vandálicas en polímero con espaldar y deben cumplir con las siguientes condiciones de radiación, temperatura y humedad:_x000D_
_x000D_
Parámetros típicos del experimento Método de exposición a la luz del arco de xenón con filtros de luz diurna_x000D_
_x000D_
Parámetros	                                          Especificaciones_x000D_
_x000D_
Periodo de exposición	                         Banda ancha                   Banda estrecha_x000D_
                                                                         (300 a 400 nm)	 (420 nm)_x000D_
                                                                         50 ± 2 W/m2	                 1.10 ± 0.02 W/m2nm_x000D_
_x000D_
Temperatura del termómetro	                         Estándar Negro	Panel Negro_x000D_
	                                                         65 ± 3°C                          63 ± 3°C_x000D_
                                                                         100 ± 3°C	                89 ± 3°C_x000D_
_x000D_
Temperatura de la cámara	                         38 ± 3°C_x000D_
                                                                         65 ± 3°C_x000D_
_x000D_
Humedad relativa	                                         50 ± 10%_x000D_
                                                                         20 ± 10%_x000D_
Fuente: Norma ISO 4892-2_x000D_
_x000D_
_x000D_
•	Las circulaciones deben ser en lámina de acero plegado y perforado a modo de plataformas, antideslizantes y durables. _x000D_
_x000D_
•	Bajo las bancas no deben quedar vacíos que posibiliten la caída de personas._x000D_
_x000D_
•	Todos los elementos deben ser en Acero de alta resistencia con galvanizado en caliente resistente a la intemperie, golpes, agentes químicos y fricción con un espesor mínimo de 80 micras._x000D_
_x000D_
•	La distancia entre las filas de las sillas debe ser de mínimo 50 cm. y los peldaños o gradas de 80 cm._x000D_
_x000D_
•	La inclinación de la gradería debe ser la adecuada para eventos a nivel de piso y cuan-do el público está mirando hacia abajo. Esta inclinación debe ser de mínimo 33 cm (al-tura entre niveles de plataformas)._x000D_
_x000D_
•	Todos los elementos del sistema deben cumplir y estar certificados bajo normas técnicas internacionales como UNE EN 12810 y UNE EN 12811._x000D_
_x000D_
•	Mínimo 4 accesos por escalera de doble tránsito, un acceso por rampa y 9 circulaciones intermedias, todas las circulaciones deben tener mínimo de 1.5 m. de ancho._x000D_
_x000D_
•	Planos de montaje deben ser realizados por el fabricante del equipo y la instalación debe ser ejecutada por el fabricante o distribuidor de la gradería._x000D_
_x000D_
_x000D_
La anterior especificación corresponde a la suministrada por la STC mediante memorando 20194000312713 del 16 de mayo de 2019._x000D_
_x000D_
El valor contempla todos los costos directos e indirectos, impuestos, tasas y contribuciones de ley y cualquier otra erogación necesaria para la correcta suscripción y ejecución del objeto de la presente contratación y por ningún motivo se considerarán costos adicionales.</t>
  </si>
  <si>
    <t>Juego Circuito Bombero Desliza Escalar 3-12 años Cap: 26 niños_x000D_
_x000D_
CARACTERISTICAS_x000D_
_x000D_
Capacidad: 26 niños_x000D_
Edad sugerida: 2 a 5 años                                                                   _x000D_
Altura Crítica de Caída:  1.53 m_x000D_
Área de Seguridad: 12,04 x 10,98 m_x000D_
Medidas por modulo (Largo, Ancho, Alto): Varias por cada unidad ver ficha. _x000D_
_x000D_
Funciones lúdicas: Encontrarse, Escalar, Trepar, Atravesar, manipular, equilibrio, imaginar._x000D_
_x000D_
MATERIALES_x000D_
_x000D_
Aluminio anodizado_x000D_
_x000D_
El aluminio anodizado. Los paneles de los escaladores están hechos de aluminio reciclado, texturizado y anodizado. Esta superficie libre de óxido refracta la luz solar para una escalada cómoda durante todo el verano y prácticamente no requiere mantenimiento. Y tiene buen agarre, por lo que ayuda a los niños a maniobrar con seguridad a través de sus escaladas más pesadas. Paneles en plata fresca; Soportes de acero en cualquier color._x000D_
_x000D_
Acero galvanizado_x000D_
_x000D_
Solo usamos acero galvanizado para la máxima durabilidad. Todas las piezas de acero galvanizado tienen un acabado ProShield para una óptima resistencia a la corrosión, estabilidad UV y retención de brillo_x000D_
_x000D_
GripX_x000D_
_x000D_
GripX es un material de grado marino HDPE (polietileno de alta densidad) estabilizado con UV. La textura antideslizante especialmente diseñada mejora la tracción y la apariencia. Fácil de limpiar y soporta duras condiciones climáticas._x000D_
_x000D_
Acero galvanizado por inmersión en caliente_x000D_
_x000D_
Al sumergir completamente el acero en un baño de zinc fundido, el zinc reacciona con el acero para formar una serie de capas múltiples. Estas capas intermetálicas lo hacen altamente resistente a la corrosión, al tiempo que crean un aspecto único para los diseños de su patio de recreo._x000D_
_x000D_
Material Permalene_x000D_
_x000D_
Los paneles de Permalene de 3/4 "de espesor para paneles de juego interactivos, mesas, asideros y letreros. El distintivo núcleo negro en estos paneles es el resultado de combinar y reciclar plástico de color_x000D_
_x000D_
ProGuard Finish_x000D_
_x000D_
¡Diferencia que puedes ver! ProGuard es un acabado súper resistente aplicado de serie a todas las cadenas de columpio de Landscape Structures que son al menos dos veces más resistentes a la corrosión que las cadenas de acero galvanizado._x000D_
_x000D_
Acabado ProShield_x000D_
_x000D_
El acabado ProShield es una combinación inteligente de belleza y fuerza. Resistente que aumenta sustancialmente la durabilidad de nuestros productos. Hemos combinado una imprimación especialmente formulada con una capa superior de pintura en polvo de grado arquitectónico de alta calidad. El resultado es una mayor longevidad, una mayor protección contra los fuertes rayos UV, la prevención de la corrosión y un mejor rendimiento del producto. Primero notará el color vibrante y duradero y el acabado más brillante. Apreciará el hecho de que algo tan atractivo también reduce la corrosión y el astillado, lo que requiere menos mantenimiento. Está disponible en todos los grandes colores. Y se recupera el imprimador epóxico en el proceso, eliminando el polvo residual._x000D_
_x000D_
Madera plástica reciclada_x000D_
_x000D_
Parece madera, pero son más duraderos y más fáciles de limpiar. Creado a partir de material de polietileno estabilizado con UV de alta densidad 100% reciclado para evitar el combamiento en el sol directo. El espesor del material varía según el individuo_x000D_
_x000D_
Polietileno moldeado rotacionalmente_x000D_
_x000D_
El material de polietileno moldeado por rotación de alta resistencia garantiza resistencia y durabilidad a la vez que resiste el agrietamiento, el desvanecimiento y la descamación. Los componentes construidos de polietileno de doble pared durable tienen seguridad incorporada y son fáciles de instalar._x000D_
_x000D_
Cables de escalada reforzados con acero_x000D_
_x000D_
Los cables reforzados con acero brindan años de diversión segura e hinchable. Hecho de cable de acero galvanizado de seis vueltas, envuelto en poliéster y tejido apretadamente. Estos cables resistentes a la abrasión y de color estable son extremadamente duraderos y resistentes al vandalismo._x000D_
_x000D_
SteelX_x000D_
_x000D_
SteelX de larga duración, súper sostenible. Diseñados para resistir las demandas más extremas, SteelX resistente a los vándalos ofrece una opción resistente para parques infantiles en todas partes. SteelX está hecho de acero de calibre 14, las piezas se cortan con láser, luego se galvanizan y se les da un acabado ProShield para proporcionar protección contra el clima, la corrosión y el fuego. Se utiliza para paneles resistentes, techos y componentes de juego._x000D_
_x000D_
TenderTuff Coating_x000D_
_x000D_
Para cadenas de columpios, asideros, barreras de tuberías, ruedas, anillos, etc. Disponible en Rojo, Tostado, Azul, Marrón y Gris. Aísla contra las temperaturas extremas y proporciona una superficie de agarre más segura en comparación con el metal pintado_x000D_
_x000D_
Respaldos y puntos de apoyo con resina de poliéster texturizado_x000D_
_x000D_
Empuñaduras y asideros duraderos y fáciles de agarrar hechos de resina de poliéster de baja densidad y resistente a los rayos UV. Lo suficientemente grande para garantizar agarres seguros, se siente como el gimnasio de escalada._x000D_
_x000D_
_x000D_
Garantía limitada: La garantía comenzará en la fecha de la factura y terminará al final del período indicado por cada cobertura. _x000D_
_x000D_
La garantía indicada es válida ÚNICAMENTE si los productos y estructuras son: montados apropiadamente y de acuerdo con el plan de distribución y / o las instrucciones de instalación proporcionados por el fabricante. Si el equipamiento esta sujeto a un uso correcto para el que fueron diseñados; No sujetos a vandalismo, mal uso, descuido, accidente o adición de elementos no autorizados o sustitución de piezas; No movido, en su totalidad o en parte, después de su instalación inicial; Y no modificado, alterado o reparado por personas que no sean autorizadas por el fabricante o sus representantes establecidos, afecte la condición o el funcionamiento de las estructuras._x000D_
Esta garantía no cubre:_x000D_
1) Daños intencionales, tales como, abolladuras, deterioro por vandalismo,_x000D_
2) daños debidos al uso y desgaste normal._x000D_
3) daños debidos a catástrofes ambientales, tales como aluviones, inundaciones, relámpagos, tornados, tormentas_x000D_
de arena, terremotos, tornados, etc..._x000D_
4) daños debidos a "Factores Ambientales", tales como arena soplada por el viento, pulverización de sal o emisiones_x000D_
atmosféricas de fuentes industriales._x000D_
PERIODOS DE GARANTIAS_x000D_
_x000D_
GARANTIA ILIMITADA en postes de acero y aluminio, herrajes de acero inoxidable, abrazaderas, perchas de la cubierta, casquillos del poste, y piezas de aluminio del molde, excepto como especificado de otra manera abajo._x000D_
_x000D_
25 AÑOS en Modelo Spring Mates- Fundiciones de aluminio._x000D_
• 15 AÑOS en todas las cubiertas y escaleras de acero perforadas, rieles de acero, piezas soldadas, componentes de plástico moldeado en rotación y de plástico, madera de plástico reciclado, paneles de techo, diapositivas de acero inoxidable._x000D_
Piezas tubulares de acero, salvo que se especifique lo contrario por tipo de familia de producto._x000D_
• 10 AÑOS en señalización de fibra de vidrio, tejido y componentes de sombra, asientos abatibles, cable de acero, todos los Centros de Diversión y Estructuras de juego y pre-moldeado polyfibra O productos de hormigón armado. La garantía de los productos de hormigón prefabricados no cubre las virutas menores, las grietas o la eflorescencia._x000D_
• 5 AÑOS en todos los juegos simples estructuras de juego; y líneas específicas, piezas de rodadura; Bobina de acero y resortes C; Paneles especiales de madera y policarbonato; Y los servicios del sitio incluyendo todos los bancos, mesas, recipientes de basura y bastidores para bicicletas._x000D_
• 2 AÑOS en Productos de juego electrónicos, cadena de oscilación, clavijas de oscilación, hardware de fijación galvanizado oscilante, parachoques de goma moldeados; Asideros, asientos giratorios y cualquier otro material no cubierto arriba. _x000D_
_x000D_
La garantía no incluye mal uso o vandalismo, o desgastes normales por su uso. _x000D_
_x000D_
MANTENIMIENTO_x000D_
_x000D_
SEMESTRAL_x000D_
??Lavado con agua dulce general, de modo de eliminar las acumulaciones de polvo, tierra, sales y otros elementos del ambiente. _x000D_
??Revisión y reparación de ralladuras en la pintura, para evitar que pudiera afectar la corrosión. _x000D_
??Limpieza y lavado como remoción de pinturas o dibujos (grafitis), aplicación posterior de sello anti-grafiti, lo que evita la penetración del rayado en los elementos. _x000D_
??Revisar en forma muy rigurosa toda la dotación de pernos, tornillos y golillas. Reapretar todo aquel que pudiera haberse soltado debido al uso. El juego de cuerdas se debe generar un re-aprete de pernería después de un mes instalado. _x000D_
??Revisar todas las fundaciones de anclajes al suelo, cuidando que no se produzcan solturas anormales. _x000D_
_x000D_
Este mantenimiento se realiza dos (2) veces por año en las fechas acordadas previamente con la entidad y se presentan los soportes físicos y digitales a la persona designada por la entidad. _x000D_
_x000D_
El proveedor cubre la reparación y cambio de partes que estén cobijadas por la garantía, en caso de partes que requieran reparación o cambio, pero no estén cubiertas por la garantía (ejemplo: vandalismo entre otros), de existir piezas no cubiertas por la garantía se informara oportunamente a la entidad (Con el fin de evaluar la adquisición, según se estime conveniente). El proveedor cubrirá la mano de obra de la reparación o cambio del mismo elemento. _x000D_
_x000D_
(Verificar condiciones de cimentación, según ficha técnica y condiciones del terreno). Incluye suministro, transporte e instalación sin la obra civil._x000D_
_x000D_
Para mayor información ver ficha técnica, manual de mantenimiento y de instalación del fabricante.</t>
  </si>
  <si>
    <t>EN PROCESO DE ACTUALIZACIÓN NO USAR</t>
  </si>
  <si>
    <t>HIERRO PR-60 Corru/Fig 1" ML _x000D_
 _x000D_
3.973 Kg/ml</t>
  </si>
  <si>
    <t>Juego columpio tradicional combinado 4-12 años Cap: 6 niños _x000D_
_x000D_
CARACTERISTICAS_x000D_
Capacidad: 6 niños = (2 + 4)_x000D_
Edad sugerida: 4-12 Años_x000D_
Altura Crítica de Caída: 1,25  m_x000D_
Área de Seguridad: 54 m2_x000D_
Medidas por modulo (Largo, Ancho, Alto): 7250 x 2000 x 2400 mm _x000D_
Funciones lúdicas: Columpiarse, Comunicarse, encontrarse_x000D_
MATERIALES_x000D_
MADERA_x000D_
Madera laminada de pino escandinavo, certificada por PEFC y FSC conforme a la Normativa EN351/EN335. Tratada en autoclave mediante TANALITH clase de resistencia GL24 (riesgo IV). En condiciones meteorológicas variables, la madera puede presentar pequeñas grietas que NO reducen su durabilidad. Esta madera no se tuerce ni se distorsiona. La resina y nudos son su parte natural._x000D_
PLÁSTICO_x000D_
Polietileno, polipropileno, poliamida. HDPE, color uniforme, resistente a la intemperie y al cultivo de bacterias y hongos. Por su capacidad elástica actúa como amortiguador de impactos resultando muy difícil su rotura. No son tóxicos, y cumplen con la EN 71, parte 3._x000D_
METAL_x000D_
Acero inoxidable AISI-304, acero galvanizado en caliente y aluminio. Acero galvanizado y pintado al horno con gran resistencia a la abrasión, la corrosión, los químicos y las manchas, muy resistente a la intemperie._x000D_
TORNILLERÍA_x000D_
Tornillería electro galvanizada y de acero inoxidable calidad 8.8 DIN267, AISI-304._x000D_
CADENA_x000D_
Acero galvanizado Ø 5mm. _x000D_
GARANTIAS_x000D_
10 años de garantía cubre desgaste por piezas, color de material y tornillería, el proveedor realiza visitas periódicas para que la garantía se haga vigente en el momento del daño del juego con oportunidad.  (LA GARANTÍA NO CUBRE DAÑOS POR VANDALISMO)_x000D_
PLAN DE MANTENIMIENTO_x000D_
_x000D_
Trimestral:  En piezas y desgaste de material o color _x000D_
Alcance:  La garantía se hará efectiva en el desgaste de piezas, material, tornillos, cadenas se cambiará la pieza o se reemplazará el juego según el criterio del proveedor._x000D_
Anualmente: _x000D_
Revisar todos los sistemas de anclajes._x000D_
Limpiar a fondo_x000D_
Revisar la estructura de soporte_x000D_
Revisar que los postes estén en buenas condiciones_x000D_
Revisar las uniones de las sillas_x000D_
Revisar que no haya corrosión en las cadenas y conexiones_x000D_
Revisar niveles de desgaste en todo el juego_x000D_
_x000D_
OBSERVACIONES_x000D_
Incluye suministro, transporte armado e instalación de los juegos en el lugar indicado y mantenimiento básico por cinco años, en las condiciones requeridas por el fabricante para hacer efectivas las garantías (No cubre vandalismo, ni obra civil)._x000D_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Las unidades deben contar con una placa que permita identificar el producto, con mínimo los siguientes datos: Nombre del fabricante, referencia o código serial, identificación de la norma que lo certifica, rango etario de uso (edad).</t>
  </si>
  <si>
    <t>Juego Torre Metropolis Cap 25 niños  mas de 2 años_x000D_
_x000D_
Selección STC radicado 20194100123453_x000D_
Selección STC 20184000501243 – Precio uso exclusivo parque de los niños_x000D_
_x000D_
CARACTERISTICAS:_x000D_
Capacidad: 25 niños_x000D_
Edad sugerida: 3 + años                                                                   _x000D_
Altura Crítica de Caída: 2.37. m_x000D_
Área de Seguridad: 63.5 m2_x000D_
Medidas por modulo (Largo, Ancho, Alto): 6.1 m x 8.3 m x 6.8 m_x000D_
_x000D_
_x000D_
MATERIALES:_x000D_
1.Los tableros se fabrican con HPL (Laminado Alta Presión) de 13 mm de espesor.Compuesto en un 70% de fibras de madera blanda y un 30% de resina termoendurecible, presenta una excelente resistencia contra las inclemencias del tiempo (sol, lluvia, humedad...). Los paneles de color se tratan a base de resinas acrílicas de poliuretanos pigmentados, lo que le garantiza una buena resistencia contra los rayos UV y las degradaciones._x000D_
2.Los postes,de 125 mm de diámetro y de 95 x 95 mm, son de acero galvanizado lacado. El acabado con apariencia de granito en dos tonos de gris, presenta ligeros relieves y confiere una mejor resistencia a las ralladuras._x000D_
Postes (Ø 125 mm): Los cabezales son de poliamida inyectada._x000D_
Postes (95 x 95 mm): Los cabezales son de poliamida cargada._x000D_
3.Los suelos se elaboran a partir de un material compacto (HPL) de 12,5 mm de espesor con estructura antideslizante_x000D_
4.Los tubos son de acero inoxidable de 40 mm de Ø, lo que garantiza la _x000D_
longevidad y la estética del juego al cabo de los años. _x000D_
Las piezas de unión están moldeadas en poliamida cargada, no tóxicas, no inflamables, resistentes a los choques y a los rayos ultravioletas, garantizando la robustez del juego y la resistencia al vandalismo._x000D_
5.El tobogán tubular es de polietileno rotomoldeado_x000D_
6.Las superficies deslizantes “Kayak” son de polietileno rotomoldeado._x000D_
7.La tornillería es de acero inoxidable y está protegida por cápsulas anti vandalismo en poliamida_x000D_
_x000D_
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actos vandálicos o por condiciones específicas del clima._x000D_
-Asegurarse que todos los anclajes estén fijos._x000D_
-Revisar si faltan piezas o si hay piezas partidas._x000D_
-Revisar si las tapas de seguridad están en su puesto._x000D_
_x000D_
TRIMESTRAL_x000D_
_x000D_
Revisión funcional del juego para asegurarse que el equipo esté funcionando correctamente._x000D_
Revisar todos los anclajes_x000D_
Revisar la estabilidad del juego._x000D_
Inspeccionar los niveles de desgaste en pisos, barras, cuerdas y cadenas._x000D_
_x000D_
ANUAL_x000D_
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OBSERVACIONES_x000D_
_x000D_
Valor a todo costo, incluyendo suministro, transporte armado, obra civil e instalación de los juegos en el lugar indicado y mantenimiento básico por cinco años, en las condiciones requeridas por el fabricante para hacer efectivas las garantías (No cubre vandalismo)._x000D_
_x000D_
ALCANCE OBRA CIVIL COTIZADA POR EL DISTRIBUIDOR DE LA UNIDAD EN COLOMBIA. (INCLUIDA EN EL PRECIO)_x000D_
_x000D_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_x000D_
_x000D_
REQUISITOS PREVIOS A LA EJECUCIÓN DE LA OBRA CIVIL_x000D_
El contratista debera realizar entrega de:         _x000D_
1. Una placa debidamente confinada, superfice plana sin ondulaciones con el nivel requerido y plasmado en el presupuesto del contrato, con la resistencia requerida aprobada por la interventoria del contrato, con el sistema de drenaje adecuado evitando estancamiento de agua.                                             _x000D_
2. Para el trazado de los puntos de cimentación, sera necesario contar con apoyo del equipo de topografia para la actividad de localización y replanteo.                   _x000D_
3. El contratista deberá entregar unos espacios adecuados con las dimensiones establecidas para la ubicación de cada uno de los suministros teniendo en cuenta las áreas de seguridad sin que interfiera el área de Balerco con los productos de otro proveedor.                                                                                             _x000D_
4. El contratista debera hacer entrega de programación de obra contractual para establecer fechas de instalación para la llegada o descargue de suministro o material a obra.                                                                                                                        _x000D_
5. El contratista estara en la obligacion de comunicar y hacer entrega del diseño correspondiente a la señalización de cada suministro o area de juegos para aprobación de interventoria e IDRD._x000D_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</si>
  <si>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Adhesivo epóxico para pega de concreto nuevo a endurecido</t>
  </si>
  <si>
    <t>Adhesivo epóxico para pega de concreto nuevo a end</t>
  </si>
  <si>
    <t>10922</t>
  </si>
  <si>
    <t>29-MAR-2019 Grifería lavamanos push Leed, instalación en mesón, para personas con necesidades especiales, cromada, disminuye la fuerza de descarga en más del 50%, cierre automático en 6 segundos, caudal de 1.8 Litros/Minuto, en 14 PSI dinámico, Línea pressmatic Benefit. Importado Docol._x000D_
_x000D_
FICHA TÉCNICA_x000D_
Grifo para Lavatorio de Mesa Pressmatic Benefit LEED 00592706. _x000D_
DESCRIPCIÓN: Grifo con entrada vertical para la instalación en mesa y con accionamiento hidromecánico con ligera presión sobre la palanca._x000D_
ESPECIFICACIONES TÉCNICA: PRESIÓN 3 - 57 PSI. DIÁMETRO 1/2” (DN15). COMPOSICÍON Producto compuesto de una aleación de cobre, plástico de ingeniería, Zamac. TEMPERATURA MÁXIMA 70°C.</t>
  </si>
  <si>
    <t>4-AA00592706</t>
  </si>
  <si>
    <t>Juego red cónica 3 a 12 años Cap: 7 niños_x000D_
_x000D_
Edad: 3 a 12 años_x000D_
Capacidad: 7 niños_x000D_
Área de Seguridad: El equipo debe situarse para permitir un espacio libre de 2,0 m desde el borde del producto a nivel del suelo. Esto se traduce en un círculo de 6,1 m de diámetro._x000D_
_x000D_
Medidas: (Largo, Ancho, Alto) (2.1 x 2.1 x 2.4) m_x000D_
Altura Crítica de Caída: La altura máxima a la que un niño puede pararse y caer sin impedimentos es de 360 mm, se considera que es la altura libre de caída según BS-EN 1176 parte 11 sección 4.3._x000D_
Sin embargo, la altura máxima a la que un niño puede pararse es de 1.5 m, Tayplay recomienda que, debido a la naturaleza rotacional del equipo, esto se debe tener en cuenta cuando_x000D_
Especificando la profundidad de la superficie de seguridad._x000D_
_x000D_
MATERIALES_x000D_
_x000D_
_x000D_
Puntos especiales de Mástil y aro de acero inoxidable. Cuerda de nylon trenzada reforzada con alambre de acero pulido de grano de 240 mm. Una pieza presionada hidráulicamente juntas de aluminio Unidad de rodamiento sellada libre de mantenimiento con rodillos cónicos 19 mm HDPE Panel Densetec Tredsafe. El diámetro de las cuerdas es de 16 mm._x000D_
_x000D_
1. El anillo de acero inoxidable. Con paneles de plástico insertados. 2. El mástil central con la red unida. 3. La longitud corta del tubo de cimentación, con rodamiento ensamblado. 4. En este punto, se requiere una caja que contenga los pernos y la sección 3. solo loctite asociados, por lo que las dos primeras piezas deben dejarse envueltas y almacenarse de manera segura hasta que se hayan completado las bases y se haya dado suficiente tiempo al concreto para cura._x000D_
_x000D_
GARANTIAS:_x000D_
_x000D_
10 años en la estructura de acero inoxidable y fundaciones._x000D_
5 años en los conectores de aluminio, láminas de HDPE y en las redes._x000D_
_x000D_
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</si>
  <si>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PRECIO CIO 106258</t>
  </si>
  <si>
    <t>CONTRATO CONSULTORÍA N° 
221
_x000D_
OBJETO:_x000D_
ESTUDIOS Y DISEÑOS ARQUITECTÓNICOS, DE INGENIERÍA Y COMPLEMENTARIOS, CEFE LAS COMETAS_x000D_
SECRETARIA DISTRITAL DE CULTURA	_x000D_
_x000D_
CODO 90°-PVC-(C-900)Ø4"-Sist.Plast.Contra Incendio-DURMAN.</t>
  </si>
  <si>
    <t>BROCA SDS PLUS-1 5/8" X 6" X 8"</t>
  </si>
  <si>
    <t>RESTRICTOR DE MOVIMIENTO HD PARA PVC (C-900) Ø4" DURMAN</t>
  </si>
  <si>
    <t>Caracteristicas: Intemperie RAWELT 2400 actualizado 13/08/18</t>
  </si>
  <si>
    <t>GALVANIZADA 5800 (2X4").</t>
  </si>
  <si>
    <t>GRAPAS COLGANTES DE SUJECIÓN. Soporte Colgante para sujeción de tuberías conduit fuera de la superficie de instalación._x000D_
Ventajas. Fabricadas en lámina Cold Rolled. Acabado en Zincado.</t>
  </si>
  <si>
    <t>EN ACERO</t>
  </si>
  <si>
    <t>Planoteca en cold rolled inferior superior Cap:12 bandeja_x000D_
_x000D_
1. Planoteca elaborada en cold rolled, conformada por una inferior y otra superior, que serán sobrepuestas una sobre la otra, cada una con capacidad de 12 bandejas, para un total de 24. Cada bandeja tendrá las siguientes medidas útiles:_x000D_
•	Frente 2.00 mts._x000D_
•	Fondo: 1.35 mts._x000D_
•	Altura interna: 4 cm._x000D_
	_x000D_
2. La primera planoteca se soportará sobre una (1) base metálica en perfil HR con acabados en pintura epoxipoliéster electroestática de color gris estándar, igual al del mobiliario del archivo central del IDRD, 	sobre superficies debidamente desfosfatizadas y desoxidadas. Las medidas serán determinadas de acuerdo a las de la primera planoteca, esta base brindará una separación mínima de 10 cm. con respecto al piso._x000D_
	_x000D_
3. Cada una de las bandejas estarán dotadas de un sistema de rodamientos que permitan una fácil, controlada y segura apertura. Este sistema debe omitir vibraciones y desniveles garantizando un desplazamiento mínimo del 75% de la bandeja al momento de ser abierta._x000D_
_x000D_
4. Cada una de las bandejas debe estar reforzada en la base con perfiles o refuerzos que impidan la flexión y la deformación con el paso del tiempo, deben garantizar el soporte de una carga máxima de 20 Kg. Teniendo en cuenta que se almacenarán 10 carpetas en cartulina de 300gr. y 500 gr. cada una con un promedio de 20 planos._x000D_
_x000D_
5. Las soldaduras de las uniones de cada una de las láminas deben ser consistentes para evitar deformaciones, brindando un cerramiento lo más ajustado posible que impida la entrada de polvo al interior de la bandeja._x000D_
_x000D_
6. Cada bandeja debe contar con manijas que no sobresalgan de la estructura y del volumen general del módulo de la planoteca, el interior no debe tener elementos ni bordes cortantes y la superficie debe ser completamente lisa._x000D_
	_x000D_
7. La identificación de cada bandeja estará dada por dos (2) gafetes ubicados en la parte frontal por lado y lado._x000D_
	_x000D_
8. Los acabados en general deben ser en pintura en polvo tipo epoxipoliéster de color gris estándar, (igual al del mobiliario del Archivo central del IDRD) aplicado con sistema electrostática sobre las superficies debidamente desfosfatizadas y desoxidadas.</t>
  </si>
  <si>
    <t>SIN TRANSPORTE</t>
  </si>
  <si>
    <t>Se ajusta el  costo con el listado de precios del Instituto de Desarrollo Urbano (IDU)</t>
  </si>
  <si>
    <t>Mayo 2021: Precio 25/06/2018 $142.000, Actualizado 22/02/2021 $412.081,52 Media Armónica, Estudio Mercado a 21-05-2021 indica un valor mucho menor por lo que se actualiza nuevamente.</t>
  </si>
  <si>
    <t>Elemento metálico cilíndrico de aseo de alta resistencia al vandalismo para_x000D_
depositar desechos menores producidos por el peatón. Se compone de una_x000D_
pieza principal en malla de metal desplegado que pivota para su vaciado_x000D_
sobre dos parales tubulares de apoyo de sección rectangular._x000D_
Materiales:_x000D_
Malla IMT -20 Cal 18 – Tipo Cafetera._x000D_
• Platina metálica H.R. de ¾”, 1”, 2”, 5” tipo A-36._x000D_
• Soldadura tipo MIG ER 70 S-6 0,9 mm._x000D_
• Tubo rectangular de 3” x 1 ½” Cal. 18._x000D_
• Tornillo Carriage de 3” x ½”, zincados._x000D_
_x000D_
Ver Cartilla Mobiliario https://www.idrd.gov.co/especificaciones/index.php?option=com_content&amp;view=article&amp;id=2380&amp;Itemid=1938</t>
  </si>
  <si>
    <t>SUMINISTRO_x000D_
_x000D_
VER CONTRATO CONSULTORIA CENTRO DEPORTIVO,_x000D_
RECREATIVO Y CULTURAL – CDRC COMETAS (Especificaciones Técnicas)_x000D_
_x000D_
Ascensor Edificio Cultural– Sin sala de máquinas, 8 pasajeros, 6 paradas._x000D_
ASCENSOR # 1 (EDIFICIO CULTURAL)_x000D_
Especificaciones Generales_x000D_
Número de equipos_x000D_
UNO (1)_x000D_
Serie_x000D_
ASCENSOR NEXIEZ GPX MRL – Sin sala de máquinas._x000D_
Marca_x000D_
MITSUBISHI_x000D_
Uso_x000D_
EQ NUEVO / PASAJEROS_x000D_
Capacidad_x000D_
P08 (8 PERSONAS, 630 Kg.)_x000D_
Apertura_x000D_
CO (APERTURA CENTRAL)_x000D_
Velocidad_x000D_
1 m/s -60 m/min_x000D_
Número de Paradas_x000D_
6_x000D_
Número de Entradas_x000D_
6 Frontal; (1D-1G)_x000D_
Operación_x000D_
1C-2BC_x000D_
Colectiva selectiva automática en ambos sentidos._x000D_
Recorrido_x000D_
Recorrido_x000D_
21000 mm_x000D_
Regulación_x000D_
Fabricado bajo normas JIS (Japonesa) /MELCO STD_x000D_
Control_x000D_
VFGLC, Voltaje Variable y Frecuencia Variable_x000D_
Sistema de nivelación_x000D_
Controlado electrónicamente por microprocesador y renivelación automática con una precisión de, más o menos_x000D_
5 mm._x000D_
Ancho y altura útil de entrada_x000D_
Ancho y altura útil de entrada_x000D_
800 mm X 2100 mm_x000D_
Medidas interiores de cabina_x000D_
1100 mm de ancho X 1400 mm de fondo X 2300 mm de alto._x000D_
- 915 -_x000D_
Procedencia_x000D_
Parte importada (máquina, control, señalización, transmisión de señales, guías y seguros), de nuestras plantas de México. La cabina, puertas, bases de máquina, contrapeso, soportes de guías, etc. de nuestra planta de Bello-Antioquia_x000D_
Diseño Y Acabados_x000D_
Techo_x000D_
L500_x000D_
Panel Frontal_x000D_
ACERO INOXIDABLE_x000D_
Puerta de Cabina_x000D_
ACERO INOXIDABLE_x000D_
Paneles laterales y posterior_x000D_
ACERO INOXIDABLE_x000D_
Zócalo_x000D_
ACERO INOXIDABLE_x000D_
Piso_x000D_
POR CLIENTE_x000D_
Tipo de Espejo_x000D_
YZ-52A MEDIO_x000D_
Pasamanos_x000D_
YH-55S ACERO INOXIDABLE_x000D_
Gancho de carpa_x000D_
SI_x000D_
Carpa Protectora_x000D_
SI_x000D_
Cantidad de Lona_x000D_
1_x000D_
Piso Principal_x000D_
1 x Marco tipo E-102 con acabado en PINTURA ELECTROSTATICA y puerta en PINTURA ELECTROSTATICA_x000D_
Otros Pisos_x000D_
5 x Marcos tipo E-102 con acabado en PINTURA ELECTROSTATICA y puertas en PINTURA ELECTROSTATICA</t>
  </si>
  <si>
    <t>INSTALACION Y PUESTA EN MARCHA</t>
  </si>
  <si>
    <t>293801001</t>
  </si>
  <si>
    <t>CUNETA PARA REVESTIMIENTO: ANCHO ARRIBA=0.30M ; ANCHO ABAJO=0.10M ; PROFUNDIDAD=0.10M ; LARGO=100CM (REFERENCIA CU-30-10)</t>
  </si>
  <si>
    <t>INV E - 154 Corte Directo en Suelos 3 Puntos Cohesivos Consolidado Drenado (CD)</t>
  </si>
  <si>
    <t>"DIVISIONES DE BAÑO ESTÁNDAR ELABORADAS EN LAMINADO COMPACTO DE 12 mm,
REFERENCIA UNICOLOR POR DEFINIR; INCLUYE HERRAJES EN ACERO INOXIDABLE. MEDIDAS ALTO 1800.(BAÑOS DE DAMAS PISO 1 y/o BAÑOS DE CABALLEROS PISO 1)" (Suministro + instalación).</t>
  </si>
  <si>
    <t xml:space="preserve">ONTRATO CONSULTORÍA N° 221
OBJETO:_x000D_
ESTUDIOS Y DISEÑOS ARQUITECTÓNICOS, DE INGENIERÍA Y COMPLEMENTARIOS, CEFE LAS COMETAS_x000D_
SECRETARIA DISTRITAL DE CULTURA.Suministro, montaje e instalación de Equipo de presión constante con variador de velocidad, incluye equipo de presión preensamblado con un caudal de descarga total de 12,69 l/s (201,26 GPM), compuesto por 3 motobombas centrífugas con un caudal cada una de 4,23 l/s (67,09 GPM), rango de presión a la descarga de 68-80 PSI, trifásica, potencia _x000D_
</t>
  </si>
  <si>
    <t>Gato para tensionamiento, fuerza Max 200 ton, área de tensión 314 cm2.</t>
  </si>
  <si>
    <t>Ultima actualización con el IPC del año corrido 2017 -  4.09%                                                                                                                                                                      PROYECCIÓN IPC 3.80% 2019</t>
  </si>
  <si>
    <t>Codigo  NTC 1503 equivale al INV E 127</t>
  </si>
  <si>
    <t>Ver cartilla de mobiliario.</t>
  </si>
  <si>
    <t>Aerobrise 100/200 HunterDouglas®_x000D_
_x000D_
_x000D_
Este tipo de cortasol es un sistema fijo, compuesto de paneles con forma semiovoidal, que permite diferentes opciones de separación. Los paneles se pueden instalar en forma vertical, horizontal o con cualquier tipo de inclinación, dependiendo del diseño de la estructura de soporte, protegiendo así de la incidencia de los rayos solares y el paso del calor._x000D_
 _x000D_
Debido a su bajo peso, el panel puede adosarse a cualquier estructura con una mínima sobrecarga, permitiendo su uso tanto en obras nuevas como en remodelación de fachadas. Igualmente, los paneles ofrecen la alternativa de ser instalados en forma doble, creando un diseño especial. _x000D_
Puede ser instalado en un plano vertical como revestimiento o en uno horizontal como cielo raso._x000D_
_x000D_
Descripción técnica_x000D_
• Material: -Paleta Aerobrise 100/200: Aluzinc 0.5mm y_x000D_
 Aluzinc 0.6mm_x000D_
 -Perfil de sustentación: Aluzinc 0.6mm_x000D_
• Color: 60 colores estándar y especiales a pedido_x000D_
• Pintura: Poliéster horneable_x000D_
• Acabados: Liso_x000D_
• Longitud: Desde 1ml hasta 5ml_x000D_
• Uso: Cortasol y cielorraso</t>
  </si>
  <si>
    <t>Bombilla oboide clara; cierre en vidrio templado</t>
  </si>
  <si>
    <t>Bombilla oboide clara ; cierre en vidrio templado</t>
  </si>
  <si>
    <t>Proyector para emprotar en piso Terra 1447 o de superiores especificaciones técnicas de sodio 70 W 208/220 V, arrancador de superposición y fusibles. Tipo Codensa. Con bombilla tubular clara super.</t>
  </si>
  <si>
    <t>Proyector sumergible IP 68, con trnasformador aislador, empaques y caja de paso.</t>
  </si>
  <si>
    <t>INCLUYE FUTPO 4.20%                  Año 2013: Incremento 4.02% - Eliminacion de ICBF y SENA (-5%). PRESTAC:(72,75%)                  Año 2016: Incremento 7.00%      Año 2017: Incremento 7.00%.      Año 2018: Incremento 5.69%.     Año 2019: Incremento 6.00%.       Año 2020: Incremento 6.00%..       Año 2021: Incremento 3.50%.                         Año 2024 - IPC Incremento 9,28 %</t>
  </si>
  <si>
    <t>PINTUCO- COLOR VERDE.</t>
  </si>
  <si>
    <t>DESCRIPCIÓN_x000D_
Productos en dos componentes en envases separados: el componente A, una pintura epóxica y elcomponente B, un Catalizador poliamídico que al mezclarse en proporciones apropiadas (verespecificaciones) con la pintura produce una película de muy buena adherencia y flexibilidad,resistente al agua, ácidos débiles, sales, álcalis, derivados del petróleo, disolventes aromáticos ytemperaturas de 120°C en seco y 70°C en inmersión. En exposición a la intemperie el color amarillo yacabados claros presentan entizamiento._x000D_
USOS_x000D_
•Para proteger y decorar superficies metálicas de tanques, tuberías, estructuras, plantas químicasde tratamiento de aguas, bebidas o alimentos, para maquinarias equipos y puentes._x000D_
•Para maderas concreto y asbesto-cemento en ambientes interiores o exteriores de altacontaminación industrial</t>
  </si>
  <si>
    <t>EXPANSOR PLASTIFICANTE. RELLENO DE CAVIDADES CON LECHADAS Y_x000D_
MORTEROS EXPANSIVOS_x000D_
_x000D_
Intraplast Z es un aditivo en polvo color gris con expansores y plastificantes finamente molidos. No contiene cloruros. _x000D_
_x000D_
USOS_x000D_
Se utiliza para aumentar la fluidez y controlar la contracción de las lechadas de cemento en inyecciones de contacto y consolidación tales como: ductos de cables postensados, rellenos de suelos descompuestos, rellenos de gravas y rocas fisuradas._x000D_
_x000D_
MODO DE EMPLEO_x000D_
El Intraplast Z se adiciona en la dosis recomendada al cemento seco y se mezcla hasta obtener un material homogéneo. El cemento así adicionado se usa en la elaboración de lechadas._x000D_
Consumo: Se dosifica del 1% al 3% del peso del cemento de la mezcla. _x000D_
Se recomienda hacer ensayos previos para defi nir la dósis óptima._x000D_
Densidad Aparente: 1.25 kg/l ± 0.05 kg/l_x000D_
_x000D_
PRESENTACION_x000D_
Bolsa: 30 kg.</t>
  </si>
  <si>
    <t>UNIDAD DE 25 KG.</t>
  </si>
  <si>
    <t>JUEGO ROTACION  2 USUARIOS ALTURA 3,4_x000D_
CARACTERISTICAS_x000D_
Capacidad: 2 usuarios._x000D_
Edad sugerida:5-12 años.                                                                   _x000D_
Altura Crítica de Caída: 1.8 m_x000D_
Área de Seguridad: 73 m2_x000D_
Medidas por modulo 4.42 X 0.51 X 3.40_x000D_
Funciones lúdicas: girar, balancearse, encontrase, imaginar_x000D_
_x000D_
MATERIALES_x000D_
Estructura en acero galvanizado y acero con pintura electroestática, recubrimiento de fuelle en caucho. Handgrips, sillas y apliques en polietileno de alta densidad (ver materiales por porcentaje en hoja de producto)._x000D_
Material                      kg                    %_x000D_
Untreated Steel          274.5879     96.24_x000D_
Stainless steel              0.0012          0.00_x000D_
Aluminium                     0.0076          0.00_x000D_
Zink (electro-galvanised) 0.0308       0.01_x000D_
Polyamide (PA)              0.0500         0.02_x000D_
Polyethylene (PE)           0.0546       0.02_x000D_
Polyurethane foam/flex    4.1680      1.46_x000D_
Recycled thermoplastics 1.8270       0.64_x000D_
Rubber                             4.5854      1.61_x000D_
Total                                 285 kg     100%_x000D_
_x000D_
GARANTIA _x000D_
25 años: contra fallas debidas a defectos de materiales o producción en componentes estructurales de acero y componentes de acero inoxidable (por ejemplo, deslizadores). _x000D_
20 años: contra fallas debidas a defectos de materiales o producción en componentes de HPL y paneles de HDPE. _x000D_
15 años: contra fallas debidas a pudrición severa en postes de madera blanda de ingeniería estructural o madera dura modificada, y contra fallas debidas a defectos de producción en acero estructural para componentes de juego altamente dinámicos _x000D_
10 años: contra fallas debidas a defectos de fabricación o materiales en maderas blandas de ingeniería no estructural y en todas las partes de acero y metal galvanizado y otras partes no pintadas; contra el fracaso debido a la pudrición severa en Robinia. _x000D_
5 años: contra fallas debidas a defectos de materiales o producción en resortes, partes metálicas pintadas (que constituyen corrosión significativa), construcciones de plástico y redes. _x000D_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no es un mantenimiento correctivo, los cuales se presentarán informes respectivos._x000D_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</si>
  <si>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CONTRATO CONSULTORÍA N° 
221
_x000D_
OBJETO:_x000D_
ESTUDIOS Y DISEÑOS ARQUITECTÓNICOS, DE INGENIERÍA Y COMPLEMENTARIOS, CEFE LAS COMETAS_x000D_
SECRETARIA DISTRITAL DE CULTURA_x000D_
_x000D_
 VENTILADOR CENTRIFUGO EN LINEA A TRANSMISIO,  Caudal [cfm] (745 / 655) (UVE-CL-01) , 0.25/0.17 hp , 50dB , 208/3/60 , (W=430 D=581 H=645)mm</t>
  </si>
  <si>
    <t>5.3 JUEGO DE MICROFÚTBOL FIJO_x000D_
_x000D_
Especificación_x000D_
_x000D_
El juego consta de dos (2) marcos; cada marco será fabricado en tubería estructural redonda galvanizada en caliente de 3” cal 2.5 mm, con capa mínima de zinc de 80 micras (µm)._x000D_
La unión se realizará con soldadura eléctrica de electrodo revestido E-6013 y E 7018 a tope en V a 60°, con altura de garganta mínima de ½”. El depósito debe ser en contorno, con acabado convexo de acuerdo al siguiente detalle:_x000D_
Los parales llevan soldadas en toda su longitud, argollas metálicas galvanizadas de ¼”, con diámetro interno de 1” para tensionar malla, distanciadas a 250 mm entre centros._x000D_
Se unen mediante soldadura eléctrica de electrodo revestido E 6013 con terminación en filete, deposito en contorno convexo. Ancho de filete mínimo de 1/8”, veáse detalle 138._x000D_
El pórtico contiene en cada extremo superior, un (1) brazo de apoyo elaborado en tubo redondo estructural galvanizado de 2” cal 2.5 mm y capa de zinc, mínima de 80 micras (µm). Adicional, debe contener un refuerzo_x000D_
triangular para aumentar resistencia, en platina A -36 de 3/8” de 100 x 100 mm. El brazo y el refuerzo triangular serán soldados con electrodo revestido E 6013 de 1/8”, en filete con depósito en contorno convexo. El ancho de filete debe ser mínimo de ¼”._x000D_
_x000D_
Ver especificaciones IDRD</t>
  </si>
  <si>
    <t>CONTRATO CONSULTORÍA N° 
221
_x000D_
OBJETO:_x000D_
ESTUDIOS Y DISEÑOS ARQUITECTÓNICOS, DE INGENIERÍA Y COMPLEMENTARIOS, CEFE LAS COMETAS_x000D_
SECRETARIA DISTRITAL DE CULTURA_x000D_
Suministro  de Valvula de compuerta Ø1 1/4"Bronce(200Psi</t>
  </si>
  <si>
    <t>Juego Paneles sensoriales Pared de ritmo  2-12 años Cap:1 a 8 niños    P.N_x000D_
Selección STC 20184000501243 – Precio uso exclusivo parque de los niños_x000D_
_x000D_
CARACTERISTICAS_x000D_
_x000D_
Capacidad: 1 a 8 niños_x000D_
Edad sugerida: 2 a 12 años                                                                   _x000D_
Área de Seguridad: 28.52  m2_x000D_
Medidas por modulo (Largo, Ancho, Alto): Varia por cada unidad ver ficha.3,25 x 1,07 x 2,41 m_x000D_
Funciones lúdicas: Encontrarse, Escalar, Trepar, Atravesar, manipular, equilibrio, imaginar._x000D_
_x000D_
MATERIALES_x000D_
_x000D_
Aluminio anodizado_x000D_
_x000D_
El aluminio anodizado. Los paneles de los escaladores están hechos de aluminio reciclado, texturizado y anodizado. Esta superficie libre de óxido refracta la luz solar para una escalada cómoda durante todo el verano y prácticamente no requiere mantenimiento. Y tiene buen agarre, por lo que ayuda a los niños a maniobrar con seguridad a través de sus escaladas más pesadas. Paneles en plata fresca; Soportes de acero en cualquier color._x000D_
_x000D_
Acero galvanizado_x000D_
_x000D_
Solo usamos acero galvanizado para la máxima durabilidad. Todas las piezas de acero galvanizado tienen un acabado ProShield para una óptima resistencia a la corrosión, estabilidad UV y retención de brillo_x000D_
_x000D_
GripX_x000D_
_x000D_
GripX es un material de grado marino HDPE (polietileno de alta densidad) estabilizado con UV. La textura antideslizante especialmente diseñada mejora la tracción y la apariencia. Fácil de limpiar y soporta duras condiciones climáticas._x000D_
_x000D_
Acero galvanizado por inmersión en caliente_x000D_
_x000D_
Al sumergir completamente el acero en un baño de zinc fundido, el zinc reacciona con el acero para formar una serie de capas múltiples. Estas capas intermetálicas lo hacen altamente resistente a la corrosión, al tiempo que crean un aspecto único para los diseños de su patio de recreo._x000D_
_x000D_
Material Permalene_x000D_
_x000D_
Los paneles de Permalene de 3/4 "de espesor para paneles de juego interactivos, mesas, asideros y letreros. El distintivo núcleo negro en estos paneles es el resultado de combinar y reciclar plástico de color_x000D_
_x000D_
ProGuard Finish_x000D_
_x000D_
¡Diferencia que puedes ver! ProGuard es un acabado súper resistente aplicado de serie a todas las cadenas de columpio de Landscape Structures que son al menos dos veces más resistentes a la corrosión que las cadenas de acero galvanizado._x000D_
_x000D_
Acabado ProShield_x000D_
_x000D_
El acabado ProShield es una combinación inteligente de belleza y fuerza. Resistente que aumenta sustancialmente la durabilidad de nuestros productos. Hemos combinado una imprimación especialmente formulada con una capa superior de pintura en polvo de grado arquitectónico de alta calidad. El resultado es una mayor longevidad, una mayor protección contra los fuertes rayos UV, la prevención de la corrosión y un mejor rendimiento del producto. Primero notará el color vibrante y duradero y el acabado más brillante. Apreciará el hecho de que algo tan atractivo también reduce la corrosión y el astillado, lo que requiere menos mantenimiento. Está disponible en todos los grandes colores. Y se recupera el imprimador epóxico en el proceso, eliminando el polvo residual._x000D_
_x000D_
Madera plástica reciclada_x000D_
_x000D_
Parece madera, pero son más duraderos y más fáciles de limpiar. Creado a partir de material de polietileno estabilizado con UV de alta densidad 100% reciclado para evitar el combamiento en el sol directo. El espesor del material varía según el individuo_x000D_
_x000D_
Polietileno moldeado rotacionalmente_x000D_
_x000D_
El material de polietileno moldeado por rotación de alta resistencia garantiza resistencia y durabilidad a la vez que resiste el agrietamiento, el desvanecimiento y la descamación. Los componentes construidos de polietileno de doble pared durable tienen seguridad incorporada y son fáciles de instalar._x000D_
_x000D_
Cables de escalada reforzados con acero_x000D_
_x000D_
Los cables reforzados con acero brindan años de diversión segura e hinchable. Hecho de cable de acero galvanizado de seis vueltas, envuelto en poliéster y tejido apretadamente. Estos cables resistentes a la abrasión y de color estable son extremadamente duraderos y resistentes al vandalismo._x000D_
_x000D_
SteelX_x000D_
_x000D_
SteelX de larga duración, súper sostenible. Diseñados para resistir las demandas más extremas, SteelX resistente a los vándalos ofrece una opción resistente para parques infantiles en todas partes. SteelX está hecho de acero de calibre 14, las piezas se cortan con láser, luego se galvanizan y se les da un acabado ProShield para proporcionar protección contra el clima, la corrosión y el fuego. Se utiliza para paneles resistentes, techos y componentes de juego._x000D_
_x000D_
TenderTuff Coating_x000D_
_x000D_
Para cadenas de columpios, asideros, barreras de tuberías, ruedas, anillos, etc. Disponible en Rojo, Tostado, Azul, Marrón y Gris. Aísla contra las temperaturas extremas y proporciona una superficie de agarre más segura en comparación con el metal pintado_x000D_
_x000D_
Respaldos y puntos de apoyo con resina de poliéster texturizado_x000D_
_x000D_
Empuñaduras y asideros duraderos y fáciles de agarrar hechos de resina de poliéster de baja densidad y resistente a los rayos UV. Lo suficientemente grande para garantizar agarres seguros, se siente como el gimnasio de escalada._x000D_
_x000D_
_x000D_
Garantía limitada: La garantía comenzará en la fecha de la factura y terminará al final del período indicado por cada cobertura. _x000D_
_x000D_
La garantía indicada es válida ÚNICAMENTE si los productos y estructuras son: montados apropiadamente y de acuerdo con el plan de distribución y / o las instrucciones de instalación proporcionados por el fabricante. Si el equipamiento esta sujeto a un uso correcto para el que fueron diseñados; No sujetos a vandalismo, mal uso, descuido, accidente o adición de elementos no autorizados o sustitución de piezas; No movido, en su totalidad o en parte, después de su instalación inicial; Y no modificado, alterado o reparado por personas que no sean autorizadas por el fabricante o sus representantes establecidos, afecte la condición o el funcionamiento de las estructuras._x000D_
Esta garantía no cubre:_x000D_
1) Daños intencionales, tales como, abolladuras, deterioro por vandalismo,_x000D_
2) daños debidos al uso y desgaste normal._x000D_
3) daños debidos a catástrofes ambientales, tales como aluviones, inundaciones, relámpagos, tornados, tormentas_x000D_
de arena, terremotos, tornados, etc..._x000D_
4) daños debidos a "Factores Ambientales", tales como arena soplada por el viento, pulverización de sal o emisiones_x000D_
atmosféricas de fuentes industriales._x000D_
PERIODOS DE GARANTIAS_x000D_
_x000D_
GARANTIA ILIMITADA en postes de acero y aluminio, herrajes de acero inoxidable, abrazaderas, perchas de la cubierta, casquillos del poste, y piezas de aluminio del molde, excepto como especificado de otra manera abajo._x000D_
_x000D_
25 AÑOS en Modelo Spring Mates- Fundiciones de aluminio._x000D_
• 15 AÑOS en todas las cubiertas y escaleras de acero perforadas, rieles de acero, piezas soldadas, componentes de plástico moldeado en rotación y de plástico, madera de plástico reciclado, paneles de techo, diapositivas de acero inoxidable._x000D_
Piezas tubulares de acero, salvo que se especifique lo contrario por tipo de familia de producto._x000D_
• 10 AÑOS en señalización de fibra de vidrio, tejido y componentes de sombra, asientos abatibles, cable de acero, todos los Centros de Diversión y Estructuras de juego y pre-moldeado polyfibra O productos de hormigón armado. La garantía de los productos de hormigón prefabricados no cubre las virutas menores, las grietas o la eflorescencia._x000D_
• 5 AÑOS en todos los juegos simples estructuras de juego; y líneas específicas, piezas de rodadura; Bobina de acero y resortes C; Paneles especiales de madera y policarbonato; Y los servicios del sitio incluyendo todos los bancos, mesas, recipientes de basura y bastidores para bicicletas._x000D_
• 2 AÑOS en Productos de juego electrónicos, cadena de oscilación, clavijas de oscilación, hardware de fijación galvanizado oscilante, parachoques de goma moldeados; Asideros, asientos giratorios y cualquier otro material no cubierto arriba. _x000D_
_x000D_
La garantía no incluye mal uso o vandalismo, o desgastes normales por su uso. _x000D_
_x000D_
MANTENIMIENTO_x000D_
_x000D_
SEMESTRAL_x000D_
??Lavado con agua dulce general, de modo de eliminar las acumulaciones de polvo, tierra, sales y otros elementos del ambiente. _x000D_
??Revisión y reparación de ralladuras en la pintura, para evitar que pudiera afectar la corrosión. _x000D_
??Limpieza y lavado como remoción de pinturas o dibujos (grafitis), aplicación posterior de sello anti-grafiti, lo que evita la penetración del rayado en los elementos. _x000D_
??Revisar en forma muy rigurosa toda la dotación de pernos, tornillos y golillas. Reapretar todo aquel que pudiera haberse soltado debido al uso. El juego de cuerdas se debe generar un re-aprete de pernería después de un mes instalado. _x000D_
??Revisar todas las fundaciones de anclajes al suelo, cuidando que no se produzcan solturas anormales. _x000D_
_x000D_
Este mantenimiento se realiza dos (2) veces por año en las fechas acordadas previamente con la entidad y se presentan los soportes físicos y digitales a la persona designada por la entidad. _x000D_
_x000D_
El proveedor cubre la reparación y cambio de partes que estén cobijadas por la garantía, en caso de partes que requieran reparación o cambio, pero no estén cubiertas por la garantía (ejemplo: vandalismo entre otros), de existir piezas no cubiertas por la garantía se informara oportunamente a la entidad (Con el fin de evaluar la adquisición, según se estime conveniente). El proveedor cubrirá la mano de obra de la reparación o cambio del mismo elemento. _x000D_
_x000D_
(Verificar condiciones de cimentación, según ficha técnica y condiciones del terreno). Incluye suministro, transporte e instalación sin la obra civil._x000D_
_x000D_
Para mayor información ver ficha técnica, manual de mantenimiento y de instalación del fabricante.</t>
  </si>
  <si>
    <t>Juego gran escala torre circuito 1 a 12 años Cap: 80 NIÑOS P.N_x000D_
Selección STC 20184000501243 – Precio uso exclusivo parque de los niños_x000D_
 _x000D_
CARACTERISTICAS_x000D_
_x000D_
Dimensiones 14.2 m x 13.3 m x 6.5 m _x000D_
Rango etarero de uso 1 a 12 años  _x000D_
Capacidad de niños 80_x000D_
Altura de caida: 2.57 m_x000D_
_x000D_
_x000D_
MATERIALES_x000D_
La parte superior del marco está hecha de laminado y pino. Hecho de laminado, las paredes tienen pequeños paneles de ventana para que los niños puedan mirar. Las redes están hechas de cables de acero duraderos y recubiertos. Las juntas de acero inoxidable cruciforme mantienen los cruces firmemente en su lugar, protegiendo la tela contra el desgaste. Los escalones del puente de peldaños se distinguen claramente de la superficie de seguridad, lo que contribuye a la seguridad general._x000D_
Componentes metálicos_x000D_
_x000D_
Las piezas de metal están hechas de acero inoxidable, aluminio anodizado o pintado o acero galvanizado en caliente, y los componentes de acero son de chorro de arena, tratados con zinc epoxi y pintura en polvo o un recubrimiento de zinc electrodepositado y luego una capa de pintura en polvo. Los componentes de metal tienen excelentes propiedades resistentes a la intemperie y una apariencia acabada, también son reciclables._x000D_
Paneles laminados de alta presión (HPL)_x000D_
_x000D_
Utilizamos paneles de alta calidad resistentes y duraderos hechos de laminado de alta presión (HPL). El grosor de los paneles varía de acuerdo con su propósito. La regla básica:_x000D_
20 mm: suelos_x000D_
15 mm: paredes de escalada, muros de actividad, largueros de toboganes, pasamanos y techos_x000D_
10 mm: paneles de juego y paredes decorativas_x000D_
Cuerdas y redes_x000D_
_x000D_
Todas las cuerdas y redes que utilizamos son de acero reforzado. Las juntas cruciformes son de acero inoxidable. Los sujetadores de cuerda están hechos de plástico resistente, y los sujetadores de eslabones especialmente diseñados se usan en uniones expuestas a grandes cambios de ángulo_x000D_
Puños de escalada_x000D_
Los agarres de escalada se han fabricado con materiales de arenisca a presión y diseñados especialmente para roca. Son seguros en el uso y se sienten como materiales de piedra genuinos._x000D_
Tobogán de madera con superficie deslizante de acero inoxidable_x000D_
Estructura hecha de madera estratificada con capas múltiples. Laminilla en la parte superior de la viga arqueada hecha de laminado de alta presión, protegiendo el lado superior del desgaste y, al mismo tiempo, siendo cómodo de usar. La superficie deslizante de acero inoxidable de 2 mm de grosor permanece limpia en perfecto estado durante años, tiene un bajo nivel de ruido y una larga vida útil cuando se lo mantiene debidamente._x000D_
Tobogán laminado de alta presión con superficie deslizante de acero inoxidable_x000D_
_x000D_
El tobogán laminado de alta presión requiere menos mantenimiento que un tobogán de madera, es comparable a un tobogán totalmente de acero. La superficie deslizante de acero inoxidable de 2 mm de grosor permanece limpia en perfecto estado durante años, tiene un bajo nivel de ruido y una larga vida útil cuando se lo mantiene debidamente._x000D_
Túneles y toboganes de tubo_x000D_
_x000D_
Los túneles y los portaobjetos de tubo están hechos de plástico para uso en exteriores con alta temperatura y tolerancia a la intemperie y resistencia al impacto._x000D_
Sujetadores_x000D_
_x000D_
Los sujetadores están hechos de acero inoxidable o acero recubierto de zinc hotdip. Los tornillos de acero inoxidable de Ø8 mm, que llevan el nombre de nuestro ingeniero de instalación Aippa, están diseñados específicamente para facilitar la instalación. No se deslizan en uso. Además, la forma del tornillo ha sido diseñada para reducir el agrietamiento de la madera._x000D_
Componentes de juntura de caucho adheridos_x000D_
_x000D_
Para una parte de su gama de productos, utiliza componentes fabricados con fragmentos de caucho adheridos, que consisten en gránulos de caucho reciclado pegados con adhesivo de poliuretano resistente a la intemperie. Algunos de estos componentes utilizan una combinación de caucho triturado y caucho natural (EPDM)._x000D_
Rótulas de productos metálicos_x000D_
_x000D_
Las rótulas y las sujeciones del marco están hechas de plástico de poliamida reforzado con fibra de vidrio para uso en exteriores. Tienen alta temperatura y tolerancia a la intemperie y resistencia al impacto._x000D_
Accesorios_x000D_
_x000D_
GARANTIA _x000D_
25 años: contra fallas debidas a defectos de materiales o producción en componentes estructurales de acero y componentes de acero inoxidable (por ejemplo, deslizadores). • 20 años: contra fallas debidas a defectos de materiales o producción en componentes de HPL y paneles de HDPE. • 15 años: contra fallas debidas a pudrición severa en postes de madera blanda de ingeniería estructural o madera dura modificada, y contra fallas debidas a defectos de producción en acero estructural para componentes de juego altamente dinámicos • 10 años: contra fallas debidas a defectos de fabricación o materiales en maderas blandas de ingeniería no estructural y en todas las partes de acero y metal galvanizado y otras partes no pintadas; contra el fracaso debido a la pudrición severa en Robinia. • 5 años: contra fallas debidas a defectos de materiales o producción en resortes, partes metálicas pintadas (que constituyen corrosión significativa), construcciones de plástico y redes. •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</si>
  <si>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columpio multiple 3-12 años Cap: 2 niños_x000D_
_x000D_
CARACTERISTICAS_x000D_
_x000D_
Edad sugerida: 3 A 12 años_x000D_
Capacidad: 2 niños_x000D_
Área de Seguridad: 26 m2  _x000D_
Medidas: (Largo, Ancho, Alto) 3.7 m x 1.4 m x 2.4 m_x000D_
Altura Crítica de Caída: 1.4 m_x000D_
Funciones lúdicas:, Encontrarse, balancearse_x000D_
._x000D_
_x000D_
MATERIALES_x000D_
Marco en acero con pintura de poliester, sillas con cadenas recubiertas por termoplásticos, sillas Katja (8049716) con alma en madera de baja densidad recubierta con espumas rígidas de poliuretano._x000D_
_x000D_
GARANTIAS:_x000D_
_x000D_
25 años: contra fallas debidas a defectos de materiales o producción en componentes estructurales de acero y componentes de acero inoxidable (por ejemplo, deslizadores). _x000D_
20 años: contra fallas debidas a defectos de materiales o producción en componentes de HPL y paneles de HDPE. _x000D_
15 años: contra fallas debidas a pudrición severa en postes de madera blanda de ingeniería estructural o madera dura modificada, y contra fallas debidas a defectos de producción en acero estructural para componentes de juego altamente dinámicos _x000D_
10 años: contra fallas debidas a defectos de fabricación o materiales en maderas blandas de ingeniería no estructural y en todas las partes de acero y metal galvanizado y otras partes no pintadas; contra el fracaso debido a la pudrición severa en Robinia. _x000D_
5 años: contra fallas debidas a defectos de materiales o producción en resortes, partes metálicas pintadas (que constituyen corrosión significativa), construcciones de plástico y redes. _x000D_
2 años: contra fallas debidas a defectos de materiales o producción de piezas móviles, incluidas partes de caucho (por ejemplo, asientos abatibles, baldosas de caucho), madera contrachapada y para todos los demás productos en general._x000D_
_x000D_
MANTENIMIENTO_x000D_
_x000D_
El de mantenimiento contempla 12 inspecciones anuales (frecuencia mensual), 10 inspecciones visuales y de ajuste de piezas y 2 mantenimientos grandes cada 6 meses en donde se incluye lavado, ajustes más profundos y detallados y una capa de silicona para protección del juego. No contempla mantenimientos correctivos      _x000D_
El alcance del mantenimiento contempla inspección de uniones, cambio de tornillería, repuestos como tapas y capuchones anti vandálicos, lavado general del equipo semestral y anual. (No contempla repuestos como parales, postes, redes, rodaderos o algún elemento de la estructura en caso de requerirse se informará oportunamente para adelantar el proceso de adquisición por parte del IDRD)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</si>
  <si>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columpio familiar con asiento doble Cap: 6 usuarios_x000D_
_x000D_
CARACTERISTICAS_x000D_
_x000D_
Edad sugerida: 1-12 años_x000D_
Capacidad: 6 niños_x000D_
Área de Seguridad: 44 m2    _x000D_
Medidas: (Largo, Ancho, Alto) 7.1 m x 1.94 m x 2.5 m_x000D_
Altura Crítica de Caída: 1.5 m_x000D_
Funciones lúdicas:, Encontrarse, balancearse._x000D_
_x000D_
_x000D_
MATERIALES_x000D_
Marco en acero con pintura de poliester, con cadenas recubiertas por termoplásticos, silla Tango en polietinelo de alta densidad,  sillas Reddy (8049709) acero galvanizado con incrustaciones en polietileno y la silla bravo (8057732) en polietileno de alta densidad._x000D_
_x000D_
GARANTIAS:_x000D_
_x000D_
25 años: contra fallas debidas a defectos de materiales o producción en componentes estructurales de acero y componentes de acero inoxidable (por ejemplo, deslizadores). _x000D_
20 años: contra fallas debidas a defectos de materiales o producción en componentes de HPL y paneles de HDPE. _x000D_
15 años: contra fallas debidas a pudrición severa en postes de madera blanda de ingeniería estructural o madera dura modificada, y contra fallas debidas a defectos de producción en acero estructural para componentes de juego altamente dinámicos _x000D_
10 años: contra fallas debidas a defectos de fabricación o materiales en maderas blandas de ingeniería no estructural y en todas las partes de acero y metal galvanizado y otras partes no pintadas; contra el fracaso debido a la pudrición severa en Robinia. _x000D_
5 años: contra fallas debidas a defectos de materiales o producción en resortes, partes metálicas pintadas (que constituyen corrosión significativa), construcciones de plástico y redes. _x000D_
2 años: contra fallas debidas a defectos de materiales o producción de piezas móviles, incluidas partes de caucho (por ejemplo, asientos abatibles, baldosas de caucho), madera contrachapada y para todos los demás productos en general._x000D_
_x000D_
MANTENIMIENTO_x000D_
_x000D_
El de mantenimiento contempla 12 inspecciones anuales (frecuencia mensual), 10 inspecciones visuales y de ajuste de piezas y 2 mantenimientos grandes cada 6 meses en donde se incluye lavado, ajustes más profundos y detallados y una capa de silicona para protección del juego. No contempla mantenimientos correctivos      _x000D_
El alcance del mantenimiento contempla inspección de uniones, cambio de tornillería, repuestos como tapas y capuchones anti vandálicos, lavado general del equipo semestral y anual. (No contempla repuestos como parales, postes, redes, rodaderos o algún elemento de la estructura en caso de requerirse se informará oportunamente para adelantar el proceso de adquisición por parte del IDRD)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</si>
  <si>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columpio multiple 3-12 años Cap: 6 niños_x000D_
_x000D_
CARACTERISTICAS_x000D_
_x000D_
Edad sugerida: 3-12 años_x000D_
Capacidad: 4 niños_x000D_
Área de Seguridad: 54 m2    _x000D_
Medidas: (Largo, Ancho, Alto) 6.6 m x 1.4 m x 2.4 m_x000D_
Altura Crítica de Caída: 1.4 m_x000D_
Funciones lúdicas:, Encontrarse y balancearse_x000D_
_x000D_
MATERIALES_x000D_
Marco en acero con pintura de poliester, sillas con cadenas recubiertas por termoplásticos, sillas Katja (8049716) con alma en madera de baja densidad recubierta con espumas rígidas de poliuretano y sillas Reddy (8049709) acero galvanizado con incrustaciones en polietileno._x000D_
acero tubular, electrocincado, imprimado y lacado en polvo._x000D_
_x000D_
_x000D_
GARANTIAS:_x000D_
_x000D_
25 años: contra fallas debidas a defectos de materiales o producción en componentes estructurales de acero y componentes de acero inoxidable (por ejemplo, deslizadores). _x000D_
20 años: contra fallas debidas a defectos de materiales o producción en componentes de HPL y paneles de HDPE. _x000D_
15 años: contra fallas debidas a pudrición severa en postes de madera blanda de ingeniería estructural o madera dura modificada, y contra fallas debidas a defectos de producción en acero estructural para componentes de juego altamente dinámicos _x000D_
10 años: contra fallas debidas a defectos de fabricación o materiales en maderas blandas de ingeniería no estructural y en todas las partes de acero y metal galvanizado y otras partes no pintadas; contra el fracaso debido a la pudrición severa en Robinia. _x000D_
5 años: contra fallas debidas a defectos de materiales o producción en resortes, partes metálicas pintadas (que constituyen corrosión significativa), construcciones de plástico y redes. _x000D_
2 años: contra fallas debidas a defectos de materiales o producción de piezas móviles, incluidas partes de caucho (por ejemplo, asientos abatibles, baldosas de caucho), madera contrachapada y para todos los demás productos en general._x000D_
_x000D_
MANTENIMIENTO_x000D_
_x000D_
El de mantenimiento contempla 12 inspecciones anuales (frecuencia mensual), 10 inspecciones visuales y de ajuste de piezas y 2 mantenimientos grandes cada 6 meses en donde se incluye lavado, ajustes más profundos y detallados y una capa de silicona para protección del juego. No contempla mantenimientos correctivos      _x000D_
El alcance del mantenimiento contempla inspección de uniones, cambio de tornillería, repuestos como tapas y capuchones anti vandálicos, lavado general del equipo semestral y anual. (No contempla repuestos como parales, postes, redes, rodaderos o algún elemento de la estructura en caso de requerirse se informará oportunamente para adelantar el proceso de adquisición por parte del IDRD)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</si>
  <si>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Tobogan recto L=8m H=3.8m Polietileno rotomoldeado Cap: 4 niños Mas de 2 años_x000D_
_x000D_
CARACTERISTICAS_x000D_
_x000D_
Capacidad: 4 niños por uso_x000D_
Edad sugerida: 2 años en adelante                                                                   _x000D_
Altura Crítica de Caída: 1,00 m_x000D_
Área de Seguridad: 26 m2_x000D_
Medidas por modulo (Largo, Ancho, Alto): 8 m x 1.3 m x 3,8 m_x000D_
Funciones lúdicas: Deslizarse, Encontrarse, Imaginar, ocultarse, descansar._x000D_
_x000D_
MATERIALES_x000D_
_x000D_
El tobogán tubular es de polietileno rotomoldeado_x000D_
Los suelos «Durax» se elaboran con paneles de contrachapado de alta calidad, de 22 mm de espesor compuestos de láminas de abedul. La superficie se recubre de una película de resina de poliolefina termoplástica de relieve antideslizante, y se rodean con un tubo de acero inoxidable de 40 mm de diámetro._x000D_
Los tableros coloreados están elaborados a partir de un material HPL compacto de 13 mm de espesor._x000D_
Material robusto, presenta una excelente resistencia contra las inclemencias del tiempo y al vandalismo._x000D_
Los postes son de acero galvanizado lacado, de 125 mm de diámetro. El acabado con apariencia de granito en dos tonos de gris, presenta ligeros relieves y confiere una mejor resistencia a las ralladuras._x000D_
La tornillería es de acero inoxidable y está protegida por cápsulas anti vandalismo en poliamida._x000D_
_x000D_
MANTENIMIENTO_x000D_
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MENSUAL_x000D_
Rutina visual de inspección para identificar riesgos debido a actos vandálicos o por condiciones especifica del clima._x000D_
Asegurarse que todos los anclajes estén fijos_x000D_
Revisar si faltan piezas o si hay piezas partidas_x000D_
Revisar si las tapas de seguridad están en su puesto_x000D_
CADA TRES MESES_x000D_
Revisión funcional del juego para asegurarse que el equipo este funcionado correctamente._x000D_
Revisar todos los anclajes._x000D_
Revisar la estabilidad del juego._x000D_
Inspeccionar los niveles de desgaste en pisos, barras, cuerdas y cadenas._x000D_
CADA AÑO_x000D_
Revisar todos los sistemas de anclajes._x000D_
Limpiar a fondo_x000D_
Revisar la estructura de soporte._x000D_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</si>
  <si>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Montaplatos (750 mm X 750 mm X 900 mm POZO, 20M DE RECORRIDO, 3 PARADAS)_x000D_
_x000D_
ASCENSOR # 1 y (MONTAPLATOS)_x000D_
Especificaciones Generales_x000D_
Número de equipos_x000D_
Uno (1)_x000D_
Serie_x000D_
MONTAPLATOS DW (RT)_x000D_
Marca_x000D_
MITSUBISHI_x000D_
Uso_x000D_
EQ NUEVO / MONTACARGA_x000D_
Capacidad_x000D_
100 Kg_x000D_
Apertura_x000D_
(S)_x000D_
Velocidad_x000D_
0.75 m/s -45 m/min_x000D_
Número de Paradas_x000D_
3_x000D_
Número de Entradas_x000D_
3 Frontal; (1D-1G)_x000D_
Operación_x000D_
SEN_x000D_
Recorrido_x000D_
20.000 mm_x000D_
Regulación_x000D_
Fabricado bajo normas JIS (Japonesa) /MELCO STD_x000D_
Control_x000D_
VFGLC, Voltaje Variable y Frecuencia Variable_x000D_
Sistema de nivelación_x000D_
Controlado electrónicamente por microprocesador y renivelación automática con una precisión de, más o menos 5 mm._x000D_
Ancho y altura útil de entrada_x000D_
750 mm X 900 mm_x000D_
Medidas interiores de cabina_x000D_
750 mm de ancho X 750 mm de fondo X 900 mm de alto._x000D_
Procedencia_x000D_
Parte importada (máquina, control, señalización, transmisión de señales, guías y seguros), de nuestras plantas de Japón. La cabina, puertas, bases de máquina, contrapeso, soportes de guías, etc. de nuestra planta de Bello-Antioquia._x000D_
Diseño Y Acabados_x000D_
Puerta de Cabina_x000D_
ACERO INOXIDABLE_x000D_
Paneles laterales y posterior_x000D_
ACERO INOXIDABLE_x000D_
Zócalo_x000D_
ACERO INOXIDABLE_x000D_
_x000D_
Especificaciones Técnicas_x000D_
Ancho y fondo de pozo por ascensor_x000D_
995 mm X 885 mm_x000D_
Ancho y fondo de sala de máquinas por ascensor_x000D_
995 mm X 885 mm_x000D_
Sobre recorrido_x000D_
1650 mm_x000D_
Profundidad mínima del foso de amortiguadores_x000D_
650 mm_x000D_
Energía de trabajo_x000D_
208 V</t>
  </si>
  <si>
    <t>CONTRATO CONSULTORÍA N° 221. OBJETO: ESTUDIOS Y DISEÑOS ARQUITECTÓNICOS, DE INGENIERÍA Y COMPLEMENTARIOS, CEFE LAS COMETAS SECRETARIA DISTRITAL DE CULTURA.                                                   Ascensor Edificio Deportivo (1970 x 1788 mm POZO, 20,6M DE RECORRIDO, 6 PARADAS, SIMPLEX) _x000D_
Ascensor EdifiDeportivo 1970 x1788 mm POZO 20,6 RECORRIDO 6PA SIMPLEX</t>
  </si>
  <si>
    <t>para el costo de cable trifilar se establece el precio del alambre N°12 AWG-THHN y se triplica en su valor. (CIO-101422) $714X3 =  $2.142,00</t>
  </si>
  <si>
    <t>15-ABR-2019 NO USAR. DIRIGIRSE A CIO I-104318.</t>
  </si>
  <si>
    <t>UPS 15 KVA TRIFASICA CEFE COMETAS_x000D_
_x000D_
SUMINISTRO_x000D_
_x000D_
VER CONTRATO CONSULTORIA CENTRO DEPORTIVO,_x000D_
RECREATIVO Y CULTURAL – CDRC COMETAS (Especificaciones Técnicas)</t>
  </si>
  <si>
    <t>Arbol Nazareno</t>
  </si>
  <si>
    <t>Transformador tipo seco clase H 400 KVA 208/440 V_x000D_
_x000D_
SUMINISTRO_x000D_
_x000D_
VER CONTRATO CONSULTORIA CENTRO DEPORTIVO,_x000D_
RECREATIVO Y CULTURAL – CDRC COMETAS (Especificaciones Técnicas)</t>
  </si>
  <si>
    <t>DESCRIPCIÓN:_x000D_
_x000D_
_x000D_
Aislante acústico tipo Black Theater APU CEFE las Cometas-Consultoria EEAB</t>
  </si>
  <si>
    <t>RENDIMIENTO   41.70 UN / M2</t>
  </si>
  <si>
    <t xml:space="preserve">CONTRATO CONSULTORÍA N° 221
OBJETO:ESTUDIOS Y DISEÑOS ARQUITECTÓNICOS, DE INGENIERÍA Y COMPLEMENTARIOS, CEFE LAS COMETAS_x000D_
SECRETARIA DISTRITAL DE CULTURA_x000D_
Suministro e instalación de equipo de bombeo para protección contra incendio que consta de un tablero de control, una Bomba eléctrica de impulsión de 15,76 l/s (250 GPM) tipo centrífuga que funcione a una presión de 209 PSI accionada por un motor de 125 HP (potencia teórica) y 3500 RPM.    </t>
  </si>
  <si>
    <t>Caja de cambio de nivel según norma CODENSA AE287-1</t>
  </si>
  <si>
    <t>Guardaescoba 6.8 x 1.3 cm 2.4 m PARA PISO LAMINADO_x000D_
_x000D_
VER CONTRATO CONSULTORIA CENTRO DEPORTIVO,_x000D_
RECREATIVO Y CULTURAL – CDRC COMETAS (Especificaciones Técnicas)</t>
  </si>
  <si>
    <t>Piso Laminado 10 milímetros AC5-35 CEFE COMETAS SUMINISTRO_x000D_
_x000D_
VER CONTRATO CONSULTORIA CENTRO DEPORTIVO,_x000D_
RECREATIVO Y CULTURAL – CDRC COMETAS (Especificaciones Técnicas)</t>
  </si>
  <si>
    <t>CONSUTORIA COMETAS - CRDC_x000D_
_x000D_
PANELEX - EXTERIORES F-60 UNA CARA ACABADO MATE ROBLE LINEAL 1467</t>
  </si>
  <si>
    <t>CONSULTORIA COMETAS - CRDC_x000D_
_x000D_
ESTRUCTURA EN TUBO DE 1-1/2 X 1-1/2 PARA INSTALACION DE PANELEX</t>
  </si>
  <si>
    <t>44191</t>
  </si>
  <si>
    <t>Juego Villa primera infancia  2-5 años Cap:1-30 niños  P.N_x000D_
Selección STC 20184000501243 – Precio uso exclusivo parque de los niños_x000D_
_x000D_
CARACTERISTICAS_x000D_
_x000D_
Capacidad: 1-30 niños_x000D_
Edad sugerida: 2 a 5 años                                                                   _x000D_
Altura Crítica de Caída:  1.22 m _x000D_
Área de Seguridad: 73.86 m2_x000D_
Medidas por modulo (Largo, Ancho, Alto): Varia por cada unidad ver ficha. 4,57 x 8 x 3,56 m_x000D_
_x000D_
Funciones lúdicas: Encontrarse, Escalar, Trepar, Atravesar, manipular, equilibrio, imaginar._x000D_
_x000D_
MATERIALES_x000D_
_x000D_
Aluminio anodizado_x000D_
_x000D_
El aluminio anodizado. Los paneles de los escaladores están hechos de aluminio reciclado, texturizado y anodizado. Esta superficie libre de óxido refracta la luz solar para una escalada cómoda durante todo el verano y prácticamente no requiere mantenimiento. Y tiene buen agarre, por lo que ayuda a los niños a maniobrar con seguridad a través de sus escaladas más pesadas. Paneles en plata fresca; Soportes de acero en cualquier color._x000D_
_x000D_
Acero galvanizado_x000D_
_x000D_
Solo usamos acero galvanizado para la máxima durabilidad. Todas las piezas de acero galvanizado tienen un acabado ProShield para una óptima resistencia a la corrosión, estabilidad UV y retención de brillo_x000D_
_x000D_
GripX_x000D_
_x000D_
GripX es un material de grado marino HDPE (polietileno de alta densidad) estabilizado con UV. La textura antideslizante especialmente diseñada mejora la tracción y la apariencia. Fácil de limpiar y soporta duras condiciones climáticas._x000D_
_x000D_
Acero galvanizado por inmersión en caliente_x000D_
_x000D_
Al sumergir completamente el acero en un baño de zinc fundido, el zinc reacciona con el acero para formar una serie de capas múltiples. Estas capas intermetálicas lo hacen altamente resistente a la corrosión, al tiempo que crean un aspecto único para los diseños de su patio de recreo._x000D_
_x000D_
Material Permalene_x000D_
_x000D_
Los paneles de Permalene de 3/4 "de espesor para paneles de juego interactivos, mesas, asideros y letreros. El distintivo núcleo negro en estos paneles es el resultado de combinar y reciclar plástico de color_x000D_
_x000D_
ProGuard Finish_x000D_
_x000D_
¡Diferencia que puedes ver! ProGuard es un acabado súper resistente aplicado de serie a todas las cadenas de columpio de Landscape Structures que son al menos dos veces más resistentes a la corrosión que las cadenas de acero galvanizado._x000D_
_x000D_
Acabado ProShield_x000D_
_x000D_
El acabado ProShield es una combinación inteligente de belleza y fuerza. Resistente que aumenta sustancialmente la durabilidad de nuestros productos. Hemos combinado una imprimación especialmente formulada con una capa superior de pintura en polvo de grado arquitectónico de alta calidad. El resultado es una mayor longevidad, una mayor protección contra los fuertes rayos UV, la prevención de la corrosión y un mejor rendimiento del producto. Primero notará el color vibrante y duradero y el acabado más brillante. Apreciará el hecho de que algo tan atractivo también reduce la corrosión y el astillado, lo que requiere menos mantenimiento. Está disponible en todos los grandes colores. Y se recupera el imprimador epóxico en el proceso, eliminando el polvo residual._x000D_
_x000D_
Madera plástica reciclada_x000D_
_x000D_
Parece madera, pero son más duraderos y más fáciles de limpiar. Creado a partir de material de polietileno estabilizado con UV de alta densidad 100% reciclado para evitar el combamiento en el sol directo. El espesor del material varía según el individuo_x000D_
_x000D_
Polietileno moldeado rotacionalmente_x000D_
_x000D_
El material de polietileno moldeado por rotación de alta resistencia garantiza resistencia y durabilidad a la vez que resiste el agrietamiento, el desvanecimiento y la descamación. Los componentes construidos de polietileno de doble pared durable tienen seguridad incorporada y son fáciles de instalar._x000D_
_x000D_
Cables de escalada reforzados con acero_x000D_
_x000D_
Los cables reforzados con acero brindan años de diversión segura e hinchable. Hecho de cable de acero galvanizado de seis vueltas, envuelto en poliéster y tejido apretadamente. Estos cables resistentes a la abrasión y de color estable son extremadamente duraderos y resistentes al vandalismo._x000D_
_x000D_
SteelX_x000D_
_x000D_
SteelX de larga duración, súper sostenible. Diseñados para resistir las demandas más extremas, SteelX resistente a los vándalos ofrece una opción resistente para parques infantiles en todas partes. SteelX está hecho de acero de calibre 14, las piezas se cortan con láser, luego se galvanizan y se les da un acabado ProShield para proporcionar protección contra el clima, la corrosión y el fuego. Se utiliza para paneles resistentes, techos y componentes de juego._x000D_
_x000D_
TenderTuff Coating_x000D_
_x000D_
Para cadenas de columpios, asideros, barreras de tuberías, ruedas, anillos, etc. Disponible en Rojo, Tostado, Azul, Marrón y Gris. Aísla contra las temperaturas extremas y proporciona una superficie de agarre más segura en comparación con el metal pintado_x000D_
_x000D_
Respaldos y puntos de apoyo con resina de poliéster texturizado_x000D_
_x000D_
Empuñaduras y asideros duraderos y fáciles de agarrar hechos de resina de poliéster de baja densidad y resistente a los rayos UV. Lo suficientemente grande para garantizar agarres seguros, se siente como el gimnasio de escalada._x000D_
_x000D_
_x000D_
Garantía limitada: La garantía comenzará en la fecha de la factura y terminará al final del período indicado por cada cobertura. _x000D_
_x000D_
La garantía indicada es válida ÚNICAMENTE si los productos y estructuras son: montados apropiadamente y de acuerdo con el plan de distribución y / o las instrucciones de instalación proporcionados por el fabricante. Si el equipamiento esta sujeto a un uso correcto para el que fueron diseñados; No sujetos a vandalismo, mal uso, descuido, accidente o adición de elementos no autorizados o sustitución de piezas; No movido, en su totalidad o en parte, después de su instalación inicial; Y no modificado, alterado o reparado por personas que no sean autorizadas por el fabricante o sus representantes establecidos, afecte la condición o el funcionamiento de las estructuras._x000D_
Esta garantía no cubre:_x000D_
1) Daños intencionales, tales como, abolladuras, deterioro por vandalismo,_x000D_
2) daños debidos al uso y desgaste normal._x000D_
3) daños debidos a catástrofes ambientales, tales como aluviones, inundaciones, relámpagos, tornados, tormentas_x000D_
de arena, terremotos, tornados, etc..._x000D_
4) daños debidos a "Factores Ambientales", tales como arena soplada por el viento, pulverización de sal o emisiones_x000D_
atmosféricas de fuentes industriales._x000D_
PERIODOS DE GARANTIAS_x000D_
_x000D_
GARANTIA ILIMITADA en postes de acero y aluminio, herrajes de acero inoxidable, abrazaderas, perchas de la cubierta, casquillos del poste, y piezas de aluminio del molde, excepto como especificado de otra manera abajo._x000D_
_x000D_
25 AÑOS en Modelo Spring Mates- Fundiciones de aluminio._x000D_
• 15 AÑOS en todas las cubiertas y escaleras de acero perforadas, rieles de acero, piezas soldadas, componentes de plástico moldeado en rotación y de plástico, madera de plástico reciclado, paneles de techo, diapositivas de acero inoxidable._x000D_
Piezas tubulares de acero, salvo que se especifique lo contrario por tipo de familia de producto._x000D_
• 10 AÑOS en señalización de fibra de vidrio, tejido y componentes de sombra, asientos abatibles, cable de acero, todos los Centros de Diversión y Estructuras de juego y pre-moldeado polyfibra O productos de hormigón armado. La garantía de los productos de hormigón prefabricados no cubre las virutas menores, las grietas o la eflorescencia._x000D_
• 5 AÑOS en todos los juegos simples estructuras de juego; y líneas específicas, piezas de rodadura; Bobina de acero y resortes C; Paneles especiales de madera y policarbonato; Y los servicios del sitio incluyendo todos los bancos, mesas, recipientes de basura y bastidores para bicicletas._x000D_
• 2 AÑOS en Productos de juego electrónicos, cadena de oscilación, clavijas de oscilación, hardware de fijación galvanizado oscilante, parachoques de goma moldeados; Asideros, asientos giratorios y cualquier otro material no cubierto arriba. _x000D_
_x000D_
La garantía no incluye mal uso o vandalismo, o desgastes normales por su uso. _x000D_
_x000D_
MANTENIMIENTO_x000D_
_x000D_
SEMESTRAL_x000D_
??Lavado con agua dulce general, de modo de eliminar las acumulaciones de polvo, tierra, sales y otros elementos del ambiente. _x000D_
??Revisión y reparación de ralladuras en la pintura, para evitar que pudiera afectar la corrosión. _x000D_
??Limpieza y lavado como remoción de pinturas o dibujos (grafitis), aplicación posterior de sello anti-grafiti, lo que evita la penetración del rayado en los elementos. _x000D_
??Revisar en forma muy rigurosa toda la dotación de pernos, tornillos y golillas. Reapretar todo aquel que pudiera haberse soltado debido al uso. El juego de cuerdas se debe generar un re-aprete de pernería después de un mes instalado. _x000D_
??Revisar todas las fundaciones de anclajes al suelo, cuidando que no se produzcan solturas anormales. _x000D_
_x000D_
Este mantenimiento se realiza dos (2) veces por año en las fechas acordadas previamente con la entidad y se presentan los soportes físicos y digitales a la persona designada por la entidad. _x000D_
_x000D_
El proveedor cubre la reparación y cambio de partes que estén cobijadas por la garantía, en caso de partes que requieran reparación o cambio, pero no estén cubiertas por la garantía (ejemplo: vandalismo entre otros), de existir piezas no cubiertas por la garantía se informara oportunamente a la entidad (Con el fin de evaluar la adquisición, según se estime conveniente). El proveedor cubrirá la mano de obra de la reparación o cambio del mismo elemento. _x000D_
_x000D_
(Verificar condiciones de cimentación, según ficha técnica y condiciones del terreno). Incluye suministro, transporte e instalación sin la obra civil._x000D_
_x000D_
Para mayor información ver ficha técnica, manual de mantenimiento y de instalación del fabricante.</t>
  </si>
  <si>
    <t>Insumos correspondiente al Contrato 3695-2015 Contratar el servicio de mantenimiento preventivo y correctivo del agua de las piscinas para garantizar que cumple con todas las especificaciones previstas por la normatividad vigente, asi como el mantenimiento de equipos electromecanicos ubicados en los parques.                                                                                                             15/10/2021: Actualializado para proceso de selección de operación y mantenimiento de piscinas 2021.</t>
  </si>
  <si>
    <t>PANELEX - EXTERIORES F-60 UNA CARA ACABADO MATE ROBLE LINEAL 1467_x000D_
_x000D_
SUMINISTRO._x000D_
_x000D_
VER CONTRATO CONSULTORIA CENTRO DEPORTIVO,_x000D_
RECREATIVO Y CULTURAL – CDRC COMETAS (Especificaciones Técnicas)</t>
  </si>
  <si>
    <t>Juego electronico accesible 360 de2-12 añosCap:4 personas_x000D_
Selección STC 20184000501243 – Precio uso exclusivo parque de los niños_x000D_
_x000D_
CARACTERISTICAS_x000D_
_x000D_
Capacidad: 4 niños_x000D_
Edad sugerida: 2 a 12 años                                                                   _x000D_
Altura Crítica de Caída: _x000D_
Área de Seguridad: 45.5_x000D_
Medidas por modulo (Largo, Ancho, Alto): Varia por cada unidad ver ficha. 3,7 x 4,3 x 2,3m_x000D_
_x000D_
Funciones lúdicas: Encontrarse, Escalar, Trepar, Atravesar, manipular, equilibrio, imaginar._x000D_
_x000D_
MATERIALES_x000D_
_x000D_
Aluminio anodizado_x000D_
_x000D_
El aluminio anodizado. Los paneles de los escaladores están hechos de aluminio reciclado, texturizado y anodizado. Esta superficie libre de óxido refracta la luz solar para una escalada cómoda durante todo el verano y prácticamente no requiere mantenimiento. Y tiene buen agarre, por lo que ayuda a los niños a maniobrar con seguridad a través de sus escaladas más pesadas. Paneles en plata fresca; Soportes de acero en cualquier color._x000D_
_x000D_
Acero galvanizado_x000D_
_x000D_
Solo usamos acero galvanizado para la máxima durabilidad. Todas las piezas de acero galvanizado tienen un acabado ProShield para una óptima resistencia a la corrosión, estabilidad UV y retención de brillo_x000D_
_x000D_
GripX_x000D_
_x000D_
GripX es un material de grado marino HDPE (polietileno de alta densidad) estabilizado con UV. La textura antideslizante especialmente diseñada mejora la tracción y la apariencia. Fácil de limpiar y soporta duras condiciones climáticas._x000D_
_x000D_
Acero galvanizado por inmersión en caliente_x000D_
_x000D_
Al sumergir completamente el acero en un baño de zinc fundido, el zinc reacciona con el acero para formar una serie de capas múltiples. Estas capas intermetálicas lo hacen altamente resistente a la corrosión, al tiempo que crean un aspecto único para los diseños de su patio de recreo._x000D_
_x000D_
Material Permalene_x000D_
_x000D_
Los paneles de Permalene de 3/4 "de espesor para paneles de juego interactivos, mesas, asideros y letreros. El distintivo núcleo negro en estos paneles es el resultado de combinar y reciclar plástico de color_x000D_
_x000D_
ProGuard Finish_x000D_
_x000D_
¡Diferencia que puedes ver! ProGuard es un acabado súper resistente aplicado de serie a todas las cadenas de columpio de Landscape Structures que son al menos dos veces más resistentes a la corrosión que las cadenas de acero galvanizado._x000D_
_x000D_
Acabado ProShield_x000D_
_x000D_
El acabado ProShield es una combinación inteligente de belleza y fuerza. Resistente que aumenta sustancialmente la durabilidad de nuestros productos. Hemos combinado una imprimación especialmente formulada con una capa superior de pintura en polvo de grado arquitectónico de alta calidad. El resultado es una mayor longevidad, una mayor protección contra los fuertes rayos UV, la prevención de la corrosión y un mejor rendimiento del producto. Primero notará el color vibrante y duradero y el acabado más brillante. Apreciará el hecho de que algo tan atractivo también reduce la corrosión y el astillado, lo que requiere menos mantenimiento. Está disponible en todos los grandes colores. Y se recupera el imprimador epóxico en el proceso, eliminando el polvo residual._x000D_
_x000D_
Madera plástica reciclada_x000D_
_x000D_
Parece madera, pero son más duraderos y más fáciles de limpiar. Creado a partir de material de polietileno estabilizado con UV de alta densidad 100% reciclado para evitar el combamiento en el sol directo. El espesor del material varía según el individuo_x000D_
_x000D_
Polietileno moldeado rotacionalmente_x000D_
_x000D_
El material de polietileno moldeado por rotación de alta resistencia garantiza resistencia y durabilidad a la vez que resiste el agrietamiento, el desvanecimiento y la descamación. Los componentes construidos de polietileno de doble pared durable tienen seguridad incorporada y son fáciles de instalar._x000D_
_x000D_
Cables de escalada reforzados con acero_x000D_
_x000D_
Los cables reforzados con acero brindan años de diversión segura e hinchable. Hecho de cable de acero galvanizado de seis vueltas, envuelto en poliéster y tejido apretadamente. Estos cables resistentes a la abrasión y de color estable son extremadamente duraderos y resistentes al vandalismo._x000D_
_x000D_
SteelX_x000D_
_x000D_
SteelX de larga duración, súper sostenible. Diseñados para resistir las demandas más extremas, SteelX resistente a los vándalos ofrece una opción resistente para parques infantiles en todas partes. SteelX está hecho de acero de calibre 14, las piezas se cortan con láser, luego se galvanizan y se les da un acabado ProShield para proporcionar protección contra el clima, la corrosión y el fuego. Se utiliza para paneles resistentes, techos y componentes de juego._x000D_
_x000D_
TenderTuff Coating_x000D_
_x000D_
Para cadenas de columpios, asideros, barreras de tuberías, ruedas, anillos, etc. Disponible en Rojo, Tostado, Azul, Marrón y Gris. Aísla contra las temperaturas extremas y proporciona una superficie de agarre más segura en comparación con el metal pintado_x000D_
_x000D_
Respaldos y puntos de apoyo con resina de poliéster texturizado_x000D_
_x000D_
Empuñaduras y asideros duraderos y fáciles de agarrar hechos de resina de poliéster de baja densidad y resistente a los rayos UV. Lo suficientemente grande para garantizar agarres seguros, se siente como el gimnasio de escalada._x000D_
_x000D_
_x000D_
Garantía limitada: La garantía comenzará en la fecha de la factura y terminará al final del período indicado por cada cobertura. _x000D_
_x000D_
La garantía indicada es válida ÚNICAMENTE si los productos y estructuras son: montados apropiadamente y de acuerdo con el plan de distribución y / o las instrucciones de instalación proporcionados por el fabricante. Si el equipamiento esta sujeto a un uso correcto para el que fueron diseñados; No sujetos a vandalismo, mal uso, descuido, accidente o adición de elementos no autorizados o sustitución de piezas; No movido, en su totalidad o en parte, después de su instalación inicial; Y no modificado, alterado o reparado por personas que no sean autorizadas por el fabricante o sus representantes establecidos, afecte la condición o el funcionamiento de las estructuras._x000D_
Esta garantía no cubre:_x000D_
1) Daños intencionales, tales como, abolladuras, deterioro por vandalismo,_x000D_
2) daños debidos al uso y desgaste normal._x000D_
3) daños debidos a catástrofes ambientales, tales como aluviones, inundaciones, relámpagos, tornados, tormentas_x000D_
de arena, terremotos, tornados, etc..._x000D_
4) daños debidos a "Factores Ambientales", tales como arena soplada por el viento, pulverización de sal o emisiones_x000D_
atmosféricas de fuentes industriales._x000D_
PERIODOS DE GARANTIAS_x000D_
_x000D_
GARANTIA ILIMITADA en postes de acero y aluminio, herrajes de acero inoxidable, abrazaderas, perchas de la cubierta, casquillos del poste, y piezas de aluminio del molde, excepto como especificado de otra manera abajo._x000D_
_x000D_
25 AÑOS en Modelo Spring Mates- Fundiciones de aluminio._x000D_
• 15 AÑOS en todas las cubiertas y escaleras de acero perforadas, rieles de acero, piezas soldadas, componentes de plástico moldeado en rotación y de plástico, madera de plástico reciclado, paneles de techo, diapositivas de acero inoxidable._x000D_
Piezas tubulares de acero, salvo que se especifique lo contrario por tipo de familia de producto._x000D_
• 10 AÑOS en señalización de fibra de vidrio, tejido y componentes de sombra, asientos abatibles, cable de acero, todos los Centros de Diversión y Estructuras de juego y pre-moldeado polyfibra O productos de hormigón armado. La garantía de los productos de hormigón prefabricados no cubre las virutas menores, las grietas o la eflorescencia._x000D_
• 5 AÑOS en todos los juegos simples estructuras de juego; y líneas específicas, piezas de rodadura; Bobina de acero y resortes C; Paneles especiales de madera y policarbonato; Y los servicios del sitio incluyendo todos los bancos, mesas, recipientes de basura y bastidores para bicicletas._x000D_
• 2 AÑOS en Productos de juego electrónicos, cadena de oscilación, clavijas de oscilación, hardware de fijación galvanizado oscilante, parachoques de goma moldeados; Asideros, asientos giratorios y cualquier otro material no cubierto arriba. _x000D_
_x000D_
La garantía no incluye mal uso o vandalismo, o desgastes normales por su uso. _x000D_
_x000D_
MANTENIMIENTO_x000D_
_x000D_
SEMESTRAL_x000D_
??Lavado con agua dulce general, de modo de eliminar las acumulaciones de polvo, tierra, sales y otros elementos del ambiente. _x000D_
??Revisión y reparación de ralladuras en la pintura, para evitar que pudiera afectar la corrosión. _x000D_
??Limpieza y lavado como remoción de pinturas o dibujos (grafitis), aplicación posterior de sello anti-grafiti, lo que evita la penetración del rayado en los elementos. _x000D_
??Revisar en forma muy rigurosa toda la dotación de pernos, tornillos y golillas. Reapretar todo aquel que pudiera haberse soltado debido al uso. El juego de cuerdas se debe generar un re-aprete de pernería después de un mes instalado. _x000D_
??Revisar todas las fundaciones de anclajes al suelo, cuidando que no se produzcan solturas anormales. _x000D_
_x000D_
Este mantenimiento se realiza dos (2) veces por año en las fechas acordadas previamente con la entidad y se presentan los soportes físicos y digitales a la persona designada por la entidad. _x000D_
_x000D_
El proveedor cubre la reparación y cambio de partes que estén cobijadas por la garantía, en caso de partes que requieran reparación o cambio, pero no estén cubiertas por la garantía (ejemplo: vandalismo entre otros), de existir piezas no cubiertas por la garantía se informara oportunamente a la entidad (Con el fin de evaluar la adquisición, según se estime conveniente). El proveedor cubrirá la mano de obra de la reparación o cambio del mismo elemento. _x000D_
_x000D_
(Verificar condiciones de cimentación, según ficha técnica y condiciones del terreno). Incluye suministro, transporte e instalación sin la obra civil._x000D_
_x000D_
Para mayor información ver ficha técnica, manual de mantenimiento y de instalación del fabricante.</t>
  </si>
  <si>
    <t>Juego columpio hexagonal 5-12 años Cap:6 niños_x000D_
_x000D_
CARACTERISTICAS_x000D_
_x000D_
Edad sugerida: 5-12 años_x000D_
Capacidad: 6 niños_x000D_
Área de Seguridad: 142 m2_x000D_
Medidas: (Largo, Ancho, Alto) 7.7 m  x 6.6 m x 2.7 m_x000D_
Altura Crítica de Caída: 1.4 m_x000D_
Funciones lúdicas:, Encontrarse, columpiarse._x000D_
_x000D_
MATERIALES_x000D_
Postes parales estructurales  en pino Nódico Laminado y estructura travesaño en acero con pintura poliester, sillas con cadena de protección posterior, alma en madera de baja densidad recubierta con espumas rígidas de poliuretano._x000D_
_x000D_
_x000D_
GARANTIAS:_x000D_
_x000D_
25 años: contra fallas debidas a defectos de materiales o producción en componentes estructurales de acero y componentes de acero inoxidable (por ejemplo, deslizadores). _x000D_
20 años: contra fallas debidas a defectos de materiales o producción en componentes de HPL y paneles de HDPE. _x000D_
15 años: contra fallas debidas a pudrición severa en postes de madera blanda de ingeniería estructural o madera dura modificada, y contra fallas debidas a defectos de producción en acero estructural para componentes de juego altamente dinámicos _x000D_
10 años: contra fallas debidas a defectos de fabricación o materiales en maderas blandas de ingeniería no estructural y en todas las partes de acero y metal galvanizado y otras partes no pintadas; contra el fracaso debido a la pudrición severa en Robinia. _x000D_
5 años: contra fallas debidas a defectos de materiales o producción en resortes, partes metálicas pintadas (que constituyen corrosión significativa), construcciones de plástico y redes. _x000D_
2 años: contra fallas debidas a defectos de materiales o producción de piezas móviles, incluidas partes de caucho (por ejemplo, asientos abatibles, baldosas de caucho), madera contrachapada y para todos los demás productos en general._x000D_
_x000D_
MANTENIMIENTO_x000D_
_x000D_
El de mantenimiento contempla 12 inspecciones anuales (frecuencia mensual), 10 inspecciones visuales y de ajuste de piezas y 2 mantenimientos grandes cada 6 meses en donde se incluye lavado, ajustes más profundos y detallados y una capa de silicona para protección del juego. No contempla mantenimientos correctivos      _x000D_
El alcance del mantenimiento contempla inspección de uniones, cambio de tornillería, repuestos como tapas y capuchones anti vandálicos, lavado general del equipo semestral y anual. (No contempla repuestos como parales, postes, redes, rodaderos o algún elemento de la estructura en caso de requerirse se informará oportunamente para adelantar el proceso de adquisición por parte del IDRD)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</si>
  <si>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CONSULTORIA COMETAS CRDC_x000D_
_x000D_
APU: Aislante Celulósico Proyectado				_x000D_
				_x000D_
INSUMO CREADO:Celulosa proyectada-CRDC-COMETAS</t>
  </si>
  <si>
    <t>CONSULTORIA CEFE COMETAS. _x000D_
_x000D_
APU: Cielo Raso Acustico Listones de MDF_x000D_
_x000D_
SUMINISTRO DE LISTONES SILENCIA DE 128 X 2400 EN 15 MM (CONFIRMAR SUSTRATO) RANURA 3 MM + PERFORACION RESPALDO, COLOR Y ACABADO POR CONFIRMAR RESPALDO BALANCE CAFÉ_x000D_
_x000D_
Caracteristicas:_x000D_
_x000D_
Listones elaborados en MDF o aglomerado de partículas con resistencia a la humedad. Frentes enchapados con laminado de alta presión ranurados y respaldos perforados recubiertos con tela no tejida de 22 micras. _x000D_
Los listones con propiedades acústicas pueden ser usados en espacios en donde sea necesario controlar o disminuir los ruidos generados por diferentes fuentes. Ideales para teatros, salas de reunión, auditorios, cafeterías, restaurantes, salones, plazoletas de comida e iglesias, entre otros. La instalación de estos listones se realiza sobre perfilería metálica con clip de seguridad y antisísmica, para garantizar una instalación duradera y segura._x000D_
_x000D_
CARACTERÍSTICAS PRINCIPALES LISTON A:_x000D_
_x000D_
-	Dimensiones: Alto 12.8 cm x Largo 120 cm x Espesor 1.5 cm_x000D_
-	Color opción    Por definir _x000D_
-	Ranurado frontal de 3 mm cada 16 mm_x000D_
-	Absorción hasta del 75% del sonido._x000D_
-	Recubrimientos certificados GREENGUARD.</t>
  </si>
  <si>
    <t>CONSULTORIA COMETAS CRDC_x000D_
_x000D_
APU: Cielo Raso Acustico en Listones de MDF				_x000D_
				_x000D_
				_x000D_
SUMINISTRO DE ESTRUCTURA PARA COLOCACION DE LISTONES ACUSTICOS SILENCIA</t>
  </si>
  <si>
    <t>Juego muro electronico de 2-12 años Cap:4 niños P.N_x000D_
Selección STC radicado 20194100123453_x000D_
Selección STC 20184000501243 – Precio uso exclusivo parque de los niños_x000D_
_x000D_
CARACTERISTICAS_x000D_
_x000D_
Capacidad: 4 niños_x000D_
Edad sugerida: 2 a 12 años                                                                   _x000D_
Altura Crítica de Caída:  _x000D_
Área de Seguridad: 45.5_x000D_
Medidas por modulo (Largo, Ancho, Alto): Varia por cada unidad ver ficha.1,2 x 4,4 x 2,1 m_x000D_
Funciones lúdicas: Encontrarse, Escalar, Trepar, Atravesar, manipular, equilibrio, imaginar._x000D_
_x000D_
MATERIALES_x000D_
_x000D_
Aluminio anodizado_x000D_
_x000D_
El aluminio anodizado. Los paneles de los escaladores están hechos de aluminio reciclado, texturizado y anodizado. Esta superficie libre de óxido refracta la luz solar para una escalada cómoda durante todo el verano y prácticamente no requiere mantenimiento. Y tiene buen agarre, por lo que ayuda a los niños a maniobrar con seguridad a través de sus escaladas más pesadas. Paneles en plata fresca; Soportes de acero en cualquier color._x000D_
_x000D_
Acero galvanizado_x000D_
_x000D_
Solo usamos acero galvanizado para la máxima durabilidad. Todas las piezas de acero galvanizado tienen un acabado ProShield para una óptima resistencia a la corrosión, estabilidad UV y retención de brillo_x000D_
_x000D_
GripX_x000D_
_x000D_
GripX es un material de grado marino HDPE (polietileno de alta densidad) estabilizado con UV. La textura antideslizante especialmente diseñada mejora la tracción y la apariencia. Fácil de limpiar y soporta duras condiciones climáticas._x000D_
_x000D_
Acero galvanizado por inmersión en caliente_x000D_
_x000D_
Al sumergir completamente el acero en un baño de zinc fundido, el zinc reacciona con el acero para formar una serie de capas múltiples. Estas capas intermetálicas lo hacen altamente resistente a la corrosión, al tiempo que crean un aspecto único para los diseños de su patio de recreo._x000D_
_x000D_
Material Permalene_x000D_
_x000D_
Los paneles de Permalene de 3/4 "de espesor para paneles de juego interactivos, mesas, asideros y letreros. El distintivo núcleo negro en estos paneles es el resultado de combinar y reciclar plástico de color_x000D_
_x000D_
ProGuard Finish_x000D_
_x000D_
¡Diferencia que puedes ver! ProGuard es un acabado súper resistente aplicado de serie a todas las cadenas de columpio de Landscape Structures que son al menos dos veces más resistentes a la corrosión que las cadenas de acero galvanizado._x000D_
_x000D_
Acabado ProShield_x000D_
_x000D_
El acabado ProShield es una combinación inteligente de belleza y fuerza. Resistente que aumenta sustancialmente la durabilidad de nuestros productos. Hemos combinado una imprimación especialmente formulada con una capa superior de pintura en polvo de grado arquitectónico de alta calidad. El resultado es una mayor longevidad, una mayor protección contra los fuertes rayos UV, la prevención de la corrosión y un mejor rendimiento del producto. Primero notará el color vibrante y duradero y el acabado más brillante. Apreciará el hecho de que algo tan atractivo también reduce la corrosión y el astillado, lo que requiere menos mantenimiento. Está disponible en todos los grandes colores. Y se recupera el imprimador epóxico en el proceso, eliminando el polvo residual._x000D_
_x000D_
Madera plástica reciclada_x000D_
_x000D_
Parece madera, pero son más duraderos y más fáciles de limpiar. Creado a partir de material de polietileno estabilizado con UV de alta densidad 100% reciclado para evitar el combamiento en el sol directo. El espesor del material varía según el individuo_x000D_
_x000D_
Polietileno moldeado rotacionalmente_x000D_
_x000D_
El material de polietileno moldeado por rotación de alta resistencia garantiza resistencia y durabilidad a la vez que resiste el agrietamiento, el desvanecimiento y la descamación. Los componentes construidos de polietileno de doble pared durable tienen seguridad incorporada y son fáciles de instalar._x000D_
_x000D_
Cables de escalada reforzados con acero_x000D_
_x000D_
Los cables reforzados con acero brindan años de diversión segura e hinchable. Hecho de cable de acero galvanizado de seis vueltas, envuelto en poliéster y tejido apretadamente. Estos cables resistentes a la abrasión y de color estable son extremadamente duraderos y resistentes al vandalismo._x000D_
_x000D_
SteelX_x000D_
_x000D_
SteelX de larga duración, súper sostenible. Diseñados para resistir las demandas más extremas, SteelX resistente a los vándalos ofrece una opción resistente para parques infantiles en todas partes. SteelX está hecho de acero de calibre 14, las piezas se cortan con láser, luego se galvanizan y se les da un acabado ProShield para proporcionar protección contra el clima, la corrosión y el fuego. Se utiliza para paneles resistentes, techos y componentes de juego._x000D_
_x000D_
TenderTuff Coating_x000D_
_x000D_
Para cadenas de columpios, asideros, barreras de tuberías, ruedas, anillos, etc. Disponible en Rojo, Tostado, Azul, Marrón y Gris. Aísla contra las temperaturas extremas y proporciona una superficie de agarre más segura en comparación con el metal pintado_x000D_
_x000D_
Respaldos y puntos de apoyo con resina de poliéster texturizado_x000D_
_x000D_
Empuñaduras y asideros duraderos y fáciles de agarrar hechos de resina de poliéster de baja densidad y resistente a los rayos UV. Lo suficientemente grande para garantizar agarres seguros, se siente como el gimnasio de escalada._x000D_
_x000D_
_x000D_
Garantía limitada: La garantía comenzará en la fecha de la factura y terminará al final del período indicado por cada cobertura. _x000D_
_x000D_
La garantía indicada es válida ÚNICAMENTE si los productos y estructuras son: montados apropiadamente y de acuerdo con el plan de distribución y / o las instrucciones de instalación proporcionados por el fabricante. Si el equipamiento esta sujeto a un uso correcto para el que fueron diseñados; No sujetos a vandalismo, mal uso, descuido, accidente o adición de elementos no autorizados o sustitución de piezas; No movido, en su totalidad o en parte, después de su instalación inicial; Y no modificado, alterado o reparado por personas que no sean autorizadas por el fabricante o sus representantes establecidos, afecte la condición o el funcionamiento de las estructuras._x000D_
Esta garantía no cubre:_x000D_
1) Daños intencionales, tales como, abolladuras, deterioro por vandalismo,_x000D_
2) daños debidos al uso y desgaste normal._x000D_
3) daños debidos a catástrofes ambientales, tales como aluviones, inundaciones, relámpagos, tornados, tormentas_x000D_
de arena, terremotos, tornados, etc..._x000D_
4) daños debidos a "Factores Ambientales", tales como arena soplada por el viento, pulverización de sal o emisiones_x000D_
atmosféricas de fuentes industriales._x000D_
PERIODOS DE GARANTIAS_x000D_
_x000D_
GARANTIA ILIMITADA en postes de acero y aluminio, herrajes de acero inoxidable, abrazaderas, perchas de la cubierta, casquillos del poste, y piezas de aluminio del molde, excepto como especificado de otra manera abajo._x000D_
_x000D_
25 AÑOS en Modelo Spring Mates- Fundiciones de aluminio._x000D_
• 15 AÑOS en todas las cubiertas y escaleras de acero perforadas, rieles de acero, piezas soldadas, componentes de plástico moldeado en rotación y de plástico, madera de plástico reciclado, paneles de techo, diapositivas de acero inoxidable._x000D_
Piezas tubulares de acero, salvo que se especifique lo contrario por tipo de familia de producto._x000D_
• 10 AÑOS en señalización de fibra de vidrio, tejido y componentes de sombra, asientos abatibles, cable de acero, todos los Centros de Diversión y Estructuras de juego y pre-moldeado polyfibra O productos de hormigón armado. La garantía de los productos de hormigón prefabricados no cubre las virutas menores, las grietas o la eflorescencia._x000D_
• 5 AÑOS en todos los juegos simples estructuras de juego; y líneas específicas, piezas de rodadura; Bobina de acero y resortes C; Paneles especiales de madera y policarbonato; Y los servicios del sitio incluyendo todos los bancos, mesas, recipientes de basura y bastidores para bicicletas._x000D_
• 2 AÑOS en Productos de juego electrónicos, cadena de oscilación, clavijas de oscilación, hardware de fijación galvanizado oscilante, parachoques de goma moldeados; Asideros, asientos giratorios y cualquier otro material no cubierto arriba. _x000D_
_x000D_
La garantía no incluye mal uso o vandalismo, o desgastes normales por su uso. _x000D_
_x000D_
MANTENIMIENTO_x000D_
_x000D_
SEMESTRAL_x000D_
??Lavado con agua dulce general, de modo de eliminar las acumulaciones de polvo, tierra, sales y otros elementos del ambiente. _x000D_
??Revisión y reparación de ralladuras en la pintura, para evitar que pudiera afectar la corrosión. _x000D_
??Limpieza y lavado como remoción de pinturas o dibujos (grafitis), aplicación posterior de sello anti-grafiti, lo que evita la penetración del rayado en los elementos. _x000D_
??Revisar en forma muy rigurosa toda la dotación de pernos, tornillos y golillas. Reapretar todo aquel que pudiera haberse soltado debido al uso. El juego de cuerdas se debe generar un re-aprete de pernería después de un mes instalado. _x000D_
??Revisar todas las fundaciones de anclajes al suelo, cuidando que no se produzcan solturas anormales. _x000D_
_x000D_
Este mantenimiento se realiza dos (2) veces por año en las fechas acordadas previamente con la entidad y se presentan los soportes físicos y digitales a la persona designada por la entidad. _x000D_
_x000D_
El proveedor cubre la reparación y cambio de partes que estén cobijadas por la garantía, en caso de partes que requieran reparación o cambio, pero no estén cubiertas por la garantía (ejemplo: vandalismo entre otros), de existir piezas no cubiertas por la garantía se informara oportunamente a la entidad (Con el fin de evaluar la adquisición, según se estime conveniente). El proveedor cubrirá la mano de obra de la reparación o cambio del mismo elemento. _x000D_
_x000D_
(Verificar condiciones de cimentación, según ficha técnica y condiciones del terreno). Incluye suministro, transporte e instalación sin la obra civil._x000D_
_x000D_
Para mayor información ver ficha técnica, manual de mantenimiento y de instalación del fabricante.</t>
  </si>
  <si>
    <t>Telescopic Seating:_x000D_
* Seat Model: NBF-2 (Auto Tip-Up chair with PC armrest)._x000D_
* Seat/Back: HPDE Blow molded Upholstered cushion._x000D_
Noiseless Tip-Up mechanism._x000D_
* Seating Capacity: 90 seats, based on 490 mm c.c.)_x000D_
* Platform Depth: 900 mm, Row Riser: 280 mm_x000D_
* Number of rows: 6 rows._x000D_
* Storage: Wall Attached_x000D_
* Platform: Carpet on 18 mm T plywood base._x000D_
* Side Guardrails: Self storing type &amp; demountable type_x000D_
(one side only)._x000D_
* Step Frame (Single steps, 1200 mm W)._x000D_
_x000D_
SUMINISTRO E INSTALACIÓN_x000D_
_x000D_
EL VALOR UNITARIO ESTA DEFINIDO POR EL PROVEEDOR EN 100.675 DOLARES LOS CUALES SE DEBEN MULTIPLICAR POR EL VALOR EN PESOS DE LA TRM DEL DIA._x000D_
_x000D_
VER CONTRATO CONSULTORIA CENTRO DEPORTIVO,_x000D_
RECREATIVO Y CULTURAL – CDRC COMETAS (Especificaciones Técnicas)</t>
  </si>
  <si>
    <t>Poste metalico 4" con doble brazo de 11/2" incluida la pintura (electrostatica) H=5 Mts</t>
  </si>
  <si>
    <t>CONSULTORIA CRCD COMETAS           Bala LED de sobreponer cuadrada 5.1x5.1 cm 4.7 W 185 lm 3000 K IP66 66.000 horas</t>
  </si>
  <si>
    <t>CONSULTORIA CRCD  COMETAS _x000D_
_x000D_
Bala LED de sobreponer cuadrada 5.1x5.1 cm 4.7 W 185 lm 3000 K IP66 66.000 horas</t>
  </si>
  <si>
    <t>"Gabinete TI-EX1 a 440V
Tablero de sobreponer. Uso Interior (IP 20), 600V, en Lámina Cold Rolled Calibre 14 para la Perfilería y Calibre 16 para Puertas y Tapas. El Acabado Final del gabinete es en Pintura en Polvo de Aplicación Electrostática, Color Gris Claro RAL 7035. Incluye:
Barras de cobre de 225A, 440V, Icc: 10 KA mínimo.
Un (1) minibreaker de 3x40A, 10 kA, 440V
Veinte (20) minibreakers de 1x20A, 10 kA, 440V
Marcación exterior en placa de policarbonato con el nombre del  Gabinete y marcación interior del equipo eléctrico que lo compone con unifilares.
Interconexión en cobre de cada elemento que lo constituya."</t>
  </si>
  <si>
    <t>Suministro de salida para sensor de presencia infrarrojo 360° bajo voltaje, 111 m² (1200 Ft²), en tubería EMT 3/4" y cable HFFRLS.  Incluye aparato y unidad de potencia power pack, además de los accesorios y elementos de fijación necesarios para su correcta instalación.</t>
  </si>
  <si>
    <t>"Gabinete TI-EX2 a 440V
Tablero de sobreponer. Uso Interior (IP 20), 600V, en Lámina Cold Rolled Calibre 14 para la Perfilería y Calibre 16 para Puertas y Tapas. El Acabado Final del gabinete es en Pintura en Polvo de Aplicación Electrostática, Color Gris Claro RAL 7035. Incluye:
Barras de cobre de 225A, 440V, Icc: 10 KA mínimo.
Un (1) minibreaker de 3x40A, 10 kA, 440V
Diecisiete (17) minibreakers de 1x20A, 10 kA, 440V
Marcación exterior en placa de policarbonato con el nombre del  Gabinete y marcación interior del equipo eléctrico que lo compone con unifilares.
Interconexión en cobre de cada elemento que lo constituya."</t>
  </si>
  <si>
    <t>CONSULTORIA CRCD  COMETAS</t>
  </si>
  <si>
    <t>Juego circuito reto  5-12 años Cap:1-73 P.N  _x000D_
Selección STC 20184000501243 – Precio uso exclusivo parque de los niños_x000D_
_x000D_
CARACTERISTICAS_x000D_
_x000D_
Capacidad: 1-73 niños_x000D_
Edad sugerida: 5 a 12 años                                                                   _x000D_
Altura Crítica de Caída:  2.13 m_x000D_
Área de Seguridad: 201.97 m2_x000D_
Medidas por modulo (Largo, Ancho, Alto): Varia por cada unidad ver ficha.14,48 x 11,18 x 4,95 m_x000D_
Funciones lúdicas: Encontrarse, Escalar, Trepar, Atravesar, manipular, equilibrio, imaginar._x000D_
_x000D_
MATERIALES_x000D_
_x000D_
Aluminio anodizado_x000D_
_x000D_
El aluminio anodizado. Los paneles de los escaladores están hechos de aluminio reciclado, texturizado y anodizado. Esta superficie libre de óxido refracta la luz solar para una escalada cómoda durante todo el verano y prácticamente no requiere mantenimiento. Y tiene buen agarre, por lo que ayuda a los niños a maniobrar con seguridad a través de sus escaladas más pesadas. Paneles en plata fresca; Soportes de acero en cualquier color._x000D_
_x000D_
Acero galvanizado_x000D_
_x000D_
Solo usamos acero galvanizado para la máxima durabilidad. Todas las piezas de acero galvanizado tienen un acabado ProShield para una óptima resistencia a la corrosión, estabilidad UV y retención de brillo_x000D_
_x000D_
GripX_x000D_
_x000D_
GripX es un material de grado marino HDPE (polietileno de alta densidad) estabilizado con UV. La textura antideslizante especialmente diseñada mejora la tracción y la apariencia. Fácil de limpiar y soporta duras condiciones climáticas._x000D_
_x000D_
Acero galvanizado por inmersión en caliente_x000D_
_x000D_
Al sumergir completamente el acero en un baño de zinc fundido, el zinc reacciona con el acero para formar una serie de capas múltiples. Estas capas intermetálicas lo hacen altamente resistente a la corrosión, al tiempo que crean un aspecto único para los diseños de su patio de recreo._x000D_
_x000D_
Material Permalene_x000D_
_x000D_
Los paneles de Permalene de 3/4 "de espesor para paneles de juego interactivos, mesas, asideros y letreros. El distintivo núcleo negro en estos paneles es el resultado de combinar y reciclar plástico de color_x000D_
_x000D_
ProGuard Finish_x000D_
_x000D_
¡Diferencia que puedes ver! ProGuard es un acabado súper resistente aplicado de serie a todas las cadenas de columpio de Landscape Structures que son al menos dos veces más resistentes a la corrosión que las cadenas de acero galvanizado._x000D_
_x000D_
Acabado ProShield_x000D_
_x000D_
El acabado ProShield es una combinación inteligente de belleza y fuerza. Resistente que aumenta sustancialmente la durabilidad de nuestros productos. Hemos combinado una imprimación especialmente formulada con una capa superior de pintura en polvo de grado arquitectónico de alta calidad. El resultado es una mayor longevidad, una mayor protección contra los fuertes rayos UV, la prevención de la corrosión y un mejor rendimiento del producto. Primero notará el color vibrante y duradero y el acabado más brillante. Apreciará el hecho de que algo tan atractivo también reduce la corrosión y el astillado, lo que requiere menos mantenimiento. Está disponible en todos los grandes colores. Y se recupera el imprimador epóxico en el proceso, eliminando el polvo residual._x000D_
_x000D_
Madera plástica reciclada_x000D_
_x000D_
Parece madera, pero son más duraderos y más fáciles de limpiar. Creado a partir de material de polietileno estabilizado con UV de alta densidad 100% reciclado para evitar el combamiento en el sol directo. El espesor del material varía según el individuo_x000D_
_x000D_
Polietileno moldeado rotacionalmente_x000D_
_x000D_
El material de polietileno moldeado por rotación de alta resistencia garantiza resistencia y durabilidad a la vez que resiste el agrietamiento, el desvanecimiento y la descamación. Los componentes construidos de polietileno de doble pared durable tienen seguridad incorporada y son fáciles de instalar._x000D_
_x000D_
Cables de escalada reforzados con acero_x000D_
_x000D_
Los cables reforzados con acero brindan años de diversión segura e hinchable. Hecho de cable de acero galvanizado de seis vueltas, envuelto en poliéster y tejido apretadamente. Estos cables resistentes a la abrasión y de color estable son extremadamente duraderos y resistentes al vandalismo._x000D_
_x000D_
SteelX_x000D_
_x000D_
SteelX de larga duración, súper sostenible. Diseñados para resistir las demandas más extremas, SteelX resistente a los vándalos ofrece una opción resistente para parques infantiles en todas partes. SteelX está hecho de acero de calibre 14, las piezas se cortan con láser, luego se galvanizan y se les da un acabado ProShield para proporcionar protección contra el clima, la corrosión y el fuego. Se utiliza para paneles resistentes, techos y componentes de juego._x000D_
_x000D_
TenderTuff Coating_x000D_
_x000D_
Para cadenas de columpios, asideros, barreras de tuberías, ruedas, anillos, etc. Disponible en Rojo, Tostado, Azul, Marrón y Gris. Aísla contra las temperaturas extremas y proporciona una superficie de agarre más segura en comparación con el metal pintado_x000D_
_x000D_
Respaldos y puntos de apoyo con resina de poliéster texturizado_x000D_
_x000D_
Empuñaduras y asideros duraderos y fáciles de agarrar hechos de resina de poliéster de baja densidad y resistente a los rayos UV. Lo suficientemente grande para garantizar agarres seguros, se siente como el gimnasio de escalada._x000D_
_x000D_
_x000D_
Garantía limitada: La garantía comenzará en la fecha de la factura y terminará al final del período indicado por cada cobertura. _x000D_
_x000D_
La garantía indicada es válida ÚNICAMENTE si los productos y estructuras son: montados apropiadamente y de acuerdo con el plan de distribución y / o las instrucciones de instalación proporcionados por el fabricante. Si el equipamiento esta sujeto a un uso correcto para el que fueron diseñados; No sujetos a vandalismo, mal uso, descuido, accidente o adición de elementos no autorizados o sustitución de piezas; No movido, en su totalidad o en parte, después de su instalación inicial; Y no modificado, alterado o reparado por personas que no sean autorizadas por el fabricante o sus representantes establecidos, afecte la condición o el funcionamiento de las estructuras._x000D_
Esta garantía no cubre:_x000D_
1) Daños intencionales, tales como, abolladuras, deterioro por vandalismo,_x000D_
2) daños debidos al uso y desgaste normal._x000D_
3) daños debidos a catástrofes ambientales, tales como aluviones, inundaciones, relámpagos, tornados, tormentas_x000D_
de arena, terremotos, tornados, etc..._x000D_
4) daños debidos a "Factores Ambientales", tales como arena soplada por el viento, pulverización de sal o emisiones_x000D_
atmosféricas de fuentes industriales._x000D_
PERIODOS DE GARANTIAS_x000D_
_x000D_
GARANTIA ILIMITADA en postes de acero y aluminio, herrajes de acero inoxidable, abrazaderas, perchas de la cubierta, casquillos del poste, y piezas de aluminio del molde, excepto como especificado de otra manera abajo._x000D_
_x000D_
25 AÑOS en Modelo Spring Mates- Fundiciones de aluminio._x000D_
• 15 AÑOS en todas las cubiertas y escaleras de acero perforadas, rieles de acero, piezas soldadas, componentes de plástico moldeado en rotación y de plástico, madera de plástico reciclado, paneles de techo, diapositivas de acero inoxidable._x000D_
Piezas tubulares de acero, salvo que se especifique lo contrario por tipo de familia de producto._x000D_
• 10 AÑOS en señalización de fibra de vidrio, tejido y componentes de sombra, asientos abatibles, cable de acero, todos los Centros de Diversión y Estructuras de juego y pre-moldeado polyfibra O productos de hormigón armado. La garantía de los productos de hormigón prefabricados no cubre las virutas menores, las grietas o la eflorescencia._x000D_
• 5 AÑOS en todos los juegos simples estructuras de juego; y líneas específicas, piezas de rodadura; Bobina de acero y resortes C; Paneles especiales de madera y policarbonato; Y los servicios del sitio incluyendo todos los bancos, mesas, recipientes de basura y bastidores para bicicletas._x000D_
• 2 AÑOS en Productos de juego electrónicos, cadena de oscilación, clavijas de oscilación, hardware de fijación galvanizado oscilante, parachoques de goma moldeados; Asideros, asientos giratorios y cualquier otro material no cubierto arriba. _x000D_
_x000D_
La garantía no incluye mal uso o vandalismo, o desgastes normales por su uso. _x000D_
_x000D_
MANTENIMIENTO_x000D_
_x000D_
SEMESTRAL_x000D_
??Lavado con agua dulce general, de modo de eliminar las acumulaciones de polvo, tierra, sales y otros elementos del ambiente. _x000D_
??Revisión y reparación de ralladuras en la pintura, para evitar que pudiera afectar la corrosión. _x000D_
??Limpieza y lavado como remoción de pinturas o dibujos (grafitis), aplicación posterior de sello anti-grafiti, lo que evita la penetración del rayado en los elementos. _x000D_
??Revisar en forma muy rigurosa toda la dotación de pernos, tornillos y golillas. Reapretar todo aquel que pudiera haberse soltado debido al uso. El juego de cuerdas se debe generar un re-aprete de pernería después de un mes instalado. _x000D_
??Revisar todas las fundaciones de anclajes al suelo, cuidando que no se produzcan solturas anormales. _x000D_
_x000D_
Este mantenimiento se realiza dos (2) veces por año en las fechas acordadas previamente con la entidad y se presentan los soportes físicos y digitales a la persona designada por la entidad. _x000D_
_x000D_
El proveedor cubre la reparación y cambio de partes que estén cobijadas por la garantía, en caso de partes que requieran reparación o cambio, pero no estén cubiertas por la garantía (ejemplo: vandalismo entre otros), de existir piezas no cubiertas por la garantía se informara oportunamente a la entidad (Con el fin de evaluar la adquisición, según se estime conveniente). El proveedor cubrirá la mano de obra de la reparación o cambio del mismo elemento. _x000D_
_x000D_
(Verificar condiciones de cimentación, según ficha técnica y condiciones del terreno). Incluye suministro, transporte e instalación sin la obra civil._x000D_
_x000D_
Para mayor información ver ficha técnica, manual de mantenimiento y de instalación del fabricante.</t>
  </si>
  <si>
    <t>CONSULTORIA CRCD  COMETAS _x000D_
_x000D_
Bala LED sobreponer 24 W 1560 lm</t>
  </si>
  <si>
    <t>SENSOR DE MOVIMIENTO LARGO ALCANCE _x000D_
_x000D_
_x000D_
SUMINISTRO_x000D_
_x000D_
VER CONTRATO CONSULTORIA CENTRO DEPORTIVO,_x000D_
RECREATIVO Y CULTURAL – CDRC COMETAS (Especificaciones Técnicas)</t>
  </si>
  <si>
    <t>100 % aislamiento</t>
  </si>
  <si>
    <t>(Cotización E01-RRO-020-17) Planta Eléctrica Hy Power modelo C344A de 378 KVA-302kW nominales-motor Cumins diesel, modelo NTA855-G1, aspiración turbocargado, generador STAMFRD modelo HCI444D, 3X440 vac, 60 Hz, f.p. 0.8 (321 Kva/257 Kw, Stand b7y efectivos en Bogotá, + tablero de control elect´rnico DeepSea 7320.</t>
  </si>
  <si>
    <t>POWER PACK PARA SENSOR MOVIMIENTO CEFE COMETAS_x000D_
_x000D_
_x000D_
SUMINISTRO_x000D_
_x000D_
VER CONTRATO CONSULTORIA CENTRO DEPORTIVO,_x000D_
RECREATIVO Y CULTURAL – CDRC COMETAS (Especificaciones Técnicas)</t>
  </si>
  <si>
    <t>Cabina  Insonorizada anclada a piso para planta eleéctrica C344A en lámina Cold Rolled Calibre 16. Eelectropintdad en color sugerida poe cliente, con fibra de vidrio de 2" como material Fono-absorbente, protegida con tela con malla diagonal, bisagras en acero inoxidable, y chapa tipo camarote. Dimensiones (l=5.0m ; A=1.70m ; H=2.40m) Valor=$19.016.200,00._x000D_
 Accesorios de montaje (cargador de batería-24Vdc-10A ; Precolentador  de camisas ; Sum + Inst. de Ducto de escape en lámina CR calibre 16 de 4" de Diámetro , incluye  soportes de fujación, pernos de anclaje  (1M) ; traslado de la planta eléctrica hasta el sitio de instalación en el municipio de bogota.incluye seguro por traslado -Valor = $2.538.151,00.</t>
  </si>
  <si>
    <t>Kit de alumbrado publico incluye un reflector LED de 35W/12V, panel solar con celulas monocristalinas,1 bateria estacionaria en gel, controlador de carga solar programable, sistema incorporado en caja armario en lamina cold roller cal.1/8 con cnectores directos incluida pintura electrostatica con puerta y chapa de seguridad.</t>
  </si>
  <si>
    <t>Manometro marca winters, caja en acero inoxidable, partes internas y conexión vertical de 1/2” NPT en bronce, rango 0/100, o 0/200 PSI con glicerina, con adaptador de conexión de 1/2” a 1/4” NPT_x000D_
_x000D_
Insumo correspondiente al Contrato 3695-2015 Contratar el servicio de mantenimiento preventivo y correctivo del agua de las piscinas para garantizar que cumple con todas las especificaciones previstas por la normatividad vigente, asi como el mantenimiento de equipos electromecanicos ubicados en los parques.</t>
  </si>
  <si>
    <t>DISCO DIAMANTADO TURBO 7 PULGADAS_x000D_
_x000D_
DISCO DIAMANTADO SEGMENTADO PARA CORTE, IDEAL EN LA CONSTRUCCIÓN PARA CORTE DE MATERIALES COMO LADRILLO, CEMENTO, PANEL, CERAMICA, PIEDRA Y OTROS. -DIAMETRO DISCO 7 PULGADAS</t>
  </si>
  <si>
    <t>CONSULTORIA CRCD  COMETAS _x000D_
_x000D_
Lineal LED sobreponerOdescolgar 20 W 1656 lm CRDC_x000D_
_x000D_
Luminaria LED lineal de sobreponer o descolgar 112.5x4.7x8 cm 20 W 1656 lm 3000-4000 K 120-277 V Dimerizable 0-10 V IP44 50.000 horas</t>
  </si>
  <si>
    <t>CONSULTORIA CRCD  COMETAS _x000D_
_x000D_
Lineal LED sobreponerOdescolgar 28 W 2265 lm CRDC _x000D_
_x000D_
Luminaria LED lineal de sobreponer o descolgar 114.5x4.7x8 cm 28 W 2265 lm 3000-4000 K 120-277 V Dimerizable 0-10 V IP44 50.000 horas</t>
  </si>
  <si>
    <t>CONSULTORIA CRCD  COMETAS _x000D_
_x000D_
Lineal LED sobreponer o descolgar41 W 2763 lm CRDC_x000D_
_x000D_
Luminaria LED lineal de sobreponer o descolgar 114.5x4.7x8 cm 41 W 2763 lm 3000-4000 K 120-277 V Dimerizable 0-10 V IP44 50.000 horas</t>
  </si>
  <si>
    <t>SIERRA COPA MADERA 38 MM _x000D_
415MEDIDAS 38MM-NDICADAS PARA MADERA BLANDA, TABLAS DE VIRUTAS PRENSADAS, MADERA PARA CONSTRUCCIÓN/MADERA GRUESA</t>
  </si>
  <si>
    <t>DPS TIPO 2 MODO COMUN TRIF.440V/277 V 20 KA</t>
  </si>
  <si>
    <t>CONSULTORIA CRCD  COMETAS _x000D_
_x000D_
Luminaria LED lineal cuadrada 50 W 4150 lm CRDC   _x000D_
Luminaria LED lineal cuadrada 120x10 cm 50 W 4150 lm 4000-6500 K 85-277 V IP40 60,000 horas</t>
  </si>
  <si>
    <t>Kit solar No. 1 (1,5KWp, con rendimiento de 1.950KWh)_x000D_
6 paneles solares de material policristalino de 250W (165cm x 100cm) con vidrio anti-reflejo para mayor rendimiento, 25 años de garantía._x000D_
1 batería tipo gel 12V/200Ah._x000D_
3 Reguladores de carga 40A con batería inteligente de protección ante la sobre descarga._x000D_
1 fusible de batería MEGA 200A._x000D_
1 Kit de cables para conexión a la batería._x000D_
1 Inversor sinusoidal, 5 años de garantía._x000D_
1 Kit completo de material para fijación al techo, conectores y cables, 15 años de garantía.</t>
  </si>
  <si>
    <t>Insumo correspondiente al Contrato 3695-2015 Contratar el servicio de mantenimiento preventivo y correctivo del agua de las piscinas para garantizar que cumple con todas las especificaciones previstas por la normatividad vigente, asi como el mantenimiento de equipos electromecanicos ubicados en los parques.</t>
  </si>
  <si>
    <t>CONSULTORIA CRDC  COMETAS _x000D_
_x000D_
Luminaria LED bañador-Pared 9W 1420 lm CRDC-Cometa_x000D_
_x000D_
Luminaria LED tipo bañador de pared 27 cm 9 W 1420 lm 3000 K 220-240 V IP66_x000D_
_x000D_
REVISAR DOCUMENTO ESPECIFICACIONES EL INDIO - CONSULTORIA PARQUE COMETAS</t>
  </si>
  <si>
    <t>FABRICACIÓN PUERTA CORTAFUEGO RF. 180 CERTIFICADA BUREAU VERITAS_x000D_
_x000D_
 CARACTERISTICAS:_x000D_
_x000D_
FABRICACIÓN: Según EXIGENCIA Condensa CTS-549,NFPA 80,ASTM A 653 M, NFPA 251 y pruebas UL 10B y ASTME E 152_x000D_
DISEÑO: 01 liso exigido por codensa de dos hojas embisagradas_x000D_
SISTEMA: Grafado según la Norma NFPA 80/81 con pirlan al piso protegido contra polvo y humedad_x000D_
EMPAQUES: Cinta intumescente resistente a 3 horas al fuego._x000D_
CERRADURA: Cerradura Antipánico importado para puertas cortafuego PUSH BAR AMERICANA CON CERTIFICADO UL_x000D_
ASTRALAGO:Exigido por la norma para puerta de doble batiente HERMETICA._x000D_
CIERRE HERMETICO: Con capacidad de duración de 3 horas al fuego minimizando el riesgo de filtración de gases_x000D_
AISLANTE TERMICO: Manta cerámica importada de 8LP con capacidad de resistencia al fuego durante tres horas_x000D_
CUBIERTA Y MARCOS: Dos hojas en lamina galvanizada calibre CR 16/ BWG de 1 mts, cada una pivotante CON 3 bisagras por cada hoja. Marco en lamina galvanizada calibre 16 BWG grafado._x000D_
ASTRALAGO: Exigido por la norma para puerta de doble batiente HERMETICA._x000D_
_x000D_
DESCRIPCIÓN: Puerta cortafuego RF. 180 para subestacion electrica, con sus accesorio cortafuego certificados, cerradura cortafuego antipanico, cierra puerta, empaques intumecentes, asilante cortafuego. MEDIDAS: 3X2 alto. CANTIDAD 1._x000D_
_x000D_
_x000D_
DESCRIPCIÓN: Dampers cortafuego. MEDIDAS:5 0X50. CANTIDAD 2._x000D_
_x000D_
DESCRPCIÓN: Pasamuros cortafuego con masilla. CANTIDAD 2._x000D_
_x000D_
Incluye transporte e instalación.</t>
  </si>
  <si>
    <t>10949</t>
  </si>
  <si>
    <t>iNCLUYE LOS ACCESORIOS POR M2 COMO CONECTOR. "U" DE REMATE  Y CINTA (LA TEJA ES DE 2.10MX11.80M)</t>
  </si>
  <si>
    <t>10920</t>
  </si>
  <si>
    <t>10924</t>
  </si>
  <si>
    <t xml:space="preserve">SUMINISTRO - CALENTADOR MANUAL TRONIC 3000C 6.9L CEFE COMETAS - VER CONTRATO CONSULTORIA CENTRO DEPORTIVO, RECREATIVO Y CULTURAL – CDRC COMETAS (Especificaciones Técnicas). FICHA TECNICA • Referencia: Tronic 3000C • Capacidad: 6.9 L/min • Conexión red de agua: 1/2″ • Conexión a red eléctrica: 220 V • Consumo eléctrico: 12 kw/h • Tamaño: Alto:23.6c                                                                                                                                                       </t>
  </si>
  <si>
    <t>200413</t>
  </si>
  <si>
    <t xml:space="preserve">Suministro, transporte e instalación de Cinta LED en perfil para exteriores IP65 por metro lineal. Incluye todos los elementos de fijación requeridos para su instalación, incluye pruebas de funcionamiento y puesta en marcha. CEFE COMETAS 	_x000D_
</t>
  </si>
  <si>
    <t>Aislador snap para Alambrón_x000D_
_x000D_
CDRC CEFE Cometas</t>
  </si>
  <si>
    <t>CONSULTORIA CRDC  COMETAS _x000D_
_x000D_
Lineal flex LED 8.5 W 275 lm  CRDC-Cometas     _x000D_
_x000D_
Driver 120-277 Vac 24 Vdc - CometaCRDC     _x000D_
_x000D_
REVISAR DOCUMENTO ESPECIFICACIONES EL INDIO - ESPECIFICACIONES TÉCNICAS - ANEXOS - CONSULTORIA PARQUE COMETAS</t>
  </si>
  <si>
    <t>GABINETE RACK 45U _x000D_
_x000D_
CDRC CEFE Cometas</t>
  </si>
  <si>
    <t>CONTRATO CONSULTORÍA N° 221. OBJETO: ESTUDIOS Y DISEÑOS ARQUITECTÓNICOS, DE INGENIERÍA Y COMPLEMENTARIOS, CEFE LAS COMETAS SECRETARIA DISTRITAL DE CULTURA. Suministro, transporte e instalación de corneta con estrobo. Incluye modulo de interconexión NAC, incluye base y elementos de fijación.</t>
  </si>
  <si>
    <t>GABINETE RACK 15U _x000D_
_x000D_
CDRC CEFE Cometas</t>
  </si>
  <si>
    <t>123503</t>
  </si>
  <si>
    <t>10635</t>
  </si>
  <si>
    <t>12376</t>
  </si>
  <si>
    <t>12297</t>
  </si>
  <si>
    <t>12794</t>
  </si>
  <si>
    <t>12767</t>
  </si>
  <si>
    <t>12307</t>
  </si>
  <si>
    <t>12771</t>
  </si>
  <si>
    <t>12365</t>
  </si>
  <si>
    <t>12789</t>
  </si>
  <si>
    <t>12355</t>
  </si>
  <si>
    <t>PRESTAC:(77,76%)2012                  Año 2013: Incremento 4.02%            Año 2014 : Incremento 4.50% - Eliminacion de ICBF y SENA (-5%). PRESTAC:(72,75%)                   Año 2015 : Incremento 4.50% - Ajuste SALUD -8.5%  PRESTAC:(68.67 %)                Año 2016: Incremento 7.00%              Año 2017: Incremento 7.00% _x000D_
Año 2018: Incremento 5.90%                   Año 2019: Incremento 6.00%      Año 2020: Incremento 6.00%      Año 2021: Incremento 3.50%              Año 2022: Incremento 10.07%.         Año 2023: Incremento 16%.              Año 2024 - IPC Incremento 9,28 %</t>
  </si>
  <si>
    <t>PRESTAC:(77,76%)2012                 Año 2013: Incremento 4.02%               Año 2014 : Incremento 4.50% - Eliminacion de ICBF y SENA (-5%). PRESTAC:(72,75%)        Año 2015 : Incremento 4.50% - Ajuste SALUD -8.5%  PRESTAC:(68.67 %)                   Año 2016: Incremento 7.00% PRESTAC:(68.42 %)               Año 2017: Incremento 7.00% PRESTAC:(68.42 %)                  Año 2018: Incremento 5.90%                 Año 2019: Incremento 6.00%          Año 2020: Incremento 6.00%         Año 2020: Incremento 3.50%.               Año 2022: Incremento 10.07%.         Año 2023: Incremento 16%.                   Año 2024 - IPC Incremento 9,28 %</t>
  </si>
  <si>
    <t>CONSULTORIA CRDC  COMETAS _x000D_
_x000D_
Spot LED 35 W 2643 lm - CRDC-Cometas      _x000D_
_x000D_
Luminaria tipo spot LED 35 W 2643 lm 3000 K 100-277 V IP40 50.000 horas	_x000D_
	_x000D_
_x000D_
REVISAR DOCUMENTO ESPECIFICACIONES EL INDIO - CONSULTORIA PARQUE COMETAS</t>
  </si>
  <si>
    <t>CONSULTORIA CRDC  COMETAS _x000D_
_x000D_
Spot LED 35 W 2643 lm - CRDC-Cometas      _x000D_
_x000D_
Riel de aluminio 100-277 V para luminaria tipo spot	_x000D_
_x000D_
REVISAR DOCUMENTO ESPECIFICACIONES EL INDIO - CONSULTORIA PARQUE COMETAS</t>
  </si>
  <si>
    <t>CONSULTORIA CRDC  COMETAS _x000D_
_x000D_
Lum-Emergencia LED 3.2 W 90 minAuto-CRDC-Cometas      _x000D_
_x000D_
Luminaria de emergencia LED 2x1.6 W 160 lm 6500 K 120-277 V IP20 90 min de autonomía	_x000D_
_x000D_
_x000D_
REVISAR DOCUMENTO ESPECIFICACIONES EL INDIO - CONSULTORIA PARQUE COMETAS</t>
  </si>
  <si>
    <t>CONSULTORIA CRDC  COMETAS _x000D_
_x000D_
Bolardo LED 13,6 W 1216 lm - CRDC-Cometas _x000D_
_x000D_
Bolardo LED 95 cm altura 13,6 W 1216 lm 3000 K 230 V IP66 100,000 horas	_x000D_
	_x000D_
REVISAR DOCUMENTO ESPECIFICACIONES EL INDIO - ESPECIFICACIONES TÉCNICAS - ANEXOS -  CONSULTORIA PARQUE COMETAS</t>
  </si>
  <si>
    <t>EXTRAREFORZA</t>
  </si>
  <si>
    <t>13219</t>
  </si>
  <si>
    <t>13216</t>
  </si>
  <si>
    <t>12525</t>
  </si>
  <si>
    <t>12695</t>
  </si>
  <si>
    <t>12689</t>
  </si>
  <si>
    <t>12691</t>
  </si>
  <si>
    <t>10630</t>
  </si>
  <si>
    <t>Igual a CIO 100790</t>
  </si>
  <si>
    <t xml:space="preserve">CONTRATO CONSULTORÍA N° 221
OBJETO: ESTUDIOS Y DISEÑOS ARQUITECTÓNICOS, DE INGENIERÍA Y COMPLEMENTARIOS, CEFE LAS COMETAS_x000D_
SECRETARIA DISTRITAL DE CULTURA_x000D_
BRANCH 1 - CONEXIÓN DE UNIDADES INTERIORES LIQ - GAS-Suministro. </t>
  </si>
  <si>
    <t>12785</t>
  </si>
  <si>
    <t>PARA ACTUALIZAR ESTE INSUMO A FECHA 02/03/2016 SE UTILIZO EL IPC DEL 3.66% %  AÑO CORRIDO 2015 PAGINA WED      http://www.dane.gov.co/index.php/precios-e-inflacion/indice-de-precios-al-consumidor      SE REALIZA INCREMENTO DEL 5.75% (IPC) DE ACUERDO A LA INFLACIÓN CORRIDA DE LOS ULTIMOS 12 MESES -23/01/2017       SE REALIZA INCREMENTO DEL 4.09% (IPC) DE ACUERDO A LA INFLACIÓN CORRIDA DE LOS ULTIMOS 12 MESES -19/02/2018       10Oct24 - Se realiza el incremento con IPC Agosto año corrido 4.33%.</t>
  </si>
  <si>
    <t>Nylon No. 2 impermeabilizada_x000D_
Guaya 1/8"_x000D_
Perros 1/8"_x000D_
Long. 12.00 ml</t>
  </si>
  <si>
    <t>No incluye transporte</t>
  </si>
  <si>
    <t>Incluye marco, contramarco, refuerzos en acero 1/2", concreto 4000 PSI.</t>
  </si>
  <si>
    <t>Sellador elástico, autonivelante de poliuretano resistente a carburantes.</t>
  </si>
  <si>
    <t>Sellador elástico, autonivelante de poliuretano re</t>
  </si>
  <si>
    <t>201346</t>
  </si>
  <si>
    <t>Segun norma Icontec.</t>
  </si>
  <si>
    <t>ALQUILER EQUIPO                                                                       14.500_x000D_
OPERARIO (AYUDANTE ALB. GENERAL + PRESTACIONES)      4.647_x000D_
 COMBUSTIBLE APROXIMADO 2 GALONES POR DIA                 2.500_x000D_
VALOR TOTAL                                                                               21.647</t>
  </si>
  <si>
    <t>1. IMPRIMACION ACRILICA y 2. CAPAS: PRIMER TEXTURE Decobase arena silice, FILLER TEXTURE para textura homogenea en superficie y FINISH fija pigmentaciòn evitando acciòn rayos UV y deslizamientos.</t>
  </si>
  <si>
    <t>Color azul, verde y rojo oxido</t>
  </si>
  <si>
    <t>01318100K</t>
  </si>
  <si>
    <t>757200001</t>
  </si>
  <si>
    <t>819020001</t>
  </si>
  <si>
    <t>015290001</t>
  </si>
  <si>
    <t>01311100K</t>
  </si>
  <si>
    <t>70601001</t>
  </si>
  <si>
    <t>VIAS</t>
  </si>
  <si>
    <t xml:space="preserve">CONTRATO CONSULTORÍA N° 221
OBJETO: ESTUDIOS Y DISEÑOS ARQUITECTÓNICOS, DE INGENIERÍA Y COMPLEMENTARIOS, CEFE LAS COMETAS_x000D_
SECRETARIA DISTRITAL DE CULTURA._x000D_
Branch 2 - Modelo ARBLN03321 - CONEXIÓN DE UNIDADES INTERIORES LIQ - GAS </t>
  </si>
  <si>
    <t>Base de datos IDU-Ag/2012</t>
  </si>
  <si>
    <t>Patch cord de fibra optica 12 hilos LC/LC	_x000D_
_x000D_
CDRC CEFE Cometas_x000D_
_x000D_
Valor actualizado con Mediana de cotizaciones presentadas por consultoria</t>
  </si>
  <si>
    <t>Cable de Cobre HFFR LS 600 V 75 °C CT – 6 AWG_x000D_
_x000D_
CRDC CEFE Cometas</t>
  </si>
  <si>
    <t>LAVAMANOS DE COLGAR COLOR BLANCO REF. MILANO 014111001 DE CORONA O EQUIVALENTE.</t>
  </si>
  <si>
    <t>CONSULTORIA CRDC  COMETAS _x000D_
_x000D_
Lum-LED lineal recesada-piso39,7 W1591CRDC Cometas_x000D_
_x000D_
Luminaria LED lineal 112.9 cm recesada en piso 39,7 W 1591 lm 3000 K 220-240 V IP67 100,000 horas	_x000D_
	_x000D_
REVISAR DOCUMENTO ESPECIFICACIONES EL INDIO - ESPECIFICACIONES TÉCNICAS - ANEXOS -  CONSULTORIA PARQUE COMETAS</t>
  </si>
  <si>
    <t>CONTRATO CONSULTORÍA N° 
221
_x000D_
OBJETO: ESTUDIOS Y DISEÑOS ARQUITECTÓNICOS, DE INGENIERÍA Y COMPLEMENTARIOS, CEFE LAS COMETAS_x000D_
SECRETARIA DISTRITAL DE CULTURA</t>
  </si>
  <si>
    <t>SUMINISTRO_x000D_
_x000D_
VER CONTRATO CONSULTORIA CENTRO DEPORTIVO,_x000D_
RECREATIVO Y CULTURAL – CDRC COMETAS (Especificaciones Técnicas)</t>
  </si>
  <si>
    <t>Tubo IMC de 4" CDRC Cometas</t>
  </si>
  <si>
    <t>Unión IMC de 4" CDRC Cometas</t>
  </si>
  <si>
    <t>Transformador tipo seco clase H 30 KVA 440/208 V				_x000D_
				_x000D_
				_x000D_
SUMINISTRO_x000D_
_x000D_
VER CONTRATO CONSULTORIA CENTRO DEPORTIVO,_x000D_
RECREATIVO Y CULTURAL – CDRC COMETAS (Especificaciones Técnicas)</t>
  </si>
  <si>
    <t>Un equipo de presión preensamblado con un caudal de descarga total de 17,57 l/s (278,65 GPM), compuesto por 3 motobombas centrífugas con un caudal cada una de 5,86 l/s (92,88 GPM), rango de presión a la descarga de 50-65 PSI, trifásica, potencia teórica de 12,22 H.P, construcción estándar en hierro, sello mecánico. Acopladas directamente a motores eléctricos trifásicos marca WEG, 3.500 RPM. Para conexiones de 220/440 Voltios 60 HZ. Tipo cerrados TEFC, Protección IP55. Aislamiento clase B. Ejes s</t>
  </si>
  <si>
    <t xml:space="preserve">incluye Tanque de presión de membrana Grundfos GT de 500 litros </t>
  </si>
  <si>
    <t>Transferencia Automática (CODIGO 4 EN UNIFILAR), 208/120 V,  tipo industrial, autosoportado, fabricado en lamina CR16, con puerta, cerradura Y llave, con dimensiones según requerimientos RETIE, con elementos para 1500 A como mínimo, instalación según diagrama unifilar. Incluye pruebas, certificaciones, y puesta en marcha.    _x000D_
_x000D_
VER CONTRATO CONSULTORIA CENTRO DEPORTIVO,_x000D_
RECREATIVO Y CULTURAL – CDRC COMETAS (Especificaciones Técnicas)</t>
  </si>
  <si>
    <t xml:space="preserve">CONTRATO CONSULTORÍA N° 221
OBJETO: ESTUDIOS Y DISEÑOS ARQUITECTÓNICOS, DE INGENIERÍA Y COMPLEMENTARIOS, CEFE LAS COMETAS_x000D_
SECRETARIA DISTRITAL DE CULTURA.Suministro e instalación de Válvula de compuerta Ø1 1/2"bronce 200ps                                                                     29/11/2021: Suministro Válvula de compuerta Ø1 1/2"bronce 200ps           </t>
  </si>
  <si>
    <t>36219060</t>
  </si>
  <si>
    <t>CONTRATO CONSULTORÍA N° 
221
_x000D_
OBJETO:_x000D_
ESTUDIOS Y DISEÑOS ARQUITECTÓNICOS, DE INGENIERÍA Y COMPLEMENTARIOS, CEFE LAS COMETAS_x000D_
SECRETARIA DISTRITAL DE CULTURA._x000D_
Suministro e instalación de PLANTA DE POTABILIZACIÓN DE AGUAS LLUVIAS.</t>
  </si>
  <si>
    <t>Luminaria LED hermetica 36 W 2520 lm 4000-6500 K 85-277 V IP65 30,000 horas_x000D_
_x000D_
_x000D_
SUMINISTRO_x000D_
_x000D_
VER CONTRATO CONSULTORIA CENTRO DEPORTIVO,_x000D_
RECREATIVO Y CULTURAL – CDRC COMETAS (Especificaciones Técnicas)</t>
  </si>
  <si>
    <t>CONTRATO CONSULTORÍA N°221
OBJETO: ESTUDIOS Y DISEÑOS ARQUITECTÓNICOS, DE INGENIERÍA Y COMPLEMENTARIOS, CEFE LAS COMETAS SECRETARIA DISTRITAL DE CULTURA._x000D_
Suministro  de VálvulaSelenoideBronce1"24Vol.CerradaUsoGeneral Cefe Cometas</t>
  </si>
  <si>
    <t xml:space="preserve">ONTRATO CONSULTORÍA N° 221OBJETO: ESTUDIOS Y DISEÑOS ARQUITECTÓNICOS, DE INGENIERÍA Y COMPLEMENTARIOS, CEFE LAS COMETASSECRETARIA DISTRITAL DE CULTURA	_x000D_
Sistema compuesto de 2 bombas sumergibles para pozo eyector con tablero de control, para aguas provenientes de sifones, cárcamos y nivel freático, de 3500 rpm, flotador electromecánico cada bomba, con una potencia teórica de 1,00 h.p c/u, caudal de 5,57 l/s c/u, cabeza de presión de 5,0 m.c.a. </t>
  </si>
  <si>
    <t>Cable HDMI_x000D_
_x000D_
CDRC CEFE Cometas</t>
  </si>
  <si>
    <t>Cable VGA_x000D_
_x000D_
CDRC CEFE Cometas</t>
  </si>
  <si>
    <t>CONTRATO CONSULTORÍA N°221_x000D_
OBJETO: ESTUDIOS Y DISEÑOS ARQUITECTÓNICOS, DE INGENIERÍA Y COMPLEMENTARIOS, CEFE LAS COMETAS_x000D_
SECRETARIA DISTRITAL DE CULTURA_x000D_
_x000D_
TUBO DE 5.80 ML DURMAN Las tuberías y accesorios Blue Brute de PVC C-900 son el mejor sistema plástico para redes contra incendio enterradas cuando requiera de diámetros iguales o mayores a 4”. Además de una rápida y fácil instalación, le ofrece seguridad al diseñador, tranquilidad al bombero y muchos años de servicio sin mantenimiento al p</t>
  </si>
  <si>
    <t>http://www.durman.com.co/uploads/documents/carta/5892346e7392e.pdf</t>
  </si>
  <si>
    <t>Sensor térmico para humo, direccionable_x000D_
_x000D_
CDRC CEFE Cometas</t>
  </si>
  <si>
    <t>Modulo de relé de bajo voltaje_x000D_
_x000D_
CDRC CEFE Cometas</t>
  </si>
  <si>
    <t>Modulo de control detección de incendios	_x000D_
_x000D_
CDRC CEFE Cometas</t>
  </si>
  <si>
    <t>Panel de detección de incendios_x000D_
_x000D_
CDRC CEFE Cometas</t>
  </si>
  <si>
    <t>Controlador de acceso de dos lectoras_x000D_
_x000D_
CDRC CEFE Cometas</t>
  </si>
  <si>
    <t>Lector de proximidad para accesos_x000D_
_x000D_
CDRC CEFE Cometas</t>
  </si>
  <si>
    <t>Electroimán de 600 lb_x000D_
_x000D_
CDRC CEFE Cometas</t>
  </si>
  <si>
    <t>CONTRATO CONSULTORÍA N° 221 - Cometas. Tablero de cargas móviles, 208/120 V,  tipo industrial, autosoportado, fabricado en lamina CR16, con puerta, cerradura y llave, con dimensiones según RETIE, incluye breakers y barrajes según diagrama unifilar. Incluye salidas con tomas sencillas, bifásicas y trifásicas tipo industrial, incluye soportes y todos los elementos requeridos para su correcta instalación y funcionamiento, pruebas, certificaciones, y puesta en marcha.</t>
  </si>
  <si>
    <t>COMETAS.      Suministro, transporte e instalación de Tablero General de Distribución TGDD,  tipo industrial, autosoportado, fabricado en lamina CR16, con puerta, cerradura y llave, con dimensiones según RETIE, incluye breakers y barrajes según diagrama unifilar. Incluye soportes y todos los elementos requeridos para su correcta instalación y funcionamiento, pruebas, certificaciones, y puesta en marcha. Incluye resistencia eléctrica para control de humedad e indicadores de parámetros eléctricos.</t>
  </si>
  <si>
    <t>Suministro, transporte e instalación de UPS monofásica de 3 KVA. Online. Incluye banco de baterías para autonomía de 7 minutos. FP&gt;0,99, Distorsión de armónicos &lt; 3%. IP20. Display con parámetros de visualización.</t>
  </si>
  <si>
    <t>NVR 16 canales POE _x000D_
_x000D_
CDRC CEFE Cometas</t>
  </si>
  <si>
    <t>Disco duro 1 TB_x000D_
_x000D_
CDRC CEFE Cometas</t>
  </si>
  <si>
    <t>Monitor HDMI 22" _x000D_
_x000D_
CDRC CEFE Cometas</t>
  </si>
  <si>
    <t>Tablero General de Distribución AE311_x000D_
_x000D_
CDRC CEFE Cometas</t>
  </si>
  <si>
    <t>Tablero bypass 60A_x000D_
_x000D_
CDRC CEFE Cometas</t>
  </si>
  <si>
    <t>Tablero general de distribución TGDC_x000D_
_x000D_
CDRC CEFE Cometas</t>
  </si>
  <si>
    <t>Barraje de Tierra TMGB_x000D_
_x000D_
CDRC CEFE Cometas</t>
  </si>
  <si>
    <t>Barraje de Tierra TGB_x000D_
_x000D_
CDRC CEFE Cometas</t>
  </si>
  <si>
    <t>TABLERO DE CARGAS NORMALES 208V -  TND_x000D_
_x000D_
CDRC CEFE Cometas</t>
  </si>
  <si>
    <t>ARANDELA CURVA CUADRADA 2-1/4X2-1/4X3/16_x000D__x000D_
_x000D_
CDRC CEFE Cometas</t>
  </si>
  <si>
    <t>ARANDELA PLANA REDONDA DE 5/8"_x000D__x000D_
_x000D_
CDRC CEFE Cometas</t>
  </si>
  <si>
    <t>AISLADOR DE SUSPENSIÓN TIPO SINTÉTICO PARA 15 KV_x000D_
_x000D_
CDRC CEFE Cometas</t>
  </si>
  <si>
    <t>DPS POLIMÉRICO 15 KV, 10 KA TIPO LÍNEA_x000D_
_x000D_
CDRC CEFE Cometas</t>
  </si>
  <si>
    <t>VER CTO-CONSULTORIA CENTRO DEPORTIVO, RECREATIVO Y CULTURAL - CDRC COMETAS SECRETARIA DE CULTURA_x000D_
_x000D_
Suministro e Instalación Acceso Piscina - Salidas Modelo Cruzado con Pletina Rectangular con Paso Embebido en PRFV Normalizado para Piscina_x000D_
_x000D_
INSUMO CREADO:_x000D_
Acceso Piscina - Salidas Modelo Cruzado con Pletina Rectangular con Paso Embebido en PRFV Normalizado para Piscina</t>
  </si>
  <si>
    <t>VER CTO-CONSULTORIA CENTRO DEPORTIVO, RECREATIVO Y CULTURAL - CDRC COMETAS SECRETARIA DE CULTURA_x000D_
_x000D_
Suministro e Instalación Acceso Piscina - Salidas Modelo Cruzado con Pletina Rectangular con Paso Embebido en PRFV Normalizado para Piscina_x000D_
_x000D_
INSUMO CREADO:_x000D_
Paso Embebido en PRFV Normalizado para Piscina</t>
  </si>
  <si>
    <t>"ESLABÓN DE ENGANCHE, PASADOR Y OJAL_x000D_"	_x000D_
_x000D_
CDRC CEFE Cometas</t>
  </si>
  <si>
    <t>ESPÁRRAGO GALVANIZADO DE 5/8" X 18"	_x000D_
_x000D_
CDRC CEFE Cometas</t>
  </si>
  <si>
    <t>PERNO DE MÁQUINA DE 5/8" X 18"_x000D_
_x000D_
CDRC CEFE Cometas</t>
  </si>
  <si>
    <t>VER CONTRATO CONSULTORIA CENTRO DEPORTIVO,_x000D_
RECREATIVO Y CULTURAL – CDRC COMETAS (Especificaciones Técnicas)</t>
  </si>
  <si>
    <t>VER CTO-CONSULTORIA CENTRO DEPORTIVO, RECREATIVO Y CULTURAL - CDRC COMETAS SECRETARIA DE CULTURA_x000D_
_x000D_
_x000D_
Suministro e Instalación Filtro de Arena Ø79" / 2000Mm Conexión Lateral				_x000D_
_x000D_
INSUMO CREADO:_x000D_
Filtro de Arena Ø79" / 2000Mm Conexión Lateral</t>
  </si>
  <si>
    <t>SUMINISTRO_x000D_
_x000D_
_x000D_
VER CONTRATO CONSULTORIA CENTRO DEPORTIVO,_x000D_
RECREATIVO Y CULTURAL – CDRC COMETAS (Especificaciones Técnicas)</t>
  </si>
  <si>
    <t>Grupo electrógeno de emergencia 500 KVA FP 0,8, 208V/120V                                                                                                                                                             VER CONTRATO CONSULTORIA CENTRO DEPORTIVO,_x000D_
RECREATIVO Y CULTURAL – CDRC COMETAS (Especificaciones Técnicas)</t>
  </si>
  <si>
    <t>VER CTO-CONSULTORIA CENTRO DEPORTIVO, RECREATIVO Y CULTURAL - CDRC COMETAS SECRETARIA DE CULTURA_x000D_
_x000D_
Suministro e Instalación Bomba Centrifuga para Piscinas Q:70 M³/H; 7,5 Hp				_x000D_
				_x000D_
INSUMO CREADO:_x000D_
Bomba Centrifuga para Piscinas Q:70 M³/H; 7,5 Hp</t>
  </si>
  <si>
    <t>Suministro e instalación Reflector subacuatico led, luz blanca 14W / 12VAC			_x000D_
_x000D_
SUMINISTRO_x000D_
_x000D_
_x000D_
VER CONTRATO CONSULTORIA CENTRO DEPORTIVO,_x000D_
RECREATIVO Y CULTURAL – CDRC COMETAS (Especificaciones Técnicas)</t>
  </si>
  <si>
    <t>CAJA PASO ELÉCTRICA PLÁSTICA PISCINA	_x000D_
_x000D_
SUMINISTRO_x000D_
_x000D_
_x000D_
VER CONTRATO CONSULTORIA CENTRO DEPORTIVO,_x000D_
RECREATIVO Y CULTURAL – CDRC COMETAS (Especificaciones Técnicas)</t>
  </si>
  <si>
    <t>VER CTO-CONSULTORIA CENTRO DEPORTIVO, RECREATIVO Y CULTURAL - CDRC COMETAS SECRETARIA DE CULTURA_x000D_
_x000D_
Suministro e Instalación Calentador de encendido electrónico de alto rendimiento MEGATHERM 1200 KBTU				_x000D_
				_x000D_
INSUMO CREADO:_x000D_
Calentador de encendido electrónico de alto rendimiento MEGATHERM 1200 KBTU</t>
  </si>
  <si>
    <t>CONTRATO CONSULTORÍA N° 221. OBJETO: ESTUDIOS Y DISEÑOS ARQUITECTÓNICOS, DE INGENIERÍA Y COMPLEMENTARIOS, CEFE LAS COMETAS SECRETARIA DISTRITAL DE CULTURA._x000D_
_x000D_
Sistema de Desinfección Ultravioleta Media Presión 60 m³/h 220V 50 Hz			_x000D_
				_x000D_
INSUMO CREADO:_x000D_
Sistema de Desinfección Ultravioleta Media Presión 60 m³/h 220V 50 Hz</t>
  </si>
  <si>
    <t>VER CTO-CONSULTORIA CENTRO DEPORTIVO, RECREATIVO Y CULTURAL - CDRC COMETAS SECRETARIA DE CULTURA_x000D_
_x000D_
Suministro e Instalación Válvula de Bola PVC Ø3" con Doble Universal Soldada				_x000D_
				_x000D_
INSUMO CREADO:_x000D_
Válvula de Bola PVC Ø3" con Doble Universal Soldada</t>
  </si>
  <si>
    <t>VER CTO-CONSULTORIA CENTRO DEPORTIVO, RECREATIVO Y CULTURAL - CDRC COMETAS SECRETARIA DE CULTURA_x000D_
_x000D_
Suministro e Instalación Tablero de Control Eléctrico para Piscina de Competición				_x000D_
							_x000D_
INSUMO CREADO:_x000D_
Tablero de Control Eléctrico para Piscina de Competición</t>
  </si>
  <si>
    <t>VER CTO-CONSULTORIA CENTRO DEPORTIVO, RECREATIVO Y CULTURAL - CDRC COMETAS SECRETARIA DE CULTURA_x000D_
_x000D_
Suministro e Instalación Sistema de Liberación de Vacio 				_x000D_
				_x000D_
INSUMO CREADO:_x000D_
_x000D_
Sistema de Liberación de Vacio - CRDC-Cometas</t>
  </si>
  <si>
    <t>VER CTO-CONSULTORIA CENTRO DEPORTIVO, RECREATIVO Y CULTURAL - CRDC COMETAS SECRETARIA DE CULTURA_x000D_
_x000D_
Suministro e Instalación Abrazadera Tipo Pera/Trapecio 6"._x000D_
_x000D_
INSUMO CREADO:_x000D_
Abrazadera Tipo Pera/Trapecio 6"</t>
  </si>
  <si>
    <t>VER CTO-CONSULTORIA CENTRO DEPORTIVO, RECREATIVO Y CULTURAL - CRDC COMETAS SECRETARIA DE CULTURA_x000D_
_x000D_
Suministro e Instalación Recubrimiento Interno de Piscina en Membrana de PVC Resistente a Cloro Directo.				_x000D_
				_x000D_
INSUMO CREADO:_x000D_
Recubrimiento Interno de Piscina en Membrana de PVC Resistente a Cloro Directo.</t>
  </si>
  <si>
    <t>VER CTO-CONSULTORIA CENTRO DEPORTIVO, RECREATIVO Y CULTURAL - CRDC COMETAS SECRETARIA DE CULTURA_x000D_
_x000D_
Suministro e Instalación Señalización de Carriles en Membrana de PVC Resistente a Cloro Directo.				_x000D_
								_x000D_
INSUMO CREADO:_x000D_
Señalización de Carriles en Membrana de PVC Resistente a Cloro Directo.	_x000D_
.</t>
  </si>
  <si>
    <t>Protector Hidrofugante WPC_x000D_
_x000D_
Categoría: Exteriores Etiquetas: carpintería, cuidado, decks, escaleras, Eurolacas, exterior, fachadas, madera, madera plástica, madera tecnologíca, mantenimiento, muebles, pérgolas, piscinas, pisos, terrazas, ventanas, wpc_x000D_
_x000D_
DESCRIPCIÓN_x000D_
Imprimación monocomponente base agua para proteger la superficie de maderas tecnológicas (WPC)._x000D_
_x000D_
Características_x000D_
Producto elástico que se adapta sin cuartear a las dilataciones y contracciones de la madera tecnológica provocadas por los cambios de temperatura cuando se expone al exterior._x000D_
Buena resistencia a la luz solar._x000D_
Repele el agua._x000D_
Evita la penetración en la madera tecnológica de manchas y suciedad._x000D_
_x000D_
Presentaciones_x000D_
Galón de 4 L_x000D_
1 Litro</t>
  </si>
  <si>
    <t>CERTIFICADO DE CUMPLIMIENTO_x000D_
_x000D_
EQUIPO POLIFUNCIONAL PARA PERSONAS CON DISCAPACIDAD _x000D_
_x000D_
Por lo cual. segun los aspectos generales, los equipos mencionados cumplen con los parametros generales de acuerdo a lo dispuesto en la NIC 5600. _x000D_
_x000D_
GARANTIA GENERAL _x000D_
_x000D_
Equipo Polifuncional para personas con discapacidad 5 años._x000D_
Condiciones de validez:_x000D_
Los equipos fabricados cuentan con garantia por defectos de fabricacion y falla de sus componentes como maximo de-5 años. _x000D_
_x000D_
PRESENTAR:_x000D_
&gt; La ficha de garantia y factura del producto deberan permanecer dentro del periodo de garantIa del producto. _x000D_
&gt; La reclamacion debe ser ejecutada por parte de nuestros clientes directos. _x000D_
&gt; Los componentes y sus materiales fueron usados de forma adecuada y segun las especificaciones tecnicas entregadas con el producto. _x000D_
&gt; La instalacion del equipo es la adecuada y cumple los lineamientos dados por nuestra compañia. _x000D_
&gt; Que antes del reporte de cualquier desperfecto el equipo no haya sido intervenido por un  tecnico o persona ajena al proveedor. _x000D_
&gt; Que no se le haya dado el mantenimiento indicado en el instructivo que se incluye con la compra del producto. _x000D_
&gt; Que despues de su instalacion se cumplan los parametros de mantenimiento del equipo. _x000D_
&gt; Se exceptua garantlas para el equipo en los casos de manipulacion indebida y vandalismo. _x000D_
&gt; La falla no sea producto de manipulaciones erroneas, fallas de instalacion o vandalismo. _x000D_
_x000D_
GARANTIA ESPECIFICA POR MATERIAL._x000D_
_x000D_
ACERO: Se excluyen oxidaciones puntuales y localizadas debidas a  golpes excesivamente fuertes, vandalismo, manejo inadecuado  y uso indebido, que lleguen a dafiar las capas protectoras del  acero. _x000D_
PANELES DE POLIETILENO: Excluida la ligera perdida de color natural debida a la larga exposicion a la intemperie. _x000D_
LISTONERIA DE PLASTICO: Pudricion, degradacion _x000D_
ESTRUCTIRA:  Ausencia de Oxidacion_x000D_
_x000D_
FICHA TECNICA _x000D_
POLIFUNCIONAL PARA PERSONAS CON DISCAPACIDAD _x000D_
Capacidad: 6 Usuarios _x000D_
Area de uso: 28.8 m2_x000D_
_x000D_
1. ESTRUCTURA GENERAL_x000D_
Estacion de Trabajo para seis personas con discapacidad, incluye bicicleta, giro de manos, brazos, rotacion de munecas (hombros), extension de brazos y pectoral, mejora y potencia la masa muscular de brazos, hombro, espalda, triceps y extremidades superiores. El equipo POLIFUNCIONAL PARA PERSONAS CON DISCAPACIDAD estS elaborado en Tubo cuadrado estructural en acero 100 mm x 100 mm e=3.5 mm AISI/SAE 1008, ASTMA1011, JIS G SPHT 1, tubo cuadrado estructural en acero 60 mm x 60 mm e= 3 mm AISI/SAE 1008, ASTMA1011, JIS G SPHT 1, tubo cuadrado estructural de 50 mm x 50 mm e= 3 mm en acero AISI/SAE 1008, ASTMA1011, JIS G SPHT 1 (utilizado para refuerzos), Angulo HR 21/4” X '/*, tubo rectangular estructural en acero de 90 mm x 50 mm e= 3mm, Tubo en acero AISI/SAE 1008, ASTIVIA1011, JIS G SPHT 1. 0 11/4"(42 mm) - e=3 mm Tubo en acero AISI/SAE 1008, ASTMA1011, JIS G SPHT 1, 0 1” (33mm) - e=3 mm y 3.5 mm, casco envolvente ISmina aceitada y decapada en 1/8” y/o 3mm espesor, lamina de alfajor en 4mm, guias lamina aceitada y decapada en 2.5 mm espesor, Lamina alfajor e= 3.2 mm, soporte de bujes lamina HR e= %" y/o 6 mm , Buje desarrollado en acero SCH 80 en 2” y SCH 80 en I'A". _x000D_
_x000D_
EJERCICIOS QUE CONFORMAN EL EQUIPO POLIFUNCIONAL _x000D_
BICICLETA _x000D_
GIRO DE MANOS_x000D_
BRAZOS _x000D_
ROTACION DE MUÑECAS _x000D_
EXTENSION DE BRAZOS _x000D_
PECTORAL _x000D_
_x000D_
EQUIPO POLIFUNCIONAL PARA PERSONAS CON DISCAPACIDAD _x000D_
1. PASADORES: En acero de 1020 y/o 1045 que garantiza una larga vida util, disenados con forma y tamano unico de acuerdo a los requerimientos. _x000D_
2. RODAMIENTOS: Fabricados totalmente en acero inoxidable, disenados para el apoyo del eje, capaces de soportar la fuerza radial y axial. _x000D_
3. ENTRADA DE SILLA DE RUEDAS: Disenada en tuberia ovalada y/o rectangular en acero de carbono tipo rampa lo cual facilita la entrada y salida de personas con movilidad reducida. _x000D_
4. POSIES: En acero al carbono, de 110 mm a 140mm de longitud, cuentan con una platina de 3,16 mm de espesor que garantiza su capacidad de resistencia a los altos niveles de presion. _x000D_
5. ROTACION DE MUNECAS: Disenadas con pasadores de hierro y manilar plastico que brindan mayor comodidad al usuario. _x000D_
6. VALLA DE SENALIZACION: Ubicada en la parte superior del equipo acompañando a cada una de las actividades propuestas indicando su modo de uso.</t>
  </si>
  <si>
    <t>Compresorde aire lubricado, motor potencia 2HP, capacidad 108 litros, presión máxima 125 psi.</t>
  </si>
  <si>
    <t>CONSULTORIA CRCD  COMETAS _x000D_
_x000D_
APU: Bala LED sobreponer 24 W 1560 lm CRDC COMETAS_x000D_
_x000D_
INSUMO CREADO: Bala LED de sobreponer 29,6 cm 24 W 1560 lm 4000-6500 K 85-277 V IP40 30,000 horas</t>
  </si>
  <si>
    <t>CONTRATO CONSULTORÍA N° 
221
_x000D_
OBJETO: ESTUDIOS Y DISEÑOS ARQUITECTÓNICOS, DE INGENIERÍA Y COMPLEMENTARIOS, CEFE LAS COMETAS_x000D_
SECRETARIA DISTRITAL DE CULTURA._x000D_
Suministro  de Kit Silla Yee (160x110)</t>
  </si>
  <si>
    <t>CONSULTORIA CRCD  COMETAS _x000D_
_x000D_
APU: Bala LED recesada 57,8 W 4730 lm_x000D_
_x000D_
INSUMO CREADO: Bala LED de incrustar 22,6 cm 57,8 W 4730 lm 3000 K IP54 50,000 horas</t>
  </si>
  <si>
    <t>resistencia 200 kg</t>
  </si>
  <si>
    <t>JUEGO RED GRAN ESCALA TOBOGAN TORRE VIGIA A=9,20 MTS L=17,40 CAP 94 USUARIOS EDAD 5 - 12 AÑOS_x000D_
OJO SIN TERMINAR              _x000D_
_x000D_
CARACTERISTICAS_x000D_
_x000D_
Capacidad: 94 niños_x000D_
Edad sugerida: 5 a 12 años                                                                   _x000D_
Altura Crítica de Caída: 2.0   m_x000D_
Área de Seguridad: Diámetro 20.4 m X 17.24 m_x000D_
Medidas por modulo (Largo, Ancho, Alto): 17.4 m x 14.24 m x 9.20 m_x000D_
Funciones lúdicas: Trepar, imaginar, encontrarse, escalar, deslizarse._x000D_
_x000D_
MATERIALES_x000D_
_x000D_
POSTES DE SOPORTE: Esta será una tubería de acero galvanizado de 9 "(216. 3 mm) de diámetro exterior, terminada con una capa de poliéster en polvo para el soporte principal y una tubería de acero galvanizado de 6" (139.8 mm) de diámetro exterior, terminada con una capa de poliéster en polvo para los soportes laterales. Los postes principales de soporte tendrán un anillo de acero de 1/4 "(6 mm) de espesor, 7 1/4" t (185 mm) de diámetro exterior soldado para mejorar la estabilidad._x000D_
POSICIONES DE POSICIONES: Cuando sea necesario, éstas rodearán completamente la publicación para rellenar las aberturas de la red, evitando el atrapamiento. Los escudos estarán hechos de un material de caucho flexible reforzado con textiles y se asegurarán con pernos._x000D_
_x000D_
REDES DE ESCALADA:_x000D_
Este será un cable de 20 mm de diámetro y 22 mm de diámetro, poliamida (nylon) con protección UV y solución ignífuga. Cada cuerda consta de 6 hilos, cada uno de los cuales contiene 24 hilos de refuerzo de acero dentro de un manguito de poliamida, envuelto alrededor de un núcleo sólido de poliamida para un total de 144 hilos de refuerzo de acero; Cada extremo del cable tiene un lazo de unión unido al cable con un manguito de aluminio acabado y forrado con una barra de desgaste de acero galvanizado. Los cables de borde contendrán un núcleo sólido de cables de acero enrollados en lugar del núcleo de poliamida para un total de 168 hilos de refuerzo de acero. La cuerda debe alcanzar una clasificación de resistencia al color Clase 7-8._x000D_
MATERIAL DIAPOSITIVO: Este será LLDPE protegido contra UV (polietileno lineal de baja densidad)._x000D_
NUDOS DE BOLA: será una bola de aluminio comprimido de una sola pieza, comprimida en su lugar con 150,000 libras de fuerza (667 kN) para evitar que la conexión se mueva y cause un desgaste prematuro del cable._x000D_
SUJETADORES BÁSICOS: todos los sujetadores para accesorios son de acero inoxidable._x000D_
TORNILLOS: estos serán de aleación de acero que soportarán una carga máxima de más de 87,675 libras de fuerza (390 kN) a lo largo del eje principal._x000D_
_x000D_
PLACAS DE MONTAJE: Se realizarán en acero galvanizado. Los anclajes de esquina contendrán múltiples puntos de conexión para permitir el ajuste de los tensores así como la conexión de una cuerda de seguridad. Los anclajes de los postes de soporte consistirán en una pieza ranurada que permitirá que el post de soporte se anclará de manera segura, mientras que tendrá un rango de movimiento en una dirección._x000D_
PERNOS DE ANCLAJE: Las placas de montaje se sujetarán a bloques de concreto con pernos de anclaje "L" de 7/8 "(22 mm) de diámetro x 20" (500 mm) de largo, que se insertarán en el concreto húmedo cuando se viertan._x000D_
INSTALACIÓN: esto debe ser instalado solo por un instalador de juegos con licencia, capacitado y certificado de acuerdo con las normas de juegos vigentes en la región de la instalación, por ejemplo, NPSI, CPSI o certificado similar._x000D_
CUMPLE CON: CAN / CSA-Z614-07 ASTM F-1487-11 EN-1176 Manual de la CPSC para la seguridad de los patios de recreo públicos_x000D_
PLACAS DE MONTAJE: Se realizarán en acero galvanizado. Los anclajes de esquina contendrán múltiples puntos de conexión para permitir el ajuste de los tensores así como la conexión de una cuerda de seguridad. Los anclajes de los postes de soporte consistirán en una pieza ranurada que permitirá que el post de soporte se anclará de manera segura, mientras que tendrá un rango de movimiento en una dirección._x000D_
PERNOS DE ANCLAJE: Las placas de montaje se sujetarán a bloques de concreto con pernos de anclaje "L" de 7/8 "(22 mm) de diámetro x 20" (500 mm) de largo, que se insertarán en el concreto húmedo cuando se viertan._x000D_
INSTALACIÓN: esto debe ser instalado solo por un instalador de juegos con licencia, capacitado y certificado de acuerdo con las normas de juegos vigentes en la región de la instalación, por ejemplo, NPSI, CPSI o certificado similar._x000D_
CUMPLE CON: CAN / CSA-Z614-07 ASTM F-1487-11 EN-1176 Manual de la CPSC para la seguridad de los patios de recreo públicos_x000D_
OPCIONES: Equipo opcional: · Asiento neto (Cantidad máx.: 8) # RC-NS · Carcasa de vertido en el lugar (Cantidad máxima: 8) # RC-PIP-01 · Poste de acero inoxidable pulido (Cantidad máxima: 9 ) # SS-POST_x000D_
_x000D_
_x000D_
GARANTIAS_x000D_
_x000D_
Productos libres de defectos en materiales o mano de obra por un período de (1) un año durante el uso e instalación normales y de acuerdo con las especificaciones publicadas._x000D_
Las garantías limitadas adicionales cubren los Productos contra los defectos causados por el deterioro que afecta la integridad estructural del equipo durante los siguientes períodos a partir de la fecha de venta y / o entrega:_x000D_
Garantía limitada de 5 años para componentes tubulares de aluminio y acero, y conectores de aluminio y acero inoxidable, con exclusión de defectos cosméticos._x000D_
_x000D_
Garantía limitada de 15 años en cubiertas de acero recubiertas de PVC, con exclusión de defectos cosméticos._x000D_
Garantía limitada de 15 años para rodamientos de nylon y piezas de unión de anillo, con exclusión de defectos cosméticos._x000D_
Garantía limitada de 10 años en la rotura del cable, con exclusión de defectos cosméticos._x000D_
Garantía limitada de 5 años en asientos de goma o tapetes de goma para eventos netos, con la exclusión de defectos cosméticos._x000D_
Garantía limitada de 5 años en componentes de aluminio de Happy Swing Seat, con exclusión de defectos cosméticos._x000D_
Garantía limitada de 3 años sobre el desgaste prematuro de los cables de nylon, con la exclusión de defectos cosméticos._x000D_
La determinación de lo que constituye un desgaste prematuro será a discreción del fabricante._x000D_
Garantía limitada de 1 año en la cadena de acero inoxidable para Happy Swing, con exclusión de defectos cosméticos._x000D_
Garantía limitada de 1 año en el parachoques de goma para Happy Swing, con la exclusión de defectos cosméticos._x000D_
Garantía limitada de 1 año en bujes de nylon para Happy Swing, con exclusión de defectos cosméticos._x000D_
_x000D_
La garantía mencionada anteriormente es válida solo si las estructuras se levantan de conformidad con las instrucciones y procedimientos de instalación proporcionados por el fabricante utilizando partes aprobadas; se han mantenido e inspeccionado de acuerdo con las instrucciones del fabricante; han sido sometidos a un uso normal para el propósito para el cual fueron diseñados los productos; no han sido sometidos a vandalismo, mal uso, negligencia o accidente; no han sido sometidos a adición o sustitución de partes; y no han sido modificados, alterados o reparados por personas que no sean del fabricante o sus designados en ningún aspecto que, a juicio del fabricante, afecte la condición o el funcionamiento de las estructuras._x000D_
Esta garantía no cubre artículos cosméticos (como rasguños, abolladuras, marcas, decoloración y desgaste), pintura, desgaste normal o daños debidos a la verificación y deformación._x000D_
Estas garantías cubren el reemplazo o la reparación, a discreción del Fabricante, de cualquier Producto de acuerdo con las descripciones anteriores. Estas garantías no cubren los costos de transporte más allá del costo de envío a la ubicación del Comprador (o al agente del Comprador) y los costos de instalación en el sitio, excepto cuando se hacen arreglos específicos con el consentimiento por escrito del Fabricante._x000D_
_x000D_
_x000D_
MANTENIMIENTO_x000D_
El alcance del mantenimiento contempla inspección de uniones, cambio de tornillería, repuestos como tapas y capuchones antivandálicos, lavado general del equipo (No contempla repuestos como parales, postes, redes, rodaderos o algún elemento de la estructura)_x000D_
TRIMESTRAL_x000D_
Revisión de la superficie de seguridad para asegurarse que no esté suelto ningún tensor y las placas de anclaje están cubiertas._x000D_
Comprobar si hay signos de desgaste en las cuerdas y las uniones, si es necesario se cambiarán las piezas que presenten desgaste significativo que representen algún peligro para los usuarios (Estas piezas no están incluidas)_x000D_
Comprobar si hay desgaste en el revestimiento de poliéster de los cables._x000D_
SEMESTRAL_x000D_
Descubrir los tensores, si están sueltos, y asegurarse que están correctamente conectados._x000D_
Inspeccionar visualmente todas las conexiones para detectar signos de desgaste o agrietamiento._x000D_
Comprobar que los postes están correctamente asentados en las placas de anclaje, no se permiten más de 20 grados de movimiento en cualquier dirección. Revisar las tapas de los postes para asegurarse que estén correctamente asentados._x000D_
ANUAL_x000D_
Limpiar a fondo_x000D_
Revisar la estructura de soporte_x000D_
Revisar todos los sistemas de anclajes_x000D_
Inspección de cajas._x000D_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</si>
  <si>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SELLANTE PARA JUNTA METALICA HOLL  MAX O,25MM 50 ML 135</t>
  </si>
  <si>
    <t>JUEGO ESTRUCTURA 4 TORRES PASADIZO, TIROLINEA TUBO DESLIZADERO ACERO INXIDABLE MURO PARA ESCALAR MUELLE SENCILLO A=4,36 L=17,42, CAPACIDAD 42 USUARIOS 35 FUNCIONES LUDICAS_x000D_
_x000D_
CARACTERISTICAS:_x000D_
Capacidad: 45 niños_x000D_
Edad sugerida: Mas de 3 años                                                                   _x000D_
Altura Crítica de Caída: 2.9 m_x000D_
Área de Seguridad: 175.5 m2_x000D_
Medidas por modulo (Largo, Ancho, Alto): 17.42 x 13.47 x 4.36 m _x000D_
Funciones lúdicas: Escalar, imaginar, deslizarse, encontrarse, descansar, manipular, colgarse, trepar, columpiarse, ocultarse, equilibrio, girar, refugiarse, trepar, atravesar._x000D_
_x000D_
Componentes: Torre, arco grande, mastil para trepar, red, tobogan rapido, rueda de giro, plataforma, pasamanos._x000D_
_x000D_
MATERIALES:_x000D_
1- Los postes son de acero galvanizado lacado, de 125 mm de diámetro. El acabado con apariencia de granito en dos tonos de gris, presenta ligeros relieves y confiere una mejor resistencia a las ralladuras._x000D_
2- Los cabezales son de poliamida inyectada (A) o de polietileno rotomoldeado (B)._x000D_
3- Los tableros se elaboran a partir de un material compacto (HPL) de 12,5 mm de espesor con estructura antideslizante._x000D_
Están reforzados mediante soportes de acero galvanizado lacado, situados en la parte inferior de las plataformas._x000D_
4- Las vallas y los techos están elaborados a partir de un material HPL compacto de 13 mm de espesor._x000D_
Material robusto, presenta una excelente resistencia contra las inclemencias del tiempo y al vandalismo._x000D_
5- Versión acero inoxidable: las vallas son fruto de la asociación de una placa coloreada y de una chapa de acero inoxidable de un espesor de 1,5 mm con relieve por ambas caras, que garantiza una protección perfecta contra las ralladuras. Los techos son de polietileno de un espesor de 10 mm._x000D_
6- Versión aluminio: las vallas y los techos son de chapa de aluminio pintado de un espesor de 3 mm asociada a una placa coloreada. _x000D_
Los muros de escalada están elaborados a partir de un material HPL compacto de 13_x000D_
mm de espesor._x000D_
Material robusto, presenta una excelente resistencia contra las inclemencias del tiempo y al vandalismo._x000D_
8- Las ranitas de escalada son de poliamida inyectada, que concilia rigidez y solidez._x000D_
9- Los tubos son de acero inoxidable de Ø 40 mm, garantizando la longevidad y la estética del juego al cabo de los años._x000D_
10-Las piezas de unión están moldeadas en poliamida cargada, no tóxicas, no inflamables, resistentes a los choques y a los rayos ultravioletas, garantizando la_x000D_
robustez del juego y la resistencia frente al vandalismo._x000D_
11-Los peldaños están elaborados en caucho, con propiedades amortiguadoras, y dotados de relieves antideslizantes._x000D_
11-La superficie deslizante es de acero inoxidable de 2 mm de espesor, curvadas, onduladas y moldeadas en una sola pieza._x000D_
12-Las reposapiés están elaboradas en caucho con propiedades amortiguadoras, y dotados de relieves antideslizantes._x000D_
13-El carril en acero inoxidable es monobloque, Ø 76,1 mm, espesor 3,6 mm._x000D_
El carro es de acero inoxidable, lo que garantiza su longevidad._x000D_
14-El asa, en acero inoxidable, está revestida de goma en su parte inferior para una buena calidad de agarre y de contacto._x000D_
15-El túnel es de rotomoldeado polietileno, de 76 cm de diámetro._x000D_
16-La tornillería en acero inoxidable está protegida por cápsulas anti vandalismo en poliamida._x000D_
_x000D_
GARANTIAS:_x000D_
5 años contra todo defecto o tara de fabricación para el resto de componentes de los equipos. _x000D_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_x000D_
_x000D_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_x000D_
_x000D_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actos vandálicos o por condiciones específicas del clima._x000D_
-Asegurarse que todos los anclajes estén fijos._x000D_
-Revisar si faltan piezas o si hay piezas partidas._x000D_
-Revisar si las tapas de seguridad están en su puesto._x000D_
_x000D_
TRIMESTRAL_x000D_
_x000D_
Revisión funcional del juego para asegurarse que el equipo esté funcionando correctamente._x000D_
Revisar todos los anclajes_x000D_
Revisar la estabilidad del juego._x000D_
Inspeccionar los niveles de desgaste en pisos, barras, cuerdas y cadenas._x000D_
_x000D_
ANUAL_x000D_
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OBSERVACIONES_x000D_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</si>
  <si>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CONTRATO CONSULTORÍA N° 
221
_x000D_
OBJETO:_x000D_
ESTUDIOS Y DISEÑOS ARQUITECTÓNICOS, DE INGENIERÍA Y COMPLEMENTARIOS, CEFE LAS COMETAS_x000D_
SECRETARIA DISTRITAL DE CULTURA				_x000D_
_x000D_
Suministro e instalacion de Sistema de fachada y ventaneria  ubicado en:  SUR - NIVEL 1 - EXTERNA en ejes 17 AL 11con diseño CRISTAL ALTURA 3.3 MAXIMA  -  JANSEN  VISS BASIC 50  PERFIL DE 160 X 65 X 2.5mm - PISAVIDRIO, TAPA DE SOPORTE Y TAPA EN LAMINA GALVANIZADA DE 400 mm. - HORIZONTALES CON CRISTAL A TOPE. - SISTEMA PERFIL INFERIOR SISTEMA ECONOMY 60 + TUBULAR DE 60 X 60 - INCLUYE DOBLE AIREADOR REGULABLE INFERIOR. - MODULOS DE 2.4 MTS - EN ESCUADRA. Cristal LAMINADO TERMOTRATADO HS - INCOLORO 6+6 - SENTRY GLASS ESTRUCTURAL</t>
  </si>
  <si>
    <t>CONTRATO CONSULTORÍA N° 
221
_x000D_
OBJETO:_x000D_
ESTUDIOS Y DISEÑOS ARQUITECTÓNICOS, DE INGENIERÍA Y COMPLEMENTARIOS, CEFE LAS COMETAS_x000D_
SECRETARIA DISTRITAL DE CULTURA				_x000D_
_x000D_
FV-69 :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</si>
  <si>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CONTRATO CONSULTORÍA N° 
221
_x000D_
OBJETO:_x000D_
ESTUDIOS Y DISEÑOS ARQUITECTÓNICOS, DE INGENIERÍA Y COMPLEMENTARIOS, CEFE LAS COMETAS_x000D_
SECRETARIA DISTRITAL DE CULTURA				_x000D_
_x000D_
FV-70: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</si>
  <si>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JUEGO TEMATICO BARCO MEDIANA ESCALA 3-12 AÑOS CAP: 25 USUARIOS._x000D_
_x000D_
CARACTERISTICAS_x000D_
_x000D_
Edad sugerida: 3-12 años_x000D_
Capacidad: 25 niños_x000D_
Área de Seguridad: 11650 mm x 8800 mm_x000D_
Medidas: (Largo, Ancho, Alto) 8450 mm x 5050 mm x 5700 mm_x000D_
Altura Crítica de Caída:  1800 mm_x000D__x000D_
Contiene: 1 Escalera fija, 1 cubierta de protección contra la lluvia y el sol, 1 torre de vigía, 1 periscopio, 1 rampa ondulada, 1 rampa curvada,1 poste de balones, 1 mostrador. Con funciones lúdicas de: Deslizarse, Encontrarse, Escalar, Trepar, Imaginar._x000D_
_x000D_
MATERIALES_x000D_
_x000D_
_x000D_
Material                              kg                %_x000D_
Pino                            826.2530         31.99_x000D_
Contrachapado          11.2455             0.44_x000D_
Tablero de fibras         8.4240              0.33_x000D_
HPL                              662.7319     25.66_x000D_
Acero sin tratar              440.4720     17.05_x000D_
Acero inoxidable              0.8158         0.03_x000D_
Acero inoxidable EN       1.4301 19.3160 ??0.75_x000D_
Aluminio                         2.0200              0.08_x000D_
Zink (galvanizado en caliente) 1.7565   0.07_x000D_
Zink (electro-galvanizado) 0.3709          0.01_x000D_
Poliamida (PA)                    21.8440       0.85_x000D_
Policarbonato (PC)              8.7528        0.34_x000D_
Polietileno (PE)                    1.9122        0.07_x000D_
Polipropileno (PP) 0.0024 0.00_x000D_
Tejido acrílico 0.0310 0.00_x000D_
Sólido de poliuretano (PUR) 1.1682 0.05_x000D_
Espuma de poliuretano / flex 8.6240 0.33_x000D_
Recubrimiento en polvo de poliéster 6.7312 0.26_x000D_
Concreto 560.5000 21.70_x000D_
2583 kg 100%_x000D_
_x000D_
_x000D_
GARANTIAS:_x000D_
_x000D_
25 años: contra fallas debidas a defectos de materiales o producción en componentes estructurales de acero y componentes de acero inoxidable (por ejemplo, deslizadores). _x000D_
20 años: contra fallas debidas a defectos de materiales o producción en componentes de HPL y paneles de HDPE. _x000D_
15 años: contra fallas debidas a pudrición severa en postes de madera blanda de ingeniería estructural o madera dura modificada, y contra fallas debidas a defectos de producción en acero estructural para componentes de juego altamente dinámicos _x000D_
10 años: contra fallas debidas a defectos de fabricación o materiales en maderas blandas de ingeniería no estructural y en todas las partes de acero y metal galvanizado y otras partes no pintadas; contra el fracaso debido a la pudrición severa en Robinia. _x000D_
5 años: contra fallas debidas a defectos de materiales o producción en resortes, partes metálicas pintadas (que constituyen corrosión significativa), construcciones de plástico y redes. _x000D_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no es un mantenimiento correctivo, los cuales se presentarán informes respectivos y se llevará la trazabilidad con un software especializado para mantenimiento._x000D_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</si>
  <si>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CONTRATO CONSULTORÍA N° 
221
_x000D_
OBJETO:_x000D_
ESTUDIOS Y DISEÑOS ARQUITECTÓNICOS, DE INGENIERÍA Y COMPLEMENTARIOS, CEFE LAS COMETAS_x000D_
SECRETARIA DISTRITAL DE CULTURA				_x000D_
_x000D_
FV-71:Suministro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</si>
  <si>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CONTRATO CONSULTORÍA N° 
221
_x000D_
OBJETO:_x000D_
ESTUDIOS Y DISEÑOS ARQUITECTÓNICOS, DE INGENIERÍA Y COMPLEMENTARIOS, CEFE LAS COMETAS_x000D_
SECRETARIA DISTRITAL DE CULTURA				_x000D_
_x000D_
FV-72: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</si>
  <si>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CONTRATO CONSULTORÍA N° 
221
_x000D_
OBJETO:_x000D_
ESTUDIOS Y DISEÑOS ARQUITECTÓNICOS, DE INGENIERÍA Y COMPLEMENTARIOS, CEFE LAS COMETAS_x000D_
SECRETARIA DISTRITAL DE CULTURA				_x000D_
_x000D_
FV-73: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</si>
  <si>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CONTRATO CONSULTORÍA N° 
221
_x000D_
OBJETO:_x000D_
ESTUDIOS Y DISEÑOS ARQUITECTÓNICOS, DE INGENIERÍA Y COMPLEMENTARIOS, CEFE LAS COMETAS_x000D_
SECRETARIA DISTRITAL DE CULTURA				_x000D_
_x000D_
FV-74: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</si>
  <si>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CONTRATO CONSULTORÍA N° 
221
_x000D_
OBJETO:_x000D_
ESTUDIOS Y DISEÑOS ARQUITECTÓNICOS, DE INGENIERÍA Y COMPLEMENTARIOS, CEFE LAS COMETAS_x000D_
SECRETARIA DISTRITAL DE CULTURA				_x000D_
_x000D_
FV-75:Suministro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</si>
  <si>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CONTRATO CONSULTORÍA N° 
221
_x000D_
OBJETO:_x000D_
ESTUDIOS Y DISEÑOS ARQUITECTÓNICOS, DE INGENIERÍA Y COMPLEMENTARIOS, CEFE LAS COMETAS_x000D_
SECRETARIA DISTRITAL DE CULTURA				_x000D_
_x000D_
FV-76:Suministro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</si>
  <si>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Juego cuerdas, tendido a gran escala Bote Pesquero (Fishing Boat) 5-12años Cap: 362 niños _x000D_
_x000D_
CARACTERISTICAS_x000D_
_x000D_
Capacidad: 362 niños_x000D_
Edad sugerida: 5-12 AÑOS                                            _x000D_
Altura Crítica de Caída: 2,0 m_x000D_
Área de Seguridad: L24.24 xW21.19_x000D_
Medidas  por modulo (Largo, Ancho, Alto): L25.42 x W18.70 x H9.48_x000D_
Funciones ludicas: Trepar, encontrarse, atravesar, imaginar.   _x000D_
La masiva estructura de “red de arrastre” del Barco de Pesca puede admikr a cientos de niños a la vez, mientras se mueven de un extremo a otro, se mecen de sus cuerdas colgantes con bolas y discos, o simplemente pasan el kempo en la torre de vigía._x000D_
Esta estructura es el perfecto y más dinámico aparato de juego para desafiar la fuerza superior del cuerpo y la coordinación ojos-manos, y promueve el juego saludable._x000D_
_x000D_
MATERIALES_x000D_
POSTE PRINCIPAL Tubo de acero galvanizado con diámetro de 190.7mm, acabado con recubrimiento en polvo de poliéster. Su espesor es de 5.3mm._x000D_
CUERDAS Cable de cuerda de 20 mm de diámetro, de poliamida (nylon) con protección UV y solución ignifuga. Cada cuerda consta de 6 filamentos que conkenen cada uno 24 filamentos de refuerzo de acero inoxidable dentro de un mango de poliamida, envueltos alrededor de un núcleo de poliamida sólida; teniendo cada extremo del cable un bucle de unión adjunto al mismo con un mango en acabado de aluminio y reveskdo con una barra de desgaste de acero inoxidable. Las cuerdas a los bordes conkenen un núcleo sólido de cables de acero inoxidable en lugar del núcleo de poliamida._x000D_
BOLAS NUDO Bola de aluminio comprimido de una sola pieza, comprimida en su lugar con una fuerza de 150.000 libras (667 kN) para evitar que la conexión se mueva y cause desgaste prematuro del cable. _x000D_
FIJADORES BÁSICOS Todos los elementos de fijación de componentes son de acero inoxidable_x000D_
PANEL PE Excelente resistencia a la corrosión de una amplia gama de arjculos. El Poliekleno de Alta Densidad (HDPE) kene buena resistencia al impacto y a la abrasión._x000D_
_x000D_
GARANTIAS_x000D_
_x000D_
El fabricante garantiza que sus productos están libres de defectos en materiales o mano de obra por un período de (1) un año por uso normal e instalación y de acuerdo con nuestras especificaciones publicadas. _x000D_
Otras garantías limitadas cubren los Productos contra defectos causados por deterioro que afecte la integridad estructural del equipo, durante los siguientes períodos a partir de la fecha de instalación: 
- Garantía limitada de por vida en postes de aluminio y acero, con exclusión de defectos cosméticos, y siempre y cuando que se haya realizado un mantenimiento adecuado en las piezas giratorias de acuerdo con las instrucciones del fabricante.
- Garantía limitada de 25 años sobre piezas de aluminio moldeado, con exclusión de defectos cosméticos.
- Garantía limitada de 20 años para rotura de cables, con exclusión de defectos cosméticos.
- Garantía limitada de 15 años para componentes tubulares de aluminio y acero, y conectores de aluminio y acero inoxidable, con exclusión de defectos cosméticos.
- Garantía limitada de 15 años en cubiertas de acero con recubrimiento de PVC, con exclusión de defectos cosméticos.
- Garantía limitada de 15 años en asientos de caucho o esteras de goma para eventos en red, con exclusión de defectos cosméticos.
- Garantía limitada de 15 años para rodamientos de nylon y piezas de unión de anillos, con exclusión de defectos cosméticos.
- Garantía limitada de 5 años en bujes de nylon y parachoques de goma para Rainbow Swings, con exclusión de defectos cosméticos.
- Garantía limitada de 5 años en paneles y toboganes de plástico, con exclusión de defectos cosméticos.
- Garantía limitada de 5 años sobre el desgaste prematuro de cables de nylon, con exclusión de defectos cosméticos. La determinación de lo que constituye un desgaste prematuro será a discreción del fabricante.
La garantía antes mencionada sólo es válida si las estructuras se montan de conformidad con las instrucciones de instalación y los procedimientos proporcionados por fabricante utilizando partes aprobadas; han sido mantenidas e inspeccionadas de acuerdo con las instrucciones del fabricante; han sido sometidas al uso normal para el fin para el cual fueron diseñadas; no han sido objeto de vandalismo, mal uso, negligencia o accidente; no han sido sometidas a adiciones o sustituciones de piezas; y no han sido modificadas, alteradas o reparadas por personas distintas de fabricante o sus designados en ningún aspecto que, a juicio de fabricante, afecte la condición o el funcionamiento de las estructuras. _x000D_
Esta garantía no cubre temas cosméticos (tales como arañazos, abolladuras, deterioro, decoloración y desgaste normal dado por el clima), pintura, desgaste normal por uso, o daños por rajaduras y deformaciones._x000D_
Estas garantías cubren el reemplazo o la reparación, a discreción del Fabricante, de cualquier Producto de acuerdo con las descripciones anteriores. Los costos de transporte e instalación en sitio no están cubiertos por estas garantías, excepto cuando se toman disposiciones específicas con el consentimiento por escrito del Fabricante.
Para hacer una reclamación bajo los términos de la Garantía, la declaración escrita del Comprador, junto con una copia de la factura original, los registros de mantenimiento y las fotografías de soporte, deben ser enviados a la dirección indicada._x000D_
_x000D_
MANTENIMEINTO_x000D_
_x000D_
Mantenimiento de Rutina_x000D_
_x000D_
Para reducir accidentes, el propietario u operador debe asegurarse de que una apropiada agenda de mantenimiento se defina, se implemente y se mantenga. Esto debe tener en cuenta las condiciones locales y las instrucciones del fabricante, que pueden afectar la frecuencia de inspección necesaria. La agenda debe enumerar los componentes a ser mantenidos y también debe incluir los procedimientos para manejar quejas y averías._x000D_
_x000D_
Trimestral_x000D_
_x000D_
El mantenimiento rutinario de equipos y superficies de parques debe consistir en medidas preventivas para mantener su nivel de seguridad, desempeño y cumplimiento con las partes pertinentes de la norma EN 1176. Dichas medidas deberían incluir:_x000D_
a) apriete de cierres y fijaciones;_x000D_
b) re-pintar y re-tratar superficies;_x000D_
c) mantenimiento de cualquier superficie atenuadora de impacto;_x000D_
d) lubricación de rodamientos;_x000D_
e) marcado del equipo para demostrar niveles de superficie de rellenos suelto;_x000D_
f) limpieza;_x000D_
g) eliminación de vidrios rotos y otros desechos o contaminantes;_x000D_
h) restaurar rellenos sueltos al nivel correcto; y_x000D_
i) mantenimiento de espacios libres._x000D_
_x000D_
El costo del mantenimiento no incluye piezas que requieran cambio y que no cubra la garantía_x000D_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</si>
  <si>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CONTRATO CONSULTORÍA N° 
221
_x000D_
OBJETO:_x000D_
ESTUDIOS Y DISEÑOS ARQUITECTÓNICOS, DE INGENIERÍA Y COMPLEMENTARIOS, CEFE LAS COMETAS_x000D_
SECRETARIA DISTRITAL DE CULTURA				_x000D_
_x000D_
FV-77:Suministro e instalacion de Sistema de fachada y ventaneria  ubicado en:  GRIETAS - ORIENTAL - NIVEL 1 a 3 en ejes GRIETA - ORIENTALcon diseño JANSEN  NTB - SIN RPT - PLATINA DE SOPORTE CRISTAL A TOPE HORIZONTAL - CRISTAL JUMBO GLASS -  TUBULAR DE 160 X 65 X 3MM - INCLUYE PREMARCO. Cristal DVH - LAMINADO TEMPLADO - INCOLORO 6MM  SKN 176 SAINTGOBAIN (CS 0,47, TL: 0,67) BAJO EMISIVO CARA #3+6MM INC - PVB 0.76MM  / AIRE 12mm / TEMPLADO 12 MM INC</t>
  </si>
  <si>
    <t>CONTRATO CONSULTORÍA N° 
221
_x000D_
OBJETO:_x000D_
ESTUDIOS Y DISEÑOS ARQUITECTÓNICOS, DE INGENIERÍA Y COMPLEMENTARIOS, CEFE LAS COMETAS_x000D_
SECRETARIA DISTRITAL DE CULTURA				_x000D_
_x000D_
FV-78: Suministro e instalacion de Sistema de fachada y ventaneria  ubicado en:  GRIETAS - ORIENTAL - NIVEL 1 a 3 en ejes GRIETA - ORIENTALcon diseño JANSEN  NTB - SIN RPT - PLATINA DE SOPORTE CRISTAL A TOPE HORIZONTAL - CRISTAL JUMBO GLASS -  TUBULAR DE 200 X 65 X 3MM - INCLUYE PREMARCO. Cristal DVH - LAMINADO TEMPLADO - INCOLORO 6MM  SKN 176 SAINTGOBAIN (CS 0,47, TL: 0,67) BAJO EMISIVO CARA #3+6MM INC - PVB 0.76MM  / AIRE 12mm / TEMPLADO 12 MM INC</t>
  </si>
  <si>
    <t>CONTRATO CONSULTORÍA N° 
221
_x000D_
OBJETO:_x000D_
ESTUDIOS Y DISEÑOS ARQUITECTÓNICOS, DE INGENIERÍA Y COMPLEMENTARIOS, CEFE LAS COMETAS_x000D_
SECRETARIA DISTRITAL DE CULTURA				_x000D_
_x000D_
FV-79: Suministro e instalacion de Sistema de fachada y ventaneria  ubicado en:  GRIETAS - ORIENTAL - NIVEL 1 a 3 en ejes GRIETA - ORIENTALcon diseño JANSEN  NTB - SIN RPT - PLATINA DE SOPORTE CRISTAL A TOPE HORIZONTAL - CRISTAL JUMBO GLASS -  TUBULAR DE 200 X 65 X 3MM - INCLUYE PREMARCO. Cristal DVH - LAMINADO TEMPLADO - INCOLORO 6MM  SKN 176 SAINTGOBAIN (CS 0,47, TL: 0,67) BAJO EMISIVO CARA #3+6MM INC - PVB 0.76MM  / AIRE 12mm / TEMPLADO 12 MM INC</t>
  </si>
  <si>
    <t>CONTRATO CONSULTORÍA N° 
221
_x000D_
OBJETO:_x000D_
ESTUDIOS Y DISEÑOS ARQUITECTÓNICOS, DE INGENIERÍA Y COMPLEMENTARIOS, CEFE LAS COMETAS_x000D_
SECRETARIA DISTRITAL DE CULTURA				_x000D_
_x000D_
FV 35 Suministro e instalacion de Sistema de fachada y ventaneria  ubicado en:  NORTE - NIVEL 3 en ejes NORTEcon diseño   JANSEN  ECONOMY 50 - DIRECTO A ESTR. DE OBRA, PISAVIDRIO, TAPA DE SOPORTE  - CRISTAL CANTOS A TOPE HORIZONTAL, SIN DIVISORES HORIZONTALES - TUBULAR INFERIOR - INCLUYE AIREADOR REGULABLE INFERIOR.   ZONA DE PUERTA DIVISOR HORIZONTAL. PUERTA BATIENTE SENCILLA PIEL DE VIDRIO. Cristal LAMINADO TERMOTRATADO HS - INCOLORO 6+6 - PVB 0.76MM</t>
  </si>
  <si>
    <t>CONTRATO CONSULTORÍA N° 
221
_x000D_
OBJETO:_x000D_
ESTUDIOS Y DISEÑOS ARQUITECTÓNICOS, DE INGENIERÍA Y COMPLEMENTARIOS, CEFE LAS COMETAS_x000D_
SECRETARIA DISTRITAL DE CULTURA				_x000D_
_x000D_
FV-80 :Suministro e instalacion de Sistema de fachada y ventaneria  ubicado en:  GRIETAS - ORIENTAL - NIVEL 1 a 3 en ejes GRIETA - ORIENTALcon diseño JANSEN  NTB - SIN RPT - PLATINA DE SOPORTE CRISTAL A TOPE HORIZONTAL - CRISTAL JUMBO GLASS -  TUBULAR DE 200 X 65 X 3MM - INCLUYE PREMARCO. - PUERTA BATIENTE DOBLE PIEL DE VIDRIO. Cristal DVH - LAMINADO TEMPLADO - INCOLORO 6MM  SKN 176 SAINTGOBAIN (CS 0,47, TL: 0,67) BAJO EMISIVO CARA #3+6MM INC - PVB 0.76MM  / AIRE 12mm / TEMPLADO 12 MM INC</t>
  </si>
  <si>
    <t>CONTRATO CONSULTORÍA N° 
221
_x000D_
OBJETO:_x000D_
ESTUDIOS Y DISEÑOS ARQUITECTÓNICOS, DE INGENIERÍA Y COMPLEMENTARIOS, CEFE LAS COMETAS_x000D_
SECRETARIA DISTRITAL DE CULTURA				_x000D_
_x000D_
FV 36 Suministro e instalacion de Sistema de fachada y ventaneria  ubicado en:  NORTE - NIVEL 4 en ejes NORTEcon diseño  JANSEN  ECONOMY 50 - DIRECTO A ESTR. DE OBRA, PISAVIDRIO, TAPA DE SOPORTE  - CRISTAL CANTOS A TOPE HORIZONTAL, SIN DIVISORES HORIZONTALES - TUBULAR INFERIOR - INCLUYE AIREADOR REGULABLE INFERIOR.   Cristal LAMINADO TERMOTRATADO HS - INCOLORO 6+6 - PVB 0.76MM</t>
  </si>
  <si>
    <t>CONTRATO CONSULTORÍA N° 
221
_x000D_
OBJETO:_x000D_
ESTUDIOS Y DISEÑOS ARQUITECTÓNICOS, DE INGENIERÍA Y COMPLEMENTARIOS, CEFE LAS COMETAS_x000D_
SECRETARIA DISTRITAL DE CULTURA				_x000D_
_x000D_
FV 37 Suministro e instalacion de Sistema de fachada y ventaneria  ubicado en:  NORTE - NIVEL 4 en ejes NORTEcon diseño  JANSEN  ECONOMY 50 - DIRECTO A ESTR. DE OBRA, PISAVIDRIO, TAPA DE SOPORTE  - CRISTAL CANTOS A TOPE HORIZONTAL, SIN DIVISORES HORIZONTALES - TUBULAR INFERIOR - INCLUYE AIREADOR REGULABLE INFERIOR.   Cristal TAPA EN LAMINA DE PANEL COMPUESTO Ó LAMINA METALICA DOBLADA</t>
  </si>
  <si>
    <t>CONTRATO CONSULTORÍA N° 
221
_x000D_
OBJETO:_x000D_
ESTUDIOS Y DISEÑOS ARQUITECTÓNICOS, DE INGENIERÍA Y COMPLEMENTARIOS, CEFE LAS COMETAS_x000D_
SECRETARIA DISTRITAL DE CULTURA	_x000D_
			_x000D_
FV 38 Suministro e instalacion de Sistema de fachada y ventaneria  ubicado en:  NORTE - NIVEL 4 en ejes NORTEcon diseño  JANSEN  ECONOMY 50 - DIRECTO A ESTR. DE OBRA, PISAVIDRIO, TAPA DE SOPORTE  - CRISTAL CANTOS A TOPE HORIZONTAL, SIN DIVISORES HORIZONTALES - TUBULAR INFERIOR - INCLUYE AIREADOR REGULABLE INFERIOR.  - VENTANAS PROYECTANTES DE 2. MTS CON CIERRE MULTIPUNTO Y MANIJA DE ALTA ESPECIFICACIÓN Cristal TAPA EN LAMINA DE PANEL COMPUESTO Ó LAMINA METALICA DOBLADA</t>
  </si>
  <si>
    <t>CONTRATO CONSULTORÍA N° 
221
_x000D_
OBJETO:_x000D_
ESTUDIOS Y DISEÑOS ARQUITECTÓNICOS, DE INGENIERÍA Y COMPLEMENTARIOS, CEFE LAS COMETAS_x000D_
SECRETARIA DISTRITAL DE CULTURA	_x000D_
			_x000D_
FV 39 Suministro e instalacion de Sistema de fachada y ventaneria  ubicado en:  NORTE - NIVEL 4 en ejes NORTEcon diseño  JANSEN  ECONOMY 50 - DIRECTO A ESTR. DE OBRA, PISAVIDRIO, TAPA DE SOPORTE  - CRISTAL CANTOS A TOPE HORIZONTAL, SIN DIVISORES HORIZONTALES - TUBULAR INFERIOR - INCLUYE AIREADOR REGULABLE INFERIOR.   Cristal LAMINADO TERMOTRATADO HS - INCOLORO 6+6 - PVB 0.76MM</t>
  </si>
  <si>
    <t>CONTRATO CONSULTORÍA N° 
221
_x000D_
OBJETO:_x000D_
ESTUDIOS Y DISEÑOS ARQUITECTÓNICOS, DE INGENIERÍA Y COMPLEMENTARIOS, CEFE LAS COMETAS_x000D_
SECRETARIA DISTRITAL DE CULTURA	_x000D_
			_x000D_
FV 40 Suministro e instalacion de Sistema de fachada y ventaneria  ubicado en:  NORTE - NIVEL 5 en ejes NORTEcon diseño  JANSEN  ECONOMY 50 - DIRECTO A ESTR. DE OBRA, PISAVIDRIO, TAPA DE SOPORTE  - CRISTAL CANTOS A TOPE HORIZONTAL, SIN DIVISORES HORIZONTALES - TUBULAR INFERIOR - INCLUYE AIREADOR REGULABLE INFERIOR.  ZONA DE PUERTA DIVISOR HORIZONTAL. PUERTA BATIENTE SENCILLA PIEL DE VIDRIO Cristal LAMINADO TERMOTRATADO HS - INCOLORO 6+8 - PVB 0.76MM</t>
  </si>
  <si>
    <t>CONTRATO CONSULTORÍA N° 
221
_x000D_
OBJETO:_x000D_
ESTUDIOS Y DISEÑOS ARQUITECTÓNICOS, DE INGENIERÍA Y COMPLEMENTARIOS, CEFE LAS COMETAS_x000D_
SECRETARIA DISTRITAL DE CULTURA				_x000D_
_x000D_
Suministro e instalacion de Sistema de fachada y ventaneria  ubicado en:  SUR - NIVEL 1 - EXTERNA en ejes 11 AL 6con diseño CRISTAL ALTURA 3.3 MAXIMA  -  JANSEN  VISS BASIC 50  PERFIL DE 160 X 65 X 2.5mm - PISAVIDRIO, TAPA DE SOPORTE Y TAPA EN LAMINA GALVANIZADA DE 400 mm. - HORIZONTALES CON CRISTAL A TOPE. - SISTEMA PERFIL INFERIOR SISTEMA ECONOMY 60 + TUBULAR DE 60 X 60 - INCLUYE DOBLE AIREADOR REGULABLE INFERIOR. - MODULOS DE 1.8 MTS - EN ESCUADRA Cristal LAMINADO TERMOTRATADO HS - INCOLORO 6+6 - SENTRY GLASS ESTRUCTURAL</t>
  </si>
  <si>
    <t>CONTRATO CONSULTORÍA N° 
221
_x000D_
OBJETO:_x000D_
ESTUDIOS Y DISEÑOS ARQUITECTÓNICOS, DE INGENIERÍA Y COMPLEMENTARIOS, CEFE LAS COMETAS_x000D_
SECRETARIA DISTRITAL DE CULTURA				_x000D_
_x000D_
Suministro e instalacion de Sistema de fachada y ventaneria  ubicado en:  SUR - NIVEL 1 - INTERNO en ejes 6 AL 9con diseño CRISTAL ALTURA 3.3 MAXIMA  -  JANSEN  VISS BASIC 50  PERFIL DE 160 X 65 X 2.5mm - PISAVIDRIO, TAPA DE SOPORTE Y TAPA DE 90 mm. - HORIZONTAL DIVISOR PARA APOYO DE PIVOTE DE PUERTA. - PUERTAS BATIENTES DOBLES PIEL DE VIDRIO. - MODULOS DE 2.7 MTS DE ANCHO. Cristal LAMINADO TERMOTRATADO HS - INCOLORO 6+6 - PVB 0.76MM</t>
  </si>
  <si>
    <t>CONTRATO CONSULTORÍA N° 
221
_x000D_
OBJETO:_x000D_
ESTUDIOS Y DISEÑOS ARQUITECTÓNICOS, DE INGENIERÍA Y COMPLEMENTARIOS, CEFE LAS COMETAS_x000D_
SECRETARIA DISTRITAL DE CULTURA				_x000D_
_x000D_
FV-81: Suministro e instalacion de Sistema de fachada y ventaneria  ubicado en:  GRIETAS - ORIENTAL - NIVEL 1 a 3 en ejes GRIETA - ORIENTALcon diseño JANSEN  NTB - SIN RPT - PLATINA DE SOPORTE CRISTAL A TOPE HORIZONTAL - CRISTAL JUMBO GLASS -  TUBULAR DE 200 X 65 X 3MM - INCLUYE PREMARCO. - PUERTA BATIENTE DOBLE PIEL DE VIDRIO. Cristal DVH - LAMINADO TEMPLADO - INCOLORO 6MM  SKN 176 SAINTGOBAIN (CS 0,47, TL: 0,67) BAJO EMISIVO CARA #3+6MM INC - PVB 0.76MM  / AIRE 12mm / TEMPLADO 12 MM INC</t>
  </si>
  <si>
    <t>CONTRATO CONSULTORÍA N° 
221
_x000D_
OBJETO:_x000D_
ESTUDIOS Y DISEÑOS ARQUITECTÓNICOS, DE INGENIERÍA Y COMPLEMENTARIOS, CEFE LAS COMETAS_x000D_
SECRETARIA DISTRITAL DE CULTURA				_x000D_
_x000D_
Suministro e instalacion de Sistema de fachada y ventaneria  ubicado en:  SUR - NIVEL 1 - INTERNO en ejes 9 AL 11con diseño CRISTAL ALTURA 3.3 MAXIMA  -  JANSEN  VISS BASIC 50  PERFIL DE 160 X 65 X 2.5mm - PISAVIDRIO, TAPA DE SOPORTE Y TAPA DE 90 mm. - HORIZONTAL DIVISOR PARA APOYO DE PIVOTE DE PUERTA. - PUERTAS BATIENTES DOBLES PIEL DE VIDRIO. - MODULOS DE 2.7 MTS DE ANCHO. Cristal LAMINADO TERMOTRATADO HS - INCOLORO 6+6 - PVB 0.76MM</t>
  </si>
  <si>
    <t>CONTRATO CONSULTORÍA N° 
221
_x000D_
OBJETO:_x000D_
ESTUDIOS Y DISEÑOS ARQUITECTÓNICOS, DE INGENIERÍA Y COMPLEMENTARIOS, CEFE LAS COMETAS_x000D_
SECRETARIA DISTRITAL DE CULTURA				_x000D_
_x000D_
Suministro e instalacion de Sistema de fachada y ventaneria  ubicado en:  SUR - NIVEL 1 - INTERNO en ejes 5 AL 6con diseño CRISTAL ALTURA 3.3 MAXIMA  -  JANSEN  VISS BASIC 50  PERFIL DE 160 X 65 X 2.5mm - PISAVIDRIO, TAPA DE SOPORTE Y TAPA DE 90 mm. -  Cristal LAMINADO TERMOTRATADO HS - INCOLORO 6+6 - PVB 0.76MM</t>
  </si>
  <si>
    <t>CONTRATO CONSULTORÍA N° 
221
_x000D_
OBJETO:_x000D_
ESTUDIOS Y DISEÑOS ARQUITECTÓNICOS, DE INGENIERÍA Y COMPLEMENTARIOS, CEFE LAS COMETAS_x000D_
SECRETARIA DISTRITAL DE CULTURA	_x000D_
			_x000D_
FV 41 Suministro e instalacion de Sistema de fachada y ventaneria  ubicado en:  NORTE - NIVEL 5 en ejes NORTEcon diseño  JANSEN  ECONOMY 50 - DIRECTO A ESTR. DE OBRA, PISAVIDRIO, TAPA DE SOPORTE  - CRISTAL CANTOS A TOPE HORIZONTAL, SIN DIVISORES HORIZONTALES - TUBULAR INFERIOR - INCLUYE AIREADOR REGULABLE INFERIOR.   ZONA DE PUERTA DIVISOR HORIZONTAL. PUERTA BATIENTE DOBLE  PIEL DE VIDRIO Cristal LAMINADO TERMOTRATADO HS - INCOLORO 6+8 - PVB 0.76MM</t>
  </si>
  <si>
    <t>CONTRATO CONSULTORÍA N° 
221
_x000D_
OBJETO:_x000D_
ESTUDIOS Y DISEÑOS ARQUITECTÓNICOS, DE INGENIERÍA Y COMPLEMENTARIOS, CEFE LAS COMETAS_x000D_
SECRETARIA DISTRITAL DE CULTURA				_x000D_
_x000D_
Suministro e instalacion de Sistema de fachada y ventaneria  ubicado en:  SUR - NIVEL 1 - INTERNO en ejes B AL Ccon diseño CRISTAL ALTURA 3.3 MAXIMA  -  JANSEN  VISS BASIC 50  PERFIL DE 160 X 65 X 2.5mm - PISAVIDRIO, TAPA DE SOPORTE Y TAPA DE 90 mm. - HORIZONTAL DIVISOR PARA APOYO DE PIVOTE DE PUERTA. - PUERTAS BATIENTES DOBLES PIEL DE VIDRIO. - MODULOS DE 2.3 MTS DE ANCHO. Cristal LAMINADO TERMOTRATADO HS - INCOLORO 6+6 - PVB 0.76MM</t>
  </si>
  <si>
    <t>CONTRATO CONSULTORÍA N° 
221
_x000D_
OBJETO:_x000D_
ESTUDIOS Y DISEÑOS ARQUITECTÓNICOS, DE INGENIERÍA Y COMPLEMENTARIOS, CEFE LAS COMETAS_x000D_
SECRETARIA DISTRITAL DE CULTURA				_x000D_
_x000D_
Suministro e instalacion de Sistema de fachada y ventaneria  ubicado en:  SUR - NIVEL 1 - INTERNO en ejes 12 AL 13con diseño CRISTAL ALTURA 3.3 MAXIMA  -  JANSEN  VISS BASIC 50  PERFIL DE 160 X 65 X 2.5mm - PISAVIDRIO, TAPA DE SOPORTE Y TAPA DE 90 mm. - HORIZONTAL CON CANTOS A TOPE. - INCLUYE DOBLE AIREADOR REGULABLE INFERIOR. - MODULOS DE 1.2 MTS. Cristal LAMINADO TERMOTRATADO HS - INCOLORO 6+6 - PVB 0.76MM</t>
  </si>
  <si>
    <t>CONTRATO CONSULTORÍA N° 
221
_x000D_
OBJETO:_x000D_
ESTUDIOS Y DISEÑOS ARQUITECTÓNICOS, DE INGENIERÍA Y COMPLEMENTARIOS, CEFE LAS COMETAS_x000D_
SECRETARIA DISTRITAL DE CULTURA				_x000D_
_x000D_
FV-82: Suministro e instalacion de Sistema de fachada y ventaneria  ubicado en:  GRIETAS - OCCIDENTAL - NIVEL 1 a 3 en ejes GRIETA - OCCIDENTALcon diseño JANSEN  NTB - SIN RPT - PLATINA DE SOPORTE CRISTAL A TOPE HORIZONTAL - CRISTAL JUMBO GLASS -  TUBULAR DE 160 X 65 X 3MM - INCLUYE PREMARCO. Cristal LAMINADO TERMOTRATADO HS - INCOLORO 6+8 - PVB 0.76MM</t>
  </si>
  <si>
    <t>CONTRATO CONSULTORÍA N° 
221
_x000D_
OBJETO:_x000D_
ESTUDIOS Y DISEÑOS ARQUITECTÓNICOS, DE INGENIERÍA Y COMPLEMENTARIOS, CEFE LAS COMETAS_x000D_
SECRETARIA DISTRITAL DE CULTURA				_x000D_
_x000D_
Suministro e instalacion de Sistema de fachada y ventaneria  ubicado en:  SUR - NIVEL 1 - INTERNO en ejes 13 AL 14con diseño CRISTAL ALTURA 3.3 MAXIMA  -  JANSEN  VISS BASIC 50  PERFIL DE 160 X 65 X 2.5mm - PISAVIDRIO, TAPA DE SOPORTE Y TAPA DE 90 mm. - HORIZONTAL CON CANTOS A TOPE. - INCLUYE DOBLE AIREADOR REGULABLE INFERIOR. - MODULOS DE 1.2 MTS. Cristal LAMINADO TERMOTRATADO HS - INCOLORO 6+6 - PVB 0.76MM</t>
  </si>
  <si>
    <t>CONTRATO CONSULTORÍA N° 
221
_x000D_
OBJETO:_x000D_
ESTUDIOS Y DISEÑOS ARQUITECTÓNICOS, DE INGENIERÍA Y COMPLEMENTARIOS, CEFE LAS COMETAS_x000D_
SECRETARIA DISTRITAL DE CULTURA	_x000D_
			_x000D_
FV 42 Suministro e instalacion de Sistema de fachada y ventaneria  ubicado en:  NORTE - NIVEL 5 en ejes NORTEcon diseño  JANSEN  ECONOMY 50 - DIRECTO A ESTR. DE OBRA, PISAVIDRIO, TAPA DE SOPORTE  - CRISTAL CANTOS A TOPE HORIZONTAL, SIN DIVISORES HORIZONTALES - TUBULAR INFERIOR - INCLUYE AIREADOR REGULABLE INFERIOR.   Cristal LAMINADO TERMOTRATADO HS - INCOLORO 6+8 - PVB 0.76MM</t>
  </si>
  <si>
    <t>CONTRATO CONSULTORÍA N° 
221
_x000D_
OBJETO:_x000D_
ESTUDIOS Y DISEÑOS ARQUITECTÓNICOS, DE INGENIERÍA Y COMPLEMENTARIOS, CEFE LAS COMETAS_x000D_
SECRETARIA DISTRITAL DE CULTURA				_x000D_
_x000D_
FV- 9 Suministro e instalacion de Sistema de fachada y ventaneria  ubicado en:  SUR - NIVEL 1 - INTERNO en ejes 14 AL 15con diseño CRISTAL ALTURA 3.3 MAXIMA  -  JANSEN  VISS BASIC 50  PERFIL DE 160 X 65 X 2.5mm - PISAVIDRIO, TAPA DE SOPORTE Y TAPA DE 90 mm. - HORIZONTAL CON CANTOS A TOPE. - INCLUYE DOBLE AIREADOR REGULABLE INFERIOR. - MODULOS DE 1.2 MTS. Cristal LAMINADO TERMOTRATADO HS - INCOLORO 6+6 - PVB 0.76MM</t>
  </si>
  <si>
    <t>CONTRATO CONSULTORÍA N° 
221
_x000D_
OBJETO:_x000D_
ESTUDIOS Y DISEÑOS ARQUITECTÓNICOS, DE INGENIERÍA Y COMPLEMENTARIOS, CEFE LAS COMETAS_x000D_
SECRETARIA DISTRITAL DE CULTURA				_x000D_
_x000D_
FV-10 Suministro e instalacion de Sistema de fachada y ventaneria  ubicado en:  SUR - NIVEL 1 - INTERNO en ejes 12con diseño CRISTAL ALTURA 3.3 MAXIMA  -  JANSEN  VISS BASIC 50  PERFIL DE 160 X 65 X 2.5mm - PISAVIDRIO, TAPA DE SOPORTE Y TAPA DE 90 mm. - HORIZONTAL DIVISOR PARA APOYO DE PIVOTE DE PUERTA. - PUERTAS BATIENTES SENCILLAS PIEL DE VIDRIO. Cristal LAMINADO TERMOTRATADO HS - INCOLORO 6+6 - PVB 0.76MM</t>
  </si>
  <si>
    <t>CONTRATO CONSULTORÍA N° 
221
_x000D_
OBJETO:_x000D_
ESTUDIOS Y DISEÑOS ARQUITECTÓNICOS, DE INGENIERÍA Y COMPLEMENTARIOS, CEFE LAS COMETAS_x000D_
SECRETARIA DISTRITAL DE CULTURA	_x000D_
			_x000D_
FV 43 Suministro e instalacion de Sistema de fachada y ventaneria  ubicado en:  NORTE - NIVEL 5 en ejes NORTEcon diseño  JANSEN  ECONOMY 50 - DIRECTO A ESTR. DE OBRA, PISAVIDRIO, TAPA DE SOPORTE  - CRISTAL CANTOS A TOPE HORIZONTAL, SIN DIVISORES HORIZONTALES - TUBULAR INFERIOR - INCLUYE AIREADOR REGULABLE INFERIOR.   Cristal TAPA EN LAMINA DE PANEL COMPUESTO Ó LAMINA METALICA DOBLADA</t>
  </si>
  <si>
    <t>CONTRATO CONSULTORÍA N° 
221
_x000D_
OBJETO:_x000D_
ESTUDIOS Y DISEÑOS ARQUITECTÓNICOS, DE INGENIERÍA Y COMPLEMENTARIOS, CEFE LAS COMETAS_x000D_
SECRETARIA DISTRITAL DE CULTURA				_x000D_
_x000D_
FV-11 Suministro e instalacion de Sistema de fachada y ventaneria  ubicado en:  SUR - NIVEL 1 - INTERNO en ejes 14con diseño CRISTAL ALTURA 3.3 MAXIMA  -  JANSEN  VISS BASIC 50  PERFIL DE 160 X 65 X 2.5mm - PISAVIDRIO, TAPA DE SOPORTE Y TAPA DE 90 mm. - HORIZONTAL DIVISOR PARA APOYO DE PIVOTE DE PUERTA. - PUERTAS BATIENTES SENCILLAS PIEL DE VIDRIO. Cristal LAMINADO TERMOTRATADO HS - INCOLORO 6+6 - PVB 0.76MM</t>
  </si>
  <si>
    <t>CONTRATO CONSULTORÍA N° 
221
_x000D_
OBJETO:_x000D_
ESTUDIOS Y DISEÑOS ARQUITECTÓNICOS, DE INGENIERÍA Y COMPLEMENTARIOS, CEFE LAS COMETAS_x000D_
SECRETARIA DISTRITAL DE CULTURA				_x000D_
_x000D_
FV-83: Suministro e instalacion de Sistema de fachada y ventaneria  ubicado en:  GRIETAS - OCCIDENTAL - NIVEL 1 a 3 en ejes GRIETA - OCCIDENTALcon diseño JANSEN  NTB - SIN RPT - PLATINA DE SOPORTE CRISTAL A TOPE HORIZONTAL - CRISTAL JUMBO GLASS -  TUBULAR DE 160 X 65 X 3MM - INCLUYE PREMARCO. Cristal LAMINADO TERMOTRATADO HS - INCOLORO 6+8 - PVB 0.76MM</t>
  </si>
  <si>
    <t>CONTRATO CONSULTORÍA N° 
221
_x000D_
OBJETO:_x000D_
ESTUDIOS Y DISEÑOS ARQUITECTÓNICOS, DE INGENIERÍA Y COMPLEMENTARIOS, CEFE LAS COMETAS_x000D_
SECRETARIA DISTRITAL DE CULTURA	_x000D_
			_x000D_
FV 44 Suministro e instalacion de Sistema de fachada y ventaneria  ubicado en:  NORTE - NIVEL 5 en ejes NORTEcon diseño  JANSEN  ECONOMY 50 - DIRECTO A ESTR. DE OBRA, PISAVIDRIO, TAPA DE SOPORTE  - CRISTAL CANTOS A TOPE HORIZONTAL, SIN DIVISORES HORIZONTALES - TUBULAR INFERIOR - INCLUYE AIREADOR REGULABLE INFERIOR.  VENTANAS PROYECTANTES DE 2. MTS CON CIERRE MULTIPUNTO Y MANIJA DE ALTA ESPECIFICACIÓN Cristal TAPA EN LAMINA DE PANEL COMPUESTO Ó LAMINA METALICA DOBLADA</t>
  </si>
  <si>
    <t>CONTRATO CONSULTORÍA N° 
221
_x000D_
OBJETO:_x000D_
ESTUDIOS Y DISEÑOS ARQUITECTÓNICOS, DE INGENIERÍA Y COMPLEMENTARIOS, CEFE LAS COMETAS_x000D_
SECRETARIA DISTRITAL DE CULTURA				_x000D_
_x000D_
FV-84: Suministro e instalacion de Sistema de fachada y ventaneria  ubicado en:  GRIETAS - OCCIDENTAL - NIVEL 1 a 3 en ejes GRIETA - OCCIDENTALcon diseño JANSEN  NTB - SIN RPT - PLATINA DE SOPORTE CRISTAL A TOPE HORIZONTAL - CRISTAL JUMBO GLASS -  TUBULAR DE 160 X 65 X 3MM - INCLUYE PREMARCO. Cristal LAMINADO TERMOTRATADO HS - INCOLORO 6+8 - PVB 0.76MM</t>
  </si>
  <si>
    <t>CONTRATO CONSULTORÍA N° 
221
_x000D_
OBJETO:_x000D_
ESTUDIOS Y DISEÑOS ARQUITECTÓNICOS, DE INGENIERÍA Y COMPLEMENTARIOS, CEFE LAS COMETAS_x000D_
SECRETARIA DISTRITAL DE CULTURA				_x000D_
_x000D_
FV-85:Suministro e instalacion de Sistema de fachada y ventaneria  ubicado en:  GRIETAS - OCCIDENTAL - NIVEL 1 a 3 en ejes GRIETA - OCCIDENTALcon diseño JANSEN  NTB - SIN RPT - PLATINA DE SOPORTE CRISTAL A TOPE HORIZONTAL - CRISTAL JUMBO GLASS -  TUBULAR DE 160 X 65 X 3MM - INCLUYE PREMARCO. - PUERTA BATIENTE DOBLE PIEL DE VIDRIO. Cristal DVH - LAMINADO TEMPLADO - INCOLORO 6MM  SKN 176 SAINTGOBAIN (CS 0,47, TL: 0,67) BAJO EMISIVO CARA #3+6MM INC - PVB 0.76MM  / AIRE 12mm / TEMPLADO 12 MM INC</t>
  </si>
  <si>
    <t>CONTRATO CONSULTORÍA N° 
221
_x000D_
OBJETO:_x000D_
ESTUDIOS Y DISEÑOS ARQUITECTÓNICOS, DE INGENIERÍA Y COMPLEMENTARIOS, CEFE LAS COMETAS_x000D_
SECRETARIA DISTRITAL DE CULTURA				_x000D_
_x000D_
FV-86: Suministro e instalacion de Sistema de fachada y ventaneria  ubicado en:  GRIETAS - OCCIDENTAL - NIVEL 1 a 3 en ejes GRIETA - OCCIDENTALcon diseño JANSEN  NTB - SIN RPT - PLATINA DE SOPORTE CRISTAL A TOPE HORIZONTAL - CRISTAL JUMBO GLASS -  TUBULAR DE 160 X 65 X 3MM - INCLUYE PREMARCO. -  DOS PUERTA BATIENTE DOBLE PIEL DE VIDRIO ZONA INFERIOR Cristal LAMINADO TERMOTRATADO HS - INCOLORO 6+8 - PVB 0.76MM</t>
  </si>
  <si>
    <t>CONTRATO CONSULTORÍA N° 
221
_x000D_
OBJETO:_x000D_
ESTUDIOS Y DISEÑOS ARQUITECTÓNICOS, DE INGENIERÍA Y COMPLEMENTARIOS, CEFE LAS COMETAS_x000D_
SECRETARIA DISTRITAL DE CULTURA	_x000D_
			_x000D_
FV 45 Suministro e instalacion de Sistema de fachada y ventaneria  ubicado en:  NORTE - NIVEL 5 en ejes NORTEcon diseño  JANSEN  ECONOMY 50 - DIRECTO A ESTR. DE OBRA, PISAVIDRIO, TAPA DE SOPORTE  - CRISTAL CANTOS A TOPE HORIZONTAL, SIN DIVISORES HORIZONTALES - TUBULAR INFERIOR - INCLUYE AIREADOR REGULABLE INFERIOR.   Cristal LAMINADO TERMOTRATADO HS - INCOLORO 6+8 - PVB 0.76MM</t>
  </si>
  <si>
    <t>CONTRATO CONSULTORÍA N° 
221
_x000D_
OBJETO:_x000D_
ESTUDIOS Y DISEÑOS ARQUITECTÓNICOS, DE INGENIERÍA Y COMPLEMENTARIOS, CEFE LAS COMETAS_x000D_
SECRETARIA DISTRITAL DE CULTURA				_x000D_
_x000D_
FV-87: Suministro e instalacion de Sistema de fachada y ventaneria  ubicado en:  VOL. INTERNO -  NIVEL 2 a 3 en ejes INTERNO - POSTERIORcon diseño JANSEN  NTB - SIN RPT - PLATINA DE SOPORTE CRISTAL A TOPE HORIZONTAL - CRISTAL JUMBO GLASS -  TUBULAR DE 160 X 65 X 3MM - INCLUYE PREMARCO. Cristal LAMINADO TERMOTRATADO HS - INCOLORO 6+8 - PVB 0.76MM</t>
  </si>
  <si>
    <t>CONTRATO CONSULTORÍA N° 
221
_x000D_
OBJETO:_x000D_
ESTUDIOS Y DISEÑOS ARQUITECTÓNICOS, DE INGENIERÍA Y COMPLEMENTARIOS, CEFE LAS COMETAS_x000D_
SECRETARIA DISTRITAL DE CULTURA				_x000D_
_x000D_
_x000D_
FV-12 Suministro e instalacion de Sistema de fachada y ventaneria  ubicado en:  SUR - NIVEL 1 - INTERNO en ejes 14con diseño CRISTAL ALTURA 3.3 MAXIMA  -  JANSEN  VISS BASIC 50  PERFIL DE 160 X 65 X 2.5mm - PISAVIDRIO, TAPA DE SOPORTE Y TAPA DE 90 mm. - HORIZONTAL DIVISOR PARA APOYO DE PIVOTE DE PUERTA. - PUERTAS BATIENTES SENCILLAS PIEL DE VIDRIO. Cristal LAMINADO TERMOTRATADO HS - INCOLORO 6+6 - PVB 0.76MM</t>
  </si>
  <si>
    <t>CONTRATO CONSULTORÍA N° 
221
_x000D_
OBJETO:_x000D_
ESTUDIOS Y DISEÑOS ARQUITECTÓNICOS, DE INGENIERÍA Y COMPLEMENTARIOS, CEFE LAS COMETAS_x000D_
SECRETARIA DISTRITAL DE CULTURA				_x000D_
_x000D_
_x000D_
FV-13 Suministro e instalacion de Sistema de fachada y ventaneria  ubicado en:  SUR - NIVEL - INTERNO - ADMON en ejes ADMONcon diseño CRISTAL ALTURA 3.3 MAXIMA  -  JANSEN  VISS BASIC 50  PERFIL DE 100 X 60 X 2.5mm - PIEL DE VIDRIO. HORIZONTAL DIVISOR PARA APOYO DE PIVOTE DE PUERTA. - PUERTAS BATIENTES SENCILLAS  - PIEL DE VIDRIO. 2 VENTANAS PROYECTANTES Cristal LAMINADO TERMOTRATADO HS - INCOLORO 6+6 - PVB 0.76MM</t>
  </si>
  <si>
    <t>CONTRATO CONSULTORÍA N° 
221
_x000D_
OBJETO:_x000D_
ESTUDIOS Y DISEÑOS ARQUITECTÓNICOS, DE INGENIERÍA Y COMPLEMENTARIOS, CEFE LAS COMETAS_x000D_
SECRETARIA DISTRITAL DE CULTURA				_x000D_
_x000D_
_x000D_
FV-14 Suministro e instalacion de Sistema de fachada y ventaneria  ubicado en:  SUR - NIVEL 6 - INTERNO en ejes 19 al 22con diseño CRISTAL ALTURA 3.6 MAXIMA  -  JANSEN  VISS BASIC 50  PERFIL DE 80 X 60 X 2.5mm - PISAVIDRIO, TAPA DE SOPORTE Y TAPA DE 90 mm. - HORIZONTAL DIVISOR PARA APOYO DE PIVOTE DE PUERTA. - PUERTAS BATIENTES SENCILLAS Y DOBLES PIEL DE VIDRIO. Cristal LAMINADO TERMOTRATADO HS - INCOLORO 6+6 - PVB 0.76MM</t>
  </si>
  <si>
    <t>CONTRATO CONSULTORÍA N° 
221
_x000D_
OBJETO:_x000D_
ESTUDIOS Y DISEÑOS ARQUITECTÓNICOS, DE INGENIERÍA Y COMPLEMENTARIOS, CEFE LAS COMETAS_x000D_
SECRETARIA DISTRITAL DE CULTURA	_x000D_
			_x000D_
FV 46 Suministro e instalacion de Sistema de fachada y ventaneria  ubicado en:  MARQUESINAS en ejes MQ-01con diseño SISTEMA JANSEN  VISS BASIC 50 CON TAPETAS A LA VISTA, PERFILES ESTRUCUTRA EN ACERO, UNONES SOLDADAS, CANALES DE BAJANTES. REJILLA DE VENTILACION Y FLANCHES DE REMATE Cristal LAMINADO TEMPLADO - INCOLORO 6+6- PVB 0.76MMM</t>
  </si>
  <si>
    <t>CONTRATO CONSULTORÍA N° 
221
_x000D_
OBJETO:_x000D_
ESTUDIOS Y DISEÑOS ARQUITECTÓNICOS, DE INGENIERÍA Y COMPLEMENTARIOS, CEFE LAS COMETAS_x000D_
SECRETARIA DISTRITAL DE CULTURA				_x000D_
_x000D_
_x000D_
FV-15 Suministro e instalacion de Sistema de fachada y ventaneria  ubicado en:  SUR - NIVEL - INTERNO - ADMON en ejes ADMON - PATIOcon diseño CRISTAL ALTURA 3.3 MAXIMA  -  JANSEN  VISS BASIC 50  PERFIL DE 100 X 60 X 2.5mm . VIDRIOS CON CANTOS A TOPE Cristal LAMINADO TERMOTRATADO HS - INCOLORO 6+6 - PVB 0.76MM</t>
  </si>
  <si>
    <t>CONTRATO CONSULTORÍA N° 
221
_x000D_
OBJETO:_x000D_
ESTUDIOS Y DISEÑOS ARQUITECTÓNICOS, DE INGENIERÍA Y COMPLEMENTARIOS, CEFE LAS COMETAS_x000D_
SECRETARIA DISTRITAL DE CULTURA				_x000D_
_x000D_
FV-88:Suministro e instalacion de Sistema de fachada y ventaneria  ubicado en:  VOL. INTERNO -  NIVEL 2 a 3 en ejes INTERNO - POSTERIORcon diseño JANSEN  NTB - SIN RPT - PLATINA DE SOPORTE CRISTAL A TOPE HORIZONTAL - CRISTAL JUMBO GLASS -  TUBULAR DE 160 X 65 X 3MM - INCLUYE PREMARCO. Cristal LAMINADO TERMOTRATADO HS - INCOLORO 6+8 - PVB 0.76MM</t>
  </si>
  <si>
    <t>CONTRATO CONSULTORÍA N° 
221
_x000D_
OBJETO:_x000D_
ESTUDIOS Y DISEÑOS ARQUITECTÓNICOS, DE INGENIERÍA Y COMPLEMENTARIOS, CEFE LAS COMETAS_x000D_
SECRETARIA DISTRITAL DE CULTURA	_x000D_
			_x000D_
FV 47 Suministro e instalacion de Sistema de fachada y ventaneria  ubicado en:  MARQUESINAS en ejes MQ-02con diseño SISTEMA JANSEN  VISS BASIC 50 CON TAPETAS A LA VISTA, PERFILES ESTRUCUTRA EN ACERO, UNONES SOLDADAS, CANALES DE BAJANTES. REJILLA DE VENTILACION Y FLANCHES DE REMATE Cristal LAMINADO TEMPLADO - INCOLORO 6+6- PVB 0.76MM</t>
  </si>
  <si>
    <t>CONTRATO CONSULTORÍA N° 
221
_x000D_
OBJETO:_x000D_
ESTUDIOS Y DISEÑOS ARQUITECTÓNICOS, DE INGENIERÍA Y COMPLEMENTARIOS, CEFE LAS COMETAS_x000D_
SECRETARIA DISTRITAL DE CULTURA				_x000D_
_x000D_
FV-89: Suministro e instalacion de Sistema de fachada y ventaneria  ubicado en:  VENTANAS INTERNAS - NIVEL 3 en ejes DIVISIONES INTERNAScon diseño JANSEN  NTB ECONOMY 60 Y 50- SIN RPT - INFERIOR Y SUPERIOR - CRISTAL A TOPE Cristal TEMPLADO 10mm - INC</t>
  </si>
  <si>
    <t>CONTRATO CONSULTORÍA N° 
221
_x000D_
OBJETO:_x000D_
ESTUDIOS Y DISEÑOS ARQUITECTÓNICOS, DE INGENIERÍA Y COMPLEMENTARIOS, CEFE LAS COMETAS_x000D_
SECRETARIA DISTRITAL DE CULTURA				_x000D_
_x000D_
FV-90:Suministro e instalacion de Sistema de fachada y ventaneria  ubicado en:  VENTANAS INTERNAS - NIVEL 3 en ejes DIVISIONES INTERNAScon diseño JANSEN  NTB ECONOMY 60 Y 50- SIN RPT - INFERIOR Y SUPERIOR - CRISTAL A TOPE Cristal TEMPLADO 10mm - INC</t>
  </si>
  <si>
    <t>CONTRATO CONSULTORÍA N° 
221
_x000D_
OBJETO:_x000D_
ESTUDIOS Y DISEÑOS ARQUITECTÓNICOS, DE INGENIERÍA Y COMPLEMENTARIOS, CEFE LAS COMETAS_x000D_
SECRETARIA DISTRITAL DE CULTURA	_x000D_
			_x000D_
FV 48 Suministro e instalacion de Sistema de fachada y ventaneria  ubicado en:  MARQUESINAS en ejes MQ-03con diseño SISTEMA JANSEN  VISS BASIC 50 CON TAPETAS A LA VISTA, PERFILES ESTRUCUTRA EN ACERO, UNONES SOLDADAS, CANALES DE BAJANTES. FLANCHES DE REMATE Cristal LAMINADO TEMPLADO - INCOLORO 6+6- PVB 0.76MM</t>
  </si>
  <si>
    <t>CONTRATO CONSULTORÍA N° 
221
_x000D_
OBJETO:_x000D_
ESTUDIOS Y DISEÑOS ARQUITECTÓNICOS, DE INGENIERÍA Y COMPLEMENTARIOS, CEFE LAS COMETAS_x000D_
SECRETARIA DISTRITAL DE CULTURA				_x000D_
_x000D_
FV-91: Suministro e instalacion de Sistema de fachada y ventaneria  ubicado en:  VENTANAS INTERNAS - NIVEL 3 en ejes DIVISIONES INTERNAScon diseño JANSEN  NTB ECONOMY 60 Y 50- SIN RPT - INFERIOR Y SUPERIOR - CRISTAL A TOPE Cristal TEMPLADO 10mm - INC</t>
  </si>
  <si>
    <t>CONTRATO CONSULTORÍA N° 
221
_x000D_
OBJETO:_x000D_
ESTUDIOS Y DISEÑOS ARQUITECTÓNICOS, DE INGENIERÍA Y COMPLEMENTARIOS, CEFE LAS COMETAS_x000D_
SECRETARIA DISTRITAL DE CULTURA				_x000D_
_x000D_
FV-92: Suministro e instalacion de Sistema de fachada y ventaneria  ubicado en:  VENTANAS INTERNAS - NIVEL 3 en ejes DIVISIONES INTERNAScon diseño JANSEN  NTB ECONOMY 60 Y 50- SIN RPT - INFERIOR Y SUPERIOR - CRISTAL A TOPE Cristal TEMPLADO 10mm - INC</t>
  </si>
  <si>
    <t>CONTRATO CONSULTORÍA N° 
221
_x000D_
OBJETO:_x000D_
ESTUDIOS Y DISEÑOS ARQUITECTÓNICOS, DE INGENIERÍA Y COMPLEMENTARIOS, CEFE LAS COMETAS_x000D_
SECRETARIA DISTRITAL DE CULTURA				_x000D_
_x000D_
FV-93:Suministro e instalacion de Sistema de fachada y ventaneria  ubicado en:  VENTANAS INTERNAS - NIVEL 3 en ejes DIVISIONES INTERNAScon diseño JANSEN  NTB - ECONOMY 60 Y 50-  SIN RPT - INFERIOR Y SUPERIOR, INCLUYE MARCOS PERIMETRALES Cristal LAMINADO INC 6+8 - PVB ACUSTICO</t>
  </si>
  <si>
    <t>CONTRATO CONSULTORÍA N° 
221
_x000D_
OBJETO:_x000D_
ESTUDIOS Y DISEÑOS ARQUITECTÓNICOS, DE INGENIERÍA Y COMPLEMENTARIOS, CEFE LAS COMETAS_x000D_
SECRETARIA DISTRITAL DE CULTURA				_x000D_
_x000D_
FV-94:Suministro e instalacion de Sistema de fachada y ventaneria  ubicado en:  VENTANAS INTERNAS - NIVEL 2 en ejes DIVISIONES INTERNAScon diseño JANSEN  NTB - ECONOMY 60 Y 50 - SIN RPT - INFERIOR Y SUPERIOR, INCLUYE MARCOS PERIMETRALES - PUERTA BATIENTE Cristal LAMINADO INC 6+8 - PVB ACUSTICO</t>
  </si>
  <si>
    <t>CONTRATO CONSULTORÍA N° 
221
_x000D_
OBJETO:_x000D_
ESTUDIOS Y DISEÑOS ARQUITECTÓNICOS, DE INGENIERÍA Y COMPLEMENTARIOS, CEFE LAS COMETAS_x000D_
SECRETARIA DISTRITAL DE CULTURA				_x000D_
_x000D_
FV-95:Suministro e instalacion de Sistema de fachada y ventaneria  ubicado en:  VENTANAS INTERNAS - NIVEL 2 en ejes DIVISIONES INTERNAScon diseño JANSEN  NTB - ECONOMY 60 Y 50-  SIN RPT - INFERIOR Y SUPERIOR, INCLUYE MARCOS PERIMETRALES Cristal LAMINADO INC 6+8 - PVB ACUSTICO</t>
  </si>
  <si>
    <t>DESCRIPCIÓN TÉCNICA:_x000D_
Luminaria a  AREALED I 80L RAP 01 175W_x000D_
PARQUE DEL INDIO LOCALIDAD DE SUBA</t>
  </si>
  <si>
    <t>CONTRATO CONSULTORÍA N° 
221
_x000D_
OBJETO:_x000D_
ESTUDIOS Y DISEÑOS ARQUITECTÓNICOS, DE INGENIERÍA Y COMPLEMENTARIOS, CEFE LAS COMETAS_x000D_
SECRETARIA DISTRITAL DE CULTURA				_x000D_
_x000D_
FV-96: Suministro e instalacion de Sistema de fachada y ventaneria  ubicado en:  VENTANAS INTERNAS - NIVEL 2 en ejes DIVISIONES INTERNAScon diseño JANSEN  NTB - ECONOMY 60 Y 50 - SIN RPT - INFERIOR Y SUPERIOR, INCLUYE MARCOS PERIMETRALES Cristal LAMINADO INC 6+8 - PVB ACUSTICO</t>
  </si>
  <si>
    <t>CONTRATO CONSULTORÍA N° 
221
_x000D_
OBJETO:_x000D_
ESTUDIOS Y DISEÑOS ARQUITECTÓNICOS, DE INGENIERÍA Y COMPLEMENTARIOS, CEFE LAS COMETAS_x000D_
SECRETARIA DISTRITAL DE CULTURA				_x000D_
_x000D_
FV-97:Suministro e instalacion de Sistema de fachada y ventaneria  ubicado en:  VENTANAS INTERNAS - NIVEL 2 en ejes DIVISIONES INTERNAScon diseño JANSEN  NTB - ECONOMY 60 Y 50 - SIN RPT - INFERIOR Y SUPERIOR, INCLUYE MARCOS PERIMETRALES Cristal LAMINADO INC 6+8 - PVB ACUSTICO</t>
  </si>
  <si>
    <t>CONTRATO CONSULTORÍA N° 
221
_x000D_
OBJETO:_x000D_
ESTUDIOS Y DISEÑOS ARQUITECTÓNICOS, DE INGENIERÍA Y COMPLEMENTARIOS, CEFE LAS COMETAS_x000D_
SECRETARIA DISTRITAL DE CULTURA				_x000D_
_x000D_
FV-98:Suministro e instalacion de Sistema de fachada y ventaneria  ubicado en:  VENTANAS INTERNAS - NIVEL 2 en ejes DIVISIONES INTERNAScon diseño JANSEN  NTB - ECONOMY 60 Y 50 - SIN RPT - INFERIOR Y SUPERIOR, INCLUYE MARCOS PERIMETRALES - PUERTA BATIENTE Cristal LAMINADO INC 6+8 - PVB ACUSTICO</t>
  </si>
  <si>
    <t>CONTRATO CONSULTORÍA N° 
221
_x000D_
OBJETO:_x000D_
ESTUDIOS Y DISEÑOS ARQUITECTÓNICOS, DE INGENIERÍA Y COMPLEMENTARIOS, CEFE LAS COMETAS_x000D_
SECRETARIA DISTRITAL DE CULTURA				_x000D_
_x000D_
FV-99: Suministro e instalacion de Sistema de fachada y ventaneria  ubicado en:  PERGOLA GRIETAS en ejes PERGOLA GRIETAScon diseño SISTEMA JANSEN  VISS BASIC 50 CON TAPETAS EN EL SENTIDO DEL AGUA,  PERFIL SOPORTE Y TRANSVERSAL EN SELLO, INCLUYE  ESTRUCTURA DE SOPORTE EN PERFILES DE 60 X 60 SOBRE CONCRETO , EMPAQUE DE SELLO Y JUNTAS A TOPE. - CANAL DE REMATE CUMBRERA Y LATERALES. Cristal LAMINADO TEMPLADO - INCOLORO 6+6- PVB 0.76MM</t>
  </si>
  <si>
    <t>CONTRATO CONSULTORÍA N° 
221
_x000D_
OBJETO:_x000D_
ESTUDIOS Y DISEÑOS ARQUITECTÓNICOS, DE INGENIERÍA Y COMPLEMENTARIOS, CEFE LAS COMETAS_x000D_
SECRETARIA DISTRITAL DE CULTURA				_x000D_
_x000D_
FV-100: Suministro e instalacion de Sistema de fachada y ventaneria  ubicado en:  LUCERNARIOS en ejes CUBIERTAcon diseño SISTEMA JANSEN  VISS BASIC 50 CON TAPETAS A LA VISTA, PERFILES ESTRUCUTRA EN ACERO CON COLUMNAS Y VIGAS, INCLUYE FACHADA Y CUBIERTA, UNONES SOLDADAS, CANALES DE BAJANTES. Cristal LAMINADO TEMPLADO - INCOLORO 6+6- PVB 0.76MM</t>
  </si>
  <si>
    <t>CONTRATO CONSULTORÍA N° 
221
_x000D_
OBJETO:_x000D_
ESTUDIOS Y DISEÑOS ARQUITECTÓNICOS, DE INGENIERÍA Y COMPLEMENTARIOS, CEFE LAS COMETAS_x000D_
SECRETARIA DISTRITAL DE CULTURA				_x000D_
_x000D_
FV-101: Suministro e instalacion de Sistema de fachada y ventaneria  ubicado en:  LUCERNARIOS en ejes CUBIERTAcon diseño SISTEMA JANSEN  VISS BASIC 50 CON TAPETAS A LA VISTA, PERFILES ESTRUCUTRA EN ACERO CON COLUMNAS Y VIGAS, INCLUYE FACHADA Y CUBIERTA, UNONES SOLDADAS, CANALES DE BAJANTES. Cristal LAMINADO TEMPLADO - INCOLORO 6+6- PVB 0.76MM</t>
  </si>
  <si>
    <t>CONTRATO CONSULTORÍA N° 
221
_x000D_
OBJETO:_x000D_
ESTUDIOS Y DISEÑOS ARQUITECTÓNICOS, DE INGENIERÍA Y COMPLEMENTARIOS, CEFE LAS COMETAS_x000D_
SECRETARIA DISTRITAL DE CULTURA				_x000D_
_x000D_
FV-102: Suministro e instalacion de Sistema de fachada y ventaneria  ubicado en:  LUCERNARIOS en ejes CUBIERTAcon diseño SISTEMA JANSEN  VISS BASIC 50 CON TAPETAS A LA VISTA, PERFILES ESTRUCUTRA EN ACERO CON COLUMNAS Y VIGAS, INCLUYE FACHADA Y CUBIERTA, UNONES SOLDADAS, CANALES DE BAJANTES. Cristal LAMINADO TEMPLADO - INCOLORO 6+6- PVB 0.76MM</t>
  </si>
  <si>
    <t>CONTRATO CONSULTORÍA N° 
221
_x000D_
OBJETO:_x000D_
ESTUDIOS Y DISEÑOS ARQUITECTÓNICOS, DE INGENIERÍA Y COMPLEMENTARIOS, CEFE LAS COMETAS_x000D_
SECRETARIA DISTRITAL DE CULTURA	_x000D_
			_x000D_
FV 49 Suministro e instalacion de Sistema de fachada y ventaneria  ubicado en:  SUR- NIVEL 1 A 3 - COSTADO PISCINA en ejes SURcon diseño JANSEN  NTB - SIN RPT - PLATINA DE SOPORTE CRISTAL A TOPE HORIZONTAL - CRISTAL JUMBO GLASS -  TUBULAR DE 160 X 65 X 3MM  REFORZADO  DIVISOR PIEL DE VIDRIO - INCLUYE PREMARCO. Cristal DVH - LAMINADO TEMPLADO - INCOLORO 6MM  SKN 176 SAINTGOBAIN (CS 0,47, TL: 0,67) BAJO EMISIVO CARA #3+6MM INC - PVB 0.76MM  / AIRE 12mm / TEMPLADO 12 MM INC</t>
  </si>
  <si>
    <t>CONTRATO CONSULTORÍA N° 
221
_x000D_
OBJETO:_x000D_
ESTUDIOS Y DISEÑOS ARQUITECTÓNICOS, DE INGENIERÍA Y COMPLEMENTARIOS, CEFE LAS COMETAS_x000D_
SECRETARIA DISTRITAL DE CULTURA	_x000D_
			_x000D_
FV 50 Suministro e instalacion de Sistema de fachada y ventaneria  ubicado en:  SUR- NIVEL 1 A 3 - COSTADO POLIDEPORTIVO en ejes SURcon diseño JANSEN  NTB - SIN RPT - PLATINA DE SOPORTE CRISTAL A TOPE HORIZONTAL - CRISTAL JUMBO GLASS -  TUBULAR DE 160 X 65 X 3MM  REFORZADO  DIVISOR PIEL DE VIDRIO - INCLUYE PREMARCO. Cristal LAMINADO TERMOTRATADO HS - INCOLORO 6+8 - PVB 0.76MM</t>
  </si>
  <si>
    <t>CONTRATO CONSULTORÍA N° 
221
_x000D_
OBJETO:_x000D_
ESTUDIOS Y DISEÑOS ARQUITECTÓNICOS, DE INGENIERÍA Y COMPLEMENTARIOS, CEFE LAS COMETAS_x000D_
SECRETARIA DISTRITAL DE CULTURA	_x000D_
			_x000D_
FV 51 Suministro e instalacion de Sistema de fachada y ventaneria  ubicado en:  ORIENTE - NIVEL 1 a 3 - INCLINADA en ejes ORIENTEcon diseño JANSEN  NTB - SIN RPT - PLATINA DE SOPORTE CRISTAL A TOPE HORIZONTAL - INCLUYE PREMARCO. Cristal LAMINADO TERMOTRATADO HS - INCOLORO 5+5 - PVB 0.76MM</t>
  </si>
  <si>
    <t>CONTRATO CONSULTORÍA N° 
221
_x000D_
OBJETO:_x000D_
ESTUDIOS Y DISEÑOS ARQUITECTÓNICOS, DE INGENIERÍA Y COMPLEMENTARIOS, CEFE LAS COMETAS_x000D_
SECRETARIA DISTRITAL DE CULTURA	_x000D_
			_x000D_
FV 52 Suministro e instalacion de Sistema de fachada y ventaneria  ubicado en:  ORIENTE - NIVEL 1 a 3 - INCLINADA en ejes ORIENTEcon diseño PUERTAS BATIENTES SENCILLAS Y DOBLES PIEL DE VIDRIO. - INCLUYE PREMARCO. Cristal LAMINADO TERMOTRATADO HS - INCOLORO 6+6 - PVB 0.76MM</t>
  </si>
  <si>
    <t>CONTRATO CONSULTORÍA N° 
221
_x000D_
OBJETO:_x000D_
ESTUDIOS Y DISEÑOS ARQUITECTÓNICOS, DE INGENIERÍA Y COMPLEMENTARIOS, CEFE LAS COMETAS_x000D_
SECRETARIA DISTRITAL DE CULTURA	_x000D_
			_x000D_
FV 53 Suministro e instalacion de Sistema de fachada y ventaneria  ubicado en:  ORIENTE - NIVEL 1 a 3 - INCLINADA en ejes ORIENTEcon diseño JANSEN  NTB - SIN RPT - PLATINA DE SOPORTE CRISTAL A TOPE HORIZONTAL - INCLUYE PREMARCO. Cristal LAMINADO TERMOTRATADO HS - INCOLORO 5+5 - PVB 0.76MM</t>
  </si>
  <si>
    <t>CONTRATO CONSULTORÍA N° 
221
_x000D_
OBJETO:_x000D_
ESTUDIOS Y DISEÑOS ARQUITECTÓNICOS, DE INGENIERÍA Y COMPLEMENTARIOS, CEFE LAS COMETAS_x000D_
SECRETARIA DISTRITAL DE CULTURA	_x000D_
			_x000D_
FV 54 Suministro e instalacion de Sistema de fachada y ventaneria  ubicado en:  OCCIDENTE - NIVEL 1 a 3 - INCLINADA en ejes OCCIDENTEcon diseño JANSEN  NTB - SIN RPT - PLATINA DE SOPORTE CRISTAL A TOPE HORIZONTAL  - PUERTAS BATIENTES SENCILLAS  EN LA ZONA INFERIOR (ENTRE VANO) - INCLUYE PREMARCO. Cristal DVH - LAMINADO TEMPLADO - INCOLORO 6MM  SKN 176 SAINTGOBAIN (CS 0,47, TL: 0,67) BAJO EMISIVO CARA #3+6MM INC - PVB 0.76MM  / AIRE 12mm / TEMPLADO 12 MM INC</t>
  </si>
  <si>
    <t>CONTRATO CONSULTORÍA N° 
221
_x000D_
OBJETO:_x000D_
ESTUDIOS Y DISEÑOS ARQUITECTÓNICOS, DE INGENIERÍA Y COMPLEMENTARIOS, CEFE LAS COMETAS_x000D_
SECRETARIA DISTRITAL DE CULTURA	_x000D_
			_x000D_
FV 55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</si>
  <si>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CONTRATO CONSULTORÍA N° 
221
_x000D_
OBJETO:_x000D_
ESTUDIOS Y DISEÑOS ARQUITECTÓNICOS, DE INGENIERÍA Y COMPLEMENTARIOS, CEFE LAS COMETAS_x000D_
SECRETARIA DISTRITAL DE CULTURA	_x000D_
			_x000D_
FV 56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</si>
  <si>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CONTRATO CONSULTORÍA N° 
221
_x000D_
OBJETO:_x000D_
ESTUDIOS Y DISEÑOS ARQUITECTÓNICOS, DE INGENIERÍA Y COMPLEMENTARIOS, CEFE LAS COMETAS_x000D_
SECRETARIA DISTRITAL DE CULTURA				_x000D_
_x000D_
_x000D_
FV-16 Suministro e instalacion de Sistema de fachada y ventaneria  ubicado en:  SUR/ORIENTAL - NIVEL 1 Y 2 en ejes SUR Y ORIENTALcon diseño  JANSEN  ECONOMY 50 - DIRECTO A ESTR. DE OBRA, PISAVIDRIO, TAPA DE SOPORTE  - CRISTAL CANTOS A TOPE HORIZONTAL, SIN DIVISORES HORIZONTALES - TUBULAR INFERIOR - INCLUYE AIREADOR REGULABLE INFERIOR. Cristal LAMINADO TERMOTRATADO HS - INCOLORO 6+6 - PVB 0.76MM</t>
  </si>
  <si>
    <t>CONTRATO CONSULTORÍA N° 
221
_x000D_
OBJETO:_x000D_
ESTUDIOS Y DISEÑOS ARQUITECTÓNICOS, DE INGENIERÍA Y COMPLEMENTARIOS, CEFE LAS COMETAS_x000D_
SECRETARIA DISTRITAL DE CULTURA				_x000D_
_x000D_
_x000D_
FV-17Suministro e instalacion de Sistema de fachada y ventaneria  ubicado en:  SUR 1 - NIVEL 1 Y 2 en ejes SURcon diseño  JANSEN  ECONOMY 50 - DIRECTO A ESTR. DE OBRA, PISAVIDRIO, TAPA DE SOPORTE  - CRISTAL CANTOS A TOPE HORIZONTAL, SIN DIVISORES HORIZONTALES - TUBULAR INFERIOR - INCLUYE AIREADOR REGULABLE INFERIOR. ZONA DE PUERTA DIVISOR HORIZONTAL. PUERTA BATIENTE SENCILLA PIEL DE VIDRIO. Cristal LAMINADO TERMOTRATADO HS - INCOLORO 6+6 - PVB 0.76MM</t>
  </si>
  <si>
    <t>CONTRATO CONSULTORÍA N° 
221
_x000D_
OBJETO:_x000D_
ESTUDIOS Y DISEÑOS ARQUITECTÓNICOS, DE INGENIERÍA Y COMPLEMENTARIOS, CEFE LAS COMETAS_x000D_
SECRETARIA DISTRITAL DE CULTURA				_x000D_
_x000D_
_x000D_
FV-18 Suministro e instalacion de Sistema de fachada y ventaneria  ubicado en:  SUR 1 - NIVEL 1 Y 2 en ejes SURcon diseño  JANSEN  ECONOMY 50 - DIRECTO A ESTR. DE OBRA, PISAVIDRIO, TAPA DE SOPORTE  - CRISTAL CANTOS A TOPE HORIZONTAL, SIN DIVISORES HORIZONTALES - TUBULAR INFERIOR - INCLUYE AIREADOR REGULABLE INFERIOR.  ZONA DE PUERTA DIVISOR HORIZONTAL. PUERTA BATIENTE DOBLE PIEL DE VIDRIO - PARAL INTERMEDIO DIVISOR EN PIEL DE VIDRIO Cristal LAMINADO TERMOTRATADO HS - INCOLORO 6+6 - PVB 0.76MM</t>
  </si>
  <si>
    <t>CONTRATO CONSULTORÍA N° 
221
_x000D_
OBJETO:_x000D_
ESTUDIOS Y DISEÑOS ARQUITECTÓNICOS, DE INGENIERÍA Y COMPLEMENTARIOS, CEFE LAS COMETAS_x000D_
SECRETARIA DISTRITAL DE CULTURA				_x000D_
_x000D_
_x000D_
FV-19 Suministro e instalacion de Sistema de fachada y ventaneria  ubicado en:  SUR/ORIENTE- NIVEL 3 en ejes SUR Y ORIENTALcon diseño  JANSEN  ECONOMY 50 - DIRECTO A ESTR. DE OBRA, PISAVIDRIO, TAPA DE SOPORTE  - CRISTAL CANTOS A TOPE HORIZONTAL, SIN DIVISORES HORIZONTALES - TUBULAR INFERIOR - INCLUYE AIREADOR REGULABLE INFERIOR.   Cristal LAMINADO TERMOTRATADO HS - INCOLORO 6+6 - PVB 0.76MM</t>
  </si>
  <si>
    <t>CONTRATO CONSULTORÍA N° 
221
_x000D_
OBJETO:_x000D_
ESTUDIOS Y DISEÑOS ARQUITECTÓNICOS, DE INGENIERÍA Y COMPLEMENTARIOS, CEFE LAS COMETAS_x000D_
SECRETARIA DISTRITAL DE CULTURA	_x000D_
			_x000D_
FV 57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</si>
  <si>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CONTRATO CONSULTORÍA N° 
221
_x000D_
OBJETO:_x000D_
ESTUDIOS Y DISEÑOS ARQUITECTÓNICOS, DE INGENIERÍA Y COMPLEMENTARIOS, CEFE LAS COMETAS_x000D_
SECRETARIA DISTRITAL DE CULTURA				_x000D_
_x000D_
_x000D_
FV-20 Suministro e instalacion de Sistema de fachada y ventaneria  ubicado en:  SUR 1 - NIVEL 3 en ejes SURcon diseño  JANSEN  ECONOMY 50 - DIRECTO A ESTR. DE OBRA, PISAVIDRIO, TAPA DE SOPORTE  - CRISTAL CANTOS A TOPE HORIZONTAL, SIN DIVISORES HORIZONTALES - TUBULAR INFERIOR - INCLUYE AIREADOR REGULABLE INFERIOR.   Cristal LAMINADO TERMOTRATADO HS - INCOLORO 6+6 - PVB 0.76MM</t>
  </si>
  <si>
    <t>CONTRATO CONSULTORÍA N° 
221
_x000D_
OBJETO:_x000D_
ESTUDIOS Y DISEÑOS ARQUITECTÓNICOS, DE INGENIERÍA Y COMPLEMENTARIOS, CEFE LAS COMETAS_x000D_
SECRETARIA DISTRITAL DE CULTURA	_x000D_
			_x000D_
FV 58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</si>
  <si>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CONTRATO CONSULTORÍA N° 
221
_x000D_
OBJETO:_x000D_
ESTUDIOS Y DISEÑOS ARQUITECTÓNICOS, DE INGENIERÍA Y COMPLEMENTARIOS, CEFE LAS COMETAS_x000D_
SECRETARIA DISTRITAL DE CULTURA				_x000D_
_x000D_
_x000D_
FV-21 Suministro e instalacion de Sistema de fachada y ventaneria  ubicado en:  ORIENTE - NIVEL 3 en ejes ORIENTEcon diseño  JANSEN  ECONOMY 50 - DIRECTO A ESTR. DE OBRA, PISAVIDRIO, TAPA DE SOPORTE  - CRISTAL CANTOS A TOPE HORIZONTAL, SIN DIVISORES HORIZONTALES - TUBULAR INFERIOR - INCLUYE AIREADOR REGULABLE INFERIOR.   Cristal LAMINADO TERMOTRATADO HS - INCOLORO 6+6 - PVB 0.76MM</t>
  </si>
  <si>
    <t>CONTRATO CONSULTORÍA N° 
221
_x000D_
OBJETO:_x000D_
ESTUDIOS Y DISEÑOS ARQUITECTÓNICOS, DE INGENIERÍA Y COMPLEMENTARIOS, CEFE LAS COMETAS_x000D_
SECRETARIA DISTRITAL DE CULTURA	_x000D_
			_x000D_
FV 59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</si>
  <si>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CONTRATO CONSULTORÍA N° 
221
_x000D_
OBJETO:_x000D_
ESTUDIOS Y DISEÑOS ARQUITECTÓNICOS, DE INGENIERÍA Y COMPLEMENTARIOS, CEFE LAS COMETAS_x000D_
SECRETARIA DISTRITAL DE CULTURA	_x000D_
			_x000D_
FV 60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</si>
  <si>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CONTRATO CONSULTORÍA N° 
221
_x000D_
OBJETO:_x000D_
ESTUDIOS Y DISEÑOS ARQUITECTÓNICOS, DE INGENIERÍA Y COMPLEMENTARIOS, CEFE LAS COMETAS_x000D_
SECRETARIA DISTRITAL DE CULTURA				_x000D_
_x000D_
_x000D_
FV-22 Suministro e instalacion de Sistema de fachada y ventaneria  ubicado en:  SUR/ORIENTE - NIVEL 4 en ejes SUR Y ORIENTALcon diseño  JANSEN  ECONOMY 50 - DIRECTO A ESTR. DE OBRA, PISAVIDRIO, TAPA DE SOPORTE  - CRISTAL CANTOS A TOPE HORIZONTAL, SIN DIVISORES HORIZONTALES - TUBULAR INFERIOR - INCLUYE AIREADOR REGULABLE INFERIOR.   Cristal LAMINADO TERMOTRATADO HS - INCOLORO 6+6 - PVB 0.76MM</t>
  </si>
  <si>
    <t>CONTRATO CONSULTORÍA N° 
221
_x000D_
OBJETO:_x000D_
ESTUDIOS Y DISEÑOS ARQUITECTÓNICOS, DE INGENIERÍA Y COMPLEMENTARIOS, CEFE LAS COMETAS_x000D_
SECRETARIA DISTRITAL DE CULTURA				_x000D_
_x000D_
_x000D_
FV-23 Suministro e instalacion de Sistema de fachada y ventaneria  ubicado en:  SUR/ORIENTE - NIVEL 4 en ejes SUR Y ORIENTALcon diseño  JANSEN  ECONOMY 50 - DIRECTO A ESTR. DE OBRA, PISAVIDRIO, TAPA DE SOPORTE  - CRISTAL CANTOS A TOPE HORIZONTAL, SIN DIVISORES HORIZONTALES - TUBULAR INFERIOR - INCLUYE AIREADOR REGULABLE INFERIOR.   Cristal LAMINADO TERMOTRATADO HS - INCOLORO 6+6 - PVB 0.76MM</t>
  </si>
  <si>
    <t>CONTRATO CONSULTORÍA N° 
221
_x000D_
OBJETO:_x000D_
ESTUDIOS Y DISEÑOS ARQUITECTÓNICOS, DE INGENIERÍA Y COMPLEMENTARIOS, CEFE LAS COMETAS_x000D_
SECRETARIA DISTRITAL DE CULTURA				_x000D_
_x000D_
_x000D_
FV-24 Suministro e instalacion de Sistema de fachada y ventaneria  ubicado en:  ORIENTE - NIVEL 5 en ejes ORIENTEcon diseño  JANSEN  ECONOMY 50 - DIRECTO A ESTR. DE OBRA, PISAVIDRIO, TAPA DE SOPORTE  - CRISTAL CANTOS A TOPE HORIZONTAL, SIN DIVISORES HORIZONTALES - TUBULAR INFERIOR - INCLUYE AIREADOR REGULABLE INFERIOR.   Cristal LAMINADO TERMOTRATADO HS - INCOLORO 6+6 - PVB 0.76MM</t>
  </si>
  <si>
    <t>CONTRATO CONSULTORÍA N° 
221
_x000D_
OBJETO:_x000D_
ESTUDIOS Y DISEÑOS ARQUITECTÓNICOS, DE INGENIERÍA Y COMPLEMENTARIOS, CEFE LAS COMETAS_x000D_
SECRETARIA DISTRITAL DE CULTURA	_x000D_
			_x000D_
FV 61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</si>
  <si>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CONTRATO CONSULTORÍA N° 
221
_x000D_
OBJETO:_x000D_
ESTUDIOS Y DISEÑOS ARQUITECTÓNICOS, DE INGENIERÍA Y COMPLEMENTARIOS, CEFE LAS COMETAS_x000D_
SECRETARIA DISTRITAL DE CULTURA				_x000D_
_x000D_
_x000D_
FV-25 Suministro e instalacion de Sistema de fachada y ventaneria  ubicado en:  OCCIENTE - NIVEL 2 en ejes OCCIDENTEcon diseño  JANSEN  ECONOMY 50 - DIRECTO A ESTR. DE OBRA, PISAVIDRIO, TAPA DE SOPORTE  - CRISTAL CANTOS A TOPE HORIZONTAL, SIN DIVISORES HORIZONTALES - TUBULAR INFERIOR - INCLUYE AIREADOR REGULABLE INFERIOR.   Cristal TAPA EN LAMINA DE PANEL COMPUESTO Ó LAMINA METALICA DOBLADA</t>
  </si>
  <si>
    <t>CONTRATO CONSULTORÍA N° 
221
_x000D_
OBJETO:_x000D_
ESTUDIOS Y DISEÑOS ARQUITECTÓNICOS, DE INGENIERÍA Y COMPLEMENTARIOS, CEFE LAS COMETAS_x000D_
SECRETARIA DISTRITAL DE CULTURA	_x000D_
			_x000D_
FV 62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</si>
  <si>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CONTRATO CONSULTORÍA N° 
221
_x000D_
OBJETO:_x000D_
ESTUDIOS Y DISEÑOS ARQUITECTÓNICOS, DE INGENIERÍA Y COMPLEMENTARIOS, CEFE LAS COMETAS_x000D_
SECRETARIA DISTRITAL DE CULTURA	_x000D_
			_x000D_
FV 63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</si>
  <si>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CONTRATO CONSULTORÍA N° 
221
_x000D_
OBJETO:_x000D_
ESTUDIOS Y DISEÑOS ARQUITECTÓNICOS, DE INGENIERÍA Y COMPLEMENTARIOS, CEFE LAS COMETAS_x000D_
SECRETARIA DISTRITAL DE CULTURA	_x000D_
			_x000D_
FV 64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</si>
  <si>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CONTRATO CONSULTORÍA N° 
221
_x000D_
OBJETO:_x000D_
ESTUDIOS Y DISEÑOS ARQUITECTÓNICOS, DE INGENIERÍA Y COMPLEMENTARIOS, CEFE LAS COMETAS_x000D_
SECRETARIA DISTRITAL DE CULTURA				_x000D_
_x000D_
_x000D_
FV-26 Suministro e instalacion de Sistema de fachada y ventaneria  ubicado en:  OCCIENTE - NIVEL 3 en ejes OCCIDENTEcon diseño  JANSEN  ECONOMY 50 - DIRECTO A ESTR. DE OBRA, PISAVIDRIO, TAPA DE SOPORTE  - CRISTAL CANTOS A TOPE HORIZONTAL, SIN DIVISORES HORIZONTALES - TUBULAR INFERIOR - INCLUYE AIREADOR REGULABLE INFERIOR.   Cristal TAPA EN LAMINA DE PANEL COMPUESTO Ó LAMINA METALICA DOBLADA</t>
  </si>
  <si>
    <t>CONTRATO CONSULTORÍA N° 
221
_x000D_
OBJETO:_x000D_
ESTUDIOS Y DISEÑOS ARQUITECTÓNICOS, DE INGENIERÍA Y COMPLEMENTARIOS, CEFE LAS COMETAS_x000D_
SECRETARIA DISTRITAL DE CULTURA	_x000D_
			_x000D_
FV 65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</si>
  <si>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CONTRATO CONSULTORÍA N° 
221
_x000D_
OBJETO:_x000D_
ESTUDIOS Y DISEÑOS ARQUITECTÓNICOS, DE INGENIERÍA Y COMPLEMENTARIOS, CEFE LAS COMETAS_x000D_
SECRETARIA DISTRITAL DE CULTURA	_x000D_
			_x000D_
FV 66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</si>
  <si>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CONTRATO CONSULTORÍA N° 
221
_x000D_
OBJETO:_x000D_
ESTUDIOS Y DISEÑOS ARQUITECTÓNICOS, DE INGENIERÍA Y COMPLEMENTARIOS, CEFE LAS COMETAS_x000D_
SECRETARIA DISTRITAL DE CULTURA				_x000D_
_x000D_
_x000D_
FV-27 Suministro e instalacion de Sistema de fachada y ventaneria  ubicado en:  OCCIENTE - NIVEL 3 en ejes OCCIDENTEcon diseño  JANSEN  ECONOMY 50 - DIRECTO A ESTR. DE OBRA, PISAVIDRIO, TAPA DE SOPORTE  - CRISTAL CANTOS A TOPE HORIZONTAL, SIN DIVISORES HORIZONTALES - TUBULAR INFERIOR - INCLUYE AIREADOR REGULABLE INFERIOR.   Cristal LAMINADO TERMOTRATADO HS - INCOLORO 6+6 - PVB 0.76MM</t>
  </si>
  <si>
    <t>CONTRATO CONSULTORÍA N° 
221
_x000D_
OBJETO:_x000D_
ESTUDIOS Y DISEÑOS ARQUITECTÓNICOS, DE INGENIERÍA Y COMPLEMENTARIOS, CEFE LAS COMETAS_x000D_
SECRETARIA DISTRITAL DE CULTURA				_x000D_
_x000D_
_x000D_
FV-28 Suministro e instalacion de Sistema de fachada y ventaneria  ubicado en:  OCCIENTE - NIVEL 3 en ejes OCCIDENTEcon diseño  JANSEN  ECONOMY 50 - DIRECTO A ESTR. DE OBRA, PISAVIDRIO, TAPA DE SOPORTE  - CRISTAL CANTOS A TOPE HORIZONTAL, SIN DIVISORES HORIZONTALES - TUBULAR INFERIOR - INCLUYE AIREADOR REGULABLE INFERIOR.  VENTANAS PROYECTANTES DE 2 MTS CON CIERRE MULTIPUNTO Y MANIJA DE ALTA ESPECIFICACIÓN Cristal LAMINADO TERMOTRATADO HS - INCOLORO 6+6 - PVB 0.76MM</t>
  </si>
  <si>
    <t>CONTRATO CONSULTORÍA N° 
221
_x000D_
OBJETO:_x000D_
ESTUDIOS Y DISEÑOS ARQUITECTÓNICOS, DE INGENIERÍA Y COMPLEMENTARIOS, CEFE LAS COMETAS_x000D_
SECRETARIA DISTRITAL DE CULTURA	_x000D_
			_x000D_
FV 67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</si>
  <si>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CONTRATO CONSULTORÍA N° 
221
_x000D_
OBJETO:_x000D_
ESTUDIOS Y DISEÑOS ARQUITECTÓNICOS, DE INGENIERÍA Y COMPLEMENTARIOS, CEFE LAS COMETAS_x000D_
SECRETARIA DISTRITAL DE CULTURA				_x000D_
_x000D_
_x000D_
FV-30 Suministro e instalacion de Sistema de fachada y ventaneria  ubicado en:  OCCIENTE - NIVEL 4 en ejes OCCIDENTEcon diseño  JANSEN  ECONOMY 50 - DIRECTO A ESTR. DE OBRA, PISAVIDRIO, TAPA DE SOPORTE  - CRISTAL CANTOS A TOPE HORIZONTAL, SIN DIVISORES HORIZONTALES - TUBULAR INFERIOR - INCLUYE AIREADOR REGULABLE INFERIOR - VENTANAS PROYECTANTES DE 2.62 MTS CON CIERRE MULTIPUNTO Y MANIJA DE ALTA ESPECIFICACIÓN Cristal LAMINADO TERMOTRATADO HS - INCOLORO 6+6 - PVB 0.76MM</t>
  </si>
  <si>
    <t>CONTRATO CONSULTORÍA N° 
221
_x000D_
OBJETO:_x000D_
ESTUDIOS Y DISEÑOS ARQUITECTÓNICOS, DE INGENIERÍA Y COMPLEMENTARIOS, CEFE LAS COMETAS_x000D_
SECRETARIA DISTRITAL DE CULTURA				_x000D_
_x000D_
_x000D_
FV-31 Suministro e instalacion de Sistema de fachada y ventaneria  ubicado en:  OCCIDENTE- NIVEL 5 en ejes OCCIDENTEcon diseño  JANSEN  ECONOMY 50 - DIRECTO A ESTR. DE OBRA, PISAVIDRIO, TAPA DE SOPORTE  - CRISTAL CANTOS A TOPE HORIZONTAL, SIN DIVISORES HORIZONTALES - TUBULAR INFERIOR - INCLUYE AIREADOR REGULABLE INFERIOR.   Cristal LAMINADO TERMOTRATADO HS - INCOLORO 6+6 - PVB 0.76MM</t>
  </si>
  <si>
    <t>CONTRATO CONSULTORÍA N° 
221
_x000D_
OBJETO:_x000D_
ESTUDIOS Y DISEÑOS ARQUITECTÓNICOS, DE INGENIERÍA Y COMPLEMENTARIOS, CEFE LAS COMETAS_x000D_
SECRETARIA DISTRITAL DE CULTURA	_x000D_
			_x000D_
FV 68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t>
  </si>
  <si>
    <t>CONTRATO CONSULTORÍA N° 
221
_x000D_
OBJETO:_x000D_
ESTUDIOS Y DISEÑOS ARQUITECTÓNICOS, DE INGENIERÍA Y COMPLEMENTARIOS, CEFE LAS COMETAS_x000D_
SECRETARIA DISTRITAL DE CULTURA				_x000D_
_x000D_
_x000D_
FV-32 Suministro e instalacion de Sistema de fachada y ventaneria  ubicado en:  NORTE - NIVEL 3 en ejes NORTEcon diseño  JANSEN  ECONOMY 50 - DIRECTO A ESTR. DE OBRA, PISAVIDRIO, TAPA DE SOPORTE  - CRISTAL CANTOS A TOPE HORIZONTAL, SIN DIVISORES HORIZONTALES - TUBULAR INFERIOR - INCLUYE AIREADOR REGULABLE INFERIOR.   Cristal LAMINADO TERMOTRATADO HS - INCOLORO 6+6 - PVB 0.76MM</t>
  </si>
  <si>
    <t>CONTRATO CONSULTORÍA N° 
221
_x000D_
OBJETO:_x000D_
ESTUDIOS Y DISEÑOS ARQUITECTÓNICOS, DE INGENIERÍA Y COMPLEMENTARIOS, CEFE LAS COMETAS_x000D_
SECRETARIA DISTRITAL DE CULTURA				_x000D_
_x000D_
_x000D_
FV-33 Suministro e instalacion de Sistema de fachada y ventaneria  ubicado en:  NORTE - NIVEL 3 en ejes NORTEcon diseño  JANSEN  ECONOMY 50 - DIRECTO A ESTR. DE OBRA, PISAVIDRIO, TAPA DE SOPORTE  - CRISTAL CANTOS A TOPE HORIZONTAL, SIN DIVISORES HORIZONTALES - TUBULAR INFERIOR - INCLUYE AIREADOR REGULABLE INFERIOR.  -  VENTANAS PROYECTANTES DE 2. MTS CON CIERRE MULTIPUNTO Y MANIJA DE ALTA ESPECIFICACIÓN Cristal LAMINADO TERMOTRATADO HS - INCOLORO 6+6 - PVB 0.76MM</t>
  </si>
  <si>
    <t>CONTRATO CONSULTORÍA N° 221
OBJETO:_x000D_
ESTUDIOS Y DISEÑOS ARQUITECTÓNICOS, DE INGENIERÍA Y COMPLEMENTARIOS, CEFE LAS COMETAS_x000D_
SECRETARIA DISTRITAL DE CULTURA				_x000D_
_x000D_
_x000D_
FV-34 Suministro e instalacion de Sistema de fachada y ventaneria  ubicado en:  NORTE - NIVEL 3 en ejes NORTEcon diseño  JANSEN  ECONOMY 50 - DIRECTO A ESTR. DE OBRA, PISAVIDRIO, TAPA DE SOPORTE  - CRISTAL CANTOS A TOPE HORIZONTAL, SIN DIVISORES HORIZONTALES - TUBULAR INFERIOR - INCLUYE AIREADOR REGULABLE INFERIOR.   Cristal LAMINADO TERMOTRATADO HS - INCOLORO 6+6 - PVB 0.76MM</t>
  </si>
  <si>
    <t>CONTRATO CONSULTORÍA N° 
221
_x000D_
OBJETO:_x000D_
ESTUDIOS Y DISEÑOS ARQUITECTÓNICOS, DE INGENIERÍA Y COMPLEMENTARIOS, CEFE LAS COMETAS_x000D_
SECRETARIA DISTRITAL DE CULTURA				_x000D_
_x000D_
_x000D_
FV-29 Suministro e instalacion de Sistema de fachada y ventaneria  ubicado en:  OCCIENTE - NIVEL 4 en ejes OCCIDENTEcon diseño  JANSEN  ECONOMY 50 - DIRECTO A ESTR. DE OBRA, PISAVIDRIO, TAPA DE SOPORTE  - CRISTAL CANTOS A TOPE HORIZONTAL, SIN DIVISORES HORIZONTALES - TUBULAR INFERIOR - INCLUYE AIREADOR REGULABLE INFERIOR.   Cristal LAMINADO TERMOTRATADO HS - INCOLORO 6+6 - PVB 0.76MM</t>
  </si>
  <si>
    <t>Juego cuerdas gran escala colina 5-12años Cap: 105 niños Para uso exclusivo parque Ciudad de los niños_x000D_
_x000D_
CARACTERISTICAS_x000D_
_x000D_
Capacidad: 105 niños_x000D_
Edad sugerida: 5-12 AÑOS                                            _x000D_
Altura Crítica de Caída: 2,50 m_x000D_
Área de Seguridad: L22.85 x W9.4 m_x000D_
Medidas  por modulo (Largo, Ancho, Alto):L19.86 x W6.40 x H2.70 m_x000D_
Funciones ludicas: Trepar, encontrarse, atravesar, imaginar, escalar, deslizarse  _x000D_
_x000D_
_x000D_
MATERIALES_x000D_
Tubos: De acero galvanizado de 267,4 mm y_x000D_
calibre de 6.0 mm, estos tienen un acabado_x000D_
con pintura de poliéster en polvo._x000D_
Cuerdas: De 20 mm de diámetro y están_x000D_
compuestas por un núcleo de acero o núcleo_x000D_
de la fibra rodeado de 6 hilos de acero y luego_x000D_
se cubre con una cuerda de nylon trenzado_x000D_
exterior con protección UV y fuego_x000D_
Retardante._x000D_
_x000D_
GARANTIAS_x000D_
_x000D_
El fabricante garantiza que sus productos están libres de defectos en materiales o mano de obra por un período de (1) un año por uso normal e instalación y de acuerdo con nuestras especificaciones publicadas. _x000D_
Otras garantías limitadas cubren los Productos contra defectos causados por deterioro que afecte la integridad estructural del equipo, durante los siguientes períodos a partir de la fecha de instalación: 
- Garantía limitada de por vida en postes de aluminio y acero, con exclusión de defectos cosméticos, y siempre y cuando que se haya realizado un mantenimiento adecuado en las piezas giratorias de acuerdo con las instrucciones del fabricante.
- Garantía limitada de 25 años sobre piezas de aluminio moldeado, con exclusión de defectos cosméticos.
- Garantía limitada de 20 años para rotura de cables, con exclusión de defectos cosméticos.
- Garantía limitada de 15 años para componentes tubulares de aluminio y acero, y conectores de aluminio y acero inoxidable, con exclusión de defectos cosméticos.
- Garantía limitada de 15 años en cubiertas de acero con recubrimiento de PVC, con exclusión de defectos cosméticos.
- Garantía limitada de 15 años en asientos de caucho o esteras de goma para eventos en red, con exclusión de defectos cosméticos.
- Garantía limitada de 15 años para rodamientos de nylon y piezas de unión de anillos, con exclusión de defectos cosméticos.
- Garantía limitada de 5 años en bujes de nylon y parachoques de goma para Rainbow Swings, con exclusión de defectos cosméticos.
- Garantía limitada de 5 años en paneles y toboganes de plástico, con exclusión de defectos cosméticos.
- Garantía limitada de 5 años sobre el desgaste prematuro de cables de nylon, con exclusión de defectos cosméticos. La determinación de lo que constituye un desgaste prematuro será a discreción del fabricante.
La garantía antes mencionada sólo es válida si las estructuras se montan de conformidad con las instrucciones de instalación y los procedimientos proporcionados por fabricante utilizando partes aprobadas; han sido mantenidas e inspeccionadas de acuerdo con las instrucciones del fabricante; han sido sometidas al uso normal para el fin para el cual fueron diseñadas; no han sido objeto de vandalismo, mal uso, negligencia o accidente; no han sido sometidas a adiciones o sustituciones de piezas; y no han sido modificadas, alteradas o reparadas por personas distintas de fabricante o sus designados en ningún aspecto que, a juicio de fabricante, afecte la condición o el funcionamiento de las estructuras. _x000D_
Esta garantía no cubre temas cosméticos (tales como arañazos, abolladuras, deterioro, decoloración y desgaste normal dado por el clima), pintura, desgaste normal por uso, o daños por rajaduras y deformaciones._x000D_
Estas garantías cubren el reemplazo o la reparación, a discreción del Fabricante, de cualquier Producto de acuerdo con las descripciones anteriores. Los costos de transporte e instalación en sitio no están cubiertos por estas garantías, excepto cuando se toman disposiciones específicas con el consentimiento por escrito del Fabricante.
Para hacer una reclamación bajo los términos de la Garantía, la declaración escrita del Comprador, junto con una copia de la factura original, los registros de mantenimiento y las fotografías de soporte, deben ser enviados a la dirección indicada._x000D_
_x000D_
MANTENIMEINTO_x000D_
_x000D_
Mantenimiento de Rutina_x000D_
_x000D_
Para reducir accidentes, el propietario u operador debe asegurarse de que una apropiada agenda de mantenimiento se defina, se implemente y se mantenga. Esto debe tener en cuenta las condiciones locales y las instrucciones del fabricante, que pueden afectar la frecuencia de inspección necesaria. La agenda debe enumerar los componentes a ser mantenidos y también debe incluir los procedimientos para manejar quejas y averías._x000D_
_x000D_
Trimestral_x000D_
_x000D_
El mantenimiento rutinario de equipos y superficies de parques debe consistir en medidas preventivas para mantener su nivel de seguridad, desempeño y cumplimiento con las partes pertinentes de la norma EN 1176. Dichas medidas deberían incluir:_x000D_
a) apriete de cierres y fijaciones;_x000D_
b) re-pintar y re-tratar superficies;_x000D_
c) mantenimiento de cualquier superficie atenuadora de impacto;_x000D_
d) lubricación de rodamientos;_x000D_
e) marcado del equipo para demostrar niveles de superficie de rellenos suelto;_x000D_
f) limpieza;_x000D_
g) eliminación de vidrios rotos y otros desechos o contaminantes;_x000D_
h) restaurar rellenos sueltos al nivel correcto; y_x000D_
i) mantenimiento de espacios libres._x000D_
_x000D_
El costo del mantenimiento no incluye piezas que requieran cambio y que no cubra la garantía_x000D_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</si>
  <si>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gran escala torre circuito 3 a 12 años Cap: 80 niños – Para uso exclusivo parque de los niños_x000D_
_x000D_
 _x000D_
CARACTERISTICAS_x000D_
_x000D_
Dimensiones LENGTH, mm 10,790  WIDTH mm 13,100  HEIGHT mm 6,440_x000D_
Rango etarero de uso 3 a 12 años  _x000D_
Capacidad de niños 80_x000D_
Altura de caida: 1970 mm_x000D_
Area de seguridad: 151.3  m2_x000D_
_x000D_
_x000D_
MATERIALES_x000D_
La parte superior del marco está hecha de laminado y pino. Hecho de laminado, las paredes tienen pequeños paneles de ventana para que los niños puedan mirar. Las redes están hechas de cables de acero duraderos y recubiertos. Las juntas de acero inoxidable cruciforme mantienen los cruces firmemente en su lugar, protegiendo la tela contra el desgaste. Los escalones del puente de peldaños se distinguen claramente de la superficie de seguridad, lo que contribuye a la seguridad general._x000D_
Componentes metálicos_x000D_
_x000D_
Las piezas de metal están hechas de acero inoxidable, aluminio anodizado o pintado o acero galvanizado en caliente, y los componentes de acero son de chorro de arena, tratados con zinc epoxi y pintura en polvo o un recubrimiento de zinc electrodepositado y luego una capa de pintura en polvo. Los componentes de metal tienen excelentes propiedades resistentes a la intemperie y una apariencia acabada, también son reciclables._x000D_
Paneles laminados de alta presión (HPL)_x000D_
_x000D_
Utilizamos paneles de alta calidad resistentes y duraderos hechos de laminado de alta presión (HPL). El grosor de los paneles varía de acuerdo con su propósito. La regla básica:_x000D_
20 mm: suelos_x000D_
15 mm: paredes de escalada, muros de actividad, largueros de toboganes, pasamanos y techos_x000D_
10 mm: paneles de juego y paredes decorativas_x000D_
Cuerdas y redes_x000D_
_x000D_
Todas las cuerdas y redes que utilizamos son de acero reforzado. Las juntas cruciformes son de acero inoxidable. Los sujetadores de cuerda están hechos de plástico resistente, y los sujetadores de eslabones especialmente diseñados se usan en uniones expuestas a grandes cambios de ángulo_x000D_
Puños de escalada_x000D_
Los agarres de escalada se han fabricado con materiales de arenisca a presión y diseñados especialmente para roca. Son seguros en el uso y se sienten como materiales de piedra genuinos._x000D_
Tobogán de madera con superficie deslizante de acero inoxidable_x000D_
Estructura hecha de madera estratificada con capas múltiples. Laminilla en la parte superior de la viga arqueada hecha de laminado de alta presión, protegiendo el lado superior del desgaste y, al mismo tiempo, siendo cómodo de usar. La superficie deslizante de acero inoxidable de 2 mm de grosor permanece limpia en perfecto estado durante años, tiene un bajo nivel de ruido y una larga vida útil cuando se lo mantiene debidamente._x000D_
Tobogán laminado de alta presión con superficie deslizante de acero inoxidable_x000D_
_x000D_
El tobogán laminado de alta presión requiere menos mantenimiento que un tobogán de madera, es comparable a un tobogán totalmente de acero. La superficie deslizante de acero inoxidable de 2 mm de grosor permanece limpia en perfecto estado durante años, tiene un bajo nivel de ruido y una larga vida útil cuando se lo mantiene debidamente._x000D_
Túneles y toboganes de tubo_x000D_
_x000D_
Los túneles y los portaobjetos de tubo están hechos de plástico para uso en exteriores con alta temperatura y tolerancia a la intemperie y resistencia al impacto._x000D_
Sujetadores_x000D_
_x000D_
Los sujetadores están hechos de acero inoxidable o acero recubierto de zinc hotdip. Los tornillos de acero inoxidable de Ø8 mm, que llevan el nombre de nuestro ingeniero de instalación Aippa, están diseñados específicamente para facilitar la instalación. No se deslizan en uso. Además, la forma del tornillo ha sido diseñada para reducir el agrietamiento de la madera._x000D_
Componentes de juntura de caucho adheridos_x000D_
_x000D_
Para una parte de su gama de productos, utiliza componentes fabricados con fragmentos de caucho adheridos, que consisten en gránulos de caucho reciclado pegados con adhesivo de poliuretano resistente a la intemperie. Algunos de estos componentes utilizan una combinación de caucho triturado y caucho natural (EPDM)._x000D_
Rótulas de productos metálicos_x000D_
_x000D_
Las rótulas y las sujeciones del marco están hechas de plástico de poliamida reforzado con fibra de vidrio para uso en exteriores. Tienen alta temperatura y tolerancia a la intemperie y resistencia al impacto._x000D_
Accesorios_x000D_
_x000D_
GARANTIA _x000D_
25 años: contra fallas debidas a defectos de materiales o producción en componentes estructurales de acero y componentes de acero inoxidable (por ejemplo, deslizadores). • 20 años: contra fallas debidas a defectos de materiales o producción en componentes de HPL y paneles de HDPE. • 15 años: contra fallas debidas a pudrición severa en postes de madera blanda de ingeniería estructural o madera dura modificada, y contra fallas debidas a defectos de producción en acero estructural para componentes de juego altamente dinámicos • 10 años: contra fallas debidas a defectos de fabricación o materiales en maderas blandas de ingeniería no estructural y en todas las partes de acero y metal galvanizado y otras partes no pintadas; contra el fracaso debido a la pudrición severa en Robinia. • 5 años: contra fallas debidas a defectos de materiales o producción en resortes, partes metálicas pintadas (que constituyen corrosión significativa), construcciones de plástico y redes. •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</si>
  <si>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"DIVISIONES DE BAÑO ESTÁNDAR ELABORADAS EN LAMINADO COMPACTO DE 12 mm,
REFERENCIA UNICOLOR POR DEFINIR; INCLUYE HERRAJES EN ACERO INOXIDABLE. MEDIDAS ALTO 1800.(BAÑOS DE DAMAS PISO 1 y/o BAÑOS DE CABALLEROS PISO 1)"</t>
  </si>
  <si>
    <t>BANCA TRAPEZOIDAL PREFABRICADA EN CONCRETO VISTO COLOR GRIS - MODULOS B REF. DOBBLELT DE KONKRETUS O EQUIVALENTE. INCLUYE FUNDACION EN CONCRETO ACORDE CON RECOMENDACION DEL FABRICANTE.				_x000D_
				_x000D_
Banca concreto GRC 21 MP A=2.06 m h=0.45 m p=0.45 M Segun diseño (Ver imagen CIO)_x000D_
Mobiliario en concreto de caracteristicas durables, resistente, versátil, Pesado, de bajo mantenimiento, no actractivo al vandalismo._x000D_
Concreto GRC reforzado con fibras de Vidrio _x000D_
Resistencia a la compresión: Superior a 21 MPa a 3 días.                                                              _x000D_
Absorción: Inferior al 9%.                                                                                                                 _x000D_
Refuerzo:  Con fibras sintéticas para evitar la corrosión y evitar vandalismo.                                                                  _x000D_
Sellos superficiales: Sellos silanos y siloxanos para repeler sustancias a base de agua y a Base De aceite._x000D_
Dimensiones: _x000D_
En concreto color gris, Peso:  Kg_x000D_
La garantía en los componentes de concreto es de 10 años._x000D_
La instalación no requiere obras civiles adicionales, ni vaciados en concreto ni preparación de ningún tipo en el sitio de la obra. Elemento de sobreponer_x000D_
Mantenimiento: Lavar con hidrolavadora y aplicar sellos oleófugo e hidrófugo una vez al año._x000D_
Incluye suministro y transporte._x000D_
Nota del fabricante: El precio no incluye descargue. Para el descargue de los productos se requiere personal en la obra y herramientas tipo estibador, minicargador, montacargas o similar. Se recomienda el uso de estibas para mayor facilidad.</t>
  </si>
  <si>
    <t xml:space="preserve">CONTRATO CONSULTORÍA N° 
221
_x000D_
OBJETO:_x000D_
ESTUDIOS Y DISEÑOS ARQUITECTÓNICOS, DE INGENIERÍA Y COMPLEMENTARIOS, CEFE LAS COMETAS_x000D_
SECRETARIA DISTRITAL DE CULTURA	_x000D_
CONSULTORIA SECRETARIA DE CULTURA_x000D_
_x000D_
UNIDAD FANCOIL TIPO DUCTOS LOW STATIC, Caudal [cfm] (530 / 441 / 353), EXPANSIÓN DIRECTA, R-410, PARA SISTEMAS DE REFRIGERANTE VARIABLE, TIPO INVERTER, INCLUYE TERMOSTATO EN ZONA (FCDL-VI-18),19.1 MBH, 36 KW, 220/1/60 , (W=900 D=700 H=190) mm    </t>
  </si>
  <si>
    <t>CONTRATO CONSULTORÍA N° 
221
_x000D_
OBJETO:_x000D_
ESTUDIOS Y DISEÑOS ARQUITECTÓNICOS, DE INGENIERÍA Y COMPLEMENTARIOS, CEFE LAS COMETAS_x000D_
SECRETARIA DISTRITAL DE CULTURA	_x000D_
_x000D_
_x000D_
UNIDAD DE EXTRACCION TIPO HONGO Caudal [cfm] (600 / 330 ) DESCARGA HORIZONTAL</t>
  </si>
  <si>
    <t>CONTRATO CONSULTORÍA N° 
221
_x000D_
OBJETO: ESTUDIOS Y DISEÑOS ARQUITECTÓNICOS, DE INGENIERÍA Y COMPLEMENTARIOS, CEFE LAS COMETAS_x000D_
SECRETARIA DISTRITAL DE CULTURA._x000D_
Transmisor de presión diferencial de aire de ducto.</t>
  </si>
  <si>
    <t>Alicates de presión rectos pro._x000D_
HOMBRE SOLO RECTO 10"_x000D_
_x000D_
Mango bi-material antideslizante y ergonómico._x000D_
_x000D_
Mordazas rectas para sujetar piezas planas, cuadradas y hexagonales._x000D_
_x000D_
Mordazas en acero cromo molibdeno.Largo 10 pulgadas ( 254 mm ). STANLEY_x000D_
_x000D_
Alicate de presión marca Stanley eficiente para utilizados para aprisionar fuerte y fijamente en labores de obra y hogar.</t>
  </si>
  <si>
    <t>PISO DECK EN CONCRETO MEDIDAS 1.50 X 0,15 X 0,045 MTS SUMINISTRO</t>
  </si>
  <si>
    <t>15 X 35 X 80 CM</t>
  </si>
  <si>
    <t>Cordel para Competencia 12,5m (Incluye Tensor + Amortiguador)_x000D_
			_x000D_
INSUMO CREADO: CDR COMETAS</t>
  </si>
  <si>
    <t>CAJA HERRAMIENTAS 19 PULGADAS NEWMILLENIUM BANDEJA ORGANIZADORA 2019410</t>
  </si>
  <si>
    <t>CONSULTORIA CEFE COMETAS - Insumo cotizado_x000D_
_x000D_
Suministro e Instalación Válvula Mariposa PVC Ø6" Con Actuador de engranaje	_x000D_
_x000D_
Válvula Mariposa PVC Ø6" CRDC COMETAS</t>
  </si>
  <si>
    <t>CONSULTORIA CEFE COMETAS_x000D_
_x000D_
Suministro e Instalación Válvula Mariposa PVC Ø6" Con Actuador de engranaje	_x000D_
_x000D_
Birda PVC Presión Ø6"</t>
  </si>
  <si>
    <t>UNIDAD CONDENSADORA MINI DE AIRE ACONDICIONADO, R-410A, REFRIGERANTE VARIABLE, COMPRESOR DC INV ROTARY (UCA-RFV-M), 95.9 MBH, 7.1 KW, 220/3/60, (W=1,090 D=380 H=1625 ) mm_x000D_
_x000D_
SUMINISTRO_x000D_
_x000D_
VER CONTRATO CONSULTORIA CENTRO DEPORTIVO,_x000D_
RECREATIVO Y CULTURAL – CDRC COMETAS (Especificaciones Técnicas)</t>
  </si>
  <si>
    <t>CONTRATO CONSULTORÍA N° 
221
_x000D_
OBJETO:_x000D_
ESTUDIOS Y DISEÑOS ARQUITECTÓNICOS, DE INGENIERÍA Y COMPLEMENTARIOS, CEFE LAS COMETAS_x000D_
SECRETARIA DISTRITAL DE CULTURA	_x000D_
_x000D_
_x000D_
UNIDAD DE EXTRACCION TIPO HONGO, Caudal [cfm] (2,191 / 826) DESCARGA HORIZONTAL (UEH-H-01) ,0.75/0.04 hp, 55 dB , 208/3/60 , (W=710 D=710 H=781)mm</t>
  </si>
  <si>
    <t>UNIDAD FANCOIL TIPO DUCTOS LOW STATIC, Caudal [cfm] (530 / 441 / 353), EXPANSION DIRECTA, R-410, PARA SISTEMAS DE REFRIGERANTE VARIABLE, TIPO INVERTER, INCLUYE TERMOSTATO EN ZONA (FCDL-VI-18),19.1 MBH, 36 KW, 220/1/60 , (W=900 D=700 H=190) mm_x000D_
_x000D_
_x000D_
SUMINISTRO_x000D_
_x000D_
VER CONTRATO CONSULTORIA CENTRO DEPORTIVO,_x000D_
RECREATIVO Y CULTURAL – CDRC COMETAS (Especificaciones Técnicas)</t>
  </si>
  <si>
    <t>Silla para Graderias edificio deportivo ( Sillas evaluadas por unidad, Silla Moldeada en HDPE - Tamaño (450 W x 310 D x 81 mm H.))			_x000D_
				_x000D_
				_x000D_
SUMINISTRO_x000D_
_x000D_
VER CONTRATO CONSULTORIA CENTRO DEPORTIVO,_x000D_
RECREATIVO Y CULTURAL – CDRC COMETAS (Especificaciones Técnicas)</t>
  </si>
  <si>
    <t>CONTRATO CONSULTORÍA N° 
221
_x000D_
OBJETO:_x000D_
ESTUDIOS Y DISEÑOS ARQUITECTÓNICOS, DE INGENIERÍA Y COMPLEMENTARIOS, CEFE LAS COMETAS_x000D_
SECRETARIA DISTRITAL DE CULTURA</t>
  </si>
  <si>
    <t>CONTRATO CONSULTORÍA N°221
OBJETO:_x000D_
ESTUDIOS Y DISEÑOS ARQUITECTÓNICOS, DE INGENIERÍA Y COMPLEMENTARIOS, CEFE LAS COMETAS_x000D_
SECRETARIA DISTRITAL DE CULTURA_x000D_
Suministro de Valvula de Compuerta Bronce roscadaØ1/2"(200psi)</t>
  </si>
  <si>
    <t>UNIDAD DE EXTRACCION TIPO HONGO DESCARGA HORIZONTAL Caudal [cfm] (6,115 / 1,595) (UEH-H-01) , 0.3/0.05 hp , 55dB , 208/3/60 , (W=914 D=914 H=1,044)mm_x000D_
_x000D_
SUMINISTRO_x000D_
_x000D_
VER CONTRATO CONSULTORIA CENTRO DEPORTIVO,_x000D_
RECREATIVO Y CULTURAL – CDRC COMETAS (Especificaciones Técnicas)</t>
  </si>
  <si>
    <t>EXTENSIÓN 30MT, 100 FT COLOR NARANJA POLO A TIERRA 1 SAL CAL 12</t>
  </si>
  <si>
    <t>UNIDAD DE EXTRACCION TIPO HONGO DESCARGA HORIZONTAL Caudal [cfm] (3,110 / 1,110) (UEH-H-01) , 1.0/0.05 hp , 57dB , 208/3/60 , (W=710 D=710 H=781)mm_x000D_
_x000D_
_x000D_
SUMINISTRO_x000D_
_x000D_
VER CONTRATO CONSULTORIA CENTRO DEPORTIVO,_x000D_
RECREATIVO Y CULTURAL – CDRC COMETAS (Especificaciones Técnicas)</t>
  </si>
  <si>
    <t>EXTRACTOR CENTRIFUGO EN LINEA A TRANSMISION Caudal [cfm] (16,500)  (UEX-CTF-01) ,10 hp , 72dB , 440/3/60 , (W=1,360 D=1,342 H=1,685)mm_x000D_
_x000D_
SUMINISTRO_x000D_
_x000D_
VER CONTRATO CONSULTORIA CENTRO DEPORTIVO,_x000D_
RECREATIVO Y CULTURAL – CDRC COMETAS (Especificaciones Técnicas)</t>
  </si>
  <si>
    <t>Suministro, transporte e instalación de patch panel cat 6A 24 puertos. _x000D_
_x000D_
VER CONTRATO CONSULTORIA CENTRO DEPORTIVO, RECREATIVO Y CULTURAL – CDRC COMETAS (Especificaciones Técnicas).</t>
  </si>
  <si>
    <t>UNIDAD PAQUETE CON RECUPERADOR DE ENERGIA CONDENSADA POR AIRE EXPANSION DIRECTA, R-410A 9,513 CFM ,(UPA-URE-01) , 108.8 MBH , 460/3/60 , 97dB , (W=1,514 D=5,385 H=1,509)mm_x000D_
_x000D_
SUMINISTRO_x000D_
_x000D_
VER CONTRATO CONSULTORIA CENTRO DEPORTIVO,_x000D_
RECREATIVO Y CULTURAL – CDRC COMETAS (Especificaciones Técnicas)</t>
  </si>
  <si>
    <t>VER CTO-CONSULTORIA CENTRO DEPORTIVO, RECREATIVO Y CULTURAL - CDRC COMETAS SECRETARIA DE CULTURA_x000D_
_x000D_
Suministro e Instalación Bomba Centrifuga para Piscinas Q:41 M³/H; 5,5 Hp				_x000D_
								_x000D_
INSUMO CREADO:_x000D_
Bomba Centrifuga para Piscinas Q:41 M³/H; 5,5 Hp</t>
  </si>
  <si>
    <t>Suministro, transporte e instalación de patch panel cat 6A 24 puertos._x000D_
_x000D_
VER CONTRATO CONSULTORIA CENTRO DEPORTIVO, RECREATIVO Y CULTURAL – CDRC COMETAS (Especificaciones Técnicas)</t>
  </si>
  <si>
    <t>CONTRATO CONSULTORÍA N° 
221
_x000D_
OBJETO:_x000D_
ESTUDIOS Y DISEÑOS ARQUITECTÓNICOS, DE INGENIERÍA Y COMPLEMENTARIOS, CEFE LAS COMETAS_x000D_
SECRETARIA DISTRITAL DE CULTURA	_x000D_
_x000D_
Puerta con marco o montante superior en Aglomerado de Madera 30mm_x000D_
_x000D_
Procedimiento de ejecución._x000D_
•	Consultar Planos Arquitectónicos y verificar localización._x000D_
•	Consultar Cuadros de Puertas y Puertas ventanas._x000D_
•	Consultar norma NSR 10._x000D_
•	Tomar las medidas finales en obra ó en sitio antes de su ejecución._x000D_
•	Fabricar las hojas según diseños y dimensiones en planos. Elaborar largueros y cabezales de madera, con dimensión mínima de 40 mm._x000D_
•	Construir primer armazón ó marco, ensamblado, pegado y con perforaciones laterales para facilitar la respiración interior de la hoja. _x000D_
•	Construir estructura interior de la puerta con peinazos transversales de 8 X 3 cm, ensamblados y pegados, con paneles en tirillas de madera, ó con cartón corrugado, con áreas libres de 5 X 5 cm. máximo_x000D_
•	Pegar a lado y lado del armazón láminas de triplex de primera calidad de 4 mm de espesor._x000D_
•	Ocultar los soportes (uniones, pernos, tuercas, tornillos y puntilla) a menos que se especifique lo contrario._x000D_
•	Marquetear la puerta con listones de cedro de mínimo 0.5 cm para proteger los cantos del tríplex, según detalle en planos._x000D_
•	Instalar refuerzos izquierdos y derechos en peinazos de cedro, según altura señalada en planos para instalación de la cerradura._x000D_
•	Pedir las puertas con 5 mm menos de las dimensiones del vano para los marcos metálicos ó de madera._x000D_
•	Verificar que las puertas no presenten defectos de superficies ni alineamientos al llegar a la obra._x000D_
•	Entregar elementos pintados con acabado final. Antes, pulir, lijar y retirar asperezas y pelos ó fibras, sellar y pintar._x000D_
•	Seguir instrucciones y aplicar plantillas de los fabricantes._x000D_
•	Encajar, reforzar, perforar y tapar el trabajo en madera para recibir herrajes._x000D_
•	Instalar bisagras ó pivotes cajeadas en las hojas._x000D_
•	Utilizar refuerzo de 3 cm. en los dos costados de la hoja para cerradura y cantonera, según indicación del fabricante._x000D_
•	Utilizar refuerzo de 3 cm para tiradores y manijas según indicación del fabricante._x000D_
•	Respetar las caras lisas en puertas, mostradas en planos._x000D_
•	Elaborar puertas interiores en madera laminada de 4 mm de espesor mínimo._x000D_
•	Consultar Planos Arquitectónicos y verificar localización._x000D_
•	Consultar Cuadros de Puertas._x000D_
•	Tomar las medidas finales en obra ó en sitio antes de su ejecución._x000D_
•	Fabricar las hojas según diseños y dimensiones en planos. Elaborar largueros y cabezales de madera en Chingalé ó similar, con dimensión mínima de 40 mm._x000D_
•	Construir primera armazón ó marco, ensamblado, pegado y con perforaciones laterales para facilitar la respiración interior de la hoja. _x000D_
•	Construir estructura interior de la puerta con peinazos transversales de 8 X 3 cm, ensamblados y pegados, con paneles en tirillas de madera, ó con cartón corrugado, con áreas libres de 5 X 5 cm. máximo_x000D_
•	Pegar a lado y lado del armazón láminas de triplex de primera calidad de 4 mm de espesor._x000D_
•	Ocultar los soportes (uniones, pernos, tuercas, tornillos y puntilla) a menos que se especifique lo contrario._x000D_
•	Marquetear la puerta con listones de cedro de mínimo 0.5 cm para proteger los cantos del tríplex, según detalle en planos._x000D_
•	Instalar refuerzos izquierdos y derechos en peinazos de cedro, según altura señalada en planos para instalación de la cerradura._x000D_
•	Pedir las puertas con 5 mm menos de las dimensiones del vano para los marcos metálicos ó de madera._x000D_
•	Verificar que las puertas no presenten defectos de superficies ni alineamientos al llegar a la obra._x000D_
•	Figurar el marco metálico en lámina de acero los marcos con perfiles, longitudes y dimensiones especificados en Planos_x000D_
•	Entregar elementos pintados con acabado final. Antes, pulir, lijar y retirar asperezas y pelos ó fibras, sellar y pintar._x000D_
•	Seguir instrucciones y aplicar plantillas de los fabricantes. Se drenen instalar los herrajes necesarios para asegurar el desplazamiento de la puerta con el sistema señalado en los planos (pivote, corrediza, plegable, basculante)_x000D_
•	Encajar, reforzar, perforar y tapar el trabajo en madera para recibir herrajes._x000D_
•	Instalar bisagras ó pivotes cajeadas en las hojas._x000D_
•	Utilizar refuerzo de 3 cms. en los dos costados de la hoja para cerradura y cantonera, según indicación del fabricante._x000D_
•	Utilizar refuerzo de 3 cm para tiradores y manijas según indicación del fabricante.</t>
  </si>
  <si>
    <t>TABLERO CONTROL SISTEMA DE EXTRACCIÓN_x000D_
_x000D_
SUMINISTRO_x000D_
_x000D_
VER CONTRATO CONSULTORIA CENTRO DEPORTIVO,_x000D_
RECREATIVO Y CULTURAL – CDRC COMETAS (Especificaciones Técnicas)</t>
  </si>
  <si>
    <t>SUMINISTRO + TRANSPORTE_x000D_
_x000D_
VER CONTRATO CONSULTORIA CENTRO DEPORTIVO, RECREATIVO Y CULTURAL – CDRC COMETAS (Especificaciones Técnicas)</t>
  </si>
  <si>
    <t>Nicho Plástico Estandar para Reflector Liner (Membrana)_x000D_
_x000D_
SUMINISTRO_x000D_
_x000D_
VER CONTRATO CONSULTORIA CENTRO DEPORTIVO,_x000D_
RECREATIVO Y CULTURAL – CDRC COMETAS (Especificaciones Técnicas)</t>
  </si>
  <si>
    <t>Suministro e Instalación Partidor de Salida A.l Plataforma PRFV + Anclaje + Un_x000D_
_x000D_
SUMINISTRO_x000D_
_x000D_
VER CONTRATO CONSULTORIA CENTRO DEPORTIVO,_x000D_
RECREATIVO Y CULTURAL – CDRC COMETAS (Especificaciones Técnicas)</t>
  </si>
  <si>
    <t>Boquilla Liner para Tragante en Canal de Rebose Ø3"_x000D_
_x000D_
_x000D_
SUMINISTRO_x000D_
_x000D_
VER CONTRATO CONSULTORIA CENTRO DEPORTIVO,_x000D_
RECREATIVO Y CULTURAL – CDRC COMETAS (Especificaciones Técnicas)</t>
  </si>
  <si>
    <t>ATORNILLADOR IMPACTO 1/4 6.35MM V.V.R. ATORNILLAR INCLUSO SIN PRE-PERFORADO_x000D_
_x000D_
386PERMITE ATORNILLAR INCLUSO SIN PRE-PERFORADO; CARBONES EXTERNOS ACCESIBLES; NINGÚN DAÑO A LA MUÑECA CUANDO UN TORNILLO ES ASENTADO; PERMITE ATORNILLAR INCLUSO SIN PRE-PERFORADO</t>
  </si>
  <si>
    <t>Cortafrios Diagonal Aislado 1000V 6.1/4 Pulgadas_x000D_
Atributo	Detalle_x000D_
Garantía	De por vida util_x000D_
Dimensiones	6-1/4 pul Largo (160 mm), alto 20 mm y ancho 50 mm_x000D_
Material	Mango bimaterial, fabricado en acero con alto contenido de cromo con tratamiento térmico para una larga vida y durabilidad._x000D_
Alto	20 mm_x000D_
Ancho	50 mm_x000D_
Color	Rojo y amarillo_x000D_
Peso	0,226 Kg_x000D_
Tipo	Herramientas Electricidad_x000D_
Medidas	6-1/4 pul Largo (160 mm), alto 20 mm y ancho 50 mm_x000D_
Características	Probadas individualmente para soportar 1000v. Mango Ergonómico. Pasan las exigencias EN60900, IEC/CEI900, VDE0680. Funciona seguramente en corriente viva de 1.000v._x000D_
Largo	160 mm_x000D_
Funciones	Cortar Cables y Alambres. Cortan las Patillas de Componentes del circuito impreso una vez soldados, como también para apretar y sujetar fuertemente. Pueden usarse de forma para un corte lateral o diagonal.</t>
  </si>
  <si>
    <t>CORTAFRIOS PROF FRONTAL AISLADO 1000V 8 PULGADAS ANTIDESLIZAMTE_x000D_
_x000D_
_x000D_
Atributo	Detalle_x000D_
Garantía	De por vida util_x000D_
Dimensiones	8 pul Largo (203 mm), 11 mm alto y 50 mm ancho_x000D_
Alto	11 mm_x000D_
Material	Mango bimaterial, antideslizante. Acero Cromo Niquel resistente, Superficie de corte tratada térmicamente_x000D_
Ancho	50 mm_x000D_
Color	Negro y amarillo_x000D_
Peso	0,285 Kg_x000D_
Tipo	Herramientas Electricidad_x000D_
Medidas	8 pul Largo (203 mm), 11 mm alto y 50 mm ancho_x000D_
Características	Protección pronunciada en la parte superior del mango para impedir que la mano toque la mordaza de metal en las aplicaciones eléctricas._x000D_
Largo	203 mm_x000D_
Funciones	Cortar Cables y Alambres. Cortan las Patillas de Componentes del circuito impreso una vez soldados, como también para apretar y sujetar fuertemente. Pueden usarse de forma para un corte lateral o diagonal.</t>
  </si>
  <si>
    <t>DESTORNILLADOR TESTER 100V - 500V 150 MM LARGO -MA_x000D_
_x000D_
PRUEBA CORRIENTE DE 100V A 500V. -DIMENSIONES 150 MM LARGO -MATERIAL HOJA DE ACERO CON CROMO VANADIO ENFUNDADO -MANGO AISLANTE DE PLÁSTICO PARA UNA MAYOR SEGURIDAD -OLOR NEGRO Y AMARILLO,</t>
  </si>
  <si>
    <t>DISCO ABRASIVO CORTE METAL 7 X 0.055 PULGADAS REF DW8065_x000D_
_x000D_
DISCOS ABRASIVOS -DIAMETRO DISCO 7 PULGADAS -MEDIDAS 7 X 1/8 PULGADA -DISCO DE CORTA PARA METAL -MEDIDAS 7 PULGADAS -DISCO DE CORTA PARA METAL</t>
  </si>
  <si>
    <t xml:space="preserve">DISCO ABRASIVO CORTE METAL 7 X 1/8 REF DW44840_x000D_
_x000D_
</t>
  </si>
  <si>
    <t>POSTE A.P (ALUMBRADO PUBLICO) HACE REFERENCIA A UN POSTE HUECO PARA PASAR EL CABLEADO INTERNANMENTE.</t>
  </si>
  <si>
    <t>SIKA MULTISEAL 15CM X 10M_x000D_
_x000D_
Atributo	Detalle_x000D_
Beneficios	Fácil aplicación y económico. Buena adherencia sobre la mayoría de los soportes. Resistente a los agentes ambientales Autoadhesivo Resistente a rayos UV, en la presentación que viene autoprotegida con foil de aluminio. Resistente a productos bituminosos. Puede ser pintado._x000D_
Preparación de la Superficie	Fácil aplicación, Económico, Buena adherencia sobre la mayoría de los soportes. Resistente a los agentes ambientales, Autoadhesivo Resistente a rayos UV, Resistente a productos bituminosos, Puede ser pintado_x000D_
Tipo	Impermeabilizantes_x000D_
Resistencia	Rollos de 10 m de longitud y ancho de 10 cm, liso o con foil de aluminio._x000D_
Presentación	Rollos de 10 m de longitud y ancho de 10 cm. Rollos de 10 m de longitud y ancho de 15 cm._x000D_
Características	Cinta asfaltica autoadhesiva, provisto en una de sus caras de una lámina de aluminio._x000D_
Uso	Para sellar y reparar juntas y fisuras para evitar entrada de agua y/o filtraciones. Para la elaboración de flanches, en Cubiertas en teja, incluyendo las de lámina metálica. Juntas en edificios, Láminas bituminosas y otros tipos de acabados de cubierta.</t>
  </si>
  <si>
    <t>SIKA-2  (2,5KG)_x000D_
Atributo	Detalle_x000D_
Beneficios	Permite sellar filtraciones o chorros de agua, exteriormente, sin tener que vaciar totalmente la estructura afectada. De gran utilidad en el tratamiento de filtraciones bajo el nivel freático (sótanos, fosos de ascensor, etc)_x000D_
Preparación de la Superficie	Preparación de la superfi cie: La superfi cie debe estar rugosa, sana y limpia (libre de partes sueltas, suciedad acumulada, algas u otras sustancias extrañas). Preparación de la mezcla: Vierta en un recipiente de boca ancha dos (2) partes, en volumen, de cemento y agregue una (1) parte de Sika-2. Mezcle rápidamente hasta obtener una pasta homogénea, esta operación debe realizarse en 10 segundos aproximadamente. Cuando la temperatura ambiente esté muy baja calentar el Sika-2 al baño de María hasta 20°C aproximadamente._x000D_
Tipo	Impermeabilizantes_x000D_
Resistencia	Para aumentar estos tiempos, diluir el producto en agua y hacer ensayos. Si se presentan quemaduras, lave la piel con una solución en partes iguales de agua y vinagre. En caso de salpicadura en los ojos lávelos con abundante agua y consulte al oftalmólogo_x000D_
Presentación	Plástico 2,5 kg Plástico, 5,5 kg Plástico, 25,0 kg_x000D_
Aplicación	Con la pasta obtenida elabore un tapón e introdúzcalo rápidamente en la grieta o agujero, sosteniéndolo fuertemente para vencer la presión del agua, hasta que la pasta haya endurecido. Si es necesario instale una manguera para encausar el agua. En grietas u orificios muy grandes se debe empezar por cubrir los bordes para reducir poco a poco su diá metro. Luego de taponar, en todos los casos debe pañetar la superfi cie con Sikalisto Resane o con un mortero impermeabilizado con Sika-1 y aplique un recubrimiento impermeable tipo SikaTop-121 o Sika- 101 Mortero._x000D_
Uso	Para sellar filtraciones y chorros de agua con presión en elementos de concretos, roca o mampostería, túneles, sótanos y tuberías._x000D_
Densidad	1,27 kg/l_x000D_
Color	Aspecto Líquido rojo</t>
  </si>
  <si>
    <t>MOD.SC-101 Monofßsico</t>
  </si>
  <si>
    <t>1C0025</t>
  </si>
  <si>
    <t>Epoxibonder Transparente 25 Gramos_x000D_
Loctite</t>
  </si>
  <si>
    <t>BREAKER 2 POLO 70AMP ENCHUFE_x000D_
CARACTERÍSTICAS BREAKER ENCHUFABLE BIPOLAR 70A- COLOR NEGRO -TENSIÓN 120/240 -TIPO TACO ENCHUFE</t>
  </si>
  <si>
    <t>SUMINISTRO E INSTALACIÓN CERRAMIENTO CONTRA IMPACTO ALTURA = 2 METROS ANCHO =2,5 METROS_x000D_
_x000D_
ML INCLUYE MATERIALES ENUNCIADOS_x000D_
COLOR: VERDE_x000D_
INSTALACION : INCLUYE EXCAVACION,CONCRETO, ACERO_x000D_
ARMADO ACERO, FUNDICION POSTES , INSTALAC MALLA_x000D_
_x000D_
REJA CONTEMPORÁNEA_x000D_
Es un sistema de enrejado que obtiene su mayor resistencia_x000D_
estructural por su doble alambre de refuerzo horizontal a lo_x000D_
largo del panel._x000D_
_x000D_
USOS_x000D_
Seguridad en áreas industriales l Perímetros en áreas de seguridad_x000D_
y deportivas l Delimitación en piscinas_x000D_
CARACTERÍSTICAS_x000D_
Alambres galvanizados con protección de circonio y pintura de poliéster_x000D_
termoendurecido No Tóxica. l Acabado estándar y marino l Alambre_x000D_
doble de refuerzo horizontal l Electrosoldado uniforme._x000D_
VENTAJAS_x000D_
Alta resistencia a impactos y recargones l Recubrimiento 100% libre_x000D_
de TGIC, plomo y COVs l Diseño minimalista y uniforme_x000D_
_x000D_
ESPECIFICACIONES DEL SISTEMA_x000D_
_x000D_
Abertura del panel 50 x 200 mm_x000D_
Resistencia a la tensión doble varilla horizontal 80,000 - 95,000 Lb/plg2_x000D_
Calibres de las varillas 4 (vertical) - 1/0 (horizontal)_x000D_
ESPECIFICACIONES DEL SISTEMA_x000D_
Resistencia a la tensión de la varilla vertical 75,000 - 105,000 Lb/plg2_x000D_
Resistencia a la tensión doble varilla horizontal 75,000 - 105,000 Lb/plg2_x000D_
Especificaciones varillas diseño 656_x000D_
Calibres de las varillas 6 (vertical) - 4 (horizontal)_x000D_
_x000D_
Especificación solicitada por la STC.</t>
  </si>
  <si>
    <t>SUMINISTRO E INSTALACIÓN CERRAMIENTO CONTRA IMPACTO ALTURA = 2,4 METROS ANCHO = 2.5 METROS_x000D_
_x000D_
ML INCLUYE MATERIALES ENUNCIADOS_x000D_
COLOR: VERDE_x000D_
INSTALACION : INCLUYE EXCAVACION,CONCRETO, ACERO_x000D_
ARMADO ACERO, FUNDICION POSTES , INSTALAC MALLA_x000D_
_x000D_
REJA CONTEMPORÁNEA_x000D_
Es un sistema de enrejado que obtiene su mayor resistencia_x000D_
estructural por su doble alambre de refuerzo horizontal a lo_x000D_
largo del panel._x000D_
_x000D_
USOS_x000D_
Seguridad en áreas industriales l Perímetros en áreas de seguridad_x000D_
y deportivas l Delimitación en piscinas_x000D_
CARACTERÍSTICAS_x000D_
Alambres galvanizados con protección de circonio y pintura de poliéster_x000D_
termoendurecido No Tóxica. l Acabado estándar y marino l Alambre_x000D_
doble de refuerzo horizontal l Electrosoldado uniforme._x000D_
VENTAJAS_x000D_
Alta resistencia a impactos y recargones l Recubrimiento 100% libre_x000D_
de TGIC, plomo y COVs l Diseño minimalista y uniforme_x000D_
_x000D_
ESPECIFICACIONES DEL SISTEMA_x000D_
_x000D_
Abertura del panel 50 x 200 mm_x000D_
Resistencia a la tensión doble varilla horizontal 80,000 - 95,000 Lb/plg2_x000D_
Calibres de las varillas 4 (vertical) - 1/0 (horizontal)_x000D_
ESPECIFICACIONES DEL SISTEMA_x000D_
Resistencia a la tensión de la varilla vertical 75,000 - 105,000 Lb/plg2_x000D_
Resistencia a la tensión doble varilla horizontal 75,000 - 105,000 Lb/plg2_x000D_
Especificaciones varillas diseño 656_x000D_
Calibres de las varillas 6 (vertical) - 4 (horizontal)_x000D_
_x000D_
Especificación solicitada por la STC.</t>
  </si>
  <si>
    <t>SUMINISTRO E INSTALACIÓN CERRAMIENTO CONTRA IMPACTO ALTURA = 4.0 METROS ANCHO = 2.5 METROS_x000D_
_x000D_
ML INCLUYE MATERIALES ENUNCIADOS_x000D_
COLOR: VERDE_x000D_
INSTALACION : INCLUYE EXCAVACION,CONCRETO, ACERO_x000D_
ARMADO ACERO, FUNDICION POSTES , INSTALAC MALLA_x000D_
_x000D_
REJA CONTEMPORÁNEA_x000D_
Es un sistema de enrejado que obtiene su mayor resistencia_x000D_
estructural por su doble alambre de refuerzo horizontal a lo_x000D_
largo del panel._x000D_
_x000D_
USOS_x000D_
Seguridad en áreas industriales l Perímetros en áreas de seguridad_x000D_
y deportivas l Delimitación en piscinas_x000D_
CARACTERÍSTICAS_x000D_
Alambres galvanizados con protección de circonio y pintura de poliéster_x000D_
termoendurecido No Tóxica. l Acabado estándar y marino l Alambre_x000D_
doble de refuerzo horizontal l Electrosoldado uniforme._x000D_
VENTAJAS_x000D_
Alta resistencia a impactos y recargones l Recubrimiento 100% libre_x000D_
de TGIC, plomo y COVs l Diseño minimalista y uniforme_x000D_
_x000D_
ESPECIFICACIONES DEL SISTEMA_x000D_
_x000D_
Abertura del panel 50 x 200 mm_x000D_
Resistencia a la tensión doble varilla horizontal 80,000 - 95,000 Lb/plg2_x000D_
Calibres de las varillas 4 (vertical) - 1/0 (horizontal)_x000D_
ESPECIFICACIONES DEL SISTEMA_x000D_
Resistencia a la tensión de la varilla vertical 75,000 - 105,000 Lb/plg2_x000D_
Resistencia a la tensión doble varilla horizontal 75,000 - 105,000 Lb/plg2_x000D_
Especificaciones varillas diseño 656_x000D_
Calibres de las varillas 6 (vertical) - 4 (horizontal)_x000D_
_x000D_
Especificación solicitada por la STC.</t>
  </si>
  <si>
    <t>SUMINISTRO E INSTALACIÓN CERRAMIENTO CONTRA IMPACTO ALTURA = 4.8 METROS ANCHO = 2.5 METROS_x000D_
_x000D_
ML INCLUYE MATERIALES ENUNCIADOS_x000D_
COLOR: VERDE_x000D_
INSTALACION : INCLUYE EXCAVACION,CONCRETO, ACERO_x000D_
ARMADO ACERO, FUNDICION POSTES , INSTALAC MALLA_x000D_
_x000D_
REJA CONTEMPORÁNEA_x000D_
Es un sistema de enrejado que obtiene su mayor resistencia_x000D_
estructural por su doble alambre de refuerzo horizontal a lo_x000D_
largo del panel._x000D_
_x000D_
USOS_x000D_
Seguridad en áreas industriales l Perímetros en áreas de seguridad_x000D_
y deportivas l Delimitación en piscinas_x000D_
CARACTERÍSTICAS_x000D_
Alambres galvanizados con protección de circonio y pintura de poliéster_x000D_
termoendurecido No Tóxica. l Acabado estándar y marino l Alambre_x000D_
doble de refuerzo horizontal l Electrosoldado uniforme._x000D_
VENTAJAS_x000D_
Alta resistencia a impactos y recargones l Recubrimiento 100% libre_x000D_
de TGIC, plomo y COVs l Diseño minimalista y uniforme_x000D_
_x000D_
ESPECIFICACIONES DEL SISTEMA_x000D_
_x000D_
Abertura del panel 50 x 200 mm_x000D_
Resistencia a la tensión doble varilla horizontal 80,000 - 95,000 Lb/plg2_x000D_
Calibres de las varillas 4 (vertical) - 1/0 (horizontal)_x000D_
ESPECIFICACIONES DEL SISTEMA_x000D_
Resistencia a la tensión de la varilla vertical 75,000 - 105,000 Lb/plg2_x000D_
Resistencia a la tensión doble varilla horizontal 75,000 - 105,000 Lb/plg2_x000D_
Especificaciones varillas diseño 656_x000D_
Calibres de las varillas 6 (vertical) - 4 (horizontal)_x000D_
_x000D_
Especificación solicitada por la STC.</t>
  </si>
  <si>
    <t>Faceplate quickport HDMI+VGA	_x000D_
_x000D_
CDRC CEFE Cometas</t>
  </si>
  <si>
    <t>ONTRATO CONSULTORÍA N° 
221
_x000D_
OBJETO:_x000D_
ESTUDIOS Y DISEÑOS ARQUITECTÓNICOS, DE INGENIERÍA Y COMPLEMENTARIOS, CEFE LAS COMETAS_x000D_
SECRETARIA DISTRITAL DE CULTURA._x000D_
REJILLA DE RETORNO ALETA FIJA CON DAMPER ALETAS OPUESTAS 38"X6" EN ALUMINIO EXTRUIDO ACABADO FINAL EN PINTURA BLANCA ELECTROSTÁTICA DE ALTA RESISTENCIA O DE COLOR ALUMINIO.</t>
  </si>
  <si>
    <t>ONTRATO CONSULTORÍA N° 
221
_x000D_
OBJETO: ESTUDIOS Y DISEÑOS ARQUITECTÓNICOS, DE INGENIERÍA Y COMPLEMENTARIOS, CEFE LAS COMETAS_x000D_
SECRETARIA DISTRITAL DE CULTURA._x000D_
SUMINISTRO DE REJILLA DE RETORNO ALETA FIJA CON DAMPER ALETAS OPUESTAS 24"X14" EN ALUMINIO EXTRUIDO ACABADO FINAL EN PINTURA BLANCA ELECTROSTÁTICA DE ALTA RESISTENCIA O DE COLOR ALUMINIO.</t>
  </si>
  <si>
    <t>piedra barrichara (0,2x0,20) m2</t>
  </si>
  <si>
    <t>Bala LED de incrustar Ø14.4x10.7 cm 30.9 W 1960 lm 3000 K IP54 50.000 horas._x000D_
	_x000D_
CONSULTORIA CEFE COMETAS _x000D_
_x000D_
SUMINISTRO_x000D_
_x000D_
VER CONTRATO CONSULTORIA CENTRO DEPORTIVO,_x000D_
RECREATIVO Y CULTURAL – CDRC COMETAS (Especificaciones Técnicas)</t>
  </si>
  <si>
    <t>PRECIO ENTREGADO POR CONSULTORIA COMENTAS, VALOR EN REVISION NO UTILIZAR</t>
  </si>
  <si>
    <t>CONTRATO CONSULTORÍA N° 
221
_x000D_
OBJETO: ESTUDIOS Y DISEÑOS ARQUITECTÓNICOS, DE INGENIERÍA Y COMPLEMENTARIOS, CEFE LAS COMETAS_x000D_
SECRETARIA DISTRITAL DE CULTURA_x000D_
Suministro de Compuerta Batiente Aluminio(24"x16")Cocina Cometas</t>
  </si>
  <si>
    <t>Aplique de pared LED 18x18x6 cm 10 W 1420 lm 3000 K 100-240 V IP44 100.000 horas _x000D_
_x000D_
VER CONTRATO CONSULTORIA CENTRO DEPORTIVO,_x000D_
RECREATIVO Y CULTURAL – CDRC COMETAS (Especificaciones Técnicas)</t>
  </si>
  <si>
    <t>CONTRATO CONSULTORÍA N° 
221
_x000D_
OBJETO: ESTUDIOS Y DISEÑOS ARQUITECTÓNICOS, DE INGENIERÍA Y COMPLEMENTARIOS, CEFE LAS COMETAS_x000D_
SECRETARIA DISTRITAL DE CULTURA._x000D_
Suministro e instalación de DamperControlAireOperación On/Off (DCA-01-0)8x6"</t>
  </si>
  <si>
    <t>Bañador de piso LED 165.8x10.1x11.7 cm 44.6 W 2222 lm 4000 K 220-240 V IP67 IK10 100.000 horas	_x000D_
_x000D_
CONSULTORIA CEFE COMETAS _x000D_
_x000D_
SUMINISTRO_x000D_
_x000D_
VER CONTRATO CONSULTORIA CENTRO DEPORTIVO,_x000D_
RECREATIVO Y CULTURAL – CDRC COMETAS (Especificaciones Técnicas)</t>
  </si>
  <si>
    <t>Cinta LED 4000K	_x000D_
_x000D_
CDRC CEFE Cometas</t>
  </si>
  <si>
    <t>Luminaria LED Highbay 165 W 19140 lm 4000-6500 K 120-277 V IP40 Dimerizable 0-10 V._x000D_
	_x000D_
CONSULTORIA CEFE COMETAS _x000D_
_x000D_
SUMINISTRO_x000D_
_x000D_
VER CONTRATO CONSULTORIA CENTRO DEPORTIVO,_x000D_
RECREATIVO Y CULTURAL – CDRC COMETAS (Especificaciones Técnicas).</t>
  </si>
  <si>
    <t>Modulo aislador de fallas	_x000D_
_x000D_
CDRC CEFE Cometas</t>
  </si>
  <si>
    <t>Calentador de encendido electrónico de alto rendimiento Hayward 500 KBTU. (Valor soportado con Base de Secretaria de Cultura presentada por el Consultor).  _x000D_
SUMINISTRO + INSTALACION_x000D_
CONSULTORIA CEFE COMETAS _x000D_
VER CONTRATO CONSULTORIA CENTRO DEPORTIVO,_x000D_
RECREATIVO Y CULTURAL – CDRC COMETAS (Especificaciones Técnicas)  _x000D_
SECRETARIA DE CULTURA</t>
  </si>
  <si>
    <t>GABINETE 32 RELES DE SOBREPONER CON PUERTA Y LLAVE, NEMA 1_x000D_
_x000D_
CDRC CEFE Cometas</t>
  </si>
  <si>
    <t>MODULO DE COMANDO 32 ENTRADAS, 70 W	_x000D_
_x000D_
CDRC CEFE Cometas</t>
  </si>
  <si>
    <t>PANEL DE INSERCION VACIO 32 MODULOS	_x000D_
_x000D_
CDRC CEFE Cometas</t>
  </si>
  <si>
    <t>Tablero de Control Eléctrico para Piscina Recreativa_x000D_
_x000D_
SUMINISTRO + INSTALACION_x000D_
CONSULTORIA CEFE COMETAS VER CONTRATO CONSULTORIA CENTRO DEPORTIVO, RECREATIVO Y CULTURAL – CDRC COMETAS (Especificaciones Técnicas). SECRETARIA DE CULTURA.</t>
  </si>
  <si>
    <t>RELE 1 POLO, 24-277 VAC, 20 A	_x000D_
_x000D_
CDRC CEFE Cometas</t>
  </si>
  <si>
    <t>Sistema de Dosificacion y Control ORP_x000D_
_x000D_
SUMINISTRO + INSTALACION_x000D_
CONSULTORIA CEFE COMETAS VER CONTRATO CONSULTORIA CENTRO DEPORTIVO, RECREATIVO Y CULTURAL – CDRC COMETAS (Especificaciones Técnicas). SECRETARIA DE CULTURA.</t>
  </si>
  <si>
    <t>BOTONERA DIGITAL DE 8 BOTONES PARA EL CONTROL DE ILUMINACIÓN	_x000D_
_x000D_
CDRC CEFE Cometas</t>
  </si>
  <si>
    <t>Señalización Natación Espalda A.I.4postes + 4 Anclajes+ 1 jgBa  CDRC COMETAS</t>
  </si>
  <si>
    <t>Cable de cobre HFFRLS AWG # 3/0	_x000D_
_x000D_
CDRC CEFE Cometas</t>
  </si>
  <si>
    <t>Cable de cobre HFFRLS AWG # 10_x000D_
_x000D_
CDRC CEFE Cometas</t>
  </si>
  <si>
    <t>CONTRATO CONSULTORÍA N° 
221
_x000D_
OBJETO:ESTUDIOS Y DISEÑOS ARQUITECTÓNICOS, DE INGENIERÍA Y COMPLEMENTARIOS, CEFE LAS COMETAS_x000D_
SECRETARIA DISTRITAL DE CULTURA_x000D_
Suministro, transporte e instalación de módulo monitor del sistema, de interfase, para supervisión de valvulas, bombas. Incluye elementos de fijación y conexión.</t>
  </si>
  <si>
    <t>VALVULA DE COMPUERTA RED WHITE ROSCADO 3"	_x000D_
_x000D_
CDRC CEFE Cometas</t>
  </si>
  <si>
    <t>Boquilla de Aspiración en Acero Inox. para piscina Liner (Membrana) _x000D_
_x000D_
COMETAS_x000D_
_x000D_
SUMINISTRO_x000D_
_x000D_
VER CONTRATO CONSULTORIA CENTRO DEPORTIVO,_x000D_
RECREATIVO Y CULTURAL – CDRC COMETAS (Especificaciones Técnicas)</t>
  </si>
  <si>
    <t>Transferencia Automatica 1200 A 208V (Cogido 7 en Unifilar) _x000D_
VER CONTRATO CONSULTORIA _x000D_
RECREATIVO Y CULTURAL – CDRC COMETAS</t>
  </si>
  <si>
    <t xml:space="preserve">Transferencia Automatica 1200 A 208V (Cogido 7 en Unifilar) </t>
  </si>
  <si>
    <t>Pasamuros en Acero Inox. Con Rosca Hembra Ø1 1/2". CEFE COMETAS</t>
  </si>
  <si>
    <t>VALVULA DE COMPUERTA DE 1-1/4"	_x000D_
_x000D_
CDRC CEFE Cometas</t>
  </si>
  <si>
    <t>Suministro e Instalación Boquilla de Impulsión en Acero Inox. para Piscina Liner (Membrana) CEFE COMETAS_x000D_
_x000D_
COMETAS_x000D_
_x000D_
SUMINISTRO_x000D_
_x000D_
VER CONTRATO CONSULTORIA CENTRO DEPORTIVO,_x000D_
RECREATIVO Y CULTURAL – CDRC COMETAS (Especificaciones Técnicas)</t>
  </si>
  <si>
    <t>Rejilla de Fondo Cuadrada con Nicho 18? X 18? Antientrapamiento 323 Gpm - Certificación VGB 2008 para piscina Liner CEFE COMETAS_x000D_
_x000D_
Rejilla Fondo Cuadrada Nicho 18X18 CEFE COMETAS</t>
  </si>
  <si>
    <t>SUMINISTRO_x000D_
_x000D_
CONSULTORIA CEFE COMETAS. VER CONTRATO CONSULTORIA CENTRO DEPORTIVO, RECREATIVO Y CULTURAL – CDRC COMETAS (Especificaciones Técnicas).</t>
  </si>
  <si>
    <t>Panel Viraje Acero Inox. + Rejilla Plastica (incluye Soporte)                                                                                       CEFECometas</t>
  </si>
  <si>
    <t>LVT CLICK LAMINCLICK 4,0 mm WL 0,3 mm, Trafico 23/33 Comercial._x000D_
_x000D_
SUMINISTRO + INSTALACION_x000D_
_x000D_
CONSULTORIA CEFE COMETAS. VER CONTRATO CONSULTORIA CENTRO DEPORTIVO, RECREATIVO Y CULTURAL – CDRC COMETAS (Especificaciones Técnicas).</t>
  </si>
  <si>
    <t>Suministro, transporte e instalación de módulo monitor del sistema, de interfase, para supervisión de valvulas, bombas. Incluye elementos de fijación y conexión._x000D_
_x000D_
CEFE 3902-2018</t>
  </si>
  <si>
    <t>Acces point inalambrico precio presentado por la consultoria CEFE COMENTAS</t>
  </si>
  <si>
    <t>SUMINISTRO DAMPER DE CONTROL DE AIRE CON MECANISMO MANUAL (6"x6") (DCA-01M)				_x000D_
				_x000D_
				_x000D_
VER CONTRATO CONSULTORIA CENTRO DEPORTIVO,_x000D_
RECREATIVO Y CULTURAL – CDRC COMETAS (Especificaciones Técnicas)</t>
  </si>
  <si>
    <t>SUMINISTRO DAMPER DE CONTROL DE AIRE CON MECANISMO MANUAL (8"x6") (DCA-01M)				_x000D_
				_x000D_
				_x000D_
VER CONTRATO CONSULTORIA CENTRO DEPORTIVO,_x000D_
RECREATIVO Y CULTURAL – CDRC COMETAS (Especificaciones Técnicas)</t>
  </si>
  <si>
    <t>SUMINISTRO DAMPER DE CONTROL DE AIRE CON MECANISMO MANUAL (10"x8") (DCA-01M)				_x000D_
				_x000D_
				_x000D_
VER CONTRATO CONSULTORIA CENTRO DEPORTIVO,_x000D_
RECREATIVO Y CULTURAL – CDRC COMETAS (Especificaciones Técnicas)</t>
  </si>
  <si>
    <t>SUMINISTRO DAMPER DE CONTROL DE AIRE CON MECANISMO MANUAL (12"x6") (DCA-01M)				_x000D_
				_x000D_
				_x000D_
VER CONTRATO CONSULTORIA CENTRO DEPORTIVO,_x000D_
RECREATIVO Y CULTURAL – CDRC COMETAS (Especificaciones Técnicas)</t>
  </si>
  <si>
    <t>REJILLA DE SUMINISTRO LINEAL SISTEMA CONTINUO, PARA DECORACION SIN MARCO Y SIN DAMPER (30"x6") (RSLC-01) COMETAS 3902-2019</t>
  </si>
  <si>
    <t>CENTRO DEPORTIVO, RECREATIVO Y CULTURAL -  CDRC_x000D_
REMITASE A CONTRATO DE CONSULTORÍA RESPECTIVO._x000D_
Especificaciones Técnicas Tomo 1 y 2_x000D_
_x000D_
ACCESORIOS EN COBRE (Ø3/8" 90º) TUBERIA DE REFRIGERACION SISTEMA DE REFRIGERANTE VARIABLE INVERTER</t>
  </si>
  <si>
    <t>CENTRO DEPORTIVO, RECREATIVO Y CULTURAL -  CDRC_x000D_
REMITASE A CONTRATO DE CONSULTORÍA RESPECTIVO._x000D_
Especificaciones Técnicas Tomo 1 y 2_x000D_
_x000D_
ACCESORIOS EN COBRE (Ø5/8" 90º) TUBERIA DE REFRIGERACION SISTEMA DE REFRIGERANTE VARIABLE INVERTER</t>
  </si>
  <si>
    <t>REJILLA DE SUMINISTRO LINEAL SISTEMA CONTINUO, PARA DECORACION SIN MARCO Y SIN DAMPER (38"x6") (RSLC-01)_x000D_
	_x000D_
			_x000D_
SUMINISTRO_x000D_
_x000D_
VER CONTRATO CONSULTORIA CENTRO DEPORTIVO,_x000D_
RECREATIVO Y CULTURAL – CDRC COMETAS (Especificaciones Técnicas)</t>
  </si>
  <si>
    <t>Bombilla oboide clara; cierre vidrio templado</t>
  </si>
  <si>
    <t>CENTRO DEPORTIVO, RECREATIVO Y CULTURAL -  CDRC_x000D_
REMITASE A CONTRATO DE CONSULTORÍA RESPECTIVO._x000D_
Especificaciones Técnicas Tomo 1 y 2_x000D_
_x000D_
AACCESORIOS EN COBRE (Ø7/8" 90º) TUBERIA DE REFRIGERACION SISTEMA DE REFRIGERANTE VARIABLE INVERTER</t>
  </si>
  <si>
    <t>REJILLA DE SUMINISTRO LINEAL SISTEMA CONTINUO, PARA DECORACION SIN MARCO Y CON DAMPER (48"x6") (RSLC-01)_x000D_
	_x000D_
			_x000D_
SUMINISTRO_x000D_
_x000D_
VER CONTRATO CONSULTORIA CENTRO DEPORTIVO,_x000D_
RECREATIVO Y CULTURAL – CDRC COMETAS (Especificaciones Técnicas)</t>
  </si>
  <si>
    <t>VER CONTRATO CONSULTORIA CENTRO DEPORTIVO,_x000D_
RECREATIVO Y CULTURAL – CDRC COMETAS (Especificaciones Técnicas)				_x000D_
_x000D_
SUMINISTRO_x000D_
REJILLAS DE RETORNO DE AIRE RRA-01 (8"x4")_x000D_
_x000D_
INSUMO CREADO: REJILLA DE RETORNO DE AIRE RRA-01 (8"x4")</t>
  </si>
  <si>
    <t>REJILLA DE SUMINISTRO LINEAL SISTEMA CONTINUO, PARA DECORACION SIN MARCO Y CON DAMPER (50"x4") (RSLC-01)_x000D_
	_x000D_
			_x000D_
SUMINISTRO_x000D_
_x000D_
VER CONTRATO CONSULTORIA CENTRO DEPORTIVO,_x000D_
RECREATIVO Y CULTURAL – CDRC COMETAS (Especificaciones Técnicas)</t>
  </si>
  <si>
    <t>REJILLA DE SUMINISTRO LINEAL SISTEMA CONTINUO, PARA DECORACION SIN MARCO Y SIN DAMPER (30"x6") (RSLC-01)_x000D_
	_x000D_
			_x000D_
SUMINISTRO_x000D_
_x000D_
VER CONTRATO CONSULTORIA CENTRO DEPORTIVO,_x000D_
RECREATIVO Y CULTURAL – CDRC COMETAS (Especificaciones Técnicas)</t>
  </si>
  <si>
    <t>REJILLA DE SUMINISTRO LINEAL SISTEMA CONTINUO, PARA DECORACION SIN MARCO Y SIN DAMPER (34"x6") (RSLC-01)_x000D_
	_x000D_
			_x000D_
SUMINISTRO_x000D_
_x000D_
VER CONTRATO CONSULTORIA CENTRO DEPORTIVO,_x000D_
RECREATIVO Y CULTURAL – CDRC COMETAS (Especificaciones Técnicas)</t>
  </si>
  <si>
    <t>REJILLA DE SUMINISTRO LINEAL SISTEMA CONTINUO, PARA DECORACION SIN MARCO Y SIN DAMPER (58"x4") (RSLC-01)_x000D_
	_x000D_
			_x000D_
SUMINISTRO_x000D_
_x000D_
VER CONTRATO CONSULTORIA CENTRO DEPORTIVO,_x000D_
RECREATIVO Y CULTURAL – CDRC COMETAS (Especificaciones Técnicas)</t>
  </si>
  <si>
    <t>VER CONTRATO CONSULTORIA CENTRO DEPORTIVO,_x000D_
RECREATIVO Y CULTURAL – CDRC COMETAS (Especificaciones Técnicas)				_x000D_
_x000D_
SUMINISTRO_x000D_
REJILLA DE SUMINISTRO LINEAL SISTEMA CONTINUO, PARA DECORACION SIN MARCO Y SIN DAMPER (14"x6") (RSLC-01)_x000D_
_x000D_
REJILLA DE SUMINISTRO LINEAL SISTEMA CONTINUO, PARA DECORACION SIN MARCO Y SIN DAMPER (14"x6") (RSLC-01)</t>
  </si>
  <si>
    <t>REJILLA DE SUMINISTRO LINEAL SISTEMA CONTINUO, PARA DECORACION SIN MARCO Y SIN DAMPER (72"x4") (RSLC-01)_x000D_
	_x000D_
			_x000D_
SUMINISTRO_x000D_
_x000D_
VER CONTRATO CONSULTORIA CENTRO DEPORTIVO,_x000D_
RECREATIVO Y CULTURAL – CDRC COMETAS (Especificaciones Técnicas)</t>
  </si>
  <si>
    <t>REJILLA DE SUMINISTRO LINEAL SISTEMA CONTINUO, PARA DECORACION SIN MARCO Y CON DAMPER (72"x6") (RSLC-01)_x000D_
	_x000D_
			_x000D_
SUMINISTRO_x000D_
_x000D_
VER CONTRATO CONSULTORIA CENTRO DEPORTIVO,_x000D_
RECREATIVO Y CULTURAL – CDRC COMETAS (Especificaciones Técnicas)</t>
  </si>
  <si>
    <t>VER CONTRATO CONSULTORIA CENTRO DEPORTIVO,_x000D_
RECREATIVO Y CULTURAL – CDRC COMETAS (Especificaciones Técnicas)				_x000D_
_x000D_
SUMINISTRO_x000D_
REJILLA DE SUMINISTRO LINEAL SISTEMA CONTINUO, PARA DECORACION SIN MARCO Y SIN DAMPER (20"x4") (RSLC-01)_x000D_
_x000D_
REJILLA DE SUMINISTRO LINEAL SISTEMA CONTINUO, PARA DECORACION SIN MARCO Y SIN DAMPER (20"x4") (RSLC-01)</t>
  </si>
  <si>
    <t>VER CONTRATO CONSULTORIA CENTRO DEPORTIVO,_x000D_
RECREATIVO Y CULTURAL – CDRC COMETAS (Especificaciones Técnicas)				_x000D_
_x000D_
SUMINISTRO_x000D_
REJILLA DE SUMINISTRO LINEAL SISTEMA CONTINUO, PARA DECORACION SIN MARCO Y SIN DAMPER (22"x6") (RSLC-01)_x000D_
_x000D_
INSUMO CREADO_x000D_
REJILLA DE SUMINISTRO LINEAL SISTEMA CONTINUO, SIN MARCO Y SIN DAMPER (22"x6") (RSLC-01)</t>
  </si>
  <si>
    <t>REJILLA DE SUMINISTRO LINEAL SISTEMA CONTINUO, PARA DECORACION SIN MARCO Y SIN DAMPER (36"x6") (RSLC-01)_x000D_
	_x000D_
			_x000D_
SUMINISTRO_x000D_
_x000D_
VER CONTRATO CONSULTORIA CENTRO DEPORTIVO,_x000D_
RECREATIVO Y CULTURAL – CDRC COMETAS (Especificaciones Técnicas)</t>
  </si>
  <si>
    <t>VER CONTRATO CONSULTORIA CENTRO DEPORTIVO,_x000D_
RECREATIVO Y CULTURAL – CDRC COMETAS (Especificaciones Técnicas)				_x000D_
_x000D_
SUMINISTRO_x000D_
REJILLA DE SUMINISTRO LINEAL SISTEMA CONTINUO, PARA DECORACION SIN MARCO Y SIN DAMPER (26"x6") (RSLC-01)_x000D_
_x000D_
INSUMO CREADO_x000D_
REJILLA DE SUMINISTRO LINEAL SISTEMA CONTINUO, PARA DECORACION SIN MARCO Y SIN DAMPER (26"x6") (RSLC-01)</t>
  </si>
  <si>
    <t>VER CONTRATO CONSULTORIA CENTRO DEPORTIVO,_x000D_
RECREATIVO Y CULTURAL – CDRC COMETAS (Especificaciones Técnicas)				_x000D_
_x000D_
SUMINISTRO_x000D_
REJILLA DE SUMINISTRO LINEAL SISTEMA CONTINUO, PARA DECORACION SIN MARCO Y SIN DAMPER (28"x6") (RSLC-01)_x000D_
_x000D_
INSUMO CREADO_x000D_
REJILLA DE SUMINISTRO LINEAL SISTEMA CONTINUO, PARA DECORACION SIN MARCO Y SIN DAMPER (28"x6") (RSLC-01)</t>
  </si>
  <si>
    <t>SIN FILTRO.</t>
  </si>
  <si>
    <t>COMPOSICIÓN:_x000D_
_x000D_
- Equipo (Alquiler hora) = $24.000 (día) / 8 horas = $3.000_x000D_
- Operador Equipo (hora) = $ 43.486 (día) / 8 hoas = $5.436_x000D_
- Combustible y accesorios (hora) = $ 43.486 (día) / 8 hoas = $2.250_x000D_
_x000D_
Total = $ 10.686 se realizo incremento del IPC del 2.16 acumulado a abril de 2021</t>
  </si>
  <si>
    <t>Atributo	                                          Detalle_x000D_
Garantía	                                          5 años_x000D_
Base	                                          Agua_x000D_
Terminación	                          Semi - Mate_x000D_
Observaciones	Este color puede variar de acuerdo a las condiciones de iluminación del lugar en el que se aplique la pintura y la configuración de la pantalla del equipo donde se esté observando la imagen. En caso de contacto con la piel, lave con abundante agua, no limpie con solventes o diluyentes, es importante leer las recomendaciones que hay en el empaque del producto._x000D_
Contenido	                      5 galones_x000D_
Material	                                     Vinil - Acrilico_x000D_
Uso	                                     Exterior e interior_x000D_
Beneficio	·                                    Buena resistencia a la intemperie. · Buena retención de color. · Optima adherencia. · Excelente brochabilidad. · Resistencia a la humedad._x000D_
                                                     Preparación de la superficie	· Corregir las irregularidades, defectos o humedades que presente la superficie. También, eliminar antiguas                                                         capas de pintura y resanar grietas o fisuras. Las superficies deben estar bien resanadas, lijadas, limpias, secas y libres de cal, polvo o grasa antes                                                     de aplicar la pintura. Si en la superficie a pintar hay hongos, lama verde o gris (moho), se puede lavar con una solución de Hipoclorito de Sodio al 5%, aplicándolo con cepillos de cerdas plásticas o de alambre y se deja actuar mínimo durante 20 minutos. Se lava toda la superficie con abundante agua y se deja secar muy bien. se debe utilizar elementos de protección personal._x000D_
Dilusión	La dilución de la pintura se debe hacer de acuerdo al equipo o instrumento de aplicación como sigue: · Con brocha o rodillo, se diluye un galón de PINTURA SUPERLAVABLE con un 25% de agua. Aplique la segunda mano diluyendo la pintura al 10% con agua. · Con pistola convencional, se diluye un galón de PINTURA SUPERLAVABLE con 25% de agua. · Con pistola airless, se diluye un galón de PINTURA SUPERLAVABLE con un 10% de agua._x000D_
_x000D_
Color	                                  Blanco_x000D_
Tiempo de secado al tacto	  2 a 3 horas entre manos_x000D_
Tipo	                                  Interior_x000D_
Producto ecológico	                  No_x000D_
_x000D_
Características	                   _x000D_
Es una pintura diluíble con agua, especialmente formulada con emulsión vinil acrílica, pigmentos y aditivos, que le imparten propiedades de buen desempeño en ambientes exteriores y interiores expuestos a condiciones moderadas de humedad y alcalinidad. Ofrece buena resistencia a la intemperie, excelente solidez a la luz y su amplia gama de colores va desde los tonos claros a los intensos. El acabado final proporciona una textura tersa._x000D_
Recomendaciones	Mantener el recipiente bien tapado, en un lugar fresco y fuera del alcance de los niños._x000D_
Superficie a aplicar	Se usa en la protección y decoración de superficies interiores y exteriores, patios revocados en bloque a la vista o ladrillo normal (no esmaltado)._x000D_
Lavabilidad	Superlavable_x000D_
_x000D_
Rendimiento aprox.(m2/galón)	·        Obra nueva sobre estuco 25 - 30 m2 /galón · Repinte sobre color diferente 30 - 40 m2 /galón · Repinte sobre color similar: 40 - 50 m2 /galón_x000D_
Limpieza	                                         Agua y jabón de tocador transcurridos 30 días</t>
  </si>
  <si>
    <t>USAR EL CIO-105743</t>
  </si>
  <si>
    <t>*Rendimientoteórico de loscartuchos de 300 ml =3.1ML  (Espesor de la estructura : &lt;30cm.)_x000D_
*Rendimiento teórico de los salchichones de 600 ml =6.2ML (Espesor de la estructura : &lt;30cm.)_x000D_
*Rendimientoteórico de loscartuchos de 300 ml =1.81ML  (Espesor de la estructura :30cm.- 50 cm)_x000D_
*Rendimiento teórico de los salchichones de 600 ml =3.6ML (Espesor de la estructura :30cm.- 50cm)</t>
  </si>
  <si>
    <t>REJILLA DE SUMINISTRO LINEAL SISTEMA CONTINUO, PARA DECORACION SIN MARCO Y SIN DAMPER (38"x4") (RSLC-01)_x000D_
	_x000D_
			_x000D_
SUMINISTRO_x000D_
_x000D_
VER CONTRATO CONSULTORIA CENTRO DEPORTIVO,_x000D_
RECREATIVO Y CULTURAL – CDRC COMETAS (Especificaciones Técnicas)</t>
  </si>
  <si>
    <t>0 1/2 Y O 3/4</t>
  </si>
  <si>
    <t>TAPA EN HIERRO; CUERPO EN CONCRETO</t>
  </si>
  <si>
    <t>6m</t>
  </si>
  <si>
    <t>12633</t>
  </si>
  <si>
    <t>NO COTIZAN  EL ALQUILER</t>
  </si>
  <si>
    <t>Para estimar esta valor se consulto con el supervisor del contrato Arquitecto Jose Valera y este fertilizante esta compuesto por: _x000D_
Triple 15, _x000D_
Triple 18, _x000D_
Agrimin, _x000D_
Humus y _x000D_
Gallinaza (cotizada en  Bioagroinsumos S.A.S tel. 6772471)</t>
  </si>
  <si>
    <t>SUMINISTRO DAMPER DE CONTROL DE AIRE CON MECANISMO MANUAL (14"x6") (DCA-01M)				_x000D_
				_x000D_
SUMINISTRO				_x000D_
VER CONTRATO CONSULTORIA CENTRO DEPORTIVO,_x000D_
RECREATIVO Y CULTURAL – CDRC COMETAS (Especificaciones Técnicas)</t>
  </si>
  <si>
    <t>SUMINISTRO DAMPER DE CONTROL DE AIRE OPERACIÓN ON/OFF (48"x28")  (DCA-01-O)_x000D_
				_x000D_
SUMINISTRO				_x000D_
VER CONTRATO CONSULTORIA CENTRO DEPORTIVO,_x000D_
RECREATIVO Y CULTURAL – CDRC COMETAS (Especificaciones Técnicas)</t>
  </si>
  <si>
    <t>Este precio no contempla el seguro de la carga que es 0.6% del valor declarado, ni tmpoco contempla acompañamiento vehicular que vale $550.000,00 a partir de 200.000.000,00 de valor de carga.</t>
  </si>
  <si>
    <t>97627001C1</t>
  </si>
  <si>
    <t>Velocidad variable  reversible / 1200 RPM</t>
  </si>
  <si>
    <t>551169</t>
  </si>
  <si>
    <t>SUMINISTRO DE ESTRUCTURA PARA COLOCACION DE LISTONES ACUSTICOS SILENCIA_x000D_
_x000D_
CONSULTORIA CEFE COMETAS. VER CONTRATO CONSULTORIA CENTRO DEPORTIVO, RECREATIVO Y CULTURAL – CDRC COMETAS (Especificaciones Técnicas).</t>
  </si>
  <si>
    <t>Incluye comp A- Resina poliol + Companente B-Isocianato + Pigmento + Primwer barrera de vapor</t>
  </si>
  <si>
    <t>MOD.2115HCE-25 Trifasica</t>
  </si>
  <si>
    <t>1E0161</t>
  </si>
  <si>
    <t>Las Geomallas Biaxiales son estructuras bidimensionales fabricadas de polipropileno, químicamente inertes y con características uniformes y homogéneas, producidas mediante un proceso de extrusión y luego estiradas longitudinal y transversalmente. Este proceso único produce una estructura de una sola pieza con distribución uniforme de espacios rectangulares, de alta resistencia a la tensión en ambas direcciones y un alto módulo de elasticidad. Este tipo de Geomalla se compone de elementos y nudos rígidos en los cuales el material granular es confinado por trabazón._x000D_
_x000D_
La abertura de la malla permite una alta adherencia entre las diferentes capas granulares de la estructura del pavimento. La Geomalla, adicionalmente, aumenta la resistencia a la tensión de las capas de base, tanto en vías no pavimentadas como en estructuras de pavimentos flexibles y rígidos, por lo tanto, son ideales para el refuerzo de suelos. - See more at: http://www.pavco.com.co/21/refuerzo-de-vias/5-47-406/i/406#sthash.KzZyUTIu.dpuf</t>
  </si>
  <si>
    <t>GAVIÓN DE (2X1X1M) EN MALLA RECUBIERTA EN PVC TRIPLE TORSIÓN  CALIBRE 13 Y  CON RECUBRIMIENTO FINAL  EN CAL-10 ; Y HUECO DE 10X10CM SIN DIAFRAGMA.</t>
  </si>
  <si>
    <t>El valor se calculo aplicando el 10% de depreciacion sobre el valor de compra de una nueva (no hay provedor que la alquile)_x000D_
Metodo de linea recta  =Valor del activo/Vida útil  255.000/120 mes=2.550_x000D_
 _x000D_
Fumigadora manual de 20 litros, para riego o pulverizar cultivos y/o terrenos contra agentes nocivos._x000D_
Incluye agitador, manual de usuario, 4 boquillas y despiece en la caja._x000D_
Capaciada 20L_x000D_
Peso 3,5 kg._x000D_
Polipropileno (plástico)_x000D_
36 x 21,5 x 57,5 (cm)</t>
  </si>
  <si>
    <t>CONTRATO CONSULTORÍA N° 221
OBJETO: ESTUDIOS Y DISEÑOS ARQUITECTÓNICOS, DE INGENIERÍA Y COMPLEMENTARIOS, CEFE LAS COMETAS SECRETARIA DISTRITAL DE CULTURA.</t>
  </si>
  <si>
    <t>CONTRATO CONSULTORÍA N° 
221
_x000D_
OBJETO: ESTUDIOS Y DISEÑOS ARQUITECTÓNICOS, DE INGENIERÍA Y COMPLEMENTARIOS, CEFE LAS COMETAS_x000D_
SECRETARIA DISTRITAL DE CULTURA.</t>
  </si>
  <si>
    <t>CONTRATO CONSULTORÍA N° 
221
_x000D_
OBJETO:_x000D_
ESTUDIOS Y DISEÑOS ARQUITECTÓNICOS, DE INGENIERÍA Y COMPLEMENTARIOS, CEFE LAS COMETAS_x000D_
SECRETARIA DISTRITAL DE CULTURA_x000D_
_x000D_
CALDERIN DE ALTA EFICIENCIA (95%), TECNOLOGIA DE CONDENSACIÓN CON POTENCIA DE 199.000 Btu/h</t>
  </si>
  <si>
    <t>Rack  2.1m x 0.48m (7ft. X 19in.) En aluminio con organizadores verticales incluye la multitoma(pdu)  para comunicaciones Und</t>
  </si>
  <si>
    <t>CONTRATO CONSULTORÍA N° 
221
_x000D_
OBJETO:_x000D_
ESTUDIOS Y DISEÑOS ARQUITECTÓNICOS, DE INGENIERÍA Y COMPLEMENTARIOS, CEFE LAS COMETAS_x000D_
SECRETARIA DISTRITAL DE CULTURA_x000D_
_x000D_
THERMO TANQUE DE ACUMULACIÓN DE AGUA CALIENTE CON CAPACIDAD DE 550 GAL, EN ACERO INOXIDABLE, CALIBRE 6MM Y SUS RESPECYIVOS COMPONENTES</t>
  </si>
  <si>
    <t>CONTRATO CONSULTORÍA N° 
221
_x000D_
OBJETO:_x000D_
ESTUDIOS Y DISEÑOS ARQUITECTÓNICOS, DE INGENIERÍA Y COMPLEMENTARIOS, CEFE LAS COMETAS_x000D_
SECRETARIA DISTRITAL DE CULTURA_x000D_
_x000D_
_x000D_
_x000D_
BOMBA ESPECIAL PARA RECIRCULACIÓN ENTRE TANQUE Y CALDERINES</t>
  </si>
  <si>
    <t>CONTRATO CONSULTORÍA N°  221
_x000D_
OBJETO:_x000D_
ESTUDIOS Y DISEÑOS ARQUITECTÓNICOS, DE INGENIERÍA Y COMPLEMENTARIOS, CEFE LAS COMETAS_x000D_
SECRETARIA DISTRITAL DE CULTURA_x000D_
_x000D_
BOMBA ESPECIAL PARA LA COLUMNA DE RECIRCULACIÓN</t>
  </si>
  <si>
    <t>CONTRATO CONSULTORÍA N° 221
_x000D_
OBJETO:_x000D_
ESTUDIOS Y DISEÑOS ARQUITECTÓNICOS, DE INGENIERÍA Y COMPLEMENTARIOS, CEFE LAS COMETAS_x000D_
SECRETARIA DISTRITAL DE CULTURA_x000D_
_x000D_
_x000D_
_x000D_
AQUASTATO PARA CONTROL DE TEMPERATURA DE COLUMNA DE RECIRCULACIÓN</t>
  </si>
  <si>
    <t>En acero inoxidable satinado, con tornillos escondidos, para instalar derecha o izquierda, tubo en acero D=11/4".A&amp;A.</t>
  </si>
  <si>
    <t>En acero inoxidable satinado, con tornillos escondidos, para instalar derecha o izquierda, importada, Marca AyA. _x000D_
Largo 45 cm_x000D_
Diametro  1 1/4"</t>
  </si>
  <si>
    <t>60TC050</t>
  </si>
  <si>
    <t>CONTRATO CONSULTORÍA N° 221
_x000D_
OBJETO:_x000D_
ESTUDIOS Y DISEÑOS ARQUITECTÓNICOS, DE INGENIERÍA Y COMPLEMENTARIOS, CEFE LAS COMETAS_x000D_
SECRETARIA DISTRITAL DE CULTURA_x000D_
_x000D_
_x000D_
_x000D_
AQUASTATO PARA CONTROL DE TEMPERATURA DEL TANQUE</t>
  </si>
  <si>
    <t>CONTRATO CONSULTORÍA N° 221
_x000D_
OBJETO:_x000D_
ESTUDIOS Y DISEÑOS ARQUITECTÓNICOS, DE INGENIERÍA Y COMPLEMENTARIOS, CEFE LAS COMETAS_x000D_
SECRETARIA DISTRITAL DE CULTURA _x000D_
_x000D_
MANOMETRO PARA REGISTRO DE PRESIÓN DEL TANQUE DE AGUA</t>
  </si>
  <si>
    <t>CONTRATO CONSULTORÍA N° 221
_x000D_
OBJETO:_x000D_
ESTUDIOS Y DISEÑOS ARQUITECTÓNICOS, DE INGENIERÍA Y COMPLEMENTARIOS, CEFE LAS COMETAS_x000D_
SECRETARIA DISTRITAL DE CULTURA_x000D_
_x000D_
_x000D_
TERMOMETRO PARA REGISTRO DE TEMPERATURA DEL TANQUE</t>
  </si>
  <si>
    <t>CONTRATO CONSULTORÍA N° 221
_x000D_
OBJETO:_x000D_
ESTUDIOS Y DISEÑOS ARQUITECTÓNICOS, DE INGENIERÍA Y COMPLEMENTARIOS, CEFE LAS COMETAS_x000D_
SECRETARIA DISTRITAL DE CULTURA_x000D_
_x000D_
_x000D_
VÁLVULA DE ALIVIO PARA EL TANQUE</t>
  </si>
  <si>
    <t>CONTRATO CONSULTORÍA N° 221
_x000D_
OBJETO:_x000D_
ESTUDIOS Y DISEÑOS ARQUITECTÓNICOS, DE INGENIERÍA Y COMPLEMENTARIOS, CEFE LAS COMETAS_x000D_
SECRETARIA DISTRITAL DE CULTURA_x000D_
_x000D_
_x000D_
REGULADOR DE GAS SEGUNDA ETAPA, INCLUYE MANOMETROS</t>
  </si>
  <si>
    <t>CONTRATO CONSULTORÍA N° 
221
_x000D_
OBJETO:_x000D_
ESTUDIOS Y DISEÑOS ARQUITECTÓNICOS, DE INGENIERÍA Y COMPLEMENTARIOS, CEFE LAS COMETAS_x000D_
SECRETARIA DISTRITAL DE CULTURA_x000D_
_x000D_
INSTALACIÓN DE CALDERINES,TANQUE, PARTES ELECTRICAS, CONTROLES, AJUSTES Y PRUEBAS</t>
  </si>
  <si>
    <t>DAMPER DE CONTROL DE AIRE CON MECANISMO MANUAL (28"x10")  (DCA-01M)					_x000D_
				_x000D_
				_x000D_
CONTRATO CONSULTORÍA N° 
221
_x000D_
OBJETO:_x000D_
ESTUDIOS Y DISEÑOS ARQUITECTÓNICOS, DE INGENIERÍA Y COMPLEMENTARIOS, CEFE LAS COMETAS_x000D_
SECRETARIA DISTRITAL DE CULTURA</t>
  </si>
  <si>
    <t>CONTRATO CONSULTORÍA N° 
221
_x000D_
OBJETO:_x000D_
ESTUDIOS Y DISEÑOS ARQUITECTÓNICOS, DE INGENIERÍA Y COMPLEMENTARIOS, CEFE LAS COMETAS_x000D_
SECRETARIA DISTRITAL DE CULTURA				_x000D_
_x000D_
160.005    Ventanería con marco o montante en perfilería de aluminio mas pintura mate</t>
  </si>
  <si>
    <t>Lámina de Poliuretano 2,00 x 1,00 m de 3" - Precio por M2</t>
  </si>
  <si>
    <t>Con Foil</t>
  </si>
  <si>
    <t>Grifería lavaplatos monocontrol - Creado para proceso ferreteria_x000D_
_x000D_
Atributo	Detalle_x000D_
Tipo	Grifería monocontrol_x000D_
Material	ABS_x000D_
Incluye	Grifería lavaplatos</t>
  </si>
  <si>
    <t>Válvula de Compuerta 3/4" Bronce PN 16 Bar - Creado para proceso ferreteria</t>
  </si>
  <si>
    <t>Lamina en policarbonato maciza cristal 4mm - 2.05x5.80m_x000D_
_x000D_
Absorción rayos rayos ultravioleta_x000D_
Flexible_x000D_
Liviana_x000D_
Resistente al impacto_x000D_
Protección contra amarillamiento y a la transmisión de luz_x000D_
_x000D_
Garantía 10 años</t>
  </si>
  <si>
    <t>Geotextil de Polipropileno. Apoyo para Sikaplan,_x000D_
lagos, estanques. Rollo de 1.55 m</t>
  </si>
  <si>
    <t>Geotextil de Polipropileno. Apoyo para Sikaplan,la</t>
  </si>
  <si>
    <t>401895</t>
  </si>
  <si>
    <t>Tablero multibreaker Trifásico de 24 circuitos con espacio para totalizador, 225A, Icc: 10kA con barras de neutro y tierra independientes, con certificado de producto RETIE, Actualización del 30 de Agosto de 2013. Para locales de comida.</t>
  </si>
  <si>
    <t>Geotextil de Polipropileno. Apoyo para Sikaplan,lagos, estanques. _x000D_
Rollo de 1.80 x 100m_x000D_
_x000D_
PP 1800 PP 2500_x000D_
Peso ASTM D5261 145 ± 5% g/m2 230 ± 5% g/m2_x000D_
Resistencia a la tensión ASTM D4632 450 N 730 N_x000D_
Elongación ASTM D4632 &gt; 50 % &gt; 50 %_x000D_
Resistencia al punzonamiento ASTM D4833 250 N 390 N_x000D_
Resistencia al rasgado trapezoidal ASTM D4533 170 N 300 N_x000D_
Espesor CC-IT-003 1,5 ± 0,2 mm 2,5 ± 0,2 mm</t>
  </si>
  <si>
    <t>Geotextil de Polipropileno. Apoyo para Sikaplan</t>
  </si>
  <si>
    <t>Perfil de PVC plano para la fijacion de Laminas. Sikaplan. Tira de 1 m de largo.</t>
  </si>
  <si>
    <t>Perfil de PVC plano para la fijacion de Laminas. S</t>
  </si>
  <si>
    <t>402292</t>
  </si>
  <si>
    <t>Mortero monocomponente para reparaciones estructurales</t>
  </si>
  <si>
    <t>Mortero monocomponente para reparaciones estructur</t>
  </si>
  <si>
    <t>126564</t>
  </si>
  <si>
    <t>27P6060E</t>
  </si>
  <si>
    <t>Conector para lamina en policarbonato maciza cristal 4mm - 2.05x5.80m</t>
  </si>
  <si>
    <t>RTO=100 UND/M2 (NO INCLUYE TRANSPORTE)</t>
  </si>
  <si>
    <t>SISTEMA DE PARTIDOR straight (S8) Pro Gate, para pista de bicicros incluye plataforma de salida, paneles de transicion y sistemas electricos, neumaticos y amortiguacion._x000D_
 *una plataforma, parrilla de salida y paneles de transicion_x000D_
*un gato neumatico para accionar la parrilla de salida, sus soportes y pines_x000D_
* dos anclajes para el montaje del gato_x000D_
*cuatro amortiguiadores para disminuir el impacto en la caida de la parrilla de salida _x000D_
*una caja electronica para accionar el sistema _x000D_
* dos semaforos de 4 luces LED _x000D_
*un sistema de amplificacion de sonido_x000D_
*juego de cables necesarios para la conexxion en tre la caja electronica, el gato y los semaforos_x000D_
*un filtro para retencion de humedad_x000D_
*un filtro para la lubricacion_x000D_
*un cuarto de aceite para lubricacion_x000D_
un tanque auxiliar de aire_x000D_
* una caja plastica parta el bodegaje y transporte del sistema _x000D_
*manual contodas las especificaciones tecnicas del sistema._x000D_
_x000D_
la plataforma parrilla de salida y paneles de transicion seran ensamblado en colombioa con tecnologia, respaldo y certidicaciones de pro gate y lo referente a los com ponentes eklectricos y neuimaticos seran importados directamente de la fabrica de progate en estados unidos</t>
  </si>
  <si>
    <t>RTO=25 UND/M2 (NO INCLUYE TRANSPORTE)</t>
  </si>
  <si>
    <t>Año 2016: Incremento 7.00%      Año 2017: Incremento 7.00%.      Año 2018: Incremento 5.69%.     Año 2019: Incremento 6.00%.       Año 2020: Incremento 6.00%.       Año 2021: Incremento 3.50%.               Año 2022: Incremento 10.07%.         Año 2023: Incremento 16%.              Año 2024 - IPC Incremento 9,28 %</t>
  </si>
  <si>
    <t>No incluye transporte.</t>
  </si>
  <si>
    <t>Poste poliester reforzado con fibra de vidrio - 12 mts monolitico._x000D_
Carga de Operación: 204 kgf._x000D_
Carga de Rotura mm: 510 kg</t>
  </si>
  <si>
    <t>Poste poliester reforzado con fibra de vidrio - 10 mts monolitico._x000D_
Carga de Operación: 204 kgf._x000D_
Carga de Rotura mm: 510 kg</t>
  </si>
  <si>
    <t>Pendón (1.0x1.50m) Banner 13 onz.con diseño tubo en aluminio y cuerda.</t>
  </si>
  <si>
    <t>Suministro e instalación de BALDOSA FLEX EPDM SUPERFICIE LISA PARA EXTERIOR : Base desarollada 100% con granos SBR -10mm y Superficie 100% granos EPDM-7mm. Tamaño: Baldosa de 0.50 x 0.50 Mts x 1.7 cms de espesor. Colores: azul, verde, rojo, naranja, gris, amarillo.INCLUYE: baldosa+pegante poliuretano+despercidcios+transporte+cargue y descargue+trasiegos+instalación.</t>
  </si>
  <si>
    <t>CARACTERISTICAS:_x000D_
Construcción e instalación de estructura con 13 columnas de 10x10x4mm._x000D_
Pasamanos con agarre en tubería de 1 1/4" x 3m._x000D_
Horizontales y verticales en tubería de 1 1/4” x 3 mm o barras de acero 1 1/4" con abrazadera tipo C sujetas a estructura con tornillería inoxidable antivandálica._x000D_
Platina de 3/16” sujetas a poste por medio de soldadura con perforaciones para asegura módulos de ejercicio con tornillería inoxidable antivandálica inoxidable._x000D_
Barras paralelas en tubo de 2” x 25 mm con abrazadera tipo C soldada para asegurar a estructura con tornillería antivandálica inoxidable._x000D_
Doce agarres tipo U en tubo de 1 ¼” x 3 mm._x000D_
Manijas en barra de acero de 1” recubierta con caucho por inmersión anti-derrape._x000D_
Diámetro final 1 ¼”. Espaldar en madera plástica sujetado a estructura principal._x000D_
Material general del módulo galvanizado con acabado final en pintura electroestática para intemperie._x000D_
_x000D_
INSTALACIÓN:_x000D_
_x000D_
Columnas embebidas en concreto de 3.000 PSI con profundidad de 90 Cm._x000D_
NO INCLUYE OBRA CIVIL._x000D_
INCLUYE TRANSPORTE E INSTALACIÓN._x000D_
Garantía 5 años por herrajes. _x000D_
_x000D_
Solicitar la información detallada de la Estacion Version 2.0.(Planmetria, detalles constructivos, Etc....)  a la Subdirección Técnica de Construcciones.</t>
  </si>
  <si>
    <t>Luminaria LED P27484 / LED STREET LIGHT 35W NW URBAN 4000K 100-277VAC_x000D_
_x000D_
Luminaria LED para iluminación vial y exterior, con diseño moderno y robusto, driver independiente. Montaje en tubo de soporte para poste. Proyección uniforme de la luz , reduce los costos de consumo de energía y de mantenimiento._x000D_
_x000D_
CARACTERÍSTICAS_x000D_
Diseño moderno con fuente LED SMD y lentes en policarbonato_x000D_
Chasis robusto en aluminio inyectado, liviano con disipador de calor integrado_x000D_
Ganchos de cierre y soporte con ángulo ajustable para fácil instalación_x000D_
APLICACIONES_x000D_
Alumbrado público en calles, avenidas y autopistas_x000D_
Iluminación general en exteriores_x000D_
Parques, plazoletas y parqueaderos_x000D_
_x000D_
Temperatura de color 4000K_x000D_
Acabado Pintura gris_x000D_
Potencia de entrada 40W_x000D_
Flujo luminoso 4900 lm_x000D_
Grado de protección IP66 / IK08_x000D_
Tensión de operación 100-277VAC_x000D_
Ángulo de apertura Tipo II S_x000D_
Dimensiones (LxWxH) 693x316x112 mm_x000D_
Corriente de entrada 0.2A @220V</t>
  </si>
  <si>
    <t>Luminaria LED P27487 / LED STREET LIGHT 120W NW URBAN 4000K 100-277VAC_x000D_
_x000D_
Luminaria LED para iluminación vial y exterior, con diseño moderno y robusto, driver independiente. Montaje en tubo de soporte para poste. Proyección uniforme de la luz , reduce los costos de consumo de energía y de mantenimiento._x000D_
_x000D_
CARACTERÍSTICAS_x000D_
Diseño moderno con fuente LED SMD y lentes en policarbonato_x000D_
Chasis robusto en aluminio inyectado, liviano con disipador de calor integrado_x000D_
Ganchos de cierre y soporte con ángulo ajustable para fácil instalación_x000D_
APLICACIONES_x000D_
Alumbrado público en calles, avenidas y autopistas_x000D_
Iluminación general en exteriores_x000D_
Parques, plazoletas y parqueaderos_x000D_
_x000D_
_x000D_
DATOS ÓPTICOS_x000D_
DATOS FÍSICOS_x000D_
DATOS ELÉCTRICOS_x000D_
Temperatura de color_x000D_
4000K_x000D_
Acabado_x000D_
Pintura gris_x000D_
Potencia de entrada_x000D_
120W_x000D_
Flujo luminoso_x000D_
16800 lm_x000D_
Grado de protección_x000D_
IP66 / IK08_x000D_
Tensión de operación_x000D_
100-277VAC_x000D_
Ángulo de apertura_x000D_
Tipo II S_x000D_
Dimensiones (LxWxH)_x000D_
693x316x112 mm_x000D_
Corriente de entrada_x000D_
0.61A @220V_x000D_
Reproducción de color (IRC)_x000D_
&gt;70_x000D_
Diámetro soporte_x000D_
60mm_x000D_
Factor de potencia_x000D_
0.9_x000D_
Eficacia_x000D_
140 lm/W_x000D_
Tipo de montaje_x000D_
Brazo horizontal_x000D_
Distorsión armónica (THD)_x000D_
&lt;20%_x000D_
Vida útil_x000D_
100000h *_x000D_
Chasis_x000D_
Aluminio inyectado_x000D_
Tipo de driver_x000D_
Corriente constante_x000D_
LED Chip_x000D_
SMD Samsung_x000D_
Peso_x000D_
7.5 Kg_x000D_
Protección Transitorios_x000D_
DPS 10KV_x000D_
* Vida util LED LM80 TM21_x000D_
Temperatura de operación Ta_x000D_
-40°C ~ +45°C_x000D_
Atenuable_x000D_
SI (0-10V)_x000D_
Base fotocelda_x000D_
NEMA 3 pin</t>
  </si>
  <si>
    <t>Reflector silveo P26568 / LED REFL SYLVEO 120W CW UNV 5000K 100-277V_x000D_
_x000D_
CARACTERISTICAS_x000D_
- Diseño compacto_x000D_
- Chip de LED de alta eficiencia_x000D_
- Instalación colgante_x000D_
- No produce radiación UV_x000D_
Reflector integrado, diseño moderno con_x000D_
carcasa de un solo cuerpo, tecnología LED_x000D_
integrada y encapsulada de alta potencia._x000D_
APLICACIONES_x000D_
Chip de LED de alta eficiencia_x000D_
La información contenida corresponde a valores_x000D_
nominales registrados bajo condciones_x000D_
controladas de tension y temperatura._x000D_
información sujeta a cambio sin previo aviso por_x000D_
evolución de la tecnología LED No contiene mercurio, bajo consumo_x000D_
-_x000D_
-_x000D_
- Parques_x000D_
- Iluminación Residencial_x000D_
NOMBRE DEL PRODUCTO_x000D_
LED REFL SYLVEO 120W 5K 100-277_x000D_
CODIGO_x000D_
P26568_x000D_
LED_x000D_
TECNOLOGÍA_x000D_
DESCRIPCIÓN DEL PRODUCTO_x000D_
Fachadas_x000D_
Edificaciones_x000D_
DESCRIPCIÓN_x000D_
Reflector integrado de un solo cuerpo, su carcasa actúa como disipador de energía garantizando una operación a una temperatura adecuada, protección contra la corrosión, a prueba de sacudidas.</t>
  </si>
  <si>
    <t>Reflector silveo P26569 / LED REFL SYLVEO 150W CW UNV 5000K 100-277V_x000D_
_x000D_
Reflector integrado, diseño moderno con_x000D_
carcasa de un solo cuerpo, tecnología LED_x000D_
integrada y encapsulada de alta potencia._x000D_
CARACTERISITICAS:_x000D_
Diseño compactp_x000D_
Chip de LED de alta eficiencia_x000D_
Instalación colgante_x000D_
No produce radiación UV_x000D_
APLICACIONES_x000D_
La información contenida corresponde a valores_x000D_
nominales registrados bajo condciones_x000D_
controladas de tension y temperatura._x000D_
información sujeta a cambio sin previo aviso por_x000D_
evolución de la tecnología LED No contiene mercurio, bajo consumo_x000D_
-_x000D_
-_x000D_
- Parques_x000D_
- Iluminación Residencial_x000D_
NOMBRE DEL PRODUCTO_x000D_
LED REFL SYLVEO 150W 5K 100-277_x000D_
CODIGO_x000D_
P26569_x000D_
LED_x000D_
TECNOLOGÍA_x000D_
DESCRIPCIÓN DEL PRODUCTO_x000D_
Fachadas_x000D_
Edificaciones_x000D_
DESCRIPCIÓN_x000D_
Reflector integrado de un solo cuerpo, su carcasa actúa_x000D_
como disipador de energía garantizando una operación a_x000D_
una temperatura adecuada, protección contra la corrosión, a_x000D_
prueba de sacudidas.</t>
  </si>
  <si>
    <t>ENSAYO ESTUDIO REFRACCION SISMICA 100 M CON MASW_x000D_
_x000D_
MASW 2D_x000D_
Este método geofísico evalúa la respuesta de la propagación de ondas superficiales tipo_x000D_
Rayleigh y las relaciona, para efectos geotécnicos, con las velocidades de corte Vs de los_x000D_
diferentes materiales involucrados. En el método MASW se miden los tiempos de llegada_x000D_
de las ondas sísmicas superficiales al arreglo de geófonos, que pueden ser generadas por_x000D_
diferentes fuentes sísmicas (por ejemplo, un impacto con martillo o almádana); y_x000D_
posteriormente, se analiza la propagación de estas ondas y su cambio de velocidad de fase_x000D_
con la frecuencia, con el objetivo de obtener modelo de propagación de velocidades_x000D_
probable bajo los geófonos. La velocidad de onda de corte (Vs) es una de las constantes_x000D_
elásticas de los geo materiales y está muy relacionada con los módulos de elasticidad de_x000D_
los mismos. Bajo la mayoría de circunstancias, Vs es un indicador directo de la rigidez del_x000D_
suelo a bajas deformaciones y, por lo tanto, es utilizado para diversos cálculos de índole_x000D_
geotécnica._x000D_
_x000D_
En este método, la interpretación de los registros consiste en obtener de ellos una curva de_x000D_
dispersión (velocidad de fase (c) VS la frecuencia (f). Luego, el perfil de velocidad de onda de corte (Vs) se calcula utilizando un proceso iterativo que requiere la inversión no lineal de los datos de la curva de dispersión. El método MASW estima que, a partir de la curva de dispersión, el perfil de velocidad de onda de corte (Vs) del terreno es_x000D_
construido mediante una simple transformación. Esta transformación estima que la longitud_x000D_
de onda (?) se calcula a partir de la frecuencia (f) y la velocidad de fase (c). A continuación,_x000D_
la profundidad (D) se define como 1/3 de la longitud de onda, y la velocidad de onda de_x000D_
corte (Vs) a dicha profundidad es b veces la velocidad de fase medida c, donde b es un_x000D_
coeficiente que cambia ligeramente con la frecuencia y se basa en un semi-espacio_x000D_
homogéneo. Se grafica el esquema Velocidad de Onda de Corte (m/s) vs Profundidad (m),_x000D_
(Hayashi K., 2008)._x000D_
_x000D_
Es importante resaltar que la forma de la curva de dispersión está fuertemente relacionada_x000D_
a la variación de la rigidez con la profundidad. Por lo tanto, el método MASW2D tiene la_x000D_
capacidad de identificar estratos más blandos entre estratos rígidos._x000D_
_x000D_
Los geófonos se distanciarán 5 m. uno de otro para lograr mayor resolución. La profundidad_x000D_
de exploración de los estudios geofísicos será de 30 m.</t>
  </si>
  <si>
    <t>1.5 KILOS X M2</t>
  </si>
  <si>
    <t>SE CAMBIA FORMATO A 20X35 CM SEGUN ALFA</t>
  </si>
  <si>
    <t>con cargue</t>
  </si>
  <si>
    <t>CONCRETO DE 3000 PSI GRAVA COMÚN DE MODERADA RETRACCIÓN AUTOCOMPACTANTE A 28 DIAS ASENTAMIENTO 6"._x000D_
_x000D_
* PRECIOS INCLUYEN IVA Y TRANSPORTE._x000D_
_x000D_
*MINIMO VOLUMEN ENVIADO SIN RECARGO DE TRANSPORTE  4M3._x000D_
_x000D_
*FACTURACIÓN MINIMA PARA SERVICIO DE AUTOBOMBA 20M3. SUJETO A VISITA TÉCNICA.</t>
  </si>
  <si>
    <t>SPLITTER HDMI 1X2 4K 1 ENTRADA 2 SALIDAS_x000D_
2 PUERTOS HDMI DE SALIDA. 1 PUERTO DE ENTRADA HDMI. 4K -CONECTOR HDMI X 2</t>
  </si>
  <si>
    <t>Referencia BH5, Baldosa vibroprensada</t>
  </si>
  <si>
    <t>AVENTO 2_x000D_
_x000D_
DIMENSIONES/PESO_x000D_
 - L:     655 mm / 25.8"                                        _x000D_
 - W:   359 mm / 14.1"_x000D_
 - H:    159 mm / 6.2"_x000D_
 - Kg:  11.7 kg / 25.8 lbs_x000D_
 - CxS:   0.0259 m2_x000D_
_x000D_
CARACTERISTICAS CLAVE                                                                                                                                     _x000D_
 - Paquete lumínico (flujo nominal) (*):           21.800 a 32.000 lm                                                                                    _x000D_
 - Consumo de potencia (W) (*):                    179 a 249W                                                                                        _x000D_
 - Mantenimiento flujo luminoso @ tq 25°C:   70% a 90.000 h_x000D_
 - Temperatura de color:                                Blanco cálido(3000K) o blanco neutro (4000K)_x000D_
 - Índice de Reproducción Cromática (IRC):  CRI 70_x000D_
 - Hermeticidad del bloque óptico:                 IP 66 (**)_x000D_
 - Hermeticidad de auxiliares eléctricos:         IP 66 (**)_x000D_
 - Resistencia al impacto (vidrio):                   IK 10 (**)_x000D_
 - Tensión nominal:                                        220-240V – 50-60 Hz_x000D_
 - Clase eléctrica:                                           EU Clase I_x000D_
 - Protección sobre contratensiones:             10kV (20kV opcional)_x000D_
 - Compatibilidad de controles:                       DALI o 0-10V_x000D_
 - Altura de instalación                                   4 a 12 m_x000D_
_x000D_
Materiales_x000D_
 - Cuerpo:     Aluminio fundido a alta presión_x000D_
 - Protector:  Vidrio_x000D_
 - Color:        RAL 7040. Otro RAL bajo pedido_x000D_
_x000D_
(*) El flujo inicial y el consumo de energía de la luminaria son valores indicativos y válidos para una temperatura ambiente de 25 ° C. La salida de flujo real de la luminaria depende de las condiciones ambientales (por ejemplo, temperatura). El flujo depende del tipo del LED que se utilice, y es probable que cambie a causa del continuo y rápido progreso que experimenta la tecnología LED. Para seguir el rendimiento del progreso luminoso de los LED utilizados, visite nuestra web www.schreder.com. _x000D_
(**) Según IEC - EN 60598 – (***) Según IEC - EN 62262</t>
  </si>
  <si>
    <t>AVENTO 1_x000D_
_x000D_
DIMENSIONES/PESO_x000D_
 - L:     485 mm / 19"                                        _x000D_
 - W:   310 mm / 12.2"_x000D_
 - H:    114 mm / 4.5"_x000D_
 - Kg:   8.2 kg / 18 lbs_x000D_
 - CxS:   0.037 m2_x000D_
_x000D_
CARACTERISTICAS CLAVE                                                                                                                                   _x000D_
 - Paquete lumínico (flujo nominal) (*):           8.600 a 18.200 lm                                                                                 _x000D_
 - Consumo de potencia (W) (*):                    71 a 142W                                                                                        _x000D_
 - Mantenimiento flujo luminoso @ tq 25°C:   70% a 90.000 h_x000D_
 - Temperatura de color:                                Blanco cálido(3000K) o blanco neutro (4000K)_x000D_
 - Índice de Reproducción Cromática (IRC):  CRI 70_x000D_
 - Hermeticidad del bloque óptico:                 IP 66 (**)_x000D_
 - Hermeticidad de auxiliares eléctricos:         IP 66 (**)_x000D_
 - Resistencia al impacto (vidrio):                   IK 09 (**)_x000D_
 - Tensión nominal:                                        220-240V – 50-60 Hz_x000D_
 - Clase eléctrica:                                           EU Clase I_x000D_
 - Protección sobre contratensiones:             10kV (20kV opcional)_x000D_
 - Compatibilidad de controles:                       DALI o 0-10V_x000D_
 - Altura de instalación                                   4 a 12 m_x000D_
_x000D_
Materiales_x000D_
 - Cuerpo:     Aluminio fundido a alta presión_x000D_
 - Protector:  Vidrio_x000D_
 - Color:        RAL 7040. Otro RAL bajo pedido_x000D_
_x000D_
(*) El flujo inicial y el consumo de energía de la luminaria son valores indicativos y válidos para una temperatura ambiente de 25 ° C. La salida de flujo real de la luminaria depende de las condiciones ambientales (por ejemplo, temperatura). El flujo depende del tipo del LED que se utilice, y es probable que cambie a causa del continuo y rápido progreso que experimenta la tecnología LED. Para seguir el rendimiento del progreso luminoso de los LED utilizados, visite nuestra web www.schreder.com. _x000D_
(**) Según IEC - EN 60598 – (***) Según IEC - EN 62262</t>
  </si>
  <si>
    <t>OMNISTAR_x000D_
_x000D_
PROYECTORES OMNISTAR 144 LEDS DE 310W; 316W; 453W y 463W - 120/277V_x000D_
_x000D_
DIMENSIONES/PESO_x000D_
 - L:     532 mm                                         _x000D_
 - W:   530 mm _x000D_
 - H:    80 mm _x000D_
 _x000D_
CARACTERISTICAS CLAVE                                                                                                                                   _x000D_
 - Altura de Montaje:                                     8 a 45 m_x000D_
 - Paquete lumínico(*):                                  Mono 30.000 - 40.000 lm / Duo 70.000 - 80.000 lm / Trio 105.000 - 120.000 lm                                                                                  _x000D_
 - Consumo de potencia (W):                        285 a 470 / 570 a 940 / 855 a 1410                                                                                        _x000D_
 - Mantenimiento flujo luminoso a tq 25°C:     a 100.000 h Corriente de alimentación 700 mA: 80% Corriente de alimentación 1 A: 70%_x000D_
 - Temperatura de color:                                Blanco neutro (Blanco frío y cálido: opcional)_x000D_
 - Hermeticidad del bloque óptico:                 IP 66 (**)_x000D_
 - Hermeticidad compartimento de auxiliares: IP 65 (**)_x000D_
 - Resistencia a los impactos (vidrio):             IK 08 (***)_x000D_
 - Tensión nominal:                                        120-277V – 50-60 Hz_x000D_
 - Clase eléctrica:                                           EE.UU. 1 / UE I ó II (**)_x000D_
 - Peso (solo unidad óptica):                          14 kg_x000D_
_x000D_
Materiales_x000D_
 - Cuerpo:     Aluminio inyectado a alta presión_x000D_
 - Protector:  Vidrio_x000D_
 - Color:        Gris AKZO 900 enarenado. Cualquier otro color RAL o AKZO bajo pedido_x000D_
_x000D_
(*) El flujo nominal es un flujo indicativo de la luminaria a tj 25 °C basado en los datos del fabricante LED. La emisión de flujo real de la luminaria dependerá de las condiciones ambientales (p. ej. temperatura y contaminación). El flujo nominal depende del tipo de LED que se use, y es probable que cambie a causa del continuo y rápido progreso de la tecnología LED. Para seguir el progreso del rendimiento luminoso de los LED utilizados, visite nuestra web._x000D_
(**) según IEC - EN 60598 – (***) según IEC - EN 62262</t>
  </si>
  <si>
    <t>OMNISTAR_x000D_
_x000D_
DIMENSIONES/PESO_x000D_
 - L:     532 mm                                         _x000D_
 - W:   530 mm _x000D_
 - H:    80 mm _x000D_
 _x000D_
CARACTERISTICAS CLAVE                                                                                                                                   _x000D_
 - Altura de Montaje:                                     8 a 45 m_x000D_
 - Paquete lumínico(*):                                  Mono 30.000 - 40.000 lm / Duo 70.000 - 80.000 lm / Trio 105.000 - 120.000 lm                                                                                  _x000D_
 - Consumo de potencia (W):                        285 a 470 / 570 a 940 / 855 a 1410                                                                                        _x000D_
 - Mantenimiento flujo luminoso a tq 25°C:     a 100.000 h Corriente de alimentación 700 mA: 80% Corriente de alimentación 1 A: 70%_x000D_
 - Temperatura de color:                                Blanco neutro (Blanco frío y cálido: opcional)_x000D_
 - Hermeticidad del bloque óptico:                 IP 66 (**)_x000D_
 - Hermeticidad compartimento de auxiliares: IP 65 (**)_x000D_
 - Resistencia a los impactos (vidrio):             IK 08 (***)_x000D_
 - Tensión nominal:                                        120-277V – 50-60 Hz_x000D_
 - Clase eléctrica:                                           EE.UU. 1 / UE I ó II (**)_x000D_
 - Peso (solo unidad óptica):                          14 kg_x000D_
_x000D_
Materiales_x000D_
 - Cuerpo:     Aluminio inyectado a alta presión_x000D_
 - Protector:  Vidrio_x000D_
 - Color:        Gris AKZO 900 enarenado. Cualquier otro color RAL o AKZO bajo pedido_x000D_
_x000D_
(*) El flujo nominal es un flujo indicativo de la luminaria a tj 25 °C basado en los datos del fabricante LED. La emisión de flujo real de la luminaria dependerá de las condiciones ambientales (p. ej. temperatura y contaminación). El flujo nominal depende del tipo de LED que se use, y es probable que cambie a causa del continuo y rápido progreso de la tecnología LED. Para seguir el progreso del rendimiento luminoso de los LED utilizados, visite nuestra web._x000D_
(**) según IEC - EN 60598 – (***) según IEC - EN 62262</t>
  </si>
  <si>
    <t>CABUYA 41 M GRUESA FIQUE FIBRA NATURAL_x000D_
FIQUE, FIBRA NATURAL -LONGITUD 41 M</t>
  </si>
  <si>
    <t>CAJA DE CONVERSION DE HDMI A RCA_x000D_
PUERTO DE ENTRADA: HDMI. PUERTO DE SALIDA: RCA (AMARILLO, BLANCO Y ROJO). CONVIERTE LA SEÑAL HDMI A RCA AV (CVBS), LA SEÑAL DE VIDEO COMPUESTO Y LAS FL / FR SEÑALES DE AUDIO ESTÉREO. DOS FORMATOS DE SALIDA, SOPORTA NTSC Y PAL TV ESTÁNDAR. COMPATIBLE CON HDMI 1.3. BAJO CONSUMO DE ENERGÍA 5 VOLTIOS 400MA. FORMATO DE LA ENTRADA HDMI: 480P, 576P, 720P, 1080I, 1080P A 60 HZ. COMPATIBLE CON 800 X 600, 1024 X 768, 1280 X 720, 1280 X 1024, 1920 X 1080 A 60 HZ. SOPORTA RELACIÓN DE VIDEO 4:3 Y 16:9. DETECTA AUTOMÁTICAMENTE LA MEJOR RESOLUCIÓN. PLUG AND PLAY, SOLO CONECTAR. TAMAÑO PEQUEÑO Y CÓMODO PARA LLEVAR.</t>
  </si>
  <si>
    <t>GUANTE CAUCHO NEGRO CORRUGADO TODAS LAS TALLAS_x000D_
_x000D_
MATERIAL PVC- USO RIESGO QUÍMICO LEVE- TODASA LAS TALLAS</t>
  </si>
  <si>
    <t>288099501</t>
  </si>
  <si>
    <t>MOD.SC-31 Monofßsico</t>
  </si>
  <si>
    <t>1C0016</t>
  </si>
  <si>
    <t>MOD.SEH-205 Trifßsica</t>
  </si>
  <si>
    <t>1C0022</t>
  </si>
  <si>
    <t>MOD.SC-75 Monofßsico</t>
  </si>
  <si>
    <t>1C0031</t>
  </si>
  <si>
    <t>GUANTE MULTIFLEX POLIESTER NITRILO TALLA S-M-L_x000D_
MATERIAL POLIESTER/NITRILO- COLOR NEGRO-PARA USO QUÍMICO LEVE, IMPACTO LEVE, ABRASIÓN Y CORTE</t>
  </si>
  <si>
    <t>GUANTE POLIESTER PU FLEX POLY -TODAS LAS TALLAS_x000D_
MATERIAL NYLON/PU-COLOR NEGRO</t>
  </si>
  <si>
    <t>KIT REPUESTO RESPIRADOR PINTURA 6022P_x000D_
TIPO RESPIRADORES-MODELO 6022P-CONTENIDO 2-CERTIFICACIÓN NIOSH: OV/P95-PARA USO USO PINTURA</t>
  </si>
  <si>
    <t>KIT RESPIRADOR PINTURA 2 VÍAS 6211P_x000D_
MATERIAL POLÍMERO SINTÉTICO Y ELASTÓMERO-MODELO 6211P- PARA USO PINTURA- INCLUYE 2 CARTUCHOS- COLOR GRIS</t>
  </si>
  <si>
    <t>SOGA POLIPROPILENO SÓLIDA CAL 12MM X 20M_x000D_
MATERIAL POLIPROPILENO SÓLIDO -TIPO SOGA -CALIBRE (MM) 12 -LONGITUD (M) 20.</t>
  </si>
  <si>
    <t>VÁLVULA DE COMPUERTA 1 PULGADA_x000D_
TIPO VÁLVULA DE COMPUERTA -CARACTERÍSTICAS PN 16 BAR -MATERIAL BRONCE -DIÁMETRO 1"</t>
  </si>
  <si>
    <t>VÁLVULA DE COMPUERTA DIÁMETRO 1/2"_x000D_
TIPO VÁLVULA DE COMPUERTA -DIÁMETRO 1/2" -CARACTERÍSTICAS PN 16 BAR -MATERIAL BRONCE</t>
  </si>
  <si>
    <t>PRESTAC:(77.76%)2012              Año 2013: Incremento 4.02%              Año 2014 : Incremento 4.50% - Eliminacion de ICBF y SENA (-5%). PRESTAC:(72,75%)                 Año 2015 : Incremento 4.50% - Ajuste SALUD -8.5%  PRESTAC:(68.67 %)                Año 2016: Incremento 7.00%              Año 2017: Incremento 7.00%                Año 2018: Incremento 5.90%              Año 2019: Incremento 6.00%       Año 2020: Incremento 6.00%       Año 2020: Incremento 3.50%                  Año 2024 - IPC Incremento 9,28 %</t>
  </si>
  <si>
    <t>ROLLO CARTÓN CORRUGADO 24M2_x000D_
ROLLO DE CARTON DE, - MEDIDAS 24 M2 -COLOR MARRÓN -TIPO A -ALTURA  DE ONDA 4,4 MM -ODULACIONES 108 A 121</t>
  </si>
  <si>
    <t>MADERA FLOR MORADO ACHAPO RUSTICO _x000D_
DE 12 CENTIMETROS X 12 CENTIMETROS X 3 METROS</t>
  </si>
  <si>
    <t>MADERA FLOR MORADO ACHAPO RUSTICO _x000D_
DE 30 CENTIMETROS X 3 CENTIMETROS X 3</t>
  </si>
  <si>
    <t>CANDADO BARRILITO 30MM_x000D_
TIPO BARRILITO- MEDIDAS 30 -MEDIDA DE HOJAS 30 MM</t>
  </si>
  <si>
    <t>SE CAMBIÓ LA PRESENTACIÓN DE 300GR POR 460GR QUE ES LA QUE SE CONSIGUE EN EL MERCADO.</t>
  </si>
  <si>
    <t>CANDADO CUELLO ALTO 20MM_x000D_
TIPO CUELLO- MEDIDAS 20-MEDIDA DE HOJAS 20 MM</t>
  </si>
  <si>
    <t>AC-DC 225</t>
  </si>
  <si>
    <t>La superficie de deslizamiento en el rodadero, debe tener un ancho de acuerdo con la norma ASTM F1487-95 y sus costados deben tener una altura mínima de 7cm. Las barandas del rodadero deben  estar fabricadas en tubería redonda de acero inoxidable de 1”, calibre 16._x000D_
_x000D_
La unión de las barandas con la lámina se efectúa por el proceso de soldadura TIG. Se debe tener en cuenta no dejar luces amplias entre cordones de soldadura, para evitar filos o salientes que puedan generar cortaduras o accidentes en los usuarios. Por tanto se soldara secciones de 10 cm cada 50 cm.</t>
  </si>
  <si>
    <t>CANDADO CUELLO ALTO 40MM_x000D_
TIPO CUELLO- MEDIDAS 40-MEDIDA DE HOJAS 40 MM</t>
  </si>
  <si>
    <t>CONSIDERACIÓN: DE DOS COTIZACIONES DEL VALOR DE COMPRA DEL EQUIPO DE OXICORTE  QUE CONSTA DE (reguladores de oxigeno y acetileno; aditamento de corte; chispero; monogafa;piedra para chispero; manguera entre 7  y 10m; y boquilla para gas). TIPO PESADO._x000D_
_x000D_
1- SER WALDER (2011445) : FLOR MARIA AYALA$ 2.201.500= CON IVA_x000D_
2.- S Y M LTDA (2618158):ALEJANDRO AVILA $2.142.000=CON IVA_x000D_
2- SOLTEMA SAS (2641125) LAURA CAMILLA : $ 2.261.000=CON IVA_x000D_
_x000D_
_x000D_
VALOR DEL EQUIPO DE OXICORTE: $2-201.500/3 AÑOS(1.095 DIAS)= $2.050,00/DIA._x000D_
VALOR PIPA OXIGENO)6.5M3: $59.500,00 CON IVA-DURA:14DIAS (DIA=$4.250,00)_x000D_
VALOR DEL ACETILENO-7KG: $333.200,00 CON IVA.-DURA:14 DIAS(DIA=$23.800,00)_x000D_
TRANSPORTE= $8.000,00_x000D_
VALOR TOTAL/DIA=$38.100,00.</t>
  </si>
  <si>
    <t>PRESTAC:(77.76%)2012              Año 2013: Incremento 4.02%                  Año 2014 : Incremento 4.50% - Eliminacion de ICBF y SENA (-5%). PRESTAC:(72,75%)                   Año 2015 : Incremento 4.50% - Ajuste SALUD -8.5%  PRESTAC:(68.67 %)                 Año 2016: Incremento 7.00% PRESTAC:(68.42 %)                    Año 2017: Incremento 7.00%     Año 2018: Incremento 5.96%       Año 2019: Incremento 6.00%        Año 2020: Incremento 6.00%       Año 2021: Incremento 3.50%.               Año 2022: Incremento 10.07%.         Año 2023: Incremento 16%.               Año 2024 - IPC Incremento 9,28 %</t>
  </si>
  <si>
    <t>Nota 08JUn22: Se toma el equivalente DIA OFICIAL ELECTRICA ESPECIALIZADA TIPO 2 CON PRESTACIONES Construdata Junio 2022.</t>
  </si>
  <si>
    <t>2012 :  Incremento 5.08% =  $ 44.893,06           2013 :  Incremento 4.02% =  $ 46.697,76              Precio ajustado con base en analisis de costos de 2013 a         $37.680,00            PRESTAC:(77,76%)2012                 Año 2013: Incremento 4.02%               Año 2014: Incremento 4.50%  Eliminacion de ICBF y SENA (-5%) CREE. PRESTAC:(72,75%)               Año 2015: Incremento 4.60% - PRESTACIONES (68.67%) No se tiene en cuenta SALUD la cual es reemplazada por el impuestado del CREE.                Año 2016: Incremento 7.00%      Año 2017: Incremento 7.00%              Año 2024 - IPC Incremento 9,28 %</t>
  </si>
  <si>
    <t>CANDADO INTEMPERIE 60MM CUBIERTO_x000D_
TIPO ANTICIZALLA- MEDIDAS 60- MEDIDA DE HOJAS 60 MM- USO CONDICIONES DE HUMEDAD</t>
  </si>
  <si>
    <t>PANEL LED DE INCRUSTAR CUADRADO 24W_x000D_
PANEL DE INCRUSTAR CUADRADO -POTENCIA: 24W -TEM COLOR: 3000°K / 6500°K - FLUJO LUMINOSO: 50-70LM -VIDA ÚTIL: 30.000 HORAS</t>
  </si>
  <si>
    <t>PANEL LED DE INCRUSTAR CUADRADO 3W_x000D_
PANEL DE INCRUSTAR CUADRADO -POTENCIA: 3W -TEM COLOR: 3000°K / 6500°K -FLUJO LUMINOSO: 35-55LM -VIDA ÚTIL: 30.000 HORAS</t>
  </si>
  <si>
    <t>VARILLA COPPER GROUND 9/16 X 5/8 2.40MTS COBRE COBRE CIO REFERENCIA 787  21/02/2019.                        Nota 27Dic21: VARILLA DE COBRE COOPER WELL 5/8" (14.28 MM) X 2.40 M COBRE MACIZO</t>
  </si>
  <si>
    <t>PANEL LED DE INCRUSTAR CUADRADO 6W_x000D_
PANEL DE INCRUSTAR CUADRADO -POTENCIA: 6W -TEM COLOR: 3000°K / 6500°K -FLUJO LUMINOSO: 35-55LM -VIDA ÚTIL: 30.000 HORAS</t>
  </si>
  <si>
    <t>PANEL LED DE INCRUSTAR CUADRADO 9W_x000D_
PANEL DE INCRUSTAR CUADRADO -POTENCIA: 9W -TEM COLOR: 3000°K / 6500°K - FLUJO LUMINOSO: 40-60LM -VIDA ÚTIL: 30.000 HORAS</t>
  </si>
  <si>
    <t>SUMINISTRO DE TRANSFORMADOR DE 30 kVA: 11.400/208-120v-Dyn5 -OCASIONALMENTE SUMERGIBLE NORMA ET-009. INCLUYE PROTECCIONES EN MT, FUSIBLE TIPO BAYONETA. EN ACEITE TIPO PEDESTAL RADIAL  DEVANADOS EN ALUMINIO/ALUMINIO. INCLUYE JUEGO DE 3 DPS, DEPOSITO DE PROTECCIÓN CONTRA SOBRETENSIONES PARA 15 KV INCLUYE TRES JUEGOS DE BUJES INSERT DOBLES.</t>
  </si>
  <si>
    <t>Corresponde a una Abrazadera doble ala</t>
  </si>
  <si>
    <t>TUBERIA EN PVC (3/4")  Y RESORTE. JUEGO DE (4) UNIDADES</t>
  </si>
  <si>
    <t>PANEL LED DE INCRUSTAR REDONDO 24W_x000D_
PANEL DE INCRUSTAR REDONDO -POTENCIA: 24W -TEM COLOR: 3000°K / 6500°K - FLUJO LUMINOSO: 50-70LM -VIDA ÚTIL: 30.000 HORAS</t>
  </si>
  <si>
    <t>CHASIS+BALASTO+TUBOS MARCA PHILIPS(LUZ BLANCA)</t>
  </si>
  <si>
    <t>PC DE ESCRITORIO Ci7 Tarifa Prom mes!! Procesador CORE I7, Memoria 4 Gb, Disco duro de 500 Gb, Quemador de DVD, t red, monitor LCD 19". Teclado y Mouse._x000D_
SOFTWARE: Windows 7 professional a 64 bits. Antivirus free.                                                                 Nota 10Ago21. Valor alquiler de computador con IVA $160.913 y Valor de subcripción anual AUTOCAD $6'555.206, valor MES $546.267 (excento de IVA).</t>
  </si>
  <si>
    <t>SE INCREMENTA IPC - VER TABLA DE ESCALAS SALARIALES PERSONAL PROFESIONAL Y OPERATIVO PRESTACIONES 52.51% - 2019      PRESTACIONES 52.28% - 2020</t>
  </si>
  <si>
    <t>Rollo de 30 Mts.</t>
  </si>
  <si>
    <t>INCLUYE TRES (3) ACCESORIOS: CODO-SEMICODO Y UNION (valores promedios 1/2" a 1")</t>
  </si>
  <si>
    <t>PRESION=200PSI</t>
  </si>
  <si>
    <t>Teniedo en cuenta que los precios del 2021 no son camparables, se decide continuar con el precio ajustado a marzo de 2021</t>
  </si>
  <si>
    <t>Material bronce</t>
  </si>
  <si>
    <t>El PRECIO CORRESPONDIENTE A 2016 ES PRODUCTO NACIONAL Y EL DE 2017 SE COTIZÓ IMPORTADO DADO QUE YA NO LO COMERCIALIZAN NACIONAL.</t>
  </si>
  <si>
    <t>Trípode metálico que incluye: (Tubo central H=1.00m : galvanizado Ø3/4"+unión galv.en la punta de Ø3/4"+codo galv. Ø3/4"+adaptador plástico para manguera); (Trípode en &lt; de 1 x1/8" soportados longitudinalmente con &lt;de 1/2x1/2") Segun plano detallado por IDRD.</t>
  </si>
  <si>
    <t>511</t>
  </si>
  <si>
    <t>Nota 10Sep21. De STP indican que el valor del aspersor va aparte.</t>
  </si>
  <si>
    <t>PANEL LED DE INCRUSTAR REDONDO 6W_x000D_
PANEL DE INCRUSTAR REDONDO -POTENCIA: 6W -TEM COLOR: 3000°K / 6500°K -FLUJO LUMINOSO: 35-55LM -VIDA ÚTIL: 30.000 HORAS</t>
  </si>
  <si>
    <t>Tractor para mantenimiento de grama sintética o natural:_x000D_
- Poda helice con unidad de cirte altura variable_x000D_
- Adaptable para cepillado de caucho, con cepillo de tiro_x000D_
_x000D_
**Tractor con mínimo 16HP_x000D_
_x000D_
** Incluye Operario, combustible y accesorios</t>
  </si>
  <si>
    <t>El valor corresponde a solo suministro.Marca Sueprior esterlin.</t>
  </si>
  <si>
    <t>0461061A</t>
  </si>
  <si>
    <t>Elaborada por un número impar de capas de maderas superpuestas con características de resistencia iguales o superiores a las de la misma madera.</t>
  </si>
  <si>
    <t>FICHA TÉCNICA_x000D_
_x000D_
_x000D_
Atributo 	                           Detalle_x000D_
Garantía                             1 año_x000D_
Material del asiento 	            Espuma_x000D_
Material de las patas            Nylon_x000D_
Relleno 	                            Espuma_x000D_
Permite rotación 	            360 grados_x000D_
_x000D_
Material 	                            Tela_x000D_
Alto 	                            103 a 125 centímetros_x000D_
Material de la estructura       Metal, espuma, nylon_x000D_
_x000D_
Capacidad (Resistencia/Carga Maxima) 	120 kilogramos máximo_x000D_
_x000D_
_x000D_
Mecanismo manual/electrónico Manual_x000D_
Origen 	                                  Importado_x000D_
Número de puestos 	                 1 puesto_x000D_
_x000D_
_x000D_
Criterios de Sostenibilidad (mantenimiento): Limpiar la silla diariamente con un trapo seco para mantenerlo libre de polvo o mugre en general, no usar esponjillas, detergentes, solventes, hipocloritos o sustancias que puedan desteñir el material de la silla. No se siente en los brazos o el espaldar de la silla. Levante la silla únicamente de los extremos y por la parte inferior de la base. Mantenga la silla en un lugar fresco y seco, no exponga la silla a la luz solar directa._x000D_
_x000D_
Diámetro de la base 	60 centímetros_x000D_
Altura del asiento ajustable 	22 centímetros_x000D_
Silla ergonómica 	                No_x000D_
Color de la estructura 	Negro_x000D_
Ancho 	                                44 centímetros_x000D_
Color 	                                Negro_x000D_
Tipo 	                                Sillas de escritorio_x000D_
Brazos 	                                No</t>
  </si>
  <si>
    <t>INCLUYE TRANSPORTE</t>
  </si>
  <si>
    <t>Atributo	Detalle_x000D_
Base	Agua_x000D_
Terminación	Mate_x000D_
Observaciones	Este color puede variar de acuerdo a las condiciones de iluminación del lugar en el que se aplique la pintura y la configuración de la pantalla del equipo donde se esté observando la imagen. En caso de contacto con la piel, lave con abundante agua, no limpie con solventes o diluyentes, es importante leer las recomendaciones que hay en el empaque del producto._x000D_
Contenido	5 galones_x000D_
Material	               Vinil - Acrilica_x000D_
Uso	               Interior_x000D_
Beneficio	               Alto poder de cubrimiento. ? Buena retención de color. ? Alto rendimiento. ? Facilidad de aplicación. ? Amplia variedad de colores. ? Buena adherencia._x000D_
Preparación de la superficie	Corregir las irregularidades, defectos o humedades que presente la superficie. También, eliminar antiguas capas de pintura y resanar grietas o fisuras. Las superficies deben estar bien resanadas, lijadas, limpias, secas y libres de cal, polvo o grasa antes de aplicar la pintura. Si en la superficie a pintar hay hongos, lama verde o gris (moho), se puede lavar con una solución de Hipoclorito de Sodio al 5%, aplicándolo con cepillos de cerdas plásticas o de alambre y se deja actuar mínimo durante 20 minutos. Se lava toda la superficie con abundante agua y se deja secar muy bien. Durante la aplicación, se debe utilizar elementos de protección personal._x000D_
Dilusión	La dilución de la pintura se debe hacer de acuerdo al equipo ó instrumento de aplicación como sigue: ? Con brocha ó rodillo, se diluye un galón de pintura con un 25% de agua. ? Con pistola convencional, se diluye un galón de pintura con 25% de agua. ? Con pistola airless, se diluye un galón de pintura con un 10% de agua._x000D_
Color	               Blanco_x000D_
Tiempo de secado al tacto	2 a 3 horas entre manos_x000D_
Tipo	               Interior_x000D_
Producto ecológico	No_x000D_
Características	Es una pintura tipo 2 diluíble con agua, especialmente formulada con emulsión vinil acrílica para garantizar belleza y protección de superficies interiores con características de tersura y alto rendimiento dependiendo del espesor y las condiciones de aplicación. Ofrece una amplia gama de colores entre mezclables con acabado mate, un optimo cubrimiento y rendimiento que lo hacen un producto ideal para ambientes decorativos interiores._x000D_
Recomendaciones	Mantener el recipiente bien tapado, en un lugar fresco y seco, y fuera del alcance de los niños._x000D_
Superficie a aplicar	Se usa como acabado final y para primeras manos en superficies interiores ya sean de cemento, estuco, ladrillo, asbesto-cemento ó madera y para repintes sobre pinturas vinílicas previo acondicionamiento de la superficie._x000D_
Lavabilidad	Lavable_x000D_
Rendimiento aprox. (m2/galón)	? Obra nueva sobre estuco 25 - 30 m2 /galón ? Repinte sobre color diferente 30 - 40 m2 /galón ? Repinte sobre color similar: 40 - 50 m2 /galón Contenido Teórico de compuestos Orgánicos Volátiles (VOC) = Max 90 grs. solvente/Lt._x000D_
Limpieza	Se debe esperar 30 días como mínimo, usando sólo agua y jabón de tocador.</t>
  </si>
  <si>
    <t>Accesorio para encender soldadura Cadwell</t>
  </si>
  <si>
    <t>PANEL LED DE INCRUSTAR REDONDO 9W_x000D_
PANEL DE INCRUSTAR REDONDO -POTENCIA: 9W -TEM COLOR: 3000°K / 6500°K - FLUJO LUMINOSO: 40-60LM -VIDA ÚTIL: 30.000 HORAS</t>
  </si>
  <si>
    <t>RECUBRIMIENTO SINTÉTICO EN ASFALTO COMPUESTO POR:_x000D_
_x000D_
1. Acrylic Resurface  0 .01 Gln_x000D_
2. Arena de Cuarzo   1.00 Kg_x000D_
3. Color Base Acrylic 0.1 Gln_x000D_
4. Plexipave Line color 0.014 Gln_x000D_
5. Plexichrome sintetic finish .010 Gln_x000D_
6. Primer          .01 Gln_x000D_
Incluye demarcación o  para tres tipos de juego y recubrimiento en color.</t>
  </si>
  <si>
    <t>Compuesto endurecedor, sellador y antipolvo para hormigón y mortero</t>
  </si>
  <si>
    <t>Referencia 70/200</t>
  </si>
  <si>
    <t>Fabricado en tubo redondo estructural galvanizado en caliente con espesor mínimo de capa de zinc de 80 micras (μm), en diámetro nominal de 1 1/4” calibre 2.5 mm; para el soporte principal y ¾” nominal calibre 2.5 mm, para los pasos semicirculares. El color a emplear debe ser en polvo seco de tipo poliéster para exteriores y puede ser en color amarillo señal Ral 1003, azul Ral 5002, o rojo Ral 3002, dependiendo de los requisitos exigidos por el contratante. CONSULTAR CARTILLA DE ESPECIFICACIONES DEL IDRD - MOBILIARIO 10 (1.5).</t>
  </si>
  <si>
    <t>PANEL LED DE INCRUSTAR Y REDONDA 3W_x000D_
PANEL DE INCRUSTAR REDONDO -POTENCIA: 3W -TEM COLOR: 3000°K / 6500°K -FLUJO LUMINOSO: 40-60LM -VIDA ÚTIL: 30.000 HORAS</t>
  </si>
  <si>
    <t>POSTE (Hierro tubular galvanizado y recubierto en pintura horneable en polvo Díámetro=60mm; L=2.5m ; e=1.5mm)</t>
  </si>
  <si>
    <t>Tubo de 2.5m</t>
  </si>
  <si>
    <t>PIE DE AMIGO O TORNAPUNTA ( Poste de hierro tubular galvanizado y Recubierto en polvo ; Diámetro=38mm ; L=2.5m ; e=1.5mm)</t>
  </si>
  <si>
    <t>Tubo de 3m</t>
  </si>
  <si>
    <t>perno ojo 1/4"x6 pulgadas (FIXSER)</t>
  </si>
  <si>
    <t>PANEL LED DE SOBREPONER CUADRADO 24W_x000D_
PANEL DE SOBREPONER CUADRADO -POTENCIA: 24W -TEM COLOR: 3500°K / 6500°K -FLUJO LUMINOSO: 50-70LM -VIDA ÚTIL: 30.000 HORAS</t>
  </si>
  <si>
    <t>Ergonómica color amareto plus, araña de 60 pulgadas y espaldar de 70cm.</t>
  </si>
  <si>
    <t>FICHA TÉCNICA_x000D_
_x000D_
Atributo 	                                Detalle_x000D_
Material estructura 	                Nylon_x000D_
Garantía                   	6 Meses_x000D_
Altura hasta asiento 	50 cm_x000D_
Otros colores 	                Negro,Gris, azul_x000D_
Material relleno 	                Espuma_x000D_
_x000D_
Alto 	                                80 cm_x000D_
Material 	                                Paño_x000D_
Ancho 	                                50 cm_x000D_
Color 	                                Negro_x000D_
Tipo 	                                Sillas interlocutoras_x000D_
Características 	                Silla interlocutora para oficina y centros de visita. Diseño simple, sencillo y cómodo._x000D_
Diseño 	                                Sin Brazos_x000D_
Recomendaciones 	                Sólo debe sentarse una persona a la vez_x000D_
Fondo 	                                40 cm</t>
  </si>
  <si>
    <t>Enchapado en formica F8 texturizada, balanceada parte inversa, remate perimetral en bocel de PVC (Incluye bases). Suministro e instalación.</t>
  </si>
  <si>
    <t>Suministro e instalacón.</t>
  </si>
  <si>
    <t>Incluye zocalos,cerraduras,manijas y bisagras..</t>
  </si>
  <si>
    <t>Incluye cerraduras,y bisagras..</t>
  </si>
  <si>
    <t>PANEL LED DE SOBREPONER CUADRADO 3W_x000D_
PANEL DE SOBREPONER CUADRADO  -POTENCIA: 3W -TEM COLOR: 3000°K / 6500°K -FLUJO LUMINOSO: 35-55LM -VIDA ÚTIL: 30.000 HORAS</t>
  </si>
  <si>
    <t>Suministro + instalación.</t>
  </si>
  <si>
    <t>Incluye alfajía, seguro, sello exterior en silicona. Suministro + instalación.</t>
  </si>
  <si>
    <t>incluye seguro, sello esterior en silicona.Suministro + instalación.</t>
  </si>
  <si>
    <t>CIELO RAZO EN FIBRA DE VIDRIO RECUBIERTA EN UNA DE SUS CARAS POR UNA PELICULA DE PVC</t>
  </si>
  <si>
    <t>EL PRECIO INCLUYE LA APLICACION DE LA PINTURA POR AMBAS CARAS</t>
  </si>
  <si>
    <t>PANEL LED DE SOBREPONER CUADRADO 6W_x000D_
PANEL DE SOBREPONER CUADRADO  -POTENCIA: 6W -TEM COLOR: 3500°K / 6500°K -FLUJO LUMINOSO: 35-55LM -VIDA ÚTIL: 30.000 HORAS</t>
  </si>
  <si>
    <t>06800 6pieza</t>
  </si>
  <si>
    <t>SE CAMBIO A SACO DE 40 KG EN EL MERCADO</t>
  </si>
  <si>
    <t>2x2x2,50 MTS C/BLANCO</t>
  </si>
  <si>
    <t>Elaborada en lamina de acero inoxidable AISI SAE 304 cal 20 (0.9mm)_x000D_
_x000D_
Mantenimiento:_x000D_
Limpie diariamente con agua y jabón liquido, usando un trapo limpio y suave en la misma dirección del pulido del acero. Enjuagar y secar muy bien para mejor conservación del acero.Evitar las esponjillas metálicas ya que rayan y sueltan óxidos que dañan el acero. Los desinfectantes concentrados que contienen lejías (hipoclorito de sodio) pueden dañar el acero.</t>
  </si>
  <si>
    <t>Marca Yale, Steel Lock M Plata 45-65k o similar - TIPO CIERRA PUERTA- CARACTERÍSTICAS HIDRÁULICO - BRAZO HIDRAULICO</t>
  </si>
  <si>
    <t>CierraPuerta</t>
  </si>
  <si>
    <t>AB015</t>
  </si>
  <si>
    <t>DESCRIPCION_x000D_
Alfalisto es el mortero de pegue de ALFA utilizado en la instalación de revestimientos en pisos y paredes con gran fuerza de adhesión._x000D_
Excede los requerimientos de la norma ANSI A 118.1/ NTC 4382._x000D_
VENTAJAS_x000D_
• Obras Limpias. Premezclado en fábrica._x000D_
• Ahorro de tiempo en obra._x000D_
• Económico._x000D_
• Permite realizar cambios y correcciones durante la instalación._x000D_
• Adherencia Garantizada. No requiere remojar las baldosas._x000D_
• Deslizamiento controlado en instalaciones verticales._x000D_
• Fácil de usar. Excelente consistencia y manejabilidad._x000D_
USOS_x000D_
• Formulado para uso interior y exterior._x000D_
• Para el pegue, en pisos y paredes, de revestimientos en cerámica, gres y baldosas de terrazo._x000D_
• Para la instalación de mosaicos cerámicos._x000D_
SUPERFICIES RECOMENDADAS_x000D_
• Concreto curado._x000D_
• Morteros base cemento._x000D_
• Pañetes o revoques._x000D_
• Paneles de yeso (en interiores)_x000D_
• Paneles de cemento._x000D_
PRESENTACION_x000D_
Sacos por 10 y 25 kg.</t>
  </si>
  <si>
    <t xml:space="preserve">En el mercado ya no se  encuentra 1-3  ahora es 1-5 </t>
  </si>
  <si>
    <t>PANEL LED DE SOBREPONER REDONDO 12W_x000D_
PANEL DE SOBREPONER REDONDO -POTENCIA: 12W -TEM COLOR: 3000°K / 6500°K -FLUJO LUMINOSO: 40-60LM -VIDA ÚTIL: 30.000 HORAS</t>
  </si>
  <si>
    <t>Nombre cientifico    Pennisetum clandestinum._x000D_
_x000D_
Graminea perennne de crecimiento rastrero, es decir, forma rizomas que generan nuevas plantas. Sus hojas son lanceoladas y pubescentes._x000D_
_x000D_
EQUIVALENTE A LA GRAMA MUSTANG - 3</t>
  </si>
  <si>
    <t>TORNILLO METALICO GALVANIZADO BRISTOL CABEZA BUTTOM DE ½ X 1” GRADO 5</t>
  </si>
  <si>
    <t>TENSOR OJO Y GANCHO DE 3/8" X 6"</t>
  </si>
  <si>
    <t>Señal P4ID-parques metropolitanos. suministro, transporte y instalación con dado.</t>
  </si>
  <si>
    <t>PANEL LED DE SOBREPONER REDONDO 18W_x000D_
PANEL DE SOBREPONER REDONDO -POTENCIA: 18W -TEM COLOR: 3500°K / 6500°K -FLUJO LUMINOSO: 50-70LM -VIDA ÚTIL: 30.000 HORAS</t>
  </si>
  <si>
    <t>PANEL LED DE SOBREPONER REDONDO 6W_x000D_
PANEL DE SOBREPONER REDONDO -POTENCIA: 6W -TEM COLOR: 3000°K / 6500°K -FLUJO LUMINOSO: 35-55LM -VIDA ÚTIL: 30.000 HORAS</t>
  </si>
  <si>
    <t>PANEL LED SOBREPONER 30X120 45W BLANCA_x000D_
COLOR LUZ BLANCA -POTENCIA 45W -TIPO LED -VOLTAJE 100-277 -ANCHO 29,5 CM -LARGO 119,5 CM LUMINARIA TIPO PANEL LED CON DRIVER INDEPENDIENTE. MONTAJE DE INCRUSTAR EN CIELO RASO.PROYECCIÓN UNIFORME DE LA LUZ, REDUCE LOS COSTOS DE CONSUMO DE ENERGÍA Y DE MANTENIMIENTO.</t>
  </si>
  <si>
    <t>MULTITOMA 6 SALIDAS _x000D_
CARACTERÍSTICAS MULTITOMA CON ABSORCIÓN DE ENERGÍA REPENTINA PARA REGULACIÓN Y PROTECCIÓN ELECTRÓNICA, CON SUPRESOR DE PICOS, CON FUSIBLE, CON BOTON DE RESET Y MANOMETRO DE VOLTAJE</t>
  </si>
  <si>
    <t>EXTENSIÓN 30MT, 100 FT COLOR NARANJA POLO A TIERRA 1 SAL CAL 12_x000D_
EXTENSIÓN MULTITOMA -COLOR NARANJA -CARACTERÍSTICAS VOLTAJE DE OPERACIÓN: 125V AC / 15A POTENCIA: 1.875 W FRECUENCIA: 60HZ CALIBRE DEL CABLE: 12/3 SJTW LONGITUD: 30.4MTS / 100 3 SALIDAS POLARIZADAS COLOR NARANJA USO PESADO -PESO 5KL -LARGO 30.4MTS -CALIBRE 12/3 SJTW.</t>
  </si>
  <si>
    <t>GRAPA 1" DOBLE OREJA X 10UND GALVANIZADA_x000D_
DISPOSITIVO METÁLICO CUYA FUNCIÓN ES SOSTENER Y FIJAR TUBERÍA ELÉCTRICA, GAS, PVC, CONDUIT, METÁLICA, FABRICADA EN LAMINA COLD ROLLED.</t>
  </si>
  <si>
    <t>GRAPA 1/2 DOBLE OREJA X 10UND GALVANIZADA_x000D_
MATERIAL LÁMINA CRL ZINCADA- USO INSTALACIONES ELECTRICAS-CALIBRE 18-PESO 0,17</t>
  </si>
  <si>
    <t>JUEGO 8 LLAVES ALLEN PULGADAS REF 69-252 _x000D_
JUEGO DE LLAVES HEXAGONALES DE DIFERENTES TAMAÑOS. USO PROFESIONAL CON ESTUCHE</t>
  </si>
  <si>
    <t>JUEGO 8 LLAVES COMBINADAS 5/16-3/4 REF 88-854 _x000D_
ET DE LLAVES, PARA MAYORES PUNTOS DE CONTACTO Y MAYOR ACCESO, RESISTENTES AL ACEITE Y ALTAS TEMPERATURAS.</t>
  </si>
  <si>
    <t>JUEGO 8 LLAVES COMBINADAS 8-19 MM REF 88-855 _x000D_
SET DE LLAVES, PARA MAYORES PUNTOS DE CONTACTO Y MAYOR ACCESO, RESISTENTES AL ACEITE Y ALTAS TEMPERATURAS.</t>
  </si>
  <si>
    <t>JUEGO DESTORNILLADORES PRECISIÓN 14 EN1 CPPH148 REDLINE_x000D_
MEDIDAS 2 3 4MM T10 T15 T20 ATORNILLADORES DE PRECISIÓN CON FINA TERMINACIÓN SATINADA Y PUNTA NEGRA.</t>
  </si>
  <si>
    <t>JUEGO FORMONES 3UND REF 16-125LA _x000D_
JUEGO DE FORMONES SERIE 5000 3 PIEZAS · 1/2, 3/4, 1 PUL ANCHO-HOJA (12, 19, 25 MM) / KIT DE 3 FORMONES DE 1/2 (12 MM), 3/4 (19 MM) Y 1 PULGADA (25 MM). LÁMINA DE ACERO ENDURECIDA Y TEMPLADA, RETIENE EL FILO POR MAYOR TIEMPO. MANGO DE POLIPROPILENO RESISTENTE A IMPACTOS. DISEÑO DE BISEL COMPLETO. IDEAL PARA TRABAJOS DE ACABADO Y DECORACIÓN EN MADERA., JUEGO FORMONES, RESISTENTE A IMPACTOS, DISEÑO DE BISEL COMPLETO</t>
  </si>
  <si>
    <t>JUEGO LLAVE B/FIJA 8 PIEZAS 6-22 MM REF 86-072 _x000D_
JUEGO DE LLAVES DE ALTA CALIDAD, RESISTENTES Y DURADERAS, IDEALES PARA TRABAJOS PESADOS DE MECÁNICA, CON CABEZAS FIJAS.</t>
  </si>
  <si>
    <t>JUEGO LLAVES TORX 8 PIEZAS REF 69-266_x000D_
HERRAMIENTA MECÁNICA, SET DE LLAVES ESTRELLA, CON ESTUCHE, FÁCIL DE TRANSPORTAR A TODAS PARTES</t>
  </si>
  <si>
    <t>KIT DE TALADRO PERCUTOR INALÁMBRICO DE 3/8 PULGADA+ ATORNILLADOR DE IMPACTO 12V _x000D_
COMBO DE DOS HERRAMIENTAS: TALADRO PERCUTOR INALÁMBRICO Y ATORNILLADOR DE IMPACTO TALADRO PERCUTOR INALÁMBRICO 20V - MANDRIL 3/8 - VELOCIDAD 0-400 / 0-1500 RPM - IMPACTOS 0-22500 IPM - TORQUE 26 NM LLAVE DE IMPACTO INALÁMBRICA - MANDRIL 1/4 - TORQUE 110 NM - VELOCIDAD 0-2500 RPM INCLUYE: 2 BATERÍAS IÓN DE LITIO 12V 1 CARGADOR DE BATERÍAS 1 MALETÍN</t>
  </si>
  <si>
    <t>KIT MOTOTOOL DREMEL 3000 125W 127V + 10 ACCESORIOS_x000D_
COMPATIBLE CON TODOS LOS ACCESORIOS Y ADITAMENTOS PARA MINITORNOS DREMEL. LLAVE DE CAMBIO DE ACCESORIOS INTEGRADA PARA UN CAMBIO MÁS FÁCIL Y RÁPIDO. CUERPO ENGOMADO PARA UN MAYOR CONTROL Y SEGURIDAD. INTERRUPTOR DE VELOCIDAD VARIABLE DE 5.000 - 35.000 RPMS PARA MAYOR VARIEDAD DE APLICACIONES. LIGERA Y FÁCIL DE USAR. GANCHO INTEGRADO PARA COLGAR LA HERRAMIENTA EN UN SUPORTE O EN SU LOCAL DE TRABAJO. ESCOBILLAS DE CARBÓN SUBSTITUIBLES PARA UNA MAYOR VIDA DEL MOTOR (5X MÁS).</t>
  </si>
  <si>
    <t>LIJADORA ORBITAL 1/4 230W 2.4A 14.000 OPM _x000D_
IJADORA CON POTENTE MOTOR, RESISTENTE, DE FÁCIL MANIPULACIÓN. TIENE UN INTERRUPTOR SELLADO CONTRA EL POLVO, CARCAZA ANTI-DESLIZANTE Y TEXTURIZADA.</t>
  </si>
  <si>
    <t>LIMA MEDIA CAÑA 8 PULGADAS 15F8171 _x000D_
LIMA MEDIA CAÑA FABRICADA EN ACERO AL CARBÓN ENDURECIDO, ALTA RESISTENCIA Y CALIDAD</t>
  </si>
  <si>
    <t>LIMA PLANA 8 PULGADAS 15F8111 _x000D_
_x000D_
LIMA PLANA FABRICADA EN ACERO AL CARBÓN ENDURECIDO, ALTA RESISTENCIA Y CALIDAD</t>
  </si>
  <si>
    <t>LIMA REDONDA 8 PULGADAS 15F8131 REDLINE_x000D_
LIMA REDONDA FABRICADA EN ACERO AL CARBÓN ENDURECIDO, ALTA RESISTENCIA Y CALIDAD</t>
  </si>
  <si>
    <t>MAQUINA PARA CORTA BALDOSA 3 EN 1 600 MM_x000D_
MEDIDAS TAMAÑO DE LA BASE 84,5 CM X 20 CM DE ANCHO X 2,5 CM DE ALTO- CORTA BALDOSA DE MÁXIMA LONGITUD DE CORTE DE 600 MM, CUCHILLA DE TUNGSTENO, BASE, GUÍA DE DESPLAZAMIENTO, EJES GUÍA Y PIE DE QUIEBRE EN ALUMINIO, POSEE UNA REGLA ANGULAR AJUSTABLE EN ALUMINIO.</t>
  </si>
  <si>
    <t>PALÍN HOYADOR COLIMA CON CABO_x000D_
PALÍN CON MANGO EN MADERA, RESISTENTE AL ÓXIDO Y DE ALTA DURABILIDAD. -</t>
  </si>
  <si>
    <t>RATCHET M/ART. 8 PULGADAS-M3/8 PULGADAS REF 4-86-213_x000D_
CARACTERÍSTICAS RATCHET MECÁNICO PARA AJUSTE DE PIEZAS TUERCAS Y CUADRANTES. -MODELO 4-86-213 -MEDIDAS 8 PULGADAS</t>
  </si>
  <si>
    <t>SET 94 PIEZAS COPAS 1/4 Y 1/2 PULGADA SD-GS506_x000D_
JUEGOS DE COPAS-ACCESORIO DE HERRAMIENTA ELÉCTRICA, DE ALTA RESISTENCIA Y DURABILIDAD.</t>
  </si>
  <si>
    <t>SET DE DESTORNILLADORES PRO DE 6 PIEZAS _x000D_
DESTORNILLADORES DE ALTA CALIDAD, TEMPLADO A ALTA DUREZA, CON MANGO ANTIDESLIZANTE  - VARILLA DE NIQUEL PLATEADO -PUNTA IMANTADA</t>
  </si>
  <si>
    <t>SET PUNTAS MAXFIT MAGNETICAS 30 PIEZAS REF DWA2SLS30 _x000D_
SET DE 30 PUNTAS PARA TALADRO O ATORNILLADOR, IDEAL PARA REALIZAR AJUSTE DE PIEZAS, CUADRANTES Y TORNILLOS.</t>
  </si>
  <si>
    <t>CARACTERISTICAS:_x000D_
_x000D_
MADERAMEN MULTIDEPORTIVO PARA COLISEO._x000D_
_x000D_
DESCRIPCION:_x000D_
_x000D_
Maderamen Ref: GRABO SPRING AIR ELITE: 43mm, clasificación deportiva: A4, Absorción de impacto: 56 % (EN 14808), Deformación vertical: 3,2mm , Rebote de bola:  100% FIBA CERTIFICATE Y IHF CERTIFICATE_x000D_
_x000D_
Características generales sistema de parquet deportivo Grabo Spring Air Elite:_x000D_
_x000D_
Sistema compuesto por parquet deportivo multicapa según norma EN 13849 para alta competición con categoría A4 en concordancia con la norma EN 14904._x000D_
_x000D_
Certificaciones FIBA e IHF_x000D_
_x000D_
Consiste en tableros machihembrados de parquet deportivo multicapa “SPRING AIR”, con capa superior de uso en madera noble de 5,2 mm. de espesor, tratado de fábrica con nueve capas de barniz especial y cuyas medidas son 2250 x 190 x 18 mm._x000D_
_x000D_
Una sub-base amortiguadora “SHOCK PAD” formada por un entramado de tableros contrachapados entrecruzados que se suministra en forma de paneles prefabricados al objeto de facilitar su instalación, Dichos paneles, cuyas medidas son, 2550 x 1125 x 24 mm., disponen de una base de apoyo amortiguadora formada por una serie de zapatas cuadrangulares de PVC expandido de doble densidad._x000D_
_x000D_
Una lámina de PVC resinado por ambas caras “VAPOREX T” de 1 mm. de espesor que se suministra en rollos y se coloca sobre la solera base previamente nivelada que estabiliza el sistema y actúa como barrera de vapor. (No incluido) _x000D_
_x000D_
El sistema se concluye disponiendo los paneles “SHOCK PAD” sobre la lámina “VAPOREX T” y uniéndolos entre sí por los extremos, utilizando una grapadora neumática. Finalmente se disponen los tableros de parquet deportivo sobre la base elástica mediante pegado con cola recomendada por el fabricante._x000D_
_x000D_
Especificaciones técnicas GRABO SPRING AIR ELITE:_x000D_
_x000D_
PROPIEDADES. _x000D_
Espesor: 18 mm _x000D_
Espesor del sistema: 43 mm _x000D_
Espesor sistema con Vaporex: 44mm _x000D_
Peso: Parquet + Vaporez: 14 Kg/m2 _x000D_
_x000D_
Clasificación: _x000D_
Clasificación deportiva: A4_x000D_
Reacción al fuego:  cfl-s1 _x000D_
_x000D_
Propiedades deportivas: _x000D_
_x000D_
Fricción: 80-110_x000D_
Absorción de impacto: 56 % (EN 14808):_x000D_
Deformación vertical: 3,2mm _x000D_
Rebote de bola:  100% _x000D_
Brillo especular:  &lt; 30% _x000D_
_x000D_
Características Técnicas:_x000D_
Resistencia de alto rodaje: &gt;=1500 N _x000D_
Resistencia a la abrasión: (EN ISO 5470-1) &lt; 80 mg/1000 ciclo _x000D_
_x000D_
GARANTÍA_x000D_
_x000D_
Sabemos que una inversión de esta envergadura, ya sea en tiempo, energía o dinero, puede ser desalentadora. Por eso nuestras canchas ofrecen una garantía de 5 años. Aunque probablemente no necesitará recurrir nunca a ella, le aseguramos protección en el supuesto y desafortunado caso de que algo no funcione bien en su sistema de maderamen.  _x000D_
_x000D_
El período de garantía de los Productos se inicia a partir del primer uso a contar desde la fecha de entrega o desde la recepción de un certificado de recepción, cualquiera que ocurriese primero, de acuerdo con las cláusulas pactadas entre las Partes.</t>
  </si>
  <si>
    <t>Suministro transporte e instalación de Transformador Trifásico de 630 kVA SECO Clase H 11.400/120/208v, con devanados en CU-CU, con protocolos de ensayor y certificaciones requeridas, grupo de conexií DYn-5._x000D_
_x000D_
Incluye rieles, frenos, herrajes, y todos los elementos y accesorios necesarios para su correcto funcionamiento. Incluye pruenas y puesta en marcha.</t>
  </si>
  <si>
    <t>SIERRA COPA MADERA 48 MM _x000D_
415MEDIDAS 48MM-NDICADAS PARA MADERA BLANDA, TABLAS DE VIRUTAS PRENSADAS, MADERA PARA CONSTRUCCIÓN/MADERA GRUESA</t>
  </si>
  <si>
    <t>ZORRA 250KG 130X55CM BANDEJA 22X35CM_x000D_
MEDIDAS 130X55CM-TIPO TRANSPORTE</t>
  </si>
  <si>
    <t>IMPERMEABILIZANTE PARAGUAS BLANCO TERRAZA CUBIERTA 5GL 23 KG_x000D_
IMPERMEABILIZANTE QUE PENETRA LOS POROS PEQUEÑOS DE LA SUPERFICIE, EVITA EL PASO DEL AGUA CON EFECTIVIDAD. BAJO OLOR, ES APLICA COMO UNA PINTURA. RESISTE LA PRESIÓN HIDROÁTICA</t>
  </si>
  <si>
    <t>SUPER BONDER 5 GRAMOS PRECISIÓN_x000D_
CARACTERÍSTICAS ADHESIVO INSTANTÁNEO DE AVANZADA TECNOLOGÍA, RESISTENTE AL AGUA, SECA TRANSPARENTE. SIN SOLVENTES. COLOR TRANSPARENTE USO PARA PEGAR EN SEGUNDOS GRAN CANTIDAD DE MATERIALES. PARA SUPERFICIES DIFÍCILES DE ALCANZAR,</t>
  </si>
  <si>
    <t>PILA TIPO MONEDA LITHIUM GP CR 2032 DE 3 V_x000D_
220 MAH (MILIAMPERIOS-HORA) -• 3 VOLTIOS</t>
  </si>
  <si>
    <t>BISAGRA DE ALA GALVANIZADA 3PG 2UND_x000D_
CARACTERÍSTICAS GALVANIZADO -MEDIDAS 3PULG -</t>
  </si>
  <si>
    <t>BISAGRA OMEGA PUERTA 3PULG DORADA X 3UND_x000D_
CARACTERÍSTICAS OMEGA -MEDIDAS 3PULG -ESPECIFICACIONES ACERO COLD-ROLL, ACABADO DORADO, TRAE TORNILLOS.</t>
  </si>
  <si>
    <t>25218248</t>
  </si>
  <si>
    <t>SE INCREMENTA IPC - VER TABLA DE ESCALAS SALARIALES PERSONAL PROFESIONAL Y OPERATIVO</t>
  </si>
  <si>
    <t>BISAGRA PARCHE RECTA 26MM 2UND 95GRADOS_x000D_
ESPECIFICACIONES ACERO COLD-ROLL, GALVANIZADA, RECTA. TRAE TORNILLOS. - MEDIDAS 26MM -CAPACIDAD 300 KILOS</t>
  </si>
  <si>
    <t>EN MATERIAL REFLECTIVO ALTA INTENSIDAD Y MASTIL EN ANGULO DE 2X1/8".</t>
  </si>
  <si>
    <t>BISAGRA T 5PG GALVANIZADA 2UND_x000D_
CARACTERÍSTICAS GALVANIZADO -MEDIDAS 5PULG</t>
  </si>
  <si>
    <t>REMACHE POP 4-2 1/8X1/4 100UN_x000D_
MEDIDAS 1/8PULGX1/4PULG -MATERIAL ACERO -USO LÁMINA METAL</t>
  </si>
  <si>
    <t>REMACHE POP 4-3 1/8X5/16 100UN_x000D_
MEDIDAS 1/8PULGX5/16PULG -USO LÁMINA METAL -MATERIAL ACERO</t>
  </si>
  <si>
    <t>REMACHE POP 4-4 1/8X3/8 100UN_x000D_
MEDIDAS 1/8PULGX3/8PULG -MATERIAL ACERO -USO LÁMINA METAL</t>
  </si>
  <si>
    <t>REMACHE POP 5-4 5/32X3/8 100UN_x000D_
MEDIDAS 5/32PULGX3/8PULG -MATERIAL ACERO -USO LÁMINA METAL</t>
  </si>
  <si>
    <t>TAPA DILATADOR ALUMINIO 1-1/2PGX6MM_x000D_
MEDIDAS 1-1/2PULGX6MM -TIPO TAPA -MATERIAL ALUMINIO</t>
  </si>
  <si>
    <t>TORNILLO AGLOMERADO AUTOPERFORANTE 8X1-1/4 100UN_x000D_
MATERIAL ACERO -USO MADERA AGLOMERADA -MEDIDAS 8X1-1/4PULG</t>
  </si>
  <si>
    <t>TORNILLO LÁMINA PAN PHILIPS ZINCADO 6X3/8 100UN_x000D_
MATERIAL ACERO -USO LÁMINA METAL -TIPO DE CABEZA PAN- MEDIDAS 6X3/8PULG</t>
  </si>
  <si>
    <t>ADAPTADOR PRESION MACHOROSCADOPVC 3"_x000D_
PRESIÓN DE TRABAJO A 23OC:LOS TUBOSISTEMAS PVC PRESIÓN PAVCO SON FABRICADOS BAJO LAS NORMAS NTC 382, TUBOS DE POLICLORURO DE VINILO (PVC) CLASIFICADOS SEGÚN LA PRESIÓN (SERIE RDE), NTC 1339 ACCESORIOS DE (POLI CLORURO DE VINILO) (PVC) SCHEDULE 40 Y NTC 576 PARA LA SOLDADURA.</t>
  </si>
  <si>
    <t>SIFÓN PLÁSTICO FLEXIBLE BLANCO 86CM LVP/LVM_x000D_
MATERIAL PLÁSTICO -ALTO 56 CM -ANGULO 14 CM -ANCHO 19 CM -USO PERMITE LA EVACUACIÓN DE LIQUIDOS RESIDUALES Y SU FLEXIBILIDAD CORRIGE ERRORES DE INSTALACIÓN</t>
  </si>
  <si>
    <t>DIAFRAGMA PARA FLUXOMETRO ELECTRONICO  _x000D_
MARCA EGO DE ACCESORIOS Y ACABADOS</t>
  </si>
  <si>
    <t>IGUAL A 882</t>
  </si>
  <si>
    <t>IGUAL A 103393</t>
  </si>
  <si>
    <t>883093</t>
  </si>
  <si>
    <t>DESCRIPCION DEL PRODUCTO Aditivo tipo látex, dispersión acuosa de resinas sintéticas de naturaleza acrílica, usada para mejorar la adherencia en pega de mortero, concreto o para mejorar las características de los morteros como manejabildad, permeabilidad y retracción.   USOS SikaLátex está indicado en los casos en que se requiera adherir o mejorar las características de morteros de cemento a usar en: Morteros o concretos de nivelación en pisos sometidos a tráfico liviano o peatonal. ▪ Reparaciones sobre pañetes o superficies de concreto. ▪ ▪ Revestimiento de canales y  bras hidráulicas. Nivelación de superficies para la instalación de pisos de vinilo.  CARACTERISTICAS / VENTAJAS ▪ Confiere excelente adherencia a morteros y pañetes. ▪ Reduce la retracción. ▪ Aumenta la flexibilidad. ▪ Reduce la permeabilidad. ▪ Incrementa la resistencia al ataque químico. ▪ No es tóxico. ▪ Reduce la exudación. ▪ Retenedor de agua.</t>
  </si>
  <si>
    <t>LIJA BANDA 4X24 PULGADA GR60 CAR 79 77696027471_x000D_
BANDA ABRASIVA PARA LIJADORA, GRANO 60, IDEAL PARA PULIR O LIJAR SUPERFICIES PLANAS EN MADERA U OTROS MATERIALES QUE NECESITEN ACONDICIONAMIENTO PARA PINTURA.</t>
  </si>
  <si>
    <t>PERROS PARA CABLE GALVANIZADO 1/4 PULGADA_x000D_
ACCESORIO GUAYA -MEDIDA 1/4 PULG</t>
  </si>
  <si>
    <t>TORNILLO PANEL DRYWALL PTA AGUDA 6X1 100UN_x000D_
TORNILLO ESTRUCTURA</t>
  </si>
  <si>
    <t>LINTERNA METALICA RECARGABLE CON ZOOM ALCANCE 100M_x000D_
ALEACIÓN DE ALUMINIO + COMPONENTES ELECTRÓNICOS + RESINA. -COLOR NEGRO -LINTERNA RECARGABLE -AMPERAJE 500 MA -CAPACIDAD SOPORTA HASTA 500 CICLOS</t>
  </si>
  <si>
    <t>Banca Arco con Espaldar GRC 21 MP Según diseño  (Ver imagen CIO) _x000D_
_x000D_
Dimensiones: Largo: 1,5m Alto: 0,45m Ancho: 0,73m_x000D_
_x000D_
Mobiliario en concreto de caracteristicas durables, resistente, versátil, Pesado, de bajo mantenimiento, no actractivo al vandalismo._x000D_
Concreto GRC reforzado con fibras de Vidrio _x000D_
Resistencia a la compresión: Superior a 21 MPa a 3 días.                                                              _x000D_
Absorción: Inferior al 9%.                                                                                                                 _x000D_
Refuerzo:  Con fibras sintéticas para evitar la corrosión y evitar vandalismo.                                                                  _x000D_
Sellos superficiales: Sellos silanos y siloxanos para repeler sustancias a base de agua y a Base De aceite._x000D_
En concreto color gris, Peso: 439 Kg_x000D_
_x000D_
La garantía en los componentes de concreto es de 10 años._x000D_
_x000D_
La instalación no requiere obras civiles adicionales, ni vaciados en concreto ni preparación de ningún tipo en el sitio de la obra. Elemento de sobreponer_x000D_
_x000D_
Mantenimiento: Lavar con hidrolavadora y aplicar sellos oleófugo e hidrófugo una vez al año._x000D_
_x000D_
Incluye suministro y transporte a Bogotá._x000D_
_x000D_
Nota del fabricante: El precio no incluye descargue. Para el descargue de los productos se requiere personal en la obra y herramientas tipo estibador, minicargador, montacargas o similar. Se recomienda el uso de estibas para mayor facilidad</t>
  </si>
  <si>
    <t>Arbol Corono (Siembre + Caja + Tierra + Abono + Tutor)</t>
  </si>
  <si>
    <t>HERMÉTICA</t>
  </si>
  <si>
    <t>GRAPA GALVANIZADA de un ojo y una aleta</t>
  </si>
  <si>
    <t>1 x 6 m. Blanca.</t>
  </si>
  <si>
    <t>incluido flete y puesto en obra</t>
  </si>
  <si>
    <t>18-08-2021: En el mercado es inexistente este insumo, de acuerdo a confirmación mediante correo electrónico institucional de la Subdirección de Parques es Base 9, por lo que se creo el Insumo 109190 incluido en APU creado con CIO 20609.</t>
  </si>
  <si>
    <t>Diseñada para fachadas. Pintura 100 % acrílica, hidrorepelente, resistente al ataque de hongos y moho. De óptima calidad para uso en exteriores e interiores, garantizando elevada resistencia a la intemperie, excelentes propiedades de resistencia a la abrasión y la  húmedad. La composición de la emulsión y su mezcla con pigmentos activos e inertes libres de cromo y plomo, produce un acabado semimate y secado  rápido._x000D_
Acril-MURALLA  gracias a que la emulsión 100 % acrílica utilizada en su diseño, impide que los pigmentos usados, que ya de por sí tienen garantía de alta solidez a la luz, rompan su estructura manteniendo el color por más tiempo y evitando la erosión o craquelamiento.  Lo que hace que retenga su   color original por más tiempo._x000D_
_x000D_
USOS: _x000D_
Recubrimientos de protección y decoración para fachadas, muros exteriores en mortero, concreto, revocados, en pañete o en repello; superficies en ladrillo o bloque a la vista. Se utiliza también en tejas de cemento o asbesto._x000D_
En obras nuevas o para repinte sobre pinturas diluibles  en agua que se encuentren en óptima calidad_x000D_
_x000D_
APLICACION: _x000D_
Se homogeniza bien el Acril-MURALLA con una espátula limpia para obtener su completa uniformidad. Para aplicación a brocha o rodillo. _x000D_
Su Dilución es de un  10% de agua de acuerdo a la cantidad de Pintura a utilizar.  Se agita bien con la espátula limpia hasta obtener la mezcla uniforme._x000D_
Se debe diluir únicamente la cantidad de Acril Muralla que se va aplicar. _x000D_
_x000D_
RENDIMIENTO:_x000D_
Rendimiento aprox. de 9 m2 /galón a 2 manos</t>
  </si>
  <si>
    <t>Banca Concreto GRC 21 MP Pigmentado Según diseño (Ver imagen CIO) _x000D_
_x000D_
Dimensiones: Largo: 1,8m Alto: 0,45m Ancho: 0,57m_x000D_
_x000D_
Mobiliario en concreto de características durables, resistente, versátil, Pesado, de bajo mantenimiento, no atractivo al vandalismo._x000D_
Concreto GRC reforzado con fibras de Vidrio _x000D_
Resistencia a la compresión: Superior a 21 MPa a 3 días.                                                              _x000D_
Absorción: Inferior al 9%.                                                                                                                 _x000D_
Refuerzo:  Con fibras sintéticas para evitar la corrosión y evitar vandalismo.                                                                  _x000D_
Sellos superficiales: Sellos silanos y siloxanos para repeler sustancias a base de agua y a Base De aceite._x000D_
En concreto color gris, Peso: 369 Kg_x000D_
_x000D_
La garantía en los componentes de concreto es de 10 años._x000D_
_x000D_
La instalación no requiere obras civiles adicionales, ni vaciados en concreto ni preparación de ningún tipo en el sitio de la obra. Elemento de sobreponer_x000D_
_x000D_
Mantenimiento: Lavar con hidrolavadora y aplicar sellos oleófugo e hidrófugo una vez al año._x000D_
_x000D_
Incluye suministro y transporte a Bogotá._x000D_
_x000D_
Nota del fabricante: El precio no incluye descargue. Para el descargue de los productos se requiere personal en la obra y herramientas tipo estibador, mini cargador, montacargas o similar. Se recomienda el uso de estibas para mayor facilidad</t>
  </si>
  <si>
    <t>Banca Infantil Fusión Madera GRC 21MP Según diseñoo (Ver imagen CIO) _x000D_
_x000D_
Dimensiones: Largo: 0.47m Alto: 0,23m-0.55m Ancho: 0,45m_x000D_
_x000D_
Mobiliario en concreto de características durables, resistente, versátil, Pesado, de bajo mantenimiento, no atractivo al vandalismo._x000D_
Concreto GRC reforzado con fibras de Vidrio _x000D_
Resistencia a la compresión: Superior a 21 MPa a 3 días.                                                              _x000D_
Absorción: Inferior al 9%.                                                                                                                 _x000D_
Refuerzo:  Con fibras sintéticas para evitar la corrosión y evitar vandalismo.                                                                  _x000D_
Sellos superficiales: Sellos silanos y siloxanos para repeler sustancias a base de agua y a Base De aceite._x000D_
En concreto color gris, Peso: 55 Kg_x000D_
La garantía en los componentes de concreto es de 10 años._x000D_
_x000D_
Material: Acero A36 laminado en frio. Acabado: Pintura poliéster en polvo bicapa con una base rica en zinc para poder ofrecer una protección con más durabilidad y resistencia._x000D_
Garantía:3 años de los productos fabricados de los siguientesprocesos:_x000D_
? Corte y doblez de lámina garantizando medidas y tolerancias de los productos._x000D_
? Tubería totalmente nueva y con los calibres y tamaños según diseños del cliente._x000D_
? Resistencia de la soldadura o unión de partes según diseño del cliente._x000D_
? Color de la pintura y durabilidad en óptimas condiciones y buen uso._x000D_
_x000D_
No se da garantía en los siguientes casos:_x000D_
? Mal uso o abuso de los productos._x000D_
? Ataques químicos._x000D_
? Golpes, rayones, uso de esponjillas, cepillos o elementos abrasivos._x000D_
_x000D_
La instalación no requiere obras civiles adicionales, ni vaciados en concreto ni preparación de ningún tipo en el sitio de la obra. Elemento de sobreponer_x000D_
_x000D_
Mantenimiento: Lavar con hidrolavadora y aplicar sellos oleófugo e hidrófugo una vez al año._x000D_
_x000D_
Incluye suministro y transporte a Bogotá._x000D_
_x000D_
Nota del fabricante: El precio no incluye descargue. Para el descargue de los productos se requiere personal en la obra y herramientas tipo estibador, mini cargador, montacargas o similar. Se recomienda el uso de estibas para mayor facilidad</t>
  </si>
  <si>
    <t>Banca Trapezoidal Espaldar GRC 21MP Según diseño (Ver imagen CIO) _x000D_
_x000D_
Dimensiones: A 1,83 m H 0,45 m  P 0,8 m _x000D_
_x000D_
Mobiliario en concreto de características durables, resistente, versátil, Pesado, de bajo mantenimiento, no atractivo al vandalismo._x000D_
Concreto GRC reforzado con fibras de Vidrio _x000D_
Resistencia a la compresión: Superior a 21 MPa a 3 días.                                                              _x000D_
Absorción: Inferior al 9%.                                                                                                                 _x000D_
Refuerzo:  Con fibras sintéticas para evitar la corrosión y evitar vandalismo.                                                                  _x000D_
Sellos superficiales: Sellos silanos y siloxanos para repeler sustancias a base de agua y a Base De aceite._x000D_
En concreto color gris, Peso: 425 Kg_x000D_
La garantía en los componentes de concreto es de 10 años._x000D_
_x000D_
La instalación no requiere obras civiles adicionales, ni vaciados en concreto ni preparación de ningún tipo en el sitio de la obra. Elemento de sobreponer_x000D_
_x000D_
Mantenimiento: Lavar con hidrolavadora y aplicar sellos oleófugo e hidrófugo una vez al año._x000D_
_x000D_
Incluye suministro y transporte a Bogotá._x000D_
_x000D_
Nota del fabricante: El precio no incluye descargue. Para el descargue de los productos se requiere personal en la obra y herramientas tipo estibador, mini cargador, montacargas o similar. Se recomienda el uso de estibas para mayor facilidad</t>
  </si>
  <si>
    <t>Banca Concreto Brazos Metal GRC 21MP Según diseño (Ver imagen CIO) _x000D_
_x000D_
Dimensiones: A 1,8 m  H 0,74 m P 0,61 m _x000D_
_x000D_
Mobiliario en concreto de características durables, resistente, versátil, Pesado, de bajo mantenimiento, no atractivo al vandalismo._x000D_
Concreto GRC reforzado con fibras de Vidrio _x000D_
Resistencia a la compresión: Superior a 21 MPa a 3 días.                                                              _x000D_
Absorción: Inferior al 9%.                                                                                                                 _x000D_
Refuerzo:  Con fibras sintéticas para evitar la corrosión y evitar vandalismo.                                                                  _x000D_
Sellos superficiales: Sellos silanos y siloxanos para repeler sustancias a base de agua y a Base De aceite._x000D_
En concreto color gris, Peso: 305 Kg_x000D_
La garantía en los componentes de concreto es de 10 años._x000D_
_x000D_
Material: Acero A36 laminado en frio. Acabado: Pintura poliéster en polvo bicapa con una base rica en zinc para poder ofrecer una protección con más durabilidad y resistencia._x000D_
Garantía:3 años de los productos fabricados de los siguientesprocesos:_x000D_
? Corte y doblez de lámina garantizando medidas y tolerancias de los productos._x000D_
? Tubería totalmente nueva y con los calibres y tamaños según diseños del cliente._x000D_
? Resistencia de la soldadura o unión de partes según diseño del cliente._x000D_
? Color de la pintura y durabilidad en óptimas condiciones y buen uso._x000D_
_x000D_
No se da garantía en los siguientes casos:_x000D_
? Mal uso o abuso de los productos._x000D_
? Ataques químicos._x000D_
? Golpes, rayones, uso de esponjillas, cepillos o elementos abrasivos._x000D_
_x000D_
La instalación no requiere obras civiles adicionales, ni vaciados en concreto ni preparación de ningún tipo en el sitio de la obra. Elemento de sobreponer_x000D_
_x000D_
Mantenimiento: Lavar con hidrolavadora y aplicar sellos oleófugo e hidrófugo una vez al año._x000D_
_x000D_
Incluye suministro y transporte a Bogotá._x000D_
_x000D_
Nota del fabricante: El precio no incluye descargue. Para el descargue de los productos se requiere personal en la obra y herramientas tipo estibador, mini cargador, montacargas o similar. Se recomienda el uso de estibas para mayor facilidad</t>
  </si>
  <si>
    <t>Banca Concreto Brazos Metal con Superficie GRC 21MP Según diseño (Ver imagen CIO) _x000D_
_x000D_
Dimensiones: A 1,8 m  H 0,74 m P 0,61 m _x000D_
_x000D_
Mobiliario en concreto de características durables, resistente, versátil, Pesado, de bajo mantenimiento, no atractivo al vandalismo._x000D_
Concreto GRC reforzado con fibras de Vidrio _x000D_
Resistencia a la compresión: Superior a 21 MPa a 3 días.                                                              _x000D_
Absorción: Inferior al 9%.                                                                                                                 _x000D_
Refuerzo:  Con fibras sintéticas para evitar la corrosión y evitar vandalismo.                                                                  _x000D_
Sellos superficiales: Sellos silanos y siloxanos para repeler sustancias a base de agua y a Base De aceite._x000D_
En concreto color gris, Peso: 295 Kg_x000D_
La garantía en los componentes de concreto es de 10 años._x000D_
_x000D_
Material: Acero A36 laminado en frio. Acabado: Pintura poliéster en polvo bicapa con una base rica en zinc para poder ofrecer una protección con más durabilidad y resistencia._x000D_
Garantía:3 años de los productos fabricados de los siguientesprocesos:_x000D_
? Corte y doblez de lámina garantizando medidas y tolerancias de los productos._x000D_
? Tubería totalmente nueva y con los calibres y tamaños según diseños del cliente._x000D_
? Resistencia de la soldadura o unión de partes según diseño del cliente._x000D_
? Color de la pintura y durabilidad en óptimas condiciones y buen uso._x000D_
_x000D_
No se da garantía en los siguientes casos:_x000D_
? Mal uso o abuso de los productos._x000D_
? Ataques químicos._x000D_
? Golpes, rayones, uso de esponjillas, cepillos o elementos abrasivos._x000D_
_x000D_
La instalación no requiere obras civiles adicionales, ni vaciados en concreto ni preparación de ningún tipo en el sitio de la obra. Elemento de sobreponer_x000D_
_x000D_
Mantenimiento: Lavar con hidrolavadora y aplicar sellos oleófugo e hidrófugo una vez al año._x000D_
_x000D_
Incluye suministro y transporte a Bogotá._x000D_
_x000D_
Nota del fabricante: El precio no incluye descargue. Para el descargue de los productos se requiere personal en la obra y herramientas tipo estibador, mini cargador, montacargas o similar. Se recomienda el uso de estibas para mayor facilidad</t>
  </si>
  <si>
    <t>Silla Indiv Canales Concreto GRC21MP Según Diseño (Ver imagen CIO) _x000D_
_x000D_
Dimensiones: A 0.61 m  H 0,79 m P 0,61 m _x000D_
_x000D_
Mobiliario en concreto de características durables, resistente, versátil, Pesado, de bajo mantenimiento, no atractivo al vandalismo._x000D_
Concreto GRC reforzado con fibras de Vidrio _x000D_
Resistencia a la compresión: Superior a 21 MPa a 3 días.                                                              _x000D_
Absorción: Inferior al 9%.                                                                                                                 _x000D_
Refuerzo:  Con fibras sintéticas para evitar la corrosión y evitar vandalismo.                                                                  _x000D_
Sellos superficiales: Sellos silanos y siloxanos para repeler sustancias a base de agua y a Base De aceite._x000D_
En concreto color gris, Peso: 243 Kg_x000D_
La garantía en los componentes de concreto es de 10 años._x000D_
_x000D_
La instalación no requiere obras civiles adicionales, ni vaciados en concreto ni preparación de ningún tipo en el sitio de la obra. Elemento de sobreponer_x000D_
_x000D_
Mantenimiento: Lavar con hidrolavadora y aplicar sellos oleófugo e hidrófugo una vez al año._x000D_
_x000D_
Incluye suministro y transporte a Bogotá._x000D_
_x000D_
Nota del fabricante: El precio no incluye descargue. Para el descargue de los productos se requiere personal en la obra y herramientas tipo estibador, mini cargador, montacargas o similar. Se recomienda el uso de estibas para mayor facilidad</t>
  </si>
  <si>
    <t>BebederoDual Concreto S.Hidrauli UHPC Según Diseño(Ver imagen CIO) _x000D_
_x000D_
Medidas (cm) Alto x Ancho Base Superior: 43,5 x 31, Base Inferior 31 x 31 y Altura 110 (CON ABASTOS) _x000D_
_x000D_
Peso: 240 Kg_x000D_
_x000D_
Pieza bebedero en concreto, suministro e instalación grifería y de sistema hidraúlico y de desague. La obra realiza la obra de cimiento._x000D_
_x000D_
Mobiliario en concreto UHPC (Ultra High Performance Concrete se destaca por sus elevadas resistencias a compresión y un excelente comportamiento a flexotracción)_x000D_
_x000D_
Las características de los materiales ofrecen máxima flexibilidad en el diseño, calidad en los acabados y máxima durabilidad. Los materiales son seleccionados y desarrollados para atender las necesidades de cada producto, permitiendo crear formas y texturas únicas. Fabricación de cada productos con herramientas de diseño funcional y estructural, maquinaria de alta tecnología._x000D_
 _x000D_
Incluye suministro y transporte a Bogotá._x000D_
_x000D_
El precio no incluye descargue. Para el descargue de los productos se requiere personal en la obra y herramientas tipo estibador, mini cargador, montacargas o similar. Se recomienda el uso de estibas para mayor facilidad.</t>
  </si>
  <si>
    <t>Banca UHPC Trapezo Modular Espaldar Segun Diseño (Ver imagen CIO) _x000D_
_x000D_
Medidas (cm): 50 cm de ancho x 60 cm de largo x 43 cm Altura_x000D_
_x000D_
Materiales: CONCRETO ESPECIAL + METAL_x000D_
_x000D_
Mobiliario en concreto UHPC (Ultra High Performance Concrete se destaca por sus elevadas resistencias a compresión y un excelente comportamiento a flexotracción)_x000D_
_x000D_
Peso: 153 Kg._x000D_
_x000D_
Las características de los materiales ofrecen máxima flexibilidad en el diseño, calidad en los acabados y máxima durabilidad. Los materiales son seleccionados y desarrollados para atender las necesidades de cada producto, permitiendo crear formas y texturas únicas. Fabricación de cada productos con herramientas de diseño funcional y estructural, maquinaria de alta tecnología._x000D_
 _x000D_
Incluye suministro y transporte a Bogotá._x000D_
_x000D_
El precio no incluye descargue. Para el descargue de los productos se requiere personal en la obra y herramientas tipo estibador, mini cargador, montacargas o similar. Se recomienda el uso de estibas para mayor facilidad.</t>
  </si>
  <si>
    <t>Butaco Hexagonal Concret Especial D50 Segun Diseño (Ver imagen CIO) _x000D_
_x000D_
Medidas (cm): Alto 45 cm Diametro Superior 50 cm_x000D_
_x000D_
Materiales: CONCRETO ESPECIAL PIGMENTADO A COLOR_x000D_
_x000D_
Peso: 40 Kg._x000D_
_x000D_
Mobiliario en concreto UHPC (Ultra High Performance Concrete se destaca por sus elevadas resistencias a compresión y un excelente comportamiento a flexotracción)_x000D_
_x000D_
Las características de los materiales ofrecen máxima flexibilidad en el diseño, calidad en los acabados y máxima durabilidad. Los materiales son seleccionados y desarrollados para atender las necesidades de cada producto, permitiendo crear formas y texturas únicas. Fabricación de cada productos con herramientas de diseño funcional y estructural, maquinaria de alta tecnología._x000D_
 _x000D_
Incluye suministro y transporte a Bogotá._x000D_
_x000D_
El precio no incluye descargue. Para el descargue de los productos se requiere personal en la obra y herramientas tipo estibador, mini cargador, montacargas o similar. Se recomienda el uso de estibas para mayor facilidad.</t>
  </si>
  <si>
    <t>Butaco Hexagonal Concret Especial D40 Segun Diseño (Ver imagen CIO) _x000D_
_x000D_
Medidas (cm): Alto 45 cm Diametro Inferior 40 cm_x000D_
_x000D_
Materiales: CONCRETO ESPECIAL PIGMENTADO A COLOR_x000D_
_x000D_
Peso: 38 Kg._x000D_
_x000D_
Mobiliario en concreto UHPC (Ultra High Performance Concrete se destaca por sus elevadas resistencias a compresión y un excelente comportamiento a flexotracción)_x000D_
_x000D_
Las características de los materiales ofrecen máxima flexibilidad en el diseño, calidad en los acabados y máxima durabilidad. Los materiales son seleccionados y desarrollados para atender las necesidades de cada producto, permitiendo crear formas y texturas únicas. Fabricación de cada productos con herramientas de diseño funcional y estructural, maquinaria de alta tecnología._x000D_
 _x000D_
Incluye suministro y transporte a Bogotá._x000D_
_x000D_
El precio no incluye descargue. Para el descargue de los productos se requiere personal en la obra y herramientas tipo estibador, mini cargador, montacargas o similar. Se recomienda el uso de estibas para mayor facilidad.</t>
  </si>
  <si>
    <t>Banca Estructura Metal Madera PVC TA Según Diseño (Ver imagen CIO) _x000D_
_x000D_
Medidas: 125 cm frente x 45 m fondo x 80 cm alto._x000D_
_x000D_
Materiales: Madera plástica wpc ultrashield y lámina cold roled, con doble capa de pintura electrostática, disponible en difelentes colores de estructura y madera._x000D_
_x000D_
La madera plástica wpc y el metal son 100% reutilizable y 100% reciclable._x000D_
_x000D_
La madera plástica wpc ultrashield no necesita mantenimiento adicional a la limpieza con agua y jabón, esto ahora costos a lo largo del tiempo, tampoco se pudre ni se afecta por la intemperie o insectos, mantiene su apariencia por años._x000D_
 _x000D_
Incluye suministro y transporte a Bogotá._x000D_
_x000D_
El precio no incluye descargue. Para el descargue de los productos se requiere personal en la obra y herramientas tipo estibador, mini cargador, montacargas o similar. Se recomienda el uso de estibas para mayor facilidad.</t>
  </si>
  <si>
    <t>GUARDAESCOBA EN GRANADILLO LACADO A=0.10M;E=1CM (SUM+ISNTAL)</t>
  </si>
  <si>
    <t>Banca Estructura Metal Madera PVC TB Según Diseño (Ver imagen CIO) _x000D_
_x000D_
Medidas: 125cm frente x 70 cm de alto x 45 cm de fondo._x000D_
_x000D_
Materiales: Estructura metálica con pintura electrostática, Madera plástica wpc Ultra shield, garantía de un año._x000D_
_x000D_
La madera plástica wpc y el metal son 100% reutilizable y 100% reciclable._x000D_
_x000D_
La madera plástica wpc ultrashield no necesita mantenimiento adicional a la limpieza con agua y jabón, esto ahora costos a lo largo del tiempo, tampoco se pudre ni se afecta por la intemperie o insectos, mantiene su apariencia por años._x000D_
 _x000D_
Incluye suministro y transporte a Bogotá._x000D_
_x000D_
El precio no incluye descargue. Para el descargue de los productos se requiere personal en la obra y herramientas tipo estibador, mini cargador, montacargas o similar. Se recomienda el uso de estibas para mayor facilidad.</t>
  </si>
  <si>
    <t>Banca Modular Curva Externa Según Diseño (Ver imagen CIO) _x000D_
_x000D_
Medidas: L=90cm A=70 H=45 cm_x000D_
_x000D_
Materiales: Concreto a la vista de 4000 PSI y macro fibras sintéticas. _x000D_
Color: Gris, Blanco._x000D_
Acabado: A la vista._x000D_
Colocación: Apoyado sin anclaje._x000D_
Peso: 300 Kg_x000D_
_x000D_
_x000D_
NO Incluye transporte a Bogotá._x000D_
_x000D_
TRANSPORTE A BOGOTA CON 4.800 KILOS VALE $1,000,000 EN TURBO_x000D_
TRANSPORTE A BOGOTA CON 9.000 KILOS VALE $ 1.350.000 EN SENCILLO _x000D_
en caso tal de ser necesario pueden cotizar MULA_x000D_
_x000D_
El precio no incluye descargue. Para el descargue de los productos se requiere personal en la obra y herramientas tipo estibador, mini cargador, montacargas o similar. Se recomienda el uso de estibas para mayor facilidad.</t>
  </si>
  <si>
    <t>Banca Modular Curva Interior Según Diseño (Ver imagen CIO) _x000D_
_x000D_
Medidas: L=99cm A= 70cm H=45cm_x000D_
_x000D_
Materiales: Concreto a la vista de 4000 PSI y macro fibras sintéticas. _x000D_
Color: Gris, Blanco._x000D_
Acabado: A la vista._x000D_
Colocación: Apoyado sin anclaje._x000D_
Peso: 300 Kg_x000D_
_x000D_
NO Incluye transporte a Bogotá._x000D_
_x000D_
TRANSPORTE A BOGOTA CON 4.800 KILOS VALE $1,000,000 EN TURBO_x000D_
TRANSPORTE A BOGOTA CON 9.000 KILOS VALE $ 1.350.000 EN SENCILLO _x000D_
en caso tal de ser necesario pueden cotizar MULA_x000D_
_x000D_
El precio no incluye descargue. Para el descargue de los productos se requiere personal en la obra y herramientas tipo estibador, mini cargador, montacargas o similar. Se recomienda el uso de estibas para mayor facilidad.</t>
  </si>
  <si>
    <t>Banca Modular Curva Arco Según Diseño (Ver imagen CIO) _x000D_
_x000D_
Medidas: L= 220 cm A=58cm H= 45 cm_x000D_
_x000D_
Materiales: Asiento Granito pulido/Concreto_x000D_
Color: Gris, Blanco, negro_x000D_
Acabado: Pulido, a la vista._x000D_
Colocación: Apoyado sin anclaje._x000D_
Peso: 280 Kg_x000D_
_x000D_
NO Incluye transporte a Bogotá._x000D_
_x000D_
TRANSPORTE A BOGOTA CON 4.800 KILOS VALE $1,000,000 EN TURBO_x000D_
TRANSPORTE A BOGOTA CON 9.000 KILOS VALE $ 1.350.000 EN SENCILLO _x000D_
en caso tal de ser necesario pueden cotizar MULA_x000D_
_x000D_
El precio no incluye descargue. Para el descargue de los productos se requiere personal en la obra y herramientas tipo estibador, mini cargador, montacargas o similar. Se recomienda el uso de estibas para mayor facilidad.</t>
  </si>
  <si>
    <t>Se anexa esta granulometría por mofificación o tamizado especial en la elaboración de carpeta asfáltica para el parque recreodeportivo El Salitre</t>
  </si>
  <si>
    <t>Se anexa esta docificación especial en planta para producción de carpeta asfáltica para el parque recreodeportivo El Salitre</t>
  </si>
  <si>
    <t>MARQUESINAS LAMINA POLICARBONATO ALVEOLAR</t>
  </si>
  <si>
    <t>EL PRECIO COTIZADO EL 18/06/2014 CORRESPONDE A UNA LAMINA DE POLICARBONATO ALVEOLAR 6MM TRANSPARENTE DE 2.90X2.10M</t>
  </si>
  <si>
    <t>Accesorio de pinturas, estopa multiusos, en paquete por 1000 gramos. Algodón</t>
  </si>
  <si>
    <t>Banca Modular Contención Según Diseño (Ver imagen CIO) _x000D_
_x000D_
Medidas:L= 50 A=76cm H:40cm_x000D_
_x000D_
Materiales: Concreto a la vista de 4000 PSI y marco fibras sinteticas._x000D_
Color: Gris, Blanco_x000D_
Acabado: A la vista._x000D_
Colocación: Apoyado sin anclaje._x000D_
Peso: 252 Kg_x000D_
_x000D_
NO Incluye transporte a Bogotá._x000D_
_x000D_
TRANSPORTE A BOGOTA CON 4.800 KILOS VALE $1,000,000 EN TURBO_x000D_
TRANSPORTE A BOGOTA CON 9.000 KILOS VALE $ 1.350.000 EN SENCILLO _x000D_
en caso tal de ser necesario pueden cotizar MULA_x000D_
_x000D_
El precio no incluye descargue. Para el descargue de los productos se requiere personal en la obra y herramientas tipo estibador, mini cargador, montacargas o similar. Se recomienda el uso de estibas para mayor facilidad.</t>
  </si>
  <si>
    <t>Identificación general del parque, con su nombre, presentación de la identidad Visual Corporativa del Distrito. Anuncio del carácter de uso público de parque y demás textos didácticos y reglamentarios sobre el uso del mismo._x000D_
_x000D_
Ver http://www.idrd.gov.co/especificaciones/index.php?option=com_content&amp;view=article&amp;id=2418&amp;Itemid=1972</t>
  </si>
  <si>
    <t xml:space="preserve">  PATCH CORD CAT 6 1 MT (3 Feet) con apantallamiento utp y clasificación lszh</t>
  </si>
  <si>
    <t>0-0057826-X</t>
  </si>
  <si>
    <t>Nota 31Ago21: en el mercado se encuentra como HERRAJE PARA COLUMPIO y es la pieza que va soldada o pernada en el travesaño superior. Tiene un rodamiento con gancho donde se engancha la cadena del asiento. (Se aclara según imagen de rodamiento enviada por STP).</t>
  </si>
  <si>
    <t>TORNILLO  HEXAGONAL GRADO 2 ROSCA ORDINARIA ZINCADO DE 1/4 X 3" CON DOS ARANDELAS Y TUERCA DE SEGURIDAD</t>
  </si>
  <si>
    <t>TORNILLO  HEXAGONAL GRADO 2 ROSCA ORDINARIA ZINCADO DE 1/4 X 4" CON DOS ARANDELAS Y TUERCA DE SEGURIDAD</t>
  </si>
  <si>
    <t>TORNILLO  HEXAGONAL GRADO 2 ROSCA ORDINARIA ZINCADO DE 1/4 X 6" CON DOS ARANDELAS Y TUERCA DE SEGURIDAD</t>
  </si>
  <si>
    <t>ASEGURAR SILLAS._x000D_
PASAMANOS TUBO PARA SEGURAR LOS TUBOS A LA MADERA._x000D_
PARA FIJAR BANCAS.</t>
  </si>
  <si>
    <t>Escalera tipo hogar 3, pasos en aluminio o metal plegable CAPACIDA 150 Kg (1,17 M)_x000D_
_x000D_
Cumplen la norma ANSI 14.2, Peldaños Planos en Aluminio Ranurado, Plataforma de Plástico. Zapatas antideslizantes de Aluminio Extruido y Caucho</t>
  </si>
  <si>
    <t>Código: 431187     Marca: Stanley</t>
  </si>
  <si>
    <t>60-060</t>
  </si>
  <si>
    <t>Código: 805071  Marca: Forjaceros</t>
  </si>
  <si>
    <t>805071</t>
  </si>
  <si>
    <t>Código: 551160 Marca: Skil  (En estuche original)</t>
  </si>
  <si>
    <t>6460 (6438)</t>
  </si>
  <si>
    <t>Código: 207519  Marca: Bosch</t>
  </si>
  <si>
    <t>2608 590 091</t>
  </si>
  <si>
    <t>Código: 715400  Marca: Rimax</t>
  </si>
  <si>
    <t>4573</t>
  </si>
  <si>
    <t>680247</t>
  </si>
  <si>
    <t>51-274</t>
  </si>
  <si>
    <t>633204</t>
  </si>
  <si>
    <t>18741 STAR</t>
  </si>
  <si>
    <t>Código: 611036  Marca: Top craft</t>
  </si>
  <si>
    <t>Código: 237090  Marca: Steelex</t>
  </si>
  <si>
    <t>M-2 STEEL</t>
  </si>
  <si>
    <t>Código: 633046  Marca: Mp tools</t>
  </si>
  <si>
    <t>18721 - 1570</t>
  </si>
  <si>
    <t>Código: 641023  Marca: Zubiola</t>
  </si>
  <si>
    <t>191-1</t>
  </si>
  <si>
    <t>MARCO PARA SEGUETA  FIJO METALICO DE 12" (No incluye la segueta)_x000D_
_x000D_
Mango cerrado ergonómico. Arco fijo resistente de acero pintado. Empuñadura cerrara para tensión máxima 104 lbs.</t>
  </si>
  <si>
    <t>Código: 672270  Marca: Stanley</t>
  </si>
  <si>
    <t>20-206</t>
  </si>
  <si>
    <t>DE 8" 1/2 215 MM</t>
  </si>
  <si>
    <t>Código: 141570     Marca: Crescent</t>
  </si>
  <si>
    <t>3800-8VT</t>
  </si>
  <si>
    <t>Espesor 5mm, en toda la pieza con refuerzo de 2mm en la superficie del deslizadero.</t>
  </si>
  <si>
    <t>Código: 600010  Marca: Stanley workmaster</t>
  </si>
  <si>
    <t>86-734</t>
  </si>
  <si>
    <t>Código: 450580  Marca: Emma</t>
  </si>
  <si>
    <t>10-A-32-2</t>
  </si>
  <si>
    <t>5.1.2.3 Aro anti vandálico anclado a la estructura principal_x000D_
Aro anti vandálico anclado a la estructura principal_x000D_
El aro debe ser doble y fabricado con elementos de una sola pieza soldada._x000D_
Este elemento tendrá un diámetro interior de 45 cm y se construirá con varilla redonda de 5/8”, soldada con ocho (8) cordones de soldadura eléctrica de 5 cm de longitud, para lo cual se debe utilizar electrodo E6013. Además, se debe soldar al aro una platina de 1” x 3/16”, curvada del mismo diámetro._x000D_
El aro se soportará a través de la platina de 3/16”, según se indica en los planos, con junta atornillada al brazo inferior; con cuatro(4) pernos de 1” por 3”, grado 8._x000D_
Los tornillos se fijarán de tal manera que no puedan volver a ser retirados, para lo cual, se usarán trabas químicas o puntos de soldadura, debidamente autorizadas por el Interventor._x000D_
Acabado superficial_x000D_
El procedimiento de acabado final en el elemento, debe cumplir los requisitos descritos a continuación:_x000D_
• Limpieza mecánica de la superficie_x000D_
Se realizará con gratas circulares, cepillos con cerdas metálicas o cinceles, para quitar residuos e incrustaciones metálicas como esquirlas de soldadura. Adicional, el metal recién galvanizado, generalmente presenta gran_x000D_
tersura o falta de rugosidad que puede impedir la adherencia con el recubrimiento protector, por lo que se debe efectuar una limpieza SSPCSP- 7 para asegurar buen acople y por tanto buena adherencia con el recubrimiento a aplicar; éste tipo de limpieza, utiliza abrasivos a presión para preparar superficies metálicas que tengan una cantidad mínima de escoria, oxidación y otros contaminantes, se conoce generalmente como “Ráfaga” y consiste en una limpieza muy superficial, que permite que algunas incrustantes y sobre capas de zinc, adquieran rugosidad._x000D_
• Decapado químico_x000D_
Es necesario cumplir los siguientes pasos para optimizar el acabado final de la pieza a recubrir:_x000D_
• Sumergir el material de acero en un baño de hidróxido sódico acuoso, a temperatura ambiente, para ablandar impurezas en el_x000D_
material._x000D_
• Enjuagar con agua a presión el material para retirar las impurezas._x000D_
• Desengrasar el material con disolventes y detergentes._x000D_
• Enjuagar con agua a presión el material, para arrastrar partículas de óxidos disueltos._x000D_
• Sumergir el material de acero limpio y desengrasado en un baño de acido sulfúrico inhibido durante un periodo de 2 a 8 horas y a temperatura ambiente, para evitar un sobre decapado._x000D_
• Enjuagar con agua a presión y adicionar una solución neutralizante, como amoniaco diluido, para conseguir un pasivado en el elemento._x000D_
• Secar el material a temperatura ambiente._x000D_
• Fosfatizado_x000D_
El siguiente proceso, es realizar un recubrimiento por conversión, donde el elemento es sometido a un baño ácido de fosfato de zinc o de hierro (Fosfatizado), en la que se que cambia la naturaleza física y química del_x000D_
material, transformándola en una superficie inerte y uniforme, neutralizando y sellando de esta manera la pieza a tratar._x000D_
Es necesario realizar este proceso con el fin de mejorar la adherencia, minimizar la oxidación y mejorar la resistencia a la corrosión general de la pieza final._x000D_
• Aplicación de pintura electrostática y curado Se debe emplear cabinas de pintura libre de partículas contaminantes y equipo de pintura en óptimas condiciones de uso. Después de aplicada la pintura en la superficie, esta debe tener un curado a 180°C y así garantizar su adherencia._x000D_
El espesor final de capa de pintura como mínimo debe ser de 3 mils, correspondiente a 75 micras (µm), aproximadamente. El color a emplear, debe ser en polvo seco de tipo poliéster para exteriores y será, para la superficie del tablero blanco liso brillante y negro liso brillante, para las franjas reglamentarias.</t>
  </si>
  <si>
    <t>Nota 04Nov21: listón madera 4 x 7 x 150 cm en abarco o sapán para banca M-50</t>
  </si>
  <si>
    <t>Elaborados en acrílico 10mm de espesor, con su respectiva demarcación (marco lateral y marco guía de sesta)  con aro y malla. _x000D_
_x000D_
Medidas de 1.20 mt x 1.80 mts.</t>
  </si>
  <si>
    <t>Broca de acero maquinada con punta de 118° adecuada para taladros portátiles y fijos._x000D_
_x000D_
Diámetro del disco	5/16 de pulgada (0,79 cm)</t>
  </si>
  <si>
    <t>Disco en Zirconio para cortar metal 4.1/2" x 3/32" x 7/8"  _x000D_
_x000D_
Discos de corte extra finos, flexibles y ultra delgados, diseñados para cortes rápidos en metal y acero._x000D_
De larga vida útil y disminuye el desperdicio de material al proveer forma, filo, dureza y flexibilidad._x000D_
100% granos vírgines para mayor rendimiento._x000D_
_x000D_
Esta es un disco de zirconio laminado de 115 por 22mm de la marca Dewalt, que resulta ser una poderosa herramienta de corte para todo tipo de metales, gracias al resistencia superior de sus hojas que cortan mediante una acción abrasiva para no perder jamás el filo. Dispone de características inoxidables que conservan la integridad de la herramienta por mucho más tiempo.</t>
  </si>
  <si>
    <t>EL VALOR DE $ 31.600 CORRESPONDE A UN PISO DE UN FORMATO DE 45X45 Y LA PRESENTACION VIENE EN CAJA DE 1.4 M2</t>
  </si>
  <si>
    <t>EL PRECIO ES DEL EPOXICO VERDE AGUA_x000D_
_x000D_
OBSERVACION CADA COLOR TIENE UN PRECIO ESPECIFICO.</t>
  </si>
  <si>
    <t>DESCRIPCION_x000D_
Líquido incoloro, con excelente propiedad de dilución, especialmente fabricado para ser utilizado en sistemas epóxicos._x000D_
_x000D_
USOS_x000D_
Dilución de los productos epóxicos, en caso que sea necesario, para su aplicación._x000D_
Limpieza de los equipos y herramientas utilizadas en la aplicación de productos epóxicos._x000D_
_x000D_
MODO DE EMPLEO_x000D_
El Colmasolvente Epóxico viene listo para usar. Mezclar con los sistemas epóxicos en las proporciones recomendadas para cada sistema de aplicación de acuerdo con la viscosidad que se quiera obtener._x000D_
_x000D_
PRESENTACION_x000D_
1 galón_x000D_
Garrafa de 5 galones_x000D_
Tambor de 55 galones_x000D_
_x000D_
Color: Incoloro_x000D_
Densidad: 3,25 ± 0,11 kg/gal_x000D_
Punto de Infl amación: 9oC (49oF)_x000D_
Poder de Solvencia: Medio - Alto_x000D_
Rata de evaporación: Rápida</t>
  </si>
  <si>
    <t>Para 100 unidades</t>
  </si>
  <si>
    <t>Divisiones de baño, fabricadas en acero inoxidable calibre20AISI304 prelijado, sistemacantiliver, concierres, herrajes en acero inoxidable y perchero en cada cabina de sanitario. Segun Especificaciones técnicas.</t>
  </si>
  <si>
    <t>8-AA-3022</t>
  </si>
  <si>
    <t>7-AA-41</t>
  </si>
  <si>
    <t>Cio-101276 ($4.306=)x1.80 = $7.751=</t>
  </si>
  <si>
    <t>TELA ASFALTICA NUMERO 30, CONTENIDO ROLLO DE 20M2</t>
  </si>
  <si>
    <t>01-ABR-19 REMITIRSE A CIO I-489.</t>
  </si>
  <si>
    <t>Suministro e instalacion de membrana sintetica (PVC o similar) incluido geotextil no tejido 1.600 para aislar la superficie, anclaje, perfiles de borde y de fondo, membrana de sintetica de 1.2 mm de espesor, sello de bordes con masilla flexible de poliuretano.</t>
  </si>
  <si>
    <t>Acople a sifones y tuberias de desague hasta diametros de 4" en membrana sintetica de PVC incluye mano de obra e instalacion sobre la membrana con masilla flexible de poliuretano o sellado mecanico.</t>
  </si>
  <si>
    <t>SUMINISTRO E INSTALACION - ANCHO 1", INCLUYE LIMPIADOR, CATALIZADOR E IMPRIMANTE, GRANO ABRASIVO, TRAFICO PESADO. Mineral fundido en sitio antideslizante son gránulos en carburo de silicio, para áreas criticas que puedan generar accidentes por resbalones o caídas, las cuales se deben adaptar para brindar confianza y seguridad al caminar, superficie rugosa que mejora dramáticamente el agarre en zonas resbaladizas en color negro y guía fotoluminiscente de 1 cm de ancho con carga de 10 horas ideales para escaleras de emergencia o áreas oscuras  para superficies planas e irregulares. funcional para evitar accidentes por resbalones y caídas. Es utilizado en escaleras, rampas, pasillos, zonas húmedas, baños, áreas expuestas y cuartos húmedos.</t>
  </si>
  <si>
    <t>Breaker enchufable de 1x20A, 10 kA, 120 V</t>
  </si>
  <si>
    <t>Breaker enchufable de 3x20A/30a/40A, 10 kA, 208 V</t>
  </si>
  <si>
    <t>DESCRIPCIÓN_x000D_
 Acondicionador de superficies metálicas en dos componentes, en envases separados: el componente A, un producto vinílico con cromato de zinc y el componente B, una solución ácida. La mezclaapropiada de los dos componentes produce al aplicarse, una capa donde se adhieren bien las basesanticorrosivas._x000D_
USOS_x000D_
Para promover o mejorar la adherencia de las bases anticorrosivas sobre aluminio, antimonio, estaño,galvanizados en frío, hojalata y metales ferrosos muy pulidos.El Acondicionador Wash-Primer ref. 110.027 /110.028 de PINTUCO, acepta todo tipo de anticorrosivay se puede utilizar como protección temporal “Shop-primer”, de metales tratados con chorro abrasivo.La utilización de este acondicionador no reemplaza en ningún caso la aplicación de la pinturaanticorrosiva.Para galvanizados en caliente, duraluminio, alodine y alocron, se recomienda aplicar directamente almetal (sin acondicionador), la Anticorrosiva Epóxica ref. 110.046 / 113.229 de PINTUCO._x000D_
ESPECIFICACIONESMEZCLA_x000D_
Gravedad específica a 25°C0,86% Sólidos por volumen5,5Punto de chispa (copa cerrada)5°CMezcla por volumen1:1 Wash - Primer /Catalizador_x000D_
Espesor recomendado película seca8 a 12 micrones_x000D_
_x000D_
Rendimiento teórico a 12 micrones16 m² / galón_x000D_
_x000D_
Método de aplicaciónPistola o brochaThinner PINTUCO para el lavado de equipos121.007 ó 121.014Temperatura de almacenamiento4°C a 32°C bajo techoTemperatura de servicio150°C (máxima) en secoTiempo vida útil de la mezcla8 Hora</t>
  </si>
  <si>
    <t>bosch- ref:2608602200</t>
  </si>
  <si>
    <t>INSUMO CIO-3734</t>
  </si>
  <si>
    <t>*CARACTERISTICAS USO:_x000D_
_x000D_
IMPERMEABILIZANTES ACRILICOS PARA CUBIERTAS</t>
  </si>
  <si>
    <t>RTO: 1 GALON=3KG ;  1 GALON=3M2</t>
  </si>
  <si>
    <t>Breaker enchufable de 2x20A, 10 kA, 208 V</t>
  </si>
  <si>
    <t>Machete 22 pulgadas Tres Canales 1600 - 1602 (Herragro o similar)_x000D_
_x000D_
Codigo 14160222 _x000D_
Espesor: 1.8 mm_x000D_
Longitud:  22 Pulgadas_x000D_
Acabado: Niquelado_x000D_
_x000D_
Diseño: Producto sometido a un proceso de diseño riguroso que le otorga características formales, estéticas y funcionales de alto nivel: La forma de la cacha permite un excelente agarre más cómodo y preciso; posee remaches que impiden el desprendimiento de la lámina._x000D_
 _x000D_
Los machetes son troquelados en una sola pieza de acero, hasta el final de la cacha para poder generar golpes firmes sin ningún tipo de vibración._x000D_
_x000D_
Este producto cuenta con un tratamiento térmico con el fin de dar mayor durabilidad al afilado, y con una lámina flexible que brinda mayor resistencia a la hoja._x000D_
_x000D_
Son ideales en el sector agrícola para cortar, rozar y desyerbar árboles, potreros, arbustos y cultivos. Un producto 100% fabricado en Colombia.</t>
  </si>
  <si>
    <t>incluye Divisor horizontal,proyectante 3831,persiana aluminio 0.40x1.20m</t>
  </si>
  <si>
    <t>Para baldosa de Grano de mármol_x000D_
_x000D_
Es una mezcla de cemento, polvo de mármol, colorantes    y aditivos desarrollado para llenar las juntas o separaciones    dejadas en la instalación de la baldosa y teniendo en cuenta que    la separación òptima entre baldosas es de 2.0 a 3.0 mm. _x000D_
_x000D_
Presentación 5 KG</t>
  </si>
  <si>
    <t>Potencia 3.0HP,velocidad del motor 3.500RPM trifásico,tanque hidrofló 15 h-3TWL 200 marca IGIHM S.A.</t>
  </si>
  <si>
    <t>Actualizado Guian Maestra Edición N°13._x000D_
PAGINA 130:_x000D_
Valvula de bola 175 PSI Refernecia Helbert</t>
  </si>
  <si>
    <t>Tablero Bifasico con Puerta y Espacio para Totalizador de 12 Circuitos con Barraje de 225A-Barra Neutro-Barra Tierra-Chapa y Llave</t>
  </si>
  <si>
    <t>Tablero multibreaker Trifásico de 30 circuitos con espacio para totalizador, 225A, Icc: 10kA con barras de neutro y tierra independientes, con certificado de producto RETIE, Actualización del 30 de Agosto de 2013. Para locales de comida.</t>
  </si>
  <si>
    <t>MANGUERA DE POLIETILENO DE ALTA RESISTENCIA Y FLEXIBILIDAD, TUERCAS EN POLIPROPILENO (PP), EMPAQUES DE CAUCHO TERMOPLÁSTICOS AMARILLOS, REGISTRO MINI DE UNA SALIDA FABRICADO EN POM DE ALTA RESISTENCIA. -ACOPLE SANITARIO CON REGISTRO -COLOR BLANCO -LARGO 40 CM</t>
  </si>
  <si>
    <t>MARCA PHILIPS.</t>
  </si>
  <si>
    <t>Limpiador electrónico 235 cm3 (8 oz)_x000D_
CRC</t>
  </si>
  <si>
    <t>Tamaño entre 35x50 y 40x70 cms</t>
  </si>
  <si>
    <t>36802520</t>
  </si>
  <si>
    <t>VALOR DE LA LAMINA COMPLETA._x000D_
_x000D_
VALOR POR M2 DE LAMINA: 44.446 Para el año 2017</t>
  </si>
  <si>
    <t>ESCUDO EN ACRILICO CON ILUMINACIÓN ARMADO DE .040 X 0.40 M._x000D_
Lámina Blanca en acrílico de 4mm - con iluminación LED - distanciador 8mm en aluminio; espaldar en aluminio 40x40 cm; con cantonera de 6 cm; Imagen escudo de Bogotá. El costo incluye instalación del escudo armado; Va instalado en las puertas de las entradas de los parques, los camerinos, entre otros, a una altura de 1,20 m, por debajo del nivel inferior del escudo.</t>
  </si>
  <si>
    <t>Mesón granito negro san gabriel,, Longitud 4,74M, Ancho 0.60M Espesor 2cms+reengruese2cms H=4cms</t>
  </si>
  <si>
    <t>Suministro e inst. divisiones para baño en vidrio templado de 8mm con sandblasting total, con accesorios en acero inoxidable, con soportes fijos, tubos con soportes y manijas especiales.</t>
  </si>
  <si>
    <t>SUMINISTRO E INSTALACIPON-ANHCO 1", INCLUYE LIMPIADOR, CATALIZADOR E IMPRIMANTE, GRANO ABRASIVO, TRAFICO PESADO.</t>
  </si>
  <si>
    <t>Presentación cajas por 10 unidades</t>
  </si>
  <si>
    <t>005192</t>
  </si>
  <si>
    <t>Marca CHINT, función apagar o prender</t>
  </si>
  <si>
    <t>DESCRIPCION:_x000D_
MASILLA EPÓXICA , es un producto de dos componentes, consistentes, compactos y homogéneos producidos a partir de polímeros sintéticos especialmente_x000D_
formulados para soldar, moldear, fijar y tapar. _x000D__x000D_
_x000D_
ESPECIFICACIONES_x000D_
 Aspecto del producto_x000D_
 (Resina y Endurecedor)_x000D_
Masa compacta homogénea y_x000D_
uniforme sin evidencias de_x000D_
contaminación_x000D_
 Color Resina : Blanca_x000D_
Endurecedor : Gris _x000D__x000D_
_x000D_
USO:_x000D_
MASILLA EPÓXICA DUREPOXI, Se puede aplicar en diferentes procesos:_x000D_
Es un producto bicomponente, formulado a partir de resinas sintéticas y cargas minerales, que tienen por finalidad soldar en frío, moldear, fijar y tapar diversos tipos de materiales._x000D_
La presentación es en dos barras que en el momento del uso, deben ser íntimamente ser mezcladas en partes iguales ._x000D_
_x000D_
El Tiempo de curado (endurecimiento) es de: 2 a 3 horas aproximadamente._x000D_
APLICACIÓN:_x000D_
• PROCESO DE SOLDAJE:_x000D_
Solda con practicidad, rapidez y seguridad, diversos tipos de materiales como: Metales,_x000D_
Maderas, Vidrio, Cerámica, Cemento, Mármol y diversos tipos de plásticos excepto el_x000D_
polietileno._x000D_
• PROCESO DE MOLDAJE:_x000D_
Moldea piezas artísticas, estatuillas, vasos o piezas de uso industrial como prototipos o_x000D_
modelos, que podrán ser pintadas posteriormente._x000D_
• PROCESO DE FIJACION:_x000D_
 Fija piezas y objetos, tales como: soportes de vasos, tornillos, tuercas, antenas, etc_x000D_
• CUBRE IMPERFECCIONES:_x000D_
En diversas superficies, filtraciones en cañerías de hierro, canalones, tanques, bordes de_x000D_
pilas y escaleras._x000D_
Las superficies que recibirán la masa deben estar limpias y secas, libres de polvo,_x000D_
aceite o grasa._x000D_
Las dos barras ( blanca y gris) deben ser íntimamente mezcladas , en parte iguales hasta_x000D_
formar una masa gris homogénea, después inmediatamente haga la aplicación._x000D_
Para obtener una superficie lisa nivele la masa con los dedos o con una herramienta_x000D_
humedecida con agua._x000D_
Como el producto demora aproximadamente 24 horas en alcanzar su resistencia_x000D_
máxima, espere ese tiempo para dar el acabado final, si se desea lijando y /o pintando la_x000D_
superficie .</t>
  </si>
  <si>
    <t>VR4000001</t>
  </si>
  <si>
    <t>Nota 25Ago21: En este momento en el mercado se consigue de 5.90 m de largo.</t>
  </si>
  <si>
    <t>Nota 25Ago21: En este momento en el mercado se consigue de 11.80 m de largo.</t>
  </si>
  <si>
    <t>REF-4AA01505006 MARCA DOCOL</t>
  </si>
  <si>
    <t>PUERTA ACERO DE 1 x 2 mts, cristal templado 10 mm, pulido templado, perforaciones y cajas, media luna SS 304, chapeta de giro piso techo SS 304, pivote piso SS 304, pivote techo SS 400, Manija Romana 400 SS 304, Instalación Vidrio y Transporte en Bogotá. Los proveedores informan que la puerta en 10 mm de espesor no se puede hacer en aluminio por el peso del mismo, por lo que se modifica el material a acero.</t>
  </si>
  <si>
    <t>ANDAMIO CERTIFICADO	MULTIDIRECCIONAL EQUIPOS GLEASON							_x000D_
 vlr. unit.  Cant.      Cant.        Cant._x000D_
DD	 H=2.00   Tramos 	Total	Vlr. Total_x000D_
_x000D_
Vertical de 2.00 metros CON Espigo        $180,00	   4	7	28	$5.040,00_x000D_
Horizontal 2.07 metros		$130,00 	   8	7	56	$7.280,00_x000D_
Diagonal 2.00 X 2.07 metros		$120,00      4	7	28	$3.360,00_x000D_
Polea de Izaje			$600,00	   1	7	7	$4.200,00_x000D_
Pin Pasador de Seguridad 48.3 m.m. 	$12,00	  16	7	112	$1.344,00_x000D_
Abrazadera Fija (90º) 48.3 m.m. 	$50,00	   4	7	28	$1.400,00_x000D_
Abrazadera Giratoria (360º) 48.3 m.m.	$50,00	   4	7	28	$1.400,00_x000D_
Abrazadera Cuña Fija 48.3 m.m.	$60,00	  16	7	112	$6.720,00_x000D_
Abrazadera Cuña Giratoria 48.3 m.m.	$60,00	   4	7	28	$1.680,00_x000D_
Abrazadera Roseta (móvil)		$50,00	   4	7	28	$1.400,00_x000D_
Tornillo Nivelador Base Plana 35 m.m.	$80,00	   4	1	4	   $320,00_x000D_
								_x000D_
					VLR. TOTAL 	              $34.144,00 (18/07/2013)</t>
  </si>
  <si>
    <t>PESO DE MALLA   42.20 KG/UD_x000D_
_x000D_
REF M-188_x000D_
_x000D_
SE ACTUALIZÁ UTILIZANDO COMO REFERNCIA EL INSUMO CÓDIGO 40 CON VALOR DE $ 138.207 DE FECHA DEL 06 DE FEBRERO DEL 2019_x000D_
_x000D_
VALOR POR KILO: $ 3.275</t>
  </si>
  <si>
    <t>MARCA COOPERLAITING</t>
  </si>
  <si>
    <t xml:space="preserve">Arnés Estandar Multipropósito 4 Argollas laterales una dorsal y una pectoral tipo D - Certificación SGS  MATERIAL : Reatas textiles y herrajes      COSTURAS: Hilo de alta resistencia.  TIPO: Arnés multipropósito tipo X para un peso de 1508 gr  MEDIDAS:  86x60cm    NORMA TECNICA:  Calidad certificada SGS, ANSI / ASSE Z359.1 - 2007     </t>
  </si>
  <si>
    <t>Tablero multibreaker Trifásico de 12 circuitos con espacio para totalizador, 225A, Icc: 10kA con barras de neutro y tierra independientes, con certificado de producto RETIE, Actualización del 30 de Agosto de 2013.</t>
  </si>
  <si>
    <t>Tablero multibreaker Trifásico de 18 circuitos con espacio para totalizador, 225A, Icc: 10kA con barras de neutro y tierra independientes, con certificado de producto RETIE, Actualización del 30 de Agosto de 2013. Para locales de comida.</t>
  </si>
  <si>
    <t>Rto. tanque=1.46 kg/m2 ;Rto.Estructura=0.8Kg/m2</t>
  </si>
  <si>
    <t>BLOQUE DE CEMENTO MACIZO 4.2 MPA DE 9X29X43 cm ECOLÓGICO (Incluye transporte)</t>
  </si>
  <si>
    <t>ICCP Tranp-Mat. 2,52 - 2017</t>
  </si>
  <si>
    <t>Cumplen la norma ANSI 14.2, Peldaños Planos en Aluminio Ranurado, Plataforma de Plástico. Zapatas antideslizantes de Aluminio Extruido y Caucho</t>
  </si>
  <si>
    <t>SUMINISTRO,  UPS MONOFASICA DE 1 KVA Y TIEMPO DE RESPALDO DE 6 MINUTOS._x000D_
INCLUYE BATERIAS._x000D_
ON LINE TITAN</t>
  </si>
  <si>
    <t>LA PRESENTACION DEL INSUMO ES POR CAJA DE 1KG, QUE SEGUN DATOS DEL PROVEEDOR VIENE EN PRESENTACION DE APROXIMADAMENTE  90 UNIDADES</t>
  </si>
  <si>
    <t>BUJE SOLDADO AL ACOPLE EN S Y  DENTRO DE BJE SE COLOCA EL RODAMIENTO.</t>
  </si>
  <si>
    <t>Marca A&amp;A</t>
  </si>
  <si>
    <t>En porcelna tamaño mediano linea polo importado Marca Hervy</t>
  </si>
  <si>
    <t>Bajo consumo 1.28 GPF ajuste del sensor automático, descarga de agua cada 24 hrs después de su último uso, incluye accesorios de conexión.</t>
  </si>
  <si>
    <t>Con generador de energía incorporado ecopwer,</t>
  </si>
  <si>
    <t>SISTEMA DE INSTALACIÓN: Acometida posterior_x000D_
ref.: 015300001_x000D_
• Para sanitario de conexión posterior._x000D_
• Longitud del tubo de descarga: 75 cm._x000D_
• Diámetro de 1 ½” del tubo de descarga.</t>
  </si>
  <si>
    <t>Válvula que permite la entrada de aire en el sistema pero no su salida, a fin de limitar fluctuaciones de presión dentro de la canalización de descarga._x000D_
_x000D_
VER http://www.materialesnavarro.es/catalogo/CARACTER._TECNICAS/05551500.pdf</t>
  </si>
  <si>
    <t>GALON DE HIPOCLORITO DE SODIO DEL 13% - 15%</t>
  </si>
  <si>
    <t>Lavaplatos de empotrar = 0.50m X 0.35m, pozuelo = 0.45m X 0.30m, profundidad = 0.14m, acero calibre 20 (304/ 430) inoxidable._x000D_
_x000D_
Referencia 770702124801 LAV E 0.50m x 0.35m Acero 2"</t>
  </si>
  <si>
    <t>201896</t>
  </si>
  <si>
    <t>LG o Schneider</t>
  </si>
  <si>
    <t xml:space="preserve">Eslinga para detención de caídas, Doble terminal doble "Y" . Ganchos de 2 1/4" de apertura. Longitud de 1.8m desde el gancho que fija el arnés. Absorbedor de energía protegido en empaque PVC, fabricado en reata poliester de 25 mm de ancho, con gancho doble seguro en cada extremo.    CERTIFICACION: ANSI Z359.1-2007   </t>
  </si>
  <si>
    <t>Dispositivo para limitar sobretensiones transitorias y controlar la corriente de impulso._x000D_
Contiene al menos un elemento no líneal._x000D_
_x000D_
Voltaje de operación continua 220/110 Voltios AC_x000D_
350 VDC_x000D_
Corriente nominal a 8/20 µs 30 KA_x000D_
Máxima corriente a 8/20 µs 60 KA_x000D_
Corriente de impulso 10/350 µs 12,5 KA_x000D_
Energía especifica 39 KJ/?_x000D_
Nivel de protección 1,5 kV</t>
  </si>
  <si>
    <t>- Pistola tipo americano alimentada por succión, permite un trabajo profesional, con boquilla de 1,4 mm que cubre un área de pintado de 250 a 300 mm._x000D_
- 946,5 cc_x000D_
- Baja presión</t>
  </si>
  <si>
    <t>REFERENCIA:205 DE PINTUCO O SIMILAR</t>
  </si>
  <si>
    <t>Material	Plástico_x000D_
Uso	Cerramientos, canalización de peatónes, delimitador de zonas_x000D_
Ancho	20cm_x000D_
Color	Fondo Amarillo, texto negro y rojo_x000D_
Peso	2,1kg_x000D_
Tipo	Señales de seguridad vial_x000D_
Características	Rollo de 500 metros_x000D_
Largo	5000cm</t>
  </si>
  <si>
    <t>4", CALIBRE 3.5</t>
  </si>
  <si>
    <t>45 años por defectos de fabricación y 5 para acabados_x000D_
Tipo	Asientos sanitarios_x000D_
Características	Asiento sanitario con formas modernas de líneas limpias que complementan su diseño. Nueva tapa cubre aro que estiliza y moderniza el sanitario._x000D_
Observaciones	La foto de este producto ha sido ambientada, por lo cual no incluye ningún adorno, ni accesorios, ni piezas adicionales ni ningún otro elemento que lo acompañan.El color presentado en la fotografía es una aproximación al color real._x000D_
Material	Plástico_x000D_
Uso	Doméstico_x000D_
Recomendaciones	Para prolongar sus cualidades es vital que la limpieza del producto se haga únicamente con agua y jabón suave. Para el secado y el brillo utiliza un paño de algodón limpio. Por ningún motivo debes usar elementos abrasivos, ácidos o disolventes para la limpieza del producto_x000D_
WC apropiado	Alongado_x000D_
Servicio de armado	Todos nuestros muebles vienen desarmados y empacados en caja, requieren ensamble o armado no incluido en el precio de venta._x000D_
Color	Blanco_x000D_
redondo)	Redondo</t>
  </si>
  <si>
    <t>Peso: 69.5Kg, capacidad 6Gl.</t>
  </si>
  <si>
    <t>25 x 50 mm x 1.1 mm - Cal. 18</t>
  </si>
  <si>
    <t>dimensión de (2x1x1)</t>
  </si>
  <si>
    <t>26-FEB-2019 ESP 1.00 UN 6.00 MT PRIMERA                                                         Nota 26Ago21**NO USAR** En correo del 24Ago21 STP-Oscar Mayorga solicita colocar nota de No Usar.</t>
  </si>
  <si>
    <t>Impermeabilizante acrílico, elástico para cubiertas y terrazas, de gran durabilidad (10 años)._x000D_
_x000D_
Durabilidad: 3 - 5 años_x000D_
Color: Blanco, gris, verde y rojo_x000D_
Densidad: 1.12 +/- 0.02 kg/l aprox._x000D_
% de sólidos en volumen: 55 ± 2%_x000D_
Viscosidad: 125 - 135 Ku._x000D_
Tiempo de secado al tacto: 1 hora (20oC y 65% HR)._x000D_
Tiempo de secado entre capas: 2 - 3 horas (20oC y 65% HR)._x000D_
Tiempo de secado final: 24 horas._x000D_
Resistencia de tensión y elongación a la rotura:</t>
  </si>
  <si>
    <t>25621328-02</t>
  </si>
  <si>
    <t>Baldosín Blanco Brillante (COTIZADO EL 19-12-2014 EN ALMACEN LISTO (BIBIANA)</t>
  </si>
  <si>
    <t>PEGANTE BOXER 1 GALON_x000D_
ADHESIVO POLICROROPENA Y RESINAS SINTETICAS EN DISOLVENTES AROMATICAS Y ALIFATICOS,</t>
  </si>
  <si>
    <t>Sellador4Lt StonePolimerico/piedra/marmol/granito</t>
  </si>
  <si>
    <t>REFERENCIA: 14074135074 (ALFA) INCLUYE TRANSPORTE EN LA CIUDAD DE BOGOTA.</t>
  </si>
  <si>
    <t>ANTIACIDOS CON BEBEDERO DE 30CM Y SALPICADERO DE 20CM DRENAJE EN LA PARTE INFERIOR.</t>
  </si>
  <si>
    <t>LA COTIZACIÓN INCLUYE TRANSPORTE EN LA CIUDAD DE BOGOTA.</t>
  </si>
  <si>
    <t>ALTO IMPACTO EXTRAFUERTE + VIGA PLASTICA, APOYO C 1M DIEMSIONES A=0.30M; HT=0.40M L=1.30m</t>
  </si>
  <si>
    <t>4AA0014200</t>
  </si>
  <si>
    <t>Ducha antivandálica, accionamiento hidromecánico, válvula y poma empotrada en la pared. Acabado metálico cromado. 40 segundos de salida de agua por accionamiento. Importada. Docol</t>
  </si>
  <si>
    <t>DESCRIPCIÓN:_x000D_
_x000D_
Garantía 	Porcelana Sanitaria: limitada de por vida. Grifería: 5años_x000D_
País de origen 	Colombia_x000D_
Modelo 	Sanitario Dos piezas_x000D_
Cierre asiento 	Cierre Lento_x000D_
Capacidad 	600 gramos_x000D_
Observaciones 	Se recomienda seguir las instrucciones de uso y seguridad dispuestas por el fabricante_x000D_
Consumo promedio por descarga 	3.8 litros_x000D_
Material 	Porcelana_x000D_
Aro 	Alongado_x000D_
Alto 	38,6 cm_x000D_
Uso 	Institucional_x000D_
Distancia de descarga 	30,5 cm_x000D_
Ahorro de agua 	Si_x000D_
Ancho 	76,4 cm_x000D_
Color 	Blanco_x000D_
Peso 	42,02 kg_x000D_
Tipo 	Taza alongada_x000D_
Tipo de descarga 	Válvula sencilla de torre single flush_x000D_
Características 	Sanitario con altura ADA, Alongado. Consumo de agua de 3,8 litros, capacidad de descarga de 600 gramos y accionamiento por botón. Sifón 100% esmaltado de 5,1 cm que optimiza el funcionamiento y mantiene limpio el sanitario._x000D_
Asiento 	Cierre Lento_x000D_
Incluye 	Sanitario_x000D_
Sistema de descarga 	Botón</t>
  </si>
  <si>
    <t>Incluye transporte al sitio de inicio del sendero Parque monserate</t>
  </si>
  <si>
    <t>Incluye transporte al sitio inicio del sendero</t>
  </si>
  <si>
    <t>SE CAMBIA ESTE PRPODUCTO (CENEFA EN VIDRIO MALLA FIX-NARANJA 30X30CM) POR ESTAR DESCONTINUADO POR "CENEFA MARMOL Y VIDRIO EN COLORES 30X30CM-MALLA FIX"</t>
  </si>
  <si>
    <t>JUNTA – AGWJ 70 FT 6.8.04_x000D_
Junta de dilatación monolítica ejecutada por ensamblaje de módulos elastoméricos reforzados._x000D_
_x000D_
Apertura estructural máxima: 70 - 80 mm_x000D_
Movimiento ± 35 mm_x000D_
Total, metros de junta 25 m_x000D_
Características: Ver imagen.</t>
  </si>
  <si>
    <t>DE ACUERDO CON EL PROVEEDOR CM CRISTALES ESTE PRECIO INCLUYE UN DISEÑOS QUE OCUPA TODA EL AREA DEL VIDRIO</t>
  </si>
  <si>
    <t>atos Técnicos Masilla Supermastick:_x000D_
_x000D_
PH 8.0                    Acabado Mate_x000D_
Kilogramos / galón entre 5.6 y 5.8_x000D_
Dilución 1/4 por galon_x000D_
Rendimiento aprox (M2/Kg) entre 1 y 1.5 _x000D_
Disolvente Agua</t>
  </si>
  <si>
    <t>25110402</t>
  </si>
  <si>
    <t>Puente de adherencia de concreto fresco a endurecido_x000D_
_x000D_
CONSUMO_x000D_
Entre 400-600 g/m2 dependiendo de la rugosidad de la superficie._x000D_
Para rugosidades excesivas el consumo puede aún ser mayor. En caso de_x000D_
dudas sobre el consumo se recomienda hacer ensayos previos_x000D_
_x000D_
DESCRIPCION_x000D_
Es un adhesivo epóxico de dos componentes, libre de solventes. Garantiza_x000D_
una pega perfecta entre concreto fresco y endurecido._x000D_
_x000D_
USOS_x000D_
• Como puente de adherencia para la pega de concreto fresco a concreto_x000D_
endurecido._x000D_
• Como ayuda a la adherencia de un mortero o concreto nuevo o de reparación_x000D_
a un sustrato de concreto para lograr una pega permanente que no sea_x000D_
afectada, en condiciones de servicio, por la humedad ó agentes agresores_x000D_
(durabilidad)._x000D_
• Como imprimante de alta adherencia para recubrimientos_x000D_
epóxicos sobre_x000D_
superficies de concreto absorbentes, húmedas o metálicas secas._x000D_
• Como imprimante del Sikaflex-1a, Sikaflex 15 LM, Sikaflex-1CSL, Sikaflex_x000D_
AT Connection, Sikaflex AT Facade, Sikaflex Construction y Sikaflex_x000D_
11FC en los casos en que lo requieren._x000D_
• Para anclajes y rellenos._x000D_
• Como capa impermeable y barrera de vapor de agua en los casos que se_x000D_
requiera._x000D_
_x000D_
VENTAJAS_x000D_
• Insensible a la humedad._x000D_
• Excelente adherencia a superficies húmedas._x000D_
• Forma barrrera de vapor_x000D_
• Fácil de aplicar._x000D_
• Altas resistencias mecánicas._x000D_
• Libre de solventes._x000D_
• No presenta contracción._x000D_
• Disponible en dos versiones de curado (Normal y Lento)._x000D_
Presentación: Unidad: 1,0 kg y Unidad: 3,0 kg</t>
  </si>
  <si>
    <t>25303580</t>
  </si>
  <si>
    <t>Puente de adherencia de concreto fresco a endurecido_x000D_
_x000D_
CONSUMO_x000D_
Entre 400-600 g/m2 dependiendo de la rugosidad de la superficie._x000D_
Para rugosidades excesivas el consumo puede aún ser mayor. En caso de_x000D_
dudas sobre el consumo se recomienda hacer ensayos previos_x000D_
_x000D_
DESCRIPCION_x000D_
Es un adhesivo epóxico de dos componentes, libre de solventes. Garantiza_x000D_
una pega perfecta entre concreto fresco y endurecido._x000D_
_x000D_
USOS_x000D_
• Como puente de adherencia para la pega de concreto fresco a concreto_x000D_
endurecido._x000D_
• Como ayuda a la adherencia de un mortero o concreto nuevo o de reparación_x000D_
a un sustrato de concreto para lograr una pega permanente que no sea_x000D_
afectada, en condiciones de servicio, por la humedad ó agentes agresores_x000D_
(durabilidad)._x000D_
• Como imprimante de alta adherencia para recubrimientos_x000D_
epóxicos sobre_x000D_
superficies de concreto absorbentes, húmedas o metálicas secas._x000D_
• Como imprimante del Sikaflex-1a, Sikaflex 15 LM, Sikaflex-1CSL, Sikaflex_x000D_
AT Connection, Sikaflex AT Facade, Sikaflex Construction y Sikaflex_x000D_
11FC en los casos en que lo requieren._x000D_
• Para anclajes y rellenos._x000D_
• Como capa impermeable y barrera de vapor de agua en los casos que se_x000D_
requiera._x000D_
_x000D_
VENTAJAS_x000D_
• Insensible a la humedad._x000D_
• Excelente adherencia a superficies húmedas._x000D_
• Forma barrrera de vapor_x000D_
• Fácil de aplicar._x000D_
• Altas resistencias mecánicas._x000D_
• Libre de solventes._x000D_
• No presenta contracción._x000D_
• Disponible en dos versiones de curado (Normal y Lento)._x000D_
_x000D_
PRESENTACION POR 3KG</t>
  </si>
  <si>
    <t>Este producto se recomienda para ser usado donde se requiere una película de vinil de alta calidad para grabado de vidrio para simular vidrio grabado o arenado. Estas películas se pueden usar para aplicaciones, comerciales y residenciales, al vidrio donde se desea una transmisión de la luz pero se reduce la transmisión de la imagen. Las aplicaciones típicas incluyen puertas y ventanas hechas de vidrio o vidrio sintético.</t>
  </si>
  <si>
    <t>INCLUYE SIFON Y DESAGUE</t>
  </si>
  <si>
    <t>STON MIX®LATEX -FLEX_x000D_
es un adhesivo base cementos para baldosas de piso y pared MONOCOMPONENTE de características  mejoradas  a  través  de polímeros  tipo látex para obtener eficaz adherencia y efectividad en la instalación de revestimientos del altos coeficientes de expansión  lineal  o de  baja  absorción  como  piedras naturales  y  porcelánicos,  que  estarán  expuestas  en condiciones   ambientales   externas,   con   variaciones constantes   de temperatura, corrientes   de   aire   y/o presencia de lluvia._x000D_
_x000D_
Por su formulación especializada además de garantizar una excelente  deformabilidad  y  adherencia,  tiene  un alto_x000D_
nivel   de   retención   de   agua   y   humectación, permitiendo un tiempo de trabajo superior a cualquier adhesivo  de  piso  y  pared  convencional,  además  de hacer  instalaciones  sobre  sustrato  absorbentes  como placas de fibrocemento. _x000D_
STON MIX®LATEX -FLEX no  requiere  la  aplicación  de emulsiones  tipo  látex  en  el  agua de  amasado, Solo necesita agregar agua. _x000D_
_x000D_
NOTA: El  uso  de STON  MIX®LATEX -FLEX para  la adherencia  de  diversos  enchapes  en  fachadas  no sustituye el uso de los anclajes que deben utilizarse de acuerdo  al  NSR -10,  Código  de  sismo  resistencia,  A.9. Elementos _x000D_
no  estructurales,  “para  que  su  caída  y desprendimiento   no   represente   un   riesgo   para   los transeúntes”. Consultar la norma para mayor claridad._x000D_
_x000D_
RENDIMIENTO APROXIMADO*_x000D_
Rendimiento  teórico  =  1-1,2 kg/m2 por  milímetro  de espesor de adhesivo._x000D_
_x000D_
Material_x000D_
Rendimiento en _x000D_
kg/m_x000D_
2_x000D_
Cerámica (_x000D_
30x30 cm_x000D_
)_x000D_
4.5 _x000D_
-_x000D_
6.5_x000D_
Gres (_x000D_
30x30 cm)_x000D_
4.5 _x000D_
-_x000D_
6.5_x000D_
Porcelanato, _x000D_
n_x000D_
eolith_x000D_
6.5 _x000D_
-_x000D_
8.0_x000D_
Mármol, g_x000D_
ranito, _x000D_
p_x000D_
izarra, _x000D_
p_x000D_
iedras areniscas, _x000D_
calizas, _x000D_
t_x000D_
ravertinos_x000D_
7 _x000D_
-_x000D_
8.5_x000D_
Quarztone_x000D_
7 _x000D_
-_x000D_
8.5</t>
  </si>
  <si>
    <t>STON MIX® BOQUILLA LÁTEX PLUS  _x000D_
es un material que se usa para rellenar  juntas de  dilatación  entre  tabletas, base  cemento  portland, sin  arena,  modificado  con polímeros  que  le  otorgan óptimas características de hidrorrepelencia y   de   baja   absorción   de   agua, disminuyendo la acumulación de suciedad._x000D_
._x000D_
Ideal  para  rellenar  juntas  entre  tabletas  de  cerámica, porcelanato,    mármol,    granito, piedra    natural    y _x000D_
mosaicos en instalaciones interiores y exteriores._x000D_
_x000D_
Sólo requiere la adición de agua para su preparación._x000D_
_x000D_
Boquilla especializada modificada con LÁTEX, para rellenar juntas entre tabletas de cerámica, porcelanato, mármol, granito y piedra natural; en instalaciones interiores y exteriores._x000D_
_x000D_
                               Rendimientos Aproximados:_x000D_
_x000D_
Formato            Juntas 1mm    Juntas 3mm    Juntas 5mm    Juntas 10mm _x000D_
10x10 en 1 cm    0.44 Kg/m2      1.06                2.19                4.37_x000D_
30x30 en 1 cm    0.15 Kg/m2      0.44                0.73                1.46_x000D_
40x40 en 1 cm    0.11 Kg/m2      0.33                0.55                1.09_x000D_
60x60 en 1 cm    0.07 Kg/m2      0.22                0.36                _x000D_
_x000D_
_x000D_
10x10 en 2 cm    0.87 Kg/m2      2.62                4.37                8.74 _x000D_
30x30 en 2 cm    0.29 Kg/m2      0.87                1.46                2.91_x000D_
40x40 en 2 cm    0.22 Kg/m2      0.66                1.09                2.19_x000D_
60x60 en 2 cm    0.15 Kg/m2      0.44                0.73</t>
  </si>
  <si>
    <t>Alfacolor 1-5 es la junta cementicia de ALFA para llenar las dilataciones de todo tipo de superficies en pisos y enchapes hasta 3 mm. Es una junta cementicia de múltiples colores que permite lograr novedosos diseños en cualquier tipo de instalación. Nueva fórmula antibacterial para una mayor protección._x000D_
_x000D_
   Formulado para uso interior y exterior._x000D_
   Para la protección y decoración de juntas en dilataciones hasta de 3 mm en pisos, enchapes, cenefas y mosaicos de cerámica esmaltada _x000D_
   y no esmaltada, gres, mármol, piedra natural, granito._x000D_
   Presentación: Bolsas por 2 (4.4 lb) y 5 kg (11 lb)._x000D_
_x000D_
Rendimientos Practicos Aproximados _x000D_
_x000D_
BALDOSA 40X40  0.30 A 0.50 KG/M2</t>
  </si>
  <si>
    <t>TOPE PUERTA MEDIA LUNA PISO 3/16"  STEELOCK</t>
  </si>
  <si>
    <t>Recubrimiento de las plataformas en polivinilo alveolar con filtroU.V.</t>
  </si>
  <si>
    <t>Tubo Galvanizado 2"  -  2,5mm  -  h = 1.50 ml_x000D_
Camisa en Tubo Galvanizado 21/4"  -  2.5mm - h = 0.50 ml_x000D_
No incluye instalación ni concreto                                                                                                                                                                                                                                                                                                                        Para mayo de 2021 se realizó estudio del mercado y ninguna cotización coincide con la especificación del insumo 103743 que esta contenido en el APU 14301, por lo que no pudo ser actualizado. Se creo entonces el insumo 012287 que esta contenido en el APU 20601.</t>
  </si>
  <si>
    <t>Estructura principal  poste en acero  (2 unidades) Fabricado en tubo estructural cuadrado de 155 x 155 mm cal 3.175 mm, con resistencia de fluencia mínima de 50.000 psi. (libras por pulgada cuadrada) de acuerdo a la norma ASTM A 500 grado C. Cada poste contiene un travesaño de apoyo, elaborado en tubo estructural  rectangular de 150 x 60 mm cal 3.175 mm, con resistencia de fluencia mínima de 50.000 psi., de acuerdo a la norma ASTM A 500 grado C, según el detalle. La estructura será soldada con arco eléctrico de electrodo revestido de penetración tipo E 6013 x 1/8” inicialmente, y luego con electrodo E 7018 x 1/4” de presentación; la unión debe ser a tope, con bisel a 60º garantizando excelente penetración y el depósito del cordón en contorno, con acabado convexo. El ancho de aporte debe cumplir como mínimo con 3/8” de espesor._x000D_
Es necesario fortalecer el poste con 2 refuerzos laterales de brazo, en  platina H.R. de 3/16” y un refuerzo central en platina H.R. de 3/8”_x000D_
La tapa paral, los refuerzos laterales y el refuerzo central se unen a la estructura, mediante soldadura eléctrica de electrodo revestido de 1/8”, tipo filete, con depósito en contorno convexo. El ancho de filete debe ser, como mínimo de 1/4”._x000D_
El poste tiene 12 tramos de varilla redonda corrugada de ¾” x 400 mm, soldadas mediante electrodo revestido E 6013 x 1/8” de tipo filete, con ancho de filete de ¼”_x000D_
Detalles del Tablero : Fabricado en lámina acero metálica H.R. o (laminada en caliente) A -36, cal 12 con dimensiones de acuerdo al plano de detalles. El color debe ser blanco liso brillante con espesor de capa mínimo de 3 mils._x000D_
El tablero debe llevar las franjas reglamentarias, en color negro liso brillante con capa mínima de 3 mils._x000D_
El tablero se reforzará en la zona posterior, con platinas en U, según se muestra en el detalle, las cuales además de rigidizar la estructura, servirán como puntos de apoyo, para la conexión que se hará con tornillos y tuercas de 1” zincados de grado 8._x000D_
El aro antivandálico anclado a la estructura principal debe ser doble y fabricado con elementos de una sola pieza soldada._x000D_
Este elemento tendrá un diámetro interior de 45 cm y se construirá con varilla redonda de 5/8”, soldada con ocho (8) cordones de soldadura eléctrica de 5 cm de longitud, para lo cual se debe utilizar electrodo E6013. Además, se debe soldar al aro una platina de 1” x 3/16”, curvada del mismo diámetro._x000D_
El aro se soportará a través de la platina de 3/16”, según se indica en los planos, con junta atornillada al brazo inferior; con cuatro(4) pernos de 1” por 3”, grado 8._x000D_
Los tornillos se fijarán de tal manera que no puedan volver a ser retirados, para lo cual , se usarán trabas químicas o puntos de soldaduras debidamente autorizadas por el interventor.</t>
  </si>
  <si>
    <t>El juego consta de dos (2) parales, fabricados en tubo redondo estructural galvanizado de 2” cal 2.5 mm y capa de zinc mínima de 80 micras (µm)._x000D_
Insertadas en camisas cilíndricas, elaboradas en tubo redondo de 2 ½” cal 2.5 mm, de acuerdo al detalle:_x000D_
En la parte superior, se sueldan tapas circulares cal 1.9 mm de 60 mm de diámetro, a tope con soldadura E 6013 de 1/8”, en contorno con acabado esmerilado._x000D_
Los parales desmontables deben estar provistos de dos (2) argollas galvanizadas de ¼”, con diámetro interno de 2”. Se unen mediante soldadura eléctrica de electrodo revestido E 6013 con terminación en filete, depósito en contorno convexo. Ancho de filete mínimo de 1/8”_x000D_
Acabado superficial_x000D_
El procedimiento de acabado final en el elemento, debe cumplir los requisitos descritos a continuación:_x000D_
• Limpieza mecánica de la superficie_x000D_
Se realiza con gratas circulares, cepillos con cerdas metálicas o cinceles, para quitar residuos e incrustaciones metálicas como esquirlas de soldadura._x000D_
Adicional, el metal recién galvanizado, generalmente presenta gran tersura o falta de rugosidad, que puede impedir la adherencia con el recubrimiento protector, por lo que se debe efectuar una limpieza SSPCSP- 7 para asegurar buen acople y por tanto buena adherencia con el recubrimiento a aplicar; éste tipo de limpieza, utiliza abrasivos a presión para preparar superficies metálicas que tengan una cantidad mínima de escoria, oxidación y otros contaminantes, se conoce generalmente como “Ráfaga” y consiste en una limpieza muy superficial que permite que algunas incrustantes y sobre capas de zinc adquieran rugosidad._x000D_
• Decapado químico_x000D_
Es necesario cumplir los siguientes pasos para optimizar el acabado final de la pieza a recubrir:_x000D_
• Sumergir el material de acero en un baño de hidróxido sódico acuoso, a temperatura ambiente, para ablandar impurezas en el material._x000D_
• Enjuagar con agua a presión el material, para retirar las impurezas._x000D_
• Desengrasar el material con disolventes y detergentes._x000D_
• Enjuagar con agua a presión el material, para arrastrar partículas de óxidos disueltos._x000D_
• Sumergir el material de acero limpio y desengrasado, en un baño de acido sulfúrico inhibido, durante un periodo de 2 a 8 horas y a temperatura ambiente, para evitar un sobre decapado._x000D_
• Enjuagar con agua a presión y adicionar una solución neutralizante, como amoniaco diluido, para conseguir un pasivado en el elemento._x000D_
• Secar el material a temperatura ambiente._x000D_
• Fosfatizado_x000D_
El siguiente proceso es realizar un recubrimiento por conversión, donde el elemento es sometido a un baño ácido de fosfato de zinc o de hierro (Fosfatizado), en la que se que cambia la naturaleza física y química del material, transformándola en una superficie inerte y uniforme, neutralizando y sellando de esta manera la pieza a tratar._x000D_
Es necesario realizar este proceso con el fin de mejorar la adherencia, minimizar la oxidación y mejorar la resistencia a la corrosión general de la pieza final._x000D_
• Aplicación de pintura electrostática y curado_x000D_
Se debe emplear cabinas de pintura libre de partículas contaminantes y equipo de pintura en óptimas condiciones de uso. Después de aplicada la pintura en la superficie, esta debe tener un curado a 180°C y así, garantizar su adherencia. El espesor final de capa de pintura como mínimo debe ser de 3 mils, correspondiente a 75 micras (µm), aproximadamente._x000D_
El color a emplear debe ser en polvo seco de tipo poliéster para exteriores Rall blanco liso brillante._x000D_
Instalación :_x000D_
Se funden las camisas cilíndricas de 2 ½” embebidas 500 mm en un dado de concreto a 2500 psi, de 300 x 300 x 700 mm de acuerdo al detalle._x000D_
Los parales serán desmontables y se instalaran una vez sean requeridos</t>
  </si>
  <si>
    <t>Medidas profesional estandar. No.5</t>
  </si>
  <si>
    <t>Señales en Acrilico cal 3 mm de espesor con impresión digital directa a full color con tintas uv de alta calidad tamaño 25 x 50 cm.</t>
  </si>
  <si>
    <t>Señal fabricada en acrílico mónomero puro material 100% de alta calidad calibre 3mm color cristal tamaño 33*30 cm con texto corte laser color a convenir l incluye cinta doble faz para pegar a la pared</t>
  </si>
  <si>
    <t>Señales en poliestireno cal 2 mm de espesor con impresión digital directa a full color con tintas uv de alta calidad tamaño 20 x 40 cm.</t>
  </si>
  <si>
    <t>Señales en Acrilico cal 3 mm de espesor con impresión digital directa a full color con tintas uv de alta calidad tamaño 120 x 30 cm.</t>
  </si>
  <si>
    <t>Señal fabricada en acrílico mónomero puro material 100% de alta calidad calibre 3 mm color cristal tamaño 30*150cm decorada con impresión digital incluye cinta doble faz para pegar a la pared</t>
  </si>
  <si>
    <t>Presentación general del parque, presentación de los diferentes escenarios_x000D_
y servicios, así como su ubicación y senderos._x000D_
Localización urbana, con vías aledañas y radio de acción de una a dos_x000D_
cuadras. Pictogramas en color para la ubicación de servicios y escenarios_x000D_
deportivos. Apto para parques con forma alargada vertical._x000D_
Especificación técnica, amablemente adjunto el Capitulo 10 correspondiente a mobiliario y señalización.  página 171</t>
  </si>
  <si>
    <t>PENDON EN BANNER DE 13 ONZAS REFORZADO CON OJALETES, IMPRESIÓN DIGITAL 4 X 0 TINTAS (600 X 50 CM).</t>
  </si>
  <si>
    <t>Señal fabricada en acrílico mónomero puro material 100% de alta calidad calibre 3mm color cristal tamaño 20*25 cm con texto corte laser color a convenir l incluye cinta doble faz para pegar a la pared</t>
  </si>
  <si>
    <t>Señales en Acrilico cal 3 mm de espesor con impresión digital directa a full color con tintas uv de alta calidad tamaño 20 x 25 cm._x000D_
IGUAL CIO 103778</t>
  </si>
  <si>
    <t>Señal de emergencia fabricada en acrílico mónomero puro material 100% de alta calidad calibre 5mm color cristal tamaño 40*40 cm con texto grabado laser laser color negro con caja superior donde incluye cinta led y fuente</t>
  </si>
  <si>
    <t>Señales enAcrilico cal 3 mm de espesor con impresión digital directa a full color con tintas uv de alta calidad tamaño 20 x 40 cm.</t>
  </si>
  <si>
    <t>Identificación de servicios o escenarios deportivos, con nombre del mismo_x000D_
y pictograma, que hace referencia al conjunto de pictogramas presentado_x000D_
en el plano de ubicación general. Distancias de lectura entre 3 y_x000D_
20 metros. Incluye las normas y recomendaciones de uso del escenario o_x000D_
servicios, que ayudan a evitar accidentes o deterioro y maltrato de las instalaciones._x000D_
La definición de la información para estas normas y recomendaciones,_x000D_
debe definirlas la Entidad según el escenario o servicio a definir._x000D_
Especificación técnica, Capitulo 10 correspondiente a mobiliario y señalización. página 170</t>
  </si>
  <si>
    <t>SUMINITRO SEÑAL PUNTO DE ENCUENTRO_x000D_
Tubo redondo diámetro 2" Agua Negra e=1,5mm_x000D_
Lamina galvanizada Cal. 20_x000D_
Película U.V. información_x000D_
Pintura electrostática</t>
  </si>
  <si>
    <t>Señal fabricada en acrílico mónomero puro material 100% de alta calidad calibre 3mm color cristal tamaño 95*25 cm con texto corte laser color a convenir</t>
  </si>
  <si>
    <t>Señales en Acrilico cal 3 mm de espesor con impresión digital directa a full color con tintas uv de alta calidad tamaño 20 x 25 cm._x000D_
IGUAL CIO 103770</t>
  </si>
  <si>
    <t>Señales en Acrilico cal 3 mm de espesor con impresión digital directa a full color con tintas uv de alta calidad tamaño 20 x 25 cm.</t>
  </si>
  <si>
    <t>Señales en Acrilico cal 3 mm de espesor con impresión digital directa a full color con tintas uv de alta calidad tamaño 20 x 25 cm._x000D_
IGUAL CIO  103784</t>
  </si>
  <si>
    <t>Señales en Acrilico cal 3 mm de espesor con impresión digital directa a full color con tintas uv de alta calidad tamaño 20 x 25 cm._x000D_
IGUAL CIO 103780</t>
  </si>
  <si>
    <t>JUEGO EN MADERA PINO PATULA IMUNIZADO  QUE CONTINE DESLIZADERO EN FIBRA DE VIDRIO, PASAMANOS, TUNEL EN FIBRA DE VIDRIO, DOS UNIDADES DE COLUMPIOS EN FIBRA DE LONA , JUEGO DE TRAPECIO, JUEGO DE ARGOLLAS ,ESCALERA EN SOGA Y MADERA . PARALES EN MADERA DE DIAMETRO DE 4" PARA PASAMANOS , COLUMPIOS Y Ø3 PULGADAS PARA LA PARTE DE TUNEL ; Y RODAMIENTOS CON DOBLE BUJE ACERADO Y TORNEADO.</t>
  </si>
  <si>
    <t>El asador esta compuesto por:			_x000D_
1. Dos parrillas compuestas cada una por 25 varillas de 5/8", distanciadas entre si en la parte delantera mínimo 9 cm y en la parte de atrás mínimo 11 cm.; adicionalmente la parrilla superior se debe reforzar en el centro de la luz de manera transversal con una varilla de 5/8" mínimo, que cubra la longitud toal del asador y la parrilla inferior con dos varillas de 5/8" mínimo, que se deben distribuir de manera uniforme en la distancia, es decir de manera aproximada cada tercio de la distancia.		_x000D_
			_x000D_
2. Una lamina debajo de la segunda parrilla, distanciada mínimo 6 cm. Esta lamina cuenta con un doblez o babero en la parte delantera y en el resto del perimetro esta apoyada y soldada en un angulo.			_x000D_
			_x000D_
3.  Las dos parrillas y la lamina cuentan con una leve inclinacion que facilita el drenaje del agua en caso de lluvias disminuyendo asi la corrosion.		_x000D_
4. Cuatro patas construidas en tuberia galavanizada rigidizadas entre si  en la parte inferior a la altura del suelo con una varilla de 1" mínimo y soldadas de manera continua a la lamina inferior del asador. Una vez instalado el asador, estas patas se deben pintar con pintura negra resistente a los diferentes factores a los que estará expuesto este elemento.			_x000D_
			_x000D_
5. La altura libre entre el suelo y la parte superior del asador es de 85 cm, la longitud de anclaje es de 70 cm. Mínimo, en la parte inferior de las patas de deben soldar varillas de 5/8" mínimo como refuerzon transversales que impidan la rotacion del elemento.			_x000D_
			_x000D_
6. Los diametros, distancias, calibres y demas componentes del elemento deben ovedecer al modelo visto en campo. Esta ficha corresponde a una guia para la elaboracion del asador, NO EXIME al fabricante de la responsabilidad de elaborar el elemento según el modelo dispuesto en el parque la Florida, visitado el dia 29 de mayo de manera conjunta entre el supervisor del IDRD, La Interventoria, Consorcio Gama y el Fabricante. Ante cualquier inquietud o duda, el fabricante debe revisar el modelo de campo y de ser necesario se realizará la consulta al cliente para garantizar entera satisfaccion del mismo y el recibo del producto.								_x000D_
								_x000D_
							_x000D_
7. Tanto los asadores de reparacion como los nuevos deben cumplir 100% con las especificaciones indicadas anteriormente; a fin de evitar nuevos inconvenientes se solicita entregar lo antes posible uno de los asadores reparados y uno de los asadores nuevos como muestra, para ser revisada y avalada de manera previa por la Interventoria y el IDRD.</t>
  </si>
  <si>
    <t>PRECIO X ML =$14..900 CON IVA. SE TOMA L(Promedio=1.75m) Un=$26.075,oo</t>
  </si>
  <si>
    <t>Nota 26Ago21 **NO USAR** En correo del 24Ago21 STP-Oscar Mayorga solicita colocar nota de No Usar.</t>
  </si>
  <si>
    <t>Bandejas en lámina galvanizada cal. 18 (Sin estructura de valla).</t>
  </si>
  <si>
    <t>EL PRECIO ACTUALIZADO CORRESPONDE A UN REGISTRO IMPORTADO DE 150 PSI._x000D_
25-FEB. CORRESPONDE A VALVULA EN PVC.</t>
  </si>
  <si>
    <t>Señal fabricada en poliestireno materila de alto impacto calibre #60 color blanco tamaño 95*25cm decorada con impresión digital y vinilo fotoluminicente con cinta doble faz para pegar a la pared</t>
  </si>
  <si>
    <t>TORNILLO  HEXAGONAL GRADO 2 ZINCADO DE 1/2 X 10" CON DOS ARANDELAS Y TUERCA DE SEGURIDAD</t>
  </si>
  <si>
    <t>EL PRECIO COTIZADO CORRESPONDE A UNA CABLE 2/0 AWG CU XLPE 15 KV 100%</t>
  </si>
  <si>
    <t>MARCA PROCABLE</t>
  </si>
  <si>
    <t>EL PRECIO CORRESPONDE A UNA TOMA DE CAUCHO AEREA BIFASICA 20A 250V, COTIZADA EN FERRICENTROS, HOMECENTER Y EASY.</t>
  </si>
  <si>
    <t>Tubo Fluorescente T8 32w Fría 2pin Sylvania</t>
  </si>
  <si>
    <t>INCLUYE GALVANIZADO EN PLANTA= POLYYPROTEC S.A. 2678244 – Alejandra Moreno (06/04/2015) No incluye transporte de planta de galvanizado a obra.</t>
  </si>
  <si>
    <t>TUBO REDONDO</t>
  </si>
  <si>
    <t>BREAKER TACO 2 POLOS 15 AMPERIOS ENCHUFABLE DSE</t>
  </si>
  <si>
    <t>Puerta de alta seguridad, corrediza con sistema de riel al piso y guias deslizables en la parte superior, con doble hoja en lamina cold-rolled calibre 14, figurado con pasadores o puntos de cierre perimetrales moviles, reforzada con platinas de 3/16" por 2". Marco del mismo calibre con uña de anclaje. (Inluye, suministro e instalacion, cerradura, ojo magico, mano de obra, herramientas equipos) Accionamiento Manual_x000D_
_x000D_
Cotizaciones 25 de marzo del 2011 (Ârea Tècnica IDRD)_x000D_
_x000D_
-MULTIMAX 4 38 40 36      $   952.857/m2_x000D_
-IVEGAS      2 25 60 60       $1'030.681/m2</t>
  </si>
  <si>
    <t>Bombilla, fotocelda, brazo, collarin</t>
  </si>
  <si>
    <t>BOMBILLO METAL HALIDE DE 70W TUBULAR D/C SYLVANIA (15226)</t>
  </si>
  <si>
    <t>Bombillo de Metal Halide de 250 w Tubular - Emite Luz de Colores Blanco, Azul, Verde o Fucsia. Es Especial para Reflectores de Uso Exterior.</t>
  </si>
  <si>
    <t>Bombillo de Metal Halide de 400w Tubular - Emite Luz de Colores Blanco, Azul, Verde o Fucsia. Es Especial para Reflectores de Uso Exterior.</t>
  </si>
  <si>
    <t>EL VALOR COTIZADO EL 09/06/2014 CORRESPONDE A UNA LUMINARIA 1000W 220V, INCLUYE FOTOCELDA Y BOMBILLO, SEGUN LA INFORMACION DEL PROVEEDOR ESTE TIPO DE LUMINARIA NO NECESITA BRAZO.</t>
  </si>
  <si>
    <t>Fischer Chazo expansivo 3/8 pulgada (0,95 cm ancho) x 3 pulgadas(7,62 cm largo)</t>
  </si>
  <si>
    <t>LAVAPLATOS SENCILLO EN ACERO IXOXIDABLE PLATEADO RECTANGULAR DE SOBREPONER.</t>
  </si>
  <si>
    <t>Incluye desague y canastilla</t>
  </si>
  <si>
    <t>LOSETA PREPULIDA LISTON (30X30)FONDO ROJO_x000D_
_x000D_
LOS. CTO.PREP.ARCOB.ROJO / Código: 135016082 - (Prov. Ref. ALFA)_x000D_
FORMATO 30 X 30_x000D_
_x000D_
Loseta vibro prensada para piso de exteriores tipo Idu en diversos colores. Producto de alta resistencia mecánica sugerido para espacios públicos de alto tráfico</t>
  </si>
  <si>
    <t>Aislamiento primario y secundario para baja, media y alta tension_x000D_
_x000D_
Atributo 	Detalle_x000D_
Tipo 	Cinta de Caucho_x000D_
Características 	Elongacion 1000%-Hasta 69 kV_x000D_
Material 	Caucho_x000D_
Uso 	Aislamiento primario y secundario para baja, media y alta tension_x000D_
Ancho 	18 mm_x000D_
Largo 	9.1 m_x000D_
Norma técnica 	RETIE_x000D_
Color 	Negra</t>
  </si>
  <si>
    <t>Soldadura epóxica de dos componentes (EPOTOC L O  SIKADUR 32 PRIMER L) _x000D_
 soldadura epóxica de dos componentes, con prolongado tiempo de colocación, ideal para adherir concreto nuevo a viejo o endurecido en zonas donde las temperaturas del medio son severas. Se recomienda como adherente de morteros de cemento o epóxicos, en la reparación de elementos estructurales. _x000D_
_x000D_
PRESENTACIÓN POR 4 KG.</t>
  </si>
  <si>
    <t>Pintura electrostática, doble bandeja, y puerta de seguridad.</t>
  </si>
  <si>
    <t>Arco móvil para canchas Pony elaborado en tubería galvanizada de 2”y 1 ½ “ calibre 2 mm, acabado final con pintura electrostática blanca, color blanca, no incluye malla. Dimensiones: H= 1.0 m ancho= 1.20 m Profundidad= 0.50 m</t>
  </si>
  <si>
    <t>Regadera Saona Redonda 8 pulgadas con Brazo 40 cm Cromo - Negra Stretto.</t>
  </si>
  <si>
    <t xml:space="preserve"> Mayo de 2013 En mayo de 2013, la variación del Índice de Precios al Consumidor - IPC fue 0,28%, tasa inferior en -0,02 puntos porcentuales a la registrada en mayo de 2012 cuando fue 0,30%. En lo corrido del año el índice reportó una variación de 1,49%, mientras que para los últimos 12 meses la variación fue de 2,00%.SE REALIZA INCREMENTO DEL 2% (IPC) DE ACUERDO A LA INFLACIÓN CORRIDA DE LOS ULTIMOS 12 MESES - 06/06/2013. SE REALIZA INCREMENTO DEL 1.94% (IPC) DE ACUERDO A LA INFLACIÓN CORRIDA DE LOS ULTIMOS 12 MESES - 13/03/2014. SE REALIZA INCREMENTO DEL 3.66% (IPC) DE ACUERDO A LA INFLACIÓN CORRIDA DE LOS ULTIMOS 12 MESES -09/03/2015 SE REALIZA INCREMENTO DEL 5.75% (IPC) DE ACUERDO A LA INFLACIÓN CORRIDA DE LOS ULTIMOS 12 MESES -23/01/2017  SE REALIZA INCREMENTO DEL 4.09% (IPC) DE ACUERDO A LA INFLACIÓN CORRIDA DE LOS ULTIMOS 12 MESES -19/02/2018.      2019 SE REALIZA INCREMENTO DEL 3.18%(IPC) DE ACUERDO A LA INFLACION CORRIDA DE LOS ULTIMOS 12 MESES - DIC 2018. 2020 SE REALIZO INCREMENTO 3.41% 2019 AÑO CORRIDO .     2021 SE REALIZO INCREMENTO DE ACUERDO AL VALOR CIO AJUSTADO QUE CONTEMPLA VALORES HISTORICOS TENIENDO EN CUENTA QUE EL IPC A DICIEMBRE DE 2020 FUE DE 1.61% , TAMBIEN SE AJUSTA LA UNIDAD DE MEDIDA TENIENDO EN CUENTA QUE EL HISTORICO DE CIO ESTABA EN DIA Y NO POR UNIDAD </t>
  </si>
  <si>
    <t>Incluye un (1) recorrido, escoltas y paleteros.</t>
  </si>
  <si>
    <t>TIPO PASIVO - PUNTA PENTAPOLAR_x000D_
_x000D_
DEFINICIÓN_x000D_
_x000D_
Es un dispositivo elemental, de captación de las descargas electroatmosféricas (rayos)._x000D_
Su radio de protección es reducido comparado con el de los pararrayos IONIZANTES del tipo P.D.C._x000D_
_x000D_
APLICACIONES_x000D_
_x000D_
Se le emplea en la protección de :_x000D_
* Antenas de radio, televisión, telefonía celular y otras montadas en torres metálicas._x000D_
* Transformadores montados en postes de madera, concreto o metálicos._x000D_
* Puentes, tanques de depósito, cercas, vallas y estructuras metálicas en general, expuestas en campo abierto._x000D_
_x000D_
NOTA: Para proteger edificaciones de mayor área será necesario construir en su cubierta una jaula o "JAULA DE FARADAY" empleando para ella, varias de estas puntas conectadas entre si formando un anillo, con sus respectivas bajantes y tomas de tierra._x000D_
_x000D_
En su instalación, así como en la elaboración y tratamiento conductivo de su malla de PUESTA A T IERRA, se deben apl icar las normativas internacionales de seguridad y protección eléctrica._x000D_
_x000D_
CARACTERÍSTICAS TÉCNICAS_x000D__x000D_
Modelo..................................................Americano_x000D_
Marca....................................................WESTON_x000D_
Material.................................Acero Inoxidable_x000D_
Longitud.................................................38 cmts._x000D_
Recubrimiento.............................NO REQUIERE_x000D_
Terminal de conexión...........para cable AWG2/0</t>
  </si>
  <si>
    <t>Elemento de protección para evitar el acceso a personas no autorizadas al sistema de funcionamiento de las cámaras de vigilancia ciudadana .Las coronas van instaladas y fijas a postes de concreto._x000D_
Por lo general la corona antiescalatoria va instalada a una altura de 10 mts , sobre el nivel de terreno._x000D_
_x000D_
Normalmente esta estructura de seguridad es utilizada en lo alto de los postes eléctricos, para impedir que personas puedan quitar las cámaras u objetos instalados en estos postes._x000D_
_x000D_
El diseño estándar de la estructura es de 12 puntas metálicas apuntando a diferentes direcciones como se muestra en la imagen. se puede realizar la construcción de acuerdo a su necesidad ya sea con mas o menos puntas, donde va recubierta con pintura electrostática del color deseado(cualquier color que se adapte a su necesidad) para mayor durabilidad del producto._x000D_
_x000D_
Fabricado con puntas de varilla y anillo en platina de 316*1 y media pulgadas_x000D_
_x000D_
? Corona en platina HR ASTM-A36. De 2”x3/16._x000D_
? Varilla en acero de 36.000psi. DE 1/2X 40 CMS. Con 3° de inclinación hacia abajo._x000D_
? Tornillos de ajuste SAE grado No.5._x000D_
? Soldadura MIG-WA._x000D_
? Galvanizado por inmersión en caliente (HOT-DIP GALVANIZED) según norma ANSI C 80.1._x000D_
_x000D_
? DIMENSIONES:_x000D_
? Collarín de 180mm”._x000D_
? 12- 16 Varillas de 40 cms o según requerimiento._x000D_
? Tornillos de ajuste de 5/8”x2.1/2</t>
  </si>
  <si>
    <t>Fijadores de roscas LOCTITE_x000D_
_x000D_
Los fijadores de roscas LOCTITE son una potente alternativa a los fijadores mecánicos. Ya sean permanentes o desmontables, los fijadores de roscas reducen los costes de reparación y fabricación porque previenen el aflojamiento de las roscas, la corrosión y la rotura de piezas._x000D_
_x000D_
Los fijadores de roscas LOCTITE evitan el autoaflojamiento y aseguran cualquier tornillería roscada contra vibraciones e impactos. Son productos líquidos que rellenan la holgura entre los filetes de las roscas. Utilizados para el ensamblaje de elementos roscados, los fijadores de roscas LOCTITE aseguran el montaje de forma permanente, eliminando además la corrosión por frotamiento, creando una unión_x000D_
solidaria entre las partes._x000D_
_x000D_
Los fijadores de roscas LOCTITE son adhesivos monocomponentes líquidos y semisólidos. Curan a temperatura ambiente formando un plástico termoestable sólido y duro cuando se aplican entre superficies de acero, aluminio, latón y muchos otros metales. Curan en ausencia de aire. El adhesivo rellena completamente las holguras que hay entre los filetes de rosca, para fijar roscas y juntas.</t>
  </si>
  <si>
    <t xml:space="preserve">este componente ya tiene el pigmento incluido </t>
  </si>
  <si>
    <t xml:space="preserve">ste componente ya tiene el pigmento incluido </t>
  </si>
  <si>
    <t>el pigmento ya esta incluido en los insumos 104177 y 104178</t>
  </si>
  <si>
    <t>SOLO SUMINISTRO Nota 30Ago21: la especificaciòn solo la ofrece Maderplast. Otros proveedores ofrecen otros % en componentes y otra medida.</t>
  </si>
  <si>
    <t>COTIZACION A TODO COSTO MADERPLAST-SEPT-7-2011</t>
  </si>
  <si>
    <t>DOBLE TUERCA.</t>
  </si>
  <si>
    <t>DOS ORIFICIOS EN 3/8"</t>
  </si>
  <si>
    <t>NOTA SE CAMBIÓ DE CORTE CON LASSER A CORTE CON TUTEADORA POR SER MAS COMERCIAL Y ECONÓMICO.</t>
  </si>
  <si>
    <t>TUBO ESTRUCTURAL RECTANGULAR / ASTM A-500 Grado C</t>
  </si>
  <si>
    <t>SUMIN+INSTAL+ANDAMIO</t>
  </si>
  <si>
    <t>SEGUN COTIZACION COLEMPAQUES</t>
  </si>
  <si>
    <t>incluye transporte a la obra</t>
  </si>
  <si>
    <t>Valor 2024 del nivel en alquiler cotizado. ESPECIFICACIONES: Óptica 32 X, Precisión 1 mm, Rango de trabajo &gt;+- 15’, IP 55, Temperatura de operación – 30°C + 75°C. INCLUYE: 1 Trípode metálico de doble seguro, 1 Mira topográfica, divisiones al milímetro y ojo de pollo, 1 Estuche rígido de transporte, 1 Morral en lona, 1 Certificado de calibración.</t>
  </si>
  <si>
    <t>Altura Max 82m QMax 135Gl/min</t>
  </si>
  <si>
    <t>2020HHE-10-3</t>
  </si>
  <si>
    <t>ACERO INOXIDABLE-RECALIBRABLE</t>
  </si>
  <si>
    <t>Año 2024 - IPC Incremento 9,28 %</t>
  </si>
  <si>
    <t>08-Abr-2019 Suministro e instalación de espejo de 5mm, con perfil en aluminio de 1", con bordes pulidos y brillados.</t>
  </si>
  <si>
    <t xml:space="preserve">08/09/2021: Cios 107649 y 104284 iguales. Se actualizan todos. </t>
  </si>
  <si>
    <t>Taza Institucional elongado, sin asiento, color blanco, conexión por encima, de bajo consumo 4,8 litros, Importado marca Vitomex._x000D_
_x000D_
Ref. 26-AA-SVC1002V</t>
  </si>
  <si>
    <t>29-MAR-2019 Grifería lavamanos push de pared, Leed, cromada, cierre automático en 6 segundos, caudal de 1.8 Litros/Minuto, en 14 PSI dinámico, Línea pressmatic 120. Importado Docol. REF. 4-AA-00595806.</t>
  </si>
  <si>
    <t>4AA-00595806</t>
  </si>
  <si>
    <t>REF: 106-AA-ACSS</t>
  </si>
  <si>
    <t>Ducha empotrada a pared tipo push de seguridad Cromo. Características generales: Diseño, funcionalidad, antivandalísmo y sistemas de seguridad en el sector público.</t>
  </si>
  <si>
    <t>INCLUYE PINT.ELECTROSTÁTICA BEIGE/NEGRA</t>
  </si>
  <si>
    <t>PERCHA EN ACERO INOXIDABLE REF. 241981 DE SOCODA O EQUIVALENTE. BAÑOS MUJERES.</t>
  </si>
  <si>
    <t>Empalmes de  Baja Tensión._x000D_
Empalmes rectos y en derivación con resina, adecuado para todo tipo de terrenos._x000D_
Usos en sistemas hasta 1000 voltios sumergibles.</t>
  </si>
  <si>
    <t>63cm interno y externo de 70cm CODENSA en hierro fundido y nucleo fundido en conccreto con cadena de seguridad (NO incluye parrilla cs 280 para tapa cs 280 en varilla de 5/8 corrugada)</t>
  </si>
  <si>
    <t xml:space="preserve">Es una madera rolliza de eucalipto de 3 a  8 mts. USOS: Correas para tejados livianos, varas para plástico de invernaderos, obras, cerramientos, tejados en teja metálica o zinc. </t>
  </si>
  <si>
    <t>Año 2018: Incremento 5.9%.     Año 2019: Incremento 6.00%.       Año 2020: Incremento 6.00%.  Año 2021: Incremento 3.5% Construdata 2017 para 104326: LINIERO ELECTRICO CON CERTIFICAC+PRESTACIONES: $65.104 día antes de prestaciones el calculo con prestaciones se realiza con cuadro de actualización de mano de obra del ACEE. Fuente: https://issuu.com/legissa/docs/construdata_ed_188  página  76.         Nota: 08JUn22: Se toma el equivalente DIA OFICIAL ELECTRICA ESPECIALIZADA TIPO 3 CON P Construdata Junio 2022.</t>
  </si>
  <si>
    <t>LAMINA CALL ROLLED CAL.20 CON ELEMENTOS CERTIFICADOS SIN VIDRIO</t>
  </si>
  <si>
    <t>Textura rustica- 40x40cm</t>
  </si>
  <si>
    <t>Señal Plano Ubic Parque (0.90x1.20m) 1 cara (PGLH)_x000D_
Presentación general del parque, presentación de los diferentes escenarios y servicios, así como su ubicación y senderos._x000D_
Localización urbana, con vías aledañas y radio de acción de una a dos  cuadras. Pictogramas en color para la ubicación de servicios y escenarios  deportivos. Apto para parques con forma alargada horizontal_x000D_
_x000D_
Se compone de dos (2) parales elaborados en tubo redondo estructural galvanizado con diámetro nominal de 2” cal 2.5 mm y un pánel informativo fabricado en lamina C.R. cal 18 de acuerdo a los planos especificados._x000D_
• Acabado superficial_x000D_
El procedimiento de acabado final en el elemento debe cumplir los siguientes_x000D_
requisitos descritos a continuación:_x000D_
• Limpieza mecánica de la superficie_x000D_
• Se realiza con gratas circulares, cepillos con cerdas metálicas o cinceles, para quitar residuos e incrustaciones metálicas como esquirlas de soldadura._x000D_
• Adicional, el metal recién galvanizado generalmente presenta gran tersura o falta de rugosidad que puede impedir la adherencia con el recubrimiento protector, por lo que se debe efectuar una limpieza SSPC-SP-7 para asegurar buen acople y por tanto buena adherencia con el recubrimiento a aplicar; éste tipo de limpieza, utiliza abrasivos a presión para preparar superficies metálicas que tengan una cantidad mínima de escoria, oxidación y otros contaminantes, se conoce generalmente como “Ráfaga” y consiste en una limpieza muy superficial que permite que algunas incrustantes y sobrecapas de zinc adquieran rugosidad._x000D_
• Decapado químico_x000D_
Es necesario cumplir los siguientes pasos para optimizar el acabado final de la pieza a recubrir:_x000D_
• Sumergir el material de acero en un baño de hidróxido sódico acuoso, a temperatura ambiente, para ablandar impurezas en el material. _x000D_
• Enjuagar con agua a presión el material para retirar las impurezas._x000D_
• Desengrasar el material con disolventes y detergentes._x000D_
• Enjuagar con agua a presión el material, para arrastrar partículas de óxidos disueltos._x000D_
• Sumergir el material de acero limpio y desengrasado en un baño de acido sulfúrico inhibido durante un periodo de 2 a 8 horas y a temperatura ambiente, para evitar un sobre decapado._x000D_
• Enjuagar con agua a presión y adicionar una solución neutralizante, como amoniaco diluido, para conseguir un pasivado en el elemento._x000D_
• Secar el material a temperatura ambiente._x000D_
• Fosfatizado_x000D_
El siguiente proceso es realizar un recubrimiento por conversión, donde el elemento es sometido a un baño ácido de fosfato de zinc o de hierro (Fosfatizado), en la que se que cambia la naturaleza física y química del material, transformándola en una superficie inerte y uniforme, neutralizando y sellando de esta manera la pieza a tratar. Es necesario realizar este proceso, con el fin de mejorar la adherencia, minimizar la oxidación y mejorar la resistencia a la corrosión general de la pieza final._x000D_
• Aplicación de pintura electrostática y curado Se debe emplear cabinas de pintura libre de partículas contaminantes y equipo de pintura en óptimas condiciones de uso. Después de aplicada la pintura en la superficie, ésta debe tener un curado a 180°C y así garantizar su adherencia. El espesor final de capa de pintura como mínimo debe ser de 3 mils, correspondiente a 75 micras (µm), aproximadamente. El color a emplear debe ser en polvo seco de tipo poliéster para exteriores, verde Ral 6028._x000D_
8.3 MATERIALES_x000D_
Soldadura tipo MIG ER70S - 6 0,9 mm._x000D_
Tubo redondo estructural, galvanizado en caliente de 2 cal 2.5 mm _x000D_
8.4 ENSAYOS DE LABORATORIO_x000D_
Se debe contemplar los siguientes ensayos de laboratorio cuando lo requiera el Interventor:_x000D_
• Espesor de las paredes del tubo con pie de rey; mínimo de 2.5 mm de espesor._x000D_
• El galvanizado en caliente de las piezas, debe cumplir la norma ASTM B6 SHG y se solicitará ensayos de apariencia superficial, adherencia y espesor del galvanizado. Espesor mínimo de capa de zinc_x000D_
80 micras (µm)._x000D_
• Espesor de la pintura con prueba de ecómetro. Capa mínima total de 3 mils._x000D_
• Adherencia de la pintura por ensayo de corte enrejado._x000D_
• Ensayo de soldadura no destructiva por ultrasonido con un detector de fallas portátiles y un palpador angular._x000D_
• Dimensiones del elemento de acuerdo al plano de Especificaciónes._x000D_
8.5 TOLERANCIAS_x000D_
• Tolerancia en verticalidad estructura: ± 5 mm en longitud de 3000 mm = ± 0.1º._x000D_
• Tolerancia en horizontalidad: ± 5 mm en longitud de 1000 mm = ± 0.28º._x000D_
• Tolerancia en longitud de tubería: ± 8 mm._x000D_
• Tolerancia en espesor de tubería: ± 10 %._x000D_
• Tolerancia en diámetro de tubería: = ± 0.75 %._x000D_
• Tolerancia espesor de pintura: ± 10%._x000D_
• Tolerancia espesor de galvanizado: ± 10%.</t>
  </si>
  <si>
    <t>Higuerilla Rojo h:1.20mt $18.600/und                                                                                                                                                                              Transporte: $6.000+Iva=$7.140/und</t>
  </si>
  <si>
    <t>Material sum9inistrado por Contratista ULEX S.A.S. TEL. 5046089</t>
  </si>
  <si>
    <t>Pagante PU para caucho LLanta Reciclada</t>
  </si>
  <si>
    <t>Utilizado en Piso LLanta Reciclada</t>
  </si>
  <si>
    <t>Usado para Piso en Llanta Reciclada</t>
  </si>
  <si>
    <t>Piso en Llanta reciclada</t>
  </si>
  <si>
    <t>SE REFIERE UN GABINETE PARA RACK QUE INCLUYE UNA MULTITOMA DE 8 SERVICIOS</t>
  </si>
  <si>
    <t>ROY Y ALPHA</t>
  </si>
  <si>
    <t>ESTE VALOR CORRESPONDE A UNA PLATAFORMA MONTADA SOBRE CAMION TIPO BRAZO, ALTURA MAXIMA 20METROS,_x000D_
SE ACTUALIZA CON ICCP Equipos 2,39 - 2017</t>
  </si>
  <si>
    <t>Rosca-40 (Formato pequeño).</t>
  </si>
  <si>
    <t>CODIGO NTC 2017-2018</t>
  </si>
  <si>
    <t>EL VALOR DE LA COTIZACION DEL 11/06/2014 CORRESPONDE A UNA PUERTA SENCILLA, SIN CHAPA Y SIN DIVISOR, CON HOJA BATIENTE, INCLUYE MARCO._x000D_
25-FEB-2019 Se cotiza para puerta de 1 x 2.20 m.</t>
  </si>
  <si>
    <t>Tipo: Tanques cónicos para almacenamiento de agua._x000D_
Contiene: Tapa, tanques y accesorios de entrada y de salida._x000D_
Características: Doble capa, una Capa exterior en negro o azul para evitar el paso de los rayos ultravioleta, otra capa interior clara en tanques negros para facilitar la inspección de líquidos y oscura en tanques de color para prevenir crecimiento de microorganismos._x000D_
Capacidad: 2000 Litros._x000D_
Color: Negro. capa UV._x000D_
Medidas Tanque: ancho 1520 mm x Alto 1550 mm._x000D_
Medidas Tapa: ancho 1585mm x Alto 280 mm._x000D_
Marca: Eternit.</t>
  </si>
  <si>
    <t>INCLUYE TRANSPORTE DESDE CANTERA EN SIBATE</t>
  </si>
  <si>
    <t>INCLUYE : EQUIPO+TRANSPORTE+CARGUE Y RETIRO+MANO DE OBRA PARA PROCESO. NO INCLUYE CONCRETO Y ACERO DE FEFUERZO.</t>
  </si>
  <si>
    <t>BRONCE+CANASTILLA- ANTIGOLPE ARIETE.</t>
  </si>
  <si>
    <t>Falta descripción técnica del elemento.</t>
  </si>
  <si>
    <t>Acero al carbono tipo Q235A (acero laminado en caliente)_x000D_
Estructura de biomecánica en la ronda principal 127mm. Estructura secundaria en tubo redondo 2" en la hoja doblada 14 mínima de perfil._x000D_
Corte de tubo por láser, elaborado sobre la base de montaje de equipos de hierro._x000D_
Tornillo 3/4x1"  tuerca galvanizada, base con brida superior e inferior 240mmx1´ con siete agujeros de fijación superior e inferior_x000D_
Estructura fabricada por sistema de chorro de arena (evita corrosión)_x000D_
El cierre de  caucho especialmente desarrollado para uso externo impermeable, tope de goma, resistencia al desgarro obtenido con el peso corporal del usuario._x000D_
Pintura anticorrosión 120 micrones._x000D_
Tratamiento de superficie por 4 baños químicos secuenciales de inmersión, pintura electrostática  de poliéster apto para uso externo. _x000D_
CAPACIDAD: 1 PERSONA</t>
  </si>
  <si>
    <t>Acero al carbono tipo Q235A (acero laminado en caliente)_x000D_
Estructura de biomecánica en la ronda principal 127mm. Estructura secundaria en tubo redondo 2" en la hoja doblada 14 mínima de perfil._x000D_
Corte de tubo por láser, elaborado sobre la base de montaje de equipos de hierro._x000D_
Tornillo 3/4x1"  tuerca galvanizada, base con brida superior e inferior 240mmx1´ con siete agujeros de fijación superior e inferior_x000D_
Estructura fabricada por sistema de chorro de arena (evita corrosión)_x000D_
El cierre de  caucho especialmente desarrollado para uso externo impermeable, tope de goma, resistencia al desgarro obtenido con el peso corporal del usuario._x000D_
Pintura anticorrosión 120 micrones._x000D_
Tratamiento de superficie por 4 baños químicos secuenciales de inmersión, pintura electrostática  de poliéster apto para uso externo. _x000D_
CAPACIDAD: 2 PERSONAS SIMULTÁNEAS</t>
  </si>
  <si>
    <t>Acero al carbono tipo Q235A (acero laminado en caliente)_x000D_
Estructura de biomecánica en la ronda principal 127mm. Estructura secundaria en tubo redondo 2" en la hoja doblada 14 mínima de perfil._x000D_
Corte de tubo por láser, elaborado sobre la base de montaje de equipos de hierro._x000D_
Tornillo 3/4x1"  tuerca galvanizada, base con brida superior e inferior 240mmx1´ con siete agujeros de fijación superior e inferior_x000D_
Estructura fabricada por sistema de chorro de arena (evita corrosión)_x000D_
El cierre de  caucho especialmente desarrollado para uso externo impermeable, tope de goma, resistencia al desgarro obtenido con el peso corporal del usuario._x000D_
Pintura anticorrosión 120 micrones._x000D_
Tratamiento de superficie por 4 baños químicos secuenciales de inmersión, pintura electrostática  de poliéster apto para uso externo. _x000D_
CAPACIDAD: 4 PERSONAS SIMULTÁNEAS</t>
  </si>
  <si>
    <t>Acero al carbono tipo Q235A (acero laminado en caliente)_x000D_
Columna de acero galvanizado de 140mm y espesor de la chapa de acero de 3,5mm_x000D_
Acero al carbono tipo Q235A (acero laminado en caliente)_x000D_
Estandar GB_x000D_
Estructura fabricada por sistema de chorro de arena (evita corrosión)_x000D_
Polipropileno, polietileno, PVC_x000D_
Pintura electrostática fijada por medio de calor al horno_x000D_
CAPACIDAD: 2 PERSONAS SIMULTANEAS</t>
  </si>
  <si>
    <t>Acero al carbono tipo Q235A (acero laminado en caliente)_x000D_
Estructura de biomecánica en la ronda principal 127mm. Estructura secundaria en tubo redondo 2" en la hoja doblada 14 mínima de perfil._x000D_
Corte de tubo por láser, elaborado sobre la base de montaje de equipos de hierro._x000D_
Tornillo 3/4x1"  tuerca galvanizada, base con brida superior e inferior 240mmx1´ con siete agujeros de fijación superior e inferior_x000D_
Estructura fabricada por sistema de chorro de arena (evita corrosión)_x000D_
El cierre de  caucho especialmente desarrollado para uso externo impermeable, tope de goma, resistencia al desgarro obtenido con el peso corporal del usuario._x000D_
Pintura anticorrosión 120 micrones._x000D_
Tratamiento de superficie por 4 baños químicos secuenciales de inmersión, pintura electrostática  de poliéster apto para uso externo. _x000D_
CAPACIDAD: 1 PERSONA_x000D_
Incluye la instalacion sin los dados de concreto.</t>
  </si>
  <si>
    <t>Acero al carbono tipo Q235A (acero laminado en caliente)_x000D_
Estructura de biomecánica en la ronda principal 127mm. Estructura secundaria en tubo redondo 2" en la hoja doblada 14 mínima de perfil._x000D_
Corte de tubo por láser, elaborado sobre la base de montaje de equipos de hierro._x000D_
Tornillo 3/4x1"  tuerca galvanizada, base con brida superior e inferior 240mmx1´ con siete agujeros de fijación superior e inferior_x000D_
Estructura fabricada por sistema de chorro de arena (evita corrosión)_x000D_
El cierre de  caucho especialmente desarrollado para uso externo impermeable, tope de goma, resistencia al desgarro obtenido con el peso corporal del usuario._x000D_
Pintura anticorrosión 120 micrones._x000D_
Tratamiento de superficie por 4 baños químicos secuenciales de inmersión, pintura electrostática  de poliéster apto para uso externo. _x000D_
CAPACIDAD: 3 PERSONAS SIMULTÁNEAS</t>
  </si>
  <si>
    <t>Acero al carbono tipo Q235A (acero laminado en caliente)_x000D_
Estructura de biomecánica en la ronda principal 127mm. Estructura secundaria en tubo redondo 2" en la hoja doblada 14 mínima de perfil._x000D_
Corte de tubo por láser, elaborado sobre la base de montaje de equipos de hierro._x000D_
Tornillo 3/4x1"  tuerca galvanizada, base con brida superior e inferior 240mmx1´ con siete agujeros de fijación superior e inferior_x000D_
Estructura fabricada por sistema de chorro de arena (evita corrosión)_x000D_
El cierre de  caucho especialmente desarrollado para uso externo impermeable, tope de goma, resistencia al desgarro obtenido con el peso corporal del usuario._x000D_
Pintura anticorrosión 120 micrones._x000D_
Tratamiento de superficie por 4 baños químicos secuenciales de inmersión, pintura electrostática  de poliéster apto para uso externo. _x000D_
CAPACIDAD: 2 PERSONAS SIMULTANEAS</t>
  </si>
  <si>
    <t>PUESTO EN OBRA</t>
  </si>
  <si>
    <t>A-17015106 MARCA DOCOL</t>
  </si>
  <si>
    <t>REF:4AA-110 MARCA DOCOL</t>
  </si>
  <si>
    <t xml:space="preserve">FICHA TECNICA DE REGISTRO+FORMULARIO SDA+PLANO DE UBICACIÓN+SEGUIMIENTO HASTA EXPEDICIÓN DE CONCEPTO TÉCNICO                                                                                                                                                                                       14/12/2021:  También Incluye georeferenciación, acompañamiento de la visita por árbol y seguimiento con la Secretaria de Ambiente hasta la obtenciòn del permiso de intervenciòn silvicultural/Resolución.   INGEREC unico tercero que cotizo a la fecha.                                                                                                                              </t>
  </si>
  <si>
    <t>RUANA EN LAMINA GALVANIZADA CAL.18 (30X30CM) SOLDADA. NIPLE CON EXTREMOS ROSCADOS.</t>
  </si>
  <si>
    <t>RUANA EN LAMINA GALVANIZADA CAL.18 (30X30CM) SOLDADA</t>
  </si>
  <si>
    <t>RUANA EN LAMINA GALVANIZADA CAL.18 (30X30CM) SOLDADA. NIPLE CON EXTREMOS ROSCADOS</t>
  </si>
  <si>
    <t>Sifón en P, para lavamanos, metálico cromado Importado, Marca A&amp;A</t>
  </si>
  <si>
    <t>Desagüe con rejilla para lavamanos, sencillo, sin rebose,metálico, cromado, Marca A&amp;A_x000D_
62-AA-21060002</t>
  </si>
  <si>
    <t>62-AA-101044</t>
  </si>
  <si>
    <t>Válvula sanitaria de empotrar tipo push.6 litros por descarga. Requiere sistema de acometida entre fluxómetro y taza sanitaria. Dificulta las acciones vandálicas._x000D_
Ref 751270001 CORONA</t>
  </si>
  <si>
    <t>Valvula orinal de empotrar tipo push configurable según la presión y según la descarga del orinal. Para orinales de entrada superior de 1/2". Dificulta las acciones vandálicas._x000D_
Características y beneficios:_x000D_
Este producto cumple con los requerimientos y especificaciones exigidos por la norma NTC 1644-_x000D_
2005 (ASME A112.18.1M) y NTC 920-2007._x000D_
Válvula automática tipo push._x000D_
Ideal para ambientes públicos y de gran frecuencia de uso._x000D_
Producto que dificulta las acciones vandálicas._x000D_
Cuerpo metálico con escudo y portaescudo con acabados en cromo._x000D_
Higiénica y de fácil mantenimiento._x000D_
Con sistema de permite regular el consumo de acuerdo a la necesidad y condiciones de instalación_x000D_
(Ver graficas)._x000D_
Cuerpo para empotrar en la pared._x000D_
Producto fabricado, en su mayoría, con materiales reciclables._x000D_
Rango de funcionamiento requerido de 20 a 80 PSI._x000D_
Diámetro de punto hidráulico de ½” NPT.</t>
  </si>
  <si>
    <t>lavamanos de mesa push antivandálico_x000D_
_x000D_
Griferia lavamanos de mesa tipo push. Consumo regulable según la presión. Tiene 14 posiciones de configuración. Dificulta las acciones vandálicas._x000D_
_x000D_
Las nuevas Griferías antivandálicas push han sido desarrolladas para llevar a los ambientes institucionales una nueva propuesta de diseño, entregando a los usuarios el mejor desempeño y a las instituciones la seguridad que necesitan para sus ambientes._x000D_
_x000D_
Características y Beneficios_x000D_
• Válvula automática push metálica._x000D_
• Cierre Automático._x000D_
• Producto metálico con diseño robusto, ideal para tráfico pesado._x000D_
• Rango óptimo de funcionamiento 20 a 80 PSI._x000D_
• Pastilla para graduar tiempo._x000D_
• Higiénica y fácil de limpiar._x000D_
• Nuevo sistema de instalación con tornillos de cabeza bristol y anillo de seguridad._x000D_
• Válvula de cierre temporizada._x000D_
_x000D_
Características de funcionamiento_x000D_
• Diámetro de acometida de 1/2 pulgada NPSM._x000D_
• Soporta más de 150.000 ciclos de acuerdo a norma_x000D_
• El producto se entrega configurado de fábrica en la posición 2 del regulador.</t>
  </si>
  <si>
    <t>947120001</t>
  </si>
  <si>
    <t>Válvula mezcladora para ducha, de empotrar en la pared, conexión hidráulica 3/4" acabado metálico cromado, rangos de presión de 8 a 40 m.c.a., Importada, Marca Docol_x000D_
Válvula pressmatic. Importado DOCOL</t>
  </si>
  <si>
    <t>4-AA-0000906</t>
  </si>
  <si>
    <t>peso= 24.02 kg/ml (Kg= $3.616)</t>
  </si>
  <si>
    <t>peso= 8.03 kg/ml (Kg= $3.274)</t>
  </si>
  <si>
    <t>Barra de seguridad 36", en acero inoxidable satinado, de sobreponer en la pared, con tornillos escondidos, diámetro 1 1/4", largo 90 cms. Importada, Marca Moén</t>
  </si>
  <si>
    <t>8AA536</t>
  </si>
  <si>
    <t>RING PARA BOXEO DE ENSAMBLAR DE 6,10 X 6,10 (APROX.)_x000D_
ESTRUCTURA METALICA Y ACCESORIOS_x000D_
Tubos principales con acoples (2 blancos, 1 azul y 1 rojo)_x000D_
Tubos soportes con tres acoples_x000D_
Tubo soporte central con cuatro acoples_x000D_
Peinazos doble ángulo de 3,16cm para intercalar en los cuadrantes_x000D_
Peinazos sencillos para intercalar con los de doble ángulo de 3,16_x000D_
Guayas de 9mtr x 3/8_x000D_
Tensores de 1"_x000D_
Perros de 3/8_x000D_
Escaleras (1 azul, 1 roja, 1 blanca)_x000D_
Lona con ojetes y velcros reforzada en las orillas con reatas_x000D_
Manilas de 1/4 para tensionar la lona_x000D_
Baberos o faldones con velcros_x000D_
Cuerdas de 1 1/4"_x000D_
Esquineros (2 blancas, 1 azul, 1 roja)_x000D_
Tensores de 1"_x000D_
Protectores para tensores_x000D_
Tensores para guaya de piso_x000D_
Templetes para cuerdas_x000D_
Chicharra Electrica_x000D_
_x000D_
ACCESORIOS_x000D_
Peinazos centrales con doble ángulo de 3,06cm_x000D_
Peinazos frontales, 1 izquierdo, 1 derecho de 3,06cm con 6 pestañas para encajar los módulos del piso_x000D_
Peinazos frontales, 1 izquierdo, 1 derecho de 3,06cm con 6 pestañas para encajar los módulos del piso_x000D_
Peinazos laterales, 1 izquierdo con 2 pestañas y 4 acoples un derecho con una pestaña y 4 acoples de 3,06cm_x000D_
Peinazos laterales, 1 derecho con 2 pestañas y 4 acoples un izquierdo con una pestaña y 4 acoples de 3,06cm_x000D_
Peinazos centrales con acoples dobles (lado y lado) con acoples cortos hacia el centro de 0,55cm y ancho de 0,76cm, hacia afuera de 3,06</t>
  </si>
  <si>
    <t>."Marco y Tapa para caja de inspección de 60x60x5cm (Norma EABB): Angulo.2x1/8”; Platina de 2x1/8”;varilla de Ø3/8” cada 12cm; Concreto
De 3.000psi; Manija escualizable enbebida L=0.20 varilla de 1/2”.Traf-Peatonal. Medida interna de caja."</t>
  </si>
  <si>
    <t>"Marco y Tapa para caja de inspección de 70x70x5cm (Norma EABB): Angulo.2x1/8”; Platina de 2x1/8”;varilla de Ø3/8” cada 12cm; Concreto
De 3.000psi; Manija escualizable enbebida L=0.20 varilla de 1/2”.Traf-Peatonal. Medida interna de caja."</t>
  </si>
  <si>
    <t>"Marco y Tapa para caja de inspección de 90x90x5cm (Norma EABB):
Angulo.2x3/16”; Platina de 2x3/16”;varilla de Ø3/8” cada 12cm; Concreto De 3.000psi; Manija escualizable enbebida L=0.20 varilla de 1/2”. Traf-Pesado."</t>
  </si>
  <si>
    <t>"Marco y Tapa para caja de inspección de 80x80x5cm (Norma EABB): Angulo.2x1/8”; Platina de 2x1/8”;varilla de Ø3/8” cada 12cm; Concreto
De 3.000psi; Manija escualizable enbebida L=0.20 varilla de 1/2”.Traf-Peatonal. Medida interna de caja."</t>
  </si>
  <si>
    <t>CORRESPONDE AL GASTOP.</t>
  </si>
  <si>
    <t>lagos, estanques. Rollo de 1.50 x 100m</t>
  </si>
  <si>
    <t>CAPSULA EN ACERO INOXIDABLE</t>
  </si>
  <si>
    <t>PRESURIZADO CON NITRÓGENO, MANÓMETRO, VÁLVULA EXPULSORA,MANGUERA, SUJETADOR, CILINDRO EN LÁMINA COLD ROLLED._x000D_
_x000D_
INCLUYE SOPORTE DE PARED Y AVISO</t>
  </si>
  <si>
    <t>Taza redonda de acometida posterior_x000D_
TAZA TREVI_x000D_
_x000D_
Taza redonda de altura tradicional para uso familiar_x000D_
Bajo consumo de agua: 6 litros de agua por descarga_x000D_
Sifón 100% esmaltado de 5.1 cm que optimiza el funcionamiento_x000D_
y mantiene limpio el sanitario_x000D_
Incluye racor metalico de 1 1/2" para instalación de fluxómetro_x000D_
Espejo de agua de 18 cm x 21 cm_x000D_
Para instalación tradicional de 25.5 cm de la pared terminada_x000D_
Perfecto para aplicaci0nes en destinos_x000D_
públicos donde los espacios son muy reducidos_x000D_
_x000D_
www.corona.com.co_x000D_
Colores Disponibles_x000D_
100 blanco_x000D_
_x000D_
_x000D_
REEMPLAZADO POR LINEA BALTICO 02/05/2017</t>
  </si>
  <si>
    <t>Sistema de Instalacion de sanitario Ref. Trevi de Corona de acometida posterior_x000D_
_x000D_
REEMPLAZADO POR LINEA BALTICO 02/05/2017</t>
  </si>
  <si>
    <t>Sistema de instalación de sanitario</t>
  </si>
  <si>
    <t>El Esmalte de Poliuretano Imlar® es un producto fácil de aplicar ideal para pinturas generales y resanes, por su secado y brillo está diseñado _x000D_
especialmente para talleres y flotillas que buscan productividad a un precio competitivo._x000D_
_x000D_
Componentes del sistema: _x000D_
Esmalte de Poliuretano Imlar® _x000D_
IW205 Catalizador Universal _x000D_
Reductor 8685SM .......................................temperatura media, 23°C _x000D_
Nota: Se puede utilizar el T-99170 para carros medianos o grandes en altas _x000D_
temperaturas._x000D_
_x000D_
Relación de mezcla y viscosidad  _x000D_
4 partes de color igualado del Esmalte de Poliuretano Imlar® _x000D_
1 parte de de Catalizador Universal IW205 _x000D_
2 partes de Reductor 8685SM _x000D_
Viscosidad de aplicación en copa Zahn#2: 15 – 18 segundos @25°C _x000D_
Si se desea obtener un secado más rápido agregar acelerador 189SM a razón de 125ml, para cada 4 litros de la mezcla anterior. _x000D_
Tiempo de vida 2 a 3 horas @25°C, una vez catalizado_x000D_
_x000D_
Componentes del sistema _x000D_
Esmalte de Poliuretano Imlar® _x000D_
IW205 Catalizador Universal _x000D_
Reductor 8685SM .......................................temperatura media, 23°C _x000D_
Nota: Se puede utilizar el T-99170 para carros medianos o grandes en altas _x000D_
temperaturas._x000D_
_x000D_
Tiempos de secado y oreo _x000D_
Espesor de Película seca de 2 mils a 25° C _x000D_
Tiempo de secado al polvo 15 minutos _x000D_
Tiempo de secado al tacto 20-30 minutos (de acuerdo a las condiciones ambientales) _x000D_
Tiempo para manejo de piezas 4-6 horas _x000D_
Franjeado con el mismo material Al día siguiente _x000D_
Secado Forzado 30 min a 60°C _x000D_
Pulido Sólo si es requerido a las 36 hrs. _x000D_
 _x000D_
Limpieza: _x000D_
Lave de inmediato el equipo con thinner estándar T-99363 _x000D_
de DuPont® _x000D_
_x000D_
Propiedades físicas a viscosidad de empaque _x000D_
_x000D_
Rendimiento teórico: 11.76 m2/Lt. listo para aplicar (Promedio)_x000D_
_x000D_
Sólidos en peso: 48 +/- 3% (Promedio) _x000D_
Sólidos en volumen: 38 +/- 2% (Promedio)_x000D_
Viscosidad en empaque: 70 a 80 seg. copa Ford 4 @ 25°C _x000D_
Viscosidad de aplicación en copa Zahn#2: 15 – 18 segundos @25°C _x000D_
Si se desea obtener un secado más rápido agregar acelerador _x000D_
189SM a razón de 125ml, para cada 4 litros de la mezcla anterior. _x000D_
Tiempo de vida 2 a 3 horas @25°C, una vez catalizado</t>
  </si>
  <si>
    <t>ESPECIFICACIÓN TIPO CODENSA 60X60X18CM</t>
  </si>
  <si>
    <t>PRESTAC:(77.76%)2012              Año 2013: Incremento 4.02%                  Año 2014 : Incremento 4.50% - Eliminacion de ICBF y SENA (-5%). PRESTAC:(72,75%)                Año 2015 : Incremento 4.50% - Ajuste SALUD -8.5%  PRESTAC:(68.67 %)                   Año 2016: Incremento 7.00%                Año 2017:  Incremento 7.00% _x000D_
Año 2018: Incremento 5.90%                  Año 2019: Incremento 6.00%      Año 2020: Incremento 6.00%     Año 2021: Incremento 3.50%               Año 2022: Incremento 10.07%.         Año 2023: Incremento 16%.              Año 2024 - IPC Incremento 9,28 %</t>
  </si>
  <si>
    <t>PRESTAC:(77.76%)2012             Año 2013: Incremento 4.02%                 Año 2014 : Incremento 4.50% - Eliminacion de ICBF y SENA (-5%). PRESTAC:(72,75%)               Año 2015 : Incremento 4.50% - Ajuste SALUD -8.5%  PRESTAC:(68.67 %)                  Año 2016: Incremento 7.00% PRESTAC:(68.42 %)                Año 2017: Incremento 7.00%.      Año 2018: Incremento 5.69%.     Año 2019: Incremento 6.00%.       Año 2020: Incremento 6.00%.       Año 2021: Incremento 3.50%.               Año 2022: Incremento 10.07%.         Año 2023: Incremento 16%.                        Año 2024 - IPC Incremento 9,28 %</t>
  </si>
  <si>
    <t>Utilizado para la unión de tubería Novafort, Novaloc, Biaxial y Unión platino, que garantiza una buena hermeticidad en el sistema y la rápida instalación. Además, no tiene efectos negativos sobre el medio ambiente, ya que es producto biodegradable. - _x000D_
_x000D_
See more at: https://pavco.com.co/2/soldaduras-y-adhesiv/4-219-236/i/236#sthash.KIpMETu8.dpuf</t>
  </si>
  <si>
    <t>SE CONOCE COMO CUCHUCO PERLATO O BEAGE.</t>
  </si>
  <si>
    <t>MONOFASICO, BARRAJE DE NEUTRO Y TIERRA.</t>
  </si>
  <si>
    <t>Pizarra natural 5-8mm 40x40cm negro cj 0.96m2</t>
  </si>
  <si>
    <t>Riel para puertas de muebles bajos y altos</t>
  </si>
  <si>
    <t>Fibra de polipropileno para el refuerzo de concreto y mortero. No reduce el asentamiento de las mezclas._x000D_
_x000D_
DESCRIPCION_x000D_
Sikafiber AD es un refuerzo de fibra de polipropileno modificada que disminuye el agrietamiento de concretos y morteros._x000D_
Sikafiber AD está compuesto por una mezcla de monofilamentos reticulados y enrollados y polímeros sintéticos que anulan la tendencia a reducir la tra-bajabilidad y el asentamiento del concreto, propia de otro tipo de fibras convencionales._x000D_
Durante la mezcla, Sikafiber AD se distribuye aleatoriamente dentro de la masa de concreto o mortero formando una red tridimensional muy uniforme._x000D_
_x000D_
USOS_x000D_
Losas de concreto (placas de piso, pavimentos, etc.)_x000D_
Mortero y concreto proyectados_x000D_
Pañetes de fachada_x000D_
Elementos prefabricados_x000D_
Revestimientos de canales_x000D_
_x000D_
RENDIMIENTO (0.8-1.0 KG/M3)</t>
  </si>
  <si>
    <t>Meson sin frentero ni salpicadero apoyado sobre angulos de 1/8"x11/2" (no incluidos)</t>
  </si>
  <si>
    <t>ESPECIFICAMENTE SE HAC REFERENCIA AL CERROJO YALE REF. 148583 O SIMILAR (CERRO 170-1/4")</t>
  </si>
  <si>
    <t>CERRADURA SECURITY MANIJA SATINADO REF. 118915 O SIMILAR</t>
  </si>
  <si>
    <t>SCHLAGE, YALE O SIMILAR . INCLUYE TRES (3) LLAVES</t>
  </si>
  <si>
    <t>INCLUYE TORNILLOS</t>
  </si>
  <si>
    <t>Puerta ventana, sistema batiente de 2,29mts de ancho x 2,92mts de altura, convidrio cristalde seguridad laminado color verde automotríz de4+4mm, accersorios en aluminio anodizado colo rblanco mate tipo pesado, compuesta por persiana fijaen la parte superior, una hoja batiente con pivotes de giro superior, inferior y cerradura central "Yale L-370"._x000D_
_x000D_
El precio incluye:_x000D_
_x000D_
MATERIALES _x000D_
MANO DE OBRA DE FABRICACIÓN_x000D_
MANO DE OBRA DE INSTALACIÓN_x000D_
TRANSPORTE_x000D_
HERRAMIENTA MENOR Y MAYOR</t>
  </si>
  <si>
    <t>Puerta ventana, sistema batiente de 3,16mts de ancho x 2,92mts de altura, convidrio cristalde seguridad laminado color verde automotríz de4+4mm, accersorios en aluminio anodizado colo rblanco mate tipo pesado, compuesta por persiana fijaen la parte superior, una hoja batiente con pivotes de giro superior, inferior y cerradura central "Yale L-370"._x000D_
_x000D_
El precio incluye:_x000D_
_x000D_
MATERIALES _x000D_
MANO DE OBRA DE FABRICACIÓN_x000D_
MANO DE OBRA DE INSTALACIÓN_x000D_
TRANSPORTE_x000D_
HERRAMIENTA MENOR Y MAYOR</t>
  </si>
  <si>
    <t>Puerta ventana, sistema batiente de 2,51mts de ancho x 2,92 mts de altura, convidrio cristalde seguridad laminado color verde automotríz de4+4mm, accersorios en aluminio anodizado colo rblanco mate tipo pesado, compuesta por persiana fijaen la parte superior, una hoja batiente con pivotes de giro superior, inferior y cerradura central "Yale L-370"._x000D_
_x000D_
El precio incluye:_x000D_
_x000D_
MATERIALES _x000D_
MANO DE OBRA DE FABRICACIÓN_x000D_
MANO DE OBRA DE INSTALACIÓN_x000D_
TRANSPORTE_x000D_
HERRAMIENTA MENOR Y MAYOR</t>
  </si>
  <si>
    <t>Puerta ventana, sistema batiente de 2,54mts de anchox 2,50mts de altura, convidrio cristalde seguridad laminado color verde automotríz de4+4mm, accersorios en aluminio anodizado colo rblanco mate tipo pesado, compuesta por persiana fijaen la parte superior, una hoja batiente con pivotes de giro superior, inferior y cerradura central "Yale L-370"._x000D_
_x000D_
El precio incluye:_x000D_
_x000D_
MATERIALES _x000D_
MANO DE OBRA DE FABRICACIÓN_x000D_
MANO DE OBRA DE INSTALACIÓN_x000D_
TRANSPORTE_x000D_
HERRAMIENTA MENOR Y MAYOR</t>
  </si>
  <si>
    <t>Puerta ventana, sistema batiente de 1,80mts de ancho x 2,50mts de altura, convidrio cristalde seguridad laminado color verde automotríz de4+4mm, accersorios en aluminio anodizado colo rblanco mate tipo pesado, compuesta por persiana fijaen la parte superior, una hoja batiente con pivotes de giro superior, inferior y cerradura central "Yale L-370"._x000D_
_x000D_
El precio incluye:_x000D_
_x000D_
MATERIALES _x000D_
MANO DE OBRA DE FABRICACIÓN_x000D_
MANO DE OBRA DE INSTALACIÓN_x000D_
TRANSPORTE_x000D_
HERRAMIENTA MENOR Y MAYOR</t>
  </si>
  <si>
    <t>Ventana,sistemacorredizo 744 de 2,39mts de ancho x 1,53mts de Altura, Con vidrio cristalde seguridad laminado color verde automotríz de 4+4mm, estructura en aluminio anodizado color blanco mate tipo pesado, compuesta por un vidrio fijo, uno corredizo, cerradura dummy sencilla samblasting._x000D_
_x000D_
El precio incluye:_x000D_
_x000D_
MATERIALES _x000D_
MANO DE OBRA DE FABRICACIÓN_x000D_
MANO DE OBRA DE INSTALACIÓN_x000D_
TRANSPORTE_x000D_
HERRAMIENTA MENOR Y MAYOR</t>
  </si>
  <si>
    <t>Ventana,sistemacorredizo 744 de 0,69mts de ancho x 0,62mts de Altura, Con vidrio cristal de seguridad laminado color verde automotríz de 4+4mm, estructura en aluminio anodizado color blanco mate tipo pesado, compuesta por un vidrio fijo, uno corredizo, cerradura dummy sencilla samblasting._x000D_
_x000D_
El precio incluye:_x000D_
_x000D_
MATERIALES _x000D_
MANO DE OBRA DE FABRICACIÓN_x000D_
MANO DE OBRA DE INSTALACIÓN_x000D_
TRANSPORTE_x000D_
HERRAMIENTA MENOR Y MAYOR</t>
  </si>
  <si>
    <t>Ventana, sistema fijo 2,70mts de ancho x 1,75mts de Altura, Con vidrio cristal de seguridad laminado color verde automotríz de 4+4mm, estructura en aluminio anodizado color blanco mate tipo pesado, compuesta por un vidrio fijo, uno corredizo, cerradura dummy sencilla samblasting._x000D_
_x000D_
El precio incluye:_x000D_
_x000D_
MATERIALES _x000D_
MANO DE OBRA DE FABRICACIÓN_x000D_
MANO DE OBRA DE INSTALACIÓN_x000D_
TRANSPORTE_x000D_
HERRAMIENTA MENOR Y MAYOR</t>
  </si>
  <si>
    <t>Ventana, sistema fijo de 2,70mts de ancho x 1,75mts de altura, con vidrio cristal de seguridad laminado colo rverde automotríz de 4+4mm, accersorios en aluminio anodizado colo rblanc omate tipo pesado, compuesta por persiana fija en la parte superior y vidrios a tope._x000D_
_x000D_
El precio incluye:_x000D_
_x000D_
MATERIALES _x000D_
MANO DE OBRA DE FABRICACIÓN_x000D_
MANO DE OBRA DE INSTALACIÓN_x000D_
TRANSPORTE_x000D_
HERRAMIENTA MENOR Y MAYOR</t>
  </si>
  <si>
    <t>Ventana, sistema fijo de 1,10mts de anchox 1,79mts de altura, con vidrio cristal de seguridad laminado colo rverde automotríz de 4+4mm, accersorios en aluminio anodizado colo rblanc omate tipo pesado, compuesta por persiana fija en la parte superior y vidrios a tope._x000D_
_x000D_
El precio incluye:_x000D_
_x000D_
MATERIALES _x000D_
MANO DE OBRA DE FABRICACIÓN_x000D_
MANO DE OBRA DE INSTALACIÓN_x000D_
TRANSPORTE_x000D_
HERRAMIENTA MENOR Y MAYOR</t>
  </si>
  <si>
    <t>Ventana, sistema fijo de 1,10mts de anchox 1,79+0,15 mts de altura, con vidrio cristal de seguridad laminado colo rverde automotríz de 4+4mm, accersorios en aluminio anodizado colo rblanc omate tipo pesado, compuesta por persiana fija en la parte superior y vidrios a tope._x000D_
_x000D_
El precio incluye:_x000D_
_x000D_
MATERIALES _x000D_
MANO DE OBRA DE FABRICACIÓN_x000D_
MANO DE OBRA DE INSTALACIÓN_x000D_
TRANSPORTE_x000D_
HERRAMIENTA MENOR Y MAYOR</t>
  </si>
  <si>
    <t>Ventana, sistema fijo de 1.18mts de ancho x1,94mts mts de altura, con vidrio cristal de seguridad laminado colo rverde automotríz de 4+4mm, accersorios en aluminio anodizado colo rblanc omate tipo pesado, compuesta por persiana fija en la parte superior y vidrios a tope._x000D_
_x000D_
El precio incluye:_x000D_
_x000D_
MATERIALES _x000D_
MANO DE OBRA DE FABRICACIÓN_x000D_
MANO DE OBRA DE INSTALACIÓN_x000D_
TRANSPORTE_x000D_
HERRAMIENTA MENOR Y MAYOR</t>
  </si>
  <si>
    <t>Ventana, sistema fijo de 1,10mts de ancho x 0,35mts de altura, con vidrio cristal de seguridad laminado colo rverde automotríz de 4+4mm, accersorios en aluminio anodizado colo rblanc omate tipo pesado, compuesta por persiana fija en la parte superior y vidrios a tope._x000D_
_x000D_
El precio incluye:_x000D_
_x000D_
MATERIALES _x000D_
MANO DE OBRA DE FABRICACIÓN_x000D_
MANO DE OBRA DE INSTALACIÓN_x000D_
TRANSPORTE_x000D_
HERRAMIENTA MENOR Y MAYOR</t>
  </si>
  <si>
    <t>Ventana, sistema fijo de 0,84mts de ancho x 0,35mts de altura, con vidrio cristal de seguridad laminado colo rverde automotríz de 4+4mm, accersorios en aluminio anodizado colo rblanc omate tipo pesado, compuesta por persiana fija en la parte superior y vidrios a tope._x000D_
_x000D_
El precio incluye:_x000D_
_x000D_
MATERIALES _x000D_
MANO DE OBRA DE FABRICACIÓN_x000D_
MANO DE OBRA DE INSTALACIÓN_x000D_
TRANSPORTE_x000D_
HERRAMIENTA MENOR Y MAYOR</t>
  </si>
  <si>
    <t>Ventana, sistema fijo de 1,07mtsdeanchox1,31mts de altura, con vidrio cristal de seguridad laminado colo rverde automotríz de 4+4mm, accersorios en aluminio anodizado colo rblanc omate tipo pesado, compuesta por persiana fija en la parte superior y vidrios a tope._x000D_
_x000D_
El precio incluye:_x000D_
_x000D_
MATERIALES _x000D_
MANO DE OBRA DE FABRICACIÓN_x000D_
MANO DE OBRA DE INSTALACIÓN_x000D_
TRANSPORTE_x000D_
HERRAMIENTA MENOR Y MAYOR</t>
  </si>
  <si>
    <t>Ventana, sistema fijo de 1,07mtsdeanchox1,51mts de altura, con vidrio cristal de seguridad laminado colo rverde automotríz de 4+4mm, accersorios en aluminio anodizado colo rblanc omate tipo pesado, compuesta por persiana fija en la parte superior y vidrios a tope._x000D_
_x000D_
El precio incluye:_x000D_
_x000D_
MATERIALES _x000D_
MANO DE OBRA DE FABRICACIÓN_x000D_
MANO DE OBRA DE INSTALACIÓN_x000D_
TRANSPORTE_x000D_
HERRAMIENTA MENOR Y MAYOR</t>
  </si>
  <si>
    <t>Ventana, sistema fijo de 1,10mtsdeanchox1,31mts de altura, con vidrio cristal de seguridad laminado colo rverde automotríz de 4+4mm, accersorios en aluminio anodizado colo rblanc omate tipo pesado, compuesta por persiana fija en la parte superior y vidrios a tope._x000D_
_x000D_
El precio incluye:_x000D_
_x000D_
MATERIALES _x000D_
MANO DE OBRA DE FABRICACIÓN_x000D_
MANO DE OBRA DE INSTALACIÓN_x000D_
TRANSPORTE_x000D_
HERRAMIENTA MENOR Y MAYOR</t>
  </si>
  <si>
    <t>Ayuda a mejorar el funcionamiento muscular de la cintura, mejora la coordinacion del cuerpo y ejercita la columna asi como la cadera.</t>
  </si>
  <si>
    <t>Ventana, sistema fijo de 1,10mtsdeanchox1,51mts de altura, con vidrio cristal de seguridad laminado colo rverde automotríz de 4+4mm, accersorios en aluminio anodizado colo rblanc omate tipo pesado, compuesta por persiana fija en la parte superior y vidrios a tope._x000D_
_x000D_
El precio incluye:_x000D_
_x000D_
MATERIALES _x000D_
MANO DE OBRA DE FABRICACIÓN_x000D_
MANO DE OBRA DE INSTALACIÓN_x000D_
TRANSPORTE_x000D_
HERRAMIENTA MENOR Y MAYOR</t>
  </si>
  <si>
    <t>Ventana, sistema fijo de 1,17mtsdeanchox1,51mts de altura, con vidrio cristal de seguridad laminado colo rverde automotríz de 4+4mm, accersorios en aluminio anodizado colo rblanc omate tipo pesado, compuesta por persiana fija en la parte superior y vidrios a tope._x000D_
_x000D_
El precio incluye:_x000D_
_x000D_
MATERIALES _x000D_
MANO DE OBRA DE FABRICACIÓN_x000D_
MANO DE OBRA DE INSTALACIÓN_x000D_
TRANSPORTE_x000D_
HERRAMIENTA MENOR Y MAYOR</t>
  </si>
  <si>
    <t>Ventana, sistema Rejilla Fija de 0,74mts de ancho x 0,35mts de altura, con accersorios en aluminio anodizado color blanco mate tipo pesado, compuesta por persiana fija._x000D_
_x000D_
El precio incluye:_x000D_
_x000D_
MATERIALES _x000D_
MANO DE OBRA DE FABRICACIÓN_x000D_
MANO DE OBRA DE INSTALACIÓN_x000D_
TRANSPORTE_x000D_
HERRAMIENTA MENOR Y MAYOR</t>
  </si>
  <si>
    <t>Ventana, sistema Rejilla Fija de VR-2  Rejilla Aluminio Natural Col Gim Sur sum+ins de altura, con accersorios en aluminio anodizado color blanco mate tipo pesado, compuesta por persiana fija._x000D_
_x000D_
El precio incluye:_x000D_
_x000D_
MATERIALES _x000D_
MANO DE OBRA DE FABRICACIÓN_x000D_
MANO DE OBRA DE INSTALACIÓN_x000D_
TRANSPORTE_x000D_
HERRAMIENTA MENOR Y MAYOR</t>
  </si>
  <si>
    <t>Ventana, sistema Rejilla Fija de 0,75mtsdeanchox0,35mts de altura, con accersorios en aluminio anodizado color blanco mate tipo pesado, compuesta por persiana fija._x000D_
_x000D_
El precio incluye:_x000D_
_x000D_
MATERIALES _x000D_
MANO DE OBRA DE FABRICACIÓN_x000D_
MANO DE OBRA DE INSTALACIÓN_x000D_
TRANSPORTE_x000D_
HERRAMIENTA MENOR Y MAYOR</t>
  </si>
  <si>
    <t>CALIBRE:  BWG-08 (CAL.8)_x000D_
_x000D_
Usos: Cerramientos, enrejados, guardas para maquinaria, etc._x000D_
_x000D_
Fabricación sobre pedido._x000D_
Presentación: Tramos_x000D_
Material: Alambre Galvanizado_x000D_
_x000D_
Normas ICONTEC para la materia prima:_x000D_
NTC 2403 - Fabricación de Alambres Galvanizados_x000D_
NTC 461 - Norma sobre capa de Zinc_x000D_
NTC 414 Norma de Ductibilidad</t>
  </si>
  <si>
    <t>TABLERO DE ILUMINC. 8 CIRCUIT. CON RELOJ ASTRONÓMICO.INCLUYE DOS ENTRADAS DE CONTACTO SECO PARA SER ASOCIADAS A 2 PULSADORES, ADICIONALMENTE SOPORTA ESTACIONES DE PARED O WALLSTATIONS PARA MANIPULAR DE MANERA INDEPENDIENTE LOS CIRCUITOS O POR ACTIVIDADES. MARCA LUTRON REF. XPS8-FT. INCLUYE ESTACIÓN DE PARED WALLSTATION DE 7 BOTONES SO-7B MARCA LUTRON Y SERVICIO DE CONFIGURACIÓN Y VISTO BUENO DE INSTALACIÓN.ESTE TABLERO FUÉ DEFINIDO POR EL INGENIERO ELÉCTRICO  ALEXANDER PARRA DEL AREA TÉCNICA DE CONSTRUCCIONES.</t>
  </si>
  <si>
    <t>LUTRON XPS8-FT</t>
  </si>
  <si>
    <t>Monofilamento; h: 4 cm; sin complementarios (arena sílice y caucho granulado); solo grama verde, sin demarcación en blanco; solo suministro, sin instalación.</t>
  </si>
  <si>
    <t>Grano de Caucho Reciclado. SBR_x000D_
_x000D_
Empacado en sacos de 40 kilos cada uno o en Big Bags de Tonelada, empaque que permite mantener la calidad del producto no importando como sea almacenado ya sea al aire libre o bajo techo ya que dicha bolsa es plastificada o laminada, tambien garantiza que el cliente o interventor de la obra certifique la procedencia de dicho producto._x000D_
_x000D_
Adicionalmente hay qu certificar que el producto final proviene del proceso mecanico de trituracion de llantas completas de camion ya que dicha llanta esta elaborada de una mayor proporcion de caucho natural lo cual garantiza menor cantidad de acero y fibra._x000D_
_x000D_
SBR 0,8 mm – 2,0 mm</t>
  </si>
  <si>
    <t>ADAPTADOR TERMINAL CONDUIT PVC DE 1/2"</t>
  </si>
  <si>
    <t>Estañada- en cobra- barril largo.</t>
  </si>
  <si>
    <t>Cobre. Barril largo. 1 ojo. IGUAL a CIO 109078 y 104976.</t>
  </si>
  <si>
    <t>INCLUYE CIERRE EN VIDRIO Y BOMBILLA PSTART MH 250 W OVOIDE FOSFORADA.</t>
  </si>
  <si>
    <t>CINTA ENMASCARAR 1" X 40 MTS_x000D_
_x000D_
Caracteristicas: Cinta de enmascarar multipropósito, se retira fácilmente de la superficie, para todo tipo de aplicaciones._x000D_
_x000D_
Medida: 40 metros de largo x 12 mm de ancho_x000D_
Material: Crepé</t>
  </si>
  <si>
    <t>POSTE DE 1.10M CON BOMBILLO AHORRADOR DE 20W LUZ BLANCA</t>
  </si>
  <si>
    <t>CON TERMINAL PARA BOMBILLA DE LEDS TIPO GU-10 (PARA ILUMINACIÓN DE DUCHA)SELLADA SATIN.</t>
  </si>
  <si>
    <t>REJILLA PLASTICA DE 23X23CM TIPO PERSIANA MOTOR 110V-HP:18W D=14CM</t>
  </si>
  <si>
    <t>Los precios incluyen:_x000D_
_x000D_
INSTALACIÓN _x000D_
TRANSPORTE_x000D_
SUMINISTRO_x000D_
EQUIPOS DE SEGURIDAD_x000D_
_x000D_
Aluminio Blanco Mate_x000D_
Vidrio Laminado 3+3 mm Incoloro</t>
  </si>
  <si>
    <t>Los precios incluyen:_x000D_
_x000D_
INSTALACIÓN _x000D_
TRANSPORTE_x000D_
SUMINISTRO_x000D_
EQUIPOS DE SEGURIDAD_x000D_
_x000D_
Aluminio Blanco Mate_x000D_
Vidrio Laminado 3+3 mm Incoloro_x000D_
Puertas Corredizas Sistema 744</t>
  </si>
  <si>
    <t>SUMINISTRO, FABRICACION E INSTALACION EN PANELES DE ALUMINIO COMPUESTO MAXBOND COLOR SILVER GRAY MB-02 CON PINTURA DE ALTA RESISITENCIA A LA INTEMPERIE TIPO PVDF DE TREWS CAPAS , DOS DE ALUMINIO DE 0,5 mm, Y UN CENTRO DE PLASTICO DE POLIETILENO. INCLUYE ESTRUCTURA DE SOPORTE EN PERFILES DE ALUMINIO, CON DILATACIONES PERIMETRALES._x000D_
DISTRIBUIDOR EXCLUSIVO.</t>
  </si>
  <si>
    <t>INCLUYE: _x000D_
 PLACA RECTANGULAR_x000D_
TAPÓN MACHO CON CADENA DE 2 1/2"_x000D_
TAPA CON CADENA DE 2 1/2"</t>
  </si>
  <si>
    <t>SCH-40</t>
  </si>
  <si>
    <t>CON DOS MOTOBOMBAS IHM DE 2.0HP(C/U) BIFASICO DE 220V, SUMINISTRA UNA PRESIÓN DE 28/442 MTS(40/60 PSI) Y UN CAUDAL DE 45 GPM. MOTOBOMBAS MODELO 15H-3.0MW MONOBLOCK, CONSTRUCCIÓN STANDART EN HIERRO, CARCAZA TIPO CARACOL, EJE EN ACERO AL CARBÓN SOPORTADO EN ROADMIENTOS Y SELLO MECÁNICO, ACCONADAS POR MOTORES ELÉCTRICOS DE3 3.OHP WEG BIFÁSICOS, 3.500RPM 220VOLTIOS, 2 FASES, 60 HZ, TIPO ABIERTO. ODP, PROTECCIÓN MOTOR IP 23, AISLAMIENTO CLASE B, CON EJE SOPORTADO CON RODAMIENTOS PRELUBRICADOS. SEGÚN COTIZACIÓN ENTREGADA POR IHM Y ABALADA POR AL ING. DINO FABIAN CUELLAR Y EL ING. DIEGO NAR.</t>
  </si>
  <si>
    <t>GRICOL</t>
  </si>
  <si>
    <t>690453</t>
  </si>
  <si>
    <t>Escalera tipo Gato en Acero Inoxidable 304 _x000D_
Laterales en tubería de 1.1/2" calibre 16._x000D_
10 pasos en tubería 1"_x000D_
Flanches a piso y muro en disco de 3"_x000D_
Altura total 3.00 ml</t>
  </si>
  <si>
    <t>SOCODA</t>
  </si>
  <si>
    <t>Tubosistemas para Acueductos en PEAD Acuaflex PAVCO_x000D_
_x000D_
Sistemas para Agua Potable en Polietileno de Alta Densidad, Acuaflex Pavco, con tecnología de punta para el suministro de agua potable en las etapas de conducción, redes y conexiones domiciliarias. La compañía proporciona uniones por termofusión o electrofusión. - See more at: http://www.pavco.com.co/2/tuberia-pead-acuaflex/187-190/i/190#sthash.tyQRPWYP.dpuf_x000D_
_x000D_
Con tecnología de punta, como respuesta a las necesidades de suministro de agua potable, en las etapas de conducción, redes y conexiones domiciliarias, PAVCO le proporciona tubosistemas para acueducto en PEAD (Polietileno de Alta Densidad) con los mejores beneficios._x000D_
Este material garantiza la conservación de la calidad del agua para consumo humano ya que ha sido verificado de acuerdo a la ANSI/NSF 61:02 sin exceder los valores máximos de aluminio, antimonio, cobre, arsénico, bario, cadmio, cromo, plomo, mercurio, níquel, selenio y plata que establece el decreto 1575 de 2007 y la resolución 2115 de 2007_x000D_
_x000D_
Excavación y Tendido_x000D_
1. El fondo de la zanja no debe tener objetos duros como rocas o cualquier otro elemento que entalle la Tubería._x000D_
2. Cuando el fondo de la zanja está conformado por rocas o elementos que puedan dañar la Tubería, es necesario rellenar el fondo con arena o suelos finos compactados (5 cms)._x000D_
3. La zanja debe ser lo más angosta posible dentro de los límites practicables y que permita el trabajo dentro de ella si es necesario. (Ver gráfico A)._x000D_
Nota: Si la Tubería puede ser soldada fuera de la zanja se puede reducir el ancho de la zanja y disminuir el volumen de excavación._x000D_
_x000D_
4. La Tubería PEAD Acuaflex PAVCO, se debe instalar a una_x000D_
profundidad mínima de 80 y 90cms. En general para diámetros_x000D_
hasta 200mm., y a un (1) metro si son pasos de alto tráfico._x000D_
5. No se debe desenrollar la Tubería en forma de espiral. Adicionalmente se debe instalar en forma serpenteada para facilitar los movimientos de tierra, o por contracciones y dilataciones del material._x000D_
6. La flexibilidad de las Tuberías PEAD Acuaflex PAVCO permite curvaturas al encontrarse obstáculos menores facilitando y economizando la instalación</t>
  </si>
  <si>
    <t>Sistemas para Agua Potable en Polietileno de Alta Densidad, Acuaflex Pavco, con tecnología de punta para el suministro de agua potable en las etapas de conducción, redes y conexiones domiciliarias. La compañía proporciona uniones por termofusión o electrofusión. - See more at: http://www.pavco.com.co/2/tuberia-pead-acuaflex/187-190/i/190#sthash.tyQRPWYP.dpuf</t>
  </si>
  <si>
    <t>GRAPA EN VARILLA PARA SOPORTE DE TUBERIA GALVANIZADA CONDUCCION AGUA ROSCADO EN LA PUNTAS L=2"-</t>
  </si>
  <si>
    <t>PARA UTILIZAR CON PISTOLA TIRO A TIRO CAL.22</t>
  </si>
  <si>
    <t>HILTI CAJA DE 100</t>
  </si>
  <si>
    <t>CLAVIJA AEREA INDUSTRIAL 15A SIN POLO A TIERRA</t>
  </si>
  <si>
    <t>Bisagra hidráulica SPEEDY fuerza roja M/25 Especial para puertas externas hasta 100 cm de ancho y 100 kgs de peso. Medidas (283mm largo x 65mm alto x 130mm ancho).</t>
  </si>
  <si>
    <t>NUMEROS Y LETRAS EN COLORES.</t>
  </si>
  <si>
    <t>Breaker industrial de 3x30A Icc 10KA. 208 V</t>
  </si>
  <si>
    <t>LADRILLO PRENSADO LIVIANO 6 PUESTO EN OBRA_x000D_
_x000D_
Largo Ancho Alto_x000D_
24,5 cm 12 cm 6,0 cm_x000D_
_x000D_
Color_x000D_
TERRACOTA (Según  muestras)_x000D_
_x000D_
Rendimiento con dilatacion de 1cm  56 Unidades/m2_x000D_
_x000D_
_x000D_
LISO POR DOS (2) DE SUS CARAS_x000D_
_x000D_
Perforación Vertical_x000D_
_x000D_
145,6 Kg/m2 de muro</t>
  </si>
  <si>
    <t>De incrustar con polo a tierra.</t>
  </si>
  <si>
    <t>TOMA TRIFILAR DE INCRUSTAR 50A / 250V~_x000D_
Fabricada en plástico de ingeniería y contactos en cobre. Tapa en acero inoxidable._x000D_
Diseño decorativo, resistente al ambiente, para electrodomésticos o máquinas eléctricas de consumo alto y trabajo pesado.</t>
  </si>
  <si>
    <t>Borna ponchar Estañada Cobre. Barril largo. 1 ojo.</t>
  </si>
  <si>
    <t>Borna ponchar. Barril largo. 1 ojo. IGUAL a CIO 109074</t>
  </si>
  <si>
    <t>TERMINAL DE COBRE 8 AWG: Fabricados en cobre de alta pureza, estañados, su construcción biselada facilita la inserción del cable; totalmente sellado, lo que posibilita el uso interno y externo. Se puede utilizar en tensiones hasta 35 kv. Por su diseño es de compresión permanente. ojo de 3/16</t>
  </si>
  <si>
    <t>Pavisint SL 75 (Múltiples cubiertas)_x000D_
_x000D_
El sistema Pavisint SL 75 nace para la realización de una pavimentación elástica pero tenaz, ideal para instalaciones deportivas interiores y gimnasios polifuncionales. La combinación de una capa de caucho granular y el acabado a base de resinas poliuretánicas constituye un justo binomio calidad/versatilidad. (Sistema Pavisint SL 75 está certificado según la normativa italiana en materia de resistencia al fuego en Clase 1 y según la normativa europea en Clase Bfl-s1)._x000D_
_x000D_
Sistema compuesto por rollos de goma granulado Spormat y el acabado a base de cuatro (4) capas de resinas</t>
  </si>
  <si>
    <t>INCLUYE TRANSPORTE Y ELEMENTOS DE FIJACION NO INCLUYE MANO DE OBRA PARA LA INSTALACION Y TAMPOCO INCLUYE LA ESTRUCTURA DE NIVELACION.</t>
  </si>
  <si>
    <t>Boquilla de base de cementosa con aditivos poliméricos, alta adherencia y resistencia, baja absorción de agua, apta para todo tipo de revestimientos y buena flexibilidad reduciendo la figuración._x000D_
_x000D_
Boquilla de base de cementosa con aditivos poliméricos, alta adherencia y resistencia, baja absorción de agua, apta para todo tipo de revestimientos y buena flexibilidad reduciendo la figuración._x000D_
_x000D_
Ventajas:_x000D_
Lista para usar._x000D_
Alta adherencia y resistencia mecánica._x000D_
Semiflexible y de baja absorción de agua._x000D_
Tonos más estables durante más tiempo._x000D_
Amplia variedad de colores._x000D_
No se agrieta en espesores hasta de 15 mm._x000D_
_x000D_
Recomendaciones:_x000D_
Mantenga el área donde se aplicó CONCOLOR® JUNTA_x000D_
ANCHA libre de tráfico, por lo menos 24 horas._x000D_
Agregar sólo la cantidad de agua recomendada._x000D_
No rellenar las juntas de expansión/movimiento con CONCOLOR® JUNTA ANCHA._x000D_
No debe utilizarse en áreas donde existan condiciones de acidez._x000D_
No mezclar el CONCOLOR® JUNTA ANCHA con cemento,_x000D_
arena, blanco de zinc, dióxido de titanio, ni otros productos._x000D_
El agua, los recipientes y las herramientas de trabajo deben estar limpias._x000D_
Debe aplicarse al menos 24 horas después de la instalación del revestimiento._x000D_
_x000D_
_x000D_
Rendimiento_x000D_
Juntas 5mm = 0.36 Kg/M2</t>
  </si>
  <si>
    <t>SIN ESCUDO; CERTIFICACIÓN UL/FM (1/2")</t>
  </si>
  <si>
    <t>BOLA EN COBRE,VARILLA EN BRONCE, Y CUERPO EN BRONCE MARCA HELMAN</t>
  </si>
  <si>
    <t>MARCA CRC- DESENGRASANTE PARA EQUIPOS Y METALES</t>
  </si>
  <si>
    <t>PARA UBICAR TELERUPTORES BIPOLARES MARCA SCHNEIDER                  Caja Mini Pragma               Caja de distribucion o repartidora gracias a su gran versatilidad, nivel de acabados, diseño y robustes.              Fabricada en material aislante y auto estinguible.</t>
  </si>
  <si>
    <t>RED WHITE O SIMILARES</t>
  </si>
  <si>
    <t>300 PSI  FLANCADA</t>
  </si>
  <si>
    <t>SELLO EN BRONCE- PRESIÓN =150PSI.</t>
  </si>
  <si>
    <t>Lamparas de sobreponer 0.30x1.22ms _x000D_
Con rejilla 16 celds _x000D_
Semi especular europea _x000D_
Balasto de emrgencia_x000D_
*1 balasto electronico,m.voltaje Philips_x000D_
*1 balasto de emergencia 1x32 m.voltaje beguelli,90 minutos de autonomia_x000D_
*2 tubos t8 de 32w luz blanca philips_x000D_
*4 sockets de seguridad bjb</t>
  </si>
  <si>
    <t>BOLA EN COBRE,VARILLA EN BRONCE, Y CUERPO EN BRONCE</t>
  </si>
  <si>
    <t>AISLAMIENTO EN FIBRA DE VIDRIO, INCLUYE CLIPS DE FIJACION Y TORNILLOS, NO INCLUYE CUMBRERAS A 1 O 2 AGUAS Y TAMPOCO INCLUYE FLANCHES DE REMATE</t>
  </si>
  <si>
    <t>incluye pintura electrostarica norma Retie.</t>
  </si>
  <si>
    <t>2 MOTOBOMBAS DE 7.5 HP - CAUDAL 180 GPM - TDH 40/60 -  VOLTAJE 220/440 VOLTIOS- DIAM. DE SUCC:2"- DIAM. DESCARG:2"- INCLUYE. TABLERO ELECTRICO CON ALTERNACION AUTOMÁTICA-TANQUE HIDROACUMULADOR DE 500 LTS DE VOLUMEN INCLUYE FLAUTA GENERAL, 2 VÁLVULAS DE PIE EN BRONCE 3"-VALVULAS DE CHEQUE EN BRONCE 2"- 2 VÁLVULAS DE PASO EN BRONCE.</t>
  </si>
  <si>
    <t>3 FASES+PROTECCIÓN A TIERRA+PROTECCIÓN NEUTRO, 50 KAMP&lt;,208/120V, TOLERANCIA +-15 VOL.</t>
  </si>
  <si>
    <t>Ventanería en sistema proyectante M-3831, con pisavidrios a presión, brazos escualizables de 8", manijas de aluminio, empaque de caucho para ajuste de las hojas de abrir y alfajía incorporada.	_x000D_
_x000D_
Rejilla en aluminio para montante superior.			_x000D_
										_x000D_
Aluminio anodizado NATURAL MATE._x000D_
_x000D_
Incluye incluye instalación.								_x000D_
										_x000D_
CRISTAL INCOLORO LAMINADO 4 + 4 mms., color AGUAMARINAo similar.</t>
  </si>
  <si>
    <t>VÁLVULA PLÁSTICA DE VENTILACIÓN Ø2"-MAV-060, Pmax:145 psi- VENTOSA CINÉTICA DE AIRE Y VACIO DE DOBLE ACCIÓN.</t>
  </si>
  <si>
    <t>Puertas con marco general en perfil de 3" x 1½", hoja de abrir en perfil de 3" x 1½", rejilla en la parte superior en perfil ALN-315, divisor horizontal inferior, bisagras de aluminio, fallebas y cerradura YALE de perilla o similar.										_x000D_
										_x000D_
Ventanería en sistema proyectante M-3831, con pisavidrios a presión, brazos escualizables de 8", manijas de aluminio, empaque de caucho para ajuste de las hojas de abrir y alfajía incorporada.	_x000D_
_x000D_
Rejilla en aluminio para montante superior.			_x000D_
										_x000D_
Aluminio anodizado NATURAL MATE._x000D_
_x000D_
Incluye incluye instalación.								_x000D_
										_x000D_
CRISTAL INCOLORO LAMINADO 4 + 4 mms., color AGUAMARINAo similar.</t>
  </si>
  <si>
    <t>PEGADIT O SIMILAR_x000D_
_x000D_
CARACTERÍSTICAS_x000D_
Silicona sellante mono componente, curado neutro al ser expuesta a la humedad atmosférica. Con capacidad de movimiento de mas o menos 50%. El caucho resultante presenta alta elasticidad, excelente durabilidad y es resistente a la radiación solar, la radiación UV, la lluvia, la nieve y las temperaturas extremas._x000D_
_x000D_
USO_x000D_
Para sellar, rellenar y pegar juntas de conexión y fisuras_x000D_
_x000D_
SUPERFICIES A APLICAR_x000D_
Policarbonatos, aluminio, mampostería, ventanas de PVC, madera, metal vidrio, plásticos, fibra de vidrio_x000D_
_x000D_
COLOR_x000D_
Transparente</t>
  </si>
  <si>
    <t>Ventanería en sistema proyectante M-3831, con pisavidrios a presión, brazos escualizables de 8", manijas de aluminio, empaque de caucho para ajuste de las hojas de abrir y alfajía incorporada.	_x000D_
_x000D_
Rejilla en aluminio para montante superior.			_x000D_
										_x000D_
Aluminio anodizado NATURAL MATE._x000D_
_x000D_
Incluye incluye instalación.								_x000D_
										_x000D_
POLICARBONATO ALVEOLAR 8mm TRANSPARENTE</t>
  </si>
  <si>
    <t>SILLAS EN POLIPROPILENO DE ALTO IMPACTO CON ADITIVO UV Y RETARDANTE A LA LLAMA, INSTALADA CON TRES ANCLAJES DIRECTOS A LA GRADA DE CONCRETO Y EPOXICO PARA IMPERMEABILIZAR</t>
  </si>
  <si>
    <t>INCLUYE 2 TUBOS</t>
  </si>
  <si>
    <t>Planta eléctrica PowerPlus modelo PP40PS,_x000D_
*TABLERO DE CTRL: COMAP- DIGITAL A 220/440V._x000D_
*MOTOR: PERKINS– 1103 A-33G_x000D_
*GENERADOR: STAMFORD-UCI224C_x000D_
*TANQUE: 48 GLS – 2,5 GLS/HR_x000D_
*DERATEO:_x000D_
Altura_x000D_
                        STAN BY PRIME_x000D_
                        KVA  KW  KVA  KW_x000D_
Al nivel del       40     32    36     29_x000D_
mar_x000D_
 _x000D_
BOGOTA         30    24     27     22</t>
  </si>
  <si>
    <t>CABINA ACUSTICA PARA PP53LS,_x000D_
FABRICADA EN LAMINA GALVANIZADA_x000D_
(INTERPERIE) 16 PINTADA AL HORNO_x000D_
RECUBIERTA INTERIORMENTE CON BLACK_x000D_
TEATHER DE FIBER GLASS,_x000D_
GARANTIZAR 75 DECIBELES MEDIDOS A_x000D_
UN METRO DE DISTANCIA EN CUALQUIER_x000D_
DIRECCION.</t>
  </si>
  <si>
    <t>- Fijación y anclaje de la unidad al sitio con pernos expansivos._x000D_
- Suministro e instalación de un ducto de escape en lamina CR calibre 16 de 4” de diámetro incluyendo soportes de fijación, pernos de anclaje._x000D_
- Suministro e instalación de curvas de radio amplio en lamina CR calibre 16 de 4” de diámetro._x000D_
- Ubicación y anclaje del sistema de acople flexible y silenciador_x000D_
- Conexión de las acometidas eléctricas de potencia y comandos entregadas por la obra a cero metros en el breaker de la planta._x000D_
- Viaticos Instalacion Plata electrica durante 5 dias Para un Tecnico y Un Ayudante._x000D_
- Traslado de la planta eléctrica CON CABINA desde DIESELECTROS LTDA hasta OBRA EN BOGOTA(INCLUYE SEGUROS Y MONTACARGAS NOIZAJE SI SE REQUIERE).</t>
  </si>
  <si>
    <t>* SUMINISTRO DE TRANSFERENCIA_x000D_
AUTOMATICA PARA ZONAS COMUNES,_x000D_
L.G.. EN AC3 DE 150 AMP, CON_x000D_
TARJETA, CONSTA DE COFRE METALICO_x000D_
DE EN PINTURA ELECTROSOLDADA E_x000D_
INCLUYE:_x000D_
*CONTACTORES CON ENCLAVAMIENTO_x000D_
ELECTRICO Y MECANICO, SENSORES DE_x000D_
FASES Y VIGILANTES DE TENSION._x000D_
Y SE SUMINISTRA CON PUENTE DE CARGA._x000D_
(BARRAJE DE NEUTRO Y BARRAJE DE_x000D_
TIERRA).</t>
  </si>
  <si>
    <t>DESCRIPCION_x000D_
Sikaguard Decor es un sello de concreto con base en resinas acrílicas, con_x000D_
solventes._x000D_
_x000D_
USOS_x000D_
Como capa de sello de pisos de concreto estampados en interiores y exteriores._x000D_
Como sello protector contra gentes químicos y rayos solares de losas de_x000D_
concreto._x000D_
_x000D_
VENTAJAS_x000D_
· Buena resistencia química._x000D_
· Excelente penetración en el concreto_x000D_
· Incrementa la resistencia al desgaste por abrasión_x000D_
· Durable_x000D_
· Estabilidad a los rayos solares_x000D_
_x000D_
_x000D_
Consumo: 0.25 kg/m2_x000D_
_x000D_
_x000D_
PRESENTACION_x000D_
Cuñete de 18 kg y tambor de 200 kg.</t>
  </si>
  <si>
    <t>Marco y peinaso en lamina cld rolled cal.18 y rejilla en lámina cal.19. pintura anticorrosivo</t>
  </si>
  <si>
    <t>CUERPO ENTAMBORADO CON TABLEROS LISOS EN AMBAS CARAS EN LAMINA COLD EOLLED CAL.18. MONTANTE EN VIDRIO DE (2.0X0.80M) CON 2 DIVISIONES FIJAS DE (0.98X0.80M C/U), CUERPO SUPERIOR TIPO PERSIANA A (&lt;45) DISTANCIAS CADA 0.07M Y CUERPO INFERIOR EN VIDRIO DE 4MM, APERTURA DOBLE. NO INCLUYE EL VIRIO Y LA CERRADURA.DIMENSIONES DE LA PUERTA VENTANA: (2.0X3.34M). CON PINTURA ANTICORROSIVA.</t>
  </si>
  <si>
    <t>CUERPO ENTAMBORADO CON TABLEROS LISOS EN AMBAS CARAS EN LAMINA COLD EOLLED CAL.18. MONTANTE EN VIDRIO DE (1.87X0.80M) CON 2 DIVISIONES FIJAS DE (0.92X0.80M C/U), CUERPO SUPERIOR TIPO PERSIANA A (&lt;45) DISTANCIAS CADA 0.07M Y CUERPO INFERIOR EN VIDRIO DE 4MM, APERTURA DOBLE. NO INCLUYE EL VIDRIO Y LA CERRADURA.DIMENSIONES DE LA PUERTA VENTANA: (1.87X3.18M). CON PINTURA ANTICORROSIVA.</t>
  </si>
  <si>
    <t>POLICARBONATO ALVEOLAR 8 MM  CRISTAL( SE CAMBIA LA MEDIDA DE LA LAMINA  2.10X7.86M POR 2.10X5.90) QUE SE ENCUENTRA EN EL MERCADO.</t>
  </si>
  <si>
    <t>Breaker industrial de 3x40A Icc 10KA. 208 V</t>
  </si>
  <si>
    <t>Breaker industrial de 3x50A Icc 10KA. 208 V</t>
  </si>
  <si>
    <t>INCLUYE PUERTA+BARRAJE DE NEUTRO Y TIERRA; Y LÁMINA EN ACRILICO PARA PROTECCION-LAS BARRAS DE COBRE DEBEN VENIR CON LOS COLORES DE ACUERDO AL NIVEL DE TENSION (208/120V).Y  CAPACIDAD DE CORTOCIRCUITO DE 35 kA, INCLUYE ARMADO Y PUESTA EN SERVICIO.</t>
  </si>
  <si>
    <t>INCLUYE PUERTA Y BRAZO PARA CIERRE_x000D_
_x000D_
_x000D_
? Se utiliza para conservar durante un tiempo determinado: _x000D_
la estabilidad, la estanqueidad, la no emisión de gases inflamables y el aislamiento térmico._x000D_
_x000D_
? La puerta cortafuego del Centro de Transformación corresponde a una abertura de clase A (Se trata de las aberturas en muros resistentes al fuego que dividen edificios o sectores de incendio dentro de un mismo edificio)._x000D_
_x000D_
?Las puertas para proteger estas aberturas y el muro en el cual se instalan deben tener un grado mínimo de resistencia al fuego de tres horas._x000D_
_x000D_
La puerta deberá ser de tipo oscilante de dos hojas para transformadores de capacidad superior a 112.5 kVA y cumplir con las características indicadas en la norma NFPA-80 y con las pruebas specificadas en las normas UL 10 B y ASTM E 152._x000D_
_x000D_
LÁMINA_x000D_
La lámina será de acero Cold Rolled, calibre 18 BWG mínimo._x000D_
_x000D_
CIERRE HERMÉRTICO_x000D_
La principal función es minimizar la acumulación de presión causada por el fuego es suficiente para forzar el paso del humo, calor y gases nocivos a través de las aberturas y grietas más pequeñas._x000D_
Deberá mantener durante las tres horas de resistencia al fuego de la puerta ._x000D_
_x000D_
AISLAMIENTO TÉRMICO_x000D_
El aislamiento utilizado debe garantizar que la temperatura de la cara no expuesta al fuego no supere los 232 °C (450 °F) por encima de la temperatura ambiente, durante los primeros 30  minutos del ensayo de resistencia al fuego._x000D_
Valor de la instalación=$ 120.000=.</t>
  </si>
  <si>
    <t>Cerradura Antipanico Horizontal Serie B 0950 tipo Push</t>
  </si>
  <si>
    <t>Cerradura Antipanico Vertical Serie B 0950 tipo Push</t>
  </si>
  <si>
    <t>CERRADURA AZBE REF.4MP</t>
  </si>
  <si>
    <t>Letras cortadas individualmente, Escudo de Bogotá grabado, todo sobre lamina de aluminio calibre 5 mm. Pintura electroestatica color negro. Logo de Bogota Humana en lámina con impresión digital a color. COLISEO PRIMERO DE MAYO.</t>
  </si>
  <si>
    <t>Informativa-áreas del Coliseo y sede administrativa, ( Baños,  Lokers, oficinas,  Cafeteria,  Depósitos,  Enfermeria, Almacén,  cocineta, Cuarto de Aseo,  cuarto de Bombas, Cuarto Eléctrico) Lámina de Al 2 mm, con 2 dobleces y 4 perforaciones,  Fondo en Pintura electroestática, textos y pictogramas en screen, laminado mate para su protección. fijación con tornillo exagonal. COLISEO PRIMERO DE MAYO.</t>
  </si>
  <si>
    <t>Lámina de aluminio 2 mm, con 2 dobleces y 4 perforaciones, Fondo en Pintura electroestática, Impresión en vinilo transparente mate, sobre fotoluminiscente de 5 horas, montada sobre 2 tubos laterales para su fijación al piso. COLISEO PRIMERO DE MAYO.</t>
  </si>
  <si>
    <t>Lámina de aluminio 2 mm. con 2 dobleces y 4 perforaciones, Fondo en Pintura electroestática, textos y pictogramas en vinilo Reflectivo verde pegado sobre vinilo fotoluminiscente de 5 horas. Fijación con tornillo exagonal y/o descolgada. COLISEO PRIMERO DE MAYO.</t>
  </si>
  <si>
    <t>Lámina de aluminio 2 mm. con 2 dobleces y 4 perforaciones, Fondo en Pintura electroestática, textos y pictogramas en vinilo Reflectivo  verde pegado sobre vinilo fotoluminiscente de 5 horas. Fijación con tornillo exagonal y/o descolgada, COLISEO PRIMERO DE MAYO.</t>
  </si>
  <si>
    <t>( Gabinete Contra Incendio,  Camilla,  Riesgo Electrico) Lámina de aluminio 2 mm, con 2 dobleces y 4 perforaciones, Fondo en Pintura electroestática, textos y pictogramas en vinilo reflectivo, pegado sobre vinilo fotoluminiscente de 5 horas. laminado mate para su protección. Fijación con tornillo exagonal. COLISEO PRIMERO DE MAYO.</t>
  </si>
  <si>
    <t>SUM+INSTAL.TABLERO DE TRANSFERENCIA MANUAL Y AUTOMÁTICA POR CONTACTORES (INCLUYE BREAKER INDUST. DE 500AMP MAGNÉTICPO, CONTACTORES DE 500AMP,220V,COFRE DE 1.20X0.90X0.40M,BARRAJES DE R,S,T, NEUTRO, TIERRA, CON TARJETA, VIGILANTE DE TENSIÓN, INTERRUPTORES DE MULETILLA MANUAL AUTOMÁTICO, TESTIGOS DE ENCENDIDO/APAGADO,ACCESORIOS DE INSTALACIÓN Y TRANSPORTE).</t>
  </si>
  <si>
    <t>"Marco y Tapa para caja de inspección de 50x50x5cm (Norma EABB): Angulo.2x1/8”; Platina de 2x1/8”;varilla de Ø3/8” cada 12cm; Concreto
De 3.000psi; Manija escualizable enbebida L=0.20 varilla de 1/2”.Traf-Peatonal. Medida interna de caja."</t>
  </si>
  <si>
    <t>ASTM-A-500 GRADO C</t>
  </si>
  <si>
    <t>MALLA GALVANIZADA TRIPLE TORSIÓN CAL.3MM HUECO DE 7.5X7.5CM; (260 GRS) ARISTAS Y BORDES EN 3.8MM (2X1X1) DIAFRAGMAS EN 3.0MM. NORMA INVIAS. PRECIO SIN TRANSPORTE.</t>
  </si>
  <si>
    <t>CASETON EN LONA:_x000D_
_x000D_
Ancho promedio  0.80 ml_x000D_
Alto                      0.39 ml_x000D_
Precio puesto en obra</t>
  </si>
  <si>
    <t>SIN TRANSPORTE INCLUYE  TAPA - MARCO</t>
  </si>
  <si>
    <t>SIN TRANSPORTE.</t>
  </si>
  <si>
    <t>MEMBRANA RESISTENTE A UV CON REFUERZO PARA CUBIERTAS REFLECTIVAS. ROLLO DE 2X25M</t>
  </si>
  <si>
    <t>Es el mismo insumo de codigo 103392</t>
  </si>
  <si>
    <t>KIT COMPLETO</t>
  </si>
  <si>
    <t>PINTUCO O MSIMILAR</t>
  </si>
  <si>
    <t>Luminaria de altorendimiento con flexibilidad de usarse en cualquier aplicación de alumbrado exterior, como iluminación vial  y urbana (Autopistas, carreteras, circunvalaciones, vias principales, secundarias, peatonales, zonas verdes, etc.)</t>
  </si>
  <si>
    <t>Tanque cilindrico de 20.000lts   negro con accesorios . Incluye transporte en la ciudad de bogota.</t>
  </si>
  <si>
    <t>Sikaflex AT-Connection cumple con los requisitos para toda clase de juntas,_x000D_
uniones perimetrales de puertas y ventanas, juntas generales de construcción_x000D_
y con movimiento._x000D_
_x000D_
Sikaflex AT-Connection es un sellante con base en polímeros silano terminados._x000D_
Especial para juntas de movimiento o uniones sobre sustratos porosos_x000D_
y no porosos. Sikaflex AT-Connection es inodoro y libre de solventes, muy_x000D_
apropiado para uso interno y externo._x000D_
_x000D_
Empaque : Cartuchos de 300 ml, 12 unidades por caja_x000D_
_x000D_
El ancho de la junta debe ser diseñado de acuerdo con la capacidad de movimiento_x000D_
del sellante. En general, el ancho de la junta deberá ser &gt; 10 mm y &lt;_x000D_
35 mm. Mantener una relación de ancho : profundidad de ~ 2 : 1._x000D_
Ancho mínimo de la junta para juntas alrededor de ventanas: 10 mm_x000D_
Todas las juntas deberán estar adecuadamente diseñadas y dimensionadas por_x000D_
el especificador y el contratista principal de acuerdo con las normas pertinentes,_x000D_
ya que los cambios no son normalmente factibles después de la construcción._x000D_
Las bases de cálculo del ancho de junta necesario son los va-lores técnicos_x000D_
del sellante de la junta y los materiales de construcción ad-yacentes, más la_x000D_
exposición del edificio, su método de construcción y sus dimensiones._x000D_
Consumo Aproximado:_x000D_
Ancho de la junta        10 mm    15 mm      20 mm      25 mm     30 mm_x000D_
Profundidad de la junta 8 mm      8 mm      10 mm      12 mm    15 mm_x000D_
Longitud de la junta /_x000D_
por tubo de 300 ml   ~ 3.75 m  ~ 2.50 m  ~ 1.50m   ~ 1.00m    ~ 0.67m</t>
  </si>
  <si>
    <t>MARCA ZURN</t>
  </si>
  <si>
    <t>DESCRIPCION_x000D_
Pintura epóxica aséptica, con acabado brillante o semimate de dos componentes,_x000D_
con solventes._x000D_
_x000D_
USOS_x000D_
Para la protección y decoración de muros en interiores y cielo rasos en áreas_x000D_
con requerimientos asépticos sobre bases de concreto, mortero y estucos._x000D_
Como recubrimiento durable, de fácil mantenimiento y limpieza de muros en:_x000D_
industrias, laboratorios, hospitales, estaciones de servicio, etc._x000D_
Como acabado resistente, durable y decorativo en baños, cocinas y zonas_x000D_
comunes de edificaciones y viviendas._x000D_
_x000D_
Consumo:_x000D_
Aproximadamente 160 g en un espesor de 60 micrones (2.4 mils) de película_x000D_
seca por capa de aplicación. Segunda capa 160 g/m2._x000D_
Estos consumos pueden tener variaciones debido a la porosidad de la superficie,_x000D_
equipo de aplicación utilizado, etc</t>
  </si>
  <si>
    <t>Recubrimiento protector epóxico de alta calidad, aplicable sobre superficies absorbentes o metálicas._x000D_
_x000D_
DESCRIPCIÓN_x000D_
Recubrimiento epóxico aséptico, de dos componentes, con acabado brillante, de altos sólidos, con alta resistencia química. Puede ser aplicado sobre superficies absorbentes o metálicas. Puede estar en contacto con agua potable._x000D_
_x000D_
USOS_x000D_
- Como recubrimiento protector para muros y pisos en depósitos metálicos, de concreto, mortero o sobre productos de la línea EpoCem._x000D_
- Para la protección de estructuras metálicas o de concreto en: Industrias procesadoras de alimentos o bebidas, industria química, plantas de tratamiento de agua potable, laboratorios farmacéuticos, clínicas, hospitales, etc._x000D_
- Ideal para casos con altas exigencias de higiene._x000D_
- Para la fabricación de pisos industriales de mediano y alto desempeño._x000D_
- Como acabado resistente, durable y decorativo en baños, cocinas y zonas comunes de edificaciones y viviendas._x000D_
- Para la protección y decoración de muros en interiores y cielo rasos en áreas con requerimientos asépticos, sobre bases de concreto, mortero y estucos. _x000D_
- Como imprimante de sistemas epóxicos o de poliuretano._x000D_
_x000D_
VENTAJAS_x000D_
- Aséptico. No permite la formación ni supervivencia de hongos ni bacterias._x000D_
- Recubrimiento impermeable al paso de agua y vapores._x000D_
- Larga vida en el recipiente después de mezclado. Fácil de aplicar con rodillo, equipo convencional o airless._x000D_
- Adhiere y cura sobre superficies absorbentes o metálicas._x000D_
- Rápido secado y desarrollo de resistencias._x000D_
- Buena resistencia química._x000D_
- Altos espesores por capa de aplicación._x000D_
- Alta resistencia al desgaste._x000D_
- Barrera contra la penetración de aceites, líquidos contaminantes y la penetración_x000D_
de polvo._x000D_
- Fácil preparación y aplicación con brocha rodillo o equipo airless._x000D_
- Fácil de limpiar._x000D_
- Económico._x000D_
_x000D_
CONSUMO_x000D_
Superficies absorbentes: Aproximadamente 400 g/m2 - para la primera capa._x000D_
Superficies no absorbentes o capas adicionales: Aprox. 270 g/m2_x000D_
Superficies antideslizantes: Primera capa: Aprox. 445 g/m2; segunda capa:  Aprox. 400 g/m2; Sikadur-501: Aprox. 1,5 - 2 kg/m2._x000D_
Para el sistema reforzado: Aprox. 900 - 1000 g/m2._x000D_
_x000D_
Activar la superficie con Colma Limpiador ó Colmasolvente Epóxico ref_x000D_
958025._x000D_
_x000D_
Estos consumos pueden tener modificaciones debido a la porosidad de la_x000D_
superficie, equipo de aplicación utilizado, etc.</t>
  </si>
  <si>
    <t>"Marco y Tapa para caja de inspección de 40x40x5cm (Norma EABB): Angulo.2x1/8”; Platina de 2x1/8”;varilla de Ø3/8” cada 12cm; Concreto
De 3.000psi; Manija escualizable enbebida L=0.20 varilla de 1/2”.Traf-Peatonal. Medida interna de caja."</t>
  </si>
  <si>
    <t>OFICIAL ESPECIALIZADO EN PERFORACIONES Y ANCLAJES EN ALTURA (CERTIFICADO) PARA REFORZAMIENTO ESTRUCTURAL                      PRESTAC:(77.76%)2012                Año 2013: Incremento 4.02% -_x000D_
Año 2014: Incremento 4,5% - Eliminacion de ICBF y SENA (-5%). PRESTAC:(72,75%)                Año 2015: Incremento 4.60% - Ajuste SALUD -8.5%. PRESTAC: (68.67%)                       Año 2016: Incremento 7.00% PRESTAC:(68.42 %)                     Año 2017: Incremento 7.00% PRESTAC:(68.42 %)       Año 2021: Incremento 3.50%.               Año 2022: Incremento 10.07%.         Año 2023: Incremento 16%.                Año 2024 - IPC Incremento 9,28 %</t>
  </si>
  <si>
    <t>AYUDANTE  ESPECIALIZADO EN PERFORACIONES Y ANCLAJES EN ALTURA (CERTIFICADO) PARA REFORZAMIENTO ESTRUCTURAL                 PRESTAC:(77.76%)2012              Año 2013: Incremento 4.02%                      Año 2014 : Incremento 4.50% - Eliminacion de ICBF y SENA (-5%). PRESTAC:(72,75%)                         Año 2015 : Incremento 4.50% - Ajuste SALUD -8.5%  PRESTAC:(68.67 %)                    Año 2016: Incremento 7.00%              Año 2017: Incremento 7.00%                    Año 2018: Incremento 5.90%                   Año 2019: Incremento 6.00%     Año 2020: Incremento 6.00%    Año 2020: Incremento 3.50%.               Año 2022: Incremento 10.07%.         Año 2023: Incremento 16%.              Año 2024 - IPC Incremento 9,28 %</t>
  </si>
  <si>
    <t>BROCA                         =  Se estima duración para 500" de perforación por broca.</t>
  </si>
  <si>
    <t>BROCA                         =  Se estima duración para 700" de perforación por broca.</t>
  </si>
  <si>
    <t>Diam.ext=70,diam.</t>
  </si>
  <si>
    <t>BLOQUE CEMENTO TIPO SPLIT 15X20X40                _x000D_
_x000D_
12.50 Un/M2</t>
  </si>
  <si>
    <t>Sikaflex®-2c SL_x000D_
Sellador elástico de poliuretano de alto desempeño, bicomponente y autonivelante._x000D_
_x000D_
Descripción_x000D_
Sikaflex® –2c SL, es un sellador elástico de alto desempeño con base en poliuretanode dos componentes, autonivelante, de curado por reacción química._x000D_
_x000D_
Color Gris_x000D_
_x000D_
Usos_x000D_
Diseñado para usarse en todo tipo de juntas de construcción con un anchomínimo de 6 mm._x000D_
Ideal para aplicaciones horizontales._x000D_
Se puede colocar a temperaturas tan bajas como 4ºC._x000D_
Se adhiere a los más típicos materiales de construcción._x000D_
Trabaja en condiciones sumergidas como en canales y tanques._x000D_
_x000D_
Ventajas_x000D_
Sikaflex® -2c SL ofrece los siguientes beneficios:_x000D_
Propiedades autonivelantes._x000D_
Capacidad de Movimiento de +/- 50%._x000D_
El Curado químico permite al sellador ser colocado en juntas de hasta 7 cm de ancho._x000D_
Rápido curado y puesta en funcionamiento._x000D_
Alta elasticidad con una consistencia durable y flexible._x000D_
Excelente resistencia al corte y al desgarre._x000D_
Excelente adherencia a diferentes substratos sin uso de primer._x000D_
Color uniforme._x000D_
Consistencia autonivelante con fácil aplicación en superficies horizontales._x000D_
Fácil de mezclar._x000D_
Pintable._x000D_
Resistente a derrames esporádicos de combustibles._x000D_
Aprobado por la USDA_x000D_
_x000D_
Empaque_x000D_
Unidad: 16.42 kg (3 galónes)._x000D_
_x000D_
Rendimientos en ml/galón:_x000D_
Profundidad (mm)_x000D_
Ancho (mm) 6,4   1  2,7_x000D_
6,4              93,9_x000D_
12,7            46,9     23,5_x000D_
19,1            31,3     15,6_x000D_
25,4            23,5     11,7_x000D_
38,1           18,8       9,4_x000D_
44,5           15,6       7,8_x000D_
_x000D_
La profundidad mínima de la junta es de 6.4 mm y máxima de_x000D_
12.7 para juntas de movimiento.</t>
  </si>
  <si>
    <t>SELLO JUNTAS CONSTRUCTIVAS</t>
  </si>
  <si>
    <t>Información del Sistema_x000D_
Sika Carbodur + Sikadur 30_x000D_
Consumo_x000D_
Ancho de la platina Sikadur-30_x000D_
50 mm 0,35 kg/m_x000D_
100 mm 0,80 kg/m_x000D_
_x000D_
DESCRIPCION_x000D_
Sikadur 30 es un adhesivo estructural bicomponente, tixotrópico, libre de_x000D_
disolventes, compuesto por una combinación de resinas epóxicas y cargas_x000D_
seleccionadas, diseñado para usos a temperaturas entre +8ºC y +35ºC._x000D_
_x000D_
USOS_x000D_
Adhesivo para pegado de refuerzos estructurales, incluyendo:_x000D_
- Platina Sika CarboDur a concreto, ladrillo o madera (ver HT de Sika_x000D_
CarboDur)._x000D_
- Chapas de acero a hormigón._x000D_
_x000D_
CARACTERISTICAS / VENTAJAS_x000D_
- Fácil de mezclar y aplicar._x000D_
- No se necesita imprimación_x000D_
- Alta resistencia a la fluencia bajo carga permanente_x000D_
- Muy buena adherencia al concreto, mampostería, piedra, acero, aluminio,_x000D_
madera y platinas Sika CarboDur._x000D_
- El endurecimiento no se ve afectado por la alta humedad_x000D_
_x000D_
Componente A: Blanco_x000D_
Componentet B: Negro_x000D_
Color de la mezcla: Gris claro._x000D_
_x000D_
PRESENTACION_x000D_
Unidad de 6 kg_x000D_
- Adhesivo de alta resistencia_x000D_
- Tixotrópico: No escurre en aplicaciones verticales y sobre cabeza_x000D_
- Libre de disolventes_x000D_
- Endurece sin retracción_x000D_
- Componentes de diferentes colores, para el control del mezclado_x000D_
- Altas resistencias mecánicas iniciales y finales_x000D_
- Altas resistencias a abrasión y a impactos_x000D_
- Impermeable a líquidos y vapor de agua</t>
  </si>
  <si>
    <t>Adhesivo para pegado de refuerzo</t>
  </si>
  <si>
    <t>Características_x000D_
_x000D_
Masilla Supermastick._x000D_
La Masilla Supermastick, es un compuesto vinilico premezclado, para colocar cintas para juntas y capas de relleno y acabado, así como para usos en paneles interiores de yeso._x000D_
De consistencia cremosa y fina, por lo que proporciona al producto excelentes cualidades de trabajo, como deslizamiento y adherencia sobre laminas de yeso - cartón (Drywall)_x000D_
_x000D_
La Masilla Supermastick, posee características como: rápido secado, color mas blanco, mas cremosa, suave al deslizarse, mas fácil de lijar, menor encogimiento, cubre mas espacio con menor aplicación, excelente adherencia,_x000D_
resistente a agrietamientos, no contiene asbesto._x000D_
_x000D_
Rendimiento aprox (M2/Kg) entre 1 y 1.5</t>
  </si>
  <si>
    <t>GABINETE DE TRANSFERENCIA PARA 200 AMPERIOS(Inc. Armario especial 100X60X40 _x000D_
C/BARR.250 Amp. ; Dos contactores ABB A 145-30-11 220V ; Dos  Contactores ABB_x000D_
 A 9-30-10 220V ; Un Enclavamiento Mec. ABB A 95-A300 VM300H; Un selector ABB_x000D_
 Linea Comp.2 Pos.Negro 2N0 MOMEN.; Un selector ABB Linea Comp.3 Pos.Negro_x000D_
 2N0 MOMEN.; Dos Pilotos ABB Señalizac. C/Led Rojo 230 VAC ; Dos Bornas ABB T/Torn._x000D_
CL. 22-12 AWG ; Un Breaker ABB. RIEL MONO 1x6 AMP-6KA ; Un Breaker ABB RIEL BIP. _x000D_
2x6 AMP-6KA ; Un Breaker ABB. RIEL TRP.3x6 AMP-6KA ; Multimetro ABB Digital_x000D_
 DMTME-96 ;  Tres  Transferencias de Cte. Vent. T/AMP INT: 200/5 AMP-5VA ; Una Tarjeta_x000D_
Vorkom Controladora Trifas.220V .</t>
  </si>
  <si>
    <t>Compuesto por:MOTOBOMBA PRINCIPAL 5X20-30 en hierro motor eléctrico trifásico de 30HP, 3.500 RPM,220/240 Voltios, 3 fases, 60 Hz tipo cerrado, TEFC protección motor IP 55, aislamiento clase F, y MOTOBOMBA Jokey modelo 15o T en hierro motor eléctrico trifásico de 1.5 HP, 3.500 RPM, 220/440 voltios, tres fases, 60 Hz, tipo cerrado. TEFC, protección motor IP 55, aislamiento clase F. Capacidad del sistema :22.71 Litros/Segundo, Cabeza de trabajo ofrecida:66m, con tablero de control y mando eléctrico. Inclye accesorios como valvula de cheque de 4" bridada para la bomba principal; válvula de pie de 4" para la bomba principal; válvulas de paso 4" para la bomba principal bridado de vástago ascendente; dos manómetros royal Gauge de 0-200 PSI, para labomba y la red general valvulas de pie,paso y cheque para Jokey en 1,5". Incluye interconexiones en tubería galvanizada, entre la descarga de cada una de las bombas y los accesorios hidráulicos mencionados. conexión para la descarga general en tubería galvanizada de 4".Tablero de control y mando instalado sobre soportes ectructurales en ángulo, instalación eléctrica entre los motores y el tablero de control y mando, debidamente instalados con corazas protectoras. instalación hidráulica y  eléctrica  de los presostatos fijados al tablero. Conexiones para el cebamiento de las motobombas. Pintura anticorrosiva en la base y pintura general del equipo en color rojo. y otras consideraciones en la cotización seleccionada. SISTEMA  PARA SUMINISTRAR PRESIÓN DE 94 psi Y UNA CAPACIDAD DE 360 gpm.</t>
  </si>
  <si>
    <t>Sistema de presión de agua diseñado para suministrar automáticamente una presión de 70 PSI y una capacidad de 85 GPM por motobomba. Dos motobombas con motores eléctricos trifásicos de 7.5 HP, 3.500 RPM, 220/440 Voltios, tres fases, 60 Hz, tipo cerrado. TEFC, protección motor IP 54, aislamiento clase F, con eje soportado por rodamientos prlubricados. Capacidad total suministrada:5.36 Ls/segundo ; Presión de trabajo ofrecida: 49 m ; Tanque hidroacumulador de 500 lts en lámina colr rolled de alta resistencia y accesorios; Tablero de control y mando eléctrico; Accesorios hidráulicos: 2 válvulas de pie en bronce de 2.5"; 2 válvulas de cheque en bronce de 2"; 2 válvulas de paso en bronce de 2"; una válvula de paso en bronce de 1" para el hidroacumulador; una válvula de paso de 1" para drenaje y pruebas de sistemas; un manómetro Royal gauge de 0-200PSI, y una válvula de cheque cortina perforado de 1". Y otras  consideradas en la cotización seleccionada.</t>
  </si>
  <si>
    <t>LADRILLO PRENSADO LIVIANO 6_x000D_
_x000D_
Largo Ancho Alto_x000D_
24,5 cm 12 cm 6,0 cm_x000D_
_x000D_
Color_x000D_
TERRACOTA (Según  muestras)_x000D_
_x000D_
Rendimiento con dilatacion de 1cm  56 Unidades/m2_x000D_
_x000D_
_x000D_
LISO POR DOS (2) DE SUS CARAS_x000D_
_x000D_
Perforación Vertical_x000D_
_x000D_
145,6 Kg/m2 de muro</t>
  </si>
  <si>
    <t>6</t>
  </si>
  <si>
    <t>Definición:_x000D_
Mezcla en polvo constituida por Cemento Pórtland, agregado silicio, aditivos especiales y _x000D_
pigmentos._x000D_
_x000D_
 _x000D_
Aplicaciones: _x000D_
• Diseñada para rellenar las separaciones entre revestimientos cerámicos de absorciones altas _x000D_
o medio-altas en zonas interiores. _x000D_
• Para juntas de 5 a 15 mm _x000D_
• Viene lista para usar, no requiere mezclas. _x000D_
• Ideal para instalaciones de cerámica (revestimiento con grado de absorción de agua alto o _x000D_
medio –alto) en zonas interiores, paredes y pisos. _x000D_
• Garantizada y formulada para instalaciones de cerámica que requieren juntas entre 5 y 15 _x000D_
mm. _x000D_
• Con características técnicas, estéticas e higiénicas de excelente calidad. _x000D_
• Realza el color de su instalación y le garantiza acabados uniformes. _x000D_
• Amplia variedad de colores. _x000D_
• Boquilla de buena adherencia y alta resistencia mecánica. _x000D_
• Basta agregar la cantidad de agua recomendada. _x000D_
• Consistencia cremosa que otorga una excelente trabajabilidad y facilidad de aplicación. _x000D_
• Alta dureza. _x000D_
• No presenta caleo al secarse. _x000D_
• Ahorro en mano de obra y tiempos de ejecución. _x000D_
• Permite preparar gran cantidad de mezcla sin que se fragüé _x000D_
• Mejor control y administración de materiales en obra. _x000D_
_x000D_
_x000D_
Rendimientos _x000D_
El consumo real o rendimiento en kilogramos por metro cuadrado, depende del tamaño y _x000D_
espesor del revestimiento, del ancho de la separación entre baldosas_x000D_
_x000D_
Rendimiento aprox. en Kg/m2   de CONCOLOR BOQUILLA PARA CERAMICA Y PIEDRA_x000D_
_x000D_
FORMATO DEL REVESTIMIENTO    SEPARACION DE LA JUNTA_x000D_
_x000D_
       5mm 8mm 10mm 12mm 15mm_x000D_
_x000D_
10X10 1.44 2.30 2.88 3.46 4.32_x000D_
20X20 0.72 1.15 1.44 1.73 2.16_x000D_
30X30 0.43 0.69 0.86 1.04 1.30_x000D_
40X40 0.36 0.58 0.72 0.86 1.08_x000D_
45X45 0.32 0.52 0.65 0.78 0.97_x000D_
50X50 0.29 0.46 0.58 0.69 0.86</t>
  </si>
  <si>
    <t>Brida ajustable PVC SCH-80 150 PSI</t>
  </si>
  <si>
    <t>TUBERIA PRESIÓN - ASTM (A-53) (e=0.145 PULG=3.68 PULG)</t>
  </si>
  <si>
    <t>TUBERIA PRESIÓN - ASTM (A-53) (e=0.203 PULG=5.16 PULG)</t>
  </si>
  <si>
    <t xml:space="preserve"> IGUAL A CIO 104655 y 109078.</t>
  </si>
  <si>
    <t>Motor electrico Weg para motobombas de presion. Mantenimiento de equipos</t>
  </si>
  <si>
    <t>cortacircuito de cañuela 15 Kv-100 amp.</t>
  </si>
  <si>
    <t>TRANSFERENCIA AUTOMÁTICA MONOCUENTA PARA SISTEMA DE RED CONTRA INCENDIO (3X360AMP) L.G. EN AC3 CON TARJETA (COSNATA DE COFRE METÁLICO EN PINTURA ELECTROSOLDADA QUE INCLUYE:_x000D_
*CONTACTORES CON ENCLAVAMIENTO ELÉCTRICO Y MECÁNICO, SENSORES DE FASES Y SE SUMINISTRA CON PUENTE DE CARGA. BARRAJE DE NEUTRO Y BARRAJE DE TIERRA ._x000D_
*COFRE.</t>
  </si>
  <si>
    <t>Insumom para montaje de transformador de poste.</t>
  </si>
  <si>
    <t>Montaje Crucetas para Transformador</t>
  </si>
  <si>
    <t>GRADO -5</t>
  </si>
  <si>
    <t>CABINA REDUCTORA DE RUIDO, PINTURA ELECTROSTÁTICA, MATERIALES ANTIINFLAMABLES Y CHAPAS DE SEGURIDAD.</t>
  </si>
  <si>
    <t>EL PERNO DE 1 PULGADA NO SE CONSIGUE SE REQUIERE REMPLAZAR POR LA DE 4" QUE ES LA MEDIDA MINIMA QUE SE CONSIGUE EN EL MERCADO</t>
  </si>
  <si>
    <t>SUMINISTRO DE PLANTA ELECTRICA MOTOR CUMMINS _x000D_
_x000D_
- CUATRO TIEMPOS-CUATRO CILINDROS_x000D_
- INTECCIÓN DIRECTA-BLOQUE HUMEDO 1.800RPM, _x000D_
- POTENCIA CONTÍNUA DE 60 KW, _x000D_
- POTENCIA DE EMERGENCIA 65KW; _x000D_
- ALTERNADOR STAMFORD ORIGINAL _x000D_
- POTENCIA CONTÍNUA 44KW/55KVA; _x000D_
- POTENCIA 87, _x000D_
- VOLTAJE 220 VOLTIOS, _x000D_
- VELOCIDAD 1.800RPM, _x000D_
- FRACUENCIA 60, _x000D_
- TRES FASES,,_x000D_
- INCLUYE TABLERO DE PROTECCIÓN Y CONTROL.</t>
  </si>
  <si>
    <t>TABLERO DE TRANSFERENCIA QUE CONSTA DE UNA CUENTA DE 3X160AMP. EN AC1 CON CONTACTORES LG OPERACIÓN AUTOMÁTICO Y MANUAL, PROTECCIÓN DE RED:ALTO/BAJO VOLTAJE, INVERSIÓN, DESVALANCE DE FASES.TEMPORIZDOR, PROTECCIÓN COTO CIRCUITO,SENSOR DE FASES VORKOM ELECTRÓNICO REGULABLE.</t>
  </si>
  <si>
    <t>PRECALENTADOR DE CAMISAS PARA PLANTA DE EMERGENCIA DE 45 KVA.</t>
  </si>
  <si>
    <t>CARGADOR DE BATERIAS DE 12 VOLTIOS PROTEGIDO CONTA CORTO CIRCUITO E INVERSIÓN DE POLARIDAD.</t>
  </si>
  <si>
    <t>MONTAJE EN EL SITIO( Iicluye 10 m de cableado de potencia entre planta y tablero de transferencia en cable 4x2/0 THHN por cárcamo; cableado de señal de arranque y sistemas auxiliares; tubo de escape de gases incluye mano de obra codos, soportes y accesorios, instlación de tablero de transferencia con conexión a acometidas; 10 ml de cable N°8; 10 ml de cable N°2; mano de obra para conexión de acometida de potencia entre planta eléctrica y transferencia automática. incluye amarres cintas y terminales, conexión de precalentador y cargador)._x000D_
MANTENIMIENTO( Tres visitas cada cuatro meses por un periodo de un año, por un técnico especializado, el cual verificará funcionamiento de la planta eléctrica, no incluyen repuestos, aceistes ni combustibles)._x000D_
TRANSPORTE DE EQUIPO: (Transporte y ubicación de planta eléctrica. no incluye servicios de grua y se contempla que la entrada de la planta eléctrica sea de facil acceso y en primer piso).</t>
  </si>
  <si>
    <t>ARRANCADOR SUAVE CORRIENTE NOMINAL 106 AMP. TENSIÓN DE CONEXIÓN : 200-480VAC ; FRECUENCIA DE CONEXIÓN : 45-66Hz ; TENSIÓN DE CONTROL : 110-230 VAC ; LIMITACIÓN DE CORRIENTE :130-500% ; TEMPERATURA DE OPERACIÓN: 40°C.</t>
  </si>
  <si>
    <t>CARACTERISTICAS    Ray Grass (Lolium hybridum). Mezcla perenne de color verde oscuro._x000D_
Adaptación                   1800 - 3000 M.S.N.M _x000D_
Densidad de siembra     450 - 500 LBS/HA_x000D_
Uso                               Prados, campos de golf_x000D_
Resistencia a enfermedades</t>
  </si>
  <si>
    <t>TUBO LONGITUD=5.90M</t>
  </si>
  <si>
    <t>Caucho tipo SBR con granulometría de 1 a 3 mm de diámetro a 10mm de espesor. (Encapsulado)</t>
  </si>
  <si>
    <t>CABLE ACERO GALVANIZADO 1/8"</t>
  </si>
  <si>
    <t>SUMINISTRO + TRANSPORTE+HINCADO DE POSTE METÁLICO DE H=18M EN LAMINA HR DE 3MM- PROTECCIÓN EN  GALVANIZADO EN CALIENTE EXTERIOR Y INTERIOR, ACABADO EN POLVO POLIESTER (COLOR POR DEFINIR), DIAMETRO DE BASE DE 630 MM, DIAMETRO DE CIMA 190MM, FLANGES DE Ø32 CM; SISTEMA DE ANCLAJE DE 7 PERNOS DE 1"X2.00M DE LONGITUD. INCLUYE PELDAÑOS EN  VARILLA CORRUGADA DE 5/8"A PARTIR DE 6MTS, CANASTA DE MANTENIMIENTO Y SOPORTE   PARILLA PARA MONTAJE DE 9 REFLCTORES CIRCULARES  DE 1.000W. NO INCLUYE OBRA CIVIL.</t>
  </si>
  <si>
    <t>El proyector circular hermético, tiene una distribución fotométrica desarrollada especialmente para la iluminación de varios tipos de escenarios deportivos tales como: canchas de tenis, polideportivos, canchas múltiples, gimnasios, entre otros. Es igualmente apropiado para la iluminación de monumentos, fachadas, estacionamientos, fabricas etc._x000D_
_x000D_
Especificaciones técnicas: _x000D_
_x000D_
1. Reflector: es fabricado en aluminio de alta pureza. El cual permite un control exacto del haz luminoso y una gran eficiencia por su diseño parabólico y por su proceso de brillo químico y tratamiento anódico, para garantizar una alta resistencia a la intemperie. _x000D_
_x000D_
2. Cierre: de vidrio templado de seguridad que es resistente a los choques térmicos y mecánicos, el cual está sellado al reflector mediante un empaque esponjoso de epdm y cierre de acero inoxidable, que facilitan el recambio de la lámpara. _x000D_
_x000D_
3. Cono de acoplamiento: en inyección de aluminio con acabado en pintura poliesterica aplicada electrostáticamente. Alberga el portalámpara y permite la entrada de los cables de alimentación. _x000D_
_x000D_
4. Orientación: equipado con guías de orientación vertical y horizontal (opcional). _x000D_
_x000D_
5. Soporte en "u": está en acero galvanizado, permite la fijación directa del proyector a diferentes elementos según la instalación. _x000D_
_x000D_
6. Cofre portaequipos: fabricado en inyección de aluminio. Su diseño permite una excelente disipación térmica que garantiza la vida de los elementos eléctricos. Su acabado en pintura poliesterica aplicada electrostáticamente, garantiza la resistencia a la intemperie. Es de instalación y mantenimiento fácil. _x000D_
_x000D_
7. Tornillería: en acero inoxidable. _x000D_
_x000D_
rcg: _x000D_
• Metal halide: 1000w _x000D_
• Peso: proyector sin lampara: 6kg _x000D_
• Cofre portaequipos (max 400w) _x000D_
-min 6.5 kg max 8.5kg (con balasto cwa). _x000D_
_x000D_
Balastos utilizados: _x000D_
_x000D_
• Tipo autorregulado (cwa) multitap sodio y metal halide.</t>
  </si>
  <si>
    <t>Reflector para escenarios deportivos</t>
  </si>
  <si>
    <t>Elemento necesario para la operación satisfactoria de las bombillas de sodio alta presión, metal halide y mercurio alta presión que mantiene la corriente que circula por la bombilla dentro de los valores que garantizan su funcionamiento adecuado y duradero. _x000D_
_x000D_
Características: _x000D_
_x000D_
Impregnado al vacío con barniz dieléctrico. _x000D_
Amplia Gama de potencias: _x000D_
              -  Sodio: Desde 70 W hasta 1000 W. _x000D_
              -  Metal halide: 35 W hasta 2000 W. _x000D_
              -  Tensiones de red desde 120 V - 208/220/240/277 V- 440/480 V. _x000D_
_x000D_
Aplicaciones: _x000D_
Ideal para los lugares donde la tensión de red presenta variaciones de hasta un +/- 10. _x000D_
Aplicaciones donde la tensión de red disponible impide el uso del balasto tipo reactor._x000D_
Proyectores para alumbrado deportivo. _x000D_
Luminarias de alumbrado público (casos específicos). _x000D_
Luminarias de alumbrado industrial. _x000D_
Luminarias de alumbrado comercial.</t>
  </si>
  <si>
    <t>AUMINISTRO TRANSPORTE  E INSTALACIÓN DE PISO EN MADERA MACHIHEMBRADO GRANADILLO,PULIDO, SELLADO Y LACADO; A=0.12M; E=1.7MM.</t>
  </si>
  <si>
    <t>ACTIVIDAD A TODO COSTO INCLUYE PULIDA, SELLADO Y LACADO DE PISO EN MADERA</t>
  </si>
  <si>
    <t>Los sistemas de protrección contra el rayo mediante puntas Franklin y mallas consisten en disipar y repartir la corriente por un entramado de conductores.</t>
  </si>
  <si>
    <t>MONOCONTROL TUNEZ-DE GRIVAL-BAJO</t>
  </si>
  <si>
    <t>MONOCONTROL TUNEZ-DE GRIVAL-ALTO</t>
  </si>
  <si>
    <t>Desague + Sifon.</t>
  </si>
  <si>
    <t>CALIDAD COLMENA AGUA</t>
  </si>
  <si>
    <t>Malla para Cerramiento</t>
  </si>
  <si>
    <t>CANTIDAD POR M2=10 UND</t>
  </si>
  <si>
    <t>CANTIDAD POR M2=6 UND</t>
  </si>
  <si>
    <t>TRONCO EN PINO PATULA INMUNIZADO VACIO Y PRESIÓN. INCLUYE TRANSPORTE EN BOGOTA.</t>
  </si>
  <si>
    <t>EL PRECIO INCLUYE DOS TAPAS DE 0.60X1.20M CON MARCO DOBLE (DIVISIÓN EN EL CENTRO) ESTO DEBIDO A QUE LA SECCIÓN ES MUY GRANDE Y REQUIERE DOS UNIDADES.</t>
  </si>
  <si>
    <t>Conformada por 2 tapas y un marco (fundias concre)</t>
  </si>
  <si>
    <t>NEOWEB_x000D_
Última tecnología para confinamiento de material granular con celdas hechas a partir_x000D_
de un material único denominado Neoloy®, que ofrece estabilidad dimensional hasta por_x000D_
75 años y rendimiento ajustado a las necesidades presentes de construcción de infraestructura._x000D_
_x000D_
APLICACIONES_x000D_
• Estabilización de subrasantes._x000D_
• Refuerzo de estructuras de pavimento._x000D_
• Refuerzo de estructuras férreas._x000D_
• Refuerzo de terraplenes sobre suelos blandos._x000D_
• Absorción de cambios de rigidez y asentamientos_x000D_
diferenciales._x000D_
• Refuerzo de cimentaciones._x000D_
• Muros en suelo reforzado._x000D_
• Revestimiento de canales._x000D_
• Revestimiento de taludes._x000D_
• Control de erosión._x000D_
_x000D_
ESTABILIZACIÓN DE SUBRASANTES_x000D_
Neoweb® puede ser colocada directamente sobre subrasantes pobres o suelos de muy baja capacidad portante, brindando inmediatamente una plataforma de trabajo para el tránsito de maquinaria, equipos y la construcción de cualquier tipo de estructura. La estabilización de la subrasante se logra gracias a la redistribución lateral de los esfuerzos y el efecto viga”, transmitiendo una menor carga neta al suelo de fundación._x000D_
_x000D_
Con Neoweb® como alternativa de estabilización_x000D_
se logra:_x000D_
• Reemplazo de soluciones tradicionales como rajón, reemplazos de material o empalizadas._x000D_
• Reducción en las cantidades de material de excavación y reemplazo._x000D_
• Mayor velocidad para alcanzar plataforma de trabajo._x000D_
• Utilización de materiales de sitio para el llenado.</t>
  </si>
  <si>
    <t>BRAZO DE LA LUMINARIA L=1.200M - 1 1/2" + COLLARIN 5-6" ; BOMBILLO  TUBULAR DE 70W ; LUMINARIA CODENSA HORIZONTAL CERRADA SODIO 70W Y FOTOCELDA. INCLUYE SISTEMA ANTIRROBO.</t>
  </si>
  <si>
    <t>BRAZO DE LA LUMINARIA L=1.20M - 1 1/2" + COLLARIN 5-6" ; BOMBILLO TUBULAR DE 150W ; LUMINARIA CODENSA HORIZONTAL CERRADA SODIO 150W+FOTOCELDA. INCLUYE SISTEMA ANTIRROBO.</t>
  </si>
  <si>
    <t>BRAZO DE LA LUMINARIA L=1.50M - 1 1/2" + COLLARIN 5-6" ; BOMBILLO M.H TUBULAR DE 400W ; LUMINARIA CODENSA HORIZONTAL CERRADA SODIO 400W Y FOTOCELDA. INCLUYE SISTEMA ANTIRROBO.</t>
  </si>
  <si>
    <t>EQUIPO PRESION AGUA POTABLE:_x000D_
Equipo preensamblado para Q=7.5lt/seg=120 Gal/min. ; Potencia=7.5 HP ; Carga Mínima de trabajo=28mts ; NPSH= 4.30mts ;Potencia de trabajo= 40/60 PSI ; Diámetro de descarga= 2" ; Voltaje=220/440 Voltios. Incluye :Tanque hidroacumulador , Tablero eléctrico, accesorios, flauta y Válvulas( de paso,de pie y de cheque).</t>
  </si>
  <si>
    <t>EQUIPO PREENSAMBLADO PARA RIEGO: Caudal=20 lts/seg=310 gal/min ; potencia=30 HP ; Carga dinámica=63m ; NPSH=4.31m ; Presión de trabajo= 90/110 psi ; Diámetro de descarga=2" ; Voltaje=220/400 Voltios ; incluye tablero eléctrico ; tanque hidroacumulador ; accesorios hidráulicos: (flauta, válvulas de paso, de pie, de cheque.).</t>
  </si>
  <si>
    <t>Equipos de presión constante</t>
  </si>
  <si>
    <t>INCLUYE CHASI,BALASTO PARA 26W Y BOMBILLA DE 26W.</t>
  </si>
  <si>
    <t>INCLUYE CHASIS DE 4" CON VIDRIO Y BOMBILLA AHORRADORA DE 27W DE ROSCA.</t>
  </si>
  <si>
    <t>INCLUYE CHASIS DE 8" CON VIDRIO Y BOMBILLOS AHORRADORES DE 27W DE ROSCA.</t>
  </si>
  <si>
    <t>Especificación : 112.5KVA-11400-208/120vDy560Hz</t>
  </si>
  <si>
    <t>"Marco y Tapa para caja de inspección de 30x30x5cm (Norma EABB): Angulo.2x1/8”; Platina de 2x1/8”;varilla de Ø3/8” cada 12cm; Concreto
De 3.000psi; Manija escualizable enbebida L=0.20 varilla de 1/2”.Traf-Peatonal. Medida interna de caja."</t>
  </si>
  <si>
    <t>LA UNIDAD LO COMPONEN TRES TERMINALES.</t>
  </si>
  <si>
    <t>INCLUYE UNION.</t>
  </si>
  <si>
    <t>TABLERO TRIFASICO 30 CIRCUITOS - Tablero 208/120Vac, 3F, 5H, 60Hz. Del Tipo Pesado, Con Espacio Para Totalizador</t>
  </si>
  <si>
    <t>Breaker industrial de 3x70A Icc 10KA. 208 V</t>
  </si>
  <si>
    <t>Contiene : (1) Gabinete metálico construído según Norma CTS 503-1, CTS 504-4 (Celda de protección del transformador) de Codensa S.A. E.S.P.; (1) seccionador tripolar para operación bajo carga según norma CTS 504-2 uso interior capacidad de conexión de 630 amp, mecanismo de accionamiento exterior mediante palanca, apertura tripolar pro fusión de cualquiera de los fusibles; (3) Fusibles tipo HH de 16 Amperios.</t>
  </si>
  <si>
    <t>Puerta en Celosía; (2) Hojas; Bastidor en lámina galv. Cal-18; márco en lámina Galv. Cal-18; pintura electrostática.Con avisos de peligro._x000D_
_x000D_
Fabricación, suministro e instalación de puerta metálica con celosía, con 2 hojas tipo codensa, bastidor en lámina galvanizada Cal. 18, marco en lámina galvanizada Cal. 18, pintura electrostática color a definir, con avisos de peligro H. 2,30m X A. 2,00m. Incluye Suministro e instalación de combo anti-pánico que incluye: Barra anti-pánico, cierra puerta Ref. 3005 y manija.</t>
  </si>
  <si>
    <t xml:space="preserve">CARACTERISTICAS •Flotante. •Alta flexibilidad. •Liviana para fácil manejo. •Temperatura: 5°C hasta 50°C. •Tubo: Copolímero termo-plástico. •Limpieza de piscinas por aspiración. •Resistente al ataque químico del cloro. </t>
  </si>
  <si>
    <t>TECNICA ANALÍTICA:   CONDUCTIMETRICO</t>
  </si>
  <si>
    <t>Carro aspirador utilizado en el mantenimiento y limpieza de estanques de agua, piscinas, jacuzzis, espejos de agua, etc. Características: – Carro aspirador encargado de limpiar las paredes de estanques de agua, piscinas, jacuzzis, espejos de agua, etc. – Accesorio de limpieza con conexiones segura para manguera y mango telescópico.</t>
  </si>
  <si>
    <t>TECNICA ANALÍTICA :   I. C. P.</t>
  </si>
  <si>
    <t>TECNICA ANALÍTICA :   E. A. A.</t>
  </si>
  <si>
    <t>Mango telescopico 2x6 mts en aluminio 1.1/4"x1". Características:  – Ligera para su cómodo manejo.  – Tratada con pintura electrostática endurecida para mayor durabilidad.  – Dispone de un clip de fijación de máxima calidad que afianza la extensión para evitar el deslizamiento en su uso.  – Se puede acoplar a carros aspiradores, cepillos, nasas y demás accesorios de aseo.</t>
  </si>
  <si>
    <t>Cepillo de 10 pulgadas de largo, cerdas y magno plástico. Se usa en el mantenimiento y limpieza de estanques de agua, piscinas, jacuzzis, espejos de agua, etc.</t>
  </si>
  <si>
    <t>Cepillo de 10 pulgadas, cerdas de acero y mango metálico. Para mantenimiento y limpieza de estanques de agua, piscinas, jacuzzis, espejos de agua, etc. Diseño exclusivo para arrancar toda la suciedad de tu piscina. Características: – Cepillo encargado de limpiar las paredes de tu estanques de agua, piscinas, jacuzzis, espejos de agua, etc. – Cerdas de acero especial para remoción y revención de crecimiento de algas. – Marco metálico</t>
  </si>
  <si>
    <t>TECNICA ANALÍTICA :   RECUENTO EN PLACA_x000D_
_x000D_
RECUENTO HETEROTROFOS MESOFILOS</t>
  </si>
  <si>
    <t>Equipos para realizar el aseo y mantenimiento de piscina a fin de mantenerlo en óptimas condiciones. Red de nylon de alta resistencia, estructura reforzada, se adapta al mastil telescopico estandar. Características: – Red tipo bolsa (profunda) para que nada se te escape. – Recogehojas para la limpieza de la superficie del agua de la piscina. – Malla soldada al cuerpo del recoge hojas para una mayor resistencia y durabilidad. – Fijación mediante clip. Redes para limpieza de piscinas, diseñadas para atrapar las hojas y sólidos suspendidos en el agua de las piscinas. Disponibles en distintos modelos, como redes tipo pala, tipo bolsa y la trampa atrapa hojas con red, que se conecta en serie a la manguera de aspirado, quedando atrapados los sólidos en la red que trae en el interior.</t>
  </si>
  <si>
    <t>Hidrolavadora grande de lavado a alta presion agua fria industrial  marca 10.9 HP 3.000 psi 220V trifasica</t>
  </si>
  <si>
    <t>TECNICA ANALÍTICA :   FILTRACION POR MEMBRANA</t>
  </si>
  <si>
    <t>TECNICA ANALÍTICA :</t>
  </si>
  <si>
    <t>Hidrolavadora grande de lavado a alta presion agua fria industrial   8.2 HP 3.000 psi 220V trifasica</t>
  </si>
  <si>
    <t>TECNICA ANALÍTICA :   Presencia</t>
  </si>
  <si>
    <t>Manguera flexible flotante bicolor de diámetro 2″. Fabricadas específicamente para su uso en estanques de agua, piscinas o jacuzzi. Garantiza una excelente limpieza, resiste a la abrasión por los rozamientos que se producen normalmente con el uso. Brazalete para maniobrabilidad torcedura y giro, resistencia química y rayos UV.</t>
  </si>
  <si>
    <t>20-09-2021: Valor validado por galón.</t>
  </si>
  <si>
    <t>Descripción: Kit de pruebas para la dureza del agua, dureza total del agua en ppm (partes por millón) o granos, frasco de prueba, 1/2 onza. N°. 6, 1 oz. N°. 7 e instrucciones, caja compacta. -Trae tabla de instrucciones. -Incluye reactivos.</t>
  </si>
  <si>
    <t>Para uso en tareas de laboratorio que tratan con la claridad del agua. diametro: 20 cm. El disco limnológico está construido de plástico ABS de alta resistencia con cuadrantes negros y blancos en un lado y blanco sólido en el otro. Incluye peso incorporado de 1 lb., línea de nylon de 20 m.</t>
  </si>
  <si>
    <t>EN PLATINA DE 1"X1/8" - DOS PERFORACIONES EN 3/8", PARA  FIJACION  DE TUBERIA  Ø3".</t>
  </si>
  <si>
    <t>Sistema de presion de agua presion de 100psi y caudal de 105 gpm, una motobomba motor de 10HP 3500 RPM, 220 voltios tres fases 60hz,_x000D_
Tablero con arrancador termomagnetico estrella triangulo_x000D_
valvula de pie bronce de 3"_x000D_
Manometro Royal Gauge_x000D_
Contactor auxiliar_x000D_
selector de operacion de tres posiciones_x000D_
Pilotos de señalizacion_x000D_
Mini iterruptor bipolar para proteccion_x000D_
Borneras de conexion _x000D_
Identificacion para cableado._x000D_
tanque Hidroacumulador de 500 litros</t>
  </si>
  <si>
    <t>Piso elaborado con llantas recicladas._x000D_
BACKING - caucho SBR color negro, con 4 cms de esperor._x000D_
SUPERFICIE - caucho SBR Pigmentado, con 1 cms de espesor</t>
  </si>
  <si>
    <t>ANDAMIO CERTIFICADO								_x000D_
MULTIDIRECCIONAL EQUIPOS GLEASON								_x000D_
				   vlr. unit.  Cant.      Cant.        Cant._x000D_
                                                                      DD	 H=2.00   Tramos 	Total	Vlr. Total_x000D_
_x000D_
Vertical de 2.00 metros CON Espigo        $180,00	   4	7	28	$5.040,00_x000D_
Horizontal 2.07 metros		$130,00 	   8	7	56	$7.280,00_x000D_
Diagonal 2.00 X 2.07 metros		$120,00      4	7	28	$3.360,00_x000D_
Polea de Izaje			$600,00	   1	7	7	$4.200,00_x000D_
Pin Pasador de Seguridad 48.3 m.m. 	$12,00	  16	7	112	$1.344,00_x000D_
Abrazadera Fija (90º) 48.3 m.m. 	$50,00	   4	7	28	$1.400,00_x000D_
Abrazadera Giratoria (360º) 48.3 m.m.	$50,00	   4	7	28	$1.400,00_x000D_
Abrazadera Cuña Fija 48.3 m.m.	$60,00	  16	7	112	$6.720,00_x000D_
Abrazadera Cuña Giratoria 48.3 m.m.	$60,00	   4	7	28	$1.680,00_x000D_
Abrazadera Roseta (móvil)		$50,00	   4	7	28	$1.400,00_x000D_
Tornillo Nivelador Base Plana 35 m.m.	$80,00	   4	1	4	   $320,00_x000D_
								_x000D_
					VLR. TOTAL 	              $34.144,00 (18/07/2013)_x000D_
_x000D_
27-MAY-2019 El valor incluye el transporte del andamio ida y regreso a la obra. Las áreas incluidas son 2x2 / 2,57x2,57 / 3x3.</t>
  </si>
  <si>
    <t>MURO DESLIZADERO (NIÑOS DE 1 A 5 AÑOS) Suministro e Instalación de: Costados laterales en lámina de acero inoxidable tipo 304 cal 3 mm recortada por proceso laser o mediante plasma de alta precisión; Pasamanos perimetral de costados laterales en tubo redondo ornamental de 1” cal 16 en acero inoxidable tipo 304, acabado satinado o pre lijado; Superficie de deslizadero en lámina de acero inoxidable tipo 304 cal 1.5 mm, acabado brillante. Suministro e Instalación de superficie de escalada en lámina de acero inoxidable tipo 304 cal 2 mm, acabado satinado o pre lijado; Presas sintéticas, tornillería de 3/8” con tuerca de seguridad, y traba rosca según detalle y capítulo de materiales; Película lateral en vinilo de corte de alta resistencia al vandalismo y a la intemperie; Sistemas de fijación y demás elementos empleados para el funcionamiento del juego infantil.</t>
  </si>
  <si>
    <t>9.3.1 Alcance_x000D_
El Contratista deberá tener en consideración:_x000D_
• Lineamientos generales y particulares._x000D_
• Limpieza_x000D_
• Excavación manual._x000D_
• Localización y replanteo_x000D_
• Suministro e instalación de concreto de 3000 psi para la construcción de dados para anclaje._x000D_
• Suministro e Instalación de los tubos metálicos galvanizados._x000D_
• Suministro e instalación de superficie en polietileno de alto impacto espesor 9 mm._x000D_
• Suministro e instalación de soporte pie de amigo en lámina H.R. de ¼”._x000D_
• Suministro e instalación de base circular en lámina H.R. de ½”._x000D_
• Suministro e instalación de Soporte perimetral en ángulo H.R. de 2” x ¼”._x000D_
• Suministro e instalación de eje de 2” en acero AISI 1045._x000D_
• Suministro e instalación de sistemas de fijación, soldadura, rodamientos y demás elementos empleados para el funcionamiento del juego infantil._x000D_
• Pintura y aplicación de pintura en polvo seco tipo Poliéster._x000D_
• Mano de obra_x000D_
• Equipos y herramientas._x000D_
9.3.2 Especificación_x000D_
Juego infantil para niños de 2 a 5 años de edad, compuesta por los siguientes elementos:_x000D_
• Superficie en polietileno expandido de alto impacto espesor 9 mm color azul rey o verde oliva._x000D_
• Soporte circular en tubo redondo estructural de 2” nominal cal 3 mm galvanizado con espesor de capa mínimo de 80 micras (µm)._x000D_
• Barandilla en tubo redondo de 1” nominal cal 2.5 mm estructural galvanizado con espesor de capa mínimo de 80 micras (µm)._x000D_
• Soporte pie de amigo en lamina H.R. de ¼”._x000D_
• Soporte vertical en tubo redondo estructural de 5” nominal cal 4mm galvanizado con espesor de capa mínimo de 80 micras (µm)._x000D_
• Base circular en lámina H.R. de ½”._x000D_
• Soporte perimetral en ángulo H.R. de 2” x ¼”._x000D_
• Eje de 2” en acero AISI 1045._x000D_
• Rodamientos de bolas 6309 y 6409._x000D_
La ubicación de los elementos se demuestra en el siguiente detalle: Teniendo en cuenta la edad a la que va dirigido el juego, el sistema de giro debe tener un mecanismo de detección de objetos para baja velocidad que será definido por el Área Técnica del IDRD.</t>
  </si>
  <si>
    <t>El Contratista deberá tener en consideración:_x000D_
• Lineamientos generales y particulares._x000D_
• Limpieza_x000D_
• Excavación manual._x000D_
• Localización y Replanteo_x000D_
• Suministro e instalación de concreto de 3000 psi para la construcción de dados para anclaje._x000D_
• Suministro e instalación de plataformas de Madera Plástica Polipropileno._x000D_
• Suministro e instalación de superficie de contacto en vinilo fundido._x000D_
• Suministro de anclajes, tornillería tipo carriage zincada._x000D_
• Mano de obra._x000D_
• Equipos y herramientas._x000D_
Está compuesto de 5 plataformas hexagonales de 500 mm cada arista, elaboradas en madera plástica polipropileno inmunizada resistente a la intemperie tipo abarco de rio de espesor 20 mm; Recubiertas con superficie en vinilo fundido grado 1000 espesor 11mm, de vivos colores y estampados múltiples como: formas geométricas, colores primarios, secundarios, vocales, números y diversas técnicas didácticas que ayudan con el aprendizaje en niños de 2 a 5 años._x000D_
La ubicación de las plataformas del tapete gateador puede ser modificada de acuerdo al espacio que se tenga en el diseño arquitectónico y también puede ampliarse el número de ellas._x000D_
9.4.4 Materiales_x000D_
• Superficie de vinilo fundido grado 1000 espesor de 11mm._x000D_
• Madera plástica polipropileno._x000D_
• Adhesivo industrial de alto desempeño._x000D_
• Tornillo zincado de 3/8” x 3” cabeza carriage._x000D_
• Fibra de vidrio._x000D_
• Tubo redondo estructural galvanizado en caliente de diámetro nominal de 5”, ¾” cal 4 y 2.5 mm respectivamente con espesor mínimo de capa de zinc de 80 micras (µm)._x000D_
El vinilo fundido debe adherirse a la superficie de madera plástica con adhesivo industrial de alto desempeño, y posteriormente el elemento se anclará sobre dos dados en concreto de 3000 psi cuyas alturas deberán ser iniciando en nivel 0, 20 cm en su primer módulo, 20 cm en el segundo módulo, 30 cm en la base más alta o tercer módulo y 20 cm en el cuarto módulo hasta llegar al nivel 0 fijado todos ellos con pernos zincados de tipo de carriage de 3/8” x 4” en los tubos con plataformas y éstos a su vez zincados de la misma forma a los dados de concreto de 3000 psi</t>
  </si>
  <si>
    <t>SEGUN DISEÑO IDRD</t>
  </si>
  <si>
    <t>BOTON+VALVULA+TUBOS</t>
  </si>
  <si>
    <t>SISTEMA DE INSTALACIÓN DE LA VÁLVULA ANTIBANDÁLICA ENTRADA SUPERIOR CROMO PARA SANITARIO.</t>
  </si>
  <si>
    <t>Asiento Sanitario Institucional Antibacterial.Ref: 81A020001</t>
  </si>
  <si>
    <t>DESCRIPCION DEL PRODUCTO_x000D_
Plastiment® AD 40 es un aditivo plastificante, reductor de agua y retardante._x000D_
_x000D_
USOS_x000D_
Plastiment® AD 40 tiene tres usos básicos:_x000D_
Como Plastificante:_x000D_
Adicionando el aditivo a un concreto sin aditivos se consigue_x000D_
incrementar su asentamiento._x000D_
Plastiment® AD 40 incrementa el tiempo de trabajabilidad_x000D_
y los tiempos de fraguado con respecto a la mezcla patrón sin aditivo facilitando el transporte, colocación, vibrado y acabado del concreto. Como Reductor de agua:_x000D_
Al utilizarlo se puede reducir hasta un 14% el agua de amasado, sin variar el asentamiento normal, obteniéndose un incremento considerable de las resistencias mecánicas a todas las edades._x000D_
_x000D_
Como economizador de cemento:_x000D_
Se puede aprovechar el incremento de resistencia logrado con la reducción de agua, para disminuir el contenido de cemento y así optimizar y hacer más económico el diseño de la mezcla._x000D_
_x000D_
Plastiment® AD 40 se recomienda especialmente para la elaboración de concretos que requieren un buen desarrollo de resistencias iniciales._x000D_
_x000D_
DOSIFICACIÓN: 0.3 A 0.6% DEL PESO DEL CEMENTO. (PLASTIFICANTE-REDUCTOR DE AGUA- Y RETARDANTE).</t>
  </si>
  <si>
    <t>PLASTIFICANTE DE CONCRETO Y REDUCTOR DE AGUA - DOSIFICACIÓN DETERMINADA : (0.4%DEL PESO DEL CEMENTO DE LA MEZCLA)</t>
  </si>
  <si>
    <t>Las agapantóideas (Agapanthoideae) son una subfamilia de plantas monocotiledóneas pertenecientes a la familia de las amarilidáceas, dentro del orden Asparagales, y que no incluye más que un solo género, Agapanthus L'Hér. Son plantas herbáceas, rizomatosas, bastante robustas, endémicas de Sudáfrica, que pueden ser fácilmente reconocidas por sus hojas acintadas, planas y bastante carnosas; por su inflorescencia en umbela en la extremidad de un largo escapo y por sus flores generalmente grandes con ovario súpero._x000D_
_x000D_
Son plantas herbáceas, perennes, provistas de cortos rizomas y con hojas arrosetadas, linear-oblongas, planas._x000D_
_x000D_
Importancia económica y cultural[editar]_x000D_
Las especies y cultivares de agapanto se utilizan como plantas ornamentales en parques y jardines. Son especies sumamente adaptables, rústicas y de fácil cultivo, razón por la que se las utiliza mucho en parques y jardines de bajo mantenimiento. La época de floración es fines de primavera y verano. Si bien toleran cualquier tipo de suelo, se logran excelentes ejemplares usando un suelo profundo y fértil. Pueden prosperar bien tanto a pleno sol como a media sombra. Requieren un abundante riego en primavera y verano, más espaciado durante el invierno. Se multiplican por semillas o por división de las matas en otoño.</t>
  </si>
  <si>
    <t>DESCRIPCION_x000D_
Hierba perenne de 30-70 cm de altura, más o menos pelosa o glabra, y con un tallo simple, erecto y escaposo. Las hojas basales, con un peciolo de 20-60 cm, miden 20-100 por 5-30 cm, y son elípticas u ovadas, pinnatifidas, inciso-dentadas, glabras por su haz y pelosas en los nervios del envés. Las hojas superiores, mucho más pequeñas, sesiles, tienen 1,5-4 por 1-2,5 cm y son ovado-lanceoladas y espinosas en el ápice. La inflorescencia, densa, llega a los 2 m de alto. La única bráctea, pubescente, tiene 2,5-4 por 2 cm, es ovado-oblonga, dentada, más o menos espinosa, purpúrea en el ápice, blanquecina en la base, y con 7 nervios; las 2 bractéolas, más pequeñas, son estrechas, lineales-agudas, pubescentes y sub-espinosas. El cáliz, puberulento, lleva 4 sépalos no soldados: los 2 externos de 4-5 cm, ovado-rómbicos y ciliados, y el superior, que cubre en parte el labio de la corola, es de color púrpura y se asemeja -y se confunde a menudo- a un labio superior de flor bi-labiada; los 2 sépalos internos son mucho más pequeños (0,6-0,7 cm). La corola de la flor, con nervación purpúrea, tiene su único labio -inferior- de 3,5-5 cm, trilobulado y pubescente y generalmente de color blanquecino, ocasionalmente con tintes morados o francamente de este último color. El androceo lleva 4 estambres de anteras pelosas en la cara interior, en 2 pares desiguales, y el ovario, ovoide y peloso en el ápice tiene el estilo más largo que los estambres y es bilocular con 2 rudimentos seminales de placentación axial en cada lóculo. El fruto es una cápsula de dehiscencia loculicida, coriácea, ovoide, de 2-3,5 cm con 4 semillas algo ariñonadas de color pardo, de 10-12mm._x000D_
_x000D_
USOS_x000D_
Fundamentalmente en jardinería, sus grandes hojas basales, brillantes, lobuladas dan un aspecto señorial junto a su larga espiga floral. En España florece en mayo y en el sur de Hispanoamérica en octubre. En jardinería se usa generalmente la variedad latifolius por ser un poco más resistente y robusta. Es usada como motivo escultórico en capiteles de columnas, como por ejemplo en el orden corintio.</t>
  </si>
  <si>
    <t>Planta herbàcea anual , vivaz o bianual, con tallo erecto , carnoso e hinchado en los nudos. las hojas son lanceoladas, verdes , aserradas, opuestras las inferiores. Las flores axilares, con diversos colores siendo las mas frecuentas, las blancas y las rojas._x000D_
_x000D_
Dentro de las flores rojas hay dos especies cultivadas y que son la I.balsámica, con flores de color rojo fuerte; y la I.petersiana, con flores escarlata suave. Ambas son muy ornamentales._x000D_
_x000D_
Su uso mas frecuente es para la decoracion de macetas ( pero estas deberan ser bastante grandes ), en ventanas y balcones y plantaciones en jardin y laderas o para formar pequeños grupos aislados._x000D_
_x000D_
CARACTERISTICAS_x000D_
_x000D_
Nombre común: Alegria_x000D_
_x000D_
Nombre botánico: Impatiens balsamina_x000D_
_x000D_
Tipo: Anual_x000D_
_x000D_
Exposición:  Semisombra_x000D_
_x000D_
Hoja:  Perenne_x000D_
_x000D_
Humedad:  Ambiente seco_x000D_
_x000D_
Resistencia:  Clima cálidos, sin heladas. En regiones húmedas o lluviosas necesita invernadero. Puede servir de planta de interior_x000D_
_x000D_
Dimensiones:  0.5m. Altura x 0m.Ancho</t>
  </si>
  <si>
    <t>DESCRIPCION_x000D_
Las hortensias producen flores desde el inicio de la primavera hasta finales del otoño; éstas se encuentran agrupadas en ramos en el extremo de los tallos. Cada flor individual de hortensia es relativamente pequeña; sin embargo, el despliegue de color está acrecentado por un círculo de brácteas modificadas alrededor de cada flor._x000D_
_x000D_
Sus flores pueden ser rosas, blancas, o azules, dependiendo en parte del pH del suelo.2 En suelos relativamente ácidos, con pH entre 4,5 y 5, las flores se hacen azules; en suelos más alcalinos, con pH entre 6 y 6,5, las flores adquieren un color rosa; y en suelos alcalinos con pH alrededor de 8, las flores crecen blancas._x000D_
_x000D_
Hortensia macrophylla, variante azul._x000D_
Se puede forzar la coloración rosada de las flores, usando fertilizantes ricos en nitrógeno y fósforo y pobres en potasio, como nitrato de calcio, mientras que si se desean flores azules, los fertilizantes han de ser ricos en potasio y pobre en nitrógeno y fósforo. La floración azul también puede requerir el aporte de abonos acidificantes tales como: sulfato amónico, nitrato amónico, sulfato potásico, etc. También se puede añadir sulfato de aluminio si las medidas anteriores son insuficientes.4 La adición cuidadosa de carbonato sódico al suelo puede producir una floración multicolor._x000D_
_x000D_
Las hortensias se cuentan entre las escasas plantas que acumulan aluminio. Obtienen el aluminio de los suelos ácidos, y forma complejos en la flor que les proporciona su color azul._x000D_
_x000D_
Cultivo y usos_x000D_
La hortensia se cultiva desde tiempos remotos como planta ornamental en Japón, y desde mediados del siglo XIX también de forma extensiva en otras áreas del mundo con climas templados. Es una planta ornamental muy popular por sus enormes cabezas florales. La especie H. macrophylla es la más ampliamente cultivada, con cerca de 600 cultivares conocidos. La poda regular evita que el arbusto crezca demasiado hacia arriba, lo que suele provocar que el peso de los tallos se haga excesivo, pudiendo las puntas de los tallos doblarse hacia el suelo y partirse._x000D_
_x000D_
Otras variedades solamente florecen en tallos viejos. Los nuevos tallos resultantes de las podas, pueden no producir flores la siguiente temporada._x000D_
_x000D_
Riego: En el período primaveral-veraniego los riegos de las hortensias tienen que ser abundantes y frecuentes, de modo que el sustrato siempre esté húmedo (pero no empapado). Además es aconsejable pulverizar a menudo la cabellera (con agua no calcárea) para crear un entorno húmedo adecuado a la planta de hortensia, pero estando atentos al hecho que una excesiva humedad puede favorecer el desarrollo de hongos y otros parásitos._x000D_
_x000D_
Reproducción: La forma más habitual de multiplicar las hortensias es a través de esquejes tomados tras la floración, principalmente en otoño o primavera. Las condiciones de enraizado exigen sombra parcial, un alto grado de humedad, un buen drenaje para evitar los encharcamientos y temperaturas no demasiado bajas._x000D_
_x000D_
Plagas y enfermedades: Las principales plagas de la hortensia son el pulgón y la araña roja, para lo que se utilizan insecticidas y acaricidas. También es frecuente la aparición de hongos como el oídio, que se tratará con fungicidas. Cuando el pH del suelo es demasiado alcalino puede producirse una carencia de hierro que se conoce como clorosis, que produce una tonalidad amarilla en las hojas, que no se debe confundir con los cambios naturales asociados a la caída de la hoja en el otoño. El tratamiento consiste en la aplicación de fertilizantes ricos en hierro.2_x000D_
_x000D_
Cuidados necesarios: Este arbusto requiere un terreno húmedo y bien drenado; en caso de falta de agua las flores se marchitarán con más rapidez. Se suele realizar una poda tras la floración para mantener la forma y estimular el crecimiento de nuevos tallos, con todo puede ser necesario el uso de tutores. Durante el período de floración es recomendable abonar con frecuencia.</t>
  </si>
  <si>
    <t>SUBESTACION DE PEDESTAL RADIAL DE 75 KV - 11400 VTS - 208/120 VTS - 60 HS CON SWICH ON-OFF CON UNIDAD DE DPS MARCA RYMEL O SIMILAR._x000D_
_x000D_
No incluye instalación._x000D_
Incluye  transporte y descargue con montacargas.</t>
  </si>
  <si>
    <t>Mantenimiento silleteria auditorio, incluye desmonte, cambio cambio de sistema por abatible, tapizado en general suministro de todos los componentes en mal estado y reinstalación_x000D_
los proveedores de este insumo fueron: _x000D_
ALOCKERS LTDA MOBILIARIOS Y DISEÑOS, TEL. 7574830_x000D_
INDUSTRIAS CRUZ TEL. 2776628 2379125_x000D_
MADIBI TEL. 5 608327_x000D_
EL VALOR ACTUALIZADO AL AÑO 2015 COMPRENDE LAS ESPECIFICACIONES TECNICAS RELACIONADAS EN LA COTIZACION DE FECHA 21/10/2015 ELABORADA POR MADIBI.</t>
  </si>
  <si>
    <t>RENDIMIENTO= 10 M2/ GALON.</t>
  </si>
  <si>
    <t>RENDIMIENTO= 50M2/GALON.</t>
  </si>
  <si>
    <t>INCLUYE TRANSPORTE EN LA CIUDAD DE BOGOTA</t>
  </si>
  <si>
    <t>Mantenimiento de dos estructuras hidráulicas de baloncesto, incluye cambio de eje principal a las llantas delanteras, cambios de retenedores a 2 cilindros, ajustes y limpieza de estructuras. Cambio de todo el juego de protectores, forro color azul en nylon carpa, frenos soporte para nivelar estructuras, nivelacion de tableros, revision y ajuste de aros. (UNIDAD DEPORTIVA EL SALITRE)._x000D_
_x000D_
Este item incluye: Herramientas y equipos, Materiales  y Mano de obra. _x000D_
Este insumo se crea en base al NP. 137 contrato 2360 de 2013.</t>
  </si>
  <si>
    <t>Mantenimiento silleteria auditorio, incluye desmonte, cambio de sistema por abatible, tapizado en general suministro de todos los componenetes en mal estado y reinstalacion_x000D_
_x000D_
Este item incluye: Herramientas y equipos, Materiales  y Mano de obra. _x000D_
Este insumo se crea en base al NP. 153 contrato 2360 de 2013.</t>
  </si>
  <si>
    <t>Reparación y modernización de ascensor hidráulico 2 paradas para discapacitados, con suministro e instalación de una tarjeta electrónica para el control de maniobra. La tarjeta incluye cableado general para señales, suministro y cambio de: botonera comando de cabina, micros prefinales y finales de carrera, de botoneras de llamadas de hall en chapa ade acero inoxidable satinado de 3mm, botonera comando de cabina, aceite de la central hidráulica, cables de tracción, lubricantes de partes móviles, pintura general de la estructura del ascensor._x000D_
_x000D_
_x000D_
Este item incluye: Herramientas y equipos, Materiales  y Mano de obra. _x000D_
Este insumo se crea en base al NP. 90 contrato 2360 de 2013.</t>
  </si>
  <si>
    <t>SUMINISTRO E INSTALACIÓN DE GRADERIA METÁLICA GALVANIZADA EN ESTRUCTURA REDONDA DE Ø2” Y RECTANGULAR DE 40X80 SISTEMA LAYHER O SACAFFOLD. INCLUYE 54 PUESTOS EN SILLAS SIN ESPALDAR EN POLIPROPILENO DE ALTO IMPACTO CON PROTECCIÓN UV Y ANTIFLAMA, BARANDAS Y DEMÁS PROTECCIONES NECESARIAS SEGÚN DISEÑO DETERMINADO.</t>
  </si>
  <si>
    <t>INCLUYE  IMPRESION CORTE Y LAMINADO_x000D_
ESTE INSUMO CORRESPONDE AL NP 13 CONTRATO 2276 DE 2013</t>
  </si>
  <si>
    <t>SUMINISTRO E INSTALACIÓN DE GRADERIA METÁLICA GALVANIZADA EN ESTRUCTURA REDONDA DE Ø2” Y RECTANGULAR DE 40X80 SISTEMA LAYHER O SCAFFOLD. INCLUYE 60 PUESTOS EN SILLAS SIN ESPALDAR EN POLIPROPILENO DE ALTO IMPACTO CON PROTECCIÓN UV Y ANTIFLAMA, BARANDAS Y DEMÁS PROTECCIONES NECESARIAS SEGÚN DISEÑO DETERMINADO.</t>
  </si>
  <si>
    <t>SUMINISTRO E INSTALACIÓN DE MUEBLE PARA CAMERINO EN LÁMINA CAL.20 CON CAJA DE SEGURIDAD, TAPA PARA ZAPATOS, TAPA DE SEGURIDAD PARA UNIFORMES Y RAQUETAS, TUBO PARA COLGAR UNIFORMES, TAPA SUPERIOR EN SUPERBOARD. SILLA CORRIDA EN MADERA CON BASE METÁLICA EN LÁMINA CALIBRE 12, PINTURA TGI ELECTROSTÁTICA. LAS MEDIDAS DE CADA UNO SON DE (1.50M X 0.50M X 0.30M). SEGÚN DISEÑO DETERMINADO.</t>
  </si>
  <si>
    <t>SUMINISTRO E INSTALACIÓN DE LOCKER CON CUERPO EN LÁMINA CALIBRE 20 Y PUERTA EN LÁMINA MICROPERFORADA, DOS MÓDULOS DE (0.40MX0.80MX0.30M), PINTURA TGI ELECTROSTÁTICA, CON CHAPAS DE SEGURIDAD.ANCLADO A MURO.</t>
  </si>
  <si>
    <t>SUMINISTRO E INSTALACIÓN DE BANCA EN LISTONES DE MADERA ZAPAN, LACADOS Y SELLADOS EN POLIURETANO, ESPESOR DE 4CM MÍNIMO, ASEGURADOS CON TORNILLO CABEZA LIZA EN BRONCE Y ESTRUCTURA DE SOPORTE LÁMINA CALIBRE 12, PINTURA TGI ELECTROSTÁTICA CON LONGITUDES.</t>
  </si>
  <si>
    <t>NO INCLUYE TORNILLO</t>
  </si>
  <si>
    <t>MENBRANA LIQUIDA  DE POLIURETANO PARA IMPERMEABILIZAR TERRAZAS Y CUBIERTAS. RENDIMIENTO= 18 M2 POR CUÑETE DE 26.5Kg.</t>
  </si>
  <si>
    <t>ADOQUIN CURVO ECOLOGICO - Tráfico Peatonal_x000D_
_x000D_
Dimensiones = 33 X 16 X 3.5 CM_x000D_
_x000D_
Rendimiento = 24 UN/M2_x000D_
_x000D_
Peso            = 55 Kg/M2_x000D_
_x000D_
Ref:  ADO-CIR-P_x000D_
Transporte Incluído_x000D_
_x000D_
_x000D_
VENTAJAS_x000D_
• Hace estables los pisos en gravilla._x000D_
• Asegura y mantiene el buen drenaje del piso evitando la compactación producida por el tráfico._x000D_
• Evita el ahogamiento del pasto permitiendo continuidad de la raiz._x000D_
• Facilidad de instalación._x000D_
• Recortable en cualquier sentido._x000D_
• Superficie endurecida contra la abrasión._x000D_
• Diferentes diseños arquitectonicos_x000D_
• Bordes redondeados, no se desportillan._x000D_
• Dilataciones en cesped ó gravilla._x000D_
• Para tráfico peatonal._x000D_
_x000D_
_x000D_
INSTALACIÓN_x000D_
1. Nivele y apisone apropiadamente la subase_x000D_
2. Coloque una capa de 1 cm de arena nivelada y compactada_x000D_
3. Instale los adoquines nivelandolos con la arena_x000D_
4. Coloque el acabado en las juntas de dilatacion_x000D_
5. El acabado puede ser gravilla fina o tierra y raices de pasto para empradizar las juntas</t>
  </si>
  <si>
    <t>ADOQUIN RECTANGULAR_x000D_
_x000D_
Producto para la construcción de obras urbanas, que aprovecha las propiedades particulares del fibrocemento plástico denso, reforsado y wendurecido. _x000D_
_x000D_
VENTAJAS_x000D_
 • Hace estables los pisos en gravilla._x000D_
• Asegura y mantiene el buen drenaje del piso evitando la compactación producida por el tráfico._x000D_
• Evita el ahogamiento del pasto permitiendo continuidad de la raiz._x000D_
• Facilidad de instalación._x000D_
• Recortable en cualquier sentido._x000D_
• Superficie endurecida contra la abrasión._x000D_
• Diferentes diseños arquitectonicos_x000D_
• Bordes redondeados, no se desportillan._x000D_
• Dilataciones en cesped ó gravilla._x000D_
• Para tráfico peatonal._x000D_
_x000D_
CARACTERISTICAS_x000D_
• Dimensiones exactas gracias a la alta calidad de los moldes._x000D_
• Peso uniforme como consecuencia de las dimensiones exactas y los procesos normalizados en la fabricación._x000D_
_x000D_
INSTALACIÓN_x000D_
1. Nivele y apisone apropiadamente la subase_x000D_
2. Coloque una capa de 1 cm de arena nivelada y compactada_x000D_
3. Instale los adoquines nivelandolos con la arena_x000D_
4. Coloque el acabado en las juntas de dilatacion_x000D_
5. El acabado puede ser gravilla fina o tierra y raices de pasto para empradizar las juntas_x000D_
_x000D_
DIMENSIONES_x000D_
Largo: 20 cm_x000D_
Ancho: 15 cm_x000D_
Espesor: 4 cm_x000D_
Peso Unidad: 2,8 kg (peso aproximado)_x000D_
Rendimiento: 24,15 un/m2 (Incluyendo el área de la junta)_x000D_
Peso por m2: 66,24 kg/m2 (peso aproximado)</t>
  </si>
  <si>
    <t>ADOQUIN ROMBIODE_x000D_
Producto para la construcción de obras urbanas, que aprovecha las propiedades particulares del fibrocemento plástico denso, reforsado y wendurecido. _x000D_
_x000D_
VENTAJAS_x000D_
 • Hace estables los pisos en gravilla._x000D_
• Asegura y mantiene el buen drenaje del piso evitando la compactación producida por el tráfico._x000D_
• Evita el ahogamiento del pasto permitiendo continuidad de la raiz._x000D_
• Facilidad de instalación._x000D_
• Recortable en cualquier sentido._x000D_
• Superficie endurecida contra la abrasión._x000D_
• Diferentes diseños arquitectonicos_x000D_
• Bordes redondeados, no se desportillan._x000D_
• Dilataciones en cesped ó gravilla._x000D_
• Para tráfico peatonal._x000D_
_x000D_
CARACTERISTICAS_x000D_
• Dimensiones exactas gracias a la alta calidad de los moldes._x000D_
• Peso uniforme como consecuencia de las dimensiones exactas y los procesos normalizados en la fabricación._x000D_
_x000D_
INSTALACIÓN_x000D_
1. Nivele y apisone apropiadamente la subase_x000D_
2. Coloque una capa de 1 cm de arena nivelada y compactada_x000D_
3. Instale los adoquines nivelandolos con la arena_x000D_
4. Coloque el acabado en las juntas de dilatacion_x000D_
5. El acabado puede ser gravilla fina o tierra y raices de pasto para empradizar las juntas._x000D_
_x000D_
DIMENSIONES_x000D_
Largo: 31 cm (incluyendo una dilatación)_x000D_
Ancho: 20 cm (incluyendo una dilatación)_x000D_
Espesor: 3,5 cm_x000D_
Peso Unidad: 1,9 kg (peso aproximado)_x000D_
Rendimiento: 28 un/m2 (Incluyendo el área de la junta)_x000D_
Peso por m2: 53,2 kg/m2 (peso aproximado)</t>
  </si>
  <si>
    <t>Panel de salida especial en fibra de vidrio, diametro 60cm_x000D_
ESTE INSUMO SE TOMA COMO BASE DEL APU NP 16 CONTRATO 2276 DE 2013</t>
  </si>
  <si>
    <t>Codo de 90 L: 1,20m en fibra de vidrio (Diametro 60 cms)_x000D_
_x000D_
ESTE INSUMO SE TOMA COMO BASE DEL APU NP 17 CONTRATO 2276 DE 2013</t>
  </si>
  <si>
    <t>Sección túnel L: 85 cm, diámetro 60cm, en fibra de vidrio_x000D_
_x000D_
ESTE INSUMO SE TOMA COMO BASE DEL APU NP 18 CONTRATO 2276 DE 2013</t>
  </si>
  <si>
    <t>poste en polipropileno de Alta resistencia L=1.00m (Ø=7cms) incluye corte a un metro de longitud, punta en uno de los extremos, y  transporte en bogotá. Colores verde,gris, azul o café.</t>
  </si>
  <si>
    <t>Piedra laja Pizarra Negra (2-3cm) para piso Nacional (Material de Cantera) . Incluye suministro y transporte en Bogotá. _x000D_
Ancho aproximado 0.30 x 0.025 y largo variable._x000D_
_x000D_
EL AUMENTO DEL PRECIO EN 2019 SE DEBE A TEMAS DE REGLAMENTACION AMBIENTAL POR DIFICULTADES PARA REALIZAR LA EXPLOTACIÓN.</t>
  </si>
  <si>
    <t>MESON EN GRANITO NATURAL JASPE SERENO (e=20MM)  _x000D_
_x000D_
Incluye:_x000D_
Ancho hasta 80 cm_x000D_
Salpicadero 8 cm_x000D_
Reengruese 4 cm_x000D_
Apertura huecos de griferias y poceta_x000D_
Pulido y Brillado_x000D_
Materiales de pega_x000D_
Suministro + Instalación + Transporte</t>
  </si>
  <si>
    <t>SE TOMA COMO BASE 1ML ESTE PRECIO SE USA PARA MANTENIMIENTO DE EQUIPOS Y MOTOBOMBAS PARQUES</t>
  </si>
  <si>
    <t>(MANTTO)</t>
  </si>
  <si>
    <t>Tubo galvanizado estructural norma ASTM A-500 (Grado C) Ø2" e=3mm con pintura electrostática TGIC o laca horneable color Magenta ref: RAL 4010 Lt=1.15m (Enbebido 0.35m en el  concreto). El galvanizado en caliente  de las piezas debe cumplir la norma ASTM B6 SHG con un espesor minimo de capa de zinc de 80 micras. El espesor final de capa de pintura como mínimo debe ser de 3mils correspondiente a 80 micras aproximadamente. Incluye los refuerzos en varilla de 3/4" soldadas a tubo para empotramiento en el dado en concreto. Incluye el suministro y transporte al sitio en Bogotá del  conjunto de postes comprendidos en el diseño establecido por el Área Técnica de la Subdirección de Construcciones.</t>
  </si>
  <si>
    <t>Parales en Tubo galvanizado estructural norma ASTM A-500 (Grado C) Ø2" Cal=3mm con pintura electrostática TGIC o laca horneable color Verde Oscuro ref: RAL 6005 . Travesaños en tubo galvanizado Ø11/2" calibre 3mm  con pintura electrostática TGIC o laca horneable color magenta ref: RAL 4010. El galvanizado en caliente  de las piezas debe cumplir la norma ASTM B6 SHG con un espesor minimo de capa de zinc de 80 micras. El espesor final de capa de pintura como mínimo debe ser de 3mils correspondiente a 80 micras aproximadamente. Incluye los refuerzos en varilla de 3/4" soldadas a tubo para empotramiento en el dado en concreto. Incluye el suministro y transporte al sitio en Bogotá del  conjunto de  Elementos (1,2 y 3) comprendidos en el diseño establecido por el Área Técnica de la Subdirección de Construcciones.</t>
  </si>
  <si>
    <t>Arcos en Tubo galvanizado estructural norma ASTM A-500 (Grado C) Ø2" Cal=3mm con pintura electrostática TGIC o laca horneable color Naranja ref: RAL 2004 unos y otros  en color verde oscuro ref:RAL 6005 .  El galvanizado en caliente  de las piezas debe cumplir la norma ASTM B6 SHG con un espesor minimo de capa de zinc de 80 micras. El espesor final de capa de pintura como mínimo debe ser de 3mils correspondiente a 80 micras aproximadamente. Incluye los refuerzos en varilla de 3/4" soldadas a tubo para empotramiento en el dado en concreto.Incluye el suministro y transporte al sitio en Bogotá del  conjunto de  todos los Elementos comprendidos en el diseño establecido por el Área Técnica de la Subdirección de Construcciones.</t>
  </si>
  <si>
    <t>Parales en Tubo galvanizado estructural norma ASTM A-500 (Grado C) Ø2" Cal=3mm con pintura electrostática TGIC o laca horneable color Verde Oscuro ref: RAL 6005. Aro y tubo de fijación a paral en tubo galvanizado Ø11/2" cal.3mm con pintura electrostática TGIC o laca horneable color magenta ref: RAL 4010 y ensamblados a los parales principales por medio de soldadura tipo Mig.electrodo 60.000psi.  El galvanizado en caliente  de las piezas debe cumplir la norma ASTM B6 SHG con un espesor minimo de capa de zinc de 80 micras. El espesor final de capa de pintura como mínimo debe ser de 3mils correspondiente a 80 micras aproximadamente. Incluye los refuerzos en varilla de 3/4" soldadas a tubo para empotramiento en el dado en concreto. Incluye el suministro y transporte al sitio en Bogotá del  conjunto de todos los  Elementos comprendidos en el diseño establecido por el Área Técnica de la Subdirección de Construcciones.</t>
  </si>
  <si>
    <t>Tubo galvanizado estructural norma ASTM A-500 (Grado C) Ø2" Cal=3mm con pintura electrostática TGIC o laca horneable color Verde Oscuro ref: RAL 6005. Superficie de soporte en madera plástica polipropileno de e=20mm recubierta con caucho reciclado color rojo jaspeado con negro e=10mm.  El galvanizado en caliente  de las piezas debe cumplir la norma ASTM B6 SHG con un espesor minimo de capa de zinc de 80 micras. El espesor final de capa de pintura como mínimo debe ser de 3mils correspondiente a 80 micras aproximadamente. Incluye los refuerzos en varilla de Ø 1/4" y 3/4" soldadas a tubo de la superficie de soporte para  sistema de  empotramiento en el cilindro  de concreto de acuerdo al diseño establecido por el Área Técnica de la Subdirección de Construcciones. Incluye el suministro y transporte al sitio en Bogotá del  conjunto de  Elementos comprendidos en el diseño.</t>
  </si>
  <si>
    <t>Tubo galvanizado estructural norma ASTM A-500 (Grado C) Ø2" Cal=3mm con pintura electrostática TGIC o laca horneable color Naranja ref: RAL 2004. Base de soporte en madera plástica polipropileno de e=20mm recubierta con Neopreno de alta densidad e=15mm.  El galvanizado en caliente  de las piezas debe cumplir la norma ASTM B6 SHG con un espesor minimo de capa de zinc de 80 micras. El espesor final de capa de pintura como mínimo debe ser de 3mils correspondiente a 80 micras aproximadamente. Incluye los refuerzos en varilla de 3/4" soldadas a tubo para empotramiento en el dado en concreto.  Incluye el suministro y transporte al sitio en Bogotá del  conjunto de todos los  Elementos comprendidos en el diseño establecido por el Área Técnica de la Subdirección de Construcciones.</t>
  </si>
  <si>
    <t>El costo de una sección es decir la que forma una columna de Ø 30cm y H=60cm es de $1.999/Día_x000D_
_x000D_
El costo de un módulo es decir el que forma media columna de Ø 30cm y H=60cm $990.60/Día</t>
  </si>
  <si>
    <t>Este item es para el mantenimiento de maquinas y equipos</t>
  </si>
  <si>
    <t>Amplificador de cuatro canales 4x100w, Higt Efficient Class-d Desing, 2 U Rack space, Detent Rear Level Controls, Complete Protection Package, Dynamic Limiter, Phoenix type inpusts and Outputs, Remote Power On/Off.</t>
  </si>
  <si>
    <t>Instalacion Amplificador de cuatro canales 4x100w, Higt Efficient Class-d Desing, 2 U Rack space, Detent Rear Level Controls, Complete Protection Package, Dynamic Limiter, Phoenix type inpusts and Outputs, Remote Power On/Off</t>
  </si>
  <si>
    <t>Suministro e instalacion Amplificador de cuatro canales 4x100w, Higt Efficient Class-d Desing, 2 U Rack space, Detent Rear Level Controls, Complete Protection Package, Dynamic Limiter, Phoenix type inpusts and Outputs, Remote Power On/Off_x000D_
El valor seleccionado se toma del cuadro Asignacion de insumos y registro de actualizacion anexo al memorando No. 20152500011183; columna valor seleccionado sumatoria del Suministro amplificador CIO 105269 y de la Instalacion amplificador CIO 105270.</t>
  </si>
  <si>
    <t>PARQUE  EN MADERA PINO PATULA O SIMILAR ROLLIZA INMUNIZADA PARA EXTERIORES PE-3 SIMILAR. INCLUYE  UNA PLATAFORMA EN MADERA PINO PATULA INMUNIZADA ; UNA ESCALERA ELABORADA EN MADERA PINO PATULA INMUNIZADA ; UN RODADERO EN FIBRA DE VIDRIO CON L=2.40M ; UN TECHO EN MADERA PINO PATULA INMUNIZDADA EN COLORES ; UN COLUMPIO DE DOS PUESTOS ; UNA ESCALERA DE ACCESO EN MALLA INCLINADA EN POLIPROPILENO ; ENCIERRE ;CADENAS HERRAJES Y TORNILLERIA CINCADA ; TUERCAS DE SEGURIDAD ;  Y PINTURA VINILTEX. INCLUYE INSTALACIÓN SIN MATERIALES DE FUNDIDAD Y TRANSPORTE EN BOGOTÁ.</t>
  </si>
  <si>
    <t>CÁRCAMO PREFABRICADO EN CONCRETO DE 4.000PSI  PARA TRÁFICO VEHICULAR LIVIANO (H=0.35M ; A=0.40M ; L=1.00M) INCLUYE REFUERZO EN Ø3/8". MEDIDAS LIBRES ENTRE REJILLA Y PISO: VERTICALMENTE=0.20M ; HORIZONTALMENTE=0.23M.</t>
  </si>
  <si>
    <t>REJILLA PREFABRICADA EN CONCRETO DE 4.000PSI  PARA TRÁFICO VEHICULAR LIVIANO (H=0.09M ; A=0.31M ; L=0.50M) INCLUYE REFUERZO EN Ø3/8". H=0.09M ; A=0.31M ; L=1.00M.</t>
  </si>
  <si>
    <t>JUEGO SUBE Y BAJA DE 2 PUESTOS  PARA NIÑOS DE 6-12 AÑOS ELABORADO EN TUBERÍA ESTRUCTURAL  GALVANIZADA ASTM A-500 GRADO C-DEØ 21/2", MANIJAS EN TUBO GALVANIZADO ESTRUCTURAL  ASTM A-500 GRADO C  DE Ø1";  ASIENTOS EN FIBRA DE VIDRIO; ACABADO FINAL EN PINTIRA ELECTROSTATICA S/DISEÑPO IDRD. INCLUYE  INSTALACIÓN SIN MATERIALES DE FUNDIDA TRANSPORTE EN BOGOTA.</t>
  </si>
  <si>
    <t>Tala de árboles a ras del suelo y retiro de los desechos producto de la tala, menor a 5 metros Bajo Grado de Dificultad_x000D_
Incluye Herramientas y equipo, Mano de obra y Transporte de los desechos</t>
  </si>
  <si>
    <t>Tala de árboles a ras del suelo y retiro de los desechos producto de la tala, igual o mayor a 5 mts y menor de 10 mts  Bajo Grado de Dificultad_x000D_
Incluye Herramientas y equipo, Mano de obra y Transporte de los desechos</t>
  </si>
  <si>
    <t>Tala de árboles a ras del suelo y retiro de los desechos producto de la tala,  igual o mayor a 10 mts y menor de 15 mts Bajo Grado de Dificultad_x000D_
Incluye Herramientas y equipo, Mano de obra y Transporte de los desechos</t>
  </si>
  <si>
    <t>Tala de árboles a ras del suelo y retiro de los desechos producto de la tala,  igual o mayor a 15 mts y menor de 20 mtrs  Bajo Grado de Dificultad_x000D_
Incluye Herramientas y equipo, Mano de obra y Transporte de los desechos</t>
  </si>
  <si>
    <t>Tala de árboles a ras del suelo y retiro de los desechos producto de la tala,  igual o mayor a 20 mts y menor de 30 mtrs Bajo Grado de Dificultad_x000D_
Incluye Herramientas y equipo, Mano de obra y Transporte de los desechos</t>
  </si>
  <si>
    <t>Tala de árboles a ras del suelo y retiro de los desechos producto de la tala, igual o mayor a 30 mts y menor de 40 mtrs Bajo Grado de Dificultad_x000D_
Incluye Herramientas y equipo, Mano de obra y Transporte de los desechos</t>
  </si>
  <si>
    <t>Tala de árboles a ras del suelo y retiro de los desechos producto de la tala, igual o mayor a 40 mts Bajo Grado de Dificultad_x000D_
Incluye Herramientas y equipo, Mano de obra y Transporte de los desechos</t>
  </si>
  <si>
    <t>Peinado de gabinetes en centros de cableado_x000D_
Estadio el Campin_x000D_
Este valor incluye: Equipo, Materiales, Transporte y Mano de obra_x000D_
Este insumo hace parte del MANTENIMIENTO DEL SISTEMA DE VOZ Y DATOS</t>
  </si>
  <si>
    <t>Remarcacion de identificación de puntos en centros de cableado y puestos de trabajo_x000D_
Estadio el Campin_x000D_
Este valor incluye: Equipo, Materiales, Transporte y Mano de obra_x000D_
Este insumo hace parte del MANTENIMIENTO DEL SISTEMA DE VOZ Y DATOS</t>
  </si>
  <si>
    <t>Limpieza de swich_x000D_
Estadio el Campin_x000D_
Este valor incluye: Equipo, Materiales, Transporte y Mano de obra_x000D_
Este insumo hace parte del MANTENIMIENTO DEL SISTEMA DE VOZ Y DATOS</t>
  </si>
  <si>
    <t>pruebas y entrega_x000D_
Estadio el Campin_x000D_
Este valor incluye: Equipo, Materiales, Transporte y Mano de obra_x000D_
Este insumo hace parte del MANTENIMIENTO DEL SISTEMA DE VOZ Y DATOS</t>
  </si>
  <si>
    <t>Readecuación de acces point_x000D_
Estadio el Campin_x000D_
Este valor incluye: Equipo, Materiales, Transporte y Mano de obra_x000D_
Este insumo hace parte del MANTENIMIENTO DEL SISTEMA DE VOZ Y DATOS</t>
  </si>
  <si>
    <t>Power injector bridge wifi tribuna norte_x000D_
Estadio el Campin_x000D_
Este valor incluye: Equipo, Materiales, Transporte y Mano de obra_x000D_
Este insumo hace parte del MANTENIMIENTO DEL SISTEMA DE VOZ Y DATOS</t>
  </si>
  <si>
    <t>Mantenimiento preventivo y correctivo sin suministro de repuestos para UPS trifasica de 160 KVA, banco de baterías 6 min a plena carga, altura nivel del piso._x000D_
Estadio el Campin_x000D_
Este valor incluye: Equipo, Materiales, Transporte y Mano de obra_x000D_
Este insumo hace parte del MANTENIMIENTO DE UPS</t>
  </si>
  <si>
    <t>Mantenimiento preventivo y correctivo sin suministro de repuestos para UPS trifasica de 40 KVA, banco de baterías 14 min a plena carga, altura nivel del piso._x000D_
Estadio el Campin_x000D_
Este valor incluye: Equipo, Materiales, Transporte y Mano de obra_x000D_
Este insumo hace parte del MANTENIMIENTO DE UPS</t>
  </si>
  <si>
    <t>Mantenimiento preventivo y correctivo sin suministro de repuestos para UPS bifasica de 10 KVA, banco de baterías 14 min a plena carga, altura nivel de piso._x000D_
Estadio el Campin_x000D_
Este valor incluye: Equipo, Materiales, Transporte y Mano de obra_x000D_
Este insumo hace parte del MANTENIMIENTO DE UPS</t>
  </si>
  <si>
    <t>Mantenimiento preventivo y correctivo sin suministro de repuestos para UPS monofasica de 3 KVA, banco de baterías 30 min a plena carga, altura 6 metros_x000D_
Estadio el Campin_x000D_
Este valor incluye: Equipo, Materiales, Transporte y Mano de obra_x000D_
Este insumo hace parte del MANTENIMIENTO DE UPS</t>
  </si>
  <si>
    <t>Revisión, limpieza física y virtual de servidor CCTV_x000D_
Estadio el Campin_x000D_
Este valor incluye: Equipo, Materiales, Transporte y Mano de obra_x000D_
Este insumo hace parte del MANTENIMIENTO DEL SISTEMA CCTV</t>
  </si>
  <si>
    <t>Limpieza de domo movil_x000D_
Estadio el Campin_x000D_
Este valor incluye: Equipo, Materiales, Transporte y Mano de obra_x000D_
Este insumo hace parte del MANTENIMIENTO DEL SISTEMA CCTV</t>
  </si>
  <si>
    <t>Limpieza camara fija_x000D_
Estadio el Campin_x000D_
Este valor incluye: Equipo, Materiales, Transporte y Mano de obra_x000D_
Este insumo hace parte del MANTENIMIENTO DEL SISTEMA CCTV</t>
  </si>
  <si>
    <t>Limpieza, peinado  y remarcacion de cables y equipos en puesto de monitoreo_x000D_
Estadio el Campin_x000D_
Este valor incluye: Equipo, Materiales, Transporte y Mano de obra_x000D_
Este insumo hace parte del MANTENIMIENTO DEL SISTEMA CCTV</t>
  </si>
  <si>
    <t>Marcacion de camaras en patch panel_x000D_
Estadio el Campin_x000D_
Este valor incluye: Equipo, Materiales, Transporte y Mano de obra_x000D_
Este insumo hace parte del MANTENIMIENTO DEL SISTEMA CCTV</t>
  </si>
  <si>
    <t>Pruebas y entrega_x000D_
Estadio el Campin_x000D_
Este valor incluye: Equipo, Materiales, Transporte y Mano de obra_x000D_
Este insumo hace parte del MANTENIMIENTO DEL SISTEMA CCTV</t>
  </si>
  <si>
    <t>Limpieza y peinado de cables en amplificadores_x000D_
Estadio el Campin_x000D_
Este valor incluye: Equipo, Materiales, Transporte y Mano de obra_x000D_
Este insumo hace parte del MANTENIMIENTO DEL SISTEMA DE SONIDO</t>
  </si>
  <si>
    <t>Limpieza y peinado de cables en plataformas IP_x000D_
Estadio el Campin_x000D_
Este valor incluye: Equipo, Materiales, Transporte y Mano de obra_x000D_
Este insumo hace parte del MANTENIMIENTO DEL SISTEMA DE SONIDO</t>
  </si>
  <si>
    <t>Limpieza y reorientación de parlantes cubierta_x000D_
Estadio el Campin_x000D_
Este valor incluye: Equipo, Materiales, Transporte y Mano de obra_x000D_
Este insumo hace parte del MANTENIMIENTO DEL SISTEMA DE SONIDO</t>
  </si>
  <si>
    <t>Limpieza y reorientación de parlantes de muro_x000D_
Estadio el Campin_x000D_
Este valor incluye: Equipo, Materiales, Transporte y Mano de obra_x000D_
Este insumo hace parte del MANTENIMIENTO DEL SISTEMA DE SONIDO</t>
  </si>
  <si>
    <t>Limpieza y revisión de parlantes de techo_x000D_
Estadio el Campin_x000D_
Este valor incluye: Equipo, Materiales, Transporte y Mano de obra_x000D_
Este insumo hace parte del MANTENIMIENTO DEL SISTEMA DE SONIDO</t>
  </si>
  <si>
    <t>Limpieza peinado y remarcacion de cables y equipos en puesto de spiker_x000D_
Estadio el Campin_x000D_
Este valor incluye: Equipo, Materiales, Transporte y Mano de obra_x000D_
Este insumo hace parte del MANTENIMIENTO DEL SISTEMA DE SONIDO</t>
  </si>
  <si>
    <t>Retorqueado, resoldado y remarcado de conectores canon XLR en primer piso y cabinas  de transmisión_x000D_
Estadio el Campin_x000D_
Este valor incluye: Equipo, Materiales, Transporte y Mano de obra_x000D_
Este insumo hace parte del MANTENIMIENTO DEL SISTEMA DE SONIDO</t>
  </si>
  <si>
    <t>Revisión, limpieza física y virtual de servidor sonido._x000D_
Estadio el Campin_x000D_
Este valor incluye: Equipo, Materiales, Transporte y Mano de obra_x000D_
Este insumo hace parte del MANTENIMIENTO DEL SISTEMA DE SONIDO</t>
  </si>
  <si>
    <t>Pruebas y entrega_x000D_
Estadio el Campin_x000D_
Este valor incluye: Equipo, Materiales, Transporte y Mano de obra_x000D_
Este insumo hace parte del MANTENIMIENTO DEL SISTEMA DE SONIDO</t>
  </si>
  <si>
    <t>Suministro Llanta Ref. 18,4 de 6 lonas Tipo R-1 Taco bajo, No incluye transporte_x000D_
ESTE INSUMO HACE PARTE DEL CONTRATO No.. 2307/2013, CORRESPONDE A UNA LLANTA TRASERA PARA TRACTOR</t>
  </si>
  <si>
    <t>Suministro Neumatico Ref. 18,4 x 30 PARA LLANTA TRASERA TRACTOR, NO INCLUYE TRANSPORTE_x000D_
ESTE INSUMO HACE PARTE DEL CONTRATO No.. 2307/2013</t>
  </si>
  <si>
    <t>Limpieza y revisión del panel de incendio_x000D_
Estadio el Campin_x000D_
Este valor incluye: Equipo, Materiales, Transporte y Mano de obra_x000D_
Este insumo hace parte del MANTENIMIENTO DEL SISTEMA DE DETENCION DE INCENDIO</t>
  </si>
  <si>
    <t>Revisión de detectores, estaciones manuales, luces estroboscopicas_x000D_
Estadio el Campin_x000D_
Este valor incluye: Equipo, Materiales, Transporte y Mano de obra_x000D_
Este insumo hace parte del MANTENIMIENTO DEL SISTEMA DE DETENCION DE INCENDIO</t>
  </si>
  <si>
    <t>Pruebas y entrega_x000D_
Estadio el Campin_x000D_
Este valor incluye: Equipo, Materiales, Transporte y Mano de obra_x000D_
Este insumo hace parte del MANTENIMIENTO DEL SISTEMA DE DETENCION DE INCENDIO</t>
  </si>
  <si>
    <t>DESCRIPCIÓN TÉCNICA:_x000D_
_x000D_
PISO SOBRE TERRENO EN ADOQUIN DE ARCILLA 10x20x6 COLOR TERRACOTA TIPO ADOQUIN ESPAÑOL O EQUIVALENTE. INCLUYE CAMA DE ARENA Y SELLO CON ARENA FINA._x000D_
_x000D_
VER DOCUMENTO REFERENTES Y ESPECIFICACIONES BÁSICAS PARA CONSTRUCCIÓN CONTRATO DE CONSULTORIA 2960 DE OCTUBRE DE 2017_x000D_
_x000D_
RENDIMIENTO : 50 UN/M2</t>
  </si>
  <si>
    <t>Rejilla perimetral para piscina color blanco fabricada en polipropileno, medidas 29,5 centímetros de ancho, 1 metro de largo y 3 centímetros de alto, para paso peatonal con filtración de 1 centímetro._x000D_
Fabricada en polipropileno de alto impacto con original_x000D_
No incluye transporte</t>
  </si>
  <si>
    <t>Mueble plástico, medidas 2,40 metros de ancho X 35 centimetros de profundidad X 2,20 metros de alto con 49 compartimientos sin puertas._x000D_
Fabricado en polipropileno de alto impacto con original_x000D_
No incluye transporte</t>
  </si>
  <si>
    <t>Mueble plástico, medidas 1,60 metros de ancho X 35 centimetros de profundidad X 2,20 metros de alto con 28 compartimientos sin puertas_x000D_
Fabricado en polipropileno de alto impacto con original_x000D_
No incluye transporte</t>
  </si>
  <si>
    <t>Mueble plástico, medidas 1,30 metros de ancho X 35 centimetros de profundidad X 2,20 metros de alto con 21 compartimientos sin puertas_x000D_
Fabricado en polipropileno de alto impacto con original_x000D_
No incluye transporte</t>
  </si>
  <si>
    <t>Mueble plástico, medidas 90 centimetros de ancho X 35 centimetros de profundidad X 90 centimetros de alto con 4 compartimientos sin puertas_x000D_
Fabricado en polipropileno de alto impacto con original_x000D_
No incluye transporte</t>
  </si>
  <si>
    <t>Mueble plástico, medidas 2,10 metros de ancho X 30 centimetros de profundidad X 1,22 metros de alto con 28 compartimientos sin puertas_x000D_
Fabricado en polipropileno de alto impacto con original_x000D_
No incluye transporte</t>
  </si>
  <si>
    <t>Mueble plástico, medidas 2,10 metros de ancho X 30 centimetros de profundidad X 72 centimetros de alto con 14 compartimientos sin puertas_x000D_
Fabricado en polipropileno de alto impacto con original_x000D_
No incluye transporte</t>
  </si>
  <si>
    <t>Mueble plástico, medidas 60 centimetros de ancho X 30 centimetros de profundidad X 76 centimetros de alto con 4 compartimientos sin puertas_x000D_
Fabricado en polipropileno de alto impacto con original_x000D_
No incluye transporte</t>
  </si>
  <si>
    <t>Mueble plástico, medidas 2,10 metros de ancho X 30 centimetros de profundidad X 30 centimetros de alto con 7 compartimientos sin puertas_x000D_
Fabricado en polipropileno de alto impacto con original_x000D_
No incluye transporte</t>
  </si>
  <si>
    <t>Mueble plástico, medidas 30 centimetros de ancho X 30 centimetros de profundidad X 1,25 metros de alto con 3 compartimientos sin puertas_x000D_
Fabricado en polipropileno de alto impacto con original_x000D_
No incluye transporte</t>
  </si>
  <si>
    <t>Banca plastica sin espaldar de 40 centimetros de ancho, 2 metros de largo y 43 centimetros de alto, con filtracion de 4 centimetros_x000D_
Fabricada en polipropileno de alto impacto con original_x000D_
No incluye transporte</t>
  </si>
  <si>
    <t>Poda de árboles y retiro de los desechos producto de la poda, menor a 5 metros Bajo Grado de Dificultad_x000D_
Incluye Herramientas y equipo, Mano de obra y Transporte de los desechos</t>
  </si>
  <si>
    <t>Poda de árboles y retiro de los desechos producto de la poda, igual o mayor a 5 mts y menor de 10 mts  Bajo Grado de Dificultad_x000D_
Incluye Herramientas y equipo, Mano de obra y Transporte de los desechos</t>
  </si>
  <si>
    <t>Poda de árboles y retiro de los desechos producto de la poda  igual o mayor a 10 mts y menor de 15 mts Bajo Grado de Dificultad_x000D_
Incluye Herramientas y equipo, Mano de obra y Transporte de los desechos</t>
  </si>
  <si>
    <t>Poda de árboles y retiro de los desechos producto de la poda,  igual o mayor a 15 mts y menor de 20 mtrs  Bajo Grado de Dificultad_x000D_
Incluye Herramientas y equipo, Mano de obra y Transporte de los desechos</t>
  </si>
  <si>
    <t>Poda de árboles y retiro de los desechos producto de la poda,  igual o mayor a 20 mts y menor de 30 mtrs Bajo Grado de Dificultad_x000D_
Incluye Herramientas y equipo, Mano de obra y Transporte de los desechos</t>
  </si>
  <si>
    <t>Poda de árboles y retiro de los desechos producto de la poda, igual o mayor a 30 mts y menor de 40 mtrs Bajo Grado de Dificultad_x000D_
Incluye Herramientas y equipo, Mano de obra y Transporte de los desechos</t>
  </si>
  <si>
    <t>Poda de árboles y retiro de los desechos producto de la poda, igual o mayor a 40 mts Bajo Grado de Dificultad_x000D_
Incluye Herramientas y equipo, Mano de obra y Transporte de los desechos</t>
  </si>
  <si>
    <t>Tala de árboles a ras del suelo y retiro de los desechos producto de la tala, menor a 5 metros Medio Grado de Dificultad_x000D_
Incluye Herramientas y equipo, Mano de obra y Transporte de los desechos</t>
  </si>
  <si>
    <t>Tala de árboles a ras del suelo y retiro de los desechos producto de la tala, igual o mayor a 5 mts y menor de 10 mts  Medio Grado de Dificultad_x000D_
Incluye Herramientas y equipo, Mano de obra y Transporte de los desechos</t>
  </si>
  <si>
    <t>Tala de árboles a ras del suelo y retiro de los desechos producto de la tala,  igual o mayor a 10 mts y menor de 15 mts Medio Grado de Dificultad_x000D_
Incluye Herramientas y equipo, Mano de obra y Transporte de los desechos</t>
  </si>
  <si>
    <t>Tala de árboles a ras del suelo y retiro de los desechos producto de la tala,  igual o mayor a 15 mts y menor de 20 mtrs  Medio Grado de Dificultad_x000D_
Incluye Herramientas y equipo, Mano de obra y Transporte de los desechos</t>
  </si>
  <si>
    <t>Tala de árboles a ras del suelo y retiro de los desechos producto de la tala,  igual o mayor a 20 mts y menor de 30 mtrs Medio Grado de Dificultad_x000D_
Incluye Herramientas y equipo, Mano de obra y Transporte de los desechos</t>
  </si>
  <si>
    <t>Tala de árboles a ras del suelo y retiro de los desechos producto de la tala, igual o mayor a 30 mts y menor de 40 mtrs Medio Grado de Dificultad_x000D_
Incluye Herramientas y equipo, Mano de obra y Transporte de los desechos</t>
  </si>
  <si>
    <t>Tala de árboles a ras del suelo y retiro de los desechos producto de la tala, igual o mayor a 40 mts Medio Grado de Dificultad_x000D_
Incluye Herramientas y equipo, Mano de obra y Transporte de los desechos</t>
  </si>
  <si>
    <t>Mantenimiento de subestación B5 con transformadores de 20 KVA, Incluye desconexion de los transformadores, pintura de gabinetes, medida de nivel de aislamiento, medida de relación de transformación, corriente de vació, limpieza de transformador y remoción de partículas carbonadas, aplicación de laca dieléctrica auto extinguible, limpieza de contactos y verificación de bornes para evitar puntos calientes y Entrega de protocolo de pruebas._x000D_
Incluye herramienta y equipo necesarios para el mantenimiento, los materiales, el transporte y la mano de obra._x000D_
Estadio el campim_x000D_
Este item corresponde a mantenimientos preventivos_x000D_
El Mantenimiento incluye:_x000D_
1) Desconexion de los trasformadores_x000D_
2) Pintura de gabinetes_x000D_
3) Medida del nivel de aislamiento_x000D_
4) Medida de relación de trasformación_x000D_
5) Corriente de vació_x000D_
6) Limpieza de transformador_x000D_
7) Aplicación de laca dialectrica auto extinguible_x000D_
8) limpieza de contactos_x000D_
9) Remoción de partículas carbonadas,_x000D_
10) Verificación de bornes para evitar puntos calientes_x000D_
11) Entrega de protocolo de pruebas_x000D_
12) Realización de prueba de resistencia dieléctrica de aislamiento_x000D_
13) Conexión del transformador_x000D_
14) Verificación de ajuste mecánico de conexiones del transformador y SPT,_x000D_
15)Liberación del equipo para energizacion_x000D_
16) Verificación de tensiones y corriente de operación_x000D_
17) Informes de labores y pruebas realizadas_x000D_
18) Recomendaciones en caso de aplicar</t>
  </si>
  <si>
    <t>Mantenimiento de subestación B4 con transformadores de 30 KVA, Incluye desconexion de los transformadores, pintura de gabinetes, medida de nivel de aislamiento, medida de relación de transformación, corriente de vació, limpieza de transformador y remoción de partículas carbonadas, aplicación de laca dieléctrica auto extinguible, limpieza de contactos y verificación de bornes para evitar puntos calientes y Entrega de protocolo de pruebas._x000D_
Incluye herramienta y equipo necesarios para el mantenimiento, los materiales, el transporte y la mano de obra._x000D_
Estadio el campim_x000D_
Este item corresponde a mantenimientos preventivos_x000D_
El Mantenimiento inclute:_x000D_
1) Desconexion de los trasformadores_x000D_
2) Pintura de gabinetes_x000D_
3) Medida del nivel de aislamiento_x000D_
4) Medida de relación de trasformación_x000D_
5) Corriente de vació_x000D_
6) Limpieza de transformador_x000D_
7) Aplicación de laca dialectrica auto extinguible_x000D_
8) limpieza de contactos_x000D_
9) Remoción de partículas carbonadas,_x000D_
10) Verificación de bornes para evitar puntos calientes_x000D_
11) Entrega de protocolo de pruebas_x000D_
12) Realización de prueba de resistencia dieléctrica de aislamiento_x000D_
13) Conexión del transformador_x000D_
14) Verificación de ajuste mecánico de conexiones del transformador y SPT,_x000D_
15)Liberación del equipo para energizacion_x000D_
16) Verificación de tensiones y corriente de operación_x000D_
17) Informes de labores y pruebas realizadas_x000D_
18) Recomendaciones en caso de aplicar</t>
  </si>
  <si>
    <t>Mantenimiento de subestación B4 con transformadores de 50 KVA, Incluye desconexion de los transformadores, pintura de gabinetes, medida de nivel de aislamiento, medida de relación de transformación, corriente de vació, limpieza de transformador y remoción de partículas carbonadas, aplicación de laca dieléctrica auto extinguible, limpieza de contactos y verificación de bornes para evitar puntos calientes y Entrega de protocolo de pruebas._x000D_
Incluye herramienta y equipo necesarios para el mantenimiento, los materiales, el transporte y la mano de obra._x000D_
Estadio el campim_x000D_
Este item corresponde a mantenimientos preventivos_x000D_
El Mantenimiento incluye:_x000D_
1) Desconexion de los trasformadores_x000D_
2) Pintura de gabinetes_x000D_
3) Medida del nivel de aislamiento_x000D_
4) Medida de relación de trasformación_x000D_
5) Corriente de vació_x000D_
6) Limpieza de transformador_x000D_
7) Aplicación de laca dialectrica auto extinguible_x000D_
8) limpieza de contactos_x000D_
9) Remoción de partículas carbonadas,_x000D_
10) Verificación de bornes para evitar puntos calientes_x000D_
11) Entrega de protocolo de pruebas_x000D_
12) Realización de prueba de resistencia dieléctrica de aislamiento_x000D_
13) Conexión del transformador_x000D_
14) Verificación de ajuste mecánico de conexiones del transformador y SPT,_x000D_
15)Liberación del equipo para energizacion_x000D_
16) Verificación de tensiones y corriente de operación_x000D_
17) Informes de labores y pruebas realizadas_x000D_
18) Recomendaciones en caso de aplicar</t>
  </si>
  <si>
    <t>Mantenimiento de subestación B3 con transformadores de 20 KVA, Incluye desconexion de los transformadores, pintura de gabinetes, medida de nivel de aislamiento, medida de relación de transformación, corriente de vació, limpieza de transformador y remoción de partículas carbonadas, aplicación de laca dieléctrica auto extinguible, limpieza de contactos y verificación de bornes para evitar puntos calientes y Entrega de protocolo de pruebas._x000D_
Incluye herramienta y equipo necesarios para el mantenimiento, los materiales, el transporte y la mano de obra._x000D_
Estadio el campim_x000D_
Este item corresponde a mantenimientos preventivos_x000D_
El Mantenimiento incluye:_x000D_
1) Desconexion de los trasformadores_x000D_
2) Pintura de gabinetes_x000D_
3) Medida del nivel de aislamiento_x000D_
4) Medida de relación de trasformación_x000D_
5) Corriente de vació_x000D_
6) Limpieza de transformador_x000D_
7) Aplicación de laca dialectrica auto extinguible_x000D_
8) limpieza de contactos_x000D_
9) Remoción de partículas carbonadas,_x000D_
10) Verificación de bornes para evitar puntos calientes_x000D_
11) Entrega de protocolo de pruebas_x000D_
12) Realización de prueba de resistencia dieléctrica de aislamiento_x000D_
13) Conexión del transformador_x000D_
14) Verificación de ajuste mecánico de conexiones del transformador y SPT,_x000D_
15)Liberación del equipo para energizacion_x000D_
16) Verificación de tensiones y corriente de operación_x000D_
17) Informes de labores y pruebas realizadas_x000D_
18) Recomendaciones en caso de aplicar</t>
  </si>
  <si>
    <t>Mantenimiento preventivo aire acondicionado Mini split de 24.000 BTU LG Oriental central- Occidental Sub estación norte, El precio corresponde a mantenimiento mensual._x000D_
Incluye herramienta y equipo necesarios para el mantenimiento, los materiales, el transporte y la mano de obra._x000D_
Estadio el campim_x000D_
Descripcion del mantenimiento: _x000D_
Mantenimiento Unidad manejadora_x000D_
1) Limpieza interior y exterior de la unidad_x000D_
2) Limpieza, lavado o reemplazo de filtros de aire_x000D_
3) Limpieza y peinado de serpentines_x000D_
4) Revisión de fugas de refrigerante y aceite_x000D_
5) Limpieza de bandejas de drenaje_x000D_
6) Limpieza del rotor del ventilador_x000D_
7) Lubricacion en general_x000D_
8) Revisión del alineamiento del acople de los motores_x000D_
9) Revisión y ajuste tensión de correas_x000D_
10) Ajuste tornillos de ensamble_x000D_
11) Revisión de válvulas solenoides, verificación de su operación_x000D_
12) Revisión de motores eléctricos_x000D_
13) Revisión y ajuste de elementos eléctricos_x000D_
14) Limpieza contactos eléctricos, bimetalicos de protección e iluminación de señalizacion_x000D_
15) Toma de lecturas de voltaje y corriente de motores eléctricos_x000D_
16) Medir temperaturas de entrada y salida del serpentín evaporador_x000D_
17) Revisión y restitución del sellamiento con sikaflex del perímetro exterior de los pasantes para ducteria y tubería de los sistemas acondicionados de aire._x000D_
18) Lavado, limpieza profunda y secado de carcasas o gabinetes, incluye cambio de tornilleria en mal estado_x000D_
_x000D_
Mantenimiento Unidad condensadora_x000D_
1) Limpieza interior y exterior de la unidad_x000D_
2) Limpieza del rotor del ventilador_x000D_
3) Limpieza de bandejas de drenaje_x000D_
4) Limpieza de serpentín_x000D_
5) Lavado y peine de serpentine6_x000D_
6) Lubricacion en general_x000D_
7) Revisión del ajuste y estado de motores eléctricos_x000D_
8) Chequeo mirilla de liquido_x000D_
9) Revisión de válvulas de servicio, verificación de su operación_x000D_
10) Revisión y limpieza contactos y bimetalicos del interruptor y protección de motores eléctricos_x000D_
11) Determinar temperaturas de entrada y salida del aire de condensación_x000D_
12) Toma de lecturas de voltaje y corriente de motores eléctricos_x000D_
13) Revisión de funcionamiento de resistencias de temperaturas de condensación y evaporación de los amperajes y voltajes de marcha de los compresores y motores, _x000D_
14) revisión y ajustes electrónicos, eléctricos  y mecánicos_x000D_
_x000D_
Mantenimiento Compresores_x000D_
1) Toma de lectura de voltaje y amperajes_x000D_
2) Limpieza exterior de los compresores y sus controles_x000D_
3) Revisión presión refrigerante y nivel de aceite_x000D_
_x000D_
_x000D_
Mantenimiento circuito de refrigeración_x000D_
1) Inspección visual de la tubería para determinar su estado y aislamiento_x000D_
2) Revisión de medidas de presión en tubería_x000D_
_x000D_
Mantenimiento circuito de control_x000D_
1) Verificar operación y calibración del termostato de operación_x000D_
2) Pruebas de disparo y alarma de todos los dispositivos de protección_x000D_
3) Revisión de las protecciones tales como: Breaker, relevos, térmicos, presostatos</t>
  </si>
  <si>
    <t>Mantenimiento preventivo aire acondicionado piso techo TRANE, El precio corresponde a mantenimiento mensual._x000D_
Incluye herramienta y equipo necesarios para el mantenimiento, los materiales, el transporte y la mano de obra._x000D_
Estadio el campim_x000D_
Descripcion del mantenimiento:_x000D_
Mantenimiento Unidad manejadora_x000D_
1) Limpieza interior y exterior de la unidad_x000D_
2) Limpieza, lavado o reemplazo de filtros de aire_x000D_
3) Limpieza y peinado de serpentines_x000D_
4) Revisión de fugas de refrigerante y aceite_x000D_
5) Limpieza de bandejas de drenaje_x000D_
6) Limpieza del rotor del ventilador_x000D_
7) Lubricacion en general_x000D_
8) Revisión del alineamiento del acople de los motores_x000D_
9) Revisión y ajuste tensión de correas_x000D_
10) Ajuste tornillos de ensamble_x000D_
11) Revisión de válvulas solenoides, verificación de su operación_x000D_
12) Revisión de motores eléctricos_x000D_
13) Revisión y ajuste de elementos eléctricos_x000D_
14) Limpieza contactos eléctricos, bimetalicos de protección e iluminación de señalizacion_x000D_
15) Toma de lecturas de voltaje y corriente de motores eléctricos_x000D_
16) Medir temperaturas de entrada y salida del serpentín evaporador_x000D_
17) Revisión y restitución del sellamiento con sikaflex del perímetro exterior de los pasantes para ducteria y tubería de los sistemas acondicionados de aire._x000D_
18) Lavado, limpieza profunda y secado de carcasas o gabinetes, incluye cambio de tornilleria en mal estado_x000D_
_x000D_
Mantenimiento Unidad condensadora_x000D_
1) Limpieza interior y exterior de la unidad_x000D_
2) Limpieza del rotor del ventilador_x000D_
3) Limpieza de bandejas de drenaje_x000D_
4) Limpieza de serpentín_x000D_
5) Lavado y peine de serpentine6_x000D_
6) Lubricacion en general_x000D_
7) Revisión del ajuste y estado de motores eléctricos_x000D_
8) Chequeo mirilla de liquido_x000D_
9) Revisión de válvulas de servicio, verificación de su operación_x000D_
10) Revisión y limpieza contactos y bimetalicos del interruptor y protección de motores eléctricos_x000D_
11) Determinar temperaturas de entrada y salida del aire de condensación_x000D_
12) Toma de lecturas de voltaje y corriente de motores eléctricos_x000D_
13) Revisión de funcionamiento de resistencias de temperaturas de condensación y evaporación de los amperajes y voltajes de marcha de los compresores y motores, _x000D_
14) revisión y ajustes electrónicos, eléctricos  y mecánicos_x000D_
_x000D_
Mantenimiento Compresores_x000D_
1) Toma de lectura de voltaje y amperajes_x000D_
2) Limpieza exterior de los compresores y sus controles_x000D_
3) Revisión presión refrigerante y nivel de aceite_x000D_
_x000D_
Mantenimiento circuito de refrigeración_x000D_
1) Inspección visual de la tubería para determinar su estado y aislamiento_x000D_
2) Revisión de medidas de presión en tubería_x000D_
_x000D_
Mantenimiento circuito de control_x000D_
1) Verificar operación y calibración del termostato de operación_x000D_
2) Pruebas de disparo y alarma de todos los dispositivos de protección_x000D_
3) Revisión de las protecciones tales como: Breaker, relevos, térmicos, presostatos</t>
  </si>
  <si>
    <t>Mantenimiento preventivo aire acondicionado tipo casset, El precio corresponde a mantenimiento mensual._x000D_
Incluye herramienta y equipo necesarios para el mantenimiento, los materiales, el transporte y la mano de obra._x000D_
Estadio el campim_x000D_
Mantenimiento Unidad manejadora_x000D_
1) Limpieza interior y exterior de la unidad_x000D_
2) Limpieza, lavado o reemplazo de filtros de aire_x000D_
3) Limpieza y peinado de serpentines_x000D_
4) Revisión de fugas de refrigerante y aceite_x000D_
5) Limpieza de bandejas de drenaje_x000D_
6) Limpieza del rotor del ventilador_x000D_
7) Lubricacion en general_x000D_
8) Revisión del alineamiento del acople de los motores_x000D_
9) Revisión y ajuste tensión de correas_x000D_
10) Ajuste tornillos de ensamble_x000D_
11) Revisión de válvulas solenoides, verificación de su operación_x000D_
12) Revisión de motores eléctricos_x000D_
13) Revisión y ajuste de elementos eléctricos_x000D_
14) Limpieza contactos eléctricos, bimetalicos de protección e iluminación de señalizacion_x000D_
15) Toma de lecturas de voltaje y corriente de motores eléctricos_x000D_
16) Medir temperaturas de entrada y salida del serpentín evaporador_x000D_
17) Revisión y restitución del sellamiento con sikaflex del perímetro exterior de los pasantes para ducteria y tubería de los sistemas acondicionados de aire._x000D_
18) Lavado, limpieza profunda y secado de carcasas o gabinetes, incluye cambio de tornilleria en mal estado_x000D_
_x000D_
Mantenimiento Unidad condensadora_x000D_
1) Limpieza interior y exterior de la unidad_x000D_
2) Limpieza del rotor del ventilador_x000D_
3) Limpieza de bandejas de drenaje_x000D_
4) Limpieza de serpentín_x000D_
5) Lavado y peine de serpentine6_x000D_
6) Lubricacion en general_x000D_
7) Revisión del ajuste y estado de motores eléctricos_x000D_
8) Chequeo mirilla de liquido_x000D_
9) Revisión de válvulas de servicio, verificación de su operación_x000D_
10) Revisión y limpieza contactos y bimetalicos del interruptor y protección de motores eléctricos_x000D_
11) Determinar temperaturas de entrada y salida del aire de condensación_x000D_
12) Toma de lecturas de voltaje y corriente de motores eléctricos_x000D_
13) Revisión de funcionamiento de resistencias de temperaturas de condensación y evaporación de los amperajes y voltajes de marcha de los compresores y motores, _x000D_
14) revisión y ajustes electrónicos, eléctricos  y mecánicos_x000D_
_x000D_
Mantenimiento Compresores_x000D_
1) Toma de lectura de voltaje y amperajes_x000D_
2) Limpieza exterior de los compresores y sus controles_x000D_
3) Revisión presión refrigerante y nivel de aceite_x000D_
_x000D_
Mantenimiento circuito de refrigeración_x000D_
1) Inspección visual de la tubería para determinar su estado y aislamiento_x000D_
2) Revisión de medidas de presión en tubería_x000D_
_x000D_
Mantenimiento circuito de control_x000D_
1) Verificar operación y calibración del termostato de operación_x000D_
2) Pruebas de disparo y alarma de todos los dispositivos de protección_x000D_
3) Revisión de las protecciones tales como: Breaker, relevos, térmicos, presostatos</t>
  </si>
  <si>
    <t>Mantenimiento preventivo condensadores Multi V, El precio corresponde a mantenimiento mensual._x000D_
Incluye herramienta y equipo necesarios para el mantenimiento, los materiales, el transporte y la mano de obra._x000D_
Estadio el campim_x000D_
El mantenimiento incluye:_x000D_
Mantenimiento Unidad manejadora_x000D_
1) Limpieza interior y exterior de la unidad_x000D_
2) Limpieza, lavado o reemplazo de filtros de aire_x000D_
3) Limpieza y peinado de serpentines_x000D_
4) Revisión de fugas de refrigerante y aceite_x000D_
5) Limpieza de bandejas de drenaje_x000D_
6) Limpieza del rotor del ventilador_x000D_
7) Lubricacion en general_x000D_
8) Revisión del alineamiento del acople de los motores_x000D_
9) Revisión y ajuste tensión de correas_x000D_
10) Ajuste tornillos de ensamble_x000D_
11) Revisión de válvulas solenoides, verificación de su operación_x000D_
12) Revisión de motores eléctricos_x000D_
13) Revisión y ajuste de elementos eléctricos_x000D_
14) Limpieza contactos eléctricos, bimetalicos de protección e iluminación de señalizacion_x000D_
15) Toma de lecturas de voltaje y corriente de motores eléctricos_x000D_
16) Medir temperaturas de entrada y salida del serpentín evaporador_x000D_
17) Revisión y restitución del sellamiento con sikaflex del perímetro exterior de los pasantes para ducteria y tubería de los sistemas acondicionados de aire._x000D_
18) Lavado, limpieza profunda y secado de carcasas o gabinetes, incluye cambio de tornilleria en mal estado_x000D_
_x000D_
Mantenimiento Unidad condensadora_x000D_
1) Limpieza interior y exterior de la unidad_x000D_
2) Limpieza del rotor del ventilador_x000D_
3) Limpieza de bandejas de drenaje_x000D_
4) Limpieza de serpentín_x000D_
5) Lavado y peine de serpentine6_x000D_
6) Lubricacion en general_x000D_
7) Revisión del ajuste y estado de motores eléctricos_x000D_
8) Chequeo mirilla de liquido_x000D_
9) Revisión de válvulas de servicio, verificación de su operación_x000D_
10) Revisión y limpieza contactos y bimetalicos del interruptor y protección de motores eléctricos_x000D_
11) Determinar temperaturas de entrada y salida del aire de condensación_x000D_
12) Toma de lecturas de voltaje y corriente de motores eléctricos_x000D_
13) Revisión de funcionamiento de resistencias de temperaturas de condensación y evaporación de los amperajes y voltajes de marcha de los compresores y motores, _x000D_
14) revisión y ajustes electrónicos, eléctricos  y mecánicos_x000D_
_x000D_
Mantenimiento Compresores_x000D_
1) Toma de lectura de voltaje y amperajes_x000D_
2) Limpieza exterior de los compresores y sus controles_x000D_
3) Revisión presión refrigerante y nivel de aceite_x000D_
_x000D_
Mantenimiento circuito de refrigeración_x000D_
1) Inspección visual de la tubería para determinar su estado y aislamiento_x000D_
2) Revisión de medidas de presión en tubería_x000D_
_x000D_
Mantenimiento circuito de control_x000D_
1) Verificar operación y calibración del termostato de operación_x000D_
2) Pruebas de disparo y alarma de todos los dispositivos de protección_x000D_
3) Revisión de las protecciones tales como: Breaker, relevos, térmicos, presostatos</t>
  </si>
  <si>
    <t>Poda de árboles y retiro de los desechos producto de la poda, menor a 5 metros Medio Grado de Dificultad_x000D_
Incluye Herramientas y equipo, Mano de obra y Transporte de los desechos</t>
  </si>
  <si>
    <t>Poda de árboles y retiro de los desechos producto de la poda, igual o mayor a 5 mts y menor de 10 mts  Medio Grado de Dificultad_x000D_
Incluye Herramientas y equipo, Mano de obra y Transporte de los desechos</t>
  </si>
  <si>
    <t>Poda de árboles y retiro de los desechos producto de la poda  igual o mayor a 10 mts y menor de 15 mts Medio Grado de Dificultad_x000D_
Incluye Herramientas y equipo, Mano de obra y Transporte de los desechos</t>
  </si>
  <si>
    <t>Poda de árboles y retiro de los desechos producto de la poda,  igual o mayor a 15 mts y menor de 20 mtrs Medio Grado de Dificultad_x000D_
Incluye Herramientas y equipo, Mano de obra y Transporte de los desechos</t>
  </si>
  <si>
    <t>Poda de árboles y retiro de los desechos producto de la poda,  igual o mayor a 20 mts y menor de 30 mtrs Medio Grado de Dificultad_x000D_
Incluye Herramientas y equipo, Mano de obra y Transporte de los desechos</t>
  </si>
  <si>
    <t>Poda de árboles y retiro de los desechos producto de la poda, igual o mayor a 30 mts y menor de 40 mtrs Medio Grado de Dificultad_x000D_
Incluye Herramientas y equipo, Mano de obra y Transporte de los desechos</t>
  </si>
  <si>
    <t>Poda de árboles y retiro de los desechos producto de la poda, igual o mayor a 40 mts Medio Grado de Dificultad_x000D_
Incluye Herramientas y equipo, Mano de obra y Transporte de los desechos</t>
  </si>
  <si>
    <t>Este item hace parte del contrato de mantenimiento No.1463 de 2014 complejo acuatico, radicado No. 20146100263643_x000D_
incluye: Herramienta y equipo, Materiales, Transporte y Mano de obra.</t>
  </si>
  <si>
    <t xml:space="preserve">Platina metálica de 5/16" y diámetro de 15 cms con perforación central de 2", la cual sirvecomo tope en la instalción de un tubo galvanizado estructural de 2" de cerramiento móvil._x000D_
Detalle suministrado manualmente por la Subdirección de parques (Ing. Hermes Barros Nov 24 de 2014).           Nota 18ago21: todos los proveedores informaron que la lámina de 5/16" viene en Hot Rolled (HR). Se anexa imagen enviada por STP.                                   </t>
  </si>
  <si>
    <t>Repique de árboles caídos y retiro de los desechos productos del repique, menor a 5 metros Bajo Grado de Dificultad_x000D_
Incluye Herramientas y equipo, Mano de obra y Transporte de los desechos</t>
  </si>
  <si>
    <t>Repique de árboles caídos y retiro de los desechos productos del repique, igual o mayor a 5 mts y menor de 10 mts  Bajo Grado de Dificultad_x000D_
Incluye Herramientas y equipo, Mano de obra y Transporte de los desechos</t>
  </si>
  <si>
    <t>Repique de árboles caídos y retiro de los desechos productos del repique  igual o mayor a 10 mts y menor de 15 mts Bajo Grado de Dificultad_x000D_
Incluye Herramientas y equipo, Mano de obra y Transporte de los desechos</t>
  </si>
  <si>
    <t>Repique de árboles caídos y retiro de los desechos productos del repique,  igual o mayor a 15 mts y menor de 20 mtrs  Bajo Grado de Dificultad_x000D_
Incluye Herramientas y equipo, Mano de obra y Transporte de los desechos</t>
  </si>
  <si>
    <t>Repique de árboles caídos y retiro de los desechos productos del repique,  igual o mayor a 20 mts y menor de 30 mtrs Bajo Grado de Dificultad_x000D_
Incluye Herramientas y equipo, Mano de obra y Transporte de los desechos</t>
  </si>
  <si>
    <t>Repique de árboles caídos y retiro de los desechos productos del repique, igual o mayor a 30 mts y menor de 40 mtrs Bajo Grado de Dificultad_x000D_
Incluye Herramientas y equipo, Mano de obra y Transporte de los desechos</t>
  </si>
  <si>
    <t>Repique de árboles caídos y retiro de los desechos productos del repique, igual o mayor a 40 mts Bajo Grado de Dificultad_x000D_
Incluye Herramientas y equipo, Mano de obra y Transporte de los desechos</t>
  </si>
  <si>
    <t>Repique de árboles caídos y retiro de los desechos productos del repique, menor a 5 metros Medio Grado de Dificultad_x000D_
Incluye Herramientas y equipo, Mano de obra y Transporte de los desechos</t>
  </si>
  <si>
    <t>Repique de árboles caídos y retiro de los desechos productos del repique, igual o mayor a 5 mts y menor de 10 mts  Medio Grado de Dificultad_x000D_
Incluye Herramientas y equipo, Mano de obra y Transporte de los desechos</t>
  </si>
  <si>
    <t>Repique de árboles caídos y retiro de los desechos productos del repique  igual o mayor a 10 mts y menor de 15 mts Medio Grado de Dificultad_x000D_
Incluye Herramientas y equipo, Mano de obra y Transporte de los desechos</t>
  </si>
  <si>
    <t>Repique de árboles caídos y retiro de los desechos productos del repique,  igual o mayor a 15 mts y menor de 20 mtrs  Medio Grado de Dificultad_x000D_
Incluye Herramientas y equipo, Mano de obra y Transporte de los desechos</t>
  </si>
  <si>
    <t>Repique de árboles caídos y retiro de los desechos productos del repique,  igual o mayor a 20 mts y menor de 30 mtrs Medio Grado de Dificultad_x000D_
Incluye Herramientas y equipo, Mano de obra y Transporte de los desechos</t>
  </si>
  <si>
    <t>Repique de árboles caídos y retiro de los desechos productos del repique, igual o mayor a 30 mts y menor de 40 mtrs Medio Grado de Dificultad_x000D_
Incluye Herramientas y equipo, Mano de obra y Transporte de los desechos</t>
  </si>
  <si>
    <t>Repique de árboles caídos y retiro de los desechos productos del repique, igual o mayor a 40 mts Medio Grado de Dificultad_x000D_
Incluye Herramientas y equipo, Mano de obra y Transporte de los desechos</t>
  </si>
  <si>
    <t>Tala de árboles a ras del suelo y retiro de los desechos producto de la tala, menor a 5 metros Alto Grado de Dificultad_x000D_
Incluye Herramientas y equipo, Mano de obra y Transporte de los desechos</t>
  </si>
  <si>
    <t>MESA EN CONCRETO REFORZADO DE 6MM DE ESPESOR, DIMENSIONES: ALTURA TOTAL 1,40M DIAMETRO 1,10M BASE ALIGERADA EN TUBO DE 6” SEGUN DETALLE CARPETA URANO COSTOS (INCLUYE PEDESTAL)_x000D_
NP COP No. 2364 de 2013</t>
  </si>
  <si>
    <t>MESA EN CONCRETO PARA JUEGO AJEDREZ REFORZADO DE 0,80X0,80, DE ESPESOR 6MM (INCLUYE PEDESTAL) SEGUN DETALLE CARPETA URANO COSTOS, COSTOS 2014_x000D_
NP COP 2361 DE 2013_x000D_
NO INCLUYE TRANSPORTE</t>
  </si>
  <si>
    <t>Tala de árboles a ras del suelo y retiro de los desechos producto de la tala, igual o mayor a 5 mts y menor de 10 mts Alto Grado de Dificultad_x000D_
Incluye Herramientas y equipo, Mano de obra y Transporte de los desechos</t>
  </si>
  <si>
    <t>Tala de árboles a ras del suelo y retiro de los desechos producto de la tala,  igual o mayor a 10 mts y menor de 15 mts Alto Grado de Dificultad_x000D_
Incluye Herramientas y equipo, Mano de obra y Transporte de los desechos</t>
  </si>
  <si>
    <t>Tala de árboles a ras del suelo y retiro de los desechos producto de la tala,  igual o mayor a 15 mts y menor de 20 mtrs  Alto Grado de Dificultad_x000D_
Incluye Herramientas y equipo, Mano de obra y Transporte de los desechos</t>
  </si>
  <si>
    <t>Tala de árboles a ras del suelo y retiro de los desechos producto de la tala,  igual o mayor a 20 mts y menor de 30 mtrs Alto Grado de Dificultad_x000D_
Incluye Herramientas y equipo, Mano de obra y Transporte de los desechos</t>
  </si>
  <si>
    <t>Tala de árboles a ras del suelo y retiro de los desechos producto de la tala, igual o mayor a 30 mts y menor de 40 mtrs Alto Grado de Dificultad_x000D_
Incluye Herramientas y equipo, Mano de obra y Transporte de los desechos</t>
  </si>
  <si>
    <t>Tala de árboles a ras del suelo y retiro de los desechos producto de la tala, igual o mayor a 40 mts Alto Grado de Dificultad_x000D_
Incluye Herramientas y equipo, Mano de obra y Transporte de los desechos</t>
  </si>
  <si>
    <t>Poda de árboles y retiro de los desechos producto de la poda, menor a 5 metros Alto Grado de Dificultad_x000D_
Incluye Herramientas y equipo, Mano de obra y Transporte de los desechos</t>
  </si>
  <si>
    <t>Poda de árboles y retiro de los desechos producto de la poda, igual o mayor a 5 mts y menor de 10 mts  Alto Grado de Dificultad_x000D_
Incluye Herramientas y equipo, Mano de obra y Transporte de los desechos</t>
  </si>
  <si>
    <t>Poda de árboles y retiro de los desechos producto de la poda  igual o mayor a 10 mts y menor de 15 mts Alto Grado de Dificultad_x000D_
Incluye Herramientas y equipo, Mano de obra y Transporte de los desechos</t>
  </si>
  <si>
    <t>Poda de árboles y retiro de los desechos producto de la poda,  igual o mayor a 15 mts y menor de 20 mtrs Alto Grado de Dificultad_x000D_
Incluye Herramientas y equipo, Mano de obra y Transporte de los desechos</t>
  </si>
  <si>
    <t>Poda de árboles y retiro de los desechos producto de la poda,  igual o mayor a 20 mts y menor de 30 mtrs Alto Grado de Dificultad_x000D_
Incluye Herramientas y equipo, Mano de obra y Transporte de los desechos</t>
  </si>
  <si>
    <t>Poda de árboles y retiro de los desechos producto de la poda, igual o mayor a 30 mts y menor de 40 mtrs Alto Grado de Dificultad_x000D_
Incluye Herramientas y equipo, Mano de obra y Transporte de los desechos</t>
  </si>
  <si>
    <t>Poda de árboles y retiro de los desechos producto de la poda, igual o mayor a 40 mts Alto Grado de Dificultad_x000D_
Incluye Herramientas y equipo, Mano de obra y Transporte de los desechos</t>
  </si>
  <si>
    <t>Repique de árboles caídos y retiro de los desechos productos del repique, menor a 5 metros Alto Grado de Dificultad_x000D_
Incluye Herramientas y equipo, Mano de obra y Transporte de los desechos</t>
  </si>
  <si>
    <t>Repique de árboles caídos y retiro de los desechos productos del repique, igual o mayor a 5 mts y menor de 10 mts  Alto Grado de Dificultad_x000D_
Incluye Herramientas y equipo, Mano de obra y Transporte de los desechos</t>
  </si>
  <si>
    <t>Repique de árboles caídos y retiro de los desechos productos del repique  igual o mayor a 10 mts y menor de 15 mts Alto Grado de Dificultad_x000D_
Incluye Herramientas y equipo, Mano de obra y Transporte de los desechos</t>
  </si>
  <si>
    <t>Repique de árboles caídos y retiro de los desechos productos del repique,  igual o mayor a 15 mts y menor de 20 mtrs Alto Grado de Dificultad_x000D_
Incluye Herramientas y equipo, Mano de obra y Transporte de los desechos</t>
  </si>
  <si>
    <t>Repique de árboles caídos y retiro de los desechos productos del repique,  igual o mayor a 20 mts y menor de 30 mtrs Alto Grado de Dificultad_x000D_
Incluye Herramientas y equipo, Mano de obra y Transporte de los desechos</t>
  </si>
  <si>
    <t>Repique de árboles caídos y retiro de los desechos productos del repique, igual o mayor a 30 mts y menor de 40 mtrs Alto Grado de Dificultad_x000D_
Incluye Herramientas y equipo, Mano de obra y Transporte de los desechos</t>
  </si>
  <si>
    <t>Repique de árboles caídos y retiro de los desechos productos del repique, igual o mayor a 40 mts Alto Grado de Dificultad_x000D_
Incluye Herramientas y equipo, Mano de obra y Transporte de los desechos</t>
  </si>
  <si>
    <t>BLOQUEO Y TRASLADO DE ARBOLES. Consiste en hacer la excavación al rededor del árbol, con el fin de ajustar el respectivo bloque de tierra, que incluya la mayor cantidad de raíces del árbol, para posteriormente trasladar el árbol y ubicarlo en un sitio previamente adecuado.                       Arbol entre 2 – 4,99 mts</t>
  </si>
  <si>
    <t>BLOQUEO Y TRASLADO DE ARBOLES. Consiste en hacer la excavación al rededor del árbol, con el fin de ajustar el respectivo bloque de tierra, que incluya la mayor cantidad de raíces del árbol, para posteriormente trasladar el árbol y ubicarlo en un sitio previamente adecuado.                       Arbol entre 5 – 9,99 mts</t>
  </si>
  <si>
    <t>BLOQUEO Y TRASLADO DE ARBOLES. Consiste en hacer la excavación al rededor del árbol, con el fin de ajustar el respectivo bloque de tierra, que incluya la mayor cantidad de raíces del árbol, para posteriormente trasladar el árbol y ubicarlo en un sitio previamente adecuado.                       Arbol entre 10 – 14,99 mts</t>
  </si>
  <si>
    <t>TRATAMIENTOS INTEGRALES (Podas aereas, poda raices, manejo fitosanitario).                                               _x000D_
Árbol entre 2 – 4,99 mts_x000D_
16-May-2019 Incluye recolección y disposición final de residuos.</t>
  </si>
  <si>
    <t>TRATAMIENTOS INTEGRALES (Podas aereas, poda raices, manejo fitosanitario).                                               _x000D_
Árbol entre 5 – 9,99 mts_x000D_
16-May-2019 Incluye recolección y disposición final de residuos.</t>
  </si>
  <si>
    <t>TRATAMIENTOS INTEGRALES (Podas aereas, poda raices, manejo fitosanitario).                                               _x000D_
Árbol entre 10 – 14,99 mts_x000D_
16-May-2019 Incluye recolección y disposición final de residuos.</t>
  </si>
  <si>
    <t>TRATAMIENTOS INTEGRALES (Podas aereas, poda raices, manejo fitosanitario).                                               _x000D_
Árbol entre 15 – 19,99 mts</t>
  </si>
  <si>
    <t>TRATAMIENTOS INTEGRALES (Podas aereas, poda raices, manejo fitosanitario).                                               _x000D_
Árboles mayores a 20 mts</t>
  </si>
  <si>
    <t>DESENRAIZADO DE ARBOLES.   Arboles con diametro menor a 25 cm</t>
  </si>
  <si>
    <t>DESENRAIZADO DE ARBOLES.   Arboles con diametro mayor a 25 cm y menor a 50cm</t>
  </si>
  <si>
    <t>DESENRAIZADO DE ARBOLES.   Arboles con diametro mayor a 50cm</t>
  </si>
  <si>
    <t>PLANTACION DE ARBOLES Deberá cumplir con los requisitos establecidos en el manual de arborización para Bogotá. Se deberá realizar la inclusión de los arboles al sistema e información de gestión del arbolado urbano SGAU del jardín botánico José Celestino mutis.                       Arboles de 1,50 mts</t>
  </si>
  <si>
    <t xml:space="preserve">08/09/2021: Cios 105559 y 105437 iguales. Se actualizan todos.  </t>
  </si>
  <si>
    <t>CAMION DE 9 TON. = $2.993.760,00</t>
  </si>
  <si>
    <t>09/09/2021: Cios 105450 y 102839 iguales. Se actualiza CIO 105450 según actualización de CIO 102839 del 30/07/2021 con armonica a $108.917,65*1.19= $129.612.</t>
  </si>
  <si>
    <t xml:space="preserve">08/09/2021: Cios 105451 y 839 iguales. Se actualizan todos.  </t>
  </si>
  <si>
    <t>09/09/2021: Cios 105452 - 836 - 102554 iguales. Se actualiza CIO 105452 según actualización de CIOS 836 y 102554 del 30/07/2021 con armonica a $214.223,53*1.19= $254.926.</t>
  </si>
  <si>
    <t>Este ítem se creo para responder el radicado No. 20146100012173 solicitud aprobación precios contrato de mantenimiento No. 1463 de 2014</t>
  </si>
  <si>
    <t>CORAZA PARA CARRETILLA PLATON BUGGI</t>
  </si>
  <si>
    <t>(5X1 1/4")</t>
  </si>
  <si>
    <t>ANLISIS FISICOQUIMICO</t>
  </si>
  <si>
    <t>HOMBRESOLO 10" METALICO CURVO de Presión. Mordazas curvas con cuatro puntos de contacto para máxima presión sobre tuercas y tornillos. Fabricadas en acero cromo vanadio con superficie para corte de alambre. Palanca de afloje rápido. Largo 10" (254 mm)</t>
  </si>
  <si>
    <t>(1X11/4")</t>
  </si>
  <si>
    <t>TAMAÑO DE 70X100CM</t>
  </si>
  <si>
    <t>Tipo	Mangueras de uso pesado_x000D_
Medidas	30 metros_x000D_
Características	Manguera para riego manual, extra fuerte, con cubierta de alta resistencia a la abrasión, refuerzo en nylon, soporta temperaturas de 10 a 60 °C._x000D_
Material	Pvc polimérico_x000D_
Uso	Hogar, industria, jardinería y vehículos_x000D_
Color	Naranja con negro</t>
  </si>
  <si>
    <t>BOTA PVC PUNTERTA EN ACERO.</t>
  </si>
  <si>
    <t>Guantes Industrial Tipo Mosquetero_x000D_
_x000D_
Características:_x000D_
• Antialérgico._x000D_
• Formulado para uso en soluciones ácidas, alcalinas y soluciones de sales hidrácidas y oxácidas hasta el_x000D_
10% de concentración._x000D_
• Interior amarillo_x000D_
• Rollo en la manga._x000D_
Beneficios:_x000D_
• Su manga extralarga protege al realizar inmersiones y mezclas de productos en recipientes profundos.</t>
  </si>
  <si>
    <t>TIPO CHAQUETA</t>
  </si>
  <si>
    <t>PRESENTACION EN ROLLO DE 12.5 MTS DE 15 CM DE ANCHO</t>
  </si>
  <si>
    <t>PRESENTACION POR 300 C.C._x000D_
_x000D_
Rendimiento:_x000D_
Espesor 1cm = 3ML/cartucho_x000D_
_x000D_
DESCRIPCION DEL PRODUCTO_x000D_
Sikaflex® Construction+ es un sellador elástico monocomponente, que cura con la humedad ambiental._x000D_
USOS_x000D_
Sikaflex® Construction+ es una masilla multipropósito, diseñada para el sellado de juntas de unión y juntas con movimiento._x000D_
CARACTERISTICAS / VENTAJAS_x000D_
? Excelente resistencia a intemperismo_x000D_
? Capacidad de movimiento de ± 35% (ASTM C 719)_x000D_
? Curado sin formación de burbujas_x000D_
? Fácil trabajabilidad y alisado_x000D_
? Excelente adherencia a la mayoría de superficies_x000D_
? Sin disolventes_x000D_
? Sin olor_x000D_
? Muy bajas emisiones_x000D_
_x000D_
Diseño de Junta La junta debe diseñarse considerando tanto la capacidad de movimiento deseada_x000D_
en la estructura como la capacidad de movimiento del sellante. El ancho_x000D_
de la junta debe ser =10 mm y =50 mm. La relación ancho: profundidad_x000D_
debe ser 2:1 (para excepciones remitirse a la tabla a continuación)._x000D_
Anchos estándar de junta para elementos de concreto:_x000D_
Distancia de la junta (m)     Ancho mínimo de la junta (mm)     Profundidad mínima de la junta (mm) _x000D_
2                                                            10                                                   10_x000D_
4                                                            15                                                   10_x000D_
6                                                            20                                                   10_x000D_
8                                                            30                                                   15_x000D_
10                                                          35                                                   17_x000D_
_x000D_
Todas las juntas debe diseñarse y dimensionarse de acuerdo con los estándares relevantes antes de su onstrucción. Las bases para el cálculo del ancho requerido son el tipo de estructura y sus dimensiones, las características técnicas de los materiales constructivos adyacentes y del sellante, así como las_x000D_
condiciones específicas a las que será sometida la junta._x000D_
Para juntas de mayor tamaño por favor contactar a nuestro Departamento Técnico.</t>
  </si>
  <si>
    <t>ANALISIS FISICOQUIMICOS MICROBIOLOGICOS</t>
  </si>
  <si>
    <t>CUCHILLA PARA GUADAÑADORA DE 1” PARA TRABAJO LIVIANO (35CM Y PERFORACION DE 1”)</t>
  </si>
  <si>
    <t>ANALISIS FISICOQUIMICO MICROBIOLOGICO</t>
  </si>
  <si>
    <t>ANALISIS FISISCOQUIMICO MICROBIOLOGICO</t>
  </si>
  <si>
    <t>ANALISIS  FISICOQUIMICOS MICROBIOLOGICO</t>
  </si>
  <si>
    <t>ANALISIS FISICOQUIMICOS MICROBIOLOGICO</t>
  </si>
  <si>
    <t>TOMA DE MUESTRAS PARA  ANALISIS FISICOQUIMICOS - Recolección de Muestras.</t>
  </si>
  <si>
    <t>Gancho en forma de rastrillo de 5 dientes en varrilla de 1/2” lisa, soldada a tubo de 11/2” agua negra para colocar cabo en madera_x000D_
Este insumo corresponde al contrato de manteneimiento de lagos.</t>
  </si>
  <si>
    <t>Varrilla de 1/2” lisa doblada en forma circular soldada a tubo de 11/2” agua negra para colocar cabo en madera._x000D_
Este insumo corresponde al contrato de mantenimiento de lagos</t>
  </si>
  <si>
    <t>En forma de rastrillo con 6 dientes de 3/4” en varrilla lisa soldada a tubo de 11/2” agua negra para colocar cabo en madera._x000D_
Este insumo corresponde al contrato de mantenimiento de lagos</t>
  </si>
  <si>
    <t>EL PRECIO CAMBIO CON RESPECTO AL 2015, POR QUE EL COTIZADO EN EL 2016 ES EL MAS INDICADO  Y  SE CONOCE CON EL NOMBRE DE SEDAL RESISTENCIA 15 LIBRAS</t>
  </si>
  <si>
    <t>6 patas en varrilla lisa de 3/4” de 60 centimetros de largo soldados entre si_x000D_
INSUMO CORRESPONDIENTE AL CONTRATO DE MANTENIMEINTO DE LAGOS</t>
  </si>
  <si>
    <t>PRESENTACION POR 1/4 DE GALON</t>
  </si>
  <si>
    <t>PAÑOS ABSORBENTES OLEOFILICOS X 100 UNIDADES _x000D_
DIMENSION: 40 CMX50CM_x000D_
MICROPERFORADO (2MM)_x000D_
CALIBRE: 3/16</t>
  </si>
  <si>
    <t>ABSORVENTE ORGANICO INDUSTRIAL (BULTO DE 1 KILOGRAMO) BIODEGLADABLE UNIVERSAL</t>
  </si>
  <si>
    <t>FUMIGADORA DE ESPALDA TANQUE PLASTICO DE 20 LTS, PESO DE 7.5 KG.</t>
  </si>
  <si>
    <t>NORMA ASTM-325</t>
  </si>
  <si>
    <t>BRAZO SENCILLO GALVANIZADO 1 1/2” X 1,5M, CON COLLARIN</t>
  </si>
  <si>
    <t>Cable de Aluminio Serie 8000 THW 2 AWG, _x000D_
Cableado Concentricamente, aislado con PVC-Nylon resistente a la Humedad y_x000D_
al calor para 600V, 75 ºC (THW) o 90 ºC</t>
  </si>
  <si>
    <t>IGUAL AL PRECIO DEL JORNAL DEL AYUDANTE ALBAÑILERIA GENERAL.CIO:3896                  Año 2016: Incremento 7.00% PRESTAC:(68.42 %)               Año 2017: Incremento 7.00% PRESTAC:(68.42 %)                Año 2018: Incremento 5.90%                 Año 2019: Incremento 6.00%      Año 2020: Incremento 6.00%      Año 2021: Incremento 3.50%.               Año 2022: Incremento 10.07%.         Año 2023: Incremento 16%.             Año 2024 - IPC Incremento 9,28 %</t>
  </si>
  <si>
    <t>IGUAL AL PRECIO DEL JORNAL DE OFICIAL GENERAL + PRESTACIONES. CIO:10075               Año 2024 - IPC Incremento 9,28 %</t>
  </si>
  <si>
    <t>Equipo de Presión Agua Potable de Presurización con las siguientes especificaciones: _x000D_
_x000D_
1- Suministro Automático de una Capacidad de : (126,8 GPM) Capacidad Ofrecida por este valor : (260 GPM)._x000D_
2-Presión de trabajo:40/60 PSI  a 28 mts_x000D_
3-Voltaje:220voltios_x000D_
4- NPSH: 4mts_x000D_
5- D de Descarga: 2" NPT_x000D_
_x000D_
Compuesto por:_x000D_
6- Dos(2) Motobombas ._x000D_
7- Un (1) Tablero electrico de Control con alteración automática para cada Motobomba ( incluye Breakers,contactores,selector interruptor,interruptores de operación,lamparas luminosas indicadoras de operación y apagado, Bases portafusibles, Cicuitos de control, planos de conexionex y cerradura con llave) y que cumpla las normas VDE-0660-;IEC-529 O IEC-144 ; VDE-0100-410;VDE-01992-272 ; Y IP-44._x000D_
8- Un (1) Tanque hidro acumulador vertical de 500litros de volumen, en lámina de acero al carbón, con válvula de inyección para precarga de aire, y probado en fábrica._x000D_
9- Incluye los siguientes accesorios para el tanque : (Flauta general de  descarga Ø3", valvulas de pie en bronce Ø4", valvulas de cheque en bronce Ø2"; válvulas de paso en bronce en Ø1" y Ø2" ; manómetros para indicar presión, conexiones entubería galvanizada; base común en acero estructural; instalaciones eléctricas e hidráulicas de los presostatos fijados al tablero.</t>
  </si>
  <si>
    <t>Equipo de Presión Agua Potable de Presurización con las siguientes especificaciones: _x000D_
_x000D_
1- Suministro Automático de una Capacidad de:   (110,95 GPM) Capacidad Ofrecida por este valor : (340 GPM)._x000D_
2-Presión de trabajo:60/80 PSI  a 42 mts_x000D_
3-Voltaje:220voltios_x000D_
4- NPSH: 4mts_x000D_
5- D de Descarga: 2" NPT_x000D_
_x000D_
Compuesto por:_x000D_
6- Dos(2) Motobombas_x000D_
7- Un (1) Tablero electrico de Control con alteración automática para cada Motobomba ( incluye Breakers,contactores,selector interruptor,interruptores de operación,lamparas luminosas indicadoras de operación y apagado, Bases portafusibles, Cicuitos de control, planos de conexionex y cerradura con llave) y que cumpla las normas VDE-0660-;IEC-529 O IEC-144 ; VDE-0100-410;VDE-01992-272 ; Y IP-44._x000D_
8- Un (1) Tanque hidro acumulador vertical de 500litros de volumen, en lámina de acero al carbón, con válvula de inyección para precarga de aire, y probado en fábrica._x000D_
9- Incluye los siguientes accesorios para el tanque : (Flauta general de  descarga Ø3", valvulas de pie en bronce Ø4", valvulas de cheque en bronce Ø2"; válvulas de paso en bronce en Ø1" y Ø2" ; manómetros para indicar presión, conexiones entubería galvanizada; base común en acero estructural; instalaciones eléctricas e hidráulicas de los presostatos fijados al tablero.</t>
  </si>
  <si>
    <t>Equipo de Presión Agua Potable de Presurización con las siguientes especificaciones: _x000D_
_x000D_
1- Suministro Automático de una Capacidad de:   (95,1 GPM) Capacidad Ofrecida por este valor : (260 GPM)._x000D_
2-Presión de trabajo:40/60 PSI  a 28 mts_x000D_
3-Voltaje:220voltios_x000D_
4- NPSH: 4mts_x000D_
5- D de Descarga: 2" NPT_x000D_
_x000D_
Compuesto por:_x000D_
6- Dos(2) Motobombas_x000D_
7- Un (1) Tablero electrico de Control con alteración automática para cada Motobomba ( incluye Breakers,contactores,selector interruptor,interruptores de operación,lamparas luminosas indicadoras de operación y apagado, Bases portafusibles, Cicuitos de control, planos de conexionex y cerradura con llave) y que cumpla las normas VDE-0660-;IEC-529 O IEC-144 ; VDE-0100-410;VDE-01992-272 ; Y IP-44._x000D_
8- Un (1) Tanque hidro acumulador vertical de 500litros de volumen, en lámina de acero al carbón, con válvula de inyección para precarga de aire, y probado en fábrica._x000D_
9- Incluye los siguientes accesorios para el tanque : (Flauta general de  descarga Ø3", valvulas de pie en bronce Ø4", valvulas de cheque en bronce Ø2"; válvulas de paso en bronce en Ø1" y Ø2" ; manómetros para indicar presión, conexiones entubería galvanizada; base común en acero estructural; instalaciones eléctricas e hidráulicas de los presostatos fijados al tablero.</t>
  </si>
  <si>
    <t>Equipo de Presión Agua Potable de Presurización con las siguientes especificaciones:_x000D_
_x000D_
_x000D_
1-Dos Motobombas Sumergibles Autocebantes._x000D_
2- Suministro Automático de una Capacidad de:   (400 GPM/Cada Bomba) _x000D_
3-Altura Dinámica : 12,5 Mts.(TDH)._x000D_
4- D de Descarga: 4" NPT_x000D_
_x000D_
Compuesto por:_x000D_
6- Dos(2) Motobombas Sumergibles Autocebantes._x000D_
7- Un (1) Tablero electrico de Control con alteración automática para las Motobombas ( incluye Breakers,contactores,selector interruptor,interruptores de operación,lamparas luminosas indicadoras de operación y apagado, Bases portafusibles, Cicuitos de control, planos de conexionex y cerradura con llave) y que cumpla las normas VDE-0660-;IEC-529 O IEC-144 ; VDE-0100-410;VDE-01992-272 ; Y IP-44._x000D_
8- Alarma de control del nivel extraordinario del pozo eyector compuesto por: ( Alarma sonora tipo sirena a 110 voltios; Interruptor de flotador que incluye cable sumergible).</t>
  </si>
  <si>
    <t>Equipo de Presión Agua Potable de Presurización con las siguientes especificaciones:_x000D_
_x000D_
_x000D_
1-Dos Motobombas Sumergibles Autocebantes._x000D_
2- Suministro Automático de una Capacidad de:   (101 GPM/Cada Bomba) _x000D_
3-Altura Dinámica : 8.77 Mts.(TDH)._x000D_
4- D de Descarga: 3" NPT_x000D_
_x000D_
Compuesto por:_x000D_
6- Dos(2) Motobombas Sumergibles Autocebantes._x000D_
7- Un (1) Tablero electrico de Control con alteración automática para las Motobombas ( incluye Breakers,contactores,selector interruptor,interruptores de operación,lamparas luminosas indicadoras de operación y apagado, Bases portafusibles, Cicuitos de control, planos de conexionex y cerradura con llave) y que cumpla las normas VDE-0660-;IEC-529 O IEC-144 ; VDE-0100-410;VDE-01992-272 ; Y IP-44._x000D_
8- Alarma de control del nivel extraordinario del pozo eyector compuesto por: ( Alarma sonora tipo sirena a 110 voltios; Interruptor de flotador que incluye cable sumergible).</t>
  </si>
  <si>
    <t xml:space="preserve">La funcion es mantener cebada la bomba (que le cuerpo de la bomba y toda la cañeria que va de la bomba al fondo del pozo quede siempre llena de agua). Ademas la valvula lleva adjunro un filtro para evitar que la bomba succione o alce alguna suciedad que puede obstruir el trayecto del agua. VALVULA DE PIE Diametro 1” Cuerpo en Bronce Malla Metalica o acerada en 150 PSI tipo helbert o similar                                                                                                                                                                                                                                                   08/09/2021: Cios 105559 y 105437 iguales. Se actualizan todos.  </t>
  </si>
  <si>
    <t>VALVULA DOBLE COMPUERTA ELASTICA, EXTREMOS BRIDAS, H.D ASTM 536 -2”</t>
  </si>
  <si>
    <t>VALVULA DOBLE COMPUERTA ELASTICA, EXTREMO LISO, H.D ASTM 536 3”</t>
  </si>
  <si>
    <t>VALVULA DOBLE COMPUERTA ELASTICA, EXTREMO LISO, H.D ASTM 536 4”</t>
  </si>
  <si>
    <t>DISPOSITIVO PARA PROTECCION SOBRETENSION (DPS)          Categoría B          208/120 V         3F+N         80 KA</t>
  </si>
  <si>
    <t>Protectores eléctricos o supresor de tensión, es un dispositivo diseñado para proteger dispositivos eléctricos de picos de tensión ya que gestionan o administran la energía eléctrica de un dispositivo electrónico conectado a este.  DPS ABB de 80KA - 440V Ovr T2.</t>
  </si>
  <si>
    <t>BIODECK CHOCOLATE X 3 LAMINAS_x000D_
CLIP BIODECK + TORNILLO                   _x000D_
JOIST BIODECK SOPORTE PLASTICO</t>
  </si>
  <si>
    <t>INCLUYE TRANSPORTE A BOGOTA PARA PEDIDOS A PARTIR DE 10 TONELADAS</t>
  </si>
  <si>
    <t>Dyn5 (60Hz) clase H (sin gabinete).</t>
  </si>
  <si>
    <t>Dyn5 (60Hz) clase H (sin gabinete).Con desvanados Cobre/Cobre.</t>
  </si>
  <si>
    <t>Mueble en lamina RH enchapada con dilatacion en triplex Okume con divisiones de .10 mts, con tarima.10mts superficie de trabajo de 30 cms encahapadas en formica unicolor y cant rigido de pvc, longitud del mueble 2.70 mts</t>
  </si>
  <si>
    <t>Mueble en lamina RH enchapada con dilatacion en triplex Okume con divisiones de .10 mts, con tarima.10mts superficie de trabajo de 30 cms encahapadas en formica unicolor y cant rigido de pvc, longitud del mueble 2.68 mts</t>
  </si>
  <si>
    <t>Mueble en lamina RH enchapada con dilatacion en triplex Okume con divisiones de .10 mts,  superficie de trabajo de 30 cms encahapadas en formica unicolor y cant rigido de pvc, longitud del mueble .80 mts</t>
  </si>
  <si>
    <t>DIVISION MEDIA ALTURA .90X.06 ENCHAPADA EN TRIPLEX OKUME PINTADA AL DUCO NATURAL</t>
  </si>
  <si>
    <t>MUEBLE TIPO RACK DE 2.90X1.73X.6 ELABORADO EN LAMINA QUINTUPLEX DE 18MM CON PUERTA TIPO REJILLA EN MADERA DE CEDRO INCLUYE SUPERFICIE DE TRABAJO DE .84 REENGRESADA FRENTE A 30MM PINTADO CON LACA CATALIZADA</t>
  </si>
  <si>
    <t>Prefabricado en concreto</t>
  </si>
  <si>
    <t>FRESCASA Aislamiento térmico y acústico en rollos, ideal como barrera de vapor, previene el efecto de condensación en los cielo rasos y la superficie de paredes exteriores. Además contribuye al ahorro de energía.</t>
  </si>
  <si>
    <t>La geomembrana HDPE es fabricada por el método de extrusión. En este método la resina de polímeros, el negro de carbón (usualmente en forma de pellets previamente mezclados con su resina portadora) y un paquete de aditivos (antioxidante y lubricante) se cargan neumáticamente en la tolva de alimentación de un extrusor llamada laminada por colado, de esta manera existen espesores comerciales desde 0.5mm hasta 3mm siendo los más comunes 0.50mm (20mil), 0.75mm (30mil), 1.00mm (40mil) y 1.50mm (60mil) y 2.00mm (80mil)._x000D_
_x000D_
Debido a una mejora permanente de materiales de moldeo de Polietileno en los últimos años la eficiencia de los revestimientos de geomembrana HDPE se ha mejorado sustancialmente, prueba de ello son los métodos internacionales de prueba como el ASTM D5397 el cuál se refiere a la resistencia del material contra el agrietado por estrés ambiental, por lo tanto hoy en día la critica hacía los revestimientos con geomembrana de HDPE no es justificable ya que solo se utilizan para la fabricación de estas, materias primas de primera calidad diseñadas y manufacturadas por proveedores muy conocidos a nivel internacional._x000D_
_x000D_
En lo que concierne a las expectativas de vida de los revestimientos con geomembranas de polietileno HDPE sean han públicado muchos estudios técnicos por péritos en la materia y dentro las cuáles se encuentra la prueba para la estabilidad oxidante térmica la cuál se realizan por envejecimiento en horno a una temperatura aumentada y de acuerdo con las proporciones conocidas es posible estimar la vida de servicio para los distintos tipos de HDPE utilizados en la construcción de rellenos sanitarios. Sobre la base de estas evaluaciones de temperatura normalmente medidos por encima de la base del revestimiento de los tiraderos de basura municipales existentes en entre 20°C y 30°C para los que se puede esperar un cálculo extrapolado de 25°C, en cuyo caso la vida útil de la geomembrana será de entre 300 a 400 años, incluso si el lixiviado está saturado oxigeno._x000D_
_x000D_
Químicamente el HDPE se comporta de manera inerte con el agua y es resistente a hidrocarburos alifáticos y aromáticos, así como a solventes clorinados oxigenados y del petróleo crudo, también a ácidos orgánicos e inorgánicos, metales pesados y sales. Dentro de estas las encontramos en láminas lisas o texturizadas cuando se requiere un incremento significativo en la fricción de la interfaz con materiales adyacentes. La duración de este material es muy longeva ya que se han hecho pruebas en laboratorio en donde se estima que se terminaría de degradar hasta dentro de mil años._x000D_
_x000D_
Dentro de las geomembranas de polietineo existen las siguientes densidades:_x000D_
_x000D_
High Density PolyEthylene (HDPE) ó Polietileno de Alta Densidad (PEAD). En Stock Permanente._x000D_
Very Low Density PolyEthylene (VLDPE) ó Polietileno de Muy Baja Densidad. Bajo Pedido._x000D_
Very Flexible PolyEthylene (VFPE) ó Polietileno Muy Flexible. Bajo Pedido._x000D_
Linear Low Density PolyEthylene (LLDPE) ó Polietileno de Baja Densidad Lineal. Bajo Pedido._x000D_
Low Density PolyEthylene (LDPE) ó Polietileno Lineal de Baja Densidad. Bajo Peido._x000D_
_x000D_
VENTAJAS._x000D_
Alta resistencia química._x000D_
Alta resistencia y enlongación ante la ruptura._x000D_
Alta resistencia contra el punzonamiento._x000D_
Flexible a bajas temperaturas._x000D_
Alta fuerza de compresión._x000D_
Resistencia contra los rayos UV y el intemperismo._x000D_
Resistencia contra las raíces y los roedores._x000D_
Buena soldabilidad._x000D_
Químicamente inerte._x000D_
Libre de halógenos y metales pesados._x000D_
_x000D_
CAMPOS DE APLICACIÓN._x000D_
Ollas de captación de agua pluvial (Jagüeyes)._x000D_
Canales de conducción de agua._x000D_
Rellenos sanitarios_x000D_
Túneles._x000D_
Lagos artificiales._x000D_
Lagunas de oxidación._x000D_
Lagunas de ácido sulfúrico._x000D_
Tanques de Almacenamiento de Hidrocarburos._x000D_
Tanques de Melaza._x000D_
Abatimiento del nivel freático en cimentaciones._x000D_
Bíodigestores._x000D_
Carreteras con suelos blandos o pantanosos.</t>
  </si>
  <si>
    <t>Es una malla de polipropileno de apariencia natural, color verde, que protege la superficie del suelo de la erosión producida por eventos naturales como lluvias y vientos._x000D_
_x000D_
Ofrece a su vez sombrío parcial y almacenamiento de calor para así favorecer el desarrollo de la vegetación. Ecomatrix, ha sido diseñado para mantener las semillas y el suelo orgánico en su lugar, hasta que la vegetación se establezca._x000D_
_x000D_
Otros proveedores:_x000D_
GEOMATRIX (Biotex)_x000D_
GEOPOLIMEROS (Manto Revegetalización Temporal ECSC 2)</t>
  </si>
  <si>
    <t>Incluye todos los costos.</t>
  </si>
  <si>
    <t>LUMINARIA DE 48 LED 530mA. 208/240V. BLANCO NEUTRO No. DIMERIZABLE. CLASE II._x000D_
_x000D_
Equivalente a luminaria TECEO de 40 led a 700mA 90W – UNICO PROVEEEDOR - 22/03/2017</t>
  </si>
  <si>
    <t>lLUMINARIA DE 96 LED 530mA. 208/240V. BLANCO NEUTRO No. DIMERIZABLE. CLASE II.</t>
  </si>
  <si>
    <t>LUMINARIA DE 240 LED 350mA. 208/240V. BLANCO NEUTRO. No DIMERIZABLE. CLASE II</t>
  </si>
  <si>
    <t>LUMINARIA DE 240 LED 530mA. 208/240V. BLANCO NEUTRO No. DIMERIZABLE. CLASE II</t>
  </si>
  <si>
    <t>LUMINARIA DE 144LED 1000mA. 208/240V. BLANCO.</t>
  </si>
  <si>
    <t>LUMINARIA DE 144 LED 700mA 320W. 208/240V. BLANCO.FUERA DE PRODUCCIÓN DE ESTA LUMINARIA._x000D_
NOTA: Se cambia esta Luminaria  por PROYECTOR  OMNISTAR 96 LEDS , 28.100  Lumenes . 1000 mA, 310 W, NW/ Clase II. (Se cambió el diA 28-02-2017)._x000D_
_x000D_
09-Ago-2019 Descripción en Cotización: Luminaria OMNISTAR de 96 Leds, 310W-120/277V.</t>
  </si>
  <si>
    <t>POSTE METÁLICO DE H=12M TOTALMENTE GALVANIZADO EN CALIENTE, ACABADO EN POLIURETANO (COLOR POR DEFINIR), DIAMETRO DE BASE DE 380 MM, DIAMETRO DE CIMA 190MM, FLANGE DE 60 CM DE DIÁMETRO EN 1"; SISTEMA DE ANCLAJE DE 7 PERNOS DE 1"X2.00M DE LONGITUD. INCLUYE PELDAÑOS A PARTIR DE 4MTS, CANASTA DE MANTENIMIENTO Y SOPORTE  O CANASTILLA PARA MONTAJE DE 10 REFLECTORES CIRCULARES  DE 1.000W.</t>
  </si>
  <si>
    <t>TERMINAL PREFORMADO TIPO CODO PARA CABLE DE  M.T. 15 kV ( 200 AMPERIOS )</t>
  </si>
  <si>
    <t>TERMINAL PREFORMADO TIPO BUJE PARA CABLE DE  M.T. 15 kV (200 AMPERIOS)  - INJERTO</t>
  </si>
  <si>
    <t>TERMINAL PREFORMADO TIPO INTERIOR PARA CABLE DE  M.T. 15 kV_x000D_
_x000D_
CABLE N° 2 - 4/0</t>
  </si>
  <si>
    <t>Celda Duplex Entrada - Salida Incluye:_x000D_
_x000D_
• Gabinete metalico 1100x2000x1200mm en_x000D_
lamina cold rolled_x000D_
• Pintura Electrostática RAL 7032_x000D_
• Seccionador tripolar de operación bajo carga_x000D_
referencia GAVD 17.5 para configuración de_x000D_
entrada – salida y derivación. Tensión nominal_x000D_
17.5 kV.Corriente nominal 630 A._x000D_
• 1 Manija para operación manual._x000D_
• Celdas certificadas bajo Retie 2013_x000D_
_x000D_
NORMA CODENSA CTS 503</t>
  </si>
  <si>
    <t>CELDA TRIPLEX DE M.T. (ENTRADA-SALIDA-PROTECCION), 17.5 kV, 630 A,</t>
  </si>
  <si>
    <t>CELDA PARA TRANSFORMADOR TRIFÁSICO TIPO SECO DE 225 kVA_x000D_
Celda para Transformado Uso Interior norma_x000D_
CODENSA CTS518-2 .De 225KVA De_x000D_
2000x1800x1300 Pintura Electrostática_x000D_
Polyester Gobrada RAL 7035 se entrega_x000D_
desarmada con instructivo de ensamble_x000D_
NORMA CODENSA CTS 518-2</t>
  </si>
  <si>
    <t>DESCARGADOR DE SOBRETENSIÓN TIPO CODO DE 15 kV (DPS)</t>
  </si>
  <si>
    <t>TRANSFORMADOR TRIFÁSICO TIPO SECO CLASE H DE 225 kVA,_x000D_
CARACTERÍSTICAS TÉCNICAS:_x000D_
Frecuencia: 60 Hz_x000D_
Regulación: +1-3x2.5%_x000D_
Elevaciones de Temperatura: 125°C_x000D_
Grupo de Conexión: Dyn5_x000D_
Norma Diseño: NTC 3445-NTC 3654 (SERIE 15 KV) CENELEC HD 538,2 S1 (SERIE 36 KV)_x000D_
Montaje: Interior_x000D_
Refrigeración:AN_x000D_
Protección: IP 00 Sin Celda_x000D_
Tensión: 11.4-0.208/0.120 KV</t>
  </si>
  <si>
    <t>Celda de Medida MT 3 Elementos incluye_x000D_
_x000D_
• Mueble metalico 1100x2000x1200mm_x000D_
lamina cold rolled_x000D_
• Pintura Electrostática RAL 7032_x000D_
• Bandeja portamedidor_x000D_
• Bornera_x000D_
• 3 trasformadores de corriente_x000D_
• 3 trasformadores de Potencia_x000D_
(No Incluye Medidor electrónico)_x000D_
• Celdas certificadas bajo Retie 2013_x000D_
_x000D_
NORMA CODENSA AE 319</t>
  </si>
  <si>
    <t>ENERGÍA    ACTIVA (Tension 120-208V)5A ( clase -2)</t>
  </si>
  <si>
    <t>CAJA PARA MEDIDOR TRIFÁSICO DE 150A NORMA CODENSA AE 305</t>
  </si>
  <si>
    <t>PLANTA DE EMERGENCIA DE 95kW - 105 kVA PRIME, EFECTIVOS A LA A.S.N.M DE BOGOTA VOLTAJE DE SERVICIO 480/277 V TRIFASICO 3F+1N+1T</t>
  </si>
  <si>
    <t>CONECTOR-UNION-GRAPA IMAGEN DE REFERENCIA SIMILAR</t>
  </si>
  <si>
    <t>Acometida en cable de aluminio 7 hilos con aislamiento THWN.+ 2x12AWG + 1X12AWG tierra.</t>
  </si>
  <si>
    <t>Planta eléctrica de 105 kVA – 95 kW, Prime Nominales, 480/277_x000D_
_x000D_
Planta eléctrica Hy Power modelo P118A, motor LOVOL Diesel, modelo_x000D_
1006TG2A, aspiracion Turbocargado, generador STAMFORD modelo_x000D_
UCI274C, 3X480 VAC, 60 Hz, f.p. 0.8 118 kVA / 94 kW, Prime efectivos al_x000D_
nivel del mar . Tablero de control electrónico DeepSea 6020._x000D_
Dimensiones en mts: 2.65Lx0.75Ax1.55H, Peso: 1.610 Kgs, seco._x000D_
Incluye:_x000D_
?Amortiguadores de vibración_x000D_
?Baterías, cables_x000D_
?Silenciador_x000D_
?Acople flexible_x000D_
?Gobernador Mecanico_x000D_
?Cargador de Bateria_x000D_
?Módulo de arranque Automático_x000D_
?Breaker de protección_x000D_
Base tanque de combustible de 60_x000D_
Galones_x000D_
_x000D_
La base tanque le suministra una autonomía de 8 horas al 100% de la carga._x000D_
_x000D_
Cabina Insonorizada anclada a piso para planta eléctrica P118A. En lámina_x000D_
Cold Roled 16. Electropintada en color sugerido por el cliente, con fibra de_x000D_
vidrio de 2” como material fono-absorbente, protegida con tela con malla_x000D_
diagonal, bisagras en acero inoxidable, chapas tipo camarote._x000D_
Dimensiones en mt: ( L= 3,50 x A = 1,30 x H = 2,10)_x000D_
_x000D_
Transferencia automática monocuenta con contactores CHINT de_x000D_
200 A en AC1 a 480V con enclavamiento eléctrico y mecánico,_x000D_
sensor de fases, protección por alto y bajo voltaje, inversión y_x000D_
desbalance. Control electrónico con barraje de carga, planta y red._x000D_
_x000D_
Instalación y puesta en marcha de planta electrica Hy Power modelo P118A_x000D_
en Bogotá_x000D_
_x000D_
Mano de obra para fijación y anclaje de la unidad al sitio con pernos_x000D_
expansivos. Incluye conexion de acometidas electricas, arranque y pruebas_x000D_
con carga._x000D_
_x000D_
_x000D_
Suministro e instalación de ducto de escape en lamina CR calibre 16 de 4”_x000D_
de diámetro; incluye soportes de fijación, pernos de anclaje. Valor por metro_x000D_
instalado._x000D_
Precalentador de Camisas_x000D_
_x000D_
 Traslado de la planta eléctrica hasta sitio de instalación final en obra, incluye SEGURO_x000D_
_x000D_
GARANTIA_x000D_
_x000D_
De Repuestos Todos los equipos distribuidos por IGNACIO GOMEZ IHM S.A. son de producción continua y de alta trayectoria comercial, razones por las cuales se garantiza la consecución de cualquier repuesto. De Fabricación Un año o 500 horas lo que primero ocurra para operación Stand By. De Servicio La empresa cuenta con ingenieros y técnicos altamente capacitados, así como de los equipos necesarios para prestar un servicio oportuno y eficaz. De Asesoría Suministramos la asesoría técnica para la correcta instalación y puesta en marcha del equipo ofrecido, sin costo adicional en Bogotá</t>
  </si>
  <si>
    <t xml:space="preserve">                                                                                                                                                                                                                                                                         RENDIMIENTO APROX (DEPENDE DEL TIPO DE SUELO)= 5 KG/ML DE PILOTE</t>
  </si>
  <si>
    <t>Briida Sanitaria 4" flexible larga/coflex  _x000D_
_x000D_
Atributos	Detalle_x000D_
Diámetro entrada	6 cm de diámetro_x000D_
Tipo	Repuestos para sanitarios_x000D_
Medidas	17,5 cm de diámetro_x000D_
Características	Brida de alta calidad, resistente a la humedad, ovalada, con orificios para sujetar fuertemente al piso y al sanitario._x000D_
Material	Plástico_x000D_
Diámetro salida	9 cm de diámetro_x000D_
Uso	Brida para sujetar al sanitario, mantenerlo estable y no permitir que la humedad dilate la calidad del sanitario, dando paso al agua por medio de la salida de los tubos_x000D_
Color	Amarillo</t>
  </si>
  <si>
    <t>Breaker industrial de 3x60A Icc 10KA. 208 V</t>
  </si>
  <si>
    <t>Gabinete  con espacio para totalizador y  barrajes  de cobre 20 x 5 MM  (fases) de 250 A, incluye puerta + Barraje neutro (20 x 5 MM) y tierra (20 x 3 MM). Las Barras de cobre deben venir con los colores de acuerdo al nivel de tensión (208/120), y capacidad de cortocircuito de 40 kA._x000D_
- 1 Interruptor termomagnético  totalizador Regulable: 3 x 100 A,  Icc= 35kA. (Automático Industrial)_x000D_
- 1 Interruptor  termomagnético: 3 x 60 A, Icc = 25 kA. (Automático Industrial)_x000D_
- 1 Interruptor  termomagnético: 3 x 50 A, Icc = 25 kA. (Automático Industrial)_x000D_
- 2  Interruptor  termomagnético: 3 x 30 A, Icc = 25 kA. (Automático Industrial)_x000D_
- Aislador para barrajes._x000D_
- TVSS categoría B trifasico 5 hilos-120/208V, (Normas ANSI/IEEE C62.41-1991) RETIE (S/Especif: Área Técnica)_x000D_
Incluye transporte en la ciudad de Bogotá._x000D_
_x000D_
Las especificaiones no suministran calibres del cableado a los interruptores no se contemplan flanches de conexion para los interruptores, cada interruptor se contempla en el calibre maximo de cometida sagún especificaciones técnocas._x000D_
_x000D_
Las dimensiones de encerramiento serán definidas durante el proceso de ingeniería.</t>
  </si>
  <si>
    <t>Tablero trifásico de 24 Circuitos  con puerta, chapa y  espacio para Totalizador con Barrajes (fases) de 150 A + Barra Neutro, Barra Tierra  y  aislador para barrajes.  Las barras de cobre deben venir con los colores de acuerdo al nivel de tensión (208/120) y capacidad de Icc= 30 kA._x000D_
Contiene:_x000D_
-Interruptor termomagnético  totalizador: 3 x 50 A,  Icc= 25 kA. (Automático Industrial)_x000D_
- 7 breaker: 1 x 20 A.  (Automático Enchufable)_x000D_
- 2  breaker: 2 x 20 A.  (Automático Enchufable)_x000D_
- 2 breaker: 3 x 20 A.  (Automático Enchufable)_x000D_
(S/Especif: Área Técnica). Incluye transporte en la ciudad de Bogotá.</t>
  </si>
  <si>
    <t>Tablero trifásico de 24 Circuitos  con puerta, chapa y  espacio para Totalizador con Barrajes (fases) de 150 A + Barra Neutro, Barra Tierra y  aislador para barrajes.  Las barras de cobre deben venir con los colores de acuerdo al nivel de tensión (208/120) y capacidad de Icc= 30 kA._x000D_
Contiene:_x000D_
-Interruptor termomagnético  totalizador: 3 x 40 A,  Icc= 25 kA. (Automático Industrial)_x000D_
- 8 breaker: 1 x 20 A. (Automático Enchufable)_x000D_
- 2  breaker: 2 x 20 A.  (Automático Enchufable)_x000D_
- 1 breaker: 3 x 20 A. (Automático Enchufable)_x000D_
(S/Especif: Área Técnica). Incluye transporte en la ciudad de Bogotá.</t>
  </si>
  <si>
    <t>NO RAYA AL EMBOQUILLAR</t>
  </si>
  <si>
    <t>Tipo: Interruptor de Nivel, Camara Sencilla _x000D_
Material: Plástico con Contrapesa _x000D_
Longitud: 159mm _x000D_
Voltaje: 250V / 120V AC _x000D_
Corriente: 10A _x000D_
Temp. De trabajo: 0°C , Temp. Del agua.=80°C _x000D_
Cable de Extensión: 1mm² x 2m _x000D_
Grado de Ptoteccion: IP68CS</t>
  </si>
  <si>
    <t>Suministro planta eléctrica POWER PLUS Ref. LG35C1 o similar_x000D_
_x000D_
- Motor            CUMMINS  4B3.9-G1  Diesel   _x000D_
- Generador    STAMFORD    PI144F_x000D_
- Velocidad     1800rpm_x000D_
- Tablero         COMAP     AMF25_x000D_
- Peso en seco     850  Kg_x000D_
_x000D_
Stand by nivel del mar   35KVA/28KW_x000D_
_x000D_
Stand by Bogotá           28KVA/22KW _x000D_
Prime Bogotá                25KVA/20KW_x000D_
_x000D_
Accesorios Planta eléctrica_x000D_
1. · Tablero de control digtal_x000D_
2. · Amortiguadores de vibración_x000D_
3. · Tanque combustible incorporado en la base_x000D_
4. · Protección por sobre corriente en el tablero_x000D_
5. · Silenciador de escape residencial_x000D_
6. · Acople flexible_x000D_
7. · Cargador automático de baterías_x000D_
8. · Módulo de arranque automático_x000D_
9. · Sensor de bajo nivel de refrigerante_x000D_
10. · Baterías y cables_x000D_
11. · Ejercitador semanal en el tablero_x000D_
12. Precalentador_x000D_
13. · Gobernador_x000D_
14. · Manual de instrucciones y catalogos_x000D_
15. · Ficha Técnica de Motor_x000D_
16. · Ficha Técnica generador_x000D_
17. · Capacitación de manejo_x000D_
_x000D_
Transferencia automática_x000D_
Transferencia automática monocuenta 3*208 VAC con contactores tripolares (Chint) de 110 AMP en (AC1) enclavados eléctrica y mecánicamente, contenida en cofre metálico auto-soportado, pintura electrostática, con tarejta de control_x000D_
_x000D_
Cabina Insonora_x000D_
Cabina insonora lámina Galvanizada, pintada al horno con pintura electrostática, insonorizada con fibra de vidrio “fono absorbente” de 2” de espesor, densidad 3 lb /ft3, recubierta con malla diagonal de 4x4 como protección mecánica contra desprendimiento en malla metálica para uso Intemperie 75db a 8m protocolo abierto_x000D_
_x000D_
Montaje_x000D_
*Transporte de planta de Bodega Dieselectros a obra en Bogotá, incluye Montacarga y seguro para ubicación del equipo a través de rampa._x000D_
*Conexión de las acometidas eléctricas de potencia y comandos suministradas por la obra a cero metros (La obra entrega los cables con terminales respectivamente ponchados y marcados a breaker o barraje de planta y/o transferencia)_x000D_
*Ubicación y anclaje del sistema de acople flexible y silenciador_x000D_
*Fijación y anclaje de la unidad al sitio con pernos expansivos_x000D_
_x000D_
Ducto escape de gases_x000D_
*Suministro e instalación ducto escape de gases lamina CR calibre 16 de 2" con pintura para altas temperaturas, incluye soportes de fijacion y pernos de anclaje.  12 ML_x000D_
*Suministro e instalación codos escape de gases lamina CR calibre 16 de 2" con pintura para altas temperaturas  2UND</t>
  </si>
  <si>
    <t>PLATINA X 6M=$55.700=/UN CON IVA,L=6M. (PESO X UN=22.80KG). KG=$2.443=</t>
  </si>
  <si>
    <t>Luminaria LED Bahia Alta 12.000Lumens;120/277V ; 125W ; 4.000K ; BLANCO NATURAL, Distribución Medium ; GZ10 ; 70 CRI ; MVOLT. (LITHONIA LIGHTING).DIMENSIONES: A=38.7CM ; L=111.8CM ; H=11.1CM. INCLYE TRANSPORTE EN BOGOTA.</t>
  </si>
  <si>
    <t>(7 TORONES X 7 HILOS)</t>
  </si>
  <si>
    <t>MURO VERDE A TODO COSTO QUE INCLUYE DISEÑO,CONSTRUCCIÓN, IMPERMEABILIZACIÓN PREVENTIVA,SISTEMA PARA SIEMBRA,SUMNINSTRO E INSTLACIÓN DE CAPA VEGETAL (25U/M2), DISEÑO PAISAJISTICO Y BIOLÓGICO DE JARDIN VERTICAL, TANQUE O CANAL DE ALMACENAMIENTO EN LÁMINA GALVANIZADA, SISTEMA DE RIEGO AUTICIRCULANTE ,MANGUERAS, BOMBA HIDRONEUMÁTICA SUMERGIBLE, PROGRAMADOR ELECTRICO CON TABLERO CONTROLADOR.SUMINISTRO DE MATERIALES PARA LA ESTRUCTURA,PLANTAS PARA UN AREA DE 315 M2 INCLUYE TRANSPORTES DE MATERIALES  Y EQUIPOS, ASEOS Y RETIROS DE ESCOMBROS.</t>
  </si>
  <si>
    <t>PUERTA METALICA ENTAMBORADA DE 1MT DE ANCHO POR X 2MT DE ALTO, CALIBRE 18 EN PINTURA ELECTROSTATICA COLOR GRIS INCLUYE MARCO Y CERRADURA DE SEGURIDAD YALE (SUMINISTRO E INSTALACION)</t>
  </si>
  <si>
    <t>PUERTA METALICA ENTAMBORADA DE 0,80MT DE ANCHO POR X 2MT DE ALTO, CALIBRE 18 EN PINTURA ELECTROSTATICA COLOR GRIS INCLUYE MARCO Y CERRADURA DE SEGURIDAD YALE (SUMINISTRO E INSTALACION)</t>
  </si>
  <si>
    <t>PUERTA METALICA ENTAMBORADA CORREDIZA DE 4,85MTS DE ANCHO X 2,85 MT DE ALTO, EN PINTURA ELECTROSTATICA COLOR GRIS INCLUYE MARCO Y CERRADURA DE SEGURIDAD YALE (SUMINISTRO E INSTALACION)</t>
  </si>
  <si>
    <t>PUERTA PARA DIVISION DE BAÑO EN LAMINA ACERO INOXIDABLE DE 0,60MT X 1,80 MT  (SUMINISTRO E INSTALACION)</t>
  </si>
  <si>
    <t>Sistema compuesto de tres partes :_x000D_
1.-Motobomba principal en hierro, eje en acero al carbon, anillos en bronce, sello metalico,accionado mediante sistema flexible, motor de 30 HP,3.500RPM,220/240voltios,tres fases,60 Hz, tipo cerrado.TEFC, protección motor IP 55,aislamiento clase F, con eje soportado por rodamientos prelubricados._x000D_
2.-Motobomba en hierro, rotor en bronce, eje en acero inoxidable, soportado en rodamientos, anillos de fricción en bronce y sello mecanico, acople monobloque, con motor electrico trifasico de 3.0 HP, 3.500RPM,220/440 voltios,tres fases, 60 Hz, tipo cerrado. TEFC, protección motor IP55,aislamiento clase F._x000D_
3.-Tablero de control y potencia en lámina cold rolled celbre 18 al cual se le aplica un tratamiento anticorrosivo-fosfatizante desoxidante y acabado en color rojo para bomba de 30 HP y bomba de 3.0 HP a 220 V._x000D_
_x000D_
Capacida total : 15.8 LPS ; 250 GPM; Cabeza Dinámica : 105 m.c.a. ; 150 PSI._x000D_
_x000D_
Control del sistema: Dos interruptores de presión rango graduable los cuales  arrancarán y apagarán las bombas a las respectivas graduaciones de presión (91-101 PSI)._x000D_
Un  interruptor de flotador del tipo ampolleta, diseñado para controlar el bajo nivel critico prefijado en el tanque de abastecimiento que incluya cable sumergible (Min 3.0 mts)._x000D_
Un temporizador electronico de rango graduable diseñado para controlar el apagado de la bomba principal, una vez sea activado el sistema, éste estará debidamente instalado en el tablero de control y mando eléctrico._x000D_
El tablero consta de  arrancador, breaker tipo tripolar industrial para bomba principal, un selector ON-OFF de energizado y desenergizado, dos interruptores de operación automático-apagado manual, debidamente identificados con ,marquillas en acrilico. Unas lámparas luminosas indicadoras de operación y apagado de la bomba. Dos bases portafusibles con sus respectivos portafusibles, circuito de control cable N°18 AWG en color rojo con amarres y montaduras plasticas, planos de conexiones, cerradura con llave, breaker guardamotor y contactor para bomba. El tablero debe cumplir con normas VDE-0660, IEC-529 o IEC-144 ; VDE-0100-410 ; VDE-01992-272 ; IP-44._x000D_
Accesorios hidráulicos incluidos: Válvula de cheque de 3" para la bomba principal , una valvula de pie de 3" para la bomba principal ; valvulas de paso 3" para la bomba principal bridado de vástago ascendente ; dos manometros de 0-200psi, para la bomba y red general, válvula de pie de 2", válvula de cheque de 11/2" , válvula de paso de 11/2"._x000D_
Sistema preensamblado, base comun en acero estructural. Conexiones en tubería galvanizada, entre la descarga de cada una de las bombas y los accesorios hidráulicos._x000D_
conexión para la descarga general en tubería galvanizada de 3". Tablero de control y mando instalado sobre soportes estructurales  en ángulo. Instalación eléctrica entre los motores y el tablero de control y de mando, debidamente instalados con corazas protectoras._x000D_
Instalación hidráulica, y pintura anticorrosiva en la base y pintura general del equipo en color rojo.</t>
  </si>
  <si>
    <t>Polímero de dos (2) componentes con base en resina epóxica de baja viscosidad, libre de solventes, antideslizantes. Presentacion und de 26 klg</t>
  </si>
  <si>
    <t>Imprimante epóxico de baja viscosidad.Para imprimar sustratos de concreto o mortero cementoso sobre los cuales se aplicarán productos epóxicos, uretanos o epoxi-poliuretanos de la línea Sikafloor.</t>
  </si>
  <si>
    <t>Arena de cuarzo fi na con color, gradada con granulometría defi nida para la utilización en sistemas epóxicos traslúcidos, donde se requiere un acabado con color y que ofrezca altas resistencias mecánicas. Como llenante del sistema de pisos epóxico traslúcidos</t>
  </si>
  <si>
    <t>Realiza la limpieza mecánica de una superficie (granalladora o escarificadora) de concreto, mortero cementoso o piso de granito para obtener un punto de aderencia, sobre los cuales se aplicarán productos epóxicos, uretanos , epoxi-poliuretanos o otro tipo de recubrimiento</t>
  </si>
  <si>
    <t>CUBIERTA SANDWICH DECK 525 C CAL. 26 CON FIBRA DE VIDRIO DE 30 mm._x000D_
CUBIERTA : HunterDouglas® SANDWICH DECK 525 C_x000D_
SISTEMA : PANEL SIN TRASLAPOS LONGITUDINALES_x000D_
MATERIAL : ALUZINC (Calibre 26)_x000D_
PINTURA : POLIESTER HORNEABLE 2 CARAS_x000D_
(Espesor 24 Micrones)_x000D_
FIJACIÓN : CLIPS METÁLICOS OCULTOS_x000D_
CORREAS : DISTANCIA MÁXIMA CADA 1.5 MTS._x000D_
COLOR : A ELEGIR SEGÚN SELECTOR._x000D_
BANDEJA : ACABADO LISA_x000D_
PESO APROX : 13,5 Kg/M2._x000D_
AISLAMIENTO : FIBRA DE VIDRIO E= 30 mm.</t>
  </si>
  <si>
    <t>FICHA TECNICA CANCHA MULTINIVEL_x000D_
Soporte superior tablero      Tubo de 40mm * 80mm  con espesor de 2mm_x000D_
soporte inferior tablero         Tubo  de 20mm * 10mm con espesor de 3mm_x000D_
Poste                                   Tubo de 200mm * 200mm con espesor de 3mm_x000D_
Gato Mecánico                    Tornillo sin fin_x000D_
Base                                    Estructura en tubo de 40mm * 80mm con espesor de 3mm y cubierta en alfajor de 3mm_x000D_
Contra peso                         6 lozas de concreto y malla electro soldada_x000D_
Tablero                                En acrílico transparente de 10mm de espesor demarcado_x000D_
Tornillos de ensamblaje       De 1"*3", 1"*4",1"*12".</t>
  </si>
  <si>
    <t>Escalera en aluminio pasos en 11/2" con antideslizantes</t>
  </si>
  <si>
    <t>LOSA PREFABRICADA EN CONCRETO DE 3.000 PSI REFUERZO EN MALLA ELECTROSOLDADA DE 8MM, ACABADO EN GRANITO CUCHUCO BLANCO.</t>
  </si>
  <si>
    <t>MANTENIMINTO PREVENTIVO DE UPS DE 160 K VERIFICACION DEL FUNCIONAMIENTO DE CADA UNO DE LOS CIRCUITOS, COMPROBAR QUE EL EQUIPO PUEDA BRINDAR LA PROTECCION A LA CARGA.</t>
  </si>
  <si>
    <t>Aire acondicionado piso techo tipo split  Inverted Ecologico de56.600 BTU incluido el suministro instalacion, tranporte y todos los materiales necesarios para su funcionamiento, Distancia entre la unidad y la condesadora 5 mts.</t>
  </si>
  <si>
    <t>Nota 30Ago21: En este momento la lámina se consigue en el mercado con un largo de 5.90 m.</t>
  </si>
  <si>
    <t>LUMINARIA LED (50W) 6.300 LUMNENES; BLANCO 4.000K ; IRC: 70%;100.000 HORAS; IP-66 ; 120/277V (TIPO ALUMBRADO PUBLICO ) REEMPLAZA A LUMINARIAS DE SODIO DE 70W. (NO INCLUYE  FOTOCELDA, NI BRAZO).</t>
  </si>
  <si>
    <t>Mesa de ping pong fibra de vidrio( PARA EXTERIORES ANTIVADALICA) _x000D_
Medidas reglamentarias:_x000D_
 largo 2.74 M _x000D_
Ancho 1.52 M _x000D_
Altura 0.76 M  _x000D_
Grosor: 10 CM_x000D_
_x000D_
INCLUYE MALLA EN ACERO INOXIDABLE MICRO PERFORADA_x000D_
_x000D_
GARANTÍA: 5 AÑOS_x000D_
_x000D_
Instalación fija_x000D_
_x000D_
DESCRIPCIÓN:_x000D_
_x000D_
(1) Superficie de mesa en fibra de vidrio 274 cm x 152.5 cm._x000D_
(2) Pestaña 10 cms._x000D_
(3) Malla micro perforada en acero inoxidable cal.3/16_x000D_
(4) Platina instalación tornillos 3/8 zincados_x000D_
(5) Seis (6) unidades. estructura tubo cuadrado estructural 10 x 10"_x000D_
(6) Soporte piso en lamina cold rolled calibre 1/8 varilla 5/8_x000D_
(7) Tornillo 3/8" pasante instalación a patas estructura_x000D_
(8) Soporte en ángulo instalación fija al piso_x000D_
(9) Chazos expansibles 1/2" instalación fija_x000D_
(10) Logotipo en vinilo adhesivo laminados_x000D_
(11) Flanche instalación de estructura a tapa_x000D_
(12) Fornillos 1" x 1/2" instalación flanches_x000D_
(13) Capa de yelco epóxico color incorporado_x000D_
(14) Doble capa de fibra de vidrio mat 700_x000D_
(15) Lamina de triples 15 mm._x000D_
(16) Doble capa de fibra de vidrio mat 700_x000D_
(17) Capa de yelco epóxico color incorporado_x000D_
(18) Estructura metálica tubo 1" x 1"_x000D_
(19) Flanches armado de estructura 12 x 12 cm._x000D_
(20) Instalación de estructura sobre piso de concreto_x000D_
(21) Flanche a nivel de piso_x000D_
_x000D_
ESTRUCTURA:_x000D_
_x000D_
La base de la mesa antivandalica se compone de (6) puntos de apoyo esta construida en tubo de 10x10 estructural calibre (2)mm con atravesaño del mismo tubo unidos con soldadura tipo mic. Acabados a base de pintura electroestática en polvo horneado a 220° grados de temperatura_x000D_
estructura metálica interna tapas fibra de vidrio fabricada en tubo 1" calibre (16) instalada con fibra de vidrio._x000D_
_x000D_
TAPAS MESA ANTIVANDALICA_x000D_
_x000D_
fabricadas en 4 capas fibra de vidrio mat 700 con alma en triples de 12 mm. terminadas con pintura acrílicas de color azul y recubiertas con barniz mate tipo vidrio exteriores a base de agua_x000D_
_x000D_
MALLA O RED._x000D_
Fabricada en lamina micro perforada de acero inoxidable grosor 3/16" instalación por medio de (4) tornillos tipo bristol acero inoxidable_x000D_
_x000D_
NOTA: Este insumo no podrá llevar información comercial del proveedor en los bordes o bandas, solo podrá llevar la identificación y/o imagen corporativa del IDRD</t>
  </si>
  <si>
    <t>Mesa de ajedrez de 080x080mt con dos sillas fabricada en resina poliester reforzado con fibra de vidrio reforzado en lamina tables de 12mm._x000D_
Base metalica elaborada en tubo redondo de 3 pulgadas calibre 18.</t>
  </si>
  <si>
    <t>REFLECTOR QUE PODRIA UTILIZARSE PARA CANCHAS, NO INCLUYE DISPOSITIVOS COMO FOTO CONTROL Y DPS_x000D_
SE DEBE VERIFICAR LA TENSION</t>
  </si>
  <si>
    <t>LUMINARIA REF: RALED II 48 LED 1.050mA 18.000 LUMENES. 156W. 100.000 HORAS. 4.000 K. IP66. 120/277V. _x000D_
SE DEBE TENER ENCUENTA QUE EL SOPORTE DE LA LUMINARIA CORRESPONDE A UN DIAMETRO DE 2"_x000D_
LUMINARIA QUE PODRIA UTILIZARSE PARA PLAZA DE EVENTOS PARQUE SIMON BOLIVAR_x000D_
NO INCLUYE DISPOSITIVOS COMO FOTO CONTROL Y DPS_x000D_
SE DEBE VERIFICAR LA TENSION</t>
  </si>
  <si>
    <t>GRAPA PARA BARAZADERA DE 5/8" DE ACERO INOXIDABLE</t>
  </si>
  <si>
    <t>Longitud de Estructura2.50x3.00 ML por marco.Incluye mallas en naylon cal.4_x000D_
_x000D_
El juego consta de dos (2) marcos ANTERIORES y cada marco será fabricado en tubería estructural redonda galvanizada en caliente de 3" . Con capa mínima de zinc de 80 micras (µm). La cabaña es en tuberia de 3" ._x000D_
La unión se realizará con soldadura eléctrica de electrodo revestido E-6013 y E 7018 a tope en V a 60°, con altura de garganta mínima de ½”. El depósito debe ser en contorno con acabado convexo._x000D_
_x000D_
Los parales llevan soldadas en toda su longitud, argollas metálicas galvanizadas de ¼” con diámetro interno de 1” para tensionar malla, distanciadas a 250 mm entre centros._x000D_
El juego consta de dos (2) marcos POSTERIORES  y cada marco será fabricado en tubería estructural redonda galvanizada en caliente de 4” cal 2.5 mm. Con capa mínima de zinc de 80 micras (µm). La longitud debe ser de 2560 mm de acuerdo a los planos de Especificaciónes. En la parte superior se sueldan tapas circulares cal 1.9 mm de 60 mm de diámetro, a tope con soldadura E 6013 de 1/8” en contorno con acabado esmerilado.</t>
  </si>
  <si>
    <t>MESA DE AJEDREZ  PREFABRICADA DE 0.80X0.80 MTS EN GET-COAT POLIESTER REFORZADO CON FIBRA DE VIDRIO ACOLMENADO EN UNA LAMINA MELANIMIC RH DE 12 MM, BASE METALICA EN TUBO GAL. CAL 18 DE 4" Y 1/12" EN PINTURA ELECTROSTATICA CON DOS SILLAS  DE D=0.30 MTS EN POLIESTER.</t>
  </si>
  <si>
    <t>Mesa de ping pong profesional de 2.74X1.52 mts elaborada en resina poliester reforzado con fibra de vidrio reforzado en lamina tables de 12mm._x000D_
Base metalica elaborada en tubo redondo de 11/2 calibre 18, acabado en pintura anticorrosiva.</t>
  </si>
  <si>
    <t>FORMA MODULAR (1X0.50X0.30M) PESO DE 9KG, CON CAPACIDAD DE 185 LTS DE PAVCO. LAS CONEXIONES SE REALIZAN CON TUBO NOVAFORT DE 160MM. ES UN SISTEMA PARA ALMACENAMIENTO DE AGUA EN UNA ÁRAE DONDE SE PRECIPITA PARA SER CONTENIDA DENTRO DE LA ESTRUCTURA FORMADA POR LAS CELDAS AquaCell.</t>
  </si>
  <si>
    <t>TUBERIA FLEXIBLE CORRUGADA PERFORADA EN POLIETILENO DE ALTA DENSIDAD SIN FILTRO.</t>
  </si>
  <si>
    <t>GAVIÓN DE (2X1X1M) EN MALLA RECUBIERTA EN PVC TRIPLE TORSIÓN  CALIBRE 13 Y  CON RECUBRIMIENTO FINAL  EN CAL-10 ; Y HUECO DE 10X10CM CON DIAFRAGMA.</t>
  </si>
  <si>
    <t>08/10/2021: Cios 107571 y 105701 iguales. Se actualizan los dos.</t>
  </si>
  <si>
    <t>PRESIÓN=200PSI</t>
  </si>
  <si>
    <t>BOTA PVC PUNTA DE ACERO</t>
  </si>
  <si>
    <t>TRES CORREAS TIPO CHAQUETA</t>
  </si>
  <si>
    <t>MANGUERA FLOTANTE PARA PISCINA DE 2" X 50' 15,2 M (AMERICANA) Manguera flexible flotante bicolor de diámetro 2″. Fabricadas específicamente para uso en estanques de agua, piscinas o jacuzzi. Garantiza una excelente limpieza, resiste a la abrasión por los rozamientos que se producen normalmente con el uso. Brazalete para maniobrabilidad torcedura y giro, resistencia química y rayos UV.</t>
  </si>
  <si>
    <t>MAPA EN VINILO ADHESIVO CON ACETATO (2.10X1.50M) CON DESCRIPCIÓN :
“CICLORUTA DEL DISTRITO EN BOGOTA”."</t>
  </si>
  <si>
    <t>"BANNER IMPRESO Y PEGADO CON CINTA DOBLE FAZ CON DESCRIPCIÓN :
“BOGOTA MEJOR PARA TODOS”(130X80CM)"</t>
  </si>
  <si>
    <t>"BANNER IMPRESO Y PEGADO CON CINTA DOBLE FAZ CON DESCRIPCIÓN :
“BOGOTA MEJOR PARA TODOS”(306X240CM)"</t>
  </si>
  <si>
    <t>BANNER IMPRESO Y PEGADO CON CINTA DOBLE FAZ CON DESCRIPCIÓN :
“BOGOTA MEJOR PARA TODOS”(440X80CM) "</t>
  </si>
  <si>
    <t>BANNER IMPRESO  CON DESCRIPCIÓN : “BANCO DE SUPLENTES ESTADIO DE 
TECHO” (5.03X3.02M)".</t>
  </si>
  <si>
    <t>"BANNER IMPRESO  CON DESCRIPCIÓN : “IDRD ESTADIO DE TECHO” 
 (2.56X2.04M)"</t>
  </si>
  <si>
    <t>"BANNER IMPRESO  CON DESCRIPCIÓN : “IDRD ESTADIO DE TECHO” 
 (3.50X1.07M)"</t>
  </si>
  <si>
    <t>"BANNER IMPRESO  CON DESCRIPCIÓN : “BANCO ARBITROS ESTADIO DE  TECHO” 
 (3.00X2.55M)"</t>
  </si>
  <si>
    <t>STIKERS CON DESCRIPCIÓN : “ PUNTOS DE COMIDA ESTADIO DE TECHO”
(22X15CM)."</t>
  </si>
  <si>
    <t>BANNER IMPRESO  CON DESCRIPCIÓN : “BANCO DE SUPLENTES ESTADIO EL
CAMPIN “ (6.30X2.94M)."</t>
  </si>
  <si>
    <t>"Suministro Banca Individual en  Concreto con Espaldar con Estructura en Acero Pintado.
CONSULTORIA PARQUE COMETAS CDRC N°3"</t>
  </si>
  <si>
    <t>Maquina para sacar rollos de pasto de ancho 1.5 incluido el operario + combustible</t>
  </si>
  <si>
    <t>DESCRIPCIÓN_x000D_
Equipo ideal para trabajar diferentes grupos musculares donde intervienen la fuerza, la resistencia y la velocidad de ejecución._x000D_
Realiza un movimiento como cabalgar con 2 posiciones, zona inferior y superior del cuerpo._x000D_
_x000D_
ACABADO_x000D_
Pintura electrostática en polvo poliéster (para intemperie) en climas calientes se utiliza anticorrosivo epoxico._x000D_
Rico en zinc mas poliéster._x000D_
Colores según muestras._x000D_
Las piezas pintadas que tienen más desgaste de pintura, van protegidas con tratamiento galvanizado._x000D_
Agarres de manubrios y rodillos para los pies._x000D_
Las partes que pueden deteriorar la pintura con los pies van protegidas con madera plástica._x000D_
_x000D_
ESPALDARES, ASIENTOS Y PÓRTAPIES_x000D_
Fabricados en madera plástica de polipropileno con un espesor de 4 cms los bordes tienen que ser redondeados para disminuir la presión de en la piel y minimizando moretones esta madera va pintada con primer para plástico y con esmalte sintético y asegurada con el mismo tipo de tornillería brístol con bloqueo antillaves._x000D_
_x000D_
CARACTERÍSTICAS_x000D_
Sistema de palancas montados en rodamientos de bolas.  _x000D_
Estructura en tuberia ptc 100x1002,5mm, 60x602,5mm  50x302,5mm_x000D_
Estribos con diseño especial en  hierro gris para conservar los pies estables en el movimiento. _x000D_
La maquina va anclada a una losa de concreto con pernos de expansion galvanizados de 4"; el acabado de la parte metalica de las estructuras en en pintura en  polvo poliester, madera plastica 4cms de espesor, acabado esmalte sintetico . La tornilleria bristol de 3/8 avellan galvanizado negro con con bloque o antillaves y trabarosca. Instrucciones de uso de las maquinas van en lamina de poliestireno plastificado remachadas a las estructuras._x000D_
_x000D_
Estructuras enerales contuberías cuadradas que dependen del diseño de la maquina tipo PTC._x000D_
Estructuras que se construyen para armar en el sitio con tornillería  tipo Bristol aseguradas con taparosca y acceso bloqueado. _x000D_
Pintura  electroestática con polvo poliéster. _x000D_
Carenajes en lamina HR de 2.5mm, placa de hierro gris de mayor espesor, bujes de nylon. Las  pesas se incrementan el peso en forma progresiva, con pasadores de acero y sistema magnético para evitar manipulación por lo sniños. Sistema de tracción con piñones de acero paso 50 en granados concadenas de acero industrial parae vitar rotura o cortes. _x000D_
Anclajes con pernos expansivo srecubiertos con mortero en granito que evita la corrosión y el vandalismo. Incluye transporte e  instalación del módulo sin excavcación y sin concreto.garantia cinco años estructura y herrajes.Inc. manual de mantenimiento e inducción.</t>
  </si>
  <si>
    <t>DESCRIPCIÓN_x000D_
Estructura que simula las acciones del deporte del esquí en nieve, estimulando tanto las extremidades superiores como inferiores._x000D_
Trabaja 1 persona . Realiza un movimiento alterno pendular frontal con las piernas y los brazos ejercicio cardiovascular que aumenta el rango de movimiento de las piernas._x000D_
_x000D_
Estructura en tuberia ptc 100 x 100 2,5 mm , 60x60 2,5 mm _x000D_
Sistema de pendulos para piernas montados en rodamiento de bolas._x000D_
Estribos con diseño especial en hierro gris para conservar los pies estables en el movimiento._x000D_
La maquina va anclada a una losa de concreto con pernos de expansion galvanizados de 4 ", cubierta con mortero en concreto de 2 " de altura y pintado con esmalte sintetico._x000D_
El acabado de la parte metalica de las estructuras en en pintura en polvo poliester y epoxi-poliester . _x000D_
Instrucciones de uso en lamina de poliestireno y acrilico remachada a la estructura. _x000D_
Todas la tuberias van con tapon metalico soldado para evitar el paso del agua. _x000D_
La tornilleria bristol de 3/8, avellan galvanizado negro con con bloqueo antillaves y trabarosca. _x000D_
Instrucciones de uso de las maquinas van en lamina de poliestireno plastificado remachadas a las estructuras._x000D_
_x000D_
ACABADO_x000D_
Pintura electrostática en polvo poliéster (para intemperie) en climas calientes se utiliza anticorrosivo epoxico._x000D_
Rico en zinc mas poliéster._x000D_
Colores según muestras._x000D_
Las piezas pintadas que tienen más desgaste de pintura, van protegidas con tratamiento galvanizado._x000D_
Agarres de manubrios y rodillos para los pies._x000D_
Las partes que pueden deteriorar la pintura con los pies van protegidas con madera plástica._x000D_
_x000D_
ESPALDARES, ASIENTOS Y PÓRTAPIES_x000D_
Fabricados en madera plástica de polipropileno con un espesor de 4 cms los bordes tienen que ser redondeados para disminuir la presión de en la piel y minimizando moretones esta madera va pintada con primer para plástico y con esmalte sintético y asegurada con el mismo tipo de tornillería brístol con bloqueo antillaves._x000D_
_x000D_
CARACTERÍSTICAS_x000D_
Sistema de palancas montados en rodamientos de bolas.  _x000D_
Estructura en tuberia ptc 100x1002,5mm, 60x602,5mm  50x302,5mm_x000D_
Estribos con diseño especial en  hierro gris para conservar los pies estables en el movimiento. _x000D_
La maquina va anclada a una losa de concreto con pernos de expansion galvanizados de 4"; el acabado de la parte metalica de las estructuras en en pintura en  polvo poliester, madera plastica 4cms de espesor, acabado esmalte sintetico . La tornilleria bristol de 3/8 avellan galvanizado negro con con bloque o antillaves y trabarosca. Instrucciones de uso de las maquinas van en lamina de poliestireno plastificado remachadas a las estructuras._x000D_
_x000D_
Estructuras Generales con tuberías cuadradas que dependen del diseño de la maquina tipo PTC._x000D_
Estructuras que se construyen para armar en el sitio con tornillería  tipo Bristol aseguradas con taparosca y acceso bloqueado. _x000D_
Pintura  electroestática con polvo poliéster. _x000D_
Carenajes en lamina HR de 2.5mm, placa de hierro gris de mayor espesor, bujes de nylon. Las  pesas se incrementan el peso en forma progresiva, con pasadores de acero y sistema magnético para evitar manipulación por lo sniños. Sistema de tracción con piñones de acero paso 50 en granados concadenas de acero industrial parae vitar rotura o cortes. _x000D_
Anclajes con pernos expansivo srecubiertos con mortero en granito que evita la corrosión y el vandalismo.  Incluye transporte e  instalación del módulo sin excavcación y sin concreto.garantia cinco años estructura y herrajes.Inc. manual de mantenimiento e inducción.</t>
  </si>
  <si>
    <t>DESCRIPCIÓN_x000D_
Estructura que permite la ejercitación del abdomen de una forma segura y sin maltratarse con los puntos de apoyo._x000D_
Trabaja 1 persona._x000D_
_x000D_
ACABADO_x000D_
Pintura electrostática en polvo poliéster (para intemperie) en climas calientes se utiliza anticorrosivo epoxico._x000D_
Rico en zinc mas poliéster._x000D_
Colores según muestras._x000D_
Las piezas pintadas que tienen más desgaste de pintura, van protegidas con tratamiento galvanizado._x000D_
Agarres de manubrios y rodillos para los pies._x000D_
Las partes que pueden deteriorar la pintura con los pies van protegidas con madera plástica._x000D_
_x000D_
ESPALDARES, ASIENTOS Y PÓRTAPIES_x000D_
Fabricados en madera plástica de polipropileno con un espesor de 4 cms los bordes tienen que ser redondeados para disminuir la presión de en la piel y minimizando moretones esta madera va pintada con primer para plástico y con esmalte sintético y asegurada con el mismo tipo de tornillería brístol con bloqueo antillaves._x000D_
_x000D_
CARACTERÍSTICAS_x000D_
Estructura en tuberia ptc 100x1002,5mm, 60x602,5mm  50x302,5mm_x000D_
La maquina va anclada a una losa de concreto con pernos de expansion galvanizados de 4"; el acabado de la parte metalica de las estructuras en en pintura en  polvo poliester, madera plastica 4cms de espesor, acabado esmalte sintetico . La tornilleria bristol de 3/8 avellan galvanizado negro con con bloque o antillaves y trabarosca. Instrucciones de uso de las maquinas van en lamina de poliestireno plastificado remachadas a las estructuras._x000D_
_x000D_
Estructuras Generales con tuberías cuadradas que dependen del diseño de la maquina tipo PTC._x000D_
Estructuras que se construyen para armar en el sitio con tornillería  tipo Bristol aseguradas con taparosca y acceso bloqueado. _x000D_
Pintura  electroestática con polvo poliéster. _x000D_
Carenajes en lamina HR de 2.5mm, placa de hierro gris de mayor espesor, bujes de nylon. Las  pesas se incrementan el peso en forma progresiva, con pasadores de acero y sistema magnético para evitar manipulación por lo sniños. Sistema de tracción con piñones de acero paso 50 en granados concadenas de acero industrial parae vitar rotura o cortes. _x000D_
Anclajes con pernos expansivo srecubiertos con mortero en granito que evita la corrosión y el vandalismo.  Incluye transporte e  instalación del módulo sin excavcación y sin concreto.garantia cinco años estructura y herrajes.Inc. manual de mantenimiento e inducción.</t>
  </si>
  <si>
    <t>DESCRIPCIÓN_x000D_
Estructura que permite realizar tanto las acciones para el tríceps como para el desarrollo del pectoral._x000D_
Trabaja 1 persona. Agarre lateral y frontal._x000D_
_x000D_
Estructura en tuberia ptc 100 x 100 2,5 mm._x000D_
Tubos redondos para agarres de 1,25 " protegidos con polietileno_x000D_
La maquina va anclada a una losa de concreto con pernos de expansion galvanizados de 4 ", cubierta con mortero en concreto de 2 " de altura y pintado con esmalte sintetico._x000D_
El acabado de la parte metalica de las estructuras en en pintura en polvo poliester y epoxi-poliester . _x000D_
Instrucciones de uso en lamina de poliestireno y acrilico remachada a la estructura. _x000D_
Todas la tuberias van con tapon metalico soldado para evitar el paso del agua. _x000D_
La tornilleria bristol de 3/8, avellan galvanizado negro con con bloqueo antillaves y trabarosca. _x000D_
Instrucciones de uso de las maquinas van en lamina de poliestireno plastificado remachadas a las estructuras._x000D_
_x000D_
ACABADO_x000D_
Pintura electrostática en polvo poliéster (para intemperie) en climas calientes se utiliza anticorrosivo epoxico._x000D_
Rico en zinc mas poliéster._x000D_
Colores según muestras._x000D_
Las piezas pintadas que tienen más desgaste de pintura, van protegidas con tratamiento galvanizado._x000D_
Agarres de manubrios y rodillos para los pies._x000D_
Las partes que pueden deteriorar la pintura con los pies van protegidas con madera plástica._x000D_
_x000D_
ESPALDARES, ASIENTOS Y PÓRTAPIES_x000D_
Fabricados en madera plástica de polipropileno con un espesor de 4 cms los bordes tienen que ser redondeados para disminuir la presión de en la piel y minimizando moretones esta madera va pintada con primer para plástico y con esmalte sintético y asegurada con el mismo tipo de tornillería brístol con bloqueo antillaves._x000D_
_x000D_
Estructuras Generales con tuberías cuadradas que dependen del diseño de la maquina tipo PTC._x000D_
Estructuras que se construyen para armar en el sitio con tornillería  tipo Bristol aseguradas con taparosca y acceso bloqueado. _x000D_
Pintura  electroestática con polvo poliéster. _x000D_
Carenajes en lamina HR de 2.5mm, placa de hierro gris de mayor espesor, bujes de nylon. Las  pesas se incrementan el peso en forma progresiva, con pasadores de acero y sistema magnético para evitar manipulación por lo sniños. Sistema de tracción con piñones de acero paso 50 en granados concadenas de acero industrial parae vitar rotura o cortes. _x000D_
Anclajes con pernos expansivo srecubiertos con mortero en granito que evita la corrosión y el vandalismo.  _x000D_
_x000D_
Incluye transporte e  instalación del módulo sin excavación y sin concreto.garantia cinco años estructura y herrajes.Inc. manual de mantenimiento e inducción.</t>
  </si>
  <si>
    <t>DESCRIPCIÓN_x000D_
Ejercita las piernas de una forma segura donde los puntos de apoyo y agarre permitan realizar el buen desempeño de un sentadilla romana._x000D_
Soporte que permite realizar el ejercicio de sentadilla ( para los muslos ) de una manera estricta y correcta y asi preparar los muslos para cargas con pesas._x000D_
_x000D_
Estructura en tuberia ptc 100 x 100 2,5 mm._x000D_
Tubos redondos para agarres de 1,25 " protegidos con polietileno_x000D_
La maquina va anclada a una losa de concreto con pernos de expansion galvanizados de 4 ", cubierta con mortero en concreto de 2 " de altura y pintado con esmalte sintetico._x000D_
El acabado de la parte metalica de las estructuras en en pintura en polvo poliester y epoxi-poliester . _x000D_
Instrucciones de uso en lamina de poliestireno y acrilico remachada a la estructura. _x000D_
Todas la tuberias van con tapon metalico soldado para evitar el paso del agua. _x000D_
La tornilleria bristol de 3/8, avellan galvanizado negro con con bloqueo antillaves y trabarosca. _x000D_
Instrucciones de uso de las maquinas van en lamina de poliestireno plastificado remachadas a las estructuras._x000D_
_x000D_
ACABADO_x000D_
Pintura electrostática en polvo poliéster (para intemperie) en climas calientes se utiliza anticorrosivo epoxico._x000D_
Rico en zinc mas poliéster._x000D_
Colores según muestras._x000D_
Las piezas pintadas que tienen más desgaste de pintura, van protegidas con tratamiento galvanizado._x000D_
Agarres de manubrios y rodillos para los pies._x000D_
Las partes que pueden deteriorar la pintura con los pies van protegidas con madera plástica._x000D_
_x000D_
ESPALDARES, ASIENTOS Y PÓRTAPIES_x000D_
Fabricados en madera plástica de polipropileno con un espesor de 4 cms los bordes tienen que ser redondeados para disminuir la presión de en la piel y minimizando moretones esta madera va pintada con primer para plástico y con esmalte sintético y asegurada con el mismo tipo de tornillería brístol con bloqueo antillaves._x000D_
_x000D_
Estructuras Generales con tuberías cuadradas que dependen del diseño de la maquina tipo PTC._x000D_
Estructuras que se construyen para armar en el sitio con tornillería  tipo Bristol aseguradas con taparosca y acceso bloqueado. _x000D_
Pintura  electroestática con polvo poliéster. _x000D_
Carenajes en lamina HR de 2.5mm, placa de hierro gris de mayor espesor, bujes de nylon. Las  pesas se incrementan el peso en forma progresiva, con pasadores de acero y sistema magnético para evitar manipulación por lo sniños. Sistema de tracción con piñones de acero paso 50 en granados concadenas de acero industrial parae vitar rotura o cortes. _x000D_
Anclajes con pernos expansivo srecubiertos con mortero en granito que evita la corrosión y el vandalismo.  Incluye transporte e  instalación del módulo sin excavcación y sin concreto.garantia cinco años estructura y herrajes.Inc. manual de mantenimiento e inducción.</t>
  </si>
  <si>
    <t>DESCRIPCIÓN_x000D_
Estructuras que se construyen para armar en el sitio con tornillería tipo Bristol aseguradas con tapa rosca y acceso bloquead._x000D_
_x000D_
Los equipos integran mayores actividades en un mismo aparato para lograr condiciones de servicios multifuncionales e incluyentes de la población juvenil, adulta y con discapacidad._x000D_
_x000D_
_x000D_
Estructura en tuberia ptc 100 x 100 2,5 mm._x000D_
Tubos redondos para agarres de 1,25 " protegidos con polietileno_x000D_
La maquina va anclada a una losa de concreto con pernos de expansion galvanizados de 4 ", cubierta con mortero en concreto de 2 " de altura y pintado con esmalte sintetico._x000D_
El acabado de la parte metalica de las estructuras en en pintura en polvo poliester y epoxi-poliester . _x000D_
Instrucciones de uso en lamina de poliestireno y acrilico remachada a la estructura. _x000D_
Todas la tuberias van con tapon metalico soldado para evitar el paso del agua. _x000D_
La tornilleria bristol de 3/8, avellan galvanizado negro con con bloqueo antillaves y trabarosca. _x000D_
Instrucciones de uso de las maquinas van en lamina de poliestireno plastificado remachadas a las estructuras._x000D_
_x000D_
ACABADO_x000D_
Pintura electrostática en polvo poliéster (para intemperie) en climas calientes se utiliza anticorrosivo epoxico._x000D_
Rico en zinc mas poliéster._x000D_
Colores según muestras._x000D_
Las piezas pintadas que tienen más desgaste de pintura, van protegidas con tratamiento galvanizado._x000D_
Agarres de manubrios y rodillos para los pies._x000D_
Las partes que pueden deteriorar la pintura con los pies van protegidas con madera plástica._x000D_
_x000D_
ESPALDARES, ASIENTOS Y PÓRTAPIES_x000D_
Fabricados en madera plástica de polipropileno con un espesor de 4 cms los bordes tienen que ser redondeados para disminuir la presión de en la piel y minimizando moretones esta madera va pintada con primer para plástico y con esmalte sintético y asegurada con el mismo tipo de tornillería brístol con bloqueo antillaves._x000D_
_x000D_
Estructuras Generales con tuberías cuadradas que dependen del diseño de la maquina tipo PTC._x000D_
Estructuras que se construyen para armar en el sitio con tornillería  tipo Bristol aseguradas con taparosca y acceso bloqueado. _x000D_
Pintura  electroestática con polvo poliéster. _x000D_
Carenajes en lamina HR de 2.5mm, placa de hierro gris de mayor espesor, bujes de nylon. Las  pesas se incrementan el peso en forma progresiva, con pasadores de acero y sistema magnético para evitar manipulación por lo sniños. Sistema de tracción con piñones de acero paso 50 en granados concadenas de acero industrial parae vitar rotura o cortes. _x000D_
Anclajes con pernos expansivo srecubiertos con mortero en granito que evita la corrosión y el vandalismo. Incluye transporte e  instalación del módulo sin excavcación y sin concreto.garantia cinco años estructura y herrajes._x000D_
_x000D_
_x000D_
_x000D_
Suministro de un kit de repuestos básicos manuales de mantenimiento e inducción al personal del IDRD</t>
  </si>
  <si>
    <t>DESCRIPCIÓN_x000D_
_x000D_
Realiza un movimiento pedaleo sentado para 1 persona sobre un comodo asiento con agarres con movimiento, controlado por una volante de inercia con mecanismo de piñones y cadena industrial. Montaje sobre chumaceras, esfuerzo preestablecido con sistema de imanes evitando desgaste.  _x000D_
_x000D_
Estructura en tuberia ptc 100 x 100 2,5 mm._x000D_
Tubos redondos para agarres de 1,25 " protegidos con polietileno_x000D_
La maquina va anclada a una losa de concreto con pernos de expansion galvanizados de 4 ", cubierta con mortero en concreto de 2 " de altura y pintado con esmalte sintetico._x000D_
El acabado de la parte metalica de las estructuras en en pintura en polvo poliester y epoxi-poliester . _x000D_
Instrucciones de uso en lamina de poliestireno y acrilico remachada a la estructura. _x000D_
Todas la tuberias van con tapon metalico soldado para evitar el paso del agua. _x000D_
La tornilleria bristol de 3/8, avellan galvanizado negro con con bloqueo antillaves y trabarosca. _x000D_
Instrucciones de uso de las maquinas van en lamina de poliestireno plastificado remachadas a las estructuras._x000D_
_x000D_
ACABADO_x000D_
Pintura electrostática en polvo poliéster (para intemperie) en climas calientes se utiliza anticorrosivo epoxico._x000D_
Rico en zinc mas poliéster._x000D_
Colores según muestras._x000D_
Las piezas pintadas que tienen más desgaste de pintura, van protegidas con tratamiento galvanizado._x000D_
Agarres de manubrios y rodillos para los pies._x000D_
Las partes que pueden deteriorar la pintura con los pies van protegidas con madera plástica._x000D_
_x000D_
ESPALDARES, ASIENTOS Y PÓRTAPIES_x000D_
Fabricados en madera plástica de polipropileno con un espesor de 4 cms los bordes tienen que ser redondeados para disminuir la presión de en la piel y minimizando moretones esta madera va pintada con primer para plástico y con esmalte sintético y asegurada con el mismo tipo de tornillería brístol con bloqueo antillaves._x000D_
_x000D_
Estructuras Generales con tuberías cuadradas que dependen del diseño de la maquina tipo PTC._x000D_
Estructuras que se construyen para armar en el sitio con tornillería  tipo Bristol aseguradas con taparosca y acceso bloqueado. _x000D_
Carenajes en lamina HR de 2.5mm, placa de hierro gris de mayor espesor, bujes de nylon. Sistema de tracción con piñones de acero paso 50 en granados concadenas de acero industrial parae vitar rotura o cortes. _x000D_
Anclajes con pernos expansivos recubiertos con mortero en granito que evita la corrosión y el vandalismo.  Incluye transporte e  instalación del módulo sin excavcación y sin concreto.garantia cinco años estructura y herrajes._x000D_
_x000D_
_x000D_
Suministro de un kit de repuestos básicos manuales de mantenimiento e inducción al personal del IDRD</t>
  </si>
  <si>
    <t>DESCRIPCIÓN_x000D_
_x000D_
Realiza un movimiento tipo remo con 2 posiciones de agarre sistema de palancas montados en rodamientos de bolas._x000D_
_x000D_
Estructura en tuberia ptc 100 x 100 2,5 mm._x000D_
Tubos redondos para agarres de 1,25 " protegidos con polietileno_x000D_
La maquina va anclada a una losa de concreto con pernos de expansion galvanizados de 4 ", cubierta con mortero en concreto de 2 " de altura y pintado con esmalte sintetico._x000D_
El acabado de la parte metalica de las estructuras en en pintura en polvo poliester y epoxi-poliester . _x000D_
Instrucciones de uso en lamina de poliestireno y acrilico remachada a la estructura. _x000D_
Todas la tuberias van con tapon metalico soldado para evitar el paso del agua. _x000D_
La tornilleria bristol de 3/8, avellan galvanizado negro con con bloqueo antillaves y trabarosca. _x000D_
Instrucciones de uso de las maquinas van en lamina de poliestireno plastificado remachadas a las estructuras._x000D_
_x000D_
ACABADO_x000D_
Pintura electrostática en polvo poliéster (para intemperie) en climas calientes se utiliza anticorrosivo epoxico._x000D_
Rico en zinc mas poliéster._x000D_
Colores según muestras._x000D_
Las piezas pintadas que tienen más desgaste de pintura, van protegidas con tratamiento galvanizado._x000D_
Agarres de manubrios y rodillos para los pies._x000D_
Las partes que pueden deteriorar la pintura con los pies van protegidas con madera plástica._x000D_
_x000D_
ESPALDARES, ASIENTOS Y PÓRTAPIES_x000D_
Fabricados en madera plástica de polipropileno con un espesor de 4 cms los bordes tienen que ser redondeados para disminuir la presión de en la piel y minimizando moretones esta madera va pintada con primer para plástico y con esmalte sintético y asegurada con el mismo tipo de tornillería brístol con bloqueo antillaves._x000D_
_x000D_
Estructuras Generales con tuberías cuadradas que dependen del diseño de la maquina tipo PTC._x000D_
Estructuras que se construyen para armar en el sitio con tornillería  tipo Bristol aseguradas con taparosca y acceso bloqueado. _x000D_
Carenajes en lamina HR de 2.5mm, placa de hierro gris de mayor espesor, bujes de nylon. Sistema de tracción con piñones de acero paso 50 en granados concadenas de acero industrial parae vitar rotura o cortes. _x000D_
Anclajes con pernos expansivos recubiertos con mortero en granito que evita la corrosión y el vandalismo.  Incluye transporte e  instalación del módulo sin excavcación y sin concreto.garantia cinco años estructura y herrajes._x000D_
_x000D_
_x000D_
Suministro de un kit de repuestos básicos manuales de mantenimiento e inducción al personal del IDRD</t>
  </si>
  <si>
    <t>DESCRIPCIÓN_x000D_
_x000D_
Trabaja 1 persona. Realiza un movimiento alterno sube y baja con las piernas ejercicio cardiovascular._x000D_
_x000D_
Estructura en tuberia ptc 100 x 100 2,5 mm._x000D_
Tubos redondos para agarres de 1,25 " protegidos con polietileno_x000D_
La maquina va anclada a una losa de concreto con pernos de expansion galvanizados de 4 ", cubierta con mortero en concreto de 2 " de altura y pintado con esmalte sintetico._x000D_
El acabado de la parte metalica de las estructuras en en pintura en polvo poliester y epoxi-poliester . _x000D_
Instrucciones de uso en lamina de poliestireno y acrilico remachada a la estructura. _x000D_
Todas la tuberias van con tapon metalico soldado para evitar el paso del agua. _x000D_
La tornilleria bristol de 3/8, avellan galvanizado negro con con bloqueo antillaves y trabarosca. _x000D_
Instrucciones de uso de las maquinas van en lamina de poliestireno plastificado remachadas a las estructuras._x000D_
_x000D_
ACABADO_x000D_
Pintura electrostática en polvo poliéster (para intemperie) en climas calientes se utiliza anticorrosivo epoxico._x000D_
Rico en zinc mas poliéster._x000D_
Colores según muestras._x000D_
Las piezas pintadas que tienen más desgaste de pintura, van protegidas con tratamiento galvanizado._x000D_
Agarres de manubrios y rodillos para los pies._x000D_
Las partes que pueden deteriorar la pintura con los pies van protegidas con madera plástica._x000D_
_x000D_
ESPALDARES, ASIENTOS Y PÓRTAPIES_x000D_
Fabricados en madera plástica de polipropileno con un espesor de 4 cms los bordes tienen que ser redondeados para disminuir la presión de en la piel y minimizando moretones esta madera va pintada con primer para plástico y con esmalte sintético y asegurada con el mismo tipo de tornillería brístol con bloqueo antillaves._x000D_
_x000D_
Estructuras Generales con tuberías cuadradas que dependen del diseño de la maquina tipo PTC._x000D_
Estructuras que se construyen para armar en el sitio con tornillería  tipo Bristol aseguradas con taparosca y acceso bloqueado. _x000D_
Carenajes en lamina HR de 2.5mm, placa de hierro gris de mayor espesor, bujes de nylon. Sistema de tracción con piñones de acero paso 50 en granados concadenas de acero industrial parae vitar rotura o cortes. _x000D_
Anclajes con pernos expansivos recubiertos con mortero en granito que evita la corrosión y el vandalismo. _x000D_
_x000D_
Son diseños propios y desarrollos del fabricante, con una conformación de estructura y materiales robusta de acuerdo con los análisis y cálculos para condiciones de afectación por vandalismo y uso. Los equipos integran mayores actividades en un mismo aparato para lograr condiciones de servicios multifuncionales e incluyentes de la población juvenil, adulta y con discapacidad. Incluye transporte e  instalación del módulo sin excavcación y sin concreto.garantia cinco años estructura y herrajes._x000D_
_x000D_
_x000D_
Suministro de un kit de repuestos básicos manuales de mantenimiento e inducción al personal del IDRD</t>
  </si>
  <si>
    <t>DESCRIPCIÓN_x000D_
Estructura en tuberia ptc 100 x 100 2,5 mm._x000D_
Tubos redondos para agarres de 1,25 " protegidos con polietileno_x000D_
La maquina va anclada a una losa de concreto con pernos de expansion galvanizados de 4 ", cubierta con mortero en concreto de 2 " de altura y pintado con esmalte sintetico._x000D_
El acabado de la parte metalica de las estructuras en en pintura en polvo poliester y epoxi-poliester . _x000D_
Instrucciones de uso en lamina de poliestireno y acrilico remachada a la estructura. _x000D_
Todas la tuberias van con tapon metalico soldado para evitar el paso del agua. _x000D_
La tornilleria bristol de 3/8, avellan galvanizado negro con con bloqueo antillaves y trabarosca. _x000D_
Instrucciones de uso de las maquinas van en lamina de poliestireno plastificado remachadas a las estructuras._x000D_
_x000D_
ACABADO_x000D_
Pintura electrostática en polvo poliéster (para intemperie) en climas calientes se utiliza anticorrosivo epoxico._x000D_
Rico en zinc mas poliéster._x000D_
Colores según muestras._x000D_
Las piezas pintadas que tienen más desgaste de pintura, van protegidas con tratamiento galvanizado._x000D_
Agarres de manubrios y rodillos para los pies._x000D_
Las partes que pueden deteriorar la pintura con los pies van protegidas con madera plástica._x000D_
_x000D_
ESPALDARES, ASIENTOS Y PÓRTAPIES_x000D_
Fabricados en madera plástica de polipropileno con un espesor de 4 cms los bordes tienen que ser redondeados para disminuir la presión de en la piel y minimizando moretones esta madera va pintada con primer para plástico y con esmalte sintético y asegurada con el mismo tipo de tornillería brístol con bloqueo antillaves._x000D_
_x000D_
Estructuras Generales con tuberías cuadradas que dependen del diseño de la maquina tipo PTC._x000D_
Estructuras que se construyen para armar en el sitio con tornillería  tipo Bristol aseguradas con taparosca y acceso bloqueado. _x000D_
Carenajes en lamina HR de 2.5mm, placa de hierro gris de mayor espesor, bujes de nylon. Sistema de tracción con piñones de acero paso 50 en granados concadenas de acero industrial parae vitar rotura o cortes. _x000D_
Anclajes con pernos expansivos recubiertos con mortero en granito que evita la corrosión y el vandalismo. _x000D_
_x000D_
Son diseños propios y desarrollos del fabricante, con una conformación de estructura y materiales robusta de acuerdo con los análisis y cálculos para condiciones de afectación por vandalismo y uso. Los equipos integran mayores actividades en un mismo aparato para lograr condiciones de servicios multifuncionales e incluyentes de la población juvenil, adulta y con discapacidad. Incluye transporte e  instalación del módulo sin excavcación y sin concreto.garantia cinco años estructura y herrajes._x000D_
_x000D_
_x000D_
Suministro de un kit de repuestos básicos manuales de mantenimiento e inducción al personal del IDRD</t>
  </si>
  <si>
    <t>PARA DRENAJE.</t>
  </si>
  <si>
    <t>REJILLA PERIMETRAL PARA PISCINAS  DE ALTO IMPACTO PROTECION RAYO UV Y AGENTES QUIMICOS</t>
  </si>
  <si>
    <t>ESTA DISPOSICION DE RESIDUOS INCLUYE CERTIFICADO DE DISPOSICION</t>
  </si>
  <si>
    <t>INCLUYE VACTOR PARA SUCCION, EL SERVICIO SE PRESTA PARA MINIMO 3 HORAS DE ALQUILER</t>
  </si>
  <si>
    <t>El precio 2017 corresponde a una Retroexcavadora -120 (tiempo minimo  15 dias)</t>
  </si>
  <si>
    <t>Incluye:_x000D_
_x000D_
Alquiler de la Retroexcavadora + Operario + Combustible</t>
  </si>
  <si>
    <t>Caneca en acero inox. 304 cal.16 (S/diseño IDRD) para zona canina. Incluye dispensador para bolsas.</t>
  </si>
  <si>
    <t>Bebedero canino doble acero inox. 304 cal.16. Incluye Push o botones de propulsión para salida de agua y  dos sifones, controlador de presión.</t>
  </si>
  <si>
    <t>Tubo galvanizado de Ø2"cal.3mm, acabado en pintura electrostatica (S/Diseño IDRD).incluye ganchos en platina en 3/8".</t>
  </si>
  <si>
    <t>Alambre en acero Galvanizado Cal.6 tres capas anticorrosivas (circonio, zinc y poliester  termoendurecido).</t>
  </si>
  <si>
    <t>puerta con pasador y portacandado en reja de acero cal.6 (H=1.50m ; L=1.00m)_x000D_
_x000D_
DE ACERO / ALMASA  19/07/2019</t>
  </si>
  <si>
    <t>Abrazadera con bisagra, tuerca y tornillo en acero inoxidable.</t>
  </si>
  <si>
    <t>Poste cal.16 galvanizado interioir y exteriormente y recubierta en pintura poliester endurecido.</t>
  </si>
  <si>
    <t>ARCO DE MICROFUTBOL MOVIL (3X2M)Tubo redondo estructural galvanizado Ø3” e=2.5mm en marco principal  Y tubo estructural galvanizado Ø2” e=2.5mm para la parte posterior, acabado en pintura epóxica + esmalte sintético y refuerzo en platina en los vértices internos. Suministro y transporte.</t>
  </si>
  <si>
    <t>ARCO PARA FUTBOL-8 MOVIL  (5X2M)Tubo redondo estructural galvanizado Ø3” e=2.5mm en marco principal  Y tubo estructural galvanizado Ø2” e=2.5mm para la parte posterior, acabado en pintura epóxica+esmalte sintético y refuerzo  en platina en los vértices internos.  Suministro y transporte.</t>
  </si>
  <si>
    <t>Cuerpo en acero inox. conexión a descarga dee 11/2" NTP, caudal máximo de 78 Gl por minuto y voltaje de 220V.</t>
  </si>
  <si>
    <t>Inclouye falso fondo y salida de purga a=60cm h=80cm, L=100cm</t>
  </si>
  <si>
    <t>Juego de circuito Red, equilibrio, Rodadero, plataforma 5-12 años Cap: 12 Niños_x000D_
_x000D_
CARACTERISTICAS_x000D_
Capacidad: 12 niños_x000D_
Edad sugerida: 5 años en adelante                                                                   _x000D_
Altura Crítica de Caída: 3,00 m_x000D_
Área de Seguridad: 8,91 m x 8,39 m_x000D_
Medidas por modulo (Largo, Ancho, Alto): 5,29 m x 4,91 m x 3,91 m_x000D_
Funciones lúdicas: Deslizarse, Encontrarse, Equilibrio, Refugiarse, Trepar, Atravesar._x000D_
_x000D_
MATERIALES_x000D_
_x000D_
Los postes son de acero galvanizado lacado, de 125 mm de diámetro. El acabado con apariencia de granito en dos tonos de gris, presenta ligeros relieves y confiere una mejor resistencia a las ralladuras. Los tableros se elaboran a partir de un material compacto (HPL) de 12,5 mm de espesor con estructura antideslizante. Están reforzados mediante soportes de acero galvanizado lacado, situados en la parte inferior de las plataformas. Versión tubos: los techos están compuestos de tableros coloreados elaborados a partir de un material compacto de 13 mm de espesor. Compuesto en un 70% de fibra de madera blanda y en un 30% de resina termoendurecida, presenta una excelente resistencia a la intemperie. Las caras coloreadas están tratadas a base de resinas acrílicas de poliuretano pigmentadas, lo que garantiza una perfecta resistencia a los rayos ultravioletas y a las degradaciones. Las empalizadas son de tubos. Las cuerdas se elaboran con cable de acero galvanizado recubierto de polipropileno. Las esferas en poliamida inyectada garantizan la unión y el mantenimiento de las cuerdas. Los tubos son de acero inoxidable, garantizando la longevidad y la estética del juego a lo largo de los años. Las piezas de unión están moldeadas en poliamida cargada, no tóxicas, no inflamables, resistentes a los choques y a los rayos ultravioletas, garantizando la robustez del juego y la resistencia al vandalismo. Los peldaños y asientos están elaborados en caucho, con propiedades amortiguadoras, y dotados de relieves antideslizantes. Las superficies deslizantes inox son de acero inoxidable de 2 mm de espesor, curvado, ondulado y moldeado en una sola pieza. Las superficies deslizantes “Kayak” son de polietileno rotomoldeado. Los cabezales son de polietileno rotomoldeado. La tornillería es de acero inoxidable y está protegida por cápsulas anti vandalismo en poliamida._x000D_
_x000D_
MANTENIMIENTO_x000D_
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MENSUAL_x000D_
Rutina visual de inspección para identificar riesgos debido a actos vandálicos o por condiciones especifica del clima._x000D_
Asegurarse que todos los anclajes estén fijos_x000D_
Revisar si faltan piezas o si hay piezas partidas_x000D_
Revisar si las tapas de seguridad están en su puesto_x000D_
CADA TRES MESES_x000D_
Revisión funcional del juego para asegurarse que el equipo este funcionado correctamente._x000D_
Revisar todos los anclajes._x000D_
Revisar la estabilidad del juego._x000D_
Inspeccionar los niveles de desgaste en pisos, barras, cuerdas y cadenas._x000D_
CADA AÑO_x000D_
Revisar todos los sistemas de anclajes._x000D_
Limpiar a fondo_x000D_
Revisar la estructura de soporte._x000D_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</si>
  <si>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JuegoMuellePanelLateralMedioTransporte2-8añosCap:1_x000D_
_x000D_
CARACTERISTICAS:_x000D_
Capacidad: 5 niños_x000D_
Edad sugerida:  2 a 8 años                                                                   _x000D_
Altura Crítica de Caída: 0.46 m_x000D_
Área de Seguridad: 8 m2_x000D_
Medidas por modulo (Largo, Ancho, Alto): 0.46 m x 0.95 m x 0.87 m_x000D_
Funciones lúdicas: Columpiarse, Equilibrio, Encontrase, Imaginar_x000D_
_x000D_
MATERIALES:_x000D_
Los tableros coloreados y los asientos están elaborados a partir de un material HPL compacto de 13 mm de espesor._x000D_
Material robusto, presenta una excelente resistencia contra las inclemencias del tiempo y al vandalismo._x000D_
Los muelles son de acero 35SCD6. La superficie del muelle se trata después con granalla pretensada con capas de preparación de zinc y 2 capas de polvo de poliéster de 100 micrones. La pieza de fijación en poliamida cargada garantiza una longevidad y una seguridad excepcional al sistema._x000D_
Los tubos son de acero inoxidable que garantizan la longevidad y la estética del juego al cabo de los años._x000D_
La tornillería es de acero inoxidable y está protegida por cápsulas antivandalismo en poliamida._x000D_
Las manetas son de plástico poliamida muy resistente._x000D_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Verificar condiciones de cimentación, según ficha técnica y condiciones del terreno). Para mayor información ver ficha técnica, manual de mantenimiento y de instalación del fabricante. Incluye suministro, transporte e instalación sin la obra civil._x000D_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acatos vandálicos o por condiciones específicas del clima._x000D_
-Asegurarse que todos los anclajes estén fijos._x000D_
-Revisar si faltan piezas o si hay piezas partidas._x000D_
-Revisar si las tapas de seguridad están en su puesto._x000D_
_x000D_
TRIMESTRAL_x000D_
_x000D_
Revisión funcional del juego para asegurarse que el equipo esté funcionando correctamente._x000D_
Revisar todos los anclajes_x000D_
Revisar la estabilidad del juego._x000D_
Inspeccionar los niveles de desgaste enpisos, barras, cuerdas y cadenas._x000D_
_x000D_
ANUAL_x000D_
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OBSERVACIONES_x000D_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</si>
  <si>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Muelle Panel Lateral Medios Transporte Edad: 0.5-5años Capacidad: 1 usuario _x000D_
CARACTERISTICAS:_x000D_
Capacidad: 5 niños_x000D_
Edad sugerida:  0.5 A 5 años                                                                   _x000D_
Altura Crítica de Caída: 0.46 m_x000D_
Área de Seguridad: 8 m2_x000D_
Medidas por modulo (Largo, Ancho, Alto): 0.69 m x 0.78 m x 0.87 m_x000D_
Funciones lúdicas: Columpiarse, Equilibrio, Encontrase, Imaginar_x000D_
_x000D_
MATERIALES:_x000D_
_x000D_
Los tableros lacados se elaboran a partir de un contrachapado de alta calidad de 22 mm de grosor, compuesto de láminas alternas de abedul. La coloración mediante pulverización electroestática de laca de poliuretano de doble com¬ponente sin materiales pesados garantiza una gran resistencia a las potenciales agresiones químicas, como productos de mantenimiento anti-grafiti. _x000D_
El tablero se elabora a partir de un material compacto (HPL) de 12,5 mm de espesor con estructura antideslizante. _x000D_
Los muelles son de acero 35SCD6. La superficie de muelle se trata después con granalla pretensada con capas de preparación de zinc y 2 capas de polvo de poliéster de 100 micrones. La pieza de fijación en poliamida cargada garantiza una longevidad y una seguridad excepcional al sistema. _x000D_
Las manetas y reposapiés son de plástico poliamida muy resistente. _x000D_
La tornillería es de acero inoxidable y está protegida por cápsulas anti vandalismo en poliamida. 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acatos vandálicos o por condiciones específicas del clima._x000D_
-Asegurarse que todos los anclajes estén fijos._x000D_
-Revisar si faltan piezas o si hay piezas partidas._x000D_
-Revisar si las tapas de seguridad están en su puesto._x000D_
_x000D_
TRIMESTRAL_x000D_
_x000D_
Revisión funcional del juego para asegurarse que el equipo esté funcionando correctamente._x000D_
Revisar todos los anclajes_x000D_
Revisar la estabilidad del juego._x000D_
Inspeccionar los niveles de desgaste enpisos, barras, cuerdas y cadenas._x000D_
_x000D_
ANUAL_x000D_
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OBSERVACIONES_x000D_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Incluye suministro, transporte e instalación sin la obra civil._x000D_
_x000D_
Las unidades deben contar con una placa que permita identificar el producto, con mínimo los siguientes datos: Nombre del fabricante, referencia o código serial, identificación de la norma que lo certifica, rango etario de uso (edad).</t>
  </si>
  <si>
    <t>NO USAR HASTA NO ACTUALIZAR 2018</t>
  </si>
  <si>
    <t>NO USAR INSTRUCCION STC 20194100123453_x000D_
Juego temático de gran escala barco 2-12 años Cap.: 50 niños_x000D_
_x000D_
CARACTERISTICAS_x000D_
_x000D_
Capacidad: 50 niños_x000D_
Edad sugerida: 2 a 12 años                                                                   _x000D_
Altura Crítica de Caída:  1.50 m_x000D_
Área de Seguridad: 15.6 x 15.5 m_x000D_
Medidas por modulo (Largo, Ancho, Alto): 11.9 x 11.8 x 6.8 m _x000D_
Funciones lúdicas: Deslizarse, Encontrarse, Escalar, Trepar, Atravesar, imaginar._x000D_
_x000D_
MATERIALES_x000D_
_x000D_
Estructuras metálicas: Postes galvanizados con espesor, de acuerdo a normas internacionales, de 2.5 mm y un diámetro de al menos 114 mm, con intensidad y seguridad fuertes; Tratamiento de superficies: Pulverización electrostática, en tubería de acero galvanizado. Pintura en polvo electrostático con tratamiento térmico no tóxico. Zinc epóxico y pintura en polvo. Cumple con normas internacionales._x000D_
Plataforma: Antideslizante. Recubierto con PVC alemán; 2.2 mm de espesor. Tamaño: 1165 x 1165 mm. Cumple con estándares GB / T7002006 y GB / T27689-2011. Diámetro de orificios es inferior a 8 mm. Cumple con norma EN1176-1: 2008. _x000D_
Partes plásticas: 7-10 mm de espesor; Temperatura aplicable es de -50 a 60 _x000D_
_x000D_
Cuerdas: De alta resistencia, con diámetro de 16 mm; incluye núcleo de acero galvanizado en el interior; luego se cubre con nylon (poliester) trenzado en el exterior._x000D_
Tobogán: En polietileno de baja densidad lineal (LLDPE); cumple con el estándar de GB / T 4.454-1.996, espesor de 7 a 10 mm"_x000D_
_x000D_
GARANTIA_x000D_
_x000D_
Garantía limitada de 100 años en aluminio y postes verticales de acero falla estructural debido a deterioro, corrosión o mano de obra_x000D_
Garantía limitada de 100 años en hardware contra fallas estructurales debido a deterioro, corrosión o mano de obra._x000D_
Garantía limitada de 100 años en tapas y abrazaderas de postes contra fallas estructurales debidas a deterioro, corrosión o mano de obra_x000D_
Garantía limitada de 15 años en rieles, peldaños, escaladores rígidos, bucles y cubiertas contra fallas estructurales debidas a deterioro, corrosión y mano de obra._x000D_
Garantía limitada de 15 años para todos los componentes de HDPE y plásticos moldeados por rotación contra fallas estructurales debidas a materiales o mano de obra._x000D_
Garantía limitada de 3 años en todos los plásticos moldeados por soplado contra fallas estructurales debido a materiales o mano de obra_x000D_
Garantía limitada de 3 años en centros infantiles y unidades centrales de árboles, todos los modelos._x000D_
5 años limitada en cables y redes contra el desgaste prematuro debido a un deterioro natural o defectos de fabricación,_x000D_
5 años limitado en piezas móviles contra fallas estructurales debido a materiales o mano de obra_x000D_
Garantía limitada de 1 año para todos los materiales y productos que no estén cubiertos anteriormente en caso de materiales defectuosos o mano de obra_x000D_
_x000D_
La garantía no incluye mal uso o vandalismo, o desgastes normales por su uso. _x000D_
_x000D_
MANTENIMIENTO_x000D_
El costo del mantenimiento no incluye piezas que requieran cambio y que no cubra la garantía_x000D_
El mantenimiento es básico, apretar tuercas, tornillos, revisión de redes y anclajes y limpieza del elemento en general._x000D_
Trimestral: Comprobar de forma visual el estado general del juego, asegurando que no haya roturas o desperfectos peligrosos para los usuarios._x000D_
_x000D_
Comprobar que los suelos no presenten roturas o desperferfectos. Verificar que las uniones estén en buen estado. Comprobar que los paneles de polietileno no presenten rozaduras o rayadas peligrosas. Asegurar que las barras de seguridad están correctas y en su sitio._x000D_
_x000D_
Asegurar que la estabilidad estructural del juego sea la misma del primer día. Verificar el estado de toda la tornillería y sus protecciones. Verificar los tapones. Verificar el estado del suelo (baldosa, suelo continuo, arena, hierba._x000D_
Anualmente: Asegurar que no haya deformaciones en el polietileno. Analizar y asegurar que los largueros, postes y complementos no presenten defectos. Comprobar que las tuercas de los tornillos estén bien apretadas. Verificar las soldaduras de todas las barras de seguridad o descenso. Comprobar todas las cimentaciones._x000D_
_x000D_
(Verificar condiciones de cimentación, según ficha técnica y condiciones del terreno). Incluye suministro, transporte e instalación sin la obra civil._x000D_
_x000D_
Para mayor información ver ficha técnica, manual de mantenimiento y de instalación del fabricante.</t>
  </si>
  <si>
    <t>Juego Incluyente manipulación elementos naturales - arena 2-12 años Cap: 8 niños_x000D_
_x000D_
CARACTERISTICAS_x000D_
_x000D_
Capacidad: 8 niños_x000D_
Edad sugerida: Mas de 2 años                                                                   _x000D_
Altura Crítica de Caída:  0,60 m_x000D_
Área de Seguridad: 6,8 m x 6,78 m_x000D_
Medidas por modulo (Largo, Ancho, Alto): 3,78 m x 3,73 m x 2,2 m_x000D_
Funciones lúdicas: Manipular. Encontrarse, Imaginar_x000D_
_x000D_
_x000D_
MATERIALES:_x000D_
_x000D_
Los paneles se fabrican con HPL (Laminado Alta Presión) de 13 mm de espesor._x000D_
Compuesto en un 70% de fibras de madera blanda y un 30% de resina termoendurecible, presenta una excelente resistencia contra las inclemencias del tiempo (sol, lluvia, humedad…). Los paneles de color se tratan a base de resinas acrílicas de poliuretanos pigmentados, lo que le garantiza una buena resistencia contra los rayos UV y las degradaciones. Los postes cuadrados de 95 mm de lado son elaborados en madera de pino laminada y encolada, tratados sin cromo ni arsénico. Exento de astillas, la lámina encolada garantiza una gran solidez y una estabilidad dimensional. Están protegidos contra los ataques de hongos, de insectos y de termitas. Los tubos son de acero inoxidable de Ø 40 mm, garantizando la longevidad y la estética del juego al cabo de los años. Las piezas de unión están moldeadas en poliamida cargada, no tóxicas, no inflamables, resistentes a los choques y a los rayos ultravioletas, garantizando la robustez del juego y la resistencia frente al vandalismo. Las cubetas son de polietileno rotomoldeado. Las partes verdes son de poliamida inyectada que concilia rigidez y solidez. La tornillería en acero inoxidable está protegida por cápsulas anti vandalismo de poliamida."_x000D_
_x000D_
GARANTIAS:_x000D_
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Verificar condiciones de cimentación, según ficha técnica y condiciones del terreno). Para mayor información ver ficha técnica, manual de mantenimiento y de instalación del fabricante. Incluye suministro, transporte e instalación sin la obra civil._x000D_
_x000D_
MANTENIMIENTO_x000D_
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MENSUAL_x000D_
Rutina visual de inspección para identificar riesgos debido a actos vandálicos o por condiciones especifica del clima._x000D_
Asegurarse que todos los anclajes estén fijos_x000D_
Revisar si faltan piezas o si hay piezas partidas_x000D_
Revisar si las tapas de seguridad están en su puesto_x000D_
CADA TRES MESES_x000D_
Revisión funcional del juego para asegurarse que el equipo este funcionado correctamente._x000D_
Revisar todos los anclajes._x000D_
Revisar la estabilidad del juego._x000D_
Inspeccionar los niveles de desgaste en pisos, barras, cuerdas y cadenas._x000D_
CADA AÑO_x000D_
Revisar todos los sistemas de anclajes._x000D_
Limpiar a fondo_x000D_
Revisar la estructura de soporte._x000D_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</si>
  <si>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Muelle con paneles laterales forma animales 2-8 años Cap:1 niño  _x000D_
_x000D_
CARACTERISTICAS:_x000D_
Capacidad: 1 niño_x000D_
Edad sugerida: 2 a 8 años                                                                   _x000D_
Altura Crítica de Caída: 0,51 m_x000D_
Área de Seguridad: 7.5 m2_x000D_
Medidas por modulo (Largo, Ancho, Alto): 0,87 m x 0,53 m x 0,78 m_x000D_
Funciones lúdicas: Columpiarse, Equilibrio, Encontrase, Imaginar_x000D_
_x000D_
MATERIALES:_x000D_
_x000D_
Los tableros coloreados están elaborados a partir de un material HPL compacto de 13 mm de espesor._x000D_
Material robusto, presenta una excelente resistencia contra las inclemencias del tiempo y al vandalismo._x000D_
El asiento se elabora a partir de un material compacto (HPL) de 12,5 mm de espesor con estructura antideslizante._x000D_
Los muelles son de acero 35SCD6. La superficie del muelle se trata después con granalla pretensada con capas de preparación de zinc y 2 capas de polvo de poliéster de 100 micrones. La pieza de fijación en poliamida cargada garantiza una longevidad y una seguridad excepcional al sistema._x000D_
Los tubos son de acero inoxidable que garantizan la longevidad y la estética del juego al cabo de los años._x000D_
La tornillería es de acero inoxidable y está protegida por cápsulas anti vandalismo en poliamida._x000D_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actos vandálicos o por condiciones específicas del clima._x000D_
-Asegurarse que todos los anclajes estén fijos._x000D_
-Revisar si faltan piezas o si hay piezas partidas._x000D_
-Revisar si las tapas de seguridad están en su puesto._x000D_
_x000D_
TRIMESTRAL_x000D_
_x000D_
Revisión funcional del juego para asegurarse que el equipo esté funcionando correctamente._x000D_
Revisar todos los anclajes_x000D_
Revisar la estabilidad del juego._x000D_
Inspeccionar los niveles de desgaste en pisos, barras, cuerdas y cadenas._x000D_
_x000D_
ANUAL_x000D_
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OBSERVACIONES_x000D_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</si>
  <si>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NO USAR INSTRUCCION STC 20194100123453_x000D_
Juego Muelle Balancín Doble 4-12 años Cap: 2niños_x000D_
Capacidad: 2 niños_x000D_
Edad sugerida: Mas de 4 años                                                                   _x000D_
Altura Crítica de Caída: 1,0 m_x000D_
Área de Seguridad: 5,86 m x 3,71 m_x000D_
Medidas por modulo (Largo, Ancho, Alto): 2,39 m x 0,69 m x 1,52 m_x000D_
Funciones lúdicas: Balancearse, encontrarse._x000D_
_x000D_
MATERIALES_x000D_
_x000D_
Los postes son de acero galvanizado, de 110 mm de diámetro. Los tubos, de 60 mm de diámetro, son de acero lacado, garantizando la longevidad y la estética del juego a lo largo de los años. Los reposapiés están elaborados en caucho con propiedades amortiguadoras, y dotados de relieves antideslizantes. Los muelles son de acero 35SCD6. La superficie del muelle se trata después con granalla pretensada con capas de preparación de zinc y 2 capas de polvo de poliéster de 100 micrones. La pieza de fijación en poliamida cargada garantiza una longevidad y una seguridad excepcional al sistema. La tornillería es de acero inoxidable y está protegida por cápsulas anti vandalismo en poliamida._x000D_
_x000D_
GARANTIAS:_x000D_
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Verificar condiciones de cimentación, según ficha técnica y condiciones del terreno). Para mayor información ver ficha técnica, manual de mantenimiento y de instalación del fabricante. Incluye suministro, transporte e instalación sin la obra civil._x000D_
_x000D_
MANTENIMIENTO_x000D_
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MENSUAL_x000D_
Rutina visual de inspección para identificar riesgos debido a actos vandálicos o por condiciones especifica del clima._x000D_
Asegurarse que todos los anclajes estén fijos_x000D_
Revisar si faltan piezas o si hay piezas partidas_x000D_
Revisar si las tapas de seguridad están en su puesto_x000D_
CADA TRES MESES_x000D_
Revisión funcional del juego para asegurarse que el equipo este funcionado correctamente._x000D_
Revisar todos los anclajes._x000D_
Revisar la estabilidad del juego._x000D_
Inspeccionar los niveles de desgaste en pisos, barras, cuerdas y cadenas._x000D_
CADA AÑO_x000D_
Revisar todos los sistemas de anclajes._x000D_
Inspeccione los sistemas de anclaje._x000D_
Verifique el estado general de los paneles de colores._x000D_
Asegúrese de que no haya óxido en el resorte (s)._x000D_
Limpie el equipo a fondo._x000D_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</si>
  <si>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SUMINISTRO E INSTALACION CANCHA RUGBY._x000D_
("H") Tube.Ø4 y 3 1/2" (S/Especif.tecn) Cancha para Rugby en tubería estructural redonda ASTM500 GRADO C: Primera sección de H=6.0m en tubería estructural redonda_x000D_
ASTM500 GRADO C Ø4" e=4.6mm quedando 5ml libres y 1ml empotrado._x000D_
Segunda sección de H=3.0m en tubería SCH 40 AST A 53 redonda Ø3" e=4,6 mm; Tercera sección correspondiente al horizontal en tubería estructural redonda de ASTM500 GRADO C Ø4"e=4.6mm L=5.60m._x000D_
Pintura liquida waspremier con acabado en poliuretano amarillo. la sección inferior está unida a la sección superior por medio de un disco soldado reforzado, el valor no incluye banderines ni protectores..</t>
  </si>
  <si>
    <t>Protectores In Goal_x000D_
Protectores en lona  espuma cancha de rugby H=1.7 IN GOL_x000D_
Las medidas oficiales de los protectores de In Goal pensadas para la seguridad del jugador_x000D_
son 1.70 mt * 45 mt * 45 mt._x000D_
- La espuma que contienen es de alta memoria y baja densidad, selladas por completo con_x000D_
cremallera interna y velcro externo._x000D_
- Los materiales son Lona Cryllon, con malla de nilón</t>
  </si>
  <si>
    <t>Suministro e instalación de cubierta para coliseo en teja Sandwich deck 525C  COLOR MANDARINA  cal.26 (0.5mm) Aluzinc pintada dos caras  plana AISLAMIENTO  en fibra de vidrio ATAC #4 " (38mm),_x000D_
incluye tornillería , elementos, empaques de fijación y remates en la misma especificación de la teja con desarrollo máximo de 322mm.Incluye transportes , andamio tubular tradicional y siso certificado.</t>
  </si>
  <si>
    <t>Banderines  cancha de Rugby  H=1.30m _x000D_
Banderines de In Goal_x000D_
El producto lleva una espuma de densidad 26_x000D_
- Lona Veta tramo Nylon_x000D_
Tubo PVC ¾, con resorte de ¾ y 3 púas de 4.2 mm, en hierro_x000D_
- El banderín tiene 20 cm * 20 cm * 1.30 mt</t>
  </si>
  <si>
    <t>Válvula en hierro, empaque en EPDM, cortina en acero inoxidable tipo 316, terminado externo con pintura epóxica.</t>
  </si>
  <si>
    <t>M-142 MODULO CICLO-ESTACIÓN. _x000D_
Modulo capaz de albergar 36 bicicletas. Además de ofrecer un servicio de parqueo tipo valet, este módulo ofrece también un servicio de venta de artículos relacionados con el uso de la bicicleta y de taller. Se puede repetir el módulo básico para producir cicloparqueaderos medianos y de gran formato aumentando su longitud y capacidad. _x000D_
_x000D_
MATERIALES: _x000D_
Base en vigas IP 16 acabado en pintura poliuretano color gris y zocalo en acero inoxidable; piso en madera sintetica teka; Columnas en tubular 50x100 galvanizado color gris; Tubular en 2" acero inox con estructura para recibir persiana en madera teka natural acabado en aceite o similar en fachada posterior y lateral; Persiana en aluminio y modulo en vidrio laminado templado 6+4 con pelicula pvb transparente para fachada frontal; Dos vidrios fijos y una puerta en vidrio laminado templado 6+4 con pelicula transpatente pbv y marcos en acero inoxidable para fachada de acceso; Puerta metalica interna en lamina perforada acero inoxidable; ganchos en acero galvanizado; mueble interno en acero inoxidable; Pergola con estructura en tubular galvanizado y tubular 100x100 en acero inoxidable  cxon flanches galvanizados y en acero, persiana o cortasol en persiana madera teka natural acabado en aceite o similar y cubierta en policarbonato macizo 8mm color blanco traslucido; sistema electrico de voz y datos y todosw los elementos necesarios para su correcto funcionamento.Piso en madara sintetica (Maderplast o similar)._x000D_
                                          _x000D_
C.M.U. :Cartilla de Mobiliario Urbano.</t>
  </si>
  <si>
    <t>M-144 MODULO DE CAFÉ. MATERIALES:_x000D_
_x000D_
Punto de suministro rápido de café_x000D_
No incluye obra civil ni mobiliario interno como muebles, tampoco obra hidráulica y eléctrica_x000D_
 1. Estructura principal viga, pórticos y pérgola:  Elaborado en IPE160, Perlin en C 160*60, perfil HR estructural 100mm X 100mm y 100 mm X 50 mm,. _x000D_
2. Estructura en general: *Paredes vidrio 5+5mm *cubierta en teja trapezoidal con alma de acero PVC blanca y traslucida, *pérgola y espaldar con listones en madera PVC maciza *piso interno en vinisol *zócalo y flanche de cubrimiento en acero inoxidable_x000D_
Incluye: _x000D_
(1) lavamanos, lámpara led, acabado final en pintura electrostática 7035 y retoque en pintura poliuretano compatible* Canal de desagüe en lámina galvanizada bajantes en tubería PVC. _x000D_
* Lámparas Led, toma corriente e interruptores y caja de tacos, acabado final en pintura electrostática 7035 y retoque en pintura poliuretano compatible_x000D_
** El precio incluye transporte e instalación_x000D_
_x000D_
_x000D_
C.M.U. :Cartilaa de Mobiliario Urbano.</t>
  </si>
  <si>
    <t>DESCRIPCION_x000D_
El Sikadur Crack Weld es un sistema epóxico de inyección de fi suras en el concreto y en mampostería sólida, de 2 componentes y baja viscosidad. Cumple con la norma ASTM C881._x000D__x000D_
_x000D_
USOS_x000D_
• Inyección de fi suras a baja presión en concreto estructural y en mampostería  sólida._x000D__x000D_
_x000D_
VENTAJAS_x000D_
• Tan fuerte como el concreto._x000D_
• Mezcla exacta del adhesivo en la boquilla del cartucho._x000D_
• Se aplica con pistola de calafateo estándar._x000D_
_x000D_
Rendimiento_x000D_
La resina de sello contiene 300ml por cartucho._x000D_
La resina de inyección contiene 250ml por cartucho._x000D_
_x000D_
Contenido de la caja_x000D_
• Resina de sello superfi cial de la fi sura (x2) 300ml._x000D_
• Resina de inyección (x2) 250ml._x000D_
• Boquilla para la resina de sello (x2)._x000D_
• Abanico para la aplicación de la resina de sello (x2)._x000D_
• Boquillas de inyección con el tubo de extensión (x2)._x000D_
• Conector de inyección (x1)._x000D_
• Puertos de inyección (x16)._x000D_
• Par de guantes plásticos (x2)._x000D_
• Espátula de madera (x2)._x000D_
• DVD de instrucciones (x1)._x000D_
_x000D_
 Consumo de resina de inyección en la fi sura (Sikadur Injection Resin)_x000D_
                                                        Longitud (cm) Ancho (mm) Prof (cm) cm3                                       Número de cartuchos_x000D_
Ancho fi sura 1.6 mm, prof =2.5 cm, long=305 cm 305 1.6 2.5 122           0.4_x000D_
Ancho = 1.6 mm, prof = 3.8 cm,      long = 305 cm 305 1.6 3.8 183          0.6_x000D_
Ancho = 1.6 mm, prof = 5.0 cm,      long = 305 cm 305 1.6 5.0 244          0.8_x000D_
Ancho = 3.1 mm, prof = 2.5 cm,      long = 305 cm 305 3.1 2.5 246          0.8_x000D_
Ancho = 3.1 mm, prof = 3.8 cm,      long = 305 cm 305 3.1 3.8 369          1.2_x000D_
Ancho = 3.1 mm, prof = 5.0 cm,      long = 305 cm 305 3.1 5.0 492          1.6_x000D_
Ancho = 6.3 mm, prof = 2.5 cm       long = 305 cm 305 6.3 2.5 492          1.6_x000D_
Ancho = 6.3 mm, prof = 3.8 cm,      long = 305 cm 305 6.3 3.8 737          2.4_x000D_
Ancho = 6.3 mm, prof = 5.0 cm, long = 305 cm 305 6.3 5.0 983          3.2_x000D_
 Consumo de resina de sello en la superfi cie de la fi sura (Sikadur Capsel)_x000D_
 Longitud (cm) Ancho (cm) Espesor (mm) cm3_x000D_
 Número de cartuchos_x000D_
Ancho = 2.5 cm, long = 305 cm, Espesor= 3.1 mm 305 2.5 3.1 246 0.8_x000D_
Ancho = 2.5 cm, long = 305 cm, Espesor= 6.3 mm 305 2.5 6.3 492 1.6_x000D_
Ancho = 3.8 cm, long = 305 cm, Espesor= 3.1 mm 305 3.8 3.1 369 1.2_x000D_
Ancho = 3.8 cm, long = 305 cm, Espesor= 6.3 mm 305 3.8 6.3 737 2.4_x000D_
Ancho = 5.0 cm, long = 305 cm, Espesor= 3.1 mm 305 5.0 3.1 492 1.6_x000D_
Ancho = 5.0 cm, long = 305 cm, Espesor= 6.3 mm 305 5.0 6.3 983 3.2_x000D_
_x000D_
Aplicación_x000D_
Para fi suras verticales (muros, columnas, vigas): la resina debe inyectarse desde_x000D_
el primer (más bajo) puerto de inyección. Cuando la resina empiece a fl uir por_x000D_
el puerto adyacente, cierre el primer puerto y desconecte el tubo de extensión._x000D_
Para abrir un punto de inyección, presionelo hacia adentro. Para cerrarlo jálelo_x000D_
hacia afuera. Reconecte en el segundo puerto e inyecte hasta que la resina salga_x000D_
por el tercer puerto; este proceso debe repetirse hasta inyectar toda la fi sura._x000D_
Después de que haya curado la resina de inyección, los puertos y la resina de sello_x000D_
deben retirase por medios mecánicos. Los huecos o vacíos deberán rellenarse._x000D_
Para fi suras horizontales (pisos, losas, etc.): para rellenar las fi suras por gravedad,_x000D_
selle toda la fi sura por la parte inferior para que la resina no se escape._x000D_
Inyecte la resina dentro de la fi sura (fi sura en forma de V) hasta llenarla completamente._x000D_
Limitaciones_x000D_
• La temperatura mínima del sustrato será de 5°C. La máxima temperatura será_x000D_
de 45°C._x000D_
• La edad mínima del concreto debe estar entre 21-28 días, dependiendo del_x000D_
curado y las condiciones de secado._x000D_
• No aplique en superfi cies húmedas._x000D_
• No inyectar en fi suras con presión osmótica o presión hidrostática durante la_x000D_
aplicación._x000D_
• El espesor mínimo de la fi sura debe ser 0.5 mm._x000D_
• No inyectar fi suras de más de 6 mm de ancho. Consultar al Departamento_x000D_
Técnico de Sika._x000D_
• No es un producto estético. El color puede variar dependiendo de las variaciones_x000D_
de luz y la exposición a los rayos UV.</t>
  </si>
  <si>
    <t>LLANTA PARA TRACTOR</t>
  </si>
  <si>
    <t>MANIJA DE CAUCHO NEOPRENO COLOR NEGRO Ø=2" ; L=15CM PARA BIOSALUDABLES.</t>
  </si>
  <si>
    <t>VELETA EN LAMINA GALVANIZADA CAL.18 + IMPRESIÓN EN ALTA DEFINICIÓN + VINILO ADHESIVO.</t>
  </si>
  <si>
    <t>LÁMINA PARA SEÑAL DE 60X90CM EN HIEERO GALVANIZADO CAL.18 + VINILO ADHESIVO BRILLANTE</t>
  </si>
  <si>
    <t>"LÁMINA POIESTIRENO DE ALTO IMPACTO(60X90CM)BLANCA CAL.5MM
IMPRESIÓNDIGITAL + PELICULA ANTIRAYON."</t>
  </si>
  <si>
    <t>"LÁMINA POIESTIRENO DE ALTO IMPACTO(60X70CM)BLANCA CAL.5MM
IMPRESIÓNDIGITAL + PELICULA ANTIRAYON."</t>
  </si>
  <si>
    <t>"LÁMINA POIESTIRENO DE ALTO IMPACTO(30X40CM)BLANCA CAL.5MM
IMPRESIÓNDIGITAL + PELICULA ANTIRAYON."</t>
  </si>
  <si>
    <t>"LÁMINA POIESTIRENO DE ALTO IMPACTO(90X120CM)BLANCA CAL.5MM
IMPRESIÓNDIGITAL + PELICULA ANTIRAYON."</t>
  </si>
  <si>
    <t>trinqute interno de dos perforaciones para recogimiento de guaya de 25/50 longitud de carril.</t>
  </si>
  <si>
    <t>Amacenador al carbono de 1/8" base rectangular enrrollldo estilo timon y con pintuta epoxica para zonas humedas, capacidad de almacenaje de 80  a90 kg, H=1.60m ; A=1.30m ; L=1.58m</t>
  </si>
  <si>
    <t>BATERIA PARA PLANTA ELECTRICA TIPO 8D-1600, CON CCA DE 1200 AMPERIOS</t>
  </si>
  <si>
    <t>El precio incluye transporte. El precio está cotizado para cantidad mayor a 500 M2.</t>
  </si>
  <si>
    <t>El precio incluye transporte. El precio está cotizado para cantidad mayor a 200 M2.</t>
  </si>
  <si>
    <t>Luminaria horizontal cerrada para Alumbrado Público. Ref: CALIMA I 150W Sodio 208/220/240V. Con bombilla. MARCA: ROY ALPHA._x000D_
Luminaria de alto rendimiento, tiene la flexibilidad de usarse en cualquier aplicación de Alumbrado exterior como iluminación Vial y Urbana (Autopistas, carreteras,_x000D_
cincunvalaciones, vías principales, secundarias, peatronales, zonas verdes, etc) Brazo de 50 cms x 11/2" 100.000 Horas. IP66.Con SPD_x000D_
RALED II 32 LED NW 4000K. 120/277V. RA02SII. 700mA. 8.800 Lúmenes. 74W.</t>
  </si>
  <si>
    <t>TIPO HUSQUARNA, REFERENCIA 236</t>
  </si>
  <si>
    <t>El insumo incluye transporte y descargue</t>
  </si>
  <si>
    <t>Adoquín peatonal concreto doble capa color verde (20x10x6 cms)._x000D_
Sin transporte.</t>
  </si>
  <si>
    <t>Panel LED de 18 W para incrustar redondo o cuadrado tiene igual costo.</t>
  </si>
  <si>
    <t>Panel LED de 18 W de sobreponer, redondo o cuadrado tiene el mismo costo.</t>
  </si>
  <si>
    <t>Panel de 12 W de sobreponer redondo o cuadrado tiene el mismo costo.</t>
  </si>
  <si>
    <t>SUMINISTRO E INSTALACION DE DIVISIÓN EN VIDRIO TEMPLADO 6MM, COLORES PRIMARIOS, ACCESORIOS BASICOS EN ACEROM INOXIDABLE</t>
  </si>
  <si>
    <t>Suministro e Instalación de Letrero Zona Dunt, dimensiones 9,00 M X 0,45 M, calado en lámina de acero E=2mm, acabado óxido (fuente arial black) soldada a estructura en perfil tubular cuadrado E= 4 cms._x000D_
Letras perforadas.</t>
  </si>
  <si>
    <t>Paral en platina de acero inoxidable de 3 ½" x 1/2”, con refuerzo soldado  perpendicular (a manera de T ) en platina de acero inoxidable de 2" x 1/8 ". Longitud 50 cms._x000D_
Para espaldar de silla.</t>
  </si>
  <si>
    <t>Brazo en acero inoxidable en platina 2" x ½". Longitud de 82 cms._x000D_
Para silla den parque.</t>
  </si>
  <si>
    <t>LUMINARIA PARA POSTE M-130 AP-70W-208-220V SODIO CON FOTOCELDA INCLUYE PLATINAS DE FIJACIÓN Y BOMBILLO.</t>
  </si>
  <si>
    <t>Composición*** Polipropileno_x000D_
_x000D_
Peso* 220'gr./'m2_x000D_
_x000D_
Arena* 18'kg/'m2_x000D_
_x000D_
Caucho* 6,5'kg/m2'_x000D_
_x000D_
Galga* 5/8”_x000D_
_x000D_
Estructura* Monofilamento</t>
  </si>
  <si>
    <t>Suministro e Instalación de puerta para cerramiento en tubo cuadrado de 1 1/2", con marco de 4"x1 1/2._x000D_
H=2.40_x000D_
A=1.80M</t>
  </si>
  <si>
    <t>Distribuidor exclusivo ASESORIOS Y ACABADOS - SERVIACCESORIOS</t>
  </si>
  <si>
    <t>Distribuidor exclusivo de marca DOCOL ACCESORIOS Y ACABADOS - SERVIACCESORIOS</t>
  </si>
  <si>
    <t>Distribuidor exclusivo de DOCOL ACABADOS Y ACCESORIOS - SERVIACCESORIOS</t>
  </si>
  <si>
    <t>CABLE ALUM XLPE 15 KV #4/0 (120 mm) HILOS 100%</t>
  </si>
  <si>
    <t>Juego de circuito Red, Muro, Escalar, Rodadero, plataforma 2-12 años Cap: 30 Niños_x000D_
_x000D_
CARACTERISTICAS_x000D_
_x000D_
Capacidad:  30 niños_x000D_
Edad sugerida:  Mas de 2 años                                                                   _x000D_
Altura Crítica de Caída:  1,80 m_x000D_
Área de Seguridad: 9,68 m x 5,91 m_x000D_
Medidas por modulo (Largo, Ancho, Alto): 6,19 m x 2,67 m x 2,92 m_x000D_
Funciones lúdicas: Deslizarse, Encontrarse, Escalar, Descansar, Manipular, Refugiarse, Trepar, Atravesar._x000D_
_x000D_
MATERIALES_x000D_
_x000D_
Los tableros se fabrican con HPL (Laminado Alta Presión) de 13 mm de espesor. Compuesto en un 70% de fibras de madera blanda y un 30% de resina termoendurecible, presenta una excelente resistencia contra las inclemencias del tiempo (sol, lluvia, humedad…). Los paneles de color se tratan a base de resinas acrílicas de poliuretanos pigmentados, lo que le garantiza una buena resistencia contra los rayos UV y las degradaciones. Los suelos, las superficies inclinadas están elaborados con paneles de HPL de 12,5 mm de espesor, con relieve antideslizante. Los postes de 125 mm de diámetro y cuadrados de 95 mm son de acero galvanizado pintado, garantizando la longevidad y la robustez de los juegos. El techo está fabricado de polietileno de 10 mm de espesor. Los tubos son de acero inoxidable de 40 mm de Ø, y 2 mm de espesor, garantizando la longevidad y la robustez de los juegos. Los elementos de cuerda se realizan con cable de acero galvanizado recubierto de poliéster. Las esferas de poliamida inyectada garantizan la unión y el mantenimiento de las cuerdas. El tobogán: la superficie deslizante es de acero inoxidable 304 de 2 mm de grosor y está curvada, ondulada y modelada en una sola pieza. Las tomas de escalada están en polipropileno. No son tóxicas, ni inflamables y tienen una gran resistencia frente a golpes y rayos UV. Los tornillos y los complementos de fijación son de acero inoxidable y están protegidos por cápsulas antivandalismo en poliamida._x000D_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Verificar condiciones de cimentación, según ficha técnica y condiciones del terreno). Para mayor información ver ficha técnica, manual de mantenimiento y de instalación del fabricante. Incluye suministro, transporte e instalación sin la obra civil._x000D_
_x000D_
MANTENIMIENTO_x000D_
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 a actos vandálicos o por condiciones especifica del clima._x000D_
Asegurarse que todos los anclajes estén fijos_x000D_
Revisar si faltan piezas o si hay piezas partidas_x000D_
Revisar si las tapas de seguridad están en su puesto_x000D_
CADA TRES MESES_x000D_
Revisión funcional del juego para asegurarse que el equipo este funcionado correctamente._x000D_
Revisar todos los anclajes._x000D_
Revisar la estabilidad del juego._x000D_
Inspeccionar los niveles de desgaste en pisos, barras, cuerdas y cadenas._x000D_
CADA AÑO_x000D_
Revisar todos los sistemas de anclajes._x000D_
Limpiar a fondo_x000D_
Revisar la estructura de soporte._x000D_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</si>
  <si>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Año 2017: Incremento 7.00% PRESTAC:(68.42 %)                Año 2018: Incremento 5.90%                 Año 2019: Incremento 6.00%      Año 2020: Incremento 6.00%      Año 2021: Incremento 3.50%.               Año 2022: Incremento 10.07%.         Año 2023: Incremento 16%.             Año 2024 - IPC Incremento 9,28 %</t>
  </si>
  <si>
    <t>OFICIAL DESTINADO AL MANTENIMIENTO Y/O REPARACIÓN DE EQUIPOS (Bombas de presión, Electrobombas, etc)         Año 2017: Incremento 7.00%      Año 2018: Incremento 5.96%      Año 2019: Incremento 6.00%       Año 2020: Incremento 6.00%       Año 2021: Incremento 3.50%.               Año 2022: Incremento 10.07%.         Año 2023: Incremento 16%.             Año 2024 - IPC Incremento 9,28 %</t>
  </si>
  <si>
    <t>Motobomba Centrífuga Trifásica IHM Modelo: 20H-7,5TW de 7.5 HP,_x000D_
2” x 2”, Caudal: 80 GPM, CDT=63 Mts, 3” x 3”</t>
  </si>
  <si>
    <t>Arrancador Termomagnético Directo para Motor de 7.5 HP / 220_x000D_
Volts.</t>
  </si>
  <si>
    <t>Conexión de Succión : Excéntrica Flanche de 2” x Flanche de 2-1/2”, Flanche de 2-1/2” con rosca macho, 1 Adapthembra de 2-1/2” PVC, 6 Mts de Tubería PVC de 2-1/2” RDE 26, 1_x000D_
Codo de 2-1/2” x 90° PVC, 1 Adapt Macho de 2-1/2”, 1 Válvula de pie_x000D_
de 2-1/2” en bronce con canastilla plástica, empaques y tornillos.</t>
  </si>
  <si>
    <t>Conexión de descarga: Tee galv de 2” con niple y_x000D_
tapón macho, 3 Adapts macho de 2” pvc, niple pvc de 2” x 1 Mt RDE_x000D_
21, universal de 2” pvc y Registro tipo cortina de 2” en Bronce.</t>
  </si>
  <si>
    <t>Filtro de Malla de 2” con adaptadores y universales pvc, 2_x000D_
manómetros de glicerina de 0-100 psi y llave de bola de ¾” PVC</t>
  </si>
  <si>
    <t>Juego de 2 Válvulas de aire de 1” doble efecto con collar de 2” x 1”</t>
  </si>
  <si>
    <t>Controlador de 4 Estaciones Rain Bird Modelo: ESP-RZX-4 (outdoor)_x000D_
con Transformador de 110/24 Volts.</t>
  </si>
  <si>
    <t>Swich de Flotador para Tanque Bajo con 5 mts de cable_x000D_
encauchetado.</t>
  </si>
  <si>
    <t>Válvula Solenoides de 2” / 24 Volts Rain Bird Modelo: 200-PGA</t>
  </si>
  <si>
    <t>Caja Rectangular Standard para válvulas con Tapa</t>
  </si>
  <si>
    <t>Rotor Rain Bird 8005 c/vástago plástico, boquilla # 26 O similar</t>
  </si>
  <si>
    <t>UNION FLEXIBLE SWING JOINT de 1” x 12” (long)</t>
  </si>
  <si>
    <t>Cuello de cisne de 3” en acero flanche x espigo p/PVC U.M.</t>
  </si>
  <si>
    <t>Tanque tipo Australiano de Almacenamiento de 12500 Litros_x000D_
(diametro: 3,73 mts) con Tapa.</t>
  </si>
  <si>
    <t>Accesorios para la red de riego de la pista de atletismo UDS incluye los accesorios PVC de 1 y 2" necesarios la soldadura, limpiador, lubricante PVC y la cinta teflon necesaria.</t>
  </si>
  <si>
    <t>Juego de Materiales eléctricos para Conexión Motobomba –_x000D_
arrancador y Controlador – Válvulas</t>
  </si>
  <si>
    <t>ESTACIÓN METEOROLÓGICA INNALAMBRICA _x000D_
_x000D_
CARACTERÍSTICAS:_x000D_
* Variables medidas:_x000D_
- Precipitación._x000D_
- Velocidad y dirección del viento._x000D_
- Temperatura._x000D_
- Humedad relativa._x000D_
- Presión barométrica (consola)._x000D_
- Radiación solar._x000D_
- Radiación U.V._x000D_
* Variables calculadas mediante Software y_x000D_
registrador de datos WeatherLink®:_x000D_
- Temperatura: Máximos y mínimos, punto de rocío,_x000D_
sensación térmica, índice de calor, temperatura_x000D_
aparente e índice de temperatura aparente._x000D_
- Viento: Recorrido del viento, máximas de velocidad,_x000D_
dirección predominante, densidad del aire._x000D_
- Precipitación: Intensidad de lluvia._x000D_
- Humedad: Índice de humedad de la madera._x000D_
- Radiación solar: radiación solar máxima, energía_x000D_
solar._x000D_
- Radiación U.V. : índice ultravioleta, dosis_x000D_
eritematógena, dosis altas U.V._x000D_
- Evapotranspiración._x000D_
_x000D_
ESPECIFICACIONES:_x000D_
Consola:_x000D_
* Alcance de transmisión: 300 metros en línea de_x000D_
vista._x000D_
* Pronósticos del clima: Próximas 12 horas._x000D_
* Periodos de archivo: 1, 5, 10, 15, 30, 60 ó 120_x000D_
minutos._x000D_
• ISS (Sistema Integrado de Sensores):_x000D_
* Colector de lluvia:_x000D_
- Funcionamiento: Balancines de autovaciado._x000D_
- Rango: Incrementos de 0,01" ó 0,2 mm._x000D_
- Área de colección: 214 cm2._x000D_
* Sensor de velocidad del viento:_x000D_
- Funcionamiento: Copas de viento con detección_x000D_
magnética._x000D_
- Rango: Velocidades medidas en m/seg_x000D_
* Sensor de dirección del viento:_x000D_
- Funcionamiento: Veleta con potenciómetro._x000D_
- Rango: 16 puntos (22,5 °) en rosa de los vientos, 1_x000D_
° en pantalla numérica._x000D_
* Sensor de temperatura:_x000D_
- Tipo: Diodo de Silicio de Unión PN._x000D_
- Número de sensores: 2 sensor de temperatura_x000D_
interno y externo._x000D_
- Rango: Temperatura exterior -40 °C a 65 °C._x000D_
* Sensor de humedad:_x000D_
- Tipo: Elemento condensador de película._x000D_
- Número de sensores: 2 sensor de humedad interno_x000D_
y externo._x000D_
- Rango: Humedad exterior 0 a 100%._x000D_
* Sensor de radiación solar:_x000D_
- Tipo: Fotodiodo de Silicio._x000D_
- Rango: 0 a 1800 W/m2._x000D_
* Sensor de radiación U.V.:_x000D_
- Tipo: Fotodiodo semiconductor._x000D_
- Rango: 0 a 199 MEDs y 0 a 16 índice U.V._x000D_
* Protector contra radiación: sí._x000D_
* Energía: Panel solar de 0,5 Watts y batería de_x000D_
respaldo de Litio de 3 Voltios._x000D_
* Duración de batería: 8 meses sin luz solar - más de_x000D_
2 años, dependiendo de la carga solar._x000D_
INCLUYE:_x000D_
* TRÍPODE para instalación en acero galvanizado,_x000D_
* DATALOGGER WEATHERLINK USB</t>
  </si>
  <si>
    <t>Luminaria para senderos REFERENCIA: RALED II 32 LED RAO 25II, NW, 700 Ma, 8.900  Lumens, de 72 W. 100.000 Horas, con protección para sobre tensión. 120/277 VOLTIOS. IP-66. Incluye base para fotocelda. Marca Roy Alpha</t>
  </si>
  <si>
    <t>Aproximadamente 6,6 kg/m2 para el espesor mínimo de 3 mm. Aproximadamente_x000D_
2,2 kg por cada litro de relleno.</t>
  </si>
  <si>
    <t>Consumo:_x000D_
Aproximadamente 150 g/m2 por capa._x000D_
Rendimiento aproximado:_x000D_
32 m2/galón por capa en superfi cies poco absorbentes. Estos consumos pueden_x000D_
sufrir modifi caciones debido a altas porosidades de la superfi cie, equipo de aplicación_x000D_
utilizado, etc.</t>
  </si>
  <si>
    <t>Consumo aproximado:_x000D_
1. Como adherente puro: 50 gr/m2 ó 50 ml/m2_x000D_
2. Como lechada de adherencia: 40 gr/m2 ó 40 ml/m2_x000D_
3. Como aditivo mejorador para mortero: 0.3 – 0.4 kg/m2 ó 300 a 400 ml/m2 por cada_x000D_
centímetro de espesor.</t>
  </si>
  <si>
    <t>"MARMOL SINU AGUAMARINA FACHADA MURO(12MM)ACABADO NATURAL (A=30CM-JUNTA PERDIDA)
(SUMINISTRO + TRANSPORTE)."</t>
  </si>
  <si>
    <t>SUMINISTRO Y TRANSPORTE DE TABLERO DE DISTRIBUCIÓN PARA GRADERIA OCCIDENTAL  DEL ESTADIO DE TECHO QUE CONTIENE:_x000D_
*(1) Gabinete de (1.20x1.00x0.30m) con fondo muerto, Tipo interperie con pintura electrostática y cerradura . _x000D_
*(1) Un Totalizador Industrial Principal de (175 Amperios)._x000D_
*(1) Un  Totalizador  de 80 Amperios._x000D_
*(1)  UnTotalizador  de 60 Amperios_x000D_
*(1) Un Totalizador  de 50 Amperios_x000D_
*(3) Tres peines trifásicos _x000D_
*(1) Un Barraje principal de 250 Amperios _x000D_
*(3) tres breaker tipo riel de 42 Amperios Trifásicos.  _x000D_
*(3) Tres breaker tipo riel bifásicos de 32 Amperios. _x000D_
*(33) Treinta y tres breakers tipo riel de 20 Amperios  Monofasicos._x000D_
*(3) Tres pines trifásicos. _x000D_
*(1) Un Barraje neutro._x000D_
*(1) Un Barraje a tierra._x000D_
*(3) tres barrajes neutro tierra 24 puertos._x000D_
*Organizador de cables._x000D_
*Cable puentes de tablero.</t>
  </si>
  <si>
    <t>SILLAS TIPO CUBO elaboradas totalmente con herrajes hechos en tubos, especificaciones técnicas internacionales en las dimensiones para este tipo de sillas, módulos de espuma (poliuretano inyectado) para el espaldar y la base del asiento totalmente termo formadas, estas sillas irían con mecanismo de reclinación para graduar el espaldar de la silla ,pero sin rieles de desplazamiento y en cambio de los rieles con una base o platina la cual se debe especificar para su altura, se tapizan en materiales automotriz de alta calidad como es el vinil cuero , es fácil de limpiar y mantener, las costuras van reforzadas con hilos de tres cabos de un calibre adecuado para garantizar que no se descosan, ni los hilos se revienten en cuanto al color a escoger por el contratante sobre la tabla de colores ya existente en fabrica, al igual que elegiría el color del vinil cuero, este tapizado va reforzado con lienzo y látex y se elaboran con una espuma rosada de un centímetro de espesor, fusionados con pegante de alta resistencia, adicional se elaboraría el logo que se rquiera en los espaldares de las sillas bordado en el color del hilo que usted indique con el logo bordado en el hilo que usted lo requiera. 10 sillas para cada banco de suplentes y 2 para árbitros. Espaldar de 75cm de altura ; Ancho de 50cm ,  y profundidad de 46 cm. Suministro e instalación sobre los marcos  exiatentes en el Estadio.</t>
  </si>
  <si>
    <t>SUMINISTRO, TRANSPORTE E INSTALACIÓN DE SILLA CON ESPALDAR CERRADO PARA ESTADIO SIN ESPALDAR  EN POLIPROPILENO ALTO IMPACTO
 GRADO HB ;RESISTENCIA A PRUEBAS MECÁNICAS NORMA ASTM ; ORIFICIO CENTRAL PARA DRENAJE DE LIQUIDOS ;  BORDES CURBEADOS ;   ADITIVO UV ULTRAVIOLETA Y RETARDANTE   A 
LA FLAMA. INCLUYE TRES CHAZOS DE ANCLAJE NO LINEALES Y TRES  TAPONES PLÁSTICOS DE PROTECCIÓN CONTRA LA FILTRACIÓN DE AGUA Y OXIDACIÓN. (A=42cm ; L=37.5cm ; H=33 cm).</t>
  </si>
  <si>
    <t>IMPRIMANTE  EPOXICO ROJO  (Componente A+B: Imprimante+Catalizador: 1 POR ¼ de galoón)
 Recubrimiento para metal. _x000D_
rendimiento : 80M2 por galon| a un espesor de pelicula  de 25.4 micrones (1.0mils)</t>
  </si>
  <si>
    <t>"ESMALTE   EPOXICO  AMARILLO (Componente A+B: Esmalte + Catalizador : 1 POR 1 Galon) 
Recubrimiento para metal."_x000D_
Rendimiento : 78 m2 por Galon  a un espesor de película seca  de 25.4 micrones (1.0 Mils)</t>
  </si>
  <si>
    <t>"ESMALTE URETANO AMARILLO (Componente A+B:Esmalte+Catalizador: 1 POR ¼)
Recubrimientos para  metal. "Rendimiento : 90m2 por galón a un espesor de pelicula de 25.4 mocrones (1.0 Mils)</t>
  </si>
  <si>
    <t>SUMINISTRO, TRANSPORTE E INSTALACIÓN DE SILLA PARA ESTADIO SIN ESPALDAR  EN POLIPROPILENO ALTO IMPACTO
 GRADO HB ;RESISTENCIA A PRUEBAS MECÁNICAS NORMA ASTM ; ORIFICIO CENTRAL PARA DRENAJE DE LIQUIDOS ;  BORDES CURBEADOS ;   ADITIVO UV ULTRAVIOLETA Y RETARDANTE   A 
LA FLAMA. INCLUYE TRES CHAZOS DE ANCLAJE NO LINEALES Y TRES  TAPONES PLÁSTICOS DE PROTECCIÓN CONTRA LA FILTRACIÓN DE AGUA Y OXIDACIÓN. (A=39.4cm ; L=37.5cm ; H=9 cm).</t>
  </si>
  <si>
    <t>CINTA ANTIDESLIZANTE Ø2” TRAFICO  PEATONAL NEGRA – ROLLO (3M) L=18.2M</t>
  </si>
  <si>
    <t>ADHESIVO-80  SPRAY (24) ONZAS- PARA PEGA DE CINTA ANTIDESLIZANTE._x000D_
Rendimiento aprox. : (1) Tarro por 40ml de cinta de ancho 5cm.</t>
  </si>
  <si>
    <t>Sellador de   Bordes para Cinta Antideslizante (Tubo 5 Onz) 147ml ; _x000D_
Rendimiento aprox: (1) Tubo de 5 Onz por 20 ML de cinta de ancho=5cm.</t>
  </si>
  <si>
    <t>"TRANSFORMADOR TRIFASICO DE AISLAMIENTO  CLASE H , 180°C TIPO SECO (480/220-127V) DE 60 KVA BAJA TENSIÓN 
- BOBINAS EN COBRE -COBRE Y CONEXIÓN dyn5. (Suministro + transporte)."_x000D_
Sitio de entrega sobre Camion. Certificación RETIE e ISO 9001 Versión 2000.</t>
  </si>
  <si>
    <t>TRANSFORMADOR PURO TRIFASICO  SECO Dyn5  (480/220-127V) DE 40 KVA BAJA TENSIÓN
(Suministro + transporte)." Dy5. (Suministro + transporte)."Sitio de entrega sobre Camion.Frecuencia 60 Hz ;  Portección : gabinete IP20  ; Certificado ISO 9001:2008 ; Certificado RETIE.</t>
  </si>
  <si>
    <t>Canaleta polimero tipo ACO NW100, sportfix o equivalente que cumpla con los requerimientos IAAF (Incluye materiales, sistemas de fijación, transporte, trasiego,equipos, herramientas, anclajes y mano de obra).Suministro e instalación.</t>
  </si>
  <si>
    <t>Cajade inspección en  polimero tipo ACO NW100, sportfix o equivalente que cumpla con los requerimientos IAAF (Incluye materiales, sistemas de fijación, transporte, trasiego,equipos, herramientas, anclajes y mano de obra).Suministro e instalación.</t>
  </si>
  <si>
    <t>Delimitador de Aluminio, móvil según requerimientos IAAF (Incluye clavijas de fijación , elementos insertables  integrados, unidades rectas y curvas, equipos, herramientas y manos de obra) Suministro e instalación.</t>
  </si>
  <si>
    <t>Foso de agua prefabricado  para competiciones de salto de obstáculos según requerimientos IAAF (Incluye sistemas de fijación, elementos, cubierta de bastidro interior, equipos, herramientas).Suministro e instalación.</t>
  </si>
  <si>
    <t>Obstáculo para Ria (Foso con Agua) requerimientos IAAF (Incluye sistemas de fijación, elementos, cubierta de bastidro interior, equipos, herramientas).Suministro e instalación._x000D_
_x000D_
Según parámetros y homologaciones  IAAF.</t>
  </si>
  <si>
    <t>Cubierta de  Bastidor inferior para foso de agua, requerimientos IAAF (Incluye sistemas de fijación, elementos, cubierta de bastidro interior, equipos, herramientas).Suministro e instalación._x000D_
_x000D_
Según parámetros y homologaciones  IAAF.</t>
  </si>
  <si>
    <t>Suministro de (80) vallas según requerimiento IAAFF._x000D_
_x000D_
Según parámetros y homologaciones  IAAF._x000D_
_x000D_
Diseñada, fabricada y homologada conforme a la Normativa de la Federación Internacional (Certificado IAAF). _x000D_
_x000D_
Diseñada, fabricada y homologada conforme a la Normativa de la Federación Internacional (Certificado IAAF: E-99-0189). _x000D_
_x000D_
Compuesta de una base fabricada con perfiles de aluminio extrusionado de diseño propio que permite un sencillo desplazamiento de los contrapesos. El perfil, tanto es su parte frontal como posterior, se cierra por medio de unas tapas de plástico inyectado. _x000D_
_x000D_
En la base perpendicularmente y en sus dos esquinas frontales se insertan dos tubos de aluminio de sección circular y diseño propio que posicionan la traviesa en las diferentes alturas (1,067 m, 1,000m, 0,914 m, 0,840 m, 0,762 m). _x000D_
Sencillo desplazamiento de los contrapesos, que se bloquean mediante el accionamiento de tiradores con muelle permitiendo su posicionamiento y bloqueo para las diferentes alturas reglamentarias. La traviesa de madera, serigrafiada reglamentariamente, estás sujeta por dos piezas especiales de plástico inyectado con forma de cuña redondeada al objeto de evitar daños físicos a los atletas. _x000D_
_x000D_
Las piezas de plástico están alojadas en la parte superior de cada uno de los dos perfiles de aluminio de sección circular que se desplaza verticalmente fijándose por medio de unos taladros a un bulón de de acero inoxidable. Dispone de indicadores reglados para las distintas alturas._x000D_
_x000D_
La base está preparada para facilitar su apilamiento gracias al diseño del perfil de aluminio. _x000D_
_x000D_
El pintado se realiza con pintura polvo poliéster, efectuándose su aplicación tras un tratamiento de desengrasado mediante un baño fosfatado a presión y polimerizado al horno a 200 ºC.</t>
  </si>
  <si>
    <t>Vallas para carreras de Obstáculos Atletisto- (3)Unidades   por Juego requerimiento IAAF(Suminist)_x000D_
_x000D_
Según parámetros y homologaciones  IAAF._x000D_
_x000D_
Juego de obstáculos de carrera - 1 x 5,00 m + 3 x 3,96 m</t>
  </si>
  <si>
    <t>Cajetin en AceroInoxidable  para Salto con Pertiga(Sum+Inst) requrimiento IAAFn (UN) + Tapa cajetín para perdiga requerimiento IAAF (UN)+  Saltómetro para salto de altura, según requerimientos IAFF (Juego) + Zona de caída con perdiga (8x6x0.80m) (Juego)._x000D_
_x000D_
Según parámetros y homologaciones  IAAF.</t>
  </si>
  <si>
    <t>Tabla de batida y tabla indicadora de plastilina, para salto de longitud(Sum+Inst) requrimiento IAAF._x000D_
_x000D_
Según parámetros y homologaciones  IAAF.</t>
  </si>
  <si>
    <t>Zona de caída para salto de altura según requerimiento IAAF (Suministro e instalación)- colchonetas de 0.70x4x6m._x000D_
_x000D_
Según parámetros y homologaciones  IAAF.</t>
  </si>
  <si>
    <t>Tabla de Batida Salto Triple (Sum+Instal) requrimiento IAAF._x000D_
_x000D_
Según parámetros y homologaciones  IAAF.</t>
  </si>
  <si>
    <t>Círculo de lanzamiento de peso y martillo  (Sum+Instal) requrimiento IAAF. Incluye sistemas de fijación, elementos, equipos y herramientas._x000D_
_x000D_
Según parámetros y homologaciones  IAAF.</t>
  </si>
  <si>
    <t>ContenedorLanzamientoPeso(Sum+Instal) requrimiento IAAF. Incluye sistemas de fijación, elementos, equipos y herramientas._x000D_
_x000D_
Según parámetros y homologaciones  IAAF.</t>
  </si>
  <si>
    <t>CírculosConcentricosLanzamientoDiscoyMartillo-IAAF (Suministro e instalación) Incluye sistemas de fijación, elelemntos, equipos, y herramientas. Requerimiento IAAF._x000D_
_x000D_
Según parámetros y homologaciones  IAAF.</t>
  </si>
  <si>
    <t>Certificación tipo (B) IAAF- para Pista  de Atletismo ( certificación del producto y de la construcción)._x000D_
_x000D_
Según parámetros y homologaciones  IAAF.</t>
  </si>
  <si>
    <t>JaulaProtecciónLanzam.DiscoyMartillo(Suministro+Instalación) requrimiento IAAF. Incluye sistemas de fijación, elementos, equipos y herramientas._x000D_
_x000D_
Según parámetros y homologaciones  IAAF._x000D_
_x000D_
Estructura de soporte diseñada, fabricada y homologada conforme a la Normativa de la Federación Internacional (Certificado IAAF). _x000D_
La estructura de soporte se compone de 7 postes verticales de aluminio extrusionado de sección octogonal de 150 mm de diámetro y reforzados mediante nervios interiores. La parte superior de los postes terminan en forma de L, estando dicha unión reforzada interiormente por una escuadra de acero._x000D_
 _x000D_
La parte inferior de cada poste cuenta en su interior con un machón de sección cuadrada que sobresale y se introduce en su respectiva zapata. La longitud de este tubo de refuerzo es de 1000 mm.Los postes tienen dos alturas distintas, 7,5 y 10,5 m, de tal manera que la red de protección alcance las alturas útiles de 7 y 10 m respectivamente.Además, los postes de la Jaula están preparados con un sistema de bisagra en su parte inferior que facilita su instalación._x000D_
 _x000D_
Cada poste está dotado de un cabestrante para accionar manualmente el sistema de elevación de una estructura que soporta la red.La estructura superior que sujeta la red está fabricada con un perfil nervado de aluminio extrusionado de sección cuadrada (80x80 mm) y formada por 9 travesaños reforzados interiormente por un tubo de acero de 50x50 mm, Una de las caras de dicho perfil está dotada de un canal para la fijación de la red de protección simple (AL005). La otra cara posee unos cáncamos que se enganchan a unos mosquetones para la elevación de la estructura que soporta la red. _x000D_
En la parte inferior de la red se coloca una estructura de acero que hacen de peso para la sujeción de la misma, a la vez que le da forma para configurar los paños según el Reglamento (AL005) _x000D_
_x000D_
La estructura de soporte cuenta con dos puertas rectangulares de aluminio extrusionado de sección cuadrada de 80x80 mm reforzadas interiormente en cada intersección de los perfiles de aluminio con una escuadra en las esquinas y con una pieza en forma de "T" en las intersecciones con los travesaños horizontales, fabricadas en acero y protegidas por un tratamiento de zincado.Cada puerta dispone de dos cabestrantes que elevan la estructura soporte de la red. _x000D_
_x000D_
Las puertas cuentan, en su parte inferior, con dos ruedas giratorias con freno.Toda la tornillería es de acero inoxidable. Todas las piezas de aluminio se suministran con un tratamiento superficial compuesto por un proceso de cromatizado y otro posterior de lacado de las mismas. Todos los elementos exteriores de acero llevan un doble tratamiento (zincado y posterior pintado). El pintado de las piezas de acero se realiza con pintura polvo poliéster, efectuándose su aplicación tras un tratamiento de desengrasado mediante un baño fosfatado a presión y polimerizado en horno a 200 ºC. _x000D_
El color estándar de acabado es el blanco.</t>
  </si>
  <si>
    <t>INCLUYE (LOS NOMBRES QUE SE MUESTRAN SON UN EJEMPLO DEL EQUIPO A IMPLEMENTAR - PUEDEN SER SIMILARES)_x000D_
_x000D_
Sistema electrónico foto finish automático (dos cámaras) según requerimientos IAAF (suministro e instalación) incluye sistemas de fijación, elementos, equipos, herramientas, mano de obra._x000D_
_x000D_
1 Championship Elite-Vision - Packaged Solution - Vision Championship Elite_x000D_
1 5L500BFLTHX4 - EtherLynx Vision (5L500/Batt/EF/Level/TE/HR/LUX4)_x000D_
1 5L500 - EtherLynx Vision High Sensitivity, Color Camera, 2D Preview_x000D_
1 1 5LHR - High Resolution Option for EtherLynx Camera_x000D_
2 C848M - C Mount 8-48mm Motorized Zoom Lens_x000D_
2 CS-612 - Fixed 6mm CS lens, F1.2_x000D_
1 PoE-Switch - 8-Port 10/100 Power over Ethernet Switch_x000D_
2 2 2L102 - Remote Positioner_x000D_
1 2 1A205U - Capture Button &amp; cord with USB to Serial Converter_x000D_
1 1A207 - Custom Camera Carrying Case_x000D_
1 3L400K - Normally-Closed Wired Start System (3L400/3A100/3L-Mount)_x000D_
1 3L900 - RadioLynx Wireless Start System_x000D_
1 5LSWK - FinishLynx Software Kit (5LSW/5LPRL/5LACM/5LPNCP)_x000D_
1 9LSW01 - LynxPad Meet Management Software_x000D_
1 8L110-B - SeriaLynx (Wired/Wireless) With External Battery Pack_x000D_
1 UTabLED - Microtab LED Kit - 16X96 Display - Intelligent connection_x000D_
1 C10BT-100 - 10 Base T Network Cable - 100' length, with RJ45 Connectors_x000D_
1 B-SPL - Button Splitter_x000D_
1 WG-Lynx - Weather Proof Wind Gauge for use with FinishLynx_x000D_
1 B200 - Heavy Duty, Crank-Up Camera Mounting Stand with Wheels_x000D_
1 BG3036K - Camera Mounting Kit (BG3036/BG3275/BG2909)_x000D_
1 BG3036 - Camera Tripod_x000D_
1 BG3275 - Geared Mounting Head_x000D_
1 IdentiLynx - Complete 1280x720, 30fps, 2D camera package_x000D_
_x000D_
_x000D_
Sistema electrónico de cronometraje según requerimientos IAAF (suministro e instalación) incluye sistemas de fijación, elementos, equipos, herramientas, mano de obra.</t>
  </si>
  <si>
    <t>PISTA DE ATLETISMO Vertido en Situ_x000D_
_x000D_
ESTRUCTURA DEL PRODUCTO: Superficie sintética granulada con poliuretano y E.P.D.M 100% en todo el grosor de la superficie._x000D_
SISTEMA:                                       Construido “In Situ” capa poliuretano líquido y E.P.D.M. granular azul, premezclado._x000D_
TIPO DE USO:                                Pista atlética de alto rendimiento para competencias internacionales y  nacionales e ideal para la formación de jóvenes atletas._x000D_
COLOR	:                                       Azul con protección UV_x000D_
SUPERFICIE:                                  Permeable al agua, evitando cualquier tipo de charcos por imperfecciones._x000D_
ESPESOR MIN.:                             13 mm sobre concreto flexible_x000D_
DEMARCACIÓN:                            Pintura de Poliuretano en colores de acuerdo a las disciplinas avaladas por la IAAF._x000D_
CERTIFICACIONES	:                      Material certificado por la Federación Internacional de Atletismo Amateur (I.A.A.F.) y Aprobado por las normas DIN internacionales. _x000D_
                                                       Clasificación  IAAF (2)_x000D_
_x000D_
 Incluye materiales, resinas ligantes, terminación, transporte, trasiegos, equipos,  herramientas,  pinturas, demarcación,  y anclajes._x000D_
_x000D_
CERTIFICACIONES Y ENSAYOS:_x000D_
_x000D_
- Certificado IAAF. Certificado conforme a Norma Europea UNE EN 14877:2013._x000D_
- Certificado conforme a los requisitos de la norma DIN 18035-6:2014 sobre contenido de metales pesados y Carbono Orgánico Disuelto._x000D_
- Certificado de clasificación medioambiental Greenguard Gold._x000D_
_x000D_
El pavimento deberá cumplir  con las condiciones deportivas según la normatividad definida por la IAAF , así como por la Norma Europea 14877 de 2013  para los siguientes ensayos:_x000D_
_x000D_
- Coeficientes de fricción, tanto en seco como en húmedo._x000D_
- Absorción de impactos, tanto para la IAAF, como par la norma 14877._x000D_
- El pavimento deberá cumplir  con las condiciones establecidas por la IAAF , así como por la Norma Europea 14877 de 2013   entre ellas las de:_x000D_
- Espesor absoluto,_x000D_
- Permeabilidad al agua_x000D_
- Resistencia a la abrasión_x000D_
- Resistencia al envejecimiento acelerado_x000D_
- Resistencia a la tracción_x000D_
- Elongación hasta la rotura"</t>
  </si>
  <si>
    <t>Sistema de foto-finis de dos cámaras aprobado por la IAAF. Viene de serie con dos cámaras fotográficas de acabado EtherLynx Vision o similar para obtener resultados FAT de doble ángulo, además de una cámara de vídeo IdentiLynx o similar para vídeo con sincronización de tiempo y frente._x000D_
_x000D_
Se basa en los componentes del paquete de campeonato. Añade una segunda cámara de visión para una vista de ángulo inverso de acabados cercanos. Ambas cámaras fotográficas incluyen el modo de alineación de vídeo EasyAlign, lentes de control remoto y capturas de alta resolución de hasta 2.000 fotogramas por segundo. La cámara de visión primaria también tiene características premium como el modo de captura de bajo nivel de luz LuxBoost, un nivel electrónico, una batería de respaldo interna y control de filtro electrónico. El paquete debe proporcionar un poste de montaje, ajustes remotos de cámara y lente, y el conector de puerto COM de red para interactuar con varios dispositivos serie._x000D_
_x000D_
IAAF Regla 163: 11: Los indicadores ultrasónicos del viento se utilizarán en todas las competiciones internacionales bajo 1.1 (a) a (f)._x000D_
_x000D_
_x000D_
INCLUYE_x000D_
_x000D_
Sistema electrónico de marcadores y medidor de carreras, según
 requerimientos IAAF (suministro e instalación) incluye sistemas de fijación,
elementos, equipos, herramientas, mano de obra._x000D_
_x000D_
Sistema electrónico foto finis automático (dos cámaras) según requerimientos IAAF (suministro e instalación) incluye sistemas de fijación, elementos, equipos, herramientas, mano de obra_x000D_
_x000D_
Sistema electrónico de cronometraje según requerimientos IAAF (suministro e instalación) incluye sistemas de fijación, elementos, equipos, herramientas, mano de obra_x000D_
_x000D_
ARTÍCULO 185_x000D_
13 Cronometraje totalmente automático y Sistema de Foto-Finish _x000D_
_x000D_
13. Un Sistema de Foto-Finish totalmente automático, aprobado por la _x000D_
IAAF, deberá ser utilizado en todas las competiciones. _x000D_
El Sistema _x000D_
_x000D_
14. _x000D_
El Sistema estará aprobado por la IAAF, basándose en una comprobación de su exactitud hecha en los últimos cuatro años antes de la competición. Tiene que ponerse en marcha automáticamente desde la pistola del Juez de Salidas, de forma que el retraso total entre la detonación en la boca del cañón de la pistola o su equivalente indicación visual la puesta en marcha del sistema de cronometraje sea constante e igual o menor de 0.001 segundos. _x000D_
_x000D_
15. _x000D_
Un Sistema de Cronometraje que se ponga en marcha automáticamente en la salida o en la llegada pero no en ambas, se considerará que no consigue ni tiempos manuales ni totalmente automáticos y, por consiguiente, no debe usarse para obtener tiempos oficiales. En este caso, los tiempos leídos en la imagen, no serán, bajo ningún concepto, considerados como oficiales, pero la imagen puede ser utilizada como apoyo válido para determinar la clasificación y ajustar las diferencias de tiempo entre los atletas clasificados. _x000D_
_x000D_
Nota: Si el equipo de cronometraje no es puesto en marcha por la pistola del Juez de Salidas, la escala de tiempos de la imagen deberá indicar este hecho automáticamente. _x000D_
_x000D_
16. El Sistema debe registrar la llegada por medio de una cámara, con una raya vertical situada en la prolongación de la línea de meta, en una imagen continua. La imagen también tiene que estar sincronizada con una escala de tiempos uniformemente marcados en 0.01 segundos._x000D_
_x000D_
Sistema electrónico de marcadores y medidor de carreras, según requerimientos IAAF (suministro e instalación) incluye sistemas de fijación, elementos, equipos, herramientas, mano de obra</t>
  </si>
  <si>
    <t>Según parámetros y homologaciones  IAAF.</t>
  </si>
  <si>
    <t>Riel que puede utilizarse para enrollar mantas de mas de 400 m2. de facil manejo para enrollar y extender la manta, de uso de trabajo pesado, requiere de un solo operario e incluye las ruedas para desplazamiento.</t>
  </si>
  <si>
    <t>Juego muro escalar trepar deslizar:2-8AñosCap:5niños_x000D_
_x000D_
CARACTERISTICAS_x000D_
_x000D_
Capacidad: 5 niños_x000D_
Edad sugerida: 2 a 8 años                                                                   _x000D_
Altura Crítica de Caída: 2,03 m_x000D_
Área de Seguridad: 7.30 m x 5.82 m_x000D_
Medidas  por modulo (Largo, Ancho, Alto) 3.44 m x 2.46 m x 2.13 m_x000D_
Funciones ludicas: Deslizarse, Encontrarse, Escalar, Trepar, Atravesar._x000D_
_x000D_
MATERIALES_x000D_
_x000D_
_x000D_
Paneles: HPL 15mm y paneles de polietileno de alta densidad de 20 mm._x000D_
Postes: Postes de aluminio 95x95x3mm de sección, con refuerzos interiores de 3mm de espesor, lacados._x000D_
Pintura: 1 mano de lacado en polvo constituido por mezcla de resinas poliéster, endurecedores y pigmentos, exento de plomo y con alta resistencia a la meteorización._x000D_
Piezas de plástico: Polietileno, polipropileno, poliamida o PVC._x000D_
Piezas metálicas: Acero S-235, AISI-304 ó AISI-316, hierro zincado y lacado y/o aluminio anodizado EN AW-6063._x000D_
Tornillería: Acero calidad 8.8 DIN267, AISI-304 ó AISI-316._x000D_
Cuerdas: cuerda de red. De multifilamento trenzada y recubierta de polipropileno._x000D_
_x000D_
_x000D_
GARANTIAS_x000D_
_x000D_
15 años en fallos debidos a defectos de producción o descomposición de paneles de HDPE y HPL. Estos paneles presentan máxima estabilidad a la radiación_x000D_
ultravioleta, aunque con el paso del tiempo podrían matizar su coloración ligeramente._x000D_
15 años en postes y piezas galvanizadas, aluminio lacado y anodizado, y_x000D_
acero inoxidable (*)._x000D_
15 años de suministro de todas las piezas de repuesto de los juegos a partir de la fecha de venta._x000D_
10 años contra podredumbres en la madera, fallos estructurales o de_x000D_
fabricación._x000D_
5 años en rotura de muelles, en el lacado de postes metálicos cincados, paneles contrachapados lacados, tornillería y piezas de plástico moldeadas (excepto sistemas móviles o mecánicos)_x000D_
5 años en cuerdas de trepa y contra todo defecto de fabricación o estructural._x000D_
2 años para el resto de componentes de los equipos._x000D_
Los precios incluyen transporten e instalación de los juegos en el lugar indicado._x000D_
_x000D_
PLAN DE MANTENIMIENTO:_x000D_
_x000D_
Trimestral_x000D_
comprobar de forma visual el estado general del juego, asegurando que no haya roturas o desperfectos peligrosos para los usuarios._x000D_
omprobar la chapa de deslizamiento que no presente abolladuras ni separaciones con los laterales._x000D_
Comprobar que los suelos de las torres y la cantonera de tobogán no presente roturas o desperfectos._x000D_
Verificar que la red de rombos está tensada y sin desfilamentos. Asegurar el estado óptimo de los pasitos de red grises._x000D_
Comprobar que no haya deformaciones en el polietileno._x000D_
Asegurar que las agarraderas y las presas del panel trepa están en óptimas condiciones._x000D_
Asegurar que las barras de seguridad están todas y en su sitio._x000D_
Asegurar que la estabilidad estructural del juego sea la misma del primer día._x000D_
Verificar el estado de toda la tornillería y sus protecciones._x000D_
Verificar los tapones de los postes._x000D_
Anualmente verificar las soldaduras de todas las barras de seguridad o descenso._x000D_
Comprobar todas las cimentaciones._x000D_
_x000D_
Reporte de Piezas Reemplazadas: Se llevará un reporte de las piezas reemplazadas en cumplimiento del mantenimiento básico contratado. En caso de existir partes no incluidas en el mantenimiento básico,  se informará oportunamente IDRD, para ser adquiridas y autorizadas, para su reemplazo._x000D_
No incluye: Cambio de cuerdas por desgaste normal en sus fibras, cuerdas que hayan sido vandalizadas o cortadas de forma intencional, tapas o tapones ausentes por robo o pérdida, pintura de los elementos por desgaste rayones o graffitis, piezas móviles que requieran cambio por desgaste._x000D_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</si>
  <si>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escalar, trepar plataforma: 4-14 Años Cap: 6 niños_x000D_
_x000D_
CARACTERISTICAS_x000D_
_x000D_
Capacidad: 6 niños_x000D_
Edad sugerida: 4 a 14 años                                                                   _x000D_
Altura Crítica de Caída: 2,16 m_x000D_
Área de Seguridad: 8.92 m x 4.67 m_x000D_
Medidas por modulo (Largo, Ancho, Alto) 5.37 m x 1.66 m x 3.28 m_x000D_
Funciones lúdicas: Deslizarse, Encontrarse, Escalar, Trepar, Imaginar._x000D_
_x000D_
MATERIALES_x000D_
_x000D_
Paneles: HPL 15mm y paneles de polietileno de alta densidad de 20 mm._x000D_
Postes: Postes de aluminio 95x95x3mm de sección, con refuerzos interiores de 3mm de espesor, lacados._x000D_
Pintura: 1 mano de lacado en polvo constituido por mezcla de resinas poliéster, endurecedores y pigmentos, exento de plomo y con alta resistencia a la meteorización._x000D_
Piezas de plástico: Polietileno, polipropileno, poliamida o PVC._x000D_
Piezas metálicas: Acero S-235, AISI-304 ó AISI-316, hierro zincado y lacado y/o aluminio anodizado EN AW-6063._x000D_
Tornillería: Acero calidad 8.8 DIN267, AISI-304 ó AISI-316._x000D_
Cuerdas: cuerda de red. De multifilamento trenzada y recubierta de polipropileno."_x000D_
_x000D_
_x000D_
GARANTIAS_x000D_
_x000D_
15 años en fallos debidos a defectos de producción o descomposición de paneles de HDPE y HPL. Estos paneles presentan máxima estabilidad a la radiación ultravioleta, aunque con el paso del tiempo podrían matizar su coloración ligeramente._x000D_
10 años contra podredumbres en la madera, y fallos estructurales de los juegos debido a un defecto del material o tara de fabricación sobre:_x000D_
Postes galvanizados_x000D_
Piezas de aluminio anodizado_x000D_
Postes, barras y piezas en acero inoxidable_x000D_
10 años de suministro de todas las piezas de repuesto de los juegos a partir de la fecha de venta._x000D_
5 años en rotura de muelles, en el lacado de postes metálicos cincados, paneles contrachapados lacados, tornillería y piezas de plástico moldeadas (excepto sistemas móviles o mecánicos)_x000D_
3 años en cuerdas de trepa y contra todo defecto o vicio de fabricación del resto de componentes de los equipos._x000D_
La garantía no cubre uso y desgaste habitual; ni los daños ocasionados por vandalismo y uso indebido de los equipos._x000D_
_x000D_
El alcance del mantenimiento contempla inspección visual, Revisión y cambio de tornillos, engrasado y recambio de piezas menores._x000D_
_x000D_
PLAN DE MANTENIMIENTO:_x000D_
_x000D_
_x000D_
TRIMESTRAL_x000D_
Comprobar de forma visual el estado general del juego, asegurando que no haya roturas o desperfectos peligrosos para los usuarios._x000D_
Comprobar que los suelos de las torres y la cantonera de tobogán no presente roturas o desperfectos._x000D_
Verificar que la red de rombos está tensada y sin desfilamentos. Asegurar el estado óptimo de los pasitos de red grises._x000D_
Comprobar que no haya deformaciones en el polietileno. Asegurar que las agarraderas y las presas del panel trepa están en óptimas condiciones._x000D_
Asegurar que las barras de seguridad están todas y en su sitio._x000D_
Asegurar que la estabilidad estructural del juego sea la misma del primer día._x000D_
Verificar el estado de toda la tornillería y sus protecciones._x000D_
Verificar los tapones de los postes._x000D_
ANUALMENTE_x000D_
Verificar las soldaduras de todas las barras de seguridad o descenso._x000D_
Comprobar todas las cimentaciones._x000D_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incluye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</si>
  <si>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Funcion Multiple 5-12 Años Cap: 16 niños_x000D_
_x000D_
CARACTERISTICAS_x000D_
_x000D_
Edad sugerida: 5-12 años_x000D_
Capacidad: 11 niños_x000D_
Área de Seguridad: 6.10 m x 7.60 m_x000D_
Medidas: (Largo, Ancho, Alto) 4.00 m x 3.00 m x 3,50 m_x000D_
Altura Crítica de Caída: 1.80 m_x000D_
Contiene: 1 Escalera fija, 1 cubierta de protección contra la lluvia y el sol, 1 torre de vigía, 1 periscopio, 1 rampa ondulada, 1 rampa curvada,1 poste de balones, 1 mostrador. Con funciones lúdicas de: Deslizarse, Encontrarse, Escalar, Trepar, Imaginar._x000D_
_x000D_
MATERIALES_x000D_
_x000D_
Madera: pino sueco de anillos finos tratado con un protector de madera y luego con una capa de penetración de 1' imprimación y 1 'capa de acabado de tintas de formación de película. Para las opciones de color, consulte a continuación._x000D_
Acero: galvanizado en caliente o lacado en polvo con polvo de poliéster._x000D_
Contrachapado: Protegido en ambos lados con un recubrimiento de película fenólica._x000D_
HPL: Laminado de alta presión._x000D_
Cadena: galvanizado en caliente y acero inoxidable. e inspeccionado y probado para cumplir con la corriente regulaciones sobre resistencia a la tracción._x000D_
Hardware: acero, galvanizado en caliente o electrogalvanizado. Uniones roscadas: incorporan cubiertas especialmente diseñadas para proteger contra el vandalismo._x000D_
Polietileno reciclado: hecho de viejos productos de embalaje de polietileno que se muelen y luego extruido y formado en tablas. El revestimiento de goma de 3 mm proporcional._x000D_
Composición especifica de material_x000D_
_x000D_
_x000D_
Material 	                                 kg 	 %_x000D_
Polypropylene (PP) 	                0.002 	0_x000D_
Zink (electro-galvanised) 	0.0817 	0.01_x000D_
Zink (hot-galvanised) 	0.1842 	0.03_x000D_
Stainless steel 	                1.1612 	0.2_x000D_
Aluminium 	                1.1996 	0.21_x000D_
Plywood 	                                4.1866 	0.72_x000D_
Fibreboard 	                4.424 	0.77_x000D_
Polyamide (PA) 	                4.5305 	0.78_x000D_
Powder coating polyester 	6.6501 	1.15_x000D_
Rubber 	                                7.511 	1.3_x000D_
Polyurethane foam/flex 	8.4 	1.45_x000D_
Stainless steel EN 1.4301 	11.596 	2.01_x000D_
Polyethylene (PE) 	                21.403 	3.7_x000D_
Recycled thermoplastics 	37.555 	6.5_x000D_
HPL 	                                61.5814 	10.65_x000D_
Pine 	                                93.3733 	16.16_x000D_
Concrete 	                                118 	20.42_x000D_
Untreated Steel 	                196.126 	33.93_x000D_
  	                                 578 kg 	100%_x000D_
_x000D_
_x000D_
GARANTIAS:_x000D_
_x000D_
25 años: contra fallas debidas a defectos de materiales o producción en componentes estructurales de acero y componentes de acero inoxidable (por ejemplo, deslizadores). _x000D_
20 años: contra fallas debidas a defectos de materiales o producción en componentes de HPL y paneles de HDPE. _x000D_
15 años: contra fallas debidas a pudrición severa en postes de madera blanda de ingeniería estructural o madera dura modificada, y contra fallas debidas a defectos de producción en acero estructural para componentes de juego altamente dinámicos _x000D_
10 años: contra fallas debidas a defectos de fabricación o materiales en maderas blandas de ingeniería no estructural y en todas las partes de acero y metal galvanizado y otras partes no pintadas; contra el fracaso debido a la pudrición severa en Robinia. _x000D_
5 años: contra fallas debidas a defectos de materiales o producción en resortes, partes metálicas pintadas (que constituyen corrosión significativa), construcciones de plástico y redes. _x000D_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no es un mantenimiento correctivo, los cuales se presentarán informes respectivos y se llevará la trazabilidad con un software especializado para mantenimiento._x000D_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</si>
  <si>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Función Múltiple Rodadero, Columpio, Muro escalar 3-12 Años Cap: 12 niños_x000D_
_x000D_
CARACTERISTICAS_x000D_
_x000D_
Capacidad: 12 niños_x000D_
Edad sugerida:  De 3 a 12 años                                                                   _x000D_
Altura Crítica de Caída:  1,4 m_x000D_
Área de Seguridad:  8.37 m x 6.13 m_x000D_
Medidas (Largo, Ancho, Alto) 3.5m x 3.27m x 2.9m_x000D_
Funciones lúdicas: Deslizarse, Encontrarse, Escalar, Descansar, Manipular, Columpiarse, Refugiarse, Trepar._x000D_
_x000D_
MATERIALES _x000D_
_x000D_
Los tableros se fabrican con HPL (Laminado Alta Presión) de 13 mm de espesor. Compuesto en un 70% de fibras de madera blanda y un 30% de resina termoendu¬recible, presenta una excelente resistencia contra las inclemencias del tiempo (sol, lluvia, humedad…). Los paneles de color se tratan a base de resinas acrílicas de poliuretanos pigmentados, lo que le garantiza una buena resistencia contra los rayos UV y las degradaciones. Los suelos, las superficies inclinadas están elaborados con paneles de HPL de 12,5 mm de espesor, con relieve antideslizante. Los postes de 125 mm de diámetro y cuadrados de 95 mm son de acero galvanizado pintado, garantizando la longevidad y la robustez de los juegos. El techo está fabricado de polietileno de 10 mm de espesor. Los tubos son de acero inoxidable de 40 mm de Ø, y 2 mm de espesor, garantizando la longevidad y la robustez de los juegos. Los elementos de cuerda se realizan con cable de acero galvanizado recubierto de poliéster. Las esferas de poliamida inyectada garantizan la unión y el mantenimiento de las cuerdas. El tobogán: la superficie deslizante es de acero inoxidable 304 de 2 mm de grosor y está curvada, ondulada y modelada en una sola pieza. Las tomas de escalada están en polipropileno. No son tóxicas, ni inflamables y tienen una gran resistencia frente a golpes y rayos UV. Los tornillos y los complementos de fijación son de acero inoxidable y están protegidos por cápsulas antivandalismo en poliamida._x000D_
_x000D_
GARANTIAS:_x000D_
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Verificar condiciones de cimentación, según ficha técnica y condiciones del terreno). Para mayor información ver ficha técnica, manual de mantenimiento y de instalación del fabricante. Incluye suministro, transporte e instalación sin la obra civil._x000D_
_x000D_
MANTENIMIENTO_x000D_
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 a actos vandálicos o por condiciones especifica del clima._x000D_
Asegurarse que todos los anclajes estén fijos_x000D_
Revisar si faltan piezas o si hay piezas partidas_x000D_
Revisar si las tapas de seguridad están en su puesto_x000D_
CADA TRES MESES_x000D_
Revisión funcional del juego para asegurarse que el equipo este funcionado correctamente._x000D_
Revisar todos los anclajes._x000D_
Revisar la estabilidad del juego._x000D_
Inspeccionar los niveles de desgaste en pisos, barras, cuerdas y cadenas._x000D_
CADA AÑO_x000D_
Revisar todos los sistemas de anclajes._x000D_
Limpiar a fondo_x000D_
Revisar la estructura de soporte._x000D_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</si>
  <si>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Circuito Incluyente Discapacidad Edad de uso:  3-8 Años Capacidad:6 niños_x000D_
_x000D_
CARACTERISTICAS_x000D_
_x000D_
Capacidad MÍN: 6 niños_x000D_
Edad sugerida:  3 a 8 años_x000D_
Altura Crítica de Caída: 1.0 m_x000D_
Área de Seguridad: 30,3 m2_x000D_
Medidas (Largo, Ancho, Alto) :3,81x2,93x3,12m_x000D_
Funciones lúdicas:   Encontrarse, Treparse, deslizarse_x000D_
_x000D_
MATERIALES_x000D_
_x000D_
Paneles: HPL 15mm y paneles de polietileno de alta densidad de 20 mm._x000D_
Postes: Postes de aluminio 95x95x3mm de seccio´n, con refuerzos interiores de 3mm de espesor, lacados._x000D_
Pintura: 1 mano de lacado en polvo constituido por mezcla de resinas polie´ster, endurecedores y pigmentos, exento de plomo y con alta resistencia a la meteorizacio´n. Piezas de pla´stico: Polietileno, polipropileno, poliamida o PVC._x000D_
Piezas meta´licas: Acero S-235, AISI-304 o´ AISI-316, hierro zincado y lacado y/o aluminio anodizado EN AW-6063._x000D_
Tornilleri´a: Acero calidad 8.8 DIN267, AISI-304 o´ AISI-316._x000D_
Cuerdas: Cuerda de red. De multifilamento trenzada y recubierta de polipropileno._x000D_
_x000D_
GARANTIAS_x000D_
_x000D_
15 años en fallos debidos a defectos de producción o descomposición de paneles de HDPE y HPL. Estos paneles presentan máxima estabilidad a la radiación_x000D_
ultravioleta, aunque con el paso del tiempo podrían matizar su coloración ligeramente._x000D_
15 años en postes y piezas galvanizadas, aluminio lacado y anodizado, y_x000D_
acero inoxidable (*)._x000D_
15 años de suministro de todas las piezas de repuesto de los juegos a partir de la fecha de venta._x000D_
10 años contra podredumbres en la madera, fallos estructurales o de_x000D_
fabricación._x000D_
5 años en rotura de muelles, en el lacado de postes metálicos cincados, paneles contrachapados lacados, tornillería y piezas de plástico moldeadas (excepto sistemas móviles o mecánicos)_x000D_
5 años en cuerdas de trepa y contra todo defecto de fabricación o estructural._x000D_
2 años para el resto de componentes de los equipos._x000D_
Los precios incluyen transporten e instalación de los juegos en el lugar indicado._x000D_
_x000D_
PLAN DE MANTENIMIENTO:_x000D_
_x000D_
Trimestral_x000D_
comprobar de forma visual el estado general del juego, asegurando que no haya roturas o desperfectos peligrosos para los usuarios._x000D_
comprobar la chapa de deslizamiento que no presente abolladuras ni separaciones con los laterales._x000D_
Comprobar que los suelos de las torres y la cantonera de tobogán no presente roturas o desperfectos._x000D_
Verificar que la red de rombos está tensada y sin desfilamentos. Asegurar el estado óptimo de los pasitos de red grises._x000D_
Comprobar que no haya deformaciones en el polietileno._x000D_
Asegurar que las agarraderas y las presas del panel trepa están en óptimas condiciones._x000D_
Asegurar que las barras de seguridad están todas y en su sitio._x000D_
Asegurar que la estabilidad estructural del juego sea la misma del primer día._x000D_
Verificar el estado de toda la tornillería y sus protecciones._x000D_
Verificar los tapones de los postes._x000D_
Anualmente verificar las soldaduras de todas las barras de seguridad o descenso._x000D_
Comprobar todas las cimentaciones._x000D_
_x000D_
Reporte de Piezas Reemplazadas: Se llevará un reporte de las piezas reemplazadas en cumplimiento del mantenimiento básico contratado. En caso de existir partes no incluidas en el mantenimiento básico, se informará oportunamente IDRD, para ser adquiridas y autorizadas, para su reemplazo._x000D_
No incluye: Cambio de cuerdas por desgaste normal en sus fibras, cuerdas que hayan sido vandalizadas o cortadas de forma intencional, tapas o tapones ausentes por robo o pérdida, pintura de los elementos por desgaste rayones o graffitis, piezas móviles que requieran cambio por desgaste._x000D_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</si>
  <si>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Cabaña edad de uso: 2-6 Años Capacidad: 4 niños_x000D_
_x000D_
CARACTERISTICAS_x000D_
_x000D_
Capacidad: 4 niños_x000D_
Edad sugerida: 2 a 6 años                                                                   _x000D_
Altura Crítica de Caída:  1.37 m_x000D_
Área de Seguridad:  4.68m x 4.07m_x000D_
Medidas por modulo (Largo, Ancho, Alto) 1.68 m x 1,07 m x 1,37 m_x000D_
Funciones lúdicas: Encontrarse, Imaginar._x000D_
_x000D_
MATERIALES_x000D_
_x000D_
Paneles: HPL 15mm y paneles de polietileno de alta densidad de 20 mm._x000D_
Postes: Postes de aluminio 95x95x3mm de sección, con refuerzos interiores de 3mm de espesor, lacados._x000D_
Pintura: 1 mano de lacado en polvo constituido por mezcla de resinas poliéster, endurecedores y pigmentos, exento de plomo y con alta resistencia a la meteorización._x000D_
Piezas de plástico: Polietileno, polipropileno, poliamida o PVC._x000D_
Piezas metálicas: Acero S-235, AISI-304 ó AISI-316, hierro zincado y lacado y/o aluminio anodizado EN AW-6063._x000D_
Tornillería: Acero calidad 8.8 DIN267, AISI-304 ó AISI-316._x000D_
_x000D_
GARANTIAS_x000D_
_x000D_
15 años en fallos debidos a defectos de producción o descomposición de paneles de HDPE y HPL. Estos paneles presentan máxima estabilidad a la radiación_x000D_
ultravioleta, aunque con el paso del tiempo podrían matizar su coloración ligeramente._x000D_
15 años en postes y piezas galvanizadas, aluminio lacado y anodizado, y acero inoxidable (*)._x000D_
15 años de suministro de todas las piezas de repuesto de los juegos a partir de la fecha de venta._x000D_
10 años contra podredumbres en la madera, fallos estructurales o de fabricación._x000D_
5 años en rotura de muelles, en el lacado de postes metálicos cincados, paneles contrachapados lacados, tornillería y piezas de plástico moldeadas (excepto sistemas móviles o mecánicos)_x000D_
5 años en cuerdas de trepa y contra todo defecto de fabricación o estructural._x000D_
2 años para el resto de componentes de los equipos._x000D_
Los precios incluyen transporten e instalación de los juegos en el lugar indicado._x000D_
_x000D_
PLAN DE MANTENIMIENTO:_x000D_
_x000D_
Trimestral_x000D_
comprobar de forma visual el estado general del juego, asegurando que no haya roturas o desperfectos peligrosos para los usuarios._x000D_
comprobar la chapa de deslizamiento que no presente abolladuras ni separaciones con los laterales._x000D_
Comprobar que los suelos de las torres y la cantonera de tobogán no presente roturas o desperfectos._x000D_
Verificar que la red de rombos está tensada y sin desfilamentos. Asegurar el estado óptimo de los pasitos de red grises._x000D_
Comprobar que no haya deformaciones en el polietileno._x000D_
Asegurar que las agarraderas y las presas del panel trepa están en óptimas condiciones._x000D_
Asegurar que las barras de seguridad están todas y en su sitio._x000D_
Asegurar que la estabilidad estructural del juego sea la misma del primer día._x000D_
Verificar el estado de toda la tornillería y sus protecciones._x000D_
Verificar los tapones de los postes._x000D_
Anualmente verificar las soldaduras de todas las barras de seguridad o descenso._x000D_
Comprobar todas las cimentaciones._x000D_
_x000D_
Reporte de Piezas Reemplazadas: Se llevará un reporte de las piezas reemplazadas en cumplimiento del mantenimiento básico contratado. En caso de existir partes no incluidas en el mantenimiento básico, se informará oportunamente IDRD, para ser adquiridas y autorizadas, para su reemplazo._x000D_
No incluye: Cambio de cuerdas por desgaste normal en sus fibras, cuerdas que hayan sido vandalizadas o cortadas de forma intencional, tapas o tapones ausentes por robo o pérdida, pintura de los elementos por desgaste rayones o graffitis, piezas móviles que requieran cambio por desgaste._x000D_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</si>
  <si>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Muelle con paneles laterales formas lúdicas 2-8 años Capacidad:1 niño _x000D_
 _x000D_
CARACTERISTICAS:_x000D_
Capacidad: 1 niño_x000D_
Edad sugerida: 2 a 8 años                                                                   _x000D_
Altura Crítica de Caída: 0,46 m_x000D_
Área de Seguridad: 6.5 m2_x000D_
Medidas por modulo (Largo, Ancho, Alto): 0,33 m x 0,51 m x 0,7 m_x000D_
Funciones lúdicas: Columpiarse, Equilibrio, Encontrase, Imaginar_x000D_
_x000D_
MATERIALES:_x000D_
_x000D_
Los tableros coloreados y los asientos están elaborados a partir de un material HPL compacto de 13 mm de espesor._x000D_
Material robusto, presenta una excelente resistencia contra las inclemencias del tiempo y al vandalismo._x000D_
Los muelles son de acero 35SCD6. La superficie del muelle se trata después con granalla pretensada con capas de preparación de zinc y 2 capas de polvo de poliéster de 100 micrones. La pieza de fijación en poliamida cargada garantiza una longevidad y una seguridad excepcional al sistema._x000D_
Las manetas y reposapiés son de plástico poliamida muy resistente._x000D_
La tornillería es de acero inoxidable y está protegida por cápsulas anti vandalismo en poliamida._x000D_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actos vandálicos o por condiciones específicas del clima._x000D_
-Asegurarse que todos los anclajes estén fijos._x000D_
-Revisar si faltan piezas o si hay piezas partidas._x000D_
-Revisar si las tapas de seguridad están en su puesto._x000D_
_x000D_
TRIMESTRAL_x000D_
_x000D_
Revisión funcional del juego para asegurarse que el equipo esté funcionando correctamente._x000D_
Revisar todos los anclajes_x000D_
Revisar la estabilidad del juego._x000D_
Inspeccionar los niveles de desgaste en pisos, barras, cuerdas y cadenas._x000D_
_x000D_
ANUAL_x000D_
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OBSERVACIONES_x000D_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</si>
  <si>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Se está mejorando especificación incluyendo panele</t>
  </si>
  <si>
    <t>Juego Casita primera infancia edad de uso 0,5 a 5 Años Capacidad: 6 Niños_x000D_
_x000D_
CARACTERISTICAS_x000D_
_x000D_
Capacidad: 6 niños_x000D_
Edad sugerida: 0,5 a 5 años                                                                   _x000D_
Altura Crítica de Caída: 1.00 m_x000D_
Área de Seguridad:  4,26 m x 6,28 m_x000D_
Medidas: (Largo, Ancho, Alto) 2,77 m x 0.88 m x 2,26 m_x000D_
Funciones lúdicas: Refugiarse, Deslizarse, Encontrarse, Trepar._x000D_
_x000D_
MATERIALES_x000D_
_x000D_
Los tableros lacados se han elaborado a partir de un contrachapado de 22 mm,_x000D_
de muy alta calidad. Está formado por láminas finas de abedul, lo que le confiere una longevidad y una resistencia mecánica excepcional. La coloración mediante pulverización electroestática de laca de poliuretano de doble componente sin materiales pesados garantiza una gran resistencia a las potenciales agresiones químicas,_x000D_
como productos de mantenimiento anti-grafiti._x000D_
Los postes son de madera de pino laminada y encolada (68x68 mm), tratada sin cromo ni arsénico. Exentas de astillas, las láminas encoladas garantizan una gran_x000D_
solidez y una estabilidad dimensional._x000D_
Están protegidas contra los ataques de hongos, insectos y termitas. La superficie deslizante amarilla del tobogán pequeño está elaborada con_x000D_
poliéster de 4 mm de espesor._x000D_
Los laterales están fabricados en contrachapado de alta calidad de 22 mm de espesor, elaborados con finas láminas de abedul. La coloración mediante pulverización_x000D_
electroestática de laca de poliuretano de doble componente sin materiales pesados garantiza una gran resistencia a las potenciales agresiones químicas, como_x000D_
productos de mantenimiento anti-grafiti._x000D_
Los elementos de la escalera se han elaborado a partir un material Compact de 13 mm de espesor. Está compuesto de un 70% de fibras de madera blanda y de_x000D_
un 30% de resina termodurecible, presenta una excelente resistencia a la intemperie (sol, lluvia, humedad ...). Las caras coloreadas se han tratado a base de resinas_x000D_
acrílicas de poliuretano pigmentadas, lo que garantiza una buena resistencia contra los rayos UV y las degradaciones._x000D_
Las fijaciones de acero inoxidable están protegidas por cápsulas antivandalismo en poliamida._x000D_
_x000D_
GARANTIAS_x000D_
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_x000D_
_x000D_
El alcance del mantenimiento contempla inspección de uniones, cambio de tornillería, repuestos como tapas y capuchones antivandálicos, lavado general del equipo (No contempla repuestos como parales, postes, redes, rodaderos o algún elemento de la estructura en caso de requerirse se cotizará en su momento), El item de mantenimiento contempla 4 inspecciones anuales (mensual, trimestral, semestral y anual). _x000D_
_x000D_
MENSUAL: Rutina visual de inspección para identificar riesgos debidos a actos vandálicos o por condiciones específicas del clima. Asegurarse que todos los anclajes estén fijos. Revisar si faltan piezas o si hay piezas partidas. CADA TRES MESES: Revisión funcional del juego para asegurarse que el equipo esté funcionando correctamente. Revisar todos los anclajes. Revisar la estabilidad del juego.  Inspeccionar los niveles de desgaste en pisos, barras, cuerdas y cadenas. CADA AÑO: Revisar todos los sistemas de anclajes. Limpiar a fondo. Revisar la estructura de soporte. Revisar la condición de los paneles. Una vez se hayan hecho las respectivas revisiones, se deben tomar las medidas requeridas para el buen funcionamiento de cada juego."_x000D_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</si>
  <si>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Arco Recódromo Red Pasitos 3-14años Cap:10 niños_x000D_
_x000D_
CARACTERISTICAS_x000D_
_x000D_
Capacidad:  10 niños_x000D_
Edad sugerida: 3 a 14 años                                                                   _x000D_
Altura Crítica de Caída: 2.22m _x000D_
Área de Seguridad: 4.62m x 7.52m_x000D_
Medidas por modulo (Largo, Ancho, Alto) 4.62m x 7.52m x 2.22m_x000D_
Funciones lúdicas: Subir y bajar, Encontrarse, Escalar._x000D_
_x000D_
MATERIALES_x000D_
_x000D_
_x000D_
Paneles: Tablero HPL de 15 mm._x000D_
Postes: Acero al carbono S-235 con zincado electrolítico y lacado._x000D_
Piezas de plástico: Polietileno, polipropileno, poli amida y caucho._x000D_
Piezas metálicas: Acero S-235 cincado y lacado, AISI-304 y aluminio, 2024-T4._x000D_
Tornillería: Acero calidad 8.8 DIN267, AISI-304._x000D_
Pintura: 1 mano de lacado en polvo constituido por mezcla de resinas poliéster, endurecedores y pigmentos, exento de plomo y con alta resistencia a la meteorización._x000D_
Cuerdas: cuerda de red. De multifilamento trenzada y recubierta de polipropileno._x000D_
_x000D_
GARANTIAS_x000D_
_x000D_
15 años en fallos debidos a defectos de producción o descomposición de paneles de HDPE y HPL. Estos paneles presentan máxima estabilidad a la radiación ultravioleta, aunque con el paso del tiempo podrían matizar su coloración ligeramente._x000D_
10 años contra podredumbres en la madera, y fallos estructurales de los juegos debido a un defecto del material o tara de fabricación sobre:_x000D_
Postes galvanizados_x000D_
Piezas de aluminio anodizado_x000D_
Postes, barras y piezas en acero inoxidable_x000D_
10 años de suministro de todas las piezas de repuesto de los juegos a partir de la fecha de venta._x000D_
5 años en rotura de muelles, en el lacado de postes metálicos cincados, paneles contrachapados lacados, tornillería y piezas de plástico moldeadas (excepto sistemas móviles o mecánicos)_x000D_
3 años en cuerdas de trepa y contra todo defecto o vicio de fabricación del resto de componentes de los equipos._x000D_
La garantía no cubre uso y desgaste habitual; ni los daños ocasionados por vandalismo y uso indebido de los equipos._x000D_
_x000D_
El alcance del mantenimiento contempla inspección visual, Revisión y cambio de tornillos, engrasado y recambio de piezas menores._x000D_
_x000D_
_x000D_
PLAN DE MANTENIMIENTO_x000D_
._x000D_
TRIMESTRAL_x000D_
Comprobar de forma visual el estado general del juego, asegurando que no haya roturas o desperfectos peligrosos para los usuarios._x000D_
Comprobar que los paneles HPL no presenten aberturas peligrosas especialmente en los cantos._x000D_
Verificar que la red está tensada y sin desfilamentos._x000D_
Comprobar que las articulaciones tengan un movimiento uniforme. Engrasar si conviene._x000D_
Asegurar que la estabilidad estructural del juego sea la misma del primer día._x000D_
Verificar el estado de toda la tornillería y sus protecciones._x000D_
ANUALMENTE_x000D_
Verificar la ausencia de corrosión en las partes metálicas._x000D_
Comprobar todas las cimentaciones._x000D_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</si>
  <si>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Barco Pirata Incluyente 2-8 años Cap:14 niños_x000D_
_x000D_
CARACTERISTICAS_x000D_
_x000D_
Capacidad: 14 niños_x000D_
Edad sugerida: 2 a 8 años                                                                   _x000D_
Altura Crítica de Caída: 1.00 m_x000D_
Área de Seguridad: 11.23 m X 7.66 m_x000D_
Medidas: (Largo, Ancho, Alto) 8.25 m x 4.16 m x 3.48 m _x000D_
Funciones lúdicas: Deslizarse, Encontrarse, sentarse, imaginar._x000D_
_x000D_
MATERIALES_x000D_
_x000D_
Paneles: Tableros contrachapados de 22 mm y tableros de polietileno de alta densidad de 20 mm._x000D_
Postes: Madera de pino escandinavo tratada en autoclave, clase de riesgo IV._x000D_
Piezas de plástico: Polietileno, polipropileno y poliamida._x000D_
Piezas metálicas: Acero S-235, AISI-304 y aluminio anodizado EN AW-6063_x000D_
Tornillería: Acero calidad 8.8 DIN267, AISI-304 ó AISI-316._x000D_
_x000D_
GARANTIAS_x000D_
_x000D_
15 años en fallos debidos a defectos de producción o descomposición de paneles de HDPE y HPL. Estos paneles presentan máxima estabilidad a la radiación ultravioleta, aunque con el paso del tiempo podrían matizar su coloración ligeramente._x000D_
10 años contra podredumbres en la madera, y fallos estructurales de los juegos debido a un defecto del material o tara de fabricación sobre:_x000D_
Postes galvanizados_x000D_
Piezas de aluminio anodizado_x000D_
Postes, barras y piezas en acero inoxidable_x000D_
10 años de suministro de todas las piezas de repuesto de los juegos a partir de la fecha de venta._x000D_
5 años en rotura de muelles, en el lacado de postes metálicos cincados, paneles contrachapados lacados, tornillería y piezas de plástico moldeadas (excepto sistemas móviles o mecánicos)_x000D_
3 años en cuerdas de trepa y contra todo defecto o vicio de fabricación del resto de componentes de los equipos._x000D_
La garantía no cubre uso y desgaste habitual; ni los daños ocasionados por vandalismo y uso indebido de los equipos._x000D_
_x000D_
MANTENIMIENTO_x000D_
_x000D_
El alcance del mantenimiento contempla inspección visual, Revisión y cambio de tornillos, engrasado y recambio de piezas menores._x000D_
_x000D_
PLAN DE MANTENIMIENTO_x000D_
_x000D_
TRIMESTRAL_x000D_
Comprobar de forma visual el estado general del juego, asegurando que no haya roturas o desperfectos peligrosos para los usuarios._x000D_
Comprobar que los paneles HPL no presenten aberturas peligrosas especialmente en los cantos._x000D_
Verificar que la red está tensada y sin desfilamentos._x000D_
Comprobar que las articulaciones tengan un movimiento uniforme. Engrasar si conviene._x000D_
Asegurar que la estabilidad estructural del juego sea la misma del primer día._x000D_
Verificar el estado de toda la tornillería y sus protecciones._x000D_
ANUALMENTE_x000D_
Verificar la ausencia de corrosión en las partes metálicas._x000D_
Comprobar todas las cimentaciones._x000D_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</si>
  <si>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Muro interactivo incluyente, manipular y atravesar 1-4 Cap: 6 niños_x000D_
_x000D_
CARACTERISTICAS_x000D_
_x000D_
Capacidad:  6 niños_x000D_
Edad sugerida:  1 a 4 años                                                                   _x000D_
Altura Crítica de Caída: 0,20 m_x000D_
Área de Seguridad: 5,86 m x 5,42 m_x000D_
Medidas por modulo (Largo, Ancho, Alto): 2,86 m x 2,42 m x 0,94 m_x000D_
Funciones lúdicas: Encontrarse, manipular, atravesar._x000D_
_x000D_
MATERIALES_x000D_
Paneles: Paneles de polietileno de alta densidad de 20 mm y bicolor de 19 mm._x000D_
Postes: Madera laminada de pino escandinavo tratada en autoclave clase de riesgo IV._x000D_
Piezas de plástico: Polietileno y polipropileno._x000D_
Piezas metálicas: Acero S-235, AISI-304 y aluminio EN AW 5754-H111._x000D_
Tornillería: Acero calidad 8.8 DIN267 y AISI-304."_x000D_
_x000D_
GARANTIAS_x000D_
15 años en fallos debidos a defectos de producción o descomposición de paneles de HDPE y HPL. Estos paneles presentan máxima estabilidad a la radiación ultravioleta, aunque con el paso del tiempo podrían matizar su coloración ligeramente._x000D_
10 años contra podredumbres en la madera, y fallos estructurales de los juegos debido a un defecto del material o tara de fabricación sobre:_x000D_
Postes galvanizados_x000D_
Piezas de aluminio anodizado_x000D_
Postes, barras y piezas en acero inoxidable_x000D_
10 años de suministro de todas las piezas de repuesto de los juegos a partir de la fecha de venta._x000D_
5 años en rotura de muelles, en el lacado de postes metálicos cincados, paneles contrachapados lacados, tornillería y piezas de plástico moldeadas (excepto sistemas móviles o mecánicos)_x000D_
3 años en cuerdas de trepa y contra todo defecto o vicio de fabricación del resto de componentes de los equipos._x000D_
La garantía no cubre uso y desgaste habitual; ni los daños ocasionados por vandalismo y uso indebido de los equipos._x000D_
_x000D_
MANTENIMIENTO_x000D_
_x000D_
El alcance del mantenimiento contempla inspección visual, Revisión y cambio de tornillos, engrasado y recambio de piezas menores._x000D_
_x000D_
PLAN DE MANTENIMIENTO:_x000D_
_x000D_
_x000D_
TRIMESTRAL_x000D_
Comprobar de forma visual el estado general del juego, asegurando que no haya roturas o desperfectos peligrosos para los usuarios. _x000D_
Asegurar que la estabilidad estructural del juego sea la misma del primer día._x000D_
Comprobar que los paneles de polietileno no presenten rozaduras o rayaduras peligrosas._x000D_
Verificar el estado de toda la tornillería y sus protecciones._x000D_
ANUALMENTE _x000D_
Analizar y asegurar que los largueros, postes y complementos de madera, no presenten defectos estructurales o que no hayan ladeado._x000D_
Asegurar que no haya deformaciones en el polietileno._x000D_
Comprobar todas las cimentaciones._x000D_
_x000D_
OBSERVACIONES_x000D_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</si>
  <si>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Pasadizo, deslizadero, manipular 2-6 años Capacidad: 8 niños_x000D_
_x000D_
CARACTERISTICAS_x000D_
_x000D_
Capacidad: 8 niños_x000D_
Edad sugerida:  2 a 6 años                                                                   _x000D_
Altura Crítica de Caída: 0,50 m_x000D_
Área de Seguridad: 10,00 m x 7,91 m_x000D_
Medidas por modulo (Largo, Ancho, Alto): 6,50 m x 5,10 m x 1,70 m _x000D_
Funciones lúdicas: Deslizarse, Encontrarse, imaginar_x000D_
_x000D_
_x000D_
MATERIALES_x000D_
Paneles: Paneles de polietileno de alta densidad de 20 mm y tablero contrachapado antideslizante de 21 mm._x000D_
Postes: Madera de pino escandinavo tratada en autoclave, clase de riesgo IV._x000D_
Pintura: 5 en los cantos de esmalte poliuretano texturado exento de plomo y con alta resistencia a la meteorización._x000D_
Piezas de plástico: Polietileno, polipropileno y poliamida._x000D_
Piezas metálicas: Acero S-235, AISI-304 y aluminio anodizado EN AW-6063_x000D_
Tornillería: Acero calidad 8.8 DIN267, AISI-304 ó AISI-316."_x000D_
_x000D_
GARANTIAS_x000D_
15 años en fallos debidos a defectos de producción o descomposición de paneles de HDPE y HPL. Estos paneles presentan máxima estabilidad a la radiación ultravioleta, aunque con el paso del tiempo podrían matizar su coloración ligeramente._x000D_
10 años contra podredumbres en la madera, y fallos estructurales de los juegos debido a un defecto del material o tara de fabricación sobre:_x000D_
Postes galvanizados_x000D_
Piezas de aluminio anodizado_x000D_
Postes, barras y piezas en acero inoxidable_x000D_
10 años de suministro de todas las piezas de repuesto de los juegos a partir de la fecha de venta._x000D_
5 años en rotura de muelles, en el lacado de postes metálicos cincados, paneles contrachapados lacados, tornillería y piezas de plástico moldeadas (excepto sistemas móviles o mecánicos)_x000D_
3 años en cuerdas de trepa y contra todo defecto o vicio de fabricación del resto de componentes de los equipos._x000D_
La garantía no cubre uso y desgaste habitual; ni los daños ocasionados por vandalismo y uso indebido de los equipos._x000D_
_x000D_
MANTENIMIENTO_x000D_
_x000D_
El alcance del mantenimiento contempla inspección visual, Revisión y cambio de tornillos, engrasado y recambio de piezas menores._x000D_
_x000D_
PLAN DE MANTENIMIENTO:_x000D_
_x000D_
_x000D_
TRIMESTRAL_x000D_
Comprobar de forma visual el estado general del juego, asegurando que no haya roturas o desperfectos peligrosos para los usuarios. _x000D_
Asegurar que la estabilidad estructural del juego sea la misma del primer día._x000D_
Comprobar que los paneles de polietileno no presenten rozaduras o rayaduras peligrosas._x000D_
Verificar el estado de toda la tornillería y sus protecciones._x000D_
ANUALMENTE _x000D_
Analizar y asegurar que los largueros, postes y complementos de madera, no presenten defectos estructurales o que no hayan ladeado._x000D_
Asegurar que no haya deformaciones en el polietileno._x000D_
Comprobar todas las cimentaciones._x000D_
_x000D_
OBSERVACIONES_x000D_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</si>
  <si>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Muelle con paneles laterales formas lúdicas 2-8 años Capacidad:1 niño  _x000D_
_x000D_
CARACTERISTICAS:_x000D_
Capacidad: 1 niño_x000D_
Edad sugerida: 2 a 8 años                                                                   _x000D_
Altura Crítica de Caída: 0,46 m_x000D_
Área de Seguridad: 7 m2_x000D_
Medidas por modulo (Largo, Ancho, Alto): 0,36 m x 0,86 m x 0,8 m_x000D_
Funciones lúdicas: Equilibrio, Imaginar_x000D_
_x000D_
MATERIALES:_x000D_
_x000D_
_x000D_
Los tableros coloreados y los asientos están elaborados a partir de un material HPL compacto de 13 mm de espesor. _x000D_
Material robusto, presenta una excelente resistencia contra las inclemencias del tiempo y al vandalismo. _x000D_
Los muelles son de acero 35SCD6. La superficie del muelle se trata después con granalla pretensada con capas de preparación de zinc y 2 capas de polvo de poliéster de 100 micrones. La pieza de fijación en poliamida cargada garantiza una longevidad y una seguridad excepcional al sistema. _x000D_
Las manetas y reposapiés son de plástico poliamida muy resistente. _x000D_
La tornillería es de acero inoxidable y está protegida por cápsulas anti vandalismo en poliamida._x000D_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actos vandálicos o por condiciones específicas del clima._x000D_
-Asegurarse que todos los anclajes estén fijos._x000D_
-Revisar si faltan piezas o si hay piezas partidas._x000D_
-Revisar si las tapas de seguridad están en su puesto._x000D_
_x000D_
TRIMESTRAL_x000D_
_x000D_
Revisión funcional del juego para asegurarse que el equipo esté funcionando correctamente._x000D_
Revisar todos los anclajes_x000D_
Revisar la estabilidad del juego._x000D_
Inspeccionar los niveles de desgaste en pisos, barras, cuerdas y cadenas._x000D_
_x000D_
ANUAL_x000D_
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OBSERVACIONES_x000D_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</si>
  <si>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de cuerdas estructura piramidal 5-12 años Cap: 25 niños H=3,10 m_x000D_
_x000D_
CARACTERISTICAS_x000D_
_x000D_
Capacidad:  25 niños_x000D_
Edad sugerida:  Mas de 5 años                                                                   _x000D_
Altura Crítica de Caída:  1,49 m_x000D_
Área de Seguridad: 6,2 m x 6,2 m_x000D_
Medidas por modulo (Largo, Ancho, Alto): 3.2 x 3.2 x 3.10 m_x000D_
Funciones lúdicas:  Encontrarse, Escalar, Trepar, Atravesar._x000D_
_x000D_
MATERIALES_x000D_
_x000D_
Marco de tubo: Tubos Frameworx-steel, Ø 60,3 mm (2 3/8 ''); tratamiento anticorrosión y acabado de color: arenado y proceso de zinc / epoxi / poliéster sin solvente Nodos: _x000D_
Conectores de bola Frameworx-aluminio; Ø 250 mm (9-13 / 16 ''); tratamiento anticorrosión y acabado de color: arenado y proceso de zinc / epoxi / poliéster sin solventes; incorporando un sistema de tensado de red ASTEM TT; cerrado de forma segura con tapas EPDM duraderas Cuerdas: Cuerdas de cable redondo U-Rope® con cables galvanizados y cubiertos: hilos externos con hilo de poliéster no abrasivo resistente a los rayos UV (sin polipropileno); cuerda-diámetro Ø 16 mm (5/8 ") _x000D_
Red espacial: Los puntos de cruce de cuerdas están localizados con anillos de trébol de aleación de aluminio forjados y duraderos y bolígrafos de aleación de aluminio forjado (sin conexiones plásticas); hilos de cuerda reemplazables in situ (no se requieren herramientas especiales)_x000D_
_x000D_
GARANTIA_x000D_
_x000D_
Clasificación del material en relación a los años de garantía._x000D_
Garantía contra fallas estructurales debido a la corrosión, deterioro o defectos de fabricación._x000D_
15 AÑOS: Garantía limitada de todos los componentes de acero, rieles, bucles, tubos, peldaños y conectores de aluminio contra fallas estructurales debido a la corrosión, deterioro o defectos de fabricación._x000D_
5 AÑOS: Garantía limitada de las cuerdas de polietileno y componentes de goma contra fallas o defectos en los materiales o mano de obra estructural._x000D_
2 AÑOS: Garantía limitada contra errores debido a defectos de material para todas las partes móviles y los cojinetes._x000D_
2.- Cobertura de Garantía de piezas dañadas._x000D_
El fabricante garantiza por un año reemplazar las partes del producto o equipo que se encuentre defectuoso de forma gratuita. Aplicable solo si el producto es instalado según las instrucciones del fabricante._x000D_
3.- Daños resultantes de actos de vandalismo, uso anormal, instalación incorrecta, y la falta de mantenimiento no están cubiertos por las garantías anteriormente mencionadas._x000D_
Producto o equipo que no sea instalado de conformidad con el plan de distribución y / o las instrucciones de instalación proporcionadas por el fabricante_x000D_
Producto o equipo que no se ha mantenido e inspeccionado de conformidad con las instrucciones fabricante_x000D_
Producto o equipo que ha sido sometido a mal uso, negligencia o accidente que lo haya dañado._x000D_
Producto o equipo que ha sido objeto de adición, modificación, alteración, reparación o sustitución de partes y piezas por parte de personas que no sean del fabricante o designados del fabricante_x000D_
4.- Garantías No aplicables por desgaste, rotura, mal uso o vandalismo._x000D_
Estas garantías no incluyen alguno o todos de los siguientes problemas estéticos: Rasguños, abolladuras, desgaste normal, corrosión superficial en piezas metálicas, decoloración natural de superficies y de los colores, la decoloración provocada por terceros o fallas debido al mal uso o vandalismo._x000D_
5.- Garantía bajo condiciones costeras o cerca de cursos de agua _x000D_
La Instalación en contacto directo con agua salada o clorada: Si la instalación está en contacto directo con el agua clórica o agua marina y sujeto al rocío, cualquier reclamación por fallos de acabado o la corrosión de otros componentes no es aplicable a las garantías del fabricante antes mencionadas._x000D_
La instalación en áreas costeras: Las instalaciones que se encuentren a 220 metros desde la costa del mar requiere un mantenimiento adicional y tiene una cobertura limitada debido a defectos causados por corrosión. Estos productos sólo están cubiertos por la mitad del periodo de la garantía de un material estándar._x000D_
_x000D_
MANTENIMIENTO_x000D_
_x000D_
TRIMESTRAL_x000D_
Nos ayuda a reconocer los peligros obvios, consecuencia de actos de vandalismo, ó resultado de las condiciones meteorológicas. Se debe prestar especial atención a las piezas rotas o dañadas, la contaminación, vidrios rotos, residuos animales, etc._x000D_
La inspección semanal incluye sobre todo un control visual de todos los productos y sus componentes. La inspección debe concentrarse sobre todo en las piezas móviles y tienden a desgastarse. En áreas de juego especialmente frecuentadas deben realizarse inspecciones más detalladas._x000D_
Durante la visita se realizará un chequeo de rutina a los equipamientos, se realizarán ajustes necesarios y se hará el levantamiento y priorización de partes y componentes que requieren cambio o reparación. Las partes que no sean prioritarias serán programadas para reparación durante el mantenimiento anual. Las partes que requieran atención más inmediata, se informará oportunamente IDRD, para ser adquiridas y autorizadas, para su reemplazo._x000D_
• Tubos/postes estructurales: Revisión de tubos/postes si presentan algún daño externo o grietas_x000D_
• Nodos: Revisar si los nodos muestran algún daño externo y la existencia de la tapa de sellamiento_x000D_
• Cuerdas: Verifique el desgaste de la cubierta de hilo de poliamida en todos los tramos de las cuerdas. Inspeccione que no existan hilos de acero expuestos._x000D_
Se realiza tensión a los tramos de cuerda que se encuentran sueltos_x000D_
• Los sujetadores/conectores:_x000D_
Inspeccionar la resistencia de los conectores en todas las uniones de las cuerdas aceradas._x000D_
Revisión y cambio de tornillos y gomas menores._x000D_
ANUAL_x000D_
Se comprobarán los amarres y fijaciones de todas las piezas que conforman las redes, piezas de unión de plástico y metálicas, tornillos de fijación de cuerdas y desgaste en general de estas. Esto implica ajuste de piezas, retensado de cuerdas, reapriete en general, engrasado y recambio de piezas menores sometidas a desgaste como abrazaderas, nodos, tramos de cuerdas, topes (goma o plástico), etc. Cuando el daño sea mayor se procederá a la reposición total de la parte, previa autorización._x000D_
Revisar el cubrimiento de las cuerdas y el trenzado de las mismas, verificar si requiere cambio._x000D_
Abrir todos los nodos existentes en el juego y tensar cada una de las cuerdas._x000D_
Revisar estabilidad y calidad de las fundiciones De ser necesario, realizar cambio de piezas rotas. Si es necesario, quite la corrosión del tubo estructural y pinte el tubo con zinc inorgánico. Comprobar estabilidad y ajuste de tubos estructurales_x000D_
Revisión y cambio de tornillos y gomas menores._x000D_
• Reporte de Piezas Reemplazadas: Se llevará un reporte de las piezas reemplazadas en cumplimiento del mantenimiento básico contratado. En caso de existir partes no incluidas en el mantenimiento básico, se informará oportunamente IDRD, para ser adquiridas y autorizadas, para su reemplazo._x000D_
_x000D_
No incluye: Cambio de cuerdas por desgaste normal en sus fibras, cuerdas que hayan sido vandalizadas o cortadas de forma intencional, tapas o tapones ausentes por robo o pérdida, pintura de los elementos por desgaste rayones o graffitis, piezas móviles que requieran cambio por desgaste._x000D_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</si>
  <si>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de cuerdas estructura piramidal 5-12 años Cap: 15 niños H=2,50 m_x000D_
_x000D_
CARACTERISTICAS_x000D_
_x000D_
Capacidad:  10 - 15 niños_x000D_
Edad sugerida:  Mas de 5 años                                                                   _x000D_
Altura Crítica de Caída: 1,23 m_x000D_
Área de Seguridad: 5,6 m x 5,6 m_x000D_
Medidas por modulo (Largo, Ancho, Alto): 2,6 m x 2,6 m x 2,5 m_x000D_
Funciones lúdicas:  Encontrarse, Escalar, Trepar, Atravesar._x000D_
_x000D_
MATERIALES_x000D_
Estructura: Marco estructural de tubos de acero de Ø60,3 mm; terminación en base a pintura de zinc epóxico y pintura de terminación poliéster epóxica en polvo._x000D_
Nodos: Esferas conectoras de aluminio, Ø250mm; terminación en base a pintura de zinc epóxico y pintura de terminación poliéster epóxica en polvo; la red es tensada a las esferas con un sistema de tensión patentado ASTEM TT, asegurando que los conectores de la red no estén en contacto con el usuario por medio de tapas de ebonita de alta duración._x000D_
Cuerdas: Los cordones exteriores de la cuerda llevan un revestimiento de poliéster, lo que garantiza una resistencia a la abrasión y una durabilidad del color máximas. Nuestros cables de acero, fabricados según la EN 10264, están galvanizados y tienen una robustez de 1770N/mm2. Ø16mm._x000D_
Red espacial: Compuesta por cuerdas unidas con piezas de aluminio fundido._x000D_
Los puntos de cruce U-Rope están localizados con nudos de aleación de aluminio forjados y duraderos (sin conexiones plásticas); hilos de cable reemplazables in situ (no se requieren herramientas especiales)"_x000D_
_x000D_
GARANTIA_x000D_
_x000D_
Clasificación del material en relación a los años de garantía._x000D_
Garantía contra fallas estructurales debido a la corrosión, deterioro o defectos de fabricación._x000D_
15 AÑOS: Garantía limitada de todos los componentes de acero, rieles, bucles, tubos, peldaños y conectores de aluminio contra fallas estructurales debido a la corrosión, deterioro o defectos de fabricación._x000D_
5 AÑOS: Garantía limitada de las cuerdas de polietileno y componentes de goma contra fallas o defectos en los materiales o mano de obra estructural._x000D_
2 AÑOS: Garantía limitada contra errores debido a defectos de material para todas las partes móviles y los cojinetes._x000D_
2.- Cobertura de Garantía de piezas dañadas._x000D_
El fabricante garantiza por un año reemplazar las partes del producto o equipo que se encuentre defectuoso de forma gratuita. Aplicable solo si el producto es instalado según las instrucciones del fabricante._x000D_
3.- Daños resultantes de actos de vandalismo, uso anormal, instalación incorrecta, y la falta de mantenimiento no están cubiertos por las garantías anteriormente mencionadas._x000D_
Producto o equipo que no sea instalado de conformidad con el plan de distribución y / o las instrucciones de instalación proporcionadas por el fabricante_x000D_
Producto o equipo que no se ha mantenido e inspeccionado de conformidad con las instrucciones fabricante_x000D_
Producto o equipo que ha sido sometido a mal uso, negligencia o accidente que lo haya dañado._x000D_
Producto o equipo que ha sido objeto de adición, modificación, alteración, reparación o sustitución de partes y piezas por parte de personas que no sean del fabricante o designados del fabricante_x000D_
4.- Garantías No aplicables por desgaste, rotura, mal uso o vandalismo._x000D_
Estas garantías no incluyen alguno o todos de los siguientes problemas estéticos: Rasguños, abolladuras, desgaste normal, corrosión superficial en piezas metálicas, decoloración natural de superficies y de los colores, la decoloración provocada por terceros o fallas debido al mal uso o vandalismo._x000D_
5.- Garantía bajo condiciones costeras o cerca de cursos de agua _x000D_
La Instalación en contacto directo con agua salada o clorada: Si la instalación está en contacto directo con el agua clórica o agua marina y sujeto al rocío, cualquier reclamación por fallos de acabado o la corrosión de otros componentes no es aplicable a las garantías del fabricante antes mencionadas._x000D_
La instalación en áreas costeras: Las instalaciones que se encuentren a 220 metros desde la costa del mar requiere un mantenimiento adicional y tiene una cobertura limitada debido a defectos causados por corrosión. Estos productos sólo están cubiertos por la mitad del periodo de la garantía de un material estándar._x000D_
_x000D_
MANTENIMIENTO_x000D_
_x000D_
TRIMESTRAL_x000D_
Nos ayuda a reconocer los peligros obvios, consecuencia de actos de vandalismo, ó resultado de las condiciones meteorológicas. Se debe prestar especial atención a las piezas rotas o dañadas, la contaminación, vidrios rotos, residuos animales, etc._x000D_
La inspección semanal incluye sobre todo un control visual de todos los productos y sus componentes. La inspección debe concentrarse sobre todo en las piezas móviles y tienden a desgastarse. En áreas de juego especialmente frecuentadas deben realizarse inspecciones más detalladas._x000D_
Durante la visita se realizará un chequeo de rutina a los equipamientos, se realizarán ajustes necesarios y se hará el levantamiento y priorización de partes y componentes que requieren cambio o reparación. Las partes que no sean prioritarias serán programadas para reparación durante el mantenimiento anual. Las partes que requieran atención más inmediata  se informará oportunamente IDRD, para ser adquiridas y autorizadas, para su reemplazo._x000D_
• Tubos/postes estructurales: Revisión de tubos/postes si presentan algún daño externo o grietas_x000D_
• Nodos: Revisar si los nodos muestran algún daño externo y la existencia de la tapa de sellamiento_x000D_
• Cuerdas: Verifique el desgaste de la cubierta de hilo de poliamida en todos los tramos de las cuerdas. Inspeccione que no existan hilos de acero expuestos._x000D_
Se realiza tensión a los tramos de cuerda que se encuentran sueltos_x000D_
• Los sujetadores/conectores:_x000D_
Inspeccionar la resistencia de los conectores en todas las uniones de las cuerdas aceradas._x000D_
Revisión y cambio de tornillos y gomas menores._x000D_
ANUAL_x000D_
Se comprobarán los amarres y fijaciones de todas las piezas que conforman las redes, piezas de unión de plástico y metálicas, tornillos de fijación de cuerdas y desgaste en general de estas. Esto implica ajuste de piezas, retensado de cuerdas, reapriete en general, engrasado y recambio de piezas menores sometidas a desgaste como abrazaderas, nodos, tramos de cuerdas, topes (goma o plástico), etc. Cuando el daño sea mayor se procederá  se informará oportunamente IDRD, para ser adquiridas y autorizadas, para su reemplazo._x000D_
Revisar el cubrimiento de las cuerdas y el trenzado de las mismas, verificar si requiere cambio._x000D_
Abrir todos los nodos existentes en el juego y tensar cada una de las cuerdas._x000D_
Revisar estabilidad y calidad de las fundiciones De ser necesario, realizar cambio de piezas rotas. Si es necesario, quite la corrosión del tubo estructural y pinte el tubo con zinc inorgánico. Comprobar estabilidad y ajuste de tubos estructurales_x000D_
Revisión y cambio de tornillos y gomas menores._x000D_
• Reporte de Piezas Reemplazadas: Se llevará un reporte de las piezas reemplazadas en cumplimiento del mantenimiento básico contratado. En caso de existir partes no incluidas en el mantenimiento básico,  se informará oportunamente IDRD, para ser adquiridas y autorizadas, para su reemplazo._x000D_
No incluye: Cambio de cuerdas por desgaste normal en sus fibras, cuerdas que hayan sido vandalizadas o cortadas de forma intencional, tapas o tapones ausentes por robo o pérdida, pintura de los elementos por desgaste rayones o graffitis, piezas móviles que requieran cambio por desgaste._x000D_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</si>
  <si>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Casa rodadero red manipular 2-6 años Cap:11 niños_x000D_
_x000D_
CARACTERISTICAS_x000D_
_x000D_
Capacidad: 11 niños_x000D_
Edad sugerida: 2 a 6 años                                                                   _x000D_
Altura Crítica de Caída: 1.07 m_x000D_
Área de Seguridad:  6.29 m x 6.16 m_x000D_
Medidas por modulo (Largo, Ancho, Alto) 3.16 m x 2,79 m x 2,45 m_x000D_
Funciones lúdicas: Deslizarse, Encontrarse, Escalar, Trepar, Imaginar._x000D_
_x000D_
MATERIALES_x000D_
_x000D_
Paneles: Paneles de polietileno de alta densidad de 20 mm y tablero contrachapado antideslizante de 21 mm._x000D_
Postes: Madera de pino escandinavo tratada en autoclave, clase de riesgo IV._x000D_
Pintura: 5 en los cantos de esmalte poliuretano texturado exento de plomo y con alta resistencia a la meteorización._x000D_
Piezas de plástico: Polietileno, polipropileno y poliamida._x000D_
Piezas metálicas: Acero S-235, AISI-304 y aluminio anodizado EN AW-6063_x000D_
Tornillería: Acero calidad 8.8 DIN267, AISI-304._x000D_
Cuerdas: De multifilamento trenzada y recubierta de polipropileno._x000D_
_x000D_
GARANTIAS_x000D_
_x000D_
15 años en fallos debidos a defectos de producción o descomposición de paneles de HDPE y HPL. Estos paneles presentan máxima estabilidad a la radiación ultravioleta, aunque con el paso del tiempo podrían matizar su coloración ligeramente._x000D_
10 años contra podredumbres en la madera, y fallos estructurales de los juegos debido a un defecto del material o tara de fabricación sobre:_x000D_
Postes galvanizados_x000D_
Piezas de aluminio anodizado_x000D_
Postes, barras y piezas en acero inoxidable_x000D_
10 años de suministro de todas las piezas de repuesto de los juegos a partir de la fecha de venta._x000D_
5 años en rotura de muelles, en el lacado de postes metálicos cincados, paneles contrachapados lacados, tornillería y piezas de plástico moldeadas (excepto sistemas móviles o mecánicos)_x000D_
3 años en cuerdas de trepa y contra todo defecto o vicio de fabricación del resto de componentes de los equipos._x000D_
La garantía no cubre uso y desgaste habitual; ni los daños ocasionados por vandalismo y uso indebido de los equipos._x000D_
_x000D_
El alcance del mantenimiento contempla inspección visual, Revisión y cambio de tornillos, engrasado y recambio de piezas menores._x000D_
_x000D_
PLAN DE MANTENIMIENTO:_x000D_
_x000D_
TRIMESTRAL_x000D_
_x000D_
Comprobar de forma visual el estado general del juego, asegurando que no haya roturas o desperfectos peligrosos para los usuarios._x000D_
Verificar que la red está tensada y sin desfilamentos. Comprobar la chapa inox de deslizamiento que no presente abolladuras ni separaciones con los laterales de contrachapado._x000D_
Comprobar que los suelos de las torres, y la cantonera de tobogán no presente roturas o desperfectos. Comprobar que los paneles de polietileno no presenten rozaduras o rayaduras peligrosas. Asegurar que las barras de seguridad están todas y en su sitio. Eliminar la posible aparición de astillas en los largueros, postes y complementos de madera. Asegurar que la estabilidad estructural del juego sea la misma del primer día. Verificar el estado de toda la tornillería y sus protecciones. Verificar los tapones de los postes._x000D_
_x000D_
ANUALMENTE_x000D_
_x000D_
Asegurar que no haya deformaciones en el polietileno. Analizar y asegurar que los largueros, postes y complementos de madera, no presenten defectos estructurales o que no hayan ladeado. Comprobar todas las cimentaciones._x000D_
_x000D_
OBSERVACIONES_x000D_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</si>
  <si>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Torres Red Muro Escalar Rodadero 4-14 años Cap:18 niños_x000D_
_x000D_
CARACTERISTICAS_x000D_
Capacidad: 18 niños_x000D_
Edad sugerida: 4 a 14 años                                                                   _x000D_
Altura Crítica de Caída:  2.77 m_x000D_
Área de Seguridad:  51.6 m2_x000D_
Medidas  por modulo (Largo, Ancho, Alto) 4.81 m x 4.54 m x 3.88 m_x000D_
Funciones ludicas: Deslizarse, Encontrarse, Escalar, Trepar_x000D_
_x000D_
MATERIAL_x000D_
_x000D_
Paneles: Paneles de polietileno de alta densidad de 20 mm, polietileno alta densidad bicolor de 19 mm y tablero contrachapado antideslizante de 21 mm.
Postes: Madera de pino escandinavo tratada en autoclave, clase de riesgo IV.
Pintura: 5 en los cantos de esmalte poliuretano texturado exento de plomo y con alta resistencia a la meteorización.
Piezas de plástico: Polietileno, polipropileno y poliamida.
Piezas metálicas: Acero S-235, AISI-304 y aluminio anodizado EN AW-6063
Tornillería: Acero calidad 8.8 DIN267, AISI-304 ó AISI-316.
"_x000D_
"Garantías:
15 años en fallos debidos a defectos de producción o descomposición de paneles de HDPE y HPL. Estos paneles presentan máxima estabilidad a la radiación
ultravioleta, aunque con el paso del tiempo podrían matizar su coloración ligeramente.
15 años en postes y piezas galvanizadas, aluminio lacado y anodizado, y
acero inoxidable (*).
15 años de suministro de todas las piezas de repuesto de los juegos a partir de la fecha de venta.
10 años contra podredumbres en la madera, fallos estructurales o de
fabricación.
5 años en rotura de muelles, en el lacado de postes metálicos cincados, paneles contrachapados lacados, tornillería y piezas de plástico moldeadas (excepto sistemas móviles o mecánicos)
5 años en cuerdas de trepa y contra todo defecto de fabricación o estructural.
2 años para el resto de componentes de los equipos._x000D_
_x000D_
GARANTIAS_x000D_
_x000D_
15 años en fallos debidos a defectos de producción o descomposición de paneles de HDPE y HPL. Estos paneles presentan máxima estabilidad a la radiación ultravioleta, aunque con el paso del tiempo podrían matizar su coloración ligeramente._x000D_
10 años contra podredumbres en la madera, y fallos estructurales de los juegos debido a un defecto del material o tara de fabricación sobre:_x000D_
Postes galvanizados_x000D_
Piezas de aluminio anodizado_x000D_
Postes, barras y piezas en acero inoxidable_x000D_
10 años de suministro de todas las piezas de repuesto de los juegos a partir de la fecha de venta._x000D_
5 años en rotura de muelles, en el lacado de postes metálicos cincados, paneles contrachapados lacados, tornillería y piezas de plástico moldeadas (excepto sistemas móviles o mecánicos)_x000D_
3 años en cuerdas de trepa y contra todo defecto o vicio de fabricación del resto de componentes de los equipos._x000D_
La garantía no cubre uso y desgaste habitual; ni los daños ocasionados por vandalismo y uso indebido de los equipos._x000D_
_x000D_
El alcance del mantenimiento contempla inspección visual, Revisión y cambio de tornillos, engrasado y recambio de piezas menores._x000D_
_x000D_
PLAN DE MANTENIMIENTO:_x000D_
TRIMESTRAL_x000D_
Comprobar de forma visual el estado general del juego, asegurando que no haya roturas o desperfectos peligrosos para los usuarios._x000D_
Verificar que la red está tensada y sin desfilamentos. Comprobar la chapa inox de deslizamiento que no presente abolladuras ni separaciones con los laterales de contrachapado._x000D_
Comprobar que los suelos de las torres, y la cantonera de tobogán no presente roturas o desperfectos. Comprobar que los paneles de polietileno no presenten rozaduras o rayaduras peligrosas. Asegurar que las barras de seguridad están todas y en su sitio. Eliminar la posible aparición de astillas en los largueros, postes y complementos de madera. Asegurar que la estabilidad estructural del juego sea la misma del primer día. Verificar el estado de toda la tornillería y sus protecciones. Verificar los tapones de los postes._x000D_
_x000D_
ANUALMENTE_x000D_
_x000D_
Asegurar que no haya deformaciones en el polietileno. Analizar y asegurar que los largueros, postes y complementos de madera, no presenten defectos estructurales o que no hayan ladeado. Comprobar todas las cimentaciones._x000D_
_x000D_
OBSERVACIONES_x000D_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</si>
  <si>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Separador de carril de 50 metros de largo, caracteristicas del  flotador de 6” (15 Cm, de diametro por 3.86” (9.8 Cm)), de largo en material plastico, tiene camara de flotación individual y seis aletas. Garantia de dos (2) años en defectos de fabrica. Cumplen NORMA FINA.  Material plastico, NO RECICLADO.</t>
  </si>
  <si>
    <t>Separador de carril de 25 metros de largo, caracteristicas del  flotador de 4.5” (10 Cm, de diametro por 3.86” (9.8 Cm)), de largo en material plastico, tiene camara de flotación individual y seis aletas. Garantia de dos (2) años en defectos de fabrica. Cumplen NORMA FINA. Material plastico, NO RECICLADO.</t>
  </si>
  <si>
    <t>ESTRUCTURA METALICA EN TUBO CUADRADO DE 3/4" CAL.18 (C.R.) PINTURA ELECTROSTÁTICA (MARCO 50X100CM) PATAS H=1.80M . INCLUYE TRANSPORTE AL SITIO.</t>
  </si>
  <si>
    <t>ADV COUPLING UNIÓN 12 ".</t>
  </si>
  <si>
    <t>Juego cuerdas poliedro 5-12 años Cap: 40 niños H=4.5_x000D_
_x000D_
CARACTERISTICAS_x000D_
_x000D_
Capacidad: 40 Niños_x000D_
Edad sugerida: 5-12 Años                                        _x000D_
Altura Crítica de Caída: 1.84 m _x000D_
Área de Seguridad: 72,21 m2_x000D_
Medidas por modulo (Largo, Ancho, Alto): 5.4 x 5.4 x 4.5 m_x000D_
Funciones lúdicas: Deslizarse, encontrarse, Manipular, Incluyente, atravesar.  _x000D_
_x000D_
MATERIALES_x000D_
_x000D_
Estructura de tubo: Frameworx-steel, diámetro 60,3 mm (2 3/8 "), tratamiento anticorrosión y acabado de color: chorro de arena y proceso de zinc-epoxi-poliéster sin solvente._x000D_
Nodos: conectores de bola de aluminio Frameworx; Diámetro de 250 mm (9 -13/16 "); tratamiento anticorrosión y acabado del color: pulido con arena, sin solvente, proceso de zinc-epoxi-poliéster;_x000D_
Cuerdas: Cuerdas redondas de cuerda en U con alambres galvanizados y cubiertos: cordones externos con fibra de poliéster no abrasiva resistente a los rayos UV (sin polipropileno); cuerda de 16 mm de diámetro (5/8)_x000D_
Red espacial: puntos de cruce de cuerda están localizados con anillos de hoja de trébol de aleación de aluminio forjados y duraderos y bolígrafos de aleación de aluminio forjado (sin conexiones plásticas); in situó cordones de cable reemplazables (no se requieren herramientas especiales)_x000D_
_x000D_
GARANTIAS_x000D_
_x000D_
Clasificación del material en relación a los años de garantía._x000D_
Garantía contra fallas estructurales debido a la corrosión, deterioro o defectos de fabricación._x000D_
15 AÑOS: Garantía limitada de todos los componentes de acero, rieles, bucles, tubos, peldaños y conectores de aluminio contra fallas estructurales debido a la corrosión, deterioro o defectos de fabricación._x000D_
5 AÑOS: Garantía limitada de las cuerdas de polietileno y componentes de goma contra fallas o defectos en los materiales o mano de obra estructural._x000D_
2 AÑOS: Garantía limitada contra errores debido a defectos de material para todas las partes móviles y los cojinetes._x000D_
2.- Cobertura de Garantía de piezas dañadas._x000D_
El fabricante garantiza por un año reemplazar las partes del producto o equipo que se encuentre defectuoso de forma gratuita. Aplicable solo si el producto es instalado según las instrucciones del fabricante._x000D_
3.- Daños resultantes de actos de vandalismo, uso anormal, instalación incorrecta, y la falta de mantenimiento no están cubiertos por las garantías anteriormente mencionadas._x000D_
Producto o equipo que no sea instalado de conformidad con el plan de distribución y / o las instrucciones de instalación proporcionadas por el fabricante_x000D_
Producto o equipo que no se ha mantenido e inspeccionado de conformidad con las instrucciones fabricante_x000D_
Producto o equipo que ha sido sometido a mal uso, negligencia o accidente que lo haya dañado._x000D_
Producto o equipo que ha sido objeto de adición, modificación, alteración, reparación o sustitución de partes y piezas por parte de personas que no sean del fabricante o designados del fabricante_x000D_
4.- Garantías No aplicables por desgaste, rotura, mal uso o vandalismo._x000D_
Estas garantías no incluyen alguno o todos de los siguientes problemas estéticos: Rasguños, abolladuras, desgaste normal, corrosión superficial en piezas metálicas, decoloración natural de superficies y de los colores, la decoloración provocada por terceros o fallas debido al mal uso o vandalismo._x000D_
5.- Garantía bajo condiciones costeras o cerca de cursos de agua _x000D_
La Instalación en contacto directo con agua salada o clorada: Si la instalación está en contacto directo con el agua clórica o agua marina y sujeto al rocío, cualquier reclamación por fallos de acabado o la corrosión de otros componentes no es aplicable a las garantías del fabricante antes mencionadas._x000D_
La instalación en áreas costeras: Las instalaciones que se encuentren a 220 metros desde la costa del mar requiere un mantenimiento adicional y tiene una cobertura limitada debido a defectos causados por corrosión. Estos productos sólo están cubiertos por la mitad del periodo de la garantía de un material estándar._x000D_
_x000D_
MANTENIMIENTO_x000D_
_x000D_
TRIMESTRAL_x000D_
Nos ayuda a reconocer los peligros obvios, consecuencia de actos de vandalismo, ó resultado de las condiciones meteorológicas. Se debe prestar especial atención a las piezas rotas o dañadas, la contaminación, vidrios rotos, residuos animales, etc._x000D_
La inspección semanal incluye sobre todo un control visual de todos los productos y sus componentes. La inspección debe concentrarse sobre todo en las piezas móviles y tienden a desgastarse. En áreas de juego especialmente frecuentadas deben realizarse inspecciones más detalladas._x000D_
Durante la visita se realizará un chequeo de rutina a los equipamientos, se realizarán ajustes necesarios y se hará el levantamiento y priorización de partes y componentes que requieren cambio o reparación. Las partes que no sean prioritarias serán programadas para reparación durante el mantenimiento anual. Las partes que requieran atención más inmediata serán reemplazadas dentro de la siguiente visita. _x000D_
• Tubos/postes estructurales: Revisión de tubos/postes si presentan algún daño externo o grietas_x000D_
• Nodos: Revisar si los nodos muestran algún daño externo y la existencia de la tapa de sellamiento_x000D_
• Cuerdas: Verifique el desgaste de la cubierta de hilo de poliamida en todos los tramos de las cuerdas. Inspeccione que no existan hilos de acero expuestos._x000D_
Se realiza tensión a los tramos de cuerda que se encuentran sueltos_x000D_
• Los sujetadores/conectores:_x000D_
Inspeccionar la resistencia de los conectores en todas las uniones de las cuerdas aceradas._x000D_
Revisión y cambio de tornillos y gomas menores._x000D_
ANUAL_x000D_
Se comprobarán los amarres y fijaciones de todas las piezas que conforman las redes, piezas de unión de plástico y metálicas, tornillos de fijación de cuerdas y desgaste en general de estas. Esto implica ajuste de piezas, retensado de cuerdas, reapriete en general, engrasado y recambio de piezas menores sometidas a desgaste como abrazaderas, nodos, tramos de cuerdas, topes (goma o plástico), etc. Cuando el daño sea mayor se procederá a la reposición total de la parte, previa autorización._x000D_
Revisar el cubrimiento de las cuerdas y el trenzado de las mismas, verificar si requiere cambio._x000D_
Abrir todos los nodos existentes en el juego y tensar cada una de las cuerdas._x000D_
Revisar estabilidad y calidad de las fundiciones De ser necesario, realizar cambio de piezas rotas. Si es necesario, quite la corrosión del tubo estructural y pinte el tubo con zinc inorgánico. Comprobar estabilidad y ajuste de tubos estructurales._x000D_
Revisión y cambio de tornillos y gomas menores._x000D_
• Reporte de Piezas Reemplazadas: Se llevará un reporte de las piezas reemplazadas en cumplimiento del mantenimiento básico contratado. En caso de existir partes no incluidas en el mantenimiento básico, se informara oportuanamente IDRD, para ser adquiridas y autorizadas, para su reemplazo._x000D_
No incluye: Cambio de cuerdas por desgaste normal en sus fibras, cuerdas que hayan sido vandalizadas o cortadas de forma intencional, tapas o tapones ausentes por robo o pérdida, pintura de los elementos por desgaste rayones o graffitis, piezas móviles que requieran cambio por desgaste._x000D_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</si>
  <si>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JJuego de circuito Red, Muro, Escalar, Rodadero 2-12 años Cap: 25 Niños_x000D_
_x000D_
CARACTERISTICAS_x000D_
_x000D_
Capacidad: 25 niños_x000D_
Edad sugerida: Mas 2 años                                                                   _x000D_
Altura Crítica de Caída:  1,80 m_x000D_
Área de Seguridad: 8,79 m x 7,1 m_x000D_
Medidas por modulo (Largo, Ancho, Alto) : 6,00 m x 3,80 m x 2,70 m_x000D_
Funciones lúdicas: Escalar, Imaginar, Deslizarse, Encontrarse, Descansar, manipular, ocultarse, estimulación sonora, estimulación táctil, estimulación visual, Trepar._x000D_
_x000D_
MATERIALES_x000D_
Los tableros coloreados están elaborados a partir de un material HPL compacto de 13 mm de espesor. Material robusto, presenta una excelente resistencia contra las inclemencias del tiempo y al vandalismo. Los tableros se elaboran a partir de un material compacto (HPL) de 12,5 mm de espesor con estructura antideslizante. Están reforzados mediante soportes de acero galvanizado, de 40 mm de Ø, situados en la parte inferior de las plataformas. Las superficies inclinadas y los peldaños están elaborados con paneles de HPL de 12,5 mm de espesor, con relieve antideslizante. Los tubos son de acero inoxidable de 40 mm de Ø y 2 mm de espesor, garantizando la longevidad y la estética del juego a lo largo de los años. Las piezas de unión están moldeadas en poliamida cargada, no tóxicas, no inflamables, resistentes a los choques y a los rayos ultravioletas, garantizando la robustez del juego y la resistencia frente al vandalismo. Las cuerdas se elaboran con cable de acero galvanizado recubierto de polipropileno. Las esferas en poliamida inyectada garantizan la unión y el mantenimiento de las cuerdas. Las superficies deslizantes “Kayak” son de polietileno rotomoldeado. Las esferas del ábaco son de policloruro de vinilo flexible roto moldeado. Las tomas de escalada están en polipropileno. No son tóxicas, ni inflamables y tienen una gran resistencia frente a golpes y rayos UV. La tornillería es de acero inoxidable y está protegida por cápsulas anti vandalismo._x000D_
_x000D_
GARANTIAS:_x000D_
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Verificar condiciones de cimentación, según ficha técnica y condiciones del terreno). Para mayor información ver ficha técnica, manual de mantenimiento y de instalación del fabricante. Incluye suministro, transporte e instalación sin la obra civil._x000D_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MENSUAL_x000D_
Rutina visual de inspección para identificar riesgos debido a actos vandálicos o por condiciones especifica del clima._x000D_
Asegurarse que todos los anclajes estén fijos_x000D_
Revisar si faltan piezas o si hay piezas partidas_x000D_
Revisar si las tapas de seguridad están en su puesto_x000D_
CADA TRES MESES_x000D_
Revisión funcional del juego para asegurarse que el equipo este funcionado correctamente._x000D_
Revisar todos los anclajes._x000D_
Revisar la estabilidad del juego._x000D_
Inspeccionar los niveles de desgaste en pisos, barras, cuerdas y cadenas._x000D_
CADA AÑO_x000D_
Revisar todos los sistemas de anclajes._x000D_
Limpiar a fondo_x000D_
Revisar la estructura de soporte._x000D_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</si>
  <si>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carrusel 5-12 años Cap: 8 niños_x000D_
_x000D_
CARACTERISTICAS_x000D_
_x000D_
Capacidad:  8 niños_x000D_
Edad sugerida:  5 a 12 años                                                                   _x000D_
Altura Crítica de Caída: 1 m_x000D_
Área de Seguridad: 27 m2. Diámetro 5,9 m_x000D_
Medidas por modulo (Largo, Ancho, Alto): Diámetro 1,8 m Sección circular_x000D_
Funciones lúdicas: Encontrarse, girar. _x000D_
_x000D_
MATERIALES_x000D_
_x000D_
Plástico rotomoldeado, estructura en acero con pintura electrostática.  _x000D_
Estructura de acero tubular de 25 mm, carcasa de resorte de metal galvanizado en caliente y figuras de 15 mm y 18 mm HPL. Bobina de acero de muelle. Todas las partes metálicas son lacadas en polvo. Asiento hecho de Microporous espuma de poliuretano Klimp y Klump hechos de PE rotatoriamente moldeados, tubos de aluminio de 25 mm con tapones de plástico."_x000D_
_x000D_
GARANTIA _x000D_
_x000D_
25 años: contra fallas debidas a defectos de materiales o producción en componentes estructurales de acero y componentes de acero inoxidable (por ejemplo, deslizadores). • 20 años: contra fallas debidas a defectos de materiales o producción en componentes de HPL y paneles de HDPE. • 15 años: contra fallas debidas a pudrición severa en postes de madera blanda de ingeniería estructural o madera dura modificada, y contra fallas debidas a defectos de producción en acero estructural para componentes de juego altamente dinámicos • 10 años: contra fallas debidas a defectos de fabricación o materiales en maderas blandas de ingeniería no estructural y en todas las partes de acero y metal galvanizado y otras partes no pintadas; contra el fracaso debido a la pudrición severa en Robinia. • 5 años: contra fallas debidas a defectos de materiales o producción en resortes, partes metálicas pintadas (que constituyen corrosión significativa), construcciones de plástico y redes. • 2 años: contra fallas debidas a defectos de materiales o producción de piezas móviles, incluidas partes de caucho (por ejemplo, asientos abatibles, baldosas de caucho), madera contrachapada y para todos los demás productos en general._x000D_
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se presentarán informes respectivos y se llevará la trazabilidad con un software especializado para mantenimiento.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</si>
  <si>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de circuito Red, Muro, Escalar, Rodadero, plataforma 2-12 años Cap: 30 Niños_x000D_
_x000D_
CARACTERISTICAS_x000D_
Capacidad:  30 niños_x000D_
Edad sugerida:  Mas de 2 años                                                                   _x000D_
Altura Crítica de Caída:  1,80 m_x000D_
Área de Seguridad: 8,88 m x 8,33 m_x000D_
Medidas por modulo (Largo, Ancho, Alto): 5,20 m x 4,80 m x 3,00 m_x000D_
Funciones lúdicas: Escalar, Imaginar, Deslizarse, Encontrarse, Descansar, manipular, ocultarse, Refugiarse, Reflexionar, Trepar, Atravesar._x000D_
_x000D_
MATERIALES_x000D_
Los tableros coloreados están elaborados a partir de un material HPL compacto de 13 mm de espesor. Material robusto, presenta una excelente resistencia contra las inclemencias del tiempo y al vandalismo. Los tableros y el muro de escalada se elaboran a partir de un material compacto (HPL) de 12,5 mm de espesor con estructura antideslizante. Los tubos son de acero inoxidable de 40 mm de Ø y 2 mm de espesor, garantizando la longevidad y la estética del juego a lo largo de los años. Las piezas de unión están moldeadas en poliamida cargada, no tóxicas, no inflamables, resistentes a los choques y a los rayos ultravioletas, garantizando la robustez del juego y la resistencia frente al vandalismo. Los postes, de 125 mm de diámetro, son de acero galvanizado lacado garantizando la longevidad y la robustez de los juegos. Los cabezales son de poliamida inyectada. Los peldaños de la escalera son de chapa de aluminio estriada, garantizando la robustez y la longevidad del conjunto. La superficie deslizante del tobogán es de acero inoxidable de 2 mm de espesor, curvados, ondulados y moldeados en una sola pieza. Las cuerdas se elaboran con cable de acero galvanizado recubierto de polipropileno. Las esferas en poliamida inyectada garantizan la unión y el mantenimiento de las cuerdas. Las tomas de escalada están en polipropileno. No son tóxicas, ni inflamables y tienen una gran resistencia frente a golpes y rayos UV. La tornillería es de acero inoxidable y está protegida por cápsulas antivandalismo._x000D_
_x000D_
MATERIALES:_x000D_
_x000D_
1- Los tableros coloreados están elaborados a partir de un material HPL compacto de 13 mm de espesor._x000D_
Material robusto, presenta una excelente resistencia contra las inclemencias del tiempo y al vandalismo._x000D_
2- Los tableros se elaboran a partir de un material compacto (HPL) de 12,5 mm de espesor con estructura antideslizante._x000D_
Están reforzados mediante soportes de acero galvanizado, situados en el la parte inferior de las plataformas._x000D_
4- Las superficies inclinadas y los peldaños están elaborados con paneles de HPL de 12,5 mm de espesor, con relieve antideslizante._x000D_
5- Los tubos son de acero inoxidable de Ø 40 mm, garantizando la longevidad y la estética del juego al cabo de los años._x000D_
6- Las piezas de unión están moldeadas en poliamida cargada, no tóxicas, no inflamables, resistentes a los choques y a los rayos ultravioletas, garantizando la robustez del juego y la resistencia frente al vandalismo._x000D_
6- Las cuerdas, de 16 mm de diámetro, se elaboran con cable de acero galvanizado recubierto de poliéster._x000D_
Las esferas en poliamida inyectada garantizan la unión y el mantenimiento de las cuerdas._x000D_
7- Las superficies deslizantes 'Kayak' son de polietileno rotomoldeado._x000D_
8- Las esferas del ábaco son de policloruro de vinilo flexible roto moldeado._x000D_
9- Las piezas de plastico son de poliamida inyectada._x000D_
10-Las tomas de escalada están en polipropileno. No son tóxicas, ni inflamables y tienen_x000D_
una gran resistencia frente a golpes y rayos UV._x000D_
11-La tornillería en acero inoxidable está protegida por cápsulas anti vandalismo en_x000D_
_x000D_
_x000D_
GARANTIAS:_x000D_
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Verificar condiciones de cimentación, según ficha técnica y condiciones del terreno). Para mayor información ver ficha técnica, manual de mantenimiento y de instalación del fabricante. Incluye suministro, transporte e instalación sin la obra civil._x000D_
_x000D_
MANTENIMIENTO_x000D_
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 a actos vandálicos o por condiciones especifica del clima._x000D_
Asegurarse que todos los anclajes estén fijos_x000D_
Revisar si faltan piezas o si hay piezas partidas_x000D_
Revisar si las tapas de seguridad están en su puesto_x000D_
CADA TRES MESES_x000D_
Revisión funcional del juego para asegurarse que el equipo este funcionado correctamente._x000D_
Revisar todos los anclajes._x000D_
Revisar la estabilidad del juego._x000D_
Inspeccionar los niveles de desgaste en pisos, barras, cuerdas y cadenas._x000D_
CADA AÑO_x000D_
Revisar todos los sistemas de anclajes._x000D_
Limpiar a fondo_x000D_
Revisar la estructura de soporte._x000D_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</si>
  <si>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Muelle Balancín Séxtuple 5-12 años Cap:6 niños_x000D_
_x000D_
CARACTERISTICAS_x000D_
Edad sugerida: 5-12 años_x000D_
Capacidad: 16 niños_x000D_
Área de Seguridad: 22 m2_x000D_
Medidas: (Largo, Ancho, Alto) 2.9 m x 1.4 m x 2.0 m_x000D_
Altura Crítica de Caída: 0.9 m_x000D_
_x000D_
Materiales y Contenido: _x000D_
_x000D_
• 9 paneles laterales HPL_x000D_
• 2 banderas HPL_x000D_
• 1 volante HPL_x000D_
• 4 muelles helicoidales de acero_x000D_
• 4 amortiguadores_x000D_
• Estructura en Galvanizado y / o_x000D_
Pintura recubierta de Polyester._x000D_
_x000D_
Composición especifica de material_x000D_
_x000D_
_x000D_
Material 	                                 kg 			 %_x000D_
Acero inoxidable		0.04		0.01	_x000D_
Zink (electrogalvanizado)	0.0872		0.01_x000D_
Poliamida (PA)			0.339		0.05_x000D_
Aluminio			0.7015		0.1_x000D_
Polietileno (PE)		1.7186		0.24_x000D_
Zink (galvanizado en caliente)	4.0813		0.58_x000D_
Termoplásticos reciclados	40.31		5.69_x000D_
Caucho				77.1842		10.9_x000D_
HPL				100.65		14.21_x000D_
Acero				224.114		31.64_x000D_
Hormigón			259.2		36.59_x000D_
					708.4 kg		100%	_x000D_
_x000D_
_x000D_
GARANTIAS:_x000D_
25 años: contra fallas debidas a defectos de materiales o producción en componentes estructurales de acero y componentes de acero inoxidable (por ejemplo, deslizadores). _x000D_
20 años: contra fallas debidas a defectos de materiales o producción en componentes de HPL y paneles de HDPE. _x000D_
15 años: contra fallas debidas a pudrición severa en postes de madera blanda de ingeniería estructural o madera dura modificada, y contra fallas debidas a defectos de producción en acero estructural para componentes de juego altamente dinámicos _x000D_
10 años: contra fallas debidas a defectos de fabricación o materiales en maderas blandas de ingeniería no estructural y en todas las partes de acero y metal galvanizado y otras partes no pintadas; contra el fracaso debido a la pudrición severa._x000D_
5 años: contra fallas debidas a defectos de materiales o producción en resortes, partes metálicas pintadas (que constituyen corrosión significativa), construcciones de plástico y redes. _x000D_
2 años: contra fallas debidas a defectos de materiales o producción de piezas móviles, incluidas partes de caucho (por ejemplo, asientos abatibles, baldosas de caucho), madera contrachapada y para todos los demás productos en general._x000D_
_x000D_
 Los precios incluyen transporten e instalación de los juegos en el lugar indicado._x000D_
• No incluye excavaciones ni obras civiles como dados o placas o las relacionadas con la adecuación del terreno._x000D_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</si>
  <si>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Funcion Multiple Rodadero Red Muro 3-12 Año Cap:15  Niños_x000D_
_x000D_
CARACTERISTICAS_x000D_
Capacidad:  15 niños_x000D_
Edad sugerida:  Mas de 3  años                                                                   _x000D_
Altura Crítica de Caída: 1,80  m_x000D_
Área de Seguridad: 7,00 m x 5,81 m_x000D_
Medidas  por modulo (Largo, Ancho, Alto): 3,48 m X 2,38 m X 2,92 m_x000D_
Funciones ludicas: Deslizarse, Encontrarse, descansar, manipular, refugiarse, Escalar, Trepar._x000D_
_x000D_
MATERIALES_x000D_
_x000D_
Los tableros se fabrican con HPL (Laminado Alta Presión) de 13 mm de espesor. Compuesto en un 70% de fibras de madera blanda y un 30% de resina termoendurecible, presenta una excelente resistencia contra las inclemencias del tiempo (sol, lluvia, humedad…). Los paneles de color se tratan a base de resinas acrílicas de poliuretanos pigmentados, lo que le garantiza una buena resistencia contra los rayos UV y las degradaciones._x000D_
Los suelos, las superficies inclinadas están elaborados con paneles de HPL de 12,5 mm de espesor, con relieve antideslizante._x000D_
Los postes de 125 mm de diámetro y cuadrados de 95 mm son de acero galvanizado pintado, garantizando la longevidad y la robustez de los juegos._x000D_
El techo está fabricado de polietileno de 10 mm de espesor._x000D_
Los tubos son de acero inoxidable de 40 mm de Ø, y 2 mm de espesor, garantizando la longevidad y la robustez de los juegos._x000D_
Los elementos de cuerda se realizan con cable de acero galvanizado recubierto de poliéster. Las esferas de poliamida inyectada garantizan la unión y el mantenimiento de las cuerdas._x000D_
El tobogán: la superficie deslizante es de acero inoxidable 304 de 2 mm de grosor y está curvada, ondulada y modelada en una sola pieza._x000D_
Las tomas de escalada están en polipropileno. No son tóxicas, ni inflamables y tienen una gran resistencia frente a golpes y rayos UV._x000D_
Los tornillos y los complementos de fijación son de acero inoxidable y están protegidos por cápsulas antivandalismo en poliamida._x000D_
_x000D_
MANTENIMIENTO_x000D_
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MENSUAL_x000D_
Rutina visual de inspección para identificar riesgos debido a actos vandálicos o por condiciones especifica del clima._x000D_
Asegurarse que todos los anclajes estén fijos_x000D_
Revisar si faltan piezas o si hay piezas partidas_x000D_
Revisar si las tapas de seguridad están en su puesto_x000D_
CADA TRES MESES_x000D_
Revisión funcional del juego para asegurarse que el equipo este funcionado correctamente._x000D_
Revisar todos los anclajes._x000D_
Revisar la estabilidad del juego._x000D_
Inspeccionar los niveles de desgaste en pisos, barras, cuerdas y cadenas._x000D_
CADA AÑO_x000D_
Revisar todos los sistemas de anclajes._x000D_
Limpiar a fondo_x000D_
Revisar la estructura de soporte._x000D_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</si>
  <si>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Garantia herrajes 5 años_x000D_
Garantia piezas de desgaste 1 año._x000D_
_x000D_
Modulo para fortalecimiento de la zona  lumbar y para realizar fondos en paralela. Tuberia PTC 100X100X2.5 mm, tubos redondos de 3"galvanizados y pintados. Las bancas ancladas a losa de concreto con pernos de expansión  galvanizados de 4" cubierta con mortero en concreto de 2" de altura y pintado con esmalte sintetico el acabado de la parte metalica de las estructuras en pintura en polvo poliester._x000D_
_x000D_
Todas las tuberias van con taponmetalico soldado para evitar el paso del agua, la maquina tiene los agarres protegidos con polietileno grafilado y con terminal en polietileno. La tornilleria bristol de 3/8 avellan galvanizado negro con bloqueo antillaves y trabarosca._x000D_
_x000D_
Asientos porta pies, espaldares van en madera plastica de 4 cm de espesor conb acabado en esmalte sintetico._x000D_
_x000D_
Instrucciones de uso de las maquinas van en lamina de poliestireno plastificado remavahadas a las estructuras</t>
  </si>
  <si>
    <t>CAPACIDAD: 2 PERSONAS._x000D_
_x000D_
_x000D_
Garantia herrajes 5 años_x000D_
Garantia piezas de desgaste 1 año._x000D_
_x000D_
Modulo para flexiones de pecho y triceps invertidos. Para dos personas,agarre laterla y frontal Tuberia PTC 100 X 100 X 2.5 mm, Tubos redondos PARA AGARRE DE 1.25", protegidos con polietileno. Las estructura va anclada a losa de concreto con pernos de expansión  galvanizados de 4" cubierta con mortero en concreto de 2" de altura y pintado con esmalte sintetico el acabado de la parte metalica de las estructuras en pintura en polvo poliester._x000D_
_x000D_
Todas las tuberias van con taponmetalico soldado para evitar el paso del agua, la maquina tiene los agarres protegidos con polietileno grafilado y con terminal en polietileno. La tornilleria bristol de 3/8 avellan galvanizado negro con bloqueo antillaves y trabarosca._x000D_
_x000D_
Asientos porta pies, espaldares van en madera plastica de 4 cm de espesor conb acabado en esmalte sintetico._x000D_
_x000D_
Instrucciones de uso de las maquinas van en lamina de poliestireno plastificado remavahadas a las estructuras</t>
  </si>
  <si>
    <t>CAPACIDAD: 4 PERSONAS_x000D_
_x000D_
Garantia herrajes 5 años_x000D_
Garantia piezas de desgaste 1 año._x000D_
_x000D_
Estructura multifuncional para integrar 4 personas para realizar ejercicios de dominadas con agarre abierto, cerrado, lateral cerrado, cerrado inverso y fondos en paralelas._x000D_
_x000D_
Dos estructural para soportar entrenamiento en suspensión sistema encadenado tuberia en  PTC 100X100X2.5 mm, varillas de 1" galbvanizadas.  Las maquinas van  ancladas a losa de concreto con pernos de expansión  galvanizados de 4" cubierta con mortero en concreto de 2" de altura y pintado con esmalte sintetico el acabado de la parte metalica de las estructuras en pintura en polvo poliester._x000D_
_x000D_
Todas las tuberias van con taponmetalico soldado para evitar el paso del agua, la maquina tiene los agarres protegidos con polietileno grafilado y con terminal en polietileno. La tornilleria bristol de 3/8 avellan galvanizado negro con bloqueo antillaves y trabarosca._x000D_
_x000D_
Asientos porta pies, espaldares van en madera plastica de 4 cm de espesor conb acabado en esmalte sintetico._x000D_
_x000D_
Instrucciones de uso de las maquinas van en lamina de poliestireno plastificado remavahadas a las estructuras</t>
  </si>
  <si>
    <t>CAPACIDAD: 4 PERSONAS_x000D_
_x000D_
Garantia herrajes 5 años_x000D_
Garantia piezas de desgaste 1 año._x000D_
_x000D_
Estructura multifuncional  para 4 personas, 2 para realizar ejercicios de dominadas con agarre abierto, cwerrado, lateralcerrado, lateral abierto, cerrado inverso, 2 en fondos en paralelas._x000D_
_x000D_
Tuberia PTC 100X100X2.5 mm, varillas de 1" galvanizados y pintados. las maquinas van ancladas  a losa de concreto con pernos de expansión  galvanizados de 4" cubierta con mortero en concreto de 2" de altura y pintado con esmalte sintetico el acabado de la parte metalica de las estructuras en pintura en polvo poliester._x000D_
_x000D_
Todas las tuberias van con taponmetalico soldado para evitar el paso del agua, la maquina tiene los agarres protegidos con polietileno grafilado y con terminal en polietileno. La tornilleria bristol de 3/8 avellan galvanizado negro con bloqueo antillaves y trabarosca._x000D_
_x000D_
Asientos porta pies, espaldares van en madera plastica de 4 cm de espesor conb acabado en esmalte sintetico._x000D_
_x000D_
Instrucciones de uso de las maquinas van en lamina de poliestireno plastificado remavahadas a las estructuras</t>
  </si>
  <si>
    <t>AC : AGUA CALIENTE</t>
  </si>
  <si>
    <t>PLATAFORMA PARA TRABAJO EN ALTURA INCLUYE TRANSPORTE ENTRADA Y SALIDA DE OBRA + OPERARIO</t>
  </si>
  <si>
    <t>El precio contiene la pintura electrostática.</t>
  </si>
  <si>
    <t>CLASE C desde 120,000 hasta 600,000 Amperios por fase.</t>
  </si>
  <si>
    <t>CARACTERISTICAS:_x000D_
Suministro de poste metálico tronco cónico circular de 16mts de altura, totalmente galvanizado en caliente, fabricado en tres secciones unidas mediante bridas, diámetro de base 250mm, diá metro de cima 140mm, flange de 50 x 50 en 3/4", anclaje de 4 pernos de 7/8" x 1.50mts de lon gitud. Incluye peldaños a partir de los 4mts y canasta tipo estadio para soportar 8 reflectores de 1000 w.</t>
  </si>
  <si>
    <t>Tiempo por una semana</t>
  </si>
  <si>
    <t>NO APTA PARA INTERPERIE</t>
  </si>
  <si>
    <t>Luminaria para iluminación de vias  y espacios públicos  urbanos Ref: Raled-II-32 leds (74W-4000K, 700 mA, 8.900 Lumenes, 120/277 V, protección  de temperatura para el módulo LED y el Driver, protección contra sobretensiones SPD- 10 KV.  Eficiencia &gt;100m/W CRI70. IK08.FP&gt;0.95.100.000 horas. Garantía de 5 años.</t>
  </si>
  <si>
    <t>TRANSFORMADOR 75 KVA:_x000D_
_x000D_
1. Seco._x000D_
2. Altura Bogotá._x000D_
3. Transformador Trifasico _x000D_
4. 13.200 v (11.400 v) / 214-123 v (Alta)</t>
  </si>
  <si>
    <t>Pavimento sintético prefabricado, calandrado y vulcanizado de 13,00 mm. de espesor constante con un coeficiente de absorción de energía (KA) garantizado del 38%_x000D_
_x000D_
Compuesto de goma polisoprénica estabilizada, cargas minerales, vulcanizantes, estabilizantes y pigmentos colorantes._x000D_
_x000D_
Conformado por dos estratos con diferentes características biomecánicas vulcanizados entre sí en caliente constituyendo un solo pavimento homogéneo. Exento de metales pesados, PVC y halógenos tóxicos._x000D_
_x000D_
La superficie o estrato superior  como mínimo de 6,5 mm con grabado antideslizante, tanto en seco como en mojado, antirreflejos, pigmentada en su totalidad en color homogéneo._x000D_
_x000D_
El estrato inferior de 7 mm con celdas hexagonales, que ofrezca elasticidad  y facilite la ejecución atlética. Este estrato puede ser de color gris o negro. Cumpliendo los requisitos de la Federación Internacional de Atletismo para la homologación de una instalación IAAF clase 2._x000D_
_x000D_
 _x000D_
_x000D_
CERTIFICACIONES Y ENSAYOS:_x000D_
_x000D_
- Certificado IAAF. Certificado conforme a Norma Europea UNE EN 14877:2013._x000D_
- Certificado conforme a los requisitos de la norma DIN 18035-6:2014 sobre contenido de metales pesados y Carbono Orgánico Disuelto._x000D_
- Certificado de clasificación medioambiental Greenguard Gold._x000D_
_x000D_
El pavimento deberá cumplir  con las condiciones deportivas según la normatividad definida por la IAAF , así como por la Norma Europea 14877 de 2013  para los siguientes ensayos:_x000D_
_x000D_
- Coeficientes de fricción, tanto en seco como en húmedo._x000D_
- Absorción de impactos, tanto para la IAAF, como par la norma 14877._x000D_
- El pavimento deberá cumplir  con las condiciones establecidas por la IAAF , así como por la Norma Europea 14877 de 2013   entre ellas las de:_x000D_
- Espesor absoluto,_x000D_
- Permeabilidad al agua_x000D_
- Resistencia a la abrasión_x000D_
- Resistencia al envejecimiento acelerado</t>
  </si>
  <si>
    <t>Construcción e instalación de estructura en perfil tubular 100x100 mm cal 2,5. Y 4 mm, agarres de barras conectores entre parales en tubo redondo de 33 mm  sc 80 acero al carbón cal 5 mm galvaniza.  Agarres sobre viga en forma de " U " en tubo redondo de 33 mm galvanizado cal 2,5. Galvanizado. Agarre de paralela en tubo redondo de 48 mm doblado y galvanizado, agarres de barra fija de dominadas en varilla de 1" con  agarre de polietileno grafilado  porta pies y apoyabrazos en madera plástica  de polipropileno  soldadura tipo mig. Acabado en pintura en Polvo electrostática de poliéster va combinado con poliuretano en ciertas piezas con agarres a perfil 100x100.  Párales con base de ANGULO  de. 1  1/2._x000D_
_x000D_
Anclado con pernos expansivos galvanizados de 1/2 x 4 " cubiertos con morteros de concreto con formaleta y pegante epoxico para concreto viejo a nuevo ya sea sobre losa o dados de concreto pulidos y pintados con impermeabilizante color. Gris garantía herrajes. 5 años.</t>
  </si>
  <si>
    <t>Gimnasio de barras</t>
  </si>
  <si>
    <t>Piso Deck Plástico Importado Modular de sobreponer fabricado en polietileno con medidas de (7x7m) por 5cm de alto total y  (Módulos de 50x50cm). Incluye rampa de 1m de ancho ; 1.50m de profundidad y altura de 0 a 5cm., en estructura metálica. Resistencia de peso máxima : 300 kg/m2 y color amarillo. Garantia por defectos de fabrica : 1 (año) ; Garantía de 3 años contra corrosión, pudrición y oxidación ;  vida util material : mas de 10 años. (Suministro+ instalación).</t>
  </si>
  <si>
    <t>Estaca 100% plastica maciza para ser ancladas  a dar soporte al piso deck plástico , fabricadas en polietileno de alto impacto con medidas de 6x6cm y L=30cm, variedad en colores.</t>
  </si>
  <si>
    <t>Piso tipo Deck color madera instalado sobre estructura  de acero galvanizado de 2 cm de espesor. Incluye  transporte y montajes de los elementos cotizados.Garantía de 5 años.</t>
  </si>
  <si>
    <t>SUMINISTRO, TRANSPORTE E INSTALACIÓN DE MÓDULO MULTIFUNCIONAL PARA MOVILIDAD REDUCIDA PARA CUATRO PERSONAS QUE CONTIENE  POR UN LADO  DOS PLATAFORMAS EN LÁMINA ALFAJOR  CAL.3.5MM PARA ACCESO DE SILLAS  DE RUEDAS  PARA SER UTILIZADOS POR DISCAPACITADOS . SE REALIZA  UN MOVIMIENTO SIMULTÁNEO PRESIÓN  CON EL PESO  DEL CUERPO  PARA FORTALECER  EL PECHO Y BRAZOS  DOS NIVELES DE ESFUERZO ; OTRO LADO FORTALECE MÚSCULOS DE LA ESPALDA  , EL TERCER  CON MESA DE CARDIO PARA MOVIMIENTO DE BRAZOS ; EL CUARTO LADO  CON MIVIMIENTO CIRCULAR PARA MOVILIDAD DE LOS HOMBROS ._x000D_
INNCLUYE ESTRUCTURA  EN TUBERIA PTC (10OX100MM)  Y ESPESOR DE 2.5MM; 60X60MM Y ESPESOR DE 2.5MM, SISTEMA DE PÉNDULOS  MONTADOS EN RODAMIENTOS  DE BOLOAS DOBLES CON EJES DE 20MM DESMONTABLES  PARA MANTENIMIENTO, LA MÁQUINA VA ANCLADA A UNA LOSA DE CONCRETO DE 3.000PSI, CON PERNOS DE EXPANSIÓN GALVANIZADOS DE 4" CUBIERTOS CON UN MORTERO CON UNA ALTURA DE 2" _x000D_
Y PINTADO CON ESMALTE SINTÉTICO , Y EL ACABADO DE LA PARTE METALICA DE LAS ESTRUCTURAS  METALICAS EN  PINTURA  EN POLVO POLIESTER. TODAS LAS TUBERIAS  VAN CON TAPON METALICO SOLDADO PARA EVITAR EL PASO DE AGUA ; LA TORNILLERIA  ES DE BRISTO, 3/8" AVELLAN GALVANIZADOS  NEGRO  CON BLOQUEO ANTILLAVES Y TYRABAROSCA. LA MÁQUINA  TIENE AGARRES  PROTEGIDOS CON POLIETILENO GRAFILADO Y CON TERMINAL EN POLIETILENO. INSTRUCCIONES DE USO EN LÁMINA DE POLIESTIRENO  CON IMPRESIÓN DIRECTA  Y PLASTIFICADA REMACHDA._x000D_
_x000D_
EL PRECIO NO INCLYE EL VAOR DE LA OBRA CIVIL (EXCAVACION Y LOSA REFORZADA EN CONCRETO._x000D_
_x000D_
GARANTIAS : _x000D_
HERRAJES-SOLDADURAS : 3 AÑOS_x000D_
PIEZAS . 1 AÑO_x000D_
VIDA UTIL : 15 AÑOS</t>
  </si>
  <si>
    <t>Caracteristicas._x000D_
_x000D_
Placa inicial M6MK2-316-0-6 NBRB/C (SERIAL 3010514405) MARCA  ALFA LAVAL</t>
  </si>
  <si>
    <t>Caracteristicas:_x000D_
_x000D_
Placa final M6MK2-316-0-6 NBRB/C (SERIAL 3010514405) MARCA ALFA LAVAL</t>
  </si>
  <si>
    <t>Caracteristicas:_x000D_
_x000D_
Placa canal M6MK1-316-0-5 NBRB/C (SERIAL 3010514405) ALFA LAVAL</t>
  </si>
  <si>
    <t>Caracteristicas:_x000D_
_x000D_
Junta placa M6M - CO- NBRB/ (SERIAL 3010514405)  MARAC ALFA LAVAL</t>
  </si>
  <si>
    <t>REFERENCIA:_x000D_
_x000D_
Caldera Marca MIURA de 50 BPH de 170 PSIG con quemador DUAL para gas  natural, ACPM y Diesel_x000D_
 _x000D_
_x000D_
CARACTERISTICAS:_x000D_
_x000D_
Intercambiador de calor de 12" de diámetro aproximado y 30" de longitud aproximado. Carcaza en hierro con tubería interna de cobre 5/8" de diámetro. Temperatura de caldera 375°F a 450°F y presión de 150 PSIG con aislamiento en lana de vidrio y chaqueta en acero inoxidable.</t>
  </si>
  <si>
    <t>"Juego de rotación Cap 4 niños de 8+ años 
Selección STC 20184000501243 – Precio uso exclusivo parque de los niños_x000D_
_x000D_
CARACTERISTICAS:
Capacidad: _x000D_
4 niños
Edad sugerida: 8 + años_x000D_
Altura Crítica de Caída: 0.55. m_x000D_
Área de Seguridad: 23 m2_x000D_
Medidas por modulo (Largo, Ancho, Alto): 0.84 m x 0.84 m x 1.5 m
_x000D_
_x000D_
MATERIALES:_x000D_
1.El plato giratorio está formado por 2 discos de HPL que proporcionan una base 
de gran solidez al juego. Una superficie antideslizante de aluminio estriado permite un buen mantenimiento de los apoyos durante los giros._x000D_
2.El sistema de oscilación se basa en las interacciones de tres muelles de acero 35SCD6 con piezas de fijación en poliamida cargada._x000D_
3.La barra de agarre es de acero inoxidable revestido de goma en su parte 
inferior para una buena calidad de agarre y de contacto. 
_x000D_
4.La tornillería es de acero inoxidable y está protegida por cápsulas anti 
vandalismo en poliamida"</t>
  </si>
  <si>
    <t>"BANDEJA TIPO DUCTO DE 5X30CM METALICA  CAL.16+ PINTURA 
ELECTROSTÁTICA  (L=2.40M)"</t>
  </si>
  <si>
    <t>09-Ago-2019 Descripción en Cotización: Proyector OMNISTAR de 72 Leds 157W-120/277V</t>
  </si>
  <si>
    <t>Medición de puesta a tierra de la Subestación de la UDS._x000D_
Contiene:_x000D_
1.Realizar la medición (3 Mínimo) de la malla tierra existente por el método de caída de potencial. (Malla de 5x5m)._x000D_
2.Realizar medición de la resistividad del terreno._x000D_
3.Presentar Informe que debe incluir:_x000D_
•Objetivo. _x000D_
•Procedimiento. _x000D_
•Descripción de equipo utilizado. _x000D_
•Registro fotográfico del área de intervención y donde se evidencien los valores de los resultados obtenidos._x000D_
•Análisis de los datos obtenidos._x000D_
•Conclusiones y recomendaciones. _x000D_
•Certificación de calibración de los equipos</t>
  </si>
  <si>
    <t>SWITCH CONECTIVIDAD  CON 24 PUERTOS DE AUTO NEGOCIACIÓN 10 BASE/100 BASE -TX  ADMINISTRABLE.</t>
  </si>
  <si>
    <t>PRESIÓN (0-200psi)</t>
  </si>
  <si>
    <t>Eficiencia de 90lm/W dello en poliuretano, estabilizado contra rayos UV (Cod: P24307)- SYLVANIA. L=120CM , A=11CM ; H=7CM. FABRICADA EN POLICARBONATO, HERRAJES DE MONTAJE EN ACERO INOXIDABLE (IP65) COLOR BLANCO._x000D_
_x000D_
Luminaria con modulos en LED para descolgar o sobreponer en techo, con una eficiencia de hasta 90lm/W, estabilizado_x000D_
contra rayos UV, sello en poliuretano ideal para ambientes humedos o con polvo._x000D__x000D_
_x000D_
DESCRIPCIÓN DEL PRODUCTO_x000D_
Hermetica con modulos LED de facíl instalación, su diseño optimiza la distribución luminosa y minimiza el deslumbramiento_x000D_
_x000D_
CARACTERISTICAS_x000D_
- A prueba de impactos_x000D_
- Resistente a la corrosión_x000D__x000D_
- Facíl mantenimiento_x000D__x000D_
_x000D_
-_x000D_
APLICACIONES_x000D_
- Oficinas_x000D_
- Zonas comunes_x000D_
- Áreas de almacenamiento_x000D_
- Estacionamiento _x000D__x000D_
_x000D_
TECNOLOGÍA_x000D_
LED_x000D_
_x000D_
NOMBRE DEL PRODUCTO_x000D_
Hermetica LED 40W DL PC_x000D_
_x000D_
CODIGO_x000D_
P24307</t>
  </si>
  <si>
    <t>IP-20 ; COLOR BLANCO (COD: P24345 ;  EFICACIA : 71 Lm/W ; Bordes revestidos en aluminio, difusor oplalizado en policarbonato._x000D_
_x000D_
DESCRIPCIÓN DEL PRODUCTO_x000D_
Panel tipo LED de alta potencia, diseño ultra liviano, proyección de luz uniforme evitando el deslumbramiento y el cansancio visual._x000D_
_x000D_
CARACTERISTICAS_x000D_
- Diseño Elegante_x000D_
- Chip de LED de alta eficiencia_x000D__x000D_
- Sobreponer, Descolgar o Incrustar_x000D_
- Marco en aluminio anodizado_x000D_
_x000D_
_x000D_
_x000D_
APLICACIONES_x000D_
-Oficinas _x000D_
-Comercios_x000D_
- Corredores y Lobbies_x000D_
- Hoteles_x000D_
_x000D_
NOMBRE DEL PRODUCTO_x000D_
LED Panel SQ 45W DL Unv_x000D_
_x000D_
CODIGO_x000D_
P24345_x000D_
_x000D_
TECNOLOGÍA_x000D_
LED</t>
  </si>
  <si>
    <t>IP-20 ; COLOR BLANCO (COD: P24345 ;  EFICACIA : 71 Lm/W ; Bordes revestidos en aluminio, difusor oplalizado en policarbonato.</t>
  </si>
  <si>
    <t>Difusor opalizado y recedada  IP: IP20 ;  (Código: P28627) Efeciacia : 73Lm/W- 4.000K ; Vida Util : 50.000 Hrs.</t>
  </si>
  <si>
    <t>96 Leds-22.400Lm-700mA-213W-NW 100/277V-Blanco neutro. Incluye fotocelda.</t>
  </si>
  <si>
    <t>Transferencia automática con contactores GE de 1000 A en AC1 a 208V con enclavamiento eléctrico y mecánico, sensor de faeses, protección poe alto y balo voltaje, enversión y desbalance. Control electrónico con barraje de carga, planta y red.</t>
  </si>
  <si>
    <t>Transferencia automática con contactores GE de 250 A en AC1 a 208V con enclavamiento eléctrico y mecánico, sensor de faeses, protección poe alto y balo voltaje, enversión y desbalance. Control electrónico con barraje de carga, planta y red.</t>
  </si>
  <si>
    <t>ACERO AL CARBON RUANA AL, CENTRO 30x30 LAMINA CAL.18</t>
  </si>
  <si>
    <t>08-ABR-2019 Niple pasamuro de d=6", en acero inoxidable, roscado, L=1ml; ruana en hierro o acero carbono de 40x40 cm.</t>
  </si>
  <si>
    <t>Tubo Cal.40 con Ruana de 50x50cm en lamina de 1/4".</t>
  </si>
  <si>
    <t>Las uniones flexibles de la case 7705 son apropiadas para aplicaciones con presión moderada, en las que pueden aparecer expansión, contracción o flexión causadas por cambios de temperatura, temblores sísmicos u otras causas de vibración</t>
  </si>
  <si>
    <t>CARACTERISTICAS_x000D_
- Cuerpo y conector en bronce fundido_x000D_
- Guías, caperuza y tornillos de latón_x000D_
- Vástago y resortes en acero inoxidable_x000D_
- Sello de seguridad de plomo_x000D_
- Placa de identificación_x000D_
- Rosca NPT_x000D_
- Presión de trabajo 200 PSI, presión mínima 30 PSI_x000D_
- Tamaños:  1/2”x3/4”, 3/4”x3/4”, 1”x1”, 1-1/2”x1-1/2”, 2”x2”_x000D_
- Aplicaciones: Sistemas de presión, sistemas contra incendios, sistema de agua a presión</t>
  </si>
  <si>
    <t>"GABINETE CONTRAINCENDIO TIPO II CON VALVULA CONVENCIONAL 
CERTIFICADA"_x000D_
_x000D_
• Gabinete para equipo contra incendio 77 x 77 x 24._x000D_
• Válvula angular tipo globo 2 ½" x 2 ½" NPT._x000D_
• Soporte tipo canastilla para manguera gabinetera._x000D_
• Manguera contra incendio de 2 1/2" de 100 pies (30 mts)._x000D_
• Boquilla de Chorro Neblina de 2 1/2"._x000D_
• Hacha pico de 4 1/2 lb._x000D_
• Llave Spaner de dos servicio._x000D_
• Extintor de polvo químico seco BC M-10</t>
  </si>
  <si>
    <t>Uniones de expansión antivibratorias "Borrachas" _x000D_
Características:_x000D_
Cuerpo en Caucho flexible EPDM, flanches en Acero al carbón para montaje entre bridas ANSI 150. Presión de trabajo 150 PSI.</t>
  </si>
  <si>
    <t>CHEQUE  GLOBO 1/2”-200PSI        _x000D_
Cheque Globo_x000D_
Cuerpo: Bronce fundido_x000D_
Asiento: Bronce fundido_x000D_
Sello: PTFE (Teflón)_x000D_
Conexión: Rosca NPT_x000D_
Presión de trabajo vapor saturado: 150 PSI_x000D_
Presión de trabajo WOG: 300 PSI_x000D_
Temperatura Máxima de Operación: 150° C</t>
  </si>
  <si>
    <t>40 CM</t>
  </si>
  <si>
    <t>CAÑUELA POLIETILENO (1/2") E=2" FOIL BRILLANTE_x000D_
Aislamiento acústico y térmico de lana mineral de vidrio biosoluble rígida, preformada, presentada en secciones de área transversal semicircular, en dimensiones ajustadas a los diámetros externos reales de tubos de acero comercial. El material consiste de fibras de vidrio aglomeradas con resina termo-resistente. La cara externa puede llevar una barrera de vapor tipo foil de aluminio reforzado con malla de fibra de vidrio y papel kraft (FRK)._x000D_
CARACTERÍSTICAS DE USO Y APLICACIÓN_x000D_
Esta especificación establece los requisitos de aceptación del cliente para CAÑUELA, con dimensiones de 36in (0.914 m) de longitud, espesores de aislamiento entre 1" y 3".</t>
  </si>
  <si>
    <t>CAÑUELA_x000D_
Aislamiento acústico y térmico de lana mineral de vidrio biosoluble rígida, preformada, presentada en secciones de área transversal semicircular, en dimensiones ajustadas a los diámetros externos reales de tubos de acero comercial. El material consiste de fibras de vidrio aglomeradas con resina termo-resistente. La cara externa puede llevar una barrera de vapor tipo foil de aluminio reforzado con malla de fibra de vidrio y papel kraft (FRK)._x000D_
CARACTERÍSTICAS DE USO Y APLICACIÓN_x000D_
Esta especificación establece los requisitos de aceptación del cliente para CAÑUELA, con dimensiones de 36in (0.914 m) de longitud, espesores de aislamiento entre 1" y 3".</t>
  </si>
  <si>
    <t>CAÑUELA POLIETILENO (2") E=2" FOIL BRILLANTE_x000D_
Aislamiento acústico y térmico de lana mineral de vidrio biosoluble rígida, preformada, presentada en secciones de área transversal semicircular, en dimensiones ajustadas a los diámetros externos reales de tubos de acero comercial. El material consiste de fibras de vidrio aglomeradas con resina termo-resistente. La cara externa puede llevar una barrera de vapor tipo foil de aluminio reforzado con malla de fibra de vidrio y papel kraft (FRK)._x000D_
CARACTERÍSTICAS DE USO Y APLICACIÓN_x000D_
Esta especificación establece los requisitos de aceptación del cliente para CAÑUELA, con dimensiones de 36in (0.914 m) de longitud, espesores de aislamiento entre 1" y 3".</t>
  </si>
  <si>
    <t>Calderin 500GPH-157W-Acero Inox. Cal.12 (Acpm)Sum+Instalacio en el sitio requerido.incluye Suministro, transportes  e instalaciones con accesorios- Garantía de 18 meses.</t>
  </si>
  <si>
    <t>RTO=6ML (JUNTA DE 1X1CM)</t>
  </si>
  <si>
    <t>INCLUYE DOS POSTES  DE H=2.0M; MARCO A=1.0M (2 1/4"X2 1/4") CAL.16  EN ACERO GALVANIZADO INTERIOR Y EXTERIORMENTE TRES CAPAS DE PROTECCIÓN ZINC,FOSFATO Y PINTURA POLIESTER TERMOENDURECIDO. GARANTÍA DE 7 AÑOS.</t>
  </si>
  <si>
    <t>PARTIDOR PISTA supercross (8m)  y challenger(5m)  _x000D_
_x000D_
Incluye Suministro e Instalación._x000D_
_x000D_
1. Armadura en aluminio estructural. Angulo 2” x ¼”._x000D_
Fabricación de armadura en aluminio estructural especializado, ángulo 2” x 1/4”, estructura media-luna con perfil de aluminio de 2” x 1” y perfil de aluminio cuadrado de 2”      _x000D_
CANTIDAD  250 MTS._x000D_
_x000D_
2. Rejilla moldeable en PRFV_x000D_
Fabricación de Rejilla antideslizante moldeable en PRFV material polímero inyectado de aleación sílica de 1”, recubierta con una capa de material epocxico adherente, apertura de 30mm x 30mm. Dos Secciones de: 13.5 mts2_x000D_
CANTIDAD 27 m²_x000D_
_x000D_
3. Muelles de amortiguación de 1” y ¼”_x000D_
Muelles de amortiguación de 1 y ¼”, con desplazamiento de 260 mm._x000D_
CANTIDAD 4 muelles_x000D_
_x000D_
4. Lamina de protección en aluminio 1100_x000D_
Fabricación lamina de protección compuerta y media- luna en aluminio 1100, 10m2 en Calibre16._x000D_
CANTIDAD 10.00 m²_x000D_
_x000D_
5. Sistema neumático de compuerta._x000D_
Sistema neumático de levantamiento compuesto por; actuador neumático normalizado (gato neumático), compresor portátil de 1.8 HP con depósito de 15 Galones, regulador de presión, conexiones neumáticas y electroválvula de dos vías._x000D_
CANTIDAD 1.00 UN_x000D_
_x000D_
6. Sistema electrónico de mando y partida._x000D_
Sistema de control electrónico conformado por; caja compacta de control electrónico, semáforo de partida tipo led, sistema de control de partida aleatorio, controles manuales, sistema de sonido altoparlante y conexiones eléctricas._x000D_
CANTIDAD 1.00 UN_x000D_
_x000D_
7. Cumple Norma UCI</t>
  </si>
  <si>
    <t>IGUAL A 100931 ENSAYO MEDICIÓN EN CAMPO CON FERROSCAN (&lt;40pTS) DETECTOR DE ARMADURAS - PACHOMETRO                                                                                                                                                                                                              Es un aparato capaz de detectar elementos metálicos ocultos; por ello se usa para la localización de las barras de acero de un elemento de hormigón. Hay varios modelos, los más sencillos nos informan sobre la posición de la barra y su dirección, y los más sofisticados que nos proporcionan una estimación del diámetro y del recubrimiento de la barra.                                                                                                        Descripción: Se toman entre 30 y 40 lecturas (puntos) en el día, el informe se entrega con las gráficas que arroja el equipo, recubrimiento y diámetros de los aceros de refuerzo.</t>
  </si>
  <si>
    <t>Adhesivo multipropósito de curado rápido.</t>
  </si>
  <si>
    <t>CARACTERISTICAS:_x000D_
_x000D_
Tablero Trifasico con Puerta y Espacio para Totalizador de 18 Circuitos con Barraje de 225A-Barra Neutro-Barra Tierra-Chapa y Llave</t>
  </si>
  <si>
    <t>3 tipos de chorro y 2 combinaciones (Lluvia, Hidromasaje, Niebla,Lluvia + Niebla, Lluvia + Hidromasaje</t>
  </si>
  <si>
    <t>BRONCE</t>
  </si>
  <si>
    <t>http://www.homecenter.com.co/homecenter-co/product/250828/Cabeza-de-ducha-Tres-funciones-con-brazo-incluido/250828_x000D_
_x000D_
Características	_x000D_
Cabeza de ducha con 3 jets que brindan una mayor sensación de limpieza y placer a la hora de tomar un baño. Cuenta con sincronización perfecta de todos los jets, lo cual permite más bienestar para su piel. Además tiene un sistema atical y un conducto interior aislado que le da mayor vida útil.</t>
  </si>
  <si>
    <t>CUERPOS DE VÁLVULAS DE SOLENOIDE DANFOSS EN BRONCE LATÓN, 2/2, NORMALMENTE CERRADAS ( NC ),_x000D_
USO GENERAL: AGUA (Max: 60°C), AIRE, ACEITE (Max: 100°C); DIRECTAMENTE OPERADAS,_x000D_
VISCOSIDAD HASTA 50 cSt.; JUNTA EN FKM.</t>
  </si>
  <si>
    <t>Características	Sensor de tecnología SMD, con desactivación automática, rango de detección de 360, relevador auto-contenido, retraso de tiempo ajustable, luz ajustable, sensibilidad de ajuste, capacidad de sensor múltiple._x000D_
_x000D_
Material	Pvc - plástico_x000D_
_x000D_
Uso	Para uso en detección de personas y movimientos</t>
  </si>
  <si>
    <t>Mantenimiento calentador a gas del estadio el Campin,._x000D_
_x000D_
Especificaciones técnicas:_x000D_
_x000D_
Circuito impreso therm 8000S - Tergeta principal calentador a gas marca BOSH THERM 8000S</t>
  </si>
  <si>
    <t>Mantenimiento calentador a gas del estadio el Campin,._x000D_
_x000D_
Especificaciones técnicas:_x000D_
_x000D_
Mantenimioento calentador a gas marca BOSH THERM 8000S (NO INCLUYE REPUESTOS)</t>
  </si>
  <si>
    <t>Características: _x000D_
Cable monopolar con conductor de cobre suave aislado con Poliolefina Termoplástica (PE), libre de halógeno (HF - Halogen Free), retardante a la llama (FR - Flame Retardant), de baja emisión de _x000D_
humos (LS - Low Smoke) opacos, densos, tóxicos, corrosivos y apto para instalarse en bandejas portacables (CT – Cable Tray)._x000D_
_x000D_
Conductor: _x000D_
Conductor de cobre suave, cableado según los lineamientos de la norma ASTM B8._x000D_
_x000D_
Aislamiento: _x000D_
Poliolefina Termoplástica (PE), libre de halógeno (HF - Halogen Free), retardante a la llama (FR - Flame Retardant), de baja emisión de humos (LS - Low Smoke) opacos, densos, tóxicos y corrosi - vos._x000D_
_x000D_
Tensión de Operación:_x000D_
750 V._x000D_
_x000D_
Temperatura de Operación:_x000D_
80°C. _x000D_
_x000D_
Instalación: _x000D_
En tubería conduit, canaletas cerradas, instalaciones subterráneas, equipos eléctricos, electrónicos y bandejas portacables (CT - Cable Tray)._x000D_
_x000D_
Aplicación: _x000D_
Cables de construcción para instalaciones en edificaciones, interior de locales y tableros de control. Ideales para lugares con alta concentración de personas y poca ventilación, en los cuales _x000D_
en caso de un incendio es indispensable que no se presenten emisiones de gases halógenos, tóxicos, corrosivos y humos oscuros que afecten la salud de las personas, equipos electrónicos, _x000D_
industriales o informáticos.</t>
  </si>
  <si>
    <t>Luminaria LED Hermética 2X18 W T8  tipo P36667. NOTA. CAMBIÓ EL CODIGO POR :P37188_x000D_
Suministro e instalación 			_x000D_
			_x000D_
CARACTERISTICAS_x000D_
- A prueba de impactos_x000D_
- Tubo T8 en LED_x000D_
- Resistente a la corrosión_x000D_
_x000D_
APLICACIONES_x000D_
- Oficinas_x000D_
- Zonas comunes_x000D_
- Áreas de almacenamiento_x000D_
_x000D_
DESCRIPCIÓN_x000D_
Luminaria en LED para descolgar o sobreponer en techo, incluye tubos T8 de 18W con una eficiencia de hasta 89lm/W, estabilizado contra rayos UV, sello en poliuretano ideal para ambientes humedos o con polvo._x000D_
Hermetica con tubos LED de facíl instalación, su diseño optimiza la distribución luminosa y minimiza el deslumbramiento._x000D_
_x000D_
TECNOLOGÍA_x000D_
LED_x000D_
_x000D_
NOMBRE DEL PRODUCTO_x000D_
Hermetica LED 2X18 T8 DL 120V_x000D_
_x000D_
CODIGO_x000D_
P36667</t>
  </si>
  <si>
    <t>Lineales LED_x000D_
LED continuum 40W NW SP_x000D__x000D_
_x000D_
CARACTERISTICAS_x000D_
- Diseño Compacto_x000D_
-Perfil de aluminio extruido_x000D__x000D_
- Modulos de LED_x000D_
- Incluye Driver electronico_x000D_
_x000D_
APLICACIONES_x000D_
- Iluminación Comercial_x000D__x000D_
- Oficinas_x000D_
- Zonas comunes_x000D_
_x000D_
DESCRIPCIÓN_x000D_
Luminaria continiun con modulos en LED, proporciona un sistema de iluminación limpio y sencillo, ofrece lineas continuas proporcionando una alta uniformidad de luz evitando deslumbramiento, facíl y rapida instalación._x000D__x000D_
_x000D_
2920hrs/Año_x000D_
_x000D_
NOMBRE DEL PRODUCTO_x000D_
LED continuum 40W NW SP</t>
  </si>
  <si>
    <t>VENTANA ALUMINIO PROYECTANTE 3831+ VIDRIO LAMINADO 3+3mm   _x000D_
_x000D_
Incluye:_x000D_
Basculante lateral_x000D_
Alfajía_x000D_
Vidrio incoloro laminado_x000D_
Perfilería Ref. 173</t>
  </si>
  <si>
    <t>Sistema modular de fácil y rápida instalación, sin aditivos ni pegantes. Tiene aditivos UV, anti-hongo y antimicrobiano que brindando higiene y lo hace resistente a la exposición al sol y el agua. Producto decorativo y estético, anti fatiga que absorbe y dispersa el impacto al caminar. Piso flexible que permite ser modulado con diferentes aplicaciones en el sector, por ejemplo: piscinas, saunas, jacuzzis, colegios, gimnasios, cocinas, jardines infantiles, zonasrecreativas y muchas más. Su superficie antideslizante brinda seguridad y confort. Es de fácil limpieza y mantenimiento. Su diseño estructural mantiene la superficie elevada, permitiendo que la humedad se mantenga totalmente aislada.</t>
  </si>
  <si>
    <t>CARACTERISTICAS:_x000D_
_x000D_
Mueble guardaropa vertical de 5 modulos en lamina micro perforada, incluye cerraduras, elementos de anclaje y demás elementos para su correcto funcionamiento._x000D_
_x000D_
Locker Especial metálicos de cinco (5) puestos Medidas 1.50 m alto, 30 cm de ancho y 30 cm de_x000D_
fondo. Cada compartimiento de 35 cm alto, por 30 cm De ancho 30 y 30 cm de fondo. Fabricados en lámina galvanizada, micro perforada calibre 22. Acabados en  pintura electrostática, cada compartimiento con división interna para el calzado, con porta candado._x000D_
_x000D_
Incluido transporte en la ciudad de Bogotá.</t>
  </si>
  <si>
    <t>REFERENCIA: 768.01.272.312 DIGICON|CATRAXPLUS|TORNIQUETEBIDIRECCIONALENACEROINOXIDABLE|BRAZOABATIBLE.Accionamientodetrabasporelectroimanes.Brazosenaceroinoxidable(AISI304).Incluye:TarjetadeControl,pictogramayFuentedePoder.Peso50Kg-Dim:112x27x 50 cm_x000D_
INST-TQ: BIOENTRADA-SERVICIODEINSTALACIÓNDETORNIQUETESENCILLOOBARRERAVEHICULAR-IncluyesolamenteAncladodeDispositivoalPisoyConexiónaRedEléctrica,Noincluyeconectividadconperifericos,Noincluyeinstalacióndeductería.Elclientedeberáentregarductería,PuntodeReddeDatos10/100CertificadoyPuntodeCorrienteReguladaacerometrosdelpuntodeinstalacióndeltorniquete, justo donde se ancla uno de sus postes.</t>
  </si>
  <si>
    <t>Poste plastico en polipropileno de alto impacto 8 x 2 Cm (silla según diseño) Ancho 61 cm fondo 38 Cm, alto 105 Cm, diversos colores.</t>
  </si>
  <si>
    <t>Bisagra Perno Anticada 3x2.5pgCal.2.5mm El paquete es por 2 unidades, sin embargo el precio es por unidad. _x000D_
Especificaciones_x000D_
_x000D_
Acero cold-roll, acabado anticado, cierre suave, trae tornillos, calibre 2,5mm</t>
  </si>
  <si>
    <t>Cerrojo de seguridad doble, de doble cilindro para puertas con espesores entre 35Mm y 50Mm._x000D_
    Distancia al centro ajustable a 60Mm ó 70Mm._x000D_
    Macho accionado con llave por ambos lados._x000D_
Cerrojo con llave en el exterior y volteador en el interior.</t>
  </si>
  <si>
    <t>CARACTERISTCAS:_x000D_
_x000D_
Mueble guardaropa en lamina microperforada, incluye cerraduras, elementos de anclaje y_x000D_
demás elementos para su correcto funcionemiento, segun detalle de la consultoria del complejo_x000D_
 acuatico 2017. (d29-d30-d31)</t>
  </si>
  <si>
    <t>Tubo rectangular 76x38mm calibre 18 (1.2mm).</t>
  </si>
  <si>
    <t>Fabricación, suministro, transporte e instalación de una   bicicleta para  ejercicio en  posición recostado  diseñada para carga de dispositivos móviles  con puerto  USB ( sistema  patente nacional  )  la estructura de la  bicicleta  tendrá un perfil tubular de 100 x 100 mm con calibre en la estructura de 2,5 mm, las tapas de las  bocas de las tuberías deberán ser metálicas soldadas y pulidas, las maquinas irán anchadas en una losa de concreto 12 de cms 3000 psi con pernos de expansión 1/2 x 4 ", el acabado de anclaje, será en morteros de concreto con esmalte sintético de medidas externas  1,00  mts  de  altura   1,72  mt de  largo y   0,90 mt  de  ancho_x000D_
El acabado de la pintura será para intemperie, en polvo poliéster _x000D_
La máquina contará  un   asiento  fijo  a  una  altura  promedio  para  la población  con agarres   laterales  diámetro 1 “ mm con protección en polietileno grafilado. El sillín en  Madera plástica, cuyo acabado será en esmalte sintético._x000D_
La tornillería a utilizar será Bristol Avellan 3/8 galvanizado negro, con carenaje protector de mecanismo Lam hr cr 12 y 14._x000D_
El mecanismo a utilizar será con piñones, ejes, chumaceras, cadena industrial embielado con fundición en hierro gris y los pedales, serán en aluminio con rodamiento._x000D_
Las instrucciones de uso, serán en lámina de poliestireno c 60 plastificado._x000D_
La máquina tendrá una capacidad generación de energía (según ritmo pedaleo) Hasta 300 w, contará con un puerto para carga USB 5 v - 2,5 amperios, además tendrá indicador de generación color verde Led 10 W._x000D_
Vida útil del sistema de generación : 30 años ; Vida útil extructuras con mantenimiento : 15 años ; Garantia de herrajes : 5 años ; garantía  piezas de desgaste : 1 año.</t>
  </si>
  <si>
    <t>Fabricación, suministro, transporte e instalación de una bicicleta estatica diseñada para carga de dispositivos móviles  con puerto  USB ( sistema  con patente nacional  ) la estructura de la bicicleta tendrá un perfil tubular de 100 x 100 mm con calibre en la estructura de 2,5 mm, las tapas de las  bocas de las tuberías deberán ser metálicas soldadas y pulidas, las maquinas irán anchadas en una losa de concreto 12 de cms 3000 psi con pernos de expansión 1/2 x 4 ", el acabado de anclaje, será en morteros de concreto con esmalte sintético de medidas externas 1,40m  de altura  x 0,80m de ancho   x 1,40 mts de largo_x000D_
El acabado de la pintura será para intemperie, en polvo poliéster y epóxido con zinc según el clima._x000D_
La máquina contará con manubrio ergonómico diámetro 42 mm con protección en polietileno grafilado. El sillín, porta pies y protectores, serán en  Madera plástica, cuyo acabado será en esmalte sintético._x000D_
La tornillería a utilizar será Bristol Avellan 3/8 galvanizado negro, con carenaje protector de mecanismo Lam hr cr 12 y 14._x000D_
El mecanismo a utilizar será con piñones, ejes, chumaceras, cadena industrial embielado con fundición en hierro gris y los pedales, serán en aluminio con rodamiento._x000D_
Las instrucciones de uso, serán en lámina de poliestireno c 60 plastificado._x000D_
La máquina tendrá una capacidad generación de energía (según ritmo pedaleo) Hasta 300 w, contará con un puerto para carga USB 5 v - 2,5 amperios, además tendrá indicador de generación color verde Led 10 W, _x000D_
_x000D_
Vida útil del sistema de generación : 30 años ; Vida útil extructuras con mantenimiento : 15 años ; Garantia de herrajes : 5 años ; garantía  piezas de desgaste : 1 año.</t>
  </si>
  <si>
    <t>JUEGO DE AJEDREZ COMPUESTO POR 1 MESA CON TABLA PARA AJEDREZ Y 2 BANCAS PLASTICAS FABRICADA EN POLIPROPILENO DE ALTO IMPACTO CON ORIGINAL IDEAL PARA EXTERIORES, DE MEDIDAS MESA 65CM X 75CM X 76CM DE ALTO Y BANCAS SIN ESPALDAR DE MEDIDAS 38,40CM X 40CM X 48CM DE ALTO. Estructura de silla y base mesa fabricada en lamina de acero Inoxidable calibre 18 1.27mm (VER IMANGENES ADJUNTAS).</t>
  </si>
  <si>
    <t>Lámina galvanizada cal.16 RETIE ;  NFPA 80 ;  NSR 10 ; CIDET año 2017 ; Barra antipanico certificada cortafuego ; refuerzo en acero templado  cal. 16 ;  aislante cerámiico para 1.200°C ; empaque enttumescente 3M ; cierrapuertas para 65 Kg ;  aluminio según exigencias técnicas ; Acabado galvanizado. Certificadas con pruebas  de laboratorio que permiten soportar una conflagración por un periodo de más de una hora, generndo y manteniendo su hermeticidad.</t>
  </si>
  <si>
    <t>LA INSTALACIÓN INCLUYE EL TRANSPORTE A LA OBRA.</t>
  </si>
  <si>
    <t>Tubo redondo estructural galvanizado Ø3" nominal Cal: 0.128", con (6) platinas HR de 2", Cal.3/8" soladadas al tubo estructural. Acabado en pintura electrostática.</t>
  </si>
  <si>
    <t>LA COTIZACIÓN INCLUYE EL TRANSPORTE AL SITIO DE LA OBRA,  EJES Y RODAMIENTOS.</t>
  </si>
  <si>
    <t>LA COTIZACIÓN INCLUYE EL TRANSPORTE AL SITIO DE LA OBRA.</t>
  </si>
  <si>
    <t>Medidas entre 50 y 60cm , perímetro  platina en hierro de 21/2"x3/16" y platinas de refuerzo transversal y longitudinal  de 1"x1/8". La superficie será en malla IMT 30 cal.12. La cotización incluye el transporte al sictio de la pobra.</t>
  </si>
  <si>
    <t>Compuesto por (9) tambores en plástico de polietileno espesor de 3,5 mm de alta densidad, y de diámetro 23 cm, con altura de 26cm cada uno,. Tubería horizontal galvanizada de 1", alma en tubería  de 3/4" y ejes verticales  en varilla lisa de 172". El precio incluye transporte en Bogotá.</t>
  </si>
  <si>
    <t>Incluye tubería redonda galvanizada espesor de 2.5mm , tubo vertical D=2.5" L=70cm, Tubería horizontal D=3" L=35cm , Acabado en pintura electrostática. Dado en concreto de 3.ooopsi (30x30cm) H=40cm.</t>
  </si>
  <si>
    <t>Tope en caucho de llanta D=12cm, fijado a una tubería de D=1" y espesor de 2.5mm y altura de 25cm. El precio incluye transporte en Bogotá.</t>
  </si>
  <si>
    <t>Buje matálico macizo D=11/2", con perforación central D=3/8". Incluye torneado del elemento, tornillo pasante , tuerca  y arandela. Acabado en pintura electrostática. No incluye el transporte.</t>
  </si>
  <si>
    <t>Soporte en tubo metálco galvanizado redondo D=11/2" Altura máxima de 1,30m Cl.80, acabado en pintura electrostática. incluye accesorios de fijación a  la plataforma.  No incluye transporte.</t>
  </si>
  <si>
    <t>Tapa plástica para protección de rodamientos y ejes en biosaludables diámetros entre 5 y 10 cm, color negro. El valor incluye el transporte en Bogota.</t>
  </si>
  <si>
    <t>Tubo11/4" para reparación de saludable (ML).</t>
  </si>
  <si>
    <t>Suministro e instalación de piso en caucho a 80 mm de espesor en SBR (material reciclado de las llantas usadas), el piso está conformado así:_x000D_
_x000D_
* Una capa de amortiguado de 70 mm en SBR (granulometría 4-5 mm)_x000D_
_x000D_
* Una capa de terminado de 10 mm, 100% en caucho encapsulado SBR (material reciclado de las llantas usadas, granulometría 2-3mm, con filtro UV)_x000D_
_x000D_
* El PU utilizado para realizar las mezclas del caucho es aromático</t>
  </si>
  <si>
    <t>SUMINISTRO E INSTALACIÓN DE CORTASOL TERMOBRISE-150 MANUAL QUE ONCLUYE : PANEL , TAPAS, BARRA DE ACCIONAMIENTO,PASADOR  DE GRAQDUACIÓN, TORNILLOS, Y ADHESOIVOS, TUBULAR EN ALUMINIO, BUJES PLASTICOS, SEPARADORES,M PERFIL DE SOPORTE 3X11/2", AQNILLOS, PLATINAS DE GRADUACIÓN, TORNILLOS, ADHESIVOS, EQUIPOS ANDAMIOS, Y TRANSPORTES.</t>
  </si>
  <si>
    <t>Azadón reforzado con cabo 3 Lb_x000D_
_x000D_
Los azadones son una herramienta forjada en una sola pieza  en acero de alto carbono SAE 1045, preafilados, con un tatamiento térmico  con temple y revenido garantizando un menor desgaste, haciéndolos mas resistentes a la flexión, tracción, torsión e impacto.</t>
  </si>
  <si>
    <t>CERRADURA DE CREMALLERA PARA VITRINA DE MUEBLE EN MADERA.</t>
  </si>
  <si>
    <t>INSUMO CREADO CON INFORMACIÓN DE LA GUIA MAESTRA EDICIÓN N°13, PAGINA 423.</t>
  </si>
  <si>
    <t>Cerradura De Embutir Pico Loro 854 Doble Yale Sku 0004022 Ue O SIMILAR</t>
  </si>
  <si>
    <t>CERRADURA TIPO POMO MADERA EXTERIOR  Para puertas de 35 a 45 mm de espesor Pestillo reversible para puertas de cualquier mano, que abran hacia adentro o hacia afuera Backset de 60 m entrada oficina dorada  200.000 ciclos / Grado 3 / ANSI BHMA A156.2-201.YALE O SIMILAR . INCLUYE TRES (3) LLAVES</t>
  </si>
  <si>
    <t>CERRADURA TIPO POMO INTERIOR entrada oficina dorada Para puertas de 35 a 45 mm de espesor Pestillo reversible para puertas de cualquier mano, que abran hacia adentro o hacia afuera Backset de 60 m entrada oficina dorada  200.000 ciclos / Grado 3.YALE O SIMILAR . INCLUYE TRES (3) LLAVES</t>
  </si>
  <si>
    <t>CHAPA PRESIÓN PARA ESCRITORIO YALE mueble cajón 20 - 25 mm. Incluye dos (2) Llaves</t>
  </si>
  <si>
    <t>CERRADURA MUEBLE PESTILLO VERTICAL 2044 YALE O SIMILAR, INCLUYE DOS (2) LLAVES</t>
  </si>
  <si>
    <t>Cerradura Mueble Pestillo Horizontal 2045.  INCLUYE DOS (2) LLAVES</t>
  </si>
  <si>
    <t>LLAVE ESTRELLA JUEGO 6 A 22MM 8 PZ STANLEY 86-091  STANLEY O SIMILAR</t>
  </si>
  <si>
    <t>LLAVE BOCA FIJA DE 6 A 22 MM (JUEGO 8 PZAS) STANLEY O SIMILAR</t>
  </si>
  <si>
    <t>TARRO ADHESIVO INSTANTÁNEO UNIVERSAL PRECISION. PRESENTACION POR 5g GRAMOS</t>
  </si>
  <si>
    <t>Silla concreto GRC 21MP 0.81x0.64 Segun diseño (Ver imagen CIO)_x000D_
Mobiliario en concreto de caracteristicas durables, resistente, versátil, Pesado, de bajo mantenimiento, no actractivo al vandalismo._x000D_
Concreto GRC reforzado con fibras de Vidrio _x000D_
Resistencia a la compresión: Superior a 21 MPa a 3 días.                                                              _x000D_
Absorción: Inferior al 9%.                                                                                                                 _x000D_
Refuerzo:  Con fibras sintéticas para evitar la corrosión y evitar vandalismo.                                                                  _x000D_
Sellos superficiales: Sellos silanos y siloxanos para repeler sustancias a base de agua y a Base De aceite._x000D_
Dimensiones: L = 0,81m                H = 0,64m                P = 0,78m  _x000D_
En concreto color gris, Peso: 294,4 kg_x000D_
La garantía en los componentes de concreto es de 10 años._x000D_
La instalación no requiere obras civiles adicionales, ni vaciados en concreto ni preparación de ningún tipo en el sitio de la obra. Elemento de sobreponer_x000D_
Mantenimiento: Lavar con hidrolavadora y aplicar sellos oleófugo e hidrófugo una vez al año._x000D_
Incluye suministro y transporte._x000D_
Nota del fabricante: El precio no incluye descargue. Para el descargue de los productos se requiere personal en la obra y herramientas tipo estibador, minicargador, montacargas o similar. Se recomienda el uso de estibas para mayor facilidad.</t>
  </si>
  <si>
    <t>Ver descripción Técnica</t>
  </si>
  <si>
    <t>CORREDERA METALICA (ZINC ) PARA CAJON POR 40 CMS DE 40 Kg . CIERRE SUAVE-LENTO  LA UNIDAD ESTA COMPUESTA POR 2 CORREDERAS.</t>
  </si>
  <si>
    <t>Banca en concreto segun diseño (Ver imagen CIO) REF. BANCA MC_x000D_
Mobiliario en concreto de caracteristicas durables, resistente, versátil, Pesado, de bajo mantenimiento, no actractivo al vandalismo._x000D_
Concreto GRC reforzado con fibras de Vidrio _x000D_
Resistencia a la compresión: Superior a 21 MPa a 3 días.                                                              _x000D_
Absorción: Inferior al 9%.                                                                                                                   _x000D_
Refuerzo:  Con fibras sintéticas para evitar la corrosión y evitar vandalismo.                                                                  _x000D_
Sellos superficiales: Sellos silanos y siloxanos para repeler sustancias a base de agua y a Base De aceite._x000D_
Dimensiones: L 1,93m       H 0,47m    P 0,54m _x000D_
En concreto color gris, Peso: 496,8 kg_x000D_
La garantía en los componentes de concreto es de 10 años._x000D_
Incluye suministro, transporte_x000D_
La instalación no requiere obras civiles adicionales, ni vaciados en concreto ni preparación de ningún tipo en el sitio de la obra. Elemento de sobreponer_x000D_
Mantenimiento: Lavar con hidrolavadora y aplicar sellos oleófugo e hidrófugo una vez al año._x000D_
_x000D_
Nota del fabricante: El precio no incluye descargue. Para el descargue de los productos se requiere personal en la obra y herramientas tipo estibador, minicargador, montacargas o similar. Se recomienda el uso de estibas para mayor facilidad.</t>
  </si>
  <si>
    <t>CARACTERISTICAS:_x000D_
_x000D_
Silicona neutra, antihongos para el sello de juntas en construcción.</t>
  </si>
  <si>
    <t>CARACTERISTICAS:_x000D_
_x000D_
BOMBILLO TIPO SPOT 5 W, GU 110- SE</t>
  </si>
  <si>
    <t>CARACTERISTICAS DE LA UNIDAD:_x000D_
_x000D_
EL VALOR CORRESPONDE A CAJA X 305 Mts. (MARCA AMP)</t>
  </si>
  <si>
    <t>CARACTERISTICAS DEL INSUMO COTIZADO:_x000D_
_x000D_
(SYLVANIA, PHILIPS O SIMILAR)</t>
  </si>
  <si>
    <t>CARACTERISTICAS:_x000D_
_x000D_
( SONY, PANASONIC, DURACELL O SIMILAR)</t>
  </si>
  <si>
    <t>CARACTERISTICAS:_x000D_
_x000D_
 ELEMENTO COTIZADO CON REFERENCIAS DE LAS MARCAS VARTRA, ENERGIZER, DAIKO O SIMILAR</t>
  </si>
  <si>
    <t>CARACTERISTICAS:_x000D_
_x000D_
ELLEMENTO COTIZADO CON REFERENCIAS VARTRA, ENERGIZER, DAIKO O SIMILAR.</t>
  </si>
  <si>
    <t>CARACTERISTICAS: _x000D_
_x000D_
MULTITOMA 6 SALIDAS SUPRESOR DE PICO CON FUSIBLE CON INDICADOR DE LUMINOSO O MANOMETRO DE VOLTAJE.</t>
  </si>
  <si>
    <t>CARACTERISTICAS:_x000D_
_x000D_
CINTA AISLANTE  SUPER 33  de 19 mm DE ANCHO Y 20 M DE LARGO , es una cinta aisladora de vinilo para cualquier clima diseñada para funcionar continuamente en temperaturas ambientales de hasta 105°C (220°F). o climas de baja temperatura de hasta -18°C (0°F). excelente resistencia.</t>
  </si>
  <si>
    <t>EL ELEMENTO COTIZADO (CAUTIN) INCLUYE LA BASE.</t>
  </si>
  <si>
    <t>SIN ADHESIVO,</t>
  </si>
  <si>
    <t>C/ADHESIVO</t>
  </si>
  <si>
    <t>INCLUYE ADHESIVO</t>
  </si>
  <si>
    <t>CARACTERISTICAS:_x000D_
_x000D_
DESTORNILLADOR ESTRELLA 6" X ¼ (LARGO 150 mm - Phillips, Redline, Stanley O SIMILAR)</t>
  </si>
  <si>
    <t>LÁMINA CR. CAL.18</t>
  </si>
  <si>
    <t>Puerta en aluminio tipo persiana + marco (según diseño) _x000D_
_x000D_
CONSULTORIA PARQUE COMETAS - CRDC N°3.</t>
  </si>
  <si>
    <t>Filtro de Filtro de Aire FBW-B7241 Filter-Lube (Spin On)-BALDWIN B-7241	_x000D_
para  Planta Eéctrica Cummins GTA50-G3-880.</t>
  </si>
  <si>
    <t>SERVICIO TECNIC0 (Cambio filtros aceite  y Air e- Puesta en marcha y pruebas)Planta Cummins GTA50-G3-880</t>
  </si>
  <si>
    <t>Filtro de Aceite para Planta Eéctrica Diesel Lister Petter  OWTA6-2018-230KVA.</t>
  </si>
  <si>
    <t>Filtro de Combustible para Planta Eéctrica Diesel Lister Petter  OWTA6-2018-230KVA.</t>
  </si>
  <si>
    <t>Filtro de Aceite para Planta Eéctrica Diesel Lister Stamford GWTA6-22-175KVA.</t>
  </si>
  <si>
    <t>Filtro de Combustible para Planta Eéctrica Diesel Lister Stamford GWTA6-22-175KVA.</t>
  </si>
  <si>
    <t>Filtro de Aceite para Planta Eéctrica Diesel Cummins 6TC8.3-G-156KVA.</t>
  </si>
  <si>
    <t>Filtro de Combustible para Planta Eéctrica Diesel Cummins 6TC8.3-G-156KVA.</t>
  </si>
  <si>
    <t>Filtro de Combustible  para Planta Eéctrica Diesel Cummins 6TC8.3-G-156KVA.</t>
  </si>
  <si>
    <t>CARACTERISTICAS:_x000D_
_x000D_
PARLANTE INSTALADO EN EL COMPLEJO ACUATICO EN EL AÑO 2017._x000D_
_x000D_
GARANTIA DE 2 AÑOS_x000D_
_x000D_
MARCA SION_x000D_
_x000D_
PARLANTE DE TECHO DE 6 W, 5” TRANSFORMADOR DE LINEA CON TAP PARA 6W, 3W,1.5W Y 0.75W ARO EM ABS 20.5 mm CON SISTEMA DE FIJACIÓN Y REJILLA DECORATIVA</t>
  </si>
  <si>
    <t>CARACTERISTICAS:_x000D_
_x000D_
EQUIPO INSTALADO EN EL COMPLEJO ACUATICO, AÑO 2017 TIENE GARANTIA DE 2 AÑOS._x000D_
_x000D_
BAFLE SATÉLITE O PARLANTE DE PARED DE 30 W, 5.5”. EN ABS TRANSFORMADOR DE LINEA DE 100V, CONTROL DE POTENCIA DE 30W, 15W, 7.5W Y 8 Ohm, CROOSOVER 2 VIAS, SOPORTE Y FIJACIÓN_x000D_
_x000D_
MARCA SION.</t>
  </si>
  <si>
    <t>Características Eléctricas_x000D_
 _x000D_
-Potencia media de lámpara: 30w_x000D_
-Tensión de Trabajo: 100~277V AC; 50 60Hz_x000D_
-Temperatura de Trabajo: -20 a 70º C._x000D_
-Vida Útil del LED: 30.000 Horas_x000D_
-Angulo de Apertura: 90º - 100º_x000D_
-Reparto: Simetrico_x000D_
-Base o socket: DOWN_x000D_
 _x000D_
Características Fotométricas_x000D_
_x000D_
-Flujo Luminoso de la lámpara: 2050Lm_x000D_
-Eficacia Lumínica del LED: 144Lm/w_x000D_
-Eficiencia: 99,6%_x000D_
-Peso: 790 gr_x000D_
-Temperatura de Color Disponible: Frío, Neutro, Cálido_x000D_
-Remplazo frente a incandescente: 30w, 40w, 50w_x000D_
 _x000D_
Embalaje_x000D_
 _x000D_
-Formato: 1 Unidades/Caja_x000D_
-Dimensiones: 305 x 225 x  109 mm_x000D_
-Peso: 2,2 Kg</t>
  </si>
  <si>
    <t>minimo 30,000 horas</t>
  </si>
  <si>
    <t>.SERVICIO TECNIC0 (Cambio filtros  de Aceite  y Combustibles-Puesta en marcha y pruebas)Planta Lister Stamford GWTA6-22-175 KVA.</t>
  </si>
  <si>
    <t>SERVICIO TECNIC0 (Cambio filtros de aceite y Combsutibles -Puesta en marcha y pruebas)Planta Diesel Cummins 6TC8.3-g-156 KVA.</t>
  </si>
  <si>
    <t>Filtro de Aceite para Planta Eéctrica Cummins GTA50-G3-880.</t>
  </si>
  <si>
    <t>Suministro de equipo de gimnasia segun Diseño IDRD elaborado en tuberia estructural rectangular en acero galvanizado de 50x100mm, espesor de 3mm, con extremo superior redondedo. Agarres tipo U en tuberia galvanizada de 1 1/4'' espesor 3mm con pintura electrostatica resistente a condiciones de intemperie. Tuberia Estructural Galvanizada en caliente de 1 1/4'' espesor 3mm o barras de acero de 1 1/4'' galvanizada en caliente con abrazaderas tipo C a estructura sujetas con tornilleria inoxidable antivandalica. Tuberia Estructural Rectangular en Acero Galvanizado de 50x100mm Espesor 3mm con platina de refuerzo de 3/16'' en acero (con esquinas redondeadas). Barras paralelas en Acero estructural Galvanizado en caliente de 2'' 2.5mm espesor cordon de soldadura Electrica de Arco MIG o de Electrodo Revestido o con abrazadera tipo C a estructura con tornilleria inoxidable antivandalica (poste). Barra para Flexiones compuesta de dos platinas laterales de 1/4'' en Acero Galvanizado y tuberia de 1 1/4" en acero Galvanizado soldadura Electrica de Arco MIG o de Electrodo Revestido. Espaldera en barras de acero galvanizado de 1", pintura electrostatica soldado sobre platina y asegurado con tornilleria antivandalica.Incluye varillas de 5/8" soldadas  a los postes para el trave de la parte anclada al concreto.</t>
  </si>
  <si>
    <t>CON BRAZO SENCILLO NORMA AP-802 GALVANIZADO EN CALIENTE Y TERMINADO EN PINTURA ELECTROSTÁTICA.</t>
  </si>
  <si>
    <t>Juego Carrusel inclusivo 3-10 años Cap: 8 niños_x000D_
_x000D_
CARACTERISTICAS_x000D_
_x000D_
Capacidad:  8 niños_x000D_
Edad sugerida: 3 a 10 años                                                                   _x000D_
Altura Crítica de Caída:  0,80 m_x000D_
Área de Seguridad: Ø5,11 m_x000D_
Medidas por modulo (Largo, Ancho, Alto): Ø1,45 x 0,76 m_x000D_
Funciones lúdicas: Compartir, girar_x000D_
_x000D_
MATERIALES_x000D_
_x000D_
Especificaciones Técnicas:_x000D_
Aceros: Estructura: Cañería ISO Serie 65, Ø 3” x 3,2 mm. de espesor Galvanizada. Cañería ISO Serie 65, Ø 1 1/2” x 2,9 mm. de espesor Galvanizada. Cañería ISO Serie 65, Ø 1 1/4” x 2,6 mm. de espesor Galvanizada. Cañería ISO Serie 65, Ø 3/4” x 2,3 mm. de espesor Galvanizada. Conjunto Base: Cañería ISO Serie 65, Ø 3” x 3,2 mm. de espesor. Galvanizada_x000D_
Eje: Acero Macizo Ø 45 mm. Rodamientos: Tipo Cónicos y Recto_x000D_
Plásticos: Polietileno Roto moldeado. El polietileno es un material Inofensivo, sin agentes tóxicos, reciclable para el respeto del medio ambiente._x000D_
Antiestático.  Homogéneo, no se astilla, no se agrieta, no estalla ni se rasga. Resistiendo a las inclemencias del ambiente, no absorbe el agua y no se descompone. Los productos fabricados no presentan riesgo de heridas por choques o fricciones._x000D_
Colores vivos. La incorporación en la masa de pigmentos, más un tratamiento anti UV garantizan excelentes decorados. Las pinturas (grafittis) no se adhieren y pueden retirarse fácilmente. No pueden fijarse (chicle, autoadhesivos, pinturas…) y resiste a la mayoría de los agentes químicos. El polietileno no produce efecto de relámpago. (Efecto relámpago: propagación rápida de una llama a la superficie de un material, sin combustión de la estructura básica en un momento preciso). El material solo se puede quemar mientras permanezca en contacto con una llama en forma directa, pero si ésta se apaga, la combustión se detiene y, en ningún momento, se emiten gases tóxicos._x000D_
Tratamientos de protección:_x000D_
Aceros: Primer Tratamiento: Pulido, mediante maquina lijadora manual, lija grano 80._x000D_
Segundo tratamiento: Desengrase Químico, controlado térmicamente a 80°C. Enjuague con agua. Tercer Tratamiento-Fosfatizado Químico. Fozin 2 anclaje a pintura. Enjuague con agua. Terminación superficial: Pintura Polvo Poliéster Electro-estática: Pintura de terminación PolvoPoliésterElectro-estática, conunespesorde100µm.(±20),conprotección AntiUV."_x000D_
_x000D_
GARANTIAS_x000D_
_x000D_
Este producto está garantizado contra defectos en sus materiales, errores en su proceso productivo de fabricación y daño originados por una incorrecta instalación hecha por personal del fabricante o supervisada por éste, por un año. _x000D_
_x000D_
Las garantías tendrán vigencia a partir de la fecha de entrega o factura, según corresponda. Todas deben ser validadas por el fabricante luego de que se revise el defecto reportado por el comprador._x000D_
_x000D_
MANTENIMIENTO_x000D_
_x000D_
SEMESTRAL_x000D_
Lavado con agua dulce general, de modo de eliminar las acumulaciones de polvo, tierra, sales y otros elementos del ambiente. _x000D_
Revisión y reparación de ralladuras en la pintura, para evitar que pudiera afectar la corrosión. _x000D_
Limpieza y lavado como remoción de pinturas o dibujos (grafitis), aplicación posterior de sello anti-grafiti, lo que evita la penetración del rayado en los elementos. _x000D_
Revisar en forma muy rigurosa toda la dotación de pernos, tornillos y golillas. Reapretar todo aquel que pudiera haberse soltado debido al uso. El juego de cuerdas se debe generar un re-aprete de pernería después de un mes instalado. _x000D_
Revisar todas las fundaciones de anclajes al suelo, cuidando que no se produzcan solturas anormales. _x000D_
_x000D_
Este mantenimiento se realiza dos (2) veces por año en las fechas acordadas previamente con la entidad y se presentan los soportes físicos y digitales a la persona designada por la entidad. _x000D_
_x000D_
El proveedor cubre la reparación y cambio de partes que estén cobijadas por la garantía, en caso de partes que requieran reparación o cambio, pero no estén cubiertas por la garantía (ejemplo: vandalismo entre otros), de existir piezas no cubiertas por la garantía se informara oportunamente a la entidad (Con el fin de evaluar la adquisición, según se estime conveniente). El proveedor cubrirá la mano de obra de la reparación o cambio del mismo elemento. 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</si>
  <si>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Modular Tobogán Trepador Botones 3 a 12 años Capacidad: 5-10 niños_x000D_
_x000D_
Capacidad: 5 a 10 niños_x000D_
Edad sugerida:  3 a 12 años                                                        _x000D_
Altura Crítica de Caída: 2,0 m_x000D_
Área de Seguridad: 6.88 m x 6,60 m_x000D_
Medidas por modulo (Largo, Ancho, Alto): 3,22 x 2,93 x 3,29 m_x000D_
Funciones lúdicas: Deslizarse, Juntarse, Descubrir, Trepar, Compartir, Experimentar_x000D_
_x000D_
MATERIAL_x000D_
_x000D_
Aceros: Angulo fijación tobogán curvo: Plancha galvanizada de 2.5mm de espesor._x000D_
Plataforma triangular, 1.32 x 1.32: Malla metal desplegado (GS 62 x 3) mt2. Materiales: pletina 2” x 3 mm, 2” x 5mm de espesor y plancha de 2.5mm de espesor, revestimiento, Plastisolado a 200°. Trepadores y escalas: Cañería ISO 65 Ø 1 ½” x 2.9mm galvanizada, Cañería ISO 65 Ø 1 ¼” y Ø 1” x 2.6mm galvanizada. Plancha galvanizada de 4mm de espesor y pletina galvanizada 2 ½” x 5mm. Manillas: Cañería ISO65 Ø 1 ¼” x 2.6mm galvanizadas. Botones: Cañería ISO65 Ø 3 x 3.2mm galvanizadas, cañería ISO65 Ø ¾” x 2,3mm galvanizadas y plancha galvanizada de 4mm de espesor. Postes: Cañerías ISO 65 Ø 3 x 3.2mm galvanizadas. Anclajes: Cañerías ISO65 Ø ¾” x 2,9 mm , 1 ½” y ¾” x 2,9 mm de espesor galvanizada y plancha galvanizada de 4mm de espesor. Plásticos: Polietileno Roto moldeado. El polietileno es un material Inofensivo, sin agentes tóxicos, reciclable para el respeto del medio ambiente. Antiestático. Homogéneo, no se astillas, no se agrieta, no estalla ni se rasga. Resistiendo a las inclemencias del ambiente, no absorbe el agua y no se descompone. Los productos fabricados no presentan riesgo de heridas por choques o fricciones. Colores vivos. La incorporación en la masa de pigmentos, más un tratamiento anti UV garantizan excelentes decorados. Las pinturas (grafittis) no se adhieren y pueden retirarse fácilmente. No pueden fijarse (chicle, autoadhesivos, pinturas…) y resiste a la mayoría de los agentes químicos._x000D_
El polietileno no produce efecto de relámpago. (Efecto relámpago: propagación rápida de una llama a la superficie de un material, sin combustión de la estructura básica en un momento preciso). El material solo se puede quemar mientras permanezca en contacto con una llama en forma directa, pero si ésta se apaga, la combustión se detiene y, en ningún momento, se emiten gases tóxicos._x000D_
Tratamientos de protección: Aceros:  Primer Tratamiento: Pulido, mediante maquina lijadora manual, lija grano 80. Segundo tratamiento: Desengrase Químico, controlado térmicamente a 80°C. Enjuague con agua. Tercer Tratamiento- Fosfatizado Químico. Fozin 2 anlaje a pintura. Enjuague con agua. Terminación superficial: Pintura Polvo Poliéster Electro-estática: Pintura de terminación Polvo Poliéster Electro-estática, con un espesor de 100 µm. (± 20), con protección Anti UV."_x000D_
_x000D_
_x000D_
GARANTIAS_x000D_
_x000D_
Este producto está garantizado contra defectos en sus materiales, errores en su proceso productivo de fabricación y daño originados por una incorrecta instalación hecha por personal del fabricante o supervisada por éste, por un año. _x000D_
_x000D_
Las garantías tendrán vigencia a partir de la fecha de entrega o factura, según corresponda. Todas deben ser validadas por el fabricante luego de que se revise el defecto reportado por el comprador._x000D_
_x000D_
MANTENIMIENTO_x000D_
_x000D_
SEMESTRAL_x000D_
Lavado con agua dulce general, de modo de eliminar las acumulaciones de polvo, tierra, sales y otros elementos del ambiente. _x000D_
Revisión y reparación de ralladuras en la pintura, para evitar que pudiera afectar la corrosión. _x000D_
Limpieza y lavado como remoción de pinturas o dibujos (grafitis), aplicación posterior de sello anti-grafiti, lo que evita la penetración del rayado en los elementos. _x000D_
Revisar en forma muy rigurosa toda la dotación de pernos, tornillos y golillas. Reapretar todo aquel que pudiera haberse soltado debido al uso. El juego de cuerdas se debe generar un re-aprete de pernería después de un mes instalado. _x000D_
Revisar todas las fundaciones de anclajes al suelo, cuidando que no se produzcan solturas anormales. _x000D_
_x000D_
Este mantenimiento se realiza dos (2) veces por año en las fechas acordadas previamente con la entidad y se presentan los soportes físicos y digitales a la persona designada por la entidad. _x000D_
_x000D_
El proveedor cubre la reparación y cambio de partes que estén cobijadas por la garantía, en caso de partes que requieran reparación o cambio, pero no estén cubiertas por la garantía (ejemplo: vandalismo entre otros), de existir piezas no cubiertas por la garantía se informara oportunamente a la entidad (Con el fin de evaluar la adquisición, según se estime conveniente). El proveedor cubrirá la mano de obra de la reparación o cambio del mismo elemento. 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</si>
  <si>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Suministro y transporte de Señal  para Biosaludables Doble Cara  (0.80x1.20m) en lámina Galvanizada Cal.20 y tubo galvanizado de Ø2" con pintura horneable y con impresión a color.</t>
  </si>
  <si>
    <t>Superficies de Juego Seguras en Caucho_x000D_
_x000D_
Superficie de seguridad atenuadora de impactos que garantiza la seguridad de los usuarios absorbiendo los golpes y reduciendo el riesgo de heridas graves frente accidentes o golpes, brindando la sensación de confort al caminar y con un efecto visual decorativo en su capa superior, resistente a la abrasión, tracción e ignición lo cual le da una resistencia optima a condiciones de intemperie._x000D_
Alcance_x000D_
Para la elaboración de superficies de juego seguras se deben tener en cuenta los siguientes lineamientos para el diseño e instalación de pisos en granulo de caucho SBR y EPDM junto con lo establecido por la Norma Técnica Colombiana 5176: Atenuación del impacto de sistemas de superficies por debajo y alrededor de equipos para parques infantiles, y la NTC 5600 de la 1 a 7 parte; equipamientos de las áreas de juego._x000D_
Especificación_x000D_
Antes de iniciar el proceso de vaciado de la capa inferior del piso, el instalador deberá verificar que la placa entregada sobre la cual se va fundir el caucho este completamente fraguada, limpia y libre de humedad, una vez verificado esto el instalador deberá realizar una prueba de pendientado para verificar la evacuación del agua en la placa._x000D_
La placa sobre la cual se pretende instalar el caucho debe contar con bordillos perimetrales que garanticen el confinamiento de los gránulos de caucho en todos sus extremos, por ningún motivo la capa superior de gránulos podrá sobrepasar la altura de la placa o bordillo, la superficie final deberá quedar perfectamente confinada en el área dispuesta para la instalación del mismo._x000D_
Antes de realizar el vaciado de la capa inferior de caucho SBR el instalador deberá imprimar la superficie y cara interna de los bordillos correspondientes con un 5% de Resina Aromática de Poliuretano por la cantidad de caucho mezclado a instalar para garantizar la adherencia del caucho a vaciar sobre la placa._x000D_
El espesor final del piso dependerá de la altura de caída critica que tenga el juego o modulo infantil instalado allí, (caída critica; distancia de caída libre que puede tener un usuario entre la superficie más elevada de juego y la superficie protectora amortiguante a nivel de piso)._x000D_
El instalador deber garantizar que la superficie de juego o área de seguridad del juego cumpla con el espesor requerido para la altura critica de caída del mismo, no se podrán generalizar o unificar los espesores de toda una zona de juegos ya que cada juego o modulo infantil tiene una altura de caída critica distinta, el instalador deberá garantizar que las áreas de seguridad de cada juego instalado cumplen con el espesor requerido de acuerdo a la altura de crítica de caída determinada por el fabricante del juego. _x000D_
 _x000D_
Unidad de juego con columpio y rodadero_x000D_
_x000D_
Imagen de referencia de la zona de seguridad de un módulo de juego. la zona de seguridad está conformada por una geometría con 1.50m de distancia mínima desde los extremos del juego hacia afuera._x000D_
Para las zonas de tránsito o circulaciones entre juegos el contratista bajo previo concepto del IDRD instalara superficies con un espesor de hasta 3cm de espesor (2cm base en SBR de procedencia local y 1cm superior en EPDM de color) para aquellas zonas de tránsito que están fuera de las zonas de seguridad de juegos con una altura critica de caída inferior a 80cm._x000D_
El contratista y/o proveedor deberá garantizar la procedencia del mismo demostrando que este viene de un proceso de aprovechamiento de llantas en desuso de origen distrital o nacional, bajo ningún concepto se podrá instalar SBR extranjero en la base de las superficies amortiguantes de juego._x000D_
Esto tomando como referencia que por ejemplo para un juego tipo muelle (resorte) con una Altura de Caída Critica de 70cm es suficiente una superficie con un espesor de 2cm, y para un juego con una altura de caída de 1.8m serán necesarios de 7 a 8cm de espesor._x000D_
_x000D_
?	Zonas de Transito o Circulación: Toda superficie fuera de las zonas de seguridad de los juegos que conforman una zona de juegos infantiles._x000D_
_x000D_
Los espesores pueden tener variaciones entre fabricantes, pero para todas las instalaciones el proveedor o Instalador deberá certificar el material y la superficie instalada garantizando responde la amortiguación requerida según la altura de caída critica registrada por el fabricante del juego. _x000D_
El contratista e instalador deberán garantizar la adherencia de la capa instalada sobre la placa previamente imprimada en su base, para la capa superior con diseño se deberán imprimar con resina aromática de poliuretano los bordes y juntas entre colores al igual que los bordes perimetrales que tiene contacto con el concreto para garantizar la adherencia, uniformidad y duración de la superficie en condiciones de intemperie._x000D_
_x000D_
Los valores registrados en el cuadro anterior especifican los espesores requeridos para las superficies de juego de acuerdo con la altura critica de caída de cada uno._x000D_
El contratista podrá utilizar laboratorios nacionales o internacionales para certificar sus procedimientos y materias primas con una prueba de desaceleración que garantice la seguridad de una superficie frente a un caída que pueda ocasionar una lesión cefálica, el contratista podrá presentar certificaciones de laboratorios internacionales  certificados de su proveedor o fabricante de pisos en el caso de que las materias primas sean importadas manteniendo las buenas prácticas y lineamientos del fabricante que garantizan el producto._x000D_
Se deberá consultar la altura de caída critica registrada por el fabricante en la ficha técnica de cada juego para constatar el espesor mínimo requerido de acuerdo a la superficie de juego más alta en el mismo (Altura de Caída Critica)._x000D_
Instalación_x000D_
Para el proceso de instalación se deberán tener en cuenta los siguientes lineamientos técnicos._x000D_
El contratista y/o instalador deberá garantizar que el producto fue vaciado sobre una losa de concreto de 2500 psi de 7 cm de espesor como mínimo un bombeo del 1% hacia las estructuras hidráulicas, para garantizar el drenaje del área a intervenir. _x000D_
También podrá instalarse la superficie de caucho sobre una base asfáltica con un espesor de 5cm como mínimo en proyectos nuevos._x000D_
Para garantizar la adherencia del caucho sobre una base este deberá tener un curado de 45 días como mínimo para evitar que los gases o vapores del curado interfieran con la adherencia y calidad de la superficie amortiguante en caucho._x000D_
La placa debe tener la profundidad de la superficie a instalar y contar con un borde perimetral para garantizar el confinamiento del material y prevenir el deterioro en la periferia (pendiente de la placa entre el 0.5% al 1%) _x000D_
Antes de realizar el vaciado del material en la superficie se deberá garantizar la imprimación de la misma junto con sus bordes internos perimetrales y terminaciones inferiores de cada juego con la superficie con un 5% por el peso del material a vaciar con resina de poliuretano aromática para garantizar la adherencia del material a la placa. (imprimando bordes internos de la base en SBR que tengan contacto con los laterales de la placa y en la capa superior en EPDM  para que el material se adhiera al bordillo y no se levante)_x000D_
El caucho de la base debe ser proveniente del reciclaje (aprovechameinto) de llantas nacionales SBR (negro) a utilizar en la base de la superficie amortiguaste podrá ser en hilachas de 8mm de longitud como mínimo o gránulos de caucho SBR granulometría 3 a 6 mm, siempre y cuando este responda a la amortiguación requerida según la altura critica de caída del juego instalado previamente._x000D_
El material deberá ser mezclado antes de ser instalado con un mínimo del 15% de resina de poliuretano aromática por el peso de material suelto a instalar para garantizar la compactación y amortiguación final del material, para la verificación de esta el contratista deberá someter la superficie instalada a una prueba de desaceleración in situ que evidencie que el criterio de lesión cefálica no compromete la seguridad del niño o usuario. la. Para la mezcla del mismo se deberá utilizar una mezcladora que garantice la distribución de la resina sobre el material de manera uniforme, no se podrá realizar esta mezcla manualmente, al realizar la mezcla se debe tener en cuenta el tiempo y/o condiciones climáticas para que el material permanezca en la mezcladora el tiempo necesario y que al retirarlo se pueda manipular y distribuir con una llana hasta obtener el espesor necesario._x000D_
Cuando las condiciones climáticas sean lluviosas no se podrá realizar el proceso de instalación de la superficie ya que el agua actúa como un acelerador con la resina impidiendo que esta pueda ser manipulada eficientemente. Esta primara capa o base amortiguante se deberá dejar fraguar o secar un tiempo mínimo de 6 a 8 horas dependiendo de las condiciones climáticas para que el material se compacte y adhiera a la superficie y bordes._x000D_
Para el centímetro superior de la superficie se utilizará caucho EPDM granulometría 1- 4mm, la utilización de este tipo de caucho es exclusiva para la capa superior de 1cm, bajo ningún concepto se podrá utilizar una base en EPDM se debe garantizar el aprovechamiento de llantas nacionales en desuso en cumplimiento del decreto 442 de 2015 de la Secretaria Distrital de Ambiente utilizando caucho negro SBR en la totalidad de la base._x000D_
Se realizará el mismo proceso de mezcla independiente por colores para la capa superior aplicando al material un 20% de resina de poliuretano aromática por el peso de caucho EPDM del color a instalar, garantizando así una compactación y agarre del material a la base y en su parte superior responda al rozamiento y fricción de los usuarios durante la actividad._x000D_
Una vez el material este cubierto uniformemente de resina se debe vaciar el granulo de EPDM mezclado sobre el área a intervenir previamente delimitada con una formaleta que corresponda con el diseño propuesto, el instalador deberá garantizar que las juntas entre colores no queden separadas o se levanten, la superficie final debe ser continua y uniforme sin interrupciones o baches._x000D_
El proceso de vaciado del EPDM en colores que estén contiguos no se podrá realizar si alguno se estos esta todavía húmedo o sin fraguar. El instalador podrá instalar varias zonas de color el mismo día siempre y cuando las condiciones climáticas se lo permitan garantizando la adherencia, compactación y delimitación entre colores sin rebabas ni mezclas de material entre colores._x000D_
La densidad mínima exigida del caucho ya compactado (SBR y/o EPDM) deberá ser: 0.80 gr/cm3 con una tolerancia de ± 5%_x000D_
Las partes de la superficie como zonas de tránsito, zonas entre juegos que no correspondan a las zonas de seguridad de los mismos o aquellas dotadas con juegos cuya altura de caída critica no supera los 80cm (muelles/resortes) deberán contar con una superficie de 2cm (1cm de base en SBR nacional y 1cm superior con diseño en colores). _x000D_
Los módulos serán diseñados y construidos bajo los estándares de calidad vigentes, teniendo en cuenta la normatividad legal y de seguridad vigente según la altura critica de caída y el criterio de lesión en la cabeza HIC, junto con las certificaciones de manufactura y calidad correspondientes.  _x000D_
_x000D_
Zonas de circulación o de transito: Superficie conformada por las áreas que se encuentran fuera de las zonas de seguridad de los juegos que conforman un área de juegos infantiles en un parque)_x000D_
De conformidad con las disposiciones contenidas en la Ley 1480 de 2011 “Todo productor debe asegurar la idoneidad y seguridad de los bienes y servicios que ofrezca o ponga en el mercado, así como la calidad ofrecida. En ningún caso estas podrán ser inferiores o contravenir lo previsto en reglamentos técnicos y medidas sanitarias o fitosanitarias”, en ese orden de ideas el contratista y/o instalador deberá tener en cuenta la Norma Técnica Colombiana 5600._x000D_
Ahora bien, en atención a la protección especial a los niños, niñas y adolescentes, en su calidad de consumidores, de acuerdo con lo establecido en el Código de la Infancia y la Adolescencia y en la Ley 1480 de 2011 en concordancia con el artículo 11 de la Resolución 0543 de 2017 expedida por el Ministerio de Comercio, Industria y Turismo, se deben seguir los parámetros establecidos en la Norma Técnica Colombiana NTC 5176. _x000D_
Resistencia al Desgaste por Abrasión_x000D_
Para las áreas de mayor desgaste por abrasión como lo son: recepciones de toboganes, bajo los columpios y alrededor de los carruseles, las superficies conformadas de granulo de caucho deben responder a una perdida no mayor del material tras ciclos de abrasión y/o uso con el fin de definir su resistencia a la abrasión de acuerdo a los siguientes índices de desgaste (se deben someter como mínimo tres muestras; envejecido, envejecido al aire y envejecido al agua.)_x000D_
	Requisito Sin	Envejecido	Envejecido al aire	Envejecido al agua_x000D_
Índice de Desgaste	&lt;1	0.76	0.71	0.91_x000D_
Relación del Desgaste	1 a 3	1.15	1.03	1.58_x000D_
Valores de acuerdo a los métodos de ensayo según la BS-7188_x000D_
Resistencia al Resbalamiento o Deslizamiento_x000D_
El material que conforma la superficie debe ser resistente al resbalamiento normal, midiendo la fricción dinámica de la misma en condiciones secas y mojadas, los resultados de las pruebas deben arrojar resultados que se encuentren por encima de 40 que es el valor mínimo permitido según la norma_x000D_
(Los valores promedio de resistencia en seco están entre los 80 y 119 y para mojado están entre 79 y 45)_x000D_
_x000D_
Resistencia a la Indentación y/o Hendidura_x000D_
La superficie final debe responder a unos índices que determinen la resistencia de la misma ante hendiduras como la generada por un calzado con tacón._x000D_
La hendidura residual permitida por la norma sobre la superficie final instalada no debe sobrepasar los 5.0mm (medidas de referencia con 24 horas de instalada, una vez realizada la prueba y tras 24 horas de recuperación del material la hendidura no debe ser superior a 5.0mm) _x000D_
Resistencia a la Ignición_x000D_
Las superficies de las zonas de recreo y/o juegos infantiles con pisos en granulo de caucho deben ser resistentes a la ignición en caso de que estas sean expuestas a una fuente local de incendio como resultado de un accidente o vandalismo._x000D_
En la prueba se somete una muestra de la superficie una tuerca de metal calentada a 900ºC registrando el tiempo en que el material continúa quemándose y cuál es el radio final afectado, en ninguno de los casos el radio de ignición puede superar los 35mm permitidos en la norma BS 7188._x000D_
Pruebas de Resistencia a la Tracción y/o Tensión_x000D_
En esta prueba se verificará la resistencia del material con una tensión controlada hasta llevarlo a la rotura, la resistencia a la tracción o alargamiento de rotura proporcionan la fuerza de tensión soportada y la elongación o reducción de área. _x000D_
•	La Tensión: no podrá ser inferior a 0.4 MPa_x000D_
•	Elongación a la Rotura: no podrá ser inferior a 75%_x000D_
_x000D_
Sistemas de Drenaje_x000D_
El contratista o instalador deberá garantizar que la superficie instalada evacua eficientemente las aguas lluvia hacia las canales o filtros dispuestos, se sugiere que la placa en su base posea un bordillo interrumpido con espacios tipo canal de aproximadamente 1 cm para que las aguas que lleguen a la base de la superficie sean evacuadas hacia los sistemas de drenaje o zonas verdes._x000D_
El contratista deberá prever los sistemas de manejo de aguas tanto superficiales como infiltradas en el caucho._x000D_
De esta forma considerando que los sectores de caída se generan una serie de desniveles en las placas de apoyo será necesario diseñar sistemas de evacuación por tubería o infiltraciones en el terreno._x000D_
Lo anterior teniendo en cuenta las características del caudal, puntos de evacuación, permeabilidad del suelo, etc…_x000D_
_x000D_
_x000D_
Ensayos_x000D_
Para la verificación de la amortiguación de una superficie el proveedor y/o contratista deberá realizar unas pruebas de desaceleración en laboratorio o in situ como mínimo al final de la obra que evidencien la capacidad de absorción de impactos de la superficie._x000D_
Donde se dejará caer un instrumento de medición que semeja una cabeza, se monitorea su desaceleración y se contrasta con los porcentajes de caída critica que posibilitan una lesión mayor o fractura de cráneo en los usuarios, este resultado debe evidenciar que la superficie instalada cumple con la amortiguación exigida arrojando un criterio de lesión de cabeza (HIC) con un valor inferior a 1.000 desde la superficie más alta de juego._x000D_
Los resultados de esas pruebas deberán ser entregados al final de la instalación de la superficie construida, el IDRD podrá solicitar incluso desde la etapa de diseño las certificaciones de calidad de los mismos para verificar las pruebas o laboratorios realizados por el fabricante que avalan el juego como un componente de juego seguro y resistente a condiciones de intemperie. _x000D_
Para la entrega final de la superficie el contratista o instalador deberá hacer un corte en una de las zonas de seguridad de un juego y sobre una superficie de tránsito para constatar la profundidad instalada, dicho corte junto con las pruebas de laboratorio donde se certifique que la superficie cumple con la amortiguación necesaria según la altura de caída critica la validaran como una superficie segura para zonas de juego._x000D_
La densidad mínima exigida del caucho ya compactado (SBR y/o EPDM) deberá ser: 0.80 gr/cm3 con una tolerancia de ± 5%_x000D_
Mantenimiento_x000D_
El contratista, proveedor y/o instalador de la superficie deberá entregar un plan de mantenimiento para cada zona o superficie instalada donde especifique las medidas preventivas, correctivas y/o inspecciones periódicas necesarias para garantizar la estabilidad de la superficie amortiguante instalada en condiciones de intemperie._x000D_
_x000D_
Materiales_x000D_
•	Gránulo Caucho SBR proveniente de llanta nacional para la capa amortiguante inferior (base) granulometría de hasta 3 -6 mm o fibra (hilacha) de mínimo 8mm longitud._x000D_
•	Gránulos de Caucho EPDM virgen 100% color, fabricado originalmente para la capa superior (Diseño/Colores/Figuras) granulometría 1-4 mm_x000D_
•	Resina Aromática de Poliuretano como ligante para el caucho EPDM, SBR y como imprimante de la placa/superficie y bordillos para garantizar la calidad y estabilidad de la superficie. _x000D_
•	Formaletas _x000D_
•	Llanas para pisos en granulo de caucho_x000D_
•	Boquilleras_x000D_
•	Mezcladora_x000D_
•	Rastrillo_x000D_
•	Rodillo de compactación_x000D_
•	Regla de Rastreo_x000D_
•	Brocha para la aplicación de Resina_x000D_
Equipos_x000D_
•	Mezcladora planetaria vertical para la mezcla de los gránulos con la resina caucho_x000D_
Tolerancias_x000D_
Densidad mínima exigida para superficies conformadas en su totalidad con gránulos de caucho ya compactado (SBR en la base y EPDM en capa superior): _x000D_
•	0.80 gr/cm3 con una tolerancia de ± 5%_x000D_
Densidad mínima exigida para superficies conformadas por hilachas o fibras en su base (SBR) y granulo de EPDM en la capa superior:_x000D_
•	0.57 gr/cm3 con una tolerancia de ± 5%_x000D_
_x000D_
Sistema de Medida y Pago_x000D_
Se pagará por metro cuadrado (m2) de caucho SBR nacional proveniente del aprovechamiento de llantas nacionales o distritales en desuso. _x000D_
Se pagará por metro cuadrado (m2) de caucho EPDM fabricado originalmente 100% color.</t>
  </si>
  <si>
    <t>Las actividades a desarrollar en horario nocturno, de acuerdo con la reglamentación legal existente, tienen un incremento en lo que respecta a la MANO DE OBRA en un 35%.               Año 2018: Incremento 5.90%_x000D_
Año 2019: Incremento 6.00%                Año 2020: Incremento 6.00%               Año 2021: Incremento 3.50%             Año 2022: Incremento 10.07%.         Año 2023: Incremento 16%.               Año 2024 - IPC Incremento 9,28 %</t>
  </si>
  <si>
    <t>Las actividades a desarrollar en horario nocturno, de acuerdo con la reglamentación legal existente, tienen un incremento en lo que respecta a la MANO DE OBRA en un 35%.            Año 2017: Incremento 7.00%.      Año 2018: Incremento 5.69%.     Año 2019: Incremento 6.00%.       Año 2020: Incremento 6.00%.       Año 2021: Incremento 3.50%.                Año 2022: Incremento 10.07%.         Año 2023: Incremento 16%.              Año 2024 - IPC Incremento 9,28 %</t>
  </si>
  <si>
    <t>PRESTAC:(77,76%)2012             Año 2013: Incremento 4.02%                 Año 2014 : Incremento 4.50% - Eliminacion de ICBF y SENA (-5%). PRESTAC:(72,75%)                 Año 2015 : Incremento 4.50% - Ajuste SALUD -8.5%  PRESTAC:(68.67 %)                    Año 2016: Incremento 7.00%                        Año 2017: Incremento 7.00% _x000D_
Año 2018: Incremento 5.90%                    Año 2019: Incremento 6.00%          Año 2020: Incremento 6.00%         Año 2020: Incremento 3.50%.               Año 2022: Incremento 10.07%.         Año 2023: Incremento 16%.                         Año 2024 - IPC Incremento 9,28 %</t>
  </si>
  <si>
    <t>PRESTAC:(77.76%)2012         Año 2013: Incremento 4.02%             Año 2014 : Incremento 4.50% - Eliminacion de ICBF y SENA (-5%). PRESTAC:(72,75%)             Año 2015 : Incremento 4.50% - Ajuste SALUD -8.5%  PRESTAC:(68.67 %)                 Año 2016: Incremento 7.00% PRESTAC:(50.25 %)                 Año 2017: Incremento 7.00% PRESTAC:(50.25 %)      Año 2018: Incremento 5.9% PRESTAC:(50.25 %)     Año 2018: Incremento 6.00% PRESTAC:(50.25 %)        Año 2019: Incremento 6.00% PRESTAC:(50.25 %)         Año 2021: Incremento 3.50%.               Año 2022: Incremento 10.07%.         Año 2023: Incremento 16%.             Año 2024 - IPC Incremento 9,28 %</t>
  </si>
  <si>
    <t>Ensayo Laboratorio Cancha Grama sintetica Futbol 8_x000D_
_x000D_
Instituto de pruebas aprobado por la FIFA_x000D_
_x000D_
• Verificación producto instalado vs declarado_x000D_
o Numero de mechones por área_x000D_
o Tamaño de la área de juego_x000D_
o Columnas_x000D_
o Foto microscópica de la fibra (Cada color)_x000D_
o Altura de la fibra_x000D_
o Tipo de Shockpad / Espesor_x000D_
o Fuerza de extracción de la fibra (Min 40N)_x000D_
o Inspección visual de las juntas_x000D_
_x000D_
• Verificación de la calidad del relleno_x000D_
o Forma / Tamaño / Densidad_x000D_
o Inspección del relleno – Fotos con microscopio por objetos metálicos contaminando_x000D_
_x000D_
• Verificación del rendimiento y del riesgo de lesiones_x000D_
o Rebote de balón_x000D_
o Rodamiento de balón_x000D_
o Profundidad del relleno (Debe haber un máximo de 20mm de fibra libre)_x000D_
_x000D_
Requisitos para las pruebas:_x000D_
Como parte a la evaluación del campo, se requiere tener acceso a los equipos de mantenimiento y al manual de mantenimiento correspondientes. Esos deberán estar en el campo el día de las pruebas._x000D_
Cuando corresponda la primera prueba del campo, se requiere llevar las siguientes muestras de identificación del producto instalado:_x000D_
1) 1m x 1m de alfombra_x000D_
2) 5Kg del caucho instalado_x000D_
3) 5Kg de la arena instalada. Esas muestras deben estar disponibles en campo el día de las pruebas._x000D_
_x000D_
El precio incluye todos los gastos, desdel inicio del viaje hasta el informe final.</t>
  </si>
  <si>
    <t>Instituto de pruebas aprobado por la FIFA_x000D_
_x000D_
• Verificación producto instalado vs declarado_x000D_
o Numero de mechones por área_x000D_
o Tamaño de la área de juego_x000D_
o Columnas_x000D_
o Foto microscópica de la fibra (Cada color)_x000D_
o Altura de la fibra_x000D_
o Tipo de Shockpad / Espesor_x000D_
o Fuerza de extracción de la fibra (Min 40N)_x000D_
o Inspección visual de las juntas_x000D_
_x000D_
• Verificación de la calidad del relleno_x000D_
o Forma / Tamaño / Densidad_x000D_
o Inspección del relleno – Fotos con microscopio por objetos metálicos contaminando_x000D_
_x000D_
• Verificación del rendimiento y del riesgo de lesiones_x000D_
o Rebote de balón_x000D_
o Rodamiento de balón_x000D_
o Profundidad del relleno (Debe haber un máximo de 20mm de fibra libre)_x000D_
_x000D_
Requisitos para las pruebas:_x000D_
Como parte a la evaluación del campo, se requiere tener acceso a los equipos de mantenimiento y al manual de mantenimiento correspondientes. Esos deberán estar en el campo el día de las pruebas._x000D_
Cuando corresponda la primera prueba del campo, se requiere llevar las siguientes muestras de identificación del producto instalado:_x000D_
1) 1m x 1m de alfombra_x000D_
2) 5Kg del caucho instalado_x000D_
3) 5Kg de la arena instalada. Esas muestras deben estar disponibles en campo el día de las pruebas._x000D_
_x000D_
El precio incluye todos los gastos, desdel inicio del viaje hasta el informe final.</t>
  </si>
  <si>
    <t>Superficies de Juego Seguras en Caucho_x000D_
_x000D_
Superficie de seguridad atenuadora de impactos que garantiza la seguridad de los usuarios absorbiendo los golpes y reduciendo el riesgo de heridas graves frente accidentes o golpes, brindando la sensación de confort al caminar y con un efecto visual decorativo en su capa superior, resistente a la abrasión, tracción e ignición lo cual le da una resistencia optima a condiciones de intemperie._x000D_
_x000D_
Alcance_x000D_
Para la elaboración de superficies de juego seguras se deben tener en cuenta los siguientes lineamientos para el diseño e instalación de pisos en granulo de caucho SBR y EPDM junto con lo establecido por la Norma Técnica Colombiana 5176: Atenuación del impacto de sistemas de superficies por debajo y alrededor de equipos para parques infantiles, y la NTC 5600 de la 1 a 7 parte; equipamientos de las áreas de juego._x000D_
_x000D_
Especificación_x000D_
Antes de iniciar el proceso de vaciado de la capa inferior del piso, el instalador deberá verificar que la placa entregada sobre la cual se va fundir el caucho este completamente fraguada, limpia y libre de humedad, una vez verificado esto el instalador deberá realizar una prueba de pendientado para verificar la evacuación del agua en la placa._x000D_
La placa sobre la cual se pretende instalar el caucho debe contar con bordillos perimetrales que garanticen el confinamiento de los gránulos de caucho en todos sus extremos, por ningún motivo la capa superior de gránulos podrá sobrepasar la altura de la placa o bordillo, la superficie final deberá quedar perfectamente confinada en el área dispuesta para la instalación del mismo._x000D_
Antes de realizar el vaciado de la capa inferior de caucho SBR el instalador deberá imprimar la superficie y cara interna de los bordillos correspondientes con un 5% de Resina Aromática de Poliuretano por la cantidad de caucho mezclado a instalar para garantizar la adherencia del caucho a vaciar sobre la placa._x000D_
El espesor final del piso dependerá de la altura de caída critica que tenga el juego o modulo infantil instalado allí, (caída critica; distancia de caída libre que puede tener un usuario entre la superficie más elevada de juego y la superficie protectora amortiguante a nivel de piso)._x000D_
El instalador deber garantizar que la superficie de juego o área de seguridad del juego cumpla con el espesor requerido para la altura critica de caída del mismo, no se podrán generalizar o unificar los espesores de toda una zona de juegos ya que cada juego o modulo infantil tiene una altura de caída critica distinta, el instalador deberá garantizar que las áreas de seguridad de cada juego instalado cumplen con el espesor requerido de acuerdo a la altura de crítica de caída determinada por el fabricante del juego. _x000D_
 _x000D_
Unidad de juego con columpio y rodadero_x000D_
_x000D_
Imagen de referencia de la zona de seguridad de un módulo de juego. la zona de seguridad está conformada por una geometría con 1.50m de distancia mínima desde los extremos del juego hacia afuera._x000D_
Para las zonas de tránsito o circulaciones entre juegos el contratista bajo previo concepto del IDRD instalara superficies con un espesor de hasta 3cm de espesor (2cm base en SBR de procedencia local y 1cm superior en EPDM de color) para aquellas zonas de tránsito que están fuera de las zonas de seguridad de juegos con una altura critica de caída inferior a 80cm._x000D_
El contratista y/o proveedor deberá garantizar la procedencia del mismo demostrando que este viene de un proceso de aprovechamiento de llantas en desuso de origen distrital o nacional, bajo ningún concepto se podrá instalar SBR extranjero en la base de las superficies amortiguantes de juego._x000D_
Esto tomando como referencia que por ejemplo para un juego tipo muelle (resorte) con una Altura de Caída Critica de 70cm es suficiente una superficie con un espesor de 2cm, y para un juego con una altura de caída de 1.8m serán necesarios de 7 a 8cm de espesor._x000D_
_x000D_
?	Zonas de Transito o Circulación: Toda superficie fuera de las zonas de seguridad de los juegos que conforman una zona de juegos infantiles._x000D_
_x000D_
Los espesores pueden tener variaciones entre fabricantes, pero para todas las instalaciones el proveedor o Instalador deberá certificar el material y la superficie instalada garantizando responde la amortiguación requerida según la altura de caída critica registrada por el fabricante del juego. _x000D_
El contratista e instalador deberán garantizar la adherencia de la capa instalada sobre la placa previamente imprimada en su base, para la capa superior con diseño se deberán imprimar con resina aromática de poliuretano los bordes y juntas entre colores al igual que los bordes perimetrales que tiene contacto con el concreto para garantizar la adherencia, uniformidad y duración de la superficie en condiciones de intemperie._x000D_
_x000D_
Los valores registrados en el cuadro anterior especifican los espesores requeridos para las superficies de juego de acuerdo con la altura critica de caída de cada uno._x000D_
El contratista podrá utilizar laboratorios nacionales o internacionales para certificar sus procedimientos y materias primas con una prueba de desaceleración que garantice la seguridad de una superficie frente a un caída que pueda ocasionar una lesión cefálica, el contratista podrá presentar certificaciones de laboratorios internacionales  certificados de su proveedor o fabricante de pisos en el caso de que las materias primas sean importadas manteniendo las buenas prácticas y lineamientos del fabricante que garantizan el producto._x000D_
Se deberá consultar la altura de caída critica registrada por el fabricante en la ficha técnica de cada juego para constatar el espesor mínimo requerido de acuerdo a la superficie de juego más alta en el mismo (Altura de Caída Critica)._x000D_
_x000D_
Instalación_x000D_
Para el proceso de instalación se deberán tener en cuenta los siguientes lineamientos técnicos._x000D_
El contratista y/o instalador deberá garantizar que el producto fue vaciado sobre una losa de concreto de 2500 psi de 7 cm de espesor como mínimo un bombeo del 1% hacia las estructuras hidráulicas, para garantizar el drenaje del área a intervenir. _x000D_
También podrá instalarse la superficie de caucho sobre una base asfáltica con un espesor de 5cm como mínimo en proyectos nuevos._x000D_
Para garantizar la adherencia del caucho sobre una base este deberá tener un curado de 45 días como mínimo para evitar que los gases o vapores del curado interfieran con la adherencia y calidad de la superficie amortiguante en caucho._x000D_
La placa debe tener la profundidad de la superficie a instalar y contar con un borde perimetral para garantizar el confinamiento del material y prevenir el deterioro en la periferia (pendiente de la placa entre el 0.5% al 1%) _x000D_
Antes de realizar el vaciado del material en la superficie se deberá garantizar la imprimación de la misma junto con sus bordes internos perimetrales y terminaciones inferiores de cada juego con la superficie con un 5% por el peso del material a vaciar con resina de poliuretano aromática para garantizar la adherencia del material a la placa. (imprimando bordes internos de la base en SBR que tengan contacto con los laterales de la placa y en la capa superior en EPDM  para que el material se adhiera al bordillo y no se levante)_x000D_
El caucho de la base debe ser proveniente del reciclaje (aprovechameinto) de llantas nacionales SBR (negro) a utilizar en la base de la superficie amortiguaste podrá ser en hilachas de 8mm de longitud como mínimo o gránulos de caucho SBR granulometría 3 a 6 mm, siempre y cuando este responda a la amortiguación requerida según la altura critica de caída del juego instalado previamente._x000D_
El material deberá ser mezclado antes de ser instalado con un mínimo del 15% de resina de poliuretano aromática por el peso de material suelto a instalar para garantizar la compactación y amortiguación final del material, para la verificación de esta el contratista deberá someter la superficie instalada a una prueba de desaceleración in situ que evidencie que el criterio de lesión cefálica no compromete la seguridad del niño o usuario. la. Para la mezcla del mismo se deberá utilizar una mezcladora que garantice la distribución de la resina sobre el material de manera uniforme, no se podrá realizar esta mezcla manualmente, al realizar la mezcla se debe tener en cuenta el tiempo y/o condiciones climáticas para que el material permanezca en la mezcladora el tiempo necesario y que al retirarlo se pueda manipular y distribuir con una llana hasta obtener el espesor necesario._x000D_
Cuando las condiciones climáticas sean lluviosas no se podrá realizar el proceso de instalación de la superficie ya que el agua actúa como un acelerador con la resina impidiendo que esta pueda ser manipulada eficientemente. Esta primara capa o base amortiguante se deberá dejar fraguar o secar un tiempo mínimo de 6 a 8 horas dependiendo de las condiciones climáticas para que el material se compacte y adhiera a la superficie y bordes._x000D_
Para el centímetro superior de la superficie se utilizará caucho EPDM granulometría 1- 4mm, la utilización de este tipo de caucho es exclusiva para la capa superior de 1cm, bajo ningún concepto se podrá utilizar una base en EPDM se debe garantizar el aprovechamiento de llantas nacionales en desuso en cumplimiento del decreto 442 de 2015 de la Secretaria Distrital de Ambiente utilizando caucho negro SBR en la totalidad de la base._x000D_
Se realizará el mismo proceso de mezcla independiente por colores para la capa superior aplicando al material un 20% de resina de poliuretano aromática por el peso de caucho EPDM del color a instalar, garantizando así una compactación y agarre del material a la base y en su parte superior responda al rozamiento y fricción de los usuarios durante la actividad._x000D_
Una vez el material este cubierto uniformemente de resina se debe vaciar el granulo de EPDM mezclado sobre el área a intervenir previamente delimitada con una formaleta que corresponda con el diseño propuesto, el instalador deberá garantizar que las juntas entre colores no queden separadas o se levanten, la superficie final debe ser continua y uniforme sin interrupciones o baches._x000D_
El proceso de vaciado del EPDM en colores que estén contiguos no se podrá realizar si alguno se estos esta todavía húmedo o sin fraguar. El instalador podrá instalar varias zonas de color el mismo día siempre y cuando las condiciones climáticas se lo permitan garantizando la adherencia, compactación y delimitación entre colores sin rebabas ni mezclas de material entre colores._x000D_
La densidad mínima exigida del caucho ya compactado (SBR y/o EPDM) deberá ser: 0.80 gr/cm3 con una tolerancia de ± 5%_x000D_
Las partes de la superficie como zonas de tránsito, zonas entre juegos que no correspondan a las zonas de seguridad de los mismos o aquellas dotadas con juegos cuya altura de caída critica no supera los 80cm (muelles/resortes) deberán contar con una superficie de 2cm (1cm de base en SBR nacional y 1cm superior con diseño en colores). _x000D_
Los módulos serán diseñados y construidos bajo los estándares de calidad vigentes, teniendo en cuenta la normatividad legal y de seguridad vigente según la altura critica de caída y el criterio de lesión en la cabeza HIC, junto con las certificaciones de manufactura y calidad correspondientes.  _x000D_
_x000D_
Zonas de circulación o de transito: Superficie conformada por las áreas que se encuentran fuera de las zonas de seguridad de los juegos que conforman un área de juegos infantiles en un parque)_x000D_
De conformidad con las disposiciones contenidas en la Ley 1480 de 2011 “Todo productor debe asegurar la idoneidad y seguridad de los bienes y servicios que ofrezca o ponga en el mercado, así como la calidad ofrecida. En ningún caso estas podrán ser inferiores o contravenir lo previsto en reglamentos técnicos y medidas sanitarias o fitosanitarias”, en ese orden de ideas el contratista y/o instalador deberá tener en cuenta la Norma Técnica Colombiana 5600._x000D_
Ahora bien, en atención a la protección especial a los niños, niñas y adolescentes, en su calidad de consumidores, de acuerdo con lo establecido en el Código de la Infancia y la Adolescencia y en la Ley 1480 de 2011 en concordancia con el artículo 11 de la Resolución 0543 de 2017 expedida por el Ministerio de Comercio, Industria y Turismo, se deben seguir los parámetros establecidos en la Norma Técnica Colombiana NTC 5176. _x000D_
Resistencia al Desgaste por Abrasión_x000D_
Para las áreas de mayor desgaste por abrasión como lo son: recepciones de toboganes, bajo los columpios y alrededor de los carruseles, las superficies conformadas de granulo de caucho deben responder a una perdida no mayor del material tras ciclos de abrasión y/o uso con el fin de definir su resistencia a la abrasión de acuerdo a los siguientes índices de desgaste (se deben someter como mínimo tres muestras; envejecido, envejecido al aire y envejecido al agua.)_x000D_
	Requisito Sin	Envejecido	Envejecido al aire	Envejecido al agua_x000D_
Índice de Desgaste	&lt;1	0.76	0.71	0.91_x000D_
Relación del Desgaste	1 a 3	1.15	1.03	1.58_x000D_
Valores de acuerdo a los métodos de ensayo según la BS-7188_x000D_
Resistencia al Resbalamiento o Deslizamiento_x000D_
El material que conforma la superficie debe ser resistente al resbalamiento normal, midiendo la fricción dinámica de la misma en condiciones secas y mojadas, los resultados de las pruebas deben arrojar resultados que se encuentren por encima de 40 que es el valor mínimo permitido según la norma_x000D_
(Los valores promedio de resistencia en seco están entre los 80 y 119 y para mojado están entre 79 y 45)_x000D_
_x000D_
Resistencia a la Indentación y/o Hendidura_x000D_
La superficie final debe responder a unos índices que determinen la resistencia de la misma ante hendiduras como la generada por un calzado con tacón._x000D_
La hendidura residual permitida por la norma sobre la superficie final instalada no debe sobrepasar los 5.0mm (medidas de referencia con 24 horas de instalada, una vez realizada la prueba y tras 24 horas de recuperación del material la hendidura no debe ser superior a 5.0mm) _x000D_
Resistencia a la Ignición_x000D_
Las superficies de las zonas de recreo y/o juegos infantiles con pisos en granulo de caucho deben ser resistentes a la ignición en caso de que estas sean expuestas a una fuente local de incendio como resultado de un accidente o vandalismo._x000D_
En la prueba se somete una muestra de la superficie una tuerca de metal calentada a 900ºC registrando el tiempo en que el material continúa quemándose y cuál es el radio final afectado, en ninguno de los casos el radio de ignición puede superar los 35mm permitidos en la norma BS 7188._x000D_
Pruebas de Resistencia a la Tracción y/o Tensión_x000D_
En esta prueba se verificará la resistencia del material con una tensión controlada hasta llevarlo a la rotura, la resistencia a la tracción o alargamiento de rotura proporcionan la fuerza de tensión soportada y la elongación o reducción de área. _x000D_
•	La Tensión: no podrá ser inferior a 0.4 MPa_x000D_
•	Elongación a la Rotura: no podrá ser inferior a 75%_x000D_
_x000D_
Sistemas de Drenaje_x000D_
El contratista o instalador deberá garantizar que la superficie instalada evacua eficientemente las aguas lluvia hacia las canales o filtros dispuestos, se sugiere que la placa en su base posea un bordillo interrumpido con espacios tipo canal de aproximadamente 1 cm para que las aguas que lleguen a la base de la superficie sean evacuadas hacia los sistemas de drenaje o zonas verdes._x000D_
El contratista deberá prever los sistemas de manejo de aguas tanto superficiales como infiltradas en el caucho._x000D_
De esta forma considerando que los sectores de caída se generan una serie de desniveles en las placas de apoyo será necesario diseñar sistemas de evacuación por tubería o infiltraciones en el terreno._x000D_
Lo anterior teniendo en cuenta las características del caudal, puntos de evacuación, permeabilidad del suelo, etc…_x000D_
_x000D_
_x000D_
Ensayos_x000D_
Para la verificación de la amortiguación de una superficie el proveedor y/o contratista deberá realizar unas pruebas de desaceleración en laboratorio o in situ como mínimo al final de la obra que evidencien la capacidad de absorción de impactos de la superficie._x000D_
Donde se dejará caer un instrumento de medición que semeja una cabeza, se monitorea su desaceleración y se contrasta con los porcentajes de caída critica que posibilitan una lesión mayor o fractura de cráneo en los usuarios, este resultado debe evidenciar que la superficie instalada cumple con la amortiguación exigida arrojando un criterio de lesión de cabeza (HIC) con un valor inferior a 1.000 desde la superficie más alta de juego._x000D_
Los resultados de esas pruebas deberán ser entregados al final de la instalación de la superficie construida, el IDRD podrá solicitar incluso desde la etapa de diseño las certificaciones de calidad de los mismos para verificar las pruebas o laboratorios realizados por el fabricante que avalan el juego como un componente de juego seguro y resistente a condiciones de intemperie. _x000D_
Para la entrega final de la superficie el contratista o instalador deberá hacer un corte en una de las zonas de seguridad de un juego y sobre una superficie de tránsito para constatar la profundidad instalada, dicho corte junto con las pruebas de laboratorio donde se certifique que la superficie cumple con la amortiguación necesaria según la altura de caída critica la validaran como una superficie segura para zonas de juego._x000D_
La densidad mínima exigida del caucho ya compactado (SBR y/o EPDM) deberá ser: 0.80 gr/cm3 con una tolerancia de ± 5%_x000D_
Mantenimiento_x000D_
El contratista, proveedor y/o instalador de la superficie deberá entregar un plan de mantenimiento para cada zona o superficie instalada donde especifique las medidas preventivas, correctivas y/o inspecciones periódicas necesarias para garantizar la estabilidad de la superficie amortiguante instalada en condiciones de intemperie._x000D_
_x000D_
Materiales_x000D_
•	Gránulo Caucho SBR proveniente de llanta nacional para la capa amortiguante inferior (base) granulometría de hasta 3 -6 mm o fibra (hilacha) de mínimo 8mm longitud._x000D_
•	Gránulos de Caucho EPDM virgen 100% color, fabricado originalmente para la capa superior (Diseño/Colores/Figuras) granulometría 1-4 mm_x000D_
•	Resina Aromática de Poliuretano como ligante para el caucho EPDM, SBR y como imprimante de la placa/superficie y bordillos para garantizar la calidad y estabilidad de la superficie. _x000D_
•	Formaletas _x000D_
•	Llanas para pisos en granulo de caucho_x000D_
•	Boquilleras_x000D_
•	Mezcladora_x000D_
•	Rastrillo_x000D_
•	Rodillo de compactación_x000D_
•	Regla de Rastreo_x000D_
•	Brocha para la aplicación de Resina_x000D_
Equipos_x000D_
•	Mezcladora planetaria vertical para la mezcla de los gránulos con la resina caucho_x000D_
Tolerancias_x000D_
Densidad mínima exigida para superficies conformadas en su totalidad con gránulos de caucho ya compactado (SBR en la base y EPDM en capa superior): _x000D_
•	0.80 gr/cm3 con una tolerancia de ± 5%_x000D_
Densidad mínima exigida para superficies conformadas por hilachas o fibras en su base (SBR) y granulo de EPDM en la capa superior:_x000D_
•	0.57 gr/cm3 con una tolerancia de ± 5%_x000D_
_x000D_
Sistema de Medida y Pago_x000D_
Se pagará por metro cuadrado (m2) de caucho SBR nacional proveniente del aprovechamiento de llantas nacionales o distritales en desuso. _x000D_
Se pagará por metro cuadrado (m2) de caucho EPDM fabricado originalmente 100% color.</t>
  </si>
  <si>
    <t>Rendimiento = 3 Kg/m2 (30 Kg=4 Gal) 1Kg=0.13 Gal.</t>
  </si>
  <si>
    <t>ESPECIFICACIONES_x000D_
Perfileria central en acero galvanizado y cincado en tubo circular de 140 mm y espesor 3 mm. Los otros componentes en tuberia en acero galvanizado y cincado de 30mm y 50 mm con espesor de 3mm. Base en aluminio de 260 mm. Con asideros en caucho. Acabado del modulo en pintura esmalte mate vitrificado, Con tratamiento antioxidante. Uniones de piezas móviles en tornilleria de acero inoxidable con protectores plasticos. Todo asegurado con tuerca y contra tuerca.GARANTIA DE 5 AÑOS</t>
  </si>
  <si>
    <t>ESPECIFICACIONES_x000D_
Perfileria central en acero galvanizado y cincado en tubo circular de 140 mm y espesor 3 mm. Los otros componentes en tuberia en acero galvanizado y cincado de 30mm y 50 mm con espesor de 3mm. Base en aluminio de 260 mm. Con asideros en caucho. Acabado del modulo en pintura esmalte mate vitrificado con gtratamiento antioxidante. Uniones de piezas móviles en tornilleria de acero inoxidable con protectores plasticos. todo asegurado con tuerca y contra tuerca. Dimensiones 2300*2012*695mm GARANTIA DE 5 AÑOS</t>
  </si>
  <si>
    <t>ESPECIFICACIONES_x000D_
Perfileria central en acero galvanizado y cincado en tubo circular de 140 mm y espesor 2.75 mm. Los otros componentes en tuberia en acero galvanizado y cincado de 30mm y 50 mm con espesor de 3mm. Base en aluminio de 260 mm. Con asideros en caucho. Acabado del modulo en pintura esmalte mate vitrificado con gtratamiento antioxidante. Uniones de piezas móviles en tornilleria galvanizad. todo asegurado con tuerca y contra tuerca. Dimensiones 1465*590*1037 mm GARANTIA DE 5 AÑOS</t>
  </si>
  <si>
    <t>ESPECIFICACIONES_x000D_
Mesa en estructura tubular con asiento en madera IROKO secado en autoclave. Tuberia en acero laminado en caliente de Ø40mm espesor 2mm Dimensiones 1950mm*900mm*810mm Incluye anclajes de aprox 200mm. Tablero de juego cuadricula de ajedrez en lamina calibre 18 Cold Roll sistema VAC-VAC con dimensiones de 800*800mm. Acabado en Pintura electroestatica negro liso poliester con protección UV resistente a la intemperie y recubrimiento de poliuretano Danis PU  GARANTIA 3 AÑOS</t>
  </si>
  <si>
    <t>Sumnistro e instalacion a todo costos de Guarda escobas en MDF, altura 8 cm.</t>
  </si>
  <si>
    <t>VER CTO-CONSULTORIA CENTRO DEPORTIVO, RECREATIVO Y CULTURAL - CDRC_x000D_
Especificaciones Técnicas Tomo 1 y 2_x000D_
_x000D_
_x000D_
PISO EN PVC CON SISTEMA DE FIJACION TIPO CLIC  ROBLE  INCLUYE TODOS LOS ELEMENTOS E INSTALACION</t>
  </si>
  <si>
    <t>TECEO</t>
  </si>
  <si>
    <t>OMNISTAR_x000D_
_x000D_
Omnistar 128 leds, 1000 mA, 431 W, 4000 K (INCLUYE GEAR BOX, CABLE DE CONEXIÓN, FIJACION)</t>
  </si>
  <si>
    <t>Banca bicolor concreto GRC 21MP L=1.8 Segun diseño_x000D_
Banca en concreto segun diseño (Ver imagen)
Mobiliario en concreto de caracteristicas durables, resistente, versátil, Pesado, de bajo mantenimiento, no actractivo al vandalismo.
_x000D_
Concreto GRC reforzado con fibras de Vidrio 
Resistencia a la compresión: Superior a 21 MPa a 3 días. Absorción: Inferior al 9%.                                                         
Refuerzo:  Con fibras sintéticas para evitar la corrosión y evitar vandalismo.                                                                  
_x000D_
Sellos superficiales: Sellos silanos y siloxanos para repeler sustancias a base de agua y a Base De aceite.
_x000D_
Dimensiones: L = 1.80m                H = 0.45m                P = 0,45m  _x000D_
En concreto color gris tapa superior en concreto oxidado*, Peso: 278,7 kg 
La garantía en los componentes de concreto es de 10 años.
La instalación no requiere obras civiles adicionales, ni vaciados en concreto ni preparación de ningún tipo en el sitio de la obra. Elemento de sobreponer
Mantenimiento: Lavar con hidrolavadora y aplicar sellos oleófugo e hidrófugo una vez al año."_x000D_
Nota del fabricante: El precio no incluye descargue. Para el descargue de los productos se requiere personal en la obra y herramientas tipo estibador, minicargador, montacargas o similar. Se recomienda el uso de estibas para mayor facilidad.</t>
  </si>
  <si>
    <t>Banca en concreto GRC 21 MP  50 x 50 Segun diseño (Ver imagen CIO)_x000D_
_x000D_
Mobiliario en concreto de caracteristicas durables, resistente, versátil, Pesado, de bajo mantenimiento, no actractivo al vandalismo.
Concreto GRC reforzado con fibras de Vidrio 
Resistencia a la compresión: Superior a 21 MPa a 3 días. Absorción: Inferior al 9%.                                                                                                                 
_x000D_
Refuerzo:  Con fibras sintéticas para evitar la corrosión y evitar vandalismo.                                                                  
_x000D_
Sellos superficiales: Sellos silanos y siloxanos para repeler sustancias a base de agua y a Base De aceite.
Dimensiones: L = 0,50m                H = 0,45m                P = 0,50m  _x000D_
En concreto color gris, Peso: 234,5 kg._x000D_
La garantía en los componentes de concreto es de 10 años.
La instalación no requiere obras civiles adicionales, ni vaciados en concreto ni preparación de ningún tipo en el sitio de la obra. Elemento de sobreponer
Mantenimiento: Lavar con hidrolavadora y aplicar sellos oleófugo e hidrófugo una vez al año."_x000D_
Incluye suministro y transporte._x000D_
Nota del fabricante: El precio no incluye descargue. Para el descargue de los productos se requiere personal en la obra y herramientas tipo estibador, minicargador, montacargas o similar. Se recomienda el uso de estibas para mayor facilidad.</t>
  </si>
  <si>
    <t>Banca concreto GRC 21MP Circular ø0.47m Segun Diseño (Ver imagen CIO)_x000D_
Mobiliario en concreto de caracteristicas durables, resistente, versátil, Pesado, de bajo mantenimiento, no actractivo al vandalismo._x000D_
Concreto GRC reforzado con fibras de Vidrio _x000D_
Resistencia a la compresión: Superior a 21 MPa a 3 días.                                                              _x000D_
Absorción: Inferior al 9%.                                                                                                                 _x000D_
Refuerzo:  Con fibras sintéticas para evitar la corrosión y evitar vandalismo.                                                                  _x000D_
Sellos superficiales: Sellos silanos y siloxanos para repeler sustancias a base de agua y a Base De aceite._x000D_
Dimensiones: Ø 0,47m                H 0,45m  _x000D_
En concreto color gris, Peso: 180,1 kg_x000D_
La garantía en los componentes de concreto es de 10 años._x000D_
La instalación no requiere obras civiles adicionales, ni vaciados en concreto ni preparación de ningún tipo en el sitio de la obra. Elemento de sobreponer_x000D_
Mantenimiento: Lavar con hidrolavadora y aplicar sellos oleófugo e hidrófugo una vez al año._x000D_
Incluye suministro y transporte._x000D_
Nota del fabricante: El precio no incluye descargue. Para el descargue de los productos se requiere personal en la obra y herramientas tipo estibador, minicargador, montacargas o similar. Se recomienda el uso de estibas para mayor facilidad.</t>
  </si>
  <si>
    <t>Banca en concreto GRC 21MP 0.55x0.63m Según diseño (Ver imagen CIO)_x000D_
Mobiliario en concreto de caracteristicas durables, resistente, versátil, Pesado, de bajo mantenimiento, no actractivo al vandalismo._x000D_
Concreto GRC reforzado con fibras de Vidrio _x000D_
Resistencia a la compresión: Superior a 21 MPa a 3 días. Absorción: Inferior al 9%.                                                                                                                 _x000D_
Refuerzo:  Con fibras sintéticas para evitar la corrosión y evitar vandalismo.                                                                  _x000D_
Sellos superficiales: Sellos silanos y siloxanos para repeler sustancias a base de agua y a Base De aceite._x000D_
Dimensiones: L = 0,50m         H 0,45m                P 0,63m _x000D_
En concreto color gris, Peso: 121,9 kg_x000D_
La garantía en los componentes de concreto es de 10 años._x000D_
La instalación no requiere obras civiles adicionales, ni vaciados en concreto ni preparación de ningún tipo en el sitio de la obra. Elemento de sobreponer_x000D_
Mantenimiento: Lavar con hidrolavadora y aplicar sellos oleófugo e hidrófugo una vez al año."_x000D_
Incluye suministro y transporte._x000D_
Nota del fabricante: El precio no incluye descargue. Para el descargue de los productos se requiere personal en la obra y herramientas tipo estibador, minicargador, montacargas o similar. Se recomienda el uso de estibas para mayor facilidad.</t>
  </si>
  <si>
    <t>Ver descripción técnica</t>
  </si>
  <si>
    <t>Banca concreto GRC 21MP Circular ø0.87m Segun Diseño (Ver imagen CIO)_x000D_
Mobiliario en concreto de caracteristicas durables, resistente, versátil, Pesado, de bajo mantenimiento, no actractivo al vandalismo._x000D_
Concreto GRC reforzado con fibras de Vidrio _x000D_
Resistencia a la compresión: Superior a 21 MPa a 3 días.                                                              _x000D_
Absorción: Inferior al 9%.                                                                                                                 _x000D_
Refuerzo:  Con fibras sintéticas para evitar la corrosión y evitar vandalismo.                                                                  _x000D_
Sellos superficiales: Sellos silanos y siloxanos para repeler sustancias a base de agua y a Base De aceite._x000D_
Dimensiones: Ø 0,87m                H 0,45m  _x000D_
En concreto color gris, Peso: 333,5 kg _x000D_
La garantía en los componentes de concreto es de 10 años._x000D_
La instalación no requiere obras civiles adicionales, ni vaciados en concreto ni preparación de ningún tipo en el sitio de la obra. Elemento de sobreponer_x000D_
Mantenimiento: Lavar con hidrolavadora y aplicar sellos oleófugo e hidrófugo una vez al año._x000D_
Incluye suministro y transporte._x000D_
Nota del fabricante: El precio no incluye descargue. Para el descargue de los productos se requiere personal en la obra y herramientas tipo estibador, minicargador, montacargas o similar. Se recomienda el uso de estibas para mayor facilidad.</t>
  </si>
  <si>
    <t>Ver descirpción Técnicos</t>
  </si>
  <si>
    <t>Silla en concreto GRC 21MP 0,7x0.51 Segun diseño (Ver imagen CIO)_x000D_
Mobiliario en concreto de caracteristicas durables, resistente, versátil, Pesado, de bajo mantenimiento, no actractivo al vandalismo._x000D_
Concreto GRC reforzado con fibras de Vidrio _x000D_
Resistencia a la compresión: Superior a 21 MPa a 3 días.                                                              _x000D_
Absorción: Inferior al 9%.                                                                                                                 _x000D_
Refuerzo:  Con fibras sintéticas para evitar la corrosión y evitar vandalismo.                                                                  _x000D_
Sellos superficiales: Sellos silanos y siloxanos para repeler sustancias a base de agua y a Base De aceite._x000D_
Dimensiones: L = 0,70m                H = 0,81m                P = 0,51m     _x000D_
En concreto color gris, Peso: A/B180 Kg _x000D_
La garantía en los componentes de concreto es de 10 años._x000D_
La instalación no requiere obras civiles adicionales, ni vaciados en concreto ni preparación de ningún tipo en el sitio de la obra. Elemento de sobreponer_x000D_
Mantenimiento: Lavar con hidrolavadora y aplicar sellos oleófugo e hidrófugo una vez al año._x000D_
Incluye suministro y transporte_x000D_
Nota del fabricante: El precio no incluye descargue. Para el descargue de los productos se requiere personal en la obra y herramientas tipo estibador, minicargador, montacargas o similar. Se recomienda el uso de estibas para mayor facilidad.</t>
  </si>
  <si>
    <t>Banca concreto GRC 21 MP L=2,06 m Segun diseño (Ver imagen CIO)_x000D_
Mobiliario en concreto de caracteristicas durables, resistente, versátil, Pesado, de bajo mantenimiento, no actractivo al vandalismo._x000D_
Concreto GRC reforzado con fibras de Vidrio _x000D_
Resistencia a la compresión: Superior a 21 MPa a 3 días.                                                              _x000D_
Absorción: Inferior al 9%.                                                                                                                 _x000D_
Refuerzo:  Con fibras sintéticas para evitar la corrosión y evitar vandalismo.                                                                  _x000D_
Sellos superficiales: Sellos silanos y siloxanos para repeler sustancias a base de agua y a Base De aceite._x000D_
Dimensiones: L 2.06 m       H 0,45m    P 0,45m _x000D_
En concreto color gris, Peso: 390 Kg_x000D_
La garantía en los componentes de concreto es de 10 años._x000D_
La instalación no requiere obras civiles adicionales, ni vaciados en concreto ni preparación de ningún tipo en el sitio de la obra. Elemento de sobreponer_x000D_
Mantenimiento: Lavar con hidrolavadora y aplicar sellos oleófugo e hidrófugo una vez al año._x000D_
Incluye suministro y transporte._x000D_
Nota del fabricante: El precio no incluye descargue. Para el descargue de los productos se requiere personal en la obra y herramientas tipo estibador, minicargador, montacargas o similar. Se recomienda el uso de estibas para mayor facilidad.</t>
  </si>
  <si>
    <t>Banca concreto GRC 21 MP L=1,52 m Segun diseño (Ver imagen CIO)_x000D_
Mobiliario en concreto de caracteristicas durables, resistente, versátil, Pesado, de bajo mantenimiento, no actractivo al vandalismo._x000D_
Concreto GRC reforzado con fibras de Vidrio _x000D_
Resistencia a la compresión: Superior a 21 MPa a 3 días.                                                              _x000D_
Absorción: Inferior al 9%.                                                                                                                 _x000D_
Refuerzo:  Con fibras sintéticas para evitar la corrosión y evitar vandalismo.                                                                  _x000D_
Sellos superficiales: Sellos silanos y siloxanos para repeler sustancias a base de agua y a Base De aceite._x000D_
Dimensiones: L 1.52 m       H 0,45m    P 0,56m  _x000D_
En concreto color gris, Peso: 335 Kg_x000D_
La garantía en los componentes de concreto es de 10 años._x000D_
La instalación no requiere obras civiles adicionales, ni vaciados en concreto ni preparación de ningún tipo en el sitio de la obra. Elemento de sobreponer_x000D_
Mantenimiento: Lavar con hidrolavadora y aplicar sellos oleófugo e hidrófugo una vez al año._x000D_
Incluye suministro y transporte._x000D_
Nota del fabricante: El precio no incluye descargue. Para el descargue de los productos se requiere personal en la obra y herramientas tipo estibador, minicargador, montacargas o similar. Se recomienda el uso de estibas para mayor facilidad.</t>
  </si>
  <si>
    <t>Banca concreto GRC 21MP 1,23x0.45m Segun diseño (Ver imagen CIO)
_x000D_
Mobiliario en concreto de caracteristicas durables, resistente, versátil, Pesado, de bajo mantenimiento, no actractivo al vandalismo.
Concreto GRC reforzado con fibras de Vidrio 
Resistencia a la compresión: Superior a 21 MPa a 3 días. Absorción: Inferior al 9%.                                                                                                        
_x000D_
Refuerzo:  Con fibras sintéticas para evitar la corrosión y evitar vandalismo.                                                                  
_x000D_
Sellos superficiales: Sellos silanos y siloxanos para repeler sustancias a base de agua y a Base De aceite.
_x000D_
Dimensiones: L = 1.23m         H 0,45m                P 0,75m _x000D_
En concreto color gris, Peso: 205 Kg_x000D_
La garantía en los componentes de concreto es de 10 años.
La instalación no requiere obras civiles adicionales, ni vaciados en concreto ni preparación de ningún tipo en el sitio de la obra. Elemento de sobreponer
Mantenimiento: Lavar con hidrolavadora y aplicar sellos oleófugo e hidrófugo una vez al año._x000D_
Incluye suministro y transporte._x000D_
Nota del fabricante: El precio no incluye descargue. Para el descargue de los productos se requiere personal en la obra y herramientas tipo estibador, minicargador, montacargas o similar. Se recomienda el uso de estibas para mayor facilidad.</t>
  </si>
  <si>
    <t>Banca forma petalo concreto Temik UHPC F´c 65-80MPa L=2 m Según diseño  (ver imagen CIO)_x000D_
_x000D_
Material: UHPC_x000D_
Acabado: Salido de Molde / decapado suave_x000D_
Peso 200: 560kg _x000D_
Especificacion Técnica Concreto UHPC_x000D_
Resistencia compresión: 65-80 MPa_x000D_
Resistencia Flexión: 8-12 MPa_x000D_
Resistencia al desgaste por rozamiento: 18,3mm_x000D_
Modulo de Young: 40 Gpa_x000D_
Abosorcion de Agua: 6,5%_x000D_
Resistencia al impacto: &gt;200cm_x000D_
Dimensiones: 2.0x0.45x0.42m_x000D_
Refuerzo Principal Fibra de Vidrio y posibilidad de refuerzo secundario armado de ser necesario._x000D_
Instalación: Apoyado anclaje mécanico sobre superficie rígida o con dado de concreto a modo de zapata para superficies batidas Se debe estudiar cada caso para no incurrir en costos innecesarios._x000D_
Están incluidos los tornillos de fijación de 150mm para ser instalados en los casquillos roscados insertados en los elementos, la fijación epoxica incluida esta calculada con una profundidad de 100mm y un paso de rosca superior al del anclaje._x000D_
ACLARACIONES SOBRE LA INSTALACION_x000D_
La instalación de los elementos se debe estudiar en cada caso y efectuar las adecuaciones oportunas._x000D_
En todos los casos la superficie debe ser capaz de soportar la carga del elemento y garantizar que no existan hundimientos o perdidas de la base apoyo por falta de confinamiento. De no cumplirse con este requerimiento puede generar roturas o comportamientos no esperados en los elementos que puede causar la perdida de la garantía ya que el elemento fue diseñado para trabajar establemente._x000D_
El mobiliario puede estar apoyado o anclado a la base dependiendo el uso y las necesidades._x000D_
Si es sobre losa de concreto o superficie rígida, se instalara por medio de espárragos y fijación química (incluida en el precio) con una longitud hasta 150mm; de ser mayor se debe estudiar y revaluar y se cobrara como un costo adicional._x000D_
Si es sobre superficie compactada se deben garantizar mínimo 4 puntos de apoyo para poder repartir las cargas del elemento, están incluidos cuatro dados de concreto pobre de 20x20x20 cmts, de necesitar un apoyo diferente por las características del terreno se debe calcular y revaluar y se cobrara como un costo adicional_x000D_
_x000D_
Garantia: 10 años / sobre uso normalizado no cubre vandalismo o cualquier uso no incluido en la memoria técnica (Ver fichas)_x000D_
Colores disponibles: Rojo / Naranja / Pardo (Beige) / Negro / Amarillo_x000D_
PROTECCION ANTIGRAFFITTI SCREEN GRAFF PM: Recubrimiento antigraffiti bicomponente a base de poliuretano acrílico en base acuosa, resistente a la intemperie y a los rayos ultravioleta. Screen Graff PM está indicado para la protección de superficies porosas y no porosas tanto en exterior como en interior impidiendo la penetración de los graffiti en los soportes y facilitando su limpieza. Screen Graff PM puede suministrarse en acabado brillante y mate._x000D_
MANTENIMIENTO: No precisan de un mantenimiento específico a lo largo de su vida útil, que se estima superior a 10 años. El protocolo de mantenimiento es una_x000D_
limpieza con chorro de agua de periodicidad variable en función de las condiciones de uso, así como la reposición del tratamiento hidrofugante y antigraffitti protector aplicado en origen sobre las superficies salidas de molde, decapadas o pulidas.  _x000D_
En caso de ser sometidos a impactos por actos vandálicos o golpes accidentales, las pequeñas pérdidas de material o desconchados se pueden restituir con un “kit de reparación” con una fórmula determinada para cada color y un técnica específica_x000D_
para productos con acabado salido de molde, decapado al ácido o acabado pulido. (Ver mas informacion ficha tecnica MANTENIMIENTO, LIMPIEZA Y RESISTENCIA A LA INTEMPERIE DE LOS PRODUCTOS DE CONCRETO MOLDEADO TEMIK)_x000D_
El precio incluye suministro, instalación (en las condiciones descritas), protección antigraffitti y transporte (El transporte no incluye medios de descarga)</t>
  </si>
  <si>
    <t>Segun diseño - Ver descripción Técnica</t>
  </si>
  <si>
    <t>Banca L=1,20 m forma petalo concreto Temik UHPC F´c 65-80MPa Según diseño  (ver imagen CIO)_x000D_
_x000D_
Material: UHPC_x000D_
Acabado: Salido de Molde / decapado suave_x000D_
Peso 258 kg _x000D_
Especificacion Técnica Concreto UHPC_x000D_
Resistencia compresión: 65-80 MPa_x000D_
Resistencia Flexión: 8-12 MPa_x000D_
Resistencia al desgaste por rozamiento: 18,3mm_x000D_
Modulo de Young: 40 Gpa_x000D_
Abosorcion de Agua: 6,5%_x000D_
Resistencia al impacto: &gt;200cm_x000D_
Dimensiones: 1,2.0x0.45x0.42m_x000D_
Refuerzo Principal Fibra de Vidrio y posibilidad de refuerzo secundario armado de ser necesario._x000D_
Instalación: Apoyado anclaje mécanico sobre superficie rígida o con dado de concreto a modo de zapata para superficies batidas Se debe estudiar cada caso para no incurrir en costos innecesarios._x000D_
Están incluidos los tornillos de fijación de 150mm para ser instalados en los casquillos roscados insertados en los elementos, la fijación epoxica incluida esta calculada con una profundidad de 100mm y un paso de rosca superior al del anclaje._x000D_
ACLARACIONES SOBRE LA INSTALACION_x000D_
La instalación de los elementos se debe estudiar en cada caso y efectuar las adecuaciones oportunas._x000D_
En todos los casos la superficie debe ser capaz de soportar la carga del elemento y garantizar que no existan hundimientos o perdidas de la base apoyo por falta de confinamiento. De no cumplirse con este requerimiento puede generar roturas o comportamientos no esperados en los elementos que puede causar la perdida de la garantía ya que el elemento fue diseñado para trabajar establemente._x000D_
El mobiliario puede estar apoyado o anclado a la base dependiendo el uso y las necesidades._x000D_
Si es sobre losa de concreto o superficie rígida, se instalara por medio de espárragos y fijación química (incluida en el precio) con una longitud hasta 150mm; de ser mayor se debe estudiar y revaluar y se cobrara como un costo adicional._x000D_
Si es sobre superficie compactada se deben garantizar mínimo 4 puntos de apoyo para poder repartir las cargas del elemento, están incluidos cuatro dados de concreto pobre de 20x20x20 cmts, de necesitar un apoyo diferente por las características del terreno se debe calcular y revaluar y se cobrara como un costo adicional._x000D_
Garantia: 10 años / sobre uso normalizado no cubre vandalismo o cualquier uso no incluido en la memoria técnica (Ver fichas)_x000D_
Colores disponibles: Rojo / Naranja / Pardo (Beige) / Negro / Amarillo_x000D_
PROTECCION ANTIGRAFFITTI SCREEN GRAFF PM: Recubrimiento antigraffiti bicomponente a base de poliuretano acrílico en base acuosa, resistente a la intemperie y a los rayos ultravioleta. Screen Graff PM está indicado para la protección de superficies porosas y no porosas tanto en exterior como en interior impidiendo la penetración de los graffiti en los soportes y facilitando su limpieza. Screen Graff PM puede suministrarse en acabado brillante y mate._x000D_
MANTENIMIENTO: No precisan de un mantenimiento específico a lo largo de su vida útil, que se estima superior a 10 años. El protocolo de mantenimiento es una_x000D_
limpieza con chorro de agua de periodicidad variable en función de las condiciones de uso, así como la reposición del tratamiento hidrofugante y antigraffitti protector aplicado en origen sobre las superficies salidas de molde, decapadas o pulidas.  _x000D_
En caso de ser sometidos a impactos por actos vandálicos o golpes accidentales, las pequeñas pérdidas de material o desconchados se pueden restituir con un “kit de reparación” con una fórmula determinada para cada color y un técnica específica_x000D_
para productos con acabado salido de molde, decapado al ácido o acabado pulido. (Ver mas informacion ficha tecnica MANTENIMIENTO, LIMPIEZA Y RESISTENCIA A LA INTEMPERIE DE LOS PRODUCTOS DE CONCRETO MOLDEADO TEMIK)_x000D_
El precio incluye suministro, instalación (en las condiciones descritas), protección antigraffitti y transporte (El transporte no incluye medios de descarga)</t>
  </si>
  <si>
    <t>Banca cilindrica Ø0,5m concreto Temik UHPC Segun diseño  (ver imagen CIO)_x000D_
Material: UHPC_x000D_
Acabado: Salido de Molde / decapado suave_x000D_
Peso 160 kg _x000D_
Especificacion Técnica Concreto UHPC_x000D_
Resistencia compresión: 65-80 MPa_x000D_
Resistencia Flexión: 8-12 MPa_x000D_
Resistencia al desgaste por rozamiento: 18,3mm_x000D_
Modulo de Young: 40 Gpa_x000D_
Abosorcion de Agua: 6,5%_x000D_
Resistencia al impacto: &gt;200cm_x000D_
Dimensiones: Ø0,5m x 0.53 m_x000D_
Refuerzo Principal Fibra de Vidrio y posibilidad de refuerzo secundario armado de ser necesario._x000D_
Instalación: Apoyado anclaje mécanico sobre superficie rígida o con dado de concreto a modo de zapata para superficies batidas Se debe estudiar cada caso para no incurrir en costos innecesarios._x000D_
Están incluidos los tornillos de fijación de 150mm para ser instalados en los casquillos roscados insertados en los elementos, la fijación epoxica incluida esta calculada con una profundidad de 100mm y un paso de rosca superior al del anclaje._x000D_
ACLARACIONES SOBRE LA INSTALACION_x000D_
La instalación de los elementos se debe estudiar en cada caso y efectuar las adecuaciones oportunas._x000D_
En todos los casos la superficie debe ser capaz de soportar la carga del elemento y garantizar que no existan hundimientos o perdidas de la base apoyo por falta de confinamiento. De no cumplirse con este requerimiento puede generar roturas o comportamientos no esperados en los elementos que puede causar la perdida de la garantía ya que el elemento fue diseñado para trabajar establemente._x000D_
El mobiliario puede estar apoyado o anclado a la base dependiendo el uso y las necesidades._x000D_
Si es sobre losa de concreto o superficie rígida, se instalara por medio de espárragos y fijación química (incluida en el precio) con una longitud hasta 150mm; de ser mayor se debe estudiar y revaluar y se cobrara como un costo adicional._x000D_
Si es sobre superficie compactada se deben garantizar mínimo 4 puntos de apoyo para poder repartir las cargas del elemento, están incluidos cuatro dados de concreto pobre de 20x20x20 cmts, de necesitar un apoyo diferente por las características del terreno se debe calcular y revaluar y se cobrara como un costo adicional._x000D_
Garantia: 10 años / sobre uso normalizado no cubre vandalismo o cualquier uso no incluido en la memoria técnica (Ver fichas)_x000D_
Colores disponibles: Rojo / Naranja / Pardo (Beige) / Negro / Amarillo_x000D_
PROTECCION ANTIGRAFFITTI SCREEN GRAFF PM: Recubrimiento antigraffiti bicomponente a base de poliuretano acrílico en base acuosa, resistente a la intemperie y a los rayos ultravioleta. Screen Graff PM está indicado para la protección de superficies porosas y no porosas tanto en exterior como en interior impidiendo la penetración de los graffiti en los soportes y facilitando su limpieza. Screen Graff PM puede suministrarse en acabado brillante y mate._x000D_
MANTENIMIENTO: No precisan de un mantenimiento específico a lo largo de su vida útil, que se estima superior a 10 años. El protocolo de mantenimiento es una_x000D_
limpieza con chorro de agua de periodicidad variable en función de las condiciones de uso, así como la reposición del tratamiento hidrofugante y antigraffitti protector aplicado en origen sobre las superficies salidas de molde, decapadas o pulidas.  _x000D_
En caso de ser sometidos a impactos por actos vandálicos o golpes accidentales, las pequeñas pérdidas de material o desconchados se pueden restituir con un “kit de reparación” con una fórmula determinada para cada color y un técnica específica_x000D_
para productos con acabado salido de molde, decapado al ácido o acabado pulido. (Ver mas informacion ficha tecnica MANTENIMIENTO, LIMPIEZA Y RESISTENCIA A LA INTEMPERIE DE LOS PRODUCTOS DE CONCRETO MOLDEADO TEMIK)_x000D_
El precio incluye suministro, instalación (en las condiciones descritas), protección antigraffitti y transporte (El transporte no incluye medios de descarga)</t>
  </si>
  <si>
    <t>Banca en concreto Temik UHPC  L= 0,6 m Según diseño  (ver imagen CIO)_x000D_
Material: UHPC_x000D_
Acabado: Salido de Molde / decapado suave_x000D_
Peso 145 kg _x000D_
Especificacion Técnica Concreto UHPC_x000D_
Resistencia compresión: 65-80 MPa_x000D_
Resistencia Flexión: 8-12 MPa_x000D_
Resistencia al desgaste por rozamiento: 18,3mm_x000D_
Modulo de Young: 40 Gpa_x000D_
Abosorcion de Agua: 6,5%_x000D_
Resistencia al impacto: &gt;200cm_x000D_
Dimensiones: 60x60x50 m_x000D_
Refuerzo Principal Fibra de Vidrio y posibilidad de refuerzo secundario armado de ser necesario._x000D_
Instalación: Apoyado anclaje mécanico sobre superficie rígida o con dado de concreto a modo de zapata para superficies batidas Se debe estudiar cada caso para no incurrir en costos innecesarios._x000D_
Están incluidos los tornillos de fijación de 150mm para ser instalados en los casquillos roscados insertados en los elementos, la fijación epoxica incluida esta calculada con una profundidad de 100mm y un paso de rosca superior al del anclaje._x000D_
ACLARACIONES SOBRE LA INSTALACION_x000D_
La instalación de los elementos se debe estudiar en cada caso y efectuar las adecuaciones oportunas._x000D_
En todos los casos la superficie debe ser capaz de soportar la carga del elemento y garantizar que no existan hundimientos o perdidas de la base apoyo por falta de confinamiento. De no cumplirse con este requerimiento puede generar roturas o comportamientos no esperados en los elementos que puede causar la perdida de la garantía ya que el elemento fue diseñado para trabajar establemente._x000D_
El mobiliario puede estar apoyado o anclado a la base dependiendo el uso y las necesidades._x000D_
Si es sobre losa de concreto o superficie rígida, se instalara por medio de espárragos y fijación química (incluida en el precio) con una longitud hasta 150mm; de ser mayor se debe estudiar y revaluar y se cobrara como un costo adicional._x000D_
Si es sobre superficie compactada se deben garantizar mínimo 4 puntos de apoyo para poder repartir las cargas del elemento, están incluidos cuatro dados de concreto pobre de 20x20x20 cmts, de necesitar un apoyo diferente por las características del terreno se debe calcular y revaluar y se cobrara como un costo adicional._x000D_
Garantia: 10 años / sobre uso normalizado no cubre vandalismo o cualquier uso no incluido en la memoria técnica (Ver fichas)_x000D_
Colores disponibles: Rojo / Naranja / Pardo (Beige) / Negro / Amarillo_x000D_
PROTECCION ANTIGRAFFITTI SCREEN GRAFF PM: Recubrimiento antigraffiti bicomponente a base de poliuretano acrílico en base acuosa, resistente a la intemperie y a los rayos ultravioleta. Screen Graff PM está indicado para la protección de superficies porosas y no porosas tanto en exterior como en interior impidiendo la penetración de los graffiti en los soportes y facilitando su limpieza. Screen Graff PM puede suministrarse en acabado brillante y mate._x000D_
MANTENIMIENTO: No precisan de un mantenimiento específico a lo largo de su vida útil, que se estima superior a 10 años. El protocolo de mantenimiento es una_x000D_
limpieza con chorro de agua de periodicidad variable en función de las condiciones de uso, así como la reposición del tratamiento hidrofugante y antigraffitti protector aplicado en origen sobre las superficies salidas de molde, decapadas o pulidas.  _x000D_
En caso de ser sometidos a impactos por actos vandálicos o golpes accidentales, las pequeñas pérdidas de material o desconchados se pueden restituir con un “kit de reparación” con una fórmula determinada para cada color y un técnica específica_x000D_
para productos con acabado salido de molde, decapado al ácido o acabado pulido. (Ver mas informacion ficha tecnica MANTENIMIENTO, LIMPIEZA Y RESISTENCIA A LA INTEMPERIE DE LOS PRODUCTOS DE CONCRETO MOLDEADO TEMIK)_x000D_
El precio incluye suministro, instalación (en las condiciones descritas), protección antigraffitti y transporte (El transporte no incluye medios de descarga)</t>
  </si>
  <si>
    <t>Banca rectangular concreto L=1m Temik UHPC Segun diseño  (ver imagen CIO)_x000D_
Material: UHPC_x000D_
Acabado: Salido de Molde / decapado suave_x000D_
Peso 190 kg _x000D_
Especificacion Técnica Concreto UHPC_x000D_
Resistencia compresión: 65-80 MPa_x000D_
Resistencia Flexión: 8-12 MPa_x000D_
Resistencia al desgaste por rozamiento: 18,3mm_x000D_
Modulo de Young: 40 Gpa_x000D_
Abosorcion de Agua: 6,5%_x000D_
Resistencia al impacto: &gt;200cm_x000D_
Dimensiones: 1.00x0.50x0.50m_x000D_
Refuerzo Principal Fibra de Vidrio y posibilidad de refuerzo secundario armado de ser necesario._x000D_
Instalación: Apoyado anclaje mécanico sobre superficie rígida o con dado de concreto a modo de zapata para superficies batidas Se debe estudiar cada caso para no incurrir en costos innecesarios._x000D_
Están incluidos los tornillos de fijación de 150mm para ser instalados en los casquillos roscados insertados en los elementos, la fijación epoxica incluida esta calculada con una profundidad de 100mm y un paso de rosca superior al del anclaje._x000D_
ACLARACIONES SOBRE LA INSTALACION_x000D_
La instalación de los elementos se debe estudiar en cada caso y efectuar las adecuaciones oportunas._x000D_
En todos los casos la superficie debe ser capaz de soportar la carga del elemento y garantizar que no existan hundimientos o perdidas de la base apoyo por falta de confinamiento. De no cumplirse con este requerimiento puede generar roturas o comportamientos no esperados en los elementos que puede causar la perdida de la garantía ya que el elemento fue diseñado para trabajar establemente._x000D_
El mobiliario puede estar apoyado o anclado a la base dependiendo el uso y las necesidades._x000D_
Si es sobre losa de concreto o superficie rígida, se instalara por medio de espárragos y fijación química (incluida en el precio) con una longitud hasta 150mm; de ser mayor se debe estudiar y revaluar y se cobrara como un costo adicional._x000D_
Si es sobre superficie compactada se deben garantizar mínimo 4 puntos de apoyo para poder repartir las cargas del elemento, están incluidos cuatro dados de concreto pobre de 20x20x20 cmts, de necesitar un apoyo diferente por las características del terreno se debe calcular y revaluar y se cobrara como un costo adicional._x000D_
Garantia: 10 años / sobre uso normalizado no cubre vandalismo o cualquier uso no incluido en la memoria técnica (Ver fichas)_x000D_
Colores disponibles: Rojo / Naranja / Pardo (Beige) / Negro / Amarillo_x000D_
PROTECCION ANTIGRAFFITTI SCREEN GRAFF PM: Recubrimiento antigraffiti bicomponente a base de poliuretano acrílico en base acuosa, resistente a la intemperie y a los rayos ultravioleta. Screen Graff PM está indicado para la protección de superficies porosas y no porosas tanto en exterior como en interior impidiendo la penetración de los graffiti en los soportes y facilitando su limpieza. Screen Graff PM puede suministrarse en acabado brillante y mate._x000D_
MANTENIMIENTO: No precisan de un mantenimiento específico a lo largo de su vida útil, que se estima superior a 10 años. El protocolo de mantenimiento es una_x000D_
limpieza con chorro de agua de periodicidad variable en función de las condiciones de uso, así como la reposición del tratamiento hidrofugante y antigraffitti protector aplicado en origen sobre las superficies salidas de molde, decapadas o pulidas.  _x000D_
En caso de ser sometidos a impactos por actos vandálicos o golpes accidentales, las pequeñas pérdidas de material o desconchados se pueden restituir con un “kit de reparación” con una fórmula determinada para cada color y un técnica específica_x000D_
para productos con acabado salido de molde, decapado al ácido o acabado pulido. (Ver mas informacion ficha tecnica MANTENIMIENTO, LIMPIEZA Y RESISTENCIA A LA INTEMPERIE DE LOS PRODUCTOS DE CONCRETO MOLDEADO TEMIK)_x000D_
El precio incluye suministro, instalación (en las condiciones descritas), protección antigraffitti y transporte (El transporte no incluye medios de descarga)</t>
  </si>
  <si>
    <t>Banca sobreponer concreto Temik UHPCL= 045m Segun diseño (ver imagen CIO)_x000D_
Material: UHPC_x000D_
Acabado: Salido de Molde / decapado suave_x000D_
Peso 25 kg _x000D_
Especificacion Técnica Concreto UHPC_x000D_
Resistencia compresión: 65-80 MPa_x000D_
Resistencia Flexión: 8-12 MPa_x000D_
Resistencia al desgaste por rozamiento: 18,3mm_x000D_
Modulo de Young: 40 Gpa_x000D_
Abosorcion de Agua: 6,5%_x000D_
Resistencia al impacto: &gt;200cm_x000D_
Dimensiones: 0.45x0.45x0.21 m_x000D_
Refuerzo Principal Fibra de Vidrio y posibilidad de refuerzo secundario armado de ser necesario._x000D_
Instalación: Apoyado anclaje mécanico sobre superficie rígida o con dado de concreto a modo de zapata para superficies batidas Se debe estudiar cada caso para no incurrir en costos innecesarios._x000D_
Están incluidos los tornillos de fijación de 150mm para ser instalados en los casquillos roscados insertados en los elementos, la fijación epoxica incluida esta calculada con una profundidad de 100mm y un paso de rosca superior al del anclaje._x000D_
ACLARACIONES SOBRE LA INSTALACION_x000D_
La instalación de los elementos se debe estudiar en cada caso y efectuar las adecuaciones oportunas._x000D_
En todos los casos la superficie debe ser capaz de soportar la carga del elemento y garantizar que no existan hundimientos o perdidas de la base apoyo por falta de confinamiento. De no cumplirse con este requerimiento puede generar roturas o comportamientos no esperados en los elementos que puede causar la perdida de la garantía ya que el elemento fue diseñado para trabajar establemente._x000D_
El mobiliario puede estar apoyado o anclado a la base dependiendo el uso y las necesidades._x000D_
Si es sobre losa de concreto o superficie rígida, se instalara por medio de espárragos y fijación química (incluida en el precio) con una longitud hasta 150mm; de ser mayor se debe estudiar y revaluar y se cobrara como un costo adicional._x000D_
Si es sobre superficie compactada se deben garantizar mínimo 4 puntos de apoyo para poder repartir las cargas del elemento, están incluidos cuatro dados de concreto pobre de 20x20x20 cmts, de necesitar un apoyo diferente por las características del terreno se debe calcular y revaluar y se cobrara como un costo adicional._x000D_
Garantia: 10 años / sobre uso normalizado no cubre vandalismo o cualquier uso no incluido en la memoria técnica (Ver fichas)_x000D_
Colores disponibles: Rojo / Naranja / Pardo (Beige) / Negro / Amarillo_x000D_
PROTECCION ANTIGRAFFITTI SCREEN GRAFF PM: Recubrimiento antigraffiti bicomponente a base de poliuretano acrílico en base acuosa, resistente a la intemperie y a los rayos ultravioleta. Screen Graff PM está indicado para la protección de superficies porosas y no porosas tanto en exterior como en interior impidiendo la penetración de los graffiti en los soportes y facilitando su limpieza. Screen Graff PM puede suministrarse en acabado brillante y mate._x000D_
MANTENIMIENTO: No precisan de un mantenimiento específico a lo largo de su vida útil, que se estima superior a 10 años. El protocolo de mantenimiento es una_x000D_
limpieza con chorro de agua de periodicidad variable en función de las condiciones de uso, así como la reposición del tratamiento hidrofugante y antigraffitti protector aplicado en origen sobre las superficies salidas de molde, decapadas o pulidas.  _x000D_
En caso de ser sometidos a impactos por actos vandálicos o golpes accidentales, las pequeñas pérdidas de material o desconchados se pueden restituir con un “kit de reparación” con una fórmula determinada para cada color y un técnica específica_x000D_
para productos con acabado salido de molde, decapado al ácido o acabado pulido. (Ver mas informacion ficha tecnica MANTENIMIENTO, LIMPIEZA Y RESISTENCIA A LA INTEMPERIE DE LOS PRODUCTOS DE CONCRETO MOLDEADO TEMIK)_x000D_
El precio incluye suministro, instalación (en las condiciones descritas), protección antigraffitti y transporte (El transporte no incluye medios de descarga)</t>
  </si>
  <si>
    <t>Banca rectangular concreto L=0.50m Temik UHPC Segun diseño  (ver imagen CIO)_x000D_
Material: UHPC_x000D_
Acabado: Salido de Molde / decapado suave_x000D_
Peso: 115 kg _x000D_
Especificacion Técnica Concreto UHPC_x000D_
Resistencia compresión: 65-80 MPa_x000D_
Resistencia Flexión: 8-12 MPa_x000D_
Resistencia al desgaste por rozamiento: 18,3mm_x000D_
Modulo de Young: 40 Gpa_x000D_
Abosorcion de Agua: 6,5%_x000D_
Resistencia al impacto: &gt;200cm_x000D_
Dimensiones: 50x50x50m_x000D_
Refuerzo Principal Fibra de Vidrio y posibilidad de refuerzo secundario armado de ser necesario._x000D_
Instalación: Apoyado anclaje mécanico sobre superficie rígida o con dado de concreto a modo de zapata para superficies batidas Se debe estudiar cada caso para no incurrir en costos innecesarios._x000D_
Están incluidos los tornillos de fijación de 150mm para ser instalados en los casquillos roscados insertados en los elementos, la fijación epoxica incluida esta calculada con una profundidad de 100mm y un paso de rosca superior al del anclaje._x000D_
ACLARACIONES SOBRE LA INSTALACION_x000D_
La instalación de los elementos se debe estudiar en cada caso y efectuar las adecuaciones oportunas._x000D_
En todos los casos la superficie debe ser capaz de soportar la carga del elemento y garantizar que no existan hundimientos o perdidas de la base apoyo por falta de confinamiento. De no cumplirse con este requerimiento puede generar roturas o comportamientos no esperados en los elementos que puede causar la perdida de la garantía ya que el elemento fue diseñado para trabajar establemente._x000D_
El mobiliario puede estar apoyado o anclado a la base dependiendo el uso y las necesidades._x000D_
Si es sobre losa de concreto o superficie rígida, se instalará por medio de espárragos y fijación química (incluida en el precio) con una longitud hasta 150mm; de ser mayor se debe estudiar y revaluar y se cobrara como un costo adicional._x000D_
Si es sobre superficie compactada se deben garantizar mínimo 4 puntos de apoyo para poder repartir las cargas del elemento, están incluidos cuatro dados de concreto pobre de 20x20x20 cmts, de necesitar un apoyo diferente por las características del terreno se debe calcular y revaluar y se cobrara como un costo adicional._x000D_
Garantia: 10 años / sobre uso normalizado no cubre vandalismo o cualquier uso no incluido en la memoria técnica (Ver fichas)_x000D_
Colores disponibles: Rojo / Naranja / Pardo (Beige) / Negro / Amarillo_x000D_
PROTECCION ANTIGRAFFITTI SCREEN GRAFF PM: Recubrimiento antigraffiti bicomponente a base de poliuretano acrílico en base acuosa, resistente a la intemperie y a los rayos ultravioleta. Screen Graff PM está indicado para la protección de superficies porosas y no porosas tanto en exterior como en interior impidiendo la penetración de los graffiti en los soportes y facilitando su limpieza. Screen Graff PM puede suministrarse en acabado brillante y mate._x000D_
MANTENIMIENTO: No precisan de un mantenimiento específico a lo largo de su vida útil, que se estima superior a 10 años. El protocolo de mantenimiento es una_x000D_
limpieza con chorro de agua de periodicidad variable en función de las condiciones de uso, así como la reposición del tratamiento hidrofugante y antigraffitti protector aplicado en origen sobre las superficies salidas de molde, decapadas o pulidas.  _x000D_
En caso de ser sometidos a impactos por actos vandálicos o golpes accidentales, las pequeñas pérdidas de material o desconchados se pueden restituir con un “kit de reparación” con una fórmula determinada para cada color y un técnica específica_x000D_
para productos con acabado salido de molde, decapado al ácido o acabado pulido. (Ver mas informacion ficha tecnica MANTENIMIENTO, LIMPIEZA Y RESISTENCIA A LA INTEMPERIE DE LOS PRODUCTOS DE CONCRETO MOLDEADO TEMIK)_x000D_
El precio incluye suministro, instalación (en las condiciones descritas), protección antigraffitti y transporte (El transporte no incluye medios de descarga)</t>
  </si>
  <si>
    <t>Banca rectangular concreto L=2,m Temik UHPC Segun diseño  (ver imagen CIO)_x000D_
Material: UHPC_x000D_
Acabado: Salido de Molde / decapado suave_x000D_
Peso 235 kg _x000D_
Especificacion Técnica Concreto UHPC_x000D_
Resistencia compresión: 65-80 MPa_x000D_
Resistencia Flexión: 8-12 MPa_x000D_
Resistencia al desgaste por rozamiento: 18,3mm_x000D_
Modulo de Young: 40 Gpa_x000D_
Abosorcion de Agua: 6,5%_x000D_
Resistencia al impacto: &gt;200cm_x000D_
Dimensiones: 2.00x0.60x0.45m_x000D_
Refuerzo Principal Fibra de Vidrio y posibilidad de refuerzo secundario armado de ser necesario._x000D_
Instalación: Apoyado anclaje mécanico sobre superficie rígida o con dado de concreto a modo de zapata para superficies batidas Se debe estudiar cada caso para no incurrir en costos innecesarios._x000D_
Están incluidos los tornillos de fijación de 150mm para ser instalados en los casquillos roscados insertados en los elementos, la fijación epoxica incluida esta calculada con una profundidad de 100mm y un paso de rosca superior al del anclaje._x000D_
ACLARACIONES SOBRE LA INSTALACION_x000D_
La instalación de los elementos se debe estudiar en cada caso y efectuar las adecuaciones oportunas._x000D_
En todos los casos la superficie debe ser capaz de soportar la carga del elemento y garantizar que no existan hundimientos o perdidas de la base apoyo por falta de confinamiento. De no cumplirse con este requerimiento puede generar roturas o comportamientos no esperados en los elementos que puede causar la perdida de la garantía ya que el elemento fue diseñado para trabajar establemente._x000D_
El mobiliario puede estar apoyado o anclado a la base dependiendo el uso y las necesidades._x000D_
Si es sobre losa de concreto o superficie rígida, se instalará por medio de espárragos y fijación química (incluida en el precio) con una longitud hasta 150mm; de ser mayor se debe estudiar y revaluar y se cobrara como un costo adicional._x000D_
Si es sobre superficie compactada se deben garantizar mínimo 4 puntos de apoyo para poder repartir las cargas del elemento, están incluidos cuatro dados de concreto pobre de 20x20x20 cmts, de necesitar un apoyo diferente por las características del terreno se debe calcular y revaluar y se cobrara como un costo adicional._x000D_
Garantia: 10 años / sobre uso normalizado no cubre vandalismo o cualquier uso no incluido en la memoria técnica (Ver fichas)_x000D_
Colores disponibles: Rojo / Naranja / Pardo (Beige) / Negro / Amarillo_x000D_
PROTECCION ANTIGRAFFITTI SCREEN GRAFF PM: Recubrimiento antigraffiti bicomponente a base de poliuretano acrílico en base acuosa, resistente a la intemperie y a los rayos ultravioleta. Screen Graff PM está indicado para la protección de superficies porosas y no porosas tanto en exterior como en interior impidiendo la penetración de los graffiti en los soportes y facilitando su limpieza. Screen Graff PM puede suministrarse en acabado brillante y mate._x000D_
MANTENIMIENTO: No precisan de un mantenimiento específico a lo largo de su vida útil, que se estima superior a 10 años. El protocolo de mantenimiento es una_x000D_
limpieza con chorro de agua de periodicidad variable en función de las condiciones de uso, así como la reposición del tratamiento hidrofugante y antigraffitti protector aplicado en origen sobre las superficies salidas de molde, decapadas o pulidas.  _x000D_
En caso de ser sometidos a impactos por actos vandálicos o golpes accidentales, las pequeñas pérdidas de material o desconchados se pueden restituir con un “kit de reparación” con una fórmula determinada para cada color y un técnica específica_x000D_
para productos con acabado salido de molde, decapado al ácido o acabado pulido. (Ver mas informacion ficha tecnica MANTENIMIENTO, LIMPIEZA Y RESISTENCIA A LA INTEMPERIE DE LOS PRODUCTOS DE CONCRETO MOLDEADO TEMIK)_x000D_
El precio incluye suministro, instalación (en las condiciones descritas), protección antigraffitti y transporte (El transporte no incluye medios de descarga)</t>
  </si>
  <si>
    <t>Banca rectangular concreto L=2,m Temik UHPC Segun diseño  (ver imagen CIO)_x000D_
Material: UHPC_x000D_
Acabado: Salido de Molde / decapado suave_x000D_
Peso 285 kg _x000D_
Especificacion Técnica Concreto UHPC_x000D_
Resistencia compresión: 65-80 MPa_x000D_
Resistencia Flexión: 8-12 MPa_x000D_
Resistencia al desgaste por rozamiento: 18,3mm_x000D_
Modulo de Young: 40 Gpa_x000D_
Abosorcion de Agua: 6,5%_x000D_
Resistencia al impacto: &gt;200cm_x000D_
Dimensiones: 0.98x93x41_x000D_
Refuerzo Principal Fibra de Vidrio y posibilidad de refuerzo secundario armado de ser necesario._x000D_
Instalación: Apoyado anclaje mécanico sobre superficie rígida o con dado de concreto a modo de zapata para superficies batidas Se debe estudiar cada caso para no incurrir en costos innecesarios._x000D_
Están incluidos los tornillos de fijación de 150mm para ser instalados en los casquillos roscados insertados en los elementos, la fijación epoxica incluida esta calculada con una profundidad de 100mm y un paso de rosca superior al del anclaje._x000D_
ACLARACIONES SOBRE LA INSTALACION_x000D_
La instalación de los elementos se debe estudiar en cada caso y efectuar las adecuaciones oportunas._x000D_
En todos los casos la superficie debe ser capaz de soportar la carga del elemento y garantizar que no existan hundimientos o perdidas de la base apoyo por falta de confinamiento. De no cumplirse con este requerimiento puede generar roturas o comportamientos no esperados en los elementos que puede causar la perdida de la garantía ya que el elemento fue diseñado para trabajar establemente._x000D_
El mobiliario puede estar apoyado o anclado a la base dependiendo el uso y las necesidades._x000D_
Si es sobre losa de concreto o superficie rígida, se instalará por medio de espárragos y fijación química (incluida en el precio) con una longitud hasta 150mm; de ser mayor se debe estudiar y revaluar y se cobrara como un costo adicional._x000D_
Si es sobre superficie compactada se deben garantizar mínimo 4 puntos de apoyo para poder repartir las cargas del elemento, están incluidos cuatro dados de concreto pobre de 20x20x20 cmts, de necesitar un apoyo diferente por las características del terreno se debe calcular y revaluar y se cobrara como un costo adicional._x000D_
Garantia: 10 años / sobre uso normalizado no cubre vandalismo o cualquier uso no incluido en la memoria técnica (Ver fichas)_x000D_
Colores disponibles: Rojo / Naranja / Pardo (Beige) / Negro / Amarillo_x000D_
PROTECCION ANTIGRAFFITTI SCREEN GRAFF PM: Recubrimiento antigraffiti bicomponente a base de poliuretano acrílico en base acuosa, resistente a la intemperie y a los rayos ultravioleta. Screen Graff PM está indicado para la protección de superficies porosas y no porosas tanto en exterior como en interior impidiendo la penetración de los graffiti en los soportes y facilitando su limpieza. Screen Graff PM puede suministrarse en acabado brillante y mate._x000D_
MANTENIMIENTO: No precisan de un mantenimiento específico a lo largo de su vida útil, que se estima superior a 10 años. El protocolo de mantenimiento es una_x000D_
limpieza con chorro de agua de periodicidad variable en función de las condiciones de uso, así como la reposición del tratamiento hidrofugante y antigraffitti protector aplicado en origen sobre las superficies salidas de molde, decapadas o pulidas.  _x000D_
En caso de ser sometidos a impactos por actos vandálicos o golpes accidentales, las pequeñas pérdidas de material o desconchados se pueden restituir con un “kit de reparación” con una fórmula determinada para cada color y un técnica específica_x000D_
para productos con acabado salido de molde, decapado al ácido o acabado pulido. (Ver mas informacion ficha tecnica MANTENIMIENTO, LIMPIEZA Y RESISTENCIA A LA INTEMPERIE DE LOS PRODUCTOS DE CONCRETO MOLDEADO TEMIK)_x000D_
El precio incluye suministro, instalación (en las condiciones descritas), protección antigraffitti y transporte (El transporte no incluye medios de descarga)</t>
  </si>
  <si>
    <t>Animales 3D (EPDM) Forma erizo 2 a 8 años Cap:4 niños._x000D_
_x000D_
CARACTERISTICAS_x000D_
Capacidad: 4 niños_x000D_
Edad sugerida:  2-8AÑOS                                                    _x000D_
Altura Crítica de Caída: 0,95 m_x000D_
Área de Seguridad: 1500 Mm2_x000D_
Medidas  por modulo (Largo, Ancho, Alto) : 1.6 x 1.95 x 0.95 m_x000D_
Funciones ludicas: Imaginar, encontrarse, trepar_x000D_
_x000D_
MATERIALES_x000D_
_x000D_
COMPOSICIÓN DEL PRODUCTO 
Gránulos de goma, aglutinante PUR, carcasa de fibra de vidrio resistente al vandalismo, piezas metálicas_x000D_
_x000D_
GARANTIAS_x000D_
_x000D_
5 años, por cualquier figura Esta garantía no cubre daños externos, desgaste natural ni vandalismo, el producto se mantendrá libre de defectos en la instalación y no deberá fallar durante todo el periodo de garantía, igualmente que la superficie estará libre de defectos en la instalación, así mismo garantiza la calidad de los materiales. _x000D_
_x000D_
MANTENIMIENTO_x000D_
_x000D_
Mantenimiento básico de las unidades de acuerdo con las garantías establecidas por el fabricante: El único mantenimiento de rutina requerido es el retiro de la basura visible._x000D_
Retire siempre las hojas, etc, antes de que formen una capa orgánica compactada que penetra en la superficie. Cuando se está a la sombra de los árboles, el lavado a presión y/o el tratamiento con herbicidas o musguicidas patentados mantendrán la superficie limpia y con drenaje rápido, junto con una resistencia al resbalamiento._x000D_
Mensual: Rutina visual de inspección para identificar riesgos debidos a actos vandálicos o por condiciones específicas del clima. Asegurarse que todos los anclajes estén fijos._x000D_
Cada tres meses: Revisión funcional del juego para asegurarse que el equipo esté funcionando correctamente. Hidro lavado general. _x000D_
Semestral: Revisar todos los sistemas de anclajes. Limpiar a fondo con solución especial para EPDM. Revisar la estructura de soporte._x000D_
El alcance del mantenimiento contempla inspección de uniones, cambio de tornillería, lavado general del equipo (No contempla repuestos de algún elemento de la estructura).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</si>
  <si>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Animal 3D (EPDM) Forma gato 2 a 8 años Cap:2 niños_x000D_
_x000D_
CARACTERISTICAS_x000D_
_x000D_
Capacidad: 2 NIÑOS_x000D_
Edad sugerida:      2-8 AÑOS                                                 _x000D_
Altura Crítica de Caída: 0.80 m_x000D_
Área de Seguridad: 1.500 mm2_x000D_
Medidas  por modulo (Largo, Ancho, Alto): 800 x 975 x 1200 mm _x000D_
Funciones ludicas: Imaginar, encontrarse, trepar_x000D_
_x000D_
MATERIALES_x000D_
_x000D_
COMPOSICIÓN DEL PRODUCTO
 Gránulos de goma, aglutinante PUR, carcasa de fibra de vidrio resistente al vandalismo, piezas metálicas"_x000D_
_x000D_
_x000D_
GARANTIA_x000D_
_x000D_
5 años, por cualquier figura Esta garantía no cubre daños externos, desgaste natural ni vandalismo, el producto se mantendrá libre de defectos en la instalación y no deberá fallar durante todo el periodo de garantía, igualmente que la superficie estará libre de defectos en la instalación, así mismo garantiza la calidad de los materiales. Ver ficha de garantía._x000D_
_x000D_
MANTENIMIENTO_x000D_
_x000D_
Mantenimiento básico de las unidades de acuerdo con las garantías establecidas por el fabricante: El único mantenimiento de rutina requerido es la retirada de la basura visible._x000D_
Retire siempre las hojas, etc, antes de que formen una capa orgánica compactada que penetra en la superficie. Cuando se está a la sombra de los árboles, el lavado a presión y/o el tratamiento con herbicidas o musguicidas patentados mantendrán la superficie limpia y con drenaje rápido, junto con una resistencia al resbalamiento._x000D_
Mensual: Rutina visual de inspección para identificar riesgos debidos a actos vandálicos o por condiciones específicas del clima. Asegurarse que todos los anclajes estén fijos._x000D_
Cada tres meses: Revisión funcional del juego para asegurarse que el equipo esté funcionando correctamente. Hidro lavado general. _x000D_
Semestral: Revisar todos los sistemas de anclajes. Limpiar a fondo con solución especial para EPDM. Revisar la estructura de soporte._x000D_
El alcance del mantenimiento contempla inspección de uniones, cambio de tornillería, repuestos como tapas y capuchones antivandálicos, lavado general del equipo (No contempla repuestos como parales, postes, redes, rodaderos o algún elemento de la estructura en caso de requerirse se cotizará en su momento). _x000D_
_x000D_
Observación: Los precios incluyen transporte armado e instalación de los juegos en el lugar indicado (No incluye obra civil) y mantenimiento básico por cinco año, en las condiciones requeridas por el fabricante para hacer efectivas las garantías. La seguridad e integridad del juego debe cumplir como mínimo con la certificación EN 1176 equivalente NTC 5600._x000D_
Para mayor información ver ficha técnica, manual de mantenimiento y de instalación del fabricante_x000D_
Las unidades deben contar con una placa que permita identificar el producto, con mínimo los siguientes datos: Nombre del fabricante, referencia o código serial, identificación de la norma que lo certifica mínimo EN 1176 equivalente NTC 5600, rango etario de uso (edad).</t>
  </si>
  <si>
    <t>Juego Animal 3D (EPDM) Forma caracol 2 a 8 años Cap:3 niños_x000D_
Capacidad: 3 niños_x000D_
Edad sugerida:      2-8 AÑOS                                                 _x000D_
Altura Crítica de Caída: 0.90 m_x000D_
Área de Seguridad: 1.500 mm2_x000D_
Medidas  por modulo (Largo, Ancho, Alto): 1150 x 1400 x 1950 mm_x000D_
Funciones ludicas: Imaginar, encontrarse, trepar_x000D_
"Material:
COMPOSICIÓN DEL PRODUCTO
Gránulos de goma, aglutinante PUR, carcasa de fibra de vidrio resistente al vandalismo, piezas metálicas"_x000D_
Garantías: _x000D_
5 años, por cualquier figura Esta garantía no cubre daños externos, desgaste natural ni vandalismo, el producto se mantendrá libre de defectos en la instalación y no deberá fallar durante todo el periodo de garantía, igualmente que la superficie estará libre de defectos en la instalación, así mismo garantiza la calidad de los materiales. Ver ficha de garantía._x000D_
Mantenimiento básico de las unidades de acuerdo con las garantías establecidas por el fabricante: El único mantenimiento de rutina requerido es la retirada de la basura visible._x000D_
Retire siempre las hojas, etc, antes de que formen una capa orgánica compactada que penetra en la superficie. Cuando se está a la sombra de los árboles, el lavado a presión y/o el tratamiento con herbicidas o musguicidas patentados mantendrán la superficie limpia y con drenaje rápido, junto con una resistencia al resbalamiento._x000D_
Mensual: Rutina visual de inspección para identificar riesgos debidos a actos vandálicos o por condiciones específicas del clima. Asegurarse que todos los anclajes estén fijos._x000D_
Cada tres meses: Revisión funcional del juego para asegurarse que el equipo esté funcionando correctamente. Hidro lavado general. _x000D_
Semestral: Revisar todos los sistemas de anclajes. Limpiar a fondo con solución especial para EPDM. Revisar la estructura de soporte._x000D_
El alcance del mantenimiento contempla inspección de uniones, cambio de tornillería, repuestos como tapas y capuchones antivandálicos, lavado general del equipo (No contempla repuestos como parales, postes, redes, rodaderos o algún elemento de la estructura en caso de requerirse se cotizará en su momento). _x000D_
_x000D_
Observación: Los precios incluyen transporte armado e instalación de los juegos en el lugar indicado (No incluye obra civil) y mantenimiento básico por cinco año, en las condiciones requeridas por el fabricante para hacer efectivas las garantías. La seguridad e integridad del juego debe cumplir como mínimo con la certificación EN 1176 equivalente NTC 5600._x000D_
Para mayor información ver ficha técnica, manual de mantenimiento y de instalación del fabricante_x000D_
Las unidades deben contar con una placa que permita identificar el producto, con mínimo los siguientes datos: Nombre del fabricante, referencia o código serial, identificación de la norma que lo certifica mínimo EN 1176 equivalente NTC 5600, rango etario de uso (edad).</t>
  </si>
  <si>
    <t>Juego Animal 3D(EPDM) Formarana 2a8años Cap:2niños_x000D_
_x000D_
CARACTERISTICAS_x000D_
_x000D_
Capacidad: 2 niños_x000D_
Edad sugerida:      2-8 AÑOS                                                 _x000D_
Altura Crítica de Caída: 0.80 m_x000D_
Área de Seguridad: 1.500 mm2_x000D_
Medidas  por modulo (Largo, Ancho, Alto): 800 x 975 x 1200 mm_x000D_
Funciones ludicas: Imaginar, encontrarse, trepar_x000D_
_x000D_
MATERIAL_x000D_
_x000D_
COMPOSICIÓN DEL PRODUCTO 
Gránulos de goma, aglutinante PUR, carcasa de fibra de vidrio resistente al vandalismo, piezas metálicas"_x000D_
_x000D_
_x000D_
GARANTIA_x000D_
_x000D_
5 años, por cualquier figura Esta garantía no cubre daños externos, desgaste natural ni vandalismo, el producto se mantendrá libre de defectos en la instalación y no deberá fallar durante todo el periodo de garantía, igualmente que la superficie estará libre de defectos en la instalación, así mismo garantiza la calidad de los materiales. Ver ficha de garantía._x000D_
_x000D_
MANTENIMIENTO_x000D_
_x000D_
Mantenimiento básico de las unidades de acuerdo con las garantías establecidas por el fabricante: El único mantenimiento de rutina requerido es la retirada de la basura visible._x000D_
Retire siempre las hojas, etc, antes de que formen una capa orgánica compactada que penetra en la superficie. Cuando se está a la sombra de los árboles, el lavado a presión y/o el tratamiento con herbicidas o musguicidas patentados mantendrán la superficie limpia y con drenaje rápido, junto con una resistencia al resbalamiento._x000D_
Mensual: Rutina visual de inspección para identificar riesgos debidos a actos vandálicos o por condiciones específicas del clima. Asegurarse que todos los anclajes estén fijos._x000D_
Cada tres meses: Revisión funcional del juego para asegurarse que el equipo esté funcionando correctamente. Hidro lavado general. _x000D_
Semestral: Revisar todos los sistemas de anclajes. Limpiar a fondo con solución especial para EPDM. Revisar la estructura de soporte._x000D_
El alcance del mantenimiento contempla inspección de uniones, cambio de tornillería, repuestos como tapas y capuchones antivandálicos, lavado general del equipo (No contempla repuestos como parales, postes, redes, rodaderos o algún elemento de la estructura en caso de requerirse se cotizará en su momento). _x000D_
_x000D_
Observación: Los precios incluyen transporte armado e instalación de los juegos en el lugar indicado (No incluye obra civil) y mantenimiento básico por cinco año, en las condiciones requeridas por el fabricante para hacer efectivas las garantías. La seguridad e integridad del juego debe cumplir como mínimo con la certificación EN 1176 equivalente NTC 5600._x000D_
Para mayor información ver ficha técnica, manual de mantenimiento y de instalación del fabricante_x000D_
Las unidades deben contar con una placa que permita identificar el producto, con mínimo los siguientes datos: Nombre del fabricante, referencia o código serial, identificación de la norma que lo certifica mínimo EN 1176 equivalente NTC 5600, rango etario de uso (edad).</t>
  </si>
  <si>
    <t>Juego Animal 3D (EPDM) Forma mariquita 2 a 8 años_x000D_
_x000D_
CARACTERISTICAS_x000D_
_x000D_
Capacidad: 2 niños_x000D_
Edad sugerida:      2-8 AÑOS                                                 _x000D_
Altura Crítica de Caída: 0.80 m_x000D_
Área de Seguridad: 1.500 mm2_x000D_
Medidas  por modulo (Largo, Ancho, Alto): 800 x 975 x 1200 mm_x000D_
Funciones ludicas: Imaginar, encontrarse, trepar_x000D_
_x000D_
MATERIAL_x000D_
_x000D_
COMPOSICIÓN DEL PRODUCTO
 Gránulos de goma, aglutinante PUR, carcasa de fibra de vidrio resistente al vandalismo, piezas metálicas"_x000D_
_x000D_
_x000D_
GARANTIA_x000D_
_x000D_
5 años, por cualquier figura Esta garantía no cubre daños externos, desgaste natural ni vandalismo, el producto se mantendrá libre de defectos en la instalación y no deberá fallar durante todo el periodo de garantía, igualmente que la superficie estará libre de defectos en la instalación, así mismo garantiza la calidad de los materiales. Ver ficha de garantía._x000D_
_x000D_
MANTENIMIENTO_x000D_
_x000D_
Mantenimiento básico de las unidades de acuerdo con las garantías establecidas por el fabricante: El único mantenimiento de rutina requerido es la retirada de la basura visible._x000D_
Retire siempre las hojas, etc, antes de que formen una capa orgánica compactada que penetra en la superficie. Cuando se está a la sombra de los árboles, el lavado a presión y/o el tratamiento con herbicidas o musguicidas patentados mantendrán la superficie limpia y con drenaje rápido, junto con una resistencia al resbalamiento._x000D_
Mensual: Rutina visual de inspección para identificar riesgos debidos a actos vandálicos o por condiciones específicas del clima. Asegurarse que todos los anclajes estén fijos._x000D_
Cada tres meses: Revisión funcional del juego para asegurarse que el equipo esté funcionando correctamente. Hidro lavado general. _x000D_
Semestral: Revisar todos los sistemas de anclajes. Limpiar a fondo con solución especial para EPDM. Revisar la estructura de soporte._x000D_
El alcance del mantenimiento contempla inspección de uniones, cambio de tornillería, repuestos como tapas y capuchones antivandálicos, lavado general del equipo (No contempla repuestos como parales, postes, redes, rodaderos o algún elemento de la estructura en caso de requerirse se cotizará en su momento). _x000D_
_x000D_
Observación: Los precios incluyen transporte armado e instalación de los juegos en el lugar indicado (No incluye obra civil) y mantenimiento básico por cinco año, en las condiciones requeridas por el fabricante para hacer efectivas las garantías. La seguridad e integridad del juego debe cumplir como mínimo con la certificación EN 1176 equivalente NTC 5600._x000D_
Para mayor información ver ficha técnica, manual de mantenimiento y de instalación del fabricante_x000D_
Las unidades deben contar con una placa que permita identificar el producto, con mínimo los siguientes datos: Nombre del fabricante, referencia o código serial, identificación de la norma que lo certifica mínimo EN 1176 equivalente NTC 5600, rango etario de uso (edad).</t>
  </si>
  <si>
    <t>Juego Animal 3D (EPDM) Forma tortuga 2 a 8 años Cap:2 niños_x000D_
_x000D_
CARACTERISTICAS_x000D_
_x000D_
Capacidad: 2 niños_x000D_
Edad sugerida:      2-8 AÑOS                                                 _x000D_
Altura Crítica de Caída: 0.75 m_x000D_
Área de Seguridad: 1.500 mm2_x000D_
Medidas  por modulo (Largo, Ancho, Alto): 750 x 975 x 1200 mm_x000D_
Funciones ludicas: Imaginar, encontrarse, trepar_x000D_
_x000D_
MATERIALES_x000D_
_x000D_
COMPOSICIÓN DEL PRODUCTO 
Gránulos de goma, aglutinante PUR, carcasa de fibra de vidrio resistente al vandalismo, piezas metálicas"_x000D_
_x000D_
_x000D_
GARANTIAS_x000D_
_x000D_
5 años, por cualquier figura Esta garantía no cubre daños externos, desgaste natural ni vandalismo, el producto se mantendrá libre de defectos en la instalación y no deberá fallar durante todo el periodo de garantía, igualmente que la superficie estará libre de defectos en la instalación, así mismo garantiza la calidad de los materiales. Ver ficha de garantía._x000D_
_x000D_
MANTENIMIENTO_x000D_
_x000D_
Mantenimiento básico de las unidades de acuerdo con las garantías establecidas por el fabricante: El único mantenimiento de rutina requerido es la retirada de la basura visible._x000D_
Retire siempre las hojas, etc, antes de que formen una capa orgánica compactada que penetra en la superficie. Cuando se está a la sombra de los árboles, el lavado a presión y/o el tratamiento con herbicidas o musguicidas patentados mantendrán la superficie limpia y con drenaje rápido, junto con una resistencia al resbalamiento._x000D_
Mensual: Rutina visual de inspección para identificar riesgos debidos a actos vandálicos o por condiciones específicas del clima. Asegurarse que todos los anclajes estén fijos._x000D_
Cada tres meses: Revisión funcional del juego para asegurarse que el equipo esté funcionando correctamente. Hidro lavado general. _x000D_
Semestral: Revisar todos los sistemas de anclajes. Limpiar a fondo con solución especial para EPDM. Revisar la estructura de soporte._x000D_
El alcance del mantenimiento contempla inspección de uniones, cambio de tornillería, repuestos como tapas y capuchones antivandálicos, lavado general del equipo (No contempla repuestos como parales, postes, redes, rodaderos o algún elemento de la estructura en caso de requerirse se cotizará en su momento). _x000D_
_x000D_
Observación: Los precios incluyen transporte armado e instalación de los juegos en el lugar indicado (No incluye obra civil) y mantenimiento básico por cinco año, en las condiciones requeridas por el fabricante para hacer efectivas las garantías. La seguridad e integridad del juego debe cumplir como mínimo con la certificación EN 1176 equivalente NTC 5600._x000D_
Para mayor información ver ficha técnica, manual de mantenimiento y de instalación del fabricante_x000D_
Las unidades deben contar con una placa que permita identificar el producto, con mínimo los siguientes datos: Nombre del fabricante, referencia o código serial, identificación de la norma que lo certifica mínimo EN 1176 equivalente NTC 5600, rango etario de uso (edad).</t>
  </si>
  <si>
    <t>Juego de balanceo y rotación 6-12 años Cap: 2 niños_x000D_
_x000D_
CARACTERISTICAS_x000D_
_x000D_
Capacidad: 2 Niños_x000D_
Edad sugerida:    Mas de 6 años                                                  _x000D_
Altura Crítica de Caída: 1,3 m_x000D_
Área de Seguridad: Diametro 6,15 m - 29,7 m2_x000D_
Medidas  por modulo (Largo, Ancho, Alto): 2,74 x 0,38 x 1,57 m _x000D_
Funciones ludicas: Encontrarse, girar y equilibrio_x000D_
_x000D_
MATERIALES_x000D_
_x000D_
Los postes son de acero galvanizado, de 110 mm de diámetro.
El tubo es de acero lacado, de 60 mm de diámetro.
Los piezas de plástico son realizadas en poliamida inyectada.Los asientos están elaborados en caucho, con propiedades amortiguadoras, y dotados de relieves antideslizantes. La tornillería es de acero inoxidable y está protegida por cápsulas anti vandalismo en poliamida.
"_x000D_
_x000D_
GARANTIAS_x000D_
Garantías: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
_x000D_
_x000D_
MANTENIMIENTO_x000D_
_x000D_
El alcance del mantenimiento contempla inspección de uniones, cambio de tornillería, repuestos como tapas y capuchones antivandálicos, lavado general del equipo (No contempla repuestos como parales, postes, redes, rodaderos o algún elemento de la estructura en caso de requerirse se cotizara en su momento), El item de mantenimiento contempla 4 inspecciones anuales (mensual, trimestral, semestral y anual). _x000D_
_x000D_
MENSUAL: Rutina de inspección para identificar riesgos causados por vandalismo o factores climáticos.
- Verificar que todas las uniones estén eguradas.
- Verificar si faltan piezas o si están dañadas.
- Verificar si todas las tapas de protección están sujetas en su lugar._x000D_
CADA TRES MESES:- - Asegurarse que el juego esté funcionando correctamente.
- Hacer limpieza a todo el juego.
- Verificar todas las uniones.
- Verificar la estabilidad del juego
CADA AÑO: - I- Inspeccionar todos los sistemas de anclaje.
- Verificar que los postes de madera no tengas grietas o capas despegadas.
- Verificar que los postes estén en buena condición. 
- Verificar las condiciones generales de los paneles pintados.
- Verifique la pieza mobil por el desgaste.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</si>
  <si>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Suministro transporte de poste metálico cónico redondo de 14 m de altura, totalmente galvanizado en caliente, dos secciones enchufables, diámetro de base 250mm, diámetro de cima 127mm. Flange de 50x50 en ¾”, anclaje de 4 pernos de 7/8"x1, 50m de longitud. Incluye doble cruceta para soportar 4 reflectores cada una y canastilla para mantenimiento redonda. Incluye peldaños para subida de operario y línea de vida...</t>
  </si>
  <si>
    <t>Juego incluyente Pasadizo, deslizadero, estimulación táctil y visual, trepar 2-12 años Cap: 33 niños _x000D_
_x000D_
CARACTERISTICAS_x000D_
_x000D_
Capacidad: 33 niños_x000D_
Edad sugerida: 2-8 AÑOS                                            _x000D_
Altura Crítica de Caída: 1 m_x000D_
Área de Seguridad: 55 m2_x000D_
Medidas  por modulo (Largo, Ancho, Alto): 6,27*5,72*2 MTS_x000D_
Funciones ludicas: Deslizarse, encontrarse, Manipular, Equilibrio, Reflexionar, Estimulación tactil, estimulación visual, Trepar, atravesar, Incluyente.  26 elementos ludicos_x000D_
_x000D_
MATERIALES_x000D_
_x000D_
Los tableros se fabrican con HPL (Laminado Alta Presión) de 13 mm de espesor.
Compuesto en un 70% de fibras de madera blanda y un 30% de resina termoendurecible, presenta una excelente resistencia contra las inclemencias del tiempo (sol, lluvia, humedad…). Los paneles de color se tratan a base de resinas acrílicas de poliuretanos pigmentados, lo que le garantiza una buena resistencia contra los rayos
UV y las degradaciones.
Los suelos, las superficies inclinadas están elaborados con paneles de HPL de 12,5 mm de espesor, con relieve antideslizante.
Los postes de 125 mm de diámetro y cuadrados de 95 mm son de acero galvanizado pintado, garantizando la longevidad y la robustez de los juegos.
El techo está fabricado de polietileno de 10 mm de espesor.
Los tubos son de acero inoxidable de 40 mm de Ø, y 2 mm de espesor, garantizando la longevidad y la robustez de los juegos.
Los elementos de cuerda se realizan con cable de acero galvanizado recubierto de poliéster.
Las esferas de poliamida inyectada garantizan la unión y el mantenimiento de las cuerdas.
El tobogán: la superficie deslizante es de acero inoxidable 304 de 2 mm de grosor y está curvada, ondulada y modelada en una sola pieza.
Las tomas de escalada están en polipropileno. No son tóxicas, ni inflamables y tienen una gran resistencia frente a golpes y rayos UV.
Los tornillos y los complementos de fijación son de acero inoxidable y están protegidos por cápsulas antivandalismo en poliamida_x000D_
_x000D_
GARANTIAS_x000D_
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
_x000D_
_x000D_
MANTENIMIENTO_x000D_
_x000D_
El alcance del mantenimiento contempla inspección de uniones, cambio de tornillería, repuestos como tapas y capuchones antivandálicos, lavado general del equipo (No contempla repuestos como parales, postes, redes, rodaderos o algún elemento de la estructura en caso de requerirse se cotizara en su momento), El item de mantenimiento contempla 4 inspecciones anuales (mensual, trimestral, semestral y anual). MENSUAL: Rutina visual de inspección para identificar riesgos debidos a acatos vandálicos o por condiciones específicas del clima. Asegurarse que todos los anclajes este fijos. Revisar si faltan piezas o si hay piezas partidas. CADA TRES MESES: Revisión funcional del juego para asegurarse que el equipo esté funcionando correctamente. Revisar todos los anclajes. Revisar la estabilidad del juego.  Inspeccionar los niveles de desgaste  en pisos, barras, cuerdas y cadenas. CADA AÑO: Revisar todos los sistemas de anclajes. Limpiar a fondo. Revisar la estructura de soporte. Revisar la condición de los paneles. Una vez se hayan hecho las respectivas revisiones, se deben tomar las medidas requeridas para el buen funcionamiento de cada juego._x000D_
_x000D_
Observación: Los precios incluyen transporte armado e instalación de los juegos en el lugar indicado (No incluye obra civil) y mantenimiento basico por cinco año, en las condiciones requeridas por el fabricante para hacer efectivas las garantias. La seguridad e integridad del juego debe cumplir como mínimo con la certificación EN 1176 equivalente NTC 5600._x000D_
_x000D_
Para mayor información ver ficha tecnica y de instalación del fabricante,_x000D_
_x000D_
Las unidades deben contar con una placa que permita identificar el producto, con mínimo los siguientes datos: Nombre del fabricante, referencia o código serial, identificación de la norma que lo certifica mínimo EN 1176 equivalente NTC 5600, rango etario de uso (edad).</t>
  </si>
  <si>
    <t>Suministro de cruceta metálica de 2.40mt de longitud para soportar 4 reflectores, fabricada en ángulo de 1 1/2" x 3/16", galvanizada en caliente. Incluye abrazaderas y tornillos para instalación.</t>
  </si>
  <si>
    <t>Luminaria TECEO 1-5120 de 40 Leds 90W-700mA- 11100 Lm- Blanco Neutro B.F.C</t>
  </si>
  <si>
    <t>Juego Multifuncional primera infancia incluyente Pasadizo, deslizadero, estimulación táctil y visual 0-3 años Cap: 25 niños _x000D_
_x000D_
CARACTERISTICAS_x000D_
_x000D_
Capacidad: 25 niños_x000D_
Edad sugerida: 0 A 4 AÑOS                                                     _x000D_
Altura Crítica de Caída: 0.63 MTS_x000D_
Área de Seguridad: 74,60 m²_x000D_
Medidas por modulo (Largo, Ancho, Alto): 8.08 X 7.91 X 1.58 MTS_x000D_
Funciones lúdicas: Deslizarse, encontrarse, Manipular, Equilibrio, estimulación táctil, Trepar, atravesar._x000D_
_x000D_
MATERIALES_x000D_
_x000D_
POSTES, Metal: Utilización de diferentes compuestos metálicos muy resistentes a la corrosión, al desgaste y al vandalismo como son el Acero Inoxidable, Aluminio Anodizado, Hierro con Zincado Electrolítico y lacado en polvo y Acero Galvanizado en caliente._x000D_
PANELES, HDPE: Polietileno de Alta Densidad. Por su capacidad elástica y ligereza, ofrece una alta resistencia a los impactos haciendo muy difícil su rotura. Su uniformidad de colores en cantos y laterales confieren unos acabados continuos y homogéneos. Su base sintética evita el cultivo de bacterias, hongos y líquenes._x000D_
MADERA: Contrachapado de abedul recubierto por dos caras con una película fenólica. Superficie superior con relieve antideslizante. La superficie se caracteriza por el alto grado de resistencia al desgaste y a los rayos UV, tiene buen diseño visual, es resistente a la humedad y a los productos químicos. Inocuo para el medio ambiente y a las personas. Paneles fabricados por el método de prensado en caliente y consiste en una película fenólica formada por el papel impregnado en resinas sintéticas._x000D_
Piezas de plástico: Polietileno._x000D_
Piezas metálicas: Acero S-235 galvanizado y lacado, Acero inox AISI-304._x000D_
Tornillería: Acero inox AISI-304._x000D_
Pintura: 1 mano de lacado en polvo constituido por mezcla de resinas poliéster, endurecedores y pigmentos, exento de plomo y con alta resistencia a la meteorización."_x000D_
_x000D_
_x000D_
GARANTIAS_x000D_
_x000D_
10 años de garantía en caso de fallos debidos a defectos de material o producción en las piezas galvanizadas u otras piezas de metal y acero no pintado, postes de madera, paneles de HDPE y PP. Los paneles disponen de máxima estabilidad para la radiación solar, aunque es posible que con el tiempo se produzca algún episodio de pérdida de color._x000D_
5 años de garantía en aquellos fallos debidos a defectos del material o producción de muelles, piezas de material pintado, piezas de plástico moldeado, chapa de inox, cuerdas y construcciones de redes de escalada._x000D_
2 años de garantía frente a fallos de mal funcionamiento debidos a defectos de producción en piezas de plástico móviles._x000D_
_x000D_
PLAN DE MANTENIMIENTO_x000D_
Trimestralmente: Comprobar de forma visual el estado general del juego, asegurando que no haya roturas o desperfectos peligrosos para los usuarios comprobar que el suelo de la torre no presente roturas o desperfectos. Comprobar que no haya deformaciones en el polietileno. Comprobar que los paneles de polietileno no presenten rozaduras o rayadas peligrosas. Asegurar que las barras de seguridad están en su sitio. Verificar que la red está tensada y sin desfilamentos. Asegurar que la estabilidad estructural del juego sea la misma del primer día. Verificar el estado de toda la tornillería y sus protecciones. Verificar los tapones de los postes._x000D_
Anualmente: verificar la ausencia de corrosión en las partes metálicas. Verificar las soldaduras de todas las barras de seguridad o descenso. Comprobar todas las cimentaciones._x000D_
- Si el equipo está sujeto a un uso severo, se debe incrementar el plan de mantenimiento basico descrito._x000D_
- No usar el producto antes de finalizar la instalación._x000D_
- No usar el producto antes de finalizar el mantenimiento._x000D_
-Consultar instrucciones de mantenimiento._x000D_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</si>
  <si>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Silla concreto GRC 21MP 0.82x0.78 Según diseño sin espaldar (Ver imagen CIO)_x000D_
Mobiliario en concreto de características durables, resistente, versátil, Pesado, de bajo mantenimiento, no atractivo al vandalismo._x000D_
Concreto GRC reforzado con fibras de Vidrio _x000D_
Resistencia a la compresión: Superior a 21 MPa a 3 días.                                                              _x000D_
Absorción: Inferior al 9%.                                                                                                                 _x000D_
Refuerzo:  Con fibras sintéticas para evitar la corrosión y evitar vandalismo.                                                                  _x000D_
Sellos superficiales: Sellos silanos y siloxanos para repeler sustancias a base de agua y a Base De aceite._x000D_
Dimensiones: L = 0,82m                H = 0,43m                P = 0,78m  _x000D_
En concreto color gris, Peso: 250,7 kg_x000D_
La garantía en los componentes de concreto es de 10 años._x000D_
La instalación no requiere obras civiles adicionales, ni vaciados en concreto ni preparación de ningún tipo en el sitio de la obra. Elemento de sobreponer_x000D_
Mantenimiento: Lavar con hidrolavadora y aplicar sellos oleófugo e hidrófugo una vez al año._x000D_
Incluye suministro y transporte._x000D_
Nota del fabricante: El precio no incluye descargue. Para el descargue de los productos se requiere personal en la obra y herramientas tipo estibador, minicargador, montacargas o similar. Se recomienda el uso de estibas para mayor facilidad.</t>
  </si>
  <si>
    <t>Juego cuerdas doble piramidal 6-12 años Cap: 60 niños (Ver descripción tecnica) PROYECTO ESPECIAL_x000D_
_x000D_
CARACTERISTICAS_x000D_
_x000D_
Capacidad: 60 niños_x000D_
Edad sugerida: 5-12 AÑOS                                            _x000D_
Altura Crítica de Caída: 0,51 m_x000D_
Área de Seguridad: 197,75m2_x000D_
Medidas  por modulo (Largo, Ancho, Alto): 13.30 m x 8.00 m x 3.90 m_x000D_
Funciones ludicas: Trepar, encontrarse, atravesar, imaginar.  _x000D_
_x000D_
MATERIALES_x000D_
_x000D_
POSTES DE APOYO
Esta será una tubería de acero galvanizado OD de 5 1/2 ""(139.8mm), acabada con una capa de polvo de poliéster. Las columnas tendrán un anillo de 1/4 ""(6 mm) de grosor, 7 1/4"" (185 mm) de diámetro exterior soldado en la parte inferior para mejorar la estabilidad.
POST SHIELDS 
Cuando sea necesario, estos rodearán por completo el poste para rellenar las aberturas en la red, evitando las trampas. Los escudos estarán hechos de un material de caucho flexible reforzado con textiles y asegurados con pernos.
REDES DE ESCALADA : Se trata de un cable de cable de poliamida (nylon) de 20 mm de diámetro y 22 mm de diámetro con protección UV y solución ignífuga. Cada cuerda consta de 6 hilos que contienen cada uno 24 cordones de refuerzo de acero inoxidable dentro de un manguito de poliamida, envueltos alrededor de un núcleo de poliamida sólido; cada extremo del cable tiene un bucle de unión conectado al cable con una manga de aluminio acabado y forrado con una barra de desgaste de acero inoxidable. Las cuerdas de borde contendrán un núcleo sólido de cables de acero inoxidable arrollados en lugar del núcleo de poliamida.
 NUDOS DE BOLA: Esta será una bola de aluminio comprimida de una pieza, comprimida en su lugar con una fuerza de 150,000 libras (667 kN) para evitar que la conexión se mueva y ocasione un desgaste prematuro del cable.
 SUJETADORES BÁSICOS: Todos los sujetadores para los accesorios de los componentes son de acero inoxidable. 
TORNILLOS: Estos serán de aleación de acero que soportará una carga máxima de hasta 87,675 libras de fuerza (390 kN) a lo largo del eje principal. 
PLACAS DE MONTAJE: Estos estarán hechos de acero galvanizado. Los anclajes de esquina contendrán múltiples puntos de conexión para permitir la capacidad de ajuste de los tensores y la conexión de una cuerda de seguridad. Los anclajes del mástil central consistirán en un poste corto que estabilizará el mástil y un anillo de anclaje que asegurará el ensamblaje al concreto. Este conjunto de dos piezas permite un posicionamiento fino del poste de postes que se realizará durante la instalación, facilitando y simplificando el proceso. Las placas de montaje se fijarán a bloques de hormigón con pernos de anclaje de 7/8 ""(22 mm) x 20"" (500 mm) ""L""._x000D_
_x000D_
GARANTIAS_x000D_
_x000D_
El fabricante garantiza que sus productos están libres de defectos en materiales o mano de obra por un período de (1) un año por uso normal e instalación y de acuerdo con nuestras especificaciones publicadas. _x000D_
Otras garantías limitadas cubren los Productos contra defectos causados por deterioro que afecte la integridad estructural del equipo, durante los siguientes períodos a partir de la fecha de instalación: 
- Garantía limitada de por vida en postes de aluminio y acero, con exclusión de defectos cosméticos, y siempre y cuando que se haya realizado un mantenimiento adecuado en las piezas giratorias de acuerdo con las instrucciones del fabricante.
- Garantía limitada de 25 años sobre piezas de aluminio moldeado, con exclusión de defectos cosméticos.
- Garantía limitada de 20 años para rotura de cables, con exclusión de defectos cosméticos.
- Garantía limitada de 15 años para componentes tubulares de aluminio y acero, y conectores de aluminio y acero inoxidable, con exclusión de defectos cosméticos.
- Garantía limitada de 15 años en cubiertas de acero con recubrimiento de PVC, con exclusión de defectos cosméticos.
- Garantía limitada de 15 años en asientos de caucho o esteras de goma para eventos en red, con exclusión de defectos cosméticos.
- Garantía limitada de 15 años para rodamientos de nylon y piezas de unión de anillos, con exclusión de defectos cosméticos.
- Garantía limitada de 5 años en bujes de nylon y parachoques de goma para Rainbow Swings, con exclusión de defectos cosméticos.
- Garantía limitada de 5 años en paneles y toboganes de plástico, con exclusión de defectos cosméticos.
- Garantía limitada de 5 años sobre el desgaste prematuro de cables de nylon, con exclusión de defectos cosméticos. La determinación de lo que constituye un desgaste prematuro será a discreción del fabricante.
La garantía antes mencionada sólo es válida si las estructuras se montan de conformidad con las instrucciones de instalación y los procedimientos proporcionados por fabricante utilizando partes aprobadas; han sido mantenidas e inspeccionadas de acuerdo con las instrucciones del fabricante; han sido sometidas al uso normal para el fin para el cual fueron diseñadas; no han sido objeto de vandalismo, mal uso, negligencia o accidente; no han sido sometidas a adiciones o sustituciones de piezas; y no han sido modificadas, alteradas o reparadas por personas distintas de fabricante o sus designados en ningún aspecto que, a juicio de fabricante, afecte la condición o el funcionamiento de las estructuras. _x000D_
Esta garantía no cubre temas cosméticos (tales como arañazos, abolladuras, deterioro, decoloración y desgaste normal dado por el clima), pintura, desgaste normal por uso, o daños por rajaduras y deformaciones._x000D_
Estas garantías cubren el reemplazo o la reparación, a discreción del Fabricante, de cualquier Producto de acuerdo con las descripciones anteriores. Los costos de transporte e instalación en sitio no están cubiertos por estas garantías, excepto cuando se toman disposiciones específicas con el consentimiento por escrito del Fabricante.
Para hacer una reclamación bajo los términos de la Garantía, la declaración escrita del Comprador, junto con una copia de la factura original, los registros de mantenimiento y las fotografías de soporte, deben ser enviados a la dirección indicada._x000D_
_x000D_
MANTENIMEINTO_x000D_
_x000D_
Mantenimiento de Rutina_x000D_
_x000D_
Para reducir accidentes, el propietario u operador debe asegurarse de que una apropiada agenda de mantenimiento se defina, se implemente y se mantenga. Esto debe tener en cuenta las condiciones locales y las instrucciones del fabricante, que pueden afectar la frecuencia de inspección necesaria. La agenda debe enumerar los componentes a ser mantenidos y también debe incluir los procedimientos para manejar quejas y averías._x000D_
_x000D_
Trimestral_x000D_
_x000D_
El mantenimiento rutinario de equipos y superficies de parques debe consistir en medidas preventivas para mantener su nivel de seguridad, desempeño y cumplimiento con las partes pertinentes de la norma EN 1176. Dichas medidas deberían incluir:_x000D_
a) apriete de cierres y fijaciones;_x000D_
b) re-pintar y re-tratar superficies;_x000D_
c) mantenimiento de cualquier superficie atenuadora de impacto;_x000D_
d) lubricación de rodamientos;_x000D_
e) marcado del equipo para demostrar niveles de superficie de rellenos suelto;_x000D_
f) limpieza;_x000D_
g) eliminación de vidrios rotos y otros desechos o contaminantes;_x000D_
h) restaurar rellenos sueltos al nivel correcto; y_x000D_
i) mantenimiento de espacios libres._x000D_
_x000D_
El costo del mantenimiento no incluye piezas que requieran cambio y que no cubra la garantía_x000D_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</si>
  <si>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Cable 4x12AWG MULTIFLEX PVC/NY600V90CTC_x000D_
cables Termoflex Multipropósito: Retardante a la flama (FR). Resistencia a los aceites, a la luz solar (SR) y a la abrasión. Apto para instalación en bandejas portacables (CT). Apto para enterrado directo (DB) y bombas sumergibles (SWP). Apto para instalación expuesta (ER). Appliance Wiring Material (AWM).</t>
  </si>
  <si>
    <t>1.	Señal informativa Identificador escenarios deportivos:_x000D_
_x000D_
Suministro e instalación de Señal Informativa IDE 46-A dos caras con medidas segun especificaciones recibidas STC. Medidas H=1.80 m (0.40 libres) x A= 0.90 m. Tubo A.G.N. de 2" Cal 0.98, pimtura electrostatica, incluye cimentación con dos dados de concreto 3.000 PSI (0.50 x 0.25), Lamina galvanizada cal 18, laminado al calor en vinilo mate, bastidor metálico  en tubo cal 18 + Anticorrosivo.</t>
  </si>
  <si>
    <t>Laminado al calor en vinilo blanco mater, servicio de instalacion de adhesivos sobre superficie plana.</t>
  </si>
  <si>
    <t>Estructura en tubo galvanizado de 3"  tratado con pintura electrostratica de 2 m y tubo galvanizado de 2" total de altura de 3.5 m</t>
  </si>
  <si>
    <t xml:space="preserve">El valor relacionado según historico no corresponde al item. Se actualiza el precio a 2025 Y SE VALIDA ITEM. </t>
  </si>
  <si>
    <t>MESA PLASTICA DEMARACADA PARA TENIS DE MESA, FABRICADA EN POLIPROPILENO DE ALTO IMPACTO CON ORIGINAL DE MEDIDAS 1525MM X 2740MM X 755,02MM DE ALTO.DISEÑO DE ACUERDO CON LO INDICADO POR EL CLIENTE. VARIEDAD EN COLORES._x000D_
CARACTERISTICAS_x000D_
Gran resistencia estructural. Impermeable, Anticorrosivo, Imputrefascible (no se pudre al aire o en contacto con arena o agua),Resistente a la intemperie, Buena resistencia mecánica, Higiénico, inmune a microorganismos, roedores e insectos, Pirorresistente (alta resistencia al fuego). Cumple con Norma FDA_x000D_
No requiere de mantenimiento. Son esterilizables._x000D_
No requiere de pintura ya que el color es inyectado._x000D_
Cumple con Prueba Dielectrica o Aislamiento Electrico_x000D_
Cumple con Norma NTC 1156 (CAMARA SALINA)_x000D_
Cumple con Norma NTC 1027(DETERMINACION DE LOS EFECTOS DE PRODUCTOS QUIMICOS Y EL AGUA)_x000D_
Cumple con Norma NTC 4539 - ASTM G-53/94 (CAMARA UVY CONDENSACION)._x000D_
No son adherentes, Cumple con normas sanitarias._x000D_
NO SE PUDREN NI SE OXIDAN estando sometidas a humedad constante._x000D_
Producto piroresistente gracias al retardante de llama_x000D_
Garantia general de 1 año por defectos de fabricación_x000D_
Garantia de 20 Años contra corrososión, pudrición y oxidación. Vida util del material estimada en mas de 50 años_x000D_
Incluye instalación sobre una base o placa en concreto</t>
  </si>
  <si>
    <t>REGISTRO DE ELEMENTOS DE PUBLICIDAD EXTERIOR VISUAL  avisos separados de fachada, vallas de obra (por m2), corresponde al 0.12 del SMMLV por M2. Pago a realizarse ante la Secretaria Distirtal de Ambiente.                                                                                                                              11/02/2022: SMMLV 1.000.000x.12=120.000</t>
  </si>
  <si>
    <t xml:space="preserve">Servicio Evaluación  arboles aislados &lt; 25 inidividuos, se toma como el 0,092 del SMMLV, segun resolucion 5589 del 30 septiembre de 2011 Secretaría Distirtal de Ambiente.                                                                                                                                                        01-12-2021: SMMLV 2021 $908.526*0.092= $ 83.584,00                                                                                                                                                                                                                                            11-02-2022: SMMLV 2022 $1.000.000*0.092= $ 92.000,00 </t>
  </si>
  <si>
    <t>Servicio Evaluación arboles aislados entre 25 y 50 inidividuos  se toma como el 0,126 del SMMLV, segun resolucion 5589 del 30 septiembre de 2011 Secretaría Distirtal de Ambiente.                                                                                                                                               01-12-2021: SMMLV 2021 $908.526*0.126=$ 114.474,00                                                                                                                                                                                                                                            11-02-2022: SMMLV 2022 $1.000.000*0.126=$ 126.000</t>
  </si>
  <si>
    <t>Servicio Evaluación arboles aislados entre 50 y 100 inidividuos se toma como el 0,16  del SMMLV, segun resolucion 5589 del 30 septiembre de 2011 Secretaría Distirtal de Ambiente.                                                                                                                                                                            01-12-2021: SMMLV 2021 $908.526*0.16=$145.364                                                                                                                                                                                                                                                        11-02-2022: SMMLV 2022 $1.000.000*0.16=$160.000</t>
  </si>
  <si>
    <t>Servicio Evaluación arboles aislados entre 100 y 200 inidividuos se toma como el 0,194  del SMMLV, segun resolucion 5589 del 30 septiembre de 2011 Secretaría Distirtal de Ambiente.                                                                                                                                                                                                               01-12-2021: SMMLV 2021 $908.526*0.194=$176.254                                                                                                                                                                                                                                      11-02-2022: SMMLV 2022 $1.000.000*0.194=$194.000</t>
  </si>
  <si>
    <t>Servicio Evaluación arboles aislados entre 200 y 300 inidividuos se toma como el 0,261  del SMMLV, segun resolucion 5589 del 30 septiembre de 2011 Secretaría Distirtal de Ambiente.                                                                                                                                                                                                                   01-12-2021: SMMLV 2021 $908.526*0.261=$ $ 237.125,00                                                                                                                                                                                                                                 11-02-2022: SMMLV 2021 $1.000.000*0.261=$ 261.000</t>
  </si>
  <si>
    <t>Servicio Evaluación arboles aislados entre 300 y 400 inidividuos se toma como el 0,387  del SMMLV, segun resolucion 5589 del 30 septiembre de 2011 Secretaría Distirtal de Ambiente.                                                                                                                           01-12-2021: SMMLV 2021 $908.526*0.387=$351.600                                                                                                                                                                                                                                                        11-02-2022: SMMLV 2022 $1.000.000*0.387=$387.000</t>
  </si>
  <si>
    <t>Servicio Evaluación arboles aislados entre 400 y 500 inidividuos se toma como el 0,513  del SMMLV, segun resolucion 5589 del 30 septiembre de 2011 Secretaría Distirtal de Ambiente.                                                                                                                                               01-12-2021: SMMLV 2021 $908.526*0.513=$466.074                                                                                                                                                                                                                                                                 11-02-2022: SMMLV 2022 $1.000.000*0.513=$513.000</t>
  </si>
  <si>
    <t>Servicio Evaluación arboles aislados entre 500 y 1.000 inidividuos se toma como el 0,852  del SMMLV, segun resolucion 5589 del 30 septiembre de 2011 Secretaría Distirtal de Ambiente.                                                                                                                                                                     SMMLV 2021 $908.526*.852=$744.064                                                                                                                                                                                                                                                                                                   11/02/2022: SMMLV 2022 $1.000.000*.852=$852.000</t>
  </si>
  <si>
    <t>Servicio Evaluación arboles aislados &gt; 1.000 inidividuos se toma como el 1,055  del SMMLV, segun resolucion 5589 del 30 septiembre de 2011 Secretaría Distirtal de Ambiente.                                                                                                                                                                                                                             01-12-2021: SMMLV 2021 $908.526*1.055=$958.495                                                                                                                                                                                                                                       11-02-2022: SMMLV 2022 $1.000.000*1.055=$1.055.000</t>
  </si>
  <si>
    <t>Servicio Seguimiento arboles aislados &lt; 25 inidividuos se toma como el 0,194  del SMMLV, segun resolucion 5589 del 30 septiembre de 2011 Secretaría Distirtal de Ambiente.</t>
  </si>
  <si>
    <t>Servicio Seguimiento arboles aislados entre 25 y 50 inidividuos se toma como el 0,261  del SMMLV, segun resolucion 5589 del 30 septiembre de 2011 Secretaría Distirtal de Ambiente.                                                                                                                                                       SMMLV 2021 $908.526*0.261=$237.125                                                                                                                                                                                                                                     SMMLV 2022 $1.000.000*0.261=$261.000</t>
  </si>
  <si>
    <t>Servicio Seguimiento arboles aislados entre 50 y 100 inidividuos se toma como el 0,329  del SMMLV, segun resolucion 5589 del 30 septiembre de 2011 Secretaría Distirtal de Ambiente.</t>
  </si>
  <si>
    <t>Servicio Seguimiento arboles aislados entre 100 y 200 inidividuos se toma como el 0,397  del SMMLV, segun resolucion 5589 del 30 septiembre de 2011 Secretaría Distirtal de Ambiente.</t>
  </si>
  <si>
    <t>Servicio Seguimiento arboles aislados entre 200 y 300 inidividuos se toma como el 0,532  del SMMLV, segun resolucion 5589 del 30 septiembre de 2011 Secretaría Distirtal de Ambiente.</t>
  </si>
  <si>
    <t>Servicio Seguimiento arboles aislados entre 300 y 400 inidividuos se toma como el 0,667  del SMMLV, segun resolucion 5589 del 30 septiembre de 2011 Secretaría Distirtal de Ambiente.</t>
  </si>
  <si>
    <t>Servicio Seguimiento arboles aislados entre 400 y 500 inidividuos se toma como el 1,006  del SMMLV, segun resolucion 5589 del 30 septiembre de 2011 Secretaría Distirtal de Ambiente.</t>
  </si>
  <si>
    <t>Servicio Seguimiento arboles aislados entre 500 y 1.000 inidividuos se toma como el 1,935  del SMMLV, segun resolucion 5589 del 30 septiembre de 2011 Secretaría Distirtal de Ambiente.</t>
  </si>
  <si>
    <t>Servicio Seguimiento arboles aislados &gt; 1.000 inidividuos se toma como el 2,273  del SMMLV, segun resolucion 5589 del 30 septiembre de 2011 Secretaría Distirtal de Ambiente.</t>
  </si>
  <si>
    <t>Luminaria horizontal cerrada para Alumbrado Público.Ref: CALIMA I 150W Sodio 208/220/240V. Con bombilla. MARCA: ROY ALPHA._x000D_
Luminaria de alto rendimiento, tiene la flexibilidad de usarse en cualquier aplicación de Alumbrado exterior como iluminación Vial y Urbana (Autopistas, carreteras,_x000D_
cincunvalaciones, vías principales, secundarias, peatronales, zonas verdes, etc) Brazo de 50 cms x 11/2" 100.000 Horas. IP66. Con sistema SPD_x000D_
RALED II 48 LED NW 4000K. 120/277V. RA02SII. 700mA. 12.800 Lúmenes. 104W.</t>
  </si>
  <si>
    <t>Certificación RETIE y RETILAP parque vecinal 13.383,89 m2. incluye certificación de MT. _x000D_
Oferta técnica y económica para la prestación de servicios de inspección reglamentaría RETIE y/o RETILAP, _x000D_
REGLAMENTO A APLICAR: RETIE y RETILAP_x000D_
TIPO DE DISEÑO QUE APLICA: DISEÑO DETALLADO_x000D_
La inspección comprende la revisión de las instalaciones eléctrica de baja tensión y está conformado desde los bornes del transformador, con una acometida la cual tiene una longitud de 350 metros y un nivel de tensión de 220-120, aplica para 1 parque el cual tiene un área de 13.383.8 metros cuadrados y una potencia instalada 20 kVA y apantallamiento. Incluye la revisión de los niveles de iluminación tipo exterior para 1 cancha sintética con una longitud de 280.07 metros y un área de 4.081 metros cuadrados con un total de 32 luminarias, también la cancha de juego en asfalto y gimnasio con una longitud de 177.12 con un total de 8 luminarias._x000D_
Para la realización de la inspección se tendrán en cuenta los siguientes reglamentos, normas y documentos de referencia: Reglamento técnico de instalaciones eléctricas. Reglamento técnico de iluminación y alumbrado público. Código eléctrico colombiano. Diseño y construcción del sistema de protección contra descargas atmosféricas. Otras normas aplicables</t>
  </si>
  <si>
    <t>Certificación RETIE y RETILAP parque vecinal 8.736  m2. incluye certificación de MT. _x000D_
Oferta técnica y económica para la prestación de servicios de inspección reglamentaría RETIE y/o RETILAP, _x000D_
REGLAMENTO A APLICAR: RETIE y RETILAP_x000D_
TIPO DE DISEÑO QUE APLICA: DISEÑO DETALLADO_x000D_
La inspección comprende la revisión de las instalaciones eléctrica de media tensión la cual tiene una longitud de 100 metros y un nivel de tensión de 11.400 V, está conformada por 1 S/E (subestación) tipo capsulada, con una capacidad de transformación de 35 kVA, el circuito de baja tensión está conformado desde los bornes del transformador, con una acometida la cual tiene una longitud de 400 metros y un nivel de tensión de 220-120, aplica para 1 parque el cual tiene una área de 8.736 metros cuadrados y una potencia instalada 25 kVA y apantallamiento.Incluye la revisión de los niveles de iluminación tipo exterior de 1 canchan sintética la cual tiene una longitud de 312.06 metros y un área de 6.566 metros cuadrados con un total de 48 luminarias (proyectores de 1000 W metal halide), y la cancha de juegos en asfalto y gimnasio los cuales cuentan con un área de 229.05 metros cuadrados y un total de 14 luminarias. Las demás zonas del parque cuentan con un área de 909.83 metros cuadrados y un total de 64 luminarias._x000D_
Para la realización de la inspección se tendrán en cuenta los siguientes reglamentos, normas y documentos de referencia: Reglamento técnico de instalaciones eléctricas. Reglamento técnico de iluminación y alumbrado público. Código eléctrico colombiano. Diseño y construcción del sistema de protección contra descargas atmosféricas. Otras normas aplicables</t>
  </si>
  <si>
    <t>VALLA METALICA - Valla informativa de obra Dimensiones 3.0M X 6.0M_x000D_
Fabricada en lámina galvanizada; cerchas en ángulo de 1 1/2"x1 1/2"x1/8" reforzadas en ángulo de 1x1/8" con longitud de 6.00m cada una y decorada con una lona banner de 13 onzas en impresión digital de la misma medida de la valla según artes entregada por el cliente e instalada en el sitio acordado.</t>
  </si>
  <si>
    <t>MEDIDOR ELECTRONICO TRIFASICO3X220/380V-CLASE-1   10-100 AMP ACTIVA CLASE -1 , REACTIVA CLASE -2.</t>
  </si>
  <si>
    <t>5 UNIDADES/M2</t>
  </si>
  <si>
    <t>INCLUYE 45 TUERCAS</t>
  </si>
  <si>
    <t>4/0</t>
  </si>
  <si>
    <t>Fases Trifásico - Potencia 75- kVA Tensión de Entrada 11400 V Tensión de Salida 208/120 V Operación Plena Carga - Función Reductor - Derivaciones (+1,-3) * 2,5%_x000D_
Conexión Entrada Delta D Conexión Salida Estrella y Grupo de Conexión Dyn5 ó el solicitado - Clase de Aislamiento H - Refrigeración Aire Natural AN BIL (Nivel Básico de Aislamiento)_x000D_
60/10 kV Perdidas garantizadas sin Carga (Po) 370-140 W Perdidas garantizadas con Carga (Pc) a 145 [°C] 1782-520 W Máx. Elevación de °T en Devanados (RISE) 125 °C_x000D_
Frecuencia 60 Hz Montaje Interior - Altura de Diseño 1000 m.s.n.m. Marca AWA -incluye ruedas._x000D_
Material magnético:_x000D_
Núcleo de Hierro al silicio de grano orientado, 0.27 [mm], M4 o similar. Material aislante: Clase H, (Nomex, Dog bones, Hay Site.)_x000D_
Terminaciones de superficies:_x000D_
Núcleo Magnético y devanados: Recubrimiento en Barniz Dieléctrico. Prensa yugos: Pintura Electrostática en RAL  3002 Liso brillante.Incluye  de juego de 3 DPS - Dispositivo de protección contra sobretensiones para 15 kV y juego de cuatro ruedas  y juego de dos rieles. Devanados Cobre/Cobre</t>
  </si>
  <si>
    <t>Fases Trifásico - Potencia 15 kVA Tensión de Entrada 11400 V Tensión de Salida 208/120 V Operación Plena Carga - Función Reductor - Derivaciones (+1,-3) * 2,5%_x000D_
Conexión Entrada Delta D Conexión Salida Estrella y Grupo de Conexión Dyn5 ó el solicitado - Clase de Aislamiento H - Refrigeración Aire Natural AN BIL (Nivel Básico de Aislamiento)_x000D_
60/10 kV Perdidas garantizadas sin Carga (Po) 370-140 W Perdidas garantizadas con Carga (Pc) a 145 [°C] 1782-520 W Máx. Elevación de °T en Devanados (RISE) 125 °C_x000D_
Frecuencia 60 Hz Montaje Interior - Altura de Diseño 1000 m.s.n.m. -incluye ruedas._x000D_
Material magnético:_x000D_
Núcleo de Hierro al silicio de grano orientado, 0.27 [mm], M4 o similar. Material aislante: Clase H, (Nomex, Dog bones, Hay Site.)_x000D_
Terminaciones de superficies:_x000D_
Núcleo Magnético y devanados: Recubrimiento en Barniz Dieléctrico. Prensa yugos: Pintura Electrostática en RAL  3002 Liso brillante.Incluye  de juego de 3 DPS - Dispositivo de protección contra sobretensiones para 15 kV y juego de cuatro ruedas  y juego de dos rieles.Devanados Cobre/Cobre</t>
  </si>
  <si>
    <t>Fabricación de celda de ENTRADA-SALIDA de dimensiones 2000*1100*120MM (alto, ancho, profundo), elaborada en lamina Cold Rolled Calibre 14 en estructura, puerta y laterales, acabado interior y exteriormente con pintura electrostática color Ral 7032 texturizado con mínimo de 60 micras de espesor, vidrio de seguridad de 5mm de dimensiones 20x35cm, tapas de ondas explosivas, cierre de tres puntos con chapas brístol de 9mm, puesta a tierra en platina de Cu de 20x3mm mínimo, soporte de seccionadores en Angulo, soporte de palanca de seccionadores, marco porta plano, señales preventivas en acrílico, placa del fabricante em aluminio, calcomanías de prevención y cable tío soldador, Incluye: Suministro de Seccionador tripolar de operación bajo carga referencia GAVD 17,5 para configuración de ingreso, salida y derivación de circuito. Tensión nominal 17,5 kV. Corriente nominal 630 A. Incluye: 1. Manija para operación manual. Bajo cumplimiento de normas Codensa ET651/200.</t>
  </si>
  <si>
    <t>CELDA DE ALOJAMIENTO paraTransformador Tipo Seco Clase H 15KVA - 11400 - 208 V. SEGUN NORMA CODENSA CTS509 NIVEL 2 APORTADA POR LA STC. TRIFÁSICO.</t>
  </si>
  <si>
    <t>CELDA BT MEDIDA CR EQUIPADA, tipo bajo techo, de dimensiones 2000*800*400MM (Alto,Ancho,Profu.). Incluye.: (3) transformadores trifasicos de corriente 200/ 5 Amp, (1) Medidor trifásico 120/208V, (1) Breaker (160-250 Amp) 25 Ka.BAJA TENSIÓN.SEMI DIRECTA</t>
  </si>
  <si>
    <t>Certificacion parque zona juegos  infantiles NTC5600 Y NTC 5176 Parques Portal del Sol y Normandia._x000D_
_x000D_
Pruebas: Inspección de parque infantil. _x000D_
Normas y metodos: _x000D_
NTC 5600: Equipamiento de las áreas de juego._x000D_
NTC 5176: Atenuación del impacto de sistemas de superficies por debajo y alrededor de equipos para parques infantiles._x000D_
Cantidad de visitas: 1 por parque_x000D_
Informe técnico: Informe enviado únicamente por correo electrónico en formato PDF. Para declarar la conformidad (o no), no será considerado la incertidumbre asociada a los resultados.</t>
  </si>
  <si>
    <t>Valor incluye totalidad de las zonas d juegos instalados en un parque</t>
  </si>
  <si>
    <t>PUERTA DOBLE EN CELOSIA CON CERRADURA ANTIPANICO lámina cold rolled cal.18, 3920 * 1990 mm. KIT CERADURA ANTIPANICO. Cerradura anti pánico touch bar certificada con normativa UL, en su cara externa una manija de operación con llaves. • Avisos de señalización de seguridad riesgo eléctrico, triangulo de rayo eléctrico y rectángulo de“Peligro alta tensión”. • Chazo expansivo de 3/8 con tapa.• Acabado de marco y hoja en presentación en pintura electroestática gofrada texturizada de 60 Um color segun carta de colores GRIS.</t>
  </si>
  <si>
    <t>Inspección Eléctricade 775mts Red de MT de11,4kV, 2subestaciónes de (75-15)kVA en bóveda y 1220mts Red de BTpara  alumbrado con 38 luminarias, según RETIE.</t>
  </si>
  <si>
    <t>Inspección de Iluminación de alumbrado público de parque con un áreade10,096m2con38luminarias, según RETILAP</t>
  </si>
  <si>
    <t>Luminaria horizontal cerrada para Alumbrado Público. Ref: CALIMA I 150W Sodio 208/220/240V. Con bombilla. MARCA: ROY ALPHA. Luminaria de alto rendimiento, tiene la_x000D_
flexibilidad de usarse en cualquier aplicación de Alumbrado exterior como iluminación Vial y Urbana (Autopistas, carreteras, cincunvalaciones, vías principales, secundarias, peatronales, zonas verdes, etc) Brazo de 50 cms x 11/2" 100.000 Horas. IP66. Con sistema SPD RALED II 48 LED NW 4000K. 120/277V. RA02SII. 700mA. 12.800 Lúmenes. 104W.</t>
  </si>
  <si>
    <t>25 unidades por m2</t>
  </si>
  <si>
    <t>Celda de protección con seccionador en aire Incluye  fusibles de protección a 15 Kv.</t>
  </si>
  <si>
    <t>Parque Zona Franca (3+1 Juefgos infantiles)_x000D_
Inspección de parque infantil : NTC 5600: Equipamiento de las áreas de juego. NTC 5176: Atenuación del impacto de sistemas de superficies por debajo y alrededor de equipos para Parques infantiles._x000D_
Cantidad de visitas 1 visita. Informe técnico : Informe enviado únicamente por correo electrónico en formato PDF.</t>
  </si>
  <si>
    <t>Juego Circuito Cap: 30 niños 1 a 12 años_x000D_
_x000D_
CARACTERISTICAS_x000D_
_x000D_
Capacidad: 31 niños_x000D_
Edad sugerida: 1 a 12 años                                                    _x000D_
Altura Crítica de Caída: 1.47 m_x000D_
Área de Seguridad: 74.1 m2_x000D_
Medidas por modulo (Largo, Ancho, Alto): 9.5 m x 6.1 m x 3.3 m _x000D_
Funciones lúdicas: Imaginar, encontrarse, trepar, deslizarse, atravesar._x000D_
_x000D_
MATERIALES_x000D_
_x000D_
La parte superior del marco está hecha de laminado y pino. Hecho de laminado, las paredes tienen pequeños paneles de ventana para que los niños puedan mirar. Las redes están hechas de cables de acero duraderos y recubiertos. Las juntas de acero inoxidable cruciforme mantienen los cruces firmemente en su lugar, protegiendo la tela contra el desgaste. Los escalones del puente de peldaños se distinguen claramente de la superficie de seguridad, lo que contribuye a la seguridad general._x000D_
Componentes metálicos_x000D_
_x000D_
Las piezas de metal están hechas de acero inoxidable, aluminio anodizado o pintado o acero galvanizado en caliente, y los componentes de acero son de chorro de arena, tratados con zinc epoxi y pintura en polvo o un recubrimiento de zinc electrodepositado y luego una capa de pintura en polvo. Los componentes de metal tienen excelentes propiedades resistentes a la intemperie y una apariencia acabada, también son reciclables._x000D_
Paneles laminados de alta presión (HPL)_x000D_
_x000D_
Utilizan paneles de alta calidad resistentes y duraderos hechos de laminado de alta presión (HPL). El grosor de los paneles varía de acuerdo con su propósito. La regla básica:_x000D_
20 mm: suelos_x000D_
15 mm: paredes de escalada, muros de actividad, largueros de toboganes, pasamanos y techos_x000D_
10 mm: paneles de juego y paredes decorativas_x000D_
Cuerdas y redes_x000D_
_x000D_
Todas las cuerdas y redes son de acero reforzado. Las juntas cruciformes son de acero inoxidable. Los sujetadores de cuerda están hechos de plástico resistente, y los sujetadores de eslabones especialmente diseñados se usan en uniones expuestas a grandes cambios de ángulo_x000D_
Puños de escalada_x000D_
Los agarres de escalada se han fabricado con materiales de arenisca a presión y diseñados especialmente para roca. Son seguros en el uso y se sienten como materiales de piedra genuinos._x000D_
Tobogán de madera con superficie deslizante de acero inoxidable_x000D_
Estructura hecha de madera estratificada con capas múltiples. Laminilla en la parte superior de la viga arqueada hecha de laminado de alta presión, protegiendo el lado superior del desgaste y, al mismo tiempo, siendo cómodo de usar. La superficie deslizante de acero inoxidable de 2 mm de grosor permanece limpia en perfecto estado durante años, tiene un bajo nivel de ruido y una larga vida útil cuando se lo mantiene debidamente._x000D_
Tobogán laminado de alta presión con superficie deslizante de acero inoxidable_x000D_
_x000D_
El tobogán laminado de alta presión requiere menos mantenimiento que un tobogán de madera, es comparable a un tobogán totalmente de acero. La superficie deslizante de acero inoxidable de 2 mm de grosor permanece limpia en perfecto estado durante años, tiene un bajo nivel de ruido y una larga vida útil cuando se lo mantiene debidamente._x000D_
Túneles y toboganes de tubo_x000D_
_x000D_
Los túneles y los portaobjetos de tubo están hechos de plástico para uso en exteriores con alta temperatura y tolerancia a la intemperie y resistencia al impacto._x000D_
Sujetadores_x000D_
_x000D_
Los sujetadores están hechos de acero inoxidable o acero recubierto de zinc hotdip. Los tornillos de acero inoxidable de Ø8 mm, que llevan el nombre de nuestro ingeniero de instalación Aippa, están diseñados específicamente para facilitar la instalación. No se deslizan en uso. Además, la forma del tornillo ha sido diseñada para reducir el agrietamiento de la madera._x000D_
Componentes de juntura de caucho adheridos_x000D_
_x000D_
Para una parte de su gama de productos, utiliza componentes fabricados con fragmentos de caucho adheridos, que consisten en gránulos de caucho reciclado pegados con adhesivo de poliuretano resistente a la intemperie. Algunos de estos componentes utilizan una combinación de caucho triturado y caucho natural (EPDM)._x000D_
Rótulas de productos metálicos_x000D_
_x000D_
Las rótulas y las sujeciones del marco están hechas de plástico de poliamida reforzado con fibra de vidrio para uso en exteriores. Tienen alta temperatura y tolerancia a la intemperie y resistencia al impacto._x000D_
Accesorios_x000D_
_x000D_
GARANTIA _x000D_
_x000D_
25 años: contra fallas debidas a defectos de materiales o producción en componentes estructurales de acero y componentes de acero inoxidable (por ejemplo, deslizadores). • 20 años: contra fallas debidas a defectos de materiales o producción en componentes de HPL y paneles de HDPE. • 15 años: contra fallas debidas a pudrición severa en postes de madera blanda de ingeniería estructural o madera dura modificada, y contra fallas debidas a defectos de producción en acero estructural para componentes de juego altamente dinámicos • 10 años: contra fallas debidas a defectos de fabricación o materiales en maderas blandas de ingeniería no estructural y en todas las partes de acero y metal galvanizado y otras partes no pintadas; contra el fracaso debido a la pudrición severa en Robinia. • 5 años: contra fallas debidas a defectos de materiales o producción en resortes, partes metálicas pintadas (que constituyen corrosión significativa), construcciones de plástico y redes. •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</si>
  <si>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Barco Cap: 30 niños 2 a 12 años_x000D_
_x000D_
CARACTERISTICAS_x000D_
Capacidad: 30 Niños_x000D_
Edad sugerida: 3-12 Años                                        _x000D_
Altura Crítica de Caída: 1.47 m _x000D_
Área de Seguridad: 77,2 m2_x000D_
Medidas por modulo (Largo, Ancho, Alto): 10.8 m x 5.3 m x 5.2 m_x000D_
Funciones lúdicas: Escalar, Deslizarse, encontrarse, atravesar, dirigir_x000D_
_x000D_
_x000D_
MATERIALES_x000D_
_x000D_
Componentes de metal Las partes metálicas están hechas de acero inoxidable, aluminio anodizado o pintado o acero galvanizado por inmersión en caliente, y los componentes de acero son pulidos con chorro de arena, tratados con pintura epoxi y en polvo o se les da un recubrimiento electrodepositado y luego una capa de pintura en polvo. Los componentes metálicos tienen excelentes propiedades de resistencia a la intemperie y un aspecto acabado, también son reciclables._x000D_
_x000D_
Paneles laminados de alta presión (HPL) Utilizamos paneles resistentes y duraderos de alta calidad hechos de laminado de alta presión (HPL). El grosor de los paneles varía según su finalidad. La regla básica: 20 mm: suelos 15 mm: paredes de escalada, paredes de actividad, placas de deslizamiento, pasamanos y techos 10 mm: paneles de juego y paredes decorativas._x000D_
_x000D_
Todos los productos vienen con un signo del producto que especifica el modelo exacto del producto. Esto facilita el pedido de piezas de repuesto y mantenimiento._x000D_
_x000D_
Cuerdas y redes Todas las cuerdas y redes que utilizamos son de acero reforzado. Las articulaciones cruciformes son de acero inoxidable. Los sujetadores de cuerda están hechos de plástico fuerte, y los sujetadores de enlace especialmente diseñados se utilizan en juntas expuestas a grandes cambios de ángulo._x000D_
_x000D_
Puños de escalada Las empuñaduras de escalada se han hecho de materiales de arenisca a presión y se han diseñado especialmente para propósitos de boulder. Son seguros en uso y se sienten como materiales de piedra genuinos._x000D_
Cadenas oscilantes_x000D_
Todas nuestras cadenas de giro están hechas de acero inoxidable de 6 mm de diámetro, lo que garantiza una protección duradera contra la corrosión, incluso en condiciones exigentes._x000D_
_x000D_
_x000D_
Rodamientos oscilantes Los cojinetes de giro son de acero inoxidable fundido pasivado contra la corrosión. Los cojinetes son silenciosos y altamente duraderos contra la tensión mecánica y ambiental. Gracias al diseño completo, nuestro cojinete de giro es ahora el más duradero del mercado, extremadamente resistente y robusto. Si bien el rodamiento no requiere un mantenimiento real, es fácil de desmontar con herramientas comunes para el almacenamiento estacional._x000D_
_x000D_
Cubiertas de la cadena de balanceo. Los asientos de cadena giratoria vienen con fundas de plástico que protegen al niño y se sienten agradables al tacto._x000D_
_x000D_
Tobogán de madera con superficie deslizante de acero inoxidable. Estructura realizada en madera laminada encolada multicapa. Lamella en la parte superior de la viga arqueada hecha de laminado de alta presión, que protege el lado superior del desgaste y al mismo tiempo es cómodo de usar. La superficie deslizante de acero inoxidable de 2 mm de espesor permanece limpia en perfecto estado durante años, tiene un bajo nivel de ruido y una larga vida útil cuando se mantiene debidamente._x000D_
_x000D_
Diapositiva de plástico_x000D_
La diapositiva de alta calidad está hecha de plástico MD-PE. El plástico utilizado para la diapositiva cumple con los requisitos de REACH (normativa de la UE sobre registro, evaluación, autorización y restricción de sustancias químicas) y no contiene ningún compuesto que sea peligroso para la salud. El portaobjetos de plástico no requiere mantenimiento y es resistente al impacto, y permanece fresco al sol. Las ranuras a lo largo del medio de la diapositiva ayudan a que se seque más rápido después de la lluvia. Gracias a su peso ligero, el portaobjetos de plástico con protección UV es fácil de transportar e instalar._x000D_
_x000D_
_x000D_
_x000D_
Tobogán laminado de alta presión con superficie deslizante de acero inoxidable. La diapositiva laminada de alta presión requiere menos mantenimiento que una diapositiva de madera, es comparable a una diapositiva completamente de acero. La superficie deslizante de acero inoxidable de 2 mm de espesor permanece limpia en perfecto estado durante años, tiene un bajo nivel de ruido y una larga vida útil cuando se mantiene debidamente._x000D_
_x000D_
Túneles y toboganes._x000D_
Los túneles y las guías de tubo están hechos de plástico para uso en exteriores con alta temperatura y tolerancia a la intemperie y resistencia al impacto._x000D_
_x000D_
Resorte espiral lappset_x000D_
El resorte en espiral de los jinetes de primavera desarrollado por Lappset ha ofrecido a los niños la alegría del movimiento rápido durante más de 30 años. Está fabricado en acero recubierto con LappCoat. El resorte en espiral no se mueve hacia los lados, dando a los niños un movimiento de balanceo agradable pero seguro. El movimiento de ida y vuelta de la primavera calma a los niños._x000D_
_x000D_
Pivote giratorio: Además de permitir que la plataforma gire, el pivote giratorio le permite girar, introduciendo así una nueva función. Además, los pivotes de cualquier producto más grande cuentan con un descanso para mayor seguridad que detiene el giro si el usuario se cae._x000D_
_x000D_
Sujetadores_x000D_
Los sujetadores están hechos de acero inoxidable o acero recubierto con zinc. Los tornillos de acero inoxidable de Ø8 mm, que llevan el nombre de nuestro ingeniero de instalación Aippa, están diseñados específicamente para facilitar la instalación. No se deslizan en uso. Además, la forma del tornillo se ha diseñado para reducir el agrietamiento de la madera._x000D_
Pivote giratorio: Además de permitir que la plataforma gire, el pivote giratorio le permite girar, introduciendo así una nueva función. Además, los pivotes de cualquier producto más grande cuentan con un descanso para mayor seguridad que detiene el giro si el usuario se cae._x000D_
_x000D_
Sujetadores_x000D_
Los sujetadores están hechos de acero inoxidable o acero recubierto con zinc. Los tornillos de acero inoxidable de Ø8 mm, que llevan el nombre de nuestro ingeniero de instalación Aippa, están diseñados específicamente para facilitar la instalación. No se deslizan en uso. Además, la forma del tornillo se ha diseñado para reducir el agrietamiento de la madera._x000D_
_x000D_
_x000D_
Componentes triturados de caucho adherido Se utilizan componentes hechos de trozos de caucho adherido, que consisten en gránulos de caucho reciclado pegados con adhesivo de poliuretano resistente a la intemperie. Algunos de estos componentes utilizan una combinación de trituración de caucho adherido y caucho natural (EPDM)._x000D_
Rótulas de productos metálicos. Las juntas de rótula y los sujetadores de paneles del marco están hechos de plástico de poliamida reforzada con fibra de vidrio para uso en exteriores. Tienen alta temperatura y tolerancia a la intemperie y resistencia al impacto._x000D_
Accesorios Se utiliza accesorios de alta calidad en los productos._x000D_
_x000D_
_x000D_
GARANTIA _x000D_
_x000D_
25 años: contra fallas debidas a defectos de materiales o producción en componentes estructurales de acero y componentes de acero inoxidable (por ejemplo, deslizadores). • 20 años: contra fallas debidas a defectos de materiales o producción en componentes de HPL y paneles de HDPE. • 15 años: contra fallas debidas a pudrición severa en postes de madera blanda de ingeniería estructural o madera dura modificada, y contra fallas debidas a defectos de producción en acero estructural para componentes de juego altamente dinámicos • 10 años: contra fallas debidas a defectos de fabricación o materiales en maderas blandas de ingeniería no estructural y en todas las partes de acero y metal galvanizado y otras partes no pintadas; contra el fracaso debido a la pudrición severa. • 5 años: contra fallas debidas a defectos de materiales o producción en resortes, partes metálicas pintadas (que constituyen corrosión significativa), construcciones de plástico y redes. •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_x000D_
OBSERVACIONES_x000D_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</si>
  <si>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Tamaño media carta 21.5 x 14 cm papel propalcote blanco brillante a cuatro tintas 4x4 gramaje de 150 grm Doble cara 4x4 Diesños y logos por definir IDRD oficina de Comunicaciones Impresión pór Millar Diseño diferente para cada entrega.</t>
  </si>
  <si>
    <t>Para realizar las grabaciones se debe contar con una cámara personal de alta definicón (tipo GoPro) 4K o una cámara profesional 4K para mantener el estándar de calidad _x000D_
La cámara que se utilice debe estar anclada (no cámara en mano) preferiblemente utilizar trípode para la grabación. Se debe realizar como mínimo una grabación a la semana, esto dependiendo de la duración de la obra. Si es de un mes, se debe ir por lo menos dos veces semanalmente para mostrar el avance consecutivo de la obra, La grabación del día debe ser mínimo de 2 horas donde se vea el avance, para realizar el empalme de la evolución de la obra a mostrar. Recordar que se debe hacer siempre la grabación desde el mismo punto, manteniendo siempre el encuadre y el valor del plano. Se debe entregar mensualmente a la Subdirección que corresponda como a la Oficina de Comunicaciones de la entidad: un video de mínimo 1 minuto editado y entregado en usb para llevar un avance consecutivo y poder incluirlo en presentaciones o en videos pedidos por las Subdirecciones o  la Dirección del instituto. Al finalizar la obra se debe entregar un video editado de mínimo 2 minutos donde se observe el antes (sin polisombra), el durante y el después de la obra. Recordando que se debe hacer la grabación o las grabaciones que se requieran desde el mismo punto siempre, para ver la evolución. Se observa que,  que de existir una o varias   intervenciones de obra en  un mismo parque : se deben realizar varios time lapse de las diferentes intervenciones (ejemplos como: juegos, gimnasios. Al finalizar la obra el contratista deberá entregar a la subdirección que corresponda y comunicaciones el material en bruto de la obra en un disco duro externo portable, para que el contenido de grabación quede en el instituto.</t>
  </si>
  <si>
    <t>Se debe utilizar una cámara DSLR (Digital Single Lens Reflex) de 20 megapixeles como mínimo. La cámara debe estar anclada (trípode) para garantizar la nivelación y el plano de la foto. Se recomienda en cada obra tener cinco planos generales de la intervención y tomar una foto diaria desde el mismo punto, manteniendo el encuadre y el valor del plano para ver el antes (sin polisombra), el durante y el después.  En todas las obras el time lapse debe estar tomado desde varios ángulos, pero manteniendo siempre la referencia de cada punto de registro.  Si la obra dura un mes se debe dejar una cámara fija que tome fotos cada hora, para poder hacer el time lapse. Si la obra es de varias ejecuciones se debe hacer toma diaria de foto de cada una de ellas, desde el mismo punto y manteniendo los cinco planos recomendados. Al mes se debe entregar todo el material de la intervención desde los diversos planos, en secuencia y editado. Esto se entregará en una usb o disco duro.Al finalizar la obra se debe entregar una secuencia editada de 24 frames por segundo y el material en bruto en un disco externo portable y/o memoria usb.</t>
  </si>
  <si>
    <t>NO USAR INSTRUCCION STC 20194100123453_x000D_
Juego Pasadizo, deslizadero, estimulación táctil y visual 0-5 años Cap: 25 niños _x000D_
_x000D_
CARACTERISTICAS_x000D_
_x000D_
Capacidad: 25 niños_x000D_
Edad sugerida: 0,5 - 5 AÑOS                                                     _x000D_
Altura Crítica de Caída: 1 m_x000D_
Área de Seguridad: 82 m2_x000D_
Medidas  por modulo (Largo, Ancho, Alto) :8,6*8,06*2,48 MTS_x000D_
Funciones ludicas: imaginar, deslizarse, encontrarse, descansar, manipular, ocultarse, equilibrio, refugiarse, estimulación táctil, estimulación visual, trepar, atravesar incluyente._x000D_
_x000D_
MATERIALES_x000D_
_x000D_
Los tableros lacados se han elaborado a partir de un contrachapado de 22 mm, de 
muy alta calidad. Está formado por láminas finas de abedul, lo que le confiere una longevidad
y una resistencia mecánica excepcional. La coloración mediante pulverización
electroestática de laca de poliuretano de doble componente sin materiales pesados
garantiza una gran resistencia a las potenciales agresiones químicas, como productos de
mantenimiento anti-grafiti. 
Los postes de la cabaña grande y de la plataforma son de madera de pino laminada y encolada (68x68 mm), tratada sin cromo ni arsénico. Exentas de astillas, las láminas encoladas garantizan una gran solidez y una estabilidad dimensional.
Están protegidas contra los ataques de hongos, insectos y termitas.
 La superficie deslizante del tobogán de la cabaña grande es de acero inoxidable 304 de 2 mm de grosor, curvada, ondulada y moldeada en una sola pieza.
La superficie deslizante amarilla del tobogán pequeño está elaborada con poliéster de 4 mm de espesor.
Los suelos están elaborados con paneles de HPL de 12,5 mm de espesor, con relieve antideslizante.
Los tubos son de acero inoxidable con ø 40 mm, lo que garantiza la longevidad y estética del juego al compás de los años.
Los elementos del módulo estrella, así como los escalones del pequeño tobogán y de la escalera se han elaborado a partir un material Compact de 13 mm de espesor.
Está compuesto de un 70% de fibras de madera blanda y de un 30% de resina termodurecible, presenta una excelente resistencia a la intemperie (sol, lluvia, humedad ...). Las caras coloreadas se han tratado a base de resinas acrílicas de poliuretano pigmentadas, lo que garantiza una buena resistencia contra los rayos UV y las degradaciones._x000D_
_x000D_
GARANTIA_x000D_
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
_x000D_
_x000D_
MANTENIMIENTO_x000D_
_x000D_
El alcance del mantenimiento contempla inspección de uniones, cambio de tornillería, repuestos como tapas y capuchones antivandálicos, lavado general del equipo (No contempla repuestos como parales, postes, redes, rodaderos o algún elemento de la estructura en caso de requerirse se cotizara en su momento), El item de mantenimiento contempla 4 inspecciones anuales (mensual, trimestral, semestral y anual). _x000D_
_x000D_
MENSUAL: Rutina visual de inspección para identificar riesgos debidos a acatos vandálicos o por condiciones específicas del clima. Asegurarse que todos los anclajes este fijos. Revisar si faltan piezas o si hay piezas partidas. CADA TRES MESES: Revisión funcional del juego para asegurarse que el equipo esté funcionando correctamente. Revisar todos los anclajes. Revisar la estabilidad del juego.  Inspeccionar los niveles de desgaste  en pisos, barras, cuerdas y cadenas. CADA AÑO: Revisar todos los sistemas de anclajes. Limpiar a fondo. Revisar la estructura de soporte. Revisar la condición de los paneles. Una vez se hayan hecho las respectivas revisiones, se deben tomar las medidas requeridas para el buen funcionamiento de cada juego."_x000D_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</si>
  <si>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Deck Liston WPC Macizo A=16cm ; E=2cm, L=3m Nacional Tráfico Comercial Tipo tornillo a la vista._x000D_
_x000D_
___x000D_
_x000D_
PISO_x000D_
_x000D_
Por metro cuadrado se utilizan 40 tornillos._x000D_
_x000D_
Área liston: 0.16x3 = 0.48 m2._x000D_
_x000D_
Precio/Liston: $000.000X0.48m2 = $00.000/Liston</t>
  </si>
  <si>
    <t>Juego Casita 2-6 Años Cap: 6 Niños_x000D_
_x000D_
CARACTERISTICAS_x000D_
_x000D_
Capacidad: 6 NIÑOS_x000D_
Edad sugerida:       2 A 6 AÑOS                                               _x000D_
Altura Crítica de Caída:  1  m_x000D_
Área de Seguridad:   25,4 M2_x000D_
Medidas  por modulo (Largo, Ancho, Alto)  2,79x1,35x2,10 m_x000D_
Funciones ludicas: Deslizarse, Encontrarse, Imaginar._x000D_
_x000D_
MATERIALES_x000D_
Paneles: Tableros de polietileno de alta densidad de 20 mm y tablero contrachapado antideslizante de 21 mm._x000D_
Postes: Madera de pino escandinavo tratada en autoclave, clase de riesgo IV._x000D_
Pintura: 3 manos (5 en los cantos) de esmalte poliuretano texturado exento de plomo y con alta resistencia a la meteorización._x000D_
Piezas de plástico: Polietileno, polipropileno y poliamida._x000D_
Piezas metálicas: Acero S-235, AISI-304 y aluminio anodizado EN AW-6063_x000D_
Tornillería: Acero calidad 8.8 DIN267, AISI-304 ó AISI-316._x000D_
_x000D_
GARANTIAS_x000D_
15 años en fallos debidos a defectos de producción o descomposición de paneles de HDPE y HPL. Estos paneles presentan máxima estabilidad a la radiación ultravioleta, aunque con el paso del tiempo podrían matizar su coloración ligeramente._x000D_
10 años contra podredumbres en la madera, y fallos estructurales de los juegos debido a un defecto del material o tara de fabricación sobre:_x000D_
Postes galvanizados_x000D_
Piezas de aluminio anodizado_x000D_
Postes, barras y piezas en acero inoxidable_x000D_
10 años de suministro de todas las piezas de repuesto de los juegos a partir de la fecha de venta._x000D_
5 años en rotura de muelles, en el lacado de postes metálicos cincados, paneles contrachapados lacados, tornillería y piezas de plástico moldeadas (excepto sistemas móviles o mecánicos)_x000D_
3 años en cuerdas de trepa y contra todo defecto o vicio de fabricación del resto de componentes de los equipos._x000D_
La garantía no cubre uso y desgaste habitual; ni los daños ocasionados por vandalismo y uso indebido de los equipos._x000D_
_x000D_
El alcance del mantenimiento contempla inspección visual, Revisión y cambio de tornillos, engrasado y recambio de piezas menores._x000D_
_x000D_
PLAN DE MANTENIMIENTO:_x000D_
TRIMESTRAL_x000D_
Comprobar de forma visual el estado general del juego, asegurando que no haya roturas o desperfectos peligrosos para los usuarios._x000D_
Verificar que la red está tensada y sin desfilamentos. Comprobar la chapa inox de deslizamiento que no presente abolladuras ni separaciones con los laterales de contrachapado._x000D_
Comprobar que los suelos de las torres, y la cantonera de tobogán no presente roturas o desperfectos. Comprobar que los paneles de polietileno no presenten rozaduras o rayaduras peligrosas. Asegurar que las barras de seguridad están todas y en su sitio. Eliminar la posible aparición de astillas en los largueros, postes y complementos de madera. Asegurar que la estabilidad estructural del juego sea la misma del primer día. Verificar el estado de toda la tornillería y sus protecciones. Verificar los tapones de los postes._x000D_
_x000D_
ANUALMENTE_x000D_
_x000D_
Asegurar que no haya deformaciones en el polietileno. Analizar y asegurar que los largueros, postes y complementos de madera, no presenten defectos estructurales o que no hayan ladeado. Comprobar todas las cimentaciones._x000D_
_x000D_
OBSERVACIONES_x000D_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</si>
  <si>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MÁQUINA EXTENSIÓN PIERNA / LEG EXTENSION  _x000D_
_x000D_
CARACTERISTICAS GENERALES_x000D_
_x000D_
LARGO X ANCHO X ALTO: 180 x 130 x 116 cm_x000D_
PESO BLOQUE: 100_x000D_
EJERCICIO: Flexión de pierna sentado (estimula los músculos posteriores del muslo)_x000D_
_x000D_
ESPECIFICACIONES GENERALES._x000D_
_x000D_
PROPOSITO_x000D_
Equipos diseñados para funcionar en exteriores._x000D_
Hechos con tubería redonda la cual permite que el agua se escurra y no se generen acumulaciones de agua las cuales propician la generación de óxido._x000D_
DISEÑO_x000D_
Diseño moderno y agradable de acuerdo a las tendencias actuales. Las estructuras cuentan con dobleces en la tubería para lograr formas agradables y más resistentes. Con asientos y piezas ajustables para adaptarse a usuarios de todos los tamaños._x000D_
CARACTERÍSTICAS: Permite ajustar el espaldar. El rodillo inferior está diseñado para ajustarse a todos los tamaños de usuarios._x000D_
AGARRES_x000D_
Hechos en caucho con forma anatómica para adaptarse al contorno de la mano mejorando la sujeción. Haciéndola más cómoda y distribuyendo de una mejor manera el peso de las palancas._x000D_
ANTIVANDALISMO_x000D_
Nuestros equipos están hechos con pocas piezas, con el fin de evitar que sean desarmadas. Además, cuentan con tornillos con protección anti vandalismo, ya que no pueden ser retirados con herramienta convencional._x000D_
ASIENTOS_x000D_
Fabricados en espuma para garantizar la comodidad y un ajuste ergonómico. Esto permite realizar los ejercicios de una manera adecuada la cual evita lesiones._x000D_
MECANISMO_x000D_
Todos los mecanismos están articulados en rodamientos doblemente sellados de alta calidad. Los ejes que articulan estos rodamientos están hechos con acero inoxidable. Las piezas que alojan los rodamientos contienen tapas hechas en plástico de ingeniería para evitar el óxido._x000D_
MATERIALES_x000D_
Algunos componentes como tornillos, piezas que están en contacto directo, ejes, entre otras son fabricadas en acero inoxidable y plásticos de ingeniería con el fin de garantizar mayor_x000D_
durabilidad._x000D_
EXTRAS_x000D_
Diseñados ergonómicamente para todo tipo de usuario, todos los tamaños y todas las edades._x000D_
INSTRUCTIVO_x000D_
Cuentan con un instructivo para entenderlos fácilmente._x000D_
_x000D_
ESPECIFICACIONES DETALLADAS._x000D_
_x000D_
La estructura está realizada en tubería  redonda de acero estructural de diferentes tamaños desde 25 hasta 90 milímetros de diámetro y en espesores desde 2.5 hasta 4mm. Esta tubería es empleada en construcciones civiles como vigas, columnas etc. _x000D_
?	La tubería se corta con plasma por medio de un brazo automatizado con el fin de lograr empates precisos. _x000D_
?	Luego se conforman por medio de dobladoras y roladoras. posteriormente se sueldan utilizando el proceso GMAW (conocido como MIG) o TIG de acuerdo a la pieza. _x000D_
?	Las estructuras cuentan con dobleces en la tubería para lograr formas agradables y más resistentes._x000D_
Con asientos y piezas ajustables para adaptarse a usuarios de todos los tamaños._x000D_
La resistencia la produce un bloque solido el cual se ajusta al inicio del ejercicio de forma fácil para adaptarse a todo tipo de usuario, desde los más entrenados que requieran mucho peso hasta los principiantes y adultos mayores.  No hay cables ni poleas lo cual permite un movimiento suave y continuo. _x000D_
Para soportar las condiciones ambientales al aire libre, a las estructuras metálicas se les aplica un recubrimiento en pintura en polvo horneable que consiste en 3 etapas:_x000D_
• Un pretatamiento (fosfatizado)._x000D_
• Una primera capa de pintura rica en zinc para evitar la corrosión._x000D_
• Una  segunda capa de pintura para darle el color deseado y darle protección contra los rayos UV._x000D_
Los ejes que articulan estos rodamientos están hechos con acero inoxidable. Las piezas que alojan los rodamientos contienen tapas hechas en plástico de ingeniería para evitar el oxido._x000D_
_x000D_
ESPECIFICACIONES LOSA PARA ANCLAJE_x000D_
_x000D_
Se debe realizar una losa de hormigón con malla electrosoldada hecha en varilla corrugada de 4mm, con un espesor minimo de 15cm. La losa debe estar sobre un entresuelo conformado por material granular de base o piedra con una profundidad de 20cm._x000D_
El tamaño de la losa depende de la cantidad de máquinas. Partiendo del área que ocupa cada equipo y el espacio que se debe permitir para que el usuario circule, se debe contar con un área de 6m2 aproximadamente por máquina. Se recomienda diseñar previamente el espacio para obtener el área exacta por nuestro equipo de diseño._x000D_
_x000D_
GARANTIA: 5 años en estructura y 2 años en piezas de desgaste_x000D_
_x000D_
INCLUYE: Suministro, transporte e instalación, sin obra civil.</t>
  </si>
  <si>
    <t>MÁQUINA FLEXIÓN PIERNA / LEG CURL_x000D_
_x000D_
CARACTERISTICAS GENERALES_x000D_
_x000D_
LARGO X ANCHO X ALTO: 173 x 125 x 86 cm_x000D_
PESO BLOQUE: 60_x000D_
EJERCICIO: Flexión de pierna sentado (estimula los músculos posteriores del muslo)_x000D_
_x000D_
ESPECIFICACIONES GENERALES._x000D_
_x000D_
PROPOSITO_x000D_
El rodillo del talón está diseñado para ajustarse a todos los tamaños de usuarios._x000D_
_x000D_
Equipos diseñados para funcionar en exteriores._x000D_
Hechos con tubería redonda la cual permite que el agua se escurra y no se generen acumulaciones de agua las cuales propician la generación de óxido._x000D_
DISEÑO_x000D_
Diseño moderno y agradable de acuerdo a las tendencias actuales. Las estructuras cuentan con dobleces en la tubería para lograr formas agradables y más resistentes. Con asientos y piezas ajustables para adaptarse a usuarios de todos los tamaños._x000D_
CARACTERÍSTICAS: Permite ajustar el espaldar. El rodillo inferior está diseñado para ajustarse a todos los tamaños de usuarios._x000D_
AGARRES_x000D_
Hechos en caucho con forma anatómica para adaptarse al contorno de la mano mejorando la sujeción. Haciéndola más cómoda y distribuyendo de una mejor manera el peso de las palancas._x000D_
ANTIVANDALISMO_x000D_
Nuestros equipos están hechos con pocas piezas, con el fin de evitar que sean desarmadas. Además, cuentan con tornillos con protección anti vandalismo, ya que no pueden ser retirados con herramienta convencional._x000D_
ASIENTOS_x000D_
Fabricados en espuma para garantizar la comodidad y un ajuste ergonómico. Esto permite realizar los ejercicios de una manera adecuada la cual evita lesiones._x000D_
MECANISMO_x000D_
Todos los mecanismos están articulados en rodamientos doblemente sellados de alta calidad. Los ejes que articulan estos rodamientos están hechos con acero inoxidable. Las piezas que alojan los rodamientos contienen tapas hechas en plástico de ingeniería para evitar el óxido._x000D_
MATERIALES_x000D_
Algunos componentes como tornillos, piezas que están en contacto directo, ejes, entre otras son fabricadas en acero inoxidable y plásticos de ingeniería con el fin de garantizar mayor_x000D_
durabilidad._x000D_
EXTRAS_x000D_
Diseñados ergonómicamente para todo tipo de usuario, todos los tamaños y todas las edades._x000D_
INSTRUCTIVO_x000D_
Cuentan con un instructivo para entenderlos fácilmente._x000D_
_x000D_
ESPECIFICACIONES DETALLADAS._x000D_
_x000D_
La estructura está realizada en tubería redonda de acero estructural de diferentes tamaños desde 25 hasta 90 milimetros de diámetro y en espesores desde 2.5 hasta 4mm. Esta tubería es empleada en construcciones civiles como vigas, columnas etc. _x000D_
? La tubería se corta con plasma por medio de un brazo automatizado con el fin de lograr empates precisos. _x000D_
? Luego se conforman por medio de dobladoras y roladoras. _x000D_
? posteriormente se sueldan utilizando el proceso GMAW (conocido como MIG) o TIG de acuerdo a la pieza. _x000D_
Las estructuras cuentan con dobleces en la tubería para lograr formas agradables y más resistentes._x000D_
Con asientos y piezas ajustables para adaptarse a usuarios de todos los tamaños._x000D_
La resistencia la produce un bloque solido el cual se ajusta al inicio del ejercicio de forma fácil para adaptarse a todo tipo de usuario, desde los más entrenados que requieran mucho peso hasta los principiantes y adultos mayores.  No hay cables ni poleas lo cual permite un movimiento suave y continuo. _x000D_
Para soportar las condiciones ambientales al aire libre, a las estructuras metálicas se les aplica un recubrimiento en pintura en polvo horneable que consiste en 3 etapas:_x000D_
• Un pretratamiento (fosfatizado)._x000D_
• Una primera capa de pintura rica en zinc para evitar la corrosión._x000D_
• Una  segunda capa de pintura para darle el color deseado y darle protección contra los rayos UV._x000D_
Los ejes que articulan estos rodamientos están hechos con acero inoxidable. Las piezas que alojan los rodamientos contienen tapas hechas en plástico de ingeniería para evitar el óxido._x000D_
_x000D_
_x000D_
ESPECIFICACIONES LOSA PARA ANCLAJE_x000D_
_x000D_
Se debe realizar una losa de hormigón con malla electrosoldada hecha en varilla corrugada de 4mm, con un espesor minimo de 15cm. La losa debe estar sobre un entresuelo conformado por material granular de base o piedra con una profundidad de 20cm._x000D_
El tamaño de la losa depende de la cantidad de máquinas. Partiendo del área que ocupa cada equipo y el espacio que se debe permitir para que el usuario circule, se debe contar con un área de 6m2 aproximadamente por máquina. Se recomienda diseñar previamente el espacio para obtener el área exacta por nuestro equipo de diseño._x000D_
_x000D_
GARANTIA: 5 años en estructura y 2 años en piezas de desgaste_x000D_
_x000D_
INCLUYE: Suministro, transporte e instalación, sin obra civil.</t>
  </si>
  <si>
    <t>MÁQUINA PANTORRILLA TIPO PRENSA / ROTARY CALF_x000D_
_x000D_
CARACTERISTICAS GENERALES_x000D_
_x000D_
LARGO X ANCHO X ALTO: 198 x 108 x 134 cm_x000D_
PESO BLOQUE: 100 KG_x000D_
EJERCICIO: Sentadilla (estimula los músculos del tren inferior)_x000D_
_x000D_
ESPECIFICACIONES GENERALES._x000D_
_x000D_
PROPOSITO_x000D_
El rodillo del talón está diseñado para ajustarse a todos los tamaños de usuarios._x000D_
_x000D_
Equipos diseñados para funcionar en exteriores._x000D_
Hechos con tubería redonda la cual permite que el agua se escurra y no se generen acumulaciones de agua las cuales propician la generación de óxido._x000D_
DISEÑO_x000D_
Diseño moderno y agradable de acuerdo a las tendencias actuales. Las estructuras cuentan con dobleces en la tubería para lograr formas agradables y más resistentes. Con asientos y piezas ajustables para adaptarse a usuarios de todos los tamaños._x000D_
CARACTERÍSTICAS: Permite ajustar el espaldar. El rodillo inferior está diseñado para ajustarse a todos los tamaños de usuarios._x000D_
AGARRES_x000D_
Hechos en caucho con forma anatómica para adaptarse al contorno de la mano mejorando la sujeción. Haciéndola más cómoda y distribuyendo de una mejor manera el peso de las palancas._x000D_
ANTIVANDALISMO_x000D_
Nuestros equipos están hechos con pocas piezas, con el fin de evitar que sean desarmadas. Además, cuentan con tornillos con protección anti vandalismo, ya que no pueden ser retirados con herramienta convencional._x000D_
ASIENTOS_x000D_
Fabricados en espuma para garantizar la comodidad y un ajuste ergonómico. Esto permite realizar los ejercicios de una manera adecuada la cual evita lesiones._x000D_
MECANISMO_x000D_
Todos los mecanismos están articulados en rodamientos doblemente sellados de alta calidad. Los ejes que articulan estos rodamientos están hechos con acero inoxidable. Las piezas que alojan los rodamientos contienen tapas hechas en plástico de ingeniería para evitar el óxido._x000D_
MATERIALES_x000D_
Algunos componentes como tornillos, piezas que están en contacto directo, ejes, entre otras son fabricadas en acero inoxidable y plásticos de ingeniería con el fin de garantizar mayor_x000D_
durabilidad._x000D_
EXTRAS_x000D_
Diseñados ergonómicamente para todo tipo de usuario, todos los tamaños y todas las edades._x000D_
INSTRUCTIVO_x000D_
Cuentan con un instructivo para entenderlos fácilmente._x000D_
_x000D_
ESPECIFICACIONES DETALLADAS._x000D_
_x000D_
CARACTERÍSTICAS: Posee una plataforma antideslizante de gran tamaño para ejecutar de manera segura el ejercicio y ajustarse a todos los tamaños de usuarios. _x000D_
_x000D_
ESPECIFICACIONES TECNICAS: La estructura está realizada en tubería  redonda de acero estructural de diferentes tamaños desde 25 hasta 90 milimetros de diámetro y en espesores desde 2.5 hasta 4mm. Esta tubería es empleada en construcciones civiles como vigas, columnas etc. _x000D_
? La tubería se corta con plasma por medio de un brazo automatizado con el fin de lograr empates precisos. _x000D_
? Luego se conforman por medio de dobladoras y roladoras. _x000D_
? posteriormente se sueldan utilizando el proceso GMAW (conocido como MIG) o TIG de acuerdo a la pieza. _x000D_
Las estructuras cuentan con dobleces en la tubería para lograr formas agradables y más resistentes._x000D_
Con asientos y piezas ajustables para adaptarse a usuarios de todos los tamaños._x000D_
La resistencia la produce un bloque solido el cual se ajusta al inicio del ejercicio de forma fácil para adaptarse a todo tipo de usuario, desde los más entrenados que requieran mucho peso hasta los principiantes y adultos mayores.  No hay cables ni poleas lo cual permite un movimiento suave y continuo. _x000D_
Para soportar las condiciones ambientales al aire libre, a las estructuras metálicas se les aplica un recubrimiento en pintura en polvo horneable que consiste en 3 etapas:_x000D_
• Un pretatamiento (fosfatizado)._x000D_
• Una primera capa de pintura rica en zinc para evitar la corrosión._x000D_
• Una  segunda capa de pintura para darle el color deseado y darle protección contra los rayos UV._x000D_
Los ejes que articulan estos rodamientos están hechos con acero inoxidable. Las piezas que alojan los rodamientos contienen tapas hechas en plástico de ingeniería para evitar el oxido._x000D_
_x000D_
ESPECIFICACIONES LOSA PARA ANCLAJE_x000D_
_x000D_
Se debe realizar una losa de hormigón con malla electrosoldada hecha en varilla corrugada de 4mm, con un espesor minimo de 15cm. La losa debe estar sobre un entresuelo conformado por material granular de base o piedra con una profundidad de 20cm._x000D_
El tamaño de la losa depende de la cantidad de máquinas. Partiendo del área que ocupa cada equipo y el espacio que se debe permitir para que el usuario circule, se debe contar con un área de 6m2 aproximadamente por máquina. Se recomienda diseñar previamente el espacio para obtener el área exacta por nuestro equipo de diseño._x000D_
_x000D_
GARANTIA: 5 años en estructura y 2 años en piezas de desgaste_x000D_
_x000D_
INCLUYE: Suministro, transporte e instalación, sin obra civil.</t>
  </si>
  <si>
    <t>MÁQUINA SENTADILLA COMBINADA_x000D_
_x000D_
CARACTERISTICAS GENERALES_x000D_
_x000D_
LARGO X ANCHO X ALTO: 235 x 114 x 146 cm_x000D_
PESO BLOQUE: 100 KG_x000D_
EJERCICIO: Sentadilla (estimula los músculos del tren inferior)_x000D_
_x000D_
ESPECIFICACIONES GENERALES._x000D_
_x000D_
_x000D_
Equipos diseñados para funcionar en exteriores._x000D_
Hechos con tubería redonda la cual permite que el agua se escurra y no se generen acumulaciones de agua las cuales propician la generación de óxido._x000D_
DISEÑO_x000D_
Diseño moderno y agradable de acuerdo a las tendencias actuales. Las estructuras cuentan con dobleces en la tubería para lograr formas agradables y más resistentes. Con asientos y piezas ajustables para adaptarse a usuarios de todos los tamaños._x000D_
CARACTERÍSTICAS: Permite ajustar el espaldar. El rodillo inferior está diseñado para ajustarse a todos los tamaños de usuarios._x000D_
AGARRES_x000D_
Hechos en caucho con forma anatómica para adaptarse al contorno de la mano mejorando la sujeción. Haciéndola más cómoda y distribuyendo de una mejor manera el peso de las palancas._x000D_
ANTIVANDALISMO_x000D_
Nuestros equipos están hechos con pocas piezas, con el fin de evitar que sean desarmadas. Además, cuentan con tornillos con protección anti vandalismo, ya que no pueden ser retirados con herramienta convencional._x000D_
ASIENTOS_x000D_
Fabricados en espuma para garantizar la comodidad y un ajuste ergonómico. Esto permite realizar los ejercicios de una manera adecuada la cual evita lesiones._x000D_
MECANISMO_x000D_
Todos los mecanismos están articulados en rodamientos doblemente sellados de alta calidad. Los ejes que articulan estos rodamientos están hechos con acero inoxidable. Las piezas que alojan los rodamientos contienen tapas hechas en plástico de ingeniería para evitar el óxido._x000D_
MATERIALES_x000D_
Algunos componentes como tornillos, piezas que están en contacto directo, ejes, entre otras son fabricadas en acero inoxidable y plásticos de ingeniería con el fin de garantizar mayor_x000D_
durabilidad._x000D_
EXTRAS_x000D_
Diseñados ergonómicamente para todo tipo de usuario, todos los tamaños y todas las edades._x000D_
INSTRUCTIVO_x000D_
Cuentan con un instructivo para entenderlos fácilmente._x000D_
_x000D_
ESPECIFICACIONES DETALLADAS._x000D_
CARACTERÍSTICAS: Posee una plataforma antideslizante de gran tamaño para ejecutar de manera segura el ejercicio y ajustarse a todos los tamaños de usuarios. _x000D_
ESPECIFICACIONES TECNICAS: La estructura está realizada en tubería redonda de acero estructural de diferentes tamaños desde 25 hasta 90 milimetros de diámetro y en espesores desde 2.5 hasta 4mm. Esta tubería es empleada en construcciones civiles como vigas, columnas etc. _x000D_
La tubería se corta con plasma por medio de un brazo automatizado con el fin de lograr empates precisos. _x000D_
Luego se conforman por medio de dobladoras y roladoras.  posteriormente se sueldan utilizando el proceso GMAW (conocido como MIG) o TIG de acuerdo a la pieza. _x000D_
Las estructuras cuentan con dobleces en la tubería para lograr formas agradables y más resistentes._x000D_
Con asientos y piezas ajustables para adaptarse a usuarios de todos los tamaños._x000D_
La resistencia la produce un bloque solido el cual se ajusta al inicio del ejercicio de forma fácil para adaptarse a todo tipo de usuario, desde los más entrenados que requieran mucho peso hasta los principiantes y adultos mayores.  No hay cables ni poleas lo cual permite un movimiento suave y continuo. _x000D_
Para soportar las condiciones ambientales al aire libre, a las estructuras metálicas se les aplica un recubrimiento en pintura en polvo horneable que consiste en 3 etapas:_x000D_
• Un pretatamiento (fosfatizado)._x000D_
• Una primera capa de pintura rica en zinc para evitar la corrosión._x000D_
• Una segunda capa de pintura para darle el color deseado y darle protección contra los rayos UV._x000D_
Los ejes que articulan estos rodamientos están hechos con acero inoxidable. Las piezas que alojan los rodamientos contienen tapas hechas en plástico de ingeniería para evitar el óxido._x000D_
_x000D_
GARANTIA: 5 años en estructura y 2 años en piezas de desgaste_x000D_
_x000D_
INCLUYE: Suministro, transporte e instalación, sin obra civil._x000D_
_x000D_
--------------------------------------------------------------------------------------------------------------------------------------------------------------------------------------------------------------------------------------_x000D_
_x000D_
ACTUALIZACIONES_x000D_
_x000D_
16/07/2019        Cotización CTC-1905105    20/05/2019      DIEGO HUMBERTO LONDOÑO MOLINA_x000D_
Teléfono :5308852_x000D_
Cel./Móvil :3017277463_x000D_
Email :DIRECTOR.COMERCIAL@FORMAEQUIPOS.COM</t>
  </si>
  <si>
    <t>MÁQUINA PRESIÓN PECHO / CHEST PRESS_x000D_
_x000D_
CARACTERISTICAS GENERALES_x000D_
_x000D_
LARGO X ANCHO X ALTO: 211 x 160 x 110 cm_x000D_
PESO BLOQUE: 60 KG_x000D_
EJERCICIO: Plantiflexion y dorsiflexion  (estimula los músculos  de la pantorrilla )_x000D_
_x000D_
ESPECIFICACIONES GENERALES._x000D_
_x000D_
_x000D_
Equipos diseñados para funcionar en exteriores._x000D_
Hechos con tubería redonda la cual permite que el agua se escurra y no se generen acumulaciones de agua las cuales propician la generación de óxido._x000D_
DISEÑO_x000D_
Diseño moderno y agradable de acuerdo a las tendencias actuales. Las estructuras cuentan con dobleces en la tubería para lograr formas agradables y más resistentes. Con asientos y piezas ajustables para adaptarse a usuarios de todos los tamaños._x000D_
CARACTERÍSTICAS: Permite ajustar el espaldar. El rodillo inferior está diseñado para ajustarse a todos los tamaños de usuarios._x000D_
AGARRES_x000D_
Hechos en caucho con forma anatómica para adaptarse al contorno de la mano mejorando la sujeción. Haciéndola más cómoda y distribuyendo de una mejor manera el peso de las palancas._x000D_
ANTIVANDALISMO_x000D_
Nuestros equipos están hechos con pocas piezas, con el fin de evitar que sean desarmadas. Además, cuentan con tornillos con protección anti vandalismo, ya que no pueden ser retirados con herramienta convencional._x000D_
ASIENTOS_x000D_
Fabricados en espuma para garantizar la comodidad y un ajuste ergonómico. Esto permite realizar los ejercicios de una manera adecuada la cual evita lesiones._x000D_
MECANISMO_x000D_
Todos los mecanismos están articulados en rodamientos doblemente sellados de alta calidad. Los ejes que articulan estos rodamientos están hechos con acero inoxidable. Las piezas que alojan los rodamientos contienen tapas hechas en plástico de ingeniería para evitar el óxido._x000D_
MATERIALES_x000D_
Algunos componentes como tornillos, piezas que están en contacto directo, ejes, entre otras son fabricadas en acero inoxidable y plásticos de ingeniería con el fin de garantizar mayor_x000D_
durabilidad._x000D_
EXTRAS_x000D_
Diseñados ergonómicamente para todo tipo de usuario, todos los tamaños y todas las edades._x000D_
INSTRUCTIVO_x000D_
Cuentan con un instructivo para entenderlos fácilmente._x000D_
_x000D_
ESPECIFICACIONES DETALLADAS._x000D_
_x000D_
CARACTERÍSTICAS: Posee dos apoyos para diferentes tamaños de usuarios.  _x000D_
_x000D_
La estructura está realizada en tubería  redonda de acero estructural de diferentes tamaños desde 25 hasta 90 milimetros de diámetro y en espesores desde 2.5 hasta 4mm. Esta tubería es empleada en construcciones civiles como vigas, columnas etc. _x000D_
_x000D_
?	La tubería se corta con plasma por medio de un brazo automatizado con el fin de lograr empates precisos. _x000D_
?	Luego se conforman por medio de dobladoras y roladoras. _x000D_
?	posteriormente se sueldan utilizando el proceso GMAW (conocido como MIG) o TIG de acuerdo a la pieza. _x000D_
_x000D_
Las estructuras cuentan con dobleces en la tubería para lograr formas agradables y más resistentes._x000D_
Con asientos y piezas ajustables para adaptarse a usuarios de todos los tamaños._x000D_
La resistencia la produce un bloque solido el cual se ajusta al inicio del ejercicio de forma fácil para adaptarse a todo tipo de usuario, desde los más entrenados que requieran mucho peso hasta los principiantes y adultos mayores.  No hay cables ni poleas lo cual permite un movimiento suave y continuo. _x000D_
Para soportar las condiciones ambientales al aire libre, a las estructuras metálicas se les aplica un recubrimiento en pintura en polvo horneable que consiste en 3 etapas:_x000D_
• Un pretatamiento (fosfatizado)._x000D_
• Una primera capa de pintura rica en zinc para evitar la corrosión._x000D_
• Una  segunda capa de pintura para darle el color deseado y darle protección contra los rayos UV._x000D_
Los ejes que articulan estos rodamientos están hechos con acero inoxidable. Las piezas que alojan los rodamientos contienen tapas hechas en plástico de ingeniería para evitar el oxido._x000D_
_x000D_
ESPECIFICACIONES LOSA PARA ANCLAJE_x000D_
_x000D_
Se debe realizar una losa de hormigón con malla electrosoldada hecha en varilla corrugada de 4mm, con un espesor minimo de 15cm. La losa debe estar sobre un entresuelo conformado por material granular de base o piedra con una profundidad de 20cm._x000D_
El tamaño de la losa depende de la cantidad de máquinas. Partiendo del área que ocupa cada equipo y el espacio que se debe permitir para que el usuario circule, se debe contar con un área de 6m2 aproximadamente por máquina. Se recomienda diseñar previamente el espacio para obtener el área exacta por nuestro equipo de diseño._x000D_
_x000D_
GARANTIA: 5 años en estructura y 2 años en piezas de desgaste_x000D_
_x000D_
INCLUYE: Suministro, transporte e instalación, sin obra civil.</t>
  </si>
  <si>
    <t>MÁQUINA PRESIÓN HOMBRO / SHOULDER PRESS_x000D_
_x000D_
CARACTERISTICAS GENERALES_x000D_
_x000D_
LARGO X ANCHO X ALTO: 200 x 170 x 130 cm_x000D_
PESO BLOQUE: 60 KG_x000D_
EJERCICIO: Presión de hombro (estimula el musculo  deltoides)_x000D_
_x000D_
ESPECIFICACIONES GENERALES._x000D_
_x000D_
_x000D_
Equipos diseñados para funcionar en exteriores._x000D_
Hechos con tubería redonda la cual permite que el agua se escurra y no se generen acumulaciones de agua las cuales propician la generación de óxido._x000D_
DISEÑO_x000D_
Diseño moderno y agradable de acuerdo a las tendencias actuales. Las estructuras cuentan con dobleces en la tubería para lograr formas agradables y más resistentes. Con asientos y piezas ajustables para adaptarse a usuarios de todos los tamaños._x000D_
CARACTERÍSTICAS: Permite ajustar el espaldar. El rodillo inferior está diseñado para ajustarse a todos los tamaños de usuarios._x000D_
AGARRES_x000D_
Hechos en caucho con forma anatómica para adaptarse al contorno de la mano mejorando la sujeción. Haciéndola más cómoda y distribuyendo de una mejor manera el peso de las palancas._x000D_
ANTIVANDALISMO_x000D_
Nuestros equipos están hechos con pocas piezas, con el fin de evitar que sean desarmadas. Además, cuentan con tornillos con protección anti vandalismo, ya que no pueden ser retirados con herramienta convencional._x000D_
ASIENTOS_x000D_
Fabricados en espuma para garantizar la comodidad y un ajuste ergonómico. Esto permite realizar los ejercicios de una manera adecuada la cual evita lesiones._x000D_
MECANISMO_x000D_
Todos los mecanismos están articulados en rodamientos doblemente sellados de alta calidad. Los ejes que articulan estos rodamientos están hechos con acero inoxidable. Las piezas que alojan los rodamientos contienen tapas hechas en plástico de ingeniería para evitar el óxido._x000D_
MATERIALES_x000D_
Algunos componentes como tornillos, piezas que están en contacto directo, ejes, entre otras son fabricadas en acero inoxidable y plásticos de ingeniería con el fin de garantizar mayor_x000D_
durabilidad._x000D_
EXTRAS_x000D_
Diseñados ergonómicamente para todo tipo de usuario, todos los tamaños y todas las edades._x000D_
INSTRUCTIVO_x000D_
Cuentan con un instructivo para entenderlos fácilmente._x000D_
_x000D_
ESPECIFICACIONES DETALLADAS._x000D_
_x000D_
CARACTERÍSTICAS: El sillín permite subir y bajar para adaptarse a todos los tamaños de usuarios.  _x000D_
ESPECIFICACIONES TECNICAS: La estructura está realizada en tubería redonda de acero estructural de diferentes tamaños desde 25 hasta 90 milimetros de diámetro y en espesores desde 2.5 hasta 4mm. Esta tubería es empleada en construcciones civiles como vigas, columnas etc. _x000D_
? La tubería se corta con plasma por medio de un brazo automatizado con el fin de lograr empates precisos. _x000D_
? Luego se conforman por medio de dobladoras y roladoras. _x000D_
? posteriormente se sueldan utilizando el proceso GMAW (conocido como MIG) o TIG de acuerdo a la pieza. _x000D_
Las estructuras cuentan con dobleces en la tubería para lograr formas agradables y más resistentes._x000D_
Con asientos y piezas ajustables para adaptarse a usuarios de todos los tamaños._x000D_
La resistencia la produce un bloque solido el cual se ajusta al inicio del ejercicio de forma fácil para adaptarse a todo tipo de usuario, desde los más entrenados que requieran mucho peso hasta los principiantes y adultos mayores.  No hay cables ni poleas lo cual permite un movimiento suave y continuo. _x000D_
Para soportar las condiciones ambientales al aire libre, a las estructuras metálicas se les aplica un recubrimiento en pintura en polvo horneable que consiste en 3 etapas:_x000D_
• Un pretatamiento (fosfatizado)._x000D_
• Una primera capa de pintura rica en zinc para evitar la corrosión._x000D_
• Una  segunda capa de pintura para darle el color deseado y darle protección contra los rayos UV._x000D_
Los ejes que articulan estos rodamientos están hechos con acero inoxidable. Las piezas que alojan los rodamientos contienen tapas hechas en plástico de ingeniería para evitar el oxido._x000D_
GARANTIA: 5 años en estructura y 2 años en piezas de desgaste_x000D_
_x000D_
INCLUYE: Suministro, transporte e instalación, sin obra civil.</t>
  </si>
  <si>
    <t>MÁQUINA PREDICADOR BÍCEPS / ARM CURL_x000D_
_x000D_
CARACTERISTICAS GENERALES_x000D_
_x000D_
LARGO X ANCHO X ALTO: 138 x 130 x 114 cm_x000D_
PESO BLOQUE: 60 KG_x000D_
EJERCICIO: Flexo-extensión de codo (estimula el bíceps)_x000D_
_x000D_
ESPECIFICACIONES GENERALES._x000D_
_x000D_
_x000D_
Equipos diseñados para funcionar en exteriores._x000D_
Hechos con tubería redonda la cual permite que el agua se escurra y no se generen acumulaciones de agua las cuales propician la generación de óxido._x000D_
DISEÑO_x000D_
Diseño moderno y agradable de acuerdo a las tendencias actuales. Las estructuras cuentan con dobleces en la tubería para lograr formas agradables y más resistentes. Con asientos y piezas ajustables para adaptarse a usuarios de todos los tamaños._x000D_
CARACTERÍSTICAS: Permite ajustar el espaldar. El rodillo inferior está diseñado para ajustarse a todos los tamaños de usuarios._x000D_
AGARRES_x000D_
Hechos en caucho con forma anatómica para adaptarse al contorno de la mano mejorando la sujeción. Haciéndola más cómoda y distribuyendo de una mejor manera el peso de las palancas._x000D_
ANTIVANDALISMO_x000D_
Nuestros equipos están hechos con pocas piezas, con el fin de evitar que sean desarmadas. Además, cuentan con tornillos con protección anti vandalismo, ya que no pueden ser retirados con herramienta convencional._x000D_
ASIENTOS_x000D_
Fabricados en espuma para garantizar la comodidad y un ajuste ergonómico. Esto permite realizar los ejercicios de una manera adecuada la cual evita lesiones._x000D_
MECANISMO_x000D_
Todos los mecanismos están articulados en rodamientos doblemente sellados de alta calidad. Los ejes que articulan estos rodamientos están hechos con acero inoxidable. Las piezas que alojan los rodamientos contienen tapas hechas en plástico de ingeniería para evitar el óxido._x000D_
MATERIALES_x000D_
Algunos componentes como tornillos, piezas que están en contacto directo, ejes, entre otras son fabricadas en acero inoxidable y plásticos de ingeniería con el fin de garantizar mayor_x000D_
durabilidad._x000D_
EXTRAS_x000D_
Diseñados ergonómicamente para todo tipo de usuario, todos los tamaños y todas las edades._x000D_
INSTRUCTIVO_x000D_
Cuentan con un instructivo para entenderlos fácilmente._x000D_
_x000D_
ESPECIFICACIONES DETALLADAS._x000D_
_x000D_
CARACTERÍSTICAS: El sillín permite subir y bajar para adaptarse a todos los tamaños de usuarios.  _x000D_
ESPECIFICACIONES TECNICAS: La estructura está realizada en tubería  redonda de acero estructural de diferentes tamaños desde 25 hasta 90 milimetros de diámetro y en espesores desde 2.5 hasta 4mm. Esta tubería es empleada en construcciones civiles como vigas, columnas etc. _x000D_
? La tubería se corta con plasma por medio de un brazo automatizado con el fin de lograr empates precisos. _x000D_
? Luego se conforman por medio de dobladoras y roladoras. _x000D_
? posteriormente se sueldan utilizando el proceso GMAW (conocido como MIG) o TIG de acuerdo a la pieza. _x000D_
Las estructuras cuentan con dobleces en la tubería para lograr formas agradables y más resistentes._x000D_
Con asientos y piezas ajustables para adaptarse a usuarios de todos los tamaños._x000D_
La resistencia la produce un bloque solido el cual se ajusta al inicio del ejercicio de forma fácil para adaptarse a todo tipo de usuario, desde los más entrenados que requieran mucho peso hasta los principiantes y adultos mayores.  No hay cables ni poleas lo cual permite un movimiento suave y continuo. _x000D_
Para soportar las condiciones ambientales al aire libre, a las estructuras metálicas se les aplica un recubrimiento en pintura en polvo horneable que consiste en 3 etapas:_x000D_
• Un pretatamiento (fosfatizado)._x000D_
• Una primera capa de pintura rica en zinc para evitar la corrosión._x000D_
• Una  segunda capa de pintura para darle el color deseado y darle protección contra los rayos UV._x000D_
Los ejes que articulan estos rodamientos están hechos con acero inoxidable. Las piezas que alojan los rodamientos contienen tapas hechas en plástico de ingeniería para evitar el oxido._x000D_
_x000D_
GARANTIA: 5 años en estructura y 2 años en piezas de desgaste_x000D_
_x000D_
INCLUYE: Suministro, transporte e instalación, sin obra civil.</t>
  </si>
  <si>
    <t>MÁQUINA FONDOS O PARALELAS (TRICEPS) / SEATED DIP_x000D_
_x000D_
CARACTERISTICAS GENERALES_x000D_
_x000D_
LARGO X ANCHO X ALTO: 220 x 137 x 126 cm_x000D_
PESO BLOQUE: 100 KG_x000D_
EJERCICIO: Flexo-extensión de codo  (estimula el tríceps, trapecio, deltoides posterior y pectorales)_x000D_
ESPECIFICACIONES GENERALES._x000D_
_x000D_
_x000D_
Equipos diseñados para funcionar en exteriores._x000D_
Hechos con tubería redonda la cual permite que el agua se escurra y no se generen acumulaciones de agua las cuales propician la generación de óxido._x000D_
DISEÑO_x000D_
Diseño moderno y agradable de acuerdo a las tendencias actuales. Las estructuras cuentan con dobleces en la tubería para lograr formas agradables y más resistentes. Con asientos y piezas ajustables para adaptarse a usuarios de todos los tamaños._x000D_
CARACTERÍSTICAS: Permite ajustar el espaldar. El rodillo inferior está diseñado para ajustarse a todos los tamaños de usuarios._x000D_
AGARRES_x000D_
Hechos en caucho con forma anatómica para adaptarse al contorno de la mano mejorando la sujeción. Haciéndola más cómoda y distribuyendo de una mejor manera el peso de las palancas._x000D_
ANTIVANDALISMO_x000D_
Nuestros equipos están hechos con pocas piezas, con el fin de evitar que sean desarmadas. Además, cuentan con tornillos con protección anti vandalismo, ya que no pueden ser retirados con herramienta convencional._x000D_
ASIENTOS_x000D_
Fabricados en espuma para garantizar la comodidad y un ajuste ergonómico. Esto permite realizar los ejercicios de una manera adecuada la cual evita lesiones._x000D_
MECANISMO_x000D_
Todos los mecanismos están articulados en rodamientos doblemente sellados de alta calidad. Los ejes que articulan estos rodamientos están hechos con acero inoxidable. Las piezas que alojan los rodamientos contienen tapas hechas en plástico de ingeniería para evitar el óxido._x000D_
MATERIALES_x000D_
Algunos componentes como tornillos, piezas que están en contacto directo, ejes, entre otras son fabricadas en acero inoxidable y plásticos de ingeniería con el fin de garantizar mayor_x000D_
durabilidad._x000D_
EXTRAS_x000D_
Diseñados ergonómicamente para todo tipo de usuario, todos los tamaños y todas las edades._x000D_
INSTRUCTIVO_x000D_
Cuentan con un instructivo para entenderlos fácilmente._x000D_
_x000D_
ESPECIFICACIONES DETALLADAS._x000D_
_x000D_
CARACTERÍSTICAS: El sillín permite subir y bajar para adaptarse a todos los tamaños de usuarios. Posee un tubo.  _x000D_
ESPECIFICACIONES TECNICAS: La estructura está realizada en tubería redonda de acero estructural de diferentes tamaños desde 25 hasta 90 milimetros de diámetro y en espesores desde 2.5 hasta 4mm. Esta tubería es empleada en construcciones civiles como vigas, columnas etc. _x000D_
? La tubería se corta con plasma por medio de un brazo automatizado con el fin de lograr empates precisos. _x000D_
? Luego se conforman por medio de dobladoras y roladoras. _x000D_
? posteriormente se sueldan utilizando el proceso GMAW (conocido como MIG) o TIG de acuerdo a la pieza. _x000D_
Las estructuras cuentan con dobleces en la tubería para lograr formas agradables y más resistentes._x000D_
Con asientos y piezas ajustables para adaptarse a usuarios de todos los tamaños._x000D_
La resistencia la produce un bloque solido el cual se ajusta al inicio del ejercicio de forma fácil para adaptarse a todo tipo de usuario, desde los más entrenados que requieran mucho peso hasta los principiantes y adultos mayores.  No hay cables ni poleas lo cual permite un movimiento suave y continuo. _x000D_
Para soportar las condiciones ambientales al aire libre, a las estructuras metálicas se les aplica un recubrimiento en pintura en polvo horneable que consiste en 3 etapas:_x000D_
• Un pretatamiento (fosfatizado)._x000D_
• Una primera capa de pintura rica en zinc para evitar la corrosión._x000D_
• Una  segunda capa de pintura para darle el color deseado y darle protección contra los rayos UV._x000D_
Los ejes que articulan estos rodamientos están hechos con acero inoxidable. Las piezas que alojan los rodamientos contienen tapas hechas en plástico de ingeniería para evitar el oxido._x000D_
GARANTIA: 5 años en estructura y 2 años en piezas de desgaste_x000D_
_x000D_
INCLUYE: Suministro, transporte e instalación, sin obra civil.</t>
  </si>
  <si>
    <t>MÁQUINA REMO BAJO / LOW ROW_x000D_
_x000D_
CARACTERISTICAS GENERALES_x000D_
_x000D_
LARGO X ANCHO X ALTO: 220 x 120 x 125 cm_x000D_
PESO BLOQUE: 100 KG_x000D_
EJERCICIO: Halón bajo (estimula el dorsal ancho y los músculos escapulares, romboides, trapecio)_x000D_
ESPECIFICACIONES GENERALES._x000D_
_x000D_
_x000D_
Equipos diseñados para funcionar en exteriores._x000D_
Hechos con tubería redonda la cual permite que el agua se escurra y no se generen acumulaciones de agua las cuales propician la generación de óxido._x000D_
DISEÑO_x000D_
Diseño moderno y agradable de acuerdo a las tendencias actuales. Las estructuras cuentan con dobleces en la tubería para lograr formas agradables y más resistentes. Con asientos y piezas ajustables para adaptarse a usuarios de todos los tamaños._x000D_
CARACTERÍSTICAS: Permite ajustar el espaldar. El rodillo inferior está diseñado para ajustarse a todos los tamaños de usuarios._x000D_
AGARRES_x000D_
Hechos en caucho con forma anatómica para adaptarse al contorno de la mano mejorando la sujeción. Haciéndola más cómoda y distribuyendo de una mejor manera el peso de las palancas._x000D_
ANTIVANDALISMO_x000D_
Nuestros equipos están hechos con pocas piezas, con el fin de evitar que sean desarmadas. Además, cuentan con tornillos con protección anti vandalismo, ya que no pueden ser retirados con herramienta convencional._x000D_
ASIENTOS_x000D_
Fabricados en espuma para garantizar la comodidad y un ajuste ergonómico. Esto permite realizar los ejercicios de una manera adecuada la cual evita lesiones._x000D_
MECANISMO_x000D_
Todos los mecanismos están articulados en rodamientos doblemente sellados de alta calidad. Los ejes que articulan estos rodamientos están hechos con acero inoxidable. Las piezas que alojan los rodamientos contienen tapas hechas en plástico de ingeniería para evitar el óxido._x000D_
MATERIALES_x000D_
Algunos componentes como tornillos, piezas que están en contacto directo, ejes, entre otras son fabricadas en acero inoxidable y plásticos de ingeniería con el fin de garantizar mayor_x000D_
durabilidad._x000D_
EXTRAS_x000D_
Diseñados ergonómicamente para todo tipo de usuario, todos los tamaños y todas las edades._x000D_
INSTRUCTIVO_x000D_
Cuentan con un instructivo para entenderlos fácilmente._x000D_
_x000D_
ESPECIFICACIONES DETALLADAS._x000D_
CARACTERÍSTICAS: Posee una plataforma antideslizante para ajustarse a todos los tamaños de usuarios. Los agarres permiten giros en múltiples formas para hacer un ejercicio lo más natural posible.  _x000D_
ESPECIFICACIONES TECNICAS: La estructura está realizada en tubería redonda de acero estructural de diferentes tamaños desde 25 hasta 90 milimetros de diámetro y en espesores desde 2.5 hasta 4mm. Esta tubería es empleada en construcciones civiles como vigas, columnas etc. _x000D_
? La tubería se corta con plasma por medio de un brazo automatizado con el fin de lograr empates precisos. _x000D_
? Luego se conforman por medio de dobladoras y roladoras. _x000D_
? posteriormente se sueldan utilizando el proceso GMAW (conocido como MIG) o TIG de acuerdo a la pieza. _x000D_
Las estructuras cuentan con dobleces en la tubería para lograr formas agradables y más resistentes._x000D_
Con asientos y piezas ajustables para adaptarse a usuarios de todos los tamaños._x000D_
La resistencia la produce un bloque solido el cual se ajusta al inicio del ejercicio de forma fácil para adaptarse a todo tipo de usuario, desde los más entrenados que requieran mucho peso hasta los principiantes y adultos mayores.  No hay cables ni poleas lo cual permite un movimiento suave y continuo. _x000D_
Para soportar las condiciones ambientales al aire libre, a las estructuras metálicas se les aplica un recubrimiento en pintura en polvo horneable que consiste en 3 etapas:_x000D_
• Un pretatamiento (fosfatizado)._x000D_
• Una primera capa de pintura rica en zinc para evitar la corrosión._x000D_
• Una  segunda capa de pintura para darle el color deseado y darle protección contra los rayos UV._x000D_
Los ejes que articulan estos rodamientos están hechos con acero inoxidable. Las piezas que alojan los rodamientos contienen tapas hechas en plástico de ingeniería para evitar el óxido._x000D_
_x000D_
GARANTIA: 5 años en estructura y 2 años en piezas de desgaste_x000D_
_x000D_
INCLUYE: Suministro, transporte e instalación, sin obra civil.</t>
  </si>
  <si>
    <t>MÁQUINA POLEA ALTA / LAT PULLDOWN_x000D_
_x000D_
CARACTERISTICAS GENERALES_x000D_
_x000D_
LARGO X ANCHO X ALTO: 203 x 150 x 208 cm_x000D_
PESO BLOQUE: 100 KG_x000D_
EJERCICIO: Halón superior (estimula el dorsal ancho)_x000D_
_x000D_
ESPECIFICACIONES GENERALES._x000D_
_x000D_
_x000D_
Equipos diseñados para funcionar en exteriores._x000D_
Hechos con tubería redonda la cual permite que el agua se escurra y no se generen acumulaciones de agua las cuales propician la generación de óxido._x000D_
DISEÑO_x000D_
Diseño moderno y agradable de acuerdo a las tendencias actuales. Las estructuras cuentan con dobleces en la tubería para lograr formas agradables y más resistentes. Con asientos y piezas ajustables para adaptarse a usuarios de todos los tamaños._x000D_
CARACTERÍSTICAS: Permite ajustar el espaldar. El rodillo inferior está diseñado para ajustarse a todos los tamaños de usuarios._x000D_
AGARRES_x000D_
Hechos en caucho con forma anatómica para adaptarse al contorno de la mano mejorando la sujeción. Haciéndola más cómoda y distribuyendo de una mejor manera el peso de las palancas._x000D_
ANTIVANDALISMO_x000D_
Nuestros equipos están hechos con pocas piezas, con el fin de evitar que sean desarmadas. Además, cuentan con tornillos con protección anti vandalismo, ya que no pueden ser retirados con herramienta convencional._x000D_
ASIENTOS_x000D_
Fabricados en espuma para garantizar la comodidad y un ajuste ergonómico. Esto permite realizar los ejercicios de una manera adecuada la cual evita lesiones._x000D_
MECANISMO_x000D_
Todos los mecanismos están articulados en rodamientos doblemente sellados de alta calidad. Los ejes que articulan estos rodamientos están hechos con acero inoxidable. Las piezas que alojan los rodamientos contienen tapas hechas en plástico de ingeniería para evitar el óxido._x000D_
MATERIALES_x000D_
Algunos componentes como tornillos, piezas que están en contacto directo, ejes, entre otras son fabricadas en acero inoxidable y plásticos de ingeniería con el fin de garantizar mayor_x000D_
durabilidad._x000D_
EXTRAS_x000D_
Diseñados ergonómicamente para todo tipo de usuario, todos los tamaños y todas las edades._x000D_
INSTRUCTIVO_x000D_
Cuentan con un instructivo para entenderlos fácilmente._x000D_
_x000D_
ESPECIFICACIONES DETALLADAS._x000D_
CARACTERÍSTICAS: El sillín permite subir y bajar para adaptarse a todos los tamaños de usuarios. Posee cojines en los muslos para adherirse cómodamente al equipo mientras se ejecuta el ejercicio.  _x000D_
ESPECIFICACIONES TECNICAS: La estructura está realizada en tubería redonda de acero estructural de diferentes tamaños desde 25 hasta 90 milimetros de diámetro y en espesores desde 2.5 hasta 4mm. Esta tubería es empleada en construcciones civiles como vigas, columnas etc. _x000D_
La tubería se corta con plasma por medio de un brazo automatizado con el fin de lograr empates precisos. _x000D_
Luego se conforman por medio de dobladoras y roladoras. Posteriormente se sueldan utilizando el proceso GMAW (conocido como MIG) o TIG de acuerdo a la pieza. _x000D_
Las estructuras cuentan con dobleces en la tubería para lograr formas agradables y más resistentes._x000D_
Con asientos y piezas ajustables para adaptarse a usuarios de todos los tamaños._x000D_
La resistencia la produce un bloque solido el cual se ajusta al inicio del ejercicio de forma fácil para adaptarse a todo tipo de usuario, desde los más entrenados que requieran mucho peso hasta los principiantes y adultos mayores.  No hay cables ni poleas lo cual permite un movimiento suave y continuo. _x000D_
Para soportar las condiciones ambientales al aire libre, a las estructuras metálicas se les aplica un recubrimiento en pintura en polvo horneable que consiste en 3 etapas:_x000D_
• Un pretatamiento (fosfatizado)._x000D_
• Una primera capa de pintura rica en zinc para evitar la corrosión._x000D_
• Una segunda capa de pintura para darle el color deseado y darle protección contra los rayos UV._x000D_
Los ejes que articulan estos rodamientos están hechos con acero inoxidable. Las piezas que alojan los rodamientos contienen tapas hechas en plástico de ingeniería para evitar el óxido._x000D_
GARANTIA: 5 años en estructura y 2 años en piezas de desgaste_x000D_
_x000D_
INCLUYE: Suministro, transporte e instalación, sin obra civil._x000D_
_x000D_
Incluye Suministro, transporte e instalación</t>
  </si>
  <si>
    <t>TORRE PARA DOMINADAS Y FONDOS 4P_x000D_
_x000D_
CARACTERISTICAS GENERALES_x000D_
_x000D_
LARGO X ANCHO X ALTO: 235 x 114 x 146 cm_x000D_
PESO BLOQUE: 100 KG_x000D_
EJERCICIO: Flexo-extensión de codo  (estimula el tríceps, trapecio, deltoides posterior y pectorales)_x000D_
_x000D_
ESPECIFICACIONES GENERALES._x000D_
_x000D_
_x000D_
Equipos diseñados para funcionar en exteriores._x000D_
Hechos con tubería redonda la cual permite que el agua se escurra y no se generen acumulaciones de agua las cuales propician la generación de óxido._x000D_
DISEÑO_x000D_
Diseño moderno y agradable de acuerdo a las tendencias actuales. Las estructuras cuentan con dobleces en la tubería para lograr formas agradables y más resistentes. Con asientos y piezas ajustables para adaptarse a usuarios de todos los tamaños._x000D_
CARACTERÍSTICAS: Permite ajustar el espaldar. El rodillo inferior está diseñado para ajustarse a todos los tamaños de usuarios._x000D_
AGARRES_x000D_
Hechos en caucho con forma anatómica para adaptarse al contorno de la mano mejorando la sujeción. Haciéndola más cómoda y distribuyendo de una mejor manera el peso de las palancas._x000D_
ANTIVANDALISMO_x000D_
Nuestros equipos están hechos con pocas piezas, con el fin de evitar que sean desarmadas. Además, cuentan con tornillos con protección anti vandalismo, ya que no pueden ser retirados con herramienta convencional._x000D_
ASIENTOS_x000D_
Fabricados en espuma para garantizar la comodidad y un ajuste ergonómico. Esto permite realizar los ejercicios de una manera adecuada la cual evita lesiones._x000D_
MECANISMO_x000D_
Todos los mecanismos están articulados en rodamientos doblemente sellados de alta calidad. Los ejes que articulan estos rodamientos están hechos con acero inoxidable. Las piezas que alojan los rodamientos contienen tapas hechas en plástico de ingeniería para evitar el óxido._x000D_
MATERIALES_x000D_
Algunos componentes como tornillos, piezas que están en contacto directo, ejes, entre otras son fabricadas en acero inoxidable y plásticos de ingeniería con el fin de garantizar mayor_x000D_
durabilidad._x000D_
EXTRAS_x000D_
Diseñados ergonómicamente para todo tipo de usuario, todos los tamaños y todas las edades._x000D_
INSTRUCTIVO_x000D_
Cuentan con un instructivo para entenderlos fácilmente._x000D_
_x000D_
ESPECIFICACIONES DETALLADAS._x000D_
CARACTERÍSTICAS: Capacidad 6 usuarios simultaneamente. Incluye 2 estaciones para entrenamiento en suspensión._x000D_
ESPECIFICACIONES TECNICAS: La estructura está realizada en tubería  redonda de acero estructural de diferentes tamaños desde 25 hasta 90 milimetros de diámetro y en espesores desde 2.5 hasta 4mm. Esta tubería es empleada en construcciones civiles como vigas, columnas etc. _x000D_
? La tubería se corta con plasma por medio de un brazo automatizado con el fin de lograr empates precisos. _x000D_
? Luego se conforman por medio de dobladoras y roladoras. _x000D_
? posteriormente se sueldan utilizando el proceso GMAW (conocido como MIG) o TIG de acuerdo a la pieza. _x000D_
Las estructuras cuentan con dobleces en la tubería para lograr formas agradables y más resistentes._x000D_
No hay cables ni poleas lo cual permite un movimiento suave y continuo. _x000D_
Para soportar las condiciones ambientales al aire libre, a las estructuras metálicas se les aplica un recubrimiento en pintura en polvo horneable que consiste en 3 etapas:_x000D_
• Un pretatamiento (fosfatizado)._x000D_
• Una primera capa de pintura rica en zinc para evitar la corrosión._x000D_
• Una  segunda capa de pintura para darle el color deseado y darle protección contra los rayos UV._x000D_
Los ejes que articulan estos rodamientos están hechos con acero inoxidable. Las piezas que alojan los rodamientos contienen tapas hechas en plástico de ingeniería para evitar el oxido._x000D_
GARANTIA: 5 años en estructura y 2 años en piezas de desgaste_x000D_
_x000D_
INCLUYE: Suministro, transporte e instalación, sin obra civil._x000D_
_x000D_
_x000D_
Incluye Suministro, transporte e instalación</t>
  </si>
  <si>
    <t>Estructura de entrenamiento al aire libre_x000D_
_x000D_
CARACTERISTICAS GENERALES_x000D_
_x000D_
LARGO X ANCHO X ALTO: 518 x 480 x 278 cm_x000D_
EJERCICIO: Diferentes ejercicios de acuerdo a cada estación._x000D_
_x000D_
ESPECIFICACIONES GENERALES._x000D_
_x000D_
_x000D_
Equipos diseñados para funcionar en exteriores._x000D_
Hechos con tubería redonda la cual permite que el agua se escurra y no se generen acumulaciones de agua las cuales propician la generación de óxido._x000D_
DISEÑO_x000D_
Diseño moderno y agradable de acuerdo a las tendencias actuales. Las estructuras cuentan con dobleces en la tubería para lograr formas agradables y más resistentes. Con asientos y piezas ajustables para adaptarse a usuarios de todos los tamaños._x000D_
CARACTERÍSTICAS: Permite ajustar el espaldar. El rodillo inferior está diseñado para ajustarse a todos los tamaños de usuarios._x000D_
AGARRES_x000D_
Hechos en caucho con forma anatómica para adaptarse al contorno de la mano mejorando la sujeción. Haciéndola más cómoda y distribuyendo de una mejor manera el peso de las palancas._x000D_
ANTIVANDALISMO_x000D_
Nuestros equipos están hechos con pocas piezas, con el fin de evitar que sean desarmadas. Además, cuentan con tornillos con protección anti vandalismo, ya que no pueden ser retirados con herramienta convencional._x000D_
ASIENTOS_x000D_
Fabricados en espuma para garantizar la comodidad y un ajuste ergonómico. Esto permite realizar los ejercicios de una manera adecuada la cual evita lesiones._x000D_
MECANISMO_x000D_
Todos los mecanismos están articulados en rodamientos doblemente sellados de alta calidad. Los ejes que articulan estos rodamientos están hechos con acero inoxidable. Las piezas que alojan los rodamientos contienen tapas hechas en plástico de ingeniería para evitar el óxido._x000D_
MATERIALES_x000D_
Algunos componentes como tornillos, piezas que están en contacto directo, ejes, entre otras son fabricadas en acero inoxidable y plásticos de ingeniería con el fin de garantizar mayor_x000D_
durabilidad._x000D_
EXTRAS_x000D_
Diseñados ergonómicamente para todo tipo de usuario, todos los tamaños y todas las edades._x000D_
INSTRUCTIVO_x000D_
Cuentan con un instructivo para entenderlos fácilmente._x000D_
_x000D_
ESPECIFICACIONES DETALLADAS._x000D_
CARACTERÍSTICAS: Capacidad 11 usuarios simultaneamente. _x000D_
ESPECIFICACIONES TECNICAS: La estructura está realizada en tubería  redonda de acero estructural de diferentes tamaños desde 25 hasta 90 milimetros de diámetro y en espesores desde 2.5 hasta 4mm. _x000D_
Para soportar las condiciones ambientales al aire libre, a las estructuras metálicas se les aplica un recubrimiento en pintura en polvo horneable. _x000D_
Cuenta con diferentes estaciones de trabajo para realizar diferentes ejercicios:_x000D_
- Pasamanos: Estos agarres se encuentran a 2 alturas diferentes de forma intercalados para dar mayor dificultad al ejercicio._x000D_
- Plataformas de saltabilidad: Son dos plataformas a diferentes alturas para realizar ejercicios pliométricos._x000D_
- Anclaje para lazo horizontal: Consiste en un herraje hecho para fijar el lazo y realizar varios ejercicios._x000D_
- Estación press de pecho: Contiene varios agarres para realizar flexiones de pecho en varias posiciones._x000D_
- Malla: Malla para múltiples ejercicios como cruzar por encima, por los lados, etc._x000D_
- Abdominales: Consiste en una plataforma curva diseñada anatómicamente para realizar abdominales._x000D_
- Paralelas y abdomen aereo: Estación que permite realizar ejercicios de elevación de talones (abdomen aéreo) fondos (paralelas) y en la parte inferior flexiones de pecho con inclinación._x000D_
- Escalera: Escalera suspendida con múltiples fines como escalarla, fijar accesorios, realizar abdominales, etc._x000D_
- Dominadas: Consta de varios agarres para realizar dominadas ya sea abiertas, cerradas o con agarre medio._x000D_
- Estación boxeo: Contiene un herraje elevado para poder fijar una tula de boxeo._x000D_
- Tablero de balon medicinal: Consiste de un tablero elevado para realizar lanzamientos de balón medicinal._x000D_
GARANTIA: 5 años en estructura y 2 años en piezas de desgaste_x000D_
_x000D_
INCLUYE: Suministro, transporte e instalación, sin obra civil.</t>
  </si>
  <si>
    <t>KDL SAS</t>
  </si>
  <si>
    <t>Nitro (Que se diselve con thiner) se utiliza este producto ya que el tapa poros salio del mercado por tener muchos contaminantes. Rendimiento 25m2/Galon. se debe utilizar 1/10 galon de thiner por galon de sellador.</t>
  </si>
  <si>
    <t>ARBOL DE BARRAS 8 USUARIOS : 1 ABDOMEN  AEREO,  UNA  BANCA  ABDOM CRONCH INCLIN. CALENTADOR SISSY. FLEXIONES PECH TRICEP SENCILLO._x000D_
_x000D_
Fabricación, suministro, transporte e instalación de estructura multifuncional para integrar 4 personas simultáneamente, la cual será útil para realizar ejercicios de dominadas con agarre abierto, cerrado, lateral cerrado, lateral abierto y cerrado inverso, fabricado en tubería pt de 100 x 100 de 2,5 mm y 90 x 50 de 2,5 mm con varillas de 1" galvanizadas._x000D_
En  el primer  laterale  de la estructura incluye un abdominal aéreo con  paralelas ,  el segundo lateral  lleva  una   banca de abdomen  cronch  inclinada,  el tercer  lateral  un  calentador  de  piernas  sissy,  el   cuarto  lateral   incluye  flexiones  pecho triceps sencillo._x000D_
La máquina estará anclada a una losa de concreto con pernos de expansión galvanizados de 4", cubierta con un mortero en granito de 2 " de altura y pintado con esmalte sintético, el acabado de la parte metálica de las estructura, será en pintura en polvo poliéster, las piezas de mayor desgaste  serán previamente galvanizadas.  Asientos y  espaldares en madera plastica polipropileno pigmentado  negro._x000D_
Todas la tuberías contaran con un tapón metálico soldado, para evitar el paso del agua; La máquina tendrá los agarres protegidos con polietileno grafilado y con terminal en polietileno, la tornillería a utilizar será Bristol de 3/8 avellan galvanizado negro, con bloqueo antillaves y traba rosca._x000D_
Los asientos, porta pies y espaldares serán en madera plástica de 4 cms de espesor, con acabado en esmalte sintético._x000D_
Las instrucciones de uso de las máquinas, serán en lámina de poliestireno plastificado y estarán remachadas en la estructura.</t>
  </si>
  <si>
    <t>ARBOL DE BARRAS 8 USUARIOS 2 FLEXOR 2 GRX:_x000D_
_x000D_
Fabricación, suministro, transporte e instalación de estructura multifuncional para integrar 4 personas simultáneamente, la cual será útil para realizar ejercicios de dominadas con agarre abierto, cerrado, lateral cerrado, lateral abierto y cerrado inverso, fabricado en tubería pt de 100 x 100 de 2,5 mm y 90 x 50 de 2,5 mm con varillas de 1" galvanizadas._x000D_
En las 2 laterales de la estructura incluye 2 abdominal aéreo con  paralelas para 2 Personas con entrenamiento en suspensión trx, para un total de 8 personas simultáneamente_x000D_
La máquina estará anclada a una losa de concreto con pernos de expansión galvanizados de 4", cubierta con un mortero en granito de 2 " de altura y pintado con esmalte sintético, el acabado de la parte metálica de las estructura, será en pintura en polvo poliéster, las piezas de mayor desgaste  serán previamente galvanizadas.  Asientos y  espaldares en madera plastica polipropileno pigmentado  negro._x000D_
Todas la tuberías contaran con un tapón metálico soldado, para evitar el paso del agua; La máquina tendrá los agarres protegidos con polietileno grafilado y con terminal en polietileno, la tornillería a utilizar será Bristol de 3/8 avellan galvanizado negro, con bloqueo antillaves y traba rosca._x000D_
Los asientos, porta pies y espaldares serán en madera plástica de 4 cms de espesor, con acabado en esmalte sintético._x000D_
Las instrucciones de uso de las máquinas, serán en lámina de poliestireno plastificado y estarán remachadas en la estructura.</t>
  </si>
  <si>
    <t>TORRE  TRIPLE    PECHO  INCLINADO -  SENTADILLA -  POLEA  BAJA  150 LBS   CADA  TORRE_x000D_
_x000D_
TORRE PECHO  INCLINADO_x000D_
Fabricación, suministro, transporte e instalación de maquina con carenaje de lam hr 2,5 mm 2,10 mts de la torre, le acompañan placas de peso que en total suman 150 lbs de peso , la pesas son en hierro gris con bujes de nylon que se desplazan verticalmente por 2 guías cromadas, tienen un sistema de tracción con ruedas de nylon y rodamiento de bolas que están montadas en un carro en posición vertical que se desplaza dentro del carenaje, el cual está cargando las pesas con un brazo que tiene un diseño especial _x000D_
con  2   tipos  de  agarre.  Banca  escualizable  asiento y  espaldar,  fabricada  en  perfil   tubular  100 x 100  2,5  mm_x000D_
La máquina tienen un pin magnético para seleccionar el peso y este va  asegurado a la maquina con cadena forrada._x000D_
En esta máquina se pueden realizar ejercicios de  pecho plano, incliinado  y  hombros  sentado_x000D_
El brazo y el carro tienen unas medidas de 60x60 2,5 mm y 50 x 50 y ejes de 1" _x000D_
Todas la tuberías van con tapón metálico soldado para evitar el paso del agua._x000D_
La tornillería Bristol de 3/8 avellan galvanizado negro con bloqueo antillaves y traba rosca, los agarres están protegidos con polietileno grafilado y con terminal en polietileno._x000D_
Las instrucciones de uso de las maquinas van en lámina de poliestireno plastificado remachadas a las estructura._x000D_
 TORRE  SENTADILLA_x000D_
Fabricación, suministro, transporte e instalación de maquina con carenaje de lam hr 2,5 mm 2,10 mts de la torre, le acompañan placas de peso que en total suman 150 lbs de peso , la pesas son en hierro gris con bujes de nylon que se desplazan verticalmente por 2 guías cromadas, tienen un sistema de tracción con ruedas de nylon y rodamiento de bolas que están montadas en un carro en posición vertical que se desplaza dentro del carenaje, el cual está cargando las pesas con un brazo que tiene un diseño especial _x000D_
con  2   tipos  de  agarre._x000D_
La máquina tienen un pin magnético para seleccionar el peso y este va  asegurado a la maquina con cadena forrada._x000D_
En esta máquina se pueden realizar ejercicios de  sentadilla, avanzadas, pantorrilla , remo inclinado_x000D_
El brazo y el carro tienen unas medidas de 60x60 2,5 mm y 50 x 50 y ejes de 1" _x000D_
Todas la tuberías van con tapón metálico soldado para evitar el paso del agua.  Asientos y  espaldares en madera plastica polipropileno pigmentado  negro_x000D_
La tornillería Bristol de 3/8 avellan galvanizado negro con bloqueo antillaves y traba rosca, los agarres están protegidos con polietileno grafilado y con terminal en polietileno._x000D_
Las instrucciones de uso de las maquinas van en lámina de poliestireno plastificado remachadas a las estructura. _x000D_
Garantia   herrajes   3 años, piezas  de   desgaste  1  año_x000D_
_x000D_
TORRE POLEA BAJA: _x000D_
Fabricación, suministro, transporte e instalación de máquina con carenaje de lam hr 2,5 mm - 2,10 mts._x000D_
Esta es una torre, que cuenta con unas placas que en total suman 150 lbs de peso, dichas pesas son en hierro gris, con bujes de nylon, que se desplazan verticalmente por 2 guías cromadas, en un sistema de tracción con piñones galvanizados tipo B con paso de 50 y cadena industrial con paso de 50 y terminales de cadena con giros de 360°._x000D_
Esta máquina cuenta con un pin magnético para seleccionar el peso. _x000D_
La torre tiene una banca para realizar ejercicios de remos sentado, inclinado y de pie y con un manubrio que da un giro de 360°, el cual tiene 2 agarres con giros de 360°cada uno, para realizar movimientos desde cualquier ángulo._x000D_
Cuanta con asiento, porta pies y porta manubrios, los cuales son en  madera plástica de 4 cms de espesor y con  acabado en esmalte sintético, el material de las estructura es en tubería ptc de 100 X 100 con  2,5 mm de espesor y de 70 X 70 con 2,5 mm de espesor.  Asientos y  espaldares en madera plastica polipropileno pigmentado  negro.  La máquina, estará anclada a una losa de concreto cubierta con mortero en concreto de 2" de altura y pintado con esmalte sintético. El acabado de la parte metálica de las estructuras, será en pintura en polvo poliéster y la máquina tendrá los agarres protegidos con polietileno grafilado._x000D_
La tornillería a utilizar será Bristol de 3/8 avellan y las instrucciones de uso de las maquinas estarán en lámina de poliestireno plastificado y remachadas a las estructura._x000D_
_x000D_
Garantia   herrajes   3 años, piezas  de   desgaste  1</t>
  </si>
  <si>
    <t>TORRE  PECHO  INCLINADO_x000D_
Fabricación, suministro, transporte e instalación de maquina con carenaje de lam hr 2,5 mm 2,10 mts de la torre, le acompañan placas de peso que en total suman 150 lbs de peso , la pesas son en hierro gris con bujes de nylon que se desplazan verticalmente por 2 guías cromadas, tienen un sistema de tracción con ruedas de nylon y rodamiento de bolas que están montadas en un carro en posición vertical que se desplaza dentro del carenaje, el cual está cargando las pesas con un brazo que tiene un diseño especial _x000D_
con  2   tipos  de  agarre.  Banca  escualizable  asiento y  espaldar,  fabricada  en  perfil   tubular  100 x 100  2,5  mm_x000D_
La máquina tienen un pin magnético para seleccionar el peso y este va  asegurado a la maquina con cadena forrada._x000D_
En esta máquina se pueden realizar ejercicios de  pecho plano, incliinado  y  hombros  sentado_x000D_
El brazo y el carro tienen unas medidas de 60x60 2,5 mm y 50 x 50 y ejes de 1" _x000D_
Todas la tuberías van con tapón metálico soldado para evitar el paso del agua._x000D_
La tornillería Bristol de 3/8 avellan galvanizado negro con bloqueo antillaves y traba rosca, los agarres están protegidos con polietileno grafilado y con terminal en polietileno._x000D_
Las instrucciones de uso de las maquinas van en lámina de poliestireno plastificado remachadas a las estructura._x000D_
Garantia   herrajes   3 años, piezas  de   desgaste  1  año</t>
  </si>
  <si>
    <t>PRESION PECHO JALON  ESPALDA_x000D_
_x000D_
fabricacion, suministro,  transporte  e  instalacion Trabajan   simultaneamente   2  personas, presion pecho  3  niveles  de  esfuerzo- jalon  espalda  . 3 niveles  de   esfuerzo  Estructura  en   tuberia   ptc   100 x  100   2,5   mm  ,   60x60  2,5 mm   sistema  de  pendulos    montados  en   rodamientos  de   bolas  dobles  con ejes  de 20 mm   desmontables  para  mantenimiento , madera  plastica   4  cms de  espesor  acabado esmalte sinteticoLa  maquina   va   anclada  a  una   losa  de   concreto  con  pernos  de  expansion galvanizados de  4 "  cubierta   con  mortero  en   concreto  de   2 "   de  altura,  y  pintado   con  esmalte sintetico  el  acabado  de   la   parte  metalica   de  las  estructuras  en  en pintura  en polvo  poliester . Asientos y  espadares en madera plastica polipropileno pigmentado  negro.    Todas  la   tuberias   van  con  tapon   metalico  soldado  para  evitar el paso  del  agua La   tornilleria    bristol  de   3/8   avellan  galvanizado   negro   con  con  bloqueo antillaves  y  trabarosca la   maquina   tiene  los  agarres  protegidos  con  polietileno grafilado  y  con  terminal  en polietileno . .  Instrucciones  de   uso  de las  maquinas  van  en lamina  de  poliestireno  plastificado  remachadas  a  las estructura.  Garantia   herrajes   3 años, piezas  de   desgaste  1  año</t>
  </si>
  <si>
    <t>TRIPLE PECHO  PIERNA    Y  ESPALDA     ADULTOS_x000D_
_x000D_
fabricacion, suministro,  transporte  e  instalacion Trabajan   simultaneamente   3  personas, presion pecho  3  niveles  de  esfuerzo-presion  piernas 2  niveles  de esfuerzo - jalon  espalda  . 3 niveles  de   esfuerzo  Estructura  en   tuberia   ptc   100 x  100   2,5   mm  ,   60x60  2,5 mm   sistema  de  pendulos    montados  en   rodamientos  de   bolas  dobles  con ejes  de 20 mm   desmontables  para  mantenimiento , madera  plastica   4  cms de  espesor  acabado esmalte sinteticoLa  maquina   va   anclada  a  una   losa  de   concreto  con  pernos  de  expansion galvanizados de  4 "  cubierta   con  mortero  en   concreto  de   2 "   de  altura,  y  pintado   con  esmalte sintetico  el  acabado  de   la   parte  metalica   de  las  estructuras  en  en pintura  en polvo  poliester . Todas  la   tuberias   van  con  tapon   metalico  soldado  para  evitar el paso  del  agua La   tornilleria    bristol  de   3/8   avellan  galvanizado   negro   con  con  bloqueo antillaves  y  trabarosca la   maquina   tiene  los  agarres  protegidos  con  polietileno grafilado  y  con  terminal  en polietileno .   Instrucciones  de  uso   en lamina  de poliestireno con impresion directa  y plastificada remachada, garantia   herrajes   3 años, piezas  de   desgaste  1  año</t>
  </si>
  <si>
    <t>TORRE   DOBLE   FLEXION - EXTENSION DE  PIERNAS  150 LBS C/TORRE_x000D_
_x000D_
 TORRE FLEXION - EXTENSION DE PIERNAS: _x000D_
Fabricación, suministro, transporte e instalación de máquina de flexión tendido y  extensión sentado de piernas, con carenaje  de lámina de hierro 2,5 mm 2,10  mts de altura._x000D_
La torre, debe tener pesas que en total sumen 150 lbs de peso, la pesas son en hierro gris, con bujes de nylon y se desplazan verticalmente por 2 guías cromadas que cuenta con un sistema de tracción con piñones galvanizados tipo B con paso de 50 y con cadena industrial paso 50 cromada, las  terminales de la cadena, deberá ser con giros de 360°, para prevenir daños, estas deberán estar cubiertas y aseguradas._x000D_
La torre va acoplada una banca para realizar ejercicios de piernas en 2 posiciones; Sentado y acostado, la banca tiene espaldar y asiento en madera plástica de 4 cms de espeso, con acabado en pintura en polvo poliéster._x000D_
El material de las estructura será en tubería ptc de 100 x 100 y con espesor de 2,5 mm y de 70x70  con espesor de 2,5 mm._x000D_
La  máquina va anclada a una losa de concreto con pernos de expansión galvanizados de 4 ", tendrá cubierta con mortero en concreto de 2 " de altura, está pintado con esmalte sintético y tendrá un acabado de la parte metálica de las estructuras en pintura en polvo poliéster._x000D_
Asientos y  espaldares en madera plastica polipropileno pigmentado  negro  Esta máquina tendrá los agarres protegidos con polietileno grafilado y con terminal en polietileno.La tornillería a utilizar será Bristol de 3/8 avellan galvanizado negro con bloqueo antillaves y traba rosca._x000D_
Las instrucciones de  uso de las maquinas van en lámina de poliestireno plastificado remachadas a las estructura. Garantia   herrajes   3 años, piezas  de   desgaste  1  año._x000D_
 TORRE PRENSA DE PIERNA: _x000D_
Fabricación, suministro, transporte e instalación de maquina con carenaje de lam hr 2,5 mm 2,10 mts de la torre, le acompañan placas de peso que en total suman 150 lbs de peso , la pesas son en hierro gris con bujes de nylon que se desplazan verticalmente por 2 guías cromadas, tienen un sistema de tracción con ruedas de nylon y rodamiento de bolas que están montadas en un carro en posición vertical que se desplaza dentro del carenaje, el cual está cargando las pesas con un brazo que tiene un diseño especial graduable a 3 alturas diferentes._x000D_
La máquina cuanta con un pin magnético para seleccionar el peso, el cual va asegurado a la maquina con una cadena forrada _x000D_
En esta máquina se pueden realizar ejercicios de presión de piernas y pantorrilla _x000D_
El medidas del brazo y el carro son de  60 x 60 y 50 x 50, de 2,5 mm de espesor y los ejes son de 1" la torre, trae una banca en posición plana en material de ptc y con unas medidas de 100 x 100 y con 2,5 mm de espesor.La torre y la banca van ancladas a una losa de concreto con pernos de expansión galvanizados de 4 " y cubiertas con mortero en concreto de 2 " de altura, esto va pintado con esmalte sintético el acabado de la parte metálica de las estructuras con pintura en polvo poliéster.  Asientos y  espaldares en madera plastica polipropileno pigmentado  negro,  el espaldar es de madera plástica de 4 cms de espesor con acabado en esmalte, protegidos con polietileno grafilado. La tornillería a utilizar es Bristol de 3/8, avellan.Las instrucciones de uso de las máquinas van en lámina de poliestireno plastificado y remachadas a la estructura. Garantia   herrajes   3 años, piezas  de   desgaste  1  año</t>
  </si>
  <si>
    <t>TORRE  DOBLE    PECHO  INCLINADO -  SENTADILLA   150 LBS   CADA  TORRE _x000D_
_x000D_
TORRE PECHO  INCLINADO_x000D_
Fabricación, suministro, transporte e instalación de maquina con carenaje de lam hr 2,5 mm 2,10 mts de la torre, le acompañan placas de peso que en total suman 150 lbs de peso , la pesas son en hierro gris con bujes de nylon que se desplazan verticalmente por 2 guías cromadas, tienen un sistema de tracción con ruedas de nylon y rodamiento de bolas que están montadas en un carro en posición vertical que se desplaza dentro del carenaje, el cual está cargando las pesas con un brazo que tiene un diseño especial _x000D_
con  2   tipos  de  agarre.  Banca  escualizable  asiento y  espaldar,  fabricada  en  perfil   tubular  100 x 100  2,5  mm_x000D_
La máquina tienen un pin magnético para seleccionar el peso y este va  asegurado a la maquina con cadena forrada._x000D_
En esta máquina se pueden realizar ejercicios de  pecho plano, incliinado  y  hombros  sentado_x000D_
El brazo y el carro tienen unas medidas de 60x60 2,5 mm y 50 x 50 y ejes de 1" _x000D_
Todas la tuberías van con tapón metálico soldado para evitar el paso del agua._x000D_
La tornillería Bristol de 3/8 avellan galvanizado negro con bloqueo antillaves y traba rosca, los agarres están protegidos con polietileno grafilado y con terminal en polietileno._x000D_
Las instrucciones de uso de las maquinas van en lámina de poliestireno plastificado remachadas a las estructura._x000D_
 TORRE  SENTADILLA_x000D_
Fabricación, suministro, transporte e instalación de maquina con carenaje de lam hr 2,5 mm 2,10 mts de la torre, le acompañan placas de peso que en total suman 150 lbs de peso , la pesas son en hierro gris con bujes de nylon que se desplazan verticalmente por 2 guías cromadas, tienen un sistema de tracción con ruedas de nylon y rodamiento de bolas que están montadas en un carro en posición vertical que se desplaza dentro del carenaje, el cual está cargando las pesas con un brazo que tiene un diseño especial _x000D_
con  2   tipos  de  agarre._x000D_
La máquina tienen un pin magnético para seleccionar el peso y este va  asegurado a la maquina con cadena forrada._x000D_
En esta máquina se pueden realizar ejercicios de  sentadilla, avanzadas, pantorrilla , remo inclinado_x000D_
El brazo y el carro tienen unas medidas de 60x60 2,5 mm y 50 x 50 y ejes de 1" _x000D_
Todas la tuberías van con tapón metálico soldado para evitar el paso del agua.  Asientos y  espaldares en madera plastica polipropileno pigmentado  negro_x000D_
La tornillería Bristol de 3/8 avellan galvanizado negro con bloqueo antillaves y traba rosca, los agarres están protegidos con polietileno grafilado y con terminal en polietileno._x000D_
Las instrucciones de uso de las maquinas van en lámina de poliestireno plastificado remachadas a las estructura. _x000D_
_x000D_
Garantia   herrajes   3 años, piezas  de   desgaste  1  año</t>
  </si>
  <si>
    <t>TORRE  DOBLE  POLEA  ALTA  Y  BAJA  150 LBS   CADA  TORRE_x000D_
_x000D_
TORRE POLEA ALTA:_x000D_
Fabricación, suministro, transporte e instalación de máquina con carenaje de lámina de hierro 2,5 mm de  2,10 mts de altura._x000D_
Esta torre cuenta con placas que en total suman 150 Lbs, cuyas pesas son en hierro gris con bujes de nylon, las cuales se desplazan verticalmente por 2 guías cromadas, que funcionan con un sistema de tracción con piñones galvanizados tipo B, de paso de 50 y una cadena industrial con paso de 50  y terminales de cadena con giros de 360° para prevenir daños, también están con cubiertas aseguradas con acabado cromado._x000D_
Esta torre tiene un pin magnético y estará acoplada una banca para realizar ejercicios de jalón espalda y jalón tríceps, con un asiento graduable con pin de resorte ,.Asientos y  espaldares en madera plastica polipropileno pigmentado  negro,  el material de las estructura será en tubería ptc de 90x50 con un espesor de 2,5 mm y de 50x50 con espesor de 2,5 mm._x000D_
La máquina estará anclada a una losa de concreto con pernos de expansión galvanizados de 4", con cubierta y con mortero en concreto de 2" de altura, pintado con esmalte sintético. El acabado de la parte metálica de las estructuras será en pintura en polvo poliéster._x000D_
Esta máquina, tendrá los agarres protegidos con polietileno grafilado y con terminal en polietileno. La tornillería a utilizar será Bristol de 3/8 avellan._x000D_
La instrucciones de uso de las maquinas estarán en lámina de poliestireno plastificado y remachadas a las estructura.Garantia   herrajes   3 años, piezas  de   desgaste  1  año,_x000D_
TORRE POLEA BAJA: _x000D_
Fabricación, suministro, transporte e instalación de máquina con carenaje de lam hr 2,5 mm - 2,10 mts._x000D_
Esta es una torre, que cuenta con unas placas que en total suman 150 lbs de peso, dichas pesas son en hierro gris, con bujes de nylon, que se desplazan verticalmente por 2 guías cromadas, en un sistema de tracción con piñones galvanizados tipo B con paso de 50 y cadena industrial con paso de 50 y terminales de cadena con giros de 360°._x000D_
Esta máquina cuenta con un pin magnético para seleccionar el peso. _x000D_
La torre tiene una banca para realizar ejercicios de remos sentado, inclinado y de pie y con un manubrio que da un giro de 360°, el cual tiene 2 agarres con giros de 360°cada uno, para realizar movimientos desde cualquier ángulo._x000D_
Cuanta con asiento, porta pies y porta manubrios, los cuales son en  madera plástica de 4 cms de espesor y con  acabado en esmalte sintético, el material de las estructura es en tubería ptc de 100 X 100 con  2,5 mm de espesor y de 70 X 70 con 2,5 mm de espesor.  Asientos y  espaldares en madera plastica polipropileno pigmentado  negro.  La máquina, estará anclada a una losa de concreto cubierta con mortero en concreto de 2" de altura y pintado con esmalte sintético. El acabado de la parte metálica de las estructuras, será en pintura en polvo poliéster y la máquina tendrá los agarres protegidos con polietileno grafilado._x000D_
La tornillería a utilizar será Bristol de 3/8 avellan y las instrucciones de uso de las maquinas estarán en lámina de poliestireno plastificado y remachadas a las estructura._x000D_
_x000D_
Garantia   herrajes   3 años, piezas  de   desgaste  1  año.</t>
  </si>
  <si>
    <t>Podio de salida  conforme a la normativa FR 2.7 del manual FINA 2013-2017/ TRACK STAR regulable 5 posiciones con material antideslizante azul, cuerpo en PVC GRIS Numero sobre los cuatro lados con stickers. TIPO PROFESIONAL. MARCA MYRTHA POOLS O SIMILAR.</t>
  </si>
  <si>
    <t>TransformadorPedestal(45Kva11400-208/120)Radial  Ocasionalmente Sumergible-canexión Dyn5 trifasico- conexión de entrada delta- canexión de salida Estrella- frecuencia nominal 60 Hz altura nuvel del mar : 1000. Incluye Placa de carateírticas-Dispositivo para levantar o izar-inducador extremo del nivel del liquido refrigerante-puesta a tierra del tanque-dispositivo para alivio de sobrepresión- buje pozo de 200Amp-conector separado aislado codo- pasa tapa de baja tensión- terminales de baje tensión- puesta a tierra del terminal neutro- conmutador de  derivaciones- marcación de los pasatapas de alta y baja tensión y de potencia nominal-válvuila para  recirculación y drenaje de líquido refrigerante-base para Buje de parqueo- Dispositivo para  tracción y apoyo del gato hidráulico- conjunto soporte fusible bayoneta- fusible  bayoneta sensor de corriente-seccionador apertura cierre- Buje  inserto- descargador de sobretensión DPS- Buje  Inserto integral doble- fusible limitador de corriente ELSP.Incluyen  juego de DPS._x000D_
_x000D_
SUMINISTRO DE TRANSFORMADOR DE 45 kVA: 11.400/208-120v-Dyn5 -OCASIONALMENTE SUMERGIBLE NORMA ET-009. INCLUYE PROTECCIONES EN MT, FUSIBLE TIPO BAYONETA. EN ACEITE TIPO PEDESTAL RADIAL  DEVANADOS EN ALUMINIO/ALUMINIO. INCLUYE JUEGO DE 3 DPS, DEPOSITO DE PROTECCIÓN CONTRA SOBRETENSIONES PARA 15 KV INCLUYE TRES JUEGOS DE BUJES INSERT DOBLES</t>
  </si>
  <si>
    <t>29/11/2021: A la fecha solo el proveedor DIPROARQ cotizo esta canaleta.</t>
  </si>
  <si>
    <t>suministro e Instalacion de Gimnasio convensional pequeño diseño_x000D_
IDRD fabricado asi: tubo estructural galvanizado en caliente de 1_x000D_
1/4 espesor 3 mm, tuberia rectangular de 100mm x 50 mm espesor_x000D_
3 mm, manijas de 1" platinas de refuerzo de 3/16, accesorios en_x000D_
madera plastica tornillo Brsitol avellanado, acabado en pintira_x000D_
electrotatica al horno.</t>
  </si>
  <si>
    <t>Partidos de salida para piscina ._x000D_
•	Elaboradas según norma de la (FINA)_x000D_
•	estructura en acero inoxidable cuadrada- plataforma en fibra de vidrio antideslizante texturizada con inclinación de 10 grados._x000D_
•	taco graduable para mayor impulso en la salida en tres posiciones _x000D_
•	Estructura principal de apoyo en acero inoxidable cubierta en fibra de vidrio._x000D_
•	Manijas para lanzamiento de espada en tubería redondo._x000D_
•	Chazon e acero inoxidable, anclaje al sistema fijo</t>
  </si>
  <si>
    <t>Juego circuito Muro, Escalar, Rodadero 2-6años Cap: 32 niños_x000D_
_x000D_
CARACTERISTICAS_x000D_
_x000D_
Capacidad: 32 niños_x000D_
Edad sugerida: 2 A 6 años                                                                   _x000D_
Altura Crítica de Caída: 1,80 m_x000D_
Área de Seguridad: 40.6 m2_x000D_
Medidas por modulo (Largo, Ancho, Alto) 5.96 m x 4.49 m x 2.84 m_x000D_
Funciones lúdicas: Deslizarse, Encontrarse, Escalar, Trepar, Imaginar._x000D_
_x000D_
MATERIALES_x000D_
_x000D_
Paneles: Paneles de polietileno de alta densidad de 20 mm y HPL de 15 mm. Piezas de plástico: Polietileno y polipropileno. Piezas metálicas: Acero S-235, AISI-304 y aluminio EN AW 5754-H111. Tornillería: Acero calidad 8.8 DIN267 y AISI-304._x000D_
_x000D_
GARANTIAS_x000D_
_x000D_
15 años en fallos debidos a defectos de producción o descomposición de paneles de HDPE y HPL. Estos paneles presentan máxima estabilidad a la radiación ultravioleta, aunque con el paso del tiempo podrían matizar su coloración ligeramente._x000D_
10 años contra podredumbres en la madera, y fallos estructurales de los juegos debido a un defecto del material o tara de fabricación sobre:_x000D_
Postes galvanizados_x000D_
Piezas de aluminio anodizado_x000D_
Postes, barras y piezas en acero inoxidable_x000D_
10 años de suministro de todas las piezas de repuesto de los juegos a partir de la fecha de venta._x000D_
5 años en rotura de muelles, en el lacado de postes metálicos cincados, paneles contrachapados lacados, tornillería y piezas de plástico moldeadas (excepto sistemas móviles o mecánicos)_x000D_
3 años en cuerdas de trepa y contra todo defecto o vicio de fabricación del resto de componentes de los equipos._x000D_
La garantía no cubre uso y desgaste habitual; ni los daños ocasionados por vandalismo y uso indebido de los equipos._x000D_
_x000D_
El alcance del mantenimiento contempla inspección visual, Revisión y cambio de tornillos, engrasado y recambio de piezas menores._x000D_
_x000D_
PLAN DE MANTENIMIENTO:_x000D_
_x000D_
TRIMESTRAL_x000D_
_x000D_
Comprobar de forma visual el estado general del juego, asegurando que no haya roturas o desperfectos peligrosos para los usuarios._x000D_
Comprobar que los suelos de las torres y la cantonera de tobogán no presente roturas o desperfectos._x000D_
Verificar que la red de rombos está tensada y sin desfilamentos. Asegurar el estado óptimo de los pasitos de red grises._x000D_
Comprobar que no haya deformaciones en el polietileno. Asegurar que las agarraderas y las presas del panel trepa están en óptimas condiciones._x000D_
Asegurar que las barras de seguridad están todas y en su sitio._x000D_
Asegurar que la estabilidad estructural del juego sea la misma del primer día._x000D_
Verificar el estado de toda la tornillería y sus protecciones._x000D_
Verificar los tapones de los postes._x000D_
_x000D_
ANUALMENTE_x000D_
_x000D_
Verificar las soldaduras de todas las barras de seguridad o descenso._x000D_
Comprobar todas las cimentaciones._x000D_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</si>
  <si>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FACHADA FRONTAL (REEMPLAZA AL CÓDIGO : 106129)_x000D_
PERGOLA Y ESTRUCTURA PRINCIPAL TUBULAR (Cubierta frontal) HR ESTRUCTURAL 100MM X 100MM cal 2,5mm Y HR 100MM * 50MM._x000D_
FLANCHE Y ZOCALO Acero Inoxidable cal.20  _x000D_
PUERTA DE ACCESO AL MÓDULO En platinas Cold Rolled, varilla de 1/2 y perfil 100mm*40mm pintura electrostática_x000D_
CERRADURA DE SEGURIDAD CABINAS Estructura Ácero Inoxidable cal.20 satinada, con lámina intermedia de icopor:12,5 cm (PARA_x000D_
SONIDO), con marco interno de refuerzo soldado. PANEL DE PUBLICIDAD 4 En acero inoxidable cal. 18 con marco REJILLA DE VENTILACION Rejilla de Ventilación superior e inferior en dos caras_x000D_
PLANTA DE CUBIERTAS Canal Lámina galvanizada calibre 18, con su respectiva prueba de estanqueidad Pérgola Tubular (esquina de la cubierta)  Estructura principal en perfil HR 100mm* 100mm y 100mm *50mm, pintada en electrostatica Tubular (esquina de la cubierta) Estructura principal en perfil HR, pintada en electrostatica. Sosco Metalico en lámina galvanizada calibre18. Zocalo Acero Inoxidable cal 20 Teja ecowall y ecoroof  Estructura de UPVC y alma de PVC espumado tiene alta resistencia al impacto y  disminuyen la transmisión de calor y ruido._x000D_
- Flexibilidad._x000D_
- Durabilidad._x000D_
- Resistencia química._x000D_
- Resistencia a la corrosión._x000D_
- Resistencia al fuego._x000D_
- Aislamiento acústico y térmico._x000D_
- Resistencia al clima y rayos UV._x000D_
FACHADA LATERAL DERECHA E IZQUIERDA. Tubular Estructura en perfil HR estructural 100mmx50mm y HR 100MM *50MM._x000D_
Flanche y zocalo Acero Inoxidable cal 20 Lámina Lámina en acero inoxidable para forrar la cabina. Icopor interno para darle sonido acústico._x000D_
Cabinas Estructura Ácero Inoxidable satinada, con lámina intermedia de icopor:12,5 cm (para sonido), con marco interno de refuerzo soldado. _x000D_
PLANTA DEL MODULO. División interna camerinos Acero inoxidables lamina cal 20. División administraccion vidrio laminado 5mm+5mm con rejilla superior en aluminio. Espaldar de administraccion vidrio laminado 5mm+5mm en dos secciones (en caso de ruptura)_x000D_
Piso interno camerino y administraccion lamina fibrocemento espesor 1,7mm- vinisol alto trafico 3mm comercial _x000D_
Piso interno pasillo madera deck maciso WPC. _x000D_
Camerinos Paredes en acero Inoxidable cal 20_x000D_
Bajante 3" tuvo PVC forrada en acero inoxidable. (se utiliza PVC debido a que el ruido va ser menor que el de una bajandte en tuberia)_x000D_
Tuberia principal Estructura en perfil HR 100mm *100mm y 100mm*50mm cal. 2,5mm. _x000D_
Puertas (Para administraccion y camerino Marco en alumnio y vidrio 3mm laminado con pelicula Cabinas Estructura Ácero Inoxidable satinado, con lámina intermedia de icopor:12,5 cm (para sonido), con marco interno de refuerzo soldado.  _x000D_
Viga En acero IPE 160 y perlin en c 160*60, pintura ELECTROSTATICA Platina de Nivelación Acero Cold Rolled_x000D_
Dados CONCRETO A CARGO DEL CONTRATISTA. Varilla de 3/4" X.55 CARGO DEL CONTRATISTA _x000D_
Recebo compactado. Sub-base granular B-200 A CARGO DEL CONTRATISTA._x000D_
CIMENTACIÓN REQUERIDA: Los módulos se deben apoyar directamente sobre una placa de contra-piso con un espesor de  10 cm f'c =210 kg/cm2. La cual necesitara una estructura granular (recebo de 40 cm, así: 20 cm sub-base granular, 20 cm base granular) La placa se reforzará con malla electro soldada de 5 mm cada 15 cm en ambas direcciones y se ubicará en la mitad de su espesor_x000D_
INCLUYE: _x000D_
BANCAS TIPO GRADERIA SEGÚN DIMENSIONES EN PLANO FABRICADAS EN TUBERIA DE ACERO CR CON LISTONES EN WPC O MADERA PVC, PINTADO EN ELECTROSTATICA TEXTURIZADA, CON TORNILLERIA INOXIDABLE LAMPARAS TIPO LED RECTANGULARES HERMETICAS, INTERRUPTORES, TOMA CORRIENTE EN MURO INTERNO Y CANALETA, SE DEJARA EL CABLEADO INTERNO Y EL CONTRATANTE REALIZARA LA CONEXION PRINCIPAL. SUMINISTRO, INSTALACION, TRASPORTE, ACABADO Y LIMPIADO. MANUAL DE MANTENIMIENTO Y RECOMENDACIONES JUNTO CON SU CARTA DE GARANTIA GENERAL. TORNILLERIA GRADO 8 PARA TODA LA CABINA . PINTURA ELECTROSTATICA DEBE GARANTIZAR UN MICRAJE ENTRE 7 A 10 MICRAS COMO MINIMO._x000D_
_x000D_
NOTA&gt;_x000D_
1 ) EL CONTRATISTA DE OBRA CIVIL DEBERA HACER LA CIMENTACION YA QUE  GARANTIZARA LA ESTABILIDAD DE LA CABINA, EL VALOR DE LA CABINA NO INCLUYE LA CIMENTACION_x000D_
2) EL CONTRATISTA DE OBRA CIVIL DEBERA HACER LAS ACOMETIDAS DE PUNTOS DE AGUA, PUNTOS HIDRAHULICOS Y PUNTOS DE LUZ _x000D_
3) EL VALOR DEL BANNER PUBLICITARIO O RECUBRIMIENTO DE LA CABINA DEBERA SER COTIZADO INDEPENDIENTEMENTE Y SE PAGARA X M2 SEGÚN EL VALOR DETERMINADO POR LA OFICINA DE COSTOS Y ESTUDIOS ECONOMICOS DEL IDRD._x000D_
4) LAS AGUAS LLUVIAS QUE BAJAN DE CANALES DEL MODULO DEBERAN CONTAR CON CAJAS DE DESAGUE EXTERNAS._x000D_
5) EL ESCALON O PASO DE ACCESO A LA CABINA JUNTO CON LA RAMPA SE SUGIERE REALIZARLOS UNA VEZ CONSTRUIDO EL MODULO PARA GARANTIZAR LA ALTURA FINAL DE ACCESO AL MODULO Y DEBERAN REALIZARSE EN CONCRETO O ADOQUIN EN LA ETAPA FINAL.</t>
  </si>
  <si>
    <t>Devanados en Aluminio</t>
  </si>
  <si>
    <t>Dimensiones Generales Cabina. Largo 11,40m / Ancho 3,80m / Alto 3,70m (REEMPLAZA AL CÓDIGO.105826)_x000D_
FACHADA FRONTAL_x000D_
PERGOLA Y ESTRUCTURA PRINCIPAL TUBULAR (Cubierta frontal) HR ESTRUCTURAL 100 MM X 100 MM cal 2,5mm Y HR 100MM * 50MM._x000D_
FLANCHE Y ZOCALO Acero Inoxidable cal.20 PUERTA DE ACCESO AL MÓDULO En platinas Cold Rolled, varilla de 1/2 y perfil 100mm*40mm pintura electrostática_x000D_
CERRADURA DE SEGURIDAD CABINAS: Estructura Ácero Inoxidable cal.20 satinada, con lámina intermedia de icopor:12,5 cm (PARA SONIDO), con marco interno de refuerzo soldado. PANEL DE PUBLICIDAD 4 UNI: En acero inoxidable cal. 18 con marco_x000D_
REJILLA DE VENTILACIÓN: Rejilla de Ventilación superior e inferior en dos caras_x000D_
PLANTA DE CUBIERTAS_x000D_
Canal: Lámina galvanizada calibre 18, con su respectiva prueba de estanqueidad Pérgola Tubular (esquina de la cubierta): Estructura principal en perfil HR 100mm* 100mm y 100mm *50mm, pintada en electrostatica Tubular (esquina de la cubierta): Estructura principal en perfil HR, pintada en electrostatica_x000D_
Sosco: Metalico en lámina galvanizada calibre18. Zocalo: Acero Inoxidable cal 20_x000D_
Teja ecowall y ecoroof: Estructura de UPVC y alma de PVC espumado tiene alta resistencia al impacto y disminuyen la transmisión de calor y ruido.- Flexibilidad.- Durabilidad.- Resistencia química.- Resistencia a la corrosión.- Resistencia al fuego.- Aislamiento acústico y térmico.- Resistencia al clima y rayos UV. _x000D_
FACHADA LATERAL DERECHA E IZQUIERDA_x000D_
Tubular: Estructura en perfil HR estructural 100mmx50mm y HR 100MM *50MM. Flanche y zocalo: Acero Inoxidable cal 20_x000D_
Lámina en acero inoxidable para forrar la cabina. Icopor interno para darle sonido acústico._x000D_
Cabinas: Estructura acero Inoxidable satinada, con lámina intermedia de icopor:12,5 cm (para sonido), con marco interno de refuerzo soldado. _x000D_
PLANTA DEL MODULO_x000D_
División interna baños: Acero inoxidables lamina cal 20 Modulo hombres: cabina universal y lavamanos acero inoxidable cal 20, dos orinales y un cuarto de aseo con push de botón Modulo circulación: lavamanos multifuncional en acero inoxidable Modulo mujeres: dos cabinas universales, con su lavamanos en acero inoxidable con push de botón Espaldar de baños: Acero inoxidables lamina cal 20 Piso interno baños: lamina fibrocemento espesor 1,7mm- vinisol alto trafico 3mm comercial_x000D_
Piso interno circulación principal: madera deck maciso WPC. paredes: Paredes en acero Inoxidable cal 20_x000D_
Bajante 3": tuvo PVC forrada en acero inoxidable. (se utiliza PVC debido a que el ruido va ser menor que el de una bajandte en tuberia)_x000D_
Tuberia principal: Estructura en perfil HR 100mm *100mm y 100mm*50mm cal. 2,5mm. Cabinas: Estructura Ácero Inoxidable satinado, con lámina intermedia de icopor:12,5 cm (para sonido), con marco interno de refuerzo soldado.  _x000D_
GENERAL_x000D_
Viga: En acero IPE 160 y perlin en c 160*60, pintura ELECTROSTATICA Platina de Nivelación: Acero Cold Rolled Dados: CONCRETO A CARGO DEL CONSORCIO_x000D_
Varilla de 3/4" X.55: CARGO DEL CONSORCIO Recebo compactado. Sub-base granular B-200: CARGO DEL CONSORCIO _x000D_
Cimentación requerida los módulos se deben apoyar directamente sobre una placa de contra-piso con un espesor de 10 cm f'c =210 kg/cm2. el cual necesitara una estructura granular (recebo de 40 cm, así: 20 cm sub-base granular, 20 cm base granular)La placa se reforzará con malla electro soldada de 5 mm cada 15 cm en ambas direcciones y se ubicará en la mitad de su espesor. INCLUYE : -GRIFERIA METALICA TIPO PUSH RESISTENTE A LA CORROSIÓN, 3 SANITARIOS INOXIDABLES CON FLUXOMETRO DE ALTA Y PUSH METALICO, 2 ORINALES INOXIDABLES, 3 LAVAMANOS SENCILLOS INOXIDABLES, 1 LAVAMANOS MULTIFUNCINAL DE 3 PUESTOS INOXIDABLES SE DEBERAN DEJAR CONECTADOS A PUNTO DE COMETIDAS -REGISTROS DE 1'1/4, TUBERIA PVC GENERAL 1'1/4 DE ALTA PRESIÓN -LAMPARAS TIPO LED, INTERRUPTORES, TOMA CORRIENTE EN MURO INTERNO Y CANALETA, SE DEJARA EL CABLEADO INTERNO Y EL SUMINISTRO, INSTALACION, TRASPORTE, ACABADO Y LIMPIADO. -MANUAL DE MANTENIMIENTO Y RECOMENDACIONES JUNTO CON SU CARTA DE GARANTIA -TORNILLERIA GRADO 8 PARA TODA LA CABINA -PINTURA ELECTROSTATICA DEBE GARANTIZAR UN MICRAJE ENTRE 7 A 10 MICRAS COMO MINIMO</t>
  </si>
  <si>
    <t>Juego Tobogan Recto cap 3 niños de 2+ años    _x000D_
_x000D_
_x000D_
CARACTERISTICAS_x000D_
_x000D_
Capacidad: 3 niños por uso_x000D_
Edad sugerida: 2 años en adelante                                                                   _x000D_
Altura Crítica de Caída: 1,00 m_x000D_
Área de Seguridad: 22 m2_x000D_
Medidas por modulo (Largo, Ancho, Alto): 7.05 m x 1.35 m x 4.05 m_x000D_
Funciones lúdicas: Deslizarse, Encontrarse, Imaginar,_x000D_
_x000D_
MATERIALES_x000D_
_x000D_
1.Las superficies deslizantes “Kayak” son de polietileno rotomoldeado._x000D_
2. La tornillería es de acero inoxidable y está protegida por cápsulas anti vanda-lismo en poliamida.                                                                                              _x000D_
3. Los postes son   de   acero   galvanizado   lacado, de   125   mm   de   diámetro. El acabado con apariencia de granito en dos tonos de gris, presenta ligeros relieves y confiere una mejor resistencia a las ralladuras._x000D_
4. Los suelos «Durax» se elaboran con paneles de contrachapado de alta calidad, de 22 mm de espesor compuestos de láminas de abedul. La superficie se recubre de una película de resina de poliolefina termoplástica de relieve antides-lizante, y se rodean con un tubo de acero inoxidable de 40 mm de diámetro._x000D_
_x000D_
Mantenimiento_x000D_
Rutina visual de inspección para identificar riesgos debidos a acatos vandálicos o por condiciones específicas del clima._x000D_
 Asegurarse que todos los anclajes este fijos._x000D_
 Revisión funcional del juego para asegurarse que el equipo esté funcionando correctamente._x000D_
 Revisar todos los anclajes._x000D_
 Revisar la estabilidad del juego._x000D_
Inspeccionar los niveles de desgaste  en pisos, barras, cuerdas y cadenas._x000D_
 Revisar si faltan piezas o si hay piezas partidas._x000D_
Revisar todos los sistemas de anclajes._x000D_
 Limpiar a fondo._x000D_
Revisar la estructura de soporte._x000D_
 Revisar la condición de los paneles lacados. condition of the lacquered plates_x000D_
_x000D_
_x000D_
OBSERVACIONES_x000D_
_x000D_
Valor a todo costo, incluyendo suministro, transporte armado, mantenimiento basico por 5 años sin obra civil e instalación de los juegos en el lugar indicado (No cubre vandalismo)._x000D_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Las unidades deben contar con una placa que permita identificar el producto, con mínimo los siguientes datos: Nombre del fabricante, referencia o código serial, identificación de la norma que lo certifica, rango etario de uso (edad).</t>
  </si>
  <si>
    <t>CIRCUITO MOTRIZ  1-12 añosCap:51 niñosH=3,80     _x000D_
 _x000D_
CARACTERISTICAS_x000D_
_x000D_
Dimensiones 9.33 m x 9.61 m x 3.82 m _x000D_
Rango etarero de uso 1 a 12 años  _x000D_
Capacidad de niños 51 _x000D_
Altura de caida: 1.97 m, _x000D_
área aferente: 108 m2 _x000D_
_x000D_
_x000D_
_x000D_
MATERIALES_x000D_
La parte superior del marco está hecha de laminado y pino. Hecho de laminado, las paredes tienen pequeños paneles de ventana para que los niños puedan mirar. Las redes están hechas de cables de acero duraderos y recubiertos. Las juntas de acero inoxidable cruciforme mantienen los cruces firmemente en su lugar, protegiendo la tela contra el desgaste. Los escalones del puente de peldaños se distinguen claramente de la superficie de seguridad, lo que contribuye a la seguridad general._x000D_
Componentes metálicos_x000D_
_x000D_
Las piezas de metal están hechas de acero inoxidable, aluminio anodizado o pintado o acero galvanizado en caliente, y los componentes de acero son de chorro de arena, tratados con zinc epoxi y pintura en polvo o un recubrimiento de zinc electrodepositado y luego una capa de pintura en polvo. Los componentes de metal tienen excelentes propiedades resistentes a la intemperie y una apariencia acabada, también son reciclables._x000D_
Paneles laminados de alta presión (HPL)_x000D_
_x000D_
Utilizamos paneles de alta calidad resistentes y duraderos hechos de laminado de alta presión (HPL). El grosor de los paneles varía de acuerdo con su propósito. La regla básica:_x000D_
20 mm: suelos_x000D_
15 mm: paredes de escalada, muros de actividad, largueros de toboganes, pasamanos y techos_x000D_
10 mm: paneles de juego y paredes decorativas_x000D_
Cuerdas y redes_x000D_
_x000D_
Todas las cuerdas y redes que utilizamos son de acero reforzado. Las juntas cruciformes son de acero inoxidable. Los sujetadores de cuerda están hechos de plástico resistente, y los sujetadores de eslabones especialmente diseñados se usan en uniones expuestas a grandes cambios de ángulo_x000D_
Puños de escalada_x000D_
Los agarres de escalada se han fabricado con materiales de arenisca a presión y diseñados especialmente para roca. Son seguros en el uso y se sienten como materiales de piedra genuinos._x000D_
Tobogán de madera con superficie deslizante de acero inoxidable_x000D_
Estructura hecha de madera estratificada con capas múltiples. Laminilla en la parte superior de la viga arqueada hecha de laminado de alta presión, protegiendo el lado superior del desgaste y, al mismo tiempo, siendo cómodo de usar. La superficie deslizante de acero inoxidable de 2 mm de grosor permanece limpia en perfecto estado durante años, tiene un bajo nivel de ruido y una larga vida útil cuando se lo mantiene debidamente._x000D_
Tobogán laminado de alta presión con superficie deslizante de acero inoxidable_x000D_
_x000D_
El tobogán laminado de alta presión requiere menos mantenimiento que un tobogán de madera, es comparable a un tobogán totalmente de acero. La superficie deslizante de acero inoxidable de 2 mm de grosor permanece limpia en perfecto estado durante años, tiene un bajo nivel de ruido y una larga vida útil cuando se lo mantiene debidamente._x000D_
Túneles y toboganes de tubo_x000D_
_x000D_
Los túneles y los portaobjetos de tubo están hechos de plástico para uso en exteriores con alta temperatura y tolerancia a la intemperie y resistencia al impacto._x000D_
Sujetadores_x000D_
_x000D_
Los sujetadores están hechos de acero inoxidable o acero recubierto de zinc hotdip. Los tornillos de acero inoxidable de Ø8 mm, que llevan el nombre de nuestro ingeniero de instalación Aippa, están diseñados específicamente para facilitar la instalación. No se deslizan en uso. Además, la forma del tornillo ha sido diseñada para reducir el agrietamiento de la madera._x000D_
Componentes de juntura de caucho adheridos_x000D_
_x000D_
Para una parte de su gama de productos, utiliza componentes fabricados con fragmentos de caucho adheridos, que consisten en gránulos de caucho reciclado pegados con adhesivo de poliuretano resistente a la intemperie. Algunos de estos componentes utilizan una combinación de caucho triturado y caucho natural (EPDM)._x000D_
Rótulas de productos metálicos_x000D_
_x000D_
Las rótulas y las sujeciones del marco están hechas de plástico de poliamida reforzado con fibra de vidrio para uso en exteriores. Tienen alta temperatura y tolerancia a la intemperie y resistencia al impacto._x000D_
Accesorios_x000D_
_x000D_
GARANTIA _x000D_
25 años: contra fallas debidas a defectos de materiales o producción en componentes estructurales de acero y componentes de acero inoxidable (por ejemplo, deslizadores). • 20 años: contra fallas debidas a defectos de materiales o producción en componentes de HPL y paneles de HDPE. • 15 años: contra fallas debidas a pudrición severa en postes de madera blanda de ingeniería estructural o madera dura modificada, y contra fallas debidas a defectos de producción en acero estructural para componentes de juego altamente dinámicos • 10 años: contra fallas debidas a defectos de fabricación o materiales en maderas blandas de ingeniería no estructural y en todas las partes de acero y metal galvanizado y otras partes no pintadas; contra el fracaso debido a la pudrición severa en Robinia. • 5 años: contra fallas debidas a defectos de materiales o producción en resortes, partes metálicas pintadas (que constituyen corrosión significativa), construcciones de plástico y redes. •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</si>
  <si>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ROTACION  4 USUARIOS_x000D_
_x000D_
CARACTERISTICAS_x000D_
Capacidad: 4 niños_x000D_
Edad sugerida: 6 +                                                                   _x000D_
Altura Crítica de Caída: 2.35 m_x000D_
Área de Seguridad: 6.70_x000D_
Medidas por modulo (Diametro de 3.040 m_x000D_
Funciones lúdicas: girar_x000D_
_x000D_
MATERIALES_x000D_
Componentes metálicos_x000D_
Las piezas de metal están hechas de acero inoxidable, aluminio anodizado o pintado o acero galvanizado en caliente, y los componentes de acero son de chorro de arena, tratados con zinc epoxi y pintura en polvo o un recubrimiento de zinc electrodepositado y luego una capa de pintura en polvo. Los componentes de metal tienen excelentes propiedades resistentes a la intemperie y una apariencia acabada, también son reciclables._x000D_
_x000D_
Cuerdas y redes_x000D_
Todas las cuerdas y redes que utilizamos son de acero reforzado. Las juntas cruciformes son de acero inoxidable. Los sujetadores de cuerda están hechos de plástico resistente, y los sujetadores de eslabones especialmente diseñados se usan en uniones expuestas a grandes cambios de ángulo._x000D_
_x000D_
Cadenas de oscilación_x000D_
Todas nuestras cadenas de columpios están hechas de acero inoxidable de 6 mm de diámetro, lo que garantiza una protección duradera contra la corrosión, incluso en condiciones exigentes._x000D_
_x000D_
GARANTIA _x000D_
25 años: contra fallas debidas a defectos de materiales o producción en componentes estructurales de acero y componentes de acero inoxidable (por ejemplo, deslizadores). • 20 años: contra fallas debidas a defectos de materiales o producción en componentes de HPL y paneles de HDPE. • 15 años: contra fallas debidas a pudrición severa en postes de madera blanda de ingeniería estructural o madera dura modificada, y contra fallas debidas a defectos de producción en acero estructural para componentes de juego altamente dinámicos • 10 años: contra fallas debidas a defectos de fabricación o materiales en maderas blandas de ingeniería no estructural y en todas las partes de acero y metal galvanizado y otras partes no pintadas; contra el fracaso debido a la pudrición severa en Robinia. • 5 años: contra fallas debidas a defectos de materiales o producción en resortes, partes metálicas pintadas (que constituyen corrosión significativa), construcciones de plástico y redes. •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t>
  </si>
  <si>
    <t>JUEGO COLUMPIO MULTIPLE 9 U_x000D_
_x000D_
CARACTERISTICAS_x000D_
Capacidad:   niños_x000D_
Edad sugerida: 2+12 años                                                                   _x000D_
Altura Crítica de Caída: 1.55 m_x000D_
Área de Seguridad: 8.90 m x 8 m_x000D_
Medidas por modulo (Largo, Ancho, Alto):  9.40  m x 2.50 m _x000D_
Funciones lúdicas:  columpiarse_x000D_
_x000D_
MATERIALES_x000D_
_x000D_
Postes: Los postes, de 125 mm de diámetro, son de acero galvanizado lacado garantizando la_x000D_
longevidad y la robustez de los juegos. Los cabezales son de poliamida inyectada. Las vigas horizontales son de acero galvanizado no pintado, de 88,9 mm de_x000D_
diámetro._x000D_
Piezas metálicas: Las cadenas son de acero inoxidable._x000D_
Tornillería: En acero inoxidable está protegida por cápsulas anti vandalismo en_x000D_
poliamida._x000D_
Sistemas mobiles:El sistema de rotación en inox está compuesto por rodamientos. Las anillas de deslizamiento en PVC permiten limitar el desgaste de las piezas metálicas causado por el balanceo y el paso del tiempo, y prolongan la duración devida útil de los productos.                                                                                                                                                                                                                                                                                                 La cesta: está fabricada en una pieza de polietileno rotomoldeado. El armazón es de acero inoxidable recubierto por topes de protección y está suspendido por cadenas revestidas con polietileno                                                                                                                                                                                                                                                                                                El asiento cuna para bebés: está construido en poliuretano, el cual garantiza la_x000D_
comodidad.                                                                                                                                                                                                                    Los asientos del columpio son de caucho reforzado con alvéolos amortiguadores._x000D_
_x000D_
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Verificar condiciones de cimentación, según ficha técnica y condiciones del terreno). Para mayor información ver ficha técnica, manual de mantenimiento y de instalación del fabricante. Incluye suministro, transporte e instalación sin la obra civil._x000D_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MENSUAL_x000D_
Rutina visual de inspección para identificar riesgos debido a actos vandálicos o por condiciones especifica del clima._x000D_
Asegurarse que todos los anclajes estén fijos_x000D_
Revisar si faltan piezas o si hay piezas partidas_x000D_
Revisar si las tapas de seguridad están en su puesto_x000D_
CADA TRES MESES_x000D_
Revisión funcional del juego para asegurarse que el equipo este funcionado correctamente._x000D_
Revisar todos los anclajes._x000D_
Revisar la estabilidad del juego._x000D_
Inspeccionar los niveles de desgaste en grilletes, barras, cuerdas y cadenas._x000D_
CADA AÑO_x000D_
Revisar todos los sistemas de anclajes._x000D_
Limpiar a fondo_x000D_
Revisar la estructura de soporte_x000D_
Revisar que los postes estén en buenas condiciones_x000D_
Revisar las uniones de las sillas_x000D_
Revisar que haya corrosión en las cadenas y conexiones_x000D_
Revisar niveles de desgaste en todo el juego_x000D_
_x000D_
_x000D_
OBSERVACIONES_x000D_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</si>
  <si>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CERTIFICACION RETIE RETILAP PARQUE DE LOS NIÑOS_x000D_
REGLAMENTO A APLICAR: RETIE y RETILAP_x000D_
TIPO DE DISEÑO QUE APLICA: DISEÑO DETALLADO_x000D_
PROCESO A INSPECCIONAR: TRANSFORMACION, DISTRIBUCION, ALUMBRADO EXTERIOR O PUBLICO._x000D_
_x000D_
La inspección incluye la revisión de las instalaciones eléctricas de la red de media tensión, la cual está conformada por 1 S/E (subestación) tipo poste, con una capacidad de transformación de 225 kVA, el circuito de baja tensión está conformado desde los bornes del transformador, acometida, caja de medida, circuito alimentador y tablero de distribución de salida de ramales de uso final para iluminación exterior, con una longitud de 1000 metros y un total de 70 luminarias. Aplicar la revisión de los niveles de iluminación tipo exterior de alumbrado público el cual tiene una longitud de 1000 metros con un total de 70 luminarias tipo led. _x000D_
_x000D_
Para la realización de la inspección se tendrán en cuenta los siguientes reglamentos, normas y documentos de referencia: Reglamento técnico de instalaciones eléctricas. Reglamento técnico de iluminación y alumbrado público. Código eléctrico colombiano. Diseño y construcción del sistema de protección contra descargas atmosféricas. Otras normas aplicables_x000D_
Días programados para la inspección en campo: 2</t>
  </si>
  <si>
    <t>2021: Escala Salarial Profesional Categoría 4 $6'064.817 + Carga Prestacional Profesionales de Obra 52.19% = $9'230.045. 2022 IPC: 5,62</t>
  </si>
  <si>
    <t>puerta p-17 (6.60x3.20). marco en madera con alas moviles con estructura en aluminio y forro en mdf melaminico blanco con relleno en poliuretano expandido con membrana elastomera, fibra mineral y sello semihermético. incluye rieles y cerradura de seguridad. 7 cuerpos corredizos Suminist+Insdtalac)</t>
  </si>
  <si>
    <t>PUERTA P-00 (3.00x3.60). MARCO EN LAMINA CR CAL 18 + ALA EN PERSIANA LAMINA CR CAL 18. INCLUYE PINTURA ANTICORROSIVA + ACABADO EN POLIURETANO NEGRO,  CUERPOS BATIENTES 90º</t>
  </si>
  <si>
    <t>s. e i. puerta p-34 (9.20x4.00). division plegable con alas moviles con estructura en aluminio y forro en mdf melaminico blanco con relleno en poliuretano expandido con membrana elastomera, fibra mineral y sello semihermético. incluye rieles y cerradura de seguridad. 10 cuerpos corredizos (Sumin+Instalac)</t>
  </si>
  <si>
    <t>Ancho 508 mm, Alto espaldar: 910 mm. Espaldar y asiento moldeados en poliuretano inyectado en frío, sistema de tapizado removible sin grapas ni pegantes, con tela o vinilo, brazos en poliuretano, con tapa para los chazos de anclaje al piso.</t>
  </si>
  <si>
    <t>cielo falso stretch metal aluzinc hd10 de hunter douglas o equivalente  MODULOS DE 1,22 X0.61 (Suministro e instalación)_x000D_
_x000D_
Material: Malla expandida en Aluzinc de 12.2 mm_x000D_
Dimensión: 610 mm x 1220 mm_x000D_
Tipo de Borde : Recto_x000D_
Color; 60 colores estándar (Especiales a pedido)_x000D_
Pintura: Poliester horneable_x000D_
Suspensión: Estructura a la vista_x000D_
Longitud: Perfil principal de autoensamble Owa Eco 15/16" de 3.66 m._x000D_
                Prefil Secundario de 0.61 m y 1.22 m_x000D_
                Ángulo perimetral de 3.05 ml._x000D_
_x000D_
CENTRO DEPORTIVO, RECREATIVO Y CULTURAL -  CDRC_x000D_
REMITASE A CONTRATO DE CONSULTORÍA RESPECTIVO._x000D_
Especificaciones Técnicas Tomo 1 y 2</t>
  </si>
  <si>
    <t>CIELO FALSO PERGOLA EXTERIOR EN PANELES DE ALUMINIO PERFORADO CON PINTURA POLIESTER REF. MINIWAVE DE HUNTER DOUGLAS O EQUIVALENTE. INCLUYE PERFILERIA PORTAPANEL, CUELGAS, REMATES LATERALES Y PERFORACIONES PARA ELEMENTOS INCRUSTADOS EN EL CIELO.</t>
  </si>
  <si>
    <t>s. e i. cielo falso aluminio miniwave microperforado con pintura poliester de hunter douglas o equivalente (Suministro e instalación).</t>
  </si>
  <si>
    <t>s. e i. cielo falso aluzinc baffle 100 + relleno fibra vidrio con pintura duranar de hunter douglas o equivalente</t>
  </si>
  <si>
    <t>s. e i. cielo falso panel absorbente tipo panel perforado. Inclyye fibra de vidrio y estructura de soporte</t>
  </si>
  <si>
    <t>fibra de vidrio black theater 2" o equivalente</t>
  </si>
  <si>
    <t>s. e i. teja sanduche en aluzinc cal 26 + poliuretano 525c de hunter douglas o equivalente 	bandeja lisa (Suministro e instalación) HUNTER DOUGLAS</t>
  </si>
  <si>
    <t>suministro puerta p-01 (3.00x2.75). marco en lamina cr cal 18 + ala en persiana lamina cr cal 18. incluye pintura electrostática negra, manija en tubular de acero inoxidable 1", tope de piso media luna y cerradura. cuerpos batientes 180º</t>
  </si>
  <si>
    <t>Cable monopolar con conductor de cobre suave aislado con Poliolefina Termoplástica (PE), libre_x000D_
de halógeno (HF - Halogen Free), retardante a la llama (FR - Flame Retardant), de baja emisión de humos (LS - Low Smoke) opacos, densos, tóxicos, corrosivos.</t>
  </si>
  <si>
    <t>CENTRO DEPORTIVO, RECREATIVO Y CULTURAL -  CDRC_x000D_
REMITASE A CONTRATO DE CONSULTORÍA RESPECTIVO._x000D_
Especificaciones Técnicas Tomo 1 y 2</t>
  </si>
  <si>
    <t>s. e i. puerta reja p-02 (7.40x3.60). cuerpos pivotantes en marco tubular pts 2"x3" y elementos verticales en platina 2"x1/2". incluye pintura electrostática negra, manija en tubular de acero inoxidable 1" y cerradura de seguridad. cuerpos batientes (Sum+Inst)</t>
  </si>
  <si>
    <t>suministro puerta p-04 (1.50x2.75). marco en lamina cr cal 18 + ala en persiana lamina cr cal 18. incluye pintura electrostática negra, manija en tubular de acero inoxidable 1", tope de piso media luna y cerradura. cuerpos batientes 90º</t>
  </si>
  <si>
    <t>suministro puerta p-05 (1.20x3.00). marco en lamina cr cal 18 + ala entamborada en lamina cr cal 18 con relleno en poliuretano expandido con membrana elastomera, fibra mineral y sello semihermético - acustica. incluye pintura electrostática negra, manija en tubular de acero inoxidable 1", tope de piso media luna y cerradura. cuerpos batientes 90º</t>
  </si>
  <si>
    <t>suministro puerta p-06 (0.70x2.35). marco en lamina cr cal 18 + ala en persiana lamina cr cal 18. incluye pintura electrostática negra, manija en tubular de acero inoxidable 1", tope de piso media luna y cerradura. cuerpos batientes 90º 	(</t>
  </si>
  <si>
    <t>suministro puerta p-07 (1.00x2.35). ala entamborada corrediza en lamina cr cal 20 con relleno en poliuretano expandido. incluye riel superior, rodachinas, pintura anticorrosiva + acabado en poliuretano negro, manija en tubular de acero inoxidable 1" y cerradura. cuerpos corredizos</t>
  </si>
  <si>
    <t>Puerta p-09 (2.40x3.60). marco en lamina + ala entamborada en lamina con perparacion de superficie decapado, desengrasado y fosfatado 1 mm. con relleno en lana mineral de roca ignifuga - cortafuego. incluye acabado en base epoxipoliamida + acabado en esmalete de poliuretano, manija en tubular de acero inoxidable 1", mecanismo de retorno, barra antipanico y cerradura. cuerpos batientes 90º. resistencia al fuego 4 horas (Sum+Inst)</t>
  </si>
  <si>
    <t>suministro puerta p-11 (1.00x2.40). marco en lamina cr cal 18 + ala entamborada en lamina cr cal 20 con relleno en poliuretano expandido y persiana inferior. incluye pintura electrostática negra, manija en tubular de acero inoxidable 1", tope de piso media luna y cerradura. cuerpos batientes 90º .</t>
  </si>
  <si>
    <t>JUNTA DE DILATACION FLEXIBLE 300 PSI L=0,5 1/2" BRIDA INOX.</t>
  </si>
  <si>
    <t>JUNTA DE DILATACION FLEXIBLE 300 PSI L=0,5 1" BRIDA INOX</t>
  </si>
  <si>
    <t>JUNTA DE DILATACION FLEXIBLE 300 PSI L=0,5 3" BRIDA INOX</t>
  </si>
  <si>
    <t>suministro puerta p-12 (1.00x2.75). marco en lamina cr cal 18 + ala en persiana lamina cr cal 18. incluye pintura electrostática negra, manija en tubular de acero inoxidable 1", tope de piso media luna y cerradura. cuerpos batientes 90º</t>
  </si>
  <si>
    <t>suministro puerta p-13 (1.25x2.35). marco en lamina cr cal 18 + ala en persiana lamina cr cal 18. incluye pintura electrostática negra, manija en tubular de acero inoxidable 1", tope de piso media luna y cerradura. cuerpos batientes 90º</t>
  </si>
  <si>
    <t>s. e i. puerta p-15 (2.90x3.60). marco en lamina + ala entamborada en lamina con perparacion de superficie decapado, desengrasado y fosfatado 1 mm. con relleno en lana mineral de roca ignifuga - cortafuego. incluye acabado en base epoxipoliamida + acabado en esmalete de poliuretano, manija en tubular de acero inoxidable 1", mecanismo de retorno, barra antipanico y cerradura. cuerpos batientes 90º. resistencia al fuego 4 horas (sum+Inst)</t>
  </si>
  <si>
    <t>suministro puerta p-21 (1.00x2.40). marco en lamina cr cal 14 + ala entamborada en lamina cr cal 14 con relleno en poliuretano expandido con membrana elastomera, fibra mineral y sello semihermético - acustica. incluye pintura electrostática negra, manija en tubular de acero inoxidable 1", mecanismo de retorno, barra antipanico, tope de piso media luna y cerradura. cuerpos batientes 90º</t>
  </si>
  <si>
    <t>s. e i. puerta p-22 (1.80x3.10). marco en lamina + ala entamborada en lamina con perparacion de superficie decapado, desengrasado y fosfatado 1 mm. con relleno en lana mineral de roca ignifuga - cortafuego. incluye acabado en base epoxipoliamida + acabado en esmalete de poliuretano, manija en tubular de acero inoxidable 1", mecanismo de retorno, barra antipanico y cerradura. cuerpos batientes 90º. resistencia al fuego 4 horas   (sum+ Inst)</t>
  </si>
  <si>
    <t>CAÑUELA POLIURETANO e=1" RECUBRIMIENTO CON PAPEL KRAFT 1"</t>
  </si>
  <si>
    <t>CAÑUELA POLIURETANO e=1" RECUBRIMIENTO CON PAPEL KRAFT 1 1/4"</t>
  </si>
  <si>
    <t>prefabricado en l para graderia cine - huella a: 1.10 m. - e: 0.10 m. - contrahuella a: 0.15 m. - h: 0.40 m. incluye acero de refuerzo</t>
  </si>
  <si>
    <t>CAÑUELA POLIURETANO e=1" RECUBRIMIENTO CON PAPEL KRAFT 1 1/2"</t>
  </si>
  <si>
    <t>CAÑUELA POLIURETANO e=1" RECUBRIMIENTO CON PAPEL KRAFT 2"</t>
  </si>
  <si>
    <t>PREFABRICADO TIPO 1 EN L PARA GRADERIA GENERAL - HUELLA A: 1.05 M. - E: 0.10 M. - L: 5.16 M. - CONTRAHUELLA A: 0.15 M. - H: 0.54 M. INCLUYE ACERO DE REFUERZO</t>
  </si>
  <si>
    <t>prefabricado tipo 1 en l para graderia general - huella a: 1.05 m. - e: 0.10 m. - L: 6.10 m. - contrahuella a: 0.15 m. - h: 0.54 m. incluye acero de refuerzo</t>
  </si>
  <si>
    <t>Formaleta columna rectangular fenolico (incl mordazas y cuñas) - alquiler</t>
  </si>
  <si>
    <t>PREFABRICADO TIPO 2 EN ESCALERA PARA GRADERIA GENERAL - HUELLAS A: 0.30 M. - E: 0.10 M. - L: 1.40 M. ALTURA TOTAL H: 0.36 M. INCLUYE ACERO DE REFUERZO</t>
  </si>
  <si>
    <t>prefabricado tipo 2 en escalera para graderia general - huellas a: 0.30 m. - e: 0.10 m. - l: 1.57 m. altura total h: 0.36 m. incluye acero de refuerzo</t>
  </si>
  <si>
    <t>prefabricado tipo 3 en l para graderia general - huella a: 1.05 m. - e: 0.10 m. - contrahuella a: 0.15 m. - h: 0.64 m. l: 5.16 m. + loseta superior con llave a: 0.70 m. - e: 0.10 m. incluye acero de refuerzo</t>
  </si>
  <si>
    <t>prefabricado tipo 3 en l para graderia general - huella a: 1.05 m. - e: 0.10 m. - contrahuella a: 0.15 m. - h: 0.64 m. l: 6.10 m. + loseta superior con llave a: 0.70 m. - e: 0.10 m. incluye acero de refuerzo</t>
  </si>
  <si>
    <t>s. e i. puerta p-23 (8.55x6.85). division plegable en lamina cr cal 18 + ala entamborada corrediza en lamina cr cal 18 con relleno en aislante acustico de alto grado tipo lana mineral. incluye riel superior, rodachinas, pintura anticorrosiva + acabado en poliuretano negro, manija en tubular de acero inoxidable 1" y cerradura. cuerpos corredizos (sum+Inst)</t>
  </si>
  <si>
    <t>suministro puerta p-25 (0.85x2.35). marco en lamina cr cal 18 + ala entamborada en lamina cr cal 20 con relleno en poliuretano expandido y persiana inferior. incluye pintura electrostática negra, manija en tubular de acero inoxidable 1", tope de piso media luna y cerradura. cuerpos batientes 90º</t>
  </si>
  <si>
    <t>suministro puerta p-26 (1.20x2.35). marco en lamina cr cal 18 + ala en persiana lamina cr cal 18. incluye pintura electrostática negra, manija en tubular de acero inoxidable 1", tope de piso media luna, falleba de pie y cerradura. cuerpos batientes 90º</t>
  </si>
  <si>
    <t>suministro puerta p-27 (1.00x2.35). marco en lamina cr cal 18 + ala en persiana lamina cr cal 18. incluye pintura electrostática negra, manija en tubular de acero inoxidable 1", tope de piso media luna, falleba de pie y cerradura. cuerpos batientes 90º</t>
  </si>
  <si>
    <t>s. e i. puerta reja p-28 (17.95x3.30). cuerpos pivotantes en marco tubular pts 2"x3" y elementos verticales en platina 2"x1/2". incluye pintura electrostática negra y cerradura de seguridad. cuerpos fijos y batientes  (Sum+inst)</t>
  </si>
  <si>
    <t>suministro puerta p-29 (0.80x2.35). marco en lamina cr cal 18 + ala entamborada en lamina cr cal 20 con relleno en poliuretano expandido y persiana inferior. incluye pintura electrostática negra, manija en tubular de acero inoxidable 1", tope de piso media luna y cerradura. cuerpos batientes 90º</t>
  </si>
  <si>
    <t>suministro puerta p-30 (0.75x2.35). marco en lamina cr cal 18 + ala entamborada en lamina cr cal 20 con relleno en poliuretano expandido y persiana inferior. incluye pintura electrostática negra, manija en tubular de acero inoxidable 1", mecanismo de retorno, barra antipanico y cerradura. cuerpos batientes 90º</t>
  </si>
  <si>
    <t>suministro puerta p-33 (2.80x2.75). marco en lamina cr cal 18 + ala en persiana lamina cr cal 18. incluye pintura electrostática negra, pivote balineras, manija en tubular de acero inoxidable 1", tope de piso media luna y cerradura. cuerpos pivotados 90º</t>
  </si>
  <si>
    <t>suministro puerta p-37 (3.95x2.75). marco en lamina cr cal 18 + ala en persiana lamina cr cal 18. incluye pintura electrostática negra, pivote balineras, manija en tubular de acero inoxidable 1", mecanismo de retorno, barra antipanico, tope de piso media luna y cerradura. cuerpos en acordeon.</t>
  </si>
  <si>
    <t>s. e i. puerta reja p-39 (17.15x3.30). cuerpos pivotantes en marco tubular pts 2"x3" y elementos verticales en platina 2"x1/2". incluye pintura electrostática negra, manija en tubular de acero inoxidable 1" y cerradura de seguridad. cuerpos fijos y batientes (sum+Insta)</t>
  </si>
  <si>
    <t>s. e i. puerta reja p-40 (27.54x3.30). cuerpos pivotantes en marco tubular pts 2"x3" y elementos verticales en platina 2"x1/2". incluye pintura electrostática negra, manija en tubular de acero inoxidable 1" y cerradura de seguridad. cuerpos fijos y batientes (Sum+Inst)</t>
  </si>
  <si>
    <t>PUERTA ENROLLABLE P-41 (3.70x3.30). CORTINA ENROLLABLE EN FLEJES MICROPERFORADOS CAL 22 + TAPAROLLOS EN ACERO GALVANIZADO CAL 24 Y PLACA DE SOPORTE EN ACERO 1/4". INCLUYE PINTURA ANTICORROSIVA + ACABADO EN POLIURETANO NEGRO . CUERPO ENROLLABLE.	_x000D_
_x000D_
EL COSTO INCLUYE SUMINISTRO DE LA PUERTA.</t>
  </si>
  <si>
    <t>PUERTA REJA P-42 (27.45x3.30). MARCOS EN TUBULAR PTS 2"x3" + MALLA ESLABONADA TEJIDA EN ALAMBRE GALVANIZADO. INCLUYE PINTURA ANTICORROSIVA + ACABADO EN POLIURETANO NEGRO,</t>
  </si>
  <si>
    <t>PUERTA REJA P-43 (2.45x3.30). MARCOS EN TUBULAR PTS 2"x3" + MALLA ESLABONADA TEJIDA EN ALAMBRE GALVANIZADO. INCLUYE PINTURA ANTICORROSIVA + ACABADO EN POLIURETANO NEGRO. CUERPOS FIJOS.</t>
  </si>
  <si>
    <t>suministro puerta p-45 (1.50x2.40). marco en lamina cr cal 18 + ala en persiana lamina cr cal 18. incluye pintura electrostática negra, manija en tubular de acero inoxidable 1", falleba de pie, tope de piso media luna y cerradura. cuerpos batientes 90º</t>
  </si>
  <si>
    <t>s. e i. muro cortina v-a1 (36.33x11.30). perfileria en acero 120x60x3 mm. vertical y 60x50x2 mm. horizontal sistema viss basic 60 de jansen o equivalente. cristal laminado templado 6+8 mm. - 14.38 mm. incoloro según detalles y especificaciones de planos. celosias en aluminio anodizado negro mate y cuerpos batientes en sistema de perfileria jansen economy 50 o equivalente con manijas, mecanismo de retorno y cerradura. cuerpos fijos y batientes (Sum+Inst)</t>
  </si>
  <si>
    <t>s. e i. muro cortina v-a2 (36.33x11.30).  perfileria en acero 120x60x3 mm. vertical y 60x50x2 mm. horizontal sistema viss basic 60 de jansen o equivalente. cristal laminado templado 6+8 mm. - 14.38 mm. incoloro según detalles y especificaciones de planos. celosias en aluminio anodizado negro mate y zonas acusticas vidrio con camara exterior estructural e interior 4+4 + polivinil butiral. cuerpos fijos (Sum+Inst)</t>
  </si>
  <si>
    <t>s. e i. muro cortina v-a3 (19.61x7.05). perfileria en acero 120x60x3 mm. vertical y 60x50x2 mm. horizontal sistema viss basic 60 de jansen o equivalente. cristal laminado templado 6+8 mm. - 14.38 mm. incoloro según detalles y especificaciones de planos. celosias en aluminio anodizado negro mate. cuerpos fijos (Sum+Inst)</t>
  </si>
  <si>
    <t>s. e i. muro cortina v-a4 (19.61x7.05). perfileria en acero 120x60x3 mm. vertical y 60x50x2 mm. horizontal sistema viss basic 60 de jansen o equivalente.  templado 6+6 mm. - sentry glass plus 0.89 mm. (sgp resistencia estructural) o equivalente segun detalles y especificaciones de planos. celosias en aluminio anodizado negro mate y cuerpos batientes en sistema de perfileria jansen economy 50 o equivalente con manijas, mecanismo de retorno y cerradura. cuerpos fijos y batientes 	(sum+Inst)</t>
  </si>
  <si>
    <t>s. e i. muro cortina v-b1 (36.33x7.05). perfileria en acero 160x65x3.4 mm. vertical y 60x50x2 mm. horizontal sistema viss basic 60 de jansen o equivalente. cristal laminado templado 6+8 mm. - 14.38 mm. incoloro según detalles y especificaciones de planos. cuerpos fijos (Sum+Inst)</t>
  </si>
  <si>
    <t>s. e i. muro cortina v-b2 (36.33x7.05). perfileria en acero 120x60x3 mm. vertical y 60x50x2 mm. horizontal sistema viss basic 60 de jansen o equivalente. cristal laminado templado 6+8 mm. - 14.38 mm. incoloro según detalles y especificaciones de planos. cuerpos fijos (Sum+Inst)</t>
  </si>
  <si>
    <t>s. e i. muro cortina v-b3 (36.33x11.30). perfileria en acero 120x60x3 mm. vertical y 60x50x2 mm. horizontal sistema viss basic 60 de jansen o equivalente. cristal laminado templado 6+8 mm. - 14.38 mm. incoloro según detalles y especificaciones de planos. celosias en aluminio anodizado negro mate. cuerpos fijos (sum+Inst)</t>
  </si>
  <si>
    <t>s. e i. muro cortina v-b4 (36.33x11.30). perfileria en acero 200x70x6 mm. vertical y 60x50x2 mm. horizontal sistema viss basic 60 de jansen o equivalente. cristal laminado templado 6+8 mm. - 14.38 mm. incoloro según detalles y especificaciones de planos. celosias en aluminio anodizado negro mate y cuerpos batientes en sistema de perfileria jansen economy 50 o equivalente con manijas, mecanismo de retorno y cerradura. cuerpos fijos y batientes  (sum+Inst)</t>
  </si>
  <si>
    <t>s. e i. muro cortina v-b5 (67.61x7.05). perfileria en acero 165x65x3.4 mm. vertical y 60x50x2 mm. horizontal sistema viss basic 60 de jansen o equivalente. cristal laminado templado 6+8 mm. - 14.38 mm. incoloro según detalles y especificaciones de planos. celosias en aluminio anodizado negro mate y cuerpos batientes en sistema de perfileria jansen economy 50 o equivalente con manijas, mecanismo de retorno y cerradura. cuerpos fijos y batientes 	(Sum+Inst)</t>
  </si>
  <si>
    <t>s. e i. muro cortina v-b6 (67.61x7.05). perfileria en acero 165x65x3.4 mm. vertical y 60x50x2 mm. horizontal sistema viss basic 60 de jansen o equivalente. cristal laminado templado 6+6 mm. - sentry glass plus 0.89 mm. (sgp resistencia estructural) o equivalente según detalles y especificaciones de planos. cuerpos fijos (sum+Inst)</t>
  </si>
  <si>
    <t>s. e i. muro cortina v-c1 (36.33x11.30). perfileria en acero 260x90x5.5 mm. vertical y 60x50x2 mm. horizontal sistema viss basic 60 de jansen o equivalente. cristal laminado templado 6+8 mm. - 14.38 mm. incoloro según detalles y especificaciones de planos. celosias en aluminio anodizado negro mate y cuerpos batientes en sistema de perfileria jansen economy 50 o equivalente con manijas, mecanismo de retorno y cerradura. cuerpos fijos (sum+Inst)</t>
  </si>
  <si>
    <t>s. e i. muro cortina v-c2 (36.33x7.05). perfileria en acero 160x65x3.4 mm. vertical y 60x50x2 mm. horizontal sistema viss basic 60 de jansen o equivalente. cristal laminado templado 6+8 mm. - 14.38 mm. incoloro según detalles y especificaciones de planos. cuerpos fijos (sum+Inst)</t>
  </si>
  <si>
    <t>s. e i. muro cortina v-c3 (86.37x7.05). perfileria en acero 160x65x3.4 mm. vertical y 60x50x2 mm. horizontal sistema viss basic 60 de jansen o equivalente. cristal laminado templado 6+8 mm. - 14.38 mm. incoloro según detalles y especificaciones de planos. cuerpos fijos (Sum+Inst)</t>
  </si>
  <si>
    <t>muro cortina v-c4 (86.37x7.05). perfileria en acero 120x60x3 mm. vertical y 60x50x2 mm. horizontal sistema viss basic 60 de jansen o equivalente. cristal laminado templado 6+6 mm. - sentry glass plus 0.89 mm. (sgp resistencia estructural) o equivalente según detalles y especificaciones de planos. cuerpos fijos</t>
  </si>
  <si>
    <t>MURO CORTINA V-C3 (86.37x7.05). PERFILERIA EN ACERO 120x60x3 MM. VERTICAL Y 60x50x2 MM. HORIZONTAL SISTEMA VISS BASIC 60 DE JANSEN O EQUIVALENTE. CRISTAL LAMINADO TEMPLADO 6+6 MM. - SENTRY GLASS PLUS 0.89 MM. (SGP RESISTENCIA ESTRUCTURAL) O EQUIVALENTE SEGÚN DETALLES Y ESPECIFICACIONES DE PLANOS. CUERPOS FIJOS</t>
  </si>
  <si>
    <t>ventana v-01 (56.45x3.10). perfileria en acero 120x60x3 mm. vertical y 60x50x2 mm. horizontal sistema viss basic 60 de jansen o equivalente. cristal laminado templado 6+6 mm. - sentry glass plus 0.89 mm. (sgp resistencia estructural) o equivalente según detalles y especificaciones de planos. cuerpos fijos</t>
  </si>
  <si>
    <t>ventana v-02 (46.85x3.10). perfileria en acero 120x60x3 mm. vertical y 60x50x2 mm. horizontal sistema viss basic 60 de jansen o equivalente. cristal laminado templado 6+6 mm. - sentry glass plus 0.89 mm. (sgp resistencia estructural) o equivalente según detalles y especificaciones de planos. cuerpos fijos</t>
  </si>
  <si>
    <t>ventana v-03 (27.65x3.60). perfileria en acero 120x60x3 mm. vertical y 60x50x2 mm. horizontal sistema viss basic 60 de jansen o equivalente. cristal laminado templado 6+6 mm. - sentry glass plus 0.89 mm. (sgp resistencia estructural) o equivalente según detalles y especificaciones de planos. cuerpos fijos</t>
  </si>
  <si>
    <t>ventana v-04 (37.25x3.60). perfileria en acero 120x60x3 mm. vertical y 60x50x2 mm. horizontal sistema viss basic 60 de jansen o equivalente. cristal laminado templado 6+6 mm. - sentry glass plus 0.89 mm. (sgp resistencia estructural) o equivalente según detalles y especificaciones de planos. cuerpos fijos</t>
  </si>
  <si>
    <t>ventana v-37 (29.31x3.30). perfileria en acero 120x60x3 mm. vertical y 60x50x2 mm. horizontal sistema viss basic 60 de jansen o equivalente. cristal laminado templado 6+6 mm. - sentry glass plus 0.89 mm. (sgp resistencia estructural) o equivalente según detalles y especificaciones de planos. cuerpos fijos</t>
  </si>
  <si>
    <t>pasamanos tipo 1 - rectos y/o inclinados en platinas metalicas - h: 1.00 m. platina superior e inferior + platinas verticales</t>
  </si>
  <si>
    <t>Minibreaker de 3x50A Icc 10KA, 440V. Incluye caja</t>
  </si>
  <si>
    <t>ALCANCE DE LOS TRABAJOS. El alcance de los trabajos a ejecutar incluye el suministro de los materiales de consumo, el suministro de la maquinaria y de la herramienta para la fabricación de piezas, el corte, soldadura, pruebas de aceptación y demás actividades necesarias para la fabricaA.Elaboración de planos de taller. B. Suministro de materiales y consumibles para la fabricación. C. Fabricación. D. Limpieza y aplicación de pintura. E. Cargue, Descargue y transporte. F. Montaje en sitio de obra.</t>
  </si>
  <si>
    <t>pasamanos tipo 2 - rectos y/o inclinados en platinas + tubulares metalicos - h: 1.00 m. platina superior e inferior 2 1/2"x1/2" + varillas verticales ø1/2"</t>
  </si>
  <si>
    <t>pasamanos tipo 3 - anclados a muros en tubulares metalicos. doble tubular ø2" - h: 0.90 m. - 0.70 m. + platinas</t>
  </si>
  <si>
    <t>pasamanos tipo 5 - en doble tubular de acero inoxidable  ø2" - h: 0.90 m. - 0.70 m. + platinas</t>
  </si>
  <si>
    <t>suministro pasamanos rectos y/o inclinados en tubulares metalicos escalas a sotano. doble tubular ø2" - h: 0.90 m. - 0.70 m. + parales en tubular ø2" + platinas</t>
  </si>
  <si>
    <t>pasamanos tipo 4 - rectos en platinas metalicas - h: 0.90 m. platina superior e inferior + platinas verticales 2"x3/8" y paneles en angulos 1" con malla expandida</t>
  </si>
  <si>
    <t>pasamanos tipo 4a - rectos en platinas metalicas - h: 0.90 m. platina superior e inferior + platinas verticales 2"x3/8" según detalle de planos. incluye anclajes a estructuras de soporte, anticorrosivo + pintura electrostatica color negro. pasarelas de cubierta</t>
  </si>
  <si>
    <t>Conectores bimetalicos para transicion de aluminio a cobre</t>
  </si>
  <si>
    <t>NIPLE PASAMURO ACERO INOXIDABLE 2" L=0,60 MTS</t>
  </si>
  <si>
    <t>NIPLE PASAMURO ACERO INOXIDABLE 4" L=0,60 MTS</t>
  </si>
  <si>
    <t>Patch panel preensamblado categoría 6A blindado de 24 puertos.</t>
  </si>
  <si>
    <t>s. e i. puerta p-03 (1.00x2.35). perfileria en aluminio con pintura electrostatica liquida color negro + vidrio templado 5 mm. incluye manija en tubular de acero inoxidable 1" y cerradura. cuerpos batientes 	(Suminist+ Instalación)</t>
  </si>
  <si>
    <t>s. e i. puerta p-08 (1.20x2.35). perfileria en aluminio con pintura electrostatica liquida color negro + vidrio templado 5 mm. incluye manija en tubular de acero inoxidable 1" y cerradura. cuerpos batientes 	(Sumin+Instalac)</t>
  </si>
  <si>
    <t>s. e i. puerta p-10 (2.00x3.30). perfileria en aluminio con pintura electrostatica liquida color negro + vidrio templado 5 mm. incluye manija en tubular de acero inoxidable 1" y cerradura. cuerpos batientes 	(Sum+Inst)</t>
  </si>
  <si>
    <t>s. e i. puerta p-14 (1.00x2.40). perfileria en aluminio con pintura electrostatica liquida color negro + vidrio templado 5 mm. incluye manija en tubular de acero inoxidable 1" y cerradura. cuerpos batientes 	(Sum+Inst)</t>
  </si>
  <si>
    <t>s. e i. puerta p-16 (1.20x3.30). perfileria en aluminio con pintura electrostatica liquida color negro + vidrio templado 5 mm. incluye manija en tubular de acero inoxidable 1" y cerradura. cuerpos batientes</t>
  </si>
  <si>
    <t>PUERTA P-19 (3.50x3.30). PERFILERIA EN ALUMINIO ANODIZADO COLOR NEGRO + VIDRIO TEMPLADO 8 MM.  CUERPOS BATIENTES.(suministro e instalación).</t>
  </si>
  <si>
    <t>s. e i. puerta p-20 (1.60x2.40). perfileria en aluminio con pintura electrostatica liquida color negro + vidrio templado 5 mm. incluye manija en tubular de acero inoxidable 1" y cerradura. cuerpos batientes 	(Sumin+Instalac)</t>
  </si>
  <si>
    <t>s. e i. puerta p-24 (2.25x3.00). perfileria en aluminio con pintura electrostatica liquida color negro + vidrio templado 5 mm. incluye manija en tubular de acero inoxidable 1" y cerradura. cuerpos batientes 	(Sumin+Instalac)</t>
  </si>
  <si>
    <t>s. e i. puerta p-31 (1.60x2.40). perfileria en aluminio con pintura electrostatica liquida color negro + vidrio templado 5 mm. incluye manija en tubular de acero inoxidable 1" y cerradura. cuerpos batientes 	(Sumin+Instalac)</t>
  </si>
  <si>
    <t>s. e i. puerta p-32 (3.60x2.74). alas corredizas en perfileria superior en inferior en aluminio con pintura electrostatica liquida color negro + vidrio templado 10 mm ad y adt. incluye manija en tubular de acero inoxidable 1" y cerradura. cuerpos corredizos  (Sum+Instalac)</t>
  </si>
  <si>
    <t>s. e i. puerta p-35 (1.50x3.00). perfileria en aluminio con pintura electrostatica liquida color negro + vidrio templado 5 mm. incluye manija en tubular de acero inoxidable 1" y cerradura. cuerpos batientes 	(Suminst+Instalac)</t>
  </si>
  <si>
    <t>s. e i. puerta p-36 (2.12x2.74). perfileria en aluminio con pintura electrostatica liquida color negro + vidrio templado 5 mm. incluye manija en tubular de acero inoxidable 1" y cerradura. cuerpos batientes (Sumi+Instalac).</t>
  </si>
  <si>
    <t>s. e i. puerta p-38 (0.90x2.35). perfileria en aluminio con pintura electrostatica liquida color negro + vidrio templado 5 mm. incluye manija en tubular de acero inoxidable 1" y cerradura. cuerpos batientes 	(Sumin+instalac)</t>
  </si>
  <si>
    <t>s. e i. puerta p-44 (1.96x2.74). perfileria en aluminio con pintura electrostatica liquida color negro + vidrio templado 5 mm. incluye manija en tubular de acero inoxidable 1" y cerradura. cuerpos batientes 	(sum+Inst)</t>
  </si>
  <si>
    <t>s. e i. puerta p-46 (1.95x2.74). perfileria en aluminio con pintura electrostatica liquida color negro + vidrio templado 5 mm. incluye manija en tubular de acero inoxidable 1", sistema de mecanismo de retorno y cerradura. cuerpos batientes  (Sum+inst).</t>
  </si>
  <si>
    <t>s. e i. ventana v-05 (4.54x2.35). perfileria en aluminio con pintura electrostatica liquida color negro + vidrio templado 5 mm. incluye manija en tubular de acero inoxidable 1" y cerradura. cuerpos fijos y batientes (Sumin+Instalac)</t>
  </si>
  <si>
    <t>s. e i. ventana v-06 (3.74x2.35). perfileria en aluminio con pintura electrostatica liquida color negro + vidrio templado 5 mm. incluye manija en tubular de acero inoxidable 1" y cerradura. cuerpos fijos, corredizos y batientes   (Sum+Inst).</t>
  </si>
  <si>
    <t>s. e i. ventana v-07 (1.80x2.35). perfileria en aluminio con pintura electrostatica liquida color negro + vidrio templado 5 mm. incluye manija en tubular de acero inoxidable 1" y cerradura. cuerpos fijos y batientes (Sumin+instalac)</t>
  </si>
  <si>
    <t>s. e i. ventana v-08 (45.29x3.30). perfileria en aluminio con pintura electrostatica liquida color negro + vidrio templado 5 mm. montantes en rejilla de aluminio anodozado color negro. incluye manija en tubular de acero inoxidable 1" y cerradura. ventana en "u" cuerpos fijos y batientes 	_x000D_
 (Sum+Inst)</t>
  </si>
  <si>
    <t>s. e i. puerta p-18 (8.00x3.20). division plegable con alas moviles con estructura en aluminio y forro en mdf melaminico blanco con relleno en poliuretano expandido con membrana elastomera, fibra mineral y sello semihermético. incluye rieles y cerradura de seguridad. 8 cuerpos corredizos  (Sumin+Instalación).</t>
  </si>
  <si>
    <t>s. e i. cielo falso aluzinc baffle 100 + relleno fibra vidrio con pintura duranar de hunter douglas o equivalente (Suminb+Instal)</t>
  </si>
  <si>
    <t>pintura acrilica alta asepsia pintuco o equivalente x 5 gl</t>
  </si>
  <si>
    <t>Kit de marcaciones de tuberías y bandejas portacables (con bandas plásticas o pintura), cableado (con aniilos de marcación tipo clip 3M o equivalente)</t>
  </si>
  <si>
    <t>Derechos y legalización de redes y subestación ante el Operador de Red</t>
  </si>
  <si>
    <t>Luminaria lineal de suspensión fil led g2 fabricado carcaza en  aluminio inyectado y difusor en policarbonato prismatico, dimensiones 1.137 x 50 x67 mm 41w 3761lm 4000k cri 80 driver led 100-240vac dali ip42 ik07 - minimo garantia 5 años marca LAMP o similar</t>
  </si>
  <si>
    <t>Suministro de luminaria lineal de suspensión fil led g2 fabricado carcaza en  aluminio inyectado y difusor en policarbonato prismatico, dimensiones 1.137 x 50 x67 mm 41w 3761lm 4000k cri 80 driver led 100-240vac dali ip42 ik07 - minimo garantia 5 años marca LAMP o similar</t>
  </si>
  <si>
    <t>Suministro de luminaria lineal de empotrar fil led g2 fabricado carcaza en  aluminio inyectado y difusor en policarbonato prismatico, dimensiones 1.137 x 50 x67 mm 41w 3761lm 4000k cri 80 driver led 100-240vac dali ip42 ik07 - minimo garantia 5 años marca LAMP o similar</t>
  </si>
  <si>
    <t>Suministro de luminaria lineal de empotrar fil led g2 fabricado carcaza en  aluminio inyectado y difusor en policarbonato prismatico, dimensiones 1.700 x 66 x67 mm 61w 6074lm 4000k cri 80 driver led 100-240vac dali ip42 ik07 - minimo garantia 5 años marca LAMP o similar</t>
  </si>
  <si>
    <t>Suministro de luminaria lineal de suspender fil led g2 fabricado carcaza en  aluminio inyectado y difusor en policarbonato prismatico, dimensiones 1.700 x 66 x67 mm 61w 6074lm 4000k cri 80 driver led 100-240vac dali ip42 ik07 - minimo garantia 5 años marca LAMP o similar</t>
  </si>
  <si>
    <t>Suministro de luminaria lineal de suspender fil led g2 con kit de emergencia, fabricado carcaza en  aluminio inyectado y difusor en policarbonato prismatico, dimensiones 1.700 x 66 x67 mm 61w 6074lm 4000k cri 80 driver led 100-240vac dali ip42 ik07 - minimo garantia 5 años marca LAMP o similar</t>
  </si>
  <si>
    <t>Suministro de luminaria lineal de empotrar fil led g2 fabricado carcaza en  aluminio inyectado y difusor en policarbonato prismatico, dimensiones 0.60 x 50 x67 mm 20w 1880lm 4000k cri 80 driver led 100-240vac dali ip42 ik07 - minimo garantia 5 años marca LAMP o similar</t>
  </si>
  <si>
    <t>Suministro de luminaria lineal de descolgar fil led g2 fabricado carcaza en  aluminio inyectado y difusor en policarbonato prismatico, dimensiones 0.60 x 50 x67 mm 20w 1880lm 4000k cri 80 driver led 100-240vac dali ip42 ik07 - minimo garantia 5 años marca LAMP o similar</t>
  </si>
  <si>
    <t>Suministro de luminaria lineal de empotrar fil led g2 fabricado carcaza en  aluminio inyectado y difusor en policarbonato prismatico, dimensiones 1.700 x 66 x67 mm 32w 3225lm 4000k cri 80 driver led 100-240vac dali ip42 ik07 - minimo garantia 5 años marca LAMP o similar</t>
  </si>
  <si>
    <t>Suministro de luminaria lineal de empotrar fil led g2 fabricado carcaza en  aluminio inyectado y difusor en policarbonato prismatico, dimensiones 1.137 x 50 x67 mm 21w 2150lm 4000k cri 80 driver led 100-240vac dali ip42 ik07 - minimo garantia 5 años marca LAMP o similar</t>
  </si>
  <si>
    <t>Suministro de luminaria angular 90º de empotrar  en cielo para continuidad de luz  fil led  marca LAMP o similar</t>
  </si>
  <si>
    <t>Suministro de luminaria angular 90º de suspender  en cielo para continuidad de luz  fil led  marca LAMP o similar</t>
  </si>
  <si>
    <t>s. e i. ventana v-09 (1.20x2.85). perfileria en aluminio con pintura electrostatica liquida color negro + vidrio templado 5 mm. cuerpos fijos  (sum+Inst).</t>
  </si>
  <si>
    <t>Suministro de luminaria  de empotrar kombic bright led fabricado carcaza en  aluminio inyectado, difusor inferior en metacrilato opal y reflector metalizado brillante, dimensiones d 22mm x 106mm 25w 2944lm 4000k cri 80 driver led 100-240vac dali ip44 - minimo garantia 5 años marca LAMP o similar</t>
  </si>
  <si>
    <t>Suministro de luminaria  de empotrar kombic bright led con kit de emergencia, fabricado carcaza en  aluminio inyectado, difusor inferior en metacrilato opal y reflector metalizado brillante, dimensiones d 22mm x 106mm 25w 2944lm 4000k cri 80 driver led 100-240vac dali ip44 - minimo garantia 5 años marca LAMP o similar</t>
  </si>
  <si>
    <t>Suministro de luminaria  de adosar kombic surface fabricado carcaza en  policarbonato inyectado, difusor inferior en metacrilato opal y reflector metalizado brillante, dimensiones d 197mm x 230mm 26w 2944lm 4000k cri 80 driver led 100-240vac dali ip20 - minimo garantia 5 años marca LAMP o similar</t>
  </si>
  <si>
    <t>Suministro de luminaria  de empotrar domo 160 led orientable fabricado carcaza en  aluminio inyectado, dimensiones d 160mm x 103mm 46w 4177lm 4000k cri 80 driver led 100-240vac dali ip20 - minimo garantia 5 años marca LAMP o similar</t>
  </si>
  <si>
    <t>Suministro de luminaria  de suspender stormbell led fabricado carcaza en  aluminio inyectado, dimensiones d 173mm x 173mm 26w 2468lm 4000k cri 80 driver led 100-240vac dali ip20 - minimo garantia 5 años marca LAMP o similar</t>
  </si>
  <si>
    <t>Luminaria de suspender led pgx fabricado carcaza en aluminio fundido con disipador de calor, dimensiones d 406 x 203 mm  54w 7387lm 4000k cri 70 ip66  marca LITHONIA o similar</t>
  </si>
  <si>
    <t>Suministro de luminaria de suspender led pgx fabricado carcaza en aluminio fundido con disipador de calor, dimensiones d 406 x 203 mm  54w 7387lm 4000k cri 70 ip66  marca LITHONIA o similar</t>
  </si>
  <si>
    <t>Suministro de luminaria de suspender led pgx con kit de emergencia, fabricado carcaza en aluminio fundido con disipador de calor, dimensiones d 406 x 203 mm  54w 7387lm 4000k cri 70 ip66  marca LITHONIA o similar</t>
  </si>
  <si>
    <t>Suministro de luminaria de exterior city max fabricado carcasa en aluminio alta calidad dimensiones d 540 x 650 mm 78w 8837lm ip66 ik10 con poste de 6m marca HOLOPHANE o similar</t>
  </si>
  <si>
    <t>Suministro de luminaria de exterior city max fabricado carcasa en aluminio alta calidad dimensiones d 540 x 650 104w 11905lm ip66 ik10 con poste de 8m marca HOLOPHANE o similar</t>
  </si>
  <si>
    <t>Suministro de luminaria tipo proyector para areas deportivas phl 1 modulo fabricado carcaza en aluminio fundido, vidrio transparente templado, dimensiones 635 x 280 x 150mm  480 w 55564lm ip 65 ik 08  marca CARANDINI o similar</t>
  </si>
  <si>
    <t>Suministro de luminaria tipo proyector para areas deportivas phl 2 modulo fabricado carcaza en aluminio fundido, vidrio transparente templado dimensiones 660 x 585 x 200mm 960 w 111224 lm ip 65 ik 08 marca CARANDINI o similar</t>
  </si>
  <si>
    <t>Suministro de luminaria hermetica led de sobreponer dunaled fabricado carcaza en policarbonato inyectado con proteccion uv y difusor en policarbonato opal, dimensiones 1.277 x 101 mm 63w 7000lm 4000k cri 80 driver led 110-277vac ip66 ik10  - minimo garantia 5 años marca ZALUX o similar</t>
  </si>
  <si>
    <t>Suministro de luminaria hermetica led de sobreponer dunaled fabricado carcaza en policarbonato inyectado con proteccion uv y difusor en policarbonato opal, dimensiones 1.277 x 101 mm 46w 5000lm 4000k cri 80 driver led 110-277vac ip66 ik10  - minimo garantia 5 años marca ZALUX o similar</t>
  </si>
  <si>
    <t>Suministro de uplight led de incrustar fabricado carcaza en poliuretano borde exterior en acero inoxidable, dimensiones 98 x 139 mm  ip65 incluye bombilla gu10 5w 450lm 3000k  - minimo garantia 5 años marca SICOLUZ o similar</t>
  </si>
  <si>
    <t>Suministro de luminaria de empotrar  easy kap diametro 80 adjustable fabricado carcaza en aluminio inyectado (colores disponibles oro, blanco, azul, negro, cobre) , dimensiones 80 x 142 mm  ip23   incluye bombilla gu10 5w 450lm 3000k - minimo garantia 3 años marca FLOS o similar</t>
  </si>
  <si>
    <t>Suministro de step light de empotrar g-o led fabricado carcaza en aluminio inyectado (colores disponibles blanco, aluminio anodizado, bronce, aluminio anodizado negro, acero inoxidable) , dimensiones 80 x 142 mm 1,2w 105lm 3000k cri90 ip65 24v incluye transformador 60.8495 - minimo garantia 3 años marca FLOS o similar</t>
  </si>
  <si>
    <t>Suministro de step ligth de empotrar en pared theblockoflight led fabricado carcaza en aluminio inyectado (colores disponibles gris negro mate y blanco mate) dimensiones 75 x 150 x 47 mm 2.2w 154lm 3000k cri80 ip65, incluye 08.8423.00 caja de instalacion y trasnformador 60.8496 60 w  - minimo garantia 3 años marca FLOS o similar</t>
  </si>
  <si>
    <t>Suministro de luminaria lineal de empotrar en cielo led curtain 1.20m  fabricado en aluminio extruido dimensiones 120 x 50 x 42 mm 34.7w 4000lm 3000k cri 90, incluye transformador - minimo garantia 3 años marca FLOS o similar</t>
  </si>
  <si>
    <t>VER ESPECIFICACIONES TÉCNICAS CONTRATO DE CONSULTORÍA 2960-2017: TUNAL</t>
  </si>
  <si>
    <t>Suministro de luminaria led de empotrar compass adjustable fabricado carcaza en aluminio extruido (colores disponibles: blanco, negro, gris) ip65 incluye bombilla gu10 5w 450lm 3000k - minimo garantia 3 años  marca FLOS o similar</t>
  </si>
  <si>
    <t>Suministro de LUMINARIA DE EMPOTRAR EN LIGHT SHADOW FABRICADO CARCAZA EN ALUMINIO INYECTADO DIMENSIONES  429 x 60 x 55MM  - 32,4W 3360LM 3000K CRI 90 (10%-100%) - MINIMO GARANTIA 3 AÑOS</t>
  </si>
  <si>
    <t>Suministro de LUMINARIA DE EMPOTRAR EN LIGHT SHADOW FABRICADO CARCAZA EN ALUMINIO INYECTADO DIMENSIONES  140 x 60 x 55MM  - 10,8W 1120LM 3000K CRI 90 (10%-100%) - MINIMO GARANTIA 3 AÑOS</t>
  </si>
  <si>
    <t>Suministro de luminaria de empotrar en cielo the black line no trim  4 spots fabricado carcaza en aluminio extruido dimensiones 350 x 146 x 71mm 13w 4x200lm 3000k cri 90 incluye 60.8530 power supply 25 - 50w - minimo de garantias 3 años. marca FLOS o similar</t>
  </si>
  <si>
    <t>Suministro de cinta led para iluminacion indirecta ref. value flex power 3000k 24vdc 950lm / m 77w - incluye perfil en aluminio  marca OSRAM o similar</t>
  </si>
  <si>
    <t>Cinta led para iluminacion indirecta ref. value flex power 3000k 24vdc 950lm / m 77w - incluye perfil en aluminio  marca OSRAM o similar</t>
  </si>
  <si>
    <t>Cinta led para iluminacion indirecta  3000k 24vdc 2w/m 250lm/m 12w (rollo 6m)  ip66 . incluye perfil 1x1 alumnio con pantalla en policarbonato marca OSRAM o similar</t>
  </si>
  <si>
    <t>Luminaria de emergencia led deempotrar izar  dispositivo compuesto por tres módulos independientes: unidad óptica, sistema electrónico y baterías. dos opciones de lentes: evacuación y antipánico, dimensiones d 40 x 43 mm 208lm ip20 ik04 marca DAISALUX o similar</t>
  </si>
  <si>
    <t>Luminaria de emergencia led  de empotrar lens fabricado en aluminio pintado con difusor en policarbonato opalino o transparente, dimensiones d 86 x 105 mm 150lm ip20 ik40 marca DAISALUX o similar</t>
  </si>
  <si>
    <t>Pintura Acabado texturizado acrilico ref. cover up de corona o equivalente _x000D_
_x000D_
ACABADO TEXTURIZADO COVER – UP_x000D_
ACABADO TEXTURIZADO COVER–UP es un recubrimiento base agua de alta durabilidad, formulado con resinas acrílicas elastoméricas, diseñado especialmente para proteger y decorar una gran variedad de superficies en interiores y exteriores._x000D_
Produce una capa fuerte y duradera que sella y elimina mapas, poros, imperfecciones y grietas, tanto en superficies nuevas como viejas._x000D_
Usos_x000D_
Para uso industrial, comercial y residencial, en superficies nuevas o repintadas, tales como: concreto, ladrillo, aluminio, madera y metales que hayan sido previamente preparados._x000D_
_x000D_
VENTAJAS_x000D_
Uso interior y exterior_x000D_
? Bajo olor (bajo VOC)_x000D_
? Alta resistencia a la intemperie_x000D_
? 100% resistente a hongos_x000D_
? 100% lavable_x000D_
? Alta resistencia a la alcalinidad_x000D_
? Estabilidad y solidez del color_x000D_
? Flexible_x000D_
? Excelente adherencia_x000D_
? Alto cubrimiento_x000D_
? Aplicación con brocha, rodillo o pistola_x000D_
? Tiene el respaldo y la garantía de marca_x000D_
PRESENTACIÓN Y ALMACENAMIENTO_x000D_
ACABADO TEXTURIZADO COVER-UP se comercializa en presentaciones de 5 galones y 1 galón._x000D_
Para evitar alteraciones del producto y la calidad del envase, almacenar bajo techo, en un lugar fresco y seco, separado de las paredes y del piso con estibas y fuera de los rayos directos del sol; para estibado tener en cuenta la siguiente tabla:_x000D_
Envase: 1 y 5 gal_x000D_
*Rendimiento Teórico Aproximado m²/gal: Superficie lisa:30 – 40 Superficie porosa:15 – 25_x000D_
Solvente para dilución y limpieza: Agua _x000D_
Acabado: Semi - Texturizado_x000D_
_x000D_
Para mayor información, ver ficha tecnica y hoja de seguridad del producto.</t>
  </si>
  <si>
    <t>DIFUSOR LINEAL CON PLENUM AISLADO TIRO HORIZONTAL 13 FT, DÁMPER BALANCEO CON 3 SLOTS 1" Y 5 FT LONG. (VER ESPECIFICACIONES TÉCNICAS CONTRATO DE CONSULTORÍA 2960-2017: TUNAL)</t>
  </si>
  <si>
    <t>DIFUSOR LINEAL CON PLENUM AISLADO TIRO VERTICAL 16 FT, DÁMPER DE BALANCEO CON 4 SLOTS 1" Y 3 FT LONG. (VER ESPECIFICACIONES TÉCNICAS CONTRATO DE CONSULTORÍA 2960-2017: TUNAL)</t>
  </si>
  <si>
    <t>DIFUSOR LINEAL CON PLENUM AISLADO TIRO VERTICAL 32 FT DÁMPER DE BALANCEO CON 8 SLOTS 1" Y 6 FT LONG. (VER ESPECIFICACIONES TÉCNICAS CONTRATO DE CONSULTORÍA 2960-2017: TUNAL)</t>
  </si>
  <si>
    <t xml:space="preserve">REJILLA RETORNO LINEAL CON PLENUM AISLADO, DÁMPER DE BALANCEO CON 4 SLOTS DE 1" Y 3 FT DE LONG. (VER ESPECIFICACIONES TÉCNICAS CONTRATO DE CONSULTORÍA 2960-2017: TUNAL)    </t>
  </si>
  <si>
    <t>Estuka AcrílicoEstuco plástico, listo para usar en interiores y exteriores - SIKA_x000D_
_x000D_
Estuco acrílico blanco, listo para usar y de buena manejabilidad, se puede aplicar sobre muros y techos interiores y exteriores. Una vez aplicado tiene una excelente dureza y recibe fácilmente pintura o papel de colgadura._x000D_
USOS_x000D_
Como revestimiento para acabados sobre pañetes, frisos, repellos o revoques, sobre superficies lisas de concreto y laminas de fibrocemento y panel yeso. Especial para hacer resanes en pequeños espesores sobre superficies estucadas, pintadas o morteros que presenten fisuras menores a 0.5 mm (sin movimiento)._x000D_
CARACTERISTICAS / VENTAJAS_x000D_
? Es un producto de calidad constante._x000D_
? Viene listo para usar, de un solo componente._x000D_
? Bajo desperdicio en su aplicación._x000D_
? Permite una aplicación limpia._x000D_
? Permite colocar un menor numero de capas._x000D_
? Se usa como base para estucos venecianos._x000D_
Por su color blanco, permite obtener acabados de excelente calidad, economizando el consumo de pintura. No es necesario consumir la totalidad del producto en una sola aplicación._x000D_
? Una vez utilizada una parte, simplemente cierre bien el empaque con el producto sobrante y úselo cuando lo requiera._x000D_
? Especial para resanar paredes estucadas y pintadas, o morteros que presente fisuras menores a 0,5 mm (sin movimiento)._x000D_
?_x000D_
Se puede aplicar la primera capa de pintura después de cinco horas de terminada la aplicación de la última capa de Estuka® Acrilico._x000D_
?_x000D_
? Para uso en interiores y exteriores._x000D_
? Secado rápido._x000D_
CERTIFICADOS / NORMAS_x000D_
Clasificación USGB LEED:_x000D_
Estuka® Acrilico conforme a los requisitos LEED v3. IEQ, crédito 4.2: Materiales de baja emisión: pinturas y recubrimientos. (Método SCAQMD 304-91) Contenido de VOC&lt; 350 gr/l.</t>
  </si>
  <si>
    <t>Suministro de luminaria de emergencia led  de sobreponer lens fabricado en aluminio pintado con difusor en policarbonato opalino o transparente, dimensiones  d 84 x 140mm 150lm ip20 ik04 marca DAISALUX o similar</t>
  </si>
  <si>
    <t>Suministro de luminaria de emergencia led  de sobreponer lens fabricado en aluminio pintado con difusor en policarbonato opalino o transparente,dimensiones  d 84 x 140mm  155lm ip20 ik04 marca DAISALUX o similar</t>
  </si>
  <si>
    <t>Luminaria de emergencia led  de suspender lens  fabricado en aluminio pintado con difusor en policarbonato opalino o transparente, dimensiones dimensiones  d 84 x 140mm  155lm ip20 ik04 marca DAISALUX o similar</t>
  </si>
  <si>
    <t>Luminaria de emergencia led elmlt  , dimensiones 318 x 95 x 127 mm 2 x 5.5w 523lm 3000k  marca LITHONIA o similar</t>
  </si>
  <si>
    <t>REJILLA RETORNO LINEAL CON PLENUM AISLADO DÁMPER DE BALANCEO CON 8 SLOTS DE 1" Y 6 FT DE LONG. (VER ESPECIFICACIONES TÉCNICAS CONTRATO DE CONSULTORÍA 2960-2017: TUNAL)</t>
  </si>
  <si>
    <t>Aviso de salida de emergencia permanente marca NEW LIGHTING  o similar</t>
  </si>
  <si>
    <t>Sensor infrarrojo inalámbrico para montaje en techo grado comercial; ajuste manual de retardo desde 30 segundos  hasta 30 minutos; configuración auto-ajustable del  intervalo de retardo para 30 segundos hasta 30 minutos. marca LUTRON referencia LRF2-OCR2B-P-WH o similar</t>
  </si>
  <si>
    <t>Sensor de presencia infrarrojo con interruptor para montaje en pared. marca LUTRON referencia MS-OPS2-WH o similar</t>
  </si>
  <si>
    <t>Power pack unidad de control 24 vdc rf unidad de alimentación 120/220/277 vac, 5 a. marca LUTRON referencia RMJ-5R-DV-B o similar</t>
  </si>
  <si>
    <t>Botonera proporciona on off y preset (encendido, apagado y predeterminado) para el control de iluminación. marca LUTRON referencia BOTONERA - 3 BOTONES  o similar</t>
  </si>
  <si>
    <t>Sensor de ocupación y vacantes inalámbrico para montaje en pared , alimentados por batería, infrarrojos pasivos (pir) sensores que controlan automáticamente las luces a través de rf comunicación a oscurecimiento o conmutación compatible dispositivos. marca LUTRON referencia LRFX-OKLB-P-WH o similar</t>
  </si>
  <si>
    <t>Módulo de entrada y salida i/o programable con comunicación digital. contiene una (1) entrada digital, una (1) entrada análoga para fotosensor y una (1) conmutable de 16a 120/277vac. comunicación con el tablero vía arcnet, inalámbrica, qs. marca LUTRON referencia QSM2-XW-C o similar</t>
  </si>
  <si>
    <t>Módulo 2 redes dali. fuente de alimentación integrada para una red dali para los ebs (balastos electrónicos equipo de control). soporta la conmutación y atenuación max. 64 ebs en 16 grupos y el control hasta 16 escenas. iec 62386. marca LUTRON referencia QSN-2DAL-S-CPN6619 o similar</t>
  </si>
  <si>
    <t>Paneles de conmutación xp proporcionan energía y conmutación para hasta 48 patas de interruptor. los paneles controlan cualquier fuente de luz así como motores de uso general de ca. marca LUTRON referencia TABLERO DE CONTROL XP - 16 o similar</t>
  </si>
  <si>
    <t>Paneles de conmutación xp proporcionan energía y conmutación para hasta 48 patas de interruptor. los paneles controlan cualquier fuente de luz así como motores de uso general de ca. marca LUTRON referencia TABLERO DE CONTROL XP - 20 o similar</t>
  </si>
  <si>
    <t>Controlador lógico que permite visualización y configuración de módulos de control de iluminación.  funcionamiento como pasarela entre diferentes protocolos (modbus, bacnet, ascii rs 232 ó rs-485), módulo de funciones lógicas,  scada de visualización para pc's o pantallas táctiles, controlador horario, data logger con tendencias. led indicador de carga del sistema, de operación y de reset. interfaces: ethernet 10baset/100basetx, rs-485, rs-232. temperatura de operación -5°c a +45°c. - incluye procesador qp3-1pl-100-240 + licencia de software garfico qsw-qvs-l + licencia bacnet qsw-bac-pp-a + software reporting qsw-rpt-pp-a marca LUTRON referencia QSL-BMS-PKG + QSW-RPT-PP-A o similar</t>
  </si>
  <si>
    <t>Módulo de conmutación para 4 cargas independientes, cada actuador soporta voltaje nominal ac 100-240 v ±10%, frecuencia 50-60 hz ±10%, corriente nominal 16 a o voltaje nominal dc 12-24 v, 0.1-16 a.  marca LUTRON referencia QSN-4S16-S o similar</t>
  </si>
  <si>
    <t>Cable dali 2x16awg - alambre rígido de dos hilos en calibre 16 marca LUTRON o similar</t>
  </si>
  <si>
    <t>Cable de control para conexión de tableros de control y botoneras marca LUTRON referencia GRX-360 o similar</t>
  </si>
  <si>
    <t>Tablero Autosoportado para Transformador Seco de 500kVA. Uso Interior (IP 20), 15 kV, en Lámina Cold Rolled Calibre 14 para la Perfilería y Calibre 16 para Puertas y Tapas, con Barra de Tierra No Aislada de 1200A, Dos (2) Visores en Vidrio Templado con Empaque (250X400 mm), Sistema de Iluminación, Placa de Peligro y Rejilla de Protección. El Acabado Final de la Celda es en Pintura en Polvo de Aplicación Electrostática, Color Gris Claro RAL 7035. _x000D_
Incluye: Pararrayo (DPS) de Óxido de Zinc (ZNO), 12kV, 10kA, MCOV=10.2kV, Celsa o Similar_x000D_
Fleje Flexible de 1260A</t>
  </si>
  <si>
    <t>Tablero Autosoportado uso Interior (IP 20), 600V, en Lámina Cold Rolled Calibre 14 para la Perfilería y Calibre 16 para Puertas y Tapas. El Acabado Final del gabinete es en Pintura en Polvo de Aplicación Electrostática, Color Gris Claro RAL 7035. Incluye:_x000D_
Barras de cobre de 1080A, 440V, Icc: 20 KA mínimo._x000D_
Dos (2) Interruptores de 3x(400-1000)A ajustados al 82% Ir: 3X820A, Icc:20 kA_x000D_
Dos (2) mandos eléctricos a distancia para operación a 208Vac_x000D_
1 TC de 600/5A cl 0.5</t>
  </si>
  <si>
    <t>Tablero Autosoportado uso Interior (IP 20), 600V, en Lámina Cold Rolled Calibre 14 para la Perfilería y Calibre 16 para Puertas y Tapas. El Acabado Final del gabinete es en Pintura en Polvo de Aplicación Electrostática, Color Gris Claro RAL 7035. Incluye:_x000D_
Barras de cobre de 852A, 440V, Icc: 20 KA mínimo._x000D_
Un (1) Interruptor tipo industrial de 3x(320-800)A ajustados al 90% Ir: 3X720A, Icc:20 kA_x000D_
Dos (2) interruptores tipo industrial de 3x125A, Icc: 20 KA.  _x000D_
Ocho (8) interruptores tipo industrial de 3x40A, Icc: 20 KA.</t>
  </si>
  <si>
    <t>Tablero Autosoportado uso Interior (IP 20), 600V, en Lámina Cold Rolled Calibre 14 para la Perfilería y Calibre 16 para Puertas y Tapas. El Acabado Final del gabinete es en Pintura en Polvo de Aplicación Electrostática, Color Gris Claro RAL 7035. Incluye:_x000D_
Barras de cobre de 274A, 440V, Icc: 20 KA mínimo.  _x000D_
Un (1) interruptor tipo industrial de 3x250A, Icc: 20 KA.  _x000D_
Cuatro (4) interruptores tipo industrial de 3x40A, Icc: 20 KA.  _x000D_
Tres (3) interruptores tipo industrial de 3x50A, Icc: 20 KA.  _x000D_
Marcación exterior en placa de policarbonato con el nombre del  Gabinete y marcación interior del equipo eléctrico que lo compone con unifilares._x000D_
Interconexión en cobre de cada elemento que lo constituya.</t>
  </si>
  <si>
    <t>VALVULA ANGULAR RESTRICTORA PARA GABINETE DE 2 1/2"</t>
  </si>
  <si>
    <t>Tablero Autosoportado uso Interior (IP 20), 600V, en Lámina Cold Rolled Calibre 14 para la Perfilería y Calibre 16 para Puertas y Tapas. El Acabado Final del gabinete es en Pintura en Polvo de Aplicación Electrostática, Color Gris Claro RAL 7035. Incluye:_x000D_
Barras de cobre de 108A, 440V, Icc: 20 KA mínimo.  _x000D_
Un (1) interruptor tipo industrial de 3x70A, Icc: 20 KA.  _x000D_
Cuatro (4) interruptores tipo industrial de 3x40A, Icc: 20 KA.  _x000D_
Marcación exterior en placa de policarbonato con el nombre del  Gabinete y marcación interior del equipo eléctrico que lo compone con unifilares._x000D_
Interconexión en cobre de cada elemento que lo constituya.</t>
  </si>
  <si>
    <t>Tablero Autosoportado uso Interior (IP 20), 600V, en Lámina Cold Rolled Calibre 14 para la Perfilería y Calibre 16 para Puertas y Tapas. El Acabado Final del gabinete es en Pintura en Polvo de Aplicación Electrostática, Color Gris Claro RAL 7035. Incluye:_x000D_
Barras de cobre de 274A, 440V, Icc: 20 KA mínimo.  _x000D_
Un (1) interruptor tipo industrial de 3x250A, Icc: 20 KA.  _x000D_
Tres (3) interruptores tipo industrial de 3x40A, Icc: 20 KA.  _x000D_
Un (1) interruptor tipo industrial de 3x60A, Icc: 20 KA.  _x000D_
Un (1) interruptor tipo industrial de 3x70A, Icc: 20 KA. _x000D_
Marcación exterior en placa de policarbonato con el nombre del  Gabinete y marcación interior del equipo eléctrico que lo compone con unifilares._x000D_
Interconexión en cobre de cada elemento que lo constituya.</t>
  </si>
  <si>
    <t>Tablero para Gabinete de Medidores. Uso Interior (IP 20), 600 V, en Lámina Cold Rolled Calibre 14 para la Perfilería y Calibre 16 para Puertas y Tapas. El Acabado Final de la Celda es en Pintura en Polvo de Aplicación Electrostática, Color Gris Claro RAL 7035. _x000D_
Incluye cableado y barras de Cu de 274  amperios, 10 kA._x000D_
Cinco (5) medidores 3F-4H 20(100)A 208/120V Clase 1._x000D_
Un (1) interruptor de 3x250 A, 10KA _x000D_
Cuatro (4) interruptores  de 3x40 A, 10KA _x000D_
Un (1) interruptor de 3x60 A, 10KA _x000D_
Conexión de todos los elementos que lo constituyen</t>
  </si>
  <si>
    <t>Tablero Autosoportado uso Interior (IP 20), 600 V, en Lámina Cold Rolled Calibre 14 para la Perfilería y Calibre 16 para Puertas y Tapas. El Acabado Final de la Celda es en Pintura en Polvo de Aplicación Electrostática, Color Gris Claro RAL 7035. Incluye:_x000D_
Barras de cobre de 108 A, 208V, Icc: 10 kA mínimo_x000D_
Dos (2) juegos de tomacorrientes (Hembra y macho) industriales de 63A 3F+N+T de incrustar._x000D_
Un (1) selector 1-0-2 3F+N+T 63A de incrustar_x000D_
Un (1) interruptor tipo industrial de 3x50A, Icc: 10 KA.  _x000D_
Cinco (5) interruptores tipo industrial de 3x30A, Icc: 10 KA.  _x000D_
Elementos necesarios para su correcto funcionamiento._x000D_
Interconexión en cobre de cada elemento que lo constituya._x000D_
Marcación exterior en placa de policarbonato con el nombre del  Gabinete y marcación interior del equipo eléctrico que lo compone con unifilares.</t>
  </si>
  <si>
    <t>Tablero Autosoportado uso Interior (IP 20), 600V, en Lámina Cold Rolled Calibre 14 para la Perfilería y Calibre 16 para Puertas y Tapas. El Acabado Final del gabinete es en Pintura en Polvo de Aplicación Electrostática, Color Gris Claro RAL 7035. Incluye:_x000D_
Barras de cobre de 274A, 440V, Icc: 20 KA mínimo.  _x000D_
Un (1) interruptor tipo industrial de 3x250A, Icc: 20 KA.  _x000D_
Cuatro (4) interruptores tipo industrial de 3x80A, Icc: 20 KA.  _x000D_
Dos (2) interruptores tipo industrial de 3x50A, Icc: 20 KA.  _x000D_
Marcación exterior en placa de policarbonato con el nombre del  Gabinete y marcación interior del equipo eléctrico que lo compone con unifilares._x000D_
Interconexión en cobre de cada elemento que lo constituya.</t>
  </si>
  <si>
    <t>Tablero Autosoportado para Celda de Transferencia. Uso Interior (IP 20), 600 V, en Lámina Cold Rolled Calibre 14 para la Perfilería y Calibre 16 para Puertas y Tapas. El Acabado Final de la Celda es en Pintura en Polvo de Aplicación Electrostática, Color Gris Claro RAL 7035. Incluye:_x000D_
Barras de cobre de 274A, 440V, Icc: 10 kA mínimo_x000D_
Dos (2) interruptores tipo industrial de 3x175A, Icc: 10 KA, solo protección magnética, no térmica._x000D_
Dos (2) mandos eléctricos a distancia para operación a 208Vac_x000D_
1 TC de 200/5A cl 0.5_x000D_
Un (1) enclavamiento mecánico de montaje posterior_x000D_
Un (1) Controlador automático de transferencia (ATS)._x000D_
Un (1) interruptor tipo industrial de 3x160A, Icc: 10 KA, solo protección magnética, no térmica._x000D_
Un (1) interruptor tipo industrial de 3x30A, Icc: 10 KA, solo protección magnética, no térmica._x000D_
Elementos necesarios para su correcto funcionamiento._x000D_
Interconexión en cobre de cada elemento que lo constituya._x000D_
Marcación exterior en placa de policarbonato con el nombre del  Gabinete y marcación interior del equipo eléctrico que lo compone con unifilares.</t>
  </si>
  <si>
    <t>Tablero Autosoportado uso Interior (IP 20), 600V, en Lámina Cold Rolled Calibre 14 para la Perfilería y Calibre 16 para Puertas y Tapas. El Acabado Final del gabinete es en Pintura en Polvo de Aplicación Electrostática, Color Gris Claro RAL 7035. Incluye:_x000D_
Barras de cobre de 1080A, 440V, Icc: 20 KA mínimo.  _x000D_
Un (1) interruptor tipo industrial de 3x(400-1000A) Ir=820A, solo protección magnética, no térmica._x000D_
Un (1) interruptor tipo industrial de 3x175A, Icc: 10 KA, solo protección magnética, no térmica._x000D_
Un (1) interruptor tipo industrial de 3x(400-1000A) Ir=820A_x000D_
Marcación exterior en placa de policarbonato con el nombre del  Gabinete y marcación interior del equipo eléctrico que lo compone con unifilares._x000D_
Interconexión en cobre de cada elemento que lo constituya.</t>
  </si>
  <si>
    <t>Tablero Autosoportado para uso Interior (IP 20), 600 V, en Lámina Cold Rolled Calibre 14 para la Perfilería y Calibre 16 para Puertas y Tapas. El Acabado Final de la Celda es en Pintura en Polvo de Aplicación Electrostática, Color Gris Claro RAL 7035. Incluye:_x000D_
Barras de cobre de 400A, 440V, Icc: 10 kA mínimo_x000D_
Diez (10) interruptores tipo industrial de 3x40A Icc: 10 KA.  _x000D_
Nueve (9) contactores tripolares de 440 V, 40 A, con resistencias limitadoras y desintonizadores para compensación de armónicos._x000D_
Diez (10) bancos de capacitores trifásicos de 15 KVAR efectivos a 440V._x000D_
Relé de correción de factor de potencia de 7 pasos de progración digital, marca Lovato o similar._x000D_
Incluye interconexión en cobre de cada elemento que lo constituya._x000D_
Marcación exterior en placa de policarbonato con el nombre del  Gabinete y marcación interior del equipo eléctrico que lo compone con unifilares.</t>
  </si>
  <si>
    <t>s. e i. ventana v-10 (11.00x3.30). perfileria en aluminio con pintura electrostatica liquida color negro + vidrio templado 5 mm. montantes en rejilla de aluminio anodozado color negro. incluye manija en tubular de acero inoxidable 1" y cerradura. ventana en "t" cuerpos fijos y batientes 	_x000D_
 (sum+Inst)</t>
  </si>
  <si>
    <t>s. e i. ventana v-11 (27.14x2.30). perfileria en aluminio con pintura electrostatica liquida color negro + vidrio templado 5 mm. montantes en rejilla de aluminio anodozado color negro. ventana en "u" cuerpos fijos y corredizos  (Sum+Inst)</t>
  </si>
  <si>
    <t>ROCIADOR  TIPO PENDENT K=11,2  - QR RESPUESTA RÁPIDA 68°C 155°F ACABADO CROMADO COBRETURA EXTENDIDA</t>
  </si>
  <si>
    <t>ROCIADOR  TIPO UPRIGHT K=11,2  - QR RESPUESTA RÁPIDA 68°C 155°F ACABADO CROMADO COBRETURA EXTENDIDA</t>
  </si>
  <si>
    <t>s. e i. ventana v-12 (8.40x3.20). perfileria en aluminio con pintura electrostatica liquida color negro + vidrio templado 5 mm. cuerpos fijos 	_x000D_
(Sum+Inst).</t>
  </si>
  <si>
    <t>s. e i. ventana v-13 (3.93x3.30). perfileria en aluminio con pintura electrostatica liquida color negro + vidrio templado 5 mm. incluye manija en tubular de acero inoxidable 1" y cerradura. cuerpos fijos y batientes (Sum+Inst)</t>
  </si>
  <si>
    <t>s. e i. ventana v-14 (2.98x3.30). perfileria en aluminio con pintura electrostatica liquida color negro + vidrio templado 5 mm. incluye manija en tubular de acero inoxidable 1", sistema de mecanismo de retorno y cerradura. cuerpos fijos y batientes  (Sum+Inst).</t>
  </si>
  <si>
    <t>s. e i. ventana v-16 (2.00x2.30). perfileria en aluminio con pintura electrostatica liquida color negro + vidrio templado 5 mm. cuerpos fijos  (Suminst+Instalac).</t>
  </si>
  <si>
    <t>s. e i. ventana v-16 (2.00x2.30). perfileria en aluminio con pintura electrostatica liquida color negro + vidrio templado 5 mm. cuerpos fijos (Sumin+instalac)</t>
  </si>
  <si>
    <t>s. e i. ventana v-17 (2.75x0.70). perfileria en aluminio con pintura electrostatica liquida color negro + vidrio templado 5 mm. cuerpos fijos  (Sumin+Instalac)</t>
  </si>
  <si>
    <t>s. e i. ventana v-18 (2.30x3.20). perfileria en aluminio con pintura electrostatica liquida color negro + vidrio templado 5 mm. incluye manija en tubular de acero inoxidable 1" y cerradura. cuerpos fijos y batientes  (Sum + Inst)</t>
  </si>
  <si>
    <t>s. e i. ventana v-19 (0.70x1.35). perfileria en aluminio con pintura electrostatica liquida color negro + vidrio templado 5 mm. incluye cerradura. cuerpos fijos y guillotina (Sum+Inst).</t>
  </si>
  <si>
    <t>sikaceram b.a blanco 25 kg_x000D_
_x000D_
SikaCeram®B.A Blanco_x000D_
_x000D_
 Adhesivo para enchapes de baja absorción</t>
  </si>
  <si>
    <t>enchape ceramica 25x25 ref. ticino de corona o equivalente</t>
  </si>
  <si>
    <t>Enchape ceramica color blanco 30x60 ref. egeo de corona o equivalente</t>
  </si>
  <si>
    <t>Vinilo tipo walltalkers o equivalente. Los revestimientos murales Walltalkers convierten una pared en una pantalla perfecta para hacer presentaciones. Estos revestimientos murales pueden usarse como pantalla de proyección, se puede escribir en ellos con rotuladores para pizarra blanca y son magnéticos. Ideales para oficinas, locales de reunión y formación, aulas creativas y educativas.</t>
  </si>
  <si>
    <t>s. e i. paneles en madera tipo acustico ref. slit acoustic o equivalente</t>
  </si>
  <si>
    <t>s. e i. ventana v-20 (4.10x0.70). persiana en perfileria en aluminio con pintura electrostatica liquida color negro. cuerpos fijos (Sumin+Instalac).</t>
  </si>
  <si>
    <t>s. e i. ventana v-21 (8.90x0.65). persiana en perfileria en aluminio con pintura electrostatica liquida color negro. cuerpos fijos   (sumin+Instalac).</t>
  </si>
  <si>
    <t>s. e i. ventana v-22 (8.50x1.10). persiana en perfileria en aluminio con pintura electrostatica liquida color negro. cuerpos fijos Sumin+Instalac).</t>
  </si>
  <si>
    <t>s. e i. ventana v-23 (9.05x0.65). persiana en perfileria en aluminio con pintura electrostatica liquida color negro. cuerpos fijos  Suminst+instalación).</t>
  </si>
  <si>
    <t>s. e i. ventana v-24 (8.20x1.10). perfileria en aluminio con pintura electrostatica liquida color negro + vidrio templado 5 mm. cuerpos fijos Suminst+Instalac)</t>
  </si>
  <si>
    <t>s. e i. ventana v-25 (8.50x0.70). persiana en perfileria en aluminio con pintura electrostatica liquida color negro. cuerpos fijos Sumin+ Instalac)</t>
  </si>
  <si>
    <t>s. e i. ventana v-26 (4.66x0.70). persiana en perfileria en aluminio con pintura electrostatica liquida color negro. cuerpos fijos  (suminst+instalac).</t>
  </si>
  <si>
    <t>BOMBA CONTRA INCENDIO 750 GPM @ 135 PSI DE CARCAZA PARTIDA Y MOTOR ELÉCTRICO</t>
  </si>
  <si>
    <t>s. e i. ventana v-27 (8.85x0.65). persiana en perfileria en aluminio con pintura electrostatica liquida color negro. cuerpos fijos   (Suministro e instalación)</t>
  </si>
  <si>
    <t>Tobogan ACERO INOXIDABLE 304 DE 2MM DE GROSOR PANELES LATERALES EN HPL Cap: 3 niños Mas de 2 -10 AÑOS_x000D_
_x000D_
CARACTERISTICAS_x000D_
Capacidad: 3 niños por uso_x000D_
Edad sugerida: 2-10 años                                                                _x000D_
Altura Crítica de Caída: 1,00 m_x000D_
Área de Seguridad: 22.5m2_x000D_
Medidas por modulo (Largo, Ancho, Alto): 3.14m x 1.01m x 1.37m_x000D_
Funciones lúdicas: Deslizarse, Encontrarse, Imaginar, descansar._x000D_
_x000D_
MATERIALES_x000D_
_x000D_
Los laterales están fabricados en tableros coloreados, elaborados a partir de un_x000D_
material HPL compacto de 13 mm de espesor._x000D_
Material robusto, presenta una excelente resistencia contra las inclemencias del_x000D_
tiempo y al vandalismo._x000D_
Los postes, 95 x 95 mm, son de acero galvanizado pintado garantizando la_x000D_
longevidad y la robustez de los juegos._x000D_
El acabado con apariencia de granito en dos tonos de gris, presenta ligeros relieves_x000D_
y confiere una mejor resistencia a las ralladuras._x000D_
Los tableros se elaboran a partir de un material compacto (HPL) de 12,5 mm de_x000D_
espesor con estructura antideslizante._x000D_
Los tubos son de acero inoxidable de 40 mm de Ø, lo que garantiza la longevidad_x000D_
y la estética del juego al cabo de los años._x000D_
La superficie deslizante del tobogán es de acero inoxidable 304 de 2 mm de_x000D_
grosor y está curvada, ondulada y modelada en una sola pieza._x000D_
La tornillería es de acero inoxidable y está protegida por cápsulas anti vandalismo_x000D_
de poliamida._x000D_
_x000D_
MANTENIMIENTO_x000D_
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TRIMESTRAL_x000D_
Rutina visual de inspección para identificar riesgos debido a actos vandálicos o por condiciones especifica del clima._x000D_
Asegurarse que todos los anclajes estén fijos_x000D_
Revisar si faltan piezas o si hay piezas partidas_x000D_
Revisar si las tapas de seguridad están en su puesto_x000D_
_x000D_
Revisión funcional del juego para asegurarse que el equipo este funcionado correctamente._x000D_
Revisar todos los anclajes._x000D_
Revisar la estabilidad del juego._x000D_
Inspeccionar los niveles de desgaste en pisos, barras, cuerdas y cadenas._x000D_
CADA AÑO_x000D_
Revisar todos los sistemas de anclajes._x000D_
Limpiar a fondo_x000D_
Revisar la estructura de soporte._x000D_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</si>
  <si>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SANITARIO INSTITUCIONAL DE TANQUE REF. POWER ONE 101651001 DE CORONA O EQUIVALENTE COLOR BLANCO. INCLUYE GRIFERIA Y ASIENTO INSTITUCIONAL</t>
  </si>
  <si>
    <t>Sanitario infantil ref. kiddy blanco 501101001 de corona o equivalente con griferia y asiento</t>
  </si>
  <si>
    <t>EQUIPO DE VENTILACIÓN MECÁNICA EXTRACCIÓN TIPO HELICOCENTRÍFUGO EN LÍNEA FLUJO 1,900 CFM @ 0.3 INWG (VER ESPECIFICACIONES TÉCNICAS CONTRATO DE CONSULTORÍA 2960-2017: TUNAL)</t>
  </si>
  <si>
    <t>ABRAZADERAS TIPO PERA CON AISLAMIENTO DIELÉCTRICO 1/2"</t>
  </si>
  <si>
    <t>ABRAZADERAS TIPO PERA CON AISLAMIENTO DIELÉCTRICO 3/4"</t>
  </si>
  <si>
    <t>ABRAZADERAS TIPO PERA CON AISLAMIENTO DIELÉCTRICO 1"</t>
  </si>
  <si>
    <t>ABRAZADERAS TIPO PERA CON AISLAMIENTO DIELÉCTRICO 1 1/4"</t>
  </si>
  <si>
    <t>ABRAZADERAS TIPO PERA CON AISLAMIENTO DIELÉCTRICO 1 1/2"</t>
  </si>
  <si>
    <t>ABRAZADERAS TIPO PERA CON AISLAMIENTO DIELÉCTRICO 2"</t>
  </si>
  <si>
    <t>ABRAZADERAS TIPO PERA CON AISLAMIENTO DIELÉCTRICO 3"</t>
  </si>
  <si>
    <t>s. e i. ventana v-28 (8.41x0.70). persiana en perfileria en aluminio con pintura electrostatica liquida color negro. cuerpos fijos (Suminist+Instalac)</t>
  </si>
  <si>
    <t>s. e i. ventana v-29 (4.65x2.64). perfileria en aluminio con pintura electrostatica liquida color negro + vidrio templado 5 mm. cuerpos fijos (Suminstro+instalac)</t>
  </si>
  <si>
    <t>s. e i. ventana v-30 (23.62x0.65). persiana en perfileria en aluminio con pintura electrostatica liquida color negro. cuerpos fijos  (Suminist+instalac)</t>
  </si>
  <si>
    <t>s. e i. ventana v-31 (31.53x0.65). persiana en perfileria en aluminio con pintura electrostatica liquida color negro. cuerpos fijos  (Suminist+Instalac)</t>
  </si>
  <si>
    <t>s. e i. ventana v-32 (19.04x0.65). persiana en perfileria en aluminio con pintura electrostatica liquida color negro. cuerpos fijos (Sumin+Instalac)</t>
  </si>
  <si>
    <t>ventana v-33 (7.75x0.65). persiana en perfileria en aluminio anodizado color negro. cuerpos fijos (sum+Inst)</t>
  </si>
  <si>
    <t>s. e i. ventana v-34 (8.40x0.65). persiana en perfileria en aluminio con pintura electrostatica liquida color negro. cuerpos fijos  (Sum+Inst)</t>
  </si>
  <si>
    <t>s. e i. ventana v-35 (0.92x2.40). perfileria en aluminio con pintura electrostatica liquida color negro + vidrio templado 5 mm. cuerpos fijos  (Sum+Inst)</t>
  </si>
  <si>
    <t>s. e i. ventana v-36 (8.50x1.10). perfileria en aluminio con pintura electrostatica liquida color negro + vidrio templado 5 mm. cuerpos fijos (Suminist+Instalac)</t>
  </si>
  <si>
    <t>s. e i. ventana v-38 (2.11x0.70). persiana en perfileria en aluminio con pintura electrostatica liquida color negro. cuerpos fijos  (Sumin+Instalación)</t>
  </si>
  <si>
    <t>s. e i. ventana v-39 (3.87x0.70). persiana en perfileria en aluminio con pintura electrostatica liquida color negro. cuerpos fijos (sum+instalac)</t>
  </si>
  <si>
    <t>s. e i. ventana v-40 (1.00x0.70). persiana en perfileria en aluminio con pintura electrostatica liquida color negro. cuerpos fijos  (Sum+Instalac)</t>
  </si>
  <si>
    <t>s. e i. ventana v-41 (3.00x3.20). perfileria en aluminio con pintura electrostatica liquida color negro + vidrio templado 5 mm. cuerpos fijos  (Sum+instalac)</t>
  </si>
  <si>
    <t>s. e i. ventana v-42 (3.88x3.20). perfileria en aluminio con pintura electrostatica liquida color negro + vidrio templado 5 mm. incluye manija en tubular de acero inoxidable 1" y cerradura. cuerpos fijos y batientes  (Sum+instalac)</t>
  </si>
  <si>
    <t>EQUIPO DE VENTILACIÓN MECÁNICA EXTRACCIÓN TIPO HELICOCENTRÍFUGO EN LÍNEA FLUJO 1,800 CFM @ 0.3 INWG (VER ESPECIFICACIONES TÉCNICAS CONTRATO DE CONSULTORÍA 2960-2017: TUNAL)</t>
  </si>
  <si>
    <t>EQUIPO DE VENTILACIÓN MECÁNICA EXTRACCIÓN TIPO HELICOCENTRÍFUGO EN LÍNEA FLUJO 1,300 CFM @ 0.45 INWG (VER ESPECIFICACIONES TÉCNICAS CONTRATO DE CONSULTORÍA 2960-2017: TUNAL)</t>
  </si>
  <si>
    <t>s. e i. ventana v-43 (0.92x2.40). perfileria en aluminio con pintura electrostatica liquida color negro + vidrio templado 5 mm. cuerpos fijos  (Sum+instalac)</t>
  </si>
  <si>
    <t>s. e i. ventana v-44 (0.83x2.40). perfileria en aluminio con pintura electrostatica liquida color negro + vidrio templado 5 mm. cuerpos fijos  (Sumin+Instalac)</t>
  </si>
  <si>
    <t>DESCRIPCIÓN CONSULTORIA CENTRO DEP-RECREATIVO Y CULTURAL PARQUE TUNAL:_x000D_
_x000D_
PISO AUDITORIOS EN ALFOMBRA DE ALTO TRAFICO - HUELLA + CONTRAHUELLA. ROLLO REF. KANSAS DE COL-ALFOMBRAS O EQUIVALENTE COLOR GRIS OSCURO ARGOLLADA CON POLIPROPILENO DE ALTA DENSIDAD. INCLUYE MASTICO Y PUENTE DE ADHERENCIA RECOMENDADO POR EL FABRICANTE. MEDIDO EN PLANTA_x000D_
_x000D_
Ver documento especificaciones técnicas  CONSULTORIA CENTRO DEP-RECREATIVO Y CULTURAL PARQUE TUNAL:_x000D_
_x000D_
CTO-CONSULTORIA 2960-2017:TUNAL</t>
  </si>
  <si>
    <t>EQUIPO DE VENTILACIÓN MECÁNICA EXTRACCIÓN TIPO HELICOCENTRÍFUGO EN LÍNEA FLUJO 700 CFM @ 0.2 INWG (VER ESPECIFICACIONES TÉCNICAS CONTRATO DE CONSULTORÍA 2960-2017: TUNAL)</t>
  </si>
  <si>
    <t>EQUIPO DE VENTILACIÓN MECÁNICACENTRÍFUGO DE TEJADO FLUJO 2,000 CFM @ 0.3 INWG (VER ESPECIFICACIONES TÉCNICAS CONTRATO DE CONSULTORÍA 2960-2017: TUNAL)</t>
  </si>
  <si>
    <t>pasamanos en vidrio templado - h: 1.00 m. perfil inferior en u embebido en concreto + vidrio templado laminado 12 mm. + uniones en acero inoxidable</t>
  </si>
  <si>
    <t>VER CTO-CONSULTORIA CENTRO DEPORTIVO, RECREATIVO Y CULTURAL - CDRC_x000D_
Especificaciones Técnicas Tomo 1 y 2  _x000D_
_x000D_
PISO EN PIEDRA ROYAL VERDE E: 2 CM. FORMATO RECTANGULAR JUNTA PERDIDA A: 0.30 M. - L: 0.40 A 0.90 M. INCLUYE PUENTE DE ADHERENCIA RECOMENDADO POR EL PROVEEDOR</t>
  </si>
  <si>
    <t>DESCRIPCIÓN TÉCNICA CONSULTORIA CENTRO DEP - RECREATIVO Y CULTURAL PARQUE TUNAL:_x000D_
_x000D_
PISO EN PIEDRA ROYAL DORADA E: 2 CM. FORMATO RECTANGULAR JUNTA PERDIDA A: 0.30 M. - L: 0.40 A 0.90 M. INCLUYE PUENTE DE ADHERENCIA RECOMENDADO POR EL PROVEEDOR._x000D_
_x000D_
VER DOCUMENTO ESPECIFICACIONES TÉCNICAS CTO-CONSULTORIA 2960-2017:TUNAL</t>
  </si>
  <si>
    <t>DESCRIPCIÓN TÉCNICA CONSULTORIA CENTRO DEP - RECREATIVO Y CULTURAL PARQUE TUNAL:_x000D_
_x000D_
PISO EN VINILO REF. MIPOLAM SYMBIOZ 6016 SEA BLUE DE GERFLOOR O EQUIVALENTE. INCLUYE PEGA SEGÚN RECOMENDACIONES DEL PROVEEDOR._x000D_
_x000D_
_x000D_
VER DOCUMEBTO ESPECIFICACIONES TÉCNICAS CTO-CONSULTORIA 2960-2017:TUNAL</t>
  </si>
  <si>
    <t>BARRA DE SEGURIDAD PLEGABLE PARA BAÑOS PMR EN ACERO INOXIDABLE REF. 706590001 DE CORONA O EQUIVALENTE</t>
  </si>
  <si>
    <t>Barra de seguridad en acero inosidable 18" ref 706550001 de cororna o equivalentee</t>
  </si>
  <si>
    <t>portarollos metalico de papel higiénico circular acero inoxidable ref. 706670001 de corona o equivalente</t>
  </si>
  <si>
    <t>dispensador de jabón acero inoxidable ref. 706510001 de corona o equivalente</t>
  </si>
  <si>
    <t>secador de manos acero inoxidable ref. 1-aa-ja04 de accesorios y acabados o equivalente</t>
  </si>
  <si>
    <t>dispensadores de toallas de papel ref. 706150001 de corona o equivalente</t>
  </si>
  <si>
    <t>papelera metalica acero inoxidable ref. 706630001 de corona o equivalente</t>
  </si>
  <si>
    <t>BANCA TRAPEZOIDAL PREFABRICADA EN CONCRETO VISTO COLOR GRIS - MODULOS A REF. DOBBLELT DE KONKRETUS O EQUIVALENTE. INCLUYE FUNDACION EN CONCRETO ACORDE CON RECOMENDACION DEL FABRICANTE.				_x000D_
				_x000D_
Banca concreto GRC 21 MP L=1.8 m  H=0.45 m P= 0.45 m Segun diseño (Ver imagen CIO)_x000D_
Mobiliario en concreto de caracteristicas durables, resistente, versátil, Pesado, de bajo mantenimiento, no actractivo al vandalismo._x000D_
Concreto GRC reforzado con fibras de Vidrio _x000D_
Resistencia a la compresión: Superior a 21 MPa a 3 días.                                                              _x000D_
Absorción: Inferior al 9%.                                                                                                                 _x000D_
Refuerzo:  Con fibras sintéticas para evitar la corrosión y evitar vandalismo.                                                                  _x000D_
Sellos superficiales: Sellos silanos y siloxanos para repeler sustancias a base de agua y a Base De aceite._x000D_
Dimensiones: _x000D_
En concreto color gris, Peso:  Kg_x000D_
La garantía en los componentes de concreto es de 10 años._x000D_
La instalación no requiere obras civiles adicionales, ni vaciados en concreto ni preparación de ningún tipo en el sitio de la obra. Elemento de sobreponer_x000D_
Mantenimiento: Lavar con hidrolavadora y aplicar sellos oleófugo e hidrófugo una vez al año._x000D_
Incluye suministro y transporte._x000D_
Nota del fabricante: El precio no incluye descargue. Para el descargue de los productos se requiere personal en la obra y herramientas tipo estibador, minicargador, montacargas o similar. Se recomienda el uso de estibas para mayor facilidad.</t>
  </si>
  <si>
    <t>BANCA CIRCULAR PREFABRICADA EN CONCRETO VISTO COLOR GRIS - REF. TEPYL Ø 1.22 M.  KONKRETUS _x000D_
				_x000D_
Banca concreto GRC 21MP Circular ø1.22m Segun Diseño (Ver imagen CIO)_x000D_
Mobiliario en concreto de caracteristicas durables, resistente, versátil, Pesado, de bajo mantenimiento, no actractivo al vandalismo._x000D_
Concreto GRC reforzado con fibras de Vidrio _x000D_
Resistencia a la compresión: Superior a 21 MPa a 3 días.                                                              _x000D_
Absorción: Inferior al 9%.                                                                                                                 _x000D_
Refuerzo:  Con fibras sintéticas para evitar la corrosión y evitar vandalismo.                                                                  _x000D_
Sellos superficiales: Sellos silanos y siloxanos para repeler sustancias a base de agua y a Base De aceite._x000D_
Dimensiones: Ø 1.22m                H 0,45m  _x000D_
En concreto color gris, Peso: 563,5 kg _x000D_
La garantía en los componentes de concreto es de 10 años._x000D_
La instalación no requiere obras civiles adicionales, ni vaciados en concreto ni preparación de ningún tipo en el sitio de la obra. Elemento de sobreponer_x000D_
Mantenimiento: Lavar con hidrolavadora y aplicar sellos oleófugo e hidrófugo una vez al año._x000D_
Incluye suministro y transporte._x000D_
Nota del fabricante: El precio no incluye descargue. Para el descargue de los productos se requiere personal en la obra y herramientas tipo estibador, minicargador, montacargas o similar. Se recomienda el uso de estibas para mayor facilidad.</t>
  </si>
  <si>
    <t>EQUIPO DE VENTILACIÓN MECÁNICA TIPO HELICOIDAL CON DÁMPER ANTIRETORNO FLUJO 100 CFM @ 0.1 INWG (VER ESPECIFICACIONES TÉCNICAS CONTRATO DE CONSULTORÍA 2960-2017: TUNAL)</t>
  </si>
  <si>
    <t>DESCRIPCIÓN TÉCNICA CONSULTORIA PARQUE TUNAL:_x000D_
_x000D_
PISO EN CERAMICA RECTIFICADA 25x25 REF. TICINO DE CORONA O EQUIVALENTE EN COLORES VARIOS PARA PISCINAS. INCLUYE PUENTE DE ADHERENCIA RECOMENDADO POR EL FABRICANTE.	_x000D_
_x000D_
VER CTO-CONSULTORIA CENTRO DEPORTIVO, RECREATIVO Y CULTURAL - CDRC_x000D_
Especificaciones Técnicas Tomo 1 y 2</t>
  </si>
  <si>
    <t>EQUIPO DE VENTILACIÓN MECÁNICA TIPO CENTRÍFUGO ALÁBES ATRASADOS FLUJO 5,000 CFM @ 1.3 INWG (VER ESPECIFICACIONES TÉCNICAS CONTRATO DE CONSULTORÍA 2960-2017: TUNAL)</t>
  </si>
  <si>
    <t>EQUIPO DE VENTILACIÓN MECÁNICA TIPO CENTRÍFUGO ALÁBES ATRASADOS FLUJO 5,890 CFM @ 1.3 INWG (VER ESPECIFICACIONES TÉCNICAS CONTRATO DE CONSULTORÍA 2960-2017: TUNAL)</t>
  </si>
  <si>
    <t>CAMPANA DE EXTRACCIÓN 3.5M X 1.25M TIPO ISLA SENCILLA (VER ESPECIFICACIONES TÉCNICAS CONTRATO DE CONSULTORÍA 2960-2017: TUNAL)</t>
  </si>
  <si>
    <t>DESCRIPCIÓN TÉCNICA CONSULTORIA PARQUE EL TUNAL_x000D_
_x000D_
PISO EN REJILLA METALICA TIPO A DE TAESMET O EQUIVALENTE. PROTANTE EN PLATINA 1"x1/8" CADA 30 MM. AMARRES EN PLATINA 3/4"x1/8" CADA 30 MM. SUPERFICIE ANTIDESLIZANTE. INCLUYE ACABADO EN CALIENTE Y ANCLAJES A ESTRUCTURA DE SOPORTE.				_x000D_
				_x000D_
VER DOCUMENTO ESPECIFICACIONES TÉCNICAS CTO-CONSULTORIA 2960-2017:TUNAL</t>
  </si>
  <si>
    <t>CAMPANA DE EXTRACCIÓN 3.6M X 1.15M TIPO ADOSADA A LA PARED (VER ESPECIFICACIONES TÉCNICAS CONTRATO DE CONSULTORÍA 2960-2017: TUNAL)</t>
  </si>
  <si>
    <t>EQUIPO DE VENTILACIÓN MECÁNICA TIPO CENTRÍFUGO ALÁBES ATRASADOS Y PINTURA PARA AMBIENTES HÚMEDOS Y CLORO, ASPAS EN ALUMINIO Y MOTOR FUERA DE FLUJO, FLUJO 40,000 CFM @ 0.4 INWG (VER ESPECIFICACIONES TÉCNICAS CONTRATO DE CONSULTORÍA 2960-2017: TUNAL)</t>
  </si>
  <si>
    <t>EQUIPO DE VENTILACIÓN MECÁNICA SUMINISTRO TIPO HELICOCENTRÍFUGO EN LÍNEA FLUJO 900 CFM @ 0.3 INWG (VER ESPECIFICACIONES TÉCNICAS CONTRATO DE CONSULTORÍA 2960-2017: TUNAL)</t>
  </si>
  <si>
    <t>EQUIPO DE VENTILACIÓN MECÁNICA SUMINISTRO TIPO HELICOCENTRÍFUGO EN LÍNEA FLUJO 450 CFM @ 0.2 INWG (VER ESPECIFICACIONES TÉCNICAS CONTRATO DE CONSULTORÍA 2960-2017: TUNAL)</t>
  </si>
  <si>
    <t>EQUIPO DE VENTILACIÓN MECÁNICA SUMINISTRO TIPO HELICO CENTRÍFUGO EN LÍNEA FLUJO 700 CFM @ 0.2 INWG (VER ESPECIFICACIONES TÉCNICAS CONTRATO DE CONSULTORÍA 2960-2017: TUNAL)</t>
  </si>
  <si>
    <t>SENSOR DE DIÓXIDO DE CARBONO CO2 (VER ESPECIFICACIONES TÉCNICAS CONTRATO DE CONSULTORÍA 2960-2017: TUNAL)</t>
  </si>
  <si>
    <t>EQUIPO CONDENSADORA EXTERIOR DE REFRIGERANTE VARIABLE 100MBH TIPO SPLIT_x000D_
CENTRO DEPORTIVO, RECREATIVO Y CULTURAL -  CDRC_x000D_
REMITASE A CONTRATO DE CONSULTORÍA RESPECTIVO._x000D_
Especificaciones Técnicas Tomo 1 y 2</t>
  </si>
  <si>
    <t>CARGA DE REFRIGERANTE R410A (VER ESPECIFICACIONES TÉCNICAS CONTRATO DE CONSULTORÍA 2960-2017: TUNAL)</t>
  </si>
  <si>
    <t>RED DE REFRIGERACION ACCESORIO TIPO Y-BRANCH UND. INTERIORES TIPO 2 (VER ESPECIFICACIONES TÉCNICAS CONTRATO DE CONSULTORÍA 2960-2017: TUNAL)</t>
  </si>
  <si>
    <t>RED DE REFRIGERACION ACCESORIO TIPO Y-BRANCH UND. INTERIORES TIPO 1 (VER ESPECIFICACIONES TÉCNICAS CONTRATO DE CONSULTORÍA 2960-2017: TUNAL)</t>
  </si>
  <si>
    <t>silla de seguridad plegable para duchas ref. 706530001 de corona o equivalente</t>
  </si>
  <si>
    <t>EQUIPO CONDENSADORA EXTERIOR DE REFRIGERANTE VARIABLE 48MBH TIPO SPLIIT (VER ESPECIFICACIONES TÉCNICAS CONTRATO DE CONSULTORÍA 2960-2017: TUNAL)_x000D_
_x000D_
CENTRO DEPORTIVO, RECREATIVO Y CULTURAL -  CDRC_x000D_
REMITASE A CONTRATO DE CONSULTORÍA RESPECTIVO._x000D_
Especificaciones Técnicas Tomo 1 y 2</t>
  </si>
  <si>
    <t>cambiador de pañal ref. 3-aa-kb110-ssre-inb de accesorios y acabados o equivalente</t>
  </si>
  <si>
    <t>EQUIPO EVAPORADORA INTERIOR DE REFRIGERANTE VARIABLE 24MBH TIPO CASSETTE 4 VÍAS (VER ESPECIFICACIONES TÉCNICAS CONTRATO DE CONSULTORÍA 2960-2017: TUNAL)</t>
  </si>
  <si>
    <t>Juego piezas de escalada 2 a 12 años_x000D_
_x000D_
CARACTERISTICAS
Capacidad:_x000D_
Variable, parte de un conjunto. 
Edad sugerida: 2 a 12 años_x000D_
Altura Crítica de Caída: Segun ubicación de cada pieza en la superficie de anclaje._x000D_
Área de Seguridad: Segun ubicación de cada pieza en la superficie de anclaje._x000D_
Medidas por modulo (Largo, Ancho, Alto): 0.18 m x 0.17 m_x000D_
Funciones lúdicas: Trepar_x000D_
_x000D_
MATERIALES:_x000D_
Las ranitas de escalada son de poliamida inyectada, que concilia rigidez y solidez , tienen una medida de 18 cms de largo y 17 cm de ancho Se instalan con chazo expancivo de ½ por 3” a placa de concreto._x000D_
Piezas de plastico no toxicas, resisten al desgaste, a los choques, a las variaciones climaticas y aun gran numero de productos quimicos. Garantizan la robustez y la longevidad de los juegos.  Todas las piezas de plastico estan marcadas con abreviaturas estandares internacionales, lo que garantiza su trazabilidad, asi como un anclaje apropiado._x000D_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estructura)._x000D_
MENSUAL
: Rutina visual de inspección para identificar riesgos debido a actos vandálicos o por condiciones especifica del clima.
Asegurarse que todos los anclajes estén fijos
Revisar si faltan piezas o si hay piezas partidas
Revisar si las tapas de seguridad están en su puesto_x000D_
CADA TRES MESES: 
Revisión funcional del juego para asegurarse que el equipo este funcionado correctamente.
Revisar todos los anclajes.
Revisar la estabilidad del juego.
Inspeccionar los niveles de desgaste en pisos, barras, cuerdas y cadenas.
_x000D_
CADA AÑO: 
Revisar todos los sistemas de anclajes.
Limpiar a fondo
Revisar la estructura de soporte.
_x000D_
_x000D_
OBSERVACIONES:_x000D_
Incluye suministro, transporte armado e instalación de los juegos en el lugar indicado y mantenimiento básico por cinco años, en las condiciones requeridas por el fabricante para hacer efectivas las garantías (No cubre vandalismo, ni obra civil)._x000D_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fabricante._x000D_
Las unidades deben contar con una placa que permita identificar el producto, con mínimo los siguientes datos: Nombre del fabricante, referencia o código serial, identificación de la norma que lo certifica, rango etario de uso (edad)."</t>
  </si>
  <si>
    <t>KIT AUTOELEVACIÓN PARA MANTENIMIENTO (VER ESPECIFICACIONES TÉCNICAS CONTRATO DE CONSULTORÍA 2960-2017: TUNAL)</t>
  </si>
  <si>
    <t>grifo de pared de push antivandalico ref. 701330001 de corona o equivalente</t>
  </si>
  <si>
    <t>mezclador antivandalica para ducha ref. tdp-04 de tig o equivalente</t>
  </si>
  <si>
    <t>regadera antivandalica para ducha ref. tda-01 de tig o equivalente</t>
  </si>
  <si>
    <t>grifo incrustado para ducha ref. tig o equivalente. Tiempo de apertura 18 seg.</t>
  </si>
  <si>
    <t>EQUIPO EVAPORADORA INTERIOR DE REFRIGERANTE VARIABLE 42MBH TIPO FAN COIL ALTA ESTÁTICA DUCTADO (VER ESPECIFICACIONES TÉCNICAS CONTRATO DE CONSULTORÍA 2960-2017: TUNAL)</t>
  </si>
  <si>
    <t>CONTROL INDIVIDUAL ALÁMBRICO CON PROGRAMACIÓN DE HORARIOS COLOR NEGRO (VER ESPECIFICACIONES TÉCNICAS CONTRATO DE CONSULTORÍA 2960-2017: TUNAL)</t>
  </si>
  <si>
    <t>GRIFERIA DE LAVAPLATOS PARA COCINETAS REF. MALLORCA ML5030001 DE CORONA O EQUIVALENTE.</t>
  </si>
  <si>
    <t>meson lavamanos 0.50 cocas Ø0.30x0.11 + salpicadero + faldon + pieamigos quasar o equivalente</t>
  </si>
  <si>
    <t>meson lavamanos 0.60 cocas Ø0.37x0.17 + salpicadero + faldon + pieamigos quasar o equivalente</t>
  </si>
  <si>
    <t>meson lavapinceles tanque corrido + salpicadero + faldon + pieamigos quasar o equivalente</t>
  </si>
  <si>
    <t>MUEBLE COCINETA. MESON EN ACERO INOXIDABLE + SALPICADERO Y POZUELO - MUEBLE BAJO + ENTREPAÑOS SUPERIORES EN MADECOR RH ACABADO MADERA SEGÚN DETALLE PLANOS ARQUITECTONICOS.</t>
  </si>
  <si>
    <t>vinilo fundido o cast opaco, adhesivo permanente garantía  de 8 a 10 años para interiores y exteriores</t>
  </si>
  <si>
    <t>totem lámina HR de 9mm Dimensiones: 0,70 x 2,95m. Acabado en fondo negro pintura electrostática poliéster. Pintura poliuretano blanca para textos, logos, iconos y demas, y poliuretano transparente anti-graffiti final en aplicación a pistola.</t>
  </si>
  <si>
    <t>Elemento marcación en lámina galvanizada de 2mm. Dimensiones: 0,32 x 0,07m. Acabado en fondo negro pintura electrostática poliéster. Pintura poliuretano blanca para textos, logos, iconos y demas, y poliuretano transparente anti-graffiti final en aplicación a pistola.</t>
  </si>
  <si>
    <t>Elemento marcación en lámina galvanizada de 2mm. Dimensiones: 0,42 x 0,95m. Acabado en fondo negro pintura electrostática poliéster. Pintura poliuretano blanca para textos, logos, iconos y demas, y poliuretano transparente anti-graffiti final en aplicación a pistola.</t>
  </si>
  <si>
    <t>Plano de evacuación en lámina galvanizada de 2mm. Dimensiones: 0,12 x 0,26m. Acabado en fondo negro pintura electrostática poliéster. Pintura poliuretano blanca para textos, logos, iconos y demas, y poliuretano transparente anti-graffiti final en aplicación a pistola.</t>
  </si>
  <si>
    <t>Plano de evacuación en lámina galvanizada de 2mm. Dimensiones: 0,33 x 0,26m. Acabado en fondo negro pintura electrostática poliéster. Pintura poliuretano blanca para textos, logos, iconos y demas, y poliuretano transparente anti-graffiti final en aplicación a pistola.</t>
  </si>
  <si>
    <t>Plano de evacuación en lámina galvanizada de 2mm. Dimensiones: 0,22 x 0,26m. Acabado en fondo negro pintura electrostática poliéster. Pintura poliuretano blanca para textos, logos, iconos y demas, y poliuretano transparente anti-graffiti final en aplicación a pistola.</t>
  </si>
  <si>
    <t>Letras en lámina HR de 9mm, soldadas a estructura en tubo metálico de 38x38x1,5mm Dimensiones: 9,0 x 0,90m. Acabado en fondo negro pintura electrostática poliéster.</t>
  </si>
  <si>
    <t>GABINETE EN LAMINA COLD ROLL CALIBRE 18 CON BARRAJES DE FASE,NEUTRO Y TIERRA 80X60X20 cm</t>
  </si>
  <si>
    <t>Aislamiento eléctrico y acústico, a impactos, olores, corrientes de aire, etc. Protección y aislamiento de instalaciones de climatización y de ventilación. Relleno de cavidades.</t>
  </si>
  <si>
    <t>VER DOCUMENTO ESPECIFICACIONES TÉCNICAS CTO-CONSULTORIA 2960-2017:TUNAL</t>
  </si>
  <si>
    <t>VER ESPECIFICACIONES TÉCNICAS CONTRATO DE CONSULTORÍA 2960-2017: TUNAL               Año 2018: Incremento 5.90%               Año 2019: Incremento 6.00%          Año 2020: Incremento 6.00%          Año 2021: Incremento 3.50%.               Año 2022: Incremento 10.07%.         Año 2023: Incremento 16%.           Año 2024 - IPC Incremento 9,28 %</t>
  </si>
  <si>
    <t>VER ESPECIFICACIONES TÉCNICAS CONTRATO DE CONSULTORÍA 2960-2017: TUNAL             Año 2024 - IPC Incremento 9,28 %</t>
  </si>
  <si>
    <t>TABLERO DE FUERZA Y CONTROL SISTEMA DE VENTILACIÓN CAL. 12 NEMA 12 60x120x20 CM (VER ESPECIFICACIONES TÉCNICAS CONTRATO DE CONSULTORÍA 2960-2017: TUNAL)</t>
  </si>
  <si>
    <t>TABLERO DE FUERZA Y CONTROL SISTEMA DE CLIMATIZACIÓN CAL. 12 NEMA 12 60x60x20 CM (VER ESPECIFICACIONES TÉCNICAS CONTRATO DE CONSULTORÍA 2960-2017: TUNAL)</t>
  </si>
  <si>
    <t>ACCESORIOS Y ELEMENTOS DE ANCLAJES PARA TABLEROS ELÉCTRICOS (VER ESPECIFICACIONES TÉCNICAS CONTRATO DE CONSULTORÍA 2960-2017: TUNAL)</t>
  </si>
  <si>
    <t>CONSULTORIA PARQUE RECREO DEPORTIVO EL TUNAL._x000D_
	_x000D_
DESCRIPCICÓN TÉCNICA._x000D_
_x000D_
SUMINISTRO E INSTALACION DE ASCENSOR PARA PASAJEROS RESTAURANTE. ASCENSOR SIN CUARTO DE MAQUINAS - 2 PARADAS, 825 KG, 1 M/S. 11 PASAJEROS SERIE 3300 NEW EDITION DE SCHINDLER ANDINO O EQUIVALENTE				_x000D_
ALCANCE_x000D_
_x000D_
Incluye materiales, equipos y herramienta, mano de obra, transportes dentro y fuera de la obra, y en términos generales, todos los costos directos e indirectos en que deba incurrir para el cabal cumplimiento de las instrucciones y especificaciones establecidas en los planos de construcción y documentos técnicos complementarios elaborados por los especialistas._x000D_
_x000D_
VER DOCUMENTO ESPECIFICACIONES TÉCNICAS CTO-CONSULTORIA 2960-2017:TUNAL</t>
  </si>
  <si>
    <t>INTERRUPTOR CON TEMPORIZADOR ELÉCTRONICO PARA PROGRAMACIÓN DE HORARIOS Y PANTALLA LCD (VER ESPECIFICACIONES TÉCNICAS CONTRATO DE CONSULTORÍA 2960-2017: TUNAL)</t>
  </si>
  <si>
    <t>VER CTO-CONSULTORIA CENTRO DEPORTIVO, RECREATIVO Y CULTURAL - CDRC Especificaciones Técnicas Tomo 1 y 2.</t>
  </si>
  <si>
    <t>TRANSFORMADOR TRIFASICO DE 500 KVA TIPO SECO CLASE F  TENSION PRIMARIA 11400 V , TENSION SECUNDARIA 120/208 V. INCLUYE RIEL ,FRENO Y RUEDAS</t>
  </si>
  <si>
    <t>CONSULTORIA PARQUE RECREO DEPORTIVO EL TUNAL._x000D_
	_x000D_
DESCRIPCICÓN TÉCNICA._x000D_
_x000D_
SUMINISTRO E INSTALACION DE ASCENSOR PARA PASAJEROS ZONA CULTURAL. ASCENSOR SIN CUARTO DE MAQUINAS - 3 PARADAS, 675 KG, 1 M/S. 9 PASAJEROS SERIE 3300 NEW EDITION DE SCHINDLER ANDINO O EQUIVALENTE				_x000D_
				_x000D_
ALCANCE_x000D_
_x000D_
Incluye materiales, equipos y herramienta, mano de obra, transportes dentro y fuera de la obra, y en términos generales, todos los costos directos e indirectos en que deba incurrir para el cabal cumplimiento de las instrucciones y especificaciones establecidas en los planos de construcción y documentos técnicos complementarios elaborados por los especialistas._x000D_
_x000D_
VER DOCUMENTO ESPECIFICACIONES TÉCNICAS CTO-CONSULTORIA 2960-2017:TUNAL</t>
  </si>
  <si>
    <t>CONTROLADOR PRINCIPAL 16UI/16UO (VER ESPECIFICACIONES TÉCNICAS CONTRATO DE CONSULTORÍA 2960-2017: TUNAL)</t>
  </si>
  <si>
    <t>DESCRIPCIÓN TÉCNICA CONSULTORIA CENTRO DEP-RECREATIVO Y CULTURAL PARQUE TUNAL_x000D_
_x000D_
SUMINISTRO ESTRUCTURA DE BALONCESTO BRAZO 3.20 M. - REQUERIMIENTO FIBA DE DISDEPORTES O EQUIVALENTE. TABLERO EN VIDRIO TEMPLADO CON PELICULA DE SEGURIDAD, ARO PROFESIONAL ABATIBLE, SISTEMA DE ANCLAJE.</t>
  </si>
  <si>
    <t>TABLERO GENERAL EN LAMINA COLD ROLL CALIBRE 16 2X1X,04 m CON BARRAJE DE FASE, NEUTRO Y TIERRA. CON DPS</t>
  </si>
  <si>
    <t>DESCRIPCIÓN TÉCNICA CONSULTORIA CENTRO DEP-RECREATIVO Y CULTURAL PARQUE TUNAL_x000D_
_x000D_
SUMINISTRO ESTRUCTURA DE VOLEIBOL DE DISDEPORTES O EQUIVALENTE. TUBOS EXTERNOS EN ACERO 3", TUBO INTERNO DESLIZABLE EN ACERO INOXIDABLE, POLEAS Y SISTEMA PARA TENSION DE MALLA, PIN AUTOMATICO DE SEGURIDAD, PROTECTORES DE GOLPES Y KIT DE MALLA MIYAGI O EQUIVALENTE.</t>
  </si>
  <si>
    <t>DESCRIPCIÓN TÉCNICA CONSULTORIA CENTRO DEP-RECREATIVO Y CULTURAL PARQUE TUNAL_x000D_
_x000D_
_x000D_
SUMINISTRO ATRIL PREFESIONAL DE VOLEIBOL DE DISDEPORTES O EQUIVALENTE.</t>
  </si>
  <si>
    <t>DESCRIPCIÓN TÉCNICA CONSULTORIA CENTRO DEP-RECREATIVO Y CULTURAL PARQUE TUNAL_x000D_
_x000D_
_x000D_
SUMINISTRO JUEGO DE PORTERIAS PARA MICROFUTBOL DE DISDEPORTES O EQUIVALENTE. MARCO EN TUBERIA NEGRA PESADA 3.00x2.00x1.50 M. CON MALLA DE NYLON OJO 12, SISTEMA DE SUJECION DE MALLA, 4 RUEDAS FIJAS 6".</t>
  </si>
  <si>
    <t>SISTEMA DE TRANSFERENCIA MOTORIZADO CON BREAKERS DE 3X1400</t>
  </si>
  <si>
    <t>TABLERO GENERAL EN LAMINA COLD ROLL CALIBRE 16 2X0,8X,04 m CON BARRAJE DE FASE, NEUTRO Y TIERRA CON DPS</t>
  </si>
  <si>
    <t>TABLERO GENERAL A 440 V EN LAMINA COLD ROLL DE 0,8X0,8X0,40 m</t>
  </si>
  <si>
    <t>INCREMENTO AÑO 2021:  3.50%.               Año 2022: Incremento 10.07%.         Año 2023: Incremento 16%.         Año 2024 - IPC Incremento 9,28 %</t>
  </si>
  <si>
    <t>Año 2018: Incremento 5.90%                Año 2019: Incremento 6.00%              Año 2020: Incremento 6.00%            Año 2021: Incremento 3.50%.               Año 2022: Incremento 10.07%.         Año 2023: Incremento 16%.         Año 2024 - IPC Incremento 9,28 %</t>
  </si>
  <si>
    <t>TRANSFORMADOR TRIFASICO DE 150 KVA TIPO SECO TENSION PRIMARIA 220 V TENSION SECUNDARIO 440 V</t>
  </si>
  <si>
    <t>BANCO DE CAPACITORES DE 115 KVAR, CON RELE DE 12 PASOS, CON UN PASO FIJO Y 9 PASOS AUTOMATICOS DE 15 KVAR EFECTIVOS A 220 V , CON CONTACTOR AUXILIAR EN LA ENTRADA COMUN DEL RELE PARA CONMUTACION DE PASOS AUTOMATICOS</t>
  </si>
  <si>
    <t>s. e i. ventana v-01 (56.45x3.10). perfileria en aluminio con pintura electrostatica liquida color negro + vidrio templado 5 mm. + rejilla de aluminio anodozado color negro. cuerpos fijos 	_x000D_
(Sum+Inst).</t>
  </si>
  <si>
    <t>s. e i. ventana v-02 (46.85x3.10). perfileria en aluminio con pintura electrostatica liquida color negro + vidrio templado 5 mm. + rejilla de aluminio anodozado color negro. cuerpos fijos 	_x000D_
(Sum+Inst).</t>
  </si>
  <si>
    <t>s. e i. ventana v-03 (27.65x3.60). perfileria en aluminio con pintura electrostatica liquida color negro + vidrio templado 5 mm. + rejilla de aluminio anodozado color negro. cuerpos fijos (Sum+Inst).</t>
  </si>
  <si>
    <t>s. e i. ventana v-04 (37.25x3.60). perfileria en aluminio con pintura electrostatica liquida color negro + vidrio templado 5 mm. + rejilla de aluminio anodozado color negro. cuerpos fijos Sum+Inst).</t>
  </si>
  <si>
    <t>GABINETE COLD ROLL CALIBRE 16 1X0,8X,04 m CON BARRAJE DE FASE, NEUTRO Y TIERRA.</t>
  </si>
  <si>
    <t>Rejilla perimetral de 345 mm de ancho en material Polipropileno o ABS  (IMPORTADA)</t>
  </si>
  <si>
    <t>BREAKERS MAGNETICOS DE 3X320 AMP, 100 KA. MAGNETICO GRADUABLE 2071</t>
  </si>
  <si>
    <t>s. e i. ventana v-37 (29.31x3.30). perfileria en aluminio anodizado color negro + vidrio templado 5 mm. + rejilla de aluminio anodozado color negro. cuerpos fijos 	(Sum+Inst)</t>
  </si>
  <si>
    <t>Suministro e instalación Boquilla de aspirado con conexión a rosca interior de ø2" -  Metalica -Con inserto tapon   (IMPORTADA)</t>
  </si>
  <si>
    <t>s. e i. ventana v-45 (23.55x0.65). persiana en perfileria en aluminio con pintura electrostatica liquida color negro. cuerpos fijos (Sumin+Instalac)</t>
  </si>
  <si>
    <t>Juego cuerdas de escalada Incluye nodo en poliamida 2 a 12 años_x000D_
_x000D_
CARACTERISTICAS_x000D_
Rollo de cuerda de 8.18 mts, con 48 esferas de poliamida, incluye soporte metalico de anclaje._x000D_
Capacidad: 3 niños por uso. _x000D_
Edad sugerida: 2 a 12 años                                                                   _x000D_
Altura Crítica de Caída: Segun ubicación de cada pieza en la superficie de anclaje._x000D_
Área de Seguridad: Segun ubicación de cada pieza en la superficie de anclaje._x000D_
Medidas por modulo (Largo, Ancho, Alto): Longitud de cuerda 8,18 mts._x000D_
Funciones lúdicas: Trepar_x000D_
_x000D_
MATERIALES_x000D_
_x000D_
Las cuerdas, de 16 mm de diámetro, se elaboran con cable de acero galvanizado recubierto de polipropileno. Las esferas en poliamida inyectada garantizan la unión y el mantenimiento de las cuerdas. Las cuerdas tienen una longitud de 8,18 mts._x000D_
_x000D_
Las cuerdas seran de acero galvanizado recubrimierto de polipropileno tratado contra los rayos ultravioletas. El cable se realiza con hilos metalico organizados en cabos, garantizando una excelente resistencia contra las cargas pesadas, con flexibilidad y una gran entereza contra la deformacion._x000D_
_x000D_
El acero galvanizado garantiza una protección contra la corrosión. El polipropileno es un material resistente que facilita la manera de cogerlo y protege al usuario contra el aspecto frio del acero. _x000D_
Detalles técnicos Postes de anclaje:_x000D_
_x000D_
Tubo de acero galvanizado Ø125 - Espesor 2.5mm + revestimiento (negro)_x000D_
100% reciclable en materia prima_x000D_
Recubrimiento en polvo negro: reciclable_x000D_
Resistencia a la tracción:_x000D_
Rm&gt; 330N / mm²_x000D_
Límite de elasticidad a 0.2%:_x000D_
Rp0.2&gt; 250 N / mm²_x000D_
Acero S250GD + Z275MA-C-O relacionado con EN 10326 (3311)_x000D_
S250: acero de construcción - límite de elasticidad 250N / mm2 mini_x000D_
GD: endurecido_x000D_
Z275: Sendzimir Galvanizado 100% zinc según EN10147_x000D_
M: lentejuela minimizada_x000D_
A: Estándar de superficie_x000D_
C: fosfatado - cromado_x000D_
O: Lubricado_x000D_
Densidad: 7.46kg / m_x000D_
Estándar: EN 10326_x000D_
Recubrimiento: Poliéster termoestable en polvo (negro) B2602BBF3GM_x000D_
Polvo: polvo termoendurecible a base de resina_x000D_
Espesor de la película: 70 µm a 90 µm_x000D_
Detalles técnicos_x000D_
Propiedades mecánicas_x000D_
Propiedades ambientales_x000D_
_x000D_
MANTENIMIENTO_x000D_
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MENSUAL_x000D_
Rutina visual de inspección para identificar riesgos debido a actos vandálicos o por condiciones especifica del clima._x000D_
Asegurarse que todos los anclajes estén fijos_x000D_
Revisar si faltan piezas o si hay piezas partidas_x000D_
Revisar si las tapas de seguridad están en su puesto_x000D_
CADA TRES MESES_x000D_
Revisión funcional del juego para asegurarse que el equipo este funcionado correctamente._x000D_
Revisar todos los anclajes._x000D_
Revisar la estabilidad del juego._x000D_
Inspeccionar los niveles de desgaste en pisos, barras, cuerdas y cadenas._x000D_
CADA AÑO_x000D_
Revisar todos los sistemas de anclajes._x000D_
Limpiar a fondo_x000D_
Revisar la estructura de soporte._x000D_
_x000D_
OBSERVACIONES_x000D_
_x000D_
Incluye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</si>
  <si>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s. e i. ventana v-46 (1.97x3.30). perfileria en aluminio con pintura electrostatica liquida color negro + vidrio templado 5 mm. cuerpos fijos  (Suminist+Instalac)</t>
  </si>
  <si>
    <t>s. e i. ventana v-47 (4.30x0.50). persiana en perfileria en aluminio con pintura electrostatica liquida color negro. cuerpos fijos (Sum+Inst).</t>
  </si>
  <si>
    <t>s. e i. ventana v-48 (4.23x0.70). persiana en perfileria en aluminio anodizado color negro. cuerpos fijos (Sum+Inst).</t>
  </si>
  <si>
    <t>s. e i. ventana v-49 (1.70x0.95). perfileria en aluminio con pintura electrostatica liquida color negro + vidrio templado 5 mm. incluye manija en tubular de acero inoxidable 1" y cerradura. cuerpos fijos y batientes   (Sum+Inst)</t>
  </si>
  <si>
    <t>BARRAJE DE 15X7CM X1/4" DE ESPESOR Y 8 PERFORACIONES DE 1/4".</t>
  </si>
  <si>
    <t>BANDEJA TIPO MALLA DE 20 cm GALVANIZADA PERIMETRAL DE 200 X 54 mm</t>
  </si>
  <si>
    <t>BANDEJA TIPO MALLA DE 40 cm GALVANIZADA PERIMETRAL DE 200 X 54 mm</t>
  </si>
  <si>
    <t>s. e i. puerta p-19 (3.50x3.30). perfileria en acero sistema economy 50 de jansen o equivalente. cristal laminado 4+4 mm. - 8.38 mm. incoloro según detalles y especificaciones de planos. incluye manijas y cerradura. cuerpos batientes sum+Inst)</t>
  </si>
  <si>
    <t>s. e i. puerta enrollable p-41 (3.70x3.30). cortina enrollable en flejes microperforados cal 22 + taparollos en acero galvanizado cal 24 y placa de soporte en acero 1/4". incluye pintura electrostática negra y cerradura de seguridad. cuerpo enrollable (Sum+Inst)</t>
  </si>
  <si>
    <t>s. e i. puerta reja p-42 (27.45x3.30). marcos en tubular pts 2"x3" + malla eslabonada tejida en alambre galvanizado. incluye pintura electrostática negra, manija en tubular de acero inoxidable 1" y cerradura de seguridad. cuerpos fijos y batientes  (Sum+Inst)</t>
  </si>
  <si>
    <t>s. e i. puerta reja p-43 (2.45x3.30). marcos en tubular pts 2"x3" + malla eslabonada tejida en alambre galvanizado. incluye pintura electrostática negra. cuerpos fijos</t>
  </si>
  <si>
    <t>suministro puerta p-47 (1.00x2.60). marco en lamina cr cal 18 + ala en persiana lamina cr cal 18. incluye pintura electrostática negra, manija en tubular de acero inoxidable 1", tope de piso media luna y cerradura. cuerpos batientes 90º</t>
  </si>
  <si>
    <t>s. e i. ventana v-50 (3.92x7.05). perfileria en acero 120x60x3 mm. vertical y 60x50x2 mm. horizontal sistema viss basic 60 de jansen o equivalente. cristal laminado templado 6+6 mm. - sentry glass plus 0.89 mm. (sgp resistencia estructural) o equivalente según detalles y especificaciones de planos. cuerpos fijos (sum+Inst)</t>
  </si>
  <si>
    <t>Juego Muelle con paneles laterales formas lúdicas forma animales 2-8 años Capacidad:1 niño  _x000D_
_x000D_
CARACTERISTICAS:_x000D_
Capacidad: 1 niño_x000D_
Edad sugerida: 2 a 8 años                                                                   _x000D_
Altura Crítica de Caída: 0,46 m_x000D_
Área de Seguridad: 7 m2_x000D_
Medidas por modulo (Largo, Ancho, Alto): 0,36 m x 0,86 m x 0,8 m_x000D_
Funciones lúdicas: Columpiarse, Equilibrio, Imaginar_x000D_
_x000D_
MATERIALES:_x000D_
_x000D_
_x000D_
Los tableros coloreados y los asientos están elaborados a partir de un material HPL compacto de 13 mm de espesor. _x000D_
Material robusto, presenta una excelente resistencia contra las inclemencias del tiempo y al vandalismo. _x000D_
Los muelles son de acero 35SCD6. La superficie del muelle se trata después con granalla pretensada con capas de preparación de zinc y 2 capas de polvo de poliéster de 100 micrones. La pieza de fijación en poliamida cargada garantiza una longevidad y una seguridad excepcional al sistema. _x000D_
Las manetas y reposapiés son de plástico poliamida muy resistente. _x000D_
La tornillería es de acero inoxidable y está protegida por cápsulas anti vandalismo en poliamida._x000D_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actos vandálicos o por condiciones específicas del clima._x000D_
-Asegurarse que todos los anclajes estén fijos._x000D_
-Revisar si faltan piezas o si hay piezas partidas._x000D_
-Revisar si las tapas de seguridad están en su puesto._x000D_
_x000D_
TRIMESTRAL_x000D_
_x000D_
Revisión funcional del juego para asegurarse que el equipo esté funcionando correctamente._x000D_
Revisar todos los anclajes_x000D_
Revisar la estabilidad del juego._x000D_
Inspeccionar los niveles de desgaste en pisos, barras, cuerdas y cadenas._x000D_
_x000D_
ANUAL_x000D_
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_x000D_
OBSERVACIONES_x000D_
_x000D_
Valor a todo costo, incluyendo suministro, transporte armado, obra civil e instalación de los juegos en el lugar indicado y mantenimiento básico por cinco años, en las condiciones requeridas por el fabricante para hacer efectivas las garantías (No cubre vandalismo)._x000D_
_x000D_
ALCANCE OBRA CIVIL COTIZADA POR EL DISTRIBUIDOR DE LA UNIDAD EN COLOMBIA. (INCLUIDA EN EL PRECIO)_x000D_
_x000D_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_x000D_
_x000D_
REQUISITOS PREVIOS A LA EJECUCIÓN DE LA OBRA CIVIL_x000D_
El contratista debera realizar entrega de:         _x000D_
1. Una placa debidamente confinada, superfice plana sin ondulaciones con el nivel requerido y plasmado en el presupuesto del contrato, con la resistencia requerida aprobada por la interventoria del contrato, con el sistema de drenaje adecuado evitando estancamiento de agua.                                             _x000D_
2. Para el trazado de los puntos de cimentación, sera necesario contar con apoyo del equipo de topografia para la actividad de localización y replanteo.                   _x000D_
3. El contratista deberá entregar unos espacios adecuados con las dimensiones establecidas para la ubicación de cada uno de los suministros teniendo en cuenta las áreas de seguridad sin que interfiera el área de Balerco con los productos de otro proveedor.                                                                                             _x000D_
4. El contratista debera hacer entrega de programación de obra contractual para establecer fechas de instalación para la llegada o descargue de suministro o material a obra.                                                                                                                        _x000D_
5. El contratista estara en la obligacion de comunicar y hacer entrega del diseño correspondiente a la señalización de cada suministro o area de juegos para aprobación de interventoria e IDRD._x000D_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</si>
  <si>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Valvula de Liberacion de Vacio certificada  NTC 5761-NTC 5762_x000D_
Modelo VA-2000_x000D_
Garantía mínima de 3 años</t>
  </si>
  <si>
    <t>Filtro en fibra de vidrio, bobinado para un flujo de servicio de 600gpm @ 15gpm/ft2  y 100 PSI de presion maxima operativa. (IMPORTADO)</t>
  </si>
  <si>
    <t>TUBERÍA CONDUIT PARA CONTROL ACERO GALVANIZADO EMT 2 1/2" DIÁMETRO (VER ESPECIFICACIONES TÉCNICAS CONTRATO DE CONSULTORÍA 2960-2017: TUNAL)</t>
  </si>
  <si>
    <t>CABLEADO PARA INSTRUMENTACIÓN Y CONTROL BLINDADO TIPO 2x18 AWG (VER ESPECIFICACIONES TÉCNICAS CONTRATO DE CONSULTORÍA 2960-2017: TUNAL)</t>
  </si>
  <si>
    <t>CANALETA METALICA DE 5X12X240cm CON DIVISION ELECTRICA Y COMUNICACIONES, CON PINTURA ELECTROSTATICA, CALIBRE 22 COLD ROLLED</t>
  </si>
  <si>
    <t>Banca individual redonda en concreto diametro de 36 Cm, altura de 43 Cm. Prefabricada en concreto ( diametro 87 cm altura 45 cmKONKRETUS)</t>
  </si>
  <si>
    <t>Suministro e instalación Tuberia PVC-Presion RDE-21  -  Perimetral piscina recreativa  -  ø1"</t>
  </si>
  <si>
    <t>Sum e instaTuberCPVC-P-Sch-80Ø11/2""Per.PiscRecrea</t>
  </si>
  <si>
    <t>Motobomba 50 Hp - Bomba centrifuga monobloque 1200gpm / 113ft,cuerpo en hierro fundido, impulsor en acero inoxidable, 1800 RPM.</t>
  </si>
  <si>
    <t>Trampa de ø10"xø6" - Fabricada en fibra de vidrio, reforzada con plastico, con cesta en acero inoxidable. Presion maxima 50 PSI.</t>
  </si>
  <si>
    <t>Valvula de Liberacion de Vacio certificada  NTC 5761-NTC 5762</t>
  </si>
  <si>
    <t>Suministro Mango telescopico - Longitud de 13 metros</t>
  </si>
  <si>
    <t>Suministro Juego de tuerca y manguito - Plastico para acople manguera de aspiracion</t>
  </si>
  <si>
    <t>Suministro Kit para pruebas de agua en sitio profesional - 5 Pruebas basicas. Ref. Taylor K 2500</t>
  </si>
  <si>
    <t>Suministro Cepillo de pared recto para aseo  (IMPORTADO) CEPILLO RECTO SHARK</t>
  </si>
  <si>
    <t>Boton de parada de emergencia (piscina olimpica) - De 2 bloques, certificado (sin mecanismo de retención) NTC - 5764  y NTC - 5765</t>
  </si>
  <si>
    <t>Boton de parada de emergencia (piscinas recreativa) - De 3 bloque, certificado (sin mecanismo de retención) NTC - 5764  y NTC - 5765</t>
  </si>
  <si>
    <t>Suministro e instalación Señalizacion perimetral piscinas - Baldosas antideslizantes y lisas</t>
  </si>
  <si>
    <t>Suministro Diagrama de flujo filtracion - Cartelera cuarto de maquinas (incluye fichas, flechas)</t>
  </si>
  <si>
    <t>Perilla de seguridad, mas bisagras para puerta liviana de control ingreso piscina - Control ingreso menores de 6 años</t>
  </si>
  <si>
    <t>Alarma de haces opticos - Juego de Postes señal inalambrica infrarroja</t>
  </si>
  <si>
    <t>Botiquin basico de primeros auxilios - Contenido según reglamentacion vigente</t>
  </si>
  <si>
    <t>Equipo de Oxigeno terapia adulto y pediatrico - Según reglamentacion vigente</t>
  </si>
  <si>
    <t>SISTEMA DE MONITOREO, CONTROL Y DOSIFICACION DE PRODUCTOS QUIMICOS	_x000D_
_x000D_
Suministro e instalación Compuesto por dos bombas dosificadoras y dos tanques (30gal) fabricados en polietileno, con tapa bloqueo a prueba de niños y tornillos en acero inoxidable para uso comercial.</t>
  </si>
  <si>
    <t>Suministro e instalación Tuberia PVC-Presion RDE-21  -  Cuarto de maquinas - piscina recreativa  -  ø1"</t>
  </si>
  <si>
    <t>EQUIPO UV	_x000D_
_x000D_
Equipo de desinfeccion UV - 11 lamparas de 320 W / 230v, 1200gpm@60mJ/cm², 50PSI max., incluye tablero de control.</t>
  </si>
  <si>
    <t>Suministro e instalación Tuberia PVC-Presion RDE-21  - Cuarto de maquinas piscina olimpica  -  ø1"</t>
  </si>
  <si>
    <t>Pasamuro en acero inoxidable 304 SCH 40 roscado en sus extremos y con ruana.</t>
  </si>
  <si>
    <t>Suministro e instalación Tuberia PVC-Presion RDE-21  - Cuarto de maquinas piscina olimpica  -  ø1,1/2"</t>
  </si>
  <si>
    <t>Suministro e instalación Tuberia PVC.- RDE 21  -   Perimetral piscina recreativa  -  ø2"</t>
  </si>
  <si>
    <t>Pasamuro en acero inoxidable 304 bridado en sus extremos y con ruana.</t>
  </si>
  <si>
    <t>Suministro e instalación Pasamuro Tipo 2 de ø8"- Pasamuro en acero inoxidable 304 bridado en sus extremos y con ruana.</t>
  </si>
  <si>
    <t>Suministro e instalación Tuberia PVC-Presion RDE-21  -  Cuarto de maquinas - piscina recreativa  -  ø2</t>
  </si>
  <si>
    <t>Suministro e instalación Tuberia PVC-Presion RDE-21  - Cuarto de maquinas piscina olimpica  -  ø2</t>
  </si>
  <si>
    <t>SUMINISTRO Y PUESTA EN MARCHA DE PLANTA PRIME DE EMERGENCIA ENCABINADA DE 500 kVA  S.B. EFECTIVOS A LA ALTURA DE BOGOTÁ 208/120 V 3F-4H 60Hz.</t>
  </si>
  <si>
    <t>DUCTO EN LÁMINA DE ACERO CR CALIBRE 14 DIÁMETRO ESPECIFICADO, INCLUYE ACCESORIOS DE REMATE, CODOS Y ACCESORIOS DE FIJACIÓN</t>
  </si>
  <si>
    <t>RECUBRIMIENTO DE DUCTO DE ESCAPE EN LÁMINA DE ALUMINIO Y LANA DE VIDRIO ESPESOR 2"</t>
  </si>
  <si>
    <t>Suministro e instalación Pasamuro Tipo 3 de ø8" - Pasamuro en acero inoxidable 304 bridado en un extremo y con ruana.</t>
  </si>
  <si>
    <t>Pasamuro Tipo 4 de ø8"- Pasamuro en acero inoxidable 304 liso y con ruana.</t>
  </si>
  <si>
    <t>DESCRIPCIÓN TÉCNICAS:_x000D_
_x000D_
Suministro e instalación Reflector subacuatico miniled, luz blanca 15W / 12V (cable de 100ft de longitud)</t>
  </si>
  <si>
    <t>SUMINISTRO E INSTALACION DE TANQUE PRINCIPAL DE 200 GALONES</t>
  </si>
  <si>
    <t>TUBERÍA DE ACERO PARA ALIMENTACIÓN Y RETORNO DE COMBUSTIBLE DESDE Y HACIA EL TANQUE, INCLUYE ACCESORIOS</t>
  </si>
  <si>
    <t>Boquilla de inyeccion agua caliente  -  Material Polipropileno o ABS, para piso  (IMPORTADA) con inserto direcciónal.</t>
  </si>
  <si>
    <t>DESCRIPCION TÉCNICA CONSULTORIA PARQUE TUNAL:_x000D_
_x000D_
Suministro e instalación Nicho para reflector mini led - para concreto</t>
  </si>
  <si>
    <t>SUMINISTRO E INSTALACIÓN DE DUCTO TRAMPA DE AIRE CALIENTE SEGÚN ESPECIFICACIONES</t>
  </si>
  <si>
    <t>Sum e instaTuberCPVC-P-Sch-80 Ø2""Per.PiscOlimpica</t>
  </si>
  <si>
    <t>DESCRIPCION TÉCNICA CONSULTORIA PARQUE TUNAL:_x000D_
_x000D_
Suministro e instalación Transformador para luz mini - 150W 120V/12V (incluye caja)</t>
  </si>
  <si>
    <t>Sum e instaTuberCPVC-P-Sch-80Ø21/2"Per.PiscRecreat</t>
  </si>
  <si>
    <t>Suministro e instalación Tuberia CPVC - SCH80  -  Perimetral piscina recreativa  -  ø3"</t>
  </si>
  <si>
    <t>Suministro e instalación Tuberia CPVC SCH80  -  Perimetral piscina olimpica  -  ø3"</t>
  </si>
  <si>
    <t>Suministro e instalación Tuberia CPVC - SCH80  -  Perimetral piscina recreativa  -  ø4"</t>
  </si>
  <si>
    <t>SUMINISTRO E INSTALACIÓN DE DUCTO PARA TOMA DE AIRE FRESCO SEGÚN ESPECIFICACIONES</t>
  </si>
  <si>
    <t>Suministro,fabricacion, transporte y montaje de estructura metalica  sistema de proteccion basica: Guia 6.7.2. Limpieza :SP10 Primer: imprimante  epoxico  rico en zinc de 3.5 a 4.0 mils pelicula seca. Barrera : barrera epoxica con curadr poliamida de 3.5 a 4.0 mils pelicula seca. Acabado; recubrimiento aretano brillante asfaltico de 2,5 a 3.0 mils. el espesor total del sistema de protección debe ser al menos 10 mils (DFT) chorro abrasivo metal casi blanco.</t>
  </si>
  <si>
    <t>uministro e instalación Tuberia CPVC - SCH 80   -  Cuarto de maquinas -  piscina recreativa  -  ø4"</t>
  </si>
  <si>
    <t>Suministro e instalación Tuberia CPVC - SCH80  -  Perimetral piscina recreativa  -  ø6"</t>
  </si>
  <si>
    <t>Suministro e instalación Tuberia CPVC - SCH 80   -  Cuarto de maquinas -  piscina recreativa  -  ø6"</t>
  </si>
  <si>
    <t>Suministro e instalación Tuberia CPVC SCH80  -  Perimetral piscina olimpica  -  ø6"</t>
  </si>
  <si>
    <t>Suministro e instalaciónb de  Neopreno e=5.0cm Dimensión 40x50cm, Dureza : 60 Con refuerzo de dos (2) láminas de 1/4" en los costados de cada tope sísmico. Incluye limpieza de superficie con chorro de aire a presión, pegante e instalación de neoprenos nuevos, herramientas, equipos, andamios, transportes. manejo, almacenimiento, desperdicios y mano de obra.</t>
  </si>
  <si>
    <t>Suministro e instalación Tuberia CPVC SCH80 - Piscina olimpica - ø8"</t>
  </si>
  <si>
    <t>Suministro e instalación Tuberia PVC-Presion RDE-21  - Cuarto de maquinas - piscina recreativa  -  ø4"</t>
  </si>
  <si>
    <t>Suministro e instalación Tuberia PVC-P RDE 21  - Cuarto de maquinas - piscina recreativa  -  ø8"</t>
  </si>
  <si>
    <t>DESCRIPCION TÉCNICA CONSULTORIA PARQUE TUNAL:_x000D_
_x000D_
Suministro e instalación Motobomba 30 Hp - Bomba centrifuga monobloque 600gpm / 109ft,cuerpo en hierro fundido, impulsor en acero inoxidable, 1800 RPM.</t>
  </si>
  <si>
    <t>SUMINISTRO Y TENDIDO DE TUBERÍA Y CABLEADO SISTEMA DE CONTROL DESDE LAS PLANTA HASTA TRANSFERENCIA</t>
  </si>
  <si>
    <t>UPS ONLINE DE 20 kVA TRIFASICA VOLTAJE DE ENTRADA 208 V AC Y DE SALIDA 208V AC, 60 Hz, INCLUYE BANCO DE BATERIAS. CON AUTONOMIA DE 10 MINUTOS.</t>
  </si>
  <si>
    <t>DESCRIPCION TÉCNICA CONSULTORIA PARQUE TUNAL:_x000D_
_x000D_
Suministro e instalación Trampa de ø 8"xø 5" - Fabricada en fibra de vidrio, reforzada con plastico, con cesta en acero inoxidable. Presion maxima 50 PSI.</t>
  </si>
  <si>
    <t>DESCRIPCION TÉCNICA CONSULTORIA PARQUE TUNAL:_x000D_
_x000D_
Suministro e instalación Arrancador suave para bomba 50 Hp - 45A / 440V con cofre, cableado, aparatos de maniobra y programación.</t>
  </si>
  <si>
    <t>ENLACE FIBRA OPTICA MONOMODO OM4 PRECONECTORIZADA</t>
  </si>
  <si>
    <t>DESCRIPCION TÉCNICA CONSULTORIA PARQUE TUNAL:_x000D_
_x000D_
Suministro e instalación Equipo de desinfeccion UV -  7 lamparas de 320 W, 600gpm@60mJ/cm², 120PSI max., incluye tablero de control.</t>
  </si>
  <si>
    <t>DESCRIPCION TÉCNICA CONSULTORIA PARQUE TUNAL:_x000D_
_x000D_
Suministro e instalación Motobomba 5 Hp - 192 gpm, .70ft , con trampa para cabellos</t>
  </si>
  <si>
    <t>DESCRIPCION TÉCNICA CONSULTORIA PARQUE TUNAL:_x000D_
_x000D_
Suministro e instalación Arrancador directo para bomba 5 Hp de 22-32 A / 230V</t>
  </si>
  <si>
    <t>DESCRIPCION TÉCNICA CONSULTORIA PARQUE TUNAL:_x000D_
_x000D_
Suministro e instalación Pasamuro Tipo 3 de ø6"- Pasamuro en acero inoxidable 304 liso y con ruana.</t>
  </si>
  <si>
    <t>DESCRIPCION TÉCNICA CONSULTORIA PARQUE TUNAL:_x000D_
_x000D_
Suministro Robot carro aspirador para piscinas publicas de 50m. Equipado con giroscopio, programas de limpieza, 36 m de cable. (IMPORTADO)</t>
  </si>
  <si>
    <t>DESCRIPCION TÉCNICA CONSULTORIA PARQUE TUNAL:_x000D_
_x000D_
Suministro carro aspirador metalico ø1,1/2"  (IMPORTADO)</t>
  </si>
  <si>
    <t>Limpiador para PVC y CPVC_x000D_
Prepara las superficies de PVC y CPVC a soldar, ideal para limpiar grasa, aceite, suciedad y otros agentes externos no propios de las tuberías y accesorios._x000D_
_x000D_
LimpiadorGrandesDiametrosPVC-P-RDE-21Ø6"CuartMaqPiscRecre CONTRATO CONSULTORIA CDRC 1.</t>
  </si>
  <si>
    <t>LimpiadorGrandesDiametrosPVC-P-RDE-21Ø6"PerimPiscRecrea CONTRATO CONSULTORIA CDRC 1</t>
  </si>
  <si>
    <t>LimpiadorGrandesDiametrosPVC-P-RDE-21Ø6"PerimPiscOlimp CONTRATO CONSULTORIA CDRC 1</t>
  </si>
  <si>
    <t>Limpiador grandes diametros PVC-P-RDE-21Ø6"CuarMaqPiscOlimp CONTRATO CONSULTORIA CDRC 1</t>
  </si>
  <si>
    <t>Limpiador grandes diametros PVC-P-RDE-21Ø8"Curt.Maq.PiscRec CONTRATO CONSULTORIA CDRC 1</t>
  </si>
  <si>
    <t>Limpiador grandes diametrosPVC-P-RDE-21Ø8"Curt.Maq.PiscOli CONTRATO CONSULTORIA CDRC 1</t>
  </si>
  <si>
    <t>Limpiador grandes diametros PVC-P-RDE-21Ø10"Curt.Maq.PiscOlimp CONTRATO CONSULTORIA CDRC 1</t>
  </si>
  <si>
    <t>Limpiador grandes diametros CPVC-P-Sch-80Ø6"PiscOlimpica CONTRATO CONSULTORIA CDRC 1</t>
  </si>
  <si>
    <t>Limpiador grandes diametros CPVC-P-Sch-80Ø6"Perim.PiscOlimpica CONTRATO CONSULTORIA CDRC 1</t>
  </si>
  <si>
    <t>Limpiador grandes diametros CPVC-P-Sch-80Ø6"CuartMaq.PiscRecre CONTRATO CONSULTORIA CDRC 1</t>
  </si>
  <si>
    <t>Limpiador grandes diametros CPVC-P-Sch-80Ø6"PerimPiscRecreativ CONTRATO CONSULTORIA CDRC 1</t>
  </si>
  <si>
    <t>Limpiador grandes diametros CPVC-P-Sch-80Ø8"PiscOlimpica CONTRATO CONSULTORIA CDRC 1</t>
  </si>
  <si>
    <t>ESTANTERÍA SÓLIDA EN ACERO INOXIDABLE. X 40 CM_x000D_
_x000D_
Estantería SÓLIDA (plana): Elemento idealizado para_x000D_
almacenamiento de abarrotes, salsas y depósitos en_x000D_
General._x000D_
_x000D_
Características de manufactura: Íntegramente en ACERO_x000D_
Inoxidable Ref.304/2B. Párales y esquineras en calibre 16_x000D_
perforados cada 10 cm para ajustar alturas de acuerdo a_x000D_
las necesidades (4) entrepaños lisos en calibre 20_x000D_
reforzados para soportar grandes pesos sujetos con_x000D_
tornillería cabeza redonda en acero Inoxidable. Parales_x000D_
provistos de suplementos niveladores en caucho, anti_x000D_
deslizantes, protectores de pisos, epóxicos, madera,_x000D_
concreto, granito, etc_x000D_
Largo: 1.12, Ancho: 0.40, Alto: 180.</t>
  </si>
  <si>
    <t>TARIMA PARA BULTOS EN PLÁSTICO AGLOMERADO_x000D_
_x000D_
Tarima ó banco para bultos: Producto diseñado para la_x000D_
colocación de bultos, guacales, cajas etc. En depósitos_x000D_
evitando el contacto con el piso._x000D_
_x000D_
Con las siguientes características: Chasis en ángulo de_x000D_
hierro de 11/4 31/6. Plataforma en listones de PLASTICO_x000D_
AGLOMERADO de 013 0.03 de alta resistencia, asegurada;_x000D_
con tornillería de carruaje finamente lijada y lacado. Patas_x000D_
también en ángulo de hierro con tacones en caucho_x000D_
antideslizante._x000D_
Largo. 1.00 Ancho. 0.80 Alto. 0.15</t>
  </si>
  <si>
    <t>REJILLAS Y BANDEJAS PARA CARCAMOS EN ZONAS HUMEDAS_x000D_
_x000D_
Bandeja para Cárcamo con rejilla: Elemento idealizado para_x000D_
ser colocado en bajo nivel en pisos y zonas húmedas ó ante_x000D_
puertas para cuartos fríos._x000D_
_x000D_
Características de manufactura: Totalmente en ACERO_x000D_
Inoxidable Ref. 304/2B. Canal ó bandeja recolectora en_x000D_
acero Inoxidable calibre 20 Ref. 304/2B. Con pestañas para_x000D_
empotrar en el piso. Rejilla removible con marco en ángulo_x000D_
de acero Inoxidable de 1/8 por 1” y varilla de 5/16. Provista_x000D_
de canastilla y válvula de desagüe para acondicionar a la_x000D_
tubería Sanitaria._x000D_
Dimensiones: Largo: 1.00, Ancho: 0.22, Alto: 0.07.</t>
  </si>
  <si>
    <t>REFRIGERADOR VERTICAL, CAP. 50 PIES (1300 LT)._x000D_
110V ACERO INOXIDABLE MARCA FRIO PANEL_x000D_
_x000D_
Armario Refrigerador tipo vertical con dos (2) puertas_x000D_
SÓLIDAS, capacidad 50 pies Cúbicos, diseñado para la_x000D_
refrigeración, conservación de productos como: Lácteos,_x000D_
cárnicos, refrescos. En supermercados, tiendas, cafeterías,_x000D_
cocinas, etc._x000D_
_x000D_
Características de manufactura y ensamble: Gabinete con_x000D_
diseño europeo, interior y exterior manufacturado_x000D_
totalmente en ACERO Inoxidable REF. 304/2B Cal 22._x000D_
Aislamiento en poliuretano densidad de 38 -40 kg/m3, 2_x000D_
puertas sólidas con cierre automatico y hermético. Seis (6)_x000D_
parrillas recubiertas en plástico ajustables con guías_x000D_
fabricadas en acero inoxidable. Enfriamiento por Sistema_x000D_
NO FROST (Aire Forzado). Equipo de refrigeración con_x000D_
unidad sellada de 1/2 de HP para 6,5 Amps. Voltaje_x000D_
115/60Hz. Rango de Temperatura 0 a 6º C. Refrigerante_x000D_
R-134 A. controlador de Temperatura digital y programable_x000D_
con indicador de Temperatura visible. Luz piloto Indicadora_x000D_
de Entrada Energética. Luz interior LED de bajo consumo._x000D_
Chasis con ruedas giratorias en polipropileno de alta_x000D_
resistencia. esquinas internas redondeadas segun las_x000D_
normas sanitarias_x000D_
Frente: 1.48, Fondo: 0.85, Alto: 2.10.</t>
  </si>
  <si>
    <t>CONGELADOR VERTICAL DE 23 PIES (700 LT). 110V. ACERO INOXIDABLE 304 MARCA FRIO PANEL_x000D_
Armario Congelador tipo vertical capacidad 23 pies_x000D_
Cúbicos: Diseñado para la congelación y conservación de_x000D_
productos como: Pescados, mariscos, cárnicos. En_x000D_
supermercados, tiendas, cafeterías, cocinas, etc._x000D_
Frente: 750 Ancho: 830 Alto: 2110 mm</t>
  </si>
  <si>
    <t>LICUADORA INDUSTRIAL VOLCABLE CAP. 25LT_x000D_
MARCA MEDINAINOX_x000D_
_x000D_
Licuadora industrial de sobre piso: Elemento diseñado para_x000D_
procesos de trituración, maceración, picado finos y licuados_x000D_
de frutas, hortalizas, tubérculos, mayonesas entre otros_x000D_
para la industria alimentaria en sitios donde se trabaje en_x000D_
grandes escalas como cocinas industriales._x000D_
_x000D_
Características: Capacidad de licuado por operación 25_x000D_
litros, (7 Galones). Tanque piramidal cuadrado invertido en_x000D_
acero Inoxidable 304-4 de acabado totalmente sanitario,_x000D_
permitiendo una perfecta agitación. Sistema volcable, tapa_x000D_
superior en acero Inoxidable, con tapa auxiliar incluida para_x000D_
carga y control durante el proceso. Sistema de licuado por_x000D_
cuchillas en cruz, movidas por un motor eléctrico de 3.600_x000D_
R.P.M. Eje principal en acero Inoxidable, incluye sello_x000D_
mecánico en grafito y cerámica evitando que pase líquido_x000D_
hacia el motor. Estructura al piso en tubería conduit_x000D_
acabada con pintura electrostática de gran resistencia, que_x000D_
garantiza la estabilidad de la licuadora. Sistema de vuelco_x000D_
para descargue por medio de palanca de acción directa_x000D_
sobre el eje principal. Incluye pivote, evitando vuelco_x000D_
accidental del vaso. Control eléctrico con protección_x000D_
térmica. Motor de 1.5 H.P. para trabajo pesado. Totalmente_x000D_
blindado; Voltaje a 220V. 12 Amperios._x000D_
Dimensiones: 0.68 x 0.53 x 1.10.</t>
  </si>
  <si>
    <t>MESA DE TRABAJO TIPO SOBRE PARED CON ENTREPAÑO, PATAS Y DOBLES REDONDO (PARA UNA POCETA)_x000D_
_x000D_
Mesa con tapa PLANA CON SALPICADERO; diseñada para_x000D_
trabajo pesado en los procesos de alistamiento de insumos_x000D_
y materias primas en todo tipo de establecimientos_x000D_
alimentarios; por que cumple con las normas de calidad é_x000D_
higiene para el consumo humano_x000D_
_x000D_
Características de manufactura; totalmente en ACERO_x000D_
INOXIDABLE Ref. 304 2/B._x000D_
Tapa con salpicadero interno de 10 cm de alto en las partes_x000D_
de contacto con la pared; en lámina de ACERO INOXIDABLE_x000D_
calibre 16, bordes redondeados tipo media caña hacia_x000D_
a b a j o c o n u n d i á m e t r o d e 1 ¼ " . R e f o r z a d a_x000D_
longitudinalmente con perfiles en forma de "?" (omega)_x000D_
también en acero, soldados a la misma con tornillo M6_x000D_
autosoldable. Acabados satinados._x000D_
Entrepaño en lámina de ACERO INOXIDABLE calibre 18 Ref._x000D_
304 2/B. Reforzado en forma longitudinal similar a la tapa._x000D_
Patas en tubo redondo de 1 ½" de diámetro en ACERO_x000D_
INOXIDABLE_x000D_
Sujetas a la tapa y al Entrepaño con esquineras superiores_x000D_
con tornillo prisionero para hacer de la mesa una pieza_x000D_
desarmable._x000D_
Provistas de Ajustes de nivel en aluminio fundido._x000D_
Largo. 1.60 Ancho. 0. 70 Alto 0. 86</t>
  </si>
  <si>
    <t>TANQUE O POCETA PARA ZONAS PREPARACION_x000D_
_x000D_
Tanque o Poceta: desarrollado para ser instalado en las_x000D_
mesas de lavado y preparación de frutas, verduras ó_x000D_
tubérculos, etc._x000D_
_x000D_
Características de manufactura: en Acero Inoxidable calibre_x000D_
18 Ref. 304 2/B. Con esquineras redondeadas y ceñido_x000D_
hacia el centro hacia del desagüe, acabado satinado. El_x000D_
cual irá soldado a la tapa sin que se noten sus uniones._x000D_
Dimensiones: Frente: 0.50, Ancho: 0.50, Prof.: 0.25.</t>
  </si>
  <si>
    <t>PLACA PARA PICAR EN ULTRAPOL_x000D_
_x000D_
Placa o lámina IDEALIZADA para cortar, picar, rebanar o_x000D_
tajar todo tipo de carnes, legumbres y otros alimentos._x000D_
_x000D_
Plástico de alta resistencia, superada sólo por el Teflón._x000D_
Producto recomendado para el proceso de alimentos por su_x000D_
estructura molecular, no absorbe, olores, sabores o_x000D_
bacterias, fácil de limpiar con detergentes, resistente a_x000D_
temperaturas hasta de 70º C. Aprobado por la oficina de_x000D_
sanidad. F. D. A._x000D_
Dimensiones: Largo.0.45 Ancho. 0.45 Esp.3/4”</t>
  </si>
  <si>
    <t>MAQUINA PELADORA DE TUBÉRCULOS PARA 60_x000D_
LIBRAS CON PEDESTAL_x000D_
_x000D_
Equipo Diseñado para grandes procesos de pelado de_x000D_
tubérculos en diferentes establecimientos alimentarios_x000D_
donde se requiera un alto volumen de comensales, con_x000D_
Base o gabinete, con trampa y cedazo diseñado como_x000D_
complemento de las maquinas peladoras de tubérculos_x000D_
para captura de residuos (hollejos) en los procesos de_x000D_
pelado._x000D_
_x000D_
Características de Fabricación Máquina: Tipo de Pedestal,_x000D_
tambor Cilíndrico en ACERO INOXIDABLE del tipo 304/2B,_x000D_
Proceso de pelado por rozamiento contra el abrasivo. Disco_x000D_
con revestido de abrasivo de carborundio. Proceso de_x000D_
pelado por rozamiento contra el abrasivo. Tapa en fibra de_x000D_
vidrio color negro, ajustable al cilindro para evitar_x000D_
desbordes de agua. Capacidad de pelado 30 a 60 libras por_x000D_
ciclo de 1 a 3 Minutos. Conexión de entrada de Agua._x000D_
Potencia 1.2, 10, 1.5 H.P. Trifásico de 220/60/a 1200 R.P.M._x000D_
Características de Fabricación Base: Cuerpo cilíndrico_x000D_
provisto de un cedazo para la retención de los residuos de_x000D_
los productos en los procesos de pelado de tubérculos,_x000D_
manufacturado en lámina de ACERO INOXIDABLE 304/2B_x000D_
con desagüe al piso montado sobre patas con flanges para_x000D_
anclar al piso._x000D_
Dimensiones: Diámetro: 54,5 cm, Alto: 147 cm.</t>
  </si>
  <si>
    <t>LAVAMANOS QUIRÚRGICO A PARED_x000D_
_x000D_
Lavamanos para salas de cirugía, mataderos baños_x000D_
públicos y sitios donde se requiera de una asepsia_x000D_
excelente._x000D_
_x000D_
Manufacturado en Lámina de Acero Inoxidable Calibre 18_x000D_
Ref.304/2B. Canal con espaldar de 0.25 en la parte de_x000D_
contacto con la pared. Cana Con esquinas Redondeadas_x000D_
para una mejor asepsia Faldón Frontal y laterales en_x000D_
Escuadra. Con soportes triangulares para fijar a la pared_x000D_
con chazos de expansión. Espacio para colocación de la_x000D_
grifería según Referencia. (no incluye griferia)_x000D_
Dimensiones: Frente: 0.55, Fondo: 0.60, Alto: 0,45.</t>
  </si>
  <si>
    <t>CUELLO DE GANSO DE SOBRE MESA. ENCORE_x000D_
_x000D_
Elemento diseñado como Cuello de ganso de sobre mesa,_x000D_
complemeto de la griferia manos libres; ideal para ser_x000D_
instalado en lavamanos de salas de procesos y/o_x000D_
quirúrgicas._x000D_
_x000D_
Cuello de ganso para grifo de sobre mesa, fabricado en_x000D_
laton cromado con sus boquillas y terminales._x000D_
Dimensiones: 6” (150 mm)</t>
  </si>
  <si>
    <t>VÁLVULA DE PEDAL PARA (2) AGUAS, FRÍA Y_x000D_
CALIENTE_x000D_
_x000D_
Válvula de pedal elemento diseñado para usos en_x000D_
lavamanos de diferentes tipos en hospitales, salas_x000D_
quirúrgicas, salas de procesos de alimentos y otros que_x000D_
cumplen con las normas de salud._x000D_
_x000D_
Características: Cuerpo de la válvula en cromo duro y pedal_x000D_
de operación dual (FRIO - CALIENTE), válvula con autocierre_x000D_
para accionamiento con el pie también en cromo altamente_x000D_
pulido._x000D_
Dimensiones: 125 mm X 142mm X 68mm</t>
  </si>
  <si>
    <t>KIT DE MANGUERAS PARA (2) AGUAS, FRÍA Y_x000D_
CALIENTE EN TEFLON_x000D_
_x000D_
KIT de mangueras desarrolladas para hacer la conexión de_x000D_
las griferías a sus redes hidráulicas para dos (2) agua Fría y_x000D_
caliente._x000D_
Manguera de Teflon muy flexible de gran resistencia_x000D_
mecánica, con excelentes propiedades térmicas, óptima_x000D_
resistencia química y dieléctrica._x000D_
_x000D_
Características para su uso en la industria química,_x000D_
alimentaria, equipos médicos y aislamientos térmicos y_x000D_
eléctricos. Principales de la manguera de teflon_x000D_
Químicamente inerte; Baja permeabilidad_x000D_
Manufacturada bajo estandar FDA para contacto con_x000D_
alimento_x000D_
Bajo coeficiente de fricción sobre cualquier material solido_x000D_
1 Manguera una de 1.30 Para conexión mezclador al cuello_x000D_
ganso._x000D_
2 Mangueras de 0.90 Para agua Fría y Caliente.</t>
  </si>
  <si>
    <t>PROCESADOR DE VEGETALES CL 50 ULTRA 1 SPEED_x000D_
_x000D_
Procesador de verduras: equipo diseñado para la solución a_x000D_
los problemas de tajados, corte en cubos, rallados y_x000D_
deshilachados de legumbres, tubérculos y otros usos en_x000D_
toda cocina institucional y comercial._x000D_
_x000D_
Características de fabricación: Carcasa en aluminio y Acero_x000D_
Inoxidable. Capacidad de trabajo: Una tolva grande_x000D_
(superficie de 139 cm²) para cortar hortalizas voluminosas,_x000D_
como col o apio. Posibilidad de procesar hasta 10 tomates_x000D_
en una sola operación. Precisión: Una tolva cilíndrica (Ø 58_x000D_
mm) prevista para las hortalizas largas o frágiles (ejemplo:_x000D_
calabacines, pepinos o champiñones) con una precisión de_x000D_
corte extraordinaria. Limpieza: Diseño de la tapa con_x000D_
formas simples, sin recovecos, para una limpieza fácil._x000D_
Ergonómica: Estos modelos disponen de una reactivación_x000D_
automática de la máquina mediante la palanca para una_x000D_
mayor comodidad de trabajo y una rapidez de ejecución._x000D_
Robustez: Bloque motor de acero inoxidable estudiado para_x000D_
procesar grandes cantidades. Velocidad: 375 rpm, Potencia_x000D_
550 Watts, rendimientos prácticos hasta 250 Kg./H,_x000D_
rendimientos teóricos hasta 300 Kg./H, comidas diarias 20_x000D_
a 300 o más Voltaje: 120V/60/1, Peso 20.2 Kg.</t>
  </si>
  <si>
    <t>KIT DE 8 DISCOS PARA PROCESADORES SERIES R 502_x000D_
- R 652 - CL 50 - CL 52._x000D_
_x000D_
Paquete de 8 discos para el proceso de corte, rebanados de_x000D_
diferentes alimentos, estos se pueden utilizar en las_x000D_
referencias de procesadores R 502, R 652, CL 50, CL 52._x000D_
_x000D_
Paquete sugerido de 8 discos: slicers 2 mm, 5 mm ; grater_x000D_
2 mm ; julienne 3 x 3 mm ; dicing equipment : slicer 10 mm_x000D_
+ dicing grid 10 x 10 mm ; French fries equipment 10 x 10_x000D_
mm (2 discs).</t>
  </si>
  <si>
    <t>HORNO SELF COOKING CENTER WHITEFFICIENCY (10_x000D_
x 1/1 GN), GAS RATIONAL._x000D_
_x000D_
Horno SelfCookingCenter® whitefficiency® es un equipo_x000D_
robusto y fácil de manejar, sustituye entre un 40 - 50% los_x000D_
hornos, marmitas, sartenes basculantes, vaporizadores,_x000D_
planchas, parrillas entre otros equipos de cocción_x000D_
convencionales, en un mínimo espacio reduce el consumo_x000D_
de energía, agua y tiempo, minimiza el desperdicio de_x000D_
alimentos y el consumo de materia prima, donde avala la_x000D_
alta y constante calidad de las comidas. Dispone de una_x000D_
generación de vapor fuera de lo común, un innovador_x000D_
sistema de fluidización dinámica y un despliegue térmico y_x000D_
deshumificador altamente eficaz. El equipo incorpora las_x000D_
reservas de potencia necesarias para garantizar un_x000D_
intercambio perfecto de fuerza, tiempo, calor, humedad y_x000D_
circulación del aire. Esa es la base indispensable para un_x000D_
alto y uniforme rendimiento en todas las disciplinas,_x000D_
bandeja por bandeja, de arriba hacia abajo y de delante_x000D_
hacia atrás – especialmente con cargas grandes._x000D_
_x000D_
Características: Material interior y exterior en acero_x000D_
inoxidable 1.4301 DIN W.-Nr. 304 AISI. El Horno_x000D_
SelfCookingCenter® whitefficiency®, es muy fácil de_x000D_
manejar, con una simple pulsación de una tecla en su_x000D_
pantalla táctil, disponemos de la experiencia que cientos de_x000D_
cocineros han ido acumulado a través de los años. Su_x000D_
potencia y despliegue de utilidad se basa en sus funciones:_x000D_
HiDensityControl®, sistema patentado que garantiza_x000D_
comidas de la más alta calidad tanto en pequeñas como en_x000D_
grandes cantidades, SelfCookingControl® detecta_x000D_
mediante sensores, el tamaño del producto a cocinar y el_x000D_
volumen de carga. Controla el proceso de cocción_x000D_
adaptándolo automáticamente, a las necesidades del_x000D_
alimento y elimina trabajos rutinarios como voltear los_x000D_
productos o reajustar los parámetros de cocción. Efficient_x000D_
LevelControl® es la herramienta para optimizar la_x000D_
producción de comidas y CareControl se encarga_x000D_
automáticamente de la limpieza higiénica del equipo,_x000D_
conservando sosteniblemente su integridad. Modo de_x000D_
cocción a vapor de 30° a 130°C. Modo de cocción aire_x000D_
caliente de 30° a 300°C. Modo de cocción combinado de_x000D_
30° a 300°C. Aumento de la capacidad productiva de hasta_x000D_
un 30 %. Óptima temperatura de cocción, que regula la_x000D_
cocción ideal en cada producto, para cortezas y empanados_x000D_
supercrujientes y asados con todo su jugo. 5 Velocidades_x000D_
de circulación de aire, El ventilador dispone de la velocidad_x000D_
correcta tanto para alimentos robustos como delicados._x000D_
Incluso para suflés y bizcocho y hasta para pastelería tan_x000D_
sensible como los éclairs. Humidificación manual de_x000D_
dosificación exacta especialmente para el pan y otros_x000D_
horneados. Cool Down Para un enfriamiento rápido de la_x000D_
cámara de cocción, mediante ventilación. Medición, ajuste_x000D_
y regulación de la humedad con exactitud porcentual. 7_x000D_
modos de cocción. Ducha de mano con dispositivo_x000D_
recogedor. Sonda térmica con 6 puntos de medición. 350_x000D_
programas de hasta 12 pasos cada uno. Interface USB._x000D_
Capacidad de bandejas gastronómicas: 10 x 1/1 GN_x000D_
Número de comidas por día: 80 - 150_x000D_
Rack longitudinal: 1/1, 1/2, 2/3, 1/3, 2/8 GN_x000D_
Acometida de agua: R 3/4“_x000D_
Desagüe: DN 50_x000D_
Presión de agua: 150-600 kPa o 0,15-0,6 Mpa_x000D_
Versión de Gas:_x000D_
Peso: 154,5 kg_x000D_
Altura incl. Protección del flujo de gas: 1.281 mm_x000D_
Potencia conectada – electricidad: 0,39 kW_x000D_
Fusible automático: 1 x 16 A_x000D_
Alimentación de la red: 1 NAC 230 V_x000D_
Alimentación/toma de gas: R ¾”_x000D_
Gas natural / Butano / propano 3+_x000D_
Carga térmica nominal máxima: 22 kW/24 kW_x000D_
Potencia “Calor Seco”: 22 kW/24 kW_x000D_
Potencia “Calor Húmedo”: 20 kW/22 kW_x000D_
._x000D_
Ancho: 84,7cm, Profundidad: 77,1cm, Altura: 104,2cm</t>
  </si>
  <si>
    <t>KIT CONEXIÓN PARA HORNO RATIONAL_x000D_
_x000D_
Kit de conexión para hornos Rational modelos 61 – 202_x000D_
_x000D_
Compuesto de tubo de alimentación de agua (2 m) y tubo_x000D_
de desagüe DN 50.</t>
  </si>
  <si>
    <t>PASTILLAS CARE CONTROL RATIONAL PARA EQUIPOS_x000D_
SELFCOOKINGCENTER®_x000D_
Los productos de limpieza han sido adaptados_x000D_
especialmente a las necesidades de los equipos RATIONAL._x000D_
Solo el empleo de productos originales RATIONAL permite_x000D_
conservar Prolongadamente el estado íntegro del equipo._x000D_
_x000D_
Sustancias altamente eficaces protegen activamente y_x000D_
prolongan significativamente la vida útil de su equipo_x000D_
SelfCookingCenter®. El descalcificador especial contenido_x000D_
en las pastillas "Care" combate las incrustaciones calcáreas_x000D_
inhibiendo desde un principio su formación. Máxima_x000D_
seguridad de operación sin costes de filtrado del agua o_x000D_
descalcificación. Los productos de limpieza originales_x000D_
RATIONAL significan:_x000D_
Óptimos resultados de limpieza._x000D_
Eficacia contra la suciedad y la cal._x000D_
Altura rendimiento._x000D_
Acción conservante ideal y prolongada._x000D_
Máxima seguridad funcional._x000D_
Optima seguridad higiénica para comidas sanas._x000D_
Costos mínimos de mantenimiento y limpieza._x000D_
Presentación: ENVASE por 100 PASTILLAS.</t>
  </si>
  <si>
    <t>PASTILLAS DE DETERGENTE RATIONAL PARA_x000D_
EQUIPOS SELFCOOKINGCENTER®._x000D_
Los productos de limpieza han sido adaptados_x000D_
especialmente a las necesidades de los equipos RATIONAL._x000D_
Solo el empleo de productos originales RATIONAL permite_x000D_
conservar Prolongadamente el estado íntegro del equipo._x000D_
_x000D_
Las pastillas de detergente de RATIONAL elaboradas con el_x000D_
más reciente complejo de sustancias activas de acción_x000D_
fuerte, avalan un poder limpiador fuera de lo común. Son_x000D_
altamente concentradas y de gran rendimiento. Los_x000D_
productos de limpieza originales RATIONAL significan:_x000D_
Óptimos resultados de limpieza._x000D_
Eficacia contra la suciedad y la cal._x000D_
Altura rendimiento._x000D_
Acción conservante ideal y prolongada._x000D_
Máxima seguridad funcional._x000D_
Optima seguridad higiénica para comidas sanas._x000D_
Costes mínimos de mantenimiento y limpieza._x000D_
Presentación: BALDE por 100 PASTILLAS.</t>
  </si>
  <si>
    <t>PARRILLA PARA ASADOS EN ACERO INOXIDABLE._x000D_
1/1GN._x000D_
Parrilla de acero inoxidable utilizada para obtener_x000D_
excelente resultados en los asados y horneados._x000D_
_x000D_
Características: Construidas en varillas de acero inoxidable_x000D_
electrosoldado AISI 304._x000D_
Dimensiones: 1/1 GN (325x530 mm)</t>
  </si>
  <si>
    <t>PARRILLA COMBIGRILL 1/1 GN CON REVESTIMIENTO_x000D_
DE TRILAX._x000D_
Parrilla CombiGrill._x000D_
_x000D_
Las parrillas CombiGrillR confieren las típicas y atractivas_x000D_
marcas de parrilla a bistecs, pescado y verduras a la_x000D_
plancha. La parrilla CombiGrillR es sumamente robusta y_x000D_
ofrece una prolongada vida útil. Además de acelerar el_x000D_
dorado, el TriLax de 3 capas es un material termoestable,_x000D_
anti ralladuras, lavable en lavavajillas y resistente a la lejía.</t>
  </si>
  <si>
    <t>COMBIFRY_x000D_
_x000D_
El CombiFry patentado por RATIONAL es el primer_x000D_
accesorio que permite preparar grandes cantidades de_x000D_
alimentos pre-fritos. Permite un ahorro importante en el_x000D_
consumo de aceite, y en los gastos de almacenaje y la_x000D_
eliminación del mismo._x000D_
CombiFry_x000D_
_x000D_
El CombiFry patentado por RATIONAL es el primer_x000D_
accesorio que permite preparar grandes cantidades de_x000D_
alimentos pre-fritos. Permite un ahorro importante en el_x000D_
consumo de aceite, y en los gastos de almacenaje y la_x000D_
eliminación del mismo._x000D_
Dimensiones: 1/1 GN (325 x 530 mm)</t>
  </si>
  <si>
    <t>SUPERSPIKE PARA 8 POLLOS (2.9 LB)._x000D_
_x000D_
Superspike con capacidad para la colocación de 8 pollos._x000D_
_x000D_
La colocación vertical de los pollos hace que la carne de la_x000D_
pechuga salga particularmente tierna y jugosa, la piel_x000D_
crujiente y que la pieza obtenga un dorado atractivo y_x000D_
uniforme. Peso máximo del pollo 2.9 Libras, (1.3 Kg.)_x000D_
1/1 GN (325 x 530 mm)</t>
  </si>
  <si>
    <t>AZAFATES Ó FUENTES EN ACERO INOX FULL SIZE 1/1_x000D_
X 10 CM DE PROF. CAPACIDAD 13 LITROS._x000D_
Azafate o Fuente Rectangular de uso común mesas frías_x000D_
(Barras de Ensaladas) o calientes (Baño María al Vapor)_x000D_
para hornear, almacenar, transportar y presentar desde la_x000D_
línea de preparación hasta la línea de presentación y_x000D_
servicio al cliente._x000D_
_x000D_
Características: Fabricados en lámina de Acero Inoxidable_x000D_
Tipo 304 Calibre 22, troquelado sin soldadura y embutido,_x000D_
bordes redondeados, apilables y dimensiones de acuerdo a_x000D_
normas internacionales, capacidad 13 litros._x000D_
Dimensiones: Largo: 53cm, Ancho: 32.5cm Profundidad:_x000D_
10cm</t>
  </si>
  <si>
    <t>AZAFATE PERFORADO GN2/3-065P 354X325X65MM -_x000D_
IMPORTADO_x000D_
AZAFATE PERFORADO_x000D_
_x000D_
AZAFATE PERFORADO GN2/1 65 MM PROFUNDIDAD_x000D_
ALTO:6.5 CM. | ANCHO:53 CM. | PROFUNDIDAD: 33 CM</t>
  </si>
  <si>
    <t>MUEBLE BASE PARA EQUIPOS Y HORNOS DE SOBRE_x000D_
MESA, 84 X 72 X 67_x000D_
_x000D_
Mesa Base desarrollada para la colocación de hornos y/o_x000D_
latas en procesos de trabajo_x000D_
_x000D_
Características de manufactura: Tapa en Lámina de ACERO_x000D_
INOXIDABLE Ref. 304/2B, reforzada con perfiles también en_x000D_
acero soldados con puntos de penetración, sobre patas_x000D_
cuadradas con Seis (6) Guías longitudinales en varilla para_x000D_
colocación de bandejas con productos en procesos._x000D_
Entrepaño Manufacturado en Lámina de ACERO_x000D_
INOXIDABLE Reforzado igual que la Tapa Sujeto con_x000D_
esquineras también en ACERO INOXIDABLE. Ruedas de 4”_x000D_
en NEOPREN Blanco._x000D_
Frente: 0.840 Fondo: 0.724 Alto: 0.672</t>
  </si>
  <si>
    <t>MESA DE APOYO TIPO ESCABILADERO DE PARED EN_x000D_
ACERO INOXIDABLE (MOVIL) X 0.50 MTS_x000D_
Mesa con escabiladero inferior: Mueble diseñado como_x000D_
superficie de apoyo en las zonas de preparación ó cocción_x000D_
con escabiladero para colocar azafates o Bandejas de_x000D_
mucha utilidad._x000D_
_x000D_
Características de manufactura: Tapa con salpicadero en_x000D_
las partes de contacto con la pared en lámina de ACERO_x000D_
Inoxidable Ref.304/2B. Calibre 16 Párales con guías_x000D_
longitudinales para la colocación de azafates o bandejas,_x000D_
provista de Juego de (4) ruedas Marca: SINSA, con falange_x000D_
en ULTRAPOL Blanco para evitar manchas en el piso,_x000D_
antideslizantes dos giratorias y dos fijas con freno para_x000D_
desplazamiento de los equipos de cocción en los momentos_x000D_
de aseo._x000D_
Frente: 0.66, Fondo: 0.90, Alto: 0.91.</t>
  </si>
  <si>
    <t>PLANCHA ASADORA A GAS PATAS Y ENTREPAÑO,_x000D_
LÍNEA RESTAURANTE X 0.85 MTS FRENTE_x000D_
_x000D_
Plancha asadora: Equipo industrial diseñado para procesos_x000D_
de asados, cocción en sitios donde se trabaje en grandes_x000D_
escalas y de mucha utilidad por su amplio espacio inferior y_x000D_
de fácil limpieza. Línea Semi -Económica._x000D_
_x000D_
Características de fabricación: superficie compuesta por_x000D_
guardas amplias en lámina de ACERO Inoxidable Calibre 16_x000D_
Ref. 304/2B. PLANCHA ASDORA en (1) platina en H.R. de_x000D_
¾” de pulgada de espesor para una mejor cocción._x000D_
Salpicadero por tres lados de 15 cm en lámina de acero_x000D_
calibre 14, cuatro (4) quemadores tipo flauta en hierro para_x000D_
22.000 BTU., cada uno controlados por válvulas de paso,_x000D_
perillas ergonómicas frías al tacto y pilotos de encendido_x000D_
instantáneo, guardas, chambrana o tablero de mandos en_x000D_
acero Inoxidable. Bandeja recolectora de residuos_x000D_
manufacturadosen ACERO GALVANIZADO. Entrepaño en_x000D_
lámina de ACERO GALVANIZADO calibre 18 Ref. 3042/B._x000D_
Reforzado._x000D_
Patas en tubo redondo de 1 1/2” sujetas con esquineras_x000D_
también en acero con ajustes de nivel en aluminio fundido._x000D_
Acabados con Pintura electrostática Negro Mate._x000D_
Dimensiones: Frente: 0.80, Fondo: 0.85, Altura: 0.91.</t>
  </si>
  <si>
    <t>ESTUFA A GAS 4 FOGONES PATAS Y ENTREPAÑO_x000D_
A) DESCRIPCION COMERCIAL_x000D_
Estufa industrial con 4 fogones; Equipo industrial diseñado_x000D_
para la solución en procesos de cocción por sus amplios_x000D_
fogones y eficientes quemadores ideal para los sitios donde_x000D_
se trabaje en grandes escalas y de mucha utilidad por su_x000D_
amplio espacio inferior para almacenamiento y de fácil_x000D_
limpieza._x000D_
_x000D_
B) DESCRIPCIÒN TECNICA_x000D_
Características de fabricación: superficie y Frente_x000D_
compuesta por Guardas amplias en lámina de ACERO_x000D_
Inoxidable Calibre 16 Ref.304/2B frente con chambrana o_x000D_
tablero de mandos de excelente presentación._x000D_
Cuatro (4) planchas solidas (parrillas) en hierro fundido, (4)_x000D_
quemadores tipo hongo en hierro para 25.000 BTU. Cada_x000D_
uno Controlados por válvulas de paso y Perillas_x000D_
ergonómicas frías al tacto y pilotos de encendido_x000D_
instantáneo (llama abierta), Bandeja recolectora de_x000D_
residuos manufacturados en ACERO INOXIDABLE._x000D_
Entrepaño en Lámina de ACERO INOXIDABLE Reforzado._x000D_
Patas en tubo redondo de 1 1/4” con ajustes de nivel en_x000D_
aluminio fundido._x000D_
C) CARACTERISTICAS TECNICAS_x000D_
Entrada de GAS en tubería metálica en 3/4" para su_x000D_
conexión_x000D_
Salida eléctrica a 110 v._x000D_
Piso firme a nivel._x000D_
D) Dimensiones en metros: Frente: 0.80, Fondo: 0.85,_x000D_
Altura: 0.91</t>
  </si>
  <si>
    <t>ESTUFA A GAS TIPO ENANA 3 QUEMADORES_x000D_
Estufa Industrial tipo Enano para Calefacción con Gas:_x000D_
equipo diseñado para soportar grandes recipientes como:_x000D_
Fondos, ollas, pailas y otros que se requieren para cocinar,_x000D_
freír en grandes escalas._x000D_
_x000D_
Características técnicas: Superficie compuesta por una_x000D_
plancha solida en hierro fundido, (3) quemadores en hierro_x000D_
o aluminio fundido, (2) tipo anillo para 32.000 y 25.000 BTU_x000D_
y uno tipo hongo de 18.000 BTU._x000D_
Controlados por válvulas de paso, perillas ergonómicas_x000D_
frías al tacto y pilotos de encendido instantáneo. Mueble_x000D_
guarda y gabinete en lámina de ACERO Inoxidable Calibres_x000D_
16-18 Ref., 304/430. Chambrana o tablero frontal también_x000D_
en acero Inoxidable, Patas en acero Inoxidable con ajustes_x000D_
de nivel en aluminio fundido._x000D_
Peso en Kilos: 38 aproximados._x000D_
Requerimiento para su instalación: entrada a gas en_x000D_
tubería en 3/4" presión 13" columna de agua._x000D_
Frente: 0.70, Fondo: 0.80, Alto: 0.55.</t>
  </si>
  <si>
    <t>SARTEN VOLCABLE A GAS CAP. 22 GALONES TIPO_x000D_
AMERICANO_x000D_
Características de fabricación: íntegramente en ACERO_x000D_
INOXIDABLE calibres 12, 16 y ¾” Ref.304/2B,_x000D_
Cuna con capacidad de 22 galones (82.5 litros); de fácil_x000D_
manejo por su sistema de volteo con volante y tornillos sin_x000D_
fin._x000D_
Patas en tubería de 1 1/2” también en ACERO INOXIDABLE_x000D_
Unidad controlada termostáticamente por:_x000D_
Rango de temperatura de 200-400F (93-210C)_x000D_
Controles de gas:_x000D_
Termostato de operación Marca ROBERT- SHAW_x000D_
HI-LIMIT_x000D_
Válvula unitrol._x000D_
Térmopila_x000D_
Piloto doble de seguro de temperatura máxima._x000D_
Sistema de encendido y apagado de seguridad, con cápsula_x000D_
de mercurio_x000D_
Potencia calorífica de 80.000 a 94.000 B.T.U. Hra_x000D_
_x000D_
Características de fabricación: íntegramente en ACERO_x000D_
INOXIDABLE calibres 12, 16 y ¾” Ref.304/2B,_x000D_
Cuna con capacidad de 22 galones (82.5 litros); de fácil_x000D_
manejo por su sistema de volteo con volante y tornillos sin_x000D_
fin._x000D_
Patas en tubería de 1 1/2” también en ACERO INOXIDABLE_x000D_
Unidad controlada termostáticamente por:_x000D_
Rango de temperatura de 200-400F (93-210C)_x000D_
Controles de gas:_x000D_
Termostato de operación Marca ROBERT- SHAW_x000D_
HI-LIMIT_x000D_
Válvula unitrol._x000D_
Térmopila_x000D_
Piloto doble de seguro de temperatura máxima._x000D_
Sistema de encendido y apagado de seguridad, con cápsula_x000D_
de mercurio_x000D_
Potencia calorífica de 80.000 a 94.000 B.T.U. Hra_x000D_
Dimensiones: Largo. 1.05 Ancho. 0.91 Alto 0.91</t>
  </si>
  <si>
    <t>CAMPANA EXTRACTORA TIPO PLAFÓN ACERO_x000D_
INOXIDABLE._x000D_
Campana Extractora tipo Plafón, Elemento diseñado para la_x000D_
captación de sustancias volátiles como: humos, olores,_x000D_
vapores, grasas y masas de calor, en todo tipo de cocinas_x000D_
industriales en restaurantes, casinos, hoteles, clubes, etc._x000D_
_x000D_
Características de Manufactura: Gabinete en lámina de_x000D_
ACERO Inoxidable calibre 20 Ref.: 304. Instalación interna_x000D_
con cable siliconado, tubería E.M.T. Terminales y porta_x000D_
lámparas. Provista de perfiles longitudinales como porta_x000D_
filtros y canales recolectores de Grasas. Tableros_x000D_
complementarios, niples de 11/2 roscados para drenaje de_x000D_
grasas,_x000D_
Dimensiones: Largo: 5.00, Ancho: 1.10, Alto: 0.60.</t>
  </si>
  <si>
    <t>FILTRO PARA CAMPANAS DE EXTRACCIÓN_x000D_
INDUSTRIAL TIPO PERSIANA EN ACERO INOXIDABLE_x000D_
Filtro tipo persiana: Elemento ó trampa diseñada para_x000D_
hacer la retención de grasas, vapores, e impurezas en todo_x000D_
tipo de campanas de Extracción industrial, comercial y_x000D_
domestica._x000D_
_x000D_
Características de manufactura: Marco con perfiles_x000D_
contrapuestos en Forma de W, perforados de acuerdo a la_x000D_
Norma ASHRAE para mayor retención de grasas, sustancias_x000D_
volátiles, é impurezas, fabricado en lámina de Acero_x000D_
Inoxidable calibre 22 Referencia 304 / 2B._x000D_
Presentación: Caja de (4) unidades._x000D_
Dimensiones: Largo: 0.50, Ancho: 0.50, Alto: 0.04.</t>
  </si>
  <si>
    <t>LAMPARA TIPO MARINO INDUSTRIAL (CAMPANAS_x000D_
EXTRACTORAS)_x000D_
Lámpara estacionaria tipo marino para uso industrial:_x000D_
forma tubular ó faro, elemento diseñado para ser colocado_x000D_
en exteriores, túneles, campanas de Extracción por su alta_x000D_
resistencia al calor._x000D_
_x000D_
Características técnicas de fabricación: Base ó carcasa en_x000D_
aluminio inyectado, globo en vidrio refractario anti_x000D_
explosión y canastilla en alambre cromado. Resistencia_x000D_
calorífica de 90º C 150º C.</t>
  </si>
  <si>
    <t>EXTRACTOR CENTRÍFUGO TIPO HONGO POTENCIA_x000D_
3HP._x000D_
Extractor centrífugo de tejado; elemento diseñado para_x000D_
lograr la extracción atravez de campanas y ductos,_x000D_
recomendado para establecimientos como cocinas en_x000D_
centros comerciales, residenciales, indutriales_x000D_
_x000D_
Extractor centrífugo de tejado, tipo hongo, aleta recta_x000D_
atrasada en aluminio, descarga vertical, trasmisión por_x000D_
poleas al motor. Caudal 7,020 M3/H, Presión Estática 27.00_x000D_
(MM c.a.), MOTOR de 3.00 HP. Trifásico 220 – 440 V_x000D_
estándar, RPM 1230._x000D_
Nota: Recomendado para Campanas tipo pared de un (1)_x000D_
hasta 5.00 de Largo por 0.70 de alto_x000D_
Diámetro: 90.6cm, Altura: 94.4cm, Base: 71cm.</t>
  </si>
  <si>
    <t>DUCTOS ESPECIALES PARA CONEXIÓN DE CAMPANA_x000D_
Y EXTRACTOR 20 PULGADAS._x000D_
Lote de ductos especiales diseñados para la conexión de_x000D_
campana, conexión Extractor y la conducción de olores,_x000D_
vapores en zonas húmedas y grasosas para todo tipo de_x000D_
cocinas._x000D_
_x000D_
Manufacturados en lámina galvanizada calibre 22._x000D_
Enflanchada con uniones en ángulo de hierro,_x000D_
empaquetadura en caucho y tornillería._x000D_
Nota: Los ductos se liquidan una vez Finalizada la obra Para_x000D_
poder determinar su Metraje._x000D_
Dimensiones: 20” x 20”.</t>
  </si>
  <si>
    <t>SISTEMA DE ARRANQUE, PARADA Y CONTROL DEL_x000D_
EXTRACTOR 11Amp._x000D_
Sistema diseñado para el control de arranque y parada de_x000D_
los Extractores o ventiladores recomendable para la_x000D_
protección de los motores, reductores, etc._x000D_
_x000D_
Guardamotor más Contactor y relé bimetálico de_x000D_
protección contra sobrecargas, cortocircuito y marcha en_x000D_
dos fases para motores de 2.9 a 11 AMP., para motor de_x000D_
0.75 H.P. á 3.0 H.P. á 1800 R.P.M. a 220v. Caja plástica de_x000D_
protección IP-65 Con pulsadores bicolores O-I de arranque y_x000D_
Parada.</t>
  </si>
  <si>
    <t>SECCIÓN BANDEJERO CUBIERTERO._x000D_
Mueble bandejero, cubiertero estacionario: elemento_x000D_
diseñado como dispensador de bandejas y cubiertos en_x000D_
Autoservicios y cafeterías._x000D_
_x000D_
Características de manufactura: en lámina de ACERO_x000D_
Inoxidable calibres 16 y 18 Ref. 304/2B._x000D_
Dispensador de cubiertos con ocho (8) compartimentos en_x000D_
forma cilíndrica perforados en ACERO Inoxidable O EN_x000D_
NYLON. Plataforma o banco para la colocación de bandejas._x000D_
Sobre patas tubulares en ACERO Inoxidable con ajustes de_x000D_
nivel en aluminio fundido._x000D_
Dimensiones: Largo: 0.00, Ancho: 1.10, Alto: 0.86 - 1.35.</t>
  </si>
  <si>
    <t>MOSTRADOR DE AUTOSERVICIO, CALEFACCIÓN_x000D_
ELÉCTRICA_x000D_
Mostrador de Autoservicio: Mueble diseñado para la_x000D_
exhibición, distribución y entrega de alimentos en todo tipo_x000D_
de establecimiento alimentario comercial o institucional_x000D_
como: casinos, colegios, autoservicios, clínicas, etc. Línea_x000D_
de ACERO Inoxidable._x000D_
_x000D_
Calefacción ELÉCTRICA. Características de Manufactura:_x000D_
Tapa en lámina calibre 16 Ref. 304 2/B, bordes semiredondos_x000D_
con caída de 0.6cm hacia abajo reforzada_x000D_
longitudinal y transversalmente con perfiles en forma de_x000D_
"U" también en acero, soldados a la tapa con puntos de_x000D_
penetración. Acabados satinados. Cuerpo con su_x000D_
estructura, laterales, frente y piso manufacturado_x000D_
totalmente en lámina de acero Cromo Níquel, contra ácidos_x000D_
y antimagnético tanto en su estructura como en sus_x000D_
paredes laterales y frontales. Sobre Patas tubulares con_x000D_
ajustes de nivel en aluminio fundido._x000D_
Dimensiones: Largo: 6.45, Ancho: 1.10, Alto: 0.86 - 1.35.</t>
  </si>
  <si>
    <t>SECCIÓN CALIENTE CON CALEFACCIÓN ELÉCTRICA_x000D_
727 SS Sección Baño Maria con Calefacción ELÉCTRICA: Sección_x000D_
desarrollada para la colocación y exhibición de los_x000D_
alimentos calientes en AZAFATES (fuentes), en los_x000D_
Autoservicios._x000D_
_x000D_
Características de manufactura: Sección baño María,_x000D_
tanque con calefacción por medio de (00) Resistencias_x000D_
eléctricas de inmersión de 1500 vatios. Divisiones o_x000D_
soportes removibles para facilitar la limpieza en acero_x000D_
Inoxidable para la colocación de (00) azafates Full size cada_x000D_
uno con su respectiva tapa. Tanque con esquineras_x000D_
sanitarias redondeadas en forma de media caña, rejillas_x000D_
perforadas para protección de las resistencias, desagüe_x000D_
inferior con rebosadero para limitar el nivel de agua._x000D_
Desagüe con válvula de 1 ½, Registro de bola para cierre_x000D_
rápido._x000D_
Dimensiones: Largo: 1.63, Ancho: 1.10, Alto: 0.86 -1.35.</t>
  </si>
  <si>
    <t>REPISA DE SOBRE MESA SENCILLO PARA SECCIÓN_x000D_
CALIENTE DE AUTO SERVICIO._x000D_
Repisa tipo sencillo: elemento desarrollado para la_x000D_
exhibición, recibo y entrega de alimentos en las zonas_x000D_
calientes de los Auto-Servicios._x000D_
_x000D_
Características de manufactura: Tapa con bordes_x000D_
redondeados tipo media caña en ACERO Inoxidable 18_x000D_
ref.304/2B. Tapa estornudos en Vidrio en 5mm con_x000D_
soportes en tubo redondo de 1/2" y terminales en aluminio_x000D_
fundido atornillados a la mesa._x000D_
Dimensiones: Largo: 1.76, Ancho: 030, Alto.0.40.</t>
  </si>
  <si>
    <t>SECCIÓN REFRIGERADA._x000D_
Sección Fría con Enfriamiento Mecánico: elemento_x000D_
desarrollado para la exhibición y distribución de alimentos_x000D_
y bebidas como postres, frutas, lácteos, bebidas_x000D_
embotelladas etc. En autoservicios que requieran de_x000D_
refrigeración para su conservación._x000D_
_x000D_
Características de manufactura: tanque en lámina de Acero_x000D_
Inoxidable y aislado en su perímetro, poliuretano Inyectado_x000D_
de alta densidad. Enfriamiento mecánico con unida_x000D_
condensadora de ¼ de H.P, Drenaje con desagüe de una_x000D_
válvula de 1 ½, Registro de bola para cierre rápido._x000D_
Dimensiones: Largo: 1.40, Ancho: 0.53, Alto: 0.25.</t>
  </si>
  <si>
    <t>REPISA DE SOBRE MESA DOBLE PARA LAS_x000D_
SECCIONES FRÍAS DE LOS AUTOSERVICIOS EN ACERO_x000D_
INOXIDABLE_x000D_
_x000D_
Repisa Tipo doble de sobreponer: elemento desarrollado_x000D_
para Entrega y exhibición de Alimentos en las zonas frías_x000D_
de los Auto-Servicios._x000D_
Características de manufactura: Marco con bordes_x000D_
redondeados tipo media caña en Acero Inoxidable calibre_x000D_
18 Ref. 304/2B. Plataforma y Tapa estornudos en Vidrios en_x000D_
5mm con soportes en tubo redondo de 1/2" y terminales en_x000D_
aluminio fundido atornillados a la mesa._x000D_
Dimensiones: Largo: 1.40, Ancho: 0.53, Alto: 0.65.</t>
  </si>
  <si>
    <t>"DISPENSADOR DE BEBIDAS FRÍAS PARA CASINOS Y
AUTOSERVICIOS _x000D_
CON DOS (2) TANQUES DE 19 Lt C/U."_x000D_
_x000D_
Dispensador de bebidas frías, equipo diseñado para la_x000D_
exhibición y refrigeración de bebidas como: té, jugos,_x000D_
cremas, batidos, avena etc._x000D_
_x000D_
Características de Manufactura: Dispensador con capacidad_x000D_
total de 5 Galones (18.5 lts). Cubierta, frente y fondo en_x000D_
lámina de acero inoxidable tipo 304 calibre 20. Laterales y_x000D_
recipiente de goteo en resina lexan color beige, tanques y_x000D_
tapas en resina lexan transparente. Válvula dosificadora en_x000D_
acero inoxidable con empaque oring intercambiable. Sello_x000D_
del tanque con la cubierta con un empaque siliconado para_x000D_
mayor hermeticidad. Capacidad de cada tanque: 19Lts._x000D_
Unidad refrigeradora de 1/6 de H.P - 115 voltios - 60 Hz -_x000D_
3.3 amp con sistema hermético._x000D_
Dimensiones: Largo: 0.28, Ancho: 0.38, Altura: 0.65.</t>
  </si>
  <si>
    <t>Cubiertero de sobre mesa: mueble diseñado como_x000D_
dispensador de cubiertos e insumos en zonas de_x000D_
Autoservicios y cafeterías de autoservicio de fácil remoción._x000D_
_x000D_
Características de manufactura: Caja Rectangular_x000D_
manufacturada en lámina de ACERO Inoxidable calibres 16_x000D_
y 18 Ref. 304/2B. Dispensador de cubiertos con Seis_x000D_
compartimentos en forma Circular, Perforados y_x000D_
Removibles Para Cubiertos y cuatro en Forma de Media_x000D_
Caña para Insumos como sobres de azúcar, Té, Aromáticas_x000D_
etc._x000D_
Dimensiones: Largo: 0.45, Ancho: 0.45, Alto: 0.25.</t>
  </si>
  <si>
    <t>Sección deslizador en tubo: Concebido para el_x000D_
deslizamiento de las bandejas en el momento de la_x000D_
distribución y recibo de los alimentos._x000D_
_x000D_
Características de manufactura: Desarrollado en tubo_x000D_
redondo en ACERO INOXIDABLE de 1" de diámetro tubular_x000D_
para una mejor asepsia, sobre soportes triangulares_x000D_
adheridos al frente del mueble mostrador._x000D_
Dimensiones: Largo: 6.41, Ancho: 0.35, Alto: 0.40.</t>
  </si>
  <si>
    <t>"TANQUE O POCETA PARA LAVADO DE VAJILLAS. _x000D_
(0.52
MTS X 0.52 MTS X 0.35 MTS)"_x000D_
Tanque o Poceta: Desarrollado para ser instalado en las_x000D_
mesas de lavado de vajilla y utensilios de comedor, cristal,_x000D_
cubiertos, etc._x000D_
_x000D_
Características de manufactura: En ACERO Inoxidable_x000D_
calibre 18 Ref. 304 2/B. Con esquineras redondeadas y_x000D_
ceñido hacia el centro de desagüe, acabado satinado. El_x000D_
cual irá soldado a la tapa sin que se noten sus uniones._x000D_
Dimensiones: Frente: 0.52, Ancho: 0.52, Prof.: 0.35.</t>
  </si>
  <si>
    <t>REPISA DE SOBRE PARED INCLINADA PARA_x000D_
CANASTAS_x000D_
_x000D_
Repisa inclinada Tipo SOBRE PARED: repisa diseñada para_x000D_
la colocación de canastas de para vajilla y utensilios de_x000D_
cocinas._x000D_
_x000D_
Características de manufactura: en lámina de ACERO_x000D_
Inoxidable calibre 18 Ref. 304/2B. Salpicadero en la parte_x000D_
de contacto con la pared, bordes redondeados tipo media_x000D_
caña reforzada con soportes triangulares, también en_x000D_
acero, para anclar a la pared. Con chazos de expansión._x000D_
Dimensiones: Largo: 0.70, Ancho: 0.55, Alto: 0.20</t>
  </si>
  <si>
    <t>Shut diseñado para recibir los desperdicios y sobras en_x000D_
forma circular, manufacturado en neopreno, elemento_x000D_
diseñado para recibir y descomidar la vajilla sin que se_x000D_
deteriore._x000D_
_x000D_
Manufacturado en Neopreno Solido Inyectado para una_x000D_
mejor resistencia el cual ira ajustado a presión en las tapas_x000D_
de las mesas de Lavado y Preparación_x000D_
Diámetro: 26cm, Alto: 6.5cm.</t>
  </si>
  <si>
    <t>TRAMPA PARA GRASAS EN ZONAS DE LAVADO._x000D_
_x000D_
Trampa para grasas: Equipo desarrollado para la retención_x000D_
de grasas, Residuos de alimentos y decantación de y_x000D_
arena._x000D_
_x000D_
Características de manufactura: Caja en lámina de ACERO_x000D_
Inoxidable Calibre 18 Ref. 304/2B. Canastilla perforada_x000D_
interna, para la retención de residuos, separadores para la_x000D_
separación de grasa y tapa con empaques en caucho y_x000D_
cierres herméticos con broches de presión. Provista de_x000D_
registro de globo para su evacuación de líquidos. Entrada y_x000D_
salida en tubo de 11/2”, patas con terminales en caucho._x000D_
Dimensiones: Frente: 0.55, Ancho: 0.45, Alto: 0.45.</t>
  </si>
  <si>
    <t>LAVAVAJILLAS ELECTRICO LC900 3F – IMPORTADO_x000D_
_x000D_
Lavavajillas eléctrico de campana, rendimiento 48/30/20_x000D_
Cestas/hora, fabricado en acero inoxidable. El equipo_x000D_
incluye 2 canastas para platos, 1 canasta para vasos, 1_x000D_
Accesorio para cubiertos y accesorios de instalación_x000D_
(manguera de carga de agua, manguera desagüe y_x000D_
dosificador de detergente). Máquinas fiables para el lavado_x000D_
de vasos, platos, tazas, vajillas, bandejas. 4_x000D_
Ciclos de lavado: 75/120/180/480 en segundos. Potencia 12_x000D_
Hp, 220 voltios, 3 fases._x000D_
Alto:146 cm. | ancho:63 cm. | profundidad: 76 cm. | peso_x000D_
equipo: 135 kg</t>
  </si>
  <si>
    <t>CAMPANA EXTRACTORA PARA MÁQUINA LAVADORA_x000D_
DE VAJILLAS._x000D_
_x000D_
Campana tipo “Y” Invertida: diseñada para Extracción de_x000D_
vapor y condensados de Máquinas lavadoras de vajilla en_x000D_
toda zona de lavado._x000D_
_x000D_
Características de manufactura: en Lámina de ACERO_x000D_
Inoxidable. Calibre 18 ref. 304 y 430 . Con doble toma en_x000D_
Forma piramidal en la entrada y salida de la Máquina._x000D_
Equipo fabricado bajo la norma 96 N.F.P.A</t>
  </si>
  <si>
    <t>DUCTOS ESPECIALES PARA CONEXIÓN DE CAMPANA_x000D_
Y EXTRACTOR 15 PULGADAS._x000D_
Lote de Ductos especiales diseñados para la conexión de_x000D_
campana, conexión Extractor y la conducción de olores,_x000D_
vapores en zonas húmedas y grasosas para todo tipo de_x000D_
cocinas._x000D_
Marca : MGC_x000D_
Origen : NACIONAL_x000D_
Manufacturados en lámina galvanizada calibre 22._x000D_
Enflanchada con uniones en ángulo de hierro,_x000D_
empaquetadura en caucho y tornillería._x000D_
Nota: Los ductos se liquidan una vez Finalizada la obra Para_x000D_
poder determinar su Metraje._x000D_
Dimensiones: 15” x 15”.</t>
  </si>
  <si>
    <t>ESTANTERIA VENTILADA EN ACERO INOXIDABLE X 60_x000D_
CM_x000D_
Estantería VENTILADA ideal para cuartos fríos y_x000D_
almacenamiento de utensilios de cocinas y otros productos_x000D_
_x000D_
Características de manufactura: íntegramente en ACERO_x000D_
Inoxidable Ref.304/2B. Párales y esquineras en calibre 16_x000D_
perforados cada 10 cm para ajustar alturas de acuerdo a_x000D_
las necesidades, (4) entrepaños punzonados (troquelados)_x000D_
con agujeros figura de bolillos, para una mejor ventilación,_x000D_
tornillería de ¼” y ½” cabeza redonda en acero Inoxidable._x000D_
Parales provistos de suplementos niveladores en caucho,_x000D_
anti deslizantes, protectores de pisos, epóxicos, madera,_x000D_
concreto, granito, etc_x000D_
Largo: 1.23, Ancho: 0.60, Alto: 1.80.</t>
  </si>
  <si>
    <t>Ventana plegable divisora en acero inoxidable con apliques_x000D_
acrilico</t>
  </si>
  <si>
    <t>Garrafas plásticas (canecas) idealizadas para diferentes_x000D_
usos como: almacenamiento de Líquidos y sólidos para_x000D_
jugos basuras etc._x000D_
_x000D_
CANECA PLASTICA CON TAPA DE SEGURIDAD DIAMETRO_x000D_
55CM ALTO 60 CMS REF: 23221_x000D_
Dimensiones: Diámetro: 55 cm. Alto: 60 cm.</t>
  </si>
  <si>
    <t>DUCHA DE MESA CON SOPORTE A PARED_x000D_
MEZCLADOR DOBLE DE 8". BASE ELEVADA_x000D_
Mezclador con ducha: Diseñado para optimizar los procesos_x000D_
de lavado de vajilla, utensilios, ollas y en salas de_x000D_
preparación de verduras, cárnicos, etc. Por su Extensión,_x000D_
flexibilidad y ahorro de agua por su auto-cierre._x000D_
_x000D_
Características técnicas de fabricación: cuerpo mezclador_x000D_
de dos aguas para montar sobre la PARED en bronce_x000D_
cromado, manguera especial con resorte y terminales con_x000D_
poma y cierre a presión.</t>
  </si>
  <si>
    <t>Fabricado en cromo plateado y SaniGuard® antimicrobiana_x000D_
Tratada</t>
  </si>
  <si>
    <t>Canastilla industrial con válvula para desagüe, tipo de_x000D_
palanca. Elemento diseñado para la retención y economía_x000D_
de agua en las zonas de lavado y preparación de todo tipo_x000D_
de establecimiento alimentario._x000D_
_x000D_
Características técnicas: Cuerpo en bronce Samblástiado,_x000D_
Drenaje con rejilla removible en lámina de ACERO_x000D_
INOXIDABLE troquelada en 4" y válvula de 1 1/2" o 2 1/2"._x000D_
Palanca de apertura y cierre en varilla con mango en_x000D_
baquelita.</t>
  </si>
  <si>
    <t>Sifón en ALUMINIO: elemento diseñado para conectar é_x000D_
instalar las mesas con tanque y canastilla a las redes_x000D_
sanitarias._x000D_
_x000D_
Características de fabricación: Sifón en “S” fundido en_x000D_
Aluminio Maquinado y roscado De 1 1/2" para conectar la_x000D_
canastilla al desagüe._x000D_
Dimensiones: 1½".</t>
  </si>
  <si>
    <t>Manguera en ¾” Para altas presiones de Gas Según_x000D_
normas de seguridad. Recomendadas por su facilidad de_x000D_
instalación permitiendo por su flexibilidad y fácil_x000D_
desconexión mover los equipos en los eventos de aseó y_x000D_
reparaciones._x000D_
_x000D_
Mangueras en caucho lona de ¾”, 300 PSI con racores y_x000D_
sellos certificados._x000D_
Largo: 1.20, Diámetro: 3/4”</t>
  </si>
  <si>
    <t>Juego de (4) ruedas: Recomendadas para el_x000D_
desplazamiento de los Equipos de cocción en los eventos_x000D_
de aseó y reparaciones._x000D_
_x000D_
Ruedas con flange en Ultrapol Blanco para evitar manchas_x000D_
en el piso y antideslizantes, dos giratorias y dos fijas con_x000D_
freno de 4 pulgadas.</t>
  </si>
  <si>
    <t>TRANSPORTE, IZAJE, INSTALACION Y MONTAJE_x000D_
GENERAL_x000D_
Item creado para cuantificar y valorar el transporte e_x000D_
instalación de productos como: cuartos frios, equipos de_x000D_
cocción, sistemas de extracción, carpintería metalice, etc._x000D_
Este item comprende lo que es transporte de fabrica a_x000D_
destino final de los productos, la mano de obra, seguridad_x000D_
social y pólizas para el descargue, desnguacale, ensamble,_x000D_
conexión a redes, sanitarias, eléctricas, hidráulicas,gas,_x000D_
vapor, viáticos, etc.</t>
  </si>
  <si>
    <t>TROTADORA MATRIX T1x_x000D_
1. Tipo de pantalla: Matriz de puntos LED._x000D_
2. Información en pantalla: Velocidad, Frecuencia_x000D_
cardiaca, Tiempo transcurrido, Tiempo pendiente, Ritmo,_x000D_
Ritmo medio, Distancia, calorías, calorías por hora,_x000D_
Watts, METs,_x000D_
3. Idiomas solo a través del Menú Manager: Inglés,_x000D_
alemán, francés, italiano, español, holandés, portugués,_x000D_
japonés, sueco, finés._x000D_
4. Programas de entrenamiento: 12 en total, Manual,_x000D_
Rolling Hillis, Quemagrasas, 5K, Objetivo Frecuencia_x000D_
Cardiaca, Protocolo Gerkin_x000D_
5. Permite el cambio de programa en movimiento._x000D_
6. Puerto USB._x000D_
7. Medición de la frecuencia cardiaca por contacto (Hand_x000D_
Grip) y por telemetría, compatible con Polar._x000D_
8. Motor de tracción: 4.2hp Matrix AC Sistema dinámico_x000D_
de respuesta._x000D_
9. Requisitos de alimentación eléctrica: circuito</t>
  </si>
  <si>
    <t>ELIPTICA E30XRI_x000D_
1.Pantalla de 16" táctil LCD._x000D_
2. Información en pantalla: Tiempo, distancia, calorías,_x000D_
velocidad, watts, METs, frecuencia cardiaca, perfil._x000D_
3. Idiomas solo a través del Menú Manager: Accesible en_x000D_
el Menú Manager: inglés, alemán, francés, italiano,_x000D_
español, holandés, portugués, sueco, finés._x000D_
4. Programas de entrenamiento: 11, Manual, Rolling,_x000D_
intervalos, quemagrasas, aleatorio, test de forma, objetivo_x000D_
FC, watts constantes._x000D_
5. Botón Pausa._x000D_
6. Puerto USB._x000D_
7. Permite el cambio de programa en movimiento._x000D_
8. Agarres: Brazos multi-posición de doble acción / agarre_x000D_
estacionario._x000D_
9. Medición de la frecuencia cardiaca por contacto (Hand_x000D_
Grip) y por telemetría, compatible con Polar._x000D_
10. Porta Botella._x000D_
11. Sistema de resistencia: Generador sin escobillas.</t>
  </si>
  <si>
    <t>BICICLETA RECUMBENT MATRIX R1x_x000D_
1. Pantalla de 8" LCD de luz de fondo azul._x000D_
2. Información en pantalla: Tiempo, distancia, calorías,_x000D_
velocidad, nivel, watts, METs, frecuencia cardiaca, perfil._x000D_
3. Idiomas solo a través del Menú Manager: Accesible en_x000D_
el Menú Manager: inglés, alemán, francés, italiano,_x000D_
español, holandés, portugués, sueco, finés._x000D_
4. Programas de entrenamiento: Manual, Intervalos+_x000D_
(colinas, aleatorio), objetivo+ (tiempo, distancia, calorías),_x000D_
multi FX+ (watts constantes, aleatorio), frecuencia_x000D_
cardiaca+ (objetivo FC, pérdida de peso), test de forma,_x000D_
calentamiento, enfriamiento._x000D_
5. Permite el cambio de programa en movimiento._x000D_
6. Agarres: a los lados del asiento / debajo de la consola._x000D_
7. Medición de la frecuencia cardiaca por contacto (Hand_x000D_
Grip) y por telemetría, compatible con Polar._x000D_
8. Porta Botella._x000D_
9. Rango de resistencia: 1-30._x000D_
10. Sistema de resistencia: Generador hibrido.</t>
  </si>
  <si>
    <t>BICICLETA VERTICAL U3x_x000D_
1. Tipo de pantalla: Matriz de puntos LED._x000D_
2. Información en pantalla: Tiempo, distancia, calorías,_x000D_
calorías por hora,nivel, Velocidad, RPM, frecuencia_x000D_
cardiaca, METs, Watts, perfil._x000D_
3. Idiomas: Inglés, alemán, francés, italiano, español,_x000D_
holandés, portugués, japonés, sueco, finés._x000D_
4. Programas de entrenamiento: Manual, Rolling Hills,_x000D_
Objetivo FC, Intervalos, Watts constantes, Quemagrasas,_x000D_
Test Fitness, Aleatorio._x000D_
5. Puerto USB._x000D_
6. Botón de Pausa._x000D_
7. Permite el cambio de programa en movimiento._x000D_
8. Agarres: Diseño estilo carreras con soporte para los_x000D_
codos._x000D_
9. Medición de la frecuencia cardiaca por contacto (Hand_x000D_
Grip) y por telemetría, compatible con Polar._x000D_
10. Porta Botella._x000D_
11. Rango de resistencia: 1-30.</t>
  </si>
  <si>
    <t>Uso profesional_x000D_
Diseño compacto con ruedas de transporte_x000D_
Chasis en acero de alta resistencia_x000D_
Sistema de Resistencia: magnetica._x000D_
sistema de traccion: correa poly-V._x000D_
Ajuste del sillín horizontal y vertical_x000D_
Ajuste del manubrio vertical y horozontal_x000D_
Sistema de pedales de doble proposito SPD_x000D_
Correas de píe ajustables._x000D_
Sillin de alto trafico hergonomico en gel_x000D_
soporte para botella en el manubrio._x000D_
Protector plastico para proteger el sitema traccion._x000D_
Manubrio recubierto con caucho para mejorar el agarre._x000D_
Cañas del manubrio y del sillín en aluminio._x000D_
Peso del volante: 16.5 Kgs_x000D_
Dimenciones: L 121 cm, A 54 cm, A 115 cm._x000D_
Peso maximo de usuario: 150 Kg</t>
  </si>
  <si>
    <t>Jaula para entrenamiento funcional de mínimo 8_x000D_
estaciones (paralelas, boxeo, saltabilidad, sentadilla,_x000D_
dominadas, rebote y dos estaciones múltiples libre) y una_x000D_
escalerilla para fijación. Con dimensiones largo: 5.3 m,_x000D_
ancho 3.8 m y alto 2.5 m. Uso profesional._x000D_
Estación Sentadilla: Diseñada para trabajar con barra_x000D_
olímpica, con 2 ganchos regulables en altura para_x000D_
descargar la barra, además cuenta con 2 seguros_x000D_
ajustables en altura para evitar accidentes en caso de_x000D_
caida o si se excede el peso a levantar. Posee_x000D_
alimentadores para discos olímpicos y unos ejes en la_x000D_
parte inferior para generar más resistencia empleando_x000D_
bandas elásticas. Además cuenta en la parte superior_x000D_
con agarres para realizar dominadas._x000D_
Estación de rebote: Con trampolín incorporado inclinado_x000D_
para realizar ejercicio en los que se arroja un balón_x000D_
medicinal y rebota hacia el usuario.</t>
  </si>
  <si>
    <t>MULTIESTACION DE 8 TORRES_x000D_
TORRE DE PESO: 200lb (4) y 295lb (4)_x000D_
DIMENSIONES (Ancho x Largo x Alto): 371 x 559 x_x000D_
254cm.</t>
  </si>
  <si>
    <t>EXTENSION -PIERNA._x000D_
USO PROFESIONAL_x000D_
DISEÑO COMPACTO_x000D_
TORRE DE PESO: 230lbs._x000D_
DIMENSIONES (Ancho x Largo x Alto): 136 x 129 x_x000D_
160cm._x000D_
EJERCICIO: EXTENSION DE PIERNA (ESTIMULA EL_x000D_
MUSCULO ANTERIOR DEL MUSLO)_x000D_
GARANTIA 10 AÑOS EN ESTRUCTURA , 1 AÑO EN_x000D_
PIEZAS DE DESGASTE</t>
  </si>
  <si>
    <t>FLEXION-PIERNA-SENTADO._x000D_
USO PROFESIONAL_x000D_
DISEÑO COMPACTO_x000D_
TORRE DE PESO: 200lbs._x000D_
DIMENSIONES (Ancho x Largo x Alto): 113 x 157 x_x000D_
160cm._x000D_
EJERCICIO: FLEXION DE PIERNA (ESTIMULA EL_x000D_
MUSCULO POSTERIOR DEL MUSLO)._x000D_
GARANTIA 10 AÑOS EN ESTRUCTURA, 1 AÑO EN_x000D_
PIEZAS DE DESGASTE</t>
  </si>
  <si>
    <t>FLEXION-PIERNA-ACOSTADO._x000D_
TORRE DE PESO: 200Lbs._x000D_
DIMENSIONES (Ancho x Largo x Alto): 107 x 157 x_x000D_
173cm._x000D_
EJERCICIO: FLEXION DE PIERNA (ESTIMULA EL_x000D_
MUSCULO POSTERIOR DEL MUSLO)</t>
  </si>
  <si>
    <t>CADERA._x000D_
TORRE DE PESO: 150lbs._x000D_
DIMENSIONES (Ancho x Largo x Alto): 100 x 132 x_x000D_
160cm._x000D_
EJERCICIO: EXTENSION CADERA (ESTIMULA_x000D_
MUSCULOS DEL GLUTEO).</t>
  </si>
  <si>
    <t>ADUCTOR/ABDUCTOR._x000D_
USO PROFESIONAL_x000D_
DISEÑO COMPACTO_x000D_
PESO TOTAL DEL EQUIPO: 242 KG_x000D_
TORRE DE PESO: 230lbs._x000D_
DIMENSIONES (Ancho x Largo x Alto): 62 x 167 x_x000D_
160cm._x000D_
EJERCICIO: (ESTIMULA MUSCULO DE LOS_x000D_
ADUCTORES)_x000D_
GARANTIA 10 AÑOS EN ESTRUCTURA, 1 AÑO EN_x000D_
PIEZAS DE DESGASTE</t>
  </si>
  <si>
    <t>PRENSA HORIZONTAL_x000D_
TORRE DE PESO Lbs: 415_x000D_
LONGITUD cms: ANCHO 98 LARGO 184, ALTO 160_x000D_
EJERCICIO: (ESTIMULA MUSCULO DEL TREN_x000D_
INFERIOR).</t>
  </si>
  <si>
    <t>TOTAL CADERA_x000D_
PESO TOTAL DEL EQUIPO: 295 KG_x000D_
TORRE DE PESO: 200Lbs._x000D_
DIMENSIONES (Ancho x Largo x Alto): 122 x 112 x_x000D_
185cm._x000D_
EJERCICIO: EXTENSION PIERNA DE PIE (ESTIMULA_x000D_
LOS MUSCULOS DEL GLUTEO, ADUCTORES Y_x000D_
ABDUCTORES)</t>
  </si>
  <si>
    <t>PECHO-SENTADO._x000D_
TORRE DE PESO: 230lbs._x000D_
DIMENSIONES (Ancho x Largo x Alto): 137 x 91.5 x_x000D_
160cm._x000D_
EJERCICIO: PRESION DE PECHO (ESTIMULA EL_x000D_
PECTORAL).</t>
  </si>
  <si>
    <t>PECHO-CABINA INVERTIDA_x000D_
TORRE DE PESO: 200lbs._x000D_
DIMENSIONES (Ancho x Largo x Alto): 152 x 152 x_x000D_
160cm._x000D_
EJERCICIO: PRESION DE PECHO (ESTIMULA EL_x000D_
PECTORAL).</t>
  </si>
  <si>
    <t>PRESION-HOMBRO SOLATERAL._x000D_
USO: PROFESIONAL_x000D_
DISEÑO: COMPACTO_x000D_
TORRE DE PESO: 230lbs._x000D_
DIMENSIONES (Ancho x Largo x Alto): 113 x 124 x_x000D_
160cm._x000D_
EJERCICIO: PRESION DE HOMBRO (ESTIMULA EL_x000D_
MUSCULO DELTOIDES)_x000D_
GARANTIA: 10 AÑOS EN ESTRUCTURA, 1 AÑO EN_x000D_
PIEZAS DE DESGASTE.</t>
  </si>
  <si>
    <t>POLEA-ALTA. ISOLATERAL._x000D_
USO PROFESIONAL_x000D_
DISEÑO COMPACTO_x000D_
TORRE DE PESO: 230lbs._x000D_
DIMENSIONES (Ancho x Largo x Alto): 123 x 150 x_x000D_
189cm._x000D_
EJERCICIO: JALON POLEA (ESTIMULA EL DORSAL_x000D_
ANCHO)._x000D_
GARANTIA 10 AÑOS EN ESTRUCTURA, 1 AÑO EN_x000D_
PIEZAS DE DESGASTE</t>
  </si>
  <si>
    <t>REMO CON APOYO_x000D_
ISOLATERAL._x000D_
TORRE DE PESO: 230lbs._x000D_
DIMENSIONES (Ancho x Largo x Alto): 100 x 140 x_x000D_
160cm._x000D_
EJERCICIO: JALON POLEA (ESTIMULA_x000D_
ESCAPULARES, ROMBOIDES, TRAPESIO).</t>
  </si>
  <si>
    <t>BICEPS INDEPENDIENTE._x000D_
USO PROFESIONAL_x000D_
DISEÑO COMPACTO_x000D_
TORRE DE PESO: 200lbs._x000D_
DIMENSIONES (Ancho x Largo x Alto): 90 x 150 x_x000D_
160cm._x000D_
EJERCICIO: FLEXO-EXTENSION DE CODO_x000D_
(ESTIMULA EL BICEPS)._x000D_
GARANTIA: 10 AÑOS EN ESTRUCTURA, 1 AÑO EN_x000D_
PIEZAS DE DESGASTE.</t>
  </si>
  <si>
    <t>USO PROFESIONAL_x000D_
DISEÑO COMPACTO_x000D_
TORRE DE PESO 104 KG_x000D_
GRUPOMUSCULAR FLEXION Y EXTENSION DE_x000D_
CODO. ESTIMULA EL TRICEPS, TRAPECIO,_x000D_
DELTOIDES_x000D_
DIMENSIONES 157.7 X 107.5 X 167.1_x000D_
GARANATIA: 10 AÑOS EN ESTRUCTURA, 1 AÑO EN_x000D_
PIEZAS DESGASTE</t>
  </si>
  <si>
    <t>ABDOMEN_x000D_
TORRE DE PESO: 230lbs._x000D_
DIMENSIONES (Ancho x Largo x Alto): 124 x 138 x_x000D_
160cm._x000D_
EJERCICIO: FLEXION DEL TRONCO (ESTIMULA_x000D_
ABDOMINALES)</t>
  </si>
  <si>
    <t>CONTRATO CONSULTORIA CDRC 1 TUNAL_x000D_
_x000D_
LUMBARES_x000D_
TORRE DE PESO: 230lbs._x000D_
DIMENSIONES (Ancho x Largo x Alto): 114 x 126 x_x000D_
160cm._x000D_
EJERCICIO: JALON POLEA (ESTIMULA_x000D_
ESCAPULARES, ROMBOIDES, TRAPESIO)</t>
  </si>
  <si>
    <t>SMITH MACHINE / SMITH SENTADILLA CON GUIAS_x000D_
PESO DEL EQUIPO: 230 KG_x000D_
DIMENSIONES (Ancho x Largo x Alto): 154 x 231 x_x000D_
245cm.</t>
  </si>
  <si>
    <t>LEG PRESS / PRENSA ATLETICA INCLINADA_x000D_
DIMENSIONES (Ancho x Largo x Alto): 151 x 227 x_x000D_
133cm.</t>
  </si>
  <si>
    <t>LEG PRESS / PRENSA ATLETICA INCLINADA_x000D_
PESO DEL EQUIPO: 65 KG_x000D_
DIMENSIONES (Ancho x Largo x Alto): 151 x 227 x_x000D_
133cm.</t>
  </si>
  <si>
    <t>BREAKER BENCH / BANCA DE PECHO PLANO_x000D_
ASISTIDO_x000D_
PESO DEL EQUIPO: 94 KG_x000D_
DIMENSIONES (Ancho x Largo x Alto): 168 x 173 x_x000D_
130cm.</t>
  </si>
  <si>
    <t>BREAKER INCLINE PRESS / BANCA DE PECHO_x000D_
INCLINADA ASISTIDO CON PLATAFORMA AUXILIAR_x000D_
PESO DEL EQUIPO: 126 KG_x000D_
DIMENSIONES (Ancho x Largo x Alto): 168 x 170 x_x000D_
160cm.</t>
  </si>
  <si>
    <t>45 DEGREE BACK EXTENSION / BANCA_x000D_
HIPEREXTENCION INCLINADA_x000D_
DIMENSIONES (Ancho x Largo x Alto): 79 x 124 x 97cm.</t>
  </si>
  <si>
    <t>ADJUSTABLE CRUNCH BOARD / BANCA DE_x000D_
ABDOMEN INCLINABLECON SOPORTE_x000D_
PESO DEL EQUIPO: 59 KG_x000D_
DIMENSIONES (Ancho x Largo x Alto): 69 x 155 x_x000D_
145cm._x000D_
Marca MATRIX Linea MAGNUM</t>
  </si>
  <si>
    <t>DIP/LEG RAISE / CHIN / SOPORTE DOMINADAS Y_x000D_
FONDOS Y ABDOMEN AEREO_x000D_
PESO DEL EQUIPO: 120 KG_x000D_
DIMENSIONES (Ancho x Largo x Alto): 74 x 150 x_x000D_
241cm.</t>
  </si>
  <si>
    <t>FLAT TO INCLINE / BANCA MILTIPOSICION PLANA E_x000D_
INCLINADA:_x000D_
PESO DEL EQUIPO: 43 KG_x000D_
DIMENSIONES (Ancho x Largo x Alto): 58 x 135 x 51cm</t>
  </si>
  <si>
    <t>FLAT BENCH W/WHEELS / BANCA PLANA LIBRE_x000D_
SENCILLA_x000D_
PESO DEL EQUIPO: 25 KG_x000D_
DIMENSIONES (Ancho x Largo x Alto): 58 x 142 x_x000D_
46cm.v</t>
  </si>
  <si>
    <t>PRESSING CHAIR W/WHEELS / BANCA ESPALDAR_x000D_
FIJO CON APOLLO PARA PIES_x000D_
PESO DEL EQUIPO: 31 KG_x000D_
DIMENSIONES (Ancho x Largo x Alto): 66 x 142 x 89cm</t>
  </si>
  <si>
    <t>PREACHER CURL-SEATED / BANCO SCOTT O_x000D_
PREDICADOR_x000D_
DIMENSIONES (Ancho x Largo x Alto): 76 x 119 x 99cm.</t>
  </si>
  <si>
    <t>20 PARES DE MANCUERNAS_x000D_
PESOS DESDE 2 KG HASTA 40 KG_x000D_
(2, 4, 6, 8, 10, DOS PARES POR PESO)_x000D_
(12, 14, 16, 18, 20, 24, 28, 32, 36, 40, UN PAR POR_x000D_
PESO)_x000D_
INCLUYE 2 SOPORTES</t>
  </si>
  <si>
    <t>BARRA 20 KG INCLUYE RESORTES OLIMPICOS_x000D_
Longitud: 220cm_x000D_
Peso: 20kg_x000D_
Diámetro de la barra: 28m m_x000D_
Sistema de rotación: Rodamiento de la aguja * 10</t>
  </si>
  <si>
    <t>BARRA 10 KG INCLUYE RESORTES OLIMPICOS</t>
  </si>
  <si>
    <t>BARRA 10 KG INCLUYE RESORTES OLIMPICOS_x000D_
Longitud: 120cm_x000D_
Peso: 10kg_x000D_
Diámetro de la barra: 28mm</t>
  </si>
  <si>
    <t>5 PARES DE MANCUERNAS_x000D_
PESOS DESDE 8 KG HASTA 24 KG_x000D_
(8, 12, 16, 20, 24)_x000D_
INCLUYE SOPORTE</t>
  </si>
  <si>
    <t>5 UNIDADES DE SACOS_x000D_
PESOS DESDE 5 KG HASTA 25 KG_x000D_
(5, 10, 15, 20, 25)_x000D_
INCLUYE SOPORTE</t>
  </si>
  <si>
    <t>Diametro: 110cm_x000D_
Patas arqueadas patentadas sin punta_x000D_
para una mayor estabilidad._x000D_
Marco fuerte y cuerdas de larga_x000D_
duracion.</t>
  </si>
  <si>
    <t>Disco olimpico recubierto de 2.5 kg_x000D_
Revestimiento de superficie de uretano Premium de 3_x000D_
Grip con contorno</t>
  </si>
  <si>
    <t>Disco olimpico recubierto de 5 kg_x000D_
Revestimiento de superficie de uretano Premium de 3_x000D_
Grip con contorno_x000D_
26</t>
  </si>
  <si>
    <t>Disco olimpico recubierto de 10 kg_x000D_
Revestimiento de superficie de uretano Premium de 3_x000D_
Grip con contorno</t>
  </si>
  <si>
    <t>Disco olimpico recubierto de 20 kg_x000D_
Revestimiento de superficie de uretano Premium de 3_x000D_
Grip con contorno</t>
  </si>
  <si>
    <t>STEP AEROBICO DE 3 NIVELES CON ESPALDAR._x000D_
SUPERFICIE ANTIDESLISANTE._x000D_
Dimensiones: 121x33x20 cm_x000D_
Resistente al agua._x000D_
Fasil de transportar._x000D_
Calidad de construccion solida y_x000D_
confiable</t>
  </si>
  <si>
    <t>trafico pesado de 1 mt x 50 cm x 3 cm de espesor_x000D_
Tapiceria tipo golden, espuma aglomerada</t>
  </si>
  <si>
    <t>Portatil y liviano_x000D_
Diseño flexible._x000D_
Dimensiones: maxima 250cm, minima 140cm_x000D_
Resistensia: 130kg</t>
  </si>
  <si>
    <t>Producto vinilico_x000D_
Diametro: 33cm</t>
  </si>
  <si>
    <t>BALON FLEXIBLE DE GIMNASIA 55 CM (Gym_x000D_
LP8200-55_x000D_
material: latex_x000D_
Soporta hasta 200kg_x000D_
Sistema antideslizante.</t>
  </si>
  <si>
    <t>BALON FLEXIBLE DE GIMNASIA 65 CM (Gym_x000D_
LP8200-65_x000D_
material: latex_x000D_
Soporta hasta 200kg_x000D_
Sistema antideslizante.</t>
  </si>
  <si>
    <t>MESA IRREGULAR 1.50X0.80 altura 0.50_x000D_
_x000D_
superficie forma regular, de 20mm enchapada en formica de diferentes colores, _x000D_
cantos en pnc rigido, base momolitica  en tubular redondo de 1"1/2 pintado en _x000D_
electrostatica.</t>
  </si>
  <si>
    <t>SILLA TAFI INFANTIL     _x000D_
silla monolitica en polietileno inyectado,de colores.</t>
  </si>
  <si>
    <t>ESTANTE ABIERTO. De 1,90 x 2,60 fondo 0,60_x000D_
_x000D_
Fabricado en madecor de 19 m, cantos en pvc rigido termosellado, abierto por ambas caras.</t>
  </si>
  <si>
    <t>Modulos de estanteria liviana, en lamina metalic, con parales troquelados cal. 16 entrepaños _x000D_
ajustables en altura cal. 20 con refuerzo, acabado en pintura electroestatica.</t>
  </si>
  <si>
    <t>Silla interlocutora espaldar malla, asiento tapizado, sin brazos base en estructura tubular de 1" doblado cromada</t>
  </si>
  <si>
    <t>Internamente con módulos de estantería metálica, ajustado para entrepaños, perceros, bilillos para ropa._x000D_
Fachada con puertas corredizas en melaminico con en pvc rigido, sistema corredizo y herrajes ducasse</t>
  </si>
  <si>
    <t>Banca flotada a muros, con sistema de herrajes soportados de los muros, banca con tablones de madera sintetica WPC.</t>
  </si>
  <si>
    <t>Con meson curvo en corian blanco, fachada en tableros curvos de formica dilatados, superficie interna en 25 mm formica blanca, con y archivos personal y puerta de ingreso.</t>
  </si>
  <si>
    <t>Recepcion recta largo 4.00 mts, diseño  en formica, con superficie interna en 25 mm formica blanca con 3 archivos personales.</t>
  </si>
  <si>
    <t>Banca individual redonda en concreto diametro de 45 Cm, altura de 43 Cm. Prefabricada en concreto ( diametro 47 cm altura 45  cm KONKRETUS) (diametro 36 cm altura 45 cm CIMBRADOS)</t>
  </si>
  <si>
    <t>Superficie en aglomerado de 25mm enchapada en formica y balance, cantos en pvc rigido termosellado, con 2 cajoneras archivo 2x1 metalicas pintadas en electrostatica.</t>
  </si>
  <si>
    <t>Superficie en aglomerado de 25 mm enchapada en formica y balance, cantos en pvc rigido termosellado, con cajonera archivo 2x1 metalica, base pedestal y faldero en lamina troquelado, acabados en pintura electrostatica.</t>
  </si>
  <si>
    <t>Sofa con estructura interna metalica, tapizado en espuma de alta densidad y tela silvertex con doble costura, patas cromadas.</t>
  </si>
  <si>
    <t>Tapa en formica, base cubo fabricado en tubular cuadrado de 1" con acabado en pintura electrostatica.</t>
  </si>
  <si>
    <t>Superficie en aglomerado de 25 mm enchapada en formica y balance, cantos en pvc rigido termosellado, con base monolitica fabricada en tubular cuadrado de 1", pintada en electrostatica.</t>
  </si>
  <si>
    <t>Superficie en aglormerado de 25 mm enchapada en formica y balance, cantos en pvc rigido termosellado, con base pedestal central metalicade plato pintada en electrostatica</t>
  </si>
  <si>
    <t>Silla con bastidor de asiento y espaldar en polietileno inyectado estructura en tubular ovalado pintado en pintura electrostatica.</t>
  </si>
  <si>
    <t>Superficie en aglomerado de 25 mm enchapada en formica y balance, cantos pvc rigido termosellado, con 2 bases pedestal metalica pintadas en electrostatica.</t>
  </si>
  <si>
    <t>Espaldar y asiento tapizados, mecanismo contacto permanente mecanismo de graduacion de altura, _x000D_
base y ruedas en nylon.</t>
  </si>
  <si>
    <t>Superficie en laminado compactado de 12 mm, base pedestal en acero inoxidable en tubular central anclado al piso.</t>
  </si>
  <si>
    <t>Silla tipo monobloque, inyecta en polipropileno reforzado en fibra de vidrio, con filtro UV para exteriores.</t>
  </si>
  <si>
    <t>Superficie en 25 mm enchapada en formica, cantos en pvc rigido, pedestales en acero inoxidable en tubular central anclado al piso.</t>
  </si>
  <si>
    <t>Monoconcha en polipropileno inyectado con opciones de color,  estructura tipo trineo, acabado cromado o pintado.</t>
  </si>
  <si>
    <t>Superficie en laminado compactado de 12mm, base pedestal en acero inoxidable en tubular central anclado al piso.</t>
  </si>
  <si>
    <t>Fabricado internamente en estructura metalica, exteriormente con tableros en formica con dilataciones en aluminio, asiento y espaldar en cojineria con espuma de alta densidad tapizado en tela silvertex con doble costura.</t>
  </si>
  <si>
    <t>MESA PING PONG 25mm. CON MAYA Y SET DE RAQUETAS Y PING PONG</t>
  </si>
  <si>
    <t>s. e i puerta tipo u (1.00x2.50). ala pivotante entamborada enchape en roble en 1 cara y panel acustico ranurado en la otra cara. relleno en fibra de vidrio absorbente aglomerado con resina termo resistente 1" según detalle de planos. incluye cerradura y haladera . (Sum+Inst)</t>
  </si>
  <si>
    <t>ANTENA PARA CONTROL DE PROCESAMIENTO CON COBERTURA DE MÍNIMO 400PIES DE RADIO, INCLUYE PROCESADOR PARA CONTROL DE SU ZONA DE COBERTURA Y COMUNICACIÓN POR ETHERNET PARA CENTRALIZAR EL SISTEMA DE CONTROL POR SOFTWARE. TAMBIÉN DEBE INCLUIR LICENCIAS BACNET PARA POSIBLE INTEGRACIÓN CON OTROS SUBSISTEMAS. EN CASO DE REQUERIR MAS O MENOS ANTENAS POR COBERTURA, ESTAS DEBERÁN DE SER PLANTEADAS POR EL PROPONENTE DE ACUERDO AL TIPO DE TECNOLOGÍA, GARANTIZANDO SIEMPRE LA OPERATIVIDAD DEL SISTEMA Y EL CONTROL Y COBERTURA TOTAL DE TODOSL LOS EQUIPOS INALÁMBRICOS. GARANTÍA DE 5 AÑOS MÍNIMO. MARCA NLIGHT REFERENCIA ECLYPSE</t>
  </si>
  <si>
    <t>CABLE 2X18AWG APANTALLADO MARCA LUTRON O SIMILAR</t>
  </si>
  <si>
    <t>Juego Muelle con paneles laterales forma animales 2-8 años Cap:1 niño  _x000D_
Selección STC 20184000501243 – Precio uso exclusivo parque de los niños_x000D_
_x000D_
CARACTERISTICAS:_x000D_
Capacidad: 1 niño_x000D_
Edad sugerida: 2 a 8 años                                                                   _x000D_
Altura Crítica de Caída: 0,51 m_x000D_
Área de Seguridad: 7.5 m2_x000D_
Medidas por modulo (Largo, Ancho, Alto): 0,87 m x 0,53 m x 0,78 m_x000D_
Funciones lúdicas: Columpiarse, Equilibrio, Encontrase, Imaginar_x000D_
_x000D_
MATERIALES:_x000D_
_x000D_
1.Los tableros coloreados están elaborados a partir de un material HPL compacto de 13 mm de espesor._x000D_
Material robusto, presenta una excelente resistencia contra las inclemencias del tiempo y al vandalismo._x000D_
2.El asiento se elabora a partir de un material compacto (HPL) de 12,5 mm de espesor con estructura antideslizante._x000D_
Los muelles son de acero 35SCD6. La superficie del muelle se trata después con granalla pretensada con capas de preparación de zinc y 2 capas de polvo de poliéster de 100 micrones. La pieza de fijación en poliamida cargada garantiza una longevidad y una seguridad excepcional al sistema._x000D_
4.Los tubos son de acero inoxidable que garantizan la longevidad y la estética del juego al cabo de los años._x000D_
5.La tornillería es de acero inoxidable y está protegida por cápsulas anti vandalismo en poliamida._x000D_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actos vandálicos o por condiciones específicas del clima._x000D_
-Asegurarse que todos los anclajes estén fijos._x000D_
-Revisar si faltan piezas o si hay piezas partidas._x000D_
-Revisar si las tapas de seguridad están en su puesto._x000D_
_x000D_
TRIMESTRAL_x000D_
_x000D_
Revisión funcional del juego para asegurarse que el equipo esté funcionando correctamente._x000D_
Revisar todos los anclajes_x000D_
Revisar la estabilidad del juego._x000D_
Inspeccionar los niveles de desgaste en pisos, barras, cuerdas y cadenas._x000D_
_x000D_
ANUAL_x000D_
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OBSERVACIONES_x000D_
_x000D_
Valor a todo costo, incluyendo suministro, transporte armado, obra civil e instalación de los juegos en el lugar indicado y mantenimiento básico por cinco años, en las condiciones requeridas por el fabricante para hacer efectivas las garantías (No cubre vandalismo)._x000D_
_x000D_
ALCANCE OBRA CIVIL COTIZADA POR EL DISTRIBUIDOR DE LA UNIDAD EN COLOMBIA. (INCLUIDA EN EL PRECIO)_x000D_
_x000D_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_x000D_
_x000D_
REQUISITOS PREVIOS A LA EJECUCIÓN DE LA OBRA CIVIL_x000D_
El contratista debera realizar entrega de:         _x000D_
1. Una placa debidamente confinada, superfice plana sin ondulaciones con el nivel requerido y plasmado en el presupuesto del contrato, con la resistencia requerida aprobada por la interventoria del contrato, con el sistema de drenaje adecuado evitando estancamiento de agua.                                             _x000D_
2. Para el trazado de los puntos de cimentación, sera necesario contar con apoyo del equipo de topografia para la actividad de localización y replanteo.                   _x000D_
3. El contratista deberá entregar unos espacios adecuados con las dimensiones establecidas para la ubicación de cada uno de los suministros teniendo en cuenta las áreas de seguridad sin que interfiera el área de Balerco con los productos de otro proveedor.                                                                                             _x000D_
4. El contratista debera hacer entrega de programación de obra contractual para establecer fechas de instalación para la llegada o descargue de suministro o material a obra.                                                                                                                        _x000D_
5. El contratista estara en la obligacion de comunicar y hacer entrega del diseño correspondiente a la señalización de cada suministro o area de juegos para aprobación de interventoria e IDRD._x000D_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</si>
  <si>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BOTONERA  DE LLAMADAS  EN CHAPA  DE ACERO  INOXIDABLE SATINADO _x000D_
EL PRECIO CORRESPONDE A UNA COTIZACION DEL ITEM NP 90, CONTRATO No. 2360 DE  2013 GRANDES ESCENARIOS, FORMATO OFICIAL DE FECHA  14/04/2014</t>
  </si>
  <si>
    <t>SENSOR DE OCUPACIÓN DE TECHO INALÁMBRICO 360° DOBLE TECNOLOGÍA DE DETECCIÓN Y COBERTURA DE 2000 PIES CUADRADOS, PARA PERMITIR CONTROL DE DISPOSITIVOS DE FORMA INDIVIDUAL O EN GRUPOS, Y COMUNICACIÓN A ANTENA CENTRALIZADA.  INCLUYE FOTOSENSOR PARA CONTROL POR APORTE DE LUZ NATURAL. GARANTÍA DE 5 AÑOS MÍNIMO.MARCA NLIGHT REFERENCIA RCMS PDT 10 G2</t>
  </si>
  <si>
    <t>ANTENA DE CONTROL PARA COMUNICACIÓN CON EQUIPOS INALÁMBRICOSMARCA NLIGHT REFERENCIA NECYD NLTAIR G2</t>
  </si>
  <si>
    <t>TABLERO DE CONTROL DE 16 RELES MÍNIMO, CON CAPACIDAD DE 20A 120/277VAC. ESTE TABERO SE CONECTA AL SISTEMA DE CONTROL PARA SER INTEGRADO DENTRO DE LA CENTRALIZACIÓN DEL SISTEMA Y PODER ASI CONTROLAR Y MONITORIEAR CADA UNA DE SUS CARGAS. GARANTÍA DE 5 AÑOS MÍNIMO. MARCA NLIGHT REFERENCIA  ARP INTENC16 NLT 16SPR MVOLT SC SM</t>
  </si>
  <si>
    <t>TABLERO DE CONTROL DE 24 RELES MÍNIMO, CON CAPACIDAD DE 20A 120/277VAC. ESTE TABERO SE CONECTA AL SISTEMA DE CONTROL PARA SER INTEGRADO DENTRO DE LA CENTRALIZACIÓN DEL SISTEMA Y PODER ASI CONTROLAR Y MONITORIEAR CADA UNA DE SUS CARGAS. GARANTÍA DE 5 AÑOS MÍNIMO. MARCA NLIGHT REFERENCIA  ARP INTENC16 NLT 16SPR MVOLT SC SM</t>
  </si>
  <si>
    <t>SILLAS PARA AUDITORIO EN TUBULARES METALICOS, POLIURETANO INYECTADO Y TAPIZADO REF. NOVA G (508 MM.) DE INORCA O EQUIVALENTE. INCLUYE FIJACIONES A PISO.</t>
  </si>
  <si>
    <t>s. e i. mueblealmacenamiento aulas m03 (3.13x2.72). estructura en tubulares pts 40x40 mm. con pintura electrostatica + repisas en panel aglomerado melaminico rh 18 mm. con canto rigido y fondo en panel de triplex 15 mm o equivalente lacado y sellado segun detalle de planos. incluye anclajes a muros.</t>
  </si>
  <si>
    <t>s. e i. mueblerecepcion biblioteca m08 (1.82x1.10). perfiles tubulares 50x50x2 mm. y 35x35x2 mm. con superficie en tablex rh + chapilla de madera tipo roble europeo según detalle de planos. incluye anclajes a piso.</t>
  </si>
  <si>
    <t>s. e i. mueblealmacenamiento danza m07 (7.25x2.40). repisas en panel aglomerado melaminico rh 18 mm. con canto rigido y fondo en panel de triplex 15 mm o equivalente lacado y sellado + puertas batientes en madera con espejo según detalle de planos. incluye anclajes a muros.</t>
  </si>
  <si>
    <t>s. e i. muebleestanteria lavapinceles m09 (5.95x2.30). perfiles tubulares 40x40 mm. con superficie en aglomerado melaminico rh 18 mm. según detalle de planos. incluye anclajes a piso.</t>
  </si>
  <si>
    <t>s. e i. modulos madera piscinas m10 (0.40x0.33). divisiones en aglomerado melaminico rh 18 mm. según detalle de planos. incluye anclajes a piso.</t>
  </si>
  <si>
    <t>s. e i. muebleescritorio gimnasio y administracion m11, m19 h: 0.75 m. perfiles tubulares 35x35x2 mm. con superficie en tablex rh + chapilla de madera tipo roble europeo según detalle de planos. incluye anclajes a piso.</t>
  </si>
  <si>
    <t>Panel de Alarmas de Incendio analogo inteligente certificado UL y FM, 4 lazos y 1000 dispositivos, 4 NAC</t>
  </si>
  <si>
    <t>s. e i. muebleatencion gimnasio m13 (3.33x1.10). perfiles tubulares 50x50x2 mm. y 35x35x2 mm. con superficie en tablex rh + chapilla de madera tipo roble europeo según detalle de planos. incluye anclajes a piso.</t>
  </si>
  <si>
    <t>Detector de Humo Fotoeléctrico analogo UL y FM V-PS</t>
  </si>
  <si>
    <t>s. e i. mueblecocineta m20 (1.25x0.95). divisiones, estantes y cajones en aglomerado melaminico rh 18 mm. según detalle de planos. incluye anclajes a piso.</t>
  </si>
  <si>
    <t>s. e i. mueblealmacenamiento enfermeria m21 (1.55x2.40). perfiles tubulares 40x40 mm. con superficie aglomerado melaminico rh 18mm. con canto rigido según detalle de planos. incluye anclajes a estructura.</t>
  </si>
  <si>
    <t>Detector de Humo y Temperatura analogo UL y FM V-PHS</t>
  </si>
  <si>
    <t>s. e i. mueblealmacenamiento ludoteca m26 (5.95x2.40). perfiles tubulares 40x40 mm. con estantes, divisiones y puertas en aglomerado melaminico rh 18 mm. con canto rigido + fondo en triplex de pino 15 mm o equivalente según detalle de planos. incluye anclajes a estructura.</t>
  </si>
  <si>
    <t>s. e i. mueblealmacenamiento biblioteca m28 (10.30x2.40). perfiles tubulares 40x40 mm. con estantes, divisiones y puertas en aglomerado melaminico rh 18 mm. con canto rigido + fondo en triplex de pino 15 mm o equivalente según detalle de planos. incluye anclajes a estructura.</t>
  </si>
  <si>
    <t>s. e i. mueblealmacenamiento salon gimnasio m29 (5.43x0.45). perfiles tubulares 50x50 mm. con estantes y divisiones en aglomerado melaminico rh 18 mm. con canto rigido + fondo en triplex de pino 15 mm o equivalente según detalle de planos. incluye anclajes a estructura.</t>
  </si>
  <si>
    <t>Base para detector estandar 43SM5KB</t>
  </si>
  <si>
    <t>Modulo de control (un relevo) para control de acceso GSA-CR</t>
  </si>
  <si>
    <t>Modulo de control (un relevo) para audio evacuacion GSA-CR</t>
  </si>
  <si>
    <t>Estacion manual de Accion doble UL y FM GSA-M278</t>
  </si>
  <si>
    <t>Stopper protector de activador manual Stopper</t>
  </si>
  <si>
    <t>Sirena roja de pared con luz LED, UL y FM GL1RF-HDVMC</t>
  </si>
  <si>
    <t>Sirena de Techo con luz led, UL y FM GCFR-VM</t>
  </si>
  <si>
    <t>Resistencias de 47K? , Listadas UL EOL-47</t>
  </si>
  <si>
    <t>Bateria para el panel 12V 24A 12V24A</t>
  </si>
  <si>
    <t>Juego Muelle con paneles laterales forma animal 1-5 años - Capacidad:1 niño  _x000D_
Selección STC 20184000501243 – Precio uso exclusivo parque de los niños_x000D_
_x000D_
_x000D_
CARACTERISTICAS:_x000D_
Capacidad: 1 niño_x000D_
Edad sugerida: 1-5 años                                                                   _x000D_
Altura Crítica de Caída: 0,46 m_x000D_
Área de Seguridad: 7.5 m2_x000D_
Medidas por modulo (Largo, Ancho, Alto): 0,8 m x 0,4m x 1 m_x000D_
Funciones lúdicas: Columpiarse, Equilibrio_x000D_
_x000D_
MATERIALES:_x000D_
_x000D_
_x000D_
1.Los tableros coloreados y los asientos están elaborados a partir de un material HPL compacto de 13 mm de espesor. _x000D_
Material robusto, presenta una excelente resistencia contra las inclemencias del tiempo y al vandalismo._x000D_
2.El asiento se  elabora  a  partir  de  un  material  compacto  (HPL)  de  12,5  mm  de espesor con estructura antideslizante. _x000D_
3.Los muelles son de acero 35SCD6. La superficie del muelle se trata después con granalla pretensada con capas de preparación de zinc y 2 capas de polvo de poliéster de 100 micrones. La pieza de fijación en poliamida cargada garantiza una longevidad y una seguridad excepcional al sistema. _x000D_
4.Las manetas y reposapiés son de plástico poliamida muy resistente. _x000D_
5.La tornillería es de acero inoxidable y está protegida por cápsulas anti vandalismo en poliamida._x000D_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actos vandálicos o por condiciones específicas del clima._x000D_
-Asegurarse que todos los anclajes estén fijos._x000D_
-Revisar si faltan piezas o si hay piezas partidas._x000D_
-Revisar si las tapas de seguridad están en su puesto._x000D_
_x000D_
TRIMESTRAL_x000D_
_x000D_
Revisión funcional del juego para asegurarse que el equipo esté funcionando correctamente._x000D_
Revisar todos los anclajes_x000D_
Revisar la estabilidad del juego._x000D_
Inspeccionar los niveles de desgaste en pisos, barras, cuerdas y cadenas._x000D_
_x000D_
ANUAL_x000D_
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_x000D_
OBSERVACIONES_x000D_
_x000D_
Valor a todo costo, incluyendo suministro, transporte armado, obra civil e instalación de los juegos en el lugar indicado y mantenimiento básico por cinco años, en las condiciones requeridas por el fabricante para hacer efectivas las garantías (No cubre vandalismo)._x000D_
_x000D_
ALCANCE OBRA CIVIL COTIZADA POR EL DISTRIBUIDOR DE LA UNIDAD EN COLOMBIA. (INCLUIDA EN EL PRECIO)_x000D_
_x000D_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_x000D_
_x000D_
REQUISITOS PREVIOS A LA EJECUCIÓN DE LA OBRA CIVIL_x000D_
El contratista debera realizar entrega de:         _x000D_
1. Una placa debidamente confinada, superfice plana sin ondulaciones con el nivel requerido y plasmado en el presupuesto del contrato, con la resistencia requerida aprobada por la interventoria del contrato, con el sistema de drenaje adecuado evitando estancamiento de agua.                                             _x000D_
2. Para el trazado de los puntos de cimentación, sera necesario contar con apoyo del equipo de topografia para la actividad de localización y replanteo.                   _x000D_
3. El contratista deberá entregar unos espacios adecuados con las dimensiones establecidas para la ubicación de cada uno de los suministros teniendo en cuenta las áreas de seguridad sin que interfiera el área de Balerco con los productos de otro proveedor.                                                                                             _x000D_
4. El contratista debera hacer entrega de programación de obra contractual para establecer fechas de instalación para la llegada o descargue de suministro o material a obra.                                                                                                                        _x000D_
5. El contratista estara en la obligacion de comunicar y hacer entrega del diseño correspondiente a la señalización de cada suministro o area de juegos para aprobación de interventoria e IDRD._x000D_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</si>
  <si>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Altavos de caja, montaje en muro LBC3018/01</t>
  </si>
  <si>
    <t>Altavoz colgante  LS1-UC20E-1-US</t>
  </si>
  <si>
    <t>Cable 2X18 polarizado, desoxigenado y retardante a la llama.</t>
  </si>
  <si>
    <t>Protector de sobrevoltaje para video y datos de camaras IP DTK-PVPIP</t>
  </si>
  <si>
    <t>Controlador Biometrico + Lector HID (Prox) 125kHz HID Prox. Card - BioStar 2 BEPH-OC-V2</t>
  </si>
  <si>
    <t>Panel de intrusión HS2128PCBSPA. Panel de intrusión, 8 zonas integradas expandible hasta 128 zonas cableadas, 4 particiones, 4 salidas programables, incluye caja, transformador y bateria.</t>
  </si>
  <si>
    <t>NVR 16CH NVR4416-16P-4KS2_x000D_
NVR 16CH, 1.5U, H.265, 200Mbps, HDMI, VGA, 1 RJ45, PoE y 3DD SATA 6  X 6 TB.</t>
  </si>
  <si>
    <t>Gabinete TBOMB-S a 440V_x000D_
Tablero de sobreponer. Uso Interior (IP 20), 600V, en Lámina Cold Rolled Calibre 14 para la Perfilería y Calibre 16 para Puertas y Tapas. El Acabado Final del gabinete es en Pintura en Polvo de Aplicación Electrostática, Color Gris Claro RAL 7035. Incluye:_x000D_
Barras de cobre de 225A, 440V, Icc: 10 KA mínimo._x000D_
Un (1) minibreaker de 3x30A, 10 kA, 440V_x000D_
Dos (2) minibreakers de 3x20A, 10 kA, 440V_x000D_
Marcación exterior en placa de policarbonato con el nombre del  Gabinete y marcación interior del equipo eléctrico que lo compone con unifilares._x000D_
Interconexión en cobre de cada elemento que lo constituya.</t>
  </si>
  <si>
    <t>DISCO DURO 6TB SATA 6 GB/S, 64MB WD60PURZ</t>
  </si>
  <si>
    <t>Infrarrojo de doble tecnologia, antimascotas BV-601</t>
  </si>
  <si>
    <t>Transformador 9VAC-40VA, 120VAC, incluye caja metalica  (para repetidor)</t>
  </si>
  <si>
    <t>Caja metálica pequeña  23X20 para expansoras con tamper DSC CAJA02</t>
  </si>
  <si>
    <t>Fuente auxiliar de poder 12V 1 A, incluye gabinete metalico con llave, transformador, bateria y tamper. HSM2300</t>
  </si>
  <si>
    <t>PISO EN BALDOSA COLOR GRANO FIRENZE FONDO HABANA ACABADO LISO DE ROCA O EQUIVALENTE - FORMATO 30x30. INCLUYE MORTERO DE PEGA 1:4 - E: 0.05 M.</t>
  </si>
  <si>
    <t>Controlador + Lector HID (Prox) 125kHz HID Prox. Card - BioStar 2 XPH-PoE-V2</t>
  </si>
  <si>
    <t>Botón de salida iluminado, anti vandálico , NA y NC SD-7285SGEX1Q</t>
  </si>
  <si>
    <t>Electroimán de 600 lb, sensor de puerta y soporte ZL 7031</t>
  </si>
  <si>
    <t>Gabinete metalico + transformador 16VAC-40VA + Bateria de 12V-7A KIT3A</t>
  </si>
  <si>
    <t>Gabinete metalico + transformador 16VAC-100VA + Bateria de 12V-7A KIT5A</t>
  </si>
  <si>
    <t>licencia Standard Edition with S/W BioStar 2 para gestion biometrica</t>
  </si>
  <si>
    <t>DESCRIPCIÓN TÉCNICA CONSULTORIA CENTRO RECREO DEPORTIVO EL TUNAL:_x000D_
_x000D_
PISO EN BALDOSA COLOR GRANO FIRENZE FONDO HABANA ACABADO BRUSH DE ROCA O EQUIVALENTE - FORMATO 30x30. INCLUYE MORTERO DE PEGA 1:4 - E: 0.05 M.</t>
  </si>
  <si>
    <t>s. e i. sillas auditorio ref. nova 35 sin mesa abatible de inorca o equivalente  (Sumin+Inst)</t>
  </si>
  <si>
    <t>s. e i. cielo falso plafon de madera aglomerado 12 mm. + estructura de soporte</t>
  </si>
  <si>
    <t>s. e i. remate perimetral de plafones - 20 cm de madera aglomerada e: 0.12 m. acabado melaminico</t>
  </si>
  <si>
    <t>s. e i. ventana v-37 (29.31x3.30). perfileria en aluminio con pintura electrostatica liquida color negro + vidrio templado 5 mm. + rejilla de aluminio anodozado color negro. cuerpos fijos (sumin+Instalac)</t>
  </si>
  <si>
    <t>Sum+inst TubPVC-Pres RDE-21-Ø2"PerimPiscOlimpica</t>
  </si>
  <si>
    <t>Sumin e instalTubPVC-P-RDE-21Ø4"Perim Pisc.Recrea</t>
  </si>
  <si>
    <t>Sika Unitherm W_x000D_
_x000D_
SISTEMA DE RECUBRIMIENTO RETARDANTE AL FUEGO, BASE AGUA PARA ELEMENTOS Y ESTRUCTURAS EN ACERO._x000D_
_x000D_
DESCRIPCIÓN_x000D_
_x000D_
Sika Unitherm W Sistema de Recubrimiento retardador del fuego, monocomponente, de película delgada, base agua, bajo VOC, para la protección de estructuras METALICAS contra la acción directa del fuego._x000D_
Sika Unitherm W en presencia de fuego directo o calor, presenta la propiedad intumescente (se expande) carbonizándose y formando una capa que actúa como barrera aislante, retardando el tiempo (máximo 60 minutos) para que el sustrato metálico no alcance la temperatura de 550OC, temperatura a la cual afecta estructuralmente a las columnas, vigas y cubiertas de acero._x000D_
Sika Unitherm W puede usarse para construcciones de acero en interiores y exteriores._x000D_
_x000D_
Empaque: Canecas plásticas con 5 galones de producto._x000D_
_x000D_
USOS_x000D_
Para uso exterior en miembros de acero estructural, como son columnas, vigas, cubiertas y marcos con una protección altamente efectiva para retardar el progreso del calentamiento del acero._x000D_
- Recomendado especialmente para la protección contra el fuego de los elementos metálicos estructurales que conforman edificios con gran afluencia de público como Colegios, Hospitales, Supermercados, Gimnasios, Centros Comerciales, Cines, etc., de acuerdo a normas internacionales de construcción (NSR10)_x000D_
- Para uso en caso de fuego de tipo celulósico (no aplicable para fuegos de tipo hidrocarburo)._x000D_
_x000D_
VENTAJAS_x000D_
Aplicable en construcciones de acero expuestas al ambiente externo_x000D_
- Mantiene la apariencia de las construcciones de acero_x000D_
- Aplicable en estructuras de filigrana de acero y elementos de construcción de acero complejos_x000D_
- No incrementa la carga estática (aprox. 4 kgs. por m2 a 1 mm de espesor)_x000D_
- Fácil aplicación: brocha, rodillo ó equipo airless_x000D_
_x000D_
INFORMACION DEL PRODUCTO_x000D_
_x000D_
Color: Blanco Mate_x000D_
Empaque: Canecas plásticas con 5 galones de producto._x000D_
Código IMDG No: Clase 3.3., UN - No.: 1263_x000D_
Vida Útil: 12 meses en condiciones de almacenamiento frescas y secas, contenedores originales cerrados, a una temperatura no inferior a +10°C_x000D_
Sistemas de Recubrimiento_x000D_
Consiste en un sistema tricapa: Capa de Imprimante, Capa Intumescente y Capa de Acabado_x000D_
Para Superficies de Acero:_x000D_
Preparación de superficie:_x000D_
Limpieza con abrasivos a metal casi blanco, SSPC-SP10, Sa 2½, según EN ISO 12944, Parte 4_x000D_
Base: Imprimante Alquídico/Imprimante Epóxico, a un espesor de película seca de 50 a 75 micrones (2 a 3 mils)._x000D_
Recubrimiento Intumescente: Sika Unitherm W, a un espesor dependiendo del factor de masividad del elemento en particular._x000D_
Recubrimiento Final: De 25 a 50 micrones (1 a 2 mils) de película seca. Consultar con el departamento técnico_x000D_
Para Superficies de Acero Galvanizado:_x000D_
Preparación de superficie:_x000D_
Libre de mugre, grasa, aceite y productos de corrosión, eliminar brillo del galvanizado._x000D_
Barrera: Barrera Epóxica Serie 23, a un espesor de película seca de 50 a 75 micrones (2 a 3 mils)_x000D_
Recubrimiento Intumescente: Sika Unitherm W, a un espesor dependiendo del factor de masividad del elemento en particular_x000D_
Recubrimiento Final: De 25 a 50 micrones (1 a 2 mils) de película seca. Consultar con el departamento técnico._x000D_
Capa Base ó Recubrimiento existente_x000D_
Si existe recubrimiento ya aplicado, se recomienda una prueba de compatibilidad del sistema protector existente con el sistema de protección retardante al fuego. El recubrimiento anterior debe pasar las pruebas de adherencia, libre de porosidades («Holiday Detector»)._x000D_
Cualquier daño (impacto, corrosión, etc.) del recubrimiento anterior debe ser reparado antes de aplicar el Sika Unitherm W._x000D_
_x000D_
Rendimiento teórico:_x000D_
90 m2/galón a un espesor de película seca de 25.4 micrones (1 mils).</t>
  </si>
  <si>
    <t>meson lavapinceles 0.50 cocas Ø0.30 + salpicadero + faldon + pieamigos quasar o equivalente</t>
  </si>
  <si>
    <t>instalación de la plantilla en plotter de corte y suministro, pintura  color negro serie 36 SIKA y aplicación de pintura sobre muro o columna con pistola</t>
  </si>
  <si>
    <t>Juego red carrusel 5 a 12 años Cap: 40 niños_x000D_
_x000D_
_x000D_
OJO SIN AJUSTASR ESPECIFICACIONES_x000D_
CARACTERISTICAS_x000D_
Capacidad: 43 niños_x000D_
Edad sugerida: 5 a 12 años                                                                   _x000D_
Altura Crítica de Caída: 0,51 m_x000D_
Área de Seguridad: 11.20 m x 11.20 m_x000D_
Medidas por modulo (Largo, Ancho, Alto):  8.20 m x 8.20 m x 3.90 m_x000D_
Funciones lúdicas: Trepar, imaginar, encontrarse, escalar._x000D_
_x000D_
MATERIALES_x000D_
_x000D_
POSTES DE SOPORTE: Esta será una tubería de acero galvanizado OD de 5 1/2 "(139.8mm), acabada con recubrimiento de polvo de poliéster. POST SHIELDS: cuando sea necesario, estos rodearán por completo el poste para rellenar las aberturas en la red, evitando las trampas. Los escudos estarán hechos de un material de caucho flexible reforzado con textiles y asegurados con pernos. REDES DE ESCALADA: Se trata de un cable de cable de poliamida (nylon) de 20 mm de diámetro y 22 mm de diámetro con protección UV y solución ignífuga. Cada cuerda consta de 6 hilos que contienen cada uno 24 cordones de refuerzo de acero dentro de un manguito de poliamida, envueltos alrededor de un núcleo de poliamida sólida para un total de 144 cordones de refuerzo de acero; cada extremo del cable tiene un lazo de unión conectado al cable con una manga de aluminio acabada y alineada con una barra de desgaste de acero galvanizado. Los cables de borde contendrán un núcleo sólido de cables de acero arrollado en lugar del núcleo de poliamida para un total de 168 hilos de refuerzo de acero. La cuerda debe alcanzar una clasificación de solidez del color Clase 7-8. NUDOS DE BOLA: Esta será una bola de aluminio comprimida de una sola pieza, comprimida en su lugar con una fuerza de 150,000 libras (667 kN) para evitar que la conexión se mueva y ocasione un desgaste prematuro del cable. SUJETADORES BÁSICOS: Todos los sujetadores para accesorios de componentes son de acero inoxidable. TENSORES: Estos serán de aleación de acero que soportará una carga máxima de más de 87,675 libras de fuerza (390 kN) a lo largo del eje principal. PLACAS DE MONTAJE: Estas estarán hechas de acero galvanizado. Los anclajes de esquina contendrán múltiples puntos de conexión para permitir la capacidad de ajuste de los tensores y la conexión de una cuerda de seguridad. Los anclajes del mástil central consistirán en un poste corto que estabilizará el mástil y un anillo de anclaje que asegurará el ensamblaje al concreto. Este conjunto de dos piezas permite un posicionamiento fino del poste de postes que se realizará durante la instalación, facilitando y simplificando el proceso. PERNOS DE ANCLAJE: Las placas de montaje se fijarán a bloques de hormigón con pernos de anclaje de "L" de 7/8 "(22 mm) de diámetro x 20" de largo, insertados en el concreto húmedo cuando se vierten. _x000D_
_x000D_
GARANTIAS_x000D_
_x000D_
Productos están libres de defectos en materiales o mano de obra durante un período de (1) uno año durante su uso normal e instalación y de acuerdo con las especificaciones publicadas. _x000D_
Garantía contra los defectos causados por deterioro que afecte la integridad estructural del equipo durante los siguientes periodos a partir de la fecha de venta y / o entrega: _x000D_
_x000D_
 Garantía limitada de 100 años para postes de aluminio y acero, con exclusión de defectos cosméticos, siempre que se haya realizado un mantenimiento adecuado en las piezas giratorias, de acuerdo a las instrucciones impartidas por el fabricante. _x000D_
Garantía limitada de 100 años sobre piezas de aluminio moldeado, con exclusión de defectos cosméticos. _x000D_
Garantía limitada de 15 años para componentes tubulares de aluminio y acero, y aluminio y acero inoxidable, con exclusión de los defectos cosméticos. _x000D_
Garantía limitada de 15 años en cubiertas de acero con recubrimiento de PVC, con exclusión de defectos cosméticos. _x000D_
Garantía limitada de 15 años para rodamientos de nylon y piezas de unión de anillos, con exclusión de defectos cosméticos. _x000D_
Garantía limitada de 5 años para rotura del cable, con exclusión de defectos cosméticos. _x000D_
Garantía limitada de 5 años para asientos de caucho, con exclusión de defectos cosméticos. _x000D_
Garantía limitada de 5 años para los componentes de aluminio del asiento, con exclusión de defectos cosméticos. _x000D_
Garantía limitada de 3 años sobre el desgaste prematuro de los cables de nylon, con exclusión de defectos cosméticos. La determinación de lo que constituye un desgaste prematuro será a discreción del fabricante. _x000D_
Garantía limitada de 1 año en la cadena de acero inoxidable, con exclusión de defectos cosméticos. _x000D_
Garantía limitada de 1 año para parachoques de goma, con exclusión de defectos cosméticos. _x000D_
Garantía limitada de 1 año para bujes de nylon, con exclusión de defectos estéticos._x000D_
_x000D_
La garantía indicada anteriormente sólo es válida si las estructuras se montan de acuerdo con las instrucciones de instalación y los procedimientos proporcionados por el fabricante utilizando partes aprobadas, que hayan sido mantenidos e inspeccionados de acuerdo a las instrucciones del fabricante, que hayan sido usados para el fin correcto y normal, que no hayan sido objeto de vandalismo, negligencia o mal uso, que no hayan sido alterados o modificados con piezas diferentes. _x000D_
MANTENIMIENTO_x000D_
El alcance del mantenimiento contempla inspección de uniones, cambio de tornillería, repuestos como tapas y capuchones antivandálicos, lavado general del equipo (No contempla repuestos como parales, postes, redes, rodaderos o algún elemento de la estructura)_x000D_
TRIMESTRAL_x000D_
Revisión de la superficie de seguridad para asegurarse que no esté suelto ningún tensor y las placas de anclaje están cubiertas._x000D_
Comprobar si hay signos de desgaste en las cuerdas y las uniones, si es necesario se cambiarán las piezas que presenten desgaste significativo que representen algún peligro para los usuarios (Estas piezas no están incluidas)_x000D_
Comprobar si hay desgaste en el revestimiento de poliéster de los cables._x000D_
SEMESTRAL_x000D_
Descubrir los tensores, si están sueltos, y asegurarse que están correctamente conectados._x000D_
Inspeccionar visualmente todas las conexiones para detectar signos de desgaste o agrietamiento._x000D_
Comprobar que los postes están correctamente asentados en las placas de anclaje, no se permiten más de 20 grados de movimiento en cualquier dirección. Revisar las tapas de los postes para asegurarse que estén correctamente asentados._x000D_
ANUAL_x000D_
Limpiar a fondo_x000D_
Revisar la estructura de soporte_x000D_
Revisar todos los sistemas de anclajes_x000D_
Inspección de cajas._x000D_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</si>
  <si>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Barco gran escala 3 a 12 años Cap: 150 niños_x000D_
_x000D_
OJO ESPECIFIACONES SIN AJUSTAR PARQUE DE LOS NIÑOS_x000D_
_x000D_
CARACTERISTICAS_x000D_
Capacidad: 150 Niños_x000D_
Edad sugerida: 3-12 Años                                        _x000D_
Altura Crítica de Caída: 2900 mm _x000D_
Área de Seguridad: 220 m2_x000D_
Medidas por modulo (Largo, Ancho, Alto): 22410 MM  x 11590 M m x 10020 Mm_x000D_
Funciones lúdicas: Escalar, Deslizarse, encontrarse, atravesar, dirigir, imaginar._x000D_
_x000D_
_x000D_
MATERIALES_x000D_
Componentes metálicos_x000D_
Las partes metálicas están hechas de acero inoxidable, aluminio anodizado o pintado o acero galvanizado en caliente, y los componentes de acero son de chorro de arena, tratados con zinc epoxi y pintura en polvo o un recubrimiento de zinc electrodepositado y luego una capa de pintura en polvo. Los componentes de metal tienen excelentes propiedades resistentes a la intemperie y una apariencia acabada, también son reciclables_x000D_
Paneles laminados de alta presión (HPL)_x000D_
Utilizamos paneles de alta calidad resistentes y duraderos hechos de laminado de alta presión (HPL). El grosor de los paneles varía de acuerdo con su propósito. La regla básica: 20 mm: suelos 15 mm: paredes de escalada, muros de actividad, largueros de toboganes, pasamanos y techos 10 mm: paneles de juego y paredes decorativas.                                                                                                                          Cuerdas y redes_x000D_
Todas las cuerdas y redes que utilizan son de acero reforzado. Las juntas cruciformes son de acero inoxidable. Los sujetadores de cuerda están hechos de plástico resistente, y los sujetadores de eslabones especialmente diseñados se usan en uniones expuestas a grandes cambios de ángulo.                                        _x000D_
Puños de escalada_x000D_
Las empuñaduras de escalada se han fabricado con materiales de arenisca a presión y están diseñadas especialmente para piedra. Son seguros en el uso y se sienten como materiales de piedra genuinos.             _x000D_
_x000D_
Componentes metálicos_x000D_
_x000D_
Las piezas de metal están hechas de acero inoxidable, aluminio anodizado o pintado o acero galvanizado en caliente, y los componentes de acero son de chorro de arena, tratados con zinc epoxi y pintura en polvo o un recubrimiento de zinc electrodepositado y luego una capa de pintura en polvo. Los componentes de metal tienen excelentes propiedades resistentes a la intemperie y una apariencia acabada, también son reciclables._x000D_
Paneles laminados de alta presión (HPL)_x000D_
_x000D_
Utilizamos paneles de alta calidad resistentes y duraderos hechos de laminado de alta presión (HPL). El grosor de los paneles varía de acuerdo con su propósito. La regla básica:_x000D_
20 mm: suelos_x000D_
15 mm: paredes de escalada, muros de actividad, largueros de toboganes, pasamanos y techos_x000D_
10 mm: paneles de juego y paredes decorativas_x000D_
Cuerdas y redes_x000D_
_x000D_
Todas las cuerdas y redes que utilizamos son de acero reforzado. Las juntas cruciformes son de acero inoxidable. Los sujetadores de cuerda están hechos de plástico resistente, y los sujetadores de eslabones especialmente diseñados se usan en uniones expuestas a grandes cambios de ángulo_x000D_
Puños de escalada_x000D_
_x000D_
Los agarres de escalada se han fabricado con materiales de arenisca a presión y diseñados especialmente para piedra. Son seguros en el uso y se sienten como materiales de piedra genuinos._x000D_
Tobogán de madera con superficie deslizante de acero inoxidable_x000D_
_x000D_
Estructura hecha de madera estratificada con capas múltiples. Laminilla en la parte superior de la viga arqueada hecha de laminado de alta presión, protegiendo el lado superior del desgaste y, al mismo tiempo, siendo cómodo de usar. La superficie deslizante de acero inoxidable de 2 mm de grosor permanece limpia en perfecto estado durante años, tiene un bajo nivel de ruido y una larga vida útil cuando se lo mantiene debidamente._x000D_
Tobogán laminado de alta presión con superficie deslizante de acero inoxidable_x000D_
_x000D_
El tobogán laminado de alta presión requiere menos mantenimiento que un tobogán de madera, es comparable a un tobogán totalmente de acero. La superficie deslizante de acero inoxidable de 2 mm de grosor permanece limpia en perfecto estado durante años, tiene un bajo nivel de ruido y una larga vida útil cuando se lo mantiene debidamente._x000D_
Túneles y toboganes de tubo_x000D_
_x000D_
Los túneles y los portaobjetos de tubo están hechos de plástico para uso en exteriores con alta temperatura y tolerancia a la intemperie y resistencia al impacto._x000D_
Sujetadores_x000D_
_x000D_
Los sujetadores están hechos de acero inoxidable o acero recubierto de zinc hotdip. Los tornillos de acero inoxidable de Ø8 mm, están diseñados específicamente para facilitar la instalación. No se deslizan en uso. Además, la forma del tornillo ha sido diseñada para reducir el agrietamiento de la madera._x000D_
Componentes de juntura de caucho adheridos_x000D_
_x000D_
Para una parte de su gama de productos, utiliza componentes fabricados con fragmentos de caucho adheridos, que consisten en gránulos de caucho reciclado pegados con adhesivo de poliuretano resistente a la intemperie. Algunos de estos componentes utilizan una combinación de caucho triturado y caucho natural (EPDM)._x000D_
Rótulas de productos metálicos_x000D_
_x000D_
Las rótulas y las sujeciones del marco están hechas de plástico de poliamida reforzado con fibra de vidrio para uso en exteriores. Tienen alta temperatura y tolerancia a la intemperie y resistencia al impacto._x000D_
Accesorios_x000D_
_x000D_
GARANTIA _x000D_
_x000D_
25 años: contra fallas debidas a defectos de materiales o producción en componentes estructurales de acero y componentes de acero inoxidable (por ejemplo, deslizadores). • 20 años: contra fallas debidas a defectos de materiales o producción en componentes de HPL y paneles de HDPE. • 15 años: contra fallas debidas a pudrición severa en postes de madera blanda de ingeniería estructural o madera dura modificada, y contra fallas debidas a defectos de producción en acero estructural para componentes de juego altamente dinámicos • 10 años: contra fallas debidas a defectos de fabricación o materiales en maderas blandas de ingeniería no estructural y en todas las partes de acero y metal galvanizado y otras partes no pintadas; contra el fracaso debido a la pudrición severa. • 5 años: contra fallas debidas a defectos de materiales o producción en resortes, partes metálicas pintadas (que constituyen corrosión significativa), construcciones de plástico y redes. •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_x000D_
OBSERVACIONES_x000D_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</si>
  <si>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gran escala torre circuito 1 a 12 años Cap: 80 niños_x000D_
_x000D_
OJO ESPECIFIACONES SIN AJUSTAR PARQUE DE LOS NIÑOS_x000D_
_x000D_
CARACTERISTICAS_x000D_
Capacidad: 30 Niños_x000D_
Edad sugerida: 3-12 Años                                        _x000D_
Altura Crítica de Caída: 1.47 m _x000D_
Área de Seguridad: 77,2 m2_x000D_
Medidas por modulo (Largo, Ancho, Alto): 10.8 m x 5.3 m x 5.2 m_x000D_
Funciones lúdicas: Escalar, Deslizarse, encontrarse, atravesar, dirigir_x000D_
_x000D_
_x000D_
MATERIALES_x000D_
Componentes metálicos_x000D_
Las partes metálicas están hechas de acero inoxidable, aluminio anodizado o pintado o acero galvanizado en caliente, y los componentes de acero son de chorro de arena, tratados con zinc epoxi y pintura en polvo o un recubrimiento de zinc electrodepositado y luego una capa de pintura en polvo. Los componentes de metal tienen excelentes propiedades resistentes a la intemperie y una apariencia acabada, también son reciclables_x000D_
Paneles laminados de alta presión (HPL)_x000D_
Utilizamos paneles de alta calidad resistentes y duraderos hechos de laminado de alta presión (HPL). El grosor de los paneles varía de acuerdo con su propósito. La regla básica: 20 mm: suelos 15 mm: paredes de escalada, muros de actividad, largueros de toboganes, pasamanos y techos 10 mm: paneles de juego y paredes decorativas.                                                                                                                          Cuerdas y redes_x000D_
Todas las cuerdas y redes que utilizan son de acero reforzado. Las juntas cruciformes son de acero inoxidable. Los sujetadores de cuerda están hechos de plástico resistente, y los sujetadores de eslabones especialmente diseñados se usan en uniones expuestas a grandes cambios de ángulo.                                        _x000D_
Puños de escalada_x000D_
Las empuñaduras de escalada se han fabricado con materiales de arenisca a presión y están diseñadas especialmente para piedra. Son seguros en el uso y se sienten como materiales de piedra genuinos.             _x000D_
_x000D_
Componentes metálicos_x000D_
_x000D_
Las piezas de metal están hechas de acero inoxidable, aluminio anodizado o pintado o acero galvanizado en caliente, y los componentes de acero son de chorro de arena, tratados con zinc epoxi y pintura en polvo o un recubrimiento de zinc electrodepositado y luego una capa de pintura en polvo. Los componentes de metal tienen excelentes propiedades resistentes a la intemperie y una apariencia acabada, también son reciclables._x000D_
Paneles laminados de alta presión (HPL)_x000D_
_x000D_
Utilizamos paneles de alta calidad resistentes y duraderos hechos de laminado de alta presión (HPL). El grosor de los paneles varía de acuerdo con su propósito. La regla básica:_x000D_
20 mm: suelos_x000D_
15 mm: paredes de escalada, muros de actividad, largueros de toboganes, pasamanos y techos_x000D_
10 mm: paneles de juego y paredes decorativas_x000D_
Cuerdas y redes_x000D_
_x000D_
Todas las cuerdas y redes que utilizamos son de acero reforzado. Las juntas cruciformes son de acero inoxidable. Los sujetadores de cuerda están hechos de plástico resistente, y los sujetadores de eslabones especialmente diseñados se usan en uniones expuestas a grandes cambios de ángulo_x000D_
Puños de escalada_x000D_
_x000D_
Los agarres de escalada se han fabricado con materiales de arenisca a presión y diseñados especialmente para piedra. Son seguros en el uso y se sienten como materiales de piedra genuinos._x000D_
Tobogán de madera con superficie deslizante de acero inoxidable_x000D_
_x000D_
Estructura hecha de madera estratificada con capas múltiples. Laminilla en la parte superior de la viga arqueada hecha de laminado de alta presión, protegiendo el lado superior del desgaste y, al mismo tiempo, siendo cómodo de usar. La superficie deslizante de acero inoxidable de 2 mm de grosor permanece limpia en perfecto estado durante años, tiene un bajo nivel de ruido y una larga vida útil cuando se lo mantiene debidamente._x000D_
Tobogán laminado de alta presión con superficie deslizante de acero inoxidable_x000D_
_x000D_
El tobogán laminado de alta presión requiere menos mantenimiento que un tobogán de madera, es comparable a un tobogán totalmente de acero. La superficie deslizante de acero inoxidable de 2 mm de grosor permanece limpia en perfecto estado durante años, tiene un bajo nivel de ruido y una larga vida útil cuando se lo mantiene debidamente._x000D_
Túneles y toboganes de tubo_x000D_
_x000D_
Los túneles y los portaobjetos de tubo están hechos de plástico para uso en exteriores con alta temperatura y tolerancia a la intemperie y resistencia al impacto._x000D_
Sujetadores_x000D_
_x000D_
Los sujetadores están hechos de acero inoxidable o acero recubierto de zinc hotdip. Los tornillos de acero inoxidable de Ø8 mm, están diseñados específicamente para facilitar la instalación. No se deslizan en uso. Además, la forma del tornillo ha sido diseñada para reducir el agrietamiento de la madera._x000D_
Componentes de juntura de caucho adheridos_x000D_
_x000D_
Para una parte de su gama de productos, utiliza componentes fabricados con fragmentos de caucho adheridos, que consisten en gránulos de caucho reciclado pegados con adhesivo de poliuretano resistente a la intemperie. Algunos de estos componentes utilizan una combinación de caucho triturado y caucho natural (EPDM)._x000D_
Rótulas de productos metálicos_x000D_
_x000D_
Las rótulas y las sujeciones del marco están hechas de plástico de poliamida reforzado con fibra de vidrio para uso en exteriores. Tienen alta temperatura y tolerancia a la intemperie y resistencia al impacto._x000D_
Accesorios_x000D_
_x000D_
GARANTIA _x000D_
_x000D_
25 años: contra fallas debidas a defectos de materiales o producción en componentes estructurales de acero y componentes de acero inoxidable (por ejemplo, deslizadores). • 20 años: contra fallas debidas a defectos de materiales o producción en componentes de HPL y paneles de HDPE. • 15 años: contra fallas debidas a pudrición severa en postes de madera blanda de ingeniería estructural o madera dura modificada, y contra fallas debidas a defectos de producción en acero estructural para componentes de juego altamente dinámicos • 10 años: contra fallas debidas a defectos de fabricación o materiales en maderas blandas de ingeniería no estructural y en todas las partes de acero y metal galvanizado y otras partes no pintadas; contra el fracaso debido a la pudrición severa. • 5 años: contra fallas debidas a defectos de materiales o producción en resortes, partes metálicas pintadas (que constituyen corrosión significativa), construcciones de plástico y redes. •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_x000D_
OBSERVACIONES_x000D_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</si>
  <si>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Animal 3D Caucho EPDM Reptil cap 4 niños de 2 a8 años _x000D_
Selección STC 20184000501243 – Precio uso exclusivo parque de los niños_x000D_
_x000D_
CARACTERISTICAS_x000D_
_x000D_
Capacidad: 4 niños_x000D_
Edad sugerida. 2-8 AÑOS                                                 _x000D_
Altura Crítica de Caída: 95 cm_x000D_
Área de Seguridad: 1.500 mm_x000D_
Medidas  por modulo (Largo, Ancho, Alto): 1600 x 2500 x 950 mm_x000D_
Funciones ludicas: Imaginar, trepar_x000D_
_x000D_
MATERIAL_x000D_
_x000D_
_x000D_
COMPOSICIÓN DEL PRODUCTO_x000D_
 Gránulos de goma, aglutinante PUR, carcasa de fibra de vidrio resistente al vandalismo, piezas metálicas"_x000D_
_x000D_
_x000D_
GARANTIA_x000D_
_x000D_
5 años, por cualquier figura Esta garantía no cubre daños externos, desgaste natural ni vandalismo, el producto se mantendrá libre de defectos en la instalación y no deberá fallar durante todo el periodo de garantía, igualmente que la superficie estará libre de defectos en la instalación, así mismo garantiza la calidad de los materiales. Ver ficha de garantía._x000D_
_x000D_
MANTENIMIENTO_x000D_
_x000D_
Mantenimiento básico de las unidades de acuerdo con las garantías establecidas por el fabricante: El único mantenimiento de rutina requerido es la retirada de la basura visible._x000D_
Retire siempre las hojas, etc, antes de que formen una capa orgánica compactada que penetra en la superficie. Cuando se está a la sombra de los árboles, el lavado a presión y/o el tratamiento con herbicidas o musguicidas patentados mantendrán la superficie limpia y con drenaje rápido, junto con una resistencia al resbalamiento._x000D_
Mensual: Rutina visual de inspección para identificar riesgos debidos a actos vandálicos o por condiciones específicas del clima. Asegurarse que todos los anclajes estén fijos._x000D_
Cada tres meses: Revisión funcional del juego para asegurarse que el equipo esté funcionando correctamente. Hidro lavado general. _x000D_
Semestral: Revisar todos los sistemas de anclajes. Limpiar a fondo con solución especial para EPDM. Revisar la estructura de soporte._x000D_
El alcance del mantenimiento contempla inspección de uniones, cambio de tornillería, repuestos como tapas y capuchones antivandálicos, lavado general del equipo (No contempla repuestos como parales, postes, redes, rodaderos o algún elemento de la estructura en caso de requerirse se cotizará en su momento). _x000D_
_x000D_
Observación: Los precios incluyen transporte armado e instalación de los juegos en el lugar indicado (No incluye obra civil) y mantenimiento básico por cinco año, en las condiciones requeridas por el fabricante para hacer efectivas las garantías. La seguridad e integridad del juego debe cumplir como mínimo con la certificación EN 1176 equivalente NTC 5600._x000D_
Para mayor información ver ficha técnica, manual de mantenimiento y de instalación del fabricante_x000D_
Las unidades deben contar con una placa que permita identificar el producto, con mínimo los siguientes datos: Nombre del fabricante, referencia o código serial, identificación de la norma que lo certifica mínimo EN 1176 equivalente NTC 5600, rango etario de uso (edad)._x000D_
_x000D_
_x000D_
OBSERVACIONES_x000D_
_x000D_
Valor a todo costo, incluyendo suministro, transporte armado, obra civil e instalación de los juegos en el lugar indicado y mantenimiento básico por cinco años, en las condiciones requeridas por el fabricante para hacer efectivas las garantías (No cubre vandalismo)._x000D_
_x000D_
ALCANCE OBRA CIVIL COTIZADA POR EL DISTRIBUIDOR DE LA UNIDAD EN COLOMBIA. (INCLUIDA EN EL PRECIO)_x000D_
_x000D_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_x000D_
_x000D_
REQUISITOS PREVIOS A LA EJECUCIÓN DE LA OBRA CIVIL_x000D_
El contratista debera realizar entrega de:         _x000D_
1. Una placa debidamente confinada, superfice plana sin ondulaciones con el nivel requerido y plasmado en el presupuesto del contrato, con la resistencia requerida aprobada por la interventoria del contrato, con el sistema de drenaje adecuado evitando estancamiento de agua.                                             _x000D_
2. Para el trazado de los puntos de cimentación, sera necesario contar con apoyo del equipo de topografia para la actividad de localización y replanteo.                   _x000D_
3. El contratista deberá entregar unos espacios adecuados con las dimensiones establecidas para la ubicación de cada uno de los suministros teniendo en cuenta las áreas de seguridad sin que interfiera el área de Balerco con los productos de otro proveedor.                                                                                             _x000D_
4. El contratista debera hacer entrega de programación de obra contractual para establecer fechas de instalación para la llegada o descargue de suministro o material a obra.                                                                                                                        _x000D_
5. El contratista estara en la obligacion de comunicar y hacer entrega del diseño correspondiente a la señalización de cada suministro o area de juegos para aprobación de interventoria e IDRD._x000D_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</si>
  <si>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gran escala incluyente funcion multiple 3-12 años Cap:85 niños_x000D_
_x000D_
OJO PARQUE DE LOS NIÑOS SIN ESPECIFIACIONES_x000D_
_x000D_
CARACTERISTICAS_x000D_
_x000D_
Capacidad: 31 niños_x000D_
Edad sugerida: 1 a 12 años                                                    _x000D_
Altura Crítica de Caída: 1.47 m_x000D_
Área de Seguridad: 74.1 m2_x000D_
Medidas por modulo (Largo, Ancho, Alto): 9.5 m x 6.1 m x 3.3 m _x000D_
Funciones lúdicas: Imaginar, encontrarse, trepar, deslizarse, atravesar._x000D_
_x000D_
MATERIALES_x000D_
_x000D_
Componentes de metal Las partes metálicas están hechas de acero inoxidable, aluminio anodizado o pintado o acero galvanizado por inmersión en caliente, y los componentes de acero son pulidos con chorro de arena, tratados con pintura epoxi y en polvo o se les da un recubrimiento electrodepositado y luego una capa de pintura en polvo. Los componentes metálicos tienen excelentes propiedades de resistencia a la intemperie y un aspecto acabado, también son reciclables._x000D_
_x000D_
Paneles laminados de alta presión (HPL) Utilizamos paneles resistentes y duraderos de alta calidad hechos de laminado de alta presión (HPL). El grosor de los paneles varía según su finalidad. La regla básica: 20 mm: suelos 15 mm: paredes de escalada, paredes de actividad, placas de deslizamiento, pasamanos y techos 10 mm: paneles de juego y paredes decorativas._x000D_
_x000D_
Todos los productos vienen con un signo del producto que especifica el modelo exacto del producto. Esto facilita el pedido de piezas de repuesto y mantenimiento._x000D_
_x000D_
Cuerdas y redes Todas las cuerdas y redes que utilizamos son de acero reforzado. Las articulaciones cruciformes son de acero inoxidable. Los sujetadores de cuerda están hechos de plástico fuerte, y los sujetadores de enlace especialmente diseñados se utilizan en juntas expuestas a grandes cambios de ángulo._x000D_
_x000D_
Puños de escalada Las empuñaduras de escalada se han hecho de materiales de arenisca a presión y se han diseñado especialmente para propósitos de boulder. Son seguros en uso y se sienten como materiales de piedra genuinos._x000D_
Cadenas oscilantes_x000D_
Todas nuestras cadenas de giro están hechas de acero inoxidable de 6 mm de diámetro, lo que garantiza una protección duradera contra la corrosión, incluso en condiciones exigentes._x000D_
_x000D_
_x000D_
Rodamientos oscilantes Los cojinetes de giro son de acero inoxidable fundido pasivado contra la corrosión. Los cojinetes son silenciosos y altamente duraderos contra la tensión mecánica y ambiental. Gracias al diseño completo, nuestro cojinete de giro es ahora el más duradero del mercado, extremadamente resistente y robusto. Si bien el rodamiento no requiere un mantenimiento real, es fácil de desmontar con herramientas comunes para el almacenamiento estacional._x000D_
_x000D_
Cubiertas de la cadena de balanceo. Los asientos de cadena giratoria vienen con fundas de plástico que protegen al niño y se sienten agradables al tacto._x000D_
_x000D_
Tobogán de madera con superficie deslizante de acero inoxidable. Estructura realizada en madera laminada encolada multicapa. Lamella en la parte superior de la viga arqueada hecha de laminado de alta presión, que protege el lado superior del desgaste y al mismo tiempo es cómodo de usar. La superficie deslizante de acero inoxidable de 2 mm de espesor permanece limpia en perfecto estado durante años, tiene un bajo nivel de ruido y una larga vida útil cuando se mantiene debidamente._x000D_
_x000D_
Diapositiva de plástico_x000D_
La diapositiva de alta calidad está hecha de plástico MD-PE. El plástico utilizado para la diapositiva cumple con los requisitos de REACH (normativa de la UE sobre registro, evaluación, autorización y restricción de sustancias químicas) y no contiene ningún compuesto que sea peligroso para la salud. El portaobjetos de plástico no requiere mantenimiento y es resistente al impacto, y permanece fresco al sol. Las ranuras a lo largo del medio de la diapositiva ayudan a que se seque más rápido después de la lluvia. Gracias a su peso ligero, el portaobjetos de plástico con protección UV es fácil de transportar e instalar._x000D_
_x000D_
_x000D_
_x000D_
Tobogán laminado de alta presión con superficie deslizante de acero inoxidable. La diapositiva laminada de alta presión requiere menos mantenimiento que una diapositiva de madera, es comparable a una diapositiva completamente de acero. La superficie deslizante de acero inoxidable de 2 mm de espesor permanece limpia en perfecto estado durante años, tiene un bajo nivel de ruido y una larga vida útil cuando se mantiene debidamente._x000D_
_x000D_
Túneles y toboganes._x000D_
Los túneles y las guías de tubo están hechos de plástico para uso en exteriores con alta temperatura y tolerancia a la intemperie y resistencia al impacto._x000D_
_x000D_
Resorte espiral lappset_x000D_
El resorte en espiral de los jinetes de primavera desarrollado por Lappset ha ofrecido a los niños la alegría del movimiento rápido durante más de 30 años. Está fabricado en acero recubierto con LappCoat. El resorte en espiral no se mueve hacia los lados, dando a los niños un movimiento de balanceo agradable pero seguro. El movimiento de ida y vuelta de la primavera calma a los niños._x000D_
_x000D_
Pivote giratorio: Además de permitir que la plataforma gire, el pivote giratorio le permite girar, introduciendo así una nueva función. Además, los pivotes de cualquier producto más grande cuentan con un descanso para mayor seguridad que detiene el giro si el usuario se cae._x000D_
_x000D_
Sujetadores_x000D_
Los sujetadores están hechos de acero inoxidable o acero recubierto con zinc. Los tornillos de acero inoxidable de Ø8 mm, que llevan el nombre de nuestro ingeniero de instalación Aippa, están diseñados específicamente para facilitar la instalación. No se deslizan en uso. Además, la forma del tornillo se ha diseñado para reducir el agrietamiento de la madera._x000D_
Pivote giratorio: Además de permitir que la plataforma gire, el pivote giratorio le permite girar, introduciendo así una nueva función. Además, los pivotes de cualquier producto más grande cuentan con un descanso para mayor seguridad que detiene el giro si el usuario se cae._x000D_
_x000D_
Sujetadores_x000D_
Los sujetadores están hechos de acero inoxidable o acero recubierto con zinc. Los tornillos de acero inoxidable de Ø8 mm, que llevan el nombre de nuestro ingeniero de instalación Aippa, están diseñados específicamente para facilitar la instalación. No se deslizan en uso. Además, la forma del tornillo se ha diseñado para reducir el agrietamiento de la madera._x000D_
_x000D_
_x000D_
Componentes triturados de caucho adherido Se utilizan componentes hechos de trozos de caucho adherido, que consisten en gránulos de caucho reciclado pegados con adhesivo de poliuretano resistente a la intemperie. Algunos de estos componentes utilizan una combinación de trituración de caucho adherido y caucho natural (EPDM)._x000D_
Rótulas de productos metálicos. Las juntas de rótula y los sujetadores de paneles del marco están hechos de plástico de poliamida reforzada con fibra de vidrio para uso en exteriores. Tienen alta temperatura y tolerancia a la intemperie y resistencia al impacto._x000D_
Accesorios Se utiliza accesorios de alta calidad en los productos._x000D_
_x000D_
_x000D_
_x000D_
_x000D_
GARANTIA _x000D_
_x000D_
25 años: contra fallas debidas a defectos de materiales o producción en componentes estructurales de acero y componentes de acero inoxidable (por ejemplo, deslizadores). • 20 años: contra fallas debidas a defectos de materiales o producción en componentes de HPL y paneles de HDPE. • 15 años: contra fallas debidas a pudrición severa en postes de madera blanda de ingeniería estructural o madera dura modificada, y contra fallas debidas a defectos de producción en acero estructural para componentes de juego altamente dinámicos • 10 años: contra fallas debidas a defectos de fabricación o materiales en maderas blandas de ingeniería no estructural y en todas las partes de acero y metal galvanizado y otras partes no pintadas; contra el fracaso debido a la pudrición severa en Robinia. • 5 años: contra fallas debidas a defectos de materiales o producción en resortes, partes metálicas pintadas (que constituyen corrosión significativa), construcciones de plástico y redes. •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</si>
  <si>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gran escala incluyente funcion multiple 3-5 años Cap:92 niños_x000D_
_x000D_
OJO PARQUE DE LOS NIÑOS SIN ESPECIFIACIONES_x000D_
_x000D_
CARACTERISTICAS_x000D_
_x000D_
Capacidad: 31 niños_x000D_
Edad sugerida: 1 a 12 años                                                    _x000D_
Altura Crítica de Caída: 1.47 m_x000D_
Área de Seguridad: 74.1 m2_x000D_
Medidas por modulo (Largo, Ancho, Alto): 9.5 m x 6.1 m x 3.3 m _x000D_
Funciones lúdicas: Imaginar, encontrarse, trepar, deslizarse, atravesar._x000D_
_x000D_
MATERIALES_x000D_
_x000D_
La parte superior del marco está hecha de laminado y pino. Hecho de laminado, las paredes tienen pequeños paneles de ventana para que los niños puedan mirar. Las redes están hechas de cables de acero duraderos y recubiertos. Las juntas de acero inoxidable cruciforme mantienen los cruces firmemente en su lugar, protegiendo la tela contra el desgaste. Los escalones del puente de peldaños se distinguen claramente de la superficie de seguridad, lo que contribuye a la seguridad general._x000D_
Componentes metálicos_x000D_
_x000D_
Las piezas de metal están hechas de acero inoxidable, aluminio anodizado o pintado o acero galvanizado en caliente, y los componentes de acero son de chorro de arena, tratados con zinc epoxi y pintura en polvo o un recubrimiento de zinc electrodepositado y luego una capa de pintura en polvo. Los componentes de metal tienen excelentes propiedades resistentes a la intemperie y una apariencia acabada, también son reciclables._x000D_
Paneles laminados de alta presión (HPL)_x000D_
_x000D_
Utilizan paneles de alta calidad resistentes y duraderos hechos de laminado de alta presión (HPL). El grosor de los paneles varía de acuerdo con su propósito. La regla básica:_x000D_
20 mm: suelos_x000D_
15 mm: paredes de escalada, muros de actividad, largueros de toboganes, pasamanos y techos_x000D_
10 mm: paneles de juego y paredes decorativas_x000D_
Cuerdas y redes_x000D_
_x000D_
Todas las cuerdas y redes son de acero reforzado. Las juntas cruciformes son de acero inoxidable. Los sujetadores de cuerda están hechos de plástico resistente, y los sujetadores de eslabones especialmente diseñados se usan en uniones expuestas a grandes cambios de ángulo_x000D_
Puños de escalada_x000D_
Los agarres de escalada se han fabricado con materiales de arenisca a presión y diseñados especialmente para roca. Son seguros en el uso y se sienten como materiales de piedra genuinos._x000D_
Tobogán de madera con superficie deslizante de acero inoxidable_x000D_
Estructura hecha de madera estratificada con capas múltiples. Laminilla en la parte superior de la viga arqueada hecha de laminado de alta presión, protegiendo el lado superior del desgaste y, al mismo tiempo, siendo cómodo de usar. La superficie deslizante de acero inoxidable de 2 mm de grosor permanece limpia en perfecto estado durante años, tiene un bajo nivel de ruido y una larga vida útil cuando se lo mantiene debidamente._x000D_
Tobogán laminado de alta presión con superficie deslizante de acero inoxidable_x000D_
_x000D_
El tobogán laminado de alta presión requiere menos mantenimiento que un tobogán de madera, es comparable a un tobogán totalmente de acero. La superficie deslizante de acero inoxidable de 2 mm de grosor permanece limpia en perfecto estado durante años, tiene un bajo nivel de ruido y una larga vida útil cuando se lo mantiene debidamente._x000D_
Túneles y toboganes de tubo_x000D_
_x000D_
Los túneles y los portaobjetos de tubo están hechos de plástico para uso en exteriores con alta temperatura y tolerancia a la intemperie y resistencia al impacto._x000D_
Sujetadores_x000D_
_x000D_
Los sujetadores están hechos de acero inoxidable o acero recubierto de zinc hotdip. Los tornillos de acero inoxidable de Ø8 mm, que llevan el nombre de nuestro ingeniero de instalación Aippa, están diseñados específicamente para facilitar la instalación. No se deslizan en uso. Además, la forma del tornillo ha sido diseñada para reducir el agrietamiento de la madera._x000D_
Componentes de juntura de caucho adheridos_x000D_
_x000D_
Para una parte de su gama de productos, utiliza componentes fabricados con fragmentos de caucho adheridos, que consisten en gránulos de caucho reciclado pegados con adhesivo de poliuretano resistente a la intemperie. Algunos de estos componentes utilizan una combinación de caucho triturado y caucho natural (EPDM)._x000D_
Rótulas de productos metálicos_x000D_
_x000D_
Las rótulas y las sujeciones del marco están hechas de plástico de poliamida reforzado con fibra de vidrio para uso en exteriores. Tienen alta temperatura y tolerancia a la intemperie y resistencia al impacto._x000D_
Accesorios_x000D_
_x000D_
GARANTIA _x000D_
_x000D_
25 años: contra fallas debidas a defectos de materiales o producción en componentes estructurales de acero y componentes de acero inoxidable (por ejemplo, deslizadores). • 20 años: contra fallas debidas a defectos de materiales o producción en componentes de HPL y paneles de HDPE. • 15 años: contra fallas debidas a pudrición severa en postes de madera blanda de ingeniería estructural o madera dura modificada, y contra fallas debidas a defectos de producción en acero estructural para componentes de juego altamente dinámicos • 10 años: contra fallas debidas a defectos de fabricación o materiales en maderas blandas de ingeniería no estructural y en todas las partes de acero y metal galvanizado y otras partes no pintadas; contra el fracaso debido a la pudrición severa en Robinia. • 5 años: contra fallas debidas a defectos de materiales o producción en resortes, partes metálicas pintadas (que constituyen corrosión significativa), construcciones de plástico y redes. •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</si>
  <si>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trampolin circular 2 a 14 años Cap: 1 niño por uso_x000D_
_x000D_
OJO PARQUE DE LOS NIÑOS SIN ESPECIFIACIONES_x000D_
_x000D_
CARACTERISTICAS_x000D_
_x000D_
Capacidad: 31 niños_x000D_
Edad sugerida: 1 a 12 años                                                    _x000D_
Altura Crítica de Caída: 1.47 m_x000D_
Área de Seguridad: 74.1 m2_x000D_
Medidas por modulo (Largo, Ancho, Alto): 9.5 m x 6.1 m x 3.3 m _x000D_
Funciones lúdicas: Imaginar, encontrarse, trepar, deslizarse, atravesar._x000D_
_x000D_
MATERIALES_x000D_
_x000D_
La parte superior del marco está hecha de laminado y pino. Hecho de laminado, las paredes tienen pequeños paneles de ventana para que los niños puedan mirar. Las redes están hechas de cables de acero duraderos y recubiertos. Las juntas de acero inoxidable cruciforme mantienen los cruces firmemente en su lugar, protegiendo la tela contra el desgaste. Los escalones del puente de peldaños se distinguen claramente de la superficie de seguridad, lo que contribuye a la seguridad general._x000D_
Componentes metálicos_x000D_
_x000D_
Las piezas de metal están hechas de acero inoxidable, aluminio anodizado o pintado o acero galvanizado en caliente, y los componentes de acero son de chorro de arena, tratados con zinc epoxi y pintura en polvo o un recubrimiento de zinc electrodepositado y luego una capa de pintura en polvo. Los componentes de metal tienen excelentes propiedades resistentes a la intemperie y una apariencia acabada, también son reciclables._x000D_
Paneles laminados de alta presión (HPL)_x000D_
_x000D_
Utilizan paneles de alta calidad resistentes y duraderos hechos de laminado de alta presión (HPL). El grosor de los paneles varía de acuerdo con su propósito. La regla básica:_x000D_
20 mm: suelos_x000D_
15 mm: paredes de escalada, muros de actividad, largueros de toboganes, pasamanos y techos_x000D_
10 mm: paneles de juego y paredes decorativas_x000D_
Cuerdas y redes_x000D_
_x000D_
Todas las cuerdas y redes son de acero reforzado. Las juntas cruciformes son de acero inoxidable. Los sujetadores de cuerda están hechos de plástico resistente, y los sujetadores de eslabones especialmente diseñados se usan en uniones expuestas a grandes cambios de ángulo_x000D_
Puños de escalada_x000D_
Los agarres de escalada se han fabricado con materiales de arenisca a presión y diseñados especialmente para roca. Son seguros en el uso y se sienten como materiales de piedra genuinos._x000D_
Tobogán de madera con superficie deslizante de acero inoxidable_x000D_
Estructura hecha de madera estratificada con capas múltiples. Laminilla en la parte superior de la viga arqueada hecha de laminado de alta presión, protegiendo el lado superior del desgaste y, al mismo tiempo, siendo cómodo de usar. La superficie deslizante de acero inoxidable de 2 mm de grosor permanece limpia en perfecto estado durante años, tiene un bajo nivel de ruido y una larga vida útil cuando se lo mantiene debidamente._x000D_
Tobogán laminado de alta presión con superficie deslizante de acero inoxidable_x000D_
_x000D_
El tobogán laminado de alta presión requiere menos mantenimiento que un tobogán de madera, es comparable a un tobogán totalmente de acero. La superficie deslizante de acero inoxidable de 2 mm de grosor permanece limpia en perfecto estado durante años, tiene un bajo nivel de ruido y una larga vida útil cuando se lo mantiene debidamente._x000D_
Túneles y toboganes de tubo_x000D_
_x000D_
Los túneles y los portaobjetos de tubo están hechos de plástico para uso en exteriores con alta temperatura y tolerancia a la intemperie y resistencia al impacto._x000D_
Sujetadores_x000D_
_x000D_
Los sujetadores están hechos de acero inoxidable o acero recubierto de zinc hotdip. Los tornillos de acero inoxidable de Ø8 mm, que llevan el nombre de nuestro ingeniero de instalación Aippa, están diseñados específicamente para facilitar la instalación. No se deslizan en uso. Además, la forma del tornillo ha sido diseñada para reducir el agrietamiento de la madera._x000D_
Componentes de juntura de caucho adheridos_x000D_
_x000D_
Para una parte de su gama de productos, utiliza componentes fabricados con fragmentos de caucho adheridos, que consisten en gránulos de caucho reciclado pegados con adhesivo de poliuretano resistente a la intemperie. Algunos de estos componentes utilizan una combinación de caucho triturado y caucho natural (EPDM)._x000D_
Rótulas de productos metálicos_x000D_
_x000D_
Las rótulas y las sujeciones del marco están hechas de plástico de poliamida reforzado con fibra de vidrio para uso en exteriores. Tienen alta temperatura y tolerancia a la intemperie y resistencia al impacto._x000D_
Accesorios_x000D_
_x000D_
GARANTIA _x000D_
_x000D_
25 años: contra fallas debidas a defectos de materiales o producción en componentes estructurales de acero y componentes de acero inoxidable (por ejemplo, deslizadores). • 20 años: contra fallas debidas a defectos de materiales o producción en componentes de HPL y paneles de HDPE. • 15 años: contra fallas debidas a pudrición severa en postes de madera blanda de ingeniería estructural o madera dura modificada, y contra fallas debidas a defectos de producción en acero estructural para componentes de juego altamente dinámicos • 10 años: contra fallas debidas a defectos de fabricación o materiales en maderas blandas de ingeniería no estructural y en todas las partes de acero y metal galvanizado y otras partes no pintadas; contra el fracaso debido a la pudrición severa en Robinia. • 5 años: contra fallas debidas a defectos de materiales o producción en resortes, partes metálicas pintadas (que constituyen corrosión significativa), construcciones de plástico y redes. •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</si>
  <si>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trampolin cuadrado 2 a 14 años Cap: 1 niño por uso_x000D_
_x000D_
OJO PARQUE DE LOS NIÑOS SIN ESPECIFIACIONES_x000D_
_x000D_
CARACTERISTICAS_x000D_
_x000D_
Capacidad: 31 niños_x000D_
Edad sugerida: 1 a 12 años                                                    _x000D_
Altura Crítica de Caída: 1.47 m_x000D_
Área de Seguridad: 74.1 m2_x000D_
Medidas por modulo (Largo, Ancho, Alto): 9.5 m x 6.1 m x 3.3 m _x000D_
Funciones lúdicas: Imaginar, encontrarse, trepar, deslizarse, atravesar._x000D_
_x000D_
MATERIALES_x000D_
_x000D_
La parte superior del marco está hecha de laminado y pino. Hecho de laminado, las paredes tienen pequeños paneles de ventana para que los niños puedan mirar. Las redes están hechas de cables de acero duraderos y recubiertos. Las juntas de acero inoxidable cruciforme mantienen los cruces firmemente en su lugar, protegiendo la tela contra el desgaste. Los escalones del puente de peldaños se distinguen claramente de la superficie de seguridad, lo que contribuye a la seguridad general._x000D_
Componentes metálicos_x000D_
_x000D_
Las piezas de metal están hechas de acero inoxidable, aluminio anodizado o pintado o acero galvanizado en caliente, y los componentes de acero son de chorro de arena, tratados con zinc epoxi y pintura en polvo o un recubrimiento de zinc electrodepositado y luego una capa de pintura en polvo. Los componentes de metal tienen excelentes propiedades resistentes a la intemperie y una apariencia acabada, también son reciclables._x000D_
Paneles laminados de alta presión (HPL)_x000D_
_x000D_
Utilizan paneles de alta calidad resistentes y duraderos hechos de laminado de alta presión (HPL). El grosor de los paneles varía de acuerdo con su propósito. La regla básica:_x000D_
20 mm: suelos_x000D_
15 mm: paredes de escalada, muros de actividad, largueros de toboganes, pasamanos y techos_x000D_
10 mm: paneles de juego y paredes decorativas_x000D_
Cuerdas y redes_x000D_
_x000D_
Todas las cuerdas y redes son de acero reforzado. Las juntas cruciformes son de acero inoxidable. Los sujetadores de cuerda están hechos de plástico resistente, y los sujetadores de eslabones especialmente diseñados se usan en uniones expuestas a grandes cambios de ángulo_x000D_
Puños de escalada_x000D_
Los agarres de escalada se han fabricado con materiales de arenisca a presión y diseñados especialmente para roca. Son seguros en el uso y se sienten como materiales de piedra genuinos._x000D_
Tobogán de madera con superficie deslizante de acero inoxidable_x000D_
Estructura hecha de madera estratificada con capas múltiples. Laminilla en la parte superior de la viga arqueada hecha de laminado de alta presión, protegiendo el lado superior del desgaste y, al mismo tiempo, siendo cómodo de usar. La superficie deslizante de acero inoxidable de 2 mm de grosor permanece limpia en perfecto estado durante años, tiene un bajo nivel de ruido y una larga vida útil cuando se lo mantiene debidamente._x000D_
Tobogán laminado de alta presión con superficie deslizante de acero inoxidable_x000D_
_x000D_
El tobogán laminado de alta presión requiere menos mantenimiento que un tobogán de madera, es comparable a un tobogán totalmente de acero. La superficie deslizante de acero inoxidable de 2 mm de grosor permanece limpia en perfecto estado durante años, tiene un bajo nivel de ruido y una larga vida útil cuando se lo mantiene debidamente._x000D_
Túneles y toboganes de tubo_x000D_
_x000D_
Los túneles y los portaobjetos de tubo están hechos de plástico para uso en exteriores con alta temperatura y tolerancia a la intemperie y resistencia al impacto._x000D_
Sujetadores_x000D_
_x000D_
Los sujetadores están hechos de acero inoxidable o acero recubierto de zinc hotdip. Los tornillos de acero inoxidable de Ø8 mm, que llevan el nombre de nuestro ingeniero de instalación Aippa, están diseñados específicamente para facilitar la instalación. No se deslizan en uso. Además, la forma del tornillo ha sido diseñada para reducir el agrietamiento de la madera._x000D_
Componentes de juntura de caucho adheridos_x000D_
_x000D_
Para una parte de su gama de productos, utiliza componentes fabricados con fragmentos de caucho adheridos, que consisten en gránulos de caucho reciclado pegados con adhesivo de poliuretano resistente a la intemperie. Algunos de estos componentes utilizan una combinación de caucho triturado y caucho natural (EPDM)._x000D_
Rótulas de productos metálicos_x000D_
_x000D_
Las rótulas y las sujeciones del marco están hechas de plástico de poliamida reforzado con fibra de vidrio para uso en exteriores. Tienen alta temperatura y tolerancia a la intemperie y resistencia al impacto._x000D_
Accesorios_x000D_
_x000D_
GARANTIA _x000D_
_x000D_
25 años: contra fallas debidas a defectos de materiales o producción en componentes estructurales de acero y componentes de acero inoxidable (por ejemplo, deslizadores). • 20 años: contra fallas debidas a defectos de materiales o producción en componentes de HPL y paneles de HDPE. • 15 años: contra fallas debidas a pudrición severa en postes de madera blanda de ingeniería estructural o madera dura modificada, y contra fallas debidas a defectos de producción en acero estructural para componentes de juego altamente dinámicos • 10 años: contra fallas debidas a defectos de fabricación o materiales en maderas blandas de ingeniería no estructural y en todas las partes de acero y metal galvanizado y otras partes no pintadas; contra el fracaso debido a la pudrición severa en Robinia. • 5 años: contra fallas debidas a defectos de materiales o producción en resortes, partes metálicas pintadas (que constituyen corrosión significativa), construcciones de plástico y redes. •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</si>
  <si>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trampolin cuadrado 2 a 14 años Cap:  4 niños por uso_x000D_
_x000D_
OJO PARQUE DE LOS NIÑOS SIN ESPECIFIACIONES_x000D_
_x000D_
CARACTERISTICAS_x000D_
_x000D_
Capacidad: 31 niños_x000D_
Edad sugerida: 1 a 12 años                                                    _x000D_
Altura Crítica de Caída: 1.47 m_x000D_
Área de Seguridad: 74.1 m2_x000D_
Medidas por modulo (Largo, Ancho, Alto): 9.5 m x 6.1 m x 3.3 m _x000D_
Funciones lúdicas: Imaginar, encontrarse, trepar, deslizarse, atravesar._x000D_
_x000D_
MATERIALES_x000D_
_x000D_
La parte superior del marco está hecha de laminado y pino. Hecho de laminado, las paredes tienen pequeños paneles de ventana para que los niños puedan mirar. Las redes están hechas de cables de acero duraderos y recubiertos. Las juntas de acero inoxidable cruciforme mantienen los cruces firmemente en su lugar, protegiendo la tela contra el desgaste. Los escalones del puente de peldaños se distinguen claramente de la superficie de seguridad, lo que contribuye a la seguridad general._x000D_
Componentes metálicos_x000D_
_x000D_
Las piezas de metal están hechas de acero inoxidable, aluminio anodizado o pintado o acero galvanizado en caliente, y los componentes de acero son de chorro de arena, tratados con zinc epoxi y pintura en polvo o un recubrimiento de zinc electrodepositado y luego una capa de pintura en polvo. Los componentes de metal tienen excelentes propiedades resistentes a la intemperie y una apariencia acabada, también son reciclables._x000D_
Paneles laminados de alta presión (HPL)_x000D_
_x000D_
Utilizan paneles de alta calidad resistentes y duraderos hechos de laminado de alta presión (HPL). El grosor de los paneles varía de acuerdo con su propósito. La regla básica:_x000D_
20 mm: suelos_x000D_
15 mm: paredes de escalada, muros de actividad, largueros de toboganes, pasamanos y techos_x000D_
10 mm: paneles de juego y paredes decorativas_x000D_
Cuerdas y redes_x000D_
_x000D_
Todas las cuerdas y redes son de acero reforzado. Las juntas cruciformes son de acero inoxidable. Los sujetadores de cuerda están hechos de plástico resistente, y los sujetadores de eslabones especialmente diseñados se usan en uniones expuestas a grandes cambios de ángulo_x000D_
Puños de escalada_x000D_
Los agarres de escalada se han fabricado con materiales de arenisca a presión y diseñados especialmente para roca. Son seguros en el uso y se sienten como materiales de piedra genuinos._x000D_
Tobogán de madera con superficie deslizante de acero inoxidable_x000D_
Estructura hecha de madera estratificada con capas múltiples. Laminilla en la parte superior de la viga arqueada hecha de laminado de alta presión, protegiendo el lado superior del desgaste y, al mismo tiempo, siendo cómodo de usar. La superficie deslizante de acero inoxidable de 2 mm de grosor permanece limpia en perfecto estado durante años, tiene un bajo nivel de ruido y una larga vida útil cuando se lo mantiene debidamente._x000D_
Tobogán laminado de alta presión con superficie deslizante de acero inoxidable_x000D_
_x000D_
El tobogán laminado de alta presión requiere menos mantenimiento que un tobogán de madera, es comparable a un tobogán totalmente de acero. La superficie deslizante de acero inoxidable de 2 mm de grosor permanece limpia en perfecto estado durante años, tiene un bajo nivel de ruido y una larga vida útil cuando se lo mantiene debidamente._x000D_
Túneles y toboganes de tubo_x000D_
_x000D_
Los túneles y los portaobjetos de tubo están hechos de plástico para uso en exteriores con alta temperatura y tolerancia a la intemperie y resistencia al impacto._x000D_
Sujetadores_x000D_
_x000D_
Los sujetadores están hechos de acero inoxidable o acero recubierto de zinc hotdip. Los tornillos de acero inoxidable de Ø8 mm, que llevan el nombre de nuestro ingeniero de instalación Aippa, están diseñados específicamente para facilitar la instalación. No se deslizan en uso. Además, la forma del tornillo ha sido diseñada para reducir el agrietamiento de la madera._x000D_
Componentes de juntura de caucho adheridos_x000D_
_x000D_
Para una parte de su gama de productos, utiliza componentes fabricados con fragmentos de caucho adheridos, que consisten en gránulos de caucho reciclado pegados con adhesivo de poliuretano resistente a la intemperie. Algunos de estos componentes utilizan una combinación de caucho triturado y caucho natural (EPDM)._x000D_
Rótulas de productos metálicos_x000D_
_x000D_
Las rótulas y las sujeciones del marco están hechas de plástico de poliamida reforzado con fibra de vidrio para uso en exteriores. Tienen alta temperatura y tolerancia a la intemperie y resistencia al impacto._x000D_
Accesorios_x000D_
_x000D_
GARANTIA _x000D_
_x000D_
25 años: contra fallas debidas a defectos de materiales o producción en componentes estructurales de acero y componentes de acero inoxidable (por ejemplo, deslizadores). • 20 años: contra fallas debidas a defectos de materiales o producción en componentes de HPL y paneles de HDPE. • 15 años: contra fallas debidas a pudrición severa en postes de madera blanda de ingeniería estructural o madera dura modificada, y contra fallas debidas a defectos de producción en acero estructural para componentes de juego altamente dinámicos • 10 años: contra fallas debidas a defectos de fabricación o materiales en maderas blandas de ingeniería no estructural y en todas las partes de acero y metal galvanizado y otras partes no pintadas; contra el fracaso debido a la pudrición severa en Robinia. • 5 años: contra fallas debidas a defectos de materiales o producción en resortes, partes metálicas pintadas (que constituyen corrosión significativa), construcciones de plástico y redes. •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</si>
  <si>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ROTACION  4 USUARIOS PARQUE DE LOS NILOS_x000D_
_x000D_
CARACTERISTICAS_x000D_
Capacidad: 4 niños_x000D_
Edad sugerida: 6 +                                                                   _x000D_
Altura Crítica de Caída: 2.35 m_x000D_
Área de Seguridad: 6.70_x000D_
Medidas por modulo (Diametro de 3.040 m_x000D_
Funciones lúdicas: girar_x000D_
_x000D_
MATERIALES_x000D_
Componentes metálicos_x000D_
Las piezas de metal están hechas de acero inoxidable, aluminio anodizado o pintado o acero galvanizado en caliente, y los componentes de acero son de chorro de arena, tratados con zinc epoxi y pintura en polvo o un recubrimiento de zinc electrodepositado y luego una capa de pintura en polvo. Los componentes de metal tienen excelentes propiedades resistentes a la intemperie y una apariencia acabada, también son reciclables._x000D_
_x000D_
Cuerdas y redes_x000D_
Todas las cuerdas y redes que utilizamos son de acero reforzado. Las juntas cruciformes son de acero inoxidable. Los sujetadores de cuerda están hechos de plástico resistente, y los sujetadores de eslabones especialmente diseñados se usan en uniones expuestas a grandes cambios de ángulo._x000D_
_x000D_
Cadenas de oscilación_x000D_
Todas nuestras cadenas de columpios están hechas de acero inoxidable de 6 mm de diámetro, lo que garantiza una protección duradera contra la corrosión, incluso en condiciones exigentes._x000D_
_x000D_
GARANTIA _x000D_
25 años: contra fallas debidas a defectos de materiales o producción en componentes estructurales de acero y componentes de acero inoxidable (por ejemplo, deslizadores). • 20 años: contra fallas debidas a defectos de materiales o producción en componentes de HPL y paneles de HDPE. • 15 años: contra fallas debidas a pudrición severa en postes de madera blanda de ingeniería estructural o madera dura modificada, y contra fallas debidas a defectos de producción en acero estructural para componentes de juego altamente dinámicos • 10 años: contra fallas debidas a defectos de fabricación o materiales en maderas blandas de ingeniería no estructural y en todas las partes de acero y metal galvanizado y otras partes no pintadas; contra el fracaso debido a la pudrición severa en Robinia. • 5 años: contra fallas debidas a defectos de materiales o producción en resortes, partes metálicas pintadas (que constituyen corrosión significativa), construcciones de plástico y redes. •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t>
  </si>
  <si>
    <t>Juego Barco Cap: 30 niños 2 a 12 años ECCOLGICA PARQUE DE LOS NI;OS_x000D_
_x000D_
CARACTERISTICAS_x000D_
Capacidad: 30 Niños_x000D_
Edad sugerida: 3-12 Años                                        _x000D_
Altura Crítica de Caída: 1.47 m _x000D_
Área de Seguridad: 77,2 m2_x000D_
Medidas por modulo (Largo, Ancho, Alto): 10.8 m x 5.3 m x 5.2 m_x000D_
Funciones lúdicas: Escalar, Deslizarse, encontrarse, atravesar, dirigir_x000D_
_x000D_
_x000D_
MATERIALES_x000D_
Componentes metálicos_x000D_
Las partes metálicas están hechas de acero inoxidable, aluminio anodizado o pintado o acero galvanizado en caliente, y los componentes de acero son de chorro de arena, tratados con zinc epoxi y pintura en polvo o un recubrimiento de zinc electrodepositado y luego una capa de pintura en polvo. Los componentes de metal tienen excelentes propiedades resistentes a la intemperie y una apariencia acabada, también son reciclables_x000D_
Paneles laminados de alta presión (HPL)_x000D_
Utilizamos paneles de alta calidad resistentes y duraderos hechos de laminado de alta presión (HPL). El grosor de los paneles varía de acuerdo con su propósito. La regla básica: 20 mm: suelos 15 mm: paredes de escalada, muros de actividad, largueros de toboganes, pasamanos y techos 10 mm: paneles de juego y paredes decorativas.                                                                                                                          Cuerdas y redes_x000D_
Todas las cuerdas y redes que utilizan son de acero reforzado. Las juntas cruciformes son de acero inoxidable. Los sujetadores de cuerda están hechos de plástico resistente, y los sujetadores de eslabones especialmente diseñados se usan en uniones expuestas a grandes cambios de ángulo.                                        _x000D_
Puños de escalada_x000D_
Las empuñaduras de escalada se han fabricado con materiales de arenisca a presión y están diseñadas especialmente para piedra. Son seguros en el uso y se sienten como materiales de piedra genuinos.             _x000D_
_x000D_
Componentes metálicos_x000D_
_x000D_
Las piezas de metal están hechas de acero inoxidable, aluminio anodizado o pintado o acero galvanizado en caliente, y los componentes de acero son de chorro de arena, tratados con zinc epoxi y pintura en polvo o un recubrimiento de zinc electrodepositado y luego una capa de pintura en polvo. Los componentes de metal tienen excelentes propiedades resistentes a la intemperie y una apariencia acabada, también son reciclables._x000D_
Paneles laminados de alta presión (HPL)_x000D_
_x000D_
Utilizamos paneles de alta calidad resistentes y duraderos hechos de laminado de alta presión (HPL). El grosor de los paneles varía de acuerdo con su propósito. La regla básica:_x000D_
20 mm: suelos_x000D_
15 mm: paredes de escalada, muros de actividad, largueros de toboganes, pasamanos y techos_x000D_
10 mm: paneles de juego y paredes decorativas_x000D_
Cuerdas y redes_x000D_
_x000D_
Todas las cuerdas y redes que utilizamos son de acero reforzado. Las juntas cruciformes son de acero inoxidable. Los sujetadores de cuerda están hechos de plástico resistente, y los sujetadores de eslabones especialmente diseñados se usan en uniones expuestas a grandes cambios de ángulo_x000D_
Puños de escalada_x000D_
_x000D_
Los agarres de escalada se han fabricado con materiales de arenisca a presión y diseñados especialmente para piedra. Son seguros en el uso y se sienten como materiales de piedra genuinos._x000D_
Tobogán de madera con superficie deslizante de acero inoxidable_x000D_
_x000D_
Estructura hecha de madera estratificada con capas múltiples. Laminilla en la parte superior de la viga arqueada hecha de laminado de alta presión, protegiendo el lado superior del desgaste y, al mismo tiempo, siendo cómodo de usar. La superficie deslizante de acero inoxidable de 2 mm de grosor permanece limpia en perfecto estado durante años, tiene un bajo nivel de ruido y una larga vida útil cuando se lo mantiene debidamente._x000D_
Tobogán laminado de alta presión con superficie deslizante de acero inoxidable_x000D_
_x000D_
El tobogán laminado de alta presión requiere menos mantenimiento que un tobogán de madera, es comparable a un tobogán totalmente de acero. La superficie deslizante de acero inoxidable de 2 mm de grosor permanece limpia en perfecto estado durante años, tiene un bajo nivel de ruido y una larga vida útil cuando se lo mantiene debidamente._x000D_
Túneles y toboganes de tubo_x000D_
_x000D_
Los túneles y los portaobjetos de tubo están hechos de plástico para uso en exteriores con alta temperatura y tolerancia a la intemperie y resistencia al impacto._x000D_
Sujetadores_x000D_
_x000D_
Los sujetadores están hechos de acero inoxidable o acero recubierto de zinc hotdip. Los tornillos de acero inoxidable de Ø8 mm, están diseñados específicamente para facilitar la instalación. No se deslizan en uso. Además, la forma del tornillo ha sido diseñada para reducir el agrietamiento de la madera._x000D_
Componentes de juntura de caucho adheridos_x000D_
_x000D_
Para una parte de su gama de productos, utiliza componentes fabricados con fragmentos de caucho adheridos, que consisten en gránulos de caucho reciclado pegados con adhesivo de poliuretano resistente a la intemperie. Algunos de estos componentes utilizan una combinación de caucho triturado y caucho natural (EPDM)._x000D_
Rótulas de productos metálicos_x000D_
_x000D_
Las rótulas y las sujeciones del marco están hechas de plástico de poliamida reforzado con fibra de vidrio para uso en exteriores. Tienen alta temperatura y tolerancia a la intemperie y resistencia al impacto._x000D_
Accesorios_x000D_
_x000D_
GARANTIA _x000D_
_x000D_
25 años: contra fallas debidas a defectos de materiales o producción en componentes estructurales de acero y componentes de acero inoxidable (por ejemplo, deslizadores). • 20 años: contra fallas debidas a defectos de materiales o producción en componentes de HPL y paneles de HDPE. • 15 años: contra fallas debidas a pudrición severa en postes de madera blanda de ingeniería estructural o madera dura modificada, y contra fallas debidas a defectos de producción en acero estructural para componentes de juego altamente dinámicos • 10 años: contra fallas debidas a defectos de fabricación o materiales en maderas blandas de ingeniería no estructural y en todas las partes de acero y metal galvanizado y otras partes no pintadas; contra el fracaso debido a la pudrición severa. • 5 años: contra fallas debidas a defectos de materiales o producción en resortes, partes metálicas pintadas (que constituyen corrosión significativa), construcciones de plástico y redes. • 2 años: contra fallas debidas a defectos de materiales o producción de piezas móviles, incluidas partes de caucho (por ejemplo, asientos abatibles, baldosas de caucho), madera contrachapada y para todos los demás productos en general._x000D_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_x000D_
OBSERVACIONES_x000D_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</si>
  <si>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DE DOS UNIDADES DE PORTERIAS O ARCOS PARA MICROFUTBOL: _x000D_
con medidas y materiales reglamentarios:_x000D_
- 3m x 2m _x000D_
- Estructura en tubería acero agua negra de 3 pulgadas x 3mm de espesor_x000D_
- Tubería de 1 ½ pulgada en los soportes soldados en la parte posterior de arcos, que cumple función de sostener la malla_x000D_
- Pintura electrostática. _x000D_
- Arcos movibles sin ruedas.</t>
  </si>
  <si>
    <t>Juego Muelle con paneles laterales formas Animales- 2 a 10 años Capacidad:2 niños  _x000D_
_x000D_
Selección STC 20184000501243 – Precio uso exclusivo parque de los niños_x000D_
_x000D_
CARACTERISTICAS:_x000D_
Capacidad: 2 niños_x000D_
Edad sugerida: 2 a 10 años                                                                   _x000D_
Altura Crítica de Caída: 0,47 m_x000D_
Área de Seguridad: 7 m2_x000D_
Medidas por modulo (Largo, Ancho, Alto): 0,92 m x 0,39 m x 0,84 m_x000D_
Funciones lúdicas: Columpiarse, Equilibrio, encontrarse / imaginar_x000D_
_x000D_
MATERIALES:_x000D_
_x000D_
_x000D_
1.Los tableros coloreados y los asientos están elaborados a partir de un material HPL compacto de 13 mm de espesor. _x000D_
Material robusto, presenta una excelente resistencia contra las inclemencias del tiempo y al vandalismo. _x000D_
2.Los  asientos  se   fabrican   con   HPL   (Laminado   Alta   Presión)   de   13   mm   de  espesor. Compuesto en un 70% de fibras de madera blanda y un 30% de resina _x000D_
termoendurecible,  presenta  una  excelente  resistencia  contra  las  inclemencias  del tiempo. _x000D_
3.Los muelles son de acero 35SCD6. La superficie del muelle se trata después con granalla pretensada con capas de preparación de zinc y 2 capas de polvo de poliéster de 100 micrones. La pieza de fijación en poliamida cargada garantiza una longevidad y una seguridad excepcional al sistema. _x000D_
4.Las manetas y reposapiés son de plástico poliamida muy resistente. _x000D_
5.La tornillería es de acero inoxidable y está protegida por cápsulas anti vandalismo en poliamida._x000D_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actos vandálicos o por condiciones específicas del clima._x000D_
-Asegurarse que todos los anclajes estén fijos._x000D_
-Revisar si faltan piezas o si hay piezas partidas._x000D_
-Revisar si las tapas de seguridad están en su puesto._x000D_
_x000D_
TRIMESTRAL_x000D_
_x000D_
Revisión funcional del juego para asegurarse que el equipo esté funcionando correctamente._x000D_
Revisar todos los anclajes_x000D_
Revisar la estabilidad del juego._x000D_
Inspeccionar los niveles de desgaste en pisos, barras, cuerdas y cadenas._x000D_
_x000D_
ANUAL_x000D_
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OBSERVACIONES_x000D_
_x000D_
Valor a todo costo, incluyendo suministro, transporte armado, obra civil e instalación de los juegos en el lugar indicado y mantenimiento básico por cinco años, en las condiciones requeridas por el fabricante para hacer efectivas las garantías (No cubre vandalismo)._x000D_
_x000D_
ALCANCE OBRA CIVIL COTIZADA POR EL DISTRIBUIDOR DE LA UNIDAD EN COLOMBIA. (INCLUIDA EN EL PRECIO)_x000D_
_x000D_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_x000D_
_x000D_
REQUISITOS PREVIOS A LA EJECUCIÓN DE LA OBRA CIVIL_x000D_
El contratista debera realizar entrega de:         _x000D_
1. Una placa debidamente confinada, superfice plana sin ondulaciones con el nivel requerido y plasmado en el presupuesto del contrato, con la resistencia requerida aprobada por la interventoria del contrato, con el sistema de drenaje adecuado evitando estancamiento de agua.                                             _x000D_
2. Para el trazado de los puntos de cimentación, sera necesario contar con apoyo del equipo de topografia para la actividad de localización y replanteo.                   _x000D_
3. El contratista deberá entregar unos espacios adecuados con las dimensiones establecidas para la ubicación de cada uno de los suministros teniendo en cuenta las áreas de seguridad sin que interfiera el área de Balerco con los productos de otro proveedor.                                                                                             _x000D_
4. El contratista debera hacer entrega de programación de obra contractual para establecer fechas de instalación para la llegada o descargue de suministro o material a obra.                                                                                                                        _x000D_
5. El contratista estara en la obligacion de comunicar y hacer entrega del diseño correspondiente a la señalización de cada suministro o area de juegos para aprobación de interventoria e IDRD._x000D_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</si>
  <si>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s. e i puerta tipo u (1.00x2.50). ala pivotante entamborada enchape en roble en 1 cara y panel acustico ranurado en la otra cara. relleno en fibra de vidrio absorbente aglomerado con resina termo resistente 1" según detalle de planos. incluye cerradura y haladera. (Sumin+Instalac). 	_x000D_
CTO-CONSULTORIA 2959-2017-FONTANAR - ver _x000D_
CENTRO DEPORTIVO, RECREATIVO Y CULTURAL DEL PARQUE FONTANAR DEL RIO_x000D_
Especificaciones Técnicas Tomo 1 y 2</t>
  </si>
  <si>
    <t>s. e i. sillas auditorio ref. nova 35 con mesa abatible de inorca o equivalente  . (Sumin+Instalac). 	_x000D_
CTO-CONSULTORIA 2959-2017-FONTANAR - ver _x000D_
CENTRO DEPORTIVO, RECREATIVO Y CULTURAL DEL PARQUE FONTANAR DEL RIO_x000D_
Especificaciones Técnicas Tomo 1 y 2</t>
  </si>
  <si>
    <t>s. e i. mueblealmacenamiento aulas m03 (3.13x2.72). estructura en tubulares pts 40x40 mm. con pintura electrostatica + repisas en panel aglomerado melaminico rh 18 mm. con canto rigido y fondo en panel de triplex 15 mm o equivalente lacado y sellado segun detalle de planos. incluye anclajes a muros. (Sumini+Instalación)._x000D_
CTO-CONSULTORIA 2959-2017-FONTANAR - ver _x000D_
CENTRO DEPORTIVO, RECREATIVO Y CULTURAL DEL PARQUE FONTANAR DEL RIO_x000D_
Especificaciones Técnicas Tomo 1 y 2</t>
  </si>
  <si>
    <t>s. e i. mueblealmacenamiento danza m07 (7.25x2.40). repisas en panel aglomerado melaminico rh 18 mm. con canto rigido y fondo en panel de triplex 15 mm o equivalente lacado y sellado + puertas batientes en madera con espejo según detalle de planos. incluye anclajes a muros. (Sumini+Instalación)._x000D_
CTO-CONSULTORIA 2959-2017-FONTANAR - ver _x000D_
CENTRO DEPORTIVO, RECREATIVO Y CULTURAL DEL PARQUE FONTANAR DEL RIO_x000D_
Especificaciones Técnicas Tomo 1 y 2</t>
  </si>
  <si>
    <t>s. e i. mueblerecepcion biblioteca m08 (1.82x1.10). perfiles tubulares 50x50x2 mm. y 35x35x2 mm. con superficie en tablex rh + chapilla de madera tipo roble europeo según detalle de planos. incluye anclajes a piso. (Sumini+Instalación)._x000D_
CTO-CONSULTORIA 2959-2017-FONTANAR - ver _x000D_
CENTRO DEPORTIVO, RECREATIVO Y CULTURAL DEL PARQUE FONTANAR DEL RIO_x000D_
Especificaciones Técnicas Tomo 1 y 2</t>
  </si>
  <si>
    <t>s. e i. mueblealmacenamiento danza m07 (7.25x2.40). repisas en panel aglomerado melaminico rh 18 mm. con canto rigido y fondo en panel de triplex 15 mm o equivalente lacado y sellado + puertas batientes en madera con espejo según detalle de planos. incluye anclajes a muros. . (Sumini+Instalación)._x000D_
CTO-CONSULTORIA 2959-2017-FONTANAR - ver _x000D_
CENTRO DEPORTIVO, RECREATIVO Y CULTURAL DEL PARQUE FONTANAR DEL RIO_x000D_
Especificaciones Técnicas Tomo 1 y 2</t>
  </si>
  <si>
    <t>s. e i. muebleestanteria lavapinceles m09 (5.95x2.30). perfiles tubulares 40x40 mm. con superficie en aglomerado melaminico rh 18 mm. según detalle de planos. incluye anclajes a piso. 	_x000D_
. (Sumini+Instalación)._x000D_
CTO-CONSULTORIA 2959-2017-FONTANAR - ver _x000D_
CENTRO DEPORTIVO, RECREATIVO Y CULTURAL DEL PARQUE FONTANAR DEL RIO_x000D_
Especificaciones Técnicas Tomo 1 y 2</t>
  </si>
  <si>
    <t>s. e i. modulos madera piscinas m10 (0.40x0.33). divisiones en aglomerado melaminico rh 18 mm. según detalle de planos. incluye anclajes a piso. 	_x000D_
 (Sumini+Instalación)._x000D_
CTO-CONSULTORIA 2959-2017-FONTANAR - ver _x000D_
CENTRO DEPORTIVO, RECREATIVO Y CULTURAL DEL PARQUE FONTANAR DEL RIO_x000D_
Especificaciones Técnicas Tomo 1 y 2</t>
  </si>
  <si>
    <t>s. e i. muebleescritorio gimnasio y administracion m11, m19 h: 0.75 m. perfiles tubulares 35x35x2 mm. con superficie en tablex rh + chapilla de madera tipo roble europeo según detalle de planos. incluye anclajes a piso. (Sumini+Instalación)._x000D_
CTO-CONSULTORIA 2959-2017-FONTANAR - ver _x000D_
CENTRO DEPORTIVO, RECREATIVO Y CULTURAL DEL PARQUE FONTANAR DEL RIO_x000D_
Especificaciones Técnicas Tomo 1 y 2</t>
  </si>
  <si>
    <t>s. e i. muebleatencion gimnasio m13 (3.33x1.10). perfiles tubulares 50x50x2 mm. y 35x35x2 mm. con superficie en tablex rh + chapilla de madera tipo roble europeo según detalle de planos. incluye anclajes a piso.  (Sumini+Instalación)._x000D_
CTO-CONSULTORIA 2959-2017-FONTANAR - ver _x000D_
CENTRO DEPORTIVO, RECREATIVO Y CULTURAL DEL PARQUE FONTANAR DEL RIO_x000D_
Especificaciones Técnicas Tomo 1 y 2</t>
  </si>
  <si>
    <t>s. e i. mueblecocineta m20 (1.25x0.95). divisiones, estantes y cajones en aglomerado melaminico rh 18 mm. según detalle de planos. incluye anclajes a piso. 	_x000D_
 (Sumini+Instalación)._x000D_
CTO-CONSULTORIA 2959-2017-FONTANAR - ver _x000D_
CENTRO DEPORTIVO, RECREATIVO Y CULTURAL DEL PARQUE FONTANAR DEL RIO_x000D_
Especificaciones Técnicas Tomo 1 y 2</t>
  </si>
  <si>
    <t>s. e i. mueblealmacenamiento enfermeria m21 (1.55x2.40). perfiles tubulares 40x40 mm. con superficie aglomerado melaminico rh 18mm. con canto rigido según detalle de planos. incluye anclajes a estructura. (Suminist+Instalación)._x000D_
CTO-CONSULTORIA 2959-2017-FONTANAR - ver _x000D_
CENTRO DEPORTIVO, RECREATIVO Y CULTURAL DEL PARQUE FONTANAR DEL RIO_x000D_
Especificaciones Técnicas Tomo 1 y 2</t>
  </si>
  <si>
    <t>.s. e i. mueblealmacenamiento ludoteca m26 (5.95x2.40). perfiles tubulares 40x40 mm. con estantes, divisiones y puertas en aglomerado melaminico rh 18 mm. con canto rigido + fondo en triplex de pino 15 mm o equivalente según detalle de planos. incluye anclajes a estructura.(Suminist+Instalación)._x000D_
CTO-CONSULTORIA 2959-2017-FONTANAR - ver _x000D_
CENTRO DEPORTIVO, RECREATIVO Y CULTURAL DEL PARQUE FONTANAR DEL RIO_x000D_
Especificaciones Técnicas Tomo 1 y 2</t>
  </si>
  <si>
    <t>s. e i. mueblealmacenamiento salon karate m27 (7.05x2.40). perfiles tubulares 40x40 mm. con estantes, divisiones y puertas en aglomerado melaminico rh 18 mm. con canto rigido + fondo en triplex de pino 15 mm o equivalente según detalle de planos. incluye anclajes a estructura. 	(Suminist+Instalación)._x000D_
CTO-CONSULTORIA 2959-2017-FONTANAR - ver _x000D_
CENTRO DEPORTIVO, RECREATIVO Y CULTURAL DEL PARQUE FONTANAR DEL RIO_x000D_
Especificaciones Técnicas Tomo 1 y 2</t>
  </si>
  <si>
    <t>EQUIPO DE VENTILACIÓN MECÁNICA TIPO CENTRÍFUGO ALÁBES ATRASADOS Y PINTURA PARA AMBIENTES HÚMEDOS Y CLORO ASPAS EN ALUMINIO Y MOTOR FUERA DE FLUJO, FLUJO 38,000 CFM @ 0.4 INWG, VER ESPECIFICACIONES TÉCNICAS CONTRATO DE CONSULTORÍA 2960-2017: TUNAL</t>
  </si>
  <si>
    <t>s. e i. mueblealmacenamiento biblioteca m28 (10.30x2.40). perfiles tubulares 40x40 mm. con estantes, divisiones y puertas en aglomerado melaminico rh 18 mm. con canto rigido + fondo en triplex de pino 15 mm o equivalente según detalle de planos. incluye anclajes a estructura. 	_x000D_
Suminist+Instalación)._x000D_
CTO-CONSULTORIA 2959-2017-FONTANAR - ver _x000D_
CENTRO DEPORTIVO, RECREATIVO Y CULTURAL DEL PARQUE FONTANAR DEL RIO_x000D_
Especificaciones Técnicas Tomo 1 y 2</t>
  </si>
  <si>
    <t>s. e i. mueblealmacenamiento salon gimnasio m29 (5.43x0.45). perfiles tubulares 50x50 mm. con estantes y divisiones en aglomerado melaminico rh 18 mm. con canto rigido + fondo en triplex de pino 15 mm o equivalente según detalle de planos. incluye anclajes a estructura.(Suminist+Instalación)._x000D_
CTO-CONSULTORIA 2959-2017-FONTANAR - ver _x000D_
CENTRO DEPORTIVO, RECREATIVO Y CULTURAL DEL PARQUE FONTANAR DEL RIO_x000D_
Especificaciones Técnicas Tomo 1 y 2</t>
  </si>
  <si>
    <t>TUBERÍA CPVC IPS RISE RDE 11 ALTO IMPACTO 2 1/2"</t>
  </si>
  <si>
    <t>CAÑUELA POLIURETANO e=1" RECUBRIMIENTO CON PAPEL KRAFT 2 1/2"</t>
  </si>
  <si>
    <t>SUMINISTRO EQUIPO DE PRESIÓN COMPUESTO POR DOS BOMBAS 10 HP C/U @ 220V CON VARIADOR POR BOMBA CON H=41.0MTS Y Q=10.0 L/S</t>
  </si>
  <si>
    <t>SUMINISTRO BOMBAS EYECTORAS CON H = 6.26M Y Q=3.0 L/S INCLUYE BOMBAS, FLOTADOR Y ALARMA</t>
  </si>
  <si>
    <t>SUMINISTRO DE EQUIPO DE CALDERAS - INCLUYE BOMBAS, TANQUES, VÁLVULAS, CHEQUES Y ACCESORIOS PARA INTERCONEXIONES - INCLUIDO ACCESORIOS PARA CUARTO DE CALDERAS</t>
  </si>
  <si>
    <t>teja dekoceiling pvc 7 mm blanco de arkos o equivalente</t>
  </si>
  <si>
    <t>conector l: 5.85 - h dekoceiling pvc de arkos o equivalente</t>
  </si>
  <si>
    <t>u remate l:5.85 - dekoceiling pvc de arkos o equivalente</t>
  </si>
  <si>
    <t>JUEGO COLUMPIO MULTIPLE 9 Usuarios 1+años_x000D_
_x000D_
Selección STC 20184000501243 – Precio uso exclusivo parque de los niños_x000D_
_x000D_
CARACTERISTICAS_x000D_
Capacidad: 9  niños_x000D_
Edad sugerida: 1+ años                                                                   _x000D_
Altura Crítica de Caída: 1.55 m_x000D_
Área de Seguridad: 61M2_x000D_
Medidas por modulo (Largo, Ancho, Alto):  9.4  m x 1.2 m x 2.6 m_x000D_
Funciones lúdicas:  columpiarse_x000D_
_x000D_
MATERIALES_x000D_
_x000D_
1-Los postes, de 125 mm de diámetro, son de acero galvanizado lacado garantizando lalongevidad y la robustez de los juegos. Los cabezales son de poliamida inyectada._x000D_
2-Las vigas horizontales son de acero galvanizado no pintado, de 88,9 mm de diámetro._x000D_
3-El sistema de rotación en inox está compuesto por rodamientos._x000D_
4-La cesta está fabricada en una pieza de polietileno rotomoldeado.El armazón es de acero inoxidable recubierto por topes de protección y está suspendido por cadenas revestidas con polietileno._x000D_
5-Las anillas de deslizamiento en PVC permiten limitar el desgaste de las piezas metálicas causado por el balanceo y el paso del tiempo, y prolongan la duración de vida útil de los productos. Las cadenas son de acero galvanizado._x000D_
6-Los asientos del columpio son de caucho reforzado con alvéolos amortiguadores.Las cadenas de los asientos están formadas por eslabones de acero inoxidable._x000D_
La fijación de las cadenas del asiento plano es una V de inox de 10 mm de diámetro.Las anillas de deslizamiento en PVC permiten limitar el desgaste de las piezas_x000D_
metálicas causado por el balanceo y el paso del tiempo, y prolongan la duración devida útil de los productos._x000D_
7-El asiento cuna para bebés está construido en poliuretano, el cual garantiza lacomodidad.  Las cadenas son de acero inoxidable._x000D_
8-La tornillería en acero inoxidable está protegida por cápsulas anti vandalismo en poliamida._x000D_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Verificar condiciones de cimentación, según ficha técnica y condiciones del terreno). Para mayor información ver ficha técnica, manual de mantenimiento y de instalación del fabricante. Incluye suministro, transporte e instalación sin la obra civil._x000D_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MENSUAL_x000D_
Rutina visual de inspección para identificar riesgos debido a actos vandálicos o por condiciones especifica del clima._x000D_
Asegurarse que todos los anclajes estén fijos_x000D_
Revisar si faltan piezas o si hay piezas partidas_x000D_
Revisar si las tapas de seguridad están en su puesto_x000D_
CADA TRES MESES_x000D_
Revisión funcional del juego para asegurarse que el equipo este funcionado correctamente._x000D_
Revisar todos los anclajes._x000D_
Revisar la estabilidad del juego._x000D_
Inspeccionar los niveles de desgaste en grilletes, barras, cuerdas y cadenas._x000D_
CADA AÑO_x000D_
Revisar todos los sistemas de anclajes._x000D_
Limpiar a fondo_x000D_
Revisar la estructura de soporte_x000D_
Revisar que los postes estén en buenas condiciones_x000D_
Revisar las uniones de las sillas_x000D_
Revisar que haya corrosión en las cadenas y conexiones_x000D_
Revisar niveles de desgaste en todo el juego_x000D_
_x000D_
OBSERVACIONES_x000D_
_x000D_
Valor a todo costo, incluyendo suministro, transporte armado, obra civil e instalación de los juegos en el lugar indicado y mantenimiento básico por cinco años, en las condiciones requeridas por el fabricante para hacer efectivas las garantías (No cubre vandalismo)._x000D_
_x000D_
ALCANCE OBRA CIVIL COTIZADA POR EL DISTRIBUIDOR DE LA UNIDAD EN COLOMBIA. (INCLUIDA EN EL PRECIO)_x000D_
_x000D_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_x000D_
_x000D_
REQUISITOS PREVIOS A LA EJECUCIÓN DE LA OBRA CIVIL_x000D_
El contratista debera realizar entrega de:         _x000D_
1. Una placa debidamente confinada, superfice plana sin ondulaciones con el nivel requerido y plasmado en el presupuesto del contrato, con la resistencia requerida aprobada por la interventoria del contrato, con el sistema de drenaje adecuado evitando estancamiento de agua.                                             _x000D_
2. Para el trazado de los puntos de cimentación, sera necesario contar con apoyo del equipo de topografia para la actividad de localización y replanteo.                   _x000D_
3. El contratista deberá entregar unos espacios adecuados con las dimensiones establecidas para la ubicación de cada uno de los suministros teniendo en cuenta las áreas de seguridad sin que interfiera el área de Balerco con los productos de otro proveedor.                                                                                             _x000D_
4. El contratista debera hacer entrega de programación de obra contractual para establecer fechas de instalación para la llegada o descargue de suministro o material a obra.                                                                                                                        _x000D_
5. El contratista estara en la obligacion de comunicar y hacer entrega del diseño correspondiente a la señalización de cada suministro o area de juegos para aprobación de interventoria e IDRD._x000D_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</si>
  <si>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Tobogan recto cap 4 niños de mas de 2 años  _x000D_
_x000D_
Selección STC 20184000501243 – Precio uso exclusivo parque de los niños_x000D_
_x000D_
CARACTERISTICAS_x000D_
_x000D_
Capacidad: 4 niños por uso_x000D_
Edad sugerida: 2 años en adelante                                                                   _x000D_
Altura Crítica de Caída: 1,00 m_x000D_
Área de Seguridad: 26 m2_x000D_
Medidas por modulo (Largo, Ancho, Alto): 8.03 m x 1.36 m x 3,94 m_x000D_
Funciones lúdicas: Deslizarse, Encontrarse, Imaginar, ocultarse, descansar._x000D_
_x000D_
MATERIALES_x000D_
_x000D_
1.El tobogán tubular es de polietileno rotomoldeado_x000D_
2.Los suelos «Durax» se elaboran con paneles de contrachapado de alta calidad, de 22 mm de espesor compuestos de láminas de abedul. La superficie se recubre de una película de resina de poliolefina termoplástica de relieve antideslizante, y se rodean con un tubo de acero inoxidable de 40 mm de diámetro._x000D_
3.Los tableros coloreados están elaborados a partir de un material HPL compacto de 13 mm de espesor._x000D_
Material robusto, presenta una excelente resistencia contra las inclemencias del tiempo y al vandalismo._x000D_
4.Los postes son de acero galvanizado lacado, de 125 mm de diámetro. El acabado con apariencia de granito en dos tonos de gris, presenta ligeros relieves y confiere una mejor resistencia a las ralladuras._x000D_
5.La tornillería es de acero inoxidable y está protegida por cápsulas anti vandalismo en poliamida._x000D_
_x000D_
MANTENIMIENTO_x000D_
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MENSUAL_x000D_
Rutina visual de inspección para identificar riesgos debido a actos vandálicos o por condiciones especifica del clima._x000D_
Asegurarse que todos los anclajes estén fijos_x000D_
Revisar si faltan piezas o si hay piezas partidas_x000D_
Revisar si las tapas de seguridad están en su puesto_x000D_
CADA TRES MESES_x000D_
Revisión funcional del juego para asegurarse que el equipo este funcionado correctamente._x000D_
Revisar todos los anclajes._x000D_
Revisar la estabilidad del juego._x000D_
Inspeccionar los niveles de desgaste en pisos, barras, cuerdas y cadenas._x000D_
CADA AÑO_x000D_
Revisar todos los sistemas de anclajes._x000D_
Limpiar a fondo_x000D_
Revisar la estructura de soporte._x000D_
_x000D_
OBSERVACIONES_x000D_
_x000D_
Valor a todo costo, incluyendo suministro, transporte armado, obra civil e instalación de los juegos en el lugar indicado y mantenimiento básico por cinco años, en las condiciones requeridas por el fabricante para hacer efectivas las garantías (No cubre vandalismo)._x000D_
_x000D_
ALCANCE OBRA CIVIL COTIZADA POR EL DISTRIBUIDOR DE LA UNIDAD EN COLOMBIA. (INCLUIDA EN EL PRECIO)_x000D_
_x000D_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_x000D_
_x000D_
REQUISITOS PREVIOS A LA EJECUCIÓN DE LA OBRA CIVIL_x000D_
El contratista debera realizar entrega de:         _x000D_
1. Una placa debidamente confinada, superfice plana sin ondulaciones con el nivel requerido y plasmado en el presupuesto del contrato, con la resistencia requerida aprobada por la interventoria del contrato, con el sistema de drenaje adecuado evitando estancamiento de agua.                                             _x000D_
2. Para el trazado de los puntos de cimentación, sera necesario contar con apoyo del equipo de topografia para la actividad de localización y replanteo.                   _x000D_
3. El contratista deberá entregar unos espacios adecuados con las dimensiones establecidas para la ubicación de cada uno de los suministros teniendo en cuenta las áreas de seguridad sin que interfiera el área de Balerco con los productos de otro proveedor.                                                                                             _x000D_
4. El contratista debera hacer entrega de programación de obra contractual para establecer fechas de instalación para la llegada o descargue de suministro o material a obra.                                                                                                                        _x000D_
5. El contratista estara en la obligacion de comunicar y hacer entrega del diseño correspondiente a la señalización de cada suministro o area de juegos para aprobación de interventoria e IDRD._x000D_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</si>
  <si>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bogan cap 3 niños de 2+ años   _x000D_
Selección STC 20184000501243 – Precio uso exclusivo parque de los niños_x000D_
_x000D_
_x000D_
CARACTERISTICAS_x000D_
_x000D_
Capacidad: 3 niños por uso_x000D_
Edad sugerida: 2 años en adelante                                                                   _x000D_
Altura Crítica de Caída: 1,00 m_x000D_
Área de Seguridad: 22.5 m2_x000D_
Medidas por modulo (Largo, Ancho, Alto): 3.14 m x 1.01 m x 1.37 m_x000D_
Funciones lúdicas: Deslizarse, Encontrarse, Imaginar,ocultarse/descansar_x000D_
_x000D_
MATERIALES_x000D_
-_x000D_
1.Los  laterales están  fabricados  en  tableros  coloreados,  elaborados  a  partir  de  un  material HPL compacto de 13 mm de espesor. _x000D_
Material  robusto,  presenta  una  excelente  resistencia  contra  las  inclemencias  del  tiempo y al vandalismo._x000D_
2.Los  postes 95  x  95  mm,son  de  acero  galvanizado  pintado  garantizando  la  longevidad y la robustez de los juegos._x000D_
El acabado con apariencia de granito en dos tonos de gris, presenta ligeros relieves y confiere una mejor resistencia a las ralladuras._x000D_
3.Los  tableros  se  elaboran  a  partir  de  un  material  compacto  (HPL)  de  12,5  mm  de             _x000D_
espesor con estructura antideslizante._x000D_
4.Los tubos son de acero inoxidable de 40 mm de Ø, lo que garantiza la longevidad y la estética del juego al cabo de los años. _x000D_
5.La  superficie  deslizante  del tobogán es  de  acero  inoxidable  304  de  2  mm  de  grosor y está curvada, ondulada y modelada en una sola pieza._x000D_
6.La tornillería es de acero inoxidable y está protegida por cápsulas anti vandalismo de poliamida_x000D_
_x000D_
MANTENIMIENTO_x000D_
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MENSUAL_x000D_
Rutina visual de inspección para identificar riesgos debido a actos vandálicos o por condiciones especifica del clima._x000D_
Asegurarse que todos los anclajes estén fijos_x000D_
Revisar si faltan piezas o si hay piezas partidas_x000D_
Revisar si las tapas de seguridad están en su puesto_x000D_
CADA TRES MESES_x000D_
Revisión funcional del juego para asegurarse que el equipo este funcionado correctamente._x000D_
Revisar todos los anclajes._x000D_
Revisar la estabilidad del juego._x000D_
Inspeccionar los niveles de desgaste en pisos, barras, cuerdas y cadenas._x000D_
CADA AÑO_x000D_
Revisar todos los sistemas de anclajes._x000D_
Limpiar a fondo_x000D_
Revisar la estructura de soporte._x000D_
_x000D_
OBSERVACIONES_x000D_
_x000D_
Valor a todo costo, incluyendo suministro, transporte armado, obra civil e instalación de los juegos en el lugar indicado y mantenimiento básico por cinco años, en las condiciones requeridas por el fabricante para hacer efectivas las garantías (No cubre vandalismo)._x000D_
_x000D_
ALCANCE OBRA CIVIL COTIZADA POR EL DISTRIBUIDOR DE LA UNIDAD EN COLOMBIA. (INCLUIDA EN EL PRECIO)_x000D_
_x000D_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_x000D_
_x000D_
REQUISITOS PREVIOS A LA EJECUCIÓN DE LA OBRA CIVIL_x000D_
El contratista debera realizar entrega de:         _x000D_
1. Una placa debidamente confinada, superfice plana sin ondulaciones con el nivel requerido y plasmado en el presupuesto del contrato, con la resistencia requerida aprobada por la interventoria del contrato, con el sistema de drenaje adecuado evitando estancamiento de agua.                                             _x000D_
2. Para el trazado de los puntos de cimentación, sera necesario contar con apoyo del equipo de topografia para la actividad de localización y replanteo.                   _x000D_
3. El contratista deberá entregar unos espacios adecuados con las dimensiones establecidas para la ubicación de cada uno de los suministros teniendo en cuenta las áreas de seguridad sin que interfiera el área de Balerco con los productos de otro proveedor.                                                                                             _x000D_
4. El contratista debera hacer entrega de programación de obra contractual para establecer fechas de instalación para la llegada o descargue de suministro o material a obra.                                                                                                                        _x000D_
5. El contratista estara en la obligacion de comunicar y hacer entrega del diseño correspondiente a la señalización de cada suministro o area de juegos para aprobación de interventoria e IDRD._x000D_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</si>
  <si>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Muelle 2 + años Capacidad:6 niños _x000D_
_x000D_
Selección STC 2018400050124_x000D_
_x000D_
CARACTERISTICAS:_x000D_
Capacidad: 6 niños_x000D_
Edad sugerida: 2 + años                                                                   _x000D_
Altura Crítica de Caída: 0,7 m_x000D_
Área de Seguridad: 11.5 m2_x000D_
Medidas por modulo (Largo, Ancho, Alto): 1.49 m x 1.0,3 m x 0,7 m_x000D_
Funciones lúdicas: Columpiarse, Equilibrio, encontrarse/imaginar_x000D_
_x000D_
MATERIALES:_x000D_
_x000D_
1.Los tableros coloreados están elaborados a partir de un material HPL compacto de 13 mm de espesor. Material robusto, presenta una excelente resistencia contra las inclemencias del tiempo y al vandalismo._x000D_
2.El asiento se elabora a partir de un material compacto (HPL) de 12,5 mm de _x000D_
espesor con estructura antideslizante._x000D_
3.Los muelles son de acero 35SCD6. La superficie del muelle se trata después con granalla pretensada con capas de preparación de zinc y 2 capas de polvo de poliéster de 100 micrones. La pieza de fijación en poliamida cargada garantiza una longevidad y una seguridad excepcional al sistema._x000D_
4.Los tubos son de acero inoxidable que garantizan la longevidad y la estética del juego al cabo de los años. Las piezas de unión están moldeadas en poliamida cargada, no tóxicas, no inflamables, resistentes a los choques y a los rayos ultravioletas, garantizando la robustez del juego y la resistencia al vandalismo._x000D_
5.La tornillería es de acero inoxidable y está protegida por cápsulas anti _x000D_
vandalismo en poliamida._x000D_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actos vandálicos o por condiciones específicas del clima._x000D_
-Asegurarse que todos los anclajes estén fijos._x000D_
-Revisar si faltan piezas o si hay piezas partidas._x000D_
-Revisar si las tapas de seguridad están en su puesto._x000D_
_x000D_
TRIMESTRAL_x000D_
_x000D_
Revisión funcional del juego para asegurarse que el equipo esté funcionando correctamente._x000D_
Revisar todos los anclajes_x000D_
Revisar la estabilidad del juego._x000D_
Inspeccionar los niveles de desgaste en pisos, barras, cuerdas y cadenas._x000D_
_x000D_
ANUAL_x000D_
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OBSERVACIONES_x000D_
_x000D_
Valor a todo costo, incluyendo suministro, transporte armado, obra civil e instalación de los juegos en el lugar indicado y mantenimiento básico por cinco años, en las condiciones requeridas por el fabricante para hacer efectivas las garantías (No cubre vandalismo)._x000D_
_x000D_
ALCANCE OBRA CIVIL COTIZADA POR EL DISTRIBUIDOR DE LA UNIDAD EN COLOMBIA. (INCLUIDA EN EL PRECIO)_x000D_
_x000D_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_x000D_
_x000D_
REQUISITOS PREVIOS A LA EJECUCIÓN DE LA OBRA CIVIL_x000D_
El contratista debera realizar entrega de:         _x000D_
1. Una placa debidamente confinada, superfice plana sin ondulaciones con el nivel requerido y plasmado en el presupuesto del contrato, con la resistencia requerida aprobada por la interventoria del contrato, con el sistema de drenaje adecuado evitando estancamiento de agua.                                             _x000D_
2. Para el trazado de los puntos de cimentación, sera necesario contar con apoyo del equipo de topografia para la actividad de localización y replanteo.                   _x000D_
3. El contratista deberá entregar unos espacios adecuados con las dimensiones establecidas para la ubicación de cada uno de los suministros teniendo en cuenta las áreas de seguridad sin que interfiera el área de Balerco con los productos de otro proveedor.                                                                                             _x000D_
4. El contratista debera hacer entrega de programación de obra contractual para establecer fechas de instalación para la llegada o descargue de suministro o material a obra.                                                                                                                        _x000D_
5. El contratista estara en la obligacion de comunicar y hacer entrega del diseño correspondiente a la señalización de cada suministro o area de juegos para aprobación de interventoria e IDRD._x000D_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</si>
  <si>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de muelle nave paneles laterales espacial 2 a 8 años Capacidad:1 niño _x000D_
Selección STC 20184000501243 – Precio uso exclusivo parque de los niños_x000D_
_x000D_
CARACTERISTICAS:_x000D_
Capacidad: 1 niños_x000D_
Edad sugerida: 2 a 8 años                                                                   _x000D_
Altura Crítica de Caída: 0,46 m_x000D_
Área de Seguridad: 7.5 m2_x000D_
Medidas por modulo (Largo, Ancho, Alto): 0.8 m x 0.54 m x 0,82 m_x000D_
Funciones lúdicas: Columpiarse, Equilibrio, _x000D_
_x000D_
MATERIALES:_x000D_
_x000D_
1.Los tableros coloreados están elaborados a partir de un material HPL compacto de 13 mm de espesor. Material robusto, presenta una excelente resistencia contra las inclemencias del tiempo y al vandalismo._x000D_
2.El muelle es de acero 35SCD6. La superficie del muelle se trata después con granalla pretensada con capas de preparación de zinc y 2 capas de polvo de poliéster de 100 micrones. La pieza de fijación en poliamida cargada garantiza una longevidad y una seguridad excepcional al sistema._x000D_
3.Las manetas son de plástico poliamida muy resistente_x000D_
4.La tornillería es de acero inoxidable y está protegida por cápsulas anti _x000D_
vandalismo en poliamida._x000D_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actos vandálicos o por condiciones específicas del clima._x000D_
-Asegurarse que todos los anclajes estén fijos._x000D_
-Revisar si faltan piezas o si hay piezas partidas._x000D_
-Revisar si las tapas de seguridad están en su puesto._x000D_
_x000D_
TRIMESTRAL_x000D_
_x000D_
Revisión funcional del juego para asegurarse que el equipo esté funcionando correctamente._x000D_
Revisar todos los anclajes_x000D_
Revisar la estabilidad del juego._x000D_
Inspeccionar los niveles de desgaste en pisos, barras, cuerdas y cadenas._x000D_
_x000D_
ANUAL_x000D_
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OBSERVACIONES_x000D_
_x000D_
Valor a todo costo, incluyendo suministro, transporte armado, obra civil e instalación de los juegos en el lugar indicado y mantenimiento básico por cinco años, en las condiciones requeridas por el fabricante para hacer efectivas las garantías (No cubre vandalismo)._x000D_
_x000D_
ALCANCE OBRA CIVIL COTIZADA POR EL DISTRIBUIDOR DE LA UNIDAD EN COLOMBIA. (INCLUIDA EN EL PRECIO)_x000D_
_x000D_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_x000D_
_x000D_
REQUISITOS PREVIOS A LA EJECUCIÓN DE LA OBRA CIVIL_x000D_
El contratista debera realizar entrega de:         _x000D_
1. Una placa debidamente confinada, superfice plana sin ondulaciones con el nivel requerido y plasmado en el presupuesto del contrato, con la resistencia requerida aprobada por la interventoria del contrato, con el sistema de drenaje adecuado evitando estancamiento de agua.                                             _x000D_
2. Para el trazado de los puntos de cimentación, sera necesario contar con apoyo del equipo de topografia para la actividad de localización y replanteo.                   _x000D_
3. El contratista deberá entregar unos espacios adecuados con las dimensiones establecidas para la ubicación de cada uno de los suministros teniendo en cuenta las áreas de seguridad sin que interfiera el área de Balerco con los productos de otro proveedor.                                                                                             _x000D_
4. El contratista debera hacer entrega de programación de obra contractual para establecer fechas de instalación para la llegada o descargue de suministro o material a obra.                                                                                                                        _x000D_
5. El contratista estara en la obligacion de comunicar y hacer entrega del diseño correspondiente a la señalización de cada suministro o area de juegos para aprobación de interventoria e IDRD._x000D_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</si>
  <si>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borde metalico - alquiler (borde losa + lateral vigas profundas)</t>
  </si>
  <si>
    <t>perfil estructural en acero 3 1/2"x2"x2mm - 6m</t>
  </si>
  <si>
    <t>Juego de muelle nave espacial Cap1 de 2 + años _x000D_
_x000D_
Selección STC 20184000501243 – Precio uso exclusivo parque de los niños_x000D_
_x000D_
CARACTERISTICAS:_x000D_
Capacidad: 1 niños_x000D_
Edad sugerida: 2 + años                                                                   _x000D_
Altura Crítica de Caída: 0,52 m_x000D_
Área de Seguridad: 6.5 m2_x000D_
Medidas por modulo (Largo, Ancho, Alto): 0.76 m x 0.3 m x 0,81 m_x000D_
Funciones lúdicas: Columpiarse, Equilibrio, _x000D_
_x000D_
MATERIALES:_x000D_
_x000D_
1.Los tableros coloreados están elaborados a partir de un material HPL compacto de 13 mm de espesor. Material robusto, presenta una excelente resistencia contra las inclemencias del tiempo y al vandalismo._x000D_
2.El muelle es de acero 35SCD6. La superficie del muelle se trata después con granalla pretensada con capas de preparación de zinc y 2 capas de polvo de poliéster de 100 micrones. La pieza de fijación en poliamida cargada garantiza una longevidad y una seguridad excepcional al sistema._x000D_
3.Las manetas y reposapiés son de plástico poliamida muy resistente_x000D_
4.La tornillería es de acero inoxidable y está protegida por cápsulas anti vandalismo en poliamida._x000D_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actos vandálicos o por condiciones específicas del clima._x000D_
-Asegurarse que todos los anclajes estén fijos._x000D_
-Revisar si faltan piezas o si hay piezas partidas._x000D_
-Revisar si las tapas de seguridad están en su puesto._x000D_
_x000D_
TRIMESTRAL_x000D_
_x000D_
Revisión funcional del juego para asegurarse que el equipo esté funcionando correctamente._x000D_
Revisar todos los anclajes_x000D_
Revisar la estabilidad del juego._x000D_
Inspeccionar los niveles de desgaste en pisos, barras, cuerdas y cadenas._x000D_
_x000D_
ANUAL_x000D_
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OBSERVACIONES_x000D_
_x000D_
Valor a todo costo, incluyendo suministro, transporte armado, obra civil e instalación de los juegos en el lugar indicado y mantenimiento básico por cinco años, en las condiciones requeridas por el fabricante para hacer efectivas las garantías (No cubre vandalismo)._x000D_
_x000D_
ALCANCE OBRA CIVIL COTIZADA POR EL DISTRIBUIDOR DE LA UNIDAD EN COLOMBIA. (INCLUIDA EN EL PRECIO)_x000D_
_x000D_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_x000D_
_x000D_
REQUISITOS PREVIOS A LA EJECUCIÓN DE LA OBRA CIVIL_x000D_
El contratista debera realizar entrega de:         _x000D_
1. Una placa debidamente confinada, superfice plana sin ondulaciones con el nivel requerido y plasmado en el presupuesto del contrato, con la resistencia requerida aprobada por la interventoria del contrato, con el sistema de drenaje adecuado evitando estancamiento de agua.                                             _x000D_
2. Para el trazado de los puntos de cimentación, sera necesario contar con apoyo del equipo de topografia para la actividad de localización y replanteo.                   _x000D_
3. El contratista deberá entregar unos espacios adecuados con las dimensiones establecidas para la ubicación de cada uno de los suministros teniendo en cuenta las áreas de seguridad sin que interfiera el área de Balerco con los productos de otro proveedor.                                                                                             _x000D_
4. El contratista debera hacer entrega de programación de obra contractual para establecer fechas de instalación para la llegada o descargue de suministro o material a obra.                                                                                                                        _x000D_
5. El contratista estara en la obligacion de comunicar y hacer entrega del diseño correspondiente a la señalización de cada suministro o area de juegos para aprobación de interventoria e IDRD._x000D_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</si>
  <si>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SUMINISTRO DE EQUIPO DE CALDERAS - INCLUYE BOMBAS, TANQUES, VÁLVULAS, CHEQUES Y ACCESORIOS PARA INTERCONEXIONES - INCLUIDO ACCESORIOS PARA CUARTOS DE CALDERAS</t>
  </si>
  <si>
    <t>Juego Tobogan Tubular 5 A 12 AÑOS Cap 7 niños_x000D_
Selección STC 20184000501243 – Precio uso exclusivo parque de los niños_x000D_
_x000D_
CARACTERISTICAS_x000D_
_x000D_
Edad sugerida: 5 A 12 años_x000D_
Capacidad: 7 niños_x000D_
Área de Seguridad: 47 m2  _x000D_
Medidas: (Largo, Ancho, Alto) 4.1 m x 1.1 m x 4.7 m_x000D_
Altura Crítica de Caída: 1.0 m_x000D_
Funciones lúdicas:, Encontrarse, balancearse_x000D_
._x000D_
_x000D_
MATERIALES_x000D_
_x000D_
Para cumplir con los estrictos estándares que establecemos para la seguridad, la durabilidad, el acabado y el rendimiento funcional, los materiales que utilizamos son de la más alta calidad. La madera contrachapada se trata para soportar condiciones al aire libre. HPL (Laminado de alta presión) es la opción obvia para tableros donde los requisitos son muy altos. Nuestra madera es pino de lento crecimiento y anillos finos del norte de Suecia. Está certificado según FSC o PEFC. La madera está cepillada y los bordes redondeados._x000D_
Las cajas de arena están hechas de roble. Las cabezas de tornillos y las tuercas están equipadas con tapas de plástico para proteger los accesorios del vandalismo. Las redes, etc. están hechas de una cadena galvanizada en caliente cubierta con poliuretano sólido para garantizar la máxima durabilidad y una sensibilidad mínima a los cambios de temperatura. La placa laminada en patrón de acero inoxidable utilizada en las toboganes de deslizamiento garantiza una larga vida útil y una fricción mínima. Las juntas de los pernos están galvanizadas para proteger contra la oxidación. Los postes y las piezas de metal están hechos de acero de alta resistencia._x000D_
_x000D_
Material kg%_x000D_
Pino 337.7820 32.62_x000D_
Contrachapado 1.8560 0.18_x000D_
HPL 78.0366 7.54_x000D_
Acero sin tratar 149.3278 14.42_x000D_
Acero inoxidable 5.1405 0.50_x000D_
Acero inoxidable EN 1.4301 111.3480 10.75_x000D_
Acero inoxidable EN 1.4404 0.1920 0.02_x000D_
Aluminio 0.1380 0.01_x000D_
Zink (galvanizado en caliente) 5.5228 0.53_x000D_
Zink (electrogalvanizado) 0.0546 0.01_x000D_
Poliamida (PA) 3.5337 0.34_x000D_
Policarbonato (PC) 1.0200 0.10_x000D_
Polietileno (PE) 0.6810 0.07_x000D_
Hormigón 338.0000 32.64_x000D_
Cartón 2.9700 0.29_x000D_
_x000D_
GARANTIAS:_x000D_
_x000D_
25 años: contra fallas debidas a defectos de materiales o producción en componentes estructurales de acero y componentes de acero inoxidable (por ejemplo, deslizadores). _x000D_
20 años: contra fallas debidas a defectos de materiales o producción en componentes de HPL y paneles de HDPE. _x000D_
15 años: contra fallas debidas a pudrición severa en postes de madera blanda de ingeniería estructural o madera dura modificada, y contra fallas debidas a defectos de producción en acero estructural para componentes de juego altamente dinámicos _x000D_
10 años: contra fallas debidas a defectos de fabricación o materiales en maderas blandas de ingeniería no estructural y en todas las partes de acero y metal galvanizado y otras partes no pintadas; contra el fracaso debido a la pudrición severa en Robinia. _x000D_
5 años: contra fallas debidas a defectos de materiales o producción en resortes, partes metálicas pintadas (que constituyen corrosión significativa), construcciones de plástico y redes. _x000D_
2 años: contra fallas debidas a defectos de materiales o producción de piezas móviles, incluidas partes de caucho (por ejemplo, asientos abatibles, baldosas de caucho), madera contrachapada y para todos los demás productos en general._x000D_
_x000D_
MANTENIMIENTO_x000D_
_x000D_
El de mantenimiento contempla 12 inspecciones anuales (frecuencia mensual), 10 inspecciones visuales y de ajuste de piezas y 2 mantenimientos grandes cada 6 meses en donde se incluye lavado, ajustes más profundos y detallados y una capa de silicona para protección del juego. No contempla mantenimientos correctivos      _x000D_
El alcance del mantenimiento contempla inspección de uniones, cambio de tornillería, repuestos como tapas y capuchones anti vandálicos, lavado general del equipo semestral y anual. (No contempla repuestos como parales, postes, redes, rodaderos o algún elemento de la estructura en caso de requerirse se informará oportunamente para adelantar el proceso de adquisición por parte del IDRD)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</si>
  <si>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VER CTO-CONSULTORIA CENTRO DEPORTIVO, RECREATIVO Y CULTURAL - CDRC Especificaciones Técnicas Tomo 1 y 2._x000D_
CAJA DE VENTILACION EN LINEA CENTRIFUGO ALETAS INCLINADAS ATRAS VE-01  1033 RPM  1.530 CFM @ 0.54" C.A. 1/2 HP  110/1/60 BAÑOS 1</t>
  </si>
  <si>
    <t>VER CTO-CONSULTORIA CENTRO DEPORTIVO, RECREATIVO Y CULTURAL - CDRC Especificaciones Técnicas Tomo 1 y 2._x000D_
VENTILADOR EN LINEA HELICOCENTRIFUGO VE-02A Y VE-02B  438 CFM @ 0.63" C.A. 150W 110/1/60 BAÑOS 2</t>
  </si>
  <si>
    <t>SUMINISTRO DE ROCIADOR  TIPO UPRIGHT K=11,2  - QR RESPUESTA RÁPIDA 68°C 155°F ACABADO CROMADO COBRETURA</t>
  </si>
  <si>
    <t>CAMBIADOR DE PAÑAL EN POLIPROPILENO CON ESTRUCTURA METALICA INTERNA REF. 3-AA-KB200-00 DE ACCESORIOS Y ACABADOS O EQUIVALENTE._x000D_
cambiador de pañal ref. 3-aa-kb200-00 de accesorios y acabados o equivalente _x000D_
CENTRO DEPORTIVO, RECREATIVO Y CULTURAL -  CDRC_x000D_
REMITASE A CONTRATO DE CONSULTORÍA RESPECTIVO._x000D_
Especificaciones Técnicas Tomo 1 y 2</t>
  </si>
  <si>
    <t>VER CTO-CONSULTORIA CENTRO DEPORTIVO, RECREATIVO Y CULTURAL - CDRC Especificaciones Técnicas Tomo 1 y 2._x000D_
_x000D_
CAJA DE VENTILACION EN LINEA CENTRIFUGO ALETAS INCLINADAS ATRAS VE-03  1143 RPM  1.188 CFM @ 0.52" C.A. 1/3 HP 110/1/60 BAÑOS 3</t>
  </si>
  <si>
    <t>SUMINISTRO E INSTALACIÓN DE LINEA DE VIDA HORIZONTAL EXTERNA DE FALL PROTECCIÓN.</t>
  </si>
  <si>
    <t>SUMINISTRO E INSTALACIÓN SOPORTE ACERO INOXIDABLE DE FALL PROTECCIÓN.</t>
  </si>
  <si>
    <t>SUMINISTRO E INTALACIÓN DE CARRO DE DESPLAZAMIENTO POR LINEA DE VIDA .</t>
  </si>
  <si>
    <t>VER CTO-CONSULTORIA CENTRO DEPORTIVO, RECREATIVO Y CULTURAL - CDRC Especificaciones Técnicas Tomo 1 y 2._x000D_
CAJA DE VENTILACION EN LINEA CENTRIFUGO ALETAS INCLINADAS ATRAS VE-04 1142 RPM  1142 CFM @ 0.54" C.A. 1/3 HP  110/1/60 BAÑOS 4</t>
  </si>
  <si>
    <t>VER CTO-CONSULTORIA CENTRO DEPORTIVO, RECREATIVO Y CULTURAL - CDRC Especificaciones Técnicas Tomo 1 y 2._x000D_
VENTILADOR EN LINEA HELICOCENTRIFUGO VE-05A Y VE-05B 567 CFM @ 0.44" C.A. 335W 110/1/60 BAÑOS 5</t>
  </si>
  <si>
    <t>CENTRO DEPORTIVO, RECREATIVO Y CULTURAL -  CDRC REMITASE A CONTRATO DE CONSULTORÍA RESPECTIVO. Especificaciones Técnicas Tomo 1 y 2._x000D_
VENTILADOR EN LINEA HELICOCENTRIFUGO  VE-05C 296 CFM @  0.26" 115W C.A. 110/1/60 BAÑOS INDEPENDIENTES</t>
  </si>
  <si>
    <t>VER CTO-CONSULTORIA CENTRO DEPORTIVO, RECREATIVO Y CULTURAL - CDRC Especificaciones Técnicas Tomo 1 y 2._x000D_
VENTILADOR EN LINEA HELICOCENTRIFUGO VE-07 405CFM @ 0.46" C.A. 115W 110/1/60 BAÑOS 7</t>
  </si>
  <si>
    <t>VER CTO-CONSULTORIA CENTRO DEPORTIVO, RECREATIVO Y CULTURAL - CDRC Especificaciones Técnicas Tomo 1 y 2._x000D_
CAJA VENTILADOR CENTRÍFUGO EN LINEA VE-09 1100 RPM 979 CFM @ 0.66 " C.A. 1/3 HP 220/3/60 BAÑOS GYM</t>
  </si>
  <si>
    <t>s. e i. cielo falso panel absorbente tipo panel perforado. Inclyye fibra de vidrio y estructura de soporte (Suministro+Instalación)</t>
  </si>
  <si>
    <t>VER CTO-CONSULTORIA CENTRO DEPORTIVO, RECREATIVO Y CULTURAL - CDRC Especificaciones Técnicas Tomo 1 y 2._x000D_
VENTILADOR EN LINEA HELICOCENTRIFUGO  VE-10A Y VE-10B 620 CFM @ 0.68 " 464W C.A. 110/1/60 BAÑOS P2 PUBLICO</t>
  </si>
  <si>
    <t>celulosa ref. k13 en 1 1/2" o equivalente</t>
  </si>
  <si>
    <t>VER CTO-CONSULTORIA CENTRO DEPORTIVO, RECREATIVO Y CULTURAL - CDRC Especificaciones Técnicas Tomo 1 y 2._x000D_
VENTILADOR EN LINEA HELICOCENTRIFUGO INSTALACION EN CUBIERTA VE-13 214 CFM @ 0.52 " 169W C.A. 110/1/60 BAÑOS P2 PISCINA</t>
  </si>
  <si>
    <t>VER CTO-CONSULTORIA CENTRO DEPORTIVO, RECREATIVO Y CULTURAL - CDRC Especificaciones Técnicas Tomo 1 y 2._x000D_
VENTILADOR DE EXTRACCIÓN TIPO HONGO DE DESCARGA VERTICAL VH-01,  4.693 CFM 1300 RPM @ 1.96" C.A. 5 H.P. 220/3/60 CAMPANA COCINA</t>
  </si>
  <si>
    <t>VER CTO-CONSULTORIA CENTRO DEPORTIVO, RECREATIVO Y CULTURAL - CDRC Especificaciones Técnicas Tomo 1 y 2._x000D_
_x000D_
BANDEJA DE CONDENSADOS AISLADA EN LÁMINA  GALVANIZADA AISLADA CON JUMBOLON 6MM.</t>
  </si>
  <si>
    <t>VER CTO-CONSULTORIA CENTRO DEPORTIVO, RECREATIVO Y CULTURAL - CDRC Especificaciones Técnicas Tomo 1 y 2._x000D_
UNIDAD EVAPORADORA DE PARED REFRIGERANTE VARIABLE UMA-07 CAPACIDAD 18.000 BTU/H 220/2/60</t>
  </si>
  <si>
    <t>CENTRO DEPORTIVO, RECREATIVO Y CULTURAL -  CDRC REMITASE A CONTRATO DE CONSULTORÍA RESPECTIVO. Especificaciones Técnicas Tomo 1 y 2.</t>
  </si>
  <si>
    <t>s. e i. teja sanduche en acero galvanizado cal 26 + lana de roca hipertec roof sound de metecno o equivalente</t>
  </si>
  <si>
    <t>teja gip clase 7 color t3 cristal prismax geometria panel a42 de exiplast o equivalente</t>
  </si>
  <si>
    <t>s. e i. cristal 5+6 + pelicula - lucernarios y cubiertas</t>
  </si>
  <si>
    <t>VER CTO-CONSULTORIA CENTRO DEPORTIVO, RECREATIVO Y CULTURAL - CDRC Especificaciones Técnicas Tomo 1 y 2._x000D_
VARIADOR DE FRECUENCIA PARA MOTOR DE 15 HP @ 220/3/60</t>
  </si>
  <si>
    <t>s. e i. estructura cubierta en vidrio y lucernarios - perfiles, empaques, anclajes (Suministro e instalación)</t>
  </si>
  <si>
    <t>canal metalica en lamina cal 20 para cubiertas. desarrollo 1.50 m. incluye anticorrosivo, pintura de acabado en aceite y anclajes a estructura.</t>
  </si>
  <si>
    <t>s. e i. ventana v-001 (7.25x4.43). perfileria oculta en aluminio duracron s600 black o equivalente + vidrio laminado 5+5 con pelicula pvb 0.03 mm. incolora y/o opaca según detalle. incluye accesorios segun cuadro de puertas y ventanas. cuerpos fijos y batientes . (suminist+Instalac)	_x000D_
CENTRO DEPORTIVO, RECREATIVO Y CULTURAL -  CDRC_x000D_
REMITASE A CONTRATO DE CONSULTORÍA RESPECTIVO._x000D_
Especificaciones Técnicas Tomo 1 y 2</t>
  </si>
  <si>
    <t>s. e i. ventana v-002 (2.73x3.20). perfileria oculta en aluminio duracron s600 black o equivalente + vidrio laminado 5+5 con pelicula pvb 0.03 mm. incolora según detalle. incluye accesorios segun cuadro de puertas y ventanas. cuerpos fijos. . (suminist+Instalac)	_x000D_
CENTRO DEPORTIVO, RECREATIVO Y CULTURAL -  CDRC_x000D_
REMITASE A CONTRATO DE CONSULTORÍA RESPECTIVO._x000D_
Especificaciones Técnicas Tomo 1 y 2</t>
  </si>
  <si>
    <t>.s. e i. ventana v-003 (2.77x3.20). perfileria oculta en aluminio duracron s600 black o equivalente + vidrio laminado 5+5 con pelicula pvb 0.03 mm. incolora según detalle. incluye accesorios segun cuadro de puertas y ventanas. cuerpos fijos  (suminist+Instalac)	_x000D_
CENTRO DEPORTIVO, RECREATIVO Y CULTURAL -  CDRC_x000D_
REMITASE A CONTRATO DE CONSULTORÍA RESPECTIVO._x000D_
Especificaciones Técnicas Tomo 1 y 2</t>
  </si>
  <si>
    <t>s. e i. ventana v-004 (3.00x3.20). perfileria oculta en aluminio duracron s600 black o equivalente + vidrio laminado 5+5 con pelicula pvb 0.03 mm. incolora según detalle. incluye accesorios segun cuadro de puertas y ventanas. cuerpos fijos . (suminist+Instalac)	_x000D_
CENTRO DEPORTIVO, RECREATIVO Y CULTURAL -  CDRC_x000D_
REMITASE A CONTRATO DE CONSULTORÍA RESPECTIVO._x000D_
Especificaciones Técnicas Tomo 1 y 2</t>
  </si>
  <si>
    <t>s. e i. ventana v-005 (3.97x3.20). perfileria oculta en aluminio duracron s600 black o equivalente + vidrio laminado 5+5 con pelicula pvb 0.03 mm. incolora según detalle. incluye accesorios segun cuadro de puertas y ventanas. cuerpos fijos (suminist+Instalac)	_x000D_
CENTRO DEPORTIVO, RECREATIVO Y CULTURAL -  CDRC_x000D_
REMITASE A CONTRATO DE CONSULTORÍA RESPECTIVO._x000D_
Especificaciones Técnicas Tomo 1 y 2</t>
  </si>
  <si>
    <t>s. e i. ventana v-006 (7.00x3.20). perfileria oculta en aluminio duracron s600 black o equivalente + vidrio laminado 5+5 con pelicula pvb 0.03 mm. incolora según detalle. incluye accesorios segun cuadro de puertas y ventanas. cuerpos fijos y basculantes (suminist+Instalac)	_x000D_
CENTRO DEPORTIVO, RECREATIVO Y CULTURAL -  CDRC_x000D_
REMITASE A CONTRATO DE CONSULTORÍA RESPECTIVO._x000D_
Especificaciones Técnicas Tomo 1 y 2</t>
  </si>
  <si>
    <t>s. e i. ventana v-007 (16.20x3.20). perfileria oculta en aluminio duracron s600 black o equivalente + vidrio laminado 5+5 con pelicula pvb 0.03 mm. incolora según detalle. incluye accesorios segun cuadro de puertas y ventanas. cuerpos fijos y basculantes (suminist+Instalac)	_x000D_
CENTRO DEPORTIVO, RECREATIVO Y CULTURAL -  CDRC_x000D_
REMITASE A CONTRATO DE CONSULTORÍA RESPECTIVO._x000D_
Especificaciones Técnicas Tomo 1 y 2</t>
  </si>
  <si>
    <t>s. e i. ventana v-008 (15.55x3.20). perfileria oculta en aluminio duracron s600 black o equivalente + vidrio laminado 5+5 con pelicula pvb 0.03 mm. incolora según detalle. incluye accesorios segun cuadro de puertas y ventanas. cuerpos fijos y basculantes  (suminist+Instalac)	_x000D_
CENTRO DEPORTIVO, RECREATIVO Y CULTURAL -  CDRC_x000D_
REMITASE A CONTRATO DE CONSULTORÍA RESPECTIVO._x000D_
Especificaciones Técnicas Tomo 1 y 2</t>
  </si>
  <si>
    <t>s. e i. ventana v-009 (6.53x4.95). perfileria oculta en aluminio duracron s600 black o equivalente + vidrio laminado 5+5 con pelicula pvb 0.03 mm. incolora y/o opaca según detalle. incluye accesorios segun cuadro de puertas y ventanas. cuerpos fijos (suminist+Instalac)	_x000D_
CENTRO DEPORTIVO, RECREATIVO Y CULTURAL -  CDRC_x000D_
REMITASE A CONTRATO DE CONSULTORÍA RESPECTIVO._x000D_
Especificaciones Técnicas Tomo 1 y 2</t>
  </si>
  <si>
    <t>Suministro e instalación de UPS de 12 kVA, trifásica, Tensión Nominal de entrada y salida: 208V, Frecuencia de Entrada y Salida: 60 Hz, Eficiencia igual al 96%, THDN &lt; 3%, Factor de Potencia de entreda: 0.99, IP 20, tiempo de autonomía 5 min.</t>
  </si>
  <si>
    <t>s. e i. ventana v-010 (3.87x4.95). perfileria oculta en aluminio duracron s600 black o equivalente + vidrio laminado 5+5 con pelicula pvb 0.03 mm. incolora y/o opaca según detalle. incluye accesorios segun cuadro de puertas y ventanas. cuerpos fijos.  (suminist+Instalac)	_x000D_
CENTRO DEPORTIVO, RECREATIVO Y CULTURAL -  CDRC_x000D_
REMITASE A CONTRATO DE CONSULTORÍA RESPECTIVO._x000D_
Especificaciones Técnicas Tomo 1 y 2</t>
  </si>
  <si>
    <t>s. e i. ventana v-011 (20.13xvariable). perfileria oculta en aluminio duracron s600 black o equivalente + vidrio laminado 5+5 con pelicula pvb 0.03 mm. incolora y/o opaca según detalle. incluye accesorios segun cuadro de puertas y ventanas. cuerpos fijos. (suminist+Instalac)	_x000D_
CENTRO DEPORTIVO, RECREATIVO Y CULTURAL -  CDRC_x000D_
REMITASE A CONTRATO DE CONSULTORÍA RESPECTIVO._x000D_
Especificaciones Técnicas Tomo 1 y 2</t>
  </si>
  <si>
    <t>s. e i. ventana v-012 (4.65x3.20). perfileria oculta en aluminio duracron s600 black o equivalente + vidrio laminado 5+5 con pelicula pvb 0.03 mm. incolora según detalle. incluye accesorios segun cuadro de puertas y ventanas. cuerpos fijos y basculantes .  (suminist+Instalac)	_x000D_
CENTRO DEPORTIVO, RECREATIVO Y CULTURAL -  CDRC_x000D_
REMITASE A CONTRATO DE CONSULTORÍA RESPECTIVO._x000D_
Especificaciones Técnicas Tomo 1 y 2</t>
  </si>
  <si>
    <t>VER CTO-CONSULTORIA CENTRO DEPORTIVO, RECREATIVO Y CULTURAL - CDRC Especificaciones Técnicas Tomo 1 y 2._x000D_
EQUIPO MINISPLIT TIPO FAN COIL OCULTO INVERTER MS-02 Y MS-03 CAPACIDAD 24.000 BTU/H 220/2/60</t>
  </si>
  <si>
    <t>VALLA NORMAS GENERALES A DOS CARAS (a=1.00 x h= 3.00m) (+0.40M LIBRES) - PARQUES METROPOLINTANOS Y ZONALES -  JUEGOS INFANTILES _x000D_
 _x000D_
Fuente: gotham rounded_x000D_
Estructura en tubo galvanizado diametro 2" tratada con pintura electrostatica TGIC o laca horneable color (verde oscuro ref. RAL 6005)._x000D_
Parales horizontales en tubo galvanizado diametro 2" soldado._x000D_
Marco en tubular Coll Rolled de 3/4 x 3/4"._x000D_
Refuerzo vertical en tubular Coll Rolled de 3/4 x 3/4" soldado al tubo y al marco._x000D_
Tapa en lámina cal. 18 Coll Rolled soldada._x000D_
Para elementos de instalación a muro, suprimir la base en concreto y fabricar los postes laterales a la altura del marco en tubular de lamina de 1".</t>
  </si>
  <si>
    <t>VER CTO-CONSULTORIA CENTRO DEPORTIVO, RECREATIVO Y CULTURAL - CDRC Especificaciones Técnicas Tomo 1 y 2._x000D_
CONTROL CENTRALIZADO CON PANTALLA TACTIL PARA SISTEMA DE REFIGRERANTE VARIABLE</t>
  </si>
  <si>
    <t>VER CTO-CONSULTORIA CENTRO DEPORTIVO, RECREATIVO Y CULTURAL - CDRC Especificaciones Técnicas Tomo 1 y 2._x000D_
SENSOR DE TEMPERATURA DE ZONA PARA EQUIPOS DE REFRIGERANTE VARIABLE</t>
  </si>
  <si>
    <t>VER CTO-CONSULTORIA CENTRO DEPORTIVO, RECREATIVO Y CULTURAL - CDRC Especificaciones Técnicas Tomo 1 y 2._x000D_
TARJETA DE CONTROL DE CONTACTO SECO  PARA EQUIPO DE REFRIGERANTE VARIABLE CONTROL DE VENTILADOR</t>
  </si>
  <si>
    <t>VER CTO-CONSULTORIA CENTRO DEPORTIVO, RECREATIVO Y CULTURAL - CDRC Especificaciones Técnicas Tomo 1 y 2._x000D_
_x000D_
TABLERO DE FUERZA Y CONTROL, INCLUYE BARRAJES Y PROTECCIONES.</t>
  </si>
  <si>
    <t>VER CTO-CONSULTORIA CENTRO DEPORTIVO, RECREATIVO Y CULTURAL - CDRC Especificaciones Técnicas Tomo 1 y 2._x000D_
_x000D_
TABLERO DE FUERZA Y CONTROL, INCLUYE BARRAJES Y PROTECCIONES</t>
  </si>
  <si>
    <t>VER CTO-CONSULTORIA CENTRO DEPORTIVO, RECREATIVO Y CULTURAL - CDRC Especificaciones Técnicas Tomo 1 y 2._x000D_
TABLERO DE FUERZA Y CONTROL TEFC -AA-03, INCLUYE BARRAJES, PROTECCIONES PROGRAMADOR DE HORARIO E INSTALACION DE VARIADORES DE FRECUENCIA</t>
  </si>
  <si>
    <t>Suministro e instalación Filtro en fibra de vidrio, bobinado para un flujo de servicio de 600gpm @ 15gpm/ft2  y 100 PSI de presion maxima operativa. (IMPORTADO)</t>
  </si>
  <si>
    <t>.s. e i. ventana v-013 (0.45x3.20). perfileria oculta en aluminio duracron s600 black o equivalente + vidrio laminado 5+5 con pelicula pvb 0.03 mm. incolora según detalle. incluye accesorios segun cuadro de puertas y ventanas. cuerpos fijos   (suminist+Instalac)	_x000D_
CENTRO DEPORTIVO, RECREATIVO Y CULTURAL -  CDRC_x000D_
REMITASE A CONTRATO DE CONSULTORÍA RESPECTIVO._x000D_
Especificaciones Técnicas Tomo 1 y 2</t>
  </si>
  <si>
    <t>.s. e i. ventana v-014 (12.60x3.20). perfileria oculta en aluminio duracron s600 black o equivalente + vidrio laminado 5+5 con pelicula pvb 0.03 mm. incolora según detalle. incluye accesorios segun cuadro de puertas y ventanas. cuerpos fijos   (suminist+Instalac)	_x000D_
CENTRO DEPORTIVO, RECREATIVO Y CULTURAL -  CDRC_x000D_
REMITASE A CONTRATO DE CONSULTORÍA RESPECTIVO._x000D_
Especificaciones Técnicas Tomo 1 y 2</t>
  </si>
  <si>
    <t>s. e i. ventana v-015 (6.80x3.20). perfileria oculta en aluminio duracron s600 black o equivalente + vidrio laminado 5+5 con pelicula pvb 0.03 mm. incolora según detalle. incluye accesorios segun cuadro de puertas y ventanas. cuerpos fijos  (suminist+Instalac)	_x000D_
CENTRO DEPORTIVO, RECREATIVO Y CULTURAL -  CDRC_x000D_
REMITASE A CONTRATO DE CONSULTORÍA RESPECTIVO._x000D_
Especificaciones Técnicas Tomo 1 y 2</t>
  </si>
  <si>
    <t>s. e i. ventana v-016 (7.46x3.20). perfileria oculta en aluminio duracron s600 black o equivalente + vidrio laminado 5+5 con pelicula pvb 0.03 mm. incolora según detalle. incluye accesorios segun cuadro de puertas y ventanas. cuerpos fijos  (suminist+Instalac)	_x000D_
CENTRO DEPORTIVO, RECREATIVO Y CULTURAL -  CDRC_x000D_
REMITASE A CONTRATO DE CONSULTORÍA RESPECTIVO._x000D_
Especificaciones Técnicas Tomo 1 y 2</t>
  </si>
  <si>
    <t>s. e i. ventana v-017 (6.35x3.20). perfileria oculta en aluminio duracron s600 black o equivalente + vidrio laminado 5+5 con pelicula pvb 0.03 mm. incolora según detalle. incluye accesorios segun cuadro de puertas y ventanas. cuerpos fijos y basculantes   (suminist+Instalac)	_x000D_
CENTRO DEPORTIVO, RECREATIVO Y CULTURAL -  CDRC_x000D_
REMITASE A CONTRATO DE CONSULTORÍA RESPECTIVO._x000D_
Especificaciones Técnicas Tomo 1 y 2</t>
  </si>
  <si>
    <t>s. e i. ventana v-018 (5.50x3.20). perfileria oculta en aluminio duracron s600 black o equivalente + vidrio laminado 5+5 con pelicula pvb 0.03 mm. incolora según detalle. incluye accesorios segun cuadro de puertas y ventanas. cuerpos fijos y batientes   (suminist+Instalac)	_x000D_
CENTRO DEPORTIVO, RECREATIVO Y CULTURAL -  CDRC_x000D_
REMITASE A CONTRATO DE CONSULTORÍA RESPECTIVO._x000D_
Especificaciones Técnicas Tomo 1 y 2</t>
  </si>
  <si>
    <t>Descripcion: Baldosa Habana Firenze de 30cm con grano firenze #1 - 2._x000D_
Tipo de Grano: Caliza nodular firenze._x000D_
Tamaño máximo de grano: 9.5mm._x000D_
Uso: Normal e Intenso.Longitud de Aristas: 300mm._x000D_
Espesor total: 21mm._x000D_
Peso por m2: 46Kg._x000D_
Abrasión: 33.6mm._x000D_
Abrasión total: 8.2%._x000D_
Flexión revés: 5.2MPa._x000D_
Angularidad: 90°._x000D_
Espesor capa de color: 7mm._x000D_
Peso por Unidad: 4.2Kg._x000D_
Absorción color: 6.4%._x000D_
Flexión color: 6MPa._x000D_
Impacto: 375mm._x000D_
Nota: Todos los ensayos son efectuados de acuerdo con lo estipulado en la Norma Técnica Colombiana (NTC 2849).</t>
  </si>
  <si>
    <t>s. e i. ventana v-019 (3.40x3.20). perfileria oculta en aluminio duracron s600 black o equivalente + vidrio laminado 5+5 con pelicula pvb 0.03 mm. incolora según detalle. incluye accesorios segun cuadro de puertas y ventanas. cuerpos fijos y batientes   (suminist+Instalac)	_x000D_
CENTRO DEPORTIVO, RECREATIVO Y CULTURAL -  CDRC_x000D_
REMITASE A CONTRATO DE CONSULTORÍA RESPECTIVO._x000D_
Especificaciones Técnicas Tomo 1 y 2</t>
  </si>
  <si>
    <t>s. e i. ventana v-020 (8.48x3.20). perfileria oculta en aluminio duracron s600 black o equivalente + vidrio laminado 5+5 con pelicula pvb 0.03 mm. incolora según detalle. incluye accesorios segun cuadro de puertas y ventanas. cuerpos fijos y batientes   (suminist+Instalac)	_x000D_
CENTRO DEPORTIVO, RECREATIVO Y CULTURAL -  CDRC_x000D_
REMITASE A CONTRATO DE CONSULTORÍA RESPECTIVO._x000D_
Especificaciones Técnicas Tomo 1 y 2</t>
  </si>
  <si>
    <t>s. e i. ventana v-021 (4.78x3.20). perfileria oculta en aluminio duracron s600 black o equivalente + vidrio laminado 5+5 con pelicula pvb 0.03 mm. incolora según detalle. incluye accesorios segun cuadro de puertas y ventanas. cuerpos fijos y batientes (suminist+Instalac)	_x000D_
CENTRO DEPORTIVO, RECREATIVO Y CULTURAL -  CDRC_x000D_
REMITASE A CONTRATO DE CONSULTORÍA RESPECTIVO._x000D_
Especificaciones Técnicas Tomo 1 y 2</t>
  </si>
  <si>
    <t>s. e i. ventana v-022 (1.64x3.20). perfileria oculta en aluminio duracron s600 black o equivalente + vidrio laminado 5+5 con pelicula pvb 0.03 mm. incolora según detalle. incluye accesorios segun cuadro de puertas y ventanas. cuerpos fijos (suminist+Instalac)	_x000D_
CENTRO DEPORTIVO, RECREATIVO Y CULTURAL -  CDRC_x000D_
REMITASE A CONTRATO DE CONSULTORÍA RESPECTIVO._x000D_
Especificaciones Técnicas Tomo 1 y 2</t>
  </si>
  <si>
    <t>s. e i. ventana v-023 (6.80x3.20). perfileria oculta en aluminio duracron s600 black o equivalente + vidrio laminado 5+5 con pelicula pvb 0.03 mm. opaca según detalle. incluye accesorios segun cuadro de puertas y ventanas. cuerpos fijos  (suminist+Instalac)	_x000D_
CENTRO DEPORTIVO, RECREATIVO Y CULTURAL -  CDRC_x000D_
REMITASE A CONTRATO DE CONSULTORÍA RESPECTIVO._x000D_
Especificaciones Técnicas Tomo 1 y 2</t>
  </si>
  <si>
    <t>s. e i. ventana v-024 (19.56x3.20). perfileria oculta en aluminio duracron s600 black o equivalente + vidrio laminado 5+5 con pelicula pvb 0.03 mm. incolora según detalle. incluye accesorios segun cuadro de puertas y ventanas. cuerpos fijos (suminist+Instalac)	_x000D_
CENTRO DEPORTIVO, RECREATIVO Y CULTURAL -  CDRC_x000D_
REMITASE A CONTRATO DE CONSULTORÍA RESPECTIVO._x000D_
Especificaciones Técnicas Tomo 1 y 2</t>
  </si>
  <si>
    <t>s. e i. ventana v-025 (4.15x3.20). perfileria oculta en aluminio duracron s600 black o equivalente + vidrio laminado 5+5 con pelicula pvb 0.03 mm. opaca según detalle. incluye accesorios segun cuadro de puertas y ventanas. cuerpos fijos (suminist+Instalac)	_x000D_
CENTRO DEPORTIVO, RECREATIVO Y CULTURAL -  CDRC_x000D_
REMITASE A CONTRATO DE CONSULTORÍA RESPECTIVO._x000D_
Especificaciones Técnicas Tomo 1 y 2</t>
  </si>
  <si>
    <t>s. e i. ventana v-026 (9.68x3.20). perfileria oculta en aluminio duracron s600 black o equivalente + vidrio laminado 5+5 con pelicula pvb 0.03 mm. opaca según detalle. incluye accesorios segun cuadro de puertas y ventanas. cuerpos fijos  (suminist+Instalac)	_x000D_
CENTRO DEPORTIVO, RECREATIVO Y CULTURAL -  CDRC_x000D_
REMITASE A CONTRATO DE CONSULTORÍA RESPECTIVO._x000D_
Especificaciones Técnicas Tomo 1 y 2</t>
  </si>
  <si>
    <t>s. e i. ventana v-027 (8.53x3.20). perfileria oculta en aluminio duracron s600 black o equivalente + vidrio laminado 5+5 con pelicula pvb 0.03 mm. opaca según detalle. incluye accesorios segun cuadro de puertas y ventanas. cuerpos fijos  (suminist+Instalac)	_x000D_
CENTRO DEPORTIVO, RECREATIVO Y CULTURAL -  CDRC_x000D_
REMITASE A CONTRATO DE CONSULTORÍA RESPECTIVO._x000D_
Especificaciones Técnicas Tomo 1 y 2</t>
  </si>
  <si>
    <t>s. e i. ventana v-028 (7.47x4.43). perfileria oculta en aluminio duracron s600 black o equivalente + vidrio laminado 5+5 con pelicula pvb 0.03 mm. incolora y/o opaca según detalle. incluye accesorios segun cuadro de puertas y ventanas. cuerpos fijos y batientes (suminist+Instalac)	_x000D_
CENTRO DEPORTIVO, RECREATIVO Y CULTURAL -  CDRC_x000D_
REMITASE A CONTRATO DE CONSULTORÍA RESPECTIVO._x000D_
Especificaciones Técnicas Tomo 1 y 2</t>
  </si>
  <si>
    <t>s. e i. ventana v-029 (7.19x4.43). perfileria oculta en aluminio duracron s600 black o equivalente + vidrio laminado 5+5 con pelicula pvb 0.03 mm. incolora y/o opaca según detalle. incluye accesorios segun cuadro de puertas y ventanas. cuerpos fijos y batientes (suminist+Instalac)	_x000D_
CENTRO DEPORTIVO, RECREATIVO Y CULTURAL -  CDRC_x000D_
REMITASE A CONTRATO DE CONSULTORÍA RESPECTIVO._x000D_
Especificaciones Técnicas Tomo 1 y 2</t>
  </si>
  <si>
    <t>Mesa con tapa PLANA CON SALPICADERO Y ENTREPAÑO_x000D_
diseñada para trabajo pesado en los procesos de_x000D_
alistamiento de insumos y materias primas en todo tipo de_x000D_
establecimientos alimentarios, porque cumple con las_x000D_
normas, sanitarias y de calidad, actas para el manejo de_x000D_
productos con destino a el consumo humano_x000D_
Marca : MGC_x000D_
Origen : NACIONAL_x000D_
Características de manufactura: Fabricada totalmente en_x000D_
AISI, 304/2B_x000D_
Tapa con salpicadero de 10 cm de alto interno en las partes_x000D_
de contacto con la pared calibre 16; empalme entre la_x000D_
superficie plana y el salpicadero tipo media caña para una_x000D_
mejor asepsia, laterales cuadrados con vértices externos a_x000D_
90ª frente redondeado tipo media caña de 1 ¼" de_x000D_
diámetro, tapa reforzada longitudinalmente con perfiles en_x000D_
forma de "?" (omega) también en AISI asegurados a la_x000D_
misma con tornillo M6 auto soldable, acabados satinados,_x000D_
Esquineras en tubo redondo de 1 ¼" de diámetro SCH10_x000D_
también en AISI, fijación por procesos de soldadura TIG,_x000D_
(Tunstein Inert Gas) a la tapa. Entrepaño en lámina calibre_x000D_
18 Ref. 304 2/B. Reforzado también en forma_x000D_
longitudinalmente similar a la tapa. El entrepaño va_x000D_
asegurado con esquineras en forma triangular y tornillería_x000D_
de 5/16” también en acero para hacer de esta una pieza_x000D_
fija sin que se deslice (se descuelgue) el entrepaño._x000D_
Patas en tubo redondo de 1½" en AISI, sujetas a las_x000D_
esquineras superiores con tornillo prisionero para hacer de_x000D_
la mesa una pieza desarmable, estas estarán provistas de_x000D_
Ajustes de nivel en aluminio fundido actas para la_x000D_
protección de los pisos._x000D_
Largo: 1.68, Ancho: 0.69, Alto: 0.86.</t>
  </si>
  <si>
    <t>Mesa con tapa PLANA CON SALPICADERO Y ENTREPAÑO_x000D_
diseñada para trabajo pesado en los procesos de_x000D_
alistamiento de insumos y materias primas en todo tipo de_x000D_
establecimientos alimentarios, porque cumple con las_x000D_
normas, sanitarias y de calidad, actas para el manejo de_x000D_
productos con destino a el consumo humano_x000D_
_x000D_
Características de manufactura: Fabricada totalmente en_x000D_
AISI, 304/2B_x000D_
Tapa con salpicadero de 10 cm de alto interno en las partes_x000D_
de contacto con la pared calibre 16; empalme entre la_x000D_
superficie plana y el salpicadero tipo media caña para una_x000D_
mejor asepsia, laterales cuadrados con vértices externos a_x000D_
90ª frente redondeado tipo media caña de 1 ¼" de_x000D_
diámetro, tapa reforzada longitudinalmente con perfiles en_x000D_
forma de "?" (omega) también en AISI asegurados a la_x000D_
misma con tornillo M6 auto soldable, acabados satinados,_x000D_
Esquineras en tubo redondo de 1 ¼" de diámetro SCH10_x000D_
también en AISI, fijación por procesos de soldadura TIG,_x000D_
(Tunstein Inert Gas) a la tapa. Entrepaño en lámina calibre_x000D_
18 Ref. 304 2/B. Reforzado también en forma_x000D_
longitudinalmente similar a la tapa. El entrepaño va_x000D_
asegurado con esquineras en forma triangular y tornillería_x000D_
de 5/16” también en acero para hacer de esta una pieza_x000D_
fija sin que se deslice (se descuelgue) el entrepaño._x000D_
Patas en tubo redondo de 1½" en AISI, sujetas a las_x000D_
esquineras superiores con tornillo prisionero para hacer de_x000D_
la mesa una pieza desarmable, estas estarán provistas de_x000D_
Ajustes de nivel en aluminio fundido actas para la_x000D_
protección de los pisos._x000D_
Largo: 1.68, Ancho: 0.69, Alto: 0.86.</t>
  </si>
  <si>
    <t>s. e i. ventana v-030 / 072 (2.00x1.20). ventana acustica en aluminio + vidrio st-100  5+5 mm. incoloro según detalle. incluye accesorios segun cuadro de puertas y ventanas. cuerpos fijos 	_x000D_
 (suminist+Instalac)	_x000D_
CENTRO DEPORTIVO, RECREATIVO Y CULTURAL -  CDRC_x000D_
REMITASE A CONTRATO DE CONSULTORÍA RESPECTIVO._x000D_
Especificaciones Técnicas Tomo 1 y 2</t>
  </si>
  <si>
    <t>s. e i. ventana v-031 (4.01x4.95). perfileria oculta en aluminio duracron s600 black o equivalente + vidrio laminado 5+5 con pelicula pvb 0.03 mm. incolora y/o opaca según detalle. incluye accesorios segun cuadro de puertas y ventanas. cuerpos fijos . (suminist+Instalac)	_x000D_
CENTRO DEPORTIVO, RECREATIVO Y CULTURAL -  CDRC_x000D_
REMITASE A CONTRATO DE CONSULTORÍA RESPECTIVO._x000D_
Especificaciones Técnicas Tomo 1 y 2</t>
  </si>
  <si>
    <t>s. e i. ventana v-033 (4.72x5.55). perfileria oculta en aluminio duracron s600 black o equivalente + vidrio laminado 5+5 con pelicula pvb 0.03 mm. incolora y/o opaca según detalle. incluye accesorios segun cuadro de puertas y ventanas. cuerpos fijos . . (suminist+Instalac)	_x000D_
CENTRO DEPORTIVO, RECREATIVO Y CULTURAL -  CDRC_x000D_
REMITASE A CONTRATO DE CONSULTORÍA RESPECTIVO._x000D_
Especificaciones Técnicas Tomo 1 y 2</t>
  </si>
  <si>
    <t>s. e i. ventana v-032 (8.11x4.95). perfileria oculta en aluminio duracron s600 black o equivalente + vidrio laminado 5+5 con pelicula pvb 0.03 mm. incolora y/o opaca según detalle. incluye accesorios segun cuadro de puertas y ventanas. cuerpos fijos .. (suminist+Instalac)	_x000D_
CENTRO DEPORTIVO, RECREATIVO Y CULTURAL -  CDRC_x000D_
REMITASE A CONTRATO DE CONSULTORÍA RESPECTIVO._x000D_
Especificaciones Técnicas Tomo 1 y 2</t>
  </si>
  <si>
    <t>.s. e i. ventana v-034 (6.02x5.55). perfileria oculta en aluminio duracron s600 black o equivalente + vidrio laminado 5+5 con pelicula pvb 0.03 mm. incolora y/o opaca según detalle. incluye accesorios segun cuadro de puertas y ventanas. cuerpos fijos .  (suminist+Instalac)	_x000D_
CENTRO DEPORTIVO, RECREATIVO Y CULTURAL -  CDRC_x000D_
REMITASE A CONTRATO DE CONSULTORÍA RESPECTIVO._x000D_
Especificaciones Técnicas Tomo 1 y 2</t>
  </si>
  <si>
    <t>s. e i. ventana v-035 (5.25x5.55). perfileria oculta en aluminio duracron s600 black o equivalente + vidrio laminado 5+5 con pelicula pvb 0.03 mm. incolora y/o opaca según detalle. incluye accesorios segun cuadro de puertas y ventanas. cuerpos fijos.  (suminist+Instalac)	_x000D_
CENTRO DEPORTIVO, RECREATIVO Y CULTURAL -  CDRC_x000D_
REMITASE A CONTRATO DE CONSULTORÍA RESPECTIVO._x000D_
Especificaciones Técnicas Tomo 1 y 2</t>
  </si>
  <si>
    <t>s. e i. ventana v-037 (1.77x3.20). perfileria oculta en aluminio duracron s600 black o equivalente + vidrio laminado 5+5 con pelicula pvb 0.03 mm. incolora según detalle. incluye accesorios segun cuadro de puertas y ventanas. cuerpos fijos.(suminist+Instalac)	_x000D_
CENTRO DEPORTIVO, RECREATIVO Y CULTURAL -  CDRC_x000D_
REMITASE A CONTRATO DE CONSULTORÍA RESPECTIVO._x000D_
Especificaciones Técnicas Tomo 1 y 2</t>
  </si>
  <si>
    <t>s. e i. ventana v-039 (1.75x3.20). perfileria oculta en aluminio duracron s600 black o equivalente + vidrio laminado 5+5 con pelicula pvb 0.03 mm. incolora según detalle. incluye accesorios segun cuadro de puertas y ventanas. cuerpos fijos con area para rci (suminist+Instalac)	_x000D_
CENTRO DEPORTIVO, RECREATIVO Y CULTURAL -  CDRC_x000D_
REMITASE A CONTRATO DE CONSULTORÍA RESPECTIVO._x000D_
Especificaciones Técnicas Tomo 1 y 2</t>
  </si>
  <si>
    <t>s. e i. ventana v-043 (60.45x2.57). perfileria oculta en aluminio duracron s600 black o equivalente + vidrio laminado 5+5 con pelicula pvb 0.03 mm. incolora según detalle. incluye accesorios segun cuadro de puertas y ventanas. cuerpos fijos 	_x000D_
(suminist+Instalac) CENTRO DEPORTIVO, RECREATIVO Y CULTURAL -  CDRC_x000D_
REMITASE A CONTRATO DE CONSULTORÍA RESPECTIVO._x000D_
Especificaciones Técnicas Tomo 1 y 2</t>
  </si>
  <si>
    <t>s. e i. ventana v-070 (38.90xvariable). perfileria tipo zocalo superior e inferior en aluminio duracron s600 black o equivalente + vidrio laminado 5+5 con pelicula pvb 0.03 mm. incolora según detalle. incluye accesorios segun cuadro de puertas y ventanas. cuerpos fijos 	_x000D_
(suminist+Instalac) CENTRO DEPORTIVO, RECREATIVO Y CULTURAL -  CDRC_x000D_
REMITASE A CONTRATO DE CONSULTORÍA RESPECTIVO._x000D_
Especificaciones Técnicas Tomo 1 y 2</t>
  </si>
  <si>
    <t>s. e i. ventana v-071 (0.52x3.20). perfileria oculta en aluminio duracron s600 black o equivalente + vidrio laminado 5+5 con pelicula pvb 0.03 mm. incolora según detalle. incluye accesorios segun cuadro de puertas y ventanas. cuerpos fijos. 	_x000D_
(suminist+Instalac) CENTRO DEPORTIVO, RECREATIVO Y CULTURAL -  CDRC_x000D_
REMITASE A CONTRATO DE CONSULTORÍA RESPECTIVO._x000D_
Especificaciones Técnicas Tomo 1 y 2</t>
  </si>
  <si>
    <t>s. e i. puerta ventana pv-001 (3.50x3.20). perfileria oculta en aluminio duracron s600 black o equivalente + vidrio laminado 5+5 con pelicula pvb 0.03 mm. incolora según detalle. incluye accesorios segun cuadro de puertas y ventanas. cuerpos fijos y batientes 	_x000D_
(suminist+Instalac) CENTRO DEPORTIVO, RECREATIVO Y CULTURAL -  CDRC_x000D_
REMITASE A CONTRATO DE CONSULTORÍA RESPECTIVO._x000D_
Especificaciones Técnicas Tomo 1 y 2</t>
  </si>
  <si>
    <t>s. e i. puerta ventana pv-002 (1.40x2.40). perfileria oculta en aluminio duracron s600 black o equivalente + vidrio laminado 5+5 con pelicula pvb 0.03 mm. incolora según detalle. incluye accesorios segun cuadro de puertas y ventanas. cuerpos batientes 	_x000D_
(suminist+Instalac) CENTRO DEPORTIVO, RECREATIVO Y CULTURAL -  CDRC_x000D_
REMITASE A CONTRATO DE CONSULTORÍA RESPECTIVO._x000D_
Especificaciones Técnicas Tomo 1 y 2</t>
  </si>
  <si>
    <t>s. e i. puerta ventana pv-003 (7.55x4.95). perfileria oculta en aluminio duracron s600 black o equivalente + vidrio laminado 5+5 con pelicula pvb 0.03 mm. incolora y/o opaca según detalle. incluye accesorios segun cuadro de puertas y ventanas. cuerpos fijos y batientes .(suminist+Instalac) CENTRO DEPORTIVO, RECREATIVO Y CULTURAL -  CDRC_x000D_
REMITASE A CONTRATO DE CONSULTORÍA RESPECTIVO._x000D_
Especificaciones Técnicas Tomo 1 y 2</t>
  </si>
  <si>
    <t>s. e i. puerta ventana pv-004 (1.40x2.40). perfileria oculta en aluminio duracron s600 black o equivalente + vidrio laminado 5+5 con pelicula pvb 0.03 mm. incolora según detalle. incluye accesorios segun cuadro de puertas y ventanas. cuerpos batientes 	_x000D_
(suminist+Instalac) CENTRO DEPORTIVO, RECREATIVO Y CULTURAL -  CDRC_x000D_
REMITASE A CONTRATO DE CONSULTORÍA RESPECTIVO._x000D_
Especificaciones Técnicas Tomo 1 y 2</t>
  </si>
  <si>
    <t>Puerta ventana pv-005 (4.44x2.40). perfileria oculta en aluminio duracron s600 black o equivalente + vidrio laminado 5+5 con pelicula pvb 0.03 mm. incolora según detalle. incluye accesorios segun cuadro de puertas y ventanas. cuerpos batientes (suminist+Instalac) CENTRO DEPORTIVO, RECREATIVO Y CULTURAL -  CDRC REMITASE A CONTRATO DE CONSULTORÍA RESPECTIVO. Especificaciones Técnicas Tomo 1 y 2</t>
  </si>
  <si>
    <t>Puerta ventana pv-006 (1.68x3.20). perfileria oculta en aluminio duracron s600 black o equivalente + vidrio laminado 5+5 con pelicula pvb 0.03 mm. incolora según detalle. incluye accesorios segun cuadro de puertas y ventanas. cuerpos fijos y batientes (suminist+Instalac) CENTRO DEPORTIVO, RECREATIVO Y CULTURAL -  CDRC REMITASE A CONTRATO DE CONSULTORÍA RESPECTIVO. Especificaciones Técnicas Tomo 1 y 2</t>
  </si>
  <si>
    <t>s. e i. puerta ventana pv-007 (9.45x3.20). perfileria oculta en aluminio duracron s600 black o equivalente + vidrio laminado 5+5 con pelicula pvb 0.03 mm. incolora según detalle. incluye accesorios segun cuadro de puertas y ventanas. cuerpos fijos y batientes 	_x000D_
(suminist+Instalac) CENTRO DEPORTIVO, RECREATIVO Y CULTURAL -  CDRC_x000D_
REMITASE A CONTRATO DE CONSULTORÍA RESPECTIVO._x000D_
Especificaciones Técnicas Tomo 1 y 2</t>
  </si>
  <si>
    <t>s. e i. puerta ventana pv-008 (6.31x4.95). perfileria oculta en aluminio duracron s600 black o equivalente + vidrio laminado 5+5 con pelicula pvb 0.03 mm. incolora según detalle. incluye accesorios segun cuadro de puertas y ventanas. cuerpos fijos y batientes 	_x000D_
(suminist+Instalac) CENTRO DEPORTIVO, RECREATIVO Y CULTURAL -  CDRC_x000D_
REMITASE A CONTRATO DE CONSULTORÍA RESPECTIVO._x000D_
Especificaciones Técnicas Tomo 1 y 2</t>
  </si>
  <si>
    <t>s. e i. puerta ventana pv-009 (37.00x4.85). perfileria oculta en aluminio duracron s600 black o equivalente + vidrio laminado 5+5 con pelicula pvb 0.03 mm. incolora y/o opaca según detalle. incluye accesorios segun cuadro de puertas y ventanas. cuerpos fijos y batientes.(suminist+Instalac) CENTRO DEPORTIVO, RECREATIVO Y CULTURAL -  CDRC_x000D_
REMITASE A CONTRATO DE CONSULTORÍA RESPECTIVO._x000D_
Especificaciones Técnicas Tomo 1 y 2</t>
  </si>
  <si>
    <t>s. e i. puerta ventana pv-011 (24.00x4.85). perfileria oculta en aluminio duracron s600 black o equivalente + vidrio laminado 5+5 con pelicula pvb 0.03 mm. incolora y/o opaca según detalle. incluye accesorios segun cuadro de puertas y ventanas. cuerpos fijos y batientes ..(suminist+Instalac) CENTRO DEPORTIVO, RECREATIVO Y CULTURAL -  CDRC_x000D_
REMITASE A CONTRATO DE CONSULTORÍA RESPECTIVO._x000D_
Especificaciones Técnicas Tomo 1 y 2</t>
  </si>
  <si>
    <t>s. e i. puerta ventana pv-012 (5.78x3.20). perfileria oculta en aluminio duracron s600 black o equivalente + vidrio laminado 5+5 con pelicula pvb 0.03 mm. incolora según detalle. incluye accesorios segun cuadro de puertas y ventanas. cuerpos fijos y batientes 	_x000D_
(suminist+Instalac) CENTRO DEPORTIVO, RECREATIVO Y CULTURAL -  CDRC_x000D_
REMITASE A CONTRATO DE CONSULTORÍA RESPECTIVO._x000D_
Especificaciones Técnicas Tomo 1 y 2</t>
  </si>
  <si>
    <t>tablilla de pino para cara de contacto - venta - 4 usos_x000D_
 CENTRO DEPORTIVO, RECREATIVO Y CULTURAL -  CDRC_x000D_
REMITASE A CONTRATO DE CONSULTORÍA RESPECTIVO._x000D_
Especificaciones Técnicas Tomo 1 y 2</t>
  </si>
  <si>
    <t>Juego columpio hexagonal 3-14 años Cap:6 niños_x000D_
_x000D_
_x000D_
CARACTERISTICAS_x000D_
_x000D_
Capacidad: 6 niños_x000D_
Edad sugerida: 3 A 14 AÑOS_x000D_
Altura Crítica de Caída: 1.28 MTS_x000D_
Área de Seguridad: 135.81 m²_x000D_
Medidas por modulo (Largo, Ancho, Alto): 5.90  x 5.90 x 2.46  MTS_x000D_
Funciones lúdicas: Mediante este movimiento se estimula el sistema nervioso, principalmente en relación al sistema psicomotriz y la vista. A la vez que es tranquilizante y además desarrolla las facultades de equilibrio y coordinación._x000D_
_x000D_
_x000D_
MATERIALES_x000D_
POSTES, Metal: Utilización de diferentes compuestos metálicos muy resistentes a la corrosión, al desgaste y al vandalismo como son el Acero Inoxidable, Aluminio Anodizado, Hierro con Zincado Electrolítico y lacado en polvo y Acero Galvanizado en caliente._x000D_
_x000D_
Piezas de plástico: HDPE inyectado, PP inyectado, PEAD y PEBD inyectado._x000D_
_x000D_
Piezas metálicas: Acero galvanizado en caliente._x000D_
_x000D_
Tornillería: Acero calidad 8.8 DIN267, AISI-304 ó AISI-316._x000D_
_x000D_
Cadenas: Eslabones de 6mm de acero inoxidable AISI 316._x000D_
_x000D_
_x000D_
GARANTIAS_x000D_
10 años de garantía en caso de fallos debidos a defectos de material o producción en las piezas galvanizadas u otras piezas de metal y acero no pintado, postes de madera, paneles de HDPE y PP. Los paneles disponen de máxima estabilidad para la radiación solar, aunque es posible que con el tiempo se produzca algún episodio de pérdida de color._x000D_
5 años de garantía en aquellos fallos debidos a defectos del material o producción de muelles, piezas de material pintado, piezas de plástico moldeado, chapa de inox, cuerdas y construcciones de redes de escalada._x000D_
2 años de garantía frente a fallos de mal funcionamiento debidos a defectos de producción en piezas de plástico móviles._x000D_
_x000D_
PLAN DE MANTENIMIENTO_x000D_
Trimestralmente: Comprobar de forma visual el estado general del juego, asegurando que no haya roturas o desperfectos peligrosos para los usuarios comprobar que el suelo de la torre no presente roturas o desperfectos. Comprobar que no haya deformaciones en el polietileno. Comprobar que los paneles de polietileno no presenten rozaduras o rayadas peligrosas. Asegurar que las barras de seguridad están en su sitio. Verificar que la red está tensada y sin desfilamentos. Asegurar que la estabilidad estructural del juego sea la misma del primer día. Verificar el estado de toda la tornillería y sus protecciones. Verificar los tapones de los postes._x000D_
Anualmente: verificar la ausencia de corrosión en las partes metálicas. Verificar las soldaduras de todas las barras de seguridad o descenso. Comprobar todas las cimentaciones._x000D_
- Si el equipo está sujeto a un uso severo, se debe incrementar el plan de mantenimiento básico descrito._x000D_
- No usar el producto antes de finalizar la instalación._x000D_
- No usar el producto antes de finalizar el mantenimiento._x000D_
-Consultar instrucciones de mantenimiento._x000D_
_x000D_
OBSERVACIONES_x000D_
Incluyendo suministro, transporte armado e instalación de los juegos en el lugar indicado y mantenimiento básico por cinco años, en las condiciones requeridas por el fabricante para hacer efectivas las garantías (No cubre vandalismo, ni obra civil)._x000D_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Las unidades deben contar con una placa que permita identificar el producto, con mínimo los siguientes datos: Nombre del fabricante, referencia o código serial, identificación de la norma que lo certifica, rango etario de uso (edad).</t>
  </si>
  <si>
    <t>VALLA NORMAS GENERALES  (0.90x1.40m) (+0.80M LIBRES) - SEÑALIZACIÓN CANCHAS DE FUTBOL SINTÉTICAS _x000D_
 _x000D_
Fuente: gotham rounded_x000D_
Estructura en tubo galvanizado diametro 2" tratada con pintura electrostatica TGIC o laca horneable color (verde oscuro ref. RAL 6005)._x000D_
Parales horizontales en tubo galvanizado diametro 2" soldado._x000D_
Marco en tubular Coll Rolled de 3/4 x 3/4"._x000D_
Refuerzo vertical en tubular Coll Rolled de 3/4 x 3/4" soldado al tubo y al marco._x000D_
Tapa en lámina cal. 18 Coll Rolled soldada._x000D_
Para elementos de instalación a muro, suprimir la base en concreto y fabricar los postes laterales a la altura del marco en tubular de lamina de 1".</t>
  </si>
  <si>
    <t>s. e i. puerta tipo a (17.60x4.85). riel superior y guia inferior + alas en bastidor de perfil 4"x2" + malla metal screen hd40 de hunter douglas o equivalente. incluye pintura anticorrosiva + acabado en pintura electrostatica, haladeras y cerraduras. cuerpos corredizos (SUMINISTRO+INSTALACIÓN)_x000D_
_x000D_
CENTRO DEPORTIVO, RECREATIVO Y CULTURAL -  CDRC_x000D_
REMITASE A CONTRATO DE CONSULTORÍA RESPECTIVO._x000D_
Especificaciones Técnicas Tomo 1 y 2</t>
  </si>
  <si>
    <t>suministro puerta tipo b.1 - b.2 (0.90x3.30). marco y montante en lamina cr cal 18 + ala entamborada en lamina cr cal 20 con relleno en poliuretano expandido. incluye pintura anticorrosiva + acabado en pintura electrostatica y accesorios segun cuadro de puertas y ventanas. cuerpos batientes (SUMINISTRO)_x000D_
_x000D_
CENTRO DEPORTIVO, RECREATIVO Y CULTURAL -  CDRC_x000D_
REMITASE A CONTRATO DE CONSULTORÍA RESPECTIVO._x000D_
Especificaciones Técnicas Tomo 1 y 2</t>
  </si>
  <si>
    <t>VER CTO-CONSULTORIA CENTRO DEPORTIVO, RECREATIVO Y CULTURAL - CDRC Especificaciones Técnicas Tomo 1 y 2._x000D_
TABLERO DE FUERZA Y CONTROL TEFC -AA-04, INCLUYE BARRAJES, PROTECCIONES PROGRAMADOR DE HORARIO E INSTALACION DE VARIADORES DE FRECUENCIA</t>
  </si>
  <si>
    <t>suministro puerta tipo c.1 - c.2 (0.90x3.30). marco y montante en lamina cr cal 18 + ala entamborada en lamina cr cal 20 con relleno en poliuretano expandido y persiana inferior. incluye pintura anticorrosiva + acabado en pintura electrostatica y accesorios segun cuadro de puertas y ventanas. cuerpos batientes (SUMINISTRO)_x000D_
_x000D_
CENTRO DEPORTIVO, RECREATIVO Y CULTURAL -  CDRC_x000D_
REMITASE A CONTRATO DE CONSULTORÍA RESPECTIVO._x000D_
Especificaciones Técnicas Tomo 1 y 2</t>
  </si>
  <si>
    <t>suministro puerta tipo d (0.90x3.30). marco y montante en lamina cr cal 18 + ala entamborada en lamina cr cal 20 con relleno en poliuretano expandido y persiana inferior. incluye pintura anticorrosiva + acabado en pintura electrostatica y accesorios segun cuadro de puertas y ventanas. cuerpos batientes apertura 180º (SUMINISTRO)_x000D_
_x000D_
CENTRO DEPORTIVO, RECREATIVO Y CULTURAL -  CDRC_x000D_
REMITASE A CONTRATO DE CONSULTORÍA RESPECTIVO._x000D_
Especificaciones Técnicas Tomo 1 y 2</t>
  </si>
  <si>
    <t>suministro puerta tipo e.1 - e.2 (0.90x3.00). marco y montante en lamina cr cal 18 + ala entamborada en lamina cr cal 20 con relleno en poliuretano expandido. incluye pintura anticorrosiva + acabado en pintura electrostatica y accesorios segun cuadro de puertas y ventanas. cuerpos batientes (SUMINISTRO)_x000D_
_x000D_
CENTRO DEPORTIVO, RECREATIVO Y CULTURAL -  CDRC_x000D_
REMITASE A CONTRATO DE CONSULTORÍA RESPECTIVO._x000D_
Especificaciones Técnicas Tomo 1 y 2</t>
  </si>
  <si>
    <t>suministro puerta tipo f.1 - f.2 (0.90x3.00). marco y montante en lamina cr cal 18 + ala entamborada en lamina cr cal 20 con relleno en poliuretano expandido y persiana inferior. incluye pintura anticorrosiva + acabado en pintura electrostatica y accesorios segun cuadro de puertas y ventanas. cuerpos batientes (SUMINISTRO)_x000D_
_x000D_
CENTRO DEPORTIVO, RECREATIVO Y CULTURAL -  CDRC_x000D_
REMITASE A CONTRATO DE CONSULTORÍA RESPECTIVO._x000D_
Especificaciones Técnicas Tomo 1 y 2</t>
  </si>
  <si>
    <t>suministro puerta tipo g (0.90x3.00). marco y montante en lamina cr cal 18 + ala entamborada en lamina cr cal 20 con relleno en poliuretano expandido. incluye pintura anticorrosiva + acabado en pintura electrostatica y accesorios segun cuadro de puertas y ventanas. cuerpos batientes (SUMINISTRO)_x000D_
_x000D_
CENTRO DEPORTIVO, RECREATIVO Y CULTURAL -  CDRC_x000D_
REMITASE A CONTRATO DE CONSULTORÍA RESPECTIVO._x000D_
Especificaciones Técnicas Tomo 1 y 2</t>
  </si>
  <si>
    <t>suministro puerta tipo h (1.10x3.30). marco y montante en lamina cr cal 18 + ala entamborada lamina cr cal 20 con relleno en poliuretano expandido. incluye pintura anticorrosiva + acabado en pintura electrostatica, haladera y cerradura. cuerpos batientes (SUMINISTRO)_x000D_
_x000D_
CENTRO DEPORTIVO, RECREATIVO Y CULTURAL -  CDRC_x000D_
REMITASE A CONTRATO DE CONSULTORÍA RESPECTIVO._x000D_
Especificaciones Técnicas Tomo 1 y 2</t>
  </si>
  <si>
    <t>suministro puerta tipo i (1.10x3.00). marco y montante en lamina cr cal 18 + ala entamborada lamina cr cal 20 con relleno en poliuretano expandido. incluye pintura anticorrosiva + acabado en pintura electrostatica y accesorios segun cuadro de puertas y ventanas. cuerpos batientes (SUMINISTRO)_x000D_
_x000D_
CENTRO DEPORTIVO, RECREATIVO Y CULTURAL -  CDRC_x000D_
REMITASE A CONTRATO DE CONSULTORÍA RESPECTIVO._x000D_
Especificaciones Técnicas Tomo 1 y 2</t>
  </si>
  <si>
    <t>suministro puerta tipo j.1 - j.2 (1.10x3.00). marco y montante en lamina cr cal 18 + ala entamborada lamina cr cal 20 con relleno en poliuretano expandido. incluye pintura anticorrosiva + acabado en pintura electrostatica y accesorios segun cuadro de puertas y ventanas. cuerpos batientes  (SUMINISTRO)_x000D_
_x000D_
CENTRO DEPORTIVO, RECREATIVO Y CULTURAL -  CDRC_x000D_
REMITASE A CONTRATO DE CONSULTORÍA RESPECTIVO._x000D_
Especificaciones Técnicas Tomo 1 y 2</t>
  </si>
  <si>
    <t>suministro puerta tipo k.1 - k.2 (0.90x2.10). marco en lamina cr cal 18 + ala entamborada en lamina cr cal 20 con relleno en poliuretano expandido y persiana inferior. incluye pintura anticorrosiva + acabado en pintura electrostatica y accesorios segun cuadro de puertas y ventanas. cuerpos batientes  (SUMINISTRO)_x000D_
_x000D_
CENTRO DEPORTIVO, RECREATIVO Y CULTURAL -  CDRC_x000D_
REMITASE A CONTRATO DE CONSULTORÍA RESPECTIVO._x000D_
Especificaciones Técnicas Tomo 1 y 2</t>
  </si>
  <si>
    <t>suministro puerta tipo L.1 - L.2 (0.90x2.10). marco en lamina cr cal 18 + ala entamborada en lamina cr cal 18 con relleno en poliuretano expandido. incluye riel superior, pintura anticorrosiva + acabado en pintura electrostatica y accesorios segun cuadro de puertas y ventanas. cuerpos corredizos s  (SUMINISTRO)_x000D_
_x000D_
CENTRO DEPORTIVO, RECREATIVO Y CULTURAL -  CDRC_x000D_
REMITASE A CONTRATO DE CONSULTORÍA RESPECTIVO._x000D_
Especificaciones Técnicas Tomo 1 y 2</t>
  </si>
  <si>
    <t>suministro puerta tipo m (0.90x2.14). marco en lamina cr cal 18 + ala entamborada en lamina cr cal 20 acustica stc-50. incluye pintura anticorrosiva + acabado en pintura electrostatica y accesorios segun cuadro de puertas y ventanas. cuerpos batientes (SUMINISTRO)_x000D_
_x000D_
CENTRO DEPORTIVO, RECREATIVO Y CULTURAL -  CDRC_x000D_
REMITASE A CONTRATO DE CONSULTORÍA RESPECTIVO._x000D_
Especificaciones Técnicas Tomo 1 y 2</t>
  </si>
  <si>
    <t>suministro puerta tipo n (2.08x3.15). marco en lamina cr cal 18 + alas entamboradas en lamina cr cal 20 con relleno en poliuretano expandido. incluye pintura anticorrosiva + acabado en pintura electrostatica y accesorios segun cuadro de puertas y ventanas. cuerpos batientes  (SUMINISTRO)_x000D_
_x000D_
CENTRO DEPORTIVO, RECREATIVO Y CULTURAL -  CDRC_x000D_
REMITASE A CONTRATO DE CONSULTORÍA RESPECTIVO._x000D_
Especificaciones Técnicas Tomo 1 y 2</t>
  </si>
  <si>
    <t>suministro puerta tipo ñ (2.00x2.50). marco en lamina cr cal 18 + alas celosia en lamina cr cal 18. incluye pintura anticorrosiva + acabado en pintura electrostatica y accesorios segun cuadro de puertas y ventanas. cuerpos batientes   (SUMINISTRO)_x000D_
_x000D_
CENTRO DEPORTIVO, RECREATIVO Y CULTURAL -  CDRC_x000D_
REMITASE A CONTRATO DE CONSULTORÍA RESPECTIVO._x000D_
Especificaciones Técnicas Tomo 1 y 2</t>
  </si>
  <si>
    <t>s. e i. puerta ventana pv-009 (37.00x4.85). perfileria oculta en aluminio duracron s600 black o equivalente + vidrio laminado 5+5 con pelicula pvb 0.03 mm. incolora y/o opaca según detalle. incluye accesorios segun cuadro de puertas y ventanas. cuerpos fijos y batientes (Sum+Inst)	_x000D_
CENTRO DEPORTIVO, RECREATIVO Y CULTURAL -  CDRC_x000D_
REMITASE A CONTRATO DE CONSULTORÍA RESPECTIVO._x000D_
Especificaciones Técnicas Tomo 1 y 2</t>
  </si>
  <si>
    <t>suministro puerta tipo o (1.20x2.50). marco en lamina cr cal 18 + alas celosia en lamina cr cal 18. incluye pintura anticorrosiva + acabado en pintura electrostatica y accesorios segun cuadro de puertas y ventanas. cuerpos batientes   (SUMINISTRO)_x000D_
_x000D_
CENTRO DEPORTIVO, RECREATIVO Y CULTURAL -  CDRC_x000D_
REMITASE A CONTRATO DE CONSULTORÍA RESPECTIVO._x000D_
Especificaciones Técnicas Tomo 1 y 2</t>
  </si>
  <si>
    <t>s. e i. puerta tipo p (4.80x2.30). alas pivotantes y montante en bastidor de angulo 2" + malla metal screen hd40 de hunter douglas o equivalente. incluye pintura anticorrosiva + acabado en pintura electrostatica y accesorios segun cuadro de puertas y ventanas. cuerpos batientes   (SUMINISTRO+INSTALACIÓN)_x000D_
_x000D_
CENTRO DEPORTIVO, RECREATIVO Y CULTURAL -  CDRC_x000D_
REMITASE A CONTRATO DE CONSULTORÍA RESPECTIVO._x000D_
Especificaciones Técnicas Tomo 1 y 2</t>
  </si>
  <si>
    <t>s. e i. puerta tipo q (3.60x2.30). alas pivotantes y montante en bastidor de angulo 2" + malla metal screen hd40 de hunter douglas o equivalente. incluye pintura anticorrosiva + acabado en pintura electrostatica y accesorios segun cuadro de puertas y ventanas. cuerpos batientes    (SUMINISTRO+INSTALACIÓN)_x000D_
_x000D_
CENTRO DEPORTIVO, RECREATIVO Y CULTURAL -  CDRC_x000D_
REMITASE A CONTRATO DE CONSULTORÍA RESPECTIVO._x000D_
Especificaciones Técnicas Tomo 1 y 2</t>
  </si>
  <si>
    <t>Griferia lavamanos de mesa de push antivandalico_x000D_
CENTRO DEPORTIVO, RECREATIVO Y CULTURAL -  CDRC_x000D_
REMITASE A CONTRATO DE CONSULTORÍA RESPECTIVO._x000D_
Especificaciones Técnicas Tomo 1 y 2</t>
  </si>
  <si>
    <t>s. e i. puerta tipo r (5.23x2.30). alas pivotantes y montante en bastidor de angulo 2" + malla metal screen hd40 de hunter douglas o equivalente. incluye pintura anticorrosiva + acabado en pintura electrostatica y accesorios segun cuadro de puertas y ventanas. cuerpos batientes (SUMINISTRO+INSTALACIÓN)_x000D_
_x000D_
CENTRO DEPORTIVO, RECREATIVO Y CULTURAL -  CDRC_x000D_
REMITASE A CONTRATO DE CONSULTORÍA RESPECTIVO._x000D_
Especificaciones Técnicas Tomo 1 y 2</t>
  </si>
  <si>
    <t>s. e i. puerta tipo s (1.60x2.30). alas pivotantes y montante en bastidor de angulo 2" + malla metal screen hd40 de hunter douglas o equivalente. incluye pintura anticorrosiva + acabado en pintura electrostatica y accesorios segun cuadro de puertas y ventanas. cuerpos batientes (SUMINISTRO+INSTALACIÓN)_x000D_
_x000D_
CENTRO DEPORTIVO, RECREATIVO Y CULTURAL -  CDRC_x000D_
REMITASE A CONTRATO DE CONSULTORÍA RESPECTIVO._x000D_
Especificaciones Técnicas Tomo 1 y 2</t>
  </si>
  <si>
    <t>s. e i. puerta tipo t (1.00x2.50). marco en lamina + ala en prefabricado de concreto grc a la vista. incluye pintura anticorrosiva + acabado en pintura electrostatica y accesorios segun cuadro de puertas y ventanas. cuerpos batientes (SUMINISTRO+INSTALACIÓN)_x000D_
_x000D_
CENTRO DEPORTIVO, RECREATIVO Y CULTURAL -  CDRC_x000D_
REMITASE A CONTRATO DE CONSULTORÍA RESPECTIVO._x000D_
Especificaciones Técnicas Tomo 1 y 2</t>
  </si>
  <si>
    <t>s. e i. puerta tipo v (2.00x2.50). marco en lamina + ala en prefabricado de concreto grc a la vista. incluye pintura anticorrosiva + acabado en pintura electrostatica y accesorios segun cuadro de puertas y ventanas. cuerpos batientes  (SUMINISTRO+INSTALACIÓN)_x000D_
_x000D_
CENTRO DEPORTIVO, RECREATIVO Y CULTURAL -  CDRC_x000D_
REMITASE A CONTRATO DE CONSULTORÍA RESPECTIVO._x000D_
Especificaciones Técnicas Tomo 1 y 2</t>
  </si>
  <si>
    <t>s. e i. ventana 040 (8.90x3.00). perfileria metalica + doble perfil de vidrio tipo vitrolit o equivalente reforzado con alambre de acero instalados acorde con detalle de planos. cuerpos fijos . (SUMINISTRO E INSTALACIÓN)	_x000D_
_x000D_
CENTRO DEPORTIVO, RECREATIVO Y CULTURAL -  CDRC_x000D_
REMITASE A CONTRATO DE CONSULTORÍA RESPECTIVO._x000D_
Especificaciones Técnicas Tomo 1 y 2</t>
  </si>
  <si>
    <t>VER CTO-CONSULTORIA CENTRO DEPORTIVO, RECREATIVO Y CULTURAL - CDRC_x000D_
Especificaciones Técnicas Tomo 1 y 2  _x000D_
_x000D_
PISO EN MADERA DE ALTO TRAFICO REF. MOSO BAMBOO SUPREME DE HUNTER DOUGLAS O EQUIVALENTE. ESPESOR TOTAL E: 0.10 MM ACABADO LISO COLOR DENSITY NATURAL. INCLUYE PUENTE DE ADHERENCIA RECOMENDADO POR EL FABRICANTE. AULAS ESPECIALES, BIBLIOTECA Y LUDOTECA.</t>
  </si>
  <si>
    <t>s. e i. ventana 041 (19.63x3.00). perfileria metalica + doble perfil de vidrio tipo vitrolit o equivalente reforzado con alambre de acero instalados acorde con detalle de planos. cuerpos fijos . (SUMINISTRO E INSTALACIÓN)	_x000D_
_x000D_
CENTRO DEPORTIVO, RECREATIVO Y CULTURAL -  CDRC_x000D_
REMITASE A CONTRATO DE CONSULTORÍA RESPECTIVO._x000D_
Especificaciones Técnicas Tomo 1 y 2</t>
  </si>
  <si>
    <t>s. e i. ventana 042 (24.82x3.00). perfileria metalica + doble perfil de vidrio tipo vitrolit o equivalente reforzado con alambre de acero instalados acorde con detalle de planos. cuerpos fijos (SUMINISTRO E INSTALACIÓN)	_x000D_
_x000D_
CENTRO DEPORTIVO, RECREATIVO Y CULTURAL -  CDRC_x000D_
REMITASE A CONTRATO DE CONSULTORÍA RESPECTIVO._x000D_
Especificaciones Técnicas Tomo 1 y 2</t>
  </si>
  <si>
    <t>s. e i. ventana 044 (37.00x10.53). muro cortina mixto con perfiles tubulares serie viss basic 60 de jansen o equivalente. cristal laminado 6+8 mm. - 14.38 mm. segun detalles y especificaciones de planos. cuerpos fijos (SUMINISTRO E INSTALACIÓN)	_x000D_
_x000D_
CENTRO DEPORTIVO, RECREATIVO Y CULTURAL -  CDRC_x000D_
REMITASE A CONTRATO DE CONSULTORÍA RESPECTIVO._x000D_
Especificaciones Técnicas Tomo 1 y 2</t>
  </si>
  <si>
    <t>s. e i. ventana 045 (37.00x7.93). muro cortina mixto con perfiles tubulares serie viss basic 60 de jansen o equivalente. cristal laminado 6+8 mm. - 14.38 mm. segun detalles y especificaciones de planos. cuerpos fijos  (SUMINISTRO E INSTALACIÓN)	_x000D_
_x000D_
CENTRO DEPORTIVO, RECREATIVO Y CULTURAL -  CDRC_x000D_
REMITASE A CONTRATO DE CONSULTORÍA RESPECTIVO._x000D_
Especificaciones Técnicas Tomo 1 y 2</t>
  </si>
  <si>
    <t>s. e i. ventana 046 (37.00x6.77). muro cortina mixto con perfiles tubulares serie viss basic 60 de jansen o equivalente. cristal laminado 6+8 mm. - 14.38 mm. segun detalles y especificaciones de planos. cuerpos fijos  (SUMINISTRO E INSTALACIÓN)	_x000D_
_x000D_
CENTRO DEPORTIVO, RECREATIVO Y CULTURAL -  CDRC_x000D_
REMITASE A CONTRATO DE CONSULTORÍA RESPECTIVO._x000D_
Especificaciones Técnicas Tomo 1 y 2</t>
  </si>
  <si>
    <t>s. e i. ventana 047 (3.50x11.04). muro cortina mixto con perfiles tubulares serie viss basic 60 de jansen o equivalente. cristal laminado 6+8 mm. - 14.38 mm. segun detalles y especificaciones de planos. cuerpos fijos   (SUMINISTRO E INSTALACIÓN)	_x000D_
_x000D_
CENTRO DEPORTIVO, RECREATIVO Y CULTURAL -  CDRC_x000D_
REMITASE A CONTRATO DE CONSULTORÍA RESPECTIVO._x000D_
Especificaciones Técnicas Tomo 1 y 2</t>
  </si>
  <si>
    <t>s. e i. ventana 048 (3.50x10.53). muro cortina mixto con perfiles tubulares serie viss basic 60 de jansen o equivalente. cristal laminado 6+8 mm. - 14.38 mm. segun detalles y especificaciones de planos. cuerpos fijos  (SUMINISTRO E INSTALACIÓN)	_x000D_
_x000D_
CENTRO DEPORTIVO, RECREATIVO Y CULTURAL -  CDRC_x000D_
REMITASE A CONTRATO DE CONSULTORÍA RESPECTIVO._x000D_
Especificaciones Técnicas Tomo 1 y 2</t>
  </si>
  <si>
    <t>s. e i. ventana 049 (3.00x1.60). tubulares en acero serie economy 50 de jansen o equivalente. cristal laminado templado 6+6 mm. - sentry glass plus 0.89 mm. (sgp resistencia estructural) o equivalente según detalles y especificaciones de planos. cuerpos fijos   (SUMINISTRO E INSTALACIÓN)	_x000D_
_x000D_
CENTRO DEPORTIVO, RECREATIVO Y CULTURAL -  CDRC_x000D_
REMITASE A CONTRATO DE CONSULTORÍA RESPECTIVO._x000D_
Especificaciones Técnicas Tomo 1 y 2</t>
  </si>
  <si>
    <t>s. e i. ventana 050 (6.00x1.00). tubulares en acero serie economy 50 de jansen o equivalente. cristal laminado templado 6+6 mm. - sentry glass plus 0.89 mm. (sgp resistencia estructural) o equivalente según detalles y especificaciones de planos. cuerpos fijos  (SUMINISTRO E INSTALACIÓN)	_x000D_
_x000D_
CENTRO DEPORTIVO, RECREATIVO Y CULTURAL -  CDRC_x000D_
REMITASE A CONTRATO DE CONSULTORÍA RESPECTIVO._x000D_
Especificaciones Técnicas Tomo 1 y 2</t>
  </si>
  <si>
    <t>s. e i. ventans. e i. ventana 051 (2.97x1.60). tubulares en acero serie economy 50 de jansen o equivalente. cristal laminado templado 6+6 mm. - sentry glass plus 0.89 mm. (sgp resistencia estructural) o equivalente según detalles y especificaciones de planos. cuerpos fijos  (SUMINISTRO E INSTALACIÓN)	_x000D_
_x000D_
CENTRO DEPORTIVO, RECREATIVO Y CULTURAL -  CDRC_x000D_
REMITASE A CONTRATO DE CONSULTORÍA RESPECTIVO._x000D_
Especificaciones Técnicas Tomo 1 y 2</t>
  </si>
  <si>
    <t>s. e i. puerta ventana pv-013 (1.40x3.20). perfileria oculta en aluminio duracron s600 black o equivalente + vidrio laminado 5+5 con pelicula pvb 0.03 mm. incolora según detalle. incluye accesorios segun cuadro de puertas y ventanas. cuerpos batientes .(Sumin+Instalac) .CENTRO DEPORTIVO, RECREATIVO Y CULTURAL -  CDRC REMITASE A CONTRATO DE CONSULTORÍA RESPECTIVO._x000D_
Especificaciones Técnicas Tomo 1 y 2</t>
  </si>
  <si>
    <t>VER CTO-CONSULTORIA CENTRO DEPORTIVO, RECREATIVO Y CULTURAL - CDRC_x000D_
Especificaciones Técnicas Tomo 1 y 2  _x000D_
_x000D_
PISO EN BALDOSA COLOR GRANO VERDE REF. ECO KRISTAL MONTAÑA DE ALFA O EQUIVALENTE - FORMATO 30x30. INCLUYE MORTERO DE PEGA 1:4 - E: 0.05 M.</t>
  </si>
  <si>
    <t>s. e i. ventana 052 (2.51x2.26). tubulares en acero serie economy 50 de jansen o equivalente. cristal laminado 6+8 mm. - 14.38 mm. según detalles y especificaciones de planos. cuerpos fijos (SUMINISTRO E INSTALACIÓN)	_x000D_
_x000D_
CENTRO DEPORTIVO, RECREATIVO Y CULTURAL -  CDRC_x000D_
REMITASE A CONTRATO DE CONSULTORÍA RESPECTIVO._x000D_
Especificaciones Técnicas Tomo 1 y 2</t>
  </si>
  <si>
    <t>s. e i. ventana 053 (4.50x1.80). tubulares en acero serie economy 50 de jansen o equivalente. cristal laminado 6+8 mm. - 14.38 mm. según detalles y especificaciones de planos. cuerpos fijos (SUMINISTRO E INSTALACIÓN)	_x000D_
_x000D_
CENTRO DEPORTIVO, RECREATIVO Y CULTURAL -  CDRC_x000D_
REMITASE A CONTRATO DE CONSULTORÍA RESPECTIVO._x000D_
Especificaciones Técnicas Tomo 1 y 2</t>
  </si>
  <si>
    <t>s. e i. ventana 054 (4.00x2.10). tubulares en acero serie economy 50 de jansen o equivalente. cristal laminado 6+8 mm. - 14.38 mm. según detalles y especificaciones de planos. cuerpos fijos  (SUMINISTRO E INSTALACIÓN)	_x000D_
_x000D_
CENTRO DEPORTIVO, RECREATIVO Y CULTURAL -  CDRC_x000D_
REMITASE A CONTRATO DE CONSULTORÍA RESPECTIVO._x000D_
Especificaciones Técnicas Tomo 1 y 2</t>
  </si>
  <si>
    <t>VER CTO-CONSULTORIA CENTRO DEPORTIVO, RECREATIVO Y CULTURAL - CDRC Especificaciones Técnicas Tomo 1 y 2._x000D_
DERIVADOR DE REFRIGERANTE VARIABLE TIPO Y-JOINT CAPACIDAD (51.000 a 136.000 Btu/h)</t>
  </si>
  <si>
    <t>s. e i. ventana 055 (6.50x2.25). tubulares en acero serie economy 50 de jansen o equivalente. cristal laminado 6+8 mm. - 14.38 mm. según detalles y especificaciones de planos. cuerpos fijos  (SUMINISTRO E INSTALACIÓN)	_x000D_
_x000D_
CENTRO DEPORTIVO, RECREATIVO Y CULTURAL -  CDRC_x000D_
REMITASE A CONTRATO DE CONSULTORÍA RESPECTIVO._x000D_
Especificaciones Técnicas Tomo 1 y 2</t>
  </si>
  <si>
    <t>s. e i. ventana 056 (3.00x1.65). tubulares en acero serie economy 50 de jansen o equivalente. cristal laminado 6+8 mm. - 14.38 mm. según detalles y especificaciones de planos. cuerpos fijos (SUMINISTRO E INSTALACIÓN)	_x000D_
_x000D_
CENTRO DEPORTIVO, RECREATIVO Y CULTURAL -  CDRC_x000D_
REMITASE A CONTRATO DE CONSULTORÍA RESPECTIVO._x000D_
Especificaciones Técnicas Tomo 1 y 2</t>
  </si>
  <si>
    <t>s. e i. ventana 057 (8.00x2.25). tubulares en acero serie economy 50 de jansen o equivalente. cristal laminado 6+8 mm. - 14.38 mm. según detalles y especificaciones de planos. cuerpos fijos  (SUMINISTRO E INSTALACIÓN)	_x000D_
_x000D_
CENTRO DEPORTIVO, RECREATIVO Y CULTURAL -  CDRC_x000D_
REMITASE A CONTRATO DE CONSULTORÍA RESPECTIVO._x000D_
Especificaciones Técnicas Tomo 1 y 2</t>
  </si>
  <si>
    <t>s. e i. ventana 058 (2.50x2.25). tubulares en acero serie economy 50 de jansen o equivalente. cristal laminado 6+8 mm. - 14.38 mm. según detalles y especificaciones de planos. cuerpos fijos (SUMINISTRO E INSTALACIÓN)	_x000D_
_x000D_
CENTRO DEPORTIVO, RECREATIVO Y CULTURAL -  CDRC_x000D_
REMITASE A CONTRATO DE CONSULTORÍA RESPECTIVO._x000D_
Especificaciones Técnicas Tomo 1 y 2</t>
  </si>
  <si>
    <t>s. e i. ventana 059 (4.34x1.80). tubulares en acero serie economy 50 de jansen o equivalente. cristal laminado 6+8 mm. - 14.38 mm. según detalles y especificaciones de planos. cuerpos fijos (SUMINISTRO E INSTALACIÓN)	_x000D_
_x000D_
CENTRO DEPORTIVO, RECREATIVO Y CULTURAL -  CDRC_x000D_
REMITASE A CONTRATO DE CONSULTORÍA RESPECTIVO._x000D_
Especificaciones Técnicas Tomo 1 y 2</t>
  </si>
  <si>
    <t>s. e i. ventana 060 (6.00x1.80). tubulares en acero serie economy 50 de jansen o equivalente. cristal laminado 6+8 mm. - 14.38 mm. según detalles y especificaciones de planos. cuerpos fijos (SUMINISTRO E INSTALACIÓN)	_x000D_
_x000D_
CENTRO DEPORTIVO, RECREATIVO Y CULTURAL -  CDRC_x000D_
REMITASE A CONTRATO DE CONSULTORÍA RESPECTIVO._x000D_
Especificaciones Técnicas Tomo 1 y 2</t>
  </si>
  <si>
    <t>s. e i. ventana 061 (1.50x1.81). tubulares en acero serie economy 50 de jansen o equivalente. cristal laminado 6+8 mm. - 14.38 mm. según detalles y especificaciones de planos. cuerpos fijos (SUMINISTRO E INSTALACIÓN)	_x000D_
_x000D_
CENTRO DEPORTIVO, RECREATIVO Y CULTURAL -  CDRC_x000D_
REMITASE A CONTRATO DE CONSULTORÍA RESPECTIVO._x000D_
Especificaciones Técnicas Tomo 1 y 2</t>
  </si>
  <si>
    <t>s. e i. ventana 062 (11.00x3.17). tubulares en acero serie economy 50 de jansen o equivalente. cristal laminado 6+8 mm. - 14.38 mm. según detalles y especificaciones de planos. cuerpos fijos (SUMINISTRO E INSTALACIÓN)	_x000D_
_x000D_
CENTRO DEPORTIVO, RECREATIVO Y CULTURAL -  CDRC_x000D_
REMITASE A CONTRATO DE CONSULTORÍA RESPECTIVO._x000D_
Especificaciones Técnicas Tomo 1 y 2</t>
  </si>
  <si>
    <t>s. e i. ventana 063 (8.00x2.74). tubulares en acero serie economy 50 de jansen o equivalente. cristal laminado 6+8 mm. - 14.38 mm. según detalles y especificaciones de planos. cuerpos fijos (SUMINISTRO E INSTALACIÓN)	_x000D_
_x000D_
CENTRO DEPORTIVO, RECREATIVO Y CULTURAL -  CDRC_x000D_
REMITASE A CONTRATO DE CONSULTORÍA RESPECTIVO._x000D_
Especificaciones Técnicas Tomo 1 y 2</t>
  </si>
  <si>
    <t>s. e i. ventana 064 (3.22x3.60). tubulares en acero serie economy 50 de jansen o equivalente. cristal laminado 6+8 mm. - 14.38 mm. según detalles y especificaciones de planos. cuerpos fijos  (SUMINISTRO E INSTALACIÓN)	_x000D_
_x000D_
CENTRO DEPORTIVO, RECREATIVO Y CULTURAL -  CDRC_x000D_
REMITASE A CONTRATO DE CONSULTORÍA RESPECTIVO._x000D_
Especificaciones Técnicas Tomo 1 y 2</t>
  </si>
  <si>
    <t>s. e i. ventana 065 (37.09x2.70). tubulares en acero serie economy 50 de jansen o equivalente. cristal laminado 6+8 mm. - 14.38 mm. según detalles y especificaciones de planos. cuerpos fijos (SUMINISTRO E INSTALACIÓN)	_x000D_
_x000D_
CENTRO DEPORTIVO, RECREATIVO Y CULTURAL -  CDRC_x000D_
REMITASE A CONTRATO DE CONSULTORÍA RESPECTIVO._x000D_
Especificaciones Técnicas Tomo 1 y 2</t>
  </si>
  <si>
    <t>s. e i. ventana 066 (3.55x3.00). perfileria metalica + doble perfil de vidrio tipo vitrolit o equivalente reforzado con alambre de acero instalados acorde con detalle de planos. cuerpos fijos (SUMINISTRO E INSTALACIÓN)	_x000D_
_x000D_
CENTRO DEPORTIVO, RECREATIVO Y CULTURAL -  CDRC_x000D_
REMITASE A CONTRATO DE CONSULTORÍA RESPECTIVO._x000D_
Especificaciones Técnicas Tomo 1 y 2</t>
  </si>
  <si>
    <t>s. e i. ventana 067 (3.32x3.00). perfileria metalica + doble perfil de vidrio tipo vitrolit o equivalente reforzado con alambre de acero instalados acorde con detalle de planos. cuerpos fijos (SUMINISTRO E INSTALACIÓN)	_x000D_
_x000D_
CENTRO DEPORTIVO, RECREATIVO Y CULTURAL -  CDRC_x000D_
REMITASE A CONTRATO DE CONSULTORÍA RESPECTIVO._x000D_
Especificaciones Técnicas Tomo 1 y 2</t>
  </si>
  <si>
    <t>s. e i. ventana 068 (4.86x3.00). perfileria metalica + doble perfil de vidrio tipo vitrolit o equivalente reforzado con alambre de acero instalados acorde con detalle de planos. cuerpos fijos (SUMINISTRO E INSTALACIÓN)	_x000D_
_x000D_
CENTRO DEPORTIVO, RECREATIVO Y CULTURAL -  CDRC_x000D_
REMITASE A CONTRATO DE CONSULTORÍA RESPECTIVO._x000D_
Especificaciones Técnicas Tomo 1 y 2</t>
  </si>
  <si>
    <t>s. e i. ventana 069 (14.11x1.55). tubulares en acero serie economy 50 de jansen o equivalente. cristal laminado templado 6+6 mm. - sentry glass plus 0.89 mm. (sgp resistencia estructural) o equivalente según detalles y especificaciones de planos. cuerpos fijos   (SUMINISTRO E INSTALACIÓN)	_x000D_
_x000D_
CENTRO DEPORTIVO, RECREATIVO Y CULTURAL -  CDRC_x000D_
REMITASE A CONTRATO DE CONSULTORÍA RESPECTIVO._x000D_
Especificaciones Técnicas Tomo 1 y 2</t>
  </si>
  <si>
    <t>REJILLA DE RETORNO ALERTA FIJA CON DAMPER 8"X6" Blanca (SUMINISTRO)_x000D_
_x000D_
CENTRO DEPORTIVO, RECREATIVO Y CULTURAL -  CDRC_x000D_
REMITASE A CONTRATO DE CONSULTORÍA RESPECTIVO._x000D_
Especificaciones Técnicas Tomo 1 y 2._x000D_
_x000D_
CONTRATO CONSULTORÍA N° 
221
_x000D_
OBJETO: ESTUDIOS Y DISEÑOS ARQUITECTÓNICOS, DE INGENIERÍA Y COMPLEMENTARIOS, CEFE LAS COMETAS_x000D_
REJILLA DE RETORNO ALETA FIJA CON DAMPER ALETAS OPUESTAS 8"X6" EN ALUMINIO EXTRUIDO ACABADO FINAL EN PINTURA BLANCA ELECTROSTÁTICA DE ALTA RESISTENCIA O DE COLOR ALUMINIO._x000D_
.</t>
  </si>
  <si>
    <t>"Suministro Banca Prefabricada Concreto con Espaldar en Listones de Madera L:1.8m A:0.5m H:0.87 CDRC N°3
CONSULTORIA PARQUE COMETAS CDRC N°3"</t>
  </si>
  <si>
    <t>SUMINISTRO INSTALACION REJILLAS EXTRACCION TIPO ALETA FIJA MODELO L-RA CON DAMPER  6"X6" BLANCA_x000D_
_x000D_
_x000D_
CENTRO DEPORTIVO, RECREATIVO Y CULTURAL -  CDRC_x000D_
REMITASE A CONTRATO DE CONSULTORÍA RESPECTIVO._x000D_
Especificaciones Técnicas Tomo 1 y 2</t>
  </si>
  <si>
    <t>REJILLA DE RETORNO ALERTA FIJA CON DAMPER 8"X4"	_x000D_
_x000D_
VER CTO-CONSULTORIA CENTRO DEPORTIVO, RECREATIVO Y CULTURAL - CDRC Especificaciones Técnicas Tomo 1 y 2.</t>
  </si>
  <si>
    <t>s. e i. puerta ventana 015 (36.00x6.75). muro cortina con perfiles tubulares serie viss basic 60 de jansen o equivalente. cristal laminado 6+8 mm. - 14.38 mm. según detalles y especificaciones de planos. incluye accesorios segun cuadro de puertas y ventanas. cuerpos fijos y batientes (SUMINISTRO E INSTALACIÓN)	_x000D_
_x000D_
CENTRO DEPORTIVO, RECREATIVO Y CULTURAL -  CDRC_x000D_
REMITASE A CONTRATO DE CONSULTORÍA RESPECTIVO._x000D_
Especificaciones Técnicas Tomo 1 y 2</t>
  </si>
  <si>
    <t>s. e i. puerta ventana 016 (4.07x2.50). perfiles tubulares serie economy 50 de jansen o equivalente. cristal laminado 4+4 mm. - 8.38 mm. según detalles y especificaciones de planos. incluye accesorios segun cuadro de puertas y ventanas. cuerpos fijos y batientes.  (SUMINISTRO E INSTALACIÓN)	_x000D_
_x000D_
CENTRO DEPORTIVO, RECREATIVO Y CULTURAL -  CDRC_x000D_
REMITASE A CONTRATO DE CONSULTORÍA RESPECTIVO._x000D_
Especificaciones Técnicas Tomo 1 y 2</t>
  </si>
  <si>
    <t>s. e i. puerta ventana 017 (6.00x2.50). perfiles tubulares serie economy 50 de jansen o equivalente. cristal laminado 4+4 mm. - 8.38 mm. según detalles y especificaciones de planos. incluye accesorios segun cuadro de puertas y ventanas. cuerpos fijos y batientes.  (SUMINISTRO E INSTALACIÓN)	_x000D_
_x000D_
CENTRO DEPORTIVO, RECREATIVO Y CULTURAL -  CDRC_x000D_
REMITASE A CONTRATO DE CONSULTORÍA RESPECTIVO._x000D_
Especificaciones Técnicas Tomo 1 y 2</t>
  </si>
  <si>
    <t>s. e i. puerta ventana 018 (4.00x2.50). perfiles tubulares serie economy 50 de jansen o equivalente. cristal laminado 4+4 mm. - 8.38 mm. según detalles y especificaciones de planos. incluye accesorios segun cuadro de puertas y ventanas. cuerpos fijos y batientes.  (SUMINISTRO E INSTALACIÓN)	_x000D_
_x000D_
CENTRO DEPORTIVO, RECREATIVO Y CULTURAL -  CDRC_x000D_
REMITASE A CONTRATO DE CONSULTORÍA RESPECTIVO._x000D_
Especificaciones Técnicas Tomo 1 y 2</t>
  </si>
  <si>
    <t>s. e i. puerta ventana 019 (4.01x2.50). perfiles tubulares serie economy 50 de jansen o equivalente. cristal laminado 4+4 mm. - 8.38 mm. según detalles y especificaciones de planos. incluye accesorios segun cuadro de puertas y ventanas. cuerpos fijos y batientes.   (SUMINISTRO E INSTALACIÓN)	_x000D_
_x000D_
CENTRO DEPORTIVO, RECREATIVO Y CULTURAL -  CDRC_x000D_
REMITASE A CONTRATO DE CONSULTORÍA RESPECTIVO._x000D_
Especificaciones Técnicas Tomo 1 y 2</t>
  </si>
  <si>
    <t>s. e i. puerta ventana 020 (35.35x12.63). muro cortina con perfiles tubulares serie viss basic 60 de jansen o equivalente. cristal laminado 6+8 mm. - 14.38 mm. según detalles y especificaciones de planos. incluye accesorios segun cuadro de puertas y ventanas. cuerpos fijos y batientes  (SUMINISTRO E INSTALACIÓN)	_x000D_
_x000D_
CENTRO DEPORTIVO, RECREATIVO Y CULTURAL -  CDRC_x000D_
REMITASE A CONTRATO DE CONSULTORÍA RESPECTIVO._x000D_
Especificaciones Técnicas Tomo 1 y 2</t>
  </si>
  <si>
    <t>s. e i. puerta ventana 021 (3.50x10.99). muro cortina con perfiles tubulares serie viss basic 60 de jansen o equivalente. cristal laminado 6+8 mm. - 14.38 mm. según detalles y especificaciones de planos. incluye accesorios segun cuadro de puertas y ventanas. cuerpos fijos y batientes. (SUMINISTRO E INSTALACIÓN)	_x000D_
_x000D_
CENTRO DEPORTIVO, RECREATIVO Y CULTURAL -  CDRC_x000D_
REMITASE A CONTRATO DE CONSULTORÍA RESPECTIVO._x000D_
Especificaciones Técnicas Tomo 1 y 2</t>
  </si>
  <si>
    <t>REJILLA TIPO PERSIANA CON MALLA MOSQUITERA PLASTICA DE 26"X12" SIN DAMPER VER CTO-CONSULTORIA CENTRO DEPORTIVO, RECREATIVO Y CULTURAL - CDRC Especificaciones Técnicas Tomo 1 y 2.  Nota2025: STP toma las mismas cotizaciones del insumo 107174.</t>
  </si>
  <si>
    <t>REJILLA TIPO PERSIANA CON MALLA MOSQUITERA PLASTICA DE 30"X24" SIN DAMPER	_x000D_
_x000D_
_x000D_
VER CTO-CONSULTORIA CENTRO DEPORTIVO, RECREATIVO Y CULTURAL - CDRC Especificaciones Técnicas Tomo 1 y 2.</t>
  </si>
  <si>
    <t>s. e i. puerta ventana 022 (11.70x3.00). perfiles tubulares serie economy 50 de jansen o equivalente. cristal laminado 6+6 mm. - 12.38 mm. según detalles y especificaciones de planos. incluye accesorios segun cuadro de puertas y ventanas. cuerpos fijos y batientes.  (SUMINISTRO E INSTALACIÓN)	_x000D_
_x000D_
CENTRO DEPORTIVO, RECREATIVO Y CULTURAL -  CDRC_x000D_
REMITASE A CONTRATO DE CONSULTORÍA RESPECTIVO._x000D_
Especificaciones Técnicas Tomo 1 y 2</t>
  </si>
  <si>
    <t>s. e i. puerta ventana 023 (15.56x2.10). perfiles tubulares serie economy 50 de jansen o equivalente. cristal laminado 4+4 mm. - 8.38 mm. según detalles y especificaciones de planos. incluye accesorios segun cuadro de puertas y ventanas. cuerpos fijos y batientes.  (SUMINISTRO E INSTALACIÓN)	_x000D_
_x000D_
CENTRO DEPORTIVO, RECREATIVO Y CULTURAL -  CDRC_x000D_
REMITASE A CONTRATO DE CONSULTORÍA RESPECTIVO._x000D_
Especificaciones Técnicas Tomo 1 y 2</t>
  </si>
  <si>
    <t>s. e i. puerta ventana 024 (17.41x3.00). perfiles tubulares serie economy 50 de jansen o equivalente. cristal laminado 6+6 mm. - 12.38 mm. según detalles y especificaciones de planos. incluye accesorios segun cuadro de puertas y ventanas. cuerpos pivotantes. (SUMINISTRO E INSTALACIÓN)	_x000D_
_x000D_
CENTRO DEPORTIVO, RECREATIVO Y CULTURAL -  CDRC_x000D_
REMITASE A CONTRATO DE CONSULTORÍA RESPECTIVO._x000D_
Especificaciones Técnicas Tomo 1 y 2</t>
  </si>
  <si>
    <t>s. e i. puerta ventana 025 (1.50x3.00). perfiles tubulares serie economy 50 de jansen o equivalente. cristal laminado 4+4 mm. - 8.38 mm. según detalles y especificaciones de planos. incluye accesorios segun cuadro de puertas y ventanas. cuerpos batientes. (SUMINISTRO E INSTALACIÓN)	_x000D_
_x000D_
CENTRO DEPORTIVO, RECREATIVO Y CULTURAL -  CDRC_x000D_
REMITASE A CONTRATO DE CONSULTORÍA RESPECTIVO._x000D_
Especificaciones Técnicas Tomo 1 y 2</t>
  </si>
  <si>
    <t>s. e i. puerta ventana 027 (4.98x3.20). perfiles tubulares serie economy 50 de jansen o equivalente. cristal laminado 4+4 mm. - 8.38 mm. según detalles y especificaciones de planos. incluye accesorios segun cuadro de puertas y ventanas. cuerpos fijos y batientes. (SUMINISTRO E INSTALACIÓN)	_x000D_
_x000D_
CENTRO DEPORTIVO, RECREATIVO Y CULTURAL -  CDRC_x000D_
REMITASE A CONTRATO DE CONSULTORÍA RESPECTIVO._x000D_
Especificaciones Técnicas Tomo 1 y 2</t>
  </si>
  <si>
    <t>REJILLA DE SUMINSTRO UNA ALETA MOVIL 835X325 MM  CON DAMPER	_x000D_
_x000D_
VER CTO-CONSULTORIA CENTRO DEPORTIVO, RECREATIVO Y CULTURAL - CDRC Especificaciones Técnicas Tomo 1 y 2.</t>
  </si>
  <si>
    <t>VER CTO-CONSULTORIA CENTRO DEPORTIVO, RECREATIVO Y CULTURAL - CDRC_x000D_
Especificaciones Técnicas Tomo 1 y 2_x000D_
_x000D_
GUARDAESCOBAS PREFABRICADO MEDIA CAÑA EN GRANITO PULIDO REF. 132816 DE ROCA O EQUIVALENTE - R: 0.10 M.</t>
  </si>
  <si>
    <t>VER CTO-CONSULTORIA CENTRO DEPORTIVO, RECREATIVO Y CULTURAL - CDRC_x000D_
Especificaciones Técnicas Tomo 1 y 2_x000D_
_x000D_
GUARDAESCOBAS EN GRES REF. SANITARIO RF70 DE ALFA O EQUIVALENTE - 24.5x9x9 CM. INCLUYE ANCLAJE A MURO</t>
  </si>
  <si>
    <t>hempacore one 43600 de hempel o equivalente 	_x000D_
CENTRO DEPORTIVO, RECREATIVO Y CULTURAL -  CDRC_x000D_
REMITASE A CONTRATO DE CONSULTORÍA RESPECTIVO._x000D_
Especificaciones Técnicas Tomo 1 y 2</t>
  </si>
  <si>
    <t>VER CTO-CONSULTORIA CENTRO DEPORTIVO, RECREATIVO Y CULTURAL - CDRC_x000D_
Especificaciones Técnicas Tomo 1 y 2_x000D_
_x000D_
SUMINISTRO E INSTALACION DE ANILLAS DE 5000 LB CON FIJACION A CONCRETO ACORDE CON PLANO Y CATALOGO DE DETALLES.</t>
  </si>
  <si>
    <t>VER CTO-CONSULTORIA CENTRO DEPORTIVO, RECREATIVO Y CULTURAL - CDRC_x000D_
Especificaciones Técnicas Tomo 1 y 2_x000D_
_x000D_
SUMINISTRO E INSTALACION DE ESCALERA Y SISTEMA DE DETECCION VERTICAL MSA LATCHWAYS SISTEMA 1V O EQUIVALENTE ACORDE CON EL PLANO DE DETALLES. ACCESO POLIVALENTE</t>
  </si>
  <si>
    <t>Juego columpio tradicional combinado 4-12 años Cap: 6 niños Selección STC radicado 20194100123453     _x000D_
_x000D_
CARACTERISTICAS_x000D_
Capacidad: 6 niños = (2 + 4)_x000D_
Edad sugerida: 1 Año en adelante_x000D_
Altura Crítica de Caída: 1,25  m_x000D_
Área de Seguridad: 54 m2_x000D_
Medidas por modulo (Largo, Ancho, Alto): 7250 x 2000 x 2400 mm _x000D_
Funciones lúdicas: Columpiarse, Comunicarse, encontrarse_x000D_
MATERIALES_x000D_
MADERA_x000D_
Madera laminada de pino escandinavo, certificada por PEFC y FSC conforme a la Normativa EN351/EN335. Tratada en autoclave mediante TANALITH clase de resistencia GL24 (riesgo IV). En condiciones meteorológicas variables, la madera puede presentar pequeñas grietas que NO reducen su durabilidad. Esta madera no se tuerce ni se distorsiona. La resina y nudos son su parte natural._x000D_
PLÁSTICO_x000D_
Polietileno, polipropileno, poliamida. HDPE, color uniforme, resistente a la intemperie y al cultivo de bacterias y hongos. Por su capacidad elástica actúa como amortiguador de impactos resultando muy difícil su rotura. No son tóxicos, y cumplen con la EN 71, parte 3._x000D_
METAL_x000D_
Acero inoxidable AISI-304, acero galvanizado en caliente y aluminio. Acero galvanizado y pintado al horno con gran resistencia a la abrasión, la corrosión, los químicos y las manchas, muy resistente a la intemperie._x000D_
TORNILLERÍA_x000D_
Tornillería electro galvanizada y de acero inoxidable calidad 8.8 DIN267, AISI-304._x000D_
CADENA_x000D_
Acero galvanizado Ø 5mm. _x000D_
GARANTIAS_x000D_
10 años de garantía cubre desgaste por piezas, color de material y tornillería, el proveedor realiza visitas periódicas para que la garantía se haga vigente en el momento del daño del juego con oportunidad.  (LA GARANTÍA NO CUBRE DAÑOS POR VANDALISMO)_x000D_
PLAN DE MANTENIMIENTO_x000D_
_x000D_
Trimestral:  En piezas y desgaste de material o color _x000D_
Alcance:  La garantía se hará efectiva en el desgaste de piezas, material, tornillos, cadenas se cambiará la pieza o se reemplazará el juego según el criterio del proveedor._x000D_
Anualmente: _x000D_
Revisar todos los sistemas de anclajes._x000D_
Limpiar a fondo_x000D_
Revisar la estructura de soporte_x000D_
Revisar que los postes estén en buenas condiciones_x000D_
Revisar las uniones de las sillas_x000D_
Revisar que no haya corrosión en las cadenas y conexiones_x000D_
Revisar niveles de desgaste en todo el juego_x000D_
_x000D_
OBSERVACIONES_x000D_
Incluye suministro, transporte armado e instalación de los juegos en el lugar indicado y mantenimiento básico por cinco años, en las condiciones requeridas por el fabricante para hacer efectivas las garantías (No cubre vandalismo, ni obra civil)._x000D_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Las unidades deben contar con una placa que permita identificar el producto, con mínimo los siguientes datos: Nombre del fabricante, referencia o código serial, identificación de la norma que lo certifica, rango etario de uso (edad).</t>
  </si>
  <si>
    <t>VER CTO-CONSULTORIA CENTRO DEPORTIVO, RECREATIVO Y CULTURAL - CDRC_x000D_
Especificaciones Técnicas Tomo 1 y 2_x000D_
_x000D_
SUMINISTRO E INSTALACION DE SISTEMA CFP TIPO II 67602-00 DE LATCHWAYS O EQUIVALENTE ACORDE CON EL PLANO DE DETALLES. CUBIERTA POLIVALENTE</t>
  </si>
  <si>
    <t>VER CTO-CONSULTORIA CENTRO DEPORTIVO, RECREATIVO Y CULTURAL - CDRC_x000D_
Especificaciones Técnicas Tomo 1 y 2_x000D_
_x000D_
SUMINISTRO E INSTALACION DE SISTEMA CFP TIPO II 67602-00 DE LATCHWAYS O EQUIVALENTE ACORDE CON EL PLANO DE DETALLES. CUBIERTA PISCINA</t>
  </si>
  <si>
    <t>13 onzas</t>
  </si>
  <si>
    <t>Arbol Garrocho</t>
  </si>
  <si>
    <t>totem lámina HR de 9mm Dimensiones: 0,80 x 2,90m. Acabado en fondo negro pintura electrostática poliéster. Pintura poliuretano blanca para textos, logos, iconos y demas, y poliuretano transparente anti-graffiti final en aplicación a pistola.</t>
  </si>
  <si>
    <t>Elemento marcación en lámina galvanizada de 2mm. Dimensiones: 0,42 x 0,1 m. Acabado en fondo negro pintura electrostática poliéster. Pintura poliuretano blanca para textos, logos, iconos y demas, y poliuretano transparente anti-graffiti final en aplicación a pistola. Pega epoxica de alta adherencia.</t>
  </si>
  <si>
    <t>Elemento marcación en lámina galvanizada de 2mm. Dimensiones: 0,40 x 1.6 x 0.15 m. Acabado en fondo negro pintura electrostática poliéster. Pintura poliuretano blanca para textos, logos, iconos y demas, y poliuretano transparente anti-graffiti final en aplicación a pistola. Pëga epoxica de alta adherencia.</t>
  </si>
  <si>
    <t>Letras en lámina HR de 6mm corte laser, Estructura interna y perimetral, Acabado Negro Pintura electrostática poliéster. Dimensiones: 0,60 x 0,85m (promedio por letra)</t>
  </si>
  <si>
    <t>Loseta concreto HPC, con grabado en bajo relieve de 4 referencias diferentes. Dimensiones: 30 x 30 cm</t>
  </si>
  <si>
    <t>Transporte desde lugar de producción a lugar de instalación</t>
  </si>
  <si>
    <t>VER CTO-CONSULTORIA CENTRO DEPORTIVO, RECREATIVO Y CULTURAL - CDRC Especificaciones Técnicas Tomo 1 y 2._x000D_
 CAJA DE VENTILACION EN LINEA CENTRIFUGO ALETAS INCLINADAS ATRAS VE-06 1065 RPM  1134 CFM @ 0.44" C.A. 1/3 HP  110/1/60 BAÑOS 6</t>
  </si>
  <si>
    <t>VER CTO-CONSULTORIA CENTRO DEPORTIVO, RECREATIVO Y CULTURAL - CDRC Especificaciones Técnicas Tomo 1 y 2._x000D_
VENTILADOR EN LINEA HELICOCENTRIFUGO  VE-08  1019 RPM 1152 CFM @ 0.42 " C.A.  1/3 HP  110/1/60 BAÑOS 8</t>
  </si>
  <si>
    <t>VER CTO-CONSULTORIA CENTRO DEPORTIVO, RECREATIVO Y CULTURAL - CDRC Especificaciones Técnicas Tomo 1 y 2._x000D_
VENTILADOR EN LINEA HELICOCENTRIFUGO  VE-11 868 CFM @ 0.71 " 464W C.A. 110/1/60 BAÑOS P2 CAMERINO</t>
  </si>
  <si>
    <t>VER CTO-CONSULTORIA CENTRO DEPORTIVO, RECREATIVO Y CULTURAL - CDRC Especificaciones Técnicas Tomo 1 y 2._x000D_
VENTILADOR EN LINEA HELICOCENTRIFUGO  VE-12 242 CFM @ 1.3 " 335W C.A. 110/1/60 BAÑOS P2 COCINA</t>
  </si>
  <si>
    <t>Pasamuro Tipo 4 de ø6"</t>
  </si>
  <si>
    <t>VER CTO-CONSULTORIA CENTRO DEPORTIVO, RECREATIVO Y CULTURAL - CDRC Especificaciones Técnicas Tomo 1 y 2._x000D_
VENTILADOR EN LINEA HELICOCENTRIFUGO  VI-01 1025 RPM 441 CFM @ 0,41 "  C.A. 1/3 HP 220/3/60 MUSICA</t>
  </si>
  <si>
    <t>VER CTO-CONSULTORIA CENTRO DEPORTIVO, RECREATIVO Y CULTURAL - CDRC Especificaciones Técnicas Tomo 1 y 2._x000D_
UNIDAD DE VENTILACION VI-02 2.340 CFM @ 1.63" C.A. 1.5 H.P. 1300 RPM 220/3/60  SALONES MULTIPLES DANZA.</t>
  </si>
  <si>
    <t>VER CTO-CONSULTORIA CENTRO DEPORTIVO, RECREATIVO Y CULTURAL - CDRC Especificaciones Técnicas Tomo 1 y 2._x000D_
UNIDAD DE VENTILACION VI-03 1.564 CFM @ 1.78" C.A. 1 H.P. 1300 RPM 220/3/60  GYM</t>
  </si>
  <si>
    <t>VER CTO-CONSULTORIA CENTRO DEPORTIVO, RECREATIVO Y CULTURAL - CDRC Especificaciones Técnicas Tomo 1 y 2._x000D_
UNIDAD DE VENTILACION VI-04 1.800 CFM @ 1.30" C.A. 1 H.P. 1150 RPM 220/3/60  COCINA</t>
  </si>
  <si>
    <t>VER CTO-CONSULTORIA CENTRO DEPORTIVO, RECREATIVO Y CULTURAL - CDRC Especificaciones Técnicas Tomo 1 y 2._x000D_
VENTILADOR CENTRÍFUGO OIDO SENCILLO VE-PI-01 MODELO USF-336 -BI CAPACIDAD 23.200 CFM @ 1.06" C.A. 10 H.P. ARREGLO 10, DESCARGA UB Y CW CON PINTURA EPOXICA DE FABRICA 220/3/60  PISCINA</t>
  </si>
  <si>
    <t>suministro pasamanos - rectos y/o inclinados en platinas y tubulares metalicos - h: 1.00 m. angulos metalicos 3/4" + paneles con malla expandida 4x8 mm de acero cal 22 ref. exr de icomallas o equivalente según detalle de planos (SUMINISTRO)_x000D_
_x000D_
CENTRO DEPORTIVO, RECREATIVO Y CULTURAL -  CDRC_x000D_
REMITASE A CONTRATO DE CONSULTORÍA RESPECTIVO._x000D_
Especificaciones Técnicas Tomo 1 y 2</t>
  </si>
  <si>
    <t>suministro pasamanos escaleras en platinas metalicas - h: 1.00 m. platina superior e inferior + platinas verticales 2"x1/2" según detalle de planos.  (SUMINISTRO)_x000D_
_x000D_
CENTRO DEPORTIVO, RECREATIVO Y CULTURAL -  CDRC_x000D_
REMITASE A CONTRATO DE CONSULTORÍA RESPECTIVO._x000D_
Especificaciones Técnicas Tomo 1 y 2</t>
  </si>
  <si>
    <t>Luminaria  tipo sistema lineal con difusor cilindric LED  NW 2PCB -1R x 2200lm Longitud 1136mm, 29,1W - 4000k , fabricada en aluminio extruido, acabado con pintura anodizada, difusor en acrílico extruido, distribución de la luz volumétrica,  grado de hermeticidad IP65  a 45 grados de temperatura en el TC,requiere balasto electronico 0-10V,  Vida Util L70 B50 50,000h, IRC80. Se debera tener en cuenta demás accesorios de instalación.</t>
  </si>
  <si>
    <t>VER CTO-CONSULTORIA CENTRO DEPORTIVO, RECREATIVO Y CULTURAL - CDRC Especificaciones Técnicas Tomo 1 y 2._x000D_
VENTILADOR CENTRÍFUGO OIDO SENCILLO VE-PI-02 Y VE-PI-03 MODELO USF-336 -BI CAPACIDAD 23.200 CFM @ 1.06" C.A. 10 H.P. ARREGLO 10, DESCARGA UB Y CCW CON PINTURA EPOXICA DE FABRICA 220/3/60  PISCINA</t>
  </si>
  <si>
    <t>suministro pasamanos anclados a muros en platinas metalicas. doble platina 2" - h: 1.10 m. - 0.90 m. + platinas según detalle de planos.  incluye anclajes a estructuras de soporte, anticorrosivo + pintura electrostatica color negro. rampas  (SUMINISTRO)_x000D_
_x000D_
CENTRO DEPORTIVO, RECREATIVO Y CULTURAL -  CDRC_x000D_
REMITASE A CONTRATO DE CONSULTORÍA RESPECTIVO._x000D_
Especificaciones Técnicas Tomo 1 y 2</t>
  </si>
  <si>
    <t>pasamanos en vidrio templado - h: 0.90 m. perfil inferior en u embebido y/o pernado en concreto + vidrio templado laminado 12 mm. + remate superior en u acero inoxidable según detalle de planos.  (SUMINISTRO)_x000D_
_x000D_
CENTRO DEPORTIVO, RECREATIVO Y CULTURAL -  CDRC_x000D_
REMITASE A CONTRATO DE CONSULTORÍA RESPECTIVO._x000D_
Especificaciones Técnicas Tomo 1 y 2</t>
  </si>
  <si>
    <t>(LED2) - Luminaria lineal para suspender LED 47,4W 4000K  NW 3PCB -1R x 2200lm Longitud 1708mm, fabricado en  Material: aluminio fundición a presión y material termoplástico reforzado, requiere balasto electronico 0-10V,   Vida util L70 ­ B10 (Ta 25°C). (Ver planos para instalación) Se debera tener en cuenta Guaya de Seguridad y demás accesorios de instalación.</t>
  </si>
  <si>
    <t>INCLUYE: PANEL DE ALARMA, TABLERO DE PANEL DE ALARMA, CONEXIONES, eLEMENTOS DE FIJACION E IMPREVISTOS</t>
  </si>
  <si>
    <t>suministro pasamanos sobre bancas en platinas metalicas. platinas 2" x 5/16" - h: 0.45 m. según detalle de planos.  incluye anclajes a estructuras de soporte, anticorrosivo + pintura electrostatica color negro. bancas y fachadas.  (SUMINISTRO)_x000D_
_x000D_
CENTRO DEPORTIVO, RECREATIVO Y CULTURAL -  CDRC_x000D_
REMITASE A CONTRATO DE CONSULTORÍA RESPECTIVO._x000D_
Especificaciones Técnicas Tomo 1 y 2</t>
  </si>
  <si>
    <t>suministro pasamanos tipo 5 - en doble tubular de acero inoxidable  ø2" - h: 0.90 m. - 0.70 m. + platinas  (SUMINISTRO)_x000D_
_x000D_
CENTRO DEPORTIVO, RECREATIVO Y CULTURAL -  CDRC_x000D_
REMITASE A CONTRATO DE CONSULTORÍA RESPECTIVO._x000D_
Especificaciones Técnicas Tomo 1 y 2</t>
  </si>
  <si>
    <t>Luminaria lineal para suspender LED 79W 4000K  NW 5PCB -1R x 2200lm Longitud  2834mm, fabricado en  Material: aluminio fundición a presión y material termoplástico reforzado, requiere balasto electronico 0-10V  ­ Vida util L70 ­ B10 (Ta 25°C). Ver planos para instalación y demás accesorios de instalación.</t>
  </si>
  <si>
    <t>VER CTO-CONSULTORIA CENTRO DEPORTIVO, RECREATIVO Y CULTURAL - CDRC Especificaciones Técnicas Tomo 1 y 2._x000D_
CONDENSADORA UCON-02 BOMBA DE CALOR CAPACIDAD 48.000 BTU/H 220/3/60</t>
  </si>
  <si>
    <t>INCLUYE:_x000D_
DETECTOR OPTICO TERMICO	UN	1,0000_x000D_
BASE PARA MONTAJE		UN	1,0000_x000D_
CAJA 2400			UN	1,0000_x000D_
ANCLAJE MECANICO		UN	2,0000</t>
  </si>
  <si>
    <t>(LED4) - Luminaria lineal para suspender LED 126.4W 4000K  NW 8PCB -1R x 2200lm Longitud  4523mm, fabricado en  Material: aluminio fundición a presión y material termoplástico reforzado, requiere balasto electronico 0-10V,   Vida util L70 ­ B10 (Ta 25°C). (Ver planos para instalación) Se debera tener en cuenta Guaya de Seguridad y demás accesorios de instalación.</t>
  </si>
  <si>
    <t>s. e i. baranda piscina. perfiles tubulares serie viss. cristal templado laminado 6+6 mm. - sentry glass plus 0.89 mm. (sgp resistencia estructural) o equivalente según detalle y especificaciones de planos. cuerpos fijos y batientes. incluye haladeras y cerradura (SUMINISTRO E INSTALACIÓN)_x000D_
_x000D_
CENTRO DEPORTIVO, RECREATIVO Y CULTURAL -  CDRC_x000D_
REMITASE A CONTRATO DE CONSULTORÍA RESPECTIVO._x000D_
Especificaciones Técnicas Tomo 1 y 2</t>
  </si>
  <si>
    <t>Limpiador grandes diametros PVC-P-RDE-21Ø10"Perim.PiscOlimp CONTRATO CONSULTORIA CDRC 2</t>
  </si>
  <si>
    <t>VER CTO-CONSULTORIA CENTRO DEPORTIVO, RECREATIVO Y CULTURAL - CDRC Especificaciones Técnicas Tomo 1 y 2._x000D_
UNIDAD FANCOIL  MEDIA PRESION UMA-01 Y UMA-02 CAPACIDAD 24.000 BTU/H 220/2/60</t>
  </si>
  <si>
    <t>Suministro e instalación Tuberia PVC-Presion RDE-21  - Cuarto de maquinas piscina olimpica  -  ø10"</t>
  </si>
  <si>
    <t>INCLUYE:_x000D_
DETECTOR TERMICO		UN	1,0000_x000D_
BASE PARA MONTAJE		UN	1,0000_x000D_
CAJA 2400			UN	1,0000_x000D_
ANCLAJE MECANICO		UN	2,0000</t>
  </si>
  <si>
    <t>VER CTO-CONSULTORIA CENTRO DEPORTIVO, RECREATIVO Y CULTURAL - CDRC Especificaciones Técnicas Tomo 1 y 2._x000D_
UNIDAD FANCOIL  MEDIA PRESION UMA-04 CAPACIDAD 30.000 BTU/H 220/2/60</t>
  </si>
  <si>
    <t>INCLUYE:_x000D_
TRANSMISOR RECEPTOR BEAM	UN	1,0000_x000D_
BASE PARA MONTAJE		UN	1,0000_x000D_
CAJA 2400			UN	4,0000_x000D_
ANCLAJE MECANICO		UN	1,0000</t>
  </si>
  <si>
    <t>Luminaria lineal para suspender LED 15.8W 4000k 1PCB-1R x 2200lm Longitud  595mm. Fabricada en extrusión de aluminio conjunto óptico en lámina de acero galvanizado, difusor en acrílico opal mate, distribución de la luz volumétrica IRC 80, vida útil de la fuente de 50.000 horas en el L70B50 a 45 grados de temperatura, requiere balasto electronico 0-10V, Ver planos para instalación y demás accesorios de instalación.</t>
  </si>
  <si>
    <t>VER CTO-CONSULTORIA CENTRO DEPORTIVO, RECREATIVO Y CULTURAL - CDRC Especificaciones Técnicas Tomo 1 y 2._x000D_
UNIDAD FANCOIL  MEDIA PRESION UMA-08 CAPACIDAD 54.000 BTU/H 220/2/60</t>
  </si>
  <si>
    <t>Luminaria lineal para suspender LED 31,6W 4000k 2PCB-1R x 2200lm Longitud  1161mm. Fabricada en extrusión de aluminio conjunto óptico en lámina de acero galvanizado, difusor en acrílico opal mate, distribución de la luz volumétrica IRC 80, vida útil de la fuente de 50.000 horas en el L70B50 a 45 grados de temperatura, requiere balasto electronico 0-10V, Ver planos para instalación y demás accesorios de instalación.</t>
  </si>
  <si>
    <t>VER CTO-CONSULTORIA CENTRO DEPORTIVO, RECREATIVO Y CULTURAL - CDRC Especificaciones Técnicas Tomo 1 y 2._x000D_
UNIDAD FANCOIL  ALTA PRESION UMA-05 Y UMA-06 CAPACIDAD 76.800 BTU/H 220/2/60</t>
  </si>
  <si>
    <t>Luminaria lineal para suspender LED 47.4W - 4000k 3PCB-1R x 2200lm Longitud  1727mm. Fabricada en extrusión de aluminio conjunto óptico en lámina de acero galvanizado, difusor en acrílico opal mate, distribución de la luz volumétrica IRC 80, vida útil de la fuente de 50.000 horas en el L70B50 a 45 grados de temperatura, requiere balasto electronico 0-10V, Ver planos para instalación y demás accesorios de instalación.</t>
  </si>
  <si>
    <t>INCLUYE:_x000D_
ESTACION MANUAL DE ALARMA		UN	1,0000_x000D_
CAJA 2400				UN	1,0000_x000D_
ANCLAJE MECANICO			UN	4,0000_x000D_
SOPORTE				UN	1,0000</t>
  </si>
  <si>
    <t>Luminaria lineal para suspender LED 63.2W - 4000k 4PCB-1R x 2200lm Longitud  2293mm. Fabricada en extrusión de aluminio conjunto óptico en lámina de acero galvanizado, difusor en acrílico opal mate, distribución de la luz volumétrica IRC 80, vida útil de la fuente de 50.000 horas en el L70B50 a 45 grados de temperatura  Equipo electrónico DALI regulable incluído (Ver planos para instalación y demás accesorios de instalación.</t>
  </si>
  <si>
    <t>perfil estructural en acero 4"x2"x2mm - 6m (SUMINISTRO)_x000D_
_x000D_
CENTRO DEPORTIVO, RECREATIVO Y CULTURAL -  CDRC_x000D_
REMITASE A CONTRATO DE CONSULTORÍA RESPECTIVO._x000D_
Especificaciones Técnicas Tomo 1 y 2</t>
  </si>
  <si>
    <t>VER CTO-CONSULTORIA CENTRO DEPORTIVO, RECREATIVO Y CULTURAL - CDRC Especificaciones Técnicas Tomo 1 y 2._x000D_
"UNIDAD CONDENSADORA INVERTER 
24.000 BTU/H"</t>
  </si>
  <si>
    <t>VER CTO-CONSULTORIA CENTRO DEPORTIVO, RECREATIVO Y CULTURAL - CDRC Especificaciones Técnicas Tomo 1 y 2._x000D_
EQUIPO MINISPLIT INVERTER MS-01 CAPACIDAD 18.000 BTU/H 220/2/60</t>
  </si>
  <si>
    <t>VER CTO-CONSULTORIA CENTRO DEPORTIVO, RECREATIVO Y CULTURAL - CDRC _x000D_
Especificaciones Técnicas Tomo 1 y 2  _x000D_
MAMPOSTERIA EN BLOQUE DE CONCRETO 15x10x40 TOLETE COLOR ARENA. INCLUYE ALAMBRÓN HORIZONTAL, PORON Y SELLO EN SIKAFLEX DE SIKA O EQUIVALENTE ACORDE CON LOS DETALLES ESTRUCTURALES.</t>
  </si>
  <si>
    <t>Luminaria lineal para suspender LED 79W - 4000k 5PCB-1R x 2200lm Longitud  2859mm. Fabricada en extrusión de aluminio conjunto óptico en lámina de acero galvanizado, difusor en acrílico opal mate, distribución de la luz volumétrica IRC 80, vida útil de la fuente de 50.000 horas en el L70B50 a 45 grados de temperatura , requiere balasto electronico 0-10V,  Ver planos para instalación y demás accesorios de instalación.</t>
  </si>
  <si>
    <t>VER CTO-CONSULTORIA CENTRO DEPORTIVO, RECREATIVO Y CULTURAL - CDRC Especificaciones Técnicas Tomo 1 y 2._x000D_
TABLERO DE FUERZA Y CONTROL TEFC -AA-0, INCLUYE BARRAJES, PROTECCIONES PROGRAMADOR DE HORARIO</t>
  </si>
  <si>
    <t>Piedra Royal verde espesor: 8 cm (SUMINISTRO)_x000D_
_x000D_
CENTRO DEPORTIVO, RECREATIVO Y CULTURAL -  CDRC_x000D_
REMITASE A CONTRATO DE CONSULTORÍA RESPECTIVO._x000D_
Especificaciones Técnicas Tomo 1 y 2</t>
  </si>
  <si>
    <t>Luminaria tipo hermética  DUNA LED  1x1.2 35W 112lm/w 3900lm 120-277V 4000k , Carcasa de policarbonato fabricada por inyección, con protección UV, de color gris (RAL7035), Difusor transparente de policarbonato (PC) o acrílico (SAN), con protección UV, fabricado por inyección con prismática, Bandeja en chapa de acero lacada en blanco, Clips plásticos o clips opcionales en inox.IK 08,  Combustibilidad (UL94): V2  Hilo incandescente (EN 60695-2-11): 850ºC. requiere balasto electronico 0-10V,  Vida Util L80 35,000h T THD &lt; 10%. Corriente de Operacion 800mA.  Se devera tener en cuenta demás accesorios de instalación.</t>
  </si>
  <si>
    <t>VER CTO-CONSULTORIA CENTRO DEPORTIVO, RECREATIVO Y CULTURAL - CDRC_x000D_
Especificaciones Técnicas Tomo 1 y 2_x000D_
Suministro e instalación Nicho para reflector piscina - para concreto con polo a tierra</t>
  </si>
  <si>
    <t>Cinta LED LINEARlight Flex Shrort pitch 9.6W/m;  tipo de coriente DC; 850lm por metro, temperatura de color 4000k angulo de salida 120° , voltaje 24v - Vida util mayor a  50,000 h a una temperatura de operación entre -20 y 85 grados centigrados. cinta de led dimerizable eficiencia clase A++ - medida en metros lineales, Ver planos para instalación y demás accesorios de instalación.</t>
  </si>
  <si>
    <t>VER CTO-CONSULTORIA CENTRO DEPORTIVO, RECREATIVO Y CULTURAL - CDRC _x000D_
Especificaciones Técnicas Tomo 1 y 2  _x000D_
_x000D_
				_x000D_
MAMPOSTERIA EN BLOQUE DE CONCRETO 12x20x40. INCLUYE ALAMBRÓN HORIZONTAL, PORON Y SELLO EN SIKAFLEX DE SIKA O EQUIVALENTE ACORDE CON LOS DETALLES ESTRUCTURALES.</t>
  </si>
  <si>
    <t>Perfil en aluminio de montaje para sobreponer - suspender de 2,5cm x 2,5cm con difusor opal, medida en metros lineales</t>
  </si>
  <si>
    <t>INCLUYE:_x000D_
PROTECTOR		UN	1,0000_x000D_
ANCLAJE MECANICO	UN	4,0000</t>
  </si>
  <si>
    <t>Luminaria lineal para suspender LED 158W 4000K  NW 10PCB -1R x 2200lm Longitud  5650mm, fabricado en  Material: aluminio fundición a presión y material termoplástico reforzado,requiere balasto electronico 0-10V  ­ Vida util L70 ­ B10 (Ta 25°C). Ver planos para instalación y demás accesorios de instalación.</t>
  </si>
  <si>
    <t>s. e i. malla metal screen hd 40 hunter douglas o equivalente (SUMINISTRO E INSTALACIÓN)_x000D_
_x000D_
CENTRO DEPORTIVO, RECREATIVO Y CULTURAL -  CDRC_x000D_
REMITASE A CONTRATO DE CONSULTORÍA RESPECTIVO._x000D_
Especificaciones Técnicas Tomo 1 y 2</t>
  </si>
  <si>
    <t>Luminaria tipo sistema lineal con difusor cilindric LED  NW 3PCB -1R x 2200lm Longitud 1.70m - 42,9W - 4000k , fabricada en aluminio extruido, acabado con pintura anodizada, difusor en acrílico extruido, distribución de la luz volumétrica,  grado de hermeticidad IP65  a 45 grados de temperatura en el TC, requiere balasto electronico 0-10V,  Vida Util L70 B50 50,000h, IRC80. Se debera tener en cuenta  demás accesorios de instalación.</t>
  </si>
  <si>
    <t>Luminaria lineal para suspender LED 15.8W 4000K  NW 1PCB -1R x 2200lm Longitud  582mm, fabricado en  Material: aluminio fundición a presión y material termoplástico reforzado, requiere balasto electronico 0-10V ­ Vida util L70 ­ B10 (Ta 25°C). Ver planos para instalación y demás accesorios de instalación.</t>
  </si>
  <si>
    <t>"Gabinete G-CH a 440V
Tablero de sobreponer. Uso exterior (IP 65), 600V, en Lámina Cold Rolled Calibre 14 para la Perfilería y Calibre 16 para Puertas y Tapas. El Acabado Final del gabinete es en Pintura en Polvo de Aplicación Electrostática, Color Gris Claro RAL 7035. Incluye:
Barras de cobre de 225A, 440V, Icc: 10 KA mínimo.
Un (1) minibreaker de 3x30A, 10 kA, 440V
Cuatro (4) minibreakers de 1x20A, 10 kA, 440V
Marcación exterior en placa de policarbonato con el nombre del  Gabinete y marcación interior del equipo eléctrico que lo compone con unifilares.
Interconexión en cobre de cada elemento que lo constituya."				_x000D_
				_x000D_
COPIADO DE INSUMO 104383</t>
  </si>
  <si>
    <t>Luminaria lineal para suspender LED 142,2W 4000K  NW 9PCB -1R x 2200lm Longitud  5086mm, fabricado en  Material: aluminio fundición a presión y material termoplástico reforzado, requiere balasto electronico 0-10V ­ Vida util L70 ­ B10 (Ta 25°C). Ver planos para instalación y demás accesorios de instalación.</t>
  </si>
  <si>
    <t>perfil estructural en acero 2"x2"x1mm - 6m (SUMINISTRO)_x000D_
_x000D_
CENTRO DEPORTIVO, RECREATIVO Y CULTURAL -  CDRC_x000D_
REMITASE A CONTRATO DE CONSULTORÍA RESPECTIVO._x000D_
Especificaciones Técnicas Tomo 1 y 2</t>
  </si>
  <si>
    <t>Luminaria lineal para suspender LED Luminaria lineal para suspender LED 110,6W 4000K  NW 7PCB -1R x 2200lm Longitud  3960mm, fabricado en  Material: aluminio fundición a presión y material termoplástico reforzado, requiere balasto electronico 0-10V  ­ Vida util L70 ­ B10 (Ta 25°C). Ver planos para instalación y demás accesorios de instalación.  Longitud  3960mm, fabricado en  Material: aluminio fundición a presión y material termoplástico reforzado, requiere balasto electronico 0-10V  ­ Vida util L70 ­ B10 (Ta 25°C). Ver planos para instalación y demás accesorios de instalación.</t>
  </si>
  <si>
    <t>Luminaria lineal para suspender LED 31,6W 4000K  NW 2PCB -1R x 2200lm Longitud  1145mm, fabricado en  Material: aluminio fundición a presión y material termoplástico reforzado, requiere balasto electronico 0-10V  ­ Vida util L70 ­ B10 (Ta 25°C). Ver planos para instalación y demás accesorios de instalación.</t>
  </si>
  <si>
    <t>s. e i. estanteria gimnasio en tubulares y malla metalica m12 (7.55x3.20). estantes en tubulares 40x40 mm y 25x25 mm. + malla según detalle de planos. incluye anticorrosivo, pintura electrostatica y anclajes a estructura de soporte.  (SUMINISTRO E INSTALACIÓN)_x000D_
_x000D_
CENTRO DEPORTIVO, RECREATIVO Y CULTURAL -  CDRC_x000D_
REMITASE A CONTRATO DE CONSULTORÍA RESPECTIVO._x000D_
Especificaciones Técnicas Tomo 1 y 2</t>
  </si>
  <si>
    <t>perfil estructural en acero 1 1/2"x 1 1/2"x1.5mm - 6m  (SUMINISTRO)_x000D_
_x000D_
CENTRO DEPORTIVO, RECREATIVO Y CULTURAL -  CDRC_x000D_
REMITASE A CONTRATO DE CONSULTORÍA RESPECTIVO._x000D_
Especificaciones Técnicas Tomo 1 y 2</t>
  </si>
  <si>
    <t>VER CTO-CONSULTORIA CENTRO DEPORTIVO, RECREATIVO Y CULTURAL - CDRC_x000D_
Especificaciones Técnicas Tomo 1 y 2</t>
  </si>
  <si>
    <t>Juego columpio tradicional combinado 3-14 años Cap: 4 niños _x000D_
_x000D_
CARACTERISTICAS_x000D_
_x000D_
Capacidad: 4 niños_x000D_
Edad sugerida: 3 A 14 AÑOS_x000D_
Altura Crítica de Caída: 1.28 MTS_x000D_
Área de Seguridad: 135.81 m²_x000D_
Medidas por modulo (Largo, Ancho, Alto): 5.9 x 5.9 x 2.46  MTS_x000D_
Funciones lúdicas: Balancearse y columpiarse._x000D_
_x000D_
MATERIALES_x000D_
POSTES, Madera laminada: Para garantizar su fortaleza y resistencia, todos los componentes de madera se fabrican a base de láminas de pino escandinavo, clase de resistencia GL24, tratada en autoclave (clase de riesgo IV), conforme a la Normativa: EN351/EN335 y certificada por PEFC y FSC. En el caso de estar sometida a condiciones meteorológicas variables, la madera laminada puede presentar pequeñas grietas que no reducen su durabilidad. La resina y los nudos son su parte natural._x000D_
_x000D_
Piezas de plástico: Polietileno, polipropileno._x000D_
_x000D_
Piezas metálicas: Acero S-235, AISI-304 y AISI-316._x000D_
_x000D_
Tornillería: Acero DIN603, AISI-304 o AISI-316._x000D_
_x000D_
Cadenas: Eslabones de 6mm de acero inoxidable AISI 316. _x000D_
_x000D_
GARANTIAS_x000D_
10 años de garantía en caso de fallos debidos a defectos de material o producción en las piezas galvanizadas u otras piezas de metal y acero no pintado, postes de madera, paneles de HDPE y PP. Los paneles disponen de máxima estabilidad para la radiación solar, aunque es posible que con el tiempo se produzca algún episodio de pérdida de color._x000D_
5 años de garantía en aquellos fallos debidos a defectos del material o producción de muelles, piezas de material pintado, piezas de plástico moldeado, chapa de inox, cuerdas y construcciones de redes de escalada._x000D_
2 años de garantía frente a fallos de mal funcionamiento debidos a defectos de producción en piezas de plástico móviles._x000D_
_x000D_
PLAN DE MANTENIMIENTO_x000D_
Trimestralmente: Comprobar de forma visual el estado general del juego, asegurando que no haya roturas o desperfectos peligrosos para los usuarios comprobar que el suelo de la torre no presente roturas o desperfectos. Comprobar que no haya deformaciones en el polietileno. Comprobar que los paneles de polietileno no presenten rozaduras o rayadas peligrosas. Asegurar que las barras de seguridad están en su sitio. Verificar que la red está tensada y sin desfilamentos. Asegurar que la estabilidad estructural del juego sea la misma del primer día. Verificar el estado de toda la tornillería y sus protecciones. Verificar los tapones de los postes._x000D_
Anualmente: verificar la ausencia de corrosión en las partes metálicas. Verificar las soldaduras de todas las barras de seguridad o descenso. Comprobar todas las cimentaciones._x000D_
- Si el equipo está sujeto a un uso severo, se debe incrementar el plan de mantenimiento básico descrito._x000D_
- No usar el producto antes de finalizar la instalación._x000D_
- No usar el producto antes de finalizar el mantenimiento._x000D_
-Consultar instrucciones de mantenimiento._x000D_
_x000D_
OBSERVACIONES_x000D_
Incluyendo suministro, transporte armado e instalación de los juegos en el lugar indicado y mantenimiento básico por cinco años, en las condiciones requeridas por el fabricante para hacer efectivas las garantías (No cubre vandalismo, ni obra civil)._x000D_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Las unidades deben contar con una placa que permita identificar el producto, con mínimo los siguientes datos: Nombre del fabricante, referencia o código serial, identificación de la norma que lo certifica, rango etario de uso (edad).</t>
  </si>
  <si>
    <t>Uvo Ruso/Cissus Rhombofolia Ellen Danica - Jardineras_x000D_
CENTRO DEPORTIVO, RECREATIVO Y CULTURAL - CDRC REMITASE A CONTRATO DE CONSULTORÍA RESPECTIVO. Especificaciones Técnicas Tomo 1 y 2</t>
  </si>
  <si>
    <t>Luminaria lineal para suspender LED 63.2W 4000K  NW 4PCB -1R x 2200lm Longitud  2271mm, fabricado en  Material: aluminio fundición a presión y material termoplástico reforzado, requiere balasto electronico 0-10V  ­ Vida util L70 ­ B10 (Ta 25°C). (Ver planos para instalación) Se debera tener en cuenta  y demás accesorios de instalación.</t>
  </si>
  <si>
    <t>DIFUSOR SUMINISTRO 4 VÍAS L-AVS CON DAMPER DE 9"X9"</t>
  </si>
  <si>
    <t>Luminaria tipo hermética  NW 7PCB -1R x 2200lm Longitud 3.96m - 98.4W - 4000k , fabricada en aluminio extruido, acabado con pintura anodizada, difusor en acrílico extruido, distribución de la luz volumétrica,  grado de hermeticidad IP65  a 45 grados de temperatura en el TC, requiere balasto electronico 0-10V, Vida Util L70 B50 50,000h, IRC80. Se debera tener en cuenta demás accesorios de instalación.</t>
  </si>
  <si>
    <t>Luminaria tipo Decorativa esferica, Luminaria tipo esferica de vidrio, Medidas : Ø 19 cm x h 21 cm, requiere balasto electronico 0-10V, Se debera tener en cuenta demás accesorios de instalación.  (Ref CALISTO 2B)</t>
  </si>
  <si>
    <t>Bombilla (LED A6725WW Duralamp) 22W 2800k (Flujo final 2452m) E27 - 200° abertura del haz</t>
  </si>
  <si>
    <t>CONTRATO CONSULTORÍA CDRD-2_x000D_
CONTRATO CONSULTORÍA N° 
221
_x000D_
OBJETO: ESTUDIOS Y DISEÑOS ARQUITECTÓNICOS, DE INGENIERÍA Y COMPLEMENTARIOS, CEFE LAS COMETAS_x000D_
SECRETARIA DISTRITAL DE CULTURA_x000D_
Suministro  de Difusor 4 vias L-AVS con Damper de 15"x15"</t>
  </si>
  <si>
    <t>DIFUSOR SUMINISTRO 4 VÍAS L-AV3 CON DAMPER DE 15"X12"</t>
  </si>
  <si>
    <t>(DL3) Luminaria tipo cilindro para instalar como aplique de pared LED PCB FORTIMO 12W 4000K 277V 1623lm (Flujo Inicial 1623lm flujo final 1500lm) MacAdam 3, Vida Util L70 50000h Fabricado en inyección de policarbonato, con reflector metalizado y marco exterior en color blanco. Difusor interior fabricado en policarbonato opal especial para LED, disipador de aluminio inyectado para una correcta gestión térmica. balasto electronico 0-10V. Se debera tener en cuenta Accesorio tipo brazo para instalacion como aplique de pared  Se debera tener en cuenta accesorios de instalación.</t>
  </si>
  <si>
    <t>Accesorio tipo base para instalacion de luminarias como aplique en pared</t>
  </si>
  <si>
    <t>Accesorio Esquinero de 90grados + difusor para luminarias (LED2 - LED3 - LED4 - LED12 - LED14 - LED15 - LED16 -LED17  - LED18) Se debera tener en cuenta demás accesorios de instalación.</t>
  </si>
  <si>
    <t>VER CTO-CONSULTORIA CENTRO DEPORTIVO, RECREATIVO Y CULTURAL - CDRC Especificaciones Técnicas Tomo 1 y 2._x000D_
DERIVADOR DE REFRIGERANTE VARIABLE TIPO Y-JOINT CAPACIDAD (154.000 a 240.000 Btu/h)</t>
  </si>
  <si>
    <t>Luminaria tipo Downlight redondo LED 7.9W 721lm 4000K dimensiones 9cm x 9cm (D,H). fabricada en aluminio inyectado, acabado con pintura en polvo tipo poliéster resistente a_x000D_
rayos UV, IRC83% requiere balasto electronico 0-10V,  Vida Util L70 B50 50,000h.  (Ver planos para instalación) Se debera tener en cuenta accesorios de instalación.</t>
  </si>
  <si>
    <t>VER CTO-CONSULTORIA CENTRO DEPORTIVO, RECREATIVO Y CULTURAL - CDRC Especificaciones Técnicas Tomo 1 y 2._x000D_
DERIVADOR DE REFRIGERANTE VARIABLE TIPO Y-JOINT CAPACIDAD (240.000 Btu/h a 336.000 Btu/h)</t>
  </si>
  <si>
    <t>VER CTO-CONSULTORIA CENTRO DEPORTIVO, RECREATIVO Y CULTURAL - CDRC Especificaciones Técnicas Tomo 1 y 2._x000D_
DERIVADOR DE REFRIGERANTE VARIABLE TIPO T-JOINT CAPACIDAD (hasta 456.000 Btu/h)</t>
  </si>
  <si>
    <t>RejillasExtracTipoAletaFijaConDamper4"X4" Blanca (SUMINISTRO)_x000D_
_x000D_
CENTRO DEPORTIVO, RECREATIVO Y CULTURAL -  CDRC_x000D_
REMITASE A CONTRATO DE CONSULTORÍA RESPECTIVO._x000D_
Especificaciones Técnicas Tomo 1 y 2</t>
  </si>
  <si>
    <t>Accesorio Esquinero de 90grados + difusor para luminarias (LED5 - LED6 - LED7 - LED8 - LED9) Se debera tener en cuenta demás accesorios de instalación.</t>
  </si>
  <si>
    <t>Driver de ULP150  para LED 150W de 6.3 Amp, Voltage Nominal 120/277V, 50/60 Hz, Voltage de salida  24 V, Factor de Potencia &gt;0.94/277VAC Se debera tener en cuenta demás accesorios de instalación.</t>
  </si>
  <si>
    <t>RejillasExtracTipoAletaFijaConDamper6"X12" Blanca (SUMINISTRO)_x000D_
_x000D_
CENTRO DEPORTIVO, RECREATIVO Y CULTURAL -  CDRC_x000D_
REMITASE A CONTRATO DE CONSULTORÍA RESPECTIVO._x000D_
Especificaciones Técnicas Tomo 1 y 2</t>
  </si>
  <si>
    <t>REJILLA DE SUMINSTRO UNA ALETA MOVIL LHV 32"X14"  CON DAMPER._x000D_
CENTRO DEPORTIVO, RECREATIVO Y CULTURAL - CDRC REMITASE A CONTRATO DE CONSULTORÍA RESPECTIVO. Especificaciones Técnicas Tomo 1 y 2</t>
  </si>
  <si>
    <t>(DRX240) - Driver de ULP150  para LED 240W de 6.3 Amp, Voltage Nominal 120/277V, 50/60 Hz, Voltage de salida  24 V, Factor de Potencia &gt;0.94/277VAC Se debera tener en cuenta demás accesorios de instalación.</t>
  </si>
  <si>
    <t>RejillasExtracTipoAletaFijaConDamper6"X16" Blanca (SUMINISTRO)_x000D_
_x000D_
CENTRO DEPORTIVO, RECREATIVO Y CULTURAL -  CDRC_x000D_
REMITASE A CONTRATO DE CONSULTORÍA RESPECTIVO._x000D_
Especificaciones Técnicas Tomo 1 y 2</t>
  </si>
  <si>
    <t>REJILLA DE SUMINSTRO UNA ALETA MOVIL LHV 32"X10"  CON DAMPER._x000D_
CENTRO DEPORTIVO, RECREATIVO Y CULTURAL - CDRC REMITASE A CONTRATO DE CONSULTORÍA RESPECTIVO. Especificaciones Técnicas Tomo 1 y 2</t>
  </si>
  <si>
    <t>DIFUSOR SUMINISTRO 4 VÍAS CON DAMPER DE 24"X24"</t>
  </si>
  <si>
    <t>Luminaria LED Optica (5147) Extensiva  310W - 144 LEDS - 33,867lm - 700mA (357662) tipo proyector con optica Extensiva, para instalación suspendida, temperatura de color 4000K Tension de alimentacion universal a 120-277V 60Hz, chasis fabricado en inyección de alta presión de aluminio de color AKZO grey 900 arenado con</t>
  </si>
  <si>
    <t>Luminaria LED Optica (5186) Asimetrica 547W - 144 LEDS - 47,375lm - 1200mA (386772) tipo proyector con optica asimetrica, para instalación sobrepuesta en puentes tecnicos, temperatura de color 4000K Tension de alimentacion universal a 120-277V 60Hz, chasis fabricado en inyección de alta presión de aluminio de color AKZO grey 900 arenado con acabado en polvo poliéster, IP 66, IK 08.   , IRC 70%, LM79-80 horas. - Tener presente balasto electronico 0-10V</t>
  </si>
  <si>
    <t>DIFUSOR DE SUMINISTRO PARA GRANDES ALTURA VDR-H-E1- 800 MM._x000D_
CENTRO DEPORTIVO, RECREATIVO Y CULTURAL - CDRC REMITASE A CONTRATO DE CONSULTORÍA RESPECTIVO. Especificaciones Técnicas Tomo 1 y 2</t>
  </si>
  <si>
    <t>REJILLA DE RETORNO ALERTA FIJA CON DAMPER 10"X6"				_x000D_
							_x000D_
				_x000D_
CENTRO DEPORTIVO, RECREATIVO Y CULTURAL -  CDRC REMITASE A CONTRATO DE CONSULTORÍA RESPECTIVO. Especificaciones Técnicas Tomo 1 y 2_x000D_
.</t>
  </si>
  <si>
    <t>Luminaria LED Optica (2259) Simetrica 322W - 144 LEDS - 32,219lm - 700mA (34723S) tipo proyector con optica simetrica, para instalación sobrepuesta en puentes tecnicos, temperatura de color 4000K Tension de alimentacion universal a 120-277V 60Hz, chasis fabricado en inyección de alta presión de aluminio de color AKZO grey 900 arenado con acabado en polvo poliéster, IP 66, IK 08.   , IRC 70%, LM79-80 horas. - Tener presente balasto electronico 0-10V.  Se debera tener en cuenta Guaya de Seguridad y demás accesorios de instalación.</t>
  </si>
  <si>
    <t>Luminaria de emergencia para sobrepoener - suspender cuadrada Dimensiones 142 x 142 x 39 - Flujo Luminoso 170lm. 2 LED x 3W - Para alturas de 4m. que están equipadas con batería de tecnología Ni-Cd 3,6V/1,5Ah-Modo de funcionamiento emergencia, Autonomia 3h. Optica direccional Extensiva . Tipo de instalación Superficie. Fuente de luz Led. IP 20. IK 04  Con Testigo como indica RETIE. Fotometria Direccional Extensiva Antipanico (VMV3) Se debera tener en cuenta  demás accesorios de instalación.</t>
  </si>
  <si>
    <t>SUMINISTRO E INSTALACION REJILLAS EXTRACCION TIPO ALETA FIJA MODELO L-RA CON DAMPER 10"X4" BLANCA				_x000D_
							_x000D_
				_x000D_
CENTRO DEPORTIVO, RECREATIVO Y CULTURAL -  CDRC REMITASE A CONTRATO DE CONSULTORÍA RESPECTIVO. Especificaciones Técnicas Tomo 1 y 2_x000D_
.</t>
  </si>
  <si>
    <t>Luminaria de emergencia para sobrepoener - suspender cuadrada Dimensiones 142 x 142 x 39 - Flujo Luminoso 150lm. 2 LED x 3W - Para alturas de 4m. que están equipadas con batería de tecnología Ni-Cd 3,6V/1,5Ah-Modo de funcionamiento emergencia, Autonomia 3h. optica volumetrica. Tipo de instalación Superficie. Fuente de luz Led. IP 20. IK 04  Con Testigo como indica RETIE. Fotometria Volumetrica Antipanico (VMS3) Se debera tener en cuenta demás accesorios de instalación.</t>
  </si>
  <si>
    <t>MANGUERA FLEXIBLE DIAM 14._x000D_
CENTRO DEPORTIVO, RECREATIVO Y CULTURAL - CDRC REMITASE A CONTRATO DE CONSULTORÍA RESPECTIVO. Especificaciones Técnicas Tomo 1 y 2.</t>
  </si>
  <si>
    <t>VER CTO-CONSULTORIA CENTRO DEPORTIVO, RECREATIVO Y CULTURAL - CDRC Especificaciones Técnicas Tomo 1 y 2._x000D_
CONTRATO CONSULTORÍA N° 
221
_x000D_
OBJETO: ESTUDIOS Y DISEÑOS ARQUITECTÓNICOS, DE INGENIERÍA Y COMPLEMENTARIOS, CEFE LAS COMETAS_x000D_
SECRETARIA DISTRITAL DE CULTURA	_x000D_
 SUMINISTRO  DAMPER MANUAL L-D-25 8"X6"</t>
  </si>
  <si>
    <t>Luminaria de emergencia LED 3W tipo aviso de salida luminoso para sobreponer o suspender, se debera instaladar como señalizacion y tambien como iluminación de emergencia mediante la incorporacion de dos leds en la parte inferior, aplicación como iluminacion antipanico y exit para pared o techo, muy bajo consumo con fuente conmutada de alimentacion, , autonomia 60 min,Ik04,IP42, 120lm output.Con Testigo como indica RETIE, Se debera tener en cuenta demás accesorios de instalación.</t>
  </si>
  <si>
    <t>Luminaria de emergencia para sobrepoener - suspender rectangular tipo hermetica, Dimensiones 328 x 125 x 57- Flujo Luminoso 200lm. LED 0,25W - Para alturas de 4m. que están equipadas con batería de tecnología Ni-Cd 3,6V/1,5Ah-Modo de funcionamiento emergencia, Autonomia 2h. Optica Semi direccional. Tipo de instalación Superficie. Fuente de luz Led. IP 20. IK 04  Con Testigo como indica RETIE. Fotometria Semi direccional anti panico (D2-200L) Se debera tener en cuenta  demás accesorios de instalación.</t>
  </si>
  <si>
    <t>Luminaria de emergencia para sobrepoener - suspender para instalaciones tipo High Bay, Dimensiones 370 x 243 x 191 - Flujo Luminoso 2070lm. 2XLED COB, equipadas con batería de tecnología  Batería Pb 12V/7Ah-Modo de funcionamiento emergencia, Autonomia 1h. Difusor Cristal. Carcasa hecha de Policarbonato. Tipo de instalación Superficie - suspender. Fuente de luz Led. IP 65. IK 07 Con Testigo como indica RETIE. Fotometria Volumetrica para High bay (DOA-2400L) Se debera tener en cuenta y demás accesorios de instalación.</t>
  </si>
  <si>
    <t>Luminaria de emergencia cilindrica para sobrepoener en pared  Dimensiones - Flujo Luminoso 150lm. Para alturas de 4m. fabricada con cuerpo cilíndrico y difusor en policarbonato. Consta de un LED como fuente de luz que se ilumina si falla el suministro de red. están equipadas con batería de tecnología Ni-Mh Modo de funcionamiento emergencia, Autonomia 1h. optica asimetrica.      IP 40. IK 04 Con Testigo como indica RETIE - Se debera tener en cuenta  demás accesorios de instalación.</t>
  </si>
  <si>
    <t>REJILLA TIPO PERSIANA CON MALLA MOSQUITERA PLASTICA DE 20"X26" SIN DAMPER._x000D_
CENTRO DEPORTIVO, RECREATIVO Y CULTURAL - CDRC REMITASE A CONTRATO DE CONSULTORÍA RESPECTIVO. Especificaciones Técnicas Tomo 1 y 2</t>
  </si>
  <si>
    <t>REJILLA TIPO PERSIANA CON MALLA MOSQUITERA PLASTICA DE 44"X34" SIN DAMPER_x000D_
CENTRO DEPORTIVO, RECREATIVO Y CULTURAL - CDRC REMITASE A CONTRATO DE CONSULTORÍA RESPECTIVO. Especificaciones Técnicas Tomo 1 y 2</t>
  </si>
  <si>
    <t>Luminaria urbana Exterior LED 54W - 24 LEDS - 5370lm - 700mA  Ø 595 mm con optica Vial Extensiva, para instalación en poste urbano (PT1) de 4mt, temperatura de color 3000K - IP66, IK10, CRI 70%   chasis fabricado en  Aluminio fundido a alta presión, recubrimiento en polvo de poliéster, peso 15kg, Clase electrica II (5112-387662) Equipo eléctronico debe contar con sistema OWLET para telegestion Se debera tener en cuenta demás accesorios de instalación.</t>
  </si>
  <si>
    <t>Columna Cilindrica con brazo sencillo 50cm ALTURA 4 METROS 60Kg   de aspecto formal, intemporal y contemporaneo  lacada  en color gris texturizado,  para adaptar luminarias o proyectores de Sistema Módular de Alumbrado Público, fabricada en acero galvanizado en caliente en un solo tramo disponible con curva doble o sencilla según diseño arquitectónico. Su instalación puede hacerse en superficie plana o semi-empotrada,, mediante pernos de anclaje de 500 a 700mm de longitud y plantilla de fijación para una correcta ubicación. Su mecanizado para adaptar la luminaria esta disponible según modelos de figuras y alturas definidas ; facilitando la correcta instalación y fijación de la abrazadera de la luminaria.  Calidad del acero S235JR, Seguridad Pasiva Clase 0, Deformación maxima Horizontal CLASE 1, Velocidad del viento 28m/s.</t>
  </si>
  <si>
    <t>Concreto de 21 Mpa preparado en obra (3000PSI) para fundación anclaje de postes (PT1)</t>
  </si>
  <si>
    <t>PERSIANA DE DESCARGA TIPO FACHADA MODELO L-RA-LP CON MALLA PLASTICA 22"X12" PINTADA _x000D_
CENTRO DEPORTIVO, RECREATIVO Y CULTURAL - CDRC REMITASE A CONTRATO DE CONSULTORÍA RESPECTIVO. Especificaciones Técnicas Tomo 1 y 2</t>
  </si>
  <si>
    <t>REJILLA DE SUMINISTRO DOBLE HILERA MODELO L-VH CON DAMPER 6"X6"_x000D_
_x000D_
CENTRO DEPORTIVO, RECREATIVO Y CULTURAL -  CDRC_x000D_
REMITASE A CONTRATO DE CONSULTORÍA RESPECTIVO._x000D_
Especificaciones Técnicas Tomo 1 y 2</t>
  </si>
  <si>
    <t>REJILLA DE RETORNO TIPO CUBO MODELO L-RA-AG CON DAMPER 10"X10" PINTADA	_x000D_
CENTRO DEPORTIVO, RECREATIVO Y CULTURAL - CDRC REMITASE A CONTRATO DE CONSULTORÍA RESPECTIVO. Especificaciones Técnicas Tomo 1 y 2</t>
  </si>
  <si>
    <t>REJILLA DE RETORNO TIPO CUBO MODELO L-RA-AG CON DAMPER 12"X10" PINTADA	_x000D_
	_x000D_
CENTRO DEPORTIVO, RECREATIVO Y CULTURAL - CDRC REMITASE A CONTRATO DE CONSULTORÍA RESPECTIVO. Especificaciones Técnicas Tomo 1 y 2</t>
  </si>
  <si>
    <t>REJILLA DE RETORNO TIPO CUBO MODELO L-RA-AG CON DAMPER 14"X14" PINTADA	_x000D_
	_x000D_
CENTRO DEPORTIVO, RECREATIVO Y CULTURAL - CDRC REMITASE A CONTRATO DE CONSULTORÍA RESPECTIVO. Especificaciones Técnicas Tomo 1 y 2</t>
  </si>
  <si>
    <t>REJILLA DE SUMINISTRO ALETA FIJA MODELO L-RA CON DAMPER 24"X6" PINTADA_x000D_
VER CTO-CONSULTORIA CENTRO DEPORTIVO, RECREATIVO Y CULTURAL - CDRC Especificaciones Técnicas Tomo 1 y 2.</t>
  </si>
  <si>
    <t>REJILLA DE EXTRACCION ALETA FIJA A 0° MODELO L-BG CON DAMPER  48"X8" PINTADA_x000D_
_x000D_
CENTRO DEPORTIVO, RECREATIVO Y CULTURAL -  CDRC_x000D_
REMITASE A CONTRATO DE CONSULTORÍA RESPECTIVO._x000D_
Especificaciones Técnicas Tomo 1 y 2</t>
  </si>
  <si>
    <t>REJILLA DE SUMINISTRO DOBLE HILERA MODELO L-VH CON DAMPER 12"X12"_x000D_
VER CTO-CONSULTORIA CENTRO DEPORTIVO, RECREATIVO Y CULTURAL - CDRC Especificaciones Técnicas Tomo 1 y 2.</t>
  </si>
  <si>
    <t>REJILLA DE SUMINISTRO DOBLE HILERA MODELO L-VH CON DAMPER 8"X6"_x000D_
_x000D_
CENTRO DEPORTIVO, RECREATIVO Y CULTURAL -  CDRC_x000D_
REMITASE A CONTRATO DE CONSULTORÍA RESPECTIVO._x000D_
Especificaciones Técnicas Tomo 1 y 2_x000D_
.</t>
  </si>
  <si>
    <t>enchape ceramica 25x25 ref. ticino verde de corona o equivalente</t>
  </si>
  <si>
    <t>Luminaria urbana Exterior LED 54W - 24 LEDS - 5221lm - 700mA  Ø 595 mm con optica asimetrica, para instalación en poste urbano (PT1) de 4mt, temperatura de color 3000K - IP66, IK10, CRI 70%    chasis fabricado en  Aluminio fundido a alta presión, recubrimiento en polvo de poliéster, peso 15kg, Clase electrica II (5121-387862) Equipo eléctronico debe contar con sistema OWLET para telegestion, Se debera tener en cuenta demás accesorios de instalación.</t>
  </si>
  <si>
    <t>Luminaria urbana Exterior LED 54W - 24 LEDS - 5453lm - 700mA  Ø 595 mm con optica Vial, para instalación en poste urbano (PT1) de 4mt, temperatura de color 3000K - IP66, IK10, CRI 70%     chasis fabricado en  Aluminio fundido a alta presión, recubrimiento en polvo de poliéster, peso 15kg, Clase electrica II (5139-388022) Se debera tener en cuenta demás accesorios de instalación.</t>
  </si>
  <si>
    <t>Luminaria Bolardo Exterior  corto LED 10.8W - Flujo nominal 1400lm, Flujo de salida: 507lm, temperatura de color 3000K - IP65, IK10, CRI 80% , Vida util 54.000 horas, L70 B30, MacAdam steps: 3 STEPS, chasis fabricado en extrusión Aluminio de alta pureza. Acabado estructura: Gris urbano. Material difusor: Policarbonato. Acabado difusor: Transparente. Protección contra los rayos ultravioleta - Tener presente balasto electronico 0-10V -                       _x000D_
Se debera tener en cuenta demás accesorios de instalación.</t>
  </si>
  <si>
    <t>Luminaria  tipo lineal Wall washer para sobreponer sobreponer en marcos de ventanas (Fachadas) LED 15X56 - 24° Optica Asimetrica - 29W  - Temperatura de color blanco calido 3000k, IP66 - IK04 -  Dimensiones (mm): 100x64x66, Peso (kg): 4,0 fabricado en Material: aluminio extruido, requiere balasto electronico 0-10V  (Ver planos seccion para instalación) Se debera tener en demás accesorios de instalación.</t>
  </si>
  <si>
    <t>Cinta LED Linearlight Value Flex protect 1000 - G3 - 7.6W/m tipo de coriente DC, 500lm por metro,   temperatura de color 3000k IP66, angulo de salida 120° , voltaje 24v  Vida util mayor a  50,000 h a una temperatura de operación entre -20 y 85 grados centigrados. cinta de led eficiencia clase A++ (Cantidad tomada en metros lineales) (Requiere perfil de aluminio TR2 para sobreponer en pasamanos de escaleras, no requiere difusor) (Se debera tener en cuenta demas accesorios de instalación)</t>
  </si>
  <si>
    <t>Perfil de Aluminio para cinta LED Linearlight Powerflex Protect de 2,5cm x 2,5cm min, para sobreponer en pasamanos de escalera exterior</t>
  </si>
  <si>
    <t>Cinta LED Linearlight Flex protect Short pitch 8.3W/m tipo de coriente DC, 810lm por metro,   temperatura de color 3000k IP65, angulo de salida 120° , voltaje 24v  Vida util mayor a  50,000 h a una temperatura de operación entre -20 y 85 grados centigrados. cinta de led eficiencia clase A++ (Cantidad tomada en metros lineales) (Se debera tener en cuenta demas accesorios de instalación)</t>
  </si>
  <si>
    <t>Perfil de Aluminio + difusor opal para Cinta LED Linearlight Flex protect Short pitch 8.3W/m - de 2,5cm x 2,5cm min, para empotrar en muros bajos circulaciones exterior</t>
  </si>
  <si>
    <t>SENSOR DE OCUPACIÓN DE TECHO INALÁMBRICO 360° DOBLE TECNOCLOGIA DE DETECCION Y COBERTURA DE 1000 PIES CUADRADOS, PARA PERMITIR CONTROL DE DISPOSITIVOS DE FORMA INDIVIDUAL O EN GRUPOS, Y COMUNICACION A ANTENA CENTRALIZADA.  INCLUYE FOTOSENSOR PARA CONTROL POR APORTE DE LUZ NATURAL. GARANTIA DE 5 AÑOS MINIMO.</t>
  </si>
  <si>
    <t>SENSOR DE OCUPACIÓN DE TECHO INALÁMBRICO 360° DOBLE TECNOCLOGIA DE DETECCION Y COBERTURA DE 2000 PIES CUADRADOS, PARA PERMITIR CONTROL DE DISPOSITIVOS DE FORMA INDIVIDUAL O EN GRUPOS, Y COMUNICACION A ANTENA CENTRALIZADA.  INCLUYE FOTOSENSOR PARA CONTROL POR APORTE DE LUZ NATURAL. GARANTIA DE 5 AÑOS MINIMO.</t>
  </si>
  <si>
    <t>POWER PACK CON RECEPCION DE CONTROL INALAMBRICA DESDE DISPOSITIVOS Y CONTROL CENTRALIZADO - DISPOSITIVO DE CONTROL DE AUTENUACIÓN 0-10V Y RELÉ CON CAPACIDAD DE CONTROL DE HASTA 20A 120-277VAC.  GARANTIA DE 5 AÑOS MINIMO.</t>
  </si>
  <si>
    <t>SENSOR DE OCUPACIÓN DE PARED PARA CONTROL DE ILUMINACIÓN .  GARANTIA DE 5 AÑOS MINIMO.</t>
  </si>
  <si>
    <t>BOTONERA  DE PARED INALAMBRICO PARA CONTROL LOCAL DE ILUMINACIÓN POR GENERACION DE ESCENAS. MINIMO 3 BOTONES.  GARANTIA DE 5 AÑOS MINIMO.</t>
  </si>
  <si>
    <t>ANTENA PARA CONTROL DE PROCESAMIENTO CON COBERTURA DE MINIMO 400PIES DE RADIO, INCLUYE PROCESADOR PARA CONTROL DE SU ZONA DE COBERTURA Y COMUNICACION POR ETHERNET PARA CENTRALIZAR EL SISTEMA DE CONTROL POR SOFTWARE. TAMBIEN DEBE INCLUIR LICENCIAS BACMET PARA POSIBLE INTEGRACION CON OTROS SUBSISTEMAS. EN CASO DE REQUERIR MAS O MENOS ANTENAS POR COBERTURA, ESTAS DEBERAN DE SER PLANTEADAS POR EL PROPONENTE DE ACUERDO AL TIPO DE TECNOLOGIA, GARANTIZANDO SIEMPRE LA OPERATIVIDAD DEL SISTEMA Y EL CONTROL Y COBERTURA TOTAL DE TODOSL LOS EQUIPOS INALANMBRICOS. GARANTIA DE 5 AÑOS MINIMO.</t>
  </si>
  <si>
    <t>TABLERO DE CONTROL DE 12 RELES MINIMO, CON CAPACIDAD DE 20A 120/277VAC. ESTE TABERO SE CONECTA AL SISTEMA DE CONTROL PARA SER INTEGRADO DENTRO DE LA CENTRALIZACION DEL SISTEMA Y PODER ASI CONTROLAR Y MONITORIEAR CADA UNA DE SUS CARGAS. GARANTIA DE 5 AÑOS MINIMO.</t>
  </si>
  <si>
    <t>SOTFWARE QUE PERMITE CONTROLAR EL CONSUMO DE ENERGIA ASOCIADA CON LA ILUMINACIÓN Y PROPORCIONA UN TABLERO INFORMATIVO QUE DEMUESTRA EL AHORRO DE ENERGIA Y EL IMPACTO AMBIENTAL; RECOPILA Y ORGANIZA DATOS EN TIEMPO REAL Y DATOS HISTORICOS DE ENERGIA RECOPILADOS DE LOS MEDIDORES EN RED Y LOS PRESENTA A TRAVÉS DE UNA INTERFAZ WED INTUITIVA</t>
  </si>
  <si>
    <t>SOTFWARE GRAFICO DEL PROYECTO CON CONTROL POR ESPACIO Y PROGRAMACION DE EVENTOS, ADICIONAL DEBE TENER LA CAPACIAD DE CAPTURAR Y VISUALIZAR LOS DATOS DE UTILIZACIÓN EN UN PANEL DE CONTROL DE ANÁLISIS INTUITIVO Y SIMPLE, APOYANDO LOS SENSORES DE OCUPACIÓN PARA UTILIZAR DATOS REALES Y COMPRENDER  LOS TIEMPOS DE USO Y LOS DATOS DEL ESPACIO EN TIEMPO REAL Y DATOS HISTORICOS</t>
  </si>
  <si>
    <t>CABLE DE 2 HILOS APANTALLADO 2X16AWG 0-10V (CON AISLAMIENTO MAYOR A 600V - PUEDE IR POR DUCTO ELECTRICO)</t>
  </si>
  <si>
    <t>CABLE UTP CATEGORIA 5V - DEBE IR POR DUCTO DE COMUNICACIONES</t>
  </si>
  <si>
    <t>INCLUYE:_x000D_
PANEL ANUNCIADOR REMOTO DE ALARMA		UN	1,0000_x000D_
CONEXIONES	CONEXIONES			UN	0,5000_x000D_
ELEMENTOS DE FIJACION	ELEMENTOS DE FIJACION	UN	1,0000</t>
  </si>
  <si>
    <t>FACTORY COMMISSIONING - PUESTA EN MARCHA, CONFIGURACIÓN Y CAPACITACIÓN DE TODO EL SUSTEMA</t>
  </si>
  <si>
    <t>INCLUYE:_x000D_
SIRENA LUZ ESTROBOSCOPICA	UN	1,0000_x000D_
CAJA 2400			UN	1,0000_x000D_
ANCLAJE MECANICO		UN	4,0000</t>
  </si>
  <si>
    <t>INCLUYE:_x000D_
PULSADOR		UN	1,0000_x000D_
CAJA 2400		UN	1,0000_x000D_
ANCLAJE MECANICO	UN	4,0000</t>
  </si>
  <si>
    <t>INCLUYE:_x000D_
RETENEDOR MAGNETICO		UN	1,0000_x000D_
ELEMENTOS DE FIJACION		UN	1,0000_x000D_
CORAZA PLASTICA		UN	2,0000</t>
  </si>
  <si>
    <t>Altavoz Electrovoice EVC 1122 95 o equivalente</t>
  </si>
  <si>
    <t>INCLUYE:_x000D_
MODULO MONITOR		UN	1,0000_x000D_
CAJA 2400			UN	1,0000_x000D_
ANCLAJE MECANICO		UN	4,0000</t>
  </si>
  <si>
    <t>Altavoz Electrovoice EVC 1181S o equivalente</t>
  </si>
  <si>
    <t>INCLUYE:_x000D_
MODULO CONTROL		UN	1,0000_x000D_
CAJA 2400			UN	1,0000_x000D_
ANCLAJE MECANICO		UN	4,0000</t>
  </si>
  <si>
    <t>INCLUYE:_x000D_
EQUIPO DE COMPUTO			UN	1,0000_x000D_
CABLES DE ALIMENTACION 	 	UN	1,0000_x000D_
REGULADOR DE TENSION		 	UN	1,0000_x000D_
ELEMENTOS DE FIJACION E INSTALACION	UN	1,0000</t>
  </si>
  <si>
    <t>INCLUYE:_x000D_
TARJETA DE SEÑALES I/O +WI  (UC-01)		UN	4,0000_x000D_
TARJETA DE SEÑALES I/O +WI  (UC-02)		UN	5,0000_x000D_
GABINETE METALICO				UN	1,0000_x000D_
ORGANIZADOR DE CABLES 	 		UN	2,0000</t>
  </si>
  <si>
    <t>INCLUYE:_x000D_
LECTORA DE TARJETAS		UN	1,0000_x000D_
CAJA METALICA 20X20		UN	1,0000_x000D_
ELEMENTOS DE FIJACION		UN	1,0000</t>
  </si>
  <si>
    <t>INCLUYE:_x000D_
DETECTOR  DE APERTURA PESADO		UN	1,0000_x000D_
ELEMENTOS DE FIJACION			UN	1,0000_x000D_
CORAZA PLASTICA			UN	2,0000</t>
  </si>
  <si>
    <t>INCLUYE:_x000D_
DETECTOR  DE APERTURA 		UN	1,0000_x000D_
ELEMENTOS DE FIJACION			UN	1,0000_x000D_
CORAZA PLASTICA			UN	2,0000</t>
  </si>
  <si>
    <t>INCLUYE:_x000D_
DETECTOR DE MOVIMIENTO	UN	1,0000_x000D_
ELEMENTOS DE FIJACION		UN	1,0000_x000D_
CORAZA PLASTICA		UN	2,0000</t>
  </si>
  <si>
    <t>VER CTO-CONSULTORIA CENTRO DEPORTIVO, RECREATIVO Y CULTURAL - CDRC Especificaciones Técnicas Tomo 1 y 2._x000D_
Chaqueta bocelada en aluminio calibre 0,4 mm para tubería</t>
  </si>
  <si>
    <t>CER CTO-CONSULTORIA CENTRO DEPORTIVO, RECREATIVO Y CULTURAL - CDRC Especificaciones  Técnicas tomo 1 y 2.</t>
  </si>
  <si>
    <t>VER CTO-CONSULTORIA CENTRO DEPORTIVO, RECREATIVO Y CULTURAL - CDRC Especificaciones Técnicas Tomo 1 y 2. Nota 2025: STP</t>
  </si>
  <si>
    <t>VER CTO-CONSULTORIA CENTRO DEPORTIVO, RECREATIVO Y CULTURAL - CDRC Especificaciones Técnicas Tomo 1 y 2._x000D_
Difusor de suministro tipo 2 conos,de 24"x24" cuello 12 " con damper</t>
  </si>
  <si>
    <t>VER CTO-CONSULTORIA CENTRO DEPORTIVO, RECREATIVO Y CULTURAL - CDRC Especificaciones Técnicas Tomo 1 y 2._x000D_
Rejilla de retorno tipo aleta fija con damper, de 18"x32"</t>
  </si>
  <si>
    <t>VER CTO-CONSULTORIA CENTRO DEPORTIVO, RECREATIVO Y CULTURAL - CDRC Especificaciones Técnicas Tomo 1 y 2._x000D_
Rejilla T.A.E.(Toma de Aire Exterior),tipo louver,con damper, de 16"x12"</t>
  </si>
  <si>
    <t>VER CTO-CONSULTORIA CENTRO DEPORTIVO, RECREATIVO Y CULTURAL - CDRC Especificaciones Técnicas Tomo 1 y 2._x000D_
Lámina de acero galvanizado para ovaloducto con recubrimiento en pintura electrostática</t>
  </si>
  <si>
    <t>VER CTO-CONSULTORIA CENTRO DEPORTIVO, RECREATIVO Y CULTURAL - CDRC Especificaciones Técnicas Tomo 1 y 2._x000D_
KIT de guaya de 4m, terminación Lazo + Gripple tipo HF N° 2. Carga máx 45kg. Paquete x 10</t>
  </si>
  <si>
    <t>VER CTO-CONSULTORIA CENTRO DEPORTIVO, RECREATIVO Y CULTURAL - CDRC Especificaciones Técnicas Tomo 1 y 2._x000D_
Rejilla de suministro tipo doble aleta con damper de 32"x8"</t>
  </si>
  <si>
    <t>VER CTO-CONSULTORIA CENTRO DEPORTIVO, RECREATIVO Y CULTURAL - CDRC Especificaciones Técnicas Tomo 1 y 2._x000D_
Rejilla de extracción tipo cubo de 16"x10" con damper</t>
  </si>
  <si>
    <t>VER CTO-CONSULTORIA CENTRO DEPORTIVO, RECREATIVO Y CULTURAL - CDRC Especificaciones Técnicas Tomo 1 y 2._x000D_
Ventilador extractor centrifugo simple oido,de aleta atrazada,caudal 5430 cfm,220V/3F/60HZ,presion estatica 3,27 in H20,motor 5 HP_x000D_
O_x000D_
Ventilador extractor centrifugo simple oido,de aleta atrazada,caudal 5640 cfm,220V/3F/60HZ,presion estatica 3,73 in H20,motor 5 HP</t>
  </si>
  <si>
    <t>VER CTO-CONSULTORIA CENTRO DEPORTIVO, RECREATIVO Y CULTURAL - CDRC Especificaciones Técnicas Tomo 1 y 2._x000D_
Ventilador extractor centrifugo simple oido,de aleta atrazada,caudal 6310 cfm,220V/3F/60HZ,presion estatica 2 in H20,motor 3 HP</t>
  </si>
  <si>
    <t>VER CTO-CONSULTORIA CENTRO DEPORTIVO, RECREATIVO Y CULTURAL - CDRC Especificaciones Técnicas Tomo 1 y 2._x000D_
Ventilador extractor centrifugo simple oido,de aleta atrazada,caudal 7150 cfm,220V/3F/60HZ,presion estatica 4,13 in H20,motor 7,5 HP</t>
  </si>
  <si>
    <t>VER CTO-CONSULTORIA CENTRO DEPORTIVO, RECREATIVO Y CULTURAL - CDRC Especificaciones Técnicas Tomo 1 y 2._x000D_
Ventilacion inyeccion,de aleta curva,caudal 2400 cfm,220V/3F/60HZ,presion estatica 0,45 in H20,motor 0,5 HP, filtraccion al 35%</t>
  </si>
  <si>
    <t>VER CTO-CONSULTORIA CENTRO DEPORTIVO, RECREATIVO Y CULTURAL - CDRC Especificaciones Técnicas Tomo 1 y 2._x000D_
Ventilador extractor centrifugo simple oido,de aleta atrazada,caudal 6350 cfm,220V/3F/60HZ,presion estatica 5 in H20,motor 7,5 HP</t>
  </si>
  <si>
    <t>VER CTO-CONSULTORIA CENTRO DEPORTIVO, RECREATIVO Y CULTURAL - CDRC Especificaciones Técnicas Tomo 1 y 2._x000D_
Ventilador extractor centrifugo simple oido,de aleta atrazada,caudal 2750 cfm,220V/3F/60HZ,presion estatica 2,25 in H20,motor 1,5HP</t>
  </si>
  <si>
    <t>VER CTO-CONSULTORIA CENTRO DEPORTIVO, RECREATIVO Y CULTURAL - CDRC Especificaciones Técnicas Tomo 1 y 2._x000D_
Variador de frecuencia  2 HP</t>
  </si>
  <si>
    <t>VER CTO-CONSULTORIA CENTRO DEPORTIVO, RECREATIVO Y CULTURAL - CDRC Especificaciones Técnicas Tomo 1 y 2._x000D_
Ventilador extractor tipo hongo, transmisión por polea, caudal 1300 cfm, 220V/3F/60HZ,presion estatica 1 in H20, motor 0,5HP, pintura electrostática, trabajo intemperie</t>
  </si>
  <si>
    <t>VER CTO-CONSULTORIA CENTRO DEPORTIVO, RECREATIVO Y CULTURAL - CDRC Especificaciones Técnicas Tomo 1 y 2._x000D_
Ventilador extractor tipo hongo,transmisión por polea,caudal 300 cfm,220V/3F/60HZ,presion estatica 0,5 in H20,motor 0,75HP</t>
  </si>
  <si>
    <t>VER CTO-CONSULTORIA CENTRO DEPORTIVO, RECREATIVO Y CULTURAL - CDRC Especificaciones Técnicas Tomo 1 y 2._x000D_
Extractor helicocentrífugo en línea de 350 cfm, presión estática 0,15 in H2O, 110V/1F/60Hz. Incluye abrazaderas</t>
  </si>
  <si>
    <t>VER CTO-CONSULTORIA CENTRO DEPORTIVO, RECREATIVO Y CULTURAL - CDRC Especificaciones Técnicas Tomo 1 y 2._x000D_
Caldera para piscina con capacidad 2500 MBTU/h de ultra alta eficiencia. Incluye sensores y elementos de control</t>
  </si>
  <si>
    <t>VER CTO-CONSULTORIA CENTRO DEPORTIVO, RECREATIVO Y CULTURAL - CDRC Especificaciones Técnicas Tomo 1 y 2._x000D_
Ductosdeevacuación de gases de 10”dediámetroenPVCoACEROINOXIDABLEconsusaccesoriosdeinstalación.(Uncodo,Un semicod Un unión).</t>
  </si>
  <si>
    <t>VER CTO-CONSULTORIA CENTRO DEPORTIVO, RECREATIVO Y CULTURAL - CDRC Especificaciones Técnicas Tomo 1 y 2._x000D_
Caldera para piscina con capacidad 500 MBTU/h de ultra eficiencia. Incluye sensores y elementos de control</t>
  </si>
  <si>
    <t>VER CTO-CONSULTORIA CENTRO DEPORTIVO, RECREATIVO Y CULTURAL - CDRC Especificaciones Técnicas Tomo 1 y 2._x000D_
Caldera para agua caliente con capacidad 750 MBTU/h de ultra eficiencia. Incluye sensores y elementos de control</t>
  </si>
  <si>
    <t>VER CTO-CONSULTORIA CENTRO DEPORTIVO, RECREATIVO Y CULTURAL - CDRC Especificaciones Técnicas Tomo 1 y 2._x000D_
Unidad tipo paquete para control de humedad de 12000 cfm, 50 TR. Incluye sensores y uniones flexibles para ducto</t>
  </si>
  <si>
    <t>INCLUYE:_x000D_
MOLINETE MOTORIZADO		UN	1,0000_x000D_
CONTROLADORA MOLINETE	UN	1,0000_x000D_
CAJA METALICA 20X20		UN	1,0000_x000D_
ELEMENTOS DE FIJACION		UN	1,0000</t>
  </si>
  <si>
    <t>INCLUYE:_x000D_
PUERTA DISCAPCITADOS		UN	1,0000_x000D_
CAJA METALICA 20X20		UN	1,0000_x000D_
ELEMENTOS DE FIJACION		UN	1,0000</t>
  </si>
  <si>
    <t>INCLUYE:_x000D_
SWITCH 24 PUERTOS				UN	1,0000_x000D_
ELEMENTOS PARA MONTAJE EN RACK		UN	1,0000_x000D_
CABLES DE ALIMENTACION MULTITOMAS		UN	1,0000_x000D_
PACH PANEL					UN	1,0000</t>
  </si>
  <si>
    <t>INCLUYE:_x000D_
SWITCH 16 PUERTOS				UN	1,0000_x000D_
ELEMENTOS PARA MONTAJE EN RACK		UN	1,0000_x000D_
CABLES DE ALIMENTACION MULTITOMAS		UN	1,0000_x000D_
PACH PANEL					UN	1,0000</t>
  </si>
  <si>
    <t>INCLUYE:_x000D_
PATCH CORD	UN	1,0000_x000D_
FACE PLATE	UN	1,0000_x000D_
JACK		UN	1,0000_x000D_
CAJA		UN	1,0000</t>
  </si>
  <si>
    <t>INCLUYE:_x000D_
CAMARA TIPO BULLET 		UN	1,0000_x000D_
SOPORTE PARA MONTAJE		UN	1,0000_x000D_
CORAZA	CORAZA			UN	1,0000_x000D_
PATCH CORD 3M			UN	1,0000_x000D_
PROTECTOR			UN	1,0000_x000D_
ELEMENTOS DE FIJACION		UN	1,0000</t>
  </si>
  <si>
    <t>INCLUYE:_x000D_
CAMARA EXTERIOR PANORAMICA 270	UN	1,0000_x000D_
SOPORTE PARA MONTAJE			UN	1,0000_x000D_
CORAZA	CORAZA				UN	1,0000_x000D_
PATCH CORD 3M				UN	1,0000</t>
  </si>
  <si>
    <t>INCLUYE:_x000D_
CAMARA DOMO INTERIOR CAMARA  PANORAMICA 270		UN	1,0000_x000D_
SOPORTE PARA MONTAJE					UN	1,0000_x000D_
CORAZA							UN	1,0000_x000D_
PATCH CORD 3M						UN	1,0000</t>
  </si>
  <si>
    <t>INCLUYE:_x000D_
GABINETE			UN	1,0000_x000D_
MULTITOMA			UN	1,0000_x000D_
ORGANIZADOR DE CABLE		UN	1,0000</t>
  </si>
  <si>
    <t>INCLUYE:_x000D_
MONITOR 42"			UN	1,0000_x000D_
SOPORTE PARA MONTAJE		UN	1,0000</t>
  </si>
  <si>
    <t>INCLUYE:_x000D_
CABLE FLP			UN	1539_x000D_
CABLE 2X22 APANTALLADO		UN 	 529 _x000D_
CABLE UTP CAT 6		 	UN 	 451</t>
  </si>
  <si>
    <t>Medidor CORAZA FLEXIBLE DE energia trifasico electromecanico 20-100A</t>
  </si>
  <si>
    <t>Caja tipo intemperie para 2 medidores</t>
  </si>
  <si>
    <t>Tablero Bifasico 12 circuitos Referencia TBC-12MB LUMINEX/LEGRAND</t>
  </si>
  <si>
    <t>Circuit Breaker Tripolar tipo Industrial 100A/25KA/240v</t>
  </si>
  <si>
    <t>Circuit Breaker Tripolar Enchufable 3x15-50A/10KA/240v</t>
  </si>
  <si>
    <t>Circuit Breaker Bipolar Enchufable GFCI 15-30A/6 MA /240v</t>
  </si>
  <si>
    <t>Circuit Breaker Monopolar Enchufable GFCI 15-30A/6 ma/240v</t>
  </si>
  <si>
    <t>Encauchetado 3x10</t>
  </si>
  <si>
    <t>VER CTO-CONSULTORIA CENTRO DEPORTIVO, RECREATIVO Y CULTURAL - CDRC Especificaciones Técnicas Tomo 1 y 2._x000D_
Unidada extractora de deshumidificación de 15900 cfm con variador de velocidad. Incluye antivibratorios</t>
  </si>
  <si>
    <t>Incluye:_x000D_
-Tanque en fibra (pared sencilla) para 500 gal autosoportado incluyendo: visor para nivel en vidrio, señalización según normas								UN	1,000_x000D_
- Tubería en acero al carbono Sch 40 de 1" para trasiego de combustible entre tanque principal y tanques de nivel constante									ML	8,000_x000D_
- Sensores para nivel tipo flotador NC-NA en tanques de nivel constante (Max-Min)	UN	1,00_x000D_
- Filtro para combustible separador de agua tipo turbina (Racor o similar) 		UN	1,00_x000D_
- Filtro biologico (acondicionador magnetico) para combustible (Algaex o similar) 		UN	1,00_x000D_
- Manguera flexible para conexión de tanque de nivel constante a grupo electrogeno 	JGO	1,00_x000D_
- Electroválvulas 1" 120 V  incluyendo By-Pass					UN	1,00_x000D_
- Tuberia IMC de 3/4" y 1" incluye cableado, cajas de paso, conectores y demás accesorios para la interconexión de electrovalvulas, flotadores, motobomba					GLB	1,00</t>
  </si>
  <si>
    <t>Remonta estabilizada para excavación, relleno y compactación en zona verde de (0,87X0,50)m, de acuerdo a cortes de planos y Norma CODENSA CS-208. Según consultoria de CRDC San Cristobal.</t>
  </si>
  <si>
    <t>Banda Plastica CORAZA FLEXIBLE DE Indicacion CORAZA FLEXIBLE DE Ductos electricos instalados CS 273 para excavación, relleno y compactación en zona verde de (0,87X0,50)m, de acuerdo a cortes de planos y Norma CODENSA CS-208. Según consultoria de CRDC San Cristobal.</t>
  </si>
  <si>
    <t>Escalera de sobreponer Marca Astral compuestas por 3 peldaños en acero inoxidable de 1.1/2"_x000D_
_x000D_
_x000D_
_x000D_
CENTRO DEPORTIVO, RECREATIVO Y CULTURAL -  CDRC_x000D_
REMITASE A CONTRATO DE CONSULTORÍA RESPECTIVO._x000D_
Especificaciones Técnicas Tomo 1 y 2</t>
  </si>
  <si>
    <t>Suministro instalación y puesta en servicio bandeja portacable galvanizada perforada de 600mm de ancho x 150 mm de alto, incluye tapa superior, clips de fijación, , uniones, cubiertas laterales, elementos de anclaje, ángulos, y todo lo necesario para su correcto funcionamiento. _x000D_
Incluye:_x000D_
bandeja portacable CABLOFIL CF 105/500.		ML	1,000_x000D_
Accesorio bandeja cablofil tapa superior CP 500.		UN	1,000_x000D_
Accesorio bandeja cablofil clip de fijación.		UN	1,00_x000D_
Accesorio bandeja cablofil cubierta inferior 500 mm		UN	1,000_x000D_
Accesorio bandeja cablofil unión			UN	0,300_x000D_
Accesorio bandeja cablofil cubierta lateral		UN	1,000_x000D_
Accesorio bandeja cablofil elementos de anclaje		UN	1,000</t>
  </si>
  <si>
    <t>VER CTO-CONSULTORIA CENTRO DEPORTIVO, RECREATIVO Y CULTURAL - CDRC_x000D_
Especificaciones Técnicas Tomo 1 y 2  _x000D_
_x000D_
Superficie fundidad tipo Diamond BriteTM de agregados selectos de Diamond QuartzTM y cemento fortificado Portland de polímeros modificados. Ref. color. Oyster quartz</t>
  </si>
  <si>
    <t>ADAPTADOR TERMINAL PVC DB 6" para suministro instalación y puesta en servicio de banco de ductos subterráneo PVC - DB de 4XØ6". Proyecto CDRC San Cristobal</t>
  </si>
  <si>
    <t>FILTRO de arena Ø57" (1447mm) Flanchado, presión maxima de trabajo de 2.5 Kg/cm2, Caudal 45/56 m3/h, superficie de filtración 1.1 m2, velocidad de filtración 40/50 m3/h/m2, arena de 0.4 a 0.8 mm. (SUMINISTRO)_x000D_
_x000D_
_x000D_
_x000D_
CENTRO DEPORTIVO, RECREATIVO Y CULTURAL -  CDRC_x000D_
REMITASE A CONTRATO DE CONSULTORÍA RESPECTIVO._x000D_
Especificaciones Técnicas Tomo 1 y 2</t>
  </si>
  <si>
    <t>Derivación de red aérea en 11,4 KV, a red Subterránea, incluye cruceteria, herrajes, juego de tres DPS, bajante en ducto galvanizado IMC de 6" con boquilla terminal IMC, según Norma CODENSA LA-220.  _x000D_
Incluye:_x000D_
Aislador de suspensión ANSI 52-1						UN	3,000_x000D_
Cruceteta metalica de 2,5 m							UN	4,000_x000D_
Aislador de suspensión sintetico polimerico ANSI 52-1 				UN	6,000_x000D_
Cruceta metálica de 2,5 m							UN	3,000_x000D_
Diagonal metálica en varilla tipo 1						UN	3,000_x000D_
Grapa terminal tipo recta para cables No. 6 – 2/0					UN	3,000_x000D_
Hebilla en Acero Inoxidable 							ML	30,000_x000D_
Cinta metalica en Acero Inoxidable de 3/4"					ML	3,000_x000D_
Templete en  cable de acero de 3/8" 						UN	3,000_x000D_
Perno de ojo tipo 5. (5/8” x 545 mm ) cerrado					UN	3,000_x000D_
Descargador de sobretensión oxido metálico 12KV/10KA				UN	3,000_x000D_
Conector de puesta a tierra tipo SGC 1/2 para cable 2 a 3/0.				UN	3,000_x000D_
Conector de compresión de aluminio tipo  H para derivación en cable de 6 a 2/0. 	UN	6,000_x000D_
Conector tipo cuña para cable 2  - 4/0 AWG.					UN	1,000_x000D_
Tornillo espaciador de 15,9 mm (5/8") x 200 mm 					UN	2,00_x000D_
Collarin sin salida de 12" a 13"						UN	2,00_x000D_
Fleje en aluminio para puesta a tierra						ML	14,00_x000D_
Capacete roscado en Acero Galvanizado Ø6"					UN	1,00_x000D_
Ductería Metal IMC AG Ø6"							ML	10,000_x000D_
Curva IMC AG Ø6"								UN	1,000_x000D_
Unión IMC AG Ø6"								UN	1,000_x000D_
Terminal (Tuerca+Contratuerca) IMC AG Ø6"					UN	1,000</t>
  </si>
  <si>
    <t>INTERCAMBIADOR DE CALOR(Sumin)S/EspeciCDRC   _x000D_
_x000D_
_x000D_
CENTRO DEPORTIVO, RECREATIVO Y CULTURAL -  CDRC_x000D_
REMITASE A CONTRATO DE CONSULTORÍA RESPECTIVO._x000D_
Especificaciones Técnicas Tomo 1 y 2</t>
  </si>
  <si>
    <t>VER CTO-CONSULTORIA CENTRO DEPORTIVO, RECREATIVO Y CULTURAL - CDRC_x000D_
Especificaciones Técnicas Tomo 1 y 2  _x000D_
_x000D_
Piso Mikonos Arcoíris Ard. Corona o similar ,33 x ,33</t>
  </si>
  <si>
    <t>Mesa de trabajo M-704 200 x 69 x 87 cm</t>
  </si>
  <si>
    <t>"MOTOBOMBA 4,5 HP, 3600 RPM, 208- 230 / 460 Voltios, 60 Hz, Carcaza en plastico, trampa de cabello integrada, Succión y descarga Ø4"" con acoples rapidos. La bomba debe tener la capacidad de impulsar agua de la piscina con una concentración de sal de hasta 5000 ppm. Cabeza total 50 ft,
flujo minimo de 400 GPM(SUMINISTRO)_x000D_
			_x000D_
CENTRO DEPORTIVO, RECREATIVO Y CULTURAL -  CDRC_x000D_
REMITASE A CONTRATO DE CONSULTORÍA RESPECTIVO._x000D_
Especificaciones Técnicas Tomo 1 y 2</t>
  </si>
  <si>
    <t>Estanteria solida M-2000 140 x 40 x 180 cm</t>
  </si>
  <si>
    <t>Refrijerador Traulsen UPT4812-LR 48"</t>
  </si>
  <si>
    <t>Autoservicio caliente a gas M-758 180 x 95 x 120</t>
  </si>
  <si>
    <t>rejilla de fondo antiatrapamiento H/W ABS 7 3/4" X 7 3/4" _x000D_
CENTRO DEPORTIVO, RECREATIVO Y CULTURAL -  CDRC_x000D_
REMITASE A CONTRATO DE CONSULTORÍA RESPECTIVO._x000D_
Especificaciones Técnicas Tomo 1 y 2</t>
  </si>
  <si>
    <t>Cocina industrial 6 puestos M-5107</t>
  </si>
  <si>
    <t>SISTEMA DE CLORACION TIPO WARDEN CON AUTOMATIZADOR Para alta precisión y presión, presiones a 125 psi, velocidad variable motor DC, 17.2 GPH (65.1 LPH). Con sus recipientes y agitadores	(SUMINISTRO)			_x000D_
		_x000D_
				_x000D_
CENTRO DEPORTIVO, RECREATIVO Y CULTURAL -  CDRC_x000D_
REMITASE A CONTRATO DE CONSULTORÍA RESPECTIVO._x000D_
Especificaciones Técnicas Tomo 1 y 2</t>
  </si>
  <si>
    <t>Plancha sadora a gas de piso 36" ref AVP-36 voldic</t>
  </si>
  <si>
    <t>Gratinador a gas de 39" ref. GTF-39 tornado</t>
  </si>
  <si>
    <t>VER CTO-CONSULTORIA CENTRO DEPORTIVO, RECREATIVO Y CULTURAL - CDRC_x000D_
Especificaciones Técnicas Tomo 1 y 2 _x000D_
_x000D_
Piso en vinilo liston diseño madera trafico comercial pesado Renova Ref. upton almendro</t>
  </si>
  <si>
    <t>Wok de sobremesa M-7865 ozti</t>
  </si>
  <si>
    <t>VER CTO-CONSULTORIA CENTRO DEPORTIVO, RECREATIVO Y CULTURAL - CDRC_x000D_
Especificaciones Técnicas Tomo 1 y 2  _x000D_
_x000D_
Damper manual de balanceo de 28" x 15"</t>
  </si>
  <si>
    <t>VALVULA de compuerta vastago ascendente, cuerpo en hierro ductil y Bronce, eje en acero inoxidable, Conexión Bridas ANSI 125, Presion de trabajo 150 psi. Distancia entre bridas AISI B 16.10. Ø8" (SUMINISTRO)_x000D_
_x000D_
_x000D_
CENTRO DEPORTIVO, RECREATIVO Y CULTURAL -  CDRC_x000D_
REMITASE A CONTRATO DE CONSULTORÍA RESPECTIVO._x000D_
Especificaciones Técnicas Tomo 1 y 2</t>
  </si>
  <si>
    <t>VER CTO-CONSULTORIA CENTRO DEPORTIVO, RECREATIVO Y CULTURAL - CDRC_x000D_
Especificaciones Técnicas Tomo 1 y 2 _x000D_
_x000D_
Piso en vinilo liston diseño madera trafico comercial moderado Renova Ref. malibu macadamia</t>
  </si>
  <si>
    <t>VER CTO-CONSULTORIA CENTRO DEPORTIVO, RECREATIVO Y CULTURAL - CDRC_x000D_
Especificaciones Técnicas Tomo 1 y 2 _x000D_
_x000D_
Alfombra alf.nal.inspiracion nube de Alfa en Nylon tipo argollado ref 135027409</t>
  </si>
  <si>
    <t>Listones de Madera Choiba de 8 x 4 cm. _x000D_
CENTRO DEPORTIVO, RECREATIVO Y CULTURAL - CDRC REMITASE A CONTRATO DE CONSULTORÍA RESPECTIVO. Especificaciones Técnicas Tomo 1 y 2.</t>
  </si>
  <si>
    <t>VER CTO-CONSULTORIA CENTRO DEPORTIVO, RECREATIVO Y CULTURAL - CDRC_x000D_
Especificaciones Técnicas Tomo 1 y 2  _x000D_
_x000D_
Damper manual de balanceo de 28" x 14"</t>
  </si>
  <si>
    <t>ADAPTADOR TERMINAL PVC DB 4" para suministro instalación y puesta en servicio de banco de ductos subterráneo PVC - DB de 4". Proyecto CDRC San Cristobal</t>
  </si>
  <si>
    <t>VER CTO-CONSULTORIA CENTRO DEPORTIVO, RECREATIVO Y CULTURAL - CDRC_x000D_
Especificaciones Técnicas Tomo 1 y 2_x000D_
_x000D_
Baldosa micrograno perla (NL)-C trafico comercial ref. 135025833 alfa</t>
  </si>
  <si>
    <t>VER CTO-CONSULTORIA CENTRO DEPORTIVO, RECREATIVO Y CULTURAL - CDRC_x000D_
Especificaciones Técnicas Tomo 1 y 2_x000D_
_x000D_
Piso en vinilo rollo diseño geometrico trafico comercial pesado Renova Ref. sticks verde limon</t>
  </si>
  <si>
    <t>ENVOLVENTES - CDRC     _x000D_
Especificaciones Técnicas Tomo 1 y 2 _x000D_
ENCHAPES SOBRE MUROS - GL - CDRC</t>
  </si>
  <si>
    <t>ADAPTADOR TERMINAL PVC DB 3" para suministro instalación y puesta en servicio de banco de ductos subterráneo PVC - DB de 3". Proyecto CDRC San Cristobal</t>
  </si>
  <si>
    <t>ACCESORIOS - GL - CDRC     _x000D_
Especificaciones Técnicas Tomo 1 y 2 _x000D_
ENCHAPES SOBRE MUROS - GL - CDRC</t>
  </si>
  <si>
    <t>VER CTO-CONSULTORIA CENTRO DEPORTIVO, RECREATIVO Y CULTURAL - CDRC_x000D_
Especificaciones Técnicas Tomo 1 y 2_x000D_
_x000D_
Piso en vinilo rollo diseño solidos trafico comercial pesado Renova ref. mipolam espirit gris claro</t>
  </si>
  <si>
    <t>MUEBLES - GL - CDRC     _x000D_
Especificaciones Técnicas Tomo 1 y 2 _x000D_
ENCHAPES SOBRE MUROS - GL - CDRC</t>
  </si>
  <si>
    <t>Cielo raso en listones de madera de pino 9 x 4 cm dilatados 6mm dispocision tansversal. CDRSC (San Cristóbal)._x000D_
CENTRO DEPORTIVO, RECREATIVO Y CULTURAL - CDRC REMITASE A CONTRATO DE CONSULTORÍA RESPECTIVO. Especificaciones Técnicas Tomo 1 y 2</t>
  </si>
  <si>
    <t>Mampostería en Bloque No. 4 incluye instalación y mortero._x000D_
CENTRO DEPORTIVO, RECREATIVO Y CULTURAL - CDRC REMITASE A CONTRATO DE CONSULTORÍA RESPECTIVO. Especificaciones Técnicas Tomo 1 y 2.</t>
  </si>
  <si>
    <t>Pintura Epoxica Sobre Pañete._x000D_
CENTRO DEPORTIVO, RECREATIVO Y CULTURAL - CDRC REMITASE A CONTRATO DE CONSULTORÍA RESPECTIVO. Especificaciones Técnicas Tomo 1 y 2</t>
  </si>
  <si>
    <t>ITEMS 22-02-022, 22-02-23, 22-02-024, 22-02-025, 22-02-26, 22-02-028 PRECIO GLOBAL DEL CAPITULO 22-02._x000D_
_x000D_
_x000D_
CENTRO DEPORTIVO, RECREATIVO Y CULTURAL -  CDRC_x000D_
REMITASE A CONTRATO DE CONSULTORÍA RESPECTIVO._x000D_
Especificaciones Técnicas Tomo 1 y 2</t>
  </si>
  <si>
    <t>Conductor XLPE 4/0 AWG 35 kV IL 133%. Instalaciones eléctricas Proyecto CDRC San Cristobal</t>
  </si>
  <si>
    <t>Pañete Liso 1:5 Muros Impermeabilizado e:1.5 cm. _x000D_
CENTRO DEPORTIVO, RECREATIVO Y CULTURAL - CDRC REMITASE A CONTRATO DE CONSULTORÍA RESPECTIVO. Especificaciones Técnicas Tomo 1 y 2</t>
  </si>
  <si>
    <t>Conector tipo Compresion 600A 4/0 AWG 15KV. Instalaciones eléctricas Proyecto CDRC San Cristobal</t>
  </si>
  <si>
    <t>Basurera rectangular en concreto largo 55 cm ancho 40 cm altura 94 cm</t>
  </si>
  <si>
    <t>ELEMENTOS EN MAMPOSTERIA Insumo Global CDRC   _x000D_
CENTRO DEPORTIVO, RECREATIVO Y CULTURAL -  CDRC_x000D_
REMITASE A CONTRATO DE CONSULTORÍA RESPECTIVO._x000D_
Especificaciones Técnicas Tomo 1 y 2</t>
  </si>
  <si>
    <t>Cable de Cobre HFFR LS 600 V 75 °C CT - 12 AWG. Consultoría instalaciones eléctricas Proyecto CDRC San Cristobal</t>
  </si>
  <si>
    <t>Interruptor sencillo conmutable blanco  (SIN LUZ PILOTO). 15 A 120/277V, L – N, línea decora residencial de Leviton. Consultoría instalaciones eléctricas Proyecto CDRC San Cristobal</t>
  </si>
  <si>
    <t>Piso Mikonos Ard 33.8 x 33.8 Corona o Similar. CDRSC (San Cristobal)._x000D_
CENTRO DEPORTIVO, RECREATIVO Y CULTURAL - CDRC REMITASE A CONTRATO DE CONSULTORÍA RESPECTIVO. Especificaciones Técnicas Tomo 1 y 2.</t>
  </si>
  <si>
    <t>Mano de Obra especializada para fachada DANPAL, incluye herramienta y andamios. CDRSC (San Cristobal)._x000D_
CENTRO DEPORTIVO, RECREATIVO Y CULTURAL - CDRC REMITASE A CONTRATO DE CONSULTORÍA RESPECTIVO. Especificaciones Técnicas Tomo 1 y 2.</t>
  </si>
  <si>
    <t>Fachada NM Avanzada Danpal incluye Panel 16mm - color gold, conector "U" de aluminio de 54 mm, tornillería, marco NM en aluminio anodizado, empaque y anclajes. Mano de Obra, inlcuye herramienta y andamios. Transporte de material a la obra. CDRSC (San Cristobal)._x000D_
CENTRO DEPORTIVO, RECREATIVO Y CULTURAL - CDRC REMITASE A CONTRATO DE CONSULTORÍA RESPECTIVO. Especificaciones Técnicas Tomo 1 y 2</t>
  </si>
  <si>
    <t>Transporte de material a la obra para fachadas DANPAL. CDRSC (San Cristóbal)._x000D_
 CENTRO DEPORTIVO, RECREATIVO Y CULTURAL - CDRC REMITASE A CONTRATO DE CONSULTORÍA RESPECTIVO. Especificaciones Técnicas Tomo 1 y 2.</t>
  </si>
  <si>
    <t>Ventana en Aluminio Modular (S/Descripc.tecnica)  para el proyecto San Cristobal</t>
  </si>
  <si>
    <t>VALVULA de compuerta vastago ascendente, cuerpo en hierro ductil y Bronce, eje en acero inoxidable, Conexión Bridas ANSI 125, Presion de trabajo 150 psi. Distancia entre bridas AISI B 16.10. Ø10" (SUMINISTRO)_x000D_
_x000D_
_x000D_
CENTRO DEPORTIVO, RECREATIVO Y CULTURAL -  CDRC_x000D_
REMITASE A CONTRATO DE CONSULTORÍA RESPECTIVO._x000D_
Especificaciones Técnicas Tomo 1 y 2</t>
  </si>
  <si>
    <t>FILTRO de arena Ø60" (1500 mm) Flanchado, presión maxima de trabajo de 2.5 Kg/cm2, Caudal 45/56 m3/h, superficie de filtración 1.1 m2, velocidad de filtración 40/50 m3/h/m2, arena de 0.4 a 0.8 mm. (SUMINISTRO)_x000D_
_x000D_
_x000D_
_x000D_
CENTRO DEPORTIVO, RECREATIVO Y CULTURAL -  CDRC_x000D_
REMITASE A CONTRATO DE CONSULTORÍA RESPECTIVO._x000D_
Especificaciones Técnicas Tomo 1 y 2</t>
  </si>
  <si>
    <t>"MOTOBOMBA 15 HP, 3600 RPM, 208- 230 / 460 Voltios, 60 Hz, Carcaza en plastico, trampa de cabello integrada, Succión y descarga Ø4"" con acoples rapidos. La bomba debe tener la capacidad de impulsar agua de la piscina con una concentración de sal de hasta 5000 ppm. Cabeza total 50 ft,
flujo minimo de 400 GPM." (SUMINISTRO+INSTALACIÓN)_x000D_
			_x000D_
CENTRO DEPORTIVO, RECREATIVO Y CULTURAL -  CDRC_x000D_
REMITASE A CONTRATO DE CONSULTORÍA RESPECTIVO._x000D_
Especificaciones Técnicas Tomo 1 y 2</t>
  </si>
  <si>
    <t>SUMINISTRO Equipo de presión preensamblado agua de reutilización</t>
  </si>
  <si>
    <t>Lavamanos Ganamax Blanco Corona. CDRSC (San Cristóbal)._x000D_
CENTRO DEPORTIVO, RECREATIVO Y CULTURAL - CDRC REMITASE A CONTRATO DE CONSULTORÍA RESPECTIVO. Especificaciones Técnicas Tomo 1 y 2.</t>
  </si>
  <si>
    <t>CDRSC (San Cristóbal). CENTRO DEPORTIVO, RECREATIVO Y CULTURAL - CDRC REMITASE A CONTRATO DE CONSULTORÍA RESPECTIVO. Especificaciones Técnicas Tomo 1 y 2.</t>
  </si>
  <si>
    <t>Granito Pulido Silver Gray (Lavamanos). CDRSC (San Cristóbal)._x000D_
CENTRO DEPORTIVO, RECREATIVO Y CULTURAL - CDRC REMITASE A CONTRATO DE CONSULTORÍA RESPECTIVO. Especificaciones Técnicas Tomo 1 y 2.</t>
  </si>
  <si>
    <t>Estación Cambia Pañal AC-BCSBY Acuaval. CDRSC (San Cristóbal)._x000D_
CENTRO DEPORTIVO, RECREATIVO Y CULTURAL - CDRC REMITASE A CONTRATO DE CONSULTORÍA RESPECTIVO. Especificaciones Técnicas Tomo 1 y 2.</t>
  </si>
  <si>
    <t>INCLUYE:_x000D_
SENSOR PARA EXTERIORES	UN	1,0000_x000D_
CAJA METALICA 20X20		UN	1,0000_x000D_
ELEMENTOS DE FIJACION		UN	1,0000</t>
  </si>
  <si>
    <t>INCLUYE:_x000D_
SUMINISTRO SERVIDOR		UN	1,0000_x000D_
INSTALACION SER VIDOR 	 	UN	1,0000_x000D_
CONFIGURACION SERVIDOR	UN	1,0000</t>
  </si>
  <si>
    <t>INCLUYE:_x000D_
CELDA EN AIRE ENTRADA Y SALIDA		UN	1,00 _x000D_
CABLE 3X#2 XLPE 15 KV Cu			ML	5,00</t>
  </si>
  <si>
    <t>VER CTO-CONSULTORIA CENTRO DEPORTIVO, RECREATIVO Y CULTURAL - CDRC Especificaciones Técnicas Tomo 1 y 2._x000D_
_x000D_
Suministro e instalación de unidad de aire acondicionado tipo piso techo inverter de rango variable de capacidad (13,000-36500 btu/h ) nominal 3 T.R.</t>
  </si>
  <si>
    <t>VER CTO-CONSULTORIA CENTRO DEPORTIVO, RECREATIVO Y CULTURAL - CDRC Especificaciones Técnicas Tomo 1 y 2._x000D_
_x000D_
Unidad  de aire acondicionado tipo piso techo inverter de rango de capacidad (13,000-36500 btu/h ) nominal 3 T.R.(toneladas de refrigeración),220V/1F/60HZ. Incluye antivibratorios</t>
  </si>
  <si>
    <t>VER CTO-CONSULTORIA CENTRO DEPORTIVO, RECREATIVO Y CULTURAL - CDRC_x000D_
Especificaciones Técnicas Tomo 1 y 2  _x000D_
_x000D_
Damper manual de balanceo de 28" x 13"</t>
  </si>
  <si>
    <t>VER CTO-CONSULTORIA CENTRO DEPORTIVO, RECREATIVO Y CULTURAL - CDRC_x000D_
Especificaciones Técnicas Tomo 1 y 2  _x000D_
_x000D_
_x000D_
Suministro e Instalación de damper manual de balanceo de 23 x 12</t>
  </si>
  <si>
    <t>VER CTO-CONSULTORIA CENTRO DEPORTIVO, RECREATIVO Y CULTURAL - CDRC_x000D_
Especificaciones Técnicas Tomo 1 y 2  _x000D_
_x000D_
_x000D_
Suministro e Instalación de damper manual de balanceo de 18" x 10"</t>
  </si>
  <si>
    <t>VER CTO-CONSULTORIA CENTRO DEPORTIVO, RECREATIVO Y CULTURAL - CDRC_x000D_
Especificaciones Técnicas Tomo 1 y 2  _x000D_
_x000D_
_x000D_
Suministro e Instalación de damper manual de balanceo de 16" x 9"</t>
  </si>
  <si>
    <t>VER CTO-CONSULTORIA CENTRO DEPORTIVO, RECREATIVO Y CULTURAL - CDRC_x000D_
Especificaciones Técnicas Tomo 1 y 2  _x000D_
_x000D_
_x000D_
Suministro e Instalación de damper manual de balanceo de 16" x 10"</t>
  </si>
  <si>
    <t>VER CTO-CONSULTORIA CENTRO DEPORTIVO, RECREATIVO Y CULTURAL - CDRC_x000D_
Especificaciones Técnicas Tomo 1 y 2  _x000D_
_x000D_
_x000D_
Suministro e Instalación de damper manual de balanceo de 15" x 10"</t>
  </si>
  <si>
    <t>VER CTO-CONSULTORIA CENTRO DEPORTIVO, RECREATIVO Y CULTURAL - CDRC_x000D_
Especificaciones Técnicas Tomo 1 y 2  _x000D_
_x000D_
_x000D_
Suministro e Instalación de damper manual de balanceo de 15" x 12"</t>
  </si>
  <si>
    <t>VER CTO-CONSULTORIA CENTRO DEPORTIVO, RECREATIVO Y CULTURAL - CDRC_x000D_
Especificaciones Técnicas Tomo 1 y 2  _x000D_
_x000D_
_x000D_
Suministro e Instalación de damper manual de balanceo de 14" x 12"</t>
  </si>
  <si>
    <t>VER CTO-CONSULTORIA CENTRO DEPORTIVO, RECREATIVO Y CULTURAL - CDRC_x000D_
Especificaciones Técnicas Tomo 1 y 2  _x000D_
_x000D_
_x000D_
Suministro e Instalación de damper manual de balanceo de 14" x 9"</t>
  </si>
  <si>
    <t>VER CTO-CONSULTORIA CENTRO DEPORTIVO, RECREATIVO Y CULTURAL - CDRC Especificaciones Técnicas Tomo 1 y 2._x000D_
Tablero eléctrico control sistemas de extracción Bloque Piscina.  Incluye gabinete, barrajes en cobre, interruptores térmicos, contactores, protector térmico, selectores, pilotos, bornas de conexión y demás elementos.</t>
  </si>
  <si>
    <t>Sistema de ventana modular fija piso-techo NF-430 con perfiles a la vista aluminio anodizado, verticales cada 1mts y horizontal a 2,50mts, vidrio incoloro 4 + 4 HS laminado PVB</t>
  </si>
  <si>
    <t>Sistema de ventana modular fija falso flotado NF-430 con perfiles a la vista aluminio anodizado, verticales cada 1mts, vidrio incoloro 4 + 4 HS laminado PVB	_x000D_
CENTRO DEPORTIVO, RECREATIVO Y CULTURAL -  CDRC_x000D_
REMITASE A CONTRATO DE CONSULTORÍA RESPECTIVO._x000D_
Especificaciones Técnicas Tomo 1 y 2</t>
  </si>
  <si>
    <t>Sistema de cubre losas NF-430 con perfiles a la vista aluminio anodizado, vidrio incoloro 4 + 4 HS laminado PVB	_x000D_
REMITASE A CONTRATO DE CONSULTORÍA RESPECTIVO._x000D_
Especificaciones Técnicas Tomo 1 y 2</t>
  </si>
  <si>
    <t>CALDERA FUTURE 500 INCLUYE MATERIALES Y ACCESORIO DE CONEXIÓN_x000D_
VER CTO-CONSULTORIA CENTRO DEPORTIVO, RECREATIVO Y CULTURAL - CDRC Especificaciones Técnicas Tomo 1 y 2.</t>
  </si>
  <si>
    <t>Puerta vitrina perfileria en aluminio anodizado, vidrio incoloro 6 + 6 TMP laminado SGP_x000D_
_x000D_
REMITASE A CONTRATO DE CONSULTORÍA RESPECTIVO._x000D_
Especificaciones Técnicas Tomo 1 y 2</t>
  </si>
  <si>
    <t>CDRSC (San Cristóbal)._x000D_
CENTRO DEPORTIVO, RECREATIVO Y CULTURAL - CDRC REMITASE A CONTRATO DE CONSULTORÍA RESPECTIVO. Especificaciones Técnicas Tomo 1 y 2.</t>
  </si>
  <si>
    <t>Sistema de fachada piso-techo en NS25-8" con perfiles a la vista aluminio anodizado, verticales cada 1mts y dos horizontales intermedios, vidrio incoloro 4 + 4 HS laminado PVB._x000D_
REMITASE A CONTRATO DE CONSULTORÍA RESPECTIVO._x000D_
Especificaciones Técnicas Tomo 1 y 2</t>
  </si>
  <si>
    <t>Sistema de fachada piso-techo en NS25-8" con perfiles a la vista aluminio anodizado, verticales cada 1mts y dos horizontales intermedios, vidrio TG low-e N70/38 4 + 4 HS laminado PVB -REMITASE A CONTRATO DE CONSULTORÍA RESPECTIVO._x000D_
Especificaciones Técnicas Tomo 1 y 2</t>
  </si>
  <si>
    <t>VER CTO-CONSULTORIA CENTRO DEPORTIVO, RECREATIVO Y CULTURAL - CDRC Especificaciones Técnicas Tomo 1 y 2._x000D_
 _x000D_
• Tren de gas para conexión a gas natural._x000D_
• Válvulas de paso de 1 1/2",_x000D_
• Válvula Reguladora de 1 1/2",_x000D_
• Manómetro de alta y baja 20 Psi a 60 Mbar._x000D_
• Reguladores de gas para segunda etapa.</t>
  </si>
  <si>
    <t>VER CTO-CONSULTORIA CENTRO DEPORTIVO, RECREATIVO Y CULTURAL - CDRC_x000D_
Especificaciones Técnicas Tomo 1 y 2  _x000D_
_x000D_
_x000D_
Suministro e Instalación de damper manual de balanceo de 14" x 8"</t>
  </si>
  <si>
    <t>VER CTO-CONSULTORIA CENTRO DEPORTIVO, RECREATIVO Y CULTURAL - CDRC Especificaciones Técnicas Tomo 1 y 2._x000D_
Tablero eléctrico control sistemas de extracción control extracción dos equipos. Incluye gabinete, barrajes en cobre, interruptores térmicos, contactores, protector térmico, selectores, pilotos, bornas de conexión y demás elementos.</t>
  </si>
  <si>
    <t>VER CTO-CONSULTORIA CENTRO DEPORTIVO, RECREATIVO Y CULTURAL - CDRC_x000D_
Especificaciones Técnicas Tomo 1 y 2  _x000D_
_x000D_
Suministro e Instalación de damper manual de balanceo de 12" x 9"_x000D_
_x000D_
CONTRATO CONSULTORÍA N° 
221
_x000D_
OBJETO: ESTUDIOS Y DISEÑOS ARQUITECTÓNICOS, DE INGENIERÍA Y COMPLEMENTARIOS, CEFE LAS COMETAS_x000D_
SECRETARIA DISTRITAL DE CULTURA</t>
  </si>
  <si>
    <t>CALDERA FUTURE 2.500 INCLUYE MATERIALES Y ACCESORIO DE CONEXIÓN_x000D_
VER CTO-CONSULTORIA CENTRO DEPORTIVO, RECREATIVO Y CULTURAL - CDRC Especificaciones Técnicas Tomo 1 y 2.</t>
  </si>
  <si>
    <t>VER CTO-CONSULTORIA CENTRO DEPORTIVO, RECREATIVO Y CULTURAL - CDRC Especificaciones Técnicas Tomo 1 y 2._x000D_
Tablero eléctrico control sistemas de extracción Bloque Cultural.  Incluye gabinete, barrajes en cobre, interruptores térmicos, contactores, protector térmico, selectores, pilotos, bornas de conexión y demás elementos.</t>
  </si>
  <si>
    <t>TERMOMETRO 3/4"  CDRC    _x000D_
VER CTO-CONSULTORIA CENTRO DEPORTIVO, RECREATIVO Y CULTURAL - CDRC Especificaciones Técnicas Tomo 1 y 2.</t>
  </si>
  <si>
    <t>VER CTO-CONSULTORIA CENTRO DEPORTIVO, RECREATIVO Y CULTURAL - CDRC Especificaciones Técnicas Tomo 1 y 2._x000D_
Ductoglass metal 117*48-1"</t>
  </si>
  <si>
    <t>VER CTO-CONSULTORIA CENTRO DEPORTIVO, RECREATIVO Y CULTURAL - CDRC_x000D_
Especificaciones Técnicas Tomo 1 y 2  _x000D_
_x000D_
_x000D_
Suministro e Instalación de damper manual de balanceo de 12" x 8"_x000D_
CONTRATO CONSULTORÍA N° 
221
_x000D_
OBJETO: ESTUDIOS Y DISEÑOS ARQUITECTÓNICOS, DE INGENIERÍA Y COMPLEMENTARIOS, CEFE LAS COMETAS_x000D_
SECRETARIA DISTRITAL DE CULTURA</t>
  </si>
  <si>
    <t>VER CTO-CONSULTORIA CENTRO DEPORTIVO, RECREATIVO Y CULTURAL - CDRC_x000D_
Especificaciones Técnicas Tomo 1 y 2  _x000D_
_x000D_
_x000D_
Suministro e Instalación de damper manual de balanceo de 12" x 6"</t>
  </si>
  <si>
    <t>VER CTO-CONSULTORIA CENTRO DEPORTIVO, RECREATIVO Y CULTURAL - CDRC_x000D_
Especificaciones Técnicas Tomo 1 y 2  _x000D_
_x000D_
Suministro de damper manual de balanceo de 12" x 5"_x000D_
CONTRATO CONSULTORÍA N° 
221
_x000D_
OBJETO: ESTUDIOS Y DISEÑOS ARQUITECTÓNICOS, DE INGENIERÍA Y COMPLEMENTARIOS, CEFE LAS COMETAS_x000D_
SECRETARIA DISTRITAL DE CULTURA.</t>
  </si>
  <si>
    <t>VER CTO-CONSULTORIA CENTRO DEPORTIVO, RECREATIVO Y CULTURAL - CDRC_x000D_
Especificaciones Técnicas Tomo 1 y 2  _x000D_
_x000D_
_x000D_
Suministro e Instalación de damper manual de balanceo de11" x 8"_x000D_
CONTRATO CONSULTORÍA N° 
221
_x000D_
OBJETO:ESTUDIOS Y DISEÑOS ARQUITECTÓNICOS, DE INGENIERÍA Y COMPLEMENTARIOS, CEFE LAS COMETAS_x000D_
SECRETARIA DISTRITAL DE CULTURA</t>
  </si>
  <si>
    <t>VER CTO-CONSULTORIA CENTRO DEPORTIVO, RECREATIVO Y CULTURAL - CDRC Especificaciones Técnicas Tomo 1 y 2._x000D_
Ducto en lámina en fibra fono absorbente acustic control FB espesor 1 1/2" para aislamiento acústico</t>
  </si>
  <si>
    <t>VER CTO-CONSULTORIA CENTRO DEPORTIVO, RECREATIVO Y CULTURAL - CDRC Especificaciones Técnicas Tomo 1 y 2._x000D_
Difusor de flujo laminar L-FL de 24"x24", cuello dia 16"</t>
  </si>
  <si>
    <t>VER CTO-CONSULTORIA CENTRO DEPORTIVO, RECREATIVO Y CULTURAL - CDRC_x000D_
Especificaciones Técnicas Tomo 1 y 2  _x000D_
_x000D_
Suministro e Instalación de damper manual de balanceo de11" x 4"_x000D_
CONTRATO CONSULTORÍA N° 
221
_x000D_
OBJETO:_x000D_
ESTUDIOS Y DISEÑOS ARQUITECTÓNICOS, DE INGENIERÍA Y COMPLEMENTARIOS, CEFE LAS COMETAS_x000D_
SECRETARIA DISTRITAL DE CULTURA</t>
  </si>
  <si>
    <t>VER CTO-CONSULTORIA CENTRO DEPORTIVO, RECREATIVO Y CULTURAL - CDRC Especificaciones Técnicas Tomo 1 y 2._x000D_
Damper motorizado con actuador on-off tipo belimo de 26"x12", aletas multiples_x000D_
CONTRATO CONSULTORÍA N° 
221
_x000D_
OBJETO: ESTUDIOS Y DISEÑOS ARQUITECTÓNICOS, DE INGENIERÍA Y COMPLEMENTARIOS, CEFE LAS COMETAS_x000D_
SECRETARIA DISTRITAL DE CULTURA._x000D_
Suministro e instalación de DamperControlAireOperación On/Off (DCA-01-0)26x12"</t>
  </si>
  <si>
    <t>VER CTO-CONSULTORIA CENTRO DEPORTIVO, RECREATIVO Y CULTURAL - CDRC Especificaciones Técnicas Tomo 1 y 2._x000D_
Termostato digital con caja guarda termostato</t>
  </si>
  <si>
    <t>VER CTO-CONSULTORIA CENTRO DEPORTIVO, RECREATIVO Y CULTURAL - CDRC_x000D_
Especificaciones Técnicas Tomo 1 y 2  _x000D_
_x000D_
Rejilla de descarga T. Louver sin damper 12"x8" gr</t>
  </si>
  <si>
    <t>VER CTO-CONSULTORIA CENTRO DEPORTIVO, RECREATIVO Y CULTURAL - CDRC Especificaciones Técnicas Tomo 1 y 2._x000D_
_x000D_
Rejilla de extracción tipo cubo de 10"x6" con damper</t>
  </si>
  <si>
    <t>VER CTO-CONSULTORIA CENTRO DEPORTIVO, RECREATIVO Y CULTURAL - CDRC Especificaciones Técnicas Tomo 1 y 2._x000D_
_x000D_
Rejilla de extracción tipo cubo de 12"x10" con damper</t>
  </si>
  <si>
    <t>VER CTO-CONSULTORIA CENTRO DEPORTIVO, RECREATIVO Y CULTURAL - CDRC Especificaciones Técnicas Tomo 1 y 2._x000D_
_x000D_
Rejilla de extracción tipo cubo de 10"x8" con damper</t>
  </si>
  <si>
    <t>VER CTO-CONSULTORIA CENTRO DEPORTIVO, RECREATIVO Y CULTURAL - CDRC Especificaciones Técnicas Tomo 1 y 2._x000D_
_x000D_
Rejilla de extracción tipo cubo de 6"x6" con damper</t>
  </si>
  <si>
    <t>VER CTO-CONSULTORIA CENTRO DEPORTIVO, RECREATIVO Y CULTURAL - CDRC Especificaciones Técnicas Tomo 1 y 2._x000D_
_x000D_
Difusor de suministro 3 vias 15"x15" con Damper Color Blanco</t>
  </si>
  <si>
    <t>Campana tipo isla acero inox 1mts x 4mts x 0,8 mts. _x000D_
Referencia SAE AISI 304, cal. 20, con sus respectivos filtros lavables, trampas de grasa, damper cortafuego y lámpara marineras.</t>
  </si>
  <si>
    <t>VER CTO-CONSULTORIA CENTRO DEPORTIVO, RECREATIVO Y CULTURAL - CDRC_x000D_
Especificaciones Técnicas Tomo 1 y 2 _x000D_
_x000D_
Piso en vinilo rollo diseño geometrico trafico comercial pesado Renova Ref. cipres marbella gris</t>
  </si>
  <si>
    <t>VER CTO-CONSULTORIA CENTRO DEPORTIVO, RECREATIVO Y CULTURAL - CDRC Especificaciones Técnicas Tomo 1 y 2._x000D_
Material antivibratorio neolite macizo de 5mm de espesor para instalación de base de equipo</t>
  </si>
  <si>
    <t>VER CTO-CONSULTORIA CENTRO DEPORTIVO, RECREATIVO Y CULTURAL - CDRC Especificaciones Técnicas Tomo 1 y 2._x000D_
Difusor tipo inyector de aire modelo L-SPP2 (inyector multiple de aire con dos difusores) dia 8" con damper tipo laminaire o similar equivalente</t>
  </si>
  <si>
    <t>VER CTO-CONSULTORIA CENTRO DEPORTIVO, RECREATIVO Y CULTURAL - CDRC Especificaciones Técnicas Tomo 1 y 2._x000D_
Rejilla de retorno aleta fija con damper de 46"x60"</t>
  </si>
  <si>
    <t>Chapeta cuadrada sencilla fija acero inoxida CDRC_x000D_
 CENTRO DEPORTIVO, RECREATIVO Y CULTURAL -  CDRC_x000D_
REMITASE A CONTRATO DE CONSULTORÍA RESPECTIVO._x000D_
Especificaciones Técnicas Tomo 1 y 2</t>
  </si>
  <si>
    <t>VER CTO-CONSULTORIA CENTRO DEPORTIVO, RECREATIVO Y CULTURAL - CDRC Especificaciones Técnicas Tomo 1 y 2._x000D_
Caja de ventilación extracción, de aleta curva, caudal 600 cfm,  presión estática 0,6 in H2O, motor 0,33 hp, pintura electrostática, trabajo intemperie, filtracción al 35%</t>
  </si>
  <si>
    <t>Chapeta cuadrada sencilla 90° acero inoxida CDRC_x000D_
 CENTRO DEPORTIVO, RECREATIVO Y CULTURAL -  CDRC_x000D_
REMITASE A CONTRATO DE CONSULTORÍA RESPECTIVO._x000D_
Especificaciones Técnicas Tomo 1 y 2</t>
  </si>
  <si>
    <t>Chapeta cuadrada bisagra 90° acero inoxida CDRC  _x000D_
 CENTRO DEPORTIVO, RECREATIVO Y CULTURAL -  CDRC_x000D_
REMITASE A CONTRATO DE CONSULTORÍA RESPECTIVO._x000D_
Especificaciones Técnicas Tomo 1 y 2</t>
  </si>
  <si>
    <t>VER CTO-CONSULTORIA CENTRO DEPORTIVO, RECREATIVO Y CULTURAL - CDRC Especificaciones Técnicas Tomo 1 y 2._x000D_
Ventilador extractor centrífugo simple oído, de aleta atrasada, caudal 10400cfm, 220V/3F/60Hz, presión estática 4,5 in H2O, motor 7,5 HP, pintura electrostática, trabajo intemperie</t>
  </si>
  <si>
    <t>"Suministro Banca Individual B Prefabricada Concreto con Espaldar y Apoyabrazos estructura en Acero Pintado L:0.58m A:0.69m H:0.74 CDRC N°3
CONSULTORIA PARQUE COMETAS CDRC N°3"</t>
  </si>
  <si>
    <t>VER CTO-CONSULTORIA CENTRO DEPORTIVO, RECREATIVO Y CULTURAL - CDRC Especificaciones Técnicas Tomo 1 y 2._x000D_
_x000D_
Suministro e instalación de unidad  de aire acondicionado tipo fancoil ducto inverter de rango variable de capacidad (21,600-56600 btu/h ) nominal 4,5 T.R. Incluye acometida de control y pruebas de arranque</t>
  </si>
  <si>
    <t>VER CTO-CONSULTORIA CENTRO DEPORTIVO, RECREATIVO Y CULTURAL - CDRC Especificaciones Técnicas Tomo 1 y 2._x000D_
_x000D_
unidad de aire acondicionado tipo paquete de condensación por aire de capacidad 120,000 BTU/H ,caudal 4000 cfm,220V/3F/60HZ,presión estática 0,8 in H20. Incluye antivibratorios  y uniones para ducto</t>
  </si>
  <si>
    <t>VER CTO-CONSULTORIA CENTRO DEPORTIVO, RECREATIVO Y CULTURAL - CDRC Especificaciones Técnicas Tomo 1 y 2._x000D_
_x000D_
Unidad de aire acondicionado tipo cassette de 4 vías inverter de rango variable de capacidad (13000-36500 btu/h), nominal 3 T.R. (toneladas de refrigeración), 220V/1F/60Hz. Incluye antivibratorios.</t>
  </si>
  <si>
    <t>Interruptor doble conmutable blanco  (SIN LUZ PILOTO). 15 A 120/277V, L – N, línea decora residencial de Leviton.Consultoría instalaciones eléctricas Proyecto CDRC San Cristobal</t>
  </si>
  <si>
    <t>Interruptor triple conmutable blanco  (SIN LUZ PILOTO). 15 A 120/277V, L – N, línea decora residencial de Leviton. Consultoría instalaciones eléctricas Proyecto CDRC San Cristobal</t>
  </si>
  <si>
    <t>Tablero de distribución trifásico tipo industrial TDG, con capacidad para veinticuatro (24) circuitos trifásicos, con una capacidad de corriente de 2500A y una corriente de corto circuito de 40KA, con barra de neutro y tierra independientes, asimismo incluye totalizador e interruptores según diagrama unifilar.. Consultoría instalaciones eléctricas Proyecto CDRC San Cristobal_x000D_
_x000D_
INCLUYE:_x000D_
Tablero 1800 X 800 X 600 mm-LCR-16-16-int Barraje ppal cobre	UN	4,000_x000D_
Interruptor tipo Motorizado MasterPact 1800A MVS18H3MF6L	UN	1,000_x000D_
Interruptor EasyPact 3x20-100A				UN	14,000_x000D_
Interruptor EasyPact 3x125-200A				UN	5,000_x000D_
Interruptor EasyPact 3x450-600A				UN	1,000_x000D_
Relé vigilante de tensión					UN	1,000_x000D_
Interruptor EasyPact 3x250A					UN	1,000_x000D_
DPS Clase I						UN	1,000</t>
  </si>
  <si>
    <t>Cajas Wiremold de legrand en configuracion omnibox con grado de proteccion IP 65.Consultoría instalaciones eléctricas Proyecto CDRC San Cristobal</t>
  </si>
  <si>
    <t>Tablero de distribución trifásico tipo industrial T1, con capacidad para  doce (12) circuitos trifásicos, con una capacidad de corriente de 500A y una corriente de corto circuito de 25KA, con barra de neutro y tierra independientes, asimismo incluye totalizador e interruptores según diagrama unifilar. Consultoría instalaciones eléctricas Proyecto CDRC San Cristobal_x000D_
_x000D_
INCLUYE:_x000D_
Tablero 1800 X 800 X 600 mm-LCR-16-16-int, incluye Barraje ppal 	UN	1,000_x000D_
Interruptor EasyPact 3x250A					UN	1,000_x000D_
Interruptor EasyPact 3x20-100A				UN	9,000_x000D_
Relé vigilante de tensión					UN	1,000</t>
  </si>
  <si>
    <t>CAJA OCTOGONAL TIPO E (1 ACCESO) DE 3/4".Consultoría instalaciones eléctricas Proyecto CDRC San Cristobal</t>
  </si>
  <si>
    <t>Tomacorriente doble con polo a tierra (2P+T). Arquea. Consultoría instalaciones eléctricas Proyecto CDRC San Cristobal</t>
  </si>
  <si>
    <t>Tablero de distribución trifásico tipo industrial T6, con capacidad para  ocho (08) circuitos trifásicos, con una capacidad de corriente de 250A y una corriente de corto circuito de 25KA, con barra de neutro y tierra independientes, asimismo incluye totalizador e interruptores según diagrama unifilar. Intalaciones eléctricas CRDC San Cristobal._x000D_
_x000D_
INCLUYE:_x000D_
Tablero 600 X 400 X 300 mm-LCR-16-16-int, incluye Barraje ppal en cobre identificado según RETIE		UN	1,000_x000D_
Interruptor EasyPact 3x125-200A								UN	1,000_x000D_
Interruptor EasyPact 3x20-100A								UN	5,000</t>
  </si>
  <si>
    <t>Toma doble con polo a tierra (2P+T) y protección de falla a tierra (GFCI), 20 A, 127 V.linea Arquea de Legrand. Consultoría instalaciones eléctricas Proyecto CDRC San Cristobal</t>
  </si>
  <si>
    <t>Tablero de distribución trifásico tipo industrial Tsis6-7-8, con capacidad para seis (06) circuitos trifásicos, con una capacidad de corriente de 250A y una corriente de corto circuito de 10KA, con barra de neutro y tierra independientes, asimismo incluye totalizador e interruptores según diagrama unifilar. Intalaciones eléctricas CRDC San Cristobal._x000D_
_x000D_
INCLUYE:_x000D_
Tablero 600 X 400 X 300 mm-LCR-16-16-int, incluye Barraje ppal en cobre identificado según RETIE		UN	1,000_x000D_
Interruptor EasyPact 3x20-100A								UN	4,000_x000D_
Interruptor EasyPact 3x125-200A								UN	1,000</t>
  </si>
  <si>
    <t>VÁLVULA DE DRENAJE Y PRUEBA 1 1/2"</t>
  </si>
  <si>
    <t>Toma regulada + tierra aislada, color naranja, 15 A, 125 V línea decora residencial de Leviton..Consultoría instalaciones eléctricas Proyecto CDRC San Cristobal</t>
  </si>
  <si>
    <t>Tapa un hueco con tornillos exteriores, color naranja. Marcada IG, línea decora residencial de Leviton.Consultoría instalaciones eléctricas Proyecto CDRC San Cristobal</t>
  </si>
  <si>
    <t>luminaria SYLVANIA PANEL LED RD 24 W, redondo, temperatura de color 6500 K, flujo lumínico 1440 lm, tensión de operación 100-240 V..Consultoría instalaciones eléctricas Proyecto CDRC San Cristobal</t>
  </si>
  <si>
    <t>Juego de tres terminales preformados tipo exterior 15KV, para cable No. 4/0. Intalaciones eléctricas CRDC San Cristobal._x000D_
_x000D_
INCLUYE:_x000D_
juego de tres terminales preformados tipo exterior 15KV, para cable No. 4/0.		UN	1,000_x000D_
cinta aislante super 33 MT 							RLL	1,000_x000D_
cinta aislante super 27 MT 							RLL	1,00</t>
  </si>
  <si>
    <t>luminaria SYLVANIA KIT PANEL LED SQ 40 W, cuadrado, temperatura de color 4000 K, flujo lumínico 3200 lm, tensión de operación 100-240 V..Consultoría instalaciones eléctricas Proyecto CDRC San Cristobal</t>
  </si>
  <si>
    <t>Juego de tres terminales preformados de uso interior 15KV, para cable No. 4/0. Intalaciones eléctricas CRDC San Cristobal._x000D_
_x000D_
INCLUYE:_x000D_
juego de tres terminales preformados de uso interior 15KV, para cable No. 4/0. UN 1,000_x000D_
cinta aislante super 33 MT           		                                            RLL 1,000_x000D_
cinta aislante super 27 MT 		                                                             RLL 1,00</t>
  </si>
  <si>
    <t>luminaria SYLVANIA LED LINEAL ECO 32 W, temperatura de color 4000 K, flujo lumínico 2400 lm, tensión de operación 85-265 V..Consultoría instalaciones eléctricas Proyecto CDRC San Cristobal</t>
  </si>
  <si>
    <t>CENTRAL CONVENCIONAL 4 ZONAS, DOS SALIDAS SUPERVISADAS DE SIRENA, 1 SALIDA SUPERVISADA DE ALARMA. CONSULTORIA INSTALACIONES ELECTRICAS CRDC SAN CRISTOBAL</t>
  </si>
  <si>
    <t>TORNIQUETE CON PANEL DE ACCESO INBIOS - LECTORES DE HUELLA Y RFID. Consultoría instalaciones eléctricas Proyecto CDRC San Cristobal</t>
  </si>
  <si>
    <t>SENSOR DE HUMO DETECTOR TERMICO ANALOGICO DIRECCIONABLE CON FUNCION TERMOVELOCIMETRICA. CONSULTORIA INSTALACIONES ELECTRICAS CRDC SAN CRISTOBAL</t>
  </si>
  <si>
    <t>luminaria de Emergencia SYLVANIA LED EMERG R3 2X1 W, temperatura de color 6500 K, flujo lumínico 200 lm, tensión de operación 120-277 V..Consultoría instalaciones eléctricas Proyecto CDRC San Cristobal</t>
  </si>
  <si>
    <t>SIRENA DIGITAL MICROPROCESADA Y DIRECCIONABLE (CON AISLADOR DE CORTOCIRCUITO) . LUZ ESTROBOSCOPICA. CONSULTORIA INSTALACIONES ELECTRICAS CRDC SAN CRISTOBAL</t>
  </si>
  <si>
    <t>Transformador tipo seco Clase H, Grupo de conexión Dyn5 de 630 KVA, 3F, 60HZ, 11.4KV/220V-127V, incluye monitor de temperatura, sondas PT 100 con caja de conexiones, accesorios y todo lo necesario para su correcto funcionamiento. Intalaciones eléctricas CRDC San Cristobal._x000D_
_x000D_
Transformador tipo seco Clase H, Grupo de conexión Dyn5 de 630 KVA, 3F, 60HZ, 11.4KV/220V-127V, incluye monitor de temperatura, sondas PT 100 con caja de conexiones, accesorios y todo lo necesario para su correcto funcionamiento.		UN	1,000</t>
  </si>
  <si>
    <t>Reflector SYLVANIA LED REFL SYLVEO 300 W, temperatura de color 5000 K, flujo lumínico 30000 lm, tensión de operación 120-277 V..Consultoría instalaciones eléctricas Proyecto CDRC San Cristobal</t>
  </si>
  <si>
    <t>luminaria SYLVANIA LED HIGH BAY 200 W DL GC 410, temperatura de color 5700 K, flujo lumínico 18000 lm, tensión de operación 198-242 V. Consultoría instalaciones eléctricas Proyecto CDRC San Cristobal</t>
  </si>
  <si>
    <t>Celda de protección para transformador tipo seco de acuerdo a la norma CODENSA CTS 518, de (2x1,5x2,3) m (ancho x profundo x alto).. Intalaciones eléctricas CRDC San Cristobal._x000D_
_x000D_
INCLUYE_x000D_
_x000D_
Celda de protección para transformador tipo seco de acuerdo a la norma CODENSA CTS 518, de (2x1,5x2,3) m (ancho x profundo x alto).		UN	1,000</t>
  </si>
  <si>
    <t>Gabinete lógico de 60x60x150cm para Rack de comunicaciones, 35U, de piso. Incluye Multitoma vertical de 8 puntos, 4 bandejas porta equipos, 2 ventiladores extractores de 4" de uso continuo, puerta delantera microperforada y trasera en lamina totalmente desmontables. Consultoría instalaciones eléctricas Proyecto CDRC San Cristobal_x000D_
_x000D_
INCLUYE:_x000D_
GABINETE COLD ROLL CALIBRE 22 1,5 X 0,6 X 0,6 DE PARED		ML	1_x000D_
MULTITOMA 8 SALIDAS 						UN	1_x000D_
Bandeja porta cable 60*10 tipo escalera **				ML	2_x000D_
VENTILADOR EXTRACTOR DE 4"					UN 	2</t>
  </si>
  <si>
    <t>luminaria SYLVANIA LED HIGH BAY 400 W DL GC 410, temperatura de color 5700 K, flujo lumínico 36000 lm, tensión de operación 198-242 V. Consultoría instalaciones eléctricas Proyecto CDRC San Cristobal</t>
  </si>
  <si>
    <t>luminaria SYLVANIA LED BLOCO LED. Consultoría instalaciones eléctricas Proyecto CDRC San Cristobal</t>
  </si>
  <si>
    <t>CALDERA FUTURE 750 INCLUYE MATERIALES Y ACCESORIOS DE CONEXIÓN DE CALDERA Y TANQUES DE ALMACENAMIENTO</t>
  </si>
  <si>
    <t>Tablero de distribución trifásico tipo industrial Tsis14, con capacidad para seis (06) circuitos trifásicos, con una capacidad de corriente de 250A y una corriente de corto circuito de 10KA, con barra de neutro y tierra independientes, asimismo incluye totalizador e interruptores según diagrama unifilar. Intalaciones eléctricas CRDC San Cristobal._x000D_
_x000D_
INCLUYE:_x000D_
Tablero 600 X 400 X 300 mm-LCR-16-16-int, incluye Barraje ppal en cobre identificado según RETIE		UN	1,000_x000D_
Interruptor EasyPact 3x20-100A								UN	2,000_x000D_
Interruptor EasyPact 3x125-200A								UN	1,000</t>
  </si>
  <si>
    <t>Celda de entrada y/o salida con seccionador de operación bajo carga, con juego superior de barras de 630 A, nivel de tensión 17.5 Kv, tipo IM incluye sistema trifásico de indicación de presencia de tensión. Intalaciones eléctricas CRDC San Cristobal._x000D_
_x000D_
INCLUYE_x000D_
_x000D_
Celda de entrada y/o salida con seccionador de operación bajo carga, con juego superior de barras de 630 A, nivel de tensión 17.5 Kv, tipo IM incluye sistema trifásico de indicación de presencia de tensión.		UN	1,000</t>
  </si>
  <si>
    <t>CABLE ANTIFLAMA DE ALARMA DE INCENDIO 2 x 18 ROJO FLP. LUZ ESTROBOSCOPICA. CONSULTORIA INSTALACIONES ELECTRICAS CRDC SAN CRISTOBAL</t>
  </si>
  <si>
    <t>Tablero de distribución trifásico tipo industrial TEP, con capacidad para seis (06) circuitos trifásicos, con una capacidad de corriente de 250A y una corriente de corto circuito de 10KA, con barra de neutro y tierra independientes, asimismo incluye totalizador e interruptores según diagrama unifilar. Intalaciones eléctricas CRDC San Cristobal._x000D_
_x000D_
INCLUYE:_x000D_
Tablero 600 X 400 X 300 mm-LCR-16-16-int, incluye Barraje ppal en cobre identificado según RETIE		UN	1,000_x000D_
Interruptor EasyPact 3x20-100A								UN	2,000_x000D_
Interruptor EasyPact 3x125-200A								UN	1,000</t>
  </si>
  <si>
    <t>Patch panel Amp 48 puertos Cat 6a. Incluye bandeja porta equipo rack. Consultoría instalaciones eléctricas Proyecto CDRC San Cristobal_x000D_
_x000D_
INCLUYE:_x000D_
_x000D_
PATCH PANEL AMP 48 PUERTOS CAT 6A		UN	1_x000D_
BANDEJA PORTA EQUIPO RACK		                UN	1</t>
  </si>
  <si>
    <t>NSYS3X4320 Tablero INOX S3X 304L 400 x 300 x 200 IP66. Consultoría instalaciones eléctricas Proyecto CDRC San Cristobal</t>
  </si>
  <si>
    <t>Tablero de distribución trifásico tipo industrial T3BOMBAS, con capacidad para seis (06) circuitos trifásicos, con una capacidad de corriente de 250A y una corriente de corto circuito de 10KA, con barra de neutro y tierra independientes, asimismo incluye totalizador e interruptores según diagrama unifilar.Intalaciones eléctricas CRDC San Cristobal._x000D_
_x000D_
INCLUYE:_x000D_
Tablero 600 X 400 X 300 mm-LCR-16-16-int, incluye Barraje ppal en cobre identificado según RETIE		UN	1,000_x000D_
Interruptor EasyPact 3x20-100A								UN	5,000_x000D_
Interruptor EasyPact 3x125-200A								UN	1,000</t>
  </si>
  <si>
    <t>Amarres pasticos 20 cm x 1. Consultoría instalaciones eléctricas Proyecto CDRC San Cristobal</t>
  </si>
  <si>
    <t>Rollo Cinta SCOTH 3M Super 33, para aislamientos primarios de baja tension. Consultoría instalaciones eléctricas Proyecto CDRC San Cristobal</t>
  </si>
  <si>
    <t>Celda de medida en SM6-GBC B, incluye dos medidores de energía electrónicos, juegos de TP's y TC's. Intalaciones eléctricas CRDC San Cristobal._x000D_
_x000D_
INCLUYE_x000D_
_x000D_
Celda de medida en SM6-GBC B.		UN	1,000_x000D_
medidores mt con telegestion		                UN	 2,000_x000D_
juego de 3 TP CLASE ,5		                UN	1,00_x000D_
juego de 3 CT 		                                UN	1,00</t>
  </si>
  <si>
    <t>Tablero de distribución trifásico tipo industrial TC, con capacidad para doce (12) circuitos trifásicos, con una capacidad de corriente de 500A y una corriente de corto circuito de 25KA, con barra de neutro y tierra independientes, asimismo incluye totalizador e interruptores según diagrama unifilar. Intalaciones eléctricas CRDC San Cristobal._x000D_
_x000D_
INCLUYE:_x000D_
Tablero 1800 X 800 X 600 mm-LCR-16-16-int, incluye Barraje ppal en cobre identificado según RETIE		UN	1,000_x000D_
Interruptor EasyPact 3x20-100A								UN	11,000_x000D_
Relé vigilante de tensión									UN	1,000_x000D_
Interruptor EasyPact 3x250A									UN	1,000</t>
  </si>
  <si>
    <t>Barraje rectangular en cobre con termoencogible de color para tablero electrico 25*5*400 mm incluye aisladores. Consultoría instalaciones eléctricas Proyecto CDRC San Cristobal</t>
  </si>
  <si>
    <t>TAPA DE SEGURIDAD OCT RAWELT. CONSULTORIA INSTALACIONES ELECTRICAS CRDC SAN CRISTOBAL</t>
  </si>
  <si>
    <t>Caja Trifasica 12 circuitos espacio para Tot + Puerta. Intalaciones eléctricas CRDC San Cristobal.</t>
  </si>
  <si>
    <t>Telerruptor bipolar 40 A, 250 V AC contactos NA, 1 módulo. Consultoría instalaciones eléctricas Proyecto CDRC San Cristobal</t>
  </si>
  <si>
    <t>TANQUE DE ALMACENAMIENTO AGUA CALIENTE</t>
  </si>
  <si>
    <t>Celda de protección con seccionador de operación bajo carga en SF6, con juego superior de barras de 630 A, nivel de tensión 17.5 kV, tipo QM incluye juego de tres fusibles, sistema trifásico de indicación de presencia de tensión, seccionador de puesta a tierra aguas abajo de los fusibles y demás elementos necesarios para su correcto funcionamiento.. Intalaciones eléctricas CRDC San Cristobal._x000D_
_x000D_
INCLUYE_x000D_
_x000D_
Celda de protección con seccionador de operación bajo carga en SF6, con juego superior de barras de 630 A, nivel de tensión 17.5 kV, tipo QM incluye juego de tres fusibles, sistema trifásico de indicación de presencia de tensión, seccionador de puesta a tierra aguas abajo de los fusibles y demás elementos necesarios para su correcto funcionamiento.		UN	1,000</t>
  </si>
  <si>
    <t>Pulsador luminoso LED. Consultoria instalacion electrica CRDC San Cristobal</t>
  </si>
  <si>
    <t>TERMINAL DE CONTROL DE TIEMPO Y ASISTENCIA Y CONTROL DE ACCESO 1500 HUELLAS 5000 TARJETAS INCLUYE  FUENTE Consultoría instalaciones eléctricas Proyecto CDRC San Cristobal</t>
  </si>
  <si>
    <t>Interruptor tripolar enchufable I Nominal 40 A, Icu 10kA a 120/240V.. Consultoría instalaciones eléctricas Proyecto CDRC San Cristobal</t>
  </si>
  <si>
    <t>Grupo Electrógeno C18 de 800 KVA/60Hz/1800rpm/220V, incluye tablero CAT 4,4 , tablero con control digital, protección contra sobrecorriente con interruptor tipo MasterPact motorizado con unidad de disparo Micrologic 2,0E, relé vigilante de tensión y sensor de ausencia de fase en el tablero, cargador automático de baterías, control electrónico de frecuencia, módulo de arranque automático, regulador de voltaje digital, inyección electrónica, modulo de control y sincronismo,  modo de operación con tablero digital, protecciones entrada – salida, filtros de combustible primario y secundario, filtro adicional separador de partículas tipo imán, filtro de aire para servicio pesado, unidad de control electrónica con protecciones largo retardo, corto retardo instantánea   accesorios para soporte. Intalaciones eléctricas CRDC San Cristobal._x000D_
_x000D_
INCLUYE_x000D_
_x000D_
Grupo Electrógeno C18 de 800 KVA/60Hz/1800rpm/220V, incluye tablero CAT 4,4 , tablero con control digital, protección contra sobrecorriente con interruptor tipo MasterPact motorizado con unidad de disparo Micrologic 2,0E, relé vigilante de tensión y sensor de ausencia de fase en el tablero, cargador automático de baterías, control electrónico de frecuencia, módulo de arranque automático, regulador de voltaje digital, inyección electrónica, modulo de control y sincronismo,  modo de operación con tablero digital, protecciones entrada – salida, filtros de combustible primario y secundario, filtro adicional separador de partículas tipo imán, filtro de aire para servicio pesado, unidad de control electrónica con protecciones largo retardo, corto retardo instantánea   accesorios para soporte. 		                                                UN	1,000_x000D_
_x000D_
Encauchetado 3x12 cable ST-C 105°C 600V VW-1		ML	15,00_x000D_
_x000D_
Cable UTP Cat. 6 		                                                                ML	15,00_x000D_
_x000D_
Ducto en lámina CR cal 16 de 10" incluye codos, acoples, accesorios para soporte (G/E 1250 KVA)		                                                                                ML	8,000_x000D_
_x000D_
Recubrimiento térmico para ductería de 10" en lana mineral de 2" y chaqueta de acero inoxidable Cal 24 (G/E 1250 KVA)		                                               ML	8,000_x000D_
_x000D_
Recubrimiento térmico de silenciador de 10" en lana mineral de 2" y chaqueta de acero inoxidable cal 24 (G/E 1250 KVA)		                                               UN	1,000_x000D_
_x000D_
Silenciador tipo crítico de 10" (G/E 1250 KVA)		               UN	1,000</t>
  </si>
  <si>
    <t>Diferencial tipo AC 4 polos In: 40 A, sensibilidad 30 mA. AC. Consultoría instalaciones eléctricas Proyecto CDRC San Cristobal</t>
  </si>
  <si>
    <t>Circuit Breaker Tripolar Tipo Industrial fijo 3x50-100A/10KA/240V. Intalaciones eléctricas CRDC San Cristobal.</t>
  </si>
  <si>
    <t>CONSOLA DE CONTROL DE ILUMINACIÓN TEATRO. Consultoría instalaciones eléctricas Proyecto CDRC San Cristobal</t>
  </si>
  <si>
    <t>Circuit Breaker Monopolar Enchufable 15-50A/10KA/240v. Intalaciones eléctricas CRDC San Cristobal.</t>
  </si>
  <si>
    <t>Transferencia automática (315 Amperios, 120 KVA, 96 KW), incluye una unidad de vigilancia de tensión trifásica, dos contactores de potencia, una unidad secuencial de arranque y parada automática del grupo electrógeno, un switch ON-OFF, un selector TEST MANUAL, dos pilotos de señalización, borneras de interconexión en cofre metálico. . Intalaciones eléctricas CDRC San Cristobal._x000D_
_x000D_
INCLUYE_x000D_
_x000D_
Transferencia automática (315 Amperios, 120 KVA, 96 KW), incluye una unidad de vigilancia de tensión trifásica, dos contactores de potencia, una unidad secuencial de arranque y parada automática del grupo electrógeno, un switch ON-OFF, un selector TEST MANUAL, dos pilotos de señalización, borneras de interconexión en cofre metálico. 		UN	1,000</t>
  </si>
  <si>
    <t>Poste en Acero inoxidable 6m . Consultoría instalaciones eléctricas Proyecto CDRC San Cristobal</t>
  </si>
  <si>
    <t>luminaria de tecnología LED Modullom Maxi 2 modulo . Consultoría instalaciones eléctricas Proyecto CDRC San Cristobal</t>
  </si>
  <si>
    <t>Kit de montaje luminaria Modullom . Consultoría instalaciones eléctricas Proyecto CDRC San Cristobal</t>
  </si>
  <si>
    <t>Transferencia automática (2000 Amperios, 762 KVA, 609 KW), incluye una unidad de vigilancia de tensión trifásica, dos contactores de potencia, una unidad secuencial de arranque y parada automática del grupo electrógeno, un switch ON-OFF, un selector TEST MANUAL, dos pilotos de señalización, borneras de interconexión en cofre metálico. Intalaciones eléctricas CDRC San Cristobal._x000D_
_x000D_
INCLUYE_x000D_
_x000D_
Transferencia automática (2000 Amperios, 762 KVA, 609 KW), incluye una unidad de vigilancia de tensión trifásica, dos contactores de potencia, una unidad secuencial de arranque y parada automática del grupo electrógeno, un switch ON-OFF, un selector TEST MANUAL, dos pilotos de señalización, borneras de interconexión en cofre metálico. 		UN	1,000</t>
  </si>
  <si>
    <t>interruptor sencillo antiexplosivo. Consultoría instalaciones eléctricas Proyecto CDRC San Cristobal</t>
  </si>
  <si>
    <t>Caja Trifasica 18 circuitos espacio para Tot + Puerta. Intalaciones eléctricas CRDC San Cristobal.</t>
  </si>
  <si>
    <t>CAMARA TPO BALA 20 MTS 2,8 mm IP66 1080P 2MP . CONSULTORIA INSTALACIONES ELECTRICAS CRDC SAN CRISTOBAL</t>
  </si>
  <si>
    <t>LUMINARÍA LED SPOT TRACK, 25W, 100-277V. Consultoría instalaciones eléctricas Proyecto CDRC San Cristobal</t>
  </si>
  <si>
    <t>FUENTE DE PODER DE 1 AMP. CONSULTORIA INSTALACIONES ELECTRICAS CRDC SAN CRISTOBAL</t>
  </si>
  <si>
    <t>Circuit Breaker Bipolar Enchufable 15-50A/10KA/240v. Intalaciones eléctricas CRDC San Cristobal.</t>
  </si>
  <si>
    <t>Cable de Cobre HFFR LS 600 V 75 °C CT – 8 AWG. Consultoría instalaciones eléctricas Proyecto CDRC San Cristobal</t>
  </si>
  <si>
    <t>Luminaria LED para piscinas IntelliBrite 5G, 55W Consultoría instalaciones eléctricas Proyecto CDRC San Cristobal</t>
  </si>
  <si>
    <t>Transformador aislado 60W, 120/12V. Consultoría instalaciones eléctricas Proyecto CDRC San Cristobal</t>
  </si>
  <si>
    <t>Control iluminacion piscina. Consultoría instalaciones eléctricas Proyecto CDRC San Cristobal</t>
  </si>
  <si>
    <t>TERMINAL BARRERA ABATIBLE CON PANEL DE ACCESO LECTOR DE HUELLA Y RFID.Consultoría instalaciones eléctricas Proyecto CDRC San Cristobal</t>
  </si>
  <si>
    <t>Suministro instalación y puesta en servicio de luminaria Antiexplosiva  de 40 W, cerrada y sellada, Clase 1, División 2, Grupos A,B,C y D. Grado de protección IP67, Tensión (120V). Marca COOPER. incluye salida en cableado (PE, HF, FR, LS, libre de halógenos, retardante a la llama, baja emisión de humos), tubería IMC, sello cortafuego, unión universal, Niple, conduleta antiexplosiva,  anclajes de sujeción, guayas, pernos, y todos los accesorios necesarios para garantizar su correcta instalación y puesta en servicio. Consultoría instalaciones eléctricas Proyecto CDRC San Cristobal</t>
  </si>
  <si>
    <t>CAMARA TPO BALA 40 MTS 2,8 mm IP66 1080P 2MP. CONSULTORIA INSTALACIONES ELECTRICAS CRDC SAN CRISTOBAL</t>
  </si>
  <si>
    <t>Switch de nivel 3 administrable 24 puertos. Consultoría instalaciones eléctricas Proyecto CDRC San Cristobal</t>
  </si>
  <si>
    <t>Caja Trifasica 30 circuitos espacio para Tot + Puerta. Intalaciones eléctricas CRDC San Cristobal.</t>
  </si>
  <si>
    <t>Luminaria empotrada compass adjustable. Consultoría instalaciones eléctricas Proyecto CDRC San Cristobal</t>
  </si>
  <si>
    <t>CAMARA TPO BALA 40 MTS 3,6 mm IP66 1080P 2MP. CONSULTORIA INSTALACIONES ELECTRICAS CRDC SAN CRISTOBAL</t>
  </si>
  <si>
    <t>PC ALL IN ONE- 520-22IKU - INTEL Core i3 - 21.5" PULGADAS - DISCO DURO 1Tb</t>
  </si>
  <si>
    <t>Conductor XLPE 4/0 AWG 35 kV IL 133% . Consultoria Instalaciones electricas CRDC San Cristobal</t>
  </si>
  <si>
    <t>Circuit Breaker Tripolar Enchufable 3x15-50A/10KA/240v. Intalaciones eléctricas CRDC San Cristobal.</t>
  </si>
  <si>
    <t>Conector tipo Compresion 600A 4/0 AWG 15KV. Consultoria Instalaciones electricas CRDC San Cristobal</t>
  </si>
  <si>
    <t>CAMARA TIPO DOMO 20 MTS 2,8 mmIP66 1080P 2MP. CONSULTORIA INSTALACIONES ELECTRICAS CRDC SAN CRISTOBAL</t>
  </si>
  <si>
    <t>ACCES POINT  UAP-AC-PRO-E  5GHz y 2.4 GHz		UN	1</t>
  </si>
  <si>
    <t>CAMARA TIPO DOMO 40 MTS 2,8 mm IP66 1080P 2MP. CONSULTORIA INSTALACIONES ELECTRICAS CRDC SAN CRISTOBAL</t>
  </si>
  <si>
    <t>Cable de Cobre THHN-THWN 600 V 90 °C – 400 AWG . Consultoria Instalaciones electricas CRDC San Cristobal</t>
  </si>
  <si>
    <t>Cable de Cobre HFFR LS 600 V 75 °C CT - 4/0 AWG . Consultoria Instalaciones electricas CRDC San Cristobal</t>
  </si>
  <si>
    <t>CAMARA TIPO DOMO 40 MTS VARIFOCAL 1P66 1080P 2MP. CONSULTORIA INSTALACIONES ELECTRICAS CRDC SAN CRISTOBAL</t>
  </si>
  <si>
    <t>Borna 400 . Consultoria Instalaciones electricas CRDC San Cristobal</t>
  </si>
  <si>
    <t>Borna 4/0. Consultoria Instalaciones electricas CRDC San Cristobal</t>
  </si>
  <si>
    <t>cinta aislante super 33 MT. Consultoria Instalaciones electricas CRDC San Cristobal</t>
  </si>
  <si>
    <t>DVR  CAMARAS 2 MP  32 CANALES  1080P 2MP . CONSULTORIA INSTALACIONES ELECTRICAS CRDC SAN CRISTOBAL</t>
  </si>
  <si>
    <t>HARD DISK  4TB . CONSULTORIA INSTALACIONES ELECTRICAS CRDC SAN CRISTOBAL</t>
  </si>
  <si>
    <t>Cable de Cobre HFFR LS 600 V 75 °C CT – 350 AWG . Consultoria Instalaciones electricas CRDC San Cristobal</t>
  </si>
  <si>
    <t>Banda Plastica CORAZA FLEXIBLE DE Indicacion CORAZA FLEXIBLE DE Ductos electricos instalados CS 273</t>
  </si>
  <si>
    <t>"Suministro Banca Individual Redonda en Concreto Ø = 0.45m - H=0.43m.
CONSULTORIA PARQUE COMETAS CDRC N°3"</t>
  </si>
  <si>
    <t>Tablero 600 X 400 X 300 mm-LCR-16-16-int, incluye Barraje ppal en cobre identificado según RETIE. Intalaciones eléctricas CRDC San Cristobal.</t>
  </si>
  <si>
    <t>Cable de Cobre HFFR LS 600 V 75 °C CT - 2/0 AWG. Consultoria Instalaciones electricas CRDC San Cristobal</t>
  </si>
  <si>
    <t>FUENTE DE PODER SALIDA MULTICANAL DC: 18 CANALES AC/DCTRANS12V20A18S. CONSULTORIA INSTALACIONES ELECTRICAS CRDC SAN CRISTOBAL</t>
  </si>
  <si>
    <t>Borna 2/0. Consultoria Instalaciones electricas CRDC San Cristobal</t>
  </si>
  <si>
    <t>TV 43" 108 cm  43LK5700 FHD Internet  Puerto HDMI. CONSULTORIA INSTALACIONES ELECTRICAS CRDC SAN CRISTOBAL</t>
  </si>
  <si>
    <t>"Suministro Banca Prefabricada en Concreto Sin Espaldar (L=1.80;A=0.40;H=0.43m)._x000D_
CONSULTORIA PARQUE COMETAS CDRC N°3"</t>
  </si>
  <si>
    <t>BASE FIJA LED 40"- 55" ST-WTV-22F METALICO. CONSULTORIA INSTALACIONES ELECTRICAS CRDC SAN CRISTOBAL</t>
  </si>
  <si>
    <t>BYPASS de tres posiciones (UPS-OFF-RED NORMAL) de 50A/10KA, 5 HILOS (3FASES + NEUTRO + TIERRA).Intalaciones eléctricas CRDC San Cristobal._x000D_
_x000D_
INCLUYE:_x000D_
Tablero 600 X 400 X 300 mm-LCR-16-16-int, incluye Barraje ppal en cobre identificado según RETIE		UN	1,000_x000D_
Circuit Breaker Tripolar Tipo Industrial fijo 3x50-100A/10KA/240V					UN	2,000_x000D_
Contactor tripolar 50A SCHNEIDER								UN	2,000_x000D_
Sistema de enclavamiento electromecanico - operado manualmente.					UN	1,000_x000D_
Bornera de Fuerza para alimentacion de las UPS							UN	1,000</t>
  </si>
  <si>
    <t>Suministro e Instalación de Planta IP para voz , 500 usuarios, 50 cuentas troncales sip, 30 llamadas simultanea Consultoría instalaciones eléctricas Proyecto CDRC San Cristobal</t>
  </si>
  <si>
    <t>Cable de Cobre HFFR LS 600 V 75 °C CT - 1/0 AWG . Consultoria Instalaciones electricas CRDC San Cristobal</t>
  </si>
  <si>
    <t>Cable de Cobre HFFR LS 600 V 75 °C CT – 2 AWG . Consultoria Instalaciones electricas CRDC San Cristobal</t>
  </si>
  <si>
    <t>tablero de distribución trifásico tipo  industrial TBCI, con capacidad para doce (12) circuitos monofásicos, con una capacidad de corriente de 600A y una corriente de corto circuito de 25KA, con barra de neutro y tierra independientes, asimismo incluye totalizador e interruptores según diagrama unifilar. Intalaciones eléctricas CRDC San Cristobal._x000D_
_x000D_
INCLUYE:_x000D_
Tablero 600 X 400 X 300 mm-LCR-16-16-int, incluye Barraje ppal en cobre identificado según RETIE		UN	1,000_x000D_
Circuit Breaker Tripolar Tipo Industrial fijo 3x50-100A/10KA/240V					UN	3,000_x000D_
Contactor tripolar 50A SCHNEIDER								UN	2,000_x000D_
Sistema de enclavamiento electromecanico - operado manualmente.					UN	1,000_x000D_
Bornera de Fuerza para alimentacion de las UPS							UN	1,000</t>
  </si>
  <si>
    <t>Borna 1/0 . Consultoria Instalaciones electricas CRDC San Cristobal</t>
  </si>
  <si>
    <t>Bandeja Porta Equipo Rack</t>
  </si>
  <si>
    <t>Borna 2 . Consultoria Instalaciones electricas CRDC San Cristobal</t>
  </si>
  <si>
    <t>IGUAL AL INSUMO 104724.         Borna 6 . Consultoria Instalaciones electricas CRDC San Cristobal</t>
  </si>
  <si>
    <t>Cable de Cobre HFFR LS 600 V 75 °C CT – 6 AWG . Consultoria Instalaciones electricas CRDC San Cristobal</t>
  </si>
  <si>
    <t>Suministro e Instalación de Planta IP para voz , 500 usuarios, 50 cuentas troncales sip, 30 llamadas simultanea</t>
  </si>
  <si>
    <t>Cable de Cobre HFFR LS 600 V 75 °C CT – 4 AWG . Consultoria Instalaciones electricas CRDC San Cristobal</t>
  </si>
  <si>
    <t>Cobre. Barril largo. 1 ojo. IGUAL a CIO 104976 y 104724. Borna 4 . Consultoria Instalaciones electricas CRDC San Cristobal</t>
  </si>
  <si>
    <t>Borna 8 . Consultoria Instalaciones electricas CRDC San Cristobal</t>
  </si>
  <si>
    <t>Cable de Cobre HFFR LS 600 V 75 °C CT - 12 AWG . Consultoria Instalaciones electricas CRDC San Cristobal</t>
  </si>
  <si>
    <t>Proyector PowerLite Pro G7100 c/ Lente estándar. CONSULTORIA INSTALACIONES ELECTRICAS CRDC SAN CRISTOBAL</t>
  </si>
  <si>
    <t>LENTE FIJA PROYECTORA 5 MTS. CONSULTORIA INSTALACIONES ELECTRICAS CRDC SAN CRISTOBAL</t>
  </si>
  <si>
    <t>Cerradura Steelcraft   Ref Serie SZ_x000D_
CENTRO DEPORTIVO, RECREATIVO Y CULTURAL -  CDRC_x000D_
REMITASE A CONTRATO DE CONSULTORÍA RESPECTIVO._x000D_
Especificaciones Técnicas Tomo 1 y 2</t>
  </si>
  <si>
    <t>Cerradura schlage ref C100 ultra tipo sobreponer acabado cromado mate CDRC</t>
  </si>
  <si>
    <t>Cerradura Schlage Ref. Latitude a40s Tipo Boton y Llave Acabado Cromado Mate. CDRSC (San Cristóbal)._x000D_
CENTRO DEPORTIVO, RECREATIVO Y CULTURAL - CDRC REMITASE A CONTRATO DE CONSULTORÍA RESPECTIVO. Especificaciones Técnicas Tomo 1 y 2.</t>
  </si>
  <si>
    <t>Cerradura Schlage Ref. LA 62 Tipo Cerrojo de Seguridad Acabado Cromado Mate. CDRSC (San Cristóbal)._x000D_
CENTRO DEPORTIVO, RECREATIVO Y CULTURAL - CDRC REMITASE A CONTRATO DE CONSULTORÍA RESPECTIVO. Especificaciones Técnicas Tomo 1 y 2.</t>
  </si>
  <si>
    <t>Cerradura Schlage Ref Latitude a50pd Tipo Botón y Llave Acabado Cromado Mate. CDRSC (San Cristóbal)._x000D_
CENTRO DEPORTIVO, RECREATIVO Y CULTURAL - CDRC REMITASE A CONTRATO DE CONSULTORÍA RESPECTIVO. Especificaciones Técnicas Tomo 1 y 2.</t>
  </si>
  <si>
    <t>Barra antipanico schlage ref von durpin serie 98/99 acabado cromado mate. CDRSC (San Cristóbal)._x000D_
CENTRO DEPORTIVO, RECREATIVO Y CULTURAL - CDRC REMITASE A CONTRATO DE CONSULTORÍA RESPECTIVO. Especificaciones Técnicas Tomo 1 y 2.</t>
  </si>
  <si>
    <t>Cierra puertas hidraulico LCN ref serie 40 40 xp acabado cromado mate. CDRSC (San Cristóbal)._x000D_
CENTRO DEPORTIVO, RECREATIVO Y CULTURAL - CDRC REMITASE A CONTRATO DE CONSULTORÍA RESPECTIVO. Especificaciones Técnicas Tomo 1 y 2.</t>
  </si>
  <si>
    <t>SikaFelt FPP 30    _x000D_
_x000D_
Refuerzo de polipropileno, para impermeabilizaciones acrílicas y poliuretano.</t>
  </si>
  <si>
    <t>Tiempos de entrega segun programacion. Tiempo de e</t>
  </si>
  <si>
    <t>Arbol Garbancillo (Siembra + Caja + Tierra + Abono + Tutor)</t>
  </si>
  <si>
    <t>Arbol Duraznillo</t>
  </si>
  <si>
    <t>Arbol Gaque - (Siembre + Caja + Tierra + Abono + Tutor)</t>
  </si>
  <si>
    <t>Arbol Raque (Siembre + Caja + Tierra + Abono + Tutor)</t>
  </si>
  <si>
    <t>Arbol Uva Camarona (Siembre + Caja + Tierra + Abono + Tutor)</t>
  </si>
  <si>
    <t>Arbol Cariseco (Siembre + Caja + Tierra + Abono + Tutor)</t>
  </si>
  <si>
    <t>Arbol Amarrabollos (Siembre + Caja + Tierra + Abono + Tutor)</t>
  </si>
  <si>
    <t>DESCRIPCIÓN TÉCNICA:_x000D_
_x000D_
CONTRATO DE CONSULTORÍA 3072 DE 2017: Realizar los diseños arquitectonicos y los estudios de Ingenieria del parque Colsubsidio._x000D_
_x000D_
Banca sin espaldar 240X60X43 con tapa en madera de abarco, con acabado de base inmunizante y lasur base acuosa; patas en lámina de acero CR calibre 14 con acabado en pintura electroestática color RAL. De acuerdo a lo especificado en las memorias y planos de diseño al igual que planos de detalle. Incluye suministro, transporte, instalación y todo lo necesario para su correcto funcionamiento._x000D_
_x000D_
Remitirse al documento Especificaciones técnicas de construcción_x000D_
Consultar Planos Arquitectonicos_x000D_
Consultar  manuales de proveedores</t>
  </si>
  <si>
    <t>Juego columpio doble tipo arnes  4-12 años Cap:2 niños_x000D_
_x000D_
CARACTERISTICAS_x000D_
_x000D_
Capacidad: 2 niños_x000D_
Edad sugerida: 4 A 12 AÑOS_x000D_
Altura Crítica de Caída: 1.28 MTS_x000D_
Área de Seguridad: 23.14 m²_x000D_
Medidas por modulo (Largo, Ancho, Alto): 4.50 X 2.20 X 2.52  MTS_x000D_
Funciones lúdicas: Mediante este movimiento se estimula el sistema nervioso, principalmente en relación al sistema psicomotriz y la vista. A la vez que es tranquilizante y además desarrolla las facultades de equilibrio y coordinación._x000D_
_x000D_
_x000D_
MATERIALES_x000D_
POSTES, Madera laminada: Para garantizar su fortaleza y resistencia, todos los componentes de madera se fabrican a base de láminas de pino escandinavo, clase de resistencia GL24, tratada en autoclave (clase de riesgo IV), conforme a la Normativa: EN351/EN335 y certificada por PEFC y FSC. En el caso de estar sometida a condiciones meteorológicas variables, la madera laminada puede presentar pequeñas grietas que no reducen su durabilidad. La resina y los nudos son su parte natural._x000D_
PANELES, HDPE: Polietileno de Alta Densidad que se caracteriza por su resistencia a los abrasivos químicos y que no le afecta la corrosión al ser un Polímero. Por su capacidad de elástica y ligereza, ofrece una alta resistencia a los impactos haciendo muy difícil su rotura. Su uniformidad de colores en cantos y laterales confieren unos acabados continuos y homogéneos. Su base sintética evita el cultivo de bacterias, hongos y líquenes._x000D_
ASIENTO, LDPE: Polietileno de Baja Densidad. Por su capacidad elástica y ligereza, ofrece una alta resistencia a los impactos haciendo muy difícil su rotura. Su uniformidad de colores en cantos y laterales confieren unos acabados continuos y homogéneos. Su base sintética evita el cultivo de bacterias, hongos y líquenes. Colores: RAL 5015 / RAL 1018._x000D_
Piezas de plástico: Polietileno, polipropileno._x000D_
Piezas metálicas: Acero S-235, AISI-304 y AISI-316._x000D_
Tornillería: Acero DIN603, AISI-304 o AISI-316._x000D_
Cadenas: Eslabones de 6mm de acero inoxidable AISI 316._x000D_
Cuerdas: Multifilamento trenzado, recubierto de Polipropileno y con nervios metálicos de alta resistencia._x000D_
_x000D_
GARANTIAS_x000D_
10 años de garantía en caso de fallos debidos a defectos de material o producción en las piezas galvanizadas u otras piezas de metal y acero no pintado, postes de madera, paneles de HDPE y PP. Los paneles disponen de máxima estabilidad para la radiación solar, aunque es posible que con el tiempo se produzca algún episodio de pérdida de color._x000D_
5 años de garantía en aquellos fallos debidos a defectos del material o producción de muelles, piezas de material pintado, piezas de plástico moldeado, chapa de inox, cuerdas y construcciones de redes de escalada._x000D_
2 años de garantía frente a fallos de mal funcionamiento debidos a defectos de producción en piezas de plástico móviles._x000D_
_x000D_
PLAN DE MANTENIMIENTO_x000D_
Trimestralmente: Comprobar de forma visual el estado general del juego, asegurando que no haya roturas o desperfectos peligrosos para los usuarios comprobar que el suelo de la torre no presente roturas o desperfectos. Comprobar que no haya deformaciones en el polietileno. Comprobar que los paneles de polietileno no presenten rozaduras o rayadas peligrosas. Asegurar que las barras de seguridad están en su sitio. Verificar que la red está tensada y sin desfilamentos. Asegurar que la estabilidad estructural del juego sea la misma del primer día. Verificar el estado de toda la tornillería y sus protecciones. Verificar los tapones de los postes._x000D_
Anualmente: verificar la ausencia de corrosión en las partes metálicas. Verificar las soldaduras de todas las barras de seguridad o descenso. Comprobar todas las cimentaciones._x000D_
- Si el equipo está sujeto a un uso severo, se debe incrementar el plan de mantenimiento básico descrito._x000D_
- No usar el producto antes de finalizar la instalación._x000D_
- No usar el producto antes de finalizar el mantenimiento._x000D_
-Consultar instrucciones de mantenimiento._x000D_
_x000D_
OBSERVACIONES_x000D_
Incluyendo suministro, transporte armado e instalación de los juegos en el lugar indicado y mantenimiento básico por cinco años, en las condiciones requeridas por el fabricante para hacer efectivas las garantías (No cubre vandalismo, ni obra civil)._x000D_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Las unidades deben contar con una placa que permita identificar el producto, con mínimo los siguientes datos: Nombre del fabricante, referencia o código serial, identificación de la norma que lo certifica, rango etario de uso (edad).</t>
  </si>
  <si>
    <t>DESCRIPCIÓN TÉCNICA:_x000D_
_x000D_
CONTRATO DE CONSULTORÍA 3072 DE 2017: Realizar los diseños arquitectonicos y los estudios de Ingenieria del parque Colsubsidio._x000D_
_x000D_
Banca con espaldar 240X60X77 con tapa en madera de abarco, con acabado de base inmunizante y lasur base acuosa; patas en lámina de acero CR calibre 14 con acabado en pintura electroestática color RAL. De acuerdo a lo especificado en las memorias y planos de diseño al igual que planos de detalle. Incluye suministro, transporte, instalación y todo lo necesario para su correcto funcionamiento._x000D_
_x000D_
Remitirse al documento Especificaciones técnicas de construcción_x000D_
Consultar Planos Arquitectonicos_x000D_
Consultar  manuales de proveedores</t>
  </si>
  <si>
    <t>Sum Pegante poliuretano  (GL), para pegar balsoda flex EPDM.</t>
  </si>
  <si>
    <t>Juego columpio multiple 1-12 Años Cap: 4 niños_x000D_
Selección STC radicado 20194100123453_x000D_
_x000D_
CARACTERISTICAS_x000D_
_x000D_
Edad sugerida: 1-12 años_x000D_
Capacidad: 4 niños_x000D_
Área de Seguridad: 54 m2_x000D_
Medidas: (Largo, Ancho, Alto) 6.6 m x 1.4 m x 2.4 m_x000D_
Altura Crítica de Caída: 1.4 m_x000D_
Funciones lúdicas: Columpiarse, Encontrarse_x000D_
Contiene: 1 Escalera fija, 1 cubierta de protección contra la lluvia y el sol, 1 torre de vigía, 1 periscopio, 1 rampa ondulada, 1 rampa curvada,1 poste de balones, 1 mostrador. Con funciones lúdicas de: Deslizarse, Encontrarse, Escalar, Trepar, Imaginar._x000D_
_x000D_
MATERIALES_x000D_
Marco en acero con pintura de poliester, sillas con cadenas recubiertas por termoplásticos, sillas Katja (8049716) con alma en madera de baja densidad recubierta con espumas rígidas de poliuretano y sillas Kiddy (8049719) con estructura en acero recubierta en poliuretano o polietileno y base en polietileno _x000D_
_x000D_
_x000D_
GARANTIAS:_x000D_
_x000D_
25 años: contra fallas debidas a defectos de materiales o producción en componentes estructurales de acero y componentes de acero inoxidable (por ejemplo, deslizadores). _x000D_
20 años: contra fallas debidas a defectos de materiales o producción en componentes de HPL y paneles de HDPE. _x000D_
15 años: contra fallas debidas a pudrición severa en postes de madera blanda de ingeniería estructural o madera dura modificada, y contra fallas debidas a defectos de producción en acero estructural para componentes de juego altamente dinámicos _x000D_
10 años: contra fallas debidas a defectos de fabricación o materiales en maderas blandas de ingeniería no estructural y en todas las partes de acero y metal galvanizado y otras partes no pintadas; contra el fracaso debido a la pudrición severa en Robinia. _x000D_
5 años: contra fallas debidas a defectos de materiales o producción en resortes, partes metálicas pintadas (que constituyen corrosión significativa), construcciones de plástico y redes. _x000D_
2 años: contra fallas debidas a defectos de materiales o producción de piezas móviles, incluidas partes de caucho (por ejemplo, asientos abatibles, baldosas de caucho), madera contrachapada y para todos los demás productos en general._x000D_
_x000D_
MANTENIMIENTO_x000D_
_x000D_
El de mantenimiento contempla 12 inspecciones anuales (frecuencia mensual), 10 inspecciones visuales y de ajuste de piezas y 2 mantenimientos grandes cada 6 meses en donde se incluye lavado, ajustes más profundos y detallados y una capa de silicona para protección del juego. No contempla mantenimientos correctivos      _x000D_
El alcance del mantenimiento contempla inspección de uniones, cambio de tornillería, repuestos como tapas y capuchones anti vandálicos, lavado general del equipo semestral y anual. (No contempla repuestos como parales, postes, redes, rodaderos o algún elemento de la estructura en caso de requerirse se informará oportunamente para adelantar el proceso de adquisición por parte del IDRD)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</si>
  <si>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columpio pentagono Mas de 3 años Cap: 5 niños - Selección STC 20184100383473                 _x000D_
_x000D_
CARACTERISTICAS_x000D_
_x000D_
Edad sugerida: 1-12 años_x000D_
Capacidad: 4 niños_x000D_
Área de Seguridad: 91,50 m2_x000D_
Medidas: (Largo, Ancho, Alto) 6,90 * 6,57 * 2,65 m_x000D_
Altura Crítica de Caída: 1,33 m_x000D_
Funciones lúdicas: Columpiarse genera gran diversión en los niños, creando una sensación estimulante de vuelo y ligereza durante el balanceo. Asimismo estimula el sistema vestibular y aporta así al desarrollo de la coordinación, la percepción espacial y del equilibrio._x000D_
El columpio múltiple promete mucha diversión y fomenta especialmente la socialización y comunicación entre los niños._x000D_
Columpio múltiple con 5 asientos “forto”, todas las plazas equipadas con barras de protección que impiden que los niños al columpiarse puedan salir hacia delante al centro del columpio._x000D_
_x000D_
_x000D_
MATERIALES_x000D_
_x000D_
*Postes: Acero galvanizado, pintado en polvo de poliéster_x000D_
*Barra transversal: Acero inoxidable_x000D_
*Paneles: HDPE (Polietileno de alta densidad) de 19 mm._x000D_
*Asientos: Caucho_x000D_
*Cadenas: de eslabón corto DIN766 con Ø 6mm._x000D_
_x000D_
_x000D_
GARANTIAS:_x000D_
_x000D_
10 AN~OS_x000D_
Contra defecto de fabricacio´n en todas nuestras piezas estructurales de acero, metales galvanizados, paneles de HDPE, paneles de HPL y madera laminada tratada._x000D_
• 5AN~OS_x000D_
Contra fallos en el material y defecto de fabricacio´n en muelles, piezas de metal, piezas de pla´stico moldeadas y redes._x000D_
• 2AN~OS_x000D_
Contra defecto de fabricacio´n en las piezas mo´viles de pla´stico y metal._x000D_
_x000D_
MANTENIMIENTO_x000D_
_x000D_
Periodicidad: _x000D_
SEMESTRAL: _x000D_
Inspeccion Funcional:_x000D_
Ajuste General, comprobar toda la tornilleria general del juego, ajustando si es necesario algun elemento. Comprobar que estan bien sujetos columpios, balancines, juegos de muelles, etc._x000D_
Estado general del area de juego:_x000D_
Comprobar cojinetes, piezas meta´licas, muelles, cables, puentes colgantes, redes y cadenas; sustituir si fuera necesario._x000D_
Comprobar nivelacio´n del juego y que la estructura se encuentra bien anclada, asi´ como el estado de los postes de anclaje al suelo._x000D_
Comprobar las superficies de madera del juego, que no existan aristas ni salientes, la superficie debera´ estar lisa. o Comprobar estado deslizamiento de los toboganes._x000D_
Comprobar estado de paneles, plataformas, peldan~os, elementos de proteccio´n del juego                                                                                        ANUAL: Inspeccio´n funcional al an~o de la instalacio´n del Juego,reemplazo de tornilleria si es necesario, reposición de tapones_x000D_
Alcance: No incluye cambio de asientos o cadenas, no incluye reposición de piezas principales ni postes.     (No contempla repuestos como parales, postes, redes, rodaderos o algún elemento de la estructura en caso de requerirse se informará oportunamente para adelantar el proceso de adquisición por parte del IDRD)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</si>
  <si>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columpio multiple 1-12 años Cap: 11 niños _x000D_
_x000D_
CARACTERISTICAS_x000D_
_x000D_
Edad sugerida: 1-12 años_x000D_
Capacidad: 11 niños_x000D_
Área de Seguridad: 69 m2       _x000D_
Medidas: (Largo, Ancho, Alto) 11.1 m x 1.94 m 2.5 m_x000D_
Altura Crítica de Caída: 1.5 m_x000D_
Funciones lúdicas: Balancearse, imaginar, encontrarse._x000D_
_x000D_
MATERIALES_x000D_
Marco en acero con pintura de poliester, sillas con cadenas recubiertas por termoplásticos, sillas Rinda (8049717) con estrutura superior en acero recubierto en poliuretano o polietileno y estructura inferior y asiento en polietileno,  sillas Reddy (8049709) acero galvanizado con incrustaciones en polietileno y la silla bravo (8057732) en polietileno de alta densidad._x000D_
_x000D_
GARANTIAS:_x000D_
_x000D_
25 años: contra fallas debidas a defectos de materiales o producción en componentes estructurales de acero y componentes de acero inoxidable (por ejemplo, deslizadores). _x000D_
20 años: contra fallas debidas a defectos de materiales o producción en componentes de HPL y paneles de HDPE. _x000D_
15 años: contra fallas debidas a pudrición severa en postes de madera blanda de ingeniería estructural o madera dura modificada, y contra fallas debidas a defectos de producción en acero estructural para componentes de juego altamente dinámicos _x000D_
10 años: contra fallas debidas a defectos de fabricación o materiales en maderas blandas de ingeniería no estructural y en todas las partes de acero y metal galvanizado y otras partes no pintadas; contra el fracaso debido a la pudrición severa en Robinia. _x000D_
5 años: contra fallas debidas a defectos de materiales o producción en resortes, partes metálicas pintadas (que constituyen corrosión significativa), construcciones de plástico y redes. _x000D_
2 años: contra fallas debidas a defectos de materiales o producción de piezas móviles, incluidas partes de caucho (por ejemplo, asientos abatibles, baldosas de caucho), madera contrachapada y para todos los demás productos en general._x000D_
_x000D_
MANTENIMIENTO_x000D_
_x000D_
El de mantenimiento contempla 12 inspecciones anuales (frecuencia mensual), 10 inspecciones visuales y de ajuste de piezas y 2 mantenimientos grandes cada 6 meses en donde se incluye lavado, ajustes más profundos y detallados y una capa de silicona para protección del juego. No contempla mantenimientos correctivos      _x000D_
El alcance del mantenimiento contempla inspección de uniones, cambio de tornillería, repuestos como tapas y capuchones anti vandálicos, lavado general del equipo semestral y anual. (No contempla repuestos como parales, postes, redes, rodaderos o algún elemento de la estructura en caso de requerirse se informará oportunamente para adelantar el proceso de adquisición por parte del IDRD)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</si>
  <si>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de traslación Doble Cap 2 niños de 6 + años  _x000D_
_x000D_
Selección STC 20184000501243 – Precio uso exclusivo parque de los niños_x000D_
_x000D_
CARACTERISTICAS:_x000D_
Capacidad: 2 niños_x000D_
Edad sugerida: 6 + años                                                                   _x000D_
Altura Crítica de Caída: 1.4 m_x000D_
Área de Seguridad: 165 m2_x000D_
Medidas por modulo (Largo, Ancho, Alto): 30 m x 3.41 m x 3.4 m_x000D_
_x000D_
_x000D_
MATERIALES:_x000D_
_x000D_
1.Las vigas curvadas de la tirolina son de madera laminada y encolada, tratada _x000D_
autoclave y con acabado protector lasur. Su sección de 95 x 200 mm y de 3,2 m de altura, aporta alta estabilidad a la estructura._x000D_
Su anclaje se efectúa con pies metálicos. El sistema con gatillo permite ajustar _x000D_
fácilmente la tensión del cable de acero galvanizado de un diámetro de 10 mm._x000D_
2.El asiento de la tirolina es de caucho alveolado con cualidades amortiguadoras.La cadena galvanizada está revestida con una funda de plástico para su protección._x000D_
3.El carro de la tirolina es de acero inoxidable, lo que garantiza su longevidad._x000D_
Los rodamientos son de poliamida, lo que reduce el ruido durante el movimiento. El mecanismo de bloqueo del carro en vacío le permite conservar automáticamente su posición cuando no se aplica ninguna fuerza._x000D_
4.El tablero se elabora a partir de un material compacto (HPL) de 12,5 mm de _x000D_
espesor con estructura antideslizante._x000D_
5.Los tubos de acero inoxidable garantizan la longevidad y la estética del juego a lo largo de los años.Las piezas de unión están moldeadas en poliamida cargada, no tóxicas, no inflamables, resistentes a los choques y a los rayos ultravioletas, garantizando la robustez del juego y la resistencia frente al vandalismo._x000D_
6.La tornillería de acero inoxidable está protegida por cápsulas anti-vandalismo de poliamida_x000D_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actos vandálicos o por condiciones específicas del clima._x000D_
-Asegurarse que todos los anclajes estén fijos._x000D_
-Revisar si faltan piezas o si hay piezas partidas._x000D_
-Revisar si las tapas de seguridad están en su puesto._x000D_
_x000D_
TRIMESTRAL_x000D_
_x000D_
Revisión funcional del juego para asegurarse que el equipo esté funcionando correctamente._x000D_
Revisar todos los anclajes_x000D_
Revisar la estabilidad del juego._x000D_
Inspeccionar los niveles de desgaste en pisos, barras, cuerdas y cadenas._x000D_
_x000D_
ANUAL_x000D_
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_x000D_
OBSERVACIONES_x000D_
_x000D_
Valor a todo costo, incluyendo suministro, transporte armado, obra civil e instalación de los juegos en el lugar indicado y mantenimiento básico por cinco años, en las condiciones requeridas por el fabricante para hacer efectivas las garantías (No cubre vandalismo)._x000D_
_x000D_
ALCANCE OBRA CIVIL COTIZADA POR EL DISTRIBUIDOR DE LA UNIDAD EN COLOMBIA. (INCLUIDA EN EL PRECIO)_x000D_
_x000D_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_x000D_
_x000D_
REQUISITOS PREVIOS A LA EJECUCIÓN DE LA OBRA CIVIL_x000D_
El contratista debera realizar entrega de:         _x000D_
1. Una placa debidamente confinada, superfice plana sin ondulaciones con el nivel requerido y plasmado en el presupuesto del contrato, con la resistencia requerida aprobada por la interventoria del contrato, con el sistema de drenaje adecuado evitando estancamiento de agua.                                             _x000D_
2. Para el trazado de los puntos de cimentación, sera necesario contar con apoyo del equipo de topografia para la actividad de localización y replanteo.                   _x000D_
3. El contratista deberá entregar unos espacios adecuados con las dimensiones establecidas para la ubicación de cada uno de los suministros teniendo en cuenta las áreas de seguridad sin que interfiera el área de Balerco con los productos de otro proveedor.                                                                                             _x000D_
4. El contratista debera hacer entrega de programación de obra contractual para establecer fechas de instalación para la llegada o descargue de suministro o material a obra.                                                                                                                        _x000D_
5. El contratista estara en la obligacion de comunicar y hacer entrega del diseño correspondiente a la señalización de cada suministro o area de juegos para aprobación de interventoria e IDRD._x000D_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</si>
  <si>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de rotación Carrusel Cap 6 niños de 3+ años _x000D_
Selección STC 20184000501243 – Precio uso exclusivo parque de los niños_x000D_
_x000D_
CARACTERISTICAS:_x000D_
Capacidad: 6 niños_x000D_
Edad sugerida: 3 + años                                                                   _x000D_
Altura Crítica de Caída: 1. m_x000D_
Área de Seguridad: 23 m2_x000D_
Medidas por modulo (Largo, Ancho, Alto): 1.2 m x 1.2 m x 0.95 m_x000D_
_x000D_
_x000D_
MATERIALES:_x000D_
_x000D_
1.Los tableros coloreados son elaborados a partir de un material HPL compacto de 13 mm de espesor._x000D_
Material robusto, presenta una excelente resistencia contra las inclemencias del tiempo y al vandalismo._x000D_
2.El suelo está elaborado con paneles de HPL de 12,5 mm de espesor con relieve antideslizante._x000D_
3.Los tubos, Ø 40 mm, son de acero inoxidable que garantizan la longevidad y la estética del juego al cabo de los años._x000D_
4.La tornillería es de acero inoxidable y está protegida por cápsulas anti vandalismo en poliamida_x000D_
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actos vandálicos o por condiciones específicas del clima._x000D_
-Asegurarse que todos los anclajes estén fijos._x000D_
-Revisar si faltan piezas o si hay piezas partidas._x000D_
-Revisar si las tapas de seguridad están en su puesto._x000D_
_x000D_
TRIMESTRAL_x000D_
_x000D_
Revisión funcional del juego para asegurarse que el equipo esté funcionando correctamente._x000D_
Revisar todos los anclajes_x000D_
Revisar la estabilidad del juego._x000D_
Inspeccionar los niveles de desgaste en pisos, barras, cuerdas y cadenas._x000D_
_x000D_
ANUAL_x000D_
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OBSERVACIONES_x000D_
_x000D_
Valor a todo costo, incluyendo suministro, transporte armado, obra civil e instalación de los juegos en el lugar indicado y mantenimiento básico por cinco años, en las condiciones requeridas por el fabricante para hacer efectivas las garantías (No cubre vandalismo)._x000D_
_x000D_
ALCANCE OBRA CIVIL COTIZADA POR EL DISTRIBUIDOR DE LA UNIDAD EN COLOMBIA. (INCLUIDA EN EL PRECIO)_x000D_
_x000D_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_x000D_
_x000D_
REQUISITOS PREVIOS A LA EJECUCIÓN DE LA OBRA CIVIL_x000D_
El contratista debera realizar entrega de:         _x000D_
1. Una placa debidamente confinada, superfice plana sin ondulaciones con el nivel requerido y plasmado en el presupuesto del contrato, con la resistencia requerida aprobada por la interventoria del contrato, con el sistema de drenaje adecuado evitando estancamiento de agua.                                             _x000D_
2. Para el trazado de los puntos de cimentación, sera necesario contar con apoyo del equipo de topografia para la actividad de localización y replanteo.                   _x000D_
3. El contratista deberá entregar unos espacios adecuados con las dimensiones establecidas para la ubicación de cada uno de los suministros teniendo en cuenta las áreas de seguridad sin que interfiera el área de Balerco con los productos de otro proveedor.                                                                                             _x000D_
4. El contratista debera hacer entrega de programación de obra contractual para establecer fechas de instalación para la llegada o descargue de suministro o material a obra.                                                                                                                        _x000D_
5. El contratista estara en la obligacion de comunicar y hacer entrega del diseño correspondiente a la señalización de cada suministro o area de juegos para aprobación de interventoria e IDRD._x000D_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</si>
  <si>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Metropolis Cap 25 niños de 2+ años    _x000D_
_x000D_
Selección STC 20184000501243 – Precio uso exclusivo parque de los niños_x000D_
_x000D_
CARACTERISTICAS:_x000D_
Capacidad: 25 niños_x000D_
Edad sugerida: 2 + años                                                                   _x000D_
Altura Crítica de Caída: 1.8. m_x000D_
Área de Seguridad: 63.5 m2_x000D_
Medidas por modulo (Largo, Ancho, Alto): 6.1 m x 3.9 m x 3.1 m_x000D_
_x000D_
_x000D_
MATERIALES:_x000D_
1.Los tableros coloreados están elaborados a partir de un material HPL compacto de_x000D_
13 mm de espesor.Material robusto, presenta una excelente resistencia contra las inclemencias del tiempo y al vandalismo._x000D_
2-Los tableros se elaboran a partir de un material compacto (HPL) de 12,5 mm de_x000D_
espesor con estructura antideslizante.Están reforzados mediante soportes de acero galvanizado, situados en el la parte inferior de las plataformas._x000D_
3-Las superficies inclinadas y los peldaños están elaborados con paneles de HPL de_x000D_
12,5 mm de espesor, con relieve antideslizante._x000D_
4-Los tubos son de acero inoxidable de Ø 40 mm, garantizando la longevidad y la_x000D_
estética del juego al cabo de los años._x000D_
5-Las piezas de unión están moldeadas en poliamida cargada, no tóxicas, no_x000D_
inflamables, resistentes a los choques y a los rayos ultravioletas, garantizando la_x000D_
robustez del juego y la resistencia frente al vandalismo._x000D_
6-Las cuerdas,de 16 mm de diámetro, se elaboran con cable de acero galvanizado_x000D_
recubierto de poliéster.Las esferas en poliamida inyectada garantizan la unión y el mantenimiento de las cuerdas. _x000D_
7-La superficie deslizante es de acero inoxidable de 2 mm de espesor, curvadas,_x000D_
onduladas y moldeadas en una sola pieza._x000D_
8-Las esferas del ábaco son de policloruro de vinilo flexible roto moldeado._x000D_
9-Las piezas de plástico son de poliamida inyectada._x000D_
10-Las tomas de escalada están en polipropileno. No son tóxicas, ni inflamables y tienen_x000D_
una gran resistencia frente a golpes y rayos UV. _x000D_
11-La tornillería en acero inoxidable está protegida por cápsulas anti vandalismo en_x000D_
poliamida._x000D_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actos vandálicos o por condiciones específicas del clima._x000D_
-Asegurarse que todos los anclajes estén fijos._x000D_
-Revisar si faltan piezas o si hay piezas partidas._x000D_
-Revisar si las tapas de seguridad están en su puesto._x000D_
_x000D_
TRIMESTRAL_x000D_
_x000D_
Revisión funcional del juego para asegurarse que el equipo esté funcionando correctamente._x000D_
Revisar todos los anclajes_x000D_
Revisar la estabilidad del juego._x000D_
Inspeccionar los niveles de desgaste en pisos, barras, cuerdas y cadenas._x000D_
_x000D_
ANUAL_x000D_
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OBSERVACIONES_x000D_
_x000D_
Valor a todo costo, incluyendo suministro, transporte armado, obra civil e instalación de los juegos en el lugar indicado y mantenimiento básico por cinco años, en las condiciones requeridas por el fabricante para hacer efectivas las garantías (No cubre vandalismo)._x000D_
_x000D_
ALCANCE OBRA CIVIL COTIZADA POR EL DISTRIBUIDOR DE LA UNIDAD EN COLOMBIA. (INCLUIDA EN EL PRECIO)_x000D_
_x000D_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_x000D_
_x000D_
REQUISITOS PREVIOS A LA EJECUCIÓN DE LA OBRA CIVIL_x000D_
El contratista debera realizar entrega de:         _x000D_
1. Una placa debidamente confinada, superfice plana sin ondulaciones con el nivel requerido y plasmado en el presupuesto del contrato, con la resistencia requerida aprobada por la interventoria del contrato, con el sistema de drenaje adecuado evitando estancamiento de agua.                                             _x000D_
2. Para el trazado de los puntos de cimentación, sera necesario contar con apoyo del equipo de topografia para la actividad de localización y replanteo.                   _x000D_
3. El contratista deberá entregar unos espacios adecuados con las dimensiones establecidas para la ubicación de cada uno de los suministros teniendo en cuenta las áreas de seguridad sin que interfiera el área de Balerco con los productos de otro proveedor.                                                                                             _x000D_
4. El contratista debera hacer entrega de programación de obra contractual para establecer fechas de instalación para la llegada o descargue de suministro o material a obra.                                                                                                                        _x000D_
5. El contratista estara en la obligacion de comunicar y hacer entrega del diseño correspondiente a la señalización de cada suministro o area de juegos para aprobación de interventoria e IDRD._x000D_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</si>
  <si>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Incluyente manipulacion elementos naturales - arena 2-12 años Cap: 15 niños _x000D_
_x000D_
Selección STC 20184000501243 – Precio uso exclusivo parque de los niños_x000D_
_x000D_
CARACTERISTICAS:_x000D_
Capacidad: 15 niños_x000D_
Edad sugerida: 2 + años                                                                   _x000D_
Altura Crítica de Caída: 0,6 m_x000D_
Área de Seguridad: 55 m2_x000D_
Medidas por modulo (Largo, Ancho, Alto): 6.87 m x 5.17 m x 2.18 m_x000D_
Funciones lúdicas: manipular(7)_x000D_
_x000D_
MATERIALES:_x000D_
_x000D_
_x000D_
1Los paneles se fabrican con HPL (Laminado Alta Presión) de 13 mm de espesor. Compuesto en un 70% de fibras de madera blanda y un 30% de resina termoendurecible, presenta una excelente resistencia contra las inclemencias del tiempo (sol, lluvia, humedad...). Los paneles de color se tratan a base de resinas acrílicas de poliuretanos pigmentados, lo que le garantiza una buena resistencia contra los rayos UV y las degradaciones._x000D_
2.Los postes cuadrados de 95 mm de lado son elaborados en madera de pino _x000D_
laminada y encolada, tratados sin cromo ni arsénico. Exento de astillas, la lámina encolada garantiza una gran solidez y una estabilidad dimensional. Están protegidos contra los ataques de hongos, de insectos y de termitas._x000D_
3.Los tubos son de acero inoxidable de Ø 40 mm, garantizando la longevidad y _x000D_
la estética del juego al cabo de los años. Las piezas de unión están moldeadas en poliamida cargada, no tóxicas, no inflamables, resistentes a los choques y a los rayos ultravioletas, garantizando la robustez del juego y la resistencia frente al vandalismo._x000D_
4.Las cubetas son de polietileno rotomoldeado._x000D_
5.Las partes verdes son de poliamida inyectada que concilia rigidez y solidez._x000D_
6.La tornillería en acero inoxidable está protegida por cápsulas anti vandalismo _x000D_
de poliamida._x000D_
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actos vandálicos o por condiciones específicas del clima._x000D_
-Asegurarse que todos los anclajes estén fijos._x000D_
-Revisar si faltan piezas o si hay piezas partidas._x000D_
-Revisar si las tapas de seguridad están en su puesto._x000D_
_x000D_
TRIMESTRAL_x000D_
_x000D_
Revisión funcional del juego para asegurarse que el equipo esté funcionando correctamente._x000D_
Revisar todos los anclajes_x000D_
Revisar la estabilidad del juego._x000D_
Inspeccionar los niveles de desgaste en pisos, barras, cuerdas y cadenas._x000D_
_x000D_
ANUAL_x000D_
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OBSERVACIONES_x000D_
_x000D_
Valor a todo costo, incluyendo suministro, transporte armado, obra civil e instalación de los juegos en el lugar indicado y mantenimiento básico por cinco años, en las condiciones requeridas por el fabricante para hacer efectivas las garantías (No cubre vandalismo)._x000D_
_x000D_
ALCANCE OBRA CIVIL COTIZADA POR EL DISTRIBUIDOR DE LA UNIDAD EN COLOMBIA. (INCLUIDA EN EL PRECIO)_x000D_
_x000D_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_x000D_
_x000D_
REQUISITOS PREVIOS A LA EJECUCIÓN DE LA OBRA CIVIL_x000D_
El contratista debera realizar entrega de:         _x000D_
1. Una placa debidamente confinada, superfice plana sin ondulaciones con el nivel requerido y plasmado en el presupuesto del contrato, con la resistencia requerida aprobada por la interventoria del contrato, con el sistema de drenaje adecuado evitando estancamiento de agua.                                             _x000D_
2. Para el trazado de los puntos de cimentación, sera necesario contar con apoyo del equipo de topografia para la actividad de localización y replanteo.                   _x000D_
3. El contratista deberá entregar unos espacios adecuados con las dimensiones establecidas para la ubicación de cada uno de los suministros teniendo en cuenta las áreas de seguridad sin que interfiera el área de Balerco con los productos de otro proveedor.                                                                                             _x000D_
4. El contratista debera hacer entrega de programación de obra contractual para establecer fechas de instalación para la llegada o descargue de suministro o material a obra.                                                                                                                        _x000D_
5. El contratista estara en la obligacion de comunicar y hacer entrega del diseño correspondiente a la señalización de cada suministro o area de juegos para aprobación de interventoria e IDRD._x000D_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</si>
  <si>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Excavadora arena 2+años Cap1 niño _x000D_
_x000D_
Selección STC 20184000501243 – Precio uso exclusivo parque de los niños_x000D_
_x000D_
CARACTERISTICAS:_x000D_
Capacidad: 1 niños_x000D_
Edad sugerida: 2 + años                                                                   _x000D_
Altura Crítica de Caída: 0,6 m_x000D_
Área de Seguridad: 18 m2_x000D_
Medidas por modulo (Largo, Ancho, Alto): 1.05 m x 0.4 m x 0.68 m_x000D_
Funciones lúdicas: manipular_x000D_
_x000D_
MATERIALES:_x000D_
_x000D_
1Los tableros coloreados están elaborados a partir de un material HPL compacto de_x000D_
13 mm de espesor. Material robusto, presenta una excelente resistencia contra las inclemencias del tiempo y al vandalismo._x000D_
2-Las piezas metálicas son de acero inoxidable, garantizando la longevidad y la estética_x000D_
del juego al cabo de los años._x000D_
3-El poste es de acero inoxidable, de 60 mm de diámetro._x000D_
4-La tornillería en acero inoxidable está protegida por cápsulas anti vandalismo en_x000D_
poliamida_x000D_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actos vandálicos o por condiciones específicas del clima._x000D_
-Asegurarse que todos los anclajes estén fijos._x000D_
-Revisar si faltan piezas o si hay piezas partidas._x000D_
-Revisar si las tapas de seguridad están en su puesto._x000D_
_x000D_
TRIMESTRAL_x000D_
_x000D_
Revisión funcional del juego para asegurarse que el equipo esté funcionando correctamente._x000D_
Revisar todos los anclajes_x000D_
Revisar la estabilidad del juego._x000D_
Inspeccionar los niveles de desgaste en pisos, barras, cuerdas y cadenas._x000D_
_x000D_
ANUAL_x000D_
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OBSERVACIONES_x000D_
_x000D_
Valor a todo costo, incluyendo suministro, transporte armado, obra civil e instalación de los juegos en el lugar indicado y mantenimiento básico por cinco años, en las condiciones requeridas por el fabricante para hacer efectivas las garantías (No cubre vandalismo)._x000D_
_x000D_
ALCANCE OBRA CIVIL COTIZADA POR EL DISTRIBUIDOR DE LA UNIDAD EN COLOMBIA. (INCLUIDA EN EL PRECIO)_x000D_
_x000D_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_x000D_
_x000D_
REQUISITOS PREVIOS A LA EJECUCIÓN DE LA OBRA CIVIL_x000D_
El contratista debera realizar entrega de:         _x000D_
1. Una placa debidamente confinada, superfice plana sin ondulaciones con el nivel requerido y plasmado en el presupuesto del contrato, con la resistencia requerida aprobada por la interventoria del contrato, con el sistema de drenaje adecuado evitando estancamiento de agua.                                             _x000D_
2. Para el trazado de los puntos de cimentación, sera necesario contar con apoyo del equipo de topografia para la actividad de localización y replanteo.                   _x000D_
3. El contratista deberá entregar unos espacios adecuados con las dimensiones establecidas para la ubicación de cada uno de los suministros teniendo en cuenta las áreas de seguridad sin que interfiera el área de Balerco con los productos de otro proveedor.                                                                                             _x000D_
4. El contratista debera hacer entrega de programación de obra contractual para establecer fechas de instalación para la llegada o descargue de suministro o material a obra.                                                                                                                        _x000D_
5. El contratista estara en la obligacion de comunicar y hacer entrega del diseño correspondiente a la señalización de cada suministro o area de juegos para aprobación de interventoria e IDRD._x000D_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</si>
  <si>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Casita muro escalada mas de 2 años Cap14  niños _x000D_
_x000D_
Selección STC 20184000501243 – Precio uso exclusivo parque de los niños_x000D_
_x000D_
CARACTERISTICAS:_x000D_
Capacidad: 14 niños_x000D_
Edad sugerida: 2 + años                                                                   _x000D_
Altura Crítica de Caída: 1.5 m_x000D_
Área de Seguridad: 19 m2_x000D_
Medidas por modulo (Largo, Ancho, Alto): 2.12 m x 1.1 m x 1.48 m_x000D_
Funciones lúdicas: escalar, encontrarse/imaginar,ocultarse/descansar_x000D_
_x000D_
MATERIALES:_x000D_
_x000D_
1-Los tableros coloreados están elaborados a partir de un material HPL compacto de 13 mm de espesor. Material robusto, presenta una excelente resistencia contra las inclemencias del tiempo y al vandalismo._x000D_
2-El techo y los asientos se elaboran a partir de un material compacto (HPL) de 12,5 mm de espesor con estructura antideslizante._x000D_
3-Los postes cuadrados de 68 mm de lado están elaborados en madera de pino laminada y encolada, tratados sin cromo ni arsénico. Exento de astillas, la lámina encolada garantiza una gran solidez y una estabilidad dimensional. Están protegidos contra los ataques de hongos y de insectos._x000D_
4-Los tubos son de acero galvanizado de 40 mm de Ø y 2 mm de espesor, garantizando la longevidad y la estética del juego a lo largo de los años. _x000D_
5-Las tomas de escalada están en polipropileno. No son tóxicas, ni inflamables y tienen una gran resistencia frente a golpes y rayos UV. _x000D_
6-La tornillería en acero inoxidable está protegida por cápsulas anti vandalismo en poliamida._x000D_
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actos vandálicos o por condiciones específicas del clima._x000D_
-Asegurarse que todos los anclajes estén fijos._x000D_
-Revisar si faltan piezas o si hay piezas partidas._x000D_
-Revisar si las tapas de seguridad están en su puesto._x000D_
_x000D_
TRIMESTRAL_x000D_
_x000D_
Revisión funcional del juego para asegurarse que el equipo esté funcionando correctamente._x000D_
Revisar todos los anclajes_x000D_
Revisar la estabilidad del juego._x000D_
Inspeccionar los niveles de desgaste en pisos, barras, cuerdas y cadenas._x000D_
_x000D_
ANUAL_x000D_
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_x000D_
OBSERVACIONES_x000D_
_x000D_
Valor a todo costo, incluyendo suministro, transporte armado, obra civil e instalación de los juegos en el lugar indicado y mantenimiento básico por cinco años, en las condiciones requeridas por el fabricante para hacer efectivas las garantías (No cubre vandalismo)._x000D_
_x000D_
ALCANCE OBRA CIVIL COTIZADA POR EL DISTRIBUIDOR DE LA UNIDAD EN COLOMBIA. (INCLUIDA EN EL PRECIO)_x000D_
_x000D_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_x000D_
_x000D_
REQUISITOS PREVIOS A LA EJECUCIÓN DE LA OBRA CIVIL_x000D_
El contratista debera realizar entrega de:         _x000D_
1. Una placa debidamente confinada, superfice plana sin ondulaciones con el nivel requerido y plasmado en el presupuesto del contrato, con la resistencia requerida aprobada por la interventoria del contrato, con el sistema de drenaje adecuado evitando estancamiento de agua.                                             _x000D_
2. Para el trazado de los puntos de cimentación, sera necesario contar con apoyo del equipo de topografia para la actividad de localización y replanteo.                   _x000D_
3. El contratista deberá entregar unos espacios adecuados con las dimensiones establecidas para la ubicación de cada uno de los suministros teniendo en cuenta las áreas de seguridad sin que interfiera el área de Balerco con los productos de otro proveedor.                                                                                             _x000D_
4. El contratista debera hacer entrega de programación de obra contractual para establecer fechas de instalación para la llegada o descargue de suministro o material a obra.                                                                                                                        _x000D_
5. El contratista estara en la obligacion de comunicar y hacer entrega del diseño correspondiente a la señalización de cada suministro o area de juegos para aprobación de interventoria e IDRD._x000D_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</si>
  <si>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Arenero multifuncion 2+años Cap28  niños  _x000D_
Selección STC 20184000501243 – Precio uso exclusivo parque de los niños_x000D_
_x000D_
CARACTERISTICAS:_x000D_
Capacidad: 28 niños_x000D_
Edad sugerida: 2 + años                                                                   _x000D_
Altura Crítica de Caída: 1.17 m_x000D_
Área de Seguridad: 48.5 m2_x000D_
Medidas por modulo (Largo, Ancho, Alto): 5 m x 4.4 m x 2.8 m_x000D_
Funciones lúdicas:deslizarse,encontrarse,manipular,trepar_x000D_
_x000D_
MATERIALES:_x000D_
_x000D_
1.Los tableros lacados se han elaborado a partir de un contrachapado de 21 mm, _x000D_
de muy alta calidad. Está formado por láminas finas de abedul, lo que le confiere una longevidad y una resistencia mecánica excepcional. La coloración mediante pulverización electroestática de laca de poliuretano de doble componente sin materiales pesados garantiza una gran resistencia a las potenciales agresiones químicas, como productos de mantenimiento antigrafiti._x000D_
2.Las cubetas son de polietileno roto moldeado._x000D_
3.Los tubos de acero inoxidable garantizan la longevidad y la estética del juego a lo largo de los años. _x000D_
4.Los balcones son de chapa de aluminio perforado de 3 mm de grosor y lacado en poliéster epoxy._x000D_
5.Las superficies de deslizamiento de los toboganes son de acero inoxidable de 2 mm de espesor, curvados, ondulados y moldeados en una sola pieza._x000D_
6.Los peldaños de la escalera son de chapa de aluminio estriada garantizando la robustez y la durabilidad del conjunto._x000D_
7.Los suelos se elaboran a partir de un material compacto (HPL) de 12,5 mm de espesor con estructura antideslizante._x000D_
8.Los postes cuadrados de 95 mm de lado son de pino laminado y encolado, tratados sin cromo ni arsénico. Exentos de astillas, el sistema de laminado y encolado garantiza una gran solidez y estabilidad dimensional. Los postes están protegidos contra los ataques de hongos, insectos y termitas. _x000D_
9.La tornillería es de acero inoxidable y está protegida con cápsulas anti-vandalismo de poliamida_x000D_
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actos vandálicos o por condiciones específicas del clima._x000D_
-Asegurarse que todos los anclajes estén fijos._x000D_
-Revisar si faltan piezas o si hay piezas partidas._x000D_
-Revisar si las tapas de seguridad están en su puesto._x000D_
_x000D_
TRIMESTRAL_x000D_
_x000D_
Revisión funcional del juego para asegurarse que el equipo esté funcionando correctamente._x000D_
Revisar todos los anclajes_x000D_
Revisar la estabilidad del juego._x000D_
Inspeccionar los niveles de desgaste en pisos, barras, cuerdas y cadenas._x000D_
_x000D_
ANUAL_x000D_
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OBSERVACIONES_x000D_
_x000D_
Valor a todo costo, incluyendo suministro, transporte armado, obra civil e instalación de los juegos en el lugar indicado y mantenimiento básico por cinco años, en las condiciones requeridas por el fabricante para hacer efectivas las garantías (No cubre vandalismo)._x000D_
_x000D_
ALCANCE OBRA CIVIL COTIZADA POR EL DISTRIBUIDOR DE LA UNIDAD EN COLOMBIA. (INCLUIDA EN EL PRECIO)_x000D_
_x000D_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_x000D_
_x000D_
REQUISITOS PREVIOS A LA EJECUCIÓN DE LA OBRA CIVIL_x000D_
El contratista debera realizar entrega de:         _x000D_
1. Una placa debidamente confinada, superfice plana sin ondulaciones con el nivel requerido y plasmado en el presupuesto del contrato, con la resistencia requerida aprobada por la interventoria del contrato, con el sistema de drenaje adecuado evitando estancamiento de agua.                                             _x000D_
2. Para el trazado de los puntos de cimentación, sera necesario contar con apoyo del equipo de topografia para la actividad de localización y replanteo.                   _x000D_
3. El contratista deberá entregar unos espacios adecuados con las dimensiones establecidas para la ubicación de cada uno de los suministros teniendo en cuenta las áreas de seguridad sin que interfiera el área de Balerco con los productos de otro proveedor.                                                                                             _x000D_
4. El contratista debera hacer entrega de programación de obra contractual para establecer fechas de instalación para la llegada o descargue de suministro o material a obra.                                                                                                                        _x000D_
5. El contratista estara en la obligacion de comunicar y hacer entrega del diseño correspondiente a la señalización de cada suministro o area de juegos para aprobación de interventoria e IDRD._x000D_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</si>
  <si>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Animal 3D Caucho EPDM Octopus cap11 niños de 2 a8 años _x000D_
Selección STC 20184000501243 – Precio uso exclusivo parque de los niños_x000D_
_x000D_
CARACTERISTICAS_x000D_
_x000D_
Capacidad: 11 niños_x000D_
Edad sugerida:      2-8 AÑOS                                                 _x000D_
Altura Crítica de Caída: 95 cm_x000D_
Área de Seguridad: 1.500 mm_x000D_
Medidas  por modulo (Largo, Ancho, Alto): 500 x 450 x 950 mm_x000D_
Funciones ludicas: Imaginar, encontrarse, trepar_x000D_
_x000D_
MATERIAL_x000D_
_x000D_
COMPOSICIÓN DEL PRODUCTO
 Gránulos de goma, aglutinante PUR, carcasa de fibra de vidrio resistente al vandalismo, piezas metálicas"_x000D_
_x000D_
_x000D_
GARANTIA_x000D_
_x000D_
5 años, por cualquier figura Esta garantía no cubre daños externos, desgaste natural ni vandalismo, el producto se mantendrá libre de defectos en la instalación y no deberá fallar durante todo el periodo de garantía, igualmente que la superficie estará libre de defectos en la instalación, así mismo garantiza la calidad de los materiales. Ver ficha de garantía._x000D_
_x000D_
MANTENIMIENTO_x000D_
_x000D_
Mantenimiento básico de las unidades de acuerdo con las garantías establecidas por el fabricante: El único mantenimiento de rutina requerido es la retirada de la basura visible._x000D_
Retire siempre las hojas, etc, antes de que formen una capa orgánica compactada que penetra en la superficie. Cuando se está a la sombra de los árboles, el lavado a presión y/o el tratamiento con herbicidas o musguicidas patentados mantendrán la superficie limpia y con drenaje rápido, junto con una resistencia al resbalamiento._x000D_
Mensual: Rutina visual de inspección para identificar riesgos debidos a actos vandálicos o por condiciones específicas del clima. Asegurarse que todos los anclajes estén fijos._x000D_
Cada tres meses: Revisión funcional del juego para asegurarse que el equipo esté funcionando correctamente. Hidro lavado general. _x000D_
Semestral: Revisar todos los sistemas de anclajes. Limpiar a fondo con solución especial para EPDM. Revisar la estructura de soporte._x000D_
El alcance del mantenimiento contempla inspección de uniones, cambio de tornillería, repuestos como tapas y capuchones antivandálicos, lavado general del equipo (No contempla repuestos como parales, postes, redes, rodaderos o algún elemento de la estructura en caso de requerirse se cotizará en su momento). _x000D_
_x000D_
_x000D_
OBSERVACIONES_x000D_
_x000D_
Valor a todo costo, incluyendo suministro, transporte armado, obra civil e instalación de los juegos en el lugar indicado y mantenimiento básico por cinco años, en las condiciones requeridas por el fabricante para hacer efectivas las garantías (No cubre vandalismo)._x000D_
_x000D_
ALCANCE OBRA CIVIL COTIZADA POR EL DISTRIBUIDOR DE LA UNIDAD EN COLOMBIA. (INCLUIDA EN EL PRECIO)_x000D_
_x000D_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_x000D_
_x000D_
REQUISITOS PREVIOS A LA EJECUCIÓN DE LA OBRA CIVIL_x000D_
El contratista debera realizar entrega de:         _x000D_
1. Una placa debidamente confinada, superfice plana sin ondulaciones con el nivel requerido y plasmado en el presupuesto del contrato, con la resistencia requerida aprobada por la interventoria del contrato, con el sistema de drenaje adecuado evitando estancamiento de agua.                                             _x000D_
2. Para el trazado de los puntos de cimentación, sera necesario contar con apoyo del equipo de topografia para la actividad de localización y replanteo.                   _x000D_
3. El contratista deberá entregar unos espacios adecuados con las dimensiones establecidas para la ubicación de cada uno de los suministros teniendo en cuenta las áreas de seguridad sin que interfiera el área de Balerco con los productos de otro proveedor.                                                                                             _x000D_
4. El contratista debera hacer entrega de programación de obra contractual para establecer fechas de instalación para la llegada o descargue de suministro o material a obra.                                                                                                                        _x000D_
5. El contratista estara en la obligacion de comunicar y hacer entrega del diseño correspondiente a la señalización de cada suministro o area de juegos para aprobación de interventoria e IDRD._x000D_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</si>
  <si>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JuegoAnimal3D Caucho EPDM Bee cap 3 de 2-8 años _x000D_
Selección STC 20184000501243 – Precio uso exclusivo parque de los niños_x000D_
_x000D_
CARACTERISTICAS_x000D_
_x000D_
Capacidad: 3 niños_x000D_
Edad sugerida. 2-8 AÑOS                                                 _x000D_
Altura Crítica de Caída: 85 cm_x000D_
Área de Seguridad: 1.500 mm_x000D_
Medidas  por modulo (Largo, Ancho, Alto): 1600 x 1800 x 1100 mm_x000D_
Funciones ludicas: Imaginar, trepar_x000D_
_x000D_
MATERIAL_x000D_
_x000D_
COMPOSICIÓN DEL PRODUCTO
 Gránulos de goma, aglutinante PUR, carcasa de fibra de vidrio resistente al vandalismo, piezas metálicas"_x000D_
_x000D_
_x000D_
GARANTIA_x000D_
_x000D_
5 años, por cualquier figura Esta garantía no cubre daños externos, desgaste natural ni vandalismo, el producto se mantendrá libre de defectos en la instalación y no deberá fallar durante todo el periodo de garantía, igualmente que la superficie estará libre de defectos en la instalación, así mismo garantiza la calidad de los materiales. Ver ficha de garantía._x000D_
_x000D_
MANTENIMIENTO_x000D_
_x000D_
Mantenimiento básico de las unidades de acuerdo con las garantías establecidas por el fabricante: El único mantenimiento de rutina requerido es la retirada de la basura visible._x000D_
Retire siempre las hojas, etc, antes de que formen una capa orgánica compactada que penetra en la superficie. Cuando se está a la sombra de los árboles, el lavado a presión y/o el tratamiento con herbicidas o musguicidas patentados mantendrán la superficie limpia y con drenaje rápido, junto con una resistencia al resbalamiento._x000D_
Mensual: Rutina visual de inspección para identificar riesgos debidos a actos vandálicos o por condiciones específicas del clima. Asegurarse que todos los anclajes estén fijos._x000D_
Cada tres meses: Revisión funcional del juego para asegurarse que el equipo esté funcionando correctamente. Hidro lavado general. _x000D_
Semestral: Revisar todos los sistemas de anclajes. Limpiar a fondo con solución especial para EPDM. Revisar la estructura de soporte._x000D_
El alcance del mantenimiento contempla inspección de uniones, cambio de tornillería, repuestos como tapas y capuchones antivandálicos, lavado general del equipo (No contempla repuestos como parales, postes, redes, rodaderos o algún elemento de la estructura en caso de requerirse se cotizará en su momento). _x000D_
_x000D_
OBSERVACIONES_x000D_
_x000D_
Valor a todo costo, incluyendo suministro, transporte armado, obra civil e instalación de los juegos en el lugar indicado y mantenimiento básico por cinco años, en las condiciones requeridas por el fabricante para hacer efectivas las garantías (No cubre vandalismo)._x000D_
_x000D_
ALCANCE OBRA CIVIL COTIZADA POR EL DISTRIBUIDOR DE LA UNIDAD EN COLOMBIA. (INCLUIDA EN EL PRECIO)_x000D_
_x000D_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_x000D_
_x000D_
REQUISITOS PREVIOS A LA EJECUCIÓN DE LA OBRA CIVIL_x000D_
El contratista debera realizar entrega de:         _x000D_
1. Una placa debidamente confinada, superfice plana sin ondulaciones con el nivel requerido y plasmado en el presupuesto del contrato, con la resistencia requerida aprobada por la interventoria del contrato, con el sistema de drenaje adecuado evitando estancamiento de agua.                                             _x000D_
2. Para el trazado de los puntos de cimentación, sera necesario contar con apoyo del equipo de topografia para la actividad de localización y replanteo.                   _x000D_
3. El contratista deberá entregar unos espacios adecuados con las dimensiones establecidas para la ubicación de cada uno de los suministros teniendo en cuenta las áreas de seguridad sin que interfiera el área de Balerco con los productos de otro proveedor.                                                                                             _x000D_
4. El contratista debera hacer entrega de programación de obra contractual para establecer fechas de instalación para la llegada o descargue de suministro o material a obra.                                                                                                                        _x000D_
5. El contratista estara en la obligacion de comunicar y hacer entrega del diseño correspondiente a la señalización de cada suministro o area de juegos para aprobación de interventoria e IDRD._x000D_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</si>
  <si>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columpio Hexagonal 3-14 años Cap:6 niños _x000D_
Selección STC radicado 20194100123453 – Precio uso exclusivo parque de los niños_x000D_
_x000D_
CARACTERISTICAS_x000D_
_x000D_
Edad sugerida: 3-14 años_x000D_
Capacidad: 6 niños_x000D_
Área de Seguridad: 105.6 m2_x000D_
Medidas: (Largo, Ancho, Alto) 2650 x 180 x 40  mm_x000D_
Altura Crítica de Caída: 1280 mm_x000D_
Funciones lúdicas:, reunión, columpiarse._x000D_
_x000D_
MATERIALES_x000D_
POSTES Metal:Utilización de diferentes compuestos metálicos muy resistentes a la corrosión, al desgaste y al vandalismo como son el Acero Inoxidable, Aluminio Anodizado, Hierro con Zincado Electrolítico y lacado en polvo y Acero Galvanizado en caliente._x000D_
Piezas de plástico: HDPE inyectado, PP inyectado, PEAD y PEBD inyectado._x000D_
Piezas metálicas: Acero galvanizado en caliente._x000D_
Tornillería:Acero calidad 8.8 DIN267, AISI-304 ó AISI-316._x000D_
-Ninguno de los materiales necesita tratamiento especial para su eliminación._x000D_
_x000D_
_x000D_
GARANTIAS_x000D_
_x000D_
10 años de garantía en caso de fallos debidos a defectos de material o producción en las piezas galvanizadas u otras piezas de metal y acero no pintado, postes de madera, paneles de HDPE y PP. Los paneles disponen de máxima estabilidad para la radiación solar, aunque es posible que con el tiempo se produzca algún episodio de pérdida de color._x000D_
5 años de garantía en aquellos fallos debidos a defectos del material o producción de muelles, piezas de material pintado, piezas de plástico moldeado, chapa de inox, cuerdas y construcciones de redes de escalada._x000D_
2 años de garantía frente a fallos de mal funcionamiento debidos a defectos de producción en piezas de plástico móviles._x000D_
_x000D_
PLAN DE MANTENIMIENTO_x000D_
Semanalmente:comprobar de forma visual el estado general del juego, asegurando que no haya roturas o desperfectos peligrosos para los usuarios._x000D_
Mensualmente:Comprobar que los paneles de polietileno no presenten rozaduras o rayadas peligrosas. Eliminar la posible aparición de astillas en los largueros y complementos de madera. Asegurar que la estabilidad estructural del juego sea la misma del primer día. Verificar el estado de toda la tornillería y sus protecciones. Verificar los tapones. Verificar el estado del suelo (baldosa, suelo continuo, arena, hierba)._x000D_
Anualmente:asegurar que no haya deformaciones en el polietileno. Analizar y asegurar que los largueros, postes y complementos de madera no presenten defectos estructurales o que no hayan ladeado ni deformado. Comprobar que las tuercas de los tornillos estén al _x000D_
máximo apriete. Verificar las soldaduras. Comprobar todas las cimentaciones._x000D_
- Si el equipo está sujeto a un uso severo, se debe incrementar el plan de mantenimiento._x000D_
- No usar el producto antes de finalizar la instalación._x000D_
- No usar el producto antes de finalizar el mantenimiento_x000D_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</si>
  <si>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Muelle con paneles laterales forma animales mas de 2  años Capacidad:1 niño  _x000D_
Selección STC 20184000501243 – Precio uso exclusivo parque de los niños_x000D_
_x000D_
CARACTERISTICAS:_x000D_
Capacidad: 1 niño_x000D_
Edad sugerida: 2 + años                                                                   _x000D_
Altura Crítica de Caída: 0,53 m_x000D_
Área de Seguridad: 7 m2_x000D_
Medidas por modulo (Largo, Ancho, Alto): 0,97 m x 0,3 m x 0,85 m_x000D_
Funciones lúdicas: Columpiarse, Equilibrio_x000D_
_x000D_
MATERIALES:_x000D_
_x000D_
_x000D_
1.Los tableros coloreados y los asientos están elaborados a partir de un material HPL compacto de 13 mm de espesor. _x000D_
Material robusto, presenta una excelente resistencia contra las inclemencias del tiempo y al vandalismo. _x000D_
2.Los  asientos  se   fabrican   con   HPL   (Laminado   Alta   Presión)   de   13   mm   de  espesor. Compuesto en un 70% de fibras de madera blanda y un 30% de resina _x000D_
termoendurecible,  presenta  una  excelente  resistencia  contra  las  inclemencias  del tiempo. _x000D_
3.Los muelles son de acero 35SCD6. La superficie del muelle se trata después con granalla pretensada con capas de preparación de zinc y 2 capas de polvo de poliéster de 100 micrones. La pieza de fijación en poliamida cargada garantiza una longevidad y una seguridad excepcional al sistema. _x000D_
4.Las manetas y reposapiés son de plástico poliamida muy resistente. _x000D_
5.La tornillería es de acero inoxidable y está protegida por cápsulas anti vandalismo en poliamida._x000D_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actos vandálicos o por condiciones específicas del clima._x000D_
-Asegurarse que todos los anclajes estén fijos._x000D_
-Revisar si faltan piezas o si hay piezas partidas._x000D_
-Revisar si las tapas de seguridad están en su puesto._x000D_
_x000D_
TRIMESTRAL_x000D_
_x000D_
Revisión funcional del juego para asegurarse que el equipo esté funcionando correctamente._x000D_
Revisar todos los anclajes_x000D_
Revisar la estabilidad del juego._x000D_
Inspeccionar los niveles de desgaste en pisos, barras, cuerdas y cadenas._x000D_
_x000D_
ANUAL_x000D_
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OBSERVACIONES_x000D_
_x000D_
Valor a todo costo, incluyendo suministro, transporte armado, obra civil e instalación de los juegos en el lugar indicado y mantenimiento básico por cinco años, en las condiciones requeridas por el fabricante para hacer efectivas las garantías (No cubre vandalismo)._x000D_
_x000D_
ALCANCE OBRA CIVIL COTIZADA POR EL DISTRIBUIDOR DE LA UNIDAD EN COLOMBIA. (INCLUIDA EN EL PRECIO)_x000D_
_x000D_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_x000D_
_x000D_
REQUISITOS PREVIOS A LA EJECUCIÓN DE LA OBRA CIVIL_x000D_
El contratista debera realizar entrega de:         _x000D_
1. Una placa debidamente confinada, superfice plana sin ondulaciones con el nivel requerido y plasmado en el presupuesto del contrato, con la resistencia requerida aprobada por la interventoria del contrato, con el sistema de drenaje adecuado evitando estancamiento de agua.                                             _x000D_
2. Para el trazado de los puntos de cimentación, sera necesario contar con apoyo del equipo de topografia para la actividad de localización y replanteo.                   _x000D_
3. El contratista deberá entregar unos espacios adecuados con las dimensiones establecidas para la ubicación de cada uno de los suministros teniendo en cuenta las áreas de seguridad sin que interfiera el área de Balerco con los productos de otro proveedor.                                                                                             _x000D_
4. El contratista debera hacer entrega de programación de obra contractual para establecer fechas de instalación para la llegada o descargue de suministro o material a obra.                                                                                                                        _x000D_
5. El contratista estara en la obligacion de comunicar y hacer entrega del diseño correspondiente a la señalización de cada suministro o area de juegos para aprobación de interventoria e IDRD._x000D_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</si>
  <si>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columpio multiple 1-12 Años Cap: 4 niños_x000D_
_x000D_
CARACTERISTICAS_x000D_
Edad sugerida: 1-12 años_x000D_
Capacidad: 4 niños_x000D_
Área de Seguridad: 54 m2_x000D_
Medidas: (Largo, Ancho, Alto) 6.6 m x 1.4 m x 2.4 m_x000D_
Altura Crítica de Caída: 1.4 m_x000D_
Funciones lúdicas: Columpiarse, Encontrarse_x000D_
Contiene: 1 Escalera fija, 1 cubierta de protección contra la lluvia y el sol, 1 torre de vigía, 1 periscopio, 1 rampa ondulada, 1 rampa curvada,1 poste de balones, 1 mostrador. Con funciones lúdicas de: Deslizarse, Encontrarse, Escalar, Trepar, Imaginar._x000D_
_x000D_
MATERIALES_x000D_
Marco en acero con pintura de poliester, sillas con cadenas recubiertas por termoplásticos, sillas Katja (8049716) con alma en madera de baja densidad recubierta con espumas rígidas de poliuretano y sillas Kiddy (8049719) con estructura en acero recubierta en poliuretano o polietileno y base en polietileno _x000D_
_x000D_
_x000D_
GARANTIAS:_x000D_
25 años: contra fallas debidas a defectos de materiales o producción en componentes estructurales de acero y componentes de acero inoxidable (por ejemplo, deslizadores). _x000D_
20 años: contra fallas debidas a defectos de materiales o producción en componentes de HPL y paneles de HDPE. _x000D_
15 años: contra fallas debidas a pudrición severa en postes de madera blanda de ingeniería estructural o madera dura modificada, y contra fallas debidas a defectos de producción en acero estructural para componentes de juego altamente dinámicos _x000D_
10 años: contra fallas debidas a defectos de fabricación o materiales en maderas blandas de ingeniería no estructural y en todas las partes de acero y metal galvanizado y otras partes no pintadas; contra el fracaso debido a la pudrición severa en Robinia. _x000D_
5 años: contra fallas debidas a defectos de materiales o producción en resortes, partes metálicas pintadas (que constituyen corrosión significativa), construcciones de plástico y redes. _x000D_
2 años: contra fallas debidas a defectos de materiales o producción de piezas móviles, incluidas partes de caucho (por ejemplo, asientos abatibles, baldosas de caucho), madera contrachapada y para todos los demás productos en general._x000D_
_x000D_
MANTENIMIENTO_x000D_
El de mantenimiento contempla 12 inspecciones anuales (frecuencia mensual), 10 inspecciones visuales y de ajuste de piezas y 2 mantenimientos grandes cada 6 meses en donde se incluye lavado, ajustes más profundos y detallados y una capa de silicona para protección del juego. No contempla mantenimientos correctivos      _x000D_
El alcance del mantenimiento contempla inspección de uniones, cambio de tornillería, repuestos como tapas y capuchones anti vandálicos, lavado general del equipo semestral y anual. (No contempla repuestos como parales, postes, redes, rodaderos o algún elemento de la estructura en caso de requerirse se informará oportunamente para adelantar el proceso de adquisición por parte del IDRD)      _x000D_
_x000D_
OBSERVACIONES_x000D_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</si>
  <si>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Tobogan Curvo cap 3 niños de 2+ años_x000D_
CARACTERISTICAS_x000D_
Capacidad: 3 niños por uso_x000D_
Edad sugerida: 2 años en adelante                                                                   _x000D_
Altura Crítica de Caída: 1,00 m_x000D_
Área de Seguridad: 22 m2_x000D_
Medidas por modulo (Largo, Ancho, Alto): 6.4 m x 2.7 m x 5.5 m_x000D_
Funciones lúdicas: Deslizarse, Encontrarse, Imaginar,_x000D_
_x000D_
MATERIALES_x000D_
1.Las superficies deslizantes “Kayak” son de polietileno rotomoldeado._x000D_
2. La tornillería es de acero inoxidable y está protegida por cápsulas anti vanda-lismo en poliamida.                                                                 _x000D_
3. Los postes son   de   acero   galvanizado   lacado, de   125   mm   de   diámetro. El acabado con apariencia de granito en dos tonos de gris, presenta ligeros relieves y confiere una mejor resistencia a las ralladuras._x000D_
4. Los suelos «Durax» se elaboran con paneles de contrachapado de alta calidad, de 22 mm de espesor compuestos de láminas de abedul. La superficie se recubre de una película de resina de poliolefina termoplástica de relieve antides-lizante, y se rodean con un tubo de acero inoxidable de 40 mm de diámetro._x000D_
MANTENIMIENTO_x000D_
Rutina visual de inspección para identificar riesgos debidos a acatos vandálicos o por condiciones específicas del clima._x000D_
 Asegurarse que todos los anclajes este fijos._x000D_
 Revisión funcional del juego para asegurarse que el equipo esté funcionando correctamente._x000D_
 Revisar todos los anclajes._x000D_
 Revisar la estabilidad del juego._x000D_
Inspeccionar los niveles de desgaste  en pisos, barras, cuerdas y cadenas._x000D_
 Revisar si faltan piezas o si hay piezas partidas._x000D_
Revisar todos los sistemas de anclajes._x000D_
 Limpiar a fondo._x000D_
Revisar la estructura de soporte._x000D_
 Revisar la condición de los paneles lacados. condition of the lacquered plates_x000D_
_x000D_
_x000D_
OBSERVACIONES_x000D_
Valor a todo costo, incluyendo suministro, mantenimiento basico por 5 años, transporte armado, sin obra civil e instalación de los juegos en el lugar indicado (No cubre vandalismo)._x000D_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Las unidades deben contar con una placa que permita identificar el producto, con mínimo los siguientes datos: Nombre del fabricante, referencia o código serial, identificación de la norma que lo certifica, rango etario de uso (edad).</t>
  </si>
  <si>
    <t>Juego Muelle con paneles laterales formas animales mas de 2 años Capacidad:4 niños  _x000D_
Selección STC 20184000501243 – Precio uso exclusivo parque de los niños_x000D_
_x000D_
CARACTERISTICAS:_x000D_
Capacidad: 4 niños_x000D_
Edad sugerida: 2 + años                                                                   _x000D_
Altura Crítica de Caída: 0,6 m_x000D_
Área de Seguridad: 13 m2_x000D_
Medidas por modulo (Largo, Ancho, Alto): 1.64 m x 1.22 m x 0,88 m_x000D_
Funciones lúdicas: Columpiarse, Equilibrio, encontrarse / imaginar_x000D_
_x000D_
MATERIALES:_x000D_
1.Los tableros coloreados y los asientos están elaborados a partir de un material HPL compacto de 13 mm de espesor. _x000D_
Material robusto, presenta una excelente resistencia contra las inclemencias del tiempo y al vandalismo. _x000D_
2.Los  asientos  se   fabrican   con   HPL   (Laminado   Alta   Presión)   de   13   mm   de  espesor. Compuesto en un 70% de fibras de madera blanda y un 30% de resina _x000D_
termoendurecible,  presenta  una  excelente  resistencia  contra  las  inclemencias  del tiempo. _x000D_
3.Los muelles son de acero 35SCD6. La superficie del muelle se trata después con granalla pretensada con capas de preparación de zinc y 2 capas de polvo de poliéster de 100 micrones. La pieza de fijación en poliamida cargada garantiza una longevidad y una seguridad excepcional al sistema. _x000D_
4.Las manetas y reposapiés son de plástico poliamida muy resistente. _x000D_
5.La tornillería es de acero inoxidable y está protegida por cápsulas anti vandalismo en poliamida._x000D_
_x000D_
GARANTIAS:_x000D_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inoxidable._x000D_
_x000D_
MANTENIMIENTO_x000D_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_x000D_
_x000D_
MENSUAL_x000D_
-Rutina visual de inspección para identificar riesgos debidos a actos vandálicos o por condiciones específicas del clima._x000D_
-Asegurarse que todos los anclajes estén fijos._x000D_
-Revisar si faltan piezas o si hay piezas partidas._x000D_
-Revisar si las tapas de seguridad están en su puesto._x000D_
_x000D_
TRIMESTRAL_x000D_
Revisión funcional del juego para asegurarse que el equipo esté funcionando correctamente._x000D_
Revisar todos los anclajes_x000D_
Revisar la estabilidad del juego._x000D_
Inspeccionar los niveles de desgaste en pisos, barras, cuerdas y cadenas._x000D_
_x000D_
ANUAL_x000D_
Revisar todos los sistemas de anclaje_x000D_
Limpiar a fondo_x000D_
Revisar la estructura de soporte_x000D_
Revisar la condición de los paneles lacados._x000D_
Una vez se hayan hecho las respectivas revisiones, se deben tomar las medidas requeridas para el buen funcionamiento de cada juego._x000D_
_x000D_
OBSERVACIONES_x000D_
Valor a todo costo, incluyendo suministro, transporte armado, obra civil e instalación de los juegos en el lugar indicado y mantenimiento básico por cinco años, en las condiciones requeridas por el fabricante para hacer efectivas las garantías (No cubre vandalismo)._x000D_
_x000D_
ALCANCE OBRA CIVIL COTIZADA POR EL DISTRIBUIDOR DE LA UNIDAD EN COLOMBIA. (INCLUIDA EN EL PRECIO)_x000D_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_x000D_
_x000D_
REQUISITOS PREVIOS A LA EJECUCIÓN DE LA OBRA CIVIL_x000D_
El contratista debera realizar entrega de:         _x000D_
1. Una placa debidamente confinada, superfice plana sin ondulaciones con el nivel requerido y plasmado en el presupuesto del contrato, con la resistencia requerida aprobada por la interventoria del contrato, con el sistema de drenaje adecuado evitando estancamiento de agua.         _x000D_
2. Para el trazado de los puntos de cimentación, sera necesario contar con apoyo del equipo de topografia para la actividad de localización y replanteo.                   _x000D_
3. El contratista deberá entregar unos espacios adecuados con las dimensiones establecidas para la ubicación de cada uno de los suministros teniendo en cuenta las áreas de seguridad sin que interfiera el área de Balerco con los productos de otro proveedor.                                         _x000D_
4. El contratista debera hacer entrega de programación de obra contractual para establecer fechas de instalación para la llegada o descargue de suministro o material a obra.                                                                                                                        _x000D_
5. El contratista estara en la obligacion de comunicar y hacer entrega del diseño correspondiente a la señalización de cada suministro o area de juegos para aprobación de interventoria e IDRD._x000D_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</si>
  <si>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Cámara de seguridad AHD 1080P, Antivandalica, varifocal de 32 LED, incluye elementos y accesorias para su correcta instalación_x000D_
_x000D_
CONSULTORIA PARQUE COMETAS - CRDC N°3.</t>
  </si>
  <si>
    <t>Juego circuito obstáculos 5-12 años Cap: 36 niños_x000D_
_x000D_
CARACTERISTICAS_x000D_
_x000D_
Capacidad: 32 – 36 niños_x000D_
Edad sugerida: 5 a 12 años                                                                   _x000D_
Altura Crítica de Caída:  2.2 m_x000D_
Área de Seguridad: 14.7 x 12.2 m_x000D_
Medidas por modulo (Largo, Ancho, Alto): 10 x 8.7 x 3 m_x000D_
Funciones lúdicas: Deslizarse, Encontrarse, Escalar, Trepar, Atravesar, imaginar._x000D_
_x000D_
MATERIALES_x000D_
_x000D_
Plásticos Rotacionalmente Moldeados:_x000D_
Polietileno de baja densidad con color estabilizado con UV. Resistencia a tracción 2500 PSI de acuerdo a ASTM D638. Grosor de pared 0,25"-0,40"._x000D_
Plásticos moldeados por soplado: Polietileno de alta densidad, con color estabilizado con UV.  Grosor nominal de pared 0.20"._x000D_
Tornillería:_x000D_
Tuercas, pernos y arandelas, con excepciones indicadas, son acero inoxidable Grado 304._x000D_
Revestimiento Plastisol:_x000D_
Plataformas de metal, escaleras y escalones revestidas de plastisol. PVC con espesor nominal de 0.080". Material se clasifica como "autoextinguible",_x000D_
Proceso de recubrimiento en polvo:_x000D_
Fórmula aplicada electrostáticamente de polvo de poliéster. Componentes libres de bordes afilados y exceso de soldadura._x000D_
Componentes HDPE:_x000D_
Escaladores de lámina de polietileno de alta densidad extruido estabilizado con UV de .59 "de espesor. Bordes y esquinas redondeadas para seguridad._x000D_
Cuerda de cable:_x000D_
Extremadamente fuerte y duradera cuerda de cable construida de 6 hilos de acero encerrado con caucho y vinilo_x000D_
Postes Verticales:_x000D_
De 5” D.E. Tubería de acero galvanizado calibre 13. Poste revestido en polvo._x000D_
GARANTIA_x000D_
_x000D_
Garantía limitada de 100 años en aluminio y postes verticales de acero falla estructural debido a deterioro, corrosión o mano de obra_x000D_
Garantía limitada de 100 años en hardware contra fallas estructurales debido a deterioro, corrosión o mano de obra._x000D_
Garantía limitada de 100 años en tapas y abrazaderas de postes contra fallas estructurales debidas a deterioro, corrosión o mano de obra_x000D_
Garantía limitada de 15 años en rieles, peldaños, escaladores rígidos, bucles y cubiertas contra fallas estructurales debidas a deterioro, corrosión y mano de obra._x000D_
Garantía limitada de 15 años para todos los componentes de HDPE y plásticos moldeados por rotación contra fallas estructurales debidas a materiales o mano de obra._x000D_
Garantía limitada de 3 años en todos los plásticos moldeados por soplado contra fallas estructurales debido a materiales o mano de obra_x000D_
Garantía limitada de 3 años en centros infantiles y unidades centrales de árboles, todos los modelos._x000D_
5 años limitada en cables y redes contra el desgaste prematuro debido a un deterioro natural o defectos de fabricación,_x000D_
5 años limitado en piezas móviles contra fallas estructurales debido a materiales o mano de obra_x000D_
Garantía limitada de 1 año para todos los materiales y productos que no estén cubiertos anteriormente en caso de materiales defectuosos o mano de obra_x000D_
_x000D_
La garantía no incluye mal uso o vandalismo, o desgastes normales por su uso. _x000D_
_x000D_
MANTENIMIENTO_x000D_
El costo del mantenimiento no incluye piezas que requieran cambio y que no cubra la garantía_x000D_
El mantenimiento es básico, apretar tuercas, tornillos, revisión de redes y anclajes y limpieza del elemento en general._x000D_
Mensualmente: Comprobar de forma visual el estado general del juego, asegurando que no haya roturas o desperfectos peligrosos para los usuarios._x000D_
Comprobar que las cuerdas no estén deshilachadas. Comprobar la tensión de la red. Verificar que las uniones estén en buen estado. Asegurar que la estabilidad estructural del juego sea la misma del primer día. Verificar el estado de toda la tornillería y sus protecciones._x000D_
Anualmente: Asegurar que no haya corrosión en las partes metálicas. Verificar_x000D_
que el alma metálica de las cuerdas no esté expuesto. Comprobar todas las cimentaciones._x000D_
El producto no se debe utilizar hasta que esté completamente instalado y aprobado su uso. _x000D_
_x000D_
NOTA: Este plan de mantenimiento puede variar en función del uso del juego y de su ubicación._x000D_
(Verificar condiciones de cimentación, según ficha técnica y condiciones del terreno). Incluye suministro, transporte e instalación sin la obra civil._x000D_
Para mayor información ver ficha técnica, manual de mantenimiento y de instalación del fabricante.</t>
  </si>
  <si>
    <t>Juego diseño personalizado estructura de juego (sum+inst) _x000D_
_x000D_
 _x000D_
CARACTERISTICAS_x000D_
_x000D_
Dimensiones 1.5 m x 1.5 m _x000D_
Rango etarero de uso 2 a 14 años  _x000D_
Capacidad de niños 1 por uso _x000D_
Altura de caida: 0.60 m, _x000D_
área aferente: 20.25 m2 _x000D_
_x000D_
_x000D_
_x000D_
MATERIALES_x000D_
Diseñado para áreas de juegos públicas sin vigilancia. La malla reforzada del material de la correa presenta un alto nivel de seguridad contra vandalismo. También es resistente a los rayos UV y resistente a la intemperie._x000D_
_x000D_
Cama de salto estándar para el modelo _x000D_
Alternativa: con recubrimiento especial para una mayor durabilidad Tejido de correa reforzado de seis capas_x000D_
_x000D_
_x000D_
Sistema de protección contra impactos en condiciones de servidumbre: todos los modelos de trampolin_x000D_
Todos los trampolin angulares se entregarán con una nueva protección de impacto adherida con bordes redondeados en el interior, proporcionando una mayor seguridad mediante una transición suave y un acceso sin barreras entre la protección contra impactos y la cama de salto._x000D_
Bordes redondeados: entrada y salida seguras con asistente_x000D_
_x000D_
Característica_x000D_
Marco: 150 x 150 x 30 cm (L x B x H) de acero especial, para la instalación a nivel del suelo, galvanizado en caliente_x000D_
Profundidad del hoyo: 30 cm, debajo de la cama de salto 73 cm_x000D_
Cama de salto: 107 x 107 cm_x000D_
Peso (sin cubierta): 113 kg_x000D_
_x000D_
_x000D_
GARANTIA _x000D_
Marcos de trampolín:_x000D_
2 años (desde la fecha de compra)_x000D_
_x000D_
Todas las demás partes (partes de desgaste):_x000D_
Sin garantía_x000D_
La garantía se refiere a errores de materiales y fabricación. En caso de garantía, proporcionamos las piezas de repuesto después de verificar los hechos y circunstancias_x000D_
_x000D_
Condiciones de garantía:_x000D_
Evidencia adecuada del defecto o error de fabricación de un producto (por ejemplo, una documentación ilustrada con la descripción exacta del daño);_x000D_
Informe oportuno a Fabricante o proveedor autorizado; Los requisitos de la garantía deben ser confirmados por Fabricante; Intervalos regulares de trabajos de mantenimiento / servicio; Detener el uso después de observar un defecto hasta que se resuelva la situación._x000D_
La garantía excluye:_x000D_
Las piezas típicas de desgaste como muelles, cama de salto, protección contra impactos, etc. muestran marcas de uso típicas que se atribuyen al uso común;_x000D_
El trampolín fue reparado o modificado por cualquier persona excepto Fabricante Trampolines o uno de nuestros socios autorizados;_x000D_
El trampolín no fue reparado ni reparado con piezas de repuesto originales de Fabricante;_x000D_
El daño fue causado por el uso y almacenamiento inadecuados u otra precisión insuficiente;_x000D_
El trampolín fue dañado por la influencia exterior - vandalismo._x000D_
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</si>
  <si>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parque de trampolines diseño especial (sum+inst) _x000D_
_x000D_
 _x000D_
CARACTERISTICAS_x000D_
_x000D_
Dimensiones 1.5 m x 1.5 m _x000D_
Rango etarero de uso 2 a 14 años  _x000D_
Capacidad de niños 1 por uso _x000D_
Altura de caida: 0.60 m, _x000D_
área aferente: 20.25 m2 _x000D_
_x000D_
_x000D_
_x000D_
MATERIALES_x000D_
Diseñado para áreas de juegos públicas sin vigilancia. La malla reforzada del material de la correa presenta un alto nivel de seguridad contra vandalismo. También es resistente a los rayos UV y resistente a la intemperie._x000D_
_x000D_
Cama de salto estándar para el modelo _x000D_
Alternativa: con recubrimiento especial para una mayor durabilidad Tejido de correa reforzado de seis capas_x000D_
_x000D_
_x000D_
Sistema de protección contra impactos en condiciones de servidumbre: todos los modelos de trampolin_x000D_
Todos los trampolin angulares se entregarán con una nueva protección de impacto adherida con bordes redondeados en el interior, proporcionando una mayor seguridad mediante una transición suave y un acceso sin barreras entre la protección contra impactos y la cama de salto._x000D_
Bordes redondeados: entrada y salida seguras con asistente_x000D_
_x000D_
Característica_x000D_
Marco: 150 x 150 x 30 cm (L x B x H) de acero especial, para la instalación a nivel del suelo, galvanizado en caliente_x000D_
Profundidad del hoyo: 30 cm, debajo de la cama de salto 73 cm_x000D_
Cama de salto: 107 x 107 cm_x000D_
Peso (sin cubierta): 113 kg_x000D_
_x000D_
_x000D_
GARANTIA _x000D_
Marcos de trampolín:_x000D_
2 años (desde la fecha de compra)_x000D_
_x000D_
Todas las demás partes (partes de desgaste):_x000D_
Sin garantía_x000D_
La garantía se refiere a errores de materiales y fabricación. En caso de garantía, proporcionamos las piezas de repuesto después de verificar los hechos y circunstancias_x000D_
_x000D_
Condiciones de garantía:_x000D_
Evidencia adecuada del defecto o error de fabricación de un producto (por ejemplo, una documentación ilustrada con la descripción exacta del daño);_x000D_
Informe oportuno a Fabricante o proveedor autorizado; Los requisitos de la garantía deben ser confirmados por Fabricante; Intervalos regulares de trabajos de mantenimiento / servicio; Detener el uso después de observar un defecto hasta que se resuelva la situación._x000D_
La garantía excluye:_x000D_
Las piezas típicas de desgaste como muelles, cama de salto, protección contra impactos, etc. muestran marcas de uso típicas que se atribuyen al uso común;_x000D_
El trampolín fue reparado o modificado por cualquier persona excepto Fabricante Trampolines o uno de nuestros socios autorizados;_x000D_
El trampolín no fue reparado ni reparado con piezas de repuesto originales de Fabricante;_x000D_
El daño fue causado por el uso y almacenamiento inadecuados u otra precisión insuficiente;_x000D_
El trampolín fue dañado por la influencia exterior - vandalismo._x000D_
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</si>
  <si>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estructura cuerda de aventura (Diseño+sum+ins) por M2_x000D_
_x000D_
 _x000D_
CARACTERISTICAS_x000D_
_x000D_
Dimensiones 1.5 m x 1.5 m _x000D_
Rango etarero de uso 2 a 14 años  _x000D_
Capacidad de niños 1 por uso _x000D_
Altura de caida: 0.60 m, _x000D_
área aferente: 20.25 m2 _x000D_
_x000D_
_x000D_
_x000D_
MATERIALES_x000D_
Diseñado para áreas de juegos públicas sin vigilancia. La malla reforzada del material de la correa presenta un alto nivel de seguridad contra vandalismo. También es resistente a los rayos UV y resistente a la intemperie._x000D_
_x000D_
Cama de salto estándar para el modelo _x000D_
Alternativa: con recubrimiento especial para una mayor durabilidad Tejido de correa reforzado de seis capas_x000D_
_x000D_
_x000D_
Sistema de protección contra impactos en condiciones de servidumbre: todos los modelos de trampolin_x000D_
Todos los trampolin angulares se entregarán con una nueva protección de impacto adherida con bordes redondeados en el interior, proporcionando una mayor seguridad mediante una transición suave y un acceso sin barreras entre la protección contra impactos y la cama de salto._x000D_
Bordes redondeados: entrada y salida seguras con asistente_x000D_
_x000D_
Característica_x000D_
Marco: 150 x 150 x 30 cm (L x B x H) de acero especial, para la instalación a nivel del suelo, galvanizado en caliente_x000D_
Profundidad del hoyo: 30 cm, debajo de la cama de salto 73 cm_x000D_
Cama de salto: 107 x 107 cm_x000D_
Peso (sin cubierta): 113 kg_x000D_
_x000D_
_x000D_
GARANTIA _x000D_
Marcos de trampolín:_x000D_
2 años (desde la fecha de compra)_x000D_
_x000D_
Todas las demás partes (partes de desgaste):_x000D_
Sin garantía_x000D_
La garantía se refiere a errores de materiales y fabricación. En caso de garantía, proporcionamos las piezas de repuesto después de verificar los hechos y circunstancias_x000D_
_x000D_
Condiciones de garantía:_x000D_
Evidencia adecuada del defecto o error de fabricación de un producto (por ejemplo, una documentación ilustrada con la descripción exacta del daño);_x000D_
Informe oportuno a Fabricante o proveedor autorizado; Los requisitos de la garantía deben ser confirmados por Fabricante; Intervalos regulares de trabajos de mantenimiento / servicio; Detener el uso después de observar un defecto hasta que se resuelva la situación._x000D_
La garantía excluye:_x000D_
Las piezas típicas de desgaste como muelles, cama de salto, protección contra impactos, etc. muestran marcas de uso típicas que se atribuyen al uso común;_x000D_
El trampolín fue reparado o modificado por cualquier persona excepto Fabricante Trampolines o uno de nuestros socios autorizados;_x000D_
El trampolín no fue reparado ni reparado con piezas de repuesto originales de Fabricante;_x000D_
El daño fue causado por el uso y almacenamiento inadecuados u otra precisión insuficiente;_x000D_
El trampolín fue dañado por la influencia exterior - vandalismo._x000D_
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t>
  </si>
  <si>
    <t>Juego parque trampolines Nacional (Diseño+sum+ins) Zonas A - B - C Parque de los niños_x000D_
_x000D_
 _x000D_
CARACTERISTICAS_x000D_
_x000D_
Dimensiones 1.5 m x 1.5 m _x000D_
Rango etarero de uso 2 a 14 años  _x000D_
Capacidad de niños 1 por uso _x000D_
Altura de caida: 0.60 m, _x000D_
área aferente: 20.25 m2 _x000D_
_x000D_
_x000D_
_x000D_
MATERIALES_x000D_
Diseñado para áreas de juegos públicas sin vigilancia. La malla reforzada del material de la correa presenta un alto nivel de seguridad contra vandalismo. También es resistente a los rayos UV y resistente a la intemperie._x000D_
_x000D_
Cama de salto estándar para el modelo _x000D_
Alternativa: con recubrimiento especial para una mayor durabilidad Tejido de correa reforzado de seis capas_x000D_
_x000D_
_x000D_
Sistema de protección contra impactos en condiciones de servidumbre: todos los modelos de trampolin_x000D_
Todos los trampolin angulares se entregarán con una nueva protección de impacto adherida con bordes redondeados en el interior, proporcionando una mayor seguridad mediante una transición suave y un acceso sin barreras entre la protección contra impactos y la cama de salto._x000D_
Bordes redondeados: entrada y salida seguras con asistente_x000D_
_x000D_
Característica_x000D_
Marco: 150 x 150 x 30 cm (L x B x H) de acero especial, para la instalación a nivel del suelo, galvanizado en caliente_x000D_
Profundidad del hoyo: 30 cm, debajo de la cama de salto 73 cm_x000D_
Cama de salto: 107 x 107 cm_x000D_
Peso (sin cubierta): 113 kg_x000D_
_x000D_
_x000D_
GARANTIA _x000D_
Marcos de trampolín:_x000D_
2 años (desde la fecha de compra)_x000D_
_x000D_
Todas las demás partes (partes de desgaste):_x000D_
Sin garantía_x000D_
La garantía se refiere a errores de materiales y fabricación. En caso de garantía, proporcionamos las piezas de repuesto después de verificar los hechos y circunstancias_x000D_
_x000D_
Condiciones de garantía:_x000D_
Evidencia adecuada del defecto o error de fabricación de un producto (por ejemplo, una documentación ilustrada con la descripción exacta del daño);_x000D_
Informe oportuno a Fabricante o proveedor autorizado; Los requisitos de la garantía deben ser confirmados por Fabricante; Intervalos regulares de trabajos de mantenimiento / servicio; Detener el uso después de observar un defecto hasta que se resuelva la situación._x000D_
La garantía excluye:_x000D_
Las piezas típicas de desgaste como muelles, cama de salto, protección contra impactos, etc. muestran marcas de uso típicas que se atribuyen al uso común;_x000D_
El trampolín fue reparado o modificado por cualquier persona excepto Fabricante Trampolines o uno de nuestros socios autorizados;_x000D_
El trampolín no fue reparado ni reparado con piezas de repuesto originales de Fabricante;_x000D_
El daño fue causado por el uso y almacenamiento inadecuados u otra precisión insuficiente;_x000D_
El trampolín fue dañado por la influencia exterior - vandalismo._x000D_
_x000D_
_x000D_
MANTENIMIENTO_x000D_
_x000D_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</si>
  <si>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columpio 3-14 años Cap:4 niños   SOLO APLICA PARA PROYECTO PARQUE DE LOS NIÑOS_x000D_
_x000D_
CARACTERISTICAS_x000D_
_x000D_
Edad sugerida: 3-14 años_x000D_
Capacidad: 4 niños_x000D_
Área de Seguridad: 46 m2_x000D_
Medidas: (Largo, Ancho, Alto) 3000 x 90 x 90  mm_x000D_
Altura Crítica de Caída: 1280 mm_x000D_
Funciones lúdicas: columpiarse._x000D_
_x000D_
MATERIALES_x000D_
POSTES Madera laminada: Para garantizar su fortaleza y resistencia, todos los componentes de madera se fabrican a base de láminas de pino escandinavo, clase de resistencia GL24, tratada en autoclave (clase de riesgo IV), conforme a la Normativa: EN351/EN335 y certificada por PEFC y FSC._x000D_
En el caso de estar sometida a condiciones meteorológicas variables, la madera laminada puede presentar pequeñas grietas que no reducen su durabilidad. La resina y los nudos son su parte natural._x000D_
Piezas de plástico :Polietileno, polipropileno._x000D_
Piezas metálicas: Acero S-235, AISI-304 y AISI-316._x000D_
Tornillería: Acero DIN603, AISI-304 o AISI-316._x000D_
Cadenas: Eslabones de 6mm de acero inoxidable AISI 316._x000D_
Cuerdas: Multifilamento trenzado, recubierto de Polipropileno y con nervios metálicos de alta resistencia_x000D_
_x000D_
_x000D_
GARANTIAS_x000D_
_x000D_
10 años de garantía en caso de fallos debidos a defectos de material o producción en las piezas galvanizadas u otras piezas de metal y acero no pintado, postes de madera, paneles de HDPE y PP. Los paneles disponen de máxima estabilidad para la radiación solar, aunque es posible que con el tiempo se produzca algún episodio de pérdida de color._x000D_
5 años de garantía en aquellos fallos debidos a defectos del material o producción de muelles, piezas de material pintado, piezas de plástico moldeado, chapa de inox, cuerdas y construcciones de redes de escalada._x000D_
2 años de garantía frente a fallos de mal funcionamiento debidos a defectos de producción en piezas de plástico móviles._x000D_
_x000D_
PLAN DE MANTENIMIENTO_x000D_
Semanalmente:comprobar de forma visual el estado general del juego, asegurando que no haya roturas o desperfectos peligrosos para los usuarios._x000D_
Mensualmente:Comprobar que los paneles de polietileno no presenten rozaduras o rayadas peligrosas. Eliminar la posible aparición de astillas en los largueros y complementos de madera. Asegurar que la estabilidad estructural del juego sea la misma del primer día. Verificar el estado de toda la tornillería y sus protecciones. Verificar los tapones. Verificar el estado del suelo (baldosa, suelo continuo, arena, hierba)._x000D_
Anualmente:asegurar que no haya deformaciones en el polietileno. Analizar y asegurar que los largueros, postes y complementos de madera no presenten defectos estructurales o que no hayan ladeado ni deformado. Comprobar que las tuercas de los tornillos estén al _x000D_
máximo apriete. Verificar las soldaduras. Comprobar todas las cimentaciones._x000D_
- Si el equipo está sujeto a un uso severo, se debe incrementar el plan de mantenimiento._x000D_
- No usar el producto antes de finalizar la instalación._x000D_
- No usar el producto antes de finalizar el mantenimiento_x000D_
_x000D_
_x000D_
OBSERVACIONES_x000D_
_x000D_
Valor a todo costo, incluyendo suministro, transporte armado e instalación de los juegos en el lugar indicado y mantenimiento básico por cinco años, en las condiciones requeridas por el fabricante para hacer efectivas las garantías (No cubre vandalismo, ni obra civil)._x000D_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</si>
  <si>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JuegoAnimal3D CauchoEPDM crab cap 6 de 2-8 años _x000D_
Selección STC 20184000501243 – Precio uso exclusivo parque de los niños_x000D_
_x000D_
CARACTERISTICAS_x000D_
_x000D_
Capacidad: 3 niños_x000D_
Edad sugerida. 2-8 AÑOS                                                 _x000D_
Altura Crítica de Caída: 95 cm_x000D_
Área de Seguridad: 1.500 mm_x000D_
Medidas  por modulo (Largo, Ancho, Alto): 3000 x 4000 x 950 mm_x000D_
Funciones ludicas: Imaginar, trepar_x000D_
_x000D_
MATERIAL_x000D_
_x000D_
COMPOSICIÓN DEL PRODUCTO
 Gránulos de goma, aglutinante PUR, carcasa de fibra de vidrio resistente al vandalismo, piezas metálicas"_x000D_
_x000D_
_x000D_
GARANTIA_x000D_
_x000D_
5 años, por cualquier figura Esta garantía no cubre daños externos, desgaste natural ni vandalismo, el producto se mantendrá libre de defectos en la instalación y no deberá fallar durante todo el periodo de garantía, igualmente que la superficie estará libre de defectos en la instalación, así mismo garantiza la calidad de los materiales. Ver ficha de garantía._x000D_
_x000D_
MANTENIMIENTO_x000D_
_x000D_
Mantenimiento básico de las unidades de acuerdo con las garantías establecidas por el fabricante: El único mantenimiento de rutina requerido es la retirada de la basura visible._x000D_
Retire siempre las hojas, etc, antes de que formen una capa orgánica compactada que penetra en la superficie. Cuando se está a la sombra de los árboles, el lavado a presión y/o el tratamiento con herbicidas o musguicidas patentados mantendrán la superficie limpia y con drenaje rápido, junto con una resistencia al resbalamiento._x000D_
Mensual: Rutina visual de inspección para identificar riesgos debidos a actos vandálicos o por condiciones específicas del clima. Asegurarse que todos los anclajes estén fijos._x000D_
Cada tres meses: Revisión funcional del juego para asegurarse que el equipo esté funcionando correctamente. Hidro lavado general. _x000D_
Semestral: Revisar todos los sistemas de anclajes. Limpiar a fondo con solución especial para EPDM. Revisar la estructura de soporte._x000D_
El alcance del mantenimiento contempla inspección de uniones, cambio de tornillería, repuestos como tapas y capuchones antivandálicos, lavado general del equipo (No contempla repuestos como parales, postes, redes, rodaderos o algún elemento de la estructura en caso de requerirse se cotizará en su momento). _x000D_
_x000D_
OBSERVACIONES_x000D_
_x000D_
Valor a todo costo, incluyendo suministro, transporte armado, obra civil e instalación de los juegos en el lugar indicado y mantenimiento básico por cinco años, en las condiciones requeridas por el fabricante para hacer efectivas las garantías (No cubre vandalismo)._x000D_
_x000D_
ALCANCE OBRA CIVIL COTIZADA POR EL DISTRIBUIDOR DE LA UNIDAD EN COLOMBIA. (INCLUIDA EN EL PRECIO)_x000D_
_x000D_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_x000D_
_x000D_
REQUISITOS PREVIOS A LA EJECUCIÓN DE LA OBRA CIVIL_x000D_
El contratista debera realizar entrega de:         _x000D_
1. Una placa debidamente confinada, superfice plana sin ondulaciones con el nivel requerido y plasmado en el presupuesto del contrato, con la resistencia requerida aprobada por la interventoria del contrato, con el sistema de drenaje adecuado evitando estancamiento de agua.                                             _x000D_
2. Para el trazado de los puntos de cimentación, sera necesario contar con apoyo del equipo de topografia para la actividad de localización y replanteo.                   _x000D_
3. El contratista deberá entregar unos espacios adecuados con las dimensiones establecidas para la ubicación de cada uno de los suministros teniendo en cuenta las áreas de seguridad sin que interfiera el área de Balerco con los productos de otro proveedor.                                                                                             _x000D_
4. El contratista debera hacer entrega de programación de obra contractual para establecer fechas de instalación para la llegada o descargue de suministro o material a obra.                                                                                                                        _x000D_
5. El contratista estara en la obligacion de comunicar y hacer entrega del diseño correspondiente a la señalización de cada suministro o area de juegos para aprobación de interventoria e IDRD._x000D_
_x000D_
La seguridad e integridad del juego debe cumplir como mínimo con la certificación EN 1176 o equivalente NTC 5600._x000D_
(Verificar condiciones de cimentación, según ficha técnica y condiciones del terreno). Para mayor información ver ficha técnica, manual de mantenimiento y de instalación del fabricante. _x000D_
_x000D_
Las unidades deben contar con una placa que permita identificar el producto, con mínimo los siguientes datos: Nombre del fabricante, referencia o código serial, identificación de la norma que lo certifica, rango etario de uso (edad).</t>
  </si>
  <si>
    <t>Juego villa de niños  2-5 añosCap:32 niños  _x000D_
Selección STC 20184000501243 – Precio uso exclusivo parque de los niños_x000D_
_x000D_
CARACTERISTICAS_x000D_
_x000D_
Capacidad: 32 niños_x000D_
Edad sugerida: 2 a 5 años                                                                   _x000D_
Altura Crítica de Caída:  1.22mm_x000D_
Área de Seguridad: 106.93 m2_x000D_
Medidas por modulo (Largo, Ancho, Alto): Varia por cada unidad ver ficha. 6.28 x 8.52 x 3.41m_x000D_
_x000D_
Funciones lúdicas: Encontrarse, Escalar, Trepar, Atravesar, manipular, equilibrio, imaginar._x000D_
_x000D_
_x000D_
Aluminio anodizado_x000D_
_x000D_
El aluminio anodizado. Los paneles de los escaladores están hechos de aluminio reciclado, texturizado y anodizado. Esta superficie libre de óxido refracta la luz solar para una escalada cómoda durante todo el verano y prácticamente no requiere mantenimiento. Y tiene buen agarre, por lo que ayuda a los niños a maniobrar con seguridad a través de sus escaladas más pesadas. Paneles en plata fresca; Soportes de acero en cualquier color._x000D_
_x000D_
Acero galvanizado_x000D_
_x000D_
Solo usamos acero galvanizado para la máxima durabilidad. Todas las piezas de acero galvanizado tienen un acabado ProShield para una óptima resistencia a la corrosión, estabilidad UV y retención de brillo_x000D_
_x000D_
GripX_x000D_
_x000D_
GripX es un material de grado marino HDPE (polietileno de alta densidad) estabilizado con UV. La textura antideslizante especialmente diseñada mejora la tracción y la apariencia. Fácil de limpiar y soporta duras condiciones climáticas._x000D_
_x000D_
Acero galvanizado por inmersión en caliente_x000D_
_x000D_
Al sumergir completamente el acero en un baño de zinc fundido, el zinc reacciona con el acero para formar una serie de capas múltiples. Estas capas intermetálicas lo hacen altamente resistente a la corrosión, al tiempo que crean un aspecto único para los diseños de su patio de recreo._x000D_
_x000D_
Material Permalene_x000D_
_x000D_
Los paneles de Permalene de 3/4 "de espesor para paneles de juego interactivos, mesas, asideros y letreros. El distintivo núcleo negro en estos paneles es el resultado de combinar y reciclar plástico de color_x000D_
_x000D_
ProGuard Finish_x000D_
_x000D_
¡Diferencia que puedes ver! ProGuard es un acabado súper resistente aplicado de serie a todas las cadenas de columpio de Landscape Structures que son al menos dos veces más resistentes a la corrosión que las cadenas de acero galvanizado._x000D_
_x000D_
Acabado ProShield_x000D_
_x000D_
El acabado ProShield es una combinación inteligente de belleza y fuerza. Resistente que aumenta sustancialmente la durabilidad de nuestros productos. Hemos combinado una imprimación especialmente formulada con una capa superior de pintura en polvo de grado arquitectónico de alta calidad. El resultado es una mayor longevidad, una mayor protección contra los fuertes rayos UV, la prevención de la corrosión y un mejor rendimiento del producto. Primero notará el color vibrante y duradero y el acabado más brillante. Apreciará el hecho de que algo tan atractivo también reduce la corrosión y el astillado, lo que requiere menos mantenimiento. Está disponible en todos los grandes colores. Y se recupera el imprimador epóxico en el proceso, eliminando el polvo residual._x000D_
_x000D_
Madera plástica reciclada_x000D_
_x000D_
Parece madera, pero son más duraderos y más fáciles de limpiar. Creado a partir de material de polietileno estabilizado con UV de alta densidad 100% reciclado para evitar el combamiento en el sol directo. El espesor del material varía según el individuo_x000D_
_x000D_
Polietileno moldeado rotacionalmente_x000D_
_x000D_
El material de polietileno moldeado por rotación de alta resistencia garantiza resistencia y durabilidad a la vez que resiste el agrietamiento, el desvanecimiento y la descamación. Los componentes construidos de polietileno de doble pared durable tienen seguridad incorporada y son fáciles de instalar._x000D_
_x000D_
Cables de escalada reforzados con acero_x000D_
_x000D_
Los cables reforzados con acero brindan años de diversión segura e hinchable. Hecho de cable de acero galvanizado de seis vueltas, envuelto en poliéster y tejido apretadamente. Estos cables resistentes a la abrasión y de color estable son extremadamente duraderos y resistentes al vandalismo._x000D_
_x000D_
SteelX_x000D_
_x000D_
SteelX de larga duración, súper sostenible. Diseñados para resistir las demandas más extremas, SteelX resistente a los vándalos ofrece una opción resistente para parques infantiles en todas partes. SteelX está hecho de acero de calibre 14, las piezas se cortan con láser, luego se galvanizan y se les da un acabado ProShield para proporcionar protección contra el clima, la corrosión y el fuego. Se utiliza para paneles resistentes, techos y componentes de juego._x000D_
_x000D_
TenderTuff Coating_x000D_
_x000D_
Para cadenas de columpios, asideros, barreras de tuberías, ruedas, anillos, etc. Disponible en Rojo, Tostado, Azul, Marrón y Gris. Aísla contra las temperaturas extremas y proporciona una superficie de agarre más segura en comparación con el metal pintado_x000D_
_x000D_
Respaldos y puntos de apoyo con resina de poliéster texturizado_x000D_
_x000D_
Empuñaduras y asideros duraderos y fáciles de agarrar hechos de resina de poliéster de baja densidad y resistente a los rayos UV. Lo suficientemente grande para garantizar agarres seguros, se siente como el gimnasio de escalada._x000D_
_x000D_
_x000D_
Garantía limitada: La garantía comenzará en la fecha de la factura y terminará al final del período indicado por cada cobertura. _x000D_
_x000D_
La garantía indicada es válida ÚNICAMENTE si los productos y estructuras son: montados apropiadamente y de acuerdo con el plan de distribución y / o las instrucciones de instalación proporcionados por el fabricante. Si el equipamiento esta sujeto a un uso correcto para el que fueron diseñados; No sujetos a vandalismo, mal uso, descuido, accidente o adición de elementos no autorizados o sustitución de piezas; No movido, en su totalidad o en parte, después de su instalación inicial; Y no modificado, alterado o reparado por personas que no sean autorizadas por el fabricante o sus representantes establecidos, afecte la condición o el funcionamiento de las estructuras._x000D_
Esta garantía no cubre:_x000D_
1) Daños intencionales, tales como, abolladuras, deterioro por vandalismo,_x000D_
2) daños debidos al uso y desgaste normal._x000D_
3) daños debidos a catástrofes ambientales, tales como aluviones, inundaciones, relámpagos, tornados, tormentas_x000D_
de arena, terremotos, tornados, etc..._x000D_
4) daños debidos a "Factores Ambientales", tales como arena soplada por el viento, pulverización de sal o emisiones_x000D_
atmosféricas de fuentes industriales._x000D_
PERIODOS DE GARANTIAS_x000D_
_x000D_
GARANTIA ILIMITADA en postes de acero y aluminio, herrajes de acero inoxidable, abrazaderas, perchas de la cubierta, casquillos del poste, y piezas de aluminio del molde, excepto como especificado de otra manera abajo._x000D_
_x000D_
25 AÑOS en Modelo Spring Mates- Fundiciones de aluminio._x000D_
• 15 AÑOS en todas las cubiertas y escaleras de acero perforadas, rieles de acero, piezas soldadas, componentes de plástico moldeado en rotación y de plástico, madera de plástico reciclado, paneles de techo, diapositivas de acero inoxidable._x000D_
Piezas tubulares de acero, salvo que se especifique lo contrario por tipo de familia de producto._x000D_
• 10 AÑOS en señalización de fibra de vidrio, tejido y componentes de sombra, asientos abatibles, cable de acero, todos los Centros de Diversión y Estructuras de juego y pre-moldeado polyfibra O productos de hormigón armado. La garantía de los productos de hormigón prefabricados no cubre las virutas menores, las grietas o la eflorescencia._x000D_
• 5 AÑOS en todos los juegos simples estructuras de juego; y líneas específicas, piezas de rodadura; Bobina de acero y resortes C; Paneles especiales de madera y policarbonato; Y los servicios del sitio incluyendo todos los bancos, mesas, recipientes de basura y bastidores para bicicletas._x000D_
• 2 AÑOS en Productos de juego electrónicos, cadena de oscilación, clavijas de oscilación, hardware de fijación galvanizado oscilante, parachoques de goma moldeados; Asideros, asientos giratorios y cualquier otro material no cubierto arriba. _x000D_
_x000D_
La garantía no incluye mal uso o vandalismo, o desgastes normales por su uso. _x000D_
_x000D_
MANTENIMIENTO_x000D_
_x000D_
SEMESTRAL_x000D_
??Lavado con agua dulce general, de modo de eliminar las acumulaciones de polvo, tierra, sales y otros elementos del ambiente. _x000D_
??Revisión y reparación de ralladuras en la pintura, para evitar que pudiera afectar la corrosión. _x000D_
??Limpieza y lavado como remoción de pinturas o dibujos (grafitis), aplicación posterior de sello anti-grafiti, lo que evita la penetración del rayado en los elementos. _x000D_
??Revisar en forma muy rigurosa toda la dotación de pernos, tornillos y golillas. Reapretar todo aquel que pudiera haberse soltado debido al uso. El juego de cuerdas se debe generar un re-aprete de pernería después de un mes instalado. _x000D_
??Revisar todas las fundaciones de anclajes al suelo, cuidando que no se produzcan solturas anormales. _x000D_
_x000D_
Este mantenimiento se realiza dos (2) veces por año en las fechas acordadas previamente con la entidad y se presentan los soportes físicos y digitales a la persona designada por la entidad. _x000D_
_x000D_
El proveedor cubre la reparación y cambio de partes que estén cobijadas por la garantía, en caso de partes que requieran reparación o cambio, pero no estén cubiertas por la garantía (ejemplo: vandalismo entre otros), de existir piezas no cubiertas por la garantía se informara oportunamente a la entidad (Con el fin de evaluar la adquisición, según se estime conveniente). El proveedor cubrirá la mano de obra de la reparación o cambio del mismo elemento. _x000D_
_x000D_
(Verificar condiciones de cimentación, según ficha técnica y condiciones del terreno). Incluye suministro, transporte e instalación sin la obra civil._x000D_
_x000D_
Para mayor información ver ficha técnica, manual de mantenimiento y de instalación del fabricante.</t>
  </si>
  <si>
    <t>VALLA NORMAS GENERALES TABLERO (a=0.90 x h= 1.40m) (+1.0M LIBRES) - PARQUES METROPOLINTANOS Y ZONALES -  CANCHAS MULTIPLES_x000D_
 _x000D_
Fuente: gotham rounded_x000D_
Estructura en tubo galvanizado diametro 2" tratada con pintura electrostatica TGIC o laca horneable color (verde oscuro ref. RAL 6005)._x000D_
Parales horizontales en tubo galvanizado diametro 2" soldado._x000D_
Marco en tubular Coll Rolled de 3/4 x 3/4"._x000D_
Refuerzo vertical en tubular Coll Rolled de 3/4 x 3/4" soldado al tubo y al marco._x000D_
Tapa en lámina cal. 18 Coll Rolled soldada._x000D_
Para elementos de instalación a muro, suprimir la base en concreto y fabricar los postes laterales a la altura del marco en tubular de lamina de 1".</t>
  </si>
  <si>
    <t>VALLA NORMAS GENERALES TABLERO (a=0.80 x h= 1.20m) (+1.0M LIBRES) - PARQUES METROPOLINTANOS Y ZONALES -  VESTIERES _x000D_
 _x000D_
Fuente: gotham rounded_x000D_
Estructura en tubo galvanizado diametro 2" tratada con pintura electrostatica TGIC o laca horneable color (verde oscuro ref. RAL 6005)._x000D_
Parales horizontales en tubo galvanizado diametro 2" soldado._x000D_
Marco en tubular Coll Rolled de 3/4 x 3/4"._x000D_
Refuerzo vertical en tubular Coll Rolled de 3/4 x 3/4" soldado al tubo y al marco._x000D_
Tapa en lámina cal. 18 Coll Rolled soldada._x000D_
Para elementos de instalación a muro, suprimir la base en concreto y fabricar los postes laterales a la altura del marco en tubular de lamina de 1".</t>
  </si>
  <si>
    <t>VALLA NORMAS GENERALES TABLERO (a=0.90 x h= 1.40m) (+1.0M LIBRES) - PARQUES METROPOLINTANOS Y ZONALES -  CANCHAS MULTIPLES _x000D_
 _x000D_
Fuente: gotham rounded_x000D_
Estructura en tubo galvanizado diametro 2" tratada con pintura electrostatica TGIC o laca horneable color (verde oscuro ref. RAL 6005)._x000D_
Parales horizontales en tubo galvanizado diametro 2" soldado._x000D_
Marco en tubular Coll Rolled de 3/4 x 3/4"._x000D_
Refuerzo vertical en tubular Coll Rolled de 3/4 x 3/4" soldado al tubo y al marco._x000D_
Tapa en lámina cal. 18 Coll Rolled soldada._x000D_
Para elementos de instalación a muro, suprimir la base en concreto y fabricar los postes laterales a la altura del marco en tubular de lamina de 1".</t>
  </si>
  <si>
    <t>VALLA TOTEM TABLERO (a=1.0 x h= 3.0m) (+0.6M LIBRES) A  2 CARAS- PARQUES METROPOLINTANOS Y ZONALES -  JUEGOS INFANTILES._x000D_
 _x000D_
Fuente: gotham rounded_x000D_
Estructura en tubo galvanizado diametro 2" tratada con pintura electrostatica TGIC o laca horneable color (verde oscuro ref. RAL 6005)._x000D_
Parales horizontales en tubo galvanizado diametro 2" soldado._x000D_
Marco en tubular Coll Rolled de 3/4 x 3/4"._x000D_
Refuerzo vertical en tubular Coll Rolled de 3/4 x 3/4" soldado al tubo y al marco._x000D_
Tapa en lámina cal. 18 Coll Rolled soldada._x000D_
Para elementos de instalación a muro, suprimir la base en concreto y fabricar los postes laterales a la altura del marco en tubular de lamina de 1".</t>
  </si>
  <si>
    <t>MARCA GAVILAN</t>
  </si>
  <si>
    <t>MARCA HERRAGRO</t>
  </si>
  <si>
    <t>MARCA STANLEY</t>
  </si>
  <si>
    <t>30626</t>
  </si>
  <si>
    <t>CARRETA 2000 MARCA HERRAGRO - CAP. 90 lt (6 ft3) - PLATÓN METÁLICO e=0.9 mm - RUEDA ANTIPINCHAZO 4"</t>
  </si>
  <si>
    <t>CARRETA 2000 HERRAGRO CAP. 90 lt (6 ft3)</t>
  </si>
  <si>
    <t>17200005</t>
  </si>
  <si>
    <t>ESCALERA TIPO TIJERA INDUSTRIAL 4 PASOS FIBRA DE VIDRIO PARA TRABAJOS ELECTRICOS MARCA NACIONAL</t>
  </si>
  <si>
    <t>MARCA NACIONAL</t>
  </si>
  <si>
    <t>Luminaria SLCS marca GDS Lighting, Cantidad de leds: 24, IP: 66, optics IK: 08, weight: 4.3 kg, color temperature: 4000K, Lumen package: 4392 lumens, efficacy: 130 lm/W, Consumo de energía (W): 32 W, Incluye base para fotocelda, protecciones eléctricas y sistema antirrobo. Cumple norma CODENSA GSCL005 y UAESP (Proveedor Albor Iluminación e Ingeniería presentado por STC en memorando 20194200692683)</t>
  </si>
  <si>
    <t>Proveedor Albor Iluminación e Ingeniería presentado por STC</t>
  </si>
  <si>
    <t>Luminaria SLCS marca GDS Lighting, Cantidad de leds: 24, IP: 66, optics IK: 08, weight: 4.3 kg, color temperature: 4000K, Lumen package: 6947 lumens, efficacy: 130 lm/W, Consumo de energía (W): 52 W, Incluye base para fotocelda, protecciones eléctricas y sistema antirrobo. Cumple norma CODENSA GSCL005 y UAESP (Proveedor Albor Iluminación e Ingeniería presentado por STC en memorando 20194200692683)</t>
  </si>
  <si>
    <t>Luminaria SLCS marca GDS Lighting, Cantidad de leds: 24, IP: 66, optics IK: 08, weight: 4.3 kg, color temperature: 4000K, Lumen package: 8688 lumens, efficacy: 130 lm/W, Consumo de energía (W): 66 W, Incluye base para fotocelda, protecciones eléctricas y sistema antirrobo. Cumple norma CODENSA GSCL005 y UAESP (Proveedor Albor Iluminación e Ingeniería presentado por STC en memorando 20194200692683)</t>
  </si>
  <si>
    <t>Luminaria H-Bay Stil Led IP65 200W-240W, Peso: 9.4 kg, temperatura de color: 4000K - 6000K, Flujo Luminoso: 21800 - 26160 lm, Eficacia Lumínica: 109 lm/W, Cumple norma RETILAP (Proveedor Albor Iluminación e Ingeniería presentado por STC en memorando 20194200692683)</t>
  </si>
  <si>
    <t>Proveedor Stand Iluminaciones, cotización por Correo Eléctrónico</t>
  </si>
  <si>
    <t>kit batería de emergencia para luminarias según simbologia en planos CDRC CEFE Cometas</t>
  </si>
  <si>
    <t>kit batería de emergencia para luminarias según simbologia en planos</t>
  </si>
  <si>
    <t>Tablero de planta electrica TPLANTA (CODIGO 6 EN UNIFILAR), 208/120 V,  tipo industrial, autosoportado, fabricado en lamina CR16, con puerta, cerradura y llave, con dimensiones según RETIE, incluye breakers y barrajes según diagrama unifilar, incluye soportes y todos los elementos requeridos para su correcta instalación y funcionamiento, pruebas, certificaciones, y puesta en marcha.</t>
  </si>
  <si>
    <t>Tablero de planta electrica TPLANTA (CODIGO 6 EN UNIFILAR), 208/120</t>
  </si>
  <si>
    <t>Caja de insección de alumbrado público AP280  CDRC CEFE Cometas</t>
  </si>
  <si>
    <t>Caja de inspección de alumbrado público AP280  CDRC CEFE Cometas</t>
  </si>
  <si>
    <t>interruptor termomagnético industrial de 3 x 20/30/40 A. 25kA. CDRC CEFE Cometas</t>
  </si>
  <si>
    <t>Interruptor termomagnético industrial de 3 x 20/30/40 A. 25kA. Cometas</t>
  </si>
  <si>
    <t>interruptor termomagnético industrial de 3X100/125/150 A, Icc 35kA (según Cuadros de cargas).    CDRC CEFE Cometas</t>
  </si>
  <si>
    <t>BREAKER 100/125/150 A  CDRC Cometas</t>
  </si>
  <si>
    <t>TASA*</t>
  </si>
  <si>
    <t>*Estructurador verifica tasa</t>
  </si>
  <si>
    <t>RANGO RESPONSABILIDAD CIVIL EXTRACONTRACTUAL</t>
  </si>
  <si>
    <t xml:space="preserve">SMMLV DE LA VIGENCIA </t>
  </si>
  <si>
    <t>RANGO CONTRATO EN SMMLV</t>
  </si>
  <si>
    <t>AMPARO EN SMMLV</t>
  </si>
  <si>
    <t>1 A 1500</t>
  </si>
  <si>
    <t>&gt;1500 A 2500</t>
  </si>
  <si>
    <t>&gt;2500 A 5000</t>
  </si>
  <si>
    <t>&gt;5000 A 10000</t>
  </si>
  <si>
    <t>&gt;10000</t>
  </si>
  <si>
    <t>VALOR ASEGURADO</t>
  </si>
  <si>
    <t>%</t>
  </si>
  <si>
    <t>Correo de SAF-Área Financiera - Concepto tributario experto externo 07/07/25</t>
  </si>
  <si>
    <t>Correo de SAF-Área Financiera - Concepto tributario experto externo 12/06/25</t>
  </si>
  <si>
    <t>CANTIDAD
2026</t>
  </si>
  <si>
    <t>CANTIDAD
2027</t>
  </si>
  <si>
    <t>COSTO SUBTOTAL PARA EL PROYECTO ($)</t>
  </si>
  <si>
    <r>
      <rPr>
        <sz val="11"/>
        <color rgb="FFFF0000"/>
        <rFont val="Calibri"/>
        <family val="2"/>
        <scheme val="minor"/>
      </rPr>
      <t>Nota:</t>
    </r>
    <r>
      <rPr>
        <sz val="11"/>
        <color theme="1"/>
        <rFont val="Calibri"/>
        <family val="2"/>
        <scheme val="minor"/>
      </rPr>
      <t xml:space="preserve"> es de tener en cuenta que esta información fue suministrada en terminos generales por una aseguradora, por lo que es el formulador / estructurador del proyecto quien estima qué riesgos podrían presentarse según el proyecto (tipo, valor, duración, condiciones del proyecto, experticia del contratista) y plantea la tasa que considera pertinente.</t>
    </r>
  </si>
  <si>
    <t>CONCEPTO TRIBUTARIO PARA CONVENIOS INTERADMINISTRATIVOS</t>
  </si>
  <si>
    <t>CONCEPTO TRIBUTARIO QUE CONSTITUYEN CARGAS PARA EL CONTRATISTA - 12jun25</t>
  </si>
  <si>
    <t>ESTUDIOS, DISEÑOS Y OBRA PUBLICA Posibles gravámenes y/o deducciones y/o impuestos - 15jul25</t>
  </si>
  <si>
    <t>Correo de SAF-Área Financiera - Certificación proceso IDRD-SG-017-2025 - 15/07/25</t>
  </si>
  <si>
    <t>IMPUESTOS, TASAS, CONTRIBUCIONES, RETENCIONES Y DEDUCCIONES APLICABLES, - 15JUL25</t>
  </si>
  <si>
    <t>Orfeo 20253330279073 del 18Jul25 - AS-IDRD 204-2025 – Cargas tributarias en procesos de contratación - 16/07/25</t>
  </si>
  <si>
    <t>NOTA 2025: REFERENCIA ANTERIOR (SERIE 600 BEIGE) YA NO SE CONSIGUIÓ EN EL MERCADO - SE COTIZA REFERENCIA GENÉRICA</t>
  </si>
  <si>
    <t xml:space="preserve">Vehículo de 1300 - 2000 cc modelo 2013-2019 (Con combustible, sin conductor)                                                    Nota 31Ago21: se aclara que en el estudio de mercado realizado para la fecha de actualización del insumo, se incluye combustible y Con Conductor. </t>
  </si>
  <si>
    <t>A.P,  HACE REFERENCIA A POSTE DE ALUMBRADO PUBLICO</t>
  </si>
  <si>
    <t>Luminaria LED P27485 / LED STREET LIGHT 60W NW URBAN 4000K 100-277VAC_x000D_
Luminaria LED para iluminación vial y exterior, con diseño moderno y robusto, driver independiente. Montaje en tubo de soporte para poste. Proyección uniforme de la luz , reduce los costos de consumo de energía y de mantenimiento.  CARACTERÍSTICAS   Diseño moderno con fuente LED SMD y lentes en policarbonato    Chasis robusto en aluminio inyectado, liviano con disipador de calor integrado    Ganchos de cierre y soporte con ángulo ajustable para fácil instalación      APLICACIONES    Alumbrado público en calles, avenidas y autopistas   Iluminación general en exteriores   Parques, plazoletas y parqueaderos   Temperatura de color    4000K   Acabado_x000D_
Pintura gris    Potencia de entrada 60W    Flujo luminoso 8400 lm    Grado de protección IP66 / IK08       Tensión de operación  100-277VAC           Ángulo de apertura  Tipo II S  Dimensiones (LxWxH)  693x316x112 mm     Corriente de entrada 0.3A @220V     Reproducción de color (IRC)  &gt;70   Diámetro soporte 60mm     Factor de potencia 0.9_x000D_
Eficacia 140 lm/W      Tipo de montaje  Brazo horizontal    Distorsión armónica (THD)  &lt;20%  Vida útil  100000h *_x000D_
Chasis Aluminio inyectado   Tipo de driver  Corriente constante  LED Chip    SMD Samsung   Peso 6.5 Kg     Protección Transitorios  DPS 10KV    * Vida util LED LM80 TM21     Temperatura de operación Ta  -40°C ~ +45°C_x000D_
Atenuable SI (0-10V)  Base fotocelda NEMA 3 pin</t>
  </si>
  <si>
    <t>CAJA PLASTICA DE 60X30X16 SEGUN CATALOGO MADERPLAST NICHOS PLASTICOS,  ESTE INSUMO SE SELECCIONO DE COMUN ACUERDO  CON EL SUPERVISOR ARQ. JOSE VARELA_x000D_
_x000D_
NICHO EN POLIPROPILENO ORIGINAL HOMOLOGADO_x000D_
_x000D_
Elaborada en polipropileno de alto impacto original, libres de mantenimiento, ideales para zonas humedas o de alto trafico._x000D_
_x000D_
Medidas: 60cm ancho*16cm alto*30cm fondo_x000D_
_x000D_
Materia prima: polipropileno de alto impacto original cumple Norma FDA e INVIMA_x000D_
_x000D_
Garantia de 20 años contra corrosion, pudrición y oxidación garantía que aplica incluso inmersos en químicos, ácidos y sales</t>
  </si>
  <si>
    <t>Pegante para pisos de caucho y/o vinisol.  Tipo: Adhesivos vinilos.   Rendimiento: 12 a 15 mt2 dependiendo porosidad de la base</t>
  </si>
  <si>
    <t>incluye Cargue y  transporte desde planta  de Cristalería Peldar._x000D_
_x000D_
Transporte = MAURICIO NIETO 3107679366 ($1.300.000 Viaje 35 ton - 29/08/25)                                                                                                                                      Transporte Delta Soluciones en Construcción SAS Ing. Fabian Andres Naranjo 301 497 66 24 $567.000 de 15 a 18 m3 de la planta de I-O Peldar Cogua a el centro de Bogotá. Calculo: =(52.000*1,19)+(567000/15)=$99.680.</t>
  </si>
  <si>
    <t>ZUNCHO PLÁSTICO DE 3/4" POR 500mts - NO Usar (Usar codigo 14272)</t>
  </si>
  <si>
    <t>DESCRIPCIÓN TÉCNICA - GRAMA SINTETICA MONOFILAMENTO - 60MM-FIFA PREFER QUALITY_x000D_
1. SUMINISTRO, TRANSPORTE E INSTALACIÓN DE GRAMA SINTÉTICA MONOFILAMENTO minimo 14.000 DTEX CON PROTECCIÓN UV (Mínimo10.000 ppm), _x000D_
2. MEMBRANA PERMEABLE, _x000D_
3. ARENA SILICE HORNEADA CON GRANULOMETRÍA ENTRE 0.2 mm -  0.8 mm (15-17 kg/m2);. 4.RELLENOS EN CAUCHO MOLIDO TIPO SBR, CON GRANULOMETRÍA (0.8 mm a 2 mm) (17-19 kg/m2); se deberá presentar certificado de origen y tamaño._x000D_
5. GALGA  5/8" y/o 3/4"; _x000D_
6. GARANTÍA DE EXPOSICIÓN SOLAR:  8 AÑOS;7. GARANTÍA DEL PRODUCTO:              5 AÑOS;_x000D_
8. GARANTÍA DE INSTALACIÓN:             5 AÑOS; _x000D_
9. TAPETES COCIDOS O PEGADOS._x000D_
10. PRESENTAR CERTIFICACIÓN DE ORIGEN Y TAMAÑO DE LOS GRANOS Y CAUCHOS._x000D_
11. PRESENTAR CERTIFICACIÓN FIFA PREFER QUE GARANTIZA LA CALIDAD DE LA GRAMILLA TANTO EN MANUFACTURA COMO MATERIALES PARA FABRICACIÓN._x000D_
12. ESPESOR DE LA FIBRA nub 350 micrones._x000D_
13. ALTURA DEL HILADO minimo 60 mm_x000D_
14. Número de puntadas/m2 mínimo 8.000 UD._x000D_
_x000D_
Nota1: FIFA Prefer, es el certificado que garantiza la calidad de la gramilla, tanto en su manufactura, como en los materiales usados para su fabricación._x000D_
Nota2: La grama que se suministre para este contrato debe tener representante directo en Colombia, certificado por el Fabricante, a fin que el IDRD cuente  con  respuesta inmediata en caso de requerimiento sobre el producto. _x000D_
Nota3: Una vez terminado el campo en grama sintética el contratista debe realizar a su costo, con un laboratorio avalado, los ensayos del campo a fin de determinar que el mismo cumpla como mínimo con las exigencias de adecuación de un campo FIFA 1 Estrella (FIFA QUALITY CONCEPT) así:_x000D_
_x000D_
- Joint strenght_x000D_
- Tufts per unit area_x000D_
- Tuft withdrawal force (mínimo 40N)_x000D_
_x000D_
-- Ensayo FIBER PERFORMACE IDEX - F.P.I. (Indice de sesempeño de la fibra)._x000D_
_x000D_
- Rebote vertical del balón:  0,60 – 1,00m_x000D_
- Rodamiento del balón:      4,00 – 10,00m_x000D_
- Altura de relleno:               0,03 m para 50 mm (15kg arena y 17kg caucho) y 0,04 m (15kg arena y 17kg caucho) para 60mm._x000D_
_x000D_
Lo anterior a fin de garantizar al IDRD que la construcción del campo cumple con las condiciones del organismo rector del fútbol._x000D_
Nota4: Cada frente de trabajo debe contar con su propio personal, equipo y materiales._x000D_
_x000D_
Esta información deberá utilizarse solamente como guía y deberá modificarse para adaptarse a las condiciones locales del suelo y las precipitaciones estimadas._x000D_
_x000D_
El proponente certificará y se comprometerá para con el IDRD en caso de ser adjudicatario instalará la grama sintética certificada FIFA Preferred Producer for Football Turf, indicando la marca y el fabricante de  la grama sintética, la cual_x000D_
deberá cuentar con certificación FIFA Preferred Producer for Football Turf y Anexará a su propuesta economica, la certificación FIFA Preferred Producer for Football Turf de la grama ofertada, y la certificación del representante para Colombia o importador de la grama propuesta, en donde indica que suministrará para IDRD dicha grama._x000D_
_x000D_
En caso que el proponente no presente su carta de compromiso o lo haga de manera incompleta, o  no anexe la certificación FIFA Preferred Producer for Football Turf de la grama ofertada o no anexe la certificación del representante para Colombia o importador de la grama propuesta, en donde indica que suministrará al oferente adjudicatario de la licitacion  la grama, la propuesta se considerara no habilitada, y deberá subsanar el presente la documentacion o informacion diligenciado en legal y debida forma con sus anexos, y presentarlo antes de la adjudicación del presente proceso._x000D_
_x000D_
_x000D_
14.2.1 Alcance_x000D_
_x000D_
El Contratista deberá tener en consideración:_x000D_
_x000D_
    Lineamientos generales y particulares._x000D_
    Localización y replanteo._x000D_
    Limpieza._x000D_
    Estudio geotécnico con énfasis en la determinación de las propiedades hidráulicas del suelo (parámetros de infiltración) y en la definición de recomendaciones para el adecuado control del drenaje superficial._x000D_
    Excavación mecánica con retiro._x000D_
    Limpieza de la subrasante._x000D_
    Nivelación y configuración del terreno para altura de excavación y rellenos menores a 1,0 m._x000D_
    Compactación de la subrasante._x000D_
    Construcción de sistema de drenaje - sistema de lecho superficial filtrante (ver redes hidrosanitarias)._x000D_
    Sistema de recolección lateral._x000D_
    Construcción de cajas de inspección._x000D_
    Suministro e instalación de grama sintética._x000D_
    Demarcación (la cual debe estar involucrada dentro de la fibra sintética)._x000D_
    Equipos y herramientas._x000D_
    Mano de obra._x000D_
_x000D_
14.2.2 Especificaciones_x000D_
_x000D_
Se construirá el drenaje que será del tipo lecho superficial filtrante y de acuerdo al diseño geotecnico e hidraulico contratado para tal fin. Las dimensiones de las estructuras deberán respetar las indicadas en los planos y desde un principio, la subrasante se dejará perfilada con una pendiente del 1.0 %, en tanto que la superficie de la gravilla y la arena se dejarán al 0.5 %, hacia los drenajes dividida a dos (2) aguas. Sobre este lecho se instalará el césped sintético._x000D_
_x000D_
14.2.2.1 Preparación del suelo_x000D_
_x000D_
El Contratista realizará las pruebas del lecho del suelo en la superficie que se pretende cubrir con la grama sintética._x000D_
_x000D_
Estas pruebas deberán proporcionar la siguiente información:_x000D_
_x000D_
    Permeabilidad y conductividad hidráulica._x000D_
    Índice de percolación._x000D_
    Determinación de propiedades físicas e índice del suelo: contenido de humedad, granulometría por tamizado, límites de Atterberg al momento de efectuar la prueba._x000D_
    Profundidad del nivel freático._x000D_
    Grado de compactación del suelo, estimada o medida._x000D_
    Cualquier componente externo que pudiera afectar las características del drenaje del campo._x000D_
    Pendientes vecinas y condiciones que podrían aportar un nivel de agua adicional._x000D_
    Fotos o video del lugar._x000D_
_x000D_
El contratista realizará todos los estudios geotecnicos, topograficos, hidraulicos, de drenaje etc. necesarios para garantizar la estabilidad de la construcción y que dicha construccion cumpla con los parametros establecidos por la FIFA  para una cancha Strar 2._x000D_
_x000D_
Dichos resultados serán coordinados con los requerimientos exigidos por el fabricante de la grama sintética y se harán los ajustes necesarios para ga-rantizar la estabilidad general de la grama y su adecuado funcionamiento._x000D_
_x000D_
El costo general de los ajustes no podrá sobrepasar el valor unitario por metro cuadrado (m2), presupuestado inicialmente por el IDRD y tendrá igualmente la aprobación de la Interventoría._x000D_
_x000D_
De esta coordinación se producirán las cartas tanto del Contratista como del Fabricante, en la cual acepta la estructura propuesta en los diseños para el apoyo de la grama sintética y garantizan la duración y buen funcionamiento de la misma._x000D_
_x000D_
Sin este requisito, no se dará continuación a ningún proceso de constructivo._x000D_
_x000D_
El Contratista deberá limpiar y eliminar de la capa de subrasante todos los materiales orgánicos, basuras, materiales punzonantes, así como los mate-riales que no admiten compactación._x000D_
_x000D_
Una vez se haya excavado y descapotado la superficie, y siguiendo las indicaciones del estudio geotécnico se realizará la preparación del terreno o subrasante._x000D_
_x000D_
El lecho del suelo deberá tener una pendiente mínima de 1%, dependiendo del análisis del suelo desde el centro longitudinal del campo hacia los lados. Así mismo, deberá ser preparado para tolerar no más de 0,6 cm en una distancia de 3,0 m de la altura nominal para permitir un drenaje parejo. Se recomienda efectuar una nivelación con láser._x000D_
_x000D_
Se podrá requerir el uso de un geotextil para cubrir el lecho del suelo, dependiendo del resultado del análisis del suelo._x000D_
_x000D_
14.2.2.2 Base de piedra (Grava)_x000D_
_x000D_
Se deberá colocar la piedra sin dañar el lecho del suelo. Es muy importante que no se forme ningún tipo de depresión con el uso de equipos pesados._x000D_
La piedra o el conglomerado deberán cumplir con las especificaciones recomendadas. La base de piedra o conglomerado terminada deberá ser estable y permeable._x000D_
_x000D_
Si la profundidad de  la base excediera los 15 cm, la base se construirá en dos (2) o más capas de un grosor aproximado equivalente._x000D_
_x000D_
Cada capa deberá ser compactada en ambas direcciones para lograr el coeficiente de compacidad indicado por el Ingeniero de Suelos en su Estudio Geotécnico._x000D_
_x000D_
La base de piedra o gravilla deberá tener una pendiente de 0,5% desde el eje longitudinal central hacia los lados, o según se especifique._x000D_
_x000D_
La superficie de la base de piedra o gravilla  terminada, no variará de la pendiente especificada, en más de 0,5 cm en una distancia de 3,0 m medida en cualquier dirección._x000D_
_x000D_
14.2.2.3 Piedra terminación final (Gravilla)_x000D_
_x000D_
El espesor de la capa de graduación final no deberá superar las 2”._x000D_
_x000D_
El material de graduación final deberá tener una pendiente de 0,5% del eje central longitudinal hacia los lados a menos que se especifique lo contrario._x000D_
_x000D_
Se podrán diseñar campos planos según las condiciones del lugar._x000D_
_x000D_
Se deberá compactar la graduación final en ambas direcciones, de acuerdo con las especificaciones._x000D_
_x000D_
En caso que el campo necesite soportar el pasaje de vehículos pesados, se deberán considerar especialmente, los requisitos de tolerancia a pesos sobre_x000D_
la base._x000D_
_x000D_
14.2.2.4 Capa de arena_x000D_
_x000D_
Sobre la estructura descrita anteriormente de grava y gravilla se extenderá un geotextil no tejido._x000D_
_x000D_
A continuación, se realizará un relleno con una capa arena de río tipo guamo con porcentajes de finos menor al 2%. El espesor de esta capa será de 5 cm (en el caso de utilizar pasto natural en vez de grama sintética, éste espesor será de 10 cm y se hará con una mezcla del 50% de arena del guamo y 50% tierra negra)._x000D_
_x000D_
Mediante equipos de compactación no vibratorios, como el paso de cilindros compactadores de peso mayor a 1,2 t y cinco (5) pasadas se efectúa la compactación de tal forma que se obtenga la mayor compacidad del material granular._x000D_
_x000D_
Por último, se instalará la grama sintética siguiendo las indicaciones del fabricante tanto en cuidados de instalación, tipos de juntas, anclajes del sintético, etc._x000D_
_x000D_
_x000D_
Una vez finalizada la construccion sera obligacion del contratista certificar de acuerdo a los estandares de la FIFA todo el procedimiento, certificado sin el cual no se podra dar por aceptado ni recbo de las obras e instalacin de la grama._x000D_
_x000D_
_x000D_
14.2.3 Sistema de medida y pago_x000D_
_x000D_
Este ítem se pagará por metro cuadrado (m²), el valor incluye todos los ítems anteriormente descritos en el alcance, excavación, retiro de los materiales sobrantes, construcción de sistema de drenaje,  tendida, suministro de materiales, movimiento interno, mano de obra, equipos, herramientas, etc., y cualquier otra actividad necesaria para la correcta ejecución de esta actividad.</t>
  </si>
  <si>
    <t xml:space="preserve">Soporte de TV dos lados, con posibilidad de ubicación horizontal y vertical, recomendado por el fabricante. </t>
  </si>
  <si>
    <t>Tratamiento / disposición de residuos de retamo espinoso con incineración</t>
  </si>
  <si>
    <t>CONCRETO DURABILIDAD A/C 0.40 RESISTENCIA MINIMA 350 KG/CM2 ASENTAMIENTO DE 6” GRAVA DE 1”</t>
  </si>
  <si>
    <t xml:space="preserve">Es necesario cambiar el tipo de concreto inicialmente previsto en el contrato (concreto de 35 mpa y concreto de 21 mpa) por un concreto durabilidad a/c 0.40 resistencia minima 350 kg/cm2 – edad de especificación 28 días – asentamiento de 6” (15 cm)– grava de 1”.  </t>
  </si>
  <si>
    <t>CONCRETO DURABILIDAD A/C 0.40 RESISTENCIA  MINIMA 350 KG/CM2 ASENTAMIENTO DE 5” GRAVA DE 1/2”</t>
  </si>
  <si>
    <t xml:space="preserve">Concreto durabilidad a/c 0.40 resistencia 350 a 410 kg/cm2 – edad de especificación 28 días – asentamiento de 5” (13 cm)– grava de 1/2”.  </t>
  </si>
  <si>
    <t xml:space="preserve">Alveodren geotextil termofundido a una lámina nodular HDPE </t>
  </si>
  <si>
    <t xml:space="preserve">TecDren y/o Alveodren es un sistema drenante de alta capacidad hidráulica capaz de evacuar fluidos incluso bajo grandes cargas de compresión. Concebido como una unidad compuesta por un Geotextil termofundido a una lámina nodular HDPE, filtra, capta, conduce y evacua fluidos de forma segura y continua. </t>
  </si>
  <si>
    <t>SUMINISTRO E INSTALACIÓN DE CANCHA DE PÁDEL DE 20 M DE LARGO POR 10 M DE ANCHO, INCLUYE TRANSPORTE</t>
  </si>
  <si>
    <t>CANCHA PADEL</t>
  </si>
  <si>
    <t>Malla: Electrosoldada 5x5x4 mm, marcos de malla: Tubo cuadrado de acero Q235 3 x 5 x 0.3 cm, COLUMNAS / ESTRUCTURA PRINCIPAL: Tubo cuadrado de acero Q235, pilar de esquina de 4 piezas con 10 X 10 X 0.3 CM + pilar de 14 piezascon 10 x 5 x 0.3 cm, vidrio: Templado de 12 mm de espesor con norma EN12150-2:2004 18 piezas de 1,99 x 3 m, Iluminación: Reflectores:  8 reflectores led 200W o 250W fuente: Alimentación por red eléctrica Eficacia lumínica total: 700 lumenes,  Pintura electrostática, accesorios incluidos: No especificada, grama: Grama: rizada de monofilamento.  Altura: 12 mm Densidad: 52500 puntos/m2  Galga: 3/16”. Dtex:9000d Respaldo: pp+red recubrimiento: látex estándar: en14041:2008 Arena: cuarzo 1.6 mm - 1.25 mm, 10kg /m2, fibra visible 2mm - 3mm.  Origen: Grama:Insumos importados</t>
  </si>
  <si>
    <t>INTERRUPTOR TOTALIZADOR 3X40A 15 KA A 120/240V</t>
  </si>
  <si>
    <t>INTERRUPTOR TOTALIZADOR 3X50A 15 KA A 120/240V</t>
  </si>
  <si>
    <t>INTERRUPTOR AJUSTABLE 3X630A INOMILAN: 400 A Y 35 KA A 120/240V. TIPO TOTALIZADOR</t>
  </si>
  <si>
    <t>CURVA PVC DE 3"</t>
  </si>
  <si>
    <t>UNION PVC 3"</t>
  </si>
  <si>
    <t>TUBO CONDUIT PVC DE DE 4"</t>
  </si>
  <si>
    <t>UNION PVC 4"</t>
  </si>
  <si>
    <t>MOLDE PARA UNIÓN TIPO T PARA CABLE 1/0</t>
  </si>
  <si>
    <t>BORNA CU ESTAN -35KV 3/0 H1/2"</t>
  </si>
  <si>
    <t>BORNA CU ESTAN -35KV 350 H1/2"</t>
  </si>
  <si>
    <t>CONECTOR TUBULAR BIMETAL -35KV 1/0</t>
  </si>
  <si>
    <t>CONECTOR TUBULAR BIMETAL -35KV 2</t>
  </si>
  <si>
    <t>CONECTOR TUBULAR BIMETAL -35KV 2/0</t>
  </si>
  <si>
    <t>CONECTOR TUBULAR BIMETAL -35KV 250</t>
  </si>
  <si>
    <t>CONECTOR TUBULAR BIMETAL -35KV 3/0</t>
  </si>
  <si>
    <t>CONECTOR TUBULAR BIMETAL -35KV 350</t>
  </si>
  <si>
    <t>CONECTOR TUBULAR BIMETAL -35KV 4</t>
  </si>
  <si>
    <t>CONECTOR TUBULAR BIMETAL -35KV 6</t>
  </si>
  <si>
    <t>CONECTOR TUBULAR CU ESTAN -35KV 2</t>
  </si>
  <si>
    <t>CONECTOR TUBULAR CU ESTAN -35KV 2/0</t>
  </si>
  <si>
    <t>CONECTOR TUBULAR CU ESTAN -35KV 250</t>
  </si>
  <si>
    <t>CONECTOR TUBULAR CU ESTAN -35KV 3/0</t>
  </si>
  <si>
    <t>CONECTOR TUBULAR CU ESTAN -35KV 350</t>
  </si>
  <si>
    <t>CONECTOR TUBULAR CU ESTAN -35KV 4</t>
  </si>
  <si>
    <t>CABLE DE COBRE AISLADO NO 350 MCM METRO</t>
  </si>
  <si>
    <t>CABLE DE COBRE DESNUDO NO 4 AWG</t>
  </si>
  <si>
    <t>BANDEJA PORTA CABLE TIPO DUCTO CERRADO 500 mmx100 mm</t>
  </si>
  <si>
    <t>BLOQUE DE CEMENTO MACIZO 20X20X6 GUIA/ALERTA AMARILLO</t>
  </si>
  <si>
    <t>Concreto A/C0.45 Resistencia 350 kg/cm2 Asentamiento 6”,Grava Fina, impermeabilizante tipo plastocre</t>
  </si>
  <si>
    <t xml:space="preserve">Concreto de durabilidad A/C 0.45 Resistencia 350 kg/cm2 – edad de especificación 28 días – Asentamiento de 6” (15cms) – tamaño maximo del agregado 3/4 – Producto Bombeable + Isofuge (aditivo impermeabilizante integral tipo Plastocreto) </t>
  </si>
  <si>
    <t>LINEA DE VIDA HORIZONTAL EN ACERO INOXIDABLE INCLUYE ABSORBEDORES DE ENERGIA , TENSORES, PUNTOS DE A</t>
  </si>
  <si>
    <t>Instalación de puntos de anclaje y líneas de vida para inspección y mantenimiento de fachadas y cubiertas, serán elementos certificados de acuerdo con la normalidad vigente.</t>
  </si>
  <si>
    <t>VARILLA ROSCADA 1/2" A193 B7 x 3,66 MTS</t>
  </si>
  <si>
    <t>Suministro e instalación de varilla roscada en acero A-193 B7  de 1/2" 30 cms para anclajes estructurales de elementos metálicos según diseño.</t>
  </si>
  <si>
    <t>TUERCA EXAGONAL A-194 GRADO 2H 1/2"</t>
  </si>
  <si>
    <t>Suministro e instalación de varilla roscada en acero A-193 B7  de 1/2" 30 cms para anclajes estructurales de elementos metálicos según diseño</t>
  </si>
  <si>
    <t>ADHESIVO INYECTABLE HY 200-R V3 500</t>
  </si>
  <si>
    <t xml:space="preserve">Suministro e instalación de epoxico estructural HILTI para anclajes estructurales de elementos metálicos según diseño </t>
  </si>
  <si>
    <t>APLICADOR HDM 500</t>
  </si>
  <si>
    <t xml:space="preserve">Suministro de aplicador HDM para epoxico estructural HILTI para anclajes estructurales de elementos metálicos según diseño </t>
  </si>
  <si>
    <t>PORTACARCHUDO HIT-CB-500</t>
  </si>
  <si>
    <t>Suministro de porta cartuchos para epoxico estructural HILTI para anclajes estructurales de elementos metálicos según diseño.</t>
  </si>
  <si>
    <t>PERFIL METALICO 8X4 CMS CAL 18 6 MTS</t>
  </si>
  <si>
    <t>Suministro e instalación de perfil metálico de 8x4 calibre 18 de 6m para elaboración de soportes metálicos</t>
  </si>
  <si>
    <t xml:space="preserve">TUBO POLIPROPILENO PN 16 PE 100 160 MM </t>
  </si>
  <si>
    <t>TUBERIA EN POLIETILENO DE ALTA DENSIDAD PARA INSTALACIONES DE RED CONTRA INCENDIO</t>
  </si>
  <si>
    <t>TEE POLIPORPILENO 6"PE 100 PN 16 160 MM</t>
  </si>
  <si>
    <t>ACCESORIO EN POLIETILENO DE ALTA DENSIDAD PARA INSTALACIONES DE RED CONTRA INCENDIO</t>
  </si>
  <si>
    <t>CODO 90" POLIPORPILENO 6"PE 100 PN 16 160 MM</t>
  </si>
  <si>
    <t>TEE POLIPORPILENO 4"PE 100 PN 16 110 MM</t>
  </si>
  <si>
    <t>CODO 90" POLIPORPILENO 4"PE 100 PN 16 160 MM</t>
  </si>
  <si>
    <t>CODO 45" POLIPORPILENO 6"PE 100 PN 16 160 MM</t>
  </si>
  <si>
    <t>CODO 45" POLIPORPILENO 4"PE 100 PN 16 160 MM</t>
  </si>
  <si>
    <t>BRIDA CON ALMA DE ACERO 6"</t>
  </si>
  <si>
    <t>ADAPTADORES ENTRE TEDES METALICOS Y DE POLIETILENO</t>
  </si>
  <si>
    <t>BRIDA CON ALMA DE ACERO 4"</t>
  </si>
  <si>
    <t>PORTA BRIDA PE 100 RDE 11 6"</t>
  </si>
  <si>
    <t>PORTA BRIDA PE 100 RDE 11 4"</t>
  </si>
  <si>
    <t>REDUCCION EXCENTRICA 4" x 3"</t>
  </si>
  <si>
    <t>INSTALCIONES PARA EQUIPOS DE BOMBEO</t>
  </si>
  <si>
    <t>CABEZAL DE PRUEBAS 6" X 3 SALIDAS 2 1/2"</t>
  </si>
  <si>
    <t>PRACTICABLE DE COMPETICIÓN 'MONTRÉAL' CON MUELLES (NO MONTADOS) Y PISTAS ENROLLABLES - 14 x 14 m</t>
  </si>
  <si>
    <t xml:space="preserve">DOTACION </t>
  </si>
  <si>
    <t>PRACTICABLE DE ESPECIALIZADA "MONTRÉAL"Dimensiones: 14m x 14m (piso, espuma y moqueta).Espesor: 20cm (altura idéntica a las colchonetas y los muelles).Muelles no montados y pistas enrollables.Acabado con faldones de PVC.</t>
  </si>
  <si>
    <t>COLCHONETA DE RECEPCIÓN ADICIONAL - 200 x 200 x 10 cm</t>
  </si>
  <si>
    <t>COLCHONETA DE RECEPCION CLASSICO PARA VIGA DE EQUILIBRIO - ANILLOS - BARRAS ASIMÉTRICAS/PARALELAS/FIJA - CON FALCON DE UNION A LO ANCHO - 300 x 200 x 20 cm</t>
  </si>
  <si>
    <t>COLCHONETA DE RECEPCION CLASSICO PARA VIGA DE EQUILIBRIO - ANILLOS - BARRAS ASIMÉTRICAS/PARALELAS/FIJA - CON FALCON DE UNION A LO ANCHO - 200 x 200 x 20 cm</t>
  </si>
  <si>
    <t>TRAMPOLINES DE COMPETICIÓN ULTIMATE - CAMA DE 4 x 4 mm - PROTECCIÓN 50 mm - SOPORTES DE TRANSPORTE CON ELEVADOR Y RUEDAS</t>
  </si>
  <si>
    <t>COLCHONETAS DE SEGURIDAD TRAMPOLINES GRANDES - DIMENSIONES: 300 x 240 cm</t>
  </si>
  <si>
    <t>PLATAFORMAS DE SEGURIDAD PARA TRAMPOLINES ULTIMATE Y GRAND MASTER - DIMENSIONES: 262 x 187 x 115 cm</t>
  </si>
  <si>
    <t>Eurotramp Spotting mat, 164x113x14 cm</t>
  </si>
  <si>
    <t>PLACA DE ESTABILIDAD PARA GRAND MASTER Y MASTER</t>
  </si>
  <si>
    <t>PLACA DE ESTABILIDAD PARA TRAMPOLINE ULTIMATE</t>
  </si>
  <si>
    <t>PISTA ACROBATICA 18X2M CON MUELLES 'Montréal' + FOSO Y PISTA ENROLLABLE M'20</t>
  </si>
  <si>
    <t>COLCHONETA DE RECEPCION CLASSICO PARA VIGA DE EQUILIBRIO - ANILLOS - BARRAS ASIMÉTRICAS / PARALELAS / FIJA - CON FALCON DE UNION A LO ANCHO - 400 x 200 x 20 cm</t>
  </si>
  <si>
    <t>BLOQUE DE RECEPCIÓN - COLCHONETA DE CONFORT, MODELO GRANDE</t>
  </si>
  <si>
    <t>CABALLO CON ARCOS DE COMPETICIÓN - CUERO</t>
  </si>
  <si>
    <t>CABALLO CON ARCOS BAJO - 50 cm</t>
  </si>
  <si>
    <t>PROTECCIÓN PATAS CABALLOS - EL PAR</t>
  </si>
  <si>
    <t>PROTECCIÓN PARA CADENAS Y MESAS DE SALTO</t>
  </si>
  <si>
    <t>COLCHONES RECEPCIÓN ESPECIAL PARA ARCOS - 400 x 200 x 10 cm</t>
  </si>
  <si>
    <t>COLCHONETA DE RECEPCIÓN PARA ARCOS - 400 x 200 x 20 cm</t>
  </si>
  <si>
    <t>CHAMPIÑÓN</t>
  </si>
  <si>
    <t>COLCHONETA PARA CHAMPIÑÓN - 200 x 200 cm</t>
  </si>
  <si>
    <t>PÓRTICO DE ANILLOS DE COMPETICIÓN AJUSTABLE EN ELASTICIDAD</t>
  </si>
  <si>
    <t>PÓRTICO DE ANILLAS DE COMPETICIÓN</t>
  </si>
  <si>
    <t>COLCHONETA DE RECEPCION CLÁSICO PARA VIGA/BARRAS (300 x 200 cm)</t>
  </si>
  <si>
    <t>EDUCANO: Cuerda con mosquetón</t>
  </si>
  <si>
    <t>BANCO DE MUSCULACIÓN SOBRE PATAS</t>
  </si>
  <si>
    <t>PLATAFORMA DE ACCESO PARA BARRAS ASIMÉTRICAS Y FIJAS</t>
  </si>
  <si>
    <t>PLATAFORMA DE ACCESO PIVOTANTE PARA ANILLAS</t>
  </si>
  <si>
    <t>BLOQUE DE AYUDA Y ACCESO - 100 x 70 x 50 cm</t>
  </si>
  <si>
    <t>MESA DE SALTO DE COMPETICIÓN 'MONTRÉAL' CON PATA CENTRAL</t>
  </si>
  <si>
    <t>MESA DE SALTO DE PATA CENTRAL PARA BORDE DE FOSO</t>
  </si>
  <si>
    <t>PISTA DE IMPULSO PARA COMPETICIÓN - 25 x 1 m</t>
  </si>
  <si>
    <t>PLACA REALZADA COMPLETA DE COMPETICIÓN FIG PARA SALTO</t>
  </si>
  <si>
    <t>PROTECCIÓN PARA BASE DE MESA DE SALTO CON PATA CENTRAL</t>
  </si>
  <si>
    <t>PROTECCIÓN PARA TRAMPOLÍN</t>
  </si>
  <si>
    <t>COLCHONETA PARA RONDADA CON ANTIDESLIZANTE</t>
  </si>
  <si>
    <t>TRAMPOLÍN DE COMPETICIÓN DE EJECUCIÓN HARD</t>
  </si>
  <si>
    <t>TRAMPOLÍN DE COMPETICIÓN DE EJECUCIÓN SOFT</t>
  </si>
  <si>
    <t>CONJUNTO DE COLCHONETAS PARA SALTO DE COMPETICIÓN</t>
  </si>
  <si>
    <t>COLCHONETA DE CAÍDA ADICIONAL - MONODENSIDAD</t>
  </si>
  <si>
    <t>MESA DE SALTO DE ESPUMA</t>
  </si>
  <si>
    <t>TRAMPOLÍN DOBLE - CARACTERÍSTICAS TÉCNICAS</t>
  </si>
  <si>
    <t>TRAMPO TREMP - ESTRUCTURA ELÁSTICA</t>
  </si>
  <si>
    <t>BARRAS PARALELAS DE COMPETICIÓN 'LIVERPOOL'</t>
  </si>
  <si>
    <t>BARRAS PARALELAS ABATIBLES PARA BORDE DE FOSO</t>
  </si>
  <si>
    <t>CONJUNTO DE BARRAS PARALELAS - 4 MÓDULOS</t>
  </si>
  <si>
    <t>COLCHONETA CENTRAL ESPECIAL PARA BARRAS PARALELAS</t>
  </si>
  <si>
    <t>COLCHONETA DE RECEPCIÓN ESPECIAL PARA BARRAS</t>
  </si>
  <si>
    <t>COLCHONETA DE RECEPCIÓN ESPECIAL PARA BARRAS PARALELAS</t>
  </si>
  <si>
    <t>COLCHONETA DE RECEPCIÓN ESPECIAL PARA BARRAS POR 2</t>
  </si>
  <si>
    <t>COLCHONETA ESPECIAL PARA BARRAS PARALELAS</t>
  </si>
  <si>
    <t>TRAMPOLÍN DE COMPETICIÓN SOFT</t>
  </si>
  <si>
    <t>COLCHONETA DE RECEPCIÓN ADICIONAL</t>
  </si>
  <si>
    <t>BARRAS PARALELAS BAJAS</t>
  </si>
  <si>
    <t>PROTECCIÓN PARA SOLTAR BARRAS PARALELAS</t>
  </si>
  <si>
    <t>BARRA FIJA DE COMPETICIÓN 'MONTRÉAL'</t>
  </si>
  <si>
    <t>BARRA FIJA DE ENTRENAMIENTO REGULABLE</t>
  </si>
  <si>
    <t>CONJUNTO DE COLCHONETAS PARA BARRA FIJA DE COMPETICIÓN</t>
  </si>
  <si>
    <t>COLCHONETA DE RECEPCIÓN ADICIONAL PARA VIGA/BARRAS</t>
  </si>
  <si>
    <t>PLATAFORMA DE ACCESO Y DE AYUDA PARA BARRAS ASIMÉTRICAS</t>
  </si>
  <si>
    <t>BLOQUE DE AYUDA Y ACCESO - 50 x 50 x 50 cm</t>
  </si>
  <si>
    <t>CAJA DE ESPUMA CON FUNDA - 80 x 50 x 18 cm</t>
  </si>
  <si>
    <t>PROTECCIONES PARA CAMBIOS DE BARRAS FIJAS</t>
  </si>
  <si>
    <t>BARRAS ASIMÉTRICAS DE COMPETICIÓN 'RÍO'</t>
  </si>
  <si>
    <t>COLCHONETA DE RECEPCIÓN CLÁSICA PARA VIGA/BARRAS (300 x 200 cm)</t>
  </si>
  <si>
    <t>COLCHONETA DE RECEPCIÓN CLÁSICA PARA VIGA/BARRAS (200 x 200 cm)</t>
  </si>
  <si>
    <t>COLCHONETA DE RECEPCIÓN ADICIONAL PARA VIGA/BARRAS (400 x 200 cm)</t>
  </si>
  <si>
    <t>BLOQUE DE AYUDA Y ACCESO - 150 x 60 x 50 cm</t>
  </si>
  <si>
    <t>REBOTADOR DOBLE</t>
  </si>
  <si>
    <t>PLATAFORMA DE ACCESO Y AYUDA PARA BARRAS ASIMÉTRICAS</t>
  </si>
  <si>
    <t>VIGA DE COMPETICIÓN CON PATAS ESTÁNDAR</t>
  </si>
  <si>
    <t>VIGA DE EQUILIBRIO BAJA - ALTURA 40 CM</t>
  </si>
  <si>
    <t>PAR DE PROTECCIONES DE PATAS DE VIGAS</t>
  </si>
  <si>
    <t>COLCHONETA DE RECEPCIÓN CLÁSICA PARA VIGA/BARRAS</t>
  </si>
  <si>
    <t>COLCHONETA DE RECEPCIÓN ESPECIAL PARA VIGA/BARRAS</t>
  </si>
  <si>
    <t>VIGA DE ESPUMA PARA APRENDIZAJE</t>
  </si>
  <si>
    <t>PROTECCIÓN ACOLCHADA PARA VIGA DE EQUILIBRIO</t>
  </si>
  <si>
    <t>ENSANCHADOR DE VIGA DE EQUILIBRIO EN 'U'</t>
  </si>
  <si>
    <t>COLCHONETA CARPETTE MULTIUSOS</t>
  </si>
  <si>
    <t>COLCHONETA DE RECEPCIÓN ADICIONAL PARA VIGA/BARRA</t>
  </si>
  <si>
    <t>FOSO GRAN VUELTA</t>
  </si>
  <si>
    <t>MINIMONTANTES COMPLETOS PARA BARRAS FIJAS</t>
  </si>
  <si>
    <t>BARRA ESTÁNDAR PARA BARRAS FIJAS</t>
  </si>
  <si>
    <t>COLCHONETA ADICIONAL PARA FOSOS DE RECEPCIÓN</t>
  </si>
  <si>
    <t>BLOQUE DE RECEPCIÓN DE ESPUMA</t>
  </si>
  <si>
    <t>MAGNESERA GVA</t>
  </si>
  <si>
    <t>MAGNESERA PARA PIES</t>
  </si>
  <si>
    <t>ANCLAJES CON ZAPATAS SIN RESINA - 16 unidades</t>
  </si>
  <si>
    <t>Cartucho de 380 ml de resina (+ boquilla)</t>
  </si>
  <si>
    <t>POSTE PARA BARRA DE BALLET</t>
  </si>
  <si>
    <t>BARRA PARA BALLET - ELEMENTO DE 1,60 M</t>
  </si>
  <si>
    <t>ESPALDERA DE 5 PLAZAS - LONGITUD DE 403 CM</t>
  </si>
  <si>
    <t>PISTA DE EJECUCIÓN ENROLLABLE</t>
  </si>
  <si>
    <t>FOSO: 86 m² - Espuma entrecruzada, colchoneta superior elástica y protecciones periféricas</t>
  </si>
  <si>
    <t>CAMILLA DE TRATAMIENTO O REHABILITACIÓN CON BARANDILLAS</t>
  </si>
  <si>
    <t>LOCKER DE 3 PUESTOS</t>
  </si>
  <si>
    <t>SILLA CHAIR MULTI PURPOSE</t>
  </si>
  <si>
    <t>SILLAS CHAIR - TASK ARMS</t>
  </si>
  <si>
    <t>SILLAS DE ESCRITORIO CON BRAZOS AJUSTABLES</t>
  </si>
  <si>
    <t>SILLA EAMES FRANCESA</t>
  </si>
  <si>
    <t>MUEBLES MESAS PLANK MART MESA REDONDA</t>
  </si>
  <si>
    <t>SILLÓN GRAND REPOS Y TABURETE OTOMANO</t>
  </si>
  <si>
    <t>ESCRITORIO DE OFICINA</t>
  </si>
  <si>
    <t>MESA DE JUNTAS</t>
  </si>
  <si>
    <t>SILLA DE RUEDAS</t>
  </si>
  <si>
    <t>MESA RECTANGULAR</t>
  </si>
  <si>
    <t>SILLAS DE OFICINA FRITZ HANSEN PEQUEÑA JIRAFA</t>
  </si>
  <si>
    <t>MUEBLES SILLONES FRITZ-HANSEN</t>
  </si>
  <si>
    <t>MUEBLES SALVATORI MESA DRITTO CAFÉ</t>
  </si>
  <si>
    <t>ESCRITORIO</t>
  </si>
  <si>
    <t>SILLA OFICINA</t>
  </si>
  <si>
    <t>SILLAS CHAIR - TASK ARMS SIN APOYABRAZOS</t>
  </si>
  <si>
    <t>SILLAS CADEIRAS LINHA 43</t>
  </si>
  <si>
    <t>MUEBLES SOFÁS TOM DIXON WINGBACK MICRO SOFÁ TAPICERÍA</t>
  </si>
  <si>
    <t>BAFLE SATÉLITE 10 150WTS</t>
  </si>
  <si>
    <t>BAFLE SATÉLITE DE 40WTS 100V TAP 40/20/10W</t>
  </si>
  <si>
    <t>MICRÓFONO INALÁMBRICO DE ALTO DESEMPEÑO UHF 600-900MHZ, ALCANCE 100M LINEAL</t>
  </si>
  <si>
    <t>PROGRAMMABLE MP3 TIMER WITH 4GB BUILT-IN MEMORY</t>
  </si>
  <si>
    <t>DSP SYSTEM PROCESSOR 4-IN X 4-OUT PLUS DANTE</t>
  </si>
  <si>
    <t>POWER AMPLIFIER, 4*60W CLASS D, 100V LINE</t>
  </si>
  <si>
    <t>SOPORTE UNIVERSAL CON EXTENSIÓN DE 45 A 70 CM</t>
  </si>
  <si>
    <t>ZUNCHO PLÁSTICO DE 1/2 POR 500 MTS</t>
  </si>
  <si>
    <t>TRANSFORMADOR BT-BT 400 kVA 460/208V TIPO SECO CLASE H</t>
  </si>
  <si>
    <t>LED Street Light KIT SOLAR 60W 9300 lm 12h 4000K IP 66</t>
  </si>
  <si>
    <t xml:space="preserve">Ref.ZD229 SYLVANIA 100.000 Horas vida </t>
  </si>
  <si>
    <t>ZD229</t>
  </si>
  <si>
    <t xml:space="preserve">ARCOS DE FUTBOL 8 MOVILES TIPO CABAÑA </t>
  </si>
  <si>
    <t xml:space="preserve"> SUMINISTRO E INSTALACIÓN JUEGO DE ARCOS FUTBOL 8 TIPO CABAÑA MÓVILES, INCLUYE PRUEBA DE TINTAS </t>
  </si>
  <si>
    <t xml:space="preserve">ARCOS DE FUTBOL 11 MOVILES TIPO CABAÑA </t>
  </si>
  <si>
    <t xml:space="preserve">SUMINISTRO E INSTALACIÓN JUEGO DE ARCOS FUTBOL 11 MÓVILES, INCLUYE PRUEBA DE TINTAS </t>
  </si>
  <si>
    <t>Camara FIJA 360° FISHEYE IP 5 MP</t>
  </si>
  <si>
    <t xml:space="preserve"> Resolución máxima: 5 Megapíxel (2560 x 1920). - Iluminación mínima: color 0.01 Lux (F1.2 AGC ON) - Iluminación mínima: B/N 0 Lux con IR - Día / Noche Real (filtro ICR). - Distancia focal: 1.05 m (ángulo de visión 180° pared / 360° en techo) - Distancia de infrarrojo: 8 mts IR. - Funciones normales: WDR /  3D DNR / Intrusión de área / Cruce de línea. - Compresión: H.265 / H.265 / H.264 / H.264. – Main - Stream: 30 fps (2560 × 1920 2048 × 1536 1280 × 960). - Sub Stream: 30 fps (352 × 240 704 × 576).</t>
  </si>
  <si>
    <t xml:space="preserve">Domo PanoVu series / Vista Panorámica 360° </t>
  </si>
  <si>
    <t>• Imágenes de alta calidad con resolución de 32 MP, hasta 2 × 5520 × 2400 a 30 fps para canales panorámicos - • Excelente rendimiento con poca luz con la tecnología DarkFighter -  El zoom óptico de 40x y el zoom digital de 16x brindan vistas de cerca en áreas extensas - Vista nocturna expansiva con una distancia IR de hasta 250 m - Con un clic en el canal panorámico, el canal PTZ muestra los detalles automáticamente - Seguimiento manual continuo y estable, seguimiento automático y seguimiento panorámico - Cambio automático entre múltiples objetivos -  Admite 7 entradas de alarma, 2 salidas de alarma, 1 entrada de audio y 1 salida de audio.</t>
  </si>
  <si>
    <t>Fuente de Poder</t>
  </si>
  <si>
    <t>Fuente de poder para domo PanoVu</t>
  </si>
  <si>
    <t>Montaje Vertical de Pared / Color Plata / Exterior</t>
  </si>
  <si>
    <t>Soporte para montaje de domo PanoVu</t>
  </si>
  <si>
    <t xml:space="preserve">PTZ TURBO HD 1080P 25X ZOOM </t>
  </si>
  <si>
    <t>• Resolución máxima: 1920 x 1080 (2 Megapíxel). • Iluminación mínima: Color 0.005 Lux (F1.6, AGC ON). • Iluminación mínima: B/N 0.001 Lux (F1.6, AGC ON). • Funciones: WDR real 120dB / 3D-DNR. • Distancia Focal: 4.8 a 120 mm (25X Zoom óptico / 16X Zoom digital). • Distancia de Infrarrojos: 150 mts IR (visión nocturna). • Soporta 4 tecnologías (TVI / AHD / CVI / CVBS). • Soporta puertos RS-485 (analógica) y COAXITRON (TURBOHD).</t>
  </si>
  <si>
    <t>INYECTOR Hi-POE</t>
  </si>
  <si>
    <t>Inyector Poe para PTZ TURBO HD</t>
  </si>
  <si>
    <t>Adpatador de Montaje en Techo</t>
  </si>
  <si>
    <t>Soporte para montaje de PTZ TURBO HD</t>
  </si>
  <si>
    <t>Pantalla LCD 46"</t>
  </si>
  <si>
    <t>• Resolución: 1920 x 1080 (Full HD) 60Hz. • Pantalla de 46" • Bisel: 2.36mm (arriba/izquierda), 1.2mm (abajo/derecha) • Brillo: 500 cd/m² • Angulo de visión: Horizontal: 178°, vertical: 178° • Soporta control remoto. • Entradas: 1 puerto HDMI, 1 puertos DVI, 1 puerto VGA1, 1 puerto Display Port, 1 Puerto USB, 1 puerto LAN.</t>
  </si>
  <si>
    <t>Multiplexor de VideoWall 2x2</t>
  </si>
  <si>
    <t xml:space="preserve">HDMI HDMI1.4 - HDCP HDCP1.4 - Ancho de banda de video 18Mbps(10.2G) - Soporte de resolución 1080p@50/60Hz, 720p@50/60Hz, 576p@50Hz, 480p@60Hz, 1920x1200, 1280x960, 1280x800, 1280x768, 1680x1050, 1360x768, 1366x768, 1600x900, 1024x768, 800x600 - Formato de audio PCM - Señal TMDS 0.5～1.5Vp-p(TMDS)  - Entrada HDMI×1 ( Tipo A, 19 pin, hembra) - Salida HDMI×4 ( Tipo A, 19 pin, hembra) -  Longitud del cable de entrada ≤5m(AWG26 HDMI2.0Cable standards), ≤10m(AWG23 HDMI2.0Cable standards) - Longitud del cable de salida ≤5m(AWG26 HDMI2.0 Cable standards), ≤10m(AWG23 HDMI2.0Cable standards) - Modo de empalme 1x1 / 2x1 / 1x2 / 2x2 / 3x1 / 1x3 / 4x1 / 1x4  - Dip switch Apoyo -  RS-232（GND/RxD/TxD RS-232（GND/RxD/TxD） -  Tasa de baudios predeterminada: 9600 </t>
  </si>
  <si>
    <t>BASE EN MADERA DE CEDRO PARA BARANDA CON DIMENSIONES DE 10 CM × 1 CM x 2 UND</t>
  </si>
  <si>
    <t>Acabado de enchape en madera en apoyo de baranda</t>
  </si>
  <si>
    <t>PASAMANOS EN MADERA CEDRO 7.6CM DE DIAMETRO</t>
  </si>
  <si>
    <t>Pasamanos para baranda según diseño</t>
  </si>
  <si>
    <t>SUMINISTRO E INSTALACION BARANDA EN VIDRIO (8+8 laminando templado con sentryglas certificado), PANE</t>
  </si>
  <si>
    <t>Baranda en vidrio para circulaciones según diseño</t>
  </si>
  <si>
    <t xml:space="preserve">"CÁRCAMO PLÁSTICO CON REJILLA INTERNA </t>
  </si>
  <si>
    <t>Suministro e instalación de cárcamo en polipropileno con medidas externas (100 x 20 x 6). Elemento perimetral para piscina según diseño.</t>
  </si>
  <si>
    <t>SISTEMA DE CALENTAMIENTO DE AGUA PARA DUCHAS</t>
  </si>
  <si>
    <t>Suministro e instalación de equipos a gas para calentamiento de agua para piscina, en cascada con especificaciones según diseño para CAR GIBRALTAR</t>
  </si>
  <si>
    <t>SISTEMA DE CALENTAMIENTO DE PISCINA</t>
  </si>
  <si>
    <t>SUMINISTRO E INSTALACION DE PUNTO DE ANCLAJE EN ACERO INOXIDABLE P1048JE CON PLATINA TIPO SANDWICH</t>
  </si>
  <si>
    <t>Instalación de puntos de anclaje para inspección y mantenimiento de fachadas y cubiertas, serán elementos certificados de acuerdo con la normalidad vigente</t>
  </si>
  <si>
    <t xml:space="preserve">SUMINISTRO E INSTALACION DE PUNTO DE ANCLAJE EN ACERO INOXIDABLE P1048JE </t>
  </si>
  <si>
    <t>SUMINISTRO DE LOSAS PAVISOL -VEHICULAR, ESPESOR: 0.15M, INCLUYE CONCRETO Y MANO DE OBRA DE FABRICACI</t>
  </si>
  <si>
    <t>Instalación de placas prefabricadas como estructura para zonas duras de urbanismo, estos elementos suplen las estructuras de pavimentos tradicionales y el proceso de movimiento de tierras</t>
  </si>
  <si>
    <t>SUMINISTRO DE LOSAS PAVISOL - PEATONAL, ESPESOR: 0.15M, INCLUYE CONCRETO Y MANO DE OBRA DE FABRICACI</t>
  </si>
  <si>
    <t>Instalación de placas prefabricadas como estructura para zonas duras de urbanismo, estos elementos suplen las estructuras de pavimentos tradicionales y el proceso de movimiento de tierras.</t>
  </si>
  <si>
    <t xml:space="preserve"> Luminaria de emergencia tipo aplique 4W/120V-277V 6.000K SYL</t>
  </si>
  <si>
    <t>Luminaria de emergencia tipo aplique 4W/120V-277V 6.000K 349 lm, 120°apertura, carcasa termo plástica, IP65, IRC &gt;70, bateria Li-ion 7.2V 1000mA. 90 minutos de autonomia, &gt;500 ciclos de vida.</t>
  </si>
  <si>
    <t xml:space="preserve"> Panel Value led 59,5x 59.5  36W/120V-277V 4.000K </t>
  </si>
  <si>
    <t xml:space="preserve">Panel Value led 59,5x 59.5  36W/120V-277V 4.000K 4.117 lm, 120°apertura, chasis en aluminio y poliestireno, IP20, IRC &gt;80,30.000 horas vida. </t>
  </si>
  <si>
    <t>Luminaria Hérmetica Damp Proff Led 36W/120V-277V 4.000K</t>
  </si>
  <si>
    <t xml:space="preserve">Luminaria Hérmetica Damp Proff Led 36W/120V-277V 4.000K 5.400 lm, 120°apertura, chasis en policarbonato, IP65, IRC &gt;80,50.000 horas vida. Incluye accesorios de adosamiento,  </t>
  </si>
  <si>
    <t>Luminaria lineal Led E0878-HERA-S-T2.5-2800x44x72 mm 100W/120V-277V 4.000K</t>
  </si>
  <si>
    <t xml:space="preserve"> Luminaria lineal Led E0878-HERA-S-T2.5-2800x44x72 mm 100W/120V-277V 4.000K 12.193 lm,chasis en aluminio extruido con difusor en PMMA opal / PC prismático,pintura electrostática blanca o negra, IP20, IRC &gt;80,50.000 horas vida. </t>
  </si>
  <si>
    <t xml:space="preserve">Luminaria lineal Led E0878-HERA-S-T1-1120x44x72 mm 40W/120V-277V 4.000K </t>
  </si>
  <si>
    <t xml:space="preserve"> Luminaria lineal Led E0878-HERA-S-T1-1120x44x72 mm 40W/120V-277V 4.000K 4.877 lm,chasis en aluminio extruido con difusor en PMMA opal / PC prismático,pintura electrostática blanca o negra, IP20, IRC &gt;80,50.000 horas vida.</t>
  </si>
  <si>
    <t xml:space="preserve"> Luminaria lineal Led E0878-HERA-S-T1-1680x44x72 mm 64W/120V-277V 4.000K</t>
  </si>
  <si>
    <t xml:space="preserve"> Luminaria lineal Led E0878-HERA-S-T1-1680x44x72 mm 64W/120V-277V 4.000K 7.316 lm,chasis en aluminio extruido con difusor en PMMA opal / PC prismático,pintura electrostática blanca o negra, IP20, IRC &gt;80,50.000 horas vida.</t>
  </si>
  <si>
    <t xml:space="preserve">Bala cilindro E0654-KT6617-LV-24W-4K  SOB/DESC 100V-240V </t>
  </si>
  <si>
    <t xml:space="preserve">Bala cilindro E0654-KT6617-LV-24W-4K  SOB/DESC 100V-240V 2.485 lm,chasis con sujetadores en hierro, recubiertos en plástico inyectado. Resortes en hierro con acabado galvanizado. Cuerpo y aro plástico inyectado color blanco, apertura 116°, IP20, IRC &gt;80,50.000 horas vida. </t>
  </si>
  <si>
    <t>Bala E0654-KT6617-LV-24W-4K INC 100V-240V</t>
  </si>
  <si>
    <t>Bala E0654-KT6617-LV-24W-4K INC 100V-240V 2.485 lm,chasis con sujetadores en hierro, recubiertos en plástico inyectado. Resortes en hierro con acabado galvanizado. Cuerpo y aro plástico inyectado color blanco, apertura 116°, IP20, IRC &gt;80,50.000 horas vida.</t>
  </si>
  <si>
    <t>Bala cilindro E0654-KT6617-LV-12W-4K  SOB/DESC 100V-240V</t>
  </si>
  <si>
    <t xml:space="preserve">Bala cilindro E0654-KT6617-LV-12W-4K  SOB/DESC 100V-240V  1.136 lm,chasis con sujetadores en hierro, recubiertos en plástico inyectado. Resortes en hierro con acabado galvanizado. Cuerpo y aro plástico inyectado color blanco, apertura 116°, IP20, IRC &gt;80,50.000 horas vida. </t>
  </si>
  <si>
    <t>Bala E0654-KT6617-LV-12W-4K  INC 100V-240V</t>
  </si>
  <si>
    <t xml:space="preserve">Bala E0654-KT6617-LV-12W-4K  INC 100V-240V  1.136 lm,chasis con sujetadores en hierro, recubiertos en plástico inyectado. Resortes en hierro con acabado galvanizado. Cuerpo y aro plástico inyectado color blanco, apertura 116°, IP20, IRC &gt;80,50.000 horas vida. </t>
  </si>
  <si>
    <t>Luminaria HIGH BAY STIL LED SLIM 70W 5000K DESC 120V-277V</t>
  </si>
  <si>
    <t xml:space="preserve">Luminaria HIGH BAY STIL LED SLIM 70W 5000K DESC 120V-277V  8.943 lm,chasis en aluminio y lámina cold rolled color blanco, IP40, IRC &gt;80, L70 B10 100.000 horas vida. </t>
  </si>
  <si>
    <t>Proyector HIGH BAY STIL LED 3-G 90° 320W 4000K DESC 120V-277V</t>
  </si>
  <si>
    <t>Proyector HIGH BAY STIL LED 3-G 90° 320W 4000K DESC 120V-277V  45.540 lm,chasis en aluminio, lámina galvanizada y lamina HR color gris, IP66, IRC &gt;80, L70 B50 100.000 horas vida.</t>
  </si>
  <si>
    <t>Proyector STIL LED SPORT ARENA 3-G 640W 4000K DESC 120V-277V</t>
  </si>
  <si>
    <t>Proyector STIL LED SPORT ARENA 3-G 640W 4000K DESC 120V-277V 91.124 lm,chasis en aluminio, lámina galvanizada y lamina HR color gris, IP66, IRC &gt;80, L70 B50 100.000 horas vida.</t>
  </si>
  <si>
    <t xml:space="preserve">PEGUE DE TAPETE EN GRAMA SINTETICA EXISTENTE, INCLUYE LIMPIEZA, ADECUACION DE LA ZONA Y SUMINISTROS </t>
  </si>
  <si>
    <t>PEGUE DE TAPETE EN GRAMA SINTÉTICA EXISTENTE (NO INCLUYE SUMINISTRO DE GRAMA) INCLUYE LIMPIEZA, ADECAUCIÓN DE ZONA, RECORTE, RETIRO DE CINTA EXISTENTE, ADECUACIÓN DE TAPETES, CINTA Y PEGANTE BICOMPONENTE, ORGANIZACIÓN DE RELLENOS EXISTENTES, CEPILLADO MANUAL, ORDEN Y ASEO DE LA ZONA</t>
  </si>
  <si>
    <t>PEGUE DE DEMARCACION, SUMINISTRO DE GRAMA SINTETICA, INCLUYE LIMPIEZA, ADECUACION DE LA ZONA Y SUMIN</t>
  </si>
  <si>
    <t>PEGUE DE GRAMA DE DEMARCACIÓN INCLUYE SUMINISTRO DE GRAMA SINTÉTICA MONOFILAMENTO DE DEMARCACIÓN BLANCA O AMARILLA, LIMPIEZA, ADECAUCIÓN DE ZONA, RECORTE, RETIRO DE CINTA EXISTENTE, ADECUACIÓN DE TAPETES, CINTA Y PEGANTE BICOMPONENTE, ORGANIZACIÓN DE RELLENOS EXISTENTES, CEPILLADO MANUAL, ORDEN Y ASEO DE LA ZONA</t>
  </si>
  <si>
    <t>LED Señalizador de emergencia Multiproposito 1W S2, 100-240V</t>
  </si>
  <si>
    <t xml:space="preserve">LED Señalizador de emergencia Multiproposito 1W S2, 100-240V 90 minutos de autonomia , IP20, Incluye accesorios señalizador salida x2, accesorio puerta de evacuación derecha e izquierda y accesorio ruta arriba y abajo. </t>
  </si>
  <si>
    <t>Aplique de pared 12W 5000K WL347 IP65 100-130V</t>
  </si>
  <si>
    <t xml:space="preserve">Aplique de pared 12W 5000K WL347 IP65 IRC &gt;80 30.000 horas vida, apertura 124° 100-130 V 928 lm. </t>
  </si>
  <si>
    <t>SOLDADURA EXOTERMICA CADWELL 150 Gr</t>
  </si>
  <si>
    <t>La soldadura exotérmica entre conductores desnudos de cobre o para configurar en un anillo subterráneo en conductor de cobre 2/0  unido por soldadura a la varilla de puesta a tierra. acorde con lo estipulado en el art 15,1 literal c del RETIE 2013: "las conexiones que van bajo el nivel del suelo (puesta a tierra), deben ser realizadas con soldadura exotérmica o conector certificado para enterramiento directo conforme a la norma IEEE 837 o la norma NTC 2206."</t>
  </si>
  <si>
    <t>FAVIGEL X 25 KILOS</t>
  </si>
  <si>
    <t>Favigel exclusivamente en el cable de la malla de puesta a tierra y varillas del apantallamiento, con el objetivo de mitigar riesgos. El empleo de este material mejora el contacto entre el electrodo y el suelo, reduciendo de manera significativa la resistencia de dispersión, lo cual es fundamental para asegurar el cumplimiento de los valores normativos establecidos en  (RETIE, IEEE 80, IEC 60364).""</t>
  </si>
  <si>
    <t>TERMINAL CLAMP RANGE 19-36 MM</t>
  </si>
  <si>
    <t>grapa para conexión de tierra a estructura metalica del edificio (Varillas corrugadas), para asegurar la conexión equipotencial de los elementos metálicos. Dando cumplimiento a lo estipulado en el RETIE Art 15,1 literal c: "Los elementos metálicos principales que actúan como refuerzo estructural de una edificación deben tener una conexión eléctrica permanente con el sistema de puesta a tierra general."</t>
  </si>
  <si>
    <t>TROQUEL SENCILLO PARA CANALETA 120X50 mm</t>
  </si>
  <si>
    <t xml:space="preserve">En los planos se ve reflejado el uso de esta, resulta indispensable para garantizar la instalación segura de los dispositivos que estarán conectados a los servicios en la canaleta usando el respectivo troquel 120x50 mm; En consecuencia con lo anterior el troquel debe corresponder con el equipo a instalar para tomacorrientes tipo corbatín ó para Faceplate cuadrado. </t>
  </si>
  <si>
    <t>CABLE CU AISLADO LSZH NO 2</t>
  </si>
  <si>
    <t>es necesaria la integración del cable  cu aislado lszh no 2. El cual hace parte de la configuración de las acometidas que alimentan los diferentes equipos dentro del proyecto, su aislamiento esta especificado para uso interior en espacios con alta concentración de personas acorde con lo estipulado en el RETIE 2013 Art 20,2,9 Literal G "En los edificios que utilicen ascensores o en lugares con alta concentración de personas, tales como los listados en la sección 518 de la NTC 2050 y salones comunales de edificaciones residenciales, se deben utilizar conductores eléctricos con aislamiento o recubrimiento de muy bajo contenido de halógenos,"</t>
  </si>
  <si>
    <t>CABLE CU DESNUDO NO 2</t>
  </si>
  <si>
    <t>es necesario cable CU desnudo No. 2 AWG el cual hace parte de la configuración de las acometidas que alimentan los diferentes equipos, se utiliza por su alta conductividad eléctrica como la línea de Tierra Acorde con lo establecido en el RETIE Art: 15.3.3 "El conductor de puesta a tierra de equipos, debe acompañar los conductores activos durante todo su recorrido y por la misma canalización." Calculado Acorde con  la Tabla 250-95 Puesta a Tierra de Equipos de la NTC 2050.</t>
  </si>
  <si>
    <t>CABLE CU DESNUDO NO 1/0</t>
  </si>
  <si>
    <t>es necesario cable CU desnudo No. 1/0 AWG el cual hace parte de la configuración de las acometidas que alimentan los diferentes equipos, se utiliza por su alta conductividad eléctrica como la línea de Tierra Acorde con lo establecido en el RETIE Art: 15.3.3 "El conductor de puesta a tierra de equipos, debe acompañar los conductores activos durante todo su recorrido y por la misma canalización." Calculado Acorde con  la Tabla 250-95 Puesta a Tierra de Equipos de la NTC 2050.</t>
  </si>
  <si>
    <t>CABLE CU DESNUDO NO 4/0</t>
  </si>
  <si>
    <t>es necesario cable CU desnudo No. 4/0 AWG. El cual hace parte de la configuración de las acometidas que alimentan los diferentes equipos, se utiliza por su alta conductividad eléctrica como la línea de Tierra Acorde con lo establecido en el RETIE Art: 15.3.3 "El conductor de puesta a tierra de equipos, debe acompañar los conductores activos durante todo su recorrido y por la misma canalización." Calculado Acorde con  la Tabla 250-95 Puesta a Tierra de Equipos de la NTC 2050.</t>
  </si>
  <si>
    <t>CABLE AL AISLADO LSZH NO 250</t>
  </si>
  <si>
    <t>es necesario cable CU aislado LSZH No. 250, el cual hace parte de la configuración de las acometidas que alimentan los diferentes tableros de distribución dentro del proyecto, su aislamiento esta especificado para uso interior en espacios con alta concentración de personas acorde con lo estipulado en el REITE 2013 Art 20,2,9 Literal G "En los edificios que utilicen ascensores o en lugares con alta concentración de personas, tales como los listados en la sección 518 de la NTC 2050 y salones comunales de edificaciones residenciales, se deben utilizar conductores eléctricos con aislamiento o recubrimiento de muy bajo contenido de halógenos.</t>
  </si>
  <si>
    <t>CAJA METALICA DE PASO 100x100x40cm</t>
  </si>
  <si>
    <t>es necesario la implementación de la caja metalica de paso de 100x100x40 cm, es necesaria para realizar la transición entre tuberia PVC y tubería EMT que llega a los cuartos eléctricos del sotano. Adicionalmente sirve para proteger y alojar conexiones de cables y conductores. Acorde con el Art 20.5 del RETIE</t>
  </si>
  <si>
    <t>TERMINAL TIPO CODO 185mm2</t>
  </si>
  <si>
    <t>es necesario la implementación de terminal tipo codo 15kV por su capacidad para conectar de manera segura cables de alta tensión, asegurando una correcta distribución de energía y protegiendo contra posibles fallos eléctricos en sistemas de media tensión.</t>
  </si>
  <si>
    <t>GRAMA CURLY MONOFIL. 14MM 5/16 750 G/M2 COLOR + 4 LOGOS - Suministro</t>
  </si>
  <si>
    <t>Suministro de Grama Sintética Curly Monofilamento Morada;  altura de la fibra: 14mm; galga: 5/16; peso de la fibra: 750 g/m2; incluye 2 Logos “IDRD” y 2 “BOGOTA” de 2,60x 2,00 m en Blanco. No incluye transporte y se requiere entrega antes de 8 días. Para paisajismo al redededor de cancha padel.</t>
  </si>
  <si>
    <t>TERMINAL TIPO PALA NO 1/0</t>
  </si>
  <si>
    <t>para realizar el pochado de las terminales del cable del item constractual 9.6.86 SUMINISTRO E INSTALACION  CABLE AL AISLADO LSZH NO 1/0, es necesario la implementación de terminal tipo pala no 1/0 para asegurar una conexión firme y segura, permitiendo una correcta distribución de la corriente y evitando pérdidas de energía o posibles fallos en el sistema eléctrico.</t>
  </si>
  <si>
    <t xml:space="preserve">BANDEJA PORTACABLE TIPO DUCTO 300X80 mm </t>
  </si>
  <si>
    <t>para dar cumplimiento a la norma, se requiere la instalación de bandeja tipo Ducto cerrado 300x80 mm, las dimensiones parten de las revisiones de diseño teniendo en cuenta la cantidad de cables a albergar en los ductos según lo establecido en la norma. De acuerdo, a lo anteriomente presentado el item contractual 9.4.8 SUMINISTRO E INSTALACION  BANDEJA PORTACABLE TIPO MALLA 300X80 mm no cumple con las especificaciones debido a que es una bandeja tipo malla (No es una canalización cerrada).</t>
  </si>
  <si>
    <t>TEE PARA DUCTO PORTACABLE 30CM</t>
  </si>
  <si>
    <t>PROTECCION TIPO INDUSTRIAL 3X1250A(875-1250A)</t>
  </si>
  <si>
    <t>Es necesario la implementación de un totalizador 3x1250 A regulable para proteger la instalación, considerando que el item contractual 9.8.50 SUMINISTRO E INSTALACIÓN TOTALIZADOR 3X900A no cubre este rango de corriente hasta 1250 A, el cual es el valor requerido en el diseño, evitando sobrecargas y cortocircuitos. Acorde con lo estipulado en el Capítulo 20.16.1 del RETIE</t>
  </si>
  <si>
    <t>TOMA DOBLE TIARRA AISLADA 15A CON CAJA PARA MONTAJE EN PISO</t>
  </si>
  <si>
    <t>Toma regulada 15A con caja de piso para proporcionar una conexión eléctrica segura y accesible, permitiendo el control de la corriente y protegiendo los equipos conectados contra sobrecargas.</t>
  </si>
  <si>
    <t xml:space="preserve">CORAZA LT 1Ø1¼" </t>
  </si>
  <si>
    <t>Coraza 1 1/4 para proteger los cables eléctricos contra daños mecánicos, asegurando su durabilidad y funcionamiento seguro en entornos donde están expuestos a riesgos físicos o de desgaste.</t>
  </si>
  <si>
    <t xml:space="preserve">CORAZA LT 1Ø3/4" </t>
  </si>
  <si>
    <t>Coraza 3/4 para proteger los cables eléctricos contra daños mecánicos, asegurando su durabilidad y funcionamiento seguro en entornos donde están expuestos a riesgos físicos o de desgaste.</t>
  </si>
  <si>
    <t xml:space="preserve">CONECTOR RECTO PARA CORAZA LT 1Ø3/4" </t>
  </si>
  <si>
    <t>Conector recto para coraza 3/4 para asegurar una conexión segura y eficiente entre tramos de coraza, garantizando la integridad de los cables y su protección frente a daños mecánicos.</t>
  </si>
  <si>
    <t xml:space="preserve">CONECTOR RECTO PARA CORAZA LT 1Ø1¼" </t>
  </si>
  <si>
    <t>Conector recto para coraza 1 1/4 para asegurar una conexión segura y eficiente entre tramos de coraza, garantizando la integridad de los cables y su protección frente a daños mecánicos.</t>
  </si>
  <si>
    <t>CONMUTADOR MANUAL PARA BYPASS TETRAPOLAR 3 POSICIONES 3x40A</t>
  </si>
  <si>
    <t>es de vital importancia al existir cargas reguladas de la especialidad de comunicaciones  alimentadas desde el tablero TR-COM, que se disponga de un conmutador manual para bypass tetrapolar 3 posiciones 3x40A en un tablero eléctrico trifásico regulado para  suministrar energía estable y segura a los equipos críticos de la instalación. La regulación del voltaje protege los equipos sensibles de fluctuaciones y asegura su funcionamiento óptimo. La llave bypass 3x40A permite realizar mantenimiento o reparaciones en el tablero sin interrumpir el suministro eléctrico, garantizando la continuidad del servicio. Acorde con el Art 20.23.1.1 del RETIE</t>
  </si>
  <si>
    <t>Coraza Americana 3/4"</t>
  </si>
  <si>
    <t>Batería  12V 18 AH</t>
  </si>
  <si>
    <t xml:space="preserve">Bateria seca de 12 Voltios 18 Amperios </t>
  </si>
  <si>
    <t>Batería  12V 7 AH</t>
  </si>
  <si>
    <t xml:space="preserve">Bateria seca de 12 Voltios 7 Amperios </t>
  </si>
  <si>
    <t>Conector Coraza Americana 3/4"</t>
  </si>
  <si>
    <t>Transformador de Marco Abierto. Voltaje de salida: 24 o 28 V C.A. /180W.</t>
  </si>
  <si>
    <t>Disco Duro 8 TB</t>
  </si>
  <si>
    <t xml:space="preserve"> Botón de emergencia con enclavamiento</t>
  </si>
  <si>
    <t>"Un botón, tres opciones de operación: momentáneo, latching gira para reponer o latching reponer.</t>
  </si>
  <si>
    <t>Detector de apertura magnéticos de Montaje Oculto, Para circuitos N.C</t>
  </si>
  <si>
    <t>"Consumo: 10W Max</t>
  </si>
  <si>
    <t xml:space="preserve"> Barrera de acceso peatonal Bidireccional con brazo abatible</t>
  </si>
  <si>
    <t>"Mecanismo de aleación de acero previene el desgaste mecánico.</t>
  </si>
  <si>
    <t xml:space="preserve"> Barrera de Acceso peatonal para personas con movilidad reducida, En acero, hoja templada, tarjeta d</t>
  </si>
  <si>
    <t xml:space="preserve">"Suministro e Instalación de Barrera de Acceso peatonal para personas con movilidad reducida, En acero, hoja templada, tarjeta de control y fuente de poder, barrera abatible de único carril, diseñado para un funcionamiento suave y silencioso con bajo consumo energético. </t>
  </si>
  <si>
    <t xml:space="preserve">KIT de Fuente de Alimentación  12V 10 AMP y 8  Salidas. </t>
  </si>
  <si>
    <t>"• Salida : 12 Vcc - 8 entradas tipo trigger configurables: - • 8 entradas normalmente abiertas (NO) - • 8 entradas de colector abierto - • las 8 entradas pueden ser combinables - • Salida de 12 Vcc a 10 Amper - • 8 salidas con control independiente - • Con capacidad de batería de respaldo.</t>
  </si>
  <si>
    <t>TRANSFORMADOR FUENTE</t>
  </si>
  <si>
    <t>Transformador para fuente de alimentacion</t>
  </si>
  <si>
    <t>LECTOR ENROLADOR DE HUELLA</t>
  </si>
  <si>
    <t>Lector Codigo de Barras</t>
  </si>
  <si>
    <t>Camara web</t>
  </si>
  <si>
    <t>Cable Utp Cat 5e</t>
  </si>
  <si>
    <t>MONITOR DE 34"</t>
  </si>
  <si>
    <t>Gabinete Rack de Pared Tapas Laterales Removibles de 9U con Puerta en vidrio</t>
  </si>
  <si>
    <t>Multitoma Horizontal de 8 entradas NEMA 5-15R Polo aislado a tierra</t>
  </si>
  <si>
    <t xml:space="preserve"> Rack de  45U Cal 16 con puertas desmontables y laterales desmontables; Ancho: 580 mm • Fondo: 810 m</t>
  </si>
  <si>
    <t xml:space="preserve"> Rack de  45U Cal 16 con puertas desmontables y laterales desmontables; Ancho: 580 mm • Fondo: 810 mm </t>
  </si>
  <si>
    <t>SWITCH 24 PUERTOS GIGABIT 2 PUERTOS SFP POE 370W</t>
  </si>
  <si>
    <t>24 puertos PoE+ 10/100/1000Base-T, 2 SFP Uplink - PoE - 370W, IEEE 802.3at / IEEE 802.3af - Capacidad de conmutación - 52 Gbps -  Tasa de reenvío - 8000 - VLAN máxima - 16 - Ventilador - Incorporado - Sobretensión de puerto.</t>
  </si>
  <si>
    <t xml:space="preserve"> SWITCH 16 PUERTOS GIGABIT POE 240W 802 3AF </t>
  </si>
  <si>
    <t xml:space="preserve">Puertos - 16 puertos PoE+ 10/100/1000Base-T, 2 enlaces ascendentes SFP - Capacidad de conmutación - 36 Gbps - Tabla de direcciones MAC - 8000 - Incorporado - Dimensiones (Ancho x Fondo x Alto) - 300 mm x 230 mm x 43,6 mm - MTBF - &gt; 200.000 - PoE - </t>
  </si>
  <si>
    <t>Switch Administrable PoE con 8 puertos Gigabit PoE  120w</t>
  </si>
  <si>
    <t>Puertos - 10 Puertos 10/100/1000 Base-T y 8 puertos PoE+ - Capacidad de conmutación - 20 gb/s - Velocidad de transmisión 14.8 mpps - Tabla de direcciones MAC 4000 - Número máximo de VLANs 16 - Ventilador - Sin ventilador - Sobrecarga en el puerto 6kv</t>
  </si>
  <si>
    <t>" i7- 12700k  3.6GHz a 5.0GHz. Memoria: 8GB (1x8GB) DDR5 hasta 4400MHz  UDIMM non-ECC. 256GB  PCle N</t>
  </si>
  <si>
    <t>" i7- 12700k  3.6GHz a 5.0GHz. Memoria: 8GB (1x8GB) DDR5 hasta 4400MHz  UDIMM non-ECC. 256GB  PCle NVMe Class 35 M.2 SSD.</t>
  </si>
  <si>
    <t xml:space="preserve">Bandeja cablofil 100x65mm </t>
  </si>
  <si>
    <t>CABLE CU DESNUDO NO 6</t>
  </si>
  <si>
    <t>1469 de dic 29 de 2025</t>
  </si>
  <si>
    <t>1572 de dic 24 de 2024</t>
  </si>
  <si>
    <t>Total IPC (2011 - 2025)</t>
  </si>
  <si>
    <t>Actualizado el 20 de enero de 2026</t>
  </si>
  <si>
    <t>Estudios y Diseños</t>
  </si>
  <si>
    <t>Interventoría a Estudios y Diseños</t>
  </si>
  <si>
    <t>Interventoría a Obra</t>
  </si>
  <si>
    <t>Consultoría</t>
  </si>
  <si>
    <t>Llave en Mano</t>
  </si>
  <si>
    <t>Interventoría a llave en mano</t>
  </si>
  <si>
    <t>Otras consultorías</t>
  </si>
  <si>
    <r>
      <t xml:space="preserve">I. TOTAL PERSONAL DE </t>
    </r>
    <r>
      <rPr>
        <b/>
        <sz val="11"/>
        <color theme="9"/>
        <rFont val="Calibri"/>
        <family val="2"/>
        <scheme val="minor"/>
      </rPr>
      <t>ARQUITECTURA</t>
    </r>
  </si>
  <si>
    <t>VALOR IVA</t>
  </si>
  <si>
    <r>
      <t xml:space="preserve">FACTOR MULTIPLICADOR - PERSONAL </t>
    </r>
    <r>
      <rPr>
        <b/>
        <sz val="11"/>
        <color theme="9"/>
        <rFont val="Calibri"/>
        <family val="2"/>
        <scheme val="minor"/>
      </rPr>
      <t>INGENIERÍA</t>
    </r>
  </si>
  <si>
    <r>
      <t xml:space="preserve">FACTOR MULTIPLICADOR - PERSONAL </t>
    </r>
    <r>
      <rPr>
        <b/>
        <sz val="11"/>
        <color theme="9"/>
        <rFont val="Calibri"/>
        <family val="2"/>
        <scheme val="minor"/>
      </rPr>
      <t>ARQUITECTURA</t>
    </r>
  </si>
  <si>
    <t>1. PERSONAL</t>
  </si>
  <si>
    <t>2. COSTOS DIRECTOS OPERACIONALES: ALQUILER DE EQUIPOS Y ENSAYOS DE LABORATORIO</t>
  </si>
  <si>
    <t>3. COSTOS DIRECTOS OPERACIONALES:  SUMINISTROS Y OTROS ELEMENTOS (CAMPAMENTO, CERRAMIENTOS, VIGILANCIA, ETC.)</t>
  </si>
  <si>
    <t>4. PERSONAL</t>
  </si>
  <si>
    <r>
      <t xml:space="preserve">VI. TOTAL PERSONAL DE </t>
    </r>
    <r>
      <rPr>
        <b/>
        <sz val="11"/>
        <color theme="9"/>
        <rFont val="Calibri"/>
        <family val="2"/>
        <scheme val="minor"/>
      </rPr>
      <t>INGENIERIA</t>
    </r>
  </si>
  <si>
    <t>5. COSTOS DIRECTOS OPERACIONALES: ALQUILER DE EQUIPOS Y ENSAYOS DE LABORATORIO</t>
  </si>
  <si>
    <t>VII. SUBTOTAL EQUIPOS Y ENSAYOS DE LABORATORIO</t>
  </si>
  <si>
    <t>6. COSTOS DIRECTOS OPERACIONALES:  SUMINISTROS Y OTROS ELEMENTOS (CAMPAMENTO, CERRAMIENTOS, VIGILANCIA, ETC.)</t>
  </si>
  <si>
    <t xml:space="preserve">VIII. SUBTOTAL DE PERSONAL Y COSTOS DIRECTOS OPERACIONALES </t>
  </si>
  <si>
    <r>
      <t xml:space="preserve">X. VALOR TOTAL  </t>
    </r>
    <r>
      <rPr>
        <b/>
        <sz val="16"/>
        <color theme="9"/>
        <rFont val="Calibri"/>
        <family val="2"/>
        <scheme val="minor"/>
      </rPr>
      <t>CONSULTORÍA / INTERVENTORÍA</t>
    </r>
  </si>
  <si>
    <r>
      <t xml:space="preserve">V. VALOR TOTAL  ESTUDIOS Y DISEÑOS DE </t>
    </r>
    <r>
      <rPr>
        <b/>
        <sz val="11"/>
        <color theme="9"/>
        <rFont val="Calibri"/>
        <family val="2"/>
        <scheme val="minor"/>
      </rPr>
      <t>ARQUITECTURA</t>
    </r>
    <r>
      <rPr>
        <b/>
        <sz val="11"/>
        <color rgb="FF000000"/>
        <rFont val="Calibri"/>
        <family val="2"/>
        <scheme val="minor"/>
      </rPr>
      <t xml:space="preserve"> (Sin Redondeo)</t>
    </r>
  </si>
  <si>
    <r>
      <t xml:space="preserve">IX. VALOR TOTAL  ESTUDIOS Y DISEÑOS DE </t>
    </r>
    <r>
      <rPr>
        <b/>
        <sz val="11"/>
        <color theme="9"/>
        <rFont val="Calibri"/>
        <family val="2"/>
        <scheme val="minor"/>
      </rPr>
      <t>INGENIERIA</t>
    </r>
    <r>
      <rPr>
        <b/>
        <sz val="11"/>
        <color rgb="FF000000"/>
        <rFont val="Calibri"/>
        <family val="2"/>
        <scheme val="minor"/>
      </rPr>
      <t xml:space="preserve"> (Sin Redondeo)</t>
    </r>
  </si>
  <si>
    <t>SUBTOTAL PROYECTO</t>
  </si>
  <si>
    <t>Proyecto</t>
  </si>
  <si>
    <t>EQUIVALENCIAS POSIBLES POR PROFESIÓN</t>
  </si>
  <si>
    <t>FACTOR MULTIPLICADOR PARA INTERVENTORIAS /  CONSULTORIAS</t>
  </si>
  <si>
    <r>
      <rPr>
        <b/>
        <sz val="14"/>
        <color theme="4" tint="-0.249977111117893"/>
        <rFont val="Calibri"/>
        <family val="2"/>
        <scheme val="minor"/>
      </rPr>
      <t>POLIZAS REQUERIDAS PARA PROCESOS DE</t>
    </r>
    <r>
      <rPr>
        <b/>
        <sz val="14"/>
        <color rgb="FF0070C0"/>
        <rFont val="Calibri"/>
        <family val="2"/>
        <scheme val="minor"/>
      </rPr>
      <t xml:space="preserve"> </t>
    </r>
    <r>
      <rPr>
        <b/>
        <sz val="14"/>
        <color theme="9"/>
        <rFont val="Calibri"/>
        <family val="2"/>
        <scheme val="minor"/>
      </rPr>
      <t>CONSULTORÍA / INTERVENTORÍA</t>
    </r>
  </si>
  <si>
    <t>Otros impuestos</t>
  </si>
  <si>
    <t>TOTAL DE DEDICACIÓN PERSONAL</t>
  </si>
  <si>
    <t>Nota</t>
  </si>
  <si>
    <t>Favor diligenciar únicamente las celdas en color verde</t>
  </si>
  <si>
    <t>CANTIDAD
2028</t>
  </si>
  <si>
    <t>El presente proceso, que tiene por objeto</t>
  </si>
  <si>
    <t>meses</t>
  </si>
  <si>
    <t>Liquidación</t>
  </si>
  <si>
    <t>tiene un desarrollo para la totalidad de sus fases en un plazo de</t>
  </si>
  <si>
    <t>TARIFA SALARIAL</t>
  </si>
  <si>
    <t>HONORARIOS</t>
  </si>
  <si>
    <t>Columna1</t>
  </si>
  <si>
    <t>Columna2</t>
  </si>
  <si>
    <t>Columna3</t>
  </si>
  <si>
    <t>Columna4</t>
  </si>
  <si>
    <t>Columna5</t>
  </si>
  <si>
    <t>Columna6</t>
  </si>
  <si>
    <t>Columna7</t>
  </si>
  <si>
    <t>Columna8</t>
  </si>
  <si>
    <t>ESPECIALISTA  (I) CATEGORÍA 1 (E.G.12;E.E.8)</t>
  </si>
  <si>
    <t>ESPECIALISTA  (I) CATEGORÍA 1 (E.G.12;E.E.5)</t>
  </si>
  <si>
    <t>ESPECIALISTA (II) CATEGORÍA 2 (E.G.10;E.E.4)</t>
  </si>
  <si>
    <t>PROFESIONAL CATEGORÍA 3 (E.G.8;E.E.6)</t>
  </si>
  <si>
    <t>PROFESIONAL CATEGORÍA 3 (E.G.8;E.E.3)</t>
  </si>
  <si>
    <t>PROFESIONAL CATEGORÍA 4 (E.G.6;E.E.2)</t>
  </si>
  <si>
    <t>PROFESIONAL CATEGORÍA 5 (E.G.4;E.E.2)</t>
  </si>
  <si>
    <t>PROFESIONAL CATEGORÍA 6 (E.G.2;E.E.1)</t>
  </si>
  <si>
    <t>Favor diligenciar únicamente las celdas en color verde. Favor no cambiar los títulos de las columnas, estos se actualizan automáticamente con la pestaña resumen</t>
  </si>
  <si>
    <t>Columna12</t>
  </si>
  <si>
    <t>106852 - 100143</t>
  </si>
  <si>
    <t>TARIFAS DE PERSONAL 2026</t>
  </si>
  <si>
    <t>Retención en la Fuente</t>
  </si>
  <si>
    <t>Autoretención a título del Impuesto sobre la Renta y Complementario</t>
  </si>
  <si>
    <t>ICA</t>
  </si>
  <si>
    <t>GMF 4 X 1000</t>
  </si>
  <si>
    <t>q.</t>
  </si>
  <si>
    <t>r.</t>
  </si>
  <si>
    <t>s.</t>
  </si>
  <si>
    <t>t.</t>
  </si>
  <si>
    <t>PARA EL PROCESO QUE TIENE COMO OBJETO</t>
  </si>
  <si>
    <t>Fabricante</t>
  </si>
  <si>
    <t>ID Tipo</t>
  </si>
  <si>
    <t>ID Grupo</t>
  </si>
  <si>
    <t>ID Proveedor</t>
  </si>
  <si>
    <t>SIKA ANDINA S.A.</t>
  </si>
  <si>
    <t>INDUSTRIAS METALICAS RODRIGUEZ</t>
  </si>
  <si>
    <t>SANITARIOS MARACAY</t>
  </si>
  <si>
    <t>CEMEX</t>
  </si>
  <si>
    <t>HANETEC  S.A.</t>
  </si>
  <si>
    <t>FIBERGLASS COLOMBIA S.A.</t>
  </si>
  <si>
    <t>HUNTER DOUGLAS DE COLOMBIA</t>
  </si>
  <si>
    <t>AJOVER S.A.</t>
  </si>
  <si>
    <t>ETERNIT PACIFICO S. A. M/LLIN</t>
  </si>
  <si>
    <t>INTERAMERICANA DE CABLES - CENTELSA</t>
  </si>
  <si>
    <t>TITAN MANUFACTURAS</t>
  </si>
  <si>
    <t>GRANITOS Y MARMOLES</t>
  </si>
  <si>
    <t>CIMSA ELECTRODOMESTICOS</t>
  </si>
  <si>
    <t>IHM</t>
  </si>
  <si>
    <t>BARNES DE COLOMBIA S.A.</t>
  </si>
  <si>
    <t xml:space="preserve">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 </t>
  </si>
  <si>
    <t>NACIONAL DE ELECTRICOS -centro 3</t>
  </si>
  <si>
    <t>TOXEMENT S.A.</t>
  </si>
  <si>
    <t>AGUA LIMPIA Y POTABLE LTDA</t>
  </si>
  <si>
    <t xml:space="preserve">Cadenero 1.           Rango de Experiencia Requerida Certificada: 8 años.       *Honorarios no incluyen prestaciones sociales.           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 </t>
  </si>
  <si>
    <t xml:space="preserve">Cadenero 2.          Rango de Experiencia Requerida Certificada: 0 &lt; 3 años.       *Honorarios no incluyen prestaciones sociales.          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 </t>
  </si>
  <si>
    <t>EDILMER</t>
  </si>
  <si>
    <t>AVE COLOMBIANA BOGOTA</t>
  </si>
  <si>
    <t>METAZA</t>
  </si>
  <si>
    <t>YALE CERRADURAS</t>
  </si>
  <si>
    <t xml:space="preserve">No incluye factor de experticia ni FTUPO        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 </t>
  </si>
  <si>
    <t>PLACA LISTA LTDA.</t>
  </si>
  <si>
    <t>ACESCO S.A.</t>
  </si>
  <si>
    <t>ICO-PINTURAS - PINACOL S.A.</t>
  </si>
  <si>
    <t>Malla electrosoldada 4 mm, 6m x 2,35m, hueco de 15x15 cm</t>
  </si>
  <si>
    <t xml:space="preserve">EN EL MOMENTO SE CONSIGUE EN EL MERCADO DE 2 METROS </t>
  </si>
  <si>
    <t>“HIERRO A-37 1/4"” es una designación de barra de acero (hierro corrugado) utilizada comúnmente en construcción.</t>
  </si>
  <si>
    <t>CERAMICA ITALIA S.A.</t>
  </si>
  <si>
    <t>POSTES MEDINA</t>
  </si>
  <si>
    <t>PISOS ALFA - ALFAGRES</t>
  </si>
  <si>
    <t>DAGA</t>
  </si>
  <si>
    <t>ACOEX</t>
  </si>
  <si>
    <t>TECNICA HIDRAULICA</t>
  </si>
  <si>
    <t>ALDAMEC LTDA.</t>
  </si>
  <si>
    <t>RAFAEL AYALA N.(EQUIPOS DE CONSTRUCCION)</t>
  </si>
  <si>
    <t>CANCHAS Y RECUBRIMIENTOS ART LTDA</t>
  </si>
  <si>
    <t>MANCESA</t>
  </si>
  <si>
    <t>POLIEXPANDIDOS</t>
  </si>
  <si>
    <t>ABC ASFALTOS OBRAS CIVILES</t>
  </si>
  <si>
    <t>LADRILLOS MOORE S.A.</t>
  </si>
  <si>
    <t>NTC 4325-1997 / NTC 3692-2018</t>
  </si>
  <si>
    <t>CREAR SEÑALIZACIÓN</t>
  </si>
  <si>
    <t>DISTRIBUIDORES GUZMAN</t>
  </si>
  <si>
    <t>POSTE GALVANIZADO h= 8.00 m DOS BRAZOS</t>
  </si>
  <si>
    <t>FIJACIONES Y HERRAMIENTAS  S.A.</t>
  </si>
  <si>
    <t>MALLA ELECTROSOLDADA  5mm 6M x 2.35M  M-131</t>
  </si>
  <si>
    <t>MALLA ELECTROSOLD.5.5 mm  6Mts x 2.35M-159 hueco 15 x 15</t>
  </si>
  <si>
    <t>CONTRATO CONSULTORIA CEFE COMETAS</t>
  </si>
  <si>
    <t>FITNESS MARKET</t>
  </si>
  <si>
    <t xml:space="preserve">INTALACIONES VOZ Y DATOS </t>
  </si>
  <si>
    <t>SYLVANIA</t>
  </si>
  <si>
    <t>PAVCO-MEXICHEM</t>
  </si>
  <si>
    <t>C&amp;G CARANDINI - SPECTRUM Ingeniería e Iluminación</t>
  </si>
  <si>
    <t xml:space="preserve">Especialización. EXPERIENCIA MÍNIMA REQUERIDA General 8 años Específica 5 años. *Honorarios no incluyen prestaciones sociales.Se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 </t>
  </si>
  <si>
    <t xml:space="preserve">Contador  con experiencia en contaduría de obras públicas.           Experiencia mínima requerida General 3 años Específica 1 año.          *Honorarios no incluyen prestaciones sociales.      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 </t>
  </si>
  <si>
    <t xml:space="preserve">Especialización. Experiencia mínima requerida. General 2 años. *Honorarios no incluyen prestaciones sociales.   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 </t>
  </si>
  <si>
    <t xml:space="preserve">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        </t>
  </si>
  <si>
    <t>Título de Formación Técnica Profesional.        Rango de Experiencia Requerida Certificada: 0 &lt; 3 años.         *Honorarios no incluyen prestaciones sociales. 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t>
  </si>
  <si>
    <t xml:space="preserve">Inspector.        Rango de Experiencia Requerida Certificada: 3 &lt; 8 años.          *Honorarios no incluyen prestaciones sociales.        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 </t>
  </si>
  <si>
    <t xml:space="preserve">Inspector.             Rango de Experiencia Requerida Certificada: 10 años.          *Honorarios no incluyen prestaciones sociales.         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 </t>
  </si>
  <si>
    <t xml:space="preserve">Laboratorista.         Rango de Experiencia Requerida Certificada: 3 &lt; 8 años.        *Honorarios no incluyen prestaciones sociales.Se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 </t>
  </si>
  <si>
    <t xml:space="preserve">Operador de equipos.         Rango de Experiencia Requerida Certificada: 0 &lt; 3 años.        *Honorarios no incluyen prestaciones sociales.Se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 </t>
  </si>
  <si>
    <t xml:space="preserve">Operador Auxiliar de equipos.         Rango de Experiencia Requerida Certificada: 0 &lt; 3 años.       *Honorarios no incluyen prestaciones sociales  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 </t>
  </si>
  <si>
    <t>Inspector.              Rango de Experiencia Requerida Certificada: 0 &lt; 3 años.           *Honorarios no incluyen prestaciones sociales. 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t>
  </si>
  <si>
    <t>Laboratorista Auxiliar.         Rango de Experiencia Requerida Certificada: 0 &lt; 3 años.         *Honorarios no incluyen prestaciones sociales.  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t>
  </si>
  <si>
    <t xml:space="preserve">Conductor o Motorista.       Rango de Experiencia Requerida Certificada: 0 &lt; 3 años.          *Honorarios no incluyen prestaciones sociales.Se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 </t>
  </si>
  <si>
    <t xml:space="preserve">Secretaria 1.        Rango de Experiencia Requerida Certificada: 0 &lt; 3 años.        *Honorarios no incluyen prestaciones sociales.          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 </t>
  </si>
  <si>
    <t xml:space="preserve">Secretaria 2.      Rango de Experiencia Requerida Certificada: 0 &lt; 3 años.       *Honorarios no incluyen prestaciones sociales.          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 </t>
  </si>
  <si>
    <t xml:space="preserve">Celador.        Rango de Experiencia Requerida Certificada: 0 &lt; 3 años.       *Honorarios no incluyen prestaciones sociales.          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 </t>
  </si>
  <si>
    <t xml:space="preserve">Digitador 1.       *Honorarios no incluyen prestaciones sociales. 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 </t>
  </si>
  <si>
    <t xml:space="preserve">Digitador 2.       *Honorarios no incluyen prestaciones sociales. 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 </t>
  </si>
  <si>
    <t xml:space="preserve">Administrador.          Rango de Experiencia Requerida Certificada: 3 &lt; 8 años.        *Honorarios no incluyen prestaciones sociales.Se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 </t>
  </si>
  <si>
    <t xml:space="preserve">*Honorarios no incluyen prestaciones sociales.  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 </t>
  </si>
  <si>
    <t>Panel básico de 1 compartimento :LCD 2x40 Interfaz del operador,6 A ESS / batería cargador,IDNet aislado de dos lazos 2 Canal de comunicaciones, clase A o Clase B, con soporte,hasta 500 puntos IDNet Direccionable;  Dos  3 A, Clase B, IDNAC SLC con soporte para 254 dispositivos de notificación Direccionable ,Panel Color Rojo, alimentación 120VAC,  listado UL, CSFM, FM,  Modulo RS232.,Consumo: 480W.</t>
  </si>
  <si>
    <t>Panel principal de incendio</t>
  </si>
  <si>
    <t>Modulo de comunicaciones del panel de incendio para integracion con sistmas de Integracion</t>
  </si>
  <si>
    <t>Modulo RS232 comunicación</t>
  </si>
  <si>
    <t>IDNAC SLC: 3 A, 29 VDC regulados durante la alarma, 127 direcciones, 139 unidades de carga, Cableado IDNAC SLC: Los terminales de salida están clasificados para 20 a 12 AWG con terminales de salida duplicados clasificados para dos cables cada uno, lo que permite realizar  hasta cuatro (4) derivaciones en T de circuito derivado de Clase B en el gabinete.</t>
  </si>
  <si>
    <t xml:space="preserve">TARJETA DE LAZO </t>
  </si>
  <si>
    <t>Cable especial de Comunicaciones entre el panel de incendio direcconable y el modulo de comunicaciones</t>
  </si>
  <si>
    <t>CABLE DE INTEGRACIÓN</t>
  </si>
  <si>
    <t>Voltaje de 18 a 32 VDC, sistema suministrado,Corriente de funcionamiento normal 110 mA (con retroiluminación LED encendida) Corriente de espera de la batería 65 mA (durante la batería de respaldo, la retroiluminación LED se apaga después de 30 segundos sin actividad del interruptor) Corriente de alarma 140 mA máximo (la retroiluminación LED está encendida y el tono de alerta está sonando)Rango de temperatura de funcionamiento 32 ° a 120 ° F (0 ° a 49 ° C) Tipo RUI (interfaz de unidad remota) línea de comunicaciones del anunciador externo SLC (circuito de línea de señalización)</t>
  </si>
  <si>
    <t>Anunciador Remoto de 40 caracteres</t>
  </si>
  <si>
    <t>Gabinete Metalico de sobreponer para panel de Incendio</t>
  </si>
  <si>
    <t>Gabinete de Anunciador Remoto</t>
  </si>
  <si>
    <t>Salida IDNAC SLC: 3 A como máximo a 29 VCC para dispositivos de aplicación especial,Salida auxiliar: Corriente 200 mA máximo; 29 VDC nominal con AC  presente o cuando el repetidor está en espera de batería y en alarma; 24 VDC nominal cuando está en espera de batería y no alarma.Rango de voltaje 120 VCA, 50/60 Hz o 220/230/240 VAC, 50/60 Hz, + 10%, -15%, selección automática, El cableado de entrada clase B permite conexiones con derivación en T hasta cinco (5) repetidores conectados en paralelo.</t>
  </si>
  <si>
    <t>Fuente NAC</t>
  </si>
  <si>
    <t>Monitoreo de Clase B supervisado de contactos normalmente abiertos y secos ,Distancia del cableado total desde el IAM a los resistores de supervisión de hasta 500 pies (152 m) Para utilizar en interiores con hasta 158° F (70° C), como por ejemplo en áticos o aplicaciones similares.</t>
  </si>
  <si>
    <t>Modulo Monitor</t>
  </si>
  <si>
    <t>Comunicaciones IDNet, 1 dirección por dispositivo, Alimentación de relé IAM Suministrado por comunicaciones IDNet,Referencia del cableado de comunicaciones de IDNet: Hasta 2500 pies (762 m) desde panel de control; Hasta 10.000 pies (3048 m) de distancia de cableado en total (incluidas las T-Taps) Power-Limited 2 A a 24 VCC, resistivo; 1 A a 24 VCC, inductivo</t>
  </si>
  <si>
    <t xml:space="preserve">Modulo de Control </t>
  </si>
  <si>
    <t>Listado UL, ULC, CSFM y aprobado por FM ,Permite integración de dispositivos convencionales (2 ó 4 hilos) al panel direccionable,Cuenta con linea para conexion de 24VDC para alimentar y reestablecer dispositivos de 4 hilos.LED indicador de estado.</t>
  </si>
  <si>
    <t>Modulo ZAM</t>
  </si>
  <si>
    <t>Sensor supervisado,• Sensores electrónicos de estado sólido: ningún mantenimiento o calibración,Sensibilidad basada en los estándares UL de 1484 para detectores de Gas,  Listado en los estándares UL 2075 para las normas de Seguridad de los Detector de Gas,Relevador de alarma: 0.125 A, 40 V, 3 VA, Relevador Avería: 0.250 A, 40 V, 10 VA,Rango de temperatura de funcionamiento: 0° a 50° C,  Punto de ajuste de alarma: Por UL 1484, 25% LEL,Alimentación: 12 a 24 Vca o Vcd,• Corriente (no alarma): 45 mA @ 12 VDC, 22 mA @ 24 VDC, 65 mA @ 12 VAC, 45 mA @ 24 VAC,• Corriente (en alarma): 70 mA @ 12 VDC, 35 mA @ 24 VDC, 100 mA @ 12 VAC, 65 mA @ 24 VAC.</t>
  </si>
  <si>
    <t>Detector de Gas Metano y Propano 12-24 VAC o VDC</t>
  </si>
  <si>
    <t>Consumo: 7.7 W @ 24 V:Rango de protección: 16 pies a 328 pies (5 m a 100 m),Ángulo de ajuste: 20 grados vertical, 50 grados horizontal, Niveles de sensibilidad: nivel 1 25%, nivel 2 30%, nivel 3 40%, Nivel 4 50%, Funciones de prueba / reinicio: interruptor de prueba de alarma local, interruptor de reinicio de alarma local, interruptor de prueba y reinicio.</t>
  </si>
  <si>
    <t>Sensor de Haz Proyectado Emisor/Receptor</t>
  </si>
  <si>
    <t>• Formatos de vídeo H.265+/H.265/H.264+/ H.264 ,• Análisis inteligente basado en algoritmo de aprendizaje profundo,• Protección perimetral de hasta 16 canales, • Reconocimiento facial de hasta 8 canales para transmisión de video o reconocimiento facial de hasta 16 canales para imágenes de rostros,• Estructuración de video de hasta 8 canales,• Se pueden conectar hasta cámaras IP de 32 canales,• Capacidad de decodificación de hasta 16 canales 1080p.</t>
  </si>
  <si>
    <t>NVR DE 16 CANALES 12 MP 4K</t>
  </si>
  <si>
    <t>Bandeja porta equipos</t>
  </si>
  <si>
    <t xml:space="preserve">celda de medida en MT para monitorear y controlar de manera precisa los consumos de Energía del Edificio es una Exigencia del operador de Red y se encuentra especificado en plano serie 3 del proyecto. </t>
  </si>
  <si>
    <t>CELDA DE MEDIDA MT</t>
  </si>
  <si>
    <t>transferencia automática OTM de 250A/460V cuenta con mayor velocidad de conmutación del OTM minimiza lo cual tiempo de inactividad, ofrece Interbloqueo mecánico y eléctrico inherente que previene la conexión simultánea de ambas fuentes, eliminando el riesgo de cortocircuitos por cruce de fuentes y protegiendo eficazmente los equipos y el personal entre otras de sus caracteristicas garantiza el suministro ininterrumpido de energía al sistema contra incendios en caso de falla del suministro principal.  Esta transferencia OTM activa automáticamente la fuente de energía de respaldo, asegurando el funcionamiento seguro y confiable continuo del sistema contra incendios, lo cual es crucial para la seguridad de las personas y las instalaciones en el Proyecto CAR Gibraltar. Acorde con el Art 20.24 RETIE y Art 20.23.1.1 del RETIE</t>
  </si>
  <si>
    <t xml:space="preserve">TRANSFERENCIA AUTOMATICA OTM 250 A / 460 V PARA SISTEMA CONTRA INCENDIO PROYECTO GIBRALTAR INCLUYE: </t>
  </si>
  <si>
    <t>TRANSFERENCIA AUTOMATICA DE INTERRUPTORES AUTOMATICOS MOTORIZADOS 1250 A / 460 V REGULABLE                  INCLUYE: BARRAJES PARA FASES NEUTRO Y TIERRA, GABINETE AUTOSOPORTADO, PUERTAS, CERRADURAS, CONTROLADOR DE TRANSFERENCIA AUTOMATICA, CT'S Y ANALIZADOR DE REDES</t>
  </si>
  <si>
    <t xml:space="preserve">TRANSFERENCIA AUTOMATICA 1250 A / 460 V REGULABLE </t>
  </si>
  <si>
    <t>Nota 10/10/25: La STC no dió respuesta a la solicitud de presentar en la FICHA de CREACIÓN la ESPECIFICACIÓN completa y la imagen, por lo que se cotiza la especificación encontrada en el mercado: Sin Barraje.</t>
  </si>
  <si>
    <t>CAJA PARA PROTECCIÓN INDUSTRIAL HASTA 125 A</t>
  </si>
  <si>
    <t>SISTEMA DE CALENTAMIENTO SISTEMA DE CALENTAMIENTO MODULAR EN CASCADA INTELIGENTE INCLUYE ((16) módulos de Boiler de condensación (alta eficiencia térmica) marca:, cada uno con una potencia de 400.000 Btu/h, para una potencia total de 6.400.000 BTU/h, TABLERO DE CONTROL, BOMBA DE RECIRCULACION, TERMOMETRO, TRANQUE DE EXPANCION 100 LTS Y ACCESORIOS DE INTALACION) - Suministro e instalación de equipos a gas para calentamiento de agua para piscina, en cascada con especificaciones según diseño para CAR GIBRALTAR</t>
  </si>
  <si>
    <t>SISTEMA DE CALENTAMIENTO MODULAR EN CASCADA INTELIGENTE INCLUYE ((16) módulos de Boiler de condensa.</t>
  </si>
  <si>
    <t>Hermética. El proyecto las requiere para sistema HVAC (calefacción, ventilación y aire acondicionado).                          Nota 10/10/25: La STC no dió respuesta a la solicitud de presentar en la FICHA de CREACIÓN la ESPECIFICACIÓN completa y la imagen, por lo que se entiende que acogen las especificaciones encontradas en el mercado, diferentes materiales y profundidad.</t>
  </si>
  <si>
    <t>CAJA TIPO INTEMPERIE 10X10 cm</t>
  </si>
  <si>
    <t>Es necesario la implementación de acometida en cable tipo soldador 3#250+1#250+2/0T Cu para proporcionar una conexión robusta y eficiente para la conexión del controlador de la Bomba Contra Incendio (BCI), garantizando una correcta distribución de energía y respuesta en situaciones de emergencia.</t>
  </si>
  <si>
    <t>CABLE Cu SOLDADOR NO 250</t>
  </si>
  <si>
    <t>Procedimiento: Perforación por Rotación hasta 30 m de profundidad. Recuperación de Muestras continuas de roca. Descripción Visual de estratos (tipo, textura, dureza). Lecturas de Campo: SPT y veleta de campo. Normas Técnicas: ASTM D 2113-17: Método de perforación en roca y recuperación de muestras.NTC 1817: Norma colombiana para perforación y muestreo de rocas ISO 22475-1:2006: Requisitos generales para recuperación de muestras. Aplicaciones: Utilizado en estudios geotécnicos, cimentación, y evaluación de estabilidad en terrenos rocosos</t>
  </si>
  <si>
    <t>Perforación Mecánica por Rotación en Roca de 0 a 30m</t>
  </si>
  <si>
    <t xml:space="preserve">MUTLITOMA DE 6 SALIDAS CON SUPRESOR DE PICOS </t>
  </si>
  <si>
    <t>EQUIPOS DE BOMBEO</t>
  </si>
  <si>
    <t>UNION PVCP 8" SCH 40</t>
  </si>
  <si>
    <t>CODO PVCP 8" SCH 40</t>
  </si>
  <si>
    <t>TEE PVCP 8" SCH 40</t>
  </si>
  <si>
    <t>TUBO POLIPROPILENO PN 16 PE 100 100 MM</t>
  </si>
  <si>
    <t>Consumo: 12 W - Interruptor SPST clasificado 1A@12V C.C - Mecanismo de conmutación altamente confiable - Carcasa de acero inoxidable atractiva y duradera - Tamaño compacto - Restablecimiento de la clave de alta seguridad - Utilice con entrada N.C. o N.A. - incluye 2 llaves.</t>
  </si>
  <si>
    <t>Botón pánico N.C. con llave para rearmar.</t>
  </si>
  <si>
    <t xml:space="preserve">• Salida de sirena de tono dual más fuerte (106 dB) - • Montaje en esquina o techo sin soportes ni herrajes adicionales - • Corriente de 500Ma. </t>
  </si>
  <si>
    <t>Sirena de Intrusión</t>
  </si>
  <si>
    <t>Bandeja de Fibra Óptica para los centros de cableado, con las siguientes características: Deben ser de 1 unidad de rack, para una capacidad máxima de 72 hilos en conectores LC. (capacidad estándar). La bandeja debe estar compuesta por adaptadores tipo LC dúplex OM3 o OM4 (según diseño), para soportar aplicaciones de 10G. Estos adaptadores deberán están compuestos de una única pieza, lo cual mejore su comportamiento ante vibraciones.</t>
  </si>
  <si>
    <t xml:space="preserve">BANDEJA DE FIBRA OPTICA </t>
  </si>
  <si>
    <t>Adaptador módulo de 12 Hilos y deberán ser elaboradas por el mismo fabricante de la conectividad del sistema de Infraestructura de Telecomunicaciones (cobre, fibra óptica, tierras de telecomunicaciones, racks y gabinetes, incluido accesorios)</t>
  </si>
  <si>
    <t xml:space="preserve">MODULO ADAPTADOR DE FIBRA OPTICA 12 H </t>
  </si>
  <si>
    <t xml:space="preserve">Conector terminacion LC para hilos de fibra instalados en cada adpatador de fibra </t>
  </si>
  <si>
    <t xml:space="preserve">CONECTORES LC </t>
  </si>
  <si>
    <t>Patch Cords de Fibra Óptica, con las siguientes características: Se utilizarán Patch Cords de fibra óptica dúplex con Conectores LC/PC en sus extremos. Los Patch cords deberán ser monomodo OS2 o multimodos probados para la transmisión a 10Gbps de acuerdo con lo establecido en la norma IEEE 802.3ae</t>
  </si>
  <si>
    <t xml:space="preserve">PATCH CORD FIBRA ÓPTICA LC-LC 2MTS </t>
  </si>
  <si>
    <t>Patch Cord RJ45 certificado Cat 6A para administración en puesto de trabajo. Los patch cords deben cumplir las siguientes características técnicas: Deberán cumplir con el desempeño del canal acorde con la norma ISO/IEC 11801 y/o ANSI/TIA-568-C.2 para categoría 6A.Los patchcord suministrados para el rack de telecomunicaciones y para la estación de trabajo deben ser fabricados con cable multifilar Categoría 6A S/FTP</t>
  </si>
  <si>
    <t xml:space="preserve">PATCH CORD 3 MTS CAT 6A </t>
  </si>
  <si>
    <t>Terminal cat 6ª para herraje, conector deberá ser blindado para brindar supresión superior de diafonía exógena (alien crosstalk, AXT) y protege datos críticos contra potenciales EMI</t>
  </si>
  <si>
    <t xml:space="preserve">TERMINAL CAT 6A </t>
  </si>
  <si>
    <t>Se certificará el canal o enlace de fibra para garantizar su correcto funcionamiento con un equipo certificador</t>
  </si>
  <si>
    <t>CERTIFICACION DE ENLACE DE FIBRA</t>
  </si>
  <si>
    <t>Ducto cerrado 300x80 mm, las dimensiones parten de las revisiones de diseño teniendo en cuenta la cantidad de cables a albergar en los ductos según lo establecido en la norma. De acuerdo, a lo anteriomente presentado el item contractual 9.4.8 SUMINISTRO E INSTALACION  BANDEJA PORTACABLE TIPO MALLA 300X80 mm no cumple con las especificaciones debido a que es una bandeja tipo malla (No es una canalización cerrada).</t>
  </si>
  <si>
    <t>Condensadores de 90KVAR es esencial para mejorar el factor de potencia de la instalación eléctrica. Esto reduce las pérdidas de energía, optimiza el uso de la capacidad instalada y disminuye los costos de energía.  El tablero se dimensionó según el diagrama unifilar para asegurar la correcta compensación de la energía reactiva y el funcionamiento eficiente del sistema eléctrico. Art. 20.11 del RETIE.</t>
  </si>
  <si>
    <t>BANCO DE CONDENSADORES 90KVAR SEGÚN DIAGRAMA UNIFILAR</t>
  </si>
  <si>
    <t>Banco de condensadores de 30KVAR es esencial para mejorar el factor de potencia de la instalación eléctrica. Esto reduce las pérdidas de energía, optimiza el uso de la capacidad instalada y disminuye los costos de energía.  El tablero se dimensionó según el diagrama unifilar para asegurar la correcta compensación de la energía reactiva y el funcionamiento eficiente del sistema eléctrico. Art. 20.11 del RETIE</t>
  </si>
  <si>
    <t>BANCO DE CONDENSADORES 30KVAR SEGÚN DIAGRAMA UNIFILAR</t>
  </si>
  <si>
    <t>CAJA TIPO INTEMPERIE 30X30 cm</t>
  </si>
  <si>
    <t>3 POSICIONES PARA BYPASS                          Nota 10/10/25: La STC no dió respuesta a la solicitud de presentar en la FICHA de CREACIÓN la ESPECIFICACIÓN completa y la imagen, por lo que se entiende que acogen las especificaciones encontradas en el mercado.</t>
  </si>
  <si>
    <t>CONMUTADOR / TRANSFERENCIA MANUAL TETRAPOLAR 3x80A</t>
  </si>
  <si>
    <t>TRANSFORMADOR BT-BT 150 kVA 460/208V TIPO SECO CLASE H</t>
  </si>
  <si>
    <t>TRANSFORMADOR 1000KVA (11400V/460/208V) TIPO SECO CLASE F INCLUYE CELDA</t>
  </si>
  <si>
    <t>REFLECTOR EXTERIOR -100W- 5K  IP65  100-265 V</t>
  </si>
  <si>
    <t>ERIS</t>
  </si>
  <si>
    <t>REFLECTOR EXTERIOR -50W- 5K  IP65  100-265 V</t>
  </si>
  <si>
    <t>Tipo bolardo. 2 Caras (perfil cuadrado) 75.6 cm alto x 9.15 lado. IRC &gt;80 50.000 horas vida. Chasis de la luminaria fabricado en tubería estructural cuadrada en hierro de 90x90 mm y una base 190x190 mm en HR3/16”. Acabado con pintura poliéster electroestática en polvo negro.</t>
  </si>
  <si>
    <t xml:space="preserve">POSTE SENDERO 35 o 50W 4000K IP54 120-277 V </t>
  </si>
  <si>
    <t>Nota 14/10/25: Poste metálico alto 8mts, tubo estructural 4", brazo doble de 100 cm loguitud, en tubo de 1-1/2", 15°elevación</t>
  </si>
  <si>
    <t>Florencia</t>
  </si>
  <si>
    <t>POSTE METÁLICO 8 M TUBO 4" - 2 BRAZOS 1 M TUBO 1 1/2"</t>
  </si>
  <si>
    <t>4x500W, switchable to 2x1000W at 100V line DSP</t>
  </si>
  <si>
    <t>INSTALACIONES SONIDO</t>
  </si>
  <si>
    <t>8 mono+2 stereo audio mixer with 48V DC phantom power</t>
  </si>
  <si>
    <t>Micrófono inalámbrico de alto desempeño UHF 600-900MHz</t>
  </si>
  <si>
    <t>200W Line array speaker</t>
  </si>
  <si>
    <t>Tuberia Emt de 3/4</t>
  </si>
  <si>
    <t>Cable Speker 2x16</t>
  </si>
  <si>
    <t>Access point indor con tecnología 802.11ax permite velocidades más rápidas, mayor capacidad y una asignación eficiente de tiempo de emisión para los clientes en las bandas Wi-Fi de 2,4 GHz y 5 GHz. La tecnología Wi-Fi 6 atiende a una mayor densidad de clientes, proporciona más capacidad para los clientes de voz y vídeo que necesitan ancho de banda y son sensibles a la latencia, y proporciona una red segura y fiable.</t>
  </si>
  <si>
    <t xml:space="preserve">ACCESS POINT INDOR </t>
  </si>
  <si>
    <t xml:space="preserve">kit para fijar el access point outdoor a una pared  o elemento de fijacion para el modem exterior </t>
  </si>
  <si>
    <t xml:space="preserve">KIT DE MONTAJE </t>
  </si>
  <si>
    <t>Access point Outdoor con tecnología 802.11ax permite velocidades más rápidas, mayor capacidad y una asignación eficiente de tiempo de emisión para los clientes en las bandas Wi-Fi de 2,4 GHz y 5 GHz. La tecnología Wi-Fi 6 atiende a una mayor densidad de clientes, proporciona más capacidad para los clientes de voz y vídeo que necesitan ancho de banda y son sensibles a la latencia, y proporciona una red segura y fiable</t>
  </si>
  <si>
    <t xml:space="preserve">ACCESS POINT OUTDOOR </t>
  </si>
  <si>
    <t>suministro de procesador de audio digital Dante 8x8 con 8 canales de salida y 8 canales de entrada, 5/ 8/ 12 section PEQ (opcional), AFC/AEC/ANS/AGC/Auto MixerFrequency divider: 5, 8, 12 segment PEQ (opcional); Delayer; Limiter</t>
  </si>
  <si>
    <t>8 In 8 out DSP audio processor,with AFC, AEC, ANS,</t>
  </si>
  <si>
    <t xml:space="preserve">Bandeja cablofil 150x65mm </t>
  </si>
  <si>
    <t xml:space="preserve">Bandeja cablofil 200x65mm </t>
  </si>
  <si>
    <t>Soporte a Techo para Bandeja Portacable Tipo Malla</t>
  </si>
  <si>
    <t>Compatibilidad del sistema operativo del servidor Windows, Navegadores compatibles IE, Chrome, Safari, Opera, Firefox, Número máximo de conexiones de servidor por cliente 512 (cliente pesado) / 16 (cliente web), Grabación previa a la alarma posterior Sí, Grabación de lapso de tiempo Sí, Configuración del joystick del cliente Sí, Grupos de usuarios personalizados Sí</t>
  </si>
  <si>
    <t>Software CCTV</t>
  </si>
  <si>
    <t>Alimentación: 16,5 VAC o 24 VAC, 75 W transformador de clase 2, Batería de respaldo 12 VDC / 7 Ah supervisada por batería; hasta 12 horas de funcionamiento, Potencia de salida del lector Máximo 1,0 A a 5 V DC o 12 V DC, 250 mA típico por lector, protegido y supervisado, Tipos de lector Wiegand  proximidad, reloj y datos ABA, código de barras, magnético, teclado integrado, tarjeta inteligente, Lectores admitidos. 4 , Puntos monitoreados (entradas). . 16 puntos monitoreados, EOL simple, EOL doble, Puntos Cableado máximo AWG n. ° 22 - 600 m (2000 pies), Energía de golpe de puerta 12VDC, máximo 2.0 A, típico 500mA por cerradura, supervisado, Alimentación de bloqueo externo 12 o 24 VCC (hasta 28 VCC) suministran hasta 750 mA por bloqueo para un total de 3 amperios, Salidas del lector 16 salidas, 25 mA máximo cada una, salidas de colector abierto, LED de salidas auxiliares (puerta 1, puerta 2, puerta 3, puerta 4, LED, OUT1 y OUT2) y zumbadores (Buz, puerta 1, puerta 2, puerta 3, puerta 4) 25 mA cada uno, salidas de colector abierto, Relé de salida controlada Cuatro relés de salida controlados forma C integrados, 30 VCC, 3 amperios máx. Cada uno, Puertos de comunicación RS-232 con RJ-12, RS-485, Ethernet 10 / 100Base-T con RJ-45, Puerto auxiliar Puerto de expansión SPI compartido auxiliar de 12 VCC, 500 mA máximo, Velocidad de comunicación Hasta 115.200 baudios (detección automática a través de RS-232 y RS-485); 10 / 100Base-T, por Ethernet, Memoria Flash 256 MB para almacenamiento de datos y aplicaciones (la configuración y los eventos pueden residir durante un mínimo de 10 años sin energía), RAM 128 MB para cargar y ejecutar aplicaciones, Autonomía de la red, Procesamiento y datos distribuidos, Salidas de lectora configurables , Resistores de fin de línea, Integración con paneles de alarma</t>
  </si>
  <si>
    <t>Controladora de acceso para 4 puertas, comunicación TCP/IP y RS232 Incluye gabinete con tamper</t>
  </si>
  <si>
    <t>TRANSFORMADOR CONTROLADORA</t>
  </si>
  <si>
    <t>• Grado de Protección IP67. • Protección de impacto IK09 • Detección de dedo vivo. • Comunicación: TCP/IP. • Interfaz RS-485 para comunicación o módulo esclavo SIO2. • Salida de relevador. • Wiegand: entrada y salida (seleccionable). • Certificados: CE, FCC, KC, RoHS, REACH, WEE. • Dimensiones: 50 x 172 x 43.5 mm • BEW2OAP con Lector 125KHz EM/HID Prox 13.56 MHZ, MIFARE®/ NFC /DESFire(EV1)/ FeliCa/iClass® SE, Compatible con tarjeta SEOS8KC26 y SEOS8KC (tecnología no clonable)</t>
  </si>
  <si>
    <t>Lectora Dual Biométrica y Proximidad (125kHz EM, HID Prox &amp; 13.56Mhz MIFARE, DESFire/EV1, FeliCa, iC</t>
  </si>
  <si>
    <t>FUENTE LECTORA BIOMETRICA</t>
  </si>
  <si>
    <t>• Fuerza de sujeción: 280 kg, (600lbs). • Temporizador de bloqueo de 0,3,6 o 9 segundos. • Voltaje:12/24 Vcc+10% (seleccionable por jumper). • Consumodecorriente:12V/500mA,24V/250mA. • Temperatura de operación: 10 a 55 oC (14- 131 oF).</t>
  </si>
  <si>
    <t>Cerradura electro magnética de 300 libras. 12 VDC;</t>
  </si>
  <si>
    <t>soporte Z de fijacion</t>
  </si>
  <si>
    <t xml:space="preserve">Escalera fija tipo gato con linea de vida y plataforma de llegada de 25mt para acceso a cubiertas,areas de trabajo en alturas o trabajos confinados. fabricada en acero A36, el cuerpo proncipal se compone de angulo de 2" X 3/16, peldaños en barra redonda maciza de 3/4 a una distancia de 30cm entre peldaños. La escalera se puede fabricar con tratamiento superficial zincado, galvanizado y pintura electrostatica, según necesidad y condiciones ambientales donde se requiera su respectiva instalacion. Se pueden instalar elementos adicionales a las escaleras como lo son: compuerta de acces, plataforma de llegada y barandas. </t>
  </si>
  <si>
    <t xml:space="preserve"> ACCESO VERTICAL TIPO ESCALERA DE GATO INCLUYE LINEA DE VIDA VERTICAL Y ACCESORIOS </t>
  </si>
  <si>
    <t>JUNTA SISMICA FLEXOMETALICA  2-1/2" LARGO (80-100) CM</t>
  </si>
  <si>
    <t>JUNTA SISMICA FLEXOMETALICA 3" LARGO (80-100) CM</t>
  </si>
  <si>
    <t>Suministro e instalacion de juntas en terrazas paraimpermeabilizar separaciones entre bloques</t>
  </si>
  <si>
    <t>SUMINISTRO E INSTALACION DE JUNTA ESTRUCTURAL PARA TERRAZA TIPO JHD 5,2 O SIMILAR</t>
  </si>
  <si>
    <t>Switch OS6860 Chasis de configuración fija en factor de forma de 1U con 24 puertos Sfp , y dos puertos de enlace de chasis virtual 20G. Incluye un coprocesador integrado para los servicios de red mejorados. Con Funciones avanzadas de acceso unificado para soluciones de red de campus convergente en Application Fluent Network, Normativa integrada con perfiles de usuariovirtual dinámicos, Funciones integrales de seguridad para control</t>
  </si>
  <si>
    <t xml:space="preserve">SWITCH CORE 24P SFP Y 4 PUERTOS 10/100/1000  </t>
  </si>
  <si>
    <t>SFP: hasta 1 Gbps.</t>
  </si>
  <si>
    <t xml:space="preserve"> SFP 1G </t>
  </si>
  <si>
    <t>Cable a 15 Kv,   Número tramos: 1,   Calibre: CABLE XLPE 2/0,   Longitud: 96m</t>
  </si>
  <si>
    <t>PRUEBA DE AISLAMIENTO VLF 15 Kv 96m</t>
  </si>
  <si>
    <t xml:space="preserve">Instalación de licencia por un año para omnivista cirrus </t>
  </si>
  <si>
    <t xml:space="preserve">1 YR SaaS administration  </t>
  </si>
  <si>
    <t>OMNIVISTA CIRRUS</t>
  </si>
  <si>
    <t>Micrófono inalámbrico de alto desempeño UHF 600-900MHz, con 1 transmisor de diadema</t>
  </si>
  <si>
    <t>Wall speaker; 10/20/40W/100V, OFF 60W at 8ohm; IP 66 water proof, white</t>
  </si>
  <si>
    <t>18 sub woofer at 1000w 8 ohm</t>
  </si>
  <si>
    <t>15 inch subwoofer</t>
  </si>
  <si>
    <t>TUBERIA PVCP 8" SCH 40</t>
  </si>
  <si>
    <t>SUMINISTRO MATERIAL PARA DUCTO RECTANGULAR EN LAMINA GALVANIZADA CAL 18 TIPO TDC. INCLUYE SOPORTERIA Y PINTURA EPOXICA PARA AMBIENTES CORROSIVOS C4. INCLUIR EN EL VALOR EL DESARROLLO</t>
  </si>
  <si>
    <t>SUMINISTRO MATERIAL PARA DUCTO RECTANGULAR - LAMINA GALVANIZADA CALIBRE 20 Y SOPORTERIA CON TRATAMIENTO, INTERNO Y EXTERIOR, EPOXICO PARA AMBIENTE CORROSIVO C4 INCLUIR EN EL VALOR EL DESARROLLO</t>
  </si>
  <si>
    <t>SUMINISTRO MATERIAL PARA DUCTO RECTANGULAR - LAMINA GALVANIZADA CALIBRE 22 Y SOPORTERIA CON TRATAMIENTO, INTERNO Y EXTERIOR, EPOXICO PARA AMBIENTE CORROSIVO C4. INCLUIR EN EL VALOR EL DESARROLLO</t>
  </si>
  <si>
    <t>SUMINISTRO MATERIAL PARA DUCTO RECTANGULAR - LAMINA GALVANIZADA CALIBRE 24 Y SOPORTERIA CON TRATAMIENTO, INTERNO Y EXTERIOR, EPOXICO PARA AMBIENTE CORROSIVO C4 INCLUIR EN EL VALOR EL DESARROLLO</t>
  </si>
  <si>
    <t>SUMINISTRO  MATERIAL PARA DUCTO CIRCULAR PUNTEADO - LAMINA GALVANIZADA CALIBRE 16 Y SOPORTERIA CON TRATAMIENTO, INTERNO Y EXTERIOR, EPOXICO PARA AMBIENTE CORROSIVO C4. INCLUIR EN EL VALOR EL DESARROLLO</t>
  </si>
  <si>
    <t>SUMINISTRO MATERIAL PARA DUCTO CIRCULAR GRAFADO - LAMINA GALVANIZADA CALIBRE 18 Y SOPORTERIA CON TRATAMIENTO, INTERNO Y EXTERIOR, EPOXICO PARA AMBIENTE CORROSIVO C4, INCLUIR EN EL VALOR EL DESARROLLO</t>
  </si>
  <si>
    <t>SUMINISTRO  MATERIAL PARA  DUCTO CIRCULAR GRAFADO - LAMINA GALVANIZADA CALIBRE 20 Y SOPORTERIA CON TRATAMIENTO, INTERNO Y EXTERIOR, EPOXICO PARA AMBIENTE CORROSIVO C4. INCLUIR EN EL VALOR EL DESARROLLO</t>
  </si>
  <si>
    <t>SUMINISTRO  MATERIAL PARA  DUCTO CIRCULAR GRAFADO - LAMINA GALVANIZADA CALIBRE 22 Y SOPORTERIA CON TRATAMIENTO, INTERNO Y EXTERIOR, EPOXICO PARA AMBIENTE CORROSIVO C4. INCLUIR EN EL VALOR EL DESARROLLO</t>
  </si>
  <si>
    <t>SUMINISTRO  MATERIAL PARA  DUCTO CIRCULAR GRAFADO - LAMINA GALVANIZADA CALIBRE 24 Y SOPORTERIA CON TRATAMIENTO, INTERNO Y EXTERIOR, EPOXICO PARA AMBIENTE CORROSIVO C4. INCLUIR EN EL VALOR EL DESARROLLO</t>
  </si>
  <si>
    <t>SUMINISTRO CHAQUETA EN LAMINA GALVANIZADA CALIBRE 26</t>
  </si>
  <si>
    <t>SUMINISTRO REJILLA TIPO LOUVER ACUSTICO - 46"X46"</t>
  </si>
  <si>
    <t>SUMINISTRO DE UNIDAD PAQUETE DX  27 TR - 15.000 CFM; UPAQ-03 (INCLUYE: SOPORTE ANTIVIBRATORIO DE NEOPRENO, ACCESORIOS PARA LA EJECUCION DE LA OBRA Y TRANSPORTE E IZAJE)</t>
  </si>
  <si>
    <t>SUMINISTRO DE UNIDAD PAQUETE DX  92 TR - 50.000 CFM; UPAQ-01/02 (INCLUYE: SOPORTE ANTIVIBRATORIO DE NEOPRENO, ACCESORIOS PARA LA EJECUCION DE LA OBRA Y TRANSPORTE E IZAJE)</t>
  </si>
  <si>
    <t>SUMINISTRO SENSOR VOC SALIDA 0-10V</t>
  </si>
  <si>
    <t>SUMINISTRO SENSOR HUMEDAD EN DUCTO SALIDA 0-10V</t>
  </si>
  <si>
    <t>Class D Mixer Amplifier with Audio Sources 350W @ 100v</t>
  </si>
  <si>
    <t>Creación de perfiles de Usuario - Creación de Niveles de Seguridad - Creación de horarios  - Creación y enrolamiento de usuarios - Reportes de Alarmas - Creación de reportes personalizados - Exportar e importar base de datos de usuarios   - Integración de sistema de detección de incendio, Espejo de Panel principal de incendio - Visualización de estado de puertas de Control de Acceso - Generación de mapas de elementos (PDF, JPG) - Cambio de estado de elementos en plano - Creación de Escritorios de usuario configurables - Generación de Eventos de Acceso, CCTV, Detección de Incendio - Generación de alarmas con Pop/up - Generación de ventanas de visualización de cámaras  - Funciones de Joystick de PTZ por Software -  Mayor seguridad con integración de sistemas de acceso, vídeo, intrusión y detección de incendio. - Motor de base de datos Sybase SQL de alto rendimiento incorporado.</t>
  </si>
  <si>
    <t>Software de Acceso</t>
  </si>
  <si>
    <t>Tubería IMC (Intermediate Metal Conduit) de  1Ø2", para proteger los cables eléctricos de daños mecánicos y ambientales instalados en cubierta del edificio.  La tubería IMC es resistente y duradera, asegurando la integridad del cableado a largo plazo.</t>
  </si>
  <si>
    <t xml:space="preserve">SUMINISTRO E INSTALACION BARANDA EN VIDRIO (8+8 laminando templado con sentryglas certificado), PANEL 80CM H=1,00M INCRUSTADO EN BORDILLO DE CONCRETO, CON PASAMANOS EN ACERO 2"     </t>
  </si>
  <si>
    <t>Identificación de materias primas (Césped incluidas las líneas):  Masa total por unidad de área, Mechones por unidad de área, Fuerza de extracción del mechón (mínimo 40 Nw), Altura de la fibra, Peso total de la fibra, Espesor de la fibra, Dtex o decitex de la fibra            Identificación de rellenos (Estabilizador – Arena / Rendimiento – Caucho: Tamaño de la partícula, Forma de la partícula, Densidad de la partícula            Identificación de ShockPad (Si aplica): Absorción de impactos, Deformación vertical, Espesor                 Pruebas de rendimiento en sitio: Rebote vertical de balón, Rodamiento de balón, Absorción de impactos, Deformación vertical, Resistencia rotacional, Regularidad de la superficie de juego (Planimetría), Inspección visual.</t>
  </si>
  <si>
    <t xml:space="preserve">CERTIFICACIÓN FIFA GRAMA </t>
  </si>
  <si>
    <t>Boccia RampDimensiones: 18 × 36 × 115 cm (alto × ancho × largo) - Peso: 11,25 kg - Componentes: 7 partes (cuerpo, extensiones, patas, base, soporte móvil) - Paneles laterales: madera de haya (beech plywood) - Paneles laterales: madera de haya (beech plywood) - Extensiones de longitud: 40 cm y 70 cm - Fondo de rampa y extensiones: plástico translúcido con ranuras guía (groove) - Soporte de bola: mecanismo mecánico o magnético ajustable - Base: madera de haya con 3 patas que incorporan rótulas de nivelación - Extensión de bola (ball extension): 14 cm - tecnología de plegado: estructura plegable para transporte compacto Cumplimiento normativo: cumple criterios internacionales establecidos por la BISFed (Federación Internacional de Boccia).</t>
  </si>
  <si>
    <t>FIFA BASIC (1 cancha)</t>
  </si>
  <si>
    <t>CANALETAS BASHTO X-100</t>
  </si>
  <si>
    <t>"Dimensiones: 520 × 34,5 × 45 cm (largo × ancho máximo × alto aproximado) - Peso: 14 kg (construcción Racing) - Peso: 14 kg (construcción Racing) - Construcción: Racing - Materiales: Fibra compuesta de última generación resinas de alto módulo - Diseño: Carena afilada para velocidad en aguas tranquilas - Cockpit: Ergonómico, adaptado a palistas de 70–80 kg - Acabado: Gelcoat de protección y pulido profesional Componentes incluidos: Canoa monobloque con refuerzos integrados - Homologación: Cumple especificaciones técnicas ICF para competencia internacional - Origen: Polonia (Plastex Boats).</t>
  </si>
  <si>
    <t>CANOA C1 FIGHTER 1000 Río 2016</t>
  </si>
  <si>
    <t>"Material exterior: Poliuretano termoplástico (TPU) de alta resistencia, con bordes redondeados para seguridad. - Material interno: Espuma de poliuretano de 0,6 pulgadas (≈ 15 mm) que garantiza blackout total y comodidad. Talla: Única (One Size). Dimensiones aproximadas: 25 × 10 × 7 cm. Peso: 120 g (aprox.). Sistema de sujeción: Correa ajustable elástica con hebilla. Función: Protección ocular y blackout visual total para deportes adaptados. Deporte recomendado: Fútbol 5 (ciegos), torball, goalball, showdown, deportes adaptativos. Homologación: Cumple con estándares internacionales de deportes adaptados. Fabricante: Handi Life Sport – Dinamarca.</t>
  </si>
  <si>
    <t xml:space="preserve">ANTIFAZ HANDI LIFE SPORT </t>
  </si>
  <si>
    <t>Planta eléctrica en cabina insonora de 1000 KVA a 460/266V standby efectivos a la altura de Bogotá TIER 2 completa, accesorios, totalizador, protecciones tablero de indicadores digitales. Con sistema de insonorización tipo cabina, no se requiere acometida, no se requiere tuberia de escape, no se requiere aislamiento termico, instalacion a 0 metros, incluir transporte a obra entrega en plataforma camion.</t>
  </si>
  <si>
    <t>PLANTA ELÉCTRICA 1000 KVA - 460/266V - CABINA INSONORA</t>
  </si>
  <si>
    <t>PIEZAS PARA JUEGO MULTIFUNCION TOBOGAN ESPIRAL  (PARA CIO 100153)</t>
  </si>
  <si>
    <t xml:space="preserve">DESMONTE, SUMINISTRO E INSTALACION DE PIEZAS PARA JUEGO MULTIFUNCION TOBOGAN ESPIRAL  </t>
  </si>
  <si>
    <t xml:space="preserve">TAPAS DE TEFLON PARA SALTARIN </t>
  </si>
  <si>
    <t>SUMINISTRO E INSTALACION DE TAPAS DE TEFLON PARA SALTARIN</t>
  </si>
  <si>
    <t xml:space="preserve">REPARACION PIEZA DESLIZADERO TUBULAR EN POLIMERIO (PARA CIO 106883) </t>
  </si>
  <si>
    <t>SUMINISTRO INSTALACION DE REPARACION PIEZA DESLIZADERO TUBULAR EN POLIMERIO</t>
  </si>
  <si>
    <t xml:space="preserve">MUEBLE FABRICADO EN MADERA ENTAMBORADA Y ENCHAPE EN FÓRMICA. LA PARTE SUPERIOR DEL MUEBLE CONTARÁ CON VIDRIO TEMPLADO DE 8 MM DE ESPESOR. LA PARTE INTERNA DEL MUEBLE INCLUYE UNA TORRE DE CAJONES TIPO ARCHIVO, ESPACIO DESTINADO PARA SILLA, MÓDULO CON PUERTA Y ENTREPAÑOS </t>
  </si>
  <si>
    <t>SUMINISTRO E INSTALACIÓN DE MUEBLE FABRICADO EN MADERA ENTAMBORADA Y ENCHAPE EN FÓRMICA. LA PARTE SU</t>
  </si>
  <si>
    <t xml:space="preserve">SOLUCION SOLAR INDIVIDUAL AISLADA DE LA RED, INCLUYE 10 PANELES SOLARES DE 610 W Mono PERC , INVERSOR  5000VA, UN BANCO DE BATERIAS DE 4800 WH A 51,2 V, TABLERO DE PROTECCIONES Y ESTRUCTURA METALICA PARA SOPORTE DE MODULOS SOLARES, PRUEBAS Y PUESTA EN MARCHA </t>
  </si>
  <si>
    <t>SUMINISTRO, TRANSPORTE E INSTALACION DE SOLUCION SOLAR INDIVIDUAL AISLADA DE LA RED, INCLUYE 10 PANE</t>
  </si>
  <si>
    <t xml:space="preserve">MESON DE LAVAPLATOS ACERO INOXIDABLE 1,80 X 0,52 </t>
  </si>
  <si>
    <t>MESON DE LAVAPLATOS ACERO INOXIDABLE 1,80 X 0,52 (SUM. + INST.)</t>
  </si>
  <si>
    <t xml:space="preserve">MÓDULO DE BANCAS DEL ÁREA TÉCNICA DE LA CANCHA SINTÉTICA, COMPUESTO POR 9 SILLAS (ESTRUCTURA PRINCIPAL EN TUBERÍA REDONDA DE 2 ½” Y 3” CON ACABADO EN PINTURA ELECTROSTÁTICA, TECHO EN POLICARBONATO, LATERALES EN ACRÍLICO Y BANNER IDRD) </t>
  </si>
  <si>
    <t xml:space="preserve">SUMINISTRO E INSTALACIÓN DE MÓDULO DE BANCAS DEL ÁREA TÉCNICA DE LA CANCHA SINTÉTICA, COMPUESTO POR </t>
  </si>
  <si>
    <t>PIEZA DESLIZADERO TUBULAR EN POLIMERO  PARA (CIIO 106883)</t>
  </si>
  <si>
    <t>SUMINISTRO E INSTALACION DE PIEZA DESLIZADERO TUBULAR EN POLIMERO - IMPORTADA</t>
  </si>
  <si>
    <t xml:space="preserve">CUERDA RECUBIERTA EN CAUCHO TERMOFORMADO PARA RED RC-104LSH 3 CUERDAS DE 80 CMS 2 CUERDAS DE 90 CMS , MALLA PARA ASEGURAR ANCLAJES ZONA BAJA 4 CUERDAS DE CMS CON SISTEMA DE ABRAZADERAS EN ALUMINIO CON TORNILLERIA EN ACERO INOXIDABLE PARA RED PIRAMIDAL CON TOBOGAN </t>
  </si>
  <si>
    <t xml:space="preserve">SUMINSTRO E INSTALACION DE CUERDA RECUBIERTA EN CAUCHO TERMOFORMADO PARA RED RC-104LSH 3 CUERDAS DE </t>
  </si>
  <si>
    <t xml:space="preserve">BRAZO CON ASIENTO, MANIJA Y SISTEMA DE GIRO, JUEGO ROTACION  2 USUARIOS ALTURA 3,4 </t>
  </si>
  <si>
    <t>DESMONTE, SUMINSITRO E INSTALACION DE BRAZO CON ASIENTO, MANIJA Y SISTEMA DE GIRO, JUEGO ROTACION  2</t>
  </si>
  <si>
    <t xml:space="preserve">ACERO ESTRUCTURAL PERFIL RECTANGULAR METAL CUBIERTA </t>
  </si>
  <si>
    <t>SUMINISTRO E INSTALACION DE ACERO ESTRUCTURAL PERFIL RECTANGULAR METAL CUBIERTA</t>
  </si>
  <si>
    <t>INCLUYE: BARANDA PROTECCION, PLATAFORMA TRABAJO, TRANSPORTE.</t>
  </si>
  <si>
    <t>ANDAMIO CERTIFICADO TORRE - 12M - BASE 2.07x2.07 M PLANA (SIN RUEDAS) - ALQUILER</t>
  </si>
  <si>
    <t>ANDAMIO CERTIFICADO TORRE - 12M - BASE 2.07X2.07 M RODANTE O 3x3 M PLANA O RODANTE - ALQUILER</t>
  </si>
  <si>
    <t>INV E-101-13 Cimentaciones superficiales existentes (1.5 - 2 metros). (No incluye corte de placa ni reparación)</t>
  </si>
  <si>
    <t>CALICATAS DE CIMENTACIÓN / APIQUES</t>
  </si>
  <si>
    <t>INV E-410 2013 / NTC 3658:2018 (Excepto numerales 8.4 a 8.7)</t>
  </si>
  <si>
    <t xml:space="preserve">COMPRESIÓN DE NÚCLEOS DE CONCRETO 2"-2 1/2"-3"-4"-6" </t>
  </si>
  <si>
    <t>NTC 3692 - 2018  / INV E- 413:2013  / ASTM C805/805M:18</t>
  </si>
  <si>
    <t>ENSAYO CON ESCLEROMETRO (POR ELEMENTO)</t>
  </si>
  <si>
    <t xml:space="preserve"> ENSAYO CON DETECTOR DE METALES (FERROSCAN) POR ELEMENTO</t>
  </si>
  <si>
    <t>PARA VERIFICACIÓN DE DIÁMETROS, RECUBRIMIENTOS DE ARMADURAS Y EXTRACCION DE ACEROS. Se requiere una excavación de 1m x 1m sobre un costado de la cimentación para poder realizar la inspección de las mismas y con profundidad entre 1.5m y 2m.</t>
  </si>
  <si>
    <t>REGATAS PARA INSPECCION DE CIMENTACION (60X60CM)</t>
  </si>
  <si>
    <t>Se crea por unidad que va de 0 a 100Metros Lineales de Inspeccion.</t>
  </si>
  <si>
    <t>LAVADO E INSPECCION RED ALCANTARILLADO CCTV NORMA NSC058 de 0-100ML</t>
  </si>
  <si>
    <t xml:space="preserve">Se crea según requerimiento en memorando 20254000420483 de STC, respecto de los perfiles profesionales y categorías establecidos por Colombia Compra Eficiente - CCE en la Matriz CCE-EICP-FM-169 Matriz 4 Lineamientos del Personal Infraestructura Social V1 28-12-2023’. 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 </t>
  </si>
  <si>
    <t>PROFESIONAL ESPECIALISTA  (I) CATEGORÍA 1 (E.G.12;E.E.8) - 1.501 SMMLV - SIN PREST.</t>
  </si>
  <si>
    <t>PROFESIONAL ESPECIALISTA  (I) CATEGORÍA 1 (E.G.12;E.E.5) - 1500 SMMLV - SIN PREST.</t>
  </si>
  <si>
    <t>PROFESIONAL ESPECIALISTA (II) CATEGORÍA 2 (E.G.10;E.E.4) - 1500 SMMLV - SIN PREST.</t>
  </si>
  <si>
    <t>PROFESIONAL CATEGORÍA 3 (E.G.8;E.E.6) - 1.501 SMMLV - SIN PREST.</t>
  </si>
  <si>
    <t xml:space="preserve">Se crea según requerimiento en memorando 20254000420483 de STC, respecto de los perfiles profesionales y categorías establecidos por Colombia Compra Eficiente - CCE en la Matriz CCE-EICP-FM-169 Matriz 4 Lineamientos del Personal Infraestructura Social V1 28-12-2023’.Se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 </t>
  </si>
  <si>
    <t>PROFESIONAL CATEGORÍA 3 (E.G.8;E.E.3) - 1500 SMMLV - SIN PREST.</t>
  </si>
  <si>
    <t>PROFESIONAL CATEGORÍA 4 (E.G.6;E.E.2) - 1500 SMMLV - SIN PREST.</t>
  </si>
  <si>
    <t>PROFESIONAL CATEGORÍA 5 (E.G.4;E.E.2) - 1.501 SMMLV - SIN PREST.</t>
  </si>
  <si>
    <t>PROFESIONAL CATEGORÍA 6 (E.G.2;E.E.1) - 1.501 y 1500 SMMLV - SIN PREST.</t>
  </si>
  <si>
    <t xml:space="preserve">24.5 MPA D=50 L=33 - 35 </t>
  </si>
  <si>
    <t>EXCAVACIÓN PILOTE TIPO KELLY 24.5 MPA D=50 L=33 - 35</t>
  </si>
  <si>
    <t xml:space="preserve"> DIAM= Ø1"-Ø1/2" </t>
  </si>
  <si>
    <t>BUJE    Ø1"-Ø1/2" CPVC</t>
  </si>
  <si>
    <t>ACOPLE RANURADO FLEXIBLE: DIAM=Ø6"</t>
  </si>
  <si>
    <t xml:space="preserve">DIAM=Ø4" </t>
  </si>
  <si>
    <t>NIPLE PASA MURO DE 4"</t>
  </si>
  <si>
    <t xml:space="preserve">DIAM=Ø3" </t>
  </si>
  <si>
    <t>NIPLE PASA MURO DE 3"</t>
  </si>
  <si>
    <t xml:space="preserve"> DIAM= Ø6x4" </t>
  </si>
  <si>
    <t>ACCESORIO RANURADO REDUCCIÓN CONCÉNTRICA: DIAM= Ø6x4"</t>
  </si>
  <si>
    <t xml:space="preserve">DIAM= Ø1½"x1¼" </t>
  </si>
  <si>
    <t>ACCESORIO ROSCADO REDUCCIÓN COPA: DIAM= Ø1½"x1¼"</t>
  </si>
  <si>
    <t xml:space="preserve"> DIAM= Ø6x5" </t>
  </si>
  <si>
    <t>ACCESORIO BRIDADO REDUCCIÓN EXCÉNTRICA: DIAM= Ø6x5"</t>
  </si>
  <si>
    <t xml:space="preserve">DIAM= Ø4" </t>
  </si>
  <si>
    <t>ACCESORIO SOLDADO TAPÓN: DIAM= Ø4"</t>
  </si>
  <si>
    <t xml:space="preserve">DIAM=  Ø6" HASTA Ø2½" </t>
  </si>
  <si>
    <t>ACCESORIO RANURADO TEE MECÁNICA: DE Ø6" HASTA Ø2½"</t>
  </si>
  <si>
    <t xml:space="preserve">DIAM= Ø6" </t>
  </si>
  <si>
    <t>VALVULA CHEQUE RANURADA: DIAM= Ø6"</t>
  </si>
  <si>
    <t>SOPORTE TIPO PERA UL/FM: DIAM= Ø4"</t>
  </si>
  <si>
    <t xml:space="preserve">ROCIADOR AUTOMÁTICO PENDENT RESPUESTA ESTÁNDAR (K=5,6) TEMP. ORDINARIA </t>
  </si>
  <si>
    <t>ROCIADOR AUTOMATICO PENDENT RESPUESTA ESTANDAR (K=5,6) TEMP. ORDINARIA</t>
  </si>
  <si>
    <t xml:space="preserve">ROCIADOR AUTOMÁTICO UPRIGHT RESPUESTA ESTÁNDAR (K=5,6) TEMP. ORDINARIA </t>
  </si>
  <si>
    <t>ROCIADOR AUTOMATICO UPRIGHT RESPUESTA ESTANDAR (K=5,6) TEMP. ORDINARIA</t>
  </si>
  <si>
    <t xml:space="preserve"> DIAM= 6" </t>
  </si>
  <si>
    <t>ACOPLE RANURADO RIGIDO DIAM= 6"</t>
  </si>
  <si>
    <t xml:space="preserve">RELE CON CONTROL INTEGRADO </t>
  </si>
  <si>
    <t>RELE CON CONTROL INTEGRADO POR HORARIOS</t>
  </si>
  <si>
    <t xml:space="preserve">BALDOSA GRANO NEGRO GRANO 1-2-PULIDO 30*30 </t>
  </si>
  <si>
    <t>PISO BALDOSA GRANO NEGRO GRANO 1-2-PULIDO</t>
  </si>
  <si>
    <t xml:space="preserve">FACHADA METÁLICA MICROPERFORADA MINIWAVE O SIMILAR </t>
  </si>
  <si>
    <t xml:space="preserve">FACHADA METÁLICA MICROPERFORADA MINIWAVE O SIMILAR     </t>
  </si>
  <si>
    <t xml:space="preserve">TELEDUCHA </t>
  </si>
  <si>
    <t>TELEDUCHA ALUVIA</t>
  </si>
  <si>
    <t xml:space="preserve">TAZA ADRIÁTICA O SIMILAR + GRIFERÍA ANTIVANDÁLICA </t>
  </si>
  <si>
    <t>TAZA ADRIATICA SUMINISTRO + GRIFERIA ANTIVANDALICA</t>
  </si>
  <si>
    <t xml:space="preserve">Longitud 1,4 M </t>
  </si>
  <si>
    <t>LAVAMANOS CORRIDO DE 1,4 M</t>
  </si>
  <si>
    <t xml:space="preserve">Longitud 1,45 M </t>
  </si>
  <si>
    <t>LAVAMANOS CORRIDO DE 1,45 M</t>
  </si>
  <si>
    <t xml:space="preserve">Longitud 1,8 M </t>
  </si>
  <si>
    <t>LAVAMANOS CORRIDO DE 1,8 M</t>
  </si>
  <si>
    <t xml:space="preserve">Longitud 2,1 M </t>
  </si>
  <si>
    <t>LAVAMANOS CORRIDO DE 2,1 M</t>
  </si>
  <si>
    <t xml:space="preserve">BORDILLO EN CONCRETO A-81 </t>
  </si>
  <si>
    <t>BORDILLO EN CONCRETO DE 15 CM</t>
  </si>
  <si>
    <t xml:space="preserve"> ASCENSOR 3 paradas 10 personas  (PMR)  </t>
  </si>
  <si>
    <t>SUMINISTRO E INSTALACION DE ASCENSOR</t>
  </si>
  <si>
    <t xml:space="preserve">SANITARIOS "MONTECARLO"  O SIMILAR - GRIFERÍA ANTIVANDÁLICA </t>
  </si>
  <si>
    <t>SANITARIOS "MONTECARLO"- GRIFERIA ANTIVANDALICA</t>
  </si>
  <si>
    <t xml:space="preserve">BARANDA PARA RAMPA DE ACCESIBILIDAD EN VIDRIO LAMINADO EMBEBIDO EN VIGA GUALDERA METÁLICA </t>
  </si>
  <si>
    <t>BARANDA EN RAMPA</t>
  </si>
  <si>
    <t xml:space="preserve">BARANDA ESCALERA EN TUBULAR REDONDO METÁLICO  DE 2" CON PINTURA ANTICORROSIVA NEGRO MATE </t>
  </si>
  <si>
    <t>BARANDA ESCALERA DE EMERGENCIA</t>
  </si>
  <si>
    <t xml:space="preserve">LAVAPLATOS SEGÚN MODELO AS350 O SIMILAR  </t>
  </si>
  <si>
    <t>LAVAPLATOS SUBMONTAR SATINADO 59 X 46CM ACERO INOXIDABLE MODELO AS350 SATINADO</t>
  </si>
  <si>
    <t xml:space="preserve">FACHADA GEOCLAD DE HUNTER DOUGLAS O SIMILAR  </t>
  </si>
  <si>
    <t xml:space="preserve">FACHADA GEOCLAD DE HUNTER DOUGLAS O SIMILAR </t>
  </si>
  <si>
    <t xml:space="preserve">CUBIERTA SÁNDWICH TIPO PANEL CON AISLAMIENTO EN PUR O SIMILAR, E=30 MM  </t>
  </si>
  <si>
    <t xml:space="preserve">SUMINISTRO E INSTALACION DE CUBIERTA SANDWICH TIPO PANEL CON AISLAMIENTO EN PUR O SIMILAR, E=30 MM </t>
  </si>
  <si>
    <t xml:space="preserve">CUBIERTA EN VIDRIO CON ESTRUCTURA DE SOPORTE EN ALUMINIO ANODIZADO </t>
  </si>
  <si>
    <t>CUBIERTA, EN ALUMINIO ANODIZADO COLOR BLANCO MATE, DE LA SERIE 3831 DE LA PROYECTANTE CON VIDRIO LAM</t>
  </si>
  <si>
    <t xml:space="preserve">CUARTO DE SAUNA 1  ÁREA +3,59 X 3,72 </t>
  </si>
  <si>
    <t>SAUNA 1</t>
  </si>
  <si>
    <t xml:space="preserve">CUARTO DE SAUNA 2 ÁREA 2,55 X 2,55 </t>
  </si>
  <si>
    <t>SAUNA 2</t>
  </si>
  <si>
    <t xml:space="preserve">ORINAL TIPO GOTTA O SIMILAR  </t>
  </si>
  <si>
    <t>ORINAL GOTTA ANTIBACTERIAL CON GRIFERIA PUSH</t>
  </si>
  <si>
    <t xml:space="preserve">LAVAMANOS CON PEDESTAL TIPO ALUVIAL O SIMILAR </t>
  </si>
  <si>
    <t>LAVAMANOS CON PEDESTAL ALUVIAL</t>
  </si>
  <si>
    <t xml:space="preserve">BRAZOS LAV. FREE MAMPOSTERÍA   </t>
  </si>
  <si>
    <t>BRAZOS LAV. FREE MAMPOSTERIA EN CAJA</t>
  </si>
  <si>
    <t xml:space="preserve"> BLOQUE N°6  en arcilla  </t>
  </si>
  <si>
    <t xml:space="preserve">LADRILLO BLOQUE N°6 </t>
  </si>
  <si>
    <t>"BARANDAL EN VIDRIO LAMINADO   EMBEBIDA EN</t>
  </si>
  <si>
    <t>BARANDAL EN VIDRIO LAMINADO CRUDO + RODAMANOS EN ALUMINIO COLOR NEGRO MATE, D 5CM</t>
  </si>
  <si>
    <t xml:space="preserve">BARANDAL EN VIDRIO LAMINADO EN ACCESO PPAL.  </t>
  </si>
  <si>
    <t>BARANDAL EN ACCESO PRINCIPAL EN VIDRIO LAMINADO + PERFILERIA  COLOR NEGRO MATE, D 5CM</t>
  </si>
  <si>
    <t xml:space="preserve">2 BOMBAS EQUIPO AGUA POTABLE de  15 H,P, y 153 gpm </t>
  </si>
  <si>
    <t>EQUIPO AGUA POTABLE (2 BOMBAS 100% C/U)</t>
  </si>
  <si>
    <t xml:space="preserve">2 BOMBAS EQUIPO EYECTOR AGUA AGUAS LLUVIAS  de 2 H,P, y 155 gpm  </t>
  </si>
  <si>
    <t>EQUIPO EYECTORES VACIADO TANQUE AGUAS LLUVIAS (2 BOMBAS 100% C/U)</t>
  </si>
  <si>
    <t xml:space="preserve">BOMBA 1 -24 gpm y 1,5 H,P, </t>
  </si>
  <si>
    <t>BOMBA 1 AGUA CALIENTE</t>
  </si>
  <si>
    <t xml:space="preserve">BOMBA 2  -21 gpm y 1,5 H,P, </t>
  </si>
  <si>
    <t>BOMBA 2 AGUA CALIENTE</t>
  </si>
  <si>
    <t xml:space="preserve">BOMBA 3  -21 gpm y 1,5 H,P, </t>
  </si>
  <si>
    <t>BOMBA 3 AGUA CALIENTE</t>
  </si>
  <si>
    <t xml:space="preserve">JUNTA ESTRUCTURAL </t>
  </si>
  <si>
    <t>JUNTA ESTRUCTURAL</t>
  </si>
  <si>
    <t xml:space="preserve">PINTURA INTUMESCENTE POR KG DE ESTRUCTURA METÁLICA </t>
  </si>
  <si>
    <t>SUMINISTRO E INSTALACION DE PINTURA INTUMESCENTE POR KG DE ESTRUC. METALICA,  RF 120 MIN</t>
  </si>
  <si>
    <t xml:space="preserve">LOSETA GUÍA PREFABRICADA </t>
  </si>
  <si>
    <t>LOSETA GUIA PREFABRICADA MISMO COLOR DE ADOQUIN DIMENSIONES 20X20XVARIABLE</t>
  </si>
  <si>
    <t xml:space="preserve">ESCALERA DE GATO CON LÍNEA DE VIDA </t>
  </si>
  <si>
    <t xml:space="preserve">ESCALERA DE GATO CON LINEA DE VIDA CUBIERTA METALICA, ACABADO EN PINTURA </t>
  </si>
  <si>
    <t xml:space="preserve">EQUIPO CERTIFICADO PARA VIGAS </t>
  </si>
  <si>
    <t>EQUIPO CERTIFICADO PARA VIGAS</t>
  </si>
  <si>
    <t xml:space="preserve">CANAL EN LAMINA GALVANIZADA DE CAL. 16 </t>
  </si>
  <si>
    <t>SUMINISTRO E INTALACION DE CANAL EN LAMINA GALVANIZADA DE CAL. 16</t>
  </si>
  <si>
    <t xml:space="preserve">CON SUPERVISIÓN, ASESORÍA TÉCNICA, Y APLICACIÓN DEL SISTEMA MAPECOAT™ TNS URBAN DE MAPEI PARA PLACAS POLIDEPORTIVAS DE HORMIGÓN Y/O ASFALTO. </t>
  </si>
  <si>
    <t>SUMINISTRO, TRANSPORTE E INSTALACIÓN DE RECUBRIMIENTO DE RESINAS ACRÍLICAS , CON SUPERVISIÓN, ASESOR</t>
  </si>
  <si>
    <t xml:space="preserve"> CALIBRE 24 longitud de desarrollo de 450mm a 610mm </t>
  </si>
  <si>
    <t>SUMINISTRO E INSTALACIÓN DE GOTERO EN CUBIERTA DE LÁMINA LISA EN CALIBRE 24</t>
  </si>
  <si>
    <t>TUBERIA POLIPROPILENO 3"</t>
  </si>
  <si>
    <t>VALVULA FLOTADOR ROSCADA D=2"</t>
  </si>
  <si>
    <t>VALVULA FLOTADOR ROSCADA D=1"</t>
  </si>
  <si>
    <t>UNIÓN ANTIVIBRATORIA 3"</t>
  </si>
  <si>
    <t>VALVULA_REDUCCIÓN EXCÉNTRICA ø3"-ø2"</t>
  </si>
  <si>
    <t>TUBERÍA ACERO CARBÓN (ASTM A795 GRADO A O B)/ ENRUTAMIENTO S. SCH 10 DIAM = 1 1/4"Ø</t>
  </si>
  <si>
    <t>TUBERÍA ACERO CARBÓN (ASTM A795 GRADO A O B)/ ENRUTAMIENTO T.M. SCH 10 DIAM = 2 1/2"Ø</t>
  </si>
  <si>
    <t>ACCESORIO RANURADO CODO: 90º DIAM= Ø6"</t>
  </si>
  <si>
    <t>ACCESORIO ROSCADO CODO: 90º DIAM= Ø1¼"</t>
  </si>
  <si>
    <t>VALVULA CHEQUE ROSCADA: DIAM= Ø1¼"</t>
  </si>
  <si>
    <t>VALVULA ANGULAR PARA PRUEBAS: DIAM= Ø2½"</t>
  </si>
  <si>
    <t>VALVULA TIPO MARIPOSA CON SUPERVISOR: DIAM= Ø4"</t>
  </si>
  <si>
    <t>VALVULA TIPO MARIPOSA CON SUPERVISOR: DIAM= Ø6"</t>
  </si>
  <si>
    <t>VALVULA OS&amp;Y ROSCADA: DIAM= Ø1½"</t>
  </si>
  <si>
    <t>VALVULA OS&amp;Y UNIÓN BRIDA: DIAM= Ø6"</t>
  </si>
  <si>
    <t>VALVULA DE ALIVIO UNIÓN BRIDA: DIAM= Ø4"</t>
  </si>
  <si>
    <t>ROCIADOR AUTOMATICO PENDENT RESPUESTA ESTANDAR (K=11,2) TEMP. ORDINARIA</t>
  </si>
  <si>
    <t>ROCIADOR AUTOMATICO UPRIGHT RESPUESTA ESTANDAR (K=11,2) TEMP. ORDINARIA</t>
  </si>
  <si>
    <t>TUBERIA ACERO NEGRO SCHD10 DIAM= 1¼"</t>
  </si>
  <si>
    <t>TUBERIA ACERO NEGRO SCHD10 DIAM= 2"</t>
  </si>
  <si>
    <t>ACCESORIO ROSCADO REDUCCIÓN COPA DIAM= 1x3/4"</t>
  </si>
  <si>
    <t>ACCESORIO ROSCADO REDUCCIÓN COPA DIAM= 1¼x1"</t>
  </si>
  <si>
    <t>ACCESORIO ROSCADO REDUCCIÓN COPA DIAM= 1½x1¼"</t>
  </si>
  <si>
    <t>STRAP DIAM= DE Ø3" A Ø1¼"</t>
  </si>
  <si>
    <t>ACCESORIO RANURADO TAPÓN DIAM= 1¼"</t>
  </si>
  <si>
    <t>ACCESORIO RANURADO TAPÓN DIAM= 1½"</t>
  </si>
  <si>
    <t>ACCESORIO RANURADO TAPÓN DIAM= 2"</t>
  </si>
  <si>
    <t>ACCESORIO RANURADO TAPÓN DIAM= 2½"</t>
  </si>
  <si>
    <t>ACCESORIO RANURADO TAPÓN DIAM= 4"</t>
  </si>
  <si>
    <t>ACCESORIO RANURADO TAPÓN DIAM= 6"</t>
  </si>
  <si>
    <t>ACCESORIO RANURADO TEE DIAM= 1¼"</t>
  </si>
  <si>
    <t>ACCESORIO ROSCADO TEE DIAM= 1"</t>
  </si>
  <si>
    <t>GABINETE BOMBEROS DIAM= 1½"</t>
  </si>
  <si>
    <t>TOMA PARA BOMBEROS DIAM= 2½"</t>
  </si>
  <si>
    <t>SIAMESA 4" X 2.1/2" X 2.1/2" CON CHEQUE INTEGRADO</t>
  </si>
  <si>
    <t>VÁLVULA ANGULAR DE DRENAJE Ø1¼" + SENSOR DE FLUJO DIAM= Ø2½"</t>
  </si>
  <si>
    <t>CHEQUE RANURADA RISER DIAM= 2½"</t>
  </si>
  <si>
    <t>VALVULA DE PRUEBA (ITC) DIAM= 1¼"</t>
  </si>
  <si>
    <t>SOPORTES ANTISISMICOS LATERAL DIAM= 2½"</t>
  </si>
  <si>
    <t>SOPORTES ANTISISMICOS LATERAL DIAM= 3"</t>
  </si>
  <si>
    <t>SOPORTES ANTISISMICOS LATERAL DIAM= 4"</t>
  </si>
  <si>
    <t>SOPORTES ANTISISMICOS LATERAL DIAM= 6"</t>
  </si>
  <si>
    <t>SOPORTES ANTISISMICOS LONGITUDINAL DIAM= 2½"</t>
  </si>
  <si>
    <t>SOPORTES ANTISISMICOS LONGITUDINAL DIAM= 3"</t>
  </si>
  <si>
    <t>SOPORTES ANTISISMICOS LONGITUDINAL DIAM= 6"</t>
  </si>
  <si>
    <t>SOPORTES ANTISISMICOS 4 VIAS DIAM= 1½"</t>
  </si>
  <si>
    <t>SOPORTES ANTISISMICOS 4 VIAS DIAM= 2½"</t>
  </si>
  <si>
    <t>NIPLE PASA MURO DE 1 1/4"</t>
  </si>
  <si>
    <t>DAMPERS DE BALANCEO - 10"X10"</t>
  </si>
  <si>
    <t>REJILLA DE EXT SIN DAMPER REAF - 6"X6"</t>
  </si>
  <si>
    <t>REJILLA DE EXT SIN DAMPER REAF - 12"X12"</t>
  </si>
  <si>
    <t>REJILLA TIPO LOUVER RTLV - TAMAÑO 1 - 12"X12"</t>
  </si>
  <si>
    <t>REJILLA TIPO LOUVER RTLV - TAMAÑO 2 - 14"X6"</t>
  </si>
  <si>
    <t>REJILLA TIPO LOUVER RTLV - TAMAÑO 3 - 22"X12"</t>
  </si>
  <si>
    <t>REJILLA TIPO LOUVER RTLV - TAMAÑO 4 - 24"X10"</t>
  </si>
  <si>
    <t>AMORTIGUADOR DE GOLPE DE ARIETE 1"</t>
  </si>
  <si>
    <t>VALVULA DE COMPUERTA BRIDADA Ø4" CAST IRON PN16 FLANGED GATE VALVE</t>
  </si>
  <si>
    <t>VENTILADOR centrifugo en línea  - TIPO 1 - VE-01</t>
  </si>
  <si>
    <t>VENTILADOR centrifugo en línea  - TIPO 2 - VE-02</t>
  </si>
  <si>
    <t>VENTILADOR centrifugo en línea  - TIPO 3 - VE-04</t>
  </si>
  <si>
    <t>VENTILADOR centrifugo en línea  - TIPO 4 - VS-01</t>
  </si>
  <si>
    <t>VENTILADOR helicocentrifugo  - TIPO 1 - VE-03</t>
  </si>
  <si>
    <t>VENTILADOR individual - TIPO 1 - CFP-01</t>
  </si>
  <si>
    <t>VENTILADOR individual - TIPO 2 - CFP-02</t>
  </si>
  <si>
    <t>VENTILADOR individual - TIPO 3 - CFP-03</t>
  </si>
  <si>
    <t>SUMINISTRO E INSTALACION DE  REJILLA TIPO LOUVER RTLV - 20"x20"</t>
  </si>
  <si>
    <t>SUMINISTRO E INSTALACION DE  REJILLA TIPO LOUVER RTLV - 10"x10"</t>
  </si>
  <si>
    <t>SUMINISTRO E INSTALACION DE  REJILLA TIPO LOUVER RTLV - 14"x14"</t>
  </si>
  <si>
    <t>SUMINISTRO E INSTALACION DE  REJILLA TIPO LOUVER RTLV - 18"x16</t>
  </si>
  <si>
    <t>SUMINISTRO E INSTALACION DE  VENTILADOR centrifugo en linea  - TIPO 3 - VE-05</t>
  </si>
  <si>
    <t>LUMINARIA PARA POSTE METÁLICO DE POTENCIA 20,2W</t>
  </si>
  <si>
    <t>LUMINARIA PARA POSTE METÁLICO DE POTENCIA 39,3W</t>
  </si>
  <si>
    <t>LUMINARIA PARA POSTE METÁLICO DE POTENCIA 57,7W</t>
  </si>
  <si>
    <t>LUMINARIA PARA POSTE METÁLICO DE POTENCIA 68,2W</t>
  </si>
  <si>
    <t>LUMINARIA PARA POSTE METÁLICO DE POTENCIA 111W</t>
  </si>
  <si>
    <t>LUMINARIA PARA POSTE METÁLICO DE POTENCIA 157,4W</t>
  </si>
  <si>
    <t>(P-01) Puerta en lámina metálica Cold Rolled con acabado en Pintura Electrostática Negro Mate según muestra.  (2.10x0.70mt)</t>
  </si>
  <si>
    <t>(P-02) Puerta en lámina metálica Cold Rolled con acabado en Pintura Electrostática Negro Mate según muestra.  (2.10x0.80mt)</t>
  </si>
  <si>
    <t>(P-03) Puerta en lámina metálica Cold Rolled con acabado en Pintura Electrostática Negro Mate según muestra.  (2.10x0.90mt)</t>
  </si>
  <si>
    <t>(P-04) Puerta corrediza en lámina metálica Cold Rolled con acabado en Pintura Electrostática Negro Mate según muestra.  (2.10x0.90mt)</t>
  </si>
  <si>
    <t>(P-06) Puerta Doble en lámina metálica Cold Rolled con acabado en Pintura Electrostática negro mate según muestra. (2.10x1.20mt)</t>
  </si>
  <si>
    <t>(P-08) Puerta Doble en lámina metálica Cold Rolled con acabado en Pintura Electrostática negro mate según muestra.  (2.10x1.20mt)</t>
  </si>
  <si>
    <t>(P-11.) Puerta Doble en lámina metálica Cold Rolled con acabado en Pintura Electrostática negro mate según muestra.  (2.10x1.20mt)</t>
  </si>
  <si>
    <t>(P-09) Puerta Doble en lámina metálica Cold Rolled con acabado en Pintura Electrostática negro mate según muestra.  (2.10x2.30mt)</t>
  </si>
  <si>
    <t>(P-10) Puerta Doble en lámina metálica Cold Rolled con acabado en Pintura Electrostática negro mate según muestra.  (2.10x2.10mt)</t>
  </si>
  <si>
    <t>(P-07) Puerta Doble cortafuego con resistencia al fuego de 180 minutos certificada UL, bajo la norma UL 10B – UL10C.  (2.10x1.20mt)</t>
  </si>
  <si>
    <t>(P-05) Puerta cortafuego con resistencia al fuego de 180 minutos certificada UL, bajo la norma UL 10B – UL10C.  (2.10x1.20mt)</t>
  </si>
  <si>
    <t>(P-13) Puerta enrollable comercial cortina fabricada en fleje plano galvanizado cal 22 (2.70x4,25mt)</t>
  </si>
  <si>
    <t>(P-14) Puerta enrollable comercial cortina fabricada en fleje plano galvanizado cal 22 (2.70x3,35mt)</t>
  </si>
  <si>
    <t>(P-15) Puerta enrollable comercial cortina fabricada en fleje plano galvanizado cal 22 (2.70x3,48mt)</t>
  </si>
  <si>
    <t>V1 VENTANA EN ALUMINIO ANODIZADO COLOR NEGRO MATE SEGUN MUESTRA</t>
  </si>
  <si>
    <t>V2 VENTANA EN ALUMINIO ANODIZADO COLOR NEGRO MATE SEGUN MUESTRA</t>
  </si>
  <si>
    <t>V3 VENTANA EN ALUMINIO ANODIZADO COLOR NEGRO MATE SEGUN MUESTRA</t>
  </si>
  <si>
    <t>V4 VENTANA EN ALUMINIO ANODIZADO COLOR NEGRO MATE SEGUN MUESTRA</t>
  </si>
  <si>
    <t>V5 VENTANA EN ALUMINIO ANODIZADO COLOR NEGRO MATE SEGUN MUESTRA</t>
  </si>
  <si>
    <t>V6 VENTANA EN ALUMINIO ANODIZADO COLOR NEGRO MATE SEGUN MUESTRA</t>
  </si>
  <si>
    <t>V7 VENTANA EN ALUMINIO ANODIZADO COLOR NEGRO MATE SEGUN MUESTRA</t>
  </si>
  <si>
    <t>V8 VENTANA EN ALUMINIO ANODIZADO COLOR NEGRO MATE SEGUN MUESTRA</t>
  </si>
  <si>
    <t>V9 VENTANA EN ALUMINIO ANODIZADO COLOR NEGRO MATE SEGUN MUESTRA</t>
  </si>
  <si>
    <t>V10 VENTANA EN ALUMINIO ANODIZADO COLOR NEGRO MATE SEGUN MUESTRA</t>
  </si>
  <si>
    <t>V11 VENTANA EN ALUMINIO ANODIZADO COLOR NEGRO MATE SEGUN MUESTRA</t>
  </si>
  <si>
    <t>V12 VENTANA EN ALUMINIO ANODIZADO COLOR NEGRO MATE SEGUN MUESTRA</t>
  </si>
  <si>
    <t>V13 VENTANA EN ALUMINIO ANODIZADO COLOR NEGRO MATE SEGUN MUESTRA</t>
  </si>
  <si>
    <t>V14 VENTANA EN ALUMINIO ANODIZADO COLOR NEGRO MATE SEGUN MUESTRA</t>
  </si>
  <si>
    <t>V15 VENTANA EN ALUMINIO ANODIZADO COLOR NEGRO MATE SEGUN MUESTRA</t>
  </si>
  <si>
    <t>V16 VENTANA EN ALUMINIO ANODIZADO COLOR NEGRO MATE SEGUN MUESTRA</t>
  </si>
  <si>
    <t>V17 VENTANA EN ALUMINIO ANODIZADO COLOR NEGRO MATE SEGUN MUESTRA</t>
  </si>
  <si>
    <t>V18 VENTANA EN ALUMINIO ANODIZADO COLOR NEGRO MATE SEGUN MUESTRA</t>
  </si>
  <si>
    <t>V19 VENTANA EN ALUMINIO ANODIZADO COLOR NEGRO MATE SEGUN MUESTRA</t>
  </si>
  <si>
    <t>V20 VENTANA EN ALUMINIO ANODIZADO COLOR NEGRO MATE SEGUN MUESTRA</t>
  </si>
  <si>
    <t>V21 VENTANA EN ALUMINIO ANODIZADO COLOR NEGRO MATE SEGUN MUESTRA</t>
  </si>
  <si>
    <t>V22 VENTANA EN ALUMINIO ANODIZADO COLOR NEGRO MATE SEGUN MUESTRA</t>
  </si>
  <si>
    <t>V23 VENTANA EN ALUMINIO ANODIZADO COLOR NEGRO MATE SEGUN MUESTRA</t>
  </si>
  <si>
    <t>V24 VENTANA EN ALUMINIO ANODIZADO COLOR NEGRO MATE SEGUN MUESTRA</t>
  </si>
  <si>
    <t>V25 VENTANA EN ALUMINIO ANODIZADO COLOR NEGRO MATE SEGUN MUESTRA</t>
  </si>
  <si>
    <t>V26 VENTANA EN ALUMINIO ANODIZADO COLOR NEGRO MATE SEGUN MUESTRA</t>
  </si>
  <si>
    <t>V-27 VENTANA EN ALUMINIO ANODIZADO COLOR NEGRO MATE SEGÚN MUESTRA,(0.85 x 1.2 mts)</t>
  </si>
  <si>
    <t>V-28 VENTANA EN ALUMINIO ANODIZADO COLOR NEGRO MATE SEGÚN MUESTRA,(2.12 x 3.78 mts)</t>
  </si>
  <si>
    <t>V-29 VENTANA EN ALUMINIO ANODIZADO COLOR NEGRO MATE SEGÚN MUESTRA,(2.12 x 3.13 mts)</t>
  </si>
  <si>
    <t>V-30 VENTANA EN ALUMINIO ANODIZADO COLOR NEGRO MATE SEGÚN MUESTRA,(2.12 x 3.13 mts)</t>
  </si>
  <si>
    <t>V-31 VENTANA EN ALUMINIO ANODIZADO COLOR NEGRO MATE SEGÚN MUESTRA,(0.45 x 1.2 mts)</t>
  </si>
  <si>
    <t>V-32 VENTANA EN ALUMINIO ANODIZADO COLOR NEGRO MATE SEGÚN MUESTRA,(2.6 x 9.25 mts)</t>
  </si>
  <si>
    <t>V-33 REJILLA EN ALUMINIO ANODIZADO COLOR NEGRO MATE SEGÚN MUESTRA (0.61 x 0.91 mts)</t>
  </si>
  <si>
    <t>V-34 REJILLA EN ALUMINIO ANODIZADO COLOR NEGRO MATE SEGÚN MUESTRA (1.0 x 1.0 mts)</t>
  </si>
  <si>
    <t>CABLE CU DESNUDO NO 14</t>
  </si>
  <si>
    <t>REFLECTOR LED 300W</t>
  </si>
  <si>
    <t>AVISO LUMINOSO DE SALIDA DE EMERGENCIA</t>
  </si>
  <si>
    <t>CORAZA 1/2" CON REVESTIMIENTO EN PVC</t>
  </si>
  <si>
    <t>TERMINAL TIPO PALA CABLE # 8 AWG</t>
  </si>
  <si>
    <t>CABLE CU AISLADO LSZH NO 250 KCMIL</t>
  </si>
  <si>
    <t>TERMINAL TIPO PALA CABLE # 1/0 AWG</t>
  </si>
  <si>
    <t>CURVA EMT 1 1/4"</t>
  </si>
  <si>
    <t>CURVA EMT 1 1/2"</t>
  </si>
  <si>
    <t>BREAKER TOTALIZADOR 400</t>
  </si>
  <si>
    <t>BORNA BIMETAL 35KV 1/0 H3/8"</t>
  </si>
  <si>
    <t>BORNA BIMETAL 35KV 2 H5/16"</t>
  </si>
  <si>
    <t>TUBERIA ACERO NEGRO SCHD10 DIAM= 2½"</t>
  </si>
  <si>
    <t>ACOPLE RANURADO RIGIDO DIAM= 1 1/4"</t>
  </si>
  <si>
    <t>ACOPLE RANURADO RIGIDO DIAM= 1 1/2"</t>
  </si>
  <si>
    <t>ACOPLE RANURADO RIGIDO DIAM= 2"</t>
  </si>
  <si>
    <t>ACOPLE RANURADO RIGIDO DIAM= 2½"</t>
  </si>
  <si>
    <t>ACOPLE RANURADO RIGIDO DIAM= 3"</t>
  </si>
  <si>
    <t>ACOPLE RANURADO RIGIDO DIAM= 4"</t>
  </si>
  <si>
    <t>ACCESORIO RANURADO CODO 90º DIAM= 1¼"</t>
  </si>
  <si>
    <t>ACCESORIO RANURADO CODO 45º DIAM= 1¼"</t>
  </si>
  <si>
    <t>ACCESORIO RANURADO CODO 45º DIAM= 2½"</t>
  </si>
  <si>
    <t>ACCESORIO RANURADO REDUCCIÓN CONCÉNTRICA DIAM= 2x1½"</t>
  </si>
  <si>
    <t>ACCESORIO RANURADO REDUCCIÓN CONCÉNTRICA DIAM= 2½x1¼"</t>
  </si>
  <si>
    <t>ACCESORIO RANURADO REDUCCIÓN CONCÉNTRICA DIAM= 2½x1½"</t>
  </si>
  <si>
    <t>ACCESORIO RANURADO REDUCCIÓN CONCÉNTRICA DIAM= 2½x2"</t>
  </si>
  <si>
    <t>ACCESORIO RANURADO REDUCCIÓN CONCÉNTRICA DIAM= 3x2½"</t>
  </si>
  <si>
    <t>ACCESORIO RANURADO REDUCCIÓN CONCÉNTRICA DIAM= 4x2½"</t>
  </si>
  <si>
    <t>ACCESORIO RANURADO REDUCCIÓN CONCÉNTRICA DIAM= 4x3"</t>
  </si>
  <si>
    <t>ACCESORIO RANURADO REDUCCIÓN CONCÉNTRICA DIAM= 6x4"</t>
  </si>
  <si>
    <t>ACCESORIO ROSCADO REDUCCIÓN COPA DIAM= 1x½"</t>
  </si>
  <si>
    <t>SEÑAL - ESTÁNDAR DOBLE (PROHIBICIÓN): 20 cm de ancho x 32,5 cm de alto</t>
  </si>
  <si>
    <t>SEÑAL - AVISOS (TIPO 1 Dimensiones: 100 cm de ancho x 24,5 cm de alto</t>
  </si>
  <si>
    <t>SEÑAL - AVISOS (TIPO 2) Dimensiones: 46,5 cm de ancho x
190 cm de alto</t>
  </si>
  <si>
    <t>SEÑAL - AVISOS (TIPO 3) Dimensiones: 220 cm de ancho x 38 cm de alto</t>
  </si>
  <si>
    <t>SEÑAL REGLAMENTARÍA- EVACUACIÓN, CONDICIÓN SEGURA, SALIDA EMERGENCIAS, BOTIQUÍN, DERECHA, IZQUIERDA, SUBIR ESCALERA, BAJAR ESCALERA, EXTINTOR, ALARMA, TOMA FIJA MANGUERA, VÁLVULA DE ROCIADORES, ETC35 cm de ancho x 12 cm de alto</t>
  </si>
  <si>
    <t>SEÑAL - EVACUACIÓN, PUNTO DE ENCUENTRO:  35 cm de ancho x 46,7 cm</t>
  </si>
  <si>
    <t>BOTA CUERO LISA NEGRA SEGURIDAD PUNTERA DE ACERO</t>
  </si>
  <si>
    <t>CHALECO REFLECTIVO EN TELA._(Según Apéndice Bioseguridad Covid 19_V3)</t>
  </si>
  <si>
    <t>POLISOMBRA 47% (4x100m)</t>
  </si>
  <si>
    <t>PUNTILLA GRAPA EN U 1 1/4 x 9"</t>
  </si>
  <si>
    <t>TABLA BURRA EN ORDINARIO 2.90 X 0.28 X 0.025</t>
  </si>
  <si>
    <t>SEÑALIZACION TUBULAR COLOMBINA PLASTICA</t>
  </si>
  <si>
    <t>DISPENSADOR PLÁSTICO DE TOALLAS TIPO Z</t>
  </si>
  <si>
    <t>PALETA PARE-SIGA REGLAMENTADA</t>
  </si>
  <si>
    <t>CONECTORES DE RESORTE  CABLES NO 22-12</t>
  </si>
  <si>
    <t xml:space="preserve">INTERRUPTOR TRIPOLAR AJUSTABLE 63 A CORRIENTE NOMINAL 30  A 25 KA 120/240 V. TIPO TOTALIZADOR </t>
  </si>
  <si>
    <t>INTERRUPTOR TOTALIZADOR 3x70 -15 A 120/240 V</t>
  </si>
  <si>
    <t xml:space="preserve">INTERRUPTOR TRIPOLAR  AJUSTABLE 100 A -CORRIENTE NOMINAL 100 A 25 KA 120 /240 A TIPO TOTALIZADOR </t>
  </si>
  <si>
    <t xml:space="preserve">INTERRUPTOR  CORTACIRCUITOS  MAGNETICO 3X150 A 15K 120/240 TIPO TOTALIZADOR </t>
  </si>
  <si>
    <t xml:space="preserve">INTERRUPTOR AJUSTABLE 3X250 A _ NOMINAL 200 25 KA  120/240  V .TIPO TOTALIZADOR </t>
  </si>
  <si>
    <t>BRIDA PVC 3"</t>
  </si>
  <si>
    <t>BRIDA PVC 2"</t>
  </si>
  <si>
    <t>BRIDA PVC 1 1/2"</t>
  </si>
  <si>
    <t>BUJE PVC 1.1/2"X3/4"</t>
  </si>
  <si>
    <t>BUJE 1-1/2" X 1/2” PVC</t>
  </si>
  <si>
    <t>BRIDA PVC 2 1/2"</t>
  </si>
  <si>
    <t>BRIDA ROSCADA DE ACERO 4"</t>
  </si>
  <si>
    <t>SEMICODO POLIPROPILENO 3"</t>
  </si>
  <si>
    <t>ADAPTADOR LIMPIEZA PVC-S 6"</t>
  </si>
  <si>
    <t>ADAPTADOR MACHO POLIPROPILENO 3</t>
  </si>
  <si>
    <t xml:space="preserve">EXAMEN DE OPTOMETRÍA DE INGRESO O EGRESO </t>
  </si>
  <si>
    <t>EXAMEN DE OPTOMETRÍA DE INGRESO O EGRESO</t>
  </si>
  <si>
    <t xml:space="preserve">EXÁMEN MÉDICO OCUPACIONAL DE INGRESO O RETIRO </t>
  </si>
  <si>
    <t>EXÁMEN MÉDICO OCUPACIONAL DE INGRESO O RETIRO</t>
  </si>
  <si>
    <t xml:space="preserve">LAVAMANOS PORTATIL DE PEDAL TIPO MANOS LIBRES._(Según Apéndice Bioseguridad Covid 19_V3) </t>
  </si>
  <si>
    <t>LAVAMANOS PORTATIL DE PEDAL TIPO MANOS LIBRES._(Según Apéndice Bioseguridad Covid 19_V3)</t>
  </si>
  <si>
    <t xml:space="preserve">DISPENSADOR DE JABÓN LÍQUIDO O ALCOHOL GLICERINADO, CON PEDAL METÁLICO._(Según Apéndice Bioseguridad Covid 19_V3) </t>
  </si>
  <si>
    <t>DISPENSADOR DE JABÓN LÍQUIDO O ALCOHOL GLICERINADO, CON PEDAL METÁLICO._(Según Apéndice Bioseguridad</t>
  </si>
  <si>
    <t>AVISO DE PREVENCIÓN RECTANGULAR QUE INDIQUE"MANTENGA SU DISTANCIA EN CASO DE TORMENTA" CON BASE DE 400mm</t>
  </si>
  <si>
    <t>AVISO DE PREVENCIÓN TRIANGULAR SEGÚN RETIE "CLASIFICACIÓN Y COLORES PARA LAS SEÑALES DE SEGURIDAD" CON BASE DE 400mm</t>
  </si>
  <si>
    <t>PUNTA DE CAPTURA TIPO 120/A PARA RD 8-10 MM</t>
  </si>
  <si>
    <t>UPS DE 20 KVA CON MÓDULOS EXPANSIBLES DE 5KVA</t>
  </si>
  <si>
    <t>FEILO SYLVANIA P24359 LED HERMETICA50W DL</t>
  </si>
  <si>
    <t>UNIÓN TIPO T PARA CABLE 8</t>
  </si>
  <si>
    <t>UPS 2416 POWER SUPPLY 24V/6A NAC SYNC</t>
  </si>
  <si>
    <t>PANEL DE CONTROL "PANEL CENTRAL DE DETECCIÓN DE INCENDIOS" COD EL0337</t>
  </si>
  <si>
    <t>PULSADOR MANUAL COD EL0355</t>
  </si>
  <si>
    <t>SISTEMA DE PUESTA A TIERRA RACK TGB)+ LAMINA DE TIERRA MICRO PERFORADA</t>
  </si>
  <si>
    <t>CONECTORES FIBRA OPTICA LC</t>
  </si>
  <si>
    <t>UNIÓN TIPO T PARA CABLE 2/0</t>
  </si>
  <si>
    <t>ELECTRO IMAN CON FUENTE DE ALIMENTACIÓN DE 12 V Y 1,5 A</t>
  </si>
  <si>
    <t>CABLE AL AISLADO LSZH NO 3/0</t>
  </si>
  <si>
    <t>TERMINAL TIPO PALA CABLE # 350 AWG</t>
  </si>
  <si>
    <t>CAJA DE PASO 10X10 PVC</t>
  </si>
  <si>
    <t>PROTECTOR PARA PULSADOR DE EMERGENCIA CON ESPACIADOR STI</t>
  </si>
  <si>
    <t>KIT DE GUAYAS</t>
  </si>
  <si>
    <t>RIEL CHANEL</t>
  </si>
  <si>
    <t>TERMINAL SH 40 3/4"</t>
  </si>
  <si>
    <t>CELDA AE319</t>
  </si>
  <si>
    <t>BREAKER 3X600 AMP</t>
  </si>
  <si>
    <t>CTS 600/5 AMP</t>
  </si>
  <si>
    <t>DIAGONALES  METALICAS</t>
  </si>
  <si>
    <t>CRUCETA METALICA</t>
  </si>
  <si>
    <t>COLLARINES</t>
  </si>
  <si>
    <t>BORNA BIMETAL 35KV 2/0 H3/8"</t>
  </si>
  <si>
    <t>BORNA BIMETAL -35KV 250 H1/2"</t>
  </si>
  <si>
    <t>BORNA BIMETAL -35KV 3/0 H1/2"</t>
  </si>
  <si>
    <t>BORNA BIMETAL -35KV 350 H1/2"</t>
  </si>
  <si>
    <t>BORNA BIMETAL -35KV 4 H5/16"</t>
  </si>
  <si>
    <t>BORNA BIMETAL -35KV 6 H/14"</t>
  </si>
  <si>
    <t>UNION POLIETILENO 1"</t>
  </si>
  <si>
    <t>CALENTADOR DE PASO ELECTRICO (10LPM)</t>
  </si>
  <si>
    <t>TEE MECANICA RANURADA 2"X1.1/4"</t>
  </si>
  <si>
    <t>TAPON MACHO HG  1"</t>
  </si>
  <si>
    <t>TUBERIA DE COBRE DE 2"</t>
  </si>
  <si>
    <t>COPA ACERO AL CARBON DE 1X1/2"</t>
  </si>
  <si>
    <t>Equipos mecánicos DE ELEVADOR_3/4"</t>
  </si>
  <si>
    <t>Equipos mecánicos DE ELEVADOR_1/2"</t>
  </si>
  <si>
    <t>SUMINISTRO E INSTALACION PISO DEPORTIVO EN MADERA</t>
  </si>
  <si>
    <t>GUARDAESCOBAS PVC</t>
  </si>
  <si>
    <t>CIRO (CIRO - Planta ornamental)</t>
  </si>
  <si>
    <t>HELECHO ARBORESCENTE</t>
  </si>
  <si>
    <t>CINTA</t>
  </si>
  <si>
    <t>HELECHO MACHO</t>
  </si>
  <si>
    <t>POLIGALA</t>
  </si>
  <si>
    <t>VENTUROSA</t>
  </si>
  <si>
    <t>PASTO ALEMAN</t>
  </si>
  <si>
    <t>PINO COLOMBIANO</t>
  </si>
  <si>
    <t>PALMA BOBA H= 1M</t>
  </si>
  <si>
    <t>TALA DE ARBOL H= 0 - 2 METROS</t>
  </si>
  <si>
    <t>TALA DE ARBOL H= 2 - 5 METROS</t>
  </si>
  <si>
    <t>TALA DE ARBOL H= 5 - 10 METROS</t>
  </si>
  <si>
    <t>TALA DE ARBOL H&lt; 15 METROS</t>
  </si>
  <si>
    <t>PODA ARBOL H= 5 - 10 METROS</t>
  </si>
  <si>
    <t>ADAPTADOR MACHO BRONCE 1"</t>
  </si>
  <si>
    <t>CODO MIXTO BRONCE 1"</t>
  </si>
  <si>
    <t>BRIDA FLANCHADA 4" EN ACERO INOXIDABLE</t>
  </si>
  <si>
    <t>TEE ACERO INOXIDABLE 4"</t>
  </si>
  <si>
    <t>CODO POLIETILENO DE 2"</t>
  </si>
  <si>
    <t>TAPON MACHO HG 3/4"</t>
  </si>
  <si>
    <t>RIEL TROQUELADO 4X2 - 3 MTS</t>
  </si>
  <si>
    <t>ABRAZADERA DE 3/4"</t>
  </si>
  <si>
    <t>CODO A.C 2"</t>
  </si>
  <si>
    <t>SEMICODO A.C RANURADO 6"</t>
  </si>
  <si>
    <t>SEMICODO A.C RANURADO 2.1/2"</t>
  </si>
  <si>
    <t>COPA A.C RANURADA 2.1/2"X1.1/4"</t>
  </si>
  <si>
    <t>BUJE PVC SOLDADO 3 X 2 “</t>
  </si>
  <si>
    <t>BRIDA ACERO INOXIDABLE, 150LB 3”</t>
  </si>
  <si>
    <t>BRIDA ACERO INOXIDABLE, 150LB 2”</t>
  </si>
  <si>
    <t>BRIDA ACERO INOXIDABLE, 150LB 1.1/2”</t>
  </si>
  <si>
    <t>BRIDA ACERO INOXIDABLE, 150LB 1”</t>
  </si>
  <si>
    <t>BRIDA ACERO INOXIDABLE, 150LB 3/4”</t>
  </si>
  <si>
    <t>Nota 22Ene2026:  No se encontró en el mercado la especificación BUJE PVCP 2.1/2"X1.1/4, se encontraron de 2 1/2" x 1 1/2" o 2" x 1 1/4", que fueron los cotizados.</t>
  </si>
  <si>
    <t>BUJE PVC PRESIÓN 2.1/2" x 1.1/2"</t>
  </si>
  <si>
    <t xml:space="preserve">BRIDA PVC 1"     </t>
  </si>
  <si>
    <t xml:space="preserve">DERECHO DE VALLA - AVISO DE MAS DE 10 M2 </t>
  </si>
  <si>
    <t>DERECHO DE VALLA</t>
  </si>
  <si>
    <t>IMPRESIÓN HOJA CARTA, A 1X0 TINTAS EN PAPEL BOND DE 75 GR</t>
  </si>
  <si>
    <t>IMPRESIÓN HOJA CARTA, A 1X0 TINTAS EN PAPEL BOND DE 75 GR.</t>
  </si>
  <si>
    <t>SEÑAL - GIGANTOGRAFÍA PINTADA A MURO Dimensiones: 260 cm de ancho x 290 cm de alto</t>
  </si>
  <si>
    <t>SEÑAL - HORARIO 41,5 cm de ancho x 58 cm de alto</t>
  </si>
  <si>
    <t>SEÑAL - DIRECTORIO GENERAL Dimensiones: 72,5 cm de ancho x
200 cm de alto</t>
  </si>
  <si>
    <t>SEÑAL - DIRECTORIO DE ASCENSOR Dimensiones: 25 cm de ancho x 41,6 cm de alto</t>
  </si>
  <si>
    <t>SEÑAL - DIRECTORIO DE PISO:  Dimensiones: 110 cm de ancho x 19,5 cm de alto</t>
  </si>
  <si>
    <t>SEÑAL - MAQUTE TÁCTIL Dimensiones: 114 cm de ancho x 110 cm de alto x 60 cm de profundidad</t>
  </si>
  <si>
    <t>SEÑAL - TÓTEM 45 cm de ancho x
250 cm de alto</t>
  </si>
  <si>
    <t>SEÑAL - IMPRESIÓN DIGITAL GRAN FORMATO Dimensiones: 127,7 cm de ancho x 180 cm de alto</t>
  </si>
  <si>
    <t>SEÑAL - ESTÁNDAR - TIPO 1: Dimensiones: 20 cm de ancho x 25,5 cm de alto</t>
  </si>
  <si>
    <t>SEÑAL - ESTÁNDAR DOBLE (RIESGO) Dimensiones: 20 cm de ancho x 32,5 cm de alto</t>
  </si>
  <si>
    <t>hugo 2004</t>
  </si>
  <si>
    <t>Lafayette</t>
  </si>
  <si>
    <t xml:space="preserve">Se realiza Estudio de Mercado ACEE 2026 para determinación SALARIAL desde la actualización en el úiltimo juego de precios. Así mismo será soportado por memorando respectivo indicando la metodología utilizada para dicho estudio. Salarios no incluyen prestaciones sociales. Se aplican varios factores como IPC (5.1%), SMMLV (23%) y factor de equidad salarial (dependiendo del perfil).  </t>
  </si>
  <si>
    <t>PROFESIONAL ESPECIALISTA (II) CATEGORÍA 2 (E.G.10;E.E.7) - 1.501 SMMLV - SIN PREST.</t>
  </si>
  <si>
    <t>PROFESIONAL CATEGORÍA 4 (E.G.6;E.E.4) - 1.501 SMMLV - SIN PREST.</t>
  </si>
  <si>
    <t>PROFESIONAL CATEGORÍA 5 (E.G.4;E.E.3) - 1.501 SMMLV - SIN PREST.</t>
  </si>
  <si>
    <t>PROFESIONAL CATEGORÍA 7 (E.G.2) - 1.501 y 1500 SMMLV - SIN PREST.</t>
  </si>
  <si>
    <t>Andina Juegos &amp; Parques Ltda.</t>
  </si>
  <si>
    <t>EMConcreto LTDA.</t>
  </si>
  <si>
    <t>MEPRED S.A.</t>
  </si>
  <si>
    <t>SCHREDER COLOMBIA S.A.</t>
  </si>
  <si>
    <t>LAMINADOS ANDINOS S.A.</t>
  </si>
  <si>
    <t>NORVENTAS PAVCO S.A. -TUBERIA-</t>
  </si>
  <si>
    <t>PELDAR</t>
  </si>
  <si>
    <t xml:space="preserve">ENSAYO DESGASTE MAQUINA DE LOS ANGELES CON TRITURA                                                                                                                      </t>
  </si>
  <si>
    <t>ENSAYO DESGASTE MAQUINA DE LOS ANGELES CON TRITURA IGUAL A 100828 (INV E-218-13)</t>
  </si>
  <si>
    <t>UNE 112011:2011 / RILEM CPC - 18</t>
  </si>
  <si>
    <t>INV E 418:2013 / NTC 3658:2018 (Excepto numerales 8.4 a 8.7)</t>
  </si>
  <si>
    <t>Extracción, Corte y Ensayo de Núcleos de 4" (NTC 3658 - NTC 673)                Nota 2025: INV E 418:2013 - 4” de diámetro x 8” de longitud - Unidad (por elemento) / NTC 3658:2018 (Excepto numerales 8.4 a 8.7)</t>
  </si>
  <si>
    <t>Extracción, Corte y Ensayo de Núcleos de 3" (NTC 3658 - NTC 673)                  INV E 418:2013 / NTC 3658:2018 (Excepto numerales 8.4 a 8.7)</t>
  </si>
  <si>
    <t>Nota 2025: también se encuentra en el mismo rago de valor el de 2.5".</t>
  </si>
  <si>
    <t>ENSAYO ESCLEROMETRO (MINIMO 5 ELEMENTOS)</t>
  </si>
  <si>
    <t>ACPI Ltda</t>
  </si>
  <si>
    <t>CIO 3591</t>
  </si>
  <si>
    <t>ART Ltda</t>
  </si>
  <si>
    <t>JANSEN COLOMBIA</t>
  </si>
  <si>
    <t>CIMBRADOS S. A.</t>
  </si>
  <si>
    <t>FERREPLOMERIA</t>
  </si>
  <si>
    <t>SURTIMARMOL</t>
  </si>
  <si>
    <t>GRICOL LTDA.</t>
  </si>
  <si>
    <t>El precio de la Certificación FIFA STAR 2 incluye: 1.Traslados del técnico FIFA.  2. Alojamiento  3. Test  4. Honorarios de laboratorio  5. El valor de la FIFA   6. Diploma.</t>
  </si>
  <si>
    <t>Edospina</t>
  </si>
  <si>
    <t>Durespo</t>
  </si>
  <si>
    <t>INGENIERIA DE EQUIPOS Y PISCINAS SAS</t>
  </si>
  <si>
    <t>IGNACIO GOMEZ IHM S.A.</t>
  </si>
  <si>
    <t>FIBRIT S.A.</t>
  </si>
  <si>
    <t>LADRILLERA SANTAFE S.A.</t>
  </si>
  <si>
    <t>ACUAMUNDO</t>
  </si>
  <si>
    <t>INDUSTRIA GRECOROMANA LTDA.</t>
  </si>
  <si>
    <t>Agencia el siete-Pelaez Hnos</t>
  </si>
  <si>
    <t>DUMALUX SAS</t>
  </si>
  <si>
    <t>INTER ELECTRICAS LTDA</t>
  </si>
  <si>
    <t>DIELCO LTDA</t>
  </si>
  <si>
    <t>ROY Y ALPHA S.A.</t>
  </si>
  <si>
    <t>ELECTRICOS IMPORTADOS S.A</t>
  </si>
  <si>
    <t>TEKNO2MIL S.A</t>
  </si>
  <si>
    <t>BALERCO  S.A.S.</t>
  </si>
  <si>
    <t>ECCOLOGICA</t>
  </si>
  <si>
    <t>POSTELAM - Postes Urbanos y Amoblamiento</t>
  </si>
  <si>
    <t>PREFABRICADOS EL CONDOR LTDA.</t>
  </si>
  <si>
    <t>EQUISOL EQUIPOS Y SOLUCIONES</t>
  </si>
  <si>
    <t>PROINTERMICA INTERNACIONAL S.A.S</t>
  </si>
  <si>
    <t>TECNI GAS</t>
  </si>
  <si>
    <t>J MAGAS SERVI HOGAR</t>
  </si>
  <si>
    <t>KONKRETUS S.A.S.</t>
  </si>
  <si>
    <t>Nota15Oct25: LABOSPORT ya no cuenta con representación en Colombia, ahora lo hace la empresa australiana con representación en Colombia ACOUSTOSCAN LATAM. La especificación ofrecida es la siguiente: Rebote de balón: FIFA TEST METHOD 2024 – 01    Rodamiento de balón: FIFA TEST METHOD 2024 – 02    Inspección visual: FIFA TEST METHOD 2024 – 09    Identificación de las materias primas: FIFA QUALITY CONCEPT HANDBOOK.                                                                                                                   Ensayo Laboratorio Cancha Grama sintetica Futbol 5           Instituto de pruebas aprobado por la FIFA      • Verificación producto instalado vs declarado          o Numero de mechones por área           o Tamaño de la área de juego            o Columnas              o Foto microscópica de la fibra (Cada color)            o Altura de la fibra          o Tipo de Shockpad / Espesor          o Fuerza de extracción de la fibra (Min 40N)           o Inspección visual de las juntas              _x000D_
• Verificación de la calidad del relleno              o Forma / Tamaño / Densidad            o Inspección del relleno – Fotos con microscopio por objetos metálicos contaminando            • Verificación del rendimiento y del riesgo de lesiones       o Rebote de balón           o Rodamiento de balón           o Profundidad del relleno (Debe haber un máximo de 20mm de fibra libre)           _x000D_
Requisitos para las pruebas:        Como parte a la evaluación del campo, se requiere tener acceso a los equipos de mantenimiento y al manual de mantenimiento correspondientes. Esos deberán estar en el campo el día de las pruebas.          Cuando corresponda la primera prueba del campo, se requiere llevar las siguientes muestras de identificación del producto instalado:    1) 1m x 1m de alfombra          2) 5Kg del caucho instalado        3) 5Kg de la arena instalada. Esas muestras deben estar disponibles en campo el día de las pruebas.                 El precio incluye todos los gastos, desdel inicio del viaje hasta el informe final.</t>
  </si>
  <si>
    <t>LABOSPORT GROUP</t>
  </si>
  <si>
    <t>PROFESIONAL ELECTRICO CATEGORÍA 3 (E.G.8;E.E.5) - SIN PREST.</t>
  </si>
  <si>
    <t>Cable de Fibra 12 Fibras 140 M</t>
  </si>
  <si>
    <t>IDRD - MENOR VALOR   DE COTIZACIONES</t>
  </si>
  <si>
    <t>1307a</t>
  </si>
  <si>
    <t>A</t>
  </si>
  <si>
    <t>B</t>
  </si>
  <si>
    <t>C</t>
  </si>
  <si>
    <t>D</t>
  </si>
  <si>
    <t>E</t>
  </si>
  <si>
    <t>F</t>
  </si>
  <si>
    <t>G</t>
  </si>
  <si>
    <t>H</t>
  </si>
  <si>
    <t>I</t>
  </si>
  <si>
    <t>J</t>
  </si>
  <si>
    <t>K</t>
  </si>
  <si>
    <t>L</t>
  </si>
  <si>
    <t>M</t>
  </si>
  <si>
    <t>N</t>
  </si>
  <si>
    <t>O</t>
  </si>
  <si>
    <t>P</t>
  </si>
  <si>
    <t>Q</t>
  </si>
  <si>
    <t>S</t>
  </si>
  <si>
    <t>T</t>
  </si>
  <si>
    <t>U</t>
  </si>
  <si>
    <t>V</t>
  </si>
  <si>
    <t>W</t>
  </si>
  <si>
    <t>Enchape ceramica 25x25 ref. ticino de corona</t>
  </si>
  <si>
    <t xml:space="preserve">La cerámica Ticino de Corona (25×25 cm) es un revestimiento de pared de calidad 1, con acabado brillante tipo espejo (tecnología Brillox®), disponible en colores blanco y azul; presenta diseño moderno, superficie texturizada en relieve, es apta para interiores y zonas húmedas como piscinas, y tiene un tamaño nominal de 250×250×6,6 mm. </t>
  </si>
  <si>
    <t>CONCOLOR ACQUA (5KG)</t>
  </si>
  <si>
    <t xml:space="preserve">Concolor Acqua es una boquilla cementicia CG2WA en color blanco hueso, de fraguado rápido y desempeño mejorado en absorción de agua y resistencia a la abrasión; permite emboquillar juntas de 1 a 5 mm con textura suave y sin fisuras, es lista para usar (no requiere mezclas), ofrece excelente trabajabilidad por su consistencia cremosa, permite tránsito ligero a las 3 horas, llenado de piscinas a los 7 días de aplicada y evita la formación de eflorescencias. </t>
  </si>
  <si>
    <t xml:space="preserve">PEGACOR FLEX (25KG) </t>
  </si>
  <si>
    <t xml:space="preserve">Pegacor Flex es un adhesivo cementicio bajo en polvo, flexible (tipo S1) y de alto desempeño para porcelanatos y cerámicas, ideal para fachadas, piscinas y zonas húmedas por su resistencia térmica y al agua, con tiempo abierto extendido (30 min) y alta adherencia, cumpliendo la norma NTC 6050 </t>
  </si>
  <si>
    <t xml:space="preserve">Enchape ceramica 25x25 ref. ticino azul para demarcación reglamentaria </t>
  </si>
  <si>
    <t xml:space="preserve">Membrana PVC lisa 1,5 mm </t>
  </si>
  <si>
    <t xml:space="preserve">Membrana de PVC lisa de 1,5 mm: lámina impermeabilizante flexible para revestimiento e impermeabilización, fabricada en PVC plastificado, con espesor nominal de 1,5 mm, superficie lisa, alta resistencia a la humedad, rayos UV, agentes químicos y microorganismos, adecuada para piscinas, cubiertas y estructuras en contacto permanente con agua, conforme a lo indicado en su ficha técnica del fabricante. </t>
  </si>
  <si>
    <t xml:space="preserve">Sika Top 122  (toxement Hardtop N°2) 25 Kg </t>
  </si>
  <si>
    <t xml:space="preserve">SikaTop®-122 (Toxement Hardtop N°2) – 25 kg es un mortero cementicio de reparación estructural, predosificado de dos componentes, con alta adherencia, resistencia mecánica e impermeabilidad, apto para reparaciones en concreto en superficies horizontales, verticales y sobre cabeza, con espesores de 3 a 20 mm </t>
  </si>
  <si>
    <t xml:space="preserve">PORCELANATO MALAYA ADR BEIGE CORONA </t>
  </si>
  <si>
    <t xml:space="preserve">Porcelanato gres porcelánico color beige con acabado mate, diseño inspirador de piedra natural con vetas suaves y caras diferenciadas, ideal para interiores y zonas con tránsito vehicular moderado. </t>
  </si>
  <si>
    <r>
      <t xml:space="preserve">CÁLCULOS DE </t>
    </r>
    <r>
      <rPr>
        <b/>
        <sz val="20"/>
        <rFont val="Arial"/>
        <family val="2"/>
      </rPr>
      <t>PRESUPUESTO</t>
    </r>
    <r>
      <rPr>
        <b/>
        <sz val="20"/>
        <color theme="1"/>
        <rFont val="Arial"/>
        <family val="2"/>
      </rPr>
      <t xml:space="preserve"> PARA</t>
    </r>
  </si>
  <si>
    <r>
      <t xml:space="preserve">TOTAL PERSONAL </t>
    </r>
    <r>
      <rPr>
        <b/>
        <sz val="12"/>
        <color theme="9"/>
        <rFont val="Calibri"/>
        <family val="2"/>
        <scheme val="minor"/>
      </rPr>
      <t>INTERV E&amp;D</t>
    </r>
  </si>
  <si>
    <r>
      <t>TOTAL PERSONAL</t>
    </r>
    <r>
      <rPr>
        <b/>
        <sz val="12"/>
        <color theme="7"/>
        <rFont val="Calibri"/>
        <family val="2"/>
        <scheme val="minor"/>
      </rPr>
      <t xml:space="preserve"> INTERV OBRA</t>
    </r>
  </si>
  <si>
    <t>Periodos</t>
  </si>
  <si>
    <r>
      <t xml:space="preserve">RESUMEN CÁLCULO PRESUPUESTAL - COSTOS GLOBALES </t>
    </r>
    <r>
      <rPr>
        <b/>
        <sz val="11"/>
        <color theme="9"/>
        <rFont val="Calibri"/>
        <family val="2"/>
        <scheme val="minor"/>
      </rPr>
      <t>INTERVENTORÍA/CONSULTORÍA</t>
    </r>
  </si>
  <si>
    <r>
      <t xml:space="preserve">CÁLCULO ESCALAS SALARIALES -  </t>
    </r>
    <r>
      <rPr>
        <b/>
        <sz val="12"/>
        <color theme="9"/>
        <rFont val="Calibri"/>
        <family val="2"/>
        <scheme val="minor"/>
      </rPr>
      <t>INTERVENTORÍA</t>
    </r>
    <r>
      <rPr>
        <b/>
        <sz val="12"/>
        <color theme="4" tint="-0.249977111117893"/>
        <rFont val="Calibri"/>
        <family val="2"/>
        <scheme val="minor"/>
      </rPr>
      <t>/CONSULTORÍA</t>
    </r>
  </si>
  <si>
    <t xml:space="preserve">IPC 2026 PROY 6,19% </t>
  </si>
  <si>
    <t xml:space="preserve">IPC PROY 2027 4,71% </t>
  </si>
  <si>
    <t xml:space="preserve">Se realiza Estudio de Mercado ACEE 2026 para determinación SALARIAL desde la actualización en el úiltimo juego de precios. Así mismo será soportado por memorando respectivo indicando la metodología utilizada para dicho estudio. Salarios incluyen prestaciones sociales. Se aplican varios factores como IPC (5.1%), SMMLV (23%) y factor de equidad salarial (dependiendo del perfil). </t>
  </si>
  <si>
    <t>ESPECIALISTA  (I) CATEGORÍA 1 (E.G.12;E.E.8) + PRESTACIONES</t>
  </si>
  <si>
    <t>Según Estudio de Mercado 2026 y definición de tarifas profesionales.</t>
  </si>
  <si>
    <t>ESPECIALISTA  (I) CATEGORÍA 1 (E.G.12;E.E.5) + PRESTACIONES</t>
  </si>
  <si>
    <t>ESPECIALISTA (II) CATEGORÍA 2 (E.G.10;E.E.4) + PRESTACIONES</t>
  </si>
  <si>
    <t>PROFESIONAL CATEGORÍA 3 (E.G.8;E.E.6) + PRESTACIONES</t>
  </si>
  <si>
    <t>PROFESIONAL CATEGORÍA 3 (E.G.8;E.E.3) + PRESTACIONES</t>
  </si>
  <si>
    <t>PROFESIONAL CATEGORÍA 4 (E.G.6;E.E.2) + PRESTACIONES</t>
  </si>
  <si>
    <t>PROFESIONAL CATEGORÍA 5 (E.G.4;E.E.2) + PRESTACIONES</t>
  </si>
  <si>
    <t>PROFESIONAL CATEGORÍA 6 (E.G.2;E.E.1) + PRESTACIONES</t>
  </si>
  <si>
    <t>Obrero + Prestaciones</t>
  </si>
  <si>
    <t>SEÑAL DE TRANSITO GRUPO I (75x75cm) POSTE 3.5m</t>
  </si>
  <si>
    <t xml:space="preserve">SEÑAL VERTICAL TRANSITO EN AMBOS SENTIDOS  (Para velocidad de operación menor o igual a 50 Km /Hr. Según figura SR-39 Mintransporte S/ anexo) poste en angulo 2x2x1/4" y horizontal de 2x2x1/8". Ht=2.0m+ Tablero + 0.30m de base con cruceta concreto 3.ooopsi S/Dimensiones tabla adjunta. Tablero en lámina poliester reforzado con fibra de vidrio e=3mm+/-04mm.Grado de reflectividad s/Tabla para la velocidad 50Km/Hr. (Sumnistro e instalación).       </t>
  </si>
  <si>
    <t xml:space="preserve">SEÑAL TEMPORAL MÓVIL CON TRÍPODE TIPO SIO, SP, SI, SR DE (100 x 50) </t>
  </si>
  <si>
    <t>SEÑAL TEMPORAL MÓVIL ECONÓMICA CON TRÍPODE TIPO SIO, SP, SI, SR DE (100 x 50) LÁMINA GALVANIZADA CAL. 20 Y ÁNGULOS DE 1" x 1/2" x 1/8".</t>
  </si>
  <si>
    <t>CANECA PLÁSTICA NEGRA DE 55 GALONES CON TAPA PLANA.</t>
  </si>
  <si>
    <t>PROTECTOR AUDITIVO TIPO COPA</t>
  </si>
  <si>
    <t>PROTECTOR AUDITIVO TIPO TAPON DESECHABLE SIN CORDON</t>
  </si>
  <si>
    <t xml:space="preserve">SEÑAL TEMPORAL MÓVIL ECONÓMICA CON TRÍPODE TIPO SIO, SP, SI, SR DE (75 x 75) </t>
  </si>
  <si>
    <t>SEÑAL TEMPORAL MÓVIL ECONÓMICA CON TRÍPODE TIPO SIO, SP, SI, SR DE (75 x 75) LÁMINA GALVANIZADA CAL. 20 Y ÁNGULOS DE 1" x 1/2" x 1/8".</t>
  </si>
  <si>
    <t>SEÑAL TEMPORAL MÓVIL ECONÓMICA CON TRÍPODE TIPO SIO, SP, SI, SR (80 x 50)</t>
  </si>
  <si>
    <t>SEÑAL TEMPORAL MÓVIL ECONÓMICA CON TRÍPODE TIPO SIO, SP, SI, SR (80 x 50) LÁMINA GALVANIZADA CAL. 20 Y ÁNGULOS DE 1" x 1/2" x 1/8".</t>
  </si>
  <si>
    <t>Video Beam (Alquiler)</t>
  </si>
  <si>
    <t>Se cotiza video Beam 3600 Lumenes</t>
  </si>
  <si>
    <t>EXAMEN DE AUDIOMETRÍA DE INGRESO O EGRESO</t>
  </si>
  <si>
    <t>EXAMEN DE ESPIROMETRÍA DE INGRESO O EGRESO</t>
  </si>
  <si>
    <t>SEÑAL DE TRANSITO GRUPO I (60 x60 cm) POSTE 3.5m</t>
  </si>
  <si>
    <t>EXÁMEN DE APTITUD PSICOFÍSICA PARA TRABAJO EN ALTURA (Incluye perfíl lipídico, glicemia pre y post.)</t>
  </si>
  <si>
    <t>AFICHE TAMAÑO MEDIO PLIEGO A 4X0 TINTAS EN PROPALCOTE DE 115 GR.</t>
  </si>
  <si>
    <t>Se cotiza sobre una base de 500 uds. segun el pedido pueden varioar los precios</t>
  </si>
  <si>
    <t>PLEGABLES DE SOSTENIBILIDAD EN TRES CUERPOS TAMAÑO CARTA A 4X4 TINTAS EN PROPALCOTE.</t>
  </si>
  <si>
    <t>se cotiza sobre una base de 200 uds, según la cantidad puede variar el precio</t>
  </si>
  <si>
    <t>EQUIPO CONTRA INCENDIOS</t>
  </si>
  <si>
    <t>SIRENAS CON LUZ ESTROBOSCOPICA REGULABLE EN EL NUMERO DE CANDELAS</t>
  </si>
  <si>
    <t>UPS DE 60 KVA</t>
  </si>
  <si>
    <t>Dispositivo que proporciona energía eléctrica de respaldo mediante baterías a equipos electrónicos ante cortes de luz o fluctuaciones de voltaje</t>
  </si>
  <si>
    <t>Unidad de respaldo eléctrico</t>
  </si>
  <si>
    <t>INTERRUPTOR AUTOMÁTICO BIPOLAR TIPO 2X50A</t>
  </si>
  <si>
    <t>INTERRUPTOR AUTOMÁTICO BIPOLAR TIPO 2X30A</t>
  </si>
  <si>
    <t>TRANSPORTE CAMABAJA &gt;(1 recorrido dentro de la ciudad)&lt;</t>
  </si>
  <si>
    <t xml:space="preserve">ADAPTADOR MACHO BRONCE 3/4"     </t>
  </si>
  <si>
    <t>TAPON MACHO EN ACERO AL CARBON DE 1/2"</t>
  </si>
  <si>
    <t>TUBERIA POLIETILENO 2"</t>
  </si>
  <si>
    <t>Equipo Bombas Eyección (2 bombas 100% C/U) Q=80 GPM (5.0)</t>
  </si>
  <si>
    <t>Equipo Bombas Eyección (2 bombas 100% C/U) Q=35 GPM (2.20 l/s), Cabeza Dinámica Total 10 m.c.a (15 psi) para POZO EYECTOR</t>
  </si>
  <si>
    <t>Equipo Bombas Eyección (2 bombas 100% C/U) Q=52 GPM (3.25 l/s), Cabeza Dinámica Total 10 m.c.a (15 psi) para POZO EYECTOR</t>
  </si>
  <si>
    <t>GASTOS OFICINA (PAPELERIA, FOTOCOPIAS Y OTROS)</t>
  </si>
  <si>
    <t>ref precio IDU (9578) / 1A. Visor_BPR_2025-I_Fase-II_MO_2026_4-02-2026.xlsx</t>
  </si>
  <si>
    <t xml:space="preserve">Escalera tres peldaños estan fabricadas con una estructura en acero inoxidable AISI 316 </t>
  </si>
  <si>
    <t>Escalera dos peldaños estan fabricadas con una estructura en acero inoxidable AISI 316</t>
  </si>
  <si>
    <t>La rejilla de fondo antiatrapamiento de 18"x18" es una pieza de seguridad crucial para piscinas, fab</t>
  </si>
  <si>
    <t xml:space="preserve"> Partidor Salida Natacion Homologado WA</t>
  </si>
  <si>
    <t>Partidor de salida para natación homologado por World Aquatics (WA): equipo reglamentario para competencias oficiales, diseñado y certificado conforme a las normas técnicas vigentes de World Aquatics, garantizando seguridad, estabilidad, dimensiones reglamentarias y desempeño competitivo, según lo establecido en su ficha técnica de homologación WA.</t>
  </si>
  <si>
    <t>Tope parachoque caucho escalera incox</t>
  </si>
  <si>
    <t xml:space="preserve">Tope parachoque de caucho para escalera de acero inoxidable (inox), marca AstralPool: accesorio de protección fabricado en caucho de alta resistencia, diseñado para escaleras de piscina en acero inoxidable, que amortigua impactos y evita el contacto directo con el revestimiento, proporcionando protección al vaso de la piscina </t>
  </si>
  <si>
    <t>Canastilla desnatador 15 lts.</t>
  </si>
  <si>
    <t xml:space="preserve">Canastilla de desnatador 15 L: accesorio para sistemas de filtración de piscinas, fabricado en material plástico resistente, con capacidad aproximada de 15 litros, diseñado para la retención de hojas, sólidos y residuos flotantes, facilitando la protección de la bomba y el sistema hidráulico, de fácil extracción y limpieza </t>
  </si>
  <si>
    <t xml:space="preserve"> Tapa desnatador 15 Lts</t>
  </si>
  <si>
    <t xml:space="preserve">Tapa de desnatador 15 L: elemento de cierre y protección para desnatadores de piscina de 15 litros, fabricada en material plástico de alta resistencia, diseñada para uso exterior, con ajuste preciso, superficie antideslizante, resistencia a rayos UV, agua clorada y agentes químicos, que garantiza seguridad, durabilidad y fácil acceso para mantenimiento, conforme a la ficha técnica del fabricante. </t>
  </si>
  <si>
    <t xml:space="preserve">VALVULAS LAVADERO 2"    </t>
  </si>
  <si>
    <t xml:space="preserve">Válvula de desagüe/control para lavadero con diámetro nominal de 2 pulgadas </t>
  </si>
  <si>
    <t>CORAZA AMERICANA 1/2"</t>
  </si>
  <si>
    <t>CONECTOR PARA CORAZA 1-1/4"</t>
  </si>
  <si>
    <t>CABLE DE CONTROL 2X18AWG</t>
  </si>
  <si>
    <t>CABLE DE CONTROL 2X22AWG</t>
  </si>
  <si>
    <t>SOPORTE ALAMBRON DE 8 MM</t>
  </si>
  <si>
    <t>PUNTA CAPTORA 5/8" X 100 CM PUNTA BLUNT EN ALUMINIO</t>
  </si>
  <si>
    <t>TABLERO DE 42 CIRCUITOS TRIFÁSICO CON ESPACIO PARA TOTALIZADOR</t>
  </si>
  <si>
    <t>CAJA METALICA 0,2M X 0,2M X 10CM</t>
  </si>
  <si>
    <t>CAJA METALICA 0,5M X 0,5M X 20CM</t>
  </si>
  <si>
    <t>CAJA METALICA 0,4M X 0,4M X 20CM</t>
  </si>
  <si>
    <t>CAJA METALICA 0,3M X 0,3M X 15CM</t>
  </si>
  <si>
    <t>TABLERO DE 36 CIRCUITOS TRIFÁSICO CON ESPACIO PARA TOTALIZADOR</t>
  </si>
  <si>
    <t>CONECTOR PARA CORAZA 1/2"</t>
  </si>
  <si>
    <t>Mapeband Easy</t>
  </si>
  <si>
    <t xml:space="preserve">Cinta elástica impermeabilizante de caucho sintético con tejido en ambos lados, utilizada para sellar juntas, encuentros y cambios de plano en zonas húmedas. Alta elasticidad, resistencia al desgarro y excelente adherencia con sistemas impermeabilizantes. </t>
  </si>
  <si>
    <t>Mapelastic Smart</t>
  </si>
  <si>
    <t xml:space="preserve">Mortero cementicio bicomponente, flexible e impermeabilizante, para protección de estructuras de concreto. Forma una membrana elástica resistente a presión positiva y negativa, ideal para baños, terrazas, balcones, piscinas y tanques. Excelente adherencia y capacidad de puenteo de fisuras. </t>
  </si>
  <si>
    <t>BARRICADA METÁLICA CON SEÑAL DE DESVÍO O VÍA CERRADA DE 2.40 m</t>
  </si>
  <si>
    <t>BARRICADA METÁLICA CON SEÑAL DE DESVÍO O VÍA CERRADA DE 2.40 m CINTA GRADO INGENIERÍA SHEETING</t>
  </si>
  <si>
    <t>Mapenet 150 - Rollo x 50m</t>
  </si>
  <si>
    <t xml:space="preserve">Malla de fibra de vidrio resistente a los álcalis, utilizada como refuerzo en sistemas impermeabilizantes y morteros cementicios. Mejora la resistencia mecánica, el control de fisuras y la durabilidad del sistema. </t>
  </si>
  <si>
    <t>CORAZA METALICA 1"</t>
  </si>
  <si>
    <t>GRANILLA BLANCO 45X45 PRIM. ALFA</t>
  </si>
  <si>
    <t>CONCRETO DURABILIDAD A/C 0.45 RESISTENCIA MINIMA 350 KG/CM2 / 5000 PSI GRAVA FINA</t>
  </si>
  <si>
    <t xml:space="preserve">CONCRETO DURABILIDAD A/C 0.45 RESISTENCIA MINIMA 350 KG/CM2 / 5000 PSI GRAVA FINA  </t>
  </si>
  <si>
    <t>Teja traslúcida TEJALUZ FlatSkinEX4C100X4,6 TermoEstable Clase8 SPFplusCLEAR/1UV Opal Snow</t>
  </si>
  <si>
    <t xml:space="preserve">Teja traslúcida TEJALUZ FlatSkinEX4C100X4,6 TermoEstable Clase8 SPFplusCLEAR/1UV Opal Snow para instalar 100%PRFV - incluye accesorios para instalación (Fijación y sellos)  </t>
  </si>
  <si>
    <t xml:space="preserve"> TUBO IMC DE 4" X 3 METROS  </t>
  </si>
  <si>
    <t xml:space="preserve"> CAJA METALICA AE 287-1 </t>
  </si>
  <si>
    <t xml:space="preserve"> CAJA DE CAMBIO DE NIVEL SEGÚN NORMA ENEL AE-287-1  </t>
  </si>
  <si>
    <t xml:space="preserve">CAJA GALVANIZADA DOBLE FONDO CON TAPA  </t>
  </si>
  <si>
    <t xml:space="preserve">CAJA GALVANIZADA DOBLE FONDO DE 10X10 </t>
  </si>
  <si>
    <t xml:space="preserve"> Arena / s lavada cernida de peña </t>
  </si>
  <si>
    <t xml:space="preserve"> Arena / s lavada cernida de peña  </t>
  </si>
  <si>
    <t xml:space="preserve"> NIPLE INOX 6” X 60CM ROSCADO </t>
  </si>
  <si>
    <t xml:space="preserve"> NIPLE INOX 6” X 60CM ROSCADO  </t>
  </si>
  <si>
    <t>Motosierra 3.1 HP</t>
  </si>
  <si>
    <t>Nota 28/01/26: cotizaciones de 2, 3.5 y 8 HP.</t>
  </si>
  <si>
    <t>9003118116 - LYD PROYECTOS SAS</t>
  </si>
  <si>
    <t>FUNDACIÓN GILBERTO ALZATE AVENDAÑO</t>
  </si>
  <si>
    <t>SUBDIRECCIÓN ARTÍSTICA Y CULTURAL</t>
  </si>
  <si>
    <t xml:space="preserve">Revisó SAC: </t>
  </si>
  <si>
    <t xml:space="preserve">Revisó Estr., Económico: </t>
  </si>
  <si>
    <r>
      <t xml:space="preserve">CANTIDAD DE </t>
    </r>
    <r>
      <rPr>
        <b/>
        <sz val="11"/>
        <color theme="4"/>
        <rFont val="Calibri"/>
        <family val="2"/>
        <scheme val="minor"/>
      </rPr>
      <t>PROYECTOS</t>
    </r>
    <r>
      <rPr>
        <sz val="11"/>
        <color theme="1"/>
        <rFont val="Calibri"/>
        <family val="2"/>
        <scheme val="minor"/>
      </rPr>
      <t xml:space="preserve"> </t>
    </r>
  </si>
  <si>
    <t>CÓDIGO</t>
  </si>
  <si>
    <r>
      <t xml:space="preserve">Las escalas salariales del personal mínimo requerido para la presente contratación, según la estructuración establecida por la Subdirección </t>
    </r>
    <r>
      <rPr>
        <b/>
        <sz val="12"/>
        <color rgb="FFFF0000"/>
        <rFont val="Arial"/>
        <family val="2"/>
      </rPr>
      <t>XXXXXXXX</t>
    </r>
    <r>
      <rPr>
        <sz val="12"/>
        <rFont val="Arial"/>
        <family val="2"/>
      </rPr>
      <t xml:space="preserve">, se encuentran dentro las siguientes categorías con sus valores correspondientes: </t>
    </r>
  </si>
  <si>
    <t xml:space="preserve">ESTUDIOS Y DISEÑOS EL MUELLE </t>
  </si>
  <si>
    <t>REALIZAR LOS ESTUDIOS Y DISEÑOS TÉCNICOS INTEGRALES PARA LA COMPLEMENTACIÓN DE LA MEMBRANA ARQUITECTÓNICA, LAS SOLUCIONES DE ACCESIBILIDAD PARA PERSONAS CON MOVILIDAD REDUCIDA (PMR) Y LAS ADECUACIONES TÉCNICAS DEL ESCENARIO “EL MUELLE” DE LA FUNDACIÓN GILBERTO ALZATE AVENDAÑO – FUGA.</t>
  </si>
  <si>
    <t>ESCENARIO EL MUELLE DE LA FUGA</t>
  </si>
  <si>
    <t>Julio de 2026</t>
  </si>
  <si>
    <t>Anexo No. 001</t>
  </si>
  <si>
    <t>ARQUITECTO O INGENIERO RESIDENTE DE INTERVENTORIA</t>
  </si>
  <si>
    <t>DIRECTOR DEL PROYECTO</t>
  </si>
  <si>
    <t>ESPECILIASTA ELÉCTRICO</t>
  </si>
  <si>
    <t>El proceso para llevar a cabo los</t>
  </si>
  <si>
    <t>está distribuido de la siguiente manera:</t>
  </si>
  <si>
    <r>
      <t xml:space="preserve">Este presupuesto fue definido y calculado por profesionales del área técnica y financiera de la Subdirección </t>
    </r>
    <r>
      <rPr>
        <b/>
        <sz val="11"/>
        <color rgb="FFFF0000"/>
        <rFont val="Arial"/>
        <family val="2"/>
      </rPr>
      <t>Artística y Cultural.</t>
    </r>
  </si>
  <si>
    <t>Por otra parte, el estructurador económico y financiero de la FUGA, realizó la revisión de este presupuesto verificando: que los costos unitarios para las escalas salariales del personal profesional, técnico y de apoyo a la gestión estén acordes a las tarifas vigentes fijadas por la FUGA, así mismo que el factor multiplicador esté calculado de acuerdo a las disposiciones legales; adicionalmente corroboró los porcentajes de dedicación de los profesionales y los costos directos operacionales. Los valores resultantes de dicho ejercicio, son los siguientes:</t>
  </si>
  <si>
    <t>Por consiguiente, el presupuesto oficial del proceso arrojó un valor de:</t>
  </si>
  <si>
    <t xml:space="preserve">Elaboró SAC: </t>
  </si>
  <si>
    <t>ALBERTO GONZALEZ SEPÚLVEDA</t>
  </si>
  <si>
    <t>CONTRATISTA SAC</t>
  </si>
  <si>
    <t>JUAN CARLOS ROZO</t>
  </si>
  <si>
    <t>ESTRUCTURADOR ECONÓMICO FUGA</t>
  </si>
  <si>
    <t>ABOGADA SAC</t>
  </si>
  <si>
    <t>GRACE VIVIANA GÓMEZ PARIS</t>
  </si>
  <si>
    <t>MARTHA DANIELA CAICEDO BELTRÁN</t>
  </si>
  <si>
    <t>DANIELA JIMENEZ QUIROGA</t>
  </si>
  <si>
    <t>SUBDIRECTORA ARTÍSTICA Y CULTURAL - FUGA</t>
  </si>
  <si>
    <t>CUARENTA Y DOS MILLONES QUINIENTOS SETENTA Y OCHO MIL TREINTA Y UN PESOS M/CTE</t>
  </si>
  <si>
    <t>Membrana</t>
  </si>
  <si>
    <t>Nota metodológica: el residente se distribuye entre Membrana y Accesibilidad; el especialista eléctrico se asigna al componente eléctrico; el Director se distribuye inicialmente por partes iguales entre los tres componentes. Los costos comunes de equipos se distribuyen inicialmente por tercios. Las celdas amarillas pueden ajustarse si Financiera valida una dedicación diferente, manteniendo siempre el mismo valor total del contrato.</t>
  </si>
  <si>
    <t>Debe coincidir con el valor total de la consultoría</t>
  </si>
  <si>
    <t>Tres componentes</t>
  </si>
  <si>
    <t>TOTAL CONTRATO</t>
  </si>
  <si>
    <t>Aporte directo FUGA</t>
  </si>
  <si>
    <t>Componente eléctrico</t>
  </si>
  <si>
    <t>FUGA</t>
  </si>
  <si>
    <t>Saldo LEP no utilizado</t>
  </si>
  <si>
    <t>Membrana + Accesibilidad</t>
  </si>
  <si>
    <t>LEP – Convenio 833</t>
  </si>
  <si>
    <t>Observación</t>
  </si>
  <si>
    <t>Saldo</t>
  </si>
  <si>
    <t>Recurso disponible</t>
  </si>
  <si>
    <t>Valor calculado</t>
  </si>
  <si>
    <t>Componentes</t>
  </si>
  <si>
    <t>Fuente</t>
  </si>
  <si>
    <t>DISTRIBUCIÓN POR FUENTE DE FINANCIACIÓN</t>
  </si>
  <si>
    <t>VALOR TOTAL COMPONENTE</t>
  </si>
  <si>
    <t>IVA 19 %</t>
  </si>
  <si>
    <t>Subtotal antes de IVA</t>
  </si>
  <si>
    <t>Equipos / costos directos</t>
  </si>
  <si>
    <t>Personal con factor multiplicador</t>
  </si>
  <si>
    <t>Personal directo</t>
  </si>
  <si>
    <t>Eléctrico</t>
  </si>
  <si>
    <t>Accesibilidad PMR</t>
  </si>
  <si>
    <t>Concepto</t>
  </si>
  <si>
    <t>RESUMEN PRESUPUESTAL POR COMPONENTE</t>
  </si>
  <si>
    <t>TOTAL PERSONAL DIRECTO</t>
  </si>
  <si>
    <t>Especialista eléctrico</t>
  </si>
  <si>
    <t>Director del proyecto</t>
  </si>
  <si>
    <t>Arquitecto / Ingeniero residente</t>
  </si>
  <si>
    <t>Costo Eléctrico</t>
  </si>
  <si>
    <t>Costo Accesibilidad</t>
  </si>
  <si>
    <t>Costo Membrana</t>
  </si>
  <si>
    <t>Control H-M</t>
  </si>
  <si>
    <t>H-M Eléctrico</t>
  </si>
  <si>
    <t>H-M Accesibilidad</t>
  </si>
  <si>
    <t>H-M Membrana</t>
  </si>
  <si>
    <t>H-M total original</t>
  </si>
  <si>
    <t>Tarifa H-M</t>
  </si>
  <si>
    <t>Perfil</t>
  </si>
  <si>
    <t>MATRIZ DE DEDICACIÓN Y COSTO POR COMPONENTE</t>
  </si>
  <si>
    <t>19 %</t>
  </si>
  <si>
    <t>IVA</t>
  </si>
  <si>
    <t>Costo común a distribuir</t>
  </si>
  <si>
    <t>Mismo factor del modelo original</t>
  </si>
  <si>
    <t>Factor multiplicador</t>
  </si>
  <si>
    <t>Valor total del cálculo original</t>
  </si>
  <si>
    <t>Valor total consultoría</t>
  </si>
  <si>
    <t>Valor</t>
  </si>
  <si>
    <t>PARÁMETROS DEL MODELO</t>
  </si>
  <si>
    <t>DISTRIBUCIÓN PRESUPUESTAL POR COMPONENTES – ESTUDIOS Y DISEÑOS EL MUELLE</t>
  </si>
  <si>
    <t>FORMATO 5 CUADRO COMPARATIVO DE COTIZACIONES Y PROVEEDORES</t>
  </si>
  <si>
    <t>1. OBJETO DEL CONTRATO: Formular los estudios y diseños técnicos necesarios para la complementación de la membrana arquitectónica del escenario "El Muelle" en la Fundación Gilberto Alzate Avendaño (FUGA) y para la definición de soluciones que garanticen condiciones de accesibilidad universal para personas con movilidad reducida (PMR), con el fin de fortalecer su funcionalidad, inclusión y sostenibilidad como espacio cultural del centro de Bogotá.</t>
  </si>
  <si>
    <t>ENTIDAD-ORGANIZACIÓN : FUNDACION GILBERTO ALZATE AVENDANO - FUGA</t>
  </si>
  <si>
    <t>NOMBRE DEL ESCENARIO: EL MUELLE - FUGA</t>
  </si>
  <si>
    <t>2. TIPO DE PROYECTO: ESTUDIOS Y DISENOS</t>
  </si>
  <si>
    <t>3. FECHA PRESENTACIÓN :19 MAYO 2025</t>
  </si>
  <si>
    <t xml:space="preserve">4. ITEM </t>
  </si>
  <si>
    <t>5. DESCRIPCIÓN</t>
  </si>
  <si>
    <t>6. CANT.</t>
  </si>
  <si>
    <t>7. UNIDAD</t>
  </si>
  <si>
    <t>8. PROVEEDORES</t>
  </si>
  <si>
    <r>
      <rPr>
        <b/>
        <sz val="11"/>
        <color theme="1"/>
        <rFont val="Arial Narrow"/>
      </rPr>
      <t xml:space="preserve">9. PROVEEDOR </t>
    </r>
    <r>
      <rPr>
        <b/>
        <u/>
        <sz val="11"/>
        <color theme="1"/>
        <rFont val="Arial Narrow"/>
      </rPr>
      <t xml:space="preserve">(PROMEDIO SECTOR PÚBLICO/ COTIZACIÓN ELEGIDA SECTOR PRIVADO) </t>
    </r>
    <r>
      <rPr>
        <b/>
        <sz val="11"/>
        <color theme="1"/>
        <rFont val="Arial Narrow"/>
      </rPr>
      <t xml:space="preserve">VALORES SELECCIONADOS
</t>
    </r>
  </si>
  <si>
    <t>Cotización 1</t>
  </si>
  <si>
    <t>Cotización 2</t>
  </si>
  <si>
    <t>Cotización 3</t>
  </si>
  <si>
    <t>Ensamble</t>
  </si>
  <si>
    <t>Creative and Collective</t>
  </si>
  <si>
    <t>GPM</t>
  </si>
  <si>
    <t>V/R UNITARIO</t>
  </si>
  <si>
    <t>V/R TOTAL</t>
  </si>
  <si>
    <t>OBSERVACIONES</t>
  </si>
  <si>
    <t>ESTUDIOS Y DISENOS</t>
  </si>
  <si>
    <r>
      <rPr>
        <b/>
        <sz val="11"/>
        <color theme="1"/>
        <rFont val="Arial Narrow"/>
      </rPr>
      <t>Diagnóstico técnico del escenario</t>
    </r>
    <r>
      <rPr>
        <sz val="11"/>
        <color theme="1"/>
        <rFont val="Arial Narrow"/>
      </rPr>
      <t xml:space="preserve">
Informe detallado con análisis del estado actual de la membrana arquitectónica existente y de las condiciones de accesibilidad para PMR, con registro fotográfico, verificación de dimensiones in situ y evaluación de riesgos funcionales.</t>
    </r>
  </si>
  <si>
    <r>
      <rPr>
        <b/>
        <sz val="11"/>
        <color theme="1"/>
        <rFont val="Arial Narrow"/>
      </rPr>
      <t xml:space="preserve">Planos arquitectónicos actualizados (levantamiento y propuesta)
</t>
    </r>
    <r>
      <rPr>
        <sz val="11"/>
        <color theme="1"/>
        <rFont val="Arial Narrow"/>
      </rPr>
      <t xml:space="preserve">Levantamiento arquitectónico detallado del área de intervención.
Propuesta técnica y arquitectónica para la complementación de la membrana y soluciones de accesibilidad, incluyendo: diseño de estructura metálica, sistema de anclajes, evacuación de agua lluvia y rampas de acceso.
Planos en formato editable (DWG) y PDF.
</t>
    </r>
  </si>
  <si>
    <r>
      <rPr>
        <b/>
        <sz val="11"/>
        <color theme="1"/>
        <rFont val="Arial Narrow"/>
      </rPr>
      <t xml:space="preserve">Diseño técnico y especificaciones constructivas
</t>
    </r>
    <r>
      <rPr>
        <sz val="11"/>
        <color theme="1"/>
        <rFont val="Arial Narrow"/>
      </rPr>
      <t xml:space="preserve">Memoria técnica del diseño arquitectónico y estructural.
Especificaciones técnicas de materiales y sistemas propuestos.
Detalles constructivos de estructura metálica, fijaciones, templetes y guayas.
</t>
    </r>
  </si>
  <si>
    <r>
      <rPr>
        <b/>
        <sz val="11"/>
        <color theme="1"/>
        <rFont val="Arial Narrow"/>
      </rPr>
      <t xml:space="preserve">Presupuesto detallado del proyecto
</t>
    </r>
    <r>
      <rPr>
        <sz val="11"/>
        <color theme="1"/>
        <rFont val="Arial Narrow"/>
      </rPr>
      <t xml:space="preserve">Cuadro de cantidades de obra (metrados).
Análisis de precios unitarios (APU) y presupuesto total.
Cronograma físico-financiero de ejecución.
</t>
    </r>
  </si>
  <si>
    <r>
      <rPr>
        <b/>
        <sz val="11"/>
        <color theme="1"/>
        <rFont val="Arial Narrow"/>
      </rPr>
      <t xml:space="preserve">Cronograma de actividades
</t>
    </r>
    <r>
      <rPr>
        <sz val="11"/>
        <color theme="1"/>
        <rFont val="Arial Narrow"/>
      </rPr>
      <t xml:space="preserve">Programación de actividades por fases, desde la planeación hasta la ejecución de obra.
Formato tipo Gantt o equivalente.
</t>
    </r>
  </si>
  <si>
    <r>
      <rPr>
        <b/>
        <sz val="11"/>
        <color theme="1"/>
        <rFont val="Arial Narrow"/>
      </rPr>
      <t xml:space="preserve">Manual técnico y de mantenimiento
</t>
    </r>
    <r>
      <rPr>
        <sz val="11"/>
        <color theme="1"/>
        <rFont val="Arial Narrow"/>
      </rPr>
      <t xml:space="preserve">Lineamientos para uso, cuidado y mantenimiento de la membrana y soluciones de accesibilidad.
Plan de revisiones y acciones correctivas.
</t>
    </r>
  </si>
  <si>
    <r>
      <rPr>
        <b/>
        <sz val="11"/>
        <color theme="1"/>
        <rFont val="Arial Narrow"/>
      </rPr>
      <t xml:space="preserve">Carta de garantía de materiales e instalación
</t>
    </r>
    <r>
      <rPr>
        <sz val="11"/>
        <color theme="1"/>
        <rFont val="Arial Narrow"/>
      </rPr>
      <t xml:space="preserve">Documento de garantía mínima de 7 años de los materiales de la membrana.
Garantía de calidad sobre la estructura propuesta e instalación.
</t>
    </r>
  </si>
  <si>
    <r>
      <rPr>
        <b/>
        <sz val="11"/>
        <color theme="1"/>
        <rFont val="Arial Narrow"/>
      </rPr>
      <t xml:space="preserve">Gestión de permisos ante entes competentes (si aplica)
</t>
    </r>
    <r>
      <rPr>
        <sz val="11"/>
        <color theme="1"/>
        <rFont val="Arial Narrow"/>
      </rPr>
      <t xml:space="preserve">Revisión normativa para determinar si se requiere gestión de permisos ante entidades como la Curaduría Urbana, el Ministerio de Cultura u otras autoridades competentes.
Diligenciamiento, radicación y seguimiento de solicitudes de permiso, en caso de ser necesarios según el diseño propuesto.
Acompañamiento técnico en procesos de obtención de aprobación.
</t>
    </r>
  </si>
  <si>
    <t xml:space="preserve">IVA </t>
  </si>
  <si>
    <t>10. FECHA DE COTIZACIÓN</t>
  </si>
  <si>
    <t>MAYO</t>
  </si>
  <si>
    <t>11. VIGENCIA DE LA COTIZACIÓN</t>
  </si>
  <si>
    <t>DOS MESES</t>
  </si>
  <si>
    <t>12. FORMA DE PAGO</t>
  </si>
  <si>
    <t xml:space="preserve">
</t>
  </si>
  <si>
    <t>13. PLAZO DE ENTREGA</t>
  </si>
  <si>
    <t>14. GARANTÍAS ESTABLECIDAS</t>
  </si>
  <si>
    <t>REPRESENTANTE LEGAL</t>
  </si>
  <si>
    <t>REVISOR FISCAL O CONTADOR</t>
  </si>
  <si>
    <t>Firma</t>
  </si>
  <si>
    <t>Nombre:</t>
  </si>
  <si>
    <t>BLANCA ANDREA SANCHEZ DUARTE</t>
  </si>
  <si>
    <t>JUDY MILENA MURCIA</t>
  </si>
  <si>
    <t>Cédula de Ciudadanía No 52.967.412</t>
  </si>
  <si>
    <t>Cédula de Ciudadanía No 65.717.992</t>
  </si>
  <si>
    <t>ANEXO 5 CUADRO COMPARATIVO DE COTIZACIONES</t>
  </si>
  <si>
    <t>INSTRUCTIVO</t>
  </si>
  <si>
    <t>1. PROYECTO:</t>
  </si>
  <si>
    <t xml:space="preserve">Diligenciar el nombre del proyecto presentado por la Organización </t>
  </si>
  <si>
    <t>2. LÍNEA A LA QUE SE PRESENTA:</t>
  </si>
  <si>
    <t xml:space="preserve">Diligencie un formato por cada línea en la que se presenta el proyecto : Dotación </t>
  </si>
  <si>
    <t>3. FECHA DE ELABORACIÓN</t>
  </si>
  <si>
    <t xml:space="preserve">Diligencie con la fecha actual </t>
  </si>
  <si>
    <t>4. ITEM PRESUPUESTADOS</t>
  </si>
  <si>
    <t>Enumere cada uno de los elementos cotizados a los proveedores</t>
  </si>
  <si>
    <t>Realice la descripción por componente cada uno de los elementos cotizados con su respectiva referencia</t>
  </si>
  <si>
    <t>6. CANTIDAD</t>
  </si>
  <si>
    <t>Diligencie la cantidad exacta de elementos cotizados a sus proveedores</t>
  </si>
  <si>
    <t>Relacione la unidad de medida que aplica para los elementos cotizados. (m2: metros cuadrados,  ml: metros lineales, un: unidades, etc)</t>
  </si>
  <si>
    <t>Consigne los datos del Nombre de la Empresa del proveedor, Representante Legal o Persona de Contacto y los números telefónicos del Proveedor</t>
  </si>
  <si>
    <t>9. VALORES SELECCIONADOS</t>
  </si>
  <si>
    <t>Escriba aquí el nombre del proveedor y los valores que usted considera son más convenientes para su proyecto. En la casilla de Observaciones justifique el por qué de su elección, LOS VALORES APORTADOS DEBEN VENIR EN PESOS COLOMBIANOS.</t>
  </si>
  <si>
    <t xml:space="preserve">Diligencie con la fecha de la cotización realizada </t>
  </si>
  <si>
    <t>Relacione el término de vigencia de las cotizaciones allegadas</t>
  </si>
  <si>
    <t>Establezca la forma de pago propuesta para realizar el pago a los posibles proveedores</t>
  </si>
  <si>
    <t>Diligencie con claridad el plazo de entrega convenido por el proveedor para la entrega de bienes y / o servicios a la organización</t>
  </si>
  <si>
    <t>14. GARANTÍAS OFRECIDAS</t>
  </si>
  <si>
    <t xml:space="preserve">
Escriba aquí las garantías para los elementos cotizados a las que se compromete el proveedor</t>
  </si>
  <si>
    <t>Gestión de permisos ante entes competentes</t>
  </si>
  <si>
    <t>VALOR</t>
  </si>
  <si>
    <t xml:space="preserve">VALOR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</si>
</sst>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4">
    <numFmt numFmtId="42" formatCode="_-&quot;$&quot;\ * #,##0_-;\-&quot;$&quot;\ * #,##0_-;_-&quot;$&quot;\ * &quot;-&quot;_-;_-@_-"/>
    <numFmt numFmtId="44" formatCode="_-&quot;$&quot;\ * #,##0.00_-;\-&quot;$&quot;\ * #,##0.00_-;_-&quot;$&quot;\ * &quot;-&quot;??_-;_-@_-"/>
    <numFmt numFmtId="43" formatCode="_-* #,##0.00_-;\-* #,##0.00_-;_-* &quot;-&quot;??_-;_-@_-"/>
    <numFmt numFmtId="164" formatCode="&quot;$&quot;\ #,##0_);[Red]\(&quot;$&quot;\ #,##0\)"/>
    <numFmt numFmtId="165" formatCode="_(&quot;$&quot;\ * #,##0.00_);_(&quot;$&quot;\ * \(#,##0.00\);_(&quot;$&quot;\ * &quot;-&quot;??_);_(@_)"/>
    <numFmt numFmtId="166" formatCode="_(&quot;$&quot;\ * #,##0_);_(&quot;$&quot;\ * \(#,##0\);_(&quot;$&quot;\ * &quot;-&quot;??_);_(@_)"/>
    <numFmt numFmtId="167" formatCode="0.0%"/>
    <numFmt numFmtId="168" formatCode="0.0000"/>
    <numFmt numFmtId="169" formatCode="&quot; $ &quot;* #,##0.00\ ;&quot; $ &quot;* \-#,##0.00\ ;&quot; $ &quot;* \-#\ ;@\ "/>
    <numFmt numFmtId="170" formatCode="0.0000%"/>
    <numFmt numFmtId="171" formatCode="_(&quot;$&quot;\ * #,##0.0000_);_(&quot;$&quot;\ * \(#,##0.0000\);_(&quot;$&quot;\ * &quot;-&quot;??_);_(@_)"/>
    <numFmt numFmtId="172" formatCode="0.0"/>
    <numFmt numFmtId="173" formatCode="0.000"/>
    <numFmt numFmtId="174" formatCode="_(&quot;$&quot;\ * #,##0.0000_);_(&quot;$&quot;\ * \(#,##0.0000\);_(&quot;$&quot;\ * &quot;-&quot;????_);_(@_)"/>
    <numFmt numFmtId="175" formatCode="&quot; $&quot;* #,##0.00\ ;&quot;-$&quot;* #,##0.00\ ;&quot; $&quot;* \-#\ ;@\ "/>
    <numFmt numFmtId="176" formatCode="[$$-240A]#,##0.\-\-;[Red]\([$$-240A]#,##0.\-\-\)"/>
    <numFmt numFmtId="177" formatCode="&quot;$&quot;\ #,##0.00"/>
    <numFmt numFmtId="178" formatCode="_(&quot;$ &quot;* #,##0.00_);_(&quot;$ &quot;* \(#,##0.00\);_(&quot;$ &quot;* \-??_);_(@_)"/>
    <numFmt numFmtId="179" formatCode="0.00000"/>
    <numFmt numFmtId="180" formatCode="_-* #,##0.0000_-;\-* #,##0.0000_-;_-* &quot;-&quot;??_-;_-@_-"/>
    <numFmt numFmtId="181" formatCode="0.00\ &quot;Meses&quot;"/>
    <numFmt numFmtId="182" formatCode="\$#,##0"/>
    <numFmt numFmtId="183" formatCode="\$#,##0.00"/>
    <numFmt numFmtId="188" formatCode="[$$]#,##0"/>
  </numFmts>
  <fonts count="146">
    <font>
      <sz val="11"/>
      <color theme="1"/>
      <name val="Calibri"/>
      <family val="2"/>
      <scheme val="minor"/>
    </font>
    <font>
      <sz val="11"/>
      <color theme="1"/>
      <name val="Calibri"/>
      <family val="2"/>
      <scheme val="minor"/>
    </font>
    <font>
      <b/>
      <sz val="11"/>
      <color theme="1"/>
      <name val="Calibri"/>
      <family val="2"/>
      <scheme val="minor"/>
    </font>
    <font>
      <b/>
      <sz val="10"/>
      <color theme="1"/>
      <name val="Calibri"/>
      <family val="2"/>
      <scheme val="minor"/>
    </font>
    <font>
      <b/>
      <sz val="12"/>
      <color theme="1"/>
      <name val="Calibri"/>
      <family val="2"/>
      <scheme val="minor"/>
    </font>
    <font>
      <sz val="10"/>
      <color theme="1"/>
      <name val="Calibri"/>
      <family val="2"/>
      <scheme val="minor"/>
    </font>
    <font>
      <b/>
      <sz val="8"/>
      <name val="Arial"/>
      <family val="2"/>
      <charset val="1"/>
    </font>
    <font>
      <sz val="9"/>
      <color rgb="FF000000"/>
      <name val="Arial"/>
      <family val="2"/>
      <charset val="1"/>
    </font>
    <font>
      <b/>
      <sz val="9"/>
      <name val="Arial"/>
      <family val="2"/>
      <charset val="1"/>
    </font>
    <font>
      <sz val="9"/>
      <name val="Arial"/>
      <family val="2"/>
      <charset val="1"/>
    </font>
    <font>
      <sz val="8"/>
      <name val="Arial"/>
      <family val="2"/>
      <charset val="1"/>
    </font>
    <font>
      <b/>
      <sz val="9"/>
      <name val="Arial"/>
      <family val="2"/>
    </font>
    <font>
      <b/>
      <sz val="9"/>
      <color rgb="FF000000"/>
      <name val="Arial"/>
      <family val="2"/>
    </font>
    <font>
      <b/>
      <sz val="14"/>
      <color theme="1"/>
      <name val="Calibri"/>
      <family val="2"/>
      <scheme val="minor"/>
    </font>
    <font>
      <b/>
      <sz val="14"/>
      <color theme="4" tint="-0.499984740745262"/>
      <name val="Calibri"/>
      <family val="2"/>
      <scheme val="minor"/>
    </font>
    <font>
      <sz val="9"/>
      <color indexed="81"/>
      <name val="Tahoma"/>
      <family val="2"/>
    </font>
    <font>
      <b/>
      <sz val="9"/>
      <color indexed="81"/>
      <name val="Tahoma"/>
      <family val="2"/>
    </font>
    <font>
      <b/>
      <sz val="16"/>
      <color theme="1"/>
      <name val="Calibri"/>
      <family val="2"/>
      <scheme val="minor"/>
    </font>
    <font>
      <sz val="10"/>
      <name val="Arial"/>
      <family val="2"/>
    </font>
    <font>
      <sz val="12"/>
      <name val="Arial"/>
      <family val="2"/>
    </font>
    <font>
      <sz val="11"/>
      <color indexed="8"/>
      <name val="Calibri"/>
      <family val="2"/>
    </font>
    <font>
      <sz val="11"/>
      <color rgb="FFFF0000"/>
      <name val="Calibri"/>
      <family val="2"/>
      <scheme val="minor"/>
    </font>
    <font>
      <sz val="11"/>
      <name val="Calibri"/>
      <family val="2"/>
      <scheme val="minor"/>
    </font>
    <font>
      <b/>
      <sz val="10"/>
      <name val="Calibri"/>
      <family val="2"/>
      <scheme val="minor"/>
    </font>
    <font>
      <b/>
      <sz val="11"/>
      <name val="Calibri"/>
      <family val="2"/>
      <scheme val="minor"/>
    </font>
    <font>
      <sz val="10"/>
      <name val="Calibri"/>
      <family val="2"/>
      <scheme val="minor"/>
    </font>
    <font>
      <b/>
      <sz val="12"/>
      <name val="Calibri"/>
      <family val="2"/>
      <scheme val="minor"/>
    </font>
    <font>
      <b/>
      <sz val="15"/>
      <color theme="1"/>
      <name val="Arial"/>
      <family val="2"/>
    </font>
    <font>
      <b/>
      <sz val="11"/>
      <color theme="1"/>
      <name val="Arial"/>
      <family val="2"/>
    </font>
    <font>
      <b/>
      <sz val="20"/>
      <color theme="1"/>
      <name val="Arial"/>
      <family val="2"/>
    </font>
    <font>
      <sz val="10"/>
      <color rgb="FF000000"/>
      <name val="Arial"/>
      <family val="2"/>
    </font>
    <font>
      <sz val="8"/>
      <name val="Calibri"/>
      <family val="2"/>
      <scheme val="minor"/>
    </font>
    <font>
      <sz val="11"/>
      <color rgb="FF9C5700"/>
      <name val="Calibri"/>
      <family val="2"/>
      <scheme val="minor"/>
    </font>
    <font>
      <sz val="10"/>
      <name val="MS Sans Serif"/>
      <family val="2"/>
    </font>
    <font>
      <sz val="11"/>
      <name val="Arial"/>
      <family val="2"/>
    </font>
    <font>
      <b/>
      <sz val="11"/>
      <color rgb="FF000000"/>
      <name val="Calibri"/>
      <family val="2"/>
      <scheme val="minor"/>
    </font>
    <font>
      <sz val="12"/>
      <color indexed="12"/>
      <name val="Calibri"/>
      <family val="2"/>
      <scheme val="minor"/>
    </font>
    <font>
      <b/>
      <sz val="12"/>
      <color rgb="FF000000"/>
      <name val="Calibri"/>
      <family val="2"/>
      <scheme val="minor"/>
    </font>
    <font>
      <b/>
      <sz val="10"/>
      <color rgb="FFFF0000"/>
      <name val="Calibri"/>
      <family val="2"/>
      <scheme val="minor"/>
    </font>
    <font>
      <b/>
      <sz val="14"/>
      <color rgb="FF000000"/>
      <name val="Calibri"/>
      <family val="2"/>
      <scheme val="minor"/>
    </font>
    <font>
      <b/>
      <sz val="16"/>
      <color rgb="FF000000"/>
      <name val="Calibri"/>
      <family val="2"/>
      <scheme val="minor"/>
    </font>
    <font>
      <b/>
      <sz val="12"/>
      <color theme="4" tint="-0.249977111117893"/>
      <name val="Calibri"/>
      <family val="2"/>
      <scheme val="minor"/>
    </font>
    <font>
      <b/>
      <u/>
      <sz val="11"/>
      <name val="Arial"/>
      <family val="2"/>
    </font>
    <font>
      <b/>
      <sz val="11"/>
      <name val="Arial"/>
      <family val="2"/>
    </font>
    <font>
      <sz val="11"/>
      <color rgb="FF000000"/>
      <name val="Calibri"/>
      <family val="2"/>
      <scheme val="minor"/>
    </font>
    <font>
      <b/>
      <sz val="16"/>
      <color rgb="FF7030A0"/>
      <name val="Arial"/>
      <family val="2"/>
    </font>
    <font>
      <b/>
      <sz val="14"/>
      <color rgb="FF7030A0"/>
      <name val="Arial"/>
      <family val="2"/>
    </font>
    <font>
      <sz val="11"/>
      <color rgb="FF7030A0"/>
      <name val="Arial"/>
      <family val="2"/>
    </font>
    <font>
      <b/>
      <sz val="10.5"/>
      <color rgb="FF7030A0"/>
      <name val="Arial"/>
      <family val="2"/>
    </font>
    <font>
      <b/>
      <sz val="14"/>
      <name val="Calibri"/>
      <family val="2"/>
      <scheme val="minor"/>
    </font>
    <font>
      <b/>
      <sz val="11"/>
      <color rgb="FFFF0000"/>
      <name val="Calibri"/>
      <family val="2"/>
      <scheme val="minor"/>
    </font>
    <font>
      <sz val="11"/>
      <color theme="1"/>
      <name val="Calibri"/>
      <family val="2"/>
    </font>
    <font>
      <sz val="10"/>
      <color theme="1"/>
      <name val="Calibri"/>
      <family val="2"/>
      <scheme val="minor"/>
    </font>
    <font>
      <u/>
      <sz val="11"/>
      <color theme="10"/>
      <name val="Calibri"/>
      <family val="2"/>
      <scheme val="minor"/>
    </font>
    <font>
      <b/>
      <sz val="12"/>
      <color rgb="FF004677"/>
      <name val="Helvetica"/>
    </font>
    <font>
      <sz val="11"/>
      <color theme="1"/>
      <name val="Helvetica"/>
    </font>
    <font>
      <sz val="10"/>
      <color theme="1"/>
      <name val="Arial"/>
      <family val="2"/>
    </font>
    <font>
      <b/>
      <sz val="9"/>
      <color theme="1"/>
      <name val="Helvetica"/>
    </font>
    <font>
      <sz val="9"/>
      <color theme="1"/>
      <name val="Helvetica"/>
    </font>
    <font>
      <u/>
      <sz val="9"/>
      <color rgb="FF0000FF"/>
      <name val="Helvetica"/>
    </font>
    <font>
      <i/>
      <sz val="9"/>
      <color theme="1"/>
      <name val="Helvetica"/>
    </font>
    <font>
      <b/>
      <sz val="14"/>
      <color theme="0"/>
      <name val="Segoe UI"/>
      <family val="2"/>
    </font>
    <font>
      <sz val="9"/>
      <name val="Segoe UI"/>
      <family val="2"/>
    </font>
    <font>
      <b/>
      <sz val="10"/>
      <name val="Segoe UI"/>
      <family val="2"/>
    </font>
    <font>
      <b/>
      <sz val="9"/>
      <name val="Segoe UI"/>
      <family val="2"/>
    </font>
    <font>
      <b/>
      <sz val="9"/>
      <color indexed="8"/>
      <name val="Segoe UI"/>
      <family val="2"/>
    </font>
    <font>
      <sz val="9"/>
      <color indexed="8"/>
      <name val="Segoe UI"/>
      <family val="2"/>
    </font>
    <font>
      <sz val="9"/>
      <color theme="1"/>
      <name val="Arial"/>
      <family val="2"/>
    </font>
    <font>
      <sz val="8"/>
      <name val="Segoe UI"/>
      <family val="2"/>
      <charset val="204"/>
    </font>
    <font>
      <b/>
      <sz val="8"/>
      <name val="Segoe UI"/>
      <family val="2"/>
    </font>
    <font>
      <sz val="8"/>
      <name val="Segoe UI"/>
      <family val="2"/>
    </font>
    <font>
      <sz val="14"/>
      <color theme="1"/>
      <name val="Calibri"/>
      <family val="2"/>
      <scheme val="minor"/>
    </font>
    <font>
      <sz val="14"/>
      <name val="Calibri"/>
      <family val="2"/>
      <scheme val="minor"/>
    </font>
    <font>
      <sz val="14"/>
      <color rgb="FFFF0000"/>
      <name val="Calibri"/>
      <family val="2"/>
      <scheme val="minor"/>
    </font>
    <font>
      <sz val="14"/>
      <color theme="2"/>
      <name val="Calibri"/>
      <family val="2"/>
      <scheme val="minor"/>
    </font>
    <font>
      <b/>
      <sz val="16"/>
      <color theme="0"/>
      <name val="Calibri"/>
      <family val="2"/>
      <scheme val="minor"/>
    </font>
    <font>
      <sz val="11"/>
      <color theme="0" tint="-0.14999847407452621"/>
      <name val="Calibri"/>
      <family val="2"/>
      <scheme val="minor"/>
    </font>
    <font>
      <sz val="11"/>
      <color theme="0" tint="-0.34998626667073579"/>
      <name val="Calibri"/>
      <family val="2"/>
      <scheme val="minor"/>
    </font>
    <font>
      <b/>
      <sz val="14"/>
      <color theme="0"/>
      <name val="Calibri"/>
      <family val="2"/>
      <scheme val="minor"/>
    </font>
    <font>
      <b/>
      <sz val="18"/>
      <color theme="0"/>
      <name val="Calibri"/>
      <family val="2"/>
      <scheme val="minor"/>
    </font>
    <font>
      <sz val="14"/>
      <color theme="0" tint="-4.9989318521683403E-2"/>
      <name val="Calibri"/>
      <family val="2"/>
      <scheme val="minor"/>
    </font>
    <font>
      <b/>
      <sz val="20"/>
      <color theme="1"/>
      <name val="Calibri"/>
      <family val="2"/>
      <scheme val="minor"/>
    </font>
    <font>
      <b/>
      <sz val="24"/>
      <color theme="1"/>
      <name val="Arial"/>
      <family val="2"/>
    </font>
    <font>
      <b/>
      <sz val="11"/>
      <color theme="0"/>
      <name val="Calibri"/>
      <family val="2"/>
      <scheme val="minor"/>
    </font>
    <font>
      <b/>
      <sz val="12"/>
      <color theme="0"/>
      <name val="Calibri"/>
      <family val="2"/>
      <scheme val="minor"/>
    </font>
    <font>
      <b/>
      <sz val="11"/>
      <color theme="9"/>
      <name val="Calibri"/>
      <family val="2"/>
      <scheme val="minor"/>
    </font>
    <font>
      <b/>
      <sz val="12"/>
      <color theme="9"/>
      <name val="Calibri"/>
      <family val="2"/>
      <scheme val="minor"/>
    </font>
    <font>
      <b/>
      <sz val="11"/>
      <color rgb="FF7030A0"/>
      <name val="Calibri"/>
      <family val="2"/>
      <scheme val="minor"/>
    </font>
    <font>
      <b/>
      <sz val="16"/>
      <color theme="9"/>
      <name val="Calibri"/>
      <family val="2"/>
      <scheme val="minor"/>
    </font>
    <font>
      <b/>
      <sz val="11"/>
      <color theme="4" tint="-0.249977111117893"/>
      <name val="Calibri"/>
      <family val="2"/>
      <scheme val="minor"/>
    </font>
    <font>
      <b/>
      <sz val="12"/>
      <color rgb="FFFF0000"/>
      <name val="Arial"/>
      <family val="2"/>
    </font>
    <font>
      <b/>
      <sz val="11"/>
      <color theme="4"/>
      <name val="Calibri"/>
      <family val="2"/>
      <scheme val="minor"/>
    </font>
    <font>
      <b/>
      <sz val="8"/>
      <color theme="0"/>
      <name val="Calibri"/>
      <family val="2"/>
      <scheme val="minor"/>
    </font>
    <font>
      <b/>
      <sz val="10"/>
      <color theme="0"/>
      <name val="Calibri"/>
      <family val="2"/>
      <scheme val="minor"/>
    </font>
    <font>
      <b/>
      <sz val="16"/>
      <color theme="1"/>
      <name val="Arial"/>
      <family val="2"/>
    </font>
    <font>
      <b/>
      <sz val="9"/>
      <color theme="0"/>
      <name val="Calibri"/>
      <family val="2"/>
      <scheme val="minor"/>
    </font>
    <font>
      <b/>
      <sz val="11"/>
      <color rgb="FF00B050"/>
      <name val="Calibri"/>
      <family val="2"/>
      <scheme val="minor"/>
    </font>
    <font>
      <b/>
      <sz val="8"/>
      <color theme="0"/>
      <name val="Arial"/>
      <family val="2"/>
      <charset val="1"/>
    </font>
    <font>
      <b/>
      <sz val="14"/>
      <color theme="9"/>
      <name val="Calibri"/>
      <family val="2"/>
      <scheme val="minor"/>
    </font>
    <font>
      <b/>
      <sz val="14"/>
      <color rgb="FF0070C0"/>
      <name val="Calibri"/>
      <family val="2"/>
      <scheme val="minor"/>
    </font>
    <font>
      <b/>
      <sz val="14"/>
      <color theme="4" tint="-0.249977111117893"/>
      <name val="Calibri"/>
      <family val="2"/>
      <scheme val="minor"/>
    </font>
    <font>
      <b/>
      <sz val="11"/>
      <color theme="7"/>
      <name val="Calibri"/>
      <family val="2"/>
      <scheme val="minor"/>
    </font>
    <font>
      <b/>
      <sz val="12"/>
      <color rgb="FFFF0000"/>
      <name val="Calibri"/>
      <family val="2"/>
      <scheme val="minor"/>
    </font>
    <font>
      <b/>
      <sz val="9"/>
      <color theme="9"/>
      <name val="Calibri"/>
      <family val="2"/>
      <scheme val="minor"/>
    </font>
    <font>
      <b/>
      <sz val="9"/>
      <color theme="7"/>
      <name val="Calibri"/>
      <family val="2"/>
      <scheme val="minor"/>
    </font>
    <font>
      <b/>
      <sz val="10"/>
      <color theme="9"/>
      <name val="Calibri"/>
      <family val="2"/>
      <scheme val="minor"/>
    </font>
    <font>
      <b/>
      <sz val="14"/>
      <color theme="5"/>
      <name val="Calibri"/>
      <family val="2"/>
      <scheme val="minor"/>
    </font>
    <font>
      <b/>
      <sz val="11"/>
      <color rgb="FFFF0000"/>
      <name val="Arial"/>
      <family val="2"/>
    </font>
    <font>
      <b/>
      <sz val="8"/>
      <color rgb="FFFF0000"/>
      <name val="Arial"/>
      <family val="2"/>
      <charset val="1"/>
    </font>
    <font>
      <sz val="8"/>
      <color theme="1"/>
      <name val="Arial"/>
      <family val="2"/>
      <charset val="1"/>
    </font>
    <font>
      <b/>
      <sz val="20"/>
      <name val="Calibri"/>
      <family val="2"/>
      <scheme val="minor"/>
    </font>
    <font>
      <b/>
      <sz val="24"/>
      <name val="Calibri"/>
      <family val="2"/>
      <scheme val="minor"/>
    </font>
    <font>
      <b/>
      <sz val="14"/>
      <color theme="9" tint="0.39997558519241921"/>
      <name val="Calibri"/>
      <family val="2"/>
      <scheme val="minor"/>
    </font>
    <font>
      <sz val="10"/>
      <color rgb="FFC00000"/>
      <name val="Calibri"/>
      <family val="2"/>
      <scheme val="minor"/>
    </font>
    <font>
      <b/>
      <sz val="10"/>
      <color rgb="FFC00000"/>
      <name val="Calibri"/>
      <family val="2"/>
      <scheme val="minor"/>
    </font>
    <font>
      <sz val="11"/>
      <color rgb="FFC00000"/>
      <name val="Calibri"/>
      <family val="2"/>
      <scheme val="minor"/>
    </font>
    <font>
      <b/>
      <sz val="20"/>
      <name val="Arial"/>
      <family val="2"/>
    </font>
    <font>
      <b/>
      <sz val="16"/>
      <color theme="9"/>
      <name val="Arial"/>
      <family val="2"/>
    </font>
    <font>
      <b/>
      <sz val="18"/>
      <color rgb="FF7030A0"/>
      <name val="Arial"/>
      <family val="2"/>
    </font>
    <font>
      <sz val="9"/>
      <color theme="1"/>
      <name val="Calibri"/>
      <family val="2"/>
      <scheme val="minor"/>
    </font>
    <font>
      <sz val="9"/>
      <name val="Arial"/>
      <family val="2"/>
    </font>
    <font>
      <b/>
      <sz val="12"/>
      <color theme="9"/>
      <name val="Arial"/>
      <family val="2"/>
    </font>
    <font>
      <b/>
      <sz val="14"/>
      <color theme="7"/>
      <name val="Calibri"/>
      <family val="2"/>
      <scheme val="minor"/>
    </font>
    <font>
      <b/>
      <sz val="12"/>
      <color theme="7"/>
      <name val="Calibri"/>
      <family val="2"/>
      <scheme val="minor"/>
    </font>
    <font>
      <sz val="8"/>
      <color theme="7"/>
      <name val="Arial"/>
      <family val="2"/>
      <charset val="1"/>
    </font>
    <font>
      <sz val="11"/>
      <color theme="0" tint="-0.499984740745262"/>
      <name val="Calibri"/>
      <family val="2"/>
      <scheme val="minor"/>
    </font>
    <font>
      <sz val="12"/>
      <name val="Calibri"/>
      <family val="2"/>
      <scheme val="minor"/>
    </font>
    <font>
      <sz val="11"/>
      <name val="Calibri"/>
      <family val="2"/>
      <scheme val="minor"/>
    </font>
    <font>
      <sz val="9"/>
      <color indexed="81"/>
      <name val="Tahoma"/>
      <charset val="1"/>
    </font>
    <font>
      <b/>
      <sz val="9"/>
      <color indexed="81"/>
      <name val="Tahoma"/>
      <charset val="1"/>
    </font>
    <font>
      <sz val="11"/>
      <name val="Carlito"/>
    </font>
    <font>
      <b/>
      <sz val="11"/>
      <name val="Carlito"/>
    </font>
    <font>
      <b/>
      <sz val="11"/>
      <color rgb="FFFFFFFF"/>
      <name val="Carlito"/>
    </font>
    <font>
      <b/>
      <sz val="14"/>
      <color rgb="FFFFFFFF"/>
      <name val="Carlito"/>
    </font>
    <font>
      <sz val="12"/>
      <color rgb="FF000000"/>
      <name val="Calibri"/>
      <scheme val="minor"/>
    </font>
    <font>
      <b/>
      <sz val="11"/>
      <color theme="1"/>
      <name val="Arial Narrow"/>
    </font>
    <font>
      <sz val="12"/>
      <name val="Tahoma"/>
    </font>
    <font>
      <sz val="11"/>
      <color theme="1"/>
      <name val="Arial Narrow"/>
    </font>
    <font>
      <sz val="11"/>
      <color rgb="FFDD0806"/>
      <name val="Arial Narrow"/>
    </font>
    <font>
      <sz val="11"/>
      <color rgb="FF000000"/>
      <name val="Arial Narrow"/>
    </font>
    <font>
      <b/>
      <sz val="11"/>
      <color rgb="FFDD0806"/>
      <name val="Arial Narrow"/>
    </font>
    <font>
      <i/>
      <sz val="11"/>
      <color theme="1"/>
      <name val="Arial Narrow"/>
    </font>
    <font>
      <b/>
      <i/>
      <sz val="11"/>
      <color theme="1"/>
      <name val="Arial Narrow"/>
    </font>
    <font>
      <b/>
      <i/>
      <sz val="11"/>
      <color rgb="FF000000"/>
      <name val="Arial Narrow"/>
    </font>
    <font>
      <b/>
      <i/>
      <sz val="11"/>
      <color rgb="FFDD0806"/>
      <name val="Arial Narrow"/>
    </font>
    <font>
      <b/>
      <u/>
      <sz val="11"/>
      <color theme="1"/>
      <name val="Arial Narrow"/>
    </font>
  </fonts>
  <fills count="55">
    <fill>
      <patternFill patternType="none"/>
    </fill>
    <fill>
      <patternFill patternType="gray125"/>
    </fill>
    <fill>
      <patternFill patternType="solid">
        <fgColor theme="2"/>
        <bgColor rgb="FFFF0000"/>
      </patternFill>
    </fill>
    <fill>
      <patternFill patternType="solid">
        <fgColor rgb="FFFFFFFF"/>
        <bgColor rgb="FFF2F2F2"/>
      </patternFill>
    </fill>
    <fill>
      <patternFill patternType="solid">
        <fgColor theme="4" tint="0.59999389629810485"/>
        <bgColor indexed="64"/>
      </patternFill>
    </fill>
    <fill>
      <patternFill patternType="solid">
        <fgColor theme="0" tint="-0.249977111117893"/>
        <bgColor indexed="64"/>
      </patternFill>
    </fill>
    <fill>
      <patternFill patternType="solid">
        <fgColor theme="4" tint="0.39997558519241921"/>
        <bgColor indexed="64"/>
      </patternFill>
    </fill>
    <fill>
      <patternFill patternType="solid">
        <fgColor theme="4" tint="0.79998168889431442"/>
        <bgColor indexed="64"/>
      </patternFill>
    </fill>
    <fill>
      <patternFill patternType="solid">
        <fgColor theme="8" tint="0.79998168889431442"/>
        <bgColor indexed="64"/>
      </patternFill>
    </fill>
    <fill>
      <patternFill patternType="solid">
        <fgColor rgb="FFFFFF00"/>
        <bgColor indexed="64"/>
      </patternFill>
    </fill>
    <fill>
      <patternFill patternType="solid">
        <fgColor theme="4" tint="-0.249977111117893"/>
        <bgColor indexed="64"/>
      </patternFill>
    </fill>
    <fill>
      <patternFill patternType="solid">
        <fgColor theme="3" tint="0.79998168889431442"/>
        <bgColor indexed="64"/>
      </patternFill>
    </fill>
    <fill>
      <patternFill patternType="solid">
        <fgColor rgb="FFFFEB9C"/>
      </patternFill>
    </fill>
    <fill>
      <patternFill patternType="solid">
        <fgColor rgb="FF33CC33"/>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0" tint="-0.14999847407452621"/>
        <bgColor indexed="64"/>
      </patternFill>
    </fill>
    <fill>
      <patternFill patternType="solid">
        <fgColor rgb="FFF2F2F2"/>
      </patternFill>
    </fill>
    <fill>
      <patternFill patternType="solid">
        <fgColor rgb="FFF0F4FA"/>
      </patternFill>
    </fill>
    <fill>
      <patternFill patternType="solid">
        <fgColor rgb="FFFFFFFF"/>
      </patternFill>
    </fill>
    <fill>
      <patternFill patternType="solid">
        <fgColor rgb="FFD6EAF8"/>
      </patternFill>
    </fill>
    <fill>
      <patternFill patternType="solid">
        <fgColor rgb="FF4B3A5F"/>
        <bgColor indexed="64"/>
      </patternFill>
    </fill>
    <fill>
      <patternFill patternType="solid">
        <fgColor indexed="9"/>
        <bgColor indexed="64"/>
      </patternFill>
    </fill>
    <fill>
      <patternFill patternType="solid">
        <fgColor indexed="22"/>
        <bgColor indexed="64"/>
      </patternFill>
    </fill>
    <fill>
      <patternFill patternType="solid">
        <fgColor rgb="FF66FF33"/>
        <bgColor indexed="64"/>
      </patternFill>
    </fill>
    <fill>
      <patternFill patternType="solid">
        <fgColor theme="9" tint="0.59999389629810485"/>
        <bgColor indexed="64"/>
      </patternFill>
    </fill>
    <fill>
      <patternFill patternType="solid">
        <fgColor theme="2"/>
        <bgColor indexed="64"/>
      </patternFill>
    </fill>
    <fill>
      <patternFill patternType="solid">
        <fgColor theme="0"/>
        <bgColor indexed="64"/>
      </patternFill>
    </fill>
    <fill>
      <patternFill patternType="solid">
        <fgColor theme="0"/>
        <bgColor rgb="FFF2F2F2"/>
      </patternFill>
    </fill>
    <fill>
      <patternFill patternType="solid">
        <fgColor theme="0"/>
        <bgColor rgb="FFD9D9D9"/>
      </patternFill>
    </fill>
    <fill>
      <patternFill patternType="solid">
        <fgColor theme="0"/>
        <bgColor rgb="FF49B4C3"/>
      </patternFill>
    </fill>
    <fill>
      <patternFill patternType="solid">
        <fgColor theme="8" tint="0.79998168889431442"/>
        <bgColor rgb="FFD9D9D9"/>
      </patternFill>
    </fill>
    <fill>
      <patternFill patternType="solid">
        <fgColor theme="7" tint="0.59999389629810485"/>
        <bgColor rgb="FFD9D9D9"/>
      </patternFill>
    </fill>
    <fill>
      <patternFill patternType="solid">
        <fgColor theme="7"/>
        <bgColor indexed="64"/>
      </patternFill>
    </fill>
    <fill>
      <patternFill patternType="solid">
        <fgColor theme="0" tint="-0.499984740745262"/>
        <bgColor indexed="64"/>
      </patternFill>
    </fill>
    <fill>
      <patternFill patternType="solid">
        <fgColor theme="1"/>
        <bgColor indexed="64"/>
      </patternFill>
    </fill>
    <fill>
      <patternFill patternType="solid">
        <fgColor theme="1" tint="0.499984740745262"/>
        <bgColor indexed="64"/>
      </patternFill>
    </fill>
    <fill>
      <patternFill patternType="solid">
        <fgColor rgb="FFFF0000"/>
        <bgColor indexed="64"/>
      </patternFill>
    </fill>
    <fill>
      <patternFill patternType="solid">
        <fgColor theme="9"/>
        <bgColor indexed="64"/>
      </patternFill>
    </fill>
    <fill>
      <patternFill patternType="solid">
        <fgColor theme="0" tint="-4.9989318521683403E-2"/>
        <bgColor indexed="64"/>
      </patternFill>
    </fill>
    <fill>
      <patternFill patternType="solid">
        <fgColor theme="8" tint="-0.249977111117893"/>
        <bgColor indexed="64"/>
      </patternFill>
    </fill>
    <fill>
      <patternFill patternType="solid">
        <fgColor theme="8" tint="0.39997558519241921"/>
        <bgColor indexed="64"/>
      </patternFill>
    </fill>
    <fill>
      <patternFill patternType="solid">
        <fgColor rgb="FF7030A0"/>
        <bgColor indexed="64"/>
      </patternFill>
    </fill>
    <fill>
      <patternFill patternType="solid">
        <fgColor rgb="FF7030A0"/>
        <bgColor rgb="FFFF0000"/>
      </patternFill>
    </fill>
    <fill>
      <patternFill patternType="solid">
        <fgColor rgb="FFFFF2CC"/>
      </patternFill>
    </fill>
    <fill>
      <patternFill patternType="solid">
        <fgColor rgb="FFE2F0D9"/>
      </patternFill>
    </fill>
    <fill>
      <patternFill patternType="solid">
        <fgColor rgb="FF5B2C83"/>
      </patternFill>
    </fill>
    <fill>
      <patternFill patternType="solid">
        <fgColor rgb="FF7E57A0"/>
      </patternFill>
    </fill>
    <fill>
      <patternFill patternType="solid">
        <fgColor rgb="FFEEE6F3"/>
      </patternFill>
    </fill>
    <fill>
      <patternFill patternType="solid">
        <fgColor rgb="FFD9C7E6"/>
      </patternFill>
    </fill>
    <fill>
      <patternFill patternType="solid">
        <fgColor rgb="FFA5A5A5"/>
        <bgColor rgb="FFA5A5A5"/>
      </patternFill>
    </fill>
    <fill>
      <patternFill patternType="solid">
        <fgColor rgb="FFFFFFFF"/>
        <bgColor rgb="FFFFFFFF"/>
      </patternFill>
    </fill>
    <fill>
      <patternFill patternType="solid">
        <fgColor rgb="FFBFBFBF"/>
        <bgColor rgb="FFBFBFBF"/>
      </patternFill>
    </fill>
    <fill>
      <patternFill patternType="solid">
        <fgColor theme="0"/>
        <bgColor theme="0"/>
      </patternFill>
    </fill>
    <fill>
      <patternFill patternType="solid">
        <fgColor rgb="FFC0C0C0"/>
        <bgColor rgb="FFC0C0C0"/>
      </patternFill>
    </fill>
  </fills>
  <borders count="138">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style="thin">
        <color auto="1"/>
      </left>
      <right style="thin">
        <color auto="1"/>
      </right>
      <top/>
      <bottom style="thin">
        <color auto="1"/>
      </bottom>
      <diagonal/>
    </border>
    <border>
      <left/>
      <right style="thin">
        <color auto="1"/>
      </right>
      <top style="thin">
        <color auto="1"/>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style="thin">
        <color auto="1"/>
      </top>
      <bottom/>
      <diagonal/>
    </border>
    <border>
      <left style="thin">
        <color theme="4"/>
      </left>
      <right style="thin">
        <color theme="4"/>
      </right>
      <top style="thin">
        <color theme="4"/>
      </top>
      <bottom style="thin">
        <color theme="4"/>
      </bottom>
      <diagonal/>
    </border>
    <border>
      <left style="thin">
        <color theme="4"/>
      </left>
      <right/>
      <top style="thin">
        <color theme="4"/>
      </top>
      <bottom style="thin">
        <color theme="4"/>
      </bottom>
      <diagonal/>
    </border>
    <border>
      <left/>
      <right style="thin">
        <color theme="4"/>
      </right>
      <top style="thin">
        <color theme="4"/>
      </top>
      <bottom style="thin">
        <color theme="4"/>
      </bottom>
      <diagonal/>
    </border>
    <border>
      <left style="thin">
        <color auto="1"/>
      </left>
      <right/>
      <top/>
      <bottom style="thin">
        <color auto="1"/>
      </bottom>
      <diagonal/>
    </border>
    <border>
      <left/>
      <right style="thin">
        <color auto="1"/>
      </right>
      <top/>
      <bottom style="thin">
        <color auto="1"/>
      </bottom>
      <diagonal/>
    </border>
    <border>
      <left style="medium">
        <color indexed="64"/>
      </left>
      <right style="medium">
        <color indexed="64"/>
      </right>
      <top style="medium">
        <color indexed="64"/>
      </top>
      <bottom style="medium">
        <color indexed="64"/>
      </bottom>
      <diagonal/>
    </border>
    <border>
      <left style="thin">
        <color theme="4"/>
      </left>
      <right style="thin">
        <color theme="4"/>
      </right>
      <top style="thin">
        <color theme="4"/>
      </top>
      <bottom/>
      <diagonal/>
    </border>
    <border>
      <left style="thin">
        <color auto="1"/>
      </left>
      <right/>
      <top/>
      <bottom/>
      <diagonal/>
    </border>
    <border>
      <left/>
      <right style="thin">
        <color auto="1"/>
      </right>
      <top/>
      <bottom/>
      <diagonal/>
    </border>
    <border>
      <left/>
      <right/>
      <top style="thin">
        <color auto="1"/>
      </top>
      <bottom/>
      <diagonal/>
    </border>
    <border>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auto="1"/>
      </left>
      <right/>
      <top style="thin">
        <color auto="1"/>
      </top>
      <bottom style="thin">
        <color auto="1"/>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right/>
      <top style="thin">
        <color theme="4"/>
      </top>
      <bottom/>
      <diagonal/>
    </border>
    <border>
      <left/>
      <right style="thin">
        <color theme="4"/>
      </right>
      <top style="thin">
        <color theme="4"/>
      </top>
      <bottom/>
      <diagonal/>
    </border>
    <border>
      <left style="medium">
        <color indexed="64"/>
      </left>
      <right style="thin">
        <color auto="1"/>
      </right>
      <top style="thin">
        <color auto="1"/>
      </top>
      <bottom style="thin">
        <color auto="1"/>
      </bottom>
      <diagonal/>
    </border>
    <border>
      <left style="medium">
        <color indexed="64"/>
      </left>
      <right style="thin">
        <color auto="1"/>
      </right>
      <top style="thin">
        <color auto="1"/>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top style="medium">
        <color indexed="64"/>
      </top>
      <bottom style="medium">
        <color indexed="64"/>
      </bottom>
      <diagonal/>
    </border>
    <border>
      <left style="medium">
        <color indexed="64"/>
      </left>
      <right style="thin">
        <color indexed="64"/>
      </right>
      <top/>
      <bottom style="thin">
        <color indexed="64"/>
      </bottom>
      <diagonal/>
    </border>
    <border>
      <left/>
      <right style="dashed">
        <color auto="1"/>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medium">
        <color indexed="64"/>
      </right>
      <top style="medium">
        <color indexed="64"/>
      </top>
      <bottom style="thin">
        <color indexed="64"/>
      </bottom>
      <diagonal/>
    </border>
    <border>
      <left/>
      <right/>
      <top/>
      <bottom style="thick">
        <color rgb="FF910028"/>
      </bottom>
      <diagonal/>
    </border>
    <border>
      <left style="thin">
        <color rgb="FF979991"/>
      </left>
      <right/>
      <top style="thin">
        <color rgb="FF979991"/>
      </top>
      <bottom/>
      <diagonal/>
    </border>
    <border>
      <left style="thin">
        <color rgb="FF979991"/>
      </left>
      <right/>
      <top style="thin">
        <color rgb="FF979991"/>
      </top>
      <bottom style="thin">
        <color rgb="FF979991"/>
      </bottom>
      <diagonal/>
    </border>
    <border>
      <left style="thin">
        <color rgb="FF979991"/>
      </left>
      <right style="thin">
        <color rgb="FF979991"/>
      </right>
      <top style="thin">
        <color rgb="FF979991"/>
      </top>
      <bottom style="thin">
        <color rgb="FF979991"/>
      </bottom>
      <diagonal/>
    </border>
    <border>
      <left style="thin">
        <color theme="4"/>
      </left>
      <right/>
      <top style="thin">
        <color theme="4"/>
      </top>
      <bottom/>
      <diagonal/>
    </border>
    <border>
      <left style="thin">
        <color theme="4"/>
      </left>
      <right style="thin">
        <color theme="4"/>
      </right>
      <top/>
      <bottom/>
      <diagonal/>
    </border>
    <border>
      <left/>
      <right/>
      <top style="thin">
        <color theme="4"/>
      </top>
      <bottom style="thin">
        <color theme="4"/>
      </bottom>
      <diagonal/>
    </border>
    <border>
      <left style="medium">
        <color indexed="64"/>
      </left>
      <right style="medium">
        <color indexed="64"/>
      </right>
      <top/>
      <bottom style="medium">
        <color indexed="64"/>
      </bottom>
      <diagonal/>
    </border>
    <border>
      <left/>
      <right style="medium">
        <color indexed="64"/>
      </right>
      <top style="thin">
        <color auto="1"/>
      </top>
      <bottom style="thin">
        <color auto="1"/>
      </bottom>
      <diagonal/>
    </border>
    <border>
      <left style="medium">
        <color indexed="64"/>
      </left>
      <right/>
      <top style="thin">
        <color auto="1"/>
      </top>
      <bottom/>
      <diagonal/>
    </border>
    <border>
      <left/>
      <right style="medium">
        <color indexed="64"/>
      </right>
      <top style="thin">
        <color auto="1"/>
      </top>
      <bottom/>
      <diagonal/>
    </border>
    <border>
      <left style="thin">
        <color indexed="64"/>
      </left>
      <right style="medium">
        <color indexed="64"/>
      </right>
      <top style="thin">
        <color indexed="64"/>
      </top>
      <bottom/>
      <diagonal/>
    </border>
    <border>
      <left style="thin">
        <color auto="1"/>
      </left>
      <right style="medium">
        <color indexed="64"/>
      </right>
      <top/>
      <bottom style="thin">
        <color auto="1"/>
      </bottom>
      <diagonal/>
    </border>
    <border>
      <left style="medium">
        <color indexed="64"/>
      </left>
      <right/>
      <top style="medium">
        <color indexed="64"/>
      </top>
      <bottom style="thin">
        <color auto="1"/>
      </bottom>
      <diagonal/>
    </border>
    <border>
      <left style="medium">
        <color indexed="64"/>
      </left>
      <right style="thin">
        <color auto="1"/>
      </right>
      <top style="thin">
        <color auto="1"/>
      </top>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theme="4"/>
      </right>
      <top style="thin">
        <color theme="4"/>
      </top>
      <bottom style="thin">
        <color theme="4"/>
      </bottom>
      <diagonal/>
    </border>
    <border>
      <left/>
      <right style="medium">
        <color indexed="64"/>
      </right>
      <top style="thin">
        <color theme="4"/>
      </top>
      <bottom style="thin">
        <color theme="4"/>
      </bottom>
      <diagonal/>
    </border>
    <border>
      <left style="thin">
        <color theme="4"/>
      </left>
      <right style="medium">
        <color indexed="64"/>
      </right>
      <top style="thin">
        <color theme="4"/>
      </top>
      <bottom style="thin">
        <color theme="4"/>
      </bottom>
      <diagonal/>
    </border>
    <border>
      <left/>
      <right style="thin">
        <color indexed="64"/>
      </right>
      <top style="medium">
        <color indexed="64"/>
      </top>
      <bottom style="thin">
        <color indexed="64"/>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medium">
        <color indexed="64"/>
      </left>
      <right/>
      <top style="thin">
        <color auto="1"/>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thin">
        <color auto="1"/>
      </left>
      <right/>
      <top style="medium">
        <color indexed="64"/>
      </top>
      <bottom style="thin">
        <color auto="1"/>
      </bottom>
      <diagonal/>
    </border>
    <border>
      <left style="thin">
        <color auto="1"/>
      </left>
      <right/>
      <top style="thin">
        <color auto="1"/>
      </top>
      <bottom style="medium">
        <color indexed="64"/>
      </bottom>
      <diagonal/>
    </border>
    <border>
      <left/>
      <right style="thin">
        <color auto="1"/>
      </right>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right style="thin">
        <color auto="1"/>
      </right>
      <top style="thin">
        <color auto="1"/>
      </top>
      <bottom style="medium">
        <color indexed="64"/>
      </bottom>
      <diagonal/>
    </border>
    <border>
      <left/>
      <right/>
      <top style="medium">
        <color indexed="64"/>
      </top>
      <bottom style="thin">
        <color auto="1"/>
      </bottom>
      <diagonal/>
    </border>
    <border>
      <left style="medium">
        <color indexed="64"/>
      </left>
      <right style="thin">
        <color indexed="64"/>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auto="1"/>
      </left>
      <right/>
      <top style="medium">
        <color indexed="64"/>
      </top>
      <bottom/>
      <diagonal/>
    </border>
    <border>
      <left style="thin">
        <color rgb="FF000000"/>
      </left>
      <right style="thin">
        <color rgb="FF000000"/>
      </right>
      <top style="thin">
        <color rgb="FF000000"/>
      </top>
      <bottom style="thin">
        <color rgb="FF000000"/>
      </bottom>
      <diagonal/>
    </border>
    <border>
      <left/>
      <right style="thin">
        <color rgb="FFB7B7B7"/>
      </right>
      <top/>
      <bottom style="thin">
        <color rgb="FFB7B7B7"/>
      </bottom>
      <diagonal/>
    </border>
    <border>
      <left/>
      <right/>
      <top/>
      <bottom style="thin">
        <color rgb="FFB7B7B7"/>
      </bottom>
      <diagonal/>
    </border>
    <border>
      <left style="thin">
        <color rgb="FFB7B7B7"/>
      </left>
      <right/>
      <top/>
      <bottom style="thin">
        <color rgb="FFB7B7B7"/>
      </bottom>
      <diagonal/>
    </border>
    <border>
      <left/>
      <right style="thin">
        <color rgb="FFB7B7B7"/>
      </right>
      <top/>
      <bottom/>
      <diagonal/>
    </border>
    <border>
      <left style="thin">
        <color rgb="FFB7B7B7"/>
      </left>
      <right/>
      <top/>
      <bottom/>
      <diagonal/>
    </border>
    <border>
      <left/>
      <right style="thin">
        <color rgb="FFB7B7B7"/>
      </right>
      <top style="thin">
        <color rgb="FFB7B7B7"/>
      </top>
      <bottom/>
      <diagonal/>
    </border>
    <border>
      <left/>
      <right/>
      <top style="thin">
        <color rgb="FFB7B7B7"/>
      </top>
      <bottom/>
      <diagonal/>
    </border>
    <border>
      <left style="thin">
        <color rgb="FFB7B7B7"/>
      </left>
      <right/>
      <top style="thin">
        <color rgb="FFB7B7B7"/>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3A3935"/>
      </left>
      <right style="thin">
        <color rgb="FF3A3935"/>
      </right>
      <top/>
      <bottom/>
      <diagonal/>
    </border>
    <border>
      <left style="thin">
        <color rgb="FF3A3935"/>
      </left>
      <right/>
      <top/>
      <bottom/>
      <diagonal/>
    </border>
    <border>
      <left/>
      <right style="thin">
        <color rgb="FF3A3935"/>
      </right>
      <top/>
      <bottom/>
      <diagonal/>
    </border>
    <border>
      <left style="thin">
        <color rgb="FF3A3935"/>
      </left>
      <right/>
      <top style="thin">
        <color rgb="FF3A3935"/>
      </top>
      <bottom style="hair">
        <color rgb="FF3A3935"/>
      </bottom>
      <diagonal/>
    </border>
    <border>
      <left/>
      <right/>
      <top style="thin">
        <color rgb="FF3A3935"/>
      </top>
      <bottom style="hair">
        <color rgb="FF3A3935"/>
      </bottom>
      <diagonal/>
    </border>
    <border>
      <left style="thin">
        <color rgb="FF3A3935"/>
      </left>
      <right/>
      <top style="hair">
        <color rgb="FF3A3935"/>
      </top>
      <bottom style="hair">
        <color rgb="FF3A3935"/>
      </bottom>
      <diagonal/>
    </border>
    <border>
      <left/>
      <right style="thin">
        <color rgb="FF3A3935"/>
      </right>
      <top style="hair">
        <color rgb="FF3A3935"/>
      </top>
      <bottom style="hair">
        <color rgb="FF3A3935"/>
      </bottom>
      <diagonal/>
    </border>
    <border>
      <left style="thin">
        <color rgb="FF3A3935"/>
      </left>
      <right/>
      <top style="hair">
        <color rgb="FF3A3935"/>
      </top>
      <bottom/>
      <diagonal/>
    </border>
    <border>
      <left/>
      <right style="thin">
        <color rgb="FF3A3935"/>
      </right>
      <top style="hair">
        <color rgb="FF3A3935"/>
      </top>
      <bottom/>
      <diagonal/>
    </border>
    <border>
      <left style="thin">
        <color rgb="FF3A3935"/>
      </left>
      <right/>
      <top/>
      <bottom style="thin">
        <color rgb="FF3A3935"/>
      </bottom>
      <diagonal/>
    </border>
    <border>
      <left/>
      <right/>
      <top/>
      <bottom style="thin">
        <color rgb="FF3A3935"/>
      </bottom>
      <diagonal/>
    </border>
    <border>
      <left/>
      <right style="thin">
        <color rgb="FF3A3935"/>
      </right>
      <top/>
      <bottom style="thin">
        <color rgb="FF3A3935"/>
      </bottom>
      <diagonal/>
    </border>
    <border>
      <left style="thin">
        <color rgb="FF3A3935"/>
      </left>
      <right style="thin">
        <color rgb="FF3A3935"/>
      </right>
      <top style="thin">
        <color rgb="FF3A3935"/>
      </top>
      <bottom/>
      <diagonal/>
    </border>
    <border>
      <left/>
      <right style="thin">
        <color rgb="FF3A3935"/>
      </right>
      <top style="thin">
        <color rgb="FF3A3935"/>
      </top>
      <bottom style="hair">
        <color rgb="FF3A3935"/>
      </bottom>
      <diagonal/>
    </border>
    <border>
      <left style="thin">
        <color rgb="FF3A3935"/>
      </left>
      <right style="thin">
        <color rgb="FF3A3935"/>
      </right>
      <top style="thin">
        <color rgb="FF3A3935"/>
      </top>
      <bottom style="hair">
        <color rgb="FF3A3935"/>
      </bottom>
      <diagonal/>
    </border>
    <border>
      <left style="thin">
        <color rgb="FF3A3935"/>
      </left>
      <right/>
      <top style="hair">
        <color rgb="FF3A3935"/>
      </top>
      <bottom style="thin">
        <color rgb="FF3A3935"/>
      </bottom>
      <diagonal/>
    </border>
    <border>
      <left/>
      <right/>
      <top style="hair">
        <color rgb="FF3A3935"/>
      </top>
      <bottom style="thin">
        <color rgb="FF3A3935"/>
      </bottom>
      <diagonal/>
    </border>
    <border>
      <left/>
      <right style="thin">
        <color rgb="FF3A3935"/>
      </right>
      <top style="hair">
        <color rgb="FF3A3935"/>
      </top>
      <bottom style="thin">
        <color rgb="FF3A3935"/>
      </bottom>
      <diagonal/>
    </border>
    <border>
      <left style="thin">
        <color rgb="FF3A3935"/>
      </left>
      <right style="thin">
        <color rgb="FF3A3935"/>
      </right>
      <top/>
      <bottom style="thin">
        <color rgb="FF3A3935"/>
      </bottom>
      <diagonal/>
    </border>
    <border>
      <left style="thin">
        <color rgb="FF3A3935"/>
      </left>
      <right style="thin">
        <color rgb="FF3A3935"/>
      </right>
      <top style="hair">
        <color rgb="FF3A3935"/>
      </top>
      <bottom style="thin">
        <color rgb="FF3A3935"/>
      </bottom>
      <diagonal/>
    </border>
    <border>
      <left style="thin">
        <color rgb="FF3A3935"/>
      </left>
      <right/>
      <top style="thin">
        <color rgb="FF3A3935"/>
      </top>
      <bottom style="thin">
        <color rgb="FF3A3935"/>
      </bottom>
      <diagonal/>
    </border>
    <border>
      <left/>
      <right/>
      <top style="thin">
        <color rgb="FF3A3935"/>
      </top>
      <bottom style="thin">
        <color rgb="FF3A3935"/>
      </bottom>
      <diagonal/>
    </border>
    <border>
      <left/>
      <right style="thin">
        <color rgb="FF3A3935"/>
      </right>
      <top style="thin">
        <color rgb="FF3A3935"/>
      </top>
      <bottom style="thin">
        <color rgb="FF3A3935"/>
      </bottom>
      <diagonal/>
    </border>
    <border>
      <left/>
      <right/>
      <top style="hair">
        <color rgb="FF3A3935"/>
      </top>
      <bottom style="hair">
        <color rgb="FF3A3935"/>
      </bottom>
      <diagonal/>
    </border>
    <border>
      <left style="thin">
        <color rgb="FF3A3935"/>
      </left>
      <right style="thin">
        <color rgb="FF3A3935"/>
      </right>
      <top/>
      <bottom style="hair">
        <color rgb="FF3A3935"/>
      </bottom>
      <diagonal/>
    </border>
    <border>
      <left/>
      <right/>
      <top style="thin">
        <color rgb="FF3A3935"/>
      </top>
      <bottom/>
      <diagonal/>
    </border>
    <border>
      <left/>
      <right/>
      <top/>
      <bottom style="hair">
        <color rgb="FF3A3935"/>
      </bottom>
      <diagonal/>
    </border>
    <border>
      <left/>
      <right/>
      <top style="hair">
        <color rgb="FF3A3935"/>
      </top>
      <bottom/>
      <diagonal/>
    </border>
    <border>
      <left style="hair">
        <color rgb="FF000000"/>
      </left>
      <right/>
      <top style="hair">
        <color rgb="FF000000"/>
      </top>
      <bottom/>
      <diagonal/>
    </border>
    <border>
      <left/>
      <right/>
      <top style="hair">
        <color rgb="FF000000"/>
      </top>
      <bottom/>
      <diagonal/>
    </border>
    <border>
      <left/>
      <right style="hair">
        <color rgb="FF000000"/>
      </right>
      <top style="hair">
        <color rgb="FF000000"/>
      </top>
      <bottom/>
      <diagonal/>
    </border>
    <border>
      <left style="hair">
        <color rgb="FF000000"/>
      </left>
      <right/>
      <top/>
      <bottom/>
      <diagonal/>
    </border>
    <border>
      <left/>
      <right style="hair">
        <color rgb="FF000000"/>
      </right>
      <top/>
      <bottom/>
      <diagonal/>
    </border>
    <border>
      <left style="hair">
        <color rgb="FF000000"/>
      </left>
      <right/>
      <top/>
      <bottom style="hair">
        <color rgb="FF000000"/>
      </bottom>
      <diagonal/>
    </border>
    <border>
      <left/>
      <right/>
      <top/>
      <bottom style="hair">
        <color rgb="FF000000"/>
      </bottom>
      <diagonal/>
    </border>
    <border>
      <left/>
      <right style="hair">
        <color rgb="FF000000"/>
      </right>
      <top/>
      <bottom style="hair">
        <color rgb="FF000000"/>
      </bottom>
      <diagonal/>
    </border>
  </borders>
  <cellStyleXfs count="24">
    <xf numFmtId="0" fontId="0" fillId="0" borderId="0"/>
    <xf numFmtId="9"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8" fillId="0" borderId="0"/>
    <xf numFmtId="175" fontId="18" fillId="0" borderId="0"/>
    <xf numFmtId="9" fontId="18" fillId="0" borderId="0" applyFill="0" applyBorder="0" applyAlignment="0" applyProtection="0"/>
    <xf numFmtId="43" fontId="1" fillId="0" borderId="0" applyFont="0" applyFill="0" applyBorder="0" applyAlignment="0" applyProtection="0"/>
    <xf numFmtId="0" fontId="20" fillId="0" borderId="0"/>
    <xf numFmtId="178" fontId="20" fillId="0" borderId="0" applyFill="0" applyBorder="0" applyAlignment="0" applyProtection="0"/>
    <xf numFmtId="0" fontId="18" fillId="0" borderId="0"/>
    <xf numFmtId="165" fontId="18" fillId="0" borderId="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0" fontId="32" fillId="12" borderId="0" applyNumberFormat="0" applyBorder="0" applyAlignment="0" applyProtection="0"/>
    <xf numFmtId="9" fontId="33" fillId="0" borderId="0" applyFont="0" applyFill="0" applyBorder="0" applyAlignment="0" applyProtection="0"/>
    <xf numFmtId="0" fontId="53" fillId="0" borderId="0" applyNumberFormat="0" applyFill="0" applyBorder="0" applyAlignment="0" applyProtection="0"/>
    <xf numFmtId="0" fontId="51" fillId="0" borderId="0"/>
    <xf numFmtId="0" fontId="130" fillId="0" borderId="0"/>
    <xf numFmtId="0" fontId="134" fillId="0" borderId="0"/>
  </cellStyleXfs>
  <cellXfs count="963">
    <xf numFmtId="0" fontId="0" fillId="0" borderId="0" xfId="0"/>
    <xf numFmtId="0" fontId="0" fillId="0" borderId="0" xfId="0" applyAlignment="1">
      <alignment vertical="center"/>
    </xf>
    <xf numFmtId="0" fontId="0" fillId="0" borderId="0" xfId="0" applyAlignment="1">
      <alignment horizontal="center" vertical="center"/>
    </xf>
    <xf numFmtId="0" fontId="6" fillId="2" borderId="1" xfId="0" applyFont="1" applyFill="1" applyBorder="1" applyAlignment="1">
      <alignment horizontal="center" vertical="center" wrapText="1"/>
    </xf>
    <xf numFmtId="0" fontId="0" fillId="0" borderId="0" xfId="0" applyAlignment="1">
      <alignment horizontal="left" vertical="center"/>
    </xf>
    <xf numFmtId="168" fontId="0" fillId="0" borderId="0" xfId="0" applyNumberFormat="1" applyAlignment="1">
      <alignment vertical="center"/>
    </xf>
    <xf numFmtId="169" fontId="10" fillId="0" borderId="1" xfId="2" applyNumberFormat="1" applyFont="1" applyFill="1" applyBorder="1" applyAlignment="1" applyProtection="1">
      <alignment horizontal="right" vertical="center"/>
    </xf>
    <xf numFmtId="169" fontId="10" fillId="0" borderId="1" xfId="2" applyNumberFormat="1" applyFont="1" applyFill="1" applyBorder="1" applyAlignment="1" applyProtection="1">
      <alignment vertical="center"/>
    </xf>
    <xf numFmtId="170" fontId="7" fillId="0" borderId="1" xfId="0" applyNumberFormat="1" applyFont="1" applyBorder="1" applyAlignment="1">
      <alignment horizontal="center" vertical="center"/>
    </xf>
    <xf numFmtId="173" fontId="0" fillId="0" borderId="0" xfId="0" applyNumberFormat="1" applyAlignment="1">
      <alignment vertical="center"/>
    </xf>
    <xf numFmtId="173" fontId="0" fillId="0" borderId="0" xfId="0" applyNumberFormat="1" applyAlignment="1">
      <alignment horizontal="center" vertical="center"/>
    </xf>
    <xf numFmtId="0" fontId="0" fillId="0" borderId="15" xfId="0" applyBorder="1" applyAlignment="1" applyProtection="1">
      <alignment vertical="center"/>
      <protection locked="0"/>
    </xf>
    <xf numFmtId="0" fontId="0" fillId="0" borderId="6" xfId="0" applyBorder="1" applyAlignment="1" applyProtection="1">
      <alignment horizontal="center" vertical="center"/>
      <protection locked="0"/>
    </xf>
    <xf numFmtId="0" fontId="0" fillId="0" borderId="4" xfId="0" applyBorder="1" applyAlignment="1" applyProtection="1">
      <alignment vertical="center"/>
      <protection locked="0"/>
    </xf>
    <xf numFmtId="0" fontId="0" fillId="0" borderId="7" xfId="0" applyBorder="1" applyAlignment="1" applyProtection="1">
      <alignment vertical="center"/>
      <protection locked="0"/>
    </xf>
    <xf numFmtId="9" fontId="0" fillId="0" borderId="10" xfId="1" applyFont="1" applyBorder="1" applyAlignment="1" applyProtection="1">
      <alignment horizontal="center" vertical="center"/>
      <protection locked="0"/>
    </xf>
    <xf numFmtId="0" fontId="0" fillId="8" borderId="4" xfId="0" applyFill="1" applyBorder="1" applyAlignment="1">
      <alignment vertical="center"/>
    </xf>
    <xf numFmtId="170" fontId="0" fillId="0" borderId="0" xfId="1" applyNumberFormat="1" applyFont="1" applyFill="1" applyAlignment="1">
      <alignment vertical="center"/>
    </xf>
    <xf numFmtId="169" fontId="11" fillId="6" borderId="1" xfId="2" applyNumberFormat="1" applyFont="1" applyFill="1" applyBorder="1" applyAlignment="1" applyProtection="1">
      <alignment horizontal="right" vertical="center"/>
    </xf>
    <xf numFmtId="170" fontId="12" fillId="6" borderId="1" xfId="0" applyNumberFormat="1" applyFont="1" applyFill="1" applyBorder="1" applyAlignment="1">
      <alignment horizontal="center" vertical="center"/>
    </xf>
    <xf numFmtId="0" fontId="0" fillId="0" borderId="0" xfId="0" applyAlignment="1" applyProtection="1">
      <alignment horizontal="center" vertical="center"/>
      <protection locked="0"/>
    </xf>
    <xf numFmtId="0" fontId="2" fillId="0" borderId="0" xfId="0" applyFont="1" applyAlignment="1" applyProtection="1">
      <alignment vertical="center"/>
      <protection locked="0"/>
    </xf>
    <xf numFmtId="0" fontId="0" fillId="0" borderId="0" xfId="0" applyAlignment="1" applyProtection="1">
      <alignment vertical="center"/>
      <protection locked="0"/>
    </xf>
    <xf numFmtId="0" fontId="4" fillId="0" borderId="0" xfId="0" applyFont="1" applyAlignment="1" applyProtection="1">
      <alignment vertical="center"/>
      <protection locked="0"/>
    </xf>
    <xf numFmtId="2" fontId="5" fillId="0" borderId="0" xfId="1" applyNumberFormat="1" applyFont="1" applyFill="1" applyBorder="1" applyAlignment="1" applyProtection="1">
      <alignment vertical="center"/>
      <protection locked="0"/>
    </xf>
    <xf numFmtId="2" fontId="4" fillId="0" borderId="0" xfId="0" applyNumberFormat="1" applyFont="1" applyAlignment="1" applyProtection="1">
      <alignment horizontal="center" vertical="center"/>
      <protection locked="0"/>
    </xf>
    <xf numFmtId="10" fontId="5" fillId="0" borderId="0" xfId="1" applyNumberFormat="1" applyFont="1" applyFill="1" applyBorder="1" applyAlignment="1" applyProtection="1">
      <alignment horizontal="center" vertical="center"/>
      <protection locked="0"/>
    </xf>
    <xf numFmtId="172" fontId="5" fillId="0" borderId="0" xfId="1" applyNumberFormat="1" applyFont="1" applyFill="1" applyBorder="1" applyAlignment="1" applyProtection="1">
      <alignment horizontal="center" vertical="center"/>
      <protection locked="0"/>
    </xf>
    <xf numFmtId="172" fontId="5" fillId="0" borderId="0" xfId="1" applyNumberFormat="1" applyFont="1" applyFill="1" applyBorder="1" applyAlignment="1" applyProtection="1">
      <alignment vertical="center"/>
      <protection locked="0"/>
    </xf>
    <xf numFmtId="10" fontId="5" fillId="0" borderId="0" xfId="1" applyNumberFormat="1" applyFont="1" applyFill="1" applyBorder="1" applyAlignment="1" applyProtection="1">
      <alignment vertical="center"/>
      <protection locked="0"/>
    </xf>
    <xf numFmtId="39" fontId="5" fillId="0" borderId="0" xfId="1" applyNumberFormat="1" applyFont="1" applyFill="1" applyBorder="1" applyAlignment="1" applyProtection="1">
      <alignment horizontal="center" vertical="center"/>
      <protection locked="0"/>
    </xf>
    <xf numFmtId="1" fontId="5" fillId="0" borderId="0" xfId="1" applyNumberFormat="1" applyFont="1" applyFill="1" applyBorder="1" applyAlignment="1" applyProtection="1">
      <alignment horizontal="center" vertical="center"/>
      <protection locked="0"/>
    </xf>
    <xf numFmtId="168" fontId="5" fillId="0" borderId="0" xfId="1" applyNumberFormat="1" applyFont="1" applyFill="1" applyBorder="1" applyAlignment="1" applyProtection="1">
      <alignment horizontal="center" vertical="center"/>
      <protection locked="0"/>
    </xf>
    <xf numFmtId="165" fontId="5" fillId="0" borderId="0" xfId="1" applyNumberFormat="1" applyFont="1" applyFill="1" applyBorder="1" applyAlignment="1" applyProtection="1">
      <alignment horizontal="center" vertical="center"/>
      <protection locked="0"/>
    </xf>
    <xf numFmtId="3" fontId="0" fillId="0" borderId="0" xfId="0" applyNumberFormat="1" applyAlignment="1" applyProtection="1">
      <alignment vertical="center"/>
      <protection locked="0"/>
    </xf>
    <xf numFmtId="9" fontId="0" fillId="0" borderId="14" xfId="1" applyFont="1" applyBorder="1" applyAlignment="1" applyProtection="1">
      <alignment horizontal="center" vertical="center"/>
      <protection locked="0"/>
    </xf>
    <xf numFmtId="176" fontId="0" fillId="0" borderId="0" xfId="0" applyNumberFormat="1"/>
    <xf numFmtId="0" fontId="4" fillId="0" borderId="0" xfId="0" applyFont="1" applyAlignment="1">
      <alignment vertical="center"/>
    </xf>
    <xf numFmtId="0" fontId="14" fillId="0" borderId="0" xfId="0" applyFont="1" applyAlignment="1">
      <alignment vertical="center"/>
    </xf>
    <xf numFmtId="165" fontId="0" fillId="0" borderId="0" xfId="2" applyFont="1" applyAlignment="1">
      <alignment vertical="center"/>
    </xf>
    <xf numFmtId="0" fontId="0" fillId="0" borderId="0" xfId="0" applyAlignment="1">
      <alignment horizontal="center"/>
    </xf>
    <xf numFmtId="0" fontId="26" fillId="0" borderId="0" xfId="0" applyFont="1" applyAlignment="1" applyProtection="1">
      <alignment vertical="center"/>
      <protection locked="0"/>
    </xf>
    <xf numFmtId="166" fontId="25" fillId="0" borderId="0" xfId="1" applyNumberFormat="1" applyFont="1" applyFill="1" applyBorder="1" applyAlignment="1" applyProtection="1">
      <alignment horizontal="center" vertical="center"/>
      <protection locked="0"/>
    </xf>
    <xf numFmtId="1" fontId="25" fillId="0" borderId="0" xfId="1" applyNumberFormat="1" applyFont="1" applyFill="1" applyBorder="1" applyAlignment="1" applyProtection="1">
      <alignment horizontal="center" vertical="center"/>
      <protection locked="0"/>
    </xf>
    <xf numFmtId="0" fontId="22" fillId="0" borderId="0" xfId="0" applyFont="1" applyAlignment="1" applyProtection="1">
      <alignment vertical="center"/>
      <protection locked="0"/>
    </xf>
    <xf numFmtId="0" fontId="0" fillId="0" borderId="0" xfId="0" applyAlignment="1" applyProtection="1">
      <alignment horizontal="left" vertical="center"/>
      <protection locked="0"/>
    </xf>
    <xf numFmtId="0" fontId="30" fillId="0" borderId="0" xfId="0" applyFont="1"/>
    <xf numFmtId="0" fontId="17" fillId="0" borderId="0" xfId="0" applyFont="1" applyAlignment="1">
      <alignment horizontal="right" vertical="center"/>
    </xf>
    <xf numFmtId="177" fontId="22" fillId="0" borderId="0" xfId="0" applyNumberFormat="1" applyFont="1" applyAlignment="1">
      <alignment horizontal="right" vertical="center"/>
    </xf>
    <xf numFmtId="0" fontId="17" fillId="0" borderId="0" xfId="0" applyFont="1" applyAlignment="1">
      <alignment horizontal="left" vertical="center"/>
    </xf>
    <xf numFmtId="0" fontId="0" fillId="0" borderId="35" xfId="0" applyBorder="1"/>
    <xf numFmtId="0" fontId="0" fillId="0" borderId="36" xfId="0" applyBorder="1"/>
    <xf numFmtId="0" fontId="0" fillId="0" borderId="37" xfId="0" applyBorder="1"/>
    <xf numFmtId="165" fontId="0" fillId="3" borderId="36" xfId="2" applyFont="1" applyFill="1" applyBorder="1"/>
    <xf numFmtId="165" fontId="0" fillId="0" borderId="36" xfId="0" applyNumberFormat="1" applyBorder="1"/>
    <xf numFmtId="165" fontId="0" fillId="0" borderId="36" xfId="0" applyNumberFormat="1" applyBorder="1" applyAlignment="1">
      <alignment vertical="center"/>
    </xf>
    <xf numFmtId="0" fontId="0" fillId="0" borderId="38" xfId="0" applyBorder="1"/>
    <xf numFmtId="0" fontId="0" fillId="0" borderId="39" xfId="0" applyBorder="1"/>
    <xf numFmtId="0" fontId="0" fillId="0" borderId="37" xfId="0" applyBorder="1" applyAlignment="1">
      <alignment vertical="center"/>
    </xf>
    <xf numFmtId="0" fontId="0" fillId="0" borderId="36" xfId="0" applyBorder="1" applyAlignment="1">
      <alignment vertical="center"/>
    </xf>
    <xf numFmtId="0" fontId="2" fillId="0" borderId="37" xfId="0" applyFont="1" applyBorder="1" applyAlignment="1">
      <alignment horizontal="right" vertical="center"/>
    </xf>
    <xf numFmtId="0" fontId="17" fillId="0" borderId="38" xfId="0" applyFont="1" applyBorder="1" applyAlignment="1">
      <alignment horizontal="right" vertical="center"/>
    </xf>
    <xf numFmtId="0" fontId="0" fillId="0" borderId="0" xfId="0" applyAlignment="1">
      <alignment vertical="center" wrapText="1"/>
    </xf>
    <xf numFmtId="165" fontId="0" fillId="0" borderId="0" xfId="0" applyNumberFormat="1" applyAlignment="1">
      <alignment vertical="center"/>
    </xf>
    <xf numFmtId="165" fontId="0" fillId="0" borderId="0" xfId="2" applyFont="1" applyBorder="1" applyAlignment="1">
      <alignment vertical="center"/>
    </xf>
    <xf numFmtId="0" fontId="0" fillId="0" borderId="0" xfId="0" applyAlignment="1" applyProtection="1">
      <alignment vertical="center" wrapText="1"/>
      <protection locked="0"/>
    </xf>
    <xf numFmtId="167" fontId="5" fillId="0" borderId="0" xfId="1" applyNumberFormat="1" applyFont="1" applyFill="1" applyBorder="1" applyAlignment="1" applyProtection="1">
      <alignment horizontal="center" vertical="center"/>
      <protection locked="0"/>
    </xf>
    <xf numFmtId="177" fontId="0" fillId="0" borderId="0" xfId="0" applyNumberFormat="1"/>
    <xf numFmtId="3" fontId="0" fillId="0" borderId="0" xfId="0" applyNumberFormat="1" applyAlignment="1">
      <alignment vertical="center"/>
    </xf>
    <xf numFmtId="165" fontId="0" fillId="0" borderId="36" xfId="2" applyFont="1" applyFill="1" applyBorder="1" applyAlignment="1">
      <alignment vertical="center"/>
    </xf>
    <xf numFmtId="0" fontId="0" fillId="0" borderId="0" xfId="0" applyAlignment="1" applyProtection="1">
      <alignment horizontal="center" vertical="center" wrapText="1"/>
      <protection locked="0"/>
    </xf>
    <xf numFmtId="0" fontId="0" fillId="3" borderId="37" xfId="0" applyFill="1" applyBorder="1"/>
    <xf numFmtId="176" fontId="36" fillId="0" borderId="0" xfId="8" applyNumberFormat="1" applyFont="1" applyAlignment="1" applyProtection="1">
      <alignment horizontal="right"/>
      <protection hidden="1"/>
    </xf>
    <xf numFmtId="176" fontId="36" fillId="0" borderId="0" xfId="8" applyNumberFormat="1" applyFont="1" applyProtection="1">
      <protection hidden="1"/>
    </xf>
    <xf numFmtId="0" fontId="35" fillId="0" borderId="37" xfId="0" applyFont="1" applyBorder="1" applyAlignment="1">
      <alignment horizontal="right"/>
    </xf>
    <xf numFmtId="177" fontId="38" fillId="9" borderId="0" xfId="8" applyNumberFormat="1" applyFont="1" applyFill="1" applyProtection="1">
      <protection hidden="1"/>
    </xf>
    <xf numFmtId="0" fontId="0" fillId="3" borderId="37" xfId="0" applyFill="1" applyBorder="1" applyAlignment="1">
      <alignment vertical="center"/>
    </xf>
    <xf numFmtId="0" fontId="0" fillId="3" borderId="37" xfId="0" applyFill="1" applyBorder="1" applyAlignment="1">
      <alignment horizontal="right" vertical="center"/>
    </xf>
    <xf numFmtId="0" fontId="32" fillId="12" borderId="0" xfId="18" applyAlignment="1">
      <alignment vertical="center"/>
    </xf>
    <xf numFmtId="3" fontId="36" fillId="0" borderId="0" xfId="8" applyNumberFormat="1" applyFont="1" applyProtection="1">
      <protection hidden="1"/>
    </xf>
    <xf numFmtId="165" fontId="35" fillId="0" borderId="36" xfId="2" applyFont="1" applyFill="1" applyBorder="1" applyAlignment="1">
      <alignment horizontal="right" vertical="center"/>
    </xf>
    <xf numFmtId="165" fontId="40" fillId="0" borderId="0" xfId="2" applyFont="1" applyFill="1" applyBorder="1" applyAlignment="1">
      <alignment horizontal="right" vertical="center"/>
    </xf>
    <xf numFmtId="0" fontId="37" fillId="3" borderId="33" xfId="0" applyFont="1" applyFill="1" applyBorder="1" applyAlignment="1">
      <alignment horizontal="left" vertical="center" wrapText="1"/>
    </xf>
    <xf numFmtId="3" fontId="10" fillId="0" borderId="1" xfId="0" applyNumberFormat="1" applyFont="1" applyBorder="1" applyAlignment="1">
      <alignment horizontal="center" vertical="center" wrapText="1"/>
    </xf>
    <xf numFmtId="169" fontId="10" fillId="0" borderId="1" xfId="2" applyNumberFormat="1" applyFont="1" applyFill="1" applyBorder="1" applyAlignment="1" applyProtection="1">
      <alignment horizontal="right" vertical="center" wrapText="1"/>
    </xf>
    <xf numFmtId="0" fontId="22" fillId="0" borderId="0" xfId="0" applyFont="1" applyAlignment="1">
      <alignment vertical="center"/>
    </xf>
    <xf numFmtId="0" fontId="0" fillId="0" borderId="0" xfId="0" applyAlignment="1">
      <alignment horizontal="left" vertical="center" wrapText="1"/>
    </xf>
    <xf numFmtId="3" fontId="0" fillId="0" borderId="0" xfId="0" applyNumberFormat="1" applyAlignment="1" applyProtection="1">
      <alignment horizontal="right" vertical="center"/>
      <protection locked="0"/>
    </xf>
    <xf numFmtId="42" fontId="25" fillId="0" borderId="6" xfId="17" applyFont="1" applyFill="1" applyBorder="1" applyAlignment="1" applyProtection="1">
      <alignment horizontal="right" vertical="center"/>
    </xf>
    <xf numFmtId="0" fontId="44" fillId="0" borderId="37" xfId="0" applyFont="1" applyBorder="1" applyAlignment="1">
      <alignment horizontal="left" vertical="center" wrapText="1"/>
    </xf>
    <xf numFmtId="0" fontId="0" fillId="3" borderId="37" xfId="0" applyFill="1" applyBorder="1" applyAlignment="1">
      <alignment horizontal="right"/>
    </xf>
    <xf numFmtId="0" fontId="0" fillId="0" borderId="40" xfId="0" applyBorder="1" applyAlignment="1">
      <alignment vertical="center"/>
    </xf>
    <xf numFmtId="0" fontId="0" fillId="0" borderId="40" xfId="0" applyBorder="1" applyAlignment="1">
      <alignment horizontal="center" vertical="center"/>
    </xf>
    <xf numFmtId="0" fontId="22" fillId="0" borderId="0" xfId="0" applyFont="1" applyAlignment="1">
      <alignment horizontal="left" vertical="center"/>
    </xf>
    <xf numFmtId="0" fontId="22" fillId="0" borderId="0" xfId="0" applyFont="1" applyAlignment="1">
      <alignment horizontal="center" vertical="center"/>
    </xf>
    <xf numFmtId="14" fontId="22" fillId="0" borderId="0" xfId="0" applyNumberFormat="1" applyFont="1" applyAlignment="1">
      <alignment horizontal="center" vertical="center"/>
    </xf>
    <xf numFmtId="1" fontId="22" fillId="0" borderId="0" xfId="0" applyNumberFormat="1" applyFont="1" applyAlignment="1">
      <alignment horizontal="center" vertical="center"/>
    </xf>
    <xf numFmtId="0" fontId="22" fillId="0" borderId="0" xfId="0" applyFont="1" applyAlignment="1">
      <alignment horizontal="right" vertical="center"/>
    </xf>
    <xf numFmtId="0" fontId="0" fillId="0" borderId="46" xfId="0" applyBorder="1" applyAlignment="1">
      <alignment horizontal="center"/>
    </xf>
    <xf numFmtId="0" fontId="0" fillId="0" borderId="46" xfId="0" applyBorder="1"/>
    <xf numFmtId="0" fontId="0" fillId="0" borderId="46" xfId="0" applyBorder="1" applyAlignment="1">
      <alignment vertical="center"/>
    </xf>
    <xf numFmtId="0" fontId="0" fillId="0" borderId="46" xfId="0" applyBorder="1" applyAlignment="1">
      <alignment horizontal="center" vertical="center"/>
    </xf>
    <xf numFmtId="0" fontId="24" fillId="0" borderId="0" xfId="0" applyFont="1" applyAlignment="1" applyProtection="1">
      <alignment horizontal="left" vertical="center"/>
      <protection locked="0"/>
    </xf>
    <xf numFmtId="10" fontId="52" fillId="0" borderId="6" xfId="1" applyNumberFormat="1" applyFont="1" applyFill="1" applyBorder="1" applyAlignment="1" applyProtection="1">
      <alignment horizontal="center" vertical="center"/>
      <protection locked="0"/>
    </xf>
    <xf numFmtId="0" fontId="4" fillId="0" borderId="0" xfId="0" applyFont="1" applyAlignment="1" applyProtection="1">
      <alignment horizontal="center" vertical="center"/>
      <protection locked="0"/>
    </xf>
    <xf numFmtId="0" fontId="0" fillId="0" borderId="46" xfId="0" applyBorder="1" applyAlignment="1" applyProtection="1">
      <alignment horizontal="center" vertical="center"/>
      <protection locked="0"/>
    </xf>
    <xf numFmtId="10" fontId="0" fillId="0" borderId="46" xfId="1" applyNumberFormat="1" applyFont="1" applyBorder="1" applyAlignment="1">
      <alignment horizontal="center"/>
    </xf>
    <xf numFmtId="0" fontId="0" fillId="0" borderId="0" xfId="0" applyAlignment="1" applyProtection="1">
      <alignment horizontal="right" vertical="center"/>
      <protection locked="0"/>
    </xf>
    <xf numFmtId="10" fontId="0" fillId="0" borderId="46" xfId="0" applyNumberFormat="1" applyBorder="1" applyAlignment="1">
      <alignment horizontal="center" vertical="center"/>
    </xf>
    <xf numFmtId="10" fontId="52" fillId="0" borderId="6" xfId="1" applyNumberFormat="1" applyFont="1" applyFill="1" applyBorder="1" applyAlignment="1" applyProtection="1">
      <alignment horizontal="center" vertical="center"/>
    </xf>
    <xf numFmtId="10" fontId="52" fillId="0" borderId="46" xfId="1" applyNumberFormat="1" applyFont="1" applyFill="1" applyBorder="1" applyAlignment="1" applyProtection="1">
      <alignment horizontal="center" vertical="center"/>
    </xf>
    <xf numFmtId="166" fontId="25" fillId="0" borderId="46" xfId="1" applyNumberFormat="1" applyFont="1" applyFill="1" applyBorder="1" applyAlignment="1" applyProtection="1">
      <alignment horizontal="center" vertical="center"/>
    </xf>
    <xf numFmtId="172" fontId="5" fillId="0" borderId="46" xfId="1" applyNumberFormat="1" applyFont="1" applyFill="1" applyBorder="1" applyAlignment="1" applyProtection="1">
      <alignment horizontal="center" vertical="center"/>
    </xf>
    <xf numFmtId="165" fontId="22" fillId="0" borderId="46" xfId="2" applyFont="1" applyFill="1" applyBorder="1" applyAlignment="1" applyProtection="1">
      <alignment vertical="center"/>
    </xf>
    <xf numFmtId="171" fontId="24" fillId="0" borderId="1" xfId="1" applyNumberFormat="1" applyFont="1" applyFill="1" applyBorder="1" applyAlignment="1" applyProtection="1">
      <alignment horizontal="center" vertical="center"/>
    </xf>
    <xf numFmtId="0" fontId="0" fillId="0" borderId="0" xfId="0" applyAlignment="1">
      <alignment horizontal="center" vertical="top" wrapText="1"/>
    </xf>
    <xf numFmtId="0" fontId="28" fillId="18" borderId="50" xfId="0" applyFont="1" applyFill="1" applyBorder="1" applyAlignment="1">
      <alignment horizontal="center" vertical="center" wrapText="1"/>
    </xf>
    <xf numFmtId="0" fontId="28" fillId="18" borderId="51" xfId="0" applyFont="1" applyFill="1" applyBorder="1" applyAlignment="1">
      <alignment horizontal="center" vertical="center" wrapText="1"/>
    </xf>
    <xf numFmtId="0" fontId="28" fillId="18" borderId="52" xfId="0" applyFont="1" applyFill="1" applyBorder="1" applyAlignment="1">
      <alignment horizontal="center" vertical="center" wrapText="1"/>
    </xf>
    <xf numFmtId="4" fontId="56" fillId="19" borderId="51" xfId="0" applyNumberFormat="1" applyFont="1" applyFill="1" applyBorder="1" applyAlignment="1">
      <alignment horizontal="right" vertical="center" wrapText="1"/>
    </xf>
    <xf numFmtId="0" fontId="0" fillId="19" borderId="51" xfId="0" applyFill="1" applyBorder="1" applyAlignment="1">
      <alignment horizontal="right" vertical="center" wrapText="1"/>
    </xf>
    <xf numFmtId="0" fontId="56" fillId="19" borderId="52" xfId="0" applyFont="1" applyFill="1" applyBorder="1" applyAlignment="1">
      <alignment horizontal="right" vertical="center" wrapText="1"/>
    </xf>
    <xf numFmtId="4" fontId="56" fillId="20" borderId="51" xfId="0" applyNumberFormat="1" applyFont="1" applyFill="1" applyBorder="1" applyAlignment="1">
      <alignment horizontal="right" vertical="center" wrapText="1"/>
    </xf>
    <xf numFmtId="0" fontId="56" fillId="20" borderId="52" xfId="0" applyFont="1" applyFill="1" applyBorder="1" applyAlignment="1">
      <alignment horizontal="right" vertical="center" wrapText="1"/>
    </xf>
    <xf numFmtId="0" fontId="58" fillId="0" borderId="0" xfId="0" applyFont="1" applyAlignment="1">
      <alignment horizontal="center" wrapText="1"/>
    </xf>
    <xf numFmtId="1" fontId="56" fillId="18" borderId="51" xfId="0" applyNumberFormat="1" applyFont="1" applyFill="1" applyBorder="1" applyAlignment="1">
      <alignment horizontal="center" vertical="center" wrapText="1"/>
    </xf>
    <xf numFmtId="1" fontId="56" fillId="20" borderId="51" xfId="0" applyNumberFormat="1" applyFont="1" applyFill="1" applyBorder="1" applyAlignment="1">
      <alignment horizontal="center" vertical="center" wrapText="1"/>
    </xf>
    <xf numFmtId="0" fontId="53" fillId="0" borderId="0" xfId="20" applyAlignment="1">
      <alignment horizontal="center" vertical="top"/>
    </xf>
    <xf numFmtId="0" fontId="62" fillId="0" borderId="0" xfId="8" applyFont="1"/>
    <xf numFmtId="0" fontId="64" fillId="0" borderId="46" xfId="8" applyFont="1" applyBorder="1" applyAlignment="1">
      <alignment horizontal="center" vertical="center" wrapText="1"/>
    </xf>
    <xf numFmtId="1" fontId="66" fillId="23" borderId="46" xfId="8" applyNumberFormat="1" applyFont="1" applyFill="1" applyBorder="1" applyAlignment="1">
      <alignment horizontal="center" wrapText="1"/>
    </xf>
    <xf numFmtId="4" fontId="67" fillId="17" borderId="46" xfId="21" applyNumberFormat="1" applyFont="1" applyFill="1" applyBorder="1" applyAlignment="1">
      <alignment horizontal="center" vertical="top" wrapText="1"/>
    </xf>
    <xf numFmtId="1" fontId="66" fillId="0" borderId="46" xfId="8" applyNumberFormat="1" applyFont="1" applyBorder="1" applyAlignment="1">
      <alignment horizontal="center" wrapText="1"/>
    </xf>
    <xf numFmtId="4" fontId="67" fillId="19" borderId="46" xfId="21" applyNumberFormat="1" applyFont="1" applyFill="1" applyBorder="1" applyAlignment="1">
      <alignment horizontal="center" vertical="top" wrapText="1"/>
    </xf>
    <xf numFmtId="4" fontId="67" fillId="0" borderId="46" xfId="21" applyNumberFormat="1" applyFont="1" applyBorder="1" applyAlignment="1">
      <alignment horizontal="center" vertical="top" wrapText="1"/>
    </xf>
    <xf numFmtId="1" fontId="66" fillId="0" borderId="0" xfId="8" applyNumberFormat="1" applyFont="1" applyAlignment="1">
      <alignment horizontal="center" wrapText="1"/>
    </xf>
    <xf numFmtId="2" fontId="66" fillId="0" borderId="0" xfId="8" applyNumberFormat="1" applyFont="1" applyAlignment="1">
      <alignment horizontal="center" wrapText="1"/>
    </xf>
    <xf numFmtId="0" fontId="70" fillId="0" borderId="0" xfId="8" applyFont="1" applyAlignment="1">
      <alignment vertical="center"/>
    </xf>
    <xf numFmtId="0" fontId="68" fillId="0" borderId="0" xfId="8" applyFont="1" applyAlignment="1">
      <alignment vertical="center"/>
    </xf>
    <xf numFmtId="0" fontId="53" fillId="0" borderId="0" xfId="20"/>
    <xf numFmtId="0" fontId="71" fillId="0" borderId="0" xfId="0" applyFont="1" applyAlignment="1">
      <alignment horizontal="left" vertical="center"/>
    </xf>
    <xf numFmtId="0" fontId="71" fillId="0" borderId="0" xfId="0" applyFont="1" applyAlignment="1">
      <alignment vertical="center"/>
    </xf>
    <xf numFmtId="0" fontId="71" fillId="0" borderId="0" xfId="0" applyFont="1" applyAlignment="1">
      <alignment vertical="center" wrapText="1"/>
    </xf>
    <xf numFmtId="49" fontId="49" fillId="0" borderId="17" xfId="0" applyNumberFormat="1" applyFont="1" applyBorder="1" applyAlignment="1">
      <alignment horizontal="center" vertical="center" wrapText="1"/>
    </xf>
    <xf numFmtId="0" fontId="49" fillId="0" borderId="11" xfId="0" applyFont="1" applyBorder="1" applyAlignment="1">
      <alignment horizontal="center" vertical="center" wrapText="1"/>
    </xf>
    <xf numFmtId="165" fontId="71" fillId="0" borderId="0" xfId="2" applyFont="1" applyBorder="1" applyAlignment="1">
      <alignment vertical="center"/>
    </xf>
    <xf numFmtId="0" fontId="71" fillId="0" borderId="11" xfId="0" applyFont="1" applyBorder="1" applyAlignment="1">
      <alignment horizontal="center" vertical="center"/>
    </xf>
    <xf numFmtId="165" fontId="71" fillId="0" borderId="0" xfId="0" applyNumberFormat="1" applyFont="1" applyAlignment="1">
      <alignment vertical="center"/>
    </xf>
    <xf numFmtId="165" fontId="13" fillId="0" borderId="0" xfId="2" applyFont="1" applyBorder="1" applyAlignment="1">
      <alignment horizontal="center" vertical="center"/>
    </xf>
    <xf numFmtId="165" fontId="71" fillId="0" borderId="0" xfId="0" applyNumberFormat="1" applyFont="1" applyAlignment="1">
      <alignment horizontal="left" vertical="center"/>
    </xf>
    <xf numFmtId="0" fontId="71" fillId="13" borderId="0" xfId="0" applyFont="1" applyFill="1" applyAlignment="1">
      <alignment vertical="center"/>
    </xf>
    <xf numFmtId="43" fontId="71" fillId="0" borderId="0" xfId="11" applyFont="1" applyAlignment="1">
      <alignment vertical="center"/>
    </xf>
    <xf numFmtId="0" fontId="71" fillId="0" borderId="0" xfId="0" applyFont="1" applyAlignment="1">
      <alignment horizontal="center" vertical="center"/>
    </xf>
    <xf numFmtId="165" fontId="71" fillId="0" borderId="0" xfId="0" applyNumberFormat="1" applyFont="1" applyAlignment="1">
      <alignment vertical="center" wrapText="1"/>
    </xf>
    <xf numFmtId="0" fontId="74" fillId="0" borderId="0" xfId="0" applyFont="1" applyAlignment="1">
      <alignment horizontal="center" vertical="center" wrapText="1"/>
    </xf>
    <xf numFmtId="0" fontId="49" fillId="7" borderId="0" xfId="0" applyFont="1" applyFill="1" applyAlignment="1">
      <alignment horizontal="center" vertical="center" wrapText="1"/>
    </xf>
    <xf numFmtId="165" fontId="13" fillId="0" borderId="0" xfId="2" applyFont="1" applyFill="1" applyBorder="1" applyAlignment="1">
      <alignment horizontal="right" vertical="center"/>
    </xf>
    <xf numFmtId="0" fontId="0" fillId="0" borderId="46" xfId="0" applyBorder="1" applyAlignment="1" applyProtection="1">
      <alignment vertical="center"/>
      <protection locked="0"/>
    </xf>
    <xf numFmtId="0" fontId="13" fillId="0" borderId="37" xfId="0" applyFont="1" applyBorder="1" applyAlignment="1">
      <alignment vertical="center" wrapText="1"/>
    </xf>
    <xf numFmtId="10" fontId="5" fillId="0" borderId="46" xfId="1" applyNumberFormat="1" applyFont="1" applyFill="1" applyBorder="1" applyAlignment="1" applyProtection="1">
      <alignment horizontal="center" vertical="center"/>
      <protection locked="0"/>
    </xf>
    <xf numFmtId="2" fontId="5" fillId="0" borderId="0" xfId="1" applyNumberFormat="1" applyFont="1" applyFill="1" applyBorder="1" applyAlignment="1" applyProtection="1">
      <alignment horizontal="center" vertical="center"/>
      <protection locked="0"/>
    </xf>
    <xf numFmtId="0" fontId="5" fillId="0" borderId="0" xfId="1" applyNumberFormat="1" applyFont="1" applyFill="1" applyBorder="1" applyAlignment="1" applyProtection="1">
      <alignment horizontal="center" vertical="center"/>
      <protection locked="0"/>
    </xf>
    <xf numFmtId="10" fontId="0" fillId="0" borderId="46" xfId="0" applyNumberFormat="1" applyBorder="1" applyAlignment="1" applyProtection="1">
      <alignment horizontal="center" vertical="center"/>
      <protection locked="0"/>
    </xf>
    <xf numFmtId="0" fontId="0" fillId="16" borderId="0" xfId="0" applyFill="1" applyAlignment="1">
      <alignment vertical="center"/>
    </xf>
    <xf numFmtId="165" fontId="0" fillId="0" borderId="0" xfId="2" applyFont="1" applyAlignment="1" applyProtection="1">
      <alignment horizontal="center" vertical="center"/>
      <protection locked="0"/>
    </xf>
    <xf numFmtId="165" fontId="2" fillId="0" borderId="0" xfId="2" applyFont="1" applyAlignment="1" applyProtection="1">
      <alignment vertical="center"/>
      <protection locked="0"/>
    </xf>
    <xf numFmtId="165" fontId="0" fillId="0" borderId="0" xfId="2" applyFont="1" applyAlignment="1" applyProtection="1">
      <alignment vertical="center"/>
      <protection locked="0"/>
    </xf>
    <xf numFmtId="44" fontId="71" fillId="24" borderId="0" xfId="0" applyNumberFormat="1" applyFont="1" applyFill="1" applyAlignment="1">
      <alignment vertical="center"/>
    </xf>
    <xf numFmtId="44" fontId="0" fillId="0" borderId="0" xfId="0" applyNumberFormat="1" applyAlignment="1" applyProtection="1">
      <alignment vertical="center"/>
      <protection locked="0"/>
    </xf>
    <xf numFmtId="0" fontId="24" fillId="16" borderId="46" xfId="0" applyFont="1" applyFill="1" applyBorder="1" applyAlignment="1">
      <alignment horizontal="center" vertical="center" wrapText="1"/>
    </xf>
    <xf numFmtId="0" fontId="73" fillId="0" borderId="0" xfId="0" applyFont="1" applyAlignment="1">
      <alignment horizontal="left" vertical="center"/>
    </xf>
    <xf numFmtId="0" fontId="22" fillId="0" borderId="46" xfId="0" applyFont="1" applyBorder="1" applyAlignment="1">
      <alignment horizontal="center" vertical="center"/>
    </xf>
    <xf numFmtId="0" fontId="22" fillId="0" borderId="46" xfId="0" applyFont="1" applyBorder="1" applyAlignment="1">
      <alignment horizontal="left" vertical="center"/>
    </xf>
    <xf numFmtId="14" fontId="22" fillId="0" borderId="46" xfId="0" applyNumberFormat="1" applyFont="1" applyBorder="1" applyAlignment="1">
      <alignment horizontal="center" vertical="center"/>
    </xf>
    <xf numFmtId="177" fontId="22" fillId="0" borderId="46" xfId="0" applyNumberFormat="1" applyFont="1" applyBorder="1" applyAlignment="1">
      <alignment horizontal="right" vertical="center"/>
    </xf>
    <xf numFmtId="0" fontId="22" fillId="0" borderId="46" xfId="0" applyFont="1" applyBorder="1" applyAlignment="1">
      <alignment horizontal="right" vertical="center"/>
    </xf>
    <xf numFmtId="2" fontId="22" fillId="0" borderId="46" xfId="0" applyNumberFormat="1" applyFont="1" applyBorder="1" applyAlignment="1">
      <alignment horizontal="center" vertical="center"/>
    </xf>
    <xf numFmtId="2" fontId="22" fillId="0" borderId="0" xfId="0" applyNumberFormat="1" applyFont="1" applyAlignment="1">
      <alignment horizontal="center" vertical="center"/>
    </xf>
    <xf numFmtId="1" fontId="22" fillId="0" borderId="46" xfId="0" applyNumberFormat="1" applyFont="1" applyBorder="1" applyAlignment="1">
      <alignment horizontal="center" vertical="center"/>
    </xf>
    <xf numFmtId="0" fontId="0" fillId="16" borderId="0" xfId="0" applyFill="1" applyAlignment="1">
      <alignment horizontal="center" vertical="center"/>
    </xf>
    <xf numFmtId="9" fontId="0" fillId="0" borderId="46" xfId="0" applyNumberFormat="1" applyBorder="1" applyAlignment="1">
      <alignment horizontal="center" vertical="center"/>
    </xf>
    <xf numFmtId="44" fontId="0" fillId="0" borderId="46" xfId="0" applyNumberFormat="1" applyBorder="1" applyAlignment="1">
      <alignment vertical="center"/>
    </xf>
    <xf numFmtId="2" fontId="0" fillId="0" borderId="46" xfId="0" applyNumberFormat="1" applyBorder="1" applyAlignment="1">
      <alignment horizontal="center" vertical="center"/>
    </xf>
    <xf numFmtId="44" fontId="0" fillId="0" borderId="0" xfId="0" applyNumberFormat="1" applyAlignment="1">
      <alignment vertical="center"/>
    </xf>
    <xf numFmtId="0" fontId="13" fillId="0" borderId="29" xfId="0" applyFont="1" applyBorder="1" applyAlignment="1">
      <alignment horizontal="right" vertical="center"/>
    </xf>
    <xf numFmtId="165" fontId="77" fillId="0" borderId="0" xfId="2" applyFont="1" applyAlignment="1" applyProtection="1">
      <alignment vertical="center"/>
      <protection locked="0"/>
    </xf>
    <xf numFmtId="0" fontId="13" fillId="4" borderId="0" xfId="0" applyFont="1" applyFill="1" applyAlignment="1">
      <alignment horizontal="center" vertical="center" wrapText="1"/>
    </xf>
    <xf numFmtId="0" fontId="71" fillId="0" borderId="11" xfId="0" applyFont="1" applyBorder="1" applyAlignment="1">
      <alignment horizontal="left" vertical="center"/>
    </xf>
    <xf numFmtId="177" fontId="71" fillId="0" borderId="11" xfId="0" applyNumberFormat="1" applyFont="1" applyBorder="1" applyAlignment="1">
      <alignment horizontal="right" vertical="center"/>
    </xf>
    <xf numFmtId="177" fontId="71" fillId="0" borderId="11" xfId="0" applyNumberFormat="1" applyFont="1" applyBorder="1" applyAlignment="1">
      <alignment horizontal="center" vertical="center"/>
    </xf>
    <xf numFmtId="0" fontId="13" fillId="0" borderId="29" xfId="0" applyFont="1" applyBorder="1" applyAlignment="1">
      <alignment vertical="center"/>
    </xf>
    <xf numFmtId="0" fontId="13" fillId="0" borderId="30" xfId="0" applyFont="1" applyBorder="1" applyAlignment="1">
      <alignment vertical="center"/>
    </xf>
    <xf numFmtId="0" fontId="80" fillId="26" borderId="0" xfId="0" applyFont="1" applyFill="1" applyAlignment="1">
      <alignment horizontal="left" vertical="center"/>
    </xf>
    <xf numFmtId="0" fontId="81" fillId="0" borderId="0" xfId="0" applyFont="1" applyAlignment="1">
      <alignment horizontal="center" vertical="center"/>
    </xf>
    <xf numFmtId="0" fontId="2" fillId="16" borderId="0" xfId="0" applyFont="1" applyFill="1" applyAlignment="1">
      <alignment vertical="center"/>
    </xf>
    <xf numFmtId="0" fontId="2" fillId="0" borderId="0" xfId="0" applyFont="1" applyAlignment="1">
      <alignment vertical="center"/>
    </xf>
    <xf numFmtId="0" fontId="0" fillId="9" borderId="0" xfId="0" applyFill="1"/>
    <xf numFmtId="0" fontId="0" fillId="0" borderId="0" xfId="0" applyAlignment="1">
      <alignment horizontal="left" vertical="top"/>
    </xf>
    <xf numFmtId="0" fontId="0" fillId="27" borderId="0" xfId="0" applyFill="1"/>
    <xf numFmtId="0" fontId="27" fillId="27" borderId="0" xfId="0" applyFont="1" applyFill="1" applyAlignment="1">
      <alignment horizontal="center" vertical="center"/>
    </xf>
    <xf numFmtId="0" fontId="28" fillId="27" borderId="0" xfId="0" applyFont="1" applyFill="1" applyAlignment="1">
      <alignment horizontal="center" vertical="center"/>
    </xf>
    <xf numFmtId="0" fontId="29" fillId="27" borderId="0" xfId="0" applyFont="1" applyFill="1" applyAlignment="1">
      <alignment horizontal="center" vertical="center"/>
    </xf>
    <xf numFmtId="0" fontId="45" fillId="27" borderId="0" xfId="0" applyFont="1" applyFill="1" applyAlignment="1">
      <alignment horizontal="center" vertical="center"/>
    </xf>
    <xf numFmtId="0" fontId="46" fillId="27" borderId="0" xfId="0" applyFont="1" applyFill="1" applyAlignment="1">
      <alignment horizontal="center" vertical="center" wrapText="1"/>
    </xf>
    <xf numFmtId="0" fontId="46" fillId="27" borderId="0" xfId="0" applyFont="1" applyFill="1" applyAlignment="1">
      <alignment horizontal="center"/>
    </xf>
    <xf numFmtId="0" fontId="47" fillId="27" borderId="0" xfId="0" applyFont="1" applyFill="1"/>
    <xf numFmtId="0" fontId="48" fillId="27" borderId="0" xfId="0" applyFont="1" applyFill="1" applyAlignment="1">
      <alignment horizontal="center" vertical="center"/>
    </xf>
    <xf numFmtId="0" fontId="82" fillId="27" borderId="0" xfId="0" applyFont="1" applyFill="1" applyAlignment="1">
      <alignment horizontal="center" vertical="center"/>
    </xf>
    <xf numFmtId="0" fontId="79" fillId="10" borderId="0" xfId="0" applyFont="1" applyFill="1" applyAlignment="1">
      <alignment vertical="center" wrapText="1"/>
    </xf>
    <xf numFmtId="0" fontId="0" fillId="27" borderId="0" xfId="0" applyFill="1" applyAlignment="1">
      <alignment vertical="center" wrapText="1"/>
    </xf>
    <xf numFmtId="0" fontId="79" fillId="27" borderId="0" xfId="0" applyFont="1" applyFill="1" applyAlignment="1">
      <alignment vertical="center" wrapText="1"/>
    </xf>
    <xf numFmtId="165" fontId="0" fillId="28" borderId="0" xfId="2" applyFont="1" applyFill="1" applyBorder="1"/>
    <xf numFmtId="165" fontId="35" fillId="29" borderId="0" xfId="2" applyFont="1" applyFill="1" applyBorder="1" applyAlignment="1">
      <alignment horizontal="right"/>
    </xf>
    <xf numFmtId="171" fontId="35" fillId="27" borderId="0" xfId="2" applyNumberFormat="1" applyFont="1" applyFill="1" applyBorder="1" applyAlignment="1">
      <alignment horizontal="center"/>
    </xf>
    <xf numFmtId="165" fontId="35" fillId="29" borderId="0" xfId="2" applyFont="1" applyFill="1" applyBorder="1" applyAlignment="1">
      <alignment horizontal="right" vertical="center"/>
    </xf>
    <xf numFmtId="0" fontId="83" fillId="27" borderId="0" xfId="0" applyFont="1" applyFill="1" applyAlignment="1">
      <alignment horizontal="left" vertical="center" wrapText="1"/>
    </xf>
    <xf numFmtId="165" fontId="0" fillId="27" borderId="0" xfId="0" applyNumberFormat="1" applyFill="1"/>
    <xf numFmtId="0" fontId="35" fillId="30" borderId="0" xfId="0" applyFont="1" applyFill="1" applyAlignment="1">
      <alignment horizontal="justify" vertical="center" wrapText="1"/>
    </xf>
    <xf numFmtId="165" fontId="35" fillId="27" borderId="0" xfId="2" applyFont="1" applyFill="1" applyBorder="1" applyAlignment="1">
      <alignment horizontal="right" vertical="center"/>
    </xf>
    <xf numFmtId="165" fontId="0" fillId="27" borderId="0" xfId="0" applyNumberFormat="1" applyFill="1" applyAlignment="1">
      <alignment vertical="center"/>
    </xf>
    <xf numFmtId="165" fontId="37" fillId="29" borderId="0" xfId="2" applyFont="1" applyFill="1" applyBorder="1" applyAlignment="1">
      <alignment horizontal="right" vertical="center"/>
    </xf>
    <xf numFmtId="165" fontId="0" fillId="27" borderId="0" xfId="2" applyFont="1" applyFill="1" applyBorder="1" applyAlignment="1">
      <alignment vertical="center"/>
    </xf>
    <xf numFmtId="165" fontId="26" fillId="27" borderId="0" xfId="1" applyNumberFormat="1" applyFont="1" applyFill="1" applyBorder="1" applyAlignment="1">
      <alignment horizontal="center" vertical="center"/>
    </xf>
    <xf numFmtId="171" fontId="35" fillId="27" borderId="0" xfId="2" applyNumberFormat="1" applyFont="1" applyFill="1" applyBorder="1" applyAlignment="1">
      <alignment horizontal="center" vertical="center"/>
    </xf>
    <xf numFmtId="0" fontId="0" fillId="27" borderId="0" xfId="0" applyFill="1" applyAlignment="1">
      <alignment vertical="center"/>
    </xf>
    <xf numFmtId="165" fontId="22" fillId="27" borderId="0" xfId="0" applyNumberFormat="1" applyFont="1" applyFill="1" applyAlignment="1">
      <alignment vertical="center"/>
    </xf>
    <xf numFmtId="0" fontId="39" fillId="30" borderId="0" xfId="0" applyFont="1" applyFill="1" applyAlignment="1">
      <alignment horizontal="center" vertical="center"/>
    </xf>
    <xf numFmtId="165" fontId="40" fillId="29" borderId="0" xfId="2" applyFont="1" applyFill="1" applyBorder="1" applyAlignment="1">
      <alignment horizontal="right" vertical="center"/>
    </xf>
    <xf numFmtId="165" fontId="40" fillId="27" borderId="0" xfId="2" applyFont="1" applyFill="1" applyBorder="1" applyAlignment="1">
      <alignment horizontal="right" vertical="center"/>
    </xf>
    <xf numFmtId="165" fontId="0" fillId="27" borderId="0" xfId="2" applyFont="1" applyFill="1" applyAlignment="1">
      <alignment vertical="center"/>
    </xf>
    <xf numFmtId="0" fontId="0" fillId="0" borderId="38" xfId="0" applyBorder="1" applyAlignment="1">
      <alignment vertical="center"/>
    </xf>
    <xf numFmtId="0" fontId="0" fillId="0" borderId="39" xfId="0" applyBorder="1" applyAlignment="1">
      <alignment vertical="center"/>
    </xf>
    <xf numFmtId="0" fontId="35" fillId="31" borderId="37" xfId="0" applyFont="1" applyFill="1" applyBorder="1" applyAlignment="1">
      <alignment horizontal="right"/>
    </xf>
    <xf numFmtId="165" fontId="35" fillId="31" borderId="36" xfId="2" applyFont="1" applyFill="1" applyBorder="1" applyAlignment="1">
      <alignment horizontal="right"/>
    </xf>
    <xf numFmtId="165" fontId="35" fillId="31" borderId="36" xfId="2" applyFont="1" applyFill="1" applyBorder="1" applyAlignment="1">
      <alignment horizontal="right" vertical="center"/>
    </xf>
    <xf numFmtId="165" fontId="37" fillId="32" borderId="36" xfId="2" applyFont="1" applyFill="1" applyBorder="1" applyAlignment="1">
      <alignment horizontal="right" vertical="center"/>
    </xf>
    <xf numFmtId="180" fontId="87" fillId="0" borderId="36" xfId="11" applyNumberFormat="1" applyFont="1" applyFill="1" applyBorder="1" applyAlignment="1">
      <alignment horizontal="center"/>
    </xf>
    <xf numFmtId="165" fontId="40" fillId="32" borderId="39" xfId="2" applyFont="1" applyFill="1" applyBorder="1" applyAlignment="1">
      <alignment horizontal="right" vertical="center"/>
    </xf>
    <xf numFmtId="0" fontId="2" fillId="0" borderId="0" xfId="0" applyFont="1" applyAlignment="1">
      <alignment horizontal="left" vertical="center"/>
    </xf>
    <xf numFmtId="0" fontId="89" fillId="3" borderId="37" xfId="0" applyFont="1" applyFill="1" applyBorder="1" applyAlignment="1">
      <alignment horizontal="left" vertical="center" wrapText="1"/>
    </xf>
    <xf numFmtId="42" fontId="25" fillId="0" borderId="46" xfId="17" applyFont="1" applyFill="1" applyBorder="1" applyAlignment="1" applyProtection="1">
      <alignment horizontal="right" vertical="center"/>
    </xf>
    <xf numFmtId="0" fontId="0" fillId="0" borderId="9" xfId="0" applyBorder="1" applyAlignment="1" applyProtection="1">
      <alignment horizontal="center" vertical="center"/>
      <protection locked="0"/>
    </xf>
    <xf numFmtId="0" fontId="0" fillId="27" borderId="0" xfId="0" applyFill="1" applyAlignment="1" applyProtection="1">
      <alignment vertical="center"/>
      <protection locked="0"/>
    </xf>
    <xf numFmtId="0" fontId="0" fillId="27" borderId="0" xfId="0" applyFill="1" applyAlignment="1" applyProtection="1">
      <alignment horizontal="center" vertical="center"/>
      <protection locked="0"/>
    </xf>
    <xf numFmtId="3" fontId="0" fillId="27" borderId="0" xfId="0" applyNumberFormat="1" applyFill="1" applyAlignment="1" applyProtection="1">
      <alignment horizontal="right" vertical="center"/>
      <protection locked="0"/>
    </xf>
    <xf numFmtId="3" fontId="0" fillId="27" borderId="0" xfId="0" applyNumberFormat="1" applyFill="1" applyAlignment="1" applyProtection="1">
      <alignment vertical="center"/>
      <protection locked="0"/>
    </xf>
    <xf numFmtId="0" fontId="0" fillId="27" borderId="0" xfId="0" applyFill="1" applyAlignment="1" applyProtection="1">
      <alignment vertical="center" wrapText="1"/>
      <protection locked="0"/>
    </xf>
    <xf numFmtId="0" fontId="22" fillId="27" borderId="45" xfId="0" applyFont="1" applyFill="1" applyBorder="1" applyAlignment="1">
      <alignment horizontal="center" vertical="center" wrapText="1"/>
    </xf>
    <xf numFmtId="0" fontId="0" fillId="27" borderId="0" xfId="0" applyFill="1" applyAlignment="1" applyProtection="1">
      <alignment horizontal="center" vertical="center" wrapText="1"/>
      <protection locked="0"/>
    </xf>
    <xf numFmtId="0" fontId="24" fillId="27" borderId="0" xfId="0" applyFont="1" applyFill="1" applyAlignment="1" applyProtection="1">
      <alignment horizontal="left" vertical="center"/>
      <protection locked="0"/>
    </xf>
    <xf numFmtId="0" fontId="0" fillId="27" borderId="34" xfId="0" applyFill="1" applyBorder="1" applyAlignment="1" applyProtection="1">
      <alignment horizontal="center" vertical="center"/>
      <protection locked="0"/>
    </xf>
    <xf numFmtId="3" fontId="0" fillId="27" borderId="34" xfId="0" applyNumberFormat="1" applyFill="1" applyBorder="1" applyAlignment="1" applyProtection="1">
      <alignment horizontal="right" vertical="center"/>
      <protection locked="0"/>
    </xf>
    <xf numFmtId="3" fontId="0" fillId="27" borderId="34" xfId="0" applyNumberFormat="1" applyFill="1" applyBorder="1" applyAlignment="1" applyProtection="1">
      <alignment vertical="center"/>
      <protection locked="0"/>
    </xf>
    <xf numFmtId="0" fontId="0" fillId="27" borderId="35" xfId="0" applyFill="1" applyBorder="1" applyAlignment="1" applyProtection="1">
      <alignment vertical="center" wrapText="1"/>
      <protection locked="0"/>
    </xf>
    <xf numFmtId="0" fontId="0" fillId="27" borderId="36" xfId="0" applyFill="1" applyBorder="1" applyAlignment="1" applyProtection="1">
      <alignment vertical="center" wrapText="1"/>
      <protection locked="0"/>
    </xf>
    <xf numFmtId="0" fontId="19" fillId="27" borderId="0" xfId="0" applyFont="1" applyFill="1" applyAlignment="1" applyProtection="1">
      <alignment vertical="center" wrapText="1"/>
      <protection locked="0"/>
    </xf>
    <xf numFmtId="0" fontId="2" fillId="27" borderId="37" xfId="0" applyFont="1" applyFill="1" applyBorder="1" applyAlignment="1" applyProtection="1">
      <alignment vertical="center" wrapText="1"/>
      <protection locked="0"/>
    </xf>
    <xf numFmtId="0" fontId="2" fillId="27" borderId="0" xfId="0" applyFont="1" applyFill="1" applyAlignment="1" applyProtection="1">
      <alignment vertical="center" wrapText="1"/>
      <protection locked="0"/>
    </xf>
    <xf numFmtId="0" fontId="2" fillId="27" borderId="0" xfId="0" applyFont="1" applyFill="1" applyAlignment="1" applyProtection="1">
      <alignment horizontal="center" vertical="center" wrapText="1"/>
      <protection locked="0"/>
    </xf>
    <xf numFmtId="0" fontId="2" fillId="27" borderId="36" xfId="0" applyFont="1" applyFill="1" applyBorder="1" applyAlignment="1" applyProtection="1">
      <alignment vertical="center" wrapText="1"/>
      <protection locked="0"/>
    </xf>
    <xf numFmtId="0" fontId="0" fillId="14" borderId="0" xfId="0" applyFill="1" applyAlignment="1" applyProtection="1">
      <alignment vertical="center" wrapText="1"/>
      <protection locked="0"/>
    </xf>
    <xf numFmtId="0" fontId="22" fillId="0" borderId="0" xfId="0" applyFont="1" applyAlignment="1">
      <alignment horizontal="center" vertical="center" wrapText="1"/>
    </xf>
    <xf numFmtId="42" fontId="25" fillId="0" borderId="26" xfId="17" applyFont="1" applyFill="1" applyBorder="1" applyAlignment="1" applyProtection="1">
      <alignment horizontal="right" vertical="center"/>
    </xf>
    <xf numFmtId="42" fontId="25" fillId="0" borderId="27" xfId="17" applyFont="1" applyFill="1" applyBorder="1" applyAlignment="1" applyProtection="1">
      <alignment horizontal="right" vertical="center"/>
      <protection locked="0"/>
    </xf>
    <xf numFmtId="3" fontId="23" fillId="6" borderId="16" xfId="0" applyNumberFormat="1" applyFont="1" applyFill="1" applyBorder="1" applyAlignment="1" applyProtection="1">
      <alignment horizontal="center" vertical="center" wrapText="1"/>
      <protection locked="0"/>
    </xf>
    <xf numFmtId="0" fontId="50" fillId="5" borderId="0" xfId="0" applyFont="1" applyFill="1" applyAlignment="1">
      <alignment horizontal="center" vertical="center"/>
    </xf>
    <xf numFmtId="2" fontId="0" fillId="0" borderId="0" xfId="0" applyNumberFormat="1" applyAlignment="1">
      <alignment horizontal="center" vertical="center"/>
    </xf>
    <xf numFmtId="168" fontId="0" fillId="0" borderId="0" xfId="0" applyNumberFormat="1" applyAlignment="1">
      <alignment horizontal="center" vertical="center"/>
    </xf>
    <xf numFmtId="168" fontId="0" fillId="0" borderId="18" xfId="0" applyNumberFormat="1" applyBorder="1" applyAlignment="1">
      <alignment horizontal="center" vertical="center"/>
    </xf>
    <xf numFmtId="2" fontId="0" fillId="0" borderId="0" xfId="0" applyNumberFormat="1" applyAlignment="1">
      <alignment vertical="center"/>
    </xf>
    <xf numFmtId="0" fontId="2" fillId="9" borderId="18" xfId="0" applyFont="1" applyFill="1" applyBorder="1" applyAlignment="1">
      <alignment vertical="center"/>
    </xf>
    <xf numFmtId="0" fontId="0" fillId="35" borderId="0" xfId="0" applyFill="1" applyAlignment="1">
      <alignment vertical="center"/>
    </xf>
    <xf numFmtId="0" fontId="0" fillId="35" borderId="0" xfId="0" applyFill="1" applyAlignment="1">
      <alignment horizontal="center" vertical="center"/>
    </xf>
    <xf numFmtId="0" fontId="0" fillId="35" borderId="0" xfId="0" applyFill="1" applyAlignment="1">
      <alignment vertical="center" wrapText="1"/>
    </xf>
    <xf numFmtId="0" fontId="0" fillId="0" borderId="36" xfId="0" applyBorder="1" applyAlignment="1" applyProtection="1">
      <alignment vertical="center"/>
      <protection locked="0"/>
    </xf>
    <xf numFmtId="9" fontId="0" fillId="0" borderId="47" xfId="1" applyFont="1" applyBorder="1" applyAlignment="1" applyProtection="1">
      <alignment horizontal="center" vertical="center"/>
      <protection locked="0"/>
    </xf>
    <xf numFmtId="0" fontId="8" fillId="0" borderId="0" xfId="0" applyFont="1" applyAlignment="1">
      <alignment horizontal="right" vertical="center"/>
    </xf>
    <xf numFmtId="14" fontId="10" fillId="0" borderId="46" xfId="0" applyNumberFormat="1" applyFont="1" applyBorder="1" applyAlignment="1">
      <alignment horizontal="center" vertical="center"/>
    </xf>
    <xf numFmtId="169" fontId="10" fillId="0" borderId="25" xfId="2" applyNumberFormat="1" applyFont="1" applyFill="1" applyBorder="1" applyAlignment="1" applyProtection="1">
      <alignment horizontal="right" vertical="center"/>
    </xf>
    <xf numFmtId="9" fontId="10" fillId="0" borderId="46" xfId="0" applyNumberFormat="1" applyFont="1" applyBorder="1" applyAlignment="1">
      <alignment horizontal="center" vertical="center"/>
    </xf>
    <xf numFmtId="169" fontId="10" fillId="0" borderId="0" xfId="2" applyNumberFormat="1" applyFont="1" applyFill="1" applyBorder="1" applyAlignment="1" applyProtection="1">
      <alignment horizontal="right" vertical="center"/>
    </xf>
    <xf numFmtId="169" fontId="10" fillId="0" borderId="0" xfId="2" applyNumberFormat="1" applyFont="1" applyFill="1" applyBorder="1" applyAlignment="1" applyProtection="1">
      <alignment horizontal="right" vertical="center" wrapText="1"/>
    </xf>
    <xf numFmtId="169" fontId="11" fillId="6" borderId="0" xfId="2" applyNumberFormat="1" applyFont="1" applyFill="1" applyBorder="1" applyAlignment="1" applyProtection="1">
      <alignment horizontal="right" vertical="center"/>
    </xf>
    <xf numFmtId="170" fontId="12" fillId="6" borderId="0" xfId="0" applyNumberFormat="1" applyFont="1" applyFill="1" applyAlignment="1">
      <alignment horizontal="center" vertical="center"/>
    </xf>
    <xf numFmtId="0" fontId="2" fillId="0" borderId="35" xfId="0" applyFont="1" applyBorder="1" applyAlignment="1">
      <alignment horizontal="left" vertical="center"/>
    </xf>
    <xf numFmtId="0" fontId="2" fillId="0" borderId="36" xfId="0" applyFont="1" applyBorder="1" applyAlignment="1">
      <alignment horizontal="left" vertical="center"/>
    </xf>
    <xf numFmtId="0" fontId="94" fillId="27" borderId="0" xfId="0" applyFont="1" applyFill="1" applyAlignment="1">
      <alignment horizontal="center" vertical="center"/>
    </xf>
    <xf numFmtId="0" fontId="6" fillId="0" borderId="31" xfId="0" applyFont="1" applyBorder="1" applyAlignment="1">
      <alignment horizontal="left" vertical="center"/>
    </xf>
    <xf numFmtId="0" fontId="6" fillId="0" borderId="63" xfId="0" applyFont="1" applyBorder="1" applyAlignment="1">
      <alignment horizontal="left" vertical="center"/>
    </xf>
    <xf numFmtId="14" fontId="10" fillId="0" borderId="8" xfId="0" applyNumberFormat="1" applyFont="1" applyBorder="1" applyAlignment="1">
      <alignment horizontal="center" vertical="center"/>
    </xf>
    <xf numFmtId="9" fontId="10" fillId="0" borderId="8" xfId="0" applyNumberFormat="1" applyFont="1" applyBorder="1" applyAlignment="1">
      <alignment horizontal="center" vertical="center"/>
    </xf>
    <xf numFmtId="169" fontId="10" fillId="0" borderId="60" xfId="2" applyNumberFormat="1" applyFont="1" applyFill="1" applyBorder="1" applyAlignment="1" applyProtection="1">
      <alignment horizontal="right" vertical="center"/>
    </xf>
    <xf numFmtId="169" fontId="10" fillId="0" borderId="16" xfId="2" applyNumberFormat="1" applyFont="1" applyFill="1" applyBorder="1" applyAlignment="1" applyProtection="1">
      <alignment horizontal="right" vertical="center"/>
    </xf>
    <xf numFmtId="0" fontId="6" fillId="0" borderId="44" xfId="0" applyFont="1" applyBorder="1" applyAlignment="1">
      <alignment horizontal="left" vertical="center"/>
    </xf>
    <xf numFmtId="14" fontId="10" fillId="0" borderId="6" xfId="0" applyNumberFormat="1" applyFont="1" applyBorder="1" applyAlignment="1">
      <alignment horizontal="center" vertical="center"/>
    </xf>
    <xf numFmtId="3" fontId="10" fillId="0" borderId="6" xfId="0" applyNumberFormat="1" applyFont="1" applyBorder="1" applyAlignment="1">
      <alignment horizontal="center" vertical="center"/>
    </xf>
    <xf numFmtId="169" fontId="10" fillId="0" borderId="61" xfId="2" applyNumberFormat="1" applyFont="1" applyFill="1" applyBorder="1" applyAlignment="1" applyProtection="1">
      <alignment horizontal="right" vertical="center"/>
    </xf>
    <xf numFmtId="0" fontId="76" fillId="0" borderId="0" xfId="0" applyFont="1" applyAlignment="1">
      <alignment vertical="center" wrapText="1"/>
    </xf>
    <xf numFmtId="0" fontId="37" fillId="3" borderId="37" xfId="0" applyFont="1" applyFill="1" applyBorder="1" applyAlignment="1">
      <alignment horizontal="left" vertical="center" wrapText="1"/>
    </xf>
    <xf numFmtId="0" fontId="0" fillId="27" borderId="0" xfId="0" applyFill="1" applyAlignment="1">
      <alignment horizontal="center" vertical="center"/>
    </xf>
    <xf numFmtId="0" fontId="81" fillId="27" borderId="0" xfId="0" applyFont="1" applyFill="1" applyAlignment="1">
      <alignment horizontal="center" vertical="center"/>
    </xf>
    <xf numFmtId="0" fontId="2" fillId="9" borderId="0" xfId="0" applyFont="1" applyFill="1" applyAlignment="1">
      <alignment vertical="center"/>
    </xf>
    <xf numFmtId="0" fontId="4" fillId="0" borderId="33" xfId="0" applyFont="1" applyBorder="1" applyAlignment="1">
      <alignment vertical="center"/>
    </xf>
    <xf numFmtId="0" fontId="4" fillId="0" borderId="34" xfId="0" applyFont="1" applyBorder="1" applyAlignment="1">
      <alignment vertical="center"/>
    </xf>
    <xf numFmtId="0" fontId="4" fillId="0" borderId="35" xfId="0" applyFont="1" applyBorder="1" applyAlignment="1">
      <alignment vertical="center"/>
    </xf>
    <xf numFmtId="0" fontId="4" fillId="0" borderId="37" xfId="0" applyFont="1" applyBorder="1" applyAlignment="1">
      <alignment vertical="center"/>
    </xf>
    <xf numFmtId="0" fontId="4" fillId="0" borderId="36" xfId="0" applyFont="1" applyBorder="1" applyAlignment="1">
      <alignment vertical="center"/>
    </xf>
    <xf numFmtId="0" fontId="14" fillId="0" borderId="36" xfId="0" applyFont="1" applyBorder="1" applyAlignment="1">
      <alignment vertical="center"/>
    </xf>
    <xf numFmtId="168" fontId="0" fillId="0" borderId="46" xfId="0" applyNumberFormat="1" applyBorder="1" applyAlignment="1">
      <alignment horizontal="center" vertical="center"/>
    </xf>
    <xf numFmtId="2" fontId="0" fillId="0" borderId="36" xfId="0" applyNumberFormat="1" applyBorder="1" applyAlignment="1">
      <alignment horizontal="center" vertical="center"/>
    </xf>
    <xf numFmtId="168" fontId="0" fillId="0" borderId="36" xfId="0" applyNumberFormat="1" applyBorder="1" applyAlignment="1">
      <alignment horizontal="center" vertical="center"/>
    </xf>
    <xf numFmtId="168" fontId="0" fillId="0" borderId="46" xfId="0" applyNumberFormat="1" applyBorder="1" applyAlignment="1">
      <alignment vertical="center"/>
    </xf>
    <xf numFmtId="168" fontId="0" fillId="0" borderId="46" xfId="0" applyNumberFormat="1" applyBorder="1" applyAlignment="1">
      <alignment horizontal="right" vertical="center"/>
    </xf>
    <xf numFmtId="2" fontId="0" fillId="0" borderId="46" xfId="0" applyNumberFormat="1" applyBorder="1" applyAlignment="1">
      <alignment vertical="center"/>
    </xf>
    <xf numFmtId="2" fontId="0" fillId="0" borderId="36" xfId="0" applyNumberFormat="1" applyBorder="1" applyAlignment="1">
      <alignment vertical="center"/>
    </xf>
    <xf numFmtId="168" fontId="0" fillId="0" borderId="36" xfId="0" applyNumberFormat="1" applyBorder="1" applyAlignment="1">
      <alignment vertical="center"/>
    </xf>
    <xf numFmtId="0" fontId="2" fillId="5" borderId="46" xfId="0" applyFont="1" applyFill="1" applyBorder="1" applyAlignment="1">
      <alignment vertical="center"/>
    </xf>
    <xf numFmtId="0" fontId="100" fillId="0" borderId="37" xfId="0" applyFont="1" applyBorder="1" applyAlignment="1">
      <alignment vertical="center"/>
    </xf>
    <xf numFmtId="0" fontId="0" fillId="27" borderId="37" xfId="0" applyFill="1" applyBorder="1" applyAlignment="1">
      <alignment vertical="center"/>
    </xf>
    <xf numFmtId="0" fontId="0" fillId="27" borderId="46" xfId="0" applyFill="1" applyBorder="1" applyAlignment="1">
      <alignment vertical="center"/>
    </xf>
    <xf numFmtId="0" fontId="0" fillId="27" borderId="46" xfId="0" applyFill="1" applyBorder="1" applyAlignment="1">
      <alignment horizontal="center" vertical="center"/>
    </xf>
    <xf numFmtId="168" fontId="0" fillId="27" borderId="46" xfId="0" applyNumberFormat="1" applyFill="1" applyBorder="1" applyAlignment="1">
      <alignment vertical="center"/>
    </xf>
    <xf numFmtId="168" fontId="0" fillId="27" borderId="46" xfId="0" applyNumberFormat="1" applyFill="1" applyBorder="1" applyAlignment="1">
      <alignment horizontal="right" vertical="center"/>
    </xf>
    <xf numFmtId="168" fontId="0" fillId="27" borderId="0" xfId="0" applyNumberFormat="1" applyFill="1" applyAlignment="1">
      <alignment horizontal="center" vertical="center"/>
    </xf>
    <xf numFmtId="168" fontId="0" fillId="27" borderId="18" xfId="0" applyNumberFormat="1" applyFill="1" applyBorder="1" applyAlignment="1">
      <alignment horizontal="center" vertical="center"/>
    </xf>
    <xf numFmtId="0" fontId="0" fillId="27" borderId="0" xfId="0" applyFill="1" applyAlignment="1">
      <alignment horizontal="right" vertical="center"/>
    </xf>
    <xf numFmtId="168" fontId="0" fillId="27" borderId="36" xfId="0" applyNumberFormat="1" applyFill="1" applyBorder="1" applyAlignment="1">
      <alignment horizontal="center" vertical="center"/>
    </xf>
    <xf numFmtId="0" fontId="0" fillId="0" borderId="34" xfId="0" applyBorder="1" applyAlignment="1">
      <alignment vertical="center"/>
    </xf>
    <xf numFmtId="0" fontId="0" fillId="0" borderId="37" xfId="0" applyBorder="1" applyAlignment="1">
      <alignment horizontal="center" vertical="center"/>
    </xf>
    <xf numFmtId="0" fontId="0" fillId="27" borderId="0" xfId="0" applyFill="1" applyAlignment="1">
      <alignment horizontal="left" vertical="center"/>
    </xf>
    <xf numFmtId="0" fontId="0" fillId="7" borderId="46" xfId="0" applyFill="1" applyBorder="1" applyAlignment="1">
      <alignment vertical="center"/>
    </xf>
    <xf numFmtId="0" fontId="0" fillId="36" borderId="46" xfId="0" applyFill="1" applyBorder="1" applyAlignment="1">
      <alignment vertical="center"/>
    </xf>
    <xf numFmtId="1" fontId="22" fillId="7" borderId="46" xfId="0" applyNumberFormat="1" applyFont="1" applyFill="1" applyBorder="1" applyAlignment="1">
      <alignment horizontal="right" vertical="center"/>
    </xf>
    <xf numFmtId="0" fontId="0" fillId="27" borderId="9" xfId="0" applyFill="1" applyBorder="1" applyAlignment="1">
      <alignment horizontal="center" vertical="center"/>
    </xf>
    <xf numFmtId="168" fontId="0" fillId="0" borderId="0" xfId="0" applyNumberFormat="1" applyAlignment="1">
      <alignment vertical="center" wrapText="1"/>
    </xf>
    <xf numFmtId="174" fontId="0" fillId="0" borderId="0" xfId="0" applyNumberFormat="1" applyAlignment="1">
      <alignment vertical="center" wrapText="1"/>
    </xf>
    <xf numFmtId="174" fontId="0" fillId="27" borderId="0" xfId="0" applyNumberFormat="1" applyFill="1" applyAlignment="1">
      <alignment vertical="center" wrapText="1"/>
    </xf>
    <xf numFmtId="0" fontId="0" fillId="0" borderId="0" xfId="0" applyAlignment="1">
      <alignment vertical="top" wrapText="1"/>
    </xf>
    <xf numFmtId="0" fontId="2" fillId="27" borderId="36" xfId="0" applyFont="1" applyFill="1" applyBorder="1" applyAlignment="1">
      <alignment vertical="center"/>
    </xf>
    <xf numFmtId="0" fontId="2" fillId="27" borderId="0" xfId="0" applyFont="1" applyFill="1" applyAlignment="1">
      <alignment vertical="center"/>
    </xf>
    <xf numFmtId="0" fontId="2" fillId="33" borderId="46" xfId="0" applyFont="1" applyFill="1" applyBorder="1" applyAlignment="1">
      <alignment vertical="center"/>
    </xf>
    <xf numFmtId="0" fontId="50" fillId="27" borderId="36" xfId="0" applyFont="1" applyFill="1" applyBorder="1" applyAlignment="1">
      <alignment horizontal="center" vertical="center"/>
    </xf>
    <xf numFmtId="0" fontId="50" fillId="27" borderId="0" xfId="0" applyFont="1" applyFill="1" applyAlignment="1">
      <alignment horizontal="center" vertical="center"/>
    </xf>
    <xf numFmtId="168" fontId="0" fillId="7" borderId="46" xfId="0" applyNumberFormat="1" applyFill="1" applyBorder="1" applyAlignment="1">
      <alignment vertical="center"/>
    </xf>
    <xf numFmtId="165" fontId="24" fillId="33" borderId="1" xfId="1" applyNumberFormat="1" applyFont="1" applyFill="1" applyBorder="1" applyAlignment="1" applyProtection="1">
      <alignment horizontal="center" vertical="center"/>
    </xf>
    <xf numFmtId="165" fontId="24" fillId="33" borderId="6" xfId="1" applyNumberFormat="1" applyFont="1" applyFill="1" applyBorder="1" applyAlignment="1" applyProtection="1">
      <alignment horizontal="center" vertical="center"/>
    </xf>
    <xf numFmtId="0" fontId="22" fillId="25" borderId="46" xfId="0" applyFont="1" applyFill="1" applyBorder="1"/>
    <xf numFmtId="0" fontId="22" fillId="25" borderId="46" xfId="0" applyFont="1" applyFill="1" applyBorder="1" applyAlignment="1">
      <alignment horizontal="center"/>
    </xf>
    <xf numFmtId="0" fontId="24" fillId="25" borderId="46" xfId="0" applyFont="1" applyFill="1" applyBorder="1" applyAlignment="1" applyProtection="1">
      <alignment horizontal="center" vertical="center"/>
      <protection locked="0"/>
    </xf>
    <xf numFmtId="165" fontId="83" fillId="37" borderId="1" xfId="1" applyNumberFormat="1" applyFont="1" applyFill="1" applyBorder="1" applyAlignment="1" applyProtection="1">
      <alignment horizontal="center" vertical="center"/>
    </xf>
    <xf numFmtId="0" fontId="102" fillId="0" borderId="0" xfId="0" applyFont="1" applyAlignment="1" applyProtection="1">
      <alignment vertical="center"/>
      <protection locked="0"/>
    </xf>
    <xf numFmtId="0" fontId="0" fillId="25" borderId="46" xfId="0" applyFill="1" applyBorder="1"/>
    <xf numFmtId="0" fontId="13" fillId="0" borderId="12" xfId="0" applyFont="1" applyBorder="1" applyAlignment="1">
      <alignment horizontal="right" vertical="center"/>
    </xf>
    <xf numFmtId="0" fontId="71" fillId="0" borderId="37" xfId="0" applyFont="1" applyBorder="1" applyAlignment="1">
      <alignment vertical="center"/>
    </xf>
    <xf numFmtId="0" fontId="72" fillId="0" borderId="0" xfId="0" applyFont="1" applyAlignment="1">
      <alignment vertical="center"/>
    </xf>
    <xf numFmtId="0" fontId="71" fillId="0" borderId="36" xfId="0" applyFont="1" applyBorder="1" applyAlignment="1">
      <alignment horizontal="left" vertical="center"/>
    </xf>
    <xf numFmtId="0" fontId="49" fillId="0" borderId="70" xfId="0" applyFont="1" applyBorder="1" applyAlignment="1">
      <alignment horizontal="center" vertical="center" wrapText="1"/>
    </xf>
    <xf numFmtId="177" fontId="71" fillId="0" borderId="70" xfId="0" applyNumberFormat="1" applyFont="1" applyBorder="1" applyAlignment="1">
      <alignment horizontal="right" vertical="center"/>
    </xf>
    <xf numFmtId="0" fontId="13" fillId="0" borderId="37" xfId="0" applyFont="1" applyBorder="1" applyAlignment="1">
      <alignment horizontal="right" vertical="center"/>
    </xf>
    <xf numFmtId="0" fontId="13" fillId="0" borderId="0" xfId="0" applyFont="1" applyAlignment="1">
      <alignment horizontal="right" vertical="center" wrapText="1"/>
    </xf>
    <xf numFmtId="0" fontId="13" fillId="0" borderId="0" xfId="0" applyFont="1" applyAlignment="1">
      <alignment horizontal="right" vertical="center"/>
    </xf>
    <xf numFmtId="44" fontId="71" fillId="0" borderId="0" xfId="0" applyNumberFormat="1" applyFont="1" applyAlignment="1">
      <alignment horizontal="left" vertical="center"/>
    </xf>
    <xf numFmtId="44" fontId="71" fillId="0" borderId="36" xfId="0" applyNumberFormat="1" applyFont="1" applyBorder="1" applyAlignment="1">
      <alignment horizontal="left" vertical="center"/>
    </xf>
    <xf numFmtId="0" fontId="71" fillId="0" borderId="37" xfId="0" applyFont="1" applyBorder="1" applyAlignment="1">
      <alignment horizontal="center" vertical="center"/>
    </xf>
    <xf numFmtId="0" fontId="71" fillId="0" borderId="0" xfId="0" applyFont="1" applyAlignment="1">
      <alignment horizontal="center" vertical="center" wrapText="1"/>
    </xf>
    <xf numFmtId="0" fontId="71" fillId="0" borderId="38" xfId="0" applyFont="1" applyBorder="1" applyAlignment="1">
      <alignment horizontal="center" vertical="center"/>
    </xf>
    <xf numFmtId="165" fontId="71" fillId="0" borderId="40" xfId="0" applyNumberFormat="1" applyFont="1" applyBorder="1" applyAlignment="1">
      <alignment horizontal="center" vertical="center" wrapText="1"/>
    </xf>
    <xf numFmtId="0" fontId="71" fillId="0" borderId="40" xfId="0" applyFont="1" applyBorder="1" applyAlignment="1">
      <alignment horizontal="center" vertical="center"/>
    </xf>
    <xf numFmtId="165" fontId="71" fillId="0" borderId="40" xfId="0" applyNumberFormat="1" applyFont="1" applyBorder="1" applyAlignment="1">
      <alignment horizontal="left" vertical="center"/>
    </xf>
    <xf numFmtId="165" fontId="71" fillId="0" borderId="39" xfId="0" applyNumberFormat="1" applyFont="1" applyBorder="1" applyAlignment="1">
      <alignment horizontal="left" vertical="center"/>
    </xf>
    <xf numFmtId="165" fontId="13" fillId="33" borderId="11" xfId="2" applyFont="1" applyFill="1" applyBorder="1" applyAlignment="1">
      <alignment vertical="center"/>
    </xf>
    <xf numFmtId="165" fontId="13" fillId="33" borderId="70" xfId="2" applyFont="1" applyFill="1" applyBorder="1" applyAlignment="1">
      <alignment vertical="center"/>
    </xf>
    <xf numFmtId="0" fontId="72" fillId="25" borderId="68" xfId="0" applyFont="1" applyFill="1" applyBorder="1" applyAlignment="1">
      <alignment horizontal="center" vertical="center"/>
    </xf>
    <xf numFmtId="0" fontId="72" fillId="25" borderId="11" xfId="0" applyFont="1" applyFill="1" applyBorder="1" applyAlignment="1">
      <alignment horizontal="center" vertical="center"/>
    </xf>
    <xf numFmtId="0" fontId="72" fillId="0" borderId="11" xfId="0" applyFont="1" applyBorder="1" applyAlignment="1">
      <alignment horizontal="left" vertical="center"/>
    </xf>
    <xf numFmtId="0" fontId="72" fillId="0" borderId="11" xfId="0" applyFont="1" applyBorder="1" applyAlignment="1">
      <alignment horizontal="center" vertical="center"/>
    </xf>
    <xf numFmtId="177" fontId="72" fillId="0" borderId="11" xfId="0" applyNumberFormat="1" applyFont="1" applyBorder="1" applyAlignment="1">
      <alignment horizontal="right" vertical="center"/>
    </xf>
    <xf numFmtId="177" fontId="72" fillId="0" borderId="11" xfId="0" applyNumberFormat="1" applyFont="1" applyBorder="1" applyAlignment="1">
      <alignment horizontal="center" vertical="center"/>
    </xf>
    <xf numFmtId="177" fontId="72" fillId="0" borderId="70" xfId="0" applyNumberFormat="1" applyFont="1" applyBorder="1" applyAlignment="1">
      <alignment horizontal="right" vertical="center"/>
    </xf>
    <xf numFmtId="177" fontId="72" fillId="0" borderId="17" xfId="0" applyNumberFormat="1" applyFont="1" applyBorder="1" applyAlignment="1">
      <alignment horizontal="right" vertical="center"/>
    </xf>
    <xf numFmtId="0" fontId="22" fillId="27" borderId="0" xfId="0" applyFont="1" applyFill="1" applyAlignment="1">
      <alignment vertical="center"/>
    </xf>
    <xf numFmtId="0" fontId="42" fillId="27" borderId="0" xfId="0" applyFont="1" applyFill="1" applyAlignment="1">
      <alignment horizontal="left" vertical="center"/>
    </xf>
    <xf numFmtId="0" fontId="34" fillId="27" borderId="0" xfId="0" applyFont="1" applyFill="1" applyAlignment="1">
      <alignment horizontal="left" vertical="top" wrapText="1"/>
    </xf>
    <xf numFmtId="0" fontId="43" fillId="27" borderId="16" xfId="0" applyFont="1" applyFill="1" applyBorder="1" applyAlignment="1">
      <alignment vertical="top" wrapText="1"/>
    </xf>
    <xf numFmtId="0" fontId="43" fillId="27" borderId="0" xfId="0" applyFont="1" applyFill="1" applyAlignment="1">
      <alignment horizontal="center" vertical="top" wrapText="1"/>
    </xf>
    <xf numFmtId="0" fontId="34" fillId="27" borderId="0" xfId="0" applyFont="1" applyFill="1" applyAlignment="1">
      <alignment vertical="top" wrapText="1"/>
    </xf>
    <xf numFmtId="0" fontId="34" fillId="27" borderId="0" xfId="0" applyFont="1" applyFill="1" applyAlignment="1">
      <alignment horizontal="center" vertical="top" wrapText="1"/>
    </xf>
    <xf numFmtId="0" fontId="34" fillId="27" borderId="0" xfId="0" applyFont="1" applyFill="1" applyAlignment="1">
      <alignment vertical="center"/>
    </xf>
    <xf numFmtId="0" fontId="21" fillId="27" borderId="0" xfId="0" applyFont="1" applyFill="1" applyAlignment="1">
      <alignment horizontal="center" vertical="center"/>
    </xf>
    <xf numFmtId="0" fontId="34" fillId="27" borderId="0" xfId="0" applyFont="1" applyFill="1" applyAlignment="1">
      <alignment horizontal="left" vertical="center"/>
    </xf>
    <xf numFmtId="0" fontId="43" fillId="27" borderId="0" xfId="0" applyFont="1" applyFill="1" applyAlignment="1">
      <alignment horizontal="center" vertical="center"/>
    </xf>
    <xf numFmtId="0" fontId="34" fillId="27" borderId="0" xfId="0" applyFont="1" applyFill="1" applyAlignment="1">
      <alignment horizontal="justify" vertical="top" wrapText="1"/>
    </xf>
    <xf numFmtId="177" fontId="34" fillId="27" borderId="0" xfId="0" applyNumberFormat="1" applyFont="1" applyFill="1" applyAlignment="1">
      <alignment vertical="center" wrapText="1"/>
    </xf>
    <xf numFmtId="0" fontId="34" fillId="27" borderId="0" xfId="0" applyFont="1" applyFill="1" applyAlignment="1">
      <alignment horizontal="left" vertical="center" wrapText="1"/>
    </xf>
    <xf numFmtId="177" fontId="34" fillId="27" borderId="5" xfId="0" applyNumberFormat="1" applyFont="1" applyFill="1" applyBorder="1" applyAlignment="1">
      <alignment vertical="center" wrapText="1"/>
    </xf>
    <xf numFmtId="0" fontId="34" fillId="27" borderId="5" xfId="0" applyFont="1" applyFill="1" applyBorder="1" applyAlignment="1">
      <alignment vertical="center"/>
    </xf>
    <xf numFmtId="0" fontId="43" fillId="27" borderId="0" xfId="0" applyFont="1" applyFill="1" applyAlignment="1">
      <alignment vertical="center"/>
    </xf>
    <xf numFmtId="0" fontId="43" fillId="27" borderId="5" xfId="0" applyFont="1" applyFill="1" applyBorder="1" applyAlignment="1">
      <alignment vertical="center"/>
    </xf>
    <xf numFmtId="0" fontId="24" fillId="27" borderId="0" xfId="0" applyFont="1" applyFill="1" applyAlignment="1">
      <alignment vertical="center"/>
    </xf>
    <xf numFmtId="0" fontId="0" fillId="11" borderId="15" xfId="0" applyFill="1" applyBorder="1"/>
    <xf numFmtId="0" fontId="0" fillId="11" borderId="6" xfId="0" applyFill="1" applyBorder="1" applyAlignment="1">
      <alignment horizontal="center"/>
    </xf>
    <xf numFmtId="0" fontId="0" fillId="11" borderId="6" xfId="0" applyFill="1" applyBorder="1"/>
    <xf numFmtId="165" fontId="0" fillId="11" borderId="6" xfId="2" applyFont="1" applyFill="1" applyBorder="1"/>
    <xf numFmtId="164" fontId="0" fillId="11" borderId="6" xfId="0" applyNumberFormat="1" applyFill="1" applyBorder="1"/>
    <xf numFmtId="165" fontId="0" fillId="0" borderId="0" xfId="2" applyFont="1"/>
    <xf numFmtId="0" fontId="108" fillId="2" borderId="1" xfId="0" applyFont="1" applyFill="1" applyBorder="1" applyAlignment="1">
      <alignment horizontal="center" vertical="center" wrapText="1"/>
    </xf>
    <xf numFmtId="0" fontId="49" fillId="0" borderId="17" xfId="0" applyFont="1" applyBorder="1" applyAlignment="1">
      <alignment horizontal="center" vertical="center" wrapText="1"/>
    </xf>
    <xf numFmtId="42" fontId="25" fillId="0" borderId="22" xfId="17" applyFont="1" applyFill="1" applyBorder="1" applyAlignment="1" applyProtection="1">
      <alignment horizontal="right" vertical="center"/>
    </xf>
    <xf numFmtId="42" fontId="25" fillId="0" borderId="23" xfId="17" applyFont="1" applyFill="1" applyBorder="1" applyAlignment="1" applyProtection="1">
      <alignment horizontal="right" vertical="center"/>
      <protection locked="0"/>
    </xf>
    <xf numFmtId="42" fontId="25" fillId="0" borderId="25" xfId="17" applyFont="1" applyFill="1" applyBorder="1" applyAlignment="1" applyProtection="1">
      <alignment horizontal="right" vertical="center"/>
      <protection locked="0"/>
    </xf>
    <xf numFmtId="42" fontId="25" fillId="0" borderId="61" xfId="17" applyFont="1" applyFill="1" applyBorder="1" applyAlignment="1" applyProtection="1">
      <alignment horizontal="right" vertical="center"/>
      <protection locked="0"/>
    </xf>
    <xf numFmtId="42" fontId="25" fillId="0" borderId="72" xfId="17" applyFont="1" applyFill="1" applyBorder="1" applyAlignment="1" applyProtection="1">
      <alignment horizontal="right" vertical="center"/>
    </xf>
    <xf numFmtId="42" fontId="25" fillId="0" borderId="73" xfId="17" applyFont="1" applyFill="1" applyBorder="1" applyAlignment="1" applyProtection="1">
      <alignment horizontal="right" vertical="center"/>
      <protection locked="0"/>
    </xf>
    <xf numFmtId="0" fontId="0" fillId="0" borderId="62" xfId="0" applyBorder="1" applyAlignment="1">
      <alignment horizontal="center" vertical="center"/>
    </xf>
    <xf numFmtId="0" fontId="0" fillId="0" borderId="24" xfId="0" applyBorder="1" applyAlignment="1">
      <alignment horizontal="center" vertical="center"/>
    </xf>
    <xf numFmtId="0" fontId="0" fillId="0" borderId="74" xfId="0" applyBorder="1" applyAlignment="1">
      <alignment horizontal="center" vertical="center"/>
    </xf>
    <xf numFmtId="0" fontId="0" fillId="15" borderId="75" xfId="0" applyFill="1" applyBorder="1" applyAlignment="1" applyProtection="1">
      <alignment vertical="center"/>
      <protection locked="0"/>
    </xf>
    <xf numFmtId="0" fontId="0" fillId="15" borderId="76" xfId="0" applyFill="1" applyBorder="1" applyAlignment="1" applyProtection="1">
      <alignment vertical="center"/>
      <protection locked="0"/>
    </xf>
    <xf numFmtId="0" fontId="0" fillId="15" borderId="77" xfId="0" applyFill="1" applyBorder="1" applyAlignment="1" applyProtection="1">
      <alignment vertical="center"/>
      <protection locked="0"/>
    </xf>
    <xf numFmtId="0" fontId="0" fillId="0" borderId="47" xfId="0" applyBorder="1" applyAlignment="1" applyProtection="1">
      <alignment horizontal="center" vertical="center"/>
      <protection locked="0"/>
    </xf>
    <xf numFmtId="0" fontId="0" fillId="15" borderId="48" xfId="0" applyFill="1" applyBorder="1" applyAlignment="1" applyProtection="1">
      <alignment vertical="center"/>
      <protection locked="0"/>
    </xf>
    <xf numFmtId="0" fontId="0" fillId="15" borderId="57" xfId="0" applyFill="1" applyBorder="1" applyAlignment="1" applyProtection="1">
      <alignment vertical="center"/>
      <protection locked="0"/>
    </xf>
    <xf numFmtId="0" fontId="0" fillId="15" borderId="78" xfId="0" applyFill="1" applyBorder="1" applyAlignment="1" applyProtection="1">
      <alignment vertical="center"/>
      <protection locked="0"/>
    </xf>
    <xf numFmtId="0" fontId="0" fillId="0" borderId="75" xfId="0" applyBorder="1" applyAlignment="1">
      <alignment horizontal="center" vertical="center"/>
    </xf>
    <xf numFmtId="0" fontId="0" fillId="0" borderId="76" xfId="0" applyBorder="1" applyAlignment="1">
      <alignment horizontal="center" vertical="center"/>
    </xf>
    <xf numFmtId="0" fontId="0" fillId="0" borderId="77" xfId="0" applyBorder="1" applyAlignment="1">
      <alignment horizontal="center" vertical="center"/>
    </xf>
    <xf numFmtId="167" fontId="5" fillId="15" borderId="6" xfId="1" applyNumberFormat="1" applyFont="1" applyFill="1" applyBorder="1" applyAlignment="1" applyProtection="1">
      <alignment horizontal="center" vertical="center"/>
      <protection locked="0"/>
    </xf>
    <xf numFmtId="0" fontId="0" fillId="25" borderId="46" xfId="0" applyFill="1" applyBorder="1" applyAlignment="1">
      <alignment horizontal="center"/>
    </xf>
    <xf numFmtId="10" fontId="109" fillId="0" borderId="1" xfId="0" applyNumberFormat="1" applyFont="1" applyBorder="1" applyAlignment="1">
      <alignment horizontal="center" vertical="center"/>
    </xf>
    <xf numFmtId="169" fontId="109" fillId="0" borderId="1" xfId="2" applyNumberFormat="1" applyFont="1" applyFill="1" applyBorder="1" applyAlignment="1" applyProtection="1">
      <alignment horizontal="right" vertical="center"/>
    </xf>
    <xf numFmtId="10" fontId="109" fillId="0" borderId="46" xfId="0" applyNumberFormat="1" applyFont="1" applyBorder="1" applyAlignment="1">
      <alignment horizontal="center" vertical="center"/>
    </xf>
    <xf numFmtId="14" fontId="72" fillId="0" borderId="11" xfId="0" applyNumberFormat="1" applyFont="1" applyBorder="1" applyAlignment="1">
      <alignment horizontal="center" vertical="center"/>
    </xf>
    <xf numFmtId="14" fontId="71" fillId="0" borderId="11" xfId="0" applyNumberFormat="1" applyFont="1" applyBorder="1" applyAlignment="1">
      <alignment horizontal="center" vertical="center"/>
    </xf>
    <xf numFmtId="0" fontId="0" fillId="25" borderId="46" xfId="0" applyFill="1" applyBorder="1" applyAlignment="1" applyProtection="1">
      <alignment vertical="center"/>
      <protection locked="0"/>
    </xf>
    <xf numFmtId="0" fontId="71" fillId="25" borderId="11" xfId="0" applyFont="1" applyFill="1" applyBorder="1" applyAlignment="1">
      <alignment horizontal="center" vertical="center"/>
    </xf>
    <xf numFmtId="0" fontId="0" fillId="0" borderId="31" xfId="0" applyBorder="1" applyAlignment="1">
      <alignment horizontal="left" vertical="center"/>
    </xf>
    <xf numFmtId="0" fontId="0" fillId="0" borderId="25" xfId="0" applyBorder="1" applyAlignment="1">
      <alignment horizontal="center" vertical="center"/>
    </xf>
    <xf numFmtId="0" fontId="0" fillId="0" borderId="31" xfId="0" applyBorder="1" applyAlignment="1">
      <alignment horizontal="center" vertical="center"/>
    </xf>
    <xf numFmtId="2" fontId="0" fillId="0" borderId="25" xfId="0" applyNumberFormat="1" applyBorder="1" applyAlignment="1">
      <alignment horizontal="center" vertical="center"/>
    </xf>
    <xf numFmtId="165" fontId="8" fillId="0" borderId="26" xfId="2" applyFont="1" applyFill="1" applyBorder="1" applyAlignment="1" applyProtection="1">
      <alignment vertical="center"/>
    </xf>
    <xf numFmtId="0" fontId="0" fillId="0" borderId="31" xfId="0" applyBorder="1" applyAlignment="1">
      <alignment vertical="center"/>
    </xf>
    <xf numFmtId="43" fontId="8" fillId="15" borderId="26" xfId="11" applyFont="1" applyFill="1" applyBorder="1" applyAlignment="1" applyProtection="1">
      <alignment vertical="center"/>
    </xf>
    <xf numFmtId="0" fontId="0" fillId="0" borderId="26" xfId="0" applyBorder="1" applyAlignment="1">
      <alignment vertical="center"/>
    </xf>
    <xf numFmtId="0" fontId="8" fillId="0" borderId="32" xfId="0" applyFont="1" applyBorder="1" applyAlignment="1">
      <alignment horizontal="right" vertical="center" wrapText="1"/>
    </xf>
    <xf numFmtId="0" fontId="2" fillId="16" borderId="1" xfId="0" applyFont="1" applyFill="1" applyBorder="1" applyAlignment="1">
      <alignment horizontal="center" vertical="center"/>
    </xf>
    <xf numFmtId="173" fontId="3" fillId="7" borderId="1" xfId="0" applyNumberFormat="1" applyFont="1" applyFill="1" applyBorder="1" applyAlignment="1">
      <alignment horizontal="center" vertical="center" wrapText="1"/>
    </xf>
    <xf numFmtId="181" fontId="3" fillId="7" borderId="1" xfId="0" applyNumberFormat="1" applyFont="1" applyFill="1" applyBorder="1" applyAlignment="1">
      <alignment horizontal="center" vertical="center" wrapText="1"/>
    </xf>
    <xf numFmtId="0" fontId="2" fillId="0" borderId="38" xfId="0" applyFont="1" applyBorder="1" applyAlignment="1" applyProtection="1">
      <alignment horizontal="left" vertical="center"/>
      <protection locked="0"/>
    </xf>
    <xf numFmtId="0" fontId="24" fillId="0" borderId="40" xfId="0" applyFont="1" applyBorder="1" applyAlignment="1" applyProtection="1">
      <alignment horizontal="right" vertical="center"/>
      <protection locked="0"/>
    </xf>
    <xf numFmtId="0" fontId="0" fillId="0" borderId="39" xfId="0" applyBorder="1" applyAlignment="1" applyProtection="1">
      <alignment horizontal="left" vertical="center"/>
      <protection locked="0"/>
    </xf>
    <xf numFmtId="0" fontId="5" fillId="0" borderId="46" xfId="0" applyFont="1" applyBorder="1" applyAlignment="1">
      <alignment horizontal="left" vertical="center"/>
    </xf>
    <xf numFmtId="0" fontId="5" fillId="0" borderId="46" xfId="0" applyFont="1" applyBorder="1" applyAlignment="1">
      <alignment horizontal="center" vertical="center"/>
    </xf>
    <xf numFmtId="0" fontId="5" fillId="0" borderId="25" xfId="0" applyFont="1" applyBorder="1" applyAlignment="1">
      <alignment horizontal="left" vertical="center"/>
    </xf>
    <xf numFmtId="0" fontId="5" fillId="0" borderId="25" xfId="0" applyFont="1" applyBorder="1" applyAlignment="1">
      <alignment horizontal="center" vertical="center"/>
    </xf>
    <xf numFmtId="0" fontId="5" fillId="0" borderId="26" xfId="0" applyFont="1" applyBorder="1" applyAlignment="1">
      <alignment horizontal="center" vertical="center"/>
    </xf>
    <xf numFmtId="0" fontId="5" fillId="0" borderId="26" xfId="0" applyFont="1" applyBorder="1" applyAlignment="1">
      <alignment horizontal="left" vertical="center"/>
    </xf>
    <xf numFmtId="0" fontId="21" fillId="0" borderId="31" xfId="0" applyFont="1" applyBorder="1" applyAlignment="1">
      <alignment vertical="center"/>
    </xf>
    <xf numFmtId="0" fontId="21" fillId="0" borderId="46" xfId="0" applyFont="1" applyBorder="1" applyAlignment="1">
      <alignment vertical="center"/>
    </xf>
    <xf numFmtId="165" fontId="0" fillId="0" borderId="31" xfId="2" applyFont="1" applyBorder="1" applyAlignment="1">
      <alignment vertical="center"/>
    </xf>
    <xf numFmtId="0" fontId="0" fillId="0" borderId="25" xfId="0" applyBorder="1" applyAlignment="1">
      <alignment vertical="center"/>
    </xf>
    <xf numFmtId="165" fontId="0" fillId="0" borderId="32" xfId="2" applyFont="1" applyBorder="1" applyAlignment="1">
      <alignment vertical="center"/>
    </xf>
    <xf numFmtId="0" fontId="0" fillId="0" borderId="27" xfId="0" applyBorder="1" applyAlignment="1">
      <alignment vertical="center"/>
    </xf>
    <xf numFmtId="0" fontId="25" fillId="0" borderId="46" xfId="0" applyFont="1" applyBorder="1" applyAlignment="1">
      <alignment horizontal="left" vertical="center"/>
    </xf>
    <xf numFmtId="0" fontId="25" fillId="0" borderId="46" xfId="0" applyFont="1" applyBorder="1" applyAlignment="1">
      <alignment horizontal="center" vertical="center"/>
    </xf>
    <xf numFmtId="0" fontId="25" fillId="0" borderId="25" xfId="0" applyFont="1" applyBorder="1" applyAlignment="1">
      <alignment horizontal="left" vertical="center"/>
    </xf>
    <xf numFmtId="0" fontId="22" fillId="0" borderId="0" xfId="0" applyFont="1"/>
    <xf numFmtId="0" fontId="113" fillId="4" borderId="31" xfId="0" applyFont="1" applyFill="1" applyBorder="1" applyAlignment="1">
      <alignment horizontal="center" vertical="center" wrapText="1"/>
    </xf>
    <xf numFmtId="0" fontId="113" fillId="4" borderId="46" xfId="0" applyFont="1" applyFill="1" applyBorder="1" applyAlignment="1">
      <alignment horizontal="center" vertical="center" wrapText="1"/>
    </xf>
    <xf numFmtId="0" fontId="113" fillId="4" borderId="25" xfId="0" applyFont="1" applyFill="1" applyBorder="1" applyAlignment="1">
      <alignment horizontal="center" vertical="center" wrapText="1"/>
    </xf>
    <xf numFmtId="0" fontId="0" fillId="0" borderId="46" xfId="0" applyBorder="1" applyAlignment="1" applyProtection="1">
      <alignment vertical="center" wrapText="1"/>
      <protection locked="0"/>
    </xf>
    <xf numFmtId="0" fontId="5" fillId="0" borderId="46" xfId="0" applyFont="1" applyBorder="1" applyAlignment="1">
      <alignment horizontal="left" vertical="center" wrapText="1"/>
    </xf>
    <xf numFmtId="0" fontId="5" fillId="0" borderId="46" xfId="0" applyFont="1" applyBorder="1" applyAlignment="1">
      <alignment horizontal="center" vertical="center" wrapText="1"/>
    </xf>
    <xf numFmtId="0" fontId="5" fillId="27" borderId="46" xfId="0" applyFont="1" applyFill="1" applyBorder="1" applyAlignment="1">
      <alignment horizontal="left" vertical="center" wrapText="1"/>
    </xf>
    <xf numFmtId="0" fontId="5" fillId="27" borderId="46" xfId="0" applyFont="1" applyFill="1" applyBorder="1" applyAlignment="1">
      <alignment horizontal="center" vertical="center" wrapText="1"/>
    </xf>
    <xf numFmtId="0" fontId="0" fillId="27" borderId="46" xfId="0" applyFill="1" applyBorder="1" applyAlignment="1" applyProtection="1">
      <alignment vertical="center"/>
      <protection locked="0"/>
    </xf>
    <xf numFmtId="0" fontId="0" fillId="0" borderId="25" xfId="0" applyBorder="1" applyAlignment="1" applyProtection="1">
      <alignment vertical="center"/>
      <protection locked="0"/>
    </xf>
    <xf numFmtId="0" fontId="0" fillId="0" borderId="31" xfId="0" applyBorder="1" applyAlignment="1" applyProtection="1">
      <alignment vertical="center" wrapText="1"/>
      <protection locked="0"/>
    </xf>
    <xf numFmtId="0" fontId="5" fillId="0" borderId="31" xfId="0" applyFont="1" applyBorder="1" applyAlignment="1">
      <alignment horizontal="left" vertical="center" wrapText="1"/>
    </xf>
    <xf numFmtId="0" fontId="0" fillId="27" borderId="25" xfId="0" applyFill="1" applyBorder="1" applyAlignment="1" applyProtection="1">
      <alignment vertical="center"/>
      <protection locked="0"/>
    </xf>
    <xf numFmtId="0" fontId="5" fillId="0" borderId="32" xfId="0" applyFont="1" applyBorder="1" applyAlignment="1">
      <alignment horizontal="left" vertical="center" wrapText="1"/>
    </xf>
    <xf numFmtId="0" fontId="5" fillId="0" borderId="26" xfId="0" applyFont="1" applyBorder="1" applyAlignment="1">
      <alignment horizontal="center" vertical="center" wrapText="1"/>
    </xf>
    <xf numFmtId="0" fontId="5" fillId="0" borderId="26" xfId="0" applyFont="1" applyBorder="1" applyAlignment="1">
      <alignment horizontal="left" vertical="center" wrapText="1"/>
    </xf>
    <xf numFmtId="0" fontId="0" fillId="0" borderId="26" xfId="0" applyBorder="1" applyAlignment="1" applyProtection="1">
      <alignment vertical="center"/>
      <protection locked="0"/>
    </xf>
    <xf numFmtId="0" fontId="0" fillId="0" borderId="27" xfId="0" applyBorder="1" applyAlignment="1" applyProtection="1">
      <alignment vertical="center"/>
      <protection locked="0"/>
    </xf>
    <xf numFmtId="0" fontId="114" fillId="0" borderId="31" xfId="0" applyFont="1" applyBorder="1" applyAlignment="1">
      <alignment horizontal="left" vertical="center" wrapText="1"/>
    </xf>
    <xf numFmtId="0" fontId="114" fillId="4" borderId="46" xfId="0" applyFont="1" applyFill="1" applyBorder="1" applyAlignment="1">
      <alignment horizontal="center" vertical="center" wrapText="1"/>
    </xf>
    <xf numFmtId="0" fontId="115" fillId="0" borderId="46" xfId="0" applyFont="1" applyBorder="1" applyAlignment="1" applyProtection="1">
      <alignment vertical="center"/>
      <protection locked="0"/>
    </xf>
    <xf numFmtId="0" fontId="115" fillId="0" borderId="25" xfId="0" applyFont="1" applyBorder="1" applyAlignment="1" applyProtection="1">
      <alignment vertical="center"/>
      <protection locked="0"/>
    </xf>
    <xf numFmtId="0" fontId="0" fillId="0" borderId="46" xfId="0" applyBorder="1" applyAlignment="1">
      <alignment vertical="center" wrapText="1"/>
    </xf>
    <xf numFmtId="0" fontId="0" fillId="0" borderId="26" xfId="0" applyBorder="1" applyAlignment="1">
      <alignment vertical="center" wrapText="1"/>
    </xf>
    <xf numFmtId="0" fontId="0" fillId="0" borderId="3" xfId="0" applyBorder="1" applyAlignment="1" applyProtection="1">
      <alignment horizontal="center" vertical="center"/>
      <protection locked="0"/>
    </xf>
    <xf numFmtId="42" fontId="25" fillId="0" borderId="71" xfId="17" applyFont="1" applyFill="1" applyBorder="1" applyAlignment="1" applyProtection="1">
      <alignment horizontal="right" vertical="center"/>
    </xf>
    <xf numFmtId="42" fontId="25" fillId="0" borderId="4" xfId="17" applyFont="1" applyFill="1" applyBorder="1" applyAlignment="1" applyProtection="1">
      <alignment horizontal="right" vertical="center"/>
    </xf>
    <xf numFmtId="42" fontId="25" fillId="0" borderId="84" xfId="17" applyFont="1" applyFill="1" applyBorder="1" applyAlignment="1" applyProtection="1">
      <alignment horizontal="right" vertical="center"/>
    </xf>
    <xf numFmtId="0" fontId="21" fillId="15" borderId="46" xfId="0" applyFont="1" applyFill="1" applyBorder="1" applyAlignment="1" applyProtection="1">
      <alignment vertical="center" wrapText="1"/>
      <protection locked="0"/>
    </xf>
    <xf numFmtId="0" fontId="0" fillId="15" borderId="46" xfId="0" applyFill="1" applyBorder="1" applyAlignment="1" applyProtection="1">
      <alignment vertical="center" wrapText="1"/>
      <protection locked="0"/>
    </xf>
    <xf numFmtId="42" fontId="25" fillId="0" borderId="15" xfId="17" applyFont="1" applyFill="1" applyBorder="1" applyAlignment="1" applyProtection="1">
      <alignment horizontal="right" vertical="center"/>
    </xf>
    <xf numFmtId="42" fontId="25" fillId="0" borderId="81" xfId="17" applyFont="1" applyFill="1" applyBorder="1" applyAlignment="1" applyProtection="1">
      <alignment horizontal="right" vertical="center"/>
    </xf>
    <xf numFmtId="0" fontId="2" fillId="0" borderId="0" xfId="0" applyFont="1" applyAlignment="1" applyProtection="1">
      <alignment horizontal="left" vertical="center"/>
      <protection locked="0"/>
    </xf>
    <xf numFmtId="0" fontId="22" fillId="9" borderId="46" xfId="0" applyFont="1" applyFill="1" applyBorder="1" applyAlignment="1">
      <alignment horizontal="left" vertical="center"/>
    </xf>
    <xf numFmtId="0" fontId="0" fillId="9" borderId="46" xfId="0" applyFill="1" applyBorder="1"/>
    <xf numFmtId="0" fontId="8" fillId="0" borderId="65" xfId="0" applyFont="1" applyBorder="1" applyAlignment="1">
      <alignment horizontal="right" vertical="center"/>
    </xf>
    <xf numFmtId="165" fontId="8" fillId="0" borderId="66" xfId="2" applyFont="1" applyFill="1" applyBorder="1" applyAlignment="1" applyProtection="1">
      <alignment vertical="center"/>
    </xf>
    <xf numFmtId="43" fontId="8" fillId="15" borderId="67" xfId="11" applyFont="1" applyFill="1" applyBorder="1" applyAlignment="1" applyProtection="1">
      <alignment vertical="center"/>
    </xf>
    <xf numFmtId="0" fontId="83" fillId="40" borderId="46" xfId="0" applyFont="1" applyFill="1" applyBorder="1" applyAlignment="1">
      <alignment horizontal="center" vertical="center" wrapText="1"/>
    </xf>
    <xf numFmtId="0" fontId="0" fillId="0" borderId="40" xfId="0" applyBorder="1"/>
    <xf numFmtId="0" fontId="17" fillId="0" borderId="0" xfId="0" applyFont="1" applyAlignment="1">
      <alignment horizontal="center" vertical="center"/>
    </xf>
    <xf numFmtId="0" fontId="83" fillId="36" borderId="0" xfId="0" applyFont="1" applyFill="1" applyAlignment="1">
      <alignment horizontal="center" vertical="center" wrapText="1"/>
    </xf>
    <xf numFmtId="0" fontId="83" fillId="10" borderId="0" xfId="0" applyFont="1" applyFill="1" applyAlignment="1">
      <alignment horizontal="center" vertical="center" wrapText="1"/>
    </xf>
    <xf numFmtId="0" fontId="83" fillId="40" borderId="0" xfId="0" applyFont="1" applyFill="1" applyAlignment="1">
      <alignment horizontal="center" vertical="center" wrapText="1"/>
    </xf>
    <xf numFmtId="164" fontId="0" fillId="11" borderId="0" xfId="0" applyNumberFormat="1" applyFill="1"/>
    <xf numFmtId="165" fontId="0" fillId="0" borderId="0" xfId="2" applyFont="1" applyFill="1" applyBorder="1"/>
    <xf numFmtId="0" fontId="2" fillId="38" borderId="89" xfId="0" applyFont="1" applyFill="1" applyBorder="1" applyAlignment="1">
      <alignment horizontal="center" vertical="center"/>
    </xf>
    <xf numFmtId="0" fontId="83" fillId="40" borderId="25" xfId="0" applyFont="1" applyFill="1" applyBorder="1" applyAlignment="1">
      <alignment horizontal="center" vertical="center" wrapText="1"/>
    </xf>
    <xf numFmtId="0" fontId="0" fillId="11" borderId="44" xfId="0" applyFill="1" applyBorder="1"/>
    <xf numFmtId="164" fontId="0" fillId="11" borderId="61" xfId="0" applyNumberFormat="1" applyFill="1" applyBorder="1"/>
    <xf numFmtId="165" fontId="0" fillId="0" borderId="36" xfId="2" applyFont="1" applyFill="1" applyBorder="1"/>
    <xf numFmtId="44" fontId="0" fillId="0" borderId="0" xfId="0" applyNumberFormat="1"/>
    <xf numFmtId="0" fontId="0" fillId="0" borderId="0" xfId="0" applyAlignment="1">
      <alignment horizontal="right"/>
    </xf>
    <xf numFmtId="0" fontId="0" fillId="0" borderId="40" xfId="0" applyBorder="1" applyAlignment="1">
      <alignment horizontal="center"/>
    </xf>
    <xf numFmtId="165" fontId="0" fillId="0" borderId="40" xfId="2" applyFont="1" applyFill="1" applyBorder="1"/>
    <xf numFmtId="165" fontId="0" fillId="0" borderId="39" xfId="2" applyFont="1" applyFill="1" applyBorder="1"/>
    <xf numFmtId="0" fontId="0" fillId="9" borderId="46" xfId="0" applyFill="1" applyBorder="1" applyAlignment="1">
      <alignment horizontal="left"/>
    </xf>
    <xf numFmtId="0" fontId="0" fillId="0" borderId="0" xfId="0" applyAlignment="1">
      <alignment wrapText="1"/>
    </xf>
    <xf numFmtId="0" fontId="117" fillId="27" borderId="0" xfId="0" applyFont="1" applyFill="1" applyAlignment="1">
      <alignment horizontal="center" vertical="center"/>
    </xf>
    <xf numFmtId="0" fontId="118" fillId="27" borderId="0" xfId="0" applyFont="1" applyFill="1" applyAlignment="1">
      <alignment horizontal="center" vertical="center" wrapText="1"/>
    </xf>
    <xf numFmtId="0" fontId="121" fillId="27" borderId="0" xfId="0" applyFont="1" applyFill="1" applyAlignment="1">
      <alignment horizontal="center" vertical="center"/>
    </xf>
    <xf numFmtId="10" fontId="124" fillId="0" borderId="1" xfId="0" applyNumberFormat="1" applyFont="1" applyBorder="1" applyAlignment="1">
      <alignment horizontal="center" vertical="center"/>
    </xf>
    <xf numFmtId="10" fontId="124" fillId="0" borderId="46" xfId="0" applyNumberFormat="1" applyFont="1" applyBorder="1" applyAlignment="1">
      <alignment horizontal="center" vertical="center"/>
    </xf>
    <xf numFmtId="0" fontId="125" fillId="0" borderId="0" xfId="0" applyFont="1" applyAlignment="1">
      <alignment horizontal="center" vertical="center"/>
    </xf>
    <xf numFmtId="173" fontId="125" fillId="0" borderId="0" xfId="0" applyNumberFormat="1" applyFont="1" applyAlignment="1">
      <alignment horizontal="center" vertical="center"/>
    </xf>
    <xf numFmtId="0" fontId="72" fillId="25" borderId="13" xfId="0" applyFont="1" applyFill="1" applyBorder="1" applyAlignment="1" applyProtection="1">
      <alignment horizontal="right" vertical="center"/>
      <protection locked="0"/>
    </xf>
    <xf numFmtId="0" fontId="71" fillId="0" borderId="11" xfId="0" applyFont="1" applyBorder="1" applyAlignment="1">
      <alignment horizontal="left" vertical="center" wrapText="1"/>
    </xf>
    <xf numFmtId="177" fontId="71" fillId="0" borderId="11" xfId="2" applyNumberFormat="1" applyFont="1" applyBorder="1" applyAlignment="1">
      <alignment horizontal="right" vertical="center"/>
    </xf>
    <xf numFmtId="0" fontId="72" fillId="25" borderId="11" xfId="0" applyFont="1" applyFill="1" applyBorder="1" applyAlignment="1" applyProtection="1">
      <alignment horizontal="center" vertical="center"/>
      <protection locked="0"/>
    </xf>
    <xf numFmtId="177" fontId="72" fillId="25" borderId="11" xfId="2" applyNumberFormat="1" applyFont="1" applyFill="1" applyBorder="1" applyAlignment="1">
      <alignment horizontal="right" vertical="center"/>
    </xf>
    <xf numFmtId="2" fontId="72" fillId="25" borderId="11" xfId="0" applyNumberFormat="1" applyFont="1" applyFill="1" applyBorder="1" applyAlignment="1" applyProtection="1">
      <alignment horizontal="center" vertical="center"/>
      <protection locked="0"/>
    </xf>
    <xf numFmtId="0" fontId="18" fillId="27" borderId="0" xfId="0" applyFont="1" applyFill="1" applyAlignment="1">
      <alignment horizontal="left" vertical="top"/>
    </xf>
    <xf numFmtId="0" fontId="22" fillId="27" borderId="0" xfId="0" applyFont="1" applyFill="1" applyAlignment="1">
      <alignment horizontal="right" vertical="center"/>
    </xf>
    <xf numFmtId="180" fontId="87" fillId="0" borderId="36" xfId="11" applyNumberFormat="1" applyFont="1" applyFill="1" applyBorder="1" applyAlignment="1">
      <alignment horizontal="center" vertical="center"/>
    </xf>
    <xf numFmtId="0" fontId="35" fillId="31" borderId="36" xfId="2" applyNumberFormat="1" applyFont="1" applyFill="1" applyBorder="1" applyAlignment="1">
      <alignment horizontal="right"/>
    </xf>
    <xf numFmtId="165" fontId="96" fillId="0" borderId="0" xfId="2" applyFont="1" applyFill="1" applyBorder="1"/>
    <xf numFmtId="165" fontId="96" fillId="0" borderId="40" xfId="2" applyFont="1" applyFill="1" applyBorder="1"/>
    <xf numFmtId="0" fontId="22" fillId="27" borderId="46" xfId="0" applyFont="1" applyFill="1" applyBorder="1" applyAlignment="1">
      <alignment horizontal="center" vertical="center"/>
    </xf>
    <xf numFmtId="0" fontId="0" fillId="27" borderId="46" xfId="0" applyFill="1" applyBorder="1" applyAlignment="1">
      <alignment horizontal="left"/>
    </xf>
    <xf numFmtId="0" fontId="127" fillId="0" borderId="90" xfId="0" applyFont="1" applyBorder="1" applyAlignment="1">
      <alignment horizontal="left" vertical="center"/>
    </xf>
    <xf numFmtId="14" fontId="127" fillId="0" borderId="90" xfId="0" applyNumberFormat="1" applyFont="1" applyBorder="1" applyAlignment="1">
      <alignment horizontal="left" vertical="center"/>
    </xf>
    <xf numFmtId="0" fontId="127" fillId="0" borderId="90" xfId="0" applyFont="1" applyBorder="1" applyAlignment="1">
      <alignment horizontal="right" vertical="center"/>
    </xf>
    <xf numFmtId="0" fontId="127" fillId="0" borderId="90" xfId="0" applyFont="1" applyBorder="1" applyAlignment="1">
      <alignment horizontal="center" vertical="center"/>
    </xf>
    <xf numFmtId="1" fontId="127" fillId="0" borderId="90" xfId="0" applyNumberFormat="1" applyFont="1" applyBorder="1" applyAlignment="1">
      <alignment horizontal="center" vertical="center"/>
    </xf>
    <xf numFmtId="2" fontId="127" fillId="0" borderId="90" xfId="0" applyNumberFormat="1" applyFont="1" applyBorder="1" applyAlignment="1">
      <alignment horizontal="left" vertical="center"/>
    </xf>
    <xf numFmtId="0" fontId="22" fillId="9" borderId="0" xfId="0" applyFont="1" applyFill="1" applyAlignment="1">
      <alignment horizontal="left" vertical="center"/>
    </xf>
    <xf numFmtId="0" fontId="0" fillId="9" borderId="0" xfId="0" applyFill="1" applyAlignment="1">
      <alignment horizontal="left"/>
    </xf>
    <xf numFmtId="0" fontId="84" fillId="42" borderId="37" xfId="0" applyFont="1" applyFill="1" applyBorder="1" applyAlignment="1">
      <alignment vertical="center" wrapText="1"/>
    </xf>
    <xf numFmtId="0" fontId="103" fillId="42" borderId="36" xfId="0" applyFont="1" applyFill="1" applyBorder="1" applyAlignment="1">
      <alignment horizontal="center" vertical="center" wrapText="1"/>
    </xf>
    <xf numFmtId="0" fontId="104" fillId="42" borderId="36" xfId="0" applyFont="1" applyFill="1" applyBorder="1" applyAlignment="1">
      <alignment horizontal="center" vertical="center" wrapText="1"/>
    </xf>
    <xf numFmtId="0" fontId="83" fillId="42" borderId="46" xfId="0" applyFont="1" applyFill="1" applyBorder="1" applyAlignment="1">
      <alignment horizontal="center" vertical="center" wrapText="1"/>
    </xf>
    <xf numFmtId="0" fontId="83" fillId="42" borderId="25" xfId="0" applyFont="1" applyFill="1" applyBorder="1" applyAlignment="1">
      <alignment horizontal="center" vertical="center" wrapText="1"/>
    </xf>
    <xf numFmtId="0" fontId="105" fillId="42" borderId="7" xfId="0" applyFont="1" applyFill="1" applyBorder="1" applyAlignment="1" applyProtection="1">
      <alignment horizontal="center" vertical="center"/>
      <protection locked="0"/>
    </xf>
    <xf numFmtId="0" fontId="2" fillId="42" borderId="0" xfId="0" applyFont="1" applyFill="1" applyAlignment="1" applyProtection="1">
      <alignment horizontal="left" vertical="center"/>
      <protection locked="0"/>
    </xf>
    <xf numFmtId="0" fontId="83" fillId="42" borderId="5" xfId="0" applyFont="1" applyFill="1" applyBorder="1" applyAlignment="1" applyProtection="1">
      <alignment horizontal="left" vertical="center"/>
      <protection locked="0"/>
    </xf>
    <xf numFmtId="0" fontId="101" fillId="42" borderId="5" xfId="0" applyFont="1" applyFill="1" applyBorder="1" applyAlignment="1" applyProtection="1">
      <alignment horizontal="center" vertical="center" wrapText="1"/>
      <protection locked="0"/>
    </xf>
    <xf numFmtId="168" fontId="0" fillId="42" borderId="46" xfId="0" applyNumberFormat="1" applyFill="1" applyBorder="1" applyAlignment="1">
      <alignment vertical="center"/>
    </xf>
    <xf numFmtId="0" fontId="93" fillId="42" borderId="1" xfId="0" applyFont="1" applyFill="1" applyBorder="1" applyAlignment="1" applyProtection="1">
      <alignment horizontal="center" vertical="center" wrapText="1"/>
      <protection locked="0"/>
    </xf>
    <xf numFmtId="0" fontId="83" fillId="42" borderId="1" xfId="0" applyFont="1" applyFill="1" applyBorder="1" applyAlignment="1" applyProtection="1">
      <alignment horizontal="center" vertical="center"/>
      <protection locked="0"/>
    </xf>
    <xf numFmtId="0" fontId="83" fillId="42" borderId="2" xfId="0" applyFont="1" applyFill="1" applyBorder="1" applyAlignment="1">
      <alignment horizontal="center" vertical="center"/>
    </xf>
    <xf numFmtId="0" fontId="92" fillId="42" borderId="1" xfId="0" applyFont="1" applyFill="1" applyBorder="1" applyAlignment="1">
      <alignment horizontal="center" vertical="center" wrapText="1"/>
    </xf>
    <xf numFmtId="0" fontId="95" fillId="42" borderId="65" xfId="0" applyFont="1" applyFill="1" applyBorder="1" applyAlignment="1">
      <alignment horizontal="center" vertical="center" wrapText="1"/>
    </xf>
    <xf numFmtId="0" fontId="83" fillId="42" borderId="67" xfId="0" applyFont="1" applyFill="1" applyBorder="1" applyAlignment="1">
      <alignment horizontal="center" vertical="center" wrapText="1"/>
    </xf>
    <xf numFmtId="0" fontId="97" fillId="43" borderId="65" xfId="0" applyFont="1" applyFill="1" applyBorder="1" applyAlignment="1">
      <alignment horizontal="center" vertical="center" wrapText="1"/>
    </xf>
    <xf numFmtId="0" fontId="97" fillId="43" borderId="66" xfId="0" applyFont="1" applyFill="1" applyBorder="1" applyAlignment="1">
      <alignment horizontal="center" vertical="center" wrapText="1"/>
    </xf>
    <xf numFmtId="0" fontId="97" fillId="43" borderId="67" xfId="0" applyFont="1" applyFill="1" applyBorder="1" applyAlignment="1">
      <alignment horizontal="center" vertical="center" wrapText="1"/>
    </xf>
    <xf numFmtId="179" fontId="89" fillId="33" borderId="46" xfId="0" applyNumberFormat="1" applyFont="1" applyFill="1" applyBorder="1" applyAlignment="1">
      <alignment vertical="center"/>
    </xf>
    <xf numFmtId="0" fontId="11" fillId="27" borderId="0" xfId="0" applyFont="1" applyFill="1" applyAlignment="1">
      <alignment vertical="center"/>
    </xf>
    <xf numFmtId="0" fontId="126" fillId="27" borderId="0" xfId="0" applyFont="1" applyFill="1" applyAlignment="1">
      <alignment vertical="center"/>
    </xf>
    <xf numFmtId="177" fontId="107" fillId="27" borderId="0" xfId="0" applyNumberFormat="1" applyFont="1" applyFill="1" applyAlignment="1">
      <alignment vertical="center" wrapText="1"/>
    </xf>
    <xf numFmtId="0" fontId="130" fillId="0" borderId="0" xfId="22"/>
    <xf numFmtId="0" fontId="130" fillId="0" borderId="0" xfId="22" applyAlignment="1">
      <alignment wrapText="1"/>
    </xf>
    <xf numFmtId="0" fontId="131" fillId="45" borderId="91" xfId="22" applyFont="1" applyFill="1" applyBorder="1" applyAlignment="1">
      <alignment wrapText="1"/>
    </xf>
    <xf numFmtId="182" fontId="131" fillId="45" borderId="92" xfId="22" applyNumberFormat="1" applyFont="1" applyFill="1" applyBorder="1" applyAlignment="1">
      <alignment wrapText="1"/>
    </xf>
    <xf numFmtId="0" fontId="131" fillId="45" borderId="92" xfId="22" applyFont="1" applyFill="1" applyBorder="1" applyAlignment="1">
      <alignment wrapText="1"/>
    </xf>
    <xf numFmtId="0" fontId="131" fillId="45" borderId="93" xfId="22" applyFont="1" applyFill="1" applyBorder="1" applyAlignment="1">
      <alignment wrapText="1"/>
    </xf>
    <xf numFmtId="0" fontId="130" fillId="0" borderId="94" xfId="22" applyBorder="1" applyAlignment="1">
      <alignment wrapText="1"/>
    </xf>
    <xf numFmtId="182" fontId="130" fillId="0" borderId="0" xfId="22" applyNumberFormat="1" applyAlignment="1">
      <alignment wrapText="1"/>
    </xf>
    <xf numFmtId="0" fontId="130" fillId="0" borderId="95" xfId="22" applyBorder="1" applyAlignment="1">
      <alignment wrapText="1"/>
    </xf>
    <xf numFmtId="0" fontId="132" fillId="46" borderId="96" xfId="22" applyFont="1" applyFill="1" applyBorder="1" applyAlignment="1">
      <alignment horizontal="center" wrapText="1"/>
    </xf>
    <xf numFmtId="0" fontId="132" fillId="46" borderId="97" xfId="22" applyFont="1" applyFill="1" applyBorder="1" applyAlignment="1">
      <alignment horizontal="center" wrapText="1"/>
    </xf>
    <xf numFmtId="0" fontId="132" fillId="46" borderId="98" xfId="22" applyFont="1" applyFill="1" applyBorder="1" applyAlignment="1">
      <alignment horizontal="center" wrapText="1"/>
    </xf>
    <xf numFmtId="183" fontId="131" fillId="45" borderId="91" xfId="22" applyNumberFormat="1" applyFont="1" applyFill="1" applyBorder="1" applyAlignment="1">
      <alignment wrapText="1"/>
    </xf>
    <xf numFmtId="183" fontId="131" fillId="45" borderId="92" xfId="22" applyNumberFormat="1" applyFont="1" applyFill="1" applyBorder="1" applyAlignment="1">
      <alignment wrapText="1"/>
    </xf>
    <xf numFmtId="183" fontId="130" fillId="0" borderId="94" xfId="22" applyNumberFormat="1" applyBorder="1" applyAlignment="1">
      <alignment wrapText="1"/>
    </xf>
    <xf numFmtId="183" fontId="130" fillId="0" borderId="0" xfId="22" applyNumberFormat="1" applyAlignment="1">
      <alignment wrapText="1"/>
    </xf>
    <xf numFmtId="183" fontId="131" fillId="48" borderId="91" xfId="22" applyNumberFormat="1" applyFont="1" applyFill="1" applyBorder="1" applyAlignment="1">
      <alignment wrapText="1"/>
    </xf>
    <xf numFmtId="183" fontId="131" fillId="48" borderId="92" xfId="22" applyNumberFormat="1" applyFont="1" applyFill="1" applyBorder="1" applyAlignment="1">
      <alignment wrapText="1"/>
    </xf>
    <xf numFmtId="0" fontId="131" fillId="48" borderId="92" xfId="22" applyFont="1" applyFill="1" applyBorder="1" applyAlignment="1">
      <alignment wrapText="1"/>
    </xf>
    <xf numFmtId="0" fontId="131" fillId="48" borderId="93" xfId="22" applyFont="1" applyFill="1" applyBorder="1" applyAlignment="1">
      <alignment wrapText="1"/>
    </xf>
    <xf numFmtId="168" fontId="130" fillId="0" borderId="0" xfId="22" applyNumberFormat="1" applyAlignment="1">
      <alignment wrapText="1"/>
    </xf>
    <xf numFmtId="168" fontId="130" fillId="44" borderId="0" xfId="22" applyNumberFormat="1" applyFill="1" applyAlignment="1">
      <alignment wrapText="1"/>
    </xf>
    <xf numFmtId="0" fontId="132" fillId="46" borderId="96" xfId="22" applyFont="1" applyFill="1" applyBorder="1" applyAlignment="1">
      <alignment horizontal="center" vertical="center" wrapText="1"/>
    </xf>
    <xf numFmtId="0" fontId="132" fillId="46" borderId="97" xfId="22" applyFont="1" applyFill="1" applyBorder="1" applyAlignment="1">
      <alignment horizontal="center" vertical="center" wrapText="1"/>
    </xf>
    <xf numFmtId="0" fontId="132" fillId="46" borderId="98" xfId="22" applyFont="1" applyFill="1" applyBorder="1" applyAlignment="1">
      <alignment horizontal="center" vertical="center" wrapText="1"/>
    </xf>
    <xf numFmtId="0" fontId="130" fillId="0" borderId="91" xfId="22" applyBorder="1" applyAlignment="1">
      <alignment wrapText="1"/>
    </xf>
    <xf numFmtId="9" fontId="130" fillId="0" borderId="92" xfId="22" applyNumberFormat="1" applyBorder="1" applyAlignment="1">
      <alignment wrapText="1"/>
    </xf>
    <xf numFmtId="0" fontId="130" fillId="0" borderId="93" xfId="22" applyBorder="1" applyAlignment="1">
      <alignment wrapText="1"/>
    </xf>
    <xf numFmtId="0" fontId="131" fillId="49" borderId="96" xfId="22" applyFont="1" applyFill="1" applyBorder="1" applyAlignment="1">
      <alignment horizontal="center" wrapText="1"/>
    </xf>
    <xf numFmtId="0" fontId="131" fillId="49" borderId="97" xfId="22" applyFont="1" applyFill="1" applyBorder="1" applyAlignment="1">
      <alignment horizontal="center" wrapText="1"/>
    </xf>
    <xf numFmtId="0" fontId="131" fillId="49" borderId="98" xfId="22" applyFont="1" applyFill="1" applyBorder="1" applyAlignment="1">
      <alignment horizontal="center" wrapText="1"/>
    </xf>
    <xf numFmtId="0" fontId="79" fillId="42" borderId="37" xfId="0" applyFont="1" applyFill="1" applyBorder="1" applyAlignment="1">
      <alignment horizontal="center" vertical="center" wrapText="1"/>
    </xf>
    <xf numFmtId="0" fontId="79" fillId="42" borderId="36" xfId="0" applyFont="1" applyFill="1" applyBorder="1" applyAlignment="1">
      <alignment horizontal="center" vertical="center" wrapText="1"/>
    </xf>
    <xf numFmtId="0" fontId="83" fillId="42" borderId="37" xfId="0" applyFont="1" applyFill="1" applyBorder="1" applyAlignment="1">
      <alignment horizontal="left" vertical="center" wrapText="1"/>
    </xf>
    <xf numFmtId="0" fontId="83" fillId="42" borderId="36" xfId="0" applyFont="1" applyFill="1" applyBorder="1" applyAlignment="1">
      <alignment horizontal="left" vertical="center" wrapText="1"/>
    </xf>
    <xf numFmtId="0" fontId="83" fillId="42" borderId="33" xfId="0" applyFont="1" applyFill="1" applyBorder="1" applyAlignment="1">
      <alignment horizontal="left" vertical="center" wrapText="1"/>
    </xf>
    <xf numFmtId="0" fontId="83" fillId="42" borderId="35" xfId="0" applyFont="1" applyFill="1" applyBorder="1" applyAlignment="1">
      <alignment horizontal="left" vertical="center" wrapText="1"/>
    </xf>
    <xf numFmtId="0" fontId="0" fillId="0" borderId="41" xfId="0" applyBorder="1" applyAlignment="1">
      <alignment horizontal="center" vertical="center" wrapText="1"/>
    </xf>
    <xf numFmtId="0" fontId="0" fillId="0" borderId="42" xfId="0" applyBorder="1" applyAlignment="1">
      <alignment horizontal="center" vertical="center" wrapText="1"/>
    </xf>
    <xf numFmtId="0" fontId="0" fillId="0" borderId="56" xfId="0" applyBorder="1" applyAlignment="1">
      <alignment horizontal="center" vertical="center" wrapText="1"/>
    </xf>
    <xf numFmtId="0" fontId="119" fillId="0" borderId="37" xfId="0" applyFont="1" applyBorder="1" applyAlignment="1">
      <alignment horizontal="center" vertical="center" wrapText="1"/>
    </xf>
    <xf numFmtId="0" fontId="58" fillId="0" borderId="0" xfId="0" applyFont="1" applyAlignment="1">
      <alignment horizontal="left" vertical="top"/>
    </xf>
    <xf numFmtId="0" fontId="54" fillId="0" borderId="0" xfId="0" applyFont="1" applyAlignment="1">
      <alignment horizontal="left" vertical="top" wrapText="1"/>
    </xf>
    <xf numFmtId="0" fontId="55" fillId="0" borderId="49" xfId="0" applyFont="1" applyBorder="1" applyAlignment="1">
      <alignment horizontal="left" vertical="top" wrapText="1"/>
    </xf>
    <xf numFmtId="0" fontId="0" fillId="0" borderId="0" xfId="0" applyAlignment="1">
      <alignment horizontal="left" vertical="top"/>
    </xf>
    <xf numFmtId="0" fontId="58" fillId="0" borderId="0" xfId="0" applyFont="1" applyAlignment="1">
      <alignment horizontal="left" vertical="top" indent="4"/>
    </xf>
    <xf numFmtId="0" fontId="69" fillId="0" borderId="0" xfId="8" applyFont="1" applyAlignment="1">
      <alignment vertical="center"/>
    </xf>
    <xf numFmtId="0" fontId="61" fillId="21" borderId="18" xfId="8" applyFont="1" applyFill="1" applyBorder="1" applyAlignment="1">
      <alignment horizontal="center" vertical="center"/>
    </xf>
    <xf numFmtId="0" fontId="61" fillId="21" borderId="0" xfId="8" applyFont="1" applyFill="1" applyAlignment="1">
      <alignment horizontal="center" vertical="center"/>
    </xf>
    <xf numFmtId="0" fontId="63" fillId="22" borderId="18" xfId="8" applyFont="1" applyFill="1" applyBorder="1" applyAlignment="1">
      <alignment horizontal="center" vertical="center" wrapText="1"/>
    </xf>
    <xf numFmtId="0" fontId="63" fillId="22" borderId="0" xfId="8" applyFont="1" applyFill="1" applyAlignment="1">
      <alignment horizontal="center" vertical="center" wrapText="1"/>
    </xf>
    <xf numFmtId="49" fontId="64" fillId="5" borderId="47" xfId="8" applyNumberFormat="1" applyFont="1" applyFill="1" applyBorder="1" applyAlignment="1">
      <alignment horizontal="center"/>
    </xf>
    <xf numFmtId="49" fontId="64" fillId="5" borderId="3" xfId="8" applyNumberFormat="1" applyFont="1" applyFill="1" applyBorder="1" applyAlignment="1">
      <alignment horizontal="center"/>
    </xf>
    <xf numFmtId="49" fontId="64" fillId="5" borderId="4" xfId="8" applyNumberFormat="1" applyFont="1" applyFill="1" applyBorder="1" applyAlignment="1">
      <alignment horizontal="center"/>
    </xf>
    <xf numFmtId="0" fontId="65" fillId="0" borderId="46" xfId="8" applyFont="1" applyBorder="1" applyAlignment="1">
      <alignment horizontal="center" vertical="center" wrapText="1"/>
    </xf>
    <xf numFmtId="0" fontId="68" fillId="0" borderId="0" xfId="8" applyFont="1" applyAlignment="1">
      <alignment horizontal="left" vertical="center"/>
    </xf>
    <xf numFmtId="165" fontId="0" fillId="0" borderId="0" xfId="2" applyFont="1" applyAlignment="1">
      <alignment horizontal="center"/>
    </xf>
    <xf numFmtId="0" fontId="75" fillId="0" borderId="28" xfId="0" applyFont="1" applyBorder="1" applyAlignment="1">
      <alignment horizontal="center" vertical="center"/>
    </xf>
    <xf numFmtId="0" fontId="75" fillId="0" borderId="22" xfId="0" applyFont="1" applyBorder="1" applyAlignment="1">
      <alignment horizontal="center" vertical="center"/>
    </xf>
    <xf numFmtId="0" fontId="75" fillId="0" borderId="23" xfId="0" applyFont="1" applyBorder="1" applyAlignment="1">
      <alignment horizontal="center" vertical="center"/>
    </xf>
    <xf numFmtId="0" fontId="83" fillId="42" borderId="88" xfId="0" applyFont="1" applyFill="1" applyBorder="1" applyAlignment="1">
      <alignment horizontal="center" vertical="center"/>
    </xf>
    <xf numFmtId="0" fontId="83" fillId="42" borderId="9" xfId="0" applyFont="1" applyFill="1" applyBorder="1" applyAlignment="1">
      <alignment horizontal="center" vertical="center"/>
    </xf>
    <xf numFmtId="0" fontId="83" fillId="42" borderId="6" xfId="0" applyFont="1" applyFill="1" applyBorder="1" applyAlignment="1">
      <alignment horizontal="center" vertical="center"/>
    </xf>
    <xf numFmtId="0" fontId="17" fillId="0" borderId="86" xfId="0" applyFont="1" applyBorder="1" applyAlignment="1">
      <alignment horizontal="center" vertical="center"/>
    </xf>
    <xf numFmtId="0" fontId="17" fillId="0" borderId="87" xfId="0" applyFont="1" applyBorder="1" applyAlignment="1">
      <alignment horizontal="center" vertical="center"/>
    </xf>
    <xf numFmtId="0" fontId="17" fillId="0" borderId="88" xfId="0" applyFont="1" applyBorder="1" applyAlignment="1">
      <alignment horizontal="center" vertical="center"/>
    </xf>
    <xf numFmtId="0" fontId="17" fillId="0" borderId="89" xfId="0" applyFont="1" applyBorder="1" applyAlignment="1">
      <alignment horizontal="center" vertical="center"/>
    </xf>
    <xf numFmtId="0" fontId="83" fillId="36" borderId="79" xfId="0" applyFont="1" applyFill="1" applyBorder="1" applyAlignment="1">
      <alignment horizontal="center" vertical="center" wrapText="1"/>
    </xf>
    <xf numFmtId="0" fontId="83" fillId="36" borderId="85" xfId="0" applyFont="1" applyFill="1" applyBorder="1" applyAlignment="1">
      <alignment horizontal="center" vertical="center" wrapText="1"/>
    </xf>
    <xf numFmtId="0" fontId="83" fillId="36" borderId="48" xfId="0" applyFont="1" applyFill="1" applyBorder="1" applyAlignment="1">
      <alignment horizontal="center" vertical="center" wrapText="1"/>
    </xf>
    <xf numFmtId="0" fontId="83" fillId="42" borderId="28" xfId="0" applyFont="1" applyFill="1" applyBorder="1" applyAlignment="1">
      <alignment horizontal="center" vertical="center"/>
    </xf>
    <xf numFmtId="0" fontId="83" fillId="42" borderId="31" xfId="0" applyFont="1" applyFill="1" applyBorder="1" applyAlignment="1">
      <alignment horizontal="center" vertical="center"/>
    </xf>
    <xf numFmtId="0" fontId="83" fillId="42" borderId="8" xfId="0" applyFont="1" applyFill="1" applyBorder="1" applyAlignment="1">
      <alignment horizontal="center" vertical="center" wrapText="1"/>
    </xf>
    <xf numFmtId="0" fontId="83" fillId="42" borderId="6" xfId="0" applyFont="1" applyFill="1" applyBorder="1" applyAlignment="1">
      <alignment horizontal="center" vertical="center" wrapText="1"/>
    </xf>
    <xf numFmtId="0" fontId="91" fillId="41" borderId="8" xfId="0" applyFont="1" applyFill="1" applyBorder="1" applyAlignment="1">
      <alignment horizontal="center" vertical="center" wrapText="1"/>
    </xf>
    <xf numFmtId="0" fontId="91" fillId="41" borderId="6" xfId="0" applyFont="1" applyFill="1" applyBorder="1" applyAlignment="1">
      <alignment horizontal="center" vertical="center" wrapText="1"/>
    </xf>
    <xf numFmtId="0" fontId="75" fillId="14" borderId="33" xfId="0" applyFont="1" applyFill="1" applyBorder="1" applyAlignment="1" applyProtection="1">
      <alignment horizontal="center" vertical="center" wrapText="1"/>
      <protection locked="0"/>
    </xf>
    <xf numFmtId="0" fontId="75" fillId="14" borderId="34" xfId="0" applyFont="1" applyFill="1" applyBorder="1" applyAlignment="1" applyProtection="1">
      <alignment horizontal="center" vertical="center" wrapText="1"/>
      <protection locked="0"/>
    </xf>
    <xf numFmtId="0" fontId="75" fillId="14" borderId="35" xfId="0" applyFont="1" applyFill="1" applyBorder="1" applyAlignment="1" applyProtection="1">
      <alignment horizontal="center" vertical="center" wrapText="1"/>
      <protection locked="0"/>
    </xf>
    <xf numFmtId="0" fontId="75" fillId="14" borderId="82" xfId="0" applyFont="1" applyFill="1" applyBorder="1" applyAlignment="1" applyProtection="1">
      <alignment horizontal="center" vertical="center" wrapText="1"/>
      <protection locked="0"/>
    </xf>
    <xf numFmtId="0" fontId="75" fillId="14" borderId="5" xfId="0" applyFont="1" applyFill="1" applyBorder="1" applyAlignment="1" applyProtection="1">
      <alignment horizontal="center" vertical="center" wrapText="1"/>
      <protection locked="0"/>
    </xf>
    <xf numFmtId="0" fontId="75" fillId="14" borderId="83" xfId="0" applyFont="1" applyFill="1" applyBorder="1" applyAlignment="1" applyProtection="1">
      <alignment horizontal="center" vertical="center" wrapText="1"/>
      <protection locked="0"/>
    </xf>
    <xf numFmtId="0" fontId="83" fillId="34" borderId="34" xfId="0" applyFont="1" applyFill="1" applyBorder="1" applyAlignment="1" applyProtection="1">
      <alignment horizontal="center" vertical="center"/>
      <protection locked="0"/>
    </xf>
    <xf numFmtId="0" fontId="83" fillId="34" borderId="40" xfId="0" applyFont="1" applyFill="1" applyBorder="1" applyAlignment="1" applyProtection="1">
      <alignment horizontal="center" vertical="center"/>
      <protection locked="0"/>
    </xf>
    <xf numFmtId="0" fontId="83" fillId="34" borderId="33" xfId="0" applyFont="1" applyFill="1" applyBorder="1" applyAlignment="1" applyProtection="1">
      <alignment horizontal="center" vertical="center"/>
      <protection locked="0"/>
    </xf>
    <xf numFmtId="0" fontId="83" fillId="34" borderId="35" xfId="0" applyFont="1" applyFill="1" applyBorder="1" applyAlignment="1" applyProtection="1">
      <alignment horizontal="center" vertical="center"/>
      <protection locked="0"/>
    </xf>
    <xf numFmtId="0" fontId="83" fillId="34" borderId="38" xfId="0" applyFont="1" applyFill="1" applyBorder="1" applyAlignment="1" applyProtection="1">
      <alignment horizontal="center" vertical="center"/>
      <protection locked="0"/>
    </xf>
    <xf numFmtId="0" fontId="83" fillId="34" borderId="39" xfId="0" applyFont="1" applyFill="1" applyBorder="1" applyAlignment="1" applyProtection="1">
      <alignment horizontal="center" vertical="center"/>
      <protection locked="0"/>
    </xf>
    <xf numFmtId="0" fontId="83" fillId="34" borderId="16" xfId="0" applyFont="1" applyFill="1" applyBorder="1" applyAlignment="1" applyProtection="1">
      <alignment horizontal="center" vertical="center"/>
      <protection locked="0"/>
    </xf>
    <xf numFmtId="0" fontId="83" fillId="42" borderId="37" xfId="0" applyFont="1" applyFill="1" applyBorder="1" applyAlignment="1" applyProtection="1">
      <alignment horizontal="center" vertical="center"/>
      <protection locked="0"/>
    </xf>
    <xf numFmtId="0" fontId="83" fillId="42" borderId="7" xfId="0" applyFont="1" applyFill="1" applyBorder="1" applyAlignment="1" applyProtection="1">
      <alignment horizontal="center" vertical="center"/>
      <protection locked="0"/>
    </xf>
    <xf numFmtId="0" fontId="2" fillId="0" borderId="10" xfId="0" applyFont="1" applyBorder="1" applyAlignment="1" applyProtection="1">
      <alignment vertical="center"/>
      <protection locked="0"/>
    </xf>
    <xf numFmtId="0" fontId="2" fillId="0" borderId="0" xfId="0" applyFont="1" applyAlignment="1" applyProtection="1">
      <alignment vertical="center"/>
      <protection locked="0"/>
    </xf>
    <xf numFmtId="0" fontId="2" fillId="0" borderId="36" xfId="0" applyFont="1" applyBorder="1" applyAlignment="1" applyProtection="1">
      <alignment vertical="center"/>
      <protection locked="0"/>
    </xf>
    <xf numFmtId="0" fontId="92" fillId="34" borderId="41" xfId="0" applyFont="1" applyFill="1" applyBorder="1" applyAlignment="1" applyProtection="1">
      <alignment horizontal="center" vertical="center" wrapText="1"/>
      <protection locked="0"/>
    </xf>
    <xf numFmtId="0" fontId="92" fillId="34" borderId="56" xfId="0" applyFont="1" applyFill="1" applyBorder="1" applyAlignment="1" applyProtection="1">
      <alignment horizontal="center" vertical="center" wrapText="1"/>
      <protection locked="0"/>
    </xf>
    <xf numFmtId="3" fontId="93" fillId="34" borderId="16" xfId="0" applyNumberFormat="1" applyFont="1" applyFill="1" applyBorder="1" applyAlignment="1" applyProtection="1">
      <alignment horizontal="center" vertical="center" wrapText="1"/>
      <protection locked="0"/>
    </xf>
    <xf numFmtId="0" fontId="75" fillId="42" borderId="58" xfId="0" applyFont="1" applyFill="1" applyBorder="1" applyAlignment="1" applyProtection="1">
      <alignment horizontal="center" vertical="center" wrapText="1"/>
      <protection locked="0"/>
    </xf>
    <xf numFmtId="0" fontId="75" fillId="42" borderId="59" xfId="0" applyFont="1" applyFill="1" applyBorder="1" applyAlignment="1" applyProtection="1">
      <alignment horizontal="center" vertical="center" wrapText="1"/>
      <protection locked="0"/>
    </xf>
    <xf numFmtId="0" fontId="75" fillId="42" borderId="37" xfId="0" applyFont="1" applyFill="1" applyBorder="1" applyAlignment="1" applyProtection="1">
      <alignment horizontal="center" vertical="center" wrapText="1"/>
      <protection locked="0"/>
    </xf>
    <xf numFmtId="0" fontId="75" fillId="42" borderId="36" xfId="0" applyFont="1" applyFill="1" applyBorder="1" applyAlignment="1" applyProtection="1">
      <alignment horizontal="center" vertical="center" wrapText="1"/>
      <protection locked="0"/>
    </xf>
    <xf numFmtId="0" fontId="75" fillId="42" borderId="38" xfId="0" applyFont="1" applyFill="1" applyBorder="1" applyAlignment="1" applyProtection="1">
      <alignment horizontal="center" vertical="center" wrapText="1"/>
      <protection locked="0"/>
    </xf>
    <xf numFmtId="0" fontId="75" fillId="42" borderId="39" xfId="0" applyFont="1" applyFill="1" applyBorder="1" applyAlignment="1" applyProtection="1">
      <alignment horizontal="center" vertical="center" wrapText="1"/>
      <protection locked="0"/>
    </xf>
    <xf numFmtId="0" fontId="2" fillId="0" borderId="33" xfId="0" applyFont="1" applyBorder="1" applyAlignment="1" applyProtection="1">
      <alignment horizontal="center" vertical="center"/>
      <protection locked="0"/>
    </xf>
    <xf numFmtId="0" fontId="2" fillId="0" borderId="34" xfId="0" applyFont="1" applyBorder="1" applyAlignment="1" applyProtection="1">
      <alignment horizontal="center" vertical="center"/>
      <protection locked="0"/>
    </xf>
    <xf numFmtId="0" fontId="2" fillId="0" borderId="35" xfId="0" applyFont="1" applyBorder="1" applyAlignment="1" applyProtection="1">
      <alignment horizontal="center" vertical="center"/>
      <protection locked="0"/>
    </xf>
    <xf numFmtId="0" fontId="2" fillId="0" borderId="37" xfId="0" applyFont="1" applyBorder="1" applyAlignment="1" applyProtection="1">
      <alignment horizontal="center" vertical="center"/>
      <protection locked="0"/>
    </xf>
    <xf numFmtId="0" fontId="2" fillId="0" borderId="0" xfId="0" applyFont="1" applyAlignment="1" applyProtection="1">
      <alignment horizontal="center" vertical="center"/>
      <protection locked="0"/>
    </xf>
    <xf numFmtId="0" fontId="2" fillId="0" borderId="36" xfId="0" applyFont="1" applyBorder="1" applyAlignment="1" applyProtection="1">
      <alignment horizontal="center" vertical="center"/>
      <protection locked="0"/>
    </xf>
    <xf numFmtId="0" fontId="2" fillId="0" borderId="38" xfId="0" applyFont="1" applyBorder="1" applyAlignment="1" applyProtection="1">
      <alignment horizontal="center" vertical="center"/>
      <protection locked="0"/>
    </xf>
    <xf numFmtId="0" fontId="2" fillId="0" borderId="40" xfId="0" applyFont="1" applyBorder="1" applyAlignment="1" applyProtection="1">
      <alignment horizontal="center" vertical="center"/>
      <protection locked="0"/>
    </xf>
    <xf numFmtId="0" fontId="2" fillId="0" borderId="39" xfId="0" applyFont="1" applyBorder="1" applyAlignment="1" applyProtection="1">
      <alignment horizontal="center" vertical="center"/>
      <protection locked="0"/>
    </xf>
    <xf numFmtId="0" fontId="37" fillId="28" borderId="33" xfId="0" applyFont="1" applyFill="1" applyBorder="1" applyAlignment="1">
      <alignment horizontal="left" vertical="center" wrapText="1"/>
    </xf>
    <xf numFmtId="0" fontId="37" fillId="28" borderId="34" xfId="0" applyFont="1" applyFill="1" applyBorder="1" applyAlignment="1">
      <alignment horizontal="left" vertical="center" wrapText="1"/>
    </xf>
    <xf numFmtId="0" fontId="4" fillId="28" borderId="37" xfId="0" applyFont="1" applyFill="1" applyBorder="1" applyAlignment="1">
      <alignment horizontal="left" vertical="center" wrapText="1"/>
    </xf>
    <xf numFmtId="0" fontId="4" fillId="28" borderId="0" xfId="0" applyFont="1" applyFill="1" applyAlignment="1">
      <alignment horizontal="left" vertical="center" wrapText="1"/>
    </xf>
    <xf numFmtId="0" fontId="19" fillId="27" borderId="37" xfId="0" applyFont="1" applyFill="1" applyBorder="1" applyAlignment="1" applyProtection="1">
      <alignment horizontal="center" vertical="center" wrapText="1"/>
      <protection locked="0"/>
    </xf>
    <xf numFmtId="0" fontId="19" fillId="27" borderId="0" xfId="0" applyFont="1" applyFill="1" applyAlignment="1" applyProtection="1">
      <alignment horizontal="center" vertical="center" wrapText="1"/>
      <protection locked="0"/>
    </xf>
    <xf numFmtId="0" fontId="75" fillId="42" borderId="62" xfId="0" applyFont="1" applyFill="1" applyBorder="1" applyAlignment="1" applyProtection="1">
      <alignment horizontal="center" vertical="center"/>
      <protection locked="0"/>
    </xf>
    <xf numFmtId="0" fontId="75" fillId="42" borderId="48" xfId="0" applyFont="1" applyFill="1" applyBorder="1" applyAlignment="1" applyProtection="1">
      <alignment horizontal="center" vertical="center"/>
      <protection locked="0"/>
    </xf>
    <xf numFmtId="0" fontId="2" fillId="27" borderId="33" xfId="0" applyFont="1" applyFill="1" applyBorder="1" applyAlignment="1" applyProtection="1">
      <alignment horizontal="center" vertical="center" wrapText="1"/>
      <protection locked="0"/>
    </xf>
    <xf numFmtId="0" fontId="2" fillId="27" borderId="34" xfId="0" applyFont="1" applyFill="1" applyBorder="1" applyAlignment="1" applyProtection="1">
      <alignment horizontal="center" vertical="center" wrapText="1"/>
      <protection locked="0"/>
    </xf>
    <xf numFmtId="0" fontId="2" fillId="27" borderId="35" xfId="0" applyFont="1" applyFill="1" applyBorder="1" applyAlignment="1" applyProtection="1">
      <alignment horizontal="center" vertical="center" wrapText="1"/>
      <protection locked="0"/>
    </xf>
    <xf numFmtId="0" fontId="41" fillId="28" borderId="37" xfId="0" applyFont="1" applyFill="1" applyBorder="1" applyAlignment="1">
      <alignment horizontal="left" vertical="center" wrapText="1"/>
    </xf>
    <xf numFmtId="0" fontId="41" fillId="28" borderId="0" xfId="0" applyFont="1" applyFill="1" applyAlignment="1">
      <alignment horizontal="left" vertical="center" wrapText="1"/>
    </xf>
    <xf numFmtId="0" fontId="4" fillId="0" borderId="47" xfId="0" applyFont="1" applyBorder="1" applyAlignment="1" applyProtection="1">
      <alignment horizontal="left" vertical="center" wrapText="1"/>
      <protection locked="0"/>
    </xf>
    <xf numFmtId="0" fontId="4" fillId="0" borderId="3" xfId="0" applyFont="1" applyBorder="1" applyAlignment="1" applyProtection="1">
      <alignment horizontal="left" vertical="center" wrapText="1"/>
      <protection locked="0"/>
    </xf>
    <xf numFmtId="0" fontId="0" fillId="0" borderId="4" xfId="0" applyBorder="1" applyAlignment="1">
      <alignment horizontal="left" vertical="center" wrapText="1"/>
    </xf>
    <xf numFmtId="0" fontId="78" fillId="42" borderId="33" xfId="0" applyFont="1" applyFill="1" applyBorder="1" applyAlignment="1" applyProtection="1">
      <alignment horizontal="center" vertical="center"/>
      <protection locked="0"/>
    </xf>
    <xf numFmtId="0" fontId="78" fillId="42" borderId="34" xfId="0" applyFont="1" applyFill="1" applyBorder="1" applyAlignment="1" applyProtection="1">
      <alignment horizontal="center" vertical="center"/>
      <protection locked="0"/>
    </xf>
    <xf numFmtId="0" fontId="78" fillId="42" borderId="38" xfId="0" applyFont="1" applyFill="1" applyBorder="1" applyAlignment="1" applyProtection="1">
      <alignment horizontal="center" vertical="center"/>
      <protection locked="0"/>
    </xf>
    <xf numFmtId="0" fontId="78" fillId="42" borderId="40" xfId="0" applyFont="1" applyFill="1" applyBorder="1" applyAlignment="1" applyProtection="1">
      <alignment horizontal="center" vertical="center"/>
      <protection locked="0"/>
    </xf>
    <xf numFmtId="0" fontId="112" fillId="0" borderId="33" xfId="0" applyFont="1" applyBorder="1" applyAlignment="1" applyProtection="1">
      <alignment horizontal="center" vertical="center"/>
      <protection locked="0"/>
    </xf>
    <xf numFmtId="0" fontId="112" fillId="0" borderId="35" xfId="0" applyFont="1" applyBorder="1" applyAlignment="1" applyProtection="1">
      <alignment horizontal="center" vertical="center"/>
      <protection locked="0"/>
    </xf>
    <xf numFmtId="0" fontId="112" fillId="0" borderId="38" xfId="0" applyFont="1" applyBorder="1" applyAlignment="1" applyProtection="1">
      <alignment horizontal="center" vertical="center"/>
      <protection locked="0"/>
    </xf>
    <xf numFmtId="0" fontId="112" fillId="0" borderId="39" xfId="0" applyFont="1" applyBorder="1" applyAlignment="1" applyProtection="1">
      <alignment horizontal="center" vertical="center"/>
      <protection locked="0"/>
    </xf>
    <xf numFmtId="0" fontId="110" fillId="16" borderId="46" xfId="0" applyFont="1" applyFill="1" applyBorder="1" applyAlignment="1" applyProtection="1">
      <alignment horizontal="center" vertical="center"/>
      <protection locked="0"/>
    </xf>
    <xf numFmtId="0" fontId="111" fillId="16" borderId="46" xfId="0" applyFont="1" applyFill="1" applyBorder="1" applyAlignment="1" applyProtection="1">
      <alignment horizontal="center" vertical="center"/>
      <protection locked="0"/>
    </xf>
    <xf numFmtId="0" fontId="122" fillId="0" borderId="33" xfId="0" applyFont="1" applyBorder="1" applyAlignment="1" applyProtection="1">
      <alignment horizontal="center" vertical="center"/>
      <protection locked="0"/>
    </xf>
    <xf numFmtId="0" fontId="122" fillId="0" borderId="35" xfId="0" applyFont="1" applyBorder="1" applyAlignment="1" applyProtection="1">
      <alignment horizontal="center" vertical="center"/>
      <protection locked="0"/>
    </xf>
    <xf numFmtId="0" fontId="122" fillId="0" borderId="38" xfId="0" applyFont="1" applyBorder="1" applyAlignment="1" applyProtection="1">
      <alignment horizontal="center" vertical="center"/>
      <protection locked="0"/>
    </xf>
    <xf numFmtId="0" fontId="122" fillId="0" borderId="39" xfId="0" applyFont="1" applyBorder="1" applyAlignment="1" applyProtection="1">
      <alignment horizontal="center" vertical="center"/>
      <protection locked="0"/>
    </xf>
    <xf numFmtId="0" fontId="84" fillId="42" borderId="4" xfId="0" applyFont="1" applyFill="1" applyBorder="1" applyAlignment="1" applyProtection="1">
      <alignment horizontal="center" vertical="center"/>
      <protection locked="0"/>
    </xf>
    <xf numFmtId="0" fontId="84" fillId="42" borderId="46" xfId="0" applyFont="1" applyFill="1" applyBorder="1" applyAlignment="1" applyProtection="1">
      <alignment horizontal="center" vertical="center"/>
      <protection locked="0"/>
    </xf>
    <xf numFmtId="0" fontId="24" fillId="16" borderId="47" xfId="0" applyFont="1" applyFill="1" applyBorder="1" applyAlignment="1" applyProtection="1">
      <alignment horizontal="center" vertical="center"/>
      <protection locked="0"/>
    </xf>
    <xf numFmtId="0" fontId="24" fillId="16" borderId="3" xfId="0" applyFont="1" applyFill="1" applyBorder="1" applyAlignment="1" applyProtection="1">
      <alignment horizontal="center" vertical="center"/>
      <protection locked="0"/>
    </xf>
    <xf numFmtId="0" fontId="24" fillId="16" borderId="4" xfId="0" applyFont="1" applyFill="1" applyBorder="1" applyAlignment="1" applyProtection="1">
      <alignment horizontal="center" vertical="center"/>
      <protection locked="0"/>
    </xf>
    <xf numFmtId="0" fontId="83" fillId="42" borderId="8" xfId="0" applyFont="1" applyFill="1" applyBorder="1" applyAlignment="1" applyProtection="1">
      <alignment horizontal="center" vertical="center" wrapText="1"/>
      <protection locked="0"/>
    </xf>
    <xf numFmtId="0" fontId="83" fillId="42" borderId="6" xfId="0" applyFont="1" applyFill="1" applyBorder="1" applyAlignment="1" applyProtection="1">
      <alignment horizontal="center" vertical="center" wrapText="1"/>
      <protection locked="0"/>
    </xf>
    <xf numFmtId="0" fontId="24" fillId="16" borderId="24" xfId="0" applyFont="1" applyFill="1" applyBorder="1" applyAlignment="1" applyProtection="1">
      <alignment horizontal="center" vertical="center"/>
      <protection locked="0"/>
    </xf>
    <xf numFmtId="49" fontId="3" fillId="16" borderId="8" xfId="0" applyNumberFormat="1" applyFont="1" applyFill="1" applyBorder="1" applyAlignment="1">
      <alignment horizontal="center" vertical="center" wrapText="1"/>
    </xf>
    <xf numFmtId="49" fontId="3" fillId="16" borderId="6" xfId="0" applyNumberFormat="1" applyFont="1" applyFill="1" applyBorder="1" applyAlignment="1">
      <alignment horizontal="center" vertical="center" wrapText="1"/>
    </xf>
    <xf numFmtId="0" fontId="4" fillId="0" borderId="14" xfId="0" applyFont="1" applyBorder="1" applyAlignment="1" applyProtection="1">
      <alignment horizontal="left" vertical="center" wrapText="1"/>
      <protection locked="0"/>
    </xf>
    <xf numFmtId="0" fontId="4" fillId="0" borderId="5" xfId="0" applyFont="1" applyBorder="1" applyAlignment="1" applyProtection="1">
      <alignment horizontal="left" vertical="center" wrapText="1"/>
      <protection locked="0"/>
    </xf>
    <xf numFmtId="0" fontId="4" fillId="0" borderId="15" xfId="0" applyFont="1" applyBorder="1" applyAlignment="1" applyProtection="1">
      <alignment horizontal="left" vertical="center" wrapText="1"/>
      <protection locked="0"/>
    </xf>
    <xf numFmtId="0" fontId="4" fillId="0" borderId="4" xfId="0" applyFont="1" applyBorder="1" applyAlignment="1" applyProtection="1">
      <alignment horizontal="left" vertical="center" wrapText="1"/>
      <protection locked="0"/>
    </xf>
    <xf numFmtId="49" fontId="23" fillId="16" borderId="8" xfId="0" applyNumberFormat="1" applyFont="1" applyFill="1" applyBorder="1" applyAlignment="1">
      <alignment horizontal="center" vertical="center" wrapText="1"/>
    </xf>
    <xf numFmtId="0" fontId="23" fillId="16" borderId="6" xfId="0" applyFont="1" applyFill="1" applyBorder="1" applyAlignment="1">
      <alignment horizontal="center" vertical="center" wrapText="1"/>
    </xf>
    <xf numFmtId="0" fontId="3" fillId="16" borderId="8" xfId="0" applyFont="1" applyFill="1" applyBorder="1" applyAlignment="1">
      <alignment horizontal="center" vertical="center" wrapText="1"/>
    </xf>
    <xf numFmtId="0" fontId="3" fillId="16" borderId="6" xfId="0" applyFont="1" applyFill="1" applyBorder="1" applyAlignment="1">
      <alignment horizontal="center" vertical="center" wrapText="1"/>
    </xf>
    <xf numFmtId="0" fontId="23" fillId="16" borderId="8" xfId="0" applyFont="1" applyFill="1" applyBorder="1" applyAlignment="1">
      <alignment horizontal="center" vertical="center" wrapText="1"/>
    </xf>
    <xf numFmtId="0" fontId="111" fillId="16" borderId="0" xfId="0" applyFont="1" applyFill="1" applyAlignment="1" applyProtection="1">
      <alignment horizontal="center" vertical="center"/>
      <protection locked="0"/>
    </xf>
    <xf numFmtId="0" fontId="111" fillId="16" borderId="19" xfId="0" applyFont="1" applyFill="1" applyBorder="1" applyAlignment="1" applyProtection="1">
      <alignment horizontal="center" vertical="center"/>
      <protection locked="0"/>
    </xf>
    <xf numFmtId="0" fontId="111" fillId="16" borderId="5" xfId="0" applyFont="1" applyFill="1" applyBorder="1" applyAlignment="1" applyProtection="1">
      <alignment horizontal="center" vertical="center"/>
      <protection locked="0"/>
    </xf>
    <xf numFmtId="0" fontId="111" fillId="16" borderId="15" xfId="0" applyFont="1" applyFill="1" applyBorder="1" applyAlignment="1" applyProtection="1">
      <alignment horizontal="center" vertical="center"/>
      <protection locked="0"/>
    </xf>
    <xf numFmtId="0" fontId="93" fillId="42" borderId="8" xfId="0" applyFont="1" applyFill="1" applyBorder="1" applyAlignment="1" applyProtection="1">
      <alignment horizontal="center" vertical="center" wrapText="1"/>
      <protection locked="0"/>
    </xf>
    <xf numFmtId="0" fontId="93" fillId="42" borderId="9" xfId="0" applyFont="1" applyFill="1" applyBorder="1" applyAlignment="1" applyProtection="1">
      <alignment horizontal="center" vertical="center" wrapText="1"/>
      <protection locked="0"/>
    </xf>
    <xf numFmtId="0" fontId="93" fillId="42" borderId="6" xfId="0" applyFont="1" applyFill="1" applyBorder="1" applyAlignment="1" applyProtection="1">
      <alignment horizontal="center" vertical="center" wrapText="1"/>
      <protection locked="0"/>
    </xf>
    <xf numFmtId="0" fontId="93" fillId="42" borderId="47" xfId="0" applyFont="1" applyFill="1" applyBorder="1" applyAlignment="1" applyProtection="1">
      <alignment horizontal="center" vertical="center" wrapText="1"/>
      <protection locked="0"/>
    </xf>
    <xf numFmtId="0" fontId="93" fillId="42" borderId="3" xfId="0" applyFont="1" applyFill="1" applyBorder="1" applyAlignment="1" applyProtection="1">
      <alignment horizontal="center" vertical="center" wrapText="1"/>
      <protection locked="0"/>
    </xf>
    <xf numFmtId="0" fontId="93" fillId="42" borderId="4" xfId="0" applyFont="1" applyFill="1" applyBorder="1" applyAlignment="1" applyProtection="1">
      <alignment horizontal="center" vertical="center" wrapText="1"/>
      <protection locked="0"/>
    </xf>
    <xf numFmtId="0" fontId="93" fillId="42" borderId="47" xfId="0" applyFont="1" applyFill="1" applyBorder="1" applyAlignment="1" applyProtection="1">
      <alignment horizontal="center" vertical="center"/>
      <protection locked="0"/>
    </xf>
    <xf numFmtId="0" fontId="93" fillId="42" borderId="3" xfId="0" applyFont="1" applyFill="1" applyBorder="1" applyAlignment="1" applyProtection="1">
      <alignment horizontal="center" vertical="center"/>
      <protection locked="0"/>
    </xf>
    <xf numFmtId="0" fontId="93" fillId="42" borderId="4" xfId="0" applyFont="1" applyFill="1" applyBorder="1" applyAlignment="1" applyProtection="1">
      <alignment horizontal="center" vertical="center"/>
      <protection locked="0"/>
    </xf>
    <xf numFmtId="0" fontId="95" fillId="42" borderId="47" xfId="0" applyFont="1" applyFill="1" applyBorder="1" applyAlignment="1" applyProtection="1">
      <alignment horizontal="center" vertical="center" wrapText="1"/>
      <protection locked="0"/>
    </xf>
    <xf numFmtId="0" fontId="95" fillId="42" borderId="3" xfId="0" applyFont="1" applyFill="1" applyBorder="1" applyAlignment="1" applyProtection="1">
      <alignment horizontal="center" vertical="center" wrapText="1"/>
      <protection locked="0"/>
    </xf>
    <xf numFmtId="0" fontId="95" fillId="42" borderId="4" xfId="0" applyFont="1" applyFill="1" applyBorder="1" applyAlignment="1" applyProtection="1">
      <alignment horizontal="center" vertical="center" wrapText="1"/>
      <protection locked="0"/>
    </xf>
    <xf numFmtId="0" fontId="3" fillId="16" borderId="8" xfId="0" applyFont="1" applyFill="1" applyBorder="1" applyAlignment="1" applyProtection="1">
      <alignment horizontal="center" vertical="center" wrapText="1"/>
      <protection locked="0"/>
    </xf>
    <xf numFmtId="0" fontId="3" fillId="16" borderId="6" xfId="0" applyFont="1" applyFill="1" applyBorder="1" applyAlignment="1" applyProtection="1">
      <alignment horizontal="center" vertical="center" wrapText="1"/>
      <protection locked="0"/>
    </xf>
    <xf numFmtId="0" fontId="93" fillId="10" borderId="8" xfId="0" applyFont="1" applyFill="1" applyBorder="1" applyAlignment="1" applyProtection="1">
      <alignment horizontal="center" vertical="center" wrapText="1"/>
      <protection locked="0"/>
    </xf>
    <xf numFmtId="0" fontId="93" fillId="10" borderId="9" xfId="0" applyFont="1" applyFill="1" applyBorder="1" applyAlignment="1" applyProtection="1">
      <alignment horizontal="center" vertical="center" wrapText="1"/>
      <protection locked="0"/>
    </xf>
    <xf numFmtId="0" fontId="93" fillId="10" borderId="6" xfId="0" applyFont="1" applyFill="1" applyBorder="1" applyAlignment="1" applyProtection="1">
      <alignment horizontal="center" vertical="center" wrapText="1"/>
      <protection locked="0"/>
    </xf>
    <xf numFmtId="0" fontId="13" fillId="0" borderId="10" xfId="0" applyFont="1" applyBorder="1" applyAlignment="1" applyProtection="1">
      <alignment horizontal="center" vertical="center" wrapText="1"/>
      <protection locked="0"/>
    </xf>
    <xf numFmtId="0" fontId="13" fillId="0" borderId="20" xfId="0" applyFont="1" applyBorder="1" applyAlignment="1" applyProtection="1">
      <alignment horizontal="center" vertical="center" wrapText="1"/>
      <protection locked="0"/>
    </xf>
    <xf numFmtId="0" fontId="13" fillId="0" borderId="7" xfId="0" applyFont="1" applyBorder="1" applyAlignment="1" applyProtection="1">
      <alignment horizontal="center" vertical="center" wrapText="1"/>
      <protection locked="0"/>
    </xf>
    <xf numFmtId="0" fontId="24" fillId="39" borderId="4" xfId="0" applyFont="1" applyFill="1" applyBorder="1" applyAlignment="1" applyProtection="1">
      <alignment horizontal="center" vertical="center"/>
      <protection locked="0"/>
    </xf>
    <xf numFmtId="0" fontId="24" fillId="39" borderId="46" xfId="0" applyFont="1" applyFill="1" applyBorder="1" applyAlignment="1" applyProtection="1">
      <alignment horizontal="center" vertical="center"/>
      <protection locked="0"/>
    </xf>
    <xf numFmtId="0" fontId="83" fillId="42" borderId="2" xfId="0" applyFont="1" applyFill="1" applyBorder="1" applyAlignment="1" applyProtection="1">
      <alignment horizontal="center" vertical="center"/>
      <protection locked="0"/>
    </xf>
    <xf numFmtId="0" fontId="83" fillId="42" borderId="4" xfId="0" applyFont="1" applyFill="1" applyBorder="1" applyAlignment="1" applyProtection="1">
      <alignment horizontal="center" vertical="center"/>
      <protection locked="0"/>
    </xf>
    <xf numFmtId="0" fontId="83" fillId="42" borderId="18" xfId="0" applyFont="1" applyFill="1" applyBorder="1" applyAlignment="1" applyProtection="1">
      <alignment horizontal="center" vertical="center" wrapText="1"/>
      <protection locked="0"/>
    </xf>
    <xf numFmtId="0" fontId="83" fillId="42" borderId="14" xfId="0" applyFont="1" applyFill="1" applyBorder="1" applyAlignment="1" applyProtection="1">
      <alignment horizontal="center" vertical="center" wrapText="1"/>
      <protection locked="0"/>
    </xf>
    <xf numFmtId="0" fontId="3" fillId="27" borderId="0" xfId="0" applyFont="1" applyFill="1" applyAlignment="1" applyProtection="1">
      <alignment horizontal="center" vertical="center" wrapText="1"/>
      <protection locked="0"/>
    </xf>
    <xf numFmtId="0" fontId="3" fillId="27" borderId="19" xfId="0" applyFont="1" applyFill="1" applyBorder="1" applyAlignment="1" applyProtection="1">
      <alignment horizontal="center" vertical="center" wrapText="1"/>
      <protection locked="0"/>
    </xf>
    <xf numFmtId="0" fontId="3" fillId="27" borderId="5" xfId="0" applyFont="1" applyFill="1" applyBorder="1" applyAlignment="1" applyProtection="1">
      <alignment horizontal="center" vertical="center" wrapText="1"/>
      <protection locked="0"/>
    </xf>
    <xf numFmtId="0" fontId="3" fillId="27" borderId="15" xfId="0" applyFont="1" applyFill="1" applyBorder="1" applyAlignment="1" applyProtection="1">
      <alignment horizontal="center" vertical="center" wrapText="1"/>
      <protection locked="0"/>
    </xf>
    <xf numFmtId="0" fontId="4" fillId="6" borderId="43" xfId="0" applyFont="1" applyFill="1" applyBorder="1" applyAlignment="1">
      <alignment horizontal="center" vertical="center"/>
    </xf>
    <xf numFmtId="0" fontId="4" fillId="6" borderId="21" xfId="0" applyFont="1" applyFill="1" applyBorder="1" applyAlignment="1">
      <alignment horizontal="center" vertical="center"/>
    </xf>
    <xf numFmtId="0" fontId="4" fillId="6" borderId="64" xfId="0" applyFont="1" applyFill="1" applyBorder="1" applyAlignment="1">
      <alignment horizontal="center" vertical="center"/>
    </xf>
    <xf numFmtId="0" fontId="83" fillId="36" borderId="47" xfId="0" applyFont="1" applyFill="1" applyBorder="1" applyAlignment="1">
      <alignment horizontal="left" vertical="center"/>
    </xf>
    <xf numFmtId="0" fontId="83" fillId="36" borderId="3" xfId="0" applyFont="1" applyFill="1" applyBorder="1" applyAlignment="1">
      <alignment horizontal="left" vertical="center"/>
    </xf>
    <xf numFmtId="0" fontId="83" fillId="36" borderId="4" xfId="0" applyFont="1" applyFill="1" applyBorder="1" applyAlignment="1">
      <alignment horizontal="left" vertical="center"/>
    </xf>
    <xf numFmtId="0" fontId="81" fillId="35" borderId="0" xfId="0" applyFont="1" applyFill="1" applyAlignment="1">
      <alignment horizontal="center" vertical="center"/>
    </xf>
    <xf numFmtId="0" fontId="0" fillId="0" borderId="18" xfId="0" applyBorder="1" applyAlignment="1">
      <alignment horizontal="left" vertical="center" wrapText="1"/>
    </xf>
    <xf numFmtId="0" fontId="0" fillId="0" borderId="0" xfId="0" applyAlignment="1">
      <alignment horizontal="left" vertical="center" wrapText="1"/>
    </xf>
    <xf numFmtId="0" fontId="53" fillId="27" borderId="0" xfId="20" applyFill="1" applyAlignment="1">
      <alignment horizontal="center" vertical="center" wrapText="1"/>
    </xf>
    <xf numFmtId="0" fontId="85" fillId="42" borderId="46" xfId="0" applyFont="1" applyFill="1" applyBorder="1" applyAlignment="1">
      <alignment horizontal="center" vertical="center"/>
    </xf>
    <xf numFmtId="0" fontId="101" fillId="42" borderId="46" xfId="0" applyFont="1" applyFill="1" applyBorder="1" applyAlignment="1">
      <alignment horizontal="center" vertical="center"/>
    </xf>
    <xf numFmtId="0" fontId="0" fillId="27" borderId="0" xfId="0" applyFill="1" applyAlignment="1">
      <alignment horizontal="left" vertical="center" wrapText="1"/>
    </xf>
    <xf numFmtId="0" fontId="0" fillId="0" borderId="0" xfId="0" applyAlignment="1">
      <alignment horizontal="center" vertical="center" wrapText="1"/>
    </xf>
    <xf numFmtId="0" fontId="13" fillId="0" borderId="33" xfId="0" applyFont="1" applyBorder="1" applyAlignment="1">
      <alignment horizontal="left" vertical="center"/>
    </xf>
    <xf numFmtId="0" fontId="13" fillId="0" borderId="34" xfId="0" applyFont="1" applyBorder="1" applyAlignment="1">
      <alignment horizontal="left" vertical="center"/>
    </xf>
    <xf numFmtId="0" fontId="13" fillId="0" borderId="37" xfId="0" applyFont="1" applyBorder="1" applyAlignment="1">
      <alignment horizontal="left" vertical="center"/>
    </xf>
    <xf numFmtId="0" fontId="13" fillId="0" borderId="0" xfId="0" applyFont="1" applyAlignment="1">
      <alignment horizontal="left" vertical="center"/>
    </xf>
    <xf numFmtId="0" fontId="14" fillId="0" borderId="37" xfId="0" applyFont="1" applyBorder="1" applyAlignment="1">
      <alignment horizontal="left" vertical="center"/>
    </xf>
    <xf numFmtId="0" fontId="14" fillId="0" borderId="0" xfId="0" applyFont="1" applyAlignment="1">
      <alignment horizontal="left" vertical="center"/>
    </xf>
    <xf numFmtId="0" fontId="2" fillId="0" borderId="37" xfId="0" applyFont="1" applyBorder="1" applyAlignment="1">
      <alignment horizontal="left" vertical="center"/>
    </xf>
    <xf numFmtId="0" fontId="2" fillId="0" borderId="0" xfId="0" applyFont="1" applyAlignment="1">
      <alignment horizontal="left" vertical="center"/>
    </xf>
    <xf numFmtId="0" fontId="78" fillId="42" borderId="47" xfId="0" applyFont="1" applyFill="1" applyBorder="1" applyAlignment="1">
      <alignment horizontal="center" vertical="center"/>
    </xf>
    <xf numFmtId="0" fontId="78" fillId="42" borderId="3" xfId="0" applyFont="1" applyFill="1" applyBorder="1" applyAlignment="1">
      <alignment horizontal="center" vertical="center"/>
    </xf>
    <xf numFmtId="0" fontId="78" fillId="42" borderId="4" xfId="0" applyFont="1" applyFill="1" applyBorder="1" applyAlignment="1">
      <alignment horizontal="center" vertical="center"/>
    </xf>
    <xf numFmtId="14" fontId="9" fillId="0" borderId="74" xfId="0" applyNumberFormat="1" applyFont="1" applyBorder="1" applyAlignment="1">
      <alignment horizontal="right" vertical="center"/>
    </xf>
    <xf numFmtId="14" fontId="9" fillId="0" borderId="78" xfId="0" applyNumberFormat="1" applyFont="1" applyBorder="1" applyAlignment="1">
      <alignment horizontal="right" vertical="center"/>
    </xf>
    <xf numFmtId="0" fontId="83" fillId="42" borderId="33" xfId="0" applyFont="1" applyFill="1" applyBorder="1" applyAlignment="1">
      <alignment horizontal="center" vertical="center"/>
    </xf>
    <xf numFmtId="0" fontId="83" fillId="42" borderId="37" xfId="0" applyFont="1" applyFill="1" applyBorder="1" applyAlignment="1">
      <alignment horizontal="center" vertical="center"/>
    </xf>
    <xf numFmtId="0" fontId="96" fillId="42" borderId="33" xfId="0" applyFont="1" applyFill="1" applyBorder="1" applyAlignment="1">
      <alignment horizontal="center" vertical="center"/>
    </xf>
    <xf numFmtId="0" fontId="96" fillId="42" borderId="35" xfId="0" applyFont="1" applyFill="1" applyBorder="1" applyAlignment="1">
      <alignment horizontal="center" vertical="center"/>
    </xf>
    <xf numFmtId="165" fontId="8" fillId="14" borderId="62" xfId="2" applyFont="1" applyFill="1" applyBorder="1" applyAlignment="1" applyProtection="1">
      <alignment horizontal="center" vertical="center"/>
    </xf>
    <xf numFmtId="165" fontId="8" fillId="14" borderId="48" xfId="2" applyFont="1" applyFill="1" applyBorder="1" applyAlignment="1" applyProtection="1">
      <alignment horizontal="center" vertical="center"/>
    </xf>
    <xf numFmtId="14" fontId="9" fillId="4" borderId="24" xfId="0" applyNumberFormat="1" applyFont="1" applyFill="1" applyBorder="1" applyAlignment="1" applyProtection="1">
      <alignment horizontal="right" vertical="center"/>
      <protection locked="0"/>
    </xf>
    <xf numFmtId="14" fontId="9" fillId="4" borderId="57" xfId="0" applyNumberFormat="1" applyFont="1" applyFill="1" applyBorder="1" applyAlignment="1" applyProtection="1">
      <alignment horizontal="right" vertical="center"/>
      <protection locked="0"/>
    </xf>
    <xf numFmtId="43" fontId="9" fillId="4" borderId="24" xfId="11" applyFont="1" applyFill="1" applyBorder="1" applyAlignment="1" applyProtection="1">
      <alignment horizontal="right" vertical="center"/>
      <protection locked="0"/>
    </xf>
    <xf numFmtId="43" fontId="9" fillId="4" borderId="57" xfId="11" applyFont="1" applyFill="1" applyBorder="1" applyAlignment="1" applyProtection="1">
      <alignment horizontal="right" vertical="center"/>
      <protection locked="0"/>
    </xf>
    <xf numFmtId="0" fontId="49" fillId="0" borderId="37" xfId="0" applyFont="1" applyBorder="1" applyAlignment="1">
      <alignment horizontal="left" vertical="center"/>
    </xf>
    <xf numFmtId="0" fontId="49" fillId="0" borderId="0" xfId="0" applyFont="1" applyAlignment="1">
      <alignment horizontal="left" vertical="center"/>
    </xf>
    <xf numFmtId="0" fontId="6" fillId="2" borderId="2"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101" fillId="42" borderId="33" xfId="0" applyFont="1" applyFill="1" applyBorder="1" applyAlignment="1">
      <alignment horizontal="center" vertical="center"/>
    </xf>
    <xf numFmtId="0" fontId="101" fillId="42" borderId="35" xfId="0" applyFont="1" applyFill="1" applyBorder="1" applyAlignment="1">
      <alignment horizontal="center" vertical="center"/>
    </xf>
    <xf numFmtId="0" fontId="76" fillId="0" borderId="0" xfId="0" applyFont="1" applyAlignment="1">
      <alignment horizontal="left" vertical="center" wrapText="1"/>
    </xf>
    <xf numFmtId="0" fontId="83" fillId="42" borderId="10" xfId="0" applyFont="1" applyFill="1" applyBorder="1" applyAlignment="1">
      <alignment horizontal="center" vertical="center"/>
    </xf>
    <xf numFmtId="0" fontId="83" fillId="42" borderId="3" xfId="0" applyFont="1" applyFill="1" applyBorder="1" applyAlignment="1">
      <alignment horizontal="center" vertical="center"/>
    </xf>
    <xf numFmtId="0" fontId="83" fillId="42" borderId="4" xfId="0" applyFont="1" applyFill="1" applyBorder="1" applyAlignment="1">
      <alignment horizontal="center" vertical="center"/>
    </xf>
    <xf numFmtId="168" fontId="0" fillId="0" borderId="8" xfId="0" applyNumberFormat="1" applyBorder="1" applyAlignment="1">
      <alignment horizontal="center" vertical="center"/>
    </xf>
    <xf numFmtId="168" fontId="0" fillId="0" borderId="9" xfId="0" applyNumberFormat="1" applyBorder="1" applyAlignment="1">
      <alignment horizontal="center" vertical="center"/>
    </xf>
    <xf numFmtId="168" fontId="0" fillId="0" borderId="6" xfId="0" applyNumberFormat="1" applyBorder="1" applyAlignment="1">
      <alignment horizontal="center" vertical="center"/>
    </xf>
    <xf numFmtId="0" fontId="81" fillId="0" borderId="47" xfId="0" applyFont="1" applyBorder="1" applyAlignment="1">
      <alignment horizontal="center" vertical="center"/>
    </xf>
    <xf numFmtId="0" fontId="81" fillId="0" borderId="3" xfId="0" applyFont="1" applyBorder="1" applyAlignment="1">
      <alignment horizontal="center" vertical="center"/>
    </xf>
    <xf numFmtId="0" fontId="81" fillId="0" borderId="4" xfId="0" applyFont="1" applyBorder="1" applyAlignment="1">
      <alignment horizontal="center" vertical="center"/>
    </xf>
    <xf numFmtId="0" fontId="2" fillId="0" borderId="28"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0" fillId="0" borderId="80" xfId="0" applyBorder="1" applyAlignment="1">
      <alignment horizontal="center" vertical="center"/>
    </xf>
    <xf numFmtId="0" fontId="0" fillId="0" borderId="78" xfId="0" applyBorder="1" applyAlignment="1">
      <alignment horizontal="center" vertical="center"/>
    </xf>
    <xf numFmtId="0" fontId="13" fillId="0" borderId="11" xfId="0" applyFont="1" applyBorder="1" applyAlignment="1">
      <alignment horizontal="center" vertical="center" wrapText="1"/>
    </xf>
    <xf numFmtId="0" fontId="106" fillId="0" borderId="12" xfId="0" applyFont="1" applyBorder="1" applyAlignment="1">
      <alignment horizontal="center" vertical="center"/>
    </xf>
    <xf numFmtId="0" fontId="106" fillId="0" borderId="55" xfId="0" applyFont="1" applyBorder="1" applyAlignment="1">
      <alignment horizontal="center" vertical="center"/>
    </xf>
    <xf numFmtId="0" fontId="106" fillId="0" borderId="69" xfId="0" applyFont="1" applyBorder="1" applyAlignment="1">
      <alignment horizontal="center" vertical="center"/>
    </xf>
    <xf numFmtId="0" fontId="98" fillId="0" borderId="12" xfId="0" applyFont="1" applyBorder="1" applyAlignment="1">
      <alignment horizontal="center" vertical="center"/>
    </xf>
    <xf numFmtId="0" fontId="98" fillId="0" borderId="55" xfId="0" applyFont="1" applyBorder="1" applyAlignment="1">
      <alignment horizontal="center" vertical="center"/>
    </xf>
    <xf numFmtId="0" fontId="98" fillId="0" borderId="13" xfId="0" applyFont="1" applyBorder="1" applyAlignment="1">
      <alignment horizontal="center" vertical="center"/>
    </xf>
    <xf numFmtId="0" fontId="78" fillId="42" borderId="37" xfId="0" applyFont="1" applyFill="1" applyBorder="1" applyAlignment="1">
      <alignment horizontal="center" vertical="center"/>
    </xf>
    <xf numFmtId="0" fontId="78" fillId="42" borderId="0" xfId="0" applyFont="1" applyFill="1" applyAlignment="1">
      <alignment horizontal="center" vertical="center"/>
    </xf>
    <xf numFmtId="0" fontId="78" fillId="42" borderId="36" xfId="0" applyFont="1" applyFill="1" applyBorder="1" applyAlignment="1">
      <alignment horizontal="center" vertical="center"/>
    </xf>
    <xf numFmtId="0" fontId="49" fillId="0" borderId="12" xfId="0" applyFont="1" applyBorder="1" applyAlignment="1">
      <alignment horizontal="center" vertical="center"/>
    </xf>
    <xf numFmtId="0" fontId="49" fillId="0" borderId="13" xfId="0" applyFont="1" applyBorder="1" applyAlignment="1">
      <alignment horizontal="center" vertical="center"/>
    </xf>
    <xf numFmtId="0" fontId="49" fillId="0" borderId="17" xfId="0" applyFont="1" applyBorder="1" applyAlignment="1">
      <alignment horizontal="center" vertical="center" wrapText="1"/>
    </xf>
    <xf numFmtId="0" fontId="49" fillId="0" borderId="54" xfId="0" applyFont="1" applyBorder="1" applyAlignment="1">
      <alignment horizontal="center" vertical="center" wrapText="1"/>
    </xf>
    <xf numFmtId="0" fontId="49" fillId="0" borderId="53" xfId="0" applyFont="1" applyBorder="1" applyAlignment="1">
      <alignment horizontal="center" vertical="center" wrapText="1"/>
    </xf>
    <xf numFmtId="0" fontId="49" fillId="0" borderId="30" xfId="0" applyFont="1" applyBorder="1" applyAlignment="1">
      <alignment horizontal="center" vertical="center" wrapText="1"/>
    </xf>
    <xf numFmtId="0" fontId="13" fillId="0" borderId="68" xfId="0" applyFont="1" applyBorder="1" applyAlignment="1">
      <alignment horizontal="center" vertical="center" wrapText="1"/>
    </xf>
    <xf numFmtId="0" fontId="79" fillId="42" borderId="0" xfId="0" applyFont="1" applyFill="1" applyAlignment="1">
      <alignment horizontal="center" vertical="center" wrapText="1"/>
    </xf>
    <xf numFmtId="0" fontId="79" fillId="27" borderId="0" xfId="0" applyFont="1" applyFill="1" applyAlignment="1">
      <alignment horizontal="center" vertical="center" wrapText="1"/>
    </xf>
    <xf numFmtId="0" fontId="75" fillId="42" borderId="33" xfId="0" applyFont="1" applyFill="1" applyBorder="1" applyAlignment="1">
      <alignment horizontal="center" vertical="center"/>
    </xf>
    <xf numFmtId="0" fontId="75" fillId="42" borderId="34" xfId="0" applyFont="1" applyFill="1" applyBorder="1" applyAlignment="1">
      <alignment horizontal="center" vertical="center"/>
    </xf>
    <xf numFmtId="0" fontId="75" fillId="42" borderId="35" xfId="0" applyFont="1" applyFill="1" applyBorder="1" applyAlignment="1">
      <alignment horizontal="center" vertical="center"/>
    </xf>
    <xf numFmtId="0" fontId="75" fillId="42" borderId="37" xfId="0" applyFont="1" applyFill="1" applyBorder="1" applyAlignment="1">
      <alignment horizontal="center" vertical="center"/>
    </xf>
    <xf numFmtId="0" fontId="75" fillId="42" borderId="0" xfId="0" applyFont="1" applyFill="1" applyAlignment="1">
      <alignment horizontal="center" vertical="center"/>
    </xf>
    <xf numFmtId="0" fontId="75" fillId="42" borderId="36" xfId="0" applyFont="1" applyFill="1" applyBorder="1" applyAlignment="1">
      <alignment horizontal="center" vertical="center"/>
    </xf>
    <xf numFmtId="0" fontId="42" fillId="27" borderId="0" xfId="0" applyFont="1" applyFill="1" applyAlignment="1">
      <alignment horizontal="center" vertical="center"/>
    </xf>
    <xf numFmtId="0" fontId="120" fillId="27" borderId="0" xfId="0" applyFont="1" applyFill="1" applyAlignment="1">
      <alignment horizontal="left" vertical="top" wrapText="1"/>
    </xf>
    <xf numFmtId="0" fontId="34" fillId="27" borderId="0" xfId="0" applyFont="1" applyFill="1" applyAlignment="1">
      <alignment horizontal="left" vertical="top" wrapText="1"/>
    </xf>
    <xf numFmtId="0" fontId="107" fillId="0" borderId="0" xfId="0" applyFont="1" applyAlignment="1">
      <alignment horizontal="center" vertical="center" wrapText="1"/>
    </xf>
    <xf numFmtId="0" fontId="34" fillId="27" borderId="46" xfId="0" applyFont="1" applyFill="1" applyBorder="1" applyAlignment="1">
      <alignment horizontal="justify" vertical="top" wrapText="1"/>
    </xf>
    <xf numFmtId="0" fontId="18" fillId="27" borderId="0" xfId="0" applyFont="1" applyFill="1" applyAlignment="1">
      <alignment horizontal="left" vertical="top" wrapText="1"/>
    </xf>
    <xf numFmtId="0" fontId="34" fillId="27" borderId="0" xfId="0" applyFont="1" applyFill="1" applyAlignment="1">
      <alignment horizontal="left" vertical="center" wrapText="1"/>
    </xf>
    <xf numFmtId="0" fontId="34" fillId="27" borderId="0" xfId="0" applyFont="1" applyFill="1" applyAlignment="1">
      <alignment horizontal="right" vertical="top" wrapText="1"/>
    </xf>
    <xf numFmtId="0" fontId="0" fillId="27" borderId="0" xfId="0" applyFill="1" applyAlignment="1">
      <alignment horizontal="right" vertical="top" wrapText="1"/>
    </xf>
    <xf numFmtId="0" fontId="34" fillId="27" borderId="0" xfId="0" applyFont="1" applyFill="1" applyAlignment="1">
      <alignment horizontal="center" vertical="top" wrapText="1"/>
    </xf>
    <xf numFmtId="0" fontId="22" fillId="27" borderId="41" xfId="0" applyFont="1" applyFill="1" applyBorder="1" applyAlignment="1">
      <alignment horizontal="center" vertical="center"/>
    </xf>
    <xf numFmtId="0" fontId="22" fillId="27" borderId="42" xfId="0" applyFont="1" applyFill="1" applyBorder="1" applyAlignment="1">
      <alignment horizontal="center" vertical="center"/>
    </xf>
    <xf numFmtId="0" fontId="22" fillId="27" borderId="56" xfId="0" applyFont="1" applyFill="1" applyBorder="1" applyAlignment="1">
      <alignment horizontal="center" vertical="center"/>
    </xf>
    <xf numFmtId="0" fontId="130" fillId="44" borderId="0" xfId="22" applyFill="1" applyAlignment="1">
      <alignment vertical="top" wrapText="1"/>
    </xf>
    <xf numFmtId="0" fontId="133" fillId="46" borderId="0" xfId="22" applyFont="1" applyFill="1" applyAlignment="1">
      <alignment horizontal="center" vertical="center" wrapText="1"/>
    </xf>
    <xf numFmtId="0" fontId="132" fillId="47" borderId="0" xfId="22" applyFont="1" applyFill="1" applyAlignment="1">
      <alignment wrapText="1"/>
    </xf>
    <xf numFmtId="1" fontId="137" fillId="0" borderId="0" xfId="23" applyNumberFormat="1" applyFont="1" applyAlignment="1">
      <alignment horizontal="left" vertical="center"/>
    </xf>
    <xf numFmtId="1" fontId="137" fillId="0" borderId="90" xfId="23" applyNumberFormat="1" applyFont="1" applyBorder="1" applyAlignment="1">
      <alignment horizontal="left" vertical="center"/>
    </xf>
    <xf numFmtId="1" fontId="135" fillId="51" borderId="114" xfId="23" applyNumberFormat="1" applyFont="1" applyFill="1" applyBorder="1" applyAlignment="1">
      <alignment horizontal="left" vertical="center" wrapText="1"/>
    </xf>
    <xf numFmtId="1" fontId="135" fillId="52" borderId="90" xfId="23" applyNumberFormat="1" applyFont="1" applyFill="1" applyBorder="1" applyAlignment="1">
      <alignment horizontal="left" vertical="center"/>
    </xf>
    <xf numFmtId="1" fontId="137" fillId="52" borderId="90" xfId="23" applyNumberFormat="1" applyFont="1" applyFill="1" applyBorder="1" applyAlignment="1">
      <alignment horizontal="left" vertical="center" wrapText="1"/>
    </xf>
    <xf numFmtId="1" fontId="138" fillId="52" borderId="90" xfId="23" applyNumberFormat="1" applyFont="1" applyFill="1" applyBorder="1" applyAlignment="1">
      <alignment horizontal="left" vertical="center" wrapText="1"/>
    </xf>
    <xf numFmtId="1" fontId="135" fillId="53" borderId="90" xfId="23" applyNumberFormat="1" applyFont="1" applyFill="1" applyBorder="1" applyAlignment="1">
      <alignment horizontal="left" vertical="center" wrapText="1"/>
    </xf>
    <xf numFmtId="1" fontId="137" fillId="53" borderId="90" xfId="23" applyNumberFormat="1" applyFont="1" applyFill="1" applyBorder="1" applyAlignment="1">
      <alignment horizontal="left" vertical="center" wrapText="1"/>
    </xf>
    <xf numFmtId="188" fontId="139" fillId="0" borderId="90" xfId="23" applyNumberFormat="1" applyFont="1" applyBorder="1" applyAlignment="1">
      <alignment horizontal="left" vertical="center"/>
    </xf>
    <xf numFmtId="188" fontId="137" fillId="53" borderId="90" xfId="23" applyNumberFormat="1" applyFont="1" applyFill="1" applyBorder="1" applyAlignment="1">
      <alignment horizontal="left" vertical="center" wrapText="1"/>
    </xf>
    <xf numFmtId="1" fontId="138" fillId="53" borderId="90" xfId="23" applyNumberFormat="1" applyFont="1" applyFill="1" applyBorder="1" applyAlignment="1">
      <alignment horizontal="left" vertical="center" wrapText="1"/>
    </xf>
    <xf numFmtId="1" fontId="138" fillId="53" borderId="0" xfId="23" applyNumberFormat="1" applyFont="1" applyFill="1" applyAlignment="1">
      <alignment horizontal="left" vertical="center" wrapText="1"/>
    </xf>
    <xf numFmtId="1" fontId="135" fillId="53" borderId="0" xfId="23" applyNumberFormat="1" applyFont="1" applyFill="1" applyAlignment="1">
      <alignment horizontal="left" vertical="center" wrapText="1"/>
    </xf>
    <xf numFmtId="188" fontId="137" fillId="51" borderId="90" xfId="23" applyNumberFormat="1" applyFont="1" applyFill="1" applyBorder="1" applyAlignment="1">
      <alignment horizontal="left" vertical="center" wrapText="1"/>
    </xf>
    <xf numFmtId="1" fontId="137" fillId="51" borderId="90" xfId="23" applyNumberFormat="1" applyFont="1" applyFill="1" applyBorder="1" applyAlignment="1">
      <alignment horizontal="left" vertical="center" wrapText="1"/>
    </xf>
    <xf numFmtId="1" fontId="137" fillId="51" borderId="115" xfId="23" applyNumberFormat="1" applyFont="1" applyFill="1" applyBorder="1" applyAlignment="1">
      <alignment horizontal="left" vertical="center" wrapText="1"/>
    </xf>
    <xf numFmtId="1" fontId="137" fillId="51" borderId="116" xfId="23" applyNumberFormat="1" applyFont="1" applyFill="1" applyBorder="1" applyAlignment="1">
      <alignment horizontal="left" vertical="center" wrapText="1"/>
    </xf>
    <xf numFmtId="9" fontId="137" fillId="54" borderId="117" xfId="23" applyNumberFormat="1" applyFont="1" applyFill="1" applyBorder="1" applyAlignment="1">
      <alignment horizontal="left" vertical="center" wrapText="1"/>
    </xf>
    <xf numFmtId="1" fontId="137" fillId="54" borderId="120" xfId="23" applyNumberFormat="1" applyFont="1" applyFill="1" applyBorder="1" applyAlignment="1">
      <alignment horizontal="left" vertical="center" wrapText="1"/>
    </xf>
    <xf numFmtId="1" fontId="137" fillId="54" borderId="111" xfId="23" applyNumberFormat="1" applyFont="1" applyFill="1" applyBorder="1" applyAlignment="1">
      <alignment horizontal="left" vertical="center" wrapText="1"/>
    </xf>
    <xf numFmtId="1" fontId="137" fillId="54" borderId="121" xfId="23" applyNumberFormat="1" applyFont="1" applyFill="1" applyBorder="1" applyAlignment="1">
      <alignment horizontal="left" vertical="center" wrapText="1"/>
    </xf>
    <xf numFmtId="1" fontId="137" fillId="51" borderId="121" xfId="23" applyNumberFormat="1" applyFont="1" applyFill="1" applyBorder="1" applyAlignment="1">
      <alignment horizontal="left" vertical="center" wrapText="1"/>
    </xf>
    <xf numFmtId="1" fontId="139" fillId="0" borderId="0" xfId="23" applyNumberFormat="1" applyFont="1" applyAlignment="1">
      <alignment horizontal="left" vertical="center"/>
    </xf>
    <xf numFmtId="1" fontId="135" fillId="51" borderId="120" xfId="23" applyNumberFormat="1" applyFont="1" applyFill="1" applyBorder="1" applyAlignment="1">
      <alignment horizontal="left" vertical="center"/>
    </xf>
    <xf numFmtId="1" fontId="135" fillId="51" borderId="120" xfId="23" applyNumberFormat="1" applyFont="1" applyFill="1" applyBorder="1" applyAlignment="1">
      <alignment horizontal="left" vertical="center" wrapText="1"/>
    </xf>
    <xf numFmtId="1" fontId="135" fillId="51" borderId="116" xfId="23" applyNumberFormat="1" applyFont="1" applyFill="1" applyBorder="1" applyAlignment="1">
      <alignment horizontal="left" vertical="center" wrapText="1"/>
    </xf>
    <xf numFmtId="1" fontId="135" fillId="51" borderId="124" xfId="23" applyNumberFormat="1" applyFont="1" applyFill="1" applyBorder="1" applyAlignment="1">
      <alignment horizontal="left" vertical="center" wrapText="1"/>
    </xf>
    <xf numFmtId="1" fontId="137" fillId="51" borderId="0" xfId="23" applyNumberFormat="1" applyFont="1" applyFill="1" applyBorder="1" applyAlignment="1">
      <alignment horizontal="left" vertical="center"/>
    </xf>
    <xf numFmtId="1" fontId="135" fillId="51" borderId="126" xfId="23" applyNumberFormat="1" applyFont="1" applyFill="1" applyBorder="1" applyAlignment="1">
      <alignment horizontal="left" vertical="center" wrapText="1"/>
    </xf>
    <xf numFmtId="1" fontId="135" fillId="51" borderId="102" xfId="23" applyNumberFormat="1" applyFont="1" applyFill="1" applyBorder="1" applyAlignment="1">
      <alignment horizontal="left" vertical="center" wrapText="1"/>
    </xf>
    <xf numFmtId="1" fontId="135" fillId="51" borderId="117" xfId="23" applyNumberFormat="1" applyFont="1" applyFill="1" applyBorder="1" applyAlignment="1">
      <alignment horizontal="left" vertical="center" wrapText="1"/>
    </xf>
    <xf numFmtId="1" fontId="137" fillId="0" borderId="112" xfId="23" applyNumberFormat="1" applyFont="1" applyBorder="1" applyAlignment="1">
      <alignment horizontal="left" vertical="center"/>
    </xf>
    <xf numFmtId="1" fontId="135" fillId="51" borderId="118" xfId="23" applyNumberFormat="1" applyFont="1" applyFill="1" applyBorder="1" applyAlignment="1">
      <alignment horizontal="left" vertical="center" wrapText="1"/>
    </xf>
    <xf numFmtId="1" fontId="135" fillId="0" borderId="0" xfId="23" applyNumberFormat="1" applyFont="1" applyAlignment="1">
      <alignment horizontal="left" vertical="center" wrapText="1"/>
    </xf>
    <xf numFmtId="1" fontId="140" fillId="0" borderId="0" xfId="23" applyNumberFormat="1" applyFont="1" applyAlignment="1">
      <alignment horizontal="left" vertical="center" wrapText="1"/>
    </xf>
    <xf numFmtId="1" fontId="135" fillId="0" borderId="0" xfId="23" applyNumberFormat="1" applyFont="1" applyAlignment="1">
      <alignment horizontal="left" vertical="center"/>
    </xf>
    <xf numFmtId="1" fontId="141" fillId="0" borderId="0" xfId="23" applyNumberFormat="1" applyFont="1" applyAlignment="1">
      <alignment horizontal="left" vertical="center"/>
    </xf>
    <xf numFmtId="1" fontId="144" fillId="0" borderId="0" xfId="23" applyNumberFormat="1" applyFont="1" applyAlignment="1">
      <alignment horizontal="left" vertical="center" wrapText="1"/>
    </xf>
    <xf numFmtId="1" fontId="142" fillId="0" borderId="0" xfId="23" applyNumberFormat="1" applyFont="1" applyAlignment="1">
      <alignment horizontal="left" vertical="center"/>
    </xf>
    <xf numFmtId="1" fontId="135" fillId="52" borderId="99" xfId="23" applyNumberFormat="1" applyFont="1" applyFill="1" applyBorder="1" applyAlignment="1">
      <alignment horizontal="left" vertical="center"/>
    </xf>
    <xf numFmtId="0" fontId="136" fillId="0" borderId="100" xfId="23" applyFont="1" applyBorder="1"/>
    <xf numFmtId="0" fontId="136" fillId="0" borderId="101" xfId="23" applyFont="1" applyBorder="1"/>
    <xf numFmtId="1" fontId="137" fillId="0" borderId="99" xfId="23" applyNumberFormat="1" applyFont="1" applyBorder="1" applyAlignment="1">
      <alignment horizontal="left" vertical="center" wrapText="1"/>
    </xf>
    <xf numFmtId="1" fontId="135" fillId="50" borderId="0" xfId="23" applyNumberFormat="1" applyFont="1" applyFill="1" applyBorder="1" applyAlignment="1">
      <alignment horizontal="left" vertical="center"/>
    </xf>
    <xf numFmtId="0" fontId="136" fillId="0" borderId="0" xfId="23" applyFont="1" applyBorder="1"/>
    <xf numFmtId="1" fontId="135" fillId="0" borderId="99" xfId="23" applyNumberFormat="1" applyFont="1" applyBorder="1" applyAlignment="1">
      <alignment horizontal="left" vertical="center"/>
    </xf>
    <xf numFmtId="1" fontId="135" fillId="0" borderId="103" xfId="23" applyNumberFormat="1" applyFont="1" applyBorder="1" applyAlignment="1">
      <alignment horizontal="left" vertical="center" wrapText="1"/>
    </xf>
    <xf numFmtId="0" fontId="134" fillId="0" borderId="0" xfId="23"/>
    <xf numFmtId="0" fontId="136" fillId="0" borderId="104" xfId="23" applyFont="1" applyBorder="1"/>
    <xf numFmtId="1" fontId="135" fillId="51" borderId="102" xfId="23" applyNumberFormat="1" applyFont="1" applyFill="1" applyBorder="1" applyAlignment="1">
      <alignment horizontal="left" vertical="center" wrapText="1"/>
    </xf>
    <xf numFmtId="0" fontId="136" fillId="0" borderId="102" xfId="23" applyFont="1" applyBorder="1"/>
    <xf numFmtId="1" fontId="135" fillId="0" borderId="105" xfId="23" applyNumberFormat="1" applyFont="1" applyBorder="1" applyAlignment="1">
      <alignment horizontal="left" vertical="center" wrapText="1"/>
    </xf>
    <xf numFmtId="0" fontId="136" fillId="0" borderId="106" xfId="23" applyFont="1" applyBorder="1"/>
    <xf numFmtId="1" fontId="137" fillId="0" borderId="107" xfId="23" applyNumberFormat="1" applyFont="1" applyBorder="1" applyAlignment="1">
      <alignment horizontal="left" vertical="center" wrapText="1"/>
    </xf>
    <xf numFmtId="0" fontId="136" fillId="0" borderId="108" xfId="23" applyFont="1" applyBorder="1"/>
    <xf numFmtId="1" fontId="137" fillId="51" borderId="109" xfId="23" applyNumberFormat="1" applyFont="1" applyFill="1" applyBorder="1" applyAlignment="1">
      <alignment horizontal="left" vertical="center" wrapText="1"/>
    </xf>
    <xf numFmtId="0" fontId="136" fillId="0" borderId="110" xfId="23" applyFont="1" applyBorder="1"/>
    <xf numFmtId="0" fontId="136" fillId="0" borderId="103" xfId="23" applyFont="1" applyBorder="1"/>
    <xf numFmtId="0" fontId="136" fillId="0" borderId="111" xfId="23" applyFont="1" applyBorder="1"/>
    <xf numFmtId="0" fontId="136" fillId="0" borderId="112" xfId="23" applyFont="1" applyBorder="1"/>
    <xf numFmtId="0" fontId="136" fillId="0" borderId="113" xfId="23" applyFont="1" applyBorder="1"/>
    <xf numFmtId="1" fontId="135" fillId="51" borderId="103" xfId="23" applyNumberFormat="1" applyFont="1" applyFill="1" applyBorder="1" applyAlignment="1">
      <alignment horizontal="left" vertical="center" wrapText="1"/>
    </xf>
    <xf numFmtId="1" fontId="137" fillId="0" borderId="130" xfId="23" applyNumberFormat="1" applyFont="1" applyBorder="1" applyAlignment="1">
      <alignment horizontal="left" vertical="center" wrapText="1"/>
    </xf>
    <xf numFmtId="0" fontId="136" fillId="0" borderId="131" xfId="23" applyFont="1" applyBorder="1"/>
    <xf numFmtId="0" fontId="136" fillId="0" borderId="132" xfId="23" applyFont="1" applyBorder="1"/>
    <xf numFmtId="0" fontId="136" fillId="0" borderId="133" xfId="23" applyFont="1" applyBorder="1"/>
    <xf numFmtId="0" fontId="136" fillId="0" borderId="134" xfId="23" applyFont="1" applyBorder="1"/>
    <xf numFmtId="0" fontId="136" fillId="0" borderId="135" xfId="23" applyFont="1" applyBorder="1"/>
    <xf numFmtId="0" fontId="136" fillId="0" borderId="136" xfId="23" applyFont="1" applyBorder="1"/>
    <xf numFmtId="0" fontId="136" fillId="0" borderId="137" xfId="23" applyFont="1" applyBorder="1"/>
    <xf numFmtId="1" fontId="137" fillId="0" borderId="130" xfId="23" applyNumberFormat="1" applyFont="1" applyBorder="1" applyAlignment="1">
      <alignment horizontal="left" vertical="center"/>
    </xf>
    <xf numFmtId="1" fontId="135" fillId="0" borderId="0" xfId="23" applyNumberFormat="1" applyFont="1" applyAlignment="1">
      <alignment horizontal="left" vertical="center"/>
    </xf>
    <xf numFmtId="1" fontId="142" fillId="0" borderId="128" xfId="23" applyNumberFormat="1" applyFont="1" applyBorder="1" applyAlignment="1">
      <alignment horizontal="left" vertical="center"/>
    </xf>
    <xf numFmtId="0" fontId="136" fillId="0" borderId="128" xfId="23" applyFont="1" applyBorder="1"/>
    <xf numFmtId="1" fontId="143" fillId="0" borderId="128" xfId="23" applyNumberFormat="1" applyFont="1" applyBorder="1" applyAlignment="1">
      <alignment horizontal="left" vertical="center" wrapText="1"/>
    </xf>
    <xf numFmtId="1" fontId="137" fillId="0" borderId="129" xfId="23" applyNumberFormat="1" applyFont="1" applyBorder="1" applyAlignment="1">
      <alignment horizontal="left" vertical="center"/>
    </xf>
    <xf numFmtId="0" fontId="136" fillId="0" borderId="129" xfId="23" applyFont="1" applyBorder="1"/>
    <xf numFmtId="1" fontId="135" fillId="51" borderId="118" xfId="23" applyNumberFormat="1" applyFont="1" applyFill="1" applyBorder="1" applyAlignment="1">
      <alignment horizontal="left" vertical="center" wrapText="1"/>
    </xf>
    <xf numFmtId="0" fontId="136" fillId="0" borderId="118" xfId="23" applyFont="1" applyBorder="1"/>
    <xf numFmtId="0" fontId="136" fillId="0" borderId="119" xfId="23" applyFont="1" applyBorder="1"/>
    <xf numFmtId="1" fontId="135" fillId="0" borderId="0" xfId="23" applyNumberFormat="1" applyFont="1" applyAlignment="1">
      <alignment horizontal="left" vertical="center" wrapText="1"/>
    </xf>
    <xf numFmtId="1" fontId="135" fillId="0" borderId="127" xfId="23" applyNumberFormat="1" applyFont="1" applyBorder="1" applyAlignment="1">
      <alignment horizontal="left" vertical="center" wrapText="1"/>
    </xf>
    <xf numFmtId="0" fontId="136" fillId="0" borderId="127" xfId="23" applyFont="1" applyBorder="1"/>
    <xf numFmtId="1" fontId="135" fillId="0" borderId="107" xfId="23" applyNumberFormat="1" applyFont="1" applyBorder="1" applyAlignment="1">
      <alignment horizontal="left" vertical="center" wrapText="1"/>
    </xf>
    <xf numFmtId="0" fontId="136" fillId="0" borderId="125" xfId="23" applyFont="1" applyBorder="1"/>
    <xf numFmtId="1" fontId="137" fillId="51" borderId="107" xfId="23" applyNumberFormat="1" applyFont="1" applyFill="1" applyBorder="1" applyAlignment="1">
      <alignment horizontal="left" vertical="center" wrapText="1"/>
    </xf>
    <xf numFmtId="1" fontId="135" fillId="51" borderId="105" xfId="23" applyNumberFormat="1" applyFont="1" applyFill="1" applyBorder="1" applyAlignment="1">
      <alignment horizontal="left" vertical="center" wrapText="1"/>
    </xf>
    <xf numFmtId="0" fontId="136" fillId="0" borderId="115" xfId="23" applyFont="1" applyBorder="1"/>
    <xf numFmtId="1" fontId="135" fillId="54" borderId="117" xfId="23" applyNumberFormat="1" applyFont="1" applyFill="1" applyBorder="1" applyAlignment="1">
      <alignment horizontal="left" vertical="center" wrapText="1"/>
    </xf>
    <xf numFmtId="1" fontId="135" fillId="51" borderId="122" xfId="23" applyNumberFormat="1" applyFont="1" applyFill="1" applyBorder="1" applyAlignment="1">
      <alignment horizontal="left" vertical="center" wrapText="1"/>
    </xf>
    <xf numFmtId="0" fontId="136" fillId="0" borderId="123" xfId="23" applyFont="1" applyBorder="1"/>
    <xf numFmtId="0" fontId="136" fillId="0" borderId="124" xfId="23" applyFont="1" applyBorder="1"/>
    <xf numFmtId="1" fontId="137" fillId="51" borderId="105" xfId="23" applyNumberFormat="1" applyFont="1" applyFill="1" applyBorder="1" applyAlignment="1">
      <alignment horizontal="left" vertical="center" wrapText="1"/>
    </xf>
  </cellXfs>
  <cellStyles count="24">
    <cellStyle name="Hipervínculo" xfId="20" builtinId="8"/>
    <cellStyle name="Millares" xfId="11" builtinId="3"/>
    <cellStyle name="Millares 2" xfId="16" xr:uid="{00000000-0005-0000-0000-000001000000}"/>
    <cellStyle name="Moneda" xfId="2" builtinId="4"/>
    <cellStyle name="Moneda [0]" xfId="17" builtinId="7"/>
    <cellStyle name="Moneda 2" xfId="4" xr:uid="{00000000-0005-0000-0000-000004000000}"/>
    <cellStyle name="Moneda 2 2" xfId="7" xr:uid="{00000000-0005-0000-0000-000005000000}"/>
    <cellStyle name="Moneda 2 2 2" xfId="15" xr:uid="{00000000-0005-0000-0000-000006000000}"/>
    <cellStyle name="Moneda 2 3" xfId="13" xr:uid="{00000000-0005-0000-0000-000007000000}"/>
    <cellStyle name="Moneda 3" xfId="3" xr:uid="{00000000-0005-0000-0000-000008000000}"/>
    <cellStyle name="Moneda 3 2" xfId="6" xr:uid="{00000000-0005-0000-0000-000009000000}"/>
    <cellStyle name="Moneda 4" xfId="5" xr:uid="{00000000-0005-0000-0000-00000A000000}"/>
    <cellStyle name="Moneda 5" xfId="9" xr:uid="{00000000-0005-0000-0000-00000B000000}"/>
    <cellStyle name="Neutral" xfId="18" builtinId="28"/>
    <cellStyle name="Normal" xfId="0" builtinId="0"/>
    <cellStyle name="Normal 2" xfId="8" xr:uid="{00000000-0005-0000-0000-00000D000000}"/>
    <cellStyle name="Normal 2 2" xfId="14" xr:uid="{00000000-0005-0000-0000-00000E000000}"/>
    <cellStyle name="Normal 2 3" xfId="12" xr:uid="{00000000-0005-0000-0000-00000F000000}"/>
    <cellStyle name="Normal 3" xfId="21" xr:uid="{F94DE324-F6B1-4905-81CD-D3346D048562}"/>
    <cellStyle name="Normal 4" xfId="22" xr:uid="{545CC8EF-17F4-4239-B309-8C05E91521CD}"/>
    <cellStyle name="Normal 5" xfId="23" xr:uid="{78271D59-E346-4216-8F35-437ABCA4B948}"/>
    <cellStyle name="Porcentaje" xfId="1" builtinId="5"/>
    <cellStyle name="Porcentaje 2" xfId="10" xr:uid="{00000000-0005-0000-0000-000011000000}"/>
    <cellStyle name="Porcentaje 4" xfId="19" xr:uid="{324F1BD4-0022-458D-A06B-5F30A10D6921}"/>
  </cellStyles>
  <dxfs count="49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color rgb="FFFF0000"/>
      </font>
    </dxf>
    <dxf>
      <font>
        <color rgb="FFFF0000"/>
      </font>
    </dxf>
    <dxf>
      <font>
        <strike val="0"/>
        <outline val="0"/>
        <shadow val="0"/>
        <u val="none"/>
        <vertAlign val="baseline"/>
        <sz val="14"/>
        <color auto="1"/>
        <name val="Calibri"/>
        <family val="2"/>
        <scheme val="minor"/>
      </font>
      <numFmt numFmtId="177" formatCode="&quot;$&quot;\ #,##0.00"/>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vertical/>
        <horizontal/>
      </border>
    </dxf>
    <dxf>
      <font>
        <b val="0"/>
        <i val="0"/>
        <strike val="0"/>
        <condense val="0"/>
        <extend val="0"/>
        <outline val="0"/>
        <shadow val="0"/>
        <u val="none"/>
        <vertAlign val="baseline"/>
        <sz val="14"/>
        <color theme="1"/>
        <name val="Calibri"/>
        <family val="2"/>
        <scheme val="minor"/>
      </font>
      <numFmt numFmtId="177" formatCode="&quot;$&quot;\ #,##0.00"/>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font>
        <strike val="0"/>
        <outline val="0"/>
        <shadow val="0"/>
        <u val="none"/>
        <vertAlign val="baseline"/>
        <sz val="14"/>
        <name val="Calibri"/>
        <family val="2"/>
        <scheme val="minor"/>
      </font>
      <alignment vertical="center" textRotation="0" indent="0" justifyLastLine="0" shrinkToFit="0" readingOrder="0"/>
      <border outline="0">
        <left style="thin">
          <color theme="4"/>
        </lef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theme="1"/>
        <name val="Calibri"/>
        <family val="2"/>
        <scheme val="minor"/>
      </font>
      <alignment vertical="center" textRotation="0" indent="0" justifyLastLine="0" shrinkToFit="0" readingOrder="0"/>
      <border outline="0">
        <left style="thin">
          <color theme="4"/>
        </lef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theme="1"/>
        <name val="Calibri"/>
        <family val="2"/>
        <scheme val="minor"/>
      </font>
      <alignment vertical="center" textRotation="0" indent="0" justifyLastLine="0" shrinkToFit="0" readingOrder="0"/>
      <border outline="0">
        <left style="thin">
          <color theme="4"/>
        </left>
        <right style="thin">
          <color theme="4"/>
        </righ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theme="1"/>
        <name val="Calibri"/>
        <family val="2"/>
        <scheme val="minor"/>
      </font>
      <numFmt numFmtId="34" formatCode="_-&quot;$&quot;\ * #,##0.00_-;\-&quot;$&quot;\ * #,##0.00_-;_-&quot;$&quot;\ * &quot;-&quot;??_-;_-@_-"/>
      <alignment vertical="center" textRotation="0" indent="0" justifyLastLine="0" shrinkToFit="0" readingOrder="0"/>
      <border outline="0">
        <right style="thin">
          <color theme="4"/>
        </righ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name val="Calibri"/>
        <family val="2"/>
        <scheme val="minor"/>
      </font>
      <numFmt numFmtId="165" formatCode="_(&quot;$&quot;\ * #,##0.00_);_(&quot;$&quot;\ * \(#,##0.00\);_(&quot;$&quot;\ * &quot;-&quot;??_);_(@_)"/>
      <fill>
        <patternFill patternType="none">
          <fgColor indexed="64"/>
          <bgColor auto="1"/>
        </patternFill>
      </fill>
      <alignment horizontal="center" vertical="center" textRotation="0" wrapText="0" indent="0" justifyLastLine="0" shrinkToFit="0" readingOrder="0"/>
      <border diagonalUp="0" diagonalDown="0" outline="0">
        <left style="thin">
          <color theme="4"/>
        </left>
        <right style="thin">
          <color theme="4"/>
        </right>
        <top style="thin">
          <color theme="8" tint="-0.249977111117893"/>
        </top>
        <bottom style="thin">
          <color theme="8" tint="-0.249977111117893"/>
        </bottom>
      </border>
      <protection locked="0" hidden="0"/>
    </dxf>
    <dxf>
      <border diagonalUp="0" diagonalDown="0" outline="0">
        <left style="thin">
          <color theme="4"/>
        </left>
        <right style="thin">
          <color theme="4"/>
        </right>
        <top/>
        <bottom/>
      </border>
    </dxf>
    <dxf>
      <font>
        <strike val="0"/>
        <outline val="0"/>
        <shadow val="0"/>
        <u val="none"/>
        <vertAlign val="baseline"/>
        <sz val="14"/>
        <color theme="1"/>
        <name val="Calibri"/>
        <family val="2"/>
        <scheme val="minor"/>
      </font>
      <numFmt numFmtId="2" formatCode="0.00"/>
      <fill>
        <patternFill patternType="solid">
          <fgColor indexed="64"/>
          <bgColor rgb="FFFFFF00"/>
        </patternFill>
      </fill>
      <alignment horizontal="center" vertical="center" textRotation="0" wrapText="0" indent="0" justifyLastLine="0" shrinkToFit="0" readingOrder="0"/>
      <border diagonalUp="0" diagonalDown="0" outline="0">
        <left style="thin">
          <color theme="4"/>
        </left>
        <right/>
        <top style="thin">
          <color theme="4"/>
        </top>
        <bottom style="thin">
          <color theme="4"/>
        </bottom>
      </border>
      <protection locked="0" hidden="0"/>
    </dxf>
    <dxf>
      <border diagonalUp="0" diagonalDown="0" outline="0">
        <left style="thin">
          <color theme="4"/>
        </left>
        <right style="thin">
          <color theme="4"/>
        </right>
        <top/>
        <bottom/>
      </border>
    </dxf>
    <dxf>
      <font>
        <strike val="0"/>
        <outline val="0"/>
        <shadow val="0"/>
        <u val="none"/>
        <vertAlign val="baseline"/>
        <sz val="14"/>
        <color theme="1"/>
        <name val="Calibri"/>
        <family val="2"/>
        <scheme val="minor"/>
      </font>
      <numFmt numFmtId="2" formatCode="0.00"/>
      <fill>
        <patternFill patternType="none">
          <fgColor indexed="64"/>
          <bgColor indexed="65"/>
        </patternFill>
      </fill>
      <alignment horizontal="general" vertical="center" textRotation="0" wrapText="0" indent="0" justifyLastLine="0" shrinkToFit="0" readingOrder="0"/>
      <border diagonalUp="0" diagonalDown="0" outline="0">
        <left style="thin">
          <color theme="4"/>
        </left>
        <right style="thin">
          <color theme="4"/>
        </right>
        <top style="thin">
          <color theme="4"/>
        </top>
        <bottom style="thin">
          <color theme="4"/>
        </bottom>
      </border>
      <protection locked="0" hidden="0"/>
    </dxf>
    <dxf>
      <border diagonalUp="0" diagonalDown="0" outline="0">
        <left style="thin">
          <color theme="4"/>
        </left>
        <right style="thin">
          <color theme="4"/>
        </right>
        <top/>
        <bottom/>
      </border>
    </dxf>
    <dxf>
      <font>
        <strike val="0"/>
        <outline val="0"/>
        <shadow val="0"/>
        <u val="none"/>
        <vertAlign val="baseline"/>
        <sz val="14"/>
        <color theme="1"/>
        <name val="Calibri"/>
        <family val="2"/>
        <scheme val="minor"/>
      </font>
      <numFmt numFmtId="165" formatCode="_(&quot;$&quot;\ * #,##0.00_);_(&quot;$&quot;\ * \(#,##0.00\);_(&quot;$&quot;\ * &quot;-&quot;??_);_(@_)"/>
      <fill>
        <patternFill patternType="none">
          <fgColor indexed="64"/>
          <bgColor auto="1"/>
        </patternFill>
      </fill>
      <alignment horizontal="center" vertical="center" textRotation="0" wrapText="0" indent="0" justifyLastLine="0" shrinkToFit="0" readingOrder="0"/>
      <border diagonalUp="0" diagonalDown="0" outline="0">
        <left style="thin">
          <color theme="4"/>
        </left>
        <right style="thin">
          <color theme="4"/>
        </right>
        <top style="thin">
          <color theme="4"/>
        </top>
        <bottom style="thin">
          <color theme="4"/>
        </bottom>
      </border>
      <protection locked="0" hidden="0"/>
    </dxf>
    <dxf>
      <border diagonalUp="0" diagonalDown="0" outline="0">
        <left style="thin">
          <color theme="4"/>
        </left>
        <right style="thin">
          <color theme="4"/>
        </right>
        <top/>
        <bottom/>
      </border>
    </dxf>
    <dxf>
      <font>
        <strike val="0"/>
        <outline val="0"/>
        <shadow val="0"/>
        <u val="none"/>
        <vertAlign val="baseline"/>
        <sz val="14"/>
        <name val="Calibri"/>
        <family val="2"/>
        <scheme val="minor"/>
      </font>
      <numFmt numFmtId="177" formatCode="&quot;$&quot;\ #,##0.00"/>
      <fill>
        <patternFill patternType="none">
          <fgColor indexed="64"/>
          <bgColor auto="1"/>
        </patternFill>
      </fill>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protection locked="0" hidden="0"/>
    </dxf>
    <dxf>
      <font>
        <strike val="0"/>
        <outline val="0"/>
        <shadow val="0"/>
        <u val="none"/>
        <vertAlign val="baseline"/>
        <sz val="14"/>
        <name val="Calibri"/>
        <family val="2"/>
        <scheme val="minor"/>
      </font>
      <numFmt numFmtId="177" formatCode="&quot;$&quot;\ #,##0.00"/>
      <alignment horizontal="general" vertical="center" textRotation="0" wrapText="0" indent="0" justifyLastLine="0" shrinkToFit="0" readingOrder="0"/>
      <border diagonalUp="0" diagonalDown="0">
        <left style="thin">
          <color theme="4"/>
        </left>
        <right style="thin">
          <color theme="4"/>
        </right>
        <top style="thin">
          <color theme="4"/>
        </top>
        <bottom style="thin">
          <color theme="4"/>
        </bottom>
      </border>
      <protection locked="0" hidden="0"/>
    </dxf>
    <dxf>
      <font>
        <strike val="0"/>
        <outline val="0"/>
        <shadow val="0"/>
        <u val="none"/>
        <vertAlign val="baseline"/>
        <sz val="14"/>
        <name val="Calibri"/>
        <family val="2"/>
        <scheme val="minor"/>
      </font>
      <numFmt numFmtId="19" formatCode="d/mm/yyyy"/>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font>
        <strike val="0"/>
        <outline val="0"/>
        <shadow val="0"/>
        <u val="none"/>
        <vertAlign val="baseline"/>
        <sz val="14"/>
        <name val="Calibri"/>
        <family val="2"/>
        <scheme val="minor"/>
      </font>
      <numFmt numFmtId="0" formatCode="General"/>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font>
        <strike val="0"/>
        <outline val="0"/>
        <shadow val="0"/>
        <u val="none"/>
        <vertAlign val="baseline"/>
        <sz val="14"/>
        <name val="Calibri"/>
        <family val="2"/>
        <scheme val="minor"/>
      </font>
      <numFmt numFmtId="0" formatCode="General"/>
      <alignment vertical="center" textRotation="0" wrapText="1" indent="0" justifyLastLine="0" shrinkToFit="0" readingOrder="0"/>
      <border diagonalUp="0" diagonalDown="0" outline="0">
        <left style="thin">
          <color theme="4"/>
        </left>
        <right style="thin">
          <color theme="4"/>
        </right>
        <top style="thin">
          <color theme="4"/>
        </top>
        <bottom style="thin">
          <color theme="4"/>
        </bottom>
      </border>
    </dxf>
    <dxf>
      <font>
        <strike val="0"/>
        <outline val="0"/>
        <shadow val="0"/>
        <u val="none"/>
        <vertAlign val="baseline"/>
        <sz val="14"/>
        <color auto="1"/>
        <name val="Calibri"/>
        <family val="2"/>
        <scheme val="minor"/>
      </font>
      <alignment vertical="center" textRotation="0" indent="0" justifyLastLine="0" shrinkToFit="0" readingOrder="0"/>
      <border diagonalUp="0" diagonalDown="0" outline="0">
        <left style="thin">
          <color theme="4"/>
        </left>
        <right style="thin">
          <color theme="4"/>
        </right>
        <top style="thin">
          <color theme="4"/>
        </top>
        <bottom style="thin">
          <color theme="4"/>
        </bottom>
      </border>
    </dxf>
    <dxf>
      <font>
        <strike val="0"/>
        <outline val="0"/>
        <shadow val="0"/>
        <u val="none"/>
        <vertAlign val="baseline"/>
        <sz val="14"/>
        <name val="Calibri"/>
        <family val="2"/>
        <scheme val="minor"/>
      </font>
      <alignment vertical="center" textRotation="0" indent="0" justifyLastLine="0" shrinkToFit="0" readingOrder="0"/>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name val="Calibri"/>
        <family val="2"/>
        <scheme val="minor"/>
      </font>
      <numFmt numFmtId="177" formatCode="&quot;$&quot;\ #,##0.00"/>
      <alignment vertical="center" textRotation="0" indent="0" justifyLastLine="0" shrinkToFit="0" readingOrder="0"/>
      <border outline="0">
        <left style="thin">
          <color theme="4"/>
        </lef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fill>
        <patternFill patternType="solid">
          <fgColor indexed="64"/>
          <bgColor theme="9" tint="0.59999389629810485"/>
        </patternFill>
      </fill>
      <alignment vertical="center" textRotation="0" indent="0" justifyLastLine="0" shrinkToFit="0" readingOrder="0"/>
      <border outline="0">
        <left style="thin">
          <color theme="4"/>
        </lef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fill>
        <patternFill patternType="solid">
          <fgColor indexed="64"/>
          <bgColor theme="9" tint="0.59999389629810485"/>
        </patternFill>
      </fill>
      <alignment vertical="center" textRotation="0" indent="0" justifyLastLine="0" shrinkToFit="0" readingOrder="0"/>
      <border outline="0">
        <left style="thin">
          <color theme="4"/>
        </lef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fill>
        <patternFill patternType="solid">
          <fgColor indexed="64"/>
          <bgColor theme="9" tint="0.59999389629810485"/>
        </patternFill>
      </fill>
      <alignment vertical="center" textRotation="0" indent="0" justifyLastLine="0" shrinkToFit="0" readingOrder="0"/>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rgb="FFFF0000"/>
        <name val="Calibri"/>
        <family val="2"/>
        <scheme val="minor"/>
      </font>
      <numFmt numFmtId="177" formatCode="&quot;$&quot;\ #,##0.00"/>
      <alignment horizontal="center" vertical="center" textRotation="0" wrapText="0" indent="0" justifyLastLine="0" shrinkToFit="0" readingOrder="0"/>
      <border diagonalUp="0" diagonalDown="0" outline="0">
        <left style="thin">
          <color theme="4"/>
        </left>
        <right style="thin">
          <color theme="4"/>
        </right>
        <top style="thin">
          <color theme="4"/>
        </top>
        <bottom style="thin">
          <color theme="4"/>
        </bottom>
      </border>
    </dxf>
    <dxf>
      <border diagonalUp="0" diagonalDown="0" outline="0">
        <left style="thin">
          <color theme="4"/>
        </left>
        <right style="thin">
          <color theme="4"/>
        </right>
        <top/>
        <bottom/>
      </border>
    </dxf>
    <dxf>
      <border diagonalUp="0" diagonalDown="0" outline="0">
        <left style="thin">
          <color theme="4"/>
        </left>
        <right style="thin">
          <color theme="4"/>
        </right>
        <top style="thin">
          <color theme="4"/>
        </top>
        <bottom/>
      </border>
    </dxf>
    <dxf>
      <font>
        <strike val="0"/>
        <outline val="0"/>
        <shadow val="0"/>
        <u val="none"/>
        <vertAlign val="baseline"/>
        <sz val="14"/>
        <color auto="1"/>
        <name val="Calibri"/>
        <family val="2"/>
        <scheme val="minor"/>
      </font>
      <numFmt numFmtId="2" formatCode="0.00"/>
      <fill>
        <patternFill patternType="solid">
          <fgColor indexed="64"/>
          <bgColor theme="9" tint="0.59999389629810485"/>
        </patternFill>
      </fill>
      <alignment vertical="center" textRotation="0" indent="0" justifyLastLine="0" shrinkToFit="0" readingOrder="0"/>
      <border diagonalUp="0" diagonalDown="0" outline="0">
        <left style="thin">
          <color theme="4"/>
        </left>
        <right style="thin">
          <color theme="4"/>
        </right>
        <top style="thin">
          <color theme="4"/>
        </top>
        <bottom style="thin">
          <color theme="4"/>
        </bottom>
      </border>
      <protection locked="0" hidden="0"/>
    </dxf>
    <dxf>
      <border diagonalUp="0" diagonalDown="0" outline="0">
        <left style="thin">
          <color theme="4"/>
        </left>
        <right style="thin">
          <color theme="4"/>
        </right>
        <top/>
        <bottom/>
      </border>
    </dxf>
    <dxf>
      <font>
        <b val="0"/>
        <i val="0"/>
        <strike val="0"/>
        <condense val="0"/>
        <extend val="0"/>
        <outline val="0"/>
        <shadow val="0"/>
        <u val="none"/>
        <vertAlign val="baseline"/>
        <sz val="11"/>
        <color theme="1"/>
        <name val="Calibri"/>
        <scheme val="minor"/>
      </font>
      <border diagonalUp="0" diagonalDown="0" outline="0">
        <left style="thin">
          <color theme="4"/>
        </left>
        <right/>
        <top style="thin">
          <color theme="4"/>
        </top>
        <bottom/>
      </border>
    </dxf>
    <dxf>
      <font>
        <strike val="0"/>
        <outline val="0"/>
        <shadow val="0"/>
        <u val="none"/>
        <vertAlign val="baseline"/>
        <sz val="14"/>
        <color auto="1"/>
        <name val="Calibri"/>
        <family val="2"/>
        <scheme val="minor"/>
      </font>
      <numFmt numFmtId="177" formatCode="&quot;$&quot;\ #,##0.00"/>
      <fill>
        <patternFill patternType="solid">
          <fgColor indexed="64"/>
          <bgColor theme="9" tint="0.59999389629810485"/>
        </patternFill>
      </fill>
      <alignment horizontal="right" vertical="center" textRotation="0" wrapText="0" indent="0" justifyLastLine="0" shrinkToFit="0" readingOrder="0"/>
      <border diagonalUp="0" diagonalDown="0" outline="0">
        <left style="thin">
          <color theme="4"/>
        </left>
        <right style="thin">
          <color theme="4"/>
        </right>
        <top style="thin">
          <color theme="4"/>
        </top>
        <bottom style="thin">
          <color theme="4"/>
        </bottom>
      </border>
    </dxf>
    <dxf>
      <border diagonalUp="0" diagonalDown="0" outline="0">
        <left style="thin">
          <color theme="4"/>
        </left>
        <right style="thin">
          <color theme="4"/>
        </right>
        <top style="thin">
          <color theme="4"/>
        </top>
        <bottom/>
      </border>
    </dxf>
    <dxf>
      <font>
        <strike val="0"/>
        <outline val="0"/>
        <shadow val="0"/>
        <u val="none"/>
        <vertAlign val="baseline"/>
        <sz val="14"/>
        <color auto="1"/>
        <name val="Calibri"/>
        <family val="2"/>
        <scheme val="minor"/>
      </font>
      <fill>
        <patternFill patternType="solid">
          <fgColor indexed="64"/>
          <bgColor theme="9" tint="0.59999389629810485"/>
        </patternFill>
      </fill>
      <alignment vertical="center" textRotation="0" indent="0" justifyLastLine="0" shrinkToFit="0" readingOrder="0"/>
      <border diagonalUp="0" diagonalDown="0" outline="0">
        <left style="thin">
          <color theme="4"/>
        </left>
        <right style="thin">
          <color theme="4"/>
        </right>
        <top style="thin">
          <color theme="4"/>
        </top>
        <bottom style="thin">
          <color theme="4"/>
        </bottom>
      </border>
      <protection locked="0" hidden="0"/>
    </dxf>
    <dxf>
      <font>
        <b val="0"/>
        <i val="0"/>
        <strike val="0"/>
        <condense val="0"/>
        <extend val="0"/>
        <outline val="0"/>
        <shadow val="0"/>
        <u val="none"/>
        <vertAlign val="baseline"/>
        <sz val="14"/>
        <color theme="1"/>
        <name val="Calibri"/>
        <family val="2"/>
        <scheme val="minor"/>
      </font>
      <numFmt numFmtId="177" formatCode="&quot;$&quot;\ #,##0.00"/>
      <alignment horizontal="right" vertical="center" textRotation="0" wrapText="0" indent="0" justifyLastLine="0" shrinkToFit="0" readingOrder="0"/>
      <border diagonalUp="0" diagonalDown="0">
        <left style="thin">
          <color theme="4"/>
        </left>
        <right style="thin">
          <color theme="4"/>
        </right>
        <top style="thin">
          <color theme="4"/>
        </top>
        <bottom style="thin">
          <color theme="4"/>
        </bottom>
      </border>
    </dxf>
    <dxf>
      <font>
        <b val="0"/>
        <i val="0"/>
        <strike val="0"/>
        <condense val="0"/>
        <extend val="0"/>
        <outline val="0"/>
        <shadow val="0"/>
        <u val="none"/>
        <vertAlign val="baseline"/>
        <sz val="11"/>
        <color theme="1"/>
        <name val="Calibri"/>
        <scheme val="minor"/>
      </font>
      <border diagonalUp="0" diagonalDown="0" outline="0">
        <left style="thin">
          <color theme="4"/>
        </left>
        <right style="thin">
          <color theme="4"/>
        </right>
        <top style="thin">
          <color theme="4"/>
        </top>
        <bottom/>
      </border>
    </dxf>
    <dxf>
      <font>
        <strike val="0"/>
        <outline val="0"/>
        <shadow val="0"/>
        <u val="none"/>
        <vertAlign val="baseline"/>
        <sz val="14"/>
        <name val="Calibri"/>
        <family val="2"/>
        <scheme val="minor"/>
      </font>
      <numFmt numFmtId="177" formatCode="&quot;$&quot;\ #,##0.00"/>
      <alignment horizontal="right" vertical="center" textRotation="0" wrapText="0" indent="0" justifyLastLine="0" shrinkToFit="0" readingOrder="0"/>
      <border diagonalUp="0" diagonalDown="0">
        <left style="thin">
          <color theme="4"/>
        </left>
        <right style="thin">
          <color theme="4"/>
        </right>
        <top style="thin">
          <color theme="4"/>
        </top>
        <bottom style="thin">
          <color theme="4"/>
        </bottom>
      </border>
    </dxf>
    <dxf>
      <font>
        <b val="0"/>
        <i val="0"/>
        <strike val="0"/>
        <condense val="0"/>
        <extend val="0"/>
        <outline val="0"/>
        <shadow val="0"/>
        <u val="none"/>
        <vertAlign val="baseline"/>
        <sz val="14"/>
        <color theme="1"/>
        <name val="Calibri"/>
        <family val="2"/>
        <scheme val="minor"/>
      </font>
      <numFmt numFmtId="177" formatCode="&quot;$&quot;\ #,##0.00"/>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numFmt numFmtId="0" formatCode="General"/>
      <alignment horizontal="center" vertical="bottom" textRotation="0" wrapText="0" indent="0" justifyLastLine="0" shrinkToFit="0" readingOrder="0"/>
      <border diagonalUp="0" diagonalDown="0" outline="0">
        <left style="thin">
          <color theme="4"/>
        </left>
        <right style="thin">
          <color theme="4"/>
        </right>
        <top style="thin">
          <color theme="4"/>
        </top>
        <bottom/>
      </border>
    </dxf>
    <dxf>
      <font>
        <b val="0"/>
        <i val="0"/>
        <strike val="0"/>
        <condense val="0"/>
        <extend val="0"/>
        <outline val="0"/>
        <shadow val="0"/>
        <u val="none"/>
        <vertAlign val="baseline"/>
        <sz val="14"/>
        <color theme="1"/>
        <name val="Calibri"/>
        <family val="2"/>
        <scheme val="minor"/>
      </font>
      <numFmt numFmtId="177" formatCode="&quot;$&quot;\ #,##0.00"/>
      <alignment horizontal="right" vertical="center" textRotation="0" wrapText="0" indent="0" justifyLastLine="0" shrinkToFit="0" readingOrder="0"/>
      <border diagonalUp="0" diagonalDown="0">
        <left style="thin">
          <color theme="4"/>
        </left>
        <right style="thin">
          <color theme="4"/>
        </right>
        <top style="thin">
          <color theme="4"/>
        </top>
        <bottom style="thin">
          <color theme="4"/>
        </bottom>
      </border>
    </dxf>
    <dxf>
      <numFmt numFmtId="0" formatCode="General"/>
      <alignment horizontal="center" vertical="bottom" textRotation="0" wrapText="0" indent="0" justifyLastLine="0" shrinkToFit="0" readingOrder="0"/>
      <border diagonalUp="0" diagonalDown="0" outline="0">
        <left style="thin">
          <color theme="4"/>
        </left>
        <right style="thin">
          <color theme="4"/>
        </right>
        <top style="thin">
          <color theme="4"/>
        </top>
        <bottom/>
      </border>
    </dxf>
    <dxf>
      <font>
        <strike val="0"/>
        <outline val="0"/>
        <shadow val="0"/>
        <u val="none"/>
        <vertAlign val="baseline"/>
        <sz val="14"/>
        <name val="Calibri"/>
        <family val="2"/>
        <scheme val="minor"/>
      </font>
      <numFmt numFmtId="19" formatCode="d/mm/yyyy"/>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numFmt numFmtId="0" formatCode="General"/>
      <alignment horizontal="center" vertical="bottom" textRotation="0" wrapText="0" indent="0" justifyLastLine="0" shrinkToFit="0" readingOrder="0"/>
      <border diagonalUp="0" diagonalDown="0" outline="0">
        <left style="thin">
          <color theme="4"/>
        </left>
        <right style="thin">
          <color theme="4"/>
        </right>
        <top style="thin">
          <color theme="4"/>
        </top>
        <bottom/>
      </border>
    </dxf>
    <dxf>
      <font>
        <strike val="0"/>
        <outline val="0"/>
        <shadow val="0"/>
        <u val="none"/>
        <vertAlign val="baseline"/>
        <sz val="14"/>
        <name val="Calibri"/>
        <family val="2"/>
        <scheme val="minor"/>
      </font>
      <numFmt numFmtId="0" formatCode="General"/>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font>
        <strike val="0"/>
        <outline val="0"/>
        <shadow val="0"/>
        <u val="none"/>
        <vertAlign val="baseline"/>
        <sz val="14"/>
        <name val="Calibri"/>
        <family val="2"/>
        <scheme val="minor"/>
      </font>
      <numFmt numFmtId="0" formatCode="General"/>
      <alignment vertical="center" textRotation="0" wrapText="1" indent="0" justifyLastLine="0" shrinkToFit="0" readingOrder="0"/>
      <border diagonalUp="0" diagonalDown="0">
        <left style="thin">
          <color theme="4"/>
        </left>
        <right style="thin">
          <color theme="4"/>
        </right>
        <top style="thin">
          <color theme="4"/>
        </top>
        <bottom style="thin">
          <color theme="4"/>
        </bottom>
      </border>
    </dxf>
    <dxf>
      <border diagonalUp="0" diagonalDown="0" outline="0">
        <left/>
        <right style="thin">
          <color theme="4"/>
        </right>
        <top style="thin">
          <color theme="4"/>
        </top>
        <bottom/>
      </border>
    </dxf>
    <dxf>
      <font>
        <strike val="0"/>
        <outline val="0"/>
        <shadow val="0"/>
        <u val="none"/>
        <vertAlign val="baseline"/>
        <sz val="14"/>
        <color auto="1"/>
        <name val="Calibri"/>
        <family val="2"/>
        <scheme val="minor"/>
      </font>
      <fill>
        <patternFill patternType="solid">
          <fgColor indexed="64"/>
          <bgColor theme="9" tint="0.59999389629810485"/>
        </patternFill>
      </fill>
      <alignment horizontal="right" vertical="center" textRotation="0" wrapText="0" indent="0" justifyLastLine="0" shrinkToFit="0" readingOrder="0"/>
      <border diagonalUp="0" diagonalDown="0" outline="0">
        <left/>
        <right style="thin">
          <color theme="4"/>
        </right>
        <top style="thin">
          <color theme="4"/>
        </top>
        <bottom style="thin">
          <color theme="4"/>
        </bottom>
      </border>
      <protection locked="0" hidden="0"/>
    </dxf>
    <dxf>
      <border>
        <top style="thin">
          <color rgb="FF4472C4"/>
        </top>
      </border>
    </dxf>
    <dxf>
      <border diagonalUp="0" diagonalDown="0">
        <left style="thin">
          <color rgb="FF4472C4"/>
        </left>
        <right style="thin">
          <color rgb="FF4472C4"/>
        </right>
        <top style="thin">
          <color rgb="FF4472C4"/>
        </top>
        <bottom style="thin">
          <color rgb="FF4472C4"/>
        </bottom>
      </border>
    </dxf>
    <dxf>
      <font>
        <strike val="0"/>
        <outline val="0"/>
        <shadow val="0"/>
        <u val="none"/>
        <vertAlign val="baseline"/>
        <sz val="14"/>
        <name val="Calibri"/>
        <family val="2"/>
        <scheme val="minor"/>
      </font>
      <alignment vertical="center" textRotation="0" indent="0" justifyLastLine="0" shrinkToFit="0" readingOrder="0"/>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numFmt numFmtId="177" formatCode="&quot;$&quot;\ #,##0.00"/>
      <alignment vertical="center" textRotation="0" indent="0" justifyLastLine="0" shrinkToFit="0" readingOrder="0"/>
      <border outline="0">
        <left style="thin">
          <color theme="4"/>
        </lef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fill>
        <patternFill patternType="solid">
          <fgColor indexed="64"/>
          <bgColor theme="9" tint="0.59999389629810485"/>
        </patternFill>
      </fill>
      <alignment vertical="center" textRotation="0" indent="0" justifyLastLine="0" shrinkToFit="0" readingOrder="0"/>
      <border outline="0">
        <left style="thin">
          <color theme="4"/>
        </lef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fill>
        <patternFill patternType="solid">
          <fgColor indexed="64"/>
          <bgColor theme="9" tint="0.59999389629810485"/>
        </patternFill>
      </fill>
      <alignment vertical="center" textRotation="0" indent="0" justifyLastLine="0" shrinkToFit="0" readingOrder="0"/>
      <border outline="0">
        <left style="thin">
          <color theme="4"/>
        </left>
        <right style="thin">
          <color theme="4"/>
        </righ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fill>
        <patternFill patternType="solid">
          <fgColor indexed="64"/>
          <bgColor theme="9" tint="0.59999389629810485"/>
        </patternFill>
      </fill>
      <alignment vertical="center" textRotation="0" indent="0" justifyLastLine="0" shrinkToFit="0" readingOrder="0"/>
      <border outline="0">
        <right style="thin">
          <color theme="4"/>
        </right>
      </border>
    </dxf>
    <dxf>
      <font>
        <strike val="0"/>
        <outline val="0"/>
        <shadow val="0"/>
        <u val="none"/>
        <vertAlign val="baseline"/>
        <sz val="14"/>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numFmt numFmtId="177" formatCode="&quot;$&quot;\ #,##0.00"/>
      <alignment horizontal="right" vertical="center" textRotation="0" wrapText="0" indent="0" justifyLastLine="0" shrinkToFit="0" readingOrder="0"/>
      <border diagonalUp="0" diagonalDown="0" outline="0">
        <left style="thin">
          <color theme="4"/>
        </left>
        <right style="thin">
          <color theme="4"/>
        </right>
        <top style="thin">
          <color theme="4"/>
        </top>
        <bottom style="thin">
          <color theme="4"/>
        </bottom>
      </border>
      <protection locked="0" hidden="0"/>
    </dxf>
    <dxf>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numFmt numFmtId="2" formatCode="0.00"/>
      <fill>
        <patternFill patternType="solid">
          <fgColor indexed="64"/>
          <bgColor theme="9" tint="0.59999389629810485"/>
        </patternFill>
      </fill>
      <alignment vertical="center" textRotation="0" indent="0" justifyLastLine="0" shrinkToFit="0" readingOrder="0"/>
      <border diagonalUp="0" diagonalDown="0" outline="0">
        <left style="thin">
          <color theme="4"/>
        </left>
        <right style="thin">
          <color theme="4"/>
        </right>
        <top style="thin">
          <color theme="4"/>
        </top>
        <bottom style="thin">
          <color theme="4"/>
        </bottom>
      </border>
      <protection locked="0" hidden="0"/>
    </dxf>
    <dxf>
      <border diagonalUp="0" diagonalDown="0" outline="0">
        <left style="thin">
          <color theme="4"/>
        </left>
        <right style="thin">
          <color theme="4"/>
        </right>
        <top/>
        <bottom/>
      </border>
    </dxf>
    <dxf>
      <font>
        <strike val="0"/>
        <outline val="0"/>
        <shadow val="0"/>
        <u val="none"/>
        <vertAlign val="baseline"/>
        <sz val="14"/>
        <color auto="1"/>
        <name val="Calibri"/>
        <family val="2"/>
        <scheme val="minor"/>
      </font>
      <numFmt numFmtId="177" formatCode="&quot;$&quot;\ #,##0.00"/>
      <fill>
        <patternFill patternType="solid">
          <fgColor indexed="64"/>
          <bgColor theme="9" tint="0.59999389629810485"/>
        </patternFill>
      </fill>
      <alignment horizontal="right" vertical="center" textRotation="0" wrapText="0" indent="0" justifyLastLine="0" shrinkToFit="0" readingOrder="0"/>
      <border diagonalUp="0" diagonalDown="0" outline="0">
        <left style="thin">
          <color theme="4"/>
        </left>
        <right style="thin">
          <color theme="4"/>
        </right>
        <top style="thin">
          <color theme="4"/>
        </top>
        <bottom style="thin">
          <color theme="4"/>
        </bottom>
      </border>
      <protection locked="0" hidden="0"/>
    </dxf>
    <dxf>
      <border diagonalUp="0" diagonalDown="0" outline="0">
        <left style="thin">
          <color theme="4"/>
        </left>
        <right style="thin">
          <color theme="4"/>
        </right>
        <top/>
        <bottom/>
      </border>
    </dxf>
    <dxf>
      <font>
        <b val="0"/>
        <i val="0"/>
        <strike val="0"/>
        <condense val="0"/>
        <extend val="0"/>
        <outline val="0"/>
        <shadow val="0"/>
        <u val="none"/>
        <vertAlign val="baseline"/>
        <sz val="11"/>
        <color theme="1"/>
        <name val="Calibri"/>
        <scheme val="minor"/>
      </font>
      <border diagonalUp="0" diagonalDown="0" outline="0">
        <left style="thin">
          <color theme="4"/>
        </left>
        <right/>
        <top style="thin">
          <color theme="4"/>
        </top>
        <bottom/>
      </border>
    </dxf>
    <dxf>
      <font>
        <strike val="0"/>
        <outline val="0"/>
        <shadow val="0"/>
        <u val="none"/>
        <vertAlign val="baseline"/>
        <sz val="14"/>
        <color auto="1"/>
        <name val="Calibri"/>
        <family val="2"/>
        <scheme val="minor"/>
      </font>
      <numFmt numFmtId="2" formatCode="0.00"/>
      <fill>
        <patternFill patternType="solid">
          <fgColor indexed="64"/>
          <bgColor theme="9" tint="0.59999389629810485"/>
        </patternFill>
      </fill>
      <alignment vertical="center" textRotation="0" indent="0" justifyLastLine="0" shrinkToFit="0" readingOrder="0"/>
      <border diagonalUp="0" diagonalDown="0" outline="0">
        <left style="thin">
          <color theme="4"/>
        </left>
        <right style="thin">
          <color theme="4"/>
        </right>
        <top style="thin">
          <color theme="4"/>
        </top>
        <bottom style="thin">
          <color theme="4"/>
        </bottom>
      </border>
      <protection locked="0" hidden="0"/>
    </dxf>
    <dxf>
      <font>
        <strike val="0"/>
        <outline val="0"/>
        <shadow val="0"/>
        <u val="none"/>
        <vertAlign val="baseline"/>
        <sz val="14"/>
        <color auto="1"/>
        <name val="Calibri"/>
        <family val="2"/>
        <scheme val="minor"/>
      </font>
      <numFmt numFmtId="177" formatCode="&quot;$&quot;\ #,##0.00"/>
      <alignment horizontal="right" vertical="center" textRotation="0" wrapText="0" indent="0" justifyLastLine="0" shrinkToFit="0" readingOrder="0"/>
      <border diagonalUp="0" diagonalDown="0">
        <left style="thin">
          <color theme="4"/>
        </left>
        <right style="thin">
          <color theme="4"/>
        </right>
      </border>
    </dxf>
    <dxf>
      <font>
        <strike val="0"/>
        <outline val="0"/>
        <shadow val="0"/>
        <u val="none"/>
        <vertAlign val="baseline"/>
        <sz val="14"/>
        <color auto="1"/>
        <name val="Calibri"/>
        <family val="2"/>
        <scheme val="minor"/>
      </font>
      <numFmt numFmtId="177" formatCode="&quot;$&quot;\ #,##0.00"/>
      <alignment horizontal="right" vertical="center" textRotation="0" wrapText="0" indent="0" justifyLastLine="0" shrinkToFit="0" readingOrder="0"/>
      <border diagonalUp="0" diagonalDown="0">
        <left style="thin">
          <color theme="4"/>
        </left>
        <right style="thin">
          <color theme="4"/>
        </right>
        <top style="thin">
          <color theme="4"/>
        </top>
        <bottom style="thin">
          <color theme="4"/>
        </bottom>
      </border>
      <protection locked="0" hidden="0"/>
    </dxf>
    <dxf>
      <font>
        <strike val="0"/>
        <outline val="0"/>
        <shadow val="0"/>
        <u val="none"/>
        <vertAlign val="baseline"/>
        <sz val="14"/>
        <color auto="1"/>
        <name val="Calibri"/>
        <family val="2"/>
        <scheme val="minor"/>
      </font>
      <numFmt numFmtId="177" formatCode="&quot;$&quot;\ #,##0.00"/>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font>
        <strike val="0"/>
        <outline val="0"/>
        <shadow val="0"/>
        <u val="none"/>
        <vertAlign val="baseline"/>
        <sz val="14"/>
        <color auto="1"/>
        <name val="Calibri"/>
        <family val="2"/>
        <scheme val="minor"/>
      </font>
      <numFmt numFmtId="177" formatCode="&quot;$&quot;\ #,##0.00"/>
      <alignment horizontal="right" vertical="center" textRotation="0" wrapText="0" indent="0" justifyLastLine="0" shrinkToFit="0" readingOrder="0"/>
      <border diagonalUp="0" diagonalDown="0">
        <left style="thin">
          <color theme="4"/>
        </left>
        <right style="thin">
          <color theme="4"/>
        </right>
        <top style="thin">
          <color theme="4"/>
        </top>
        <bottom style="thin">
          <color theme="4"/>
        </bottom>
      </border>
    </dxf>
    <dxf>
      <font>
        <strike val="0"/>
        <outline val="0"/>
        <shadow val="0"/>
        <u val="none"/>
        <vertAlign val="baseline"/>
        <sz val="14"/>
        <color auto="1"/>
        <name val="Calibri"/>
        <family val="2"/>
        <scheme val="minor"/>
      </font>
      <numFmt numFmtId="19" formatCode="d/mm/yyyy"/>
      <border diagonalUp="0" diagonalDown="0">
        <right style="thin">
          <color theme="4"/>
        </right>
      </border>
    </dxf>
    <dxf>
      <numFmt numFmtId="0" formatCode="General"/>
      <alignment horizontal="center" vertical="bottom" textRotation="0" wrapText="0" indent="0" justifyLastLine="0" shrinkToFit="0" readingOrder="0"/>
      <border diagonalUp="0" diagonalDown="0" outline="0">
        <left style="thin">
          <color theme="4"/>
        </left>
        <right style="thin">
          <color theme="4"/>
        </right>
        <top style="thin">
          <color theme="4"/>
        </top>
        <bottom/>
      </border>
    </dxf>
    <dxf>
      <font>
        <strike val="0"/>
        <outline val="0"/>
        <shadow val="0"/>
        <u val="none"/>
        <vertAlign val="baseline"/>
        <sz val="14"/>
        <color auto="1"/>
        <name val="Calibri"/>
        <family val="2"/>
        <scheme val="minor"/>
      </font>
      <numFmt numFmtId="0" formatCode="General"/>
      <alignment horizontal="center" vertical="center" textRotation="0" wrapText="0" indent="0" justifyLastLine="0" shrinkToFit="0" readingOrder="0"/>
      <border diagonalUp="0" diagonalDown="0">
        <left style="thin">
          <color theme="4"/>
        </left>
        <right style="thin">
          <color theme="4"/>
        </right>
        <top style="thin">
          <color theme="4"/>
        </top>
        <bottom style="thin">
          <color theme="4"/>
        </bottom>
      </border>
    </dxf>
    <dxf>
      <numFmt numFmtId="0" formatCode="General"/>
      <border diagonalUp="0" diagonalDown="0" outline="0">
        <left style="thin">
          <color theme="4"/>
        </left>
        <right style="thin">
          <color theme="4"/>
        </right>
        <top style="thin">
          <color theme="4"/>
        </top>
        <bottom/>
      </border>
    </dxf>
    <dxf>
      <font>
        <strike val="0"/>
        <outline val="0"/>
        <shadow val="0"/>
        <u val="none"/>
        <vertAlign val="baseline"/>
        <sz val="14"/>
        <color auto="1"/>
        <name val="Calibri"/>
        <family val="2"/>
        <scheme val="minor"/>
      </font>
      <numFmt numFmtId="0" formatCode="General"/>
      <alignment vertical="center" textRotation="0" wrapText="1" indent="0" justifyLastLine="0" shrinkToFit="0" readingOrder="0"/>
      <border diagonalUp="0" diagonalDown="0">
        <left style="thin">
          <color theme="4"/>
        </left>
        <right style="thin">
          <color theme="4"/>
        </right>
        <top style="thin">
          <color theme="4"/>
        </top>
        <bottom style="thin">
          <color theme="4"/>
        </bottom>
      </border>
    </dxf>
    <dxf>
      <border diagonalUp="0" diagonalDown="0" outline="0">
        <left/>
        <right style="thin">
          <color theme="4"/>
        </right>
        <top style="thin">
          <color theme="4"/>
        </top>
        <bottom/>
      </border>
    </dxf>
    <dxf>
      <font>
        <strike val="0"/>
        <outline val="0"/>
        <shadow val="0"/>
        <u val="none"/>
        <vertAlign val="baseline"/>
        <sz val="14"/>
        <color auto="1"/>
        <name val="Calibri"/>
        <family val="2"/>
        <scheme val="minor"/>
      </font>
      <fill>
        <patternFill patternType="solid">
          <fgColor indexed="64"/>
          <bgColor theme="9" tint="0.59999389629810485"/>
        </patternFill>
      </fill>
      <alignment vertical="center" textRotation="0" indent="0" justifyLastLine="0" shrinkToFit="0" readingOrder="0"/>
      <border diagonalUp="0" diagonalDown="0" outline="0">
        <left/>
        <right style="thin">
          <color theme="4"/>
        </right>
        <top style="thin">
          <color theme="4"/>
        </top>
        <bottom style="thin">
          <color theme="4"/>
        </bottom>
      </border>
      <protection locked="0" hidden="0"/>
    </dxf>
    <dxf>
      <font>
        <strike val="0"/>
        <outline val="0"/>
        <shadow val="0"/>
        <u val="none"/>
        <vertAlign val="baseline"/>
        <sz val="14"/>
        <color auto="1"/>
        <name val="Calibri"/>
        <family val="2"/>
        <scheme val="minor"/>
      </font>
      <alignment vertical="center" textRotation="0" indent="0" justifyLastLine="0" shrinkToFit="0" readingOrder="0"/>
    </dxf>
    <dxf>
      <font>
        <strike val="0"/>
        <outline val="0"/>
        <shadow val="0"/>
        <u val="none"/>
        <vertAlign val="baseline"/>
        <sz val="14"/>
        <color auto="1"/>
        <name val="Calibri"/>
        <family val="2"/>
        <scheme val="minor"/>
      </font>
      <alignment vertical="center" textRotation="0" indent="0" justifyLastLine="0" shrinkToFit="0" readingOrder="0"/>
      <border diagonalUp="0" diagonalDown="0" outline="0">
        <left style="thin">
          <color theme="4"/>
        </left>
        <right style="thin">
          <color theme="4"/>
        </right>
        <top/>
        <bottom/>
      </border>
    </dxf>
    <dxf>
      <font>
        <b val="0"/>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border diagonalUp="0" diagonalDown="0">
        <left style="thin">
          <color auto="1"/>
        </left>
        <right/>
        <top style="thin">
          <color auto="1"/>
        </top>
        <bottom style="thin">
          <color auto="1"/>
        </bottom>
        <vertical style="thin">
          <color auto="1"/>
        </vertical>
        <horizontal style="thin">
          <color auto="1"/>
        </horizontal>
      </border>
      <protection locked="0" hidden="0"/>
    </dxf>
    <dxf>
      <font>
        <b val="0"/>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border diagonalUp="0" diagonalDown="0" outline="0">
        <left style="thin">
          <color auto="1"/>
        </left>
        <right/>
        <top/>
        <bottom style="thin">
          <color auto="1"/>
        </bottom>
      </border>
    </dxf>
    <dxf>
      <alignment horizontal="center" vertical="center" textRotation="0" wrapText="0" indent="0" justifyLastLine="0" shrinkToFit="0" readingOrder="0"/>
      <border diagonalUp="0" diagonalDown="0">
        <left style="thin">
          <color auto="1"/>
        </left>
        <right style="thin">
          <color auto="1"/>
        </right>
        <top style="thin">
          <color auto="1"/>
        </top>
        <bottom style="thin">
          <color auto="1"/>
        </bottom>
        <vertical style="thin">
          <color auto="1"/>
        </vertical>
        <horizontal style="thin">
          <color auto="1"/>
        </horizontal>
      </border>
      <protection locked="0" hidden="0"/>
    </dxf>
    <dxf>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alignment horizontal="general" vertical="center" textRotation="0" wrapText="0" indent="0" justifyLastLine="0" shrinkToFit="0" readingOrder="0"/>
      <border diagonalUp="0" diagonalDown="0">
        <left/>
        <right style="thin">
          <color auto="1"/>
        </right>
        <top style="thin">
          <color auto="1"/>
        </top>
        <bottom style="thin">
          <color auto="1"/>
        </bottom>
        <vertical style="thin">
          <color auto="1"/>
        </vertical>
        <horizontal style="thin">
          <color auto="1"/>
        </horizontal>
      </border>
      <protection locked="0" hidden="0"/>
    </dxf>
    <dxf>
      <alignment horizontal="general" vertical="center" textRotation="0" wrapText="0" indent="0" justifyLastLine="0" shrinkToFit="0" readingOrder="0"/>
      <border diagonalUp="0" diagonalDown="0" outline="0">
        <left/>
        <right style="thin">
          <color auto="1"/>
        </right>
        <top/>
        <bottom style="thin">
          <color auto="1"/>
        </bottom>
      </border>
    </dxf>
    <dxf>
      <border>
        <top style="thin">
          <color auto="1"/>
        </top>
      </border>
    </dxf>
    <dxf>
      <border diagonalUp="0" diagonalDown="0">
        <left style="medium">
          <color indexed="64"/>
        </left>
        <right style="medium">
          <color indexed="64"/>
        </right>
        <top style="medium">
          <color indexed="64"/>
        </top>
        <bottom style="medium">
          <color indexed="64"/>
        </bottom>
      </border>
    </dxf>
    <dxf>
      <alignment vertical="center" textRotation="0" indent="0" justifyLastLine="0" shrinkToFit="0" readingOrder="0"/>
      <protection locked="0" hidden="0"/>
    </dxf>
    <dxf>
      <border outline="0">
        <bottom style="thin">
          <color auto="1"/>
        </bottom>
      </border>
    </dxf>
    <dxf>
      <alignment vertical="center" textRotation="0" indent="0" justifyLastLine="0" shrinkToFit="0" readingOrder="0"/>
      <border diagonalUp="0" diagonalDown="0">
        <left style="thin">
          <color auto="1"/>
        </left>
        <right style="thin">
          <color auto="1"/>
        </right>
        <top/>
        <bottom/>
        <vertical style="thin">
          <color auto="1"/>
        </vertical>
        <horizontal style="thin">
          <color auto="1"/>
        </horizontal>
      </border>
      <protection locked="0" hidden="0"/>
    </dxf>
    <dxf>
      <font>
        <b val="0"/>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border diagonalUp="0" diagonalDown="0">
        <left style="thin">
          <color auto="1"/>
        </left>
        <right/>
        <top style="thin">
          <color auto="1"/>
        </top>
        <bottom/>
        <vertical style="thin">
          <color auto="1"/>
        </vertical>
        <horizontal/>
      </border>
      <protection locked="0" hidden="0"/>
    </dxf>
    <dxf>
      <font>
        <b val="0"/>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border diagonalUp="0" diagonalDown="0" outline="0">
        <left style="thin">
          <color auto="1"/>
        </left>
        <right/>
        <top/>
        <bottom style="thin">
          <color auto="1"/>
        </bottom>
      </border>
    </dxf>
    <dxf>
      <numFmt numFmtId="0" formatCode="General"/>
      <alignment horizontal="center" vertical="center" textRotation="0" wrapText="0" indent="0" justifyLastLine="0" shrinkToFit="0" readingOrder="0"/>
      <border diagonalUp="0" diagonalDown="0">
        <left style="thin">
          <color auto="1"/>
        </left>
        <right style="thin">
          <color auto="1"/>
        </right>
        <top/>
        <bottom style="thin">
          <color auto="1"/>
        </bottom>
        <vertical style="thin">
          <color auto="1"/>
        </vertical>
        <horizontal/>
      </border>
      <protection locked="0" hidden="0"/>
    </dxf>
    <dxf>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alignment horizontal="general" vertical="center" textRotation="0" wrapText="0" indent="0" justifyLastLine="0" shrinkToFit="0" readingOrder="0"/>
      <border diagonalUp="0" diagonalDown="0">
        <left/>
        <right style="thin">
          <color auto="1"/>
        </right>
        <top style="thin">
          <color auto="1"/>
        </top>
        <bottom/>
        <vertical style="thin">
          <color auto="1"/>
        </vertical>
        <horizontal/>
      </border>
      <protection locked="0" hidden="0"/>
    </dxf>
    <dxf>
      <alignment horizontal="general" vertical="center" textRotation="0" wrapText="0" indent="0" justifyLastLine="0" shrinkToFit="0" readingOrder="0"/>
      <border diagonalUp="0" diagonalDown="0" outline="0">
        <left/>
        <right style="thin">
          <color auto="1"/>
        </right>
        <top/>
        <bottom style="thin">
          <color auto="1"/>
        </bottom>
      </border>
    </dxf>
    <dxf>
      <border diagonalUp="0" diagonalDown="0">
        <left style="medium">
          <color indexed="64"/>
        </left>
        <right style="medium">
          <color indexed="64"/>
        </right>
        <top style="medium">
          <color indexed="64"/>
        </top>
        <bottom style="medium">
          <color indexed="64"/>
        </bottom>
      </border>
    </dxf>
    <dxf>
      <border outline="0">
        <bottom style="thin">
          <color auto="1"/>
        </bottom>
      </border>
    </dxf>
    <dxf>
      <alignment vertical="center" textRotation="0" indent="0" justifyLastLine="0" shrinkToFit="0" readingOrder="0"/>
      <border diagonalUp="0" diagonalDown="0">
        <left style="thin">
          <color auto="1"/>
        </left>
        <right style="thin">
          <color auto="1"/>
        </right>
        <vertical style="thin">
          <color auto="1"/>
        </vertical>
      </border>
      <protection locked="0" hidden="0"/>
    </dxf>
    <dxf>
      <alignment horizontal="general" vertical="center" textRotation="0" wrapText="0" indent="0" justifyLastLine="0" shrinkToFit="0" readingOrder="0"/>
      <protection locked="0" hidden="0"/>
    </dxf>
    <dxf>
      <font>
        <color auto="1"/>
      </font>
      <numFmt numFmtId="0" formatCode="General"/>
      <fill>
        <patternFill patternType="none">
          <fgColor indexed="64"/>
          <bgColor indexed="65"/>
        </patternFill>
      </fill>
      <alignment horizontal="general" vertical="center" textRotation="0" wrapText="0" indent="0" justifyLastLine="0" shrinkToFit="0" readingOrder="0"/>
      <border diagonalUp="0" diagonalDown="0">
        <left style="thin">
          <color auto="1"/>
        </left>
        <right style="thin">
          <color auto="1"/>
        </right>
        <top style="thin">
          <color auto="1"/>
        </top>
        <bottom style="thin">
          <color auto="1"/>
        </bottom>
        <vertical/>
        <horizontal/>
      </border>
      <protection locked="1"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style="thin">
          <color auto="1"/>
        </bottom>
      </border>
      <protection locked="1"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style="thin">
          <color auto="1"/>
        </bottom>
      </border>
      <protection locked="1"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style="thin">
          <color auto="1"/>
        </bottom>
      </border>
      <protection locked="1"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numFmt numFmtId="14" formatCode="0.00%"/>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numFmt numFmtId="0" formatCode="General"/>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style="thin">
          <color auto="1"/>
        </bottom>
      </border>
      <protection locked="1"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numFmt numFmtId="14" formatCode="0.00%"/>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style="thin">
          <color auto="1"/>
        </bottom>
      </border>
      <protection locked="1"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numFmt numFmtId="14" formatCode="0.00%"/>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style="thin">
          <color auto="1"/>
        </bottom>
      </border>
      <protection locked="1"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numFmt numFmtId="14" formatCode="0.00%"/>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style="thin">
          <color auto="1"/>
        </bottom>
      </border>
      <protection locked="1"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numFmt numFmtId="0" formatCode="General"/>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numFmt numFmtId="0" formatCode="General"/>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font>
        <sz val="10"/>
        <color auto="1"/>
      </font>
      <numFmt numFmtId="166" formatCode="_(&quot;$&quot;\ * #,##0_);_(&quot;$&quot;\ * \(#,##0\);_(&quot;$&quot;\ * &quot;-&quot;??_);_(@_)"/>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style="thin">
          <color auto="1"/>
        </bottom>
        <vertical/>
        <horizontal/>
      </border>
      <protection locked="1"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font>
        <sz val="10"/>
        <color auto="1"/>
      </font>
      <numFmt numFmtId="166" formatCode="_(&quot;$&quot;\ * #,##0_);_(&quot;$&quot;\ * \(#,##0\);_(&quot;$&quot;\ * &quot;-&quot;??_);_(@_)"/>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style="thin">
          <color auto="1"/>
        </bottom>
        <vertical/>
        <horizontal/>
      </border>
      <protection locked="1"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font>
        <sz val="10"/>
        <color auto="1"/>
      </font>
      <numFmt numFmtId="166" formatCode="_(&quot;$&quot;\ * #,##0_);_(&quot;$&quot;\ * \(#,##0\);_(&quot;$&quot;\ * &quot;-&quot;??_);_(@_)"/>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style="thin">
          <color auto="1"/>
        </bottom>
        <vertical/>
        <horizontal/>
      </border>
      <protection locked="1"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numFmt numFmtId="14" formatCode="0.00%"/>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style="thin">
          <color auto="1"/>
        </bottom>
      </border>
      <protection locked="1"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numFmt numFmtId="14" formatCode="0.00%"/>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style="thin">
          <color auto="1"/>
        </bottom>
      </border>
      <protection locked="1"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border diagonalUp="0" diagonalDown="0" outline="0">
        <left style="thin">
          <color auto="1"/>
        </left>
        <right style="thin">
          <color auto="1"/>
        </right>
        <top/>
        <bottom/>
      </border>
      <protection locked="0" hidden="0"/>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numFmt numFmtId="14" formatCode="0.00%"/>
      <alignment horizontal="center"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bottom style="thin">
          <color auto="1"/>
        </bottom>
      </border>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numFmt numFmtId="14" formatCode="0.00%"/>
      <alignment horizontal="center" vertical="bottom" textRotation="0" wrapText="0" indent="0" justifyLastLine="0" shrinkToFit="0" readingOrder="0"/>
      <border diagonalUp="0" diagonalDown="0" outline="0">
        <left style="thin">
          <color auto="1"/>
        </left>
        <right style="thin">
          <color auto="1"/>
        </right>
        <top style="thin">
          <color indexed="64"/>
        </top>
        <bottom style="thin">
          <color indexed="64"/>
        </bottom>
      </border>
    </dxf>
    <dxf>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bottom style="thin">
          <color auto="1"/>
        </bottom>
      </border>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sz val="10"/>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ill>
        <patternFill patternType="solid">
          <fgColor indexed="64"/>
          <bgColor theme="9" tint="0.59999389629810485"/>
        </patternFill>
      </fill>
      <alignment horizontal="center" textRotation="0" indent="0" justifyLastLine="0" shrinkToFit="0" readingOrder="0"/>
      <border diagonalUp="0" diagonalDown="0" outline="0">
        <left style="thin">
          <color auto="1"/>
        </left>
        <right style="thin">
          <color auto="1"/>
        </right>
        <top style="thin">
          <color indexed="64"/>
        </top>
        <bottom style="thin">
          <color indexed="64"/>
        </bottom>
      </border>
    </dxf>
    <dxf>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bottom style="thin">
          <color auto="1"/>
        </bottom>
      </border>
    </dxf>
    <dxf>
      <numFmt numFmtId="0" formatCode="General"/>
      <alignment horizontal="left" vertical="center" textRotation="0" wrapText="0" indent="0" justifyLastLine="0" shrinkToFit="0" readingOrder="0"/>
      <border diagonalUp="0" diagonalDown="0" outline="0">
        <left style="thin">
          <color indexed="64"/>
        </left>
        <right style="thin">
          <color auto="1"/>
        </right>
        <top style="thin">
          <color indexed="64"/>
        </top>
        <bottom style="thin">
          <color indexed="64"/>
        </bottom>
      </border>
      <protection locked="1" hidden="0"/>
    </dxf>
    <dxf>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bottom style="thin">
          <color auto="1"/>
        </bottom>
      </border>
    </dxf>
    <dxf>
      <numFmt numFmtId="0" formatCode="General"/>
      <border diagonalUp="0" diagonalDown="0" outline="0">
        <left style="thin">
          <color indexed="64"/>
        </left>
        <right style="thin">
          <color auto="1"/>
        </right>
        <top style="thin">
          <color indexed="64"/>
        </top>
        <bottom style="thin">
          <color indexed="64"/>
        </bottom>
      </border>
    </dxf>
    <dxf>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bottom style="thin">
          <color auto="1"/>
        </bottom>
      </border>
    </dxf>
    <dxf>
      <numFmt numFmtId="0" formatCode="General"/>
      <border diagonalUp="0" diagonalDown="0">
        <left style="thin">
          <color auto="1"/>
        </left>
        <right style="thin">
          <color indexed="64"/>
        </right>
        <top style="thin">
          <color indexed="64"/>
        </top>
        <bottom style="thin">
          <color indexed="64"/>
        </bottom>
      </border>
    </dxf>
    <dxf>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bottom style="thin">
          <color auto="1"/>
        </bottom>
      </border>
    </dxf>
    <dxf>
      <numFmt numFmtId="0" formatCode="General"/>
      <fill>
        <patternFill patternType="solid">
          <fgColor indexed="64"/>
          <bgColor theme="9" tint="0.59999389629810485"/>
        </patternFill>
      </fill>
      <alignment horizontal="left" vertical="bottom" textRotation="0" wrapText="0" indent="0" justifyLastLine="0" shrinkToFit="0" readingOrder="0"/>
      <border diagonalUp="0" diagonalDown="0" outline="0">
        <left style="thin">
          <color auto="1"/>
        </left>
        <right style="thin">
          <color auto="1"/>
        </right>
        <top style="thin">
          <color auto="1"/>
        </top>
        <bottom style="thin">
          <color auto="1"/>
        </bottom>
      </border>
    </dxf>
    <dxf>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bottom style="thin">
          <color auto="1"/>
        </bottom>
      </border>
    </dxf>
    <dxf>
      <numFmt numFmtId="0" formatCode="General"/>
      <alignment horizontal="center" textRotation="0" indent="0" justifyLastLine="0" shrinkToFit="0" readingOrder="0"/>
      <border diagonalUp="0" diagonalDown="0">
        <left style="thin">
          <color indexed="64"/>
        </left>
        <right style="thin">
          <color auto="1"/>
        </right>
        <top style="thin">
          <color indexed="64"/>
        </top>
        <bottom style="thin">
          <color indexed="64"/>
        </bottom>
      </border>
    </dxf>
    <dxf>
      <fill>
        <patternFill patternType="none">
          <fgColor indexed="64"/>
          <bgColor indexed="65"/>
        </patternFill>
      </fill>
      <alignment horizontal="center" vertical="center" textRotation="0" wrapText="0" indent="0" justifyLastLine="0" shrinkToFit="0" readingOrder="0"/>
      <border diagonalUp="0" diagonalDown="0" outline="0">
        <left/>
        <right style="thin">
          <color auto="1"/>
        </right>
        <top/>
        <bottom style="thin">
          <color auto="1"/>
        </bottom>
      </border>
    </dxf>
    <dxf>
      <border outline="0">
        <top style="thin">
          <color auto="1"/>
        </top>
      </border>
    </dxf>
    <dxf>
      <border diagonalUp="0" diagonalDown="0">
        <left style="thin">
          <color indexed="64"/>
        </left>
        <right style="thin">
          <color indexed="64"/>
        </right>
        <top/>
        <bottom/>
        <vertical style="thin">
          <color indexed="64"/>
        </vertical>
        <horizontal style="thin">
          <color indexed="64"/>
        </horizontal>
      </border>
      <protection locked="0" hidden="0"/>
    </dxf>
    <dxf>
      <border outline="0">
        <left style="thin">
          <color auto="1"/>
        </left>
        <right style="thin">
          <color auto="1"/>
        </right>
        <top style="thin">
          <color auto="1"/>
        </top>
        <bottom style="thin">
          <color auto="1"/>
        </bottom>
      </border>
    </dxf>
    <dxf>
      <fill>
        <patternFill patternType="none">
          <fgColor indexed="64"/>
          <bgColor indexed="65"/>
        </patternFill>
      </fill>
      <alignment horizontal="center" vertical="center" textRotation="0" wrapText="0" indent="0" justifyLastLine="0" shrinkToFit="0" readingOrder="0"/>
      <protection locked="0" hidden="0"/>
    </dxf>
    <dxf>
      <border outline="0">
        <bottom style="thin">
          <color auto="1"/>
        </bottom>
      </border>
    </dxf>
    <dxf>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65" formatCode="_(&quot;$&quot;\ * #,##0.00_);_(&quot;$&quot;\ * \(#,##0.00\);_(&quot;$&quot;\ * &quot;-&quot;??_);_(@_)"/>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1"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4" formatCode="0.00%"/>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auto="1"/>
        </right>
        <top style="thin">
          <color indexed="64"/>
        </top>
        <bottom style="thin">
          <color indexed="64"/>
        </bottom>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4" formatCode="0.00%"/>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4" formatCode="0.00%"/>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4" formatCode="0.00%"/>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4" formatCode="0.00%"/>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4" formatCode="0.00%"/>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4" formatCode="0.00%"/>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4" formatCode="0.00%"/>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72" formatCode="0.0"/>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4" formatCode="0.00%"/>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4" formatCode="0.00%"/>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66" formatCode="_(&quot;$&quot;\ * #,##0_);_(&quot;$&quot;\ * \(#,##0\);_(&quot;$&quot;\ * &quot;-&quot;??_);_(@_)"/>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66" formatCode="_(&quot;$&quot;\ * #,##0_);_(&quot;$&quot;\ * \(#,##0\);_(&quot;$&quot;\ * &quot;-&quot;??_);_(@_)"/>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66" formatCode="_(&quot;$&quot;\ * #,##0_);_(&quot;$&quot;\ * \(#,##0\);_(&quot;$&quot;\ * &quot;-&quot;??_);_(@_)"/>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4" formatCode="0.00%"/>
      <fill>
        <patternFill patternType="none">
          <fgColor indexed="64"/>
          <bgColor auto="1"/>
        </patternFill>
      </fill>
      <alignment horizontal="center" vertical="bottom" textRotation="0" wrapText="0" indent="0" justifyLastLine="0" shrinkToFit="0" readingOrder="0"/>
      <border diagonalUp="0" diagonalDown="0">
        <left style="thin">
          <color auto="1"/>
        </left>
        <right style="thin">
          <color auto="1"/>
        </right>
        <top style="thin">
          <color auto="1"/>
        </top>
        <bottom style="thin">
          <color auto="1"/>
        </bottom>
        <vertical/>
        <horizontal/>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strike val="0"/>
        <outline val="0"/>
        <shadow val="0"/>
        <u val="none"/>
        <vertAlign val="baseline"/>
        <sz val="10"/>
        <color theme="1"/>
        <name val="Calibri"/>
        <scheme val="minor"/>
      </font>
      <numFmt numFmtId="14" formatCode="0.00%"/>
      <fill>
        <patternFill patternType="none">
          <fgColor indexed="64"/>
          <bgColor auto="1"/>
        </patternFill>
      </fill>
      <alignment horizontal="center" vertical="center" textRotation="0" wrapText="0" indent="0" justifyLastLine="0" shrinkToFit="0" readingOrder="0"/>
      <border diagonalUp="0" diagonalDown="0" outline="0">
        <left style="thin">
          <color auto="1"/>
        </left>
        <right style="thin">
          <color indexed="64"/>
        </right>
        <top style="thin">
          <color indexed="64"/>
        </top>
        <bottom style="thin">
          <color indexed="64"/>
        </bottom>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justifyLastLine="0" shrinkToFit="0" readingOrder="0"/>
      <border diagonalUp="0" diagonalDown="0">
        <left style="thin">
          <color auto="1"/>
        </left>
        <right style="thin">
          <color auto="1"/>
        </right>
        <top style="thin">
          <color auto="1"/>
        </top>
        <bottom/>
      </border>
    </dxf>
    <dxf>
      <font>
        <strike val="0"/>
        <outline val="0"/>
        <shadow val="0"/>
        <u val="none"/>
        <vertAlign val="baseline"/>
        <sz val="10"/>
        <color theme="1"/>
        <name val="Calibri"/>
        <scheme val="minor"/>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0"/>
        <color theme="1"/>
        <name val="Calibri"/>
        <scheme val="minor"/>
      </font>
      <numFmt numFmtId="14" formatCode="0.00%"/>
      <fill>
        <patternFill patternType="none">
          <fgColor indexed="64"/>
          <bgColor auto="1"/>
        </patternFill>
      </fill>
      <alignment horizontal="general" vertical="center" textRotation="0" wrapText="0" indent="0" justifyLastLine="0" shrinkToFit="0" readingOrder="0"/>
      <border diagonalUp="0" diagonalDown="0" outline="0">
        <left style="thin">
          <color auto="1"/>
        </left>
        <right style="thin">
          <color auto="1"/>
        </right>
        <top style="thin">
          <color indexed="64"/>
        </top>
        <bottom style="thin">
          <color indexed="64"/>
        </bottom>
      </border>
      <protection locked="0" hidden="0"/>
    </dxf>
    <dxf>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bottom style="thin">
          <color auto="1"/>
        </bottom>
      </border>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0"/>
        <color theme="1"/>
        <name val="Calibri"/>
        <scheme val="minor"/>
      </font>
      <numFmt numFmtId="14" formatCode="0.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indexed="64"/>
        </right>
        <top style="thin">
          <color indexed="64"/>
        </top>
        <bottom style="thin">
          <color indexed="64"/>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0"/>
        <color theme="1"/>
        <name val="Calibri"/>
        <scheme val="minor"/>
      </font>
      <numFmt numFmtId="14" formatCode="0.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style="thin">
          <color indexed="64"/>
        </top>
        <bottom style="thin">
          <color indexed="64"/>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0"/>
        <color theme="1"/>
        <name val="Calibri"/>
        <scheme val="minor"/>
      </font>
      <numFmt numFmtId="14" formatCode="0.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style="thin">
          <color indexed="64"/>
        </top>
        <bottom style="thin">
          <color indexed="64"/>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0"/>
        <color theme="1"/>
        <name val="Calibri"/>
        <scheme val="minor"/>
      </font>
      <numFmt numFmtId="14" formatCode="0.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style="thin">
          <color indexed="64"/>
        </top>
        <bottom style="thin">
          <color indexed="64"/>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0"/>
        <color theme="1"/>
        <name val="Calibri"/>
        <scheme val="minor"/>
      </font>
      <numFmt numFmtId="14" formatCode="0.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style="thin">
          <color indexed="64"/>
        </top>
        <bottom style="thin">
          <color indexed="64"/>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0"/>
        <color theme="1"/>
        <name val="Calibri"/>
        <scheme val="minor"/>
      </font>
      <numFmt numFmtId="14" formatCode="0.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style="thin">
          <color indexed="64"/>
        </top>
        <bottom style="thin">
          <color indexed="64"/>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0"/>
        <color theme="1"/>
        <name val="Calibri"/>
        <scheme val="minor"/>
      </font>
      <numFmt numFmtId="14" formatCode="0.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style="thin">
          <color indexed="64"/>
        </top>
        <bottom style="thin">
          <color indexed="64"/>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0"/>
        <color theme="1"/>
        <name val="Calibri"/>
        <scheme val="minor"/>
      </font>
      <numFmt numFmtId="14" formatCode="0.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style="thin">
          <color indexed="64"/>
        </top>
        <bottom style="thin">
          <color indexed="64"/>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0"/>
        <color theme="1"/>
        <name val="Calibri"/>
        <scheme val="minor"/>
      </font>
      <numFmt numFmtId="14" formatCode="0.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style="thin">
          <color indexed="64"/>
        </top>
        <bottom style="thin">
          <color indexed="64"/>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0"/>
        <color theme="1"/>
        <name val="Calibri"/>
        <scheme val="minor"/>
      </font>
      <numFmt numFmtId="14" formatCode="0.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style="thin">
          <color indexed="64"/>
        </top>
        <bottom style="thin">
          <color indexed="64"/>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0"/>
        <color theme="1"/>
        <name val="Calibri"/>
        <scheme val="minor"/>
      </font>
      <numFmt numFmtId="14" formatCode="0.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style="thin">
          <color indexed="64"/>
        </top>
        <bottom style="thin">
          <color indexed="64"/>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0"/>
        <color theme="1"/>
        <name val="Calibri"/>
        <scheme val="minor"/>
      </font>
      <numFmt numFmtId="14" formatCode="0.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indexed="64"/>
        </left>
        <right style="thin">
          <color auto="1"/>
        </right>
        <top style="thin">
          <color indexed="64"/>
        </top>
        <bottom style="thin">
          <color indexed="64"/>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0"/>
        <color theme="1"/>
        <name val="Calibri"/>
        <scheme val="minor"/>
      </font>
      <numFmt numFmtId="14" formatCode="0.00%"/>
      <fill>
        <patternFill patternType="none">
          <fgColor indexed="64"/>
          <bgColor auto="1"/>
        </patternFill>
      </fill>
      <alignment horizontal="center" vertical="center" textRotation="0" wrapText="0" indent="0" justifyLastLine="0" shrinkToFit="0" readingOrder="0"/>
      <border diagonalUp="0" diagonalDown="0" outline="0">
        <left style="thin">
          <color auto="1"/>
        </left>
        <right style="thin">
          <color auto="1"/>
        </right>
        <top style="thin">
          <color indexed="64"/>
        </top>
        <bottom style="thin">
          <color indexed="64"/>
        </bottom>
      </border>
      <protection locked="0" hidden="0"/>
    </dxf>
    <dxf>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bottom style="thin">
          <color auto="1"/>
        </bottom>
      </border>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0"/>
        <color theme="1"/>
        <name val="Calibri"/>
        <scheme val="minor"/>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0"/>
        <color theme="1"/>
        <name val="Calibri"/>
        <scheme val="minor"/>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0"/>
        <color theme="1"/>
        <name val="Calibri"/>
        <scheme val="minor"/>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0"/>
        <color theme="1"/>
        <name val="Calibri"/>
        <scheme val="minor"/>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0"/>
        <color theme="1"/>
        <name val="Calibri"/>
        <scheme val="minor"/>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0"/>
        <color theme="1"/>
        <name val="Calibri"/>
        <scheme val="minor"/>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0"/>
        <color theme="1"/>
        <name val="Calibri"/>
        <scheme val="minor"/>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0"/>
        <color theme="1"/>
        <name val="Calibri"/>
        <scheme val="minor"/>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0"/>
        <color theme="1"/>
        <name val="Calibri"/>
        <scheme val="minor"/>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0"/>
        <color theme="1"/>
        <name val="Calibri"/>
        <scheme val="minor"/>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0"/>
        <color theme="1"/>
        <name val="Calibri"/>
        <scheme val="minor"/>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b val="0"/>
        <i val="0"/>
        <strike val="0"/>
        <condense val="0"/>
        <extend val="0"/>
        <outline val="0"/>
        <shadow val="0"/>
        <u val="none"/>
        <vertAlign val="baseline"/>
        <sz val="10"/>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auto="1"/>
        </top>
        <bottom/>
      </border>
    </dxf>
    <dxf>
      <font>
        <strike val="0"/>
        <outline val="0"/>
        <shadow val="0"/>
        <u val="none"/>
        <vertAlign val="baseline"/>
        <sz val="10"/>
        <color theme="1"/>
        <name val="Calibri"/>
        <scheme val="minor"/>
      </font>
      <numFmt numFmtId="167" formatCode="0.0%"/>
      <fill>
        <patternFill patternType="solid">
          <fgColor indexed="64"/>
          <bgColor theme="9" tint="0.79998168889431442"/>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style="thin">
          <color auto="1"/>
        </bottom>
      </border>
    </dxf>
    <dxf>
      <font>
        <strike val="0"/>
        <outline val="0"/>
        <shadow val="0"/>
        <u val="none"/>
        <vertAlign val="baseline"/>
        <sz val="11"/>
        <color auto="1"/>
        <name val="Calibri"/>
        <family val="2"/>
        <scheme val="minor"/>
      </font>
      <fill>
        <patternFill patternType="solid">
          <fgColor indexed="64"/>
          <bgColor theme="9" tint="0.59999389629810485"/>
        </patternFill>
      </fill>
      <alignment horizontal="center" vertical="center" textRotation="0" wrapText="0" indent="0" justifyLastLine="0" shrinkToFit="0" readingOrder="0"/>
      <border diagonalUp="0" diagonalDown="0" outline="0">
        <left style="thin">
          <color indexed="64"/>
        </left>
        <right style="thin">
          <color auto="1"/>
        </right>
        <top style="thin">
          <color indexed="64"/>
        </top>
        <bottom style="thin">
          <color indexed="64"/>
        </bottom>
      </border>
      <protection locked="0" hidden="0"/>
    </dxf>
    <dxf>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bottom style="thin">
          <color auto="1"/>
        </bottom>
      </border>
    </dxf>
    <dxf>
      <numFmt numFmtId="0" formatCode="General"/>
      <fill>
        <patternFill patternType="none">
          <fgColor indexed="64"/>
          <bgColor auto="1"/>
        </patternFill>
      </fill>
      <alignment horizontal="general" vertical="center" textRotation="0" wrapText="0" indent="0" justifyLastLine="0" shrinkToFit="0" readingOrder="0"/>
      <border diagonalUp="0" diagonalDown="0" outline="0">
        <left style="thin">
          <color indexed="64"/>
        </left>
        <right style="thin">
          <color auto="1"/>
        </right>
        <top style="thin">
          <color indexed="64"/>
        </top>
        <bottom style="thin">
          <color indexed="64"/>
        </bottom>
      </border>
      <protection locked="0" hidden="0"/>
    </dxf>
    <dxf>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bottom style="thin">
          <color auto="1"/>
        </bottom>
      </border>
    </dxf>
    <dxf>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style="thin">
          <color auto="1"/>
        </top>
        <bottom/>
      </border>
    </dxf>
    <dxf>
      <numFmt numFmtId="0" formatCode="General"/>
      <fill>
        <patternFill patternType="none">
          <fgColor indexed="64"/>
          <bgColor indexed="65"/>
        </patternFill>
      </fill>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bottom style="thin">
          <color auto="1"/>
        </bottom>
      </border>
    </dxf>
    <dxf>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style="thin">
          <color auto="1"/>
        </top>
        <bottom/>
      </border>
    </dxf>
    <dxf>
      <numFmt numFmtId="0" formatCode="General"/>
      <fill>
        <patternFill patternType="none">
          <fgColor indexed="64"/>
          <bgColor auto="1"/>
        </patternFill>
      </fill>
      <alignment horizontal="general" vertical="center" textRotation="0" wrapText="0" indent="0" justifyLastLine="0" shrinkToFit="0" readingOrder="0"/>
      <border diagonalUp="0" diagonalDown="0">
        <left style="thin">
          <color auto="1"/>
        </left>
        <right style="thin">
          <color indexed="64"/>
        </right>
        <top style="thin">
          <color indexed="64"/>
        </top>
        <bottom style="thin">
          <color indexed="64"/>
        </bottom>
      </border>
      <protection locked="0" hidden="0"/>
    </dxf>
    <dxf>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bottom style="thin">
          <color auto="1"/>
        </bottom>
      </border>
    </dxf>
    <dxf>
      <font>
        <strike val="0"/>
        <outline val="0"/>
        <shadow val="0"/>
        <u val="none"/>
        <vertAlign val="baseline"/>
        <sz val="11"/>
        <color auto="1"/>
        <name val="Calibri"/>
        <family val="2"/>
        <scheme val="minor"/>
      </font>
      <fill>
        <patternFill patternType="solid">
          <fgColor indexed="64"/>
          <bgColor theme="9" tint="0.59999389629810485"/>
        </patternFill>
      </fill>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bottom style="thin">
          <color auto="1"/>
        </bottom>
      </border>
    </dxf>
    <dxf>
      <fill>
        <patternFill patternType="none">
          <fgColor indexed="64"/>
          <bgColor indexed="65"/>
        </patternFill>
      </fill>
      <alignment horizontal="center" vertical="center" textRotation="0" wrapText="0" indent="0" justifyLastLine="0" shrinkToFit="0" readingOrder="0"/>
      <border diagonalUp="0" diagonalDown="0" outline="0">
        <left/>
        <right style="thin">
          <color auto="1"/>
        </right>
        <top style="thin">
          <color auto="1"/>
        </top>
        <bottom/>
      </border>
    </dxf>
    <dxf>
      <numFmt numFmtId="0" formatCode="General"/>
      <fill>
        <patternFill patternType="none">
          <fgColor indexed="64"/>
          <bgColor auto="1"/>
        </patternFill>
      </fill>
      <alignment horizontal="center" vertical="center" textRotation="0" wrapText="0" indent="0" justifyLastLine="0" shrinkToFit="0" readingOrder="0"/>
      <border diagonalUp="0" diagonalDown="0" outline="0">
        <left/>
        <right style="thin">
          <color auto="1"/>
        </right>
        <top style="thin">
          <color indexed="64"/>
        </top>
        <bottom style="thin">
          <color indexed="64"/>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right style="thin">
          <color auto="1"/>
        </right>
        <top/>
        <bottom style="thin">
          <color auto="1"/>
        </bottom>
      </border>
    </dxf>
    <dxf>
      <border outline="0">
        <top style="thin">
          <color auto="1"/>
        </top>
      </border>
    </dxf>
    <dxf>
      <border outline="0">
        <left style="thin">
          <color auto="1"/>
        </left>
        <right style="thin">
          <color auto="1"/>
        </right>
        <top style="thin">
          <color auto="1"/>
        </top>
        <bottom style="thin">
          <color auto="1"/>
        </bottom>
      </border>
    </dxf>
    <dxf>
      <fill>
        <patternFill patternType="none">
          <fgColor indexed="64"/>
          <bgColor auto="1"/>
        </patternFill>
      </fill>
      <alignment horizontal="center" vertical="center" textRotation="0" wrapText="0" indent="0" justifyLastLine="0" shrinkToFit="0" readingOrder="0"/>
      <protection locked="0" hidden="0"/>
    </dxf>
    <dxf>
      <border outline="0">
        <bottom style="thin">
          <color auto="1"/>
        </bottom>
      </border>
    </dxf>
    <dxf>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protection locked="0" hidden="0"/>
    </dxf>
    <dxf>
      <alignment vertical="center" textRotation="0" indent="0" justifyLastLine="0" shrinkToFit="0" readingOrder="0"/>
      <border diagonalUp="0" diagonalDown="0">
        <left style="thin">
          <color auto="1"/>
        </left>
        <right style="thin">
          <color auto="1"/>
        </right>
        <top/>
        <bottom/>
        <vertical style="thin">
          <color auto="1"/>
        </vertical>
        <horizontal style="thin">
          <color indexed="64"/>
        </horizontal>
      </border>
      <protection locked="0" hidden="0"/>
    </dxf>
    <dxf>
      <font>
        <b val="0"/>
        <sz val="10"/>
        <color auto="1"/>
      </font>
      <fill>
        <patternFill patternType="none">
          <fgColor indexed="64"/>
          <bgColor indexed="65"/>
        </patternFill>
      </fill>
      <alignment horizontal="right" vertical="center" textRotation="0" wrapText="0" indent="0" justifyLastLine="0" shrinkToFit="0" readingOrder="0"/>
      <border diagonalUp="0" diagonalDown="0" outline="0">
        <left style="thin">
          <color auto="1"/>
        </left>
        <right/>
        <top/>
        <bottom style="thin">
          <color auto="1"/>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border>
      <protection locked="0" hidden="0"/>
    </dxf>
    <dxf>
      <font>
        <b val="0"/>
        <i val="0"/>
        <strike val="0"/>
        <condense val="0"/>
        <extend val="0"/>
        <outline val="0"/>
        <shadow val="0"/>
        <u val="none"/>
        <vertAlign val="baseline"/>
        <sz val="10"/>
        <color auto="1"/>
        <name val="Calibri"/>
        <family val="2"/>
        <scheme val="minor"/>
      </font>
      <fill>
        <patternFill patternType="none">
          <fgColor indexed="64"/>
          <bgColor indexed="65"/>
        </patternFill>
      </fill>
      <alignment horizontal="right" vertical="center" textRotation="0" wrapText="0" indent="0" justifyLastLine="0" shrinkToFit="0" readingOrder="0"/>
      <border diagonalUp="0" diagonalDown="0" outline="0">
        <left style="thin">
          <color auto="1"/>
        </left>
        <right/>
        <top style="thin">
          <color auto="1"/>
        </top>
        <bottom style="thin">
          <color auto="1"/>
        </bottom>
      </border>
      <protection locked="1"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border>
    </dxf>
    <dxf>
      <font>
        <strike val="0"/>
        <outline val="0"/>
        <shadow val="0"/>
        <u val="none"/>
        <vertAlign val="baseline"/>
        <sz val="10"/>
        <color auto="1"/>
        <name val="Calibri"/>
        <family val="2"/>
        <scheme val="minor"/>
      </font>
      <numFmt numFmtId="3" formatCode="#,##0"/>
      <fill>
        <patternFill patternType="none">
          <fgColor indexed="64"/>
          <bgColor indexed="65"/>
        </patternFill>
      </fill>
      <alignment horizontal="right" vertical="center" textRotation="0" wrapText="0" indent="0" justifyLastLine="0" shrinkToFit="0" readingOrder="0"/>
      <border diagonalUp="0" diagonalDown="0" outline="0">
        <left style="thin">
          <color auto="1"/>
        </left>
        <right style="thin">
          <color auto="1"/>
        </right>
        <top style="thin">
          <color indexed="64"/>
        </top>
        <bottom style="thin">
          <color indexed="64"/>
        </bottom>
      </border>
      <protection locked="1" hidden="0"/>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border>
    </dxf>
    <dxf>
      <numFmt numFmtId="0" formatCode="General"/>
      <fill>
        <patternFill patternType="none">
          <fgColor indexed="64"/>
          <bgColor indexed="65"/>
        </patternFill>
      </fill>
      <alignment horizontal="general" vertical="center" textRotation="0" wrapText="1" indent="0" justifyLastLine="0" shrinkToFit="0" readingOrder="0"/>
      <border diagonalUp="0" diagonalDown="0" outline="0">
        <left style="thin">
          <color auto="1"/>
        </left>
        <right style="thin">
          <color auto="1"/>
        </right>
        <top style="thin">
          <color indexed="64"/>
        </top>
        <bottom style="thin">
          <color indexed="64"/>
        </bottom>
      </border>
      <protection locked="0" hidden="0"/>
    </dxf>
    <dxf>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bottom style="thin">
          <color auto="1"/>
        </bottom>
      </border>
    </dxf>
    <dxf>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style="thin">
          <color auto="1"/>
        </top>
        <bottom/>
      </border>
    </dxf>
    <dxf>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style="thin">
          <color indexed="64"/>
        </top>
        <bottom style="thin">
          <color indexed="64"/>
        </bottom>
      </border>
      <protection locked="0" hidden="0"/>
    </dxf>
    <dxf>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bottom style="thin">
          <color auto="1"/>
        </bottom>
      </border>
    </dxf>
    <dxf>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style="thin">
          <color auto="1"/>
        </top>
        <bottom/>
      </border>
    </dxf>
    <dxf>
      <numFmt numFmtId="0" formatCode="General"/>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style="thin">
          <color indexed="64"/>
        </top>
        <bottom style="thin">
          <color indexed="64"/>
        </bottom>
      </border>
      <protection locked="0" hidden="0"/>
    </dxf>
    <dxf>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bottom style="thin">
          <color auto="1"/>
        </bottom>
      </border>
    </dxf>
    <dxf>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style="thin">
          <color auto="1"/>
        </top>
        <bottom/>
      </border>
    </dxf>
    <dxf>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style="thin">
          <color indexed="64"/>
        </top>
        <bottom style="thin">
          <color indexed="64"/>
        </bottom>
      </border>
      <protection locked="0" hidden="0"/>
    </dxf>
    <dxf>
      <fill>
        <patternFill patternType="none">
          <fgColor indexed="64"/>
          <bgColor indexed="65"/>
        </patternFill>
      </fill>
      <alignment horizontal="general" vertical="center" textRotation="0" wrapText="0" indent="0" justifyLastLine="0" shrinkToFit="0" readingOrder="0"/>
      <border diagonalUp="0" diagonalDown="0" outline="0">
        <left style="thin">
          <color auto="1"/>
        </left>
        <right style="thin">
          <color auto="1"/>
        </right>
        <top/>
        <bottom style="thin">
          <color auto="1"/>
        </bottom>
      </border>
    </dxf>
    <dxf>
      <fill>
        <patternFill patternType="none">
          <fgColor indexed="64"/>
          <bgColor indexed="65"/>
        </patternFill>
      </fill>
      <alignment horizontal="center" vertical="center" textRotation="0" wrapText="0" indent="0" justifyLastLine="0" shrinkToFit="0" readingOrder="0"/>
      <border diagonalUp="0" diagonalDown="0" outline="0">
        <left/>
        <right style="thin">
          <color auto="1"/>
        </right>
        <top style="thin">
          <color auto="1"/>
        </top>
        <bottom/>
      </border>
    </dxf>
    <dxf>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right style="thin">
          <color auto="1"/>
        </right>
        <top style="thin">
          <color indexed="64"/>
        </top>
        <bottom style="thin">
          <color indexed="64"/>
        </bottom>
      </border>
      <protection locked="0" hidden="0"/>
    </dxf>
    <dxf>
      <fill>
        <patternFill patternType="none">
          <fgColor indexed="64"/>
          <bgColor indexed="65"/>
        </patternFill>
      </fill>
      <alignment horizontal="center" vertical="center" textRotation="0" wrapText="0" indent="0" justifyLastLine="0" shrinkToFit="0" readingOrder="0"/>
      <border diagonalUp="0" diagonalDown="0" outline="0">
        <left/>
        <right style="thin">
          <color auto="1"/>
        </right>
        <top/>
        <bottom style="thin">
          <color auto="1"/>
        </bottom>
      </border>
    </dxf>
    <dxf>
      <border outline="0">
        <top style="thin">
          <color auto="1"/>
        </top>
      </border>
    </dxf>
    <dxf>
      <alignment vertical="center" textRotation="0" indent="0" justifyLastLine="0" shrinkToFit="0" readingOrder="0"/>
      <border diagonalUp="0" diagonalDown="0" outline="0">
        <left style="thin">
          <color auto="1"/>
        </left>
        <right style="thin">
          <color auto="1"/>
        </right>
        <top/>
        <bottom/>
      </border>
      <protection locked="0" hidden="0"/>
    </dxf>
    <dxf>
      <border diagonalUp="0" diagonalDown="0">
        <left style="medium">
          <color indexed="64"/>
        </left>
        <right style="medium">
          <color indexed="64"/>
        </right>
        <top style="medium">
          <color indexed="64"/>
        </top>
        <bottom style="medium">
          <color indexed="64"/>
        </bottom>
      </border>
    </dxf>
    <dxf>
      <fill>
        <patternFill patternType="none">
          <fgColor rgb="FF000000"/>
          <bgColor rgb="FFFFFFFF"/>
        </patternFill>
      </fill>
      <alignment horizontal="center" vertical="center" textRotation="0" wrapText="0" indent="0" justifyLastLine="0" shrinkToFit="0" readingOrder="0"/>
      <protection locked="0" hidden="0"/>
    </dxf>
    <dxf>
      <border outline="0">
        <bottom style="thin">
          <color auto="1"/>
        </bottom>
      </border>
    </dxf>
    <dxf>
      <fill>
        <patternFill patternType="none">
          <fgColor indexed="64"/>
          <bgColor indexed="65"/>
        </patternFill>
      </fill>
      <alignment horizontal="center" vertical="center" textRotation="0" wrapText="0" indent="0" justifyLastLine="0" shrinkToFit="0" readingOrder="0"/>
      <border diagonalUp="0" diagonalDown="0" outline="0">
        <left style="thin">
          <color auto="1"/>
        </left>
        <right style="thin">
          <color auto="1"/>
        </right>
        <top/>
        <bottom/>
      </border>
      <protection locked="0" hidden="0"/>
    </dxf>
    <dxf>
      <numFmt numFmtId="165" formatCode="_(&quot;$&quot;\ * #,##0.00_);_(&quot;$&quot;\ * \(#,##0.00\);_(&quot;$&quot;\ * &quot;-&quot;??_);_(@_)"/>
      <fill>
        <patternFill patternType="none">
          <fgColor indexed="64"/>
          <bgColor auto="1"/>
        </patternFill>
      </fill>
    </dxf>
    <dxf>
      <numFmt numFmtId="165" formatCode="_(&quot;$&quot;\ * #,##0.00_);_(&quot;$&quot;\ * \(#,##0.00\);_(&quot;$&quot;\ * &quot;-&quot;??_);_(@_)"/>
      <fill>
        <patternFill patternType="none">
          <fgColor indexed="64"/>
          <bgColor auto="1"/>
        </patternFill>
      </fill>
    </dxf>
    <dxf>
      <font>
        <b/>
        <strike val="0"/>
        <outline val="0"/>
        <shadow val="0"/>
        <u val="none"/>
        <vertAlign val="baseline"/>
        <sz val="11"/>
        <color rgb="FF00B050"/>
        <name val="Calibri"/>
        <family val="2"/>
        <scheme val="minor"/>
      </font>
      <fill>
        <patternFill patternType="none">
          <fgColor indexed="64"/>
          <bgColor auto="1"/>
        </patternFill>
      </fill>
    </dxf>
    <dxf>
      <fill>
        <patternFill patternType="none">
          <fgColor indexed="64"/>
          <bgColor auto="1"/>
        </patternFill>
      </fill>
    </dxf>
    <dxf>
      <numFmt numFmtId="0" formatCode="General"/>
      <alignment horizontal="center" textRotation="0" wrapText="0" indent="0" justifyLastLine="0" shrinkToFit="0" readingOrder="0"/>
    </dxf>
    <dxf>
      <fill>
        <patternFill patternType="none">
          <fgColor indexed="64"/>
          <bgColor auto="1"/>
        </patternFill>
      </fill>
      <alignment horizontal="center" textRotation="0" wrapText="0" indent="0" justifyLastLine="0" shrinkToFit="0" readingOrder="0"/>
    </dxf>
    <dxf>
      <fill>
        <patternFill patternType="none">
          <fgColor indexed="64"/>
          <bgColor auto="1"/>
        </patternFill>
      </fill>
    </dxf>
    <dxf>
      <fill>
        <patternFill patternType="none">
          <fgColor indexed="64"/>
          <bgColor auto="1"/>
        </patternFill>
      </fill>
    </dxf>
    <dxf>
      <border outline="0">
        <top style="thin">
          <color auto="1"/>
        </top>
      </border>
    </dxf>
    <dxf>
      <border outline="0">
        <left style="medium">
          <color indexed="64"/>
        </left>
        <right style="thin">
          <color auto="1"/>
        </right>
        <top style="thin">
          <color auto="1"/>
        </top>
      </border>
    </dxf>
    <dxf>
      <border outline="0">
        <bottom style="thin">
          <color auto="1"/>
        </bottom>
      </border>
    </dxf>
    <dxf>
      <numFmt numFmtId="164" formatCode="&quot;$&quot;\ #,##0_);[Red]\(&quot;$&quot;\ #,##0\)"/>
      <fill>
        <patternFill patternType="solid">
          <fgColor indexed="64"/>
          <bgColor theme="3" tint="0.79998168889431442"/>
        </patternFill>
      </fill>
      <border diagonalUp="0" diagonalDown="0" outline="0">
        <left style="thin">
          <color auto="1"/>
        </left>
        <right style="thin">
          <color auto="1"/>
        </right>
        <top/>
        <bottom/>
      </border>
    </dxf>
  </dxfs>
  <tableStyles count="0" defaultTableStyle="TableStyleMedium2" defaultPivotStyle="PivotStyleLight16"/>
  <colors>
    <mruColors>
      <color rgb="FFCCFF99"/>
      <color rgb="FFCC99FF"/>
      <color rgb="FFCCCCFF"/>
      <color rgb="FF66FF33"/>
      <color rgb="FF9999FF"/>
      <color rgb="FF00FF00"/>
      <color rgb="FFCCECFF"/>
      <color rgb="FFFF99FF"/>
      <color rgb="FF00CC00"/>
      <color rgb="FF33CC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8" Type="http://schemas.openxmlformats.org/officeDocument/2006/relationships/image" Target="../media/image12.png"/><Relationship Id="rId13" Type="http://schemas.openxmlformats.org/officeDocument/2006/relationships/image" Target="../media/image17.png"/><Relationship Id="rId18" Type="http://schemas.openxmlformats.org/officeDocument/2006/relationships/image" Target="../media/image22.png"/><Relationship Id="rId26" Type="http://schemas.openxmlformats.org/officeDocument/2006/relationships/image" Target="../media/image30.png"/><Relationship Id="rId3" Type="http://schemas.openxmlformats.org/officeDocument/2006/relationships/image" Target="../media/image7.png"/><Relationship Id="rId21" Type="http://schemas.openxmlformats.org/officeDocument/2006/relationships/image" Target="../media/image25.png"/><Relationship Id="rId7" Type="http://schemas.openxmlformats.org/officeDocument/2006/relationships/image" Target="../media/image11.png"/><Relationship Id="rId12" Type="http://schemas.openxmlformats.org/officeDocument/2006/relationships/image" Target="../media/image16.png"/><Relationship Id="rId17" Type="http://schemas.openxmlformats.org/officeDocument/2006/relationships/image" Target="../media/image21.png"/><Relationship Id="rId25" Type="http://schemas.openxmlformats.org/officeDocument/2006/relationships/image" Target="../media/image29.png"/><Relationship Id="rId2" Type="http://schemas.openxmlformats.org/officeDocument/2006/relationships/image" Target="../media/image6.png"/><Relationship Id="rId16" Type="http://schemas.openxmlformats.org/officeDocument/2006/relationships/image" Target="../media/image20.png"/><Relationship Id="rId20" Type="http://schemas.openxmlformats.org/officeDocument/2006/relationships/image" Target="../media/image24.png"/><Relationship Id="rId29" Type="http://schemas.openxmlformats.org/officeDocument/2006/relationships/image" Target="../media/image33.png"/><Relationship Id="rId1" Type="http://schemas.openxmlformats.org/officeDocument/2006/relationships/image" Target="../media/image5.png"/><Relationship Id="rId6" Type="http://schemas.openxmlformats.org/officeDocument/2006/relationships/image" Target="../media/image10.png"/><Relationship Id="rId11" Type="http://schemas.openxmlformats.org/officeDocument/2006/relationships/image" Target="../media/image15.png"/><Relationship Id="rId24" Type="http://schemas.openxmlformats.org/officeDocument/2006/relationships/image" Target="../media/image28.png"/><Relationship Id="rId5" Type="http://schemas.openxmlformats.org/officeDocument/2006/relationships/image" Target="../media/image9.png"/><Relationship Id="rId15" Type="http://schemas.openxmlformats.org/officeDocument/2006/relationships/image" Target="../media/image19.png"/><Relationship Id="rId23" Type="http://schemas.openxmlformats.org/officeDocument/2006/relationships/image" Target="../media/image27.png"/><Relationship Id="rId28" Type="http://schemas.openxmlformats.org/officeDocument/2006/relationships/image" Target="../media/image32.png"/><Relationship Id="rId10" Type="http://schemas.openxmlformats.org/officeDocument/2006/relationships/image" Target="../media/image14.png"/><Relationship Id="rId19" Type="http://schemas.openxmlformats.org/officeDocument/2006/relationships/image" Target="../media/image23.png"/><Relationship Id="rId4" Type="http://schemas.openxmlformats.org/officeDocument/2006/relationships/image" Target="../media/image8.png"/><Relationship Id="rId9" Type="http://schemas.openxmlformats.org/officeDocument/2006/relationships/image" Target="../media/image13.png"/><Relationship Id="rId14" Type="http://schemas.openxmlformats.org/officeDocument/2006/relationships/image" Target="../media/image18.png"/><Relationship Id="rId22" Type="http://schemas.openxmlformats.org/officeDocument/2006/relationships/image" Target="../media/image26.png"/><Relationship Id="rId27" Type="http://schemas.openxmlformats.org/officeDocument/2006/relationships/image" Target="../media/image31.png"/><Relationship Id="rId30"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3" Type="http://schemas.openxmlformats.org/officeDocument/2006/relationships/image" Target="../media/image4.jpeg"/><Relationship Id="rId2" Type="http://schemas.openxmlformats.org/officeDocument/2006/relationships/image" Target="../media/image3.jpeg"/><Relationship Id="rId1" Type="http://schemas.openxmlformats.org/officeDocument/2006/relationships/image" Target="../media/image2.jpeg"/></Relationships>
</file>

<file path=xl/drawings/_rels/vmlDrawing10.vml.rels><?xml version="1.0" encoding="UTF-8" standalone="yes"?>
<Relationships xmlns="http://schemas.openxmlformats.org/package/2006/relationships"><Relationship Id="rId3" Type="http://schemas.openxmlformats.org/officeDocument/2006/relationships/image" Target="../media/image4.jpeg"/><Relationship Id="rId2" Type="http://schemas.openxmlformats.org/officeDocument/2006/relationships/image" Target="../media/image3.jpeg"/><Relationship Id="rId1" Type="http://schemas.openxmlformats.org/officeDocument/2006/relationships/image" Target="../media/image34.jpeg"/></Relationships>
</file>

<file path=xl/drawings/drawing1.xml><?xml version="1.0" encoding="utf-8"?>
<xdr:wsDr xmlns:xdr="http://schemas.openxmlformats.org/drawingml/2006/spreadsheetDrawing" xmlns:a="http://schemas.openxmlformats.org/drawingml/2006/main">
  <xdr:twoCellAnchor editAs="oneCell">
    <xdr:from>
      <xdr:col>0</xdr:col>
      <xdr:colOff>2305050</xdr:colOff>
      <xdr:row>9</xdr:row>
      <xdr:rowOff>200025</xdr:rowOff>
    </xdr:from>
    <xdr:to>
      <xdr:col>0</xdr:col>
      <xdr:colOff>4343400</xdr:colOff>
      <xdr:row>13</xdr:row>
      <xdr:rowOff>171450</xdr:rowOff>
    </xdr:to>
    <xdr:pic>
      <xdr:nvPicPr>
        <xdr:cNvPr id="3" name="image2.png">
          <a:extLst>
            <a:ext uri="{FF2B5EF4-FFF2-40B4-BE49-F238E27FC236}">
              <a16:creationId xmlns:a16="http://schemas.microsoft.com/office/drawing/2014/main" id="{1195CF04-AFAE-DE03-0CBF-4783240B6605}"/>
            </a:ext>
          </a:extLst>
        </xdr:cNvPr>
        <xdr:cNvPicPr/>
      </xdr:nvPicPr>
      <xdr:blipFill>
        <a:blip xmlns:r="http://schemas.openxmlformats.org/officeDocument/2006/relationships" r:embed="rId1"/>
        <a:srcRect/>
        <a:stretch>
          <a:fillRect/>
        </a:stretch>
      </xdr:blipFill>
      <xdr:spPr>
        <a:xfrm>
          <a:off x="2305050" y="2543175"/>
          <a:ext cx="2038350" cy="981075"/>
        </a:xfrm>
        <a:prstGeom prst="rect">
          <a:avLst/>
        </a:prstGeom>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414130</xdr:colOff>
      <xdr:row>1</xdr:row>
      <xdr:rowOff>182218</xdr:rowOff>
    </xdr:from>
    <xdr:to>
      <xdr:col>2</xdr:col>
      <xdr:colOff>1682197</xdr:colOff>
      <xdr:row>4</xdr:row>
      <xdr:rowOff>16566</xdr:rowOff>
    </xdr:to>
    <xdr:pic>
      <xdr:nvPicPr>
        <xdr:cNvPr id="2" name="image2.png">
          <a:extLst>
            <a:ext uri="{FF2B5EF4-FFF2-40B4-BE49-F238E27FC236}">
              <a16:creationId xmlns:a16="http://schemas.microsoft.com/office/drawing/2014/main" id="{C10237EA-A49B-404A-BE59-9EC1FB65ED4E}"/>
            </a:ext>
          </a:extLst>
        </xdr:cNvPr>
        <xdr:cNvPicPr/>
      </xdr:nvPicPr>
      <xdr:blipFill>
        <a:blip xmlns:r="http://schemas.openxmlformats.org/officeDocument/2006/relationships" r:embed="rId1"/>
        <a:srcRect/>
        <a:stretch>
          <a:fillRect/>
        </a:stretch>
      </xdr:blipFill>
      <xdr:spPr>
        <a:xfrm>
          <a:off x="5068956" y="381001"/>
          <a:ext cx="1268067" cy="621195"/>
        </a:xfrm>
        <a:prstGeom prst="rect">
          <a:avLst/>
        </a:prstGeom>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7</xdr:col>
      <xdr:colOff>1403007</xdr:colOff>
      <xdr:row>0</xdr:row>
      <xdr:rowOff>141588</xdr:rowOff>
    </xdr:from>
    <xdr:to>
      <xdr:col>8</xdr:col>
      <xdr:colOff>1229452</xdr:colOff>
      <xdr:row>0</xdr:row>
      <xdr:rowOff>762783</xdr:rowOff>
    </xdr:to>
    <xdr:pic>
      <xdr:nvPicPr>
        <xdr:cNvPr id="3" name="image2.png">
          <a:extLst>
            <a:ext uri="{FF2B5EF4-FFF2-40B4-BE49-F238E27FC236}">
              <a16:creationId xmlns:a16="http://schemas.microsoft.com/office/drawing/2014/main" id="{21C4A323-ED94-4C4B-B732-BC52B66DFD07}"/>
            </a:ext>
          </a:extLst>
        </xdr:cNvPr>
        <xdr:cNvPicPr/>
      </xdr:nvPicPr>
      <xdr:blipFill>
        <a:blip xmlns:r="http://schemas.openxmlformats.org/officeDocument/2006/relationships" r:embed="rId1"/>
        <a:srcRect/>
        <a:stretch>
          <a:fillRect/>
        </a:stretch>
      </xdr:blipFill>
      <xdr:spPr>
        <a:xfrm>
          <a:off x="16050912" y="141588"/>
          <a:ext cx="1268067" cy="621195"/>
        </a:xfrm>
        <a:prstGeom prst="rect">
          <a:avLst/>
        </a:prstGeom>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7</xdr:col>
      <xdr:colOff>1156607</xdr:colOff>
      <xdr:row>2</xdr:row>
      <xdr:rowOff>40822</xdr:rowOff>
    </xdr:from>
    <xdr:to>
      <xdr:col>8</xdr:col>
      <xdr:colOff>1009531</xdr:colOff>
      <xdr:row>5</xdr:row>
      <xdr:rowOff>63302</xdr:rowOff>
    </xdr:to>
    <xdr:pic>
      <xdr:nvPicPr>
        <xdr:cNvPr id="3" name="image2.png">
          <a:extLst>
            <a:ext uri="{FF2B5EF4-FFF2-40B4-BE49-F238E27FC236}">
              <a16:creationId xmlns:a16="http://schemas.microsoft.com/office/drawing/2014/main" id="{514020E1-6225-4DE2-94C3-B8EA484D3B70}"/>
            </a:ext>
          </a:extLst>
        </xdr:cNvPr>
        <xdr:cNvPicPr/>
      </xdr:nvPicPr>
      <xdr:blipFill>
        <a:blip xmlns:r="http://schemas.openxmlformats.org/officeDocument/2006/relationships" r:embed="rId1"/>
        <a:srcRect/>
        <a:stretch>
          <a:fillRect/>
        </a:stretch>
      </xdr:blipFill>
      <xdr:spPr>
        <a:xfrm>
          <a:off x="18777857" y="449036"/>
          <a:ext cx="1268067" cy="621195"/>
        </a:xfrm>
        <a:prstGeom prst="rect">
          <a:avLst/>
        </a:prstGeom>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60</xdr:col>
      <xdr:colOff>207818</xdr:colOff>
      <xdr:row>0</xdr:row>
      <xdr:rowOff>294409</xdr:rowOff>
    </xdr:from>
    <xdr:to>
      <xdr:col>60</xdr:col>
      <xdr:colOff>1475885</xdr:colOff>
      <xdr:row>1</xdr:row>
      <xdr:rowOff>232575</xdr:rowOff>
    </xdr:to>
    <xdr:pic>
      <xdr:nvPicPr>
        <xdr:cNvPr id="4" name="image2.png">
          <a:extLst>
            <a:ext uri="{FF2B5EF4-FFF2-40B4-BE49-F238E27FC236}">
              <a16:creationId xmlns:a16="http://schemas.microsoft.com/office/drawing/2014/main" id="{CD1BEBD2-3577-48F9-BE4C-8945346145C2}"/>
            </a:ext>
          </a:extLst>
        </xdr:cNvPr>
        <xdr:cNvPicPr/>
      </xdr:nvPicPr>
      <xdr:blipFill>
        <a:blip xmlns:r="http://schemas.openxmlformats.org/officeDocument/2006/relationships" r:embed="rId1"/>
        <a:srcRect/>
        <a:stretch>
          <a:fillRect/>
        </a:stretch>
      </xdr:blipFill>
      <xdr:spPr>
        <a:xfrm>
          <a:off x="47244000" y="294409"/>
          <a:ext cx="1268067" cy="621195"/>
        </a:xfrm>
        <a:prstGeom prst="rect">
          <a:avLst/>
        </a:prstGeom>
        <a:ln/>
      </xdr:spPr>
    </xdr:pic>
    <xdr:clientData/>
  </xdr:twoCellAnchor>
  <xdr:twoCellAnchor editAs="oneCell">
    <xdr:from>
      <xdr:col>60</xdr:col>
      <xdr:colOff>225137</xdr:colOff>
      <xdr:row>38</xdr:row>
      <xdr:rowOff>259773</xdr:rowOff>
    </xdr:from>
    <xdr:to>
      <xdr:col>60</xdr:col>
      <xdr:colOff>1493204</xdr:colOff>
      <xdr:row>39</xdr:row>
      <xdr:rowOff>144079</xdr:rowOff>
    </xdr:to>
    <xdr:pic>
      <xdr:nvPicPr>
        <xdr:cNvPr id="5" name="image2.png">
          <a:extLst>
            <a:ext uri="{FF2B5EF4-FFF2-40B4-BE49-F238E27FC236}">
              <a16:creationId xmlns:a16="http://schemas.microsoft.com/office/drawing/2014/main" id="{E076FC7D-3128-4310-A66F-2E985D6B139A}"/>
            </a:ext>
          </a:extLst>
        </xdr:cNvPr>
        <xdr:cNvPicPr/>
      </xdr:nvPicPr>
      <xdr:blipFill>
        <a:blip xmlns:r="http://schemas.openxmlformats.org/officeDocument/2006/relationships" r:embed="rId1"/>
        <a:srcRect/>
        <a:stretch>
          <a:fillRect/>
        </a:stretch>
      </xdr:blipFill>
      <xdr:spPr>
        <a:xfrm>
          <a:off x="47261319" y="8866909"/>
          <a:ext cx="1268067" cy="611670"/>
        </a:xfrm>
        <a:prstGeom prst="rect">
          <a:avLst/>
        </a:prstGeom>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22</xdr:col>
      <xdr:colOff>135410</xdr:colOff>
      <xdr:row>66</xdr:row>
      <xdr:rowOff>131806</xdr:rowOff>
    </xdr:from>
    <xdr:to>
      <xdr:col>28</xdr:col>
      <xdr:colOff>268941</xdr:colOff>
      <xdr:row>74</xdr:row>
      <xdr:rowOff>25410</xdr:rowOff>
    </xdr:to>
    <xdr:pic>
      <xdr:nvPicPr>
        <xdr:cNvPr id="2" name="Imagen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a:stretch>
          <a:fillRect/>
        </a:stretch>
      </xdr:blipFill>
      <xdr:spPr>
        <a:xfrm>
          <a:off x="17224381" y="14363277"/>
          <a:ext cx="4705531" cy="1552074"/>
        </a:xfrm>
        <a:prstGeom prst="rect">
          <a:avLst/>
        </a:prstGeom>
      </xdr:spPr>
    </xdr:pic>
    <xdr:clientData/>
  </xdr:twoCellAnchor>
  <xdr:twoCellAnchor editAs="oneCell">
    <xdr:from>
      <xdr:col>85</xdr:col>
      <xdr:colOff>81583</xdr:colOff>
      <xdr:row>98</xdr:row>
      <xdr:rowOff>93743</xdr:rowOff>
    </xdr:from>
    <xdr:to>
      <xdr:col>89</xdr:col>
      <xdr:colOff>690516</xdr:colOff>
      <xdr:row>112</xdr:row>
      <xdr:rowOff>163933</xdr:rowOff>
    </xdr:to>
    <xdr:pic>
      <xdr:nvPicPr>
        <xdr:cNvPr id="3" name="Imagen 2">
          <a:extLst>
            <a:ext uri="{FF2B5EF4-FFF2-40B4-BE49-F238E27FC236}">
              <a16:creationId xmlns:a16="http://schemas.microsoft.com/office/drawing/2014/main" id="{12AB4CE6-4B71-F51E-6C09-8E1C43BDD7E3}"/>
            </a:ext>
          </a:extLst>
        </xdr:cNvPr>
        <xdr:cNvPicPr>
          <a:picLocks noChangeAspect="1"/>
        </xdr:cNvPicPr>
      </xdr:nvPicPr>
      <xdr:blipFill>
        <a:blip xmlns:r="http://schemas.openxmlformats.org/officeDocument/2006/relationships" r:embed="rId2"/>
        <a:stretch>
          <a:fillRect/>
        </a:stretch>
      </xdr:blipFill>
      <xdr:spPr>
        <a:xfrm>
          <a:off x="23132083" y="20776600"/>
          <a:ext cx="3656933" cy="2737190"/>
        </a:xfrm>
        <a:prstGeom prst="rect">
          <a:avLst/>
        </a:prstGeom>
      </xdr:spPr>
    </xdr:pic>
    <xdr:clientData/>
  </xdr:twoCellAnchor>
  <xdr:twoCellAnchor editAs="oneCell">
    <xdr:from>
      <xdr:col>28</xdr:col>
      <xdr:colOff>341588</xdr:colOff>
      <xdr:row>69</xdr:row>
      <xdr:rowOff>53588</xdr:rowOff>
    </xdr:from>
    <xdr:to>
      <xdr:col>39</xdr:col>
      <xdr:colOff>124812</xdr:colOff>
      <xdr:row>93</xdr:row>
      <xdr:rowOff>54450</xdr:rowOff>
    </xdr:to>
    <xdr:pic>
      <xdr:nvPicPr>
        <xdr:cNvPr id="4" name="Imagen 3">
          <a:extLst>
            <a:ext uri="{FF2B5EF4-FFF2-40B4-BE49-F238E27FC236}">
              <a16:creationId xmlns:a16="http://schemas.microsoft.com/office/drawing/2014/main" id="{1DA5A29D-4485-B25D-7ECB-D3B9CB0F0860}"/>
            </a:ext>
          </a:extLst>
        </xdr:cNvPr>
        <xdr:cNvPicPr>
          <a:picLocks noChangeAspect="1"/>
        </xdr:cNvPicPr>
      </xdr:nvPicPr>
      <xdr:blipFill>
        <a:blip xmlns:r="http://schemas.openxmlformats.org/officeDocument/2006/relationships" r:embed="rId3"/>
        <a:stretch>
          <a:fillRect/>
        </a:stretch>
      </xdr:blipFill>
      <xdr:spPr>
        <a:xfrm>
          <a:off x="27005019" y="15891364"/>
          <a:ext cx="8165224" cy="4572862"/>
        </a:xfrm>
        <a:prstGeom prst="rect">
          <a:avLst/>
        </a:prstGeom>
      </xdr:spPr>
    </xdr:pic>
    <xdr:clientData/>
  </xdr:twoCellAnchor>
  <xdr:twoCellAnchor editAs="oneCell">
    <xdr:from>
      <xdr:col>22</xdr:col>
      <xdr:colOff>8269</xdr:colOff>
      <xdr:row>80</xdr:row>
      <xdr:rowOff>68421</xdr:rowOff>
    </xdr:from>
    <xdr:to>
      <xdr:col>28</xdr:col>
      <xdr:colOff>286762</xdr:colOff>
      <xdr:row>90</xdr:row>
      <xdr:rowOff>155507</xdr:rowOff>
    </xdr:to>
    <xdr:pic>
      <xdr:nvPicPr>
        <xdr:cNvPr id="5" name="Imagen 4">
          <a:extLst>
            <a:ext uri="{FF2B5EF4-FFF2-40B4-BE49-F238E27FC236}">
              <a16:creationId xmlns:a16="http://schemas.microsoft.com/office/drawing/2014/main" id="{ADC0F843-10F4-AAFA-85C1-5D28FE88AE1F}"/>
            </a:ext>
          </a:extLst>
        </xdr:cNvPr>
        <xdr:cNvPicPr>
          <a:picLocks noChangeAspect="1"/>
        </xdr:cNvPicPr>
      </xdr:nvPicPr>
      <xdr:blipFill rotWithShape="1">
        <a:blip xmlns:r="http://schemas.openxmlformats.org/officeDocument/2006/relationships" r:embed="rId4"/>
        <a:srcRect l="46137" t="34153" r="11819" b="31974"/>
        <a:stretch/>
      </xdr:blipFill>
      <xdr:spPr>
        <a:xfrm>
          <a:off x="17124694" y="17118171"/>
          <a:ext cx="4850493" cy="1992086"/>
        </a:xfrm>
        <a:prstGeom prst="rect">
          <a:avLst/>
        </a:prstGeom>
      </xdr:spPr>
    </xdr:pic>
    <xdr:clientData/>
  </xdr:twoCellAnchor>
  <xdr:twoCellAnchor editAs="oneCell">
    <xdr:from>
      <xdr:col>28</xdr:col>
      <xdr:colOff>403410</xdr:colOff>
      <xdr:row>66</xdr:row>
      <xdr:rowOff>134471</xdr:rowOff>
    </xdr:from>
    <xdr:to>
      <xdr:col>32</xdr:col>
      <xdr:colOff>181921</xdr:colOff>
      <xdr:row>74</xdr:row>
      <xdr:rowOff>17609</xdr:rowOff>
    </xdr:to>
    <xdr:pic>
      <xdr:nvPicPr>
        <xdr:cNvPr id="6" name="Imagen 5">
          <a:extLst>
            <a:ext uri="{FF2B5EF4-FFF2-40B4-BE49-F238E27FC236}">
              <a16:creationId xmlns:a16="http://schemas.microsoft.com/office/drawing/2014/main" id="{F24557C8-E830-B5FB-11F4-856F6C85332C}"/>
            </a:ext>
          </a:extLst>
        </xdr:cNvPr>
        <xdr:cNvPicPr>
          <a:picLocks noChangeAspect="1"/>
        </xdr:cNvPicPr>
      </xdr:nvPicPr>
      <xdr:blipFill>
        <a:blip xmlns:r="http://schemas.openxmlformats.org/officeDocument/2006/relationships" r:embed="rId5"/>
        <a:stretch>
          <a:fillRect/>
        </a:stretch>
      </xdr:blipFill>
      <xdr:spPr>
        <a:xfrm>
          <a:off x="27066841" y="15269368"/>
          <a:ext cx="2826511" cy="1538517"/>
        </a:xfrm>
        <a:prstGeom prst="rect">
          <a:avLst/>
        </a:prstGeom>
      </xdr:spPr>
    </xdr:pic>
    <xdr:clientData/>
  </xdr:twoCellAnchor>
  <xdr:twoCellAnchor editAs="oneCell">
    <xdr:from>
      <xdr:col>36</xdr:col>
      <xdr:colOff>92263</xdr:colOff>
      <xdr:row>66</xdr:row>
      <xdr:rowOff>124239</xdr:rowOff>
    </xdr:from>
    <xdr:to>
      <xdr:col>41</xdr:col>
      <xdr:colOff>91311</xdr:colOff>
      <xdr:row>74</xdr:row>
      <xdr:rowOff>40461</xdr:rowOff>
    </xdr:to>
    <xdr:pic>
      <xdr:nvPicPr>
        <xdr:cNvPr id="8" name="Imagen 7">
          <a:extLst>
            <a:ext uri="{FF2B5EF4-FFF2-40B4-BE49-F238E27FC236}">
              <a16:creationId xmlns:a16="http://schemas.microsoft.com/office/drawing/2014/main" id="{02F40F4C-EE1A-C5C3-397B-3F0E40905D7F}"/>
            </a:ext>
          </a:extLst>
        </xdr:cNvPr>
        <xdr:cNvPicPr>
          <a:picLocks noChangeAspect="1"/>
        </xdr:cNvPicPr>
      </xdr:nvPicPr>
      <xdr:blipFill>
        <a:blip xmlns:r="http://schemas.openxmlformats.org/officeDocument/2006/relationships" r:embed="rId6"/>
        <a:stretch>
          <a:fillRect/>
        </a:stretch>
      </xdr:blipFill>
      <xdr:spPr>
        <a:xfrm>
          <a:off x="27896980" y="14386891"/>
          <a:ext cx="3809048" cy="1572744"/>
        </a:xfrm>
        <a:prstGeom prst="rect">
          <a:avLst/>
        </a:prstGeom>
      </xdr:spPr>
    </xdr:pic>
    <xdr:clientData/>
  </xdr:twoCellAnchor>
  <xdr:twoCellAnchor editAs="oneCell">
    <xdr:from>
      <xdr:col>32</xdr:col>
      <xdr:colOff>316003</xdr:colOff>
      <xdr:row>66</xdr:row>
      <xdr:rowOff>123264</xdr:rowOff>
    </xdr:from>
    <xdr:to>
      <xdr:col>36</xdr:col>
      <xdr:colOff>14850</xdr:colOff>
      <xdr:row>74</xdr:row>
      <xdr:rowOff>15609</xdr:rowOff>
    </xdr:to>
    <xdr:pic>
      <xdr:nvPicPr>
        <xdr:cNvPr id="9" name="Imagen 8">
          <a:extLst>
            <a:ext uri="{FF2B5EF4-FFF2-40B4-BE49-F238E27FC236}">
              <a16:creationId xmlns:a16="http://schemas.microsoft.com/office/drawing/2014/main" id="{FA7A6BAC-B551-8E1D-6CAA-27581BA2056E}"/>
            </a:ext>
          </a:extLst>
        </xdr:cNvPr>
        <xdr:cNvPicPr>
          <a:picLocks noChangeAspect="1"/>
        </xdr:cNvPicPr>
      </xdr:nvPicPr>
      <xdr:blipFill>
        <a:blip xmlns:r="http://schemas.openxmlformats.org/officeDocument/2006/relationships" r:embed="rId7"/>
        <a:stretch>
          <a:fillRect/>
        </a:stretch>
      </xdr:blipFill>
      <xdr:spPr>
        <a:xfrm flipH="1">
          <a:off x="25024974" y="14354735"/>
          <a:ext cx="2746847" cy="1550815"/>
        </a:xfrm>
        <a:prstGeom prst="rect">
          <a:avLst/>
        </a:prstGeom>
      </xdr:spPr>
    </xdr:pic>
    <xdr:clientData/>
  </xdr:twoCellAnchor>
  <xdr:twoCellAnchor editAs="oneCell">
    <xdr:from>
      <xdr:col>19</xdr:col>
      <xdr:colOff>156882</xdr:colOff>
      <xdr:row>5</xdr:row>
      <xdr:rowOff>64835</xdr:rowOff>
    </xdr:from>
    <xdr:to>
      <xdr:col>23</xdr:col>
      <xdr:colOff>672353</xdr:colOff>
      <xdr:row>19</xdr:row>
      <xdr:rowOff>137942</xdr:rowOff>
    </xdr:to>
    <xdr:pic>
      <xdr:nvPicPr>
        <xdr:cNvPr id="7" name="Imagen 6">
          <a:extLst>
            <a:ext uri="{FF2B5EF4-FFF2-40B4-BE49-F238E27FC236}">
              <a16:creationId xmlns:a16="http://schemas.microsoft.com/office/drawing/2014/main" id="{5527CA94-F709-FD53-12FB-D95D14563219}"/>
            </a:ext>
          </a:extLst>
        </xdr:cNvPr>
        <xdr:cNvPicPr>
          <a:picLocks noChangeAspect="1"/>
        </xdr:cNvPicPr>
      </xdr:nvPicPr>
      <xdr:blipFill rotWithShape="1">
        <a:blip xmlns:r="http://schemas.openxmlformats.org/officeDocument/2006/relationships" r:embed="rId8"/>
        <a:srcRect l="31916"/>
        <a:stretch/>
      </xdr:blipFill>
      <xdr:spPr>
        <a:xfrm>
          <a:off x="19128441" y="782011"/>
          <a:ext cx="3563471" cy="2964225"/>
        </a:xfrm>
        <a:prstGeom prst="rect">
          <a:avLst/>
        </a:prstGeom>
      </xdr:spPr>
    </xdr:pic>
    <xdr:clientData/>
  </xdr:twoCellAnchor>
  <xdr:twoCellAnchor editAs="oneCell">
    <xdr:from>
      <xdr:col>61</xdr:col>
      <xdr:colOff>55673</xdr:colOff>
      <xdr:row>98</xdr:row>
      <xdr:rowOff>22999</xdr:rowOff>
    </xdr:from>
    <xdr:to>
      <xdr:col>65</xdr:col>
      <xdr:colOff>261301</xdr:colOff>
      <xdr:row>121</xdr:row>
      <xdr:rowOff>175945</xdr:rowOff>
    </xdr:to>
    <xdr:pic>
      <xdr:nvPicPr>
        <xdr:cNvPr id="10" name="Imagen 9">
          <a:extLst>
            <a:ext uri="{FF2B5EF4-FFF2-40B4-BE49-F238E27FC236}">
              <a16:creationId xmlns:a16="http://schemas.microsoft.com/office/drawing/2014/main" id="{84EED5B7-8ABD-92AA-B0D7-350A705FC580}"/>
            </a:ext>
          </a:extLst>
        </xdr:cNvPr>
        <xdr:cNvPicPr>
          <a:picLocks noChangeAspect="1"/>
        </xdr:cNvPicPr>
      </xdr:nvPicPr>
      <xdr:blipFill>
        <a:blip xmlns:r="http://schemas.openxmlformats.org/officeDocument/2006/relationships" r:embed="rId9"/>
        <a:stretch>
          <a:fillRect/>
        </a:stretch>
      </xdr:blipFill>
      <xdr:spPr>
        <a:xfrm>
          <a:off x="34466900" y="20631635"/>
          <a:ext cx="3253628" cy="4597607"/>
        </a:xfrm>
        <a:prstGeom prst="rect">
          <a:avLst/>
        </a:prstGeom>
      </xdr:spPr>
    </xdr:pic>
    <xdr:clientData/>
  </xdr:twoCellAnchor>
  <xdr:twoCellAnchor editAs="oneCell">
    <xdr:from>
      <xdr:col>65</xdr:col>
      <xdr:colOff>417674</xdr:colOff>
      <xdr:row>98</xdr:row>
      <xdr:rowOff>11792</xdr:rowOff>
    </xdr:from>
    <xdr:to>
      <xdr:col>69</xdr:col>
      <xdr:colOff>619380</xdr:colOff>
      <xdr:row>121</xdr:row>
      <xdr:rowOff>164721</xdr:rowOff>
    </xdr:to>
    <xdr:pic>
      <xdr:nvPicPr>
        <xdr:cNvPr id="11" name="Imagen 10">
          <a:extLst>
            <a:ext uri="{FF2B5EF4-FFF2-40B4-BE49-F238E27FC236}">
              <a16:creationId xmlns:a16="http://schemas.microsoft.com/office/drawing/2014/main" id="{A050304F-266C-8D00-EAEF-9392F693282A}"/>
            </a:ext>
          </a:extLst>
        </xdr:cNvPr>
        <xdr:cNvPicPr>
          <a:picLocks noChangeAspect="1"/>
        </xdr:cNvPicPr>
      </xdr:nvPicPr>
      <xdr:blipFill>
        <a:blip xmlns:r="http://schemas.openxmlformats.org/officeDocument/2006/relationships" r:embed="rId10"/>
        <a:stretch>
          <a:fillRect/>
        </a:stretch>
      </xdr:blipFill>
      <xdr:spPr>
        <a:xfrm>
          <a:off x="37876901" y="20620428"/>
          <a:ext cx="3249706" cy="4597590"/>
        </a:xfrm>
        <a:prstGeom prst="rect">
          <a:avLst/>
        </a:prstGeom>
      </xdr:spPr>
    </xdr:pic>
    <xdr:clientData/>
  </xdr:twoCellAnchor>
  <xdr:twoCellAnchor editAs="oneCell">
    <xdr:from>
      <xdr:col>70</xdr:col>
      <xdr:colOff>12581</xdr:colOff>
      <xdr:row>97</xdr:row>
      <xdr:rowOff>186048</xdr:rowOff>
    </xdr:from>
    <xdr:to>
      <xdr:col>74</xdr:col>
      <xdr:colOff>297210</xdr:colOff>
      <xdr:row>121</xdr:row>
      <xdr:rowOff>148503</xdr:rowOff>
    </xdr:to>
    <xdr:pic>
      <xdr:nvPicPr>
        <xdr:cNvPr id="12" name="Imagen 11">
          <a:extLst>
            <a:ext uri="{FF2B5EF4-FFF2-40B4-BE49-F238E27FC236}">
              <a16:creationId xmlns:a16="http://schemas.microsoft.com/office/drawing/2014/main" id="{BF17AC1B-EFB6-3577-41BC-7C0294952D9D}"/>
            </a:ext>
          </a:extLst>
        </xdr:cNvPr>
        <xdr:cNvPicPr>
          <a:picLocks noChangeAspect="1"/>
        </xdr:cNvPicPr>
      </xdr:nvPicPr>
      <xdr:blipFill>
        <a:blip xmlns:r="http://schemas.openxmlformats.org/officeDocument/2006/relationships" r:embed="rId11"/>
        <a:stretch>
          <a:fillRect/>
        </a:stretch>
      </xdr:blipFill>
      <xdr:spPr>
        <a:xfrm>
          <a:off x="41281808" y="20604184"/>
          <a:ext cx="3332629" cy="4597616"/>
        </a:xfrm>
        <a:prstGeom prst="rect">
          <a:avLst/>
        </a:prstGeom>
      </xdr:spPr>
    </xdr:pic>
    <xdr:clientData/>
  </xdr:twoCellAnchor>
  <xdr:twoCellAnchor editAs="oneCell">
    <xdr:from>
      <xdr:col>74</xdr:col>
      <xdr:colOff>455678</xdr:colOff>
      <xdr:row>98</xdr:row>
      <xdr:rowOff>4456</xdr:rowOff>
    </xdr:from>
    <xdr:to>
      <xdr:col>79</xdr:col>
      <xdr:colOff>18084</xdr:colOff>
      <xdr:row>121</xdr:row>
      <xdr:rowOff>161339</xdr:rowOff>
    </xdr:to>
    <xdr:pic>
      <xdr:nvPicPr>
        <xdr:cNvPr id="13" name="Imagen 12">
          <a:extLst>
            <a:ext uri="{FF2B5EF4-FFF2-40B4-BE49-F238E27FC236}">
              <a16:creationId xmlns:a16="http://schemas.microsoft.com/office/drawing/2014/main" id="{A2BA7F14-540B-E97E-D28F-0CF2984426D4}"/>
            </a:ext>
          </a:extLst>
        </xdr:cNvPr>
        <xdr:cNvPicPr>
          <a:picLocks noChangeAspect="1"/>
        </xdr:cNvPicPr>
      </xdr:nvPicPr>
      <xdr:blipFill>
        <a:blip xmlns:r="http://schemas.openxmlformats.org/officeDocument/2006/relationships" r:embed="rId12"/>
        <a:stretch>
          <a:fillRect/>
        </a:stretch>
      </xdr:blipFill>
      <xdr:spPr>
        <a:xfrm>
          <a:off x="44772905" y="20613092"/>
          <a:ext cx="3372406" cy="4601544"/>
        </a:xfrm>
        <a:prstGeom prst="rect">
          <a:avLst/>
        </a:prstGeom>
      </xdr:spPr>
    </xdr:pic>
    <xdr:clientData/>
  </xdr:twoCellAnchor>
  <xdr:twoCellAnchor editAs="oneCell">
    <xdr:from>
      <xdr:col>79</xdr:col>
      <xdr:colOff>189656</xdr:colOff>
      <xdr:row>97</xdr:row>
      <xdr:rowOff>182351</xdr:rowOff>
    </xdr:from>
    <xdr:to>
      <xdr:col>83</xdr:col>
      <xdr:colOff>385712</xdr:colOff>
      <xdr:row>116</xdr:row>
      <xdr:rowOff>84300</xdr:rowOff>
    </xdr:to>
    <xdr:pic>
      <xdr:nvPicPr>
        <xdr:cNvPr id="14" name="Imagen 13">
          <a:extLst>
            <a:ext uri="{FF2B5EF4-FFF2-40B4-BE49-F238E27FC236}">
              <a16:creationId xmlns:a16="http://schemas.microsoft.com/office/drawing/2014/main" id="{A9FC0A75-523F-7F8E-EA63-CCBE8EF5024F}"/>
            </a:ext>
          </a:extLst>
        </xdr:cNvPr>
        <xdr:cNvPicPr>
          <a:picLocks noChangeAspect="1"/>
        </xdr:cNvPicPr>
      </xdr:nvPicPr>
      <xdr:blipFill>
        <a:blip xmlns:r="http://schemas.openxmlformats.org/officeDocument/2006/relationships" r:embed="rId13"/>
        <a:stretch>
          <a:fillRect/>
        </a:stretch>
      </xdr:blipFill>
      <xdr:spPr>
        <a:xfrm>
          <a:off x="48316883" y="20600487"/>
          <a:ext cx="3244056" cy="3521449"/>
        </a:xfrm>
        <a:prstGeom prst="rect">
          <a:avLst/>
        </a:prstGeom>
      </xdr:spPr>
    </xdr:pic>
    <xdr:clientData/>
  </xdr:twoCellAnchor>
  <xdr:twoCellAnchor editAs="oneCell">
    <xdr:from>
      <xdr:col>26</xdr:col>
      <xdr:colOff>146344</xdr:colOff>
      <xdr:row>5</xdr:row>
      <xdr:rowOff>71312</xdr:rowOff>
    </xdr:from>
    <xdr:to>
      <xdr:col>31</xdr:col>
      <xdr:colOff>339941</xdr:colOff>
      <xdr:row>29</xdr:row>
      <xdr:rowOff>22412</xdr:rowOff>
    </xdr:to>
    <xdr:pic>
      <xdr:nvPicPr>
        <xdr:cNvPr id="19" name="Imagen 18">
          <a:extLst>
            <a:ext uri="{FF2B5EF4-FFF2-40B4-BE49-F238E27FC236}">
              <a16:creationId xmlns:a16="http://schemas.microsoft.com/office/drawing/2014/main" id="{377838DE-058F-3043-BA0D-82551DDA536F}"/>
            </a:ext>
          </a:extLst>
        </xdr:cNvPr>
        <xdr:cNvPicPr>
          <a:picLocks noChangeAspect="1"/>
        </xdr:cNvPicPr>
      </xdr:nvPicPr>
      <xdr:blipFill>
        <a:blip xmlns:r="http://schemas.openxmlformats.org/officeDocument/2006/relationships" r:embed="rId14"/>
        <a:stretch>
          <a:fillRect/>
        </a:stretch>
      </xdr:blipFill>
      <xdr:spPr>
        <a:xfrm>
          <a:off x="24451903" y="788488"/>
          <a:ext cx="4003597" cy="5307512"/>
        </a:xfrm>
        <a:prstGeom prst="rect">
          <a:avLst/>
        </a:prstGeom>
      </xdr:spPr>
    </xdr:pic>
    <xdr:clientData/>
  </xdr:twoCellAnchor>
  <xdr:twoCellAnchor editAs="oneCell">
    <xdr:from>
      <xdr:col>17</xdr:col>
      <xdr:colOff>827575</xdr:colOff>
      <xdr:row>20</xdr:row>
      <xdr:rowOff>485</xdr:rowOff>
    </xdr:from>
    <xdr:to>
      <xdr:col>24</xdr:col>
      <xdr:colOff>6334</xdr:colOff>
      <xdr:row>28</xdr:row>
      <xdr:rowOff>19631</xdr:rowOff>
    </xdr:to>
    <xdr:pic>
      <xdr:nvPicPr>
        <xdr:cNvPr id="20" name="Imagen 19">
          <a:extLst>
            <a:ext uri="{FF2B5EF4-FFF2-40B4-BE49-F238E27FC236}">
              <a16:creationId xmlns:a16="http://schemas.microsoft.com/office/drawing/2014/main" id="{DFC843FC-AC13-81E9-F7D8-3C5A2691ED80}"/>
            </a:ext>
          </a:extLst>
        </xdr:cNvPr>
        <xdr:cNvPicPr>
          <a:picLocks noChangeAspect="1"/>
        </xdr:cNvPicPr>
      </xdr:nvPicPr>
      <xdr:blipFill>
        <a:blip xmlns:r="http://schemas.openxmlformats.org/officeDocument/2006/relationships" r:embed="rId15"/>
        <a:stretch>
          <a:fillRect/>
        </a:stretch>
      </xdr:blipFill>
      <xdr:spPr>
        <a:xfrm>
          <a:off x="18593771" y="4199768"/>
          <a:ext cx="5026280" cy="2006972"/>
        </a:xfrm>
        <a:prstGeom prst="rect">
          <a:avLst/>
        </a:prstGeom>
      </xdr:spPr>
    </xdr:pic>
    <xdr:clientData/>
  </xdr:twoCellAnchor>
  <xdr:twoCellAnchor editAs="oneCell">
    <xdr:from>
      <xdr:col>55</xdr:col>
      <xdr:colOff>305084</xdr:colOff>
      <xdr:row>116</xdr:row>
      <xdr:rowOff>0</xdr:rowOff>
    </xdr:from>
    <xdr:to>
      <xdr:col>59</xdr:col>
      <xdr:colOff>687457</xdr:colOff>
      <xdr:row>125</xdr:row>
      <xdr:rowOff>8102</xdr:rowOff>
    </xdr:to>
    <xdr:pic>
      <xdr:nvPicPr>
        <xdr:cNvPr id="21" name="Imagen 20">
          <a:extLst>
            <a:ext uri="{FF2B5EF4-FFF2-40B4-BE49-F238E27FC236}">
              <a16:creationId xmlns:a16="http://schemas.microsoft.com/office/drawing/2014/main" id="{636C5C98-C7D9-4CE7-8119-F61516500655}"/>
            </a:ext>
          </a:extLst>
        </xdr:cNvPr>
        <xdr:cNvPicPr>
          <a:picLocks noChangeAspect="1"/>
        </xdr:cNvPicPr>
      </xdr:nvPicPr>
      <xdr:blipFill>
        <a:blip xmlns:r="http://schemas.openxmlformats.org/officeDocument/2006/relationships" r:embed="rId16"/>
        <a:stretch>
          <a:fillRect/>
        </a:stretch>
      </xdr:blipFill>
      <xdr:spPr>
        <a:xfrm>
          <a:off x="30950736" y="23627521"/>
          <a:ext cx="3430373" cy="1791786"/>
        </a:xfrm>
        <a:prstGeom prst="rect">
          <a:avLst/>
        </a:prstGeom>
      </xdr:spPr>
    </xdr:pic>
    <xdr:clientData/>
  </xdr:twoCellAnchor>
  <xdr:twoCellAnchor editAs="oneCell">
    <xdr:from>
      <xdr:col>51</xdr:col>
      <xdr:colOff>49696</xdr:colOff>
      <xdr:row>98</xdr:row>
      <xdr:rowOff>4908</xdr:rowOff>
    </xdr:from>
    <xdr:to>
      <xdr:col>55</xdr:col>
      <xdr:colOff>173935</xdr:colOff>
      <xdr:row>121</xdr:row>
      <xdr:rowOff>179804</xdr:rowOff>
    </xdr:to>
    <xdr:pic>
      <xdr:nvPicPr>
        <xdr:cNvPr id="22" name="Imagen 21">
          <a:extLst>
            <a:ext uri="{FF2B5EF4-FFF2-40B4-BE49-F238E27FC236}">
              <a16:creationId xmlns:a16="http://schemas.microsoft.com/office/drawing/2014/main" id="{1B3B3D7D-0A97-4A3D-9D5E-D11913D1D54E}"/>
            </a:ext>
          </a:extLst>
        </xdr:cNvPr>
        <xdr:cNvPicPr>
          <a:picLocks noChangeAspect="1"/>
        </xdr:cNvPicPr>
      </xdr:nvPicPr>
      <xdr:blipFill>
        <a:blip xmlns:r="http://schemas.openxmlformats.org/officeDocument/2006/relationships" r:embed="rId17"/>
        <a:stretch>
          <a:fillRect/>
        </a:stretch>
      </xdr:blipFill>
      <xdr:spPr>
        <a:xfrm>
          <a:off x="27647348" y="20777691"/>
          <a:ext cx="3172239" cy="4633200"/>
        </a:xfrm>
        <a:prstGeom prst="rect">
          <a:avLst/>
        </a:prstGeom>
      </xdr:spPr>
    </xdr:pic>
    <xdr:clientData/>
  </xdr:twoCellAnchor>
  <xdr:twoCellAnchor editAs="oneCell">
    <xdr:from>
      <xdr:col>55</xdr:col>
      <xdr:colOff>271463</xdr:colOff>
      <xdr:row>98</xdr:row>
      <xdr:rowOff>16565</xdr:rowOff>
    </xdr:from>
    <xdr:to>
      <xdr:col>59</xdr:col>
      <xdr:colOff>685594</xdr:colOff>
      <xdr:row>112</xdr:row>
      <xdr:rowOff>63709</xdr:rowOff>
    </xdr:to>
    <xdr:pic>
      <xdr:nvPicPr>
        <xdr:cNvPr id="23" name="Imagen 22">
          <a:extLst>
            <a:ext uri="{FF2B5EF4-FFF2-40B4-BE49-F238E27FC236}">
              <a16:creationId xmlns:a16="http://schemas.microsoft.com/office/drawing/2014/main" id="{8A5248D6-FB0A-4B82-A9BD-DA0D5F19C903}"/>
            </a:ext>
          </a:extLst>
        </xdr:cNvPr>
        <xdr:cNvPicPr>
          <a:picLocks noChangeAspect="1"/>
        </xdr:cNvPicPr>
      </xdr:nvPicPr>
      <xdr:blipFill>
        <a:blip xmlns:r="http://schemas.openxmlformats.org/officeDocument/2006/relationships" r:embed="rId18"/>
        <a:stretch>
          <a:fillRect/>
        </a:stretch>
      </xdr:blipFill>
      <xdr:spPr>
        <a:xfrm>
          <a:off x="30917115" y="20789348"/>
          <a:ext cx="3462131" cy="2714144"/>
        </a:xfrm>
        <a:prstGeom prst="rect">
          <a:avLst/>
        </a:prstGeom>
      </xdr:spPr>
    </xdr:pic>
    <xdr:clientData/>
  </xdr:twoCellAnchor>
  <xdr:twoCellAnchor editAs="oneCell">
    <xdr:from>
      <xdr:col>18</xdr:col>
      <xdr:colOff>521804</xdr:colOff>
      <xdr:row>115</xdr:row>
      <xdr:rowOff>149087</xdr:rowOff>
    </xdr:from>
    <xdr:to>
      <xdr:col>22</xdr:col>
      <xdr:colOff>704259</xdr:colOff>
      <xdr:row>197</xdr:row>
      <xdr:rowOff>2411</xdr:rowOff>
    </xdr:to>
    <xdr:pic>
      <xdr:nvPicPr>
        <xdr:cNvPr id="24" name="Imagen 23">
          <a:extLst>
            <a:ext uri="{FF2B5EF4-FFF2-40B4-BE49-F238E27FC236}">
              <a16:creationId xmlns:a16="http://schemas.microsoft.com/office/drawing/2014/main" id="{EF148A84-E2C7-70F1-B3D6-41FED0A448D0}"/>
            </a:ext>
          </a:extLst>
        </xdr:cNvPr>
        <xdr:cNvPicPr>
          <a:picLocks noChangeAspect="1"/>
        </xdr:cNvPicPr>
      </xdr:nvPicPr>
      <xdr:blipFill>
        <a:blip xmlns:r="http://schemas.openxmlformats.org/officeDocument/2006/relationships" r:embed="rId19"/>
        <a:stretch>
          <a:fillRect/>
        </a:stretch>
      </xdr:blipFill>
      <xdr:spPr>
        <a:xfrm>
          <a:off x="19571804" y="24707022"/>
          <a:ext cx="3222172" cy="4110585"/>
        </a:xfrm>
        <a:prstGeom prst="rect">
          <a:avLst/>
        </a:prstGeom>
      </xdr:spPr>
    </xdr:pic>
    <xdr:clientData/>
  </xdr:twoCellAnchor>
  <xdr:twoCellAnchor editAs="oneCell">
    <xdr:from>
      <xdr:col>16</xdr:col>
      <xdr:colOff>1222275</xdr:colOff>
      <xdr:row>98</xdr:row>
      <xdr:rowOff>65669</xdr:rowOff>
    </xdr:from>
    <xdr:to>
      <xdr:col>26</xdr:col>
      <xdr:colOff>53717</xdr:colOff>
      <xdr:row>111</xdr:row>
      <xdr:rowOff>143511</xdr:rowOff>
    </xdr:to>
    <xdr:pic>
      <xdr:nvPicPr>
        <xdr:cNvPr id="25" name="Imagen 24">
          <a:extLst>
            <a:ext uri="{FF2B5EF4-FFF2-40B4-BE49-F238E27FC236}">
              <a16:creationId xmlns:a16="http://schemas.microsoft.com/office/drawing/2014/main" id="{6A8D0FA6-0CB9-8EDF-3F18-BBBD8D0DC9DD}"/>
            </a:ext>
          </a:extLst>
        </xdr:cNvPr>
        <xdr:cNvPicPr>
          <a:picLocks noChangeAspect="1"/>
        </xdr:cNvPicPr>
      </xdr:nvPicPr>
      <xdr:blipFill>
        <a:blip xmlns:r="http://schemas.openxmlformats.org/officeDocument/2006/relationships" r:embed="rId20"/>
        <a:stretch>
          <a:fillRect/>
        </a:stretch>
      </xdr:blipFill>
      <xdr:spPr>
        <a:xfrm>
          <a:off x="17530732" y="21385104"/>
          <a:ext cx="7660702" cy="2554342"/>
        </a:xfrm>
        <a:prstGeom prst="rect">
          <a:avLst/>
        </a:prstGeom>
      </xdr:spPr>
    </xdr:pic>
    <xdr:clientData/>
  </xdr:twoCellAnchor>
  <xdr:twoCellAnchor editAs="oneCell">
    <xdr:from>
      <xdr:col>26</xdr:col>
      <xdr:colOff>76201</xdr:colOff>
      <xdr:row>98</xdr:row>
      <xdr:rowOff>86608</xdr:rowOff>
    </xdr:from>
    <xdr:to>
      <xdr:col>30</xdr:col>
      <xdr:colOff>381000</xdr:colOff>
      <xdr:row>122</xdr:row>
      <xdr:rowOff>52974</xdr:rowOff>
    </xdr:to>
    <xdr:pic>
      <xdr:nvPicPr>
        <xdr:cNvPr id="26" name="Imagen 25">
          <a:extLst>
            <a:ext uri="{FF2B5EF4-FFF2-40B4-BE49-F238E27FC236}">
              <a16:creationId xmlns:a16="http://schemas.microsoft.com/office/drawing/2014/main" id="{2F98400F-811D-AC8F-8052-EA2010F23B44}"/>
            </a:ext>
          </a:extLst>
        </xdr:cNvPr>
        <xdr:cNvPicPr>
          <a:picLocks noChangeAspect="1"/>
        </xdr:cNvPicPr>
      </xdr:nvPicPr>
      <xdr:blipFill>
        <a:blip xmlns:r="http://schemas.openxmlformats.org/officeDocument/2006/relationships" r:embed="rId21"/>
        <a:stretch>
          <a:fillRect/>
        </a:stretch>
      </xdr:blipFill>
      <xdr:spPr>
        <a:xfrm>
          <a:off x="21564601" y="21651208"/>
          <a:ext cx="3352799" cy="4625772"/>
        </a:xfrm>
        <a:prstGeom prst="rect">
          <a:avLst/>
        </a:prstGeom>
      </xdr:spPr>
    </xdr:pic>
    <xdr:clientData/>
  </xdr:twoCellAnchor>
  <xdr:twoCellAnchor editAs="oneCell">
    <xdr:from>
      <xdr:col>30</xdr:col>
      <xdr:colOff>557892</xdr:colOff>
      <xdr:row>98</xdr:row>
      <xdr:rowOff>95250</xdr:rowOff>
    </xdr:from>
    <xdr:to>
      <xdr:col>35</xdr:col>
      <xdr:colOff>268585</xdr:colOff>
      <xdr:row>122</xdr:row>
      <xdr:rowOff>56829</xdr:rowOff>
    </xdr:to>
    <xdr:pic>
      <xdr:nvPicPr>
        <xdr:cNvPr id="27" name="Imagen 26">
          <a:extLst>
            <a:ext uri="{FF2B5EF4-FFF2-40B4-BE49-F238E27FC236}">
              <a16:creationId xmlns:a16="http://schemas.microsoft.com/office/drawing/2014/main" id="{FA33FA1A-7449-998E-9A9B-7B33423F0290}"/>
            </a:ext>
          </a:extLst>
        </xdr:cNvPr>
        <xdr:cNvPicPr>
          <a:picLocks noChangeAspect="1"/>
        </xdr:cNvPicPr>
      </xdr:nvPicPr>
      <xdr:blipFill>
        <a:blip xmlns:r="http://schemas.openxmlformats.org/officeDocument/2006/relationships" r:embed="rId22"/>
        <a:stretch>
          <a:fillRect/>
        </a:stretch>
      </xdr:blipFill>
      <xdr:spPr>
        <a:xfrm>
          <a:off x="25132392" y="20778107"/>
          <a:ext cx="3520693" cy="4599214"/>
        </a:xfrm>
        <a:prstGeom prst="rect">
          <a:avLst/>
        </a:prstGeom>
      </xdr:spPr>
    </xdr:pic>
    <xdr:clientData/>
  </xdr:twoCellAnchor>
  <xdr:twoCellAnchor editAs="oneCell">
    <xdr:from>
      <xdr:col>35</xdr:col>
      <xdr:colOff>394608</xdr:colOff>
      <xdr:row>98</xdr:row>
      <xdr:rowOff>95251</xdr:rowOff>
    </xdr:from>
    <xdr:to>
      <xdr:col>39</xdr:col>
      <xdr:colOff>677145</xdr:colOff>
      <xdr:row>122</xdr:row>
      <xdr:rowOff>56829</xdr:rowOff>
    </xdr:to>
    <xdr:pic>
      <xdr:nvPicPr>
        <xdr:cNvPr id="28" name="Imagen 27">
          <a:extLst>
            <a:ext uri="{FF2B5EF4-FFF2-40B4-BE49-F238E27FC236}">
              <a16:creationId xmlns:a16="http://schemas.microsoft.com/office/drawing/2014/main" id="{DA027BF3-F292-3649-5AF4-DE91B80DFCE9}"/>
            </a:ext>
          </a:extLst>
        </xdr:cNvPr>
        <xdr:cNvPicPr>
          <a:picLocks noChangeAspect="1"/>
        </xdr:cNvPicPr>
      </xdr:nvPicPr>
      <xdr:blipFill>
        <a:blip xmlns:r="http://schemas.openxmlformats.org/officeDocument/2006/relationships" r:embed="rId23"/>
        <a:stretch>
          <a:fillRect/>
        </a:stretch>
      </xdr:blipFill>
      <xdr:spPr>
        <a:xfrm>
          <a:off x="28779108" y="20778108"/>
          <a:ext cx="3330537" cy="4599213"/>
        </a:xfrm>
        <a:prstGeom prst="rect">
          <a:avLst/>
        </a:prstGeom>
      </xdr:spPr>
    </xdr:pic>
    <xdr:clientData/>
  </xdr:twoCellAnchor>
  <xdr:twoCellAnchor editAs="oneCell">
    <xdr:from>
      <xdr:col>40</xdr:col>
      <xdr:colOff>60294</xdr:colOff>
      <xdr:row>98</xdr:row>
      <xdr:rowOff>95251</xdr:rowOff>
    </xdr:from>
    <xdr:to>
      <xdr:col>44</xdr:col>
      <xdr:colOff>494105</xdr:colOff>
      <xdr:row>122</xdr:row>
      <xdr:rowOff>56829</xdr:rowOff>
    </xdr:to>
    <xdr:pic>
      <xdr:nvPicPr>
        <xdr:cNvPr id="29" name="Imagen 28">
          <a:extLst>
            <a:ext uri="{FF2B5EF4-FFF2-40B4-BE49-F238E27FC236}">
              <a16:creationId xmlns:a16="http://schemas.microsoft.com/office/drawing/2014/main" id="{853CFD2F-5FDC-863D-817C-F109DB10AAE3}"/>
            </a:ext>
          </a:extLst>
        </xdr:cNvPr>
        <xdr:cNvPicPr>
          <a:picLocks noChangeAspect="1"/>
        </xdr:cNvPicPr>
      </xdr:nvPicPr>
      <xdr:blipFill>
        <a:blip xmlns:r="http://schemas.openxmlformats.org/officeDocument/2006/relationships" r:embed="rId24"/>
        <a:stretch>
          <a:fillRect/>
        </a:stretch>
      </xdr:blipFill>
      <xdr:spPr>
        <a:xfrm>
          <a:off x="32254794" y="20778108"/>
          <a:ext cx="3481811" cy="4599213"/>
        </a:xfrm>
        <a:prstGeom prst="rect">
          <a:avLst/>
        </a:prstGeom>
      </xdr:spPr>
    </xdr:pic>
    <xdr:clientData/>
  </xdr:twoCellAnchor>
  <xdr:twoCellAnchor editAs="oneCell">
    <xdr:from>
      <xdr:col>44</xdr:col>
      <xdr:colOff>612321</xdr:colOff>
      <xdr:row>98</xdr:row>
      <xdr:rowOff>108857</xdr:rowOff>
    </xdr:from>
    <xdr:to>
      <xdr:col>48</xdr:col>
      <xdr:colOff>638175</xdr:colOff>
      <xdr:row>117</xdr:row>
      <xdr:rowOff>24312</xdr:rowOff>
    </xdr:to>
    <xdr:pic>
      <xdr:nvPicPr>
        <xdr:cNvPr id="30" name="Imagen 29">
          <a:extLst>
            <a:ext uri="{FF2B5EF4-FFF2-40B4-BE49-F238E27FC236}">
              <a16:creationId xmlns:a16="http://schemas.microsoft.com/office/drawing/2014/main" id="{4F9FCA12-2670-602D-58E3-834B9C929CE6}"/>
            </a:ext>
          </a:extLst>
        </xdr:cNvPr>
        <xdr:cNvPicPr>
          <a:picLocks noChangeAspect="1"/>
        </xdr:cNvPicPr>
      </xdr:nvPicPr>
      <xdr:blipFill>
        <a:blip xmlns:r="http://schemas.openxmlformats.org/officeDocument/2006/relationships" r:embed="rId25"/>
        <a:stretch>
          <a:fillRect/>
        </a:stretch>
      </xdr:blipFill>
      <xdr:spPr>
        <a:xfrm>
          <a:off x="35816721" y="20873357"/>
          <a:ext cx="3397703" cy="3534955"/>
        </a:xfrm>
        <a:prstGeom prst="rect">
          <a:avLst/>
        </a:prstGeom>
      </xdr:spPr>
    </xdr:pic>
    <xdr:clientData/>
  </xdr:twoCellAnchor>
  <xdr:twoCellAnchor editAs="oneCell">
    <xdr:from>
      <xdr:col>22</xdr:col>
      <xdr:colOff>693536</xdr:colOff>
      <xdr:row>124</xdr:row>
      <xdr:rowOff>25596</xdr:rowOff>
    </xdr:from>
    <xdr:to>
      <xdr:col>29</xdr:col>
      <xdr:colOff>57149</xdr:colOff>
      <xdr:row>194</xdr:row>
      <xdr:rowOff>99391</xdr:rowOff>
    </xdr:to>
    <xdr:pic>
      <xdr:nvPicPr>
        <xdr:cNvPr id="31" name="Imagen 30">
          <a:extLst>
            <a:ext uri="{FF2B5EF4-FFF2-40B4-BE49-F238E27FC236}">
              <a16:creationId xmlns:a16="http://schemas.microsoft.com/office/drawing/2014/main" id="{26B5D1CE-CF8F-6EF2-EFBB-C2046F9FE514}"/>
            </a:ext>
          </a:extLst>
        </xdr:cNvPr>
        <xdr:cNvPicPr>
          <a:picLocks noChangeAspect="1"/>
        </xdr:cNvPicPr>
      </xdr:nvPicPr>
      <xdr:blipFill>
        <a:blip xmlns:r="http://schemas.openxmlformats.org/officeDocument/2006/relationships" r:embed="rId26"/>
        <a:stretch>
          <a:fillRect/>
        </a:stretch>
      </xdr:blipFill>
      <xdr:spPr>
        <a:xfrm>
          <a:off x="22783253" y="26364292"/>
          <a:ext cx="4697613" cy="1978795"/>
        </a:xfrm>
        <a:prstGeom prst="rect">
          <a:avLst/>
        </a:prstGeom>
      </xdr:spPr>
    </xdr:pic>
    <xdr:clientData/>
  </xdr:twoCellAnchor>
  <xdr:twoCellAnchor editAs="oneCell">
    <xdr:from>
      <xdr:col>29</xdr:col>
      <xdr:colOff>157529</xdr:colOff>
      <xdr:row>124</xdr:row>
      <xdr:rowOff>25885</xdr:rowOff>
    </xdr:from>
    <xdr:to>
      <xdr:col>35</xdr:col>
      <xdr:colOff>219075</xdr:colOff>
      <xdr:row>194</xdr:row>
      <xdr:rowOff>76200</xdr:rowOff>
    </xdr:to>
    <xdr:pic>
      <xdr:nvPicPr>
        <xdr:cNvPr id="32" name="Imagen 31">
          <a:extLst>
            <a:ext uri="{FF2B5EF4-FFF2-40B4-BE49-F238E27FC236}">
              <a16:creationId xmlns:a16="http://schemas.microsoft.com/office/drawing/2014/main" id="{7A3BAA54-D146-2A67-9E7C-D2E0876BA50D}"/>
            </a:ext>
          </a:extLst>
        </xdr:cNvPr>
        <xdr:cNvPicPr>
          <a:picLocks noChangeAspect="1"/>
        </xdr:cNvPicPr>
      </xdr:nvPicPr>
      <xdr:blipFill>
        <a:blip xmlns:r="http://schemas.openxmlformats.org/officeDocument/2006/relationships" r:embed="rId27"/>
        <a:stretch>
          <a:fillRect/>
        </a:stretch>
      </xdr:blipFill>
      <xdr:spPr>
        <a:xfrm>
          <a:off x="26217929" y="25610035"/>
          <a:ext cx="4633546" cy="1955315"/>
        </a:xfrm>
        <a:prstGeom prst="rect">
          <a:avLst/>
        </a:prstGeom>
      </xdr:spPr>
    </xdr:pic>
    <xdr:clientData/>
  </xdr:twoCellAnchor>
  <xdr:twoCellAnchor editAs="oneCell">
    <xdr:from>
      <xdr:col>35</xdr:col>
      <xdr:colOff>317351</xdr:colOff>
      <xdr:row>124</xdr:row>
      <xdr:rowOff>23245</xdr:rowOff>
    </xdr:from>
    <xdr:to>
      <xdr:col>41</xdr:col>
      <xdr:colOff>364434</xdr:colOff>
      <xdr:row>194</xdr:row>
      <xdr:rowOff>74543</xdr:rowOff>
    </xdr:to>
    <xdr:pic>
      <xdr:nvPicPr>
        <xdr:cNvPr id="33" name="Imagen 32">
          <a:extLst>
            <a:ext uri="{FF2B5EF4-FFF2-40B4-BE49-F238E27FC236}">
              <a16:creationId xmlns:a16="http://schemas.microsoft.com/office/drawing/2014/main" id="{69582AC9-5ACC-2330-42B1-EEC8099EC5E9}"/>
            </a:ext>
          </a:extLst>
        </xdr:cNvPr>
        <xdr:cNvPicPr>
          <a:picLocks noChangeAspect="1"/>
        </xdr:cNvPicPr>
      </xdr:nvPicPr>
      <xdr:blipFill>
        <a:blip xmlns:r="http://schemas.openxmlformats.org/officeDocument/2006/relationships" r:embed="rId28"/>
        <a:stretch>
          <a:fillRect/>
        </a:stretch>
      </xdr:blipFill>
      <xdr:spPr>
        <a:xfrm>
          <a:off x="30963003" y="25616506"/>
          <a:ext cx="4619083" cy="1956298"/>
        </a:xfrm>
        <a:prstGeom prst="rect">
          <a:avLst/>
        </a:prstGeom>
      </xdr:spPr>
    </xdr:pic>
    <xdr:clientData/>
  </xdr:twoCellAnchor>
  <xdr:twoCellAnchor editAs="oneCell">
    <xdr:from>
      <xdr:col>41</xdr:col>
      <xdr:colOff>455482</xdr:colOff>
      <xdr:row>124</xdr:row>
      <xdr:rowOff>25361</xdr:rowOff>
    </xdr:from>
    <xdr:to>
      <xdr:col>47</xdr:col>
      <xdr:colOff>513521</xdr:colOff>
      <xdr:row>194</xdr:row>
      <xdr:rowOff>74543</xdr:rowOff>
    </xdr:to>
    <xdr:pic>
      <xdr:nvPicPr>
        <xdr:cNvPr id="34" name="Imagen 33">
          <a:extLst>
            <a:ext uri="{FF2B5EF4-FFF2-40B4-BE49-F238E27FC236}">
              <a16:creationId xmlns:a16="http://schemas.microsoft.com/office/drawing/2014/main" id="{F3C6372E-0EFC-01BA-F412-E760FF1CECBD}"/>
            </a:ext>
          </a:extLst>
        </xdr:cNvPr>
        <xdr:cNvPicPr>
          <a:picLocks noChangeAspect="1"/>
        </xdr:cNvPicPr>
      </xdr:nvPicPr>
      <xdr:blipFill>
        <a:blip xmlns:r="http://schemas.openxmlformats.org/officeDocument/2006/relationships" r:embed="rId29"/>
        <a:stretch>
          <a:fillRect/>
        </a:stretch>
      </xdr:blipFill>
      <xdr:spPr>
        <a:xfrm>
          <a:off x="35673134" y="25618622"/>
          <a:ext cx="4630039" cy="1954182"/>
        </a:xfrm>
        <a:prstGeom prst="rect">
          <a:avLst/>
        </a:prstGeom>
      </xdr:spPr>
    </xdr:pic>
    <xdr:clientData/>
  </xdr:twoCellAnchor>
  <xdr:twoCellAnchor editAs="oneCell">
    <xdr:from>
      <xdr:col>7</xdr:col>
      <xdr:colOff>524750</xdr:colOff>
      <xdr:row>1</xdr:row>
      <xdr:rowOff>113301</xdr:rowOff>
    </xdr:from>
    <xdr:to>
      <xdr:col>8</xdr:col>
      <xdr:colOff>981122</xdr:colOff>
      <xdr:row>4</xdr:row>
      <xdr:rowOff>63605</xdr:rowOff>
    </xdr:to>
    <xdr:pic>
      <xdr:nvPicPr>
        <xdr:cNvPr id="17" name="image2.png">
          <a:extLst>
            <a:ext uri="{FF2B5EF4-FFF2-40B4-BE49-F238E27FC236}">
              <a16:creationId xmlns:a16="http://schemas.microsoft.com/office/drawing/2014/main" id="{5544AF28-DE74-4FE6-B260-0DD2E4DC084D}"/>
            </a:ext>
          </a:extLst>
        </xdr:cNvPr>
        <xdr:cNvPicPr/>
      </xdr:nvPicPr>
      <xdr:blipFill>
        <a:blip xmlns:r="http://schemas.openxmlformats.org/officeDocument/2006/relationships" r:embed="rId30"/>
        <a:srcRect/>
        <a:stretch>
          <a:fillRect/>
        </a:stretch>
      </xdr:blipFill>
      <xdr:spPr>
        <a:xfrm>
          <a:off x="7879707" y="312084"/>
          <a:ext cx="1268067" cy="621195"/>
        </a:xfrm>
        <a:prstGeom prst="rect">
          <a:avLst/>
        </a:prstGeom>
        <a:ln/>
      </xdr:spPr>
    </xdr:pic>
    <xdr:clientData/>
  </xdr:twoCellAnchor>
  <xdr:twoCellAnchor editAs="oneCell">
    <xdr:from>
      <xdr:col>7</xdr:col>
      <xdr:colOff>662608</xdr:colOff>
      <xdr:row>63</xdr:row>
      <xdr:rowOff>149086</xdr:rowOff>
    </xdr:from>
    <xdr:to>
      <xdr:col>9</xdr:col>
      <xdr:colOff>828</xdr:colOff>
      <xdr:row>66</xdr:row>
      <xdr:rowOff>57977</xdr:rowOff>
    </xdr:to>
    <xdr:pic>
      <xdr:nvPicPr>
        <xdr:cNvPr id="18" name="image2.png">
          <a:extLst>
            <a:ext uri="{FF2B5EF4-FFF2-40B4-BE49-F238E27FC236}">
              <a16:creationId xmlns:a16="http://schemas.microsoft.com/office/drawing/2014/main" id="{9B7E5A15-909C-453D-B04D-AFBD7A4041D1}"/>
            </a:ext>
          </a:extLst>
        </xdr:cNvPr>
        <xdr:cNvPicPr/>
      </xdr:nvPicPr>
      <xdr:blipFill>
        <a:blip xmlns:r="http://schemas.openxmlformats.org/officeDocument/2006/relationships" r:embed="rId30"/>
        <a:srcRect/>
        <a:stretch>
          <a:fillRect/>
        </a:stretch>
      </xdr:blipFill>
      <xdr:spPr>
        <a:xfrm>
          <a:off x="8017565" y="14527695"/>
          <a:ext cx="1268067" cy="621195"/>
        </a:xfrm>
        <a:prstGeom prst="rect">
          <a:avLst/>
        </a:prstGeom>
        <a:ln/>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15</xdr:col>
      <xdr:colOff>163286</xdr:colOff>
      <xdr:row>0</xdr:row>
      <xdr:rowOff>353784</xdr:rowOff>
    </xdr:from>
    <xdr:to>
      <xdr:col>15</xdr:col>
      <xdr:colOff>1431353</xdr:colOff>
      <xdr:row>0</xdr:row>
      <xdr:rowOff>974979</xdr:rowOff>
    </xdr:to>
    <xdr:pic>
      <xdr:nvPicPr>
        <xdr:cNvPr id="2" name="image2.png">
          <a:extLst>
            <a:ext uri="{FF2B5EF4-FFF2-40B4-BE49-F238E27FC236}">
              <a16:creationId xmlns:a16="http://schemas.microsoft.com/office/drawing/2014/main" id="{17ABEF48-E81F-4A95-B9BB-76EF598AB613}"/>
            </a:ext>
          </a:extLst>
        </xdr:cNvPr>
        <xdr:cNvPicPr/>
      </xdr:nvPicPr>
      <xdr:blipFill>
        <a:blip xmlns:r="http://schemas.openxmlformats.org/officeDocument/2006/relationships" r:embed="rId1"/>
        <a:srcRect/>
        <a:stretch>
          <a:fillRect/>
        </a:stretch>
      </xdr:blipFill>
      <xdr:spPr>
        <a:xfrm>
          <a:off x="19880036" y="353784"/>
          <a:ext cx="1268067" cy="621195"/>
        </a:xfrm>
        <a:prstGeom prst="rect">
          <a:avLst/>
        </a:prstGeom>
        <a:ln/>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3</xdr:col>
      <xdr:colOff>704850</xdr:colOff>
      <xdr:row>1</xdr:row>
      <xdr:rowOff>38100</xdr:rowOff>
    </xdr:from>
    <xdr:to>
      <xdr:col>4</xdr:col>
      <xdr:colOff>1266825</xdr:colOff>
      <xdr:row>5</xdr:row>
      <xdr:rowOff>171450</xdr:rowOff>
    </xdr:to>
    <xdr:pic>
      <xdr:nvPicPr>
        <xdr:cNvPr id="3" name="image2.png">
          <a:extLst>
            <a:ext uri="{FF2B5EF4-FFF2-40B4-BE49-F238E27FC236}">
              <a16:creationId xmlns:a16="http://schemas.microsoft.com/office/drawing/2014/main" id="{7222F3EA-44A3-43C0-A4D8-642F70936B07}"/>
            </a:ext>
          </a:extLst>
        </xdr:cNvPr>
        <xdr:cNvPicPr/>
      </xdr:nvPicPr>
      <xdr:blipFill>
        <a:blip xmlns:r="http://schemas.openxmlformats.org/officeDocument/2006/relationships" r:embed="rId1"/>
        <a:srcRect/>
        <a:stretch>
          <a:fillRect/>
        </a:stretch>
      </xdr:blipFill>
      <xdr:spPr>
        <a:xfrm>
          <a:off x="4267200" y="228600"/>
          <a:ext cx="1819275" cy="895350"/>
        </a:xfrm>
        <a:prstGeom prst="rect">
          <a:avLst/>
        </a:prstGeom>
        <a:ln/>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AA02E65F-3AD8-4815-8290-807900BC9C0D}" name="Tabla6" displayName="Tabla6" ref="A5:I50" totalsRowShown="0" headerRowDxfId="493" headerRowBorderDxfId="492" tableBorderDxfId="491" totalsRowBorderDxfId="490">
  <autoFilter ref="A5:I50" xr:uid="{AA02E65F-3AD8-4815-8290-807900BC9C0D}"/>
  <tableColumns count="9">
    <tableColumn id="1" xr3:uid="{A424DE96-041D-4795-B20D-E715A9A97DE6}" name="Columna1" dataDxfId="489"/>
    <tableColumn id="9" xr3:uid="{0E0889FF-EC00-41E8-8552-F0D65FD4D980}" name="Columna12" dataDxfId="488"/>
    <tableColumn id="2" xr3:uid="{AEBD27BF-454E-403C-921F-6120E1631C98}" name="Columna2" dataDxfId="487"/>
    <tableColumn id="3" xr3:uid="{31D3525F-BED0-445C-BFEC-E7CAA16EA95A}" name="Columna3"/>
    <tableColumn id="4" xr3:uid="{36468005-B872-49E1-9856-206C79A1AA69}" name="Columna4" dataDxfId="486">
      <calculatedColumnFormula>IF(A6=$L$2,"ESPE1", IF(A6=$M$2,"ESPE1",IF(A6=$N$2,"ESPE1",IF(A6=$O$2,"ESPE2",IF(A6=$P$2,"ESPE2",IF(A6=$Q$2,"PROF3",IF(A7=$R$2,"PROF3",IF(A8=$S$2,"PROF3",IF(A6=$W$2,"PROF4",IF(A6=$Y$2,"PROF5",IF(A6=$AA$2,"PROF6",IF(A6=$AC$2,"PROF6A",IF(A6=$AD$2,"PROF7",IF(A6=$AE$2,"PROF8",IF(A6=$AF$2,"PROFAUX",A6)))))))))))))))</calculatedColumnFormula>
    </tableColumn>
    <tableColumn id="5" xr3:uid="{29114B4C-2D3C-4290-9C7E-34AFC98753D0}" name="Columna5" dataDxfId="485" dataCellStyle="Moneda"/>
    <tableColumn id="6" xr3:uid="{6A15886B-A33F-4281-A8C8-37E2CEBFDAA9}" name="Columna6" dataDxfId="484" dataCellStyle="Moneda"/>
    <tableColumn id="7" xr3:uid="{33BE2C69-3063-4037-8D9F-8344D972C168}" name="Columna7" dataDxfId="483" dataCellStyle="Moneda">
      <calculatedColumnFormula>ROUNDUP((G6*1.0619),0)</calculatedColumnFormula>
    </tableColumn>
    <tableColumn id="8" xr3:uid="{F5F7332D-B3A2-452F-992C-361BB107F142}" name="Columna8" dataDxfId="482" dataCellStyle="Moneda">
      <calculatedColumnFormula>ROUNDUP((H6*1.0471),0)</calculatedColumnFormula>
    </tableColumn>
  </tableColumns>
  <tableStyleInfo name="TableStyleMedium3"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301C2917-C2B7-4B8B-B073-2367BDDCB814}" name="Tabla14125" displayName="Tabla14125" ref="B16:I70" headerRowCount="0" headerRowDxfId="481" dataDxfId="479" totalsRowDxfId="477" headerRowBorderDxfId="480" tableBorderDxfId="478" totalsRowBorderDxfId="476">
  <tableColumns count="8">
    <tableColumn id="1" xr3:uid="{B088C373-57E9-4DDD-AE37-D3E46E7B53F3}" name="Columna1" totalsRowLabel="Total" headerRowDxfId="475" dataDxfId="474" totalsRowDxfId="473">
      <calculatedColumnFormula>IFERROR(VLOOKUP($C18,TARIFA_IDRD,2,0),"")</calculatedColumnFormula>
    </tableColumn>
    <tableColumn id="2" xr3:uid="{0EACACD4-3ECD-4DF4-96E8-CAE7A78420A8}" name="Columna2" headerRowDxfId="472" dataDxfId="471" totalsRowDxfId="470"/>
    <tableColumn id="3" xr3:uid="{0E96AE6E-5D2C-46C8-BC11-E73432059592}" name="Columna3" headerRowDxfId="469" dataDxfId="468" totalsRowDxfId="467">
      <calculatedColumnFormula>IFERROR(VLOOKUP($C18,TARIFA_IDRD,3,0),"")</calculatedColumnFormula>
    </tableColumn>
    <tableColumn id="43" xr3:uid="{4DC209D1-2798-47D7-AE30-302A5146B1F9}" name="Columna43" headerRowDxfId="466" dataDxfId="465" totalsRowDxfId="464">
      <calculatedColumnFormula>IFERROR(VLOOKUP($C18,TARIFA_IDRD,4,0),"")</calculatedColumnFormula>
    </tableColumn>
    <tableColumn id="4" xr3:uid="{4F4C1540-1D1F-49A5-A1B1-B5C2FD2C0B62}" name="Columna4" headerRowDxfId="463" dataDxfId="462">
      <calculatedColumnFormula>Personal!E46</calculatedColumnFormula>
    </tableColumn>
    <tableColumn id="40" xr3:uid="{9DC90BEB-8F74-47F6-BD90-6C96DB8E799C}" name="Columna40" headerRowDxfId="461" dataDxfId="460" dataCellStyle="Porcentaje">
      <calculatedColumnFormula>IFERROR(VLOOKUP($C17,TARIFA_IDRD,6,0),0)</calculatedColumnFormula>
    </tableColumn>
    <tableColumn id="5" xr3:uid="{4857662D-1E04-40D8-9583-B1630778040F}" name="Columna5" headerRowDxfId="459" dataDxfId="458" dataCellStyle="Moneda [0]">
      <calculatedColumnFormula>IFERROR(VLOOKUP($C17,TARIFA_IDRD,7,0),0)</calculatedColumnFormula>
    </tableColumn>
    <tableColumn id="6" xr3:uid="{8E9985CC-A6DD-446A-9A93-866A2B88705D}" name="Columna6" headerRowDxfId="457" dataDxfId="456" totalsRowDxfId="455" dataCellStyle="Moneda [0]"/>
  </tableColumns>
  <tableStyleInfo name="TableStyleMedium2" showFirstColumn="0" showLastColumn="1"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7:BI32" headerRowCount="0" totalsRowShown="0" headerRowDxfId="454" dataDxfId="452" headerRowBorderDxfId="453" tableBorderDxfId="451" totalsRowBorderDxfId="450">
  <tableColumns count="61">
    <tableColumn id="1" xr3:uid="{00000000-0010-0000-0000-000001000000}" name="Columna1" headerRowDxfId="449" dataDxfId="448" totalsRowDxfId="447">
      <calculatedColumnFormula>IFERROR(VLOOKUP($B7,TARIFA_IDRD,3,0),"")</calculatedColumnFormula>
    </tableColumn>
    <tableColumn id="2" xr3:uid="{00000000-0010-0000-0000-000002000000}" name="Columna2" headerRowDxfId="446" dataDxfId="445"/>
    <tableColumn id="3" xr3:uid="{00000000-0010-0000-0000-000003000000}" name="Columna3" headerRowDxfId="444" dataDxfId="443" totalsRowDxfId="442">
      <calculatedColumnFormula>IFERROR(VLOOKUP($B7,TARIFA_IDRD,4,0),"")</calculatedColumnFormula>
    </tableColumn>
    <tableColumn id="43" xr3:uid="{00000000-0010-0000-0000-00002B000000}" name="Columna43" headerRowDxfId="441" dataDxfId="440" totalsRowDxfId="439">
      <calculatedColumnFormula>IFERROR(VLOOKUP($B7,TARIFA_IDRD,5,0),"")</calculatedColumnFormula>
    </tableColumn>
    <tableColumn id="4" xr3:uid="{00000000-0010-0000-0000-000004000000}" name="Columna4" headerRowDxfId="438" dataDxfId="437">
      <calculatedColumnFormula>+'Escala Salarial'!F16</calculatedColumnFormula>
    </tableColumn>
    <tableColumn id="32" xr3:uid="{00000000-0010-0000-0000-000020000000}" name="Columna32" headerRowDxfId="436" dataDxfId="435"/>
    <tableColumn id="5" xr3:uid="{00000000-0010-0000-0000-000005000000}" name="Columna5" headerRowDxfId="434" dataDxfId="433" totalsRowDxfId="432" dataCellStyle="Porcentaje"/>
    <tableColumn id="6" xr3:uid="{00000000-0010-0000-0000-000006000000}" name="Columna6" headerRowDxfId="431" dataDxfId="430" totalsRowDxfId="429" dataCellStyle="Porcentaje"/>
    <tableColumn id="7" xr3:uid="{00000000-0010-0000-0000-000007000000}" name="Columna7" headerRowDxfId="428" dataDxfId="427" totalsRowDxfId="426" dataCellStyle="Porcentaje"/>
    <tableColumn id="8" xr3:uid="{00000000-0010-0000-0000-000008000000}" name="Columna8" headerRowDxfId="425" dataDxfId="424" totalsRowDxfId="423" dataCellStyle="Porcentaje"/>
    <tableColumn id="9" xr3:uid="{00000000-0010-0000-0000-000009000000}" name="Columna9" headerRowDxfId="422" dataDxfId="421" totalsRowDxfId="420" dataCellStyle="Porcentaje"/>
    <tableColumn id="10" xr3:uid="{00000000-0010-0000-0000-00000A000000}" name="Columna10" headerRowDxfId="419" dataDxfId="418" totalsRowDxfId="417" dataCellStyle="Porcentaje"/>
    <tableColumn id="11" xr3:uid="{00000000-0010-0000-0000-00000B000000}" name="Columna11" headerRowDxfId="416" dataDxfId="415" totalsRowDxfId="414" dataCellStyle="Porcentaje"/>
    <tableColumn id="12" xr3:uid="{00000000-0010-0000-0000-00000C000000}" name="Columna12" headerRowDxfId="413" dataDxfId="412" totalsRowDxfId="411" dataCellStyle="Porcentaje"/>
    <tableColumn id="13" xr3:uid="{00000000-0010-0000-0000-00000D000000}" name="Columna13" headerRowDxfId="410" dataDxfId="409" totalsRowDxfId="408" dataCellStyle="Porcentaje"/>
    <tableColumn id="14" xr3:uid="{00000000-0010-0000-0000-00000E000000}" name="Columna14" headerRowDxfId="407" dataDxfId="406" totalsRowDxfId="405" dataCellStyle="Porcentaje"/>
    <tableColumn id="15" xr3:uid="{00000000-0010-0000-0000-00000F000000}" name="Columna15" headerRowDxfId="404" dataDxfId="403" totalsRowDxfId="402" dataCellStyle="Porcentaje"/>
    <tableColumn id="16" xr3:uid="{00000000-0010-0000-0000-000010000000}" name="Columna16" headerRowDxfId="401" dataDxfId="400" totalsRowDxfId="399" dataCellStyle="Porcentaje"/>
    <tableColumn id="17" xr3:uid="{00000000-0010-0000-0000-000011000000}" name="Columna17" headerRowDxfId="398" dataDxfId="397" totalsRowDxfId="396" dataCellStyle="Porcentaje">
      <calculatedColumnFormula>IF(SUM($G$5:$R$5)=0,0,((Tabla1[[#This Row],[Columna5]]*$G$6)/$S$6)+((Tabla1[[#This Row],[Columna6]]*$H$6)/$S$6)+((Tabla1[[#This Row],[Columna7]]*$I$6)/$S$6)+((Tabla1[[#This Row],[Columna8]]*$J$6)/$S$6)+((Tabla1[[#This Row],[Columna9]]*$K$6)/$S$6)+((Tabla1[[#This Row],[Columna10]]*$L$6)/$S$6)+((Tabla1[[#This Row],[Columna11]]*$M$6)/$S$6)+((Tabla1[[#This Row],[Columna12]]*$N$6)/$S$6)+((Tabla1[[#This Row],[Columna13]]*$O$6)/$S$6)+((Tabla1[[#This Row],[Columna14]]*$P$6)/$S$6)+((Tabla1[[#This Row],[Columna15]]*$Q$6)/$S$6)+((Tabla1[[#This Row],[Columna16]]*$R$6)/$S$6))</calculatedColumnFormula>
    </tableColumn>
    <tableColumn id="18" xr3:uid="{00000000-0010-0000-0000-000012000000}" name="Columna18" headerRowDxfId="395" dataDxfId="394" totalsRowDxfId="393" dataCellStyle="Porcentaje"/>
    <tableColumn id="19" xr3:uid="{00000000-0010-0000-0000-000013000000}" name="Columna19" headerRowDxfId="392" dataDxfId="391" totalsRowDxfId="390" dataCellStyle="Porcentaje"/>
    <tableColumn id="20" xr3:uid="{00000000-0010-0000-0000-000014000000}" name="Columna20" headerRowDxfId="389" dataDxfId="388" totalsRowDxfId="387" dataCellStyle="Porcentaje"/>
    <tableColumn id="21" xr3:uid="{00000000-0010-0000-0000-000015000000}" name="Columna21" headerRowDxfId="386" dataDxfId="385" totalsRowDxfId="384" dataCellStyle="Porcentaje"/>
    <tableColumn id="22" xr3:uid="{00000000-0010-0000-0000-000016000000}" name="Columna22" headerRowDxfId="383" dataDxfId="382" totalsRowDxfId="381" dataCellStyle="Porcentaje"/>
    <tableColumn id="23" xr3:uid="{00000000-0010-0000-0000-000017000000}" name="Columna23" headerRowDxfId="380" dataDxfId="379" totalsRowDxfId="378" dataCellStyle="Porcentaje"/>
    <tableColumn id="24" xr3:uid="{00000000-0010-0000-0000-000018000000}" name="Columna24" headerRowDxfId="377" dataDxfId="376" totalsRowDxfId="375" dataCellStyle="Porcentaje"/>
    <tableColumn id="25" xr3:uid="{00000000-0010-0000-0000-000019000000}" name="Columna25" headerRowDxfId="374" dataDxfId="373" totalsRowDxfId="372" dataCellStyle="Porcentaje"/>
    <tableColumn id="26" xr3:uid="{00000000-0010-0000-0000-00001A000000}" name="Columna26" headerRowDxfId="371" dataDxfId="370" totalsRowDxfId="369" dataCellStyle="Porcentaje"/>
    <tableColumn id="27" xr3:uid="{00000000-0010-0000-0000-00001B000000}" name="Columna27" headerRowDxfId="368" dataDxfId="367" totalsRowDxfId="366" dataCellStyle="Porcentaje"/>
    <tableColumn id="28" xr3:uid="{00000000-0010-0000-0000-00001C000000}" name="Columna28" headerRowDxfId="365" dataDxfId="364" totalsRowDxfId="363" dataCellStyle="Porcentaje"/>
    <tableColumn id="29" xr3:uid="{00000000-0010-0000-0000-00001D000000}" name="Columna29" headerRowDxfId="362" dataDxfId="361" totalsRowDxfId="360" dataCellStyle="Porcentaje"/>
    <tableColumn id="30" xr3:uid="{00000000-0010-0000-0000-00001E000000}" name="Columna30" headerRowDxfId="359" dataDxfId="358" totalsRowDxfId="357" dataCellStyle="Porcentaje">
      <calculatedColumnFormula>IF(SUM($T$5:$AE$5)=0,0,((Tabla1[[#This Row],[Columna18]]*$T$6)/$AF$6)+((Tabla1[[#This Row],[Columna19]]*$U$6)/$AF$6)+((Tabla1[[#This Row],[Columna20]]*$V$6)/$AF$6)+((Tabla1[[#This Row],[Columna21]]*$W$6)/$AF$6)+((Tabla1[[#This Row],[Columna22]]*$X$6)/$AF$6)+((Tabla1[[#This Row],[Columna23]]*$Y$6)/$AF$6)+((Tabla1[[#This Row],[Columna24]]*$Z$6)/$AF$6)+((Tabla1[[#This Row],[Columna25]]*$AA$6)/$AF$6)+((Tabla1[[#This Row],[Columna26]]*$AB$6)/$AF$6)+((Tabla1[[#This Row],[Columna27]]*$AC$6)/$AF$6)+((Tabla1[[#This Row],[Columna28]]*$AD$6)/$AF$6)+((Tabla1[[#This Row],[Columna29]]*$AE$6)/$AF$6))</calculatedColumnFormula>
    </tableColumn>
    <tableColumn id="33" xr3:uid="{06A924B1-EFA2-48B7-8D67-6D80D10380E1}" name="Columna33" headerRowDxfId="356" dataDxfId="355" totalsRowDxfId="354" dataCellStyle="Porcentaje"/>
    <tableColumn id="34" xr3:uid="{6D2E8E58-8FB7-4BB8-89AA-FC586715A484}" name="Columna34" headerRowDxfId="353" dataDxfId="352" totalsRowDxfId="351" dataCellStyle="Porcentaje"/>
    <tableColumn id="35" xr3:uid="{3DFFE218-2670-4C40-B34C-8715E968D4C0}" name="Columna35" headerRowDxfId="350" dataDxfId="349" totalsRowDxfId="348" dataCellStyle="Porcentaje"/>
    <tableColumn id="36" xr3:uid="{C1EAD417-1AB5-4464-9490-19542995447F}" name="Columna36" headerRowDxfId="347" dataDxfId="346" totalsRowDxfId="345" dataCellStyle="Porcentaje"/>
    <tableColumn id="37" xr3:uid="{08AD0CCA-F7DF-4391-9F36-EC8ED6B64AB6}" name="Columna37" headerRowDxfId="344" dataDxfId="343" totalsRowDxfId="342" dataCellStyle="Porcentaje"/>
    <tableColumn id="38" xr3:uid="{CD0568B3-F774-47A3-9AD2-DE4F5549E29B}" name="Columna38" headerRowDxfId="341" dataDxfId="340" totalsRowDxfId="339" dataCellStyle="Porcentaje"/>
    <tableColumn id="39" xr3:uid="{D3D474CD-D760-4CA8-843E-A4403230B23A}" name="Columna39" headerRowDxfId="338" dataDxfId="337" totalsRowDxfId="336" dataCellStyle="Porcentaje"/>
    <tableColumn id="40" xr3:uid="{5EDDC951-5920-47C5-87F3-EADA53F1083C}" name="Columna40" headerRowDxfId="335" dataDxfId="334" totalsRowDxfId="333" dataCellStyle="Porcentaje"/>
    <tableColumn id="41" xr3:uid="{4F7A554D-B62C-4046-8242-6E12658ECF9B}" name="Columna41" headerRowDxfId="332" dataDxfId="331" totalsRowDxfId="330" dataCellStyle="Porcentaje"/>
    <tableColumn id="42" xr3:uid="{C32A0139-4076-437E-881D-56E11A6BDEF7}" name="Columna42" headerRowDxfId="329" dataDxfId="328" totalsRowDxfId="327" dataCellStyle="Porcentaje"/>
    <tableColumn id="44" xr3:uid="{9C05CA8A-C4FB-4E27-915D-D1D83FA7EA74}" name="Columna44" headerRowDxfId="326" dataDxfId="325" totalsRowDxfId="324" dataCellStyle="Porcentaje"/>
    <tableColumn id="45" xr3:uid="{713E6E0F-1970-4035-919F-D0B2644765F9}" name="Columna45" headerRowDxfId="323" dataDxfId="322" totalsRowDxfId="321" dataCellStyle="Porcentaje"/>
    <tableColumn id="46" xr3:uid="{DDCFA50E-3FC9-4452-90D3-393520978735}" name="Columna46" headerRowDxfId="320" dataDxfId="319" dataCellStyle="Porcentaje">
      <calculatedColumnFormula>IF(SUM(AG5:AR5)=0,0,((Tabla1[[#This Row],[Columna33]]*$AG$6)/$AS$6)+((Tabla1[[#This Row],[Columna34]]*$AH$6)/$AS$6)+((Tabla1[[#This Row],[Columna35]]*$AI$6)/$AS$6)+((Tabla1[[#This Row],[Columna36]]*$AJ$6)/$AS$6)+((Tabla1[[#This Row],[Columna37]]*$AK$6)/$AS$6)+((Tabla1[[#This Row],[Columna38]]*$AL$6)/$AS$6)+((Tabla1[[#This Row],[Columna39]]*$AM$6)/$AS$6)+((Tabla1[[#This Row],[Columna40]]*$AN$6)/$AS$6)+((Tabla1[[#This Row],[Columna41]]*$AO$6)/$AS$6)+((Tabla1[[#This Row],[Columna42]]*$AP$6)/$AS$6)+((Tabla1[[#This Row],[Columna44]]*$AQ$6)/$AS$6)+((Tabla1[[#This Row],[Columna45]]*$AR$6)/$AS$6))</calculatedColumnFormula>
    </tableColumn>
    <tableColumn id="47" xr3:uid="{DFDD5924-4BC4-4A56-8E0E-93EF32338B2D}" name="Columna47" headerRowDxfId="318" dataDxfId="317" totalsRowDxfId="316" dataCellStyle="Porcentaje">
      <calculatedColumnFormula>(Tabla1[[#This Row],[Columna46]]+Tabla1[[#This Row],[Columna30]]+Tabla1[[#This Row],[Columna17]])/3</calculatedColumnFormula>
    </tableColumn>
    <tableColumn id="48" xr3:uid="{04CBFE72-B684-41F7-A3B9-5217CCF99E20}" name="Columna48" headerRowDxfId="315" dataDxfId="314" totalsRowDxfId="313" dataCellStyle="Porcentaje">
      <calculatedColumnFormula>IFERROR(VLOOKUP($B7,TARIFA_IDRD,7,0),0)</calculatedColumnFormula>
    </tableColumn>
    <tableColumn id="49" xr3:uid="{E2B54D89-BA17-423B-AD66-F9E41FC6EAEB}" name="Columna49" headerRowDxfId="312" dataDxfId="311" totalsRowDxfId="310" dataCellStyle="Porcentaje">
      <calculatedColumnFormula>IFERROR(VLOOKUP($B7,TARIFA_IDRD,8,0),0)</calculatedColumnFormula>
    </tableColumn>
    <tableColumn id="50" xr3:uid="{4586EF05-CDCC-4BF0-9D70-23E40F895C26}" name="Columna50" headerRowDxfId="309" dataDxfId="308" totalsRowDxfId="307" dataCellStyle="Porcentaje">
      <calculatedColumnFormula>IFERROR(VLOOKUP($B7,TARIFA_IDRD,9,0),0)</calculatedColumnFormula>
    </tableColumn>
    <tableColumn id="51" xr3:uid="{EA9BF4FB-C113-4172-96DE-CBB48E1FB3EB}" name="Columna51" headerRowDxfId="306" dataDxfId="305" totalsRowDxfId="304" dataCellStyle="Porcentaje">
      <calculatedColumnFormula>$S$6</calculatedColumnFormula>
    </tableColumn>
    <tableColumn id="52" xr3:uid="{25643F27-4CB7-4564-AD7B-6091CA190A35}" name="Columna52" headerRowDxfId="303" dataDxfId="302" totalsRowDxfId="301" dataCellStyle="Porcentaje">
      <calculatedColumnFormula>$AF$6</calculatedColumnFormula>
    </tableColumn>
    <tableColumn id="53" xr3:uid="{B393B586-7FBC-499C-9B27-875E02D95E93}" name="Columna53" headerRowDxfId="300" dataDxfId="299" totalsRowDxfId="298" dataCellStyle="Porcentaje">
      <calculatedColumnFormula>$AS$6</calculatedColumnFormula>
    </tableColumn>
    <tableColumn id="54" xr3:uid="{813099A5-D392-4A60-902A-A5F3A6B02953}" name="Columna54" headerRowDxfId="297" dataDxfId="296" totalsRowDxfId="295" dataCellStyle="Porcentaje">
      <calculatedColumnFormula>$S7</calculatedColumnFormula>
    </tableColumn>
    <tableColumn id="55" xr3:uid="{4D8A3FAB-E694-46AA-B1CB-CC008FDC99AD}" name="Columna55" headerRowDxfId="294" dataDxfId="293" totalsRowDxfId="292" dataCellStyle="Porcentaje">
      <calculatedColumnFormula>$AF7</calculatedColumnFormula>
    </tableColumn>
    <tableColumn id="56" xr3:uid="{CED3E0DE-6313-44DA-ABFB-CFAB7E1FE281}" name="Columna56" headerRowDxfId="291" dataDxfId="290" totalsRowDxfId="289" dataCellStyle="Porcentaje">
      <calculatedColumnFormula>Tabla1[[#This Row],[Columna46]]</calculatedColumnFormula>
    </tableColumn>
    <tableColumn id="57" xr3:uid="{91091DF3-3D17-40EE-8E7E-8C2D232E603B}" name="Columna57" headerRowDxfId="288" dataDxfId="287" totalsRowDxfId="286" dataCellStyle="Porcentaje">
      <calculatedColumnFormula>(((Tabla1[[#This Row],[Columna17]]*30)*$S$6)+(Tabla1[[#This Row],[Columna30]]*30)*$AF$6)*Tabla1[[#This Row],[Columna32]]</calculatedColumnFormula>
    </tableColumn>
    <tableColumn id="58" xr3:uid="{ECB676AA-C540-4723-A8DE-4D86B5323C59}" name="Columna58" headerRowDxfId="285" dataDxfId="284" totalsRowDxfId="283" dataCellStyle="Porcentaje">
      <calculatedColumnFormula>#REF!</calculatedColumnFormula>
    </tableColumn>
    <tableColumn id="59" xr3:uid="{7450C28F-B5CA-4DEA-BDF6-3C80C47B3FE9}" name="Columna59" headerRowDxfId="282" dataDxfId="281" totalsRowDxfId="280" dataCellStyle="Porcentaje">
      <calculatedColumnFormula>Tabla1[[#This Row],[Columna51]]*Tabla1[[#This Row],[Columna54]]</calculatedColumnFormula>
    </tableColumn>
    <tableColumn id="60" xr3:uid="{20F3070B-F5C9-4E95-83A0-417868A69C05}" name="Columna60" headerRowDxfId="279" dataDxfId="278" totalsRowDxfId="277" dataCellStyle="Porcentaje">
      <calculatedColumnFormula>Tabla1[[#This Row],[Columna52]]*Tabla1[[#This Row],[Columna55]]</calculatedColumnFormula>
    </tableColumn>
    <tableColumn id="61" xr3:uid="{58B39D89-3979-4027-B795-385D8D1C3E8B}" name="Columna61" headerRowDxfId="276" dataDxfId="275" totalsRowDxfId="274" dataCellStyle="Porcentaje">
      <calculatedColumnFormula>Tabla1[[#This Row],[Columna53]]*Tabla1[[#This Row],[Columna56]]</calculatedColumnFormula>
    </tableColumn>
    <tableColumn id="62" xr3:uid="{0CF24EB8-FDFF-44BA-AA16-2907C120D0FE}" name="Columna62" headerRowDxfId="273" dataDxfId="272" totalsRowDxfId="271" dataCellStyle="Porcentaje">
      <calculatedColumnFormula>(Tabla1[[#This Row],[Columna48]]*Tabla1[[#This Row],[Columna59]]*Tabla1[[#This Row],[Columna32]])+(Tabla1[[#This Row],[Columna49]]*Tabla1[[#This Row],[Columna60]]*Tabla1[[#This Row],[Columna32]])+(Tabla1[[#This Row],[Columna50]]*Tabla1[[#This Row],[Columna61]]*Tabla1[[#This Row],[Columna32]])</calculatedColumnFormula>
    </tableColumn>
  </tableColumns>
  <tableStyleInfo name="TableStyleMedium4" showFirstColumn="0" showLastColumn="1"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1000000}" name="Tabla14" displayName="Tabla14" ref="A45:BI70" headerRowCount="0" totalsRowShown="0" headerRowDxfId="270" dataDxfId="268" totalsRowDxfId="266" headerRowBorderDxfId="269" tableBorderDxfId="267" totalsRowBorderDxfId="265">
  <tableColumns count="61">
    <tableColumn id="1" xr3:uid="{00000000-0010-0000-0100-000001000000}" name="Columna1" headerRowDxfId="264" dataDxfId="263">
      <calculatedColumnFormula>IFERROR(VLOOKUP($B45,TARIFA_IDRD,3,0),"")</calculatedColumnFormula>
    </tableColumn>
    <tableColumn id="2" xr3:uid="{00000000-0010-0000-0100-000002000000}" name="Columna2" headerRowDxfId="262" dataDxfId="261"/>
    <tableColumn id="3" xr3:uid="{00000000-0010-0000-0100-000003000000}" name="Columna3" headerRowDxfId="260" dataDxfId="259">
      <calculatedColumnFormula>IFERROR(VLOOKUP($B45,TARIFA_IDRD,4,0),"")</calculatedColumnFormula>
    </tableColumn>
    <tableColumn id="43" xr3:uid="{00000000-0010-0000-0100-00002B000000}" name="Columna43" headerRowDxfId="258" dataDxfId="257">
      <calculatedColumnFormula>IFERROR(VLOOKUP($B45,TARIFA_IDRD,5,0),"")</calculatedColumnFormula>
    </tableColumn>
    <tableColumn id="4" xr3:uid="{00000000-0010-0000-0100-000004000000}" name="Columna4" headerRowDxfId="256" dataDxfId="255">
      <calculatedColumnFormula>+'Escala Salarial'!F44</calculatedColumnFormula>
    </tableColumn>
    <tableColumn id="32" xr3:uid="{00000000-0010-0000-0100-000020000000}" name="Columna32" headerRowDxfId="254" dataDxfId="253"/>
    <tableColumn id="5" xr3:uid="{00000000-0010-0000-0100-000005000000}" name="Columna5" headerRowDxfId="252" dataDxfId="251" dataCellStyle="Porcentaje"/>
    <tableColumn id="6" xr3:uid="{00000000-0010-0000-0100-000006000000}" name="Columna6" headerRowDxfId="250" dataDxfId="249" dataCellStyle="Porcentaje"/>
    <tableColumn id="7" xr3:uid="{00000000-0010-0000-0100-000007000000}" name="Columna7" headerRowDxfId="248" dataDxfId="247" dataCellStyle="Porcentaje"/>
    <tableColumn id="8" xr3:uid="{00000000-0010-0000-0100-000008000000}" name="Columna8" headerRowDxfId="246" dataDxfId="245" dataCellStyle="Porcentaje"/>
    <tableColumn id="9" xr3:uid="{00000000-0010-0000-0100-000009000000}" name="Columna9" headerRowDxfId="244" dataDxfId="243" dataCellStyle="Porcentaje"/>
    <tableColumn id="10" xr3:uid="{00000000-0010-0000-0100-00000A000000}" name="Columna10" headerRowDxfId="242" dataDxfId="241" dataCellStyle="Porcentaje"/>
    <tableColumn id="11" xr3:uid="{00000000-0010-0000-0100-00000B000000}" name="Columna11" headerRowDxfId="240" dataDxfId="239" dataCellStyle="Porcentaje"/>
    <tableColumn id="12" xr3:uid="{00000000-0010-0000-0100-00000C000000}" name="Columna12" headerRowDxfId="238" dataDxfId="237" dataCellStyle="Porcentaje"/>
    <tableColumn id="13" xr3:uid="{00000000-0010-0000-0100-00000D000000}" name="Columna13" headerRowDxfId="236" dataDxfId="235" dataCellStyle="Porcentaje"/>
    <tableColumn id="14" xr3:uid="{00000000-0010-0000-0100-00000E000000}" name="Columna14" headerRowDxfId="234" dataDxfId="233" dataCellStyle="Porcentaje"/>
    <tableColumn id="15" xr3:uid="{00000000-0010-0000-0100-00000F000000}" name="Columna15" headerRowDxfId="232" dataDxfId="231" dataCellStyle="Porcentaje"/>
    <tableColumn id="16" xr3:uid="{00000000-0010-0000-0100-000010000000}" name="Columna16" headerRowDxfId="230" dataDxfId="229" dataCellStyle="Porcentaje"/>
    <tableColumn id="17" xr3:uid="{00000000-0010-0000-0100-000011000000}" name="Columna17" headerRowDxfId="228" dataDxfId="227" dataCellStyle="Porcentaje">
      <calculatedColumnFormula>IF(SUM($G$43:$R$43)=0,0,((Tabla14[[#This Row],[Columna5]]*$G$44)/$S$44)+((Tabla14[[#This Row],[Columna6]]*$H$44)/$S$44)+((Tabla14[[#This Row],[Columna7]]*$I$44)/$S$44)+((Tabla14[[#This Row],[Columna8]]*$J$44)/$S$44)+((Tabla14[[#This Row],[Columna9]]*$K$44)/$S$44)+((Tabla14[[#This Row],[Columna10]]*$L$44)/$S$44)+((Tabla14[[#This Row],[Columna11]]*$M$44)/$S$44)+((Tabla14[[#This Row],[Columna12]]*$N$44)/$S$44)+((Tabla14[[#This Row],[Columna13]]*$O$44)/$S$44)+((Tabla14[[#This Row],[Columna14]]*$P$44)/$S$44)+((Tabla14[[#This Row],[Columna15]]*$Q$44)/$S$44)+((Tabla14[[#This Row],[Columna16]]*$R$44)/$S$44))</calculatedColumnFormula>
    </tableColumn>
    <tableColumn id="18" xr3:uid="{00000000-0010-0000-0100-000012000000}" name="Columna18" headerRowDxfId="226" dataDxfId="225" dataCellStyle="Porcentaje"/>
    <tableColumn id="19" xr3:uid="{00000000-0010-0000-0100-000013000000}" name="Columna19" headerRowDxfId="224" dataDxfId="223" dataCellStyle="Porcentaje"/>
    <tableColumn id="20" xr3:uid="{00000000-0010-0000-0100-000014000000}" name="Columna20" headerRowDxfId="222" dataDxfId="221" dataCellStyle="Porcentaje"/>
    <tableColumn id="21" xr3:uid="{00000000-0010-0000-0100-000015000000}" name="Columna21" headerRowDxfId="220" dataDxfId="219" dataCellStyle="Porcentaje"/>
    <tableColumn id="22" xr3:uid="{00000000-0010-0000-0100-000016000000}" name="Columna22" headerRowDxfId="218" dataDxfId="217" dataCellStyle="Porcentaje"/>
    <tableColumn id="23" xr3:uid="{00000000-0010-0000-0100-000017000000}" name="Columna23" headerRowDxfId="216" dataDxfId="215" dataCellStyle="Porcentaje"/>
    <tableColumn id="24" xr3:uid="{00000000-0010-0000-0100-000018000000}" name="Columna24" headerRowDxfId="214" dataDxfId="213" dataCellStyle="Porcentaje"/>
    <tableColumn id="25" xr3:uid="{00000000-0010-0000-0100-000019000000}" name="Columna25" headerRowDxfId="212" dataDxfId="211" dataCellStyle="Porcentaje"/>
    <tableColumn id="26" xr3:uid="{00000000-0010-0000-0100-00001A000000}" name="Columna26" headerRowDxfId="210" dataDxfId="209" dataCellStyle="Porcentaje"/>
    <tableColumn id="27" xr3:uid="{00000000-0010-0000-0100-00001B000000}" name="Columna27" headerRowDxfId="208" dataDxfId="207" dataCellStyle="Porcentaje"/>
    <tableColumn id="28" xr3:uid="{00000000-0010-0000-0100-00001C000000}" name="Columna28" headerRowDxfId="206" dataDxfId="205" dataCellStyle="Porcentaje"/>
    <tableColumn id="29" xr3:uid="{00000000-0010-0000-0100-00001D000000}" name="Columna29" headerRowDxfId="204" dataDxfId="203" dataCellStyle="Porcentaje"/>
    <tableColumn id="30" xr3:uid="{00000000-0010-0000-0100-00001E000000}" name="Columna30" headerRowDxfId="202" dataDxfId="201" dataCellStyle="Porcentaje">
      <calculatedColumnFormula>IF(SUM($T$43:$AE$43)=0,0,((Tabla14[[#This Row],[Columna18]]*$T$44)/$AF$44)+((Tabla14[[#This Row],[Columna19]]*$U$44)/$AF$44)+((Tabla14[[#This Row],[Columna20]]*$V$44)/$AF$44)+((Tabla14[[#This Row],[Columna21]]*$W$44)/$AF$44)+((Tabla14[[#This Row],[Columna22]]*$X$44)/$AF$44)+((Tabla14[[#This Row],[Columna23]]*$Y$44)/$AF$44)+((Tabla14[[#This Row],[Columna24]]*$Z$44)/$AF$44)+((Tabla14[[#This Row],[Columna25]]*$AA$44)/$AF$44)+((Tabla14[[#This Row],[Columna26]]*$AB$44)/$AF$44)+((Tabla14[[#This Row],[Columna27]]*$AC$44)/$AF$44)+((Tabla14[[#This Row],[Columna28]]*$AD$44)/$AF$44)+((Tabla14[[#This Row],[Columna29]]*$AE$44)/$AF$44))</calculatedColumnFormula>
    </tableColumn>
    <tableColumn id="33" xr3:uid="{673E25A4-81D8-43B5-8960-6A855CF48063}" name="Columna33" headerRowDxfId="200" dataDxfId="199" totalsRowDxfId="198" dataCellStyle="Porcentaje"/>
    <tableColumn id="34" xr3:uid="{A4D3CB1E-6C55-4C5C-87E8-74AFE4CC9698}" name="Columna34" headerRowDxfId="197" dataDxfId="196" totalsRowDxfId="195" dataCellStyle="Porcentaje"/>
    <tableColumn id="35" xr3:uid="{07463CCB-FCB1-481C-A840-8B2C5A756F3A}" name="Columna35" headerRowDxfId="194" dataDxfId="193" totalsRowDxfId="192" dataCellStyle="Porcentaje"/>
    <tableColumn id="36" xr3:uid="{EF903DFF-DB35-4000-B603-6C55EF508043}" name="Columna36" headerRowDxfId="191" dataDxfId="190" totalsRowDxfId="189" dataCellStyle="Porcentaje"/>
    <tableColumn id="37" xr3:uid="{634B73E1-1835-417F-9973-474469B60D4D}" name="Columna37" headerRowDxfId="188" dataDxfId="187" totalsRowDxfId="186" dataCellStyle="Porcentaje"/>
    <tableColumn id="38" xr3:uid="{E43BFD5E-41AD-4AE9-8801-5A8BECBE0AD5}" name="Columna38" headerRowDxfId="185" dataDxfId="184" totalsRowDxfId="183" dataCellStyle="Porcentaje"/>
    <tableColumn id="39" xr3:uid="{3595DF49-53EB-44DC-9BB6-5D1F3B6AB891}" name="Columna39" headerRowDxfId="182" dataDxfId="181" totalsRowDxfId="180" dataCellStyle="Porcentaje"/>
    <tableColumn id="40" xr3:uid="{EDCC0CE7-5FBC-4D53-8947-B5AC74974D4E}" name="Columna40" headerRowDxfId="179" dataDxfId="178" totalsRowDxfId="177" dataCellStyle="Porcentaje"/>
    <tableColumn id="41" xr3:uid="{5700FEF1-3BED-4439-A922-7EF7E86E0432}" name="Columna41" headerRowDxfId="176" dataDxfId="175" totalsRowDxfId="174" dataCellStyle="Porcentaje"/>
    <tableColumn id="42" xr3:uid="{A67EF36C-DD6D-4DFB-9590-C37FAA18C60A}" name="Columna42" headerRowDxfId="173" dataDxfId="172" totalsRowDxfId="171" dataCellStyle="Porcentaje"/>
    <tableColumn id="44" xr3:uid="{83C30226-9DC2-4E54-94E7-DC1E2B7C04F4}" name="Columna44" headerRowDxfId="170" dataDxfId="169" totalsRowDxfId="168" dataCellStyle="Porcentaje"/>
    <tableColumn id="45" xr3:uid="{5F202793-8DC6-407A-8182-3978443688D8}" name="Columna45" headerRowDxfId="167" dataDxfId="166" totalsRowDxfId="165" dataCellStyle="Porcentaje"/>
    <tableColumn id="46" xr3:uid="{FC064184-311A-46DC-847A-58F2EB948623}" name="Columna46" headerRowDxfId="164" dataDxfId="163">
      <calculatedColumnFormula>IF(SUM($AG$43:$AR$43)=0,0,((Tabla14[[#This Row],[Columna33]]*$AG$44)/$AS$44)+((Tabla14[[#This Row],[Columna34]]*$AH$44)/$AS$6)+((Tabla14[[#This Row],[Columna35]]*$AI$44)/$AS$44)+((Tabla14[[#This Row],[Columna36]]*$AJ$44)/$AS$44)+((Tabla14[[#This Row],[Columna37]]*$AK$44)/$AS$44)+((Tabla14[[#This Row],[Columna38]]*$AL$44)/$AS$44)+((Tabla14[[#This Row],[Columna39]]*$AM$44)/$AS$44)+((Tabla14[[#This Row],[Columna40]]*$AN$44)/$AS$44)+((Tabla14[[#This Row],[Columna41]]*$AO$44)/$AS$44)+((Tabla14[[#This Row],[Columna42]]*$AP$44)/$AS$44)+((Tabla14[[#This Row],[Columna44]]*$AQ$44)/$AS$44)+((Tabla14[[#This Row],[Columna45]]*$AR$44)/$AS$44))</calculatedColumnFormula>
    </tableColumn>
    <tableColumn id="47" xr3:uid="{67FDC0C0-6B44-47A6-B734-9D4D0123DE83}" name="Columna47" headerRowDxfId="162" dataDxfId="161" totalsRowDxfId="160">
      <calculatedColumnFormula>(Tabla14[[#This Row],[Columna46]]+Tabla14[[#This Row],[Columna30]]+Tabla14[[#This Row],[Columna17]])/3</calculatedColumnFormula>
    </tableColumn>
    <tableColumn id="48" xr3:uid="{C9E9030E-1AA0-40B4-B01A-426F7CE9DFAB}" name="Columna48" headerRowDxfId="159" dataDxfId="158" totalsRowDxfId="157" dataCellStyle="Porcentaje">
      <calculatedColumnFormula>IFERROR(VLOOKUP($B45,TARIFA_IDRD,7,0),0)</calculatedColumnFormula>
    </tableColumn>
    <tableColumn id="49" xr3:uid="{E418924C-A7C5-4200-B08A-F513BB165F0F}" name="Columna49" headerRowDxfId="156" dataDxfId="155" totalsRowDxfId="154" dataCellStyle="Porcentaje">
      <calculatedColumnFormula>IFERROR(VLOOKUP($B45,TARIFA_IDRD,8,0),0)</calculatedColumnFormula>
    </tableColumn>
    <tableColumn id="50" xr3:uid="{E78BFEC6-DF2E-4D98-8ECC-E41B4BEEED6E}" name="Columna50" headerRowDxfId="153" dataDxfId="152" totalsRowDxfId="151" dataCellStyle="Porcentaje">
      <calculatedColumnFormula>IFERROR(VLOOKUP($B45,TARIFA_IDRD,9,0),0)</calculatedColumnFormula>
    </tableColumn>
    <tableColumn id="51" xr3:uid="{281EA569-C3D3-403E-AAC4-95DA5A0F2EB0}" name="Columna51" headerRowDxfId="150" dataDxfId="149" totalsRowDxfId="148">
      <calculatedColumnFormula>$S$44</calculatedColumnFormula>
    </tableColumn>
    <tableColumn id="52" xr3:uid="{6FDD99AC-30EF-41D5-B2DA-CEB0746438E2}" name="Columna52" headerRowDxfId="147" dataDxfId="146" totalsRowDxfId="145">
      <calculatedColumnFormula>$AF$44</calculatedColumnFormula>
    </tableColumn>
    <tableColumn id="53" xr3:uid="{EF02C770-DDC7-4838-9B5F-BB73BF0A9DA5}" name="Columna53" headerRowDxfId="144" dataDxfId="143" totalsRowDxfId="142">
      <calculatedColumnFormula>$AT$44</calculatedColumnFormula>
    </tableColumn>
    <tableColumn id="54" xr3:uid="{DAB10E67-CB64-4473-988D-7F066D298967}" name="Columna54" headerRowDxfId="141" dataDxfId="140" totalsRowDxfId="139">
      <calculatedColumnFormula>Tabla14[[#This Row],[Columna17]]</calculatedColumnFormula>
    </tableColumn>
    <tableColumn id="55" xr3:uid="{E37DFA89-D83B-4BDB-B28D-266782D867B5}" name="Columna55" headerRowDxfId="138" dataDxfId="137" totalsRowDxfId="136">
      <calculatedColumnFormula>Tabla14[[#This Row],[Columna30]]</calculatedColumnFormula>
    </tableColumn>
    <tableColumn id="56" xr3:uid="{93CA2E97-B4EF-4A4A-B726-4E1DCE72A581}" name="Columna56" headerRowDxfId="135" dataDxfId="134" totalsRowDxfId="133">
      <calculatedColumnFormula>Tabla14[[#This Row],[Columna46]]</calculatedColumnFormula>
    </tableColumn>
    <tableColumn id="57" xr3:uid="{98464FA3-9798-4563-A487-66D81688C690}" name="Columna57" headerRowDxfId="132" dataDxfId="131" totalsRowDxfId="130">
      <calculatedColumnFormula>(((Tabla14[[#This Row],[Columna17]]*30)*$S$44)+((AF45*30)*$AF$44)+((AS45*30)*$AS$44))*Tabla14[[#This Row],[Columna32]]</calculatedColumnFormula>
    </tableColumn>
    <tableColumn id="58" xr3:uid="{7F353DD7-9FC8-4296-B327-AAE51CE0B3A1}" name="Columna58" headerRowDxfId="129" dataDxfId="128" totalsRowDxfId="127">
      <calculatedColumnFormula>Tabla14[[#This Row],[Columna47]]</calculatedColumnFormula>
    </tableColumn>
    <tableColumn id="59" xr3:uid="{18CE74D4-A481-413B-B4BE-B04B20F61CC8}" name="Columna59" headerRowDxfId="126" dataDxfId="125" totalsRowDxfId="124">
      <calculatedColumnFormula>Tabla14[[#This Row],[Columna51]]*Tabla14[[#This Row],[Columna54]]</calculatedColumnFormula>
    </tableColumn>
    <tableColumn id="60" xr3:uid="{9C82FBCD-0BF3-447A-895A-5AD62BD1CDED}" name="Columna60" headerRowDxfId="123" dataDxfId="122" totalsRowDxfId="121">
      <calculatedColumnFormula>Tabla14[[#This Row],[Columna52]]*Tabla14[[#This Row],[Columna55]]</calculatedColumnFormula>
    </tableColumn>
    <tableColumn id="61" xr3:uid="{EDC2F369-92D9-4A36-9BEB-0489AD119921}" name="Columna61" headerRowDxfId="120" dataDxfId="119" totalsRowDxfId="118">
      <calculatedColumnFormula>Tabla14[[#This Row],[Columna53]]*Tabla14[[#This Row],[Columna56]]</calculatedColumnFormula>
    </tableColumn>
    <tableColumn id="62" xr3:uid="{FF6F0A53-01B4-42BC-B9D4-28371F9A121D}" name="Columna62" headerRowDxfId="117" dataDxfId="116" totalsRowDxfId="115" dataCellStyle="Moneda">
      <calculatedColumnFormula>ROUND((Tabla14[[#This Row],[Columna48]]*Tabla14[[#This Row],[Columna59]]*Tabla14[[#This Row],[Columna32]])+(Tabla14[[#This Row],[Columna49]]*Tabla14[[#This Row],[Columna60]]*Tabla14[[#This Row],[Columna32]])+(Tabla14[[#This Row],[Columna50]]*Tabla14[[#This Row],[Columna61]]*Tabla14[[#This Row],[Columna32]]),0)</calculatedColumnFormula>
    </tableColumn>
  </tableColumns>
  <tableStyleInfo name="TableStyleMedium4" showFirstColumn="0" showLastColumn="1"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E37:G41" headerRowCount="0" totalsRowShown="0" headerRowDxfId="114" headerRowBorderDxfId="113" tableBorderDxfId="112">
  <tableColumns count="3">
    <tableColumn id="1" xr3:uid="{00000000-0010-0000-0400-000001000000}" name="Columna1" headerRowDxfId="111" dataDxfId="110"/>
    <tableColumn id="2" xr3:uid="{00000000-0010-0000-0400-000002000000}" name="Columna2" headerRowDxfId="109" dataDxfId="108"/>
    <tableColumn id="3" xr3:uid="{00000000-0010-0000-0400-000003000000}" name="Columna3" headerRowDxfId="107" dataDxfId="106" headerRowCellStyle="Porcentaje" dataCellStyle="Porcentaje"/>
  </tableColumns>
  <tableStyleInfo name="TableStyleMedium1"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3000000}" name="Tabla2" displayName="Tabla2" ref="E10:G14" headerRowCount="0" totalsRowShown="0" headerRowDxfId="105" dataDxfId="103" headerRowBorderDxfId="104" tableBorderDxfId="102" totalsRowBorderDxfId="101">
  <tableColumns count="3">
    <tableColumn id="1" xr3:uid="{00000000-0010-0000-0300-000001000000}" name="Columna1" headerRowDxfId="100" dataDxfId="99"/>
    <tableColumn id="2" xr3:uid="{00000000-0010-0000-0300-000002000000}" name="Columna2" headerRowDxfId="98" dataDxfId="97"/>
    <tableColumn id="3" xr3:uid="{00000000-0010-0000-0300-000003000000}" name="Columna3" headerRowDxfId="96" dataDxfId="95" headerRowCellStyle="Porcentaje" dataCellStyle="Porcentaje"/>
  </tableColumns>
  <tableStyleInfo name="TableStyleMedium1"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64828E8F-C8BC-47FB-B25E-643CEC451B0D}" name="Tabla48" displayName="Tabla48" ref="A7:P13" headerRowCount="0" totalsRowShown="0" headerRowDxfId="94" dataDxfId="93">
  <tableColumns count="16">
    <tableColumn id="1" xr3:uid="{3B501ECD-DC62-4D27-82F8-DFD059F1B4AA}" name="Columna1" dataDxfId="92" totalsRowDxfId="91"/>
    <tableColumn id="2" xr3:uid="{29691385-AC3F-4F75-A3B0-5A219711CD83}" name="Columna2" dataDxfId="90" totalsRowDxfId="89">
      <calculatedColumnFormula>IF(A7="","",(_xlfn.XLOOKUP($A7,CIO!$A$2:$A$14149,CIO!$B$2:$B$14149)))</calculatedColumnFormula>
    </tableColumn>
    <tableColumn id="3" xr3:uid="{454CE8B6-774F-4FB4-BD09-DB43767958C4}" name="Columna3" dataDxfId="88" totalsRowDxfId="87">
      <calculatedColumnFormula>IF(A7="","",_xlfn.XLOOKUP($A7,CIO!$A$2:$A$14149,CIO!$C$2:$C$14149))</calculatedColumnFormula>
    </tableColumn>
    <tableColumn id="10" xr3:uid="{EB7A5E02-3FB1-4147-BE7E-DB8E45C980FF}" name="Columna10" dataDxfId="86">
      <calculatedColumnFormula>IF(A7="","",_xlfn.XLOOKUP($A7,CIO!$A$2:$A$14149,CIO!$E$2:$E$14149))</calculatedColumnFormula>
    </tableColumn>
    <tableColumn id="14" xr3:uid="{A47CB996-AED2-4216-931C-061EED672261}" name="Columna12" dataDxfId="85">
      <calculatedColumnFormula>IF(A7="","",_xlfn.XLOOKUP($A7,CIO!$A$2:$A$14149,CIO!$F$2:$F$14149))</calculatedColumnFormula>
    </tableColumn>
    <tableColumn id="4" xr3:uid="{3D6FBA0D-19AE-4EB4-98F4-236F80BDBC86}" name="Columna4" dataDxfId="84" dataCellStyle="Moneda">
      <calculatedColumnFormula>IF(Tabla48[[#This Row],[Columna10]]="2026",Tabla48[[#This Row],[Columna12]],IF(AND(Tabla48[[#This Row],[Columna10]]&lt;"2026",Tabla48[[#This Row],[Columna10]]&gt;"0"),"ACTUALIZAR",IF(Tabla48[[#This Row],[Columna10]]=" "," "," ")))</calculatedColumnFormula>
    </tableColumn>
    <tableColumn id="5" xr3:uid="{F6672E84-27B5-447A-8D69-D7FD91D77A2E}" name="Columna5" dataDxfId="83" dataCellStyle="Moneda">
      <calculatedColumnFormula>IFERROR(IF(Tabla48[[#This Row],[Columna4]]="ACTUALIZAR","",ROUND(Tabla48[[#This Row],[Columna4]]*1.0619,0))," ")</calculatedColumnFormula>
    </tableColumn>
    <tableColumn id="11" xr3:uid="{F16A6F06-961C-4FF6-8DF9-93A5E06ED5AC}" name="Columna11" dataDxfId="82">
      <calculatedColumnFormula>IFERROR(IF(Tabla48[[#This Row],[Columna5]]="","",ROUND(Tabla48[[#This Row],[Columna5]]*1.0471,0))," ")</calculatedColumnFormula>
    </tableColumn>
    <tableColumn id="6" xr3:uid="{B316C793-AC67-42E1-85B1-F44CABC81A19}" name="Columna6" dataDxfId="81" totalsRowDxfId="80" dataCellStyle="Moneda"/>
    <tableColumn id="7" xr3:uid="{2BAEB957-6DDF-4E61-BB30-772C71B56ED5}" name="Columna7" headerRowDxfId="79" dataDxfId="78" dataCellStyle="Moneda"/>
    <tableColumn id="8" xr3:uid="{DEC4F55E-156F-40DD-9E1C-7E06BC398E2A}" name="Columna8" headerRowDxfId="77" dataDxfId="76"/>
    <tableColumn id="9" xr3:uid="{98C09121-76A4-4D6F-8CE0-5B8A7B0531AC}" name="Columna9" headerRowDxfId="75" dataDxfId="74">
      <calculatedColumnFormula>IFERROR(ROUND((Tabla48[[#This Row],[Columna4]]*I7)+(Tabla48[[#This Row],[Columna5]]*Tabla48[[#This Row],[Columna7]])+(Tabla48[[#This Row],[Columna11]]*Tabla48[[#This Row],[Columna8]]),0),"")</calculatedColumnFormula>
    </tableColumn>
    <tableColumn id="12" xr3:uid="{F4BB7C03-3DA5-46A4-A9CC-823B0EAB4704}" name="Columna13" headerRowDxfId="73" dataDxfId="72"/>
    <tableColumn id="13" xr3:uid="{F1E10849-CF84-48C6-BD96-3C26E55F6032}" name="Columna14" headerRowDxfId="71" dataDxfId="70"/>
    <tableColumn id="15" xr3:uid="{21E77C97-66DF-4B35-84C9-90054A9B8C8F}" name="Columna15" headerRowDxfId="69" dataDxfId="68"/>
    <tableColumn id="16" xr3:uid="{811AC235-AFD5-4ABB-92E2-7A7C5279FA46}" name="Columna16" headerRowDxfId="67" dataDxfId="66">
      <calculatedColumnFormula>IFERROR(ROUND((Tabla48[[#This Row],[Columna4]]*M7)+(Tabla48[[#This Row],[Columna5]]*N7)+(Tabla48[[#This Row],[Columna11]]*O7),0),"")</calculatedColumnFormula>
    </tableColumn>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78300F00-45F9-4336-A43A-DFC82086643D}" name="Tabla479" displayName="Tabla479" ref="A20:P46" headerRowCount="0" totalsRowShown="0" headerRowDxfId="65" dataDxfId="64" tableBorderDxfId="63" totalsRowBorderDxfId="62">
  <tableColumns count="16">
    <tableColumn id="1" xr3:uid="{CE5CC9DA-4399-47AC-A787-0A883B02C6C4}" name="Columna1" dataDxfId="61" totalsRowDxfId="60"/>
    <tableColumn id="2" xr3:uid="{1D688627-1337-479F-9A68-7145FB26D57D}" name="Columna2" dataDxfId="59">
      <calculatedColumnFormula>IF(A20="","",(_xlfn.XLOOKUP($A20,CIO!$A$2:$A$14149,CIO!$B$2:$B$14149)))</calculatedColumnFormula>
    </tableColumn>
    <tableColumn id="3" xr3:uid="{3AA37310-79C6-49D0-9D9F-EF8FD50A26DA}" name="Columna3" dataDxfId="58" totalsRowDxfId="57">
      <calculatedColumnFormula>IF(A20="","",_xlfn.XLOOKUP($A20,CIO!$A$2:$A$14149,CIO!$C$2:$C$14149))</calculatedColumnFormula>
    </tableColumn>
    <tableColumn id="10" xr3:uid="{343280B8-D8DD-4365-BC19-8D622BAF2CF8}" name="Columna10" dataDxfId="56" totalsRowDxfId="55">
      <calculatedColumnFormula>IF(A20="","",_xlfn.XLOOKUP($A20,CIO!$A$2:$A$14149,CIO!$E$2:$E$14149))</calculatedColumnFormula>
    </tableColumn>
    <tableColumn id="12" xr3:uid="{C27ABFC9-E53A-479C-A32A-8AB277F5D1EF}" name="Columna12" dataDxfId="54" totalsRowDxfId="53">
      <calculatedColumnFormula>IF(A20="","",_xlfn.XLOOKUP($A20,CIO!$A$2:$A$14149,CIO!$F$2:$F$14149))</calculatedColumnFormula>
    </tableColumn>
    <tableColumn id="11" xr3:uid="{6BAABF85-B793-431C-9588-5FA9F9790C15}" name="Columna11" dataDxfId="52">
      <calculatedColumnFormula>IF(Tabla479[[#This Row],[Columna10]]="2026",Tabla479[[#This Row],[Columna12]],IF(AND(Tabla479[[#This Row],[Columna10]]&lt;"2026",Tabla479[[#This Row],[Columna10]]&gt;"0"),"ACTUALIZAR",IF(Tabla479[[#This Row],[Columna10]]=" "," "," ")))</calculatedColumnFormula>
    </tableColumn>
    <tableColumn id="4" xr3:uid="{9395FF1B-989B-46E8-89D3-2A9F8C4373E6}" name="Columna4" dataDxfId="51" totalsRowDxfId="50" dataCellStyle="Moneda">
      <calculatedColumnFormula>IFERROR(IF(Tabla479[[#This Row],[Columna11]]="ACTUALIZAR","",ROUND(Tabla479[[#This Row],[Columna11]]*1.0619,0))," ")</calculatedColumnFormula>
    </tableColumn>
    <tableColumn id="9" xr3:uid="{EF9AC0FC-41A3-4F59-8623-AC3736837777}" name="Columna9" dataDxfId="49" dataCellStyle="Moneda">
      <calculatedColumnFormula>IFERROR(IF(Tabla479[[#This Row],[Columna4]]="","",ROUND(Tabla479[[#This Row],[Columna4]]*1.0471,0))," ")</calculatedColumnFormula>
    </tableColumn>
    <tableColumn id="5" xr3:uid="{55C61E06-18A5-4C75-98B5-E1AD788DFFE0}" name="Columna5" dataDxfId="48" totalsRowDxfId="47"/>
    <tableColumn id="6" xr3:uid="{E20916F0-1B71-446B-802E-70F83AF3F7BF}" name="Columna6" dataDxfId="46" totalsRowDxfId="45" dataCellStyle="Moneda"/>
    <tableColumn id="7" xr3:uid="{47737EFB-2AEA-4243-96D6-5FAB848F44FF}" name="Columna7" headerRowDxfId="44" dataDxfId="43" totalsRowDxfId="42"/>
    <tableColumn id="8" xr3:uid="{A03A012E-6B06-4A8D-BBE4-F183A0FD0487}" name="Columna8" headerRowDxfId="41" dataDxfId="40">
      <calculatedColumnFormula>IFERROR(ROUND((Tabla479[[#This Row],[Columna11]]*I20)+(Tabla479[[#This Row],[Columna4]]*Tabla479[[#This Row],[Columna6]])+(Tabla479[[#This Row],[Columna9]]*Tabla479[[#This Row],[Columna7]]),0),"")</calculatedColumnFormula>
    </tableColumn>
    <tableColumn id="13" xr3:uid="{26430850-AC05-43D7-874D-562816F48C04}" name="Columna13" headerRowDxfId="39" dataDxfId="38"/>
    <tableColumn id="14" xr3:uid="{99459552-A168-4EF8-AFA8-6F3A76223A48}" name="Columna14" headerRowDxfId="37" dataDxfId="36"/>
    <tableColumn id="15" xr3:uid="{9F76E4C4-73E9-46BC-863A-5D0BF2C4C5E4}" name="Columna15" headerRowDxfId="35" dataDxfId="34"/>
    <tableColumn id="16" xr3:uid="{52CF53CA-0162-4A77-A8BE-D3974BBCA97C}" name="Columna16" headerRowDxfId="33" dataDxfId="32">
      <calculatedColumnFormula>IFERROR(ROUND((Tabla479[[#This Row],[Columna11]]*Tabla479[[#This Row],[Columna13]])+(Tabla479[[#This Row],[Columna4]]*Tabla479[[#This Row],[Columna14]])+(Tabla479[[#This Row],[Columna9]]*Tabla479[[#This Row],[Columna15]]),0),"")</calculatedColumnFormula>
    </tableColumn>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7DC8E23D-86B1-4241-8A9E-1417CFA3C937}" name="Tabla4781011" displayName="Tabla4781011" ref="A53:P69" headerRowCount="0" totalsRowShown="0" headerRowDxfId="31" dataDxfId="30">
  <tableColumns count="16">
    <tableColumn id="1" xr3:uid="{3DD31405-1C35-4D28-BEEC-69F81EEDDBF9}" name="Columna1" dataDxfId="29"/>
    <tableColumn id="2" xr3:uid="{0261C444-9F47-4D91-AE99-6CA62B6DDE8E}" name="Columna2" dataDxfId="28">
      <calculatedColumnFormula>IF(A53="","",(_xlfn.XLOOKUP($A53,CIO!$A$2:$A$14149,CIO!$B$2:$B$14149)))</calculatedColumnFormula>
    </tableColumn>
    <tableColumn id="3" xr3:uid="{2646905C-833B-481D-A4D2-98060BD5909B}" name="Columna3" dataDxfId="27">
      <calculatedColumnFormula>IF(A53="","",_xlfn.XLOOKUP($A53,CIO!$A$2:$A$14149,CIO!$C$2:$C$14149))</calculatedColumnFormula>
    </tableColumn>
    <tableColumn id="11" xr3:uid="{60885ED2-DC91-45FD-9276-C56D7475B46B}" name="Columna11" dataDxfId="26">
      <calculatedColumnFormula>IF(A53="","",_xlfn.XLOOKUP($A53,CIO!$A$2:$A$14149,CIO!$E$2:$E$14149))</calculatedColumnFormula>
    </tableColumn>
    <tableColumn id="12" xr3:uid="{411EC77F-C0F6-4470-86FA-A82273EBDAD2}" name="Columna12" dataDxfId="7">
      <calculatedColumnFormula>+'COTIZACIONES LEP'!O20</calculatedColumnFormula>
    </tableColumn>
    <tableColumn id="4" xr3:uid="{3639EA3C-0C10-47EF-86C6-006D32C0CEBE}" name="Columna4" dataDxfId="6" dataCellStyle="Moneda">
      <calculatedColumnFormula>+Tabla4781011[[#This Row],[Columna12]]</calculatedColumnFormula>
    </tableColumn>
    <tableColumn id="5" xr3:uid="{4EE0A8BF-3517-4AFA-A559-1A6A43D067B3}" name="Columna5" dataDxfId="25">
      <calculatedColumnFormula>IFERROR(IF(Tabla4781011[[#This Row],[Columna4]]="ACTUALIZAR","",ROUND(Tabla4781011[[#This Row],[Columna4]]*1.0619,0))," ")</calculatedColumnFormula>
    </tableColumn>
    <tableColumn id="6" xr3:uid="{8A4DB921-2B7D-468B-86A7-793F643CA5FF}" name="Columna6" dataDxfId="24" dataCellStyle="Moneda">
      <calculatedColumnFormula>IFERROR(IF(Tabla4781011[[#This Row],[Columna5]]="","",ROUND(Tabla4781011[[#This Row],[Columna5]]*1.0471,0))," ")</calculatedColumnFormula>
    </tableColumn>
    <tableColumn id="7" xr3:uid="{8EA14374-FB53-41CF-9B2E-24701571A2D2}" name="Columna7" headerRowDxfId="23" dataDxfId="22" dataCellStyle="Moneda"/>
    <tableColumn id="8" xr3:uid="{31FB35E2-D9F8-4E66-BED0-73C31B79586B}" name="Columna8" headerRowDxfId="21" dataDxfId="20" dataCellStyle="Moneda"/>
    <tableColumn id="9" xr3:uid="{34877703-FB0C-4C44-A064-6F3DE1F77357}" name="Columna9" headerRowDxfId="19" dataDxfId="18"/>
    <tableColumn id="10" xr3:uid="{9D543E61-F51D-4F9F-958E-7AFC34CC32DE}" name="Columna10" headerRowDxfId="17" dataDxfId="16" dataCellStyle="Moneda"/>
    <tableColumn id="13" xr3:uid="{EF4F5FC9-E9CF-440A-AE70-781ECF983163}" name="Columna13" headerRowDxfId="15" dataDxfId="14">
      <calculatedColumnFormula>SUBTOTAL(109,M36:M52)</calculatedColumnFormula>
    </tableColumn>
    <tableColumn id="14" xr3:uid="{77E6AC9C-2AE8-4AA5-AB37-CD4F173E6EF1}" name="Columna14" headerRowDxfId="13" dataDxfId="12"/>
    <tableColumn id="15" xr3:uid="{00756341-B7EF-49A2-BC40-0E29FBB4AF8F}" name="Columna15" headerRowDxfId="11" dataDxfId="10"/>
    <tableColumn id="16" xr3:uid="{2D60D8A3-7A3B-4179-8DCA-2EBC4B57FC59}" name="Columna16" headerRowDxfId="9" dataDxfId="8">
      <calculatedColumnFormula>IFERROR(ROUND((Tabla4781011[[#This Row],[Columna4]]*Tabla4781011[[#This Row],[Columna13]])+(Tabla4781011[[#This Row],[Columna5]]*Tabla4781011[[#This Row],[Columna14]])+(Tabla4781011[[#This Row],[Columna6]]*Tabla4781011[[#This Row],[Columna15]]),0),"")</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www.banrep.gov.co/es/estadisticas/salarios" TargetMode="External"/><Relationship Id="rId1" Type="http://schemas.openxmlformats.org/officeDocument/2006/relationships/hyperlink" Target="http://www.presidencia.gov.co/" TargetMode="Externa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3.xml"/><Relationship Id="rId1" Type="http://schemas.openxmlformats.org/officeDocument/2006/relationships/printerSettings" Target="../printerSettings/printerSettings3.bin"/><Relationship Id="rId5" Type="http://schemas.openxmlformats.org/officeDocument/2006/relationships/comments" Target="../comments3.xml"/><Relationship Id="rId4" Type="http://schemas.openxmlformats.org/officeDocument/2006/relationships/table" Target="../tables/table1.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4.xml"/><Relationship Id="rId1" Type="http://schemas.openxmlformats.org/officeDocument/2006/relationships/printerSettings" Target="../printerSettings/printerSettings4.bin"/><Relationship Id="rId5" Type="http://schemas.openxmlformats.org/officeDocument/2006/relationships/comments" Target="../comments4.xml"/><Relationship Id="rId4" Type="http://schemas.openxmlformats.org/officeDocument/2006/relationships/table" Target="../tables/table2.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comments" Target="../comments5.xml"/><Relationship Id="rId5" Type="http://schemas.openxmlformats.org/officeDocument/2006/relationships/table" Target="../tables/table4.xml"/><Relationship Id="rId4" Type="http://schemas.openxmlformats.org/officeDocument/2006/relationships/table" Target="../tables/table3.xml"/></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6.xml"/><Relationship Id="rId7" Type="http://schemas.openxmlformats.org/officeDocument/2006/relationships/comments" Target="../comments6.xml"/><Relationship Id="rId2" Type="http://schemas.openxmlformats.org/officeDocument/2006/relationships/printerSettings" Target="../printerSettings/printerSettings6.bin"/><Relationship Id="rId1" Type="http://schemas.openxmlformats.org/officeDocument/2006/relationships/hyperlink" Target="https://biblioteca.sena.edu.co/paginas/bases.html" TargetMode="External"/><Relationship Id="rId6" Type="http://schemas.openxmlformats.org/officeDocument/2006/relationships/table" Target="../tables/table6.xml"/><Relationship Id="rId5" Type="http://schemas.openxmlformats.org/officeDocument/2006/relationships/table" Target="../tables/table5.xml"/><Relationship Id="rId4" Type="http://schemas.openxmlformats.org/officeDocument/2006/relationships/vmlDrawing" Target="../drawings/vmlDrawing7.v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8.vml"/><Relationship Id="rId7" Type="http://schemas.openxmlformats.org/officeDocument/2006/relationships/comments" Target="../comments7.xml"/><Relationship Id="rId2" Type="http://schemas.openxmlformats.org/officeDocument/2006/relationships/drawing" Target="../drawings/drawing7.xml"/><Relationship Id="rId1" Type="http://schemas.openxmlformats.org/officeDocument/2006/relationships/printerSettings" Target="../printerSettings/printerSettings7.bin"/><Relationship Id="rId6" Type="http://schemas.openxmlformats.org/officeDocument/2006/relationships/table" Target="../tables/table9.xml"/><Relationship Id="rId5" Type="http://schemas.openxmlformats.org/officeDocument/2006/relationships/table" Target="../tables/table8.xml"/><Relationship Id="rId4" Type="http://schemas.openxmlformats.org/officeDocument/2006/relationships/table" Target="../tables/table7.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8.xml"/><Relationship Id="rId1" Type="http://schemas.openxmlformats.org/officeDocument/2006/relationships/printerSettings" Target="../printerSettings/printerSettings8.bin"/><Relationship Id="rId5" Type="http://schemas.openxmlformats.org/officeDocument/2006/relationships/comments" Target="../comments8.xml"/><Relationship Id="rId4" Type="http://schemas.openxmlformats.org/officeDocument/2006/relationships/vmlDrawing" Target="../drawings/vmlDrawing10.vml"/></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47A603-F756-456D-B066-4240B7B5E975}">
  <sheetPr codeName="Hoja3">
    <tabColor theme="8" tint="-0.249977111117893"/>
  </sheetPr>
  <dimension ref="A1:F61"/>
  <sheetViews>
    <sheetView topLeftCell="A24" workbookViewId="0">
      <selection activeCell="A48" sqref="A48:XFD48"/>
    </sheetView>
  </sheetViews>
  <sheetFormatPr baseColWidth="10" defaultColWidth="9.140625" defaultRowHeight="15"/>
  <cols>
    <col min="1" max="1" width="38.7109375" style="40" customWidth="1"/>
    <col min="2" max="4" width="17.28515625" customWidth="1"/>
    <col min="5" max="5" width="28.85546875" customWidth="1"/>
    <col min="6" max="6" width="95.28515625" customWidth="1"/>
  </cols>
  <sheetData>
    <row r="1" spans="1:6" ht="15.75">
      <c r="A1" s="618" t="s">
        <v>13421</v>
      </c>
      <c r="B1" s="618"/>
      <c r="C1" s="618"/>
      <c r="D1" s="618"/>
      <c r="E1" s="618"/>
      <c r="F1" s="618"/>
    </row>
    <row r="2" spans="1:6" ht="15.75" thickBot="1">
      <c r="A2" s="619" t="s">
        <v>13422</v>
      </c>
      <c r="B2" s="619"/>
      <c r="C2" s="619"/>
      <c r="D2" s="619"/>
      <c r="E2" s="619"/>
      <c r="F2" s="619"/>
    </row>
    <row r="3" spans="1:6" ht="15.75" thickTop="1">
      <c r="A3" s="115" t="s">
        <v>13413</v>
      </c>
    </row>
    <row r="4" spans="1:6" ht="24.75">
      <c r="A4" s="124" t="s">
        <v>13423</v>
      </c>
    </row>
    <row r="6" spans="1:6" ht="63.6" customHeight="1">
      <c r="A6" s="116" t="s">
        <v>13465</v>
      </c>
      <c r="B6" s="117" t="s">
        <v>13466</v>
      </c>
      <c r="C6" s="117" t="s">
        <v>13467</v>
      </c>
      <c r="D6" s="117" t="s">
        <v>13424</v>
      </c>
      <c r="E6" s="118" t="s">
        <v>13425</v>
      </c>
    </row>
    <row r="7" spans="1:6" ht="15" customHeight="1">
      <c r="A7" s="125">
        <v>1984</v>
      </c>
      <c r="B7" s="119">
        <v>376.6</v>
      </c>
      <c r="C7" s="119">
        <v>11298</v>
      </c>
      <c r="D7" s="120"/>
      <c r="E7" s="121" t="s">
        <v>13426</v>
      </c>
    </row>
    <row r="8" spans="1:6" ht="15" customHeight="1">
      <c r="A8" s="126">
        <v>1985</v>
      </c>
      <c r="B8" s="122">
        <v>451.92</v>
      </c>
      <c r="C8" s="122">
        <v>13558</v>
      </c>
      <c r="D8" s="122">
        <v>20</v>
      </c>
      <c r="E8" s="123" t="s">
        <v>13427</v>
      </c>
    </row>
    <row r="9" spans="1:6" ht="15" customHeight="1">
      <c r="A9" s="125">
        <v>1986</v>
      </c>
      <c r="B9" s="119">
        <v>560.38</v>
      </c>
      <c r="C9" s="119">
        <v>16811</v>
      </c>
      <c r="D9" s="119">
        <v>24</v>
      </c>
      <c r="E9" s="121" t="s">
        <v>13428</v>
      </c>
    </row>
    <row r="10" spans="1:6" ht="15" customHeight="1">
      <c r="A10" s="126">
        <v>1987</v>
      </c>
      <c r="B10" s="122">
        <v>683.66</v>
      </c>
      <c r="C10" s="122">
        <v>20510</v>
      </c>
      <c r="D10" s="122">
        <v>22</v>
      </c>
      <c r="E10" s="123" t="s">
        <v>13429</v>
      </c>
    </row>
    <row r="11" spans="1:6" ht="15" customHeight="1">
      <c r="A11" s="125">
        <v>1988</v>
      </c>
      <c r="B11" s="119">
        <v>854.58</v>
      </c>
      <c r="C11" s="119">
        <v>25637</v>
      </c>
      <c r="D11" s="119">
        <v>25</v>
      </c>
      <c r="E11" s="121" t="s">
        <v>13430</v>
      </c>
    </row>
    <row r="12" spans="1:6" ht="15" customHeight="1">
      <c r="A12" s="126">
        <v>1989</v>
      </c>
      <c r="B12" s="122">
        <v>1085.32</v>
      </c>
      <c r="C12" s="122">
        <v>32560</v>
      </c>
      <c r="D12" s="122">
        <v>27</v>
      </c>
      <c r="E12" s="123" t="s">
        <v>13431</v>
      </c>
    </row>
    <row r="13" spans="1:6" ht="15" customHeight="1">
      <c r="A13" s="125">
        <v>1990</v>
      </c>
      <c r="B13" s="119">
        <v>1367.5</v>
      </c>
      <c r="C13" s="119">
        <v>41025</v>
      </c>
      <c r="D13" s="119">
        <v>26</v>
      </c>
      <c r="E13" s="121" t="s">
        <v>13432</v>
      </c>
    </row>
    <row r="14" spans="1:6" ht="15" customHeight="1">
      <c r="A14" s="126">
        <v>1991</v>
      </c>
      <c r="B14" s="122">
        <v>1724</v>
      </c>
      <c r="C14" s="122">
        <v>51720</v>
      </c>
      <c r="D14" s="122">
        <v>26.1</v>
      </c>
      <c r="E14" s="123" t="s">
        <v>13433</v>
      </c>
    </row>
    <row r="15" spans="1:6" ht="15" customHeight="1">
      <c r="A15" s="125">
        <v>1992</v>
      </c>
      <c r="B15" s="119">
        <v>2173</v>
      </c>
      <c r="C15" s="119">
        <v>65190</v>
      </c>
      <c r="D15" s="119">
        <v>26.044</v>
      </c>
      <c r="E15" s="121" t="s">
        <v>13434</v>
      </c>
    </row>
    <row r="16" spans="1:6" ht="15" customHeight="1">
      <c r="A16" s="126">
        <v>1993</v>
      </c>
      <c r="B16" s="122">
        <v>2717</v>
      </c>
      <c r="C16" s="122">
        <v>81510</v>
      </c>
      <c r="D16" s="122">
        <v>25</v>
      </c>
      <c r="E16" s="123" t="s">
        <v>13435</v>
      </c>
    </row>
    <row r="17" spans="1:5" ht="15" customHeight="1">
      <c r="A17" s="125">
        <v>1994</v>
      </c>
      <c r="B17" s="119">
        <v>3290</v>
      </c>
      <c r="C17" s="119">
        <v>98700</v>
      </c>
      <c r="D17" s="119">
        <v>21.1</v>
      </c>
      <c r="E17" s="121" t="s">
        <v>13436</v>
      </c>
    </row>
    <row r="18" spans="1:5" ht="15" customHeight="1">
      <c r="A18" s="126">
        <v>1995</v>
      </c>
      <c r="B18" s="122">
        <v>3964.45</v>
      </c>
      <c r="C18" s="122">
        <v>118934</v>
      </c>
      <c r="D18" s="122">
        <v>20.5</v>
      </c>
      <c r="E18" s="123" t="s">
        <v>13437</v>
      </c>
    </row>
    <row r="19" spans="1:5" ht="15" customHeight="1">
      <c r="A19" s="125">
        <v>1996</v>
      </c>
      <c r="B19" s="119">
        <v>4737.5</v>
      </c>
      <c r="C19" s="119">
        <v>142125</v>
      </c>
      <c r="D19" s="119">
        <v>19.5</v>
      </c>
      <c r="E19" s="121" t="s">
        <v>13438</v>
      </c>
    </row>
    <row r="20" spans="1:5" ht="15" customHeight="1">
      <c r="A20" s="126">
        <v>1997</v>
      </c>
      <c r="B20" s="122">
        <v>5733.5</v>
      </c>
      <c r="C20" s="122">
        <v>172005</v>
      </c>
      <c r="D20" s="122">
        <v>21</v>
      </c>
      <c r="E20" s="123" t="s">
        <v>13439</v>
      </c>
    </row>
    <row r="21" spans="1:5" ht="15" customHeight="1">
      <c r="A21" s="125">
        <v>1998</v>
      </c>
      <c r="B21" s="119">
        <v>6794.2</v>
      </c>
      <c r="C21" s="119">
        <v>203826</v>
      </c>
      <c r="D21" s="119">
        <v>18.5</v>
      </c>
      <c r="E21" s="121" t="s">
        <v>13440</v>
      </c>
    </row>
    <row r="22" spans="1:5" ht="15" customHeight="1">
      <c r="A22" s="126">
        <v>1999</v>
      </c>
      <c r="B22" s="122">
        <v>7882</v>
      </c>
      <c r="C22" s="122">
        <v>236460</v>
      </c>
      <c r="D22" s="122">
        <v>16</v>
      </c>
      <c r="E22" s="123" t="s">
        <v>13441</v>
      </c>
    </row>
    <row r="23" spans="1:5" ht="15" customHeight="1">
      <c r="A23" s="125">
        <v>2000</v>
      </c>
      <c r="B23" s="119">
        <v>8670</v>
      </c>
      <c r="C23" s="119">
        <v>260100</v>
      </c>
      <c r="D23" s="119">
        <v>10</v>
      </c>
      <c r="E23" s="121" t="s">
        <v>13442</v>
      </c>
    </row>
    <row r="24" spans="1:5" ht="15" customHeight="1">
      <c r="A24" s="126">
        <v>2001</v>
      </c>
      <c r="B24" s="122">
        <v>9533.33</v>
      </c>
      <c r="C24" s="122">
        <v>286000</v>
      </c>
      <c r="D24" s="122">
        <v>10</v>
      </c>
      <c r="E24" s="123" t="s">
        <v>13443</v>
      </c>
    </row>
    <row r="25" spans="1:5" ht="15" customHeight="1">
      <c r="A25" s="125">
        <v>2002</v>
      </c>
      <c r="B25" s="119">
        <v>10300</v>
      </c>
      <c r="C25" s="119">
        <v>309000</v>
      </c>
      <c r="D25" s="119">
        <v>8</v>
      </c>
      <c r="E25" s="121" t="s">
        <v>13444</v>
      </c>
    </row>
    <row r="26" spans="1:5" ht="15" customHeight="1">
      <c r="A26" s="126">
        <v>2003</v>
      </c>
      <c r="B26" s="122">
        <v>11066.67</v>
      </c>
      <c r="C26" s="122">
        <v>332000</v>
      </c>
      <c r="D26" s="122">
        <v>7.4</v>
      </c>
      <c r="E26" s="123" t="s">
        <v>13445</v>
      </c>
    </row>
    <row r="27" spans="1:5" ht="15" customHeight="1">
      <c r="A27" s="125">
        <v>2004</v>
      </c>
      <c r="B27" s="119">
        <v>11933.33</v>
      </c>
      <c r="C27" s="119">
        <v>358000</v>
      </c>
      <c r="D27" s="119">
        <v>7.8</v>
      </c>
      <c r="E27" s="121" t="s">
        <v>13446</v>
      </c>
    </row>
    <row r="28" spans="1:5" ht="15" customHeight="1">
      <c r="A28" s="126">
        <v>2005</v>
      </c>
      <c r="B28" s="122">
        <v>12716.67</v>
      </c>
      <c r="C28" s="122">
        <v>381500</v>
      </c>
      <c r="D28" s="122">
        <v>6.6</v>
      </c>
      <c r="E28" s="123" t="s">
        <v>13447</v>
      </c>
    </row>
    <row r="29" spans="1:5" ht="15" customHeight="1">
      <c r="A29" s="125">
        <v>2006</v>
      </c>
      <c r="B29" s="119">
        <v>13600</v>
      </c>
      <c r="C29" s="119">
        <v>408000</v>
      </c>
      <c r="D29" s="119">
        <v>6.9</v>
      </c>
      <c r="E29" s="121" t="s">
        <v>13448</v>
      </c>
    </row>
    <row r="30" spans="1:5" ht="15" customHeight="1">
      <c r="A30" s="126">
        <v>2007</v>
      </c>
      <c r="B30" s="122">
        <v>14456.67</v>
      </c>
      <c r="C30" s="122">
        <v>433700</v>
      </c>
      <c r="D30" s="122">
        <v>6.3</v>
      </c>
      <c r="E30" s="123" t="s">
        <v>13449</v>
      </c>
    </row>
    <row r="31" spans="1:5" ht="15" customHeight="1">
      <c r="A31" s="125">
        <v>2008</v>
      </c>
      <c r="B31" s="119">
        <v>15383.33</v>
      </c>
      <c r="C31" s="119">
        <v>461500</v>
      </c>
      <c r="D31" s="119">
        <v>6.4</v>
      </c>
      <c r="E31" s="121" t="s">
        <v>13450</v>
      </c>
    </row>
    <row r="32" spans="1:5" ht="15" customHeight="1">
      <c r="A32" s="126">
        <v>2009</v>
      </c>
      <c r="B32" s="122">
        <v>16563.330000000002</v>
      </c>
      <c r="C32" s="122">
        <v>496900</v>
      </c>
      <c r="D32" s="122">
        <v>7.7</v>
      </c>
      <c r="E32" s="123" t="s">
        <v>13451</v>
      </c>
    </row>
    <row r="33" spans="1:5" ht="15" customHeight="1">
      <c r="A33" s="125">
        <v>2010</v>
      </c>
      <c r="B33" s="119">
        <v>17166.669999999998</v>
      </c>
      <c r="C33" s="119">
        <v>515000</v>
      </c>
      <c r="D33" s="119">
        <v>3.6</v>
      </c>
      <c r="E33" s="121" t="s">
        <v>13452</v>
      </c>
    </row>
    <row r="34" spans="1:5" ht="15" customHeight="1">
      <c r="A34" s="126">
        <v>2011</v>
      </c>
      <c r="B34" s="122">
        <v>17853.330000000002</v>
      </c>
      <c r="C34" s="122">
        <v>535600</v>
      </c>
      <c r="D34" s="122">
        <v>4</v>
      </c>
      <c r="E34" s="123" t="s">
        <v>13453</v>
      </c>
    </row>
    <row r="35" spans="1:5" ht="15" customHeight="1">
      <c r="A35" s="125">
        <v>2012</v>
      </c>
      <c r="B35" s="119">
        <v>18890</v>
      </c>
      <c r="C35" s="119">
        <v>566700</v>
      </c>
      <c r="D35" s="119">
        <v>5.8</v>
      </c>
      <c r="E35" s="121" t="s">
        <v>13454</v>
      </c>
    </row>
    <row r="36" spans="1:5" ht="15" customHeight="1">
      <c r="A36" s="126">
        <v>2013</v>
      </c>
      <c r="B36" s="122">
        <v>19650</v>
      </c>
      <c r="C36" s="122">
        <v>589500</v>
      </c>
      <c r="D36" s="122">
        <v>4.0199999999999996</v>
      </c>
      <c r="E36" s="123" t="s">
        <v>13455</v>
      </c>
    </row>
    <row r="37" spans="1:5" ht="15" customHeight="1">
      <c r="A37" s="125">
        <v>2014</v>
      </c>
      <c r="B37" s="119">
        <v>20533.330000000002</v>
      </c>
      <c r="C37" s="119">
        <v>616000</v>
      </c>
      <c r="D37" s="119">
        <v>4.5</v>
      </c>
      <c r="E37" s="121" t="s">
        <v>13456</v>
      </c>
    </row>
    <row r="38" spans="1:5" ht="15" customHeight="1">
      <c r="A38" s="126">
        <v>2015</v>
      </c>
      <c r="B38" s="122">
        <v>21478.33</v>
      </c>
      <c r="C38" s="122">
        <v>644350</v>
      </c>
      <c r="D38" s="122">
        <v>4.5999999999999996</v>
      </c>
      <c r="E38" s="123" t="s">
        <v>13457</v>
      </c>
    </row>
    <row r="39" spans="1:5" ht="15" customHeight="1">
      <c r="A39" s="125">
        <v>2016</v>
      </c>
      <c r="B39" s="119">
        <v>22981.83</v>
      </c>
      <c r="C39" s="119">
        <v>689455</v>
      </c>
      <c r="D39" s="119">
        <v>7</v>
      </c>
      <c r="E39" s="121" t="s">
        <v>13458</v>
      </c>
    </row>
    <row r="40" spans="1:5" ht="15" customHeight="1">
      <c r="A40" s="126">
        <v>2017</v>
      </c>
      <c r="B40" s="122">
        <v>24590.57</v>
      </c>
      <c r="C40" s="122">
        <v>737717</v>
      </c>
      <c r="D40" s="122">
        <v>7</v>
      </c>
      <c r="E40" s="123" t="s">
        <v>13459</v>
      </c>
    </row>
    <row r="41" spans="1:5" ht="15" customHeight="1">
      <c r="A41" s="125">
        <v>2018</v>
      </c>
      <c r="B41" s="119">
        <v>26041.4</v>
      </c>
      <c r="C41" s="119">
        <v>781242</v>
      </c>
      <c r="D41" s="119">
        <v>5.9</v>
      </c>
      <c r="E41" s="121" t="s">
        <v>13460</v>
      </c>
    </row>
    <row r="42" spans="1:5" ht="15" customHeight="1">
      <c r="A42" s="126">
        <v>2019</v>
      </c>
      <c r="B42" s="122">
        <v>27603.87</v>
      </c>
      <c r="C42" s="122">
        <v>828116</v>
      </c>
      <c r="D42" s="122">
        <v>6</v>
      </c>
      <c r="E42" s="123" t="s">
        <v>13461</v>
      </c>
    </row>
    <row r="43" spans="1:5" ht="15" customHeight="1">
      <c r="A43" s="125">
        <v>2020</v>
      </c>
      <c r="B43" s="119">
        <v>29260.1</v>
      </c>
      <c r="C43" s="119">
        <v>877803</v>
      </c>
      <c r="D43" s="119">
        <v>6</v>
      </c>
      <c r="E43" s="121" t="s">
        <v>13462</v>
      </c>
    </row>
    <row r="44" spans="1:5" ht="15" customHeight="1">
      <c r="A44" s="126">
        <v>2021</v>
      </c>
      <c r="B44" s="122">
        <v>30284.2</v>
      </c>
      <c r="C44" s="122">
        <v>908526</v>
      </c>
      <c r="D44" s="122">
        <v>3.5</v>
      </c>
      <c r="E44" s="123" t="s">
        <v>13463</v>
      </c>
    </row>
    <row r="45" spans="1:5" ht="15" customHeight="1">
      <c r="A45" s="125">
        <v>2022</v>
      </c>
      <c r="B45" s="119">
        <v>33333.33</v>
      </c>
      <c r="C45" s="119">
        <v>1000000</v>
      </c>
      <c r="D45" s="119">
        <v>10.07</v>
      </c>
      <c r="E45" s="121" t="s">
        <v>13468</v>
      </c>
    </row>
    <row r="46" spans="1:5" ht="15" customHeight="1">
      <c r="A46" s="126">
        <v>2023</v>
      </c>
      <c r="B46" s="122">
        <v>38666.67</v>
      </c>
      <c r="C46" s="122">
        <v>1160000</v>
      </c>
      <c r="D46" s="122">
        <v>16</v>
      </c>
      <c r="E46" s="123" t="s">
        <v>13469</v>
      </c>
    </row>
    <row r="47" spans="1:5" ht="15" customHeight="1">
      <c r="A47" s="125">
        <v>2024</v>
      </c>
      <c r="B47" s="119">
        <v>43333.33</v>
      </c>
      <c r="C47" s="119">
        <v>1300000</v>
      </c>
      <c r="D47" s="119">
        <v>12.07</v>
      </c>
      <c r="E47" s="121" t="s">
        <v>13470</v>
      </c>
    </row>
    <row r="48" spans="1:5">
      <c r="A48" s="126">
        <v>2025</v>
      </c>
      <c r="B48" s="122">
        <f>+C48/30</f>
        <v>47450</v>
      </c>
      <c r="C48" s="122">
        <v>1423500</v>
      </c>
      <c r="D48" s="122">
        <v>9.5399999999999991</v>
      </c>
      <c r="E48" s="123" t="s">
        <v>22069</v>
      </c>
    </row>
    <row r="49" spans="1:5">
      <c r="A49" s="125">
        <v>2026</v>
      </c>
      <c r="B49" s="119">
        <f>+C49/30</f>
        <v>58363.5</v>
      </c>
      <c r="C49" s="119">
        <v>1750905</v>
      </c>
      <c r="D49" s="119">
        <v>23</v>
      </c>
      <c r="E49" s="121" t="s">
        <v>22068</v>
      </c>
    </row>
    <row r="50" spans="1:5">
      <c r="A50" s="197"/>
      <c r="B50" s="197"/>
      <c r="C50" s="197"/>
      <c r="D50" s="197"/>
      <c r="E50" s="197"/>
    </row>
    <row r="51" spans="1:5">
      <c r="A51" s="620" t="s">
        <v>13464</v>
      </c>
      <c r="B51" s="620"/>
      <c r="C51" s="620"/>
      <c r="D51" s="620"/>
      <c r="E51" s="620"/>
    </row>
    <row r="52" spans="1:5">
      <c r="A52" s="620" t="s">
        <v>13413</v>
      </c>
      <c r="B52" s="620"/>
      <c r="C52" s="620"/>
      <c r="D52" s="620"/>
      <c r="E52" s="620"/>
    </row>
    <row r="53" spans="1:5">
      <c r="A53" s="620" t="s">
        <v>13471</v>
      </c>
      <c r="B53" s="620"/>
      <c r="C53" s="620"/>
      <c r="D53" s="620"/>
      <c r="E53" s="620"/>
    </row>
    <row r="54" spans="1:5">
      <c r="A54" s="617" t="s">
        <v>12250</v>
      </c>
      <c r="B54" s="617"/>
      <c r="C54" s="617"/>
      <c r="D54" s="617"/>
      <c r="E54" s="617"/>
    </row>
    <row r="55" spans="1:5">
      <c r="A55" s="621" t="s">
        <v>13472</v>
      </c>
      <c r="B55" s="621"/>
      <c r="C55" s="621"/>
      <c r="D55" s="621"/>
      <c r="E55" s="621"/>
    </row>
    <row r="56" spans="1:5">
      <c r="A56" s="621" t="s">
        <v>12250</v>
      </c>
      <c r="B56" s="621"/>
      <c r="C56" s="621"/>
      <c r="D56" s="621"/>
      <c r="E56" s="621"/>
    </row>
    <row r="57" spans="1:5">
      <c r="A57" s="621" t="s">
        <v>13473</v>
      </c>
      <c r="B57" s="621"/>
      <c r="C57" s="621"/>
      <c r="D57" s="621"/>
      <c r="E57" s="621"/>
    </row>
    <row r="58" spans="1:5">
      <c r="A58" s="617" t="s">
        <v>13474</v>
      </c>
      <c r="B58" s="617"/>
      <c r="C58" s="617"/>
      <c r="D58" s="617"/>
      <c r="E58" s="617"/>
    </row>
    <row r="59" spans="1:5">
      <c r="A59" s="617" t="s">
        <v>13413</v>
      </c>
      <c r="B59" s="617"/>
      <c r="C59" s="617"/>
      <c r="D59" s="617"/>
      <c r="E59" s="617"/>
    </row>
    <row r="60" spans="1:5">
      <c r="A60" s="617" t="s">
        <v>13475</v>
      </c>
      <c r="B60" s="617"/>
      <c r="C60" s="617"/>
      <c r="D60" s="617"/>
      <c r="E60" s="617"/>
    </row>
    <row r="61" spans="1:5">
      <c r="A61" s="127" t="s">
        <v>13476</v>
      </c>
    </row>
  </sheetData>
  <mergeCells count="12">
    <mergeCell ref="A59:E59"/>
    <mergeCell ref="A1:F1"/>
    <mergeCell ref="A2:F2"/>
    <mergeCell ref="A60:E60"/>
    <mergeCell ref="A53:E53"/>
    <mergeCell ref="A54:E54"/>
    <mergeCell ref="A55:E55"/>
    <mergeCell ref="A56:E56"/>
    <mergeCell ref="A57:E57"/>
    <mergeCell ref="A58:E58"/>
    <mergeCell ref="A51:E51"/>
    <mergeCell ref="A52:E52"/>
  </mergeCells>
  <hyperlinks>
    <hyperlink ref="A51" r:id="rId1" xr:uid="{596F5701-8120-4CE1-BC70-490E053C24DA}"/>
    <hyperlink ref="A61" r:id="rId2" xr:uid="{F483A610-36F1-4F4C-B00B-4621220C7FB9}"/>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45E4BB-A774-4CCC-8FB4-AC03372708C8}">
  <sheetPr codeName="Hoja4">
    <tabColor theme="8" tint="-0.249977111117893"/>
  </sheetPr>
  <dimension ref="A1:D29"/>
  <sheetViews>
    <sheetView zoomScale="130" zoomScaleNormal="130" workbookViewId="0">
      <selection activeCell="C14" sqref="C14"/>
    </sheetView>
  </sheetViews>
  <sheetFormatPr baseColWidth="10" defaultColWidth="11.42578125" defaultRowHeight="12"/>
  <cols>
    <col min="1" max="1" width="16.140625" style="128" customWidth="1"/>
    <col min="2" max="4" width="15" style="128" customWidth="1"/>
    <col min="5" max="16384" width="11.42578125" style="128"/>
  </cols>
  <sheetData>
    <row r="1" spans="1:4">
      <c r="A1" s="623" t="s">
        <v>13477</v>
      </c>
      <c r="B1" s="624"/>
      <c r="C1" s="624"/>
      <c r="D1" s="624"/>
    </row>
    <row r="2" spans="1:4">
      <c r="A2" s="623"/>
      <c r="B2" s="624"/>
      <c r="C2" s="624"/>
      <c r="D2" s="624"/>
    </row>
    <row r="3" spans="1:4">
      <c r="A3" s="625" t="s">
        <v>22070</v>
      </c>
      <c r="B3" s="626"/>
      <c r="C3" s="626"/>
      <c r="D3" s="626"/>
    </row>
    <row r="4" spans="1:4">
      <c r="A4" s="625"/>
      <c r="B4" s="626"/>
      <c r="C4" s="626"/>
      <c r="D4" s="626"/>
    </row>
    <row r="5" spans="1:4">
      <c r="A5" s="627" t="s">
        <v>13478</v>
      </c>
      <c r="B5" s="628"/>
      <c r="C5" s="628"/>
      <c r="D5" s="629"/>
    </row>
    <row r="6" spans="1:4">
      <c r="A6" s="630" t="s">
        <v>13479</v>
      </c>
      <c r="B6" s="630" t="s">
        <v>13480</v>
      </c>
      <c r="C6" s="630"/>
      <c r="D6" s="630"/>
    </row>
    <row r="7" spans="1:4">
      <c r="A7" s="630"/>
      <c r="B7" s="129" t="s">
        <v>13481</v>
      </c>
      <c r="C7" s="129" t="s">
        <v>13482</v>
      </c>
      <c r="D7" s="129" t="s">
        <v>13483</v>
      </c>
    </row>
    <row r="8" spans="1:4">
      <c r="A8" s="130">
        <v>2011</v>
      </c>
      <c r="B8" s="131">
        <v>0.42</v>
      </c>
      <c r="C8" s="131">
        <v>3.73</v>
      </c>
      <c r="D8" s="131">
        <v>3.73</v>
      </c>
    </row>
    <row r="9" spans="1:4">
      <c r="A9" s="132">
        <v>2012</v>
      </c>
      <c r="B9" s="133">
        <v>0.09</v>
      </c>
      <c r="C9" s="133">
        <v>2.44</v>
      </c>
      <c r="D9" s="133">
        <v>2.44</v>
      </c>
    </row>
    <row r="10" spans="1:4">
      <c r="A10" s="130">
        <v>2013</v>
      </c>
      <c r="B10" s="131">
        <v>0.26</v>
      </c>
      <c r="C10" s="131">
        <v>1.94</v>
      </c>
      <c r="D10" s="131">
        <v>1.94</v>
      </c>
    </row>
    <row r="11" spans="1:4">
      <c r="A11" s="132">
        <v>2014</v>
      </c>
      <c r="B11" s="133">
        <v>0.27</v>
      </c>
      <c r="C11" s="133">
        <v>3.66</v>
      </c>
      <c r="D11" s="133">
        <v>3.66</v>
      </c>
    </row>
    <row r="12" spans="1:4">
      <c r="A12" s="130">
        <v>2015</v>
      </c>
      <c r="B12" s="131">
        <v>0.62</v>
      </c>
      <c r="C12" s="131">
        <v>6.77</v>
      </c>
      <c r="D12" s="131">
        <v>6.77</v>
      </c>
    </row>
    <row r="13" spans="1:4">
      <c r="A13" s="132">
        <v>2016</v>
      </c>
      <c r="B13" s="133">
        <v>0.42</v>
      </c>
      <c r="C13" s="133">
        <v>5.75</v>
      </c>
      <c r="D13" s="133">
        <v>5.75</v>
      </c>
    </row>
    <row r="14" spans="1:4">
      <c r="A14" s="130">
        <v>2017</v>
      </c>
      <c r="B14" s="131">
        <v>0.38</v>
      </c>
      <c r="C14" s="131">
        <v>4.09</v>
      </c>
      <c r="D14" s="131">
        <v>4.09</v>
      </c>
    </row>
    <row r="15" spans="1:4">
      <c r="A15" s="132">
        <v>2018</v>
      </c>
      <c r="B15" s="133">
        <v>0.3</v>
      </c>
      <c r="C15" s="133">
        <v>3.18</v>
      </c>
      <c r="D15" s="133">
        <v>3.18</v>
      </c>
    </row>
    <row r="16" spans="1:4">
      <c r="A16" s="130">
        <v>2019</v>
      </c>
      <c r="B16" s="131">
        <v>0.26</v>
      </c>
      <c r="C16" s="131">
        <v>3.8</v>
      </c>
      <c r="D16" s="131">
        <v>3.8</v>
      </c>
    </row>
    <row r="17" spans="1:4">
      <c r="A17" s="132">
        <v>2020</v>
      </c>
      <c r="B17" s="133">
        <v>0.38</v>
      </c>
      <c r="C17" s="133">
        <v>1.61</v>
      </c>
      <c r="D17" s="133">
        <v>1.61</v>
      </c>
    </row>
    <row r="18" spans="1:4">
      <c r="A18" s="130">
        <v>2021</v>
      </c>
      <c r="B18" s="131">
        <v>0.73</v>
      </c>
      <c r="C18" s="131">
        <v>5.62</v>
      </c>
      <c r="D18" s="131">
        <v>5.62</v>
      </c>
    </row>
    <row r="19" spans="1:4">
      <c r="A19" s="132">
        <v>2022</v>
      </c>
      <c r="B19" s="134">
        <v>1.26</v>
      </c>
      <c r="C19" s="133">
        <v>13.12</v>
      </c>
      <c r="D19" s="133">
        <v>13.12</v>
      </c>
    </row>
    <row r="20" spans="1:4">
      <c r="A20" s="130">
        <v>2023</v>
      </c>
      <c r="B20" s="131">
        <v>0.45</v>
      </c>
      <c r="C20" s="131">
        <v>9.2799999999999994</v>
      </c>
      <c r="D20" s="131">
        <v>9.2799999999999994</v>
      </c>
    </row>
    <row r="21" spans="1:4">
      <c r="A21" s="132">
        <v>2024</v>
      </c>
      <c r="B21" s="134">
        <v>0.46</v>
      </c>
      <c r="C21" s="133">
        <v>5.2</v>
      </c>
      <c r="D21" s="133">
        <v>5.2</v>
      </c>
    </row>
    <row r="22" spans="1:4">
      <c r="A22" s="130">
        <v>2025</v>
      </c>
      <c r="B22" s="131">
        <v>0.27</v>
      </c>
      <c r="C22" s="131">
        <v>5.0999999999999996</v>
      </c>
      <c r="D22" s="131">
        <v>5.0999999999999996</v>
      </c>
    </row>
    <row r="23" spans="1:4">
      <c r="A23" s="135"/>
      <c r="B23" s="136"/>
      <c r="C23" s="136"/>
      <c r="D23" s="136"/>
    </row>
    <row r="24" spans="1:4">
      <c r="A24" s="135"/>
      <c r="B24" s="136"/>
      <c r="C24" s="136"/>
      <c r="D24" s="136"/>
    </row>
    <row r="25" spans="1:4">
      <c r="A25" s="631" t="s">
        <v>13484</v>
      </c>
      <c r="B25" s="631"/>
      <c r="C25" s="631"/>
      <c r="D25" s="631"/>
    </row>
    <row r="26" spans="1:4">
      <c r="A26" s="137" t="s">
        <v>13485</v>
      </c>
      <c r="B26" s="138"/>
      <c r="C26" s="138"/>
      <c r="D26" s="138"/>
    </row>
    <row r="27" spans="1:4">
      <c r="A27" s="622" t="s">
        <v>22071</v>
      </c>
      <c r="B27" s="622"/>
      <c r="C27" s="622"/>
      <c r="D27" s="622"/>
    </row>
    <row r="29" spans="1:4" ht="15">
      <c r="A29" s="139"/>
    </row>
  </sheetData>
  <mergeCells count="7">
    <mergeCell ref="A27:D27"/>
    <mergeCell ref="A1:D2"/>
    <mergeCell ref="A3:D4"/>
    <mergeCell ref="A5:D5"/>
    <mergeCell ref="A6:A7"/>
    <mergeCell ref="B6:D6"/>
    <mergeCell ref="A25:D25"/>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7">
    <tabColor theme="8" tint="-0.249977111117893"/>
    <pageSetUpPr fitToPage="1"/>
  </sheetPr>
  <dimension ref="A1:C32"/>
  <sheetViews>
    <sheetView view="pageBreakPreview" zoomScaleNormal="100" zoomScaleSheetLayoutView="100" workbookViewId="0">
      <selection activeCell="A19" sqref="A19"/>
    </sheetView>
  </sheetViews>
  <sheetFormatPr baseColWidth="10" defaultRowHeight="15"/>
  <cols>
    <col min="1" max="1" width="98" bestFit="1" customWidth="1"/>
    <col min="2" max="2" width="87.28515625" bestFit="1" customWidth="1"/>
    <col min="3" max="3" width="103.85546875" customWidth="1"/>
  </cols>
  <sheetData>
    <row r="1" spans="1:1" ht="21.75" customHeight="1">
      <c r="A1" s="198"/>
    </row>
    <row r="2" spans="1:1" ht="21.75" customHeight="1">
      <c r="A2" s="198"/>
    </row>
    <row r="3" spans="1:1" ht="21.75" customHeight="1">
      <c r="A3" s="198"/>
    </row>
    <row r="4" spans="1:1" ht="21.75" customHeight="1">
      <c r="A4" s="198"/>
    </row>
    <row r="5" spans="1:1" ht="19.5">
      <c r="A5" s="199" t="s">
        <v>23038</v>
      </c>
    </row>
    <row r="6" spans="1:1" ht="19.5">
      <c r="A6" s="199"/>
    </row>
    <row r="7" spans="1:1" ht="19.5">
      <c r="A7" s="199"/>
    </row>
    <row r="8" spans="1:1" ht="19.5">
      <c r="A8" s="199"/>
    </row>
    <row r="9" spans="1:1" ht="19.5">
      <c r="A9" s="199" t="s">
        <v>23027</v>
      </c>
    </row>
    <row r="10" spans="1:1" ht="19.5">
      <c r="A10" s="199"/>
    </row>
    <row r="11" spans="1:1" ht="30">
      <c r="A11" s="207"/>
    </row>
    <row r="12" spans="1:1">
      <c r="A12" s="200"/>
    </row>
    <row r="13" spans="1:1">
      <c r="A13" s="200"/>
    </row>
    <row r="14" spans="1:1">
      <c r="A14" s="200"/>
    </row>
    <row r="15" spans="1:1">
      <c r="A15" s="200"/>
    </row>
    <row r="16" spans="1:1" ht="21" customHeight="1">
      <c r="A16" s="201" t="s">
        <v>22919</v>
      </c>
    </row>
    <row r="17" spans="1:3" ht="21" customHeight="1">
      <c r="A17" s="526" t="s">
        <v>23034</v>
      </c>
    </row>
    <row r="18" spans="1:3" ht="21" customHeight="1">
      <c r="A18" s="201" t="s">
        <v>22139</v>
      </c>
    </row>
    <row r="19" spans="1:3" ht="162.75">
      <c r="A19" s="525" t="s">
        <v>23035</v>
      </c>
    </row>
    <row r="20" spans="1:3" ht="20.25">
      <c r="A20" s="524" t="s">
        <v>23036</v>
      </c>
    </row>
    <row r="21" spans="1:3" ht="20.25">
      <c r="A21" s="286" t="s">
        <v>23028</v>
      </c>
    </row>
    <row r="22" spans="1:3" ht="20.25">
      <c r="A22" s="202"/>
    </row>
    <row r="23" spans="1:3" ht="18">
      <c r="A23" s="203"/>
      <c r="C23" s="62"/>
    </row>
    <row r="24" spans="1:3" ht="18">
      <c r="A24" s="203"/>
    </row>
    <row r="25" spans="1:3" ht="18">
      <c r="A25" s="204"/>
    </row>
    <row r="26" spans="1:3" ht="18">
      <c r="A26" s="204"/>
    </row>
    <row r="27" spans="1:3" ht="18">
      <c r="A27" s="204"/>
    </row>
    <row r="28" spans="1:3">
      <c r="A28" s="205"/>
    </row>
    <row r="29" spans="1:3">
      <c r="A29" s="205"/>
    </row>
    <row r="30" spans="1:3">
      <c r="A30" s="206" t="s">
        <v>23037</v>
      </c>
    </row>
    <row r="32" spans="1:3">
      <c r="A32" t="s">
        <v>12245</v>
      </c>
    </row>
  </sheetData>
  <printOptions horizontalCentered="1"/>
  <pageMargins left="0.9055118110236221" right="0.51181102362204722" top="0.74803149606299213" bottom="0.74803149606299213" header="0.31496062992125984" footer="0.31496062992125984"/>
  <pageSetup scale="92" fitToHeight="0" orientation="portrait" r:id="rId1"/>
  <headerFooter scaleWithDoc="0" alignWithMargins="0">
    <oddHeader>&amp;C&amp;G</oddHeader>
    <oddFooter>&amp;L                            &amp;G&amp;C&amp;P de &amp;N&amp;R&amp;G</oddFooter>
  </headerFooter>
  <drawing r:id="rId2"/>
  <legacyDrawing r:id="rId3"/>
  <legacyDrawingHF r:id="rId4"/>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8">
    <tabColor theme="8" tint="-0.249977111117893"/>
    <pageSetUpPr fitToPage="1"/>
  </sheetPr>
  <dimension ref="B1:AE62"/>
  <sheetViews>
    <sheetView showGridLines="0" tabSelected="1" view="pageBreakPreview" zoomScale="85" zoomScaleNormal="100" zoomScaleSheetLayoutView="85" zoomScalePageLayoutView="55" workbookViewId="0">
      <selection activeCell="C54" sqref="C54"/>
    </sheetView>
  </sheetViews>
  <sheetFormatPr baseColWidth="10" defaultColWidth="11.42578125" defaultRowHeight="15"/>
  <cols>
    <col min="1" max="1" width="2.140625" customWidth="1"/>
    <col min="2" max="2" width="67.7109375" customWidth="1"/>
    <col min="3" max="3" width="28.5703125" customWidth="1"/>
    <col min="4" max="4" width="2.140625" style="198" customWidth="1"/>
    <col min="5" max="5" width="23.85546875" customWidth="1"/>
    <col min="6" max="6" width="19.85546875" customWidth="1"/>
    <col min="7" max="7" width="31.140625" hidden="1" customWidth="1"/>
    <col min="11" max="11" width="16.7109375" bestFit="1" customWidth="1"/>
  </cols>
  <sheetData>
    <row r="1" spans="2:18" ht="15.75" thickBot="1"/>
    <row r="2" spans="2:18" ht="15.75">
      <c r="B2" s="82" t="s">
        <v>23027</v>
      </c>
      <c r="C2" s="50"/>
    </row>
    <row r="3" spans="2:18" ht="15.75">
      <c r="B3" s="298" t="str">
        <f>+portada!A21</f>
        <v>SUBDIRECCIÓN ARTÍSTICA Y CULTURAL</v>
      </c>
      <c r="C3" s="51"/>
    </row>
    <row r="4" spans="2:18" ht="30.75" customHeight="1">
      <c r="B4" s="239" t="s">
        <v>22923</v>
      </c>
      <c r="C4" s="51"/>
    </row>
    <row r="5" spans="2:18" ht="19.5" thickBot="1">
      <c r="B5" s="158" t="str">
        <f>"PROYECTO: "&amp;portada!$A$23</f>
        <v xml:space="preserve">PROYECTO: </v>
      </c>
      <c r="C5" s="51"/>
    </row>
    <row r="6" spans="2:18" ht="17.25" customHeight="1">
      <c r="B6" s="616" t="str">
        <f>portada!A19</f>
        <v>REALIZAR LOS ESTUDIOS Y DISEÑOS TÉCNICOS INTEGRALES PARA LA COMPLEMENTACIÓN DE LA MEMBRANA ARQUITECTÓNICA, LAS SOLUCIONES DE ACCESIBILIDAD PARA PERSONAS CON MOVILIDAD REDUCIDA (PMR) Y LAS ADECUACIONES TÉCNICAS DEL ESCENARIO “EL MUELLE” DE LA FUNDACIÓN GILBERTO ALZATE AVENDAÑO – FUGA.</v>
      </c>
      <c r="C6" s="613" t="s">
        <v>23031</v>
      </c>
      <c r="D6" s="209"/>
    </row>
    <row r="7" spans="2:18" ht="17.25" customHeight="1" thickBot="1">
      <c r="B7" s="616"/>
      <c r="C7" s="614"/>
      <c r="D7" s="209"/>
    </row>
    <row r="8" spans="2:18" ht="17.25" customHeight="1">
      <c r="B8" s="616"/>
      <c r="C8" s="613">
        <v>1</v>
      </c>
      <c r="D8" s="209"/>
    </row>
    <row r="9" spans="2:18" ht="15.75" thickBot="1">
      <c r="B9" s="616"/>
      <c r="C9" s="615"/>
    </row>
    <row r="10" spans="2:18" ht="16.5" customHeight="1">
      <c r="B10" s="553" t="s">
        <v>22083</v>
      </c>
      <c r="C10" s="554" t="s">
        <v>22075</v>
      </c>
      <c r="D10" s="210"/>
      <c r="E10" s="208"/>
      <c r="F10" s="208"/>
      <c r="G10" s="208"/>
      <c r="H10" s="208"/>
      <c r="I10" s="208"/>
      <c r="J10" s="208"/>
      <c r="K10" s="208"/>
      <c r="L10" s="208"/>
      <c r="M10" s="208"/>
      <c r="N10" s="208"/>
      <c r="O10" s="208"/>
      <c r="P10" s="208"/>
      <c r="Q10" s="208"/>
      <c r="R10" s="208"/>
    </row>
    <row r="11" spans="2:18">
      <c r="B11" s="71" t="s">
        <v>194</v>
      </c>
      <c r="C11" s="53">
        <f>SUMIF(Tabla1[[#All],[Columna3]],"PERSONAL PROFESIONAL",Tabla1[[#All],[Columna62]])</f>
        <v>15310340</v>
      </c>
      <c r="D11" s="211"/>
      <c r="G11" t="s">
        <v>22072</v>
      </c>
    </row>
    <row r="12" spans="2:18">
      <c r="B12" s="71" t="s">
        <v>195</v>
      </c>
      <c r="C12" s="53">
        <f>SUMIF(Tabla1[[#All],[Columna3]],"PERSONAL TÉCNICO O TECNÓLOGO",Tabla1[[#All],[Columna62]])</f>
        <v>3894401</v>
      </c>
      <c r="D12" s="211"/>
      <c r="G12" t="s">
        <v>14964</v>
      </c>
    </row>
    <row r="13" spans="2:18">
      <c r="B13" s="71" t="s">
        <v>196</v>
      </c>
      <c r="C13" s="53">
        <f>SUMIF(Tabla1[[#All],[Columna3]],"PERSONAL OPERARIO Y DE APOYO A LA GESTIÓN",Tabla1[[#All],[Columna62]])</f>
        <v>0</v>
      </c>
      <c r="D13" s="211"/>
      <c r="G13" t="s">
        <v>22073</v>
      </c>
    </row>
    <row r="14" spans="2:18">
      <c r="B14" s="232" t="s">
        <v>191</v>
      </c>
      <c r="C14" s="233">
        <f>SUM(C11:C13)</f>
        <v>19204741</v>
      </c>
      <c r="D14" s="212"/>
      <c r="F14" s="63"/>
      <c r="G14" t="s">
        <v>22074</v>
      </c>
    </row>
    <row r="15" spans="2:18">
      <c r="B15" s="90" t="s">
        <v>22082</v>
      </c>
      <c r="C15" s="236">
        <f>IFERROR('Factor Multiplicador'!G120,"")</f>
        <v>1.7963</v>
      </c>
      <c r="D15" s="213"/>
      <c r="G15" t="s">
        <v>22077</v>
      </c>
    </row>
    <row r="16" spans="2:18" ht="18.75">
      <c r="B16" s="232" t="s">
        <v>22079</v>
      </c>
      <c r="C16" s="234">
        <f>IFERROR((C15*C14),"")</f>
        <v>34497476.258299999</v>
      </c>
      <c r="D16" s="214"/>
      <c r="E16" s="170"/>
      <c r="F16" s="63"/>
      <c r="G16" t="s">
        <v>22075</v>
      </c>
    </row>
    <row r="17" spans="2:7">
      <c r="B17" s="52"/>
      <c r="C17" s="51"/>
      <c r="G17" t="s">
        <v>22076</v>
      </c>
    </row>
    <row r="18" spans="2:7" ht="15" customHeight="1">
      <c r="B18" s="609" t="s">
        <v>22084</v>
      </c>
      <c r="C18" s="610"/>
      <c r="D18" s="215"/>
      <c r="G18" t="s">
        <v>22078</v>
      </c>
    </row>
    <row r="19" spans="2:7" ht="15.75">
      <c r="B19" s="52" t="s">
        <v>198</v>
      </c>
      <c r="C19" s="54">
        <f>'EQUIPOS Y OTROS'!L14</f>
        <v>1282382</v>
      </c>
      <c r="D19" s="216"/>
      <c r="F19" s="72"/>
      <c r="G19" s="36"/>
    </row>
    <row r="20" spans="2:7" ht="15.75">
      <c r="B20" s="52" t="s">
        <v>199</v>
      </c>
      <c r="C20" s="54">
        <f>'EQUIPOS Y OTROS'!L47</f>
        <v>0</v>
      </c>
      <c r="D20" s="216"/>
      <c r="F20" s="73"/>
      <c r="G20" s="36"/>
    </row>
    <row r="21" spans="2:7">
      <c r="B21" s="232" t="s">
        <v>4451</v>
      </c>
      <c r="C21" s="233">
        <f>SUM(C19:C20)</f>
        <v>1282382</v>
      </c>
      <c r="D21" s="212"/>
    </row>
    <row r="22" spans="2:7">
      <c r="B22" s="52"/>
      <c r="C22" s="51"/>
    </row>
    <row r="23" spans="2:7" ht="30" customHeight="1">
      <c r="B23" s="609" t="s">
        <v>22085</v>
      </c>
      <c r="C23" s="610"/>
      <c r="D23" s="217"/>
    </row>
    <row r="24" spans="2:7" ht="30">
      <c r="B24" s="89" t="s">
        <v>12572</v>
      </c>
      <c r="C24" s="80">
        <f>'EQUIPOS Y OTROS'!L70</f>
        <v>5000000</v>
      </c>
      <c r="D24" s="218"/>
    </row>
    <row r="25" spans="2:7">
      <c r="B25" s="232" t="s">
        <v>12574</v>
      </c>
      <c r="C25" s="233">
        <f>C24+C21+C16</f>
        <v>40779858.258299999</v>
      </c>
      <c r="D25" s="216"/>
    </row>
    <row r="26" spans="2:7">
      <c r="B26" s="74" t="s">
        <v>22080</v>
      </c>
      <c r="C26" s="55">
        <f>C25*19%</f>
        <v>7748173.069077</v>
      </c>
      <c r="D26" s="219"/>
    </row>
    <row r="27" spans="2:7" ht="18.75">
      <c r="B27" s="74" t="s">
        <v>22093</v>
      </c>
      <c r="C27" s="235">
        <f>SUM(C25:C26)</f>
        <v>48528031.327376999</v>
      </c>
      <c r="D27" s="220"/>
      <c r="E27" s="170"/>
      <c r="F27" s="75"/>
    </row>
    <row r="28" spans="2:7" ht="15.75" thickBot="1">
      <c r="B28" s="56"/>
      <c r="C28" s="57"/>
      <c r="F28" s="67"/>
    </row>
    <row r="29" spans="2:7" s="1" customFormat="1" ht="18" hidden="1" customHeight="1">
      <c r="B29" s="553" t="s">
        <v>22086</v>
      </c>
      <c r="C29" s="555" t="s">
        <v>22078</v>
      </c>
      <c r="D29" s="210"/>
    </row>
    <row r="30" spans="2:7" s="1" customFormat="1" ht="20.100000000000001" hidden="1" customHeight="1">
      <c r="B30" s="76" t="s">
        <v>194</v>
      </c>
      <c r="C30" s="69">
        <f>SUMIF(Tabla14[[#All],[Columna3]],"PERSONAL PROFESIONAL",Tabla14[[#All],[Columna62]])</f>
        <v>0</v>
      </c>
      <c r="D30" s="221"/>
    </row>
    <row r="31" spans="2:7" s="1" customFormat="1" ht="20.100000000000001" hidden="1" customHeight="1">
      <c r="B31" s="76" t="s">
        <v>195</v>
      </c>
      <c r="C31" s="69">
        <f>SUMIF(Tabla14[[#All],[Columna3]],"PERSONAL TÉCNICO O TECNÓLOGO",Tabla14[[#All],[Columna62]])</f>
        <v>0</v>
      </c>
      <c r="D31" s="221"/>
    </row>
    <row r="32" spans="2:7" s="1" customFormat="1" ht="20.100000000000001" hidden="1" customHeight="1">
      <c r="B32" s="76" t="s">
        <v>196</v>
      </c>
      <c r="C32" s="69">
        <f>SUMIF(Tabla14[[#All],[Columna3]],"PERSONAL OPERARIO Y DE APOYO A LA GESTIÓN",Tabla14[[#All],[Columna62]])</f>
        <v>0</v>
      </c>
      <c r="D32" s="221"/>
    </row>
    <row r="33" spans="2:11" s="1" customFormat="1" ht="20.100000000000001" hidden="1" customHeight="1">
      <c r="B33" s="232" t="s">
        <v>191</v>
      </c>
      <c r="C33" s="233">
        <f>SUM(C30:C32)</f>
        <v>0</v>
      </c>
      <c r="D33" s="222"/>
      <c r="F33" s="63"/>
    </row>
    <row r="34" spans="2:11" s="1" customFormat="1" ht="20.100000000000001" hidden="1" customHeight="1">
      <c r="B34" s="77" t="s">
        <v>22081</v>
      </c>
      <c r="C34" s="539">
        <f>IFERROR('Factor Multiplicador'!I120,"")</f>
        <v>1.8774</v>
      </c>
      <c r="D34" s="223"/>
      <c r="K34" s="39"/>
    </row>
    <row r="35" spans="2:11" s="1" customFormat="1" ht="20.100000000000001" hidden="1" customHeight="1">
      <c r="B35" s="232" t="s">
        <v>22087</v>
      </c>
      <c r="C35" s="233">
        <f>IFERROR((C34*C33),"")</f>
        <v>0</v>
      </c>
      <c r="D35" s="214"/>
      <c r="E35" s="170"/>
      <c r="F35" s="63"/>
      <c r="K35" s="39"/>
    </row>
    <row r="36" spans="2:11" s="1" customFormat="1" ht="20.100000000000001" hidden="1" customHeight="1">
      <c r="B36" s="58"/>
      <c r="C36" s="59"/>
      <c r="D36" s="224"/>
      <c r="F36" s="68"/>
      <c r="H36" s="78"/>
      <c r="K36" s="39"/>
    </row>
    <row r="37" spans="2:11" s="1" customFormat="1" ht="15.75" hidden="1" customHeight="1">
      <c r="B37" s="609" t="s">
        <v>22088</v>
      </c>
      <c r="C37" s="610"/>
      <c r="D37" s="217"/>
      <c r="F37" s="72"/>
      <c r="K37" s="39"/>
    </row>
    <row r="38" spans="2:11" s="1" customFormat="1" ht="20.100000000000001" hidden="1" customHeight="1">
      <c r="B38" s="58" t="s">
        <v>198</v>
      </c>
      <c r="C38" s="55">
        <f>'EQUIPOS Y OTROS'!P14</f>
        <v>0</v>
      </c>
      <c r="D38" s="219"/>
      <c r="F38" s="79"/>
      <c r="G38" s="36"/>
      <c r="K38" s="39"/>
    </row>
    <row r="39" spans="2:11" s="1" customFormat="1" ht="20.100000000000001" hidden="1" customHeight="1">
      <c r="B39" s="58" t="s">
        <v>199</v>
      </c>
      <c r="C39" s="55">
        <f>'EQUIPOS Y OTROS'!P47</f>
        <v>0</v>
      </c>
      <c r="D39" s="219"/>
      <c r="F39" s="79"/>
      <c r="G39" s="36"/>
      <c r="K39" s="39"/>
    </row>
    <row r="40" spans="2:11" s="1" customFormat="1" ht="20.100000000000001" hidden="1" customHeight="1">
      <c r="B40" s="232" t="s">
        <v>22089</v>
      </c>
      <c r="C40" s="233">
        <f>SUM(C38:C39)</f>
        <v>0</v>
      </c>
      <c r="D40" s="218"/>
      <c r="F40" s="68"/>
      <c r="K40" s="39"/>
    </row>
    <row r="41" spans="2:11" s="1" customFormat="1" ht="20.100000000000001" hidden="1" customHeight="1" thickBot="1">
      <c r="B41" s="230"/>
      <c r="C41" s="231"/>
      <c r="D41" s="224"/>
      <c r="K41" s="39"/>
    </row>
    <row r="42" spans="2:11" s="1" customFormat="1" ht="28.5" hidden="1" customHeight="1">
      <c r="B42" s="611" t="s">
        <v>22090</v>
      </c>
      <c r="C42" s="612"/>
      <c r="D42" s="217"/>
      <c r="K42" s="39"/>
    </row>
    <row r="43" spans="2:11" s="1" customFormat="1" ht="28.5" hidden="1" customHeight="1">
      <c r="B43" s="89" t="s">
        <v>12573</v>
      </c>
      <c r="C43" s="80">
        <f>'EQUIPOS Y OTROS'!P70</f>
        <v>0</v>
      </c>
      <c r="D43" s="218"/>
      <c r="K43" s="39"/>
    </row>
    <row r="44" spans="2:11" s="1" customFormat="1" ht="20.100000000000001" hidden="1" customHeight="1">
      <c r="B44" s="232" t="s">
        <v>22091</v>
      </c>
      <c r="C44" s="540">
        <f>IFERROR((C43+C40+C35),"")</f>
        <v>0</v>
      </c>
      <c r="D44" s="225"/>
      <c r="K44" s="39"/>
    </row>
    <row r="45" spans="2:11" s="1" customFormat="1" ht="20.100000000000001" hidden="1" customHeight="1">
      <c r="B45" s="74" t="s">
        <v>22080</v>
      </c>
      <c r="C45" s="55">
        <f>IFERROR((C44*19%),"")</f>
        <v>0</v>
      </c>
      <c r="D45" s="219"/>
      <c r="K45" s="39"/>
    </row>
    <row r="46" spans="2:11" s="1" customFormat="1" ht="20.100000000000001" hidden="1" customHeight="1">
      <c r="B46" s="74" t="s">
        <v>22094</v>
      </c>
      <c r="C46" s="235">
        <f>SUM(C44:C45)</f>
        <v>0</v>
      </c>
      <c r="D46" s="220"/>
      <c r="E46" s="170"/>
      <c r="K46" s="39"/>
    </row>
    <row r="47" spans="2:11" s="1" customFormat="1" ht="20.100000000000001" hidden="1" customHeight="1" thickBot="1">
      <c r="B47" s="230"/>
      <c r="C47" s="231"/>
      <c r="D47" s="224"/>
    </row>
    <row r="48" spans="2:11" s="1" customFormat="1" ht="20.100000000000001" customHeight="1">
      <c r="B48" s="607" t="s">
        <v>4452</v>
      </c>
      <c r="C48" s="608"/>
      <c r="D48" s="226"/>
    </row>
    <row r="49" spans="2:31" s="1" customFormat="1" ht="20.100000000000001" customHeight="1">
      <c r="B49" s="60"/>
      <c r="C49" s="55"/>
      <c r="D49" s="219"/>
    </row>
    <row r="50" spans="2:31" s="1" customFormat="1" ht="20.100000000000001" customHeight="1">
      <c r="B50" s="60" t="str">
        <f>+B25</f>
        <v xml:space="preserve">IV. SUBTOTAL DE PERSONAL Y COSTOS DIRECTOS OPERACIONALES </v>
      </c>
      <c r="C50" s="55">
        <f>C25</f>
        <v>40779858.258299999</v>
      </c>
      <c r="D50" s="219"/>
    </row>
    <row r="51" spans="2:31" s="1" customFormat="1" ht="20.100000000000001" customHeight="1">
      <c r="B51" s="60" t="str">
        <f>+B44</f>
        <v xml:space="preserve">VIII. SUBTOTAL DE PERSONAL Y COSTOS DIRECTOS OPERACIONALES </v>
      </c>
      <c r="C51" s="55">
        <f>+C44</f>
        <v>0</v>
      </c>
      <c r="D51" s="219"/>
      <c r="E51" s="39"/>
      <c r="F51" s="63"/>
    </row>
    <row r="52" spans="2:31" s="1" customFormat="1" ht="20.100000000000001" customHeight="1">
      <c r="B52" s="60" t="s">
        <v>22095</v>
      </c>
      <c r="C52" s="55">
        <f>SUM(C50:C51)</f>
        <v>40779858.258299999</v>
      </c>
      <c r="D52" s="219"/>
    </row>
    <row r="53" spans="2:31" s="1" customFormat="1" ht="20.100000000000001" customHeight="1">
      <c r="B53" s="60" t="s">
        <v>4454</v>
      </c>
      <c r="C53" s="55">
        <f>C52*19%</f>
        <v>7748173.069077</v>
      </c>
      <c r="D53" s="219"/>
    </row>
    <row r="54" spans="2:31" s="1" customFormat="1" ht="26.25" customHeight="1" thickBot="1">
      <c r="B54" s="61" t="s">
        <v>22092</v>
      </c>
      <c r="C54" s="237">
        <f>ROUND((C53+C52),0)</f>
        <v>48528031</v>
      </c>
      <c r="D54" s="227"/>
      <c r="E54" s="170"/>
    </row>
    <row r="55" spans="2:31" s="1" customFormat="1" ht="20.100000000000001" customHeight="1">
      <c r="B55" s="47"/>
      <c r="C55" s="81"/>
      <c r="D55" s="228"/>
      <c r="E55" s="64"/>
      <c r="F55" s="64"/>
    </row>
    <row r="56" spans="2:31" s="1" customFormat="1" ht="20.100000000000001" customHeight="1">
      <c r="C56" s="39"/>
      <c r="D56" s="229"/>
      <c r="E56" s="39"/>
      <c r="F56" s="64"/>
    </row>
    <row r="57" spans="2:31" s="1" customFormat="1" ht="20.100000000000001" customHeight="1">
      <c r="C57"/>
      <c r="D57" s="198"/>
      <c r="E57"/>
      <c r="F57" s="48"/>
      <c r="G57"/>
      <c r="H57"/>
      <c r="I57"/>
      <c r="J57"/>
      <c r="K57"/>
      <c r="L57"/>
      <c r="M57"/>
      <c r="N57"/>
      <c r="O57"/>
      <c r="P57"/>
      <c r="Q57"/>
      <c r="R57"/>
      <c r="S57"/>
      <c r="T57"/>
      <c r="U57"/>
      <c r="V57"/>
      <c r="W57"/>
      <c r="X57"/>
      <c r="Y57"/>
      <c r="Z57"/>
      <c r="AA57"/>
      <c r="AB57"/>
      <c r="AC57"/>
      <c r="AD57"/>
      <c r="AE57"/>
    </row>
    <row r="58" spans="2:31" s="1" customFormat="1" ht="20.100000000000001" customHeight="1">
      <c r="C58"/>
      <c r="D58" s="198"/>
      <c r="E58"/>
      <c r="F58" s="48"/>
      <c r="G58"/>
      <c r="H58"/>
      <c r="I58"/>
      <c r="J58"/>
      <c r="K58"/>
      <c r="L58"/>
      <c r="M58"/>
      <c r="N58"/>
      <c r="O58"/>
      <c r="P58"/>
      <c r="Q58"/>
      <c r="R58"/>
      <c r="S58"/>
      <c r="T58" t="s">
        <v>12168</v>
      </c>
      <c r="U58"/>
      <c r="V58"/>
      <c r="W58"/>
      <c r="X58"/>
      <c r="Y58"/>
      <c r="Z58"/>
      <c r="AA58"/>
      <c r="AB58"/>
      <c r="AC58"/>
      <c r="AD58"/>
      <c r="AE58"/>
    </row>
    <row r="59" spans="2:31" s="1" customFormat="1" ht="20.100000000000001" customHeight="1">
      <c r="B59" s="49"/>
      <c r="C59"/>
      <c r="D59" s="198"/>
      <c r="E59"/>
      <c r="F59" s="48"/>
      <c r="G59"/>
      <c r="H59"/>
      <c r="I59"/>
      <c r="J59"/>
      <c r="K59"/>
      <c r="L59"/>
      <c r="M59"/>
      <c r="N59"/>
      <c r="O59"/>
      <c r="P59"/>
      <c r="Q59"/>
      <c r="R59"/>
      <c r="S59"/>
      <c r="T59" t="s">
        <v>12169</v>
      </c>
      <c r="U59"/>
      <c r="V59"/>
      <c r="W59"/>
      <c r="X59"/>
      <c r="Y59"/>
      <c r="Z59"/>
      <c r="AA59"/>
      <c r="AB59"/>
      <c r="AC59"/>
      <c r="AD59"/>
      <c r="AE59"/>
    </row>
    <row r="60" spans="2:31" s="1" customFormat="1" ht="20.100000000000001" customHeight="1">
      <c r="B60"/>
      <c r="C60" s="81"/>
      <c r="D60" s="228"/>
      <c r="E60" s="39"/>
      <c r="F60" s="64"/>
    </row>
    <row r="61" spans="2:31" s="1" customFormat="1" ht="20.100000000000001" customHeight="1">
      <c r="B61"/>
      <c r="C61" s="81"/>
      <c r="D61" s="228"/>
      <c r="E61" s="39"/>
      <c r="F61" s="64"/>
    </row>
    <row r="62" spans="2:31" s="1" customFormat="1" ht="20.100000000000001" customHeight="1">
      <c r="B62"/>
      <c r="C62" s="81"/>
      <c r="D62" s="228"/>
      <c r="E62" s="39"/>
      <c r="F62" s="64"/>
    </row>
  </sheetData>
  <mergeCells count="8">
    <mergeCell ref="B48:C48"/>
    <mergeCell ref="B37:C37"/>
    <mergeCell ref="B23:C23"/>
    <mergeCell ref="B42:C42"/>
    <mergeCell ref="C6:C7"/>
    <mergeCell ref="C8:C9"/>
    <mergeCell ref="B6:B9"/>
    <mergeCell ref="B18:C18"/>
  </mergeCells>
  <dataValidations count="2">
    <dataValidation type="list" allowBlank="1" showInputMessage="1" showErrorMessage="1" sqref="C10" xr:uid="{17A12685-B36D-4984-9466-8FEC40E8F3C2}">
      <formula1>$G$11:$G$18</formula1>
    </dataValidation>
    <dataValidation type="list" showInputMessage="1" showErrorMessage="1" sqref="C29" xr:uid="{B24906A7-FB91-4ADA-861C-01FEB8411432}">
      <formula1>$G$11:$G$19</formula1>
    </dataValidation>
  </dataValidations>
  <printOptions horizontalCentered="1"/>
  <pageMargins left="0.74803149606299213" right="0.43307086614173229" top="0.74803149606299213" bottom="0.74803149606299213" header="0.31496062992125984" footer="0.31496062992125984"/>
  <pageSetup scale="92" fitToHeight="0" orientation="portrait" r:id="rId1"/>
  <headerFooter>
    <oddFooter>&amp;C&amp;P de &amp;N</oddFooter>
  </headerFooter>
  <rowBreaks count="1" manualBreakCount="1">
    <brk id="41" max="3" man="1"/>
  </rowBreaks>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1">
    <tabColor theme="8" tint="-0.249977111117893"/>
    <pageSetUpPr fitToPage="1"/>
  </sheetPr>
  <dimension ref="A1:AH50"/>
  <sheetViews>
    <sheetView showGridLines="0" view="pageBreakPreview" zoomScale="94" zoomScaleNormal="74" zoomScaleSheetLayoutView="74" zoomScalePageLayoutView="40" workbookViewId="0">
      <selection activeCell="A25" sqref="A25:XFD26"/>
    </sheetView>
  </sheetViews>
  <sheetFormatPr baseColWidth="10" defaultRowHeight="15"/>
  <cols>
    <col min="1" max="1" width="46.5703125" customWidth="1"/>
    <col min="2" max="2" width="20.5703125" customWidth="1"/>
    <col min="3" max="3" width="17.28515625" style="40" customWidth="1"/>
    <col min="4" max="4" width="55.28515625" customWidth="1"/>
    <col min="5" max="5" width="39.42578125" style="40" customWidth="1"/>
    <col min="6" max="6" width="18.85546875" customWidth="1"/>
    <col min="7" max="9" width="21.7109375" customWidth="1"/>
    <col min="10" max="10" width="5.7109375" customWidth="1"/>
    <col min="11" max="14" width="9.42578125" customWidth="1"/>
    <col min="15" max="15" width="46.5703125" customWidth="1"/>
    <col min="16" max="16" width="9.85546875" customWidth="1"/>
    <col min="17" max="17" width="45.85546875" customWidth="1"/>
    <col min="18" max="22" width="10.28515625" customWidth="1"/>
    <col min="23" max="23" width="55.140625" customWidth="1"/>
    <col min="24" max="24" width="10.5703125" customWidth="1"/>
    <col min="25" max="25" width="45.5703125" customWidth="1"/>
    <col min="26" max="26" width="9.85546875" customWidth="1"/>
    <col min="27" max="27" width="44.5703125" customWidth="1"/>
    <col min="28" max="29" width="11.28515625" customWidth="1"/>
    <col min="30" max="30" width="38.140625" customWidth="1"/>
    <col min="31" max="31" width="9.85546875" customWidth="1"/>
    <col min="32" max="32" width="22.42578125" customWidth="1"/>
    <col min="33" max="33" width="11.42578125" customWidth="1"/>
  </cols>
  <sheetData>
    <row r="1" spans="1:34" ht="70.5" customHeight="1" thickBot="1">
      <c r="A1" s="639" t="s">
        <v>22130</v>
      </c>
      <c r="B1" s="640"/>
      <c r="C1" s="641"/>
      <c r="D1" s="641"/>
      <c r="E1" s="641"/>
      <c r="F1" s="641"/>
      <c r="G1" s="641"/>
      <c r="H1" s="641"/>
      <c r="I1" s="642"/>
      <c r="J1" s="506"/>
      <c r="K1" s="633" t="s">
        <v>22097</v>
      </c>
      <c r="L1" s="634"/>
      <c r="M1" s="634"/>
      <c r="N1" s="634"/>
      <c r="O1" s="634"/>
      <c r="P1" s="634"/>
      <c r="Q1" s="634"/>
      <c r="R1" s="634"/>
      <c r="S1" s="634"/>
      <c r="T1" s="634"/>
      <c r="U1" s="634"/>
      <c r="V1" s="634"/>
      <c r="W1" s="634"/>
      <c r="X1" s="634"/>
      <c r="Y1" s="634"/>
      <c r="Z1" s="634"/>
      <c r="AA1" s="634"/>
      <c r="AB1" s="634"/>
      <c r="AC1" s="634"/>
      <c r="AD1" s="634"/>
      <c r="AE1" s="634"/>
      <c r="AF1" s="635"/>
    </row>
    <row r="2" spans="1:34" s="2" customFormat="1" ht="15.75" customHeight="1">
      <c r="A2" s="646" t="s">
        <v>0</v>
      </c>
      <c r="B2" s="636" t="s">
        <v>200</v>
      </c>
      <c r="C2" s="636" t="s">
        <v>33</v>
      </c>
      <c r="D2" s="636" t="s">
        <v>40</v>
      </c>
      <c r="E2" s="636" t="s">
        <v>92</v>
      </c>
      <c r="F2" s="512" t="s">
        <v>22110</v>
      </c>
      <c r="G2" s="643" t="s">
        <v>22109</v>
      </c>
      <c r="H2" s="644"/>
      <c r="I2" s="645"/>
      <c r="J2" s="507"/>
      <c r="K2" s="466" t="str">
        <f>A6</f>
        <v>ASESOR</v>
      </c>
      <c r="L2" s="467" t="str">
        <f>A7</f>
        <v>ESPECIALISTA  (I) CATEGORÍA 1 (E.G.12;E.E.10)</v>
      </c>
      <c r="M2" s="467" t="str">
        <f>A8</f>
        <v>ESPECIALISTA  (I) CATEGORÍA 1 (E.G.12;E.E.8)</v>
      </c>
      <c r="N2" s="467" t="str">
        <f>A9</f>
        <v>ESPECIALISTA  (I) CATEGORÍA 1 (E.G.12;E.E.5)</v>
      </c>
      <c r="O2" s="467" t="str">
        <f>A10</f>
        <v>ESPECIALISTA (II) CATEGORÍA 2 (E.G.10;E.E.7)</v>
      </c>
      <c r="P2" s="467" t="str">
        <f>A11</f>
        <v>ESPECIALISTA (II) CATEGORÍA 2 (E.G.10;E.E.4)</v>
      </c>
      <c r="Q2" s="467" t="str">
        <f>A12</f>
        <v>PROFESIONAL CATEGORÍA 3 (E.G.8;E.E.6)</v>
      </c>
      <c r="R2" s="467" t="str">
        <f>A13</f>
        <v>PROFESIONAL CATEGORÍA 3 (E.G.8;E.E.5)</v>
      </c>
      <c r="S2" s="467" t="str">
        <f>A14</f>
        <v>PROFESIONAL CATEGORÍA 3 (E.G.8;E.E.3)</v>
      </c>
      <c r="T2" s="467" t="str">
        <f>A15</f>
        <v>PROFESIONAL ESPECIALISTA CONSTRUCCIÓN VELÓDROMOS CATEGORÍA 3A (E.G.8;E.E.5)</v>
      </c>
      <c r="U2" s="467" t="str">
        <f>A16</f>
        <v>PROFESIONAL ESPECIALISTA/COORDINADOR BIM CATEGORÍA 3B (E.G.8;E.E.5)</v>
      </c>
      <c r="V2" s="467" t="str">
        <f>A17</f>
        <v>PROFESIONAL ESPECIALISTA HIDROGEÓLOGO CATEGORÍA 3C (E.G.8;E.E.5)</v>
      </c>
      <c r="W2" s="467" t="str">
        <f>A18</f>
        <v>PROFESIONAL CATEGORÍA 4 (E.G.6;E.E.4)</v>
      </c>
      <c r="X2" s="467" t="str">
        <f>A19</f>
        <v>PROFESIONAL CATEGORÍA 4 (E.G.6;E.E.2)</v>
      </c>
      <c r="Y2" s="467" t="str">
        <f>A20</f>
        <v>PROFESIONAL CATEGORÍA 5 (E.G.4;E.E.3)</v>
      </c>
      <c r="Z2" s="467" t="str">
        <f>A21</f>
        <v>PROFESIONAL CATEGORÍA 5 (E.G.4;E.E.2)</v>
      </c>
      <c r="AA2" s="467" t="str">
        <f>A22</f>
        <v>PROFESIONAL CATEGORÍA 6 (E.G.3;E.E.1)</v>
      </c>
      <c r="AB2" s="467" t="str">
        <f>A24</f>
        <v>PROFESIONAL CATEGORÍA 6 (E.G.2;E.E.1)</v>
      </c>
      <c r="AC2" s="467" t="str">
        <f>A23</f>
        <v>PROFESIONAL CATEGORÍA 6A (E.G.3;E.E.1)</v>
      </c>
      <c r="AD2" s="467" t="str">
        <f>A25</f>
        <v>PROFESIONAL CATEGORÍA 7 (E.G.2)</v>
      </c>
      <c r="AE2" s="467" t="str">
        <f>A26</f>
        <v>PROFESIONAL CATEGORÍA 8 (E.G.2)</v>
      </c>
      <c r="AF2" s="468" t="str">
        <f>A27</f>
        <v>PROFESIONAL AUXILIAR</v>
      </c>
    </row>
    <row r="3" spans="1:34" s="2" customFormat="1">
      <c r="A3" s="647"/>
      <c r="B3" s="637"/>
      <c r="C3" s="637"/>
      <c r="D3" s="637"/>
      <c r="E3" s="637"/>
      <c r="F3" s="650">
        <v>2026</v>
      </c>
      <c r="G3" s="648">
        <v>2026</v>
      </c>
      <c r="H3" s="556">
        <v>2027</v>
      </c>
      <c r="I3" s="557">
        <v>2028</v>
      </c>
      <c r="J3" s="508"/>
      <c r="K3" s="437"/>
      <c r="L3" s="101"/>
      <c r="M3" s="101"/>
      <c r="N3" s="101"/>
      <c r="O3" s="450" t="s">
        <v>4457</v>
      </c>
      <c r="P3" s="450"/>
      <c r="Q3" s="450" t="s">
        <v>52</v>
      </c>
      <c r="R3" s="450"/>
      <c r="S3" s="450"/>
      <c r="T3" s="450"/>
      <c r="U3" s="450"/>
      <c r="V3" s="450"/>
      <c r="W3" s="450" t="s">
        <v>46</v>
      </c>
      <c r="X3" s="450"/>
      <c r="Y3" s="450" t="s">
        <v>73</v>
      </c>
      <c r="Z3" s="450"/>
      <c r="AA3" s="450" t="s">
        <v>59</v>
      </c>
      <c r="AB3" s="450"/>
      <c r="AC3" s="451"/>
      <c r="AD3" s="450" t="s">
        <v>90</v>
      </c>
      <c r="AE3" s="450" t="s">
        <v>85</v>
      </c>
      <c r="AF3" s="452" t="s">
        <v>5999</v>
      </c>
    </row>
    <row r="4" spans="1:34" s="2" customFormat="1" ht="27.75" customHeight="1">
      <c r="A4" s="647"/>
      <c r="B4" s="638"/>
      <c r="C4" s="638"/>
      <c r="D4" s="638"/>
      <c r="E4" s="638"/>
      <c r="F4" s="651"/>
      <c r="G4" s="649"/>
      <c r="H4" s="504" t="s">
        <v>22925</v>
      </c>
      <c r="I4" s="513" t="s">
        <v>22926</v>
      </c>
      <c r="J4" s="509"/>
      <c r="K4" s="437"/>
      <c r="L4" s="101"/>
      <c r="M4" s="101"/>
      <c r="N4" s="101"/>
      <c r="O4" s="450"/>
      <c r="P4" s="450"/>
      <c r="Q4" s="450"/>
      <c r="R4" s="450"/>
      <c r="S4" s="450"/>
      <c r="T4" s="450"/>
      <c r="U4" s="450"/>
      <c r="V4" s="450"/>
      <c r="W4" s="450"/>
      <c r="X4" s="450"/>
      <c r="Y4" s="450"/>
      <c r="Z4" s="450"/>
      <c r="AA4" s="450"/>
      <c r="AB4" s="450"/>
      <c r="AC4" s="451"/>
      <c r="AD4" s="450"/>
      <c r="AE4" s="450"/>
      <c r="AF4" s="452"/>
    </row>
    <row r="5" spans="1:34" hidden="1">
      <c r="A5" s="514" t="s">
        <v>22111</v>
      </c>
      <c r="B5" s="399" t="s">
        <v>22128</v>
      </c>
      <c r="C5" s="400" t="s">
        <v>22112</v>
      </c>
      <c r="D5" s="401" t="s">
        <v>22113</v>
      </c>
      <c r="E5" s="400" t="s">
        <v>22114</v>
      </c>
      <c r="F5" s="402" t="s">
        <v>22115</v>
      </c>
      <c r="G5" s="403" t="s">
        <v>22116</v>
      </c>
      <c r="H5" s="403" t="s">
        <v>22117</v>
      </c>
      <c r="I5" s="515" t="s">
        <v>22118</v>
      </c>
      <c r="J5" s="510"/>
      <c r="K5" s="437"/>
      <c r="L5" s="101"/>
      <c r="M5" s="101"/>
      <c r="N5" s="101"/>
      <c r="O5" s="450"/>
      <c r="P5" s="450"/>
      <c r="Q5" s="450"/>
      <c r="R5" s="450"/>
      <c r="S5" s="450"/>
      <c r="T5" s="450"/>
      <c r="U5" s="450"/>
      <c r="V5" s="450"/>
      <c r="W5" s="450"/>
      <c r="X5" s="450"/>
      <c r="Y5" s="450"/>
      <c r="Z5" s="450"/>
      <c r="AA5" s="450"/>
      <c r="AB5" s="450"/>
      <c r="AC5" s="451"/>
      <c r="AD5" s="450"/>
      <c r="AE5" s="450"/>
      <c r="AF5" s="452"/>
    </row>
    <row r="6" spans="1:34">
      <c r="A6" s="52" t="s">
        <v>1</v>
      </c>
      <c r="B6">
        <v>100054</v>
      </c>
      <c r="C6" s="40">
        <v>0</v>
      </c>
      <c r="D6" t="s">
        <v>39</v>
      </c>
      <c r="E6" s="40" t="str">
        <f>IF(A6=$K$2,"ASESOR",IF(A6=$L$2,"ESPE1", IF(A6=$M$2,"ESPE1",IF(A6=$N$2,"ESPE1",IF(A6=$O$2,"ESPE2",IF(A6=$P$2,"ESPE2",IF(A6=$Q$2,"PROF3",IF(A6=$R$2,"PROF3",IF(A6=$S$2,"PROF3",IF(A6=$S$2,"PROF3",IF(A6=$T$2,"PROF3",IF(A6=$U$2,"PROF3",IF(A6=$V$2,"PROF3",IF(A6=$W$2,"PROF4",IF(A6=$X$2,"PROF4",IF(A6=$Y$2,"PROF5",IF(A6=$Z$2,"PROF5",IF(A6=$AA$2,"PROF6",IF(A6=$AB$2,"PROF6",IF(A6=$AC$2,"PROF6A",IF(A6=$AD$2,"PROF7",IF(A6=$AE$2,"PROF8",IF(A6=$AF$2,"PROFAUX",A6)))))))))))))))))))))))</f>
        <v>ASESOR</v>
      </c>
      <c r="F6" s="511">
        <v>18624000</v>
      </c>
      <c r="G6" s="541">
        <v>14729721</v>
      </c>
      <c r="H6" s="511">
        <f t="shared" ref="H6:H50" si="0">ROUNDUP((G6*1.0619),0)</f>
        <v>15641491</v>
      </c>
      <c r="I6" s="516">
        <f t="shared" ref="I6:I50" si="1">ROUNDUP((H6*1.0471),0)</f>
        <v>16378206</v>
      </c>
      <c r="J6" s="511"/>
      <c r="K6" s="456"/>
      <c r="L6" s="457"/>
      <c r="M6" s="457"/>
      <c r="N6" s="457"/>
      <c r="O6" s="462" t="s">
        <v>6008</v>
      </c>
      <c r="P6" s="462"/>
      <c r="Q6" s="462" t="s">
        <v>43</v>
      </c>
      <c r="R6" s="462"/>
      <c r="S6" s="462"/>
      <c r="T6" s="462"/>
      <c r="U6" s="462"/>
      <c r="V6" s="462"/>
      <c r="W6" s="462" t="s">
        <v>53</v>
      </c>
      <c r="X6" s="462"/>
      <c r="Y6" s="462" t="s">
        <v>74</v>
      </c>
      <c r="Z6" s="462"/>
      <c r="AA6" s="462" t="s">
        <v>76</v>
      </c>
      <c r="AB6" s="462"/>
      <c r="AC6" s="463"/>
      <c r="AD6" s="462" t="s">
        <v>84</v>
      </c>
      <c r="AE6" s="463"/>
      <c r="AF6" s="464" t="s">
        <v>4462</v>
      </c>
      <c r="AG6" s="465"/>
      <c r="AH6" s="465"/>
    </row>
    <row r="7" spans="1:34">
      <c r="A7" s="52" t="s">
        <v>2</v>
      </c>
      <c r="B7">
        <v>100125</v>
      </c>
      <c r="C7" s="40">
        <v>1</v>
      </c>
      <c r="D7" t="s">
        <v>39</v>
      </c>
      <c r="E7" s="40" t="str">
        <f t="shared" ref="E7:E27" si="2">IF(A7=$K$2,"ASESOR",IF(A7=$L$2,"ESPE1", IF(A7=$M$2,"ESPE1",IF(A7=$N$2,"ESPE1",IF(A7=$O$2,"ESPE2",IF(A7=$P$2,"ESPE2",IF(A7=$Q$2,"PROF3",IF(A7=$R$2,"PROF3",IF(A7=$S$2,"PROF3",IF(A7=$S$2,"PROF3",IF(A7=$T$2,"PROF3",IF(A7=$U$2,"PROF3",IF(A7=$V$2,"PROF3",IF(A7=$W$2,"PROF4",IF(A7=$X$2,"PROF4",IF(A7=$Y$2,"PROF5",IF(A7=$Z$2,"PROF5",IF(A7=$AA$2,"PROF6",IF(A7=$AB$2,"PROF6",IF(A7=$AC$2,"PROF6A",IF(A7=$AD$2,"PROF7",IF(A7=$AE$2,"PROF8",IF(A7=$AF$2,"PROFAUX",A7)))))))))))))))))))))))</f>
        <v>ESPE1</v>
      </c>
      <c r="F7" s="511">
        <v>18624000</v>
      </c>
      <c r="G7" s="541">
        <v>14729721</v>
      </c>
      <c r="H7" s="511">
        <f t="shared" si="0"/>
        <v>15641491</v>
      </c>
      <c r="I7" s="516">
        <f t="shared" si="1"/>
        <v>16378206</v>
      </c>
      <c r="J7" s="511"/>
      <c r="K7" s="440"/>
      <c r="L7" s="100"/>
      <c r="M7" s="100"/>
      <c r="N7" s="100"/>
      <c r="O7" s="450" t="s">
        <v>4464</v>
      </c>
      <c r="P7" s="450"/>
      <c r="Q7" s="450" t="s">
        <v>44</v>
      </c>
      <c r="R7" s="450"/>
      <c r="S7" s="450"/>
      <c r="T7" s="450"/>
      <c r="U7" s="450"/>
      <c r="V7" s="450"/>
      <c r="W7" s="450" t="s">
        <v>54</v>
      </c>
      <c r="X7" s="450"/>
      <c r="Y7" s="450" t="s">
        <v>75</v>
      </c>
      <c r="Z7" s="450"/>
      <c r="AA7" s="450" t="s">
        <v>63</v>
      </c>
      <c r="AB7" s="450"/>
      <c r="AC7" s="451"/>
      <c r="AD7" s="450" t="s">
        <v>85</v>
      </c>
      <c r="AE7" s="451"/>
      <c r="AF7" s="452" t="s">
        <v>6000</v>
      </c>
    </row>
    <row r="8" spans="1:34">
      <c r="A8" s="52" t="s">
        <v>22119</v>
      </c>
      <c r="B8">
        <v>14492</v>
      </c>
      <c r="C8" s="40">
        <v>1</v>
      </c>
      <c r="D8" t="s">
        <v>39</v>
      </c>
      <c r="E8" s="40" t="str">
        <f t="shared" si="2"/>
        <v>ESPE1</v>
      </c>
      <c r="F8" s="511">
        <v>18161560</v>
      </c>
      <c r="G8" s="541">
        <v>14363978</v>
      </c>
      <c r="H8" s="511">
        <f t="shared" si="0"/>
        <v>15253109</v>
      </c>
      <c r="I8" s="516">
        <f t="shared" si="1"/>
        <v>15971531</v>
      </c>
      <c r="J8" s="511"/>
      <c r="K8" s="440"/>
      <c r="L8" s="100"/>
      <c r="M8" s="100"/>
      <c r="N8" s="100"/>
      <c r="O8" s="450" t="s">
        <v>4466</v>
      </c>
      <c r="P8" s="450"/>
      <c r="Q8" s="450" t="s">
        <v>34</v>
      </c>
      <c r="R8" s="450"/>
      <c r="S8" s="450"/>
      <c r="T8" s="450"/>
      <c r="U8" s="450"/>
      <c r="V8" s="450"/>
      <c r="W8" s="450" t="s">
        <v>6014</v>
      </c>
      <c r="X8" s="450"/>
      <c r="Y8" s="450" t="s">
        <v>56</v>
      </c>
      <c r="Z8" s="450"/>
      <c r="AA8" s="450" t="s">
        <v>77</v>
      </c>
      <c r="AB8" s="450"/>
      <c r="AC8" s="451"/>
      <c r="AD8" s="450" t="s">
        <v>72</v>
      </c>
      <c r="AE8" s="451"/>
      <c r="AF8" s="453"/>
    </row>
    <row r="9" spans="1:34">
      <c r="A9" s="52" t="s">
        <v>22120</v>
      </c>
      <c r="B9">
        <v>14493</v>
      </c>
      <c r="C9" s="40">
        <v>1</v>
      </c>
      <c r="D9" t="s">
        <v>39</v>
      </c>
      <c r="E9" s="40" t="str">
        <f t="shared" si="2"/>
        <v>ESPE1</v>
      </c>
      <c r="F9" s="511">
        <v>17467900</v>
      </c>
      <c r="G9" s="541">
        <v>13815362</v>
      </c>
      <c r="H9" s="511">
        <f t="shared" si="0"/>
        <v>14670533</v>
      </c>
      <c r="I9" s="516">
        <f t="shared" si="1"/>
        <v>15361516</v>
      </c>
      <c r="J9" s="511"/>
      <c r="K9" s="440"/>
      <c r="L9" s="100"/>
      <c r="M9" s="100"/>
      <c r="N9" s="100"/>
      <c r="O9" s="450" t="s">
        <v>5994</v>
      </c>
      <c r="P9" s="450"/>
      <c r="Q9" s="450" t="s">
        <v>45</v>
      </c>
      <c r="R9" s="450"/>
      <c r="S9" s="450"/>
      <c r="T9" s="450"/>
      <c r="U9" s="450"/>
      <c r="V9" s="450"/>
      <c r="W9" s="450" t="s">
        <v>52</v>
      </c>
      <c r="X9" s="450"/>
      <c r="Y9" s="450" t="s">
        <v>60</v>
      </c>
      <c r="Z9" s="450"/>
      <c r="AA9" s="450" t="s">
        <v>78</v>
      </c>
      <c r="AB9" s="450"/>
      <c r="AC9" s="451"/>
      <c r="AD9" s="450" t="s">
        <v>86</v>
      </c>
      <c r="AE9" s="451"/>
      <c r="AF9" s="453"/>
    </row>
    <row r="10" spans="1:34">
      <c r="A10" s="52" t="s">
        <v>3</v>
      </c>
      <c r="B10">
        <v>100142</v>
      </c>
      <c r="C10" s="40">
        <v>2</v>
      </c>
      <c r="D10" t="s">
        <v>39</v>
      </c>
      <c r="E10" s="40" t="str">
        <f t="shared" si="2"/>
        <v>ESPE2</v>
      </c>
      <c r="F10" s="517">
        <v>10955302</v>
      </c>
      <c r="G10" s="541">
        <v>8664548</v>
      </c>
      <c r="H10" s="511">
        <f t="shared" si="0"/>
        <v>9200884</v>
      </c>
      <c r="I10" s="516">
        <f t="shared" si="1"/>
        <v>9634246</v>
      </c>
      <c r="J10" s="511"/>
      <c r="K10" s="440"/>
      <c r="L10" s="100"/>
      <c r="M10" s="100"/>
      <c r="N10" s="100"/>
      <c r="O10" s="450" t="s">
        <v>5995</v>
      </c>
      <c r="P10" s="450"/>
      <c r="Q10" s="450" t="s">
        <v>46</v>
      </c>
      <c r="R10" s="450"/>
      <c r="S10" s="450"/>
      <c r="T10" s="450"/>
      <c r="U10" s="450"/>
      <c r="V10" s="450"/>
      <c r="W10" s="450" t="s">
        <v>55</v>
      </c>
      <c r="X10" s="450"/>
      <c r="Y10" s="450" t="s">
        <v>61</v>
      </c>
      <c r="Z10" s="450"/>
      <c r="AA10" s="450" t="s">
        <v>73</v>
      </c>
      <c r="AB10" s="450"/>
      <c r="AC10" s="451"/>
      <c r="AD10" s="450" t="s">
        <v>87</v>
      </c>
      <c r="AE10" s="451"/>
      <c r="AF10" s="453"/>
    </row>
    <row r="11" spans="1:34">
      <c r="A11" s="52" t="s">
        <v>22121</v>
      </c>
      <c r="B11">
        <v>14494</v>
      </c>
      <c r="C11" s="40">
        <v>2</v>
      </c>
      <c r="D11" t="s">
        <v>39</v>
      </c>
      <c r="E11" s="40" t="str">
        <f t="shared" si="2"/>
        <v>ESPE2</v>
      </c>
      <c r="F11" s="511">
        <v>10261643</v>
      </c>
      <c r="G11" s="541">
        <v>8115933</v>
      </c>
      <c r="H11" s="511">
        <f t="shared" si="0"/>
        <v>8618310</v>
      </c>
      <c r="I11" s="516">
        <f t="shared" si="1"/>
        <v>9024233</v>
      </c>
      <c r="J11" s="511"/>
      <c r="K11" s="440"/>
      <c r="L11" s="100"/>
      <c r="M11" s="100"/>
      <c r="N11" s="100"/>
      <c r="O11" s="450"/>
      <c r="P11" s="450"/>
      <c r="Q11" s="450"/>
      <c r="R11" s="450"/>
      <c r="S11" s="450"/>
      <c r="T11" s="450"/>
      <c r="U11" s="450"/>
      <c r="V11" s="450"/>
      <c r="W11" s="450"/>
      <c r="X11" s="450"/>
      <c r="Y11" s="450"/>
      <c r="Z11" s="450"/>
      <c r="AA11" s="450"/>
      <c r="AB11" s="450"/>
      <c r="AC11" s="451"/>
      <c r="AD11" s="450"/>
      <c r="AE11" s="451"/>
      <c r="AF11" s="453"/>
    </row>
    <row r="12" spans="1:34">
      <c r="A12" s="52" t="s">
        <v>22122</v>
      </c>
      <c r="B12">
        <v>14495</v>
      </c>
      <c r="C12" s="40">
        <v>3</v>
      </c>
      <c r="D12" t="s">
        <v>39</v>
      </c>
      <c r="E12" s="40" t="str">
        <f t="shared" si="2"/>
        <v>PROF3</v>
      </c>
      <c r="F12" s="511">
        <v>10408783</v>
      </c>
      <c r="G12" s="541">
        <v>8232306</v>
      </c>
      <c r="H12" s="511">
        <f t="shared" si="0"/>
        <v>8741886</v>
      </c>
      <c r="I12" s="516">
        <f t="shared" si="1"/>
        <v>9153629</v>
      </c>
      <c r="J12" s="511"/>
      <c r="K12" s="440"/>
      <c r="L12" s="100"/>
      <c r="M12" s="100"/>
      <c r="N12" s="100"/>
      <c r="O12" s="450"/>
      <c r="P12" s="450"/>
      <c r="Q12" s="450"/>
      <c r="R12" s="450"/>
      <c r="S12" s="450"/>
      <c r="T12" s="450"/>
      <c r="U12" s="450"/>
      <c r="V12" s="450"/>
      <c r="W12" s="450"/>
      <c r="X12" s="450"/>
      <c r="Y12" s="450"/>
      <c r="Z12" s="450"/>
      <c r="AA12" s="450"/>
      <c r="AB12" s="450"/>
      <c r="AC12" s="451"/>
      <c r="AD12" s="450"/>
      <c r="AE12" s="451"/>
      <c r="AF12" s="453"/>
    </row>
    <row r="13" spans="1:34">
      <c r="A13" s="52" t="s">
        <v>4</v>
      </c>
      <c r="B13" s="518" t="s">
        <v>22129</v>
      </c>
      <c r="C13" s="40">
        <v>3</v>
      </c>
      <c r="D13" t="s">
        <v>39</v>
      </c>
      <c r="E13" s="40" t="str">
        <f t="shared" si="2"/>
        <v>PROF3</v>
      </c>
      <c r="F13" s="517">
        <v>10177562</v>
      </c>
      <c r="G13" s="541">
        <v>8049434</v>
      </c>
      <c r="H13" s="511">
        <f t="shared" si="0"/>
        <v>8547694</v>
      </c>
      <c r="I13" s="516">
        <f t="shared" si="1"/>
        <v>8950291</v>
      </c>
      <c r="J13" s="511"/>
      <c r="K13" s="440"/>
      <c r="L13" s="100"/>
      <c r="M13" s="100"/>
      <c r="N13" s="100"/>
      <c r="O13" s="450"/>
      <c r="P13" s="450"/>
      <c r="Q13" s="450"/>
      <c r="R13" s="450"/>
      <c r="S13" s="450"/>
      <c r="T13" s="450"/>
      <c r="U13" s="450"/>
      <c r="V13" s="450"/>
      <c r="W13" s="450"/>
      <c r="X13" s="450"/>
      <c r="Y13" s="450"/>
      <c r="Z13" s="450"/>
      <c r="AA13" s="450"/>
      <c r="AB13" s="450"/>
      <c r="AC13" s="451"/>
      <c r="AD13" s="450"/>
      <c r="AE13" s="451"/>
      <c r="AF13" s="453"/>
    </row>
    <row r="14" spans="1:34">
      <c r="A14" s="52" t="s">
        <v>22123</v>
      </c>
      <c r="B14">
        <v>14496</v>
      </c>
      <c r="C14" s="40">
        <v>3</v>
      </c>
      <c r="D14" t="s">
        <v>39</v>
      </c>
      <c r="E14" s="40" t="str">
        <f t="shared" si="2"/>
        <v>PROF3</v>
      </c>
      <c r="F14" s="511">
        <v>9715123</v>
      </c>
      <c r="G14" s="541">
        <v>7683691</v>
      </c>
      <c r="H14" s="511">
        <f t="shared" si="0"/>
        <v>8159312</v>
      </c>
      <c r="I14" s="516">
        <f t="shared" si="1"/>
        <v>8543616</v>
      </c>
      <c r="J14" s="511"/>
      <c r="K14" s="440"/>
      <c r="L14" s="100"/>
      <c r="M14" s="100"/>
      <c r="N14" s="100"/>
      <c r="O14" s="450" t="s">
        <v>5996</v>
      </c>
      <c r="P14" s="450"/>
      <c r="Q14" s="450" t="s">
        <v>5997</v>
      </c>
      <c r="R14" s="450"/>
      <c r="S14" s="450"/>
      <c r="T14" s="450"/>
      <c r="U14" s="450"/>
      <c r="V14" s="450"/>
      <c r="W14" s="450" t="s">
        <v>56</v>
      </c>
      <c r="X14" s="450"/>
      <c r="Y14" s="450" t="s">
        <v>6013</v>
      </c>
      <c r="Z14" s="450"/>
      <c r="AA14" s="450" t="s">
        <v>79</v>
      </c>
      <c r="AB14" s="450"/>
      <c r="AC14" s="451"/>
      <c r="AD14" s="450" t="s">
        <v>46</v>
      </c>
      <c r="AE14" s="451"/>
      <c r="AF14" s="453"/>
    </row>
    <row r="15" spans="1:34">
      <c r="A15" s="52" t="s">
        <v>13408</v>
      </c>
      <c r="B15">
        <v>13338</v>
      </c>
      <c r="C15" s="40">
        <v>3</v>
      </c>
      <c r="D15" t="s">
        <v>39</v>
      </c>
      <c r="E15" s="40" t="str">
        <f t="shared" si="2"/>
        <v>PROF3</v>
      </c>
      <c r="F15" s="511">
        <v>16837299</v>
      </c>
      <c r="G15" s="541">
        <v>13316620</v>
      </c>
      <c r="H15" s="511">
        <f t="shared" si="0"/>
        <v>14140919</v>
      </c>
      <c r="I15" s="516">
        <f t="shared" si="1"/>
        <v>14806957</v>
      </c>
      <c r="J15" s="511"/>
      <c r="K15" s="440"/>
      <c r="L15" s="100"/>
      <c r="M15" s="100"/>
      <c r="N15" s="100"/>
      <c r="O15" s="450" t="s">
        <v>5997</v>
      </c>
      <c r="P15" s="450"/>
      <c r="Q15" s="450" t="s">
        <v>5998</v>
      </c>
      <c r="R15" s="450"/>
      <c r="S15" s="450"/>
      <c r="T15" s="450"/>
      <c r="U15" s="450"/>
      <c r="V15" s="450"/>
      <c r="W15" s="450" t="s">
        <v>45</v>
      </c>
      <c r="X15" s="450"/>
      <c r="Y15" s="450" t="s">
        <v>47</v>
      </c>
      <c r="Z15" s="450"/>
      <c r="AA15" s="450" t="s">
        <v>80</v>
      </c>
      <c r="AB15" s="450"/>
      <c r="AC15" s="451"/>
      <c r="AD15" s="450" t="s">
        <v>6027</v>
      </c>
      <c r="AE15" s="451"/>
      <c r="AF15" s="453"/>
    </row>
    <row r="16" spans="1:34">
      <c r="A16" s="52" t="s">
        <v>13409</v>
      </c>
      <c r="B16">
        <v>13339</v>
      </c>
      <c r="C16" s="40">
        <v>3</v>
      </c>
      <c r="D16" t="s">
        <v>39</v>
      </c>
      <c r="E16" s="40" t="str">
        <f t="shared" si="2"/>
        <v>PROF3</v>
      </c>
      <c r="F16" s="511">
        <v>13168614</v>
      </c>
      <c r="G16" s="541">
        <v>10415057</v>
      </c>
      <c r="H16" s="511">
        <f t="shared" si="0"/>
        <v>11059750</v>
      </c>
      <c r="I16" s="516">
        <f t="shared" si="1"/>
        <v>11580665</v>
      </c>
      <c r="J16" s="511"/>
      <c r="K16" s="440"/>
      <c r="L16" s="100"/>
      <c r="M16" s="100"/>
      <c r="N16" s="100"/>
      <c r="O16" s="450" t="s">
        <v>43</v>
      </c>
      <c r="P16" s="450"/>
      <c r="Q16" s="450" t="s">
        <v>47</v>
      </c>
      <c r="R16" s="450"/>
      <c r="S16" s="450"/>
      <c r="T16" s="450"/>
      <c r="U16" s="450"/>
      <c r="V16" s="450"/>
      <c r="W16" s="450" t="s">
        <v>64</v>
      </c>
      <c r="X16" s="450"/>
      <c r="Y16" s="450" t="s">
        <v>62</v>
      </c>
      <c r="Z16" s="450"/>
      <c r="AA16" s="450" t="s">
        <v>55</v>
      </c>
      <c r="AB16" s="450"/>
      <c r="AC16" s="451"/>
      <c r="AD16" s="450" t="s">
        <v>79</v>
      </c>
      <c r="AE16" s="451"/>
      <c r="AF16" s="453"/>
    </row>
    <row r="17" spans="1:32">
      <c r="A17" s="52" t="s">
        <v>13410</v>
      </c>
      <c r="B17">
        <v>13340</v>
      </c>
      <c r="C17" s="40">
        <v>3</v>
      </c>
      <c r="D17" t="s">
        <v>39</v>
      </c>
      <c r="E17" s="40" t="str">
        <f t="shared" si="2"/>
        <v>PROF3</v>
      </c>
      <c r="F17" s="511">
        <v>13168614</v>
      </c>
      <c r="G17" s="541">
        <v>10415057</v>
      </c>
      <c r="H17" s="511">
        <f t="shared" si="0"/>
        <v>11059750</v>
      </c>
      <c r="I17" s="516">
        <f t="shared" si="1"/>
        <v>11580665</v>
      </c>
      <c r="J17" s="511"/>
      <c r="K17" s="440"/>
      <c r="L17" s="100"/>
      <c r="M17" s="100"/>
      <c r="N17" s="100"/>
      <c r="O17" s="450" t="s">
        <v>44</v>
      </c>
      <c r="P17" s="450"/>
      <c r="Q17" s="450" t="s">
        <v>48</v>
      </c>
      <c r="R17" s="450"/>
      <c r="S17" s="450"/>
      <c r="T17" s="450"/>
      <c r="U17" s="450"/>
      <c r="V17" s="450"/>
      <c r="W17" s="450" t="s">
        <v>80</v>
      </c>
      <c r="X17" s="450"/>
      <c r="Y17" s="450" t="s">
        <v>6017</v>
      </c>
      <c r="Z17" s="450"/>
      <c r="AA17" s="450" t="s">
        <v>81</v>
      </c>
      <c r="AB17" s="450"/>
      <c r="AC17" s="451"/>
      <c r="AD17" s="450" t="s">
        <v>64</v>
      </c>
      <c r="AE17" s="451"/>
      <c r="AF17" s="453"/>
    </row>
    <row r="18" spans="1:32">
      <c r="A18" s="52" t="s">
        <v>5</v>
      </c>
      <c r="B18">
        <v>100144</v>
      </c>
      <c r="C18" s="40">
        <v>4</v>
      </c>
      <c r="D18" t="s">
        <v>39</v>
      </c>
      <c r="E18" s="40" t="str">
        <f t="shared" si="2"/>
        <v>PROF4</v>
      </c>
      <c r="F18" s="511">
        <v>9631043</v>
      </c>
      <c r="G18" s="541">
        <v>7617192</v>
      </c>
      <c r="H18" s="511">
        <f t="shared" si="0"/>
        <v>8088697</v>
      </c>
      <c r="I18" s="516">
        <f t="shared" si="1"/>
        <v>8469675</v>
      </c>
      <c r="J18" s="511"/>
      <c r="K18" s="440"/>
      <c r="L18" s="100"/>
      <c r="M18" s="100"/>
      <c r="N18" s="100"/>
      <c r="O18" s="450" t="s">
        <v>4463</v>
      </c>
      <c r="P18" s="450"/>
      <c r="Q18" s="450" t="s">
        <v>49</v>
      </c>
      <c r="R18" s="450"/>
      <c r="S18" s="450"/>
      <c r="T18" s="450"/>
      <c r="U18" s="450"/>
      <c r="V18" s="450"/>
      <c r="W18" s="450" t="s">
        <v>4458</v>
      </c>
      <c r="X18" s="450"/>
      <c r="Y18" s="450" t="s">
        <v>63</v>
      </c>
      <c r="Z18" s="450"/>
      <c r="AA18" s="450" t="s">
        <v>68</v>
      </c>
      <c r="AB18" s="450"/>
      <c r="AC18" s="451"/>
      <c r="AD18" s="450" t="s">
        <v>88</v>
      </c>
      <c r="AE18" s="451"/>
      <c r="AF18" s="453"/>
    </row>
    <row r="19" spans="1:32">
      <c r="A19" s="52" t="s">
        <v>22124</v>
      </c>
      <c r="B19">
        <v>14497</v>
      </c>
      <c r="C19" s="40">
        <v>4</v>
      </c>
      <c r="D19" t="s">
        <v>39</v>
      </c>
      <c r="E19" s="40" t="str">
        <f t="shared" si="2"/>
        <v>PROF4</v>
      </c>
      <c r="F19" s="511">
        <v>9168603</v>
      </c>
      <c r="G19" s="541">
        <v>7251448</v>
      </c>
      <c r="H19" s="511">
        <f t="shared" si="0"/>
        <v>7700313</v>
      </c>
      <c r="I19" s="516">
        <f t="shared" si="1"/>
        <v>8062998</v>
      </c>
      <c r="J19" s="511"/>
      <c r="K19" s="440"/>
      <c r="L19" s="100"/>
      <c r="M19" s="100"/>
      <c r="N19" s="100"/>
      <c r="O19" s="451"/>
      <c r="P19" s="451"/>
      <c r="Q19" s="450" t="s">
        <v>50</v>
      </c>
      <c r="R19" s="450"/>
      <c r="S19" s="450"/>
      <c r="T19" s="450"/>
      <c r="U19" s="450"/>
      <c r="V19" s="450"/>
      <c r="W19" s="450" t="s">
        <v>6019</v>
      </c>
      <c r="X19" s="450"/>
      <c r="Y19" s="450" t="s">
        <v>64</v>
      </c>
      <c r="Z19" s="450"/>
      <c r="AA19" s="450" t="s">
        <v>82</v>
      </c>
      <c r="AB19" s="450"/>
      <c r="AC19" s="451"/>
      <c r="AD19" s="450" t="s">
        <v>89</v>
      </c>
      <c r="AE19" s="451"/>
      <c r="AF19" s="453"/>
    </row>
    <row r="20" spans="1:32">
      <c r="A20" s="52" t="s">
        <v>6</v>
      </c>
      <c r="B20">
        <v>100145</v>
      </c>
      <c r="C20" s="40">
        <v>5</v>
      </c>
      <c r="D20" t="s">
        <v>39</v>
      </c>
      <c r="E20" s="40" t="str">
        <f t="shared" si="2"/>
        <v>PROF5</v>
      </c>
      <c r="F20" s="511">
        <v>9084523</v>
      </c>
      <c r="G20" s="541">
        <v>7184949</v>
      </c>
      <c r="H20" s="511">
        <f t="shared" si="0"/>
        <v>7629698</v>
      </c>
      <c r="I20" s="516">
        <f t="shared" si="1"/>
        <v>7989057</v>
      </c>
      <c r="J20" s="511"/>
      <c r="K20" s="440"/>
      <c r="L20" s="100"/>
      <c r="M20" s="100"/>
      <c r="N20" s="100"/>
      <c r="O20" s="451"/>
      <c r="P20" s="451"/>
      <c r="Q20" s="450" t="s">
        <v>6001</v>
      </c>
      <c r="R20" s="450"/>
      <c r="S20" s="450"/>
      <c r="T20" s="450"/>
      <c r="U20" s="450"/>
      <c r="V20" s="450"/>
      <c r="W20" s="450" t="s">
        <v>4459</v>
      </c>
      <c r="X20" s="450"/>
      <c r="Y20" s="450" t="s">
        <v>65</v>
      </c>
      <c r="Z20" s="450"/>
      <c r="AA20" s="450" t="s">
        <v>6010</v>
      </c>
      <c r="AB20" s="450"/>
      <c r="AC20" s="451"/>
      <c r="AD20" s="450" t="s">
        <v>91</v>
      </c>
      <c r="AE20" s="451"/>
      <c r="AF20" s="453"/>
    </row>
    <row r="21" spans="1:32">
      <c r="A21" s="52" t="s">
        <v>22125</v>
      </c>
      <c r="B21">
        <v>14498</v>
      </c>
      <c r="C21" s="40">
        <v>5</v>
      </c>
      <c r="D21" t="s">
        <v>39</v>
      </c>
      <c r="E21" s="40" t="str">
        <f t="shared" si="2"/>
        <v>PROF5</v>
      </c>
      <c r="F21" s="511">
        <v>8853303</v>
      </c>
      <c r="G21" s="541">
        <v>7002077</v>
      </c>
      <c r="H21" s="511">
        <f t="shared" si="0"/>
        <v>7435506</v>
      </c>
      <c r="I21" s="516">
        <f t="shared" si="1"/>
        <v>7785719</v>
      </c>
      <c r="J21" s="511"/>
      <c r="K21" s="440"/>
      <c r="L21" s="100"/>
      <c r="M21" s="100"/>
      <c r="N21" s="100"/>
      <c r="O21" s="451"/>
      <c r="P21" s="451"/>
      <c r="Q21" s="450" t="s">
        <v>42</v>
      </c>
      <c r="R21" s="450"/>
      <c r="S21" s="450"/>
      <c r="T21" s="450"/>
      <c r="U21" s="450"/>
      <c r="V21" s="450"/>
      <c r="W21" s="450" t="s">
        <v>63</v>
      </c>
      <c r="X21" s="450"/>
      <c r="Y21" s="450" t="s">
        <v>66</v>
      </c>
      <c r="Z21" s="450"/>
      <c r="AA21" s="450" t="s">
        <v>83</v>
      </c>
      <c r="AB21" s="450"/>
      <c r="AC21" s="451"/>
      <c r="AD21" s="451"/>
      <c r="AE21" s="451"/>
      <c r="AF21" s="453"/>
    </row>
    <row r="22" spans="1:32">
      <c r="A22" s="52" t="s">
        <v>7</v>
      </c>
      <c r="B22" s="518">
        <v>100014</v>
      </c>
      <c r="C22" s="40">
        <v>6</v>
      </c>
      <c r="D22" t="s">
        <v>39</v>
      </c>
      <c r="E22" s="40" t="str">
        <f t="shared" si="2"/>
        <v>PROF6</v>
      </c>
      <c r="F22" s="511">
        <v>8464433</v>
      </c>
      <c r="G22" s="541">
        <v>6694520</v>
      </c>
      <c r="H22" s="511">
        <f t="shared" si="0"/>
        <v>7108911</v>
      </c>
      <c r="I22" s="516">
        <f t="shared" si="1"/>
        <v>7443741</v>
      </c>
      <c r="J22" s="511"/>
      <c r="K22" s="440"/>
      <c r="L22" s="100"/>
      <c r="M22" s="100"/>
      <c r="N22" s="100"/>
      <c r="O22" s="451"/>
      <c r="P22" s="451"/>
      <c r="Q22" s="450" t="s">
        <v>4460</v>
      </c>
      <c r="R22" s="450"/>
      <c r="S22" s="450"/>
      <c r="T22" s="450"/>
      <c r="U22" s="450"/>
      <c r="V22" s="450"/>
      <c r="W22" s="450" t="s">
        <v>50</v>
      </c>
      <c r="X22" s="450"/>
      <c r="Y22" s="450" t="s">
        <v>6012</v>
      </c>
      <c r="Z22" s="450"/>
      <c r="AA22" s="450" t="s">
        <v>6026</v>
      </c>
      <c r="AB22" s="450"/>
      <c r="AC22" s="451"/>
      <c r="AD22" s="451"/>
      <c r="AE22" s="451"/>
      <c r="AF22" s="453"/>
    </row>
    <row r="23" spans="1:32">
      <c r="A23" s="52" t="s">
        <v>8</v>
      </c>
      <c r="B23">
        <v>100148</v>
      </c>
      <c r="C23" s="40">
        <v>6</v>
      </c>
      <c r="D23" t="s">
        <v>39</v>
      </c>
      <c r="E23" s="40" t="str">
        <f t="shared" si="2"/>
        <v>PROF6A</v>
      </c>
      <c r="F23" s="511">
        <v>8464433</v>
      </c>
      <c r="G23" s="541">
        <v>6694520</v>
      </c>
      <c r="H23" s="511">
        <f t="shared" si="0"/>
        <v>7108911</v>
      </c>
      <c r="I23" s="516">
        <f t="shared" si="1"/>
        <v>7443741</v>
      </c>
      <c r="J23" s="511"/>
      <c r="K23" s="440"/>
      <c r="L23" s="100"/>
      <c r="M23" s="100"/>
      <c r="N23" s="100"/>
      <c r="O23" s="451"/>
      <c r="P23" s="451"/>
      <c r="Q23" s="450" t="s">
        <v>6002</v>
      </c>
      <c r="R23" s="450"/>
      <c r="S23" s="450"/>
      <c r="T23" s="450"/>
      <c r="U23" s="450"/>
      <c r="V23" s="450"/>
      <c r="W23" s="450" t="s">
        <v>6017</v>
      </c>
      <c r="X23" s="450"/>
      <c r="Y23" s="450" t="s">
        <v>35</v>
      </c>
      <c r="Z23" s="450"/>
      <c r="AA23" s="450" t="s">
        <v>69</v>
      </c>
      <c r="AB23" s="450"/>
      <c r="AC23" s="451"/>
      <c r="AD23" s="451"/>
      <c r="AE23" s="451"/>
      <c r="AF23" s="453"/>
    </row>
    <row r="24" spans="1:32">
      <c r="A24" s="52" t="s">
        <v>22126</v>
      </c>
      <c r="B24">
        <v>14499</v>
      </c>
      <c r="C24" s="40">
        <v>6</v>
      </c>
      <c r="D24" t="s">
        <v>39</v>
      </c>
      <c r="E24" s="40" t="str">
        <f t="shared" si="2"/>
        <v>PROF6</v>
      </c>
      <c r="F24" s="511">
        <v>8306783</v>
      </c>
      <c r="G24" s="541">
        <v>6569834</v>
      </c>
      <c r="H24" s="511">
        <f t="shared" si="0"/>
        <v>6976507</v>
      </c>
      <c r="I24" s="516">
        <f t="shared" si="1"/>
        <v>7305101</v>
      </c>
      <c r="J24" s="511"/>
      <c r="K24" s="440"/>
      <c r="L24" s="100"/>
      <c r="M24" s="100"/>
      <c r="N24" s="100"/>
      <c r="O24" s="451"/>
      <c r="P24" s="451"/>
      <c r="Q24" s="450" t="s">
        <v>5993</v>
      </c>
      <c r="R24" s="450"/>
      <c r="S24" s="450"/>
      <c r="T24" s="450"/>
      <c r="U24" s="450"/>
      <c r="V24" s="450"/>
      <c r="W24" s="450" t="s">
        <v>4461</v>
      </c>
      <c r="X24" s="450"/>
      <c r="Y24" s="450" t="s">
        <v>67</v>
      </c>
      <c r="Z24" s="450"/>
      <c r="AA24" s="450" t="s">
        <v>6028</v>
      </c>
      <c r="AB24" s="450"/>
      <c r="AC24" s="451"/>
      <c r="AD24" s="451"/>
      <c r="AE24" s="451"/>
      <c r="AF24" s="453"/>
    </row>
    <row r="25" spans="1:32">
      <c r="A25" s="52" t="s">
        <v>11</v>
      </c>
      <c r="B25">
        <v>100149</v>
      </c>
      <c r="C25" s="40">
        <v>7</v>
      </c>
      <c r="D25" t="s">
        <v>39</v>
      </c>
      <c r="E25" s="40" t="str">
        <f t="shared" si="2"/>
        <v>PROF7</v>
      </c>
      <c r="F25" s="511">
        <v>5762145</v>
      </c>
      <c r="G25" s="541">
        <v>4557281</v>
      </c>
      <c r="H25" s="511">
        <f t="shared" si="0"/>
        <v>4839377</v>
      </c>
      <c r="I25" s="516">
        <f t="shared" si="1"/>
        <v>5067312</v>
      </c>
      <c r="J25" s="511"/>
      <c r="K25" s="440"/>
      <c r="L25" s="100"/>
      <c r="M25" s="100"/>
      <c r="N25" s="100"/>
      <c r="O25" s="451"/>
      <c r="P25" s="451"/>
      <c r="Q25" s="450" t="s">
        <v>6003</v>
      </c>
      <c r="R25" s="450"/>
      <c r="S25" s="450"/>
      <c r="T25" s="450"/>
      <c r="U25" s="450"/>
      <c r="V25" s="450"/>
      <c r="W25" s="450" t="s">
        <v>6016</v>
      </c>
      <c r="X25" s="450"/>
      <c r="Y25" s="450" t="s">
        <v>68</v>
      </c>
      <c r="Z25" s="450"/>
      <c r="AA25" s="451"/>
      <c r="AB25" s="451"/>
      <c r="AC25" s="451"/>
      <c r="AD25" s="451"/>
      <c r="AE25" s="451"/>
      <c r="AF25" s="453"/>
    </row>
    <row r="26" spans="1:32">
      <c r="A26" s="52" t="s">
        <v>12</v>
      </c>
      <c r="B26">
        <v>100150</v>
      </c>
      <c r="C26" s="40">
        <v>8</v>
      </c>
      <c r="D26" t="s">
        <v>39</v>
      </c>
      <c r="E26" s="40" t="str">
        <f t="shared" si="2"/>
        <v>PROF8</v>
      </c>
      <c r="F26" s="511">
        <v>5762145</v>
      </c>
      <c r="G26" s="541">
        <v>4557281</v>
      </c>
      <c r="H26" s="511">
        <f t="shared" si="0"/>
        <v>4839377</v>
      </c>
      <c r="I26" s="516">
        <f t="shared" si="1"/>
        <v>5067312</v>
      </c>
      <c r="J26" s="511"/>
      <c r="K26" s="440"/>
      <c r="L26" s="100"/>
      <c r="M26" s="100"/>
      <c r="N26" s="100"/>
      <c r="O26" s="451"/>
      <c r="P26" s="451"/>
      <c r="Q26" s="451"/>
      <c r="R26" s="451"/>
      <c r="S26" s="451"/>
      <c r="T26" s="451"/>
      <c r="U26" s="451"/>
      <c r="V26" s="451"/>
      <c r="W26" s="450" t="s">
        <v>58</v>
      </c>
      <c r="X26" s="450"/>
      <c r="Y26" s="450" t="s">
        <v>59</v>
      </c>
      <c r="Z26" s="450"/>
      <c r="AA26" s="451"/>
      <c r="AB26" s="451"/>
      <c r="AC26" s="451"/>
      <c r="AD26" s="451"/>
      <c r="AE26" s="451"/>
      <c r="AF26" s="453"/>
    </row>
    <row r="27" spans="1:32">
      <c r="A27" s="52" t="s">
        <v>13</v>
      </c>
      <c r="B27">
        <v>100023</v>
      </c>
      <c r="C27" s="40">
        <v>9</v>
      </c>
      <c r="D27" t="s">
        <v>39</v>
      </c>
      <c r="E27" s="40" t="str">
        <f t="shared" si="2"/>
        <v>PROFAUX</v>
      </c>
      <c r="F27" s="511">
        <v>5446845</v>
      </c>
      <c r="G27" s="541">
        <v>4307910</v>
      </c>
      <c r="H27" s="511">
        <f t="shared" si="0"/>
        <v>4574570</v>
      </c>
      <c r="I27" s="516">
        <f t="shared" si="1"/>
        <v>4790033</v>
      </c>
      <c r="J27" s="511"/>
      <c r="K27" s="440"/>
      <c r="L27" s="100"/>
      <c r="M27" s="100"/>
      <c r="N27" s="100"/>
      <c r="O27" s="451"/>
      <c r="P27" s="451"/>
      <c r="Q27" s="451"/>
      <c r="R27" s="451"/>
      <c r="S27" s="451"/>
      <c r="T27" s="451"/>
      <c r="U27" s="451"/>
      <c r="V27" s="451"/>
      <c r="W27" s="450" t="s">
        <v>6002</v>
      </c>
      <c r="X27" s="450"/>
      <c r="Y27" s="450" t="s">
        <v>70</v>
      </c>
      <c r="Z27" s="450"/>
      <c r="AA27" s="451"/>
      <c r="AB27" s="451"/>
      <c r="AC27" s="451"/>
      <c r="AD27" s="451"/>
      <c r="AE27" s="451"/>
      <c r="AF27" s="453"/>
    </row>
    <row r="28" spans="1:32">
      <c r="A28" s="52" t="s">
        <v>9</v>
      </c>
      <c r="B28">
        <v>13341</v>
      </c>
      <c r="C28" s="40" t="s">
        <v>22884</v>
      </c>
      <c r="D28" t="s">
        <v>39</v>
      </c>
      <c r="E28" s="40" t="str">
        <f>IF(A28=$L$2,"ESPE1", IF(A28=$M$2,"ESPE1",IF(A28=$N$2,"ESPE1",IF(A28=$O$2,"ESPE2",IF(A28=$P$2,"ESPE2",IF(A28=$Q$2,"PROF3",IF(A29=$R$2,"PROF3",IF(A27=$S$2,"PROF3",IF(A28=$W$2,"PROF4",IF(A28=$Y$2,"PROF5",IF(A28=$AA$2,"PROF6",IF(A28=$AC$2,"PROF6A",IF(A28=$AD$2,"PROF7",IF(A28=$AE$2,"PROF8",IF(A28=$AF$2,"PROFAUX",A28)))))))))))))))</f>
        <v>CONTADOR</v>
      </c>
      <c r="F28" s="511">
        <v>8464433</v>
      </c>
      <c r="G28" s="541">
        <v>6694520</v>
      </c>
      <c r="H28" s="511">
        <f t="shared" si="0"/>
        <v>7108911</v>
      </c>
      <c r="I28" s="516">
        <f t="shared" si="1"/>
        <v>7443741</v>
      </c>
      <c r="J28" s="511"/>
      <c r="K28" s="440"/>
      <c r="L28" s="100"/>
      <c r="M28" s="100"/>
      <c r="N28" s="100"/>
      <c r="O28" s="451"/>
      <c r="P28" s="451"/>
      <c r="Q28" s="451"/>
      <c r="R28" s="451"/>
      <c r="S28" s="451"/>
      <c r="T28" s="451"/>
      <c r="U28" s="451"/>
      <c r="V28" s="451"/>
      <c r="W28" s="450" t="s">
        <v>6028</v>
      </c>
      <c r="X28" s="450"/>
      <c r="Y28" s="450" t="s">
        <v>6009</v>
      </c>
      <c r="Z28" s="450"/>
      <c r="AA28" s="451"/>
      <c r="AB28" s="451"/>
      <c r="AC28" s="451"/>
      <c r="AD28" s="451"/>
      <c r="AE28" s="451"/>
      <c r="AF28" s="453"/>
    </row>
    <row r="29" spans="1:32">
      <c r="A29" s="52" t="s">
        <v>10</v>
      </c>
      <c r="B29">
        <v>13342</v>
      </c>
      <c r="C29" s="40" t="s">
        <v>22885</v>
      </c>
      <c r="D29" t="s">
        <v>39</v>
      </c>
      <c r="E29" s="40" t="str">
        <f>IF(A29=$L$2,"ESPE1", IF(A29=$M$2,"ESPE1",IF(A29=$N$2,"ESPE1",IF(A29=$O$2,"ESPE2",IF(A29=$P$2,"ESPE2",IF(A29=$Q$2,"PROF3",IF(A27=$R$2,"PROF3",IF(A30=$S$2,"PROF3",IF(A29=$W$2,"PROF4",IF(A29=$Y$2,"PROF5",IF(A29=$AA$2,"PROF6",IF(A29=$AC$2,"PROF6A",IF(A29=$AD$2,"PROF7",IF(A29=$AE$2,"PROF8",IF(A29=$AF$2,"PROFAUX",A29)))))))))))))))</f>
        <v>TRABAJADOR SOCIAL</v>
      </c>
      <c r="F29" s="511">
        <v>8075563</v>
      </c>
      <c r="G29" s="541">
        <v>6386963</v>
      </c>
      <c r="H29" s="511">
        <f t="shared" si="0"/>
        <v>6782317</v>
      </c>
      <c r="I29" s="516">
        <f t="shared" si="1"/>
        <v>7101765</v>
      </c>
      <c r="J29" s="511"/>
      <c r="K29" s="440"/>
      <c r="L29" s="100"/>
      <c r="M29" s="100"/>
      <c r="N29" s="100"/>
      <c r="O29" s="451"/>
      <c r="P29" s="451"/>
      <c r="Q29" s="450" t="s">
        <v>51</v>
      </c>
      <c r="R29" s="450"/>
      <c r="S29" s="450"/>
      <c r="T29" s="450"/>
      <c r="U29" s="450"/>
      <c r="V29" s="450"/>
      <c r="W29" s="450" t="s">
        <v>57</v>
      </c>
      <c r="X29" s="450"/>
      <c r="Y29" s="450" t="s">
        <v>69</v>
      </c>
      <c r="Z29" s="450"/>
      <c r="AA29" s="451"/>
      <c r="AB29" s="451"/>
      <c r="AC29" s="451"/>
      <c r="AD29" s="451"/>
      <c r="AE29" s="451"/>
      <c r="AF29" s="453"/>
    </row>
    <row r="30" spans="1:32">
      <c r="A30" s="52" t="s">
        <v>14</v>
      </c>
      <c r="B30">
        <v>598</v>
      </c>
      <c r="C30" s="40" t="s">
        <v>22886</v>
      </c>
      <c r="D30" t="s">
        <v>197</v>
      </c>
      <c r="E30" s="40" t="str">
        <f t="shared" ref="E30:E50" si="3">IF(A30=$L$2,"ESPE1", IF(A30=$M$2,"ESPE1",IF(A30=$N$2,"ESPE1",IF(A30=$O$2,"ESPE2",IF(A30=$P$2,"ESPE2",IF(A30=$Q$2,"PROF3",IF(A31=$R$2,"PROF3",IF(A32=$S$2,"PROF3",IF(A30=$W$2,"PROF4",IF(A30=$Y$2,"PROF5",IF(A30=$AA$2,"PROF6",IF(A30=$AC$2,"PROF6A",IF(A30=$AD$2,"PROF7",IF(A30=$AE$2,"PROF8",IF(A30=$AF$2,"PROFAUX",A30)))))))))))))))</f>
        <v>Topógrafo 1</v>
      </c>
      <c r="F30" s="511"/>
      <c r="G30" s="541">
        <v>4212989</v>
      </c>
      <c r="H30" s="511">
        <f t="shared" si="0"/>
        <v>4473774</v>
      </c>
      <c r="I30" s="516">
        <f t="shared" si="1"/>
        <v>4684489</v>
      </c>
      <c r="J30" s="511"/>
      <c r="K30" s="440"/>
      <c r="L30" s="100"/>
      <c r="M30" s="100"/>
      <c r="N30" s="100"/>
      <c r="O30" s="451"/>
      <c r="P30" s="451"/>
      <c r="Q30" s="450"/>
      <c r="R30" s="450"/>
      <c r="S30" s="450"/>
      <c r="T30" s="450"/>
      <c r="U30" s="450"/>
      <c r="V30" s="450"/>
      <c r="W30" s="450"/>
      <c r="X30" s="450"/>
      <c r="Y30" s="450"/>
      <c r="Z30" s="450"/>
      <c r="AA30" s="451"/>
      <c r="AB30" s="451"/>
      <c r="AC30" s="451"/>
      <c r="AD30" s="451"/>
      <c r="AE30" s="451"/>
      <c r="AF30" s="453"/>
    </row>
    <row r="31" spans="1:32">
      <c r="A31" s="52" t="s">
        <v>15</v>
      </c>
      <c r="B31">
        <v>13343</v>
      </c>
      <c r="C31" s="40" t="s">
        <v>22887</v>
      </c>
      <c r="D31" t="s">
        <v>197</v>
      </c>
      <c r="E31" s="40" t="str">
        <f t="shared" si="3"/>
        <v>Topógrafo Auxiliar</v>
      </c>
      <c r="F31" s="511"/>
      <c r="G31" s="541">
        <v>3450561</v>
      </c>
      <c r="H31" s="511">
        <f t="shared" si="0"/>
        <v>3664151</v>
      </c>
      <c r="I31" s="516">
        <f t="shared" si="1"/>
        <v>3836733</v>
      </c>
      <c r="J31" s="511"/>
      <c r="K31" s="458"/>
      <c r="L31" s="100"/>
      <c r="M31" s="100"/>
      <c r="N31" s="100"/>
      <c r="O31" s="451"/>
      <c r="P31" s="451"/>
      <c r="Q31" s="451"/>
      <c r="R31" s="451"/>
      <c r="S31" s="451"/>
      <c r="T31" s="451"/>
      <c r="U31" s="451"/>
      <c r="V31" s="451"/>
      <c r="W31" s="450" t="s">
        <v>6018</v>
      </c>
      <c r="X31" s="450"/>
      <c r="Y31" s="450" t="s">
        <v>71</v>
      </c>
      <c r="Z31" s="450"/>
      <c r="AA31" s="451"/>
      <c r="AB31" s="451"/>
      <c r="AC31" s="451"/>
      <c r="AD31" s="451"/>
      <c r="AE31" s="451"/>
      <c r="AF31" s="453"/>
    </row>
    <row r="32" spans="1:32">
      <c r="A32" s="52" t="s">
        <v>16</v>
      </c>
      <c r="B32">
        <v>13344</v>
      </c>
      <c r="C32" s="40" t="s">
        <v>22888</v>
      </c>
      <c r="D32" t="s">
        <v>197</v>
      </c>
      <c r="E32" s="40" t="str">
        <f t="shared" si="3"/>
        <v>Tecnólogo En Ingeniería</v>
      </c>
      <c r="F32" s="511"/>
      <c r="G32" s="541">
        <v>3894401</v>
      </c>
      <c r="H32" s="511">
        <f t="shared" si="0"/>
        <v>4135465</v>
      </c>
      <c r="I32" s="516">
        <f t="shared" si="1"/>
        <v>4330246</v>
      </c>
      <c r="J32" s="511"/>
      <c r="K32" s="458"/>
      <c r="L32" s="100"/>
      <c r="M32" s="100"/>
      <c r="N32" s="100"/>
      <c r="O32" s="451"/>
      <c r="P32" s="451"/>
      <c r="Q32" s="451"/>
      <c r="R32" s="451"/>
      <c r="S32" s="451"/>
      <c r="T32" s="451"/>
      <c r="U32" s="451"/>
      <c r="V32" s="451"/>
      <c r="W32" s="450"/>
      <c r="X32" s="450"/>
      <c r="Y32" s="450" t="s">
        <v>6015</v>
      </c>
      <c r="Z32" s="450"/>
      <c r="AA32" s="451"/>
      <c r="AB32" s="451"/>
      <c r="AC32" s="100"/>
      <c r="AD32" s="451"/>
      <c r="AE32" s="100"/>
      <c r="AF32" s="453"/>
    </row>
    <row r="33" spans="1:32">
      <c r="A33" s="52" t="s">
        <v>13411</v>
      </c>
      <c r="B33">
        <v>13345</v>
      </c>
      <c r="C33" s="40" t="s">
        <v>22889</v>
      </c>
      <c r="D33" t="s">
        <v>41</v>
      </c>
      <c r="E33" s="40" t="str">
        <f t="shared" si="3"/>
        <v>Maestro O Inspector 1 Categoría 1</v>
      </c>
      <c r="F33" s="511"/>
      <c r="G33" s="541">
        <v>3442276</v>
      </c>
      <c r="H33" s="511">
        <f t="shared" si="0"/>
        <v>3655353</v>
      </c>
      <c r="I33" s="516">
        <f t="shared" si="1"/>
        <v>3827521</v>
      </c>
      <c r="J33" s="511"/>
      <c r="K33" s="458"/>
      <c r="L33" s="100"/>
      <c r="M33" s="100"/>
      <c r="N33" s="100"/>
      <c r="O33" s="451"/>
      <c r="P33" s="451"/>
      <c r="Q33" s="451"/>
      <c r="R33" s="451"/>
      <c r="S33" s="451"/>
      <c r="T33" s="451"/>
      <c r="U33" s="451"/>
      <c r="V33" s="451"/>
      <c r="W33" s="451"/>
      <c r="X33" s="451"/>
      <c r="Y33" s="450" t="s">
        <v>6002</v>
      </c>
      <c r="Z33" s="450"/>
      <c r="AA33" s="451"/>
      <c r="AB33" s="451"/>
      <c r="AC33" s="100"/>
      <c r="AD33" s="100"/>
      <c r="AE33" s="100"/>
      <c r="AF33" s="459"/>
    </row>
    <row r="34" spans="1:32">
      <c r="A34" s="52" t="s">
        <v>13412</v>
      </c>
      <c r="B34">
        <v>13346</v>
      </c>
      <c r="C34" s="40" t="s">
        <v>22890</v>
      </c>
      <c r="D34" t="s">
        <v>41</v>
      </c>
      <c r="E34" s="40" t="str">
        <f>IF(A34=$L$2,"ESPE1", IF(A34=$M$2,"ESPE1",IF(A34=$N$2,"ESPE1",IF(A34=$O$2,"ESPE2",IF(A34=$P$2,"ESPE2",IF(A34=$Q$2,"PROF3",IF(A35=$R$2,"PROF3",IF(A37=$S$2,"PROF3",IF(A34=$W$2,"PROF4",IF(A34=$Y$2,"PROF5",IF(A34=$AA$2,"PROF6",IF(A34=$AC$2,"PROF6A",IF(A34=$AD$2,"PROF7",IF(A34=$AE$2,"PROF8",IF(A34=$AF$2,"PROFAUX",A34)))))))))))))))</f>
        <v xml:space="preserve">Maestro O Inspector Categorìa 2 </v>
      </c>
      <c r="F34" s="511"/>
      <c r="G34" s="541">
        <v>5117127</v>
      </c>
      <c r="H34" s="511">
        <f t="shared" si="0"/>
        <v>5433878</v>
      </c>
      <c r="I34" s="516">
        <f t="shared" si="1"/>
        <v>5689814</v>
      </c>
      <c r="J34" s="511"/>
      <c r="K34" s="458"/>
      <c r="L34" s="100"/>
      <c r="M34" s="100"/>
      <c r="N34" s="100"/>
      <c r="O34" s="451"/>
      <c r="P34" s="451"/>
      <c r="Q34" s="451"/>
      <c r="R34" s="451"/>
      <c r="S34" s="451"/>
      <c r="T34" s="451"/>
      <c r="U34" s="451"/>
      <c r="V34" s="451"/>
      <c r="W34" s="451"/>
      <c r="X34" s="451"/>
      <c r="Y34" s="450" t="s">
        <v>6011</v>
      </c>
      <c r="Z34" s="450"/>
      <c r="AA34" s="100"/>
      <c r="AB34" s="100"/>
      <c r="AC34" s="100"/>
      <c r="AD34" s="100"/>
      <c r="AE34" s="100"/>
      <c r="AF34" s="459"/>
    </row>
    <row r="35" spans="1:32" ht="15.75" thickBot="1">
      <c r="A35" s="52" t="s">
        <v>17</v>
      </c>
      <c r="B35">
        <v>13347</v>
      </c>
      <c r="C35" s="40" t="s">
        <v>22891</v>
      </c>
      <c r="D35" t="s">
        <v>41</v>
      </c>
      <c r="E35" s="40" t="str">
        <f>IF(A35=$L$2,"ESPE1", IF(A35=$M$2,"ESPE1",IF(A35=$N$2,"ESPE1",IF(A35=$O$2,"ESPE2",IF(A35=$P$2,"ESPE2",IF(A35=$Q$2,"PROF3",IF(A37=$R$2,"PROF3",IF(A38=$S$2,"PROF3",IF(A35=$W$2,"PROF4",IF(A35=$Y$2,"PROF5",IF(A35=$AA$2,"PROF6",IF(A35=$AC$2,"PROF6A",IF(A35=$AD$2,"PROF7",IF(A35=$AE$2,"PROF8",IF(A35=$AF$2,"PROFAUX",A35)))))))))))))))</f>
        <v>Laboratorista Inspector</v>
      </c>
      <c r="F35" s="511"/>
      <c r="G35" s="541">
        <v>3743724</v>
      </c>
      <c r="H35" s="511">
        <f t="shared" si="0"/>
        <v>3975461</v>
      </c>
      <c r="I35" s="516">
        <f t="shared" si="1"/>
        <v>4162706</v>
      </c>
      <c r="J35" s="511"/>
      <c r="K35" s="460"/>
      <c r="L35" s="442"/>
      <c r="M35" s="442"/>
      <c r="N35" s="442"/>
      <c r="O35" s="454"/>
      <c r="P35" s="454"/>
      <c r="Q35" s="454"/>
      <c r="R35" s="454"/>
      <c r="S35" s="454"/>
      <c r="T35" s="454"/>
      <c r="U35" s="454"/>
      <c r="V35" s="454"/>
      <c r="W35" s="454"/>
      <c r="X35" s="454"/>
      <c r="Y35" s="455" t="s">
        <v>72</v>
      </c>
      <c r="Z35" s="455"/>
      <c r="AA35" s="442"/>
      <c r="AB35" s="442"/>
      <c r="AC35" s="442"/>
      <c r="AD35" s="442"/>
      <c r="AE35" s="442"/>
      <c r="AF35" s="461"/>
    </row>
    <row r="36" spans="1:32">
      <c r="A36" s="52" t="s">
        <v>21</v>
      </c>
      <c r="B36">
        <v>13351</v>
      </c>
      <c r="C36" s="40" t="s">
        <v>22892</v>
      </c>
      <c r="D36" t="s">
        <v>41</v>
      </c>
      <c r="E36" s="40" t="str">
        <f>IF(A36=$L$2,"ESPE1", IF(A36=$M$2,"ESPE1",IF(A36=$N$2,"ESPE1",IF(A36=$O$2,"ESPE2",IF(A36=$P$2,"ESPE2",IF(A36=$Q$2,"PROF3",IF(A40=$R$2,"PROF3",IF(A42=$S$2,"PROF3",IF(A36=$W$2,"PROF4",IF(A36=$Y$2,"PROF5",IF(A36=$AA$2,"PROF6",IF(A36=$AC$2,"PROF6A",IF(A36=$AD$2,"PROF7",IF(A36=$AE$2,"PROF8",IF(A36=$AF$2,"PROFAUX",A36)))))))))))))))</f>
        <v>Laboratorista Auxiliar</v>
      </c>
      <c r="F36" s="511"/>
      <c r="G36" s="541">
        <v>2888833</v>
      </c>
      <c r="H36" s="511">
        <f t="shared" si="0"/>
        <v>3067652</v>
      </c>
      <c r="I36" s="516">
        <f t="shared" si="1"/>
        <v>3212139</v>
      </c>
      <c r="J36" s="511"/>
      <c r="K36" s="404"/>
    </row>
    <row r="37" spans="1:32">
      <c r="A37" s="52" t="s">
        <v>18</v>
      </c>
      <c r="B37">
        <v>13348</v>
      </c>
      <c r="C37" s="40" t="s">
        <v>22893</v>
      </c>
      <c r="D37" t="s">
        <v>41</v>
      </c>
      <c r="E37" s="40" t="str">
        <f t="shared" si="3"/>
        <v>Operador De Equipo</v>
      </c>
      <c r="F37" s="511"/>
      <c r="G37" s="541">
        <v>3325631</v>
      </c>
      <c r="H37" s="511">
        <f t="shared" si="0"/>
        <v>3531488</v>
      </c>
      <c r="I37" s="516">
        <f t="shared" si="1"/>
        <v>3697822</v>
      </c>
      <c r="J37" s="511"/>
      <c r="K37" s="632"/>
      <c r="L37" s="632"/>
    </row>
    <row r="38" spans="1:32">
      <c r="A38" s="52" t="s">
        <v>19</v>
      </c>
      <c r="B38">
        <v>13349</v>
      </c>
      <c r="C38" s="40" t="s">
        <v>22894</v>
      </c>
      <c r="D38" t="s">
        <v>41</v>
      </c>
      <c r="E38" s="40" t="str">
        <f>IF(A38=$L$2,"ESPE1", IF(A38=$M$2,"ESPE1",IF(A38=$N$2,"ESPE1",IF(A38=$O$2,"ESPE2",IF(A38=$P$2,"ESPE2",IF(A38=$Q$2,"PROF3",IF(A39=$R$2,"PROF3",IF(A36=$S$2,"PROF3",IF(A38=$W$2,"PROF4",IF(A38=$Y$2,"PROF5",IF(A38=$AA$2,"PROF6",IF(A38=$AC$2,"PROF6A",IF(A38=$AD$2,"PROF7",IF(A38=$AE$2,"PROF8",IF(A38=$AF$2,"PROFAUX",A38)))))))))))))))</f>
        <v>Operador Auxiliar De Equipo</v>
      </c>
      <c r="F38" s="511"/>
      <c r="G38" s="541">
        <v>3078946</v>
      </c>
      <c r="H38" s="511">
        <f t="shared" si="0"/>
        <v>3269533</v>
      </c>
      <c r="I38" s="516">
        <f t="shared" si="1"/>
        <v>3423529</v>
      </c>
      <c r="J38" s="511"/>
      <c r="K38" s="632"/>
      <c r="L38" s="632"/>
    </row>
    <row r="39" spans="1:32">
      <c r="A39" s="52" t="s">
        <v>20</v>
      </c>
      <c r="B39">
        <v>13350</v>
      </c>
      <c r="C39" s="40" t="s">
        <v>22895</v>
      </c>
      <c r="D39" t="s">
        <v>41</v>
      </c>
      <c r="E39" s="40" t="str">
        <f>IF(A39=$L$2,"ESPE1", IF(A39=$M$2,"ESPE1",IF(A39=$N$2,"ESPE1",IF(A39=$O$2,"ESPE2",IF(A39=$P$2,"ESPE2",IF(A39=$Q$2,"PROF3",IF(A36=$R$2,"PROF3",IF(A40=$S$2,"PROF3",IF(A39=$W$2,"PROF4",IF(A39=$Y$2,"PROF5",IF(A39=$AA$2,"PROF6",IF(A39=$AC$2,"PROF6A",IF(A39=$AD$2,"PROF7",IF(A39=$AE$2,"PROF8",IF(A39=$AF$2,"PROFAUX",A39)))))))))))))))</f>
        <v>Oficial O Inspector 2</v>
      </c>
      <c r="F39" s="511"/>
      <c r="G39" s="541">
        <v>3092957</v>
      </c>
      <c r="H39" s="511">
        <f t="shared" si="0"/>
        <v>3284412</v>
      </c>
      <c r="I39" s="516">
        <f t="shared" si="1"/>
        <v>3439108</v>
      </c>
      <c r="J39" s="511"/>
      <c r="K39" s="404"/>
    </row>
    <row r="40" spans="1:32">
      <c r="A40" s="52" t="s">
        <v>22</v>
      </c>
      <c r="B40">
        <v>642</v>
      </c>
      <c r="C40" s="40" t="s">
        <v>22896</v>
      </c>
      <c r="D40" t="s">
        <v>41</v>
      </c>
      <c r="E40" s="40" t="str">
        <f>IF(A40=$L$2,"ESPE1", IF(A40=$M$2,"ESPE1",IF(A40=$N$2,"ESPE1",IF(A40=$O$2,"ESPE2",IF(A40=$P$2,"ESPE2",IF(A40=$Q$2,"PROF3",IF(A42=$R$2,"PROF3",IF(A43=$S$2,"PROF3",IF(A40=$W$2,"PROF4",IF(A40=$Y$2,"PROF5",IF(A40=$AA$2,"PROF6",IF(A40=$AC$2,"PROF6A",IF(A40=$AD$2,"PROF7",IF(A40=$AE$2,"PROF8",IF(A40=$AF$2,"PROFAUX",A40)))))))))))))))</f>
        <v>Cadenero 1</v>
      </c>
      <c r="F40" s="511"/>
      <c r="G40" s="541">
        <v>2849242</v>
      </c>
      <c r="H40" s="511">
        <f t="shared" si="0"/>
        <v>3025611</v>
      </c>
      <c r="I40" s="516">
        <f t="shared" si="1"/>
        <v>3168118</v>
      </c>
      <c r="J40" s="511"/>
      <c r="K40" s="404"/>
    </row>
    <row r="41" spans="1:32">
      <c r="A41" s="52" t="s">
        <v>26</v>
      </c>
      <c r="B41">
        <v>714</v>
      </c>
      <c r="C41" s="40" t="s">
        <v>22897</v>
      </c>
      <c r="D41" t="s">
        <v>41</v>
      </c>
      <c r="E41" s="40" t="str">
        <f>IF(A41=$L$2,"ESPE1", IF(A41=$M$2,"ESPE1",IF(A41=$N$2,"ESPE1",IF(A41=$O$2,"ESPE2",IF(A41=$P$2,"ESPE2",IF(A41=$Q$2,"PROF3",IF(A45=$R$2,"PROF3",IF(A46=$S$2,"PROF3",IF(A41=$W$2,"PROF4",IF(A41=$Y$2,"PROF5",IF(A41=$AA$2,"PROF6",IF(A41=$AC$2,"PROF6A",IF(A41=$AD$2,"PROF7",IF(A41=$AE$2,"PROF8",IF(A41=$AF$2,"PROFAUX",A41)))))))))))))))</f>
        <v>Cadenero 2</v>
      </c>
      <c r="F41" s="511"/>
      <c r="G41" s="541">
        <v>2443180</v>
      </c>
      <c r="H41" s="511">
        <f t="shared" si="0"/>
        <v>2594413</v>
      </c>
      <c r="I41" s="516">
        <f t="shared" si="1"/>
        <v>2716610</v>
      </c>
      <c r="J41" s="511"/>
      <c r="K41" s="404"/>
    </row>
    <row r="42" spans="1:32">
      <c r="A42" s="52" t="s">
        <v>23</v>
      </c>
      <c r="B42">
        <v>13352</v>
      </c>
      <c r="C42" s="40" t="s">
        <v>22898</v>
      </c>
      <c r="D42" t="s">
        <v>41</v>
      </c>
      <c r="E42" s="40" t="str">
        <f t="shared" si="3"/>
        <v>Conductor O Motorista</v>
      </c>
      <c r="F42" s="511"/>
      <c r="G42" s="541">
        <v>1980182</v>
      </c>
      <c r="H42" s="511">
        <f t="shared" si="0"/>
        <v>2102756</v>
      </c>
      <c r="I42" s="516">
        <f t="shared" si="1"/>
        <v>2201796</v>
      </c>
      <c r="J42" s="511"/>
      <c r="K42" s="404"/>
    </row>
    <row r="43" spans="1:32">
      <c r="A43" s="52" t="s">
        <v>24</v>
      </c>
      <c r="B43">
        <v>13353</v>
      </c>
      <c r="C43" s="40" t="s">
        <v>22899</v>
      </c>
      <c r="D43" t="s">
        <v>41</v>
      </c>
      <c r="E43" s="40" t="str">
        <f>IF(A43=$L$2,"ESPE1", IF(A43=$M$2,"ESPE1",IF(A43=$N$2,"ESPE1",IF(A43=$O$2,"ESPE2",IF(A43=$P$2,"ESPE2",IF(A43=$Q$2,"PROF3",IF(A44=$R$2,"PROF3",IF(A41=$S$2,"PROF3",IF(A43=$W$2,"PROF4",IF(A43=$Y$2,"PROF5",IF(A43=$AA$2,"PROF6",IF(A43=$AC$2,"PROF6A",IF(A43=$AD$2,"PROF7",IF(A43=$AE$2,"PROF8",IF(A43=$AF$2,"PROFAUX",A43)))))))))))))))</f>
        <v>Secretaria 1</v>
      </c>
      <c r="F43" s="511"/>
      <c r="G43" s="541">
        <v>2436687</v>
      </c>
      <c r="H43" s="511">
        <f t="shared" si="0"/>
        <v>2587518</v>
      </c>
      <c r="I43" s="516">
        <f t="shared" si="1"/>
        <v>2709391</v>
      </c>
      <c r="J43" s="511"/>
      <c r="K43" s="404"/>
    </row>
    <row r="44" spans="1:32">
      <c r="A44" s="52" t="s">
        <v>25</v>
      </c>
      <c r="B44">
        <v>13354</v>
      </c>
      <c r="C44" s="40" t="s">
        <v>22900</v>
      </c>
      <c r="D44" t="s">
        <v>41</v>
      </c>
      <c r="E44" s="40" t="str">
        <f>IF(A44=$L$2,"ESPE1", IF(A44=$M$2,"ESPE1",IF(A44=$N$2,"ESPE1",IF(A44=$O$2,"ESPE2",IF(A44=$P$2,"ESPE2",IF(A44=$Q$2,"PROF3",IF(A41=$R$2,"PROF3",IF(A45=$S$2,"PROF3",IF(A44=$W$2,"PROF4",IF(A44=$Y$2,"PROF5",IF(A44=$AA$2,"PROF6",IF(A44=$AC$2,"PROF6A",IF(A44=$AD$2,"PROF7",IF(A44=$AE$2,"PROF8",IF(A44=$AF$2,"PROFAUX",A44)))))))))))))))</f>
        <v>Secretaria 2</v>
      </c>
      <c r="F44" s="511"/>
      <c r="G44" s="541">
        <v>1985649</v>
      </c>
      <c r="H44" s="511">
        <f t="shared" si="0"/>
        <v>2108561</v>
      </c>
      <c r="I44" s="516">
        <f t="shared" si="1"/>
        <v>2207875</v>
      </c>
      <c r="J44" s="511"/>
      <c r="K44" s="404"/>
    </row>
    <row r="45" spans="1:32">
      <c r="A45" s="52" t="s">
        <v>27</v>
      </c>
      <c r="B45">
        <v>13356</v>
      </c>
      <c r="C45" s="40" t="s">
        <v>14612</v>
      </c>
      <c r="D45" t="s">
        <v>41</v>
      </c>
      <c r="E45" s="40" t="str">
        <f t="shared" si="3"/>
        <v>Celador</v>
      </c>
      <c r="F45" s="511"/>
      <c r="G45" s="541">
        <v>2401987</v>
      </c>
      <c r="H45" s="511">
        <f t="shared" si="0"/>
        <v>2550670</v>
      </c>
      <c r="I45" s="516">
        <f t="shared" si="1"/>
        <v>2670807</v>
      </c>
      <c r="J45" s="511"/>
      <c r="K45" s="404"/>
    </row>
    <row r="46" spans="1:32">
      <c r="A46" s="52" t="s">
        <v>28</v>
      </c>
      <c r="B46">
        <v>13357</v>
      </c>
      <c r="C46" s="40" t="s">
        <v>22901</v>
      </c>
      <c r="D46" t="s">
        <v>41</v>
      </c>
      <c r="E46" s="40" t="str">
        <f t="shared" si="3"/>
        <v>Digitador 1</v>
      </c>
      <c r="F46" s="511"/>
      <c r="G46" s="541">
        <v>3599550</v>
      </c>
      <c r="H46" s="511">
        <f t="shared" si="0"/>
        <v>3822363</v>
      </c>
      <c r="I46" s="516">
        <f t="shared" si="1"/>
        <v>4002397</v>
      </c>
      <c r="J46" s="511"/>
      <c r="K46" s="404"/>
    </row>
    <row r="47" spans="1:32">
      <c r="A47" s="52" t="s">
        <v>29</v>
      </c>
      <c r="B47">
        <v>13358</v>
      </c>
      <c r="C47" s="40" t="s">
        <v>22902</v>
      </c>
      <c r="D47" t="s">
        <v>41</v>
      </c>
      <c r="E47" s="40" t="str">
        <f t="shared" si="3"/>
        <v>Digitador 2</v>
      </c>
      <c r="F47" s="511"/>
      <c r="G47" s="541">
        <v>3163822</v>
      </c>
      <c r="H47" s="511">
        <f t="shared" si="0"/>
        <v>3359663</v>
      </c>
      <c r="I47" s="516">
        <f t="shared" si="1"/>
        <v>3517904</v>
      </c>
      <c r="J47" s="511"/>
      <c r="K47" s="404"/>
    </row>
    <row r="48" spans="1:32">
      <c r="A48" s="52" t="s">
        <v>30</v>
      </c>
      <c r="B48">
        <v>13359</v>
      </c>
      <c r="C48" s="40" t="s">
        <v>22903</v>
      </c>
      <c r="D48" t="s">
        <v>41</v>
      </c>
      <c r="E48" s="40" t="str">
        <f t="shared" si="3"/>
        <v>Administrador</v>
      </c>
      <c r="F48" s="511"/>
      <c r="G48" s="541">
        <v>3828330</v>
      </c>
      <c r="H48" s="511">
        <f t="shared" si="0"/>
        <v>4065304</v>
      </c>
      <c r="I48" s="516">
        <f t="shared" si="1"/>
        <v>4256780</v>
      </c>
      <c r="J48" s="511"/>
      <c r="K48" s="404"/>
    </row>
    <row r="49" spans="1:11">
      <c r="A49" s="52" t="s">
        <v>31</v>
      </c>
      <c r="B49">
        <v>13360</v>
      </c>
      <c r="C49" s="40" t="s">
        <v>22904</v>
      </c>
      <c r="D49" t="s">
        <v>41</v>
      </c>
      <c r="E49" s="40" t="str">
        <f t="shared" si="3"/>
        <v>Almacenista</v>
      </c>
      <c r="F49" s="511"/>
      <c r="G49" s="541">
        <v>3150830</v>
      </c>
      <c r="H49" s="511">
        <f t="shared" si="0"/>
        <v>3345867</v>
      </c>
      <c r="I49" s="516">
        <f t="shared" si="1"/>
        <v>3503458</v>
      </c>
      <c r="J49" s="511"/>
      <c r="K49" s="404"/>
    </row>
    <row r="50" spans="1:11" ht="15.75" thickBot="1">
      <c r="A50" s="56" t="s">
        <v>32</v>
      </c>
      <c r="B50" s="505">
        <v>1550</v>
      </c>
      <c r="C50" s="519" t="s">
        <v>22905</v>
      </c>
      <c r="D50" s="505" t="s">
        <v>41</v>
      </c>
      <c r="E50" s="519" t="str">
        <f t="shared" si="3"/>
        <v>Obrero</v>
      </c>
      <c r="F50" s="520"/>
      <c r="G50" s="542">
        <v>1750905</v>
      </c>
      <c r="H50" s="520">
        <f t="shared" si="0"/>
        <v>1859287</v>
      </c>
      <c r="I50" s="521">
        <f t="shared" si="1"/>
        <v>1946860</v>
      </c>
      <c r="J50" s="511"/>
      <c r="K50" s="404"/>
    </row>
  </sheetData>
  <mergeCells count="12">
    <mergeCell ref="K38:L38"/>
    <mergeCell ref="K37:L37"/>
    <mergeCell ref="K1:AF1"/>
    <mergeCell ref="B2:B4"/>
    <mergeCell ref="A1:I1"/>
    <mergeCell ref="G2:I2"/>
    <mergeCell ref="A2:A4"/>
    <mergeCell ref="C2:C4"/>
    <mergeCell ref="D2:D4"/>
    <mergeCell ref="E2:E4"/>
    <mergeCell ref="G3:G4"/>
    <mergeCell ref="F3:F4"/>
  </mergeCells>
  <phoneticPr fontId="31" type="noConversion"/>
  <printOptions horizontalCentered="1" verticalCentered="1"/>
  <pageMargins left="0.62992125984251968" right="3.937007874015748E-2" top="0.74803149606299213" bottom="0.74803149606299213" header="0.31496062992125984" footer="0"/>
  <pageSetup scale="49" orientation="landscape" r:id="rId1"/>
  <headerFooter>
    <oddFooter>&amp;C&amp;P de &amp;N</oddFooter>
  </headerFooter>
  <ignoredErrors>
    <ignoredError sqref="E7:E29" calculatedColumn="1"/>
  </ignoredErrors>
  <drawing r:id="rId2"/>
  <legacyDrawing r:id="rId3"/>
  <tableParts count="1">
    <tablePart r:id="rId4"/>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4CDA1B-A5DB-44BD-92A2-EC8ABFF53A27}">
  <sheetPr codeName="Hoja9">
    <tabColor theme="8" tint="-0.249977111117893"/>
  </sheetPr>
  <dimension ref="A1:AI73"/>
  <sheetViews>
    <sheetView view="pageBreakPreview" topLeftCell="C1" zoomScale="70" zoomScaleNormal="40" zoomScaleSheetLayoutView="70" workbookViewId="0">
      <pane ySplit="15" topLeftCell="A16" activePane="bottomLeft" state="frozen"/>
      <selection activeCell="A50" sqref="A50"/>
      <selection pane="bottomLeft" activeCell="C19" sqref="C19:I19"/>
    </sheetView>
  </sheetViews>
  <sheetFormatPr baseColWidth="10" defaultColWidth="11.42578125" defaultRowHeight="15"/>
  <cols>
    <col min="1" max="1" width="4.7109375" style="242" customWidth="1"/>
    <col min="2" max="2" width="10.85546875" style="22" customWidth="1"/>
    <col min="3" max="3" width="64.28515625" style="22" customWidth="1"/>
    <col min="4" max="4" width="52.140625" style="22" customWidth="1"/>
    <col min="5" max="5" width="36.5703125" style="20" customWidth="1"/>
    <col min="6" max="6" width="74.5703125" style="20" customWidth="1"/>
    <col min="7" max="7" width="21.28515625" style="87" customWidth="1"/>
    <col min="8" max="8" width="21.28515625" style="34" customWidth="1"/>
    <col min="9" max="9" width="21.28515625" style="65" customWidth="1"/>
    <col min="10" max="10" width="3" style="242" customWidth="1"/>
    <col min="11" max="11" width="11.85546875" style="22" customWidth="1"/>
    <col min="12" max="15" width="9.42578125" style="65" customWidth="1"/>
    <col min="16" max="16" width="27.42578125" style="65" customWidth="1"/>
    <col min="17" max="17" width="10.140625" style="65" customWidth="1"/>
    <col min="18" max="18" width="27.42578125" style="65" customWidth="1"/>
    <col min="19" max="21" width="10.42578125" style="65" customWidth="1"/>
    <col min="22" max="23" width="10.42578125" style="22" customWidth="1"/>
    <col min="24" max="16384" width="11.42578125" style="22"/>
  </cols>
  <sheetData>
    <row r="1" spans="2:35" s="242" customFormat="1" ht="15.75" thickBot="1">
      <c r="E1" s="243"/>
      <c r="F1" s="243"/>
      <c r="G1" s="244"/>
      <c r="H1" s="245"/>
      <c r="I1" s="246"/>
      <c r="L1" s="246"/>
      <c r="M1" s="246"/>
      <c r="N1" s="246"/>
      <c r="O1" s="246"/>
      <c r="P1" s="246"/>
      <c r="Q1" s="246"/>
      <c r="R1" s="246"/>
      <c r="S1" s="246"/>
      <c r="T1" s="246"/>
      <c r="U1" s="246"/>
    </row>
    <row r="2" spans="2:35" ht="15.75">
      <c r="B2" s="688" t="s">
        <v>23027</v>
      </c>
      <c r="C2" s="689"/>
      <c r="D2" s="689"/>
      <c r="E2" s="689"/>
      <c r="F2" s="250"/>
      <c r="G2" s="251"/>
      <c r="H2" s="252"/>
      <c r="I2" s="253"/>
      <c r="L2" s="260"/>
      <c r="M2" s="260"/>
      <c r="N2" s="260"/>
      <c r="O2" s="260"/>
      <c r="P2" s="260"/>
      <c r="Q2" s="260"/>
      <c r="R2" s="260"/>
      <c r="S2" s="260"/>
      <c r="T2" s="260"/>
      <c r="U2" s="260"/>
    </row>
    <row r="3" spans="2:35" ht="15.75">
      <c r="B3" s="690" t="str">
        <f>+portada!A21</f>
        <v>SUBDIRECCIÓN ARTÍSTICA Y CULTURAL</v>
      </c>
      <c r="C3" s="691"/>
      <c r="D3" s="691"/>
      <c r="E3" s="691"/>
      <c r="F3" s="243"/>
      <c r="G3" s="244"/>
      <c r="H3" s="245"/>
      <c r="I3" s="254"/>
      <c r="L3" s="260"/>
      <c r="M3" s="260"/>
      <c r="N3" s="260"/>
      <c r="O3" s="260"/>
      <c r="P3" s="260"/>
      <c r="Q3" s="260"/>
      <c r="R3" s="260"/>
      <c r="S3" s="260"/>
      <c r="T3" s="260"/>
      <c r="U3" s="260"/>
    </row>
    <row r="4" spans="2:35" ht="16.5" thickBot="1">
      <c r="B4" s="699" t="s">
        <v>22924</v>
      </c>
      <c r="C4" s="700"/>
      <c r="D4" s="700"/>
      <c r="E4" s="700"/>
      <c r="F4" s="243"/>
      <c r="G4" s="244"/>
      <c r="H4" s="245"/>
      <c r="I4" s="254"/>
      <c r="L4" s="260"/>
      <c r="M4" s="260"/>
      <c r="N4" s="260"/>
      <c r="O4" s="260"/>
      <c r="P4" s="260"/>
      <c r="Q4" s="260"/>
      <c r="R4" s="260"/>
      <c r="S4" s="260"/>
      <c r="T4" s="260"/>
      <c r="U4" s="260"/>
    </row>
    <row r="5" spans="2:35" ht="15" customHeight="1">
      <c r="B5" s="692" t="s">
        <v>23033</v>
      </c>
      <c r="C5" s="693"/>
      <c r="D5" s="693"/>
      <c r="E5" s="693"/>
      <c r="F5" s="693"/>
      <c r="G5" s="255"/>
      <c r="H5" s="255"/>
      <c r="I5" s="254"/>
      <c r="L5" s="652" t="s">
        <v>22097</v>
      </c>
      <c r="M5" s="653"/>
      <c r="N5" s="653"/>
      <c r="O5" s="653"/>
      <c r="P5" s="653"/>
      <c r="Q5" s="653"/>
      <c r="R5" s="653"/>
      <c r="S5" s="653"/>
      <c r="T5" s="653"/>
      <c r="U5" s="653"/>
      <c r="V5" s="653"/>
      <c r="W5" s="653"/>
      <c r="X5" s="653"/>
      <c r="Y5" s="653"/>
      <c r="Z5" s="653"/>
      <c r="AA5" s="653"/>
      <c r="AB5" s="653"/>
      <c r="AC5" s="653"/>
      <c r="AD5" s="653"/>
      <c r="AE5" s="653"/>
      <c r="AF5" s="653"/>
      <c r="AG5" s="653"/>
      <c r="AH5" s="653"/>
      <c r="AI5" s="654"/>
    </row>
    <row r="6" spans="2:35" ht="15" customHeight="1">
      <c r="B6" s="692"/>
      <c r="C6" s="693"/>
      <c r="D6" s="693"/>
      <c r="E6" s="693"/>
      <c r="F6" s="693"/>
      <c r="G6" s="255"/>
      <c r="H6" s="255"/>
      <c r="I6" s="254"/>
      <c r="L6" s="655"/>
      <c r="M6" s="656"/>
      <c r="N6" s="656"/>
      <c r="O6" s="656"/>
      <c r="P6" s="656"/>
      <c r="Q6" s="656"/>
      <c r="R6" s="656"/>
      <c r="S6" s="656"/>
      <c r="T6" s="656"/>
      <c r="U6" s="656"/>
      <c r="V6" s="656"/>
      <c r="W6" s="656"/>
      <c r="X6" s="656"/>
      <c r="Y6" s="656"/>
      <c r="Z6" s="656"/>
      <c r="AA6" s="656"/>
      <c r="AB6" s="656"/>
      <c r="AC6" s="656"/>
      <c r="AD6" s="656"/>
      <c r="AE6" s="656"/>
      <c r="AF6" s="656"/>
      <c r="AG6" s="656"/>
      <c r="AH6" s="656"/>
      <c r="AI6" s="657"/>
    </row>
    <row r="7" spans="2:35" ht="15.75" thickBot="1">
      <c r="B7" s="692"/>
      <c r="C7" s="693"/>
      <c r="D7" s="693"/>
      <c r="E7" s="693"/>
      <c r="F7" s="693"/>
      <c r="G7" s="255"/>
      <c r="H7" s="255"/>
      <c r="I7" s="254"/>
      <c r="L7" s="476"/>
      <c r="M7" s="469"/>
      <c r="N7" s="469"/>
      <c r="O7" s="469"/>
      <c r="P7" s="469"/>
      <c r="Q7" s="469"/>
      <c r="R7" s="469"/>
      <c r="S7" s="469"/>
      <c r="T7" s="469"/>
      <c r="U7" s="469"/>
      <c r="V7" s="157"/>
      <c r="W7" s="157"/>
      <c r="X7" s="157"/>
      <c r="Y7" s="157"/>
      <c r="Z7" s="157"/>
      <c r="AA7" s="157"/>
      <c r="AB7" s="157"/>
      <c r="AC7" s="157"/>
      <c r="AD7" s="157"/>
      <c r="AE7" s="157"/>
      <c r="AF7" s="157"/>
      <c r="AG7" s="157"/>
      <c r="AH7" s="157"/>
      <c r="AI7" s="475"/>
    </row>
    <row r="8" spans="2:35" ht="97.5" customHeight="1" thickBot="1">
      <c r="B8" s="694" t="s">
        <v>22096</v>
      </c>
      <c r="C8" s="695"/>
      <c r="D8" s="696" t="str">
        <f>portada!A19</f>
        <v>REALIZAR LOS ESTUDIOS Y DISEÑOS TÉCNICOS INTEGRALES PARA LA COMPLEMENTACIÓN DE LA MEMBRANA ARQUITECTÓNICA, LAS SOLUCIONES DE ACCESIBILIDAD PARA PERSONAS CON MOVILIDAD REDUCIDA (PMR) Y LAS ADECUACIONES TÉCNICAS DEL ESCENARIO “EL MUELLE” DE LA FUNDACIÓN GILBERTO ALZATE AVENDAÑO – FUGA.</v>
      </c>
      <c r="E8" s="697"/>
      <c r="F8" s="697"/>
      <c r="G8" s="697"/>
      <c r="H8" s="697"/>
      <c r="I8" s="698"/>
      <c r="L8" s="484" t="s">
        <v>1</v>
      </c>
      <c r="M8" s="485" t="s">
        <v>2</v>
      </c>
      <c r="N8" s="485" t="s">
        <v>22119</v>
      </c>
      <c r="O8" s="485" t="s">
        <v>22120</v>
      </c>
      <c r="P8" s="485" t="s">
        <v>3</v>
      </c>
      <c r="Q8" s="485" t="s">
        <v>22121</v>
      </c>
      <c r="R8" s="485" t="s">
        <v>22122</v>
      </c>
      <c r="S8" s="485" t="s">
        <v>4</v>
      </c>
      <c r="T8" s="485" t="s">
        <v>22123</v>
      </c>
      <c r="U8" s="485" t="s">
        <v>13408</v>
      </c>
      <c r="V8" s="486" t="s">
        <v>13409</v>
      </c>
      <c r="W8" s="486" t="s">
        <v>13410</v>
      </c>
      <c r="X8" s="486" t="s">
        <v>5</v>
      </c>
      <c r="Y8" s="486" t="s">
        <v>22124</v>
      </c>
      <c r="Z8" s="486" t="s">
        <v>6</v>
      </c>
      <c r="AA8" s="486" t="s">
        <v>22125</v>
      </c>
      <c r="AB8" s="486" t="s">
        <v>7</v>
      </c>
      <c r="AC8" s="486" t="s">
        <v>22126</v>
      </c>
      <c r="AD8" s="486" t="s">
        <v>8</v>
      </c>
      <c r="AE8" s="486" t="s">
        <v>11</v>
      </c>
      <c r="AF8" s="486" t="s">
        <v>12</v>
      </c>
      <c r="AG8" s="486" t="s">
        <v>13</v>
      </c>
      <c r="AH8" s="486"/>
      <c r="AI8" s="487"/>
    </row>
    <row r="9" spans="2:35">
      <c r="B9" s="673" t="s">
        <v>12248</v>
      </c>
      <c r="C9" s="674"/>
      <c r="D9" s="679"/>
      <c r="E9" s="680"/>
      <c r="F9" s="680"/>
      <c r="G9" s="680"/>
      <c r="H9" s="680"/>
      <c r="I9" s="681"/>
      <c r="J9" s="247"/>
      <c r="K9" s="261"/>
      <c r="L9" s="477"/>
      <c r="M9" s="470"/>
      <c r="N9" s="470"/>
      <c r="O9" s="470"/>
      <c r="P9" s="470" t="s">
        <v>4457</v>
      </c>
      <c r="Q9" s="470"/>
      <c r="R9" s="471" t="s">
        <v>52</v>
      </c>
      <c r="S9" s="470"/>
      <c r="T9" s="470"/>
      <c r="U9" s="470"/>
      <c r="V9" s="157"/>
      <c r="W9" s="157"/>
      <c r="X9" s="157" t="s">
        <v>46</v>
      </c>
      <c r="Y9" s="157"/>
      <c r="Z9" s="157" t="s">
        <v>73</v>
      </c>
      <c r="AA9" s="157"/>
      <c r="AB9" s="157" t="s">
        <v>59</v>
      </c>
      <c r="AC9" s="157"/>
      <c r="AD9" s="157"/>
      <c r="AE9" s="157" t="s">
        <v>90</v>
      </c>
      <c r="AF9" s="157" t="s">
        <v>85</v>
      </c>
      <c r="AG9" s="157" t="s">
        <v>5999</v>
      </c>
      <c r="AH9" s="157"/>
      <c r="AI9" s="475"/>
    </row>
    <row r="10" spans="2:35">
      <c r="B10" s="675"/>
      <c r="C10" s="676"/>
      <c r="D10" s="682"/>
      <c r="E10" s="683"/>
      <c r="F10" s="683"/>
      <c r="G10" s="683"/>
      <c r="H10" s="683"/>
      <c r="I10" s="684"/>
      <c r="J10" s="246"/>
      <c r="K10" s="65"/>
      <c r="L10" s="477"/>
      <c r="M10" s="470"/>
      <c r="N10" s="470"/>
      <c r="O10" s="470"/>
      <c r="P10" s="470"/>
      <c r="Q10" s="470"/>
      <c r="R10" s="471"/>
      <c r="S10" s="470"/>
      <c r="T10" s="471"/>
      <c r="U10" s="470"/>
      <c r="V10" s="157"/>
      <c r="W10" s="157"/>
      <c r="X10" s="157"/>
      <c r="Y10" s="157"/>
      <c r="Z10" s="157"/>
      <c r="AA10" s="157"/>
      <c r="AB10" s="157"/>
      <c r="AC10" s="157"/>
      <c r="AD10" s="157"/>
      <c r="AE10" s="157"/>
      <c r="AF10" s="157"/>
      <c r="AG10" s="157"/>
      <c r="AH10" s="157"/>
      <c r="AI10" s="475"/>
    </row>
    <row r="11" spans="2:35" ht="15.75" thickBot="1">
      <c r="B11" s="677"/>
      <c r="C11" s="678"/>
      <c r="D11" s="685"/>
      <c r="E11" s="686"/>
      <c r="F11" s="686"/>
      <c r="G11" s="686"/>
      <c r="H11" s="686"/>
      <c r="I11" s="687"/>
      <c r="J11" s="246"/>
      <c r="K11" s="65"/>
      <c r="L11" s="477"/>
      <c r="M11" s="470"/>
      <c r="N11" s="470"/>
      <c r="O11" s="470"/>
      <c r="P11" s="470"/>
      <c r="Q11" s="470"/>
      <c r="R11" s="471"/>
      <c r="S11" s="470"/>
      <c r="T11" s="471"/>
      <c r="U11" s="470"/>
      <c r="V11" s="157"/>
      <c r="W11" s="157"/>
      <c r="X11" s="157"/>
      <c r="Y11" s="157"/>
      <c r="Z11" s="157"/>
      <c r="AA11" s="157"/>
      <c r="AB11" s="157"/>
      <c r="AC11" s="157"/>
      <c r="AD11" s="157"/>
      <c r="AE11" s="157"/>
      <c r="AF11" s="157"/>
      <c r="AG11" s="157"/>
      <c r="AH11" s="157"/>
      <c r="AI11" s="475"/>
    </row>
    <row r="12" spans="2:35" s="242" customFormat="1" ht="15.75" thickBot="1">
      <c r="B12" s="256"/>
      <c r="C12" s="257"/>
      <c r="D12" s="257"/>
      <c r="E12" s="258"/>
      <c r="F12" s="257"/>
      <c r="G12" s="257"/>
      <c r="H12" s="257"/>
      <c r="I12" s="259"/>
      <c r="J12" s="246"/>
      <c r="K12" s="246"/>
      <c r="L12" s="477"/>
      <c r="M12" s="472"/>
      <c r="N12" s="472"/>
      <c r="O12" s="472"/>
      <c r="P12" s="472" t="s">
        <v>6008</v>
      </c>
      <c r="Q12" s="472"/>
      <c r="R12" s="473" t="s">
        <v>43</v>
      </c>
      <c r="S12" s="472"/>
      <c r="T12" s="473"/>
      <c r="U12" s="473"/>
      <c r="V12" s="474"/>
      <c r="W12" s="474"/>
      <c r="X12" s="474" t="s">
        <v>53</v>
      </c>
      <c r="Y12" s="474"/>
      <c r="Z12" s="474" t="s">
        <v>74</v>
      </c>
      <c r="AA12" s="474"/>
      <c r="AB12" s="474" t="s">
        <v>76</v>
      </c>
      <c r="AC12" s="474"/>
      <c r="AD12" s="474"/>
      <c r="AE12" s="474" t="s">
        <v>84</v>
      </c>
      <c r="AF12" s="474"/>
      <c r="AG12" s="474" t="s">
        <v>4462</v>
      </c>
      <c r="AH12" s="474"/>
      <c r="AI12" s="478"/>
    </row>
    <row r="13" spans="2:35" ht="24" customHeight="1" thickBot="1">
      <c r="B13" s="670" t="s">
        <v>37</v>
      </c>
      <c r="C13" s="658" t="s">
        <v>0</v>
      </c>
      <c r="D13" s="660" t="s">
        <v>92</v>
      </c>
      <c r="E13" s="661"/>
      <c r="F13" s="664" t="s">
        <v>38</v>
      </c>
      <c r="G13" s="672" t="s">
        <v>12240</v>
      </c>
      <c r="H13" s="672"/>
      <c r="I13" s="672"/>
      <c r="J13" s="248"/>
      <c r="K13" s="70"/>
      <c r="L13" s="477"/>
      <c r="M13" s="472"/>
      <c r="N13" s="472"/>
      <c r="O13" s="472"/>
      <c r="P13" s="472" t="s">
        <v>4464</v>
      </c>
      <c r="Q13" s="472"/>
      <c r="R13" s="473" t="s">
        <v>44</v>
      </c>
      <c r="S13" s="472"/>
      <c r="T13" s="473"/>
      <c r="U13" s="473"/>
      <c r="V13" s="157"/>
      <c r="W13" s="157"/>
      <c r="X13" s="157" t="s">
        <v>54</v>
      </c>
      <c r="Y13" s="157"/>
      <c r="Z13" s="157" t="s">
        <v>75</v>
      </c>
      <c r="AA13" s="157"/>
      <c r="AB13" s="157" t="s">
        <v>63</v>
      </c>
      <c r="AC13" s="157"/>
      <c r="AD13" s="157"/>
      <c r="AE13" s="157" t="s">
        <v>85</v>
      </c>
      <c r="AF13" s="157"/>
      <c r="AG13" s="157" t="s">
        <v>6000</v>
      </c>
      <c r="AH13" s="157"/>
      <c r="AI13" s="475"/>
    </row>
    <row r="14" spans="2:35" s="242" customFormat="1" ht="15.75" thickBot="1">
      <c r="B14" s="671"/>
      <c r="C14" s="659"/>
      <c r="D14" s="662"/>
      <c r="E14" s="663"/>
      <c r="F14" s="664"/>
      <c r="G14" s="264">
        <f>Tarifas!G3</f>
        <v>2026</v>
      </c>
      <c r="H14" s="264">
        <f>Tarifas!H3</f>
        <v>2027</v>
      </c>
      <c r="I14" s="264">
        <f>Tarifas!I3</f>
        <v>2028</v>
      </c>
      <c r="L14" s="477"/>
      <c r="M14" s="470"/>
      <c r="N14" s="470"/>
      <c r="O14" s="470"/>
      <c r="P14" s="470" t="s">
        <v>4466</v>
      </c>
      <c r="Q14" s="470"/>
      <c r="R14" s="471" t="s">
        <v>34</v>
      </c>
      <c r="S14" s="470"/>
      <c r="T14" s="471"/>
      <c r="U14" s="471"/>
      <c r="V14" s="474"/>
      <c r="W14" s="474"/>
      <c r="X14" s="474" t="s">
        <v>6014</v>
      </c>
      <c r="Y14" s="474"/>
      <c r="Z14" s="474" t="s">
        <v>56</v>
      </c>
      <c r="AA14" s="474"/>
      <c r="AB14" s="474" t="s">
        <v>77</v>
      </c>
      <c r="AC14" s="474"/>
      <c r="AD14" s="474"/>
      <c r="AE14" s="474" t="s">
        <v>72</v>
      </c>
      <c r="AF14" s="474"/>
      <c r="AG14" s="474"/>
      <c r="AH14" s="474"/>
      <c r="AI14" s="478"/>
    </row>
    <row r="15" spans="2:35" ht="25.5" customHeight="1" thickBot="1">
      <c r="B15" s="665" t="s">
        <v>13745</v>
      </c>
      <c r="C15" s="666"/>
      <c r="D15" s="558" t="str">
        <f>+Resumen!C10</f>
        <v>Consultoría</v>
      </c>
      <c r="E15" s="667" t="str">
        <f>+portada!A17</f>
        <v xml:space="preserve">ESTUDIOS Y DISEÑOS EL MUELLE </v>
      </c>
      <c r="F15" s="668"/>
      <c r="G15" s="668"/>
      <c r="H15" s="668"/>
      <c r="I15" s="669"/>
      <c r="L15" s="477"/>
      <c r="M15" s="470"/>
      <c r="N15" s="470"/>
      <c r="O15" s="470"/>
      <c r="P15" s="470" t="s">
        <v>5994</v>
      </c>
      <c r="Q15" s="470"/>
      <c r="R15" s="471" t="s">
        <v>45</v>
      </c>
      <c r="S15" s="470"/>
      <c r="T15" s="471"/>
      <c r="U15" s="471"/>
      <c r="V15" s="157"/>
      <c r="W15" s="157"/>
      <c r="X15" s="157" t="s">
        <v>52</v>
      </c>
      <c r="Y15" s="157"/>
      <c r="Z15" s="157" t="s">
        <v>60</v>
      </c>
      <c r="AA15" s="157"/>
      <c r="AB15" s="157" t="s">
        <v>78</v>
      </c>
      <c r="AC15" s="157"/>
      <c r="AD15" s="157"/>
      <c r="AE15" s="157" t="s">
        <v>86</v>
      </c>
      <c r="AF15" s="157"/>
      <c r="AG15" s="157"/>
      <c r="AH15" s="157"/>
      <c r="AI15" s="475"/>
    </row>
    <row r="16" spans="2:35" ht="19.5" customHeight="1">
      <c r="B16" s="413">
        <f t="shared" ref="B16:B42" si="0">IFERROR(VLOOKUP($C16,TARIFA_IDRD,3,0),"")</f>
        <v>9</v>
      </c>
      <c r="C16" s="416" t="s">
        <v>13</v>
      </c>
      <c r="D16" s="13" t="str">
        <f>IFERROR(VLOOKUP($C16,TARIFA_IDRD,4,0),"")</f>
        <v>PERSONAL PROFESIONAL</v>
      </c>
      <c r="E16" s="490" t="str">
        <f t="shared" ref="E16:E42" si="1">IFERROR(VLOOKUP($C16,TARIFA_IDRD,5,0),"")</f>
        <v>PROFAUX</v>
      </c>
      <c r="F16" s="495" t="s">
        <v>23039</v>
      </c>
      <c r="G16" s="491">
        <f t="shared" ref="G16:G42" si="2">IFERROR(VLOOKUP($C16,TARIFA_IDRD,7,0),0)</f>
        <v>4307910</v>
      </c>
      <c r="H16" s="407">
        <f t="shared" ref="H16:H42" si="3">IFERROR(VLOOKUP($C16,TARIFA_IDRD,8,0),0)</f>
        <v>4574570</v>
      </c>
      <c r="I16" s="408">
        <f t="shared" ref="I16:I42" si="4">IFERROR(VLOOKUP($C16,TARIFA_IDRD,9,0),0)</f>
        <v>4790033</v>
      </c>
      <c r="L16" s="477"/>
      <c r="M16" s="470"/>
      <c r="N16" s="470"/>
      <c r="O16" s="470"/>
      <c r="P16" s="470" t="s">
        <v>5995</v>
      </c>
      <c r="Q16" s="470"/>
      <c r="R16" s="471" t="s">
        <v>46</v>
      </c>
      <c r="S16" s="470"/>
      <c r="T16" s="471"/>
      <c r="U16" s="471"/>
      <c r="V16" s="157"/>
      <c r="W16" s="157"/>
      <c r="X16" s="157" t="s">
        <v>55</v>
      </c>
      <c r="Y16" s="157"/>
      <c r="Z16" s="157" t="s">
        <v>61</v>
      </c>
      <c r="AA16" s="157"/>
      <c r="AB16" s="157" t="s">
        <v>73</v>
      </c>
      <c r="AC16" s="157"/>
      <c r="AD16" s="157"/>
      <c r="AE16" s="157" t="s">
        <v>87</v>
      </c>
      <c r="AF16" s="157"/>
      <c r="AG16" s="157"/>
      <c r="AH16" s="157"/>
      <c r="AI16" s="475"/>
    </row>
    <row r="17" spans="2:35">
      <c r="B17" s="414">
        <f t="shared" si="0"/>
        <v>6</v>
      </c>
      <c r="C17" s="417" t="s">
        <v>7</v>
      </c>
      <c r="D17" s="13" t="str">
        <f t="shared" ref="D17:D42" si="5">IFERROR(VLOOKUP($C17,TARIFA_IDRD,4,0),"")</f>
        <v>PERSONAL PROFESIONAL</v>
      </c>
      <c r="E17" s="490" t="str">
        <f t="shared" si="1"/>
        <v>PROF6</v>
      </c>
      <c r="F17" s="495" t="s">
        <v>23040</v>
      </c>
      <c r="G17" s="492">
        <f t="shared" si="2"/>
        <v>6694520</v>
      </c>
      <c r="H17" s="240">
        <f t="shared" si="3"/>
        <v>7108911</v>
      </c>
      <c r="I17" s="409">
        <f t="shared" si="4"/>
        <v>7443741</v>
      </c>
      <c r="L17" s="477"/>
      <c r="M17" s="470"/>
      <c r="N17" s="470"/>
      <c r="O17" s="470"/>
      <c r="P17" s="470"/>
      <c r="Q17" s="470"/>
      <c r="R17" s="471"/>
      <c r="S17" s="470"/>
      <c r="T17" s="471"/>
      <c r="U17" s="471"/>
      <c r="V17" s="157"/>
      <c r="W17" s="157"/>
      <c r="X17" s="157"/>
      <c r="Y17" s="157"/>
      <c r="Z17" s="157"/>
      <c r="AA17" s="157"/>
      <c r="AB17" s="157"/>
      <c r="AC17" s="157"/>
      <c r="AD17" s="157"/>
      <c r="AE17" s="157"/>
      <c r="AF17" s="157"/>
      <c r="AG17" s="157"/>
      <c r="AH17" s="157"/>
      <c r="AI17" s="475"/>
    </row>
    <row r="18" spans="2:35" ht="15" customHeight="1">
      <c r="B18" s="414" t="str">
        <f t="shared" si="0"/>
        <v>E</v>
      </c>
      <c r="C18" s="417" t="s">
        <v>16</v>
      </c>
      <c r="D18" s="13" t="str">
        <f t="shared" si="5"/>
        <v>PERSONAL TÉCNICO O TECNÓLOGO</v>
      </c>
      <c r="E18" s="490" t="str">
        <f t="shared" si="1"/>
        <v>Tecnólogo En Ingeniería</v>
      </c>
      <c r="F18" s="495" t="s">
        <v>23041</v>
      </c>
      <c r="G18" s="492">
        <f t="shared" si="2"/>
        <v>3894401</v>
      </c>
      <c r="H18" s="240">
        <f t="shared" si="3"/>
        <v>4135465</v>
      </c>
      <c r="I18" s="409">
        <f t="shared" si="4"/>
        <v>4330246</v>
      </c>
      <c r="J18" s="243"/>
      <c r="K18" s="20"/>
      <c r="L18" s="477"/>
      <c r="M18" s="470"/>
      <c r="N18" s="470"/>
      <c r="O18" s="470"/>
      <c r="P18" s="470"/>
      <c r="Q18" s="470"/>
      <c r="R18" s="471"/>
      <c r="S18" s="470"/>
      <c r="T18" s="471"/>
      <c r="U18" s="471"/>
      <c r="V18" s="157"/>
      <c r="W18" s="157"/>
      <c r="X18" s="157"/>
      <c r="Y18" s="157"/>
      <c r="Z18" s="157"/>
      <c r="AA18" s="157"/>
      <c r="AB18" s="157"/>
      <c r="AC18" s="157"/>
      <c r="AD18" s="157"/>
      <c r="AE18" s="157"/>
      <c r="AF18" s="157"/>
      <c r="AG18" s="157"/>
      <c r="AH18" s="157"/>
      <c r="AI18" s="475"/>
    </row>
    <row r="19" spans="2:35" ht="15" customHeight="1">
      <c r="B19" s="414" t="str">
        <f t="shared" si="0"/>
        <v/>
      </c>
      <c r="C19" s="417"/>
      <c r="D19" s="13" t="str">
        <f t="shared" si="5"/>
        <v/>
      </c>
      <c r="E19" s="490" t="str">
        <f t="shared" si="1"/>
        <v/>
      </c>
      <c r="F19" s="495"/>
      <c r="G19" s="492">
        <f t="shared" si="2"/>
        <v>0</v>
      </c>
      <c r="H19" s="240">
        <f t="shared" si="3"/>
        <v>0</v>
      </c>
      <c r="I19" s="409">
        <f t="shared" si="4"/>
        <v>0</v>
      </c>
      <c r="J19" s="243"/>
      <c r="K19" s="20"/>
      <c r="L19" s="477"/>
      <c r="M19" s="470"/>
      <c r="N19" s="470"/>
      <c r="O19" s="470"/>
      <c r="P19" s="470"/>
      <c r="Q19" s="470"/>
      <c r="R19" s="471"/>
      <c r="S19" s="470"/>
      <c r="T19" s="471"/>
      <c r="U19" s="471"/>
      <c r="V19" s="157"/>
      <c r="W19" s="157"/>
      <c r="X19" s="157"/>
      <c r="Y19" s="157"/>
      <c r="Z19" s="157"/>
      <c r="AA19" s="157"/>
      <c r="AB19" s="157"/>
      <c r="AC19" s="157"/>
      <c r="AD19" s="157"/>
      <c r="AE19" s="157"/>
      <c r="AF19" s="157"/>
      <c r="AG19" s="157"/>
      <c r="AH19" s="157"/>
      <c r="AI19" s="475"/>
    </row>
    <row r="20" spans="2:35" ht="15" customHeight="1">
      <c r="B20" s="414" t="str">
        <f t="shared" si="0"/>
        <v/>
      </c>
      <c r="C20" s="417"/>
      <c r="D20" s="13" t="str">
        <f t="shared" si="5"/>
        <v/>
      </c>
      <c r="E20" s="490" t="str">
        <f t="shared" si="1"/>
        <v/>
      </c>
      <c r="F20" s="495"/>
      <c r="G20" s="492">
        <f t="shared" si="2"/>
        <v>0</v>
      </c>
      <c r="H20" s="240">
        <f t="shared" si="3"/>
        <v>0</v>
      </c>
      <c r="I20" s="409">
        <f t="shared" si="4"/>
        <v>0</v>
      </c>
      <c r="J20" s="243"/>
      <c r="K20" s="20"/>
      <c r="L20" s="477"/>
      <c r="M20" s="471"/>
      <c r="N20" s="470"/>
      <c r="O20" s="470"/>
      <c r="P20" s="470" t="s">
        <v>5996</v>
      </c>
      <c r="Q20" s="470"/>
      <c r="R20" s="471" t="s">
        <v>5997</v>
      </c>
      <c r="S20" s="470"/>
      <c r="T20" s="471"/>
      <c r="U20" s="471"/>
      <c r="V20" s="157"/>
      <c r="W20" s="157"/>
      <c r="X20" s="157" t="s">
        <v>56</v>
      </c>
      <c r="Y20" s="157"/>
      <c r="Z20" s="157" t="s">
        <v>6013</v>
      </c>
      <c r="AA20" s="157"/>
      <c r="AB20" s="157" t="s">
        <v>79</v>
      </c>
      <c r="AC20" s="157"/>
      <c r="AD20" s="157"/>
      <c r="AE20" s="157" t="s">
        <v>46</v>
      </c>
      <c r="AF20" s="157"/>
      <c r="AG20" s="157"/>
      <c r="AH20" s="157"/>
      <c r="AI20" s="475"/>
    </row>
    <row r="21" spans="2:35" ht="15" customHeight="1">
      <c r="B21" s="414" t="str">
        <f t="shared" si="0"/>
        <v/>
      </c>
      <c r="C21" s="417"/>
      <c r="D21" s="13" t="str">
        <f t="shared" si="5"/>
        <v/>
      </c>
      <c r="E21" s="490" t="str">
        <f t="shared" si="1"/>
        <v/>
      </c>
      <c r="F21" s="495"/>
      <c r="G21" s="492">
        <f t="shared" si="2"/>
        <v>0</v>
      </c>
      <c r="H21" s="240">
        <f t="shared" si="3"/>
        <v>0</v>
      </c>
      <c r="I21" s="409">
        <f t="shared" si="4"/>
        <v>0</v>
      </c>
      <c r="J21" s="243"/>
      <c r="K21" s="20"/>
      <c r="L21" s="477"/>
      <c r="M21" s="471"/>
      <c r="N21" s="470"/>
      <c r="O21" s="470"/>
      <c r="P21" s="470" t="s">
        <v>5997</v>
      </c>
      <c r="Q21" s="470"/>
      <c r="R21" s="471" t="s">
        <v>5998</v>
      </c>
      <c r="S21" s="470"/>
      <c r="T21" s="471"/>
      <c r="U21" s="471"/>
      <c r="V21" s="157"/>
      <c r="W21" s="157"/>
      <c r="X21" s="157" t="s">
        <v>45</v>
      </c>
      <c r="Y21" s="157"/>
      <c r="Z21" s="157" t="s">
        <v>47</v>
      </c>
      <c r="AA21" s="157"/>
      <c r="AB21" s="157" t="s">
        <v>80</v>
      </c>
      <c r="AC21" s="157"/>
      <c r="AD21" s="157"/>
      <c r="AE21" s="157" t="s">
        <v>6027</v>
      </c>
      <c r="AF21" s="157"/>
      <c r="AG21" s="157"/>
      <c r="AH21" s="157"/>
      <c r="AI21" s="475"/>
    </row>
    <row r="22" spans="2:35" ht="15" customHeight="1">
      <c r="B22" s="414" t="str">
        <f t="shared" si="0"/>
        <v/>
      </c>
      <c r="C22" s="417"/>
      <c r="D22" s="13" t="str">
        <f t="shared" si="5"/>
        <v/>
      </c>
      <c r="E22" s="490" t="str">
        <f t="shared" si="1"/>
        <v/>
      </c>
      <c r="F22" s="495"/>
      <c r="G22" s="492">
        <f t="shared" si="2"/>
        <v>0</v>
      </c>
      <c r="H22" s="240">
        <f t="shared" si="3"/>
        <v>0</v>
      </c>
      <c r="I22" s="409">
        <f t="shared" si="4"/>
        <v>0</v>
      </c>
      <c r="J22" s="243"/>
      <c r="K22" s="20"/>
      <c r="L22" s="477"/>
      <c r="M22" s="471"/>
      <c r="N22" s="470"/>
      <c r="O22" s="470"/>
      <c r="P22" s="470" t="s">
        <v>43</v>
      </c>
      <c r="Q22" s="470"/>
      <c r="R22" s="471" t="s">
        <v>47</v>
      </c>
      <c r="S22" s="471"/>
      <c r="T22" s="471"/>
      <c r="U22" s="471"/>
      <c r="V22" s="157"/>
      <c r="W22" s="157"/>
      <c r="X22" s="157" t="s">
        <v>64</v>
      </c>
      <c r="Y22" s="157"/>
      <c r="Z22" s="157" t="s">
        <v>62</v>
      </c>
      <c r="AA22" s="157"/>
      <c r="AB22" s="157" t="s">
        <v>55</v>
      </c>
      <c r="AC22" s="157"/>
      <c r="AD22" s="157"/>
      <c r="AE22" s="157" t="s">
        <v>79</v>
      </c>
      <c r="AF22" s="157"/>
      <c r="AG22" s="157"/>
      <c r="AH22" s="157"/>
      <c r="AI22" s="475"/>
    </row>
    <row r="23" spans="2:35" ht="15" customHeight="1">
      <c r="B23" s="414" t="str">
        <f t="shared" si="0"/>
        <v/>
      </c>
      <c r="C23" s="417"/>
      <c r="D23" s="13" t="str">
        <f t="shared" si="5"/>
        <v/>
      </c>
      <c r="E23" s="490" t="str">
        <f t="shared" si="1"/>
        <v/>
      </c>
      <c r="F23" s="495"/>
      <c r="G23" s="492">
        <f t="shared" si="2"/>
        <v>0</v>
      </c>
      <c r="H23" s="240">
        <f t="shared" si="3"/>
        <v>0</v>
      </c>
      <c r="I23" s="409">
        <f t="shared" si="4"/>
        <v>0</v>
      </c>
      <c r="J23" s="243"/>
      <c r="K23" s="20"/>
      <c r="L23" s="477"/>
      <c r="M23" s="471"/>
      <c r="N23" s="470"/>
      <c r="O23" s="470"/>
      <c r="P23" s="470" t="s">
        <v>44</v>
      </c>
      <c r="Q23" s="470"/>
      <c r="R23" s="471" t="s">
        <v>48</v>
      </c>
      <c r="S23" s="471"/>
      <c r="T23" s="471"/>
      <c r="U23" s="471"/>
      <c r="V23" s="157"/>
      <c r="W23" s="157"/>
      <c r="X23" s="157" t="s">
        <v>80</v>
      </c>
      <c r="Y23" s="157"/>
      <c r="Z23" s="157" t="s">
        <v>6017</v>
      </c>
      <c r="AA23" s="157"/>
      <c r="AB23" s="157" t="s">
        <v>81</v>
      </c>
      <c r="AC23" s="157"/>
      <c r="AD23" s="157"/>
      <c r="AE23" s="157" t="s">
        <v>64</v>
      </c>
      <c r="AF23" s="157"/>
      <c r="AG23" s="157"/>
      <c r="AH23" s="157"/>
      <c r="AI23" s="475"/>
    </row>
    <row r="24" spans="2:35" ht="15" customHeight="1">
      <c r="B24" s="414" t="str">
        <f t="shared" si="0"/>
        <v/>
      </c>
      <c r="C24" s="417"/>
      <c r="D24" s="13" t="str">
        <f t="shared" si="5"/>
        <v/>
      </c>
      <c r="E24" s="490" t="str">
        <f t="shared" si="1"/>
        <v/>
      </c>
      <c r="F24" s="495"/>
      <c r="G24" s="492">
        <f t="shared" si="2"/>
        <v>0</v>
      </c>
      <c r="H24" s="240">
        <f t="shared" si="3"/>
        <v>0</v>
      </c>
      <c r="I24" s="409">
        <f t="shared" si="4"/>
        <v>0</v>
      </c>
      <c r="J24" s="243"/>
      <c r="K24" s="20"/>
      <c r="L24" s="477"/>
      <c r="M24" s="471"/>
      <c r="N24" s="470"/>
      <c r="O24" s="470"/>
      <c r="P24" s="470" t="s">
        <v>4463</v>
      </c>
      <c r="Q24" s="470"/>
      <c r="R24" s="471" t="s">
        <v>49</v>
      </c>
      <c r="S24" s="471"/>
      <c r="T24" s="471"/>
      <c r="U24" s="471"/>
      <c r="V24" s="157"/>
      <c r="W24" s="157"/>
      <c r="X24" s="157" t="s">
        <v>4458</v>
      </c>
      <c r="Y24" s="157"/>
      <c r="Z24" s="157" t="s">
        <v>63</v>
      </c>
      <c r="AA24" s="157"/>
      <c r="AB24" s="157" t="s">
        <v>68</v>
      </c>
      <c r="AC24" s="157"/>
      <c r="AD24" s="157"/>
      <c r="AE24" s="157" t="s">
        <v>88</v>
      </c>
      <c r="AF24" s="157"/>
      <c r="AG24" s="157"/>
      <c r="AH24" s="157"/>
      <c r="AI24" s="475"/>
    </row>
    <row r="25" spans="2:35" ht="15" customHeight="1">
      <c r="B25" s="414" t="str">
        <f t="shared" si="0"/>
        <v/>
      </c>
      <c r="C25" s="417"/>
      <c r="D25" s="13" t="str">
        <f t="shared" si="5"/>
        <v/>
      </c>
      <c r="E25" s="490" t="str">
        <f t="shared" si="1"/>
        <v/>
      </c>
      <c r="F25" s="495"/>
      <c r="G25" s="492">
        <f t="shared" si="2"/>
        <v>0</v>
      </c>
      <c r="H25" s="240">
        <f t="shared" si="3"/>
        <v>0</v>
      </c>
      <c r="I25" s="409">
        <f t="shared" si="4"/>
        <v>0</v>
      </c>
      <c r="J25" s="243"/>
      <c r="K25" s="20"/>
      <c r="L25" s="477"/>
      <c r="M25" s="471"/>
      <c r="N25" s="470"/>
      <c r="O25" s="470"/>
      <c r="P25" s="470"/>
      <c r="Q25" s="470"/>
      <c r="R25" s="471" t="s">
        <v>50</v>
      </c>
      <c r="S25" s="471"/>
      <c r="T25" s="471"/>
      <c r="U25" s="471"/>
      <c r="V25" s="157"/>
      <c r="W25" s="157"/>
      <c r="X25" s="157" t="s">
        <v>6019</v>
      </c>
      <c r="Y25" s="157"/>
      <c r="Z25" s="157" t="s">
        <v>64</v>
      </c>
      <c r="AA25" s="157"/>
      <c r="AB25" s="157" t="s">
        <v>82</v>
      </c>
      <c r="AC25" s="157"/>
      <c r="AD25" s="157"/>
      <c r="AE25" s="157" t="s">
        <v>89</v>
      </c>
      <c r="AF25" s="157"/>
      <c r="AG25" s="157"/>
      <c r="AH25" s="157"/>
      <c r="AI25" s="475"/>
    </row>
    <row r="26" spans="2:35" ht="15" customHeight="1">
      <c r="B26" s="414" t="str">
        <f t="shared" si="0"/>
        <v/>
      </c>
      <c r="C26" s="417"/>
      <c r="D26" s="13" t="str">
        <f t="shared" si="5"/>
        <v/>
      </c>
      <c r="E26" s="490" t="str">
        <f t="shared" si="1"/>
        <v/>
      </c>
      <c r="F26" s="495"/>
      <c r="G26" s="492">
        <f t="shared" si="2"/>
        <v>0</v>
      </c>
      <c r="H26" s="240">
        <f t="shared" si="3"/>
        <v>0</v>
      </c>
      <c r="I26" s="409">
        <f t="shared" si="4"/>
        <v>0</v>
      </c>
      <c r="J26" s="243"/>
      <c r="K26" s="20"/>
      <c r="L26" s="477"/>
      <c r="M26" s="471"/>
      <c r="N26" s="470"/>
      <c r="O26" s="470"/>
      <c r="P26" s="470"/>
      <c r="Q26" s="471"/>
      <c r="R26" s="471" t="s">
        <v>6001</v>
      </c>
      <c r="S26" s="471"/>
      <c r="T26" s="471"/>
      <c r="U26" s="471"/>
      <c r="V26" s="157"/>
      <c r="W26" s="157"/>
      <c r="X26" s="157" t="s">
        <v>4459</v>
      </c>
      <c r="Y26" s="157"/>
      <c r="Z26" s="157" t="s">
        <v>65</v>
      </c>
      <c r="AA26" s="157"/>
      <c r="AB26" s="157" t="s">
        <v>6010</v>
      </c>
      <c r="AC26" s="157"/>
      <c r="AD26" s="157"/>
      <c r="AE26" s="157" t="s">
        <v>91</v>
      </c>
      <c r="AF26" s="157"/>
      <c r="AG26" s="157"/>
      <c r="AH26" s="157"/>
      <c r="AI26" s="475"/>
    </row>
    <row r="27" spans="2:35" ht="15" customHeight="1">
      <c r="B27" s="414" t="str">
        <f t="shared" si="0"/>
        <v/>
      </c>
      <c r="C27" s="417"/>
      <c r="D27" s="13" t="str">
        <f t="shared" si="5"/>
        <v/>
      </c>
      <c r="E27" s="490" t="str">
        <f t="shared" si="1"/>
        <v/>
      </c>
      <c r="F27" s="495"/>
      <c r="G27" s="492">
        <f t="shared" si="2"/>
        <v>0</v>
      </c>
      <c r="H27" s="240">
        <f t="shared" si="3"/>
        <v>0</v>
      </c>
      <c r="I27" s="409">
        <f t="shared" si="4"/>
        <v>0</v>
      </c>
      <c r="J27" s="243"/>
      <c r="K27" s="20"/>
      <c r="L27" s="477"/>
      <c r="M27" s="471"/>
      <c r="N27" s="470"/>
      <c r="O27" s="470"/>
      <c r="P27" s="470"/>
      <c r="Q27" s="471"/>
      <c r="R27" s="471" t="s">
        <v>42</v>
      </c>
      <c r="S27" s="471"/>
      <c r="T27" s="471"/>
      <c r="U27" s="471"/>
      <c r="V27" s="157"/>
      <c r="W27" s="157"/>
      <c r="X27" s="157" t="s">
        <v>63</v>
      </c>
      <c r="Y27" s="157"/>
      <c r="Z27" s="157" t="s">
        <v>66</v>
      </c>
      <c r="AA27" s="157"/>
      <c r="AB27" s="157" t="s">
        <v>83</v>
      </c>
      <c r="AC27" s="157"/>
      <c r="AD27" s="157"/>
      <c r="AE27" s="157"/>
      <c r="AF27" s="157"/>
      <c r="AG27" s="157"/>
      <c r="AH27" s="157"/>
      <c r="AI27" s="475"/>
    </row>
    <row r="28" spans="2:35" ht="15" customHeight="1">
      <c r="B28" s="414" t="str">
        <f t="shared" si="0"/>
        <v/>
      </c>
      <c r="C28" s="417"/>
      <c r="D28" s="13" t="str">
        <f t="shared" si="5"/>
        <v/>
      </c>
      <c r="E28" s="490" t="str">
        <f t="shared" si="1"/>
        <v/>
      </c>
      <c r="F28" s="495"/>
      <c r="G28" s="492">
        <f t="shared" si="2"/>
        <v>0</v>
      </c>
      <c r="H28" s="240">
        <f t="shared" si="3"/>
        <v>0</v>
      </c>
      <c r="I28" s="409">
        <f t="shared" si="4"/>
        <v>0</v>
      </c>
      <c r="J28" s="243"/>
      <c r="K28" s="20"/>
      <c r="L28" s="477"/>
      <c r="M28" s="471"/>
      <c r="N28" s="471"/>
      <c r="O28" s="470"/>
      <c r="P28" s="470"/>
      <c r="Q28" s="471"/>
      <c r="R28" s="471" t="s">
        <v>4460</v>
      </c>
      <c r="S28" s="471"/>
      <c r="T28" s="471"/>
      <c r="U28" s="471"/>
      <c r="V28" s="157"/>
      <c r="W28" s="157"/>
      <c r="X28" s="157" t="s">
        <v>50</v>
      </c>
      <c r="Y28" s="157"/>
      <c r="Z28" s="157" t="s">
        <v>6012</v>
      </c>
      <c r="AA28" s="157"/>
      <c r="AB28" s="157" t="s">
        <v>6026</v>
      </c>
      <c r="AC28" s="157"/>
      <c r="AD28" s="157"/>
      <c r="AE28" s="157"/>
      <c r="AF28" s="157"/>
      <c r="AG28" s="157"/>
      <c r="AH28" s="157"/>
      <c r="AI28" s="475"/>
    </row>
    <row r="29" spans="2:35" ht="15" customHeight="1">
      <c r="B29" s="414" t="str">
        <f t="shared" si="0"/>
        <v/>
      </c>
      <c r="C29" s="417"/>
      <c r="D29" s="13" t="str">
        <f t="shared" si="5"/>
        <v/>
      </c>
      <c r="E29" s="490" t="str">
        <f t="shared" si="1"/>
        <v/>
      </c>
      <c r="F29" s="495"/>
      <c r="G29" s="492">
        <f t="shared" si="2"/>
        <v>0</v>
      </c>
      <c r="H29" s="240">
        <f t="shared" si="3"/>
        <v>0</v>
      </c>
      <c r="I29" s="409">
        <f t="shared" si="4"/>
        <v>0</v>
      </c>
      <c r="J29" s="243"/>
      <c r="K29" s="20"/>
      <c r="L29" s="477"/>
      <c r="M29" s="471"/>
      <c r="N29" s="471"/>
      <c r="O29" s="470"/>
      <c r="P29" s="470"/>
      <c r="Q29" s="471"/>
      <c r="R29" s="471" t="s">
        <v>5993</v>
      </c>
      <c r="S29" s="471"/>
      <c r="T29" s="471"/>
      <c r="U29" s="471"/>
      <c r="V29" s="157"/>
      <c r="W29" s="157"/>
      <c r="X29" s="157" t="s">
        <v>4461</v>
      </c>
      <c r="Y29" s="157"/>
      <c r="Z29" s="157" t="s">
        <v>67</v>
      </c>
      <c r="AA29" s="157"/>
      <c r="AB29" s="157" t="s">
        <v>6028</v>
      </c>
      <c r="AC29" s="157"/>
      <c r="AD29" s="157"/>
      <c r="AE29" s="157"/>
      <c r="AF29" s="157"/>
      <c r="AG29" s="157"/>
      <c r="AH29" s="157"/>
      <c r="AI29" s="475"/>
    </row>
    <row r="30" spans="2:35" ht="15" customHeight="1">
      <c r="B30" s="414" t="str">
        <f t="shared" si="0"/>
        <v/>
      </c>
      <c r="C30" s="417"/>
      <c r="D30" s="13" t="str">
        <f t="shared" si="5"/>
        <v/>
      </c>
      <c r="E30" s="490" t="str">
        <f t="shared" si="1"/>
        <v/>
      </c>
      <c r="F30" s="495"/>
      <c r="G30" s="492">
        <f t="shared" si="2"/>
        <v>0</v>
      </c>
      <c r="H30" s="240">
        <f t="shared" si="3"/>
        <v>0</v>
      </c>
      <c r="I30" s="409">
        <f t="shared" si="4"/>
        <v>0</v>
      </c>
      <c r="J30" s="243"/>
      <c r="K30" s="20"/>
      <c r="L30" s="477"/>
      <c r="M30" s="471"/>
      <c r="N30" s="471"/>
      <c r="O30" s="470"/>
      <c r="P30" s="470"/>
      <c r="Q30" s="471"/>
      <c r="R30" s="471" t="s">
        <v>6002</v>
      </c>
      <c r="S30" s="471"/>
      <c r="T30" s="471"/>
      <c r="U30" s="471"/>
      <c r="V30" s="157"/>
      <c r="W30" s="157"/>
      <c r="X30" s="157" t="s">
        <v>6017</v>
      </c>
      <c r="Y30" s="157"/>
      <c r="Z30" s="157" t="s">
        <v>35</v>
      </c>
      <c r="AA30" s="157"/>
      <c r="AB30" s="157" t="s">
        <v>69</v>
      </c>
      <c r="AC30" s="157"/>
      <c r="AD30" s="157"/>
      <c r="AE30" s="157"/>
      <c r="AF30" s="157"/>
      <c r="AG30" s="157"/>
      <c r="AH30" s="157"/>
      <c r="AI30" s="475"/>
    </row>
    <row r="31" spans="2:35" ht="15" customHeight="1">
      <c r="B31" s="414" t="str">
        <f t="shared" si="0"/>
        <v/>
      </c>
      <c r="C31" s="417"/>
      <c r="D31" s="13" t="str">
        <f t="shared" si="5"/>
        <v/>
      </c>
      <c r="E31" s="490" t="str">
        <f t="shared" si="1"/>
        <v/>
      </c>
      <c r="F31" s="495"/>
      <c r="G31" s="492">
        <f t="shared" si="2"/>
        <v>0</v>
      </c>
      <c r="H31" s="240">
        <f t="shared" si="3"/>
        <v>0</v>
      </c>
      <c r="I31" s="409">
        <f t="shared" si="4"/>
        <v>0</v>
      </c>
      <c r="J31" s="243"/>
      <c r="K31" s="20"/>
      <c r="L31" s="477"/>
      <c r="M31" s="471"/>
      <c r="N31" s="471"/>
      <c r="O31" s="470"/>
      <c r="P31" s="470"/>
      <c r="Q31" s="471"/>
      <c r="R31" s="471" t="s">
        <v>6003</v>
      </c>
      <c r="S31" s="471"/>
      <c r="T31" s="471"/>
      <c r="U31" s="471"/>
      <c r="V31" s="157"/>
      <c r="W31" s="157"/>
      <c r="X31" s="157" t="s">
        <v>6016</v>
      </c>
      <c r="Y31" s="157"/>
      <c r="Z31" s="157" t="s">
        <v>68</v>
      </c>
      <c r="AA31" s="157"/>
      <c r="AB31" s="157"/>
      <c r="AC31" s="157"/>
      <c r="AD31" s="157"/>
      <c r="AE31" s="157"/>
      <c r="AF31" s="157"/>
      <c r="AG31" s="157"/>
      <c r="AH31" s="157"/>
      <c r="AI31" s="475"/>
    </row>
    <row r="32" spans="2:35" ht="15" customHeight="1">
      <c r="B32" s="414" t="str">
        <f t="shared" si="0"/>
        <v/>
      </c>
      <c r="C32" s="417"/>
      <c r="D32" s="13" t="str">
        <f t="shared" si="5"/>
        <v/>
      </c>
      <c r="E32" s="490" t="str">
        <f t="shared" si="1"/>
        <v/>
      </c>
      <c r="F32" s="495"/>
      <c r="G32" s="492">
        <f t="shared" si="2"/>
        <v>0</v>
      </c>
      <c r="H32" s="240">
        <f t="shared" si="3"/>
        <v>0</v>
      </c>
      <c r="I32" s="409">
        <f t="shared" si="4"/>
        <v>0</v>
      </c>
      <c r="J32" s="243"/>
      <c r="K32" s="20"/>
      <c r="L32" s="477"/>
      <c r="M32" s="471"/>
      <c r="N32" s="471"/>
      <c r="O32" s="470"/>
      <c r="P32" s="470"/>
      <c r="Q32" s="471"/>
      <c r="R32" s="471"/>
      <c r="S32" s="471"/>
      <c r="T32" s="471"/>
      <c r="U32" s="471"/>
      <c r="V32" s="157"/>
      <c r="W32" s="157"/>
      <c r="X32" s="157" t="s">
        <v>58</v>
      </c>
      <c r="Y32" s="157"/>
      <c r="Z32" s="157" t="s">
        <v>59</v>
      </c>
      <c r="AA32" s="157"/>
      <c r="AB32" s="157"/>
      <c r="AC32" s="157"/>
      <c r="AD32" s="157"/>
      <c r="AE32" s="157"/>
      <c r="AF32" s="157"/>
      <c r="AG32" s="157"/>
      <c r="AH32" s="157"/>
      <c r="AI32" s="475"/>
    </row>
    <row r="33" spans="2:35" ht="15" customHeight="1">
      <c r="B33" s="414" t="str">
        <f t="shared" si="0"/>
        <v/>
      </c>
      <c r="C33" s="417"/>
      <c r="D33" s="13" t="str">
        <f t="shared" si="5"/>
        <v/>
      </c>
      <c r="E33" s="490" t="str">
        <f t="shared" si="1"/>
        <v/>
      </c>
      <c r="F33" s="495"/>
      <c r="G33" s="492">
        <f t="shared" si="2"/>
        <v>0</v>
      </c>
      <c r="H33" s="240">
        <f t="shared" si="3"/>
        <v>0</v>
      </c>
      <c r="I33" s="409">
        <f t="shared" si="4"/>
        <v>0</v>
      </c>
      <c r="J33" s="243"/>
      <c r="K33" s="20"/>
      <c r="L33" s="477"/>
      <c r="M33" s="471"/>
      <c r="N33" s="471"/>
      <c r="O33" s="471"/>
      <c r="P33" s="470"/>
      <c r="Q33" s="471"/>
      <c r="R33" s="471"/>
      <c r="S33" s="471"/>
      <c r="T33" s="471"/>
      <c r="U33" s="471"/>
      <c r="V33" s="157"/>
      <c r="W33" s="157"/>
      <c r="X33" s="157" t="s">
        <v>6002</v>
      </c>
      <c r="Y33" s="157"/>
      <c r="Z33" s="157" t="s">
        <v>70</v>
      </c>
      <c r="AA33" s="157"/>
      <c r="AB33" s="157"/>
      <c r="AC33" s="157"/>
      <c r="AD33" s="157"/>
      <c r="AE33" s="157"/>
      <c r="AF33" s="157"/>
      <c r="AG33" s="157"/>
      <c r="AH33" s="157"/>
      <c r="AI33" s="475"/>
    </row>
    <row r="34" spans="2:35" ht="15" customHeight="1">
      <c r="B34" s="414" t="str">
        <f t="shared" si="0"/>
        <v/>
      </c>
      <c r="C34" s="417"/>
      <c r="D34" s="13" t="str">
        <f t="shared" si="5"/>
        <v/>
      </c>
      <c r="E34" s="490" t="str">
        <f t="shared" si="1"/>
        <v/>
      </c>
      <c r="F34" s="495"/>
      <c r="G34" s="492">
        <f t="shared" si="2"/>
        <v>0</v>
      </c>
      <c r="H34" s="240">
        <f t="shared" si="3"/>
        <v>0</v>
      </c>
      <c r="I34" s="409">
        <f t="shared" si="4"/>
        <v>0</v>
      </c>
      <c r="J34" s="243"/>
      <c r="K34" s="20"/>
      <c r="L34" s="477"/>
      <c r="M34" s="471"/>
      <c r="N34" s="471"/>
      <c r="O34" s="471"/>
      <c r="P34" s="470"/>
      <c r="Q34" s="488"/>
      <c r="R34" s="471"/>
      <c r="S34" s="471"/>
      <c r="T34" s="471"/>
      <c r="U34" s="471"/>
      <c r="V34" s="157"/>
      <c r="W34" s="157"/>
      <c r="X34" s="157" t="s">
        <v>6028</v>
      </c>
      <c r="Y34" s="157"/>
      <c r="Z34" s="157" t="s">
        <v>6009</v>
      </c>
      <c r="AA34" s="157"/>
      <c r="AB34" s="157"/>
      <c r="AC34" s="157"/>
      <c r="AD34" s="157"/>
      <c r="AE34" s="157"/>
      <c r="AF34" s="157"/>
      <c r="AG34" s="157"/>
      <c r="AH34" s="157"/>
      <c r="AI34" s="475"/>
    </row>
    <row r="35" spans="2:35" ht="15" customHeight="1">
      <c r="B35" s="414" t="str">
        <f>IFERROR(VLOOKUP($C35,TARIFA_IDRD,3,0),"")</f>
        <v/>
      </c>
      <c r="C35" s="417"/>
      <c r="D35" s="13" t="str">
        <f>IFERROR(VLOOKUP($C35,TARIFA_IDRD,4,0),"")</f>
        <v/>
      </c>
      <c r="E35" s="490" t="str">
        <f t="shared" si="1"/>
        <v/>
      </c>
      <c r="F35" s="495"/>
      <c r="G35" s="492">
        <f>IFERROR(VLOOKUP($C35,TARIFA_IDRD,7,0),0)</f>
        <v>0</v>
      </c>
      <c r="H35" s="240">
        <f>IFERROR(VLOOKUP($C35,TARIFA_IDRD,8,0),0)</f>
        <v>0</v>
      </c>
      <c r="I35" s="409">
        <f>IFERROR(VLOOKUP($C35,TARIFA_IDRD,9,0),0)</f>
        <v>0</v>
      </c>
      <c r="J35" s="243"/>
      <c r="K35" s="20"/>
      <c r="L35" s="477"/>
      <c r="M35" s="471"/>
      <c r="N35" s="471"/>
      <c r="O35" s="471"/>
      <c r="P35" s="470"/>
      <c r="Q35" s="488"/>
      <c r="R35" s="471" t="s">
        <v>51</v>
      </c>
      <c r="S35" s="471"/>
      <c r="T35" s="471"/>
      <c r="U35" s="471"/>
      <c r="V35" s="157"/>
      <c r="W35" s="157"/>
      <c r="X35" s="157" t="s">
        <v>57</v>
      </c>
      <c r="Y35" s="157"/>
      <c r="Z35" s="157" t="s">
        <v>69</v>
      </c>
      <c r="AA35" s="157"/>
      <c r="AB35" s="157"/>
      <c r="AC35" s="157"/>
      <c r="AD35" s="157"/>
      <c r="AE35" s="157"/>
      <c r="AF35" s="157"/>
      <c r="AG35" s="157"/>
      <c r="AH35" s="157"/>
      <c r="AI35" s="475"/>
    </row>
    <row r="36" spans="2:35" ht="15" customHeight="1">
      <c r="B36" s="414" t="str">
        <f>IFERROR(VLOOKUP($C36,TARIFA_IDRD,3,0),"")</f>
        <v/>
      </c>
      <c r="C36" s="417"/>
      <c r="D36" s="13" t="str">
        <f>IFERROR(VLOOKUP($C36,TARIFA_IDRD,4,0),"")</f>
        <v/>
      </c>
      <c r="E36" s="490" t="str">
        <f t="shared" si="1"/>
        <v/>
      </c>
      <c r="F36" s="495"/>
      <c r="G36" s="492">
        <f>IFERROR(VLOOKUP($C36,TARIFA_IDRD,7,0),0)</f>
        <v>0</v>
      </c>
      <c r="H36" s="240">
        <f>IFERROR(VLOOKUP($C36,TARIFA_IDRD,8,0),0)</f>
        <v>0</v>
      </c>
      <c r="I36" s="409">
        <f>IFERROR(VLOOKUP($C36,TARIFA_IDRD,9,0),0)</f>
        <v>0</v>
      </c>
      <c r="J36" s="243"/>
      <c r="K36" s="20"/>
      <c r="L36" s="477"/>
      <c r="M36" s="469"/>
      <c r="N36" s="471"/>
      <c r="O36" s="471"/>
      <c r="P36" s="470"/>
      <c r="Q36" s="488"/>
      <c r="R36" s="471"/>
      <c r="S36" s="471"/>
      <c r="T36" s="471"/>
      <c r="U36" s="471"/>
      <c r="V36" s="157"/>
      <c r="W36" s="157"/>
      <c r="X36" s="157"/>
      <c r="Y36" s="157"/>
      <c r="Z36" s="157"/>
      <c r="AA36" s="157"/>
      <c r="AB36" s="157"/>
      <c r="AC36" s="157"/>
      <c r="AD36" s="157"/>
      <c r="AE36" s="157"/>
      <c r="AF36" s="157"/>
      <c r="AG36" s="157"/>
      <c r="AH36" s="157"/>
      <c r="AI36" s="475"/>
    </row>
    <row r="37" spans="2:35" ht="15" customHeight="1">
      <c r="B37" s="414" t="str">
        <f t="shared" si="0"/>
        <v/>
      </c>
      <c r="C37" s="417"/>
      <c r="D37" s="13" t="str">
        <f t="shared" si="5"/>
        <v/>
      </c>
      <c r="E37" s="490" t="str">
        <f t="shared" si="1"/>
        <v/>
      </c>
      <c r="F37" s="495"/>
      <c r="G37" s="492">
        <f t="shared" si="2"/>
        <v>0</v>
      </c>
      <c r="H37" s="240">
        <f t="shared" si="3"/>
        <v>0</v>
      </c>
      <c r="I37" s="409">
        <f t="shared" si="4"/>
        <v>0</v>
      </c>
      <c r="J37" s="243"/>
      <c r="K37" s="20"/>
      <c r="L37" s="477"/>
      <c r="M37" s="471"/>
      <c r="N37" s="471"/>
      <c r="O37" s="471"/>
      <c r="P37" s="470"/>
      <c r="Q37" s="488"/>
      <c r="R37" s="471"/>
      <c r="S37" s="471"/>
      <c r="T37" s="471"/>
      <c r="U37" s="471"/>
      <c r="V37" s="157"/>
      <c r="W37" s="157"/>
      <c r="X37" s="157" t="s">
        <v>6018</v>
      </c>
      <c r="Y37" s="157"/>
      <c r="Z37" s="157" t="s">
        <v>71</v>
      </c>
      <c r="AA37" s="157"/>
      <c r="AB37" s="157"/>
      <c r="AC37" s="157"/>
      <c r="AD37" s="157"/>
      <c r="AE37" s="157"/>
      <c r="AF37" s="157"/>
      <c r="AG37" s="157"/>
      <c r="AH37" s="157"/>
      <c r="AI37" s="475"/>
    </row>
    <row r="38" spans="2:35" ht="15" customHeight="1">
      <c r="B38" s="414" t="str">
        <f t="shared" si="0"/>
        <v/>
      </c>
      <c r="C38" s="417"/>
      <c r="D38" s="13" t="str">
        <f t="shared" si="5"/>
        <v/>
      </c>
      <c r="E38" s="490" t="str">
        <f t="shared" si="1"/>
        <v/>
      </c>
      <c r="F38" s="495"/>
      <c r="G38" s="492">
        <f t="shared" si="2"/>
        <v>0</v>
      </c>
      <c r="H38" s="240">
        <f t="shared" si="3"/>
        <v>0</v>
      </c>
      <c r="I38" s="409">
        <f t="shared" si="4"/>
        <v>0</v>
      </c>
      <c r="J38" s="243"/>
      <c r="K38" s="20"/>
      <c r="L38" s="477"/>
      <c r="M38" s="471"/>
      <c r="N38" s="471"/>
      <c r="O38" s="470"/>
      <c r="P38" s="470"/>
      <c r="Q38" s="471"/>
      <c r="R38" s="471"/>
      <c r="S38" s="471"/>
      <c r="T38" s="471"/>
      <c r="U38" s="471"/>
      <c r="V38" s="157"/>
      <c r="W38" s="157"/>
      <c r="X38" s="157"/>
      <c r="Y38" s="157"/>
      <c r="Z38" s="157" t="s">
        <v>6015</v>
      </c>
      <c r="AA38" s="157"/>
      <c r="AB38" s="157"/>
      <c r="AC38" s="157"/>
      <c r="AD38" s="157"/>
      <c r="AE38" s="157"/>
      <c r="AF38" s="157"/>
      <c r="AG38" s="157"/>
      <c r="AH38" s="157"/>
      <c r="AI38" s="475"/>
    </row>
    <row r="39" spans="2:35" ht="15" customHeight="1">
      <c r="B39" s="414" t="str">
        <f t="shared" si="0"/>
        <v/>
      </c>
      <c r="C39" s="417"/>
      <c r="D39" s="13" t="str">
        <f t="shared" si="5"/>
        <v/>
      </c>
      <c r="E39" s="490" t="str">
        <f t="shared" si="1"/>
        <v/>
      </c>
      <c r="F39" s="495"/>
      <c r="G39" s="492">
        <f t="shared" si="2"/>
        <v>0</v>
      </c>
      <c r="H39" s="240">
        <f t="shared" si="3"/>
        <v>0</v>
      </c>
      <c r="I39" s="409">
        <f t="shared" si="4"/>
        <v>0</v>
      </c>
      <c r="J39" s="243"/>
      <c r="K39" s="20"/>
      <c r="L39" s="477"/>
      <c r="M39" s="471"/>
      <c r="N39" s="471"/>
      <c r="O39" s="470"/>
      <c r="P39" s="470"/>
      <c r="Q39" s="471"/>
      <c r="R39" s="471"/>
      <c r="S39" s="471"/>
      <c r="T39" s="471"/>
      <c r="U39" s="471"/>
      <c r="V39" s="157"/>
      <c r="W39" s="157"/>
      <c r="X39" s="157"/>
      <c r="Y39" s="157"/>
      <c r="Z39" s="157" t="s">
        <v>6002</v>
      </c>
      <c r="AA39" s="157"/>
      <c r="AB39" s="157"/>
      <c r="AC39" s="157"/>
      <c r="AD39" s="157"/>
      <c r="AE39" s="157"/>
      <c r="AF39" s="157"/>
      <c r="AG39" s="157"/>
      <c r="AH39" s="157"/>
      <c r="AI39" s="475"/>
    </row>
    <row r="40" spans="2:35" ht="15" customHeight="1">
      <c r="B40" s="414" t="str">
        <f t="shared" si="0"/>
        <v/>
      </c>
      <c r="C40" s="417"/>
      <c r="D40" s="13" t="str">
        <f t="shared" si="5"/>
        <v/>
      </c>
      <c r="E40" s="490" t="str">
        <f t="shared" si="1"/>
        <v/>
      </c>
      <c r="F40" s="495"/>
      <c r="G40" s="492">
        <f t="shared" si="2"/>
        <v>0</v>
      </c>
      <c r="H40" s="240">
        <f t="shared" si="3"/>
        <v>0</v>
      </c>
      <c r="I40" s="409">
        <f t="shared" si="4"/>
        <v>0</v>
      </c>
      <c r="J40" s="243"/>
      <c r="K40" s="20"/>
      <c r="L40" s="477"/>
      <c r="M40" s="471"/>
      <c r="N40" s="471"/>
      <c r="O40" s="470"/>
      <c r="P40" s="470"/>
      <c r="Q40" s="471"/>
      <c r="R40" s="471"/>
      <c r="S40" s="471"/>
      <c r="T40" s="471"/>
      <c r="U40" s="471"/>
      <c r="V40" s="157"/>
      <c r="W40" s="157"/>
      <c r="X40" s="157"/>
      <c r="Y40" s="157"/>
      <c r="Z40" s="157" t="s">
        <v>6011</v>
      </c>
      <c r="AA40" s="157"/>
      <c r="AB40" s="157"/>
      <c r="AC40" s="157"/>
      <c r="AD40" s="157"/>
      <c r="AE40" s="157"/>
      <c r="AF40" s="157"/>
      <c r="AG40" s="157"/>
      <c r="AH40" s="157"/>
      <c r="AI40" s="475"/>
    </row>
    <row r="41" spans="2:35" ht="15" customHeight="1">
      <c r="B41" s="414" t="str">
        <f t="shared" si="0"/>
        <v/>
      </c>
      <c r="C41" s="417"/>
      <c r="D41" s="13" t="str">
        <f t="shared" si="5"/>
        <v/>
      </c>
      <c r="E41" s="490" t="str">
        <f t="shared" si="1"/>
        <v/>
      </c>
      <c r="F41" s="495"/>
      <c r="G41" s="492">
        <f t="shared" si="2"/>
        <v>0</v>
      </c>
      <c r="H41" s="240">
        <f t="shared" si="3"/>
        <v>0</v>
      </c>
      <c r="I41" s="409">
        <f t="shared" si="4"/>
        <v>0</v>
      </c>
      <c r="J41" s="243"/>
      <c r="K41" s="20"/>
      <c r="L41" s="477"/>
      <c r="M41" s="471"/>
      <c r="N41" s="471"/>
      <c r="O41" s="470"/>
      <c r="P41" s="470"/>
      <c r="Q41" s="471"/>
      <c r="R41" s="471"/>
      <c r="S41" s="471"/>
      <c r="T41" s="471"/>
      <c r="U41" s="471"/>
      <c r="V41" s="157"/>
      <c r="W41" s="157"/>
      <c r="X41" s="157"/>
      <c r="Y41" s="157"/>
      <c r="Z41" s="157" t="s">
        <v>72</v>
      </c>
      <c r="AA41" s="157"/>
      <c r="AB41" s="157"/>
      <c r="AC41" s="157"/>
      <c r="AD41" s="157"/>
      <c r="AE41" s="157"/>
      <c r="AF41" s="157"/>
      <c r="AG41" s="157"/>
      <c r="AH41" s="157"/>
      <c r="AI41" s="475"/>
    </row>
    <row r="42" spans="2:35" ht="15" customHeight="1" thickBot="1">
      <c r="B42" s="415" t="str">
        <f t="shared" si="0"/>
        <v/>
      </c>
      <c r="C42" s="418"/>
      <c r="D42" s="13" t="str">
        <f t="shared" si="5"/>
        <v/>
      </c>
      <c r="E42" s="490" t="str">
        <f t="shared" si="1"/>
        <v/>
      </c>
      <c r="F42" s="495"/>
      <c r="G42" s="493">
        <f t="shared" si="2"/>
        <v>0</v>
      </c>
      <c r="H42" s="262">
        <f t="shared" si="3"/>
        <v>0</v>
      </c>
      <c r="I42" s="263">
        <f t="shared" si="4"/>
        <v>0</v>
      </c>
      <c r="J42" s="243"/>
      <c r="K42" s="20"/>
      <c r="L42" s="477"/>
      <c r="M42" s="471"/>
      <c r="N42" s="471"/>
      <c r="O42" s="471"/>
      <c r="P42" s="470"/>
      <c r="Q42" s="471"/>
      <c r="R42" s="471"/>
      <c r="S42" s="471"/>
      <c r="T42" s="471"/>
      <c r="U42" s="471"/>
      <c r="V42" s="157"/>
      <c r="W42" s="157"/>
      <c r="X42" s="157"/>
      <c r="Y42" s="157"/>
      <c r="Z42" s="157"/>
      <c r="AA42" s="157"/>
      <c r="AB42" s="157"/>
      <c r="AC42" s="157"/>
      <c r="AD42" s="157"/>
      <c r="AE42" s="157"/>
      <c r="AF42" s="157"/>
      <c r="AG42" s="157"/>
      <c r="AH42" s="157"/>
      <c r="AI42" s="475"/>
    </row>
    <row r="43" spans="2:35" ht="25.5" customHeight="1" thickBot="1">
      <c r="B43" s="559"/>
      <c r="C43" s="560" t="s">
        <v>13746</v>
      </c>
      <c r="D43" s="561" t="str">
        <f>+Resumen!C29</f>
        <v>Otras consultorías</v>
      </c>
      <c r="E43" s="447" t="str">
        <f>+E15</f>
        <v xml:space="preserve">ESTUDIOS Y DISEÑOS EL MUELLE </v>
      </c>
      <c r="F43" s="498"/>
      <c r="G43" s="448"/>
      <c r="H43" s="448"/>
      <c r="I43" s="449"/>
      <c r="J43" s="243"/>
      <c r="K43" s="20"/>
      <c r="L43" s="477"/>
      <c r="M43" s="471"/>
      <c r="N43" s="471"/>
      <c r="O43" s="471"/>
      <c r="P43" s="470"/>
      <c r="Q43" s="488"/>
      <c r="R43" s="471"/>
      <c r="S43" s="471"/>
      <c r="T43" s="471"/>
      <c r="U43" s="471"/>
      <c r="V43" s="157"/>
      <c r="W43" s="157"/>
      <c r="X43" s="157"/>
      <c r="Y43" s="157"/>
      <c r="Z43" s="157"/>
      <c r="AA43" s="157"/>
      <c r="AB43" s="157"/>
      <c r="AC43" s="157"/>
      <c r="AD43" s="157"/>
      <c r="AE43" s="157"/>
      <c r="AF43" s="157"/>
      <c r="AG43" s="157"/>
      <c r="AH43" s="157"/>
      <c r="AI43" s="475"/>
    </row>
    <row r="44" spans="2:35" ht="15" customHeight="1" thickBot="1">
      <c r="B44" s="423" t="str">
        <f t="shared" ref="B44:B70" si="6">IFERROR(VLOOKUP($C44,TARIFA_IDRD,3,0),"")</f>
        <v/>
      </c>
      <c r="C44" s="420"/>
      <c r="D44" s="157" t="str">
        <f t="shared" ref="D44:D70" si="7">IFERROR(VLOOKUP($C44,TARIFA_IDRD,4,0),"")</f>
        <v/>
      </c>
      <c r="E44" s="419" t="str">
        <f t="shared" ref="E44:E70" si="8">IFERROR(VLOOKUP($C44,TARIFA_IDRD,5,0),"")</f>
        <v/>
      </c>
      <c r="F44" s="495"/>
      <c r="G44" s="496">
        <f t="shared" ref="G44:G70" si="9">IFERROR(VLOOKUP($C44,TARIFA_IDRD,7,0),0)</f>
        <v>0</v>
      </c>
      <c r="H44" s="88">
        <f t="shared" ref="H44:H70" si="10">IFERROR(VLOOKUP($C44,TARIFA_IDRD,8,0),0)</f>
        <v>0</v>
      </c>
      <c r="I44" s="410">
        <f t="shared" ref="I44:I70" si="11">IFERROR(VLOOKUP($C44,TARIFA_IDRD,9,0),0)</f>
        <v>0</v>
      </c>
      <c r="J44" s="243"/>
      <c r="K44" s="20"/>
      <c r="L44" s="479"/>
      <c r="M44" s="480"/>
      <c r="N44" s="480"/>
      <c r="O44" s="480"/>
      <c r="P44" s="481"/>
      <c r="Q44" s="489"/>
      <c r="R44" s="480"/>
      <c r="S44" s="480"/>
      <c r="T44" s="480"/>
      <c r="U44" s="480"/>
      <c r="V44" s="482"/>
      <c r="W44" s="482"/>
      <c r="X44" s="482"/>
      <c r="Y44" s="482"/>
      <c r="Z44" s="482"/>
      <c r="AA44" s="482"/>
      <c r="AB44" s="482"/>
      <c r="AC44" s="482"/>
      <c r="AD44" s="482"/>
      <c r="AE44" s="482"/>
      <c r="AF44" s="482"/>
      <c r="AG44" s="482"/>
      <c r="AH44" s="482"/>
      <c r="AI44" s="483"/>
    </row>
    <row r="45" spans="2:35" ht="15" customHeight="1">
      <c r="B45" s="424" t="str">
        <f t="shared" si="6"/>
        <v/>
      </c>
      <c r="C45" s="421"/>
      <c r="D45" s="157" t="str">
        <f t="shared" si="7"/>
        <v/>
      </c>
      <c r="E45" s="419" t="str">
        <f t="shared" si="8"/>
        <v/>
      </c>
      <c r="F45" s="495"/>
      <c r="G45" s="496">
        <f t="shared" si="9"/>
        <v>0</v>
      </c>
      <c r="H45" s="88">
        <f t="shared" si="10"/>
        <v>0</v>
      </c>
      <c r="I45" s="410">
        <f t="shared" si="11"/>
        <v>0</v>
      </c>
      <c r="J45" s="249"/>
      <c r="K45" s="102"/>
    </row>
    <row r="46" spans="2:35" ht="15" customHeight="1">
      <c r="B46" s="424" t="str">
        <f t="shared" si="6"/>
        <v/>
      </c>
      <c r="C46" s="421"/>
      <c r="D46" s="157" t="str">
        <f t="shared" si="7"/>
        <v/>
      </c>
      <c r="E46" s="419" t="str">
        <f t="shared" si="8"/>
        <v/>
      </c>
      <c r="F46" s="495"/>
      <c r="G46" s="496">
        <f t="shared" si="9"/>
        <v>0</v>
      </c>
      <c r="H46" s="88">
        <f t="shared" si="10"/>
        <v>0</v>
      </c>
      <c r="I46" s="410">
        <f t="shared" si="11"/>
        <v>0</v>
      </c>
      <c r="J46" s="243"/>
      <c r="K46" s="20"/>
    </row>
    <row r="47" spans="2:35" ht="15" customHeight="1">
      <c r="B47" s="424" t="str">
        <f t="shared" si="6"/>
        <v/>
      </c>
      <c r="C47" s="421"/>
      <c r="D47" s="157" t="str">
        <f t="shared" si="7"/>
        <v/>
      </c>
      <c r="E47" s="419" t="str">
        <f t="shared" si="8"/>
        <v/>
      </c>
      <c r="F47" s="495"/>
      <c r="G47" s="496">
        <f t="shared" si="9"/>
        <v>0</v>
      </c>
      <c r="H47" s="88">
        <f t="shared" si="10"/>
        <v>0</v>
      </c>
      <c r="I47" s="410">
        <f t="shared" si="11"/>
        <v>0</v>
      </c>
      <c r="J47" s="243"/>
      <c r="K47" s="20"/>
    </row>
    <row r="48" spans="2:35" ht="15" customHeight="1">
      <c r="B48" s="424" t="str">
        <f t="shared" si="6"/>
        <v/>
      </c>
      <c r="C48" s="421"/>
      <c r="D48" s="157" t="str">
        <f t="shared" si="7"/>
        <v/>
      </c>
      <c r="E48" s="419" t="str">
        <f t="shared" si="8"/>
        <v/>
      </c>
      <c r="F48" s="495"/>
      <c r="G48" s="496">
        <f t="shared" si="9"/>
        <v>0</v>
      </c>
      <c r="H48" s="88">
        <f t="shared" si="10"/>
        <v>0</v>
      </c>
      <c r="I48" s="410">
        <f t="shared" si="11"/>
        <v>0</v>
      </c>
      <c r="J48" s="243"/>
      <c r="K48" s="20"/>
    </row>
    <row r="49" spans="2:11" ht="15" customHeight="1">
      <c r="B49" s="424" t="str">
        <f t="shared" si="6"/>
        <v/>
      </c>
      <c r="C49" s="421"/>
      <c r="D49" s="157" t="str">
        <f t="shared" si="7"/>
        <v/>
      </c>
      <c r="E49" s="419" t="str">
        <f t="shared" si="8"/>
        <v/>
      </c>
      <c r="F49" s="495"/>
      <c r="G49" s="496">
        <f t="shared" si="9"/>
        <v>0</v>
      </c>
      <c r="H49" s="88">
        <f t="shared" si="10"/>
        <v>0</v>
      </c>
      <c r="I49" s="410">
        <f t="shared" si="11"/>
        <v>0</v>
      </c>
      <c r="J49" s="243"/>
      <c r="K49" s="20"/>
    </row>
    <row r="50" spans="2:11" ht="15" customHeight="1">
      <c r="B50" s="424" t="str">
        <f t="shared" si="6"/>
        <v/>
      </c>
      <c r="C50" s="421"/>
      <c r="D50" s="157" t="str">
        <f t="shared" si="7"/>
        <v/>
      </c>
      <c r="E50" s="419" t="str">
        <f t="shared" si="8"/>
        <v/>
      </c>
      <c r="F50" s="495"/>
      <c r="G50" s="496">
        <f t="shared" si="9"/>
        <v>0</v>
      </c>
      <c r="H50" s="88">
        <f t="shared" si="10"/>
        <v>0</v>
      </c>
      <c r="I50" s="410">
        <f t="shared" si="11"/>
        <v>0</v>
      </c>
      <c r="J50" s="243"/>
      <c r="K50" s="20"/>
    </row>
    <row r="51" spans="2:11" ht="15" customHeight="1">
      <c r="B51" s="424" t="str">
        <f t="shared" si="6"/>
        <v/>
      </c>
      <c r="C51" s="421"/>
      <c r="D51" s="157" t="str">
        <f t="shared" si="7"/>
        <v/>
      </c>
      <c r="E51" s="419" t="str">
        <f t="shared" si="8"/>
        <v/>
      </c>
      <c r="F51" s="495"/>
      <c r="G51" s="496">
        <f t="shared" si="9"/>
        <v>0</v>
      </c>
      <c r="H51" s="88">
        <f t="shared" si="10"/>
        <v>0</v>
      </c>
      <c r="I51" s="410">
        <f t="shared" si="11"/>
        <v>0</v>
      </c>
      <c r="J51" s="243"/>
      <c r="K51" s="20"/>
    </row>
    <row r="52" spans="2:11" ht="15" customHeight="1">
      <c r="B52" s="424" t="str">
        <f t="shared" si="6"/>
        <v/>
      </c>
      <c r="C52" s="421"/>
      <c r="D52" s="157" t="str">
        <f t="shared" si="7"/>
        <v/>
      </c>
      <c r="E52" s="419" t="str">
        <f t="shared" si="8"/>
        <v/>
      </c>
      <c r="F52" s="495"/>
      <c r="G52" s="496">
        <f t="shared" si="9"/>
        <v>0</v>
      </c>
      <c r="H52" s="88">
        <f t="shared" si="10"/>
        <v>0</v>
      </c>
      <c r="I52" s="410">
        <f t="shared" si="11"/>
        <v>0</v>
      </c>
      <c r="J52" s="243"/>
      <c r="K52" s="20"/>
    </row>
    <row r="53" spans="2:11" ht="15" customHeight="1">
      <c r="B53" s="424" t="str">
        <f t="shared" si="6"/>
        <v/>
      </c>
      <c r="C53" s="421"/>
      <c r="D53" s="157" t="str">
        <f t="shared" si="7"/>
        <v/>
      </c>
      <c r="E53" s="419" t="str">
        <f t="shared" si="8"/>
        <v/>
      </c>
      <c r="F53" s="495"/>
      <c r="G53" s="496">
        <f t="shared" si="9"/>
        <v>0</v>
      </c>
      <c r="H53" s="88">
        <f t="shared" si="10"/>
        <v>0</v>
      </c>
      <c r="I53" s="410">
        <f t="shared" si="11"/>
        <v>0</v>
      </c>
      <c r="J53" s="243"/>
      <c r="K53" s="20"/>
    </row>
    <row r="54" spans="2:11" ht="15" customHeight="1">
      <c r="B54" s="424" t="str">
        <f t="shared" si="6"/>
        <v/>
      </c>
      <c r="C54" s="421"/>
      <c r="D54" s="157" t="str">
        <f t="shared" si="7"/>
        <v/>
      </c>
      <c r="E54" s="419" t="str">
        <f t="shared" si="8"/>
        <v/>
      </c>
      <c r="F54" s="495"/>
      <c r="G54" s="496">
        <f t="shared" si="9"/>
        <v>0</v>
      </c>
      <c r="H54" s="88">
        <f t="shared" si="10"/>
        <v>0</v>
      </c>
      <c r="I54" s="410">
        <f t="shared" si="11"/>
        <v>0</v>
      </c>
      <c r="J54" s="243"/>
      <c r="K54" s="20"/>
    </row>
    <row r="55" spans="2:11" ht="15" customHeight="1">
      <c r="B55" s="424" t="str">
        <f t="shared" si="6"/>
        <v/>
      </c>
      <c r="C55" s="421"/>
      <c r="D55" s="157" t="str">
        <f t="shared" si="7"/>
        <v/>
      </c>
      <c r="E55" s="419" t="str">
        <f t="shared" si="8"/>
        <v/>
      </c>
      <c r="F55" s="495"/>
      <c r="G55" s="496">
        <f t="shared" si="9"/>
        <v>0</v>
      </c>
      <c r="H55" s="88">
        <f t="shared" si="10"/>
        <v>0</v>
      </c>
      <c r="I55" s="410">
        <f t="shared" si="11"/>
        <v>0</v>
      </c>
      <c r="J55" s="243"/>
      <c r="K55" s="20"/>
    </row>
    <row r="56" spans="2:11" ht="15" customHeight="1">
      <c r="B56" s="424" t="str">
        <f t="shared" si="6"/>
        <v/>
      </c>
      <c r="C56" s="421"/>
      <c r="D56" s="157" t="str">
        <f t="shared" si="7"/>
        <v/>
      </c>
      <c r="E56" s="419" t="str">
        <f t="shared" si="8"/>
        <v/>
      </c>
      <c r="F56" s="495"/>
      <c r="G56" s="496">
        <f t="shared" si="9"/>
        <v>0</v>
      </c>
      <c r="H56" s="88">
        <f t="shared" si="10"/>
        <v>0</v>
      </c>
      <c r="I56" s="410">
        <f t="shared" si="11"/>
        <v>0</v>
      </c>
      <c r="J56" s="243"/>
      <c r="K56" s="20"/>
    </row>
    <row r="57" spans="2:11" ht="15" customHeight="1">
      <c r="B57" s="424" t="str">
        <f t="shared" si="6"/>
        <v/>
      </c>
      <c r="C57" s="421"/>
      <c r="D57" s="157" t="str">
        <f t="shared" si="7"/>
        <v/>
      </c>
      <c r="E57" s="419" t="str">
        <f t="shared" si="8"/>
        <v/>
      </c>
      <c r="F57" s="495"/>
      <c r="G57" s="496">
        <f t="shared" si="9"/>
        <v>0</v>
      </c>
      <c r="H57" s="88">
        <f t="shared" si="10"/>
        <v>0</v>
      </c>
      <c r="I57" s="410">
        <f t="shared" si="11"/>
        <v>0</v>
      </c>
      <c r="J57" s="243"/>
      <c r="K57" s="20"/>
    </row>
    <row r="58" spans="2:11" ht="15" customHeight="1">
      <c r="B58" s="424" t="str">
        <f t="shared" si="6"/>
        <v/>
      </c>
      <c r="C58" s="421"/>
      <c r="D58" s="157" t="str">
        <f t="shared" si="7"/>
        <v/>
      </c>
      <c r="E58" s="419" t="str">
        <f t="shared" si="8"/>
        <v/>
      </c>
      <c r="F58" s="495"/>
      <c r="G58" s="496">
        <f t="shared" si="9"/>
        <v>0</v>
      </c>
      <c r="H58" s="88">
        <f t="shared" si="10"/>
        <v>0</v>
      </c>
      <c r="I58" s="410">
        <f t="shared" si="11"/>
        <v>0</v>
      </c>
      <c r="J58" s="243"/>
      <c r="K58" s="20"/>
    </row>
    <row r="59" spans="2:11" ht="15" customHeight="1">
      <c r="B59" s="424" t="str">
        <f t="shared" si="6"/>
        <v/>
      </c>
      <c r="C59" s="421"/>
      <c r="D59" s="157" t="str">
        <f t="shared" si="7"/>
        <v/>
      </c>
      <c r="E59" s="419" t="str">
        <f t="shared" si="8"/>
        <v/>
      </c>
      <c r="F59" s="495"/>
      <c r="G59" s="496">
        <f t="shared" si="9"/>
        <v>0</v>
      </c>
      <c r="H59" s="88">
        <f t="shared" si="10"/>
        <v>0</v>
      </c>
      <c r="I59" s="410">
        <f t="shared" si="11"/>
        <v>0</v>
      </c>
      <c r="J59" s="243"/>
      <c r="K59" s="20"/>
    </row>
    <row r="60" spans="2:11" ht="15" customHeight="1">
      <c r="B60" s="424" t="str">
        <f t="shared" si="6"/>
        <v/>
      </c>
      <c r="C60" s="421"/>
      <c r="D60" s="157" t="str">
        <f t="shared" si="7"/>
        <v/>
      </c>
      <c r="E60" s="419" t="str">
        <f t="shared" si="8"/>
        <v/>
      </c>
      <c r="F60" s="495"/>
      <c r="G60" s="496">
        <f t="shared" si="9"/>
        <v>0</v>
      </c>
      <c r="H60" s="88">
        <f t="shared" si="10"/>
        <v>0</v>
      </c>
      <c r="I60" s="410">
        <f t="shared" si="11"/>
        <v>0</v>
      </c>
      <c r="J60" s="243"/>
      <c r="K60" s="20"/>
    </row>
    <row r="61" spans="2:11" ht="15" customHeight="1">
      <c r="B61" s="424" t="str">
        <f t="shared" si="6"/>
        <v/>
      </c>
      <c r="C61" s="421"/>
      <c r="D61" s="157" t="str">
        <f t="shared" si="7"/>
        <v/>
      </c>
      <c r="E61" s="419" t="str">
        <f t="shared" si="8"/>
        <v/>
      </c>
      <c r="F61" s="495"/>
      <c r="G61" s="496">
        <f t="shared" si="9"/>
        <v>0</v>
      </c>
      <c r="H61" s="88">
        <f t="shared" si="10"/>
        <v>0</v>
      </c>
      <c r="I61" s="410">
        <f t="shared" si="11"/>
        <v>0</v>
      </c>
      <c r="J61" s="243"/>
      <c r="K61" s="20"/>
    </row>
    <row r="62" spans="2:11" ht="15" customHeight="1">
      <c r="B62" s="424" t="str">
        <f t="shared" si="6"/>
        <v/>
      </c>
      <c r="C62" s="421"/>
      <c r="D62" s="157" t="str">
        <f t="shared" si="7"/>
        <v/>
      </c>
      <c r="E62" s="419" t="str">
        <f t="shared" si="8"/>
        <v/>
      </c>
      <c r="F62" s="495"/>
      <c r="G62" s="496">
        <f t="shared" si="9"/>
        <v>0</v>
      </c>
      <c r="H62" s="88">
        <f t="shared" si="10"/>
        <v>0</v>
      </c>
      <c r="I62" s="410">
        <f t="shared" si="11"/>
        <v>0</v>
      </c>
      <c r="J62" s="243"/>
      <c r="K62" s="20"/>
    </row>
    <row r="63" spans="2:11" ht="15" customHeight="1">
      <c r="B63" s="424" t="str">
        <f t="shared" si="6"/>
        <v/>
      </c>
      <c r="C63" s="421"/>
      <c r="D63" s="157" t="str">
        <f t="shared" si="7"/>
        <v/>
      </c>
      <c r="E63" s="419" t="str">
        <f t="shared" si="8"/>
        <v/>
      </c>
      <c r="F63" s="495"/>
      <c r="G63" s="496">
        <f t="shared" si="9"/>
        <v>0</v>
      </c>
      <c r="H63" s="88">
        <f t="shared" si="10"/>
        <v>0</v>
      </c>
      <c r="I63" s="410">
        <f t="shared" si="11"/>
        <v>0</v>
      </c>
      <c r="J63" s="243"/>
      <c r="K63" s="20"/>
    </row>
    <row r="64" spans="2:11" ht="15" customHeight="1">
      <c r="B64" s="424" t="str">
        <f t="shared" si="6"/>
        <v/>
      </c>
      <c r="C64" s="421"/>
      <c r="D64" s="157" t="str">
        <f t="shared" si="7"/>
        <v/>
      </c>
      <c r="E64" s="419" t="str">
        <f t="shared" si="8"/>
        <v/>
      </c>
      <c r="F64" s="495"/>
      <c r="G64" s="496">
        <f t="shared" si="9"/>
        <v>0</v>
      </c>
      <c r="H64" s="88">
        <f t="shared" si="10"/>
        <v>0</v>
      </c>
      <c r="I64" s="410">
        <f t="shared" si="11"/>
        <v>0</v>
      </c>
      <c r="J64" s="243"/>
      <c r="K64" s="20"/>
    </row>
    <row r="65" spans="2:21" ht="15" customHeight="1">
      <c r="B65" s="424" t="str">
        <f t="shared" si="6"/>
        <v/>
      </c>
      <c r="C65" s="421"/>
      <c r="D65" s="157" t="str">
        <f t="shared" si="7"/>
        <v/>
      </c>
      <c r="E65" s="419" t="str">
        <f t="shared" si="8"/>
        <v/>
      </c>
      <c r="F65" s="495"/>
      <c r="G65" s="496">
        <f t="shared" si="9"/>
        <v>0</v>
      </c>
      <c r="H65" s="88">
        <f t="shared" si="10"/>
        <v>0</v>
      </c>
      <c r="I65" s="410">
        <f t="shared" si="11"/>
        <v>0</v>
      </c>
      <c r="J65" s="243"/>
      <c r="K65" s="20"/>
    </row>
    <row r="66" spans="2:21" ht="15" customHeight="1">
      <c r="B66" s="424" t="str">
        <f t="shared" si="6"/>
        <v/>
      </c>
      <c r="C66" s="421"/>
      <c r="D66" s="157" t="str">
        <f t="shared" si="7"/>
        <v/>
      </c>
      <c r="E66" s="419" t="str">
        <f t="shared" si="8"/>
        <v/>
      </c>
      <c r="F66" s="494"/>
      <c r="G66" s="496">
        <f t="shared" si="9"/>
        <v>0</v>
      </c>
      <c r="H66" s="88">
        <f t="shared" si="10"/>
        <v>0</v>
      </c>
      <c r="I66" s="410">
        <f t="shared" si="11"/>
        <v>0</v>
      </c>
      <c r="J66" s="243"/>
      <c r="K66" s="20"/>
    </row>
    <row r="67" spans="2:21" ht="15" customHeight="1">
      <c r="B67" s="424" t="str">
        <f t="shared" si="6"/>
        <v/>
      </c>
      <c r="C67" s="421"/>
      <c r="D67" s="157" t="str">
        <f t="shared" si="7"/>
        <v/>
      </c>
      <c r="E67" s="419" t="str">
        <f t="shared" si="8"/>
        <v/>
      </c>
      <c r="F67" s="495"/>
      <c r="G67" s="496">
        <f t="shared" si="9"/>
        <v>0</v>
      </c>
      <c r="H67" s="88">
        <f t="shared" si="10"/>
        <v>0</v>
      </c>
      <c r="I67" s="410">
        <f t="shared" si="11"/>
        <v>0</v>
      </c>
    </row>
    <row r="68" spans="2:21" ht="15" customHeight="1">
      <c r="B68" s="424" t="str">
        <f t="shared" si="6"/>
        <v/>
      </c>
      <c r="C68" s="421"/>
      <c r="D68" s="157" t="str">
        <f t="shared" si="7"/>
        <v/>
      </c>
      <c r="E68" s="419" t="str">
        <f t="shared" si="8"/>
        <v/>
      </c>
      <c r="F68" s="495"/>
      <c r="G68" s="496">
        <f t="shared" si="9"/>
        <v>0</v>
      </c>
      <c r="H68" s="88">
        <f t="shared" si="10"/>
        <v>0</v>
      </c>
      <c r="I68" s="410">
        <f t="shared" si="11"/>
        <v>0</v>
      </c>
    </row>
    <row r="69" spans="2:21" ht="15" customHeight="1">
      <c r="B69" s="424" t="str">
        <f t="shared" si="6"/>
        <v/>
      </c>
      <c r="C69" s="421"/>
      <c r="D69" s="157" t="str">
        <f t="shared" si="7"/>
        <v/>
      </c>
      <c r="E69" s="419" t="str">
        <f t="shared" si="8"/>
        <v/>
      </c>
      <c r="F69" s="495"/>
      <c r="G69" s="496">
        <f t="shared" si="9"/>
        <v>0</v>
      </c>
      <c r="H69" s="88">
        <f t="shared" si="10"/>
        <v>0</v>
      </c>
      <c r="I69" s="410">
        <f t="shared" si="11"/>
        <v>0</v>
      </c>
    </row>
    <row r="70" spans="2:21" ht="15" customHeight="1" thickBot="1">
      <c r="B70" s="425" t="str">
        <f t="shared" si="6"/>
        <v/>
      </c>
      <c r="C70" s="422"/>
      <c r="D70" s="157" t="str">
        <f t="shared" si="7"/>
        <v/>
      </c>
      <c r="E70" s="419" t="str">
        <f t="shared" si="8"/>
        <v/>
      </c>
      <c r="F70" s="495"/>
      <c r="G70" s="497">
        <f t="shared" si="9"/>
        <v>0</v>
      </c>
      <c r="H70" s="411">
        <f t="shared" si="10"/>
        <v>0</v>
      </c>
      <c r="I70" s="412">
        <f t="shared" si="11"/>
        <v>0</v>
      </c>
      <c r="L70" s="246"/>
      <c r="M70" s="246"/>
      <c r="N70" s="246"/>
      <c r="O70" s="246"/>
      <c r="P70" s="246"/>
      <c r="Q70" s="246"/>
      <c r="R70" s="246"/>
      <c r="S70" s="246"/>
      <c r="T70" s="246"/>
      <c r="U70" s="246"/>
    </row>
    <row r="71" spans="2:21" ht="15" customHeight="1">
      <c r="B71" s="242"/>
      <c r="C71" s="242"/>
      <c r="D71" s="242"/>
      <c r="E71" s="243"/>
      <c r="F71" s="243"/>
      <c r="G71" s="244"/>
      <c r="H71" s="245"/>
      <c r="I71" s="246"/>
    </row>
    <row r="72" spans="2:21" ht="15" customHeight="1"/>
    <row r="73" spans="2:21" s="242" customFormat="1">
      <c r="B73" s="22"/>
      <c r="C73" s="22"/>
      <c r="D73" s="22"/>
      <c r="E73" s="20"/>
      <c r="F73" s="20"/>
      <c r="G73" s="87"/>
      <c r="H73" s="34"/>
      <c r="I73" s="65"/>
      <c r="L73" s="65"/>
      <c r="M73" s="65"/>
      <c r="N73" s="65"/>
      <c r="O73" s="65"/>
      <c r="P73" s="65"/>
      <c r="Q73" s="65"/>
      <c r="R73" s="65"/>
      <c r="S73" s="65"/>
      <c r="T73" s="65"/>
      <c r="U73" s="65"/>
    </row>
  </sheetData>
  <mergeCells count="16">
    <mergeCell ref="B2:E2"/>
    <mergeCell ref="B3:E3"/>
    <mergeCell ref="B5:F7"/>
    <mergeCell ref="B8:C8"/>
    <mergeCell ref="D8:I8"/>
    <mergeCell ref="B4:E4"/>
    <mergeCell ref="L5:AI6"/>
    <mergeCell ref="C13:C14"/>
    <mergeCell ref="D13:E14"/>
    <mergeCell ref="F13:F14"/>
    <mergeCell ref="B15:C15"/>
    <mergeCell ref="E15:I15"/>
    <mergeCell ref="B13:B14"/>
    <mergeCell ref="G13:I13"/>
    <mergeCell ref="B9:C11"/>
    <mergeCell ref="D9:I11"/>
  </mergeCells>
  <phoneticPr fontId="31" type="noConversion"/>
  <pageMargins left="0.7" right="0.7" top="0.75" bottom="0.75" header="0.3" footer="0.3"/>
  <pageSetup scale="28" orientation="portrait" horizontalDpi="200" verticalDpi="200" r:id="rId1"/>
  <colBreaks count="1" manualBreakCount="1">
    <brk id="10" max="53" man="1"/>
  </colBreaks>
  <ignoredErrors>
    <ignoredError sqref="B43 G44:H68 G16:H42 B34 B38:C42 G69:H70 B67:C70 B16 B17 B18 B19 B20 B21 B22 B23 B24 B25 B26 B27 B28 B29 B30 B31 B32 B33 B35 B36 B37 B48 B49 B50 B51 B52 B53 B54 B55 B56 B57 B58 B59 B60 B61 B62 B63 B64 B65 B66" calculatedColumn="1"/>
    <ignoredError sqref="D43 F43:H43 D35:D42 D17:D34 I69:I70 I16:I68 D48:D70 D45:D47 D44" unlockedFormula="1" calculatedColumn="1"/>
    <ignoredError sqref="G14:I14" unlockedFormula="1"/>
  </ignoredErrors>
  <drawing r:id="rId2"/>
  <legacyDrawing r:id="rId3"/>
  <tableParts count="1">
    <tablePart r:id="rId4"/>
  </tableParts>
  <extLst>
    <ext xmlns:x14="http://schemas.microsoft.com/office/spreadsheetml/2009/9/main" uri="{CCE6A557-97BC-4b89-ADB6-D9C93CAAB3DF}">
      <x14:dataValidations xmlns:xm="http://schemas.microsoft.com/office/excel/2006/main" count="1">
        <x14:dataValidation type="list" allowBlank="1" showInputMessage="1" showErrorMessage="1" xr:uid="{000B0E55-5117-4D65-ACB4-39E2106462F3}">
          <x14:formula1>
            <xm:f>Tarifas!$A$6:$A$50</xm:f>
          </x14:formula1>
          <xm:sqref>C16:C42 C44:C70</xm:sqref>
        </x14:dataValidation>
      </x14:dataValidations>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2">
    <tabColor theme="8" tint="-0.249977111117893"/>
    <pageSetUpPr fitToPage="1"/>
  </sheetPr>
  <dimension ref="A1:BK77"/>
  <sheetViews>
    <sheetView showGridLines="0" view="pageBreakPreview" zoomScale="55" zoomScaleNormal="101" zoomScaleSheetLayoutView="55" zoomScalePageLayoutView="25" workbookViewId="0">
      <selection activeCell="BJ8" sqref="BJ8"/>
    </sheetView>
  </sheetViews>
  <sheetFormatPr baseColWidth="10" defaultColWidth="11.42578125" defaultRowHeight="15"/>
  <cols>
    <col min="1" max="1" width="13" style="20" customWidth="1"/>
    <col min="2" max="2" width="47.5703125" style="22" customWidth="1"/>
    <col min="3" max="3" width="52.7109375" style="22" customWidth="1"/>
    <col min="4" max="4" width="36" style="22" customWidth="1"/>
    <col min="5" max="5" width="53.7109375" style="20" customWidth="1"/>
    <col min="6" max="6" width="10.28515625" style="20" customWidth="1"/>
    <col min="7" max="16" width="8.28515625" style="20" customWidth="1"/>
    <col min="17" max="17" width="8.28515625" style="22" customWidth="1"/>
    <col min="18" max="18" width="8.28515625" style="20" customWidth="1"/>
    <col min="19" max="19" width="17.140625" style="20" customWidth="1"/>
    <col min="20" max="29" width="7.85546875" style="20" customWidth="1"/>
    <col min="30" max="31" width="7.85546875" style="22" customWidth="1"/>
    <col min="32" max="32" width="16.140625" style="22" customWidth="1"/>
    <col min="33" max="35" width="7.5703125" style="22" customWidth="1"/>
    <col min="36" max="44" width="6.5703125" style="22" customWidth="1"/>
    <col min="45" max="46" width="15.5703125" style="22" customWidth="1"/>
    <col min="47" max="47" width="15.7109375" style="22" customWidth="1"/>
    <col min="48" max="49" width="15.7109375" style="44" customWidth="1"/>
    <col min="50" max="50" width="9.7109375" style="44" customWidth="1"/>
    <col min="51" max="60" width="9.7109375" style="22" customWidth="1"/>
    <col min="61" max="61" width="29" style="22" customWidth="1"/>
    <col min="62" max="62" width="18.42578125" style="166" customWidth="1"/>
    <col min="63" max="63" width="23.42578125" style="22" customWidth="1"/>
    <col min="64" max="16384" width="11.42578125" style="22"/>
  </cols>
  <sheetData>
    <row r="1" spans="1:62" s="20" customFormat="1" ht="53.25" customHeight="1" thickBot="1">
      <c r="A1" s="758" t="str">
        <f>"CRONOGRAMA PERSONAL PROYECTO: 
"&amp;portada!$A$17</f>
        <v xml:space="preserve">CRONOGRAMA PERSONAL PROYECTO: 
ESTUDIOS Y DISEÑOS EL MUELLE </v>
      </c>
      <c r="B1" s="759"/>
      <c r="C1" s="759"/>
      <c r="D1" s="759"/>
      <c r="E1" s="760"/>
      <c r="F1" s="712" t="s">
        <v>94</v>
      </c>
      <c r="G1" s="712"/>
      <c r="H1" s="712"/>
      <c r="I1" s="712"/>
      <c r="J1" s="712"/>
      <c r="K1" s="712"/>
      <c r="L1" s="712"/>
      <c r="M1" s="712"/>
      <c r="N1" s="712"/>
      <c r="O1" s="712"/>
      <c r="P1" s="712"/>
      <c r="Q1" s="712"/>
      <c r="R1" s="712"/>
      <c r="S1" s="712"/>
      <c r="T1" s="712"/>
      <c r="U1" s="712"/>
      <c r="V1" s="712"/>
      <c r="W1" s="712"/>
      <c r="X1" s="712"/>
      <c r="Y1" s="712"/>
      <c r="Z1" s="712"/>
      <c r="AA1" s="712"/>
      <c r="AB1" s="712"/>
      <c r="AC1" s="712"/>
      <c r="AD1" s="712"/>
      <c r="AE1" s="712"/>
      <c r="AF1" s="712"/>
      <c r="AG1" s="712"/>
      <c r="AH1" s="712"/>
      <c r="AI1" s="712"/>
      <c r="AJ1" s="712"/>
      <c r="AK1" s="712"/>
      <c r="AL1" s="712"/>
      <c r="AM1" s="712"/>
      <c r="AN1" s="712"/>
      <c r="AO1" s="712"/>
      <c r="AP1" s="712"/>
      <c r="AQ1" s="712"/>
      <c r="AR1" s="712"/>
      <c r="AS1" s="712"/>
      <c r="AT1" s="712"/>
      <c r="AU1" s="737" t="s">
        <v>22101</v>
      </c>
      <c r="AV1" s="737"/>
      <c r="AW1" s="737"/>
      <c r="AX1" s="737"/>
      <c r="AY1" s="737"/>
      <c r="AZ1" s="737"/>
      <c r="BA1" s="737"/>
      <c r="BB1" s="737"/>
      <c r="BC1" s="737"/>
      <c r="BD1" s="737"/>
      <c r="BE1" s="737"/>
      <c r="BF1" s="737"/>
      <c r="BG1" s="737"/>
      <c r="BH1" s="737"/>
      <c r="BI1" s="738"/>
      <c r="BJ1" s="185" t="s">
        <v>13565</v>
      </c>
    </row>
    <row r="2" spans="1:62" s="20" customFormat="1" ht="18.75" customHeight="1">
      <c r="A2" s="704" t="str">
        <f>+'Escala Salarial'!B15</f>
        <v>A. PERSONAL MINIMO REQUERIDO PARA</v>
      </c>
      <c r="B2" s="705"/>
      <c r="C2" s="705"/>
      <c r="D2" s="708" t="str">
        <f>+'Escala Salarial'!D15</f>
        <v>Consultoría</v>
      </c>
      <c r="E2" s="709"/>
      <c r="F2" s="718" t="s">
        <v>36</v>
      </c>
      <c r="G2" s="719"/>
      <c r="H2" s="719"/>
      <c r="I2" s="719"/>
      <c r="J2" s="719"/>
      <c r="K2" s="719"/>
      <c r="L2" s="719"/>
      <c r="M2" s="719"/>
      <c r="N2" s="719"/>
      <c r="O2" s="719"/>
      <c r="P2" s="719"/>
      <c r="Q2" s="719"/>
      <c r="R2" s="719"/>
      <c r="S2" s="719"/>
      <c r="T2" s="719"/>
      <c r="U2" s="719"/>
      <c r="V2" s="719"/>
      <c r="W2" s="719"/>
      <c r="X2" s="719"/>
      <c r="Y2" s="719"/>
      <c r="Z2" s="719"/>
      <c r="AA2" s="719"/>
      <c r="AB2" s="719"/>
      <c r="AC2" s="719"/>
      <c r="AD2" s="719"/>
      <c r="AE2" s="719"/>
      <c r="AF2" s="719"/>
      <c r="AG2" s="719"/>
      <c r="AH2" s="719"/>
      <c r="AI2" s="719"/>
      <c r="AJ2" s="719"/>
      <c r="AK2" s="719"/>
      <c r="AL2" s="719"/>
      <c r="AM2" s="719"/>
      <c r="AN2" s="719"/>
      <c r="AO2" s="719"/>
      <c r="AP2" s="719"/>
      <c r="AQ2" s="719"/>
      <c r="AR2" s="719"/>
      <c r="AS2" s="719"/>
      <c r="AT2" s="719"/>
      <c r="AU2" s="737"/>
      <c r="AV2" s="737"/>
      <c r="AW2" s="737"/>
      <c r="AX2" s="737"/>
      <c r="AY2" s="737"/>
      <c r="AZ2" s="737"/>
      <c r="BA2" s="737"/>
      <c r="BB2" s="737"/>
      <c r="BC2" s="737"/>
      <c r="BD2" s="737"/>
      <c r="BE2" s="737"/>
      <c r="BF2" s="737"/>
      <c r="BG2" s="737"/>
      <c r="BH2" s="737"/>
      <c r="BI2" s="738"/>
      <c r="BJ2" s="164"/>
    </row>
    <row r="3" spans="1:62" s="20" customFormat="1" ht="15.75" customHeight="1" thickBot="1">
      <c r="A3" s="706"/>
      <c r="B3" s="707"/>
      <c r="C3" s="707"/>
      <c r="D3" s="710"/>
      <c r="E3" s="711"/>
      <c r="F3" s="761" t="str">
        <f>"PERIODOS "&amp;Tarifas!G3</f>
        <v>PERIODOS 2026</v>
      </c>
      <c r="G3" s="762"/>
      <c r="H3" s="762"/>
      <c r="I3" s="762"/>
      <c r="J3" s="762"/>
      <c r="K3" s="762"/>
      <c r="L3" s="762"/>
      <c r="M3" s="762"/>
      <c r="N3" s="762"/>
      <c r="O3" s="762"/>
      <c r="P3" s="762"/>
      <c r="Q3" s="762"/>
      <c r="R3" s="762"/>
      <c r="S3" s="762"/>
      <c r="T3" s="762" t="str">
        <f>"PERIODOS "&amp;Tarifas!H3</f>
        <v>PERIODOS 2027</v>
      </c>
      <c r="U3" s="762"/>
      <c r="V3" s="762"/>
      <c r="W3" s="762"/>
      <c r="X3" s="762"/>
      <c r="Y3" s="762"/>
      <c r="Z3" s="762"/>
      <c r="AA3" s="762"/>
      <c r="AB3" s="762"/>
      <c r="AC3" s="762"/>
      <c r="AD3" s="762"/>
      <c r="AE3" s="762"/>
      <c r="AF3" s="762"/>
      <c r="AG3" s="762" t="str">
        <f>"PERIODOS "&amp;Tarifas!I3</f>
        <v>PERIODOS 2028</v>
      </c>
      <c r="AH3" s="762"/>
      <c r="AI3" s="762"/>
      <c r="AJ3" s="762"/>
      <c r="AK3" s="762"/>
      <c r="AL3" s="762"/>
      <c r="AM3" s="762"/>
      <c r="AN3" s="762"/>
      <c r="AO3" s="762"/>
      <c r="AP3" s="762"/>
      <c r="AQ3" s="762"/>
      <c r="AR3" s="762"/>
      <c r="AS3" s="762"/>
      <c r="AT3" s="723" t="s">
        <v>13420</v>
      </c>
      <c r="AU3" s="739"/>
      <c r="AV3" s="739"/>
      <c r="AW3" s="739"/>
      <c r="AX3" s="739"/>
      <c r="AY3" s="739"/>
      <c r="AZ3" s="739"/>
      <c r="BA3" s="739"/>
      <c r="BB3" s="739"/>
      <c r="BC3" s="739"/>
      <c r="BD3" s="739"/>
      <c r="BE3" s="739"/>
      <c r="BF3" s="739"/>
      <c r="BG3" s="739"/>
      <c r="BH3" s="739"/>
      <c r="BI3" s="740"/>
      <c r="BJ3" s="164"/>
    </row>
    <row r="4" spans="1:62" s="20" customFormat="1" ht="40.5" customHeight="1">
      <c r="A4" s="765" t="s">
        <v>12248</v>
      </c>
      <c r="B4" s="767">
        <f>+'Escala Salarial'!D9</f>
        <v>0</v>
      </c>
      <c r="C4" s="767"/>
      <c r="D4" s="767"/>
      <c r="E4" s="768"/>
      <c r="F4" s="741" t="s">
        <v>95</v>
      </c>
      <c r="G4" s="565">
        <v>1</v>
      </c>
      <c r="H4" s="565">
        <v>2</v>
      </c>
      <c r="I4" s="565">
        <v>3</v>
      </c>
      <c r="J4" s="565">
        <v>4</v>
      </c>
      <c r="K4" s="565">
        <v>5</v>
      </c>
      <c r="L4" s="565">
        <v>6</v>
      </c>
      <c r="M4" s="565">
        <v>7</v>
      </c>
      <c r="N4" s="565">
        <v>8</v>
      </c>
      <c r="O4" s="565">
        <v>9</v>
      </c>
      <c r="P4" s="565">
        <v>10</v>
      </c>
      <c r="Q4" s="565">
        <v>11</v>
      </c>
      <c r="R4" s="565">
        <v>12</v>
      </c>
      <c r="S4" s="566" t="s">
        <v>4456</v>
      </c>
      <c r="T4" s="565">
        <v>1</v>
      </c>
      <c r="U4" s="565">
        <v>2</v>
      </c>
      <c r="V4" s="565">
        <v>3</v>
      </c>
      <c r="W4" s="565">
        <v>4</v>
      </c>
      <c r="X4" s="565">
        <v>5</v>
      </c>
      <c r="Y4" s="565">
        <v>6</v>
      </c>
      <c r="Z4" s="565">
        <v>7</v>
      </c>
      <c r="AA4" s="565">
        <v>8</v>
      </c>
      <c r="AB4" s="565">
        <v>9</v>
      </c>
      <c r="AC4" s="565">
        <v>10</v>
      </c>
      <c r="AD4" s="565">
        <v>11</v>
      </c>
      <c r="AE4" s="565">
        <v>12</v>
      </c>
      <c r="AF4" s="566" t="s">
        <v>4456</v>
      </c>
      <c r="AG4" s="565">
        <v>1</v>
      </c>
      <c r="AH4" s="565">
        <v>2</v>
      </c>
      <c r="AI4" s="565">
        <v>3</v>
      </c>
      <c r="AJ4" s="565">
        <v>4</v>
      </c>
      <c r="AK4" s="565">
        <v>5</v>
      </c>
      <c r="AL4" s="565">
        <v>6</v>
      </c>
      <c r="AM4" s="565">
        <v>7</v>
      </c>
      <c r="AN4" s="565">
        <v>8</v>
      </c>
      <c r="AO4" s="565">
        <v>9</v>
      </c>
      <c r="AP4" s="565">
        <v>10</v>
      </c>
      <c r="AQ4" s="565">
        <v>11</v>
      </c>
      <c r="AR4" s="565">
        <v>12</v>
      </c>
      <c r="AS4" s="566" t="s">
        <v>4456</v>
      </c>
      <c r="AT4" s="724"/>
      <c r="AU4" s="744" t="s">
        <v>96</v>
      </c>
      <c r="AV4" s="745"/>
      <c r="AW4" s="746"/>
      <c r="AX4" s="747" t="s">
        <v>97</v>
      </c>
      <c r="AY4" s="748"/>
      <c r="AZ4" s="749"/>
      <c r="BA4" s="747" t="s">
        <v>98</v>
      </c>
      <c r="BB4" s="748"/>
      <c r="BC4" s="748"/>
      <c r="BD4" s="748"/>
      <c r="BE4" s="749"/>
      <c r="BF4" s="750" t="s">
        <v>99</v>
      </c>
      <c r="BG4" s="751"/>
      <c r="BH4" s="752"/>
      <c r="BI4" s="755" t="s">
        <v>100</v>
      </c>
      <c r="BJ4" s="164"/>
    </row>
    <row r="5" spans="1:62" s="21" customFormat="1" ht="24.75" customHeight="1">
      <c r="A5" s="766"/>
      <c r="B5" s="769"/>
      <c r="C5" s="769"/>
      <c r="D5" s="769"/>
      <c r="E5" s="770"/>
      <c r="F5" s="742"/>
      <c r="G5" s="348"/>
      <c r="H5" s="348"/>
      <c r="I5" s="348"/>
      <c r="J5" s="348"/>
      <c r="K5" s="348"/>
      <c r="L5" s="348"/>
      <c r="M5" s="348"/>
      <c r="N5" s="348"/>
      <c r="O5" s="348">
        <v>30</v>
      </c>
      <c r="P5" s="348">
        <v>30</v>
      </c>
      <c r="Q5" s="348"/>
      <c r="R5" s="348"/>
      <c r="S5" s="446">
        <f>(SUM(G5:R5)/30)</f>
        <v>2</v>
      </c>
      <c r="T5" s="348"/>
      <c r="U5" s="348"/>
      <c r="V5" s="348"/>
      <c r="W5" s="348"/>
      <c r="X5" s="348"/>
      <c r="Y5" s="348"/>
      <c r="Z5" s="348"/>
      <c r="AA5" s="348"/>
      <c r="AB5" s="348"/>
      <c r="AC5" s="348"/>
      <c r="AD5" s="348"/>
      <c r="AE5" s="348"/>
      <c r="AF5" s="446">
        <f>(SUM(T5:AE5)/30)</f>
        <v>0</v>
      </c>
      <c r="AG5" s="348"/>
      <c r="AH5" s="348"/>
      <c r="AI5" s="348"/>
      <c r="AJ5" s="348"/>
      <c r="AK5" s="348"/>
      <c r="AL5" s="348"/>
      <c r="AM5" s="348"/>
      <c r="AN5" s="348"/>
      <c r="AO5" s="348"/>
      <c r="AP5" s="348"/>
      <c r="AQ5" s="348"/>
      <c r="AR5" s="348"/>
      <c r="AS5" s="446">
        <f>(SUM(AG5:AR5)/30)</f>
        <v>0</v>
      </c>
      <c r="AT5" s="446">
        <f>((SUM(G5:R5)/30)+(SUM(T5:AE5)/30)+(SUM(AG5:AR5)/30))</f>
        <v>2</v>
      </c>
      <c r="AU5" s="736">
        <f>Tarifas!G3</f>
        <v>2026</v>
      </c>
      <c r="AV5" s="732">
        <f>Tarifas!H3</f>
        <v>2027</v>
      </c>
      <c r="AW5" s="732">
        <f>Tarifas!I3</f>
        <v>2028</v>
      </c>
      <c r="AX5" s="734" t="str">
        <f>"MESES "&amp;Tarifas!G3</f>
        <v>MESES 2026</v>
      </c>
      <c r="AY5" s="734" t="str">
        <f>"MESES "&amp;Tarifas!H3</f>
        <v>MESES 2027</v>
      </c>
      <c r="AZ5" s="734" t="str">
        <f>"MESES "&amp;Tarifas!I3</f>
        <v>MESES 2028</v>
      </c>
      <c r="BA5" s="726">
        <f>AU5</f>
        <v>2026</v>
      </c>
      <c r="BB5" s="726">
        <f t="shared" ref="BB5:BC5" si="0">AV5</f>
        <v>2027</v>
      </c>
      <c r="BC5" s="726">
        <f t="shared" si="0"/>
        <v>2028</v>
      </c>
      <c r="BD5" s="753" t="s">
        <v>4455</v>
      </c>
      <c r="BE5" s="753" t="s">
        <v>93</v>
      </c>
      <c r="BF5" s="726">
        <f>AU5</f>
        <v>2026</v>
      </c>
      <c r="BG5" s="726">
        <f t="shared" ref="BG5:BH5" si="1">AV5</f>
        <v>2027</v>
      </c>
      <c r="BH5" s="726">
        <f t="shared" si="1"/>
        <v>2028</v>
      </c>
      <c r="BI5" s="756"/>
      <c r="BJ5" s="165"/>
    </row>
    <row r="6" spans="1:62" s="21" customFormat="1" ht="24.75" customHeight="1">
      <c r="A6" s="563" t="s">
        <v>37</v>
      </c>
      <c r="B6" s="564" t="s">
        <v>0</v>
      </c>
      <c r="C6" s="763" t="s">
        <v>92</v>
      </c>
      <c r="D6" s="764"/>
      <c r="E6" s="564" t="s">
        <v>38</v>
      </c>
      <c r="F6" s="743"/>
      <c r="G6" s="444">
        <f>IF(G5=0,0,IF(G5=15,0.5,1))</f>
        <v>0</v>
      </c>
      <c r="H6" s="444">
        <f t="shared" ref="H6" si="2">IF(H5=0,0,IF(H5=15,0.5,1))</f>
        <v>0</v>
      </c>
      <c r="I6" s="444">
        <f>IF(I5=0,0,IF(I5=15,0.5,IF(I5=30,1,IF(I5=45,1.5,0))))</f>
        <v>0</v>
      </c>
      <c r="J6" s="444">
        <f t="shared" ref="J6:R6" si="3">IF(J5=0,0,IF(J5=15,0.5,IF(J5=30,1,IF(J5=45,1.5,0))))</f>
        <v>0</v>
      </c>
      <c r="K6" s="444">
        <f t="shared" si="3"/>
        <v>0</v>
      </c>
      <c r="L6" s="444">
        <f t="shared" si="3"/>
        <v>0</v>
      </c>
      <c r="M6" s="444">
        <f t="shared" si="3"/>
        <v>0</v>
      </c>
      <c r="N6" s="444">
        <f t="shared" si="3"/>
        <v>0</v>
      </c>
      <c r="O6" s="444">
        <f t="shared" si="3"/>
        <v>1</v>
      </c>
      <c r="P6" s="444">
        <f t="shared" si="3"/>
        <v>1</v>
      </c>
      <c r="Q6" s="444">
        <f t="shared" si="3"/>
        <v>0</v>
      </c>
      <c r="R6" s="444">
        <f t="shared" si="3"/>
        <v>0</v>
      </c>
      <c r="S6" s="445">
        <f>(SUM(G5:R5)/30)</f>
        <v>2</v>
      </c>
      <c r="T6" s="444">
        <f>IF(T5=0,0,IF(T5=15,0.5,IF(T5=30,1,IF(T5=45,1.5,0))))</f>
        <v>0</v>
      </c>
      <c r="U6" s="444">
        <f t="shared" ref="U6:AE6" si="4">IF(U5=0,0,IF(U5=15,0.5,IF(U5=30,1,IF(U5=45,1.5,0))))</f>
        <v>0</v>
      </c>
      <c r="V6" s="444">
        <f t="shared" si="4"/>
        <v>0</v>
      </c>
      <c r="W6" s="444">
        <f t="shared" si="4"/>
        <v>0</v>
      </c>
      <c r="X6" s="444">
        <f t="shared" si="4"/>
        <v>0</v>
      </c>
      <c r="Y6" s="444">
        <f t="shared" si="4"/>
        <v>0</v>
      </c>
      <c r="Z6" s="444">
        <f t="shared" si="4"/>
        <v>0</v>
      </c>
      <c r="AA6" s="444">
        <f t="shared" si="4"/>
        <v>0</v>
      </c>
      <c r="AB6" s="444">
        <f t="shared" si="4"/>
        <v>0</v>
      </c>
      <c r="AC6" s="444">
        <f t="shared" si="4"/>
        <v>0</v>
      </c>
      <c r="AD6" s="444">
        <f t="shared" si="4"/>
        <v>0</v>
      </c>
      <c r="AE6" s="444">
        <f t="shared" si="4"/>
        <v>0</v>
      </c>
      <c r="AF6" s="445">
        <f>SUM(T5:AE5)/30</f>
        <v>0</v>
      </c>
      <c r="AG6" s="444">
        <f>IF(AG5=0,0,IF(AG5=15,0.5,IF(AG5=30,1,IF(AG5=45,1.5,0))))</f>
        <v>0</v>
      </c>
      <c r="AH6" s="444">
        <f t="shared" ref="AH6:AR6" si="5">IF(AH5=0,0,IF(AH5=15,0.5,IF(AH5=30,1,IF(AH5=45,1.5,0))))</f>
        <v>0</v>
      </c>
      <c r="AI6" s="444">
        <f t="shared" si="5"/>
        <v>0</v>
      </c>
      <c r="AJ6" s="444">
        <f t="shared" si="5"/>
        <v>0</v>
      </c>
      <c r="AK6" s="444">
        <f t="shared" si="5"/>
        <v>0</v>
      </c>
      <c r="AL6" s="444">
        <f t="shared" si="5"/>
        <v>0</v>
      </c>
      <c r="AM6" s="444">
        <f t="shared" si="5"/>
        <v>0</v>
      </c>
      <c r="AN6" s="444">
        <f t="shared" si="5"/>
        <v>0</v>
      </c>
      <c r="AO6" s="444">
        <f t="shared" si="5"/>
        <v>0</v>
      </c>
      <c r="AP6" s="444">
        <f t="shared" si="5"/>
        <v>0</v>
      </c>
      <c r="AQ6" s="444">
        <f t="shared" si="5"/>
        <v>0</v>
      </c>
      <c r="AR6" s="444">
        <f t="shared" si="5"/>
        <v>0</v>
      </c>
      <c r="AS6" s="445">
        <f>SUM(AG5:AR5)/30</f>
        <v>0</v>
      </c>
      <c r="AT6" s="445">
        <f>SUM(G6:R6)/30+SUM(T6:AE6)/30+SUM(AG6:AR6)/30</f>
        <v>6.6666666666666666E-2</v>
      </c>
      <c r="AU6" s="733"/>
      <c r="AV6" s="733"/>
      <c r="AW6" s="733"/>
      <c r="AX6" s="735"/>
      <c r="AY6" s="735"/>
      <c r="AZ6" s="735"/>
      <c r="BA6" s="727"/>
      <c r="BB6" s="727"/>
      <c r="BC6" s="727"/>
      <c r="BD6" s="754"/>
      <c r="BE6" s="754"/>
      <c r="BF6" s="727"/>
      <c r="BG6" s="727"/>
      <c r="BH6" s="727"/>
      <c r="BI6" s="757"/>
    </row>
    <row r="7" spans="1:62" ht="15.95" customHeight="1">
      <c r="A7" s="98">
        <f t="shared" ref="A7:A32" si="6">IFERROR(VLOOKUP($B7,TARIFA_IDRD,3,0),"")</f>
        <v>9</v>
      </c>
      <c r="B7" s="346" t="str">
        <f>'Escala Salarial'!C16</f>
        <v>PROFESIONAL AUXILIAR</v>
      </c>
      <c r="C7" s="99" t="str">
        <f t="shared" ref="C7:C32" si="7">IFERROR(VLOOKUP($B7,TARIFA_IDRD,4,0),"")</f>
        <v>PERSONAL PROFESIONAL</v>
      </c>
      <c r="D7" s="99" t="str">
        <f t="shared" ref="D7:D32" si="8">IFERROR(VLOOKUP($B7,TARIFA_IDRD,5,0),"")</f>
        <v>PROFAUX</v>
      </c>
      <c r="E7" s="99" t="str">
        <f>+'Escala Salarial'!F16</f>
        <v>ARQUITECTO O INGENIERO RESIDENTE DE INTERVENTORIA</v>
      </c>
      <c r="F7" s="427">
        <v>1</v>
      </c>
      <c r="G7" s="426"/>
      <c r="H7" s="426"/>
      <c r="I7" s="426"/>
      <c r="J7" s="426"/>
      <c r="K7" s="426"/>
      <c r="L7" s="426"/>
      <c r="M7" s="426"/>
      <c r="N7" s="426"/>
      <c r="O7" s="426">
        <v>1</v>
      </c>
      <c r="P7" s="426">
        <v>1</v>
      </c>
      <c r="Q7" s="426"/>
      <c r="R7" s="426"/>
      <c r="S7" s="106">
        <f>IF(SUM($G$5:$R$5)=0,0,((Tabla1[[#This Row],[Columna5]]*$G$6)/$S$6)+((Tabla1[[#This Row],[Columna6]]*$H$6)/$S$6)+((Tabla1[[#This Row],[Columna7]]*$I$6)/$S$6)+((Tabla1[[#This Row],[Columna8]]*$J$6)/$S$6)+((Tabla1[[#This Row],[Columna9]]*$K$6)/$S$6)+((Tabla1[[#This Row],[Columna10]]*$L$6)/$S$6)+((Tabla1[[#This Row],[Columna11]]*$M$6)/$S$6)+((Tabla1[[#This Row],[Columna12]]*$N$6)/$S$6)+((Tabla1[[#This Row],[Columna13]]*$O$6)/$S$6)+((Tabla1[[#This Row],[Columna14]]*$P$6)/$S$6)+((Tabla1[[#This Row],[Columna15]]*$Q$6)/$S$6)+((Tabla1[[#This Row],[Columna16]]*$R$6)/$S$6))</f>
        <v>1</v>
      </c>
      <c r="T7" s="426"/>
      <c r="U7" s="426"/>
      <c r="V7" s="426"/>
      <c r="W7" s="426"/>
      <c r="X7" s="426"/>
      <c r="Y7" s="426"/>
      <c r="Z7" s="426"/>
      <c r="AA7" s="426"/>
      <c r="AB7" s="426"/>
      <c r="AC7" s="426"/>
      <c r="AD7" s="426"/>
      <c r="AE7" s="426"/>
      <c r="AF7" s="106">
        <f>IF(SUM($T$5:$AE$5)=0,0,((Tabla1[[#This Row],[Columna18]]*$T$6)/$AF$6)+((Tabla1[[#This Row],[Columna19]]*$U$6)/$AF$6)+((Tabla1[[#This Row],[Columna20]]*$V$6)/$AF$6)+((Tabla1[[#This Row],[Columna21]]*$W$6)/$AF$6)+((Tabla1[[#This Row],[Columna22]]*$X$6)/$AF$6)+((Tabla1[[#This Row],[Columna23]]*$Y$6)/$AF$6)+((Tabla1[[#This Row],[Columna24]]*$Z$6)/$AF$6)+((Tabla1[[#This Row],[Columna25]]*$AA$6)/$AF$6)+((Tabla1[[#This Row],[Columna26]]*$AB$6)/$AF$6)+((Tabla1[[#This Row],[Columna27]]*$AC$6)/$AF$6)+((Tabla1[[#This Row],[Columna28]]*$AD$6)/$AF$6)+((Tabla1[[#This Row],[Columna29]]*$AE$6)/$AF$6))</f>
        <v>0</v>
      </c>
      <c r="AG7" s="426"/>
      <c r="AH7" s="426"/>
      <c r="AI7" s="426"/>
      <c r="AJ7" s="426"/>
      <c r="AK7" s="426"/>
      <c r="AL7" s="426"/>
      <c r="AM7" s="426"/>
      <c r="AN7" s="426"/>
      <c r="AO7" s="426"/>
      <c r="AP7" s="426"/>
      <c r="AQ7" s="426"/>
      <c r="AR7" s="426"/>
      <c r="AS7" s="106">
        <f>IF(SUM(AG5:AR5)=0,0,((Tabla1[[#This Row],[Columna33]]*$AG$6)/$AS$6)+((Tabla1[[#This Row],[Columna34]]*$AH$6)/$AS$6)+((Tabla1[[#This Row],[Columna35]]*$AI$6)/$AS$6)+((Tabla1[[#This Row],[Columna36]]*$AJ$6)/$AS$6)+((Tabla1[[#This Row],[Columna37]]*$AK$6)/$AS$6)+((Tabla1[[#This Row],[Columna38]]*$AL$6)/$AS$6)+((Tabla1[[#This Row],[Columna39]]*$AM$6)/$AS$6)+((Tabla1[[#This Row],[Columna40]]*$AN$6)/$AS$6)+((Tabla1[[#This Row],[Columna41]]*$AO$6)/$AS$6)+((Tabla1[[#This Row],[Columna42]]*$AP$6)/$AS$6)+((Tabla1[[#This Row],[Columna44]]*$AQ$6)/$AS$6)+((Tabla1[[#This Row],[Columna45]]*$AR$6)/$AS$6))</f>
        <v>0</v>
      </c>
      <c r="AT7" s="106">
        <f>(Tabla1[[#This Row],[Columna46]]+Tabla1[[#This Row],[Columna30]]+Tabla1[[#This Row],[Columna17]])/3</f>
        <v>0.33333333333333331</v>
      </c>
      <c r="AU7" s="111">
        <f t="shared" ref="AU7:AU32" si="9">IFERROR(VLOOKUP($B7,TARIFA_IDRD,7,0),0)</f>
        <v>4307910</v>
      </c>
      <c r="AV7" s="111">
        <f t="shared" ref="AV7:AV32" si="10">IFERROR(VLOOKUP($B7,TARIFA_IDRD,8,0),0)</f>
        <v>4574570</v>
      </c>
      <c r="AW7" s="111">
        <f t="shared" ref="AW7:AW32" si="11">IFERROR(VLOOKUP($B7,TARIFA_IDRD,9,0),0)</f>
        <v>4790033</v>
      </c>
      <c r="AX7" s="112">
        <f>$S$6</f>
        <v>2</v>
      </c>
      <c r="AY7" s="112">
        <f>$AF$6</f>
        <v>0</v>
      </c>
      <c r="AZ7" s="112">
        <f t="shared" ref="AZ7:AZ32" si="12">$AS$6</f>
        <v>0</v>
      </c>
      <c r="BA7" s="109">
        <f>Tabla1[[#This Row],[Columna17]]</f>
        <v>1</v>
      </c>
      <c r="BB7" s="109">
        <f>Tabla1[[#This Row],[Columna30]]</f>
        <v>0</v>
      </c>
      <c r="BC7" s="109">
        <f>Tabla1[[#This Row],[Columna46]]</f>
        <v>0</v>
      </c>
      <c r="BD7" s="112">
        <f>(((Tabla1[[#This Row],[Columna17]]*30)*$S$6)+((AF7*30)*$AF$6)+((AS7*30)*$AS$6))*Tabla1[[#This Row],[Columna32]]</f>
        <v>60</v>
      </c>
      <c r="BE7" s="109">
        <f>Tabla1[[#This Row],[Columna47]]</f>
        <v>0.33333333333333331</v>
      </c>
      <c r="BF7" s="109">
        <f>Tabla1[[#This Row],[Columna51]]*Tabla1[[#This Row],[Columna54]]</f>
        <v>2</v>
      </c>
      <c r="BG7" s="109">
        <f>Tabla1[[#This Row],[Columna52]]*Tabla1[[#This Row],[Columna55]]</f>
        <v>0</v>
      </c>
      <c r="BH7" s="109">
        <f>Tabla1[[#This Row],[Columna53]]*Tabla1[[#This Row],[Columna56]]</f>
        <v>0</v>
      </c>
      <c r="BI7" s="113">
        <f>(Tabla1[[#This Row],[Columna48]]*Tabla1[[#This Row],[Columna59]]*Tabla1[[#This Row],[Columna32]])+(Tabla1[[#This Row],[Columna49]]*Tabla1[[#This Row],[Columna60]]*Tabla1[[#This Row],[Columna32]])+(Tabla1[[#This Row],[Columna50]]*Tabla1[[#This Row],[Columna61]]*Tabla1[[#This Row],[Columna32]])</f>
        <v>8615820</v>
      </c>
      <c r="BJ7" s="21"/>
    </row>
    <row r="8" spans="1:62" ht="15.95" customHeight="1">
      <c r="A8" s="98">
        <f t="shared" si="6"/>
        <v>6</v>
      </c>
      <c r="B8" s="346" t="str">
        <f>'Escala Salarial'!C17</f>
        <v>PROFESIONAL CATEGORÍA 6 (E.G.3;E.E.1)</v>
      </c>
      <c r="C8" s="99" t="str">
        <f t="shared" si="7"/>
        <v>PERSONAL PROFESIONAL</v>
      </c>
      <c r="D8" s="99" t="str">
        <f t="shared" si="8"/>
        <v>PROF6</v>
      </c>
      <c r="E8" s="99" t="str">
        <f>+'Escala Salarial'!F17</f>
        <v>DIRECTOR DEL PROYECTO</v>
      </c>
      <c r="F8" s="427">
        <v>1</v>
      </c>
      <c r="G8" s="426"/>
      <c r="H8" s="426"/>
      <c r="I8" s="426"/>
      <c r="J8" s="426"/>
      <c r="K8" s="426"/>
      <c r="L8" s="426"/>
      <c r="M8" s="426"/>
      <c r="N8" s="426"/>
      <c r="O8" s="426">
        <v>0.5</v>
      </c>
      <c r="P8" s="426">
        <v>0.5</v>
      </c>
      <c r="Q8" s="426"/>
      <c r="R8" s="426"/>
      <c r="S8" s="106">
        <f>IF(SUM($G$5:$R$5)=0,0,((Tabla1[[#This Row],[Columna5]]*$G$6)/$S$6)+((Tabla1[[#This Row],[Columna6]]*$H$6)/$S$6)+((Tabla1[[#This Row],[Columna7]]*$I$6)/$S$6)+((Tabla1[[#This Row],[Columna8]]*$J$6)/$S$6)+((Tabla1[[#This Row],[Columna9]]*$K$6)/$S$6)+((Tabla1[[#This Row],[Columna10]]*$L$6)/$S$6)+((Tabla1[[#This Row],[Columna11]]*$M$6)/$S$6)+((Tabla1[[#This Row],[Columna12]]*$N$6)/$S$6)+((Tabla1[[#This Row],[Columna13]]*$O$6)/$S$6)+((Tabla1[[#This Row],[Columna14]]*$P$6)/$S$6)+((Tabla1[[#This Row],[Columna15]]*$Q$6)/$S$6)+((Tabla1[[#This Row],[Columna16]]*$R$6)/$S$6))</f>
        <v>0.5</v>
      </c>
      <c r="T8" s="426"/>
      <c r="U8" s="426"/>
      <c r="V8" s="426"/>
      <c r="W8" s="426"/>
      <c r="X8" s="426"/>
      <c r="Y8" s="426"/>
      <c r="Z8" s="426"/>
      <c r="AA8" s="426"/>
      <c r="AB8" s="426"/>
      <c r="AC8" s="426"/>
      <c r="AD8" s="426"/>
      <c r="AE8" s="426"/>
      <c r="AF8" s="106">
        <f>IF(SUM($T$5:$AE$5)=0,0,((Tabla1[[#This Row],[Columna18]]*$T$6)/$AF$6)+((Tabla1[[#This Row],[Columna19]]*$U$6)/$AF$6)+((Tabla1[[#This Row],[Columna20]]*$V$6)/$AF$6)+((Tabla1[[#This Row],[Columna21]]*$W$6)/$AF$6)+((Tabla1[[#This Row],[Columna22]]*$X$6)/$AF$6)+((Tabla1[[#This Row],[Columna23]]*$Y$6)/$AF$6)+((Tabla1[[#This Row],[Columna24]]*$Z$6)/$AF$6)+((Tabla1[[#This Row],[Columna25]]*$AA$6)/$AF$6)+((Tabla1[[#This Row],[Columna26]]*$AB$6)/$AF$6)+((Tabla1[[#This Row],[Columna27]]*$AC$6)/$AF$6)+((Tabla1[[#This Row],[Columna28]]*$AD$6)/$AF$6)+((Tabla1[[#This Row],[Columna29]]*$AE$6)/$AF$6))</f>
        <v>0</v>
      </c>
      <c r="AG8" s="426"/>
      <c r="AH8" s="426"/>
      <c r="AI8" s="426"/>
      <c r="AJ8" s="426"/>
      <c r="AK8" s="426"/>
      <c r="AL8" s="426"/>
      <c r="AM8" s="426"/>
      <c r="AN8" s="426"/>
      <c r="AO8" s="426"/>
      <c r="AP8" s="426"/>
      <c r="AQ8" s="426"/>
      <c r="AR8" s="426"/>
      <c r="AS8" s="106">
        <f>IF(SUM(AG5:AR5)=0,0,((Tabla1[[#This Row],[Columna33]]*$AG$6)/$AS$6)+((Tabla1[[#This Row],[Columna34]]*$AH$6)/$AS$6)+((Tabla1[[#This Row],[Columna35]]*$AI$6)/$AS$6)+((Tabla1[[#This Row],[Columna36]]*$AJ$6)/$AS$6)+((Tabla1[[#This Row],[Columna37]]*$AK$6)/$AS$6)+((Tabla1[[#This Row],[Columna38]]*$AL$6)/$AS$6)+((Tabla1[[#This Row],[Columna39]]*$AM$6)/$AS$6)+((Tabla1[[#This Row],[Columna40]]*$AN$6)/$AS$6)+((Tabla1[[#This Row],[Columna41]]*$AO$6)/$AS$6)+((Tabla1[[#This Row],[Columna42]]*$AP$6)/$AS$6)+((Tabla1[[#This Row],[Columna44]]*$AQ$6)/$AS$6)+((Tabla1[[#This Row],[Columna45]]*$AR$6)/$AS$6))</f>
        <v>0</v>
      </c>
      <c r="AT8" s="106">
        <f>(Tabla1[[#This Row],[Columna46]]+Tabla1[[#This Row],[Columna30]]+Tabla1[[#This Row],[Columna17]])/3</f>
        <v>0.16666666666666666</v>
      </c>
      <c r="AU8" s="111">
        <f t="shared" si="9"/>
        <v>6694520</v>
      </c>
      <c r="AV8" s="111">
        <f t="shared" si="10"/>
        <v>7108911</v>
      </c>
      <c r="AW8" s="111">
        <f t="shared" si="11"/>
        <v>7443741</v>
      </c>
      <c r="AX8" s="112">
        <f t="shared" ref="AX8:AX32" si="13">$S$6</f>
        <v>2</v>
      </c>
      <c r="AY8" s="112">
        <f t="shared" ref="AY8:AY32" si="14">$AF$6</f>
        <v>0</v>
      </c>
      <c r="AZ8" s="112">
        <f t="shared" si="12"/>
        <v>0</v>
      </c>
      <c r="BA8" s="109">
        <f>Tabla1[[#This Row],[Columna17]]</f>
        <v>0.5</v>
      </c>
      <c r="BB8" s="109">
        <f>Tabla1[[#This Row],[Columna30]]</f>
        <v>0</v>
      </c>
      <c r="BC8" s="110">
        <f>Tabla1[[#This Row],[Columna46]]</f>
        <v>0</v>
      </c>
      <c r="BD8" s="112">
        <f>(((Tabla1[[#This Row],[Columna17]]*30)*$S$6)+((AF8*30)*$AF$6)+((AS8*30)*$AS$6))*Tabla1[[#This Row],[Columna32]]</f>
        <v>30</v>
      </c>
      <c r="BE8" s="109">
        <f>Tabla1[[#This Row],[Columna47]]</f>
        <v>0.16666666666666666</v>
      </c>
      <c r="BF8" s="109">
        <f>Tabla1[[#This Row],[Columna51]]*Tabla1[[#This Row],[Columna54]]</f>
        <v>1</v>
      </c>
      <c r="BG8" s="109">
        <f>Tabla1[[#This Row],[Columna52]]*Tabla1[[#This Row],[Columna55]]</f>
        <v>0</v>
      </c>
      <c r="BH8" s="109">
        <f>Tabla1[[#This Row],[Columna53]]*Tabla1[[#This Row],[Columna56]]</f>
        <v>0</v>
      </c>
      <c r="BI8" s="113">
        <f>(Tabla1[[#This Row],[Columna48]]*Tabla1[[#This Row],[Columna59]]*Tabla1[[#This Row],[Columna32]])+(Tabla1[[#This Row],[Columna49]]*Tabla1[[#This Row],[Columna60]]*Tabla1[[#This Row],[Columna32]])+(Tabla1[[#This Row],[Columna50]]*Tabla1[[#This Row],[Columna61]]*Tabla1[[#This Row],[Columna32]])</f>
        <v>6694520</v>
      </c>
      <c r="BJ8" s="21"/>
    </row>
    <row r="9" spans="1:62" ht="15.95" customHeight="1">
      <c r="A9" s="98" t="str">
        <f t="shared" si="6"/>
        <v>E</v>
      </c>
      <c r="B9" s="346" t="str">
        <f>'Escala Salarial'!C18</f>
        <v>Tecnólogo En Ingeniería</v>
      </c>
      <c r="C9" s="99" t="str">
        <f>IFERROR(VLOOKUP($B9,TARIFA_IDRD,4,0),"")</f>
        <v>PERSONAL TÉCNICO O TECNÓLOGO</v>
      </c>
      <c r="D9" s="99" t="str">
        <f t="shared" si="8"/>
        <v>Tecnólogo En Ingeniería</v>
      </c>
      <c r="E9" s="99" t="str">
        <f>+'Escala Salarial'!F18</f>
        <v>ESPECILIASTA ELÉCTRICO</v>
      </c>
      <c r="F9" s="427">
        <v>1</v>
      </c>
      <c r="G9" s="426"/>
      <c r="H9" s="426"/>
      <c r="I9" s="426"/>
      <c r="J9" s="426"/>
      <c r="K9" s="426"/>
      <c r="L9" s="426"/>
      <c r="M9" s="426"/>
      <c r="N9" s="426"/>
      <c r="O9" s="426">
        <v>0.5</v>
      </c>
      <c r="P9" s="426">
        <v>0.5</v>
      </c>
      <c r="Q9" s="426"/>
      <c r="R9" s="426"/>
      <c r="S9" s="106">
        <f>IF(SUM($G$5:$R$5)=0,0,((Tabla1[[#This Row],[Columna5]]*$G$6)/$S$6)+((Tabla1[[#This Row],[Columna6]]*$H$6)/$S$6)+((Tabla1[[#This Row],[Columna7]]*$I$6)/$S$6)+((Tabla1[[#This Row],[Columna8]]*$J$6)/$S$6)+((Tabla1[[#This Row],[Columna9]]*$K$6)/$S$6)+((Tabla1[[#This Row],[Columna10]]*$L$6)/$S$6)+((Tabla1[[#This Row],[Columna11]]*$M$6)/$S$6)+((Tabla1[[#This Row],[Columna12]]*$N$6)/$S$6)+((Tabla1[[#This Row],[Columna13]]*$O$6)/$S$6)+((Tabla1[[#This Row],[Columna14]]*$P$6)/$S$6)+((Tabla1[[#This Row],[Columna15]]*$Q$6)/$S$6)+((Tabla1[[#This Row],[Columna16]]*$R$6)/$S$6))</f>
        <v>0.5</v>
      </c>
      <c r="T9" s="426"/>
      <c r="U9" s="426"/>
      <c r="V9" s="426"/>
      <c r="W9" s="426"/>
      <c r="X9" s="426"/>
      <c r="Y9" s="426"/>
      <c r="Z9" s="426"/>
      <c r="AA9" s="426"/>
      <c r="AB9" s="426"/>
      <c r="AC9" s="426"/>
      <c r="AD9" s="426"/>
      <c r="AE9" s="426"/>
      <c r="AF9" s="106">
        <f>IF(SUM($T$5:$AE$5)=0,0,((Tabla1[[#This Row],[Columna18]]*$T$6)/$AF$6)+((Tabla1[[#This Row],[Columna19]]*$U$6)/$AF$6)+((Tabla1[[#This Row],[Columna20]]*$V$6)/$AF$6)+((Tabla1[[#This Row],[Columna21]]*$W$6)/$AF$6)+((Tabla1[[#This Row],[Columna22]]*$X$6)/$AF$6)+((Tabla1[[#This Row],[Columna23]]*$Y$6)/$AF$6)+((Tabla1[[#This Row],[Columna24]]*$Z$6)/$AF$6)+((Tabla1[[#This Row],[Columna25]]*$AA$6)/$AF$6)+((Tabla1[[#This Row],[Columna26]]*$AB$6)/$AF$6)+((Tabla1[[#This Row],[Columna27]]*$AC$6)/$AF$6)+((Tabla1[[#This Row],[Columna28]]*$AD$6)/$AF$6)+((Tabla1[[#This Row],[Columna29]]*$AE$6)/$AF$6))</f>
        <v>0</v>
      </c>
      <c r="AG9" s="426"/>
      <c r="AH9" s="426"/>
      <c r="AI9" s="426"/>
      <c r="AJ9" s="426"/>
      <c r="AK9" s="426"/>
      <c r="AL9" s="426"/>
      <c r="AM9" s="426"/>
      <c r="AN9" s="426"/>
      <c r="AO9" s="426"/>
      <c r="AP9" s="426"/>
      <c r="AQ9" s="426"/>
      <c r="AR9" s="426"/>
      <c r="AS9" s="106">
        <f>IF(SUM(AG5:AR5)=0,0,((Tabla1[[#This Row],[Columna33]]*$AG$6)/$AS$6)+((Tabla1[[#This Row],[Columna34]]*$AH$6)/$AS$6)+((Tabla1[[#This Row],[Columna35]]*$AI$6)/$AS$6)+((Tabla1[[#This Row],[Columna36]]*$AJ$6)/$AS$6)+((Tabla1[[#This Row],[Columna37]]*$AK$6)/$AS$6)+((Tabla1[[#This Row],[Columna38]]*$AL$6)/$AS$6)+((Tabla1[[#This Row],[Columna39]]*$AM$6)/$AS$6)+((Tabla1[[#This Row],[Columna40]]*$AN$6)/$AS$6)+((Tabla1[[#This Row],[Columna41]]*$AO$6)/$AS$6)+((Tabla1[[#This Row],[Columna42]]*$AP$6)/$AS$6)+((Tabla1[[#This Row],[Columna44]]*$AQ$6)/$AS$6)+((Tabla1[[#This Row],[Columna45]]*$AR$6)/$AS$6))</f>
        <v>0</v>
      </c>
      <c r="AT9" s="106">
        <f>(Tabla1[[#This Row],[Columna46]]+Tabla1[[#This Row],[Columna30]]+Tabla1[[#This Row],[Columna17]])/3</f>
        <v>0.16666666666666666</v>
      </c>
      <c r="AU9" s="111">
        <f t="shared" si="9"/>
        <v>3894401</v>
      </c>
      <c r="AV9" s="111">
        <f t="shared" si="10"/>
        <v>4135465</v>
      </c>
      <c r="AW9" s="111">
        <f t="shared" si="11"/>
        <v>4330246</v>
      </c>
      <c r="AX9" s="112">
        <f t="shared" si="13"/>
        <v>2</v>
      </c>
      <c r="AY9" s="112">
        <f t="shared" si="14"/>
        <v>0</v>
      </c>
      <c r="AZ9" s="112">
        <f t="shared" si="12"/>
        <v>0</v>
      </c>
      <c r="BA9" s="109">
        <f>Tabla1[[#This Row],[Columna17]]</f>
        <v>0.5</v>
      </c>
      <c r="BB9" s="109">
        <f>Tabla1[[#This Row],[Columna30]]</f>
        <v>0</v>
      </c>
      <c r="BC9" s="110">
        <f>Tabla1[[#This Row],[Columna46]]</f>
        <v>0</v>
      </c>
      <c r="BD9" s="112">
        <f>(((Tabla1[[#This Row],[Columna17]]*30)*$S$6)+((AF9*30)*$AF$6)+((AS9*30)*$AS$6))*Tabla1[[#This Row],[Columna32]]</f>
        <v>30</v>
      </c>
      <c r="BE9" s="109">
        <f>Tabla1[[#This Row],[Columna47]]</f>
        <v>0.16666666666666666</v>
      </c>
      <c r="BF9" s="109">
        <f>Tabla1[[#This Row],[Columna51]]*Tabla1[[#This Row],[Columna54]]</f>
        <v>1</v>
      </c>
      <c r="BG9" s="109">
        <f>Tabla1[[#This Row],[Columna52]]*Tabla1[[#This Row],[Columna55]]</f>
        <v>0</v>
      </c>
      <c r="BH9" s="109">
        <f>Tabla1[[#This Row],[Columna53]]*Tabla1[[#This Row],[Columna56]]</f>
        <v>0</v>
      </c>
      <c r="BI9" s="113">
        <f>(Tabla1[[#This Row],[Columna48]]*Tabla1[[#This Row],[Columna59]]*Tabla1[[#This Row],[Columna32]])+(Tabla1[[#This Row],[Columna49]]*Tabla1[[#This Row],[Columna60]]*Tabla1[[#This Row],[Columna32]])+(Tabla1[[#This Row],[Columna50]]*Tabla1[[#This Row],[Columna61]]*Tabla1[[#This Row],[Columna32]])</f>
        <v>3894401</v>
      </c>
      <c r="BJ9" s="21"/>
    </row>
    <row r="10" spans="1:62" ht="15.95" customHeight="1">
      <c r="A10" s="98" t="str">
        <f t="shared" si="6"/>
        <v/>
      </c>
      <c r="B10" s="346">
        <f>'Escala Salarial'!C19</f>
        <v>0</v>
      </c>
      <c r="C10" s="99" t="str">
        <f t="shared" si="7"/>
        <v/>
      </c>
      <c r="D10" s="99" t="str">
        <f t="shared" si="8"/>
        <v/>
      </c>
      <c r="E10" s="99">
        <f>+'Escala Salarial'!F19</f>
        <v>0</v>
      </c>
      <c r="F10" s="427"/>
      <c r="G10" s="426"/>
      <c r="H10" s="426"/>
      <c r="I10" s="426"/>
      <c r="J10" s="426"/>
      <c r="K10" s="426"/>
      <c r="L10" s="426"/>
      <c r="M10" s="426"/>
      <c r="N10" s="426"/>
      <c r="O10" s="426"/>
      <c r="P10" s="426"/>
      <c r="Q10" s="426"/>
      <c r="R10" s="426"/>
      <c r="S10" s="106">
        <f>IF(SUM($G$5:$R$5)=0,0,((Tabla1[[#This Row],[Columna5]]*$G$6)/$S$6)+((Tabla1[[#This Row],[Columna6]]*$H$6)/$S$6)+((Tabla1[[#This Row],[Columna7]]*$I$6)/$S$6)+((Tabla1[[#This Row],[Columna8]]*$J$6)/$S$6)+((Tabla1[[#This Row],[Columna9]]*$K$6)/$S$6)+((Tabla1[[#This Row],[Columna10]]*$L$6)/$S$6)+((Tabla1[[#This Row],[Columna11]]*$M$6)/$S$6)+((Tabla1[[#This Row],[Columna12]]*$N$6)/$S$6)+((Tabla1[[#This Row],[Columna13]]*$O$6)/$S$6)+((Tabla1[[#This Row],[Columna14]]*$P$6)/$S$6)+((Tabla1[[#This Row],[Columna15]]*$Q$6)/$S$6)+((Tabla1[[#This Row],[Columna16]]*$R$6)/$S$6))</f>
        <v>0</v>
      </c>
      <c r="T10" s="426"/>
      <c r="U10" s="426"/>
      <c r="V10" s="426"/>
      <c r="W10" s="426"/>
      <c r="X10" s="426"/>
      <c r="Y10" s="426"/>
      <c r="Z10" s="426"/>
      <c r="AA10" s="426"/>
      <c r="AB10" s="426"/>
      <c r="AC10" s="426"/>
      <c r="AD10" s="426"/>
      <c r="AE10" s="426"/>
      <c r="AF10" s="106">
        <f>IF(SUM($T$5:$AE$5)=0,0,((Tabla1[[#This Row],[Columna18]]*$T$6)/$AF$6)+((Tabla1[[#This Row],[Columna19]]*$U$6)/$AF$6)+((Tabla1[[#This Row],[Columna20]]*$V$6)/$AF$6)+((Tabla1[[#This Row],[Columna21]]*$W$6)/$AF$6)+((Tabla1[[#This Row],[Columna22]]*$X$6)/$AF$6)+((Tabla1[[#This Row],[Columna23]]*$Y$6)/$AF$6)+((Tabla1[[#This Row],[Columna24]]*$Z$6)/$AF$6)+((Tabla1[[#This Row],[Columna25]]*$AA$6)/$AF$6)+((Tabla1[[#This Row],[Columna26]]*$AB$6)/$AF$6)+((Tabla1[[#This Row],[Columna27]]*$AC$6)/$AF$6)+((Tabla1[[#This Row],[Columna28]]*$AD$6)/$AF$6)+((Tabla1[[#This Row],[Columna29]]*$AE$6)/$AF$6))</f>
        <v>0</v>
      </c>
      <c r="AG10" s="426"/>
      <c r="AH10" s="426"/>
      <c r="AI10" s="426"/>
      <c r="AJ10" s="426"/>
      <c r="AK10" s="426"/>
      <c r="AL10" s="426"/>
      <c r="AM10" s="426"/>
      <c r="AN10" s="426"/>
      <c r="AO10" s="426"/>
      <c r="AP10" s="426"/>
      <c r="AQ10" s="426"/>
      <c r="AR10" s="426"/>
      <c r="AS10" s="106">
        <f>IF(SUM(AG5:AR5)=0,0,((Tabla1[[#This Row],[Columna33]]*$AG$6)/$AS$6)+((Tabla1[[#This Row],[Columna34]]*$AH$6)/$AS$6)+((Tabla1[[#This Row],[Columna35]]*$AI$6)/$AS$6)+((Tabla1[[#This Row],[Columna36]]*$AJ$6)/$AS$6)+((Tabla1[[#This Row],[Columna37]]*$AK$6)/$AS$6)+((Tabla1[[#This Row],[Columna38]]*$AL$6)/$AS$6)+((Tabla1[[#This Row],[Columna39]]*$AM$6)/$AS$6)+((Tabla1[[#This Row],[Columna40]]*$AN$6)/$AS$6)+((Tabla1[[#This Row],[Columna41]]*$AO$6)/$AS$6)+((Tabla1[[#This Row],[Columna42]]*$AP$6)/$AS$6)+((Tabla1[[#This Row],[Columna44]]*$AQ$6)/$AS$6)+((Tabla1[[#This Row],[Columna45]]*$AR$6)/$AS$6))</f>
        <v>0</v>
      </c>
      <c r="AT10" s="106">
        <f>(Tabla1[[#This Row],[Columna46]]+Tabla1[[#This Row],[Columna30]]+Tabla1[[#This Row],[Columna17]])/3</f>
        <v>0</v>
      </c>
      <c r="AU10" s="111">
        <f t="shared" si="9"/>
        <v>0</v>
      </c>
      <c r="AV10" s="111">
        <f t="shared" si="10"/>
        <v>0</v>
      </c>
      <c r="AW10" s="111">
        <f t="shared" si="11"/>
        <v>0</v>
      </c>
      <c r="AX10" s="112">
        <f t="shared" si="13"/>
        <v>2</v>
      </c>
      <c r="AY10" s="112">
        <f t="shared" si="14"/>
        <v>0</v>
      </c>
      <c r="AZ10" s="112">
        <f t="shared" si="12"/>
        <v>0</v>
      </c>
      <c r="BA10" s="109">
        <f>Tabla1[[#This Row],[Columna17]]</f>
        <v>0</v>
      </c>
      <c r="BB10" s="109">
        <f>Tabla1[[#This Row],[Columna30]]</f>
        <v>0</v>
      </c>
      <c r="BC10" s="110">
        <f>Tabla1[[#This Row],[Columna46]]</f>
        <v>0</v>
      </c>
      <c r="BD10" s="112">
        <f>(((Tabla1[[#This Row],[Columna17]]*30)*$S$6)+((AF10*30)*$AF$6)+((AS10*30)*$AS$6))*Tabla1[[#This Row],[Columna32]]</f>
        <v>0</v>
      </c>
      <c r="BE10" s="109">
        <f>Tabla1[[#This Row],[Columna47]]</f>
        <v>0</v>
      </c>
      <c r="BF10" s="109">
        <f>Tabla1[[#This Row],[Columna51]]*Tabla1[[#This Row],[Columna54]]</f>
        <v>0</v>
      </c>
      <c r="BG10" s="109">
        <f>Tabla1[[#This Row],[Columna52]]*Tabla1[[#This Row],[Columna55]]</f>
        <v>0</v>
      </c>
      <c r="BH10" s="109">
        <f>Tabla1[[#This Row],[Columna53]]*Tabla1[[#This Row],[Columna56]]</f>
        <v>0</v>
      </c>
      <c r="BI10" s="113">
        <f>(Tabla1[[#This Row],[Columna48]]*Tabla1[[#This Row],[Columna59]]*Tabla1[[#This Row],[Columna32]])+(Tabla1[[#This Row],[Columna49]]*Tabla1[[#This Row],[Columna60]]*Tabla1[[#This Row],[Columna32]])+(Tabla1[[#This Row],[Columna50]]*Tabla1[[#This Row],[Columna61]]*Tabla1[[#This Row],[Columna32]])</f>
        <v>0</v>
      </c>
      <c r="BJ10" s="21"/>
    </row>
    <row r="11" spans="1:62" ht="15.95" customHeight="1">
      <c r="A11" s="98" t="str">
        <f t="shared" si="6"/>
        <v/>
      </c>
      <c r="B11" s="346">
        <f>'Escala Salarial'!C20</f>
        <v>0</v>
      </c>
      <c r="C11" s="99" t="str">
        <f t="shared" si="7"/>
        <v/>
      </c>
      <c r="D11" s="99" t="str">
        <f t="shared" si="8"/>
        <v/>
      </c>
      <c r="E11" s="99">
        <f>+'Escala Salarial'!F20</f>
        <v>0</v>
      </c>
      <c r="F11" s="427"/>
      <c r="G11" s="426"/>
      <c r="H11" s="426"/>
      <c r="I11" s="426"/>
      <c r="J11" s="426"/>
      <c r="K11" s="426"/>
      <c r="L11" s="426"/>
      <c r="M11" s="426"/>
      <c r="N11" s="426"/>
      <c r="O11" s="426"/>
      <c r="P11" s="426"/>
      <c r="Q11" s="426"/>
      <c r="R11" s="426"/>
      <c r="S11" s="106">
        <f>IF(SUM($G$5:$R$5)=0,0,((Tabla1[[#This Row],[Columna5]]*$G$6)/$S$6)+((Tabla1[[#This Row],[Columna6]]*$H$6)/$S$6)+((Tabla1[[#This Row],[Columna7]]*$I$6)/$S$6)+((Tabla1[[#This Row],[Columna8]]*$J$6)/$S$6)+((Tabla1[[#This Row],[Columna9]]*$K$6)/$S$6)+((Tabla1[[#This Row],[Columna10]]*$L$6)/$S$6)+((Tabla1[[#This Row],[Columna11]]*$M$6)/$S$6)+((Tabla1[[#This Row],[Columna12]]*$N$6)/$S$6)+((Tabla1[[#This Row],[Columna13]]*$O$6)/$S$6)+((Tabla1[[#This Row],[Columna14]]*$P$6)/$S$6)+((Tabla1[[#This Row],[Columna15]]*$Q$6)/$S$6)+((Tabla1[[#This Row],[Columna16]]*$R$6)/$S$6))</f>
        <v>0</v>
      </c>
      <c r="T11" s="426"/>
      <c r="U11" s="426"/>
      <c r="V11" s="426"/>
      <c r="W11" s="426"/>
      <c r="X11" s="426"/>
      <c r="Y11" s="426"/>
      <c r="Z11" s="426"/>
      <c r="AA11" s="426"/>
      <c r="AB11" s="426"/>
      <c r="AC11" s="426"/>
      <c r="AD11" s="426"/>
      <c r="AE11" s="426"/>
      <c r="AF11" s="106">
        <f>IF(SUM($T$5:$AE$5)=0,0,((Tabla1[[#This Row],[Columna18]]*$T$6)/$AF$6)+((Tabla1[[#This Row],[Columna19]]*$U$6)/$AF$6)+((Tabla1[[#This Row],[Columna20]]*$V$6)/$AF$6)+((Tabla1[[#This Row],[Columna21]]*$W$6)/$AF$6)+((Tabla1[[#This Row],[Columna22]]*$X$6)/$AF$6)+((Tabla1[[#This Row],[Columna23]]*$Y$6)/$AF$6)+((Tabla1[[#This Row],[Columna24]]*$Z$6)/$AF$6)+((Tabla1[[#This Row],[Columna25]]*$AA$6)/$AF$6)+((Tabla1[[#This Row],[Columna26]]*$AB$6)/$AF$6)+((Tabla1[[#This Row],[Columna27]]*$AC$6)/$AF$6)+((Tabla1[[#This Row],[Columna28]]*$AD$6)/$AF$6)+((Tabla1[[#This Row],[Columna29]]*$AE$6)/$AF$6))</f>
        <v>0</v>
      </c>
      <c r="AG11" s="426"/>
      <c r="AH11" s="426"/>
      <c r="AI11" s="426"/>
      <c r="AJ11" s="426"/>
      <c r="AK11" s="426"/>
      <c r="AL11" s="426"/>
      <c r="AM11" s="426"/>
      <c r="AN11" s="426"/>
      <c r="AO11" s="426"/>
      <c r="AP11" s="426"/>
      <c r="AQ11" s="426"/>
      <c r="AR11" s="426"/>
      <c r="AS11" s="106">
        <f>IF(SUM($AG$5:$AR$5)=0,0,((Tabla1[[#This Row],[Columna33]]*$AG$6)/$AS$6)+((Tabla1[[#This Row],[Columna34]]*$AH$6)/$AS$6)+((Tabla1[[#This Row],[Columna35]]*$AI$6)/$AS$6)+((Tabla1[[#This Row],[Columna36]]*$AJ$6)/$AS$6)+((Tabla1[[#This Row],[Columna37]]*$AK$6)/$AS$6)+((Tabla1[[#This Row],[Columna38]]*$AL$6)/$AS$6)+((Tabla1[[#This Row],[Columna39]]*$AM$6)/$AS$6)+((Tabla1[[#This Row],[Columna40]]*$AN$6)/$AS$6)+((Tabla1[[#This Row],[Columna41]]*$AO$6)/$AS$6)+((Tabla1[[#This Row],[Columna42]]*$AP$6)/$AS$6)+((Tabla1[[#This Row],[Columna44]]*$AQ$6)/$AS$6)+((Tabla1[[#This Row],[Columna45]]*$AR$6)/$AS$6))</f>
        <v>0</v>
      </c>
      <c r="AT11" s="106">
        <f>(Tabla1[[#This Row],[Columna46]]+Tabla1[[#This Row],[Columna30]]+Tabla1[[#This Row],[Columna17]])/3</f>
        <v>0</v>
      </c>
      <c r="AU11" s="111">
        <f t="shared" si="9"/>
        <v>0</v>
      </c>
      <c r="AV11" s="111">
        <f t="shared" si="10"/>
        <v>0</v>
      </c>
      <c r="AW11" s="111">
        <f t="shared" si="11"/>
        <v>0</v>
      </c>
      <c r="AX11" s="112">
        <f t="shared" si="13"/>
        <v>2</v>
      </c>
      <c r="AY11" s="112">
        <f t="shared" si="14"/>
        <v>0</v>
      </c>
      <c r="AZ11" s="112">
        <f t="shared" si="12"/>
        <v>0</v>
      </c>
      <c r="BA11" s="109">
        <f>Tabla1[[#This Row],[Columna17]]</f>
        <v>0</v>
      </c>
      <c r="BB11" s="109">
        <f>Tabla1[[#This Row],[Columna30]]</f>
        <v>0</v>
      </c>
      <c r="BC11" s="110">
        <f>Tabla1[[#This Row],[Columna46]]</f>
        <v>0</v>
      </c>
      <c r="BD11" s="112">
        <f>(((Tabla1[[#This Row],[Columna17]]*30)*$S$6)+((AF11*30)*$AF$6)+((AS11*30)*$AS$6))*Tabla1[[#This Row],[Columna32]]</f>
        <v>0</v>
      </c>
      <c r="BE11" s="109">
        <f>Tabla1[[#This Row],[Columna47]]</f>
        <v>0</v>
      </c>
      <c r="BF11" s="109">
        <f>Tabla1[[#This Row],[Columna51]]*Tabla1[[#This Row],[Columna54]]</f>
        <v>0</v>
      </c>
      <c r="BG11" s="109">
        <f>Tabla1[[#This Row],[Columna52]]*Tabla1[[#This Row],[Columna55]]</f>
        <v>0</v>
      </c>
      <c r="BH11" s="109">
        <f>Tabla1[[#This Row],[Columna53]]*Tabla1[[#This Row],[Columna56]]</f>
        <v>0</v>
      </c>
      <c r="BI11" s="113">
        <f>(Tabla1[[#This Row],[Columna48]]*Tabla1[[#This Row],[Columna59]]*Tabla1[[#This Row],[Columna32]])+(Tabla1[[#This Row],[Columna49]]*Tabla1[[#This Row],[Columna60]]*Tabla1[[#This Row],[Columna32]])+(Tabla1[[#This Row],[Columna50]]*Tabla1[[#This Row],[Columna61]]*Tabla1[[#This Row],[Columna32]])</f>
        <v>0</v>
      </c>
      <c r="BJ11" s="21"/>
    </row>
    <row r="12" spans="1:62" ht="15.95" customHeight="1">
      <c r="A12" s="98" t="str">
        <f t="shared" si="6"/>
        <v/>
      </c>
      <c r="B12" s="346">
        <f>'Escala Salarial'!C21</f>
        <v>0</v>
      </c>
      <c r="C12" s="99" t="str">
        <f t="shared" si="7"/>
        <v/>
      </c>
      <c r="D12" s="99" t="str">
        <f t="shared" si="8"/>
        <v/>
      </c>
      <c r="E12" s="99">
        <f>+'Escala Salarial'!F21</f>
        <v>0</v>
      </c>
      <c r="F12" s="427"/>
      <c r="G12" s="426"/>
      <c r="H12" s="426"/>
      <c r="I12" s="426"/>
      <c r="J12" s="426"/>
      <c r="K12" s="426"/>
      <c r="L12" s="426"/>
      <c r="M12" s="426"/>
      <c r="N12" s="426"/>
      <c r="O12" s="426"/>
      <c r="P12" s="426"/>
      <c r="Q12" s="426"/>
      <c r="R12" s="426"/>
      <c r="S12" s="106">
        <f>IF(SUM($G$5:$R$5)=0,0,((Tabla1[[#This Row],[Columna5]]*$G$6)/$S$6)+((Tabla1[[#This Row],[Columna6]]*$H$6)/$S$6)+((Tabla1[[#This Row],[Columna7]]*$I$6)/$S$6)+((Tabla1[[#This Row],[Columna8]]*$J$6)/$S$6)+((Tabla1[[#This Row],[Columna9]]*$K$6)/$S$6)+((Tabla1[[#This Row],[Columna10]]*$L$6)/$S$6)+((Tabla1[[#This Row],[Columna11]]*$M$6)/$S$6)+((Tabla1[[#This Row],[Columna12]]*$N$6)/$S$6)+((Tabla1[[#This Row],[Columna13]]*$O$6)/$S$6)+((Tabla1[[#This Row],[Columna14]]*$P$6)/$S$6)+((Tabla1[[#This Row],[Columna15]]*$Q$6)/$S$6)+((Tabla1[[#This Row],[Columna16]]*$R$6)/$S$6))</f>
        <v>0</v>
      </c>
      <c r="T12" s="426"/>
      <c r="U12" s="426"/>
      <c r="V12" s="426"/>
      <c r="W12" s="426"/>
      <c r="X12" s="426"/>
      <c r="Y12" s="426"/>
      <c r="Z12" s="426"/>
      <c r="AA12" s="426"/>
      <c r="AB12" s="426"/>
      <c r="AC12" s="426"/>
      <c r="AD12" s="426"/>
      <c r="AE12" s="426"/>
      <c r="AF12" s="106">
        <f>IF(SUM($T$5:$AE$5)=0,0,((Tabla1[[#This Row],[Columna18]]*$T$6)/$AF$6)+((Tabla1[[#This Row],[Columna19]]*$U$6)/$AF$6)+((Tabla1[[#This Row],[Columna20]]*$V$6)/$AF$6)+((Tabla1[[#This Row],[Columna21]]*$W$6)/$AF$6)+((Tabla1[[#This Row],[Columna22]]*$X$6)/$AF$6)+((Tabla1[[#This Row],[Columna23]]*$Y$6)/$AF$6)+((Tabla1[[#This Row],[Columna24]]*$Z$6)/$AF$6)+((Tabla1[[#This Row],[Columna25]]*$AA$6)/$AF$6)+((Tabla1[[#This Row],[Columna26]]*$AB$6)/$AF$6)+((Tabla1[[#This Row],[Columna27]]*$AC$6)/$AF$6)+((Tabla1[[#This Row],[Columna28]]*$AD$6)/$AF$6)+((Tabla1[[#This Row],[Columna29]]*$AE$6)/$AF$6))</f>
        <v>0</v>
      </c>
      <c r="AG12" s="426"/>
      <c r="AH12" s="426"/>
      <c r="AI12" s="426"/>
      <c r="AJ12" s="426"/>
      <c r="AK12" s="426"/>
      <c r="AL12" s="426"/>
      <c r="AM12" s="426"/>
      <c r="AN12" s="426"/>
      <c r="AO12" s="426"/>
      <c r="AP12" s="426"/>
      <c r="AQ12" s="426"/>
      <c r="AR12" s="426"/>
      <c r="AS12" s="106">
        <f>IF(SUM($AG$5:$AR$5)=0,0,((Tabla1[[#This Row],[Columna33]]*$AG$6)/$AS$6)+((Tabla1[[#This Row],[Columna34]]*$AH$6)/$AS$6)+((Tabla1[[#This Row],[Columna35]]*$AI$6)/$AS$6)+((Tabla1[[#This Row],[Columna36]]*$AJ$6)/$AS$6)+((Tabla1[[#This Row],[Columna37]]*$AK$6)/$AS$6)+((Tabla1[[#This Row],[Columna38]]*$AL$6)/$AS$6)+((Tabla1[[#This Row],[Columna39]]*$AM$6)/$AS$6)+((Tabla1[[#This Row],[Columna40]]*$AN$6)/$AS$6)+((Tabla1[[#This Row],[Columna41]]*$AO$6)/$AS$6)+((Tabla1[[#This Row],[Columna42]]*$AP$6)/$AS$6)+((Tabla1[[#This Row],[Columna44]]*$AQ$6)/$AS$6)+((Tabla1[[#This Row],[Columna45]]*$AR$6)/$AS$6))</f>
        <v>0</v>
      </c>
      <c r="AT12" s="106">
        <f>(Tabla1[[#This Row],[Columna46]]+Tabla1[[#This Row],[Columna30]]+Tabla1[[#This Row],[Columna17]])/3</f>
        <v>0</v>
      </c>
      <c r="AU12" s="111">
        <f t="shared" si="9"/>
        <v>0</v>
      </c>
      <c r="AV12" s="111">
        <f t="shared" si="10"/>
        <v>0</v>
      </c>
      <c r="AW12" s="111">
        <f t="shared" si="11"/>
        <v>0</v>
      </c>
      <c r="AX12" s="112">
        <f t="shared" si="13"/>
        <v>2</v>
      </c>
      <c r="AY12" s="112">
        <f t="shared" si="14"/>
        <v>0</v>
      </c>
      <c r="AZ12" s="112">
        <f t="shared" si="12"/>
        <v>0</v>
      </c>
      <c r="BA12" s="109">
        <f>Tabla1[[#This Row],[Columna17]]</f>
        <v>0</v>
      </c>
      <c r="BB12" s="109">
        <f>Tabla1[[#This Row],[Columna30]]</f>
        <v>0</v>
      </c>
      <c r="BC12" s="110">
        <f>Tabla1[[#This Row],[Columna46]]</f>
        <v>0</v>
      </c>
      <c r="BD12" s="112">
        <f>(((Tabla1[[#This Row],[Columna17]]*30)*$S$6)+((AF12*30)*$AF$6)+((AS12*30)*$AS$6))*Tabla1[[#This Row],[Columna32]]</f>
        <v>0</v>
      </c>
      <c r="BE12" s="109">
        <f>Tabla1[[#This Row],[Columna47]]</f>
        <v>0</v>
      </c>
      <c r="BF12" s="109">
        <f>Tabla1[[#This Row],[Columna51]]*Tabla1[[#This Row],[Columna54]]</f>
        <v>0</v>
      </c>
      <c r="BG12" s="109">
        <f>Tabla1[[#This Row],[Columna52]]*Tabla1[[#This Row],[Columna55]]</f>
        <v>0</v>
      </c>
      <c r="BH12" s="109">
        <f>Tabla1[[#This Row],[Columna53]]*Tabla1[[#This Row],[Columna56]]</f>
        <v>0</v>
      </c>
      <c r="BI12" s="113">
        <f>(Tabla1[[#This Row],[Columna48]]*Tabla1[[#This Row],[Columna59]]*Tabla1[[#This Row],[Columna32]])+(Tabla1[[#This Row],[Columna49]]*Tabla1[[#This Row],[Columna60]]*Tabla1[[#This Row],[Columna32]])+(Tabla1[[#This Row],[Columna50]]*Tabla1[[#This Row],[Columna61]]*Tabla1[[#This Row],[Columna32]])</f>
        <v>0</v>
      </c>
      <c r="BJ12" s="21"/>
    </row>
    <row r="13" spans="1:62" ht="15.95" customHeight="1">
      <c r="A13" s="98" t="str">
        <f t="shared" si="6"/>
        <v/>
      </c>
      <c r="B13" s="346">
        <f>'Escala Salarial'!C22</f>
        <v>0</v>
      </c>
      <c r="C13" s="99" t="str">
        <f t="shared" si="7"/>
        <v/>
      </c>
      <c r="D13" s="99" t="str">
        <f t="shared" si="8"/>
        <v/>
      </c>
      <c r="E13" s="99">
        <f>+'Escala Salarial'!F22</f>
        <v>0</v>
      </c>
      <c r="F13" s="427"/>
      <c r="G13" s="426"/>
      <c r="H13" s="426"/>
      <c r="I13" s="426"/>
      <c r="J13" s="426"/>
      <c r="K13" s="426"/>
      <c r="L13" s="426"/>
      <c r="M13" s="426"/>
      <c r="N13" s="426"/>
      <c r="O13" s="426"/>
      <c r="P13" s="426"/>
      <c r="Q13" s="426"/>
      <c r="R13" s="426"/>
      <c r="S13" s="106">
        <f>IF(SUM($G$5:$R$5)=0,0,((Tabla1[[#This Row],[Columna5]]*$G$6)/$S$6)+((Tabla1[[#This Row],[Columna6]]*$H$6)/$S$6)+((Tabla1[[#This Row],[Columna7]]*$I$6)/$S$6)+((Tabla1[[#This Row],[Columna8]]*$J$6)/$S$6)+((Tabla1[[#This Row],[Columna9]]*$K$6)/$S$6)+((Tabla1[[#This Row],[Columna10]]*$L$6)/$S$6)+((Tabla1[[#This Row],[Columna11]]*$M$6)/$S$6)+((Tabla1[[#This Row],[Columna12]]*$N$6)/$S$6)+((Tabla1[[#This Row],[Columna13]]*$O$6)/$S$6)+((Tabla1[[#This Row],[Columna14]]*$P$6)/$S$6)+((Tabla1[[#This Row],[Columna15]]*$Q$6)/$S$6)+((Tabla1[[#This Row],[Columna16]]*$R$6)/$S$6))</f>
        <v>0</v>
      </c>
      <c r="T13" s="426"/>
      <c r="U13" s="426"/>
      <c r="V13" s="426"/>
      <c r="W13" s="426"/>
      <c r="X13" s="426"/>
      <c r="Y13" s="426"/>
      <c r="Z13" s="426"/>
      <c r="AA13" s="426"/>
      <c r="AB13" s="426"/>
      <c r="AC13" s="426"/>
      <c r="AD13" s="426"/>
      <c r="AE13" s="426"/>
      <c r="AF13" s="106">
        <f>IF(SUM($T$5:$AE$5)=0,0,((Tabla1[[#This Row],[Columna18]]*$T$6)/$AF$6)+((Tabla1[[#This Row],[Columna19]]*$U$6)/$AF$6)+((Tabla1[[#This Row],[Columna20]]*$V$6)/$AF$6)+((Tabla1[[#This Row],[Columna21]]*$W$6)/$AF$6)+((Tabla1[[#This Row],[Columna22]]*$X$6)/$AF$6)+((Tabla1[[#This Row],[Columna23]]*$Y$6)/$AF$6)+((Tabla1[[#This Row],[Columna24]]*$Z$6)/$AF$6)+((Tabla1[[#This Row],[Columna25]]*$AA$6)/$AF$6)+((Tabla1[[#This Row],[Columna26]]*$AB$6)/$AF$6)+((Tabla1[[#This Row],[Columna27]]*$AC$6)/$AF$6)+((Tabla1[[#This Row],[Columna28]]*$AD$6)/$AF$6)+((Tabla1[[#This Row],[Columna29]]*$AE$6)/$AF$6))</f>
        <v>0</v>
      </c>
      <c r="AG13" s="426"/>
      <c r="AH13" s="426"/>
      <c r="AI13" s="426"/>
      <c r="AJ13" s="426"/>
      <c r="AK13" s="426"/>
      <c r="AL13" s="426"/>
      <c r="AM13" s="426"/>
      <c r="AN13" s="426"/>
      <c r="AO13" s="426"/>
      <c r="AP13" s="426"/>
      <c r="AQ13" s="426"/>
      <c r="AR13" s="426"/>
      <c r="AS13" s="106">
        <f>IF(SUM($AG$5:$AR$5)=0,0,((Tabla1[[#This Row],[Columna33]]*$AG$6)/$AS$6)+((Tabla1[[#This Row],[Columna34]]*$AH$6)/$AS$6)+((Tabla1[[#This Row],[Columna35]]*$AI$6)/$AS$6)+((Tabla1[[#This Row],[Columna36]]*$AJ$6)/$AS$6)+((Tabla1[[#This Row],[Columna37]]*$AK$6)/$AS$6)+((Tabla1[[#This Row],[Columna38]]*$AL$6)/$AS$6)+((Tabla1[[#This Row],[Columna39]]*$AM$6)/$AS$6)+((Tabla1[[#This Row],[Columna40]]*$AN$6)/$AS$6)+((Tabla1[[#This Row],[Columna41]]*$AO$6)/$AS$6)+((Tabla1[[#This Row],[Columna42]]*$AP$6)/$AS$6)+((Tabla1[[#This Row],[Columna44]]*$AQ$6)/$AS$6)+((Tabla1[[#This Row],[Columna45]]*$AR$6)/$AS$6))</f>
        <v>0</v>
      </c>
      <c r="AT13" s="106">
        <f>(Tabla1[[#This Row],[Columna46]]+Tabla1[[#This Row],[Columna30]]+Tabla1[[#This Row],[Columna17]])/3</f>
        <v>0</v>
      </c>
      <c r="AU13" s="111">
        <f t="shared" si="9"/>
        <v>0</v>
      </c>
      <c r="AV13" s="111">
        <f t="shared" si="10"/>
        <v>0</v>
      </c>
      <c r="AW13" s="111">
        <f t="shared" si="11"/>
        <v>0</v>
      </c>
      <c r="AX13" s="112">
        <f t="shared" si="13"/>
        <v>2</v>
      </c>
      <c r="AY13" s="112">
        <f t="shared" si="14"/>
        <v>0</v>
      </c>
      <c r="AZ13" s="112">
        <f t="shared" si="12"/>
        <v>0</v>
      </c>
      <c r="BA13" s="109">
        <f>Tabla1[[#This Row],[Columna17]]</f>
        <v>0</v>
      </c>
      <c r="BB13" s="109">
        <f>Tabla1[[#This Row],[Columna30]]</f>
        <v>0</v>
      </c>
      <c r="BC13" s="110">
        <f>Tabla1[[#This Row],[Columna46]]</f>
        <v>0</v>
      </c>
      <c r="BD13" s="112">
        <f>(((Tabla1[[#This Row],[Columna17]]*30)*$S$6)+((AF13*30)*$AF$6)+((AS13*30)*$AS$6))*Tabla1[[#This Row],[Columna32]]</f>
        <v>0</v>
      </c>
      <c r="BE13" s="109">
        <f>Tabla1[[#This Row],[Columna47]]</f>
        <v>0</v>
      </c>
      <c r="BF13" s="109">
        <f>Tabla1[[#This Row],[Columna51]]*Tabla1[[#This Row],[Columna54]]</f>
        <v>0</v>
      </c>
      <c r="BG13" s="109">
        <f>Tabla1[[#This Row],[Columna52]]*Tabla1[[#This Row],[Columna55]]</f>
        <v>0</v>
      </c>
      <c r="BH13" s="109">
        <f>Tabla1[[#This Row],[Columna53]]*Tabla1[[#This Row],[Columna56]]</f>
        <v>0</v>
      </c>
      <c r="BI13" s="113">
        <f>(Tabla1[[#This Row],[Columna48]]*Tabla1[[#This Row],[Columna59]]*Tabla1[[#This Row],[Columna32]])+(Tabla1[[#This Row],[Columna49]]*Tabla1[[#This Row],[Columna60]]*Tabla1[[#This Row],[Columna32]])+(Tabla1[[#This Row],[Columna50]]*Tabla1[[#This Row],[Columna61]]*Tabla1[[#This Row],[Columna32]])</f>
        <v>0</v>
      </c>
      <c r="BJ13" s="21"/>
    </row>
    <row r="14" spans="1:62" ht="15" customHeight="1">
      <c r="A14" s="98" t="str">
        <f t="shared" si="6"/>
        <v/>
      </c>
      <c r="B14" s="346">
        <f>'Escala Salarial'!C23</f>
        <v>0</v>
      </c>
      <c r="C14" s="99" t="str">
        <f t="shared" si="7"/>
        <v/>
      </c>
      <c r="D14" s="99" t="str">
        <f t="shared" si="8"/>
        <v/>
      </c>
      <c r="E14" s="99">
        <f>+'Escala Salarial'!F23</f>
        <v>0</v>
      </c>
      <c r="F14" s="427"/>
      <c r="G14" s="426"/>
      <c r="H14" s="426"/>
      <c r="I14" s="426"/>
      <c r="J14" s="426"/>
      <c r="K14" s="426"/>
      <c r="L14" s="426"/>
      <c r="M14" s="426"/>
      <c r="N14" s="426"/>
      <c r="O14" s="426"/>
      <c r="P14" s="426"/>
      <c r="Q14" s="426"/>
      <c r="R14" s="426"/>
      <c r="S14" s="106">
        <f>IF(SUM($G$5:$R$5)=0,0,((Tabla1[[#This Row],[Columna5]]*$G$6)/$S$6)+((Tabla1[[#This Row],[Columna6]]*$H$6)/$S$6)+((Tabla1[[#This Row],[Columna7]]*$I$6)/$S$6)+((Tabla1[[#This Row],[Columna8]]*$J$6)/$S$6)+((Tabla1[[#This Row],[Columna9]]*$K$6)/$S$6)+((Tabla1[[#This Row],[Columna10]]*$L$6)/$S$6)+((Tabla1[[#This Row],[Columna11]]*$M$6)/$S$6)+((Tabla1[[#This Row],[Columna12]]*$N$6)/$S$6)+((Tabla1[[#This Row],[Columna13]]*$O$6)/$S$6)+((Tabla1[[#This Row],[Columna14]]*$P$6)/$S$6)+((Tabla1[[#This Row],[Columna15]]*$Q$6)/$S$6)+((Tabla1[[#This Row],[Columna16]]*$R$6)/$S$6))</f>
        <v>0</v>
      </c>
      <c r="T14" s="426"/>
      <c r="U14" s="426"/>
      <c r="V14" s="426"/>
      <c r="W14" s="426"/>
      <c r="X14" s="426"/>
      <c r="Y14" s="426"/>
      <c r="Z14" s="426"/>
      <c r="AA14" s="426"/>
      <c r="AB14" s="426"/>
      <c r="AC14" s="426"/>
      <c r="AD14" s="426"/>
      <c r="AE14" s="426"/>
      <c r="AF14" s="106">
        <f>IF(SUM($T$5:$AE$5)=0,0,((Tabla1[[#This Row],[Columna18]]*$T$6)/$AF$6)+((Tabla1[[#This Row],[Columna19]]*$U$6)/$AF$6)+((Tabla1[[#This Row],[Columna20]]*$V$6)/$AF$6)+((Tabla1[[#This Row],[Columna21]]*$W$6)/$AF$6)+((Tabla1[[#This Row],[Columna22]]*$X$6)/$AF$6)+((Tabla1[[#This Row],[Columna23]]*$Y$6)/$AF$6)+((Tabla1[[#This Row],[Columna24]]*$Z$6)/$AF$6)+((Tabla1[[#This Row],[Columna25]]*$AA$6)/$AF$6)+((Tabla1[[#This Row],[Columna26]]*$AB$6)/$AF$6)+((Tabla1[[#This Row],[Columna27]]*$AC$6)/$AF$6)+((Tabla1[[#This Row],[Columna28]]*$AD$6)/$AF$6)+((Tabla1[[#This Row],[Columna29]]*$AE$6)/$AF$6))</f>
        <v>0</v>
      </c>
      <c r="AG14" s="426"/>
      <c r="AH14" s="426"/>
      <c r="AI14" s="426"/>
      <c r="AJ14" s="426"/>
      <c r="AK14" s="426"/>
      <c r="AL14" s="426"/>
      <c r="AM14" s="426"/>
      <c r="AN14" s="426"/>
      <c r="AO14" s="426"/>
      <c r="AP14" s="426"/>
      <c r="AQ14" s="426"/>
      <c r="AR14" s="426"/>
      <c r="AS14" s="106">
        <f>IF(SUM($AG$5:$AR$5)=0,0,((Tabla1[[#This Row],[Columna33]]*$AG$6)/$AS$6)+((Tabla1[[#This Row],[Columna34]]*$AH$6)/$AS$6)+((Tabla1[[#This Row],[Columna35]]*$AI$6)/$AS$6)+((Tabla1[[#This Row],[Columna36]]*$AJ$6)/$AS$6)+((Tabla1[[#This Row],[Columna37]]*$AK$6)/$AS$6)+((Tabla1[[#This Row],[Columna38]]*$AL$6)/$AS$6)+((Tabla1[[#This Row],[Columna39]]*$AM$6)/$AS$6)+((Tabla1[[#This Row],[Columna40]]*$AN$6)/$AS$6)+((Tabla1[[#This Row],[Columna41]]*$AO$6)/$AS$6)+((Tabla1[[#This Row],[Columna42]]*$AP$6)/$AS$6)+((Tabla1[[#This Row],[Columna44]]*$AQ$6)/$AS$6)+((Tabla1[[#This Row],[Columna45]]*$AR$6)/$AS$6))</f>
        <v>0</v>
      </c>
      <c r="AT14" s="106">
        <f>(Tabla1[[#This Row],[Columna46]]+Tabla1[[#This Row],[Columna30]]+Tabla1[[#This Row],[Columna17]])/3</f>
        <v>0</v>
      </c>
      <c r="AU14" s="111">
        <f t="shared" si="9"/>
        <v>0</v>
      </c>
      <c r="AV14" s="111">
        <f t="shared" si="10"/>
        <v>0</v>
      </c>
      <c r="AW14" s="111">
        <f t="shared" si="11"/>
        <v>0</v>
      </c>
      <c r="AX14" s="112">
        <f t="shared" si="13"/>
        <v>2</v>
      </c>
      <c r="AY14" s="112">
        <f t="shared" si="14"/>
        <v>0</v>
      </c>
      <c r="AZ14" s="112">
        <f t="shared" si="12"/>
        <v>0</v>
      </c>
      <c r="BA14" s="109">
        <f>Tabla1[[#This Row],[Columna17]]</f>
        <v>0</v>
      </c>
      <c r="BB14" s="109">
        <f>Tabla1[[#This Row],[Columna30]]</f>
        <v>0</v>
      </c>
      <c r="BC14" s="110">
        <f>Tabla1[[#This Row],[Columna46]]</f>
        <v>0</v>
      </c>
      <c r="BD14" s="112">
        <f>(((Tabla1[[#This Row],[Columna17]]*30)*$S$6)+((AF14*30)*$AF$6)+((AS14*30)*$AS$6))*Tabla1[[#This Row],[Columna32]]</f>
        <v>0</v>
      </c>
      <c r="BE14" s="109">
        <f>Tabla1[[#This Row],[Columna47]]</f>
        <v>0</v>
      </c>
      <c r="BF14" s="109">
        <f>Tabla1[[#This Row],[Columna51]]*Tabla1[[#This Row],[Columna54]]</f>
        <v>0</v>
      </c>
      <c r="BG14" s="109">
        <f>Tabla1[[#This Row],[Columna52]]*Tabla1[[#This Row],[Columna55]]</f>
        <v>0</v>
      </c>
      <c r="BH14" s="109">
        <f>Tabla1[[#This Row],[Columna53]]*Tabla1[[#This Row],[Columna56]]</f>
        <v>0</v>
      </c>
      <c r="BI14" s="113">
        <f>(Tabla1[[#This Row],[Columna48]]*Tabla1[[#This Row],[Columna59]]*Tabla1[[#This Row],[Columna32]])+(Tabla1[[#This Row],[Columna49]]*Tabla1[[#This Row],[Columna60]]*Tabla1[[#This Row],[Columna32]])+(Tabla1[[#This Row],[Columna50]]*Tabla1[[#This Row],[Columna61]]*Tabla1[[#This Row],[Columna32]])</f>
        <v>0</v>
      </c>
      <c r="BJ14" s="21"/>
    </row>
    <row r="15" spans="1:62" ht="15.95" customHeight="1">
      <c r="A15" s="98" t="str">
        <f t="shared" si="6"/>
        <v/>
      </c>
      <c r="B15" s="346">
        <f>'Escala Salarial'!C24</f>
        <v>0</v>
      </c>
      <c r="C15" s="99" t="str">
        <f t="shared" si="7"/>
        <v/>
      </c>
      <c r="D15" s="99" t="str">
        <f t="shared" si="8"/>
        <v/>
      </c>
      <c r="E15" s="99">
        <f>+'Escala Salarial'!F24</f>
        <v>0</v>
      </c>
      <c r="F15" s="427"/>
      <c r="G15" s="426"/>
      <c r="H15" s="426"/>
      <c r="I15" s="426"/>
      <c r="J15" s="426"/>
      <c r="K15" s="426"/>
      <c r="L15" s="426"/>
      <c r="M15" s="426"/>
      <c r="N15" s="426"/>
      <c r="O15" s="426"/>
      <c r="P15" s="426"/>
      <c r="Q15" s="426"/>
      <c r="R15" s="426"/>
      <c r="S15" s="106">
        <f>IF(SUM($G$5:$R$5)=0,0,((Tabla1[[#This Row],[Columna5]]*$G$6)/$S$6)+((Tabla1[[#This Row],[Columna6]]*$H$6)/$S$6)+((Tabla1[[#This Row],[Columna7]]*$I$6)/$S$6)+((Tabla1[[#This Row],[Columna8]]*$J$6)/$S$6)+((Tabla1[[#This Row],[Columna9]]*$K$6)/$S$6)+((Tabla1[[#This Row],[Columna10]]*$L$6)/$S$6)+((Tabla1[[#This Row],[Columna11]]*$M$6)/$S$6)+((Tabla1[[#This Row],[Columna12]]*$N$6)/$S$6)+((Tabla1[[#This Row],[Columna13]]*$O$6)/$S$6)+((Tabla1[[#This Row],[Columna14]]*$P$6)/$S$6)+((Tabla1[[#This Row],[Columna15]]*$Q$6)/$S$6)+((Tabla1[[#This Row],[Columna16]]*$R$6)/$S$6))</f>
        <v>0</v>
      </c>
      <c r="T15" s="426"/>
      <c r="U15" s="426"/>
      <c r="V15" s="426"/>
      <c r="W15" s="426"/>
      <c r="X15" s="426"/>
      <c r="Y15" s="426"/>
      <c r="Z15" s="426"/>
      <c r="AA15" s="426"/>
      <c r="AB15" s="426"/>
      <c r="AC15" s="426"/>
      <c r="AD15" s="426"/>
      <c r="AE15" s="426"/>
      <c r="AF15" s="106">
        <f>IF(SUM($T$5:$AE$5)=0,0,((Tabla1[[#This Row],[Columna18]]*$T$6)/$AF$6)+((Tabla1[[#This Row],[Columna19]]*$U$6)/$AF$6)+((Tabla1[[#This Row],[Columna20]]*$V$6)/$AF$6)+((Tabla1[[#This Row],[Columna21]]*$W$6)/$AF$6)+((Tabla1[[#This Row],[Columna22]]*$X$6)/$AF$6)+((Tabla1[[#This Row],[Columna23]]*$Y$6)/$AF$6)+((Tabla1[[#This Row],[Columna24]]*$Z$6)/$AF$6)+((Tabla1[[#This Row],[Columna25]]*$AA$6)/$AF$6)+((Tabla1[[#This Row],[Columna26]]*$AB$6)/$AF$6)+((Tabla1[[#This Row],[Columna27]]*$AC$6)/$AF$6)+((Tabla1[[#This Row],[Columna28]]*$AD$6)/$AF$6)+((Tabla1[[#This Row],[Columna29]]*$AE$6)/$AF$6))</f>
        <v>0</v>
      </c>
      <c r="AG15" s="426"/>
      <c r="AH15" s="426"/>
      <c r="AI15" s="426"/>
      <c r="AJ15" s="426"/>
      <c r="AK15" s="426"/>
      <c r="AL15" s="426"/>
      <c r="AM15" s="426"/>
      <c r="AN15" s="426"/>
      <c r="AO15" s="426"/>
      <c r="AP15" s="426"/>
      <c r="AQ15" s="426"/>
      <c r="AR15" s="426"/>
      <c r="AS15" s="106">
        <f>IF(SUM($AG$5:$AR$5)=0,0,((Tabla1[[#This Row],[Columna33]]*$AG$6)/$AS$6)+((Tabla1[[#This Row],[Columna34]]*$AH$6)/$AS$6)+((Tabla1[[#This Row],[Columna35]]*$AI$6)/$AS$6)+((Tabla1[[#This Row],[Columna36]]*$AJ$6)/$AS$6)+((Tabla1[[#This Row],[Columna37]]*$AK$6)/$AS$6)+((Tabla1[[#This Row],[Columna38]]*$AL$6)/$AS$6)+((Tabla1[[#This Row],[Columna39]]*$AM$6)/$AS$6)+((Tabla1[[#This Row],[Columna40]]*$AN$6)/$AS$6)+((Tabla1[[#This Row],[Columna41]]*$AO$6)/$AS$6)+((Tabla1[[#This Row],[Columna42]]*$AP$6)/$AS$6)+((Tabla1[[#This Row],[Columna44]]*$AQ$6)/$AS$6)+((Tabla1[[#This Row],[Columna45]]*$AR$6)/$AS$6))</f>
        <v>0</v>
      </c>
      <c r="AT15" s="106">
        <f>(Tabla1[[#This Row],[Columna46]]+Tabla1[[#This Row],[Columna30]]+Tabla1[[#This Row],[Columna17]])/3</f>
        <v>0</v>
      </c>
      <c r="AU15" s="111">
        <f t="shared" si="9"/>
        <v>0</v>
      </c>
      <c r="AV15" s="111">
        <f t="shared" si="10"/>
        <v>0</v>
      </c>
      <c r="AW15" s="111">
        <f t="shared" si="11"/>
        <v>0</v>
      </c>
      <c r="AX15" s="112">
        <f t="shared" si="13"/>
        <v>2</v>
      </c>
      <c r="AY15" s="112">
        <f t="shared" si="14"/>
        <v>0</v>
      </c>
      <c r="AZ15" s="112">
        <f t="shared" si="12"/>
        <v>0</v>
      </c>
      <c r="BA15" s="109">
        <f>Tabla1[[#This Row],[Columna17]]</f>
        <v>0</v>
      </c>
      <c r="BB15" s="109">
        <f>Tabla1[[#This Row],[Columna30]]</f>
        <v>0</v>
      </c>
      <c r="BC15" s="110">
        <f>Tabla1[[#This Row],[Columna46]]</f>
        <v>0</v>
      </c>
      <c r="BD15" s="112">
        <f>(((Tabla1[[#This Row],[Columna17]]*30)*$S$6)+((AF15*30)*$AF$6)+((AS15*30)*$AS$6))*Tabla1[[#This Row],[Columna32]]</f>
        <v>0</v>
      </c>
      <c r="BE15" s="109">
        <f>Tabla1[[#This Row],[Columna47]]</f>
        <v>0</v>
      </c>
      <c r="BF15" s="109">
        <f>Tabla1[[#This Row],[Columna51]]*Tabla1[[#This Row],[Columna54]]</f>
        <v>0</v>
      </c>
      <c r="BG15" s="109">
        <f>Tabla1[[#This Row],[Columna52]]*Tabla1[[#This Row],[Columna55]]</f>
        <v>0</v>
      </c>
      <c r="BH15" s="109">
        <f>Tabla1[[#This Row],[Columna53]]*Tabla1[[#This Row],[Columna56]]</f>
        <v>0</v>
      </c>
      <c r="BI15" s="113">
        <f>(Tabla1[[#This Row],[Columna48]]*Tabla1[[#This Row],[Columna59]]*Tabla1[[#This Row],[Columna32]])+(Tabla1[[#This Row],[Columna49]]*Tabla1[[#This Row],[Columna60]]*Tabla1[[#This Row],[Columna32]])+(Tabla1[[#This Row],[Columna50]]*Tabla1[[#This Row],[Columna61]]*Tabla1[[#This Row],[Columna32]])</f>
        <v>0</v>
      </c>
      <c r="BJ15" s="21"/>
    </row>
    <row r="16" spans="1:62">
      <c r="A16" s="98" t="str">
        <f t="shared" si="6"/>
        <v/>
      </c>
      <c r="B16" s="346">
        <f>'Escala Salarial'!C25</f>
        <v>0</v>
      </c>
      <c r="C16" s="99" t="str">
        <f t="shared" si="7"/>
        <v/>
      </c>
      <c r="D16" s="99" t="str">
        <f t="shared" si="8"/>
        <v/>
      </c>
      <c r="E16" s="99">
        <f>+'Escala Salarial'!F25</f>
        <v>0</v>
      </c>
      <c r="F16" s="427"/>
      <c r="G16" s="426"/>
      <c r="H16" s="426"/>
      <c r="I16" s="426"/>
      <c r="J16" s="426"/>
      <c r="K16" s="426"/>
      <c r="L16" s="426"/>
      <c r="M16" s="426"/>
      <c r="N16" s="426"/>
      <c r="O16" s="426"/>
      <c r="P16" s="426"/>
      <c r="Q16" s="426"/>
      <c r="R16" s="426"/>
      <c r="S16" s="106">
        <f>IF(SUM($G$5:$R$5)=0,0,((Tabla1[[#This Row],[Columna5]]*$G$6)/$S$6)+((Tabla1[[#This Row],[Columna6]]*$H$6)/$S$6)+((Tabla1[[#This Row],[Columna7]]*$I$6)/$S$6)+((Tabla1[[#This Row],[Columna8]]*$J$6)/$S$6)+((Tabla1[[#This Row],[Columna9]]*$K$6)/$S$6)+((Tabla1[[#This Row],[Columna10]]*$L$6)/$S$6)+((Tabla1[[#This Row],[Columna11]]*$M$6)/$S$6)+((Tabla1[[#This Row],[Columna12]]*$N$6)/$S$6)+((Tabla1[[#This Row],[Columna13]]*$O$6)/$S$6)+((Tabla1[[#This Row],[Columna14]]*$P$6)/$S$6)+((Tabla1[[#This Row],[Columna15]]*$Q$6)/$S$6)+((Tabla1[[#This Row],[Columna16]]*$R$6)/$S$6))</f>
        <v>0</v>
      </c>
      <c r="T16" s="426"/>
      <c r="U16" s="426"/>
      <c r="V16" s="426"/>
      <c r="W16" s="426"/>
      <c r="X16" s="426"/>
      <c r="Y16" s="426"/>
      <c r="Z16" s="426"/>
      <c r="AA16" s="426"/>
      <c r="AB16" s="426"/>
      <c r="AC16" s="426"/>
      <c r="AD16" s="426"/>
      <c r="AE16" s="426"/>
      <c r="AF16" s="106">
        <f>IF(SUM($T$5:$AE$5)=0,0,((Tabla1[[#This Row],[Columna18]]*$T$6)/$AF$6)+((Tabla1[[#This Row],[Columna19]]*$U$6)/$AF$6)+((Tabla1[[#This Row],[Columna20]]*$V$6)/$AF$6)+((Tabla1[[#This Row],[Columna21]]*$W$6)/$AF$6)+((Tabla1[[#This Row],[Columna22]]*$X$6)/$AF$6)+((Tabla1[[#This Row],[Columna23]]*$Y$6)/$AF$6)+((Tabla1[[#This Row],[Columna24]]*$Z$6)/$AF$6)+((Tabla1[[#This Row],[Columna25]]*$AA$6)/$AF$6)+((Tabla1[[#This Row],[Columna26]]*$AB$6)/$AF$6)+((Tabla1[[#This Row],[Columna27]]*$AC$6)/$AF$6)+((Tabla1[[#This Row],[Columna28]]*$AD$6)/$AF$6)+((Tabla1[[#This Row],[Columna29]]*$AE$6)/$AF$6))</f>
        <v>0</v>
      </c>
      <c r="AG16" s="426"/>
      <c r="AH16" s="426"/>
      <c r="AI16" s="426"/>
      <c r="AJ16" s="426"/>
      <c r="AK16" s="426"/>
      <c r="AL16" s="426"/>
      <c r="AM16" s="426"/>
      <c r="AN16" s="426"/>
      <c r="AO16" s="426"/>
      <c r="AP16" s="426"/>
      <c r="AQ16" s="426"/>
      <c r="AR16" s="426"/>
      <c r="AS16" s="106">
        <f>IF(SUM($AG$5:$AR$5)=0,0,((Tabla1[[#This Row],[Columna33]]*$AG$6)/$AS$6)+((Tabla1[[#This Row],[Columna34]]*$AH$6)/$AS$6)+((Tabla1[[#This Row],[Columna35]]*$AI$6)/$AS$6)+((Tabla1[[#This Row],[Columna36]]*$AJ$6)/$AS$6)+((Tabla1[[#This Row],[Columna37]]*$AK$6)/$AS$6)+((Tabla1[[#This Row],[Columna38]]*$AL$6)/$AS$6)+((Tabla1[[#This Row],[Columna39]]*$AM$6)/$AS$6)+((Tabla1[[#This Row],[Columna40]]*$AN$6)/$AS$6)+((Tabla1[[#This Row],[Columna41]]*$AO$6)/$AS$6)+((Tabla1[[#This Row],[Columna42]]*$AP$6)/$AS$6)+((Tabla1[[#This Row],[Columna44]]*$AQ$6)/$AS$6)+((Tabla1[[#This Row],[Columna45]]*$AR$6)/$AS$6))</f>
        <v>0</v>
      </c>
      <c r="AT16" s="106">
        <f>(Tabla1[[#This Row],[Columna46]]+Tabla1[[#This Row],[Columna30]]+Tabla1[[#This Row],[Columna17]])/3</f>
        <v>0</v>
      </c>
      <c r="AU16" s="111">
        <f t="shared" si="9"/>
        <v>0</v>
      </c>
      <c r="AV16" s="111">
        <f t="shared" si="10"/>
        <v>0</v>
      </c>
      <c r="AW16" s="111">
        <f t="shared" si="11"/>
        <v>0</v>
      </c>
      <c r="AX16" s="112">
        <f t="shared" si="13"/>
        <v>2</v>
      </c>
      <c r="AY16" s="112">
        <f t="shared" si="14"/>
        <v>0</v>
      </c>
      <c r="AZ16" s="112">
        <f t="shared" si="12"/>
        <v>0</v>
      </c>
      <c r="BA16" s="109">
        <f>Tabla1[[#This Row],[Columna17]]</f>
        <v>0</v>
      </c>
      <c r="BB16" s="109">
        <f>Tabla1[[#This Row],[Columna30]]</f>
        <v>0</v>
      </c>
      <c r="BC16" s="110">
        <f>Tabla1[[#This Row],[Columna46]]</f>
        <v>0</v>
      </c>
      <c r="BD16" s="112">
        <f>(((Tabla1[[#This Row],[Columna17]]*30)*$S$6)+((AF16*30)*$AF$6)+((AS16*30)*$AS$6))*Tabla1[[#This Row],[Columna32]]</f>
        <v>0</v>
      </c>
      <c r="BE16" s="109">
        <f>Tabla1[[#This Row],[Columna47]]</f>
        <v>0</v>
      </c>
      <c r="BF16" s="109">
        <f>Tabla1[[#This Row],[Columna51]]*Tabla1[[#This Row],[Columna54]]</f>
        <v>0</v>
      </c>
      <c r="BG16" s="109">
        <f>Tabla1[[#This Row],[Columna52]]*Tabla1[[#This Row],[Columna55]]</f>
        <v>0</v>
      </c>
      <c r="BH16" s="103">
        <f>Tabla1[[#This Row],[Columna53]]*Tabla1[[#This Row],[Columna56]]</f>
        <v>0</v>
      </c>
      <c r="BI16" s="113">
        <f>(Tabla1[[#This Row],[Columna48]]*Tabla1[[#This Row],[Columna59]]*Tabla1[[#This Row],[Columna32]])+(Tabla1[[#This Row],[Columna49]]*Tabla1[[#This Row],[Columna60]]*Tabla1[[#This Row],[Columna32]])+(Tabla1[[#This Row],[Columna50]]*Tabla1[[#This Row],[Columna61]]*Tabla1[[#This Row],[Columna32]])</f>
        <v>0</v>
      </c>
      <c r="BJ16" s="21"/>
    </row>
    <row r="17" spans="1:62">
      <c r="A17" s="98" t="str">
        <f t="shared" si="6"/>
        <v/>
      </c>
      <c r="B17" s="346">
        <f>'Escala Salarial'!C26</f>
        <v>0</v>
      </c>
      <c r="C17" s="99" t="str">
        <f t="shared" si="7"/>
        <v/>
      </c>
      <c r="D17" s="99" t="str">
        <f t="shared" si="8"/>
        <v/>
      </c>
      <c r="E17" s="99">
        <f>+'Escala Salarial'!F26</f>
        <v>0</v>
      </c>
      <c r="F17" s="427"/>
      <c r="G17" s="426"/>
      <c r="H17" s="426"/>
      <c r="I17" s="426"/>
      <c r="J17" s="426"/>
      <c r="K17" s="426"/>
      <c r="L17" s="426"/>
      <c r="M17" s="426"/>
      <c r="N17" s="426"/>
      <c r="O17" s="426"/>
      <c r="P17" s="426"/>
      <c r="Q17" s="426"/>
      <c r="R17" s="426"/>
      <c r="S17" s="106">
        <f>IF(SUM($G$5:$R$5)=0,0,((Tabla1[[#This Row],[Columna5]]*$G$6)/$S$6)+((Tabla1[[#This Row],[Columna6]]*$H$6)/$S$6)+((Tabla1[[#This Row],[Columna7]]*$I$6)/$S$6)+((Tabla1[[#This Row],[Columna8]]*$J$6)/$S$6)+((Tabla1[[#This Row],[Columna9]]*$K$6)/$S$6)+((Tabla1[[#This Row],[Columna10]]*$L$6)/$S$6)+((Tabla1[[#This Row],[Columna11]]*$M$6)/$S$6)+((Tabla1[[#This Row],[Columna12]]*$N$6)/$S$6)+((Tabla1[[#This Row],[Columna13]]*$O$6)/$S$6)+((Tabla1[[#This Row],[Columna14]]*$P$6)/$S$6)+((Tabla1[[#This Row],[Columna15]]*$Q$6)/$S$6)+((Tabla1[[#This Row],[Columna16]]*$R$6)/$S$6))</f>
        <v>0</v>
      </c>
      <c r="T17" s="426"/>
      <c r="U17" s="426"/>
      <c r="V17" s="426"/>
      <c r="W17" s="426"/>
      <c r="X17" s="426"/>
      <c r="Y17" s="426"/>
      <c r="Z17" s="426"/>
      <c r="AA17" s="426"/>
      <c r="AB17" s="426"/>
      <c r="AC17" s="426"/>
      <c r="AD17" s="426"/>
      <c r="AE17" s="426"/>
      <c r="AF17" s="106">
        <f>IF(SUM($T$5:$AE$5)=0,0,((Tabla1[[#This Row],[Columna18]]*$T$6)/$AF$6)+((Tabla1[[#This Row],[Columna19]]*$U$6)/$AF$6)+((Tabla1[[#This Row],[Columna20]]*$V$6)/$AF$6)+((Tabla1[[#This Row],[Columna21]]*$W$6)/$AF$6)+((Tabla1[[#This Row],[Columna22]]*$X$6)/$AF$6)+((Tabla1[[#This Row],[Columna23]]*$Y$6)/$AF$6)+((Tabla1[[#This Row],[Columna24]]*$Z$6)/$AF$6)+((Tabla1[[#This Row],[Columna25]]*$AA$6)/$AF$6)+((Tabla1[[#This Row],[Columna26]]*$AB$6)/$AF$6)+((Tabla1[[#This Row],[Columna27]]*$AC$6)/$AF$6)+((Tabla1[[#This Row],[Columna28]]*$AD$6)/$AF$6)+((Tabla1[[#This Row],[Columna29]]*$AE$6)/$AF$6))</f>
        <v>0</v>
      </c>
      <c r="AG17" s="426"/>
      <c r="AH17" s="426"/>
      <c r="AI17" s="426"/>
      <c r="AJ17" s="426"/>
      <c r="AK17" s="426"/>
      <c r="AL17" s="426"/>
      <c r="AM17" s="426"/>
      <c r="AN17" s="426"/>
      <c r="AO17" s="426"/>
      <c r="AP17" s="426"/>
      <c r="AQ17" s="426"/>
      <c r="AR17" s="426"/>
      <c r="AS17" s="106">
        <f>IF(SUM($AG$5:$AR$5)=0,0,((Tabla1[[#This Row],[Columna33]]*$AG$6)/$AS$6)+((Tabla1[[#This Row],[Columna34]]*$AH$6)/$AS$6)+((Tabla1[[#This Row],[Columna35]]*$AI$6)/$AS$6)+((Tabla1[[#This Row],[Columna36]]*$AJ$6)/$AS$6)+((Tabla1[[#This Row],[Columna37]]*$AK$6)/$AS$6)+((Tabla1[[#This Row],[Columna38]]*$AL$6)/$AS$6)+((Tabla1[[#This Row],[Columna39]]*$AM$6)/$AS$6)+((Tabla1[[#This Row],[Columna40]]*$AN$6)/$AS$6)+((Tabla1[[#This Row],[Columna41]]*$AO$6)/$AS$6)+((Tabla1[[#This Row],[Columna42]]*$AP$6)/$AS$6)+((Tabla1[[#This Row],[Columna44]]*$AQ$6)/$AS$6)+((Tabla1[[#This Row],[Columna45]]*$AR$6)/$AS$6))</f>
        <v>0</v>
      </c>
      <c r="AT17" s="106">
        <f>(Tabla1[[#This Row],[Columna46]]+Tabla1[[#This Row],[Columna30]]+Tabla1[[#This Row],[Columna17]])/3</f>
        <v>0</v>
      </c>
      <c r="AU17" s="111">
        <f t="shared" si="9"/>
        <v>0</v>
      </c>
      <c r="AV17" s="111">
        <f t="shared" si="10"/>
        <v>0</v>
      </c>
      <c r="AW17" s="111">
        <f t="shared" si="11"/>
        <v>0</v>
      </c>
      <c r="AX17" s="112">
        <f t="shared" si="13"/>
        <v>2</v>
      </c>
      <c r="AY17" s="112">
        <f t="shared" si="14"/>
        <v>0</v>
      </c>
      <c r="AZ17" s="112">
        <f t="shared" si="12"/>
        <v>0</v>
      </c>
      <c r="BA17" s="109">
        <f>Tabla1[[#This Row],[Columna17]]</f>
        <v>0</v>
      </c>
      <c r="BB17" s="109">
        <f>Tabla1[[#This Row],[Columna30]]</f>
        <v>0</v>
      </c>
      <c r="BC17" s="110">
        <f>Tabla1[[#This Row],[Columna46]]</f>
        <v>0</v>
      </c>
      <c r="BD17" s="112">
        <f>(((Tabla1[[#This Row],[Columna17]]*30)*$S$6)+((AF17*30)*$AF$6)+((AS17*30)*$AS$6))*Tabla1[[#This Row],[Columna32]]</f>
        <v>0</v>
      </c>
      <c r="BE17" s="109">
        <f>Tabla1[[#This Row],[Columna47]]</f>
        <v>0</v>
      </c>
      <c r="BF17" s="109">
        <f>Tabla1[[#This Row],[Columna51]]*Tabla1[[#This Row],[Columna54]]</f>
        <v>0</v>
      </c>
      <c r="BG17" s="109">
        <f>Tabla1[[#This Row],[Columna52]]*Tabla1[[#This Row],[Columna55]]</f>
        <v>0</v>
      </c>
      <c r="BH17" s="103">
        <f>Tabla1[[#This Row],[Columna53]]*Tabla1[[#This Row],[Columna56]]</f>
        <v>0</v>
      </c>
      <c r="BI17" s="113">
        <f>(Tabla1[[#This Row],[Columna48]]*Tabla1[[#This Row],[Columna59]]*Tabla1[[#This Row],[Columna32]])+(Tabla1[[#This Row],[Columna49]]*Tabla1[[#This Row],[Columna60]]*Tabla1[[#This Row],[Columna32]])+(Tabla1[[#This Row],[Columna50]]*Tabla1[[#This Row],[Columna61]]*Tabla1[[#This Row],[Columna32]])</f>
        <v>0</v>
      </c>
      <c r="BJ17" s="21"/>
    </row>
    <row r="18" spans="1:62">
      <c r="A18" s="98" t="str">
        <f t="shared" si="6"/>
        <v/>
      </c>
      <c r="B18" s="346">
        <f>'Escala Salarial'!C27</f>
        <v>0</v>
      </c>
      <c r="C18" s="99" t="str">
        <f t="shared" si="7"/>
        <v/>
      </c>
      <c r="D18" s="99" t="str">
        <f t="shared" si="8"/>
        <v/>
      </c>
      <c r="E18" s="99">
        <f>+'Escala Salarial'!F27</f>
        <v>0</v>
      </c>
      <c r="F18" s="427"/>
      <c r="G18" s="426"/>
      <c r="H18" s="426"/>
      <c r="I18" s="426"/>
      <c r="J18" s="426"/>
      <c r="K18" s="426"/>
      <c r="L18" s="426"/>
      <c r="M18" s="426"/>
      <c r="N18" s="426"/>
      <c r="O18" s="426"/>
      <c r="P18" s="426"/>
      <c r="Q18" s="426"/>
      <c r="R18" s="426"/>
      <c r="S18" s="106">
        <f>IF(SUM($G$5:$R$5)=0,0,((Tabla1[[#This Row],[Columna5]]*$G$6)/$S$6)+((Tabla1[[#This Row],[Columna6]]*$H$6)/$S$6)+((Tabla1[[#This Row],[Columna7]]*$I$6)/$S$6)+((Tabla1[[#This Row],[Columna8]]*$J$6)/$S$6)+((Tabla1[[#This Row],[Columna9]]*$K$6)/$S$6)+((Tabla1[[#This Row],[Columna10]]*$L$6)/$S$6)+((Tabla1[[#This Row],[Columna11]]*$M$6)/$S$6)+((Tabla1[[#This Row],[Columna12]]*$N$6)/$S$6)+((Tabla1[[#This Row],[Columna13]]*$O$6)/$S$6)+((Tabla1[[#This Row],[Columna14]]*$P$6)/$S$6)+((Tabla1[[#This Row],[Columna15]]*$Q$6)/$S$6)+((Tabla1[[#This Row],[Columna16]]*$R$6)/$S$6))</f>
        <v>0</v>
      </c>
      <c r="T18" s="426"/>
      <c r="U18" s="426"/>
      <c r="V18" s="426"/>
      <c r="W18" s="426"/>
      <c r="X18" s="426"/>
      <c r="Y18" s="426"/>
      <c r="Z18" s="426"/>
      <c r="AA18" s="426"/>
      <c r="AB18" s="426"/>
      <c r="AC18" s="426"/>
      <c r="AD18" s="426"/>
      <c r="AE18" s="426"/>
      <c r="AF18" s="106">
        <f>IF(SUM($T$5:$AE$5)=0,0,((Tabla1[[#This Row],[Columna18]]*$T$6)/$AF$6)+((Tabla1[[#This Row],[Columna19]]*$U$6)/$AF$6)+((Tabla1[[#This Row],[Columna20]]*$V$6)/$AF$6)+((Tabla1[[#This Row],[Columna21]]*$W$6)/$AF$6)+((Tabla1[[#This Row],[Columna22]]*$X$6)/$AF$6)+((Tabla1[[#This Row],[Columna23]]*$Y$6)/$AF$6)+((Tabla1[[#This Row],[Columna24]]*$Z$6)/$AF$6)+((Tabla1[[#This Row],[Columna25]]*$AA$6)/$AF$6)+((Tabla1[[#This Row],[Columna26]]*$AB$6)/$AF$6)+((Tabla1[[#This Row],[Columna27]]*$AC$6)/$AF$6)+((Tabla1[[#This Row],[Columna28]]*$AD$6)/$AF$6)+((Tabla1[[#This Row],[Columna29]]*$AE$6)/$AF$6))</f>
        <v>0</v>
      </c>
      <c r="AG18" s="426"/>
      <c r="AH18" s="426"/>
      <c r="AI18" s="426"/>
      <c r="AJ18" s="426"/>
      <c r="AK18" s="426"/>
      <c r="AL18" s="426"/>
      <c r="AM18" s="426"/>
      <c r="AN18" s="426"/>
      <c r="AO18" s="426"/>
      <c r="AP18" s="426"/>
      <c r="AQ18" s="426"/>
      <c r="AR18" s="426"/>
      <c r="AS18" s="106">
        <f>IF(SUM($AG$5:$AR$5)=0,0,((Tabla1[[#This Row],[Columna33]]*$AG$6)/$AS$6)+((Tabla1[[#This Row],[Columna34]]*$AH$6)/$AS$6)+((Tabla1[[#This Row],[Columna35]]*$AI$6)/$AS$6)+((Tabla1[[#This Row],[Columna36]]*$AJ$6)/$AS$6)+((Tabla1[[#This Row],[Columna37]]*$AK$6)/$AS$6)+((Tabla1[[#This Row],[Columna38]]*$AL$6)/$AS$6)+((Tabla1[[#This Row],[Columna39]]*$AM$6)/$AS$6)+((Tabla1[[#This Row],[Columna40]]*$AN$6)/$AS$6)+((Tabla1[[#This Row],[Columna41]]*$AO$6)/$AS$6)+((Tabla1[[#This Row],[Columna42]]*$AP$6)/$AS$6)+((Tabla1[[#This Row],[Columna44]]*$AQ$6)/$AS$6)+((Tabla1[[#This Row],[Columna45]]*$AR$6)/$AS$6))</f>
        <v>0</v>
      </c>
      <c r="AT18" s="106">
        <f>(Tabla1[[#This Row],[Columna46]]+Tabla1[[#This Row],[Columna30]]+Tabla1[[#This Row],[Columna17]])/3</f>
        <v>0</v>
      </c>
      <c r="AU18" s="111">
        <f t="shared" si="9"/>
        <v>0</v>
      </c>
      <c r="AV18" s="111">
        <f t="shared" si="10"/>
        <v>0</v>
      </c>
      <c r="AW18" s="111">
        <f t="shared" si="11"/>
        <v>0</v>
      </c>
      <c r="AX18" s="112">
        <f t="shared" si="13"/>
        <v>2</v>
      </c>
      <c r="AY18" s="112">
        <f t="shared" si="14"/>
        <v>0</v>
      </c>
      <c r="AZ18" s="112">
        <f t="shared" si="12"/>
        <v>0</v>
      </c>
      <c r="BA18" s="109">
        <f>Tabla1[[#This Row],[Columna17]]</f>
        <v>0</v>
      </c>
      <c r="BB18" s="109">
        <f>Tabla1[[#This Row],[Columna30]]</f>
        <v>0</v>
      </c>
      <c r="BC18" s="110">
        <f>Tabla1[[#This Row],[Columna46]]</f>
        <v>0</v>
      </c>
      <c r="BD18" s="112">
        <f>(((Tabla1[[#This Row],[Columna17]]*30)*$S$6)+((AF18*30)*$AF$6)+((AS18*30)*$AS$6))*Tabla1[[#This Row],[Columna32]]</f>
        <v>0</v>
      </c>
      <c r="BE18" s="109">
        <f>Tabla1[[#This Row],[Columna47]]</f>
        <v>0</v>
      </c>
      <c r="BF18" s="109">
        <f>Tabla1[[#This Row],[Columna51]]*Tabla1[[#This Row],[Columna54]]</f>
        <v>0</v>
      </c>
      <c r="BG18" s="109">
        <f>Tabla1[[#This Row],[Columna52]]*Tabla1[[#This Row],[Columna55]]</f>
        <v>0</v>
      </c>
      <c r="BH18" s="103">
        <f>Tabla1[[#This Row],[Columna53]]*Tabla1[[#This Row],[Columna56]]</f>
        <v>0</v>
      </c>
      <c r="BI18" s="113">
        <f>(Tabla1[[#This Row],[Columna48]]*Tabla1[[#This Row],[Columna59]]*Tabla1[[#This Row],[Columna32]])+(Tabla1[[#This Row],[Columna49]]*Tabla1[[#This Row],[Columna60]]*Tabla1[[#This Row],[Columna32]])+(Tabla1[[#This Row],[Columna50]]*Tabla1[[#This Row],[Columna61]]*Tabla1[[#This Row],[Columna32]])</f>
        <v>0</v>
      </c>
      <c r="BJ18" s="21"/>
    </row>
    <row r="19" spans="1:62">
      <c r="A19" s="98" t="str">
        <f t="shared" si="6"/>
        <v/>
      </c>
      <c r="B19" s="346">
        <f>'Escala Salarial'!C28</f>
        <v>0</v>
      </c>
      <c r="C19" s="99" t="str">
        <f t="shared" si="7"/>
        <v/>
      </c>
      <c r="D19" s="99" t="str">
        <f t="shared" si="8"/>
        <v/>
      </c>
      <c r="E19" s="99">
        <f>+'Escala Salarial'!F28</f>
        <v>0</v>
      </c>
      <c r="F19" s="427"/>
      <c r="G19" s="426"/>
      <c r="H19" s="426"/>
      <c r="I19" s="426"/>
      <c r="J19" s="426"/>
      <c r="K19" s="426"/>
      <c r="L19" s="426"/>
      <c r="M19" s="426"/>
      <c r="N19" s="426"/>
      <c r="O19" s="426"/>
      <c r="P19" s="426"/>
      <c r="Q19" s="426"/>
      <c r="R19" s="426"/>
      <c r="S19" s="106">
        <f>IF(SUM($G$5:$R$5)=0,0,((Tabla1[[#This Row],[Columna5]]*$G$6)/$S$6)+((Tabla1[[#This Row],[Columna6]]*$H$6)/$S$6)+((Tabla1[[#This Row],[Columna7]]*$I$6)/$S$6)+((Tabla1[[#This Row],[Columna8]]*$J$6)/$S$6)+((Tabla1[[#This Row],[Columna9]]*$K$6)/$S$6)+((Tabla1[[#This Row],[Columna10]]*$L$6)/$S$6)+((Tabla1[[#This Row],[Columna11]]*$M$6)/$S$6)+((Tabla1[[#This Row],[Columna12]]*$N$6)/$S$6)+((Tabla1[[#This Row],[Columna13]]*$O$6)/$S$6)+((Tabla1[[#This Row],[Columna14]]*$P$6)/$S$6)+((Tabla1[[#This Row],[Columna15]]*$Q$6)/$S$6)+((Tabla1[[#This Row],[Columna16]]*$R$6)/$S$6))</f>
        <v>0</v>
      </c>
      <c r="T19" s="426"/>
      <c r="U19" s="426"/>
      <c r="V19" s="426"/>
      <c r="W19" s="426"/>
      <c r="X19" s="426"/>
      <c r="Y19" s="426"/>
      <c r="Z19" s="426"/>
      <c r="AA19" s="426"/>
      <c r="AB19" s="426"/>
      <c r="AC19" s="426"/>
      <c r="AD19" s="426"/>
      <c r="AE19" s="426"/>
      <c r="AF19" s="106">
        <f>IF(SUM($T$5:$AE$5)=0,0,((Tabla1[[#This Row],[Columna18]]*$T$6)/$AF$6)+((Tabla1[[#This Row],[Columna19]]*$U$6)/$AF$6)+((Tabla1[[#This Row],[Columna20]]*$V$6)/$AF$6)+((Tabla1[[#This Row],[Columna21]]*$W$6)/$AF$6)+((Tabla1[[#This Row],[Columna22]]*$X$6)/$AF$6)+((Tabla1[[#This Row],[Columna23]]*$Y$6)/$AF$6)+((Tabla1[[#This Row],[Columna24]]*$Z$6)/$AF$6)+((Tabla1[[#This Row],[Columna25]]*$AA$6)/$AF$6)+((Tabla1[[#This Row],[Columna26]]*$AB$6)/$AF$6)+((Tabla1[[#This Row],[Columna27]]*$AC$6)/$AF$6)+((Tabla1[[#This Row],[Columna28]]*$AD$6)/$AF$6)+((Tabla1[[#This Row],[Columna29]]*$AE$6)/$AF$6))</f>
        <v>0</v>
      </c>
      <c r="AG19" s="426"/>
      <c r="AH19" s="426"/>
      <c r="AI19" s="426"/>
      <c r="AJ19" s="426"/>
      <c r="AK19" s="426"/>
      <c r="AL19" s="426"/>
      <c r="AM19" s="426"/>
      <c r="AN19" s="426"/>
      <c r="AO19" s="426"/>
      <c r="AP19" s="426"/>
      <c r="AQ19" s="426"/>
      <c r="AR19" s="426"/>
      <c r="AS19" s="106">
        <f>IF(SUM($AG$5:$AR$5)=0,0,((Tabla1[[#This Row],[Columna33]]*$AG$6)/$AS$6)+((Tabla1[[#This Row],[Columna34]]*$AH$6)/$AS$6)+((Tabla1[[#This Row],[Columna35]]*$AI$6)/$AS$6)+((Tabla1[[#This Row],[Columna36]]*$AJ$6)/$AS$6)+((Tabla1[[#This Row],[Columna37]]*$AK$6)/$AS$6)+((Tabla1[[#This Row],[Columna38]]*$AL$6)/$AS$6)+((Tabla1[[#This Row],[Columna39]]*$AM$6)/$AS$6)+((Tabla1[[#This Row],[Columna40]]*$AN$6)/$AS$6)+((Tabla1[[#This Row],[Columna41]]*$AO$6)/$AS$6)+((Tabla1[[#This Row],[Columna42]]*$AP$6)/$AS$6)+((Tabla1[[#This Row],[Columna44]]*$AQ$6)/$AS$6)+((Tabla1[[#This Row],[Columna45]]*$AR$6)/$AS$6))</f>
        <v>0</v>
      </c>
      <c r="AT19" s="106">
        <f>(Tabla1[[#This Row],[Columna46]]+Tabla1[[#This Row],[Columna30]]+Tabla1[[#This Row],[Columna17]])/3</f>
        <v>0</v>
      </c>
      <c r="AU19" s="111">
        <f t="shared" si="9"/>
        <v>0</v>
      </c>
      <c r="AV19" s="111">
        <f t="shared" si="10"/>
        <v>0</v>
      </c>
      <c r="AW19" s="111">
        <f t="shared" si="11"/>
        <v>0</v>
      </c>
      <c r="AX19" s="112">
        <f t="shared" si="13"/>
        <v>2</v>
      </c>
      <c r="AY19" s="112">
        <f t="shared" si="14"/>
        <v>0</v>
      </c>
      <c r="AZ19" s="112">
        <f t="shared" si="12"/>
        <v>0</v>
      </c>
      <c r="BA19" s="109">
        <f>Tabla1[[#This Row],[Columna17]]</f>
        <v>0</v>
      </c>
      <c r="BB19" s="109">
        <f>Tabla1[[#This Row],[Columna30]]</f>
        <v>0</v>
      </c>
      <c r="BC19" s="110">
        <f>Tabla1[[#This Row],[Columna46]]</f>
        <v>0</v>
      </c>
      <c r="BD19" s="112">
        <f>(((Tabla1[[#This Row],[Columna17]]*30)*$S$6)+((AF19*30)*$AF$6)+((AS19*30)*$AS$6))*Tabla1[[#This Row],[Columna32]]</f>
        <v>0</v>
      </c>
      <c r="BE19" s="109">
        <f>Tabla1[[#This Row],[Columna47]]</f>
        <v>0</v>
      </c>
      <c r="BF19" s="109">
        <f>Tabla1[[#This Row],[Columna51]]*Tabla1[[#This Row],[Columna54]]</f>
        <v>0</v>
      </c>
      <c r="BG19" s="109">
        <f>Tabla1[[#This Row],[Columna52]]*Tabla1[[#This Row],[Columna55]]</f>
        <v>0</v>
      </c>
      <c r="BH19" s="103">
        <f>Tabla1[[#This Row],[Columna53]]*Tabla1[[#This Row],[Columna56]]</f>
        <v>0</v>
      </c>
      <c r="BI19" s="113">
        <f>(Tabla1[[#This Row],[Columna48]]*Tabla1[[#This Row],[Columna59]]*Tabla1[[#This Row],[Columna32]])+(Tabla1[[#This Row],[Columna49]]*Tabla1[[#This Row],[Columna60]]*Tabla1[[#This Row],[Columna32]])+(Tabla1[[#This Row],[Columna50]]*Tabla1[[#This Row],[Columna61]]*Tabla1[[#This Row],[Columna32]])</f>
        <v>0</v>
      </c>
      <c r="BJ19" s="21"/>
    </row>
    <row r="20" spans="1:62">
      <c r="A20" s="98" t="str">
        <f t="shared" si="6"/>
        <v/>
      </c>
      <c r="B20" s="346">
        <f>'Escala Salarial'!C29</f>
        <v>0</v>
      </c>
      <c r="C20" s="99" t="str">
        <f t="shared" si="7"/>
        <v/>
      </c>
      <c r="D20" s="99" t="str">
        <f t="shared" si="8"/>
        <v/>
      </c>
      <c r="E20" s="99">
        <f>+'Escala Salarial'!F29</f>
        <v>0</v>
      </c>
      <c r="F20" s="427"/>
      <c r="G20" s="426"/>
      <c r="H20" s="426"/>
      <c r="I20" s="426"/>
      <c r="J20" s="426"/>
      <c r="K20" s="426"/>
      <c r="L20" s="426"/>
      <c r="M20" s="426"/>
      <c r="N20" s="426"/>
      <c r="O20" s="426"/>
      <c r="P20" s="426"/>
      <c r="Q20" s="426"/>
      <c r="R20" s="426"/>
      <c r="S20" s="106">
        <f>IF(SUM($G$5:$R$5)=0,0,((Tabla1[[#This Row],[Columna5]]*$G$6)/$S$6)+((Tabla1[[#This Row],[Columna6]]*$H$6)/$S$6)+((Tabla1[[#This Row],[Columna7]]*$I$6)/$S$6)+((Tabla1[[#This Row],[Columna8]]*$J$6)/$S$6)+((Tabla1[[#This Row],[Columna9]]*$K$6)/$S$6)+((Tabla1[[#This Row],[Columna10]]*$L$6)/$S$6)+((Tabla1[[#This Row],[Columna11]]*$M$6)/$S$6)+((Tabla1[[#This Row],[Columna12]]*$N$6)/$S$6)+((Tabla1[[#This Row],[Columna13]]*$O$6)/$S$6)+((Tabla1[[#This Row],[Columna14]]*$P$6)/$S$6)+((Tabla1[[#This Row],[Columna15]]*$Q$6)/$S$6)+((Tabla1[[#This Row],[Columna16]]*$R$6)/$S$6))</f>
        <v>0</v>
      </c>
      <c r="T20" s="426"/>
      <c r="U20" s="426"/>
      <c r="V20" s="426"/>
      <c r="W20" s="426"/>
      <c r="X20" s="426"/>
      <c r="Y20" s="426"/>
      <c r="Z20" s="426"/>
      <c r="AA20" s="426"/>
      <c r="AB20" s="426"/>
      <c r="AC20" s="426"/>
      <c r="AD20" s="426"/>
      <c r="AE20" s="426"/>
      <c r="AF20" s="106">
        <f>IF(SUM($T$5:$AE$5)=0,0,((Tabla1[[#This Row],[Columna18]]*$T$6)/$AF$6)+((Tabla1[[#This Row],[Columna19]]*$U$6)/$AF$6)+((Tabla1[[#This Row],[Columna20]]*$V$6)/$AF$6)+((Tabla1[[#This Row],[Columna21]]*$W$6)/$AF$6)+((Tabla1[[#This Row],[Columna22]]*$X$6)/$AF$6)+((Tabla1[[#This Row],[Columna23]]*$Y$6)/$AF$6)+((Tabla1[[#This Row],[Columna24]]*$Z$6)/$AF$6)+((Tabla1[[#This Row],[Columna25]]*$AA$6)/$AF$6)+((Tabla1[[#This Row],[Columna26]]*$AB$6)/$AF$6)+((Tabla1[[#This Row],[Columna27]]*$AC$6)/$AF$6)+((Tabla1[[#This Row],[Columna28]]*$AD$6)/$AF$6)+((Tabla1[[#This Row],[Columna29]]*$AE$6)/$AF$6))</f>
        <v>0</v>
      </c>
      <c r="AG20" s="426"/>
      <c r="AH20" s="426"/>
      <c r="AI20" s="426"/>
      <c r="AJ20" s="426"/>
      <c r="AK20" s="426"/>
      <c r="AL20" s="426"/>
      <c r="AM20" s="426"/>
      <c r="AN20" s="426"/>
      <c r="AO20" s="426"/>
      <c r="AP20" s="426"/>
      <c r="AQ20" s="426"/>
      <c r="AR20" s="426"/>
      <c r="AS20" s="106">
        <f>IF(SUM($AG$5:$AR$5)=0,0,((Tabla1[[#This Row],[Columna33]]*$AG$6)/$AS$6)+((Tabla1[[#This Row],[Columna34]]*$AH$6)/$AS$6)+((Tabla1[[#This Row],[Columna35]]*$AI$6)/$AS$6)+((Tabla1[[#This Row],[Columna36]]*$AJ$6)/$AS$6)+((Tabla1[[#This Row],[Columna37]]*$AK$6)/$AS$6)+((Tabla1[[#This Row],[Columna38]]*$AL$6)/$AS$6)+((Tabla1[[#This Row],[Columna39]]*$AM$6)/$AS$6)+((Tabla1[[#This Row],[Columna40]]*$AN$6)/$AS$6)+((Tabla1[[#This Row],[Columna41]]*$AO$6)/$AS$6)+((Tabla1[[#This Row],[Columna42]]*$AP$6)/$AS$6)+((Tabla1[[#This Row],[Columna44]]*$AQ$6)/$AS$6)+((Tabla1[[#This Row],[Columna45]]*$AR$6)/$AS$6))</f>
        <v>0</v>
      </c>
      <c r="AT20" s="106">
        <f>(Tabla1[[#This Row],[Columna46]]+Tabla1[[#This Row],[Columna30]]+Tabla1[[#This Row],[Columna17]])/3</f>
        <v>0</v>
      </c>
      <c r="AU20" s="111">
        <f t="shared" si="9"/>
        <v>0</v>
      </c>
      <c r="AV20" s="111">
        <f t="shared" si="10"/>
        <v>0</v>
      </c>
      <c r="AW20" s="111">
        <f t="shared" si="11"/>
        <v>0</v>
      </c>
      <c r="AX20" s="112">
        <f t="shared" si="13"/>
        <v>2</v>
      </c>
      <c r="AY20" s="112">
        <f t="shared" si="14"/>
        <v>0</v>
      </c>
      <c r="AZ20" s="112">
        <f t="shared" si="12"/>
        <v>0</v>
      </c>
      <c r="BA20" s="109">
        <f>Tabla1[[#This Row],[Columna17]]</f>
        <v>0</v>
      </c>
      <c r="BB20" s="109">
        <f>Tabla1[[#This Row],[Columna30]]</f>
        <v>0</v>
      </c>
      <c r="BC20" s="110">
        <f>Tabla1[[#This Row],[Columna46]]</f>
        <v>0</v>
      </c>
      <c r="BD20" s="112">
        <f>(((Tabla1[[#This Row],[Columna17]]*30)*$S$6)+((AF20*30)*$AF$6)+((AS20*30)*$AS$6))*Tabla1[[#This Row],[Columna32]]</f>
        <v>0</v>
      </c>
      <c r="BE20" s="109">
        <f>Tabla1[[#This Row],[Columna47]]</f>
        <v>0</v>
      </c>
      <c r="BF20" s="109">
        <f>Tabla1[[#This Row],[Columna51]]*Tabla1[[#This Row],[Columna54]]</f>
        <v>0</v>
      </c>
      <c r="BG20" s="109">
        <f>Tabla1[[#This Row],[Columna52]]*Tabla1[[#This Row],[Columna55]]</f>
        <v>0</v>
      </c>
      <c r="BH20" s="103">
        <f>Tabla1[[#This Row],[Columna53]]*Tabla1[[#This Row],[Columna56]]</f>
        <v>0</v>
      </c>
      <c r="BI20" s="113">
        <f>(Tabla1[[#This Row],[Columna48]]*Tabla1[[#This Row],[Columna59]]*Tabla1[[#This Row],[Columna32]])+(Tabla1[[#This Row],[Columna49]]*Tabla1[[#This Row],[Columna60]]*Tabla1[[#This Row],[Columna32]])+(Tabla1[[#This Row],[Columna50]]*Tabla1[[#This Row],[Columna61]]*Tabla1[[#This Row],[Columna32]])</f>
        <v>0</v>
      </c>
      <c r="BJ20" s="21"/>
    </row>
    <row r="21" spans="1:62">
      <c r="A21" s="98" t="str">
        <f t="shared" si="6"/>
        <v/>
      </c>
      <c r="B21" s="346">
        <f>'Escala Salarial'!C30</f>
        <v>0</v>
      </c>
      <c r="C21" s="99" t="str">
        <f t="shared" si="7"/>
        <v/>
      </c>
      <c r="D21" s="99" t="str">
        <f t="shared" si="8"/>
        <v/>
      </c>
      <c r="E21" s="99">
        <f>+'Escala Salarial'!F30</f>
        <v>0</v>
      </c>
      <c r="F21" s="427"/>
      <c r="G21" s="426"/>
      <c r="H21" s="426"/>
      <c r="I21" s="426"/>
      <c r="J21" s="426"/>
      <c r="K21" s="426"/>
      <c r="L21" s="426"/>
      <c r="M21" s="426"/>
      <c r="N21" s="426"/>
      <c r="O21" s="426"/>
      <c r="P21" s="426"/>
      <c r="Q21" s="426"/>
      <c r="R21" s="426"/>
      <c r="S21" s="106">
        <f>IF(SUM($G$5:$R$5)=0,0,((Tabla1[[#This Row],[Columna5]]*$G$6)/$S$6)+((Tabla1[[#This Row],[Columna6]]*$H$6)/$S$6)+((Tabla1[[#This Row],[Columna7]]*$I$6)/$S$6)+((Tabla1[[#This Row],[Columna8]]*$J$6)/$S$6)+((Tabla1[[#This Row],[Columna9]]*$K$6)/$S$6)+((Tabla1[[#This Row],[Columna10]]*$L$6)/$S$6)+((Tabla1[[#This Row],[Columna11]]*$M$6)/$S$6)+((Tabla1[[#This Row],[Columna12]]*$N$6)/$S$6)+((Tabla1[[#This Row],[Columna13]]*$O$6)/$S$6)+((Tabla1[[#This Row],[Columna14]]*$P$6)/$S$6)+((Tabla1[[#This Row],[Columna15]]*$Q$6)/$S$6)+((Tabla1[[#This Row],[Columna16]]*$R$6)/$S$6))</f>
        <v>0</v>
      </c>
      <c r="T21" s="426"/>
      <c r="U21" s="426"/>
      <c r="V21" s="426"/>
      <c r="W21" s="426"/>
      <c r="X21" s="426"/>
      <c r="Y21" s="426"/>
      <c r="Z21" s="426"/>
      <c r="AA21" s="426"/>
      <c r="AB21" s="426"/>
      <c r="AC21" s="426"/>
      <c r="AD21" s="426"/>
      <c r="AE21" s="426"/>
      <c r="AF21" s="106">
        <f>IF(SUM($T$5:$AE$5)=0,0,((Tabla1[[#This Row],[Columna18]]*$T$6)/$AF$6)+((Tabla1[[#This Row],[Columna19]]*$U$6)/$AF$6)+((Tabla1[[#This Row],[Columna20]]*$V$6)/$AF$6)+((Tabla1[[#This Row],[Columna21]]*$W$6)/$AF$6)+((Tabla1[[#This Row],[Columna22]]*$X$6)/$AF$6)+((Tabla1[[#This Row],[Columna23]]*$Y$6)/$AF$6)+((Tabla1[[#This Row],[Columna24]]*$Z$6)/$AF$6)+((Tabla1[[#This Row],[Columna25]]*$AA$6)/$AF$6)+((Tabla1[[#This Row],[Columna26]]*$AB$6)/$AF$6)+((Tabla1[[#This Row],[Columna27]]*$AC$6)/$AF$6)+((Tabla1[[#This Row],[Columna28]]*$AD$6)/$AF$6)+((Tabla1[[#This Row],[Columna29]]*$AE$6)/$AF$6))</f>
        <v>0</v>
      </c>
      <c r="AG21" s="426"/>
      <c r="AH21" s="426"/>
      <c r="AI21" s="426"/>
      <c r="AJ21" s="426"/>
      <c r="AK21" s="426"/>
      <c r="AL21" s="426"/>
      <c r="AM21" s="426"/>
      <c r="AN21" s="426"/>
      <c r="AO21" s="426"/>
      <c r="AP21" s="426"/>
      <c r="AQ21" s="426"/>
      <c r="AR21" s="426"/>
      <c r="AS21" s="106">
        <f>IF(SUM($AG$5:$AR$5)=0,0,((Tabla1[[#This Row],[Columna33]]*$AG$6)/$AS$6)+((Tabla1[[#This Row],[Columna34]]*$AH$6)/$AS$6)+((Tabla1[[#This Row],[Columna35]]*$AI$6)/$AS$6)+((Tabla1[[#This Row],[Columna36]]*$AJ$6)/$AS$6)+((Tabla1[[#This Row],[Columna37]]*$AK$6)/$AS$6)+((Tabla1[[#This Row],[Columna38]]*$AL$6)/$AS$6)+((Tabla1[[#This Row],[Columna39]]*$AM$6)/$AS$6)+((Tabla1[[#This Row],[Columna40]]*$AN$6)/$AS$6)+((Tabla1[[#This Row],[Columna41]]*$AO$6)/$AS$6)+((Tabla1[[#This Row],[Columna42]]*$AP$6)/$AS$6)+((Tabla1[[#This Row],[Columna44]]*$AQ$6)/$AS$6)+((Tabla1[[#This Row],[Columna45]]*$AR$6)/$AS$6))</f>
        <v>0</v>
      </c>
      <c r="AT21" s="106">
        <f>(Tabla1[[#This Row],[Columna46]]+Tabla1[[#This Row],[Columna30]]+Tabla1[[#This Row],[Columna17]])/3</f>
        <v>0</v>
      </c>
      <c r="AU21" s="111">
        <f t="shared" si="9"/>
        <v>0</v>
      </c>
      <c r="AV21" s="111">
        <f t="shared" si="10"/>
        <v>0</v>
      </c>
      <c r="AW21" s="111">
        <f t="shared" si="11"/>
        <v>0</v>
      </c>
      <c r="AX21" s="112">
        <f t="shared" si="13"/>
        <v>2</v>
      </c>
      <c r="AY21" s="112">
        <f t="shared" si="14"/>
        <v>0</v>
      </c>
      <c r="AZ21" s="112">
        <f t="shared" si="12"/>
        <v>0</v>
      </c>
      <c r="BA21" s="109">
        <f>Tabla1[[#This Row],[Columna17]]</f>
        <v>0</v>
      </c>
      <c r="BB21" s="109">
        <f>Tabla1[[#This Row],[Columna30]]</f>
        <v>0</v>
      </c>
      <c r="BC21" s="110">
        <f>Tabla1[[#This Row],[Columna46]]</f>
        <v>0</v>
      </c>
      <c r="BD21" s="112">
        <f>(((Tabla1[[#This Row],[Columna17]]*30)*$S$6)+((AF21*30)*$AF$6)+((AS21*30)*$AS$6))*Tabla1[[#This Row],[Columna32]]</f>
        <v>0</v>
      </c>
      <c r="BE21" s="109">
        <f>Tabla1[[#This Row],[Columna47]]</f>
        <v>0</v>
      </c>
      <c r="BF21" s="109">
        <f>Tabla1[[#This Row],[Columna51]]*Tabla1[[#This Row],[Columna54]]</f>
        <v>0</v>
      </c>
      <c r="BG21" s="109">
        <f>Tabla1[[#This Row],[Columna52]]*Tabla1[[#This Row],[Columna55]]</f>
        <v>0</v>
      </c>
      <c r="BH21" s="103">
        <f>Tabla1[[#This Row],[Columna53]]*Tabla1[[#This Row],[Columna56]]</f>
        <v>0</v>
      </c>
      <c r="BI21" s="113">
        <f>(Tabla1[[#This Row],[Columna48]]*Tabla1[[#This Row],[Columna59]]*Tabla1[[#This Row],[Columna32]])+(Tabla1[[#This Row],[Columna49]]*Tabla1[[#This Row],[Columna60]]*Tabla1[[#This Row],[Columna32]])+(Tabla1[[#This Row],[Columna50]]*Tabla1[[#This Row],[Columna61]]*Tabla1[[#This Row],[Columna32]])</f>
        <v>0</v>
      </c>
      <c r="BJ21" s="21"/>
    </row>
    <row r="22" spans="1:62">
      <c r="A22" s="98" t="str">
        <f t="shared" si="6"/>
        <v/>
      </c>
      <c r="B22" s="346">
        <f>'Escala Salarial'!C31</f>
        <v>0</v>
      </c>
      <c r="C22" s="99" t="str">
        <f t="shared" si="7"/>
        <v/>
      </c>
      <c r="D22" s="99" t="str">
        <f t="shared" si="8"/>
        <v/>
      </c>
      <c r="E22" s="99">
        <f>+'Escala Salarial'!F31</f>
        <v>0</v>
      </c>
      <c r="F22" s="427"/>
      <c r="G22" s="426"/>
      <c r="H22" s="426"/>
      <c r="I22" s="426"/>
      <c r="J22" s="426"/>
      <c r="K22" s="426"/>
      <c r="L22" s="426"/>
      <c r="M22" s="426"/>
      <c r="N22" s="426"/>
      <c r="O22" s="426"/>
      <c r="P22" s="426"/>
      <c r="Q22" s="426"/>
      <c r="R22" s="426"/>
      <c r="S22" s="106">
        <f>IF(SUM($G$5:$R$5)=0,0,((Tabla1[[#This Row],[Columna5]]*$G$6)/$S$6)+((Tabla1[[#This Row],[Columna6]]*$H$6)/$S$6)+((Tabla1[[#This Row],[Columna7]]*$I$6)/$S$6)+((Tabla1[[#This Row],[Columna8]]*$J$6)/$S$6)+((Tabla1[[#This Row],[Columna9]]*$K$6)/$S$6)+((Tabla1[[#This Row],[Columna10]]*$L$6)/$S$6)+((Tabla1[[#This Row],[Columna11]]*$M$6)/$S$6)+((Tabla1[[#This Row],[Columna12]]*$N$6)/$S$6)+((Tabla1[[#This Row],[Columna13]]*$O$6)/$S$6)+((Tabla1[[#This Row],[Columna14]]*$P$6)/$S$6)+((Tabla1[[#This Row],[Columna15]]*$Q$6)/$S$6)+((Tabla1[[#This Row],[Columna16]]*$R$6)/$S$6))</f>
        <v>0</v>
      </c>
      <c r="T22" s="426"/>
      <c r="U22" s="426"/>
      <c r="V22" s="426"/>
      <c r="W22" s="426"/>
      <c r="X22" s="426"/>
      <c r="Y22" s="426"/>
      <c r="Z22" s="426"/>
      <c r="AA22" s="426"/>
      <c r="AB22" s="426"/>
      <c r="AC22" s="426"/>
      <c r="AD22" s="426"/>
      <c r="AE22" s="426"/>
      <c r="AF22" s="106">
        <f>IF(SUM($T$5:$AE$5)=0,0,((Tabla1[[#This Row],[Columna18]]*$T$6)/$AF$6)+((Tabla1[[#This Row],[Columna19]]*$U$6)/$AF$6)+((Tabla1[[#This Row],[Columna20]]*$V$6)/$AF$6)+((Tabla1[[#This Row],[Columna21]]*$W$6)/$AF$6)+((Tabla1[[#This Row],[Columna22]]*$X$6)/$AF$6)+((Tabla1[[#This Row],[Columna23]]*$Y$6)/$AF$6)+((Tabla1[[#This Row],[Columna24]]*$Z$6)/$AF$6)+((Tabla1[[#This Row],[Columna25]]*$AA$6)/$AF$6)+((Tabla1[[#This Row],[Columna26]]*$AB$6)/$AF$6)+((Tabla1[[#This Row],[Columna27]]*$AC$6)/$AF$6)+((Tabla1[[#This Row],[Columna28]]*$AD$6)/$AF$6)+((Tabla1[[#This Row],[Columna29]]*$AE$6)/$AF$6))</f>
        <v>0</v>
      </c>
      <c r="AG22" s="426"/>
      <c r="AH22" s="426"/>
      <c r="AI22" s="426"/>
      <c r="AJ22" s="426"/>
      <c r="AK22" s="426"/>
      <c r="AL22" s="426"/>
      <c r="AM22" s="426"/>
      <c r="AN22" s="426"/>
      <c r="AO22" s="426"/>
      <c r="AP22" s="426"/>
      <c r="AQ22" s="426"/>
      <c r="AR22" s="426"/>
      <c r="AS22" s="106">
        <f>IF(SUM($AG$5:$AR$5)=0,0,((Tabla1[[#This Row],[Columna33]]*$AG$6)/$AS$6)+((Tabla1[[#This Row],[Columna34]]*$AH$6)/$AS$6)+((Tabla1[[#This Row],[Columna35]]*$AI$6)/$AS$6)+((Tabla1[[#This Row],[Columna36]]*$AJ$6)/$AS$6)+((Tabla1[[#This Row],[Columna37]]*$AK$6)/$AS$6)+((Tabla1[[#This Row],[Columna38]]*$AL$6)/$AS$6)+((Tabla1[[#This Row],[Columna39]]*$AM$6)/$AS$6)+((Tabla1[[#This Row],[Columna40]]*$AN$6)/$AS$6)+((Tabla1[[#This Row],[Columna41]]*$AO$6)/$AS$6)+((Tabla1[[#This Row],[Columna42]]*$AP$6)/$AS$6)+((Tabla1[[#This Row],[Columna44]]*$AQ$6)/$AS$6)+((Tabla1[[#This Row],[Columna45]]*$AR$6)/$AS$6))</f>
        <v>0</v>
      </c>
      <c r="AT22" s="106">
        <f>(Tabla1[[#This Row],[Columna46]]+Tabla1[[#This Row],[Columna30]]+Tabla1[[#This Row],[Columna17]])/3</f>
        <v>0</v>
      </c>
      <c r="AU22" s="111">
        <f t="shared" si="9"/>
        <v>0</v>
      </c>
      <c r="AV22" s="111">
        <f t="shared" si="10"/>
        <v>0</v>
      </c>
      <c r="AW22" s="111">
        <f t="shared" si="11"/>
        <v>0</v>
      </c>
      <c r="AX22" s="112">
        <f t="shared" si="13"/>
        <v>2</v>
      </c>
      <c r="AY22" s="112">
        <f t="shared" si="14"/>
        <v>0</v>
      </c>
      <c r="AZ22" s="112">
        <f t="shared" si="12"/>
        <v>0</v>
      </c>
      <c r="BA22" s="109">
        <f>Tabla1[[#This Row],[Columna17]]</f>
        <v>0</v>
      </c>
      <c r="BB22" s="109">
        <f>Tabla1[[#This Row],[Columna30]]</f>
        <v>0</v>
      </c>
      <c r="BC22" s="110">
        <f>Tabla1[[#This Row],[Columna46]]</f>
        <v>0</v>
      </c>
      <c r="BD22" s="112">
        <f>(((Tabla1[[#This Row],[Columna17]]*30)*$S$6)+((AF22*30)*$AF$6)+((AS22*30)*$AS$6))*Tabla1[[#This Row],[Columna32]]</f>
        <v>0</v>
      </c>
      <c r="BE22" s="109">
        <f>Tabla1[[#This Row],[Columna47]]</f>
        <v>0</v>
      </c>
      <c r="BF22" s="109">
        <f>Tabla1[[#This Row],[Columna51]]*Tabla1[[#This Row],[Columna54]]</f>
        <v>0</v>
      </c>
      <c r="BG22" s="109">
        <f>Tabla1[[#This Row],[Columna52]]*Tabla1[[#This Row],[Columna55]]</f>
        <v>0</v>
      </c>
      <c r="BH22" s="103">
        <f>Tabla1[[#This Row],[Columna53]]*Tabla1[[#This Row],[Columna56]]</f>
        <v>0</v>
      </c>
      <c r="BI22" s="113">
        <f>(Tabla1[[#This Row],[Columna48]]*Tabla1[[#This Row],[Columna59]]*Tabla1[[#This Row],[Columna32]])+(Tabla1[[#This Row],[Columna49]]*Tabla1[[#This Row],[Columna60]]*Tabla1[[#This Row],[Columna32]])+(Tabla1[[#This Row],[Columna50]]*Tabla1[[#This Row],[Columna61]]*Tabla1[[#This Row],[Columna32]])</f>
        <v>0</v>
      </c>
      <c r="BJ22" s="21"/>
    </row>
    <row r="23" spans="1:62">
      <c r="A23" s="98" t="str">
        <f t="shared" si="6"/>
        <v/>
      </c>
      <c r="B23" s="346">
        <f>'Escala Salarial'!C32</f>
        <v>0</v>
      </c>
      <c r="C23" s="99" t="str">
        <f t="shared" si="7"/>
        <v/>
      </c>
      <c r="D23" s="99" t="str">
        <f t="shared" si="8"/>
        <v/>
      </c>
      <c r="E23" s="99">
        <f>+'Escala Salarial'!F32</f>
        <v>0</v>
      </c>
      <c r="F23" s="427"/>
      <c r="G23" s="426"/>
      <c r="H23" s="426"/>
      <c r="I23" s="426"/>
      <c r="J23" s="426"/>
      <c r="K23" s="426"/>
      <c r="L23" s="426"/>
      <c r="M23" s="426"/>
      <c r="N23" s="426"/>
      <c r="O23" s="426"/>
      <c r="P23" s="426"/>
      <c r="Q23" s="426"/>
      <c r="R23" s="426"/>
      <c r="S23" s="106">
        <f>IF(SUM($G$5:$R$5)=0,0,((Tabla1[[#This Row],[Columna5]]*$G$6)/$S$6)+((Tabla1[[#This Row],[Columna6]]*$H$6)/$S$6)+((Tabla1[[#This Row],[Columna7]]*$I$6)/$S$6)+((Tabla1[[#This Row],[Columna8]]*$J$6)/$S$6)+((Tabla1[[#This Row],[Columna9]]*$K$6)/$S$6)+((Tabla1[[#This Row],[Columna10]]*$L$6)/$S$6)+((Tabla1[[#This Row],[Columna11]]*$M$6)/$S$6)+((Tabla1[[#This Row],[Columna12]]*$N$6)/$S$6)+((Tabla1[[#This Row],[Columna13]]*$O$6)/$S$6)+((Tabla1[[#This Row],[Columna14]]*$P$6)/$S$6)+((Tabla1[[#This Row],[Columna15]]*$Q$6)/$S$6)+((Tabla1[[#This Row],[Columna16]]*$R$6)/$S$6))</f>
        <v>0</v>
      </c>
      <c r="T23" s="426"/>
      <c r="U23" s="426"/>
      <c r="V23" s="426"/>
      <c r="W23" s="426"/>
      <c r="X23" s="426"/>
      <c r="Y23" s="426"/>
      <c r="Z23" s="426"/>
      <c r="AA23" s="426"/>
      <c r="AB23" s="426"/>
      <c r="AC23" s="426"/>
      <c r="AD23" s="426"/>
      <c r="AE23" s="426"/>
      <c r="AF23" s="106">
        <f>IF(SUM($T$5:$AE$5)=0,0,((Tabla1[[#This Row],[Columna18]]*$T$6)/$AF$6)+((Tabla1[[#This Row],[Columna19]]*$U$6)/$AF$6)+((Tabla1[[#This Row],[Columna20]]*$V$6)/$AF$6)+((Tabla1[[#This Row],[Columna21]]*$W$6)/$AF$6)+((Tabla1[[#This Row],[Columna22]]*$X$6)/$AF$6)+((Tabla1[[#This Row],[Columna23]]*$Y$6)/$AF$6)+((Tabla1[[#This Row],[Columna24]]*$Z$6)/$AF$6)+((Tabla1[[#This Row],[Columna25]]*$AA$6)/$AF$6)+((Tabla1[[#This Row],[Columna26]]*$AB$6)/$AF$6)+((Tabla1[[#This Row],[Columna27]]*$AC$6)/$AF$6)+((Tabla1[[#This Row],[Columna28]]*$AD$6)/$AF$6)+((Tabla1[[#This Row],[Columna29]]*$AE$6)/$AF$6))</f>
        <v>0</v>
      </c>
      <c r="AG23" s="426"/>
      <c r="AH23" s="426"/>
      <c r="AI23" s="426"/>
      <c r="AJ23" s="426"/>
      <c r="AK23" s="426"/>
      <c r="AL23" s="426"/>
      <c r="AM23" s="426"/>
      <c r="AN23" s="426"/>
      <c r="AO23" s="426"/>
      <c r="AP23" s="426"/>
      <c r="AQ23" s="426"/>
      <c r="AR23" s="426"/>
      <c r="AS23" s="106">
        <f>IF(SUM($AG$5:$AR$5)=0,0,((Tabla1[[#This Row],[Columna33]]*$AG$6)/$AS$6)+((Tabla1[[#This Row],[Columna34]]*$AH$6)/$AS$6)+((Tabla1[[#This Row],[Columna35]]*$AI$6)/$AS$6)+((Tabla1[[#This Row],[Columna36]]*$AJ$6)/$AS$6)+((Tabla1[[#This Row],[Columna37]]*$AK$6)/$AS$6)+((Tabla1[[#This Row],[Columna38]]*$AL$6)/$AS$6)+((Tabla1[[#This Row],[Columna39]]*$AM$6)/$AS$6)+((Tabla1[[#This Row],[Columna40]]*$AN$6)/$AS$6)+((Tabla1[[#This Row],[Columna41]]*$AO$6)/$AS$6)+((Tabla1[[#This Row],[Columna42]]*$AP$6)/$AS$6)+((Tabla1[[#This Row],[Columna44]]*$AQ$6)/$AS$6)+((Tabla1[[#This Row],[Columna45]]*$AR$6)/$AS$6))</f>
        <v>0</v>
      </c>
      <c r="AT23" s="106">
        <f>(Tabla1[[#This Row],[Columna46]]+Tabla1[[#This Row],[Columna30]]+Tabla1[[#This Row],[Columna17]])/3</f>
        <v>0</v>
      </c>
      <c r="AU23" s="111">
        <f t="shared" si="9"/>
        <v>0</v>
      </c>
      <c r="AV23" s="111">
        <f t="shared" si="10"/>
        <v>0</v>
      </c>
      <c r="AW23" s="111">
        <f t="shared" si="11"/>
        <v>0</v>
      </c>
      <c r="AX23" s="112">
        <f t="shared" si="13"/>
        <v>2</v>
      </c>
      <c r="AY23" s="112">
        <f t="shared" si="14"/>
        <v>0</v>
      </c>
      <c r="AZ23" s="112">
        <f t="shared" si="12"/>
        <v>0</v>
      </c>
      <c r="BA23" s="109">
        <f>Tabla1[[#This Row],[Columna17]]</f>
        <v>0</v>
      </c>
      <c r="BB23" s="109">
        <f>Tabla1[[#This Row],[Columna30]]</f>
        <v>0</v>
      </c>
      <c r="BC23" s="110">
        <f>Tabla1[[#This Row],[Columna46]]</f>
        <v>0</v>
      </c>
      <c r="BD23" s="112">
        <f>(((Tabla1[[#This Row],[Columna17]]*30)*$S$6)+((AF23*30)*$AF$6)+((AS23*30)*$AS$6))*Tabla1[[#This Row],[Columna32]]</f>
        <v>0</v>
      </c>
      <c r="BE23" s="109">
        <f>Tabla1[[#This Row],[Columna47]]</f>
        <v>0</v>
      </c>
      <c r="BF23" s="109">
        <f>Tabla1[[#This Row],[Columna51]]*Tabla1[[#This Row],[Columna54]]</f>
        <v>0</v>
      </c>
      <c r="BG23" s="109">
        <f>Tabla1[[#This Row],[Columna52]]*Tabla1[[#This Row],[Columna55]]</f>
        <v>0</v>
      </c>
      <c r="BH23" s="103">
        <f>Tabla1[[#This Row],[Columna53]]*Tabla1[[#This Row],[Columna56]]</f>
        <v>0</v>
      </c>
      <c r="BI23" s="113">
        <f>(Tabla1[[#This Row],[Columna48]]*Tabla1[[#This Row],[Columna59]]*Tabla1[[#This Row],[Columna32]])+(Tabla1[[#This Row],[Columna49]]*Tabla1[[#This Row],[Columna60]]*Tabla1[[#This Row],[Columna32]])+(Tabla1[[#This Row],[Columna50]]*Tabla1[[#This Row],[Columna61]]*Tabla1[[#This Row],[Columna32]])</f>
        <v>0</v>
      </c>
      <c r="BJ23" s="21"/>
    </row>
    <row r="24" spans="1:62">
      <c r="A24" s="98" t="str">
        <f t="shared" si="6"/>
        <v/>
      </c>
      <c r="B24" s="346">
        <f>'Escala Salarial'!C33</f>
        <v>0</v>
      </c>
      <c r="C24" s="99" t="str">
        <f t="shared" si="7"/>
        <v/>
      </c>
      <c r="D24" s="99" t="str">
        <f t="shared" si="8"/>
        <v/>
      </c>
      <c r="E24" s="99">
        <f>+'Escala Salarial'!F33</f>
        <v>0</v>
      </c>
      <c r="F24" s="427"/>
      <c r="G24" s="426"/>
      <c r="H24" s="426"/>
      <c r="I24" s="426"/>
      <c r="J24" s="426"/>
      <c r="K24" s="426"/>
      <c r="L24" s="426"/>
      <c r="M24" s="426"/>
      <c r="N24" s="426"/>
      <c r="O24" s="426"/>
      <c r="P24" s="426"/>
      <c r="Q24" s="426"/>
      <c r="R24" s="426"/>
      <c r="S24" s="106">
        <f>IF(SUM($G$5:$R$5)=0,0,((Tabla1[[#This Row],[Columna5]]*$G$6)/$S$6)+((Tabla1[[#This Row],[Columna6]]*$H$6)/$S$6)+((Tabla1[[#This Row],[Columna7]]*$I$6)/$S$6)+((Tabla1[[#This Row],[Columna8]]*$J$6)/$S$6)+((Tabla1[[#This Row],[Columna9]]*$K$6)/$S$6)+((Tabla1[[#This Row],[Columna10]]*$L$6)/$S$6)+((Tabla1[[#This Row],[Columna11]]*$M$6)/$S$6)+((Tabla1[[#This Row],[Columna12]]*$N$6)/$S$6)+((Tabla1[[#This Row],[Columna13]]*$O$6)/$S$6)+((Tabla1[[#This Row],[Columna14]]*$P$6)/$S$6)+((Tabla1[[#This Row],[Columna15]]*$Q$6)/$S$6)+((Tabla1[[#This Row],[Columna16]]*$R$6)/$S$6))</f>
        <v>0</v>
      </c>
      <c r="T24" s="426"/>
      <c r="U24" s="426"/>
      <c r="V24" s="426"/>
      <c r="W24" s="426"/>
      <c r="X24" s="426"/>
      <c r="Y24" s="426"/>
      <c r="Z24" s="426"/>
      <c r="AA24" s="426"/>
      <c r="AB24" s="426"/>
      <c r="AC24" s="426"/>
      <c r="AD24" s="426"/>
      <c r="AE24" s="426"/>
      <c r="AF24" s="106">
        <f>IF(SUM($T$5:$AE$5)=0,0,((Tabla1[[#This Row],[Columna18]]*$T$6)/$AF$6)+((Tabla1[[#This Row],[Columna19]]*$U$6)/$AF$6)+((Tabla1[[#This Row],[Columna20]]*$V$6)/$AF$6)+((Tabla1[[#This Row],[Columna21]]*$W$6)/$AF$6)+((Tabla1[[#This Row],[Columna22]]*$X$6)/$AF$6)+((Tabla1[[#This Row],[Columna23]]*$Y$6)/$AF$6)+((Tabla1[[#This Row],[Columna24]]*$Z$6)/$AF$6)+((Tabla1[[#This Row],[Columna25]]*$AA$6)/$AF$6)+((Tabla1[[#This Row],[Columna26]]*$AB$6)/$AF$6)+((Tabla1[[#This Row],[Columna27]]*$AC$6)/$AF$6)+((Tabla1[[#This Row],[Columna28]]*$AD$6)/$AF$6)+((Tabla1[[#This Row],[Columna29]]*$AE$6)/$AF$6))</f>
        <v>0</v>
      </c>
      <c r="AG24" s="426"/>
      <c r="AH24" s="426"/>
      <c r="AI24" s="426"/>
      <c r="AJ24" s="426"/>
      <c r="AK24" s="426"/>
      <c r="AL24" s="426"/>
      <c r="AM24" s="426"/>
      <c r="AN24" s="426"/>
      <c r="AO24" s="426"/>
      <c r="AP24" s="426"/>
      <c r="AQ24" s="426"/>
      <c r="AR24" s="426"/>
      <c r="AS24" s="106">
        <f>IF(SUM($AG$5:$AR$5)=0,0,((Tabla1[[#This Row],[Columna33]]*$AG$6)/$AS$6)+((Tabla1[[#This Row],[Columna34]]*$AH$6)/$AS$6)+((Tabla1[[#This Row],[Columna35]]*$AI$6)/$AS$6)+((Tabla1[[#This Row],[Columna36]]*$AJ$6)/$AS$6)+((Tabla1[[#This Row],[Columna37]]*$AK$6)/$AS$6)+((Tabla1[[#This Row],[Columna38]]*$AL$6)/$AS$6)+((Tabla1[[#This Row],[Columna39]]*$AM$6)/$AS$6)+((Tabla1[[#This Row],[Columna40]]*$AN$6)/$AS$6)+((Tabla1[[#This Row],[Columna41]]*$AO$6)/$AS$6)+((Tabla1[[#This Row],[Columna42]]*$AP$6)/$AS$6)+((Tabla1[[#This Row],[Columna44]]*$AQ$6)/$AS$6)+((Tabla1[[#This Row],[Columna45]]*$AR$6)/$AS$6))</f>
        <v>0</v>
      </c>
      <c r="AT24" s="106">
        <f>(Tabla1[[#This Row],[Columna46]]+Tabla1[[#This Row],[Columna30]]+Tabla1[[#This Row],[Columna17]])/3</f>
        <v>0</v>
      </c>
      <c r="AU24" s="111">
        <f t="shared" si="9"/>
        <v>0</v>
      </c>
      <c r="AV24" s="111">
        <f t="shared" si="10"/>
        <v>0</v>
      </c>
      <c r="AW24" s="111">
        <f t="shared" si="11"/>
        <v>0</v>
      </c>
      <c r="AX24" s="112">
        <f t="shared" si="13"/>
        <v>2</v>
      </c>
      <c r="AY24" s="112">
        <f t="shared" si="14"/>
        <v>0</v>
      </c>
      <c r="AZ24" s="112">
        <f t="shared" si="12"/>
        <v>0</v>
      </c>
      <c r="BA24" s="109">
        <f>Tabla1[[#This Row],[Columna17]]</f>
        <v>0</v>
      </c>
      <c r="BB24" s="109">
        <f>Tabla1[[#This Row],[Columna30]]</f>
        <v>0</v>
      </c>
      <c r="BC24" s="110">
        <f>Tabla1[[#This Row],[Columna46]]</f>
        <v>0</v>
      </c>
      <c r="BD24" s="112">
        <f>(((Tabla1[[#This Row],[Columna17]]*30)*$S$6)+((AF24*30)*$AF$6)+((AS24*30)*$AS$6))*Tabla1[[#This Row],[Columna32]]</f>
        <v>0</v>
      </c>
      <c r="BE24" s="109">
        <f>Tabla1[[#This Row],[Columna47]]</f>
        <v>0</v>
      </c>
      <c r="BF24" s="109">
        <f>Tabla1[[#This Row],[Columna51]]*Tabla1[[#This Row],[Columna54]]</f>
        <v>0</v>
      </c>
      <c r="BG24" s="109">
        <f>Tabla1[[#This Row],[Columna52]]*Tabla1[[#This Row],[Columna55]]</f>
        <v>0</v>
      </c>
      <c r="BH24" s="103">
        <f>Tabla1[[#This Row],[Columna53]]*Tabla1[[#This Row],[Columna56]]</f>
        <v>0</v>
      </c>
      <c r="BI24" s="113">
        <f>(Tabla1[[#This Row],[Columna48]]*Tabla1[[#This Row],[Columna59]]*Tabla1[[#This Row],[Columna32]])+(Tabla1[[#This Row],[Columna49]]*Tabla1[[#This Row],[Columna60]]*Tabla1[[#This Row],[Columna32]])+(Tabla1[[#This Row],[Columna50]]*Tabla1[[#This Row],[Columna61]]*Tabla1[[#This Row],[Columna32]])</f>
        <v>0</v>
      </c>
      <c r="BJ24" s="21"/>
    </row>
    <row r="25" spans="1:62">
      <c r="A25" s="98" t="str">
        <f t="shared" si="6"/>
        <v/>
      </c>
      <c r="B25" s="346">
        <f>'Escala Salarial'!C34</f>
        <v>0</v>
      </c>
      <c r="C25" s="99" t="str">
        <f t="shared" si="7"/>
        <v/>
      </c>
      <c r="D25" s="99" t="str">
        <f t="shared" si="8"/>
        <v/>
      </c>
      <c r="E25" s="99">
        <f>+'Escala Salarial'!F34</f>
        <v>0</v>
      </c>
      <c r="F25" s="427"/>
      <c r="G25" s="426"/>
      <c r="H25" s="426"/>
      <c r="I25" s="426"/>
      <c r="J25" s="426"/>
      <c r="K25" s="426"/>
      <c r="L25" s="426"/>
      <c r="M25" s="426"/>
      <c r="N25" s="426"/>
      <c r="O25" s="426"/>
      <c r="P25" s="426"/>
      <c r="Q25" s="426"/>
      <c r="R25" s="426"/>
      <c r="S25" s="106">
        <f>IF(SUM($G$5:$R$5)=0,0,((Tabla1[[#This Row],[Columna5]]*$G$6)/$S$6)+((Tabla1[[#This Row],[Columna6]]*$H$6)/$S$6)+((Tabla1[[#This Row],[Columna7]]*$I$6)/$S$6)+((Tabla1[[#This Row],[Columna8]]*$J$6)/$S$6)+((Tabla1[[#This Row],[Columna9]]*$K$6)/$S$6)+((Tabla1[[#This Row],[Columna10]]*$L$6)/$S$6)+((Tabla1[[#This Row],[Columna11]]*$M$6)/$S$6)+((Tabla1[[#This Row],[Columna12]]*$N$6)/$S$6)+((Tabla1[[#This Row],[Columna13]]*$O$6)/$S$6)+((Tabla1[[#This Row],[Columna14]]*$P$6)/$S$6)+((Tabla1[[#This Row],[Columna15]]*$Q$6)/$S$6)+((Tabla1[[#This Row],[Columna16]]*$R$6)/$S$6))</f>
        <v>0</v>
      </c>
      <c r="T25" s="426"/>
      <c r="U25" s="426"/>
      <c r="V25" s="426"/>
      <c r="W25" s="426"/>
      <c r="X25" s="426"/>
      <c r="Y25" s="426"/>
      <c r="Z25" s="426"/>
      <c r="AA25" s="426"/>
      <c r="AB25" s="426"/>
      <c r="AC25" s="426"/>
      <c r="AD25" s="426"/>
      <c r="AE25" s="426"/>
      <c r="AF25" s="106">
        <f>IF(SUM($T$5:$AE$5)=0,0,((Tabla1[[#This Row],[Columna18]]*$T$6)/$AF$6)+((Tabla1[[#This Row],[Columna19]]*$U$6)/$AF$6)+((Tabla1[[#This Row],[Columna20]]*$V$6)/$AF$6)+((Tabla1[[#This Row],[Columna21]]*$W$6)/$AF$6)+((Tabla1[[#This Row],[Columna22]]*$X$6)/$AF$6)+((Tabla1[[#This Row],[Columna23]]*$Y$6)/$AF$6)+((Tabla1[[#This Row],[Columna24]]*$Z$6)/$AF$6)+((Tabla1[[#This Row],[Columna25]]*$AA$6)/$AF$6)+((Tabla1[[#This Row],[Columna26]]*$AB$6)/$AF$6)+((Tabla1[[#This Row],[Columna27]]*$AC$6)/$AF$6)+((Tabla1[[#This Row],[Columna28]]*$AD$6)/$AF$6)+((Tabla1[[#This Row],[Columna29]]*$AE$6)/$AF$6))</f>
        <v>0</v>
      </c>
      <c r="AG25" s="426"/>
      <c r="AH25" s="426"/>
      <c r="AI25" s="426"/>
      <c r="AJ25" s="426"/>
      <c r="AK25" s="426"/>
      <c r="AL25" s="426"/>
      <c r="AM25" s="426"/>
      <c r="AN25" s="426"/>
      <c r="AO25" s="426"/>
      <c r="AP25" s="426"/>
      <c r="AQ25" s="426"/>
      <c r="AR25" s="426"/>
      <c r="AS25" s="106">
        <f>IF(SUM($AG$5:$AR$5)=0,0,((Tabla1[[#This Row],[Columna33]]*$AG$6)/$AS$6)+((Tabla1[[#This Row],[Columna34]]*$AH$6)/$AS$6)+((Tabla1[[#This Row],[Columna35]]*$AI$6)/$AS$6)+((Tabla1[[#This Row],[Columna36]]*$AJ$6)/$AS$6)+((Tabla1[[#This Row],[Columna37]]*$AK$6)/$AS$6)+((Tabla1[[#This Row],[Columna38]]*$AL$6)/$AS$6)+((Tabla1[[#This Row],[Columna39]]*$AM$6)/$AS$6)+((Tabla1[[#This Row],[Columna40]]*$AN$6)/$AS$6)+((Tabla1[[#This Row],[Columna41]]*$AO$6)/$AS$6)+((Tabla1[[#This Row],[Columna42]]*$AP$6)/$AS$6)+((Tabla1[[#This Row],[Columna44]]*$AQ$6)/$AS$6)+((Tabla1[[#This Row],[Columna45]]*$AR$6)/$AS$6))</f>
        <v>0</v>
      </c>
      <c r="AT25" s="106">
        <f>(Tabla1[[#This Row],[Columna46]]+Tabla1[[#This Row],[Columna30]]+Tabla1[[#This Row],[Columna17]])/3</f>
        <v>0</v>
      </c>
      <c r="AU25" s="111">
        <f t="shared" si="9"/>
        <v>0</v>
      </c>
      <c r="AV25" s="111">
        <f t="shared" si="10"/>
        <v>0</v>
      </c>
      <c r="AW25" s="111">
        <f t="shared" si="11"/>
        <v>0</v>
      </c>
      <c r="AX25" s="112">
        <f t="shared" si="13"/>
        <v>2</v>
      </c>
      <c r="AY25" s="112">
        <f t="shared" si="14"/>
        <v>0</v>
      </c>
      <c r="AZ25" s="112">
        <f t="shared" si="12"/>
        <v>0</v>
      </c>
      <c r="BA25" s="109">
        <f>Tabla1[[#This Row],[Columna17]]</f>
        <v>0</v>
      </c>
      <c r="BB25" s="109">
        <f>Tabla1[[#This Row],[Columna30]]</f>
        <v>0</v>
      </c>
      <c r="BC25" s="110">
        <f>Tabla1[[#This Row],[Columna46]]</f>
        <v>0</v>
      </c>
      <c r="BD25" s="112">
        <f>(((Tabla1[[#This Row],[Columna17]]*30)*$S$6)+((AF25*30)*$AF$6)+((AS25*30)*$AS$6))*Tabla1[[#This Row],[Columna32]]</f>
        <v>0</v>
      </c>
      <c r="BE25" s="109">
        <f>Tabla1[[#This Row],[Columna47]]</f>
        <v>0</v>
      </c>
      <c r="BF25" s="109">
        <f>Tabla1[[#This Row],[Columna51]]*Tabla1[[#This Row],[Columna54]]</f>
        <v>0</v>
      </c>
      <c r="BG25" s="109">
        <f>Tabla1[[#This Row],[Columna52]]*Tabla1[[#This Row],[Columna55]]</f>
        <v>0</v>
      </c>
      <c r="BH25" s="159">
        <f>Tabla1[[#This Row],[Columna53]]*Tabla1[[#This Row],[Columna56]]</f>
        <v>0</v>
      </c>
      <c r="BI25" s="113">
        <f>(Tabla1[[#This Row],[Columna48]]*Tabla1[[#This Row],[Columna59]]*Tabla1[[#This Row],[Columna32]])+(Tabla1[[#This Row],[Columna49]]*Tabla1[[#This Row],[Columna60]]*Tabla1[[#This Row],[Columna32]])+(Tabla1[[#This Row],[Columna50]]*Tabla1[[#This Row],[Columna61]]*Tabla1[[#This Row],[Columna32]])</f>
        <v>0</v>
      </c>
      <c r="BJ25" s="21"/>
    </row>
    <row r="26" spans="1:62">
      <c r="A26" s="98" t="str">
        <f t="shared" si="6"/>
        <v/>
      </c>
      <c r="B26" s="346">
        <f>'Escala Salarial'!C35</f>
        <v>0</v>
      </c>
      <c r="C26" s="99" t="str">
        <f t="shared" si="7"/>
        <v/>
      </c>
      <c r="D26" s="99" t="str">
        <f t="shared" si="8"/>
        <v/>
      </c>
      <c r="E26" s="99">
        <f>+'Escala Salarial'!F35</f>
        <v>0</v>
      </c>
      <c r="F26" s="427"/>
      <c r="G26" s="426"/>
      <c r="H26" s="426"/>
      <c r="I26" s="426"/>
      <c r="J26" s="426"/>
      <c r="K26" s="426"/>
      <c r="L26" s="426"/>
      <c r="M26" s="426"/>
      <c r="N26" s="426"/>
      <c r="O26" s="426"/>
      <c r="P26" s="426"/>
      <c r="Q26" s="426"/>
      <c r="R26" s="426"/>
      <c r="S26" s="106">
        <f>IF(SUM($G$5:$R$5)=0,0,((Tabla1[[#This Row],[Columna5]]*$G$6)/$S$6)+((Tabla1[[#This Row],[Columna6]]*$H$6)/$S$6)+((Tabla1[[#This Row],[Columna7]]*$I$6)/$S$6)+((Tabla1[[#This Row],[Columna8]]*$J$6)/$S$6)+((Tabla1[[#This Row],[Columna9]]*$K$6)/$S$6)+((Tabla1[[#This Row],[Columna10]]*$L$6)/$S$6)+((Tabla1[[#This Row],[Columna11]]*$M$6)/$S$6)+((Tabla1[[#This Row],[Columna12]]*$N$6)/$S$6)+((Tabla1[[#This Row],[Columna13]]*$O$6)/$S$6)+((Tabla1[[#This Row],[Columna14]]*$P$6)/$S$6)+((Tabla1[[#This Row],[Columna15]]*$Q$6)/$S$6)+((Tabla1[[#This Row],[Columna16]]*$R$6)/$S$6))</f>
        <v>0</v>
      </c>
      <c r="T26" s="426"/>
      <c r="U26" s="426"/>
      <c r="V26" s="426"/>
      <c r="W26" s="426"/>
      <c r="X26" s="426"/>
      <c r="Y26" s="426"/>
      <c r="Z26" s="426"/>
      <c r="AA26" s="426"/>
      <c r="AB26" s="426"/>
      <c r="AC26" s="426"/>
      <c r="AD26" s="426"/>
      <c r="AE26" s="426"/>
      <c r="AF26" s="106">
        <f>IF(SUM($T$5:$AE$5)=0,0,((Tabla1[[#This Row],[Columna18]]*$T$6)/$AF$6)+((Tabla1[[#This Row],[Columna19]]*$U$6)/$AF$6)+((Tabla1[[#This Row],[Columna20]]*$V$6)/$AF$6)+((Tabla1[[#This Row],[Columna21]]*$W$6)/$AF$6)+((Tabla1[[#This Row],[Columna22]]*$X$6)/$AF$6)+((Tabla1[[#This Row],[Columna23]]*$Y$6)/$AF$6)+((Tabla1[[#This Row],[Columna24]]*$Z$6)/$AF$6)+((Tabla1[[#This Row],[Columna25]]*$AA$6)/$AF$6)+((Tabla1[[#This Row],[Columna26]]*$AB$6)/$AF$6)+((Tabla1[[#This Row],[Columna27]]*$AC$6)/$AF$6)+((Tabla1[[#This Row],[Columna28]]*$AD$6)/$AF$6)+((Tabla1[[#This Row],[Columna29]]*$AE$6)/$AF$6))</f>
        <v>0</v>
      </c>
      <c r="AG26" s="426"/>
      <c r="AH26" s="426"/>
      <c r="AI26" s="426"/>
      <c r="AJ26" s="426"/>
      <c r="AK26" s="426"/>
      <c r="AL26" s="426"/>
      <c r="AM26" s="426"/>
      <c r="AN26" s="426"/>
      <c r="AO26" s="426"/>
      <c r="AP26" s="426"/>
      <c r="AQ26" s="426"/>
      <c r="AR26" s="426"/>
      <c r="AS26" s="106">
        <f>IF(SUM($AG$5:$AR$5)=0,0,((Tabla1[[#This Row],[Columna33]]*$AG$6)/$AS$6)+((Tabla1[[#This Row],[Columna34]]*$AH$6)/$AS$6)+((Tabla1[[#This Row],[Columna35]]*$AI$6)/$AS$6)+((Tabla1[[#This Row],[Columna36]]*$AJ$6)/$AS$6)+((Tabla1[[#This Row],[Columna37]]*$AK$6)/$AS$6)+((Tabla1[[#This Row],[Columna38]]*$AL$6)/$AS$6)+((Tabla1[[#This Row],[Columna39]]*$AM$6)/$AS$6)+((Tabla1[[#This Row],[Columna40]]*$AN$6)/$AS$6)+((Tabla1[[#This Row],[Columna41]]*$AO$6)/$AS$6)+((Tabla1[[#This Row],[Columna42]]*$AP$6)/$AS$6)+((Tabla1[[#This Row],[Columna44]]*$AQ$6)/$AS$6)+((Tabla1[[#This Row],[Columna45]]*$AR$6)/$AS$6))</f>
        <v>0</v>
      </c>
      <c r="AT26" s="106">
        <f>(Tabla1[[#This Row],[Columna46]]+Tabla1[[#This Row],[Columna30]]+Tabla1[[#This Row],[Columna17]])/3</f>
        <v>0</v>
      </c>
      <c r="AU26" s="111">
        <f t="shared" si="9"/>
        <v>0</v>
      </c>
      <c r="AV26" s="111">
        <f t="shared" si="10"/>
        <v>0</v>
      </c>
      <c r="AW26" s="111">
        <f t="shared" si="11"/>
        <v>0</v>
      </c>
      <c r="AX26" s="112">
        <f t="shared" si="13"/>
        <v>2</v>
      </c>
      <c r="AY26" s="112">
        <f t="shared" si="14"/>
        <v>0</v>
      </c>
      <c r="AZ26" s="112">
        <f t="shared" si="12"/>
        <v>0</v>
      </c>
      <c r="BA26" s="109">
        <f>Tabla1[[#This Row],[Columna17]]</f>
        <v>0</v>
      </c>
      <c r="BB26" s="109">
        <f>Tabla1[[#This Row],[Columna30]]</f>
        <v>0</v>
      </c>
      <c r="BC26" s="110">
        <f>Tabla1[[#This Row],[Columna46]]</f>
        <v>0</v>
      </c>
      <c r="BD26" s="112">
        <f>(((Tabla1[[#This Row],[Columna17]]*30)*$S$6)+((AF26*30)*$AF$6)+((AS26*30)*$AS$6))*Tabla1[[#This Row],[Columna32]]</f>
        <v>0</v>
      </c>
      <c r="BE26" s="109">
        <f>Tabla1[[#This Row],[Columna47]]</f>
        <v>0</v>
      </c>
      <c r="BF26" s="109">
        <f>Tabla1[[#This Row],[Columna51]]*Tabla1[[#This Row],[Columna54]]</f>
        <v>0</v>
      </c>
      <c r="BG26" s="109">
        <f>Tabla1[[#This Row],[Columna52]]*Tabla1[[#This Row],[Columna55]]</f>
        <v>0</v>
      </c>
      <c r="BH26" s="159">
        <f>Tabla1[[#This Row],[Columna53]]*Tabla1[[#This Row],[Columna56]]</f>
        <v>0</v>
      </c>
      <c r="BI26" s="113">
        <f>(Tabla1[[#This Row],[Columna48]]*Tabla1[[#This Row],[Columna59]]*Tabla1[[#This Row],[Columna32]])+(Tabla1[[#This Row],[Columna49]]*Tabla1[[#This Row],[Columna60]]*Tabla1[[#This Row],[Columna32]])+(Tabla1[[#This Row],[Columna50]]*Tabla1[[#This Row],[Columna61]]*Tabla1[[#This Row],[Columna32]])</f>
        <v>0</v>
      </c>
      <c r="BJ26" s="21"/>
    </row>
    <row r="27" spans="1:62">
      <c r="A27" s="98" t="str">
        <f t="shared" si="6"/>
        <v/>
      </c>
      <c r="B27" s="346">
        <f>'Escala Salarial'!C36</f>
        <v>0</v>
      </c>
      <c r="C27" s="99" t="str">
        <f t="shared" si="7"/>
        <v/>
      </c>
      <c r="D27" s="99" t="str">
        <f t="shared" si="8"/>
        <v/>
      </c>
      <c r="E27" s="99">
        <f>+'Escala Salarial'!F36</f>
        <v>0</v>
      </c>
      <c r="F27" s="427"/>
      <c r="G27" s="426"/>
      <c r="H27" s="426"/>
      <c r="I27" s="426"/>
      <c r="J27" s="426"/>
      <c r="K27" s="426"/>
      <c r="L27" s="426"/>
      <c r="M27" s="426"/>
      <c r="N27" s="426"/>
      <c r="O27" s="426"/>
      <c r="P27" s="426"/>
      <c r="Q27" s="426"/>
      <c r="R27" s="426"/>
      <c r="S27" s="106">
        <f>IF(SUM($G$5:$R$5)=0,0,((Tabla1[[#This Row],[Columna5]]*$G$6)/$S$6)+((Tabla1[[#This Row],[Columna6]]*$H$6)/$S$6)+((Tabla1[[#This Row],[Columna7]]*$I$6)/$S$6)+((Tabla1[[#This Row],[Columna8]]*$J$6)/$S$6)+((Tabla1[[#This Row],[Columna9]]*$K$6)/$S$6)+((Tabla1[[#This Row],[Columna10]]*$L$6)/$S$6)+((Tabla1[[#This Row],[Columna11]]*$M$6)/$S$6)+((Tabla1[[#This Row],[Columna12]]*$N$6)/$S$6)+((Tabla1[[#This Row],[Columna13]]*$O$6)/$S$6)+((Tabla1[[#This Row],[Columna14]]*$P$6)/$S$6)+((Tabla1[[#This Row],[Columna15]]*$Q$6)/$S$6)+((Tabla1[[#This Row],[Columna16]]*$R$6)/$S$6))</f>
        <v>0</v>
      </c>
      <c r="T27" s="426"/>
      <c r="U27" s="426"/>
      <c r="V27" s="426"/>
      <c r="W27" s="426"/>
      <c r="X27" s="426"/>
      <c r="Y27" s="426"/>
      <c r="Z27" s="426"/>
      <c r="AA27" s="426"/>
      <c r="AB27" s="426"/>
      <c r="AC27" s="426"/>
      <c r="AD27" s="426"/>
      <c r="AE27" s="426"/>
      <c r="AF27" s="106">
        <f>IF(SUM($T$5:$AE$5)=0,0,((Tabla1[[#This Row],[Columna18]]*$T$6)/$AF$6)+((Tabla1[[#This Row],[Columna19]]*$U$6)/$AF$6)+((Tabla1[[#This Row],[Columna20]]*$V$6)/$AF$6)+((Tabla1[[#This Row],[Columna21]]*$W$6)/$AF$6)+((Tabla1[[#This Row],[Columna22]]*$X$6)/$AF$6)+((Tabla1[[#This Row],[Columna23]]*$Y$6)/$AF$6)+((Tabla1[[#This Row],[Columna24]]*$Z$6)/$AF$6)+((Tabla1[[#This Row],[Columna25]]*$AA$6)/$AF$6)+((Tabla1[[#This Row],[Columna26]]*$AB$6)/$AF$6)+((Tabla1[[#This Row],[Columna27]]*$AC$6)/$AF$6)+((Tabla1[[#This Row],[Columna28]]*$AD$6)/$AF$6)+((Tabla1[[#This Row],[Columna29]]*$AE$6)/$AF$6))</f>
        <v>0</v>
      </c>
      <c r="AG27" s="426"/>
      <c r="AH27" s="426"/>
      <c r="AI27" s="426"/>
      <c r="AJ27" s="426"/>
      <c r="AK27" s="426"/>
      <c r="AL27" s="426"/>
      <c r="AM27" s="426"/>
      <c r="AN27" s="426"/>
      <c r="AO27" s="426"/>
      <c r="AP27" s="426"/>
      <c r="AQ27" s="426"/>
      <c r="AR27" s="426"/>
      <c r="AS27" s="106">
        <f>IF(SUM($AG$5:$AR$5)=0,0,((Tabla1[[#This Row],[Columna33]]*$AG$6)/$AS$6)+((Tabla1[[#This Row],[Columna34]]*$AH$6)/$AS$6)+((Tabla1[[#This Row],[Columna35]]*$AI$6)/$AS$6)+((Tabla1[[#This Row],[Columna36]]*$AJ$6)/$AS$6)+((Tabla1[[#This Row],[Columna37]]*$AK$6)/$AS$6)+((Tabla1[[#This Row],[Columna38]]*$AL$6)/$AS$6)+((Tabla1[[#This Row],[Columna39]]*$AM$6)/$AS$6)+((Tabla1[[#This Row],[Columna40]]*$AN$6)/$AS$6)+((Tabla1[[#This Row],[Columna41]]*$AO$6)/$AS$6)+((Tabla1[[#This Row],[Columna42]]*$AP$6)/$AS$6)+((Tabla1[[#This Row],[Columna44]]*$AQ$6)/$AS$6)+((Tabla1[[#This Row],[Columna45]]*$AR$6)/$AS$6))</f>
        <v>0</v>
      </c>
      <c r="AT27" s="106">
        <f>(Tabla1[[#This Row],[Columna46]]+Tabla1[[#This Row],[Columna30]]+Tabla1[[#This Row],[Columna17]])/3</f>
        <v>0</v>
      </c>
      <c r="AU27" s="111">
        <f t="shared" si="9"/>
        <v>0</v>
      </c>
      <c r="AV27" s="111">
        <f t="shared" si="10"/>
        <v>0</v>
      </c>
      <c r="AW27" s="111">
        <f t="shared" si="11"/>
        <v>0</v>
      </c>
      <c r="AX27" s="112">
        <f t="shared" si="13"/>
        <v>2</v>
      </c>
      <c r="AY27" s="112">
        <f t="shared" si="14"/>
        <v>0</v>
      </c>
      <c r="AZ27" s="112">
        <f t="shared" si="12"/>
        <v>0</v>
      </c>
      <c r="BA27" s="109">
        <f>Tabla1[[#This Row],[Columna17]]</f>
        <v>0</v>
      </c>
      <c r="BB27" s="109">
        <f>Tabla1[[#This Row],[Columna30]]</f>
        <v>0</v>
      </c>
      <c r="BC27" s="110">
        <f>Tabla1[[#This Row],[Columna46]]</f>
        <v>0</v>
      </c>
      <c r="BD27" s="112">
        <f>(((Tabla1[[#This Row],[Columna17]]*30)*$S$6)+((AF27*30)*$AF$6)+((AS27*30)*$AS$6))*Tabla1[[#This Row],[Columna32]]</f>
        <v>0</v>
      </c>
      <c r="BE27" s="109">
        <f>Tabla1[[#This Row],[Columna47]]</f>
        <v>0</v>
      </c>
      <c r="BF27" s="109">
        <f>Tabla1[[#This Row],[Columna51]]*Tabla1[[#This Row],[Columna54]]</f>
        <v>0</v>
      </c>
      <c r="BG27" s="109">
        <f>Tabla1[[#This Row],[Columna52]]*Tabla1[[#This Row],[Columna55]]</f>
        <v>0</v>
      </c>
      <c r="BH27" s="159">
        <f>Tabla1[[#This Row],[Columna53]]*Tabla1[[#This Row],[Columna56]]</f>
        <v>0</v>
      </c>
      <c r="BI27" s="113">
        <f>(Tabla1[[#This Row],[Columna48]]*Tabla1[[#This Row],[Columna59]]*Tabla1[[#This Row],[Columna32]])+(Tabla1[[#This Row],[Columna49]]*Tabla1[[#This Row],[Columna60]]*Tabla1[[#This Row],[Columna32]])+(Tabla1[[#This Row],[Columna50]]*Tabla1[[#This Row],[Columna61]]*Tabla1[[#This Row],[Columna32]])</f>
        <v>0</v>
      </c>
      <c r="BJ27" s="21"/>
    </row>
    <row r="28" spans="1:62">
      <c r="A28" s="98" t="str">
        <f t="shared" si="6"/>
        <v/>
      </c>
      <c r="B28" s="346">
        <f>'Escala Salarial'!C37</f>
        <v>0</v>
      </c>
      <c r="C28" s="99" t="str">
        <f t="shared" si="7"/>
        <v/>
      </c>
      <c r="D28" s="99" t="str">
        <f t="shared" si="8"/>
        <v/>
      </c>
      <c r="E28" s="99">
        <f>+'Escala Salarial'!F37</f>
        <v>0</v>
      </c>
      <c r="F28" s="347"/>
      <c r="G28" s="426"/>
      <c r="H28" s="426"/>
      <c r="I28" s="426"/>
      <c r="J28" s="426"/>
      <c r="K28" s="426"/>
      <c r="L28" s="426"/>
      <c r="M28" s="426"/>
      <c r="N28" s="426"/>
      <c r="O28" s="426"/>
      <c r="P28" s="426"/>
      <c r="Q28" s="426"/>
      <c r="R28" s="426"/>
      <c r="S28" s="106">
        <f>IF(SUM($G$5:$R$5)=0,0,((Tabla1[[#This Row],[Columna5]]*$G$6)/$S$6)+((Tabla1[[#This Row],[Columna6]]*$H$6)/$S$6)+((Tabla1[[#This Row],[Columna7]]*$I$6)/$S$6)+((Tabla1[[#This Row],[Columna8]]*$J$6)/$S$6)+((Tabla1[[#This Row],[Columna9]]*$K$6)/$S$6)+((Tabla1[[#This Row],[Columna10]]*$L$6)/$S$6)+((Tabla1[[#This Row],[Columna11]]*$M$6)/$S$6)+((Tabla1[[#This Row],[Columna12]]*$N$6)/$S$6)+((Tabla1[[#This Row],[Columna13]]*$O$6)/$S$6)+((Tabla1[[#This Row],[Columna14]]*$P$6)/$S$6)+((Tabla1[[#This Row],[Columna15]]*$Q$6)/$S$6)+((Tabla1[[#This Row],[Columna16]]*$R$6)/$S$6))</f>
        <v>0</v>
      </c>
      <c r="T28" s="426"/>
      <c r="U28" s="426"/>
      <c r="V28" s="426"/>
      <c r="W28" s="426"/>
      <c r="X28" s="426"/>
      <c r="Y28" s="426"/>
      <c r="Z28" s="426"/>
      <c r="AA28" s="426"/>
      <c r="AB28" s="426"/>
      <c r="AC28" s="426"/>
      <c r="AD28" s="426"/>
      <c r="AE28" s="426"/>
      <c r="AF28" s="106">
        <f>IF(SUM($T$5:$AE$5)=0,0,((Tabla1[[#This Row],[Columna18]]*$T$6)/$AF$6)+((Tabla1[[#This Row],[Columna19]]*$U$6)/$AF$6)+((Tabla1[[#This Row],[Columna20]]*$V$6)/$AF$6)+((Tabla1[[#This Row],[Columna21]]*$W$6)/$AF$6)+((Tabla1[[#This Row],[Columna22]]*$X$6)/$AF$6)+((Tabla1[[#This Row],[Columna23]]*$Y$6)/$AF$6)+((Tabla1[[#This Row],[Columna24]]*$Z$6)/$AF$6)+((Tabla1[[#This Row],[Columna25]]*$AA$6)/$AF$6)+((Tabla1[[#This Row],[Columna26]]*$AB$6)/$AF$6)+((Tabla1[[#This Row],[Columna27]]*$AC$6)/$AF$6)+((Tabla1[[#This Row],[Columna28]]*$AD$6)/$AF$6)+((Tabla1[[#This Row],[Columna29]]*$AE$6)/$AF$6))</f>
        <v>0</v>
      </c>
      <c r="AG28" s="426"/>
      <c r="AH28" s="426"/>
      <c r="AI28" s="426"/>
      <c r="AJ28" s="426"/>
      <c r="AK28" s="426"/>
      <c r="AL28" s="426"/>
      <c r="AM28" s="426"/>
      <c r="AN28" s="426"/>
      <c r="AO28" s="426"/>
      <c r="AP28" s="426"/>
      <c r="AQ28" s="426"/>
      <c r="AR28" s="426"/>
      <c r="AS28" s="106">
        <f>IF(SUM($AG$5:$AR$5)=0,0,((Tabla1[[#This Row],[Columna33]]*$AG$6)/$AS$6)+((Tabla1[[#This Row],[Columna34]]*$AH$6)/$AS$6)+((Tabla1[[#This Row],[Columna35]]*$AI$6)/$AS$6)+((Tabla1[[#This Row],[Columna36]]*$AJ$6)/$AS$6)+((Tabla1[[#This Row],[Columna37]]*$AK$6)/$AS$6)+((Tabla1[[#This Row],[Columna38]]*$AL$6)/$AS$6)+((Tabla1[[#This Row],[Columna39]]*$AM$6)/$AS$6)+((Tabla1[[#This Row],[Columna40]]*$AN$6)/$AS$6)+((Tabla1[[#This Row],[Columna41]]*$AO$6)/$AS$6)+((Tabla1[[#This Row],[Columna42]]*$AP$6)/$AS$6)+((Tabla1[[#This Row],[Columna44]]*$AQ$6)/$AS$6)+((Tabla1[[#This Row],[Columna45]]*$AR$6)/$AS$6))</f>
        <v>0</v>
      </c>
      <c r="AT28" s="106">
        <f>(Tabla1[[#This Row],[Columna46]]+Tabla1[[#This Row],[Columna30]]+Tabla1[[#This Row],[Columna17]])/3</f>
        <v>0</v>
      </c>
      <c r="AU28" s="111">
        <f t="shared" si="9"/>
        <v>0</v>
      </c>
      <c r="AV28" s="111">
        <f t="shared" si="10"/>
        <v>0</v>
      </c>
      <c r="AW28" s="111">
        <f t="shared" si="11"/>
        <v>0</v>
      </c>
      <c r="AX28" s="112">
        <f t="shared" si="13"/>
        <v>2</v>
      </c>
      <c r="AY28" s="112">
        <f t="shared" si="14"/>
        <v>0</v>
      </c>
      <c r="AZ28" s="112">
        <f t="shared" si="12"/>
        <v>0</v>
      </c>
      <c r="BA28" s="109">
        <f>Tabla1[[#This Row],[Columna17]]</f>
        <v>0</v>
      </c>
      <c r="BB28" s="109">
        <f>Tabla1[[#This Row],[Columna30]]</f>
        <v>0</v>
      </c>
      <c r="BC28" s="110">
        <f>Tabla1[[#This Row],[Columna46]]</f>
        <v>0</v>
      </c>
      <c r="BD28" s="112">
        <f>(((Tabla1[[#This Row],[Columna17]]*30)*$S$6)+((AF28*30)*$AF$6)+((AS28*30)*$AS$6))*Tabla1[[#This Row],[Columna32]]</f>
        <v>0</v>
      </c>
      <c r="BE28" s="109">
        <f>Tabla1[[#This Row],[Columna47]]</f>
        <v>0</v>
      </c>
      <c r="BF28" s="109">
        <f>Tabla1[[#This Row],[Columna51]]*Tabla1[[#This Row],[Columna54]]</f>
        <v>0</v>
      </c>
      <c r="BG28" s="109">
        <f>Tabla1[[#This Row],[Columna52]]*Tabla1[[#This Row],[Columna55]]</f>
        <v>0</v>
      </c>
      <c r="BH28" s="159">
        <f>Tabla1[[#This Row],[Columna53]]*Tabla1[[#This Row],[Columna56]]</f>
        <v>0</v>
      </c>
      <c r="BI28" s="113">
        <f>(Tabla1[[#This Row],[Columna48]]*Tabla1[[#This Row],[Columna59]]*Tabla1[[#This Row],[Columna32]])+(Tabla1[[#This Row],[Columna49]]*Tabla1[[#This Row],[Columna60]]*Tabla1[[#This Row],[Columna32]])+(Tabla1[[#This Row],[Columna50]]*Tabla1[[#This Row],[Columna61]]*Tabla1[[#This Row],[Columna32]])</f>
        <v>0</v>
      </c>
      <c r="BJ28" s="21"/>
    </row>
    <row r="29" spans="1:62">
      <c r="A29" s="98" t="str">
        <f t="shared" si="6"/>
        <v/>
      </c>
      <c r="B29" s="346">
        <f>'Escala Salarial'!C38</f>
        <v>0</v>
      </c>
      <c r="C29" s="99" t="str">
        <f t="shared" si="7"/>
        <v/>
      </c>
      <c r="D29" s="99" t="str">
        <f t="shared" si="8"/>
        <v/>
      </c>
      <c r="E29" s="99">
        <f>+'Escala Salarial'!F38</f>
        <v>0</v>
      </c>
      <c r="F29" s="347"/>
      <c r="G29" s="426"/>
      <c r="H29" s="426"/>
      <c r="I29" s="426"/>
      <c r="J29" s="426"/>
      <c r="K29" s="426"/>
      <c r="L29" s="426"/>
      <c r="M29" s="426"/>
      <c r="N29" s="426"/>
      <c r="O29" s="426"/>
      <c r="P29" s="426"/>
      <c r="Q29" s="426"/>
      <c r="R29" s="426"/>
      <c r="S29" s="106">
        <f>IF(SUM($G$5:$R$5)=0,0,((Tabla1[[#This Row],[Columna5]]*$G$6)/$S$6)+((Tabla1[[#This Row],[Columna6]]*$H$6)/$S$6)+((Tabla1[[#This Row],[Columna7]]*$I$6)/$S$6)+((Tabla1[[#This Row],[Columna8]]*$J$6)/$S$6)+((Tabla1[[#This Row],[Columna9]]*$K$6)/$S$6)+((Tabla1[[#This Row],[Columna10]]*$L$6)/$S$6)+((Tabla1[[#This Row],[Columna11]]*$M$6)/$S$6)+((Tabla1[[#This Row],[Columna12]]*$N$6)/$S$6)+((Tabla1[[#This Row],[Columna13]]*$O$6)/$S$6)+((Tabla1[[#This Row],[Columna14]]*$P$6)/$S$6)+((Tabla1[[#This Row],[Columna15]]*$Q$6)/$S$6)+((Tabla1[[#This Row],[Columna16]]*$R$6)/$S$6))</f>
        <v>0</v>
      </c>
      <c r="T29" s="426"/>
      <c r="U29" s="426"/>
      <c r="V29" s="426"/>
      <c r="W29" s="426"/>
      <c r="X29" s="426"/>
      <c r="Y29" s="426"/>
      <c r="Z29" s="426"/>
      <c r="AA29" s="426"/>
      <c r="AB29" s="426"/>
      <c r="AC29" s="426"/>
      <c r="AD29" s="426"/>
      <c r="AE29" s="426"/>
      <c r="AF29" s="106">
        <f>IF(SUM($T$5:$AE$5)=0,0,((Tabla1[[#This Row],[Columna18]]*$T$6)/$AF$6)+((Tabla1[[#This Row],[Columna19]]*$U$6)/$AF$6)+((Tabla1[[#This Row],[Columna20]]*$V$6)/$AF$6)+((Tabla1[[#This Row],[Columna21]]*$W$6)/$AF$6)+((Tabla1[[#This Row],[Columna22]]*$X$6)/$AF$6)+((Tabla1[[#This Row],[Columna23]]*$Y$6)/$AF$6)+((Tabla1[[#This Row],[Columna24]]*$Z$6)/$AF$6)+((Tabla1[[#This Row],[Columna25]]*$AA$6)/$AF$6)+((Tabla1[[#This Row],[Columna26]]*$AB$6)/$AF$6)+((Tabla1[[#This Row],[Columna27]]*$AC$6)/$AF$6)+((Tabla1[[#This Row],[Columna28]]*$AD$6)/$AF$6)+((Tabla1[[#This Row],[Columna29]]*$AE$6)/$AF$6))</f>
        <v>0</v>
      </c>
      <c r="AG29" s="426"/>
      <c r="AH29" s="426"/>
      <c r="AI29" s="426"/>
      <c r="AJ29" s="426"/>
      <c r="AK29" s="426"/>
      <c r="AL29" s="426"/>
      <c r="AM29" s="426"/>
      <c r="AN29" s="426"/>
      <c r="AO29" s="426"/>
      <c r="AP29" s="426"/>
      <c r="AQ29" s="426"/>
      <c r="AR29" s="426"/>
      <c r="AS29" s="106">
        <f>IF(SUM($AG$5:$AR$5)=0,0,((Tabla1[[#This Row],[Columna33]]*$AG$6)/$AS$6)+((Tabla1[[#This Row],[Columna34]]*$AH$6)/$AS$6)+((Tabla1[[#This Row],[Columna35]]*$AI$6)/$AS$6)+((Tabla1[[#This Row],[Columna36]]*$AJ$6)/$AS$6)+((Tabla1[[#This Row],[Columna37]]*$AK$6)/$AS$6)+((Tabla1[[#This Row],[Columna38]]*$AL$6)/$AS$6)+((Tabla1[[#This Row],[Columna39]]*$AM$6)/$AS$6)+((Tabla1[[#This Row],[Columna40]]*$AN$6)/$AS$6)+((Tabla1[[#This Row],[Columna41]]*$AO$6)/$AS$6)+((Tabla1[[#This Row],[Columna42]]*$AP$6)/$AS$6)+((Tabla1[[#This Row],[Columna44]]*$AQ$6)/$AS$6)+((Tabla1[[#This Row],[Columna45]]*$AR$6)/$AS$6))</f>
        <v>0</v>
      </c>
      <c r="AT29" s="106">
        <f>(Tabla1[[#This Row],[Columna46]]+Tabla1[[#This Row],[Columna30]]+Tabla1[[#This Row],[Columna17]])/3</f>
        <v>0</v>
      </c>
      <c r="AU29" s="111">
        <f t="shared" si="9"/>
        <v>0</v>
      </c>
      <c r="AV29" s="111">
        <f t="shared" si="10"/>
        <v>0</v>
      </c>
      <c r="AW29" s="111">
        <f t="shared" si="11"/>
        <v>0</v>
      </c>
      <c r="AX29" s="112">
        <f t="shared" si="13"/>
        <v>2</v>
      </c>
      <c r="AY29" s="112">
        <f t="shared" si="14"/>
        <v>0</v>
      </c>
      <c r="AZ29" s="112">
        <f t="shared" si="12"/>
        <v>0</v>
      </c>
      <c r="BA29" s="109">
        <f>Tabla1[[#This Row],[Columna17]]</f>
        <v>0</v>
      </c>
      <c r="BB29" s="109">
        <f>Tabla1[[#This Row],[Columna30]]</f>
        <v>0</v>
      </c>
      <c r="BC29" s="110">
        <f>Tabla1[[#This Row],[Columna46]]</f>
        <v>0</v>
      </c>
      <c r="BD29" s="112">
        <f>(((Tabla1[[#This Row],[Columna17]]*30)*$S$6)+((AF29*30)*$AF$6)+((AS29*30)*$AS$6))*Tabla1[[#This Row],[Columna32]]</f>
        <v>0</v>
      </c>
      <c r="BE29" s="109">
        <f>Tabla1[[#This Row],[Columna47]]</f>
        <v>0</v>
      </c>
      <c r="BF29" s="109">
        <f>Tabla1[[#This Row],[Columna51]]*Tabla1[[#This Row],[Columna54]]</f>
        <v>0</v>
      </c>
      <c r="BG29" s="109">
        <f>Tabla1[[#This Row],[Columna52]]*Tabla1[[#This Row],[Columna55]]</f>
        <v>0</v>
      </c>
      <c r="BH29" s="159">
        <f>Tabla1[[#This Row],[Columna53]]*Tabla1[[#This Row],[Columna56]]</f>
        <v>0</v>
      </c>
      <c r="BI29" s="113">
        <f>(Tabla1[[#This Row],[Columna48]]*Tabla1[[#This Row],[Columna59]]*Tabla1[[#This Row],[Columna32]])+(Tabla1[[#This Row],[Columna49]]*Tabla1[[#This Row],[Columna60]]*Tabla1[[#This Row],[Columna32]])+(Tabla1[[#This Row],[Columna50]]*Tabla1[[#This Row],[Columna61]]*Tabla1[[#This Row],[Columna32]])</f>
        <v>0</v>
      </c>
      <c r="BJ29" s="21"/>
    </row>
    <row r="30" spans="1:62">
      <c r="A30" s="98" t="str">
        <f t="shared" si="6"/>
        <v/>
      </c>
      <c r="B30" s="346">
        <f>'Escala Salarial'!C39</f>
        <v>0</v>
      </c>
      <c r="C30" s="99" t="str">
        <f t="shared" si="7"/>
        <v/>
      </c>
      <c r="D30" s="99" t="str">
        <f t="shared" si="8"/>
        <v/>
      </c>
      <c r="E30" s="99">
        <f>+'Escala Salarial'!F39</f>
        <v>0</v>
      </c>
      <c r="F30" s="347"/>
      <c r="G30" s="426"/>
      <c r="H30" s="426"/>
      <c r="I30" s="426"/>
      <c r="J30" s="426"/>
      <c r="K30" s="426"/>
      <c r="L30" s="426"/>
      <c r="M30" s="426"/>
      <c r="N30" s="426"/>
      <c r="O30" s="426"/>
      <c r="P30" s="426"/>
      <c r="Q30" s="426"/>
      <c r="R30" s="426"/>
      <c r="S30" s="106">
        <f>IF(SUM($G$5:$R$5)=0,0,((Tabla1[[#This Row],[Columna5]]*$G$6)/$S$6)+((Tabla1[[#This Row],[Columna6]]*$H$6)/$S$6)+((Tabla1[[#This Row],[Columna7]]*$I$6)/$S$6)+((Tabla1[[#This Row],[Columna8]]*$J$6)/$S$6)+((Tabla1[[#This Row],[Columna9]]*$K$6)/$S$6)+((Tabla1[[#This Row],[Columna10]]*$L$6)/$S$6)+((Tabla1[[#This Row],[Columna11]]*$M$6)/$S$6)+((Tabla1[[#This Row],[Columna12]]*$N$6)/$S$6)+((Tabla1[[#This Row],[Columna13]]*$O$6)/$S$6)+((Tabla1[[#This Row],[Columna14]]*$P$6)/$S$6)+((Tabla1[[#This Row],[Columna15]]*$Q$6)/$S$6)+((Tabla1[[#This Row],[Columna16]]*$R$6)/$S$6))</f>
        <v>0</v>
      </c>
      <c r="T30" s="426"/>
      <c r="U30" s="426"/>
      <c r="V30" s="426"/>
      <c r="W30" s="426"/>
      <c r="X30" s="426"/>
      <c r="Y30" s="426"/>
      <c r="Z30" s="426"/>
      <c r="AA30" s="426"/>
      <c r="AB30" s="426"/>
      <c r="AC30" s="426"/>
      <c r="AD30" s="426"/>
      <c r="AE30" s="426"/>
      <c r="AF30" s="106">
        <f>IF(SUM($T$5:$AE$5)=0,0,((Tabla1[[#This Row],[Columna18]]*$T$6)/$AF$6)+((Tabla1[[#This Row],[Columna19]]*$U$6)/$AF$6)+((Tabla1[[#This Row],[Columna20]]*$V$6)/$AF$6)+((Tabla1[[#This Row],[Columna21]]*$W$6)/$AF$6)+((Tabla1[[#This Row],[Columna22]]*$X$6)/$AF$6)+((Tabla1[[#This Row],[Columna23]]*$Y$6)/$AF$6)+((Tabla1[[#This Row],[Columna24]]*$Z$6)/$AF$6)+((Tabla1[[#This Row],[Columna25]]*$AA$6)/$AF$6)+((Tabla1[[#This Row],[Columna26]]*$AB$6)/$AF$6)+((Tabla1[[#This Row],[Columna27]]*$AC$6)/$AF$6)+((Tabla1[[#This Row],[Columna28]]*$AD$6)/$AF$6)+((Tabla1[[#This Row],[Columna29]]*$AE$6)/$AF$6))</f>
        <v>0</v>
      </c>
      <c r="AG30" s="426"/>
      <c r="AH30" s="426"/>
      <c r="AI30" s="426"/>
      <c r="AJ30" s="426"/>
      <c r="AK30" s="426"/>
      <c r="AL30" s="426"/>
      <c r="AM30" s="426"/>
      <c r="AN30" s="426"/>
      <c r="AO30" s="426"/>
      <c r="AP30" s="426"/>
      <c r="AQ30" s="426"/>
      <c r="AR30" s="426"/>
      <c r="AS30" s="106">
        <f>IF(SUM($AG$5:$AR$5)=0,0,((Tabla1[[#This Row],[Columna33]]*$AG$6)/$AS$6)+((Tabla1[[#This Row],[Columna34]]*$AH$6)/$AS$6)+((Tabla1[[#This Row],[Columna35]]*$AI$6)/$AS$6)+((Tabla1[[#This Row],[Columna36]]*$AJ$6)/$AS$6)+((Tabla1[[#This Row],[Columna37]]*$AK$6)/$AS$6)+((Tabla1[[#This Row],[Columna38]]*$AL$6)/$AS$6)+((Tabla1[[#This Row],[Columna39]]*$AM$6)/$AS$6)+((Tabla1[[#This Row],[Columna40]]*$AN$6)/$AS$6)+((Tabla1[[#This Row],[Columna41]]*$AO$6)/$AS$6)+((Tabla1[[#This Row],[Columna42]]*$AP$6)/$AS$6)+((Tabla1[[#This Row],[Columna44]]*$AQ$6)/$AS$6)+((Tabla1[[#This Row],[Columna45]]*$AR$6)/$AS$6))</f>
        <v>0</v>
      </c>
      <c r="AT30" s="106">
        <f>(Tabla1[[#This Row],[Columna46]]+Tabla1[[#This Row],[Columna30]]+Tabla1[[#This Row],[Columna17]])/3</f>
        <v>0</v>
      </c>
      <c r="AU30" s="111">
        <f t="shared" si="9"/>
        <v>0</v>
      </c>
      <c r="AV30" s="111">
        <f t="shared" si="10"/>
        <v>0</v>
      </c>
      <c r="AW30" s="111">
        <f t="shared" si="11"/>
        <v>0</v>
      </c>
      <c r="AX30" s="112">
        <f t="shared" si="13"/>
        <v>2</v>
      </c>
      <c r="AY30" s="112">
        <f t="shared" si="14"/>
        <v>0</v>
      </c>
      <c r="AZ30" s="112">
        <f t="shared" si="12"/>
        <v>0</v>
      </c>
      <c r="BA30" s="109">
        <f>Tabla1[[#This Row],[Columna17]]</f>
        <v>0</v>
      </c>
      <c r="BB30" s="109">
        <f>Tabla1[[#This Row],[Columna30]]</f>
        <v>0</v>
      </c>
      <c r="BC30" s="110">
        <f>Tabla1[[#This Row],[Columna46]]</f>
        <v>0</v>
      </c>
      <c r="BD30" s="112">
        <f>(((Tabla1[[#This Row],[Columna17]]*30)*$S$6)+((AF30*30)*$AF$6)+((AS30*30)*$AS$6))*Tabla1[[#This Row],[Columna32]]</f>
        <v>0</v>
      </c>
      <c r="BE30" s="109">
        <f>Tabla1[[#This Row],[Columna47]]</f>
        <v>0</v>
      </c>
      <c r="BF30" s="109">
        <f>Tabla1[[#This Row],[Columna51]]*Tabla1[[#This Row],[Columna54]]</f>
        <v>0</v>
      </c>
      <c r="BG30" s="109">
        <f>Tabla1[[#This Row],[Columna52]]*Tabla1[[#This Row],[Columna55]]</f>
        <v>0</v>
      </c>
      <c r="BH30" s="103">
        <f>Tabla1[[#This Row],[Columna53]]*Tabla1[[#This Row],[Columna56]]</f>
        <v>0</v>
      </c>
      <c r="BI30" s="113">
        <f>(Tabla1[[#This Row],[Columna48]]*Tabla1[[#This Row],[Columna59]]*Tabla1[[#This Row],[Columna32]])+(Tabla1[[#This Row],[Columna49]]*Tabla1[[#This Row],[Columna60]]*Tabla1[[#This Row],[Columna32]])+(Tabla1[[#This Row],[Columna50]]*Tabla1[[#This Row],[Columna61]]*Tabla1[[#This Row],[Columna32]])</f>
        <v>0</v>
      </c>
      <c r="BJ30" s="21"/>
    </row>
    <row r="31" spans="1:62">
      <c r="A31" s="98" t="str">
        <f t="shared" si="6"/>
        <v/>
      </c>
      <c r="B31" s="346"/>
      <c r="C31" s="99" t="str">
        <f t="shared" si="7"/>
        <v/>
      </c>
      <c r="D31" s="99" t="str">
        <f t="shared" si="8"/>
        <v/>
      </c>
      <c r="E31" s="99">
        <f>+'Escala Salarial'!F40</f>
        <v>0</v>
      </c>
      <c r="F31" s="347"/>
      <c r="G31" s="426"/>
      <c r="H31" s="426"/>
      <c r="I31" s="426"/>
      <c r="J31" s="426"/>
      <c r="K31" s="426"/>
      <c r="L31" s="426"/>
      <c r="M31" s="426"/>
      <c r="N31" s="426"/>
      <c r="O31" s="426"/>
      <c r="P31" s="426"/>
      <c r="Q31" s="426"/>
      <c r="R31" s="426"/>
      <c r="S31" s="106">
        <f>IF(SUM($G$5:$R$5)=0,0,((Tabla1[[#This Row],[Columna5]]*$G$6)/$S$6)+((Tabla1[[#This Row],[Columna6]]*$H$6)/$S$6)+((Tabla1[[#This Row],[Columna7]]*$I$6)/$S$6)+((Tabla1[[#This Row],[Columna8]]*$J$6)/$S$6)+((Tabla1[[#This Row],[Columna9]]*$K$6)/$S$6)+((Tabla1[[#This Row],[Columna10]]*$L$6)/$S$6)+((Tabla1[[#This Row],[Columna11]]*$M$6)/$S$6)+((Tabla1[[#This Row],[Columna12]]*$N$6)/$S$6)+((Tabla1[[#This Row],[Columna13]]*$O$6)/$S$6)+((Tabla1[[#This Row],[Columna14]]*$P$6)/$S$6)+((Tabla1[[#This Row],[Columna15]]*$Q$6)/$S$6)+((Tabla1[[#This Row],[Columna16]]*$R$6)/$S$6))</f>
        <v>0</v>
      </c>
      <c r="T31" s="426"/>
      <c r="U31" s="426"/>
      <c r="V31" s="426"/>
      <c r="W31" s="426"/>
      <c r="X31" s="426"/>
      <c r="Y31" s="426"/>
      <c r="Z31" s="426"/>
      <c r="AA31" s="426"/>
      <c r="AB31" s="426"/>
      <c r="AC31" s="426"/>
      <c r="AD31" s="426"/>
      <c r="AE31" s="426"/>
      <c r="AF31" s="106">
        <f>IF(SUM($T$5:$AE$5)=0,0,((Tabla1[[#This Row],[Columna18]]*$T$6)/$AF$6)+((Tabla1[[#This Row],[Columna19]]*$U$6)/$AF$6)+((Tabla1[[#This Row],[Columna20]]*$V$6)/$AF$6)+((Tabla1[[#This Row],[Columna21]]*$W$6)/$AF$6)+((Tabla1[[#This Row],[Columna22]]*$X$6)/$AF$6)+((Tabla1[[#This Row],[Columna23]]*$Y$6)/$AF$6)+((Tabla1[[#This Row],[Columna24]]*$Z$6)/$AF$6)+((Tabla1[[#This Row],[Columna25]]*$AA$6)/$AF$6)+((Tabla1[[#This Row],[Columna26]]*$AB$6)/$AF$6)+((Tabla1[[#This Row],[Columna27]]*$AC$6)/$AF$6)+((Tabla1[[#This Row],[Columna28]]*$AD$6)/$AF$6)+((Tabla1[[#This Row],[Columna29]]*$AE$6)/$AF$6))</f>
        <v>0</v>
      </c>
      <c r="AG31" s="426"/>
      <c r="AH31" s="426"/>
      <c r="AI31" s="426"/>
      <c r="AJ31" s="426"/>
      <c r="AK31" s="426"/>
      <c r="AL31" s="426"/>
      <c r="AM31" s="426"/>
      <c r="AN31" s="426"/>
      <c r="AO31" s="426"/>
      <c r="AP31" s="426"/>
      <c r="AQ31" s="426"/>
      <c r="AR31" s="426"/>
      <c r="AS31" s="106">
        <f>IF(SUM($AG$5:$AR$5)=0,0,((Tabla1[[#This Row],[Columna33]]*$AG$6)/$AS$6)+((Tabla1[[#This Row],[Columna34]]*$AH$6)/$AS$6)+((Tabla1[[#This Row],[Columna35]]*$AI$6)/$AS$6)+((Tabla1[[#This Row],[Columna36]]*$AJ$6)/$AS$6)+((Tabla1[[#This Row],[Columna37]]*$AK$6)/$AS$6)+((Tabla1[[#This Row],[Columna38]]*$AL$6)/$AS$6)+((Tabla1[[#This Row],[Columna39]]*$AM$6)/$AS$6)+((Tabla1[[#This Row],[Columna40]]*$AN$6)/$AS$6)+((Tabla1[[#This Row],[Columna41]]*$AO$6)/$AS$6)+((Tabla1[[#This Row],[Columna42]]*$AP$6)/$AS$6)+((Tabla1[[#This Row],[Columna44]]*$AQ$6)/$AS$6)+((Tabla1[[#This Row],[Columna45]]*$AR$6)/$AS$6))</f>
        <v>0</v>
      </c>
      <c r="AT31" s="106">
        <f>(Tabla1[[#This Row],[Columna46]]+Tabla1[[#This Row],[Columna30]]+Tabla1[[#This Row],[Columna17]])/3</f>
        <v>0</v>
      </c>
      <c r="AU31" s="111">
        <f t="shared" si="9"/>
        <v>0</v>
      </c>
      <c r="AV31" s="111">
        <f t="shared" si="10"/>
        <v>0</v>
      </c>
      <c r="AW31" s="111">
        <f t="shared" si="11"/>
        <v>0</v>
      </c>
      <c r="AX31" s="112">
        <f t="shared" si="13"/>
        <v>2</v>
      </c>
      <c r="AY31" s="112">
        <f t="shared" si="14"/>
        <v>0</v>
      </c>
      <c r="AZ31" s="112">
        <f t="shared" si="12"/>
        <v>0</v>
      </c>
      <c r="BA31" s="109">
        <f>Tabla1[[#This Row],[Columna17]]</f>
        <v>0</v>
      </c>
      <c r="BB31" s="109">
        <f>Tabla1[[#This Row],[Columna30]]</f>
        <v>0</v>
      </c>
      <c r="BC31" s="110">
        <f>Tabla1[[#This Row],[Columna46]]</f>
        <v>0</v>
      </c>
      <c r="BD31" s="112">
        <f>(((Tabla1[[#This Row],[Columna17]]*30)*$S$6)+((AF31*30)*$AF$6)+((AS31*30)*$AS$6))*Tabla1[[#This Row],[Columna32]]</f>
        <v>0</v>
      </c>
      <c r="BE31" s="109">
        <f>Tabla1[[#This Row],[Columna47]]</f>
        <v>0</v>
      </c>
      <c r="BF31" s="109">
        <f>Tabla1[[#This Row],[Columna51]]*Tabla1[[#This Row],[Columna54]]</f>
        <v>0</v>
      </c>
      <c r="BG31" s="109">
        <f>Tabla1[[#This Row],[Columna52]]*Tabla1[[#This Row],[Columna55]]</f>
        <v>0</v>
      </c>
      <c r="BH31" s="159">
        <f>Tabla1[[#This Row],[Columna53]]*Tabla1[[#This Row],[Columna56]]</f>
        <v>0</v>
      </c>
      <c r="BI31" s="113">
        <f>(Tabla1[[#This Row],[Columna48]]*Tabla1[[#This Row],[Columna59]]*Tabla1[[#This Row],[Columna32]])+(Tabla1[[#This Row],[Columna49]]*Tabla1[[#This Row],[Columna60]]*Tabla1[[#This Row],[Columna32]])+(Tabla1[[#This Row],[Columna50]]*Tabla1[[#This Row],[Columna61]]*Tabla1[[#This Row],[Columna32]])</f>
        <v>0</v>
      </c>
      <c r="BJ31" s="21"/>
    </row>
    <row r="32" spans="1:62" s="20" customFormat="1">
      <c r="A32" s="98" t="str">
        <f t="shared" si="6"/>
        <v/>
      </c>
      <c r="B32" s="346"/>
      <c r="C32" s="99" t="str">
        <f t="shared" si="7"/>
        <v/>
      </c>
      <c r="D32" s="99" t="str">
        <f t="shared" si="8"/>
        <v/>
      </c>
      <c r="E32" s="99">
        <f>+'Escala Salarial'!F41</f>
        <v>0</v>
      </c>
      <c r="F32" s="347"/>
      <c r="G32" s="426"/>
      <c r="H32" s="426"/>
      <c r="I32" s="426"/>
      <c r="J32" s="426"/>
      <c r="K32" s="426"/>
      <c r="L32" s="426"/>
      <c r="M32" s="426"/>
      <c r="N32" s="426"/>
      <c r="O32" s="426"/>
      <c r="P32" s="426"/>
      <c r="Q32" s="426"/>
      <c r="R32" s="426"/>
      <c r="S32" s="106">
        <f>IF(SUM($G$5:$R$5)=0,0,((Tabla1[[#This Row],[Columna5]]*$G$6)/$S$6)+((Tabla1[[#This Row],[Columna6]]*$H$6)/$S$6)+((Tabla1[[#This Row],[Columna7]]*$I$6)/$S$6)+((Tabla1[[#This Row],[Columna8]]*$J$6)/$S$6)+((Tabla1[[#This Row],[Columna9]]*$K$6)/$S$6)+((Tabla1[[#This Row],[Columna10]]*$L$6)/$S$6)+((Tabla1[[#This Row],[Columna11]]*$M$6)/$S$6)+((Tabla1[[#This Row],[Columna12]]*$N$6)/$S$6)+((Tabla1[[#This Row],[Columna13]]*$O$6)/$S$6)+((Tabla1[[#This Row],[Columna14]]*$P$6)/$S$6)+((Tabla1[[#This Row],[Columna15]]*$Q$6)/$S$6)+((Tabla1[[#This Row],[Columna16]]*$R$6)/$S$6))</f>
        <v>0</v>
      </c>
      <c r="T32" s="426"/>
      <c r="U32" s="426"/>
      <c r="V32" s="426"/>
      <c r="W32" s="426"/>
      <c r="X32" s="426"/>
      <c r="Y32" s="426"/>
      <c r="Z32" s="426"/>
      <c r="AA32" s="426"/>
      <c r="AB32" s="426"/>
      <c r="AC32" s="426"/>
      <c r="AD32" s="426"/>
      <c r="AE32" s="426"/>
      <c r="AF32" s="106">
        <f>IF(SUM($T$5:$AE$5)=0,0,((Tabla1[[#This Row],[Columna18]]*$T$6)/$AF$6)+((Tabla1[[#This Row],[Columna19]]*$U$6)/$AF$6)+((Tabla1[[#This Row],[Columna20]]*$V$6)/$AF$6)+((Tabla1[[#This Row],[Columna21]]*$W$6)/$AF$6)+((Tabla1[[#This Row],[Columna22]]*$X$6)/$AF$6)+((Tabla1[[#This Row],[Columna23]]*$Y$6)/$AF$6)+((Tabla1[[#This Row],[Columna24]]*$Z$6)/$AF$6)+((Tabla1[[#This Row],[Columna25]]*$AA$6)/$AF$6)+((Tabla1[[#This Row],[Columna26]]*$AB$6)/$AF$6)+((Tabla1[[#This Row],[Columna27]]*$AC$6)/$AF$6)+((Tabla1[[#This Row],[Columna28]]*$AD$6)/$AF$6)+((Tabla1[[#This Row],[Columna29]]*$AE$6)/$AF$6))</f>
        <v>0</v>
      </c>
      <c r="AG32" s="426"/>
      <c r="AH32" s="426"/>
      <c r="AI32" s="426"/>
      <c r="AJ32" s="426"/>
      <c r="AK32" s="426"/>
      <c r="AL32" s="426"/>
      <c r="AM32" s="426"/>
      <c r="AN32" s="426"/>
      <c r="AO32" s="426"/>
      <c r="AP32" s="426"/>
      <c r="AQ32" s="426"/>
      <c r="AR32" s="426"/>
      <c r="AS32" s="106">
        <f>IF(SUM($AG$5:$AR$5)=0,0,((Tabla1[[#This Row],[Columna33]]*$AG$6)/$AS$6)+((Tabla1[[#This Row],[Columna34]]*$AH$6)/$AS$6)+((Tabla1[[#This Row],[Columna35]]*$AI$6)/$AS$6)+((Tabla1[[#This Row],[Columna36]]*$AJ$6)/$AS$6)+((Tabla1[[#This Row],[Columna37]]*$AK$6)/$AS$6)+((Tabla1[[#This Row],[Columna38]]*$AL$6)/$AS$6)+((Tabla1[[#This Row],[Columna39]]*$AM$6)/$AS$6)+((Tabla1[[#This Row],[Columna40]]*$AN$6)/$AS$6)+((Tabla1[[#This Row],[Columna41]]*$AO$6)/$AS$6)+((Tabla1[[#This Row],[Columna42]]*$AP$6)/$AS$6)+((Tabla1[[#This Row],[Columna44]]*$AQ$6)/$AS$6)+((Tabla1[[#This Row],[Columna45]]*$AR$6)/$AS$6))</f>
        <v>0</v>
      </c>
      <c r="AT32" s="106">
        <f>(Tabla1[[#This Row],[Columna46]]+Tabla1[[#This Row],[Columna30]]+Tabla1[[#This Row],[Columna17]])/3</f>
        <v>0</v>
      </c>
      <c r="AU32" s="111">
        <f t="shared" si="9"/>
        <v>0</v>
      </c>
      <c r="AV32" s="111">
        <f t="shared" si="10"/>
        <v>0</v>
      </c>
      <c r="AW32" s="111">
        <f t="shared" si="11"/>
        <v>0</v>
      </c>
      <c r="AX32" s="112">
        <f t="shared" si="13"/>
        <v>2</v>
      </c>
      <c r="AY32" s="112">
        <f t="shared" si="14"/>
        <v>0</v>
      </c>
      <c r="AZ32" s="112">
        <f t="shared" si="12"/>
        <v>0</v>
      </c>
      <c r="BA32" s="109">
        <f>Tabla1[[#This Row],[Columna17]]</f>
        <v>0</v>
      </c>
      <c r="BB32" s="109">
        <f>Tabla1[[#This Row],[Columna30]]</f>
        <v>0</v>
      </c>
      <c r="BC32" s="110">
        <f>Tabla1[[#This Row],[Columna46]]</f>
        <v>0</v>
      </c>
      <c r="BD32" s="112">
        <f>(((Tabla1[[#This Row],[Columna17]]*30)*$S$6)+((AF32*30)*$AF$6)+((AS32*30)*$AS$6))*Tabla1[[#This Row],[Columna32]]</f>
        <v>0</v>
      </c>
      <c r="BE32" s="109">
        <f>Tabla1[[#This Row],[Columna47]]</f>
        <v>0</v>
      </c>
      <c r="BF32" s="109">
        <f>Tabla1[[#This Row],[Columna51]]*Tabla1[[#This Row],[Columna54]]</f>
        <v>0</v>
      </c>
      <c r="BG32" s="109">
        <f>Tabla1[[#This Row],[Columna52]]*Tabla1[[#This Row],[Columna55]]</f>
        <v>0</v>
      </c>
      <c r="BH32" s="103">
        <f>Tabla1[[#This Row],[Columna53]]*Tabla1[[#This Row],[Columna56]]</f>
        <v>0</v>
      </c>
      <c r="BI32" s="113">
        <f>(Tabla1[[#This Row],[Columna48]]*Tabla1[[#This Row],[Columna59]]*Tabla1[[#This Row],[Columna32]])+(Tabla1[[#This Row],[Columna49]]*Tabla1[[#This Row],[Columna60]]*Tabla1[[#This Row],[Columna32]])+(Tabla1[[#This Row],[Columna50]]*Tabla1[[#This Row],[Columna61]]*Tabla1[[#This Row],[Columna32]])</f>
        <v>0</v>
      </c>
      <c r="BJ32" s="21"/>
    </row>
    <row r="33" spans="1:63" ht="15.75" customHeight="1">
      <c r="B33" s="23"/>
      <c r="C33" s="23"/>
      <c r="D33" s="23"/>
      <c r="E33" s="23"/>
      <c r="F33" s="104"/>
      <c r="G33" s="23"/>
      <c r="H33" s="23"/>
      <c r="I33" s="23"/>
      <c r="J33" s="23"/>
      <c r="K33" s="23"/>
      <c r="L33" s="104"/>
      <c r="M33" s="104"/>
      <c r="N33" s="104"/>
      <c r="O33" s="104"/>
      <c r="P33" s="23"/>
      <c r="Q33" s="23"/>
      <c r="R33" s="23"/>
      <c r="S33" s="104"/>
      <c r="T33" s="23"/>
      <c r="U33" s="23"/>
      <c r="V33" s="23"/>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41"/>
      <c r="AW33" s="41"/>
      <c r="AX33" s="41"/>
      <c r="AY33" s="23"/>
      <c r="AZ33" s="23"/>
      <c r="BA33" s="23"/>
      <c r="BD33" s="728" t="s">
        <v>191</v>
      </c>
      <c r="BE33" s="729"/>
      <c r="BF33" s="729"/>
      <c r="BG33" s="729"/>
      <c r="BH33" s="730"/>
      <c r="BI33" s="345">
        <f>SUBTOTAL(109,Tabla1[[#All],[Columna62]])</f>
        <v>19204741</v>
      </c>
    </row>
    <row r="34" spans="1:63" ht="15.75" customHeight="1">
      <c r="B34" s="23"/>
      <c r="C34" s="23"/>
      <c r="D34" s="23"/>
      <c r="E34" s="23"/>
      <c r="F34" s="104"/>
      <c r="G34" s="23"/>
      <c r="H34" s="23"/>
      <c r="I34" s="23"/>
      <c r="J34" s="23"/>
      <c r="K34" s="23"/>
      <c r="L34" s="104"/>
      <c r="M34" s="104"/>
      <c r="N34" s="104"/>
      <c r="O34" s="104"/>
      <c r="P34" s="23"/>
      <c r="Q34" s="23"/>
      <c r="R34" s="23"/>
      <c r="S34" s="104"/>
      <c r="T34" s="23"/>
      <c r="U34" s="23"/>
      <c r="V34" s="23"/>
      <c r="W34" s="23"/>
      <c r="X34" s="23"/>
      <c r="Y34" s="23"/>
      <c r="Z34" s="23"/>
      <c r="AA34" s="23"/>
      <c r="AB34" s="23"/>
      <c r="AC34" s="23"/>
      <c r="AD34" s="23"/>
      <c r="AE34" s="23"/>
      <c r="AF34" s="23"/>
      <c r="AG34" s="23"/>
      <c r="AH34" s="23"/>
      <c r="AI34" s="23"/>
      <c r="AJ34" s="23"/>
      <c r="AK34" s="23"/>
      <c r="AL34" s="23"/>
      <c r="AM34" s="23"/>
      <c r="AN34" s="23"/>
      <c r="AO34" s="23"/>
      <c r="AP34" s="23"/>
      <c r="AQ34" s="23"/>
      <c r="AR34" s="23"/>
      <c r="AS34" s="23"/>
      <c r="AT34" s="23"/>
      <c r="AU34" s="23"/>
      <c r="AV34" s="41"/>
      <c r="AW34" s="41"/>
      <c r="AX34" s="41"/>
      <c r="AY34" s="23"/>
      <c r="AZ34" s="23"/>
      <c r="BA34" s="23"/>
      <c r="BD34" s="701" t="s">
        <v>192</v>
      </c>
      <c r="BE34" s="702"/>
      <c r="BF34" s="702"/>
      <c r="BG34" s="702"/>
      <c r="BH34" s="731"/>
      <c r="BI34" s="114">
        <f>'Factor Multiplicador'!G120</f>
        <v>1.7963</v>
      </c>
    </row>
    <row r="35" spans="1:63" ht="15.75">
      <c r="A35" s="104" t="s">
        <v>22102</v>
      </c>
      <c r="B35" s="350" t="s">
        <v>22103</v>
      </c>
      <c r="C35" s="23"/>
      <c r="D35" s="23"/>
      <c r="E35" s="23"/>
      <c r="F35" s="104"/>
      <c r="G35" s="23"/>
      <c r="H35" s="23"/>
      <c r="I35" s="23"/>
      <c r="J35" s="23"/>
      <c r="K35" s="23"/>
      <c r="L35" s="104"/>
      <c r="M35" s="104"/>
      <c r="N35" s="104"/>
      <c r="O35" s="104"/>
      <c r="P35" s="23"/>
      <c r="Q35" s="23"/>
      <c r="R35" s="23"/>
      <c r="S35" s="160"/>
      <c r="T35" s="23"/>
      <c r="U35" s="23"/>
      <c r="V35" s="23"/>
      <c r="W35" s="23"/>
      <c r="X35" s="23"/>
      <c r="Y35" s="23"/>
      <c r="Z35" s="23"/>
      <c r="AA35" s="23"/>
      <c r="AB35" s="23"/>
      <c r="AC35" s="23"/>
      <c r="AD35" s="23"/>
      <c r="AE35" s="23"/>
      <c r="AF35" s="24"/>
      <c r="AG35" s="25"/>
      <c r="AH35" s="25"/>
      <c r="AI35" s="25"/>
      <c r="AJ35" s="25"/>
      <c r="AK35" s="25"/>
      <c r="AL35" s="25"/>
      <c r="AM35" s="25"/>
      <c r="AN35" s="25"/>
      <c r="AO35" s="25"/>
      <c r="AP35" s="25"/>
      <c r="AQ35" s="25"/>
      <c r="AR35" s="25"/>
      <c r="AS35" s="25"/>
      <c r="AT35" s="25"/>
      <c r="AU35" s="25"/>
      <c r="AV35" s="41"/>
      <c r="AW35" s="41"/>
      <c r="AX35" s="41"/>
      <c r="AY35" s="23"/>
      <c r="AZ35" s="23"/>
      <c r="BA35" s="23"/>
      <c r="BC35" s="20"/>
      <c r="BD35" s="701" t="s">
        <v>193</v>
      </c>
      <c r="BE35" s="702"/>
      <c r="BF35" s="702"/>
      <c r="BG35" s="702"/>
      <c r="BH35" s="731"/>
      <c r="BI35" s="344">
        <f>BI33*BI34</f>
        <v>34497476.258299999</v>
      </c>
    </row>
    <row r="36" spans="1:63" ht="15.75" customHeight="1">
      <c r="B36" s="23"/>
      <c r="F36" s="26"/>
      <c r="G36" s="26"/>
      <c r="H36" s="26"/>
      <c r="I36" s="26"/>
      <c r="J36" s="26"/>
      <c r="K36" s="26"/>
      <c r="L36" s="26"/>
      <c r="M36" s="26"/>
      <c r="N36" s="26"/>
      <c r="O36" s="27"/>
      <c r="P36" s="27"/>
      <c r="Q36" s="27"/>
      <c r="R36" s="28"/>
      <c r="S36" s="27"/>
      <c r="T36" s="26"/>
      <c r="U36" s="26"/>
      <c r="V36" s="26"/>
      <c r="W36" s="26"/>
      <c r="X36" s="26"/>
      <c r="Y36" s="26"/>
      <c r="Z36" s="26"/>
      <c r="AA36" s="26"/>
      <c r="AB36" s="26"/>
      <c r="AC36" s="26"/>
      <c r="AD36" s="26"/>
      <c r="AE36" s="29"/>
      <c r="AF36" s="29"/>
      <c r="AG36" s="30"/>
      <c r="AH36" s="30"/>
      <c r="AI36" s="30"/>
      <c r="AJ36" s="30"/>
      <c r="AK36" s="30"/>
      <c r="AL36" s="30"/>
      <c r="AM36" s="30"/>
      <c r="AN36" s="30"/>
      <c r="AO36" s="30"/>
      <c r="AP36" s="30"/>
      <c r="AQ36" s="30"/>
      <c r="AR36" s="30"/>
      <c r="AS36" s="30"/>
      <c r="AT36" s="30"/>
      <c r="AU36" s="30"/>
      <c r="AV36" s="42"/>
      <c r="AW36" s="43"/>
      <c r="AX36" s="43"/>
      <c r="AY36" s="31"/>
      <c r="AZ36" s="26"/>
      <c r="BA36" s="26"/>
      <c r="BB36" s="26"/>
      <c r="BC36" s="26"/>
      <c r="BD36" s="701" t="s">
        <v>13675</v>
      </c>
      <c r="BE36" s="702"/>
      <c r="BF36" s="702"/>
      <c r="BG36" s="702"/>
      <c r="BH36" s="731"/>
      <c r="BI36" s="433">
        <v>1</v>
      </c>
    </row>
    <row r="37" spans="1:63" ht="15.75" customHeight="1">
      <c r="B37" s="23"/>
      <c r="F37" s="26"/>
      <c r="G37" s="26"/>
      <c r="H37" s="26"/>
      <c r="I37" s="26"/>
      <c r="J37" s="26"/>
      <c r="K37" s="26"/>
      <c r="L37" s="26"/>
      <c r="M37" s="26"/>
      <c r="N37" s="26"/>
      <c r="O37" s="27"/>
      <c r="P37" s="27"/>
      <c r="Q37" s="27"/>
      <c r="R37" s="28"/>
      <c r="S37" s="27"/>
      <c r="T37" s="26"/>
      <c r="U37" s="26"/>
      <c r="V37" s="26"/>
      <c r="W37" s="26"/>
      <c r="X37" s="26"/>
      <c r="Y37" s="26"/>
      <c r="Z37" s="26"/>
      <c r="AA37" s="26"/>
      <c r="AB37" s="26"/>
      <c r="AC37" s="26"/>
      <c r="AD37" s="26"/>
      <c r="AE37" s="29"/>
      <c r="AF37" s="29"/>
      <c r="AG37" s="30"/>
      <c r="AH37" s="30"/>
      <c r="AI37" s="30"/>
      <c r="AJ37" s="30"/>
      <c r="AK37" s="30"/>
      <c r="AL37" s="30"/>
      <c r="AM37" s="30"/>
      <c r="AN37" s="30"/>
      <c r="AO37" s="30"/>
      <c r="AP37" s="30"/>
      <c r="AQ37" s="30"/>
      <c r="AR37" s="30"/>
      <c r="AS37" s="30"/>
      <c r="AT37" s="30"/>
      <c r="AU37" s="30"/>
      <c r="AV37" s="42"/>
      <c r="AW37" s="43"/>
      <c r="AX37" s="43"/>
      <c r="AY37" s="31"/>
      <c r="AZ37" s="26"/>
      <c r="BA37" s="26"/>
      <c r="BB37" s="26"/>
      <c r="BC37" s="26"/>
      <c r="BD37" s="701" t="s">
        <v>22920</v>
      </c>
      <c r="BE37" s="702"/>
      <c r="BF37" s="702"/>
      <c r="BG37" s="702"/>
      <c r="BH37" s="703"/>
      <c r="BI37" s="349">
        <f>BI35*BI36</f>
        <v>34497476.258299999</v>
      </c>
      <c r="BK37" s="168"/>
    </row>
    <row r="38" spans="1:63" ht="15.75">
      <c r="B38" s="23"/>
      <c r="F38" s="26"/>
      <c r="G38" s="26"/>
      <c r="H38" s="26"/>
      <c r="I38" s="26"/>
      <c r="J38" s="26"/>
      <c r="K38" s="26"/>
      <c r="L38" s="26"/>
      <c r="M38" s="26"/>
      <c r="N38" s="26"/>
      <c r="O38" s="27"/>
      <c r="P38" s="27"/>
      <c r="Q38" s="27"/>
      <c r="R38" s="28"/>
      <c r="S38" s="27"/>
      <c r="T38" s="26"/>
      <c r="U38" s="26"/>
      <c r="V38" s="26"/>
      <c r="W38" s="26"/>
      <c r="X38" s="26"/>
      <c r="Y38" s="26"/>
      <c r="Z38" s="26"/>
      <c r="AA38" s="26"/>
      <c r="AB38" s="26"/>
      <c r="AC38" s="26"/>
      <c r="AD38" s="26"/>
      <c r="AE38" s="29"/>
      <c r="AF38" s="29"/>
      <c r="AG38" s="30"/>
      <c r="AH38" s="30"/>
      <c r="AI38" s="30"/>
      <c r="AJ38" s="30"/>
      <c r="AK38" s="30"/>
      <c r="AL38" s="30"/>
      <c r="AM38" s="30"/>
      <c r="AN38" s="30"/>
      <c r="AO38" s="30"/>
      <c r="AP38" s="30"/>
      <c r="AQ38" s="30"/>
      <c r="AR38" s="30"/>
      <c r="AS38" s="30"/>
      <c r="AT38" s="30"/>
      <c r="AU38" s="30"/>
      <c r="AV38" s="42"/>
      <c r="AW38" s="43"/>
      <c r="AX38" s="43"/>
      <c r="AY38" s="31"/>
      <c r="AZ38" s="26"/>
      <c r="BA38" s="26"/>
      <c r="BB38" s="26"/>
      <c r="BC38" s="26"/>
      <c r="BD38" s="26"/>
      <c r="BE38" s="32"/>
      <c r="BF38" s="26"/>
      <c r="BG38" s="33"/>
      <c r="BK38" s="168"/>
    </row>
    <row r="39" spans="1:63" ht="57" customHeight="1" thickBot="1">
      <c r="A39" s="758" t="str">
        <f>A1</f>
        <v xml:space="preserve">CRONOGRAMA PERSONAL PROYECTO: 
ESTUDIOS Y DISEÑOS EL MUELLE </v>
      </c>
      <c r="B39" s="759"/>
      <c r="C39" s="759"/>
      <c r="D39" s="759"/>
      <c r="E39" s="760"/>
      <c r="F39" s="712" t="s">
        <v>94</v>
      </c>
      <c r="G39" s="712"/>
      <c r="H39" s="712"/>
      <c r="I39" s="712"/>
      <c r="J39" s="712"/>
      <c r="K39" s="712"/>
      <c r="L39" s="712"/>
      <c r="M39" s="712"/>
      <c r="N39" s="712"/>
      <c r="O39" s="712"/>
      <c r="P39" s="712"/>
      <c r="Q39" s="712"/>
      <c r="R39" s="712"/>
      <c r="S39" s="712"/>
      <c r="T39" s="712"/>
      <c r="U39" s="712"/>
      <c r="V39" s="712"/>
      <c r="W39" s="712"/>
      <c r="X39" s="712"/>
      <c r="Y39" s="712"/>
      <c r="Z39" s="712"/>
      <c r="AA39" s="712"/>
      <c r="AB39" s="712"/>
      <c r="AC39" s="712"/>
      <c r="AD39" s="712"/>
      <c r="AE39" s="712"/>
      <c r="AF39" s="712"/>
      <c r="AG39" s="712"/>
      <c r="AH39" s="712"/>
      <c r="AI39" s="712"/>
      <c r="AJ39" s="712"/>
      <c r="AK39" s="712"/>
      <c r="AL39" s="712"/>
      <c r="AM39" s="712"/>
      <c r="AN39" s="712"/>
      <c r="AO39" s="712"/>
      <c r="AP39" s="712"/>
      <c r="AQ39" s="712"/>
      <c r="AR39" s="712"/>
      <c r="AS39" s="712"/>
      <c r="AT39" s="712"/>
      <c r="AU39" s="713" t="s">
        <v>22101</v>
      </c>
      <c r="AV39" s="713"/>
      <c r="AW39" s="713"/>
      <c r="AX39" s="713"/>
      <c r="AY39" s="713"/>
      <c r="AZ39" s="713"/>
      <c r="BA39" s="713"/>
      <c r="BB39" s="713"/>
      <c r="BC39" s="713"/>
      <c r="BD39" s="713"/>
      <c r="BE39" s="713"/>
      <c r="BF39" s="713"/>
      <c r="BG39" s="713"/>
      <c r="BH39" s="713"/>
      <c r="BI39" s="713"/>
    </row>
    <row r="40" spans="1:63" ht="15" customHeight="1">
      <c r="A40" s="704" t="str">
        <f>+'Escala Salarial'!C43</f>
        <v>B. PERSONAL MINIMO REQUERIDO PARA</v>
      </c>
      <c r="B40" s="705"/>
      <c r="C40" s="705"/>
      <c r="D40" s="714" t="str">
        <f>+'Escala Salarial'!D43</f>
        <v>Otras consultorías</v>
      </c>
      <c r="E40" s="715"/>
      <c r="F40" s="718" t="s">
        <v>36</v>
      </c>
      <c r="G40" s="719"/>
      <c r="H40" s="719"/>
      <c r="I40" s="719"/>
      <c r="J40" s="719"/>
      <c r="K40" s="719"/>
      <c r="L40" s="719"/>
      <c r="M40" s="719"/>
      <c r="N40" s="719"/>
      <c r="O40" s="719"/>
      <c r="P40" s="719"/>
      <c r="Q40" s="719"/>
      <c r="R40" s="719"/>
      <c r="S40" s="719"/>
      <c r="T40" s="719"/>
      <c r="U40" s="719"/>
      <c r="V40" s="719"/>
      <c r="W40" s="719"/>
      <c r="X40" s="719"/>
      <c r="Y40" s="719"/>
      <c r="Z40" s="719"/>
      <c r="AA40" s="719"/>
      <c r="AB40" s="719"/>
      <c r="AC40" s="719"/>
      <c r="AD40" s="719"/>
      <c r="AE40" s="719"/>
      <c r="AF40" s="719"/>
      <c r="AG40" s="719"/>
      <c r="AH40" s="719"/>
      <c r="AI40" s="719"/>
      <c r="AJ40" s="719"/>
      <c r="AK40" s="719"/>
      <c r="AL40" s="719"/>
      <c r="AM40" s="719"/>
      <c r="AN40" s="719"/>
      <c r="AO40" s="719"/>
      <c r="AP40" s="719"/>
      <c r="AQ40" s="719"/>
      <c r="AR40" s="719"/>
      <c r="AS40" s="719"/>
      <c r="AT40" s="719"/>
      <c r="AU40" s="713"/>
      <c r="AV40" s="713"/>
      <c r="AW40" s="713"/>
      <c r="AX40" s="713"/>
      <c r="AY40" s="713"/>
      <c r="AZ40" s="713"/>
      <c r="BA40" s="713"/>
      <c r="BB40" s="713"/>
      <c r="BC40" s="713"/>
      <c r="BD40" s="713"/>
      <c r="BE40" s="713"/>
      <c r="BF40" s="713"/>
      <c r="BG40" s="713"/>
      <c r="BH40" s="713"/>
      <c r="BI40" s="713"/>
    </row>
    <row r="41" spans="1:63" ht="15.75" customHeight="1" thickBot="1">
      <c r="A41" s="706" t="s">
        <v>12251</v>
      </c>
      <c r="B41" s="707"/>
      <c r="C41" s="707"/>
      <c r="D41" s="716"/>
      <c r="E41" s="717"/>
      <c r="F41" s="725" t="str">
        <f>"PERIODOS "&amp;Tarifas!G3</f>
        <v>PERIODOS 2026</v>
      </c>
      <c r="G41" s="721"/>
      <c r="H41" s="721"/>
      <c r="I41" s="721"/>
      <c r="J41" s="721"/>
      <c r="K41" s="721"/>
      <c r="L41" s="721"/>
      <c r="M41" s="721"/>
      <c r="N41" s="721"/>
      <c r="O41" s="721"/>
      <c r="P41" s="721"/>
      <c r="Q41" s="721"/>
      <c r="R41" s="721"/>
      <c r="S41" s="722"/>
      <c r="T41" s="720" t="str">
        <f>"PERIODOS "&amp;Tarifas!H3</f>
        <v>PERIODOS 2027</v>
      </c>
      <c r="U41" s="721"/>
      <c r="V41" s="721"/>
      <c r="W41" s="721"/>
      <c r="X41" s="721"/>
      <c r="Y41" s="721"/>
      <c r="Z41" s="721"/>
      <c r="AA41" s="721"/>
      <c r="AB41" s="721"/>
      <c r="AC41" s="721"/>
      <c r="AD41" s="721"/>
      <c r="AE41" s="721"/>
      <c r="AF41" s="722"/>
      <c r="AG41" s="720" t="str">
        <f>"PERIODOS "&amp;Tarifas!I3</f>
        <v>PERIODOS 2028</v>
      </c>
      <c r="AH41" s="721"/>
      <c r="AI41" s="721"/>
      <c r="AJ41" s="721"/>
      <c r="AK41" s="721"/>
      <c r="AL41" s="721"/>
      <c r="AM41" s="721"/>
      <c r="AN41" s="721"/>
      <c r="AO41" s="721"/>
      <c r="AP41" s="721"/>
      <c r="AQ41" s="721"/>
      <c r="AR41" s="721"/>
      <c r="AS41" s="722"/>
      <c r="AT41" s="723" t="s">
        <v>13420</v>
      </c>
      <c r="AU41" s="713"/>
      <c r="AV41" s="713"/>
      <c r="AW41" s="713"/>
      <c r="AX41" s="713"/>
      <c r="AY41" s="713"/>
      <c r="AZ41" s="713"/>
      <c r="BA41" s="713"/>
      <c r="BB41" s="713"/>
      <c r="BC41" s="713"/>
      <c r="BD41" s="713"/>
      <c r="BE41" s="713"/>
      <c r="BF41" s="713"/>
      <c r="BG41" s="713"/>
      <c r="BH41" s="713"/>
      <c r="BI41" s="713"/>
    </row>
    <row r="42" spans="1:63" ht="45" customHeight="1">
      <c r="A42" s="765" t="s">
        <v>12248</v>
      </c>
      <c r="B42" s="767">
        <f>+B4</f>
        <v>0</v>
      </c>
      <c r="C42" s="767"/>
      <c r="D42" s="767"/>
      <c r="E42" s="768"/>
      <c r="F42" s="741" t="s">
        <v>95</v>
      </c>
      <c r="G42" s="565">
        <v>1</v>
      </c>
      <c r="H42" s="565">
        <v>2</v>
      </c>
      <c r="I42" s="565">
        <v>3</v>
      </c>
      <c r="J42" s="565">
        <v>4</v>
      </c>
      <c r="K42" s="565">
        <v>5</v>
      </c>
      <c r="L42" s="565">
        <v>6</v>
      </c>
      <c r="M42" s="565">
        <v>7</v>
      </c>
      <c r="N42" s="565">
        <v>8</v>
      </c>
      <c r="O42" s="565">
        <v>9</v>
      </c>
      <c r="P42" s="565">
        <v>10</v>
      </c>
      <c r="Q42" s="565">
        <v>11</v>
      </c>
      <c r="R42" s="565">
        <v>12</v>
      </c>
      <c r="S42" s="566" t="s">
        <v>4456</v>
      </c>
      <c r="T42" s="565">
        <v>1</v>
      </c>
      <c r="U42" s="565">
        <v>2</v>
      </c>
      <c r="V42" s="565">
        <v>3</v>
      </c>
      <c r="W42" s="565">
        <v>4</v>
      </c>
      <c r="X42" s="565">
        <v>5</v>
      </c>
      <c r="Y42" s="565">
        <v>6</v>
      </c>
      <c r="Z42" s="565">
        <v>7</v>
      </c>
      <c r="AA42" s="565">
        <v>8</v>
      </c>
      <c r="AB42" s="565">
        <v>9</v>
      </c>
      <c r="AC42" s="565">
        <v>10</v>
      </c>
      <c r="AD42" s="565">
        <v>11</v>
      </c>
      <c r="AE42" s="565">
        <v>12</v>
      </c>
      <c r="AF42" s="566" t="s">
        <v>4456</v>
      </c>
      <c r="AG42" s="565">
        <v>1</v>
      </c>
      <c r="AH42" s="565">
        <v>2</v>
      </c>
      <c r="AI42" s="565">
        <v>3</v>
      </c>
      <c r="AJ42" s="565">
        <v>4</v>
      </c>
      <c r="AK42" s="565">
        <v>5</v>
      </c>
      <c r="AL42" s="565">
        <v>6</v>
      </c>
      <c r="AM42" s="565">
        <v>7</v>
      </c>
      <c r="AN42" s="565">
        <v>8</v>
      </c>
      <c r="AO42" s="565">
        <v>9</v>
      </c>
      <c r="AP42" s="565">
        <v>10</v>
      </c>
      <c r="AQ42" s="565">
        <v>11</v>
      </c>
      <c r="AR42" s="565">
        <v>12</v>
      </c>
      <c r="AS42" s="566" t="s">
        <v>4456</v>
      </c>
      <c r="AT42" s="724"/>
      <c r="AU42" s="744" t="s">
        <v>96</v>
      </c>
      <c r="AV42" s="745"/>
      <c r="AW42" s="746"/>
      <c r="AX42" s="747" t="s">
        <v>97</v>
      </c>
      <c r="AY42" s="748"/>
      <c r="AZ42" s="749"/>
      <c r="BA42" s="747" t="s">
        <v>98</v>
      </c>
      <c r="BB42" s="748"/>
      <c r="BC42" s="748"/>
      <c r="BD42" s="748"/>
      <c r="BE42" s="749"/>
      <c r="BF42" s="750" t="s">
        <v>99</v>
      </c>
      <c r="BG42" s="751"/>
      <c r="BH42" s="752"/>
      <c r="BI42" s="755" t="s">
        <v>100</v>
      </c>
    </row>
    <row r="43" spans="1:63" ht="25.5" customHeight="1">
      <c r="A43" s="766"/>
      <c r="B43" s="769"/>
      <c r="C43" s="769"/>
      <c r="D43" s="769"/>
      <c r="E43" s="770"/>
      <c r="F43" s="742"/>
      <c r="G43" s="348"/>
      <c r="H43" s="348"/>
      <c r="I43" s="348"/>
      <c r="J43" s="348"/>
      <c r="K43" s="348"/>
      <c r="L43" s="348"/>
      <c r="M43" s="348"/>
      <c r="N43" s="348"/>
      <c r="O43" s="348"/>
      <c r="P43" s="348"/>
      <c r="Q43" s="348"/>
      <c r="R43" s="348"/>
      <c r="S43" s="446">
        <f>(SUM(G43:R43)/30)</f>
        <v>0</v>
      </c>
      <c r="T43" s="348"/>
      <c r="U43" s="348"/>
      <c r="V43" s="348"/>
      <c r="W43" s="348"/>
      <c r="X43" s="348"/>
      <c r="Y43" s="348"/>
      <c r="Z43" s="348"/>
      <c r="AA43" s="348"/>
      <c r="AB43" s="348"/>
      <c r="AC43" s="348"/>
      <c r="AD43" s="348"/>
      <c r="AE43" s="348"/>
      <c r="AF43" s="446">
        <f>(SUM(T43:AE43)/30)</f>
        <v>0</v>
      </c>
      <c r="AG43" s="348"/>
      <c r="AH43" s="348"/>
      <c r="AI43" s="348"/>
      <c r="AJ43" s="348"/>
      <c r="AK43" s="348"/>
      <c r="AL43" s="348"/>
      <c r="AM43" s="348"/>
      <c r="AN43" s="348"/>
      <c r="AO43" s="348"/>
      <c r="AP43" s="348"/>
      <c r="AQ43" s="348"/>
      <c r="AR43" s="348"/>
      <c r="AS43" s="446">
        <f>(SUM(AG43:AR43)/30)</f>
        <v>0</v>
      </c>
      <c r="AT43" s="446">
        <f>(SUM(AG43:AR43)/30+SUM(T43:AE43)/30)+SUM(G43:R43)/30</f>
        <v>0</v>
      </c>
      <c r="AU43" s="736">
        <f>Tarifas!G3</f>
        <v>2026</v>
      </c>
      <c r="AV43" s="736">
        <f>Tarifas!H3</f>
        <v>2027</v>
      </c>
      <c r="AW43" s="736">
        <f>Tarifas!I3</f>
        <v>2028</v>
      </c>
      <c r="AX43" s="734" t="str">
        <f>"MESES "&amp;Tarifas!G3</f>
        <v>MESES 2026</v>
      </c>
      <c r="AY43" s="734" t="str">
        <f>"MESES "&amp;Tarifas!H3</f>
        <v>MESES 2027</v>
      </c>
      <c r="AZ43" s="734" t="str">
        <f>"MESES "&amp;Tarifas!I3</f>
        <v>MESES 2028</v>
      </c>
      <c r="BA43" s="726">
        <f>AU43</f>
        <v>2026</v>
      </c>
      <c r="BB43" s="726">
        <f>AV43</f>
        <v>2027</v>
      </c>
      <c r="BC43" s="726">
        <f>AW43</f>
        <v>2028</v>
      </c>
      <c r="BD43" s="753" t="s">
        <v>4455</v>
      </c>
      <c r="BE43" s="753" t="s">
        <v>93</v>
      </c>
      <c r="BF43" s="726">
        <f>AU43</f>
        <v>2026</v>
      </c>
      <c r="BG43" s="726">
        <f>AV43</f>
        <v>2027</v>
      </c>
      <c r="BH43" s="726">
        <f>AW43</f>
        <v>2028</v>
      </c>
      <c r="BI43" s="756"/>
    </row>
    <row r="44" spans="1:63" ht="25.5">
      <c r="A44" s="563" t="s">
        <v>37</v>
      </c>
      <c r="B44" s="564" t="s">
        <v>0</v>
      </c>
      <c r="C44" s="763" t="s">
        <v>92</v>
      </c>
      <c r="D44" s="764"/>
      <c r="E44" s="564" t="s">
        <v>38</v>
      </c>
      <c r="F44" s="743"/>
      <c r="G44" s="444">
        <f t="shared" ref="G44:I44" si="15">IF(G43=0,0,IF(G43=15,0.5,IF(G43=30,1,IF(G43=45,1.5,0))))</f>
        <v>0</v>
      </c>
      <c r="H44" s="444">
        <f t="shared" si="15"/>
        <v>0</v>
      </c>
      <c r="I44" s="444">
        <f t="shared" si="15"/>
        <v>0</v>
      </c>
      <c r="J44" s="444">
        <f t="shared" ref="J44:R44" si="16">IF(J43=0,0,IF(J43=15,0.5,IF(J43=30,1,IF(J43=45,1.5,0))))</f>
        <v>0</v>
      </c>
      <c r="K44" s="444">
        <f t="shared" si="16"/>
        <v>0</v>
      </c>
      <c r="L44" s="444">
        <f t="shared" si="16"/>
        <v>0</v>
      </c>
      <c r="M44" s="444">
        <f t="shared" si="16"/>
        <v>0</v>
      </c>
      <c r="N44" s="444">
        <f t="shared" si="16"/>
        <v>0</v>
      </c>
      <c r="O44" s="444">
        <f t="shared" si="16"/>
        <v>0</v>
      </c>
      <c r="P44" s="444">
        <f t="shared" si="16"/>
        <v>0</v>
      </c>
      <c r="Q44" s="444">
        <f t="shared" si="16"/>
        <v>0</v>
      </c>
      <c r="R44" s="444">
        <f t="shared" si="16"/>
        <v>0</v>
      </c>
      <c r="S44" s="445">
        <f>(SUM(G43:R43)/30)</f>
        <v>0</v>
      </c>
      <c r="T44" s="444">
        <f t="shared" ref="T44:AE44" si="17">IF(T43=0,0,IF(T43=15,0.5,IF(T43=30,1,IF(T43=45,1.5,0))))</f>
        <v>0</v>
      </c>
      <c r="U44" s="444">
        <f t="shared" si="17"/>
        <v>0</v>
      </c>
      <c r="V44" s="444">
        <f t="shared" si="17"/>
        <v>0</v>
      </c>
      <c r="W44" s="444">
        <f t="shared" si="17"/>
        <v>0</v>
      </c>
      <c r="X44" s="444">
        <f t="shared" si="17"/>
        <v>0</v>
      </c>
      <c r="Y44" s="444">
        <f t="shared" si="17"/>
        <v>0</v>
      </c>
      <c r="Z44" s="444">
        <f t="shared" si="17"/>
        <v>0</v>
      </c>
      <c r="AA44" s="444">
        <f t="shared" si="17"/>
        <v>0</v>
      </c>
      <c r="AB44" s="444">
        <f t="shared" si="17"/>
        <v>0</v>
      </c>
      <c r="AC44" s="444">
        <f t="shared" si="17"/>
        <v>0</v>
      </c>
      <c r="AD44" s="444">
        <f t="shared" si="17"/>
        <v>0</v>
      </c>
      <c r="AE44" s="444">
        <f t="shared" si="17"/>
        <v>0</v>
      </c>
      <c r="AF44" s="445">
        <f>SUM(T43:AE43)/30</f>
        <v>0</v>
      </c>
      <c r="AG44" s="444">
        <f>IF(AG43=0,0,IF(AG43=15,0.5,IF(AG43=30,1,IF(AG43=45,1.5,0))))</f>
        <v>0</v>
      </c>
      <c r="AH44" s="444">
        <f t="shared" ref="AH44:AR44" si="18">IF(AH43=0,0,IF(AH43=15,0.5,IF(AH43=30,1,IF(AH43=45,1.5,0))))</f>
        <v>0</v>
      </c>
      <c r="AI44" s="444">
        <f t="shared" si="18"/>
        <v>0</v>
      </c>
      <c r="AJ44" s="444">
        <f t="shared" si="18"/>
        <v>0</v>
      </c>
      <c r="AK44" s="444">
        <f t="shared" si="18"/>
        <v>0</v>
      </c>
      <c r="AL44" s="444">
        <f t="shared" si="18"/>
        <v>0</v>
      </c>
      <c r="AM44" s="444">
        <f t="shared" si="18"/>
        <v>0</v>
      </c>
      <c r="AN44" s="444">
        <f t="shared" si="18"/>
        <v>0</v>
      </c>
      <c r="AO44" s="444">
        <f t="shared" si="18"/>
        <v>0</v>
      </c>
      <c r="AP44" s="444">
        <f t="shared" si="18"/>
        <v>0</v>
      </c>
      <c r="AQ44" s="444">
        <f t="shared" si="18"/>
        <v>0</v>
      </c>
      <c r="AR44" s="444">
        <f t="shared" si="18"/>
        <v>0</v>
      </c>
      <c r="AS44" s="445">
        <f>SUM(AG43:AR43)/30</f>
        <v>0</v>
      </c>
      <c r="AT44" s="445">
        <f>SUM(AG43:AR43)/30+SUM(U43:AF43)/30</f>
        <v>0</v>
      </c>
      <c r="AU44" s="733"/>
      <c r="AV44" s="733"/>
      <c r="AW44" s="733"/>
      <c r="AX44" s="735"/>
      <c r="AY44" s="735"/>
      <c r="AZ44" s="735"/>
      <c r="BA44" s="727"/>
      <c r="BB44" s="727"/>
      <c r="BC44" s="727"/>
      <c r="BD44" s="754"/>
      <c r="BE44" s="754"/>
      <c r="BF44" s="727"/>
      <c r="BG44" s="727"/>
      <c r="BH44" s="727"/>
      <c r="BI44" s="757"/>
    </row>
    <row r="45" spans="1:63" ht="15.95" customHeight="1">
      <c r="A45" s="98" t="str">
        <f t="shared" ref="A45:A70" si="19">IFERROR(VLOOKUP($B45,TARIFA_IDRD,3,0),"")</f>
        <v/>
      </c>
      <c r="B45" s="351">
        <f>'Escala Salarial'!C44</f>
        <v>0</v>
      </c>
      <c r="C45" s="99" t="str">
        <f t="shared" ref="C45:C70" si="20">IFERROR(VLOOKUP($B45,TARIFA_IDRD,4,0),"")</f>
        <v/>
      </c>
      <c r="D45" s="99" t="str">
        <f t="shared" ref="D45:D70" si="21">IFERROR(VLOOKUP($B45,TARIFA_IDRD,5,0),"")</f>
        <v/>
      </c>
      <c r="E45" s="172">
        <f>+'Escala Salarial'!F44</f>
        <v>0</v>
      </c>
      <c r="F45" s="427">
        <v>1</v>
      </c>
      <c r="G45" s="426"/>
      <c r="H45" s="426"/>
      <c r="I45" s="426"/>
      <c r="J45" s="426"/>
      <c r="K45" s="426"/>
      <c r="L45" s="426"/>
      <c r="M45" s="426"/>
      <c r="N45" s="426"/>
      <c r="O45" s="426"/>
      <c r="P45" s="426"/>
      <c r="Q45" s="426"/>
      <c r="R45" s="426"/>
      <c r="S45" s="106">
        <f>IF(SUM($G$43:$R$43)=0,0,((Tabla14[[#This Row],[Columna5]]*$G$44)/$S$44)+((Tabla14[[#This Row],[Columna6]]*$H$44)/$S$44)+((Tabla14[[#This Row],[Columna7]]*$I$44)/$S$44)+((Tabla14[[#This Row],[Columna8]]*$J$44)/$S$44)+((Tabla14[[#This Row],[Columna9]]*$K$44)/$S$44)+((Tabla14[[#This Row],[Columna10]]*$L$44)/$S$44)+((Tabla14[[#This Row],[Columna11]]*$M$44)/$S$44)+((Tabla14[[#This Row],[Columna12]]*$N$44)/$S$44)+((Tabla14[[#This Row],[Columna13]]*$O$44)/$S$44)+((Tabla14[[#This Row],[Columna14]]*$P$44)/$S$44)+((Tabla14[[#This Row],[Columna15]]*$Q$44)/$S$44)+((Tabla14[[#This Row],[Columna16]]*$R$44)/$S$44))</f>
        <v>0</v>
      </c>
      <c r="T45" s="426"/>
      <c r="U45" s="426"/>
      <c r="V45" s="426"/>
      <c r="W45" s="426"/>
      <c r="X45" s="426"/>
      <c r="Y45" s="426"/>
      <c r="Z45" s="426"/>
      <c r="AA45" s="426"/>
      <c r="AB45" s="426"/>
      <c r="AC45" s="426"/>
      <c r="AD45" s="426"/>
      <c r="AE45" s="426"/>
      <c r="AF45" s="106">
        <f>IF(SUM($T$43:$AE$43)=0,0,((Tabla14[[#This Row],[Columna18]]*$T$44)/$AF$44)+((Tabla14[[#This Row],[Columna19]]*$U$44)/$AF$44)+((Tabla14[[#This Row],[Columna20]]*$V$44)/$AF$44)+((Tabla14[[#This Row],[Columna21]]*$W$44)/$AF$44)+((Tabla14[[#This Row],[Columna22]]*$X$44)/$AF$44)+((Tabla14[[#This Row],[Columna23]]*$Y$44)/$AF$44)+((Tabla14[[#This Row],[Columna24]]*$Z$44)/$AF$44)+((Tabla14[[#This Row],[Columna25]]*$AA$44)/$AF$44)+((Tabla14[[#This Row],[Columna26]]*$AB$44)/$AF$44)+((Tabla14[[#This Row],[Columna27]]*$AC$44)/$AF$44)+((Tabla14[[#This Row],[Columna28]]*$AD$44)/$AF$44)+((Tabla14[[#This Row],[Columna29]]*$AE$44)/$AF$44))</f>
        <v>0</v>
      </c>
      <c r="AG45" s="426"/>
      <c r="AH45" s="426"/>
      <c r="AI45" s="426"/>
      <c r="AJ45" s="426"/>
      <c r="AK45" s="426"/>
      <c r="AL45" s="426"/>
      <c r="AM45" s="426"/>
      <c r="AN45" s="426"/>
      <c r="AO45" s="426"/>
      <c r="AP45" s="426"/>
      <c r="AQ45" s="426"/>
      <c r="AR45" s="426"/>
      <c r="AS45" s="108">
        <f>IF(SUM($AG$43:$AR$43)=0,0,((Tabla14[[#This Row],[Columna33]]*$AG$44)/$AS$44)+((Tabla14[[#This Row],[Columna34]]*$AH$44)/$AS$6)+((Tabla14[[#This Row],[Columna35]]*$AI$44)/$AS$44)+((Tabla14[[#This Row],[Columna36]]*$AJ$44)/$AS$44)+((Tabla14[[#This Row],[Columna37]]*$AK$44)/$AS$44)+((Tabla14[[#This Row],[Columna38]]*$AL$44)/$AS$44)+((Tabla14[[#This Row],[Columna39]]*$AM$44)/$AS$44)+((Tabla14[[#This Row],[Columna40]]*$AN$44)/$AS$44)+((Tabla14[[#This Row],[Columna41]]*$AO$44)/$AS$44)+((Tabla14[[#This Row],[Columna42]]*$AP$44)/$AS$44)+((Tabla14[[#This Row],[Columna44]]*$AQ$44)/$AS$44)+((Tabla14[[#This Row],[Columna45]]*$AR$44)/$AS$44))</f>
        <v>0</v>
      </c>
      <c r="AT45" s="108">
        <f>(Tabla14[[#This Row],[Columna46]]+Tabla14[[#This Row],[Columna30]]+Tabla14[[#This Row],[Columna17]])/3</f>
        <v>0</v>
      </c>
      <c r="AU45" s="111">
        <f t="shared" ref="AU45:AU70" si="22">IFERROR(VLOOKUP($B45,TARIFA_IDRD,7,0),0)</f>
        <v>0</v>
      </c>
      <c r="AV45" s="111">
        <f t="shared" ref="AV45:AV70" si="23">IFERROR(VLOOKUP($B45,TARIFA_IDRD,8,0),0)</f>
        <v>0</v>
      </c>
      <c r="AW45" s="111">
        <f t="shared" ref="AW45:AW70" si="24">IFERROR(VLOOKUP($B45,TARIFA_IDRD,9,0),0)</f>
        <v>0</v>
      </c>
      <c r="AX45" s="105">
        <f t="shared" ref="AX45:AX55" si="25">$S$44</f>
        <v>0</v>
      </c>
      <c r="AY45" s="105">
        <f t="shared" ref="AY45:AY55" si="26">$AF$44</f>
        <v>0</v>
      </c>
      <c r="AZ45" s="101">
        <f t="shared" ref="AZ45:AZ55" si="27">$AT$44</f>
        <v>0</v>
      </c>
      <c r="BA45" s="108">
        <f>Tabla14[[#This Row],[Columna17]]</f>
        <v>0</v>
      </c>
      <c r="BB45" s="108">
        <f>Tabla14[[#This Row],[Columna30]]</f>
        <v>0</v>
      </c>
      <c r="BC45" s="108">
        <f>Tabla14[[#This Row],[Columna46]]</f>
        <v>0</v>
      </c>
      <c r="BD45" s="101">
        <f>(((Tabla14[[#This Row],[Columna17]]*30)*$S$44)+((AF45*30)*$AF$44)+((AS45*30)*$AS$44))*Tabla14[[#This Row],[Columna32]]</f>
        <v>0</v>
      </c>
      <c r="BE45" s="108">
        <f>Tabla14[[#This Row],[Columna47]]</f>
        <v>0</v>
      </c>
      <c r="BF45" s="101">
        <f>Tabla14[[#This Row],[Columna51]]*Tabla14[[#This Row],[Columna54]]</f>
        <v>0</v>
      </c>
      <c r="BG45" s="101">
        <f>Tabla14[[#This Row],[Columna52]]*Tabla14[[#This Row],[Columna55]]</f>
        <v>0</v>
      </c>
      <c r="BH45" s="101">
        <f>Tabla14[[#This Row],[Columna53]]*Tabla14[[#This Row],[Columna56]]</f>
        <v>0</v>
      </c>
      <c r="BI45" s="113">
        <f>ROUND((Tabla14[[#This Row],[Columna48]]*Tabla14[[#This Row],[Columna59]]*Tabla14[[#This Row],[Columna32]])+(Tabla14[[#This Row],[Columna49]]*Tabla14[[#This Row],[Columna60]]*Tabla14[[#This Row],[Columna32]])+(Tabla14[[#This Row],[Columna50]]*Tabla14[[#This Row],[Columna61]]*Tabla14[[#This Row],[Columna32]]),0)</f>
        <v>0</v>
      </c>
    </row>
    <row r="46" spans="1:63" ht="15.95" customHeight="1">
      <c r="A46" s="98" t="str">
        <f t="shared" si="19"/>
        <v/>
      </c>
      <c r="B46" s="351">
        <f>'Escala Salarial'!C45</f>
        <v>0</v>
      </c>
      <c r="C46" s="99" t="str">
        <f t="shared" si="20"/>
        <v/>
      </c>
      <c r="D46" s="99" t="str">
        <f t="shared" si="21"/>
        <v/>
      </c>
      <c r="E46" s="172">
        <f>+'Escala Salarial'!F45</f>
        <v>0</v>
      </c>
      <c r="F46" s="427">
        <v>1</v>
      </c>
      <c r="G46" s="426"/>
      <c r="H46" s="426"/>
      <c r="I46" s="426"/>
      <c r="J46" s="426"/>
      <c r="K46" s="426"/>
      <c r="L46" s="426"/>
      <c r="M46" s="426"/>
      <c r="N46" s="426"/>
      <c r="O46" s="426"/>
      <c r="P46" s="426"/>
      <c r="Q46" s="426"/>
      <c r="R46" s="426"/>
      <c r="S46" s="106">
        <f>IF(SUM($G$43:$R$43)=0,0,((Tabla14[[#This Row],[Columna5]]*$G$44)/$S$44)+((Tabla14[[#This Row],[Columna6]]*$H$44)/$S$44)+((Tabla14[[#This Row],[Columna7]]*$I$44)/$S$44)+((Tabla14[[#This Row],[Columna8]]*$J$44)/$S$44)+((Tabla14[[#This Row],[Columna9]]*$K$44)/$S$44)+((Tabla14[[#This Row],[Columna10]]*$L$44)/$S$44)+((Tabla14[[#This Row],[Columna11]]*$M$44)/$S$44)+((Tabla14[[#This Row],[Columna12]]*$N$44)/$S$44)+((Tabla14[[#This Row],[Columna13]]*$O$44)/$S$44)+((Tabla14[[#This Row],[Columna14]]*$P$44)/$S$44)+((Tabla14[[#This Row],[Columna15]]*$Q$44)/$S$44)+((Tabla14[[#This Row],[Columna16]]*$R$44)/$S$44))</f>
        <v>0</v>
      </c>
      <c r="T46" s="426"/>
      <c r="U46" s="426"/>
      <c r="V46" s="426"/>
      <c r="W46" s="426"/>
      <c r="X46" s="426"/>
      <c r="Y46" s="426"/>
      <c r="Z46" s="426"/>
      <c r="AA46" s="426"/>
      <c r="AB46" s="426"/>
      <c r="AC46" s="426"/>
      <c r="AD46" s="426"/>
      <c r="AE46" s="426"/>
      <c r="AF46" s="106">
        <f>IF(SUM($T$43:$AE$43)=0,0,((Tabla14[[#This Row],[Columna18]]*$T$44)/$AF$44)+((Tabla14[[#This Row],[Columna19]]*$U$44)/$AF$44)+((Tabla14[[#This Row],[Columna20]]*$V$44)/$AF$44)+((Tabla14[[#This Row],[Columna21]]*$W$44)/$AF$44)+((Tabla14[[#This Row],[Columna22]]*$X$44)/$AF$44)+((Tabla14[[#This Row],[Columna23]]*$Y$44)/$AF$44)+((Tabla14[[#This Row],[Columna24]]*$Z$44)/$AF$44)+((Tabla14[[#This Row],[Columna25]]*$AA$44)/$AF$44)+((Tabla14[[#This Row],[Columna26]]*$AB$44)/$AF$44)+((Tabla14[[#This Row],[Columna27]]*$AC$44)/$AF$44)+((Tabla14[[#This Row],[Columna28]]*$AD$44)/$AF$44)+((Tabla14[[#This Row],[Columna29]]*$AE$44)/$AF$44))</f>
        <v>0</v>
      </c>
      <c r="AG46" s="426"/>
      <c r="AH46" s="426"/>
      <c r="AI46" s="426"/>
      <c r="AJ46" s="426"/>
      <c r="AK46" s="426"/>
      <c r="AL46" s="426"/>
      <c r="AM46" s="426"/>
      <c r="AN46" s="426"/>
      <c r="AO46" s="426"/>
      <c r="AP46" s="426"/>
      <c r="AQ46" s="426"/>
      <c r="AR46" s="426"/>
      <c r="AS46" s="108">
        <f>IF(SUM($AG$43:$AR$43)=0,0,((Tabla14[[#This Row],[Columna33]]*$AG$44)/$AS$44)+((Tabla14[[#This Row],[Columna34]]*$AH$44)/$AS$6)+((Tabla14[[#This Row],[Columna35]]*$AI$44)/$AS$44)+((Tabla14[[#This Row],[Columna36]]*$AJ$44)/$AS$44)+((Tabla14[[#This Row],[Columna37]]*$AK$44)/$AS$44)+((Tabla14[[#This Row],[Columna38]]*$AL$44)/$AS$44)+((Tabla14[[#This Row],[Columna39]]*$AM$44)/$AS$44)+((Tabla14[[#This Row],[Columna40]]*$AN$44)/$AS$44)+((Tabla14[[#This Row],[Columna41]]*$AO$44)/$AS$44)+((Tabla14[[#This Row],[Columna42]]*$AP$44)/$AS$44)+((Tabla14[[#This Row],[Columna44]]*$AQ$44)/$AS$44)+((Tabla14[[#This Row],[Columna45]]*$AR$44)/$AS$44))</f>
        <v>0</v>
      </c>
      <c r="AT46" s="108">
        <f>(Tabla14[[#This Row],[Columna46]]+Tabla14[[#This Row],[Columna30]]+Tabla14[[#This Row],[Columna17]])/3</f>
        <v>0</v>
      </c>
      <c r="AU46" s="111">
        <f t="shared" si="22"/>
        <v>0</v>
      </c>
      <c r="AV46" s="111">
        <f t="shared" si="23"/>
        <v>0</v>
      </c>
      <c r="AW46" s="111">
        <f t="shared" si="24"/>
        <v>0</v>
      </c>
      <c r="AX46" s="105">
        <f t="shared" si="25"/>
        <v>0</v>
      </c>
      <c r="AY46" s="105">
        <f t="shared" si="26"/>
        <v>0</v>
      </c>
      <c r="AZ46" s="105">
        <f t="shared" si="27"/>
        <v>0</v>
      </c>
      <c r="BA46" s="108">
        <f>Tabla14[[#This Row],[Columna17]]</f>
        <v>0</v>
      </c>
      <c r="BB46" s="108">
        <f>Tabla14[[#This Row],[Columna30]]</f>
        <v>0</v>
      </c>
      <c r="BC46" s="108">
        <f>Tabla14[[#This Row],[Columna46]]</f>
        <v>0</v>
      </c>
      <c r="BD46" s="101">
        <f>(((Tabla14[[#This Row],[Columna17]]*30)*$S$44)+((AF46*30)*$AF$44)+((AS46*30)*$AS$44))*Tabla14[[#This Row],[Columna32]]</f>
        <v>0</v>
      </c>
      <c r="BE46" s="108">
        <f>Tabla14[[#This Row],[Columna47]]</f>
        <v>0</v>
      </c>
      <c r="BF46" s="101">
        <f>Tabla14[[#This Row],[Columna51]]*Tabla14[[#This Row],[Columna54]]</f>
        <v>0</v>
      </c>
      <c r="BG46" s="101">
        <f>Tabla14[[#This Row],[Columna52]]*Tabla14[[#This Row],[Columna55]]</f>
        <v>0</v>
      </c>
      <c r="BH46" s="101">
        <f>Tabla14[[#This Row],[Columna53]]*Tabla14[[#This Row],[Columna56]]</f>
        <v>0</v>
      </c>
      <c r="BI46" s="113">
        <f>ROUND((Tabla14[[#This Row],[Columna48]]*Tabla14[[#This Row],[Columna59]]*Tabla14[[#This Row],[Columna32]])+(Tabla14[[#This Row],[Columna49]]*Tabla14[[#This Row],[Columna60]]*Tabla14[[#This Row],[Columna32]])+(Tabla14[[#This Row],[Columna50]]*Tabla14[[#This Row],[Columna61]]*Tabla14[[#This Row],[Columna32]]),0)</f>
        <v>0</v>
      </c>
    </row>
    <row r="47" spans="1:63" ht="15.95" customHeight="1">
      <c r="A47" s="98" t="str">
        <f t="shared" si="19"/>
        <v/>
      </c>
      <c r="B47" s="351">
        <f>'Escala Salarial'!C46</f>
        <v>0</v>
      </c>
      <c r="C47" s="99" t="str">
        <f t="shared" si="20"/>
        <v/>
      </c>
      <c r="D47" s="99" t="str">
        <f t="shared" si="21"/>
        <v/>
      </c>
      <c r="E47" s="172">
        <f>+'Escala Salarial'!F46</f>
        <v>0</v>
      </c>
      <c r="F47" s="427">
        <v>1</v>
      </c>
      <c r="G47" s="426"/>
      <c r="H47" s="426"/>
      <c r="I47" s="426"/>
      <c r="J47" s="426"/>
      <c r="K47" s="426"/>
      <c r="L47" s="426"/>
      <c r="M47" s="426"/>
      <c r="N47" s="426"/>
      <c r="O47" s="426"/>
      <c r="P47" s="426"/>
      <c r="Q47" s="426"/>
      <c r="R47" s="426"/>
      <c r="S47" s="106">
        <f>IF(SUM($G$43:$R$43)=0,0,((Tabla14[[#This Row],[Columna5]]*$G$44)/$S$44)+((Tabla14[[#This Row],[Columna6]]*$H$44)/$S$44)+((Tabla14[[#This Row],[Columna7]]*$I$44)/$S$44)+((Tabla14[[#This Row],[Columna8]]*$J$44)/$S$44)+((Tabla14[[#This Row],[Columna9]]*$K$44)/$S$44)+((Tabla14[[#This Row],[Columna10]]*$L$44)/$S$44)+((Tabla14[[#This Row],[Columna11]]*$M$44)/$S$44)+((Tabla14[[#This Row],[Columna12]]*$N$44)/$S$44)+((Tabla14[[#This Row],[Columna13]]*$O$44)/$S$44)+((Tabla14[[#This Row],[Columna14]]*$P$44)/$S$44)+((Tabla14[[#This Row],[Columna15]]*$Q$44)/$S$44)+((Tabla14[[#This Row],[Columna16]]*$R$44)/$S$44))</f>
        <v>0</v>
      </c>
      <c r="T47" s="426"/>
      <c r="U47" s="426"/>
      <c r="V47" s="426"/>
      <c r="W47" s="426"/>
      <c r="X47" s="426"/>
      <c r="Y47" s="426"/>
      <c r="Z47" s="426"/>
      <c r="AA47" s="426"/>
      <c r="AB47" s="426"/>
      <c r="AC47" s="426"/>
      <c r="AD47" s="426"/>
      <c r="AE47" s="426"/>
      <c r="AF47" s="106">
        <f>IF(SUM($T$43:$AE$43)=0,0,((Tabla14[[#This Row],[Columna18]]*$T$44)/$AF$44)+((Tabla14[[#This Row],[Columna19]]*$U$44)/$AF$44)+((Tabla14[[#This Row],[Columna20]]*$V$44)/$AF$44)+((Tabla14[[#This Row],[Columna21]]*$W$44)/$AF$44)+((Tabla14[[#This Row],[Columna22]]*$X$44)/$AF$44)+((Tabla14[[#This Row],[Columna23]]*$Y$44)/$AF$44)+((Tabla14[[#This Row],[Columna24]]*$Z$44)/$AF$44)+((Tabla14[[#This Row],[Columna25]]*$AA$44)/$AF$44)+((Tabla14[[#This Row],[Columna26]]*$AB$44)/$AF$44)+((Tabla14[[#This Row],[Columna27]]*$AC$44)/$AF$44)+((Tabla14[[#This Row],[Columna28]]*$AD$44)/$AF$44)+((Tabla14[[#This Row],[Columna29]]*$AE$44)/$AF$44))</f>
        <v>0</v>
      </c>
      <c r="AG47" s="426"/>
      <c r="AH47" s="426"/>
      <c r="AI47" s="426"/>
      <c r="AJ47" s="426"/>
      <c r="AK47" s="426"/>
      <c r="AL47" s="426"/>
      <c r="AM47" s="426"/>
      <c r="AN47" s="426"/>
      <c r="AO47" s="426"/>
      <c r="AP47" s="426"/>
      <c r="AQ47" s="426"/>
      <c r="AR47" s="426"/>
      <c r="AS47" s="108">
        <f>IF(SUM($AG$43:$AR$43)=0,0,((Tabla14[[#This Row],[Columna33]]*$AG$44)/$AS$44)+((Tabla14[[#This Row],[Columna34]]*$AH$44)/$AS$6)+((Tabla14[[#This Row],[Columna35]]*$AI$44)/$AS$44)+((Tabla14[[#This Row],[Columna36]]*$AJ$44)/$AS$44)+((Tabla14[[#This Row],[Columna37]]*$AK$44)/$AS$44)+((Tabla14[[#This Row],[Columna38]]*$AL$44)/$AS$44)+((Tabla14[[#This Row],[Columna39]]*$AM$44)/$AS$44)+((Tabla14[[#This Row],[Columna40]]*$AN$44)/$AS$44)+((Tabla14[[#This Row],[Columna41]]*$AO$44)/$AS$44)+((Tabla14[[#This Row],[Columna42]]*$AP$44)/$AS$44)+((Tabla14[[#This Row],[Columna44]]*$AQ$44)/$AS$44)+((Tabla14[[#This Row],[Columna45]]*$AR$44)/$AS$44))</f>
        <v>0</v>
      </c>
      <c r="AT47" s="108">
        <f>(Tabla14[[#This Row],[Columna46]]+Tabla14[[#This Row],[Columna30]]+Tabla14[[#This Row],[Columna17]])/3</f>
        <v>0</v>
      </c>
      <c r="AU47" s="111">
        <f t="shared" si="22"/>
        <v>0</v>
      </c>
      <c r="AV47" s="111">
        <f t="shared" si="23"/>
        <v>0</v>
      </c>
      <c r="AW47" s="111">
        <f t="shared" si="24"/>
        <v>0</v>
      </c>
      <c r="AX47" s="105">
        <f t="shared" si="25"/>
        <v>0</v>
      </c>
      <c r="AY47" s="105">
        <f t="shared" si="26"/>
        <v>0</v>
      </c>
      <c r="AZ47" s="105">
        <f t="shared" si="27"/>
        <v>0</v>
      </c>
      <c r="BA47" s="108">
        <f>Tabla14[[#This Row],[Columna17]]</f>
        <v>0</v>
      </c>
      <c r="BB47" s="108">
        <f>Tabla14[[#This Row],[Columna30]]</f>
        <v>0</v>
      </c>
      <c r="BC47" s="108">
        <f>Tabla14[[#This Row],[Columna46]]</f>
        <v>0</v>
      </c>
      <c r="BD47" s="101">
        <f>(((Tabla14[[#This Row],[Columna17]]*30)*$S$44)+((AF47*30)*$AF$44)+((AS47*30)*$AS$44))*Tabla14[[#This Row],[Columna32]]</f>
        <v>0</v>
      </c>
      <c r="BE47" s="108">
        <f>Tabla14[[#This Row],[Columna47]]</f>
        <v>0</v>
      </c>
      <c r="BF47" s="101">
        <f>Tabla14[[#This Row],[Columna51]]*Tabla14[[#This Row],[Columna54]]</f>
        <v>0</v>
      </c>
      <c r="BG47" s="101">
        <f>Tabla14[[#This Row],[Columna52]]*Tabla14[[#This Row],[Columna55]]</f>
        <v>0</v>
      </c>
      <c r="BH47" s="101">
        <f>Tabla14[[#This Row],[Columna53]]*Tabla14[[#This Row],[Columna56]]</f>
        <v>0</v>
      </c>
      <c r="BI47" s="113">
        <f>ROUND((Tabla14[[#This Row],[Columna48]]*Tabla14[[#This Row],[Columna59]]*Tabla14[[#This Row],[Columna32]])+(Tabla14[[#This Row],[Columna49]]*Tabla14[[#This Row],[Columna60]]*Tabla14[[#This Row],[Columna32]])+(Tabla14[[#This Row],[Columna50]]*Tabla14[[#This Row],[Columna61]]*Tabla14[[#This Row],[Columna32]]),0)</f>
        <v>0</v>
      </c>
    </row>
    <row r="48" spans="1:63" ht="15.95" customHeight="1">
      <c r="A48" s="98" t="str">
        <f t="shared" si="19"/>
        <v/>
      </c>
      <c r="B48" s="351">
        <f>'Escala Salarial'!C47</f>
        <v>0</v>
      </c>
      <c r="C48" s="99" t="str">
        <f t="shared" si="20"/>
        <v/>
      </c>
      <c r="D48" s="99" t="str">
        <f t="shared" si="21"/>
        <v/>
      </c>
      <c r="E48" s="172">
        <f>+'Escala Salarial'!F47</f>
        <v>0</v>
      </c>
      <c r="F48" s="427">
        <v>0</v>
      </c>
      <c r="G48" s="426"/>
      <c r="H48" s="426"/>
      <c r="I48" s="426"/>
      <c r="J48" s="426"/>
      <c r="K48" s="426"/>
      <c r="L48" s="426"/>
      <c r="M48" s="426"/>
      <c r="N48" s="426"/>
      <c r="O48" s="426"/>
      <c r="P48" s="426"/>
      <c r="Q48" s="426"/>
      <c r="R48" s="426"/>
      <c r="S48" s="106">
        <f>IF(SUM($G$43:$R$43)=0,0,((Tabla14[[#This Row],[Columna5]]*$G$44)/$S$44)+((Tabla14[[#This Row],[Columna6]]*$H$44)/$S$44)+((Tabla14[[#This Row],[Columna7]]*$I$44)/$S$44)+((Tabla14[[#This Row],[Columna8]]*$J$44)/$S$44)+((Tabla14[[#This Row],[Columna9]]*$K$44)/$S$44)+((Tabla14[[#This Row],[Columna10]]*$L$44)/$S$44)+((Tabla14[[#This Row],[Columna11]]*$M$44)/$S$44)+((Tabla14[[#This Row],[Columna12]]*$N$44)/$S$44)+((Tabla14[[#This Row],[Columna13]]*$O$44)/$S$44)+((Tabla14[[#This Row],[Columna14]]*$P$44)/$S$44)+((Tabla14[[#This Row],[Columna15]]*$Q$44)/$S$44)+((Tabla14[[#This Row],[Columna16]]*$R$44)/$S$44))</f>
        <v>0</v>
      </c>
      <c r="T48" s="426"/>
      <c r="U48" s="426"/>
      <c r="V48" s="426"/>
      <c r="W48" s="426"/>
      <c r="X48" s="426"/>
      <c r="Y48" s="426"/>
      <c r="Z48" s="426"/>
      <c r="AA48" s="426"/>
      <c r="AB48" s="426"/>
      <c r="AC48" s="426"/>
      <c r="AD48" s="426"/>
      <c r="AE48" s="426"/>
      <c r="AF48" s="106">
        <f>IF(SUM($T$43:$AE$43)=0,0,((Tabla14[[#This Row],[Columna18]]*$T$44)/$AF$44)+((Tabla14[[#This Row],[Columna19]]*$U$44)/$AF$44)+((Tabla14[[#This Row],[Columna20]]*$V$44)/$AF$44)+((Tabla14[[#This Row],[Columna21]]*$W$44)/$AF$44)+((Tabla14[[#This Row],[Columna22]]*$X$44)/$AF$44)+((Tabla14[[#This Row],[Columna23]]*$Y$44)/$AF$44)+((Tabla14[[#This Row],[Columna24]]*$Z$44)/$AF$44)+((Tabla14[[#This Row],[Columna25]]*$AA$44)/$AF$44)+((Tabla14[[#This Row],[Columna26]]*$AB$44)/$AF$44)+((Tabla14[[#This Row],[Columna27]]*$AC$44)/$AF$44)+((Tabla14[[#This Row],[Columna28]]*$AD$44)/$AF$44)+((Tabla14[[#This Row],[Columna29]]*$AE$44)/$AF$44))</f>
        <v>0</v>
      </c>
      <c r="AG48" s="426"/>
      <c r="AH48" s="426"/>
      <c r="AI48" s="426"/>
      <c r="AJ48" s="426"/>
      <c r="AK48" s="426"/>
      <c r="AL48" s="426"/>
      <c r="AM48" s="426"/>
      <c r="AN48" s="426"/>
      <c r="AO48" s="426"/>
      <c r="AP48" s="426"/>
      <c r="AQ48" s="426"/>
      <c r="AR48" s="426"/>
      <c r="AS48" s="108">
        <f>IF(SUM($AG$43:$AR$43)=0,0,((Tabla14[[#This Row],[Columna33]]*$AG$44)/$AS$44)+((Tabla14[[#This Row],[Columna34]]*$AH$44)/$AS$6)+((Tabla14[[#This Row],[Columna35]]*$AI$44)/$AS$44)+((Tabla14[[#This Row],[Columna36]]*$AJ$44)/$AS$44)+((Tabla14[[#This Row],[Columna37]]*$AK$44)/$AS$44)+((Tabla14[[#This Row],[Columna38]]*$AL$44)/$AS$44)+((Tabla14[[#This Row],[Columna39]]*$AM$44)/$AS$44)+((Tabla14[[#This Row],[Columna40]]*$AN$44)/$AS$44)+((Tabla14[[#This Row],[Columna41]]*$AO$44)/$AS$44)+((Tabla14[[#This Row],[Columna42]]*$AP$44)/$AS$44)+((Tabla14[[#This Row],[Columna44]]*$AQ$44)/$AS$44)+((Tabla14[[#This Row],[Columna45]]*$AR$44)/$AS$44))</f>
        <v>0</v>
      </c>
      <c r="AT48" s="108">
        <f>(Tabla14[[#This Row],[Columna46]]+Tabla14[[#This Row],[Columna30]]+Tabla14[[#This Row],[Columna17]])/3</f>
        <v>0</v>
      </c>
      <c r="AU48" s="111">
        <f t="shared" si="22"/>
        <v>0</v>
      </c>
      <c r="AV48" s="111">
        <f t="shared" si="23"/>
        <v>0</v>
      </c>
      <c r="AW48" s="111">
        <f t="shared" si="24"/>
        <v>0</v>
      </c>
      <c r="AX48" s="105">
        <f t="shared" si="25"/>
        <v>0</v>
      </c>
      <c r="AY48" s="105">
        <f t="shared" si="26"/>
        <v>0</v>
      </c>
      <c r="AZ48" s="105">
        <f t="shared" si="27"/>
        <v>0</v>
      </c>
      <c r="BA48" s="108">
        <f>Tabla14[[#This Row],[Columna17]]</f>
        <v>0</v>
      </c>
      <c r="BB48" s="108">
        <f>Tabla14[[#This Row],[Columna30]]</f>
        <v>0</v>
      </c>
      <c r="BC48" s="108">
        <f>Tabla14[[#This Row],[Columna46]]</f>
        <v>0</v>
      </c>
      <c r="BD48" s="101">
        <f>(((Tabla14[[#This Row],[Columna17]]*30)*$S$44)+((AF48*30)*$AF$44)+((AS48*30)*$AS$44))*Tabla14[[#This Row],[Columna32]]</f>
        <v>0</v>
      </c>
      <c r="BE48" s="108">
        <f>Tabla14[[#This Row],[Columna47]]</f>
        <v>0</v>
      </c>
      <c r="BF48" s="101">
        <f>Tabla14[[#This Row],[Columna51]]*Tabla14[[#This Row],[Columna54]]</f>
        <v>0</v>
      </c>
      <c r="BG48" s="101">
        <f>Tabla14[[#This Row],[Columna52]]*Tabla14[[#This Row],[Columna55]]</f>
        <v>0</v>
      </c>
      <c r="BH48" s="101">
        <f>Tabla14[[#This Row],[Columna53]]*Tabla14[[#This Row],[Columna56]]</f>
        <v>0</v>
      </c>
      <c r="BI48" s="113">
        <f>ROUND((Tabla14[[#This Row],[Columna48]]*Tabla14[[#This Row],[Columna59]]*Tabla14[[#This Row],[Columna32]])+(Tabla14[[#This Row],[Columna49]]*Tabla14[[#This Row],[Columna60]]*Tabla14[[#This Row],[Columna32]])+(Tabla14[[#This Row],[Columna50]]*Tabla14[[#This Row],[Columna61]]*Tabla14[[#This Row],[Columna32]]),0)</f>
        <v>0</v>
      </c>
    </row>
    <row r="49" spans="1:61" ht="15.95" customHeight="1">
      <c r="A49" s="98" t="str">
        <f t="shared" si="19"/>
        <v/>
      </c>
      <c r="B49" s="351">
        <f>'Escala Salarial'!C48</f>
        <v>0</v>
      </c>
      <c r="C49" s="99" t="str">
        <f t="shared" si="20"/>
        <v/>
      </c>
      <c r="D49" s="99" t="str">
        <f t="shared" si="21"/>
        <v/>
      </c>
      <c r="E49" s="172">
        <f>+'Escala Salarial'!F48</f>
        <v>0</v>
      </c>
      <c r="F49" s="427">
        <v>0</v>
      </c>
      <c r="G49" s="426"/>
      <c r="H49" s="426"/>
      <c r="I49" s="426"/>
      <c r="J49" s="426"/>
      <c r="K49" s="426"/>
      <c r="L49" s="426"/>
      <c r="M49" s="426"/>
      <c r="N49" s="426"/>
      <c r="O49" s="426"/>
      <c r="P49" s="426"/>
      <c r="Q49" s="426"/>
      <c r="R49" s="426"/>
      <c r="S49" s="106">
        <f>IF(SUM($G$43:$R$43)=0,0,((Tabla14[[#This Row],[Columna5]]*$G$44)/$S$44)+((Tabla14[[#This Row],[Columna6]]*$H$44)/$S$44)+((Tabla14[[#This Row],[Columna7]]*$I$44)/$S$44)+((Tabla14[[#This Row],[Columna8]]*$J$44)/$S$44)+((Tabla14[[#This Row],[Columna9]]*$K$44)/$S$44)+((Tabla14[[#This Row],[Columna10]]*$L$44)/$S$44)+((Tabla14[[#This Row],[Columna11]]*$M$44)/$S$44)+((Tabla14[[#This Row],[Columna12]]*$N$44)/$S$44)+((Tabla14[[#This Row],[Columna13]]*$O$44)/$S$44)+((Tabla14[[#This Row],[Columna14]]*$P$44)/$S$44)+((Tabla14[[#This Row],[Columna15]]*$Q$44)/$S$44)+((Tabla14[[#This Row],[Columna16]]*$R$44)/$S$44))</f>
        <v>0</v>
      </c>
      <c r="T49" s="426"/>
      <c r="U49" s="426"/>
      <c r="V49" s="426"/>
      <c r="W49" s="426"/>
      <c r="X49" s="426"/>
      <c r="Y49" s="426"/>
      <c r="Z49" s="426"/>
      <c r="AA49" s="426"/>
      <c r="AB49" s="426"/>
      <c r="AC49" s="426"/>
      <c r="AD49" s="426"/>
      <c r="AE49" s="426"/>
      <c r="AF49" s="106">
        <f>IF(SUM($T$43:$AE$43)=0,0,((Tabla14[[#This Row],[Columna18]]*$T$44)/$AF$44)+((Tabla14[[#This Row],[Columna19]]*$U$44)/$AF$44)+((Tabla14[[#This Row],[Columna20]]*$V$44)/$AF$44)+((Tabla14[[#This Row],[Columna21]]*$W$44)/$AF$44)+((Tabla14[[#This Row],[Columna22]]*$X$44)/$AF$44)+((Tabla14[[#This Row],[Columna23]]*$Y$44)/$AF$44)+((Tabla14[[#This Row],[Columna24]]*$Z$44)/$AF$44)+((Tabla14[[#This Row],[Columna25]]*$AA$44)/$AF$44)+((Tabla14[[#This Row],[Columna26]]*$AB$44)/$AF$44)+((Tabla14[[#This Row],[Columna27]]*$AC$44)/$AF$44)+((Tabla14[[#This Row],[Columna28]]*$AD$44)/$AF$44)+((Tabla14[[#This Row],[Columna29]]*$AE$44)/$AF$44))</f>
        <v>0</v>
      </c>
      <c r="AG49" s="426"/>
      <c r="AH49" s="426"/>
      <c r="AI49" s="426"/>
      <c r="AJ49" s="426"/>
      <c r="AK49" s="426"/>
      <c r="AL49" s="426"/>
      <c r="AM49" s="426"/>
      <c r="AN49" s="426"/>
      <c r="AO49" s="426"/>
      <c r="AP49" s="426"/>
      <c r="AQ49" s="426"/>
      <c r="AR49" s="426"/>
      <c r="AS49" s="108">
        <f>IF(SUM($AG$43:$AR$43)=0,0,((Tabla14[[#This Row],[Columna33]]*$AG$44)/$AS$44)+((Tabla14[[#This Row],[Columna34]]*$AH$44)/$AS$6)+((Tabla14[[#This Row],[Columna35]]*$AI$44)/$AS$44)+((Tabla14[[#This Row],[Columna36]]*$AJ$44)/$AS$44)+((Tabla14[[#This Row],[Columna37]]*$AK$44)/$AS$44)+((Tabla14[[#This Row],[Columna38]]*$AL$44)/$AS$44)+((Tabla14[[#This Row],[Columna39]]*$AM$44)/$AS$44)+((Tabla14[[#This Row],[Columna40]]*$AN$44)/$AS$44)+((Tabla14[[#This Row],[Columna41]]*$AO$44)/$AS$44)+((Tabla14[[#This Row],[Columna42]]*$AP$44)/$AS$44)+((Tabla14[[#This Row],[Columna44]]*$AQ$44)/$AS$44)+((Tabla14[[#This Row],[Columna45]]*$AR$44)/$AS$44))</f>
        <v>0</v>
      </c>
      <c r="AT49" s="108">
        <f>(Tabla14[[#This Row],[Columna46]]+Tabla14[[#This Row],[Columna30]]+Tabla14[[#This Row],[Columna17]])/3</f>
        <v>0</v>
      </c>
      <c r="AU49" s="111">
        <f t="shared" si="22"/>
        <v>0</v>
      </c>
      <c r="AV49" s="111">
        <f t="shared" si="23"/>
        <v>0</v>
      </c>
      <c r="AW49" s="111">
        <f t="shared" si="24"/>
        <v>0</v>
      </c>
      <c r="AX49" s="105">
        <f t="shared" si="25"/>
        <v>0</v>
      </c>
      <c r="AY49" s="105">
        <f t="shared" si="26"/>
        <v>0</v>
      </c>
      <c r="AZ49" s="105">
        <f t="shared" si="27"/>
        <v>0</v>
      </c>
      <c r="BA49" s="108">
        <f>Tabla14[[#This Row],[Columna17]]</f>
        <v>0</v>
      </c>
      <c r="BB49" s="108">
        <f>Tabla14[[#This Row],[Columna30]]</f>
        <v>0</v>
      </c>
      <c r="BC49" s="108">
        <f>Tabla14[[#This Row],[Columna46]]</f>
        <v>0</v>
      </c>
      <c r="BD49" s="101">
        <f>(((Tabla14[[#This Row],[Columna17]]*30)*$S$44)+((AF49*30)*$AF$44)+((AS49*30)*$AS$44))*Tabla14[[#This Row],[Columna32]]</f>
        <v>0</v>
      </c>
      <c r="BE49" s="108">
        <f>Tabla14[[#This Row],[Columna47]]</f>
        <v>0</v>
      </c>
      <c r="BF49" s="101">
        <f>Tabla14[[#This Row],[Columna51]]*Tabla14[[#This Row],[Columna54]]</f>
        <v>0</v>
      </c>
      <c r="BG49" s="101">
        <f>Tabla14[[#This Row],[Columna52]]*Tabla14[[#This Row],[Columna55]]</f>
        <v>0</v>
      </c>
      <c r="BH49" s="101">
        <f>Tabla14[[#This Row],[Columna53]]*Tabla14[[#This Row],[Columna56]]</f>
        <v>0</v>
      </c>
      <c r="BI49" s="113">
        <f>ROUND((Tabla14[[#This Row],[Columna48]]*Tabla14[[#This Row],[Columna59]]*Tabla14[[#This Row],[Columna32]])+(Tabla14[[#This Row],[Columna49]]*Tabla14[[#This Row],[Columna60]]*Tabla14[[#This Row],[Columna32]])+(Tabla14[[#This Row],[Columna50]]*Tabla14[[#This Row],[Columna61]]*Tabla14[[#This Row],[Columna32]]),0)</f>
        <v>0</v>
      </c>
    </row>
    <row r="50" spans="1:61" ht="15.95" customHeight="1">
      <c r="A50" s="98" t="str">
        <f t="shared" si="19"/>
        <v/>
      </c>
      <c r="B50" s="351">
        <f>'Escala Salarial'!C49</f>
        <v>0</v>
      </c>
      <c r="C50" s="99" t="str">
        <f t="shared" si="20"/>
        <v/>
      </c>
      <c r="D50" s="99" t="str">
        <f t="shared" si="21"/>
        <v/>
      </c>
      <c r="E50" s="172">
        <f>+'Escala Salarial'!F49</f>
        <v>0</v>
      </c>
      <c r="F50" s="427">
        <v>1</v>
      </c>
      <c r="G50" s="426"/>
      <c r="H50" s="426"/>
      <c r="I50" s="426"/>
      <c r="J50" s="426"/>
      <c r="K50" s="426"/>
      <c r="L50" s="426"/>
      <c r="M50" s="426"/>
      <c r="N50" s="426"/>
      <c r="O50" s="426"/>
      <c r="P50" s="426"/>
      <c r="Q50" s="426"/>
      <c r="R50" s="426"/>
      <c r="S50" s="106">
        <f>IF(SUM($G$43:$R$43)=0,0,((Tabla14[[#This Row],[Columna5]]*$G$44)/$S$44)+((Tabla14[[#This Row],[Columna6]]*$H$44)/$S$44)+((Tabla14[[#This Row],[Columna7]]*$I$44)/$S$44)+((Tabla14[[#This Row],[Columna8]]*$J$44)/$S$44)+((Tabla14[[#This Row],[Columna9]]*$K$44)/$S$44)+((Tabla14[[#This Row],[Columna10]]*$L$44)/$S$44)+((Tabla14[[#This Row],[Columna11]]*$M$44)/$S$44)+((Tabla14[[#This Row],[Columna12]]*$N$44)/$S$44)+((Tabla14[[#This Row],[Columna13]]*$O$44)/$S$44)+((Tabla14[[#This Row],[Columna14]]*$P$44)/$S$44)+((Tabla14[[#This Row],[Columna15]]*$Q$44)/$S$44)+((Tabla14[[#This Row],[Columna16]]*$R$44)/$S$44))</f>
        <v>0</v>
      </c>
      <c r="T50" s="426"/>
      <c r="U50" s="426"/>
      <c r="V50" s="426"/>
      <c r="W50" s="426"/>
      <c r="X50" s="426"/>
      <c r="Y50" s="426"/>
      <c r="Z50" s="426"/>
      <c r="AA50" s="426"/>
      <c r="AB50" s="426"/>
      <c r="AC50" s="426"/>
      <c r="AD50" s="426"/>
      <c r="AE50" s="426"/>
      <c r="AF50" s="106">
        <f>IF(SUM($T$43:$AE$43)=0,0,((Tabla14[[#This Row],[Columna18]]*$T$44)/$AF$44)+((Tabla14[[#This Row],[Columna19]]*$U$44)/$AF$44)+((Tabla14[[#This Row],[Columna20]]*$V$44)/$AF$44)+((Tabla14[[#This Row],[Columna21]]*$W$44)/$AF$44)+((Tabla14[[#This Row],[Columna22]]*$X$44)/$AF$44)+((Tabla14[[#This Row],[Columna23]]*$Y$44)/$AF$44)+((Tabla14[[#This Row],[Columna24]]*$Z$44)/$AF$44)+((Tabla14[[#This Row],[Columna25]]*$AA$44)/$AF$44)+((Tabla14[[#This Row],[Columna26]]*$AB$44)/$AF$44)+((Tabla14[[#This Row],[Columna27]]*$AC$44)/$AF$44)+((Tabla14[[#This Row],[Columna28]]*$AD$44)/$AF$44)+((Tabla14[[#This Row],[Columna29]]*$AE$44)/$AF$44))</f>
        <v>0</v>
      </c>
      <c r="AG50" s="426"/>
      <c r="AH50" s="426"/>
      <c r="AI50" s="426"/>
      <c r="AJ50" s="426"/>
      <c r="AK50" s="426"/>
      <c r="AL50" s="426"/>
      <c r="AM50" s="426"/>
      <c r="AN50" s="426"/>
      <c r="AO50" s="426"/>
      <c r="AP50" s="426"/>
      <c r="AQ50" s="426"/>
      <c r="AR50" s="426"/>
      <c r="AS50" s="108">
        <f>IF(SUM($AG$43:$AR$43)=0,0,((Tabla14[[#This Row],[Columna33]]*$AG$44)/$AS$44)+((Tabla14[[#This Row],[Columna34]]*$AH$44)/$AS$6)+((Tabla14[[#This Row],[Columna35]]*$AI$44)/$AS$44)+((Tabla14[[#This Row],[Columna36]]*$AJ$44)/$AS$44)+((Tabla14[[#This Row],[Columna37]]*$AK$44)/$AS$44)+((Tabla14[[#This Row],[Columna38]]*$AL$44)/$AS$44)+((Tabla14[[#This Row],[Columna39]]*$AM$44)/$AS$44)+((Tabla14[[#This Row],[Columna40]]*$AN$44)/$AS$44)+((Tabla14[[#This Row],[Columna41]]*$AO$44)/$AS$44)+((Tabla14[[#This Row],[Columna42]]*$AP$44)/$AS$44)+((Tabla14[[#This Row],[Columna44]]*$AQ$44)/$AS$44)+((Tabla14[[#This Row],[Columna45]]*$AR$44)/$AS$44))</f>
        <v>0</v>
      </c>
      <c r="AT50" s="108">
        <f>(Tabla14[[#This Row],[Columna46]]+Tabla14[[#This Row],[Columna30]]+Tabla14[[#This Row],[Columna17]])/3</f>
        <v>0</v>
      </c>
      <c r="AU50" s="111">
        <f t="shared" si="22"/>
        <v>0</v>
      </c>
      <c r="AV50" s="111">
        <f>IFERROR(VLOOKUP($B50,TARIFA_IDRD,8,0),0)</f>
        <v>0</v>
      </c>
      <c r="AW50" s="111">
        <f t="shared" si="24"/>
        <v>0</v>
      </c>
      <c r="AX50" s="105">
        <f t="shared" si="25"/>
        <v>0</v>
      </c>
      <c r="AY50" s="105">
        <f t="shared" si="26"/>
        <v>0</v>
      </c>
      <c r="AZ50" s="105">
        <f t="shared" si="27"/>
        <v>0</v>
      </c>
      <c r="BA50" s="108">
        <f>Tabla14[[#This Row],[Columna17]]</f>
        <v>0</v>
      </c>
      <c r="BB50" s="108">
        <f>Tabla14[[#This Row],[Columna30]]</f>
        <v>0</v>
      </c>
      <c r="BC50" s="108">
        <f>Tabla14[[#This Row],[Columna46]]</f>
        <v>0</v>
      </c>
      <c r="BD50" s="101">
        <f>(((Tabla14[[#This Row],[Columna17]]*30)*$S$44)+((AF50*30)*$AF$44)+((AS50*30)*$AS$44))*Tabla14[[#This Row],[Columna32]]</f>
        <v>0</v>
      </c>
      <c r="BE50" s="108">
        <f>Tabla14[[#This Row],[Columna47]]</f>
        <v>0</v>
      </c>
      <c r="BF50" s="101">
        <f>Tabla14[[#This Row],[Columna51]]*Tabla14[[#This Row],[Columna54]]</f>
        <v>0</v>
      </c>
      <c r="BG50" s="101">
        <f>Tabla14[[#This Row],[Columna52]]*Tabla14[[#This Row],[Columna55]]</f>
        <v>0</v>
      </c>
      <c r="BH50" s="101">
        <f>Tabla14[[#This Row],[Columna53]]*Tabla14[[#This Row],[Columna56]]</f>
        <v>0</v>
      </c>
      <c r="BI50" s="113">
        <f>ROUND((Tabla14[[#This Row],[Columna48]]*Tabla14[[#This Row],[Columna59]]*Tabla14[[#This Row],[Columna32]])+(Tabla14[[#This Row],[Columna49]]*Tabla14[[#This Row],[Columna60]]*Tabla14[[#This Row],[Columna32]])+(Tabla14[[#This Row],[Columna50]]*Tabla14[[#This Row],[Columna61]]*Tabla14[[#This Row],[Columna32]]),0)</f>
        <v>0</v>
      </c>
    </row>
    <row r="51" spans="1:61" ht="15.95" customHeight="1">
      <c r="A51" s="98" t="str">
        <f t="shared" si="19"/>
        <v/>
      </c>
      <c r="B51" s="351">
        <f>'Escala Salarial'!C50</f>
        <v>0</v>
      </c>
      <c r="C51" s="99" t="str">
        <f t="shared" si="20"/>
        <v/>
      </c>
      <c r="D51" s="99" t="str">
        <f t="shared" si="21"/>
        <v/>
      </c>
      <c r="E51" s="172">
        <f>+'Escala Salarial'!F50</f>
        <v>0</v>
      </c>
      <c r="F51" s="427">
        <v>1</v>
      </c>
      <c r="G51" s="426"/>
      <c r="H51" s="426"/>
      <c r="I51" s="426"/>
      <c r="J51" s="426"/>
      <c r="K51" s="426"/>
      <c r="L51" s="426"/>
      <c r="M51" s="426"/>
      <c r="N51" s="426"/>
      <c r="O51" s="426"/>
      <c r="P51" s="426"/>
      <c r="Q51" s="426"/>
      <c r="R51" s="426"/>
      <c r="S51" s="106">
        <f>IF(SUM($G$43:$R$43)=0,0,((Tabla14[[#This Row],[Columna5]]*$G$44)/$S$44)+((Tabla14[[#This Row],[Columna6]]*$H$44)/$S$44)+((Tabla14[[#This Row],[Columna7]]*$I$44)/$S$44)+((Tabla14[[#This Row],[Columna8]]*$J$44)/$S$44)+((Tabla14[[#This Row],[Columna9]]*$K$44)/$S$44)+((Tabla14[[#This Row],[Columna10]]*$L$44)/$S$44)+((Tabla14[[#This Row],[Columna11]]*$M$44)/$S$44)+((Tabla14[[#This Row],[Columna12]]*$N$44)/$S$44)+((Tabla14[[#This Row],[Columna13]]*$O$44)/$S$44)+((Tabla14[[#This Row],[Columna14]]*$P$44)/$S$44)+((Tabla14[[#This Row],[Columna15]]*$Q$44)/$S$44)+((Tabla14[[#This Row],[Columna16]]*$R$44)/$S$44))</f>
        <v>0</v>
      </c>
      <c r="T51" s="426"/>
      <c r="U51" s="426"/>
      <c r="V51" s="426"/>
      <c r="W51" s="426"/>
      <c r="X51" s="426"/>
      <c r="Y51" s="426"/>
      <c r="Z51" s="426"/>
      <c r="AA51" s="426"/>
      <c r="AB51" s="426"/>
      <c r="AC51" s="426"/>
      <c r="AD51" s="426"/>
      <c r="AE51" s="426"/>
      <c r="AF51" s="106">
        <f>IF(SUM($T$43:$AE$43)=0,0,((Tabla14[[#This Row],[Columna18]]*$T$44)/$AF$44)+((Tabla14[[#This Row],[Columna19]]*$U$44)/$AF$44)+((Tabla14[[#This Row],[Columna20]]*$V$44)/$AF$44)+((Tabla14[[#This Row],[Columna21]]*$W$44)/$AF$44)+((Tabla14[[#This Row],[Columna22]]*$X$44)/$AF$44)+((Tabla14[[#This Row],[Columna23]]*$Y$44)/$AF$44)+((Tabla14[[#This Row],[Columna24]]*$Z$44)/$AF$44)+((Tabla14[[#This Row],[Columna25]]*$AA$44)/$AF$44)+((Tabla14[[#This Row],[Columna26]]*$AB$44)/$AF$44)+((Tabla14[[#This Row],[Columna27]]*$AC$44)/$AF$44)+((Tabla14[[#This Row],[Columna28]]*$AD$44)/$AF$44)+((Tabla14[[#This Row],[Columna29]]*$AE$44)/$AF$44))</f>
        <v>0</v>
      </c>
      <c r="AG51" s="426"/>
      <c r="AH51" s="426"/>
      <c r="AI51" s="426"/>
      <c r="AJ51" s="426"/>
      <c r="AK51" s="426"/>
      <c r="AL51" s="426"/>
      <c r="AM51" s="426"/>
      <c r="AN51" s="426"/>
      <c r="AO51" s="426"/>
      <c r="AP51" s="426"/>
      <c r="AQ51" s="426"/>
      <c r="AR51" s="426"/>
      <c r="AS51" s="108">
        <f>IF(SUM($AG$43:$AR$43)=0,0,((Tabla14[[#This Row],[Columna33]]*$AG$44)/$AS$44)+((Tabla14[[#This Row],[Columna34]]*$AH$44)/$AS$6)+((Tabla14[[#This Row],[Columna35]]*$AI$44)/$AS$44)+((Tabla14[[#This Row],[Columna36]]*$AJ$44)/$AS$44)+((Tabla14[[#This Row],[Columna37]]*$AK$44)/$AS$44)+((Tabla14[[#This Row],[Columna38]]*$AL$44)/$AS$44)+((Tabla14[[#This Row],[Columna39]]*$AM$44)/$AS$44)+((Tabla14[[#This Row],[Columna40]]*$AN$44)/$AS$44)+((Tabla14[[#This Row],[Columna41]]*$AO$44)/$AS$44)+((Tabla14[[#This Row],[Columna42]]*$AP$44)/$AS$44)+((Tabla14[[#This Row],[Columna44]]*$AQ$44)/$AS$44)+((Tabla14[[#This Row],[Columna45]]*$AR$44)/$AS$44))</f>
        <v>0</v>
      </c>
      <c r="AT51" s="108">
        <f>(Tabla14[[#This Row],[Columna46]]+Tabla14[[#This Row],[Columna30]]+Tabla14[[#This Row],[Columna17]])/3</f>
        <v>0</v>
      </c>
      <c r="AU51" s="111">
        <f t="shared" si="22"/>
        <v>0</v>
      </c>
      <c r="AV51" s="111">
        <f t="shared" si="23"/>
        <v>0</v>
      </c>
      <c r="AW51" s="111">
        <f t="shared" si="24"/>
        <v>0</v>
      </c>
      <c r="AX51" s="105">
        <f t="shared" si="25"/>
        <v>0</v>
      </c>
      <c r="AY51" s="105">
        <f t="shared" si="26"/>
        <v>0</v>
      </c>
      <c r="AZ51" s="105">
        <f t="shared" si="27"/>
        <v>0</v>
      </c>
      <c r="BA51" s="108">
        <f>Tabla14[[#This Row],[Columna17]]</f>
        <v>0</v>
      </c>
      <c r="BB51" s="108">
        <f>Tabla14[[#This Row],[Columna30]]</f>
        <v>0</v>
      </c>
      <c r="BC51" s="108">
        <f>Tabla14[[#This Row],[Columna46]]</f>
        <v>0</v>
      </c>
      <c r="BD51" s="101">
        <f>(((Tabla14[[#This Row],[Columna17]]*30)*$S$44)+((AF51*30)*$AF$44)+((AS51*30)*$AS$44))*Tabla14[[#This Row],[Columna32]]</f>
        <v>0</v>
      </c>
      <c r="BE51" s="108">
        <f>Tabla14[[#This Row],[Columna47]]</f>
        <v>0</v>
      </c>
      <c r="BF51" s="101">
        <f>Tabla14[[#This Row],[Columna51]]*Tabla14[[#This Row],[Columna54]]</f>
        <v>0</v>
      </c>
      <c r="BG51" s="101">
        <f>Tabla14[[#This Row],[Columna52]]*Tabla14[[#This Row],[Columna55]]</f>
        <v>0</v>
      </c>
      <c r="BH51" s="101">
        <f>Tabla14[[#This Row],[Columna53]]*Tabla14[[#This Row],[Columna56]]</f>
        <v>0</v>
      </c>
      <c r="BI51" s="113">
        <f>ROUND((Tabla14[[#This Row],[Columna48]]*Tabla14[[#This Row],[Columna59]]*Tabla14[[#This Row],[Columna32]])+(Tabla14[[#This Row],[Columna49]]*Tabla14[[#This Row],[Columna60]]*Tabla14[[#This Row],[Columna32]])+(Tabla14[[#This Row],[Columna50]]*Tabla14[[#This Row],[Columna61]]*Tabla14[[#This Row],[Columna32]]),0)</f>
        <v>0</v>
      </c>
    </row>
    <row r="52" spans="1:61" ht="15.95" customHeight="1">
      <c r="A52" s="98" t="str">
        <f t="shared" si="19"/>
        <v/>
      </c>
      <c r="B52" s="351">
        <f>'Escala Salarial'!C51</f>
        <v>0</v>
      </c>
      <c r="C52" s="99" t="str">
        <f t="shared" si="20"/>
        <v/>
      </c>
      <c r="D52" s="99" t="str">
        <f t="shared" si="21"/>
        <v/>
      </c>
      <c r="E52" s="172">
        <f>+'Escala Salarial'!F51</f>
        <v>0</v>
      </c>
      <c r="F52" s="427">
        <v>1</v>
      </c>
      <c r="G52" s="426"/>
      <c r="H52" s="426"/>
      <c r="I52" s="426"/>
      <c r="J52" s="426"/>
      <c r="K52" s="426"/>
      <c r="L52" s="426"/>
      <c r="M52" s="426"/>
      <c r="N52" s="426"/>
      <c r="O52" s="426"/>
      <c r="P52" s="426"/>
      <c r="Q52" s="426"/>
      <c r="R52" s="426"/>
      <c r="S52" s="106">
        <f>IF(SUM($G$43:$R$43)=0,0,((Tabla14[[#This Row],[Columna5]]*$G$44)/$S$44)+((Tabla14[[#This Row],[Columna6]]*$H$44)/$S$44)+((Tabla14[[#This Row],[Columna7]]*$I$44)/$S$44)+((Tabla14[[#This Row],[Columna8]]*$J$44)/$S$44)+((Tabla14[[#This Row],[Columna9]]*$K$44)/$S$44)+((Tabla14[[#This Row],[Columna10]]*$L$44)/$S$44)+((Tabla14[[#This Row],[Columna11]]*$M$44)/$S$44)+((Tabla14[[#This Row],[Columna12]]*$N$44)/$S$44)+((Tabla14[[#This Row],[Columna13]]*$O$44)/$S$44)+((Tabla14[[#This Row],[Columna14]]*$P$44)/$S$44)+((Tabla14[[#This Row],[Columna15]]*$Q$44)/$S$44)+((Tabla14[[#This Row],[Columna16]]*$R$44)/$S$44))</f>
        <v>0</v>
      </c>
      <c r="T52" s="426"/>
      <c r="U52" s="426"/>
      <c r="V52" s="426"/>
      <c r="W52" s="426"/>
      <c r="X52" s="426"/>
      <c r="Y52" s="426"/>
      <c r="Z52" s="426"/>
      <c r="AA52" s="426"/>
      <c r="AB52" s="426"/>
      <c r="AC52" s="426"/>
      <c r="AD52" s="426"/>
      <c r="AE52" s="426"/>
      <c r="AF52" s="106">
        <f>IF(SUM($T$43:$AE$43)=0,0,((Tabla14[[#This Row],[Columna18]]*$T$44)/$AF$44)+((Tabla14[[#This Row],[Columna19]]*$U$44)/$AF$44)+((Tabla14[[#This Row],[Columna20]]*$V$44)/$AF$44)+((Tabla14[[#This Row],[Columna21]]*$W$44)/$AF$44)+((Tabla14[[#This Row],[Columna22]]*$X$44)/$AF$44)+((Tabla14[[#This Row],[Columna23]]*$Y$44)/$AF$44)+((Tabla14[[#This Row],[Columna24]]*$Z$44)/$AF$44)+((Tabla14[[#This Row],[Columna25]]*$AA$44)/$AF$44)+((Tabla14[[#This Row],[Columna26]]*$AB$44)/$AF$44)+((Tabla14[[#This Row],[Columna27]]*$AC$44)/$AF$44)+((Tabla14[[#This Row],[Columna28]]*$AD$44)/$AF$44)+((Tabla14[[#This Row],[Columna29]]*$AE$44)/$AF$44))</f>
        <v>0</v>
      </c>
      <c r="AG52" s="426"/>
      <c r="AH52" s="426"/>
      <c r="AI52" s="426"/>
      <c r="AJ52" s="426"/>
      <c r="AK52" s="426"/>
      <c r="AL52" s="426"/>
      <c r="AM52" s="426"/>
      <c r="AN52" s="426"/>
      <c r="AO52" s="426"/>
      <c r="AP52" s="426"/>
      <c r="AQ52" s="426"/>
      <c r="AR52" s="426"/>
      <c r="AS52" s="108">
        <f>IF(SUM($AG$43:$AR$43)=0,0,((Tabla14[[#This Row],[Columna33]]*$AG$44)/$AS$44)+((Tabla14[[#This Row],[Columna34]]*$AH$44)/$AS$6)+((Tabla14[[#This Row],[Columna35]]*$AI$44)/$AS$44)+((Tabla14[[#This Row],[Columna36]]*$AJ$44)/$AS$44)+((Tabla14[[#This Row],[Columna37]]*$AK$44)/$AS$44)+((Tabla14[[#This Row],[Columna38]]*$AL$44)/$AS$44)+((Tabla14[[#This Row],[Columna39]]*$AM$44)/$AS$44)+((Tabla14[[#This Row],[Columna40]]*$AN$44)/$AS$44)+((Tabla14[[#This Row],[Columna41]]*$AO$44)/$AS$44)+((Tabla14[[#This Row],[Columna42]]*$AP$44)/$AS$44)+((Tabla14[[#This Row],[Columna44]]*$AQ$44)/$AS$44)+((Tabla14[[#This Row],[Columna45]]*$AR$44)/$AS$44))</f>
        <v>0</v>
      </c>
      <c r="AT52" s="108">
        <f>(Tabla14[[#This Row],[Columna46]]+Tabla14[[#This Row],[Columna30]]+Tabla14[[#This Row],[Columna17]])/3</f>
        <v>0</v>
      </c>
      <c r="AU52" s="111">
        <f t="shared" si="22"/>
        <v>0</v>
      </c>
      <c r="AV52" s="111">
        <f t="shared" si="23"/>
        <v>0</v>
      </c>
      <c r="AW52" s="111">
        <f t="shared" si="24"/>
        <v>0</v>
      </c>
      <c r="AX52" s="105">
        <f t="shared" si="25"/>
        <v>0</v>
      </c>
      <c r="AY52" s="105">
        <f t="shared" si="26"/>
        <v>0</v>
      </c>
      <c r="AZ52" s="105">
        <f t="shared" si="27"/>
        <v>0</v>
      </c>
      <c r="BA52" s="108">
        <f>Tabla14[[#This Row],[Columna17]]</f>
        <v>0</v>
      </c>
      <c r="BB52" s="108">
        <f>Tabla14[[#This Row],[Columna30]]</f>
        <v>0</v>
      </c>
      <c r="BC52" s="108">
        <f>Tabla14[[#This Row],[Columna46]]</f>
        <v>0</v>
      </c>
      <c r="BD52" s="101">
        <f>(((Tabla14[[#This Row],[Columna17]]*30)*$S$44)+((AF52*30)*$AF$44)+((AS52*30)*$AS$44))*Tabla14[[#This Row],[Columna32]]</f>
        <v>0</v>
      </c>
      <c r="BE52" s="108">
        <f>Tabla14[[#This Row],[Columna47]]</f>
        <v>0</v>
      </c>
      <c r="BF52" s="101">
        <f>Tabla14[[#This Row],[Columna51]]*Tabla14[[#This Row],[Columna54]]</f>
        <v>0</v>
      </c>
      <c r="BG52" s="101">
        <f>Tabla14[[#This Row],[Columna52]]*Tabla14[[#This Row],[Columna55]]</f>
        <v>0</v>
      </c>
      <c r="BH52" s="101">
        <f>Tabla14[[#This Row],[Columna53]]*Tabla14[[#This Row],[Columna56]]</f>
        <v>0</v>
      </c>
      <c r="BI52" s="113">
        <f>ROUND((Tabla14[[#This Row],[Columna48]]*Tabla14[[#This Row],[Columna59]]*Tabla14[[#This Row],[Columna32]])+(Tabla14[[#This Row],[Columna49]]*Tabla14[[#This Row],[Columna60]]*Tabla14[[#This Row],[Columna32]])+(Tabla14[[#This Row],[Columna50]]*Tabla14[[#This Row],[Columna61]]*Tabla14[[#This Row],[Columna32]]),0)</f>
        <v>0</v>
      </c>
    </row>
    <row r="53" spans="1:61" ht="15.95" customHeight="1">
      <c r="A53" s="98" t="str">
        <f t="shared" si="19"/>
        <v/>
      </c>
      <c r="B53" s="351">
        <f>'Escala Salarial'!C52</f>
        <v>0</v>
      </c>
      <c r="C53" s="99" t="str">
        <f t="shared" si="20"/>
        <v/>
      </c>
      <c r="D53" s="99" t="str">
        <f t="shared" si="21"/>
        <v/>
      </c>
      <c r="E53" s="172">
        <f>+'Escala Salarial'!F52</f>
        <v>0</v>
      </c>
      <c r="F53" s="427">
        <v>1</v>
      </c>
      <c r="G53" s="426"/>
      <c r="H53" s="426"/>
      <c r="I53" s="426"/>
      <c r="J53" s="426"/>
      <c r="K53" s="426"/>
      <c r="L53" s="426"/>
      <c r="M53" s="426"/>
      <c r="N53" s="426"/>
      <c r="O53" s="426"/>
      <c r="P53" s="426"/>
      <c r="Q53" s="426"/>
      <c r="R53" s="426"/>
      <c r="S53" s="106">
        <f>IF(SUM($G$43:$R$43)=0,0,((Tabla14[[#This Row],[Columna5]]*$G$44)/$S$44)+((Tabla14[[#This Row],[Columna6]]*$H$44)/$S$44)+((Tabla14[[#This Row],[Columna7]]*$I$44)/$S$44)+((Tabla14[[#This Row],[Columna8]]*$J$44)/$S$44)+((Tabla14[[#This Row],[Columna9]]*$K$44)/$S$44)+((Tabla14[[#This Row],[Columna10]]*$L$44)/$S$44)+((Tabla14[[#This Row],[Columna11]]*$M$44)/$S$44)+((Tabla14[[#This Row],[Columna12]]*$N$44)/$S$44)+((Tabla14[[#This Row],[Columna13]]*$O$44)/$S$44)+((Tabla14[[#This Row],[Columna14]]*$P$44)/$S$44)+((Tabla14[[#This Row],[Columna15]]*$Q$44)/$S$44)+((Tabla14[[#This Row],[Columna16]]*$R$44)/$S$44))</f>
        <v>0</v>
      </c>
      <c r="T53" s="426"/>
      <c r="U53" s="426"/>
      <c r="V53" s="426"/>
      <c r="W53" s="426"/>
      <c r="X53" s="426"/>
      <c r="Y53" s="426"/>
      <c r="Z53" s="426"/>
      <c r="AA53" s="426"/>
      <c r="AB53" s="426"/>
      <c r="AC53" s="426"/>
      <c r="AD53" s="426"/>
      <c r="AE53" s="426"/>
      <c r="AF53" s="106">
        <f>IF(SUM($T$43:$AE$43)=0,0,((Tabla14[[#This Row],[Columna18]]*$T$44)/$AF$44)+((Tabla14[[#This Row],[Columna19]]*$U$44)/$AF$44)+((Tabla14[[#This Row],[Columna20]]*$V$44)/$AF$44)+((Tabla14[[#This Row],[Columna21]]*$W$44)/$AF$44)+((Tabla14[[#This Row],[Columna22]]*$X$44)/$AF$44)+((Tabla14[[#This Row],[Columna23]]*$Y$44)/$AF$44)+((Tabla14[[#This Row],[Columna24]]*$Z$44)/$AF$44)+((Tabla14[[#This Row],[Columna25]]*$AA$44)/$AF$44)+((Tabla14[[#This Row],[Columna26]]*$AB$44)/$AF$44)+((Tabla14[[#This Row],[Columna27]]*$AC$44)/$AF$44)+((Tabla14[[#This Row],[Columna28]]*$AD$44)/$AF$44)+((Tabla14[[#This Row],[Columna29]]*$AE$44)/$AF$44))</f>
        <v>0</v>
      </c>
      <c r="AG53" s="426"/>
      <c r="AH53" s="426"/>
      <c r="AI53" s="426"/>
      <c r="AJ53" s="426"/>
      <c r="AK53" s="426"/>
      <c r="AL53" s="426"/>
      <c r="AM53" s="426"/>
      <c r="AN53" s="426"/>
      <c r="AO53" s="426"/>
      <c r="AP53" s="426"/>
      <c r="AQ53" s="426"/>
      <c r="AR53" s="426"/>
      <c r="AS53" s="108">
        <f>IF(SUM($AG$43:$AR$43)=0,0,((Tabla14[[#This Row],[Columna33]]*$AG$44)/$AS$44)+((Tabla14[[#This Row],[Columna34]]*$AH$44)/$AS$6)+((Tabla14[[#This Row],[Columna35]]*$AI$44)/$AS$44)+((Tabla14[[#This Row],[Columna36]]*$AJ$44)/$AS$44)+((Tabla14[[#This Row],[Columna37]]*$AK$44)/$AS$44)+((Tabla14[[#This Row],[Columna38]]*$AL$44)/$AS$44)+((Tabla14[[#This Row],[Columna39]]*$AM$44)/$AS$44)+((Tabla14[[#This Row],[Columna40]]*$AN$44)/$AS$44)+((Tabla14[[#This Row],[Columna41]]*$AO$44)/$AS$44)+((Tabla14[[#This Row],[Columna42]]*$AP$44)/$AS$44)+((Tabla14[[#This Row],[Columna44]]*$AQ$44)/$AS$44)+((Tabla14[[#This Row],[Columna45]]*$AR$44)/$AS$44))</f>
        <v>0</v>
      </c>
      <c r="AT53" s="108">
        <f>(Tabla14[[#This Row],[Columna46]]+Tabla14[[#This Row],[Columna30]]+Tabla14[[#This Row],[Columna17]])/3</f>
        <v>0</v>
      </c>
      <c r="AU53" s="111">
        <f t="shared" si="22"/>
        <v>0</v>
      </c>
      <c r="AV53" s="111">
        <f t="shared" si="23"/>
        <v>0</v>
      </c>
      <c r="AW53" s="111">
        <f t="shared" si="24"/>
        <v>0</v>
      </c>
      <c r="AX53" s="105">
        <f t="shared" si="25"/>
        <v>0</v>
      </c>
      <c r="AY53" s="105">
        <f t="shared" si="26"/>
        <v>0</v>
      </c>
      <c r="AZ53" s="105">
        <f t="shared" si="27"/>
        <v>0</v>
      </c>
      <c r="BA53" s="108">
        <f>Tabla14[[#This Row],[Columna17]]</f>
        <v>0</v>
      </c>
      <c r="BB53" s="108">
        <f>Tabla14[[#This Row],[Columna30]]</f>
        <v>0</v>
      </c>
      <c r="BC53" s="108">
        <f>Tabla14[[#This Row],[Columna46]]</f>
        <v>0</v>
      </c>
      <c r="BD53" s="101">
        <f>(((Tabla14[[#This Row],[Columna17]]*30)*$S$44)+((AF53*30)*$AF$44)+((AS53*30)*$AS$44))*Tabla14[[#This Row],[Columna32]]</f>
        <v>0</v>
      </c>
      <c r="BE53" s="108">
        <f>Tabla14[[#This Row],[Columna47]]</f>
        <v>0</v>
      </c>
      <c r="BF53" s="101">
        <f>Tabla14[[#This Row],[Columna51]]*Tabla14[[#This Row],[Columna54]]</f>
        <v>0</v>
      </c>
      <c r="BG53" s="101">
        <f>Tabla14[[#This Row],[Columna52]]*Tabla14[[#This Row],[Columna55]]</f>
        <v>0</v>
      </c>
      <c r="BH53" s="101">
        <f>Tabla14[[#This Row],[Columna53]]*Tabla14[[#This Row],[Columna56]]</f>
        <v>0</v>
      </c>
      <c r="BI53" s="113">
        <f>ROUND((Tabla14[[#This Row],[Columna48]]*Tabla14[[#This Row],[Columna59]]*Tabla14[[#This Row],[Columna32]])+(Tabla14[[#This Row],[Columna49]]*Tabla14[[#This Row],[Columna60]]*Tabla14[[#This Row],[Columna32]])+(Tabla14[[#This Row],[Columna50]]*Tabla14[[#This Row],[Columna61]]*Tabla14[[#This Row],[Columna32]]),0)</f>
        <v>0</v>
      </c>
    </row>
    <row r="54" spans="1:61" ht="15.95" customHeight="1">
      <c r="A54" s="98" t="str">
        <f t="shared" si="19"/>
        <v/>
      </c>
      <c r="B54" s="351">
        <f>'Escala Salarial'!C53</f>
        <v>0</v>
      </c>
      <c r="C54" s="99" t="str">
        <f t="shared" si="20"/>
        <v/>
      </c>
      <c r="D54" s="99" t="str">
        <f t="shared" si="21"/>
        <v/>
      </c>
      <c r="E54" s="172">
        <f>+'Escala Salarial'!F53</f>
        <v>0</v>
      </c>
      <c r="F54" s="427">
        <v>1</v>
      </c>
      <c r="G54" s="426"/>
      <c r="H54" s="426"/>
      <c r="I54" s="426"/>
      <c r="J54" s="426"/>
      <c r="K54" s="426"/>
      <c r="L54" s="426"/>
      <c r="M54" s="426"/>
      <c r="N54" s="426"/>
      <c r="O54" s="426"/>
      <c r="P54" s="426"/>
      <c r="Q54" s="426"/>
      <c r="R54" s="426"/>
      <c r="S54" s="106">
        <f>IF(SUM($G$43:$R$43)=0,0,((Tabla14[[#This Row],[Columna5]]*$G$44)/$S$44)+((Tabla14[[#This Row],[Columna6]]*$H$44)/$S$44)+((Tabla14[[#This Row],[Columna7]]*$I$44)/$S$44)+((Tabla14[[#This Row],[Columna8]]*$J$44)/$S$44)+((Tabla14[[#This Row],[Columna9]]*$K$44)/$S$44)+((Tabla14[[#This Row],[Columna10]]*$L$44)/$S$44)+((Tabla14[[#This Row],[Columna11]]*$M$44)/$S$44)+((Tabla14[[#This Row],[Columna12]]*$N$44)/$S$44)+((Tabla14[[#This Row],[Columna13]]*$O$44)/$S$44)+((Tabla14[[#This Row],[Columna14]]*$P$44)/$S$44)+((Tabla14[[#This Row],[Columna15]]*$Q$44)/$S$44)+((Tabla14[[#This Row],[Columna16]]*$R$44)/$S$44))</f>
        <v>0</v>
      </c>
      <c r="T54" s="426"/>
      <c r="U54" s="426"/>
      <c r="V54" s="426"/>
      <c r="W54" s="426"/>
      <c r="X54" s="426"/>
      <c r="Y54" s="426"/>
      <c r="Z54" s="426"/>
      <c r="AA54" s="426"/>
      <c r="AB54" s="426"/>
      <c r="AC54" s="426"/>
      <c r="AD54" s="426"/>
      <c r="AE54" s="426"/>
      <c r="AF54" s="106">
        <f>IF(SUM($T$43:$AE$43)=0,0,((Tabla14[[#This Row],[Columna18]]*$T$44)/$AF$44)+((Tabla14[[#This Row],[Columna19]]*$U$44)/$AF$44)+((Tabla14[[#This Row],[Columna20]]*$V$44)/$AF$44)+((Tabla14[[#This Row],[Columna21]]*$W$44)/$AF$44)+((Tabla14[[#This Row],[Columna22]]*$X$44)/$AF$44)+((Tabla14[[#This Row],[Columna23]]*$Y$44)/$AF$44)+((Tabla14[[#This Row],[Columna24]]*$Z$44)/$AF$44)+((Tabla14[[#This Row],[Columna25]]*$AA$44)/$AF$44)+((Tabla14[[#This Row],[Columna26]]*$AB$44)/$AF$44)+((Tabla14[[#This Row],[Columna27]]*$AC$44)/$AF$44)+((Tabla14[[#This Row],[Columna28]]*$AD$44)/$AF$44)+((Tabla14[[#This Row],[Columna29]]*$AE$44)/$AF$44))</f>
        <v>0</v>
      </c>
      <c r="AG54" s="426"/>
      <c r="AH54" s="426"/>
      <c r="AI54" s="426"/>
      <c r="AJ54" s="426"/>
      <c r="AK54" s="426"/>
      <c r="AL54" s="426"/>
      <c r="AM54" s="426"/>
      <c r="AN54" s="426"/>
      <c r="AO54" s="426"/>
      <c r="AP54" s="426"/>
      <c r="AQ54" s="426"/>
      <c r="AR54" s="426"/>
      <c r="AS54" s="108">
        <f>IF(SUM($AG$43:$AR$43)=0,0,((Tabla14[[#This Row],[Columna33]]*$AG$44)/$AS$44)+((Tabla14[[#This Row],[Columna34]]*$AH$44)/$AS$6)+((Tabla14[[#This Row],[Columna35]]*$AI$44)/$AS$44)+((Tabla14[[#This Row],[Columna36]]*$AJ$44)/$AS$44)+((Tabla14[[#This Row],[Columna37]]*$AK$44)/$AS$44)+((Tabla14[[#This Row],[Columna38]]*$AL$44)/$AS$44)+((Tabla14[[#This Row],[Columna39]]*$AM$44)/$AS$44)+((Tabla14[[#This Row],[Columna40]]*$AN$44)/$AS$44)+((Tabla14[[#This Row],[Columna41]]*$AO$44)/$AS$44)+((Tabla14[[#This Row],[Columna42]]*$AP$44)/$AS$44)+((Tabla14[[#This Row],[Columna44]]*$AQ$44)/$AS$44)+((Tabla14[[#This Row],[Columna45]]*$AR$44)/$AS$44))</f>
        <v>0</v>
      </c>
      <c r="AT54" s="108">
        <f>(Tabla14[[#This Row],[Columna46]]+Tabla14[[#This Row],[Columna30]]+Tabla14[[#This Row],[Columna17]])/3</f>
        <v>0</v>
      </c>
      <c r="AU54" s="111">
        <f t="shared" si="22"/>
        <v>0</v>
      </c>
      <c r="AV54" s="111">
        <f t="shared" si="23"/>
        <v>0</v>
      </c>
      <c r="AW54" s="111">
        <f t="shared" si="24"/>
        <v>0</v>
      </c>
      <c r="AX54" s="105">
        <f t="shared" si="25"/>
        <v>0</v>
      </c>
      <c r="AY54" s="105">
        <f t="shared" si="26"/>
        <v>0</v>
      </c>
      <c r="AZ54" s="105">
        <f t="shared" si="27"/>
        <v>0</v>
      </c>
      <c r="BA54" s="108">
        <f>Tabla14[[#This Row],[Columna17]]</f>
        <v>0</v>
      </c>
      <c r="BB54" s="108">
        <f>Tabla14[[#This Row],[Columna30]]</f>
        <v>0</v>
      </c>
      <c r="BC54" s="108">
        <f>Tabla14[[#This Row],[Columna46]]</f>
        <v>0</v>
      </c>
      <c r="BD54" s="101">
        <f>(((Tabla14[[#This Row],[Columna17]]*30)*$S$44)+((AF54*30)*$AF$44)+((AS54*30)*$AS$44))*Tabla14[[#This Row],[Columna32]]</f>
        <v>0</v>
      </c>
      <c r="BE54" s="108">
        <f>Tabla14[[#This Row],[Columna47]]</f>
        <v>0</v>
      </c>
      <c r="BF54" s="101">
        <f>Tabla14[[#This Row],[Columna51]]*Tabla14[[#This Row],[Columna54]]</f>
        <v>0</v>
      </c>
      <c r="BG54" s="101">
        <f>Tabla14[[#This Row],[Columna52]]*Tabla14[[#This Row],[Columna55]]</f>
        <v>0</v>
      </c>
      <c r="BH54" s="101">
        <f>Tabla14[[#This Row],[Columna53]]*Tabla14[[#This Row],[Columna56]]</f>
        <v>0</v>
      </c>
      <c r="BI54" s="113">
        <f>ROUND((Tabla14[[#This Row],[Columna48]]*Tabla14[[#This Row],[Columna59]]*Tabla14[[#This Row],[Columna32]])+(Tabla14[[#This Row],[Columna49]]*Tabla14[[#This Row],[Columna60]]*Tabla14[[#This Row],[Columna32]])+(Tabla14[[#This Row],[Columna50]]*Tabla14[[#This Row],[Columna61]]*Tabla14[[#This Row],[Columna32]]),0)</f>
        <v>0</v>
      </c>
    </row>
    <row r="55" spans="1:61" ht="15.95" customHeight="1">
      <c r="A55" s="98" t="str">
        <f t="shared" si="19"/>
        <v/>
      </c>
      <c r="B55" s="351">
        <f>'Escala Salarial'!C54</f>
        <v>0</v>
      </c>
      <c r="C55" s="99" t="str">
        <f t="shared" si="20"/>
        <v/>
      </c>
      <c r="D55" s="99" t="str">
        <f t="shared" si="21"/>
        <v/>
      </c>
      <c r="E55" s="172">
        <f>+'Escala Salarial'!F54</f>
        <v>0</v>
      </c>
      <c r="F55" s="427">
        <v>0</v>
      </c>
      <c r="G55" s="426"/>
      <c r="H55" s="426"/>
      <c r="I55" s="426"/>
      <c r="J55" s="426"/>
      <c r="K55" s="426"/>
      <c r="L55" s="426"/>
      <c r="M55" s="426"/>
      <c r="N55" s="426"/>
      <c r="O55" s="426"/>
      <c r="P55" s="426"/>
      <c r="Q55" s="426"/>
      <c r="R55" s="426"/>
      <c r="S55" s="106">
        <f>IF(SUM($G$43:$R$43)=0,0,((Tabla14[[#This Row],[Columna5]]*$G$44)/$S$44)+((Tabla14[[#This Row],[Columna6]]*$H$44)/$S$44)+((Tabla14[[#This Row],[Columna7]]*$I$44)/$S$44)+((Tabla14[[#This Row],[Columna8]]*$J$44)/$S$44)+((Tabla14[[#This Row],[Columna9]]*$K$44)/$S$44)+((Tabla14[[#This Row],[Columna10]]*$L$44)/$S$44)+((Tabla14[[#This Row],[Columna11]]*$M$44)/$S$44)+((Tabla14[[#This Row],[Columna12]]*$N$44)/$S$44)+((Tabla14[[#This Row],[Columna13]]*$O$44)/$S$44)+((Tabla14[[#This Row],[Columna14]]*$P$44)/$S$44)+((Tabla14[[#This Row],[Columna15]]*$Q$44)/$S$44)+((Tabla14[[#This Row],[Columna16]]*$R$44)/$S$44))</f>
        <v>0</v>
      </c>
      <c r="T55" s="426"/>
      <c r="U55" s="426"/>
      <c r="V55" s="426"/>
      <c r="W55" s="426"/>
      <c r="X55" s="426"/>
      <c r="Y55" s="426"/>
      <c r="Z55" s="426"/>
      <c r="AA55" s="426"/>
      <c r="AB55" s="426"/>
      <c r="AC55" s="426"/>
      <c r="AD55" s="426"/>
      <c r="AE55" s="426"/>
      <c r="AF55" s="106">
        <f>IF(SUM($T$43:$AE$43)=0,0,((Tabla14[[#This Row],[Columna18]]*$T$44)/$AF$44)+((Tabla14[[#This Row],[Columna19]]*$U$44)/$AF$44)+((Tabla14[[#This Row],[Columna20]]*$V$44)/$AF$44)+((Tabla14[[#This Row],[Columna21]]*$W$44)/$AF$44)+((Tabla14[[#This Row],[Columna22]]*$X$44)/$AF$44)+((Tabla14[[#This Row],[Columna23]]*$Y$44)/$AF$44)+((Tabla14[[#This Row],[Columna24]]*$Z$44)/$AF$44)+((Tabla14[[#This Row],[Columna25]]*$AA$44)/$AF$44)+((Tabla14[[#This Row],[Columna26]]*$AB$44)/$AF$44)+((Tabla14[[#This Row],[Columna27]]*$AC$44)/$AF$44)+((Tabla14[[#This Row],[Columna28]]*$AD$44)/$AF$44)+((Tabla14[[#This Row],[Columna29]]*$AE$44)/$AF$44))</f>
        <v>0</v>
      </c>
      <c r="AG55" s="426"/>
      <c r="AH55" s="426"/>
      <c r="AI55" s="426"/>
      <c r="AJ55" s="426"/>
      <c r="AK55" s="426"/>
      <c r="AL55" s="426"/>
      <c r="AM55" s="426"/>
      <c r="AN55" s="426"/>
      <c r="AO55" s="426"/>
      <c r="AP55" s="426"/>
      <c r="AQ55" s="426"/>
      <c r="AR55" s="426"/>
      <c r="AS55" s="108">
        <f>IF(SUM($AG$43:$AR$43)=0,0,((Tabla14[[#This Row],[Columna33]]*$AG$44)/$AS$44)+((Tabla14[[#This Row],[Columna34]]*$AH$44)/$AS$6)+((Tabla14[[#This Row],[Columna35]]*$AI$44)/$AS$44)+((Tabla14[[#This Row],[Columna36]]*$AJ$44)/$AS$44)+((Tabla14[[#This Row],[Columna37]]*$AK$44)/$AS$44)+((Tabla14[[#This Row],[Columna38]]*$AL$44)/$AS$44)+((Tabla14[[#This Row],[Columna39]]*$AM$44)/$AS$44)+((Tabla14[[#This Row],[Columna40]]*$AN$44)/$AS$44)+((Tabla14[[#This Row],[Columna41]]*$AO$44)/$AS$44)+((Tabla14[[#This Row],[Columna42]]*$AP$44)/$AS$44)+((Tabla14[[#This Row],[Columna44]]*$AQ$44)/$AS$44)+((Tabla14[[#This Row],[Columna45]]*$AR$44)/$AS$44))</f>
        <v>0</v>
      </c>
      <c r="AT55" s="108">
        <f>(Tabla14[[#This Row],[Columna46]]+Tabla14[[#This Row],[Columna30]]+Tabla14[[#This Row],[Columna17]])/3</f>
        <v>0</v>
      </c>
      <c r="AU55" s="111">
        <f t="shared" si="22"/>
        <v>0</v>
      </c>
      <c r="AV55" s="111">
        <f t="shared" si="23"/>
        <v>0</v>
      </c>
      <c r="AW55" s="111">
        <f t="shared" si="24"/>
        <v>0</v>
      </c>
      <c r="AX55" s="105">
        <f t="shared" si="25"/>
        <v>0</v>
      </c>
      <c r="AY55" s="105">
        <f t="shared" si="26"/>
        <v>0</v>
      </c>
      <c r="AZ55" s="105">
        <f t="shared" si="27"/>
        <v>0</v>
      </c>
      <c r="BA55" s="108">
        <f>Tabla14[[#This Row],[Columna17]]</f>
        <v>0</v>
      </c>
      <c r="BB55" s="108">
        <f>Tabla14[[#This Row],[Columna30]]</f>
        <v>0</v>
      </c>
      <c r="BC55" s="108">
        <f>Tabla14[[#This Row],[Columna46]]</f>
        <v>0</v>
      </c>
      <c r="BD55" s="101">
        <f>(((Tabla14[[#This Row],[Columna17]]*30)*$S$44)+((AF55*30)*$AF$44)+((AS55*30)*$AS$44))*Tabla14[[#This Row],[Columna32]]</f>
        <v>0</v>
      </c>
      <c r="BE55" s="108">
        <f>Tabla14[[#This Row],[Columna47]]</f>
        <v>0</v>
      </c>
      <c r="BF55" s="101">
        <f>Tabla14[[#This Row],[Columna51]]*Tabla14[[#This Row],[Columna54]]</f>
        <v>0</v>
      </c>
      <c r="BG55" s="101">
        <f>Tabla14[[#This Row],[Columna52]]*Tabla14[[#This Row],[Columna55]]</f>
        <v>0</v>
      </c>
      <c r="BH55" s="101">
        <f>Tabla14[[#This Row],[Columna53]]*Tabla14[[#This Row],[Columna56]]</f>
        <v>0</v>
      </c>
      <c r="BI55" s="113">
        <f>ROUND((Tabla14[[#This Row],[Columna48]]*Tabla14[[#This Row],[Columna59]]*Tabla14[[#This Row],[Columna32]])+(Tabla14[[#This Row],[Columna49]]*Tabla14[[#This Row],[Columna60]]*Tabla14[[#This Row],[Columna32]])+(Tabla14[[#This Row],[Columna50]]*Tabla14[[#This Row],[Columna61]]*Tabla14[[#This Row],[Columna32]]),0)</f>
        <v>0</v>
      </c>
    </row>
    <row r="56" spans="1:61" ht="15.95" customHeight="1">
      <c r="A56" s="98" t="str">
        <f t="shared" si="19"/>
        <v/>
      </c>
      <c r="B56" s="351">
        <f>'Escala Salarial'!C55</f>
        <v>0</v>
      </c>
      <c r="C56" s="99" t="str">
        <f t="shared" si="20"/>
        <v/>
      </c>
      <c r="D56" s="99" t="str">
        <f t="shared" si="21"/>
        <v/>
      </c>
      <c r="E56" s="172">
        <f>+'Escala Salarial'!F55</f>
        <v>0</v>
      </c>
      <c r="F56" s="427">
        <v>1</v>
      </c>
      <c r="G56" s="426"/>
      <c r="H56" s="426"/>
      <c r="I56" s="426"/>
      <c r="J56" s="426"/>
      <c r="K56" s="426"/>
      <c r="L56" s="426"/>
      <c r="M56" s="426"/>
      <c r="N56" s="426"/>
      <c r="O56" s="426"/>
      <c r="P56" s="426"/>
      <c r="Q56" s="426"/>
      <c r="R56" s="426"/>
      <c r="S56" s="106">
        <f>IF(SUM($G$43:$R$43)=0,0,((Tabla14[[#This Row],[Columna5]]*$G$44)/$S$44)+((Tabla14[[#This Row],[Columna6]]*$H$44)/$S$44)+((Tabla14[[#This Row],[Columna7]]*$I$44)/$S$44)+((Tabla14[[#This Row],[Columna8]]*$J$44)/$S$44)+((Tabla14[[#This Row],[Columna9]]*$K$44)/$S$44)+((Tabla14[[#This Row],[Columna10]]*$L$44)/$S$44)+((Tabla14[[#This Row],[Columna11]]*$M$44)/$S$44)+((Tabla14[[#This Row],[Columna12]]*$N$44)/$S$44)+((Tabla14[[#This Row],[Columna13]]*$O$44)/$S$44)+((Tabla14[[#This Row],[Columna14]]*$P$44)/$S$44)+((Tabla14[[#This Row],[Columna15]]*$Q$44)/$S$44)+((Tabla14[[#This Row],[Columna16]]*$R$44)/$S$44))</f>
        <v>0</v>
      </c>
      <c r="T56" s="426"/>
      <c r="U56" s="426"/>
      <c r="V56" s="426"/>
      <c r="W56" s="426"/>
      <c r="X56" s="426"/>
      <c r="Y56" s="426"/>
      <c r="Z56" s="426"/>
      <c r="AA56" s="426"/>
      <c r="AB56" s="426"/>
      <c r="AC56" s="426"/>
      <c r="AD56" s="426"/>
      <c r="AE56" s="426"/>
      <c r="AF56" s="106">
        <f>IF(SUM($T$43:$AE$43)=0,0,((Tabla14[[#This Row],[Columna18]]*$T$44)/$AF$44)+((Tabla14[[#This Row],[Columna19]]*$U$44)/$AF$44)+((Tabla14[[#This Row],[Columna20]]*$V$44)/$AF$44)+((Tabla14[[#This Row],[Columna21]]*$W$44)/$AF$44)+((Tabla14[[#This Row],[Columna22]]*$X$44)/$AF$44)+((Tabla14[[#This Row],[Columna23]]*$Y$44)/$AF$44)+((Tabla14[[#This Row],[Columna24]]*$Z$44)/$AF$44)+((Tabla14[[#This Row],[Columna25]]*$AA$44)/$AF$44)+((Tabla14[[#This Row],[Columna26]]*$AB$44)/$AF$44)+((Tabla14[[#This Row],[Columna27]]*$AC$44)/$AF$44)+((Tabla14[[#This Row],[Columna28]]*$AD$44)/$AF$44)+((Tabla14[[#This Row],[Columna29]]*$AE$44)/$AF$44))</f>
        <v>0</v>
      </c>
      <c r="AG56" s="426"/>
      <c r="AH56" s="426"/>
      <c r="AI56" s="426"/>
      <c r="AJ56" s="426"/>
      <c r="AK56" s="426"/>
      <c r="AL56" s="426"/>
      <c r="AM56" s="426"/>
      <c r="AN56" s="426"/>
      <c r="AO56" s="426"/>
      <c r="AP56" s="426"/>
      <c r="AQ56" s="426"/>
      <c r="AR56" s="426"/>
      <c r="AS56" s="108">
        <f>IF(SUM($AG$43:$AR$43)=0,0,((Tabla14[[#This Row],[Columna33]]*$AG$44)/$AS$44)+((Tabla14[[#This Row],[Columna34]]*$AH$44)/$AS$6)+((Tabla14[[#This Row],[Columna35]]*$AI$44)/$AS$44)+((Tabla14[[#This Row],[Columna36]]*$AJ$44)/$AS$44)+((Tabla14[[#This Row],[Columna37]]*$AK$44)/$AS$44)+((Tabla14[[#This Row],[Columna38]]*$AL$44)/$AS$44)+((Tabla14[[#This Row],[Columna39]]*$AM$44)/$AS$44)+((Tabla14[[#This Row],[Columna40]]*$AN$44)/$AS$44)+((Tabla14[[#This Row],[Columna41]]*$AO$44)/$AS$44)+((Tabla14[[#This Row],[Columna42]]*$AP$44)/$AS$44)+((Tabla14[[#This Row],[Columna44]]*$AQ$44)/$AS$44)+((Tabla14[[#This Row],[Columna45]]*$AR$44)/$AS$44))</f>
        <v>0</v>
      </c>
      <c r="AT56" s="108">
        <f>(Tabla14[[#This Row],[Columna46]]+Tabla14[[#This Row],[Columna30]]+Tabla14[[#This Row],[Columna17]])/3</f>
        <v>0</v>
      </c>
      <c r="AU56" s="111">
        <f t="shared" si="22"/>
        <v>0</v>
      </c>
      <c r="AV56" s="111">
        <f t="shared" si="23"/>
        <v>0</v>
      </c>
      <c r="AW56" s="111">
        <f t="shared" si="24"/>
        <v>0</v>
      </c>
      <c r="AX56" s="101">
        <f t="shared" ref="AX56:AX70" si="28">$S$44</f>
        <v>0</v>
      </c>
      <c r="AY56" s="101">
        <f t="shared" ref="AY56:AY70" si="29">$AF$44</f>
        <v>0</v>
      </c>
      <c r="AZ56" s="101">
        <f t="shared" ref="AZ56:AZ70" si="30">$AT$44</f>
        <v>0</v>
      </c>
      <c r="BA56" s="108">
        <f>Tabla14[[#This Row],[Columna17]]</f>
        <v>0</v>
      </c>
      <c r="BB56" s="108">
        <f>Tabla14[[#This Row],[Columna30]]</f>
        <v>0</v>
      </c>
      <c r="BC56" s="108">
        <f>Tabla14[[#This Row],[Columna46]]</f>
        <v>0</v>
      </c>
      <c r="BD56" s="101">
        <f>(((Tabla14[[#This Row],[Columna17]]*30)*$S$44)+((AF56*30)*$AF$44)+((AS56*30)*$AS$44))*Tabla14[[#This Row],[Columna32]]</f>
        <v>0</v>
      </c>
      <c r="BE56" s="108">
        <f>Tabla14[[#This Row],[Columna47]]</f>
        <v>0</v>
      </c>
      <c r="BF56" s="101">
        <f>Tabla14[[#This Row],[Columna51]]*Tabla14[[#This Row],[Columna54]]</f>
        <v>0</v>
      </c>
      <c r="BG56" s="101">
        <f>Tabla14[[#This Row],[Columna52]]*Tabla14[[#This Row],[Columna55]]</f>
        <v>0</v>
      </c>
      <c r="BH56" s="101">
        <f>Tabla14[[#This Row],[Columna53]]*Tabla14[[#This Row],[Columna56]]</f>
        <v>0</v>
      </c>
      <c r="BI56" s="113">
        <f>ROUND((Tabla14[[#This Row],[Columna48]]*Tabla14[[#This Row],[Columna59]]*Tabla14[[#This Row],[Columna32]])+(Tabla14[[#This Row],[Columna49]]*Tabla14[[#This Row],[Columna60]]*Tabla14[[#This Row],[Columna32]])+(Tabla14[[#This Row],[Columna50]]*Tabla14[[#This Row],[Columna61]]*Tabla14[[#This Row],[Columna32]]),0)</f>
        <v>0</v>
      </c>
    </row>
    <row r="57" spans="1:61" ht="15.95" customHeight="1">
      <c r="A57" s="98" t="str">
        <f t="shared" si="19"/>
        <v/>
      </c>
      <c r="B57" s="351">
        <f>'Escala Salarial'!C56</f>
        <v>0</v>
      </c>
      <c r="C57" s="99" t="str">
        <f t="shared" si="20"/>
        <v/>
      </c>
      <c r="D57" s="99" t="str">
        <f t="shared" si="21"/>
        <v/>
      </c>
      <c r="E57" s="172">
        <f>+'Escala Salarial'!F56</f>
        <v>0</v>
      </c>
      <c r="F57" s="427">
        <v>1</v>
      </c>
      <c r="G57" s="426"/>
      <c r="H57" s="426"/>
      <c r="I57" s="426"/>
      <c r="J57" s="426"/>
      <c r="K57" s="426"/>
      <c r="L57" s="426"/>
      <c r="M57" s="426"/>
      <c r="N57" s="426"/>
      <c r="O57" s="426"/>
      <c r="P57" s="426"/>
      <c r="Q57" s="426"/>
      <c r="R57" s="426"/>
      <c r="S57" s="106">
        <f>IF(SUM($G$43:$R$43)=0,0,((Tabla14[[#This Row],[Columna5]]*$G$44)/$S$44)+((Tabla14[[#This Row],[Columna6]]*$H$44)/$S$44)+((Tabla14[[#This Row],[Columna7]]*$I$44)/$S$44)+((Tabla14[[#This Row],[Columna8]]*$J$44)/$S$44)+((Tabla14[[#This Row],[Columna9]]*$K$44)/$S$44)+((Tabla14[[#This Row],[Columna10]]*$L$44)/$S$44)+((Tabla14[[#This Row],[Columna11]]*$M$44)/$S$44)+((Tabla14[[#This Row],[Columna12]]*$N$44)/$S$44)+((Tabla14[[#This Row],[Columna13]]*$O$44)/$S$44)+((Tabla14[[#This Row],[Columna14]]*$P$44)/$S$44)+((Tabla14[[#This Row],[Columna15]]*$Q$44)/$S$44)+((Tabla14[[#This Row],[Columna16]]*$R$44)/$S$44))</f>
        <v>0</v>
      </c>
      <c r="T57" s="426"/>
      <c r="U57" s="426"/>
      <c r="V57" s="426"/>
      <c r="W57" s="426"/>
      <c r="X57" s="426"/>
      <c r="Y57" s="426"/>
      <c r="Z57" s="426"/>
      <c r="AA57" s="426"/>
      <c r="AB57" s="426"/>
      <c r="AC57" s="426"/>
      <c r="AD57" s="426"/>
      <c r="AE57" s="426"/>
      <c r="AF57" s="106">
        <f>IF(SUM($T$43:$AE$43)=0,0,((Tabla14[[#This Row],[Columna18]]*$T$44)/$AF$44)+((Tabla14[[#This Row],[Columna19]]*$U$44)/$AF$44)+((Tabla14[[#This Row],[Columna20]]*$V$44)/$AF$44)+((Tabla14[[#This Row],[Columna21]]*$W$44)/$AF$44)+((Tabla14[[#This Row],[Columna22]]*$X$44)/$AF$44)+((Tabla14[[#This Row],[Columna23]]*$Y$44)/$AF$44)+((Tabla14[[#This Row],[Columna24]]*$Z$44)/$AF$44)+((Tabla14[[#This Row],[Columna25]]*$AA$44)/$AF$44)+((Tabla14[[#This Row],[Columna26]]*$AB$44)/$AF$44)+((Tabla14[[#This Row],[Columna27]]*$AC$44)/$AF$44)+((Tabla14[[#This Row],[Columna28]]*$AD$44)/$AF$44)+((Tabla14[[#This Row],[Columna29]]*$AE$44)/$AF$44))</f>
        <v>0</v>
      </c>
      <c r="AG57" s="426"/>
      <c r="AH57" s="426"/>
      <c r="AI57" s="426"/>
      <c r="AJ57" s="426"/>
      <c r="AK57" s="426"/>
      <c r="AL57" s="426"/>
      <c r="AM57" s="426"/>
      <c r="AN57" s="426"/>
      <c r="AO57" s="426"/>
      <c r="AP57" s="426"/>
      <c r="AQ57" s="426"/>
      <c r="AR57" s="426"/>
      <c r="AS57" s="108">
        <f>IF(SUM($AG$43:$AR$43)=0,0,((Tabla14[[#This Row],[Columna33]]*$AG$44)/$AS$44)+((Tabla14[[#This Row],[Columna34]]*$AH$44)/$AS$6)+((Tabla14[[#This Row],[Columna35]]*$AI$44)/$AS$44)+((Tabla14[[#This Row],[Columna36]]*$AJ$44)/$AS$44)+((Tabla14[[#This Row],[Columna37]]*$AK$44)/$AS$44)+((Tabla14[[#This Row],[Columna38]]*$AL$44)/$AS$44)+((Tabla14[[#This Row],[Columna39]]*$AM$44)/$AS$44)+((Tabla14[[#This Row],[Columna40]]*$AN$44)/$AS$44)+((Tabla14[[#This Row],[Columna41]]*$AO$44)/$AS$44)+((Tabla14[[#This Row],[Columna42]]*$AP$44)/$AS$44)+((Tabla14[[#This Row],[Columna44]]*$AQ$44)/$AS$44)+((Tabla14[[#This Row],[Columna45]]*$AR$44)/$AS$44))</f>
        <v>0</v>
      </c>
      <c r="AT57" s="108">
        <f>(Tabla14[[#This Row],[Columna46]]+Tabla14[[#This Row],[Columna30]]+Tabla14[[#This Row],[Columna17]])/3</f>
        <v>0</v>
      </c>
      <c r="AU57" s="111">
        <f t="shared" si="22"/>
        <v>0</v>
      </c>
      <c r="AV57" s="111">
        <f t="shared" si="23"/>
        <v>0</v>
      </c>
      <c r="AW57" s="111">
        <f t="shared" si="24"/>
        <v>0</v>
      </c>
      <c r="AX57" s="101">
        <f t="shared" si="28"/>
        <v>0</v>
      </c>
      <c r="AY57" s="101">
        <f t="shared" si="29"/>
        <v>0</v>
      </c>
      <c r="AZ57" s="101">
        <f t="shared" si="30"/>
        <v>0</v>
      </c>
      <c r="BA57" s="108">
        <f>Tabla14[[#This Row],[Columna17]]</f>
        <v>0</v>
      </c>
      <c r="BB57" s="108">
        <f>Tabla14[[#This Row],[Columna30]]</f>
        <v>0</v>
      </c>
      <c r="BC57" s="108">
        <f>Tabla14[[#This Row],[Columna46]]</f>
        <v>0</v>
      </c>
      <c r="BD57" s="101">
        <f>(((Tabla14[[#This Row],[Columna17]]*30)*$S$44)+((AF57*30)*$AF$44)+((AS57*30)*$AS$44))*Tabla14[[#This Row],[Columna32]]</f>
        <v>0</v>
      </c>
      <c r="BE57" s="108">
        <f>Tabla14[[#This Row],[Columna47]]</f>
        <v>0</v>
      </c>
      <c r="BF57" s="101">
        <f>Tabla14[[#This Row],[Columna51]]*Tabla14[[#This Row],[Columna54]]</f>
        <v>0</v>
      </c>
      <c r="BG57" s="101">
        <f>Tabla14[[#This Row],[Columna52]]*Tabla14[[#This Row],[Columna55]]</f>
        <v>0</v>
      </c>
      <c r="BH57" s="101">
        <f>Tabla14[[#This Row],[Columna53]]*Tabla14[[#This Row],[Columna56]]</f>
        <v>0</v>
      </c>
      <c r="BI57" s="113">
        <f>ROUND((Tabla14[[#This Row],[Columna48]]*Tabla14[[#This Row],[Columna59]]*Tabla14[[#This Row],[Columna32]])+(Tabla14[[#This Row],[Columna49]]*Tabla14[[#This Row],[Columna60]]*Tabla14[[#This Row],[Columna32]])+(Tabla14[[#This Row],[Columna50]]*Tabla14[[#This Row],[Columna61]]*Tabla14[[#This Row],[Columna32]]),0)</f>
        <v>0</v>
      </c>
    </row>
    <row r="58" spans="1:61" ht="15.95" customHeight="1">
      <c r="A58" s="98" t="str">
        <f t="shared" si="19"/>
        <v/>
      </c>
      <c r="B58" s="351">
        <f>'Escala Salarial'!C57</f>
        <v>0</v>
      </c>
      <c r="C58" s="99" t="str">
        <f t="shared" si="20"/>
        <v/>
      </c>
      <c r="D58" s="99" t="str">
        <f t="shared" si="21"/>
        <v/>
      </c>
      <c r="E58" s="172">
        <f>+'Escala Salarial'!F57</f>
        <v>0</v>
      </c>
      <c r="F58" s="427">
        <v>1</v>
      </c>
      <c r="G58" s="426"/>
      <c r="H58" s="426"/>
      <c r="I58" s="426"/>
      <c r="J58" s="426"/>
      <c r="K58" s="426"/>
      <c r="L58" s="426"/>
      <c r="M58" s="426"/>
      <c r="N58" s="426"/>
      <c r="O58" s="426"/>
      <c r="P58" s="426"/>
      <c r="Q58" s="426"/>
      <c r="R58" s="426"/>
      <c r="S58" s="106">
        <f>IF(SUM($G$43:$R$43)=0,0,((Tabla14[[#This Row],[Columna5]]*$G$44)/$S$44)+((Tabla14[[#This Row],[Columna6]]*$H$44)/$S$44)+((Tabla14[[#This Row],[Columna7]]*$I$44)/$S$44)+((Tabla14[[#This Row],[Columna8]]*$J$44)/$S$44)+((Tabla14[[#This Row],[Columna9]]*$K$44)/$S$44)+((Tabla14[[#This Row],[Columna10]]*$L$44)/$S$44)+((Tabla14[[#This Row],[Columna11]]*$M$44)/$S$44)+((Tabla14[[#This Row],[Columna12]]*$N$44)/$S$44)+((Tabla14[[#This Row],[Columna13]]*$O$44)/$S$44)+((Tabla14[[#This Row],[Columna14]]*$P$44)/$S$44)+((Tabla14[[#This Row],[Columna15]]*$Q$44)/$S$44)+((Tabla14[[#This Row],[Columna16]]*$R$44)/$S$44))</f>
        <v>0</v>
      </c>
      <c r="T58" s="426"/>
      <c r="U58" s="426"/>
      <c r="V58" s="426"/>
      <c r="W58" s="426"/>
      <c r="X58" s="426"/>
      <c r="Y58" s="426"/>
      <c r="Z58" s="426"/>
      <c r="AA58" s="426"/>
      <c r="AB58" s="426"/>
      <c r="AC58" s="426"/>
      <c r="AD58" s="426"/>
      <c r="AE58" s="426"/>
      <c r="AF58" s="106">
        <f>IF(SUM($T$43:$AE$43)=0,0,((Tabla14[[#This Row],[Columna18]]*$T$44)/$AF$44)+((Tabla14[[#This Row],[Columna19]]*$U$44)/$AF$44)+((Tabla14[[#This Row],[Columna20]]*$V$44)/$AF$44)+((Tabla14[[#This Row],[Columna21]]*$W$44)/$AF$44)+((Tabla14[[#This Row],[Columna22]]*$X$44)/$AF$44)+((Tabla14[[#This Row],[Columna23]]*$Y$44)/$AF$44)+((Tabla14[[#This Row],[Columna24]]*$Z$44)/$AF$44)+((Tabla14[[#This Row],[Columna25]]*$AA$44)/$AF$44)+((Tabla14[[#This Row],[Columna26]]*$AB$44)/$AF$44)+((Tabla14[[#This Row],[Columna27]]*$AC$44)/$AF$44)+((Tabla14[[#This Row],[Columna28]]*$AD$44)/$AF$44)+((Tabla14[[#This Row],[Columna29]]*$AE$44)/$AF$44))</f>
        <v>0</v>
      </c>
      <c r="AG58" s="426"/>
      <c r="AH58" s="426"/>
      <c r="AI58" s="426"/>
      <c r="AJ58" s="426"/>
      <c r="AK58" s="426"/>
      <c r="AL58" s="426"/>
      <c r="AM58" s="426"/>
      <c r="AN58" s="426"/>
      <c r="AO58" s="426"/>
      <c r="AP58" s="426"/>
      <c r="AQ58" s="426"/>
      <c r="AR58" s="426"/>
      <c r="AS58" s="108">
        <f>IF(SUM($AG$43:$AR$43)=0,0,((Tabla14[[#This Row],[Columna33]]*$AG$44)/$AS$44)+((Tabla14[[#This Row],[Columna34]]*$AH$44)/$AS$6)+((Tabla14[[#This Row],[Columna35]]*$AI$44)/$AS$44)+((Tabla14[[#This Row],[Columna36]]*$AJ$44)/$AS$44)+((Tabla14[[#This Row],[Columna37]]*$AK$44)/$AS$44)+((Tabla14[[#This Row],[Columna38]]*$AL$44)/$AS$44)+((Tabla14[[#This Row],[Columna39]]*$AM$44)/$AS$44)+((Tabla14[[#This Row],[Columna40]]*$AN$44)/$AS$44)+((Tabla14[[#This Row],[Columna41]]*$AO$44)/$AS$44)+((Tabla14[[#This Row],[Columna42]]*$AP$44)/$AS$44)+((Tabla14[[#This Row],[Columna44]]*$AQ$44)/$AS$44)+((Tabla14[[#This Row],[Columna45]]*$AR$44)/$AS$44))</f>
        <v>0</v>
      </c>
      <c r="AT58" s="108">
        <f>(Tabla14[[#This Row],[Columna46]]+Tabla14[[#This Row],[Columna30]]+Tabla14[[#This Row],[Columna17]])/3</f>
        <v>0</v>
      </c>
      <c r="AU58" s="111">
        <f t="shared" si="22"/>
        <v>0</v>
      </c>
      <c r="AV58" s="111">
        <f t="shared" si="23"/>
        <v>0</v>
      </c>
      <c r="AW58" s="111">
        <f t="shared" si="24"/>
        <v>0</v>
      </c>
      <c r="AX58" s="101">
        <f t="shared" si="28"/>
        <v>0</v>
      </c>
      <c r="AY58" s="101">
        <f t="shared" si="29"/>
        <v>0</v>
      </c>
      <c r="AZ58" s="101">
        <f t="shared" si="30"/>
        <v>0</v>
      </c>
      <c r="BA58" s="108">
        <f>Tabla14[[#This Row],[Columna17]]</f>
        <v>0</v>
      </c>
      <c r="BB58" s="108">
        <f>Tabla14[[#This Row],[Columna30]]</f>
        <v>0</v>
      </c>
      <c r="BC58" s="108">
        <f>Tabla14[[#This Row],[Columna46]]</f>
        <v>0</v>
      </c>
      <c r="BD58" s="101">
        <f>(((Tabla14[[#This Row],[Columna17]]*30)*$S$44)+((AF58*30)*$AF$44)+((AS58*30)*$AS$44))*Tabla14[[#This Row],[Columna32]]</f>
        <v>0</v>
      </c>
      <c r="BE58" s="108">
        <f>Tabla14[[#This Row],[Columna47]]</f>
        <v>0</v>
      </c>
      <c r="BF58" s="101">
        <f>Tabla14[[#This Row],[Columna51]]*Tabla14[[#This Row],[Columna54]]</f>
        <v>0</v>
      </c>
      <c r="BG58" s="101">
        <f>Tabla14[[#This Row],[Columna52]]*Tabla14[[#This Row],[Columna55]]</f>
        <v>0</v>
      </c>
      <c r="BH58" s="101">
        <f>Tabla14[[#This Row],[Columna53]]*Tabla14[[#This Row],[Columna56]]</f>
        <v>0</v>
      </c>
      <c r="BI58" s="113">
        <f>ROUND((Tabla14[[#This Row],[Columna48]]*Tabla14[[#This Row],[Columna59]]*Tabla14[[#This Row],[Columna32]])+(Tabla14[[#This Row],[Columna49]]*Tabla14[[#This Row],[Columna60]]*Tabla14[[#This Row],[Columna32]])+(Tabla14[[#This Row],[Columna50]]*Tabla14[[#This Row],[Columna61]]*Tabla14[[#This Row],[Columna32]]),0)</f>
        <v>0</v>
      </c>
    </row>
    <row r="59" spans="1:61" ht="15.95" customHeight="1">
      <c r="A59" s="98" t="str">
        <f t="shared" si="19"/>
        <v/>
      </c>
      <c r="B59" s="351">
        <f>'Escala Salarial'!C58</f>
        <v>0</v>
      </c>
      <c r="C59" s="99" t="str">
        <f t="shared" si="20"/>
        <v/>
      </c>
      <c r="D59" s="99" t="str">
        <f t="shared" si="21"/>
        <v/>
      </c>
      <c r="E59" s="172">
        <f>+'Escala Salarial'!F58</f>
        <v>0</v>
      </c>
      <c r="F59" s="427">
        <v>1</v>
      </c>
      <c r="G59" s="426"/>
      <c r="H59" s="426"/>
      <c r="I59" s="426"/>
      <c r="J59" s="426"/>
      <c r="K59" s="426"/>
      <c r="L59" s="426"/>
      <c r="M59" s="426"/>
      <c r="N59" s="426"/>
      <c r="O59" s="426"/>
      <c r="P59" s="426"/>
      <c r="Q59" s="426"/>
      <c r="R59" s="426"/>
      <c r="S59" s="106">
        <f>IF(SUM($G$43:$R$43)=0,0,((Tabla14[[#This Row],[Columna5]]*$G$44)/$S$44)+((Tabla14[[#This Row],[Columna6]]*$H$44)/$S$44)+((Tabla14[[#This Row],[Columna7]]*$I$44)/$S$44)+((Tabla14[[#This Row],[Columna8]]*$J$44)/$S$44)+((Tabla14[[#This Row],[Columna9]]*$K$44)/$S$44)+((Tabla14[[#This Row],[Columna10]]*$L$44)/$S$44)+((Tabla14[[#This Row],[Columna11]]*$M$44)/$S$44)+((Tabla14[[#This Row],[Columna12]]*$N$44)/$S$44)+((Tabla14[[#This Row],[Columna13]]*$O$44)/$S$44)+((Tabla14[[#This Row],[Columna14]]*$P$44)/$S$44)+((Tabla14[[#This Row],[Columna15]]*$Q$44)/$S$44)+((Tabla14[[#This Row],[Columna16]]*$R$44)/$S$44))</f>
        <v>0</v>
      </c>
      <c r="T59" s="426"/>
      <c r="U59" s="426"/>
      <c r="V59" s="426"/>
      <c r="W59" s="426"/>
      <c r="X59" s="426"/>
      <c r="Y59" s="426"/>
      <c r="Z59" s="426"/>
      <c r="AA59" s="426"/>
      <c r="AB59" s="426"/>
      <c r="AC59" s="426"/>
      <c r="AD59" s="426"/>
      <c r="AE59" s="426"/>
      <c r="AF59" s="106">
        <f>IF(SUM($T$43:$AE$43)=0,0,((Tabla14[[#This Row],[Columna18]]*$T$44)/$AF$44)+((Tabla14[[#This Row],[Columna19]]*$U$44)/$AF$44)+((Tabla14[[#This Row],[Columna20]]*$V$44)/$AF$44)+((Tabla14[[#This Row],[Columna21]]*$W$44)/$AF$44)+((Tabla14[[#This Row],[Columna22]]*$X$44)/$AF$44)+((Tabla14[[#This Row],[Columna23]]*$Y$44)/$AF$44)+((Tabla14[[#This Row],[Columna24]]*$Z$44)/$AF$44)+((Tabla14[[#This Row],[Columna25]]*$AA$44)/$AF$44)+((Tabla14[[#This Row],[Columna26]]*$AB$44)/$AF$44)+((Tabla14[[#This Row],[Columna27]]*$AC$44)/$AF$44)+((Tabla14[[#This Row],[Columna28]]*$AD$44)/$AF$44)+((Tabla14[[#This Row],[Columna29]]*$AE$44)/$AF$44))</f>
        <v>0</v>
      </c>
      <c r="AG59" s="426"/>
      <c r="AH59" s="426"/>
      <c r="AI59" s="426"/>
      <c r="AJ59" s="426"/>
      <c r="AK59" s="426"/>
      <c r="AL59" s="426"/>
      <c r="AM59" s="426"/>
      <c r="AN59" s="426"/>
      <c r="AO59" s="426"/>
      <c r="AP59" s="426"/>
      <c r="AQ59" s="426"/>
      <c r="AR59" s="426"/>
      <c r="AS59" s="108">
        <f>IF(SUM($AG$43:$AR$43)=0,0,((Tabla14[[#This Row],[Columna33]]*$AG$44)/$AS$44)+((Tabla14[[#This Row],[Columna34]]*$AH$44)/$AS$6)+((Tabla14[[#This Row],[Columna35]]*$AI$44)/$AS$44)+((Tabla14[[#This Row],[Columna36]]*$AJ$44)/$AS$44)+((Tabla14[[#This Row],[Columna37]]*$AK$44)/$AS$44)+((Tabla14[[#This Row],[Columna38]]*$AL$44)/$AS$44)+((Tabla14[[#This Row],[Columna39]]*$AM$44)/$AS$44)+((Tabla14[[#This Row],[Columna40]]*$AN$44)/$AS$44)+((Tabla14[[#This Row],[Columna41]]*$AO$44)/$AS$44)+((Tabla14[[#This Row],[Columna42]]*$AP$44)/$AS$44)+((Tabla14[[#This Row],[Columna44]]*$AQ$44)/$AS$44)+((Tabla14[[#This Row],[Columna45]]*$AR$44)/$AS$44))</f>
        <v>0</v>
      </c>
      <c r="AT59" s="108">
        <f>(Tabla14[[#This Row],[Columna46]]+Tabla14[[#This Row],[Columna30]]+Tabla14[[#This Row],[Columna17]])/3</f>
        <v>0</v>
      </c>
      <c r="AU59" s="111">
        <f t="shared" si="22"/>
        <v>0</v>
      </c>
      <c r="AV59" s="111">
        <f t="shared" si="23"/>
        <v>0</v>
      </c>
      <c r="AW59" s="111">
        <f t="shared" si="24"/>
        <v>0</v>
      </c>
      <c r="AX59" s="101">
        <f t="shared" si="28"/>
        <v>0</v>
      </c>
      <c r="AY59" s="101">
        <f t="shared" si="29"/>
        <v>0</v>
      </c>
      <c r="AZ59" s="101">
        <f t="shared" si="30"/>
        <v>0</v>
      </c>
      <c r="BA59" s="108">
        <f>Tabla14[[#This Row],[Columna17]]</f>
        <v>0</v>
      </c>
      <c r="BB59" s="108">
        <f>Tabla14[[#This Row],[Columna30]]</f>
        <v>0</v>
      </c>
      <c r="BC59" s="108">
        <f>Tabla14[[#This Row],[Columna46]]</f>
        <v>0</v>
      </c>
      <c r="BD59" s="101">
        <f>(((Tabla14[[#This Row],[Columna17]]*30)*$S$44)+((AF59*30)*$AF$44)+((AS59*30)*$AS$44))*Tabla14[[#This Row],[Columna32]]</f>
        <v>0</v>
      </c>
      <c r="BE59" s="108">
        <f>Tabla14[[#This Row],[Columna47]]</f>
        <v>0</v>
      </c>
      <c r="BF59" s="101">
        <f>Tabla14[[#This Row],[Columna51]]*Tabla14[[#This Row],[Columna54]]</f>
        <v>0</v>
      </c>
      <c r="BG59" s="101">
        <f>Tabla14[[#This Row],[Columna52]]*Tabla14[[#This Row],[Columna55]]</f>
        <v>0</v>
      </c>
      <c r="BH59" s="101">
        <f>Tabla14[[#This Row],[Columna53]]*Tabla14[[#This Row],[Columna56]]</f>
        <v>0</v>
      </c>
      <c r="BI59" s="113">
        <f>ROUND((Tabla14[[#This Row],[Columna48]]*Tabla14[[#This Row],[Columna59]]*Tabla14[[#This Row],[Columna32]])+(Tabla14[[#This Row],[Columna49]]*Tabla14[[#This Row],[Columna60]]*Tabla14[[#This Row],[Columna32]])+(Tabla14[[#This Row],[Columna50]]*Tabla14[[#This Row],[Columna61]]*Tabla14[[#This Row],[Columna32]]),0)</f>
        <v>0</v>
      </c>
    </row>
    <row r="60" spans="1:61" ht="15.95" customHeight="1">
      <c r="A60" s="98" t="str">
        <f t="shared" si="19"/>
        <v/>
      </c>
      <c r="B60" s="351">
        <f>'Escala Salarial'!C59</f>
        <v>0</v>
      </c>
      <c r="C60" s="99" t="str">
        <f t="shared" si="20"/>
        <v/>
      </c>
      <c r="D60" s="99" t="str">
        <f t="shared" si="21"/>
        <v/>
      </c>
      <c r="E60" s="172">
        <f>+'Escala Salarial'!F59</f>
        <v>0</v>
      </c>
      <c r="F60" s="427">
        <v>1</v>
      </c>
      <c r="G60" s="426"/>
      <c r="H60" s="426"/>
      <c r="I60" s="426"/>
      <c r="J60" s="426"/>
      <c r="K60" s="426"/>
      <c r="L60" s="426"/>
      <c r="M60" s="426"/>
      <c r="N60" s="426"/>
      <c r="O60" s="426"/>
      <c r="P60" s="426"/>
      <c r="Q60" s="426"/>
      <c r="R60" s="426"/>
      <c r="S60" s="106">
        <f>IF(SUM($G$43:$R$43)=0,0,((Tabla14[[#This Row],[Columna5]]*$G$44)/$S$44)+((Tabla14[[#This Row],[Columna6]]*$H$44)/$S$44)+((Tabla14[[#This Row],[Columna7]]*$I$44)/$S$44)+((Tabla14[[#This Row],[Columna8]]*$J$44)/$S$44)+((Tabla14[[#This Row],[Columna9]]*$K$44)/$S$44)+((Tabla14[[#This Row],[Columna10]]*$L$44)/$S$44)+((Tabla14[[#This Row],[Columna11]]*$M$44)/$S$44)+((Tabla14[[#This Row],[Columna12]]*$N$44)/$S$44)+((Tabla14[[#This Row],[Columna13]]*$O$44)/$S$44)+((Tabla14[[#This Row],[Columna14]]*$P$44)/$S$44)+((Tabla14[[#This Row],[Columna15]]*$Q$44)/$S$44)+((Tabla14[[#This Row],[Columna16]]*$R$44)/$S$44))</f>
        <v>0</v>
      </c>
      <c r="T60" s="426"/>
      <c r="U60" s="426"/>
      <c r="V60" s="426"/>
      <c r="W60" s="426"/>
      <c r="X60" s="426"/>
      <c r="Y60" s="426"/>
      <c r="Z60" s="426"/>
      <c r="AA60" s="426"/>
      <c r="AB60" s="426"/>
      <c r="AC60" s="426"/>
      <c r="AD60" s="426"/>
      <c r="AE60" s="426"/>
      <c r="AF60" s="106">
        <f>IF(SUM($T$43:$AE$43)=0,0,((Tabla14[[#This Row],[Columna18]]*$T$44)/$AF$44)+((Tabla14[[#This Row],[Columna19]]*$U$44)/$AF$44)+((Tabla14[[#This Row],[Columna20]]*$V$44)/$AF$44)+((Tabla14[[#This Row],[Columna21]]*$W$44)/$AF$44)+((Tabla14[[#This Row],[Columna22]]*$X$44)/$AF$44)+((Tabla14[[#This Row],[Columna23]]*$Y$44)/$AF$44)+((Tabla14[[#This Row],[Columna24]]*$Z$44)/$AF$44)+((Tabla14[[#This Row],[Columna25]]*$AA$44)/$AF$44)+((Tabla14[[#This Row],[Columna26]]*$AB$44)/$AF$44)+((Tabla14[[#This Row],[Columna27]]*$AC$44)/$AF$44)+((Tabla14[[#This Row],[Columna28]]*$AD$44)/$AF$44)+((Tabla14[[#This Row],[Columna29]]*$AE$44)/$AF$44))</f>
        <v>0</v>
      </c>
      <c r="AG60" s="426"/>
      <c r="AH60" s="426"/>
      <c r="AI60" s="426"/>
      <c r="AJ60" s="426"/>
      <c r="AK60" s="426"/>
      <c r="AL60" s="426"/>
      <c r="AM60" s="426"/>
      <c r="AN60" s="426"/>
      <c r="AO60" s="426"/>
      <c r="AP60" s="426"/>
      <c r="AQ60" s="426"/>
      <c r="AR60" s="426"/>
      <c r="AS60" s="108">
        <f>IF(SUM($AG$43:$AR$43)=0,0,((Tabla14[[#This Row],[Columna33]]*$AG$44)/$AS$44)+((Tabla14[[#This Row],[Columna34]]*$AH$44)/$AS$6)+((Tabla14[[#This Row],[Columna35]]*$AI$44)/$AS$44)+((Tabla14[[#This Row],[Columna36]]*$AJ$44)/$AS$44)+((Tabla14[[#This Row],[Columna37]]*$AK$44)/$AS$44)+((Tabla14[[#This Row],[Columna38]]*$AL$44)/$AS$44)+((Tabla14[[#This Row],[Columna39]]*$AM$44)/$AS$44)+((Tabla14[[#This Row],[Columna40]]*$AN$44)/$AS$44)+((Tabla14[[#This Row],[Columna41]]*$AO$44)/$AS$44)+((Tabla14[[#This Row],[Columna42]]*$AP$44)/$AS$44)+((Tabla14[[#This Row],[Columna44]]*$AQ$44)/$AS$44)+((Tabla14[[#This Row],[Columna45]]*$AR$44)/$AS$44))</f>
        <v>0</v>
      </c>
      <c r="AT60" s="108">
        <f>(Tabla14[[#This Row],[Columna46]]+Tabla14[[#This Row],[Columna30]]+Tabla14[[#This Row],[Columna17]])/3</f>
        <v>0</v>
      </c>
      <c r="AU60" s="111">
        <f t="shared" si="22"/>
        <v>0</v>
      </c>
      <c r="AV60" s="111">
        <f t="shared" si="23"/>
        <v>0</v>
      </c>
      <c r="AW60" s="111">
        <f t="shared" si="24"/>
        <v>0</v>
      </c>
      <c r="AX60" s="101">
        <f t="shared" si="28"/>
        <v>0</v>
      </c>
      <c r="AY60" s="101">
        <f t="shared" si="29"/>
        <v>0</v>
      </c>
      <c r="AZ60" s="101">
        <f t="shared" si="30"/>
        <v>0</v>
      </c>
      <c r="BA60" s="108">
        <f>Tabla14[[#This Row],[Columna17]]</f>
        <v>0</v>
      </c>
      <c r="BB60" s="108">
        <f>Tabla14[[#This Row],[Columna30]]</f>
        <v>0</v>
      </c>
      <c r="BC60" s="108">
        <f>Tabla14[[#This Row],[Columna46]]</f>
        <v>0</v>
      </c>
      <c r="BD60" s="101">
        <f>(((Tabla14[[#This Row],[Columna17]]*30)*$S$44)+((AF60*30)*$AF$44)+((AS60*30)*$AS$44))*Tabla14[[#This Row],[Columna32]]</f>
        <v>0</v>
      </c>
      <c r="BE60" s="108">
        <f>Tabla14[[#This Row],[Columna47]]</f>
        <v>0</v>
      </c>
      <c r="BF60" s="101">
        <f>Tabla14[[#This Row],[Columna51]]*Tabla14[[#This Row],[Columna54]]</f>
        <v>0</v>
      </c>
      <c r="BG60" s="101">
        <f>Tabla14[[#This Row],[Columna52]]*Tabla14[[#This Row],[Columna55]]</f>
        <v>0</v>
      </c>
      <c r="BH60" s="101">
        <f>Tabla14[[#This Row],[Columna53]]*Tabla14[[#This Row],[Columna56]]</f>
        <v>0</v>
      </c>
      <c r="BI60" s="113">
        <f>ROUND((Tabla14[[#This Row],[Columna48]]*Tabla14[[#This Row],[Columna59]]*Tabla14[[#This Row],[Columna32]])+(Tabla14[[#This Row],[Columna49]]*Tabla14[[#This Row],[Columna60]]*Tabla14[[#This Row],[Columna32]])+(Tabla14[[#This Row],[Columna50]]*Tabla14[[#This Row],[Columna61]]*Tabla14[[#This Row],[Columna32]]),0)</f>
        <v>0</v>
      </c>
    </row>
    <row r="61" spans="1:61" ht="15.95" customHeight="1">
      <c r="A61" s="98" t="str">
        <f t="shared" si="19"/>
        <v/>
      </c>
      <c r="B61" s="351">
        <f>'Escala Salarial'!C60</f>
        <v>0</v>
      </c>
      <c r="C61" s="99" t="str">
        <f t="shared" si="20"/>
        <v/>
      </c>
      <c r="D61" s="99" t="str">
        <f t="shared" si="21"/>
        <v/>
      </c>
      <c r="E61" s="172">
        <f>+'Escala Salarial'!F60</f>
        <v>0</v>
      </c>
      <c r="F61" s="427">
        <v>1</v>
      </c>
      <c r="G61" s="426"/>
      <c r="H61" s="426"/>
      <c r="I61" s="426"/>
      <c r="J61" s="426"/>
      <c r="K61" s="426"/>
      <c r="L61" s="426"/>
      <c r="M61" s="426"/>
      <c r="N61" s="426"/>
      <c r="O61" s="426"/>
      <c r="P61" s="426"/>
      <c r="Q61" s="426"/>
      <c r="R61" s="426"/>
      <c r="S61" s="106">
        <f>IF(SUM($G$43:$R$43)=0,0,((Tabla14[[#This Row],[Columna5]]*$G$44)/$S$44)+((Tabla14[[#This Row],[Columna6]]*$H$44)/$S$44)+((Tabla14[[#This Row],[Columna7]]*$I$44)/$S$44)+((Tabla14[[#This Row],[Columna8]]*$J$44)/$S$44)+((Tabla14[[#This Row],[Columna9]]*$K$44)/$S$44)+((Tabla14[[#This Row],[Columna10]]*$L$44)/$S$44)+((Tabla14[[#This Row],[Columna11]]*$M$44)/$S$44)+((Tabla14[[#This Row],[Columna12]]*$N$44)/$S$44)+((Tabla14[[#This Row],[Columna13]]*$O$44)/$S$44)+((Tabla14[[#This Row],[Columna14]]*$P$44)/$S$44)+((Tabla14[[#This Row],[Columna15]]*$Q$44)/$S$44)+((Tabla14[[#This Row],[Columna16]]*$R$44)/$S$44))</f>
        <v>0</v>
      </c>
      <c r="T61" s="426"/>
      <c r="U61" s="426"/>
      <c r="V61" s="426"/>
      <c r="W61" s="426"/>
      <c r="X61" s="426"/>
      <c r="Y61" s="426"/>
      <c r="Z61" s="426"/>
      <c r="AA61" s="426"/>
      <c r="AB61" s="426"/>
      <c r="AC61" s="426"/>
      <c r="AD61" s="426"/>
      <c r="AE61" s="426"/>
      <c r="AF61" s="106">
        <f>IF(SUM($T$43:$AE$43)=0,0,((Tabla14[[#This Row],[Columna18]]*$T$44)/$AF$44)+((Tabla14[[#This Row],[Columna19]]*$U$44)/$AF$44)+((Tabla14[[#This Row],[Columna20]]*$V$44)/$AF$44)+((Tabla14[[#This Row],[Columna21]]*$W$44)/$AF$44)+((Tabla14[[#This Row],[Columna22]]*$X$44)/$AF$44)+((Tabla14[[#This Row],[Columna23]]*$Y$44)/$AF$44)+((Tabla14[[#This Row],[Columna24]]*$Z$44)/$AF$44)+((Tabla14[[#This Row],[Columna25]]*$AA$44)/$AF$44)+((Tabla14[[#This Row],[Columna26]]*$AB$44)/$AF$44)+((Tabla14[[#This Row],[Columna27]]*$AC$44)/$AF$44)+((Tabla14[[#This Row],[Columna28]]*$AD$44)/$AF$44)+((Tabla14[[#This Row],[Columna29]]*$AE$44)/$AF$44))</f>
        <v>0</v>
      </c>
      <c r="AG61" s="426"/>
      <c r="AH61" s="426"/>
      <c r="AI61" s="426"/>
      <c r="AJ61" s="426"/>
      <c r="AK61" s="426"/>
      <c r="AL61" s="426"/>
      <c r="AM61" s="426"/>
      <c r="AN61" s="426"/>
      <c r="AO61" s="426"/>
      <c r="AP61" s="426"/>
      <c r="AQ61" s="426"/>
      <c r="AR61" s="426"/>
      <c r="AS61" s="108">
        <f>IF(SUM($AG$43:$AR$43)=0,0,((Tabla14[[#This Row],[Columna33]]*$AG$44)/$AS$44)+((Tabla14[[#This Row],[Columna34]]*$AH$44)/$AS$6)+((Tabla14[[#This Row],[Columna35]]*$AI$44)/$AS$44)+((Tabla14[[#This Row],[Columna36]]*$AJ$44)/$AS$44)+((Tabla14[[#This Row],[Columna37]]*$AK$44)/$AS$44)+((Tabla14[[#This Row],[Columna38]]*$AL$44)/$AS$44)+((Tabla14[[#This Row],[Columna39]]*$AM$44)/$AS$44)+((Tabla14[[#This Row],[Columna40]]*$AN$44)/$AS$44)+((Tabla14[[#This Row],[Columna41]]*$AO$44)/$AS$44)+((Tabla14[[#This Row],[Columna42]]*$AP$44)/$AS$44)+((Tabla14[[#This Row],[Columna44]]*$AQ$44)/$AS$44)+((Tabla14[[#This Row],[Columna45]]*$AR$44)/$AS$44))</f>
        <v>0</v>
      </c>
      <c r="AT61" s="108">
        <f>(Tabla14[[#This Row],[Columna46]]+Tabla14[[#This Row],[Columna30]]+Tabla14[[#This Row],[Columna17]])/3</f>
        <v>0</v>
      </c>
      <c r="AU61" s="111">
        <f t="shared" si="22"/>
        <v>0</v>
      </c>
      <c r="AV61" s="111">
        <f t="shared" si="23"/>
        <v>0</v>
      </c>
      <c r="AW61" s="111">
        <f t="shared" si="24"/>
        <v>0</v>
      </c>
      <c r="AX61" s="105">
        <f t="shared" ref="AX61:AX69" si="31">$S$44</f>
        <v>0</v>
      </c>
      <c r="AY61" s="105">
        <f t="shared" ref="AY61:AY69" si="32">$AF$44</f>
        <v>0</v>
      </c>
      <c r="AZ61" s="105">
        <f t="shared" ref="AZ61:AZ69" si="33">$AT$44</f>
        <v>0</v>
      </c>
      <c r="BA61" s="108">
        <f>Tabla14[[#This Row],[Columna17]]</f>
        <v>0</v>
      </c>
      <c r="BB61" s="108">
        <f>Tabla14[[#This Row],[Columna30]]</f>
        <v>0</v>
      </c>
      <c r="BC61" s="108">
        <f>Tabla14[[#This Row],[Columna46]]</f>
        <v>0</v>
      </c>
      <c r="BD61" s="101">
        <f>(((Tabla14[[#This Row],[Columna17]]*30)*$S$44)+((AF61*30)*$AF$44)+((AS61*30)*$AS$44))*Tabla14[[#This Row],[Columna32]]</f>
        <v>0</v>
      </c>
      <c r="BE61" s="162">
        <f>Tabla14[[#This Row],[Columna47]]</f>
        <v>0</v>
      </c>
      <c r="BF61" s="101">
        <f>Tabla14[[#This Row],[Columna51]]*Tabla14[[#This Row],[Columna54]]</f>
        <v>0</v>
      </c>
      <c r="BG61" s="101">
        <f>Tabla14[[#This Row],[Columna52]]*Tabla14[[#This Row],[Columna55]]</f>
        <v>0</v>
      </c>
      <c r="BH61" s="101">
        <f>Tabla14[[#This Row],[Columna53]]*Tabla14[[#This Row],[Columna56]]</f>
        <v>0</v>
      </c>
      <c r="BI61" s="113">
        <f>ROUND((Tabla14[[#This Row],[Columna48]]*Tabla14[[#This Row],[Columna59]]*Tabla14[[#This Row],[Columna32]])+(Tabla14[[#This Row],[Columna49]]*Tabla14[[#This Row],[Columna60]]*Tabla14[[#This Row],[Columna32]])+(Tabla14[[#This Row],[Columna50]]*Tabla14[[#This Row],[Columna61]]*Tabla14[[#This Row],[Columna32]]),0)</f>
        <v>0</v>
      </c>
    </row>
    <row r="62" spans="1:61" ht="15.95" customHeight="1">
      <c r="A62" s="98" t="str">
        <f t="shared" si="19"/>
        <v/>
      </c>
      <c r="B62" s="351">
        <f>'Escala Salarial'!C61</f>
        <v>0</v>
      </c>
      <c r="C62" s="99" t="str">
        <f t="shared" si="20"/>
        <v/>
      </c>
      <c r="D62" s="99" t="str">
        <f t="shared" si="21"/>
        <v/>
      </c>
      <c r="E62" s="172">
        <f>+'Escala Salarial'!F61</f>
        <v>0</v>
      </c>
      <c r="F62" s="427">
        <v>1</v>
      </c>
      <c r="G62" s="426"/>
      <c r="H62" s="426"/>
      <c r="I62" s="426"/>
      <c r="J62" s="426"/>
      <c r="K62" s="426"/>
      <c r="L62" s="426"/>
      <c r="M62" s="426"/>
      <c r="N62" s="426"/>
      <c r="O62" s="426"/>
      <c r="P62" s="426"/>
      <c r="Q62" s="426"/>
      <c r="R62" s="426"/>
      <c r="S62" s="106">
        <f>IF(SUM($G$43:$R$43)=0,0,((Tabla14[[#This Row],[Columna5]]*$G$44)/$S$44)+((Tabla14[[#This Row],[Columna6]]*$H$44)/$S$44)+((Tabla14[[#This Row],[Columna7]]*$I$44)/$S$44)+((Tabla14[[#This Row],[Columna8]]*$J$44)/$S$44)+((Tabla14[[#This Row],[Columna9]]*$K$44)/$S$44)+((Tabla14[[#This Row],[Columna10]]*$L$44)/$S$44)+((Tabla14[[#This Row],[Columna11]]*$M$44)/$S$44)+((Tabla14[[#This Row],[Columna12]]*$N$44)/$S$44)+((Tabla14[[#This Row],[Columna13]]*$O$44)/$S$44)+((Tabla14[[#This Row],[Columna14]]*$P$44)/$S$44)+((Tabla14[[#This Row],[Columna15]]*$Q$44)/$S$44)+((Tabla14[[#This Row],[Columna16]]*$R$44)/$S$44))</f>
        <v>0</v>
      </c>
      <c r="T62" s="426"/>
      <c r="U62" s="426"/>
      <c r="V62" s="426"/>
      <c r="W62" s="426"/>
      <c r="X62" s="426"/>
      <c r="Y62" s="426"/>
      <c r="Z62" s="426"/>
      <c r="AA62" s="426"/>
      <c r="AB62" s="426"/>
      <c r="AC62" s="426"/>
      <c r="AD62" s="426"/>
      <c r="AE62" s="426"/>
      <c r="AF62" s="106">
        <f>IF(SUM($T$43:$AE$43)=0,0,((Tabla14[[#This Row],[Columna18]]*$T$44)/$AF$44)+((Tabla14[[#This Row],[Columna19]]*$U$44)/$AF$44)+((Tabla14[[#This Row],[Columna20]]*$V$44)/$AF$44)+((Tabla14[[#This Row],[Columna21]]*$W$44)/$AF$44)+((Tabla14[[#This Row],[Columna22]]*$X$44)/$AF$44)+((Tabla14[[#This Row],[Columna23]]*$Y$44)/$AF$44)+((Tabla14[[#This Row],[Columna24]]*$Z$44)/$AF$44)+((Tabla14[[#This Row],[Columna25]]*$AA$44)/$AF$44)+((Tabla14[[#This Row],[Columna26]]*$AB$44)/$AF$44)+((Tabla14[[#This Row],[Columna27]]*$AC$44)/$AF$44)+((Tabla14[[#This Row],[Columna28]]*$AD$44)/$AF$44)+((Tabla14[[#This Row],[Columna29]]*$AE$44)/$AF$44))</f>
        <v>0</v>
      </c>
      <c r="AG62" s="426"/>
      <c r="AH62" s="426"/>
      <c r="AI62" s="426"/>
      <c r="AJ62" s="426"/>
      <c r="AK62" s="426"/>
      <c r="AL62" s="426"/>
      <c r="AM62" s="426"/>
      <c r="AN62" s="426"/>
      <c r="AO62" s="426"/>
      <c r="AP62" s="426"/>
      <c r="AQ62" s="426"/>
      <c r="AR62" s="426"/>
      <c r="AS62" s="108">
        <f>IF(SUM($AG$43:$AR$43)=0,0,((Tabla14[[#This Row],[Columna33]]*$AG$44)/$AS$44)+((Tabla14[[#This Row],[Columna34]]*$AH$44)/$AS$6)+((Tabla14[[#This Row],[Columna35]]*$AI$44)/$AS$44)+((Tabla14[[#This Row],[Columna36]]*$AJ$44)/$AS$44)+((Tabla14[[#This Row],[Columna37]]*$AK$44)/$AS$44)+((Tabla14[[#This Row],[Columna38]]*$AL$44)/$AS$44)+((Tabla14[[#This Row],[Columna39]]*$AM$44)/$AS$44)+((Tabla14[[#This Row],[Columna40]]*$AN$44)/$AS$44)+((Tabla14[[#This Row],[Columna41]]*$AO$44)/$AS$44)+((Tabla14[[#This Row],[Columna42]]*$AP$44)/$AS$44)+((Tabla14[[#This Row],[Columna44]]*$AQ$44)/$AS$44)+((Tabla14[[#This Row],[Columna45]]*$AR$44)/$AS$44))</f>
        <v>0</v>
      </c>
      <c r="AT62" s="108">
        <f>(Tabla14[[#This Row],[Columna46]]+Tabla14[[#This Row],[Columna30]]+Tabla14[[#This Row],[Columna17]])/3</f>
        <v>0</v>
      </c>
      <c r="AU62" s="111">
        <f t="shared" si="22"/>
        <v>0</v>
      </c>
      <c r="AV62" s="111">
        <f t="shared" si="23"/>
        <v>0</v>
      </c>
      <c r="AW62" s="111">
        <f t="shared" si="24"/>
        <v>0</v>
      </c>
      <c r="AX62" s="105">
        <f t="shared" si="31"/>
        <v>0</v>
      </c>
      <c r="AY62" s="105">
        <f t="shared" si="32"/>
        <v>0</v>
      </c>
      <c r="AZ62" s="105">
        <f t="shared" si="33"/>
        <v>0</v>
      </c>
      <c r="BA62" s="108">
        <f>Tabla14[[#This Row],[Columna17]]</f>
        <v>0</v>
      </c>
      <c r="BB62" s="108">
        <f>Tabla14[[#This Row],[Columna30]]</f>
        <v>0</v>
      </c>
      <c r="BC62" s="108">
        <f>Tabla14[[#This Row],[Columna46]]</f>
        <v>0</v>
      </c>
      <c r="BD62" s="101">
        <f>(((Tabla14[[#This Row],[Columna17]]*30)*$S$44)+((AF62*30)*$AF$44)+((AS62*30)*$AS$44))*Tabla14[[#This Row],[Columna32]]</f>
        <v>0</v>
      </c>
      <c r="BE62" s="162">
        <f>Tabla14[[#This Row],[Columna47]]</f>
        <v>0</v>
      </c>
      <c r="BF62" s="101">
        <f>Tabla14[[#This Row],[Columna51]]*Tabla14[[#This Row],[Columna54]]</f>
        <v>0</v>
      </c>
      <c r="BG62" s="101">
        <f>Tabla14[[#This Row],[Columna52]]*Tabla14[[#This Row],[Columna55]]</f>
        <v>0</v>
      </c>
      <c r="BH62" s="101">
        <f>Tabla14[[#This Row],[Columna53]]*Tabla14[[#This Row],[Columna56]]</f>
        <v>0</v>
      </c>
      <c r="BI62" s="113">
        <f>ROUND((Tabla14[[#This Row],[Columna48]]*Tabla14[[#This Row],[Columna59]]*Tabla14[[#This Row],[Columna32]])+(Tabla14[[#This Row],[Columna49]]*Tabla14[[#This Row],[Columna60]]*Tabla14[[#This Row],[Columna32]])+(Tabla14[[#This Row],[Columna50]]*Tabla14[[#This Row],[Columna61]]*Tabla14[[#This Row],[Columna32]]),0)</f>
        <v>0</v>
      </c>
    </row>
    <row r="63" spans="1:61" ht="15.95" customHeight="1">
      <c r="A63" s="98" t="str">
        <f t="shared" si="19"/>
        <v/>
      </c>
      <c r="B63" s="351">
        <f>'Escala Salarial'!C62</f>
        <v>0</v>
      </c>
      <c r="C63" s="99" t="str">
        <f t="shared" si="20"/>
        <v/>
      </c>
      <c r="D63" s="99" t="str">
        <f t="shared" si="21"/>
        <v/>
      </c>
      <c r="E63" s="172">
        <f>+'Escala Salarial'!F62</f>
        <v>0</v>
      </c>
      <c r="F63" s="427">
        <v>1</v>
      </c>
      <c r="G63" s="426"/>
      <c r="H63" s="426"/>
      <c r="I63" s="426"/>
      <c r="J63" s="426"/>
      <c r="K63" s="426"/>
      <c r="L63" s="426"/>
      <c r="M63" s="426"/>
      <c r="N63" s="426"/>
      <c r="O63" s="426"/>
      <c r="P63" s="426"/>
      <c r="Q63" s="426"/>
      <c r="R63" s="426"/>
      <c r="S63" s="106">
        <f>IF(SUM($G$43:$R$43)=0,0,((Tabla14[[#This Row],[Columna5]]*$G$44)/$S$44)+((Tabla14[[#This Row],[Columna6]]*$H$44)/$S$44)+((Tabla14[[#This Row],[Columna7]]*$I$44)/$S$44)+((Tabla14[[#This Row],[Columna8]]*$J$44)/$S$44)+((Tabla14[[#This Row],[Columna9]]*$K$44)/$S$44)+((Tabla14[[#This Row],[Columna10]]*$L$44)/$S$44)+((Tabla14[[#This Row],[Columna11]]*$M$44)/$S$44)+((Tabla14[[#This Row],[Columna12]]*$N$44)/$S$44)+((Tabla14[[#This Row],[Columna13]]*$O$44)/$S$44)+((Tabla14[[#This Row],[Columna14]]*$P$44)/$S$44)+((Tabla14[[#This Row],[Columna15]]*$Q$44)/$S$44)+((Tabla14[[#This Row],[Columna16]]*$R$44)/$S$44))</f>
        <v>0</v>
      </c>
      <c r="T63" s="426"/>
      <c r="U63" s="426"/>
      <c r="V63" s="426"/>
      <c r="W63" s="426"/>
      <c r="X63" s="426"/>
      <c r="Y63" s="426"/>
      <c r="Z63" s="426"/>
      <c r="AA63" s="426"/>
      <c r="AB63" s="426"/>
      <c r="AC63" s="426"/>
      <c r="AD63" s="426"/>
      <c r="AE63" s="426"/>
      <c r="AF63" s="106">
        <f>IF(SUM($T$43:$AE$43)=0,0,((Tabla14[[#This Row],[Columna18]]*$T$44)/$AF$44)+((Tabla14[[#This Row],[Columna19]]*$U$44)/$AF$44)+((Tabla14[[#This Row],[Columna20]]*$V$44)/$AF$44)+((Tabla14[[#This Row],[Columna21]]*$W$44)/$AF$44)+((Tabla14[[#This Row],[Columna22]]*$X$44)/$AF$44)+((Tabla14[[#This Row],[Columna23]]*$Y$44)/$AF$44)+((Tabla14[[#This Row],[Columna24]]*$Z$44)/$AF$44)+((Tabla14[[#This Row],[Columna25]]*$AA$44)/$AF$44)+((Tabla14[[#This Row],[Columna26]]*$AB$44)/$AF$44)+((Tabla14[[#This Row],[Columna27]]*$AC$44)/$AF$44)+((Tabla14[[#This Row],[Columna28]]*$AD$44)/$AF$44)+((Tabla14[[#This Row],[Columna29]]*$AE$44)/$AF$44))</f>
        <v>0</v>
      </c>
      <c r="AG63" s="426"/>
      <c r="AH63" s="426"/>
      <c r="AI63" s="426"/>
      <c r="AJ63" s="426"/>
      <c r="AK63" s="426"/>
      <c r="AL63" s="426"/>
      <c r="AM63" s="426"/>
      <c r="AN63" s="426"/>
      <c r="AO63" s="426"/>
      <c r="AP63" s="426"/>
      <c r="AQ63" s="426"/>
      <c r="AR63" s="426"/>
      <c r="AS63" s="108">
        <f>IF(SUM($AG$43:$AR$43)=0,0,((Tabla14[[#This Row],[Columna33]]*$AG$44)/$AS$44)+((Tabla14[[#This Row],[Columna34]]*$AH$44)/$AS$6)+((Tabla14[[#This Row],[Columna35]]*$AI$44)/$AS$44)+((Tabla14[[#This Row],[Columna36]]*$AJ$44)/$AS$44)+((Tabla14[[#This Row],[Columna37]]*$AK$44)/$AS$44)+((Tabla14[[#This Row],[Columna38]]*$AL$44)/$AS$44)+((Tabla14[[#This Row],[Columna39]]*$AM$44)/$AS$44)+((Tabla14[[#This Row],[Columna40]]*$AN$44)/$AS$44)+((Tabla14[[#This Row],[Columna41]]*$AO$44)/$AS$44)+((Tabla14[[#This Row],[Columna42]]*$AP$44)/$AS$44)+((Tabla14[[#This Row],[Columna44]]*$AQ$44)/$AS$44)+((Tabla14[[#This Row],[Columna45]]*$AR$44)/$AS$44))</f>
        <v>0</v>
      </c>
      <c r="AT63" s="108">
        <f>(Tabla14[[#This Row],[Columna46]]+Tabla14[[#This Row],[Columna30]]+Tabla14[[#This Row],[Columna17]])/3</f>
        <v>0</v>
      </c>
      <c r="AU63" s="111">
        <f t="shared" si="22"/>
        <v>0</v>
      </c>
      <c r="AV63" s="111">
        <f t="shared" si="23"/>
        <v>0</v>
      </c>
      <c r="AW63" s="111">
        <f t="shared" si="24"/>
        <v>0</v>
      </c>
      <c r="AX63" s="105">
        <f t="shared" si="31"/>
        <v>0</v>
      </c>
      <c r="AY63" s="105">
        <f t="shared" si="32"/>
        <v>0</v>
      </c>
      <c r="AZ63" s="105">
        <f t="shared" si="33"/>
        <v>0</v>
      </c>
      <c r="BA63" s="108">
        <f>Tabla14[[#This Row],[Columna17]]</f>
        <v>0</v>
      </c>
      <c r="BB63" s="108">
        <f>Tabla14[[#This Row],[Columna30]]</f>
        <v>0</v>
      </c>
      <c r="BC63" s="108">
        <f>Tabla14[[#This Row],[Columna46]]</f>
        <v>0</v>
      </c>
      <c r="BD63" s="101">
        <f>(((Tabla14[[#This Row],[Columna17]]*30)*$S$44)+((AF63*30)*$AF$44)+((AS63*30)*$AS$44))*Tabla14[[#This Row],[Columna32]]</f>
        <v>0</v>
      </c>
      <c r="BE63" s="162">
        <f>Tabla14[[#This Row],[Columna47]]</f>
        <v>0</v>
      </c>
      <c r="BF63" s="101">
        <f>Tabla14[[#This Row],[Columna51]]*Tabla14[[#This Row],[Columna54]]</f>
        <v>0</v>
      </c>
      <c r="BG63" s="101">
        <f>Tabla14[[#This Row],[Columna52]]*Tabla14[[#This Row],[Columna55]]</f>
        <v>0</v>
      </c>
      <c r="BH63" s="101">
        <f>Tabla14[[#This Row],[Columna53]]*Tabla14[[#This Row],[Columna56]]</f>
        <v>0</v>
      </c>
      <c r="BI63" s="113">
        <f>ROUND((Tabla14[[#This Row],[Columna48]]*Tabla14[[#This Row],[Columna59]]*Tabla14[[#This Row],[Columna32]])+(Tabla14[[#This Row],[Columna49]]*Tabla14[[#This Row],[Columna60]]*Tabla14[[#This Row],[Columna32]])+(Tabla14[[#This Row],[Columna50]]*Tabla14[[#This Row],[Columna61]]*Tabla14[[#This Row],[Columna32]]),0)</f>
        <v>0</v>
      </c>
    </row>
    <row r="64" spans="1:61" ht="15.95" customHeight="1">
      <c r="A64" s="98" t="str">
        <f t="shared" si="19"/>
        <v/>
      </c>
      <c r="B64" s="351">
        <f>'Escala Salarial'!C63</f>
        <v>0</v>
      </c>
      <c r="C64" s="99" t="str">
        <f t="shared" si="20"/>
        <v/>
      </c>
      <c r="D64" s="99" t="str">
        <f t="shared" si="21"/>
        <v/>
      </c>
      <c r="E64" s="172">
        <f>+'Escala Salarial'!F63</f>
        <v>0</v>
      </c>
      <c r="F64" s="427">
        <v>2</v>
      </c>
      <c r="G64" s="426"/>
      <c r="H64" s="426"/>
      <c r="I64" s="426"/>
      <c r="J64" s="426"/>
      <c r="K64" s="426"/>
      <c r="L64" s="426"/>
      <c r="M64" s="426"/>
      <c r="N64" s="426"/>
      <c r="O64" s="426"/>
      <c r="P64" s="426"/>
      <c r="Q64" s="426"/>
      <c r="R64" s="426"/>
      <c r="S64" s="106">
        <f>IF(SUM($G$43:$R$43)=0,0,((Tabla14[[#This Row],[Columna5]]*$G$44)/$S$44)+((Tabla14[[#This Row],[Columna6]]*$H$44)/$S$44)+((Tabla14[[#This Row],[Columna7]]*$I$44)/$S$44)+((Tabla14[[#This Row],[Columna8]]*$J$44)/$S$44)+((Tabla14[[#This Row],[Columna9]]*$K$44)/$S$44)+((Tabla14[[#This Row],[Columna10]]*$L$44)/$S$44)+((Tabla14[[#This Row],[Columna11]]*$M$44)/$S$44)+((Tabla14[[#This Row],[Columna12]]*$N$44)/$S$44)+((Tabla14[[#This Row],[Columna13]]*$O$44)/$S$44)+((Tabla14[[#This Row],[Columna14]]*$P$44)/$S$44)+((Tabla14[[#This Row],[Columna15]]*$Q$44)/$S$44)+((Tabla14[[#This Row],[Columna16]]*$R$44)/$S$44))</f>
        <v>0</v>
      </c>
      <c r="T64" s="426"/>
      <c r="U64" s="426"/>
      <c r="V64" s="426"/>
      <c r="W64" s="426"/>
      <c r="X64" s="426"/>
      <c r="Y64" s="426"/>
      <c r="Z64" s="426"/>
      <c r="AA64" s="426"/>
      <c r="AB64" s="426"/>
      <c r="AC64" s="426"/>
      <c r="AD64" s="426"/>
      <c r="AE64" s="426"/>
      <c r="AF64" s="106">
        <f>IF(SUM($T$43:$AE$43)=0,0,((Tabla14[[#This Row],[Columna18]]*$T$44)/$AF$44)+((Tabla14[[#This Row],[Columna19]]*$U$44)/$AF$44)+((Tabla14[[#This Row],[Columna20]]*$V$44)/$AF$44)+((Tabla14[[#This Row],[Columna21]]*$W$44)/$AF$44)+((Tabla14[[#This Row],[Columna22]]*$X$44)/$AF$44)+((Tabla14[[#This Row],[Columna23]]*$Y$44)/$AF$44)+((Tabla14[[#This Row],[Columna24]]*$Z$44)/$AF$44)+((Tabla14[[#This Row],[Columna25]]*$AA$44)/$AF$44)+((Tabla14[[#This Row],[Columna26]]*$AB$44)/$AF$44)+((Tabla14[[#This Row],[Columna27]]*$AC$44)/$AF$44)+((Tabla14[[#This Row],[Columna28]]*$AD$44)/$AF$44)+((Tabla14[[#This Row],[Columna29]]*$AE$44)/$AF$44))</f>
        <v>0</v>
      </c>
      <c r="AG64" s="426"/>
      <c r="AH64" s="426"/>
      <c r="AI64" s="426"/>
      <c r="AJ64" s="426"/>
      <c r="AK64" s="426"/>
      <c r="AL64" s="426"/>
      <c r="AM64" s="426"/>
      <c r="AN64" s="426"/>
      <c r="AO64" s="426"/>
      <c r="AP64" s="426"/>
      <c r="AQ64" s="426"/>
      <c r="AR64" s="426"/>
      <c r="AS64" s="108">
        <f>IF(SUM($AG$43:$AR$43)=0,0,((Tabla14[[#This Row],[Columna33]]*$AG$44)/$AS$44)+((Tabla14[[#This Row],[Columna34]]*$AH$44)/$AS$6)+((Tabla14[[#This Row],[Columna35]]*$AI$44)/$AS$44)+((Tabla14[[#This Row],[Columna36]]*$AJ$44)/$AS$44)+((Tabla14[[#This Row],[Columna37]]*$AK$44)/$AS$44)+((Tabla14[[#This Row],[Columna38]]*$AL$44)/$AS$44)+((Tabla14[[#This Row],[Columna39]]*$AM$44)/$AS$44)+((Tabla14[[#This Row],[Columna40]]*$AN$44)/$AS$44)+((Tabla14[[#This Row],[Columna41]]*$AO$44)/$AS$44)+((Tabla14[[#This Row],[Columna42]]*$AP$44)/$AS$44)+((Tabla14[[#This Row],[Columna44]]*$AQ$44)/$AS$44)+((Tabla14[[#This Row],[Columna45]]*$AR$44)/$AS$44))</f>
        <v>0</v>
      </c>
      <c r="AT64" s="108">
        <f>(Tabla14[[#This Row],[Columna46]]+Tabla14[[#This Row],[Columna30]]+Tabla14[[#This Row],[Columna17]])/3</f>
        <v>0</v>
      </c>
      <c r="AU64" s="111">
        <f t="shared" si="22"/>
        <v>0</v>
      </c>
      <c r="AV64" s="111">
        <f t="shared" si="23"/>
        <v>0</v>
      </c>
      <c r="AW64" s="111">
        <f t="shared" si="24"/>
        <v>0</v>
      </c>
      <c r="AX64" s="105">
        <f t="shared" si="31"/>
        <v>0</v>
      </c>
      <c r="AY64" s="105">
        <f t="shared" si="32"/>
        <v>0</v>
      </c>
      <c r="AZ64" s="105">
        <f t="shared" si="33"/>
        <v>0</v>
      </c>
      <c r="BA64" s="108">
        <f>Tabla14[[#This Row],[Columna17]]</f>
        <v>0</v>
      </c>
      <c r="BB64" s="108">
        <f>Tabla14[[#This Row],[Columna30]]</f>
        <v>0</v>
      </c>
      <c r="BC64" s="108">
        <f>Tabla14[[#This Row],[Columna46]]</f>
        <v>0</v>
      </c>
      <c r="BD64" s="101">
        <f>(((Tabla14[[#This Row],[Columna17]]*30)*$S$44)+((AF64*30)*$AF$44)+((AS64*30)*$AS$44))*Tabla14[[#This Row],[Columna32]]</f>
        <v>0</v>
      </c>
      <c r="BE64" s="162">
        <f>Tabla14[[#This Row],[Columna47]]</f>
        <v>0</v>
      </c>
      <c r="BF64" s="101">
        <f>Tabla14[[#This Row],[Columna51]]*Tabla14[[#This Row],[Columna54]]</f>
        <v>0</v>
      </c>
      <c r="BG64" s="101">
        <f>Tabla14[[#This Row],[Columna52]]*Tabla14[[#This Row],[Columna55]]</f>
        <v>0</v>
      </c>
      <c r="BH64" s="101">
        <f>Tabla14[[#This Row],[Columna53]]*Tabla14[[#This Row],[Columna56]]</f>
        <v>0</v>
      </c>
      <c r="BI64" s="113">
        <f>ROUND((Tabla14[[#This Row],[Columna48]]*Tabla14[[#This Row],[Columna59]]*Tabla14[[#This Row],[Columna32]])+(Tabla14[[#This Row],[Columna49]]*Tabla14[[#This Row],[Columna60]]*Tabla14[[#This Row],[Columna32]])+(Tabla14[[#This Row],[Columna50]]*Tabla14[[#This Row],[Columna61]]*Tabla14[[#This Row],[Columna32]]),0)</f>
        <v>0</v>
      </c>
    </row>
    <row r="65" spans="1:63" ht="15.95" customHeight="1">
      <c r="A65" s="98" t="str">
        <f t="shared" si="19"/>
        <v/>
      </c>
      <c r="B65" s="351">
        <f>'Escala Salarial'!C64</f>
        <v>0</v>
      </c>
      <c r="C65" s="99" t="str">
        <f t="shared" si="20"/>
        <v/>
      </c>
      <c r="D65" s="99" t="str">
        <f t="shared" si="21"/>
        <v/>
      </c>
      <c r="E65" s="172">
        <f>+'Escala Salarial'!F64</f>
        <v>0</v>
      </c>
      <c r="F65" s="427">
        <v>1</v>
      </c>
      <c r="G65" s="426"/>
      <c r="H65" s="426"/>
      <c r="I65" s="426"/>
      <c r="J65" s="426"/>
      <c r="K65" s="426"/>
      <c r="L65" s="426"/>
      <c r="M65" s="426"/>
      <c r="N65" s="426"/>
      <c r="O65" s="426"/>
      <c r="P65" s="426"/>
      <c r="Q65" s="426"/>
      <c r="R65" s="426"/>
      <c r="S65" s="106">
        <f>IF(SUM($G$43:$R$43)=0,0,((Tabla14[[#This Row],[Columna5]]*$G$44)/$S$44)+((Tabla14[[#This Row],[Columna6]]*$H$44)/$S$44)+((Tabla14[[#This Row],[Columna7]]*$I$44)/$S$44)+((Tabla14[[#This Row],[Columna8]]*$J$44)/$S$44)+((Tabla14[[#This Row],[Columna9]]*$K$44)/$S$44)+((Tabla14[[#This Row],[Columna10]]*$L$44)/$S$44)+((Tabla14[[#This Row],[Columna11]]*$M$44)/$S$44)+((Tabla14[[#This Row],[Columna12]]*$N$44)/$S$44)+((Tabla14[[#This Row],[Columna13]]*$O$44)/$S$44)+((Tabla14[[#This Row],[Columna14]]*$P$44)/$S$44)+((Tabla14[[#This Row],[Columna15]]*$Q$44)/$S$44)+((Tabla14[[#This Row],[Columna16]]*$R$44)/$S$44))</f>
        <v>0</v>
      </c>
      <c r="T65" s="426"/>
      <c r="U65" s="426"/>
      <c r="V65" s="426"/>
      <c r="W65" s="426"/>
      <c r="X65" s="426"/>
      <c r="Y65" s="426"/>
      <c r="Z65" s="426"/>
      <c r="AA65" s="426"/>
      <c r="AB65" s="426"/>
      <c r="AC65" s="426"/>
      <c r="AD65" s="426"/>
      <c r="AE65" s="426"/>
      <c r="AF65" s="106">
        <f>IF(SUM($T$43:$AE$43)=0,0,((Tabla14[[#This Row],[Columna18]]*$T$44)/$AF$44)+((Tabla14[[#This Row],[Columna19]]*$U$44)/$AF$44)+((Tabla14[[#This Row],[Columna20]]*$V$44)/$AF$44)+((Tabla14[[#This Row],[Columna21]]*$W$44)/$AF$44)+((Tabla14[[#This Row],[Columna22]]*$X$44)/$AF$44)+((Tabla14[[#This Row],[Columna23]]*$Y$44)/$AF$44)+((Tabla14[[#This Row],[Columna24]]*$Z$44)/$AF$44)+((Tabla14[[#This Row],[Columna25]]*$AA$44)/$AF$44)+((Tabla14[[#This Row],[Columna26]]*$AB$44)/$AF$44)+((Tabla14[[#This Row],[Columna27]]*$AC$44)/$AF$44)+((Tabla14[[#This Row],[Columna28]]*$AD$44)/$AF$44)+((Tabla14[[#This Row],[Columna29]]*$AE$44)/$AF$44))</f>
        <v>0</v>
      </c>
      <c r="AG65" s="426"/>
      <c r="AH65" s="426"/>
      <c r="AI65" s="426"/>
      <c r="AJ65" s="426"/>
      <c r="AK65" s="426"/>
      <c r="AL65" s="426"/>
      <c r="AM65" s="426"/>
      <c r="AN65" s="426"/>
      <c r="AO65" s="426"/>
      <c r="AP65" s="426"/>
      <c r="AQ65" s="426"/>
      <c r="AR65" s="426"/>
      <c r="AS65" s="108">
        <f>IF(SUM($AG$43:$AR$43)=0,0,((Tabla14[[#This Row],[Columna33]]*$AG$44)/$AS$44)+((Tabla14[[#This Row],[Columna34]]*$AH$44)/$AS$6)+((Tabla14[[#This Row],[Columna35]]*$AI$44)/$AS$44)+((Tabla14[[#This Row],[Columna36]]*$AJ$44)/$AS$44)+((Tabla14[[#This Row],[Columna37]]*$AK$44)/$AS$44)+((Tabla14[[#This Row],[Columna38]]*$AL$44)/$AS$44)+((Tabla14[[#This Row],[Columna39]]*$AM$44)/$AS$44)+((Tabla14[[#This Row],[Columna40]]*$AN$44)/$AS$44)+((Tabla14[[#This Row],[Columna41]]*$AO$44)/$AS$44)+((Tabla14[[#This Row],[Columna42]]*$AP$44)/$AS$44)+((Tabla14[[#This Row],[Columna44]]*$AQ$44)/$AS$44)+((Tabla14[[#This Row],[Columna45]]*$AR$44)/$AS$44))</f>
        <v>0</v>
      </c>
      <c r="AT65" s="108">
        <f>(Tabla14[[#This Row],[Columna46]]+Tabla14[[#This Row],[Columna30]]+Tabla14[[#This Row],[Columna17]])/3</f>
        <v>0</v>
      </c>
      <c r="AU65" s="111">
        <f t="shared" si="22"/>
        <v>0</v>
      </c>
      <c r="AV65" s="111">
        <f t="shared" si="23"/>
        <v>0</v>
      </c>
      <c r="AW65" s="111">
        <f t="shared" si="24"/>
        <v>0</v>
      </c>
      <c r="AX65" s="105">
        <f t="shared" si="31"/>
        <v>0</v>
      </c>
      <c r="AY65" s="105">
        <f t="shared" si="32"/>
        <v>0</v>
      </c>
      <c r="AZ65" s="105">
        <f t="shared" si="33"/>
        <v>0</v>
      </c>
      <c r="BA65" s="108">
        <f>Tabla14[[#This Row],[Columna17]]</f>
        <v>0</v>
      </c>
      <c r="BB65" s="108">
        <f>Tabla14[[#This Row],[Columna30]]</f>
        <v>0</v>
      </c>
      <c r="BC65" s="108">
        <f>Tabla14[[#This Row],[Columna46]]</f>
        <v>0</v>
      </c>
      <c r="BD65" s="101">
        <f>(((Tabla14[[#This Row],[Columna17]]*30)*$S$44)+((AF65*30)*$AF$44)+((AS65*30)*$AS$44))*Tabla14[[#This Row],[Columna32]]</f>
        <v>0</v>
      </c>
      <c r="BE65" s="162">
        <f>Tabla14[[#This Row],[Columna47]]</f>
        <v>0</v>
      </c>
      <c r="BF65" s="101">
        <f>Tabla14[[#This Row],[Columna51]]*Tabla14[[#This Row],[Columna54]]</f>
        <v>0</v>
      </c>
      <c r="BG65" s="101">
        <f>Tabla14[[#This Row],[Columna52]]*Tabla14[[#This Row],[Columna55]]</f>
        <v>0</v>
      </c>
      <c r="BH65" s="101">
        <f>Tabla14[[#This Row],[Columna53]]*Tabla14[[#This Row],[Columna56]]</f>
        <v>0</v>
      </c>
      <c r="BI65" s="113">
        <f>ROUND((Tabla14[[#This Row],[Columna48]]*Tabla14[[#This Row],[Columna59]]*Tabla14[[#This Row],[Columna32]])+(Tabla14[[#This Row],[Columna49]]*Tabla14[[#This Row],[Columna60]]*Tabla14[[#This Row],[Columna32]])+(Tabla14[[#This Row],[Columna50]]*Tabla14[[#This Row],[Columna61]]*Tabla14[[#This Row],[Columna32]]),0)</f>
        <v>0</v>
      </c>
    </row>
    <row r="66" spans="1:63" ht="15.95" customHeight="1">
      <c r="A66" s="98" t="str">
        <f t="shared" si="19"/>
        <v/>
      </c>
      <c r="B66" s="351">
        <f>'Escala Salarial'!C65</f>
        <v>0</v>
      </c>
      <c r="C66" s="99" t="str">
        <f t="shared" si="20"/>
        <v/>
      </c>
      <c r="D66" s="99" t="str">
        <f t="shared" si="21"/>
        <v/>
      </c>
      <c r="E66" s="172">
        <f>+'Escala Salarial'!F65</f>
        <v>0</v>
      </c>
      <c r="F66" s="427">
        <v>1</v>
      </c>
      <c r="G66" s="426"/>
      <c r="H66" s="426"/>
      <c r="I66" s="426"/>
      <c r="J66" s="426"/>
      <c r="K66" s="426"/>
      <c r="L66" s="426"/>
      <c r="M66" s="426"/>
      <c r="N66" s="426"/>
      <c r="O66" s="426"/>
      <c r="P66" s="426"/>
      <c r="Q66" s="426"/>
      <c r="R66" s="426"/>
      <c r="S66" s="106">
        <f>IF(SUM($G$43:$R$43)=0,0,((Tabla14[[#This Row],[Columna5]]*$G$44)/$S$44)+((Tabla14[[#This Row],[Columna6]]*$H$44)/$S$44)+((Tabla14[[#This Row],[Columna7]]*$I$44)/$S$44)+((Tabla14[[#This Row],[Columna8]]*$J$44)/$S$44)+((Tabla14[[#This Row],[Columna9]]*$K$44)/$S$44)+((Tabla14[[#This Row],[Columna10]]*$L$44)/$S$44)+((Tabla14[[#This Row],[Columna11]]*$M$44)/$S$44)+((Tabla14[[#This Row],[Columna12]]*$N$44)/$S$44)+((Tabla14[[#This Row],[Columna13]]*$O$44)/$S$44)+((Tabla14[[#This Row],[Columna14]]*$P$44)/$S$44)+((Tabla14[[#This Row],[Columna15]]*$Q$44)/$S$44)+((Tabla14[[#This Row],[Columna16]]*$R$44)/$S$44))</f>
        <v>0</v>
      </c>
      <c r="T66" s="426"/>
      <c r="U66" s="426"/>
      <c r="V66" s="426"/>
      <c r="W66" s="426"/>
      <c r="X66" s="426"/>
      <c r="Y66" s="426"/>
      <c r="Z66" s="426"/>
      <c r="AA66" s="426"/>
      <c r="AB66" s="426"/>
      <c r="AC66" s="426"/>
      <c r="AD66" s="426"/>
      <c r="AE66" s="426"/>
      <c r="AF66" s="106">
        <f>IF(SUM($T$43:$AE$43)=0,0,((Tabla14[[#This Row],[Columna18]]*$T$44)/$AF$44)+((Tabla14[[#This Row],[Columna19]]*$U$44)/$AF$44)+((Tabla14[[#This Row],[Columna20]]*$V$44)/$AF$44)+((Tabla14[[#This Row],[Columna21]]*$W$44)/$AF$44)+((Tabla14[[#This Row],[Columna22]]*$X$44)/$AF$44)+((Tabla14[[#This Row],[Columna23]]*$Y$44)/$AF$44)+((Tabla14[[#This Row],[Columna24]]*$Z$44)/$AF$44)+((Tabla14[[#This Row],[Columna25]]*$AA$44)/$AF$44)+((Tabla14[[#This Row],[Columna26]]*$AB$44)/$AF$44)+((Tabla14[[#This Row],[Columna27]]*$AC$44)/$AF$44)+((Tabla14[[#This Row],[Columna28]]*$AD$44)/$AF$44)+((Tabla14[[#This Row],[Columna29]]*$AE$44)/$AF$44))</f>
        <v>0</v>
      </c>
      <c r="AG66" s="426"/>
      <c r="AH66" s="426"/>
      <c r="AI66" s="426"/>
      <c r="AJ66" s="426"/>
      <c r="AK66" s="426"/>
      <c r="AL66" s="426"/>
      <c r="AM66" s="426"/>
      <c r="AN66" s="426"/>
      <c r="AO66" s="426"/>
      <c r="AP66" s="426"/>
      <c r="AQ66" s="426"/>
      <c r="AR66" s="426"/>
      <c r="AS66" s="108">
        <f>IF(SUM($AG$43:$AR$43)=0,0,((Tabla14[[#This Row],[Columna33]]*$AG$44)/$AS$44)+((Tabla14[[#This Row],[Columna34]]*$AH$44)/$AS$6)+((Tabla14[[#This Row],[Columna35]]*$AI$44)/$AS$44)+((Tabla14[[#This Row],[Columna36]]*$AJ$44)/$AS$44)+((Tabla14[[#This Row],[Columna37]]*$AK$44)/$AS$44)+((Tabla14[[#This Row],[Columna38]]*$AL$44)/$AS$44)+((Tabla14[[#This Row],[Columna39]]*$AM$44)/$AS$44)+((Tabla14[[#This Row],[Columna40]]*$AN$44)/$AS$44)+((Tabla14[[#This Row],[Columna41]]*$AO$44)/$AS$44)+((Tabla14[[#This Row],[Columna42]]*$AP$44)/$AS$44)+((Tabla14[[#This Row],[Columna44]]*$AQ$44)/$AS$44)+((Tabla14[[#This Row],[Columna45]]*$AR$44)/$AS$44))</f>
        <v>0</v>
      </c>
      <c r="AT66" s="108">
        <f>(Tabla14[[#This Row],[Columna46]]+Tabla14[[#This Row],[Columna30]]+Tabla14[[#This Row],[Columna17]])/3</f>
        <v>0</v>
      </c>
      <c r="AU66" s="111">
        <f t="shared" si="22"/>
        <v>0</v>
      </c>
      <c r="AV66" s="111">
        <f t="shared" si="23"/>
        <v>0</v>
      </c>
      <c r="AW66" s="111">
        <f t="shared" si="24"/>
        <v>0</v>
      </c>
      <c r="AX66" s="105">
        <f t="shared" si="31"/>
        <v>0</v>
      </c>
      <c r="AY66" s="105">
        <f t="shared" si="32"/>
        <v>0</v>
      </c>
      <c r="AZ66" s="105">
        <f t="shared" si="33"/>
        <v>0</v>
      </c>
      <c r="BA66" s="108">
        <f>Tabla14[[#This Row],[Columna17]]</f>
        <v>0</v>
      </c>
      <c r="BB66" s="108">
        <f>Tabla14[[#This Row],[Columna30]]</f>
        <v>0</v>
      </c>
      <c r="BC66" s="108">
        <f>Tabla14[[#This Row],[Columna46]]</f>
        <v>0</v>
      </c>
      <c r="BD66" s="101">
        <f>(((Tabla14[[#This Row],[Columna17]]*30)*$S$44)+((AF66*30)*$AF$44)+((AS66*30)*$AS$44))*Tabla14[[#This Row],[Columna32]]</f>
        <v>0</v>
      </c>
      <c r="BE66" s="162">
        <f>Tabla14[[#This Row],[Columna47]]</f>
        <v>0</v>
      </c>
      <c r="BF66" s="101">
        <f>Tabla14[[#This Row],[Columna51]]*Tabla14[[#This Row],[Columna54]]</f>
        <v>0</v>
      </c>
      <c r="BG66" s="101">
        <f>Tabla14[[#This Row],[Columna52]]*Tabla14[[#This Row],[Columna55]]</f>
        <v>0</v>
      </c>
      <c r="BH66" s="101">
        <f>Tabla14[[#This Row],[Columna53]]*Tabla14[[#This Row],[Columna56]]</f>
        <v>0</v>
      </c>
      <c r="BI66" s="113">
        <f>ROUND((Tabla14[[#This Row],[Columna48]]*Tabla14[[#This Row],[Columna59]]*Tabla14[[#This Row],[Columna32]])+(Tabla14[[#This Row],[Columna49]]*Tabla14[[#This Row],[Columna60]]*Tabla14[[#This Row],[Columna32]])+(Tabla14[[#This Row],[Columna50]]*Tabla14[[#This Row],[Columna61]]*Tabla14[[#This Row],[Columna32]]),0)</f>
        <v>0</v>
      </c>
    </row>
    <row r="67" spans="1:63" ht="15.95" customHeight="1">
      <c r="A67" s="98" t="str">
        <f t="shared" si="19"/>
        <v/>
      </c>
      <c r="B67" s="351">
        <f>'Escala Salarial'!C66</f>
        <v>0</v>
      </c>
      <c r="C67" s="99" t="str">
        <f t="shared" si="20"/>
        <v/>
      </c>
      <c r="D67" s="99" t="str">
        <f t="shared" si="21"/>
        <v/>
      </c>
      <c r="E67" s="172">
        <f>+'Escala Salarial'!F66</f>
        <v>0</v>
      </c>
      <c r="F67" s="427"/>
      <c r="G67" s="426"/>
      <c r="H67" s="426"/>
      <c r="I67" s="426"/>
      <c r="J67" s="426"/>
      <c r="K67" s="426"/>
      <c r="L67" s="426"/>
      <c r="M67" s="426"/>
      <c r="N67" s="426"/>
      <c r="O67" s="426"/>
      <c r="P67" s="426"/>
      <c r="Q67" s="426"/>
      <c r="R67" s="426"/>
      <c r="S67" s="106">
        <f>IF(SUM($G$43:$R$43)=0,0,((Tabla14[[#This Row],[Columna5]]*$G$44)/$S$44)+((Tabla14[[#This Row],[Columna6]]*$H$44)/$S$44)+((Tabla14[[#This Row],[Columna7]]*$I$44)/$S$44)+((Tabla14[[#This Row],[Columna8]]*$J$44)/$S$44)+((Tabla14[[#This Row],[Columna9]]*$K$44)/$S$44)+((Tabla14[[#This Row],[Columna10]]*$L$44)/$S$44)+((Tabla14[[#This Row],[Columna11]]*$M$44)/$S$44)+((Tabla14[[#This Row],[Columna12]]*$N$44)/$S$44)+((Tabla14[[#This Row],[Columna13]]*$O$44)/$S$44)+((Tabla14[[#This Row],[Columna14]]*$P$44)/$S$44)+((Tabla14[[#This Row],[Columna15]]*$Q$44)/$S$44)+((Tabla14[[#This Row],[Columna16]]*$R$44)/$S$44))</f>
        <v>0</v>
      </c>
      <c r="T67" s="426"/>
      <c r="U67" s="426"/>
      <c r="V67" s="426"/>
      <c r="W67" s="426"/>
      <c r="X67" s="426"/>
      <c r="Y67" s="426"/>
      <c r="Z67" s="426"/>
      <c r="AA67" s="426"/>
      <c r="AB67" s="426"/>
      <c r="AC67" s="426"/>
      <c r="AD67" s="426"/>
      <c r="AE67" s="426"/>
      <c r="AF67" s="106">
        <f>IF(SUM($T$43:$AE$43)=0,0,((Tabla14[[#This Row],[Columna18]]*$T$44)/$AF$44)+((Tabla14[[#This Row],[Columna19]]*$U$44)/$AF$44)+((Tabla14[[#This Row],[Columna20]]*$V$44)/$AF$44)+((Tabla14[[#This Row],[Columna21]]*$W$44)/$AF$44)+((Tabla14[[#This Row],[Columna22]]*$X$44)/$AF$44)+((Tabla14[[#This Row],[Columna23]]*$Y$44)/$AF$44)+((Tabla14[[#This Row],[Columna24]]*$Z$44)/$AF$44)+((Tabla14[[#This Row],[Columna25]]*$AA$44)/$AF$44)+((Tabla14[[#This Row],[Columna26]]*$AB$44)/$AF$44)+((Tabla14[[#This Row],[Columna27]]*$AC$44)/$AF$44)+((Tabla14[[#This Row],[Columna28]]*$AD$44)/$AF$44)+((Tabla14[[#This Row],[Columna29]]*$AE$44)/$AF$44))</f>
        <v>0</v>
      </c>
      <c r="AG67" s="426"/>
      <c r="AH67" s="426"/>
      <c r="AI67" s="426"/>
      <c r="AJ67" s="426"/>
      <c r="AK67" s="426"/>
      <c r="AL67" s="426"/>
      <c r="AM67" s="426"/>
      <c r="AN67" s="426"/>
      <c r="AO67" s="426"/>
      <c r="AP67" s="426"/>
      <c r="AQ67" s="426"/>
      <c r="AR67" s="426"/>
      <c r="AS67" s="108">
        <f>IF(SUM($AG$43:$AR$43)=0,0,((Tabla14[[#This Row],[Columna33]]*$AG$44)/$AS$44)+((Tabla14[[#This Row],[Columna34]]*$AH$44)/$AS$6)+((Tabla14[[#This Row],[Columna35]]*$AI$44)/$AS$44)+((Tabla14[[#This Row],[Columna36]]*$AJ$44)/$AS$44)+((Tabla14[[#This Row],[Columna37]]*$AK$44)/$AS$44)+((Tabla14[[#This Row],[Columna38]]*$AL$44)/$AS$44)+((Tabla14[[#This Row],[Columna39]]*$AM$44)/$AS$44)+((Tabla14[[#This Row],[Columna40]]*$AN$44)/$AS$44)+((Tabla14[[#This Row],[Columna41]]*$AO$44)/$AS$44)+((Tabla14[[#This Row],[Columna42]]*$AP$44)/$AS$44)+((Tabla14[[#This Row],[Columna44]]*$AQ$44)/$AS$44)+((Tabla14[[#This Row],[Columna45]]*$AR$44)/$AS$44))</f>
        <v>0</v>
      </c>
      <c r="AT67" s="108">
        <f>(Tabla14[[#This Row],[Columna46]]+Tabla14[[#This Row],[Columna30]]+Tabla14[[#This Row],[Columna17]])/3</f>
        <v>0</v>
      </c>
      <c r="AU67" s="111">
        <f t="shared" si="22"/>
        <v>0</v>
      </c>
      <c r="AV67" s="111">
        <f t="shared" si="23"/>
        <v>0</v>
      </c>
      <c r="AW67" s="111">
        <f t="shared" si="24"/>
        <v>0</v>
      </c>
      <c r="AX67" s="105">
        <f t="shared" si="31"/>
        <v>0</v>
      </c>
      <c r="AY67" s="105">
        <f t="shared" si="32"/>
        <v>0</v>
      </c>
      <c r="AZ67" s="105">
        <f t="shared" si="33"/>
        <v>0</v>
      </c>
      <c r="BA67" s="108">
        <f>Tabla14[[#This Row],[Columna17]]</f>
        <v>0</v>
      </c>
      <c r="BB67" s="108">
        <f>Tabla14[[#This Row],[Columna30]]</f>
        <v>0</v>
      </c>
      <c r="BC67" s="108">
        <f>Tabla14[[#This Row],[Columna46]]</f>
        <v>0</v>
      </c>
      <c r="BD67" s="101">
        <f>(((Tabla14[[#This Row],[Columna17]]*30)*$S$44)+((AF67*30)*$AF$44)+((AS67*30)*$AS$44))*Tabla14[[#This Row],[Columna32]]</f>
        <v>0</v>
      </c>
      <c r="BE67" s="162">
        <f>Tabla14[[#This Row],[Columna47]]</f>
        <v>0</v>
      </c>
      <c r="BF67" s="101">
        <f>Tabla14[[#This Row],[Columna51]]*Tabla14[[#This Row],[Columna54]]</f>
        <v>0</v>
      </c>
      <c r="BG67" s="101">
        <f>Tabla14[[#This Row],[Columna52]]*Tabla14[[#This Row],[Columna55]]</f>
        <v>0</v>
      </c>
      <c r="BH67" s="101">
        <f>Tabla14[[#This Row],[Columna53]]*Tabla14[[#This Row],[Columna56]]</f>
        <v>0</v>
      </c>
      <c r="BI67" s="113">
        <f>ROUND((Tabla14[[#This Row],[Columna48]]*Tabla14[[#This Row],[Columna59]]*Tabla14[[#This Row],[Columna32]])+(Tabla14[[#This Row],[Columna49]]*Tabla14[[#This Row],[Columna60]]*Tabla14[[#This Row],[Columna32]])+(Tabla14[[#This Row],[Columna50]]*Tabla14[[#This Row],[Columna61]]*Tabla14[[#This Row],[Columna32]]),0)</f>
        <v>0</v>
      </c>
    </row>
    <row r="68" spans="1:63" ht="15.95" customHeight="1">
      <c r="A68" s="98" t="str">
        <f t="shared" si="19"/>
        <v/>
      </c>
      <c r="B68" s="351">
        <f>'Escala Salarial'!C67</f>
        <v>0</v>
      </c>
      <c r="C68" s="99" t="str">
        <f t="shared" si="20"/>
        <v/>
      </c>
      <c r="D68" s="99" t="str">
        <f t="shared" si="21"/>
        <v/>
      </c>
      <c r="E68" s="172">
        <f>+'Escala Salarial'!F67</f>
        <v>0</v>
      </c>
      <c r="F68" s="427"/>
      <c r="G68" s="426"/>
      <c r="H68" s="426"/>
      <c r="I68" s="426"/>
      <c r="J68" s="426"/>
      <c r="K68" s="426"/>
      <c r="L68" s="426"/>
      <c r="M68" s="426"/>
      <c r="N68" s="426"/>
      <c r="O68" s="426"/>
      <c r="P68" s="426"/>
      <c r="Q68" s="426"/>
      <c r="R68" s="426"/>
      <c r="S68" s="106">
        <f>IF(SUM($G$43:$R$43)=0,0,((Tabla14[[#This Row],[Columna5]]*$G$44)/$S$44)+((Tabla14[[#This Row],[Columna6]]*$H$44)/$S$44)+((Tabla14[[#This Row],[Columna7]]*$I$44)/$S$44)+((Tabla14[[#This Row],[Columna8]]*$J$44)/$S$44)+((Tabla14[[#This Row],[Columna9]]*$K$44)/$S$44)+((Tabla14[[#This Row],[Columna10]]*$L$44)/$S$44)+((Tabla14[[#This Row],[Columna11]]*$M$44)/$S$44)+((Tabla14[[#This Row],[Columna12]]*$N$44)/$S$44)+((Tabla14[[#This Row],[Columna13]]*$O$44)/$S$44)+((Tabla14[[#This Row],[Columna14]]*$P$44)/$S$44)+((Tabla14[[#This Row],[Columna15]]*$Q$44)/$S$44)+((Tabla14[[#This Row],[Columna16]]*$R$44)/$S$44))</f>
        <v>0</v>
      </c>
      <c r="T68" s="426"/>
      <c r="U68" s="426"/>
      <c r="V68" s="426"/>
      <c r="W68" s="426"/>
      <c r="X68" s="426"/>
      <c r="Y68" s="426"/>
      <c r="Z68" s="426"/>
      <c r="AA68" s="426"/>
      <c r="AB68" s="426"/>
      <c r="AC68" s="426"/>
      <c r="AD68" s="426"/>
      <c r="AE68" s="426"/>
      <c r="AF68" s="106">
        <f>IF(SUM($T$43:$AE$43)=0,0,((Tabla14[[#This Row],[Columna18]]*$T$44)/$AF$44)+((Tabla14[[#This Row],[Columna19]]*$U$44)/$AF$44)+((Tabla14[[#This Row],[Columna20]]*$V$44)/$AF$44)+((Tabla14[[#This Row],[Columna21]]*$W$44)/$AF$44)+((Tabla14[[#This Row],[Columna22]]*$X$44)/$AF$44)+((Tabla14[[#This Row],[Columna23]]*$Y$44)/$AF$44)+((Tabla14[[#This Row],[Columna24]]*$Z$44)/$AF$44)+((Tabla14[[#This Row],[Columna25]]*$AA$44)/$AF$44)+((Tabla14[[#This Row],[Columna26]]*$AB$44)/$AF$44)+((Tabla14[[#This Row],[Columna27]]*$AC$44)/$AF$44)+((Tabla14[[#This Row],[Columna28]]*$AD$44)/$AF$44)+((Tabla14[[#This Row],[Columna29]]*$AE$44)/$AF$44))</f>
        <v>0</v>
      </c>
      <c r="AG68" s="426"/>
      <c r="AH68" s="426"/>
      <c r="AI68" s="426"/>
      <c r="AJ68" s="426"/>
      <c r="AK68" s="426"/>
      <c r="AL68" s="426"/>
      <c r="AM68" s="426"/>
      <c r="AN68" s="426"/>
      <c r="AO68" s="426"/>
      <c r="AP68" s="426"/>
      <c r="AQ68" s="426"/>
      <c r="AR68" s="426"/>
      <c r="AS68" s="108">
        <f>IF(SUM($AG$43:$AR$43)=0,0,((Tabla14[[#This Row],[Columna33]]*$AG$44)/$AS$44)+((Tabla14[[#This Row],[Columna34]]*$AH$44)/$AS$6)+((Tabla14[[#This Row],[Columna35]]*$AI$44)/$AS$44)+((Tabla14[[#This Row],[Columna36]]*$AJ$44)/$AS$44)+((Tabla14[[#This Row],[Columna37]]*$AK$44)/$AS$44)+((Tabla14[[#This Row],[Columna38]]*$AL$44)/$AS$44)+((Tabla14[[#This Row],[Columna39]]*$AM$44)/$AS$44)+((Tabla14[[#This Row],[Columna40]]*$AN$44)/$AS$44)+((Tabla14[[#This Row],[Columna41]]*$AO$44)/$AS$44)+((Tabla14[[#This Row],[Columna42]]*$AP$44)/$AS$44)+((Tabla14[[#This Row],[Columna44]]*$AQ$44)/$AS$44)+((Tabla14[[#This Row],[Columna45]]*$AR$44)/$AS$44))</f>
        <v>0</v>
      </c>
      <c r="AT68" s="108">
        <f>(Tabla14[[#This Row],[Columna46]]+Tabla14[[#This Row],[Columna30]]+Tabla14[[#This Row],[Columna17]])/3</f>
        <v>0</v>
      </c>
      <c r="AU68" s="111">
        <f t="shared" si="22"/>
        <v>0</v>
      </c>
      <c r="AV68" s="111">
        <f t="shared" si="23"/>
        <v>0</v>
      </c>
      <c r="AW68" s="111">
        <f t="shared" si="24"/>
        <v>0</v>
      </c>
      <c r="AX68" s="105">
        <f t="shared" si="31"/>
        <v>0</v>
      </c>
      <c r="AY68" s="105">
        <f t="shared" si="32"/>
        <v>0</v>
      </c>
      <c r="AZ68" s="105">
        <f t="shared" si="33"/>
        <v>0</v>
      </c>
      <c r="BA68" s="108">
        <f>Tabla14[[#This Row],[Columna17]]</f>
        <v>0</v>
      </c>
      <c r="BB68" s="108">
        <f>Tabla14[[#This Row],[Columna30]]</f>
        <v>0</v>
      </c>
      <c r="BC68" s="108">
        <f>Tabla14[[#This Row],[Columna46]]</f>
        <v>0</v>
      </c>
      <c r="BD68" s="101">
        <f>(((Tabla14[[#This Row],[Columna17]]*30)*$S$44)+((AF68*30)*$AF$44)+((AS68*30)*$AS$44))*Tabla14[[#This Row],[Columna32]]</f>
        <v>0</v>
      </c>
      <c r="BE68" s="162">
        <f>Tabla14[[#This Row],[Columna47]]</f>
        <v>0</v>
      </c>
      <c r="BF68" s="101">
        <f>Tabla14[[#This Row],[Columna51]]*Tabla14[[#This Row],[Columna54]]</f>
        <v>0</v>
      </c>
      <c r="BG68" s="101">
        <f>Tabla14[[#This Row],[Columna52]]*Tabla14[[#This Row],[Columna55]]</f>
        <v>0</v>
      </c>
      <c r="BH68" s="101">
        <f>Tabla14[[#This Row],[Columna53]]*Tabla14[[#This Row],[Columna56]]</f>
        <v>0</v>
      </c>
      <c r="BI68" s="113">
        <f>ROUND((Tabla14[[#This Row],[Columna48]]*Tabla14[[#This Row],[Columna59]]*Tabla14[[#This Row],[Columna32]])+(Tabla14[[#This Row],[Columna49]]*Tabla14[[#This Row],[Columna60]]*Tabla14[[#This Row],[Columna32]])+(Tabla14[[#This Row],[Columna50]]*Tabla14[[#This Row],[Columna61]]*Tabla14[[#This Row],[Columna32]]),0)</f>
        <v>0</v>
      </c>
    </row>
    <row r="69" spans="1:63" ht="15.95" customHeight="1">
      <c r="A69" s="98" t="str">
        <f t="shared" si="19"/>
        <v/>
      </c>
      <c r="B69" s="351">
        <f>'Escala Salarial'!C68</f>
        <v>0</v>
      </c>
      <c r="C69" s="99" t="str">
        <f t="shared" si="20"/>
        <v/>
      </c>
      <c r="D69" s="99" t="str">
        <f t="shared" si="21"/>
        <v/>
      </c>
      <c r="E69" s="172">
        <f>+'Escala Salarial'!F68</f>
        <v>0</v>
      </c>
      <c r="F69" s="427"/>
      <c r="G69" s="426"/>
      <c r="H69" s="426"/>
      <c r="I69" s="426"/>
      <c r="J69" s="426"/>
      <c r="K69" s="426"/>
      <c r="L69" s="426"/>
      <c r="M69" s="426"/>
      <c r="N69" s="426"/>
      <c r="O69" s="426"/>
      <c r="P69" s="426"/>
      <c r="Q69" s="426"/>
      <c r="R69" s="426"/>
      <c r="S69" s="106">
        <f>IF(SUM($G$43:$R$43)=0,0,((Tabla14[[#This Row],[Columna5]]*$G$44)/$S$44)+((Tabla14[[#This Row],[Columna6]]*$H$44)/$S$44)+((Tabla14[[#This Row],[Columna7]]*$I$44)/$S$44)+((Tabla14[[#This Row],[Columna8]]*$J$44)/$S$44)+((Tabla14[[#This Row],[Columna9]]*$K$44)/$S$44)+((Tabla14[[#This Row],[Columna10]]*$L$44)/$S$44)+((Tabla14[[#This Row],[Columna11]]*$M$44)/$S$44)+((Tabla14[[#This Row],[Columna12]]*$N$44)/$S$44)+((Tabla14[[#This Row],[Columna13]]*$O$44)/$S$44)+((Tabla14[[#This Row],[Columna14]]*$P$44)/$S$44)+((Tabla14[[#This Row],[Columna15]]*$Q$44)/$S$44)+((Tabla14[[#This Row],[Columna16]]*$R$44)/$S$44))</f>
        <v>0</v>
      </c>
      <c r="T69" s="426"/>
      <c r="U69" s="426"/>
      <c r="V69" s="426"/>
      <c r="W69" s="426"/>
      <c r="X69" s="426"/>
      <c r="Y69" s="426"/>
      <c r="Z69" s="426"/>
      <c r="AA69" s="426"/>
      <c r="AB69" s="426"/>
      <c r="AC69" s="426"/>
      <c r="AD69" s="426"/>
      <c r="AE69" s="426"/>
      <c r="AF69" s="106">
        <f>IF(SUM($T$43:$AE$43)=0,0,((Tabla14[[#This Row],[Columna18]]*$T$44)/$AF$44)+((Tabla14[[#This Row],[Columna19]]*$U$44)/$AF$44)+((Tabla14[[#This Row],[Columna20]]*$V$44)/$AF$44)+((Tabla14[[#This Row],[Columna21]]*$W$44)/$AF$44)+((Tabla14[[#This Row],[Columna22]]*$X$44)/$AF$44)+((Tabla14[[#This Row],[Columna23]]*$Y$44)/$AF$44)+((Tabla14[[#This Row],[Columna24]]*$Z$44)/$AF$44)+((Tabla14[[#This Row],[Columna25]]*$AA$44)/$AF$44)+((Tabla14[[#This Row],[Columna26]]*$AB$44)/$AF$44)+((Tabla14[[#This Row],[Columna27]]*$AC$44)/$AF$44)+((Tabla14[[#This Row],[Columna28]]*$AD$44)/$AF$44)+((Tabla14[[#This Row],[Columna29]]*$AE$44)/$AF$44))</f>
        <v>0</v>
      </c>
      <c r="AG69" s="426"/>
      <c r="AH69" s="426"/>
      <c r="AI69" s="426"/>
      <c r="AJ69" s="426"/>
      <c r="AK69" s="426"/>
      <c r="AL69" s="426"/>
      <c r="AM69" s="426"/>
      <c r="AN69" s="426"/>
      <c r="AO69" s="426"/>
      <c r="AP69" s="426"/>
      <c r="AQ69" s="426"/>
      <c r="AR69" s="426"/>
      <c r="AS69" s="108">
        <f>IF(SUM($AG$43:$AR$43)=0,0,((Tabla14[[#This Row],[Columna33]]*$AG$44)/$AS$44)+((Tabla14[[#This Row],[Columna34]]*$AH$44)/$AS$6)+((Tabla14[[#This Row],[Columna35]]*$AI$44)/$AS$44)+((Tabla14[[#This Row],[Columna36]]*$AJ$44)/$AS$44)+((Tabla14[[#This Row],[Columna37]]*$AK$44)/$AS$44)+((Tabla14[[#This Row],[Columna38]]*$AL$44)/$AS$44)+((Tabla14[[#This Row],[Columna39]]*$AM$44)/$AS$44)+((Tabla14[[#This Row],[Columna40]]*$AN$44)/$AS$44)+((Tabla14[[#This Row],[Columna41]]*$AO$44)/$AS$44)+((Tabla14[[#This Row],[Columna42]]*$AP$44)/$AS$44)+((Tabla14[[#This Row],[Columna44]]*$AQ$44)/$AS$44)+((Tabla14[[#This Row],[Columna45]]*$AR$44)/$AS$44))</f>
        <v>0</v>
      </c>
      <c r="AT69" s="108">
        <f>(Tabla14[[#This Row],[Columna46]]+Tabla14[[#This Row],[Columna30]]+Tabla14[[#This Row],[Columna17]])/3</f>
        <v>0</v>
      </c>
      <c r="AU69" s="111">
        <f t="shared" si="22"/>
        <v>0</v>
      </c>
      <c r="AV69" s="111">
        <f t="shared" si="23"/>
        <v>0</v>
      </c>
      <c r="AW69" s="111">
        <f t="shared" si="24"/>
        <v>0</v>
      </c>
      <c r="AX69" s="105">
        <f t="shared" si="31"/>
        <v>0</v>
      </c>
      <c r="AY69" s="105">
        <f t="shared" si="32"/>
        <v>0</v>
      </c>
      <c r="AZ69" s="105">
        <f t="shared" si="33"/>
        <v>0</v>
      </c>
      <c r="BA69" s="108">
        <f>Tabla14[[#This Row],[Columna17]]</f>
        <v>0</v>
      </c>
      <c r="BB69" s="108">
        <f>Tabla14[[#This Row],[Columna30]]</f>
        <v>0</v>
      </c>
      <c r="BC69" s="108">
        <f>Tabla14[[#This Row],[Columna46]]</f>
        <v>0</v>
      </c>
      <c r="BD69" s="101">
        <f>(((Tabla14[[#This Row],[Columna17]]*30)*$S$44)+((AF69*30)*$AF$44)+((AS69*30)*$AS$44))*Tabla14[[#This Row],[Columna32]]</f>
        <v>0</v>
      </c>
      <c r="BE69" s="162">
        <f>Tabla14[[#This Row],[Columna47]]</f>
        <v>0</v>
      </c>
      <c r="BF69" s="101">
        <f>Tabla14[[#This Row],[Columna51]]*Tabla14[[#This Row],[Columna54]]</f>
        <v>0</v>
      </c>
      <c r="BG69" s="101">
        <f>Tabla14[[#This Row],[Columna52]]*Tabla14[[#This Row],[Columna55]]</f>
        <v>0</v>
      </c>
      <c r="BH69" s="101">
        <f>Tabla14[[#This Row],[Columna53]]*Tabla14[[#This Row],[Columna56]]</f>
        <v>0</v>
      </c>
      <c r="BI69" s="113">
        <f>ROUND((Tabla14[[#This Row],[Columna48]]*Tabla14[[#This Row],[Columna59]]*Tabla14[[#This Row],[Columna32]])+(Tabla14[[#This Row],[Columna49]]*Tabla14[[#This Row],[Columna60]]*Tabla14[[#This Row],[Columna32]])+(Tabla14[[#This Row],[Columna50]]*Tabla14[[#This Row],[Columna61]]*Tabla14[[#This Row],[Columna32]]),0)</f>
        <v>0</v>
      </c>
    </row>
    <row r="70" spans="1:63" ht="15.75" customHeight="1">
      <c r="A70" s="98" t="str">
        <f t="shared" si="19"/>
        <v/>
      </c>
      <c r="B70" s="351">
        <f>'Escala Salarial'!C69</f>
        <v>0</v>
      </c>
      <c r="C70" s="99" t="str">
        <f t="shared" si="20"/>
        <v/>
      </c>
      <c r="D70" s="99" t="str">
        <f t="shared" si="21"/>
        <v/>
      </c>
      <c r="E70" s="172">
        <f>+'Escala Salarial'!F69</f>
        <v>0</v>
      </c>
      <c r="F70" s="427"/>
      <c r="G70" s="426"/>
      <c r="H70" s="426"/>
      <c r="I70" s="426"/>
      <c r="J70" s="426"/>
      <c r="K70" s="426"/>
      <c r="L70" s="426"/>
      <c r="M70" s="426"/>
      <c r="N70" s="426"/>
      <c r="O70" s="426"/>
      <c r="P70" s="426"/>
      <c r="Q70" s="426"/>
      <c r="R70" s="426"/>
      <c r="S70" s="106">
        <f>IF(SUM($G$43:$R$43)=0,0,((Tabla14[[#This Row],[Columna5]]*$G$44)/$S$44)+((Tabla14[[#This Row],[Columna6]]*$H$44)/$S$44)+((Tabla14[[#This Row],[Columna7]]*$I$44)/$S$44)+((Tabla14[[#This Row],[Columna8]]*$J$44)/$S$44)+((Tabla14[[#This Row],[Columna9]]*$K$44)/$S$44)+((Tabla14[[#This Row],[Columna10]]*$L$44)/$S$44)+((Tabla14[[#This Row],[Columna11]]*$M$44)/$S$44)+((Tabla14[[#This Row],[Columna12]]*$N$44)/$S$44)+((Tabla14[[#This Row],[Columna13]]*$O$44)/$S$44)+((Tabla14[[#This Row],[Columna14]]*$P$44)/$S$44)+((Tabla14[[#This Row],[Columna15]]*$Q$44)/$S$44)+((Tabla14[[#This Row],[Columna16]]*$R$44)/$S$44))</f>
        <v>0</v>
      </c>
      <c r="T70" s="426"/>
      <c r="U70" s="426"/>
      <c r="V70" s="426"/>
      <c r="W70" s="426"/>
      <c r="X70" s="426"/>
      <c r="Y70" s="426"/>
      <c r="Z70" s="426"/>
      <c r="AA70" s="426"/>
      <c r="AB70" s="426"/>
      <c r="AC70" s="426"/>
      <c r="AD70" s="426"/>
      <c r="AE70" s="426"/>
      <c r="AF70" s="106">
        <f>IF(SUM($T$43:$AE$43)=0,0,((Tabla14[[#This Row],[Columna18]]*$T$44)/$AF$44)+((Tabla14[[#This Row],[Columna19]]*$U$44)/$AF$44)+((Tabla14[[#This Row],[Columna20]]*$V$44)/$AF$44)+((Tabla14[[#This Row],[Columna21]]*$W$44)/$AF$44)+((Tabla14[[#This Row],[Columna22]]*$X$44)/$AF$44)+((Tabla14[[#This Row],[Columna23]]*$Y$44)/$AF$44)+((Tabla14[[#This Row],[Columna24]]*$Z$44)/$AF$44)+((Tabla14[[#This Row],[Columna25]]*$AA$44)/$AF$44)+((Tabla14[[#This Row],[Columna26]]*$AB$44)/$AF$44)+((Tabla14[[#This Row],[Columna27]]*$AC$44)/$AF$44)+((Tabla14[[#This Row],[Columna28]]*$AD$44)/$AF$44)+((Tabla14[[#This Row],[Columna29]]*$AE$44)/$AF$44))</f>
        <v>0</v>
      </c>
      <c r="AG70" s="426"/>
      <c r="AH70" s="426"/>
      <c r="AI70" s="426"/>
      <c r="AJ70" s="426"/>
      <c r="AK70" s="426"/>
      <c r="AL70" s="426"/>
      <c r="AM70" s="426"/>
      <c r="AN70" s="426"/>
      <c r="AO70" s="426"/>
      <c r="AP70" s="426"/>
      <c r="AQ70" s="426"/>
      <c r="AR70" s="426"/>
      <c r="AS70" s="108">
        <f>IF(SUM($AG$43:$AR$43)=0,0,((Tabla14[[#This Row],[Columna33]]*$AG$44)/$AS$44)+((Tabla14[[#This Row],[Columna34]]*$AH$44)/$AS$6)+((Tabla14[[#This Row],[Columna35]]*$AI$44)/$AS$44)+((Tabla14[[#This Row],[Columna36]]*$AJ$44)/$AS$44)+((Tabla14[[#This Row],[Columna37]]*$AK$44)/$AS$44)+((Tabla14[[#This Row],[Columna38]]*$AL$44)/$AS$44)+((Tabla14[[#This Row],[Columna39]]*$AM$44)/$AS$44)+((Tabla14[[#This Row],[Columna40]]*$AN$44)/$AS$44)+((Tabla14[[#This Row],[Columna41]]*$AO$44)/$AS$44)+((Tabla14[[#This Row],[Columna42]]*$AP$44)/$AS$44)+((Tabla14[[#This Row],[Columna44]]*$AQ$44)/$AS$44)+((Tabla14[[#This Row],[Columna45]]*$AR$44)/$AS$44))</f>
        <v>0</v>
      </c>
      <c r="AT70" s="108">
        <f>(Tabla14[[#This Row],[Columna46]]+Tabla14[[#This Row],[Columna30]]+Tabla14[[#This Row],[Columna17]])/3</f>
        <v>0</v>
      </c>
      <c r="AU70" s="111">
        <f t="shared" si="22"/>
        <v>0</v>
      </c>
      <c r="AV70" s="111">
        <f t="shared" si="23"/>
        <v>0</v>
      </c>
      <c r="AW70" s="111">
        <f t="shared" si="24"/>
        <v>0</v>
      </c>
      <c r="AX70" s="101">
        <f t="shared" si="28"/>
        <v>0</v>
      </c>
      <c r="AY70" s="101">
        <f t="shared" si="29"/>
        <v>0</v>
      </c>
      <c r="AZ70" s="101">
        <f t="shared" si="30"/>
        <v>0</v>
      </c>
      <c r="BA70" s="108">
        <f>Tabla14[[#This Row],[Columna17]]</f>
        <v>0</v>
      </c>
      <c r="BB70" s="108">
        <f>Tabla14[[#This Row],[Columna30]]</f>
        <v>0</v>
      </c>
      <c r="BC70" s="108">
        <f>Tabla14[[#This Row],[Columna46]]</f>
        <v>0</v>
      </c>
      <c r="BD70" s="101">
        <f>(((Tabla14[[#This Row],[Columna17]]*30)*$S$44)+((AF70*30)*$AF$44)+((AS70*30)*$AS$44))*Tabla14[[#This Row],[Columna32]]</f>
        <v>0</v>
      </c>
      <c r="BE70" s="108">
        <f>Tabla14[[#This Row],[Columna47]]</f>
        <v>0</v>
      </c>
      <c r="BF70" s="101">
        <f>Tabla14[[#This Row],[Columna51]]*Tabla14[[#This Row],[Columna54]]</f>
        <v>0</v>
      </c>
      <c r="BG70" s="101">
        <f>Tabla14[[#This Row],[Columna52]]*Tabla14[[#This Row],[Columna55]]</f>
        <v>0</v>
      </c>
      <c r="BH70" s="101">
        <f>Tabla14[[#This Row],[Columna53]]*Tabla14[[#This Row],[Columna56]]</f>
        <v>0</v>
      </c>
      <c r="BI70" s="113">
        <f>ROUND((Tabla14[[#This Row],[Columna48]]*Tabla14[[#This Row],[Columna59]]*Tabla14[[#This Row],[Columna32]])+(Tabla14[[#This Row],[Columna49]]*Tabla14[[#This Row],[Columna60]]*Tabla14[[#This Row],[Columna32]])+(Tabla14[[#This Row],[Columna50]]*Tabla14[[#This Row],[Columna61]]*Tabla14[[#This Row],[Columna32]]),0)</f>
        <v>0</v>
      </c>
    </row>
    <row r="71" spans="1:63" ht="15.75" customHeight="1">
      <c r="E71" s="65"/>
      <c r="G71" s="66"/>
      <c r="H71" s="66"/>
      <c r="I71" s="66"/>
      <c r="J71" s="66"/>
      <c r="K71" s="66"/>
      <c r="L71" s="66"/>
      <c r="M71" s="66"/>
      <c r="N71" s="66"/>
      <c r="O71" s="66"/>
      <c r="P71" s="66"/>
      <c r="Q71" s="66"/>
      <c r="R71" s="66"/>
      <c r="S71" s="161"/>
      <c r="T71" s="66"/>
      <c r="U71" s="66"/>
      <c r="V71" s="66"/>
      <c r="W71" s="66"/>
      <c r="X71" s="66"/>
      <c r="Y71" s="66"/>
      <c r="Z71" s="66"/>
      <c r="AA71" s="66"/>
      <c r="AB71" s="66"/>
      <c r="AC71" s="66"/>
      <c r="AD71" s="66"/>
      <c r="AE71" s="66"/>
      <c r="AF71" s="29"/>
      <c r="AG71" s="29"/>
      <c r="AH71" s="29"/>
      <c r="AI71" s="29"/>
      <c r="AJ71" s="29"/>
      <c r="AK71" s="29"/>
      <c r="AL71" s="29"/>
      <c r="AM71" s="29"/>
      <c r="AN71" s="29"/>
      <c r="AO71" s="29"/>
      <c r="AP71" s="29"/>
      <c r="AQ71" s="29"/>
      <c r="AR71" s="29"/>
      <c r="AS71" s="29"/>
      <c r="AT71" s="29"/>
      <c r="AU71" s="29"/>
      <c r="AV71" s="42"/>
      <c r="AW71" s="42"/>
      <c r="AX71" s="42"/>
      <c r="AY71" s="27"/>
      <c r="AZ71" s="27"/>
      <c r="BA71" s="27"/>
      <c r="BB71" s="26"/>
      <c r="BC71" s="26"/>
      <c r="BD71" s="728" t="s">
        <v>12244</v>
      </c>
      <c r="BE71" s="729"/>
      <c r="BF71" s="729"/>
      <c r="BG71" s="729"/>
      <c r="BH71" s="730"/>
      <c r="BI71" s="345">
        <f>SUBTOTAL(109,Tabla14[[#All],[Columna62]])</f>
        <v>0</v>
      </c>
    </row>
    <row r="72" spans="1:63" ht="15.75" customHeight="1">
      <c r="BD72" s="701" t="s">
        <v>192</v>
      </c>
      <c r="BE72" s="702"/>
      <c r="BF72" s="702"/>
      <c r="BG72" s="702"/>
      <c r="BH72" s="731"/>
      <c r="BI72" s="114">
        <f>IFERROR(('Factor Multiplicador'!I120),"")</f>
        <v>1.8774</v>
      </c>
    </row>
    <row r="73" spans="1:63" ht="15.75" customHeight="1">
      <c r="A73" s="104" t="s">
        <v>22102</v>
      </c>
      <c r="B73" s="350" t="s">
        <v>22103</v>
      </c>
      <c r="P73" s="46"/>
      <c r="V73" s="45"/>
      <c r="AF73" s="45"/>
      <c r="AG73" s="20"/>
      <c r="AH73" s="20"/>
      <c r="AI73" s="20"/>
      <c r="AJ73" s="20"/>
      <c r="AK73" s="20"/>
      <c r="AL73" s="20"/>
      <c r="AM73" s="20"/>
      <c r="AN73" s="20"/>
      <c r="AO73" s="20"/>
      <c r="AP73" s="20"/>
      <c r="AQ73" s="20"/>
      <c r="AR73" s="20"/>
      <c r="AS73" s="20"/>
      <c r="AT73" s="20"/>
      <c r="AU73" s="20"/>
      <c r="AV73" s="45"/>
      <c r="BD73" s="701" t="s">
        <v>193</v>
      </c>
      <c r="BE73" s="702"/>
      <c r="BF73" s="702"/>
      <c r="BG73" s="702"/>
      <c r="BH73" s="731"/>
      <c r="BI73" s="344">
        <f>IFERROR((BI71*BI72),"")</f>
        <v>0</v>
      </c>
    </row>
    <row r="74" spans="1:63" ht="15.75" customHeight="1">
      <c r="P74" s="46"/>
      <c r="V74" s="45"/>
      <c r="AF74" s="45"/>
      <c r="AG74" s="20"/>
      <c r="AH74" s="20"/>
      <c r="AI74" s="20"/>
      <c r="AJ74" s="20"/>
      <c r="AK74" s="20"/>
      <c r="AL74" s="20"/>
      <c r="AM74" s="20"/>
      <c r="AN74" s="20"/>
      <c r="AO74" s="20"/>
      <c r="AP74" s="20"/>
      <c r="AQ74" s="20"/>
      <c r="AR74" s="20"/>
      <c r="AS74" s="20"/>
      <c r="AT74" s="20"/>
      <c r="AU74" s="20"/>
      <c r="AV74" s="45"/>
      <c r="BD74" s="701" t="s">
        <v>13675</v>
      </c>
      <c r="BE74" s="702"/>
      <c r="BF74" s="702"/>
      <c r="BG74" s="702"/>
      <c r="BH74" s="731"/>
      <c r="BI74" s="433">
        <v>1</v>
      </c>
    </row>
    <row r="75" spans="1:63" ht="15.75">
      <c r="B75" s="20"/>
      <c r="C75" s="20"/>
      <c r="D75" s="20"/>
      <c r="Q75" s="20"/>
      <c r="AD75" s="20"/>
      <c r="AE75" s="20"/>
      <c r="AF75" s="20"/>
      <c r="AG75" s="20"/>
      <c r="AH75" s="20"/>
      <c r="AI75" s="20"/>
      <c r="AJ75" s="20"/>
      <c r="AK75" s="20"/>
      <c r="AL75" s="20"/>
      <c r="AM75" s="20"/>
      <c r="AN75" s="20"/>
      <c r="AO75" s="20"/>
      <c r="AP75" s="20"/>
      <c r="AQ75" s="20"/>
      <c r="AR75" s="20"/>
      <c r="AS75" s="20"/>
      <c r="AT75" s="20"/>
      <c r="AU75" s="20"/>
      <c r="AV75" s="20"/>
      <c r="AW75" s="20"/>
      <c r="AX75" s="20"/>
      <c r="AY75" s="20"/>
      <c r="AZ75" s="20"/>
      <c r="BA75" s="20"/>
      <c r="BB75" s="20"/>
      <c r="BC75" s="20"/>
      <c r="BD75" s="701" t="s">
        <v>22921</v>
      </c>
      <c r="BE75" s="702"/>
      <c r="BF75" s="702"/>
      <c r="BG75" s="702"/>
      <c r="BH75" s="703"/>
      <c r="BI75" s="349">
        <f>IFERROR((BI73*BI74),"")</f>
        <v>0</v>
      </c>
      <c r="BK75" s="168"/>
    </row>
    <row r="77" spans="1:63">
      <c r="B77" s="107"/>
      <c r="C77" s="107"/>
      <c r="D77" s="107"/>
      <c r="E77" s="107"/>
      <c r="G77" s="107"/>
      <c r="H77" s="107"/>
      <c r="I77" s="107"/>
      <c r="J77" s="107"/>
      <c r="K77" s="107"/>
      <c r="P77" s="107"/>
      <c r="Q77" s="107"/>
      <c r="R77" s="107"/>
      <c r="T77" s="107"/>
      <c r="U77" s="107"/>
      <c r="V77" s="107"/>
      <c r="W77" s="107"/>
      <c r="X77" s="107"/>
      <c r="Y77" s="107"/>
      <c r="Z77" s="107"/>
      <c r="AA77" s="107"/>
      <c r="AB77" s="107"/>
      <c r="AC77" s="107"/>
      <c r="AD77" s="107"/>
      <c r="AE77" s="107"/>
      <c r="AF77" s="107"/>
      <c r="AG77" s="107"/>
      <c r="AH77" s="107"/>
      <c r="AI77" s="107"/>
      <c r="AJ77" s="107"/>
      <c r="AK77" s="107"/>
      <c r="AL77" s="107"/>
      <c r="AM77" s="107"/>
      <c r="AN77" s="107"/>
      <c r="AO77" s="107"/>
      <c r="AP77" s="107"/>
      <c r="AQ77" s="107"/>
      <c r="AR77" s="107"/>
      <c r="AS77" s="107"/>
      <c r="AT77" s="107"/>
      <c r="AU77" s="107"/>
      <c r="AV77" s="107"/>
      <c r="AW77" s="107"/>
      <c r="AX77" s="107"/>
      <c r="AY77" s="107"/>
      <c r="AZ77" s="107"/>
      <c r="BA77" s="107"/>
      <c r="BB77" s="107"/>
      <c r="BC77" s="107"/>
      <c r="BD77" s="107"/>
      <c r="BE77" s="107"/>
      <c r="BF77" s="107"/>
      <c r="BG77" s="107"/>
      <c r="BH77" s="107"/>
      <c r="BI77" s="107"/>
      <c r="BK77" s="168"/>
    </row>
  </sheetData>
  <mergeCells count="76">
    <mergeCell ref="BD74:BH74"/>
    <mergeCell ref="BI42:BI44"/>
    <mergeCell ref="BD71:BH71"/>
    <mergeCell ref="BD72:BH72"/>
    <mergeCell ref="BD73:BH73"/>
    <mergeCell ref="BF42:BH42"/>
    <mergeCell ref="BA42:BE42"/>
    <mergeCell ref="A39:E39"/>
    <mergeCell ref="BF43:BF44"/>
    <mergeCell ref="BG43:BG44"/>
    <mergeCell ref="BH43:BH44"/>
    <mergeCell ref="BA43:BA44"/>
    <mergeCell ref="BB43:BB44"/>
    <mergeCell ref="BC43:BC44"/>
    <mergeCell ref="BD43:BD44"/>
    <mergeCell ref="BE43:BE44"/>
    <mergeCell ref="A42:A43"/>
    <mergeCell ref="B42:E43"/>
    <mergeCell ref="F42:F44"/>
    <mergeCell ref="C44:D44"/>
    <mergeCell ref="AU42:AW42"/>
    <mergeCell ref="AX42:AZ42"/>
    <mergeCell ref="AU43:AU44"/>
    <mergeCell ref="A1:E1"/>
    <mergeCell ref="F3:S3"/>
    <mergeCell ref="T3:AF3"/>
    <mergeCell ref="AG3:AS3"/>
    <mergeCell ref="C6:D6"/>
    <mergeCell ref="F1:AT1"/>
    <mergeCell ref="F2:AT2"/>
    <mergeCell ref="A4:A5"/>
    <mergeCell ref="B4:E5"/>
    <mergeCell ref="AU1:BI3"/>
    <mergeCell ref="AT3:AT4"/>
    <mergeCell ref="F4:F6"/>
    <mergeCell ref="AU4:AW4"/>
    <mergeCell ref="AX4:AZ4"/>
    <mergeCell ref="BA4:BE4"/>
    <mergeCell ref="BF4:BH4"/>
    <mergeCell ref="AZ5:AZ6"/>
    <mergeCell ref="BA5:BA6"/>
    <mergeCell ref="BB5:BB6"/>
    <mergeCell ref="BC5:BC6"/>
    <mergeCell ref="BD5:BD6"/>
    <mergeCell ref="BE5:BE6"/>
    <mergeCell ref="BF5:BF6"/>
    <mergeCell ref="BI4:BI6"/>
    <mergeCell ref="AU5:AU6"/>
    <mergeCell ref="AV43:AV44"/>
    <mergeCell ref="AW43:AW44"/>
    <mergeCell ref="AX43:AX44"/>
    <mergeCell ref="AY43:AY44"/>
    <mergeCell ref="AZ43:AZ44"/>
    <mergeCell ref="BD35:BH35"/>
    <mergeCell ref="BD36:BH36"/>
    <mergeCell ref="BD37:BH37"/>
    <mergeCell ref="AV5:AV6"/>
    <mergeCell ref="AW5:AW6"/>
    <mergeCell ref="AX5:AX6"/>
    <mergeCell ref="AY5:AY6"/>
    <mergeCell ref="BD75:BH75"/>
    <mergeCell ref="A2:C3"/>
    <mergeCell ref="D2:E3"/>
    <mergeCell ref="F39:AT39"/>
    <mergeCell ref="AU39:BI41"/>
    <mergeCell ref="A40:C41"/>
    <mergeCell ref="D40:E41"/>
    <mergeCell ref="F40:AT40"/>
    <mergeCell ref="T41:AF41"/>
    <mergeCell ref="AG41:AS41"/>
    <mergeCell ref="AT41:AT42"/>
    <mergeCell ref="F41:S41"/>
    <mergeCell ref="BG5:BG6"/>
    <mergeCell ref="BH5:BH6"/>
    <mergeCell ref="BD33:BH33"/>
    <mergeCell ref="BD34:BH34"/>
  </mergeCells>
  <phoneticPr fontId="31" type="noConversion"/>
  <dataValidations count="1">
    <dataValidation type="list" allowBlank="1" showInputMessage="1" showErrorMessage="1" sqref="D36:E38" xr:uid="{00000000-0002-0000-0300-000000000000}">
      <formula1>INDIRECT($C36)</formula1>
    </dataValidation>
  </dataValidations>
  <printOptions horizontalCentered="1" verticalCentered="1"/>
  <pageMargins left="0.74803149606299213" right="0.43307086614173229" top="0.74803149606299213" bottom="0.74803149606299213" header="0.31496062992125984" footer="0.31496062992125984"/>
  <pageSetup paperSize="5" scale="22" fitToHeight="0" orientation="landscape" r:id="rId1"/>
  <headerFooter>
    <oddFooter>&amp;C&amp;P de &amp;N</oddFooter>
  </headerFooter>
  <ignoredErrors>
    <ignoredError sqref="BA8:BH15 AS11 BB7:BC7 BG7:BH7 AS17:AS23 AS8 AS9:AS10 AS12:AS16 AS24:AS32 E45" calculatedColumn="1"/>
    <ignoredError sqref="AX46:AZ55 AX45:AY45 AF25:AF29 AF31 AF30 BF25:BH32 BF16:BH24 AX61:AZ69 BE61:BE69" unlockedFormula="1"/>
    <ignoredError sqref="S6 AF6" formula="1"/>
    <ignoredError sqref="BA16:BE24 BA25:BE32" unlockedFormula="1" calculatedColumn="1"/>
  </ignoredErrors>
  <drawing r:id="rId2"/>
  <legacyDrawing r:id="rId3"/>
  <tableParts count="2">
    <tablePart r:id="rId4"/>
    <tablePart r:id="rId5"/>
  </tableParts>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300-000002000000}">
          <x14:formula1>
            <xm:f>Tarifas!$A$6:$A$50</xm:f>
          </x14:formula1>
          <xm:sqref>B31:B32 B45:B70</xm:sqref>
        </x14:dataValidation>
      </x14:dataValidations>
    </ext>
  </extLs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10">
    <tabColor theme="8" tint="-0.249977111117893"/>
    <pageSetUpPr fitToPage="1"/>
  </sheetPr>
  <dimension ref="B1:CK219"/>
  <sheetViews>
    <sheetView showGridLines="0" view="pageBreakPreview" topLeftCell="A110" zoomScale="115" zoomScaleNormal="100" zoomScaleSheetLayoutView="115" workbookViewId="0">
      <selection activeCell="E93" sqref="E92:E93"/>
    </sheetView>
  </sheetViews>
  <sheetFormatPr baseColWidth="10" defaultColWidth="11.42578125" defaultRowHeight="15" zeroHeight="1"/>
  <cols>
    <col min="1" max="1" width="2.7109375" style="1" customWidth="1"/>
    <col min="2" max="2" width="3.5703125" style="1" customWidth="1"/>
    <col min="3" max="3" width="3.42578125" style="1" customWidth="1"/>
    <col min="4" max="4" width="3.42578125" style="2" customWidth="1"/>
    <col min="5" max="5" width="65.7109375" style="1" customWidth="1"/>
    <col min="6" max="6" width="17" style="1" customWidth="1"/>
    <col min="7" max="7" width="14.28515625" style="1" customWidth="1"/>
    <col min="8" max="8" width="12.140625" style="1" customWidth="1"/>
    <col min="9" max="9" width="16.7109375" style="1" customWidth="1"/>
    <col min="10" max="12" width="2.7109375" style="1" customWidth="1"/>
    <col min="13" max="13" width="21.85546875" style="62" customWidth="1"/>
    <col min="14" max="15" width="21.85546875" style="1" customWidth="1"/>
    <col min="16" max="16" width="31.5703125" style="1" customWidth="1"/>
    <col min="17" max="17" width="21.85546875" style="1" customWidth="1"/>
    <col min="18" max="18" width="19.28515625" style="1" bestFit="1" customWidth="1"/>
    <col min="19" max="19" width="11.28515625" style="2" customWidth="1"/>
    <col min="20" max="47" width="11.42578125" style="1"/>
    <col min="48" max="48" width="16.28515625" style="1" customWidth="1"/>
    <col min="49" max="16384" width="11.42578125" style="1"/>
  </cols>
  <sheetData>
    <row r="1" spans="3:58" ht="15.75" thickBot="1"/>
    <row r="2" spans="3:58" ht="18.75">
      <c r="C2" s="785" t="s">
        <v>23027</v>
      </c>
      <c r="D2" s="786"/>
      <c r="E2" s="786"/>
      <c r="F2" s="786"/>
      <c r="G2" s="786"/>
      <c r="H2" s="786"/>
      <c r="I2" s="786"/>
      <c r="J2" s="284"/>
      <c r="K2" s="238"/>
      <c r="L2" s="238"/>
    </row>
    <row r="3" spans="3:58" ht="18.75">
      <c r="C3" s="787" t="str">
        <f>+portada!A21</f>
        <v>SUBDIRECCIÓN ARTÍSTICA Y CULTURAL</v>
      </c>
      <c r="D3" s="788"/>
      <c r="E3" s="788"/>
      <c r="F3" s="788"/>
      <c r="G3" s="788"/>
      <c r="H3" s="788"/>
      <c r="I3" s="788"/>
      <c r="J3" s="285"/>
      <c r="K3" s="238"/>
      <c r="L3" s="238"/>
    </row>
    <row r="4" spans="3:58" ht="15" customHeight="1">
      <c r="C4" s="789" t="s">
        <v>22099</v>
      </c>
      <c r="D4" s="790"/>
      <c r="E4" s="790"/>
      <c r="F4" s="790"/>
      <c r="J4" s="59"/>
      <c r="T4" s="821" t="s">
        <v>13755</v>
      </c>
      <c r="U4" s="822"/>
      <c r="V4" s="822"/>
      <c r="W4" s="822"/>
      <c r="X4" s="822"/>
      <c r="Y4" s="822"/>
      <c r="Z4" s="822"/>
      <c r="AA4" s="822"/>
      <c r="AB4" s="822"/>
      <c r="AC4" s="822"/>
      <c r="AD4" s="822"/>
      <c r="AE4" s="822"/>
      <c r="AF4" s="822"/>
      <c r="AG4" s="822"/>
      <c r="AH4" s="822"/>
      <c r="AI4" s="822"/>
      <c r="AJ4" s="822"/>
      <c r="AK4" s="822"/>
      <c r="AL4" s="822"/>
      <c r="AM4" s="822"/>
      <c r="AN4" s="823"/>
      <c r="AO4" s="193"/>
      <c r="AP4" s="193"/>
      <c r="AQ4" s="529">
        <v>0.52200000000000002</v>
      </c>
      <c r="AR4" s="193"/>
      <c r="AS4" s="193"/>
      <c r="AT4" s="193"/>
      <c r="AU4" s="193"/>
      <c r="AV4" s="193"/>
      <c r="AW4" s="193"/>
      <c r="AX4" s="193"/>
      <c r="AY4" s="193"/>
      <c r="AZ4" s="193"/>
      <c r="BA4" s="193"/>
      <c r="BB4" s="193"/>
      <c r="BC4" s="193"/>
      <c r="BD4" s="193"/>
      <c r="BE4" s="193"/>
      <c r="BF4" s="193"/>
    </row>
    <row r="5" spans="3:58" ht="19.5" customHeight="1">
      <c r="C5" s="808" t="str">
        <f>+portada!A17</f>
        <v xml:space="preserve">ESTUDIOS Y DISEÑOS EL MUELLE </v>
      </c>
      <c r="D5" s="809"/>
      <c r="E5" s="809"/>
      <c r="F5" s="809"/>
      <c r="G5" s="809"/>
      <c r="H5" s="809"/>
      <c r="I5" s="809"/>
      <c r="J5" s="59"/>
      <c r="O5" s="784" t="s">
        <v>13753</v>
      </c>
      <c r="P5" s="784"/>
      <c r="Q5" s="784"/>
      <c r="R5" s="784"/>
      <c r="S5" s="784"/>
      <c r="T5" s="193"/>
      <c r="U5" s="193"/>
      <c r="V5" s="193"/>
      <c r="W5" s="193"/>
      <c r="X5" s="193"/>
      <c r="Y5" s="193"/>
      <c r="Z5" s="193"/>
      <c r="AA5" s="193"/>
      <c r="AB5" s="193"/>
      <c r="AC5" s="193"/>
      <c r="AD5" s="193"/>
      <c r="AE5" s="193"/>
      <c r="AF5" s="193"/>
      <c r="AG5" s="193"/>
      <c r="AH5" s="193"/>
      <c r="AI5" s="193"/>
      <c r="AJ5" s="193"/>
      <c r="AK5" s="193"/>
      <c r="AL5" s="193"/>
      <c r="AM5" s="193"/>
      <c r="AN5" s="193"/>
      <c r="AO5" s="193"/>
      <c r="AP5" s="193"/>
      <c r="AQ5" s="529">
        <v>1.044</v>
      </c>
      <c r="AR5" s="193"/>
      <c r="AS5" s="193"/>
      <c r="AT5" s="193"/>
      <c r="AU5" s="193"/>
      <c r="AV5" s="193"/>
      <c r="AW5" s="193"/>
      <c r="AX5" s="193"/>
      <c r="AY5" s="193"/>
      <c r="AZ5" s="193"/>
      <c r="BA5" s="193"/>
      <c r="BB5" s="193"/>
      <c r="BC5" s="193"/>
      <c r="BD5" s="193"/>
      <c r="BE5" s="193"/>
      <c r="BF5" s="193"/>
    </row>
    <row r="6" spans="3:58">
      <c r="C6" s="791"/>
      <c r="D6" s="792"/>
      <c r="E6" s="792"/>
      <c r="F6" s="792"/>
      <c r="G6" s="792"/>
      <c r="H6" s="792"/>
      <c r="I6" s="792"/>
      <c r="J6" s="285"/>
      <c r="K6" s="238"/>
      <c r="L6" s="238"/>
      <c r="O6" s="784"/>
      <c r="P6" s="784"/>
      <c r="Q6" s="784"/>
      <c r="R6" s="784"/>
      <c r="S6" s="784"/>
      <c r="AQ6" s="529">
        <v>2.4359999999999999</v>
      </c>
    </row>
    <row r="7" spans="3:58" ht="15.75" thickBot="1">
      <c r="C7" s="58"/>
      <c r="J7" s="59"/>
      <c r="O7" s="784"/>
      <c r="P7" s="784"/>
      <c r="Q7" s="784"/>
      <c r="R7" s="784"/>
      <c r="S7" s="784"/>
      <c r="AQ7" s="530">
        <v>4.3499999999999996</v>
      </c>
    </row>
    <row r="8" spans="3:58" ht="15.75" customHeight="1" thickBot="1">
      <c r="C8" s="58"/>
      <c r="E8" s="798" t="s">
        <v>171</v>
      </c>
      <c r="F8" s="800" t="str">
        <f>+Resumen!C10</f>
        <v>Consultoría</v>
      </c>
      <c r="G8" s="801"/>
      <c r="J8" s="59"/>
      <c r="N8" s="62"/>
      <c r="AQ8" s="530">
        <v>6.96</v>
      </c>
    </row>
    <row r="9" spans="3:58" ht="17.25" customHeight="1" thickBot="1">
      <c r="C9" s="58"/>
      <c r="E9" s="799"/>
      <c r="F9" s="567" t="s">
        <v>169</v>
      </c>
      <c r="G9" s="568" t="s">
        <v>170</v>
      </c>
      <c r="J9" s="59"/>
      <c r="M9" s="297"/>
      <c r="N9" s="297"/>
      <c r="O9" s="824" t="s">
        <v>21680</v>
      </c>
      <c r="P9" s="825"/>
      <c r="Q9" s="825"/>
      <c r="R9" s="825"/>
      <c r="S9" s="826"/>
    </row>
    <row r="10" spans="3:58" ht="15" customHeight="1">
      <c r="C10" s="58"/>
      <c r="E10" s="11" t="s">
        <v>180</v>
      </c>
      <c r="F10" s="12">
        <v>6</v>
      </c>
      <c r="G10" s="35">
        <v>0.3</v>
      </c>
      <c r="H10" s="22"/>
      <c r="I10" s="22"/>
      <c r="J10" s="274"/>
      <c r="K10" s="22"/>
      <c r="L10" s="22"/>
      <c r="N10" s="62"/>
      <c r="O10" s="435"/>
      <c r="P10" s="101" t="s">
        <v>21682</v>
      </c>
      <c r="Q10" s="101" t="s">
        <v>21683</v>
      </c>
      <c r="R10" s="100" t="s">
        <v>21689</v>
      </c>
      <c r="S10" s="436" t="s">
        <v>21690</v>
      </c>
      <c r="T10" s="62"/>
      <c r="U10" s="62"/>
      <c r="V10" s="62"/>
      <c r="W10" s="62"/>
      <c r="X10" s="62"/>
    </row>
    <row r="11" spans="3:58">
      <c r="C11" s="58"/>
      <c r="E11" s="13" t="s">
        <v>182</v>
      </c>
      <c r="F11" s="12">
        <v>36</v>
      </c>
      <c r="G11" s="275">
        <v>0.1</v>
      </c>
      <c r="I11" s="22"/>
      <c r="J11" s="274"/>
      <c r="K11" s="22"/>
      <c r="L11" s="22"/>
      <c r="N11" s="62"/>
      <c r="O11" s="437">
        <v>1</v>
      </c>
      <c r="P11" s="101" t="s">
        <v>21684</v>
      </c>
      <c r="Q11" s="101">
        <v>200</v>
      </c>
      <c r="R11" s="181">
        <f>$P$17*Q11</f>
        <v>350181000</v>
      </c>
      <c r="S11" s="438">
        <f>R11/F15</f>
        <v>6.542244828650853</v>
      </c>
    </row>
    <row r="12" spans="3:58">
      <c r="C12" s="58"/>
      <c r="E12" s="13" t="s">
        <v>184</v>
      </c>
      <c r="F12" s="12">
        <v>6</v>
      </c>
      <c r="G12" s="275">
        <v>0.3</v>
      </c>
      <c r="I12" s="22"/>
      <c r="J12" s="274"/>
      <c r="K12" s="22"/>
      <c r="L12" s="22"/>
      <c r="N12" s="62"/>
      <c r="O12" s="437">
        <v>2</v>
      </c>
      <c r="P12" s="101" t="s">
        <v>21685</v>
      </c>
      <c r="Q12" s="101">
        <v>300</v>
      </c>
      <c r="R12" s="181">
        <f>$P$17*Q12</f>
        <v>525271500</v>
      </c>
      <c r="S12" s="438">
        <f>ROUND(R12/$F$15,2)</f>
        <v>9.81</v>
      </c>
    </row>
    <row r="13" spans="3:58" ht="15" customHeight="1">
      <c r="C13" s="58"/>
      <c r="E13" s="14" t="s">
        <v>179</v>
      </c>
      <c r="F13" s="12">
        <v>0</v>
      </c>
      <c r="G13" s="15">
        <v>0.1</v>
      </c>
      <c r="I13" s="22"/>
      <c r="J13" s="274"/>
      <c r="K13" s="22"/>
      <c r="L13" s="22"/>
      <c r="M13" s="86"/>
      <c r="N13" s="4"/>
      <c r="O13" s="437">
        <v>3</v>
      </c>
      <c r="P13" s="101" t="s">
        <v>21686</v>
      </c>
      <c r="Q13" s="101">
        <v>400</v>
      </c>
      <c r="R13" s="181">
        <f>$P$17*Q13</f>
        <v>700362000</v>
      </c>
      <c r="S13" s="438">
        <f>ROUND(R13/$F$15,2)</f>
        <v>13.08</v>
      </c>
    </row>
    <row r="14" spans="3:58" ht="15" customHeight="1" thickBot="1">
      <c r="C14" s="58"/>
      <c r="E14" s="14"/>
      <c r="F14" s="241"/>
      <c r="G14" s="15"/>
      <c r="J14" s="59"/>
      <c r="M14" s="86"/>
      <c r="N14" s="4"/>
      <c r="O14" s="437">
        <v>4</v>
      </c>
      <c r="P14" s="101" t="s">
        <v>21687</v>
      </c>
      <c r="Q14" s="101">
        <v>500</v>
      </c>
      <c r="R14" s="181">
        <f>$P$17*Q14</f>
        <v>875452500</v>
      </c>
      <c r="S14" s="438">
        <f>ROUND(R14/$F$15,2)</f>
        <v>16.36</v>
      </c>
    </row>
    <row r="15" spans="3:58" ht="17.25" customHeight="1">
      <c r="C15" s="58"/>
      <c r="E15" s="276" t="s">
        <v>189</v>
      </c>
      <c r="F15" s="802">
        <f>+((Resumen!C14*2.015)+Resumen!C21+Resumen!C24)*1.19</f>
        <v>53526122.786849998</v>
      </c>
      <c r="G15" s="803"/>
      <c r="J15" s="59"/>
      <c r="N15" s="62"/>
      <c r="O15" s="437">
        <v>5</v>
      </c>
      <c r="P15" s="101" t="s">
        <v>21688</v>
      </c>
      <c r="Q15" s="180">
        <v>0.05</v>
      </c>
      <c r="R15" s="181"/>
      <c r="S15" s="436"/>
    </row>
    <row r="16" spans="3:58" ht="17.25" customHeight="1">
      <c r="C16" s="58"/>
      <c r="E16" s="276" t="s">
        <v>12577</v>
      </c>
      <c r="F16" s="804">
        <v>46266</v>
      </c>
      <c r="G16" s="805"/>
      <c r="J16" s="59"/>
      <c r="N16" s="62"/>
      <c r="O16" s="440"/>
      <c r="P16" s="100"/>
      <c r="Q16" s="100"/>
      <c r="R16" s="100"/>
      <c r="S16" s="436"/>
    </row>
    <row r="17" spans="3:27" ht="17.25" customHeight="1" thickBot="1">
      <c r="C17" s="58"/>
      <c r="E17" s="276" t="s">
        <v>4450</v>
      </c>
      <c r="F17" s="806">
        <v>60</v>
      </c>
      <c r="G17" s="807"/>
      <c r="J17" s="59"/>
      <c r="N17" s="62"/>
      <c r="O17" s="443" t="s">
        <v>21681</v>
      </c>
      <c r="P17" s="439">
        <f>+SMMLV!C49</f>
        <v>1750905</v>
      </c>
      <c r="Q17" s="441">
        <f>F15/P17</f>
        <v>30.570546538418704</v>
      </c>
      <c r="R17" s="827"/>
      <c r="S17" s="828"/>
    </row>
    <row r="18" spans="3:27" ht="17.25" customHeight="1" thickBot="1">
      <c r="C18" s="58"/>
      <c r="E18" s="276" t="s">
        <v>12578</v>
      </c>
      <c r="F18" s="796">
        <v>46356</v>
      </c>
      <c r="G18" s="797"/>
      <c r="J18" s="59"/>
    </row>
    <row r="19" spans="3:27" ht="17.25" customHeight="1">
      <c r="C19" s="58"/>
      <c r="J19" s="59"/>
      <c r="R19" s="183"/>
    </row>
    <row r="20" spans="3:27" ht="19.5" customHeight="1" thickBot="1">
      <c r="C20" s="58"/>
      <c r="J20" s="59"/>
    </row>
    <row r="21" spans="3:27" ht="19.5" customHeight="1" thickBot="1">
      <c r="C21" s="58"/>
      <c r="E21" s="569" t="s">
        <v>171</v>
      </c>
      <c r="F21" s="570" t="s">
        <v>172</v>
      </c>
      <c r="G21" s="570" t="s">
        <v>173</v>
      </c>
      <c r="H21" s="570" t="s">
        <v>174</v>
      </c>
      <c r="I21" s="571" t="s">
        <v>175</v>
      </c>
      <c r="J21" s="59"/>
      <c r="M21" s="3" t="s">
        <v>176</v>
      </c>
      <c r="N21" s="405" t="s">
        <v>21678</v>
      </c>
      <c r="O21" s="810" t="s">
        <v>177</v>
      </c>
      <c r="P21" s="811"/>
      <c r="Q21" s="3" t="s">
        <v>178</v>
      </c>
    </row>
    <row r="22" spans="3:27" ht="19.5" customHeight="1">
      <c r="C22" s="58"/>
      <c r="E22" s="293" t="s">
        <v>179</v>
      </c>
      <c r="F22" s="277">
        <f>IF(M22&gt;0,$F$16,"")</f>
        <v>46266</v>
      </c>
      <c r="G22" s="277">
        <f t="shared" ref="G22" si="0">IF(M22&gt;0,$F$16+M22,"")</f>
        <v>46326</v>
      </c>
      <c r="H22" s="295">
        <f>IFERROR(IF(VLOOKUP($E22,AMPAROS_DIS,3,0)&gt;0,VLOOKUP($E22,AMPAROS_DIS,3,0),""),"")</f>
        <v>0.1</v>
      </c>
      <c r="I22" s="296">
        <f>IF(M22&gt;0,$F$15*H22,"")</f>
        <v>5352612.2786849998</v>
      </c>
      <c r="J22" s="59"/>
      <c r="M22" s="83">
        <f>IFERROR(SUM(VLOOKUP($E22,AMPAROS_DIS,2,0)*30,$F$17),0)</f>
        <v>60</v>
      </c>
      <c r="N22" s="527">
        <v>8.0000000000000004E-4</v>
      </c>
      <c r="O22" s="7">
        <f t="shared" ref="O22:O31" si="1">IF(M22&gt;0,((I22*N22)/365)*M22,0)</f>
        <v>703.90517637501364</v>
      </c>
      <c r="P22" s="7">
        <f t="shared" ref="P22:P30" si="2">IF(O22&gt;0,(O22*1.19)+1000,0)</f>
        <v>1837.6471598862663</v>
      </c>
      <c r="Q22" s="8">
        <f t="shared" ref="Q22:Q31" si="3">IF(P22&gt;0,P22/$F$15,0)</f>
        <v>3.4331781646208256E-5</v>
      </c>
    </row>
    <row r="23" spans="3:27" ht="19.5" customHeight="1">
      <c r="C23" s="58"/>
      <c r="E23" s="287" t="s">
        <v>180</v>
      </c>
      <c r="F23" s="277">
        <f>IF(M23&gt;0,$F$16,"")</f>
        <v>46266</v>
      </c>
      <c r="G23" s="277">
        <f t="shared" ref="G23:G31" si="4">IF(M23&gt;0,$F$16+M23,"")</f>
        <v>46506</v>
      </c>
      <c r="H23" s="279">
        <f t="shared" ref="H23:H31" si="5">IFERROR(VLOOKUP($E23,AMPAROS_DIS,3,0),"")</f>
        <v>0.3</v>
      </c>
      <c r="I23" s="278">
        <f>IF(M23&gt;0,$F$15*H23,"")</f>
        <v>16057836.836054999</v>
      </c>
      <c r="J23" s="59"/>
      <c r="M23" s="83">
        <f t="shared" ref="M23:M31" si="6">IFERROR(SUM(VLOOKUP($E23,AMPAROS_DIS,2,0)*30,$F$17),0)</f>
        <v>240</v>
      </c>
      <c r="N23" s="527">
        <v>1.8E-3</v>
      </c>
      <c r="O23" s="7">
        <f t="shared" si="1"/>
        <v>19005.439762125367</v>
      </c>
      <c r="P23" s="7">
        <f t="shared" si="2"/>
        <v>23616.473316929187</v>
      </c>
      <c r="Q23" s="8">
        <f t="shared" si="3"/>
        <v>4.4121397342703015E-4</v>
      </c>
    </row>
    <row r="24" spans="3:27" ht="19.5" customHeight="1">
      <c r="C24" s="58"/>
      <c r="E24" s="287" t="s">
        <v>181</v>
      </c>
      <c r="F24" s="277" t="str">
        <f t="shared" ref="F24:F31" si="7">IF(M24&gt;0,$F$16,"")</f>
        <v/>
      </c>
      <c r="G24" s="277" t="str">
        <f t="shared" si="4"/>
        <v/>
      </c>
      <c r="H24" s="279" t="str">
        <f t="shared" si="5"/>
        <v/>
      </c>
      <c r="I24" s="278" t="str">
        <f t="shared" ref="I24:I31" si="8">IF(M24&gt;0,$F$15*H24,"")</f>
        <v/>
      </c>
      <c r="J24" s="59"/>
      <c r="M24" s="83">
        <f t="shared" si="6"/>
        <v>0</v>
      </c>
      <c r="N24" s="428">
        <v>4.4999999999999997E-3</v>
      </c>
      <c r="O24" s="7">
        <f t="shared" si="1"/>
        <v>0</v>
      </c>
      <c r="P24" s="7">
        <f t="shared" si="2"/>
        <v>0</v>
      </c>
      <c r="Q24" s="8">
        <f t="shared" si="3"/>
        <v>0</v>
      </c>
    </row>
    <row r="25" spans="3:27" ht="19.5" customHeight="1">
      <c r="C25" s="58"/>
      <c r="E25" s="287" t="s">
        <v>182</v>
      </c>
      <c r="F25" s="277">
        <f t="shared" si="7"/>
        <v>46266</v>
      </c>
      <c r="G25" s="277">
        <f t="shared" si="4"/>
        <v>47406</v>
      </c>
      <c r="H25" s="279">
        <f t="shared" si="5"/>
        <v>0.1</v>
      </c>
      <c r="I25" s="278">
        <f t="shared" si="8"/>
        <v>5352612.2786849998</v>
      </c>
      <c r="J25" s="59"/>
      <c r="M25" s="83">
        <f t="shared" si="6"/>
        <v>1140</v>
      </c>
      <c r="N25" s="527">
        <v>1.5E-3</v>
      </c>
      <c r="O25" s="7">
        <f t="shared" si="1"/>
        <v>25076.621908359863</v>
      </c>
      <c r="P25" s="7">
        <f t="shared" si="2"/>
        <v>30841.180070948234</v>
      </c>
      <c r="Q25" s="8">
        <f t="shared" si="3"/>
        <v>5.7618931589278357E-4</v>
      </c>
    </row>
    <row r="26" spans="3:27" ht="19.5" customHeight="1">
      <c r="C26" s="58"/>
      <c r="E26" s="287" t="s">
        <v>183</v>
      </c>
      <c r="F26" s="277" t="str">
        <f t="shared" si="7"/>
        <v/>
      </c>
      <c r="G26" s="277" t="str">
        <f t="shared" si="4"/>
        <v/>
      </c>
      <c r="H26" s="279" t="str">
        <f t="shared" si="5"/>
        <v/>
      </c>
      <c r="I26" s="278" t="str">
        <f t="shared" si="8"/>
        <v/>
      </c>
      <c r="J26" s="59"/>
      <c r="M26" s="83">
        <f t="shared" si="6"/>
        <v>0</v>
      </c>
      <c r="N26" s="428">
        <v>4.4999999999999997E-3</v>
      </c>
      <c r="O26" s="7">
        <f t="shared" si="1"/>
        <v>0</v>
      </c>
      <c r="P26" s="7">
        <f t="shared" si="2"/>
        <v>0</v>
      </c>
      <c r="Q26" s="8">
        <f t="shared" si="3"/>
        <v>0</v>
      </c>
    </row>
    <row r="27" spans="3:27" ht="19.5" customHeight="1">
      <c r="C27" s="58"/>
      <c r="E27" s="287" t="s">
        <v>184</v>
      </c>
      <c r="F27" s="277">
        <f t="shared" si="7"/>
        <v>46266</v>
      </c>
      <c r="G27" s="277">
        <f t="shared" si="4"/>
        <v>46506</v>
      </c>
      <c r="H27" s="279">
        <f t="shared" si="5"/>
        <v>0.3</v>
      </c>
      <c r="I27" s="278">
        <f t="shared" si="8"/>
        <v>16057836.836054999</v>
      </c>
      <c r="J27" s="59"/>
      <c r="M27" s="83">
        <f t="shared" si="6"/>
        <v>240</v>
      </c>
      <c r="N27" s="527">
        <v>1.8E-3</v>
      </c>
      <c r="O27" s="7">
        <f t="shared" si="1"/>
        <v>19005.439762125367</v>
      </c>
      <c r="P27" s="7">
        <f t="shared" si="2"/>
        <v>23616.473316929187</v>
      </c>
      <c r="Q27" s="8">
        <f t="shared" si="3"/>
        <v>4.4121397342703015E-4</v>
      </c>
    </row>
    <row r="28" spans="3:27" ht="19.5" customHeight="1">
      <c r="C28" s="58"/>
      <c r="E28" s="287" t="s">
        <v>185</v>
      </c>
      <c r="F28" s="277" t="str">
        <f t="shared" si="7"/>
        <v/>
      </c>
      <c r="G28" s="277" t="str">
        <f t="shared" si="4"/>
        <v/>
      </c>
      <c r="H28" s="279" t="str">
        <f t="shared" si="5"/>
        <v/>
      </c>
      <c r="I28" s="278" t="str">
        <f t="shared" si="8"/>
        <v/>
      </c>
      <c r="J28" s="59"/>
      <c r="M28" s="83">
        <f t="shared" si="6"/>
        <v>0</v>
      </c>
      <c r="N28" s="428">
        <v>4.4999999999999997E-3</v>
      </c>
      <c r="O28" s="7">
        <f t="shared" si="1"/>
        <v>0</v>
      </c>
      <c r="P28" s="7">
        <f t="shared" si="2"/>
        <v>0</v>
      </c>
      <c r="Q28" s="8">
        <f t="shared" si="3"/>
        <v>0</v>
      </c>
    </row>
    <row r="29" spans="3:27" ht="19.5" customHeight="1">
      <c r="C29" s="58"/>
      <c r="E29" s="287" t="s">
        <v>186</v>
      </c>
      <c r="F29" s="277" t="str">
        <f t="shared" si="7"/>
        <v/>
      </c>
      <c r="G29" s="277" t="str">
        <f t="shared" si="4"/>
        <v/>
      </c>
      <c r="H29" s="279" t="str">
        <f t="shared" si="5"/>
        <v/>
      </c>
      <c r="I29" s="278" t="str">
        <f t="shared" si="8"/>
        <v/>
      </c>
      <c r="J29" s="59"/>
      <c r="M29" s="83">
        <f t="shared" si="6"/>
        <v>0</v>
      </c>
      <c r="N29" s="428">
        <v>5.0000000000000001E-3</v>
      </c>
      <c r="O29" s="7">
        <f t="shared" si="1"/>
        <v>0</v>
      </c>
      <c r="P29" s="7">
        <f t="shared" si="2"/>
        <v>0</v>
      </c>
      <c r="Q29" s="8">
        <f t="shared" si="3"/>
        <v>0</v>
      </c>
    </row>
    <row r="30" spans="3:27" ht="19.5" customHeight="1">
      <c r="C30" s="58"/>
      <c r="E30" s="287" t="s">
        <v>187</v>
      </c>
      <c r="F30" s="277" t="str">
        <f t="shared" si="7"/>
        <v/>
      </c>
      <c r="G30" s="277" t="str">
        <f t="shared" si="4"/>
        <v/>
      </c>
      <c r="H30" s="279" t="str">
        <f t="shared" si="5"/>
        <v/>
      </c>
      <c r="I30" s="278" t="str">
        <f t="shared" si="8"/>
        <v/>
      </c>
      <c r="J30" s="59"/>
      <c r="M30" s="83">
        <f t="shared" si="6"/>
        <v>0</v>
      </c>
      <c r="N30" s="428">
        <v>5.0000000000000001E-3</v>
      </c>
      <c r="O30" s="7">
        <f t="shared" si="1"/>
        <v>0</v>
      </c>
      <c r="P30" s="7">
        <f t="shared" si="2"/>
        <v>0</v>
      </c>
      <c r="Q30" s="8">
        <f t="shared" si="3"/>
        <v>0</v>
      </c>
      <c r="T30" s="784" t="s">
        <v>21696</v>
      </c>
      <c r="U30" s="784"/>
      <c r="V30" s="784"/>
      <c r="W30" s="784"/>
      <c r="X30" s="784"/>
      <c r="Y30" s="784"/>
      <c r="Z30" s="784"/>
    </row>
    <row r="31" spans="3:27" ht="19.5" customHeight="1" thickBot="1">
      <c r="C31" s="58"/>
      <c r="E31" s="288" t="s">
        <v>188</v>
      </c>
      <c r="F31" s="289" t="str">
        <f t="shared" si="7"/>
        <v/>
      </c>
      <c r="G31" s="289" t="str">
        <f t="shared" si="4"/>
        <v/>
      </c>
      <c r="H31" s="290" t="str">
        <f t="shared" si="5"/>
        <v/>
      </c>
      <c r="I31" s="291" t="str">
        <f t="shared" si="8"/>
        <v/>
      </c>
      <c r="J31" s="59"/>
      <c r="M31" s="83">
        <f t="shared" si="6"/>
        <v>0</v>
      </c>
      <c r="N31" s="428">
        <v>1.2E-2</v>
      </c>
      <c r="O31" s="7">
        <f t="shared" si="1"/>
        <v>0</v>
      </c>
      <c r="P31" s="7">
        <f>IF(O31&gt;0,(O31*1.19)+1000,0)</f>
        <v>0</v>
      </c>
      <c r="Q31" s="8">
        <f t="shared" si="3"/>
        <v>0</v>
      </c>
      <c r="T31" s="784"/>
      <c r="U31" s="784"/>
      <c r="V31" s="784"/>
      <c r="W31" s="784"/>
      <c r="X31" s="784"/>
      <c r="Y31" s="784"/>
      <c r="Z31" s="784"/>
      <c r="AA31" s="62"/>
    </row>
    <row r="32" spans="3:27" ht="19.5" customHeight="1" thickBot="1">
      <c r="C32" s="58"/>
      <c r="E32" s="771" t="s">
        <v>4465</v>
      </c>
      <c r="F32" s="772"/>
      <c r="G32" s="772"/>
      <c r="H32" s="773"/>
      <c r="I32" s="292">
        <f>SUM(I22:I31)</f>
        <v>42820898.229479998</v>
      </c>
      <c r="J32" s="59"/>
      <c r="M32" s="84"/>
      <c r="N32" s="429"/>
      <c r="O32" s="6">
        <f>SUM(O22:O31)</f>
        <v>63791.406608985613</v>
      </c>
      <c r="P32" s="18">
        <f>SUM(P22:P31)</f>
        <v>79911.773864692877</v>
      </c>
      <c r="Q32" s="19">
        <f>SUM(Q22:Q31)</f>
        <v>1.4929490443930521E-3</v>
      </c>
      <c r="T32" s="784"/>
      <c r="U32" s="784"/>
      <c r="V32" s="784"/>
      <c r="W32" s="784"/>
      <c r="X32" s="784"/>
      <c r="Y32" s="784"/>
      <c r="Z32" s="784"/>
      <c r="AA32" s="62"/>
    </row>
    <row r="33" spans="3:27" ht="19.5" customHeight="1">
      <c r="C33" s="58"/>
      <c r="J33" s="59"/>
      <c r="T33" s="784"/>
      <c r="U33" s="784"/>
      <c r="V33" s="784"/>
      <c r="W33" s="784"/>
      <c r="X33" s="784"/>
      <c r="Y33" s="784"/>
      <c r="Z33" s="784"/>
      <c r="AA33" s="62"/>
    </row>
    <row r="34" spans="3:27" ht="19.5" customHeight="1" thickBot="1">
      <c r="C34" s="58"/>
      <c r="J34" s="59"/>
      <c r="T34" s="62"/>
      <c r="U34" s="62"/>
      <c r="V34" s="62"/>
      <c r="W34" s="62"/>
      <c r="X34" s="62"/>
      <c r="Y34" s="62"/>
      <c r="Z34" s="62"/>
    </row>
    <row r="35" spans="3:27" ht="19.5" customHeight="1" thickBot="1">
      <c r="C35" s="58"/>
      <c r="E35" s="798" t="s">
        <v>171</v>
      </c>
      <c r="F35" s="812" t="str">
        <f>+Resumen!C29</f>
        <v>Otras consultorías</v>
      </c>
      <c r="G35" s="813"/>
      <c r="J35" s="59"/>
      <c r="M35" s="779"/>
      <c r="N35" s="779"/>
    </row>
    <row r="36" spans="3:27" ht="19.5" customHeight="1" thickBot="1">
      <c r="C36" s="58"/>
      <c r="E36" s="799"/>
      <c r="F36" s="567" t="s">
        <v>169</v>
      </c>
      <c r="G36" s="568" t="s">
        <v>170</v>
      </c>
      <c r="J36" s="59"/>
      <c r="M36" s="814"/>
      <c r="N36" s="814"/>
    </row>
    <row r="37" spans="3:27" ht="15" customHeight="1">
      <c r="C37" s="58"/>
      <c r="E37" s="11" t="s">
        <v>180</v>
      </c>
      <c r="F37" s="12"/>
      <c r="G37" s="35"/>
      <c r="J37" s="59"/>
      <c r="M37" s="779"/>
      <c r="N37" s="779"/>
      <c r="O37" s="62"/>
      <c r="P37" s="62"/>
      <c r="Q37" s="62"/>
    </row>
    <row r="38" spans="3:27" ht="15" customHeight="1">
      <c r="C38" s="58"/>
      <c r="E38" s="13" t="s">
        <v>182</v>
      </c>
      <c r="F38" s="12"/>
      <c r="G38" s="275"/>
      <c r="J38" s="59"/>
      <c r="M38" s="779"/>
      <c r="N38" s="779"/>
      <c r="O38" s="62"/>
      <c r="P38" s="62"/>
      <c r="Q38" s="62"/>
    </row>
    <row r="39" spans="3:27" ht="15" customHeight="1">
      <c r="C39" s="58"/>
      <c r="E39" s="13" t="s">
        <v>184</v>
      </c>
      <c r="F39" s="12"/>
      <c r="G39" s="275"/>
      <c r="J39" s="59"/>
      <c r="M39" s="779"/>
      <c r="N39" s="779"/>
      <c r="O39" s="62"/>
      <c r="P39" s="62"/>
      <c r="Q39" s="62"/>
    </row>
    <row r="40" spans="3:27" ht="15" customHeight="1">
      <c r="C40" s="58"/>
      <c r="E40" s="14"/>
      <c r="F40" s="12"/>
      <c r="G40" s="15"/>
      <c r="J40" s="59"/>
      <c r="M40" s="86"/>
      <c r="N40" s="4"/>
      <c r="O40" s="4"/>
      <c r="P40" s="4"/>
      <c r="Q40" s="4"/>
    </row>
    <row r="41" spans="3:27" ht="15" customHeight="1" thickBot="1">
      <c r="C41" s="58"/>
      <c r="E41" s="14"/>
      <c r="F41" s="12"/>
      <c r="G41" s="15"/>
      <c r="J41" s="59"/>
      <c r="M41" s="86"/>
      <c r="N41" s="4"/>
      <c r="O41" s="4"/>
      <c r="P41" s="4"/>
      <c r="Q41" s="4"/>
    </row>
    <row r="42" spans="3:27" ht="19.5" customHeight="1">
      <c r="C42" s="58"/>
      <c r="E42" s="276" t="s">
        <v>189</v>
      </c>
      <c r="F42" s="802">
        <f>+((Resumen!C33*2.015)+Resumen!C40+Resumen!C43)*1.19</f>
        <v>0</v>
      </c>
      <c r="G42" s="803"/>
      <c r="J42" s="59"/>
      <c r="M42" s="779" t="s">
        <v>12576</v>
      </c>
      <c r="N42" s="779"/>
      <c r="O42" s="62"/>
      <c r="P42" s="62"/>
      <c r="Q42" s="62"/>
    </row>
    <row r="43" spans="3:27" ht="19.5" customHeight="1" thickBot="1">
      <c r="C43" s="58"/>
      <c r="E43" s="276" t="s">
        <v>12577</v>
      </c>
      <c r="F43" s="804">
        <v>46357</v>
      </c>
      <c r="G43" s="805"/>
      <c r="J43" s="59"/>
      <c r="M43" s="779" t="s">
        <v>12575</v>
      </c>
      <c r="N43" s="779"/>
    </row>
    <row r="44" spans="3:27" ht="19.5" customHeight="1" thickBot="1">
      <c r="C44" s="58"/>
      <c r="E44" s="276" t="s">
        <v>4450</v>
      </c>
      <c r="F44" s="806">
        <v>304</v>
      </c>
      <c r="G44" s="807"/>
      <c r="J44" s="59"/>
      <c r="M44" s="779" t="s">
        <v>12575</v>
      </c>
      <c r="N44" s="779"/>
      <c r="O44" s="501" t="s">
        <v>21681</v>
      </c>
      <c r="P44" s="502">
        <f>+SMMLV!C49</f>
        <v>1750905</v>
      </c>
      <c r="Q44" s="503">
        <f>F42/P44</f>
        <v>0</v>
      </c>
    </row>
    <row r="45" spans="3:27" ht="19.5" customHeight="1" thickBot="1">
      <c r="C45" s="58"/>
      <c r="E45" s="276" t="s">
        <v>12578</v>
      </c>
      <c r="F45" s="796">
        <v>46660</v>
      </c>
      <c r="G45" s="797"/>
      <c r="J45" s="59"/>
    </row>
    <row r="46" spans="3:27" ht="19.5" customHeight="1">
      <c r="C46" s="58"/>
      <c r="J46" s="59"/>
    </row>
    <row r="47" spans="3:27" ht="19.5" customHeight="1" thickBot="1">
      <c r="C47" s="58"/>
      <c r="J47" s="59"/>
      <c r="N47" s="1" t="s">
        <v>21679</v>
      </c>
    </row>
    <row r="48" spans="3:27" ht="19.5" customHeight="1" thickBot="1">
      <c r="C48" s="58"/>
      <c r="E48" s="569" t="s">
        <v>171</v>
      </c>
      <c r="F48" s="570" t="s">
        <v>172</v>
      </c>
      <c r="G48" s="570" t="s">
        <v>173</v>
      </c>
      <c r="H48" s="570" t="s">
        <v>174</v>
      </c>
      <c r="I48" s="571" t="s">
        <v>175</v>
      </c>
      <c r="J48" s="59"/>
      <c r="M48" s="3" t="s">
        <v>176</v>
      </c>
      <c r="N48" s="405" t="s">
        <v>21678</v>
      </c>
      <c r="O48" s="810" t="s">
        <v>177</v>
      </c>
      <c r="P48" s="811"/>
      <c r="Q48" s="3" t="s">
        <v>178</v>
      </c>
    </row>
    <row r="49" spans="2:39" ht="19.5" customHeight="1">
      <c r="C49" s="58"/>
      <c r="E49" s="293" t="s">
        <v>179</v>
      </c>
      <c r="F49" s="294" t="str">
        <f t="shared" ref="F49:F58" si="9">IF(M49&gt;0,$F$43,"")</f>
        <v/>
      </c>
      <c r="G49" s="294" t="str">
        <f t="shared" ref="G49:G58" si="10">IF(M49&gt;0,$F$43+M49,"")</f>
        <v/>
      </c>
      <c r="H49" s="295" t="str">
        <f t="shared" ref="H49:H58" si="11">IFERROR(IF(VLOOKUP($E49,AMPAROS_OBR,3,0)&gt;0,VLOOKUP($E49,AMPAROS_OBR,3,0),""),"")</f>
        <v/>
      </c>
      <c r="I49" s="296" t="str">
        <f t="shared" ref="I49:I58" si="12">IF(M49&gt;0,$F$42*H49,"")</f>
        <v/>
      </c>
      <c r="J49" s="59"/>
      <c r="M49" s="83">
        <f t="shared" ref="M49:M58" si="13">IFERROR(SUM(VLOOKUP($E49,AMPAROS_OBR,2,0)*30,$F$44),0)</f>
        <v>0</v>
      </c>
      <c r="N49" s="428">
        <v>1.5E-3</v>
      </c>
      <c r="O49" s="7">
        <f t="shared" ref="O49:O58" si="14">IF(M49&gt;0,((I49*N49)/365)*M49,0)</f>
        <v>0</v>
      </c>
      <c r="P49" s="7">
        <f>IF(O49&gt;0,(O49*1.19)+1000,0)</f>
        <v>0</v>
      </c>
      <c r="Q49" s="8">
        <f>IF(P49&gt;0,P49/$F$42,0)</f>
        <v>0</v>
      </c>
    </row>
    <row r="50" spans="2:39" ht="19.5" customHeight="1">
      <c r="C50" s="58"/>
      <c r="E50" s="287" t="s">
        <v>180</v>
      </c>
      <c r="F50" s="277">
        <f t="shared" si="9"/>
        <v>46357</v>
      </c>
      <c r="G50" s="277">
        <f t="shared" si="10"/>
        <v>46661</v>
      </c>
      <c r="H50" s="279">
        <f t="shared" ref="H50:H54" si="15">IFERROR(VLOOKUP($E50,AMPAROS_DIS,3,0),"")</f>
        <v>0.3</v>
      </c>
      <c r="I50" s="278">
        <f t="shared" si="12"/>
        <v>0</v>
      </c>
      <c r="J50" s="59"/>
      <c r="M50" s="83">
        <f t="shared" si="13"/>
        <v>304</v>
      </c>
      <c r="N50" s="528">
        <v>2E-3</v>
      </c>
      <c r="O50" s="7">
        <f t="shared" si="14"/>
        <v>0</v>
      </c>
      <c r="P50" s="7">
        <f>IF(O50&gt;0,IF((O50*1.19)+1000&lt;5000,5000,(O50*1.19)+1000),0)</f>
        <v>0</v>
      </c>
      <c r="Q50" s="8">
        <f>IF(P50&gt;0,P50/$F$42,0)</f>
        <v>0</v>
      </c>
      <c r="R50" s="17"/>
    </row>
    <row r="51" spans="2:39" ht="19.5" customHeight="1">
      <c r="C51" s="58"/>
      <c r="E51" s="287" t="s">
        <v>181</v>
      </c>
      <c r="F51" s="277" t="str">
        <f t="shared" si="9"/>
        <v/>
      </c>
      <c r="G51" s="277" t="str">
        <f t="shared" si="10"/>
        <v/>
      </c>
      <c r="H51" s="279" t="str">
        <f t="shared" si="15"/>
        <v/>
      </c>
      <c r="I51" s="278" t="str">
        <f t="shared" si="12"/>
        <v/>
      </c>
      <c r="J51" s="59"/>
      <c r="M51" s="83">
        <f t="shared" si="13"/>
        <v>0</v>
      </c>
      <c r="N51" s="430">
        <v>4.4999999999999997E-3</v>
      </c>
      <c r="O51" s="7">
        <f t="shared" si="14"/>
        <v>0</v>
      </c>
      <c r="P51" s="7">
        <f t="shared" ref="P51:P58" si="16">IF(O51&gt;0,(O51*1.19)+1000,0)</f>
        <v>0</v>
      </c>
      <c r="Q51" s="8">
        <f t="shared" ref="Q51:Q58" si="17">IF(P51&gt;0,P51/$F$42,0)</f>
        <v>0</v>
      </c>
    </row>
    <row r="52" spans="2:39" ht="19.5" customHeight="1">
      <c r="C52" s="58"/>
      <c r="E52" s="287" t="s">
        <v>182</v>
      </c>
      <c r="F52" s="277">
        <f t="shared" si="9"/>
        <v>46357</v>
      </c>
      <c r="G52" s="277">
        <f t="shared" si="10"/>
        <v>46661</v>
      </c>
      <c r="H52" s="279">
        <f t="shared" si="15"/>
        <v>0.1</v>
      </c>
      <c r="I52" s="278">
        <f t="shared" si="12"/>
        <v>0</v>
      </c>
      <c r="J52" s="59"/>
      <c r="M52" s="83">
        <f t="shared" si="13"/>
        <v>304</v>
      </c>
      <c r="N52" s="528">
        <v>1.6000000000000001E-3</v>
      </c>
      <c r="O52" s="7">
        <f t="shared" si="14"/>
        <v>0</v>
      </c>
      <c r="P52" s="7">
        <f t="shared" si="16"/>
        <v>0</v>
      </c>
      <c r="Q52" s="8">
        <f t="shared" si="17"/>
        <v>0</v>
      </c>
    </row>
    <row r="53" spans="2:39" ht="19.5" customHeight="1">
      <c r="C53" s="58"/>
      <c r="E53" s="287" t="s">
        <v>183</v>
      </c>
      <c r="F53" s="277" t="str">
        <f t="shared" si="9"/>
        <v/>
      </c>
      <c r="G53" s="277" t="str">
        <f t="shared" si="10"/>
        <v/>
      </c>
      <c r="H53" s="279" t="str">
        <f t="shared" si="15"/>
        <v/>
      </c>
      <c r="I53" s="278" t="str">
        <f t="shared" si="12"/>
        <v/>
      </c>
      <c r="J53" s="59"/>
      <c r="M53" s="83">
        <f t="shared" si="13"/>
        <v>0</v>
      </c>
      <c r="N53" s="430">
        <v>4.4999999999999997E-3</v>
      </c>
      <c r="O53" s="7">
        <f t="shared" si="14"/>
        <v>0</v>
      </c>
      <c r="P53" s="7">
        <f t="shared" si="16"/>
        <v>0</v>
      </c>
      <c r="Q53" s="8">
        <f t="shared" si="17"/>
        <v>0</v>
      </c>
    </row>
    <row r="54" spans="2:39" ht="19.5" customHeight="1">
      <c r="C54" s="58"/>
      <c r="E54" s="287" t="s">
        <v>184</v>
      </c>
      <c r="F54" s="277">
        <f t="shared" si="9"/>
        <v>46357</v>
      </c>
      <c r="G54" s="277">
        <f t="shared" si="10"/>
        <v>46661</v>
      </c>
      <c r="H54" s="279">
        <f t="shared" si="15"/>
        <v>0.3</v>
      </c>
      <c r="I54" s="278">
        <f t="shared" si="12"/>
        <v>0</v>
      </c>
      <c r="J54" s="59"/>
      <c r="M54" s="83">
        <f t="shared" si="13"/>
        <v>304</v>
      </c>
      <c r="N54" s="528">
        <v>2E-3</v>
      </c>
      <c r="O54" s="7">
        <f t="shared" si="14"/>
        <v>0</v>
      </c>
      <c r="P54" s="7">
        <f t="shared" si="16"/>
        <v>0</v>
      </c>
      <c r="Q54" s="8">
        <f t="shared" si="17"/>
        <v>0</v>
      </c>
    </row>
    <row r="55" spans="2:39" ht="19.5" customHeight="1">
      <c r="C55" s="58"/>
      <c r="E55" s="287" t="s">
        <v>185</v>
      </c>
      <c r="F55" s="277" t="str">
        <f t="shared" si="9"/>
        <v/>
      </c>
      <c r="G55" s="277" t="str">
        <f t="shared" si="10"/>
        <v/>
      </c>
      <c r="H55" s="279" t="str">
        <f t="shared" si="11"/>
        <v/>
      </c>
      <c r="I55" s="278" t="str">
        <f t="shared" si="12"/>
        <v/>
      </c>
      <c r="J55" s="59"/>
      <c r="M55" s="83">
        <f t="shared" si="13"/>
        <v>0</v>
      </c>
      <c r="N55" s="428">
        <v>4.4999999999999997E-3</v>
      </c>
      <c r="O55" s="7">
        <f t="shared" si="14"/>
        <v>0</v>
      </c>
      <c r="P55" s="7">
        <f t="shared" si="16"/>
        <v>0</v>
      </c>
      <c r="Q55" s="8">
        <f t="shared" si="17"/>
        <v>0</v>
      </c>
    </row>
    <row r="56" spans="2:39" ht="19.5" customHeight="1">
      <c r="C56" s="58"/>
      <c r="E56" s="287" t="s">
        <v>186</v>
      </c>
      <c r="F56" s="277" t="str">
        <f t="shared" si="9"/>
        <v/>
      </c>
      <c r="G56" s="277" t="str">
        <f t="shared" si="10"/>
        <v/>
      </c>
      <c r="H56" s="279" t="str">
        <f t="shared" si="11"/>
        <v/>
      </c>
      <c r="I56" s="278" t="str">
        <f t="shared" si="12"/>
        <v/>
      </c>
      <c r="J56" s="59"/>
      <c r="M56" s="83">
        <f t="shared" si="13"/>
        <v>0</v>
      </c>
      <c r="N56" s="428">
        <v>5.0000000000000001E-3</v>
      </c>
      <c r="O56" s="7">
        <f t="shared" si="14"/>
        <v>0</v>
      </c>
      <c r="P56" s="7">
        <f t="shared" si="16"/>
        <v>0</v>
      </c>
      <c r="Q56" s="8">
        <f t="shared" si="17"/>
        <v>0</v>
      </c>
    </row>
    <row r="57" spans="2:39" ht="19.5" customHeight="1">
      <c r="C57" s="58"/>
      <c r="E57" s="287" t="s">
        <v>187</v>
      </c>
      <c r="F57" s="277" t="str">
        <f t="shared" si="9"/>
        <v/>
      </c>
      <c r="G57" s="277" t="str">
        <f t="shared" si="10"/>
        <v/>
      </c>
      <c r="H57" s="279" t="str">
        <f t="shared" si="11"/>
        <v/>
      </c>
      <c r="I57" s="278" t="str">
        <f t="shared" si="12"/>
        <v/>
      </c>
      <c r="J57" s="59"/>
      <c r="M57" s="83">
        <f t="shared" si="13"/>
        <v>0</v>
      </c>
      <c r="N57" s="428">
        <v>5.0000000000000001E-3</v>
      </c>
      <c r="O57" s="7">
        <f t="shared" si="14"/>
        <v>0</v>
      </c>
      <c r="P57" s="7">
        <f t="shared" si="16"/>
        <v>0</v>
      </c>
      <c r="Q57" s="8">
        <f t="shared" si="17"/>
        <v>0</v>
      </c>
    </row>
    <row r="58" spans="2:39" ht="19.5" customHeight="1" thickBot="1">
      <c r="C58" s="58"/>
      <c r="E58" s="288" t="s">
        <v>188</v>
      </c>
      <c r="F58" s="289" t="str">
        <f t="shared" si="9"/>
        <v/>
      </c>
      <c r="G58" s="289" t="str">
        <f t="shared" si="10"/>
        <v/>
      </c>
      <c r="H58" s="290" t="str">
        <f t="shared" si="11"/>
        <v/>
      </c>
      <c r="I58" s="291" t="str">
        <f t="shared" si="12"/>
        <v/>
      </c>
      <c r="J58" s="59"/>
      <c r="M58" s="83">
        <f t="shared" si="13"/>
        <v>0</v>
      </c>
      <c r="N58" s="428">
        <v>1.2E-2</v>
      </c>
      <c r="O58" s="7">
        <f t="shared" si="14"/>
        <v>0</v>
      </c>
      <c r="P58" s="7">
        <f t="shared" si="16"/>
        <v>0</v>
      </c>
      <c r="Q58" s="8">
        <f t="shared" si="17"/>
        <v>0</v>
      </c>
    </row>
    <row r="59" spans="2:39" ht="19.5" customHeight="1" thickBot="1">
      <c r="C59" s="58"/>
      <c r="E59" s="771" t="s">
        <v>4465</v>
      </c>
      <c r="F59" s="772"/>
      <c r="G59" s="772"/>
      <c r="H59" s="773"/>
      <c r="I59" s="292">
        <f t="shared" ref="I59:Q59" si="18">SUM(I49:I58)</f>
        <v>0</v>
      </c>
      <c r="J59" s="59"/>
      <c r="M59" s="84"/>
      <c r="N59" s="429"/>
      <c r="O59" s="6">
        <f t="shared" si="18"/>
        <v>0</v>
      </c>
      <c r="P59" s="18">
        <f t="shared" si="18"/>
        <v>0</v>
      </c>
      <c r="Q59" s="19">
        <f t="shared" si="18"/>
        <v>0</v>
      </c>
    </row>
    <row r="60" spans="2:39" ht="19.5" customHeight="1" thickBot="1">
      <c r="C60" s="230"/>
      <c r="D60" s="92"/>
      <c r="E60" s="92"/>
      <c r="F60" s="92"/>
      <c r="G60" s="92"/>
      <c r="H60" s="92"/>
      <c r="I60" s="92"/>
      <c r="J60" s="231"/>
      <c r="M60" s="281"/>
      <c r="N60" s="280"/>
      <c r="O60" s="280"/>
      <c r="P60" s="282"/>
      <c r="Q60" s="283"/>
    </row>
    <row r="61" spans="2:39" ht="19.5" customHeight="1"/>
    <row r="62" spans="2:39" s="271" customFormat="1" ht="11.25" customHeight="1">
      <c r="D62" s="272"/>
      <c r="M62" s="273"/>
      <c r="S62" s="777" t="s">
        <v>13755</v>
      </c>
      <c r="T62" s="777"/>
      <c r="U62" s="777"/>
      <c r="V62" s="777"/>
      <c r="W62" s="777"/>
      <c r="X62" s="777"/>
      <c r="Y62" s="777"/>
      <c r="Z62" s="777"/>
      <c r="AA62" s="777"/>
      <c r="AB62" s="777"/>
      <c r="AC62" s="777"/>
      <c r="AD62" s="777"/>
      <c r="AE62" s="777"/>
      <c r="AF62" s="777"/>
      <c r="AG62" s="777"/>
      <c r="AH62" s="777"/>
      <c r="AI62" s="777"/>
      <c r="AJ62" s="777"/>
      <c r="AK62" s="777"/>
      <c r="AL62" s="777"/>
      <c r="AM62" s="777"/>
    </row>
    <row r="63" spans="2:39" s="224" customFormat="1" ht="11.25" customHeight="1" thickBot="1">
      <c r="D63" s="299"/>
      <c r="M63" s="209"/>
      <c r="S63" s="300"/>
      <c r="T63" s="300"/>
      <c r="U63" s="300"/>
      <c r="V63" s="300"/>
      <c r="W63" s="300"/>
      <c r="X63" s="300"/>
      <c r="Y63" s="300"/>
      <c r="Z63" s="300"/>
      <c r="AA63" s="300"/>
      <c r="AB63" s="300"/>
      <c r="AC63" s="300"/>
      <c r="AD63" s="300"/>
      <c r="AE63" s="300"/>
      <c r="AF63" s="300"/>
      <c r="AG63" s="300"/>
      <c r="AH63" s="300"/>
      <c r="AI63" s="300"/>
      <c r="AJ63" s="300"/>
      <c r="AK63" s="300"/>
      <c r="AL63" s="300"/>
      <c r="AM63" s="300"/>
    </row>
    <row r="64" spans="2:39" ht="21.75" customHeight="1">
      <c r="B64" s="302" t="s">
        <v>23027</v>
      </c>
      <c r="C64" s="327"/>
      <c r="D64" s="303"/>
      <c r="E64" s="303"/>
      <c r="F64" s="303"/>
      <c r="G64" s="303"/>
      <c r="H64" s="303"/>
      <c r="I64" s="303"/>
      <c r="J64" s="304"/>
      <c r="K64" s="37"/>
      <c r="L64" s="37"/>
      <c r="M64" s="37"/>
      <c r="N64" s="37"/>
      <c r="O64" s="37"/>
      <c r="P64" s="62"/>
      <c r="S64" s="1"/>
      <c r="V64" s="2"/>
    </row>
    <row r="65" spans="2:41" ht="15.75">
      <c r="B65" s="305" t="str">
        <f>+portada!A21</f>
        <v>SUBDIRECCIÓN ARTÍSTICA Y CULTURAL</v>
      </c>
      <c r="D65" s="37"/>
      <c r="E65" s="37"/>
      <c r="F65" s="37"/>
      <c r="G65" s="37"/>
      <c r="H65" s="37"/>
      <c r="I65" s="37"/>
      <c r="J65" s="306"/>
      <c r="K65" s="37"/>
      <c r="L65" s="37"/>
      <c r="M65" s="37"/>
      <c r="N65" s="37"/>
      <c r="O65" s="37"/>
      <c r="P65" s="62"/>
      <c r="S65" s="1"/>
      <c r="V65" s="2"/>
    </row>
    <row r="66" spans="2:41" ht="18.75" customHeight="1">
      <c r="B66" s="317" t="s">
        <v>22098</v>
      </c>
      <c r="D66" s="38"/>
      <c r="E66" s="38"/>
      <c r="F66" s="38"/>
      <c r="G66" s="38"/>
      <c r="H66" s="38"/>
      <c r="I66" s="38"/>
      <c r="J66" s="307"/>
      <c r="K66" s="38"/>
      <c r="L66" s="38"/>
      <c r="M66" s="38"/>
      <c r="N66" s="38"/>
      <c r="O66" s="38"/>
      <c r="P66" s="62"/>
      <c r="S66" s="1"/>
      <c r="V66" s="2"/>
      <c r="W66" s="778" t="s">
        <v>13749</v>
      </c>
      <c r="X66" s="779"/>
      <c r="Y66" s="779"/>
      <c r="Z66" s="779"/>
      <c r="AA66" s="779"/>
      <c r="AB66" s="779"/>
      <c r="AC66" s="779"/>
      <c r="AD66" s="779"/>
      <c r="AE66" s="779"/>
      <c r="AF66" s="779"/>
      <c r="AG66" s="779"/>
      <c r="AH66" s="779"/>
      <c r="AI66" s="779"/>
      <c r="AJ66" s="779"/>
      <c r="AK66" s="779"/>
      <c r="AL66" s="779"/>
      <c r="AM66" s="779"/>
      <c r="AN66" s="779"/>
      <c r="AO66" s="779"/>
    </row>
    <row r="67" spans="2:41" ht="15.75">
      <c r="B67" s="305" t="str">
        <f>+portada!A17</f>
        <v xml:space="preserve">ESTUDIOS Y DISEÑOS EL MUELLE </v>
      </c>
      <c r="C67" s="37"/>
      <c r="D67" s="37"/>
      <c r="E67" s="37"/>
      <c r="F67" s="37"/>
      <c r="G67" s="37"/>
      <c r="H67" s="37"/>
      <c r="I67" s="37"/>
      <c r="J67" s="306"/>
      <c r="K67" s="37"/>
      <c r="L67" s="37"/>
      <c r="M67" s="37"/>
      <c r="N67" s="37"/>
      <c r="O67" s="37"/>
      <c r="P67" s="62"/>
      <c r="S67" s="1"/>
      <c r="V67" s="2"/>
    </row>
    <row r="68" spans="2:41" ht="18.75" customHeight="1">
      <c r="B68" s="328"/>
      <c r="C68" s="2"/>
      <c r="E68" s="4"/>
      <c r="J68" s="59"/>
      <c r="M68" s="1"/>
      <c r="P68" s="62"/>
      <c r="S68" s="1"/>
      <c r="V68" s="2"/>
    </row>
    <row r="69" spans="2:41" ht="21" customHeight="1">
      <c r="B69" s="58"/>
      <c r="C69" s="793" t="s">
        <v>168</v>
      </c>
      <c r="D69" s="794"/>
      <c r="E69" s="795"/>
      <c r="F69" s="781" t="s">
        <v>13674</v>
      </c>
      <c r="G69" s="781"/>
      <c r="H69" s="782" t="s">
        <v>13748</v>
      </c>
      <c r="I69" s="782"/>
      <c r="J69" s="341"/>
      <c r="K69" s="342"/>
      <c r="L69" s="265"/>
      <c r="M69" s="265"/>
      <c r="N69" s="265"/>
      <c r="O69" s="265"/>
      <c r="P69" s="62"/>
      <c r="S69" s="1"/>
      <c r="V69" s="2"/>
    </row>
    <row r="70" spans="2:41">
      <c r="B70" s="58"/>
      <c r="C70" s="100" t="s">
        <v>101</v>
      </c>
      <c r="D70" s="774" t="s">
        <v>102</v>
      </c>
      <c r="E70" s="775"/>
      <c r="F70" s="776"/>
      <c r="G70" s="308">
        <v>100</v>
      </c>
      <c r="H70" s="101"/>
      <c r="I70" s="182">
        <v>100</v>
      </c>
      <c r="J70" s="309"/>
      <c r="K70" s="266"/>
      <c r="L70" s="266"/>
      <c r="M70" s="266"/>
      <c r="N70" s="266"/>
      <c r="O70" s="266"/>
      <c r="P70" s="62"/>
      <c r="S70" s="1"/>
      <c r="V70" s="2"/>
    </row>
    <row r="71" spans="2:41">
      <c r="B71" s="58"/>
      <c r="C71" s="100" t="s">
        <v>103</v>
      </c>
      <c r="D71" s="774" t="s">
        <v>104</v>
      </c>
      <c r="E71" s="775"/>
      <c r="F71" s="776"/>
      <c r="G71" s="818">
        <f>ROUND(SUM(F72:F83),4)</f>
        <v>51.858699999999999</v>
      </c>
      <c r="H71" s="331"/>
      <c r="I71" s="818">
        <f>ROUND(SUM(H72:H83),4)</f>
        <v>58.9467</v>
      </c>
      <c r="J71" s="310"/>
      <c r="K71" s="267"/>
      <c r="L71" s="267"/>
      <c r="M71" s="267"/>
      <c r="N71" s="267"/>
      <c r="O71" s="267"/>
      <c r="P71" s="62"/>
      <c r="S71" s="1"/>
      <c r="V71" s="2"/>
    </row>
    <row r="72" spans="2:41">
      <c r="B72" s="58"/>
      <c r="C72" s="100"/>
      <c r="D72" s="101" t="s">
        <v>105</v>
      </c>
      <c r="E72" s="100" t="s">
        <v>106</v>
      </c>
      <c r="F72" s="311">
        <f>G70/12</f>
        <v>8.3333333333333339</v>
      </c>
      <c r="G72" s="819"/>
      <c r="H72" s="312">
        <f t="shared" ref="H72:H79" si="19">F72</f>
        <v>8.3333333333333339</v>
      </c>
      <c r="I72" s="819"/>
      <c r="J72" s="310"/>
      <c r="K72" s="267"/>
      <c r="L72" s="267"/>
      <c r="M72" s="267"/>
      <c r="N72" s="267"/>
      <c r="O72" s="267"/>
      <c r="P72" s="62"/>
      <c r="S72" s="1"/>
      <c r="V72" s="2"/>
    </row>
    <row r="73" spans="2:41">
      <c r="B73" s="58"/>
      <c r="C73" s="100"/>
      <c r="D73" s="101" t="s">
        <v>107</v>
      </c>
      <c r="E73" s="100" t="s">
        <v>108</v>
      </c>
      <c r="F73" s="311">
        <v>1</v>
      </c>
      <c r="G73" s="819"/>
      <c r="H73" s="312">
        <f t="shared" si="19"/>
        <v>1</v>
      </c>
      <c r="I73" s="819"/>
      <c r="J73" s="310"/>
      <c r="K73" s="267"/>
      <c r="L73" s="267"/>
      <c r="M73" s="267"/>
      <c r="N73" s="267"/>
      <c r="O73" s="267"/>
      <c r="P73" s="62"/>
      <c r="S73" s="1"/>
      <c r="V73" s="10"/>
    </row>
    <row r="74" spans="2:41">
      <c r="B74" s="58"/>
      <c r="C74" s="100"/>
      <c r="D74" s="101" t="s">
        <v>109</v>
      </c>
      <c r="E74" s="100" t="s">
        <v>110</v>
      </c>
      <c r="F74" s="311">
        <f>G70/12</f>
        <v>8.3333333333333339</v>
      </c>
      <c r="G74" s="819"/>
      <c r="H74" s="312">
        <f t="shared" si="19"/>
        <v>8.3333333333333339</v>
      </c>
      <c r="I74" s="819"/>
      <c r="J74" s="310"/>
      <c r="K74" s="267"/>
      <c r="L74" s="267"/>
      <c r="M74" s="267"/>
      <c r="N74" s="267"/>
      <c r="O74" s="267"/>
      <c r="P74" s="62"/>
      <c r="S74" s="1"/>
      <c r="V74" s="10"/>
    </row>
    <row r="75" spans="2:41" s="224" customFormat="1" ht="15" customHeight="1">
      <c r="B75" s="318"/>
      <c r="C75" s="319"/>
      <c r="D75" s="320" t="s">
        <v>111</v>
      </c>
      <c r="E75" s="330" t="s">
        <v>112</v>
      </c>
      <c r="F75" s="311">
        <v>0</v>
      </c>
      <c r="G75" s="819"/>
      <c r="H75" s="312">
        <f t="shared" si="19"/>
        <v>0</v>
      </c>
      <c r="I75" s="819"/>
      <c r="J75" s="326"/>
      <c r="K75" s="323"/>
      <c r="L75" s="324"/>
      <c r="M75" s="323"/>
      <c r="N75" s="323"/>
      <c r="O75" s="323"/>
      <c r="P75" s="783"/>
      <c r="Q75" s="783"/>
      <c r="R75" s="783"/>
      <c r="S75" s="209"/>
      <c r="T75" s="209"/>
      <c r="U75" s="209"/>
      <c r="V75" s="299"/>
      <c r="AD75" s="325" t="s">
        <v>13756</v>
      </c>
      <c r="AH75" s="224" t="s">
        <v>13750</v>
      </c>
    </row>
    <row r="76" spans="2:41" s="224" customFormat="1">
      <c r="B76" s="318"/>
      <c r="C76" s="319"/>
      <c r="D76" s="320" t="s">
        <v>113</v>
      </c>
      <c r="E76" s="319" t="s">
        <v>114</v>
      </c>
      <c r="F76" s="321">
        <v>2</v>
      </c>
      <c r="G76" s="819"/>
      <c r="H76" s="322">
        <f t="shared" si="19"/>
        <v>2</v>
      </c>
      <c r="I76" s="819"/>
      <c r="J76" s="326"/>
      <c r="K76" s="323"/>
      <c r="L76" s="323"/>
      <c r="M76" s="323"/>
      <c r="N76" s="323"/>
      <c r="O76" s="323"/>
      <c r="P76" s="209"/>
      <c r="V76" s="299"/>
      <c r="AG76" s="224">
        <v>3</v>
      </c>
      <c r="AH76" s="224">
        <v>7110</v>
      </c>
      <c r="AI76" s="224">
        <v>1</v>
      </c>
      <c r="AJ76" s="224" t="s">
        <v>13752</v>
      </c>
    </row>
    <row r="77" spans="2:41" s="224" customFormat="1">
      <c r="B77" s="318"/>
      <c r="C77" s="319"/>
      <c r="D77" s="320" t="s">
        <v>115</v>
      </c>
      <c r="E77" s="319" t="s">
        <v>116</v>
      </c>
      <c r="F77" s="321">
        <v>3</v>
      </c>
      <c r="G77" s="819"/>
      <c r="H77" s="322">
        <f t="shared" si="19"/>
        <v>3</v>
      </c>
      <c r="I77" s="819"/>
      <c r="J77" s="326"/>
      <c r="K77" s="323"/>
      <c r="L77" s="323"/>
      <c r="M77" s="323"/>
      <c r="N77" s="323"/>
      <c r="O77" s="323"/>
      <c r="P77" s="209"/>
      <c r="V77" s="299"/>
      <c r="AH77" s="224" t="s">
        <v>13751</v>
      </c>
    </row>
    <row r="78" spans="2:41" s="224" customFormat="1">
      <c r="B78" s="318"/>
      <c r="C78" s="319"/>
      <c r="D78" s="320" t="s">
        <v>117</v>
      </c>
      <c r="E78" s="319" t="s">
        <v>118</v>
      </c>
      <c r="F78" s="321">
        <v>8.5</v>
      </c>
      <c r="G78" s="819"/>
      <c r="H78" s="322">
        <f t="shared" si="19"/>
        <v>8.5</v>
      </c>
      <c r="I78" s="819"/>
      <c r="J78" s="326"/>
      <c r="K78" s="323"/>
      <c r="L78" s="323"/>
      <c r="M78" s="323"/>
      <c r="N78" s="323"/>
      <c r="O78" s="323"/>
      <c r="P78" s="209"/>
      <c r="V78" s="299"/>
    </row>
    <row r="79" spans="2:41" s="224" customFormat="1" ht="15" customHeight="1">
      <c r="B79" s="318"/>
      <c r="C79" s="319"/>
      <c r="D79" s="320" t="s">
        <v>119</v>
      </c>
      <c r="E79" s="319" t="s">
        <v>120</v>
      </c>
      <c r="F79" s="321">
        <v>12</v>
      </c>
      <c r="G79" s="819"/>
      <c r="H79" s="322">
        <f t="shared" si="19"/>
        <v>12</v>
      </c>
      <c r="I79" s="819"/>
      <c r="J79" s="326"/>
      <c r="K79" s="323"/>
      <c r="L79" s="323"/>
      <c r="M79" s="323"/>
      <c r="N79" s="323"/>
      <c r="O79" s="323"/>
      <c r="P79" s="209"/>
      <c r="Q79" s="209"/>
      <c r="R79" s="209"/>
      <c r="S79" s="209"/>
      <c r="T79" s="209"/>
      <c r="U79" s="209"/>
      <c r="V79" s="299"/>
      <c r="W79" s="780" t="s">
        <v>13754</v>
      </c>
      <c r="X79" s="780"/>
      <c r="Y79" s="780"/>
    </row>
    <row r="80" spans="2:41" s="224" customFormat="1" ht="15" customHeight="1">
      <c r="B80" s="318"/>
      <c r="C80" s="319"/>
      <c r="D80" s="320" t="s">
        <v>121</v>
      </c>
      <c r="E80" s="330" t="s">
        <v>122</v>
      </c>
      <c r="F80" s="321">
        <v>0.52200000000000002</v>
      </c>
      <c r="G80" s="819"/>
      <c r="H80" s="321">
        <v>6.96</v>
      </c>
      <c r="I80" s="819"/>
      <c r="J80" s="326"/>
      <c r="K80" s="323"/>
      <c r="L80" s="324"/>
      <c r="M80" s="323"/>
      <c r="N80" s="323"/>
      <c r="O80" s="323"/>
      <c r="P80" s="783"/>
      <c r="Q80" s="783"/>
      <c r="R80" s="783"/>
      <c r="V80" s="299"/>
    </row>
    <row r="81" spans="2:23" s="224" customFormat="1">
      <c r="B81" s="318"/>
      <c r="C81" s="319"/>
      <c r="D81" s="320" t="s">
        <v>123</v>
      </c>
      <c r="E81" s="319" t="s">
        <v>124</v>
      </c>
      <c r="F81" s="321">
        <v>4.17</v>
      </c>
      <c r="G81" s="819"/>
      <c r="H81" s="322">
        <f>F81</f>
        <v>4.17</v>
      </c>
      <c r="I81" s="819"/>
      <c r="J81" s="326"/>
      <c r="K81" s="323"/>
      <c r="L81" s="324"/>
      <c r="M81" s="323"/>
      <c r="N81" s="323"/>
      <c r="O81" s="323"/>
      <c r="P81" s="783"/>
      <c r="Q81" s="783"/>
      <c r="R81" s="783"/>
      <c r="V81" s="299"/>
    </row>
    <row r="82" spans="2:23">
      <c r="B82" s="58"/>
      <c r="C82" s="100"/>
      <c r="D82" s="101" t="s">
        <v>125</v>
      </c>
      <c r="E82" s="330" t="s">
        <v>126</v>
      </c>
      <c r="F82" s="311">
        <v>0</v>
      </c>
      <c r="G82" s="819"/>
      <c r="H82" s="311">
        <v>0.65</v>
      </c>
      <c r="I82" s="819"/>
      <c r="J82" s="310"/>
      <c r="K82" s="267"/>
      <c r="L82" s="267"/>
      <c r="M82" s="267"/>
      <c r="N82" s="267"/>
      <c r="O82" s="267"/>
      <c r="P82" s="62"/>
      <c r="S82" s="1"/>
      <c r="V82" s="2"/>
    </row>
    <row r="83" spans="2:23">
      <c r="B83" s="58"/>
      <c r="C83" s="100"/>
      <c r="D83" s="101" t="s">
        <v>127</v>
      </c>
      <c r="E83" s="100" t="s">
        <v>128</v>
      </c>
      <c r="F83" s="311">
        <v>4</v>
      </c>
      <c r="G83" s="820"/>
      <c r="H83" s="312">
        <f>F83</f>
        <v>4</v>
      </c>
      <c r="I83" s="820"/>
      <c r="J83" s="310"/>
      <c r="K83" s="267"/>
      <c r="L83" s="267"/>
      <c r="M83" s="267"/>
      <c r="N83" s="267"/>
      <c r="O83" s="267"/>
      <c r="P83" s="334"/>
      <c r="S83" s="1"/>
      <c r="V83" s="2"/>
    </row>
    <row r="84" spans="2:23">
      <c r="B84" s="58"/>
      <c r="C84" s="100" t="s">
        <v>129</v>
      </c>
      <c r="D84" s="774" t="s">
        <v>130</v>
      </c>
      <c r="E84" s="775"/>
      <c r="F84" s="776"/>
      <c r="G84" s="818">
        <f>ROUND(SUM(F85:F96),4)</f>
        <v>6.5</v>
      </c>
      <c r="H84" s="331"/>
      <c r="I84" s="818">
        <f>ROUND(SUM(H85:H96),4)</f>
        <v>7</v>
      </c>
      <c r="J84" s="310"/>
      <c r="K84" s="267"/>
      <c r="L84" s="267"/>
      <c r="M84" s="267"/>
      <c r="N84" s="267"/>
      <c r="O84" s="267"/>
      <c r="P84" s="62"/>
      <c r="S84" s="1"/>
      <c r="V84" s="2"/>
    </row>
    <row r="85" spans="2:23">
      <c r="B85" s="58"/>
      <c r="C85" s="100"/>
      <c r="D85" s="101" t="s">
        <v>105</v>
      </c>
      <c r="E85" s="330" t="s">
        <v>131</v>
      </c>
      <c r="F85" s="311">
        <v>2</v>
      </c>
      <c r="G85" s="819"/>
      <c r="H85" s="311">
        <v>4</v>
      </c>
      <c r="I85" s="819"/>
      <c r="J85" s="310"/>
      <c r="K85" s="267"/>
      <c r="L85" s="267"/>
      <c r="M85" s="267"/>
      <c r="N85" s="267"/>
      <c r="O85" s="267"/>
      <c r="P85" s="62"/>
      <c r="S85" s="1"/>
      <c r="V85" s="2"/>
    </row>
    <row r="86" spans="2:23">
      <c r="B86" s="58"/>
      <c r="C86" s="100"/>
      <c r="D86" s="101" t="s">
        <v>107</v>
      </c>
      <c r="E86" s="330" t="s">
        <v>132</v>
      </c>
      <c r="F86" s="311">
        <v>1</v>
      </c>
      <c r="G86" s="819"/>
      <c r="H86" s="312">
        <f t="shared" ref="H86:H116" si="20">F86</f>
        <v>1</v>
      </c>
      <c r="I86" s="819"/>
      <c r="J86" s="310"/>
      <c r="K86" s="267"/>
      <c r="L86" s="267"/>
      <c r="M86" s="267"/>
      <c r="N86" s="267"/>
      <c r="O86" s="267"/>
      <c r="P86" s="62"/>
      <c r="S86" s="1"/>
      <c r="V86" s="2"/>
    </row>
    <row r="87" spans="2:23">
      <c r="B87" s="58"/>
      <c r="C87" s="100"/>
      <c r="D87" s="101" t="s">
        <v>109</v>
      </c>
      <c r="E87" s="330" t="s">
        <v>133</v>
      </c>
      <c r="F87" s="311">
        <v>0</v>
      </c>
      <c r="G87" s="819"/>
      <c r="H87" s="312">
        <f t="shared" si="20"/>
        <v>0</v>
      </c>
      <c r="I87" s="819"/>
      <c r="J87" s="310"/>
      <c r="K87" s="267"/>
      <c r="L87" s="267"/>
      <c r="M87" s="267"/>
      <c r="N87" s="267"/>
      <c r="O87" s="267"/>
      <c r="P87" s="62"/>
      <c r="S87" s="1"/>
      <c r="V87" s="2"/>
    </row>
    <row r="88" spans="2:23">
      <c r="B88" s="58"/>
      <c r="C88" s="100"/>
      <c r="D88" s="101" t="s">
        <v>111</v>
      </c>
      <c r="E88" s="330" t="s">
        <v>134</v>
      </c>
      <c r="F88" s="311">
        <v>0</v>
      </c>
      <c r="G88" s="819"/>
      <c r="H88" s="312">
        <f t="shared" si="20"/>
        <v>0</v>
      </c>
      <c r="I88" s="819"/>
      <c r="J88" s="310"/>
      <c r="K88" s="267"/>
      <c r="L88" s="267"/>
      <c r="M88" s="267"/>
      <c r="N88" s="267"/>
      <c r="O88" s="267"/>
      <c r="P88" s="62"/>
      <c r="S88" s="1"/>
      <c r="V88" s="2"/>
    </row>
    <row r="89" spans="2:23">
      <c r="B89" s="58"/>
      <c r="C89" s="100"/>
      <c r="D89" s="101" t="s">
        <v>113</v>
      </c>
      <c r="E89" s="330" t="s">
        <v>135</v>
      </c>
      <c r="F89" s="311">
        <v>1</v>
      </c>
      <c r="G89" s="819"/>
      <c r="H89" s="312">
        <f t="shared" si="20"/>
        <v>1</v>
      </c>
      <c r="I89" s="819"/>
      <c r="J89" s="310"/>
      <c r="K89" s="267"/>
      <c r="L89" s="267"/>
      <c r="M89" s="267"/>
      <c r="N89" s="267"/>
      <c r="O89" s="267"/>
      <c r="P89" s="62"/>
      <c r="S89" s="1"/>
      <c r="V89" s="2"/>
    </row>
    <row r="90" spans="2:23" s="224" customFormat="1">
      <c r="B90" s="318"/>
      <c r="C90" s="319"/>
      <c r="D90" s="320" t="s">
        <v>115</v>
      </c>
      <c r="E90" s="330" t="s">
        <v>136</v>
      </c>
      <c r="F90" s="321">
        <v>0</v>
      </c>
      <c r="G90" s="819"/>
      <c r="H90" s="322">
        <f t="shared" si="20"/>
        <v>0</v>
      </c>
      <c r="I90" s="819"/>
      <c r="J90" s="326"/>
      <c r="K90" s="323"/>
      <c r="L90" s="323"/>
      <c r="M90" s="323"/>
      <c r="N90" s="323"/>
      <c r="O90" s="323"/>
      <c r="P90" s="783"/>
      <c r="Q90" s="783"/>
      <c r="V90" s="299"/>
    </row>
    <row r="91" spans="2:23" s="224" customFormat="1">
      <c r="B91" s="318"/>
      <c r="C91" s="319"/>
      <c r="D91" s="320" t="s">
        <v>117</v>
      </c>
      <c r="E91" s="330" t="s">
        <v>137</v>
      </c>
      <c r="F91" s="321">
        <v>0</v>
      </c>
      <c r="G91" s="819"/>
      <c r="H91" s="322">
        <f t="shared" si="20"/>
        <v>0</v>
      </c>
      <c r="I91" s="819"/>
      <c r="J91" s="326"/>
      <c r="K91" s="323"/>
      <c r="L91" s="323"/>
      <c r="M91" s="323"/>
      <c r="N91" s="323"/>
      <c r="O91" s="323"/>
      <c r="P91" s="783"/>
      <c r="Q91" s="783"/>
      <c r="V91" s="299"/>
    </row>
    <row r="92" spans="2:23" s="224" customFormat="1">
      <c r="B92" s="318"/>
      <c r="C92" s="319"/>
      <c r="D92" s="320" t="s">
        <v>119</v>
      </c>
      <c r="E92" s="330" t="s">
        <v>138</v>
      </c>
      <c r="F92" s="321">
        <v>0</v>
      </c>
      <c r="G92" s="819"/>
      <c r="H92" s="322">
        <f t="shared" si="20"/>
        <v>0</v>
      </c>
      <c r="I92" s="819"/>
      <c r="J92" s="326"/>
      <c r="K92" s="323"/>
      <c r="L92" s="323"/>
      <c r="M92" s="323"/>
      <c r="N92" s="323"/>
      <c r="O92" s="323"/>
      <c r="P92" s="783"/>
      <c r="Q92" s="783"/>
      <c r="V92" s="299"/>
      <c r="W92" s="329" t="s">
        <v>13756</v>
      </c>
    </row>
    <row r="93" spans="2:23" s="224" customFormat="1">
      <c r="B93" s="318"/>
      <c r="C93" s="319"/>
      <c r="D93" s="320" t="s">
        <v>121</v>
      </c>
      <c r="E93" s="330" t="s">
        <v>139</v>
      </c>
      <c r="F93" s="321">
        <v>0</v>
      </c>
      <c r="G93" s="819"/>
      <c r="H93" s="322">
        <f t="shared" si="20"/>
        <v>0</v>
      </c>
      <c r="I93" s="819"/>
      <c r="J93" s="326"/>
      <c r="K93" s="323"/>
      <c r="L93" s="323"/>
      <c r="M93" s="323"/>
      <c r="N93" s="323"/>
      <c r="O93" s="323"/>
      <c r="P93" s="783"/>
      <c r="Q93" s="783"/>
      <c r="V93" s="299"/>
    </row>
    <row r="94" spans="2:23" s="224" customFormat="1">
      <c r="B94" s="318"/>
      <c r="C94" s="319"/>
      <c r="D94" s="320" t="s">
        <v>123</v>
      </c>
      <c r="E94" s="330" t="s">
        <v>140</v>
      </c>
      <c r="F94" s="321">
        <v>0</v>
      </c>
      <c r="G94" s="819"/>
      <c r="H94" s="322">
        <f t="shared" si="20"/>
        <v>0</v>
      </c>
      <c r="I94" s="819"/>
      <c r="J94" s="326"/>
      <c r="K94" s="323"/>
      <c r="L94" s="323"/>
      <c r="M94" s="323"/>
      <c r="N94" s="323"/>
      <c r="O94" s="323"/>
      <c r="P94" s="783"/>
      <c r="Q94" s="783"/>
      <c r="V94" s="299"/>
    </row>
    <row r="95" spans="2:23">
      <c r="B95" s="58"/>
      <c r="C95" s="100"/>
      <c r="D95" s="101" t="s">
        <v>125</v>
      </c>
      <c r="E95" s="330" t="s">
        <v>141</v>
      </c>
      <c r="F95" s="311">
        <v>1</v>
      </c>
      <c r="G95" s="819"/>
      <c r="H95" s="312">
        <f t="shared" si="20"/>
        <v>1</v>
      </c>
      <c r="I95" s="819"/>
      <c r="J95" s="310"/>
      <c r="K95" s="267"/>
      <c r="L95" s="267"/>
      <c r="M95" s="267"/>
      <c r="N95" s="267"/>
      <c r="O95" s="267"/>
      <c r="P95" s="62"/>
      <c r="S95" s="1" t="s">
        <v>13419</v>
      </c>
      <c r="V95" s="2"/>
    </row>
    <row r="96" spans="2:23" ht="15" customHeight="1">
      <c r="B96" s="58"/>
      <c r="C96" s="100"/>
      <c r="D96" s="101" t="s">
        <v>127</v>
      </c>
      <c r="E96" s="330" t="s">
        <v>142</v>
      </c>
      <c r="F96" s="321">
        <v>1.5</v>
      </c>
      <c r="G96" s="820"/>
      <c r="H96" s="322">
        <v>0</v>
      </c>
      <c r="I96" s="820"/>
      <c r="J96" s="310"/>
      <c r="K96" s="267"/>
      <c r="L96" s="268"/>
      <c r="M96" s="267"/>
      <c r="N96" s="267"/>
      <c r="O96" s="267"/>
      <c r="P96" s="779"/>
      <c r="Q96" s="779"/>
      <c r="R96" s="779"/>
      <c r="S96" s="1"/>
      <c r="V96" s="2"/>
    </row>
    <row r="97" spans="2:86">
      <c r="B97" s="58"/>
      <c r="C97" s="100" t="s">
        <v>143</v>
      </c>
      <c r="D97" s="774" t="s">
        <v>144</v>
      </c>
      <c r="E97" s="775"/>
      <c r="F97" s="776"/>
      <c r="G97" s="818">
        <f>ROUND(SUM(F98:F117),4)</f>
        <v>6.4393000000000002</v>
      </c>
      <c r="H97" s="332">
        <v>100</v>
      </c>
      <c r="I97" s="818">
        <f>ROUND(SUM(H98:H117),4)</f>
        <v>6.29</v>
      </c>
      <c r="J97" s="310"/>
      <c r="K97" s="267"/>
      <c r="L97" s="267"/>
      <c r="M97" s="267"/>
      <c r="N97" s="267"/>
      <c r="O97" s="267"/>
      <c r="P97" s="62"/>
      <c r="S97" s="194" t="s">
        <v>21699</v>
      </c>
      <c r="V97" s="2"/>
      <c r="AA97" s="194" t="s">
        <v>21701</v>
      </c>
      <c r="AZ97" s="194" t="s">
        <v>21698</v>
      </c>
      <c r="BJ97" s="194" t="s">
        <v>21697</v>
      </c>
      <c r="CH97" s="195" t="s">
        <v>13416</v>
      </c>
    </row>
    <row r="98" spans="2:86" s="224" customFormat="1" ht="15" customHeight="1">
      <c r="B98" s="318"/>
      <c r="C98" s="319"/>
      <c r="D98" s="320" t="s">
        <v>105</v>
      </c>
      <c r="E98" s="330" t="s">
        <v>145</v>
      </c>
      <c r="F98" s="322">
        <f t="shared" ref="F98:F107" si="21">Q22*$H$97</f>
        <v>3.4331781646208255E-3</v>
      </c>
      <c r="G98" s="819"/>
      <c r="H98" s="322">
        <f>Q49*$H$97</f>
        <v>0</v>
      </c>
      <c r="I98" s="819"/>
      <c r="J98" s="326"/>
      <c r="K98" s="323"/>
      <c r="L98" s="324"/>
      <c r="M98" s="323"/>
      <c r="N98" s="323"/>
      <c r="O98" s="323"/>
      <c r="P98" s="783"/>
      <c r="Q98" s="783"/>
      <c r="S98" s="224" t="s">
        <v>21700</v>
      </c>
      <c r="W98" s="299"/>
      <c r="AA98" s="224" t="s">
        <v>21702</v>
      </c>
      <c r="AZ98" s="224" t="s">
        <v>21692</v>
      </c>
      <c r="BJ98" s="224" t="s">
        <v>21691</v>
      </c>
    </row>
    <row r="99" spans="2:86" s="224" customFormat="1" ht="15" customHeight="1">
      <c r="B99" s="318"/>
      <c r="C99" s="319"/>
      <c r="D99" s="320" t="s">
        <v>107</v>
      </c>
      <c r="E99" s="330" t="s">
        <v>146</v>
      </c>
      <c r="F99" s="322">
        <f>Q23*$H$97</f>
        <v>4.4121397342703012E-2</v>
      </c>
      <c r="G99" s="819"/>
      <c r="H99" s="322">
        <f t="shared" ref="H99:H107" si="22">Q50*$H$97</f>
        <v>0</v>
      </c>
      <c r="I99" s="819"/>
      <c r="J99" s="326"/>
      <c r="K99" s="323"/>
      <c r="L99" s="324"/>
      <c r="M99" s="323"/>
      <c r="N99" s="323"/>
      <c r="O99" s="323"/>
      <c r="P99" s="783"/>
      <c r="Q99" s="783"/>
      <c r="W99" s="299"/>
    </row>
    <row r="100" spans="2:86" s="224" customFormat="1" ht="15" customHeight="1">
      <c r="B100" s="318"/>
      <c r="C100" s="319"/>
      <c r="D100" s="320" t="s">
        <v>109</v>
      </c>
      <c r="E100" s="330" t="s">
        <v>147</v>
      </c>
      <c r="F100" s="322">
        <f t="shared" si="21"/>
        <v>0</v>
      </c>
      <c r="G100" s="819"/>
      <c r="H100" s="322">
        <f t="shared" si="22"/>
        <v>0</v>
      </c>
      <c r="I100" s="819"/>
      <c r="J100" s="326"/>
      <c r="K100" s="323"/>
      <c r="L100" s="324"/>
      <c r="M100" s="323"/>
      <c r="N100" s="323"/>
      <c r="O100" s="323"/>
      <c r="P100" s="783"/>
      <c r="Q100" s="783"/>
    </row>
    <row r="101" spans="2:86" s="224" customFormat="1" ht="15" customHeight="1">
      <c r="B101" s="318"/>
      <c r="C101" s="319"/>
      <c r="D101" s="320" t="s">
        <v>111</v>
      </c>
      <c r="E101" s="330" t="s">
        <v>148</v>
      </c>
      <c r="F101" s="322">
        <f t="shared" si="21"/>
        <v>5.7618931589278354E-2</v>
      </c>
      <c r="G101" s="819"/>
      <c r="H101" s="322">
        <f t="shared" si="22"/>
        <v>0</v>
      </c>
      <c r="I101" s="819"/>
      <c r="J101" s="326"/>
      <c r="K101" s="323"/>
      <c r="L101" s="324"/>
      <c r="M101" s="323"/>
      <c r="N101" s="323"/>
      <c r="O101" s="323"/>
      <c r="P101" s="783"/>
      <c r="Q101" s="783"/>
      <c r="V101" s="299"/>
    </row>
    <row r="102" spans="2:86" s="224" customFormat="1" ht="15" customHeight="1">
      <c r="B102" s="318"/>
      <c r="C102" s="319"/>
      <c r="D102" s="320" t="s">
        <v>113</v>
      </c>
      <c r="E102" s="330" t="s">
        <v>149</v>
      </c>
      <c r="F102" s="322">
        <f t="shared" si="21"/>
        <v>0</v>
      </c>
      <c r="G102" s="819"/>
      <c r="H102" s="322">
        <f t="shared" si="22"/>
        <v>0</v>
      </c>
      <c r="I102" s="819"/>
      <c r="J102" s="326"/>
      <c r="K102" s="323"/>
      <c r="L102" s="324"/>
      <c r="M102" s="323"/>
      <c r="N102" s="323"/>
      <c r="O102" s="323"/>
      <c r="P102" s="783"/>
      <c r="Q102" s="783"/>
    </row>
    <row r="103" spans="2:86" s="224" customFormat="1" ht="15" customHeight="1">
      <c r="B103" s="318"/>
      <c r="C103" s="319"/>
      <c r="D103" s="320" t="s">
        <v>115</v>
      </c>
      <c r="E103" s="330" t="s">
        <v>150</v>
      </c>
      <c r="F103" s="322">
        <f t="shared" si="21"/>
        <v>4.4121397342703012E-2</v>
      </c>
      <c r="G103" s="819"/>
      <c r="H103" s="322">
        <f t="shared" si="22"/>
        <v>0</v>
      </c>
      <c r="I103" s="819"/>
      <c r="J103" s="326"/>
      <c r="K103" s="323"/>
      <c r="L103" s="324"/>
      <c r="M103" s="323"/>
      <c r="N103" s="323"/>
      <c r="O103" s="323"/>
      <c r="P103" s="783"/>
      <c r="Q103" s="783"/>
      <c r="V103" s="299"/>
    </row>
    <row r="104" spans="2:86" s="224" customFormat="1" ht="15" customHeight="1">
      <c r="B104" s="318"/>
      <c r="C104" s="319"/>
      <c r="D104" s="320" t="s">
        <v>117</v>
      </c>
      <c r="E104" s="330" t="s">
        <v>151</v>
      </c>
      <c r="F104" s="322">
        <f t="shared" si="21"/>
        <v>0</v>
      </c>
      <c r="G104" s="819"/>
      <c r="H104" s="322">
        <f t="shared" si="22"/>
        <v>0</v>
      </c>
      <c r="I104" s="819"/>
      <c r="J104" s="326"/>
      <c r="K104" s="323"/>
      <c r="L104" s="324"/>
      <c r="M104" s="323"/>
      <c r="N104" s="323"/>
      <c r="O104" s="323"/>
      <c r="P104" s="783"/>
      <c r="Q104" s="783"/>
    </row>
    <row r="105" spans="2:86" s="224" customFormat="1" ht="15" customHeight="1">
      <c r="B105" s="318"/>
      <c r="C105" s="319"/>
      <c r="D105" s="320" t="s">
        <v>119</v>
      </c>
      <c r="E105" s="330" t="s">
        <v>152</v>
      </c>
      <c r="F105" s="322">
        <f t="shared" si="21"/>
        <v>0</v>
      </c>
      <c r="G105" s="819"/>
      <c r="H105" s="322">
        <f t="shared" si="22"/>
        <v>0</v>
      </c>
      <c r="I105" s="819"/>
      <c r="J105" s="326"/>
      <c r="K105" s="323"/>
      <c r="L105" s="324"/>
      <c r="M105" s="323"/>
      <c r="N105" s="323"/>
      <c r="O105" s="323"/>
      <c r="P105" s="783"/>
      <c r="Q105" s="783"/>
      <c r="V105" s="299"/>
    </row>
    <row r="106" spans="2:86" s="224" customFormat="1" ht="15" customHeight="1">
      <c r="B106" s="318"/>
      <c r="C106" s="319"/>
      <c r="D106" s="320" t="s">
        <v>121</v>
      </c>
      <c r="E106" s="330" t="s">
        <v>153</v>
      </c>
      <c r="F106" s="322">
        <f t="shared" si="21"/>
        <v>0</v>
      </c>
      <c r="G106" s="819"/>
      <c r="H106" s="322">
        <f t="shared" si="22"/>
        <v>0</v>
      </c>
      <c r="I106" s="819"/>
      <c r="J106" s="326"/>
      <c r="K106" s="323"/>
      <c r="L106" s="324"/>
      <c r="M106" s="323"/>
      <c r="N106" s="323"/>
      <c r="O106" s="323"/>
      <c r="P106" s="783"/>
      <c r="Q106" s="783"/>
    </row>
    <row r="107" spans="2:86">
      <c r="B107" s="58"/>
      <c r="C107" s="100"/>
      <c r="D107" s="101" t="s">
        <v>123</v>
      </c>
      <c r="E107" s="330" t="s">
        <v>190</v>
      </c>
      <c r="F107" s="312">
        <f t="shared" si="21"/>
        <v>0</v>
      </c>
      <c r="G107" s="819"/>
      <c r="H107" s="312">
        <f t="shared" si="22"/>
        <v>0</v>
      </c>
      <c r="I107" s="819"/>
      <c r="J107" s="310"/>
      <c r="K107" s="267"/>
      <c r="L107" s="268"/>
      <c r="M107" s="267"/>
      <c r="N107" s="267"/>
      <c r="O107" s="267"/>
      <c r="P107" s="779"/>
      <c r="Q107" s="779"/>
      <c r="S107" s="1"/>
      <c r="V107" s="2"/>
    </row>
    <row r="108" spans="2:86">
      <c r="B108" s="58"/>
      <c r="C108" s="100"/>
      <c r="D108" s="101" t="s">
        <v>125</v>
      </c>
      <c r="E108" s="100" t="s">
        <v>154</v>
      </c>
      <c r="F108" s="321">
        <f>0.011*100</f>
        <v>1.0999999999999999</v>
      </c>
      <c r="G108" s="819"/>
      <c r="H108" s="322">
        <f t="shared" si="20"/>
        <v>1.0999999999999999</v>
      </c>
      <c r="I108" s="819"/>
      <c r="J108" s="310"/>
      <c r="K108" s="267"/>
      <c r="L108" s="267"/>
      <c r="M108" s="267"/>
      <c r="N108" s="267"/>
      <c r="O108" s="267"/>
      <c r="P108" s="335"/>
      <c r="S108" s="1"/>
      <c r="V108" s="2"/>
    </row>
    <row r="109" spans="2:86">
      <c r="B109" s="58"/>
      <c r="C109" s="100"/>
      <c r="D109" s="101" t="s">
        <v>127</v>
      </c>
      <c r="E109" s="100" t="s">
        <v>155</v>
      </c>
      <c r="F109" s="321">
        <f>0.005*100</f>
        <v>0.5</v>
      </c>
      <c r="G109" s="819"/>
      <c r="H109" s="322">
        <f t="shared" si="20"/>
        <v>0.5</v>
      </c>
      <c r="I109" s="819"/>
      <c r="J109" s="310"/>
      <c r="K109" s="267"/>
      <c r="L109" s="267"/>
      <c r="M109" s="267"/>
      <c r="N109" s="267"/>
      <c r="O109" s="267"/>
      <c r="P109" s="335"/>
      <c r="S109" s="1"/>
      <c r="V109" s="2"/>
    </row>
    <row r="110" spans="2:86">
      <c r="B110" s="58"/>
      <c r="C110" s="100"/>
      <c r="D110" s="101" t="s">
        <v>157</v>
      </c>
      <c r="E110" s="100" t="s">
        <v>156</v>
      </c>
      <c r="F110" s="321">
        <f>0.02*100</f>
        <v>2</v>
      </c>
      <c r="G110" s="819"/>
      <c r="H110" s="322">
        <f t="shared" si="20"/>
        <v>2</v>
      </c>
      <c r="I110" s="819"/>
      <c r="J110" s="310"/>
      <c r="K110" s="267"/>
      <c r="L110" s="267"/>
      <c r="M110" s="267"/>
      <c r="N110" s="267"/>
      <c r="O110" s="267"/>
      <c r="P110" s="335"/>
      <c r="S110" s="1"/>
      <c r="V110" s="2"/>
    </row>
    <row r="111" spans="2:86">
      <c r="B111" s="58"/>
      <c r="C111" s="100"/>
      <c r="D111" s="101" t="s">
        <v>159</v>
      </c>
      <c r="E111" s="100" t="s">
        <v>158</v>
      </c>
      <c r="F111" s="562">
        <v>0</v>
      </c>
      <c r="G111" s="819"/>
      <c r="H111" s="322">
        <f t="shared" si="20"/>
        <v>0</v>
      </c>
      <c r="I111" s="819"/>
      <c r="J111" s="310"/>
      <c r="K111" s="267"/>
      <c r="L111" s="267"/>
      <c r="M111" s="267"/>
      <c r="N111" s="267"/>
      <c r="O111" s="267"/>
      <c r="P111" s="335"/>
      <c r="S111" s="1"/>
      <c r="V111" s="2"/>
    </row>
    <row r="112" spans="2:86">
      <c r="B112" s="58"/>
      <c r="C112" s="100"/>
      <c r="D112" s="320" t="s">
        <v>160</v>
      </c>
      <c r="E112" s="319" t="s">
        <v>22131</v>
      </c>
      <c r="F112" s="321">
        <v>2</v>
      </c>
      <c r="G112" s="819"/>
      <c r="H112" s="322">
        <v>2</v>
      </c>
      <c r="I112" s="819"/>
      <c r="J112" s="310"/>
      <c r="K112" s="267"/>
      <c r="L112" s="267"/>
      <c r="M112" s="267"/>
      <c r="N112" s="267"/>
      <c r="O112" s="267"/>
      <c r="P112" s="335"/>
      <c r="S112" s="1"/>
      <c r="V112" s="2"/>
    </row>
    <row r="113" spans="2:89">
      <c r="B113" s="58"/>
      <c r="C113" s="100"/>
      <c r="D113" s="333" t="s">
        <v>161</v>
      </c>
      <c r="E113" s="319" t="s">
        <v>22132</v>
      </c>
      <c r="F113" s="321">
        <v>0</v>
      </c>
      <c r="G113" s="819"/>
      <c r="H113" s="322">
        <v>0</v>
      </c>
      <c r="I113" s="819"/>
      <c r="J113" s="310"/>
      <c r="K113" s="267"/>
      <c r="L113" s="267"/>
      <c r="M113" s="267"/>
      <c r="N113" s="267"/>
      <c r="O113" s="267"/>
      <c r="P113" s="335"/>
      <c r="S113" s="1"/>
      <c r="V113" s="2"/>
    </row>
    <row r="114" spans="2:89">
      <c r="B114" s="58"/>
      <c r="C114" s="100"/>
      <c r="D114" s="320" t="s">
        <v>22135</v>
      </c>
      <c r="E114" s="319" t="s">
        <v>22133</v>
      </c>
      <c r="F114" s="321">
        <v>0.69</v>
      </c>
      <c r="G114" s="819"/>
      <c r="H114" s="322">
        <v>0.69</v>
      </c>
      <c r="I114" s="819"/>
      <c r="J114" s="310"/>
      <c r="K114" s="267"/>
      <c r="L114" s="267"/>
      <c r="M114" s="267"/>
      <c r="N114" s="267"/>
      <c r="O114" s="267"/>
      <c r="P114" s="335"/>
      <c r="S114" s="1"/>
      <c r="V114" s="2"/>
    </row>
    <row r="115" spans="2:89">
      <c r="B115" s="58"/>
      <c r="C115" s="100"/>
      <c r="D115" s="320" t="s">
        <v>22136</v>
      </c>
      <c r="E115" s="319" t="s">
        <v>22134</v>
      </c>
      <c r="F115" s="321">
        <v>0</v>
      </c>
      <c r="G115" s="819"/>
      <c r="H115" s="322">
        <v>0</v>
      </c>
      <c r="I115" s="819"/>
      <c r="J115" s="310"/>
      <c r="K115" s="267"/>
      <c r="L115" s="267"/>
      <c r="M115" s="267"/>
      <c r="N115" s="267"/>
      <c r="O115" s="267"/>
      <c r="P115" s="335"/>
      <c r="S115" s="1"/>
      <c r="V115" s="2"/>
    </row>
    <row r="116" spans="2:89">
      <c r="B116" s="58"/>
      <c r="C116" s="100"/>
      <c r="D116" s="101" t="s">
        <v>22137</v>
      </c>
      <c r="E116" s="100" t="s">
        <v>22100</v>
      </c>
      <c r="F116" s="321">
        <v>0</v>
      </c>
      <c r="G116" s="819"/>
      <c r="H116" s="322">
        <f t="shared" si="20"/>
        <v>0</v>
      </c>
      <c r="I116" s="819"/>
      <c r="J116" s="310"/>
      <c r="K116" s="267"/>
      <c r="L116" s="267"/>
      <c r="M116" s="267"/>
      <c r="N116" s="267"/>
      <c r="O116" s="267"/>
      <c r="P116" s="335"/>
      <c r="S116" s="1"/>
      <c r="V116" s="2"/>
    </row>
    <row r="117" spans="2:89" s="224" customFormat="1">
      <c r="B117" s="318"/>
      <c r="C117" s="319"/>
      <c r="D117" s="333" t="s">
        <v>22138</v>
      </c>
      <c r="E117" s="319" t="s">
        <v>162</v>
      </c>
      <c r="F117" s="321">
        <v>0</v>
      </c>
      <c r="G117" s="820"/>
      <c r="H117" s="321">
        <f>F117</f>
        <v>0</v>
      </c>
      <c r="I117" s="820"/>
      <c r="J117" s="326"/>
      <c r="K117" s="323"/>
      <c r="L117" s="323"/>
      <c r="M117" s="323"/>
      <c r="N117" s="323"/>
      <c r="O117" s="323"/>
      <c r="P117" s="336"/>
      <c r="V117" s="299"/>
      <c r="CH117" s="224" t="s">
        <v>13417</v>
      </c>
      <c r="CJ117" s="299"/>
    </row>
    <row r="118" spans="2:89">
      <c r="B118" s="58"/>
      <c r="C118" s="100" t="s">
        <v>163</v>
      </c>
      <c r="D118" s="774" t="s">
        <v>166</v>
      </c>
      <c r="E118" s="775"/>
      <c r="F118" s="776"/>
      <c r="G118" s="311">
        <v>0</v>
      </c>
      <c r="H118" s="343">
        <v>0</v>
      </c>
      <c r="I118" s="313">
        <v>0</v>
      </c>
      <c r="J118" s="314"/>
      <c r="K118" s="269"/>
      <c r="L118" s="269"/>
      <c r="M118" s="269"/>
      <c r="N118" s="269"/>
      <c r="O118" s="269"/>
      <c r="P118" s="62"/>
      <c r="S118" s="1"/>
      <c r="V118" s="2"/>
      <c r="CH118" s="1" t="s">
        <v>13417</v>
      </c>
      <c r="CJ118" s="2"/>
    </row>
    <row r="119" spans="2:89">
      <c r="B119" s="58"/>
      <c r="C119" s="100" t="s">
        <v>164</v>
      </c>
      <c r="D119" s="774" t="s">
        <v>167</v>
      </c>
      <c r="E119" s="775"/>
      <c r="F119" s="776">
        <v>0.09</v>
      </c>
      <c r="G119" s="311">
        <f>ROUND((SUM(G70,G71,G84,G97)*F119),4)</f>
        <v>14.831799999999999</v>
      </c>
      <c r="H119" s="16">
        <v>0.09</v>
      </c>
      <c r="I119" s="311">
        <f>ROUND((SUM(I70,I71,I84,I97)*H119),4)</f>
        <v>15.501300000000001</v>
      </c>
      <c r="J119" s="315"/>
      <c r="K119" s="5"/>
      <c r="L119" s="5"/>
      <c r="M119" s="5"/>
      <c r="N119" s="5"/>
      <c r="O119" s="5"/>
      <c r="P119" s="62"/>
      <c r="S119" s="1"/>
      <c r="V119" s="2"/>
      <c r="CH119" s="163" t="s">
        <v>13417</v>
      </c>
      <c r="CI119" s="163"/>
      <c r="CJ119" s="179"/>
    </row>
    <row r="120" spans="2:89" ht="19.5" customHeight="1">
      <c r="B120" s="58"/>
      <c r="C120" s="815" t="s">
        <v>165</v>
      </c>
      <c r="D120" s="816"/>
      <c r="E120" s="816"/>
      <c r="F120" s="817"/>
      <c r="G120" s="572">
        <f>ROUND((G70+G71+G84+G97+G118+G119)/100,4)</f>
        <v>1.7963</v>
      </c>
      <c r="H120" s="316"/>
      <c r="I120" s="340">
        <f>ROUND((I70+I71+I84+I97+I118+I119)/100,4)</f>
        <v>1.8774</v>
      </c>
      <c r="J120" s="338"/>
      <c r="K120" s="339"/>
      <c r="L120" s="270"/>
      <c r="M120" s="301"/>
      <c r="N120" s="301"/>
      <c r="O120" s="301"/>
      <c r="P120" s="784"/>
      <c r="Q120" s="784"/>
      <c r="R120" s="10"/>
      <c r="S120" s="1"/>
      <c r="V120" s="2"/>
      <c r="CH120" s="1" t="s">
        <v>13417</v>
      </c>
      <c r="CJ120" s="2"/>
    </row>
    <row r="121" spans="2:89" ht="15.75" thickBot="1">
      <c r="B121" s="230"/>
      <c r="C121" s="91"/>
      <c r="D121" s="91"/>
      <c r="E121" s="92"/>
      <c r="F121" s="91"/>
      <c r="G121" s="91"/>
      <c r="H121" s="91"/>
      <c r="I121" s="91"/>
      <c r="J121" s="231"/>
      <c r="M121" s="1"/>
      <c r="Q121" s="337"/>
      <c r="S121" s="9"/>
      <c r="W121" s="2"/>
      <c r="CI121" s="163" t="s">
        <v>13418</v>
      </c>
      <c r="CJ121" s="163"/>
      <c r="CK121" s="179"/>
    </row>
    <row r="122" spans="2:89">
      <c r="F122" s="5"/>
      <c r="M122" s="1"/>
      <c r="P122" s="62"/>
      <c r="R122" s="9"/>
      <c r="S122" s="1"/>
      <c r="V122" s="2"/>
    </row>
    <row r="123" spans="2:89">
      <c r="M123" s="1"/>
      <c r="P123" s="62"/>
      <c r="S123" s="1"/>
      <c r="V123" s="2"/>
    </row>
    <row r="124" spans="2:89"/>
    <row r="125" spans="2:89"/>
    <row r="126" spans="2:89"/>
    <row r="127" spans="2:89"/>
    <row r="128" spans="2:89"/>
    <row r="129"/>
    <row r="130"/>
    <row r="131"/>
    <row r="132"/>
    <row r="133"/>
    <row r="147"/>
    <row r="195"/>
    <row r="196"/>
    <row r="197"/>
    <row r="198"/>
    <row r="199"/>
    <row r="209"/>
    <row r="210"/>
    <row r="211"/>
    <row r="212"/>
    <row r="213"/>
    <row r="214"/>
    <row r="215"/>
    <row r="216"/>
    <row r="217"/>
    <row r="218"/>
    <row r="219"/>
  </sheetData>
  <mergeCells count="73">
    <mergeCell ref="P99:Q99"/>
    <mergeCell ref="P105:Q105"/>
    <mergeCell ref="P106:Q106"/>
    <mergeCell ref="P107:Q107"/>
    <mergeCell ref="P100:Q100"/>
    <mergeCell ref="P101:Q101"/>
    <mergeCell ref="P102:Q102"/>
    <mergeCell ref="P103:Q103"/>
    <mergeCell ref="P104:Q104"/>
    <mergeCell ref="T4:AN4"/>
    <mergeCell ref="T30:Z33"/>
    <mergeCell ref="O5:S7"/>
    <mergeCell ref="O21:P21"/>
    <mergeCell ref="O9:S9"/>
    <mergeCell ref="R17:S17"/>
    <mergeCell ref="C120:F120"/>
    <mergeCell ref="D70:F70"/>
    <mergeCell ref="D118:F118"/>
    <mergeCell ref="I84:I96"/>
    <mergeCell ref="G97:G117"/>
    <mergeCell ref="I97:I117"/>
    <mergeCell ref="G84:G96"/>
    <mergeCell ref="D84:F84"/>
    <mergeCell ref="D97:F97"/>
    <mergeCell ref="G71:G83"/>
    <mergeCell ref="D71:F71"/>
    <mergeCell ref="I71:I83"/>
    <mergeCell ref="F17:G17"/>
    <mergeCell ref="F18:G18"/>
    <mergeCell ref="O48:P48"/>
    <mergeCell ref="E35:E36"/>
    <mergeCell ref="F35:G35"/>
    <mergeCell ref="M42:N42"/>
    <mergeCell ref="E32:H32"/>
    <mergeCell ref="M35:N35"/>
    <mergeCell ref="M36:N36"/>
    <mergeCell ref="M37:N37"/>
    <mergeCell ref="M38:N38"/>
    <mergeCell ref="M39:N39"/>
    <mergeCell ref="M43:N43"/>
    <mergeCell ref="M44:N44"/>
    <mergeCell ref="P120:Q120"/>
    <mergeCell ref="P96:R96"/>
    <mergeCell ref="C2:I2"/>
    <mergeCell ref="C3:I3"/>
    <mergeCell ref="C4:F4"/>
    <mergeCell ref="C6:I6"/>
    <mergeCell ref="C69:E69"/>
    <mergeCell ref="F45:G45"/>
    <mergeCell ref="E8:E9"/>
    <mergeCell ref="F8:G8"/>
    <mergeCell ref="F15:G15"/>
    <mergeCell ref="F16:G16"/>
    <mergeCell ref="F42:G42"/>
    <mergeCell ref="F43:G43"/>
    <mergeCell ref="F44:G44"/>
    <mergeCell ref="C5:I5"/>
    <mergeCell ref="E59:H59"/>
    <mergeCell ref="D119:F119"/>
    <mergeCell ref="S62:AM62"/>
    <mergeCell ref="W66:AO66"/>
    <mergeCell ref="W79:Y79"/>
    <mergeCell ref="F69:G69"/>
    <mergeCell ref="H69:I69"/>
    <mergeCell ref="P90:Q90"/>
    <mergeCell ref="P75:R75"/>
    <mergeCell ref="P80:R80"/>
    <mergeCell ref="P81:R81"/>
    <mergeCell ref="P91:Q91"/>
    <mergeCell ref="P92:Q92"/>
    <mergeCell ref="P93:Q93"/>
    <mergeCell ref="P94:Q94"/>
    <mergeCell ref="P98:Q98"/>
  </mergeCells>
  <dataValidations count="2">
    <dataValidation type="list" allowBlank="1" showInputMessage="1" showErrorMessage="1" sqref="E37:E41 E10:E14" xr:uid="{00000000-0002-0000-0500-000000000000}">
      <formula1>$E$22:$E$31</formula1>
    </dataValidation>
    <dataValidation type="list" allowBlank="1" showInputMessage="1" showErrorMessage="1" sqref="H80 F80" xr:uid="{59D8D2BD-8C99-4ACD-BFB9-921CF7023FA7}">
      <formula1>$AQ$4:$AQ$8</formula1>
    </dataValidation>
  </dataValidations>
  <hyperlinks>
    <hyperlink ref="W79" r:id="rId1" xr:uid="{563AE27C-D2C7-47FB-B4E8-807A150D1D9E}"/>
  </hyperlinks>
  <printOptions horizontalCentered="1"/>
  <pageMargins left="0.74803149606299213" right="0.43307086614173229" top="0.74803149606299213" bottom="0.74803149606299213" header="0.31496062992125984" footer="0.31496062992125984"/>
  <pageSetup scale="34" fitToWidth="0" orientation="portrait" r:id="rId2"/>
  <headerFooter>
    <oddFooter>&amp;C&amp;P de &amp;N</oddFooter>
  </headerFooter>
  <rowBreaks count="1" manualBreakCount="1">
    <brk id="61" max="16383" man="1"/>
  </rowBreaks>
  <ignoredErrors>
    <ignoredError sqref="F110" formula="1"/>
  </ignoredErrors>
  <drawing r:id="rId3"/>
  <legacyDrawing r:id="rId4"/>
  <tableParts count="2">
    <tablePart r:id="rId5"/>
    <tablePart r:id="rId6"/>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70D3B9-62D7-4789-B4CE-7D4D759EFEAC}">
  <sheetPr codeName="Hoja11">
    <tabColor theme="8" tint="-0.249977111117893"/>
    <pageSetUpPr fitToPage="1"/>
  </sheetPr>
  <dimension ref="A1:U76"/>
  <sheetViews>
    <sheetView showGridLines="0" view="pageBreakPreview" topLeftCell="A40" zoomScale="70" zoomScaleNormal="93" zoomScaleSheetLayoutView="70" workbookViewId="0">
      <selection activeCell="B53" sqref="B53"/>
    </sheetView>
  </sheetViews>
  <sheetFormatPr baseColWidth="10" defaultColWidth="11.42578125" defaultRowHeight="18.75"/>
  <cols>
    <col min="1" max="1" width="11.5703125" style="141" customWidth="1"/>
    <col min="2" max="2" width="63.140625" style="142" customWidth="1"/>
    <col min="3" max="3" width="14.28515625" style="141" bestFit="1" customWidth="1"/>
    <col min="4" max="4" width="18.28515625" style="141" customWidth="1"/>
    <col min="5" max="5" width="20.140625" style="141" bestFit="1" customWidth="1"/>
    <col min="6" max="6" width="20.140625" style="152" bestFit="1" customWidth="1"/>
    <col min="7" max="8" width="19.140625" style="141" bestFit="1" customWidth="1"/>
    <col min="9" max="10" width="14.42578125" style="141" customWidth="1"/>
    <col min="11" max="11" width="14.42578125" style="140" customWidth="1"/>
    <col min="12" max="12" width="28.42578125" style="140" bestFit="1" customWidth="1"/>
    <col min="13" max="15" width="13.42578125" style="140" customWidth="1"/>
    <col min="16" max="16" width="30.5703125" style="140" customWidth="1"/>
    <col min="17" max="16384" width="11.42578125" style="141"/>
  </cols>
  <sheetData>
    <row r="1" spans="1:21" ht="96" customHeight="1">
      <c r="A1" s="846" t="s">
        <v>4449</v>
      </c>
      <c r="B1" s="846"/>
      <c r="C1" s="846"/>
      <c r="D1" s="846"/>
      <c r="E1" s="846"/>
      <c r="F1" s="846"/>
      <c r="G1" s="846"/>
      <c r="H1" s="846"/>
      <c r="I1" s="846"/>
      <c r="J1" s="846"/>
      <c r="K1" s="846"/>
      <c r="L1" s="846"/>
      <c r="M1" s="846"/>
      <c r="N1" s="846"/>
      <c r="O1" s="847"/>
      <c r="P1" s="847"/>
    </row>
    <row r="2" spans="1:21" ht="27.75" customHeight="1" thickBot="1">
      <c r="A2" s="104" t="s">
        <v>22102</v>
      </c>
      <c r="B2" s="350" t="s">
        <v>22127</v>
      </c>
      <c r="C2" s="154"/>
      <c r="D2" s="154"/>
      <c r="E2" s="154"/>
    </row>
    <row r="3" spans="1:21" ht="21">
      <c r="A3" s="848" t="s">
        <v>198</v>
      </c>
      <c r="B3" s="849"/>
      <c r="C3" s="849"/>
      <c r="D3" s="849"/>
      <c r="E3" s="849"/>
      <c r="F3" s="849"/>
      <c r="G3" s="849"/>
      <c r="H3" s="849"/>
      <c r="I3" s="849"/>
      <c r="J3" s="849"/>
      <c r="K3" s="849"/>
      <c r="L3" s="849"/>
      <c r="M3" s="849"/>
      <c r="N3" s="849"/>
      <c r="O3" s="849"/>
      <c r="P3" s="850"/>
    </row>
    <row r="4" spans="1:21">
      <c r="A4" s="353"/>
      <c r="D4" s="354"/>
      <c r="E4" s="354"/>
      <c r="P4" s="355"/>
      <c r="R4" s="192"/>
    </row>
    <row r="5" spans="1:21" ht="24" customHeight="1">
      <c r="A5" s="845" t="s">
        <v>23032</v>
      </c>
      <c r="B5" s="829" t="s">
        <v>201</v>
      </c>
      <c r="C5" s="829" t="s">
        <v>202</v>
      </c>
      <c r="D5" s="841" t="s">
        <v>13563</v>
      </c>
      <c r="E5" s="843" t="s">
        <v>23182</v>
      </c>
      <c r="F5" s="844"/>
      <c r="G5" s="839" t="s">
        <v>13562</v>
      </c>
      <c r="H5" s="840"/>
      <c r="I5" s="833" t="str">
        <f>+Resumen!C10</f>
        <v>Consultoría</v>
      </c>
      <c r="J5" s="834"/>
      <c r="K5" s="834"/>
      <c r="L5" s="835"/>
      <c r="M5" s="830" t="str">
        <f>+Resumen!C29</f>
        <v>Otras consultorías</v>
      </c>
      <c r="N5" s="831"/>
      <c r="O5" s="831"/>
      <c r="P5" s="832"/>
      <c r="R5" s="170"/>
    </row>
    <row r="6" spans="1:21" ht="60" customHeight="1">
      <c r="A6" s="845"/>
      <c r="B6" s="829"/>
      <c r="C6" s="829"/>
      <c r="D6" s="842"/>
      <c r="E6" s="143" t="s">
        <v>13564</v>
      </c>
      <c r="F6" s="406">
        <f>Tarifas!G3</f>
        <v>2026</v>
      </c>
      <c r="G6" s="406">
        <f>Tarifas!H3</f>
        <v>2027</v>
      </c>
      <c r="H6" s="406">
        <f>Tarifas!I3</f>
        <v>2028</v>
      </c>
      <c r="I6" s="144" t="s">
        <v>21693</v>
      </c>
      <c r="J6" s="144" t="s">
        <v>21694</v>
      </c>
      <c r="K6" s="144" t="s">
        <v>22104</v>
      </c>
      <c r="L6" s="144" t="s">
        <v>21695</v>
      </c>
      <c r="M6" s="144" t="s">
        <v>21693</v>
      </c>
      <c r="N6" s="144" t="s">
        <v>21694</v>
      </c>
      <c r="O6" s="144" t="s">
        <v>22104</v>
      </c>
      <c r="P6" s="356" t="s">
        <v>21695</v>
      </c>
      <c r="Q6" s="155"/>
      <c r="R6" s="155"/>
      <c r="S6" s="155"/>
      <c r="T6" s="155"/>
      <c r="U6" s="155"/>
    </row>
    <row r="7" spans="1:21">
      <c r="A7" s="372">
        <v>100965</v>
      </c>
      <c r="B7" s="374" t="str">
        <f>IF(A7="","",(_xlfn.XLOOKUP($A7,CIO!$A$2:$A$14149,CIO!$B$2:$B$14149)))</f>
        <v>ALQUILER DE COMPUTADOR</v>
      </c>
      <c r="C7" s="375" t="str">
        <f>IF(A7="","",_xlfn.XLOOKUP($A7,CIO!$A$2:$A$14149,CIO!$C$2:$C$14149))</f>
        <v>DD</v>
      </c>
      <c r="D7" s="431" t="str">
        <f>IF(A7="","",_xlfn.XLOOKUP($A7,CIO!$A$2:$A$14149,CIO!$E$2:$E$14149))</f>
        <v>2022</v>
      </c>
      <c r="E7" s="376">
        <v>11344</v>
      </c>
      <c r="F7" s="377">
        <v>11344</v>
      </c>
      <c r="G7" s="376">
        <f>IFERROR(IF(Tabla48[[#This Row],[Columna4]]="ACTUALIZAR","",ROUND(Tabla48[[#This Row],[Columna4]]*1.0619,0))," ")</f>
        <v>12046</v>
      </c>
      <c r="H7" s="376">
        <f>IFERROR(IF(Tabla48[[#This Row],[Columna5]]="","",ROUND(Tabla48[[#This Row],[Columna5]]*1.0471,0))," ")</f>
        <v>12613</v>
      </c>
      <c r="I7" s="373">
        <v>60</v>
      </c>
      <c r="J7" s="373"/>
      <c r="K7" s="373"/>
      <c r="L7" s="376">
        <f>IFERROR(ROUND((Tabla48[[#This Row],[Columna4]]*I7)+(Tabla48[[#This Row],[Columna5]]*Tabla48[[#This Row],[Columna7]])+(Tabla48[[#This Row],[Columna11]]*Tabla48[[#This Row],[Columna8]]),0),"")</f>
        <v>680640</v>
      </c>
      <c r="M7" s="373"/>
      <c r="N7" s="373"/>
      <c r="O7" s="373"/>
      <c r="P7" s="378">
        <f>IFERROR(ROUND((Tabla48[[#This Row],[Columna4]]*M7)+(Tabla48[[#This Row],[Columna5]]*N7)+(Tabla48[[#This Row],[Columna11]]*O7),0),"")</f>
        <v>0</v>
      </c>
      <c r="R7" s="140"/>
    </row>
    <row r="8" spans="1:21">
      <c r="A8" s="372">
        <v>102542</v>
      </c>
      <c r="B8" s="374" t="str">
        <f>IF(A8="","",(_xlfn.XLOOKUP($A8,CIO!$A$2:$A$14149,CIO!$B$2:$B$14149)))</f>
        <v>Computador Alquiler con Software Autocad</v>
      </c>
      <c r="C8" s="375" t="str">
        <f>IF(A8="","",_xlfn.XLOOKUP($A8,CIO!$A$2:$A$14149,CIO!$C$2:$C$14149))</f>
        <v>MES</v>
      </c>
      <c r="D8" s="431" t="str">
        <f>IF(A8="","",_xlfn.XLOOKUP($A8,CIO!$A$2:$A$14149,CIO!$E$2:$E$14149))</f>
        <v>2026</v>
      </c>
      <c r="E8" s="376">
        <f>IF(A8="","",_xlfn.XLOOKUP($A8,CIO!$A$2:$A$14149,CIO!$F$2:$F$14149))</f>
        <v>300871</v>
      </c>
      <c r="F8" s="377">
        <f>IF(Tabla48[[#This Row],[Columna10]]="2026",Tabla48[[#This Row],[Columna12]],IF(AND(Tabla48[[#This Row],[Columna10]]&lt;"2026",Tabla48[[#This Row],[Columna10]]&gt;"0"),"ACTUALIZAR",IF(Tabla48[[#This Row],[Columna10]]=" "," "," ")))</f>
        <v>300871</v>
      </c>
      <c r="G8" s="376">
        <f>IFERROR(IF(Tabla48[[#This Row],[Columna4]]="ACTUALIZAR","",ROUND(Tabla48[[#This Row],[Columna4]]*1.0619,0))," ")</f>
        <v>319495</v>
      </c>
      <c r="H8" s="376">
        <f>IFERROR(IF(Tabla48[[#This Row],[Columna5]]="","",ROUND(Tabla48[[#This Row],[Columna5]]*1.0471,0))," ")</f>
        <v>334543</v>
      </c>
      <c r="I8" s="373">
        <v>2</v>
      </c>
      <c r="J8" s="373"/>
      <c r="K8" s="373"/>
      <c r="L8" s="376">
        <f>IFERROR(ROUND((Tabla48[[#This Row],[Columna4]]*I8)+(Tabla48[[#This Row],[Columna5]]*Tabla48[[#This Row],[Columna7]])+(Tabla48[[#This Row],[Columna11]]*Tabla48[[#This Row],[Columna8]]),0),"")</f>
        <v>601742</v>
      </c>
      <c r="M8" s="373"/>
      <c r="N8" s="373"/>
      <c r="O8" s="373"/>
      <c r="P8" s="378">
        <f>IFERROR(ROUND((Tabla48[[#This Row],[Columna4]]*M8)+(Tabla48[[#This Row],[Columna5]]*N8)+(Tabla48[[#This Row],[Columna11]]*O8),0),"")</f>
        <v>0</v>
      </c>
      <c r="Q8" s="140"/>
    </row>
    <row r="9" spans="1:21">
      <c r="A9" s="372"/>
      <c r="B9" s="374" t="str">
        <f>IF(A9="","",(_xlfn.XLOOKUP($A9,CIO!$A$2:$A$14149,CIO!$B$2:$B$14149)))</f>
        <v/>
      </c>
      <c r="C9" s="375" t="str">
        <f>IF(A9="","",_xlfn.XLOOKUP($A9,CIO!$A$2:$A$14149,CIO!$C$2:$C$14149))</f>
        <v/>
      </c>
      <c r="D9" s="431" t="str">
        <f>IF(A9="","",_xlfn.XLOOKUP($A9,CIO!$A$2:$A$14149,CIO!$E$2:$E$14149))</f>
        <v/>
      </c>
      <c r="E9" s="376" t="str">
        <f>IF(A9="","",_xlfn.XLOOKUP($A9,CIO!$A$2:$A$14149,CIO!$F$2:$F$14149))</f>
        <v/>
      </c>
      <c r="F9" s="377" t="str">
        <f>IF(Tabla48[[#This Row],[Columna10]]="2026",Tabla48[[#This Row],[Columna12]],IF(AND(Tabla48[[#This Row],[Columna10]]&lt;"2026",Tabla48[[#This Row],[Columna10]]&gt;"0"),"ACTUALIZAR",IF(Tabla48[[#This Row],[Columna10]]=" "," "," ")))</f>
        <v xml:space="preserve"> </v>
      </c>
      <c r="G9" s="376" t="str">
        <f>IFERROR(IF(Tabla48[[#This Row],[Columna4]]="ACTUALIZAR","",ROUND(Tabla48[[#This Row],[Columna4]]*1.0619,0))," ")</f>
        <v xml:space="preserve"> </v>
      </c>
      <c r="H9" s="376" t="str">
        <f>IFERROR(IF(Tabla48[[#This Row],[Columna5]]="","",ROUND(Tabla48[[#This Row],[Columna5]]*1.0471,0))," ")</f>
        <v xml:space="preserve"> </v>
      </c>
      <c r="I9" s="373"/>
      <c r="J9" s="373"/>
      <c r="K9" s="373"/>
      <c r="L9" s="376" t="str">
        <f>IFERROR(ROUND((Tabla48[[#This Row],[Columna4]]*I9)+(Tabla48[[#This Row],[Columna5]]*Tabla48[[#This Row],[Columna7]])+(Tabla48[[#This Row],[Columna11]]*Tabla48[[#This Row],[Columna8]]),0),"")</f>
        <v/>
      </c>
      <c r="M9" s="373"/>
      <c r="N9" s="373"/>
      <c r="O9" s="373"/>
      <c r="P9" s="378" t="str">
        <f>IFERROR(ROUND((Tabla48[[#This Row],[Columna4]]*M9)+(Tabla48[[#This Row],[Columna5]]*N9)+(Tabla48[[#This Row],[Columna11]]*O9),0),"")</f>
        <v/>
      </c>
      <c r="Q9" s="140"/>
    </row>
    <row r="10" spans="1:21">
      <c r="A10" s="372"/>
      <c r="B10" s="374" t="str">
        <f>IF(A10="","",(_xlfn.XLOOKUP($A10,CIO!$A$2:$A$14149,CIO!$B$2:$B$14149)))</f>
        <v/>
      </c>
      <c r="C10" s="375" t="str">
        <f>IF(A10="","",_xlfn.XLOOKUP($A10,CIO!$A$2:$A$14149,CIO!$C$2:$C$14149))</f>
        <v/>
      </c>
      <c r="D10" s="431" t="str">
        <f>IF(A10="","",_xlfn.XLOOKUP($A10,CIO!$A$2:$A$14149,CIO!$E$2:$E$14149))</f>
        <v/>
      </c>
      <c r="E10" s="376" t="str">
        <f>IF(A10="","",_xlfn.XLOOKUP($A10,CIO!$A$2:$A$14149,CIO!$F$2:$F$14149))</f>
        <v/>
      </c>
      <c r="F10" s="377" t="str">
        <f>IF(Tabla48[[#This Row],[Columna10]]="2026",Tabla48[[#This Row],[Columna12]],IF(AND(Tabla48[[#This Row],[Columna10]]&lt;"2026",Tabla48[[#This Row],[Columna10]]&gt;"0"),"ACTUALIZAR",IF(Tabla48[[#This Row],[Columna10]]=" "," "," ")))</f>
        <v xml:space="preserve"> </v>
      </c>
      <c r="G10" s="376" t="str">
        <f>IFERROR(IF(Tabla48[[#This Row],[Columna4]]="ACTUALIZAR","",ROUND(Tabla48[[#This Row],[Columna4]]*1.0619,0))," ")</f>
        <v xml:space="preserve"> </v>
      </c>
      <c r="H10" s="376" t="str">
        <f>IFERROR(IF(Tabla48[[#This Row],[Columna5]]="","",ROUND(Tabla48[[#This Row],[Columna5]]*1.0471,0))," ")</f>
        <v xml:space="preserve"> </v>
      </c>
      <c r="I10" s="373"/>
      <c r="J10" s="373"/>
      <c r="K10" s="373"/>
      <c r="L10" s="376" t="str">
        <f>IFERROR(ROUND((Tabla48[[#This Row],[Columna4]]*I10)+(Tabla48[[#This Row],[Columna5]]*Tabla48[[#This Row],[Columna7]])+(Tabla48[[#This Row],[Columna11]]*Tabla48[[#This Row],[Columna8]]),0),"")</f>
        <v/>
      </c>
      <c r="M10" s="373"/>
      <c r="N10" s="373"/>
      <c r="O10" s="373"/>
      <c r="P10" s="378" t="str">
        <f>IFERROR(ROUND((Tabla48[[#This Row],[Columna4]]*M10)+(Tabla48[[#This Row],[Columna5]]*N10)+(Tabla48[[#This Row],[Columna11]]*O10),0),"")</f>
        <v/>
      </c>
      <c r="Q10" s="140"/>
    </row>
    <row r="11" spans="1:21">
      <c r="A11" s="372"/>
      <c r="B11" s="374" t="str">
        <f>IF(A11="","",(_xlfn.XLOOKUP($A11,CIO!$A$2:$A$14149,CIO!$B$2:$B$14149)))</f>
        <v/>
      </c>
      <c r="C11" s="375" t="str">
        <f>IF(A11="","",_xlfn.XLOOKUP($A11,CIO!$A$2:$A$14149,CIO!$C$2:$C$14149))</f>
        <v/>
      </c>
      <c r="D11" s="431" t="str">
        <f>IF(A11="","",_xlfn.XLOOKUP($A11,CIO!$A$2:$A$14149,CIO!$E$2:$E$14149))</f>
        <v/>
      </c>
      <c r="E11" s="376" t="str">
        <f>IF(A11="","",_xlfn.XLOOKUP($A11,CIO!$A$2:$A$14149,CIO!$F$2:$F$14149))</f>
        <v/>
      </c>
      <c r="F11" s="377" t="str">
        <f>IF(Tabla48[[#This Row],[Columna10]]="2026",Tabla48[[#This Row],[Columna12]],IF(AND(Tabla48[[#This Row],[Columna10]]&lt;"2026",Tabla48[[#This Row],[Columna10]]&gt;"0"),"ACTUALIZAR",IF(Tabla48[[#This Row],[Columna10]]=" "," "," ")))</f>
        <v xml:space="preserve"> </v>
      </c>
      <c r="G11" s="376" t="str">
        <f>IFERROR(IF(Tabla48[[#This Row],[Columna4]]="ACTUALIZAR","",ROUND(Tabla48[[#This Row],[Columna4]]*1.0619,0))," ")</f>
        <v xml:space="preserve"> </v>
      </c>
      <c r="H11" s="376" t="str">
        <f>IFERROR(IF(Tabla48[[#This Row],[Columna5]]="","",ROUND(Tabla48[[#This Row],[Columna5]]*1.0471,0))," ")</f>
        <v xml:space="preserve"> </v>
      </c>
      <c r="I11" s="373"/>
      <c r="J11" s="373"/>
      <c r="K11" s="373"/>
      <c r="L11" s="376" t="str">
        <f>IFERROR(ROUND((Tabla48[[#This Row],[Columna4]]*I11)+(Tabla48[[#This Row],[Columna5]]*Tabla48[[#This Row],[Columna7]])+(Tabla48[[#This Row],[Columna11]]*Tabla48[[#This Row],[Columna8]]),0),"")</f>
        <v/>
      </c>
      <c r="M11" s="373"/>
      <c r="N11" s="373"/>
      <c r="O11" s="373"/>
      <c r="P11" s="378" t="str">
        <f>IFERROR(ROUND((Tabla48[[#This Row],[Columna4]]*M11)+(Tabla48[[#This Row],[Columna5]]*N11)+(Tabla48[[#This Row],[Columna11]]*O11),0),"")</f>
        <v/>
      </c>
      <c r="Q11" s="140"/>
    </row>
    <row r="12" spans="1:21">
      <c r="A12" s="372"/>
      <c r="B12" s="374" t="str">
        <f>IF(A12="","",(_xlfn.XLOOKUP($A12,CIO!$A$2:$A$14149,CIO!$B$2:$B$14149)))</f>
        <v/>
      </c>
      <c r="C12" s="375" t="str">
        <f>IF(A12="","",_xlfn.XLOOKUP($A12,CIO!$A$2:$A$14149,CIO!$C$2:$C$14149))</f>
        <v/>
      </c>
      <c r="D12" s="431" t="str">
        <f>IF(A12="","",_xlfn.XLOOKUP($A12,CIO!$A$2:$A$14149,CIO!$E$2:$E$14149))</f>
        <v/>
      </c>
      <c r="E12" s="376" t="str">
        <f>IF(A12="","",_xlfn.XLOOKUP($A12,CIO!$A$2:$A$14149,CIO!$F$2:$F$14149))</f>
        <v/>
      </c>
      <c r="F12" s="377" t="str">
        <f>IF(Tabla48[[#This Row],[Columna10]]="2026",Tabla48[[#This Row],[Columna12]],IF(AND(Tabla48[[#This Row],[Columna10]]&lt;"2026",Tabla48[[#This Row],[Columna10]]&gt;"0"),"ACTUALIZAR",IF(Tabla48[[#This Row],[Columna10]]=" "," "," ")))</f>
        <v xml:space="preserve"> </v>
      </c>
      <c r="G12" s="376" t="str">
        <f>IFERROR(IF(Tabla48[[#This Row],[Columna4]]="ACTUALIZAR","",ROUND(Tabla48[[#This Row],[Columna4]]*1.0619,0))," ")</f>
        <v xml:space="preserve"> </v>
      </c>
      <c r="H12" s="376" t="str">
        <f>IFERROR(IF(Tabla48[[#This Row],[Columna5]]="","",ROUND(Tabla48[[#This Row],[Columna5]]*1.0471,0))," ")</f>
        <v xml:space="preserve"> </v>
      </c>
      <c r="I12" s="373"/>
      <c r="J12" s="373"/>
      <c r="K12" s="373"/>
      <c r="L12" s="376" t="str">
        <f>IFERROR(ROUND((Tabla48[[#This Row],[Columna4]]*I12)+(Tabla48[[#This Row],[Columna5]]*Tabla48[[#This Row],[Columna7]])+(Tabla48[[#This Row],[Columna11]]*Tabla48[[#This Row],[Columna8]]),0),"")</f>
        <v/>
      </c>
      <c r="M12" s="373"/>
      <c r="N12" s="373"/>
      <c r="O12" s="373"/>
      <c r="P12" s="378" t="str">
        <f>IFERROR(ROUND((Tabla48[[#This Row],[Columna4]]*M12)+(Tabla48[[#This Row],[Columna5]]*N12)+(Tabla48[[#This Row],[Columna11]]*O12),0),"")</f>
        <v/>
      </c>
      <c r="Q12" s="140"/>
    </row>
    <row r="13" spans="1:21">
      <c r="A13" s="372"/>
      <c r="B13" s="374" t="str">
        <f>IF(A13="","",(_xlfn.XLOOKUP($A13,CIO!$A$2:$A$14149,CIO!$B$2:$B$14149)))</f>
        <v/>
      </c>
      <c r="C13" s="375" t="str">
        <f>IF(A13="","",_xlfn.XLOOKUP($A13,CIO!$A$2:$A$14149,CIO!$C$2:$C$14149))</f>
        <v/>
      </c>
      <c r="D13" s="431" t="str">
        <f>IF(A13="","",_xlfn.XLOOKUP($A13,CIO!$A$2:$A$14149,CIO!$E$2:$E$14149))</f>
        <v/>
      </c>
      <c r="E13" s="376" t="str">
        <f>IF(A13="","",_xlfn.XLOOKUP($A13,CIO!$A$2:$A$14149,CIO!$F$2:$F$14149))</f>
        <v/>
      </c>
      <c r="F13" s="377" t="str">
        <f>IF(Tabla48[[#This Row],[Columna10]]="2026",Tabla48[[#This Row],[Columna12]],IF(AND(Tabla48[[#This Row],[Columna10]]&lt;"2026",Tabla48[[#This Row],[Columna10]]&gt;"0"),"ACTUALIZAR",IF(Tabla48[[#This Row],[Columna10]]=" "," "," ")))</f>
        <v xml:space="preserve"> </v>
      </c>
      <c r="G13" s="376" t="str">
        <f>IFERROR(IF(Tabla48[[#This Row],[Columna4]]="ACTUALIZAR","",ROUND(Tabla48[[#This Row],[Columna4]]*1.0619,0))," ")</f>
        <v xml:space="preserve"> </v>
      </c>
      <c r="H13" s="376" t="str">
        <f>IFERROR(IF(Tabla48[[#This Row],[Columna5]]="","",ROUND(Tabla48[[#This Row],[Columna5]]*1.0471,0))," ")</f>
        <v xml:space="preserve"> </v>
      </c>
      <c r="I13" s="373"/>
      <c r="J13" s="373"/>
      <c r="K13" s="373"/>
      <c r="L13" s="379" t="str">
        <f>IFERROR(ROUND((Tabla48[[#This Row],[Columna4]]*I13)+(Tabla48[[#This Row],[Columna5]]*Tabla48[[#This Row],[Columna7]])+(Tabla48[[#This Row],[Columna11]]*Tabla48[[#This Row],[Columna8]]),0),"")</f>
        <v/>
      </c>
      <c r="M13" s="373"/>
      <c r="N13" s="373"/>
      <c r="O13" s="373"/>
      <c r="P13" s="378" t="str">
        <f>IFERROR(ROUND((Tabla48[[#This Row],[Columna4]]*M13)+(Tabla48[[#This Row],[Columna5]]*N13)+(Tabla48[[#This Row],[Columna11]]*O13),0),"")</f>
        <v/>
      </c>
      <c r="Q13" s="140"/>
    </row>
    <row r="14" spans="1:21">
      <c r="A14" s="353"/>
      <c r="C14" s="190"/>
      <c r="D14" s="190"/>
      <c r="E14" s="190"/>
      <c r="F14" s="190"/>
      <c r="G14" s="190"/>
      <c r="H14" s="190"/>
      <c r="I14" s="190"/>
      <c r="J14" s="191"/>
      <c r="K14" s="352" t="s">
        <v>4453</v>
      </c>
      <c r="L14" s="370">
        <f>SUBTOTAL(109,Tabla48[[#All],[Columna9]])</f>
        <v>1282382</v>
      </c>
      <c r="M14" s="156"/>
      <c r="N14" s="156"/>
      <c r="O14" s="184" t="s">
        <v>4453</v>
      </c>
      <c r="P14" s="371">
        <f>SUBTOTAL(109,Tabla48[[#All],[Columna16]])</f>
        <v>0</v>
      </c>
    </row>
    <row r="15" spans="1:21">
      <c r="A15" s="353"/>
      <c r="P15" s="355"/>
    </row>
    <row r="16" spans="1:21" ht="21">
      <c r="A16" s="851" t="s">
        <v>199</v>
      </c>
      <c r="B16" s="852"/>
      <c r="C16" s="852"/>
      <c r="D16" s="852"/>
      <c r="E16" s="852"/>
      <c r="F16" s="852"/>
      <c r="G16" s="852"/>
      <c r="H16" s="852"/>
      <c r="I16" s="852"/>
      <c r="J16" s="852"/>
      <c r="K16" s="852"/>
      <c r="L16" s="852"/>
      <c r="M16" s="852"/>
      <c r="N16" s="852"/>
      <c r="O16" s="852"/>
      <c r="P16" s="853"/>
    </row>
    <row r="17" spans="1:20">
      <c r="A17" s="353"/>
      <c r="J17" s="145"/>
      <c r="P17" s="355"/>
      <c r="R17" s="192"/>
    </row>
    <row r="18" spans="1:20" ht="23.25" customHeight="1">
      <c r="A18" s="845" t="s">
        <v>23032</v>
      </c>
      <c r="B18" s="829" t="s">
        <v>201</v>
      </c>
      <c r="C18" s="829" t="s">
        <v>202</v>
      </c>
      <c r="D18" s="841" t="s">
        <v>13563</v>
      </c>
      <c r="E18" s="843" t="s">
        <v>23182</v>
      </c>
      <c r="F18" s="844"/>
      <c r="G18" s="839" t="s">
        <v>13562</v>
      </c>
      <c r="H18" s="840"/>
      <c r="I18" s="833" t="str">
        <f>+I5</f>
        <v>Consultoría</v>
      </c>
      <c r="J18" s="834"/>
      <c r="K18" s="834"/>
      <c r="L18" s="835"/>
      <c r="M18" s="830" t="str">
        <f>+M5</f>
        <v>Otras consultorías</v>
      </c>
      <c r="N18" s="831"/>
      <c r="O18" s="831"/>
      <c r="P18" s="832"/>
      <c r="R18" s="170"/>
    </row>
    <row r="19" spans="1:20" ht="58.5" customHeight="1">
      <c r="A19" s="845"/>
      <c r="B19" s="829"/>
      <c r="C19" s="829"/>
      <c r="D19" s="842"/>
      <c r="E19" s="144" t="s">
        <v>13564</v>
      </c>
      <c r="F19" s="143">
        <f>F6</f>
        <v>2026</v>
      </c>
      <c r="G19" s="143">
        <f>G6</f>
        <v>2027</v>
      </c>
      <c r="H19" s="143">
        <f>H6</f>
        <v>2028</v>
      </c>
      <c r="I19" s="144" t="s">
        <v>21693</v>
      </c>
      <c r="J19" s="144" t="s">
        <v>21694</v>
      </c>
      <c r="K19" s="144" t="s">
        <v>22104</v>
      </c>
      <c r="L19" s="144" t="s">
        <v>21695</v>
      </c>
      <c r="M19" s="144" t="s">
        <v>21693</v>
      </c>
      <c r="N19" s="144" t="s">
        <v>21694</v>
      </c>
      <c r="O19" s="144" t="s">
        <v>22104</v>
      </c>
      <c r="P19" s="356" t="s">
        <v>21695</v>
      </c>
      <c r="Q19" s="155"/>
      <c r="R19" s="155"/>
      <c r="S19" s="155"/>
      <c r="T19" s="155"/>
    </row>
    <row r="20" spans="1:20">
      <c r="A20" s="372"/>
      <c r="B20" s="374" t="str">
        <f>IF(A20="","",(_xlfn.XLOOKUP($A20,CIO!$A$2:$A$14149,CIO!$B$2:$B$14149)))</f>
        <v/>
      </c>
      <c r="C20" s="375" t="str">
        <f>IF(A20="","",_xlfn.XLOOKUP($A20,CIO!$A$2:$A$14149,CIO!$C$2:$C$14149))</f>
        <v/>
      </c>
      <c r="D20" s="431" t="str">
        <f>IF(A20="","",_xlfn.XLOOKUP($A20,CIO!$A$2:$A$14149,CIO!$E$2:$E$14149))</f>
        <v/>
      </c>
      <c r="E20" s="376" t="str">
        <f>IF(A20="","",_xlfn.XLOOKUP($A20,CIO!$A$2:$A$14149,CIO!$F$2:$F$14149))</f>
        <v/>
      </c>
      <c r="F20" s="377" t="str">
        <f>IF(Tabla479[[#This Row],[Columna10]]="2026",Tabla479[[#This Row],[Columna12]],IF(AND(Tabla479[[#This Row],[Columna10]]&lt;"2026",Tabla479[[#This Row],[Columna10]]&gt;"0"),"ACTUALIZAR",IF(Tabla479[[#This Row],[Columna10]]=" "," "," ")))</f>
        <v xml:space="preserve"> </v>
      </c>
      <c r="G20" s="376" t="str">
        <f>IFERROR(IF(Tabla479[[#This Row],[Columna11]]="ACTUALIZAR","",ROUND(Tabla479[[#This Row],[Columna11]]*1.0619,0))," ")</f>
        <v xml:space="preserve"> </v>
      </c>
      <c r="H20" s="376" t="str">
        <f>IFERROR(IF(Tabla479[[#This Row],[Columna4]]="","",ROUND(Tabla479[[#This Row],[Columna4]]*1.0471,0))," ")</f>
        <v xml:space="preserve"> </v>
      </c>
      <c r="I20" s="373"/>
      <c r="J20" s="373"/>
      <c r="K20" s="373"/>
      <c r="L20" s="188" t="str">
        <f>IFERROR(ROUND((Tabla479[[#This Row],[Columna11]]*I20)+(Tabla479[[#This Row],[Columna4]]*Tabla479[[#This Row],[Columna6]])+(Tabla479[[#This Row],[Columna9]]*Tabla479[[#This Row],[Columna7]]),0),"")</f>
        <v/>
      </c>
      <c r="M20" s="373"/>
      <c r="N20" s="373"/>
      <c r="O20" s="373"/>
      <c r="P20" s="357" t="str">
        <f>IFERROR(ROUND((Tabla479[[#This Row],[Columna11]]*Tabla479[[#This Row],[Columna13]])+(Tabla479[[#This Row],[Columna4]]*Tabla479[[#This Row],[Columna14]])+(Tabla479[[#This Row],[Columna9]]*Tabla479[[#This Row],[Columna15]]),0),"")</f>
        <v/>
      </c>
      <c r="R20" s="140"/>
    </row>
    <row r="21" spans="1:20">
      <c r="A21" s="372"/>
      <c r="B21" s="187" t="str">
        <f>IF(A21="","",(_xlfn.XLOOKUP($A21,CIO!$A$2:$A$14149,CIO!$B$2:$B$14149)))</f>
        <v/>
      </c>
      <c r="C21" s="146" t="str">
        <f>IF(A21="","",_xlfn.XLOOKUP($A21,CIO!$A$2:$A$14149,CIO!$C$2:$C$14149))</f>
        <v/>
      </c>
      <c r="D21" s="432" t="str">
        <f>IF(A21="","",_xlfn.XLOOKUP($A21,CIO!$A$2:$A$14149,CIO!$E$2:$E$14149))</f>
        <v/>
      </c>
      <c r="E21" s="188" t="str">
        <f>IF(A21="","",_xlfn.XLOOKUP($A21,CIO!$A$2:$A$14149,CIO!$F$2:$F$14149))</f>
        <v/>
      </c>
      <c r="F21" s="189" t="str">
        <f>IF(Tabla479[[#This Row],[Columna10]]="2026",Tabla479[[#This Row],[Columna12]],IF(AND(Tabla479[[#This Row],[Columna10]]&lt;"2026",Tabla479[[#This Row],[Columna10]]&gt;"0"),"ACTUALIZAR",IF(Tabla479[[#This Row],[Columna10]]=" "," "," ")))</f>
        <v xml:space="preserve"> </v>
      </c>
      <c r="G21" s="188" t="str">
        <f>IFERROR(IF(Tabla479[[#This Row],[Columna11]]="ACTUALIZAR","",ROUND(Tabla479[[#This Row],[Columna11]]*1.0619,0))," ")</f>
        <v xml:space="preserve"> </v>
      </c>
      <c r="H21" s="188" t="str">
        <f>IFERROR(IF(Tabla479[[#This Row],[Columna4]]="","",ROUND(Tabla479[[#This Row],[Columna4]]*1.0471,0))," ")</f>
        <v xml:space="preserve"> </v>
      </c>
      <c r="I21" s="373"/>
      <c r="J21" s="373"/>
      <c r="K21" s="373"/>
      <c r="L21" s="188" t="str">
        <f>IFERROR(ROUND((Tabla479[[#This Row],[Columna11]]*I21)+(Tabla479[[#This Row],[Columna4]]*Tabla479[[#This Row],[Columna6]])+(Tabla479[[#This Row],[Columna9]]*Tabla479[[#This Row],[Columna7]]),0),"")</f>
        <v/>
      </c>
      <c r="M21" s="373"/>
      <c r="N21" s="373"/>
      <c r="O21" s="373"/>
      <c r="P21" s="357" t="str">
        <f>IFERROR(ROUND((Tabla479[[#This Row],[Columna11]]*Tabla479[[#This Row],[Columna13]])+(Tabla479[[#This Row],[Columna4]]*Tabla479[[#This Row],[Columna14]])+(Tabla479[[#This Row],[Columna9]]*Tabla479[[#This Row],[Columna15]]),0),"")</f>
        <v/>
      </c>
      <c r="Q21" s="140"/>
    </row>
    <row r="22" spans="1:20">
      <c r="A22" s="372"/>
      <c r="B22" s="187" t="str">
        <f>IF(A22="","",(_xlfn.XLOOKUP($A22,CIO!$A$2:$A$14149,CIO!$B$2:$B$14149)))</f>
        <v/>
      </c>
      <c r="C22" s="146" t="str">
        <f>IF(A22="","",_xlfn.XLOOKUP($A22,CIO!$A$2:$A$14149,CIO!$C$2:$C$14149))</f>
        <v/>
      </c>
      <c r="D22" s="432" t="str">
        <f>IF(A22="","",_xlfn.XLOOKUP($A22,CIO!$A$2:$A$14149,CIO!$E$2:$E$14149))</f>
        <v/>
      </c>
      <c r="E22" s="188" t="str">
        <f>IF(A22="","",_xlfn.XLOOKUP($A22,CIO!$A$2:$A$14149,CIO!$F$2:$F$14149))</f>
        <v/>
      </c>
      <c r="F22" s="189" t="str">
        <f>IF(Tabla479[[#This Row],[Columna10]]="2026",Tabla479[[#This Row],[Columna12]],IF(AND(Tabla479[[#This Row],[Columna10]]&lt;"2026",Tabla479[[#This Row],[Columna10]]&gt;"0"),"ACTUALIZAR",IF(Tabla479[[#This Row],[Columna10]]=" "," "," ")))</f>
        <v xml:space="preserve"> </v>
      </c>
      <c r="G22" s="188" t="str">
        <f>IFERROR(IF(Tabla479[[#This Row],[Columna11]]="ACTUALIZAR","",ROUND(Tabla479[[#This Row],[Columna11]]*1.0619,0))," ")</f>
        <v xml:space="preserve"> </v>
      </c>
      <c r="H22" s="188" t="str">
        <f>IFERROR(IF(Tabla479[[#This Row],[Columna4]]="","",ROUND(Tabla479[[#This Row],[Columna4]]*1.0471,0))," ")</f>
        <v xml:space="preserve"> </v>
      </c>
      <c r="I22" s="373"/>
      <c r="J22" s="373"/>
      <c r="K22" s="373"/>
      <c r="L22" s="188" t="str">
        <f>IFERROR(ROUND((Tabla479[[#This Row],[Columna11]]*I22)+(Tabla479[[#This Row],[Columna4]]*Tabla479[[#This Row],[Columna6]])+(Tabla479[[#This Row],[Columna9]]*Tabla479[[#This Row],[Columna7]]),0),"")</f>
        <v/>
      </c>
      <c r="M22" s="373"/>
      <c r="N22" s="373"/>
      <c r="O22" s="373"/>
      <c r="P22" s="357" t="str">
        <f>IFERROR(ROUND((Tabla479[[#This Row],[Columna11]]*Tabla479[[#This Row],[Columna13]])+(Tabla479[[#This Row],[Columna4]]*Tabla479[[#This Row],[Columna14]])+(Tabla479[[#This Row],[Columna9]]*Tabla479[[#This Row],[Columna15]]),0),"")</f>
        <v/>
      </c>
      <c r="Q22" s="140"/>
    </row>
    <row r="23" spans="1:20">
      <c r="A23" s="372"/>
      <c r="B23" s="187" t="str">
        <f>IF(A23="","",(_xlfn.XLOOKUP($A23,CIO!$A$2:$A$14149,CIO!$B$2:$B$14149)))</f>
        <v/>
      </c>
      <c r="C23" s="146" t="str">
        <f>IF(A23="","",_xlfn.XLOOKUP($A23,CIO!$A$2:$A$14149,CIO!$C$2:$C$14149))</f>
        <v/>
      </c>
      <c r="D23" s="432" t="str">
        <f>IF(A23="","",_xlfn.XLOOKUP($A23,CIO!$A$2:$A$14149,CIO!$E$2:$E$14149))</f>
        <v/>
      </c>
      <c r="E23" s="188" t="str">
        <f>IF(A23="","",_xlfn.XLOOKUP($A23,CIO!$A$2:$A$14149,CIO!$F$2:$F$14149))</f>
        <v/>
      </c>
      <c r="F23" s="189" t="str">
        <f>IF(Tabla479[[#This Row],[Columna10]]="2026",Tabla479[[#This Row],[Columna12]],IF(AND(Tabla479[[#This Row],[Columna10]]&lt;"2026",Tabla479[[#This Row],[Columna10]]&gt;"0"),"ACTUALIZAR",IF(Tabla479[[#This Row],[Columna10]]=" "," "," ")))</f>
        <v xml:space="preserve"> </v>
      </c>
      <c r="G23" s="188" t="str">
        <f>IFERROR(IF(Tabla479[[#This Row],[Columna11]]="ACTUALIZAR","",ROUND(Tabla479[[#This Row],[Columna11]]*1.0619,0))," ")</f>
        <v xml:space="preserve"> </v>
      </c>
      <c r="H23" s="188" t="str">
        <f>IFERROR(IF(Tabla479[[#This Row],[Columna4]]="","",ROUND(Tabla479[[#This Row],[Columna4]]*1.0471,0))," ")</f>
        <v xml:space="preserve"> </v>
      </c>
      <c r="I23" s="373"/>
      <c r="J23" s="373"/>
      <c r="K23" s="373"/>
      <c r="L23" s="188" t="str">
        <f>IFERROR(ROUND((Tabla479[[#This Row],[Columna11]]*I23)+(Tabla479[[#This Row],[Columna4]]*Tabla479[[#This Row],[Columna6]])+(Tabla479[[#This Row],[Columna9]]*Tabla479[[#This Row],[Columna7]]),0),"")</f>
        <v/>
      </c>
      <c r="M23" s="373"/>
      <c r="N23" s="373"/>
      <c r="O23" s="373"/>
      <c r="P23" s="357" t="str">
        <f>IFERROR(ROUND((Tabla479[[#This Row],[Columna11]]*Tabla479[[#This Row],[Columna13]])+(Tabla479[[#This Row],[Columna4]]*Tabla479[[#This Row],[Columna14]])+(Tabla479[[#This Row],[Columna9]]*Tabla479[[#This Row],[Columna15]]),0),"")</f>
        <v/>
      </c>
      <c r="Q23" s="140"/>
    </row>
    <row r="24" spans="1:20">
      <c r="A24" s="531"/>
      <c r="B24" s="532" t="str">
        <f>IF(A24="","",(_xlfn.XLOOKUP($A24,CIO!$A$2:$A$14149,CIO!$B$2:$B$14149)))</f>
        <v/>
      </c>
      <c r="C24" s="146" t="str">
        <f>IF(A24="","",_xlfn.XLOOKUP($A24,CIO!$A$2:$A$14149,CIO!$C$2:$C$14149))</f>
        <v/>
      </c>
      <c r="D24" s="432" t="str">
        <f>IF(A24="","",_xlfn.XLOOKUP($A24,CIO!$A$2:$A$14149,CIO!$E$2:$E$14149))</f>
        <v/>
      </c>
      <c r="E24" s="188" t="str">
        <f>IF(A24="","",_xlfn.XLOOKUP($A24,CIO!$A$2:$A$14149,CIO!$F$2:$F$14149))</f>
        <v/>
      </c>
      <c r="F24" s="189" t="str">
        <f>IF(Tabla479[[#This Row],[Columna10]]="2026",Tabla479[[#This Row],[Columna12]],IF(AND(Tabla479[[#This Row],[Columna10]]&lt;"2026",Tabla479[[#This Row],[Columna10]]&gt;"0"),"ACTUALIZAR",IF(Tabla479[[#This Row],[Columna10]]=" "," "," ")))</f>
        <v xml:space="preserve"> </v>
      </c>
      <c r="G24" s="533" t="str">
        <f>IFERROR(IF(Tabla479[[#This Row],[Columna11]]="ACTUALIZAR","",ROUND(Tabla479[[#This Row],[Columna11]]*1.0619,0))," ")</f>
        <v xml:space="preserve"> </v>
      </c>
      <c r="H24" s="533" t="str">
        <f>IFERROR(IF(Tabla479[[#This Row],[Columna4]]="","",ROUND(Tabla479[[#This Row],[Columna4]]*1.0471,0))," ")</f>
        <v xml:space="preserve"> </v>
      </c>
      <c r="I24" s="534"/>
      <c r="J24" s="535"/>
      <c r="K24" s="536"/>
      <c r="L24" s="376" t="str">
        <f>IFERROR(ROUND((Tabla479[[#This Row],[Columna11]]*I24)+(Tabla479[[#This Row],[Columna4]]*Tabla479[[#This Row],[Columna6]])+(Tabla479[[#This Row],[Columna9]]*Tabla479[[#This Row],[Columna7]]),0),"")</f>
        <v/>
      </c>
      <c r="M24" s="373"/>
      <c r="N24" s="373"/>
      <c r="O24" s="373"/>
      <c r="P24" s="357" t="str">
        <f>IFERROR(ROUND((Tabla479[[#This Row],[Columna11]]*Tabla479[[#This Row],[Columna13]])+(Tabla479[[#This Row],[Columna4]]*Tabla479[[#This Row],[Columna14]])+(Tabla479[[#This Row],[Columna9]]*Tabla479[[#This Row],[Columna15]]),0),"")</f>
        <v/>
      </c>
      <c r="Q24" s="140"/>
    </row>
    <row r="25" spans="1:20">
      <c r="A25" s="531"/>
      <c r="B25" s="532" t="str">
        <f>IF(A25="","",(_xlfn.XLOOKUP($A25,CIO!$A$2:$A$14149,CIO!$B$2:$B$14149)))</f>
        <v/>
      </c>
      <c r="C25" s="146" t="str">
        <f>IF(A25="","",_xlfn.XLOOKUP($A25,CIO!$A$2:$A$14149,CIO!$C$2:$C$14149))</f>
        <v/>
      </c>
      <c r="D25" s="432" t="str">
        <f>IF(A25="","",_xlfn.XLOOKUP($A25,CIO!$A$2:$A$14149,CIO!$E$2:$E$14149))</f>
        <v/>
      </c>
      <c r="E25" s="188" t="str">
        <f>IF(A25="","",_xlfn.XLOOKUP($A25,CIO!$A$2:$A$14149,CIO!$F$2:$F$14149))</f>
        <v/>
      </c>
      <c r="F25" s="189" t="str">
        <f>IF(Tabla479[[#This Row],[Columna10]]="2026",Tabla479[[#This Row],[Columna12]],IF(AND(Tabla479[[#This Row],[Columna10]]&lt;"2026",Tabla479[[#This Row],[Columna10]]&gt;"0"),"ACTUALIZAR",IF(Tabla479[[#This Row],[Columna10]]=" "," "," ")))</f>
        <v xml:space="preserve"> </v>
      </c>
      <c r="G25" s="533" t="str">
        <f>IFERROR(IF(Tabla479[[#This Row],[Columna11]]="ACTUALIZAR","",ROUND(Tabla479[[#This Row],[Columna11]]*1.0619,0))," ")</f>
        <v xml:space="preserve"> </v>
      </c>
      <c r="H25" s="533" t="str">
        <f>IFERROR(IF(Tabla479[[#This Row],[Columna4]]="","",ROUND(Tabla479[[#This Row],[Columna4]]*1.0471,0))," ")</f>
        <v xml:space="preserve"> </v>
      </c>
      <c r="I25" s="534"/>
      <c r="J25" s="535"/>
      <c r="K25" s="536"/>
      <c r="L25" s="376" t="str">
        <f>IFERROR(ROUND((Tabla479[[#This Row],[Columna11]]*I25)+(Tabla479[[#This Row],[Columna4]]*Tabla479[[#This Row],[Columna6]])+(Tabla479[[#This Row],[Columna9]]*Tabla479[[#This Row],[Columna7]]),0),"")</f>
        <v/>
      </c>
      <c r="M25" s="373"/>
      <c r="N25" s="373"/>
      <c r="O25" s="373"/>
      <c r="P25" s="357" t="str">
        <f>IFERROR(ROUND((Tabla479[[#This Row],[Columna11]]*Tabla479[[#This Row],[Columna13]])+(Tabla479[[#This Row],[Columna4]]*Tabla479[[#This Row],[Columna14]])+(Tabla479[[#This Row],[Columna9]]*Tabla479[[#This Row],[Columna15]]),0),"")</f>
        <v/>
      </c>
      <c r="Q25" s="140"/>
    </row>
    <row r="26" spans="1:20">
      <c r="A26" s="531"/>
      <c r="B26" s="532" t="str">
        <f>IF(A26="","",(_xlfn.XLOOKUP($A26,CIO!$A$2:$A$14149,CIO!$B$2:$B$14149)))</f>
        <v/>
      </c>
      <c r="C26" s="146" t="str">
        <f>IF(A26="","",_xlfn.XLOOKUP($A26,CIO!$A$2:$A$14149,CIO!$C$2:$C$14149))</f>
        <v/>
      </c>
      <c r="D26" s="432" t="str">
        <f>IF(A26="","",_xlfn.XLOOKUP($A26,CIO!$A$2:$A$14149,CIO!$E$2:$E$14149))</f>
        <v/>
      </c>
      <c r="E26" s="188" t="str">
        <f>IF(A26="","",_xlfn.XLOOKUP($A26,CIO!$A$2:$A$14149,CIO!$F$2:$F$14149))</f>
        <v/>
      </c>
      <c r="F26" s="189" t="str">
        <f>IF(Tabla479[[#This Row],[Columna10]]="2026",Tabla479[[#This Row],[Columna12]],IF(AND(Tabla479[[#This Row],[Columna10]]&lt;"2026",Tabla479[[#This Row],[Columna10]]&gt;"0"),"ACTUALIZAR",IF(Tabla479[[#This Row],[Columna10]]=" "," "," ")))</f>
        <v xml:space="preserve"> </v>
      </c>
      <c r="G26" s="533" t="str">
        <f>IFERROR(IF(Tabla479[[#This Row],[Columna11]]="ACTUALIZAR","",ROUND(Tabla479[[#This Row],[Columna11]]*1.0619,0))," ")</f>
        <v xml:space="preserve"> </v>
      </c>
      <c r="H26" s="533" t="str">
        <f>IFERROR(IF(Tabla479[[#This Row],[Columna4]]="","",ROUND(Tabla479[[#This Row],[Columna4]]*1.0471,0))," ")</f>
        <v xml:space="preserve"> </v>
      </c>
      <c r="I26" s="534"/>
      <c r="J26" s="535"/>
      <c r="K26" s="536"/>
      <c r="L26" s="376" t="str">
        <f>IFERROR(ROUND((Tabla479[[#This Row],[Columna11]]*I26)+(Tabla479[[#This Row],[Columna4]]*Tabla479[[#This Row],[Columna6]])+(Tabla479[[#This Row],[Columna9]]*Tabla479[[#This Row],[Columna7]]),0),"")</f>
        <v/>
      </c>
      <c r="M26" s="373"/>
      <c r="N26" s="373"/>
      <c r="O26" s="373"/>
      <c r="P26" s="357" t="str">
        <f>IFERROR(ROUND((Tabla479[[#This Row],[Columna11]]*Tabla479[[#This Row],[Columna13]])+(Tabla479[[#This Row],[Columna4]]*Tabla479[[#This Row],[Columna14]])+(Tabla479[[#This Row],[Columna9]]*Tabla479[[#This Row],[Columna15]]),0),"")</f>
        <v/>
      </c>
      <c r="Q26" s="140"/>
    </row>
    <row r="27" spans="1:20">
      <c r="A27" s="531"/>
      <c r="B27" s="532" t="str">
        <f>IF(A27="","",(_xlfn.XLOOKUP($A27,CIO!$A$2:$A$14149,CIO!$B$2:$B$14149)))</f>
        <v/>
      </c>
      <c r="C27" s="146" t="str">
        <f>IF(A27="","",_xlfn.XLOOKUP($A27,CIO!$A$2:$A$14149,CIO!$C$2:$C$14149))</f>
        <v/>
      </c>
      <c r="D27" s="432" t="str">
        <f>IF(A27="","",_xlfn.XLOOKUP($A27,CIO!$A$2:$A$14149,CIO!$E$2:$E$14149))</f>
        <v/>
      </c>
      <c r="E27" s="188" t="str">
        <f>IF(A27="","",_xlfn.XLOOKUP($A27,CIO!$A$2:$A$14149,CIO!$F$2:$F$14149))</f>
        <v/>
      </c>
      <c r="F27" s="189" t="str">
        <f>IF(Tabla479[[#This Row],[Columna10]]="2026",Tabla479[[#This Row],[Columna12]],IF(AND(Tabla479[[#This Row],[Columna10]]&lt;"2026",Tabla479[[#This Row],[Columna10]]&gt;"0"),"ACTUALIZAR",IF(Tabla479[[#This Row],[Columna10]]=" "," "," ")))</f>
        <v xml:space="preserve"> </v>
      </c>
      <c r="G27" s="533" t="str">
        <f>IFERROR(IF(Tabla479[[#This Row],[Columna11]]="ACTUALIZAR","",ROUND(Tabla479[[#This Row],[Columna11]]*1.0619,0))," ")</f>
        <v xml:space="preserve"> </v>
      </c>
      <c r="H27" s="533" t="str">
        <f>IFERROR(IF(Tabla479[[#This Row],[Columna4]]="","",ROUND(Tabla479[[#This Row],[Columna4]]*1.0471,0))," ")</f>
        <v xml:space="preserve"> </v>
      </c>
      <c r="I27" s="534"/>
      <c r="J27" s="535"/>
      <c r="K27" s="536"/>
      <c r="L27" s="376" t="str">
        <f>IFERROR(ROUND((Tabla479[[#This Row],[Columna11]]*I27)+(Tabla479[[#This Row],[Columna4]]*Tabla479[[#This Row],[Columna6]])+(Tabla479[[#This Row],[Columna9]]*Tabla479[[#This Row],[Columna7]]),0),"")</f>
        <v/>
      </c>
      <c r="M27" s="373"/>
      <c r="N27" s="373"/>
      <c r="O27" s="373"/>
      <c r="P27" s="357" t="str">
        <f>IFERROR(ROUND((Tabla479[[#This Row],[Columna11]]*Tabla479[[#This Row],[Columna13]])+(Tabla479[[#This Row],[Columna4]]*Tabla479[[#This Row],[Columna14]])+(Tabla479[[#This Row],[Columna9]]*Tabla479[[#This Row],[Columna15]]),0),"")</f>
        <v/>
      </c>
      <c r="Q27" s="140"/>
    </row>
    <row r="28" spans="1:20">
      <c r="A28" s="531"/>
      <c r="B28" s="532" t="str">
        <f>IF(A28="","",(_xlfn.XLOOKUP($A28,CIO!$A$2:$A$14149,CIO!$B$2:$B$14149)))</f>
        <v/>
      </c>
      <c r="C28" s="146" t="str">
        <f>IF(A28="","",_xlfn.XLOOKUP($A28,CIO!$A$2:$A$14149,CIO!$C$2:$C$14149))</f>
        <v/>
      </c>
      <c r="D28" s="432" t="str">
        <f>IF(A28="","",_xlfn.XLOOKUP($A28,CIO!$A$2:$A$14149,CIO!$E$2:$E$14149))</f>
        <v/>
      </c>
      <c r="E28" s="188" t="str">
        <f>IF(A28="","",_xlfn.XLOOKUP($A28,CIO!$A$2:$A$14149,CIO!$F$2:$F$14149))</f>
        <v/>
      </c>
      <c r="F28" s="189" t="str">
        <f>IF(Tabla479[[#This Row],[Columna10]]="2026",Tabla479[[#This Row],[Columna12]],IF(AND(Tabla479[[#This Row],[Columna10]]&lt;"2026",Tabla479[[#This Row],[Columna10]]&gt;"0"),"ACTUALIZAR",IF(Tabla479[[#This Row],[Columna10]]=" "," "," ")))</f>
        <v xml:space="preserve"> </v>
      </c>
      <c r="G28" s="533" t="str">
        <f>IFERROR(IF(Tabla479[[#This Row],[Columna11]]="ACTUALIZAR","",ROUND(Tabla479[[#This Row],[Columna11]]*1.0619,0))," ")</f>
        <v xml:space="preserve"> </v>
      </c>
      <c r="H28" s="533" t="str">
        <f>IFERROR(IF(Tabla479[[#This Row],[Columna4]]="","",ROUND(Tabla479[[#This Row],[Columna4]]*1.0471,0))," ")</f>
        <v xml:space="preserve"> </v>
      </c>
      <c r="I28" s="534"/>
      <c r="J28" s="535"/>
      <c r="K28" s="536"/>
      <c r="L28" s="376" t="str">
        <f>IFERROR(ROUND((Tabla479[[#This Row],[Columna11]]*I28)+(Tabla479[[#This Row],[Columna4]]*Tabla479[[#This Row],[Columna6]])+(Tabla479[[#This Row],[Columna9]]*Tabla479[[#This Row],[Columna7]]),0),"")</f>
        <v/>
      </c>
      <c r="M28" s="373"/>
      <c r="N28" s="373"/>
      <c r="O28" s="373"/>
      <c r="P28" s="357" t="str">
        <f>IFERROR(ROUND((Tabla479[[#This Row],[Columna11]]*Tabla479[[#This Row],[Columna13]])+(Tabla479[[#This Row],[Columna4]]*Tabla479[[#This Row],[Columna14]])+(Tabla479[[#This Row],[Columna9]]*Tabla479[[#This Row],[Columna15]]),0),"")</f>
        <v/>
      </c>
      <c r="Q28" s="140"/>
    </row>
    <row r="29" spans="1:20">
      <c r="A29" s="531"/>
      <c r="B29" s="532" t="str">
        <f>IF(A29="","",(_xlfn.XLOOKUP($A29,CIO!$A$2:$A$14149,CIO!$B$2:$B$14149)))</f>
        <v/>
      </c>
      <c r="C29" s="146" t="str">
        <f>IF(A29="","",_xlfn.XLOOKUP($A29,CIO!$A$2:$A$14149,CIO!$C$2:$C$14149))</f>
        <v/>
      </c>
      <c r="D29" s="432" t="str">
        <f>IF(A29="","",_xlfn.XLOOKUP($A29,CIO!$A$2:$A$14149,CIO!$E$2:$E$14149))</f>
        <v/>
      </c>
      <c r="E29" s="188" t="str">
        <f>IF(A29="","",_xlfn.XLOOKUP($A29,CIO!$A$2:$A$14149,CIO!$F$2:$F$14149))</f>
        <v/>
      </c>
      <c r="F29" s="189" t="str">
        <f>IF(Tabla479[[#This Row],[Columna10]]="2026",Tabla479[[#This Row],[Columna12]],IF(AND(Tabla479[[#This Row],[Columna10]]&lt;"2026",Tabla479[[#This Row],[Columna10]]&gt;"0"),"ACTUALIZAR",IF(Tabla479[[#This Row],[Columna10]]=" "," "," ")))</f>
        <v xml:space="preserve"> </v>
      </c>
      <c r="G29" s="533" t="str">
        <f>IFERROR(IF(Tabla479[[#This Row],[Columna11]]="ACTUALIZAR","",ROUND(Tabla479[[#This Row],[Columna11]]*1.0619,0))," ")</f>
        <v xml:space="preserve"> </v>
      </c>
      <c r="H29" s="533" t="str">
        <f>IFERROR(IF(Tabla479[[#This Row],[Columna4]]="","",ROUND(Tabla479[[#This Row],[Columna4]]*1.0471,0))," ")</f>
        <v xml:space="preserve"> </v>
      </c>
      <c r="I29" s="534"/>
      <c r="J29" s="535"/>
      <c r="K29" s="536"/>
      <c r="L29" s="376" t="str">
        <f>IFERROR(ROUND((Tabla479[[#This Row],[Columna11]]*I29)+(Tabla479[[#This Row],[Columna4]]*Tabla479[[#This Row],[Columna6]])+(Tabla479[[#This Row],[Columna9]]*Tabla479[[#This Row],[Columna7]]),0),"")</f>
        <v/>
      </c>
      <c r="M29" s="373"/>
      <c r="N29" s="373"/>
      <c r="O29" s="373"/>
      <c r="P29" s="357" t="str">
        <f>IFERROR(ROUND((Tabla479[[#This Row],[Columna11]]*Tabla479[[#This Row],[Columna13]])+(Tabla479[[#This Row],[Columna4]]*Tabla479[[#This Row],[Columna14]])+(Tabla479[[#This Row],[Columna9]]*Tabla479[[#This Row],[Columna15]]),0),"")</f>
        <v/>
      </c>
      <c r="Q29" s="140"/>
    </row>
    <row r="30" spans="1:20">
      <c r="A30" s="531"/>
      <c r="B30" s="532" t="str">
        <f>IF(A30="","",(_xlfn.XLOOKUP($A30,CIO!$A$2:$A$14149,CIO!$B$2:$B$14149)))</f>
        <v/>
      </c>
      <c r="C30" s="146" t="str">
        <f>IF(A30="","",_xlfn.XLOOKUP($A30,CIO!$A$2:$A$14149,CIO!$C$2:$C$14149))</f>
        <v/>
      </c>
      <c r="D30" s="432" t="str">
        <f>IF(A30="","",_xlfn.XLOOKUP($A30,CIO!$A$2:$A$14149,CIO!$E$2:$E$14149))</f>
        <v/>
      </c>
      <c r="E30" s="188" t="str">
        <f>IF(A30="","",_xlfn.XLOOKUP($A30,CIO!$A$2:$A$14149,CIO!$F$2:$F$14149))</f>
        <v/>
      </c>
      <c r="F30" s="189" t="str">
        <f>IF(Tabla479[[#This Row],[Columna10]]="2026",Tabla479[[#This Row],[Columna12]],IF(AND(Tabla479[[#This Row],[Columna10]]&lt;"2026",Tabla479[[#This Row],[Columna10]]&gt;"0"),"ACTUALIZAR",IF(Tabla479[[#This Row],[Columna10]]=" "," "," ")))</f>
        <v xml:space="preserve"> </v>
      </c>
      <c r="G30" s="533" t="str">
        <f>IFERROR(IF(Tabla479[[#This Row],[Columna11]]="ACTUALIZAR","",ROUND(Tabla479[[#This Row],[Columna11]]*1.0619,0))," ")</f>
        <v xml:space="preserve"> </v>
      </c>
      <c r="H30" s="533" t="str">
        <f>IFERROR(IF(Tabla479[[#This Row],[Columna4]]="","",ROUND(Tabla479[[#This Row],[Columna4]]*1.0471,0))," ")</f>
        <v xml:space="preserve"> </v>
      </c>
      <c r="I30" s="534"/>
      <c r="J30" s="535"/>
      <c r="K30" s="536"/>
      <c r="L30" s="376" t="str">
        <f>IFERROR(ROUND((Tabla479[[#This Row],[Columna11]]*I30)+(Tabla479[[#This Row],[Columna4]]*Tabla479[[#This Row],[Columna6]])+(Tabla479[[#This Row],[Columna9]]*Tabla479[[#This Row],[Columna7]]),0),"")</f>
        <v/>
      </c>
      <c r="M30" s="373"/>
      <c r="N30" s="373"/>
      <c r="O30" s="373"/>
      <c r="P30" s="357" t="str">
        <f>IFERROR(ROUND((Tabla479[[#This Row],[Columna11]]*Tabla479[[#This Row],[Columna13]])+(Tabla479[[#This Row],[Columna4]]*Tabla479[[#This Row],[Columna14]])+(Tabla479[[#This Row],[Columna9]]*Tabla479[[#This Row],[Columna15]]),0),"")</f>
        <v/>
      </c>
      <c r="Q30" s="140"/>
    </row>
    <row r="31" spans="1:20">
      <c r="A31" s="531"/>
      <c r="B31" s="532" t="str">
        <f>IF(A31="","",(_xlfn.XLOOKUP($A31,CIO!$A$2:$A$14149,CIO!$B$2:$B$14149)))</f>
        <v/>
      </c>
      <c r="C31" s="146" t="str">
        <f>IF(A31="","",_xlfn.XLOOKUP($A31,CIO!$A$2:$A$14149,CIO!$C$2:$C$14149))</f>
        <v/>
      </c>
      <c r="D31" s="432" t="str">
        <f>IF(A31="","",_xlfn.XLOOKUP($A31,CIO!$A$2:$A$14149,CIO!$E$2:$E$14149))</f>
        <v/>
      </c>
      <c r="E31" s="188" t="str">
        <f>IF(A31="","",_xlfn.XLOOKUP($A31,CIO!$A$2:$A$14149,CIO!$F$2:$F$14149))</f>
        <v/>
      </c>
      <c r="F31" s="189" t="str">
        <f>IF(Tabla479[[#This Row],[Columna10]]="2026",Tabla479[[#This Row],[Columna12]],IF(AND(Tabla479[[#This Row],[Columna10]]&lt;"2026",Tabla479[[#This Row],[Columna10]]&gt;"0"),"ACTUALIZAR",IF(Tabla479[[#This Row],[Columna10]]=" "," "," ")))</f>
        <v xml:space="preserve"> </v>
      </c>
      <c r="G31" s="533" t="str">
        <f>IFERROR(IF(Tabla479[[#This Row],[Columna11]]="ACTUALIZAR","",ROUND(Tabla479[[#This Row],[Columna11]]*1.0619,0))," ")</f>
        <v xml:space="preserve"> </v>
      </c>
      <c r="H31" s="533" t="str">
        <f>IFERROR(IF(Tabla479[[#This Row],[Columna4]]="","",ROUND(Tabla479[[#This Row],[Columna4]]*1.0471,0))," ")</f>
        <v xml:space="preserve"> </v>
      </c>
      <c r="I31" s="534"/>
      <c r="J31" s="535"/>
      <c r="K31" s="536"/>
      <c r="L31" s="376" t="str">
        <f>IFERROR(ROUND((Tabla479[[#This Row],[Columna11]]*I31)+(Tabla479[[#This Row],[Columna4]]*Tabla479[[#This Row],[Columna6]])+(Tabla479[[#This Row],[Columna9]]*Tabla479[[#This Row],[Columna7]]),0),"")</f>
        <v/>
      </c>
      <c r="M31" s="373"/>
      <c r="N31" s="373"/>
      <c r="O31" s="373"/>
      <c r="P31" s="357" t="str">
        <f>IFERROR(ROUND((Tabla479[[#This Row],[Columna11]]*Tabla479[[#This Row],[Columna13]])+(Tabla479[[#This Row],[Columna4]]*Tabla479[[#This Row],[Columna14]])+(Tabla479[[#This Row],[Columna9]]*Tabla479[[#This Row],[Columna15]]),0),"")</f>
        <v/>
      </c>
      <c r="Q31" s="140"/>
    </row>
    <row r="32" spans="1:20">
      <c r="A32" s="531"/>
      <c r="B32" s="532" t="str">
        <f>IF(A32="","",(_xlfn.XLOOKUP($A32,CIO!$A$2:$A$14149,CIO!$B$2:$B$14149)))</f>
        <v/>
      </c>
      <c r="C32" s="146" t="str">
        <f>IF(A32="","",_xlfn.XLOOKUP($A32,CIO!$A$2:$A$14149,CIO!$C$2:$C$14149))</f>
        <v/>
      </c>
      <c r="D32" s="432" t="str">
        <f>IF(A32="","",_xlfn.XLOOKUP($A32,CIO!$A$2:$A$14149,CIO!$E$2:$E$14149))</f>
        <v/>
      </c>
      <c r="E32" s="188" t="str">
        <f>IF(A32="","",_xlfn.XLOOKUP($A32,CIO!$A$2:$A$14149,CIO!$F$2:$F$14149))</f>
        <v/>
      </c>
      <c r="F32" s="189" t="str">
        <f>IF(Tabla479[[#This Row],[Columna10]]="2026",Tabla479[[#This Row],[Columna12]],IF(AND(Tabla479[[#This Row],[Columna10]]&lt;"2026",Tabla479[[#This Row],[Columna10]]&gt;"0"),"ACTUALIZAR",IF(Tabla479[[#This Row],[Columna10]]=" "," "," ")))</f>
        <v xml:space="preserve"> </v>
      </c>
      <c r="G32" s="533" t="str">
        <f>IFERROR(IF(Tabla479[[#This Row],[Columna11]]="ACTUALIZAR","",ROUND(Tabla479[[#This Row],[Columna11]]*1.0619,0))," ")</f>
        <v xml:space="preserve"> </v>
      </c>
      <c r="H32" s="533" t="str">
        <f>IFERROR(IF(Tabla479[[#This Row],[Columna4]]="","",ROUND(Tabla479[[#This Row],[Columna4]]*1.0471,0))," ")</f>
        <v xml:space="preserve"> </v>
      </c>
      <c r="I32" s="534"/>
      <c r="J32" s="535"/>
      <c r="K32" s="536"/>
      <c r="L32" s="376" t="str">
        <f>IFERROR(ROUND((Tabla479[[#This Row],[Columna11]]*I32)+(Tabla479[[#This Row],[Columna4]]*Tabla479[[#This Row],[Columna6]])+(Tabla479[[#This Row],[Columna9]]*Tabla479[[#This Row],[Columna7]]),0),"")</f>
        <v/>
      </c>
      <c r="M32" s="373"/>
      <c r="N32" s="373"/>
      <c r="O32" s="373"/>
      <c r="P32" s="357" t="str">
        <f>IFERROR(ROUND((Tabla479[[#This Row],[Columna11]]*Tabla479[[#This Row],[Columna13]])+(Tabla479[[#This Row],[Columna4]]*Tabla479[[#This Row],[Columna14]])+(Tabla479[[#This Row],[Columna9]]*Tabla479[[#This Row],[Columna15]]),0),"")</f>
        <v/>
      </c>
      <c r="Q32" s="140"/>
    </row>
    <row r="33" spans="1:17">
      <c r="A33" s="531"/>
      <c r="B33" s="532" t="str">
        <f>IF(A33="","",(_xlfn.XLOOKUP($A33,CIO!$A$2:$A$14149,CIO!$B$2:$B$14149)))</f>
        <v/>
      </c>
      <c r="C33" s="146" t="str">
        <f>IF(A33="","",_xlfn.XLOOKUP($A33,CIO!$A$2:$A$14149,CIO!$C$2:$C$14149))</f>
        <v/>
      </c>
      <c r="D33" s="432" t="str">
        <f>IF(A33="","",_xlfn.XLOOKUP($A33,CIO!$A$2:$A$14149,CIO!$E$2:$E$14149))</f>
        <v/>
      </c>
      <c r="E33" s="188" t="str">
        <f>IF(A33="","",_xlfn.XLOOKUP($A33,CIO!$A$2:$A$14149,CIO!$F$2:$F$14149))</f>
        <v/>
      </c>
      <c r="F33" s="189" t="str">
        <f>IF(Tabla479[[#This Row],[Columna10]]="2026",Tabla479[[#This Row],[Columna12]],IF(AND(Tabla479[[#This Row],[Columna10]]&lt;"2026",Tabla479[[#This Row],[Columna10]]&gt;"0"),"ACTUALIZAR",IF(Tabla479[[#This Row],[Columna10]]=" "," "," ")))</f>
        <v xml:space="preserve"> </v>
      </c>
      <c r="G33" s="533" t="str">
        <f>IFERROR(IF(Tabla479[[#This Row],[Columna11]]="ACTUALIZAR","",ROUND(Tabla479[[#This Row],[Columna11]]*1.0619,0))," ")</f>
        <v xml:space="preserve"> </v>
      </c>
      <c r="H33" s="533" t="str">
        <f>IFERROR(IF(Tabla479[[#This Row],[Columna4]]="","",ROUND(Tabla479[[#This Row],[Columna4]]*1.0471,0))," ")</f>
        <v xml:space="preserve"> </v>
      </c>
      <c r="I33" s="534"/>
      <c r="J33" s="535"/>
      <c r="K33" s="536"/>
      <c r="L33" s="376" t="str">
        <f>IFERROR(ROUND((Tabla479[[#This Row],[Columna11]]*I33)+(Tabla479[[#This Row],[Columna4]]*Tabla479[[#This Row],[Columna6]])+(Tabla479[[#This Row],[Columna9]]*Tabla479[[#This Row],[Columna7]]),0),"")</f>
        <v/>
      </c>
      <c r="M33" s="373"/>
      <c r="N33" s="373"/>
      <c r="O33" s="373"/>
      <c r="P33" s="357" t="str">
        <f>IFERROR(ROUND((Tabla479[[#This Row],[Columna11]]*Tabla479[[#This Row],[Columna13]])+(Tabla479[[#This Row],[Columna4]]*Tabla479[[#This Row],[Columna14]])+(Tabla479[[#This Row],[Columna9]]*Tabla479[[#This Row],[Columna15]]),0),"")</f>
        <v/>
      </c>
      <c r="Q33" s="140"/>
    </row>
    <row r="34" spans="1:17">
      <c r="A34" s="372"/>
      <c r="B34" s="187" t="str">
        <f>IF(A34="","",(_xlfn.XLOOKUP($A34,CIO!$A$2:$A$14149,CIO!$B$2:$B$14149)))</f>
        <v/>
      </c>
      <c r="C34" s="146" t="str">
        <f>IF(A34="","",_xlfn.XLOOKUP($A34,CIO!$A$2:$A$14149,CIO!$C$2:$C$14149))</f>
        <v/>
      </c>
      <c r="D34" s="432" t="str">
        <f>IF(A34="","",_xlfn.XLOOKUP($A34,CIO!$A$2:$A$14149,CIO!$E$2:$E$14149))</f>
        <v/>
      </c>
      <c r="E34" s="188" t="str">
        <f>IF(A34="","",_xlfn.XLOOKUP($A34,CIO!$A$2:$A$14149,CIO!$F$2:$F$14149))</f>
        <v/>
      </c>
      <c r="F34" s="189" t="str">
        <f>IF(Tabla479[[#This Row],[Columna10]]="2026",Tabla479[[#This Row],[Columna12]],IF(AND(Tabla479[[#This Row],[Columna10]]&lt;"2026",Tabla479[[#This Row],[Columna10]]&gt;"0"),"ACTUALIZAR",IF(Tabla479[[#This Row],[Columna10]]=" "," "," ")))</f>
        <v xml:space="preserve"> </v>
      </c>
      <c r="G34" s="188" t="str">
        <f>IFERROR(IF(Tabla479[[#This Row],[Columna11]]="ACTUALIZAR","",ROUND(Tabla479[[#This Row],[Columna11]]*1.0619,0))," ")</f>
        <v xml:space="preserve"> </v>
      </c>
      <c r="H34" s="188" t="str">
        <f>IFERROR(IF(Tabla479[[#This Row],[Columna4]]="","",ROUND(Tabla479[[#This Row],[Columna4]]*1.0471,0))," ")</f>
        <v xml:space="preserve"> </v>
      </c>
      <c r="I34" s="373"/>
      <c r="J34" s="373"/>
      <c r="K34" s="373"/>
      <c r="L34" s="188" t="str">
        <f>IFERROR(ROUND((Tabla479[[#This Row],[Columna11]]*I34)+(Tabla479[[#This Row],[Columna4]]*Tabla479[[#This Row],[Columna6]])+(Tabla479[[#This Row],[Columna9]]*Tabla479[[#This Row],[Columna7]]),0),"")</f>
        <v/>
      </c>
      <c r="M34" s="373"/>
      <c r="N34" s="373"/>
      <c r="O34" s="373"/>
      <c r="P34" s="357" t="str">
        <f>IFERROR(ROUND((Tabla479[[#This Row],[Columna11]]*Tabla479[[#This Row],[Columna13]])+(Tabla479[[#This Row],[Columna4]]*Tabla479[[#This Row],[Columna14]])+(Tabla479[[#This Row],[Columna9]]*Tabla479[[#This Row],[Columna15]]),0),"")</f>
        <v/>
      </c>
      <c r="Q34" s="140"/>
    </row>
    <row r="35" spans="1:17">
      <c r="A35" s="372"/>
      <c r="B35" s="187" t="str">
        <f>IF(A35="","",(_xlfn.XLOOKUP($A35,CIO!$A$2:$A$14149,CIO!$B$2:$B$14149)))</f>
        <v/>
      </c>
      <c r="C35" s="146" t="str">
        <f>IF(A35="","",_xlfn.XLOOKUP($A35,CIO!$A$2:$A$14149,CIO!$C$2:$C$14149))</f>
        <v/>
      </c>
      <c r="D35" s="432" t="str">
        <f>IF(A35="","",_xlfn.XLOOKUP($A35,CIO!$A$2:$A$14149,CIO!$E$2:$E$14149))</f>
        <v/>
      </c>
      <c r="E35" s="188" t="str">
        <f>IF(A35="","",_xlfn.XLOOKUP($A35,CIO!$A$2:$A$14149,CIO!$F$2:$F$14149))</f>
        <v/>
      </c>
      <c r="F35" s="189" t="str">
        <f>IF(Tabla479[[#This Row],[Columna10]]="2026",Tabla479[[#This Row],[Columna12]],IF(AND(Tabla479[[#This Row],[Columna10]]&lt;"2026",Tabla479[[#This Row],[Columna10]]&gt;"0"),"ACTUALIZAR",IF(Tabla479[[#This Row],[Columna10]]=" "," "," ")))</f>
        <v xml:space="preserve"> </v>
      </c>
      <c r="G35" s="188" t="str">
        <f>IFERROR(IF(Tabla479[[#This Row],[Columna11]]="ACTUALIZAR","",ROUND(Tabla479[[#This Row],[Columna11]]*1.0619,0))," ")</f>
        <v xml:space="preserve"> </v>
      </c>
      <c r="H35" s="188" t="str">
        <f>IFERROR(IF(Tabla479[[#This Row],[Columna4]]="","",ROUND(Tabla479[[#This Row],[Columna4]]*1.0471,0))," ")</f>
        <v xml:space="preserve"> </v>
      </c>
      <c r="I35" s="373"/>
      <c r="J35" s="373"/>
      <c r="K35" s="373"/>
      <c r="L35" s="188" t="str">
        <f>IFERROR(ROUND((Tabla479[[#This Row],[Columna11]]*I35)+(Tabla479[[#This Row],[Columna4]]*Tabla479[[#This Row],[Columna6]])+(Tabla479[[#This Row],[Columna9]]*Tabla479[[#This Row],[Columna7]]),0),"")</f>
        <v/>
      </c>
      <c r="M35" s="373"/>
      <c r="N35" s="373"/>
      <c r="O35" s="373"/>
      <c r="P35" s="357" t="str">
        <f>IFERROR(ROUND((Tabla479[[#This Row],[Columna11]]*Tabla479[[#This Row],[Columna13]])+(Tabla479[[#This Row],[Columna4]]*Tabla479[[#This Row],[Columna14]])+(Tabla479[[#This Row],[Columna9]]*Tabla479[[#This Row],[Columna15]]),0),"")</f>
        <v/>
      </c>
      <c r="Q35" s="140"/>
    </row>
    <row r="36" spans="1:17">
      <c r="A36" s="372"/>
      <c r="B36" s="187" t="str">
        <f>IF(A36="","",(_xlfn.XLOOKUP($A36,CIO!$A$2:$A$14149,CIO!$B$2:$B$14149)))</f>
        <v/>
      </c>
      <c r="C36" s="146" t="str">
        <f>IF(A36="","",_xlfn.XLOOKUP($A36,CIO!$A$2:$A$14149,CIO!$C$2:$C$14149))</f>
        <v/>
      </c>
      <c r="D36" s="432" t="str">
        <f>IF(A36="","",_xlfn.XLOOKUP($A36,CIO!$A$2:$A$14149,CIO!$E$2:$E$14149))</f>
        <v/>
      </c>
      <c r="E36" s="188" t="str">
        <f>IF(A36="","",_xlfn.XLOOKUP($A36,CIO!$A$2:$A$14149,CIO!$F$2:$F$14149))</f>
        <v/>
      </c>
      <c r="F36" s="189" t="str">
        <f>IF(Tabla479[[#This Row],[Columna10]]="2026",Tabla479[[#This Row],[Columna12]],IF(AND(Tabla479[[#This Row],[Columna10]]&lt;"2026",Tabla479[[#This Row],[Columna10]]&gt;"0"),"ACTUALIZAR",IF(Tabla479[[#This Row],[Columna10]]=" "," "," ")))</f>
        <v xml:space="preserve"> </v>
      </c>
      <c r="G36" s="188" t="str">
        <f>IFERROR(IF(Tabla479[[#This Row],[Columna11]]="ACTUALIZAR","",ROUND(Tabla479[[#This Row],[Columna11]]*1.0619,0))," ")</f>
        <v xml:space="preserve"> </v>
      </c>
      <c r="H36" s="188" t="str">
        <f>IFERROR(IF(Tabla479[[#This Row],[Columna4]]="","",ROUND(Tabla479[[#This Row],[Columna4]]*1.0471,0))," ")</f>
        <v xml:space="preserve"> </v>
      </c>
      <c r="I36" s="373"/>
      <c r="J36" s="373"/>
      <c r="K36" s="373"/>
      <c r="L36" s="188" t="str">
        <f>IFERROR(ROUND((Tabla479[[#This Row],[Columna11]]*I36)+(Tabla479[[#This Row],[Columna4]]*Tabla479[[#This Row],[Columna6]])+(Tabla479[[#This Row],[Columna9]]*Tabla479[[#This Row],[Columna7]]),0),"")</f>
        <v/>
      </c>
      <c r="M36" s="373"/>
      <c r="N36" s="373"/>
      <c r="O36" s="373"/>
      <c r="P36" s="357" t="str">
        <f>IFERROR(ROUND((Tabla479[[#This Row],[Columna11]]*Tabla479[[#This Row],[Columna13]])+(Tabla479[[#This Row],[Columna4]]*Tabla479[[#This Row],[Columna14]])+(Tabla479[[#This Row],[Columna9]]*Tabla479[[#This Row],[Columna15]]),0),"")</f>
        <v/>
      </c>
      <c r="Q36" s="140"/>
    </row>
    <row r="37" spans="1:17">
      <c r="A37" s="372"/>
      <c r="B37" s="187" t="str">
        <f>IF(A37="","",(_xlfn.XLOOKUP($A37,CIO!$A$2:$A$14149,CIO!$B$2:$B$14149)))</f>
        <v/>
      </c>
      <c r="C37" s="146" t="str">
        <f>IF(A37="","",_xlfn.XLOOKUP($A37,CIO!$A$2:$A$14149,CIO!$C$2:$C$14149))</f>
        <v/>
      </c>
      <c r="D37" s="432" t="str">
        <f>IF(A37="","",_xlfn.XLOOKUP($A37,CIO!$A$2:$A$14149,CIO!$E$2:$E$14149))</f>
        <v/>
      </c>
      <c r="E37" s="188" t="str">
        <f>IF(A37="","",_xlfn.XLOOKUP($A37,CIO!$A$2:$A$14149,CIO!$F$2:$F$14149))</f>
        <v/>
      </c>
      <c r="F37" s="189" t="str">
        <f>IF(Tabla479[[#This Row],[Columna10]]="2026",Tabla479[[#This Row],[Columna12]],IF(AND(Tabla479[[#This Row],[Columna10]]&lt;"2026",Tabla479[[#This Row],[Columna10]]&gt;"0"),"ACTUALIZAR",IF(Tabla479[[#This Row],[Columna10]]=" "," "," ")))</f>
        <v xml:space="preserve"> </v>
      </c>
      <c r="G37" s="188" t="str">
        <f>IFERROR(IF(Tabla479[[#This Row],[Columna11]]="ACTUALIZAR","",ROUND(Tabla479[[#This Row],[Columna11]]*1.0619,0))," ")</f>
        <v xml:space="preserve"> </v>
      </c>
      <c r="H37" s="188" t="str">
        <f>IFERROR(IF(Tabla479[[#This Row],[Columna4]]="","",ROUND(Tabla479[[#This Row],[Columna4]]*1.0471,0))," ")</f>
        <v xml:space="preserve"> </v>
      </c>
      <c r="I37" s="373"/>
      <c r="J37" s="373"/>
      <c r="K37" s="373"/>
      <c r="L37" s="188" t="str">
        <f>IFERROR(ROUND((Tabla479[[#This Row],[Columna11]]*I37)+(Tabla479[[#This Row],[Columna4]]*Tabla479[[#This Row],[Columna6]])+(Tabla479[[#This Row],[Columna9]]*Tabla479[[#This Row],[Columna7]]),0),"")</f>
        <v/>
      </c>
      <c r="M37" s="373"/>
      <c r="N37" s="373"/>
      <c r="O37" s="373"/>
      <c r="P37" s="357" t="str">
        <f>IFERROR(ROUND((Tabla479[[#This Row],[Columna11]]*Tabla479[[#This Row],[Columna13]])+(Tabla479[[#This Row],[Columna4]]*Tabla479[[#This Row],[Columna14]])+(Tabla479[[#This Row],[Columna9]]*Tabla479[[#This Row],[Columna15]]),0),"")</f>
        <v/>
      </c>
      <c r="Q37" s="140"/>
    </row>
    <row r="38" spans="1:17">
      <c r="A38" s="372"/>
      <c r="B38" s="187" t="str">
        <f>IF(A38="","",(_xlfn.XLOOKUP($A38,CIO!$A$2:$A$14149,CIO!$B$2:$B$14149)))</f>
        <v/>
      </c>
      <c r="C38" s="146" t="str">
        <f>IF(A38="","",_xlfn.XLOOKUP($A38,CIO!$A$2:$A$14149,CIO!$C$2:$C$14149))</f>
        <v/>
      </c>
      <c r="D38" s="432" t="str">
        <f>IF(A38="","",_xlfn.XLOOKUP($A38,CIO!$A$2:$A$14149,CIO!$E$2:$E$14149))</f>
        <v/>
      </c>
      <c r="E38" s="188" t="str">
        <f>IF(A38="","",_xlfn.XLOOKUP($A38,CIO!$A$2:$A$14149,CIO!$F$2:$F$14149))</f>
        <v/>
      </c>
      <c r="F38" s="189" t="str">
        <f>IF(Tabla479[[#This Row],[Columna10]]="2026",Tabla479[[#This Row],[Columna12]],IF(AND(Tabla479[[#This Row],[Columna10]]&lt;"2026",Tabla479[[#This Row],[Columna10]]&gt;"0"),"ACTUALIZAR",IF(Tabla479[[#This Row],[Columna10]]=" "," "," ")))</f>
        <v xml:space="preserve"> </v>
      </c>
      <c r="G38" s="188" t="str">
        <f>IFERROR(IF(Tabla479[[#This Row],[Columna11]]="ACTUALIZAR","",ROUND(Tabla479[[#This Row],[Columna11]]*1.0619,0))," ")</f>
        <v xml:space="preserve"> </v>
      </c>
      <c r="H38" s="188" t="str">
        <f>IFERROR(IF(Tabla479[[#This Row],[Columna4]]="","",ROUND(Tabla479[[#This Row],[Columna4]]*1.0471,0))," ")</f>
        <v xml:space="preserve"> </v>
      </c>
      <c r="I38" s="373"/>
      <c r="J38" s="373"/>
      <c r="K38" s="373"/>
      <c r="L38" s="188" t="str">
        <f>IFERROR(ROUND((Tabla479[[#This Row],[Columna11]]*I38)+(Tabla479[[#This Row],[Columna4]]*Tabla479[[#This Row],[Columna6]])+(Tabla479[[#This Row],[Columna9]]*Tabla479[[#This Row],[Columna7]]),0),"")</f>
        <v/>
      </c>
      <c r="M38" s="373"/>
      <c r="N38" s="373"/>
      <c r="O38" s="373"/>
      <c r="P38" s="357" t="str">
        <f>IFERROR(ROUND((Tabla479[[#This Row],[Columna11]]*Tabla479[[#This Row],[Columna13]])+(Tabla479[[#This Row],[Columna4]]*Tabla479[[#This Row],[Columna14]])+(Tabla479[[#This Row],[Columna9]]*Tabla479[[#This Row],[Columna15]]),0),"")</f>
        <v/>
      </c>
      <c r="Q38" s="140"/>
    </row>
    <row r="39" spans="1:17">
      <c r="A39" s="372"/>
      <c r="B39" s="187" t="str">
        <f>IF(A39="","",(_xlfn.XLOOKUP($A39,CIO!$A$2:$A$14149,CIO!$B$2:$B$14149)))</f>
        <v/>
      </c>
      <c r="C39" s="146" t="str">
        <f>IF(A39="","",_xlfn.XLOOKUP($A39,CIO!$A$2:$A$14149,CIO!$C$2:$C$14149))</f>
        <v/>
      </c>
      <c r="D39" s="432" t="str">
        <f>IF(A39="","",_xlfn.XLOOKUP($A39,CIO!$A$2:$A$14149,CIO!$E$2:$E$14149))</f>
        <v/>
      </c>
      <c r="E39" s="188" t="str">
        <f>IF(A39="","",_xlfn.XLOOKUP($A39,CIO!$A$2:$A$14149,CIO!$F$2:$F$14149))</f>
        <v/>
      </c>
      <c r="F39" s="189" t="str">
        <f>IF(Tabla479[[#This Row],[Columna10]]="2026",Tabla479[[#This Row],[Columna12]],IF(AND(Tabla479[[#This Row],[Columna10]]&lt;"2026",Tabla479[[#This Row],[Columna10]]&gt;"0"),"ACTUALIZAR",IF(Tabla479[[#This Row],[Columna10]]=" "," "," ")))</f>
        <v xml:space="preserve"> </v>
      </c>
      <c r="G39" s="188" t="str">
        <f>IFERROR(IF(Tabla479[[#This Row],[Columna11]]="ACTUALIZAR","",ROUND(Tabla479[[#This Row],[Columna11]]*1.0619,0))," ")</f>
        <v xml:space="preserve"> </v>
      </c>
      <c r="H39" s="188" t="str">
        <f>IFERROR(IF(Tabla479[[#This Row],[Columna4]]="","",ROUND(Tabla479[[#This Row],[Columna4]]*1.0471,0))," ")</f>
        <v xml:space="preserve"> </v>
      </c>
      <c r="I39" s="373"/>
      <c r="J39" s="373"/>
      <c r="K39" s="373"/>
      <c r="L39" s="188" t="str">
        <f>IFERROR(ROUND((Tabla479[[#This Row],[Columna11]]*I39)+(Tabla479[[#This Row],[Columna4]]*Tabla479[[#This Row],[Columna6]])+(Tabla479[[#This Row],[Columna9]]*Tabla479[[#This Row],[Columna7]]),0),"")</f>
        <v/>
      </c>
      <c r="M39" s="373"/>
      <c r="N39" s="373"/>
      <c r="O39" s="373"/>
      <c r="P39" s="357" t="str">
        <f>IFERROR(ROUND((Tabla479[[#This Row],[Columna11]]*Tabla479[[#This Row],[Columna13]])+(Tabla479[[#This Row],[Columna4]]*Tabla479[[#This Row],[Columna14]])+(Tabla479[[#This Row],[Columna9]]*Tabla479[[#This Row],[Columna15]]),0),"")</f>
        <v/>
      </c>
      <c r="Q39" s="140"/>
    </row>
    <row r="40" spans="1:17">
      <c r="A40" s="372"/>
      <c r="B40" s="187" t="str">
        <f>IF(A40="","",(_xlfn.XLOOKUP($A40,CIO!$A$2:$A$14149,CIO!$B$2:$B$14149)))</f>
        <v/>
      </c>
      <c r="C40" s="146" t="str">
        <f>IF(A40="","",_xlfn.XLOOKUP($A40,CIO!$A$2:$A$14149,CIO!$C$2:$C$14149))</f>
        <v/>
      </c>
      <c r="D40" s="432" t="str">
        <f>IF(A40="","",_xlfn.XLOOKUP($A40,CIO!$A$2:$A$14149,CIO!$E$2:$E$14149))</f>
        <v/>
      </c>
      <c r="E40" s="188" t="str">
        <f>IF(A40="","",_xlfn.XLOOKUP($A40,CIO!$A$2:$A$14149,CIO!$F$2:$F$14149))</f>
        <v/>
      </c>
      <c r="F40" s="189" t="str">
        <f>IF(Tabla479[[#This Row],[Columna10]]="2026",Tabla479[[#This Row],[Columna12]],IF(AND(Tabla479[[#This Row],[Columna10]]&lt;"2026",Tabla479[[#This Row],[Columna10]]&gt;"0"),"ACTUALIZAR",IF(Tabla479[[#This Row],[Columna10]]=" "," "," ")))</f>
        <v xml:space="preserve"> </v>
      </c>
      <c r="G40" s="188" t="str">
        <f>IFERROR(IF(Tabla479[[#This Row],[Columna11]]="ACTUALIZAR","",ROUND(Tabla479[[#This Row],[Columna11]]*1.0619,0))," ")</f>
        <v xml:space="preserve"> </v>
      </c>
      <c r="H40" s="188" t="str">
        <f>IFERROR(IF(Tabla479[[#This Row],[Columna4]]="","",ROUND(Tabla479[[#This Row],[Columna4]]*1.0471,0))," ")</f>
        <v xml:space="preserve"> </v>
      </c>
      <c r="I40" s="373"/>
      <c r="J40" s="373"/>
      <c r="K40" s="373"/>
      <c r="L40" s="188" t="str">
        <f>IFERROR(ROUND((Tabla479[[#This Row],[Columna11]]*I40)+(Tabla479[[#This Row],[Columna4]]*Tabla479[[#This Row],[Columna6]])+(Tabla479[[#This Row],[Columna9]]*Tabla479[[#This Row],[Columna7]]),0),"")</f>
        <v/>
      </c>
      <c r="M40" s="373"/>
      <c r="N40" s="373"/>
      <c r="O40" s="373"/>
      <c r="P40" s="357" t="str">
        <f>IFERROR(ROUND((Tabla479[[#This Row],[Columna11]]*Tabla479[[#This Row],[Columna13]])+(Tabla479[[#This Row],[Columna4]]*Tabla479[[#This Row],[Columna14]])+(Tabla479[[#This Row],[Columna9]]*Tabla479[[#This Row],[Columna15]]),0),"")</f>
        <v/>
      </c>
      <c r="Q40" s="140"/>
    </row>
    <row r="41" spans="1:17">
      <c r="A41" s="372"/>
      <c r="B41" s="187" t="str">
        <f>IF(A41="","",(_xlfn.XLOOKUP($A41,CIO!$A$2:$A$14149,CIO!$B$2:$B$14149)))</f>
        <v/>
      </c>
      <c r="C41" s="146" t="str">
        <f>IF(A41="","",_xlfn.XLOOKUP($A41,CIO!$A$2:$A$14149,CIO!$C$2:$C$14149))</f>
        <v/>
      </c>
      <c r="D41" s="432" t="str">
        <f>IF(A41="","",_xlfn.XLOOKUP($A41,CIO!$A$2:$A$14149,CIO!$E$2:$E$14149))</f>
        <v/>
      </c>
      <c r="E41" s="188" t="str">
        <f>IF(A41="","",_xlfn.XLOOKUP($A41,CIO!$A$2:$A$14149,CIO!$F$2:$F$14149))</f>
        <v/>
      </c>
      <c r="F41" s="189" t="str">
        <f>IF(Tabla479[[#This Row],[Columna10]]="2026",Tabla479[[#This Row],[Columna12]],IF(AND(Tabla479[[#This Row],[Columna10]]&lt;"2026",Tabla479[[#This Row],[Columna10]]&gt;"0"),"ACTUALIZAR",IF(Tabla479[[#This Row],[Columna10]]=" "," "," ")))</f>
        <v xml:space="preserve"> </v>
      </c>
      <c r="G41" s="188" t="str">
        <f>IFERROR(IF(Tabla479[[#This Row],[Columna11]]="ACTUALIZAR","",ROUND(Tabla479[[#This Row],[Columna11]]*1.0619,0))," ")</f>
        <v xml:space="preserve"> </v>
      </c>
      <c r="H41" s="188" t="str">
        <f>IFERROR(IF(Tabla479[[#This Row],[Columna4]]="","",ROUND(Tabla479[[#This Row],[Columna4]]*1.0471,0))," ")</f>
        <v xml:space="preserve"> </v>
      </c>
      <c r="I41" s="373"/>
      <c r="J41" s="373"/>
      <c r="K41" s="373"/>
      <c r="L41" s="188" t="str">
        <f>IFERROR(ROUND((Tabla479[[#This Row],[Columna11]]*I41)+(Tabla479[[#This Row],[Columna4]]*Tabla479[[#This Row],[Columna6]])+(Tabla479[[#This Row],[Columna9]]*Tabla479[[#This Row],[Columna7]]),0),"")</f>
        <v/>
      </c>
      <c r="M41" s="373"/>
      <c r="N41" s="373"/>
      <c r="O41" s="373"/>
      <c r="P41" s="357" t="str">
        <f>IFERROR(ROUND((Tabla479[[#This Row],[Columna11]]*Tabla479[[#This Row],[Columna13]])+(Tabla479[[#This Row],[Columna4]]*Tabla479[[#This Row],[Columna14]])+(Tabla479[[#This Row],[Columna9]]*Tabla479[[#This Row],[Columna15]]),0),"")</f>
        <v/>
      </c>
      <c r="Q41" s="140"/>
    </row>
    <row r="42" spans="1:17">
      <c r="A42" s="372"/>
      <c r="B42" s="187" t="str">
        <f>IF(A42="","",(_xlfn.XLOOKUP($A42,CIO!$A$2:$A$14149,CIO!$B$2:$B$14149)))</f>
        <v/>
      </c>
      <c r="C42" s="146" t="str">
        <f>IF(A42="","",_xlfn.XLOOKUP($A42,CIO!$A$2:$A$14149,CIO!$C$2:$C$14149))</f>
        <v/>
      </c>
      <c r="D42" s="432" t="str">
        <f>IF(A42="","",_xlfn.XLOOKUP($A42,CIO!$A$2:$A$14149,CIO!$E$2:$E$14149))</f>
        <v/>
      </c>
      <c r="E42" s="188" t="str">
        <f>IF(A42="","",_xlfn.XLOOKUP($A42,CIO!$A$2:$A$14149,CIO!$F$2:$F$14149))</f>
        <v/>
      </c>
      <c r="F42" s="189" t="str">
        <f>IF(Tabla479[[#This Row],[Columna10]]="2026",Tabla479[[#This Row],[Columna12]],IF(AND(Tabla479[[#This Row],[Columna10]]&lt;"2026",Tabla479[[#This Row],[Columna10]]&gt;"0"),"ACTUALIZAR",IF(Tabla479[[#This Row],[Columna10]]=" "," "," ")))</f>
        <v xml:space="preserve"> </v>
      </c>
      <c r="G42" s="188" t="str">
        <f>IFERROR(IF(Tabla479[[#This Row],[Columna11]]="ACTUALIZAR","",ROUND(Tabla479[[#This Row],[Columna11]]*1.0619,0))," ")</f>
        <v xml:space="preserve"> </v>
      </c>
      <c r="H42" s="188" t="str">
        <f>IFERROR(IF(Tabla479[[#This Row],[Columna4]]="","",ROUND(Tabla479[[#This Row],[Columna4]]*1.0471,0))," ")</f>
        <v xml:space="preserve"> </v>
      </c>
      <c r="I42" s="373"/>
      <c r="J42" s="373"/>
      <c r="K42" s="373"/>
      <c r="L42" s="188" t="str">
        <f>IFERROR(ROUND((Tabla479[[#This Row],[Columna11]]*I42)+(Tabla479[[#This Row],[Columna4]]*Tabla479[[#This Row],[Columna6]])+(Tabla479[[#This Row],[Columna9]]*Tabla479[[#This Row],[Columna7]]),0),"")</f>
        <v/>
      </c>
      <c r="M42" s="373"/>
      <c r="N42" s="373"/>
      <c r="O42" s="373"/>
      <c r="P42" s="357" t="str">
        <f>IFERROR(ROUND((Tabla479[[#This Row],[Columna11]]*Tabla479[[#This Row],[Columna13]])+(Tabla479[[#This Row],[Columna4]]*Tabla479[[#This Row],[Columna14]])+(Tabla479[[#This Row],[Columna9]]*Tabla479[[#This Row],[Columna15]]),0),"")</f>
        <v/>
      </c>
      <c r="Q42" s="140"/>
    </row>
    <row r="43" spans="1:17">
      <c r="A43" s="372"/>
      <c r="B43" s="187" t="str">
        <f>IF(A43="","",(_xlfn.XLOOKUP($A43,CIO!$A$2:$A$14149,CIO!$B$2:$B$14149)))</f>
        <v/>
      </c>
      <c r="C43" s="146" t="str">
        <f>IF(A43="","",_xlfn.XLOOKUP($A43,CIO!$A$2:$A$14149,CIO!$C$2:$C$14149))</f>
        <v/>
      </c>
      <c r="D43" s="432" t="str">
        <f>IF(A43="","",_xlfn.XLOOKUP($A43,CIO!$A$2:$A$14149,CIO!$E$2:$E$14149))</f>
        <v/>
      </c>
      <c r="E43" s="188" t="str">
        <f>IF(A43="","",_xlfn.XLOOKUP($A43,CIO!$A$2:$A$14149,CIO!$F$2:$F$14149))</f>
        <v/>
      </c>
      <c r="F43" s="189" t="str">
        <f>IF(Tabla479[[#This Row],[Columna10]]="2026",Tabla479[[#This Row],[Columna12]],IF(AND(Tabla479[[#This Row],[Columna10]]&lt;"2026",Tabla479[[#This Row],[Columna10]]&gt;"0"),"ACTUALIZAR",IF(Tabla479[[#This Row],[Columna10]]=" "," "," ")))</f>
        <v xml:space="preserve"> </v>
      </c>
      <c r="G43" s="188" t="str">
        <f>IFERROR(IF(Tabla479[[#This Row],[Columna11]]="ACTUALIZAR","",ROUND(Tabla479[[#This Row],[Columna11]]*1.0619,0))," ")</f>
        <v xml:space="preserve"> </v>
      </c>
      <c r="H43" s="188" t="str">
        <f>IFERROR(IF(Tabla479[[#This Row],[Columna4]]="","",ROUND(Tabla479[[#This Row],[Columna4]]*1.0471,0))," ")</f>
        <v xml:space="preserve"> </v>
      </c>
      <c r="I43" s="373"/>
      <c r="J43" s="373"/>
      <c r="K43" s="373"/>
      <c r="L43" s="188" t="str">
        <f>IFERROR(ROUND((Tabla479[[#This Row],[Columna11]]*I43)+(Tabla479[[#This Row],[Columna4]]*Tabla479[[#This Row],[Columna6]])+(Tabla479[[#This Row],[Columna9]]*Tabla479[[#This Row],[Columna7]]),0),"")</f>
        <v/>
      </c>
      <c r="M43" s="373"/>
      <c r="N43" s="373"/>
      <c r="O43" s="373"/>
      <c r="P43" s="357" t="str">
        <f>IFERROR(ROUND((Tabla479[[#This Row],[Columna11]]*Tabla479[[#This Row],[Columna13]])+(Tabla479[[#This Row],[Columna4]]*Tabla479[[#This Row],[Columna14]])+(Tabla479[[#This Row],[Columna9]]*Tabla479[[#This Row],[Columna15]]),0),"")</f>
        <v/>
      </c>
    </row>
    <row r="44" spans="1:17">
      <c r="A44" s="372"/>
      <c r="B44" s="187" t="str">
        <f>IF(A44="","",(_xlfn.XLOOKUP($A44,CIO!$A$2:$A$14149,CIO!$B$2:$B$14149)))</f>
        <v/>
      </c>
      <c r="C44" s="146" t="str">
        <f>IF(A44="","",_xlfn.XLOOKUP($A44,CIO!$A$2:$A$14149,CIO!$C$2:$C$14149))</f>
        <v/>
      </c>
      <c r="D44" s="432" t="str">
        <f>IF(A44="","",_xlfn.XLOOKUP($A44,CIO!$A$2:$A$14149,CIO!$E$2:$E$14149))</f>
        <v/>
      </c>
      <c r="E44" s="188" t="str">
        <f>IF(A44="","",_xlfn.XLOOKUP($A44,CIO!$A$2:$A$14149,CIO!$F$2:$F$14149))</f>
        <v/>
      </c>
      <c r="F44" s="189" t="str">
        <f>IF(Tabla479[[#This Row],[Columna10]]="2026",Tabla479[[#This Row],[Columna12]],IF(AND(Tabla479[[#This Row],[Columna10]]&lt;"2026",Tabla479[[#This Row],[Columna10]]&gt;"0"),"ACTUALIZAR",IF(Tabla479[[#This Row],[Columna10]]=" "," "," ")))</f>
        <v xml:space="preserve"> </v>
      </c>
      <c r="G44" s="188" t="str">
        <f>IFERROR(IF(Tabla479[[#This Row],[Columna11]]="ACTUALIZAR","",ROUND(Tabla479[[#This Row],[Columna11]]*1.0619,0))," ")</f>
        <v xml:space="preserve"> </v>
      </c>
      <c r="H44" s="188" t="str">
        <f>IFERROR(IF(Tabla479[[#This Row],[Columna4]]="","",ROUND(Tabla479[[#This Row],[Columna4]]*1.0471,0))," ")</f>
        <v xml:space="preserve"> </v>
      </c>
      <c r="I44" s="373"/>
      <c r="J44" s="373"/>
      <c r="K44" s="373"/>
      <c r="L44" s="188" t="str">
        <f>IFERROR(ROUND((Tabla479[[#This Row],[Columna11]]*I44)+(Tabla479[[#This Row],[Columna4]]*Tabla479[[#This Row],[Columna6]])+(Tabla479[[#This Row],[Columna9]]*Tabla479[[#This Row],[Columna7]]),0),"")</f>
        <v/>
      </c>
      <c r="M44" s="373"/>
      <c r="N44" s="373"/>
      <c r="O44" s="373"/>
      <c r="P44" s="357" t="str">
        <f>IFERROR(ROUND((Tabla479[[#This Row],[Columna11]]*Tabla479[[#This Row],[Columna13]])+(Tabla479[[#This Row],[Columna4]]*Tabla479[[#This Row],[Columna14]])+(Tabla479[[#This Row],[Columna9]]*Tabla479[[#This Row],[Columna15]]),0),"")</f>
        <v/>
      </c>
    </row>
    <row r="45" spans="1:17">
      <c r="A45" s="372"/>
      <c r="B45" s="187" t="str">
        <f>IF(A45="","",(_xlfn.XLOOKUP($A45,CIO!$A$2:$A$14149,CIO!$B$2:$B$14149)))</f>
        <v/>
      </c>
      <c r="C45" s="146" t="str">
        <f>IF(A45="","",_xlfn.XLOOKUP($A45,CIO!$A$2:$A$14149,CIO!$C$2:$C$14149))</f>
        <v/>
      </c>
      <c r="D45" s="432" t="str">
        <f>IF(A45="","",_xlfn.XLOOKUP($A45,CIO!$A$2:$A$14149,CIO!$E$2:$E$14149))</f>
        <v/>
      </c>
      <c r="E45" s="188" t="str">
        <f>IF(A45="","",_xlfn.XLOOKUP($A45,CIO!$A$2:$A$14149,CIO!$F$2:$F$14149))</f>
        <v/>
      </c>
      <c r="F45" s="189" t="str">
        <f>IF(Tabla479[[#This Row],[Columna10]]="2026",Tabla479[[#This Row],[Columna12]],IF(AND(Tabla479[[#This Row],[Columna10]]&lt;"2026",Tabla479[[#This Row],[Columna10]]&gt;"0"),"ACTUALIZAR",IF(Tabla479[[#This Row],[Columna10]]=" "," "," ")))</f>
        <v xml:space="preserve"> </v>
      </c>
      <c r="G45" s="188" t="str">
        <f>IFERROR(IF(Tabla479[[#This Row],[Columna11]]="ACTUALIZAR","",ROUND(Tabla479[[#This Row],[Columna11]]*1.0619,0))," ")</f>
        <v xml:space="preserve"> </v>
      </c>
      <c r="H45" s="188" t="str">
        <f>IFERROR(IF(Tabla479[[#This Row],[Columna4]]="","",ROUND(Tabla479[[#This Row],[Columna4]]*1.0471,0))," ")</f>
        <v xml:space="preserve"> </v>
      </c>
      <c r="I45" s="373"/>
      <c r="J45" s="373"/>
      <c r="K45" s="373"/>
      <c r="L45" s="188" t="str">
        <f>IFERROR(ROUND((Tabla479[[#This Row],[Columna11]]*I45)+(Tabla479[[#This Row],[Columna4]]*Tabla479[[#This Row],[Columna6]])+(Tabla479[[#This Row],[Columna9]]*Tabla479[[#This Row],[Columna7]]),0),"")</f>
        <v/>
      </c>
      <c r="M45" s="373"/>
      <c r="N45" s="373"/>
      <c r="O45" s="373"/>
      <c r="P45" s="357" t="str">
        <f>IFERROR(ROUND((Tabla479[[#This Row],[Columna11]]*Tabla479[[#This Row],[Columna13]])+(Tabla479[[#This Row],[Columna4]]*Tabla479[[#This Row],[Columna14]])+(Tabla479[[#This Row],[Columna9]]*Tabla479[[#This Row],[Columna15]]),0),"")</f>
        <v/>
      </c>
    </row>
    <row r="46" spans="1:17">
      <c r="A46" s="372"/>
      <c r="B46" s="187" t="str">
        <f>IF(A46="","",(_xlfn.XLOOKUP($A46,CIO!$A$2:$A$14149,CIO!$B$2:$B$14149)))</f>
        <v/>
      </c>
      <c r="C46" s="146" t="str">
        <f>IF(A46="","",_xlfn.XLOOKUP($A46,CIO!$A$2:$A$14149,CIO!$C$2:$C$14149))</f>
        <v/>
      </c>
      <c r="D46" s="432" t="str">
        <f>IF(A46="","",_xlfn.XLOOKUP($A46,CIO!$A$2:$A$14149,CIO!$E$2:$E$14149))</f>
        <v/>
      </c>
      <c r="E46" s="188" t="str">
        <f>IF(A46="","",_xlfn.XLOOKUP($A46,CIO!$A$2:$A$14149,CIO!$F$2:$F$14149))</f>
        <v/>
      </c>
      <c r="F46" s="189" t="str">
        <f>IF(Tabla479[[#This Row],[Columna10]]="2026",Tabla479[[#This Row],[Columna12]],IF(AND(Tabla479[[#This Row],[Columna10]]&lt;"2026",Tabla479[[#This Row],[Columna10]]&gt;"0"),"ACTUALIZAR",IF(Tabla479[[#This Row],[Columna10]]=" "," "," ")))</f>
        <v xml:space="preserve"> </v>
      </c>
      <c r="G46" s="188" t="str">
        <f>IFERROR(IF(Tabla479[[#This Row],[Columna11]]="ACTUALIZAR","",ROUND(Tabla479[[#This Row],[Columna11]]*1.0619,0))," ")</f>
        <v xml:space="preserve"> </v>
      </c>
      <c r="H46" s="188" t="str">
        <f>IFERROR(IF(Tabla479[[#This Row],[Columna4]]="","",ROUND(Tabla479[[#This Row],[Columna4]]*1.0471,0))," ")</f>
        <v xml:space="preserve"> </v>
      </c>
      <c r="I46" s="373"/>
      <c r="J46" s="373"/>
      <c r="K46" s="373"/>
      <c r="L46" s="188" t="str">
        <f>IFERROR(ROUND((Tabla479[[#This Row],[Columna11]]*I46)+(Tabla479[[#This Row],[Columna4]]*Tabla479[[#This Row],[Columna6]])+(Tabla479[[#This Row],[Columna9]]*Tabla479[[#This Row],[Columna7]]),0),"")</f>
        <v/>
      </c>
      <c r="M46" s="373"/>
      <c r="N46" s="373"/>
      <c r="O46" s="373"/>
      <c r="P46" s="357" t="str">
        <f>IFERROR(ROUND((Tabla479[[#This Row],[Columna11]]*Tabla479[[#This Row],[Columna13]])+(Tabla479[[#This Row],[Columna4]]*Tabla479[[#This Row],[Columna14]])+(Tabla479[[#This Row],[Columna9]]*Tabla479[[#This Row],[Columna15]]),0),"")</f>
        <v/>
      </c>
    </row>
    <row r="47" spans="1:17">
      <c r="A47" s="353"/>
      <c r="C47" s="190"/>
      <c r="D47" s="190"/>
      <c r="E47" s="190"/>
      <c r="F47" s="190"/>
      <c r="G47" s="190"/>
      <c r="H47" s="190"/>
      <c r="I47" s="190"/>
      <c r="J47" s="190"/>
      <c r="K47" s="352" t="s">
        <v>4453</v>
      </c>
      <c r="L47" s="370">
        <f>SUBTOTAL(109,Tabla479[[#All],[Columna8]])</f>
        <v>0</v>
      </c>
      <c r="M47" s="156"/>
      <c r="N47" s="156"/>
      <c r="O47" s="184" t="s">
        <v>4453</v>
      </c>
      <c r="P47" s="371">
        <f>SUBTOTAL(109,Tabla479[[#All],[Columna16]])</f>
        <v>0</v>
      </c>
    </row>
    <row r="48" spans="1:17">
      <c r="A48" s="358"/>
      <c r="B48" s="359"/>
      <c r="C48" s="360"/>
      <c r="D48" s="360"/>
      <c r="E48" s="360"/>
      <c r="F48" s="148"/>
      <c r="G48" s="148"/>
      <c r="H48" s="148"/>
      <c r="I48" s="148"/>
      <c r="K48" s="361"/>
      <c r="L48" s="361"/>
      <c r="M48" s="361"/>
      <c r="N48" s="361"/>
      <c r="O48" s="361"/>
      <c r="P48" s="362"/>
    </row>
    <row r="49" spans="1:20" ht="26.25" customHeight="1">
      <c r="A49" s="836" t="s">
        <v>13747</v>
      </c>
      <c r="B49" s="837"/>
      <c r="C49" s="837"/>
      <c r="D49" s="837"/>
      <c r="E49" s="837"/>
      <c r="F49" s="837"/>
      <c r="G49" s="837"/>
      <c r="H49" s="837"/>
      <c r="I49" s="837"/>
      <c r="J49" s="837"/>
      <c r="K49" s="837"/>
      <c r="L49" s="837"/>
      <c r="M49" s="837"/>
      <c r="N49" s="837"/>
      <c r="O49" s="837"/>
      <c r="P49" s="838"/>
    </row>
    <row r="50" spans="1:20">
      <c r="A50" s="353"/>
      <c r="P50" s="355"/>
      <c r="R50" s="192"/>
    </row>
    <row r="51" spans="1:20" ht="24.75" customHeight="1">
      <c r="A51" s="845" t="s">
        <v>23032</v>
      </c>
      <c r="B51" s="829" t="s">
        <v>201</v>
      </c>
      <c r="C51" s="829" t="s">
        <v>202</v>
      </c>
      <c r="D51" s="841" t="s">
        <v>13563</v>
      </c>
      <c r="E51" s="843" t="s">
        <v>23183</v>
      </c>
      <c r="F51" s="844"/>
      <c r="G51" s="839" t="s">
        <v>13562</v>
      </c>
      <c r="H51" s="840"/>
      <c r="I51" s="833" t="str">
        <f>+I18</f>
        <v>Consultoría</v>
      </c>
      <c r="J51" s="834"/>
      <c r="K51" s="834"/>
      <c r="L51" s="835"/>
      <c r="M51" s="830" t="str">
        <f>+M18</f>
        <v>Otras consultorías</v>
      </c>
      <c r="N51" s="831"/>
      <c r="O51" s="831"/>
      <c r="P51" s="832"/>
      <c r="R51" s="170"/>
    </row>
    <row r="52" spans="1:20" ht="64.5" customHeight="1">
      <c r="A52" s="845"/>
      <c r="B52" s="829"/>
      <c r="C52" s="829"/>
      <c r="D52" s="842"/>
      <c r="E52" s="143" t="s">
        <v>13564</v>
      </c>
      <c r="F52" s="143">
        <f>+F19</f>
        <v>2026</v>
      </c>
      <c r="G52" s="143">
        <f t="shared" ref="G52:H52" si="0">+G19</f>
        <v>2027</v>
      </c>
      <c r="H52" s="143">
        <f t="shared" si="0"/>
        <v>2028</v>
      </c>
      <c r="I52" s="144" t="s">
        <v>21693</v>
      </c>
      <c r="J52" s="144" t="s">
        <v>21694</v>
      </c>
      <c r="K52" s="144" t="s">
        <v>22104</v>
      </c>
      <c r="L52" s="144" t="s">
        <v>21695</v>
      </c>
      <c r="M52" s="144" t="s">
        <v>21693</v>
      </c>
      <c r="N52" s="144" t="s">
        <v>21694</v>
      </c>
      <c r="O52" s="144" t="s">
        <v>22104</v>
      </c>
      <c r="P52" s="356" t="s">
        <v>21695</v>
      </c>
      <c r="R52" s="186"/>
      <c r="S52" s="186"/>
      <c r="T52" s="186"/>
    </row>
    <row r="53" spans="1:20">
      <c r="A53" s="372"/>
      <c r="B53" s="374" t="s">
        <v>23181</v>
      </c>
      <c r="C53" s="375" t="s">
        <v>216</v>
      </c>
      <c r="D53" s="431" t="str">
        <f>IF(A53="","",_xlfn.XLOOKUP($A53,CIO!$A$2:$A$14149,CIO!$E$2:$E$14149))</f>
        <v/>
      </c>
      <c r="E53" s="376">
        <f>+'COTIZACIONES LEP'!O20</f>
        <v>5000000</v>
      </c>
      <c r="F53" s="377">
        <f>+Tabla4781011[[#This Row],[Columna12]]</f>
        <v>5000000</v>
      </c>
      <c r="G53" s="376">
        <f>IFERROR(IF(Tabla4781011[[#This Row],[Columna4]]="ACTUALIZAR","",ROUND(Tabla4781011[[#This Row],[Columna4]]*1.0619,0))," ")</f>
        <v>5309500</v>
      </c>
      <c r="H53" s="376">
        <f>IFERROR(IF(Tabla4781011[[#This Row],[Columna5]]="","",ROUND(Tabla4781011[[#This Row],[Columna5]]*1.0471,0))," ")</f>
        <v>5559577</v>
      </c>
      <c r="I53" s="434">
        <v>1</v>
      </c>
      <c r="J53" s="434"/>
      <c r="K53" s="434"/>
      <c r="L53" s="188">
        <f>IFERROR(ROUND((Tabla4781011[[#This Row],[Columna4]]*Tabla4781011[[#This Row],[Columna7]])+(Tabla4781011[[#This Row],[Columna5]]*Tabla4781011[[#This Row],[Columna8]])+(Tabla4781011[[#This Row],[Columna6]]*Tabla4781011[[#This Row],[Columna9]]),0),"")</f>
        <v>5000000</v>
      </c>
      <c r="M53" s="434"/>
      <c r="N53" s="434"/>
      <c r="O53" s="434"/>
      <c r="P53" s="357">
        <f>IFERROR(ROUND((Tabla4781011[[#This Row],[Columna4]]*Tabla4781011[[#This Row],[Columna13]])+(Tabla4781011[[#This Row],[Columna5]]*Tabla4781011[[#This Row],[Columna14]])+(Tabla4781011[[#This Row],[Columna6]]*Tabla4781011[[#This Row],[Columna15]]),0),"")</f>
        <v>0</v>
      </c>
      <c r="R53" s="140"/>
    </row>
    <row r="54" spans="1:20">
      <c r="A54" s="372"/>
      <c r="B54" s="374" t="str">
        <f>IF(A54="","",(_xlfn.XLOOKUP($A54,CIO!$A$2:$A$14149,CIO!$B$2:$B$14149)))</f>
        <v/>
      </c>
      <c r="C54" s="375" t="str">
        <f>IF(A54="","",_xlfn.XLOOKUP($A54,CIO!$A$2:$A$14149,CIO!$C$2:$C$14149))</f>
        <v/>
      </c>
      <c r="D54" s="431" t="str">
        <f>IF(A54="","",_xlfn.XLOOKUP($A54,CIO!$A$2:$A$14149,CIO!$E$2:$E$14149))</f>
        <v/>
      </c>
      <c r="E54" s="376">
        <f>+'COTIZACIONES LEP'!O21</f>
        <v>0</v>
      </c>
      <c r="F54" s="377">
        <f>+Tabla4781011[[#This Row],[Columna12]]</f>
        <v>0</v>
      </c>
      <c r="G54" s="376">
        <f>IFERROR(IF(Tabla4781011[[#This Row],[Columna4]]="ACTUALIZAR","",ROUND(Tabla4781011[[#This Row],[Columna4]]*1.0619,0))," ")</f>
        <v>0</v>
      </c>
      <c r="H54" s="376">
        <f>IFERROR(IF(Tabla4781011[[#This Row],[Columna5]]="","",ROUND(Tabla4781011[[#This Row],[Columna5]]*1.0471,0))," ")</f>
        <v>0</v>
      </c>
      <c r="I54" s="434"/>
      <c r="J54" s="434"/>
      <c r="K54" s="434"/>
      <c r="L54" s="188">
        <f>IFERROR(ROUND((Tabla4781011[[#This Row],[Columna4]]*Tabla4781011[[#This Row],[Columna7]])+(Tabla4781011[[#This Row],[Columna5]]*Tabla4781011[[#This Row],[Columna8]])+(Tabla4781011[[#This Row],[Columna6]]*Tabla4781011[[#This Row],[Columna9]]),0),"")</f>
        <v>0</v>
      </c>
      <c r="M54" s="434"/>
      <c r="N54" s="434"/>
      <c r="O54" s="434"/>
      <c r="P54" s="357">
        <f>IFERROR(ROUND((Tabla4781011[[#This Row],[Columna4]]*Tabla4781011[[#This Row],[Columna13]])+(Tabla4781011[[#This Row],[Columna5]]*Tabla4781011[[#This Row],[Columna14]])+(Tabla4781011[[#This Row],[Columna6]]*Tabla4781011[[#This Row],[Columna15]]),0),"")</f>
        <v>0</v>
      </c>
      <c r="R54" s="140"/>
    </row>
    <row r="55" spans="1:20">
      <c r="A55" s="372"/>
      <c r="B55" s="374" t="str">
        <f>IF(A55="","",(_xlfn.XLOOKUP($A55,CIO!$A$2:$A$14149,CIO!$B$2:$B$14149)))</f>
        <v/>
      </c>
      <c r="C55" s="375" t="str">
        <f>IF(A55="","",_xlfn.XLOOKUP($A55,CIO!$A$2:$A$14149,CIO!$C$2:$C$14149))</f>
        <v/>
      </c>
      <c r="D55" s="431" t="str">
        <f>IF(A55="","",_xlfn.XLOOKUP($A55,CIO!$A$2:$A$14149,CIO!$E$2:$E$14149))</f>
        <v/>
      </c>
      <c r="E55" s="376">
        <f>+'COTIZACIONES LEP'!O22</f>
        <v>0</v>
      </c>
      <c r="F55" s="377">
        <f>+Tabla4781011[[#This Row],[Columna12]]</f>
        <v>0</v>
      </c>
      <c r="G55" s="376">
        <f>IFERROR(IF(Tabla4781011[[#This Row],[Columna4]]="ACTUALIZAR","",ROUND(Tabla4781011[[#This Row],[Columna4]]*1.0619,0))," ")</f>
        <v>0</v>
      </c>
      <c r="H55" s="376">
        <f>IFERROR(IF(Tabla4781011[[#This Row],[Columna5]]="","",ROUND(Tabla4781011[[#This Row],[Columna5]]*1.0471,0))," ")</f>
        <v>0</v>
      </c>
      <c r="I55" s="434"/>
      <c r="J55" s="434"/>
      <c r="K55" s="434"/>
      <c r="L55" s="188">
        <f>IFERROR(ROUND((Tabla4781011[[#This Row],[Columna4]]*Tabla4781011[[#This Row],[Columna7]])+(Tabla4781011[[#This Row],[Columna5]]*Tabla4781011[[#This Row],[Columna8]])+(Tabla4781011[[#This Row],[Columna6]]*Tabla4781011[[#This Row],[Columna9]]),0),"")</f>
        <v>0</v>
      </c>
      <c r="M55" s="434"/>
      <c r="N55" s="434"/>
      <c r="O55" s="434"/>
      <c r="P55" s="357">
        <f>IFERROR(ROUND((Tabla4781011[[#This Row],[Columna4]]*Tabla4781011[[#This Row],[Columna13]])+(Tabla4781011[[#This Row],[Columna5]]*Tabla4781011[[#This Row],[Columna14]])+(Tabla4781011[[#This Row],[Columna6]]*Tabla4781011[[#This Row],[Columna15]]),0),"")</f>
        <v>0</v>
      </c>
      <c r="R55" s="140"/>
    </row>
    <row r="56" spans="1:20">
      <c r="A56" s="372"/>
      <c r="B56" s="374" t="str">
        <f>IF(A56="","",(_xlfn.XLOOKUP($A56,CIO!$A$2:$A$14149,CIO!$B$2:$B$14149)))</f>
        <v/>
      </c>
      <c r="C56" s="375" t="str">
        <f>IF(A56="","",_xlfn.XLOOKUP($A56,CIO!$A$2:$A$14149,CIO!$C$2:$C$14149))</f>
        <v/>
      </c>
      <c r="D56" s="431" t="str">
        <f>IF(A56="","",_xlfn.XLOOKUP($A56,CIO!$A$2:$A$14149,CIO!$E$2:$E$14149))</f>
        <v/>
      </c>
      <c r="E56" s="376">
        <f>+'COTIZACIONES LEP'!O23</f>
        <v>0</v>
      </c>
      <c r="F56" s="377">
        <f>+Tabla4781011[[#This Row],[Columna12]]</f>
        <v>0</v>
      </c>
      <c r="G56" s="376">
        <f>IFERROR(IF(Tabla4781011[[#This Row],[Columna4]]="ACTUALIZAR","",ROUND(Tabla4781011[[#This Row],[Columna4]]*1.0619,0))," ")</f>
        <v>0</v>
      </c>
      <c r="H56" s="376">
        <f>IFERROR(IF(Tabla4781011[[#This Row],[Columna5]]="","",ROUND(Tabla4781011[[#This Row],[Columna5]]*1.0471,0))," ")</f>
        <v>0</v>
      </c>
      <c r="I56" s="434"/>
      <c r="J56" s="434"/>
      <c r="K56" s="434"/>
      <c r="L56" s="188">
        <f>IFERROR(ROUND((Tabla4781011[[#This Row],[Columna4]]*Tabla4781011[[#This Row],[Columna7]])+(Tabla4781011[[#This Row],[Columna5]]*Tabla4781011[[#This Row],[Columna8]])+(Tabla4781011[[#This Row],[Columna6]]*Tabla4781011[[#This Row],[Columna9]]),0),"")</f>
        <v>0</v>
      </c>
      <c r="M56" s="434"/>
      <c r="N56" s="434"/>
      <c r="O56" s="434"/>
      <c r="P56" s="357">
        <f>IFERROR(ROUND((Tabla4781011[[#This Row],[Columna4]]*Tabla4781011[[#This Row],[Columna13]])+(Tabla4781011[[#This Row],[Columna5]]*Tabla4781011[[#This Row],[Columna14]])+(Tabla4781011[[#This Row],[Columna6]]*Tabla4781011[[#This Row],[Columna15]]),0),"")</f>
        <v>0</v>
      </c>
      <c r="Q56" s="147"/>
      <c r="R56" s="140"/>
    </row>
    <row r="57" spans="1:20">
      <c r="A57" s="372"/>
      <c r="B57" s="374" t="str">
        <f>IF(A57="","",(_xlfn.XLOOKUP($A57,CIO!$A$2:$A$14149,CIO!$B$2:$B$14149)))</f>
        <v/>
      </c>
      <c r="C57" s="375" t="str">
        <f>IF(A57="","",_xlfn.XLOOKUP($A57,CIO!$A$2:$A$14149,CIO!$C$2:$C$14149))</f>
        <v/>
      </c>
      <c r="D57" s="431" t="str">
        <f>IF(A57="","",_xlfn.XLOOKUP($A57,CIO!$A$2:$A$14149,CIO!$E$2:$E$14149))</f>
        <v/>
      </c>
      <c r="E57" s="376">
        <f>+'COTIZACIONES LEP'!O24</f>
        <v>0</v>
      </c>
      <c r="F57" s="377">
        <f>+Tabla4781011[[#This Row],[Columna12]]</f>
        <v>0</v>
      </c>
      <c r="G57" s="376">
        <f>IFERROR(IF(Tabla4781011[[#This Row],[Columna4]]="ACTUALIZAR","",ROUND(Tabla4781011[[#This Row],[Columna4]]*1.0619,0))," ")</f>
        <v>0</v>
      </c>
      <c r="H57" s="376">
        <f>IFERROR(IF(Tabla4781011[[#This Row],[Columna5]]="","",ROUND(Tabla4781011[[#This Row],[Columna5]]*1.0471,0))," ")</f>
        <v>0</v>
      </c>
      <c r="I57" s="434"/>
      <c r="J57" s="434"/>
      <c r="K57" s="434"/>
      <c r="L57" s="188">
        <f>IFERROR(ROUND((Tabla4781011[[#This Row],[Columna4]]*Tabla4781011[[#This Row],[Columna7]])+(Tabla4781011[[#This Row],[Columna5]]*Tabla4781011[[#This Row],[Columna8]])+(Tabla4781011[[#This Row],[Columna6]]*Tabla4781011[[#This Row],[Columna9]]),0),"")</f>
        <v>0</v>
      </c>
      <c r="M57" s="434"/>
      <c r="N57" s="434"/>
      <c r="O57" s="434"/>
      <c r="P57" s="357">
        <f>IFERROR(ROUND((Tabla4781011[[#This Row],[Columna4]]*Tabla4781011[[#This Row],[Columna13]])+(Tabla4781011[[#This Row],[Columna5]]*Tabla4781011[[#This Row],[Columna14]])+(Tabla4781011[[#This Row],[Columna6]]*Tabla4781011[[#This Row],[Columna15]]),0),"")</f>
        <v>0</v>
      </c>
      <c r="R57" s="147"/>
    </row>
    <row r="58" spans="1:20">
      <c r="A58" s="372"/>
      <c r="B58" s="374" t="str">
        <f>IF(A58="","",(_xlfn.XLOOKUP($A58,CIO!$A$2:$A$14149,CIO!$B$2:$B$14149)))</f>
        <v/>
      </c>
      <c r="C58" s="375" t="str">
        <f>IF(A58="","",_xlfn.XLOOKUP($A58,CIO!$A$2:$A$14149,CIO!$C$2:$C$14149))</f>
        <v/>
      </c>
      <c r="D58" s="431" t="str">
        <f>IF(A58="","",_xlfn.XLOOKUP($A58,CIO!$A$2:$A$14149,CIO!$E$2:$E$14149))</f>
        <v/>
      </c>
      <c r="E58" s="376">
        <f>+'COTIZACIONES LEP'!O25</f>
        <v>0</v>
      </c>
      <c r="F58" s="377">
        <f>+Tabla4781011[[#This Row],[Columna12]]</f>
        <v>0</v>
      </c>
      <c r="G58" s="376">
        <f>IFERROR(IF(Tabla4781011[[#This Row],[Columna4]]="ACTUALIZAR","",ROUND(Tabla4781011[[#This Row],[Columna4]]*1.0619,0))," ")</f>
        <v>0</v>
      </c>
      <c r="H58" s="376">
        <f>IFERROR(IF(Tabla4781011[[#This Row],[Columna5]]="","",ROUND(Tabla4781011[[#This Row],[Columna5]]*1.0471,0))," ")</f>
        <v>0</v>
      </c>
      <c r="I58" s="434"/>
      <c r="J58" s="434"/>
      <c r="K58" s="434"/>
      <c r="L58" s="188">
        <f>IFERROR(ROUND((Tabla4781011[[#This Row],[Columna4]]*Tabla4781011[[#This Row],[Columna7]])+(Tabla4781011[[#This Row],[Columna5]]*Tabla4781011[[#This Row],[Columna8]])+(Tabla4781011[[#This Row],[Columna6]]*Tabla4781011[[#This Row],[Columna9]]),0),"")</f>
        <v>0</v>
      </c>
      <c r="M58" s="434"/>
      <c r="N58" s="434"/>
      <c r="O58" s="434"/>
      <c r="P58" s="357">
        <f>IFERROR(ROUND((Tabla4781011[[#This Row],[Columna4]]*Tabla4781011[[#This Row],[Columna13]])+(Tabla4781011[[#This Row],[Columna5]]*Tabla4781011[[#This Row],[Columna14]])+(Tabla4781011[[#This Row],[Columna6]]*Tabla4781011[[#This Row],[Columna15]]),0),"")</f>
        <v>0</v>
      </c>
      <c r="R58" s="147"/>
    </row>
    <row r="59" spans="1:20">
      <c r="A59" s="372"/>
      <c r="B59" s="374" t="str">
        <f>IF(A59="","",(_xlfn.XLOOKUP($A59,CIO!$A$2:$A$14149,CIO!$B$2:$B$14149)))</f>
        <v/>
      </c>
      <c r="C59" s="375" t="str">
        <f>IF(A59="","",_xlfn.XLOOKUP($A59,CIO!$A$2:$A$14149,CIO!$C$2:$C$14149))</f>
        <v/>
      </c>
      <c r="D59" s="431" t="str">
        <f>IF(A59="","",_xlfn.XLOOKUP($A59,CIO!$A$2:$A$14149,CIO!$E$2:$E$14149))</f>
        <v/>
      </c>
      <c r="E59" s="376">
        <f>+'COTIZACIONES LEP'!O26</f>
        <v>0</v>
      </c>
      <c r="F59" s="377">
        <f>+Tabla4781011[[#This Row],[Columna12]]</f>
        <v>0</v>
      </c>
      <c r="G59" s="376">
        <f>IFERROR(IF(Tabla4781011[[#This Row],[Columna4]]="ACTUALIZAR","",ROUND(Tabla4781011[[#This Row],[Columna4]]*1.0619,0))," ")</f>
        <v>0</v>
      </c>
      <c r="H59" s="376">
        <f>IFERROR(IF(Tabla4781011[[#This Row],[Columna5]]="","",ROUND(Tabla4781011[[#This Row],[Columna5]]*1.0471,0))," ")</f>
        <v>0</v>
      </c>
      <c r="I59" s="434"/>
      <c r="J59" s="434"/>
      <c r="K59" s="434"/>
      <c r="L59" s="188">
        <f>IFERROR(ROUND((Tabla4781011[[#This Row],[Columna4]]*Tabla4781011[[#This Row],[Columna7]])+(Tabla4781011[[#This Row],[Columna5]]*Tabla4781011[[#This Row],[Columna8]])+(Tabla4781011[[#This Row],[Columna6]]*Tabla4781011[[#This Row],[Columna9]]),0),"")</f>
        <v>0</v>
      </c>
      <c r="M59" s="434"/>
      <c r="N59" s="434"/>
      <c r="O59" s="434"/>
      <c r="P59" s="357">
        <f>IFERROR(ROUND((Tabla4781011[[#This Row],[Columna4]]*Tabla4781011[[#This Row],[Columna13]])+(Tabla4781011[[#This Row],[Columna5]]*Tabla4781011[[#This Row],[Columna14]])+(Tabla4781011[[#This Row],[Columna6]]*Tabla4781011[[#This Row],[Columna15]]),0),"")</f>
        <v>0</v>
      </c>
      <c r="R59" s="147"/>
    </row>
    <row r="60" spans="1:20">
      <c r="A60" s="372"/>
      <c r="B60" s="374" t="str">
        <f>IF(A60="","",(_xlfn.XLOOKUP($A60,CIO!$A$2:$A$14149,CIO!$B$2:$B$14149)))</f>
        <v/>
      </c>
      <c r="C60" s="375" t="str">
        <f>IF(A60="","",_xlfn.XLOOKUP($A60,CIO!$A$2:$A$14149,CIO!$C$2:$C$14149))</f>
        <v/>
      </c>
      <c r="D60" s="431" t="str">
        <f>IF(A60="","",_xlfn.XLOOKUP($A60,CIO!$A$2:$A$14149,CIO!$E$2:$E$14149))</f>
        <v/>
      </c>
      <c r="E60" s="376">
        <f>+'COTIZACIONES LEP'!O27</f>
        <v>0</v>
      </c>
      <c r="F60" s="377">
        <f>+Tabla4781011[[#This Row],[Columna12]]</f>
        <v>0</v>
      </c>
      <c r="G60" s="376">
        <f>IFERROR(IF(Tabla4781011[[#This Row],[Columna4]]="ACTUALIZAR","",ROUND(Tabla4781011[[#This Row],[Columna4]]*1.0619,0))," ")</f>
        <v>0</v>
      </c>
      <c r="H60" s="376">
        <f>IFERROR(IF(Tabla4781011[[#This Row],[Columna5]]="","",ROUND(Tabla4781011[[#This Row],[Columna5]]*1.0471,0))," ")</f>
        <v>0</v>
      </c>
      <c r="I60" s="434"/>
      <c r="J60" s="434"/>
      <c r="K60" s="434"/>
      <c r="L60" s="188">
        <f>IFERROR(ROUND((Tabla4781011[[#This Row],[Columna4]]*Tabla4781011[[#This Row],[Columna7]])+(Tabla4781011[[#This Row],[Columna5]]*Tabla4781011[[#This Row],[Columna8]])+(Tabla4781011[[#This Row],[Columna6]]*Tabla4781011[[#This Row],[Columna9]]),0),"")</f>
        <v>0</v>
      </c>
      <c r="M60" s="434"/>
      <c r="N60" s="434"/>
      <c r="O60" s="434"/>
      <c r="P60" s="357">
        <f>IFERROR(ROUND((Tabla4781011[[#This Row],[Columna4]]*Tabla4781011[[#This Row],[Columna13]])+(Tabla4781011[[#This Row],[Columna5]]*Tabla4781011[[#This Row],[Columna14]])+(Tabla4781011[[#This Row],[Columna6]]*Tabla4781011[[#This Row],[Columna15]]),0),"")</f>
        <v>0</v>
      </c>
      <c r="R60" s="147"/>
    </row>
    <row r="61" spans="1:20">
      <c r="A61" s="372"/>
      <c r="B61" s="374" t="str">
        <f>IF(A61="","",(_xlfn.XLOOKUP($A61,CIO!$A$2:$A$14149,CIO!$B$2:$B$14149)))</f>
        <v/>
      </c>
      <c r="C61" s="375" t="str">
        <f>IF(A61="","",_xlfn.XLOOKUP($A61,CIO!$A$2:$A$14149,CIO!$C$2:$C$14149))</f>
        <v/>
      </c>
      <c r="D61" s="431" t="str">
        <f>IF(A61="","",_xlfn.XLOOKUP($A61,CIO!$A$2:$A$14149,CIO!$E$2:$E$14149))</f>
        <v/>
      </c>
      <c r="E61" s="376">
        <f>+'COTIZACIONES LEP'!O28</f>
        <v>0</v>
      </c>
      <c r="F61" s="377">
        <f>+Tabla4781011[[#This Row],[Columna12]]</f>
        <v>0</v>
      </c>
      <c r="G61" s="376">
        <f>IFERROR(IF(Tabla4781011[[#This Row],[Columna4]]="ACTUALIZAR","",ROUND(Tabla4781011[[#This Row],[Columna4]]*1.0619,0))," ")</f>
        <v>0</v>
      </c>
      <c r="H61" s="376">
        <f>IFERROR(IF(Tabla4781011[[#This Row],[Columna5]]="","",ROUND(Tabla4781011[[#This Row],[Columna5]]*1.0471,0))," ")</f>
        <v>0</v>
      </c>
      <c r="I61" s="434"/>
      <c r="J61" s="434"/>
      <c r="K61" s="434"/>
      <c r="L61" s="188">
        <f>IFERROR(ROUND((Tabla4781011[[#This Row],[Columna4]]*Tabla4781011[[#This Row],[Columna7]])+(Tabla4781011[[#This Row],[Columna5]]*Tabla4781011[[#This Row],[Columna8]])+(Tabla4781011[[#This Row],[Columna6]]*Tabla4781011[[#This Row],[Columna9]]),0),"")</f>
        <v>0</v>
      </c>
      <c r="M61" s="434"/>
      <c r="N61" s="434"/>
      <c r="O61" s="434"/>
      <c r="P61" s="357">
        <f>IFERROR(ROUND((Tabla4781011[[#This Row],[Columna4]]*Tabla4781011[[#This Row],[Columna13]])+(Tabla4781011[[#This Row],[Columna5]]*Tabla4781011[[#This Row],[Columna14]])+(Tabla4781011[[#This Row],[Columna6]]*Tabla4781011[[#This Row],[Columna15]]),0),"")</f>
        <v>0</v>
      </c>
      <c r="R61" s="147"/>
    </row>
    <row r="62" spans="1:20">
      <c r="A62" s="372"/>
      <c r="B62" s="374" t="str">
        <f>IF(A62="","",(_xlfn.XLOOKUP($A62,CIO!$A$2:$A$14149,CIO!$B$2:$B$14149)))</f>
        <v/>
      </c>
      <c r="C62" s="375" t="str">
        <f>IF(A62="","",_xlfn.XLOOKUP($A62,CIO!$A$2:$A$14149,CIO!$C$2:$C$14149))</f>
        <v/>
      </c>
      <c r="D62" s="431" t="str">
        <f>IF(A62="","",_xlfn.XLOOKUP($A62,CIO!$A$2:$A$14149,CIO!$E$2:$E$14149))</f>
        <v/>
      </c>
      <c r="E62" s="376">
        <f>+'COTIZACIONES LEP'!O29</f>
        <v>0</v>
      </c>
      <c r="F62" s="377">
        <f>+Tabla4781011[[#This Row],[Columna12]]</f>
        <v>0</v>
      </c>
      <c r="G62" s="376">
        <f>IFERROR(IF(Tabla4781011[[#This Row],[Columna4]]="ACTUALIZAR","",ROUND(Tabla4781011[[#This Row],[Columna4]]*1.0619,0))," ")</f>
        <v>0</v>
      </c>
      <c r="H62" s="376">
        <f>IFERROR(IF(Tabla4781011[[#This Row],[Columna5]]="","",ROUND(Tabla4781011[[#This Row],[Columna5]]*1.0471,0))," ")</f>
        <v>0</v>
      </c>
      <c r="I62" s="434"/>
      <c r="J62" s="434"/>
      <c r="K62" s="434"/>
      <c r="L62" s="188">
        <f>IFERROR(ROUND((Tabla4781011[[#This Row],[Columna4]]*Tabla4781011[[#This Row],[Columna7]])+(Tabla4781011[[#This Row],[Columna5]]*Tabla4781011[[#This Row],[Columna8]])+(Tabla4781011[[#This Row],[Columna6]]*Tabla4781011[[#This Row],[Columna9]]),0),"")</f>
        <v>0</v>
      </c>
      <c r="M62" s="434"/>
      <c r="N62" s="434"/>
      <c r="O62" s="434"/>
      <c r="P62" s="357">
        <f>IFERROR(ROUND((Tabla4781011[[#This Row],[Columna4]]*Tabla4781011[[#This Row],[Columna13]])+(Tabla4781011[[#This Row],[Columna5]]*Tabla4781011[[#This Row],[Columna14]])+(Tabla4781011[[#This Row],[Columna6]]*Tabla4781011[[#This Row],[Columna15]]),0),"")</f>
        <v>0</v>
      </c>
      <c r="R62" s="147"/>
    </row>
    <row r="63" spans="1:20">
      <c r="A63" s="372"/>
      <c r="B63" s="374" t="str">
        <f>IF(A63="","",(_xlfn.XLOOKUP($A63,CIO!$A$2:$A$14149,CIO!$B$2:$B$14149)))</f>
        <v/>
      </c>
      <c r="C63" s="375" t="str">
        <f>IF(A63="","",_xlfn.XLOOKUP($A63,CIO!$A$2:$A$14149,CIO!$C$2:$C$14149))</f>
        <v/>
      </c>
      <c r="D63" s="431" t="str">
        <f>IF(A63="","",_xlfn.XLOOKUP($A63,CIO!$A$2:$A$14149,CIO!$E$2:$E$14149))</f>
        <v/>
      </c>
      <c r="E63" s="376">
        <f>+'COTIZACIONES LEP'!O30</f>
        <v>0</v>
      </c>
      <c r="F63" s="377">
        <f>+Tabla4781011[[#This Row],[Columna12]]</f>
        <v>0</v>
      </c>
      <c r="G63" s="376">
        <f>IFERROR(IF(Tabla4781011[[#This Row],[Columna4]]="ACTUALIZAR","",ROUND(Tabla4781011[[#This Row],[Columna4]]*1.0619,0))," ")</f>
        <v>0</v>
      </c>
      <c r="H63" s="376">
        <f>IFERROR(IF(Tabla4781011[[#This Row],[Columna5]]="","",ROUND(Tabla4781011[[#This Row],[Columna5]]*1.0471,0))," ")</f>
        <v>0</v>
      </c>
      <c r="I63" s="434"/>
      <c r="J63" s="434"/>
      <c r="K63" s="434"/>
      <c r="L63" s="188">
        <f>IFERROR(ROUND((Tabla4781011[[#This Row],[Columna4]]*Tabla4781011[[#This Row],[Columna7]])+(Tabla4781011[[#This Row],[Columna5]]*Tabla4781011[[#This Row],[Columna8]])+(Tabla4781011[[#This Row],[Columna6]]*Tabla4781011[[#This Row],[Columna9]]),0),"")</f>
        <v>0</v>
      </c>
      <c r="M63" s="434"/>
      <c r="N63" s="434"/>
      <c r="O63" s="434"/>
      <c r="P63" s="357">
        <f>IFERROR(ROUND((Tabla4781011[[#This Row],[Columna4]]*Tabla4781011[[#This Row],[Columna13]])+(Tabla4781011[[#This Row],[Columna5]]*Tabla4781011[[#This Row],[Columna14]])+(Tabla4781011[[#This Row],[Columna6]]*Tabla4781011[[#This Row],[Columna15]]),0),"")</f>
        <v>0</v>
      </c>
      <c r="R63" s="147"/>
    </row>
    <row r="64" spans="1:20">
      <c r="A64" s="372"/>
      <c r="B64" s="374" t="str">
        <f>IF(A64="","",(_xlfn.XLOOKUP($A64,CIO!$A$2:$A$14149,CIO!$B$2:$B$14149)))</f>
        <v/>
      </c>
      <c r="C64" s="375" t="str">
        <f>IF(A64="","",_xlfn.XLOOKUP($A64,CIO!$A$2:$A$14149,CIO!$C$2:$C$14149))</f>
        <v/>
      </c>
      <c r="D64" s="431" t="str">
        <f>IF(A64="","",_xlfn.XLOOKUP($A64,CIO!$A$2:$A$14149,CIO!$E$2:$E$14149))</f>
        <v/>
      </c>
      <c r="E64" s="376">
        <f>+'COTIZACIONES LEP'!O31</f>
        <v>0</v>
      </c>
      <c r="F64" s="377">
        <f>+Tabla4781011[[#This Row],[Columna12]]</f>
        <v>0</v>
      </c>
      <c r="G64" s="376">
        <f>IFERROR(IF(Tabla4781011[[#This Row],[Columna4]]="ACTUALIZAR","",ROUND(Tabla4781011[[#This Row],[Columna4]]*1.0619,0))," ")</f>
        <v>0</v>
      </c>
      <c r="H64" s="376">
        <f>IFERROR(IF(Tabla4781011[[#This Row],[Columna5]]="","",ROUND(Tabla4781011[[#This Row],[Columna5]]*1.0471,0))," ")</f>
        <v>0</v>
      </c>
      <c r="I64" s="434"/>
      <c r="J64" s="434"/>
      <c r="K64" s="434"/>
      <c r="L64" s="188">
        <f>IFERROR(ROUND((Tabla4781011[[#This Row],[Columna4]]*Tabla4781011[[#This Row],[Columna7]])+(Tabla4781011[[#This Row],[Columna5]]*Tabla4781011[[#This Row],[Columna8]])+(Tabla4781011[[#This Row],[Columna6]]*Tabla4781011[[#This Row],[Columna9]]),0),"")</f>
        <v>0</v>
      </c>
      <c r="M64" s="434"/>
      <c r="N64" s="434"/>
      <c r="O64" s="434"/>
      <c r="P64" s="357">
        <f>IFERROR(ROUND((Tabla4781011[[#This Row],[Columna4]]*Tabla4781011[[#This Row],[Columna13]])+(Tabla4781011[[#This Row],[Columna5]]*Tabla4781011[[#This Row],[Columna14]])+(Tabla4781011[[#This Row],[Columna6]]*Tabla4781011[[#This Row],[Columna15]]),0),"")</f>
        <v>0</v>
      </c>
      <c r="R64" s="147"/>
    </row>
    <row r="65" spans="1:18">
      <c r="A65" s="372"/>
      <c r="B65" s="374" t="str">
        <f>IF(A65="","",(_xlfn.XLOOKUP($A65,CIO!$A$2:$A$14149,CIO!$B$2:$B$14149)))</f>
        <v/>
      </c>
      <c r="C65" s="375" t="str">
        <f>IF(A65="","",_xlfn.XLOOKUP($A65,CIO!$A$2:$A$14149,CIO!$C$2:$C$14149))</f>
        <v/>
      </c>
      <c r="D65" s="431" t="str">
        <f>IF(A65="","",_xlfn.XLOOKUP($A65,CIO!$A$2:$A$14149,CIO!$E$2:$E$14149))</f>
        <v/>
      </c>
      <c r="E65" s="376">
        <f>+'COTIZACIONES LEP'!O32</f>
        <v>0</v>
      </c>
      <c r="F65" s="377">
        <f>+Tabla4781011[[#This Row],[Columna12]]</f>
        <v>0</v>
      </c>
      <c r="G65" s="376">
        <f>IFERROR(IF(Tabla4781011[[#This Row],[Columna4]]="ACTUALIZAR","",ROUND(Tabla4781011[[#This Row],[Columna4]]*1.0619,0))," ")</f>
        <v>0</v>
      </c>
      <c r="H65" s="376">
        <f>IFERROR(IF(Tabla4781011[[#This Row],[Columna5]]="","",ROUND(Tabla4781011[[#This Row],[Columna5]]*1.0471,0))," ")</f>
        <v>0</v>
      </c>
      <c r="I65" s="434"/>
      <c r="J65" s="434"/>
      <c r="K65" s="434"/>
      <c r="L65" s="188">
        <f>IFERROR(ROUND((Tabla4781011[[#This Row],[Columna4]]*Tabla4781011[[#This Row],[Columna7]])+(Tabla4781011[[#This Row],[Columna5]]*Tabla4781011[[#This Row],[Columna8]])+(Tabla4781011[[#This Row],[Columna6]]*Tabla4781011[[#This Row],[Columna9]]),0),"")</f>
        <v>0</v>
      </c>
      <c r="M65" s="434"/>
      <c r="N65" s="434"/>
      <c r="O65" s="434"/>
      <c r="P65" s="357">
        <f>IFERROR(ROUND((Tabla4781011[[#This Row],[Columna4]]*Tabla4781011[[#This Row],[Columna13]])+(Tabla4781011[[#This Row],[Columna5]]*Tabla4781011[[#This Row],[Columna14]])+(Tabla4781011[[#This Row],[Columna6]]*Tabla4781011[[#This Row],[Columna15]]),0),"")</f>
        <v>0</v>
      </c>
      <c r="R65" s="147"/>
    </row>
    <row r="66" spans="1:18">
      <c r="A66" s="372"/>
      <c r="B66" s="374" t="str">
        <f>IF(A66="","",(_xlfn.XLOOKUP($A66,CIO!$A$2:$A$14149,CIO!$B$2:$B$14149)))</f>
        <v/>
      </c>
      <c r="C66" s="375" t="str">
        <f>IF(A66="","",_xlfn.XLOOKUP($A66,CIO!$A$2:$A$14149,CIO!$C$2:$C$14149))</f>
        <v/>
      </c>
      <c r="D66" s="431" t="str">
        <f>IF(A66="","",_xlfn.XLOOKUP($A66,CIO!$A$2:$A$14149,CIO!$E$2:$E$14149))</f>
        <v/>
      </c>
      <c r="E66" s="376">
        <f>+'COTIZACIONES LEP'!O33</f>
        <v>0</v>
      </c>
      <c r="F66" s="377">
        <f>+Tabla4781011[[#This Row],[Columna12]]</f>
        <v>0</v>
      </c>
      <c r="G66" s="376">
        <f>IFERROR(IF(Tabla4781011[[#This Row],[Columna4]]="ACTUALIZAR","",ROUND(Tabla4781011[[#This Row],[Columna4]]*1.0619,0))," ")</f>
        <v>0</v>
      </c>
      <c r="H66" s="376">
        <f>IFERROR(IF(Tabla4781011[[#This Row],[Columna5]]="","",ROUND(Tabla4781011[[#This Row],[Columna5]]*1.0471,0))," ")</f>
        <v>0</v>
      </c>
      <c r="I66" s="434"/>
      <c r="J66" s="434"/>
      <c r="K66" s="434"/>
      <c r="L66" s="188">
        <f>IFERROR(ROUND((Tabla4781011[[#This Row],[Columna4]]*Tabla4781011[[#This Row],[Columna7]])+(Tabla4781011[[#This Row],[Columna5]]*Tabla4781011[[#This Row],[Columna8]])+(Tabla4781011[[#This Row],[Columna6]]*Tabla4781011[[#This Row],[Columna9]]),0),"")</f>
        <v>0</v>
      </c>
      <c r="M66" s="434"/>
      <c r="N66" s="434"/>
      <c r="O66" s="434"/>
      <c r="P66" s="357">
        <f>IFERROR(ROUND((Tabla4781011[[#This Row],[Columna4]]*Tabla4781011[[#This Row],[Columna13]])+(Tabla4781011[[#This Row],[Columna5]]*Tabla4781011[[#This Row],[Columna14]])+(Tabla4781011[[#This Row],[Columna6]]*Tabla4781011[[#This Row],[Columna15]]),0),"")</f>
        <v>0</v>
      </c>
      <c r="R66" s="147"/>
    </row>
    <row r="67" spans="1:18">
      <c r="A67" s="372"/>
      <c r="B67" s="374" t="str">
        <f>IF(A67="","",(_xlfn.XLOOKUP($A67,CIO!$A$2:$A$14149,CIO!$B$2:$B$14149)))</f>
        <v/>
      </c>
      <c r="C67" s="375" t="str">
        <f>IF(A67="","",_xlfn.XLOOKUP($A67,CIO!$A$2:$A$14149,CIO!$C$2:$C$14149))</f>
        <v/>
      </c>
      <c r="D67" s="431" t="str">
        <f>IF(A67="","",_xlfn.XLOOKUP($A67,CIO!$A$2:$A$14149,CIO!$E$2:$E$14149))</f>
        <v/>
      </c>
      <c r="E67" s="376">
        <f>+'COTIZACIONES LEP'!O34</f>
        <v>0</v>
      </c>
      <c r="F67" s="377">
        <f>+Tabla4781011[[#This Row],[Columna12]]</f>
        <v>0</v>
      </c>
      <c r="G67" s="376">
        <f>IFERROR(IF(Tabla4781011[[#This Row],[Columna4]]="ACTUALIZAR","",ROUND(Tabla4781011[[#This Row],[Columna4]]*1.0619,0))," ")</f>
        <v>0</v>
      </c>
      <c r="H67" s="376">
        <f>IFERROR(IF(Tabla4781011[[#This Row],[Columna5]]="","",ROUND(Tabla4781011[[#This Row],[Columna5]]*1.0471,0))," ")</f>
        <v>0</v>
      </c>
      <c r="I67" s="434"/>
      <c r="J67" s="434"/>
      <c r="K67" s="434"/>
      <c r="L67" s="188">
        <f>IFERROR(ROUND((Tabla4781011[[#This Row],[Columna4]]*Tabla4781011[[#This Row],[Columna7]])+(Tabla4781011[[#This Row],[Columna5]]*Tabla4781011[[#This Row],[Columna8]])+(Tabla4781011[[#This Row],[Columna6]]*Tabla4781011[[#This Row],[Columna9]]),0),"")</f>
        <v>0</v>
      </c>
      <c r="M67" s="434"/>
      <c r="N67" s="434"/>
      <c r="O67" s="434"/>
      <c r="P67" s="357">
        <f>IFERROR(ROUND((Tabla4781011[[#This Row],[Columna4]]*Tabla4781011[[#This Row],[Columna13]])+(Tabla4781011[[#This Row],[Columna5]]*Tabla4781011[[#This Row],[Columna14]])+(Tabla4781011[[#This Row],[Columna6]]*Tabla4781011[[#This Row],[Columna15]]),0),"")</f>
        <v>0</v>
      </c>
      <c r="Q67" s="150"/>
      <c r="R67" s="147"/>
    </row>
    <row r="68" spans="1:18">
      <c r="A68" s="372"/>
      <c r="B68" s="374" t="str">
        <f>IF(A68="","",(_xlfn.XLOOKUP($A68,CIO!$A$2:$A$14149,CIO!$B$2:$B$14149)))</f>
        <v/>
      </c>
      <c r="C68" s="375" t="str">
        <f>IF(A68="","",_xlfn.XLOOKUP($A68,CIO!$A$2:$A$14149,CIO!$C$2:$C$14149))</f>
        <v/>
      </c>
      <c r="D68" s="431" t="str">
        <f>IF(A68="","",_xlfn.XLOOKUP($A68,CIO!$A$2:$A$14149,CIO!$E$2:$E$14149))</f>
        <v/>
      </c>
      <c r="E68" s="376">
        <f>+'COTIZACIONES LEP'!O35</f>
        <v>0</v>
      </c>
      <c r="F68" s="377">
        <f>+Tabla4781011[[#This Row],[Columna12]]</f>
        <v>0</v>
      </c>
      <c r="G68" s="376">
        <f>IFERROR(IF(Tabla4781011[[#This Row],[Columna4]]="ACTUALIZAR","",ROUND(Tabla4781011[[#This Row],[Columna4]]*1.0619,0))," ")</f>
        <v>0</v>
      </c>
      <c r="H68" s="376">
        <f>IFERROR(IF(Tabla4781011[[#This Row],[Columna5]]="","",ROUND(Tabla4781011[[#This Row],[Columna5]]*1.0471,0))," ")</f>
        <v>0</v>
      </c>
      <c r="I68" s="434"/>
      <c r="J68" s="434"/>
      <c r="K68" s="434"/>
      <c r="L68" s="188">
        <f>IFERROR(ROUND((Tabla4781011[[#This Row],[Columna4]]*Tabla4781011[[#This Row],[Columna7]])+(Tabla4781011[[#This Row],[Columna5]]*Tabla4781011[[#This Row],[Columna8]])+(Tabla4781011[[#This Row],[Columna6]]*Tabla4781011[[#This Row],[Columna9]]),0),"")</f>
        <v>0</v>
      </c>
      <c r="M68" s="434"/>
      <c r="N68" s="434"/>
      <c r="O68" s="434"/>
      <c r="P68" s="357">
        <f>IFERROR(ROUND((Tabla4781011[[#This Row],[Columna4]]*Tabla4781011[[#This Row],[Columna13]])+(Tabla4781011[[#This Row],[Columna5]]*Tabla4781011[[#This Row],[Columna14]])+(Tabla4781011[[#This Row],[Columna6]]*Tabla4781011[[#This Row],[Columna15]]),0),"")</f>
        <v>0</v>
      </c>
      <c r="R68" s="151"/>
    </row>
    <row r="69" spans="1:18">
      <c r="A69" s="372"/>
      <c r="B69" s="374" t="str">
        <f>IF(A69="","",(_xlfn.XLOOKUP($A69,CIO!$A$2:$A$14149,CIO!$B$2:$B$14149)))</f>
        <v/>
      </c>
      <c r="C69" s="375" t="str">
        <f>IF(A69="","",_xlfn.XLOOKUP($A69,CIO!$A$2:$A$14149,CIO!$C$2:$C$14149))</f>
        <v/>
      </c>
      <c r="D69" s="431" t="str">
        <f>IF(A69="","",_xlfn.XLOOKUP($A69,CIO!$A$2:$A$14149,CIO!$E$2:$E$14149))</f>
        <v/>
      </c>
      <c r="E69" s="376">
        <f>+'COTIZACIONES LEP'!O36</f>
        <v>0</v>
      </c>
      <c r="F69" s="377">
        <f>+Tabla4781011[[#This Row],[Columna12]]</f>
        <v>0</v>
      </c>
      <c r="G69" s="376">
        <f>IFERROR(IF(Tabla4781011[[#This Row],[Columna4]]="ACTUALIZAR","",ROUND(Tabla4781011[[#This Row],[Columna4]]*1.0619,0))," ")</f>
        <v>0</v>
      </c>
      <c r="H69" s="376">
        <f>IFERROR(IF(Tabla4781011[[#This Row],[Columna5]]="","",ROUND(Tabla4781011[[#This Row],[Columna5]]*1.0471,0))," ")</f>
        <v>0</v>
      </c>
      <c r="I69" s="434"/>
      <c r="J69" s="434"/>
      <c r="K69" s="434"/>
      <c r="L69" s="188">
        <f>IFERROR(ROUND((Tabla4781011[[#This Row],[Columna4]]*Tabla4781011[[#This Row],[Columna7]])+(Tabla4781011[[#This Row],[Columna5]]*Tabla4781011[[#This Row],[Columna8]])+(Tabla4781011[[#This Row],[Columna6]]*Tabla4781011[[#This Row],[Columna9]]),0),"")</f>
        <v>0</v>
      </c>
      <c r="M69" s="434"/>
      <c r="N69" s="434"/>
      <c r="O69" s="434"/>
      <c r="P69" s="357">
        <f>IFERROR(ROUND((Tabla4781011[[#This Row],[Columna4]]*Tabla4781011[[#This Row],[Columna13]])+(Tabla4781011[[#This Row],[Columna5]]*Tabla4781011[[#This Row],[Columna14]])+(Tabla4781011[[#This Row],[Columna6]]*Tabla4781011[[#This Row],[Columna15]]),0),"")</f>
        <v>0</v>
      </c>
      <c r="R69" s="151"/>
    </row>
    <row r="70" spans="1:18">
      <c r="A70" s="363"/>
      <c r="B70" s="364"/>
      <c r="C70" s="152"/>
      <c r="D70" s="152"/>
      <c r="E70" s="152"/>
      <c r="F70" s="364"/>
      <c r="G70" s="152"/>
      <c r="H70" s="152"/>
      <c r="I70" s="152"/>
      <c r="J70" s="364"/>
      <c r="K70" s="352" t="s">
        <v>4453</v>
      </c>
      <c r="L70" s="370">
        <f>SUBTOTAL(109,Tabla4781011[[#All],[Columna10]])</f>
        <v>5000000</v>
      </c>
      <c r="M70" s="156"/>
      <c r="N70" s="156"/>
      <c r="O70" s="184" t="s">
        <v>4453</v>
      </c>
      <c r="P70" s="371">
        <f>SUBTOTAL(109,Tabla4781011[[#All],[Columna16]])</f>
        <v>0</v>
      </c>
    </row>
    <row r="71" spans="1:18" ht="19.5" thickBot="1">
      <c r="A71" s="365"/>
      <c r="B71" s="366"/>
      <c r="C71" s="367"/>
      <c r="D71" s="367"/>
      <c r="E71" s="367"/>
      <c r="F71" s="366"/>
      <c r="G71" s="367"/>
      <c r="H71" s="367"/>
      <c r="I71" s="367"/>
      <c r="J71" s="366"/>
      <c r="K71" s="368"/>
      <c r="L71" s="368"/>
      <c r="M71" s="368"/>
      <c r="N71" s="368"/>
      <c r="O71" s="368"/>
      <c r="P71" s="369"/>
    </row>
    <row r="72" spans="1:18">
      <c r="B72" s="153"/>
    </row>
    <row r="74" spans="1:18">
      <c r="I74" s="147"/>
      <c r="J74" s="147"/>
      <c r="K74" s="149"/>
      <c r="L74" s="149"/>
      <c r="M74" s="149"/>
      <c r="N74" s="149"/>
      <c r="O74" s="149"/>
      <c r="P74" s="149"/>
    </row>
    <row r="76" spans="1:18">
      <c r="D76" s="167"/>
    </row>
  </sheetData>
  <mergeCells count="29">
    <mergeCell ref="A1:N1"/>
    <mergeCell ref="O1:P1"/>
    <mergeCell ref="A3:P3"/>
    <mergeCell ref="E18:F18"/>
    <mergeCell ref="E5:F5"/>
    <mergeCell ref="D5:D6"/>
    <mergeCell ref="G5:H5"/>
    <mergeCell ref="G18:H18"/>
    <mergeCell ref="A18:A19"/>
    <mergeCell ref="B18:B19"/>
    <mergeCell ref="I5:L5"/>
    <mergeCell ref="A16:P16"/>
    <mergeCell ref="C18:C19"/>
    <mergeCell ref="D18:D19"/>
    <mergeCell ref="A5:A6"/>
    <mergeCell ref="B5:B6"/>
    <mergeCell ref="C5:C6"/>
    <mergeCell ref="M18:P18"/>
    <mergeCell ref="I51:L51"/>
    <mergeCell ref="M51:P51"/>
    <mergeCell ref="A49:P49"/>
    <mergeCell ref="M5:P5"/>
    <mergeCell ref="C51:C52"/>
    <mergeCell ref="G51:H51"/>
    <mergeCell ref="D51:D52"/>
    <mergeCell ref="E51:F51"/>
    <mergeCell ref="A51:A52"/>
    <mergeCell ref="B51:B52"/>
    <mergeCell ref="I18:L18"/>
  </mergeCells>
  <phoneticPr fontId="31" type="noConversion"/>
  <conditionalFormatting sqref="F7:F13">
    <cfRule type="containsText" dxfId="5" priority="4" operator="containsText" text="ACTUALIZAR">
      <formula>NOT(ISERROR(SEARCH("ACTUALIZAR",F7)))</formula>
    </cfRule>
  </conditionalFormatting>
  <conditionalFormatting sqref="F20:F46">
    <cfRule type="containsText" dxfId="4" priority="2" operator="containsText" text="ACTUALIZAR">
      <formula>NOT(ISERROR(SEARCH("ACTUALIZAR",F20)))</formula>
    </cfRule>
  </conditionalFormatting>
  <conditionalFormatting sqref="F53:F69">
    <cfRule type="containsText" dxfId="3" priority="1" operator="containsText" text="ACTUALIZAR">
      <formula>NOT(ISERROR(SEARCH("ACTUALIZAR",F53)))</formula>
    </cfRule>
  </conditionalFormatting>
  <printOptions horizontalCentered="1"/>
  <pageMargins left="0.74803149606299213" right="0.43307086614173229" top="0.74803149606299213" bottom="0.74803149606299213" header="0.31496062992125984" footer="0.31496062992125984"/>
  <pageSetup scale="28" fitToHeight="0" orientation="portrait" r:id="rId1"/>
  <headerFooter>
    <oddFooter>&amp;C&amp;P de &amp;N</oddFooter>
  </headerFooter>
  <drawing r:id="rId2"/>
  <legacyDrawing r:id="rId3"/>
  <tableParts count="3">
    <tablePart r:id="rId4"/>
    <tablePart r:id="rId5"/>
    <tablePart r:id="rId6"/>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EEA57D-A8BC-46EC-835F-7769CC384B62}">
  <sheetPr>
    <tabColor theme="8" tint="-0.249977111117893"/>
  </sheetPr>
  <dimension ref="A1:AI996"/>
  <sheetViews>
    <sheetView workbookViewId="0">
      <selection activeCell="S12" sqref="S11:S12"/>
    </sheetView>
  </sheetViews>
  <sheetFormatPr baseColWidth="10" defaultRowHeight="15"/>
  <sheetData>
    <row r="1" spans="1:35" ht="16.5">
      <c r="A1" s="913" t="s">
        <v>23111</v>
      </c>
      <c r="B1" s="914"/>
      <c r="C1" s="914"/>
      <c r="D1" s="914"/>
      <c r="E1" s="914"/>
      <c r="F1" s="914"/>
      <c r="G1" s="914"/>
      <c r="H1" s="914"/>
      <c r="I1" s="914"/>
      <c r="J1" s="914"/>
      <c r="K1" s="914"/>
      <c r="L1" s="914"/>
      <c r="M1" s="914"/>
      <c r="N1" s="914"/>
      <c r="O1" s="914"/>
      <c r="P1" s="870"/>
      <c r="Q1" s="870"/>
      <c r="R1" s="870"/>
      <c r="S1" s="870"/>
      <c r="T1" s="870"/>
      <c r="U1" s="870"/>
      <c r="V1" s="870"/>
      <c r="W1" s="870"/>
      <c r="X1" s="870"/>
      <c r="Y1" s="870"/>
      <c r="Z1" s="870"/>
      <c r="AA1" s="870"/>
      <c r="AB1" s="870"/>
      <c r="AC1" s="870"/>
      <c r="AD1" s="870"/>
      <c r="AE1" s="870"/>
      <c r="AF1" s="870"/>
      <c r="AG1" s="870"/>
      <c r="AH1" s="870"/>
      <c r="AI1" s="870"/>
    </row>
    <row r="2" spans="1:35" ht="16.5">
      <c r="A2" s="915" t="s">
        <v>23112</v>
      </c>
      <c r="B2" s="910"/>
      <c r="C2" s="910"/>
      <c r="D2" s="910"/>
      <c r="E2" s="910"/>
      <c r="F2" s="910"/>
      <c r="G2" s="910"/>
      <c r="H2" s="910"/>
      <c r="I2" s="910"/>
      <c r="J2" s="910"/>
      <c r="K2" s="910"/>
      <c r="L2" s="910"/>
      <c r="M2" s="910"/>
      <c r="N2" s="911"/>
      <c r="O2" s="871"/>
      <c r="P2" s="870"/>
      <c r="Q2" s="870"/>
      <c r="R2" s="870"/>
      <c r="S2" s="870"/>
      <c r="T2" s="870"/>
      <c r="U2" s="870"/>
      <c r="V2" s="870"/>
      <c r="W2" s="870"/>
      <c r="X2" s="870"/>
      <c r="Y2" s="870"/>
      <c r="Z2" s="870"/>
      <c r="AA2" s="870"/>
      <c r="AB2" s="870"/>
      <c r="AC2" s="870"/>
      <c r="AD2" s="870"/>
      <c r="AE2" s="870"/>
      <c r="AF2" s="870"/>
      <c r="AG2" s="870"/>
      <c r="AH2" s="870"/>
      <c r="AI2" s="870"/>
    </row>
    <row r="3" spans="1:35" ht="16.5">
      <c r="A3" s="915" t="s">
        <v>23113</v>
      </c>
      <c r="B3" s="910"/>
      <c r="C3" s="910"/>
      <c r="D3" s="910"/>
      <c r="E3" s="910"/>
      <c r="F3" s="910"/>
      <c r="G3" s="910"/>
      <c r="H3" s="910"/>
      <c r="I3" s="910"/>
      <c r="J3" s="910"/>
      <c r="K3" s="910"/>
      <c r="L3" s="910"/>
      <c r="M3" s="910"/>
      <c r="N3" s="911"/>
      <c r="O3" s="871"/>
      <c r="P3" s="870"/>
      <c r="Q3" s="870"/>
      <c r="R3" s="870"/>
      <c r="S3" s="870"/>
      <c r="T3" s="870"/>
      <c r="U3" s="870"/>
      <c r="V3" s="870"/>
      <c r="W3" s="870"/>
      <c r="X3" s="870"/>
      <c r="Y3" s="870"/>
      <c r="Z3" s="870"/>
      <c r="AA3" s="870"/>
      <c r="AB3" s="870"/>
      <c r="AC3" s="870"/>
      <c r="AD3" s="870"/>
      <c r="AE3" s="870"/>
      <c r="AF3" s="870"/>
      <c r="AG3" s="870"/>
      <c r="AH3" s="870"/>
      <c r="AI3" s="870"/>
    </row>
    <row r="4" spans="1:35" ht="16.5">
      <c r="A4" s="915" t="s">
        <v>23114</v>
      </c>
      <c r="B4" s="910"/>
      <c r="C4" s="910"/>
      <c r="D4" s="910"/>
      <c r="E4" s="910"/>
      <c r="F4" s="910"/>
      <c r="G4" s="910"/>
      <c r="H4" s="910"/>
      <c r="I4" s="910"/>
      <c r="J4" s="910"/>
      <c r="K4" s="910"/>
      <c r="L4" s="910"/>
      <c r="M4" s="910"/>
      <c r="N4" s="911"/>
      <c r="O4" s="871"/>
      <c r="P4" s="870"/>
      <c r="Q4" s="870"/>
      <c r="R4" s="870"/>
      <c r="S4" s="870"/>
      <c r="T4" s="870"/>
      <c r="U4" s="870"/>
      <c r="V4" s="870"/>
      <c r="W4" s="870"/>
      <c r="X4" s="870"/>
      <c r="Y4" s="870"/>
      <c r="Z4" s="870"/>
      <c r="AA4" s="870"/>
      <c r="AB4" s="870"/>
      <c r="AC4" s="870"/>
      <c r="AD4" s="870"/>
      <c r="AE4" s="870"/>
      <c r="AF4" s="870"/>
      <c r="AG4" s="870"/>
      <c r="AH4" s="870"/>
      <c r="AI4" s="870"/>
    </row>
    <row r="5" spans="1:35" ht="16.5">
      <c r="A5" s="915" t="s">
        <v>23115</v>
      </c>
      <c r="B5" s="910"/>
      <c r="C5" s="910"/>
      <c r="D5" s="910"/>
      <c r="E5" s="910"/>
      <c r="F5" s="910"/>
      <c r="G5" s="910"/>
      <c r="H5" s="910"/>
      <c r="I5" s="910"/>
      <c r="J5" s="910"/>
      <c r="K5" s="910"/>
      <c r="L5" s="910"/>
      <c r="M5" s="910"/>
      <c r="N5" s="911"/>
      <c r="O5" s="871"/>
      <c r="P5" s="870"/>
      <c r="Q5" s="870"/>
      <c r="R5" s="870"/>
      <c r="S5" s="870"/>
      <c r="T5" s="870"/>
      <c r="U5" s="870"/>
      <c r="V5" s="870"/>
      <c r="W5" s="870"/>
      <c r="X5" s="870"/>
      <c r="Y5" s="870"/>
      <c r="Z5" s="870"/>
      <c r="AA5" s="870"/>
      <c r="AB5" s="870"/>
      <c r="AC5" s="870"/>
      <c r="AD5" s="870"/>
      <c r="AE5" s="870"/>
      <c r="AF5" s="870"/>
      <c r="AG5" s="870"/>
      <c r="AH5" s="870"/>
      <c r="AI5" s="870"/>
    </row>
    <row r="6" spans="1:35" ht="16.5">
      <c r="A6" s="915" t="s">
        <v>23116</v>
      </c>
      <c r="B6" s="910"/>
      <c r="C6" s="910"/>
      <c r="D6" s="910"/>
      <c r="E6" s="910"/>
      <c r="F6" s="910"/>
      <c r="G6" s="910"/>
      <c r="H6" s="910"/>
      <c r="I6" s="910"/>
      <c r="J6" s="910"/>
      <c r="K6" s="910"/>
      <c r="L6" s="910"/>
      <c r="M6" s="910"/>
      <c r="N6" s="911"/>
      <c r="O6" s="871"/>
      <c r="P6" s="870"/>
      <c r="Q6" s="870"/>
      <c r="R6" s="870"/>
      <c r="S6" s="870"/>
      <c r="T6" s="870"/>
      <c r="U6" s="870"/>
      <c r="V6" s="870"/>
      <c r="W6" s="870"/>
      <c r="X6" s="870"/>
      <c r="Y6" s="870"/>
      <c r="Z6" s="870"/>
      <c r="AA6" s="870"/>
      <c r="AB6" s="870"/>
      <c r="AC6" s="870"/>
      <c r="AD6" s="870"/>
      <c r="AE6" s="870"/>
      <c r="AF6" s="870"/>
      <c r="AG6" s="870"/>
      <c r="AH6" s="870"/>
      <c r="AI6" s="870"/>
    </row>
    <row r="7" spans="1:35" ht="16.5">
      <c r="A7" s="919" t="s">
        <v>23117</v>
      </c>
      <c r="B7" s="931" t="s">
        <v>23118</v>
      </c>
      <c r="C7" s="914"/>
      <c r="D7" s="918"/>
      <c r="E7" s="919" t="s">
        <v>23119</v>
      </c>
      <c r="F7" s="919" t="s">
        <v>23120</v>
      </c>
      <c r="G7" s="916" t="s">
        <v>23121</v>
      </c>
      <c r="H7" s="917"/>
      <c r="I7" s="917"/>
      <c r="J7" s="917"/>
      <c r="K7" s="917"/>
      <c r="L7" s="918"/>
      <c r="M7" s="916" t="s">
        <v>23122</v>
      </c>
      <c r="N7" s="917"/>
      <c r="O7" s="918"/>
      <c r="P7" s="870"/>
      <c r="Q7" s="870"/>
      <c r="R7" s="870"/>
      <c r="S7" s="870"/>
      <c r="T7" s="870"/>
      <c r="U7" s="870"/>
      <c r="V7" s="870"/>
      <c r="W7" s="870"/>
      <c r="X7" s="870"/>
      <c r="Y7" s="870"/>
      <c r="Z7" s="870"/>
      <c r="AA7" s="870"/>
      <c r="AB7" s="870"/>
      <c r="AC7" s="870"/>
      <c r="AD7" s="870"/>
      <c r="AE7" s="870"/>
      <c r="AF7" s="870"/>
      <c r="AG7" s="870"/>
      <c r="AH7" s="870"/>
      <c r="AI7" s="870"/>
    </row>
    <row r="8" spans="1:35" ht="16.5">
      <c r="A8" s="920"/>
      <c r="B8" s="927"/>
      <c r="C8" s="917"/>
      <c r="D8" s="918"/>
      <c r="E8" s="920"/>
      <c r="F8" s="920"/>
      <c r="G8" s="921" t="s">
        <v>23123</v>
      </c>
      <c r="H8" s="922"/>
      <c r="I8" s="921" t="s">
        <v>23124</v>
      </c>
      <c r="J8" s="922"/>
      <c r="K8" s="921" t="s">
        <v>23125</v>
      </c>
      <c r="L8" s="922"/>
      <c r="M8" s="927"/>
      <c r="N8" s="917"/>
      <c r="O8" s="918"/>
      <c r="P8" s="870"/>
      <c r="Q8" s="870"/>
      <c r="R8" s="870"/>
      <c r="S8" s="870"/>
      <c r="T8" s="870"/>
      <c r="U8" s="870"/>
      <c r="V8" s="870"/>
      <c r="W8" s="870"/>
      <c r="X8" s="870"/>
      <c r="Y8" s="870"/>
      <c r="Z8" s="870"/>
      <c r="AA8" s="870"/>
      <c r="AB8" s="870"/>
      <c r="AC8" s="870"/>
      <c r="AD8" s="870"/>
      <c r="AE8" s="870"/>
      <c r="AF8" s="870"/>
      <c r="AG8" s="870"/>
      <c r="AH8" s="870"/>
      <c r="AI8" s="870"/>
    </row>
    <row r="9" spans="1:35" ht="16.5">
      <c r="A9" s="920"/>
      <c r="B9" s="927"/>
      <c r="C9" s="917"/>
      <c r="D9" s="918"/>
      <c r="E9" s="920"/>
      <c r="F9" s="920"/>
      <c r="G9" s="923" t="s">
        <v>23126</v>
      </c>
      <c r="H9" s="924"/>
      <c r="I9" s="923" t="s">
        <v>23127</v>
      </c>
      <c r="J9" s="924"/>
      <c r="K9" s="923" t="s">
        <v>23128</v>
      </c>
      <c r="L9" s="924"/>
      <c r="M9" s="927"/>
      <c r="N9" s="917"/>
      <c r="O9" s="918"/>
      <c r="P9" s="870"/>
      <c r="Q9" s="870"/>
      <c r="R9" s="870"/>
      <c r="S9" s="870"/>
      <c r="T9" s="870"/>
      <c r="U9" s="870"/>
      <c r="V9" s="870"/>
      <c r="W9" s="870"/>
      <c r="X9" s="870"/>
      <c r="Y9" s="870"/>
      <c r="Z9" s="870"/>
      <c r="AA9" s="870"/>
      <c r="AB9" s="870"/>
      <c r="AC9" s="870"/>
      <c r="AD9" s="870"/>
      <c r="AE9" s="870"/>
      <c r="AF9" s="870"/>
      <c r="AG9" s="870"/>
      <c r="AH9" s="870"/>
      <c r="AI9" s="870"/>
    </row>
    <row r="10" spans="1:35" ht="16.5">
      <c r="A10" s="920"/>
      <c r="B10" s="927"/>
      <c r="C10" s="917"/>
      <c r="D10" s="918"/>
      <c r="E10" s="920"/>
      <c r="F10" s="920"/>
      <c r="G10" s="925"/>
      <c r="H10" s="926"/>
      <c r="I10" s="925"/>
      <c r="J10" s="926"/>
      <c r="K10" s="925"/>
      <c r="L10" s="926"/>
      <c r="M10" s="928"/>
      <c r="N10" s="929"/>
      <c r="O10" s="930"/>
      <c r="P10" s="870"/>
      <c r="Q10" s="870"/>
      <c r="R10" s="870"/>
      <c r="S10" s="870"/>
      <c r="T10" s="870"/>
      <c r="U10" s="870"/>
      <c r="V10" s="870"/>
      <c r="W10" s="870"/>
      <c r="X10" s="870"/>
      <c r="Y10" s="870"/>
      <c r="Z10" s="870"/>
      <c r="AA10" s="870"/>
      <c r="AB10" s="870"/>
      <c r="AC10" s="870"/>
      <c r="AD10" s="870"/>
      <c r="AE10" s="870"/>
      <c r="AF10" s="870"/>
      <c r="AG10" s="870"/>
      <c r="AH10" s="870"/>
      <c r="AI10" s="870"/>
    </row>
    <row r="11" spans="1:35" ht="33">
      <c r="A11" s="920"/>
      <c r="B11" s="927"/>
      <c r="C11" s="914"/>
      <c r="D11" s="918"/>
      <c r="E11" s="920"/>
      <c r="F11" s="920"/>
      <c r="G11" s="872" t="s">
        <v>23129</v>
      </c>
      <c r="H11" s="872" t="s">
        <v>23130</v>
      </c>
      <c r="I11" s="872" t="s">
        <v>23129</v>
      </c>
      <c r="J11" s="872" t="s">
        <v>23130</v>
      </c>
      <c r="K11" s="872" t="s">
        <v>23129</v>
      </c>
      <c r="L11" s="872" t="s">
        <v>23130</v>
      </c>
      <c r="M11" s="872" t="s">
        <v>23129</v>
      </c>
      <c r="N11" s="872" t="s">
        <v>23130</v>
      </c>
      <c r="O11" s="872" t="s">
        <v>23131</v>
      </c>
      <c r="P11" s="870"/>
      <c r="Q11" s="870"/>
      <c r="R11" s="870"/>
      <c r="S11" s="870"/>
      <c r="T11" s="870"/>
      <c r="U11" s="870"/>
      <c r="V11" s="870"/>
      <c r="W11" s="870"/>
      <c r="X11" s="870"/>
      <c r="Y11" s="870"/>
      <c r="Z11" s="870"/>
      <c r="AA11" s="870"/>
      <c r="AB11" s="870"/>
      <c r="AC11" s="870"/>
      <c r="AD11" s="870"/>
      <c r="AE11" s="870"/>
      <c r="AF11" s="870"/>
      <c r="AG11" s="870"/>
      <c r="AH11" s="870"/>
      <c r="AI11" s="870"/>
    </row>
    <row r="12" spans="1:35" ht="16.5">
      <c r="A12" s="873"/>
      <c r="B12" s="909" t="s">
        <v>23132</v>
      </c>
      <c r="C12" s="910"/>
      <c r="D12" s="911"/>
      <c r="E12" s="873"/>
      <c r="F12" s="873"/>
      <c r="G12" s="873"/>
      <c r="H12" s="874"/>
      <c r="I12" s="875"/>
      <c r="J12" s="874"/>
      <c r="K12" s="874"/>
      <c r="L12" s="874"/>
      <c r="M12" s="875"/>
      <c r="N12" s="874"/>
      <c r="O12" s="875"/>
      <c r="P12" s="870"/>
      <c r="Q12" s="870"/>
      <c r="R12" s="870"/>
      <c r="S12" s="870"/>
      <c r="T12" s="870"/>
      <c r="U12" s="870"/>
      <c r="V12" s="870"/>
      <c r="W12" s="870"/>
      <c r="X12" s="870"/>
      <c r="Y12" s="870"/>
      <c r="Z12" s="870"/>
      <c r="AA12" s="870"/>
      <c r="AB12" s="870"/>
      <c r="AC12" s="870"/>
      <c r="AD12" s="870"/>
      <c r="AE12" s="870"/>
      <c r="AF12" s="870"/>
      <c r="AG12" s="870"/>
      <c r="AH12" s="870"/>
      <c r="AI12" s="870"/>
    </row>
    <row r="13" spans="1:35" ht="16.5">
      <c r="A13" s="876">
        <v>1</v>
      </c>
      <c r="B13" s="912" t="s">
        <v>23133</v>
      </c>
      <c r="C13" s="910"/>
      <c r="D13" s="911"/>
      <c r="E13" s="877">
        <v>1</v>
      </c>
      <c r="F13" s="877" t="s">
        <v>216</v>
      </c>
      <c r="G13" s="878">
        <v>4000000</v>
      </c>
      <c r="H13" s="879">
        <v>4000000</v>
      </c>
      <c r="I13" s="878">
        <v>6000000</v>
      </c>
      <c r="J13" s="879">
        <v>6000000</v>
      </c>
      <c r="K13" s="878">
        <v>5000000</v>
      </c>
      <c r="L13" s="879">
        <v>5000000</v>
      </c>
      <c r="M13" s="879">
        <v>5000000</v>
      </c>
      <c r="N13" s="879">
        <v>5000000</v>
      </c>
      <c r="O13" s="880"/>
      <c r="P13" s="870"/>
      <c r="Q13" s="870"/>
      <c r="R13" s="870"/>
      <c r="S13" s="870"/>
      <c r="T13" s="870"/>
      <c r="U13" s="870"/>
      <c r="V13" s="870"/>
      <c r="W13" s="870"/>
      <c r="X13" s="870"/>
      <c r="Y13" s="870"/>
      <c r="Z13" s="870"/>
      <c r="AA13" s="870"/>
      <c r="AB13" s="870"/>
      <c r="AC13" s="870"/>
      <c r="AD13" s="870"/>
      <c r="AE13" s="870"/>
      <c r="AF13" s="870"/>
      <c r="AG13" s="870"/>
      <c r="AH13" s="870"/>
      <c r="AI13" s="870"/>
    </row>
    <row r="14" spans="1:35" ht="16.5">
      <c r="A14" s="876">
        <v>2</v>
      </c>
      <c r="B14" s="912" t="s">
        <v>23134</v>
      </c>
      <c r="C14" s="910"/>
      <c r="D14" s="911"/>
      <c r="E14" s="877">
        <v>1</v>
      </c>
      <c r="F14" s="877" t="s">
        <v>216</v>
      </c>
      <c r="G14" s="878">
        <v>9000000</v>
      </c>
      <c r="H14" s="879">
        <v>9000000</v>
      </c>
      <c r="I14" s="878">
        <v>10000000</v>
      </c>
      <c r="J14" s="879">
        <v>10000000</v>
      </c>
      <c r="K14" s="878">
        <v>8000000</v>
      </c>
      <c r="L14" s="879">
        <v>8000000</v>
      </c>
      <c r="M14" s="879">
        <v>9000000</v>
      </c>
      <c r="N14" s="879">
        <v>9000000</v>
      </c>
      <c r="O14" s="881"/>
      <c r="P14" s="870"/>
      <c r="Q14" s="870"/>
      <c r="R14" s="870"/>
      <c r="S14" s="870"/>
      <c r="T14" s="870"/>
      <c r="U14" s="870"/>
      <c r="V14" s="870"/>
      <c r="W14" s="870"/>
      <c r="X14" s="870"/>
      <c r="Y14" s="870"/>
      <c r="Z14" s="870"/>
      <c r="AA14" s="870"/>
      <c r="AB14" s="870"/>
      <c r="AC14" s="870"/>
      <c r="AD14" s="870"/>
      <c r="AE14" s="870"/>
      <c r="AF14" s="870"/>
      <c r="AG14" s="870"/>
      <c r="AH14" s="870"/>
      <c r="AI14" s="870"/>
    </row>
    <row r="15" spans="1:35" ht="16.5">
      <c r="A15" s="876">
        <v>3</v>
      </c>
      <c r="B15" s="912" t="s">
        <v>23135</v>
      </c>
      <c r="C15" s="910"/>
      <c r="D15" s="911"/>
      <c r="E15" s="877">
        <v>1</v>
      </c>
      <c r="F15" s="877" t="s">
        <v>216</v>
      </c>
      <c r="G15" s="878">
        <v>7000000</v>
      </c>
      <c r="H15" s="879">
        <v>7000000</v>
      </c>
      <c r="I15" s="878">
        <v>7000000</v>
      </c>
      <c r="J15" s="879">
        <v>7000000</v>
      </c>
      <c r="K15" s="878">
        <v>6800000</v>
      </c>
      <c r="L15" s="879">
        <v>6800000</v>
      </c>
      <c r="M15" s="879">
        <v>6933333.3329999996</v>
      </c>
      <c r="N15" s="879">
        <v>6933333</v>
      </c>
      <c r="O15" s="881"/>
      <c r="P15" s="870"/>
      <c r="Q15" s="870"/>
      <c r="R15" s="870"/>
      <c r="S15" s="870"/>
      <c r="T15" s="870"/>
      <c r="U15" s="870"/>
      <c r="V15" s="870"/>
      <c r="W15" s="870"/>
      <c r="X15" s="870"/>
      <c r="Y15" s="870"/>
      <c r="Z15" s="870"/>
      <c r="AA15" s="870"/>
      <c r="AB15" s="870"/>
      <c r="AC15" s="870"/>
      <c r="AD15" s="870"/>
      <c r="AE15" s="870"/>
      <c r="AF15" s="870"/>
      <c r="AG15" s="870"/>
      <c r="AH15" s="870"/>
      <c r="AI15" s="870"/>
    </row>
    <row r="16" spans="1:35" ht="16.5">
      <c r="A16" s="876">
        <v>4</v>
      </c>
      <c r="B16" s="912" t="s">
        <v>23136</v>
      </c>
      <c r="C16" s="910"/>
      <c r="D16" s="911"/>
      <c r="E16" s="877">
        <v>1</v>
      </c>
      <c r="F16" s="877" t="s">
        <v>216</v>
      </c>
      <c r="G16" s="878">
        <v>4800000</v>
      </c>
      <c r="H16" s="879">
        <v>4800000</v>
      </c>
      <c r="I16" s="878">
        <v>4000000</v>
      </c>
      <c r="J16" s="879">
        <v>4000000</v>
      </c>
      <c r="K16" s="878">
        <v>6000000</v>
      </c>
      <c r="L16" s="879">
        <v>6000000</v>
      </c>
      <c r="M16" s="879">
        <v>4933333.3329999996</v>
      </c>
      <c r="N16" s="879">
        <v>4933333</v>
      </c>
      <c r="O16" s="881"/>
      <c r="P16" s="870"/>
      <c r="Q16" s="870"/>
      <c r="R16" s="870"/>
      <c r="S16" s="870"/>
      <c r="T16" s="870"/>
      <c r="U16" s="870"/>
      <c r="V16" s="870"/>
      <c r="W16" s="870"/>
      <c r="X16" s="870"/>
      <c r="Y16" s="870"/>
      <c r="Z16" s="870"/>
      <c r="AA16" s="870"/>
      <c r="AB16" s="870"/>
      <c r="AC16" s="870"/>
      <c r="AD16" s="870"/>
      <c r="AE16" s="870"/>
      <c r="AF16" s="870"/>
      <c r="AG16" s="870"/>
      <c r="AH16" s="870"/>
      <c r="AI16" s="870"/>
    </row>
    <row r="17" spans="1:35" ht="16.5">
      <c r="A17" s="876">
        <v>5</v>
      </c>
      <c r="B17" s="912" t="s">
        <v>23137</v>
      </c>
      <c r="C17" s="910"/>
      <c r="D17" s="911"/>
      <c r="E17" s="877">
        <v>1</v>
      </c>
      <c r="F17" s="877" t="s">
        <v>216</v>
      </c>
      <c r="G17" s="878">
        <v>800000</v>
      </c>
      <c r="H17" s="879">
        <v>800000</v>
      </c>
      <c r="I17" s="878">
        <v>500000</v>
      </c>
      <c r="J17" s="879">
        <v>500000</v>
      </c>
      <c r="K17" s="878">
        <v>800000</v>
      </c>
      <c r="L17" s="879">
        <v>800000</v>
      </c>
      <c r="M17" s="879">
        <v>700000</v>
      </c>
      <c r="N17" s="879">
        <v>700000</v>
      </c>
      <c r="O17" s="881"/>
      <c r="P17" s="870"/>
      <c r="Q17" s="870"/>
      <c r="R17" s="870"/>
      <c r="S17" s="870"/>
      <c r="T17" s="870"/>
      <c r="U17" s="870"/>
      <c r="V17" s="870"/>
      <c r="W17" s="870"/>
      <c r="X17" s="870"/>
      <c r="Y17" s="870"/>
      <c r="Z17" s="870"/>
      <c r="AA17" s="870"/>
      <c r="AB17" s="870"/>
      <c r="AC17" s="870"/>
      <c r="AD17" s="870"/>
      <c r="AE17" s="870"/>
      <c r="AF17" s="870"/>
      <c r="AG17" s="870"/>
      <c r="AH17" s="870"/>
      <c r="AI17" s="870"/>
    </row>
    <row r="18" spans="1:35" ht="16.5">
      <c r="A18" s="876">
        <v>6</v>
      </c>
      <c r="B18" s="912" t="s">
        <v>23138</v>
      </c>
      <c r="C18" s="910"/>
      <c r="D18" s="911"/>
      <c r="E18" s="877">
        <v>1</v>
      </c>
      <c r="F18" s="877" t="s">
        <v>216</v>
      </c>
      <c r="G18" s="878">
        <v>2800000</v>
      </c>
      <c r="H18" s="879">
        <v>2800000</v>
      </c>
      <c r="I18" s="878">
        <v>3500000</v>
      </c>
      <c r="J18" s="879">
        <v>3500000</v>
      </c>
      <c r="K18" s="878">
        <v>3500000</v>
      </c>
      <c r="L18" s="879">
        <v>3500000</v>
      </c>
      <c r="M18" s="879">
        <v>3266666.6669999999</v>
      </c>
      <c r="N18" s="879">
        <v>3266667</v>
      </c>
      <c r="O18" s="881"/>
      <c r="P18" s="870"/>
      <c r="Q18" s="870"/>
      <c r="R18" s="870"/>
      <c r="S18" s="870"/>
      <c r="T18" s="870"/>
      <c r="U18" s="870"/>
      <c r="V18" s="870"/>
      <c r="W18" s="870"/>
      <c r="X18" s="870"/>
      <c r="Y18" s="870"/>
      <c r="Z18" s="870"/>
      <c r="AA18" s="870"/>
      <c r="AB18" s="870"/>
      <c r="AC18" s="870"/>
      <c r="AD18" s="870"/>
      <c r="AE18" s="870"/>
      <c r="AF18" s="870"/>
      <c r="AG18" s="870"/>
      <c r="AH18" s="870"/>
      <c r="AI18" s="870"/>
    </row>
    <row r="19" spans="1:35" ht="16.5">
      <c r="A19" s="876">
        <v>7</v>
      </c>
      <c r="B19" s="912" t="s">
        <v>23139</v>
      </c>
      <c r="C19" s="910"/>
      <c r="D19" s="911"/>
      <c r="E19" s="877">
        <v>1</v>
      </c>
      <c r="F19" s="877" t="s">
        <v>216</v>
      </c>
      <c r="G19" s="878">
        <v>0</v>
      </c>
      <c r="H19" s="879">
        <v>0</v>
      </c>
      <c r="I19" s="878">
        <v>0</v>
      </c>
      <c r="J19" s="879">
        <v>0</v>
      </c>
      <c r="K19" s="878">
        <v>0</v>
      </c>
      <c r="L19" s="879">
        <v>0</v>
      </c>
      <c r="M19" s="879">
        <v>0</v>
      </c>
      <c r="N19" s="879">
        <v>0</v>
      </c>
      <c r="O19" s="881"/>
      <c r="P19" s="870"/>
      <c r="Q19" s="870"/>
      <c r="R19" s="870"/>
      <c r="S19" s="870"/>
      <c r="T19" s="870"/>
      <c r="U19" s="870"/>
      <c r="V19" s="870"/>
      <c r="W19" s="870"/>
      <c r="X19" s="870"/>
      <c r="Y19" s="870"/>
      <c r="Z19" s="870"/>
      <c r="AA19" s="870"/>
      <c r="AB19" s="870"/>
      <c r="AC19" s="870"/>
      <c r="AD19" s="870"/>
      <c r="AE19" s="870"/>
      <c r="AF19" s="870"/>
      <c r="AG19" s="870"/>
      <c r="AH19" s="870"/>
      <c r="AI19" s="870"/>
    </row>
    <row r="20" spans="1:35" ht="16.5">
      <c r="A20" s="882">
        <v>8</v>
      </c>
      <c r="B20" s="912" t="s">
        <v>23140</v>
      </c>
      <c r="C20" s="910"/>
      <c r="D20" s="911"/>
      <c r="E20" s="877">
        <v>1</v>
      </c>
      <c r="F20" s="877" t="s">
        <v>216</v>
      </c>
      <c r="G20" s="878">
        <v>4800000</v>
      </c>
      <c r="H20" s="879">
        <v>4800000</v>
      </c>
      <c r="I20" s="878">
        <v>6000000</v>
      </c>
      <c r="J20" s="879">
        <v>6000000</v>
      </c>
      <c r="K20" s="878">
        <v>5000000</v>
      </c>
      <c r="L20" s="879">
        <v>5000000</v>
      </c>
      <c r="M20" s="879">
        <v>5266666.6670000004</v>
      </c>
      <c r="N20" s="879">
        <v>5266667</v>
      </c>
      <c r="O20" s="881">
        <f>MEDIAN(G20,I20,K20)</f>
        <v>5000000</v>
      </c>
      <c r="P20" s="870">
        <f>+GEOMEAN((G20,I20,K20))</f>
        <v>5241482.7884177929</v>
      </c>
      <c r="Q20" s="870"/>
      <c r="R20" s="870"/>
      <c r="S20" s="870"/>
      <c r="T20" s="870"/>
      <c r="U20" s="870"/>
      <c r="V20" s="870"/>
      <c r="W20" s="870"/>
      <c r="X20" s="870"/>
      <c r="Y20" s="870"/>
      <c r="Z20" s="870"/>
      <c r="AA20" s="870"/>
      <c r="AB20" s="870"/>
      <c r="AC20" s="870"/>
      <c r="AD20" s="870"/>
      <c r="AE20" s="870"/>
      <c r="AF20" s="870"/>
      <c r="AG20" s="870"/>
      <c r="AH20" s="870"/>
      <c r="AI20" s="870"/>
    </row>
    <row r="21" spans="1:35" ht="16.5">
      <c r="A21" s="921" t="s">
        <v>93</v>
      </c>
      <c r="B21" s="922"/>
      <c r="C21" s="922"/>
      <c r="D21" s="922"/>
      <c r="E21" s="922"/>
      <c r="F21" s="957"/>
      <c r="G21" s="879"/>
      <c r="H21" s="879">
        <v>33200000</v>
      </c>
      <c r="I21" s="883"/>
      <c r="J21" s="883">
        <v>37000000</v>
      </c>
      <c r="K21" s="883"/>
      <c r="L21" s="883">
        <v>35100000</v>
      </c>
      <c r="M21" s="884">
        <v>0</v>
      </c>
      <c r="N21" s="885">
        <v>35100000</v>
      </c>
      <c r="O21" s="886"/>
      <c r="P21" s="870"/>
      <c r="Q21" s="870"/>
      <c r="R21" s="870"/>
      <c r="S21" s="870"/>
      <c r="T21" s="870"/>
      <c r="U21" s="870"/>
      <c r="V21" s="870"/>
      <c r="W21" s="870"/>
      <c r="X21" s="870"/>
      <c r="Y21" s="870"/>
      <c r="Z21" s="870"/>
      <c r="AA21" s="870"/>
      <c r="AB21" s="870"/>
      <c r="AC21" s="870"/>
      <c r="AD21" s="870"/>
      <c r="AE21" s="870"/>
      <c r="AF21" s="870"/>
      <c r="AG21" s="870"/>
      <c r="AH21" s="870"/>
      <c r="AI21" s="870"/>
    </row>
    <row r="22" spans="1:35" ht="16.5">
      <c r="A22" s="958" t="s">
        <v>23141</v>
      </c>
      <c r="B22" s="948"/>
      <c r="C22" s="948"/>
      <c r="D22" s="948"/>
      <c r="E22" s="948"/>
      <c r="F22" s="949"/>
      <c r="G22" s="887">
        <v>0.19</v>
      </c>
      <c r="H22" s="888">
        <v>6308000</v>
      </c>
      <c r="I22" s="889"/>
      <c r="J22" s="888">
        <v>7030000</v>
      </c>
      <c r="K22" s="889"/>
      <c r="L22" s="888">
        <v>3912300</v>
      </c>
      <c r="M22" s="889"/>
      <c r="N22" s="890">
        <v>6669000</v>
      </c>
      <c r="O22" s="891"/>
      <c r="P22" s="870"/>
      <c r="Q22" s="870"/>
      <c r="R22" s="870"/>
      <c r="S22" s="870"/>
      <c r="T22" s="870"/>
      <c r="U22" s="870"/>
      <c r="V22" s="870"/>
      <c r="W22" s="870"/>
      <c r="X22" s="870"/>
      <c r="Y22" s="870"/>
      <c r="Z22" s="870"/>
      <c r="AA22" s="870"/>
      <c r="AB22" s="870"/>
      <c r="AC22" s="870"/>
      <c r="AD22" s="870"/>
      <c r="AE22" s="870"/>
      <c r="AF22" s="870"/>
      <c r="AG22" s="870"/>
      <c r="AH22" s="870"/>
      <c r="AI22" s="870"/>
    </row>
    <row r="23" spans="1:35" ht="16.5">
      <c r="A23" s="959" t="s">
        <v>93</v>
      </c>
      <c r="B23" s="960"/>
      <c r="C23" s="960"/>
      <c r="D23" s="960"/>
      <c r="E23" s="960"/>
      <c r="F23" s="961"/>
      <c r="G23" s="892"/>
      <c r="H23" s="893">
        <v>39508000</v>
      </c>
      <c r="I23" s="894"/>
      <c r="J23" s="893">
        <v>44030000</v>
      </c>
      <c r="K23" s="895"/>
      <c r="L23" s="893">
        <v>39012300</v>
      </c>
      <c r="M23" s="896"/>
      <c r="N23" s="893">
        <v>40850100</v>
      </c>
      <c r="O23" s="896"/>
      <c r="P23" s="897"/>
      <c r="Q23" s="897"/>
      <c r="R23" s="897"/>
      <c r="S23" s="897"/>
      <c r="T23" s="897"/>
      <c r="U23" s="897"/>
      <c r="V23" s="897"/>
      <c r="W23" s="897"/>
      <c r="X23" s="897"/>
      <c r="Y23" s="897"/>
      <c r="Z23" s="897"/>
      <c r="AA23" s="897"/>
      <c r="AB23" s="897"/>
      <c r="AC23" s="897"/>
      <c r="AD23" s="897"/>
      <c r="AE23" s="897"/>
      <c r="AF23" s="897"/>
      <c r="AG23" s="897"/>
      <c r="AH23" s="897"/>
      <c r="AI23" s="897"/>
    </row>
    <row r="24" spans="1:35" ht="16.5">
      <c r="A24" s="959"/>
      <c r="B24" s="960"/>
      <c r="C24" s="960"/>
      <c r="D24" s="960"/>
      <c r="E24" s="960"/>
      <c r="F24" s="960"/>
      <c r="G24" s="960"/>
      <c r="H24" s="960"/>
      <c r="I24" s="960"/>
      <c r="J24" s="960"/>
      <c r="K24" s="960"/>
      <c r="L24" s="960"/>
      <c r="M24" s="960"/>
      <c r="N24" s="960"/>
      <c r="O24" s="961"/>
      <c r="P24" s="897"/>
      <c r="Q24" s="897"/>
      <c r="R24" s="897"/>
      <c r="S24" s="897"/>
      <c r="T24" s="897"/>
      <c r="U24" s="897"/>
      <c r="V24" s="897"/>
      <c r="W24" s="897"/>
      <c r="X24" s="897"/>
      <c r="Y24" s="897"/>
      <c r="Z24" s="897"/>
      <c r="AA24" s="897"/>
      <c r="AB24" s="897"/>
      <c r="AC24" s="897"/>
      <c r="AD24" s="897"/>
      <c r="AE24" s="897"/>
      <c r="AF24" s="897"/>
      <c r="AG24" s="897"/>
      <c r="AH24" s="897"/>
      <c r="AI24" s="897"/>
    </row>
    <row r="25" spans="1:35" ht="16.5">
      <c r="A25" s="921" t="s">
        <v>23142</v>
      </c>
      <c r="B25" s="922"/>
      <c r="C25" s="922"/>
      <c r="D25" s="922"/>
      <c r="E25" s="922"/>
      <c r="F25" s="957"/>
      <c r="G25" s="962" t="s">
        <v>23143</v>
      </c>
      <c r="H25" s="957"/>
      <c r="I25" s="962"/>
      <c r="J25" s="957"/>
      <c r="K25" s="895"/>
      <c r="L25" s="895"/>
      <c r="M25" s="956"/>
      <c r="N25" s="957"/>
      <c r="O25" s="895"/>
      <c r="P25" s="870"/>
      <c r="Q25" s="870"/>
      <c r="R25" s="870"/>
      <c r="S25" s="870"/>
      <c r="T25" s="870"/>
      <c r="U25" s="870"/>
      <c r="V25" s="870"/>
      <c r="W25" s="870"/>
      <c r="X25" s="870"/>
      <c r="Y25" s="870"/>
      <c r="Z25" s="870"/>
      <c r="AA25" s="870"/>
      <c r="AB25" s="870"/>
      <c r="AC25" s="870"/>
      <c r="AD25" s="870"/>
      <c r="AE25" s="870"/>
      <c r="AF25" s="870"/>
      <c r="AG25" s="870"/>
      <c r="AH25" s="870"/>
      <c r="AI25" s="870"/>
    </row>
    <row r="26" spans="1:35" ht="16.5">
      <c r="A26" s="953" t="s">
        <v>23144</v>
      </c>
      <c r="B26" s="954"/>
      <c r="C26" s="954"/>
      <c r="D26" s="954"/>
      <c r="E26" s="954"/>
      <c r="F26" s="924"/>
      <c r="G26" s="955" t="s">
        <v>23145</v>
      </c>
      <c r="H26" s="954"/>
      <c r="I26" s="954"/>
      <c r="J26" s="924"/>
      <c r="K26" s="898"/>
      <c r="L26" s="898"/>
      <c r="M26" s="956"/>
      <c r="N26" s="957"/>
      <c r="O26" s="895"/>
      <c r="P26" s="870"/>
      <c r="Q26" s="870"/>
      <c r="R26" s="870"/>
      <c r="S26" s="870"/>
      <c r="T26" s="870"/>
      <c r="U26" s="870"/>
      <c r="V26" s="870"/>
      <c r="W26" s="870"/>
      <c r="X26" s="870"/>
      <c r="Y26" s="870"/>
      <c r="Z26" s="870"/>
      <c r="AA26" s="870"/>
      <c r="AB26" s="870"/>
      <c r="AC26" s="870"/>
      <c r="AD26" s="870"/>
      <c r="AE26" s="870"/>
      <c r="AF26" s="870"/>
      <c r="AG26" s="870"/>
      <c r="AH26" s="870"/>
      <c r="AI26" s="870"/>
    </row>
    <row r="27" spans="1:35" ht="16.5">
      <c r="A27" s="953" t="s">
        <v>23146</v>
      </c>
      <c r="B27" s="954"/>
      <c r="C27" s="954"/>
      <c r="D27" s="954"/>
      <c r="E27" s="954"/>
      <c r="F27" s="924"/>
      <c r="G27" s="955" t="s">
        <v>23147</v>
      </c>
      <c r="H27" s="954"/>
      <c r="I27" s="954"/>
      <c r="J27" s="924"/>
      <c r="K27" s="898"/>
      <c r="L27" s="898"/>
      <c r="M27" s="956"/>
      <c r="N27" s="957"/>
      <c r="O27" s="895"/>
      <c r="P27" s="870"/>
      <c r="Q27" s="870"/>
      <c r="R27" s="870"/>
      <c r="S27" s="870"/>
      <c r="T27" s="870"/>
      <c r="U27" s="870"/>
      <c r="V27" s="870"/>
      <c r="W27" s="870"/>
      <c r="X27" s="870"/>
      <c r="Y27" s="870"/>
      <c r="Z27" s="870"/>
      <c r="AA27" s="870"/>
      <c r="AB27" s="870"/>
      <c r="AC27" s="870"/>
      <c r="AD27" s="870"/>
      <c r="AE27" s="870"/>
      <c r="AF27" s="870"/>
      <c r="AG27" s="870"/>
      <c r="AH27" s="870"/>
      <c r="AI27" s="870"/>
    </row>
    <row r="28" spans="1:35" ht="16.5">
      <c r="A28" s="953" t="s">
        <v>23148</v>
      </c>
      <c r="B28" s="954"/>
      <c r="C28" s="954"/>
      <c r="D28" s="954"/>
      <c r="E28" s="954"/>
      <c r="F28" s="924"/>
      <c r="G28" s="955"/>
      <c r="H28" s="954"/>
      <c r="I28" s="954"/>
      <c r="J28" s="924"/>
      <c r="K28" s="898"/>
      <c r="L28" s="898"/>
      <c r="M28" s="956"/>
      <c r="N28" s="957"/>
      <c r="O28" s="895"/>
      <c r="P28" s="870"/>
      <c r="Q28" s="870"/>
      <c r="R28" s="870"/>
      <c r="S28" s="870"/>
      <c r="T28" s="870"/>
      <c r="U28" s="870"/>
      <c r="V28" s="870"/>
      <c r="W28" s="870"/>
      <c r="X28" s="870"/>
      <c r="Y28" s="870"/>
      <c r="Z28" s="870"/>
      <c r="AA28" s="870"/>
      <c r="AB28" s="870"/>
      <c r="AC28" s="870"/>
      <c r="AD28" s="870"/>
      <c r="AE28" s="870"/>
      <c r="AF28" s="870"/>
      <c r="AG28" s="870"/>
      <c r="AH28" s="870"/>
      <c r="AI28" s="870"/>
    </row>
    <row r="29" spans="1:35" ht="16.5">
      <c r="A29" s="953" t="s">
        <v>23149</v>
      </c>
      <c r="B29" s="954"/>
      <c r="C29" s="954"/>
      <c r="D29" s="954"/>
      <c r="E29" s="954"/>
      <c r="F29" s="924"/>
      <c r="G29" s="955"/>
      <c r="H29" s="954"/>
      <c r="I29" s="954"/>
      <c r="J29" s="924"/>
      <c r="K29" s="899"/>
      <c r="L29" s="899"/>
      <c r="M29" s="956"/>
      <c r="N29" s="957"/>
      <c r="O29" s="895"/>
      <c r="P29" s="870"/>
      <c r="Q29" s="870"/>
      <c r="R29" s="870"/>
      <c r="S29" s="870"/>
      <c r="T29" s="870"/>
      <c r="U29" s="870"/>
      <c r="V29" s="870"/>
      <c r="W29" s="870"/>
      <c r="X29" s="870"/>
      <c r="Y29" s="870"/>
      <c r="Z29" s="870"/>
      <c r="AA29" s="870"/>
      <c r="AB29" s="870"/>
      <c r="AC29" s="870"/>
      <c r="AD29" s="870"/>
      <c r="AE29" s="870"/>
      <c r="AF29" s="870"/>
      <c r="AG29" s="870"/>
      <c r="AH29" s="870"/>
      <c r="AI29" s="870"/>
    </row>
    <row r="30" spans="1:35" ht="16.5">
      <c r="A30" s="900"/>
      <c r="B30" s="901"/>
      <c r="C30" s="902"/>
      <c r="D30" s="902"/>
      <c r="E30" s="902"/>
      <c r="F30" s="902"/>
      <c r="G30" s="902"/>
      <c r="H30" s="902"/>
      <c r="I30" s="947"/>
      <c r="J30" s="948"/>
      <c r="K30" s="948"/>
      <c r="L30" s="948"/>
      <c r="M30" s="948"/>
      <c r="N30" s="948"/>
      <c r="O30" s="949"/>
      <c r="P30" s="870"/>
      <c r="Q30" s="870"/>
      <c r="R30" s="870"/>
      <c r="S30" s="870"/>
      <c r="T30" s="870"/>
      <c r="U30" s="870"/>
      <c r="V30" s="870"/>
      <c r="W30" s="870"/>
      <c r="X30" s="870"/>
      <c r="Y30" s="870"/>
      <c r="Z30" s="870"/>
      <c r="AA30" s="870"/>
      <c r="AB30" s="870"/>
      <c r="AC30" s="870"/>
      <c r="AD30" s="870"/>
      <c r="AE30" s="870"/>
      <c r="AF30" s="870"/>
      <c r="AG30" s="870"/>
      <c r="AH30" s="870"/>
      <c r="AI30" s="870"/>
    </row>
    <row r="31" spans="1:35" ht="16.5">
      <c r="A31" s="870"/>
      <c r="B31" s="870"/>
      <c r="C31" s="870"/>
      <c r="D31" s="870"/>
      <c r="E31" s="870"/>
      <c r="F31" s="870"/>
      <c r="G31" s="870"/>
      <c r="H31" s="870"/>
      <c r="I31" s="870"/>
      <c r="J31" s="870"/>
      <c r="K31" s="870"/>
      <c r="L31" s="870"/>
      <c r="M31" s="870"/>
      <c r="N31" s="870"/>
      <c r="O31" s="870"/>
      <c r="P31" s="870"/>
      <c r="Q31" s="870"/>
      <c r="R31" s="870"/>
      <c r="S31" s="870"/>
      <c r="T31" s="870"/>
      <c r="U31" s="870"/>
      <c r="V31" s="870"/>
      <c r="W31" s="870"/>
      <c r="X31" s="870"/>
      <c r="Y31" s="870"/>
      <c r="Z31" s="870"/>
      <c r="AA31" s="870"/>
      <c r="AB31" s="870"/>
      <c r="AC31" s="870"/>
      <c r="AD31" s="870"/>
      <c r="AE31" s="870"/>
      <c r="AF31" s="870"/>
      <c r="AG31" s="870"/>
      <c r="AH31" s="870"/>
      <c r="AI31" s="870"/>
    </row>
    <row r="32" spans="1:35" ht="16.5">
      <c r="A32" s="870"/>
      <c r="B32" s="870"/>
      <c r="C32" s="870"/>
      <c r="D32" s="870"/>
      <c r="E32" s="870"/>
      <c r="F32" s="870"/>
      <c r="G32" s="870"/>
      <c r="H32" s="870"/>
      <c r="I32" s="870"/>
      <c r="J32" s="870"/>
      <c r="K32" s="870"/>
      <c r="L32" s="870"/>
      <c r="M32" s="870"/>
      <c r="N32" s="870"/>
      <c r="O32" s="870"/>
      <c r="P32" s="870"/>
      <c r="Q32" s="870"/>
      <c r="R32" s="870"/>
      <c r="S32" s="870"/>
      <c r="T32" s="870"/>
      <c r="U32" s="870"/>
      <c r="V32" s="870"/>
      <c r="W32" s="870"/>
      <c r="X32" s="870"/>
      <c r="Y32" s="870"/>
      <c r="Z32" s="870"/>
      <c r="AA32" s="870"/>
      <c r="AB32" s="870"/>
      <c r="AC32" s="870"/>
      <c r="AD32" s="870"/>
      <c r="AE32" s="870"/>
      <c r="AF32" s="870"/>
      <c r="AG32" s="870"/>
      <c r="AH32" s="870"/>
      <c r="AI32" s="870"/>
    </row>
    <row r="33" spans="1:35" ht="16.5">
      <c r="A33" s="870"/>
      <c r="B33" s="950" t="s">
        <v>23150</v>
      </c>
      <c r="C33" s="917"/>
      <c r="D33" s="917"/>
      <c r="E33" s="917"/>
      <c r="F33" s="917"/>
      <c r="G33" s="870"/>
      <c r="H33" s="950" t="s">
        <v>23151</v>
      </c>
      <c r="I33" s="917"/>
      <c r="J33" s="917"/>
      <c r="K33" s="904"/>
      <c r="L33" s="904"/>
      <c r="M33" s="870"/>
      <c r="N33" s="870"/>
      <c r="O33" s="870"/>
      <c r="P33" s="870"/>
      <c r="Q33" s="870"/>
      <c r="R33" s="870"/>
      <c r="S33" s="870"/>
      <c r="T33" s="870"/>
      <c r="U33" s="870"/>
      <c r="V33" s="870"/>
      <c r="W33" s="870"/>
      <c r="X33" s="870"/>
      <c r="Y33" s="870"/>
      <c r="Z33" s="870"/>
      <c r="AA33" s="870"/>
      <c r="AB33" s="870"/>
      <c r="AC33" s="870"/>
      <c r="AD33" s="870"/>
      <c r="AE33" s="870"/>
      <c r="AF33" s="870"/>
      <c r="AG33" s="870"/>
      <c r="AH33" s="870"/>
      <c r="AI33" s="870"/>
    </row>
    <row r="34" spans="1:35" ht="16.5">
      <c r="A34" s="870"/>
      <c r="B34" s="870"/>
      <c r="C34" s="870"/>
      <c r="D34" s="870"/>
      <c r="E34" s="870"/>
      <c r="F34" s="870"/>
      <c r="G34" s="870"/>
      <c r="H34" s="870"/>
      <c r="I34" s="870"/>
      <c r="J34" s="870"/>
      <c r="K34" s="870"/>
      <c r="L34" s="870"/>
      <c r="M34" s="870"/>
      <c r="N34" s="870"/>
      <c r="O34" s="870"/>
      <c r="P34" s="870"/>
      <c r="Q34" s="870"/>
      <c r="R34" s="870"/>
      <c r="S34" s="870"/>
      <c r="T34" s="870"/>
      <c r="U34" s="870"/>
      <c r="V34" s="870"/>
      <c r="W34" s="870"/>
      <c r="X34" s="870"/>
      <c r="Y34" s="870"/>
      <c r="Z34" s="870"/>
      <c r="AA34" s="870"/>
      <c r="AB34" s="870"/>
      <c r="AC34" s="870"/>
      <c r="AD34" s="870"/>
      <c r="AE34" s="870"/>
      <c r="AF34" s="870"/>
      <c r="AG34" s="870"/>
      <c r="AH34" s="870"/>
      <c r="AI34" s="870"/>
    </row>
    <row r="35" spans="1:35" ht="16.5">
      <c r="A35" s="870"/>
      <c r="B35" s="901"/>
      <c r="C35" s="901"/>
      <c r="D35" s="901"/>
      <c r="E35" s="901"/>
      <c r="F35" s="901"/>
      <c r="G35" s="870"/>
      <c r="H35" s="901"/>
      <c r="I35" s="901"/>
      <c r="J35" s="901"/>
      <c r="K35" s="870"/>
      <c r="L35" s="870"/>
      <c r="M35" s="870"/>
      <c r="N35" s="870"/>
      <c r="O35" s="870"/>
      <c r="P35" s="870"/>
      <c r="Q35" s="870"/>
      <c r="R35" s="870"/>
      <c r="S35" s="870"/>
      <c r="T35" s="870"/>
      <c r="U35" s="870"/>
      <c r="V35" s="870"/>
      <c r="W35" s="870"/>
      <c r="X35" s="870"/>
      <c r="Y35" s="870"/>
      <c r="Z35" s="870"/>
      <c r="AA35" s="870"/>
      <c r="AB35" s="870"/>
      <c r="AC35" s="870"/>
      <c r="AD35" s="870"/>
      <c r="AE35" s="870"/>
      <c r="AF35" s="870"/>
      <c r="AG35" s="870"/>
      <c r="AH35" s="870"/>
      <c r="AI35" s="870"/>
    </row>
    <row r="36" spans="1:35" ht="16.5">
      <c r="A36" s="870"/>
      <c r="B36" s="941" t="s">
        <v>23152</v>
      </c>
      <c r="C36" s="917"/>
      <c r="D36" s="917"/>
      <c r="E36" s="917"/>
      <c r="F36" s="917"/>
      <c r="G36" s="870"/>
      <c r="H36" s="951" t="s">
        <v>23152</v>
      </c>
      <c r="I36" s="952"/>
      <c r="J36" s="952"/>
      <c r="K36" s="903"/>
      <c r="L36" s="903"/>
      <c r="M36" s="905"/>
      <c r="N36" s="905"/>
      <c r="O36" s="870"/>
      <c r="P36" s="870"/>
      <c r="Q36" s="870"/>
      <c r="R36" s="870"/>
      <c r="S36" s="870"/>
      <c r="T36" s="870"/>
      <c r="U36" s="870"/>
      <c r="V36" s="870"/>
      <c r="W36" s="870"/>
      <c r="X36" s="870"/>
      <c r="Y36" s="870"/>
      <c r="Z36" s="870"/>
      <c r="AA36" s="870"/>
      <c r="AB36" s="870"/>
      <c r="AC36" s="870"/>
      <c r="AD36" s="870"/>
      <c r="AE36" s="870"/>
      <c r="AF36" s="870"/>
      <c r="AG36" s="870"/>
      <c r="AH36" s="870"/>
      <c r="AI36" s="870"/>
    </row>
    <row r="37" spans="1:35" ht="16.5">
      <c r="A37" s="906" t="s">
        <v>23153</v>
      </c>
      <c r="B37" s="942" t="s">
        <v>23154</v>
      </c>
      <c r="C37" s="943"/>
      <c r="D37" s="943"/>
      <c r="E37" s="943"/>
      <c r="F37" s="943"/>
      <c r="G37" s="906" t="s">
        <v>23153</v>
      </c>
      <c r="H37" s="944" t="s">
        <v>23155</v>
      </c>
      <c r="I37" s="943"/>
      <c r="J37" s="943"/>
      <c r="K37" s="907"/>
      <c r="L37" s="907"/>
      <c r="M37" s="908"/>
      <c r="N37" s="908"/>
      <c r="O37" s="906"/>
      <c r="P37" s="906"/>
      <c r="Q37" s="906"/>
      <c r="R37" s="906"/>
      <c r="S37" s="906"/>
      <c r="T37" s="906"/>
      <c r="U37" s="906"/>
      <c r="V37" s="906"/>
      <c r="W37" s="906"/>
      <c r="X37" s="906"/>
      <c r="Y37" s="906"/>
      <c r="Z37" s="906"/>
      <c r="AA37" s="906"/>
      <c r="AB37" s="906"/>
      <c r="AC37" s="906"/>
      <c r="AD37" s="906"/>
      <c r="AE37" s="906"/>
      <c r="AF37" s="906"/>
      <c r="AG37" s="906"/>
      <c r="AH37" s="906"/>
      <c r="AI37" s="906"/>
    </row>
    <row r="38" spans="1:35" ht="16.5">
      <c r="A38" s="870"/>
      <c r="B38" s="945" t="s">
        <v>23156</v>
      </c>
      <c r="C38" s="946"/>
      <c r="D38" s="946"/>
      <c r="E38" s="946"/>
      <c r="F38" s="946"/>
      <c r="G38" s="870"/>
      <c r="H38" s="945" t="s">
        <v>23157</v>
      </c>
      <c r="I38" s="946"/>
      <c r="J38" s="946"/>
      <c r="K38" s="870"/>
      <c r="L38" s="870"/>
      <c r="M38" s="870"/>
      <c r="N38" s="870"/>
      <c r="O38" s="870"/>
      <c r="P38" s="870"/>
      <c r="Q38" s="870"/>
      <c r="R38" s="870"/>
      <c r="S38" s="870"/>
      <c r="T38" s="870"/>
      <c r="U38" s="870"/>
      <c r="V38" s="870"/>
      <c r="W38" s="870"/>
      <c r="X38" s="870"/>
      <c r="Y38" s="870"/>
      <c r="Z38" s="870"/>
      <c r="AA38" s="870"/>
      <c r="AB38" s="870"/>
      <c r="AC38" s="870"/>
      <c r="AD38" s="870"/>
      <c r="AE38" s="870"/>
      <c r="AF38" s="870"/>
      <c r="AG38" s="870"/>
      <c r="AH38" s="870"/>
      <c r="AI38" s="870"/>
    </row>
    <row r="39" spans="1:35" ht="16.5">
      <c r="A39" s="870"/>
      <c r="B39" s="870"/>
      <c r="C39" s="870"/>
      <c r="D39" s="870"/>
      <c r="E39" s="870"/>
      <c r="F39" s="870"/>
      <c r="G39" s="870"/>
      <c r="H39" s="870"/>
      <c r="I39" s="870"/>
      <c r="J39" s="870"/>
      <c r="K39" s="870"/>
      <c r="L39" s="870"/>
      <c r="M39" s="870"/>
      <c r="N39" s="870"/>
      <c r="O39" s="870"/>
      <c r="P39" s="870"/>
      <c r="Q39" s="870"/>
      <c r="R39" s="870"/>
      <c r="S39" s="870"/>
      <c r="T39" s="870"/>
      <c r="U39" s="870"/>
      <c r="V39" s="870"/>
      <c r="W39" s="870"/>
      <c r="X39" s="870"/>
      <c r="Y39" s="870"/>
      <c r="Z39" s="870"/>
      <c r="AA39" s="870"/>
      <c r="AB39" s="870"/>
      <c r="AC39" s="870"/>
      <c r="AD39" s="870"/>
      <c r="AE39" s="870"/>
      <c r="AF39" s="870"/>
      <c r="AG39" s="870"/>
      <c r="AH39" s="870"/>
      <c r="AI39" s="870"/>
    </row>
    <row r="40" spans="1:35" ht="16.5">
      <c r="A40" s="913" t="s">
        <v>23158</v>
      </c>
      <c r="B40" s="914"/>
      <c r="C40" s="914"/>
      <c r="D40" s="914"/>
      <c r="E40" s="914"/>
      <c r="F40" s="914"/>
      <c r="G40" s="914"/>
      <c r="H40" s="914"/>
      <c r="I40" s="914"/>
      <c r="J40" s="914"/>
      <c r="K40" s="914"/>
      <c r="L40" s="914"/>
      <c r="M40" s="914"/>
      <c r="N40" s="914"/>
      <c r="O40" s="914"/>
      <c r="P40" s="870"/>
      <c r="Q40" s="870"/>
      <c r="R40" s="870"/>
      <c r="S40" s="870"/>
      <c r="T40" s="870"/>
      <c r="U40" s="870"/>
      <c r="V40" s="870"/>
      <c r="W40" s="870"/>
      <c r="X40" s="870"/>
      <c r="Y40" s="870"/>
      <c r="Z40" s="870"/>
      <c r="AA40" s="870"/>
      <c r="AB40" s="870"/>
      <c r="AC40" s="870"/>
      <c r="AD40" s="870"/>
      <c r="AE40" s="870"/>
      <c r="AF40" s="870"/>
      <c r="AG40" s="870"/>
      <c r="AH40" s="870"/>
      <c r="AI40" s="870"/>
    </row>
    <row r="41" spans="1:35" ht="16.5">
      <c r="A41" s="914"/>
      <c r="B41" s="914"/>
      <c r="C41" s="914"/>
      <c r="D41" s="914"/>
      <c r="E41" s="914"/>
      <c r="F41" s="914"/>
      <c r="G41" s="914"/>
      <c r="H41" s="914"/>
      <c r="I41" s="914"/>
      <c r="J41" s="914"/>
      <c r="K41" s="914"/>
      <c r="L41" s="914"/>
      <c r="M41" s="914"/>
      <c r="N41" s="914"/>
      <c r="O41" s="914"/>
      <c r="P41" s="870"/>
      <c r="Q41" s="870"/>
      <c r="R41" s="870"/>
      <c r="S41" s="870"/>
      <c r="T41" s="870"/>
      <c r="U41" s="870"/>
      <c r="V41" s="870"/>
      <c r="W41" s="870"/>
      <c r="X41" s="870"/>
      <c r="Y41" s="870"/>
      <c r="Z41" s="870"/>
      <c r="AA41" s="870"/>
      <c r="AB41" s="870"/>
      <c r="AC41" s="870"/>
      <c r="AD41" s="870"/>
      <c r="AE41" s="870"/>
      <c r="AF41" s="870"/>
      <c r="AG41" s="870"/>
      <c r="AH41" s="870"/>
      <c r="AI41" s="870"/>
    </row>
    <row r="42" spans="1:35" ht="16.5">
      <c r="A42" s="941" t="s">
        <v>23159</v>
      </c>
      <c r="B42" s="917"/>
      <c r="C42" s="917"/>
      <c r="D42" s="917"/>
      <c r="E42" s="917"/>
      <c r="F42" s="917"/>
      <c r="G42" s="917"/>
      <c r="H42" s="917"/>
      <c r="I42" s="917"/>
      <c r="J42" s="917"/>
      <c r="K42" s="917"/>
      <c r="L42" s="917"/>
      <c r="M42" s="917"/>
      <c r="N42" s="917"/>
      <c r="O42" s="917"/>
      <c r="P42" s="870"/>
      <c r="Q42" s="870"/>
      <c r="R42" s="870"/>
      <c r="S42" s="870"/>
      <c r="T42" s="870"/>
      <c r="U42" s="870"/>
      <c r="V42" s="870"/>
      <c r="W42" s="870"/>
      <c r="X42" s="870"/>
      <c r="Y42" s="870"/>
      <c r="Z42" s="870"/>
      <c r="AA42" s="870"/>
      <c r="AB42" s="870"/>
      <c r="AC42" s="870"/>
      <c r="AD42" s="870"/>
      <c r="AE42" s="870"/>
      <c r="AF42" s="870"/>
      <c r="AG42" s="870"/>
      <c r="AH42" s="870"/>
      <c r="AI42" s="870"/>
    </row>
    <row r="43" spans="1:35" ht="16.5">
      <c r="A43" s="917"/>
      <c r="B43" s="917"/>
      <c r="C43" s="917"/>
      <c r="D43" s="917"/>
      <c r="E43" s="917"/>
      <c r="F43" s="917"/>
      <c r="G43" s="917"/>
      <c r="H43" s="917"/>
      <c r="I43" s="917"/>
      <c r="J43" s="917"/>
      <c r="K43" s="917"/>
      <c r="L43" s="917"/>
      <c r="M43" s="917"/>
      <c r="N43" s="917"/>
      <c r="O43" s="917"/>
      <c r="P43" s="870"/>
      <c r="Q43" s="870"/>
      <c r="R43" s="870"/>
      <c r="S43" s="870"/>
      <c r="T43" s="870"/>
      <c r="U43" s="870"/>
      <c r="V43" s="870"/>
      <c r="W43" s="870"/>
      <c r="X43" s="870"/>
      <c r="Y43" s="870"/>
      <c r="Z43" s="870"/>
      <c r="AA43" s="870"/>
      <c r="AB43" s="870"/>
      <c r="AC43" s="870"/>
      <c r="AD43" s="870"/>
      <c r="AE43" s="870"/>
      <c r="AF43" s="870"/>
      <c r="AG43" s="870"/>
      <c r="AH43" s="870"/>
      <c r="AI43" s="870"/>
    </row>
    <row r="44" spans="1:35" ht="16.5">
      <c r="A44" s="870"/>
      <c r="B44" s="870"/>
      <c r="C44" s="870"/>
      <c r="D44" s="870"/>
      <c r="E44" s="870"/>
      <c r="F44" s="870"/>
      <c r="G44" s="870"/>
      <c r="H44" s="870"/>
      <c r="I44" s="870"/>
      <c r="J44" s="870"/>
      <c r="K44" s="870"/>
      <c r="L44" s="870"/>
      <c r="M44" s="870"/>
      <c r="N44" s="870"/>
      <c r="O44" s="870"/>
      <c r="P44" s="870"/>
      <c r="Q44" s="870"/>
      <c r="R44" s="870"/>
      <c r="S44" s="870"/>
      <c r="T44" s="870"/>
      <c r="U44" s="870"/>
      <c r="V44" s="870"/>
      <c r="W44" s="870"/>
      <c r="X44" s="870"/>
      <c r="Y44" s="870"/>
      <c r="Z44" s="870"/>
      <c r="AA44" s="870"/>
      <c r="AB44" s="870"/>
      <c r="AC44" s="870"/>
      <c r="AD44" s="870"/>
      <c r="AE44" s="870"/>
      <c r="AF44" s="870"/>
      <c r="AG44" s="870"/>
      <c r="AH44" s="870"/>
      <c r="AI44" s="870"/>
    </row>
    <row r="45" spans="1:35" ht="16.5">
      <c r="A45" s="905" t="s">
        <v>23160</v>
      </c>
      <c r="B45" s="870"/>
      <c r="C45" s="870"/>
      <c r="D45" s="932" t="s">
        <v>23161</v>
      </c>
      <c r="E45" s="933"/>
      <c r="F45" s="933"/>
      <c r="G45" s="933"/>
      <c r="H45" s="933"/>
      <c r="I45" s="933"/>
      <c r="J45" s="933"/>
      <c r="K45" s="933"/>
      <c r="L45" s="933"/>
      <c r="M45" s="933"/>
      <c r="N45" s="933"/>
      <c r="O45" s="934"/>
      <c r="P45" s="870"/>
      <c r="Q45" s="870"/>
      <c r="R45" s="870"/>
      <c r="S45" s="870"/>
      <c r="T45" s="870"/>
      <c r="U45" s="870"/>
      <c r="V45" s="870"/>
      <c r="W45" s="870"/>
      <c r="X45" s="870"/>
      <c r="Y45" s="870"/>
      <c r="Z45" s="870"/>
      <c r="AA45" s="870"/>
      <c r="AB45" s="870"/>
      <c r="AC45" s="870"/>
      <c r="AD45" s="870"/>
      <c r="AE45" s="870"/>
      <c r="AF45" s="870"/>
      <c r="AG45" s="870"/>
      <c r="AH45" s="870"/>
      <c r="AI45" s="870"/>
    </row>
    <row r="46" spans="1:35" ht="16.5">
      <c r="A46" s="905"/>
      <c r="B46" s="870"/>
      <c r="C46" s="870"/>
      <c r="D46" s="935"/>
      <c r="E46" s="917"/>
      <c r="F46" s="917"/>
      <c r="G46" s="917"/>
      <c r="H46" s="917"/>
      <c r="I46" s="917"/>
      <c r="J46" s="917"/>
      <c r="K46" s="917"/>
      <c r="L46" s="917"/>
      <c r="M46" s="917"/>
      <c r="N46" s="917"/>
      <c r="O46" s="936"/>
      <c r="P46" s="870"/>
      <c r="Q46" s="870"/>
      <c r="R46" s="870"/>
      <c r="S46" s="870"/>
      <c r="T46" s="870"/>
      <c r="U46" s="870"/>
      <c r="V46" s="870"/>
      <c r="W46" s="870"/>
      <c r="X46" s="870"/>
      <c r="Y46" s="870"/>
      <c r="Z46" s="870"/>
      <c r="AA46" s="870"/>
      <c r="AB46" s="870"/>
      <c r="AC46" s="870"/>
      <c r="AD46" s="870"/>
      <c r="AE46" s="870"/>
      <c r="AF46" s="870"/>
      <c r="AG46" s="870"/>
      <c r="AH46" s="870"/>
      <c r="AI46" s="870"/>
    </row>
    <row r="47" spans="1:35" ht="16.5">
      <c r="A47" s="905"/>
      <c r="B47" s="870"/>
      <c r="C47" s="870"/>
      <c r="D47" s="937"/>
      <c r="E47" s="938"/>
      <c r="F47" s="938"/>
      <c r="G47" s="938"/>
      <c r="H47" s="938"/>
      <c r="I47" s="938"/>
      <c r="J47" s="938"/>
      <c r="K47" s="938"/>
      <c r="L47" s="938"/>
      <c r="M47" s="938"/>
      <c r="N47" s="938"/>
      <c r="O47" s="939"/>
      <c r="P47" s="870"/>
      <c r="Q47" s="870"/>
      <c r="R47" s="870"/>
      <c r="S47" s="870"/>
      <c r="T47" s="870"/>
      <c r="U47" s="870"/>
      <c r="V47" s="870"/>
      <c r="W47" s="870"/>
      <c r="X47" s="870"/>
      <c r="Y47" s="870"/>
      <c r="Z47" s="870"/>
      <c r="AA47" s="870"/>
      <c r="AB47" s="870"/>
      <c r="AC47" s="870"/>
      <c r="AD47" s="870"/>
      <c r="AE47" s="870"/>
      <c r="AF47" s="870"/>
      <c r="AG47" s="870"/>
      <c r="AH47" s="870"/>
      <c r="AI47" s="870"/>
    </row>
    <row r="48" spans="1:35" ht="16.5">
      <c r="A48" s="905"/>
      <c r="B48" s="870"/>
      <c r="C48" s="870"/>
      <c r="D48" s="870"/>
      <c r="E48" s="870"/>
      <c r="F48" s="870"/>
      <c r="G48" s="870"/>
      <c r="H48" s="870"/>
      <c r="I48" s="870"/>
      <c r="J48" s="870"/>
      <c r="K48" s="870"/>
      <c r="L48" s="870"/>
      <c r="M48" s="870"/>
      <c r="N48" s="870"/>
      <c r="O48" s="870"/>
      <c r="P48" s="870"/>
      <c r="Q48" s="870"/>
      <c r="R48" s="870"/>
      <c r="S48" s="870"/>
      <c r="T48" s="870"/>
      <c r="U48" s="870"/>
      <c r="V48" s="870"/>
      <c r="W48" s="870"/>
      <c r="X48" s="870"/>
      <c r="Y48" s="870"/>
      <c r="Z48" s="870"/>
      <c r="AA48" s="870"/>
      <c r="AB48" s="870"/>
      <c r="AC48" s="870"/>
      <c r="AD48" s="870"/>
      <c r="AE48" s="870"/>
      <c r="AF48" s="870"/>
      <c r="AG48" s="870"/>
      <c r="AH48" s="870"/>
      <c r="AI48" s="870"/>
    </row>
    <row r="49" spans="1:35" ht="16.5">
      <c r="A49" s="905" t="s">
        <v>23162</v>
      </c>
      <c r="B49" s="870"/>
      <c r="C49" s="870"/>
      <c r="D49" s="940" t="s">
        <v>23163</v>
      </c>
      <c r="E49" s="933"/>
      <c r="F49" s="933"/>
      <c r="G49" s="933"/>
      <c r="H49" s="933"/>
      <c r="I49" s="933"/>
      <c r="J49" s="933"/>
      <c r="K49" s="933"/>
      <c r="L49" s="933"/>
      <c r="M49" s="933"/>
      <c r="N49" s="933"/>
      <c r="O49" s="934"/>
      <c r="P49" s="870"/>
      <c r="Q49" s="870"/>
      <c r="R49" s="870"/>
      <c r="S49" s="870"/>
      <c r="T49" s="870"/>
      <c r="U49" s="870"/>
      <c r="V49" s="870"/>
      <c r="W49" s="870"/>
      <c r="X49" s="870"/>
      <c r="Y49" s="870"/>
      <c r="Z49" s="870"/>
      <c r="AA49" s="870"/>
      <c r="AB49" s="870"/>
      <c r="AC49" s="870"/>
      <c r="AD49" s="870"/>
      <c r="AE49" s="870"/>
      <c r="AF49" s="870"/>
      <c r="AG49" s="870"/>
      <c r="AH49" s="870"/>
      <c r="AI49" s="870"/>
    </row>
    <row r="50" spans="1:35" ht="16.5">
      <c r="A50" s="905"/>
      <c r="B50" s="870"/>
      <c r="C50" s="870"/>
      <c r="D50" s="935"/>
      <c r="E50" s="917"/>
      <c r="F50" s="917"/>
      <c r="G50" s="917"/>
      <c r="H50" s="917"/>
      <c r="I50" s="917"/>
      <c r="J50" s="917"/>
      <c r="K50" s="917"/>
      <c r="L50" s="917"/>
      <c r="M50" s="917"/>
      <c r="N50" s="917"/>
      <c r="O50" s="936"/>
      <c r="P50" s="870"/>
      <c r="Q50" s="870"/>
      <c r="R50" s="870"/>
      <c r="S50" s="870"/>
      <c r="T50" s="870"/>
      <c r="U50" s="870"/>
      <c r="V50" s="870"/>
      <c r="W50" s="870"/>
      <c r="X50" s="870"/>
      <c r="Y50" s="870"/>
      <c r="Z50" s="870"/>
      <c r="AA50" s="870"/>
      <c r="AB50" s="870"/>
      <c r="AC50" s="870"/>
      <c r="AD50" s="870"/>
      <c r="AE50" s="870"/>
      <c r="AF50" s="870"/>
      <c r="AG50" s="870"/>
      <c r="AH50" s="870"/>
      <c r="AI50" s="870"/>
    </row>
    <row r="51" spans="1:35" ht="16.5">
      <c r="A51" s="905"/>
      <c r="B51" s="870"/>
      <c r="C51" s="870"/>
      <c r="D51" s="937"/>
      <c r="E51" s="938"/>
      <c r="F51" s="938"/>
      <c r="G51" s="938"/>
      <c r="H51" s="938"/>
      <c r="I51" s="938"/>
      <c r="J51" s="938"/>
      <c r="K51" s="938"/>
      <c r="L51" s="938"/>
      <c r="M51" s="938"/>
      <c r="N51" s="938"/>
      <c r="O51" s="939"/>
      <c r="P51" s="870"/>
      <c r="Q51" s="870"/>
      <c r="R51" s="870"/>
      <c r="S51" s="870"/>
      <c r="T51" s="870"/>
      <c r="U51" s="870"/>
      <c r="V51" s="870"/>
      <c r="W51" s="870"/>
      <c r="X51" s="870"/>
      <c r="Y51" s="870"/>
      <c r="Z51" s="870"/>
      <c r="AA51" s="870"/>
      <c r="AB51" s="870"/>
      <c r="AC51" s="870"/>
      <c r="AD51" s="870"/>
      <c r="AE51" s="870"/>
      <c r="AF51" s="870"/>
      <c r="AG51" s="870"/>
      <c r="AH51" s="870"/>
      <c r="AI51" s="870"/>
    </row>
    <row r="52" spans="1:35" ht="16.5">
      <c r="A52" s="905"/>
      <c r="B52" s="870"/>
      <c r="C52" s="870"/>
      <c r="D52" s="870"/>
      <c r="E52" s="870"/>
      <c r="F52" s="870"/>
      <c r="G52" s="870"/>
      <c r="H52" s="870"/>
      <c r="I52" s="870"/>
      <c r="J52" s="870"/>
      <c r="K52" s="870"/>
      <c r="L52" s="870"/>
      <c r="M52" s="870"/>
      <c r="N52" s="870"/>
      <c r="O52" s="870"/>
      <c r="P52" s="870"/>
      <c r="Q52" s="870"/>
      <c r="R52" s="870"/>
      <c r="S52" s="870"/>
      <c r="T52" s="870"/>
      <c r="U52" s="870"/>
      <c r="V52" s="870"/>
      <c r="W52" s="870"/>
      <c r="X52" s="870"/>
      <c r="Y52" s="870"/>
      <c r="Z52" s="870"/>
      <c r="AA52" s="870"/>
      <c r="AB52" s="870"/>
      <c r="AC52" s="870"/>
      <c r="AD52" s="870"/>
      <c r="AE52" s="870"/>
      <c r="AF52" s="870"/>
      <c r="AG52" s="870"/>
      <c r="AH52" s="870"/>
      <c r="AI52" s="870"/>
    </row>
    <row r="53" spans="1:35" ht="16.5">
      <c r="A53" s="905" t="s">
        <v>23164</v>
      </c>
      <c r="B53" s="870"/>
      <c r="C53" s="870"/>
      <c r="D53" s="940" t="s">
        <v>23165</v>
      </c>
      <c r="E53" s="933"/>
      <c r="F53" s="933"/>
      <c r="G53" s="933"/>
      <c r="H53" s="933"/>
      <c r="I53" s="933"/>
      <c r="J53" s="933"/>
      <c r="K53" s="933"/>
      <c r="L53" s="933"/>
      <c r="M53" s="933"/>
      <c r="N53" s="933"/>
      <c r="O53" s="934"/>
      <c r="P53" s="870"/>
      <c r="Q53" s="870"/>
      <c r="R53" s="870"/>
      <c r="S53" s="870"/>
      <c r="T53" s="870"/>
      <c r="U53" s="870"/>
      <c r="V53" s="870"/>
      <c r="W53" s="870"/>
      <c r="X53" s="870"/>
      <c r="Y53" s="870"/>
      <c r="Z53" s="870"/>
      <c r="AA53" s="870"/>
      <c r="AB53" s="870"/>
      <c r="AC53" s="870"/>
      <c r="AD53" s="870"/>
      <c r="AE53" s="870"/>
      <c r="AF53" s="870"/>
      <c r="AG53" s="870"/>
      <c r="AH53" s="870"/>
      <c r="AI53" s="870"/>
    </row>
    <row r="54" spans="1:35" ht="16.5">
      <c r="A54" s="905"/>
      <c r="B54" s="870"/>
      <c r="C54" s="870"/>
      <c r="D54" s="935"/>
      <c r="E54" s="917"/>
      <c r="F54" s="917"/>
      <c r="G54" s="917"/>
      <c r="H54" s="917"/>
      <c r="I54" s="917"/>
      <c r="J54" s="917"/>
      <c r="K54" s="917"/>
      <c r="L54" s="917"/>
      <c r="M54" s="917"/>
      <c r="N54" s="917"/>
      <c r="O54" s="936"/>
      <c r="P54" s="870"/>
      <c r="Q54" s="870"/>
      <c r="R54" s="870"/>
      <c r="S54" s="870"/>
      <c r="T54" s="870"/>
      <c r="U54" s="870"/>
      <c r="V54" s="870"/>
      <c r="W54" s="870"/>
      <c r="X54" s="870"/>
      <c r="Y54" s="870"/>
      <c r="Z54" s="870"/>
      <c r="AA54" s="870"/>
      <c r="AB54" s="870"/>
      <c r="AC54" s="870"/>
      <c r="AD54" s="870"/>
      <c r="AE54" s="870"/>
      <c r="AF54" s="870"/>
      <c r="AG54" s="870"/>
      <c r="AH54" s="870"/>
      <c r="AI54" s="870"/>
    </row>
    <row r="55" spans="1:35" ht="16.5">
      <c r="A55" s="905"/>
      <c r="B55" s="870"/>
      <c r="C55" s="870"/>
      <c r="D55" s="937"/>
      <c r="E55" s="938"/>
      <c r="F55" s="938"/>
      <c r="G55" s="938"/>
      <c r="H55" s="938"/>
      <c r="I55" s="938"/>
      <c r="J55" s="938"/>
      <c r="K55" s="938"/>
      <c r="L55" s="938"/>
      <c r="M55" s="938"/>
      <c r="N55" s="938"/>
      <c r="O55" s="939"/>
      <c r="P55" s="870"/>
      <c r="Q55" s="870"/>
      <c r="R55" s="870"/>
      <c r="S55" s="870"/>
      <c r="T55" s="870"/>
      <c r="U55" s="870"/>
      <c r="V55" s="870"/>
      <c r="W55" s="870"/>
      <c r="X55" s="870"/>
      <c r="Y55" s="870"/>
      <c r="Z55" s="870"/>
      <c r="AA55" s="870"/>
      <c r="AB55" s="870"/>
      <c r="AC55" s="870"/>
      <c r="AD55" s="870"/>
      <c r="AE55" s="870"/>
      <c r="AF55" s="870"/>
      <c r="AG55" s="870"/>
      <c r="AH55" s="870"/>
      <c r="AI55" s="870"/>
    </row>
    <row r="56" spans="1:35" ht="16.5">
      <c r="A56" s="905"/>
      <c r="B56" s="870"/>
      <c r="C56" s="870"/>
      <c r="D56" s="870"/>
      <c r="E56" s="870"/>
      <c r="F56" s="870"/>
      <c r="G56" s="870"/>
      <c r="H56" s="870"/>
      <c r="I56" s="870"/>
      <c r="J56" s="870"/>
      <c r="K56" s="870"/>
      <c r="L56" s="870"/>
      <c r="M56" s="870"/>
      <c r="N56" s="870"/>
      <c r="O56" s="870"/>
      <c r="P56" s="870"/>
      <c r="Q56" s="870"/>
      <c r="R56" s="870"/>
      <c r="S56" s="870"/>
      <c r="T56" s="870"/>
      <c r="U56" s="870"/>
      <c r="V56" s="870"/>
      <c r="W56" s="870"/>
      <c r="X56" s="870"/>
      <c r="Y56" s="870"/>
      <c r="Z56" s="870"/>
      <c r="AA56" s="870"/>
      <c r="AB56" s="870"/>
      <c r="AC56" s="870"/>
      <c r="AD56" s="870"/>
      <c r="AE56" s="870"/>
      <c r="AF56" s="870"/>
      <c r="AG56" s="870"/>
      <c r="AH56" s="870"/>
      <c r="AI56" s="870"/>
    </row>
    <row r="57" spans="1:35" ht="16.5">
      <c r="A57" s="905" t="s">
        <v>23166</v>
      </c>
      <c r="B57" s="870"/>
      <c r="C57" s="870"/>
      <c r="D57" s="932" t="s">
        <v>23167</v>
      </c>
      <c r="E57" s="933"/>
      <c r="F57" s="933"/>
      <c r="G57" s="933"/>
      <c r="H57" s="933"/>
      <c r="I57" s="933"/>
      <c r="J57" s="933"/>
      <c r="K57" s="933"/>
      <c r="L57" s="933"/>
      <c r="M57" s="933"/>
      <c r="N57" s="933"/>
      <c r="O57" s="934"/>
      <c r="P57" s="870"/>
      <c r="Q57" s="870"/>
      <c r="R57" s="870"/>
      <c r="S57" s="870"/>
      <c r="T57" s="870"/>
      <c r="U57" s="870"/>
      <c r="V57" s="870"/>
      <c r="W57" s="870"/>
      <c r="X57" s="870"/>
      <c r="Y57" s="870"/>
      <c r="Z57" s="870"/>
      <c r="AA57" s="870"/>
      <c r="AB57" s="870"/>
      <c r="AC57" s="870"/>
      <c r="AD57" s="870"/>
      <c r="AE57" s="870"/>
      <c r="AF57" s="870"/>
      <c r="AG57" s="870"/>
      <c r="AH57" s="870"/>
      <c r="AI57" s="870"/>
    </row>
    <row r="58" spans="1:35" ht="16.5">
      <c r="A58" s="905"/>
      <c r="B58" s="870"/>
      <c r="C58" s="870"/>
      <c r="D58" s="935"/>
      <c r="E58" s="917"/>
      <c r="F58" s="917"/>
      <c r="G58" s="917"/>
      <c r="H58" s="917"/>
      <c r="I58" s="917"/>
      <c r="J58" s="917"/>
      <c r="K58" s="917"/>
      <c r="L58" s="917"/>
      <c r="M58" s="917"/>
      <c r="N58" s="917"/>
      <c r="O58" s="936"/>
      <c r="P58" s="870"/>
      <c r="Q58" s="870"/>
      <c r="R58" s="870"/>
      <c r="S58" s="870"/>
      <c r="T58" s="870"/>
      <c r="U58" s="870"/>
      <c r="V58" s="870"/>
      <c r="W58" s="870"/>
      <c r="X58" s="870"/>
      <c r="Y58" s="870"/>
      <c r="Z58" s="870"/>
      <c r="AA58" s="870"/>
      <c r="AB58" s="870"/>
      <c r="AC58" s="870"/>
      <c r="AD58" s="870"/>
      <c r="AE58" s="870"/>
      <c r="AF58" s="870"/>
      <c r="AG58" s="870"/>
      <c r="AH58" s="870"/>
      <c r="AI58" s="870"/>
    </row>
    <row r="59" spans="1:35" ht="16.5">
      <c r="A59" s="905"/>
      <c r="B59" s="870"/>
      <c r="C59" s="870"/>
      <c r="D59" s="937"/>
      <c r="E59" s="938"/>
      <c r="F59" s="938"/>
      <c r="G59" s="938"/>
      <c r="H59" s="938"/>
      <c r="I59" s="938"/>
      <c r="J59" s="938"/>
      <c r="K59" s="938"/>
      <c r="L59" s="938"/>
      <c r="M59" s="938"/>
      <c r="N59" s="938"/>
      <c r="O59" s="939"/>
      <c r="P59" s="870"/>
      <c r="Q59" s="870"/>
      <c r="R59" s="870"/>
      <c r="S59" s="870"/>
      <c r="T59" s="870"/>
      <c r="U59" s="870"/>
      <c r="V59" s="870"/>
      <c r="W59" s="870"/>
      <c r="X59" s="870"/>
      <c r="Y59" s="870"/>
      <c r="Z59" s="870"/>
      <c r="AA59" s="870"/>
      <c r="AB59" s="870"/>
      <c r="AC59" s="870"/>
      <c r="AD59" s="870"/>
      <c r="AE59" s="870"/>
      <c r="AF59" s="870"/>
      <c r="AG59" s="870"/>
      <c r="AH59" s="870"/>
      <c r="AI59" s="870"/>
    </row>
    <row r="60" spans="1:35" ht="16.5">
      <c r="A60" s="905"/>
      <c r="B60" s="870"/>
      <c r="C60" s="870"/>
      <c r="D60" s="870"/>
      <c r="E60" s="870"/>
      <c r="F60" s="870"/>
      <c r="G60" s="870"/>
      <c r="H60" s="870"/>
      <c r="I60" s="870"/>
      <c r="J60" s="870"/>
      <c r="K60" s="870"/>
      <c r="L60" s="870"/>
      <c r="M60" s="870"/>
      <c r="N60" s="870"/>
      <c r="O60" s="870"/>
      <c r="P60" s="870"/>
      <c r="Q60" s="870"/>
      <c r="R60" s="870"/>
      <c r="S60" s="870"/>
      <c r="T60" s="870"/>
      <c r="U60" s="870"/>
      <c r="V60" s="870"/>
      <c r="W60" s="870"/>
      <c r="X60" s="870"/>
      <c r="Y60" s="870"/>
      <c r="Z60" s="870"/>
      <c r="AA60" s="870"/>
      <c r="AB60" s="870"/>
      <c r="AC60" s="870"/>
      <c r="AD60" s="870"/>
      <c r="AE60" s="870"/>
      <c r="AF60" s="870"/>
      <c r="AG60" s="870"/>
      <c r="AH60" s="870"/>
      <c r="AI60" s="870"/>
    </row>
    <row r="61" spans="1:35" ht="16.5">
      <c r="A61" s="905" t="s">
        <v>23118</v>
      </c>
      <c r="B61" s="870"/>
      <c r="C61" s="870"/>
      <c r="D61" s="940" t="s">
        <v>23168</v>
      </c>
      <c r="E61" s="933"/>
      <c r="F61" s="933"/>
      <c r="G61" s="933"/>
      <c r="H61" s="933"/>
      <c r="I61" s="933"/>
      <c r="J61" s="933"/>
      <c r="K61" s="933"/>
      <c r="L61" s="933"/>
      <c r="M61" s="933"/>
      <c r="N61" s="933"/>
      <c r="O61" s="934"/>
      <c r="P61" s="870"/>
      <c r="Q61" s="870"/>
      <c r="R61" s="870"/>
      <c r="S61" s="870"/>
      <c r="T61" s="870"/>
      <c r="U61" s="870"/>
      <c r="V61" s="870"/>
      <c r="W61" s="870"/>
      <c r="X61" s="870"/>
      <c r="Y61" s="870"/>
      <c r="Z61" s="870"/>
      <c r="AA61" s="870"/>
      <c r="AB61" s="870"/>
      <c r="AC61" s="870"/>
      <c r="AD61" s="870"/>
      <c r="AE61" s="870"/>
      <c r="AF61" s="870"/>
      <c r="AG61" s="870"/>
      <c r="AH61" s="870"/>
      <c r="AI61" s="870"/>
    </row>
    <row r="62" spans="1:35" ht="16.5">
      <c r="A62" s="905"/>
      <c r="B62" s="870"/>
      <c r="C62" s="870"/>
      <c r="D62" s="935"/>
      <c r="E62" s="917"/>
      <c r="F62" s="917"/>
      <c r="G62" s="917"/>
      <c r="H62" s="917"/>
      <c r="I62" s="917"/>
      <c r="J62" s="917"/>
      <c r="K62" s="917"/>
      <c r="L62" s="917"/>
      <c r="M62" s="917"/>
      <c r="N62" s="917"/>
      <c r="O62" s="936"/>
      <c r="P62" s="870"/>
      <c r="Q62" s="870"/>
      <c r="R62" s="870"/>
      <c r="S62" s="870"/>
      <c r="T62" s="870"/>
      <c r="U62" s="870"/>
      <c r="V62" s="870"/>
      <c r="W62" s="870"/>
      <c r="X62" s="870"/>
      <c r="Y62" s="870"/>
      <c r="Z62" s="870"/>
      <c r="AA62" s="870"/>
      <c r="AB62" s="870"/>
      <c r="AC62" s="870"/>
      <c r="AD62" s="870"/>
      <c r="AE62" s="870"/>
      <c r="AF62" s="870"/>
      <c r="AG62" s="870"/>
      <c r="AH62" s="870"/>
      <c r="AI62" s="870"/>
    </row>
    <row r="63" spans="1:35" ht="16.5">
      <c r="A63" s="905"/>
      <c r="B63" s="870"/>
      <c r="C63" s="870"/>
      <c r="D63" s="937"/>
      <c r="E63" s="938"/>
      <c r="F63" s="938"/>
      <c r="G63" s="938"/>
      <c r="H63" s="938"/>
      <c r="I63" s="938"/>
      <c r="J63" s="938"/>
      <c r="K63" s="938"/>
      <c r="L63" s="938"/>
      <c r="M63" s="938"/>
      <c r="N63" s="938"/>
      <c r="O63" s="939"/>
      <c r="P63" s="870"/>
      <c r="Q63" s="870"/>
      <c r="R63" s="870"/>
      <c r="S63" s="870"/>
      <c r="T63" s="870"/>
      <c r="U63" s="870"/>
      <c r="V63" s="870"/>
      <c r="W63" s="870"/>
      <c r="X63" s="870"/>
      <c r="Y63" s="870"/>
      <c r="Z63" s="870"/>
      <c r="AA63" s="870"/>
      <c r="AB63" s="870"/>
      <c r="AC63" s="870"/>
      <c r="AD63" s="870"/>
      <c r="AE63" s="870"/>
      <c r="AF63" s="870"/>
      <c r="AG63" s="870"/>
      <c r="AH63" s="870"/>
      <c r="AI63" s="870"/>
    </row>
    <row r="64" spans="1:35" ht="16.5">
      <c r="A64" s="905"/>
      <c r="B64" s="870"/>
      <c r="C64" s="870"/>
      <c r="D64" s="870"/>
      <c r="E64" s="870"/>
      <c r="F64" s="870"/>
      <c r="G64" s="870"/>
      <c r="H64" s="870"/>
      <c r="I64" s="870"/>
      <c r="J64" s="870"/>
      <c r="K64" s="870"/>
      <c r="L64" s="870"/>
      <c r="M64" s="870"/>
      <c r="N64" s="870"/>
      <c r="O64" s="870"/>
      <c r="P64" s="870"/>
      <c r="Q64" s="870"/>
      <c r="R64" s="870"/>
      <c r="S64" s="870"/>
      <c r="T64" s="870"/>
      <c r="U64" s="870"/>
      <c r="V64" s="870"/>
      <c r="W64" s="870"/>
      <c r="X64" s="870"/>
      <c r="Y64" s="870"/>
      <c r="Z64" s="870"/>
      <c r="AA64" s="870"/>
      <c r="AB64" s="870"/>
      <c r="AC64" s="870"/>
      <c r="AD64" s="870"/>
      <c r="AE64" s="870"/>
      <c r="AF64" s="870"/>
      <c r="AG64" s="870"/>
      <c r="AH64" s="870"/>
      <c r="AI64" s="870"/>
    </row>
    <row r="65" spans="1:35" ht="16.5">
      <c r="A65" s="905" t="s">
        <v>23169</v>
      </c>
      <c r="B65" s="870"/>
      <c r="C65" s="870"/>
      <c r="D65" s="940" t="s">
        <v>23170</v>
      </c>
      <c r="E65" s="933"/>
      <c r="F65" s="933"/>
      <c r="G65" s="933"/>
      <c r="H65" s="933"/>
      <c r="I65" s="933"/>
      <c r="J65" s="933"/>
      <c r="K65" s="933"/>
      <c r="L65" s="933"/>
      <c r="M65" s="933"/>
      <c r="N65" s="933"/>
      <c r="O65" s="934"/>
      <c r="P65" s="870"/>
      <c r="Q65" s="870"/>
      <c r="R65" s="870"/>
      <c r="S65" s="870"/>
      <c r="T65" s="870"/>
      <c r="U65" s="870"/>
      <c r="V65" s="870"/>
      <c r="W65" s="870"/>
      <c r="X65" s="870"/>
      <c r="Y65" s="870"/>
      <c r="Z65" s="870"/>
      <c r="AA65" s="870"/>
      <c r="AB65" s="870"/>
      <c r="AC65" s="870"/>
      <c r="AD65" s="870"/>
      <c r="AE65" s="870"/>
      <c r="AF65" s="870"/>
      <c r="AG65" s="870"/>
      <c r="AH65" s="870"/>
      <c r="AI65" s="870"/>
    </row>
    <row r="66" spans="1:35" ht="16.5">
      <c r="A66" s="905"/>
      <c r="B66" s="870"/>
      <c r="C66" s="870"/>
      <c r="D66" s="935"/>
      <c r="E66" s="917"/>
      <c r="F66" s="917"/>
      <c r="G66" s="917"/>
      <c r="H66" s="917"/>
      <c r="I66" s="917"/>
      <c r="J66" s="917"/>
      <c r="K66" s="917"/>
      <c r="L66" s="917"/>
      <c r="M66" s="917"/>
      <c r="N66" s="917"/>
      <c r="O66" s="936"/>
      <c r="P66" s="870"/>
      <c r="Q66" s="870"/>
      <c r="R66" s="870"/>
      <c r="S66" s="870"/>
      <c r="T66" s="870"/>
      <c r="U66" s="870"/>
      <c r="V66" s="870"/>
      <c r="W66" s="870"/>
      <c r="X66" s="870"/>
      <c r="Y66" s="870"/>
      <c r="Z66" s="870"/>
      <c r="AA66" s="870"/>
      <c r="AB66" s="870"/>
      <c r="AC66" s="870"/>
      <c r="AD66" s="870"/>
      <c r="AE66" s="870"/>
      <c r="AF66" s="870"/>
      <c r="AG66" s="870"/>
      <c r="AH66" s="870"/>
      <c r="AI66" s="870"/>
    </row>
    <row r="67" spans="1:35" ht="16.5">
      <c r="A67" s="905"/>
      <c r="B67" s="870"/>
      <c r="C67" s="870"/>
      <c r="D67" s="937"/>
      <c r="E67" s="938"/>
      <c r="F67" s="938"/>
      <c r="G67" s="938"/>
      <c r="H67" s="938"/>
      <c r="I67" s="938"/>
      <c r="J67" s="938"/>
      <c r="K67" s="938"/>
      <c r="L67" s="938"/>
      <c r="M67" s="938"/>
      <c r="N67" s="938"/>
      <c r="O67" s="939"/>
      <c r="P67" s="870"/>
      <c r="Q67" s="870"/>
      <c r="R67" s="870"/>
      <c r="S67" s="870"/>
      <c r="T67" s="870"/>
      <c r="U67" s="870"/>
      <c r="V67" s="870"/>
      <c r="W67" s="870"/>
      <c r="X67" s="870"/>
      <c r="Y67" s="870"/>
      <c r="Z67" s="870"/>
      <c r="AA67" s="870"/>
      <c r="AB67" s="870"/>
      <c r="AC67" s="870"/>
      <c r="AD67" s="870"/>
      <c r="AE67" s="870"/>
      <c r="AF67" s="870"/>
      <c r="AG67" s="870"/>
      <c r="AH67" s="870"/>
      <c r="AI67" s="870"/>
    </row>
    <row r="68" spans="1:35" ht="16.5">
      <c r="A68" s="905"/>
      <c r="B68" s="870"/>
      <c r="C68" s="870"/>
      <c r="D68" s="870"/>
      <c r="E68" s="870"/>
      <c r="F68" s="870"/>
      <c r="G68" s="870"/>
      <c r="H68" s="870"/>
      <c r="I68" s="870"/>
      <c r="J68" s="870"/>
      <c r="K68" s="870"/>
      <c r="L68" s="870"/>
      <c r="M68" s="870"/>
      <c r="N68" s="870"/>
      <c r="O68" s="870"/>
      <c r="P68" s="870"/>
      <c r="Q68" s="870"/>
      <c r="R68" s="870"/>
      <c r="S68" s="870"/>
      <c r="T68" s="870"/>
      <c r="U68" s="870"/>
      <c r="V68" s="870"/>
      <c r="W68" s="870"/>
      <c r="X68" s="870"/>
      <c r="Y68" s="870"/>
      <c r="Z68" s="870"/>
      <c r="AA68" s="870"/>
      <c r="AB68" s="870"/>
      <c r="AC68" s="870"/>
      <c r="AD68" s="870"/>
      <c r="AE68" s="870"/>
      <c r="AF68" s="870"/>
      <c r="AG68" s="870"/>
      <c r="AH68" s="870"/>
      <c r="AI68" s="870"/>
    </row>
    <row r="69" spans="1:35" ht="16.5">
      <c r="A69" s="905" t="s">
        <v>23120</v>
      </c>
      <c r="B69" s="870"/>
      <c r="C69" s="870"/>
      <c r="D69" s="940" t="s">
        <v>23171</v>
      </c>
      <c r="E69" s="933"/>
      <c r="F69" s="933"/>
      <c r="G69" s="933"/>
      <c r="H69" s="933"/>
      <c r="I69" s="933"/>
      <c r="J69" s="933"/>
      <c r="K69" s="933"/>
      <c r="L69" s="933"/>
      <c r="M69" s="933"/>
      <c r="N69" s="933"/>
      <c r="O69" s="934"/>
      <c r="P69" s="870"/>
      <c r="Q69" s="870"/>
      <c r="R69" s="870"/>
      <c r="S69" s="870"/>
      <c r="T69" s="870"/>
      <c r="U69" s="870"/>
      <c r="V69" s="870"/>
      <c r="W69" s="870"/>
      <c r="X69" s="870"/>
      <c r="Y69" s="870"/>
      <c r="Z69" s="870"/>
      <c r="AA69" s="870"/>
      <c r="AB69" s="870"/>
      <c r="AC69" s="870"/>
      <c r="AD69" s="870"/>
      <c r="AE69" s="870"/>
      <c r="AF69" s="870"/>
      <c r="AG69" s="870"/>
      <c r="AH69" s="870"/>
      <c r="AI69" s="870"/>
    </row>
    <row r="70" spans="1:35" ht="16.5">
      <c r="A70" s="905"/>
      <c r="B70" s="870"/>
      <c r="C70" s="870"/>
      <c r="D70" s="935"/>
      <c r="E70" s="917"/>
      <c r="F70" s="917"/>
      <c r="G70" s="917"/>
      <c r="H70" s="917"/>
      <c r="I70" s="917"/>
      <c r="J70" s="917"/>
      <c r="K70" s="917"/>
      <c r="L70" s="917"/>
      <c r="M70" s="917"/>
      <c r="N70" s="917"/>
      <c r="O70" s="936"/>
      <c r="P70" s="870"/>
      <c r="Q70" s="870"/>
      <c r="R70" s="870"/>
      <c r="S70" s="870"/>
      <c r="T70" s="870"/>
      <c r="U70" s="870"/>
      <c r="V70" s="870"/>
      <c r="W70" s="870"/>
      <c r="X70" s="870"/>
      <c r="Y70" s="870"/>
      <c r="Z70" s="870"/>
      <c r="AA70" s="870"/>
      <c r="AB70" s="870"/>
      <c r="AC70" s="870"/>
      <c r="AD70" s="870"/>
      <c r="AE70" s="870"/>
      <c r="AF70" s="870"/>
      <c r="AG70" s="870"/>
      <c r="AH70" s="870"/>
      <c r="AI70" s="870"/>
    </row>
    <row r="71" spans="1:35" ht="16.5">
      <c r="A71" s="905"/>
      <c r="B71" s="870"/>
      <c r="C71" s="870"/>
      <c r="D71" s="937"/>
      <c r="E71" s="938"/>
      <c r="F71" s="938"/>
      <c r="G71" s="938"/>
      <c r="H71" s="938"/>
      <c r="I71" s="938"/>
      <c r="J71" s="938"/>
      <c r="K71" s="938"/>
      <c r="L71" s="938"/>
      <c r="M71" s="938"/>
      <c r="N71" s="938"/>
      <c r="O71" s="939"/>
      <c r="P71" s="870"/>
      <c r="Q71" s="870"/>
      <c r="R71" s="870"/>
      <c r="S71" s="870"/>
      <c r="T71" s="870"/>
      <c r="U71" s="870"/>
      <c r="V71" s="870"/>
      <c r="W71" s="870"/>
      <c r="X71" s="870"/>
      <c r="Y71" s="870"/>
      <c r="Z71" s="870"/>
      <c r="AA71" s="870"/>
      <c r="AB71" s="870"/>
      <c r="AC71" s="870"/>
      <c r="AD71" s="870"/>
      <c r="AE71" s="870"/>
      <c r="AF71" s="870"/>
      <c r="AG71" s="870"/>
      <c r="AH71" s="870"/>
      <c r="AI71" s="870"/>
    </row>
    <row r="72" spans="1:35" ht="16.5">
      <c r="A72" s="905"/>
      <c r="B72" s="870"/>
      <c r="C72" s="870"/>
      <c r="D72" s="870"/>
      <c r="E72" s="870"/>
      <c r="F72" s="870"/>
      <c r="G72" s="870"/>
      <c r="H72" s="870"/>
      <c r="I72" s="870"/>
      <c r="J72" s="870"/>
      <c r="K72" s="870"/>
      <c r="L72" s="870"/>
      <c r="M72" s="870"/>
      <c r="N72" s="870"/>
      <c r="O72" s="870"/>
      <c r="P72" s="870"/>
      <c r="Q72" s="870"/>
      <c r="R72" s="870"/>
      <c r="S72" s="870"/>
      <c r="T72" s="870"/>
      <c r="U72" s="870"/>
      <c r="V72" s="870"/>
      <c r="W72" s="870"/>
      <c r="X72" s="870"/>
      <c r="Y72" s="870"/>
      <c r="Z72" s="870"/>
      <c r="AA72" s="870"/>
      <c r="AB72" s="870"/>
      <c r="AC72" s="870"/>
      <c r="AD72" s="870"/>
      <c r="AE72" s="870"/>
      <c r="AF72" s="870"/>
      <c r="AG72" s="870"/>
      <c r="AH72" s="870"/>
      <c r="AI72" s="870"/>
    </row>
    <row r="73" spans="1:35" ht="16.5">
      <c r="A73" s="905" t="s">
        <v>23121</v>
      </c>
      <c r="B73" s="870"/>
      <c r="C73" s="870"/>
      <c r="D73" s="932" t="s">
        <v>23172</v>
      </c>
      <c r="E73" s="933"/>
      <c r="F73" s="933"/>
      <c r="G73" s="933"/>
      <c r="H73" s="933"/>
      <c r="I73" s="933"/>
      <c r="J73" s="933"/>
      <c r="K73" s="933"/>
      <c r="L73" s="933"/>
      <c r="M73" s="933"/>
      <c r="N73" s="933"/>
      <c r="O73" s="934"/>
      <c r="P73" s="870"/>
      <c r="Q73" s="870"/>
      <c r="R73" s="870"/>
      <c r="S73" s="870"/>
      <c r="T73" s="870"/>
      <c r="U73" s="870"/>
      <c r="V73" s="870"/>
      <c r="W73" s="870"/>
      <c r="X73" s="870"/>
      <c r="Y73" s="870"/>
      <c r="Z73" s="870"/>
      <c r="AA73" s="870"/>
      <c r="AB73" s="870"/>
      <c r="AC73" s="870"/>
      <c r="AD73" s="870"/>
      <c r="AE73" s="870"/>
      <c r="AF73" s="870"/>
      <c r="AG73" s="870"/>
      <c r="AH73" s="870"/>
      <c r="AI73" s="870"/>
    </row>
    <row r="74" spans="1:35" ht="16.5">
      <c r="A74" s="905"/>
      <c r="B74" s="870"/>
      <c r="C74" s="870"/>
      <c r="D74" s="935"/>
      <c r="E74" s="917"/>
      <c r="F74" s="917"/>
      <c r="G74" s="917"/>
      <c r="H74" s="917"/>
      <c r="I74" s="917"/>
      <c r="J74" s="917"/>
      <c r="K74" s="917"/>
      <c r="L74" s="917"/>
      <c r="M74" s="917"/>
      <c r="N74" s="917"/>
      <c r="O74" s="936"/>
      <c r="P74" s="870"/>
      <c r="Q74" s="870"/>
      <c r="R74" s="870"/>
      <c r="S74" s="870"/>
      <c r="T74" s="870"/>
      <c r="U74" s="870"/>
      <c r="V74" s="870"/>
      <c r="W74" s="870"/>
      <c r="X74" s="870"/>
      <c r="Y74" s="870"/>
      <c r="Z74" s="870"/>
      <c r="AA74" s="870"/>
      <c r="AB74" s="870"/>
      <c r="AC74" s="870"/>
      <c r="AD74" s="870"/>
      <c r="AE74" s="870"/>
      <c r="AF74" s="870"/>
      <c r="AG74" s="870"/>
      <c r="AH74" s="870"/>
      <c r="AI74" s="870"/>
    </row>
    <row r="75" spans="1:35" ht="16.5">
      <c r="A75" s="905"/>
      <c r="B75" s="870"/>
      <c r="C75" s="870"/>
      <c r="D75" s="937"/>
      <c r="E75" s="938"/>
      <c r="F75" s="938"/>
      <c r="G75" s="938"/>
      <c r="H75" s="938"/>
      <c r="I75" s="938"/>
      <c r="J75" s="938"/>
      <c r="K75" s="938"/>
      <c r="L75" s="938"/>
      <c r="M75" s="938"/>
      <c r="N75" s="938"/>
      <c r="O75" s="939"/>
      <c r="P75" s="870"/>
      <c r="Q75" s="870"/>
      <c r="R75" s="870"/>
      <c r="S75" s="870"/>
      <c r="T75" s="870"/>
      <c r="U75" s="870"/>
      <c r="V75" s="870"/>
      <c r="W75" s="870"/>
      <c r="X75" s="870"/>
      <c r="Y75" s="870"/>
      <c r="Z75" s="870"/>
      <c r="AA75" s="870"/>
      <c r="AB75" s="870"/>
      <c r="AC75" s="870"/>
      <c r="AD75" s="870"/>
      <c r="AE75" s="870"/>
      <c r="AF75" s="870"/>
      <c r="AG75" s="870"/>
      <c r="AH75" s="870"/>
      <c r="AI75" s="870"/>
    </row>
    <row r="76" spans="1:35" ht="16.5">
      <c r="A76" s="905"/>
      <c r="B76" s="870"/>
      <c r="C76" s="870"/>
      <c r="D76" s="870"/>
      <c r="E76" s="870"/>
      <c r="F76" s="870"/>
      <c r="G76" s="870"/>
      <c r="H76" s="870"/>
      <c r="I76" s="870"/>
      <c r="J76" s="870"/>
      <c r="K76" s="870"/>
      <c r="L76" s="870"/>
      <c r="M76" s="870"/>
      <c r="N76" s="870"/>
      <c r="O76" s="870"/>
      <c r="P76" s="870"/>
      <c r="Q76" s="870"/>
      <c r="R76" s="870"/>
      <c r="S76" s="870"/>
      <c r="T76" s="870"/>
      <c r="U76" s="870"/>
      <c r="V76" s="870"/>
      <c r="W76" s="870"/>
      <c r="X76" s="870"/>
      <c r="Y76" s="870"/>
      <c r="Z76" s="870"/>
      <c r="AA76" s="870"/>
      <c r="AB76" s="870"/>
      <c r="AC76" s="870"/>
      <c r="AD76" s="870"/>
      <c r="AE76" s="870"/>
      <c r="AF76" s="870"/>
      <c r="AG76" s="870"/>
      <c r="AH76" s="870"/>
      <c r="AI76" s="870"/>
    </row>
    <row r="77" spans="1:35" ht="16.5">
      <c r="A77" s="905" t="s">
        <v>23173</v>
      </c>
      <c r="B77" s="870"/>
      <c r="C77" s="870"/>
      <c r="D77" s="932" t="s">
        <v>23174</v>
      </c>
      <c r="E77" s="933"/>
      <c r="F77" s="933"/>
      <c r="G77" s="933"/>
      <c r="H77" s="933"/>
      <c r="I77" s="933"/>
      <c r="J77" s="933"/>
      <c r="K77" s="933"/>
      <c r="L77" s="933"/>
      <c r="M77" s="933"/>
      <c r="N77" s="933"/>
      <c r="O77" s="934"/>
      <c r="P77" s="870"/>
      <c r="Q77" s="870"/>
      <c r="R77" s="870"/>
      <c r="S77" s="870"/>
      <c r="T77" s="870"/>
      <c r="U77" s="870"/>
      <c r="V77" s="870"/>
      <c r="W77" s="870"/>
      <c r="X77" s="870"/>
      <c r="Y77" s="870"/>
      <c r="Z77" s="870"/>
      <c r="AA77" s="870"/>
      <c r="AB77" s="870"/>
      <c r="AC77" s="870"/>
      <c r="AD77" s="870"/>
      <c r="AE77" s="870"/>
      <c r="AF77" s="870"/>
      <c r="AG77" s="870"/>
      <c r="AH77" s="870"/>
      <c r="AI77" s="870"/>
    </row>
    <row r="78" spans="1:35" ht="16.5">
      <c r="A78" s="905"/>
      <c r="B78" s="870"/>
      <c r="C78" s="870"/>
      <c r="D78" s="935"/>
      <c r="E78" s="917"/>
      <c r="F78" s="917"/>
      <c r="G78" s="917"/>
      <c r="H78" s="917"/>
      <c r="I78" s="917"/>
      <c r="J78" s="917"/>
      <c r="K78" s="917"/>
      <c r="L78" s="917"/>
      <c r="M78" s="917"/>
      <c r="N78" s="917"/>
      <c r="O78" s="936"/>
      <c r="P78" s="870"/>
      <c r="Q78" s="870"/>
      <c r="R78" s="870"/>
      <c r="S78" s="870"/>
      <c r="T78" s="870"/>
      <c r="U78" s="870"/>
      <c r="V78" s="870"/>
      <c r="W78" s="870"/>
      <c r="X78" s="870"/>
      <c r="Y78" s="870"/>
      <c r="Z78" s="870"/>
      <c r="AA78" s="870"/>
      <c r="AB78" s="870"/>
      <c r="AC78" s="870"/>
      <c r="AD78" s="870"/>
      <c r="AE78" s="870"/>
      <c r="AF78" s="870"/>
      <c r="AG78" s="870"/>
      <c r="AH78" s="870"/>
      <c r="AI78" s="870"/>
    </row>
    <row r="79" spans="1:35" ht="16.5">
      <c r="A79" s="905"/>
      <c r="B79" s="870"/>
      <c r="C79" s="870"/>
      <c r="D79" s="937"/>
      <c r="E79" s="938"/>
      <c r="F79" s="938"/>
      <c r="G79" s="938"/>
      <c r="H79" s="938"/>
      <c r="I79" s="938"/>
      <c r="J79" s="938"/>
      <c r="K79" s="938"/>
      <c r="L79" s="938"/>
      <c r="M79" s="938"/>
      <c r="N79" s="938"/>
      <c r="O79" s="939"/>
      <c r="P79" s="870"/>
      <c r="Q79" s="870"/>
      <c r="R79" s="870"/>
      <c r="S79" s="870"/>
      <c r="T79" s="870"/>
      <c r="U79" s="870"/>
      <c r="V79" s="870"/>
      <c r="W79" s="870"/>
      <c r="X79" s="870"/>
      <c r="Y79" s="870"/>
      <c r="Z79" s="870"/>
      <c r="AA79" s="870"/>
      <c r="AB79" s="870"/>
      <c r="AC79" s="870"/>
      <c r="AD79" s="870"/>
      <c r="AE79" s="870"/>
      <c r="AF79" s="870"/>
      <c r="AG79" s="870"/>
      <c r="AH79" s="870"/>
      <c r="AI79" s="870"/>
    </row>
    <row r="80" spans="1:35" ht="16.5">
      <c r="A80" s="905"/>
      <c r="B80" s="870"/>
      <c r="C80" s="870"/>
      <c r="D80" s="870"/>
      <c r="E80" s="870"/>
      <c r="F80" s="870"/>
      <c r="G80" s="870"/>
      <c r="H80" s="870"/>
      <c r="I80" s="870"/>
      <c r="J80" s="870"/>
      <c r="K80" s="870"/>
      <c r="L80" s="870"/>
      <c r="M80" s="870"/>
      <c r="N80" s="870"/>
      <c r="O80" s="870"/>
      <c r="P80" s="870"/>
      <c r="Q80" s="870"/>
      <c r="R80" s="870"/>
      <c r="S80" s="870"/>
      <c r="T80" s="870"/>
      <c r="U80" s="870"/>
      <c r="V80" s="870"/>
      <c r="W80" s="870"/>
      <c r="X80" s="870"/>
      <c r="Y80" s="870"/>
      <c r="Z80" s="870"/>
      <c r="AA80" s="870"/>
      <c r="AB80" s="870"/>
      <c r="AC80" s="870"/>
      <c r="AD80" s="870"/>
      <c r="AE80" s="870"/>
      <c r="AF80" s="870"/>
      <c r="AG80" s="870"/>
      <c r="AH80" s="870"/>
      <c r="AI80" s="870"/>
    </row>
    <row r="81" spans="1:35" ht="16.5">
      <c r="A81" s="905" t="s">
        <v>23142</v>
      </c>
      <c r="B81" s="870"/>
      <c r="C81" s="870"/>
      <c r="D81" s="940" t="s">
        <v>23175</v>
      </c>
      <c r="E81" s="933"/>
      <c r="F81" s="933"/>
      <c r="G81" s="933"/>
      <c r="H81" s="933"/>
      <c r="I81" s="933"/>
      <c r="J81" s="933"/>
      <c r="K81" s="933"/>
      <c r="L81" s="933"/>
      <c r="M81" s="933"/>
      <c r="N81" s="933"/>
      <c r="O81" s="934"/>
      <c r="P81" s="870"/>
      <c r="Q81" s="870"/>
      <c r="R81" s="870"/>
      <c r="S81" s="870"/>
      <c r="T81" s="870"/>
      <c r="U81" s="870"/>
      <c r="V81" s="870"/>
      <c r="W81" s="870"/>
      <c r="X81" s="870"/>
      <c r="Y81" s="870"/>
      <c r="Z81" s="870"/>
      <c r="AA81" s="870"/>
      <c r="AB81" s="870"/>
      <c r="AC81" s="870"/>
      <c r="AD81" s="870"/>
      <c r="AE81" s="870"/>
      <c r="AF81" s="870"/>
      <c r="AG81" s="870"/>
      <c r="AH81" s="870"/>
      <c r="AI81" s="870"/>
    </row>
    <row r="82" spans="1:35" ht="16.5">
      <c r="A82" s="905"/>
      <c r="B82" s="870"/>
      <c r="C82" s="870"/>
      <c r="D82" s="935"/>
      <c r="E82" s="917"/>
      <c r="F82" s="917"/>
      <c r="G82" s="917"/>
      <c r="H82" s="917"/>
      <c r="I82" s="917"/>
      <c r="J82" s="917"/>
      <c r="K82" s="917"/>
      <c r="L82" s="917"/>
      <c r="M82" s="917"/>
      <c r="N82" s="917"/>
      <c r="O82" s="936"/>
      <c r="P82" s="870"/>
      <c r="Q82" s="870"/>
      <c r="R82" s="870"/>
      <c r="S82" s="870"/>
      <c r="T82" s="870"/>
      <c r="U82" s="870"/>
      <c r="V82" s="870"/>
      <c r="W82" s="870"/>
      <c r="X82" s="870"/>
      <c r="Y82" s="870"/>
      <c r="Z82" s="870"/>
      <c r="AA82" s="870"/>
      <c r="AB82" s="870"/>
      <c r="AC82" s="870"/>
      <c r="AD82" s="870"/>
      <c r="AE82" s="870"/>
      <c r="AF82" s="870"/>
      <c r="AG82" s="870"/>
      <c r="AH82" s="870"/>
      <c r="AI82" s="870"/>
    </row>
    <row r="83" spans="1:35" ht="16.5">
      <c r="A83" s="905"/>
      <c r="B83" s="870"/>
      <c r="C83" s="870"/>
      <c r="D83" s="937"/>
      <c r="E83" s="938"/>
      <c r="F83" s="938"/>
      <c r="G83" s="938"/>
      <c r="H83" s="938"/>
      <c r="I83" s="938"/>
      <c r="J83" s="938"/>
      <c r="K83" s="938"/>
      <c r="L83" s="938"/>
      <c r="M83" s="938"/>
      <c r="N83" s="938"/>
      <c r="O83" s="939"/>
      <c r="P83" s="870"/>
      <c r="Q83" s="870"/>
      <c r="R83" s="870"/>
      <c r="S83" s="870"/>
      <c r="T83" s="870"/>
      <c r="U83" s="870"/>
      <c r="V83" s="870"/>
      <c r="W83" s="870"/>
      <c r="X83" s="870"/>
      <c r="Y83" s="870"/>
      <c r="Z83" s="870"/>
      <c r="AA83" s="870"/>
      <c r="AB83" s="870"/>
      <c r="AC83" s="870"/>
      <c r="AD83" s="870"/>
      <c r="AE83" s="870"/>
      <c r="AF83" s="870"/>
      <c r="AG83" s="870"/>
      <c r="AH83" s="870"/>
      <c r="AI83" s="870"/>
    </row>
    <row r="84" spans="1:35" ht="16.5">
      <c r="A84" s="905"/>
      <c r="B84" s="870"/>
      <c r="C84" s="870"/>
      <c r="D84" s="870"/>
      <c r="E84" s="870"/>
      <c r="F84" s="870"/>
      <c r="G84" s="870"/>
      <c r="H84" s="870"/>
      <c r="I84" s="870"/>
      <c r="J84" s="870"/>
      <c r="K84" s="870"/>
      <c r="L84" s="870"/>
      <c r="M84" s="870"/>
      <c r="N84" s="870"/>
      <c r="O84" s="870"/>
      <c r="P84" s="870"/>
      <c r="Q84" s="870"/>
      <c r="R84" s="870"/>
      <c r="S84" s="870"/>
      <c r="T84" s="870"/>
      <c r="U84" s="870"/>
      <c r="V84" s="870"/>
      <c r="W84" s="870"/>
      <c r="X84" s="870"/>
      <c r="Y84" s="870"/>
      <c r="Z84" s="870"/>
      <c r="AA84" s="870"/>
      <c r="AB84" s="870"/>
      <c r="AC84" s="870"/>
      <c r="AD84" s="870"/>
      <c r="AE84" s="870"/>
      <c r="AF84" s="870"/>
      <c r="AG84" s="870"/>
      <c r="AH84" s="870"/>
      <c r="AI84" s="870"/>
    </row>
    <row r="85" spans="1:35" ht="16.5">
      <c r="A85" s="905" t="s">
        <v>23144</v>
      </c>
      <c r="B85" s="870"/>
      <c r="C85" s="870"/>
      <c r="D85" s="940" t="s">
        <v>23176</v>
      </c>
      <c r="E85" s="933"/>
      <c r="F85" s="933"/>
      <c r="G85" s="933"/>
      <c r="H85" s="933"/>
      <c r="I85" s="933"/>
      <c r="J85" s="933"/>
      <c r="K85" s="933"/>
      <c r="L85" s="933"/>
      <c r="M85" s="933"/>
      <c r="N85" s="933"/>
      <c r="O85" s="934"/>
      <c r="P85" s="870"/>
      <c r="Q85" s="870"/>
      <c r="R85" s="870"/>
      <c r="S85" s="870"/>
      <c r="T85" s="870"/>
      <c r="U85" s="870"/>
      <c r="V85" s="870"/>
      <c r="W85" s="870"/>
      <c r="X85" s="870"/>
      <c r="Y85" s="870"/>
      <c r="Z85" s="870"/>
      <c r="AA85" s="870"/>
      <c r="AB85" s="870"/>
      <c r="AC85" s="870"/>
      <c r="AD85" s="870"/>
      <c r="AE85" s="870"/>
      <c r="AF85" s="870"/>
      <c r="AG85" s="870"/>
      <c r="AH85" s="870"/>
      <c r="AI85" s="870"/>
    </row>
    <row r="86" spans="1:35" ht="16.5">
      <c r="A86" s="905"/>
      <c r="B86" s="870"/>
      <c r="C86" s="870"/>
      <c r="D86" s="935"/>
      <c r="E86" s="917"/>
      <c r="F86" s="917"/>
      <c r="G86" s="917"/>
      <c r="H86" s="917"/>
      <c r="I86" s="917"/>
      <c r="J86" s="917"/>
      <c r="K86" s="917"/>
      <c r="L86" s="917"/>
      <c r="M86" s="917"/>
      <c r="N86" s="917"/>
      <c r="O86" s="936"/>
      <c r="P86" s="870"/>
      <c r="Q86" s="870"/>
      <c r="R86" s="870"/>
      <c r="S86" s="870"/>
      <c r="T86" s="870"/>
      <c r="U86" s="870"/>
      <c r="V86" s="870"/>
      <c r="W86" s="870"/>
      <c r="X86" s="870"/>
      <c r="Y86" s="870"/>
      <c r="Z86" s="870"/>
      <c r="AA86" s="870"/>
      <c r="AB86" s="870"/>
      <c r="AC86" s="870"/>
      <c r="AD86" s="870"/>
      <c r="AE86" s="870"/>
      <c r="AF86" s="870"/>
      <c r="AG86" s="870"/>
      <c r="AH86" s="870"/>
      <c r="AI86" s="870"/>
    </row>
    <row r="87" spans="1:35" ht="16.5">
      <c r="A87" s="905"/>
      <c r="B87" s="870"/>
      <c r="C87" s="870"/>
      <c r="D87" s="937"/>
      <c r="E87" s="938"/>
      <c r="F87" s="938"/>
      <c r="G87" s="938"/>
      <c r="H87" s="938"/>
      <c r="I87" s="938"/>
      <c r="J87" s="938"/>
      <c r="K87" s="938"/>
      <c r="L87" s="938"/>
      <c r="M87" s="938"/>
      <c r="N87" s="938"/>
      <c r="O87" s="939"/>
      <c r="P87" s="870"/>
      <c r="Q87" s="870"/>
      <c r="R87" s="870"/>
      <c r="S87" s="870"/>
      <c r="T87" s="870"/>
      <c r="U87" s="870"/>
      <c r="V87" s="870"/>
      <c r="W87" s="870"/>
      <c r="X87" s="870"/>
      <c r="Y87" s="870"/>
      <c r="Z87" s="870"/>
      <c r="AA87" s="870"/>
      <c r="AB87" s="870"/>
      <c r="AC87" s="870"/>
      <c r="AD87" s="870"/>
      <c r="AE87" s="870"/>
      <c r="AF87" s="870"/>
      <c r="AG87" s="870"/>
      <c r="AH87" s="870"/>
      <c r="AI87" s="870"/>
    </row>
    <row r="88" spans="1:35" ht="16.5">
      <c r="A88" s="905"/>
      <c r="B88" s="870"/>
      <c r="C88" s="870"/>
      <c r="D88" s="870"/>
      <c r="E88" s="870"/>
      <c r="F88" s="870"/>
      <c r="G88" s="870"/>
      <c r="H88" s="870"/>
      <c r="I88" s="870"/>
      <c r="J88" s="870"/>
      <c r="K88" s="870"/>
      <c r="L88" s="870"/>
      <c r="M88" s="870"/>
      <c r="N88" s="870"/>
      <c r="O88" s="870"/>
      <c r="P88" s="870"/>
      <c r="Q88" s="870"/>
      <c r="R88" s="870"/>
      <c r="S88" s="870"/>
      <c r="T88" s="870"/>
      <c r="U88" s="870"/>
      <c r="V88" s="870"/>
      <c r="W88" s="870"/>
      <c r="X88" s="870"/>
      <c r="Y88" s="870"/>
      <c r="Z88" s="870"/>
      <c r="AA88" s="870"/>
      <c r="AB88" s="870"/>
      <c r="AC88" s="870"/>
      <c r="AD88" s="870"/>
      <c r="AE88" s="870"/>
      <c r="AF88" s="870"/>
      <c r="AG88" s="870"/>
      <c r="AH88" s="870"/>
      <c r="AI88" s="870"/>
    </row>
    <row r="89" spans="1:35" ht="16.5">
      <c r="A89" s="905" t="s">
        <v>23146</v>
      </c>
      <c r="B89" s="870"/>
      <c r="C89" s="870"/>
      <c r="D89" s="932" t="s">
        <v>23177</v>
      </c>
      <c r="E89" s="933"/>
      <c r="F89" s="933"/>
      <c r="G89" s="933"/>
      <c r="H89" s="933"/>
      <c r="I89" s="933"/>
      <c r="J89" s="933"/>
      <c r="K89" s="933"/>
      <c r="L89" s="933"/>
      <c r="M89" s="933"/>
      <c r="N89" s="933"/>
      <c r="O89" s="934"/>
      <c r="P89" s="870"/>
      <c r="Q89" s="870"/>
      <c r="R89" s="870"/>
      <c r="S89" s="870"/>
      <c r="T89" s="870"/>
      <c r="U89" s="870"/>
      <c r="V89" s="870"/>
      <c r="W89" s="870"/>
      <c r="X89" s="870"/>
      <c r="Y89" s="870"/>
      <c r="Z89" s="870"/>
      <c r="AA89" s="870"/>
      <c r="AB89" s="870"/>
      <c r="AC89" s="870"/>
      <c r="AD89" s="870"/>
      <c r="AE89" s="870"/>
      <c r="AF89" s="870"/>
      <c r="AG89" s="870"/>
      <c r="AH89" s="870"/>
      <c r="AI89" s="870"/>
    </row>
    <row r="90" spans="1:35" ht="16.5">
      <c r="A90" s="905"/>
      <c r="B90" s="870"/>
      <c r="C90" s="870"/>
      <c r="D90" s="935"/>
      <c r="E90" s="917"/>
      <c r="F90" s="917"/>
      <c r="G90" s="917"/>
      <c r="H90" s="917"/>
      <c r="I90" s="917"/>
      <c r="J90" s="917"/>
      <c r="K90" s="917"/>
      <c r="L90" s="917"/>
      <c r="M90" s="917"/>
      <c r="N90" s="917"/>
      <c r="O90" s="936"/>
      <c r="P90" s="870"/>
      <c r="Q90" s="870"/>
      <c r="R90" s="870"/>
      <c r="S90" s="870"/>
      <c r="T90" s="870"/>
      <c r="U90" s="870"/>
      <c r="V90" s="870"/>
      <c r="W90" s="870"/>
      <c r="X90" s="870"/>
      <c r="Y90" s="870"/>
      <c r="Z90" s="870"/>
      <c r="AA90" s="870"/>
      <c r="AB90" s="870"/>
      <c r="AC90" s="870"/>
      <c r="AD90" s="870"/>
      <c r="AE90" s="870"/>
      <c r="AF90" s="870"/>
      <c r="AG90" s="870"/>
      <c r="AH90" s="870"/>
      <c r="AI90" s="870"/>
    </row>
    <row r="91" spans="1:35" ht="16.5">
      <c r="A91" s="905"/>
      <c r="B91" s="870"/>
      <c r="C91" s="870"/>
      <c r="D91" s="937"/>
      <c r="E91" s="938"/>
      <c r="F91" s="938"/>
      <c r="G91" s="938"/>
      <c r="H91" s="938"/>
      <c r="I91" s="938"/>
      <c r="J91" s="938"/>
      <c r="K91" s="938"/>
      <c r="L91" s="938"/>
      <c r="M91" s="938"/>
      <c r="N91" s="938"/>
      <c r="O91" s="939"/>
      <c r="P91" s="870"/>
      <c r="Q91" s="870"/>
      <c r="R91" s="870"/>
      <c r="S91" s="870"/>
      <c r="T91" s="870"/>
      <c r="U91" s="870"/>
      <c r="V91" s="870"/>
      <c r="W91" s="870"/>
      <c r="X91" s="870"/>
      <c r="Y91" s="870"/>
      <c r="Z91" s="870"/>
      <c r="AA91" s="870"/>
      <c r="AB91" s="870"/>
      <c r="AC91" s="870"/>
      <c r="AD91" s="870"/>
      <c r="AE91" s="870"/>
      <c r="AF91" s="870"/>
      <c r="AG91" s="870"/>
      <c r="AH91" s="870"/>
      <c r="AI91" s="870"/>
    </row>
    <row r="92" spans="1:35" ht="16.5">
      <c r="A92" s="905"/>
      <c r="B92" s="870"/>
      <c r="C92" s="870"/>
      <c r="D92" s="870"/>
      <c r="E92" s="870"/>
      <c r="F92" s="870"/>
      <c r="G92" s="870"/>
      <c r="H92" s="870"/>
      <c r="I92" s="870"/>
      <c r="J92" s="870"/>
      <c r="K92" s="870"/>
      <c r="L92" s="870"/>
      <c r="M92" s="870"/>
      <c r="N92" s="870"/>
      <c r="O92" s="870"/>
      <c r="P92" s="870"/>
      <c r="Q92" s="870"/>
      <c r="R92" s="870"/>
      <c r="S92" s="870"/>
      <c r="T92" s="870"/>
      <c r="U92" s="870"/>
      <c r="V92" s="870"/>
      <c r="W92" s="870"/>
      <c r="X92" s="870"/>
      <c r="Y92" s="870"/>
      <c r="Z92" s="870"/>
      <c r="AA92" s="870"/>
      <c r="AB92" s="870"/>
      <c r="AC92" s="870"/>
      <c r="AD92" s="870"/>
      <c r="AE92" s="870"/>
      <c r="AF92" s="870"/>
      <c r="AG92" s="870"/>
      <c r="AH92" s="870"/>
      <c r="AI92" s="870"/>
    </row>
    <row r="93" spans="1:35" ht="16.5">
      <c r="A93" s="905" t="s">
        <v>23148</v>
      </c>
      <c r="B93" s="870"/>
      <c r="C93" s="870"/>
      <c r="D93" s="932" t="s">
        <v>23178</v>
      </c>
      <c r="E93" s="933"/>
      <c r="F93" s="933"/>
      <c r="G93" s="933"/>
      <c r="H93" s="933"/>
      <c r="I93" s="933"/>
      <c r="J93" s="933"/>
      <c r="K93" s="933"/>
      <c r="L93" s="933"/>
      <c r="M93" s="933"/>
      <c r="N93" s="933"/>
      <c r="O93" s="934"/>
      <c r="P93" s="870"/>
      <c r="Q93" s="870"/>
      <c r="R93" s="870"/>
      <c r="S93" s="870"/>
      <c r="T93" s="870"/>
      <c r="U93" s="870"/>
      <c r="V93" s="870"/>
      <c r="W93" s="870"/>
      <c r="X93" s="870"/>
      <c r="Y93" s="870"/>
      <c r="Z93" s="870"/>
      <c r="AA93" s="870"/>
      <c r="AB93" s="870"/>
      <c r="AC93" s="870"/>
      <c r="AD93" s="870"/>
      <c r="AE93" s="870"/>
      <c r="AF93" s="870"/>
      <c r="AG93" s="870"/>
      <c r="AH93" s="870"/>
      <c r="AI93" s="870"/>
    </row>
    <row r="94" spans="1:35" ht="16.5">
      <c r="A94" s="905"/>
      <c r="B94" s="870"/>
      <c r="C94" s="870"/>
      <c r="D94" s="935"/>
      <c r="E94" s="917"/>
      <c r="F94" s="917"/>
      <c r="G94" s="917"/>
      <c r="H94" s="917"/>
      <c r="I94" s="917"/>
      <c r="J94" s="917"/>
      <c r="K94" s="917"/>
      <c r="L94" s="917"/>
      <c r="M94" s="917"/>
      <c r="N94" s="917"/>
      <c r="O94" s="936"/>
      <c r="P94" s="870"/>
      <c r="Q94" s="870"/>
      <c r="R94" s="870"/>
      <c r="S94" s="870"/>
      <c r="T94" s="870"/>
      <c r="U94" s="870"/>
      <c r="V94" s="870"/>
      <c r="W94" s="870"/>
      <c r="X94" s="870"/>
      <c r="Y94" s="870"/>
      <c r="Z94" s="870"/>
      <c r="AA94" s="870"/>
      <c r="AB94" s="870"/>
      <c r="AC94" s="870"/>
      <c r="AD94" s="870"/>
      <c r="AE94" s="870"/>
      <c r="AF94" s="870"/>
      <c r="AG94" s="870"/>
      <c r="AH94" s="870"/>
      <c r="AI94" s="870"/>
    </row>
    <row r="95" spans="1:35" ht="16.5">
      <c r="A95" s="905"/>
      <c r="B95" s="870"/>
      <c r="C95" s="870"/>
      <c r="D95" s="937"/>
      <c r="E95" s="938"/>
      <c r="F95" s="938"/>
      <c r="G95" s="938"/>
      <c r="H95" s="938"/>
      <c r="I95" s="938"/>
      <c r="J95" s="938"/>
      <c r="K95" s="938"/>
      <c r="L95" s="938"/>
      <c r="M95" s="938"/>
      <c r="N95" s="938"/>
      <c r="O95" s="939"/>
      <c r="P95" s="870"/>
      <c r="Q95" s="870"/>
      <c r="R95" s="870"/>
      <c r="S95" s="870"/>
      <c r="T95" s="870"/>
      <c r="U95" s="870"/>
      <c r="V95" s="870"/>
      <c r="W95" s="870"/>
      <c r="X95" s="870"/>
      <c r="Y95" s="870"/>
      <c r="Z95" s="870"/>
      <c r="AA95" s="870"/>
      <c r="AB95" s="870"/>
      <c r="AC95" s="870"/>
      <c r="AD95" s="870"/>
      <c r="AE95" s="870"/>
      <c r="AF95" s="870"/>
      <c r="AG95" s="870"/>
      <c r="AH95" s="870"/>
      <c r="AI95" s="870"/>
    </row>
    <row r="96" spans="1:35" ht="16.5">
      <c r="A96" s="905"/>
      <c r="B96" s="870"/>
      <c r="C96" s="870"/>
      <c r="D96" s="870"/>
      <c r="E96" s="870"/>
      <c r="F96" s="870"/>
      <c r="G96" s="870"/>
      <c r="H96" s="870"/>
      <c r="I96" s="870"/>
      <c r="J96" s="870"/>
      <c r="K96" s="870"/>
      <c r="L96" s="870"/>
      <c r="M96" s="870"/>
      <c r="N96" s="870"/>
      <c r="O96" s="870"/>
      <c r="P96" s="870"/>
      <c r="Q96" s="870"/>
      <c r="R96" s="870"/>
      <c r="S96" s="870"/>
      <c r="T96" s="870"/>
      <c r="U96" s="870"/>
      <c r="V96" s="870"/>
      <c r="W96" s="870"/>
      <c r="X96" s="870"/>
      <c r="Y96" s="870"/>
      <c r="Z96" s="870"/>
      <c r="AA96" s="870"/>
      <c r="AB96" s="870"/>
      <c r="AC96" s="870"/>
      <c r="AD96" s="870"/>
      <c r="AE96" s="870"/>
      <c r="AF96" s="870"/>
      <c r="AG96" s="870"/>
      <c r="AH96" s="870"/>
      <c r="AI96" s="870"/>
    </row>
    <row r="97" spans="1:35" ht="16.5">
      <c r="A97" s="905" t="s">
        <v>23179</v>
      </c>
      <c r="B97" s="870"/>
      <c r="C97" s="870"/>
      <c r="D97" s="932" t="s">
        <v>23180</v>
      </c>
      <c r="E97" s="933"/>
      <c r="F97" s="933"/>
      <c r="G97" s="933"/>
      <c r="H97" s="933"/>
      <c r="I97" s="933"/>
      <c r="J97" s="933"/>
      <c r="K97" s="933"/>
      <c r="L97" s="933"/>
      <c r="M97" s="933"/>
      <c r="N97" s="933"/>
      <c r="O97" s="934"/>
      <c r="P97" s="870"/>
      <c r="Q97" s="870"/>
      <c r="R97" s="870"/>
      <c r="S97" s="870"/>
      <c r="T97" s="870"/>
      <c r="U97" s="870"/>
      <c r="V97" s="870"/>
      <c r="W97" s="870"/>
      <c r="X97" s="870"/>
      <c r="Y97" s="870"/>
      <c r="Z97" s="870"/>
      <c r="AA97" s="870"/>
      <c r="AB97" s="870"/>
      <c r="AC97" s="870"/>
      <c r="AD97" s="870"/>
      <c r="AE97" s="870"/>
      <c r="AF97" s="870"/>
      <c r="AG97" s="870"/>
      <c r="AH97" s="870"/>
      <c r="AI97" s="870"/>
    </row>
    <row r="98" spans="1:35" ht="16.5">
      <c r="A98" s="870"/>
      <c r="B98" s="870"/>
      <c r="C98" s="870"/>
      <c r="D98" s="935"/>
      <c r="E98" s="917"/>
      <c r="F98" s="917"/>
      <c r="G98" s="917"/>
      <c r="H98" s="917"/>
      <c r="I98" s="917"/>
      <c r="J98" s="917"/>
      <c r="K98" s="917"/>
      <c r="L98" s="917"/>
      <c r="M98" s="917"/>
      <c r="N98" s="917"/>
      <c r="O98" s="936"/>
      <c r="P98" s="870"/>
      <c r="Q98" s="870"/>
      <c r="R98" s="870"/>
      <c r="S98" s="870"/>
      <c r="T98" s="870"/>
      <c r="U98" s="870"/>
      <c r="V98" s="870"/>
      <c r="W98" s="870"/>
      <c r="X98" s="870"/>
      <c r="Y98" s="870"/>
      <c r="Z98" s="870"/>
      <c r="AA98" s="870"/>
      <c r="AB98" s="870"/>
      <c r="AC98" s="870"/>
      <c r="AD98" s="870"/>
      <c r="AE98" s="870"/>
      <c r="AF98" s="870"/>
      <c r="AG98" s="870"/>
      <c r="AH98" s="870"/>
      <c r="AI98" s="870"/>
    </row>
    <row r="99" spans="1:35" ht="16.5">
      <c r="A99" s="870"/>
      <c r="B99" s="870"/>
      <c r="C99" s="870"/>
      <c r="D99" s="935"/>
      <c r="E99" s="917"/>
      <c r="F99" s="917"/>
      <c r="G99" s="917"/>
      <c r="H99" s="917"/>
      <c r="I99" s="917"/>
      <c r="J99" s="917"/>
      <c r="K99" s="917"/>
      <c r="L99" s="917"/>
      <c r="M99" s="917"/>
      <c r="N99" s="917"/>
      <c r="O99" s="936"/>
      <c r="P99" s="870"/>
      <c r="Q99" s="870"/>
      <c r="R99" s="870"/>
      <c r="S99" s="870"/>
      <c r="T99" s="870"/>
      <c r="U99" s="870"/>
      <c r="V99" s="870"/>
      <c r="W99" s="870"/>
      <c r="X99" s="870"/>
      <c r="Y99" s="870"/>
      <c r="Z99" s="870"/>
      <c r="AA99" s="870"/>
      <c r="AB99" s="870"/>
      <c r="AC99" s="870"/>
      <c r="AD99" s="870"/>
      <c r="AE99" s="870"/>
      <c r="AF99" s="870"/>
      <c r="AG99" s="870"/>
      <c r="AH99" s="870"/>
      <c r="AI99" s="870"/>
    </row>
    <row r="100" spans="1:35" ht="16.5">
      <c r="A100" s="870"/>
      <c r="B100" s="870"/>
      <c r="C100" s="870"/>
      <c r="D100" s="870"/>
      <c r="E100" s="870"/>
      <c r="F100" s="870"/>
      <c r="G100" s="870"/>
      <c r="H100" s="870"/>
      <c r="I100" s="870"/>
      <c r="J100" s="870"/>
      <c r="K100" s="870"/>
      <c r="L100" s="870"/>
      <c r="M100" s="870"/>
      <c r="N100" s="870"/>
      <c r="O100" s="870"/>
      <c r="P100" s="870"/>
      <c r="Q100" s="870"/>
      <c r="R100" s="870"/>
      <c r="S100" s="870"/>
      <c r="T100" s="870"/>
      <c r="U100" s="870"/>
      <c r="V100" s="870"/>
      <c r="W100" s="870"/>
      <c r="X100" s="870"/>
      <c r="Y100" s="870"/>
      <c r="Z100" s="870"/>
      <c r="AA100" s="870"/>
      <c r="AB100" s="870"/>
      <c r="AC100" s="870"/>
      <c r="AD100" s="870"/>
      <c r="AE100" s="870"/>
      <c r="AF100" s="870"/>
      <c r="AG100" s="870"/>
      <c r="AH100" s="870"/>
      <c r="AI100" s="870"/>
    </row>
    <row r="101" spans="1:35" ht="16.5">
      <c r="A101" s="870"/>
      <c r="B101" s="870"/>
      <c r="C101" s="870"/>
      <c r="D101" s="870"/>
      <c r="E101" s="870"/>
      <c r="F101" s="870"/>
      <c r="G101" s="870"/>
      <c r="H101" s="870"/>
      <c r="I101" s="870"/>
      <c r="J101" s="870"/>
      <c r="K101" s="870"/>
      <c r="L101" s="870"/>
      <c r="M101" s="870"/>
      <c r="N101" s="870"/>
      <c r="O101" s="870"/>
      <c r="P101" s="870"/>
      <c r="Q101" s="870"/>
      <c r="R101" s="870"/>
      <c r="S101" s="870"/>
      <c r="T101" s="870"/>
      <c r="U101" s="870"/>
      <c r="V101" s="870"/>
      <c r="W101" s="870"/>
      <c r="X101" s="870"/>
      <c r="Y101" s="870"/>
      <c r="Z101" s="870"/>
      <c r="AA101" s="870"/>
      <c r="AB101" s="870"/>
      <c r="AC101" s="870"/>
      <c r="AD101" s="870"/>
      <c r="AE101" s="870"/>
      <c r="AF101" s="870"/>
      <c r="AG101" s="870"/>
      <c r="AH101" s="870"/>
      <c r="AI101" s="870"/>
    </row>
    <row r="102" spans="1:35" ht="16.5">
      <c r="A102" s="870"/>
      <c r="B102" s="870"/>
      <c r="C102" s="870"/>
      <c r="D102" s="870"/>
      <c r="E102" s="870"/>
      <c r="F102" s="870"/>
      <c r="G102" s="870"/>
      <c r="H102" s="870"/>
      <c r="I102" s="870"/>
      <c r="J102" s="870"/>
      <c r="K102" s="870"/>
      <c r="L102" s="870"/>
      <c r="M102" s="870"/>
      <c r="N102" s="870"/>
      <c r="O102" s="870"/>
      <c r="P102" s="870"/>
      <c r="Q102" s="870"/>
      <c r="R102" s="870"/>
      <c r="S102" s="870"/>
      <c r="T102" s="870"/>
      <c r="U102" s="870"/>
      <c r="V102" s="870"/>
      <c r="W102" s="870"/>
      <c r="X102" s="870"/>
      <c r="Y102" s="870"/>
      <c r="Z102" s="870"/>
      <c r="AA102" s="870"/>
      <c r="AB102" s="870"/>
      <c r="AC102" s="870"/>
      <c r="AD102" s="870"/>
      <c r="AE102" s="870"/>
      <c r="AF102" s="870"/>
      <c r="AG102" s="870"/>
      <c r="AH102" s="870"/>
      <c r="AI102" s="870"/>
    </row>
    <row r="103" spans="1:35" ht="16.5">
      <c r="A103" s="870"/>
      <c r="B103" s="870"/>
      <c r="C103" s="870"/>
      <c r="D103" s="870"/>
      <c r="E103" s="870"/>
      <c r="F103" s="870"/>
      <c r="G103" s="870"/>
      <c r="H103" s="870"/>
      <c r="I103" s="870"/>
      <c r="J103" s="870"/>
      <c r="K103" s="870"/>
      <c r="L103" s="870"/>
      <c r="M103" s="870"/>
      <c r="N103" s="870"/>
      <c r="O103" s="870"/>
      <c r="P103" s="870"/>
      <c r="Q103" s="870"/>
      <c r="R103" s="870"/>
      <c r="S103" s="870"/>
      <c r="T103" s="870"/>
      <c r="U103" s="870"/>
      <c r="V103" s="870"/>
      <c r="W103" s="870"/>
      <c r="X103" s="870"/>
      <c r="Y103" s="870"/>
      <c r="Z103" s="870"/>
      <c r="AA103" s="870"/>
      <c r="AB103" s="870"/>
      <c r="AC103" s="870"/>
      <c r="AD103" s="870"/>
      <c r="AE103" s="870"/>
      <c r="AF103" s="870"/>
      <c r="AG103" s="870"/>
      <c r="AH103" s="870"/>
      <c r="AI103" s="870"/>
    </row>
    <row r="104" spans="1:35" ht="16.5">
      <c r="A104" s="870"/>
      <c r="B104" s="870"/>
      <c r="C104" s="870"/>
      <c r="D104" s="870"/>
      <c r="E104" s="870"/>
      <c r="F104" s="870"/>
      <c r="G104" s="870"/>
      <c r="H104" s="870"/>
      <c r="I104" s="870"/>
      <c r="J104" s="870"/>
      <c r="K104" s="870"/>
      <c r="L104" s="870"/>
      <c r="M104" s="870"/>
      <c r="N104" s="870"/>
      <c r="O104" s="870"/>
      <c r="P104" s="870"/>
      <c r="Q104" s="870"/>
      <c r="R104" s="870"/>
      <c r="S104" s="870"/>
      <c r="T104" s="870"/>
      <c r="U104" s="870"/>
      <c r="V104" s="870"/>
      <c r="W104" s="870"/>
      <c r="X104" s="870"/>
      <c r="Y104" s="870"/>
      <c r="Z104" s="870"/>
      <c r="AA104" s="870"/>
      <c r="AB104" s="870"/>
      <c r="AC104" s="870"/>
      <c r="AD104" s="870"/>
      <c r="AE104" s="870"/>
      <c r="AF104" s="870"/>
      <c r="AG104" s="870"/>
      <c r="AH104" s="870"/>
      <c r="AI104" s="870"/>
    </row>
    <row r="105" spans="1:35" ht="16.5">
      <c r="A105" s="870"/>
      <c r="B105" s="870"/>
      <c r="C105" s="870"/>
      <c r="D105" s="870"/>
      <c r="E105" s="870"/>
      <c r="F105" s="870"/>
      <c r="G105" s="870"/>
      <c r="H105" s="870"/>
      <c r="I105" s="870"/>
      <c r="J105" s="870"/>
      <c r="K105" s="870"/>
      <c r="L105" s="870"/>
      <c r="M105" s="870"/>
      <c r="N105" s="870"/>
      <c r="O105" s="870"/>
      <c r="P105" s="870"/>
      <c r="Q105" s="870"/>
      <c r="R105" s="870"/>
      <c r="S105" s="870"/>
      <c r="T105" s="870"/>
      <c r="U105" s="870"/>
      <c r="V105" s="870"/>
      <c r="W105" s="870"/>
      <c r="X105" s="870"/>
      <c r="Y105" s="870"/>
      <c r="Z105" s="870"/>
      <c r="AA105" s="870"/>
      <c r="AB105" s="870"/>
      <c r="AC105" s="870"/>
      <c r="AD105" s="870"/>
      <c r="AE105" s="870"/>
      <c r="AF105" s="870"/>
      <c r="AG105" s="870"/>
      <c r="AH105" s="870"/>
      <c r="AI105" s="870"/>
    </row>
    <row r="106" spans="1:35" ht="16.5">
      <c r="A106" s="870"/>
      <c r="B106" s="870"/>
      <c r="C106" s="870"/>
      <c r="D106" s="870"/>
      <c r="E106" s="870"/>
      <c r="F106" s="870"/>
      <c r="G106" s="870"/>
      <c r="H106" s="870"/>
      <c r="I106" s="870"/>
      <c r="J106" s="870"/>
      <c r="K106" s="870"/>
      <c r="L106" s="870"/>
      <c r="M106" s="870"/>
      <c r="N106" s="870"/>
      <c r="O106" s="870"/>
      <c r="P106" s="870"/>
      <c r="Q106" s="870"/>
      <c r="R106" s="870"/>
      <c r="S106" s="870"/>
      <c r="T106" s="870"/>
      <c r="U106" s="870"/>
      <c r="V106" s="870"/>
      <c r="W106" s="870"/>
      <c r="X106" s="870"/>
      <c r="Y106" s="870"/>
      <c r="Z106" s="870"/>
      <c r="AA106" s="870"/>
      <c r="AB106" s="870"/>
      <c r="AC106" s="870"/>
      <c r="AD106" s="870"/>
      <c r="AE106" s="870"/>
      <c r="AF106" s="870"/>
      <c r="AG106" s="870"/>
      <c r="AH106" s="870"/>
      <c r="AI106" s="870"/>
    </row>
    <row r="107" spans="1:35" ht="16.5">
      <c r="A107" s="870"/>
      <c r="B107" s="870"/>
      <c r="C107" s="870"/>
      <c r="D107" s="870"/>
      <c r="E107" s="870"/>
      <c r="F107" s="870"/>
      <c r="G107" s="870"/>
      <c r="H107" s="870"/>
      <c r="I107" s="870"/>
      <c r="J107" s="870"/>
      <c r="K107" s="870"/>
      <c r="L107" s="870"/>
      <c r="M107" s="870"/>
      <c r="N107" s="870"/>
      <c r="O107" s="870"/>
      <c r="P107" s="870"/>
      <c r="Q107" s="870"/>
      <c r="R107" s="870"/>
      <c r="S107" s="870"/>
      <c r="T107" s="870"/>
      <c r="U107" s="870"/>
      <c r="V107" s="870"/>
      <c r="W107" s="870"/>
      <c r="X107" s="870"/>
      <c r="Y107" s="870"/>
      <c r="Z107" s="870"/>
      <c r="AA107" s="870"/>
      <c r="AB107" s="870"/>
      <c r="AC107" s="870"/>
      <c r="AD107" s="870"/>
      <c r="AE107" s="870"/>
      <c r="AF107" s="870"/>
      <c r="AG107" s="870"/>
      <c r="AH107" s="870"/>
      <c r="AI107" s="870"/>
    </row>
    <row r="108" spans="1:35" ht="16.5">
      <c r="A108" s="870"/>
      <c r="B108" s="870"/>
      <c r="C108" s="870"/>
      <c r="D108" s="870"/>
      <c r="E108" s="870"/>
      <c r="F108" s="870"/>
      <c r="G108" s="870"/>
      <c r="H108" s="870"/>
      <c r="I108" s="870"/>
      <c r="J108" s="870"/>
      <c r="K108" s="870"/>
      <c r="L108" s="870"/>
      <c r="M108" s="870"/>
      <c r="N108" s="870"/>
      <c r="O108" s="870"/>
      <c r="P108" s="870"/>
      <c r="Q108" s="870"/>
      <c r="R108" s="870"/>
      <c r="S108" s="870"/>
      <c r="T108" s="870"/>
      <c r="U108" s="870"/>
      <c r="V108" s="870"/>
      <c r="W108" s="870"/>
      <c r="X108" s="870"/>
      <c r="Y108" s="870"/>
      <c r="Z108" s="870"/>
      <c r="AA108" s="870"/>
      <c r="AB108" s="870"/>
      <c r="AC108" s="870"/>
      <c r="AD108" s="870"/>
      <c r="AE108" s="870"/>
      <c r="AF108" s="870"/>
      <c r="AG108" s="870"/>
      <c r="AH108" s="870"/>
      <c r="AI108" s="870"/>
    </row>
    <row r="109" spans="1:35" ht="16.5">
      <c r="A109" s="870"/>
      <c r="B109" s="870"/>
      <c r="C109" s="870"/>
      <c r="D109" s="870"/>
      <c r="E109" s="870"/>
      <c r="F109" s="870"/>
      <c r="G109" s="870"/>
      <c r="H109" s="870"/>
      <c r="I109" s="870"/>
      <c r="J109" s="870"/>
      <c r="K109" s="870"/>
      <c r="L109" s="870"/>
      <c r="M109" s="870"/>
      <c r="N109" s="870"/>
      <c r="O109" s="870"/>
      <c r="P109" s="870"/>
      <c r="Q109" s="870"/>
      <c r="R109" s="870"/>
      <c r="S109" s="870"/>
      <c r="T109" s="870"/>
      <c r="U109" s="870"/>
      <c r="V109" s="870"/>
      <c r="W109" s="870"/>
      <c r="X109" s="870"/>
      <c r="Y109" s="870"/>
      <c r="Z109" s="870"/>
      <c r="AA109" s="870"/>
      <c r="AB109" s="870"/>
      <c r="AC109" s="870"/>
      <c r="AD109" s="870"/>
      <c r="AE109" s="870"/>
      <c r="AF109" s="870"/>
      <c r="AG109" s="870"/>
      <c r="AH109" s="870"/>
      <c r="AI109" s="870"/>
    </row>
    <row r="110" spans="1:35" ht="16.5">
      <c r="A110" s="870"/>
      <c r="B110" s="870"/>
      <c r="C110" s="870"/>
      <c r="D110" s="870"/>
      <c r="E110" s="870"/>
      <c r="F110" s="870"/>
      <c r="G110" s="870"/>
      <c r="H110" s="870"/>
      <c r="I110" s="870"/>
      <c r="J110" s="870"/>
      <c r="K110" s="870"/>
      <c r="L110" s="870"/>
      <c r="M110" s="870"/>
      <c r="N110" s="870"/>
      <c r="O110" s="870"/>
      <c r="P110" s="870"/>
      <c r="Q110" s="870"/>
      <c r="R110" s="870"/>
      <c r="S110" s="870"/>
      <c r="T110" s="870"/>
      <c r="U110" s="870"/>
      <c r="V110" s="870"/>
      <c r="W110" s="870"/>
      <c r="X110" s="870"/>
      <c r="Y110" s="870"/>
      <c r="Z110" s="870"/>
      <c r="AA110" s="870"/>
      <c r="AB110" s="870"/>
      <c r="AC110" s="870"/>
      <c r="AD110" s="870"/>
      <c r="AE110" s="870"/>
      <c r="AF110" s="870"/>
      <c r="AG110" s="870"/>
      <c r="AH110" s="870"/>
      <c r="AI110" s="870"/>
    </row>
    <row r="111" spans="1:35" ht="16.5">
      <c r="A111" s="870"/>
      <c r="B111" s="870"/>
      <c r="C111" s="870"/>
      <c r="D111" s="870"/>
      <c r="E111" s="870"/>
      <c r="F111" s="870"/>
      <c r="G111" s="870"/>
      <c r="H111" s="870"/>
      <c r="I111" s="870"/>
      <c r="J111" s="870"/>
      <c r="K111" s="870"/>
      <c r="L111" s="870"/>
      <c r="M111" s="870"/>
      <c r="N111" s="870"/>
      <c r="O111" s="870"/>
      <c r="P111" s="870"/>
      <c r="Q111" s="870"/>
      <c r="R111" s="870"/>
      <c r="S111" s="870"/>
      <c r="T111" s="870"/>
      <c r="U111" s="870"/>
      <c r="V111" s="870"/>
      <c r="W111" s="870"/>
      <c r="X111" s="870"/>
      <c r="Y111" s="870"/>
      <c r="Z111" s="870"/>
      <c r="AA111" s="870"/>
      <c r="AB111" s="870"/>
      <c r="AC111" s="870"/>
      <c r="AD111" s="870"/>
      <c r="AE111" s="870"/>
      <c r="AF111" s="870"/>
      <c r="AG111" s="870"/>
      <c r="AH111" s="870"/>
      <c r="AI111" s="870"/>
    </row>
    <row r="112" spans="1:35" ht="16.5">
      <c r="A112" s="870"/>
      <c r="B112" s="870"/>
      <c r="C112" s="870"/>
      <c r="D112" s="870"/>
      <c r="E112" s="870"/>
      <c r="F112" s="870"/>
      <c r="G112" s="870"/>
      <c r="H112" s="870"/>
      <c r="I112" s="870"/>
      <c r="J112" s="870"/>
      <c r="K112" s="870"/>
      <c r="L112" s="870"/>
      <c r="M112" s="870"/>
      <c r="N112" s="870"/>
      <c r="O112" s="870"/>
      <c r="P112" s="870"/>
      <c r="Q112" s="870"/>
      <c r="R112" s="870"/>
      <c r="S112" s="870"/>
      <c r="T112" s="870"/>
      <c r="U112" s="870"/>
      <c r="V112" s="870"/>
      <c r="W112" s="870"/>
      <c r="X112" s="870"/>
      <c r="Y112" s="870"/>
      <c r="Z112" s="870"/>
      <c r="AA112" s="870"/>
      <c r="AB112" s="870"/>
      <c r="AC112" s="870"/>
      <c r="AD112" s="870"/>
      <c r="AE112" s="870"/>
      <c r="AF112" s="870"/>
      <c r="AG112" s="870"/>
      <c r="AH112" s="870"/>
      <c r="AI112" s="870"/>
    </row>
    <row r="113" spans="1:35" ht="16.5">
      <c r="A113" s="870"/>
      <c r="B113" s="870"/>
      <c r="C113" s="870"/>
      <c r="D113" s="870"/>
      <c r="E113" s="870"/>
      <c r="F113" s="870"/>
      <c r="G113" s="870"/>
      <c r="H113" s="870"/>
      <c r="I113" s="870"/>
      <c r="J113" s="870"/>
      <c r="K113" s="870"/>
      <c r="L113" s="870"/>
      <c r="M113" s="870"/>
      <c r="N113" s="870"/>
      <c r="O113" s="870"/>
      <c r="P113" s="870"/>
      <c r="Q113" s="870"/>
      <c r="R113" s="870"/>
      <c r="S113" s="870"/>
      <c r="T113" s="870"/>
      <c r="U113" s="870"/>
      <c r="V113" s="870"/>
      <c r="W113" s="870"/>
      <c r="X113" s="870"/>
      <c r="Y113" s="870"/>
      <c r="Z113" s="870"/>
      <c r="AA113" s="870"/>
      <c r="AB113" s="870"/>
      <c r="AC113" s="870"/>
      <c r="AD113" s="870"/>
      <c r="AE113" s="870"/>
      <c r="AF113" s="870"/>
      <c r="AG113" s="870"/>
      <c r="AH113" s="870"/>
      <c r="AI113" s="870"/>
    </row>
    <row r="114" spans="1:35" ht="16.5">
      <c r="A114" s="870"/>
      <c r="B114" s="870"/>
      <c r="C114" s="870"/>
      <c r="D114" s="870"/>
      <c r="E114" s="870"/>
      <c r="F114" s="870"/>
      <c r="G114" s="870"/>
      <c r="H114" s="870"/>
      <c r="I114" s="870"/>
      <c r="J114" s="870"/>
      <c r="K114" s="870"/>
      <c r="L114" s="870"/>
      <c r="M114" s="870"/>
      <c r="N114" s="870"/>
      <c r="O114" s="870"/>
      <c r="P114" s="870"/>
      <c r="Q114" s="870"/>
      <c r="R114" s="870"/>
      <c r="S114" s="870"/>
      <c r="T114" s="870"/>
      <c r="U114" s="870"/>
      <c r="V114" s="870"/>
      <c r="W114" s="870"/>
      <c r="X114" s="870"/>
      <c r="Y114" s="870"/>
      <c r="Z114" s="870"/>
      <c r="AA114" s="870"/>
      <c r="AB114" s="870"/>
      <c r="AC114" s="870"/>
      <c r="AD114" s="870"/>
      <c r="AE114" s="870"/>
      <c r="AF114" s="870"/>
      <c r="AG114" s="870"/>
      <c r="AH114" s="870"/>
      <c r="AI114" s="870"/>
    </row>
    <row r="115" spans="1:35" ht="16.5">
      <c r="A115" s="870"/>
      <c r="B115" s="870"/>
      <c r="C115" s="870"/>
      <c r="D115" s="870"/>
      <c r="E115" s="870"/>
      <c r="F115" s="870"/>
      <c r="G115" s="870"/>
      <c r="H115" s="870"/>
      <c r="I115" s="870"/>
      <c r="J115" s="870"/>
      <c r="K115" s="870"/>
      <c r="L115" s="870"/>
      <c r="M115" s="870"/>
      <c r="N115" s="870"/>
      <c r="O115" s="870"/>
      <c r="P115" s="870"/>
      <c r="Q115" s="870"/>
      <c r="R115" s="870"/>
      <c r="S115" s="870"/>
      <c r="T115" s="870"/>
      <c r="U115" s="870"/>
      <c r="V115" s="870"/>
      <c r="W115" s="870"/>
      <c r="X115" s="870"/>
      <c r="Y115" s="870"/>
      <c r="Z115" s="870"/>
      <c r="AA115" s="870"/>
      <c r="AB115" s="870"/>
      <c r="AC115" s="870"/>
      <c r="AD115" s="870"/>
      <c r="AE115" s="870"/>
      <c r="AF115" s="870"/>
      <c r="AG115" s="870"/>
      <c r="AH115" s="870"/>
      <c r="AI115" s="870"/>
    </row>
    <row r="116" spans="1:35" ht="16.5">
      <c r="A116" s="870"/>
      <c r="B116" s="870"/>
      <c r="C116" s="870"/>
      <c r="D116" s="870"/>
      <c r="E116" s="870"/>
      <c r="F116" s="870"/>
      <c r="G116" s="870"/>
      <c r="H116" s="870"/>
      <c r="I116" s="870"/>
      <c r="J116" s="870"/>
      <c r="K116" s="870"/>
      <c r="L116" s="870"/>
      <c r="M116" s="870"/>
      <c r="N116" s="870"/>
      <c r="O116" s="870"/>
      <c r="P116" s="870"/>
      <c r="Q116" s="870"/>
      <c r="R116" s="870"/>
      <c r="S116" s="870"/>
      <c r="T116" s="870"/>
      <c r="U116" s="870"/>
      <c r="V116" s="870"/>
      <c r="W116" s="870"/>
      <c r="X116" s="870"/>
      <c r="Y116" s="870"/>
      <c r="Z116" s="870"/>
      <c r="AA116" s="870"/>
      <c r="AB116" s="870"/>
      <c r="AC116" s="870"/>
      <c r="AD116" s="870"/>
      <c r="AE116" s="870"/>
      <c r="AF116" s="870"/>
      <c r="AG116" s="870"/>
      <c r="AH116" s="870"/>
      <c r="AI116" s="870"/>
    </row>
    <row r="117" spans="1:35" ht="16.5">
      <c r="A117" s="870"/>
      <c r="B117" s="870"/>
      <c r="C117" s="870"/>
      <c r="D117" s="870"/>
      <c r="E117" s="870"/>
      <c r="F117" s="870"/>
      <c r="G117" s="870"/>
      <c r="H117" s="870"/>
      <c r="I117" s="870"/>
      <c r="J117" s="870"/>
      <c r="K117" s="870"/>
      <c r="L117" s="870"/>
      <c r="M117" s="870"/>
      <c r="N117" s="870"/>
      <c r="O117" s="870"/>
      <c r="P117" s="870"/>
      <c r="Q117" s="870"/>
      <c r="R117" s="870"/>
      <c r="S117" s="870"/>
      <c r="T117" s="870"/>
      <c r="U117" s="870"/>
      <c r="V117" s="870"/>
      <c r="W117" s="870"/>
      <c r="X117" s="870"/>
      <c r="Y117" s="870"/>
      <c r="Z117" s="870"/>
      <c r="AA117" s="870"/>
      <c r="AB117" s="870"/>
      <c r="AC117" s="870"/>
      <c r="AD117" s="870"/>
      <c r="AE117" s="870"/>
      <c r="AF117" s="870"/>
      <c r="AG117" s="870"/>
      <c r="AH117" s="870"/>
      <c r="AI117" s="870"/>
    </row>
    <row r="118" spans="1:35" ht="16.5">
      <c r="A118" s="870"/>
      <c r="B118" s="870"/>
      <c r="C118" s="870"/>
      <c r="D118" s="870"/>
      <c r="E118" s="870"/>
      <c r="F118" s="870"/>
      <c r="G118" s="870"/>
      <c r="H118" s="870"/>
      <c r="I118" s="870"/>
      <c r="J118" s="870"/>
      <c r="K118" s="870"/>
      <c r="L118" s="870"/>
      <c r="M118" s="870"/>
      <c r="N118" s="870"/>
      <c r="O118" s="870"/>
      <c r="P118" s="870"/>
      <c r="Q118" s="870"/>
      <c r="R118" s="870"/>
      <c r="S118" s="870"/>
      <c r="T118" s="870"/>
      <c r="U118" s="870"/>
      <c r="V118" s="870"/>
      <c r="W118" s="870"/>
      <c r="X118" s="870"/>
      <c r="Y118" s="870"/>
      <c r="Z118" s="870"/>
      <c r="AA118" s="870"/>
      <c r="AB118" s="870"/>
      <c r="AC118" s="870"/>
      <c r="AD118" s="870"/>
      <c r="AE118" s="870"/>
      <c r="AF118" s="870"/>
      <c r="AG118" s="870"/>
      <c r="AH118" s="870"/>
      <c r="AI118" s="870"/>
    </row>
    <row r="119" spans="1:35" ht="16.5">
      <c r="A119" s="870"/>
      <c r="B119" s="870"/>
      <c r="C119" s="870"/>
      <c r="D119" s="870"/>
      <c r="E119" s="870"/>
      <c r="F119" s="870"/>
      <c r="G119" s="870"/>
      <c r="H119" s="870"/>
      <c r="I119" s="870"/>
      <c r="J119" s="870"/>
      <c r="K119" s="870"/>
      <c r="L119" s="870"/>
      <c r="M119" s="870"/>
      <c r="N119" s="870"/>
      <c r="O119" s="870"/>
      <c r="P119" s="870"/>
      <c r="Q119" s="870"/>
      <c r="R119" s="870"/>
      <c r="S119" s="870"/>
      <c r="T119" s="870"/>
      <c r="U119" s="870"/>
      <c r="V119" s="870"/>
      <c r="W119" s="870"/>
      <c r="X119" s="870"/>
      <c r="Y119" s="870"/>
      <c r="Z119" s="870"/>
      <c r="AA119" s="870"/>
      <c r="AB119" s="870"/>
      <c r="AC119" s="870"/>
      <c r="AD119" s="870"/>
      <c r="AE119" s="870"/>
      <c r="AF119" s="870"/>
      <c r="AG119" s="870"/>
      <c r="AH119" s="870"/>
      <c r="AI119" s="870"/>
    </row>
    <row r="120" spans="1:35" ht="16.5">
      <c r="A120" s="870"/>
      <c r="B120" s="870"/>
      <c r="C120" s="870"/>
      <c r="D120" s="870"/>
      <c r="E120" s="870"/>
      <c r="F120" s="870"/>
      <c r="G120" s="870"/>
      <c r="H120" s="870"/>
      <c r="I120" s="870"/>
      <c r="J120" s="870"/>
      <c r="K120" s="870"/>
      <c r="L120" s="870"/>
      <c r="M120" s="870"/>
      <c r="N120" s="870"/>
      <c r="O120" s="870"/>
      <c r="P120" s="870"/>
      <c r="Q120" s="870"/>
      <c r="R120" s="870"/>
      <c r="S120" s="870"/>
      <c r="T120" s="870"/>
      <c r="U120" s="870"/>
      <c r="V120" s="870"/>
      <c r="W120" s="870"/>
      <c r="X120" s="870"/>
      <c r="Y120" s="870"/>
      <c r="Z120" s="870"/>
      <c r="AA120" s="870"/>
      <c r="AB120" s="870"/>
      <c r="AC120" s="870"/>
      <c r="AD120" s="870"/>
      <c r="AE120" s="870"/>
      <c r="AF120" s="870"/>
      <c r="AG120" s="870"/>
      <c r="AH120" s="870"/>
      <c r="AI120" s="870"/>
    </row>
    <row r="121" spans="1:35" ht="16.5">
      <c r="A121" s="870"/>
      <c r="B121" s="870"/>
      <c r="C121" s="870"/>
      <c r="D121" s="870"/>
      <c r="E121" s="870"/>
      <c r="F121" s="870"/>
      <c r="G121" s="870"/>
      <c r="H121" s="870"/>
      <c r="I121" s="870"/>
      <c r="J121" s="870"/>
      <c r="K121" s="870"/>
      <c r="L121" s="870"/>
      <c r="M121" s="870"/>
      <c r="N121" s="870"/>
      <c r="O121" s="870"/>
      <c r="P121" s="870"/>
      <c r="Q121" s="870"/>
      <c r="R121" s="870"/>
      <c r="S121" s="870"/>
      <c r="T121" s="870"/>
      <c r="U121" s="870"/>
      <c r="V121" s="870"/>
      <c r="W121" s="870"/>
      <c r="X121" s="870"/>
      <c r="Y121" s="870"/>
      <c r="Z121" s="870"/>
      <c r="AA121" s="870"/>
      <c r="AB121" s="870"/>
      <c r="AC121" s="870"/>
      <c r="AD121" s="870"/>
      <c r="AE121" s="870"/>
      <c r="AF121" s="870"/>
      <c r="AG121" s="870"/>
      <c r="AH121" s="870"/>
      <c r="AI121" s="870"/>
    </row>
    <row r="122" spans="1:35" ht="16.5">
      <c r="A122" s="870"/>
      <c r="B122" s="870"/>
      <c r="C122" s="870"/>
      <c r="D122" s="870"/>
      <c r="E122" s="870"/>
      <c r="F122" s="870"/>
      <c r="G122" s="870"/>
      <c r="H122" s="870"/>
      <c r="I122" s="870"/>
      <c r="J122" s="870"/>
      <c r="K122" s="870"/>
      <c r="L122" s="870"/>
      <c r="M122" s="870"/>
      <c r="N122" s="870"/>
      <c r="O122" s="870"/>
      <c r="P122" s="870"/>
      <c r="Q122" s="870"/>
      <c r="R122" s="870"/>
      <c r="S122" s="870"/>
      <c r="T122" s="870"/>
      <c r="U122" s="870"/>
      <c r="V122" s="870"/>
      <c r="W122" s="870"/>
      <c r="X122" s="870"/>
      <c r="Y122" s="870"/>
      <c r="Z122" s="870"/>
      <c r="AA122" s="870"/>
      <c r="AB122" s="870"/>
      <c r="AC122" s="870"/>
      <c r="AD122" s="870"/>
      <c r="AE122" s="870"/>
      <c r="AF122" s="870"/>
      <c r="AG122" s="870"/>
      <c r="AH122" s="870"/>
      <c r="AI122" s="870"/>
    </row>
    <row r="123" spans="1:35" ht="16.5">
      <c r="A123" s="870"/>
      <c r="B123" s="870"/>
      <c r="C123" s="870"/>
      <c r="D123" s="870"/>
      <c r="E123" s="870"/>
      <c r="F123" s="870"/>
      <c r="G123" s="870"/>
      <c r="H123" s="870"/>
      <c r="I123" s="870"/>
      <c r="J123" s="870"/>
      <c r="K123" s="870"/>
      <c r="L123" s="870"/>
      <c r="M123" s="870"/>
      <c r="N123" s="870"/>
      <c r="O123" s="870"/>
      <c r="P123" s="870"/>
      <c r="Q123" s="870"/>
      <c r="R123" s="870"/>
      <c r="S123" s="870"/>
      <c r="T123" s="870"/>
      <c r="U123" s="870"/>
      <c r="V123" s="870"/>
      <c r="W123" s="870"/>
      <c r="X123" s="870"/>
      <c r="Y123" s="870"/>
      <c r="Z123" s="870"/>
      <c r="AA123" s="870"/>
      <c r="AB123" s="870"/>
      <c r="AC123" s="870"/>
      <c r="AD123" s="870"/>
      <c r="AE123" s="870"/>
      <c r="AF123" s="870"/>
      <c r="AG123" s="870"/>
      <c r="AH123" s="870"/>
      <c r="AI123" s="870"/>
    </row>
    <row r="124" spans="1:35" ht="16.5">
      <c r="A124" s="870"/>
      <c r="B124" s="870"/>
      <c r="C124" s="870"/>
      <c r="D124" s="870"/>
      <c r="E124" s="870"/>
      <c r="F124" s="870"/>
      <c r="G124" s="870"/>
      <c r="H124" s="870"/>
      <c r="I124" s="870"/>
      <c r="J124" s="870"/>
      <c r="K124" s="870"/>
      <c r="L124" s="870"/>
      <c r="M124" s="870"/>
      <c r="N124" s="870"/>
      <c r="O124" s="870"/>
      <c r="P124" s="870"/>
      <c r="Q124" s="870"/>
      <c r="R124" s="870"/>
      <c r="S124" s="870"/>
      <c r="T124" s="870"/>
      <c r="U124" s="870"/>
      <c r="V124" s="870"/>
      <c r="W124" s="870"/>
      <c r="X124" s="870"/>
      <c r="Y124" s="870"/>
      <c r="Z124" s="870"/>
      <c r="AA124" s="870"/>
      <c r="AB124" s="870"/>
      <c r="AC124" s="870"/>
      <c r="AD124" s="870"/>
      <c r="AE124" s="870"/>
      <c r="AF124" s="870"/>
      <c r="AG124" s="870"/>
      <c r="AH124" s="870"/>
      <c r="AI124" s="870"/>
    </row>
    <row r="125" spans="1:35" ht="16.5">
      <c r="A125" s="870"/>
      <c r="B125" s="870"/>
      <c r="C125" s="870"/>
      <c r="D125" s="870"/>
      <c r="E125" s="870"/>
      <c r="F125" s="870"/>
      <c r="G125" s="870"/>
      <c r="H125" s="870"/>
      <c r="I125" s="870"/>
      <c r="J125" s="870"/>
      <c r="K125" s="870"/>
      <c r="L125" s="870"/>
      <c r="M125" s="870"/>
      <c r="N125" s="870"/>
      <c r="O125" s="870"/>
      <c r="P125" s="870"/>
      <c r="Q125" s="870"/>
      <c r="R125" s="870"/>
      <c r="S125" s="870"/>
      <c r="T125" s="870"/>
      <c r="U125" s="870"/>
      <c r="V125" s="870"/>
      <c r="W125" s="870"/>
      <c r="X125" s="870"/>
      <c r="Y125" s="870"/>
      <c r="Z125" s="870"/>
      <c r="AA125" s="870"/>
      <c r="AB125" s="870"/>
      <c r="AC125" s="870"/>
      <c r="AD125" s="870"/>
      <c r="AE125" s="870"/>
      <c r="AF125" s="870"/>
      <c r="AG125" s="870"/>
      <c r="AH125" s="870"/>
      <c r="AI125" s="870"/>
    </row>
    <row r="126" spans="1:35" ht="16.5">
      <c r="A126" s="870"/>
      <c r="B126" s="870"/>
      <c r="C126" s="870"/>
      <c r="D126" s="870"/>
      <c r="E126" s="870"/>
      <c r="F126" s="870"/>
      <c r="G126" s="870"/>
      <c r="H126" s="870"/>
      <c r="I126" s="870"/>
      <c r="J126" s="870"/>
      <c r="K126" s="870"/>
      <c r="L126" s="870"/>
      <c r="M126" s="870"/>
      <c r="N126" s="870"/>
      <c r="O126" s="870"/>
      <c r="P126" s="870"/>
      <c r="Q126" s="870"/>
      <c r="R126" s="870"/>
      <c r="S126" s="870"/>
      <c r="T126" s="870"/>
      <c r="U126" s="870"/>
      <c r="V126" s="870"/>
      <c r="W126" s="870"/>
      <c r="X126" s="870"/>
      <c r="Y126" s="870"/>
      <c r="Z126" s="870"/>
      <c r="AA126" s="870"/>
      <c r="AB126" s="870"/>
      <c r="AC126" s="870"/>
      <c r="AD126" s="870"/>
      <c r="AE126" s="870"/>
      <c r="AF126" s="870"/>
      <c r="AG126" s="870"/>
      <c r="AH126" s="870"/>
      <c r="AI126" s="870"/>
    </row>
    <row r="127" spans="1:35" ht="16.5">
      <c r="A127" s="870"/>
      <c r="B127" s="870"/>
      <c r="C127" s="870"/>
      <c r="D127" s="870"/>
      <c r="E127" s="870"/>
      <c r="F127" s="870"/>
      <c r="G127" s="870"/>
      <c r="H127" s="870"/>
      <c r="I127" s="870"/>
      <c r="J127" s="870"/>
      <c r="K127" s="870"/>
      <c r="L127" s="870"/>
      <c r="M127" s="870"/>
      <c r="N127" s="870"/>
      <c r="O127" s="870"/>
      <c r="P127" s="870"/>
      <c r="Q127" s="870"/>
      <c r="R127" s="870"/>
      <c r="S127" s="870"/>
      <c r="T127" s="870"/>
      <c r="U127" s="870"/>
      <c r="V127" s="870"/>
      <c r="W127" s="870"/>
      <c r="X127" s="870"/>
      <c r="Y127" s="870"/>
      <c r="Z127" s="870"/>
      <c r="AA127" s="870"/>
      <c r="AB127" s="870"/>
      <c r="AC127" s="870"/>
      <c r="AD127" s="870"/>
      <c r="AE127" s="870"/>
      <c r="AF127" s="870"/>
      <c r="AG127" s="870"/>
      <c r="AH127" s="870"/>
      <c r="AI127" s="870"/>
    </row>
    <row r="128" spans="1:35" ht="16.5">
      <c r="A128" s="870"/>
      <c r="B128" s="870"/>
      <c r="C128" s="870"/>
      <c r="D128" s="870"/>
      <c r="E128" s="870"/>
      <c r="F128" s="870"/>
      <c r="G128" s="870"/>
      <c r="H128" s="870"/>
      <c r="I128" s="870"/>
      <c r="J128" s="870"/>
      <c r="K128" s="870"/>
      <c r="L128" s="870"/>
      <c r="M128" s="870"/>
      <c r="N128" s="870"/>
      <c r="O128" s="870"/>
      <c r="P128" s="870"/>
      <c r="Q128" s="870"/>
      <c r="R128" s="870"/>
      <c r="S128" s="870"/>
      <c r="T128" s="870"/>
      <c r="U128" s="870"/>
      <c r="V128" s="870"/>
      <c r="W128" s="870"/>
      <c r="X128" s="870"/>
      <c r="Y128" s="870"/>
      <c r="Z128" s="870"/>
      <c r="AA128" s="870"/>
      <c r="AB128" s="870"/>
      <c r="AC128" s="870"/>
      <c r="AD128" s="870"/>
      <c r="AE128" s="870"/>
      <c r="AF128" s="870"/>
      <c r="AG128" s="870"/>
      <c r="AH128" s="870"/>
      <c r="AI128" s="870"/>
    </row>
    <row r="129" spans="1:35" ht="16.5">
      <c r="A129" s="870"/>
      <c r="B129" s="870"/>
      <c r="C129" s="870"/>
      <c r="D129" s="870"/>
      <c r="E129" s="870"/>
      <c r="F129" s="870"/>
      <c r="G129" s="870"/>
      <c r="H129" s="870"/>
      <c r="I129" s="870"/>
      <c r="J129" s="870"/>
      <c r="K129" s="870"/>
      <c r="L129" s="870"/>
      <c r="M129" s="870"/>
      <c r="N129" s="870"/>
      <c r="O129" s="870"/>
      <c r="P129" s="870"/>
      <c r="Q129" s="870"/>
      <c r="R129" s="870"/>
      <c r="S129" s="870"/>
      <c r="T129" s="870"/>
      <c r="U129" s="870"/>
      <c r="V129" s="870"/>
      <c r="W129" s="870"/>
      <c r="X129" s="870"/>
      <c r="Y129" s="870"/>
      <c r="Z129" s="870"/>
      <c r="AA129" s="870"/>
      <c r="AB129" s="870"/>
      <c r="AC129" s="870"/>
      <c r="AD129" s="870"/>
      <c r="AE129" s="870"/>
      <c r="AF129" s="870"/>
      <c r="AG129" s="870"/>
      <c r="AH129" s="870"/>
      <c r="AI129" s="870"/>
    </row>
    <row r="130" spans="1:35" ht="16.5">
      <c r="A130" s="870"/>
      <c r="B130" s="870"/>
      <c r="C130" s="870"/>
      <c r="D130" s="870"/>
      <c r="E130" s="870"/>
      <c r="F130" s="870"/>
      <c r="G130" s="870"/>
      <c r="H130" s="870"/>
      <c r="I130" s="870"/>
      <c r="J130" s="870"/>
      <c r="K130" s="870"/>
      <c r="L130" s="870"/>
      <c r="M130" s="870"/>
      <c r="N130" s="870"/>
      <c r="O130" s="870"/>
      <c r="P130" s="870"/>
      <c r="Q130" s="870"/>
      <c r="R130" s="870"/>
      <c r="S130" s="870"/>
      <c r="T130" s="870"/>
      <c r="U130" s="870"/>
      <c r="V130" s="870"/>
      <c r="W130" s="870"/>
      <c r="X130" s="870"/>
      <c r="Y130" s="870"/>
      <c r="Z130" s="870"/>
      <c r="AA130" s="870"/>
      <c r="AB130" s="870"/>
      <c r="AC130" s="870"/>
      <c r="AD130" s="870"/>
      <c r="AE130" s="870"/>
      <c r="AF130" s="870"/>
      <c r="AG130" s="870"/>
      <c r="AH130" s="870"/>
      <c r="AI130" s="870"/>
    </row>
    <row r="131" spans="1:35" ht="16.5">
      <c r="A131" s="870"/>
      <c r="B131" s="870"/>
      <c r="C131" s="870"/>
      <c r="D131" s="870"/>
      <c r="E131" s="870"/>
      <c r="F131" s="870"/>
      <c r="G131" s="870"/>
      <c r="H131" s="870"/>
      <c r="I131" s="870"/>
      <c r="J131" s="870"/>
      <c r="K131" s="870"/>
      <c r="L131" s="870"/>
      <c r="M131" s="870"/>
      <c r="N131" s="870"/>
      <c r="O131" s="870"/>
      <c r="P131" s="870"/>
      <c r="Q131" s="870"/>
      <c r="R131" s="870"/>
      <c r="S131" s="870"/>
      <c r="T131" s="870"/>
      <c r="U131" s="870"/>
      <c r="V131" s="870"/>
      <c r="W131" s="870"/>
      <c r="X131" s="870"/>
      <c r="Y131" s="870"/>
      <c r="Z131" s="870"/>
      <c r="AA131" s="870"/>
      <c r="AB131" s="870"/>
      <c r="AC131" s="870"/>
      <c r="AD131" s="870"/>
      <c r="AE131" s="870"/>
      <c r="AF131" s="870"/>
      <c r="AG131" s="870"/>
      <c r="AH131" s="870"/>
      <c r="AI131" s="870"/>
    </row>
    <row r="132" spans="1:35" ht="16.5">
      <c r="A132" s="870"/>
      <c r="B132" s="870"/>
      <c r="C132" s="870"/>
      <c r="D132" s="870"/>
      <c r="E132" s="870"/>
      <c r="F132" s="870"/>
      <c r="G132" s="870"/>
      <c r="H132" s="870"/>
      <c r="I132" s="870"/>
      <c r="J132" s="870"/>
      <c r="K132" s="870"/>
      <c r="L132" s="870"/>
      <c r="M132" s="870"/>
      <c r="N132" s="870"/>
      <c r="O132" s="870"/>
      <c r="P132" s="870"/>
      <c r="Q132" s="870"/>
      <c r="R132" s="870"/>
      <c r="S132" s="870"/>
      <c r="T132" s="870"/>
      <c r="U132" s="870"/>
      <c r="V132" s="870"/>
      <c r="W132" s="870"/>
      <c r="X132" s="870"/>
      <c r="Y132" s="870"/>
      <c r="Z132" s="870"/>
      <c r="AA132" s="870"/>
      <c r="AB132" s="870"/>
      <c r="AC132" s="870"/>
      <c r="AD132" s="870"/>
      <c r="AE132" s="870"/>
      <c r="AF132" s="870"/>
      <c r="AG132" s="870"/>
      <c r="AH132" s="870"/>
      <c r="AI132" s="870"/>
    </row>
    <row r="133" spans="1:35" ht="16.5">
      <c r="A133" s="870"/>
      <c r="B133" s="870"/>
      <c r="C133" s="870"/>
      <c r="D133" s="870"/>
      <c r="E133" s="870"/>
      <c r="F133" s="870"/>
      <c r="G133" s="870"/>
      <c r="H133" s="870"/>
      <c r="I133" s="870"/>
      <c r="J133" s="870"/>
      <c r="K133" s="870"/>
      <c r="L133" s="870"/>
      <c r="M133" s="870"/>
      <c r="N133" s="870"/>
      <c r="O133" s="870"/>
      <c r="P133" s="870"/>
      <c r="Q133" s="870"/>
      <c r="R133" s="870"/>
      <c r="S133" s="870"/>
      <c r="T133" s="870"/>
      <c r="U133" s="870"/>
      <c r="V133" s="870"/>
      <c r="W133" s="870"/>
      <c r="X133" s="870"/>
      <c r="Y133" s="870"/>
      <c r="Z133" s="870"/>
      <c r="AA133" s="870"/>
      <c r="AB133" s="870"/>
      <c r="AC133" s="870"/>
      <c r="AD133" s="870"/>
      <c r="AE133" s="870"/>
      <c r="AF133" s="870"/>
      <c r="AG133" s="870"/>
      <c r="AH133" s="870"/>
      <c r="AI133" s="870"/>
    </row>
    <row r="134" spans="1:35" ht="16.5">
      <c r="A134" s="870"/>
      <c r="B134" s="870"/>
      <c r="C134" s="870"/>
      <c r="D134" s="870"/>
      <c r="E134" s="870"/>
      <c r="F134" s="870"/>
      <c r="G134" s="870"/>
      <c r="H134" s="870"/>
      <c r="I134" s="870"/>
      <c r="J134" s="870"/>
      <c r="K134" s="870"/>
      <c r="L134" s="870"/>
      <c r="M134" s="870"/>
      <c r="N134" s="870"/>
      <c r="O134" s="870"/>
      <c r="P134" s="870"/>
      <c r="Q134" s="870"/>
      <c r="R134" s="870"/>
      <c r="S134" s="870"/>
      <c r="T134" s="870"/>
      <c r="U134" s="870"/>
      <c r="V134" s="870"/>
      <c r="W134" s="870"/>
      <c r="X134" s="870"/>
      <c r="Y134" s="870"/>
      <c r="Z134" s="870"/>
      <c r="AA134" s="870"/>
      <c r="AB134" s="870"/>
      <c r="AC134" s="870"/>
      <c r="AD134" s="870"/>
      <c r="AE134" s="870"/>
      <c r="AF134" s="870"/>
      <c r="AG134" s="870"/>
      <c r="AH134" s="870"/>
      <c r="AI134" s="870"/>
    </row>
    <row r="135" spans="1:35" ht="16.5">
      <c r="A135" s="870"/>
      <c r="B135" s="870"/>
      <c r="C135" s="870"/>
      <c r="D135" s="870"/>
      <c r="E135" s="870"/>
      <c r="F135" s="870"/>
      <c r="G135" s="870"/>
      <c r="H135" s="870"/>
      <c r="I135" s="870"/>
      <c r="J135" s="870"/>
      <c r="K135" s="870"/>
      <c r="L135" s="870"/>
      <c r="M135" s="870"/>
      <c r="N135" s="870"/>
      <c r="O135" s="870"/>
      <c r="P135" s="870"/>
      <c r="Q135" s="870"/>
      <c r="R135" s="870"/>
      <c r="S135" s="870"/>
      <c r="T135" s="870"/>
      <c r="U135" s="870"/>
      <c r="V135" s="870"/>
      <c r="W135" s="870"/>
      <c r="X135" s="870"/>
      <c r="Y135" s="870"/>
      <c r="Z135" s="870"/>
      <c r="AA135" s="870"/>
      <c r="AB135" s="870"/>
      <c r="AC135" s="870"/>
      <c r="AD135" s="870"/>
      <c r="AE135" s="870"/>
      <c r="AF135" s="870"/>
      <c r="AG135" s="870"/>
      <c r="AH135" s="870"/>
      <c r="AI135" s="870"/>
    </row>
    <row r="136" spans="1:35" ht="16.5">
      <c r="A136" s="870"/>
      <c r="B136" s="870"/>
      <c r="C136" s="870"/>
      <c r="D136" s="870"/>
      <c r="E136" s="870"/>
      <c r="F136" s="870"/>
      <c r="G136" s="870"/>
      <c r="H136" s="870"/>
      <c r="I136" s="870"/>
      <c r="J136" s="870"/>
      <c r="K136" s="870"/>
      <c r="L136" s="870"/>
      <c r="M136" s="870"/>
      <c r="N136" s="870"/>
      <c r="O136" s="870"/>
      <c r="P136" s="870"/>
      <c r="Q136" s="870"/>
      <c r="R136" s="870"/>
      <c r="S136" s="870"/>
      <c r="T136" s="870"/>
      <c r="U136" s="870"/>
      <c r="V136" s="870"/>
      <c r="W136" s="870"/>
      <c r="X136" s="870"/>
      <c r="Y136" s="870"/>
      <c r="Z136" s="870"/>
      <c r="AA136" s="870"/>
      <c r="AB136" s="870"/>
      <c r="AC136" s="870"/>
      <c r="AD136" s="870"/>
      <c r="AE136" s="870"/>
      <c r="AF136" s="870"/>
      <c r="AG136" s="870"/>
      <c r="AH136" s="870"/>
      <c r="AI136" s="870"/>
    </row>
    <row r="137" spans="1:35" ht="16.5">
      <c r="A137" s="870"/>
      <c r="B137" s="870"/>
      <c r="C137" s="870"/>
      <c r="D137" s="870"/>
      <c r="E137" s="870"/>
      <c r="F137" s="870"/>
      <c r="G137" s="870"/>
      <c r="H137" s="870"/>
      <c r="I137" s="870"/>
      <c r="J137" s="870"/>
      <c r="K137" s="870"/>
      <c r="L137" s="870"/>
      <c r="M137" s="870"/>
      <c r="N137" s="870"/>
      <c r="O137" s="870"/>
      <c r="P137" s="870"/>
      <c r="Q137" s="870"/>
      <c r="R137" s="870"/>
      <c r="S137" s="870"/>
      <c r="T137" s="870"/>
      <c r="U137" s="870"/>
      <c r="V137" s="870"/>
      <c r="W137" s="870"/>
      <c r="X137" s="870"/>
      <c r="Y137" s="870"/>
      <c r="Z137" s="870"/>
      <c r="AA137" s="870"/>
      <c r="AB137" s="870"/>
      <c r="AC137" s="870"/>
      <c r="AD137" s="870"/>
      <c r="AE137" s="870"/>
      <c r="AF137" s="870"/>
      <c r="AG137" s="870"/>
      <c r="AH137" s="870"/>
      <c r="AI137" s="870"/>
    </row>
    <row r="138" spans="1:35" ht="16.5">
      <c r="A138" s="870"/>
      <c r="B138" s="870"/>
      <c r="C138" s="870"/>
      <c r="D138" s="870"/>
      <c r="E138" s="870"/>
      <c r="F138" s="870"/>
      <c r="G138" s="870"/>
      <c r="H138" s="870"/>
      <c r="I138" s="870"/>
      <c r="J138" s="870"/>
      <c r="K138" s="870"/>
      <c r="L138" s="870"/>
      <c r="M138" s="870"/>
      <c r="N138" s="870"/>
      <c r="O138" s="870"/>
      <c r="P138" s="870"/>
      <c r="Q138" s="870"/>
      <c r="R138" s="870"/>
      <c r="S138" s="870"/>
      <c r="T138" s="870"/>
      <c r="U138" s="870"/>
      <c r="V138" s="870"/>
      <c r="W138" s="870"/>
      <c r="X138" s="870"/>
      <c r="Y138" s="870"/>
      <c r="Z138" s="870"/>
      <c r="AA138" s="870"/>
      <c r="AB138" s="870"/>
      <c r="AC138" s="870"/>
      <c r="AD138" s="870"/>
      <c r="AE138" s="870"/>
      <c r="AF138" s="870"/>
      <c r="AG138" s="870"/>
      <c r="AH138" s="870"/>
      <c r="AI138" s="870"/>
    </row>
    <row r="139" spans="1:35" ht="16.5">
      <c r="A139" s="870"/>
      <c r="B139" s="870"/>
      <c r="C139" s="870"/>
      <c r="D139" s="870"/>
      <c r="E139" s="870"/>
      <c r="F139" s="870"/>
      <c r="G139" s="870"/>
      <c r="H139" s="870"/>
      <c r="I139" s="870"/>
      <c r="J139" s="870"/>
      <c r="K139" s="870"/>
      <c r="L139" s="870"/>
      <c r="M139" s="870"/>
      <c r="N139" s="870"/>
      <c r="O139" s="870"/>
      <c r="P139" s="870"/>
      <c r="Q139" s="870"/>
      <c r="R139" s="870"/>
      <c r="S139" s="870"/>
      <c r="T139" s="870"/>
      <c r="U139" s="870"/>
      <c r="V139" s="870"/>
      <c r="W139" s="870"/>
      <c r="X139" s="870"/>
      <c r="Y139" s="870"/>
      <c r="Z139" s="870"/>
      <c r="AA139" s="870"/>
      <c r="AB139" s="870"/>
      <c r="AC139" s="870"/>
      <c r="AD139" s="870"/>
      <c r="AE139" s="870"/>
      <c r="AF139" s="870"/>
      <c r="AG139" s="870"/>
      <c r="AH139" s="870"/>
      <c r="AI139" s="870"/>
    </row>
    <row r="140" spans="1:35" ht="16.5">
      <c r="A140" s="870"/>
      <c r="B140" s="870"/>
      <c r="C140" s="870"/>
      <c r="D140" s="870"/>
      <c r="E140" s="870"/>
      <c r="F140" s="870"/>
      <c r="G140" s="870"/>
      <c r="H140" s="870"/>
      <c r="I140" s="870"/>
      <c r="J140" s="870"/>
      <c r="K140" s="870"/>
      <c r="L140" s="870"/>
      <c r="M140" s="870"/>
      <c r="N140" s="870"/>
      <c r="O140" s="870"/>
      <c r="P140" s="870"/>
      <c r="Q140" s="870"/>
      <c r="R140" s="870"/>
      <c r="S140" s="870"/>
      <c r="T140" s="870"/>
      <c r="U140" s="870"/>
      <c r="V140" s="870"/>
      <c r="W140" s="870"/>
      <c r="X140" s="870"/>
      <c r="Y140" s="870"/>
      <c r="Z140" s="870"/>
      <c r="AA140" s="870"/>
      <c r="AB140" s="870"/>
      <c r="AC140" s="870"/>
      <c r="AD140" s="870"/>
      <c r="AE140" s="870"/>
      <c r="AF140" s="870"/>
      <c r="AG140" s="870"/>
      <c r="AH140" s="870"/>
      <c r="AI140" s="870"/>
    </row>
    <row r="141" spans="1:35" ht="16.5">
      <c r="A141" s="870"/>
      <c r="B141" s="870"/>
      <c r="C141" s="870"/>
      <c r="D141" s="870"/>
      <c r="E141" s="870"/>
      <c r="F141" s="870"/>
      <c r="G141" s="870"/>
      <c r="H141" s="870"/>
      <c r="I141" s="870"/>
      <c r="J141" s="870"/>
      <c r="K141" s="870"/>
      <c r="L141" s="870"/>
      <c r="M141" s="870"/>
      <c r="N141" s="870"/>
      <c r="O141" s="870"/>
      <c r="P141" s="870"/>
      <c r="Q141" s="870"/>
      <c r="R141" s="870"/>
      <c r="S141" s="870"/>
      <c r="T141" s="870"/>
      <c r="U141" s="870"/>
      <c r="V141" s="870"/>
      <c r="W141" s="870"/>
      <c r="X141" s="870"/>
      <c r="Y141" s="870"/>
      <c r="Z141" s="870"/>
      <c r="AA141" s="870"/>
      <c r="AB141" s="870"/>
      <c r="AC141" s="870"/>
      <c r="AD141" s="870"/>
      <c r="AE141" s="870"/>
      <c r="AF141" s="870"/>
      <c r="AG141" s="870"/>
      <c r="AH141" s="870"/>
      <c r="AI141" s="870"/>
    </row>
    <row r="142" spans="1:35" ht="16.5">
      <c r="A142" s="870"/>
      <c r="B142" s="870"/>
      <c r="C142" s="870"/>
      <c r="D142" s="870"/>
      <c r="E142" s="870"/>
      <c r="F142" s="870"/>
      <c r="G142" s="870"/>
      <c r="H142" s="870"/>
      <c r="I142" s="870"/>
      <c r="J142" s="870"/>
      <c r="K142" s="870"/>
      <c r="L142" s="870"/>
      <c r="M142" s="870"/>
      <c r="N142" s="870"/>
      <c r="O142" s="870"/>
      <c r="P142" s="870"/>
      <c r="Q142" s="870"/>
      <c r="R142" s="870"/>
      <c r="S142" s="870"/>
      <c r="T142" s="870"/>
      <c r="U142" s="870"/>
      <c r="V142" s="870"/>
      <c r="W142" s="870"/>
      <c r="X142" s="870"/>
      <c r="Y142" s="870"/>
      <c r="Z142" s="870"/>
      <c r="AA142" s="870"/>
      <c r="AB142" s="870"/>
      <c r="AC142" s="870"/>
      <c r="AD142" s="870"/>
      <c r="AE142" s="870"/>
      <c r="AF142" s="870"/>
      <c r="AG142" s="870"/>
      <c r="AH142" s="870"/>
      <c r="AI142" s="870"/>
    </row>
    <row r="143" spans="1:35" ht="16.5">
      <c r="A143" s="870"/>
      <c r="B143" s="870"/>
      <c r="C143" s="870"/>
      <c r="D143" s="870"/>
      <c r="E143" s="870"/>
      <c r="F143" s="870"/>
      <c r="G143" s="870"/>
      <c r="H143" s="870"/>
      <c r="I143" s="870"/>
      <c r="J143" s="870"/>
      <c r="K143" s="870"/>
      <c r="L143" s="870"/>
      <c r="M143" s="870"/>
      <c r="N143" s="870"/>
      <c r="O143" s="870"/>
      <c r="P143" s="870"/>
      <c r="Q143" s="870"/>
      <c r="R143" s="870"/>
      <c r="S143" s="870"/>
      <c r="T143" s="870"/>
      <c r="U143" s="870"/>
      <c r="V143" s="870"/>
      <c r="W143" s="870"/>
      <c r="X143" s="870"/>
      <c r="Y143" s="870"/>
      <c r="Z143" s="870"/>
      <c r="AA143" s="870"/>
      <c r="AB143" s="870"/>
      <c r="AC143" s="870"/>
      <c r="AD143" s="870"/>
      <c r="AE143" s="870"/>
      <c r="AF143" s="870"/>
      <c r="AG143" s="870"/>
      <c r="AH143" s="870"/>
      <c r="AI143" s="870"/>
    </row>
    <row r="144" spans="1:35" ht="16.5">
      <c r="A144" s="870"/>
      <c r="B144" s="870"/>
      <c r="C144" s="870"/>
      <c r="D144" s="870"/>
      <c r="E144" s="870"/>
      <c r="F144" s="870"/>
      <c r="G144" s="870"/>
      <c r="H144" s="870"/>
      <c r="I144" s="870"/>
      <c r="J144" s="870"/>
      <c r="K144" s="870"/>
      <c r="L144" s="870"/>
      <c r="M144" s="870"/>
      <c r="N144" s="870"/>
      <c r="O144" s="870"/>
      <c r="P144" s="870"/>
      <c r="Q144" s="870"/>
      <c r="R144" s="870"/>
      <c r="S144" s="870"/>
      <c r="T144" s="870"/>
      <c r="U144" s="870"/>
      <c r="V144" s="870"/>
      <c r="W144" s="870"/>
      <c r="X144" s="870"/>
      <c r="Y144" s="870"/>
      <c r="Z144" s="870"/>
      <c r="AA144" s="870"/>
      <c r="AB144" s="870"/>
      <c r="AC144" s="870"/>
      <c r="AD144" s="870"/>
      <c r="AE144" s="870"/>
      <c r="AF144" s="870"/>
      <c r="AG144" s="870"/>
      <c r="AH144" s="870"/>
      <c r="AI144" s="870"/>
    </row>
    <row r="145" spans="1:35" ht="16.5">
      <c r="A145" s="870"/>
      <c r="B145" s="870"/>
      <c r="C145" s="870"/>
      <c r="D145" s="870"/>
      <c r="E145" s="870"/>
      <c r="F145" s="870"/>
      <c r="G145" s="870"/>
      <c r="H145" s="870"/>
      <c r="I145" s="870"/>
      <c r="J145" s="870"/>
      <c r="K145" s="870"/>
      <c r="L145" s="870"/>
      <c r="M145" s="870"/>
      <c r="N145" s="870"/>
      <c r="O145" s="870"/>
      <c r="P145" s="870"/>
      <c r="Q145" s="870"/>
      <c r="R145" s="870"/>
      <c r="S145" s="870"/>
      <c r="T145" s="870"/>
      <c r="U145" s="870"/>
      <c r="V145" s="870"/>
      <c r="W145" s="870"/>
      <c r="X145" s="870"/>
      <c r="Y145" s="870"/>
      <c r="Z145" s="870"/>
      <c r="AA145" s="870"/>
      <c r="AB145" s="870"/>
      <c r="AC145" s="870"/>
      <c r="AD145" s="870"/>
      <c r="AE145" s="870"/>
      <c r="AF145" s="870"/>
      <c r="AG145" s="870"/>
      <c r="AH145" s="870"/>
      <c r="AI145" s="870"/>
    </row>
    <row r="146" spans="1:35" ht="16.5">
      <c r="A146" s="870"/>
      <c r="B146" s="870"/>
      <c r="C146" s="870"/>
      <c r="D146" s="870"/>
      <c r="E146" s="870"/>
      <c r="F146" s="870"/>
      <c r="G146" s="870"/>
      <c r="H146" s="870"/>
      <c r="I146" s="870"/>
      <c r="J146" s="870"/>
      <c r="K146" s="870"/>
      <c r="L146" s="870"/>
      <c r="M146" s="870"/>
      <c r="N146" s="870"/>
      <c r="O146" s="870"/>
      <c r="P146" s="870"/>
      <c r="Q146" s="870"/>
      <c r="R146" s="870"/>
      <c r="S146" s="870"/>
      <c r="T146" s="870"/>
      <c r="U146" s="870"/>
      <c r="V146" s="870"/>
      <c r="W146" s="870"/>
      <c r="X146" s="870"/>
      <c r="Y146" s="870"/>
      <c r="Z146" s="870"/>
      <c r="AA146" s="870"/>
      <c r="AB146" s="870"/>
      <c r="AC146" s="870"/>
      <c r="AD146" s="870"/>
      <c r="AE146" s="870"/>
      <c r="AF146" s="870"/>
      <c r="AG146" s="870"/>
      <c r="AH146" s="870"/>
      <c r="AI146" s="870"/>
    </row>
    <row r="147" spans="1:35" ht="16.5">
      <c r="A147" s="870"/>
      <c r="B147" s="870"/>
      <c r="C147" s="870"/>
      <c r="D147" s="870"/>
      <c r="E147" s="870"/>
      <c r="F147" s="870"/>
      <c r="G147" s="870"/>
      <c r="H147" s="870"/>
      <c r="I147" s="870"/>
      <c r="J147" s="870"/>
      <c r="K147" s="870"/>
      <c r="L147" s="870"/>
      <c r="M147" s="870"/>
      <c r="N147" s="870"/>
      <c r="O147" s="870"/>
      <c r="P147" s="870"/>
      <c r="Q147" s="870"/>
      <c r="R147" s="870"/>
      <c r="S147" s="870"/>
      <c r="T147" s="870"/>
      <c r="U147" s="870"/>
      <c r="V147" s="870"/>
      <c r="W147" s="870"/>
      <c r="X147" s="870"/>
      <c r="Y147" s="870"/>
      <c r="Z147" s="870"/>
      <c r="AA147" s="870"/>
      <c r="AB147" s="870"/>
      <c r="AC147" s="870"/>
      <c r="AD147" s="870"/>
      <c r="AE147" s="870"/>
      <c r="AF147" s="870"/>
      <c r="AG147" s="870"/>
      <c r="AH147" s="870"/>
      <c r="AI147" s="870"/>
    </row>
    <row r="148" spans="1:35" ht="16.5">
      <c r="A148" s="870"/>
      <c r="B148" s="870"/>
      <c r="C148" s="870"/>
      <c r="D148" s="870"/>
      <c r="E148" s="870"/>
      <c r="F148" s="870"/>
      <c r="G148" s="870"/>
      <c r="H148" s="870"/>
      <c r="I148" s="870"/>
      <c r="J148" s="870"/>
      <c r="K148" s="870"/>
      <c r="L148" s="870"/>
      <c r="M148" s="870"/>
      <c r="N148" s="870"/>
      <c r="O148" s="870"/>
      <c r="P148" s="870"/>
      <c r="Q148" s="870"/>
      <c r="R148" s="870"/>
      <c r="S148" s="870"/>
      <c r="T148" s="870"/>
      <c r="U148" s="870"/>
      <c r="V148" s="870"/>
      <c r="W148" s="870"/>
      <c r="X148" s="870"/>
      <c r="Y148" s="870"/>
      <c r="Z148" s="870"/>
      <c r="AA148" s="870"/>
      <c r="AB148" s="870"/>
      <c r="AC148" s="870"/>
      <c r="AD148" s="870"/>
      <c r="AE148" s="870"/>
      <c r="AF148" s="870"/>
      <c r="AG148" s="870"/>
      <c r="AH148" s="870"/>
      <c r="AI148" s="870"/>
    </row>
    <row r="149" spans="1:35" ht="16.5">
      <c r="A149" s="870"/>
      <c r="B149" s="870"/>
      <c r="C149" s="870"/>
      <c r="D149" s="870"/>
      <c r="E149" s="870"/>
      <c r="F149" s="870"/>
      <c r="G149" s="870"/>
      <c r="H149" s="870"/>
      <c r="I149" s="870"/>
      <c r="J149" s="870"/>
      <c r="K149" s="870"/>
      <c r="L149" s="870"/>
      <c r="M149" s="870"/>
      <c r="N149" s="870"/>
      <c r="O149" s="870"/>
      <c r="P149" s="870"/>
      <c r="Q149" s="870"/>
      <c r="R149" s="870"/>
      <c r="S149" s="870"/>
      <c r="T149" s="870"/>
      <c r="U149" s="870"/>
      <c r="V149" s="870"/>
      <c r="W149" s="870"/>
      <c r="X149" s="870"/>
      <c r="Y149" s="870"/>
      <c r="Z149" s="870"/>
      <c r="AA149" s="870"/>
      <c r="AB149" s="870"/>
      <c r="AC149" s="870"/>
      <c r="AD149" s="870"/>
      <c r="AE149" s="870"/>
      <c r="AF149" s="870"/>
      <c r="AG149" s="870"/>
      <c r="AH149" s="870"/>
      <c r="AI149" s="870"/>
    </row>
    <row r="150" spans="1:35" ht="16.5">
      <c r="A150" s="870"/>
      <c r="B150" s="870"/>
      <c r="C150" s="870"/>
      <c r="D150" s="870"/>
      <c r="E150" s="870"/>
      <c r="F150" s="870"/>
      <c r="G150" s="870"/>
      <c r="H150" s="870"/>
      <c r="I150" s="870"/>
      <c r="J150" s="870"/>
      <c r="K150" s="870"/>
      <c r="L150" s="870"/>
      <c r="M150" s="870"/>
      <c r="N150" s="870"/>
      <c r="O150" s="870"/>
      <c r="P150" s="870"/>
      <c r="Q150" s="870"/>
      <c r="R150" s="870"/>
      <c r="S150" s="870"/>
      <c r="T150" s="870"/>
      <c r="U150" s="870"/>
      <c r="V150" s="870"/>
      <c r="W150" s="870"/>
      <c r="X150" s="870"/>
      <c r="Y150" s="870"/>
      <c r="Z150" s="870"/>
      <c r="AA150" s="870"/>
      <c r="AB150" s="870"/>
      <c r="AC150" s="870"/>
      <c r="AD150" s="870"/>
      <c r="AE150" s="870"/>
      <c r="AF150" s="870"/>
      <c r="AG150" s="870"/>
      <c r="AH150" s="870"/>
      <c r="AI150" s="870"/>
    </row>
    <row r="151" spans="1:35" ht="16.5">
      <c r="A151" s="870"/>
      <c r="B151" s="870"/>
      <c r="C151" s="870"/>
      <c r="D151" s="870"/>
      <c r="E151" s="870"/>
      <c r="F151" s="870"/>
      <c r="G151" s="870"/>
      <c r="H151" s="870"/>
      <c r="I151" s="870"/>
      <c r="J151" s="870"/>
      <c r="K151" s="870"/>
      <c r="L151" s="870"/>
      <c r="M151" s="870"/>
      <c r="N151" s="870"/>
      <c r="O151" s="870"/>
      <c r="P151" s="870"/>
      <c r="Q151" s="870"/>
      <c r="R151" s="870"/>
      <c r="S151" s="870"/>
      <c r="T151" s="870"/>
      <c r="U151" s="870"/>
      <c r="V151" s="870"/>
      <c r="W151" s="870"/>
      <c r="X151" s="870"/>
      <c r="Y151" s="870"/>
      <c r="Z151" s="870"/>
      <c r="AA151" s="870"/>
      <c r="AB151" s="870"/>
      <c r="AC151" s="870"/>
      <c r="AD151" s="870"/>
      <c r="AE151" s="870"/>
      <c r="AF151" s="870"/>
      <c r="AG151" s="870"/>
      <c r="AH151" s="870"/>
      <c r="AI151" s="870"/>
    </row>
    <row r="152" spans="1:35" ht="16.5">
      <c r="A152" s="870"/>
      <c r="B152" s="870"/>
      <c r="C152" s="870"/>
      <c r="D152" s="870"/>
      <c r="E152" s="870"/>
      <c r="F152" s="870"/>
      <c r="G152" s="870"/>
      <c r="H152" s="870"/>
      <c r="I152" s="870"/>
      <c r="J152" s="870"/>
      <c r="K152" s="870"/>
      <c r="L152" s="870"/>
      <c r="M152" s="870"/>
      <c r="N152" s="870"/>
      <c r="O152" s="870"/>
      <c r="P152" s="870"/>
      <c r="Q152" s="870"/>
      <c r="R152" s="870"/>
      <c r="S152" s="870"/>
      <c r="T152" s="870"/>
      <c r="U152" s="870"/>
      <c r="V152" s="870"/>
      <c r="W152" s="870"/>
      <c r="X152" s="870"/>
      <c r="Y152" s="870"/>
      <c r="Z152" s="870"/>
      <c r="AA152" s="870"/>
      <c r="AB152" s="870"/>
      <c r="AC152" s="870"/>
      <c r="AD152" s="870"/>
      <c r="AE152" s="870"/>
      <c r="AF152" s="870"/>
      <c r="AG152" s="870"/>
      <c r="AH152" s="870"/>
      <c r="AI152" s="870"/>
    </row>
    <row r="153" spans="1:35" ht="16.5">
      <c r="A153" s="870"/>
      <c r="B153" s="870"/>
      <c r="C153" s="870"/>
      <c r="D153" s="870"/>
      <c r="E153" s="870"/>
      <c r="F153" s="870"/>
      <c r="G153" s="870"/>
      <c r="H153" s="870"/>
      <c r="I153" s="870"/>
      <c r="J153" s="870"/>
      <c r="K153" s="870"/>
      <c r="L153" s="870"/>
      <c r="M153" s="870"/>
      <c r="N153" s="870"/>
      <c r="O153" s="870"/>
      <c r="P153" s="870"/>
      <c r="Q153" s="870"/>
      <c r="R153" s="870"/>
      <c r="S153" s="870"/>
      <c r="T153" s="870"/>
      <c r="U153" s="870"/>
      <c r="V153" s="870"/>
      <c r="W153" s="870"/>
      <c r="X153" s="870"/>
      <c r="Y153" s="870"/>
      <c r="Z153" s="870"/>
      <c r="AA153" s="870"/>
      <c r="AB153" s="870"/>
      <c r="AC153" s="870"/>
      <c r="AD153" s="870"/>
      <c r="AE153" s="870"/>
      <c r="AF153" s="870"/>
      <c r="AG153" s="870"/>
      <c r="AH153" s="870"/>
      <c r="AI153" s="870"/>
    </row>
    <row r="154" spans="1:35" ht="16.5">
      <c r="A154" s="870"/>
      <c r="B154" s="870"/>
      <c r="C154" s="870"/>
      <c r="D154" s="870"/>
      <c r="E154" s="870"/>
      <c r="F154" s="870"/>
      <c r="G154" s="870"/>
      <c r="H154" s="870"/>
      <c r="I154" s="870"/>
      <c r="J154" s="870"/>
      <c r="K154" s="870"/>
      <c r="L154" s="870"/>
      <c r="M154" s="870"/>
      <c r="N154" s="870"/>
      <c r="O154" s="870"/>
      <c r="P154" s="870"/>
      <c r="Q154" s="870"/>
      <c r="R154" s="870"/>
      <c r="S154" s="870"/>
      <c r="T154" s="870"/>
      <c r="U154" s="870"/>
      <c r="V154" s="870"/>
      <c r="W154" s="870"/>
      <c r="X154" s="870"/>
      <c r="Y154" s="870"/>
      <c r="Z154" s="870"/>
      <c r="AA154" s="870"/>
      <c r="AB154" s="870"/>
      <c r="AC154" s="870"/>
      <c r="AD154" s="870"/>
      <c r="AE154" s="870"/>
      <c r="AF154" s="870"/>
      <c r="AG154" s="870"/>
      <c r="AH154" s="870"/>
      <c r="AI154" s="870"/>
    </row>
    <row r="155" spans="1:35" ht="16.5">
      <c r="A155" s="870"/>
      <c r="B155" s="870"/>
      <c r="C155" s="870"/>
      <c r="D155" s="870"/>
      <c r="E155" s="870"/>
      <c r="F155" s="870"/>
      <c r="G155" s="870"/>
      <c r="H155" s="870"/>
      <c r="I155" s="870"/>
      <c r="J155" s="870"/>
      <c r="K155" s="870"/>
      <c r="L155" s="870"/>
      <c r="M155" s="870"/>
      <c r="N155" s="870"/>
      <c r="O155" s="870"/>
      <c r="P155" s="870"/>
      <c r="Q155" s="870"/>
      <c r="R155" s="870"/>
      <c r="S155" s="870"/>
      <c r="T155" s="870"/>
      <c r="U155" s="870"/>
      <c r="V155" s="870"/>
      <c r="W155" s="870"/>
      <c r="X155" s="870"/>
      <c r="Y155" s="870"/>
      <c r="Z155" s="870"/>
      <c r="AA155" s="870"/>
      <c r="AB155" s="870"/>
      <c r="AC155" s="870"/>
      <c r="AD155" s="870"/>
      <c r="AE155" s="870"/>
      <c r="AF155" s="870"/>
      <c r="AG155" s="870"/>
      <c r="AH155" s="870"/>
      <c r="AI155" s="870"/>
    </row>
    <row r="156" spans="1:35" ht="16.5">
      <c r="A156" s="870"/>
      <c r="B156" s="870"/>
      <c r="C156" s="870"/>
      <c r="D156" s="870"/>
      <c r="E156" s="870"/>
      <c r="F156" s="870"/>
      <c r="G156" s="870"/>
      <c r="H156" s="870"/>
      <c r="I156" s="870"/>
      <c r="J156" s="870"/>
      <c r="K156" s="870"/>
      <c r="L156" s="870"/>
      <c r="M156" s="870"/>
      <c r="N156" s="870"/>
      <c r="O156" s="870"/>
      <c r="P156" s="870"/>
      <c r="Q156" s="870"/>
      <c r="R156" s="870"/>
      <c r="S156" s="870"/>
      <c r="T156" s="870"/>
      <c r="U156" s="870"/>
      <c r="V156" s="870"/>
      <c r="W156" s="870"/>
      <c r="X156" s="870"/>
      <c r="Y156" s="870"/>
      <c r="Z156" s="870"/>
      <c r="AA156" s="870"/>
      <c r="AB156" s="870"/>
      <c r="AC156" s="870"/>
      <c r="AD156" s="870"/>
      <c r="AE156" s="870"/>
      <c r="AF156" s="870"/>
      <c r="AG156" s="870"/>
      <c r="AH156" s="870"/>
      <c r="AI156" s="870"/>
    </row>
    <row r="157" spans="1:35" ht="16.5">
      <c r="A157" s="870"/>
      <c r="B157" s="870"/>
      <c r="C157" s="870"/>
      <c r="D157" s="870"/>
      <c r="E157" s="870"/>
      <c r="F157" s="870"/>
      <c r="G157" s="870"/>
      <c r="H157" s="870"/>
      <c r="I157" s="870"/>
      <c r="J157" s="870"/>
      <c r="K157" s="870"/>
      <c r="L157" s="870"/>
      <c r="M157" s="870"/>
      <c r="N157" s="870"/>
      <c r="O157" s="870"/>
      <c r="P157" s="870"/>
      <c r="Q157" s="870"/>
      <c r="R157" s="870"/>
      <c r="S157" s="870"/>
      <c r="T157" s="870"/>
      <c r="U157" s="870"/>
      <c r="V157" s="870"/>
      <c r="W157" s="870"/>
      <c r="X157" s="870"/>
      <c r="Y157" s="870"/>
      <c r="Z157" s="870"/>
      <c r="AA157" s="870"/>
      <c r="AB157" s="870"/>
      <c r="AC157" s="870"/>
      <c r="AD157" s="870"/>
      <c r="AE157" s="870"/>
      <c r="AF157" s="870"/>
      <c r="AG157" s="870"/>
      <c r="AH157" s="870"/>
      <c r="AI157" s="870"/>
    </row>
    <row r="158" spans="1:35" ht="16.5">
      <c r="A158" s="870"/>
      <c r="B158" s="870"/>
      <c r="C158" s="870"/>
      <c r="D158" s="870"/>
      <c r="E158" s="870"/>
      <c r="F158" s="870"/>
      <c r="G158" s="870"/>
      <c r="H158" s="870"/>
      <c r="I158" s="870"/>
      <c r="J158" s="870"/>
      <c r="K158" s="870"/>
      <c r="L158" s="870"/>
      <c r="M158" s="870"/>
      <c r="N158" s="870"/>
      <c r="O158" s="870"/>
      <c r="P158" s="870"/>
      <c r="Q158" s="870"/>
      <c r="R158" s="870"/>
      <c r="S158" s="870"/>
      <c r="T158" s="870"/>
      <c r="U158" s="870"/>
      <c r="V158" s="870"/>
      <c r="W158" s="870"/>
      <c r="X158" s="870"/>
      <c r="Y158" s="870"/>
      <c r="Z158" s="870"/>
      <c r="AA158" s="870"/>
      <c r="AB158" s="870"/>
      <c r="AC158" s="870"/>
      <c r="AD158" s="870"/>
      <c r="AE158" s="870"/>
      <c r="AF158" s="870"/>
      <c r="AG158" s="870"/>
      <c r="AH158" s="870"/>
      <c r="AI158" s="870"/>
    </row>
    <row r="159" spans="1:35" ht="16.5">
      <c r="A159" s="870"/>
      <c r="B159" s="870"/>
      <c r="C159" s="870"/>
      <c r="D159" s="870"/>
      <c r="E159" s="870"/>
      <c r="F159" s="870"/>
      <c r="G159" s="870"/>
      <c r="H159" s="870"/>
      <c r="I159" s="870"/>
      <c r="J159" s="870"/>
      <c r="K159" s="870"/>
      <c r="L159" s="870"/>
      <c r="M159" s="870"/>
      <c r="N159" s="870"/>
      <c r="O159" s="870"/>
      <c r="P159" s="870"/>
      <c r="Q159" s="870"/>
      <c r="R159" s="870"/>
      <c r="S159" s="870"/>
      <c r="T159" s="870"/>
      <c r="U159" s="870"/>
      <c r="V159" s="870"/>
      <c r="W159" s="870"/>
      <c r="X159" s="870"/>
      <c r="Y159" s="870"/>
      <c r="Z159" s="870"/>
      <c r="AA159" s="870"/>
      <c r="AB159" s="870"/>
      <c r="AC159" s="870"/>
      <c r="AD159" s="870"/>
      <c r="AE159" s="870"/>
      <c r="AF159" s="870"/>
      <c r="AG159" s="870"/>
      <c r="AH159" s="870"/>
      <c r="AI159" s="870"/>
    </row>
    <row r="160" spans="1:35" ht="16.5">
      <c r="A160" s="870"/>
      <c r="B160" s="870"/>
      <c r="C160" s="870"/>
      <c r="D160" s="870"/>
      <c r="E160" s="870"/>
      <c r="F160" s="870"/>
      <c r="G160" s="870"/>
      <c r="H160" s="870"/>
      <c r="I160" s="870"/>
      <c r="J160" s="870"/>
      <c r="K160" s="870"/>
      <c r="L160" s="870"/>
      <c r="M160" s="870"/>
      <c r="N160" s="870"/>
      <c r="O160" s="870"/>
      <c r="P160" s="870"/>
      <c r="Q160" s="870"/>
      <c r="R160" s="870"/>
      <c r="S160" s="870"/>
      <c r="T160" s="870"/>
      <c r="U160" s="870"/>
      <c r="V160" s="870"/>
      <c r="W160" s="870"/>
      <c r="X160" s="870"/>
      <c r="Y160" s="870"/>
      <c r="Z160" s="870"/>
      <c r="AA160" s="870"/>
      <c r="AB160" s="870"/>
      <c r="AC160" s="870"/>
      <c r="AD160" s="870"/>
      <c r="AE160" s="870"/>
      <c r="AF160" s="870"/>
      <c r="AG160" s="870"/>
      <c r="AH160" s="870"/>
      <c r="AI160" s="870"/>
    </row>
    <row r="161" spans="1:35" ht="16.5">
      <c r="A161" s="870"/>
      <c r="B161" s="870"/>
      <c r="C161" s="870"/>
      <c r="D161" s="870"/>
      <c r="E161" s="870"/>
      <c r="F161" s="870"/>
      <c r="G161" s="870"/>
      <c r="H161" s="870"/>
      <c r="I161" s="870"/>
      <c r="J161" s="870"/>
      <c r="K161" s="870"/>
      <c r="L161" s="870"/>
      <c r="M161" s="870"/>
      <c r="N161" s="870"/>
      <c r="O161" s="870"/>
      <c r="P161" s="870"/>
      <c r="Q161" s="870"/>
      <c r="R161" s="870"/>
      <c r="S161" s="870"/>
      <c r="T161" s="870"/>
      <c r="U161" s="870"/>
      <c r="V161" s="870"/>
      <c r="W161" s="870"/>
      <c r="X161" s="870"/>
      <c r="Y161" s="870"/>
      <c r="Z161" s="870"/>
      <c r="AA161" s="870"/>
      <c r="AB161" s="870"/>
      <c r="AC161" s="870"/>
      <c r="AD161" s="870"/>
      <c r="AE161" s="870"/>
      <c r="AF161" s="870"/>
      <c r="AG161" s="870"/>
      <c r="AH161" s="870"/>
      <c r="AI161" s="870"/>
    </row>
    <row r="162" spans="1:35" ht="16.5">
      <c r="A162" s="870"/>
      <c r="B162" s="870"/>
      <c r="C162" s="870"/>
      <c r="D162" s="870"/>
      <c r="E162" s="870"/>
      <c r="F162" s="870"/>
      <c r="G162" s="870"/>
      <c r="H162" s="870"/>
      <c r="I162" s="870"/>
      <c r="J162" s="870"/>
      <c r="K162" s="870"/>
      <c r="L162" s="870"/>
      <c r="M162" s="870"/>
      <c r="N162" s="870"/>
      <c r="O162" s="870"/>
      <c r="P162" s="870"/>
      <c r="Q162" s="870"/>
      <c r="R162" s="870"/>
      <c r="S162" s="870"/>
      <c r="T162" s="870"/>
      <c r="U162" s="870"/>
      <c r="V162" s="870"/>
      <c r="W162" s="870"/>
      <c r="X162" s="870"/>
      <c r="Y162" s="870"/>
      <c r="Z162" s="870"/>
      <c r="AA162" s="870"/>
      <c r="AB162" s="870"/>
      <c r="AC162" s="870"/>
      <c r="AD162" s="870"/>
      <c r="AE162" s="870"/>
      <c r="AF162" s="870"/>
      <c r="AG162" s="870"/>
      <c r="AH162" s="870"/>
      <c r="AI162" s="870"/>
    </row>
    <row r="163" spans="1:35" ht="16.5">
      <c r="A163" s="870"/>
      <c r="B163" s="870"/>
      <c r="C163" s="870"/>
      <c r="D163" s="870"/>
      <c r="E163" s="870"/>
      <c r="F163" s="870"/>
      <c r="G163" s="870"/>
      <c r="H163" s="870"/>
      <c r="I163" s="870"/>
      <c r="J163" s="870"/>
      <c r="K163" s="870"/>
      <c r="L163" s="870"/>
      <c r="M163" s="870"/>
      <c r="N163" s="870"/>
      <c r="O163" s="870"/>
      <c r="P163" s="870"/>
      <c r="Q163" s="870"/>
      <c r="R163" s="870"/>
      <c r="S163" s="870"/>
      <c r="T163" s="870"/>
      <c r="U163" s="870"/>
      <c r="V163" s="870"/>
      <c r="W163" s="870"/>
      <c r="X163" s="870"/>
      <c r="Y163" s="870"/>
      <c r="Z163" s="870"/>
      <c r="AA163" s="870"/>
      <c r="AB163" s="870"/>
      <c r="AC163" s="870"/>
      <c r="AD163" s="870"/>
      <c r="AE163" s="870"/>
      <c r="AF163" s="870"/>
      <c r="AG163" s="870"/>
      <c r="AH163" s="870"/>
      <c r="AI163" s="870"/>
    </row>
    <row r="164" spans="1:35" ht="16.5">
      <c r="A164" s="870"/>
      <c r="B164" s="870"/>
      <c r="C164" s="870"/>
      <c r="D164" s="870"/>
      <c r="E164" s="870"/>
      <c r="F164" s="870"/>
      <c r="G164" s="870"/>
      <c r="H164" s="870"/>
      <c r="I164" s="870"/>
      <c r="J164" s="870"/>
      <c r="K164" s="870"/>
      <c r="L164" s="870"/>
      <c r="M164" s="870"/>
      <c r="N164" s="870"/>
      <c r="O164" s="870"/>
      <c r="P164" s="870"/>
      <c r="Q164" s="870"/>
      <c r="R164" s="870"/>
      <c r="S164" s="870"/>
      <c r="T164" s="870"/>
      <c r="U164" s="870"/>
      <c r="V164" s="870"/>
      <c r="W164" s="870"/>
      <c r="X164" s="870"/>
      <c r="Y164" s="870"/>
      <c r="Z164" s="870"/>
      <c r="AA164" s="870"/>
      <c r="AB164" s="870"/>
      <c r="AC164" s="870"/>
      <c r="AD164" s="870"/>
      <c r="AE164" s="870"/>
      <c r="AF164" s="870"/>
      <c r="AG164" s="870"/>
      <c r="AH164" s="870"/>
      <c r="AI164" s="870"/>
    </row>
    <row r="165" spans="1:35" ht="16.5">
      <c r="A165" s="870"/>
      <c r="B165" s="870"/>
      <c r="C165" s="870"/>
      <c r="D165" s="870"/>
      <c r="E165" s="870"/>
      <c r="F165" s="870"/>
      <c r="G165" s="870"/>
      <c r="H165" s="870"/>
      <c r="I165" s="870"/>
      <c r="J165" s="870"/>
      <c r="K165" s="870"/>
      <c r="L165" s="870"/>
      <c r="M165" s="870"/>
      <c r="N165" s="870"/>
      <c r="O165" s="870"/>
      <c r="P165" s="870"/>
      <c r="Q165" s="870"/>
      <c r="R165" s="870"/>
      <c r="S165" s="870"/>
      <c r="T165" s="870"/>
      <c r="U165" s="870"/>
      <c r="V165" s="870"/>
      <c r="W165" s="870"/>
      <c r="X165" s="870"/>
      <c r="Y165" s="870"/>
      <c r="Z165" s="870"/>
      <c r="AA165" s="870"/>
      <c r="AB165" s="870"/>
      <c r="AC165" s="870"/>
      <c r="AD165" s="870"/>
      <c r="AE165" s="870"/>
      <c r="AF165" s="870"/>
      <c r="AG165" s="870"/>
      <c r="AH165" s="870"/>
      <c r="AI165" s="870"/>
    </row>
    <row r="166" spans="1:35" ht="16.5">
      <c r="A166" s="870"/>
      <c r="B166" s="870"/>
      <c r="C166" s="870"/>
      <c r="D166" s="870"/>
      <c r="E166" s="870"/>
      <c r="F166" s="870"/>
      <c r="G166" s="870"/>
      <c r="H166" s="870"/>
      <c r="I166" s="870"/>
      <c r="J166" s="870"/>
      <c r="K166" s="870"/>
      <c r="L166" s="870"/>
      <c r="M166" s="870"/>
      <c r="N166" s="870"/>
      <c r="O166" s="870"/>
      <c r="P166" s="870"/>
      <c r="Q166" s="870"/>
      <c r="R166" s="870"/>
      <c r="S166" s="870"/>
      <c r="T166" s="870"/>
      <c r="U166" s="870"/>
      <c r="V166" s="870"/>
      <c r="W166" s="870"/>
      <c r="X166" s="870"/>
      <c r="Y166" s="870"/>
      <c r="Z166" s="870"/>
      <c r="AA166" s="870"/>
      <c r="AB166" s="870"/>
      <c r="AC166" s="870"/>
      <c r="AD166" s="870"/>
      <c r="AE166" s="870"/>
      <c r="AF166" s="870"/>
      <c r="AG166" s="870"/>
      <c r="AH166" s="870"/>
      <c r="AI166" s="870"/>
    </row>
    <row r="167" spans="1:35" ht="16.5">
      <c r="A167" s="870"/>
      <c r="B167" s="870"/>
      <c r="C167" s="870"/>
      <c r="D167" s="870"/>
      <c r="E167" s="870"/>
      <c r="F167" s="870"/>
      <c r="G167" s="870"/>
      <c r="H167" s="870"/>
      <c r="I167" s="870"/>
      <c r="J167" s="870"/>
      <c r="K167" s="870"/>
      <c r="L167" s="870"/>
      <c r="M167" s="870"/>
      <c r="N167" s="870"/>
      <c r="O167" s="870"/>
      <c r="P167" s="870"/>
      <c r="Q167" s="870"/>
      <c r="R167" s="870"/>
      <c r="S167" s="870"/>
      <c r="T167" s="870"/>
      <c r="U167" s="870"/>
      <c r="V167" s="870"/>
      <c r="W167" s="870"/>
      <c r="X167" s="870"/>
      <c r="Y167" s="870"/>
      <c r="Z167" s="870"/>
      <c r="AA167" s="870"/>
      <c r="AB167" s="870"/>
      <c r="AC167" s="870"/>
      <c r="AD167" s="870"/>
      <c r="AE167" s="870"/>
      <c r="AF167" s="870"/>
      <c r="AG167" s="870"/>
      <c r="AH167" s="870"/>
      <c r="AI167" s="870"/>
    </row>
    <row r="168" spans="1:35" ht="16.5">
      <c r="A168" s="870"/>
      <c r="B168" s="870"/>
      <c r="C168" s="870"/>
      <c r="D168" s="870"/>
      <c r="E168" s="870"/>
      <c r="F168" s="870"/>
      <c r="G168" s="870"/>
      <c r="H168" s="870"/>
      <c r="I168" s="870"/>
      <c r="J168" s="870"/>
      <c r="K168" s="870"/>
      <c r="L168" s="870"/>
      <c r="M168" s="870"/>
      <c r="N168" s="870"/>
      <c r="O168" s="870"/>
      <c r="P168" s="870"/>
      <c r="Q168" s="870"/>
      <c r="R168" s="870"/>
      <c r="S168" s="870"/>
      <c r="T168" s="870"/>
      <c r="U168" s="870"/>
      <c r="V168" s="870"/>
      <c r="W168" s="870"/>
      <c r="X168" s="870"/>
      <c r="Y168" s="870"/>
      <c r="Z168" s="870"/>
      <c r="AA168" s="870"/>
      <c r="AB168" s="870"/>
      <c r="AC168" s="870"/>
      <c r="AD168" s="870"/>
      <c r="AE168" s="870"/>
      <c r="AF168" s="870"/>
      <c r="AG168" s="870"/>
      <c r="AH168" s="870"/>
      <c r="AI168" s="870"/>
    </row>
    <row r="169" spans="1:35" ht="16.5">
      <c r="A169" s="870"/>
      <c r="B169" s="870"/>
      <c r="C169" s="870"/>
      <c r="D169" s="870"/>
      <c r="E169" s="870"/>
      <c r="F169" s="870"/>
      <c r="G169" s="870"/>
      <c r="H169" s="870"/>
      <c r="I169" s="870"/>
      <c r="J169" s="870"/>
      <c r="K169" s="870"/>
      <c r="L169" s="870"/>
      <c r="M169" s="870"/>
      <c r="N169" s="870"/>
      <c r="O169" s="870"/>
      <c r="P169" s="870"/>
      <c r="Q169" s="870"/>
      <c r="R169" s="870"/>
      <c r="S169" s="870"/>
      <c r="T169" s="870"/>
      <c r="U169" s="870"/>
      <c r="V169" s="870"/>
      <c r="W169" s="870"/>
      <c r="X169" s="870"/>
      <c r="Y169" s="870"/>
      <c r="Z169" s="870"/>
      <c r="AA169" s="870"/>
      <c r="AB169" s="870"/>
      <c r="AC169" s="870"/>
      <c r="AD169" s="870"/>
      <c r="AE169" s="870"/>
      <c r="AF169" s="870"/>
      <c r="AG169" s="870"/>
      <c r="AH169" s="870"/>
      <c r="AI169" s="870"/>
    </row>
    <row r="170" spans="1:35" ht="16.5">
      <c r="A170" s="870"/>
      <c r="B170" s="870"/>
      <c r="C170" s="870"/>
      <c r="D170" s="870"/>
      <c r="E170" s="870"/>
      <c r="F170" s="870"/>
      <c r="G170" s="870"/>
      <c r="H170" s="870"/>
      <c r="I170" s="870"/>
      <c r="J170" s="870"/>
      <c r="K170" s="870"/>
      <c r="L170" s="870"/>
      <c r="M170" s="870"/>
      <c r="N170" s="870"/>
      <c r="O170" s="870"/>
      <c r="P170" s="870"/>
      <c r="Q170" s="870"/>
      <c r="R170" s="870"/>
      <c r="S170" s="870"/>
      <c r="T170" s="870"/>
      <c r="U170" s="870"/>
      <c r="V170" s="870"/>
      <c r="W170" s="870"/>
      <c r="X170" s="870"/>
      <c r="Y170" s="870"/>
      <c r="Z170" s="870"/>
      <c r="AA170" s="870"/>
      <c r="AB170" s="870"/>
      <c r="AC170" s="870"/>
      <c r="AD170" s="870"/>
      <c r="AE170" s="870"/>
      <c r="AF170" s="870"/>
      <c r="AG170" s="870"/>
      <c r="AH170" s="870"/>
      <c r="AI170" s="870"/>
    </row>
    <row r="171" spans="1:35" ht="16.5">
      <c r="A171" s="870"/>
      <c r="B171" s="870"/>
      <c r="C171" s="870"/>
      <c r="D171" s="870"/>
      <c r="E171" s="870"/>
      <c r="F171" s="870"/>
      <c r="G171" s="870"/>
      <c r="H171" s="870"/>
      <c r="I171" s="870"/>
      <c r="J171" s="870"/>
      <c r="K171" s="870"/>
      <c r="L171" s="870"/>
      <c r="M171" s="870"/>
      <c r="N171" s="870"/>
      <c r="O171" s="870"/>
      <c r="P171" s="870"/>
      <c r="Q171" s="870"/>
      <c r="R171" s="870"/>
      <c r="S171" s="870"/>
      <c r="T171" s="870"/>
      <c r="U171" s="870"/>
      <c r="V171" s="870"/>
      <c r="W171" s="870"/>
      <c r="X171" s="870"/>
      <c r="Y171" s="870"/>
      <c r="Z171" s="870"/>
      <c r="AA171" s="870"/>
      <c r="AB171" s="870"/>
      <c r="AC171" s="870"/>
      <c r="AD171" s="870"/>
      <c r="AE171" s="870"/>
      <c r="AF171" s="870"/>
      <c r="AG171" s="870"/>
      <c r="AH171" s="870"/>
      <c r="AI171" s="870"/>
    </row>
    <row r="172" spans="1:35" ht="16.5">
      <c r="A172" s="870"/>
      <c r="B172" s="870"/>
      <c r="C172" s="870"/>
      <c r="D172" s="870"/>
      <c r="E172" s="870"/>
      <c r="F172" s="870"/>
      <c r="G172" s="870"/>
      <c r="H172" s="870"/>
      <c r="I172" s="870"/>
      <c r="J172" s="870"/>
      <c r="K172" s="870"/>
      <c r="L172" s="870"/>
      <c r="M172" s="870"/>
      <c r="N172" s="870"/>
      <c r="O172" s="870"/>
      <c r="P172" s="870"/>
      <c r="Q172" s="870"/>
      <c r="R172" s="870"/>
      <c r="S172" s="870"/>
      <c r="T172" s="870"/>
      <c r="U172" s="870"/>
      <c r="V172" s="870"/>
      <c r="W172" s="870"/>
      <c r="X172" s="870"/>
      <c r="Y172" s="870"/>
      <c r="Z172" s="870"/>
      <c r="AA172" s="870"/>
      <c r="AB172" s="870"/>
      <c r="AC172" s="870"/>
      <c r="AD172" s="870"/>
      <c r="AE172" s="870"/>
      <c r="AF172" s="870"/>
      <c r="AG172" s="870"/>
      <c r="AH172" s="870"/>
      <c r="AI172" s="870"/>
    </row>
    <row r="173" spans="1:35" ht="16.5">
      <c r="A173" s="870"/>
      <c r="B173" s="870"/>
      <c r="C173" s="870"/>
      <c r="D173" s="870"/>
      <c r="E173" s="870"/>
      <c r="F173" s="870"/>
      <c r="G173" s="870"/>
      <c r="H173" s="870"/>
      <c r="I173" s="870"/>
      <c r="J173" s="870"/>
      <c r="K173" s="870"/>
      <c r="L173" s="870"/>
      <c r="M173" s="870"/>
      <c r="N173" s="870"/>
      <c r="O173" s="870"/>
      <c r="P173" s="870"/>
      <c r="Q173" s="870"/>
      <c r="R173" s="870"/>
      <c r="S173" s="870"/>
      <c r="T173" s="870"/>
      <c r="U173" s="870"/>
      <c r="V173" s="870"/>
      <c r="W173" s="870"/>
      <c r="X173" s="870"/>
      <c r="Y173" s="870"/>
      <c r="Z173" s="870"/>
      <c r="AA173" s="870"/>
      <c r="AB173" s="870"/>
      <c r="AC173" s="870"/>
      <c r="AD173" s="870"/>
      <c r="AE173" s="870"/>
      <c r="AF173" s="870"/>
      <c r="AG173" s="870"/>
      <c r="AH173" s="870"/>
      <c r="AI173" s="870"/>
    </row>
    <row r="174" spans="1:35" ht="16.5">
      <c r="A174" s="870"/>
      <c r="B174" s="870"/>
      <c r="C174" s="870"/>
      <c r="D174" s="870"/>
      <c r="E174" s="870"/>
      <c r="F174" s="870"/>
      <c r="G174" s="870"/>
      <c r="H174" s="870"/>
      <c r="I174" s="870"/>
      <c r="J174" s="870"/>
      <c r="K174" s="870"/>
      <c r="L174" s="870"/>
      <c r="M174" s="870"/>
      <c r="N174" s="870"/>
      <c r="O174" s="870"/>
      <c r="P174" s="870"/>
      <c r="Q174" s="870"/>
      <c r="R174" s="870"/>
      <c r="S174" s="870"/>
      <c r="T174" s="870"/>
      <c r="U174" s="870"/>
      <c r="V174" s="870"/>
      <c r="W174" s="870"/>
      <c r="X174" s="870"/>
      <c r="Y174" s="870"/>
      <c r="Z174" s="870"/>
      <c r="AA174" s="870"/>
      <c r="AB174" s="870"/>
      <c r="AC174" s="870"/>
      <c r="AD174" s="870"/>
      <c r="AE174" s="870"/>
      <c r="AF174" s="870"/>
      <c r="AG174" s="870"/>
      <c r="AH174" s="870"/>
      <c r="AI174" s="870"/>
    </row>
    <row r="175" spans="1:35" ht="16.5">
      <c r="A175" s="870"/>
      <c r="B175" s="870"/>
      <c r="C175" s="870"/>
      <c r="D175" s="870"/>
      <c r="E175" s="870"/>
      <c r="F175" s="870"/>
      <c r="G175" s="870"/>
      <c r="H175" s="870"/>
      <c r="I175" s="870"/>
      <c r="J175" s="870"/>
      <c r="K175" s="870"/>
      <c r="L175" s="870"/>
      <c r="M175" s="870"/>
      <c r="N175" s="870"/>
      <c r="O175" s="870"/>
      <c r="P175" s="870"/>
      <c r="Q175" s="870"/>
      <c r="R175" s="870"/>
      <c r="S175" s="870"/>
      <c r="T175" s="870"/>
      <c r="U175" s="870"/>
      <c r="V175" s="870"/>
      <c r="W175" s="870"/>
      <c r="X175" s="870"/>
      <c r="Y175" s="870"/>
      <c r="Z175" s="870"/>
      <c r="AA175" s="870"/>
      <c r="AB175" s="870"/>
      <c r="AC175" s="870"/>
      <c r="AD175" s="870"/>
      <c r="AE175" s="870"/>
      <c r="AF175" s="870"/>
      <c r="AG175" s="870"/>
      <c r="AH175" s="870"/>
      <c r="AI175" s="870"/>
    </row>
    <row r="176" spans="1:35" ht="16.5">
      <c r="A176" s="870"/>
      <c r="B176" s="870"/>
      <c r="C176" s="870"/>
      <c r="D176" s="870"/>
      <c r="E176" s="870"/>
      <c r="F176" s="870"/>
      <c r="G176" s="870"/>
      <c r="H176" s="870"/>
      <c r="I176" s="870"/>
      <c r="J176" s="870"/>
      <c r="K176" s="870"/>
      <c r="L176" s="870"/>
      <c r="M176" s="870"/>
      <c r="N176" s="870"/>
      <c r="O176" s="870"/>
      <c r="P176" s="870"/>
      <c r="Q176" s="870"/>
      <c r="R176" s="870"/>
      <c r="S176" s="870"/>
      <c r="T176" s="870"/>
      <c r="U176" s="870"/>
      <c r="V176" s="870"/>
      <c r="W176" s="870"/>
      <c r="X176" s="870"/>
      <c r="Y176" s="870"/>
      <c r="Z176" s="870"/>
      <c r="AA176" s="870"/>
      <c r="AB176" s="870"/>
      <c r="AC176" s="870"/>
      <c r="AD176" s="870"/>
      <c r="AE176" s="870"/>
      <c r="AF176" s="870"/>
      <c r="AG176" s="870"/>
      <c r="AH176" s="870"/>
      <c r="AI176" s="870"/>
    </row>
    <row r="177" spans="1:35" ht="16.5">
      <c r="A177" s="870"/>
      <c r="B177" s="870"/>
      <c r="C177" s="870"/>
      <c r="D177" s="870"/>
      <c r="E177" s="870"/>
      <c r="F177" s="870"/>
      <c r="G177" s="870"/>
      <c r="H177" s="870"/>
      <c r="I177" s="870"/>
      <c r="J177" s="870"/>
      <c r="K177" s="870"/>
      <c r="L177" s="870"/>
      <c r="M177" s="870"/>
      <c r="N177" s="870"/>
      <c r="O177" s="870"/>
      <c r="P177" s="870"/>
      <c r="Q177" s="870"/>
      <c r="R177" s="870"/>
      <c r="S177" s="870"/>
      <c r="T177" s="870"/>
      <c r="U177" s="870"/>
      <c r="V177" s="870"/>
      <c r="W177" s="870"/>
      <c r="X177" s="870"/>
      <c r="Y177" s="870"/>
      <c r="Z177" s="870"/>
      <c r="AA177" s="870"/>
      <c r="AB177" s="870"/>
      <c r="AC177" s="870"/>
      <c r="AD177" s="870"/>
      <c r="AE177" s="870"/>
      <c r="AF177" s="870"/>
      <c r="AG177" s="870"/>
      <c r="AH177" s="870"/>
      <c r="AI177" s="870"/>
    </row>
    <row r="178" spans="1:35" ht="16.5">
      <c r="A178" s="870"/>
      <c r="B178" s="870"/>
      <c r="C178" s="870"/>
      <c r="D178" s="870"/>
      <c r="E178" s="870"/>
      <c r="F178" s="870"/>
      <c r="G178" s="870"/>
      <c r="H178" s="870"/>
      <c r="I178" s="870"/>
      <c r="J178" s="870"/>
      <c r="K178" s="870"/>
      <c r="L178" s="870"/>
      <c r="M178" s="870"/>
      <c r="N178" s="870"/>
      <c r="O178" s="870"/>
      <c r="P178" s="870"/>
      <c r="Q178" s="870"/>
      <c r="R178" s="870"/>
      <c r="S178" s="870"/>
      <c r="T178" s="870"/>
      <c r="U178" s="870"/>
      <c r="V178" s="870"/>
      <c r="W178" s="870"/>
      <c r="X178" s="870"/>
      <c r="Y178" s="870"/>
      <c r="Z178" s="870"/>
      <c r="AA178" s="870"/>
      <c r="AB178" s="870"/>
      <c r="AC178" s="870"/>
      <c r="AD178" s="870"/>
      <c r="AE178" s="870"/>
      <c r="AF178" s="870"/>
      <c r="AG178" s="870"/>
      <c r="AH178" s="870"/>
      <c r="AI178" s="870"/>
    </row>
    <row r="179" spans="1:35" ht="16.5">
      <c r="A179" s="870"/>
      <c r="B179" s="870"/>
      <c r="C179" s="870"/>
      <c r="D179" s="870"/>
      <c r="E179" s="870"/>
      <c r="F179" s="870"/>
      <c r="G179" s="870"/>
      <c r="H179" s="870"/>
      <c r="I179" s="870"/>
      <c r="J179" s="870"/>
      <c r="K179" s="870"/>
      <c r="L179" s="870"/>
      <c r="M179" s="870"/>
      <c r="N179" s="870"/>
      <c r="O179" s="870"/>
      <c r="P179" s="870"/>
      <c r="Q179" s="870"/>
      <c r="R179" s="870"/>
      <c r="S179" s="870"/>
      <c r="T179" s="870"/>
      <c r="U179" s="870"/>
      <c r="V179" s="870"/>
      <c r="W179" s="870"/>
      <c r="X179" s="870"/>
      <c r="Y179" s="870"/>
      <c r="Z179" s="870"/>
      <c r="AA179" s="870"/>
      <c r="AB179" s="870"/>
      <c r="AC179" s="870"/>
      <c r="AD179" s="870"/>
      <c r="AE179" s="870"/>
      <c r="AF179" s="870"/>
      <c r="AG179" s="870"/>
      <c r="AH179" s="870"/>
      <c r="AI179" s="870"/>
    </row>
    <row r="180" spans="1:35" ht="16.5">
      <c r="A180" s="870"/>
      <c r="B180" s="870"/>
      <c r="C180" s="870"/>
      <c r="D180" s="870"/>
      <c r="E180" s="870"/>
      <c r="F180" s="870"/>
      <c r="G180" s="870"/>
      <c r="H180" s="870"/>
      <c r="I180" s="870"/>
      <c r="J180" s="870"/>
      <c r="K180" s="870"/>
      <c r="L180" s="870"/>
      <c r="M180" s="870"/>
      <c r="N180" s="870"/>
      <c r="O180" s="870"/>
      <c r="P180" s="870"/>
      <c r="Q180" s="870"/>
      <c r="R180" s="870"/>
      <c r="S180" s="870"/>
      <c r="T180" s="870"/>
      <c r="U180" s="870"/>
      <c r="V180" s="870"/>
      <c r="W180" s="870"/>
      <c r="X180" s="870"/>
      <c r="Y180" s="870"/>
      <c r="Z180" s="870"/>
      <c r="AA180" s="870"/>
      <c r="AB180" s="870"/>
      <c r="AC180" s="870"/>
      <c r="AD180" s="870"/>
      <c r="AE180" s="870"/>
      <c r="AF180" s="870"/>
      <c r="AG180" s="870"/>
      <c r="AH180" s="870"/>
      <c r="AI180" s="870"/>
    </row>
    <row r="181" spans="1:35" ht="16.5">
      <c r="A181" s="870"/>
      <c r="B181" s="870"/>
      <c r="C181" s="870"/>
      <c r="D181" s="870"/>
      <c r="E181" s="870"/>
      <c r="F181" s="870"/>
      <c r="G181" s="870"/>
      <c r="H181" s="870"/>
      <c r="I181" s="870"/>
      <c r="J181" s="870"/>
      <c r="K181" s="870"/>
      <c r="L181" s="870"/>
      <c r="M181" s="870"/>
      <c r="N181" s="870"/>
      <c r="O181" s="870"/>
      <c r="P181" s="870"/>
      <c r="Q181" s="870"/>
      <c r="R181" s="870"/>
      <c r="S181" s="870"/>
      <c r="T181" s="870"/>
      <c r="U181" s="870"/>
      <c r="V181" s="870"/>
      <c r="W181" s="870"/>
      <c r="X181" s="870"/>
      <c r="Y181" s="870"/>
      <c r="Z181" s="870"/>
      <c r="AA181" s="870"/>
      <c r="AB181" s="870"/>
      <c r="AC181" s="870"/>
      <c r="AD181" s="870"/>
      <c r="AE181" s="870"/>
      <c r="AF181" s="870"/>
      <c r="AG181" s="870"/>
      <c r="AH181" s="870"/>
      <c r="AI181" s="870"/>
    </row>
    <row r="182" spans="1:35" ht="16.5">
      <c r="A182" s="870"/>
      <c r="B182" s="870"/>
      <c r="C182" s="870"/>
      <c r="D182" s="870"/>
      <c r="E182" s="870"/>
      <c r="F182" s="870"/>
      <c r="G182" s="870"/>
      <c r="H182" s="870"/>
      <c r="I182" s="870"/>
      <c r="J182" s="870"/>
      <c r="K182" s="870"/>
      <c r="L182" s="870"/>
      <c r="M182" s="870"/>
      <c r="N182" s="870"/>
      <c r="O182" s="870"/>
      <c r="P182" s="870"/>
      <c r="Q182" s="870"/>
      <c r="R182" s="870"/>
      <c r="S182" s="870"/>
      <c r="T182" s="870"/>
      <c r="U182" s="870"/>
      <c r="V182" s="870"/>
      <c r="W182" s="870"/>
      <c r="X182" s="870"/>
      <c r="Y182" s="870"/>
      <c r="Z182" s="870"/>
      <c r="AA182" s="870"/>
      <c r="AB182" s="870"/>
      <c r="AC182" s="870"/>
      <c r="AD182" s="870"/>
      <c r="AE182" s="870"/>
      <c r="AF182" s="870"/>
      <c r="AG182" s="870"/>
      <c r="AH182" s="870"/>
      <c r="AI182" s="870"/>
    </row>
    <row r="183" spans="1:35" ht="16.5">
      <c r="A183" s="870"/>
      <c r="B183" s="870"/>
      <c r="C183" s="870"/>
      <c r="D183" s="870"/>
      <c r="E183" s="870"/>
      <c r="F183" s="870"/>
      <c r="G183" s="870"/>
      <c r="H183" s="870"/>
      <c r="I183" s="870"/>
      <c r="J183" s="870"/>
      <c r="K183" s="870"/>
      <c r="L183" s="870"/>
      <c r="M183" s="870"/>
      <c r="N183" s="870"/>
      <c r="O183" s="870"/>
      <c r="P183" s="870"/>
      <c r="Q183" s="870"/>
      <c r="R183" s="870"/>
      <c r="S183" s="870"/>
      <c r="T183" s="870"/>
      <c r="U183" s="870"/>
      <c r="V183" s="870"/>
      <c r="W183" s="870"/>
      <c r="X183" s="870"/>
      <c r="Y183" s="870"/>
      <c r="Z183" s="870"/>
      <c r="AA183" s="870"/>
      <c r="AB183" s="870"/>
      <c r="AC183" s="870"/>
      <c r="AD183" s="870"/>
      <c r="AE183" s="870"/>
      <c r="AF183" s="870"/>
      <c r="AG183" s="870"/>
      <c r="AH183" s="870"/>
      <c r="AI183" s="870"/>
    </row>
    <row r="184" spans="1:35" ht="16.5">
      <c r="A184" s="870"/>
      <c r="B184" s="870"/>
      <c r="C184" s="870"/>
      <c r="D184" s="870"/>
      <c r="E184" s="870"/>
      <c r="F184" s="870"/>
      <c r="G184" s="870"/>
      <c r="H184" s="870"/>
      <c r="I184" s="870"/>
      <c r="J184" s="870"/>
      <c r="K184" s="870"/>
      <c r="L184" s="870"/>
      <c r="M184" s="870"/>
      <c r="N184" s="870"/>
      <c r="O184" s="870"/>
      <c r="P184" s="870"/>
      <c r="Q184" s="870"/>
      <c r="R184" s="870"/>
      <c r="S184" s="870"/>
      <c r="T184" s="870"/>
      <c r="U184" s="870"/>
      <c r="V184" s="870"/>
      <c r="W184" s="870"/>
      <c r="X184" s="870"/>
      <c r="Y184" s="870"/>
      <c r="Z184" s="870"/>
      <c r="AA184" s="870"/>
      <c r="AB184" s="870"/>
      <c r="AC184" s="870"/>
      <c r="AD184" s="870"/>
      <c r="AE184" s="870"/>
      <c r="AF184" s="870"/>
      <c r="AG184" s="870"/>
      <c r="AH184" s="870"/>
      <c r="AI184" s="870"/>
    </row>
    <row r="185" spans="1:35" ht="16.5">
      <c r="A185" s="870"/>
      <c r="B185" s="870"/>
      <c r="C185" s="870"/>
      <c r="D185" s="870"/>
      <c r="E185" s="870"/>
      <c r="F185" s="870"/>
      <c r="G185" s="870"/>
      <c r="H185" s="870"/>
      <c r="I185" s="870"/>
      <c r="J185" s="870"/>
      <c r="K185" s="870"/>
      <c r="L185" s="870"/>
      <c r="M185" s="870"/>
      <c r="N185" s="870"/>
      <c r="O185" s="870"/>
      <c r="P185" s="870"/>
      <c r="Q185" s="870"/>
      <c r="R185" s="870"/>
      <c r="S185" s="870"/>
      <c r="T185" s="870"/>
      <c r="U185" s="870"/>
      <c r="V185" s="870"/>
      <c r="W185" s="870"/>
      <c r="X185" s="870"/>
      <c r="Y185" s="870"/>
      <c r="Z185" s="870"/>
      <c r="AA185" s="870"/>
      <c r="AB185" s="870"/>
      <c r="AC185" s="870"/>
      <c r="AD185" s="870"/>
      <c r="AE185" s="870"/>
      <c r="AF185" s="870"/>
      <c r="AG185" s="870"/>
      <c r="AH185" s="870"/>
      <c r="AI185" s="870"/>
    </row>
    <row r="186" spans="1:35" ht="16.5">
      <c r="A186" s="870"/>
      <c r="B186" s="870"/>
      <c r="C186" s="870"/>
      <c r="D186" s="870"/>
      <c r="E186" s="870"/>
      <c r="F186" s="870"/>
      <c r="G186" s="870"/>
      <c r="H186" s="870"/>
      <c r="I186" s="870"/>
      <c r="J186" s="870"/>
      <c r="K186" s="870"/>
      <c r="L186" s="870"/>
      <c r="M186" s="870"/>
      <c r="N186" s="870"/>
      <c r="O186" s="870"/>
      <c r="P186" s="870"/>
      <c r="Q186" s="870"/>
      <c r="R186" s="870"/>
      <c r="S186" s="870"/>
      <c r="T186" s="870"/>
      <c r="U186" s="870"/>
      <c r="V186" s="870"/>
      <c r="W186" s="870"/>
      <c r="X186" s="870"/>
      <c r="Y186" s="870"/>
      <c r="Z186" s="870"/>
      <c r="AA186" s="870"/>
      <c r="AB186" s="870"/>
      <c r="AC186" s="870"/>
      <c r="AD186" s="870"/>
      <c r="AE186" s="870"/>
      <c r="AF186" s="870"/>
      <c r="AG186" s="870"/>
      <c r="AH186" s="870"/>
      <c r="AI186" s="870"/>
    </row>
    <row r="187" spans="1:35" ht="16.5">
      <c r="A187" s="870"/>
      <c r="B187" s="870"/>
      <c r="C187" s="870"/>
      <c r="D187" s="870"/>
      <c r="E187" s="870"/>
      <c r="F187" s="870"/>
      <c r="G187" s="870"/>
      <c r="H187" s="870"/>
      <c r="I187" s="870"/>
      <c r="J187" s="870"/>
      <c r="K187" s="870"/>
      <c r="L187" s="870"/>
      <c r="M187" s="870"/>
      <c r="N187" s="870"/>
      <c r="O187" s="870"/>
      <c r="P187" s="870"/>
      <c r="Q187" s="870"/>
      <c r="R187" s="870"/>
      <c r="S187" s="870"/>
      <c r="T187" s="870"/>
      <c r="U187" s="870"/>
      <c r="V187" s="870"/>
      <c r="W187" s="870"/>
      <c r="X187" s="870"/>
      <c r="Y187" s="870"/>
      <c r="Z187" s="870"/>
      <c r="AA187" s="870"/>
      <c r="AB187" s="870"/>
      <c r="AC187" s="870"/>
      <c r="AD187" s="870"/>
      <c r="AE187" s="870"/>
      <c r="AF187" s="870"/>
      <c r="AG187" s="870"/>
      <c r="AH187" s="870"/>
      <c r="AI187" s="870"/>
    </row>
    <row r="188" spans="1:35" ht="16.5">
      <c r="A188" s="870"/>
      <c r="B188" s="870"/>
      <c r="C188" s="870"/>
      <c r="D188" s="870"/>
      <c r="E188" s="870"/>
      <c r="F188" s="870"/>
      <c r="G188" s="870"/>
      <c r="H188" s="870"/>
      <c r="I188" s="870"/>
      <c r="J188" s="870"/>
      <c r="K188" s="870"/>
      <c r="L188" s="870"/>
      <c r="M188" s="870"/>
      <c r="N188" s="870"/>
      <c r="O188" s="870"/>
      <c r="P188" s="870"/>
      <c r="Q188" s="870"/>
      <c r="R188" s="870"/>
      <c r="S188" s="870"/>
      <c r="T188" s="870"/>
      <c r="U188" s="870"/>
      <c r="V188" s="870"/>
      <c r="W188" s="870"/>
      <c r="X188" s="870"/>
      <c r="Y188" s="870"/>
      <c r="Z188" s="870"/>
      <c r="AA188" s="870"/>
      <c r="AB188" s="870"/>
      <c r="AC188" s="870"/>
      <c r="AD188" s="870"/>
      <c r="AE188" s="870"/>
      <c r="AF188" s="870"/>
      <c r="AG188" s="870"/>
      <c r="AH188" s="870"/>
      <c r="AI188" s="870"/>
    </row>
    <row r="189" spans="1:35" ht="16.5">
      <c r="A189" s="870"/>
      <c r="B189" s="870"/>
      <c r="C189" s="870"/>
      <c r="D189" s="870"/>
      <c r="E189" s="870"/>
      <c r="F189" s="870"/>
      <c r="G189" s="870"/>
      <c r="H189" s="870"/>
      <c r="I189" s="870"/>
      <c r="J189" s="870"/>
      <c r="K189" s="870"/>
      <c r="L189" s="870"/>
      <c r="M189" s="870"/>
      <c r="N189" s="870"/>
      <c r="O189" s="870"/>
      <c r="P189" s="870"/>
      <c r="Q189" s="870"/>
      <c r="R189" s="870"/>
      <c r="S189" s="870"/>
      <c r="T189" s="870"/>
      <c r="U189" s="870"/>
      <c r="V189" s="870"/>
      <c r="W189" s="870"/>
      <c r="X189" s="870"/>
      <c r="Y189" s="870"/>
      <c r="Z189" s="870"/>
      <c r="AA189" s="870"/>
      <c r="AB189" s="870"/>
      <c r="AC189" s="870"/>
      <c r="AD189" s="870"/>
      <c r="AE189" s="870"/>
      <c r="AF189" s="870"/>
      <c r="AG189" s="870"/>
      <c r="AH189" s="870"/>
      <c r="AI189" s="870"/>
    </row>
    <row r="190" spans="1:35" ht="16.5">
      <c r="A190" s="870"/>
      <c r="B190" s="870"/>
      <c r="C190" s="870"/>
      <c r="D190" s="870"/>
      <c r="E190" s="870"/>
      <c r="F190" s="870"/>
      <c r="G190" s="870"/>
      <c r="H190" s="870"/>
      <c r="I190" s="870"/>
      <c r="J190" s="870"/>
      <c r="K190" s="870"/>
      <c r="L190" s="870"/>
      <c r="M190" s="870"/>
      <c r="N190" s="870"/>
      <c r="O190" s="870"/>
      <c r="P190" s="870"/>
      <c r="Q190" s="870"/>
      <c r="R190" s="870"/>
      <c r="S190" s="870"/>
      <c r="T190" s="870"/>
      <c r="U190" s="870"/>
      <c r="V190" s="870"/>
      <c r="W190" s="870"/>
      <c r="X190" s="870"/>
      <c r="Y190" s="870"/>
      <c r="Z190" s="870"/>
      <c r="AA190" s="870"/>
      <c r="AB190" s="870"/>
      <c r="AC190" s="870"/>
      <c r="AD190" s="870"/>
      <c r="AE190" s="870"/>
      <c r="AF190" s="870"/>
      <c r="AG190" s="870"/>
      <c r="AH190" s="870"/>
      <c r="AI190" s="870"/>
    </row>
    <row r="191" spans="1:35" ht="16.5">
      <c r="A191" s="870"/>
      <c r="B191" s="870"/>
      <c r="C191" s="870"/>
      <c r="D191" s="870"/>
      <c r="E191" s="870"/>
      <c r="F191" s="870"/>
      <c r="G191" s="870"/>
      <c r="H191" s="870"/>
      <c r="I191" s="870"/>
      <c r="J191" s="870"/>
      <c r="K191" s="870"/>
      <c r="L191" s="870"/>
      <c r="M191" s="870"/>
      <c r="N191" s="870"/>
      <c r="O191" s="870"/>
      <c r="P191" s="870"/>
      <c r="Q191" s="870"/>
      <c r="R191" s="870"/>
      <c r="S191" s="870"/>
      <c r="T191" s="870"/>
      <c r="U191" s="870"/>
      <c r="V191" s="870"/>
      <c r="W191" s="870"/>
      <c r="X191" s="870"/>
      <c r="Y191" s="870"/>
      <c r="Z191" s="870"/>
      <c r="AA191" s="870"/>
      <c r="AB191" s="870"/>
      <c r="AC191" s="870"/>
      <c r="AD191" s="870"/>
      <c r="AE191" s="870"/>
      <c r="AF191" s="870"/>
      <c r="AG191" s="870"/>
      <c r="AH191" s="870"/>
      <c r="AI191" s="870"/>
    </row>
    <row r="192" spans="1:35" ht="16.5">
      <c r="A192" s="870"/>
      <c r="B192" s="870"/>
      <c r="C192" s="870"/>
      <c r="D192" s="870"/>
      <c r="E192" s="870"/>
      <c r="F192" s="870"/>
      <c r="G192" s="870"/>
      <c r="H192" s="870"/>
      <c r="I192" s="870"/>
      <c r="J192" s="870"/>
      <c r="K192" s="870"/>
      <c r="L192" s="870"/>
      <c r="M192" s="870"/>
      <c r="N192" s="870"/>
      <c r="O192" s="870"/>
      <c r="P192" s="870"/>
      <c r="Q192" s="870"/>
      <c r="R192" s="870"/>
      <c r="S192" s="870"/>
      <c r="T192" s="870"/>
      <c r="U192" s="870"/>
      <c r="V192" s="870"/>
      <c r="W192" s="870"/>
      <c r="X192" s="870"/>
      <c r="Y192" s="870"/>
      <c r="Z192" s="870"/>
      <c r="AA192" s="870"/>
      <c r="AB192" s="870"/>
      <c r="AC192" s="870"/>
      <c r="AD192" s="870"/>
      <c r="AE192" s="870"/>
      <c r="AF192" s="870"/>
      <c r="AG192" s="870"/>
      <c r="AH192" s="870"/>
      <c r="AI192" s="870"/>
    </row>
    <row r="193" spans="1:35" ht="16.5">
      <c r="A193" s="870"/>
      <c r="B193" s="870"/>
      <c r="C193" s="870"/>
      <c r="D193" s="870"/>
      <c r="E193" s="870"/>
      <c r="F193" s="870"/>
      <c r="G193" s="870"/>
      <c r="H193" s="870"/>
      <c r="I193" s="870"/>
      <c r="J193" s="870"/>
      <c r="K193" s="870"/>
      <c r="L193" s="870"/>
      <c r="M193" s="870"/>
      <c r="N193" s="870"/>
      <c r="O193" s="870"/>
      <c r="P193" s="870"/>
      <c r="Q193" s="870"/>
      <c r="R193" s="870"/>
      <c r="S193" s="870"/>
      <c r="T193" s="870"/>
      <c r="U193" s="870"/>
      <c r="V193" s="870"/>
      <c r="W193" s="870"/>
      <c r="X193" s="870"/>
      <c r="Y193" s="870"/>
      <c r="Z193" s="870"/>
      <c r="AA193" s="870"/>
      <c r="AB193" s="870"/>
      <c r="AC193" s="870"/>
      <c r="AD193" s="870"/>
      <c r="AE193" s="870"/>
      <c r="AF193" s="870"/>
      <c r="AG193" s="870"/>
      <c r="AH193" s="870"/>
      <c r="AI193" s="870"/>
    </row>
    <row r="194" spans="1:35" ht="16.5">
      <c r="A194" s="870"/>
      <c r="B194" s="870"/>
      <c r="C194" s="870"/>
      <c r="D194" s="870"/>
      <c r="E194" s="870"/>
      <c r="F194" s="870"/>
      <c r="G194" s="870"/>
      <c r="H194" s="870"/>
      <c r="I194" s="870"/>
      <c r="J194" s="870"/>
      <c r="K194" s="870"/>
      <c r="L194" s="870"/>
      <c r="M194" s="870"/>
      <c r="N194" s="870"/>
      <c r="O194" s="870"/>
      <c r="P194" s="870"/>
      <c r="Q194" s="870"/>
      <c r="R194" s="870"/>
      <c r="S194" s="870"/>
      <c r="T194" s="870"/>
      <c r="U194" s="870"/>
      <c r="V194" s="870"/>
      <c r="W194" s="870"/>
      <c r="X194" s="870"/>
      <c r="Y194" s="870"/>
      <c r="Z194" s="870"/>
      <c r="AA194" s="870"/>
      <c r="AB194" s="870"/>
      <c r="AC194" s="870"/>
      <c r="AD194" s="870"/>
      <c r="AE194" s="870"/>
      <c r="AF194" s="870"/>
      <c r="AG194" s="870"/>
      <c r="AH194" s="870"/>
      <c r="AI194" s="870"/>
    </row>
    <row r="195" spans="1:35" ht="16.5">
      <c r="A195" s="870"/>
      <c r="B195" s="870"/>
      <c r="C195" s="870"/>
      <c r="D195" s="870"/>
      <c r="E195" s="870"/>
      <c r="F195" s="870"/>
      <c r="G195" s="870"/>
      <c r="H195" s="870"/>
      <c r="I195" s="870"/>
      <c r="J195" s="870"/>
      <c r="K195" s="870"/>
      <c r="L195" s="870"/>
      <c r="M195" s="870"/>
      <c r="N195" s="870"/>
      <c r="O195" s="870"/>
      <c r="P195" s="870"/>
      <c r="Q195" s="870"/>
      <c r="R195" s="870"/>
      <c r="S195" s="870"/>
      <c r="T195" s="870"/>
      <c r="U195" s="870"/>
      <c r="V195" s="870"/>
      <c r="W195" s="870"/>
      <c r="X195" s="870"/>
      <c r="Y195" s="870"/>
      <c r="Z195" s="870"/>
      <c r="AA195" s="870"/>
      <c r="AB195" s="870"/>
      <c r="AC195" s="870"/>
      <c r="AD195" s="870"/>
      <c r="AE195" s="870"/>
      <c r="AF195" s="870"/>
      <c r="AG195" s="870"/>
      <c r="AH195" s="870"/>
      <c r="AI195" s="870"/>
    </row>
    <row r="196" spans="1:35" ht="16.5">
      <c r="A196" s="870"/>
      <c r="B196" s="870"/>
      <c r="C196" s="870"/>
      <c r="D196" s="870"/>
      <c r="E196" s="870"/>
      <c r="F196" s="870"/>
      <c r="G196" s="870"/>
      <c r="H196" s="870"/>
      <c r="I196" s="870"/>
      <c r="J196" s="870"/>
      <c r="K196" s="870"/>
      <c r="L196" s="870"/>
      <c r="M196" s="870"/>
      <c r="N196" s="870"/>
      <c r="O196" s="870"/>
      <c r="P196" s="870"/>
      <c r="Q196" s="870"/>
      <c r="R196" s="870"/>
      <c r="S196" s="870"/>
      <c r="T196" s="870"/>
      <c r="U196" s="870"/>
      <c r="V196" s="870"/>
      <c r="W196" s="870"/>
      <c r="X196" s="870"/>
      <c r="Y196" s="870"/>
      <c r="Z196" s="870"/>
      <c r="AA196" s="870"/>
      <c r="AB196" s="870"/>
      <c r="AC196" s="870"/>
      <c r="AD196" s="870"/>
      <c r="AE196" s="870"/>
      <c r="AF196" s="870"/>
      <c r="AG196" s="870"/>
      <c r="AH196" s="870"/>
      <c r="AI196" s="870"/>
    </row>
    <row r="197" spans="1:35" ht="16.5">
      <c r="A197" s="870"/>
      <c r="B197" s="870"/>
      <c r="C197" s="870"/>
      <c r="D197" s="870"/>
      <c r="E197" s="870"/>
      <c r="F197" s="870"/>
      <c r="G197" s="870"/>
      <c r="H197" s="870"/>
      <c r="I197" s="870"/>
      <c r="J197" s="870"/>
      <c r="K197" s="870"/>
      <c r="L197" s="870"/>
      <c r="M197" s="870"/>
      <c r="N197" s="870"/>
      <c r="O197" s="870"/>
      <c r="P197" s="870"/>
      <c r="Q197" s="870"/>
      <c r="R197" s="870"/>
      <c r="S197" s="870"/>
      <c r="T197" s="870"/>
      <c r="U197" s="870"/>
      <c r="V197" s="870"/>
      <c r="W197" s="870"/>
      <c r="X197" s="870"/>
      <c r="Y197" s="870"/>
      <c r="Z197" s="870"/>
      <c r="AA197" s="870"/>
      <c r="AB197" s="870"/>
      <c r="AC197" s="870"/>
      <c r="AD197" s="870"/>
      <c r="AE197" s="870"/>
      <c r="AF197" s="870"/>
      <c r="AG197" s="870"/>
      <c r="AH197" s="870"/>
      <c r="AI197" s="870"/>
    </row>
    <row r="198" spans="1:35" ht="16.5">
      <c r="A198" s="870"/>
      <c r="B198" s="870"/>
      <c r="C198" s="870"/>
      <c r="D198" s="870"/>
      <c r="E198" s="870"/>
      <c r="F198" s="870"/>
      <c r="G198" s="870"/>
      <c r="H198" s="870"/>
      <c r="I198" s="870"/>
      <c r="J198" s="870"/>
      <c r="K198" s="870"/>
      <c r="L198" s="870"/>
      <c r="M198" s="870"/>
      <c r="N198" s="870"/>
      <c r="O198" s="870"/>
      <c r="P198" s="870"/>
      <c r="Q198" s="870"/>
      <c r="R198" s="870"/>
      <c r="S198" s="870"/>
      <c r="T198" s="870"/>
      <c r="U198" s="870"/>
      <c r="V198" s="870"/>
      <c r="W198" s="870"/>
      <c r="X198" s="870"/>
      <c r="Y198" s="870"/>
      <c r="Z198" s="870"/>
      <c r="AA198" s="870"/>
      <c r="AB198" s="870"/>
      <c r="AC198" s="870"/>
      <c r="AD198" s="870"/>
      <c r="AE198" s="870"/>
      <c r="AF198" s="870"/>
      <c r="AG198" s="870"/>
      <c r="AH198" s="870"/>
      <c r="AI198" s="870"/>
    </row>
    <row r="199" spans="1:35" ht="16.5">
      <c r="A199" s="870"/>
      <c r="B199" s="870"/>
      <c r="C199" s="870"/>
      <c r="D199" s="870"/>
      <c r="E199" s="870"/>
      <c r="F199" s="870"/>
      <c r="G199" s="870"/>
      <c r="H199" s="870"/>
      <c r="I199" s="870"/>
      <c r="J199" s="870"/>
      <c r="K199" s="870"/>
      <c r="L199" s="870"/>
      <c r="M199" s="870"/>
      <c r="N199" s="870"/>
      <c r="O199" s="870"/>
      <c r="P199" s="870"/>
      <c r="Q199" s="870"/>
      <c r="R199" s="870"/>
      <c r="S199" s="870"/>
      <c r="T199" s="870"/>
      <c r="U199" s="870"/>
      <c r="V199" s="870"/>
      <c r="W199" s="870"/>
      <c r="X199" s="870"/>
      <c r="Y199" s="870"/>
      <c r="Z199" s="870"/>
      <c r="AA199" s="870"/>
      <c r="AB199" s="870"/>
      <c r="AC199" s="870"/>
      <c r="AD199" s="870"/>
      <c r="AE199" s="870"/>
      <c r="AF199" s="870"/>
      <c r="AG199" s="870"/>
      <c r="AH199" s="870"/>
      <c r="AI199" s="870"/>
    </row>
    <row r="200" spans="1:35" ht="16.5">
      <c r="A200" s="870"/>
      <c r="B200" s="870"/>
      <c r="C200" s="870"/>
      <c r="D200" s="870"/>
      <c r="E200" s="870"/>
      <c r="F200" s="870"/>
      <c r="G200" s="870"/>
      <c r="H200" s="870"/>
      <c r="I200" s="870"/>
      <c r="J200" s="870"/>
      <c r="K200" s="870"/>
      <c r="L200" s="870"/>
      <c r="M200" s="870"/>
      <c r="N200" s="870"/>
      <c r="O200" s="870"/>
      <c r="P200" s="870"/>
      <c r="Q200" s="870"/>
      <c r="R200" s="870"/>
      <c r="S200" s="870"/>
      <c r="T200" s="870"/>
      <c r="U200" s="870"/>
      <c r="V200" s="870"/>
      <c r="W200" s="870"/>
      <c r="X200" s="870"/>
      <c r="Y200" s="870"/>
      <c r="Z200" s="870"/>
      <c r="AA200" s="870"/>
      <c r="AB200" s="870"/>
      <c r="AC200" s="870"/>
      <c r="AD200" s="870"/>
      <c r="AE200" s="870"/>
      <c r="AF200" s="870"/>
      <c r="AG200" s="870"/>
      <c r="AH200" s="870"/>
      <c r="AI200" s="870"/>
    </row>
    <row r="201" spans="1:35" ht="16.5">
      <c r="A201" s="870"/>
      <c r="B201" s="870"/>
      <c r="C201" s="870"/>
      <c r="D201" s="870"/>
      <c r="E201" s="870"/>
      <c r="F201" s="870"/>
      <c r="G201" s="870"/>
      <c r="H201" s="870"/>
      <c r="I201" s="870"/>
      <c r="J201" s="870"/>
      <c r="K201" s="870"/>
      <c r="L201" s="870"/>
      <c r="M201" s="870"/>
      <c r="N201" s="870"/>
      <c r="O201" s="870"/>
      <c r="P201" s="870"/>
      <c r="Q201" s="870"/>
      <c r="R201" s="870"/>
      <c r="S201" s="870"/>
      <c r="T201" s="870"/>
      <c r="U201" s="870"/>
      <c r="V201" s="870"/>
      <c r="W201" s="870"/>
      <c r="X201" s="870"/>
      <c r="Y201" s="870"/>
      <c r="Z201" s="870"/>
      <c r="AA201" s="870"/>
      <c r="AB201" s="870"/>
      <c r="AC201" s="870"/>
      <c r="AD201" s="870"/>
      <c r="AE201" s="870"/>
      <c r="AF201" s="870"/>
      <c r="AG201" s="870"/>
      <c r="AH201" s="870"/>
      <c r="AI201" s="870"/>
    </row>
    <row r="202" spans="1:35" ht="16.5">
      <c r="A202" s="870"/>
      <c r="B202" s="870"/>
      <c r="C202" s="870"/>
      <c r="D202" s="870"/>
      <c r="E202" s="870"/>
      <c r="F202" s="870"/>
      <c r="G202" s="870"/>
      <c r="H202" s="870"/>
      <c r="I202" s="870"/>
      <c r="J202" s="870"/>
      <c r="K202" s="870"/>
      <c r="L202" s="870"/>
      <c r="M202" s="870"/>
      <c r="N202" s="870"/>
      <c r="O202" s="870"/>
      <c r="P202" s="870"/>
      <c r="Q202" s="870"/>
      <c r="R202" s="870"/>
      <c r="S202" s="870"/>
      <c r="T202" s="870"/>
      <c r="U202" s="870"/>
      <c r="V202" s="870"/>
      <c r="W202" s="870"/>
      <c r="X202" s="870"/>
      <c r="Y202" s="870"/>
      <c r="Z202" s="870"/>
      <c r="AA202" s="870"/>
      <c r="AB202" s="870"/>
      <c r="AC202" s="870"/>
      <c r="AD202" s="870"/>
      <c r="AE202" s="870"/>
      <c r="AF202" s="870"/>
      <c r="AG202" s="870"/>
      <c r="AH202" s="870"/>
      <c r="AI202" s="870"/>
    </row>
    <row r="203" spans="1:35" ht="16.5">
      <c r="A203" s="870"/>
      <c r="B203" s="870"/>
      <c r="C203" s="870"/>
      <c r="D203" s="870"/>
      <c r="E203" s="870"/>
      <c r="F203" s="870"/>
      <c r="G203" s="870"/>
      <c r="H203" s="870"/>
      <c r="I203" s="870"/>
      <c r="J203" s="870"/>
      <c r="K203" s="870"/>
      <c r="L203" s="870"/>
      <c r="M203" s="870"/>
      <c r="N203" s="870"/>
      <c r="O203" s="870"/>
      <c r="P203" s="870"/>
      <c r="Q203" s="870"/>
      <c r="R203" s="870"/>
      <c r="S203" s="870"/>
      <c r="T203" s="870"/>
      <c r="U203" s="870"/>
      <c r="V203" s="870"/>
      <c r="W203" s="870"/>
      <c r="X203" s="870"/>
      <c r="Y203" s="870"/>
      <c r="Z203" s="870"/>
      <c r="AA203" s="870"/>
      <c r="AB203" s="870"/>
      <c r="AC203" s="870"/>
      <c r="AD203" s="870"/>
      <c r="AE203" s="870"/>
      <c r="AF203" s="870"/>
      <c r="AG203" s="870"/>
      <c r="AH203" s="870"/>
      <c r="AI203" s="870"/>
    </row>
    <row r="204" spans="1:35" ht="16.5">
      <c r="A204" s="870"/>
      <c r="B204" s="870"/>
      <c r="C204" s="870"/>
      <c r="D204" s="870"/>
      <c r="E204" s="870"/>
      <c r="F204" s="870"/>
      <c r="G204" s="870"/>
      <c r="H204" s="870"/>
      <c r="I204" s="870"/>
      <c r="J204" s="870"/>
      <c r="K204" s="870"/>
      <c r="L204" s="870"/>
      <c r="M204" s="870"/>
      <c r="N204" s="870"/>
      <c r="O204" s="870"/>
      <c r="P204" s="870"/>
      <c r="Q204" s="870"/>
      <c r="R204" s="870"/>
      <c r="S204" s="870"/>
      <c r="T204" s="870"/>
      <c r="U204" s="870"/>
      <c r="V204" s="870"/>
      <c r="W204" s="870"/>
      <c r="X204" s="870"/>
      <c r="Y204" s="870"/>
      <c r="Z204" s="870"/>
      <c r="AA204" s="870"/>
      <c r="AB204" s="870"/>
      <c r="AC204" s="870"/>
      <c r="AD204" s="870"/>
      <c r="AE204" s="870"/>
      <c r="AF204" s="870"/>
      <c r="AG204" s="870"/>
      <c r="AH204" s="870"/>
      <c r="AI204" s="870"/>
    </row>
    <row r="205" spans="1:35" ht="16.5">
      <c r="A205" s="870"/>
      <c r="B205" s="870"/>
      <c r="C205" s="870"/>
      <c r="D205" s="870"/>
      <c r="E205" s="870"/>
      <c r="F205" s="870"/>
      <c r="G205" s="870"/>
      <c r="H205" s="870"/>
      <c r="I205" s="870"/>
      <c r="J205" s="870"/>
      <c r="K205" s="870"/>
      <c r="L205" s="870"/>
      <c r="M205" s="870"/>
      <c r="N205" s="870"/>
      <c r="O205" s="870"/>
      <c r="P205" s="870"/>
      <c r="Q205" s="870"/>
      <c r="R205" s="870"/>
      <c r="S205" s="870"/>
      <c r="T205" s="870"/>
      <c r="U205" s="870"/>
      <c r="V205" s="870"/>
      <c r="W205" s="870"/>
      <c r="X205" s="870"/>
      <c r="Y205" s="870"/>
      <c r="Z205" s="870"/>
      <c r="AA205" s="870"/>
      <c r="AB205" s="870"/>
      <c r="AC205" s="870"/>
      <c r="AD205" s="870"/>
      <c r="AE205" s="870"/>
      <c r="AF205" s="870"/>
      <c r="AG205" s="870"/>
      <c r="AH205" s="870"/>
      <c r="AI205" s="870"/>
    </row>
    <row r="206" spans="1:35" ht="16.5">
      <c r="A206" s="870"/>
      <c r="B206" s="870"/>
      <c r="C206" s="870"/>
      <c r="D206" s="870"/>
      <c r="E206" s="870"/>
      <c r="F206" s="870"/>
      <c r="G206" s="870"/>
      <c r="H206" s="870"/>
      <c r="I206" s="870"/>
      <c r="J206" s="870"/>
      <c r="K206" s="870"/>
      <c r="L206" s="870"/>
      <c r="M206" s="870"/>
      <c r="N206" s="870"/>
      <c r="O206" s="870"/>
      <c r="P206" s="870"/>
      <c r="Q206" s="870"/>
      <c r="R206" s="870"/>
      <c r="S206" s="870"/>
      <c r="T206" s="870"/>
      <c r="U206" s="870"/>
      <c r="V206" s="870"/>
      <c r="W206" s="870"/>
      <c r="X206" s="870"/>
      <c r="Y206" s="870"/>
      <c r="Z206" s="870"/>
      <c r="AA206" s="870"/>
      <c r="AB206" s="870"/>
      <c r="AC206" s="870"/>
      <c r="AD206" s="870"/>
      <c r="AE206" s="870"/>
      <c r="AF206" s="870"/>
      <c r="AG206" s="870"/>
      <c r="AH206" s="870"/>
      <c r="AI206" s="870"/>
    </row>
    <row r="207" spans="1:35" ht="16.5">
      <c r="A207" s="870"/>
      <c r="B207" s="870"/>
      <c r="C207" s="870"/>
      <c r="D207" s="870"/>
      <c r="E207" s="870"/>
      <c r="F207" s="870"/>
      <c r="G207" s="870"/>
      <c r="H207" s="870"/>
      <c r="I207" s="870"/>
      <c r="J207" s="870"/>
      <c r="K207" s="870"/>
      <c r="L207" s="870"/>
      <c r="M207" s="870"/>
      <c r="N207" s="870"/>
      <c r="O207" s="870"/>
      <c r="P207" s="870"/>
      <c r="Q207" s="870"/>
      <c r="R207" s="870"/>
      <c r="S207" s="870"/>
      <c r="T207" s="870"/>
      <c r="U207" s="870"/>
      <c r="V207" s="870"/>
      <c r="W207" s="870"/>
      <c r="X207" s="870"/>
      <c r="Y207" s="870"/>
      <c r="Z207" s="870"/>
      <c r="AA207" s="870"/>
      <c r="AB207" s="870"/>
      <c r="AC207" s="870"/>
      <c r="AD207" s="870"/>
      <c r="AE207" s="870"/>
      <c r="AF207" s="870"/>
      <c r="AG207" s="870"/>
      <c r="AH207" s="870"/>
      <c r="AI207" s="870"/>
    </row>
    <row r="208" spans="1:35" ht="16.5">
      <c r="A208" s="870"/>
      <c r="B208" s="870"/>
      <c r="C208" s="870"/>
      <c r="D208" s="870"/>
      <c r="E208" s="870"/>
      <c r="F208" s="870"/>
      <c r="G208" s="870"/>
      <c r="H208" s="870"/>
      <c r="I208" s="870"/>
      <c r="J208" s="870"/>
      <c r="K208" s="870"/>
      <c r="L208" s="870"/>
      <c r="M208" s="870"/>
      <c r="N208" s="870"/>
      <c r="O208" s="870"/>
      <c r="P208" s="870"/>
      <c r="Q208" s="870"/>
      <c r="R208" s="870"/>
      <c r="S208" s="870"/>
      <c r="T208" s="870"/>
      <c r="U208" s="870"/>
      <c r="V208" s="870"/>
      <c r="W208" s="870"/>
      <c r="X208" s="870"/>
      <c r="Y208" s="870"/>
      <c r="Z208" s="870"/>
      <c r="AA208" s="870"/>
      <c r="AB208" s="870"/>
      <c r="AC208" s="870"/>
      <c r="AD208" s="870"/>
      <c r="AE208" s="870"/>
      <c r="AF208" s="870"/>
      <c r="AG208" s="870"/>
      <c r="AH208" s="870"/>
      <c r="AI208" s="870"/>
    </row>
    <row r="209" spans="1:35" ht="16.5">
      <c r="A209" s="870"/>
      <c r="B209" s="870"/>
      <c r="C209" s="870"/>
      <c r="D209" s="870"/>
      <c r="E209" s="870"/>
      <c r="F209" s="870"/>
      <c r="G209" s="870"/>
      <c r="H209" s="870"/>
      <c r="I209" s="870"/>
      <c r="J209" s="870"/>
      <c r="K209" s="870"/>
      <c r="L209" s="870"/>
      <c r="M209" s="870"/>
      <c r="N209" s="870"/>
      <c r="O209" s="870"/>
      <c r="P209" s="870"/>
      <c r="Q209" s="870"/>
      <c r="R209" s="870"/>
      <c r="S209" s="870"/>
      <c r="T209" s="870"/>
      <c r="U209" s="870"/>
      <c r="V209" s="870"/>
      <c r="W209" s="870"/>
      <c r="X209" s="870"/>
      <c r="Y209" s="870"/>
      <c r="Z209" s="870"/>
      <c r="AA209" s="870"/>
      <c r="AB209" s="870"/>
      <c r="AC209" s="870"/>
      <c r="AD209" s="870"/>
      <c r="AE209" s="870"/>
      <c r="AF209" s="870"/>
      <c r="AG209" s="870"/>
      <c r="AH209" s="870"/>
      <c r="AI209" s="870"/>
    </row>
    <row r="210" spans="1:35" ht="16.5">
      <c r="A210" s="870"/>
      <c r="B210" s="870"/>
      <c r="C210" s="870"/>
      <c r="D210" s="870"/>
      <c r="E210" s="870"/>
      <c r="F210" s="870"/>
      <c r="G210" s="870"/>
      <c r="H210" s="870"/>
      <c r="I210" s="870"/>
      <c r="J210" s="870"/>
      <c r="K210" s="870"/>
      <c r="L210" s="870"/>
      <c r="M210" s="870"/>
      <c r="N210" s="870"/>
      <c r="O210" s="870"/>
      <c r="P210" s="870"/>
      <c r="Q210" s="870"/>
      <c r="R210" s="870"/>
      <c r="S210" s="870"/>
      <c r="T210" s="870"/>
      <c r="U210" s="870"/>
      <c r="V210" s="870"/>
      <c r="W210" s="870"/>
      <c r="X210" s="870"/>
      <c r="Y210" s="870"/>
      <c r="Z210" s="870"/>
      <c r="AA210" s="870"/>
      <c r="AB210" s="870"/>
      <c r="AC210" s="870"/>
      <c r="AD210" s="870"/>
      <c r="AE210" s="870"/>
      <c r="AF210" s="870"/>
      <c r="AG210" s="870"/>
      <c r="AH210" s="870"/>
      <c r="AI210" s="870"/>
    </row>
    <row r="211" spans="1:35" ht="16.5">
      <c r="A211" s="870"/>
      <c r="B211" s="870"/>
      <c r="C211" s="870"/>
      <c r="D211" s="870"/>
      <c r="E211" s="870"/>
      <c r="F211" s="870"/>
      <c r="G211" s="870"/>
      <c r="H211" s="870"/>
      <c r="I211" s="870"/>
      <c r="J211" s="870"/>
      <c r="K211" s="870"/>
      <c r="L211" s="870"/>
      <c r="M211" s="870"/>
      <c r="N211" s="870"/>
      <c r="O211" s="870"/>
      <c r="P211" s="870"/>
      <c r="Q211" s="870"/>
      <c r="R211" s="870"/>
      <c r="S211" s="870"/>
      <c r="T211" s="870"/>
      <c r="U211" s="870"/>
      <c r="V211" s="870"/>
      <c r="W211" s="870"/>
      <c r="X211" s="870"/>
      <c r="Y211" s="870"/>
      <c r="Z211" s="870"/>
      <c r="AA211" s="870"/>
      <c r="AB211" s="870"/>
      <c r="AC211" s="870"/>
      <c r="AD211" s="870"/>
      <c r="AE211" s="870"/>
      <c r="AF211" s="870"/>
      <c r="AG211" s="870"/>
      <c r="AH211" s="870"/>
      <c r="AI211" s="870"/>
    </row>
    <row r="212" spans="1:35" ht="16.5">
      <c r="A212" s="870"/>
      <c r="B212" s="870"/>
      <c r="C212" s="870"/>
      <c r="D212" s="870"/>
      <c r="E212" s="870"/>
      <c r="F212" s="870"/>
      <c r="G212" s="870"/>
      <c r="H212" s="870"/>
      <c r="I212" s="870"/>
      <c r="J212" s="870"/>
      <c r="K212" s="870"/>
      <c r="L212" s="870"/>
      <c r="M212" s="870"/>
      <c r="N212" s="870"/>
      <c r="O212" s="870"/>
      <c r="P212" s="870"/>
      <c r="Q212" s="870"/>
      <c r="R212" s="870"/>
      <c r="S212" s="870"/>
      <c r="T212" s="870"/>
      <c r="U212" s="870"/>
      <c r="V212" s="870"/>
      <c r="W212" s="870"/>
      <c r="X212" s="870"/>
      <c r="Y212" s="870"/>
      <c r="Z212" s="870"/>
      <c r="AA212" s="870"/>
      <c r="AB212" s="870"/>
      <c r="AC212" s="870"/>
      <c r="AD212" s="870"/>
      <c r="AE212" s="870"/>
      <c r="AF212" s="870"/>
      <c r="AG212" s="870"/>
      <c r="AH212" s="870"/>
      <c r="AI212" s="870"/>
    </row>
    <row r="213" spans="1:35" ht="16.5">
      <c r="A213" s="870"/>
      <c r="B213" s="870"/>
      <c r="C213" s="870"/>
      <c r="D213" s="870"/>
      <c r="E213" s="870"/>
      <c r="F213" s="870"/>
      <c r="G213" s="870"/>
      <c r="H213" s="870"/>
      <c r="I213" s="870"/>
      <c r="J213" s="870"/>
      <c r="K213" s="870"/>
      <c r="L213" s="870"/>
      <c r="M213" s="870"/>
      <c r="N213" s="870"/>
      <c r="O213" s="870"/>
      <c r="P213" s="870"/>
      <c r="Q213" s="870"/>
      <c r="R213" s="870"/>
      <c r="S213" s="870"/>
      <c r="T213" s="870"/>
      <c r="U213" s="870"/>
      <c r="V213" s="870"/>
      <c r="W213" s="870"/>
      <c r="X213" s="870"/>
      <c r="Y213" s="870"/>
      <c r="Z213" s="870"/>
      <c r="AA213" s="870"/>
      <c r="AB213" s="870"/>
      <c r="AC213" s="870"/>
      <c r="AD213" s="870"/>
      <c r="AE213" s="870"/>
      <c r="AF213" s="870"/>
      <c r="AG213" s="870"/>
      <c r="AH213" s="870"/>
      <c r="AI213" s="870"/>
    </row>
    <row r="214" spans="1:35" ht="16.5">
      <c r="A214" s="870"/>
      <c r="B214" s="870"/>
      <c r="C214" s="870"/>
      <c r="D214" s="870"/>
      <c r="E214" s="870"/>
      <c r="F214" s="870"/>
      <c r="G214" s="870"/>
      <c r="H214" s="870"/>
      <c r="I214" s="870"/>
      <c r="J214" s="870"/>
      <c r="K214" s="870"/>
      <c r="L214" s="870"/>
      <c r="M214" s="870"/>
      <c r="N214" s="870"/>
      <c r="O214" s="870"/>
      <c r="P214" s="870"/>
      <c r="Q214" s="870"/>
      <c r="R214" s="870"/>
      <c r="S214" s="870"/>
      <c r="T214" s="870"/>
      <c r="U214" s="870"/>
      <c r="V214" s="870"/>
      <c r="W214" s="870"/>
      <c r="X214" s="870"/>
      <c r="Y214" s="870"/>
      <c r="Z214" s="870"/>
      <c r="AA214" s="870"/>
      <c r="AB214" s="870"/>
      <c r="AC214" s="870"/>
      <c r="AD214" s="870"/>
      <c r="AE214" s="870"/>
      <c r="AF214" s="870"/>
      <c r="AG214" s="870"/>
      <c r="AH214" s="870"/>
      <c r="AI214" s="870"/>
    </row>
    <row r="215" spans="1:35" ht="16.5">
      <c r="A215" s="870"/>
      <c r="B215" s="870"/>
      <c r="C215" s="870"/>
      <c r="D215" s="870"/>
      <c r="E215" s="870"/>
      <c r="F215" s="870"/>
      <c r="G215" s="870"/>
      <c r="H215" s="870"/>
      <c r="I215" s="870"/>
      <c r="J215" s="870"/>
      <c r="K215" s="870"/>
      <c r="L215" s="870"/>
      <c r="M215" s="870"/>
      <c r="N215" s="870"/>
      <c r="O215" s="870"/>
      <c r="P215" s="870"/>
      <c r="Q215" s="870"/>
      <c r="R215" s="870"/>
      <c r="S215" s="870"/>
      <c r="T215" s="870"/>
      <c r="U215" s="870"/>
      <c r="V215" s="870"/>
      <c r="W215" s="870"/>
      <c r="X215" s="870"/>
      <c r="Y215" s="870"/>
      <c r="Z215" s="870"/>
      <c r="AA215" s="870"/>
      <c r="AB215" s="870"/>
      <c r="AC215" s="870"/>
      <c r="AD215" s="870"/>
      <c r="AE215" s="870"/>
      <c r="AF215" s="870"/>
      <c r="AG215" s="870"/>
      <c r="AH215" s="870"/>
      <c r="AI215" s="870"/>
    </row>
    <row r="216" spans="1:35" ht="16.5">
      <c r="A216" s="870"/>
      <c r="B216" s="870"/>
      <c r="C216" s="870"/>
      <c r="D216" s="870"/>
      <c r="E216" s="870"/>
      <c r="F216" s="870"/>
      <c r="G216" s="870"/>
      <c r="H216" s="870"/>
      <c r="I216" s="870"/>
      <c r="J216" s="870"/>
      <c r="K216" s="870"/>
      <c r="L216" s="870"/>
      <c r="M216" s="870"/>
      <c r="N216" s="870"/>
      <c r="O216" s="870"/>
      <c r="P216" s="870"/>
      <c r="Q216" s="870"/>
      <c r="R216" s="870"/>
      <c r="S216" s="870"/>
      <c r="T216" s="870"/>
      <c r="U216" s="870"/>
      <c r="V216" s="870"/>
      <c r="W216" s="870"/>
      <c r="X216" s="870"/>
      <c r="Y216" s="870"/>
      <c r="Z216" s="870"/>
      <c r="AA216" s="870"/>
      <c r="AB216" s="870"/>
      <c r="AC216" s="870"/>
      <c r="AD216" s="870"/>
      <c r="AE216" s="870"/>
      <c r="AF216" s="870"/>
      <c r="AG216" s="870"/>
      <c r="AH216" s="870"/>
      <c r="AI216" s="870"/>
    </row>
    <row r="217" spans="1:35" ht="16.5">
      <c r="A217" s="870"/>
      <c r="B217" s="870"/>
      <c r="C217" s="870"/>
      <c r="D217" s="870"/>
      <c r="E217" s="870"/>
      <c r="F217" s="870"/>
      <c r="G217" s="870"/>
      <c r="H217" s="870"/>
      <c r="I217" s="870"/>
      <c r="J217" s="870"/>
      <c r="K217" s="870"/>
      <c r="L217" s="870"/>
      <c r="M217" s="870"/>
      <c r="N217" s="870"/>
      <c r="O217" s="870"/>
      <c r="P217" s="870"/>
      <c r="Q217" s="870"/>
      <c r="R217" s="870"/>
      <c r="S217" s="870"/>
      <c r="T217" s="870"/>
      <c r="U217" s="870"/>
      <c r="V217" s="870"/>
      <c r="W217" s="870"/>
      <c r="X217" s="870"/>
      <c r="Y217" s="870"/>
      <c r="Z217" s="870"/>
      <c r="AA217" s="870"/>
      <c r="AB217" s="870"/>
      <c r="AC217" s="870"/>
      <c r="AD217" s="870"/>
      <c r="AE217" s="870"/>
      <c r="AF217" s="870"/>
      <c r="AG217" s="870"/>
      <c r="AH217" s="870"/>
      <c r="AI217" s="870"/>
    </row>
    <row r="218" spans="1:35" ht="16.5">
      <c r="A218" s="870"/>
      <c r="B218" s="870"/>
      <c r="C218" s="870"/>
      <c r="D218" s="870"/>
      <c r="E218" s="870"/>
      <c r="F218" s="870"/>
      <c r="G218" s="870"/>
      <c r="H218" s="870"/>
      <c r="I218" s="870"/>
      <c r="J218" s="870"/>
      <c r="K218" s="870"/>
      <c r="L218" s="870"/>
      <c r="M218" s="870"/>
      <c r="N218" s="870"/>
      <c r="O218" s="870"/>
      <c r="P218" s="870"/>
      <c r="Q218" s="870"/>
      <c r="R218" s="870"/>
      <c r="S218" s="870"/>
      <c r="T218" s="870"/>
      <c r="U218" s="870"/>
      <c r="V218" s="870"/>
      <c r="W218" s="870"/>
      <c r="X218" s="870"/>
      <c r="Y218" s="870"/>
      <c r="Z218" s="870"/>
      <c r="AA218" s="870"/>
      <c r="AB218" s="870"/>
      <c r="AC218" s="870"/>
      <c r="AD218" s="870"/>
      <c r="AE218" s="870"/>
      <c r="AF218" s="870"/>
      <c r="AG218" s="870"/>
      <c r="AH218" s="870"/>
      <c r="AI218" s="870"/>
    </row>
    <row r="219" spans="1:35" ht="16.5">
      <c r="A219" s="870"/>
      <c r="B219" s="870"/>
      <c r="C219" s="870"/>
      <c r="D219" s="870"/>
      <c r="E219" s="870"/>
      <c r="F219" s="870"/>
      <c r="G219" s="870"/>
      <c r="H219" s="870"/>
      <c r="I219" s="870"/>
      <c r="J219" s="870"/>
      <c r="K219" s="870"/>
      <c r="L219" s="870"/>
      <c r="M219" s="870"/>
      <c r="N219" s="870"/>
      <c r="O219" s="870"/>
      <c r="P219" s="870"/>
      <c r="Q219" s="870"/>
      <c r="R219" s="870"/>
      <c r="S219" s="870"/>
      <c r="T219" s="870"/>
      <c r="U219" s="870"/>
      <c r="V219" s="870"/>
      <c r="W219" s="870"/>
      <c r="X219" s="870"/>
      <c r="Y219" s="870"/>
      <c r="Z219" s="870"/>
      <c r="AA219" s="870"/>
      <c r="AB219" s="870"/>
      <c r="AC219" s="870"/>
      <c r="AD219" s="870"/>
      <c r="AE219" s="870"/>
      <c r="AF219" s="870"/>
      <c r="AG219" s="870"/>
      <c r="AH219" s="870"/>
      <c r="AI219" s="870"/>
    </row>
    <row r="220" spans="1:35" ht="16.5">
      <c r="A220" s="870"/>
      <c r="B220" s="870"/>
      <c r="C220" s="870"/>
      <c r="D220" s="870"/>
      <c r="E220" s="870"/>
      <c r="F220" s="870"/>
      <c r="G220" s="870"/>
      <c r="H220" s="870"/>
      <c r="I220" s="870"/>
      <c r="J220" s="870"/>
      <c r="K220" s="870"/>
      <c r="L220" s="870"/>
      <c r="M220" s="870"/>
      <c r="N220" s="870"/>
      <c r="O220" s="870"/>
      <c r="P220" s="870"/>
      <c r="Q220" s="870"/>
      <c r="R220" s="870"/>
      <c r="S220" s="870"/>
      <c r="T220" s="870"/>
      <c r="U220" s="870"/>
      <c r="V220" s="870"/>
      <c r="W220" s="870"/>
      <c r="X220" s="870"/>
      <c r="Y220" s="870"/>
      <c r="Z220" s="870"/>
      <c r="AA220" s="870"/>
      <c r="AB220" s="870"/>
      <c r="AC220" s="870"/>
      <c r="AD220" s="870"/>
      <c r="AE220" s="870"/>
      <c r="AF220" s="870"/>
      <c r="AG220" s="870"/>
      <c r="AH220" s="870"/>
      <c r="AI220" s="870"/>
    </row>
    <row r="221" spans="1:35" ht="16.5">
      <c r="A221" s="870"/>
      <c r="B221" s="870"/>
      <c r="C221" s="870"/>
      <c r="D221" s="870"/>
      <c r="E221" s="870"/>
      <c r="F221" s="870"/>
      <c r="G221" s="870"/>
      <c r="H221" s="870"/>
      <c r="I221" s="870"/>
      <c r="J221" s="870"/>
      <c r="K221" s="870"/>
      <c r="L221" s="870"/>
      <c r="M221" s="870"/>
      <c r="N221" s="870"/>
      <c r="O221" s="870"/>
      <c r="P221" s="870"/>
      <c r="Q221" s="870"/>
      <c r="R221" s="870"/>
      <c r="S221" s="870"/>
      <c r="T221" s="870"/>
      <c r="U221" s="870"/>
      <c r="V221" s="870"/>
      <c r="W221" s="870"/>
      <c r="X221" s="870"/>
      <c r="Y221" s="870"/>
      <c r="Z221" s="870"/>
      <c r="AA221" s="870"/>
      <c r="AB221" s="870"/>
      <c r="AC221" s="870"/>
      <c r="AD221" s="870"/>
      <c r="AE221" s="870"/>
      <c r="AF221" s="870"/>
      <c r="AG221" s="870"/>
      <c r="AH221" s="870"/>
      <c r="AI221" s="870"/>
    </row>
    <row r="222" spans="1:35" ht="16.5">
      <c r="A222" s="870"/>
      <c r="B222" s="870"/>
      <c r="C222" s="870"/>
      <c r="D222" s="870"/>
      <c r="E222" s="870"/>
      <c r="F222" s="870"/>
      <c r="G222" s="870"/>
      <c r="H222" s="870"/>
      <c r="I222" s="870"/>
      <c r="J222" s="870"/>
      <c r="K222" s="870"/>
      <c r="L222" s="870"/>
      <c r="M222" s="870"/>
      <c r="N222" s="870"/>
      <c r="O222" s="870"/>
      <c r="P222" s="870"/>
      <c r="Q222" s="870"/>
      <c r="R222" s="870"/>
      <c r="S222" s="870"/>
      <c r="T222" s="870"/>
      <c r="U222" s="870"/>
      <c r="V222" s="870"/>
      <c r="W222" s="870"/>
      <c r="X222" s="870"/>
      <c r="Y222" s="870"/>
      <c r="Z222" s="870"/>
      <c r="AA222" s="870"/>
      <c r="AB222" s="870"/>
      <c r="AC222" s="870"/>
      <c r="AD222" s="870"/>
      <c r="AE222" s="870"/>
      <c r="AF222" s="870"/>
      <c r="AG222" s="870"/>
      <c r="AH222" s="870"/>
      <c r="AI222" s="870"/>
    </row>
    <row r="223" spans="1:35" ht="16.5">
      <c r="A223" s="870"/>
      <c r="B223" s="870"/>
      <c r="C223" s="870"/>
      <c r="D223" s="870"/>
      <c r="E223" s="870"/>
      <c r="F223" s="870"/>
      <c r="G223" s="870"/>
      <c r="H223" s="870"/>
      <c r="I223" s="870"/>
      <c r="J223" s="870"/>
      <c r="K223" s="870"/>
      <c r="L223" s="870"/>
      <c r="M223" s="870"/>
      <c r="N223" s="870"/>
      <c r="O223" s="870"/>
      <c r="P223" s="870"/>
      <c r="Q223" s="870"/>
      <c r="R223" s="870"/>
      <c r="S223" s="870"/>
      <c r="T223" s="870"/>
      <c r="U223" s="870"/>
      <c r="V223" s="870"/>
      <c r="W223" s="870"/>
      <c r="X223" s="870"/>
      <c r="Y223" s="870"/>
      <c r="Z223" s="870"/>
      <c r="AA223" s="870"/>
      <c r="AB223" s="870"/>
      <c r="AC223" s="870"/>
      <c r="AD223" s="870"/>
      <c r="AE223" s="870"/>
      <c r="AF223" s="870"/>
      <c r="AG223" s="870"/>
      <c r="AH223" s="870"/>
      <c r="AI223" s="870"/>
    </row>
    <row r="224" spans="1:35" ht="16.5">
      <c r="A224" s="870"/>
      <c r="B224" s="870"/>
      <c r="C224" s="870"/>
      <c r="D224" s="870"/>
      <c r="E224" s="870"/>
      <c r="F224" s="870"/>
      <c r="G224" s="870"/>
      <c r="H224" s="870"/>
      <c r="I224" s="870"/>
      <c r="J224" s="870"/>
      <c r="K224" s="870"/>
      <c r="L224" s="870"/>
      <c r="M224" s="870"/>
      <c r="N224" s="870"/>
      <c r="O224" s="870"/>
      <c r="P224" s="870"/>
      <c r="Q224" s="870"/>
      <c r="R224" s="870"/>
      <c r="S224" s="870"/>
      <c r="T224" s="870"/>
      <c r="U224" s="870"/>
      <c r="V224" s="870"/>
      <c r="W224" s="870"/>
      <c r="X224" s="870"/>
      <c r="Y224" s="870"/>
      <c r="Z224" s="870"/>
      <c r="AA224" s="870"/>
      <c r="AB224" s="870"/>
      <c r="AC224" s="870"/>
      <c r="AD224" s="870"/>
      <c r="AE224" s="870"/>
      <c r="AF224" s="870"/>
      <c r="AG224" s="870"/>
      <c r="AH224" s="870"/>
      <c r="AI224" s="870"/>
    </row>
    <row r="225" spans="1:35" ht="16.5">
      <c r="A225" s="870"/>
      <c r="B225" s="870"/>
      <c r="C225" s="870"/>
      <c r="D225" s="870"/>
      <c r="E225" s="870"/>
      <c r="F225" s="870"/>
      <c r="G225" s="870"/>
      <c r="H225" s="870"/>
      <c r="I225" s="870"/>
      <c r="J225" s="870"/>
      <c r="K225" s="870"/>
      <c r="L225" s="870"/>
      <c r="M225" s="870"/>
      <c r="N225" s="870"/>
      <c r="O225" s="870"/>
      <c r="P225" s="870"/>
      <c r="Q225" s="870"/>
      <c r="R225" s="870"/>
      <c r="S225" s="870"/>
      <c r="T225" s="870"/>
      <c r="U225" s="870"/>
      <c r="V225" s="870"/>
      <c r="W225" s="870"/>
      <c r="X225" s="870"/>
      <c r="Y225" s="870"/>
      <c r="Z225" s="870"/>
      <c r="AA225" s="870"/>
      <c r="AB225" s="870"/>
      <c r="AC225" s="870"/>
      <c r="AD225" s="870"/>
      <c r="AE225" s="870"/>
      <c r="AF225" s="870"/>
      <c r="AG225" s="870"/>
      <c r="AH225" s="870"/>
      <c r="AI225" s="870"/>
    </row>
    <row r="226" spans="1:35" ht="16.5">
      <c r="A226" s="870"/>
      <c r="B226" s="870"/>
      <c r="C226" s="870"/>
      <c r="D226" s="870"/>
      <c r="E226" s="870"/>
      <c r="F226" s="870"/>
      <c r="G226" s="870"/>
      <c r="H226" s="870"/>
      <c r="I226" s="870"/>
      <c r="J226" s="870"/>
      <c r="K226" s="870"/>
      <c r="L226" s="870"/>
      <c r="M226" s="870"/>
      <c r="N226" s="870"/>
      <c r="O226" s="870"/>
      <c r="P226" s="870"/>
      <c r="Q226" s="870"/>
      <c r="R226" s="870"/>
      <c r="S226" s="870"/>
      <c r="T226" s="870"/>
      <c r="U226" s="870"/>
      <c r="V226" s="870"/>
      <c r="W226" s="870"/>
      <c r="X226" s="870"/>
      <c r="Y226" s="870"/>
      <c r="Z226" s="870"/>
      <c r="AA226" s="870"/>
      <c r="AB226" s="870"/>
      <c r="AC226" s="870"/>
      <c r="AD226" s="870"/>
      <c r="AE226" s="870"/>
      <c r="AF226" s="870"/>
      <c r="AG226" s="870"/>
      <c r="AH226" s="870"/>
      <c r="AI226" s="870"/>
    </row>
    <row r="227" spans="1:35" ht="16.5">
      <c r="A227" s="870"/>
      <c r="B227" s="870"/>
      <c r="C227" s="870"/>
      <c r="D227" s="870"/>
      <c r="E227" s="870"/>
      <c r="F227" s="870"/>
      <c r="G227" s="870"/>
      <c r="H227" s="870"/>
      <c r="I227" s="870"/>
      <c r="J227" s="870"/>
      <c r="K227" s="870"/>
      <c r="L227" s="870"/>
      <c r="M227" s="870"/>
      <c r="N227" s="870"/>
      <c r="O227" s="870"/>
      <c r="P227" s="870"/>
      <c r="Q227" s="870"/>
      <c r="R227" s="870"/>
      <c r="S227" s="870"/>
      <c r="T227" s="870"/>
      <c r="U227" s="870"/>
      <c r="V227" s="870"/>
      <c r="W227" s="870"/>
      <c r="X227" s="870"/>
      <c r="Y227" s="870"/>
      <c r="Z227" s="870"/>
      <c r="AA227" s="870"/>
      <c r="AB227" s="870"/>
      <c r="AC227" s="870"/>
      <c r="AD227" s="870"/>
      <c r="AE227" s="870"/>
      <c r="AF227" s="870"/>
      <c r="AG227" s="870"/>
      <c r="AH227" s="870"/>
      <c r="AI227" s="870"/>
    </row>
    <row r="228" spans="1:35" ht="16.5">
      <c r="A228" s="870"/>
      <c r="B228" s="870"/>
      <c r="C228" s="870"/>
      <c r="D228" s="870"/>
      <c r="E228" s="870"/>
      <c r="F228" s="870"/>
      <c r="G228" s="870"/>
      <c r="H228" s="870"/>
      <c r="I228" s="870"/>
      <c r="J228" s="870"/>
      <c r="K228" s="870"/>
      <c r="L228" s="870"/>
      <c r="M228" s="870"/>
      <c r="N228" s="870"/>
      <c r="O228" s="870"/>
      <c r="P228" s="870"/>
      <c r="Q228" s="870"/>
      <c r="R228" s="870"/>
      <c r="S228" s="870"/>
      <c r="T228" s="870"/>
      <c r="U228" s="870"/>
      <c r="V228" s="870"/>
      <c r="W228" s="870"/>
      <c r="X228" s="870"/>
      <c r="Y228" s="870"/>
      <c r="Z228" s="870"/>
      <c r="AA228" s="870"/>
      <c r="AB228" s="870"/>
      <c r="AC228" s="870"/>
      <c r="AD228" s="870"/>
      <c r="AE228" s="870"/>
      <c r="AF228" s="870"/>
      <c r="AG228" s="870"/>
      <c r="AH228" s="870"/>
      <c r="AI228" s="870"/>
    </row>
    <row r="229" spans="1:35" ht="16.5">
      <c r="A229" s="870"/>
      <c r="B229" s="870"/>
      <c r="C229" s="870"/>
      <c r="D229" s="870"/>
      <c r="E229" s="870"/>
      <c r="F229" s="870"/>
      <c r="G229" s="870"/>
      <c r="H229" s="870"/>
      <c r="I229" s="870"/>
      <c r="J229" s="870"/>
      <c r="K229" s="870"/>
      <c r="L229" s="870"/>
      <c r="M229" s="870"/>
      <c r="N229" s="870"/>
      <c r="O229" s="870"/>
      <c r="P229" s="870"/>
      <c r="Q229" s="870"/>
      <c r="R229" s="870"/>
      <c r="S229" s="870"/>
      <c r="T229" s="870"/>
      <c r="U229" s="870"/>
      <c r="V229" s="870"/>
      <c r="W229" s="870"/>
      <c r="X229" s="870"/>
      <c r="Y229" s="870"/>
      <c r="Z229" s="870"/>
      <c r="AA229" s="870"/>
      <c r="AB229" s="870"/>
      <c r="AC229" s="870"/>
      <c r="AD229" s="870"/>
      <c r="AE229" s="870"/>
      <c r="AF229" s="870"/>
      <c r="AG229" s="870"/>
      <c r="AH229" s="870"/>
      <c r="AI229" s="870"/>
    </row>
    <row r="230" spans="1:35" ht="16.5">
      <c r="A230" s="870"/>
      <c r="B230" s="870"/>
      <c r="C230" s="870"/>
      <c r="D230" s="870"/>
      <c r="E230" s="870"/>
      <c r="F230" s="870"/>
      <c r="G230" s="870"/>
      <c r="H230" s="870"/>
      <c r="I230" s="870"/>
      <c r="J230" s="870"/>
      <c r="K230" s="870"/>
      <c r="L230" s="870"/>
      <c r="M230" s="870"/>
      <c r="N230" s="870"/>
      <c r="O230" s="870"/>
      <c r="P230" s="870"/>
      <c r="Q230" s="870"/>
      <c r="R230" s="870"/>
      <c r="S230" s="870"/>
      <c r="T230" s="870"/>
      <c r="U230" s="870"/>
      <c r="V230" s="870"/>
      <c r="W230" s="870"/>
      <c r="X230" s="870"/>
      <c r="Y230" s="870"/>
      <c r="Z230" s="870"/>
      <c r="AA230" s="870"/>
      <c r="AB230" s="870"/>
      <c r="AC230" s="870"/>
      <c r="AD230" s="870"/>
      <c r="AE230" s="870"/>
      <c r="AF230" s="870"/>
      <c r="AG230" s="870"/>
      <c r="AH230" s="870"/>
      <c r="AI230" s="870"/>
    </row>
    <row r="231" spans="1:35" ht="16.5">
      <c r="A231" s="870"/>
      <c r="B231" s="870"/>
      <c r="C231" s="870"/>
      <c r="D231" s="870"/>
      <c r="E231" s="870"/>
      <c r="F231" s="870"/>
      <c r="G231" s="870"/>
      <c r="H231" s="870"/>
      <c r="I231" s="870"/>
      <c r="J231" s="870"/>
      <c r="K231" s="870"/>
      <c r="L231" s="870"/>
      <c r="M231" s="870"/>
      <c r="N231" s="870"/>
      <c r="O231" s="870"/>
      <c r="P231" s="870"/>
      <c r="Q231" s="870"/>
      <c r="R231" s="870"/>
      <c r="S231" s="870"/>
      <c r="T231" s="870"/>
      <c r="U231" s="870"/>
      <c r="V231" s="870"/>
      <c r="W231" s="870"/>
      <c r="X231" s="870"/>
      <c r="Y231" s="870"/>
      <c r="Z231" s="870"/>
      <c r="AA231" s="870"/>
      <c r="AB231" s="870"/>
      <c r="AC231" s="870"/>
      <c r="AD231" s="870"/>
      <c r="AE231" s="870"/>
      <c r="AF231" s="870"/>
      <c r="AG231" s="870"/>
      <c r="AH231" s="870"/>
      <c r="AI231" s="870"/>
    </row>
    <row r="232" spans="1:35" ht="16.5">
      <c r="A232" s="870"/>
      <c r="B232" s="870"/>
      <c r="C232" s="870"/>
      <c r="D232" s="870"/>
      <c r="E232" s="870"/>
      <c r="F232" s="870"/>
      <c r="G232" s="870"/>
      <c r="H232" s="870"/>
      <c r="I232" s="870"/>
      <c r="J232" s="870"/>
      <c r="K232" s="870"/>
      <c r="L232" s="870"/>
      <c r="M232" s="870"/>
      <c r="N232" s="870"/>
      <c r="O232" s="870"/>
      <c r="P232" s="870"/>
      <c r="Q232" s="870"/>
      <c r="R232" s="870"/>
      <c r="S232" s="870"/>
      <c r="T232" s="870"/>
      <c r="U232" s="870"/>
      <c r="V232" s="870"/>
      <c r="W232" s="870"/>
      <c r="X232" s="870"/>
      <c r="Y232" s="870"/>
      <c r="Z232" s="870"/>
      <c r="AA232" s="870"/>
      <c r="AB232" s="870"/>
      <c r="AC232" s="870"/>
      <c r="AD232" s="870"/>
      <c r="AE232" s="870"/>
      <c r="AF232" s="870"/>
      <c r="AG232" s="870"/>
      <c r="AH232" s="870"/>
      <c r="AI232" s="870"/>
    </row>
    <row r="233" spans="1:35" ht="16.5">
      <c r="A233" s="870"/>
      <c r="B233" s="870"/>
      <c r="C233" s="870"/>
      <c r="D233" s="870"/>
      <c r="E233" s="870"/>
      <c r="F233" s="870"/>
      <c r="G233" s="870"/>
      <c r="H233" s="870"/>
      <c r="I233" s="870"/>
      <c r="J233" s="870"/>
      <c r="K233" s="870"/>
      <c r="L233" s="870"/>
      <c r="M233" s="870"/>
      <c r="N233" s="870"/>
      <c r="O233" s="870"/>
      <c r="P233" s="870"/>
      <c r="Q233" s="870"/>
      <c r="R233" s="870"/>
      <c r="S233" s="870"/>
      <c r="T233" s="870"/>
      <c r="U233" s="870"/>
      <c r="V233" s="870"/>
      <c r="W233" s="870"/>
      <c r="X233" s="870"/>
      <c r="Y233" s="870"/>
      <c r="Z233" s="870"/>
      <c r="AA233" s="870"/>
      <c r="AB233" s="870"/>
      <c r="AC233" s="870"/>
      <c r="AD233" s="870"/>
      <c r="AE233" s="870"/>
      <c r="AF233" s="870"/>
      <c r="AG233" s="870"/>
      <c r="AH233" s="870"/>
      <c r="AI233" s="870"/>
    </row>
    <row r="234" spans="1:35" ht="16.5">
      <c r="A234" s="870"/>
      <c r="B234" s="870"/>
      <c r="C234" s="870"/>
      <c r="D234" s="870"/>
      <c r="E234" s="870"/>
      <c r="F234" s="870"/>
      <c r="G234" s="870"/>
      <c r="H234" s="870"/>
      <c r="I234" s="870"/>
      <c r="J234" s="870"/>
      <c r="K234" s="870"/>
      <c r="L234" s="870"/>
      <c r="M234" s="870"/>
      <c r="N234" s="870"/>
      <c r="O234" s="870"/>
      <c r="P234" s="870"/>
      <c r="Q234" s="870"/>
      <c r="R234" s="870"/>
      <c r="S234" s="870"/>
      <c r="T234" s="870"/>
      <c r="U234" s="870"/>
      <c r="V234" s="870"/>
      <c r="W234" s="870"/>
      <c r="X234" s="870"/>
      <c r="Y234" s="870"/>
      <c r="Z234" s="870"/>
      <c r="AA234" s="870"/>
      <c r="AB234" s="870"/>
      <c r="AC234" s="870"/>
      <c r="AD234" s="870"/>
      <c r="AE234" s="870"/>
      <c r="AF234" s="870"/>
      <c r="AG234" s="870"/>
      <c r="AH234" s="870"/>
      <c r="AI234" s="870"/>
    </row>
    <row r="235" spans="1:35" ht="16.5">
      <c r="A235" s="870"/>
      <c r="B235" s="870"/>
      <c r="C235" s="870"/>
      <c r="D235" s="870"/>
      <c r="E235" s="870"/>
      <c r="F235" s="870"/>
      <c r="G235" s="870"/>
      <c r="H235" s="870"/>
      <c r="I235" s="870"/>
      <c r="J235" s="870"/>
      <c r="K235" s="870"/>
      <c r="L235" s="870"/>
      <c r="M235" s="870"/>
      <c r="N235" s="870"/>
      <c r="O235" s="870"/>
      <c r="P235" s="870"/>
      <c r="Q235" s="870"/>
      <c r="R235" s="870"/>
      <c r="S235" s="870"/>
      <c r="T235" s="870"/>
      <c r="U235" s="870"/>
      <c r="V235" s="870"/>
      <c r="W235" s="870"/>
      <c r="X235" s="870"/>
      <c r="Y235" s="870"/>
      <c r="Z235" s="870"/>
      <c r="AA235" s="870"/>
      <c r="AB235" s="870"/>
      <c r="AC235" s="870"/>
      <c r="AD235" s="870"/>
      <c r="AE235" s="870"/>
      <c r="AF235" s="870"/>
      <c r="AG235" s="870"/>
      <c r="AH235" s="870"/>
      <c r="AI235" s="870"/>
    </row>
    <row r="236" spans="1:35" ht="16.5">
      <c r="A236" s="870"/>
      <c r="B236" s="870"/>
      <c r="C236" s="870"/>
      <c r="D236" s="870"/>
      <c r="E236" s="870"/>
      <c r="F236" s="870"/>
      <c r="G236" s="870"/>
      <c r="H236" s="870"/>
      <c r="I236" s="870"/>
      <c r="J236" s="870"/>
      <c r="K236" s="870"/>
      <c r="L236" s="870"/>
      <c r="M236" s="870"/>
      <c r="N236" s="870"/>
      <c r="O236" s="870"/>
      <c r="P236" s="870"/>
      <c r="Q236" s="870"/>
      <c r="R236" s="870"/>
      <c r="S236" s="870"/>
      <c r="T236" s="870"/>
      <c r="U236" s="870"/>
      <c r="V236" s="870"/>
      <c r="W236" s="870"/>
      <c r="X236" s="870"/>
      <c r="Y236" s="870"/>
      <c r="Z236" s="870"/>
      <c r="AA236" s="870"/>
      <c r="AB236" s="870"/>
      <c r="AC236" s="870"/>
      <c r="AD236" s="870"/>
      <c r="AE236" s="870"/>
      <c r="AF236" s="870"/>
      <c r="AG236" s="870"/>
      <c r="AH236" s="870"/>
      <c r="AI236" s="870"/>
    </row>
    <row r="237" spans="1:35" ht="16.5">
      <c r="A237" s="870"/>
      <c r="B237" s="870"/>
      <c r="C237" s="870"/>
      <c r="D237" s="870"/>
      <c r="E237" s="870"/>
      <c r="F237" s="870"/>
      <c r="G237" s="870"/>
      <c r="H237" s="870"/>
      <c r="I237" s="870"/>
      <c r="J237" s="870"/>
      <c r="K237" s="870"/>
      <c r="L237" s="870"/>
      <c r="M237" s="870"/>
      <c r="N237" s="870"/>
      <c r="O237" s="870"/>
      <c r="P237" s="870"/>
      <c r="Q237" s="870"/>
      <c r="R237" s="870"/>
      <c r="S237" s="870"/>
      <c r="T237" s="870"/>
      <c r="U237" s="870"/>
      <c r="V237" s="870"/>
      <c r="W237" s="870"/>
      <c r="X237" s="870"/>
      <c r="Y237" s="870"/>
      <c r="Z237" s="870"/>
      <c r="AA237" s="870"/>
      <c r="AB237" s="870"/>
      <c r="AC237" s="870"/>
      <c r="AD237" s="870"/>
      <c r="AE237" s="870"/>
      <c r="AF237" s="870"/>
      <c r="AG237" s="870"/>
      <c r="AH237" s="870"/>
      <c r="AI237" s="870"/>
    </row>
    <row r="238" spans="1:35" ht="16.5">
      <c r="A238" s="870"/>
      <c r="B238" s="870"/>
      <c r="C238" s="870"/>
      <c r="D238" s="870"/>
      <c r="E238" s="870"/>
      <c r="F238" s="870"/>
      <c r="G238" s="870"/>
      <c r="H238" s="870"/>
      <c r="I238" s="870"/>
      <c r="J238" s="870"/>
      <c r="K238" s="870"/>
      <c r="L238" s="870"/>
      <c r="M238" s="870"/>
      <c r="N238" s="870"/>
      <c r="O238" s="870"/>
      <c r="P238" s="870"/>
      <c r="Q238" s="870"/>
      <c r="R238" s="870"/>
      <c r="S238" s="870"/>
      <c r="T238" s="870"/>
      <c r="U238" s="870"/>
      <c r="V238" s="870"/>
      <c r="W238" s="870"/>
      <c r="X238" s="870"/>
      <c r="Y238" s="870"/>
      <c r="Z238" s="870"/>
      <c r="AA238" s="870"/>
      <c r="AB238" s="870"/>
      <c r="AC238" s="870"/>
      <c r="AD238" s="870"/>
      <c r="AE238" s="870"/>
      <c r="AF238" s="870"/>
      <c r="AG238" s="870"/>
      <c r="AH238" s="870"/>
      <c r="AI238" s="870"/>
    </row>
    <row r="239" spans="1:35" ht="16.5">
      <c r="A239" s="870"/>
      <c r="B239" s="870"/>
      <c r="C239" s="870"/>
      <c r="D239" s="870"/>
      <c r="E239" s="870"/>
      <c r="F239" s="870"/>
      <c r="G239" s="870"/>
      <c r="H239" s="870"/>
      <c r="I239" s="870"/>
      <c r="J239" s="870"/>
      <c r="K239" s="870"/>
      <c r="L239" s="870"/>
      <c r="M239" s="870"/>
      <c r="N239" s="870"/>
      <c r="O239" s="870"/>
      <c r="P239" s="870"/>
      <c r="Q239" s="870"/>
      <c r="R239" s="870"/>
      <c r="S239" s="870"/>
      <c r="T239" s="870"/>
      <c r="U239" s="870"/>
      <c r="V239" s="870"/>
      <c r="W239" s="870"/>
      <c r="X239" s="870"/>
      <c r="Y239" s="870"/>
      <c r="Z239" s="870"/>
      <c r="AA239" s="870"/>
      <c r="AB239" s="870"/>
      <c r="AC239" s="870"/>
      <c r="AD239" s="870"/>
      <c r="AE239" s="870"/>
      <c r="AF239" s="870"/>
      <c r="AG239" s="870"/>
      <c r="AH239" s="870"/>
      <c r="AI239" s="870"/>
    </row>
    <row r="240" spans="1:35" ht="16.5">
      <c r="A240" s="870"/>
      <c r="B240" s="870"/>
      <c r="C240" s="870"/>
      <c r="D240" s="870"/>
      <c r="E240" s="870"/>
      <c r="F240" s="870"/>
      <c r="G240" s="870"/>
      <c r="H240" s="870"/>
      <c r="I240" s="870"/>
      <c r="J240" s="870"/>
      <c r="K240" s="870"/>
      <c r="L240" s="870"/>
      <c r="M240" s="870"/>
      <c r="N240" s="870"/>
      <c r="O240" s="870"/>
      <c r="P240" s="870"/>
      <c r="Q240" s="870"/>
      <c r="R240" s="870"/>
      <c r="S240" s="870"/>
      <c r="T240" s="870"/>
      <c r="U240" s="870"/>
      <c r="V240" s="870"/>
      <c r="W240" s="870"/>
      <c r="X240" s="870"/>
      <c r="Y240" s="870"/>
      <c r="Z240" s="870"/>
      <c r="AA240" s="870"/>
      <c r="AB240" s="870"/>
      <c r="AC240" s="870"/>
      <c r="AD240" s="870"/>
      <c r="AE240" s="870"/>
      <c r="AF240" s="870"/>
      <c r="AG240" s="870"/>
      <c r="AH240" s="870"/>
      <c r="AI240" s="870"/>
    </row>
    <row r="241" spans="1:35" ht="16.5">
      <c r="A241" s="870"/>
      <c r="B241" s="870"/>
      <c r="C241" s="870"/>
      <c r="D241" s="870"/>
      <c r="E241" s="870"/>
      <c r="F241" s="870"/>
      <c r="G241" s="870"/>
      <c r="H241" s="870"/>
      <c r="I241" s="870"/>
      <c r="J241" s="870"/>
      <c r="K241" s="870"/>
      <c r="L241" s="870"/>
      <c r="M241" s="870"/>
      <c r="N241" s="870"/>
      <c r="O241" s="870"/>
      <c r="P241" s="870"/>
      <c r="Q241" s="870"/>
      <c r="R241" s="870"/>
      <c r="S241" s="870"/>
      <c r="T241" s="870"/>
      <c r="U241" s="870"/>
      <c r="V241" s="870"/>
      <c r="W241" s="870"/>
      <c r="X241" s="870"/>
      <c r="Y241" s="870"/>
      <c r="Z241" s="870"/>
      <c r="AA241" s="870"/>
      <c r="AB241" s="870"/>
      <c r="AC241" s="870"/>
      <c r="AD241" s="870"/>
      <c r="AE241" s="870"/>
      <c r="AF241" s="870"/>
      <c r="AG241" s="870"/>
      <c r="AH241" s="870"/>
      <c r="AI241" s="870"/>
    </row>
    <row r="242" spans="1:35" ht="16.5">
      <c r="A242" s="870"/>
      <c r="B242" s="870"/>
      <c r="C242" s="870"/>
      <c r="D242" s="870"/>
      <c r="E242" s="870"/>
      <c r="F242" s="870"/>
      <c r="G242" s="870"/>
      <c r="H242" s="870"/>
      <c r="I242" s="870"/>
      <c r="J242" s="870"/>
      <c r="K242" s="870"/>
      <c r="L242" s="870"/>
      <c r="M242" s="870"/>
      <c r="N242" s="870"/>
      <c r="O242" s="870"/>
      <c r="P242" s="870"/>
      <c r="Q242" s="870"/>
      <c r="R242" s="870"/>
      <c r="S242" s="870"/>
      <c r="T242" s="870"/>
      <c r="U242" s="870"/>
      <c r="V242" s="870"/>
      <c r="W242" s="870"/>
      <c r="X242" s="870"/>
      <c r="Y242" s="870"/>
      <c r="Z242" s="870"/>
      <c r="AA242" s="870"/>
      <c r="AB242" s="870"/>
      <c r="AC242" s="870"/>
      <c r="AD242" s="870"/>
      <c r="AE242" s="870"/>
      <c r="AF242" s="870"/>
      <c r="AG242" s="870"/>
      <c r="AH242" s="870"/>
      <c r="AI242" s="870"/>
    </row>
    <row r="243" spans="1:35" ht="16.5">
      <c r="A243" s="870"/>
      <c r="B243" s="870"/>
      <c r="C243" s="870"/>
      <c r="D243" s="870"/>
      <c r="E243" s="870"/>
      <c r="F243" s="870"/>
      <c r="G243" s="870"/>
      <c r="H243" s="870"/>
      <c r="I243" s="870"/>
      <c r="J243" s="870"/>
      <c r="K243" s="870"/>
      <c r="L243" s="870"/>
      <c r="M243" s="870"/>
      <c r="N243" s="870"/>
      <c r="O243" s="870"/>
      <c r="P243" s="870"/>
      <c r="Q243" s="870"/>
      <c r="R243" s="870"/>
      <c r="S243" s="870"/>
      <c r="T243" s="870"/>
      <c r="U243" s="870"/>
      <c r="V243" s="870"/>
      <c r="W243" s="870"/>
      <c r="X243" s="870"/>
      <c r="Y243" s="870"/>
      <c r="Z243" s="870"/>
      <c r="AA243" s="870"/>
      <c r="AB243" s="870"/>
      <c r="AC243" s="870"/>
      <c r="AD243" s="870"/>
      <c r="AE243" s="870"/>
      <c r="AF243" s="870"/>
      <c r="AG243" s="870"/>
      <c r="AH243" s="870"/>
      <c r="AI243" s="870"/>
    </row>
    <row r="244" spans="1:35" ht="16.5">
      <c r="A244" s="870"/>
      <c r="B244" s="870"/>
      <c r="C244" s="870"/>
      <c r="D244" s="870"/>
      <c r="E244" s="870"/>
      <c r="F244" s="870"/>
      <c r="G244" s="870"/>
      <c r="H244" s="870"/>
      <c r="I244" s="870"/>
      <c r="J244" s="870"/>
      <c r="K244" s="870"/>
      <c r="L244" s="870"/>
      <c r="M244" s="870"/>
      <c r="N244" s="870"/>
      <c r="O244" s="870"/>
      <c r="P244" s="870"/>
      <c r="Q244" s="870"/>
      <c r="R244" s="870"/>
      <c r="S244" s="870"/>
      <c r="T244" s="870"/>
      <c r="U244" s="870"/>
      <c r="V244" s="870"/>
      <c r="W244" s="870"/>
      <c r="X244" s="870"/>
      <c r="Y244" s="870"/>
      <c r="Z244" s="870"/>
      <c r="AA244" s="870"/>
      <c r="AB244" s="870"/>
      <c r="AC244" s="870"/>
      <c r="AD244" s="870"/>
      <c r="AE244" s="870"/>
      <c r="AF244" s="870"/>
      <c r="AG244" s="870"/>
      <c r="AH244" s="870"/>
      <c r="AI244" s="870"/>
    </row>
    <row r="245" spans="1:35" ht="16.5">
      <c r="A245" s="870"/>
      <c r="B245" s="870"/>
      <c r="C245" s="870"/>
      <c r="D245" s="870"/>
      <c r="E245" s="870"/>
      <c r="F245" s="870"/>
      <c r="G245" s="870"/>
      <c r="H245" s="870"/>
      <c r="I245" s="870"/>
      <c r="J245" s="870"/>
      <c r="K245" s="870"/>
      <c r="L245" s="870"/>
      <c r="M245" s="870"/>
      <c r="N245" s="870"/>
      <c r="O245" s="870"/>
      <c r="P245" s="870"/>
      <c r="Q245" s="870"/>
      <c r="R245" s="870"/>
      <c r="S245" s="870"/>
      <c r="T245" s="870"/>
      <c r="U245" s="870"/>
      <c r="V245" s="870"/>
      <c r="W245" s="870"/>
      <c r="X245" s="870"/>
      <c r="Y245" s="870"/>
      <c r="Z245" s="870"/>
      <c r="AA245" s="870"/>
      <c r="AB245" s="870"/>
      <c r="AC245" s="870"/>
      <c r="AD245" s="870"/>
      <c r="AE245" s="870"/>
      <c r="AF245" s="870"/>
      <c r="AG245" s="870"/>
      <c r="AH245" s="870"/>
      <c r="AI245" s="870"/>
    </row>
    <row r="246" spans="1:35" ht="16.5">
      <c r="A246" s="870"/>
      <c r="B246" s="870"/>
      <c r="C246" s="870"/>
      <c r="D246" s="870"/>
      <c r="E246" s="870"/>
      <c r="F246" s="870"/>
      <c r="G246" s="870"/>
      <c r="H246" s="870"/>
      <c r="I246" s="870"/>
      <c r="J246" s="870"/>
      <c r="K246" s="870"/>
      <c r="L246" s="870"/>
      <c r="M246" s="870"/>
      <c r="N246" s="870"/>
      <c r="O246" s="870"/>
      <c r="P246" s="870"/>
      <c r="Q246" s="870"/>
      <c r="R246" s="870"/>
      <c r="S246" s="870"/>
      <c r="T246" s="870"/>
      <c r="U246" s="870"/>
      <c r="V246" s="870"/>
      <c r="W246" s="870"/>
      <c r="X246" s="870"/>
      <c r="Y246" s="870"/>
      <c r="Z246" s="870"/>
      <c r="AA246" s="870"/>
      <c r="AB246" s="870"/>
      <c r="AC246" s="870"/>
      <c r="AD246" s="870"/>
      <c r="AE246" s="870"/>
      <c r="AF246" s="870"/>
      <c r="AG246" s="870"/>
      <c r="AH246" s="870"/>
      <c r="AI246" s="870"/>
    </row>
    <row r="247" spans="1:35" ht="16.5">
      <c r="A247" s="870"/>
      <c r="B247" s="870"/>
      <c r="C247" s="870"/>
      <c r="D247" s="870"/>
      <c r="E247" s="870"/>
      <c r="F247" s="870"/>
      <c r="G247" s="870"/>
      <c r="H247" s="870"/>
      <c r="I247" s="870"/>
      <c r="J247" s="870"/>
      <c r="K247" s="870"/>
      <c r="L247" s="870"/>
      <c r="M247" s="870"/>
      <c r="N247" s="870"/>
      <c r="O247" s="870"/>
      <c r="P247" s="870"/>
      <c r="Q247" s="870"/>
      <c r="R247" s="870"/>
      <c r="S247" s="870"/>
      <c r="T247" s="870"/>
      <c r="U247" s="870"/>
      <c r="V247" s="870"/>
      <c r="W247" s="870"/>
      <c r="X247" s="870"/>
      <c r="Y247" s="870"/>
      <c r="Z247" s="870"/>
      <c r="AA247" s="870"/>
      <c r="AB247" s="870"/>
      <c r="AC247" s="870"/>
      <c r="AD247" s="870"/>
      <c r="AE247" s="870"/>
      <c r="AF247" s="870"/>
      <c r="AG247" s="870"/>
      <c r="AH247" s="870"/>
      <c r="AI247" s="870"/>
    </row>
    <row r="248" spans="1:35" ht="16.5">
      <c r="A248" s="870"/>
      <c r="B248" s="870"/>
      <c r="C248" s="870"/>
      <c r="D248" s="870"/>
      <c r="E248" s="870"/>
      <c r="F248" s="870"/>
      <c r="G248" s="870"/>
      <c r="H248" s="870"/>
      <c r="I248" s="870"/>
      <c r="J248" s="870"/>
      <c r="K248" s="870"/>
      <c r="L248" s="870"/>
      <c r="M248" s="870"/>
      <c r="N248" s="870"/>
      <c r="O248" s="870"/>
      <c r="P248" s="870"/>
      <c r="Q248" s="870"/>
      <c r="R248" s="870"/>
      <c r="S248" s="870"/>
      <c r="T248" s="870"/>
      <c r="U248" s="870"/>
      <c r="V248" s="870"/>
      <c r="W248" s="870"/>
      <c r="X248" s="870"/>
      <c r="Y248" s="870"/>
      <c r="Z248" s="870"/>
      <c r="AA248" s="870"/>
      <c r="AB248" s="870"/>
      <c r="AC248" s="870"/>
      <c r="AD248" s="870"/>
      <c r="AE248" s="870"/>
      <c r="AF248" s="870"/>
      <c r="AG248" s="870"/>
      <c r="AH248" s="870"/>
      <c r="AI248" s="870"/>
    </row>
    <row r="249" spans="1:35" ht="16.5">
      <c r="A249" s="870"/>
      <c r="B249" s="870"/>
      <c r="C249" s="870"/>
      <c r="D249" s="870"/>
      <c r="E249" s="870"/>
      <c r="F249" s="870"/>
      <c r="G249" s="870"/>
      <c r="H249" s="870"/>
      <c r="I249" s="870"/>
      <c r="J249" s="870"/>
      <c r="K249" s="870"/>
      <c r="L249" s="870"/>
      <c r="M249" s="870"/>
      <c r="N249" s="870"/>
      <c r="O249" s="870"/>
      <c r="P249" s="870"/>
      <c r="Q249" s="870"/>
      <c r="R249" s="870"/>
      <c r="S249" s="870"/>
      <c r="T249" s="870"/>
      <c r="U249" s="870"/>
      <c r="V249" s="870"/>
      <c r="W249" s="870"/>
      <c r="X249" s="870"/>
      <c r="Y249" s="870"/>
      <c r="Z249" s="870"/>
      <c r="AA249" s="870"/>
      <c r="AB249" s="870"/>
      <c r="AC249" s="870"/>
      <c r="AD249" s="870"/>
      <c r="AE249" s="870"/>
      <c r="AF249" s="870"/>
      <c r="AG249" s="870"/>
      <c r="AH249" s="870"/>
      <c r="AI249" s="870"/>
    </row>
    <row r="250" spans="1:35" ht="16.5">
      <c r="A250" s="870"/>
      <c r="B250" s="870"/>
      <c r="C250" s="870"/>
      <c r="D250" s="870"/>
      <c r="E250" s="870"/>
      <c r="F250" s="870"/>
      <c r="G250" s="870"/>
      <c r="H250" s="870"/>
      <c r="I250" s="870"/>
      <c r="J250" s="870"/>
      <c r="K250" s="870"/>
      <c r="L250" s="870"/>
      <c r="M250" s="870"/>
      <c r="N250" s="870"/>
      <c r="O250" s="870"/>
      <c r="P250" s="870"/>
      <c r="Q250" s="870"/>
      <c r="R250" s="870"/>
      <c r="S250" s="870"/>
      <c r="T250" s="870"/>
      <c r="U250" s="870"/>
      <c r="V250" s="870"/>
      <c r="W250" s="870"/>
      <c r="X250" s="870"/>
      <c r="Y250" s="870"/>
      <c r="Z250" s="870"/>
      <c r="AA250" s="870"/>
      <c r="AB250" s="870"/>
      <c r="AC250" s="870"/>
      <c r="AD250" s="870"/>
      <c r="AE250" s="870"/>
      <c r="AF250" s="870"/>
      <c r="AG250" s="870"/>
      <c r="AH250" s="870"/>
      <c r="AI250" s="870"/>
    </row>
    <row r="251" spans="1:35" ht="16.5">
      <c r="A251" s="870"/>
      <c r="B251" s="870"/>
      <c r="C251" s="870"/>
      <c r="D251" s="870"/>
      <c r="E251" s="870"/>
      <c r="F251" s="870"/>
      <c r="G251" s="870"/>
      <c r="H251" s="870"/>
      <c r="I251" s="870"/>
      <c r="J251" s="870"/>
      <c r="K251" s="870"/>
      <c r="L251" s="870"/>
      <c r="M251" s="870"/>
      <c r="N251" s="870"/>
      <c r="O251" s="870"/>
      <c r="P251" s="870"/>
      <c r="Q251" s="870"/>
      <c r="R251" s="870"/>
      <c r="S251" s="870"/>
      <c r="T251" s="870"/>
      <c r="U251" s="870"/>
      <c r="V251" s="870"/>
      <c r="W251" s="870"/>
      <c r="X251" s="870"/>
      <c r="Y251" s="870"/>
      <c r="Z251" s="870"/>
      <c r="AA251" s="870"/>
      <c r="AB251" s="870"/>
      <c r="AC251" s="870"/>
      <c r="AD251" s="870"/>
      <c r="AE251" s="870"/>
      <c r="AF251" s="870"/>
      <c r="AG251" s="870"/>
      <c r="AH251" s="870"/>
      <c r="AI251" s="870"/>
    </row>
    <row r="252" spans="1:35" ht="16.5">
      <c r="A252" s="870"/>
      <c r="B252" s="870"/>
      <c r="C252" s="870"/>
      <c r="D252" s="870"/>
      <c r="E252" s="870"/>
      <c r="F252" s="870"/>
      <c r="G252" s="870"/>
      <c r="H252" s="870"/>
      <c r="I252" s="870"/>
      <c r="J252" s="870"/>
      <c r="K252" s="870"/>
      <c r="L252" s="870"/>
      <c r="M252" s="870"/>
      <c r="N252" s="870"/>
      <c r="O252" s="870"/>
      <c r="P252" s="870"/>
      <c r="Q252" s="870"/>
      <c r="R252" s="870"/>
      <c r="S252" s="870"/>
      <c r="T252" s="870"/>
      <c r="U252" s="870"/>
      <c r="V252" s="870"/>
      <c r="W252" s="870"/>
      <c r="X252" s="870"/>
      <c r="Y252" s="870"/>
      <c r="Z252" s="870"/>
      <c r="AA252" s="870"/>
      <c r="AB252" s="870"/>
      <c r="AC252" s="870"/>
      <c r="AD252" s="870"/>
      <c r="AE252" s="870"/>
      <c r="AF252" s="870"/>
      <c r="AG252" s="870"/>
      <c r="AH252" s="870"/>
      <c r="AI252" s="870"/>
    </row>
    <row r="253" spans="1:35" ht="16.5">
      <c r="A253" s="870"/>
      <c r="B253" s="870"/>
      <c r="C253" s="870"/>
      <c r="D253" s="870"/>
      <c r="E253" s="870"/>
      <c r="F253" s="870"/>
      <c r="G253" s="870"/>
      <c r="H253" s="870"/>
      <c r="I253" s="870"/>
      <c r="J253" s="870"/>
      <c r="K253" s="870"/>
      <c r="L253" s="870"/>
      <c r="M253" s="870"/>
      <c r="N253" s="870"/>
      <c r="O253" s="870"/>
      <c r="P253" s="870"/>
      <c r="Q253" s="870"/>
      <c r="R253" s="870"/>
      <c r="S253" s="870"/>
      <c r="T253" s="870"/>
      <c r="U253" s="870"/>
      <c r="V253" s="870"/>
      <c r="W253" s="870"/>
      <c r="X253" s="870"/>
      <c r="Y253" s="870"/>
      <c r="Z253" s="870"/>
      <c r="AA253" s="870"/>
      <c r="AB253" s="870"/>
      <c r="AC253" s="870"/>
      <c r="AD253" s="870"/>
      <c r="AE253" s="870"/>
      <c r="AF253" s="870"/>
      <c r="AG253" s="870"/>
      <c r="AH253" s="870"/>
      <c r="AI253" s="870"/>
    </row>
    <row r="254" spans="1:35" ht="16.5">
      <c r="A254" s="870"/>
      <c r="B254" s="870"/>
      <c r="C254" s="870"/>
      <c r="D254" s="870"/>
      <c r="E254" s="870"/>
      <c r="F254" s="870"/>
      <c r="G254" s="870"/>
      <c r="H254" s="870"/>
      <c r="I254" s="870"/>
      <c r="J254" s="870"/>
      <c r="K254" s="870"/>
      <c r="L254" s="870"/>
      <c r="M254" s="870"/>
      <c r="N254" s="870"/>
      <c r="O254" s="870"/>
      <c r="P254" s="870"/>
      <c r="Q254" s="870"/>
      <c r="R254" s="870"/>
      <c r="S254" s="870"/>
      <c r="T254" s="870"/>
      <c r="U254" s="870"/>
      <c r="V254" s="870"/>
      <c r="W254" s="870"/>
      <c r="X254" s="870"/>
      <c r="Y254" s="870"/>
      <c r="Z254" s="870"/>
      <c r="AA254" s="870"/>
      <c r="AB254" s="870"/>
      <c r="AC254" s="870"/>
      <c r="AD254" s="870"/>
      <c r="AE254" s="870"/>
      <c r="AF254" s="870"/>
      <c r="AG254" s="870"/>
      <c r="AH254" s="870"/>
      <c r="AI254" s="870"/>
    </row>
    <row r="255" spans="1:35" ht="16.5">
      <c r="A255" s="870"/>
      <c r="B255" s="870"/>
      <c r="C255" s="870"/>
      <c r="D255" s="870"/>
      <c r="E255" s="870"/>
      <c r="F255" s="870"/>
      <c r="G255" s="870"/>
      <c r="H255" s="870"/>
      <c r="I255" s="870"/>
      <c r="J255" s="870"/>
      <c r="K255" s="870"/>
      <c r="L255" s="870"/>
      <c r="M255" s="870"/>
      <c r="N255" s="870"/>
      <c r="O255" s="870"/>
      <c r="P255" s="870"/>
      <c r="Q255" s="870"/>
      <c r="R255" s="870"/>
      <c r="S255" s="870"/>
      <c r="T255" s="870"/>
      <c r="U255" s="870"/>
      <c r="V255" s="870"/>
      <c r="W255" s="870"/>
      <c r="X255" s="870"/>
      <c r="Y255" s="870"/>
      <c r="Z255" s="870"/>
      <c r="AA255" s="870"/>
      <c r="AB255" s="870"/>
      <c r="AC255" s="870"/>
      <c r="AD255" s="870"/>
      <c r="AE255" s="870"/>
      <c r="AF255" s="870"/>
      <c r="AG255" s="870"/>
      <c r="AH255" s="870"/>
      <c r="AI255" s="870"/>
    </row>
    <row r="256" spans="1:35" ht="16.5">
      <c r="A256" s="870"/>
      <c r="B256" s="870"/>
      <c r="C256" s="870"/>
      <c r="D256" s="870"/>
      <c r="E256" s="870"/>
      <c r="F256" s="870"/>
      <c r="G256" s="870"/>
      <c r="H256" s="870"/>
      <c r="I256" s="870"/>
      <c r="J256" s="870"/>
      <c r="K256" s="870"/>
      <c r="L256" s="870"/>
      <c r="M256" s="870"/>
      <c r="N256" s="870"/>
      <c r="O256" s="870"/>
      <c r="P256" s="870"/>
      <c r="Q256" s="870"/>
      <c r="R256" s="870"/>
      <c r="S256" s="870"/>
      <c r="T256" s="870"/>
      <c r="U256" s="870"/>
      <c r="V256" s="870"/>
      <c r="W256" s="870"/>
      <c r="X256" s="870"/>
      <c r="Y256" s="870"/>
      <c r="Z256" s="870"/>
      <c r="AA256" s="870"/>
      <c r="AB256" s="870"/>
      <c r="AC256" s="870"/>
      <c r="AD256" s="870"/>
      <c r="AE256" s="870"/>
      <c r="AF256" s="870"/>
      <c r="AG256" s="870"/>
      <c r="AH256" s="870"/>
      <c r="AI256" s="870"/>
    </row>
    <row r="257" spans="1:35" ht="16.5">
      <c r="A257" s="870"/>
      <c r="B257" s="870"/>
      <c r="C257" s="870"/>
      <c r="D257" s="870"/>
      <c r="E257" s="870"/>
      <c r="F257" s="870"/>
      <c r="G257" s="870"/>
      <c r="H257" s="870"/>
      <c r="I257" s="870"/>
      <c r="J257" s="870"/>
      <c r="K257" s="870"/>
      <c r="L257" s="870"/>
      <c r="M257" s="870"/>
      <c r="N257" s="870"/>
      <c r="O257" s="870"/>
      <c r="P257" s="870"/>
      <c r="Q257" s="870"/>
      <c r="R257" s="870"/>
      <c r="S257" s="870"/>
      <c r="T257" s="870"/>
      <c r="U257" s="870"/>
      <c r="V257" s="870"/>
      <c r="W257" s="870"/>
      <c r="X257" s="870"/>
      <c r="Y257" s="870"/>
      <c r="Z257" s="870"/>
      <c r="AA257" s="870"/>
      <c r="AB257" s="870"/>
      <c r="AC257" s="870"/>
      <c r="AD257" s="870"/>
      <c r="AE257" s="870"/>
      <c r="AF257" s="870"/>
      <c r="AG257" s="870"/>
      <c r="AH257" s="870"/>
      <c r="AI257" s="870"/>
    </row>
    <row r="258" spans="1:35" ht="16.5">
      <c r="A258" s="870"/>
      <c r="B258" s="870"/>
      <c r="C258" s="870"/>
      <c r="D258" s="870"/>
      <c r="E258" s="870"/>
      <c r="F258" s="870"/>
      <c r="G258" s="870"/>
      <c r="H258" s="870"/>
      <c r="I258" s="870"/>
      <c r="J258" s="870"/>
      <c r="K258" s="870"/>
      <c r="L258" s="870"/>
      <c r="M258" s="870"/>
      <c r="N258" s="870"/>
      <c r="O258" s="870"/>
      <c r="P258" s="870"/>
      <c r="Q258" s="870"/>
      <c r="R258" s="870"/>
      <c r="S258" s="870"/>
      <c r="T258" s="870"/>
      <c r="U258" s="870"/>
      <c r="V258" s="870"/>
      <c r="W258" s="870"/>
      <c r="X258" s="870"/>
      <c r="Y258" s="870"/>
      <c r="Z258" s="870"/>
      <c r="AA258" s="870"/>
      <c r="AB258" s="870"/>
      <c r="AC258" s="870"/>
      <c r="AD258" s="870"/>
      <c r="AE258" s="870"/>
      <c r="AF258" s="870"/>
      <c r="AG258" s="870"/>
      <c r="AH258" s="870"/>
      <c r="AI258" s="870"/>
    </row>
    <row r="259" spans="1:35" ht="16.5">
      <c r="A259" s="870"/>
      <c r="B259" s="870"/>
      <c r="C259" s="870"/>
      <c r="D259" s="870"/>
      <c r="E259" s="870"/>
      <c r="F259" s="870"/>
      <c r="G259" s="870"/>
      <c r="H259" s="870"/>
      <c r="I259" s="870"/>
      <c r="J259" s="870"/>
      <c r="K259" s="870"/>
      <c r="L259" s="870"/>
      <c r="M259" s="870"/>
      <c r="N259" s="870"/>
      <c r="O259" s="870"/>
      <c r="P259" s="870"/>
      <c r="Q259" s="870"/>
      <c r="R259" s="870"/>
      <c r="S259" s="870"/>
      <c r="T259" s="870"/>
      <c r="U259" s="870"/>
      <c r="V259" s="870"/>
      <c r="W259" s="870"/>
      <c r="X259" s="870"/>
      <c r="Y259" s="870"/>
      <c r="Z259" s="870"/>
      <c r="AA259" s="870"/>
      <c r="AB259" s="870"/>
      <c r="AC259" s="870"/>
      <c r="AD259" s="870"/>
      <c r="AE259" s="870"/>
      <c r="AF259" s="870"/>
      <c r="AG259" s="870"/>
      <c r="AH259" s="870"/>
      <c r="AI259" s="870"/>
    </row>
    <row r="260" spans="1:35" ht="16.5">
      <c r="A260" s="870"/>
      <c r="B260" s="870"/>
      <c r="C260" s="870"/>
      <c r="D260" s="870"/>
      <c r="E260" s="870"/>
      <c r="F260" s="870"/>
      <c r="G260" s="870"/>
      <c r="H260" s="870"/>
      <c r="I260" s="870"/>
      <c r="J260" s="870"/>
      <c r="K260" s="870"/>
      <c r="L260" s="870"/>
      <c r="M260" s="870"/>
      <c r="N260" s="870"/>
      <c r="O260" s="870"/>
      <c r="P260" s="870"/>
      <c r="Q260" s="870"/>
      <c r="R260" s="870"/>
      <c r="S260" s="870"/>
      <c r="T260" s="870"/>
      <c r="U260" s="870"/>
      <c r="V260" s="870"/>
      <c r="W260" s="870"/>
      <c r="X260" s="870"/>
      <c r="Y260" s="870"/>
      <c r="Z260" s="870"/>
      <c r="AA260" s="870"/>
      <c r="AB260" s="870"/>
      <c r="AC260" s="870"/>
      <c r="AD260" s="870"/>
      <c r="AE260" s="870"/>
      <c r="AF260" s="870"/>
      <c r="AG260" s="870"/>
      <c r="AH260" s="870"/>
      <c r="AI260" s="870"/>
    </row>
    <row r="261" spans="1:35" ht="16.5">
      <c r="A261" s="870"/>
      <c r="B261" s="870"/>
      <c r="C261" s="870"/>
      <c r="D261" s="870"/>
      <c r="E261" s="870"/>
      <c r="F261" s="870"/>
      <c r="G261" s="870"/>
      <c r="H261" s="870"/>
      <c r="I261" s="870"/>
      <c r="J261" s="870"/>
      <c r="K261" s="870"/>
      <c r="L261" s="870"/>
      <c r="M261" s="870"/>
      <c r="N261" s="870"/>
      <c r="O261" s="870"/>
      <c r="P261" s="870"/>
      <c r="Q261" s="870"/>
      <c r="R261" s="870"/>
      <c r="S261" s="870"/>
      <c r="T261" s="870"/>
      <c r="U261" s="870"/>
      <c r="V261" s="870"/>
      <c r="W261" s="870"/>
      <c r="X261" s="870"/>
      <c r="Y261" s="870"/>
      <c r="Z261" s="870"/>
      <c r="AA261" s="870"/>
      <c r="AB261" s="870"/>
      <c r="AC261" s="870"/>
      <c r="AD261" s="870"/>
      <c r="AE261" s="870"/>
      <c r="AF261" s="870"/>
      <c r="AG261" s="870"/>
      <c r="AH261" s="870"/>
      <c r="AI261" s="870"/>
    </row>
    <row r="262" spans="1:35" ht="16.5">
      <c r="A262" s="870"/>
      <c r="B262" s="870"/>
      <c r="C262" s="870"/>
      <c r="D262" s="870"/>
      <c r="E262" s="870"/>
      <c r="F262" s="870"/>
      <c r="G262" s="870"/>
      <c r="H262" s="870"/>
      <c r="I262" s="870"/>
      <c r="J262" s="870"/>
      <c r="K262" s="870"/>
      <c r="L262" s="870"/>
      <c r="M262" s="870"/>
      <c r="N262" s="870"/>
      <c r="O262" s="870"/>
      <c r="P262" s="870"/>
      <c r="Q262" s="870"/>
      <c r="R262" s="870"/>
      <c r="S262" s="870"/>
      <c r="T262" s="870"/>
      <c r="U262" s="870"/>
      <c r="V262" s="870"/>
      <c r="W262" s="870"/>
      <c r="X262" s="870"/>
      <c r="Y262" s="870"/>
      <c r="Z262" s="870"/>
      <c r="AA262" s="870"/>
      <c r="AB262" s="870"/>
      <c r="AC262" s="870"/>
      <c r="AD262" s="870"/>
      <c r="AE262" s="870"/>
      <c r="AF262" s="870"/>
      <c r="AG262" s="870"/>
      <c r="AH262" s="870"/>
      <c r="AI262" s="870"/>
    </row>
    <row r="263" spans="1:35" ht="16.5">
      <c r="A263" s="870"/>
      <c r="B263" s="870"/>
      <c r="C263" s="870"/>
      <c r="D263" s="870"/>
      <c r="E263" s="870"/>
      <c r="F263" s="870"/>
      <c r="G263" s="870"/>
      <c r="H263" s="870"/>
      <c r="I263" s="870"/>
      <c r="J263" s="870"/>
      <c r="K263" s="870"/>
      <c r="L263" s="870"/>
      <c r="M263" s="870"/>
      <c r="N263" s="870"/>
      <c r="O263" s="870"/>
      <c r="P263" s="870"/>
      <c r="Q263" s="870"/>
      <c r="R263" s="870"/>
      <c r="S263" s="870"/>
      <c r="T263" s="870"/>
      <c r="U263" s="870"/>
      <c r="V263" s="870"/>
      <c r="W263" s="870"/>
      <c r="X263" s="870"/>
      <c r="Y263" s="870"/>
      <c r="Z263" s="870"/>
      <c r="AA263" s="870"/>
      <c r="AB263" s="870"/>
      <c r="AC263" s="870"/>
      <c r="AD263" s="870"/>
      <c r="AE263" s="870"/>
      <c r="AF263" s="870"/>
      <c r="AG263" s="870"/>
      <c r="AH263" s="870"/>
      <c r="AI263" s="870"/>
    </row>
    <row r="264" spans="1:35" ht="16.5">
      <c r="A264" s="870"/>
      <c r="B264" s="870"/>
      <c r="C264" s="870"/>
      <c r="D264" s="870"/>
      <c r="E264" s="870"/>
      <c r="F264" s="870"/>
      <c r="G264" s="870"/>
      <c r="H264" s="870"/>
      <c r="I264" s="870"/>
      <c r="J264" s="870"/>
      <c r="K264" s="870"/>
      <c r="L264" s="870"/>
      <c r="M264" s="870"/>
      <c r="N264" s="870"/>
      <c r="O264" s="870"/>
      <c r="P264" s="870"/>
      <c r="Q264" s="870"/>
      <c r="R264" s="870"/>
      <c r="S264" s="870"/>
      <c r="T264" s="870"/>
      <c r="U264" s="870"/>
      <c r="V264" s="870"/>
      <c r="W264" s="870"/>
      <c r="X264" s="870"/>
      <c r="Y264" s="870"/>
      <c r="Z264" s="870"/>
      <c r="AA264" s="870"/>
      <c r="AB264" s="870"/>
      <c r="AC264" s="870"/>
      <c r="AD264" s="870"/>
      <c r="AE264" s="870"/>
      <c r="AF264" s="870"/>
      <c r="AG264" s="870"/>
      <c r="AH264" s="870"/>
      <c r="AI264" s="870"/>
    </row>
    <row r="265" spans="1:35" ht="16.5">
      <c r="A265" s="870"/>
      <c r="B265" s="870"/>
      <c r="C265" s="870"/>
      <c r="D265" s="870"/>
      <c r="E265" s="870"/>
      <c r="F265" s="870"/>
      <c r="G265" s="870"/>
      <c r="H265" s="870"/>
      <c r="I265" s="870"/>
      <c r="J265" s="870"/>
      <c r="K265" s="870"/>
      <c r="L265" s="870"/>
      <c r="M265" s="870"/>
      <c r="N265" s="870"/>
      <c r="O265" s="870"/>
      <c r="P265" s="870"/>
      <c r="Q265" s="870"/>
      <c r="R265" s="870"/>
      <c r="S265" s="870"/>
      <c r="T265" s="870"/>
      <c r="U265" s="870"/>
      <c r="V265" s="870"/>
      <c r="W265" s="870"/>
      <c r="X265" s="870"/>
      <c r="Y265" s="870"/>
      <c r="Z265" s="870"/>
      <c r="AA265" s="870"/>
      <c r="AB265" s="870"/>
      <c r="AC265" s="870"/>
      <c r="AD265" s="870"/>
      <c r="AE265" s="870"/>
      <c r="AF265" s="870"/>
      <c r="AG265" s="870"/>
      <c r="AH265" s="870"/>
      <c r="AI265" s="870"/>
    </row>
    <row r="266" spans="1:35" ht="16.5">
      <c r="A266" s="870"/>
      <c r="B266" s="870"/>
      <c r="C266" s="870"/>
      <c r="D266" s="870"/>
      <c r="E266" s="870"/>
      <c r="F266" s="870"/>
      <c r="G266" s="870"/>
      <c r="H266" s="870"/>
      <c r="I266" s="870"/>
      <c r="J266" s="870"/>
      <c r="K266" s="870"/>
      <c r="L266" s="870"/>
      <c r="M266" s="870"/>
      <c r="N266" s="870"/>
      <c r="O266" s="870"/>
      <c r="P266" s="870"/>
      <c r="Q266" s="870"/>
      <c r="R266" s="870"/>
      <c r="S266" s="870"/>
      <c r="T266" s="870"/>
      <c r="U266" s="870"/>
      <c r="V266" s="870"/>
      <c r="W266" s="870"/>
      <c r="X266" s="870"/>
      <c r="Y266" s="870"/>
      <c r="Z266" s="870"/>
      <c r="AA266" s="870"/>
      <c r="AB266" s="870"/>
      <c r="AC266" s="870"/>
      <c r="AD266" s="870"/>
      <c r="AE266" s="870"/>
      <c r="AF266" s="870"/>
      <c r="AG266" s="870"/>
      <c r="AH266" s="870"/>
      <c r="AI266" s="870"/>
    </row>
    <row r="267" spans="1:35" ht="16.5">
      <c r="A267" s="870"/>
      <c r="B267" s="870"/>
      <c r="C267" s="870"/>
      <c r="D267" s="870"/>
      <c r="E267" s="870"/>
      <c r="F267" s="870"/>
      <c r="G267" s="870"/>
      <c r="H267" s="870"/>
      <c r="I267" s="870"/>
      <c r="J267" s="870"/>
      <c r="K267" s="870"/>
      <c r="L267" s="870"/>
      <c r="M267" s="870"/>
      <c r="N267" s="870"/>
      <c r="O267" s="870"/>
      <c r="P267" s="870"/>
      <c r="Q267" s="870"/>
      <c r="R267" s="870"/>
      <c r="S267" s="870"/>
      <c r="T267" s="870"/>
      <c r="U267" s="870"/>
      <c r="V267" s="870"/>
      <c r="W267" s="870"/>
      <c r="X267" s="870"/>
      <c r="Y267" s="870"/>
      <c r="Z267" s="870"/>
      <c r="AA267" s="870"/>
      <c r="AB267" s="870"/>
      <c r="AC267" s="870"/>
      <c r="AD267" s="870"/>
      <c r="AE267" s="870"/>
      <c r="AF267" s="870"/>
      <c r="AG267" s="870"/>
      <c r="AH267" s="870"/>
      <c r="AI267" s="870"/>
    </row>
    <row r="268" spans="1:35" ht="16.5">
      <c r="A268" s="870"/>
      <c r="B268" s="870"/>
      <c r="C268" s="870"/>
      <c r="D268" s="870"/>
      <c r="E268" s="870"/>
      <c r="F268" s="870"/>
      <c r="G268" s="870"/>
      <c r="H268" s="870"/>
      <c r="I268" s="870"/>
      <c r="J268" s="870"/>
      <c r="K268" s="870"/>
      <c r="L268" s="870"/>
      <c r="M268" s="870"/>
      <c r="N268" s="870"/>
      <c r="O268" s="870"/>
      <c r="P268" s="870"/>
      <c r="Q268" s="870"/>
      <c r="R268" s="870"/>
      <c r="S268" s="870"/>
      <c r="T268" s="870"/>
      <c r="U268" s="870"/>
      <c r="V268" s="870"/>
      <c r="W268" s="870"/>
      <c r="X268" s="870"/>
      <c r="Y268" s="870"/>
      <c r="Z268" s="870"/>
      <c r="AA268" s="870"/>
      <c r="AB268" s="870"/>
      <c r="AC268" s="870"/>
      <c r="AD268" s="870"/>
      <c r="AE268" s="870"/>
      <c r="AF268" s="870"/>
      <c r="AG268" s="870"/>
      <c r="AH268" s="870"/>
      <c r="AI268" s="870"/>
    </row>
    <row r="269" spans="1:35" ht="16.5">
      <c r="A269" s="870"/>
      <c r="B269" s="870"/>
      <c r="C269" s="870"/>
      <c r="D269" s="870"/>
      <c r="E269" s="870"/>
      <c r="F269" s="870"/>
      <c r="G269" s="870"/>
      <c r="H269" s="870"/>
      <c r="I269" s="870"/>
      <c r="J269" s="870"/>
      <c r="K269" s="870"/>
      <c r="L269" s="870"/>
      <c r="M269" s="870"/>
      <c r="N269" s="870"/>
      <c r="O269" s="870"/>
      <c r="P269" s="870"/>
      <c r="Q269" s="870"/>
      <c r="R269" s="870"/>
      <c r="S269" s="870"/>
      <c r="T269" s="870"/>
      <c r="U269" s="870"/>
      <c r="V269" s="870"/>
      <c r="W269" s="870"/>
      <c r="X269" s="870"/>
      <c r="Y269" s="870"/>
      <c r="Z269" s="870"/>
      <c r="AA269" s="870"/>
      <c r="AB269" s="870"/>
      <c r="AC269" s="870"/>
      <c r="AD269" s="870"/>
      <c r="AE269" s="870"/>
      <c r="AF269" s="870"/>
      <c r="AG269" s="870"/>
      <c r="AH269" s="870"/>
      <c r="AI269" s="870"/>
    </row>
    <row r="270" spans="1:35" ht="16.5">
      <c r="A270" s="870"/>
      <c r="B270" s="870"/>
      <c r="C270" s="870"/>
      <c r="D270" s="870"/>
      <c r="E270" s="870"/>
      <c r="F270" s="870"/>
      <c r="G270" s="870"/>
      <c r="H270" s="870"/>
      <c r="I270" s="870"/>
      <c r="J270" s="870"/>
      <c r="K270" s="870"/>
      <c r="L270" s="870"/>
      <c r="M270" s="870"/>
      <c r="N270" s="870"/>
      <c r="O270" s="870"/>
      <c r="P270" s="870"/>
      <c r="Q270" s="870"/>
      <c r="R270" s="870"/>
      <c r="S270" s="870"/>
      <c r="T270" s="870"/>
      <c r="U270" s="870"/>
      <c r="V270" s="870"/>
      <c r="W270" s="870"/>
      <c r="X270" s="870"/>
      <c r="Y270" s="870"/>
      <c r="Z270" s="870"/>
      <c r="AA270" s="870"/>
      <c r="AB270" s="870"/>
      <c r="AC270" s="870"/>
      <c r="AD270" s="870"/>
      <c r="AE270" s="870"/>
      <c r="AF270" s="870"/>
      <c r="AG270" s="870"/>
      <c r="AH270" s="870"/>
      <c r="AI270" s="870"/>
    </row>
    <row r="271" spans="1:35" ht="16.5">
      <c r="A271" s="870"/>
      <c r="B271" s="870"/>
      <c r="C271" s="870"/>
      <c r="D271" s="870"/>
      <c r="E271" s="870"/>
      <c r="F271" s="870"/>
      <c r="G271" s="870"/>
      <c r="H271" s="870"/>
      <c r="I271" s="870"/>
      <c r="J271" s="870"/>
      <c r="K271" s="870"/>
      <c r="L271" s="870"/>
      <c r="M271" s="870"/>
      <c r="N271" s="870"/>
      <c r="O271" s="870"/>
      <c r="P271" s="870"/>
      <c r="Q271" s="870"/>
      <c r="R271" s="870"/>
      <c r="S271" s="870"/>
      <c r="T271" s="870"/>
      <c r="U271" s="870"/>
      <c r="V271" s="870"/>
      <c r="W271" s="870"/>
      <c r="X271" s="870"/>
      <c r="Y271" s="870"/>
      <c r="Z271" s="870"/>
      <c r="AA271" s="870"/>
      <c r="AB271" s="870"/>
      <c r="AC271" s="870"/>
      <c r="AD271" s="870"/>
      <c r="AE271" s="870"/>
      <c r="AF271" s="870"/>
      <c r="AG271" s="870"/>
      <c r="AH271" s="870"/>
      <c r="AI271" s="870"/>
    </row>
    <row r="272" spans="1:35" ht="16.5">
      <c r="A272" s="870"/>
      <c r="B272" s="870"/>
      <c r="C272" s="870"/>
      <c r="D272" s="870"/>
      <c r="E272" s="870"/>
      <c r="F272" s="870"/>
      <c r="G272" s="870"/>
      <c r="H272" s="870"/>
      <c r="I272" s="870"/>
      <c r="J272" s="870"/>
      <c r="K272" s="870"/>
      <c r="L272" s="870"/>
      <c r="M272" s="870"/>
      <c r="N272" s="870"/>
      <c r="O272" s="870"/>
      <c r="P272" s="870"/>
      <c r="Q272" s="870"/>
      <c r="R272" s="870"/>
      <c r="S272" s="870"/>
      <c r="T272" s="870"/>
      <c r="U272" s="870"/>
      <c r="V272" s="870"/>
      <c r="W272" s="870"/>
      <c r="X272" s="870"/>
      <c r="Y272" s="870"/>
      <c r="Z272" s="870"/>
      <c r="AA272" s="870"/>
      <c r="AB272" s="870"/>
      <c r="AC272" s="870"/>
      <c r="AD272" s="870"/>
      <c r="AE272" s="870"/>
      <c r="AF272" s="870"/>
      <c r="AG272" s="870"/>
      <c r="AH272" s="870"/>
      <c r="AI272" s="870"/>
    </row>
    <row r="273" spans="1:35" ht="16.5">
      <c r="A273" s="870"/>
      <c r="B273" s="870"/>
      <c r="C273" s="870"/>
      <c r="D273" s="870"/>
      <c r="E273" s="870"/>
      <c r="F273" s="870"/>
      <c r="G273" s="870"/>
      <c r="H273" s="870"/>
      <c r="I273" s="870"/>
      <c r="J273" s="870"/>
      <c r="K273" s="870"/>
      <c r="L273" s="870"/>
      <c r="M273" s="870"/>
      <c r="N273" s="870"/>
      <c r="O273" s="870"/>
      <c r="P273" s="870"/>
      <c r="Q273" s="870"/>
      <c r="R273" s="870"/>
      <c r="S273" s="870"/>
      <c r="T273" s="870"/>
      <c r="U273" s="870"/>
      <c r="V273" s="870"/>
      <c r="W273" s="870"/>
      <c r="X273" s="870"/>
      <c r="Y273" s="870"/>
      <c r="Z273" s="870"/>
      <c r="AA273" s="870"/>
      <c r="AB273" s="870"/>
      <c r="AC273" s="870"/>
      <c r="AD273" s="870"/>
      <c r="AE273" s="870"/>
      <c r="AF273" s="870"/>
      <c r="AG273" s="870"/>
      <c r="AH273" s="870"/>
      <c r="AI273" s="870"/>
    </row>
    <row r="274" spans="1:35" ht="16.5">
      <c r="A274" s="870"/>
      <c r="B274" s="870"/>
      <c r="C274" s="870"/>
      <c r="D274" s="870"/>
      <c r="E274" s="870"/>
      <c r="F274" s="870"/>
      <c r="G274" s="870"/>
      <c r="H274" s="870"/>
      <c r="I274" s="870"/>
      <c r="J274" s="870"/>
      <c r="K274" s="870"/>
      <c r="L274" s="870"/>
      <c r="M274" s="870"/>
      <c r="N274" s="870"/>
      <c r="O274" s="870"/>
      <c r="P274" s="870"/>
      <c r="Q274" s="870"/>
      <c r="R274" s="870"/>
      <c r="S274" s="870"/>
      <c r="T274" s="870"/>
      <c r="U274" s="870"/>
      <c r="V274" s="870"/>
      <c r="W274" s="870"/>
      <c r="X274" s="870"/>
      <c r="Y274" s="870"/>
      <c r="Z274" s="870"/>
      <c r="AA274" s="870"/>
      <c r="AB274" s="870"/>
      <c r="AC274" s="870"/>
      <c r="AD274" s="870"/>
      <c r="AE274" s="870"/>
      <c r="AF274" s="870"/>
      <c r="AG274" s="870"/>
      <c r="AH274" s="870"/>
      <c r="AI274" s="870"/>
    </row>
    <row r="275" spans="1:35" ht="16.5">
      <c r="A275" s="870"/>
      <c r="B275" s="870"/>
      <c r="C275" s="870"/>
      <c r="D275" s="870"/>
      <c r="E275" s="870"/>
      <c r="F275" s="870"/>
      <c r="G275" s="870"/>
      <c r="H275" s="870"/>
      <c r="I275" s="870"/>
      <c r="J275" s="870"/>
      <c r="K275" s="870"/>
      <c r="L275" s="870"/>
      <c r="M275" s="870"/>
      <c r="N275" s="870"/>
      <c r="O275" s="870"/>
      <c r="P275" s="870"/>
      <c r="Q275" s="870"/>
      <c r="R275" s="870"/>
      <c r="S275" s="870"/>
      <c r="T275" s="870"/>
      <c r="U275" s="870"/>
      <c r="V275" s="870"/>
      <c r="W275" s="870"/>
      <c r="X275" s="870"/>
      <c r="Y275" s="870"/>
      <c r="Z275" s="870"/>
      <c r="AA275" s="870"/>
      <c r="AB275" s="870"/>
      <c r="AC275" s="870"/>
      <c r="AD275" s="870"/>
      <c r="AE275" s="870"/>
      <c r="AF275" s="870"/>
      <c r="AG275" s="870"/>
      <c r="AH275" s="870"/>
      <c r="AI275" s="870"/>
    </row>
    <row r="276" spans="1:35" ht="16.5">
      <c r="A276" s="870"/>
      <c r="B276" s="870"/>
      <c r="C276" s="870"/>
      <c r="D276" s="870"/>
      <c r="E276" s="870"/>
      <c r="F276" s="870"/>
      <c r="G276" s="870"/>
      <c r="H276" s="870"/>
      <c r="I276" s="870"/>
      <c r="J276" s="870"/>
      <c r="K276" s="870"/>
      <c r="L276" s="870"/>
      <c r="M276" s="870"/>
      <c r="N276" s="870"/>
      <c r="O276" s="870"/>
      <c r="P276" s="870"/>
      <c r="Q276" s="870"/>
      <c r="R276" s="870"/>
      <c r="S276" s="870"/>
      <c r="T276" s="870"/>
      <c r="U276" s="870"/>
      <c r="V276" s="870"/>
      <c r="W276" s="870"/>
      <c r="X276" s="870"/>
      <c r="Y276" s="870"/>
      <c r="Z276" s="870"/>
      <c r="AA276" s="870"/>
      <c r="AB276" s="870"/>
      <c r="AC276" s="870"/>
      <c r="AD276" s="870"/>
      <c r="AE276" s="870"/>
      <c r="AF276" s="870"/>
      <c r="AG276" s="870"/>
      <c r="AH276" s="870"/>
      <c r="AI276" s="870"/>
    </row>
    <row r="277" spans="1:35" ht="16.5">
      <c r="A277" s="870"/>
      <c r="B277" s="870"/>
      <c r="C277" s="870"/>
      <c r="D277" s="870"/>
      <c r="E277" s="870"/>
      <c r="F277" s="870"/>
      <c r="G277" s="870"/>
      <c r="H277" s="870"/>
      <c r="I277" s="870"/>
      <c r="J277" s="870"/>
      <c r="K277" s="870"/>
      <c r="L277" s="870"/>
      <c r="M277" s="870"/>
      <c r="N277" s="870"/>
      <c r="O277" s="870"/>
      <c r="P277" s="870"/>
      <c r="Q277" s="870"/>
      <c r="R277" s="870"/>
      <c r="S277" s="870"/>
      <c r="T277" s="870"/>
      <c r="U277" s="870"/>
      <c r="V277" s="870"/>
      <c r="W277" s="870"/>
      <c r="X277" s="870"/>
      <c r="Y277" s="870"/>
      <c r="Z277" s="870"/>
      <c r="AA277" s="870"/>
      <c r="AB277" s="870"/>
      <c r="AC277" s="870"/>
      <c r="AD277" s="870"/>
      <c r="AE277" s="870"/>
      <c r="AF277" s="870"/>
      <c r="AG277" s="870"/>
      <c r="AH277" s="870"/>
      <c r="AI277" s="870"/>
    </row>
    <row r="278" spans="1:35" ht="16.5">
      <c r="A278" s="870"/>
      <c r="B278" s="870"/>
      <c r="C278" s="870"/>
      <c r="D278" s="870"/>
      <c r="E278" s="870"/>
      <c r="F278" s="870"/>
      <c r="G278" s="870"/>
      <c r="H278" s="870"/>
      <c r="I278" s="870"/>
      <c r="J278" s="870"/>
      <c r="K278" s="870"/>
      <c r="L278" s="870"/>
      <c r="M278" s="870"/>
      <c r="N278" s="870"/>
      <c r="O278" s="870"/>
      <c r="P278" s="870"/>
      <c r="Q278" s="870"/>
      <c r="R278" s="870"/>
      <c r="S278" s="870"/>
      <c r="T278" s="870"/>
      <c r="U278" s="870"/>
      <c r="V278" s="870"/>
      <c r="W278" s="870"/>
      <c r="X278" s="870"/>
      <c r="Y278" s="870"/>
      <c r="Z278" s="870"/>
      <c r="AA278" s="870"/>
      <c r="AB278" s="870"/>
      <c r="AC278" s="870"/>
      <c r="AD278" s="870"/>
      <c r="AE278" s="870"/>
      <c r="AF278" s="870"/>
      <c r="AG278" s="870"/>
      <c r="AH278" s="870"/>
      <c r="AI278" s="870"/>
    </row>
    <row r="279" spans="1:35" ht="16.5">
      <c r="A279" s="870"/>
      <c r="B279" s="870"/>
      <c r="C279" s="870"/>
      <c r="D279" s="870"/>
      <c r="E279" s="870"/>
      <c r="F279" s="870"/>
      <c r="G279" s="870"/>
      <c r="H279" s="870"/>
      <c r="I279" s="870"/>
      <c r="J279" s="870"/>
      <c r="K279" s="870"/>
      <c r="L279" s="870"/>
      <c r="M279" s="870"/>
      <c r="N279" s="870"/>
      <c r="O279" s="870"/>
      <c r="P279" s="870"/>
      <c r="Q279" s="870"/>
      <c r="R279" s="870"/>
      <c r="S279" s="870"/>
      <c r="T279" s="870"/>
      <c r="U279" s="870"/>
      <c r="V279" s="870"/>
      <c r="W279" s="870"/>
      <c r="X279" s="870"/>
      <c r="Y279" s="870"/>
      <c r="Z279" s="870"/>
      <c r="AA279" s="870"/>
      <c r="AB279" s="870"/>
      <c r="AC279" s="870"/>
      <c r="AD279" s="870"/>
      <c r="AE279" s="870"/>
      <c r="AF279" s="870"/>
      <c r="AG279" s="870"/>
      <c r="AH279" s="870"/>
      <c r="AI279" s="870"/>
    </row>
    <row r="280" spans="1:35" ht="16.5">
      <c r="A280" s="870"/>
      <c r="B280" s="870"/>
      <c r="C280" s="870"/>
      <c r="D280" s="870"/>
      <c r="E280" s="870"/>
      <c r="F280" s="870"/>
      <c r="G280" s="870"/>
      <c r="H280" s="870"/>
      <c r="I280" s="870"/>
      <c r="J280" s="870"/>
      <c r="K280" s="870"/>
      <c r="L280" s="870"/>
      <c r="M280" s="870"/>
      <c r="N280" s="870"/>
      <c r="O280" s="870"/>
      <c r="P280" s="870"/>
      <c r="Q280" s="870"/>
      <c r="R280" s="870"/>
      <c r="S280" s="870"/>
      <c r="T280" s="870"/>
      <c r="U280" s="870"/>
      <c r="V280" s="870"/>
      <c r="W280" s="870"/>
      <c r="X280" s="870"/>
      <c r="Y280" s="870"/>
      <c r="Z280" s="870"/>
      <c r="AA280" s="870"/>
      <c r="AB280" s="870"/>
      <c r="AC280" s="870"/>
      <c r="AD280" s="870"/>
      <c r="AE280" s="870"/>
      <c r="AF280" s="870"/>
      <c r="AG280" s="870"/>
      <c r="AH280" s="870"/>
      <c r="AI280" s="870"/>
    </row>
    <row r="281" spans="1:35" ht="16.5">
      <c r="A281" s="870"/>
      <c r="B281" s="870"/>
      <c r="C281" s="870"/>
      <c r="D281" s="870"/>
      <c r="E281" s="870"/>
      <c r="F281" s="870"/>
      <c r="G281" s="870"/>
      <c r="H281" s="870"/>
      <c r="I281" s="870"/>
      <c r="J281" s="870"/>
      <c r="K281" s="870"/>
      <c r="L281" s="870"/>
      <c r="M281" s="870"/>
      <c r="N281" s="870"/>
      <c r="O281" s="870"/>
      <c r="P281" s="870"/>
      <c r="Q281" s="870"/>
      <c r="R281" s="870"/>
      <c r="S281" s="870"/>
      <c r="T281" s="870"/>
      <c r="U281" s="870"/>
      <c r="V281" s="870"/>
      <c r="W281" s="870"/>
      <c r="X281" s="870"/>
      <c r="Y281" s="870"/>
      <c r="Z281" s="870"/>
      <c r="AA281" s="870"/>
      <c r="AB281" s="870"/>
      <c r="AC281" s="870"/>
      <c r="AD281" s="870"/>
      <c r="AE281" s="870"/>
      <c r="AF281" s="870"/>
      <c r="AG281" s="870"/>
      <c r="AH281" s="870"/>
      <c r="AI281" s="870"/>
    </row>
    <row r="282" spans="1:35" ht="16.5">
      <c r="A282" s="870"/>
      <c r="B282" s="870"/>
      <c r="C282" s="870"/>
      <c r="D282" s="870"/>
      <c r="E282" s="870"/>
      <c r="F282" s="870"/>
      <c r="G282" s="870"/>
      <c r="H282" s="870"/>
      <c r="I282" s="870"/>
      <c r="J282" s="870"/>
      <c r="K282" s="870"/>
      <c r="L282" s="870"/>
      <c r="M282" s="870"/>
      <c r="N282" s="870"/>
      <c r="O282" s="870"/>
      <c r="P282" s="870"/>
      <c r="Q282" s="870"/>
      <c r="R282" s="870"/>
      <c r="S282" s="870"/>
      <c r="T282" s="870"/>
      <c r="U282" s="870"/>
      <c r="V282" s="870"/>
      <c r="W282" s="870"/>
      <c r="X282" s="870"/>
      <c r="Y282" s="870"/>
      <c r="Z282" s="870"/>
      <c r="AA282" s="870"/>
      <c r="AB282" s="870"/>
      <c r="AC282" s="870"/>
      <c r="AD282" s="870"/>
      <c r="AE282" s="870"/>
      <c r="AF282" s="870"/>
      <c r="AG282" s="870"/>
      <c r="AH282" s="870"/>
      <c r="AI282" s="870"/>
    </row>
    <row r="283" spans="1:35" ht="16.5">
      <c r="A283" s="870"/>
      <c r="B283" s="870"/>
      <c r="C283" s="870"/>
      <c r="D283" s="870"/>
      <c r="E283" s="870"/>
      <c r="F283" s="870"/>
      <c r="G283" s="870"/>
      <c r="H283" s="870"/>
      <c r="I283" s="870"/>
      <c r="J283" s="870"/>
      <c r="K283" s="870"/>
      <c r="L283" s="870"/>
      <c r="M283" s="870"/>
      <c r="N283" s="870"/>
      <c r="O283" s="870"/>
      <c r="P283" s="870"/>
      <c r="Q283" s="870"/>
      <c r="R283" s="870"/>
      <c r="S283" s="870"/>
      <c r="T283" s="870"/>
      <c r="U283" s="870"/>
      <c r="V283" s="870"/>
      <c r="W283" s="870"/>
      <c r="X283" s="870"/>
      <c r="Y283" s="870"/>
      <c r="Z283" s="870"/>
      <c r="AA283" s="870"/>
      <c r="AB283" s="870"/>
      <c r="AC283" s="870"/>
      <c r="AD283" s="870"/>
      <c r="AE283" s="870"/>
      <c r="AF283" s="870"/>
      <c r="AG283" s="870"/>
      <c r="AH283" s="870"/>
      <c r="AI283" s="870"/>
    </row>
    <row r="284" spans="1:35" ht="16.5">
      <c r="A284" s="870"/>
      <c r="B284" s="870"/>
      <c r="C284" s="870"/>
      <c r="D284" s="870"/>
      <c r="E284" s="870"/>
      <c r="F284" s="870"/>
      <c r="G284" s="870"/>
      <c r="H284" s="870"/>
      <c r="I284" s="870"/>
      <c r="J284" s="870"/>
      <c r="K284" s="870"/>
      <c r="L284" s="870"/>
      <c r="M284" s="870"/>
      <c r="N284" s="870"/>
      <c r="O284" s="870"/>
      <c r="P284" s="870"/>
      <c r="Q284" s="870"/>
      <c r="R284" s="870"/>
      <c r="S284" s="870"/>
      <c r="T284" s="870"/>
      <c r="U284" s="870"/>
      <c r="V284" s="870"/>
      <c r="W284" s="870"/>
      <c r="X284" s="870"/>
      <c r="Y284" s="870"/>
      <c r="Z284" s="870"/>
      <c r="AA284" s="870"/>
      <c r="AB284" s="870"/>
      <c r="AC284" s="870"/>
      <c r="AD284" s="870"/>
      <c r="AE284" s="870"/>
      <c r="AF284" s="870"/>
      <c r="AG284" s="870"/>
      <c r="AH284" s="870"/>
      <c r="AI284" s="870"/>
    </row>
    <row r="285" spans="1:35" ht="16.5">
      <c r="A285" s="870"/>
      <c r="B285" s="870"/>
      <c r="C285" s="870"/>
      <c r="D285" s="870"/>
      <c r="E285" s="870"/>
      <c r="F285" s="870"/>
      <c r="G285" s="870"/>
      <c r="H285" s="870"/>
      <c r="I285" s="870"/>
      <c r="J285" s="870"/>
      <c r="K285" s="870"/>
      <c r="L285" s="870"/>
      <c r="M285" s="870"/>
      <c r="N285" s="870"/>
      <c r="O285" s="870"/>
      <c r="P285" s="870"/>
      <c r="Q285" s="870"/>
      <c r="R285" s="870"/>
      <c r="S285" s="870"/>
      <c r="T285" s="870"/>
      <c r="U285" s="870"/>
      <c r="V285" s="870"/>
      <c r="W285" s="870"/>
      <c r="X285" s="870"/>
      <c r="Y285" s="870"/>
      <c r="Z285" s="870"/>
      <c r="AA285" s="870"/>
      <c r="AB285" s="870"/>
      <c r="AC285" s="870"/>
      <c r="AD285" s="870"/>
      <c r="AE285" s="870"/>
      <c r="AF285" s="870"/>
      <c r="AG285" s="870"/>
      <c r="AH285" s="870"/>
      <c r="AI285" s="870"/>
    </row>
    <row r="286" spans="1:35" ht="16.5">
      <c r="A286" s="870"/>
      <c r="B286" s="870"/>
      <c r="C286" s="870"/>
      <c r="D286" s="870"/>
      <c r="E286" s="870"/>
      <c r="F286" s="870"/>
      <c r="G286" s="870"/>
      <c r="H286" s="870"/>
      <c r="I286" s="870"/>
      <c r="J286" s="870"/>
      <c r="K286" s="870"/>
      <c r="L286" s="870"/>
      <c r="M286" s="870"/>
      <c r="N286" s="870"/>
      <c r="O286" s="870"/>
      <c r="P286" s="870"/>
      <c r="Q286" s="870"/>
      <c r="R286" s="870"/>
      <c r="S286" s="870"/>
      <c r="T286" s="870"/>
      <c r="U286" s="870"/>
      <c r="V286" s="870"/>
      <c r="W286" s="870"/>
      <c r="X286" s="870"/>
      <c r="Y286" s="870"/>
      <c r="Z286" s="870"/>
      <c r="AA286" s="870"/>
      <c r="AB286" s="870"/>
      <c r="AC286" s="870"/>
      <c r="AD286" s="870"/>
      <c r="AE286" s="870"/>
      <c r="AF286" s="870"/>
      <c r="AG286" s="870"/>
      <c r="AH286" s="870"/>
      <c r="AI286" s="870"/>
    </row>
    <row r="287" spans="1:35" ht="16.5">
      <c r="A287" s="870"/>
      <c r="B287" s="870"/>
      <c r="C287" s="870"/>
      <c r="D287" s="870"/>
      <c r="E287" s="870"/>
      <c r="F287" s="870"/>
      <c r="G287" s="870"/>
      <c r="H287" s="870"/>
      <c r="I287" s="870"/>
      <c r="J287" s="870"/>
      <c r="K287" s="870"/>
      <c r="L287" s="870"/>
      <c r="M287" s="870"/>
      <c r="N287" s="870"/>
      <c r="O287" s="870"/>
      <c r="P287" s="870"/>
      <c r="Q287" s="870"/>
      <c r="R287" s="870"/>
      <c r="S287" s="870"/>
      <c r="T287" s="870"/>
      <c r="U287" s="870"/>
      <c r="V287" s="870"/>
      <c r="W287" s="870"/>
      <c r="X287" s="870"/>
      <c r="Y287" s="870"/>
      <c r="Z287" s="870"/>
      <c r="AA287" s="870"/>
      <c r="AB287" s="870"/>
      <c r="AC287" s="870"/>
      <c r="AD287" s="870"/>
      <c r="AE287" s="870"/>
      <c r="AF287" s="870"/>
      <c r="AG287" s="870"/>
      <c r="AH287" s="870"/>
      <c r="AI287" s="870"/>
    </row>
    <row r="288" spans="1:35" ht="16.5">
      <c r="A288" s="870"/>
      <c r="B288" s="870"/>
      <c r="C288" s="870"/>
      <c r="D288" s="870"/>
      <c r="E288" s="870"/>
      <c r="F288" s="870"/>
      <c r="G288" s="870"/>
      <c r="H288" s="870"/>
      <c r="I288" s="870"/>
      <c r="J288" s="870"/>
      <c r="K288" s="870"/>
      <c r="L288" s="870"/>
      <c r="M288" s="870"/>
      <c r="N288" s="870"/>
      <c r="O288" s="870"/>
      <c r="P288" s="870"/>
      <c r="Q288" s="870"/>
      <c r="R288" s="870"/>
      <c r="S288" s="870"/>
      <c r="T288" s="870"/>
      <c r="U288" s="870"/>
      <c r="V288" s="870"/>
      <c r="W288" s="870"/>
      <c r="X288" s="870"/>
      <c r="Y288" s="870"/>
      <c r="Z288" s="870"/>
      <c r="AA288" s="870"/>
      <c r="AB288" s="870"/>
      <c r="AC288" s="870"/>
      <c r="AD288" s="870"/>
      <c r="AE288" s="870"/>
      <c r="AF288" s="870"/>
      <c r="AG288" s="870"/>
      <c r="AH288" s="870"/>
      <c r="AI288" s="870"/>
    </row>
    <row r="289" spans="1:35" ht="16.5">
      <c r="A289" s="870"/>
      <c r="B289" s="870"/>
      <c r="C289" s="870"/>
      <c r="D289" s="870"/>
      <c r="E289" s="870"/>
      <c r="F289" s="870"/>
      <c r="G289" s="870"/>
      <c r="H289" s="870"/>
      <c r="I289" s="870"/>
      <c r="J289" s="870"/>
      <c r="K289" s="870"/>
      <c r="L289" s="870"/>
      <c r="M289" s="870"/>
      <c r="N289" s="870"/>
      <c r="O289" s="870"/>
      <c r="P289" s="870"/>
      <c r="Q289" s="870"/>
      <c r="R289" s="870"/>
      <c r="S289" s="870"/>
      <c r="T289" s="870"/>
      <c r="U289" s="870"/>
      <c r="V289" s="870"/>
      <c r="W289" s="870"/>
      <c r="X289" s="870"/>
      <c r="Y289" s="870"/>
      <c r="Z289" s="870"/>
      <c r="AA289" s="870"/>
      <c r="AB289" s="870"/>
      <c r="AC289" s="870"/>
      <c r="AD289" s="870"/>
      <c r="AE289" s="870"/>
      <c r="AF289" s="870"/>
      <c r="AG289" s="870"/>
      <c r="AH289" s="870"/>
      <c r="AI289" s="870"/>
    </row>
    <row r="290" spans="1:35" ht="16.5">
      <c r="A290" s="870"/>
      <c r="B290" s="870"/>
      <c r="C290" s="870"/>
      <c r="D290" s="870"/>
      <c r="E290" s="870"/>
      <c r="F290" s="870"/>
      <c r="G290" s="870"/>
      <c r="H290" s="870"/>
      <c r="I290" s="870"/>
      <c r="J290" s="870"/>
      <c r="K290" s="870"/>
      <c r="L290" s="870"/>
      <c r="M290" s="870"/>
      <c r="N290" s="870"/>
      <c r="O290" s="870"/>
      <c r="P290" s="870"/>
      <c r="Q290" s="870"/>
      <c r="R290" s="870"/>
      <c r="S290" s="870"/>
      <c r="T290" s="870"/>
      <c r="U290" s="870"/>
      <c r="V290" s="870"/>
      <c r="W290" s="870"/>
      <c r="X290" s="870"/>
      <c r="Y290" s="870"/>
      <c r="Z290" s="870"/>
      <c r="AA290" s="870"/>
      <c r="AB290" s="870"/>
      <c r="AC290" s="870"/>
      <c r="AD290" s="870"/>
      <c r="AE290" s="870"/>
      <c r="AF290" s="870"/>
      <c r="AG290" s="870"/>
      <c r="AH290" s="870"/>
      <c r="AI290" s="870"/>
    </row>
    <row r="291" spans="1:35" ht="16.5">
      <c r="A291" s="870"/>
      <c r="B291" s="870"/>
      <c r="C291" s="870"/>
      <c r="D291" s="870"/>
      <c r="E291" s="870"/>
      <c r="F291" s="870"/>
      <c r="G291" s="870"/>
      <c r="H291" s="870"/>
      <c r="I291" s="870"/>
      <c r="J291" s="870"/>
      <c r="K291" s="870"/>
      <c r="L291" s="870"/>
      <c r="M291" s="870"/>
      <c r="N291" s="870"/>
      <c r="O291" s="870"/>
      <c r="P291" s="870"/>
      <c r="Q291" s="870"/>
      <c r="R291" s="870"/>
      <c r="S291" s="870"/>
      <c r="T291" s="870"/>
      <c r="U291" s="870"/>
      <c r="V291" s="870"/>
      <c r="W291" s="870"/>
      <c r="X291" s="870"/>
      <c r="Y291" s="870"/>
      <c r="Z291" s="870"/>
      <c r="AA291" s="870"/>
      <c r="AB291" s="870"/>
      <c r="AC291" s="870"/>
      <c r="AD291" s="870"/>
      <c r="AE291" s="870"/>
      <c r="AF291" s="870"/>
      <c r="AG291" s="870"/>
      <c r="AH291" s="870"/>
      <c r="AI291" s="870"/>
    </row>
    <row r="292" spans="1:35" ht="16.5">
      <c r="A292" s="870"/>
      <c r="B292" s="870"/>
      <c r="C292" s="870"/>
      <c r="D292" s="870"/>
      <c r="E292" s="870"/>
      <c r="F292" s="870"/>
      <c r="G292" s="870"/>
      <c r="H292" s="870"/>
      <c r="I292" s="870"/>
      <c r="J292" s="870"/>
      <c r="K292" s="870"/>
      <c r="L292" s="870"/>
      <c r="M292" s="870"/>
      <c r="N292" s="870"/>
      <c r="O292" s="870"/>
      <c r="P292" s="870"/>
      <c r="Q292" s="870"/>
      <c r="R292" s="870"/>
      <c r="S292" s="870"/>
      <c r="T292" s="870"/>
      <c r="U292" s="870"/>
      <c r="V292" s="870"/>
      <c r="W292" s="870"/>
      <c r="X292" s="870"/>
      <c r="Y292" s="870"/>
      <c r="Z292" s="870"/>
      <c r="AA292" s="870"/>
      <c r="AB292" s="870"/>
      <c r="AC292" s="870"/>
      <c r="AD292" s="870"/>
      <c r="AE292" s="870"/>
      <c r="AF292" s="870"/>
      <c r="AG292" s="870"/>
      <c r="AH292" s="870"/>
      <c r="AI292" s="870"/>
    </row>
    <row r="293" spans="1:35" ht="16.5">
      <c r="A293" s="870"/>
      <c r="B293" s="870"/>
      <c r="C293" s="870"/>
      <c r="D293" s="870"/>
      <c r="E293" s="870"/>
      <c r="F293" s="870"/>
      <c r="G293" s="870"/>
      <c r="H293" s="870"/>
      <c r="I293" s="870"/>
      <c r="J293" s="870"/>
      <c r="K293" s="870"/>
      <c r="L293" s="870"/>
      <c r="M293" s="870"/>
      <c r="N293" s="870"/>
      <c r="O293" s="870"/>
      <c r="P293" s="870"/>
      <c r="Q293" s="870"/>
      <c r="R293" s="870"/>
      <c r="S293" s="870"/>
      <c r="T293" s="870"/>
      <c r="U293" s="870"/>
      <c r="V293" s="870"/>
      <c r="W293" s="870"/>
      <c r="X293" s="870"/>
      <c r="Y293" s="870"/>
      <c r="Z293" s="870"/>
      <c r="AA293" s="870"/>
      <c r="AB293" s="870"/>
      <c r="AC293" s="870"/>
      <c r="AD293" s="870"/>
      <c r="AE293" s="870"/>
      <c r="AF293" s="870"/>
      <c r="AG293" s="870"/>
      <c r="AH293" s="870"/>
      <c r="AI293" s="870"/>
    </row>
    <row r="294" spans="1:35" ht="16.5">
      <c r="A294" s="870"/>
      <c r="B294" s="870"/>
      <c r="C294" s="870"/>
      <c r="D294" s="870"/>
      <c r="E294" s="870"/>
      <c r="F294" s="870"/>
      <c r="G294" s="870"/>
      <c r="H294" s="870"/>
      <c r="I294" s="870"/>
      <c r="J294" s="870"/>
      <c r="K294" s="870"/>
      <c r="L294" s="870"/>
      <c r="M294" s="870"/>
      <c r="N294" s="870"/>
      <c r="O294" s="870"/>
      <c r="P294" s="870"/>
      <c r="Q294" s="870"/>
      <c r="R294" s="870"/>
      <c r="S294" s="870"/>
      <c r="T294" s="870"/>
      <c r="U294" s="870"/>
      <c r="V294" s="870"/>
      <c r="W294" s="870"/>
      <c r="X294" s="870"/>
      <c r="Y294" s="870"/>
      <c r="Z294" s="870"/>
      <c r="AA294" s="870"/>
      <c r="AB294" s="870"/>
      <c r="AC294" s="870"/>
      <c r="AD294" s="870"/>
      <c r="AE294" s="870"/>
      <c r="AF294" s="870"/>
      <c r="AG294" s="870"/>
      <c r="AH294" s="870"/>
      <c r="AI294" s="870"/>
    </row>
    <row r="295" spans="1:35" ht="16.5">
      <c r="A295" s="870"/>
      <c r="B295" s="870"/>
      <c r="C295" s="870"/>
      <c r="D295" s="870"/>
      <c r="E295" s="870"/>
      <c r="F295" s="870"/>
      <c r="G295" s="870"/>
      <c r="H295" s="870"/>
      <c r="I295" s="870"/>
      <c r="J295" s="870"/>
      <c r="K295" s="870"/>
      <c r="L295" s="870"/>
      <c r="M295" s="870"/>
      <c r="N295" s="870"/>
      <c r="O295" s="870"/>
      <c r="P295" s="870"/>
      <c r="Q295" s="870"/>
      <c r="R295" s="870"/>
      <c r="S295" s="870"/>
      <c r="T295" s="870"/>
      <c r="U295" s="870"/>
      <c r="V295" s="870"/>
      <c r="W295" s="870"/>
      <c r="X295" s="870"/>
      <c r="Y295" s="870"/>
      <c r="Z295" s="870"/>
      <c r="AA295" s="870"/>
      <c r="AB295" s="870"/>
      <c r="AC295" s="870"/>
      <c r="AD295" s="870"/>
      <c r="AE295" s="870"/>
      <c r="AF295" s="870"/>
      <c r="AG295" s="870"/>
      <c r="AH295" s="870"/>
      <c r="AI295" s="870"/>
    </row>
    <row r="296" spans="1:35" ht="16.5">
      <c r="A296" s="870"/>
      <c r="B296" s="870"/>
      <c r="C296" s="870"/>
      <c r="D296" s="870"/>
      <c r="E296" s="870"/>
      <c r="F296" s="870"/>
      <c r="G296" s="870"/>
      <c r="H296" s="870"/>
      <c r="I296" s="870"/>
      <c r="J296" s="870"/>
      <c r="K296" s="870"/>
      <c r="L296" s="870"/>
      <c r="M296" s="870"/>
      <c r="N296" s="870"/>
      <c r="O296" s="870"/>
      <c r="P296" s="870"/>
      <c r="Q296" s="870"/>
      <c r="R296" s="870"/>
      <c r="S296" s="870"/>
      <c r="T296" s="870"/>
      <c r="U296" s="870"/>
      <c r="V296" s="870"/>
      <c r="W296" s="870"/>
      <c r="X296" s="870"/>
      <c r="Y296" s="870"/>
      <c r="Z296" s="870"/>
      <c r="AA296" s="870"/>
      <c r="AB296" s="870"/>
      <c r="AC296" s="870"/>
      <c r="AD296" s="870"/>
      <c r="AE296" s="870"/>
      <c r="AF296" s="870"/>
      <c r="AG296" s="870"/>
      <c r="AH296" s="870"/>
      <c r="AI296" s="870"/>
    </row>
    <row r="297" spans="1:35" ht="16.5">
      <c r="A297" s="870"/>
      <c r="B297" s="870"/>
      <c r="C297" s="870"/>
      <c r="D297" s="870"/>
      <c r="E297" s="870"/>
      <c r="F297" s="870"/>
      <c r="G297" s="870"/>
      <c r="H297" s="870"/>
      <c r="I297" s="870"/>
      <c r="J297" s="870"/>
      <c r="K297" s="870"/>
      <c r="L297" s="870"/>
      <c r="M297" s="870"/>
      <c r="N297" s="870"/>
      <c r="O297" s="870"/>
      <c r="P297" s="870"/>
      <c r="Q297" s="870"/>
      <c r="R297" s="870"/>
      <c r="S297" s="870"/>
      <c r="T297" s="870"/>
      <c r="U297" s="870"/>
      <c r="V297" s="870"/>
      <c r="W297" s="870"/>
      <c r="X297" s="870"/>
      <c r="Y297" s="870"/>
      <c r="Z297" s="870"/>
      <c r="AA297" s="870"/>
      <c r="AB297" s="870"/>
      <c r="AC297" s="870"/>
      <c r="AD297" s="870"/>
      <c r="AE297" s="870"/>
      <c r="AF297" s="870"/>
      <c r="AG297" s="870"/>
      <c r="AH297" s="870"/>
      <c r="AI297" s="870"/>
    </row>
    <row r="298" spans="1:35" ht="16.5">
      <c r="A298" s="870"/>
      <c r="B298" s="870"/>
      <c r="C298" s="870"/>
      <c r="D298" s="870"/>
      <c r="E298" s="870"/>
      <c r="F298" s="870"/>
      <c r="G298" s="870"/>
      <c r="H298" s="870"/>
      <c r="I298" s="870"/>
      <c r="J298" s="870"/>
      <c r="K298" s="870"/>
      <c r="L298" s="870"/>
      <c r="M298" s="870"/>
      <c r="N298" s="870"/>
      <c r="O298" s="870"/>
      <c r="P298" s="870"/>
      <c r="Q298" s="870"/>
      <c r="R298" s="870"/>
      <c r="S298" s="870"/>
      <c r="T298" s="870"/>
      <c r="U298" s="870"/>
      <c r="V298" s="870"/>
      <c r="W298" s="870"/>
      <c r="X298" s="870"/>
      <c r="Y298" s="870"/>
      <c r="Z298" s="870"/>
      <c r="AA298" s="870"/>
      <c r="AB298" s="870"/>
      <c r="AC298" s="870"/>
      <c r="AD298" s="870"/>
      <c r="AE298" s="870"/>
      <c r="AF298" s="870"/>
      <c r="AG298" s="870"/>
      <c r="AH298" s="870"/>
      <c r="AI298" s="870"/>
    </row>
    <row r="299" spans="1:35" ht="16.5">
      <c r="A299" s="870"/>
      <c r="B299" s="870"/>
      <c r="C299" s="870"/>
      <c r="D299" s="870"/>
      <c r="E299" s="870"/>
      <c r="F299" s="870"/>
      <c r="G299" s="870"/>
      <c r="H299" s="870"/>
      <c r="I299" s="870"/>
      <c r="J299" s="870"/>
      <c r="K299" s="870"/>
      <c r="L299" s="870"/>
      <c r="M299" s="870"/>
      <c r="N299" s="870"/>
      <c r="O299" s="870"/>
      <c r="P299" s="870"/>
      <c r="Q299" s="870"/>
      <c r="R299" s="870"/>
      <c r="S299" s="870"/>
      <c r="T299" s="870"/>
      <c r="U299" s="870"/>
      <c r="V299" s="870"/>
      <c r="W299" s="870"/>
      <c r="X299" s="870"/>
      <c r="Y299" s="870"/>
      <c r="Z299" s="870"/>
      <c r="AA299" s="870"/>
      <c r="AB299" s="870"/>
      <c r="AC299" s="870"/>
      <c r="AD299" s="870"/>
      <c r="AE299" s="870"/>
      <c r="AF299" s="870"/>
      <c r="AG299" s="870"/>
      <c r="AH299" s="870"/>
      <c r="AI299" s="870"/>
    </row>
    <row r="300" spans="1:35" ht="16.5">
      <c r="A300" s="870"/>
      <c r="B300" s="870"/>
      <c r="C300" s="870"/>
      <c r="D300" s="870"/>
      <c r="E300" s="870"/>
      <c r="F300" s="870"/>
      <c r="G300" s="870"/>
      <c r="H300" s="870"/>
      <c r="I300" s="870"/>
      <c r="J300" s="870"/>
      <c r="K300" s="870"/>
      <c r="L300" s="870"/>
      <c r="M300" s="870"/>
      <c r="N300" s="870"/>
      <c r="O300" s="870"/>
      <c r="P300" s="870"/>
      <c r="Q300" s="870"/>
      <c r="R300" s="870"/>
      <c r="S300" s="870"/>
      <c r="T300" s="870"/>
      <c r="U300" s="870"/>
      <c r="V300" s="870"/>
      <c r="W300" s="870"/>
      <c r="X300" s="870"/>
      <c r="Y300" s="870"/>
      <c r="Z300" s="870"/>
      <c r="AA300" s="870"/>
      <c r="AB300" s="870"/>
      <c r="AC300" s="870"/>
      <c r="AD300" s="870"/>
      <c r="AE300" s="870"/>
      <c r="AF300" s="870"/>
      <c r="AG300" s="870"/>
      <c r="AH300" s="870"/>
      <c r="AI300" s="870"/>
    </row>
    <row r="301" spans="1:35" ht="16.5">
      <c r="A301" s="870"/>
      <c r="B301" s="870"/>
      <c r="C301" s="870"/>
      <c r="D301" s="870"/>
      <c r="E301" s="870"/>
      <c r="F301" s="870"/>
      <c r="G301" s="870"/>
      <c r="H301" s="870"/>
      <c r="I301" s="870"/>
      <c r="J301" s="870"/>
      <c r="K301" s="870"/>
      <c r="L301" s="870"/>
      <c r="M301" s="870"/>
      <c r="N301" s="870"/>
      <c r="O301" s="870"/>
      <c r="P301" s="870"/>
      <c r="Q301" s="870"/>
      <c r="R301" s="870"/>
      <c r="S301" s="870"/>
      <c r="T301" s="870"/>
      <c r="U301" s="870"/>
      <c r="V301" s="870"/>
      <c r="W301" s="870"/>
      <c r="X301" s="870"/>
      <c r="Y301" s="870"/>
      <c r="Z301" s="870"/>
      <c r="AA301" s="870"/>
      <c r="AB301" s="870"/>
      <c r="AC301" s="870"/>
      <c r="AD301" s="870"/>
      <c r="AE301" s="870"/>
      <c r="AF301" s="870"/>
      <c r="AG301" s="870"/>
      <c r="AH301" s="870"/>
      <c r="AI301" s="870"/>
    </row>
    <row r="302" spans="1:35" ht="16.5">
      <c r="A302" s="870"/>
      <c r="B302" s="870"/>
      <c r="C302" s="870"/>
      <c r="D302" s="870"/>
      <c r="E302" s="870"/>
      <c r="F302" s="870"/>
      <c r="G302" s="870"/>
      <c r="H302" s="870"/>
      <c r="I302" s="870"/>
      <c r="J302" s="870"/>
      <c r="K302" s="870"/>
      <c r="L302" s="870"/>
      <c r="M302" s="870"/>
      <c r="N302" s="870"/>
      <c r="O302" s="870"/>
      <c r="P302" s="870"/>
      <c r="Q302" s="870"/>
      <c r="R302" s="870"/>
      <c r="S302" s="870"/>
      <c r="T302" s="870"/>
      <c r="U302" s="870"/>
      <c r="V302" s="870"/>
      <c r="W302" s="870"/>
      <c r="X302" s="870"/>
      <c r="Y302" s="870"/>
      <c r="Z302" s="870"/>
      <c r="AA302" s="870"/>
      <c r="AB302" s="870"/>
      <c r="AC302" s="870"/>
      <c r="AD302" s="870"/>
      <c r="AE302" s="870"/>
      <c r="AF302" s="870"/>
      <c r="AG302" s="870"/>
      <c r="AH302" s="870"/>
      <c r="AI302" s="870"/>
    </row>
    <row r="303" spans="1:35" ht="16.5">
      <c r="A303" s="870"/>
      <c r="B303" s="870"/>
      <c r="C303" s="870"/>
      <c r="D303" s="870"/>
      <c r="E303" s="870"/>
      <c r="F303" s="870"/>
      <c r="G303" s="870"/>
      <c r="H303" s="870"/>
      <c r="I303" s="870"/>
      <c r="J303" s="870"/>
      <c r="K303" s="870"/>
      <c r="L303" s="870"/>
      <c r="M303" s="870"/>
      <c r="N303" s="870"/>
      <c r="O303" s="870"/>
      <c r="P303" s="870"/>
      <c r="Q303" s="870"/>
      <c r="R303" s="870"/>
      <c r="S303" s="870"/>
      <c r="T303" s="870"/>
      <c r="U303" s="870"/>
      <c r="V303" s="870"/>
      <c r="W303" s="870"/>
      <c r="X303" s="870"/>
      <c r="Y303" s="870"/>
      <c r="Z303" s="870"/>
      <c r="AA303" s="870"/>
      <c r="AB303" s="870"/>
      <c r="AC303" s="870"/>
      <c r="AD303" s="870"/>
      <c r="AE303" s="870"/>
      <c r="AF303" s="870"/>
      <c r="AG303" s="870"/>
      <c r="AH303" s="870"/>
      <c r="AI303" s="870"/>
    </row>
    <row r="304" spans="1:35" ht="16.5">
      <c r="A304" s="870"/>
      <c r="B304" s="870"/>
      <c r="C304" s="870"/>
      <c r="D304" s="870"/>
      <c r="E304" s="870"/>
      <c r="F304" s="870"/>
      <c r="G304" s="870"/>
      <c r="H304" s="870"/>
      <c r="I304" s="870"/>
      <c r="J304" s="870"/>
      <c r="K304" s="870"/>
      <c r="L304" s="870"/>
      <c r="M304" s="870"/>
      <c r="N304" s="870"/>
      <c r="O304" s="870"/>
      <c r="P304" s="870"/>
      <c r="Q304" s="870"/>
      <c r="R304" s="870"/>
      <c r="S304" s="870"/>
      <c r="T304" s="870"/>
      <c r="U304" s="870"/>
      <c r="V304" s="870"/>
      <c r="W304" s="870"/>
      <c r="X304" s="870"/>
      <c r="Y304" s="870"/>
      <c r="Z304" s="870"/>
      <c r="AA304" s="870"/>
      <c r="AB304" s="870"/>
      <c r="AC304" s="870"/>
      <c r="AD304" s="870"/>
      <c r="AE304" s="870"/>
      <c r="AF304" s="870"/>
      <c r="AG304" s="870"/>
      <c r="AH304" s="870"/>
      <c r="AI304" s="870"/>
    </row>
    <row r="305" spans="1:35" ht="16.5">
      <c r="A305" s="870"/>
      <c r="B305" s="870"/>
      <c r="C305" s="870"/>
      <c r="D305" s="870"/>
      <c r="E305" s="870"/>
      <c r="F305" s="870"/>
      <c r="G305" s="870"/>
      <c r="H305" s="870"/>
      <c r="I305" s="870"/>
      <c r="J305" s="870"/>
      <c r="K305" s="870"/>
      <c r="L305" s="870"/>
      <c r="M305" s="870"/>
      <c r="N305" s="870"/>
      <c r="O305" s="870"/>
      <c r="P305" s="870"/>
      <c r="Q305" s="870"/>
      <c r="R305" s="870"/>
      <c r="S305" s="870"/>
      <c r="T305" s="870"/>
      <c r="U305" s="870"/>
      <c r="V305" s="870"/>
      <c r="W305" s="870"/>
      <c r="X305" s="870"/>
      <c r="Y305" s="870"/>
      <c r="Z305" s="870"/>
      <c r="AA305" s="870"/>
      <c r="AB305" s="870"/>
      <c r="AC305" s="870"/>
      <c r="AD305" s="870"/>
      <c r="AE305" s="870"/>
      <c r="AF305" s="870"/>
      <c r="AG305" s="870"/>
      <c r="AH305" s="870"/>
      <c r="AI305" s="870"/>
    </row>
    <row r="306" spans="1:35" ht="16.5">
      <c r="A306" s="870"/>
      <c r="B306" s="870"/>
      <c r="C306" s="870"/>
      <c r="D306" s="870"/>
      <c r="E306" s="870"/>
      <c r="F306" s="870"/>
      <c r="G306" s="870"/>
      <c r="H306" s="870"/>
      <c r="I306" s="870"/>
      <c r="J306" s="870"/>
      <c r="K306" s="870"/>
      <c r="L306" s="870"/>
      <c r="M306" s="870"/>
      <c r="N306" s="870"/>
      <c r="O306" s="870"/>
      <c r="P306" s="870"/>
      <c r="Q306" s="870"/>
      <c r="R306" s="870"/>
      <c r="S306" s="870"/>
      <c r="T306" s="870"/>
      <c r="U306" s="870"/>
      <c r="V306" s="870"/>
      <c r="W306" s="870"/>
      <c r="X306" s="870"/>
      <c r="Y306" s="870"/>
      <c r="Z306" s="870"/>
      <c r="AA306" s="870"/>
      <c r="AB306" s="870"/>
      <c r="AC306" s="870"/>
      <c r="AD306" s="870"/>
      <c r="AE306" s="870"/>
      <c r="AF306" s="870"/>
      <c r="AG306" s="870"/>
      <c r="AH306" s="870"/>
      <c r="AI306" s="870"/>
    </row>
    <row r="307" spans="1:35" ht="16.5">
      <c r="A307" s="870"/>
      <c r="B307" s="870"/>
      <c r="C307" s="870"/>
      <c r="D307" s="870"/>
      <c r="E307" s="870"/>
      <c r="F307" s="870"/>
      <c r="G307" s="870"/>
      <c r="H307" s="870"/>
      <c r="I307" s="870"/>
      <c r="J307" s="870"/>
      <c r="K307" s="870"/>
      <c r="L307" s="870"/>
      <c r="M307" s="870"/>
      <c r="N307" s="870"/>
      <c r="O307" s="870"/>
      <c r="P307" s="870"/>
      <c r="Q307" s="870"/>
      <c r="R307" s="870"/>
      <c r="S307" s="870"/>
      <c r="T307" s="870"/>
      <c r="U307" s="870"/>
      <c r="V307" s="870"/>
      <c r="W307" s="870"/>
      <c r="X307" s="870"/>
      <c r="Y307" s="870"/>
      <c r="Z307" s="870"/>
      <c r="AA307" s="870"/>
      <c r="AB307" s="870"/>
      <c r="AC307" s="870"/>
      <c r="AD307" s="870"/>
      <c r="AE307" s="870"/>
      <c r="AF307" s="870"/>
      <c r="AG307" s="870"/>
      <c r="AH307" s="870"/>
      <c r="AI307" s="870"/>
    </row>
    <row r="308" spans="1:35" ht="16.5">
      <c r="A308" s="870"/>
      <c r="B308" s="870"/>
      <c r="C308" s="870"/>
      <c r="D308" s="870"/>
      <c r="E308" s="870"/>
      <c r="F308" s="870"/>
      <c r="G308" s="870"/>
      <c r="H308" s="870"/>
      <c r="I308" s="870"/>
      <c r="J308" s="870"/>
      <c r="K308" s="870"/>
      <c r="L308" s="870"/>
      <c r="M308" s="870"/>
      <c r="N308" s="870"/>
      <c r="O308" s="870"/>
      <c r="P308" s="870"/>
      <c r="Q308" s="870"/>
      <c r="R308" s="870"/>
      <c r="S308" s="870"/>
      <c r="T308" s="870"/>
      <c r="U308" s="870"/>
      <c r="V308" s="870"/>
      <c r="W308" s="870"/>
      <c r="X308" s="870"/>
      <c r="Y308" s="870"/>
      <c r="Z308" s="870"/>
      <c r="AA308" s="870"/>
      <c r="AB308" s="870"/>
      <c r="AC308" s="870"/>
      <c r="AD308" s="870"/>
      <c r="AE308" s="870"/>
      <c r="AF308" s="870"/>
      <c r="AG308" s="870"/>
      <c r="AH308" s="870"/>
      <c r="AI308" s="870"/>
    </row>
    <row r="309" spans="1:35" ht="16.5">
      <c r="A309" s="870"/>
      <c r="B309" s="870"/>
      <c r="C309" s="870"/>
      <c r="D309" s="870"/>
      <c r="E309" s="870"/>
      <c r="F309" s="870"/>
      <c r="G309" s="870"/>
      <c r="H309" s="870"/>
      <c r="I309" s="870"/>
      <c r="J309" s="870"/>
      <c r="K309" s="870"/>
      <c r="L309" s="870"/>
      <c r="M309" s="870"/>
      <c r="N309" s="870"/>
      <c r="O309" s="870"/>
      <c r="P309" s="870"/>
      <c r="Q309" s="870"/>
      <c r="R309" s="870"/>
      <c r="S309" s="870"/>
      <c r="T309" s="870"/>
      <c r="U309" s="870"/>
      <c r="V309" s="870"/>
      <c r="W309" s="870"/>
      <c r="X309" s="870"/>
      <c r="Y309" s="870"/>
      <c r="Z309" s="870"/>
      <c r="AA309" s="870"/>
      <c r="AB309" s="870"/>
      <c r="AC309" s="870"/>
      <c r="AD309" s="870"/>
      <c r="AE309" s="870"/>
      <c r="AF309" s="870"/>
      <c r="AG309" s="870"/>
      <c r="AH309" s="870"/>
      <c r="AI309" s="870"/>
    </row>
    <row r="310" spans="1:35" ht="16.5">
      <c r="A310" s="870"/>
      <c r="B310" s="870"/>
      <c r="C310" s="870"/>
      <c r="D310" s="870"/>
      <c r="E310" s="870"/>
      <c r="F310" s="870"/>
      <c r="G310" s="870"/>
      <c r="H310" s="870"/>
      <c r="I310" s="870"/>
      <c r="J310" s="870"/>
      <c r="K310" s="870"/>
      <c r="L310" s="870"/>
      <c r="M310" s="870"/>
      <c r="N310" s="870"/>
      <c r="O310" s="870"/>
      <c r="P310" s="870"/>
      <c r="Q310" s="870"/>
      <c r="R310" s="870"/>
      <c r="S310" s="870"/>
      <c r="T310" s="870"/>
      <c r="U310" s="870"/>
      <c r="V310" s="870"/>
      <c r="W310" s="870"/>
      <c r="X310" s="870"/>
      <c r="Y310" s="870"/>
      <c r="Z310" s="870"/>
      <c r="AA310" s="870"/>
      <c r="AB310" s="870"/>
      <c r="AC310" s="870"/>
      <c r="AD310" s="870"/>
      <c r="AE310" s="870"/>
      <c r="AF310" s="870"/>
      <c r="AG310" s="870"/>
      <c r="AH310" s="870"/>
      <c r="AI310" s="870"/>
    </row>
    <row r="311" spans="1:35" ht="16.5">
      <c r="A311" s="870"/>
      <c r="B311" s="870"/>
      <c r="C311" s="870"/>
      <c r="D311" s="870"/>
      <c r="E311" s="870"/>
      <c r="F311" s="870"/>
      <c r="G311" s="870"/>
      <c r="H311" s="870"/>
      <c r="I311" s="870"/>
      <c r="J311" s="870"/>
      <c r="K311" s="870"/>
      <c r="L311" s="870"/>
      <c r="M311" s="870"/>
      <c r="N311" s="870"/>
      <c r="O311" s="870"/>
      <c r="P311" s="870"/>
      <c r="Q311" s="870"/>
      <c r="R311" s="870"/>
      <c r="S311" s="870"/>
      <c r="T311" s="870"/>
      <c r="U311" s="870"/>
      <c r="V311" s="870"/>
      <c r="W311" s="870"/>
      <c r="X311" s="870"/>
      <c r="Y311" s="870"/>
      <c r="Z311" s="870"/>
      <c r="AA311" s="870"/>
      <c r="AB311" s="870"/>
      <c r="AC311" s="870"/>
      <c r="AD311" s="870"/>
      <c r="AE311" s="870"/>
      <c r="AF311" s="870"/>
      <c r="AG311" s="870"/>
      <c r="AH311" s="870"/>
      <c r="AI311" s="870"/>
    </row>
    <row r="312" spans="1:35" ht="16.5">
      <c r="A312" s="870"/>
      <c r="B312" s="870"/>
      <c r="C312" s="870"/>
      <c r="D312" s="870"/>
      <c r="E312" s="870"/>
      <c r="F312" s="870"/>
      <c r="G312" s="870"/>
      <c r="H312" s="870"/>
      <c r="I312" s="870"/>
      <c r="J312" s="870"/>
      <c r="K312" s="870"/>
      <c r="L312" s="870"/>
      <c r="M312" s="870"/>
      <c r="N312" s="870"/>
      <c r="O312" s="870"/>
      <c r="P312" s="870"/>
      <c r="Q312" s="870"/>
      <c r="R312" s="870"/>
      <c r="S312" s="870"/>
      <c r="T312" s="870"/>
      <c r="U312" s="870"/>
      <c r="V312" s="870"/>
      <c r="W312" s="870"/>
      <c r="X312" s="870"/>
      <c r="Y312" s="870"/>
      <c r="Z312" s="870"/>
      <c r="AA312" s="870"/>
      <c r="AB312" s="870"/>
      <c r="AC312" s="870"/>
      <c r="AD312" s="870"/>
      <c r="AE312" s="870"/>
      <c r="AF312" s="870"/>
      <c r="AG312" s="870"/>
      <c r="AH312" s="870"/>
      <c r="AI312" s="870"/>
    </row>
    <row r="313" spans="1:35" ht="16.5">
      <c r="A313" s="870"/>
      <c r="B313" s="870"/>
      <c r="C313" s="870"/>
      <c r="D313" s="870"/>
      <c r="E313" s="870"/>
      <c r="F313" s="870"/>
      <c r="G313" s="870"/>
      <c r="H313" s="870"/>
      <c r="I313" s="870"/>
      <c r="J313" s="870"/>
      <c r="K313" s="870"/>
      <c r="L313" s="870"/>
      <c r="M313" s="870"/>
      <c r="N313" s="870"/>
      <c r="O313" s="870"/>
      <c r="P313" s="870"/>
      <c r="Q313" s="870"/>
      <c r="R313" s="870"/>
      <c r="S313" s="870"/>
      <c r="T313" s="870"/>
      <c r="U313" s="870"/>
      <c r="V313" s="870"/>
      <c r="W313" s="870"/>
      <c r="X313" s="870"/>
      <c r="Y313" s="870"/>
      <c r="Z313" s="870"/>
      <c r="AA313" s="870"/>
      <c r="AB313" s="870"/>
      <c r="AC313" s="870"/>
      <c r="AD313" s="870"/>
      <c r="AE313" s="870"/>
      <c r="AF313" s="870"/>
      <c r="AG313" s="870"/>
      <c r="AH313" s="870"/>
      <c r="AI313" s="870"/>
    </row>
    <row r="314" spans="1:35" ht="16.5">
      <c r="A314" s="870"/>
      <c r="B314" s="870"/>
      <c r="C314" s="870"/>
      <c r="D314" s="870"/>
      <c r="E314" s="870"/>
      <c r="F314" s="870"/>
      <c r="G314" s="870"/>
      <c r="H314" s="870"/>
      <c r="I314" s="870"/>
      <c r="J314" s="870"/>
      <c r="K314" s="870"/>
      <c r="L314" s="870"/>
      <c r="M314" s="870"/>
      <c r="N314" s="870"/>
      <c r="O314" s="870"/>
      <c r="P314" s="870"/>
      <c r="Q314" s="870"/>
      <c r="R314" s="870"/>
      <c r="S314" s="870"/>
      <c r="T314" s="870"/>
      <c r="U314" s="870"/>
      <c r="V314" s="870"/>
      <c r="W314" s="870"/>
      <c r="X314" s="870"/>
      <c r="Y314" s="870"/>
      <c r="Z314" s="870"/>
      <c r="AA314" s="870"/>
      <c r="AB314" s="870"/>
      <c r="AC314" s="870"/>
      <c r="AD314" s="870"/>
      <c r="AE314" s="870"/>
      <c r="AF314" s="870"/>
      <c r="AG314" s="870"/>
      <c r="AH314" s="870"/>
      <c r="AI314" s="870"/>
    </row>
    <row r="315" spans="1:35" ht="16.5">
      <c r="A315" s="870"/>
      <c r="B315" s="870"/>
      <c r="C315" s="870"/>
      <c r="D315" s="870"/>
      <c r="E315" s="870"/>
      <c r="F315" s="870"/>
      <c r="G315" s="870"/>
      <c r="H315" s="870"/>
      <c r="I315" s="870"/>
      <c r="J315" s="870"/>
      <c r="K315" s="870"/>
      <c r="L315" s="870"/>
      <c r="M315" s="870"/>
      <c r="N315" s="870"/>
      <c r="O315" s="870"/>
      <c r="P315" s="870"/>
      <c r="Q315" s="870"/>
      <c r="R315" s="870"/>
      <c r="S315" s="870"/>
      <c r="T315" s="870"/>
      <c r="U315" s="870"/>
      <c r="V315" s="870"/>
      <c r="W315" s="870"/>
      <c r="X315" s="870"/>
      <c r="Y315" s="870"/>
      <c r="Z315" s="870"/>
      <c r="AA315" s="870"/>
      <c r="AB315" s="870"/>
      <c r="AC315" s="870"/>
      <c r="AD315" s="870"/>
      <c r="AE315" s="870"/>
      <c r="AF315" s="870"/>
      <c r="AG315" s="870"/>
      <c r="AH315" s="870"/>
      <c r="AI315" s="870"/>
    </row>
    <row r="316" spans="1:35" ht="16.5">
      <c r="A316" s="870"/>
      <c r="B316" s="870"/>
      <c r="C316" s="870"/>
      <c r="D316" s="870"/>
      <c r="E316" s="870"/>
      <c r="F316" s="870"/>
      <c r="G316" s="870"/>
      <c r="H316" s="870"/>
      <c r="I316" s="870"/>
      <c r="J316" s="870"/>
      <c r="K316" s="870"/>
      <c r="L316" s="870"/>
      <c r="M316" s="870"/>
      <c r="N316" s="870"/>
      <c r="O316" s="870"/>
      <c r="P316" s="870"/>
      <c r="Q316" s="870"/>
      <c r="R316" s="870"/>
      <c r="S316" s="870"/>
      <c r="T316" s="870"/>
      <c r="U316" s="870"/>
      <c r="V316" s="870"/>
      <c r="W316" s="870"/>
      <c r="X316" s="870"/>
      <c r="Y316" s="870"/>
      <c r="Z316" s="870"/>
      <c r="AA316" s="870"/>
      <c r="AB316" s="870"/>
      <c r="AC316" s="870"/>
      <c r="AD316" s="870"/>
      <c r="AE316" s="870"/>
      <c r="AF316" s="870"/>
      <c r="AG316" s="870"/>
      <c r="AH316" s="870"/>
      <c r="AI316" s="870"/>
    </row>
    <row r="317" spans="1:35" ht="16.5">
      <c r="A317" s="870"/>
      <c r="B317" s="870"/>
      <c r="C317" s="870"/>
      <c r="D317" s="870"/>
      <c r="E317" s="870"/>
      <c r="F317" s="870"/>
      <c r="G317" s="870"/>
      <c r="H317" s="870"/>
      <c r="I317" s="870"/>
      <c r="J317" s="870"/>
      <c r="K317" s="870"/>
      <c r="L317" s="870"/>
      <c r="M317" s="870"/>
      <c r="N317" s="870"/>
      <c r="O317" s="870"/>
      <c r="P317" s="870"/>
      <c r="Q317" s="870"/>
      <c r="R317" s="870"/>
      <c r="S317" s="870"/>
      <c r="T317" s="870"/>
      <c r="U317" s="870"/>
      <c r="V317" s="870"/>
      <c r="W317" s="870"/>
      <c r="X317" s="870"/>
      <c r="Y317" s="870"/>
      <c r="Z317" s="870"/>
      <c r="AA317" s="870"/>
      <c r="AB317" s="870"/>
      <c r="AC317" s="870"/>
      <c r="AD317" s="870"/>
      <c r="AE317" s="870"/>
      <c r="AF317" s="870"/>
      <c r="AG317" s="870"/>
      <c r="AH317" s="870"/>
      <c r="AI317" s="870"/>
    </row>
    <row r="318" spans="1:35" ht="16.5">
      <c r="A318" s="870"/>
      <c r="B318" s="870"/>
      <c r="C318" s="870"/>
      <c r="D318" s="870"/>
      <c r="E318" s="870"/>
      <c r="F318" s="870"/>
      <c r="G318" s="870"/>
      <c r="H318" s="870"/>
      <c r="I318" s="870"/>
      <c r="J318" s="870"/>
      <c r="K318" s="870"/>
      <c r="L318" s="870"/>
      <c r="M318" s="870"/>
      <c r="N318" s="870"/>
      <c r="O318" s="870"/>
      <c r="P318" s="870"/>
      <c r="Q318" s="870"/>
      <c r="R318" s="870"/>
      <c r="S318" s="870"/>
      <c r="T318" s="870"/>
      <c r="U318" s="870"/>
      <c r="V318" s="870"/>
      <c r="W318" s="870"/>
      <c r="X318" s="870"/>
      <c r="Y318" s="870"/>
      <c r="Z318" s="870"/>
      <c r="AA318" s="870"/>
      <c r="AB318" s="870"/>
      <c r="AC318" s="870"/>
      <c r="AD318" s="870"/>
      <c r="AE318" s="870"/>
      <c r="AF318" s="870"/>
      <c r="AG318" s="870"/>
      <c r="AH318" s="870"/>
      <c r="AI318" s="870"/>
    </row>
    <row r="319" spans="1:35" ht="16.5">
      <c r="A319" s="870"/>
      <c r="B319" s="870"/>
      <c r="C319" s="870"/>
      <c r="D319" s="870"/>
      <c r="E319" s="870"/>
      <c r="F319" s="870"/>
      <c r="G319" s="870"/>
      <c r="H319" s="870"/>
      <c r="I319" s="870"/>
      <c r="J319" s="870"/>
      <c r="K319" s="870"/>
      <c r="L319" s="870"/>
      <c r="M319" s="870"/>
      <c r="N319" s="870"/>
      <c r="O319" s="870"/>
      <c r="P319" s="870"/>
      <c r="Q319" s="870"/>
      <c r="R319" s="870"/>
      <c r="S319" s="870"/>
      <c r="T319" s="870"/>
      <c r="U319" s="870"/>
      <c r="V319" s="870"/>
      <c r="W319" s="870"/>
      <c r="X319" s="870"/>
      <c r="Y319" s="870"/>
      <c r="Z319" s="870"/>
      <c r="AA319" s="870"/>
      <c r="AB319" s="870"/>
      <c r="AC319" s="870"/>
      <c r="AD319" s="870"/>
      <c r="AE319" s="870"/>
      <c r="AF319" s="870"/>
      <c r="AG319" s="870"/>
      <c r="AH319" s="870"/>
      <c r="AI319" s="870"/>
    </row>
    <row r="320" spans="1:35" ht="16.5">
      <c r="A320" s="870"/>
      <c r="B320" s="870"/>
      <c r="C320" s="870"/>
      <c r="D320" s="870"/>
      <c r="E320" s="870"/>
      <c r="F320" s="870"/>
      <c r="G320" s="870"/>
      <c r="H320" s="870"/>
      <c r="I320" s="870"/>
      <c r="J320" s="870"/>
      <c r="K320" s="870"/>
      <c r="L320" s="870"/>
      <c r="M320" s="870"/>
      <c r="N320" s="870"/>
      <c r="O320" s="870"/>
      <c r="P320" s="870"/>
      <c r="Q320" s="870"/>
      <c r="R320" s="870"/>
      <c r="S320" s="870"/>
      <c r="T320" s="870"/>
      <c r="U320" s="870"/>
      <c r="V320" s="870"/>
      <c r="W320" s="870"/>
      <c r="X320" s="870"/>
      <c r="Y320" s="870"/>
      <c r="Z320" s="870"/>
      <c r="AA320" s="870"/>
      <c r="AB320" s="870"/>
      <c r="AC320" s="870"/>
      <c r="AD320" s="870"/>
      <c r="AE320" s="870"/>
      <c r="AF320" s="870"/>
      <c r="AG320" s="870"/>
      <c r="AH320" s="870"/>
      <c r="AI320" s="870"/>
    </row>
    <row r="321" spans="1:35" ht="16.5">
      <c r="A321" s="870"/>
      <c r="B321" s="870"/>
      <c r="C321" s="870"/>
      <c r="D321" s="870"/>
      <c r="E321" s="870"/>
      <c r="F321" s="870"/>
      <c r="G321" s="870"/>
      <c r="H321" s="870"/>
      <c r="I321" s="870"/>
      <c r="J321" s="870"/>
      <c r="K321" s="870"/>
      <c r="L321" s="870"/>
      <c r="M321" s="870"/>
      <c r="N321" s="870"/>
      <c r="O321" s="870"/>
      <c r="P321" s="870"/>
      <c r="Q321" s="870"/>
      <c r="R321" s="870"/>
      <c r="S321" s="870"/>
      <c r="T321" s="870"/>
      <c r="U321" s="870"/>
      <c r="V321" s="870"/>
      <c r="W321" s="870"/>
      <c r="X321" s="870"/>
      <c r="Y321" s="870"/>
      <c r="Z321" s="870"/>
      <c r="AA321" s="870"/>
      <c r="AB321" s="870"/>
      <c r="AC321" s="870"/>
      <c r="AD321" s="870"/>
      <c r="AE321" s="870"/>
      <c r="AF321" s="870"/>
      <c r="AG321" s="870"/>
      <c r="AH321" s="870"/>
      <c r="AI321" s="870"/>
    </row>
    <row r="322" spans="1:35" ht="16.5">
      <c r="A322" s="870"/>
      <c r="B322" s="870"/>
      <c r="C322" s="870"/>
      <c r="D322" s="870"/>
      <c r="E322" s="870"/>
      <c r="F322" s="870"/>
      <c r="G322" s="870"/>
      <c r="H322" s="870"/>
      <c r="I322" s="870"/>
      <c r="J322" s="870"/>
      <c r="K322" s="870"/>
      <c r="L322" s="870"/>
      <c r="M322" s="870"/>
      <c r="N322" s="870"/>
      <c r="O322" s="870"/>
      <c r="P322" s="870"/>
      <c r="Q322" s="870"/>
      <c r="R322" s="870"/>
      <c r="S322" s="870"/>
      <c r="T322" s="870"/>
      <c r="U322" s="870"/>
      <c r="V322" s="870"/>
      <c r="W322" s="870"/>
      <c r="X322" s="870"/>
      <c r="Y322" s="870"/>
      <c r="Z322" s="870"/>
      <c r="AA322" s="870"/>
      <c r="AB322" s="870"/>
      <c r="AC322" s="870"/>
      <c r="AD322" s="870"/>
      <c r="AE322" s="870"/>
      <c r="AF322" s="870"/>
      <c r="AG322" s="870"/>
      <c r="AH322" s="870"/>
      <c r="AI322" s="870"/>
    </row>
    <row r="323" spans="1:35" ht="16.5">
      <c r="A323" s="870"/>
      <c r="B323" s="870"/>
      <c r="C323" s="870"/>
      <c r="D323" s="870"/>
      <c r="E323" s="870"/>
      <c r="F323" s="870"/>
      <c r="G323" s="870"/>
      <c r="H323" s="870"/>
      <c r="I323" s="870"/>
      <c r="J323" s="870"/>
      <c r="K323" s="870"/>
      <c r="L323" s="870"/>
      <c r="M323" s="870"/>
      <c r="N323" s="870"/>
      <c r="O323" s="870"/>
      <c r="P323" s="870"/>
      <c r="Q323" s="870"/>
      <c r="R323" s="870"/>
      <c r="S323" s="870"/>
      <c r="T323" s="870"/>
      <c r="U323" s="870"/>
      <c r="V323" s="870"/>
      <c r="W323" s="870"/>
      <c r="X323" s="870"/>
      <c r="Y323" s="870"/>
      <c r="Z323" s="870"/>
      <c r="AA323" s="870"/>
      <c r="AB323" s="870"/>
      <c r="AC323" s="870"/>
      <c r="AD323" s="870"/>
      <c r="AE323" s="870"/>
      <c r="AF323" s="870"/>
      <c r="AG323" s="870"/>
      <c r="AH323" s="870"/>
      <c r="AI323" s="870"/>
    </row>
    <row r="324" spans="1:35" ht="16.5">
      <c r="A324" s="870"/>
      <c r="B324" s="870"/>
      <c r="C324" s="870"/>
      <c r="D324" s="870"/>
      <c r="E324" s="870"/>
      <c r="F324" s="870"/>
      <c r="G324" s="870"/>
      <c r="H324" s="870"/>
      <c r="I324" s="870"/>
      <c r="J324" s="870"/>
      <c r="K324" s="870"/>
      <c r="L324" s="870"/>
      <c r="M324" s="870"/>
      <c r="N324" s="870"/>
      <c r="O324" s="870"/>
      <c r="P324" s="870"/>
      <c r="Q324" s="870"/>
      <c r="R324" s="870"/>
      <c r="S324" s="870"/>
      <c r="T324" s="870"/>
      <c r="U324" s="870"/>
      <c r="V324" s="870"/>
      <c r="W324" s="870"/>
      <c r="X324" s="870"/>
      <c r="Y324" s="870"/>
      <c r="Z324" s="870"/>
      <c r="AA324" s="870"/>
      <c r="AB324" s="870"/>
      <c r="AC324" s="870"/>
      <c r="AD324" s="870"/>
      <c r="AE324" s="870"/>
      <c r="AF324" s="870"/>
      <c r="AG324" s="870"/>
      <c r="AH324" s="870"/>
      <c r="AI324" s="870"/>
    </row>
    <row r="325" spans="1:35" ht="16.5">
      <c r="A325" s="870"/>
      <c r="B325" s="870"/>
      <c r="C325" s="870"/>
      <c r="D325" s="870"/>
      <c r="E325" s="870"/>
      <c r="F325" s="870"/>
      <c r="G325" s="870"/>
      <c r="H325" s="870"/>
      <c r="I325" s="870"/>
      <c r="J325" s="870"/>
      <c r="K325" s="870"/>
      <c r="L325" s="870"/>
      <c r="M325" s="870"/>
      <c r="N325" s="870"/>
      <c r="O325" s="870"/>
      <c r="P325" s="870"/>
      <c r="Q325" s="870"/>
      <c r="R325" s="870"/>
      <c r="S325" s="870"/>
      <c r="T325" s="870"/>
      <c r="U325" s="870"/>
      <c r="V325" s="870"/>
      <c r="W325" s="870"/>
      <c r="X325" s="870"/>
      <c r="Y325" s="870"/>
      <c r="Z325" s="870"/>
      <c r="AA325" s="870"/>
      <c r="AB325" s="870"/>
      <c r="AC325" s="870"/>
      <c r="AD325" s="870"/>
      <c r="AE325" s="870"/>
      <c r="AF325" s="870"/>
      <c r="AG325" s="870"/>
      <c r="AH325" s="870"/>
      <c r="AI325" s="870"/>
    </row>
    <row r="326" spans="1:35" ht="16.5">
      <c r="A326" s="870"/>
      <c r="B326" s="870"/>
      <c r="C326" s="870"/>
      <c r="D326" s="870"/>
      <c r="E326" s="870"/>
      <c r="F326" s="870"/>
      <c r="G326" s="870"/>
      <c r="H326" s="870"/>
      <c r="I326" s="870"/>
      <c r="J326" s="870"/>
      <c r="K326" s="870"/>
      <c r="L326" s="870"/>
      <c r="M326" s="870"/>
      <c r="N326" s="870"/>
      <c r="O326" s="870"/>
      <c r="P326" s="870"/>
      <c r="Q326" s="870"/>
      <c r="R326" s="870"/>
      <c r="S326" s="870"/>
      <c r="T326" s="870"/>
      <c r="U326" s="870"/>
      <c r="V326" s="870"/>
      <c r="W326" s="870"/>
      <c r="X326" s="870"/>
      <c r="Y326" s="870"/>
      <c r="Z326" s="870"/>
      <c r="AA326" s="870"/>
      <c r="AB326" s="870"/>
      <c r="AC326" s="870"/>
      <c r="AD326" s="870"/>
      <c r="AE326" s="870"/>
      <c r="AF326" s="870"/>
      <c r="AG326" s="870"/>
      <c r="AH326" s="870"/>
      <c r="AI326" s="870"/>
    </row>
    <row r="327" spans="1:35" ht="16.5">
      <c r="A327" s="870"/>
      <c r="B327" s="870"/>
      <c r="C327" s="870"/>
      <c r="D327" s="870"/>
      <c r="E327" s="870"/>
      <c r="F327" s="870"/>
      <c r="G327" s="870"/>
      <c r="H327" s="870"/>
      <c r="I327" s="870"/>
      <c r="J327" s="870"/>
      <c r="K327" s="870"/>
      <c r="L327" s="870"/>
      <c r="M327" s="870"/>
      <c r="N327" s="870"/>
      <c r="O327" s="870"/>
      <c r="P327" s="870"/>
      <c r="Q327" s="870"/>
      <c r="R327" s="870"/>
      <c r="S327" s="870"/>
      <c r="T327" s="870"/>
      <c r="U327" s="870"/>
      <c r="V327" s="870"/>
      <c r="W327" s="870"/>
      <c r="X327" s="870"/>
      <c r="Y327" s="870"/>
      <c r="Z327" s="870"/>
      <c r="AA327" s="870"/>
      <c r="AB327" s="870"/>
      <c r="AC327" s="870"/>
      <c r="AD327" s="870"/>
      <c r="AE327" s="870"/>
      <c r="AF327" s="870"/>
      <c r="AG327" s="870"/>
      <c r="AH327" s="870"/>
      <c r="AI327" s="870"/>
    </row>
    <row r="328" spans="1:35" ht="16.5">
      <c r="A328" s="870"/>
      <c r="B328" s="870"/>
      <c r="C328" s="870"/>
      <c r="D328" s="870"/>
      <c r="E328" s="870"/>
      <c r="F328" s="870"/>
      <c r="G328" s="870"/>
      <c r="H328" s="870"/>
      <c r="I328" s="870"/>
      <c r="J328" s="870"/>
      <c r="K328" s="870"/>
      <c r="L328" s="870"/>
      <c r="M328" s="870"/>
      <c r="N328" s="870"/>
      <c r="O328" s="870"/>
      <c r="P328" s="870"/>
      <c r="Q328" s="870"/>
      <c r="R328" s="870"/>
      <c r="S328" s="870"/>
      <c r="T328" s="870"/>
      <c r="U328" s="870"/>
      <c r="V328" s="870"/>
      <c r="W328" s="870"/>
      <c r="X328" s="870"/>
      <c r="Y328" s="870"/>
      <c r="Z328" s="870"/>
      <c r="AA328" s="870"/>
      <c r="AB328" s="870"/>
      <c r="AC328" s="870"/>
      <c r="AD328" s="870"/>
      <c r="AE328" s="870"/>
      <c r="AF328" s="870"/>
      <c r="AG328" s="870"/>
      <c r="AH328" s="870"/>
      <c r="AI328" s="870"/>
    </row>
    <row r="329" spans="1:35" ht="16.5">
      <c r="A329" s="870"/>
      <c r="B329" s="870"/>
      <c r="C329" s="870"/>
      <c r="D329" s="870"/>
      <c r="E329" s="870"/>
      <c r="F329" s="870"/>
      <c r="G329" s="870"/>
      <c r="H329" s="870"/>
      <c r="I329" s="870"/>
      <c r="J329" s="870"/>
      <c r="K329" s="870"/>
      <c r="L329" s="870"/>
      <c r="M329" s="870"/>
      <c r="N329" s="870"/>
      <c r="O329" s="870"/>
      <c r="P329" s="870"/>
      <c r="Q329" s="870"/>
      <c r="R329" s="870"/>
      <c r="S329" s="870"/>
      <c r="T329" s="870"/>
      <c r="U329" s="870"/>
      <c r="V329" s="870"/>
      <c r="W329" s="870"/>
      <c r="X329" s="870"/>
      <c r="Y329" s="870"/>
      <c r="Z329" s="870"/>
      <c r="AA329" s="870"/>
      <c r="AB329" s="870"/>
      <c r="AC329" s="870"/>
      <c r="AD329" s="870"/>
      <c r="AE329" s="870"/>
      <c r="AF329" s="870"/>
      <c r="AG329" s="870"/>
      <c r="AH329" s="870"/>
      <c r="AI329" s="870"/>
    </row>
    <row r="330" spans="1:35" ht="16.5">
      <c r="A330" s="870"/>
      <c r="B330" s="870"/>
      <c r="C330" s="870"/>
      <c r="D330" s="870"/>
      <c r="E330" s="870"/>
      <c r="F330" s="870"/>
      <c r="G330" s="870"/>
      <c r="H330" s="870"/>
      <c r="I330" s="870"/>
      <c r="J330" s="870"/>
      <c r="K330" s="870"/>
      <c r="L330" s="870"/>
      <c r="M330" s="870"/>
      <c r="N330" s="870"/>
      <c r="O330" s="870"/>
      <c r="P330" s="870"/>
      <c r="Q330" s="870"/>
      <c r="R330" s="870"/>
      <c r="S330" s="870"/>
      <c r="T330" s="870"/>
      <c r="U330" s="870"/>
      <c r="V330" s="870"/>
      <c r="W330" s="870"/>
      <c r="X330" s="870"/>
      <c r="Y330" s="870"/>
      <c r="Z330" s="870"/>
      <c r="AA330" s="870"/>
      <c r="AB330" s="870"/>
      <c r="AC330" s="870"/>
      <c r="AD330" s="870"/>
      <c r="AE330" s="870"/>
      <c r="AF330" s="870"/>
      <c r="AG330" s="870"/>
      <c r="AH330" s="870"/>
      <c r="AI330" s="870"/>
    </row>
    <row r="331" spans="1:35" ht="16.5">
      <c r="A331" s="870"/>
      <c r="B331" s="870"/>
      <c r="C331" s="870"/>
      <c r="D331" s="870"/>
      <c r="E331" s="870"/>
      <c r="F331" s="870"/>
      <c r="G331" s="870"/>
      <c r="H331" s="870"/>
      <c r="I331" s="870"/>
      <c r="J331" s="870"/>
      <c r="K331" s="870"/>
      <c r="L331" s="870"/>
      <c r="M331" s="870"/>
      <c r="N331" s="870"/>
      <c r="O331" s="870"/>
      <c r="P331" s="870"/>
      <c r="Q331" s="870"/>
      <c r="R331" s="870"/>
      <c r="S331" s="870"/>
      <c r="T331" s="870"/>
      <c r="U331" s="870"/>
      <c r="V331" s="870"/>
      <c r="W331" s="870"/>
      <c r="X331" s="870"/>
      <c r="Y331" s="870"/>
      <c r="Z331" s="870"/>
      <c r="AA331" s="870"/>
      <c r="AB331" s="870"/>
      <c r="AC331" s="870"/>
      <c r="AD331" s="870"/>
      <c r="AE331" s="870"/>
      <c r="AF331" s="870"/>
      <c r="AG331" s="870"/>
      <c r="AH331" s="870"/>
      <c r="AI331" s="870"/>
    </row>
    <row r="332" spans="1:35" ht="16.5">
      <c r="A332" s="870"/>
      <c r="B332" s="870"/>
      <c r="C332" s="870"/>
      <c r="D332" s="870"/>
      <c r="E332" s="870"/>
      <c r="F332" s="870"/>
      <c r="G332" s="870"/>
      <c r="H332" s="870"/>
      <c r="I332" s="870"/>
      <c r="J332" s="870"/>
      <c r="K332" s="870"/>
      <c r="L332" s="870"/>
      <c r="M332" s="870"/>
      <c r="N332" s="870"/>
      <c r="O332" s="870"/>
      <c r="P332" s="870"/>
      <c r="Q332" s="870"/>
      <c r="R332" s="870"/>
      <c r="S332" s="870"/>
      <c r="T332" s="870"/>
      <c r="U332" s="870"/>
      <c r="V332" s="870"/>
      <c r="W332" s="870"/>
      <c r="X332" s="870"/>
      <c r="Y332" s="870"/>
      <c r="Z332" s="870"/>
      <c r="AA332" s="870"/>
      <c r="AB332" s="870"/>
      <c r="AC332" s="870"/>
      <c r="AD332" s="870"/>
      <c r="AE332" s="870"/>
      <c r="AF332" s="870"/>
      <c r="AG332" s="870"/>
      <c r="AH332" s="870"/>
      <c r="AI332" s="870"/>
    </row>
    <row r="333" spans="1:35" ht="16.5">
      <c r="A333" s="870"/>
      <c r="B333" s="870"/>
      <c r="C333" s="870"/>
      <c r="D333" s="870"/>
      <c r="E333" s="870"/>
      <c r="F333" s="870"/>
      <c r="G333" s="870"/>
      <c r="H333" s="870"/>
      <c r="I333" s="870"/>
      <c r="J333" s="870"/>
      <c r="K333" s="870"/>
      <c r="L333" s="870"/>
      <c r="M333" s="870"/>
      <c r="N333" s="870"/>
      <c r="O333" s="870"/>
      <c r="P333" s="870"/>
      <c r="Q333" s="870"/>
      <c r="R333" s="870"/>
      <c r="S333" s="870"/>
      <c r="T333" s="870"/>
      <c r="U333" s="870"/>
      <c r="V333" s="870"/>
      <c r="W333" s="870"/>
      <c r="X333" s="870"/>
      <c r="Y333" s="870"/>
      <c r="Z333" s="870"/>
      <c r="AA333" s="870"/>
      <c r="AB333" s="870"/>
      <c r="AC333" s="870"/>
      <c r="AD333" s="870"/>
      <c r="AE333" s="870"/>
      <c r="AF333" s="870"/>
      <c r="AG333" s="870"/>
      <c r="AH333" s="870"/>
      <c r="AI333" s="870"/>
    </row>
    <row r="334" spans="1:35" ht="16.5">
      <c r="A334" s="870"/>
      <c r="B334" s="870"/>
      <c r="C334" s="870"/>
      <c r="D334" s="870"/>
      <c r="E334" s="870"/>
      <c r="F334" s="870"/>
      <c r="G334" s="870"/>
      <c r="H334" s="870"/>
      <c r="I334" s="870"/>
      <c r="J334" s="870"/>
      <c r="K334" s="870"/>
      <c r="L334" s="870"/>
      <c r="M334" s="870"/>
      <c r="N334" s="870"/>
      <c r="O334" s="870"/>
      <c r="P334" s="870"/>
      <c r="Q334" s="870"/>
      <c r="R334" s="870"/>
      <c r="S334" s="870"/>
      <c r="T334" s="870"/>
      <c r="U334" s="870"/>
      <c r="V334" s="870"/>
      <c r="W334" s="870"/>
      <c r="X334" s="870"/>
      <c r="Y334" s="870"/>
      <c r="Z334" s="870"/>
      <c r="AA334" s="870"/>
      <c r="AB334" s="870"/>
      <c r="AC334" s="870"/>
      <c r="AD334" s="870"/>
      <c r="AE334" s="870"/>
      <c r="AF334" s="870"/>
      <c r="AG334" s="870"/>
      <c r="AH334" s="870"/>
      <c r="AI334" s="870"/>
    </row>
    <row r="335" spans="1:35" ht="16.5">
      <c r="A335" s="870"/>
      <c r="B335" s="870"/>
      <c r="C335" s="870"/>
      <c r="D335" s="870"/>
      <c r="E335" s="870"/>
      <c r="F335" s="870"/>
      <c r="G335" s="870"/>
      <c r="H335" s="870"/>
      <c r="I335" s="870"/>
      <c r="J335" s="870"/>
      <c r="K335" s="870"/>
      <c r="L335" s="870"/>
      <c r="M335" s="870"/>
      <c r="N335" s="870"/>
      <c r="O335" s="870"/>
      <c r="P335" s="870"/>
      <c r="Q335" s="870"/>
      <c r="R335" s="870"/>
      <c r="S335" s="870"/>
      <c r="T335" s="870"/>
      <c r="U335" s="870"/>
      <c r="V335" s="870"/>
      <c r="W335" s="870"/>
      <c r="X335" s="870"/>
      <c r="Y335" s="870"/>
      <c r="Z335" s="870"/>
      <c r="AA335" s="870"/>
      <c r="AB335" s="870"/>
      <c r="AC335" s="870"/>
      <c r="AD335" s="870"/>
      <c r="AE335" s="870"/>
      <c r="AF335" s="870"/>
      <c r="AG335" s="870"/>
      <c r="AH335" s="870"/>
      <c r="AI335" s="870"/>
    </row>
    <row r="336" spans="1:35" ht="16.5">
      <c r="A336" s="870"/>
      <c r="B336" s="870"/>
      <c r="C336" s="870"/>
      <c r="D336" s="870"/>
      <c r="E336" s="870"/>
      <c r="F336" s="870"/>
      <c r="G336" s="870"/>
      <c r="H336" s="870"/>
      <c r="I336" s="870"/>
      <c r="J336" s="870"/>
      <c r="K336" s="870"/>
      <c r="L336" s="870"/>
      <c r="M336" s="870"/>
      <c r="N336" s="870"/>
      <c r="O336" s="870"/>
      <c r="P336" s="870"/>
      <c r="Q336" s="870"/>
      <c r="R336" s="870"/>
      <c r="S336" s="870"/>
      <c r="T336" s="870"/>
      <c r="U336" s="870"/>
      <c r="V336" s="870"/>
      <c r="W336" s="870"/>
      <c r="X336" s="870"/>
      <c r="Y336" s="870"/>
      <c r="Z336" s="870"/>
      <c r="AA336" s="870"/>
      <c r="AB336" s="870"/>
      <c r="AC336" s="870"/>
      <c r="AD336" s="870"/>
      <c r="AE336" s="870"/>
      <c r="AF336" s="870"/>
      <c r="AG336" s="870"/>
      <c r="AH336" s="870"/>
      <c r="AI336" s="870"/>
    </row>
    <row r="337" spans="1:35" ht="16.5">
      <c r="A337" s="870"/>
      <c r="B337" s="870"/>
      <c r="C337" s="870"/>
      <c r="D337" s="870"/>
      <c r="E337" s="870"/>
      <c r="F337" s="870"/>
      <c r="G337" s="870"/>
      <c r="H337" s="870"/>
      <c r="I337" s="870"/>
      <c r="J337" s="870"/>
      <c r="K337" s="870"/>
      <c r="L337" s="870"/>
      <c r="M337" s="870"/>
      <c r="N337" s="870"/>
      <c r="O337" s="870"/>
      <c r="P337" s="870"/>
      <c r="Q337" s="870"/>
      <c r="R337" s="870"/>
      <c r="S337" s="870"/>
      <c r="T337" s="870"/>
      <c r="U337" s="870"/>
      <c r="V337" s="870"/>
      <c r="W337" s="870"/>
      <c r="X337" s="870"/>
      <c r="Y337" s="870"/>
      <c r="Z337" s="870"/>
      <c r="AA337" s="870"/>
      <c r="AB337" s="870"/>
      <c r="AC337" s="870"/>
      <c r="AD337" s="870"/>
      <c r="AE337" s="870"/>
      <c r="AF337" s="870"/>
      <c r="AG337" s="870"/>
      <c r="AH337" s="870"/>
      <c r="AI337" s="870"/>
    </row>
    <row r="338" spans="1:35" ht="16.5">
      <c r="A338" s="870"/>
      <c r="B338" s="870"/>
      <c r="C338" s="870"/>
      <c r="D338" s="870"/>
      <c r="E338" s="870"/>
      <c r="F338" s="870"/>
      <c r="G338" s="870"/>
      <c r="H338" s="870"/>
      <c r="I338" s="870"/>
      <c r="J338" s="870"/>
      <c r="K338" s="870"/>
      <c r="L338" s="870"/>
      <c r="M338" s="870"/>
      <c r="N338" s="870"/>
      <c r="O338" s="870"/>
      <c r="P338" s="870"/>
      <c r="Q338" s="870"/>
      <c r="R338" s="870"/>
      <c r="S338" s="870"/>
      <c r="T338" s="870"/>
      <c r="U338" s="870"/>
      <c r="V338" s="870"/>
      <c r="W338" s="870"/>
      <c r="X338" s="870"/>
      <c r="Y338" s="870"/>
      <c r="Z338" s="870"/>
      <c r="AA338" s="870"/>
      <c r="AB338" s="870"/>
      <c r="AC338" s="870"/>
      <c r="AD338" s="870"/>
      <c r="AE338" s="870"/>
      <c r="AF338" s="870"/>
      <c r="AG338" s="870"/>
      <c r="AH338" s="870"/>
      <c r="AI338" s="870"/>
    </row>
    <row r="339" spans="1:35" ht="16.5">
      <c r="A339" s="870"/>
      <c r="B339" s="870"/>
      <c r="C339" s="870"/>
      <c r="D339" s="870"/>
      <c r="E339" s="870"/>
      <c r="F339" s="870"/>
      <c r="G339" s="870"/>
      <c r="H339" s="870"/>
      <c r="I339" s="870"/>
      <c r="J339" s="870"/>
      <c r="K339" s="870"/>
      <c r="L339" s="870"/>
      <c r="M339" s="870"/>
      <c r="N339" s="870"/>
      <c r="O339" s="870"/>
      <c r="P339" s="870"/>
      <c r="Q339" s="870"/>
      <c r="R339" s="870"/>
      <c r="S339" s="870"/>
      <c r="T339" s="870"/>
      <c r="U339" s="870"/>
      <c r="V339" s="870"/>
      <c r="W339" s="870"/>
      <c r="X339" s="870"/>
      <c r="Y339" s="870"/>
      <c r="Z339" s="870"/>
      <c r="AA339" s="870"/>
      <c r="AB339" s="870"/>
      <c r="AC339" s="870"/>
      <c r="AD339" s="870"/>
      <c r="AE339" s="870"/>
      <c r="AF339" s="870"/>
      <c r="AG339" s="870"/>
      <c r="AH339" s="870"/>
      <c r="AI339" s="870"/>
    </row>
    <row r="340" spans="1:35" ht="16.5">
      <c r="A340" s="870"/>
      <c r="B340" s="870"/>
      <c r="C340" s="870"/>
      <c r="D340" s="870"/>
      <c r="E340" s="870"/>
      <c r="F340" s="870"/>
      <c r="G340" s="870"/>
      <c r="H340" s="870"/>
      <c r="I340" s="870"/>
      <c r="J340" s="870"/>
      <c r="K340" s="870"/>
      <c r="L340" s="870"/>
      <c r="M340" s="870"/>
      <c r="N340" s="870"/>
      <c r="O340" s="870"/>
      <c r="P340" s="870"/>
      <c r="Q340" s="870"/>
      <c r="R340" s="870"/>
      <c r="S340" s="870"/>
      <c r="T340" s="870"/>
      <c r="U340" s="870"/>
      <c r="V340" s="870"/>
      <c r="W340" s="870"/>
      <c r="X340" s="870"/>
      <c r="Y340" s="870"/>
      <c r="Z340" s="870"/>
      <c r="AA340" s="870"/>
      <c r="AB340" s="870"/>
      <c r="AC340" s="870"/>
      <c r="AD340" s="870"/>
      <c r="AE340" s="870"/>
      <c r="AF340" s="870"/>
      <c r="AG340" s="870"/>
      <c r="AH340" s="870"/>
      <c r="AI340" s="870"/>
    </row>
    <row r="341" spans="1:35" ht="16.5">
      <c r="A341" s="870"/>
      <c r="B341" s="870"/>
      <c r="C341" s="870"/>
      <c r="D341" s="870"/>
      <c r="E341" s="870"/>
      <c r="F341" s="870"/>
      <c r="G341" s="870"/>
      <c r="H341" s="870"/>
      <c r="I341" s="870"/>
      <c r="J341" s="870"/>
      <c r="K341" s="870"/>
      <c r="L341" s="870"/>
      <c r="M341" s="870"/>
      <c r="N341" s="870"/>
      <c r="O341" s="870"/>
      <c r="P341" s="870"/>
      <c r="Q341" s="870"/>
      <c r="R341" s="870"/>
      <c r="S341" s="870"/>
      <c r="T341" s="870"/>
      <c r="U341" s="870"/>
      <c r="V341" s="870"/>
      <c r="W341" s="870"/>
      <c r="X341" s="870"/>
      <c r="Y341" s="870"/>
      <c r="Z341" s="870"/>
      <c r="AA341" s="870"/>
      <c r="AB341" s="870"/>
      <c r="AC341" s="870"/>
      <c r="AD341" s="870"/>
      <c r="AE341" s="870"/>
      <c r="AF341" s="870"/>
      <c r="AG341" s="870"/>
      <c r="AH341" s="870"/>
      <c r="AI341" s="870"/>
    </row>
    <row r="342" spans="1:35" ht="16.5">
      <c r="A342" s="870"/>
      <c r="B342" s="870"/>
      <c r="C342" s="870"/>
      <c r="D342" s="870"/>
      <c r="E342" s="870"/>
      <c r="F342" s="870"/>
      <c r="G342" s="870"/>
      <c r="H342" s="870"/>
      <c r="I342" s="870"/>
      <c r="J342" s="870"/>
      <c r="K342" s="870"/>
      <c r="L342" s="870"/>
      <c r="M342" s="870"/>
      <c r="N342" s="870"/>
      <c r="O342" s="870"/>
      <c r="P342" s="870"/>
      <c r="Q342" s="870"/>
      <c r="R342" s="870"/>
      <c r="S342" s="870"/>
      <c r="T342" s="870"/>
      <c r="U342" s="870"/>
      <c r="V342" s="870"/>
      <c r="W342" s="870"/>
      <c r="X342" s="870"/>
      <c r="Y342" s="870"/>
      <c r="Z342" s="870"/>
      <c r="AA342" s="870"/>
      <c r="AB342" s="870"/>
      <c r="AC342" s="870"/>
      <c r="AD342" s="870"/>
      <c r="AE342" s="870"/>
      <c r="AF342" s="870"/>
      <c r="AG342" s="870"/>
      <c r="AH342" s="870"/>
      <c r="AI342" s="870"/>
    </row>
    <row r="343" spans="1:35" ht="16.5">
      <c r="A343" s="870"/>
      <c r="B343" s="870"/>
      <c r="C343" s="870"/>
      <c r="D343" s="870"/>
      <c r="E343" s="870"/>
      <c r="F343" s="870"/>
      <c r="G343" s="870"/>
      <c r="H343" s="870"/>
      <c r="I343" s="870"/>
      <c r="J343" s="870"/>
      <c r="K343" s="870"/>
      <c r="L343" s="870"/>
      <c r="M343" s="870"/>
      <c r="N343" s="870"/>
      <c r="O343" s="870"/>
      <c r="P343" s="870"/>
      <c r="Q343" s="870"/>
      <c r="R343" s="870"/>
      <c r="S343" s="870"/>
      <c r="T343" s="870"/>
      <c r="U343" s="870"/>
      <c r="V343" s="870"/>
      <c r="W343" s="870"/>
      <c r="X343" s="870"/>
      <c r="Y343" s="870"/>
      <c r="Z343" s="870"/>
      <c r="AA343" s="870"/>
      <c r="AB343" s="870"/>
      <c r="AC343" s="870"/>
      <c r="AD343" s="870"/>
      <c r="AE343" s="870"/>
      <c r="AF343" s="870"/>
      <c r="AG343" s="870"/>
      <c r="AH343" s="870"/>
      <c r="AI343" s="870"/>
    </row>
    <row r="344" spans="1:35" ht="16.5">
      <c r="A344" s="870"/>
      <c r="B344" s="870"/>
      <c r="C344" s="870"/>
      <c r="D344" s="870"/>
      <c r="E344" s="870"/>
      <c r="F344" s="870"/>
      <c r="G344" s="870"/>
      <c r="H344" s="870"/>
      <c r="I344" s="870"/>
      <c r="J344" s="870"/>
      <c r="K344" s="870"/>
      <c r="L344" s="870"/>
      <c r="M344" s="870"/>
      <c r="N344" s="870"/>
      <c r="O344" s="870"/>
      <c r="P344" s="870"/>
      <c r="Q344" s="870"/>
      <c r="R344" s="870"/>
      <c r="S344" s="870"/>
      <c r="T344" s="870"/>
      <c r="U344" s="870"/>
      <c r="V344" s="870"/>
      <c r="W344" s="870"/>
      <c r="X344" s="870"/>
      <c r="Y344" s="870"/>
      <c r="Z344" s="870"/>
      <c r="AA344" s="870"/>
      <c r="AB344" s="870"/>
      <c r="AC344" s="870"/>
      <c r="AD344" s="870"/>
      <c r="AE344" s="870"/>
      <c r="AF344" s="870"/>
      <c r="AG344" s="870"/>
      <c r="AH344" s="870"/>
      <c r="AI344" s="870"/>
    </row>
    <row r="345" spans="1:35" ht="16.5">
      <c r="A345" s="870"/>
      <c r="B345" s="870"/>
      <c r="C345" s="870"/>
      <c r="D345" s="870"/>
      <c r="E345" s="870"/>
      <c r="F345" s="870"/>
      <c r="G345" s="870"/>
      <c r="H345" s="870"/>
      <c r="I345" s="870"/>
      <c r="J345" s="870"/>
      <c r="K345" s="870"/>
      <c r="L345" s="870"/>
      <c r="M345" s="870"/>
      <c r="N345" s="870"/>
      <c r="O345" s="870"/>
      <c r="P345" s="870"/>
      <c r="Q345" s="870"/>
      <c r="R345" s="870"/>
      <c r="S345" s="870"/>
      <c r="T345" s="870"/>
      <c r="U345" s="870"/>
      <c r="V345" s="870"/>
      <c r="W345" s="870"/>
      <c r="X345" s="870"/>
      <c r="Y345" s="870"/>
      <c r="Z345" s="870"/>
      <c r="AA345" s="870"/>
      <c r="AB345" s="870"/>
      <c r="AC345" s="870"/>
      <c r="AD345" s="870"/>
      <c r="AE345" s="870"/>
      <c r="AF345" s="870"/>
      <c r="AG345" s="870"/>
      <c r="AH345" s="870"/>
      <c r="AI345" s="870"/>
    </row>
    <row r="346" spans="1:35" ht="16.5">
      <c r="A346" s="870"/>
      <c r="B346" s="870"/>
      <c r="C346" s="870"/>
      <c r="D346" s="870"/>
      <c r="E346" s="870"/>
      <c r="F346" s="870"/>
      <c r="G346" s="870"/>
      <c r="H346" s="870"/>
      <c r="I346" s="870"/>
      <c r="J346" s="870"/>
      <c r="K346" s="870"/>
      <c r="L346" s="870"/>
      <c r="M346" s="870"/>
      <c r="N346" s="870"/>
      <c r="O346" s="870"/>
      <c r="P346" s="870"/>
      <c r="Q346" s="870"/>
      <c r="R346" s="870"/>
      <c r="S346" s="870"/>
      <c r="T346" s="870"/>
      <c r="U346" s="870"/>
      <c r="V346" s="870"/>
      <c r="W346" s="870"/>
      <c r="X346" s="870"/>
      <c r="Y346" s="870"/>
      <c r="Z346" s="870"/>
      <c r="AA346" s="870"/>
      <c r="AB346" s="870"/>
      <c r="AC346" s="870"/>
      <c r="AD346" s="870"/>
      <c r="AE346" s="870"/>
      <c r="AF346" s="870"/>
      <c r="AG346" s="870"/>
      <c r="AH346" s="870"/>
      <c r="AI346" s="870"/>
    </row>
    <row r="347" spans="1:35" ht="16.5">
      <c r="A347" s="870"/>
      <c r="B347" s="870"/>
      <c r="C347" s="870"/>
      <c r="D347" s="870"/>
      <c r="E347" s="870"/>
      <c r="F347" s="870"/>
      <c r="G347" s="870"/>
      <c r="H347" s="870"/>
      <c r="I347" s="870"/>
      <c r="J347" s="870"/>
      <c r="K347" s="870"/>
      <c r="L347" s="870"/>
      <c r="M347" s="870"/>
      <c r="N347" s="870"/>
      <c r="O347" s="870"/>
      <c r="P347" s="870"/>
      <c r="Q347" s="870"/>
      <c r="R347" s="870"/>
      <c r="S347" s="870"/>
      <c r="T347" s="870"/>
      <c r="U347" s="870"/>
      <c r="V347" s="870"/>
      <c r="W347" s="870"/>
      <c r="X347" s="870"/>
      <c r="Y347" s="870"/>
      <c r="Z347" s="870"/>
      <c r="AA347" s="870"/>
      <c r="AB347" s="870"/>
      <c r="AC347" s="870"/>
      <c r="AD347" s="870"/>
      <c r="AE347" s="870"/>
      <c r="AF347" s="870"/>
      <c r="AG347" s="870"/>
      <c r="AH347" s="870"/>
      <c r="AI347" s="870"/>
    </row>
    <row r="348" spans="1:35" ht="16.5">
      <c r="A348" s="870"/>
      <c r="B348" s="870"/>
      <c r="C348" s="870"/>
      <c r="D348" s="870"/>
      <c r="E348" s="870"/>
      <c r="F348" s="870"/>
      <c r="G348" s="870"/>
      <c r="H348" s="870"/>
      <c r="I348" s="870"/>
      <c r="J348" s="870"/>
      <c r="K348" s="870"/>
      <c r="L348" s="870"/>
      <c r="M348" s="870"/>
      <c r="N348" s="870"/>
      <c r="O348" s="870"/>
      <c r="P348" s="870"/>
      <c r="Q348" s="870"/>
      <c r="R348" s="870"/>
      <c r="S348" s="870"/>
      <c r="T348" s="870"/>
      <c r="U348" s="870"/>
      <c r="V348" s="870"/>
      <c r="W348" s="870"/>
      <c r="X348" s="870"/>
      <c r="Y348" s="870"/>
      <c r="Z348" s="870"/>
      <c r="AA348" s="870"/>
      <c r="AB348" s="870"/>
      <c r="AC348" s="870"/>
      <c r="AD348" s="870"/>
      <c r="AE348" s="870"/>
      <c r="AF348" s="870"/>
      <c r="AG348" s="870"/>
      <c r="AH348" s="870"/>
      <c r="AI348" s="870"/>
    </row>
    <row r="349" spans="1:35" ht="16.5">
      <c r="A349" s="870"/>
      <c r="B349" s="870"/>
      <c r="C349" s="870"/>
      <c r="D349" s="870"/>
      <c r="E349" s="870"/>
      <c r="F349" s="870"/>
      <c r="G349" s="870"/>
      <c r="H349" s="870"/>
      <c r="I349" s="870"/>
      <c r="J349" s="870"/>
      <c r="K349" s="870"/>
      <c r="L349" s="870"/>
      <c r="M349" s="870"/>
      <c r="N349" s="870"/>
      <c r="O349" s="870"/>
      <c r="P349" s="870"/>
      <c r="Q349" s="870"/>
      <c r="R349" s="870"/>
      <c r="S349" s="870"/>
      <c r="T349" s="870"/>
      <c r="U349" s="870"/>
      <c r="V349" s="870"/>
      <c r="W349" s="870"/>
      <c r="X349" s="870"/>
      <c r="Y349" s="870"/>
      <c r="Z349" s="870"/>
      <c r="AA349" s="870"/>
      <c r="AB349" s="870"/>
      <c r="AC349" s="870"/>
      <c r="AD349" s="870"/>
      <c r="AE349" s="870"/>
      <c r="AF349" s="870"/>
      <c r="AG349" s="870"/>
      <c r="AH349" s="870"/>
      <c r="AI349" s="870"/>
    </row>
    <row r="350" spans="1:35" ht="16.5">
      <c r="A350" s="870"/>
      <c r="B350" s="870"/>
      <c r="C350" s="870"/>
      <c r="D350" s="870"/>
      <c r="E350" s="870"/>
      <c r="F350" s="870"/>
      <c r="G350" s="870"/>
      <c r="H350" s="870"/>
      <c r="I350" s="870"/>
      <c r="J350" s="870"/>
      <c r="K350" s="870"/>
      <c r="L350" s="870"/>
      <c r="M350" s="870"/>
      <c r="N350" s="870"/>
      <c r="O350" s="870"/>
      <c r="P350" s="870"/>
      <c r="Q350" s="870"/>
      <c r="R350" s="870"/>
      <c r="S350" s="870"/>
      <c r="T350" s="870"/>
      <c r="U350" s="870"/>
      <c r="V350" s="870"/>
      <c r="W350" s="870"/>
      <c r="X350" s="870"/>
      <c r="Y350" s="870"/>
      <c r="Z350" s="870"/>
      <c r="AA350" s="870"/>
      <c r="AB350" s="870"/>
      <c r="AC350" s="870"/>
      <c r="AD350" s="870"/>
      <c r="AE350" s="870"/>
      <c r="AF350" s="870"/>
      <c r="AG350" s="870"/>
      <c r="AH350" s="870"/>
      <c r="AI350" s="870"/>
    </row>
    <row r="351" spans="1:35" ht="16.5">
      <c r="A351" s="870"/>
      <c r="B351" s="870"/>
      <c r="C351" s="870"/>
      <c r="D351" s="870"/>
      <c r="E351" s="870"/>
      <c r="F351" s="870"/>
      <c r="G351" s="870"/>
      <c r="H351" s="870"/>
      <c r="I351" s="870"/>
      <c r="J351" s="870"/>
      <c r="K351" s="870"/>
      <c r="L351" s="870"/>
      <c r="M351" s="870"/>
      <c r="N351" s="870"/>
      <c r="O351" s="870"/>
      <c r="P351" s="870"/>
      <c r="Q351" s="870"/>
      <c r="R351" s="870"/>
      <c r="S351" s="870"/>
      <c r="T351" s="870"/>
      <c r="U351" s="870"/>
      <c r="V351" s="870"/>
      <c r="W351" s="870"/>
      <c r="X351" s="870"/>
      <c r="Y351" s="870"/>
      <c r="Z351" s="870"/>
      <c r="AA351" s="870"/>
      <c r="AB351" s="870"/>
      <c r="AC351" s="870"/>
      <c r="AD351" s="870"/>
      <c r="AE351" s="870"/>
      <c r="AF351" s="870"/>
      <c r="AG351" s="870"/>
      <c r="AH351" s="870"/>
      <c r="AI351" s="870"/>
    </row>
    <row r="352" spans="1:35" ht="16.5">
      <c r="A352" s="870"/>
      <c r="B352" s="870"/>
      <c r="C352" s="870"/>
      <c r="D352" s="870"/>
      <c r="E352" s="870"/>
      <c r="F352" s="870"/>
      <c r="G352" s="870"/>
      <c r="H352" s="870"/>
      <c r="I352" s="870"/>
      <c r="J352" s="870"/>
      <c r="K352" s="870"/>
      <c r="L352" s="870"/>
      <c r="M352" s="870"/>
      <c r="N352" s="870"/>
      <c r="O352" s="870"/>
      <c r="P352" s="870"/>
      <c r="Q352" s="870"/>
      <c r="R352" s="870"/>
      <c r="S352" s="870"/>
      <c r="T352" s="870"/>
      <c r="U352" s="870"/>
      <c r="V352" s="870"/>
      <c r="W352" s="870"/>
      <c r="X352" s="870"/>
      <c r="Y352" s="870"/>
      <c r="Z352" s="870"/>
      <c r="AA352" s="870"/>
      <c r="AB352" s="870"/>
      <c r="AC352" s="870"/>
      <c r="AD352" s="870"/>
      <c r="AE352" s="870"/>
      <c r="AF352" s="870"/>
      <c r="AG352" s="870"/>
      <c r="AH352" s="870"/>
      <c r="AI352" s="870"/>
    </row>
    <row r="353" spans="1:35" ht="16.5">
      <c r="A353" s="870"/>
      <c r="B353" s="870"/>
      <c r="C353" s="870"/>
      <c r="D353" s="870"/>
      <c r="E353" s="870"/>
      <c r="F353" s="870"/>
      <c r="G353" s="870"/>
      <c r="H353" s="870"/>
      <c r="I353" s="870"/>
      <c r="J353" s="870"/>
      <c r="K353" s="870"/>
      <c r="L353" s="870"/>
      <c r="M353" s="870"/>
      <c r="N353" s="870"/>
      <c r="O353" s="870"/>
      <c r="P353" s="870"/>
      <c r="Q353" s="870"/>
      <c r="R353" s="870"/>
      <c r="S353" s="870"/>
      <c r="T353" s="870"/>
      <c r="U353" s="870"/>
      <c r="V353" s="870"/>
      <c r="W353" s="870"/>
      <c r="X353" s="870"/>
      <c r="Y353" s="870"/>
      <c r="Z353" s="870"/>
      <c r="AA353" s="870"/>
      <c r="AB353" s="870"/>
      <c r="AC353" s="870"/>
      <c r="AD353" s="870"/>
      <c r="AE353" s="870"/>
      <c r="AF353" s="870"/>
      <c r="AG353" s="870"/>
      <c r="AH353" s="870"/>
      <c r="AI353" s="870"/>
    </row>
    <row r="354" spans="1:35" ht="16.5">
      <c r="A354" s="870"/>
      <c r="B354" s="870"/>
      <c r="C354" s="870"/>
      <c r="D354" s="870"/>
      <c r="E354" s="870"/>
      <c r="F354" s="870"/>
      <c r="G354" s="870"/>
      <c r="H354" s="870"/>
      <c r="I354" s="870"/>
      <c r="J354" s="870"/>
      <c r="K354" s="870"/>
      <c r="L354" s="870"/>
      <c r="M354" s="870"/>
      <c r="N354" s="870"/>
      <c r="O354" s="870"/>
      <c r="P354" s="870"/>
      <c r="Q354" s="870"/>
      <c r="R354" s="870"/>
      <c r="S354" s="870"/>
      <c r="T354" s="870"/>
      <c r="U354" s="870"/>
      <c r="V354" s="870"/>
      <c r="W354" s="870"/>
      <c r="X354" s="870"/>
      <c r="Y354" s="870"/>
      <c r="Z354" s="870"/>
      <c r="AA354" s="870"/>
      <c r="AB354" s="870"/>
      <c r="AC354" s="870"/>
      <c r="AD354" s="870"/>
      <c r="AE354" s="870"/>
      <c r="AF354" s="870"/>
      <c r="AG354" s="870"/>
      <c r="AH354" s="870"/>
      <c r="AI354" s="870"/>
    </row>
    <row r="355" spans="1:35" ht="16.5">
      <c r="A355" s="870"/>
      <c r="B355" s="870"/>
      <c r="C355" s="870"/>
      <c r="D355" s="870"/>
      <c r="E355" s="870"/>
      <c r="F355" s="870"/>
      <c r="G355" s="870"/>
      <c r="H355" s="870"/>
      <c r="I355" s="870"/>
      <c r="J355" s="870"/>
      <c r="K355" s="870"/>
      <c r="L355" s="870"/>
      <c r="M355" s="870"/>
      <c r="N355" s="870"/>
      <c r="O355" s="870"/>
      <c r="P355" s="870"/>
      <c r="Q355" s="870"/>
      <c r="R355" s="870"/>
      <c r="S355" s="870"/>
      <c r="T355" s="870"/>
      <c r="U355" s="870"/>
      <c r="V355" s="870"/>
      <c r="W355" s="870"/>
      <c r="X355" s="870"/>
      <c r="Y355" s="870"/>
      <c r="Z355" s="870"/>
      <c r="AA355" s="870"/>
      <c r="AB355" s="870"/>
      <c r="AC355" s="870"/>
      <c r="AD355" s="870"/>
      <c r="AE355" s="870"/>
      <c r="AF355" s="870"/>
      <c r="AG355" s="870"/>
      <c r="AH355" s="870"/>
      <c r="AI355" s="870"/>
    </row>
    <row r="356" spans="1:35" ht="16.5">
      <c r="A356" s="870"/>
      <c r="B356" s="870"/>
      <c r="C356" s="870"/>
      <c r="D356" s="870"/>
      <c r="E356" s="870"/>
      <c r="F356" s="870"/>
      <c r="G356" s="870"/>
      <c r="H356" s="870"/>
      <c r="I356" s="870"/>
      <c r="J356" s="870"/>
      <c r="K356" s="870"/>
      <c r="L356" s="870"/>
      <c r="M356" s="870"/>
      <c r="N356" s="870"/>
      <c r="O356" s="870"/>
      <c r="P356" s="870"/>
      <c r="Q356" s="870"/>
      <c r="R356" s="870"/>
      <c r="S356" s="870"/>
      <c r="T356" s="870"/>
      <c r="U356" s="870"/>
      <c r="V356" s="870"/>
      <c r="W356" s="870"/>
      <c r="X356" s="870"/>
      <c r="Y356" s="870"/>
      <c r="Z356" s="870"/>
      <c r="AA356" s="870"/>
      <c r="AB356" s="870"/>
      <c r="AC356" s="870"/>
      <c r="AD356" s="870"/>
      <c r="AE356" s="870"/>
      <c r="AF356" s="870"/>
      <c r="AG356" s="870"/>
      <c r="AH356" s="870"/>
      <c r="AI356" s="870"/>
    </row>
    <row r="357" spans="1:35" ht="16.5">
      <c r="A357" s="870"/>
      <c r="B357" s="870"/>
      <c r="C357" s="870"/>
      <c r="D357" s="870"/>
      <c r="E357" s="870"/>
      <c r="F357" s="870"/>
      <c r="G357" s="870"/>
      <c r="H357" s="870"/>
      <c r="I357" s="870"/>
      <c r="J357" s="870"/>
      <c r="K357" s="870"/>
      <c r="L357" s="870"/>
      <c r="M357" s="870"/>
      <c r="N357" s="870"/>
      <c r="O357" s="870"/>
      <c r="P357" s="870"/>
      <c r="Q357" s="870"/>
      <c r="R357" s="870"/>
      <c r="S357" s="870"/>
      <c r="T357" s="870"/>
      <c r="U357" s="870"/>
      <c r="V357" s="870"/>
      <c r="W357" s="870"/>
      <c r="X357" s="870"/>
      <c r="Y357" s="870"/>
      <c r="Z357" s="870"/>
      <c r="AA357" s="870"/>
      <c r="AB357" s="870"/>
      <c r="AC357" s="870"/>
      <c r="AD357" s="870"/>
      <c r="AE357" s="870"/>
      <c r="AF357" s="870"/>
      <c r="AG357" s="870"/>
      <c r="AH357" s="870"/>
      <c r="AI357" s="870"/>
    </row>
    <row r="358" spans="1:35" ht="16.5">
      <c r="A358" s="870"/>
      <c r="B358" s="870"/>
      <c r="C358" s="870"/>
      <c r="D358" s="870"/>
      <c r="E358" s="870"/>
      <c r="F358" s="870"/>
      <c r="G358" s="870"/>
      <c r="H358" s="870"/>
      <c r="I358" s="870"/>
      <c r="J358" s="870"/>
      <c r="K358" s="870"/>
      <c r="L358" s="870"/>
      <c r="M358" s="870"/>
      <c r="N358" s="870"/>
      <c r="O358" s="870"/>
      <c r="P358" s="870"/>
      <c r="Q358" s="870"/>
      <c r="R358" s="870"/>
      <c r="S358" s="870"/>
      <c r="T358" s="870"/>
      <c r="U358" s="870"/>
      <c r="V358" s="870"/>
      <c r="W358" s="870"/>
      <c r="X358" s="870"/>
      <c r="Y358" s="870"/>
      <c r="Z358" s="870"/>
      <c r="AA358" s="870"/>
      <c r="AB358" s="870"/>
      <c r="AC358" s="870"/>
      <c r="AD358" s="870"/>
      <c r="AE358" s="870"/>
      <c r="AF358" s="870"/>
      <c r="AG358" s="870"/>
      <c r="AH358" s="870"/>
      <c r="AI358" s="870"/>
    </row>
    <row r="359" spans="1:35" ht="16.5">
      <c r="A359" s="870"/>
      <c r="B359" s="870"/>
      <c r="C359" s="870"/>
      <c r="D359" s="870"/>
      <c r="E359" s="870"/>
      <c r="F359" s="870"/>
      <c r="G359" s="870"/>
      <c r="H359" s="870"/>
      <c r="I359" s="870"/>
      <c r="J359" s="870"/>
      <c r="K359" s="870"/>
      <c r="L359" s="870"/>
      <c r="M359" s="870"/>
      <c r="N359" s="870"/>
      <c r="O359" s="870"/>
      <c r="P359" s="870"/>
      <c r="Q359" s="870"/>
      <c r="R359" s="870"/>
      <c r="S359" s="870"/>
      <c r="T359" s="870"/>
      <c r="U359" s="870"/>
      <c r="V359" s="870"/>
      <c r="W359" s="870"/>
      <c r="X359" s="870"/>
      <c r="Y359" s="870"/>
      <c r="Z359" s="870"/>
      <c r="AA359" s="870"/>
      <c r="AB359" s="870"/>
      <c r="AC359" s="870"/>
      <c r="AD359" s="870"/>
      <c r="AE359" s="870"/>
      <c r="AF359" s="870"/>
      <c r="AG359" s="870"/>
      <c r="AH359" s="870"/>
      <c r="AI359" s="870"/>
    </row>
    <row r="360" spans="1:35" ht="16.5">
      <c r="A360" s="870"/>
      <c r="B360" s="870"/>
      <c r="C360" s="870"/>
      <c r="D360" s="870"/>
      <c r="E360" s="870"/>
      <c r="F360" s="870"/>
      <c r="G360" s="870"/>
      <c r="H360" s="870"/>
      <c r="I360" s="870"/>
      <c r="J360" s="870"/>
      <c r="K360" s="870"/>
      <c r="L360" s="870"/>
      <c r="M360" s="870"/>
      <c r="N360" s="870"/>
      <c r="O360" s="870"/>
      <c r="P360" s="870"/>
      <c r="Q360" s="870"/>
      <c r="R360" s="870"/>
      <c r="S360" s="870"/>
      <c r="T360" s="870"/>
      <c r="U360" s="870"/>
      <c r="V360" s="870"/>
      <c r="W360" s="870"/>
      <c r="X360" s="870"/>
      <c r="Y360" s="870"/>
      <c r="Z360" s="870"/>
      <c r="AA360" s="870"/>
      <c r="AB360" s="870"/>
      <c r="AC360" s="870"/>
      <c r="AD360" s="870"/>
      <c r="AE360" s="870"/>
      <c r="AF360" s="870"/>
      <c r="AG360" s="870"/>
      <c r="AH360" s="870"/>
      <c r="AI360" s="870"/>
    </row>
    <row r="361" spans="1:35" ht="16.5">
      <c r="A361" s="870"/>
      <c r="B361" s="870"/>
      <c r="C361" s="870"/>
      <c r="D361" s="870"/>
      <c r="E361" s="870"/>
      <c r="F361" s="870"/>
      <c r="G361" s="870"/>
      <c r="H361" s="870"/>
      <c r="I361" s="870"/>
      <c r="J361" s="870"/>
      <c r="K361" s="870"/>
      <c r="L361" s="870"/>
      <c r="M361" s="870"/>
      <c r="N361" s="870"/>
      <c r="O361" s="870"/>
      <c r="P361" s="870"/>
      <c r="Q361" s="870"/>
      <c r="R361" s="870"/>
      <c r="S361" s="870"/>
      <c r="T361" s="870"/>
      <c r="U361" s="870"/>
      <c r="V361" s="870"/>
      <c r="W361" s="870"/>
      <c r="X361" s="870"/>
      <c r="Y361" s="870"/>
      <c r="Z361" s="870"/>
      <c r="AA361" s="870"/>
      <c r="AB361" s="870"/>
      <c r="AC361" s="870"/>
      <c r="AD361" s="870"/>
      <c r="AE361" s="870"/>
      <c r="AF361" s="870"/>
      <c r="AG361" s="870"/>
      <c r="AH361" s="870"/>
      <c r="AI361" s="870"/>
    </row>
    <row r="362" spans="1:35" ht="16.5">
      <c r="A362" s="870"/>
      <c r="B362" s="870"/>
      <c r="C362" s="870"/>
      <c r="D362" s="870"/>
      <c r="E362" s="870"/>
      <c r="F362" s="870"/>
      <c r="G362" s="870"/>
      <c r="H362" s="870"/>
      <c r="I362" s="870"/>
      <c r="J362" s="870"/>
      <c r="K362" s="870"/>
      <c r="L362" s="870"/>
      <c r="M362" s="870"/>
      <c r="N362" s="870"/>
      <c r="O362" s="870"/>
      <c r="P362" s="870"/>
      <c r="Q362" s="870"/>
      <c r="R362" s="870"/>
      <c r="S362" s="870"/>
      <c r="T362" s="870"/>
      <c r="U362" s="870"/>
      <c r="V362" s="870"/>
      <c r="W362" s="870"/>
      <c r="X362" s="870"/>
      <c r="Y362" s="870"/>
      <c r="Z362" s="870"/>
      <c r="AA362" s="870"/>
      <c r="AB362" s="870"/>
      <c r="AC362" s="870"/>
      <c r="AD362" s="870"/>
      <c r="AE362" s="870"/>
      <c r="AF362" s="870"/>
      <c r="AG362" s="870"/>
      <c r="AH362" s="870"/>
      <c r="AI362" s="870"/>
    </row>
    <row r="363" spans="1:35" ht="16.5">
      <c r="A363" s="870"/>
      <c r="B363" s="870"/>
      <c r="C363" s="870"/>
      <c r="D363" s="870"/>
      <c r="E363" s="870"/>
      <c r="F363" s="870"/>
      <c r="G363" s="870"/>
      <c r="H363" s="870"/>
      <c r="I363" s="870"/>
      <c r="J363" s="870"/>
      <c r="K363" s="870"/>
      <c r="L363" s="870"/>
      <c r="M363" s="870"/>
      <c r="N363" s="870"/>
      <c r="O363" s="870"/>
      <c r="P363" s="870"/>
      <c r="Q363" s="870"/>
      <c r="R363" s="870"/>
      <c r="S363" s="870"/>
      <c r="T363" s="870"/>
      <c r="U363" s="870"/>
      <c r="V363" s="870"/>
      <c r="W363" s="870"/>
      <c r="X363" s="870"/>
      <c r="Y363" s="870"/>
      <c r="Z363" s="870"/>
      <c r="AA363" s="870"/>
      <c r="AB363" s="870"/>
      <c r="AC363" s="870"/>
      <c r="AD363" s="870"/>
      <c r="AE363" s="870"/>
      <c r="AF363" s="870"/>
      <c r="AG363" s="870"/>
      <c r="AH363" s="870"/>
      <c r="AI363" s="870"/>
    </row>
    <row r="364" spans="1:35" ht="16.5">
      <c r="A364" s="870"/>
      <c r="B364" s="870"/>
      <c r="C364" s="870"/>
      <c r="D364" s="870"/>
      <c r="E364" s="870"/>
      <c r="F364" s="870"/>
      <c r="G364" s="870"/>
      <c r="H364" s="870"/>
      <c r="I364" s="870"/>
      <c r="J364" s="870"/>
      <c r="K364" s="870"/>
      <c r="L364" s="870"/>
      <c r="M364" s="870"/>
      <c r="N364" s="870"/>
      <c r="O364" s="870"/>
      <c r="P364" s="870"/>
      <c r="Q364" s="870"/>
      <c r="R364" s="870"/>
      <c r="S364" s="870"/>
      <c r="T364" s="870"/>
      <c r="U364" s="870"/>
      <c r="V364" s="870"/>
      <c r="W364" s="870"/>
      <c r="X364" s="870"/>
      <c r="Y364" s="870"/>
      <c r="Z364" s="870"/>
      <c r="AA364" s="870"/>
      <c r="AB364" s="870"/>
      <c r="AC364" s="870"/>
      <c r="AD364" s="870"/>
      <c r="AE364" s="870"/>
      <c r="AF364" s="870"/>
      <c r="AG364" s="870"/>
      <c r="AH364" s="870"/>
      <c r="AI364" s="870"/>
    </row>
    <row r="365" spans="1:35" ht="16.5">
      <c r="A365" s="870"/>
      <c r="B365" s="870"/>
      <c r="C365" s="870"/>
      <c r="D365" s="870"/>
      <c r="E365" s="870"/>
      <c r="F365" s="870"/>
      <c r="G365" s="870"/>
      <c r="H365" s="870"/>
      <c r="I365" s="870"/>
      <c r="J365" s="870"/>
      <c r="K365" s="870"/>
      <c r="L365" s="870"/>
      <c r="M365" s="870"/>
      <c r="N365" s="870"/>
      <c r="O365" s="870"/>
      <c r="P365" s="870"/>
      <c r="Q365" s="870"/>
      <c r="R365" s="870"/>
      <c r="S365" s="870"/>
      <c r="T365" s="870"/>
      <c r="U365" s="870"/>
      <c r="V365" s="870"/>
      <c r="W365" s="870"/>
      <c r="X365" s="870"/>
      <c r="Y365" s="870"/>
      <c r="Z365" s="870"/>
      <c r="AA365" s="870"/>
      <c r="AB365" s="870"/>
      <c r="AC365" s="870"/>
      <c r="AD365" s="870"/>
      <c r="AE365" s="870"/>
      <c r="AF365" s="870"/>
      <c r="AG365" s="870"/>
      <c r="AH365" s="870"/>
      <c r="AI365" s="870"/>
    </row>
    <row r="366" spans="1:35" ht="16.5">
      <c r="A366" s="870"/>
      <c r="B366" s="870"/>
      <c r="C366" s="870"/>
      <c r="D366" s="870"/>
      <c r="E366" s="870"/>
      <c r="F366" s="870"/>
      <c r="G366" s="870"/>
      <c r="H366" s="870"/>
      <c r="I366" s="870"/>
      <c r="J366" s="870"/>
      <c r="K366" s="870"/>
      <c r="L366" s="870"/>
      <c r="M366" s="870"/>
      <c r="N366" s="870"/>
      <c r="O366" s="870"/>
      <c r="P366" s="870"/>
      <c r="Q366" s="870"/>
      <c r="R366" s="870"/>
      <c r="S366" s="870"/>
      <c r="T366" s="870"/>
      <c r="U366" s="870"/>
      <c r="V366" s="870"/>
      <c r="W366" s="870"/>
      <c r="X366" s="870"/>
      <c r="Y366" s="870"/>
      <c r="Z366" s="870"/>
      <c r="AA366" s="870"/>
      <c r="AB366" s="870"/>
      <c r="AC366" s="870"/>
      <c r="AD366" s="870"/>
      <c r="AE366" s="870"/>
      <c r="AF366" s="870"/>
      <c r="AG366" s="870"/>
      <c r="AH366" s="870"/>
      <c r="AI366" s="870"/>
    </row>
    <row r="367" spans="1:35" ht="16.5">
      <c r="A367" s="870"/>
      <c r="B367" s="870"/>
      <c r="C367" s="870"/>
      <c r="D367" s="870"/>
      <c r="E367" s="870"/>
      <c r="F367" s="870"/>
      <c r="G367" s="870"/>
      <c r="H367" s="870"/>
      <c r="I367" s="870"/>
      <c r="J367" s="870"/>
      <c r="K367" s="870"/>
      <c r="L367" s="870"/>
      <c r="M367" s="870"/>
      <c r="N367" s="870"/>
      <c r="O367" s="870"/>
      <c r="P367" s="870"/>
      <c r="Q367" s="870"/>
      <c r="R367" s="870"/>
      <c r="S367" s="870"/>
      <c r="T367" s="870"/>
      <c r="U367" s="870"/>
      <c r="V367" s="870"/>
      <c r="W367" s="870"/>
      <c r="X367" s="870"/>
      <c r="Y367" s="870"/>
      <c r="Z367" s="870"/>
      <c r="AA367" s="870"/>
      <c r="AB367" s="870"/>
      <c r="AC367" s="870"/>
      <c r="AD367" s="870"/>
      <c r="AE367" s="870"/>
      <c r="AF367" s="870"/>
      <c r="AG367" s="870"/>
      <c r="AH367" s="870"/>
      <c r="AI367" s="870"/>
    </row>
    <row r="368" spans="1:35" ht="16.5">
      <c r="A368" s="870"/>
      <c r="B368" s="870"/>
      <c r="C368" s="870"/>
      <c r="D368" s="870"/>
      <c r="E368" s="870"/>
      <c r="F368" s="870"/>
      <c r="G368" s="870"/>
      <c r="H368" s="870"/>
      <c r="I368" s="870"/>
      <c r="J368" s="870"/>
      <c r="K368" s="870"/>
      <c r="L368" s="870"/>
      <c r="M368" s="870"/>
      <c r="N368" s="870"/>
      <c r="O368" s="870"/>
      <c r="P368" s="870"/>
      <c r="Q368" s="870"/>
      <c r="R368" s="870"/>
      <c r="S368" s="870"/>
      <c r="T368" s="870"/>
      <c r="U368" s="870"/>
      <c r="V368" s="870"/>
      <c r="W368" s="870"/>
      <c r="X368" s="870"/>
      <c r="Y368" s="870"/>
      <c r="Z368" s="870"/>
      <c r="AA368" s="870"/>
      <c r="AB368" s="870"/>
      <c r="AC368" s="870"/>
      <c r="AD368" s="870"/>
      <c r="AE368" s="870"/>
      <c r="AF368" s="870"/>
      <c r="AG368" s="870"/>
      <c r="AH368" s="870"/>
      <c r="AI368" s="870"/>
    </row>
    <row r="369" spans="1:35" ht="16.5">
      <c r="A369" s="870"/>
      <c r="B369" s="870"/>
      <c r="C369" s="870"/>
      <c r="D369" s="870"/>
      <c r="E369" s="870"/>
      <c r="F369" s="870"/>
      <c r="G369" s="870"/>
      <c r="H369" s="870"/>
      <c r="I369" s="870"/>
      <c r="J369" s="870"/>
      <c r="K369" s="870"/>
      <c r="L369" s="870"/>
      <c r="M369" s="870"/>
      <c r="N369" s="870"/>
      <c r="O369" s="870"/>
      <c r="P369" s="870"/>
      <c r="Q369" s="870"/>
      <c r="R369" s="870"/>
      <c r="S369" s="870"/>
      <c r="T369" s="870"/>
      <c r="U369" s="870"/>
      <c r="V369" s="870"/>
      <c r="W369" s="870"/>
      <c r="X369" s="870"/>
      <c r="Y369" s="870"/>
      <c r="Z369" s="870"/>
      <c r="AA369" s="870"/>
      <c r="AB369" s="870"/>
      <c r="AC369" s="870"/>
      <c r="AD369" s="870"/>
      <c r="AE369" s="870"/>
      <c r="AF369" s="870"/>
      <c r="AG369" s="870"/>
      <c r="AH369" s="870"/>
      <c r="AI369" s="870"/>
    </row>
    <row r="370" spans="1:35" ht="16.5">
      <c r="A370" s="870"/>
      <c r="B370" s="870"/>
      <c r="C370" s="870"/>
      <c r="D370" s="870"/>
      <c r="E370" s="870"/>
      <c r="F370" s="870"/>
      <c r="G370" s="870"/>
      <c r="H370" s="870"/>
      <c r="I370" s="870"/>
      <c r="J370" s="870"/>
      <c r="K370" s="870"/>
      <c r="L370" s="870"/>
      <c r="M370" s="870"/>
      <c r="N370" s="870"/>
      <c r="O370" s="870"/>
      <c r="P370" s="870"/>
      <c r="Q370" s="870"/>
      <c r="R370" s="870"/>
      <c r="S370" s="870"/>
      <c r="T370" s="870"/>
      <c r="U370" s="870"/>
      <c r="V370" s="870"/>
      <c r="W370" s="870"/>
      <c r="X370" s="870"/>
      <c r="Y370" s="870"/>
      <c r="Z370" s="870"/>
      <c r="AA370" s="870"/>
      <c r="AB370" s="870"/>
      <c r="AC370" s="870"/>
      <c r="AD370" s="870"/>
      <c r="AE370" s="870"/>
      <c r="AF370" s="870"/>
      <c r="AG370" s="870"/>
      <c r="AH370" s="870"/>
      <c r="AI370" s="870"/>
    </row>
    <row r="371" spans="1:35" ht="16.5">
      <c r="A371" s="870"/>
      <c r="B371" s="870"/>
      <c r="C371" s="870"/>
      <c r="D371" s="870"/>
      <c r="E371" s="870"/>
      <c r="F371" s="870"/>
      <c r="G371" s="870"/>
      <c r="H371" s="870"/>
      <c r="I371" s="870"/>
      <c r="J371" s="870"/>
      <c r="K371" s="870"/>
      <c r="L371" s="870"/>
      <c r="M371" s="870"/>
      <c r="N371" s="870"/>
      <c r="O371" s="870"/>
      <c r="P371" s="870"/>
      <c r="Q371" s="870"/>
      <c r="R371" s="870"/>
      <c r="S371" s="870"/>
      <c r="T371" s="870"/>
      <c r="U371" s="870"/>
      <c r="V371" s="870"/>
      <c r="W371" s="870"/>
      <c r="X371" s="870"/>
      <c r="Y371" s="870"/>
      <c r="Z371" s="870"/>
      <c r="AA371" s="870"/>
      <c r="AB371" s="870"/>
      <c r="AC371" s="870"/>
      <c r="AD371" s="870"/>
      <c r="AE371" s="870"/>
      <c r="AF371" s="870"/>
      <c r="AG371" s="870"/>
      <c r="AH371" s="870"/>
      <c r="AI371" s="870"/>
    </row>
    <row r="372" spans="1:35" ht="16.5">
      <c r="A372" s="870"/>
      <c r="B372" s="870"/>
      <c r="C372" s="870"/>
      <c r="D372" s="870"/>
      <c r="E372" s="870"/>
      <c r="F372" s="870"/>
      <c r="G372" s="870"/>
      <c r="H372" s="870"/>
      <c r="I372" s="870"/>
      <c r="J372" s="870"/>
      <c r="K372" s="870"/>
      <c r="L372" s="870"/>
      <c r="M372" s="870"/>
      <c r="N372" s="870"/>
      <c r="O372" s="870"/>
      <c r="P372" s="870"/>
      <c r="Q372" s="870"/>
      <c r="R372" s="870"/>
      <c r="S372" s="870"/>
      <c r="T372" s="870"/>
      <c r="U372" s="870"/>
      <c r="V372" s="870"/>
      <c r="W372" s="870"/>
      <c r="X372" s="870"/>
      <c r="Y372" s="870"/>
      <c r="Z372" s="870"/>
      <c r="AA372" s="870"/>
      <c r="AB372" s="870"/>
      <c r="AC372" s="870"/>
      <c r="AD372" s="870"/>
      <c r="AE372" s="870"/>
      <c r="AF372" s="870"/>
      <c r="AG372" s="870"/>
      <c r="AH372" s="870"/>
      <c r="AI372" s="870"/>
    </row>
    <row r="373" spans="1:35" ht="16.5">
      <c r="A373" s="870"/>
      <c r="B373" s="870"/>
      <c r="C373" s="870"/>
      <c r="D373" s="870"/>
      <c r="E373" s="870"/>
      <c r="F373" s="870"/>
      <c r="G373" s="870"/>
      <c r="H373" s="870"/>
      <c r="I373" s="870"/>
      <c r="J373" s="870"/>
      <c r="K373" s="870"/>
      <c r="L373" s="870"/>
      <c r="M373" s="870"/>
      <c r="N373" s="870"/>
      <c r="O373" s="870"/>
      <c r="P373" s="870"/>
      <c r="Q373" s="870"/>
      <c r="R373" s="870"/>
      <c r="S373" s="870"/>
      <c r="T373" s="870"/>
      <c r="U373" s="870"/>
      <c r="V373" s="870"/>
      <c r="W373" s="870"/>
      <c r="X373" s="870"/>
      <c r="Y373" s="870"/>
      <c r="Z373" s="870"/>
      <c r="AA373" s="870"/>
      <c r="AB373" s="870"/>
      <c r="AC373" s="870"/>
      <c r="AD373" s="870"/>
      <c r="AE373" s="870"/>
      <c r="AF373" s="870"/>
      <c r="AG373" s="870"/>
      <c r="AH373" s="870"/>
      <c r="AI373" s="870"/>
    </row>
    <row r="374" spans="1:35" ht="16.5">
      <c r="A374" s="870"/>
      <c r="B374" s="870"/>
      <c r="C374" s="870"/>
      <c r="D374" s="870"/>
      <c r="E374" s="870"/>
      <c r="F374" s="870"/>
      <c r="G374" s="870"/>
      <c r="H374" s="870"/>
      <c r="I374" s="870"/>
      <c r="J374" s="870"/>
      <c r="K374" s="870"/>
      <c r="L374" s="870"/>
      <c r="M374" s="870"/>
      <c r="N374" s="870"/>
      <c r="O374" s="870"/>
      <c r="P374" s="870"/>
      <c r="Q374" s="870"/>
      <c r="R374" s="870"/>
      <c r="S374" s="870"/>
      <c r="T374" s="870"/>
      <c r="U374" s="870"/>
      <c r="V374" s="870"/>
      <c r="W374" s="870"/>
      <c r="X374" s="870"/>
      <c r="Y374" s="870"/>
      <c r="Z374" s="870"/>
      <c r="AA374" s="870"/>
      <c r="AB374" s="870"/>
      <c r="AC374" s="870"/>
      <c r="AD374" s="870"/>
      <c r="AE374" s="870"/>
      <c r="AF374" s="870"/>
      <c r="AG374" s="870"/>
      <c r="AH374" s="870"/>
      <c r="AI374" s="870"/>
    </row>
    <row r="375" spans="1:35" ht="16.5">
      <c r="A375" s="870"/>
      <c r="B375" s="870"/>
      <c r="C375" s="870"/>
      <c r="D375" s="870"/>
      <c r="E375" s="870"/>
      <c r="F375" s="870"/>
      <c r="G375" s="870"/>
      <c r="H375" s="870"/>
      <c r="I375" s="870"/>
      <c r="J375" s="870"/>
      <c r="K375" s="870"/>
      <c r="L375" s="870"/>
      <c r="M375" s="870"/>
      <c r="N375" s="870"/>
      <c r="O375" s="870"/>
      <c r="P375" s="870"/>
      <c r="Q375" s="870"/>
      <c r="R375" s="870"/>
      <c r="S375" s="870"/>
      <c r="T375" s="870"/>
      <c r="U375" s="870"/>
      <c r="V375" s="870"/>
      <c r="W375" s="870"/>
      <c r="X375" s="870"/>
      <c r="Y375" s="870"/>
      <c r="Z375" s="870"/>
      <c r="AA375" s="870"/>
      <c r="AB375" s="870"/>
      <c r="AC375" s="870"/>
      <c r="AD375" s="870"/>
      <c r="AE375" s="870"/>
      <c r="AF375" s="870"/>
      <c r="AG375" s="870"/>
      <c r="AH375" s="870"/>
      <c r="AI375" s="870"/>
    </row>
    <row r="376" spans="1:35" ht="16.5">
      <c r="A376" s="870"/>
      <c r="B376" s="870"/>
      <c r="C376" s="870"/>
      <c r="D376" s="870"/>
      <c r="E376" s="870"/>
      <c r="F376" s="870"/>
      <c r="G376" s="870"/>
      <c r="H376" s="870"/>
      <c r="I376" s="870"/>
      <c r="J376" s="870"/>
      <c r="K376" s="870"/>
      <c r="L376" s="870"/>
      <c r="M376" s="870"/>
      <c r="N376" s="870"/>
      <c r="O376" s="870"/>
      <c r="P376" s="870"/>
      <c r="Q376" s="870"/>
      <c r="R376" s="870"/>
      <c r="S376" s="870"/>
      <c r="T376" s="870"/>
      <c r="U376" s="870"/>
      <c r="V376" s="870"/>
      <c r="W376" s="870"/>
      <c r="X376" s="870"/>
      <c r="Y376" s="870"/>
      <c r="Z376" s="870"/>
      <c r="AA376" s="870"/>
      <c r="AB376" s="870"/>
      <c r="AC376" s="870"/>
      <c r="AD376" s="870"/>
      <c r="AE376" s="870"/>
      <c r="AF376" s="870"/>
      <c r="AG376" s="870"/>
      <c r="AH376" s="870"/>
      <c r="AI376" s="870"/>
    </row>
    <row r="377" spans="1:35" ht="16.5">
      <c r="A377" s="870"/>
      <c r="B377" s="870"/>
      <c r="C377" s="870"/>
      <c r="D377" s="870"/>
      <c r="E377" s="870"/>
      <c r="F377" s="870"/>
      <c r="G377" s="870"/>
      <c r="H377" s="870"/>
      <c r="I377" s="870"/>
      <c r="J377" s="870"/>
      <c r="K377" s="870"/>
      <c r="L377" s="870"/>
      <c r="M377" s="870"/>
      <c r="N377" s="870"/>
      <c r="O377" s="870"/>
      <c r="P377" s="870"/>
      <c r="Q377" s="870"/>
      <c r="R377" s="870"/>
      <c r="S377" s="870"/>
      <c r="T377" s="870"/>
      <c r="U377" s="870"/>
      <c r="V377" s="870"/>
      <c r="W377" s="870"/>
      <c r="X377" s="870"/>
      <c r="Y377" s="870"/>
      <c r="Z377" s="870"/>
      <c r="AA377" s="870"/>
      <c r="AB377" s="870"/>
      <c r="AC377" s="870"/>
      <c r="AD377" s="870"/>
      <c r="AE377" s="870"/>
      <c r="AF377" s="870"/>
      <c r="AG377" s="870"/>
      <c r="AH377" s="870"/>
      <c r="AI377" s="870"/>
    </row>
    <row r="378" spans="1:35" ht="16.5">
      <c r="A378" s="870"/>
      <c r="B378" s="870"/>
      <c r="C378" s="870"/>
      <c r="D378" s="870"/>
      <c r="E378" s="870"/>
      <c r="F378" s="870"/>
      <c r="G378" s="870"/>
      <c r="H378" s="870"/>
      <c r="I378" s="870"/>
      <c r="J378" s="870"/>
      <c r="K378" s="870"/>
      <c r="L378" s="870"/>
      <c r="M378" s="870"/>
      <c r="N378" s="870"/>
      <c r="O378" s="870"/>
      <c r="P378" s="870"/>
      <c r="Q378" s="870"/>
      <c r="R378" s="870"/>
      <c r="S378" s="870"/>
      <c r="T378" s="870"/>
      <c r="U378" s="870"/>
      <c r="V378" s="870"/>
      <c r="W378" s="870"/>
      <c r="X378" s="870"/>
      <c r="Y378" s="870"/>
      <c r="Z378" s="870"/>
      <c r="AA378" s="870"/>
      <c r="AB378" s="870"/>
      <c r="AC378" s="870"/>
      <c r="AD378" s="870"/>
      <c r="AE378" s="870"/>
      <c r="AF378" s="870"/>
      <c r="AG378" s="870"/>
      <c r="AH378" s="870"/>
      <c r="AI378" s="870"/>
    </row>
    <row r="379" spans="1:35" ht="16.5">
      <c r="A379" s="870"/>
      <c r="B379" s="870"/>
      <c r="C379" s="870"/>
      <c r="D379" s="870"/>
      <c r="E379" s="870"/>
      <c r="F379" s="870"/>
      <c r="G379" s="870"/>
      <c r="H379" s="870"/>
      <c r="I379" s="870"/>
      <c r="J379" s="870"/>
      <c r="K379" s="870"/>
      <c r="L379" s="870"/>
      <c r="M379" s="870"/>
      <c r="N379" s="870"/>
      <c r="O379" s="870"/>
      <c r="P379" s="870"/>
      <c r="Q379" s="870"/>
      <c r="R379" s="870"/>
      <c r="S379" s="870"/>
      <c r="T379" s="870"/>
      <c r="U379" s="870"/>
      <c r="V379" s="870"/>
      <c r="W379" s="870"/>
      <c r="X379" s="870"/>
      <c r="Y379" s="870"/>
      <c r="Z379" s="870"/>
      <c r="AA379" s="870"/>
      <c r="AB379" s="870"/>
      <c r="AC379" s="870"/>
      <c r="AD379" s="870"/>
      <c r="AE379" s="870"/>
      <c r="AF379" s="870"/>
      <c r="AG379" s="870"/>
      <c r="AH379" s="870"/>
      <c r="AI379" s="870"/>
    </row>
    <row r="380" spans="1:35" ht="16.5">
      <c r="A380" s="870"/>
      <c r="B380" s="870"/>
      <c r="C380" s="870"/>
      <c r="D380" s="870"/>
      <c r="E380" s="870"/>
      <c r="F380" s="870"/>
      <c r="G380" s="870"/>
      <c r="H380" s="870"/>
      <c r="I380" s="870"/>
      <c r="J380" s="870"/>
      <c r="K380" s="870"/>
      <c r="L380" s="870"/>
      <c r="M380" s="870"/>
      <c r="N380" s="870"/>
      <c r="O380" s="870"/>
      <c r="P380" s="870"/>
      <c r="Q380" s="870"/>
      <c r="R380" s="870"/>
      <c r="S380" s="870"/>
      <c r="T380" s="870"/>
      <c r="U380" s="870"/>
      <c r="V380" s="870"/>
      <c r="W380" s="870"/>
      <c r="X380" s="870"/>
      <c r="Y380" s="870"/>
      <c r="Z380" s="870"/>
      <c r="AA380" s="870"/>
      <c r="AB380" s="870"/>
      <c r="AC380" s="870"/>
      <c r="AD380" s="870"/>
      <c r="AE380" s="870"/>
      <c r="AF380" s="870"/>
      <c r="AG380" s="870"/>
      <c r="AH380" s="870"/>
      <c r="AI380" s="870"/>
    </row>
    <row r="381" spans="1:35" ht="16.5">
      <c r="A381" s="870"/>
      <c r="B381" s="870"/>
      <c r="C381" s="870"/>
      <c r="D381" s="870"/>
      <c r="E381" s="870"/>
      <c r="F381" s="870"/>
      <c r="G381" s="870"/>
      <c r="H381" s="870"/>
      <c r="I381" s="870"/>
      <c r="J381" s="870"/>
      <c r="K381" s="870"/>
      <c r="L381" s="870"/>
      <c r="M381" s="870"/>
      <c r="N381" s="870"/>
      <c r="O381" s="870"/>
      <c r="P381" s="870"/>
      <c r="Q381" s="870"/>
      <c r="R381" s="870"/>
      <c r="S381" s="870"/>
      <c r="T381" s="870"/>
      <c r="U381" s="870"/>
      <c r="V381" s="870"/>
      <c r="W381" s="870"/>
      <c r="X381" s="870"/>
      <c r="Y381" s="870"/>
      <c r="Z381" s="870"/>
      <c r="AA381" s="870"/>
      <c r="AB381" s="870"/>
      <c r="AC381" s="870"/>
      <c r="AD381" s="870"/>
      <c r="AE381" s="870"/>
      <c r="AF381" s="870"/>
      <c r="AG381" s="870"/>
      <c r="AH381" s="870"/>
      <c r="AI381" s="870"/>
    </row>
    <row r="382" spans="1:35" ht="16.5">
      <c r="A382" s="870"/>
      <c r="B382" s="870"/>
      <c r="C382" s="870"/>
      <c r="D382" s="870"/>
      <c r="E382" s="870"/>
      <c r="F382" s="870"/>
      <c r="G382" s="870"/>
      <c r="H382" s="870"/>
      <c r="I382" s="870"/>
      <c r="J382" s="870"/>
      <c r="K382" s="870"/>
      <c r="L382" s="870"/>
      <c r="M382" s="870"/>
      <c r="N382" s="870"/>
      <c r="O382" s="870"/>
      <c r="P382" s="870"/>
      <c r="Q382" s="870"/>
      <c r="R382" s="870"/>
      <c r="S382" s="870"/>
      <c r="T382" s="870"/>
      <c r="U382" s="870"/>
      <c r="V382" s="870"/>
      <c r="W382" s="870"/>
      <c r="X382" s="870"/>
      <c r="Y382" s="870"/>
      <c r="Z382" s="870"/>
      <c r="AA382" s="870"/>
      <c r="AB382" s="870"/>
      <c r="AC382" s="870"/>
      <c r="AD382" s="870"/>
      <c r="AE382" s="870"/>
      <c r="AF382" s="870"/>
      <c r="AG382" s="870"/>
      <c r="AH382" s="870"/>
      <c r="AI382" s="870"/>
    </row>
    <row r="383" spans="1:35" ht="16.5">
      <c r="A383" s="870"/>
      <c r="B383" s="870"/>
      <c r="C383" s="870"/>
      <c r="D383" s="870"/>
      <c r="E383" s="870"/>
      <c r="F383" s="870"/>
      <c r="G383" s="870"/>
      <c r="H383" s="870"/>
      <c r="I383" s="870"/>
      <c r="J383" s="870"/>
      <c r="K383" s="870"/>
      <c r="L383" s="870"/>
      <c r="M383" s="870"/>
      <c r="N383" s="870"/>
      <c r="O383" s="870"/>
      <c r="P383" s="870"/>
      <c r="Q383" s="870"/>
      <c r="R383" s="870"/>
      <c r="S383" s="870"/>
      <c r="T383" s="870"/>
      <c r="U383" s="870"/>
      <c r="V383" s="870"/>
      <c r="W383" s="870"/>
      <c r="X383" s="870"/>
      <c r="Y383" s="870"/>
      <c r="Z383" s="870"/>
      <c r="AA383" s="870"/>
      <c r="AB383" s="870"/>
      <c r="AC383" s="870"/>
      <c r="AD383" s="870"/>
      <c r="AE383" s="870"/>
      <c r="AF383" s="870"/>
      <c r="AG383" s="870"/>
      <c r="AH383" s="870"/>
      <c r="AI383" s="870"/>
    </row>
    <row r="384" spans="1:35" ht="16.5">
      <c r="A384" s="870"/>
      <c r="B384" s="870"/>
      <c r="C384" s="870"/>
      <c r="D384" s="870"/>
      <c r="E384" s="870"/>
      <c r="F384" s="870"/>
      <c r="G384" s="870"/>
      <c r="H384" s="870"/>
      <c r="I384" s="870"/>
      <c r="J384" s="870"/>
      <c r="K384" s="870"/>
      <c r="L384" s="870"/>
      <c r="M384" s="870"/>
      <c r="N384" s="870"/>
      <c r="O384" s="870"/>
      <c r="P384" s="870"/>
      <c r="Q384" s="870"/>
      <c r="R384" s="870"/>
      <c r="S384" s="870"/>
      <c r="T384" s="870"/>
      <c r="U384" s="870"/>
      <c r="V384" s="870"/>
      <c r="W384" s="870"/>
      <c r="X384" s="870"/>
      <c r="Y384" s="870"/>
      <c r="Z384" s="870"/>
      <c r="AA384" s="870"/>
      <c r="AB384" s="870"/>
      <c r="AC384" s="870"/>
      <c r="AD384" s="870"/>
      <c r="AE384" s="870"/>
      <c r="AF384" s="870"/>
      <c r="AG384" s="870"/>
      <c r="AH384" s="870"/>
      <c r="AI384" s="870"/>
    </row>
    <row r="385" spans="1:35" ht="16.5">
      <c r="A385" s="870"/>
      <c r="B385" s="870"/>
      <c r="C385" s="870"/>
      <c r="D385" s="870"/>
      <c r="E385" s="870"/>
      <c r="F385" s="870"/>
      <c r="G385" s="870"/>
      <c r="H385" s="870"/>
      <c r="I385" s="870"/>
      <c r="J385" s="870"/>
      <c r="K385" s="870"/>
      <c r="L385" s="870"/>
      <c r="M385" s="870"/>
      <c r="N385" s="870"/>
      <c r="O385" s="870"/>
      <c r="P385" s="870"/>
      <c r="Q385" s="870"/>
      <c r="R385" s="870"/>
      <c r="S385" s="870"/>
      <c r="T385" s="870"/>
      <c r="U385" s="870"/>
      <c r="V385" s="870"/>
      <c r="W385" s="870"/>
      <c r="X385" s="870"/>
      <c r="Y385" s="870"/>
      <c r="Z385" s="870"/>
      <c r="AA385" s="870"/>
      <c r="AB385" s="870"/>
      <c r="AC385" s="870"/>
      <c r="AD385" s="870"/>
      <c r="AE385" s="870"/>
      <c r="AF385" s="870"/>
      <c r="AG385" s="870"/>
      <c r="AH385" s="870"/>
      <c r="AI385" s="870"/>
    </row>
    <row r="386" spans="1:35" ht="16.5">
      <c r="A386" s="870"/>
      <c r="B386" s="870"/>
      <c r="C386" s="870"/>
      <c r="D386" s="870"/>
      <c r="E386" s="870"/>
      <c r="F386" s="870"/>
      <c r="G386" s="870"/>
      <c r="H386" s="870"/>
      <c r="I386" s="870"/>
      <c r="J386" s="870"/>
      <c r="K386" s="870"/>
      <c r="L386" s="870"/>
      <c r="M386" s="870"/>
      <c r="N386" s="870"/>
      <c r="O386" s="870"/>
      <c r="P386" s="870"/>
      <c r="Q386" s="870"/>
      <c r="R386" s="870"/>
      <c r="S386" s="870"/>
      <c r="T386" s="870"/>
      <c r="U386" s="870"/>
      <c r="V386" s="870"/>
      <c r="W386" s="870"/>
      <c r="X386" s="870"/>
      <c r="Y386" s="870"/>
      <c r="Z386" s="870"/>
      <c r="AA386" s="870"/>
      <c r="AB386" s="870"/>
      <c r="AC386" s="870"/>
      <c r="AD386" s="870"/>
      <c r="AE386" s="870"/>
      <c r="AF386" s="870"/>
      <c r="AG386" s="870"/>
      <c r="AH386" s="870"/>
      <c r="AI386" s="870"/>
    </row>
    <row r="387" spans="1:35" ht="16.5">
      <c r="A387" s="870"/>
      <c r="B387" s="870"/>
      <c r="C387" s="870"/>
      <c r="D387" s="870"/>
      <c r="E387" s="870"/>
      <c r="F387" s="870"/>
      <c r="G387" s="870"/>
      <c r="H387" s="870"/>
      <c r="I387" s="870"/>
      <c r="J387" s="870"/>
      <c r="K387" s="870"/>
      <c r="L387" s="870"/>
      <c r="M387" s="870"/>
      <c r="N387" s="870"/>
      <c r="O387" s="870"/>
      <c r="P387" s="870"/>
      <c r="Q387" s="870"/>
      <c r="R387" s="870"/>
      <c r="S387" s="870"/>
      <c r="T387" s="870"/>
      <c r="U387" s="870"/>
      <c r="V387" s="870"/>
      <c r="W387" s="870"/>
      <c r="X387" s="870"/>
      <c r="Y387" s="870"/>
      <c r="Z387" s="870"/>
      <c r="AA387" s="870"/>
      <c r="AB387" s="870"/>
      <c r="AC387" s="870"/>
      <c r="AD387" s="870"/>
      <c r="AE387" s="870"/>
      <c r="AF387" s="870"/>
      <c r="AG387" s="870"/>
      <c r="AH387" s="870"/>
      <c r="AI387" s="870"/>
    </row>
    <row r="388" spans="1:35" ht="16.5">
      <c r="A388" s="870"/>
      <c r="B388" s="870"/>
      <c r="C388" s="870"/>
      <c r="D388" s="870"/>
      <c r="E388" s="870"/>
      <c r="F388" s="870"/>
      <c r="G388" s="870"/>
      <c r="H388" s="870"/>
      <c r="I388" s="870"/>
      <c r="J388" s="870"/>
      <c r="K388" s="870"/>
      <c r="L388" s="870"/>
      <c r="M388" s="870"/>
      <c r="N388" s="870"/>
      <c r="O388" s="870"/>
      <c r="P388" s="870"/>
      <c r="Q388" s="870"/>
      <c r="R388" s="870"/>
      <c r="S388" s="870"/>
      <c r="T388" s="870"/>
      <c r="U388" s="870"/>
      <c r="V388" s="870"/>
      <c r="W388" s="870"/>
      <c r="X388" s="870"/>
      <c r="Y388" s="870"/>
      <c r="Z388" s="870"/>
      <c r="AA388" s="870"/>
      <c r="AB388" s="870"/>
      <c r="AC388" s="870"/>
      <c r="AD388" s="870"/>
      <c r="AE388" s="870"/>
      <c r="AF388" s="870"/>
      <c r="AG388" s="870"/>
      <c r="AH388" s="870"/>
      <c r="AI388" s="870"/>
    </row>
    <row r="389" spans="1:35" ht="16.5">
      <c r="A389" s="870"/>
      <c r="B389" s="870"/>
      <c r="C389" s="870"/>
      <c r="D389" s="870"/>
      <c r="E389" s="870"/>
      <c r="F389" s="870"/>
      <c r="G389" s="870"/>
      <c r="H389" s="870"/>
      <c r="I389" s="870"/>
      <c r="J389" s="870"/>
      <c r="K389" s="870"/>
      <c r="L389" s="870"/>
      <c r="M389" s="870"/>
      <c r="N389" s="870"/>
      <c r="O389" s="870"/>
      <c r="P389" s="870"/>
      <c r="Q389" s="870"/>
      <c r="R389" s="870"/>
      <c r="S389" s="870"/>
      <c r="T389" s="870"/>
      <c r="U389" s="870"/>
      <c r="V389" s="870"/>
      <c r="W389" s="870"/>
      <c r="X389" s="870"/>
      <c r="Y389" s="870"/>
      <c r="Z389" s="870"/>
      <c r="AA389" s="870"/>
      <c r="AB389" s="870"/>
      <c r="AC389" s="870"/>
      <c r="AD389" s="870"/>
      <c r="AE389" s="870"/>
      <c r="AF389" s="870"/>
      <c r="AG389" s="870"/>
      <c r="AH389" s="870"/>
      <c r="AI389" s="870"/>
    </row>
    <row r="390" spans="1:35" ht="16.5">
      <c r="A390" s="870"/>
      <c r="B390" s="870"/>
      <c r="C390" s="870"/>
      <c r="D390" s="870"/>
      <c r="E390" s="870"/>
      <c r="F390" s="870"/>
      <c r="G390" s="870"/>
      <c r="H390" s="870"/>
      <c r="I390" s="870"/>
      <c r="J390" s="870"/>
      <c r="K390" s="870"/>
      <c r="L390" s="870"/>
      <c r="M390" s="870"/>
      <c r="N390" s="870"/>
      <c r="O390" s="870"/>
      <c r="P390" s="870"/>
      <c r="Q390" s="870"/>
      <c r="R390" s="870"/>
      <c r="S390" s="870"/>
      <c r="T390" s="870"/>
      <c r="U390" s="870"/>
      <c r="V390" s="870"/>
      <c r="W390" s="870"/>
      <c r="X390" s="870"/>
      <c r="Y390" s="870"/>
      <c r="Z390" s="870"/>
      <c r="AA390" s="870"/>
      <c r="AB390" s="870"/>
      <c r="AC390" s="870"/>
      <c r="AD390" s="870"/>
      <c r="AE390" s="870"/>
      <c r="AF390" s="870"/>
      <c r="AG390" s="870"/>
      <c r="AH390" s="870"/>
      <c r="AI390" s="870"/>
    </row>
    <row r="391" spans="1:35" ht="16.5">
      <c r="A391" s="870"/>
      <c r="B391" s="870"/>
      <c r="C391" s="870"/>
      <c r="D391" s="870"/>
      <c r="E391" s="870"/>
      <c r="F391" s="870"/>
      <c r="G391" s="870"/>
      <c r="H391" s="870"/>
      <c r="I391" s="870"/>
      <c r="J391" s="870"/>
      <c r="K391" s="870"/>
      <c r="L391" s="870"/>
      <c r="M391" s="870"/>
      <c r="N391" s="870"/>
      <c r="O391" s="870"/>
      <c r="P391" s="870"/>
      <c r="Q391" s="870"/>
      <c r="R391" s="870"/>
      <c r="S391" s="870"/>
      <c r="T391" s="870"/>
      <c r="U391" s="870"/>
      <c r="V391" s="870"/>
      <c r="W391" s="870"/>
      <c r="X391" s="870"/>
      <c r="Y391" s="870"/>
      <c r="Z391" s="870"/>
      <c r="AA391" s="870"/>
      <c r="AB391" s="870"/>
      <c r="AC391" s="870"/>
      <c r="AD391" s="870"/>
      <c r="AE391" s="870"/>
      <c r="AF391" s="870"/>
      <c r="AG391" s="870"/>
      <c r="AH391" s="870"/>
      <c r="AI391" s="870"/>
    </row>
    <row r="392" spans="1:35" ht="16.5">
      <c r="A392" s="870"/>
      <c r="B392" s="870"/>
      <c r="C392" s="870"/>
      <c r="D392" s="870"/>
      <c r="E392" s="870"/>
      <c r="F392" s="870"/>
      <c r="G392" s="870"/>
      <c r="H392" s="870"/>
      <c r="I392" s="870"/>
      <c r="J392" s="870"/>
      <c r="K392" s="870"/>
      <c r="L392" s="870"/>
      <c r="M392" s="870"/>
      <c r="N392" s="870"/>
      <c r="O392" s="870"/>
      <c r="P392" s="870"/>
      <c r="Q392" s="870"/>
      <c r="R392" s="870"/>
      <c r="S392" s="870"/>
      <c r="T392" s="870"/>
      <c r="U392" s="870"/>
      <c r="V392" s="870"/>
      <c r="W392" s="870"/>
      <c r="X392" s="870"/>
      <c r="Y392" s="870"/>
      <c r="Z392" s="870"/>
      <c r="AA392" s="870"/>
      <c r="AB392" s="870"/>
      <c r="AC392" s="870"/>
      <c r="AD392" s="870"/>
      <c r="AE392" s="870"/>
      <c r="AF392" s="870"/>
      <c r="AG392" s="870"/>
      <c r="AH392" s="870"/>
      <c r="AI392" s="870"/>
    </row>
    <row r="393" spans="1:35" ht="16.5">
      <c r="A393" s="870"/>
      <c r="B393" s="870"/>
      <c r="C393" s="870"/>
      <c r="D393" s="870"/>
      <c r="E393" s="870"/>
      <c r="F393" s="870"/>
      <c r="G393" s="870"/>
      <c r="H393" s="870"/>
      <c r="I393" s="870"/>
      <c r="J393" s="870"/>
      <c r="K393" s="870"/>
      <c r="L393" s="870"/>
      <c r="M393" s="870"/>
      <c r="N393" s="870"/>
      <c r="O393" s="870"/>
      <c r="P393" s="870"/>
      <c r="Q393" s="870"/>
      <c r="R393" s="870"/>
      <c r="S393" s="870"/>
      <c r="T393" s="870"/>
      <c r="U393" s="870"/>
      <c r="V393" s="870"/>
      <c r="W393" s="870"/>
      <c r="X393" s="870"/>
      <c r="Y393" s="870"/>
      <c r="Z393" s="870"/>
      <c r="AA393" s="870"/>
      <c r="AB393" s="870"/>
      <c r="AC393" s="870"/>
      <c r="AD393" s="870"/>
      <c r="AE393" s="870"/>
      <c r="AF393" s="870"/>
      <c r="AG393" s="870"/>
      <c r="AH393" s="870"/>
      <c r="AI393" s="870"/>
    </row>
    <row r="394" spans="1:35" ht="16.5">
      <c r="A394" s="870"/>
      <c r="B394" s="870"/>
      <c r="C394" s="870"/>
      <c r="D394" s="870"/>
      <c r="E394" s="870"/>
      <c r="F394" s="870"/>
      <c r="G394" s="870"/>
      <c r="H394" s="870"/>
      <c r="I394" s="870"/>
      <c r="J394" s="870"/>
      <c r="K394" s="870"/>
      <c r="L394" s="870"/>
      <c r="M394" s="870"/>
      <c r="N394" s="870"/>
      <c r="O394" s="870"/>
      <c r="P394" s="870"/>
      <c r="Q394" s="870"/>
      <c r="R394" s="870"/>
      <c r="S394" s="870"/>
      <c r="T394" s="870"/>
      <c r="U394" s="870"/>
      <c r="V394" s="870"/>
      <c r="W394" s="870"/>
      <c r="X394" s="870"/>
      <c r="Y394" s="870"/>
      <c r="Z394" s="870"/>
      <c r="AA394" s="870"/>
      <c r="AB394" s="870"/>
      <c r="AC394" s="870"/>
      <c r="AD394" s="870"/>
      <c r="AE394" s="870"/>
      <c r="AF394" s="870"/>
      <c r="AG394" s="870"/>
      <c r="AH394" s="870"/>
      <c r="AI394" s="870"/>
    </row>
    <row r="395" spans="1:35" ht="16.5">
      <c r="A395" s="870"/>
      <c r="B395" s="870"/>
      <c r="C395" s="870"/>
      <c r="D395" s="870"/>
      <c r="E395" s="870"/>
      <c r="F395" s="870"/>
      <c r="G395" s="870"/>
      <c r="H395" s="870"/>
      <c r="I395" s="870"/>
      <c r="J395" s="870"/>
      <c r="K395" s="870"/>
      <c r="L395" s="870"/>
      <c r="M395" s="870"/>
      <c r="N395" s="870"/>
      <c r="O395" s="870"/>
      <c r="P395" s="870"/>
      <c r="Q395" s="870"/>
      <c r="R395" s="870"/>
      <c r="S395" s="870"/>
      <c r="T395" s="870"/>
      <c r="U395" s="870"/>
      <c r="V395" s="870"/>
      <c r="W395" s="870"/>
      <c r="X395" s="870"/>
      <c r="Y395" s="870"/>
      <c r="Z395" s="870"/>
      <c r="AA395" s="870"/>
      <c r="AB395" s="870"/>
      <c r="AC395" s="870"/>
      <c r="AD395" s="870"/>
      <c r="AE395" s="870"/>
      <c r="AF395" s="870"/>
      <c r="AG395" s="870"/>
      <c r="AH395" s="870"/>
      <c r="AI395" s="870"/>
    </row>
    <row r="396" spans="1:35" ht="16.5">
      <c r="A396" s="870"/>
      <c r="B396" s="870"/>
      <c r="C396" s="870"/>
      <c r="D396" s="870"/>
      <c r="E396" s="870"/>
      <c r="F396" s="870"/>
      <c r="G396" s="870"/>
      <c r="H396" s="870"/>
      <c r="I396" s="870"/>
      <c r="J396" s="870"/>
      <c r="K396" s="870"/>
      <c r="L396" s="870"/>
      <c r="M396" s="870"/>
      <c r="N396" s="870"/>
      <c r="O396" s="870"/>
      <c r="P396" s="870"/>
      <c r="Q396" s="870"/>
      <c r="R396" s="870"/>
      <c r="S396" s="870"/>
      <c r="T396" s="870"/>
      <c r="U396" s="870"/>
      <c r="V396" s="870"/>
      <c r="W396" s="870"/>
      <c r="X396" s="870"/>
      <c r="Y396" s="870"/>
      <c r="Z396" s="870"/>
      <c r="AA396" s="870"/>
      <c r="AB396" s="870"/>
      <c r="AC396" s="870"/>
      <c r="AD396" s="870"/>
      <c r="AE396" s="870"/>
      <c r="AF396" s="870"/>
      <c r="AG396" s="870"/>
      <c r="AH396" s="870"/>
      <c r="AI396" s="870"/>
    </row>
    <row r="397" spans="1:35" ht="16.5">
      <c r="A397" s="870"/>
      <c r="B397" s="870"/>
      <c r="C397" s="870"/>
      <c r="D397" s="870"/>
      <c r="E397" s="870"/>
      <c r="F397" s="870"/>
      <c r="G397" s="870"/>
      <c r="H397" s="870"/>
      <c r="I397" s="870"/>
      <c r="J397" s="870"/>
      <c r="K397" s="870"/>
      <c r="L397" s="870"/>
      <c r="M397" s="870"/>
      <c r="N397" s="870"/>
      <c r="O397" s="870"/>
      <c r="P397" s="870"/>
      <c r="Q397" s="870"/>
      <c r="R397" s="870"/>
      <c r="S397" s="870"/>
      <c r="T397" s="870"/>
      <c r="U397" s="870"/>
      <c r="V397" s="870"/>
      <c r="W397" s="870"/>
      <c r="X397" s="870"/>
      <c r="Y397" s="870"/>
      <c r="Z397" s="870"/>
      <c r="AA397" s="870"/>
      <c r="AB397" s="870"/>
      <c r="AC397" s="870"/>
      <c r="AD397" s="870"/>
      <c r="AE397" s="870"/>
      <c r="AF397" s="870"/>
      <c r="AG397" s="870"/>
      <c r="AH397" s="870"/>
      <c r="AI397" s="870"/>
    </row>
    <row r="398" spans="1:35" ht="16.5">
      <c r="A398" s="870"/>
      <c r="B398" s="870"/>
      <c r="C398" s="870"/>
      <c r="D398" s="870"/>
      <c r="E398" s="870"/>
      <c r="F398" s="870"/>
      <c r="G398" s="870"/>
      <c r="H398" s="870"/>
      <c r="I398" s="870"/>
      <c r="J398" s="870"/>
      <c r="K398" s="870"/>
      <c r="L398" s="870"/>
      <c r="M398" s="870"/>
      <c r="N398" s="870"/>
      <c r="O398" s="870"/>
      <c r="P398" s="870"/>
      <c r="Q398" s="870"/>
      <c r="R398" s="870"/>
      <c r="S398" s="870"/>
      <c r="T398" s="870"/>
      <c r="U398" s="870"/>
      <c r="V398" s="870"/>
      <c r="W398" s="870"/>
      <c r="X398" s="870"/>
      <c r="Y398" s="870"/>
      <c r="Z398" s="870"/>
      <c r="AA398" s="870"/>
      <c r="AB398" s="870"/>
      <c r="AC398" s="870"/>
      <c r="AD398" s="870"/>
      <c r="AE398" s="870"/>
      <c r="AF398" s="870"/>
      <c r="AG398" s="870"/>
      <c r="AH398" s="870"/>
      <c r="AI398" s="870"/>
    </row>
    <row r="399" spans="1:35" ht="16.5">
      <c r="A399" s="870"/>
      <c r="B399" s="870"/>
      <c r="C399" s="870"/>
      <c r="D399" s="870"/>
      <c r="E399" s="870"/>
      <c r="F399" s="870"/>
      <c r="G399" s="870"/>
      <c r="H399" s="870"/>
      <c r="I399" s="870"/>
      <c r="J399" s="870"/>
      <c r="K399" s="870"/>
      <c r="L399" s="870"/>
      <c r="M399" s="870"/>
      <c r="N399" s="870"/>
      <c r="O399" s="870"/>
      <c r="P399" s="870"/>
      <c r="Q399" s="870"/>
      <c r="R399" s="870"/>
      <c r="S399" s="870"/>
      <c r="T399" s="870"/>
      <c r="U399" s="870"/>
      <c r="V399" s="870"/>
      <c r="W399" s="870"/>
      <c r="X399" s="870"/>
      <c r="Y399" s="870"/>
      <c r="Z399" s="870"/>
      <c r="AA399" s="870"/>
      <c r="AB399" s="870"/>
      <c r="AC399" s="870"/>
      <c r="AD399" s="870"/>
      <c r="AE399" s="870"/>
      <c r="AF399" s="870"/>
      <c r="AG399" s="870"/>
      <c r="AH399" s="870"/>
      <c r="AI399" s="870"/>
    </row>
    <row r="400" spans="1:35" ht="16.5">
      <c r="A400" s="870"/>
      <c r="B400" s="870"/>
      <c r="C400" s="870"/>
      <c r="D400" s="870"/>
      <c r="E400" s="870"/>
      <c r="F400" s="870"/>
      <c r="G400" s="870"/>
      <c r="H400" s="870"/>
      <c r="I400" s="870"/>
      <c r="J400" s="870"/>
      <c r="K400" s="870"/>
      <c r="L400" s="870"/>
      <c r="M400" s="870"/>
      <c r="N400" s="870"/>
      <c r="O400" s="870"/>
      <c r="P400" s="870"/>
      <c r="Q400" s="870"/>
      <c r="R400" s="870"/>
      <c r="S400" s="870"/>
      <c r="T400" s="870"/>
      <c r="U400" s="870"/>
      <c r="V400" s="870"/>
      <c r="W400" s="870"/>
      <c r="X400" s="870"/>
      <c r="Y400" s="870"/>
      <c r="Z400" s="870"/>
      <c r="AA400" s="870"/>
      <c r="AB400" s="870"/>
      <c r="AC400" s="870"/>
      <c r="AD400" s="870"/>
      <c r="AE400" s="870"/>
      <c r="AF400" s="870"/>
      <c r="AG400" s="870"/>
      <c r="AH400" s="870"/>
      <c r="AI400" s="870"/>
    </row>
    <row r="401" spans="1:35" ht="16.5">
      <c r="A401" s="870"/>
      <c r="B401" s="870"/>
      <c r="C401" s="870"/>
      <c r="D401" s="870"/>
      <c r="E401" s="870"/>
      <c r="F401" s="870"/>
      <c r="G401" s="870"/>
      <c r="H401" s="870"/>
      <c r="I401" s="870"/>
      <c r="J401" s="870"/>
      <c r="K401" s="870"/>
      <c r="L401" s="870"/>
      <c r="M401" s="870"/>
      <c r="N401" s="870"/>
      <c r="O401" s="870"/>
      <c r="P401" s="870"/>
      <c r="Q401" s="870"/>
      <c r="R401" s="870"/>
      <c r="S401" s="870"/>
      <c r="T401" s="870"/>
      <c r="U401" s="870"/>
      <c r="V401" s="870"/>
      <c r="W401" s="870"/>
      <c r="X401" s="870"/>
      <c r="Y401" s="870"/>
      <c r="Z401" s="870"/>
      <c r="AA401" s="870"/>
      <c r="AB401" s="870"/>
      <c r="AC401" s="870"/>
      <c r="AD401" s="870"/>
      <c r="AE401" s="870"/>
      <c r="AF401" s="870"/>
      <c r="AG401" s="870"/>
      <c r="AH401" s="870"/>
      <c r="AI401" s="870"/>
    </row>
    <row r="402" spans="1:35" ht="16.5">
      <c r="A402" s="870"/>
      <c r="B402" s="870"/>
      <c r="C402" s="870"/>
      <c r="D402" s="870"/>
      <c r="E402" s="870"/>
      <c r="F402" s="870"/>
      <c r="G402" s="870"/>
      <c r="H402" s="870"/>
      <c r="I402" s="870"/>
      <c r="J402" s="870"/>
      <c r="K402" s="870"/>
      <c r="L402" s="870"/>
      <c r="M402" s="870"/>
      <c r="N402" s="870"/>
      <c r="O402" s="870"/>
      <c r="P402" s="870"/>
      <c r="Q402" s="870"/>
      <c r="R402" s="870"/>
      <c r="S402" s="870"/>
      <c r="T402" s="870"/>
      <c r="U402" s="870"/>
      <c r="V402" s="870"/>
      <c r="W402" s="870"/>
      <c r="X402" s="870"/>
      <c r="Y402" s="870"/>
      <c r="Z402" s="870"/>
      <c r="AA402" s="870"/>
      <c r="AB402" s="870"/>
      <c r="AC402" s="870"/>
      <c r="AD402" s="870"/>
      <c r="AE402" s="870"/>
      <c r="AF402" s="870"/>
      <c r="AG402" s="870"/>
      <c r="AH402" s="870"/>
      <c r="AI402" s="870"/>
    </row>
    <row r="403" spans="1:35" ht="16.5">
      <c r="A403" s="870"/>
      <c r="B403" s="870"/>
      <c r="C403" s="870"/>
      <c r="D403" s="870"/>
      <c r="E403" s="870"/>
      <c r="F403" s="870"/>
      <c r="G403" s="870"/>
      <c r="H403" s="870"/>
      <c r="I403" s="870"/>
      <c r="J403" s="870"/>
      <c r="K403" s="870"/>
      <c r="L403" s="870"/>
      <c r="M403" s="870"/>
      <c r="N403" s="870"/>
      <c r="O403" s="870"/>
      <c r="P403" s="870"/>
      <c r="Q403" s="870"/>
      <c r="R403" s="870"/>
      <c r="S403" s="870"/>
      <c r="T403" s="870"/>
      <c r="U403" s="870"/>
      <c r="V403" s="870"/>
      <c r="W403" s="870"/>
      <c r="X403" s="870"/>
      <c r="Y403" s="870"/>
      <c r="Z403" s="870"/>
      <c r="AA403" s="870"/>
      <c r="AB403" s="870"/>
      <c r="AC403" s="870"/>
      <c r="AD403" s="870"/>
      <c r="AE403" s="870"/>
      <c r="AF403" s="870"/>
      <c r="AG403" s="870"/>
      <c r="AH403" s="870"/>
      <c r="AI403" s="870"/>
    </row>
    <row r="404" spans="1:35" ht="16.5">
      <c r="A404" s="870"/>
      <c r="B404" s="870"/>
      <c r="C404" s="870"/>
      <c r="D404" s="870"/>
      <c r="E404" s="870"/>
      <c r="F404" s="870"/>
      <c r="G404" s="870"/>
      <c r="H404" s="870"/>
      <c r="I404" s="870"/>
      <c r="J404" s="870"/>
      <c r="K404" s="870"/>
      <c r="L404" s="870"/>
      <c r="M404" s="870"/>
      <c r="N404" s="870"/>
      <c r="O404" s="870"/>
      <c r="P404" s="870"/>
      <c r="Q404" s="870"/>
      <c r="R404" s="870"/>
      <c r="S404" s="870"/>
      <c r="T404" s="870"/>
      <c r="U404" s="870"/>
      <c r="V404" s="870"/>
      <c r="W404" s="870"/>
      <c r="X404" s="870"/>
      <c r="Y404" s="870"/>
      <c r="Z404" s="870"/>
      <c r="AA404" s="870"/>
      <c r="AB404" s="870"/>
      <c r="AC404" s="870"/>
      <c r="AD404" s="870"/>
      <c r="AE404" s="870"/>
      <c r="AF404" s="870"/>
      <c r="AG404" s="870"/>
      <c r="AH404" s="870"/>
      <c r="AI404" s="870"/>
    </row>
    <row r="405" spans="1:35" ht="16.5">
      <c r="A405" s="870"/>
      <c r="B405" s="870"/>
      <c r="C405" s="870"/>
      <c r="D405" s="870"/>
      <c r="E405" s="870"/>
      <c r="F405" s="870"/>
      <c r="G405" s="870"/>
      <c r="H405" s="870"/>
      <c r="I405" s="870"/>
      <c r="J405" s="870"/>
      <c r="K405" s="870"/>
      <c r="L405" s="870"/>
      <c r="M405" s="870"/>
      <c r="N405" s="870"/>
      <c r="O405" s="870"/>
      <c r="P405" s="870"/>
      <c r="Q405" s="870"/>
      <c r="R405" s="870"/>
      <c r="S405" s="870"/>
      <c r="T405" s="870"/>
      <c r="U405" s="870"/>
      <c r="V405" s="870"/>
      <c r="W405" s="870"/>
      <c r="X405" s="870"/>
      <c r="Y405" s="870"/>
      <c r="Z405" s="870"/>
      <c r="AA405" s="870"/>
      <c r="AB405" s="870"/>
      <c r="AC405" s="870"/>
      <c r="AD405" s="870"/>
      <c r="AE405" s="870"/>
      <c r="AF405" s="870"/>
      <c r="AG405" s="870"/>
      <c r="AH405" s="870"/>
      <c r="AI405" s="870"/>
    </row>
    <row r="406" spans="1:35" ht="16.5">
      <c r="A406" s="870"/>
      <c r="B406" s="870"/>
      <c r="C406" s="870"/>
      <c r="D406" s="870"/>
      <c r="E406" s="870"/>
      <c r="F406" s="870"/>
      <c r="G406" s="870"/>
      <c r="H406" s="870"/>
      <c r="I406" s="870"/>
      <c r="J406" s="870"/>
      <c r="K406" s="870"/>
      <c r="L406" s="870"/>
      <c r="M406" s="870"/>
      <c r="N406" s="870"/>
      <c r="O406" s="870"/>
      <c r="P406" s="870"/>
      <c r="Q406" s="870"/>
      <c r="R406" s="870"/>
      <c r="S406" s="870"/>
      <c r="T406" s="870"/>
      <c r="U406" s="870"/>
      <c r="V406" s="870"/>
      <c r="W406" s="870"/>
      <c r="X406" s="870"/>
      <c r="Y406" s="870"/>
      <c r="Z406" s="870"/>
      <c r="AA406" s="870"/>
      <c r="AB406" s="870"/>
      <c r="AC406" s="870"/>
      <c r="AD406" s="870"/>
      <c r="AE406" s="870"/>
      <c r="AF406" s="870"/>
      <c r="AG406" s="870"/>
      <c r="AH406" s="870"/>
      <c r="AI406" s="870"/>
    </row>
    <row r="407" spans="1:35" ht="16.5">
      <c r="A407" s="870"/>
      <c r="B407" s="870"/>
      <c r="C407" s="870"/>
      <c r="D407" s="870"/>
      <c r="E407" s="870"/>
      <c r="F407" s="870"/>
      <c r="G407" s="870"/>
      <c r="H407" s="870"/>
      <c r="I407" s="870"/>
      <c r="J407" s="870"/>
      <c r="K407" s="870"/>
      <c r="L407" s="870"/>
      <c r="M407" s="870"/>
      <c r="N407" s="870"/>
      <c r="O407" s="870"/>
      <c r="P407" s="870"/>
      <c r="Q407" s="870"/>
      <c r="R407" s="870"/>
      <c r="S407" s="870"/>
      <c r="T407" s="870"/>
      <c r="U407" s="870"/>
      <c r="V407" s="870"/>
      <c r="W407" s="870"/>
      <c r="X407" s="870"/>
      <c r="Y407" s="870"/>
      <c r="Z407" s="870"/>
      <c r="AA407" s="870"/>
      <c r="AB407" s="870"/>
      <c r="AC407" s="870"/>
      <c r="AD407" s="870"/>
      <c r="AE407" s="870"/>
      <c r="AF407" s="870"/>
      <c r="AG407" s="870"/>
      <c r="AH407" s="870"/>
      <c r="AI407" s="870"/>
    </row>
    <row r="408" spans="1:35" ht="16.5">
      <c r="A408" s="870"/>
      <c r="B408" s="870"/>
      <c r="C408" s="870"/>
      <c r="D408" s="870"/>
      <c r="E408" s="870"/>
      <c r="F408" s="870"/>
      <c r="G408" s="870"/>
      <c r="H408" s="870"/>
      <c r="I408" s="870"/>
      <c r="J408" s="870"/>
      <c r="K408" s="870"/>
      <c r="L408" s="870"/>
      <c r="M408" s="870"/>
      <c r="N408" s="870"/>
      <c r="O408" s="870"/>
      <c r="P408" s="870"/>
      <c r="Q408" s="870"/>
      <c r="R408" s="870"/>
      <c r="S408" s="870"/>
      <c r="T408" s="870"/>
      <c r="U408" s="870"/>
      <c r="V408" s="870"/>
      <c r="W408" s="870"/>
      <c r="X408" s="870"/>
      <c r="Y408" s="870"/>
      <c r="Z408" s="870"/>
      <c r="AA408" s="870"/>
      <c r="AB408" s="870"/>
      <c r="AC408" s="870"/>
      <c r="AD408" s="870"/>
      <c r="AE408" s="870"/>
      <c r="AF408" s="870"/>
      <c r="AG408" s="870"/>
      <c r="AH408" s="870"/>
      <c r="AI408" s="870"/>
    </row>
    <row r="409" spans="1:35" ht="16.5">
      <c r="A409" s="870"/>
      <c r="B409" s="870"/>
      <c r="C409" s="870"/>
      <c r="D409" s="870"/>
      <c r="E409" s="870"/>
      <c r="F409" s="870"/>
      <c r="G409" s="870"/>
      <c r="H409" s="870"/>
      <c r="I409" s="870"/>
      <c r="J409" s="870"/>
      <c r="K409" s="870"/>
      <c r="L409" s="870"/>
      <c r="M409" s="870"/>
      <c r="N409" s="870"/>
      <c r="O409" s="870"/>
      <c r="P409" s="870"/>
      <c r="Q409" s="870"/>
      <c r="R409" s="870"/>
      <c r="S409" s="870"/>
      <c r="T409" s="870"/>
      <c r="U409" s="870"/>
      <c r="V409" s="870"/>
      <c r="W409" s="870"/>
      <c r="X409" s="870"/>
      <c r="Y409" s="870"/>
      <c r="Z409" s="870"/>
      <c r="AA409" s="870"/>
      <c r="AB409" s="870"/>
      <c r="AC409" s="870"/>
      <c r="AD409" s="870"/>
      <c r="AE409" s="870"/>
      <c r="AF409" s="870"/>
      <c r="AG409" s="870"/>
      <c r="AH409" s="870"/>
      <c r="AI409" s="870"/>
    </row>
    <row r="410" spans="1:35" ht="16.5">
      <c r="A410" s="870"/>
      <c r="B410" s="870"/>
      <c r="C410" s="870"/>
      <c r="D410" s="870"/>
      <c r="E410" s="870"/>
      <c r="F410" s="870"/>
      <c r="G410" s="870"/>
      <c r="H410" s="870"/>
      <c r="I410" s="870"/>
      <c r="J410" s="870"/>
      <c r="K410" s="870"/>
      <c r="L410" s="870"/>
      <c r="M410" s="870"/>
      <c r="N410" s="870"/>
      <c r="O410" s="870"/>
      <c r="P410" s="870"/>
      <c r="Q410" s="870"/>
      <c r="R410" s="870"/>
      <c r="S410" s="870"/>
      <c r="T410" s="870"/>
      <c r="U410" s="870"/>
      <c r="V410" s="870"/>
      <c r="W410" s="870"/>
      <c r="X410" s="870"/>
      <c r="Y410" s="870"/>
      <c r="Z410" s="870"/>
      <c r="AA410" s="870"/>
      <c r="AB410" s="870"/>
      <c r="AC410" s="870"/>
      <c r="AD410" s="870"/>
      <c r="AE410" s="870"/>
      <c r="AF410" s="870"/>
      <c r="AG410" s="870"/>
      <c r="AH410" s="870"/>
      <c r="AI410" s="870"/>
    </row>
    <row r="411" spans="1:35" ht="16.5">
      <c r="A411" s="870"/>
      <c r="B411" s="870"/>
      <c r="C411" s="870"/>
      <c r="D411" s="870"/>
      <c r="E411" s="870"/>
      <c r="F411" s="870"/>
      <c r="G411" s="870"/>
      <c r="H411" s="870"/>
      <c r="I411" s="870"/>
      <c r="J411" s="870"/>
      <c r="K411" s="870"/>
      <c r="L411" s="870"/>
      <c r="M411" s="870"/>
      <c r="N411" s="870"/>
      <c r="O411" s="870"/>
      <c r="P411" s="870"/>
      <c r="Q411" s="870"/>
      <c r="R411" s="870"/>
      <c r="S411" s="870"/>
      <c r="T411" s="870"/>
      <c r="U411" s="870"/>
      <c r="V411" s="870"/>
      <c r="W411" s="870"/>
      <c r="X411" s="870"/>
      <c r="Y411" s="870"/>
      <c r="Z411" s="870"/>
      <c r="AA411" s="870"/>
      <c r="AB411" s="870"/>
      <c r="AC411" s="870"/>
      <c r="AD411" s="870"/>
      <c r="AE411" s="870"/>
      <c r="AF411" s="870"/>
      <c r="AG411" s="870"/>
      <c r="AH411" s="870"/>
      <c r="AI411" s="870"/>
    </row>
    <row r="412" spans="1:35" ht="16.5">
      <c r="A412" s="870"/>
      <c r="B412" s="870"/>
      <c r="C412" s="870"/>
      <c r="D412" s="870"/>
      <c r="E412" s="870"/>
      <c r="F412" s="870"/>
      <c r="G412" s="870"/>
      <c r="H412" s="870"/>
      <c r="I412" s="870"/>
      <c r="J412" s="870"/>
      <c r="K412" s="870"/>
      <c r="L412" s="870"/>
      <c r="M412" s="870"/>
      <c r="N412" s="870"/>
      <c r="O412" s="870"/>
      <c r="P412" s="870"/>
      <c r="Q412" s="870"/>
      <c r="R412" s="870"/>
      <c r="S412" s="870"/>
      <c r="T412" s="870"/>
      <c r="U412" s="870"/>
      <c r="V412" s="870"/>
      <c r="W412" s="870"/>
      <c r="X412" s="870"/>
      <c r="Y412" s="870"/>
      <c r="Z412" s="870"/>
      <c r="AA412" s="870"/>
      <c r="AB412" s="870"/>
      <c r="AC412" s="870"/>
      <c r="AD412" s="870"/>
      <c r="AE412" s="870"/>
      <c r="AF412" s="870"/>
      <c r="AG412" s="870"/>
      <c r="AH412" s="870"/>
      <c r="AI412" s="870"/>
    </row>
    <row r="413" spans="1:35" ht="16.5">
      <c r="A413" s="870"/>
      <c r="B413" s="870"/>
      <c r="C413" s="870"/>
      <c r="D413" s="870"/>
      <c r="E413" s="870"/>
      <c r="F413" s="870"/>
      <c r="G413" s="870"/>
      <c r="H413" s="870"/>
      <c r="I413" s="870"/>
      <c r="J413" s="870"/>
      <c r="K413" s="870"/>
      <c r="L413" s="870"/>
      <c r="M413" s="870"/>
      <c r="N413" s="870"/>
      <c r="O413" s="870"/>
      <c r="P413" s="870"/>
      <c r="Q413" s="870"/>
      <c r="R413" s="870"/>
      <c r="S413" s="870"/>
      <c r="T413" s="870"/>
      <c r="U413" s="870"/>
      <c r="V413" s="870"/>
      <c r="W413" s="870"/>
      <c r="X413" s="870"/>
      <c r="Y413" s="870"/>
      <c r="Z413" s="870"/>
      <c r="AA413" s="870"/>
      <c r="AB413" s="870"/>
      <c r="AC413" s="870"/>
      <c r="AD413" s="870"/>
      <c r="AE413" s="870"/>
      <c r="AF413" s="870"/>
      <c r="AG413" s="870"/>
      <c r="AH413" s="870"/>
      <c r="AI413" s="870"/>
    </row>
    <row r="414" spans="1:35" ht="16.5">
      <c r="A414" s="870"/>
      <c r="B414" s="870"/>
      <c r="C414" s="870"/>
      <c r="D414" s="870"/>
      <c r="E414" s="870"/>
      <c r="F414" s="870"/>
      <c r="G414" s="870"/>
      <c r="H414" s="870"/>
      <c r="I414" s="870"/>
      <c r="J414" s="870"/>
      <c r="K414" s="870"/>
      <c r="L414" s="870"/>
      <c r="M414" s="870"/>
      <c r="N414" s="870"/>
      <c r="O414" s="870"/>
      <c r="P414" s="870"/>
      <c r="Q414" s="870"/>
      <c r="R414" s="870"/>
      <c r="S414" s="870"/>
      <c r="T414" s="870"/>
      <c r="U414" s="870"/>
      <c r="V414" s="870"/>
      <c r="W414" s="870"/>
      <c r="X414" s="870"/>
      <c r="Y414" s="870"/>
      <c r="Z414" s="870"/>
      <c r="AA414" s="870"/>
      <c r="AB414" s="870"/>
      <c r="AC414" s="870"/>
      <c r="AD414" s="870"/>
      <c r="AE414" s="870"/>
      <c r="AF414" s="870"/>
      <c r="AG414" s="870"/>
      <c r="AH414" s="870"/>
      <c r="AI414" s="870"/>
    </row>
    <row r="415" spans="1:35" ht="16.5">
      <c r="A415" s="870"/>
      <c r="B415" s="870"/>
      <c r="C415" s="870"/>
      <c r="D415" s="870"/>
      <c r="E415" s="870"/>
      <c r="F415" s="870"/>
      <c r="G415" s="870"/>
      <c r="H415" s="870"/>
      <c r="I415" s="870"/>
      <c r="J415" s="870"/>
      <c r="K415" s="870"/>
      <c r="L415" s="870"/>
      <c r="M415" s="870"/>
      <c r="N415" s="870"/>
      <c r="O415" s="870"/>
      <c r="P415" s="870"/>
      <c r="Q415" s="870"/>
      <c r="R415" s="870"/>
      <c r="S415" s="870"/>
      <c r="T415" s="870"/>
      <c r="U415" s="870"/>
      <c r="V415" s="870"/>
      <c r="W415" s="870"/>
      <c r="X415" s="870"/>
      <c r="Y415" s="870"/>
      <c r="Z415" s="870"/>
      <c r="AA415" s="870"/>
      <c r="AB415" s="870"/>
      <c r="AC415" s="870"/>
      <c r="AD415" s="870"/>
      <c r="AE415" s="870"/>
      <c r="AF415" s="870"/>
      <c r="AG415" s="870"/>
      <c r="AH415" s="870"/>
      <c r="AI415" s="870"/>
    </row>
    <row r="416" spans="1:35" ht="16.5">
      <c r="A416" s="870"/>
      <c r="B416" s="870"/>
      <c r="C416" s="870"/>
      <c r="D416" s="870"/>
      <c r="E416" s="870"/>
      <c r="F416" s="870"/>
      <c r="G416" s="870"/>
      <c r="H416" s="870"/>
      <c r="I416" s="870"/>
      <c r="J416" s="870"/>
      <c r="K416" s="870"/>
      <c r="L416" s="870"/>
      <c r="M416" s="870"/>
      <c r="N416" s="870"/>
      <c r="O416" s="870"/>
      <c r="P416" s="870"/>
      <c r="Q416" s="870"/>
      <c r="R416" s="870"/>
      <c r="S416" s="870"/>
      <c r="T416" s="870"/>
      <c r="U416" s="870"/>
      <c r="V416" s="870"/>
      <c r="W416" s="870"/>
      <c r="X416" s="870"/>
      <c r="Y416" s="870"/>
      <c r="Z416" s="870"/>
      <c r="AA416" s="870"/>
      <c r="AB416" s="870"/>
      <c r="AC416" s="870"/>
      <c r="AD416" s="870"/>
      <c r="AE416" s="870"/>
      <c r="AF416" s="870"/>
      <c r="AG416" s="870"/>
      <c r="AH416" s="870"/>
      <c r="AI416" s="870"/>
    </row>
    <row r="417" spans="1:35" ht="16.5">
      <c r="A417" s="870"/>
      <c r="B417" s="870"/>
      <c r="C417" s="870"/>
      <c r="D417" s="870"/>
      <c r="E417" s="870"/>
      <c r="F417" s="870"/>
      <c r="G417" s="870"/>
      <c r="H417" s="870"/>
      <c r="I417" s="870"/>
      <c r="J417" s="870"/>
      <c r="K417" s="870"/>
      <c r="L417" s="870"/>
      <c r="M417" s="870"/>
      <c r="N417" s="870"/>
      <c r="O417" s="870"/>
      <c r="P417" s="870"/>
      <c r="Q417" s="870"/>
      <c r="R417" s="870"/>
      <c r="S417" s="870"/>
      <c r="T417" s="870"/>
      <c r="U417" s="870"/>
      <c r="V417" s="870"/>
      <c r="W417" s="870"/>
      <c r="X417" s="870"/>
      <c r="Y417" s="870"/>
      <c r="Z417" s="870"/>
      <c r="AA417" s="870"/>
      <c r="AB417" s="870"/>
      <c r="AC417" s="870"/>
      <c r="AD417" s="870"/>
      <c r="AE417" s="870"/>
      <c r="AF417" s="870"/>
      <c r="AG417" s="870"/>
      <c r="AH417" s="870"/>
      <c r="AI417" s="870"/>
    </row>
    <row r="418" spans="1:35" ht="16.5">
      <c r="A418" s="870"/>
      <c r="B418" s="870"/>
      <c r="C418" s="870"/>
      <c r="D418" s="870"/>
      <c r="E418" s="870"/>
      <c r="F418" s="870"/>
      <c r="G418" s="870"/>
      <c r="H418" s="870"/>
      <c r="I418" s="870"/>
      <c r="J418" s="870"/>
      <c r="K418" s="870"/>
      <c r="L418" s="870"/>
      <c r="M418" s="870"/>
      <c r="N418" s="870"/>
      <c r="O418" s="870"/>
      <c r="P418" s="870"/>
      <c r="Q418" s="870"/>
      <c r="R418" s="870"/>
      <c r="S418" s="870"/>
      <c r="T418" s="870"/>
      <c r="U418" s="870"/>
      <c r="V418" s="870"/>
      <c r="W418" s="870"/>
      <c r="X418" s="870"/>
      <c r="Y418" s="870"/>
      <c r="Z418" s="870"/>
      <c r="AA418" s="870"/>
      <c r="AB418" s="870"/>
      <c r="AC418" s="870"/>
      <c r="AD418" s="870"/>
      <c r="AE418" s="870"/>
      <c r="AF418" s="870"/>
      <c r="AG418" s="870"/>
      <c r="AH418" s="870"/>
      <c r="AI418" s="870"/>
    </row>
    <row r="419" spans="1:35" ht="16.5">
      <c r="A419" s="870"/>
      <c r="B419" s="870"/>
      <c r="C419" s="870"/>
      <c r="D419" s="870"/>
      <c r="E419" s="870"/>
      <c r="F419" s="870"/>
      <c r="G419" s="870"/>
      <c r="H419" s="870"/>
      <c r="I419" s="870"/>
      <c r="J419" s="870"/>
      <c r="K419" s="870"/>
      <c r="L419" s="870"/>
      <c r="M419" s="870"/>
      <c r="N419" s="870"/>
      <c r="O419" s="870"/>
      <c r="P419" s="870"/>
      <c r="Q419" s="870"/>
      <c r="R419" s="870"/>
      <c r="S419" s="870"/>
      <c r="T419" s="870"/>
      <c r="U419" s="870"/>
      <c r="V419" s="870"/>
      <c r="W419" s="870"/>
      <c r="X419" s="870"/>
      <c r="Y419" s="870"/>
      <c r="Z419" s="870"/>
      <c r="AA419" s="870"/>
      <c r="AB419" s="870"/>
      <c r="AC419" s="870"/>
      <c r="AD419" s="870"/>
      <c r="AE419" s="870"/>
      <c r="AF419" s="870"/>
      <c r="AG419" s="870"/>
      <c r="AH419" s="870"/>
      <c r="AI419" s="870"/>
    </row>
    <row r="420" spans="1:35" ht="16.5">
      <c r="A420" s="870"/>
      <c r="B420" s="870"/>
      <c r="C420" s="870"/>
      <c r="D420" s="870"/>
      <c r="E420" s="870"/>
      <c r="F420" s="870"/>
      <c r="G420" s="870"/>
      <c r="H420" s="870"/>
      <c r="I420" s="870"/>
      <c r="J420" s="870"/>
      <c r="K420" s="870"/>
      <c r="L420" s="870"/>
      <c r="M420" s="870"/>
      <c r="N420" s="870"/>
      <c r="O420" s="870"/>
      <c r="P420" s="870"/>
      <c r="Q420" s="870"/>
      <c r="R420" s="870"/>
      <c r="S420" s="870"/>
      <c r="T420" s="870"/>
      <c r="U420" s="870"/>
      <c r="V420" s="870"/>
      <c r="W420" s="870"/>
      <c r="X420" s="870"/>
      <c r="Y420" s="870"/>
      <c r="Z420" s="870"/>
      <c r="AA420" s="870"/>
      <c r="AB420" s="870"/>
      <c r="AC420" s="870"/>
      <c r="AD420" s="870"/>
      <c r="AE420" s="870"/>
      <c r="AF420" s="870"/>
      <c r="AG420" s="870"/>
      <c r="AH420" s="870"/>
      <c r="AI420" s="870"/>
    </row>
    <row r="421" spans="1:35" ht="16.5">
      <c r="A421" s="870"/>
      <c r="B421" s="870"/>
      <c r="C421" s="870"/>
      <c r="D421" s="870"/>
      <c r="E421" s="870"/>
      <c r="F421" s="870"/>
      <c r="G421" s="870"/>
      <c r="H421" s="870"/>
      <c r="I421" s="870"/>
      <c r="J421" s="870"/>
      <c r="K421" s="870"/>
      <c r="L421" s="870"/>
      <c r="M421" s="870"/>
      <c r="N421" s="870"/>
      <c r="O421" s="870"/>
      <c r="P421" s="870"/>
      <c r="Q421" s="870"/>
      <c r="R421" s="870"/>
      <c r="S421" s="870"/>
      <c r="T421" s="870"/>
      <c r="U421" s="870"/>
      <c r="V421" s="870"/>
      <c r="W421" s="870"/>
      <c r="X421" s="870"/>
      <c r="Y421" s="870"/>
      <c r="Z421" s="870"/>
      <c r="AA421" s="870"/>
      <c r="AB421" s="870"/>
      <c r="AC421" s="870"/>
      <c r="AD421" s="870"/>
      <c r="AE421" s="870"/>
      <c r="AF421" s="870"/>
      <c r="AG421" s="870"/>
      <c r="AH421" s="870"/>
      <c r="AI421" s="870"/>
    </row>
    <row r="422" spans="1:35" ht="16.5">
      <c r="A422" s="870"/>
      <c r="B422" s="870"/>
      <c r="C422" s="870"/>
      <c r="D422" s="870"/>
      <c r="E422" s="870"/>
      <c r="F422" s="870"/>
      <c r="G422" s="870"/>
      <c r="H422" s="870"/>
      <c r="I422" s="870"/>
      <c r="J422" s="870"/>
      <c r="K422" s="870"/>
      <c r="L422" s="870"/>
      <c r="M422" s="870"/>
      <c r="N422" s="870"/>
      <c r="O422" s="870"/>
      <c r="P422" s="870"/>
      <c r="Q422" s="870"/>
      <c r="R422" s="870"/>
      <c r="S422" s="870"/>
      <c r="T422" s="870"/>
      <c r="U422" s="870"/>
      <c r="V422" s="870"/>
      <c r="W422" s="870"/>
      <c r="X422" s="870"/>
      <c r="Y422" s="870"/>
      <c r="Z422" s="870"/>
      <c r="AA422" s="870"/>
      <c r="AB422" s="870"/>
      <c r="AC422" s="870"/>
      <c r="AD422" s="870"/>
      <c r="AE422" s="870"/>
      <c r="AF422" s="870"/>
      <c r="AG422" s="870"/>
      <c r="AH422" s="870"/>
      <c r="AI422" s="870"/>
    </row>
    <row r="423" spans="1:35" ht="16.5">
      <c r="A423" s="870"/>
      <c r="B423" s="870"/>
      <c r="C423" s="870"/>
      <c r="D423" s="870"/>
      <c r="E423" s="870"/>
      <c r="F423" s="870"/>
      <c r="G423" s="870"/>
      <c r="H423" s="870"/>
      <c r="I423" s="870"/>
      <c r="J423" s="870"/>
      <c r="K423" s="870"/>
      <c r="L423" s="870"/>
      <c r="M423" s="870"/>
      <c r="N423" s="870"/>
      <c r="O423" s="870"/>
      <c r="P423" s="870"/>
      <c r="Q423" s="870"/>
      <c r="R423" s="870"/>
      <c r="S423" s="870"/>
      <c r="T423" s="870"/>
      <c r="U423" s="870"/>
      <c r="V423" s="870"/>
      <c r="W423" s="870"/>
      <c r="X423" s="870"/>
      <c r="Y423" s="870"/>
      <c r="Z423" s="870"/>
      <c r="AA423" s="870"/>
      <c r="AB423" s="870"/>
      <c r="AC423" s="870"/>
      <c r="AD423" s="870"/>
      <c r="AE423" s="870"/>
      <c r="AF423" s="870"/>
      <c r="AG423" s="870"/>
      <c r="AH423" s="870"/>
      <c r="AI423" s="870"/>
    </row>
    <row r="424" spans="1:35" ht="16.5">
      <c r="A424" s="870"/>
      <c r="B424" s="870"/>
      <c r="C424" s="870"/>
      <c r="D424" s="870"/>
      <c r="E424" s="870"/>
      <c r="F424" s="870"/>
      <c r="G424" s="870"/>
      <c r="H424" s="870"/>
      <c r="I424" s="870"/>
      <c r="J424" s="870"/>
      <c r="K424" s="870"/>
      <c r="L424" s="870"/>
      <c r="M424" s="870"/>
      <c r="N424" s="870"/>
      <c r="O424" s="870"/>
      <c r="P424" s="870"/>
      <c r="Q424" s="870"/>
      <c r="R424" s="870"/>
      <c r="S424" s="870"/>
      <c r="T424" s="870"/>
      <c r="U424" s="870"/>
      <c r="V424" s="870"/>
      <c r="W424" s="870"/>
      <c r="X424" s="870"/>
      <c r="Y424" s="870"/>
      <c r="Z424" s="870"/>
      <c r="AA424" s="870"/>
      <c r="AB424" s="870"/>
      <c r="AC424" s="870"/>
      <c r="AD424" s="870"/>
      <c r="AE424" s="870"/>
      <c r="AF424" s="870"/>
      <c r="AG424" s="870"/>
      <c r="AH424" s="870"/>
      <c r="AI424" s="870"/>
    </row>
    <row r="425" spans="1:35" ht="16.5">
      <c r="A425" s="870"/>
      <c r="B425" s="870"/>
      <c r="C425" s="870"/>
      <c r="D425" s="870"/>
      <c r="E425" s="870"/>
      <c r="F425" s="870"/>
      <c r="G425" s="870"/>
      <c r="H425" s="870"/>
      <c r="I425" s="870"/>
      <c r="J425" s="870"/>
      <c r="K425" s="870"/>
      <c r="L425" s="870"/>
      <c r="M425" s="870"/>
      <c r="N425" s="870"/>
      <c r="O425" s="870"/>
      <c r="P425" s="870"/>
      <c r="Q425" s="870"/>
      <c r="R425" s="870"/>
      <c r="S425" s="870"/>
      <c r="T425" s="870"/>
      <c r="U425" s="870"/>
      <c r="V425" s="870"/>
      <c r="W425" s="870"/>
      <c r="X425" s="870"/>
      <c r="Y425" s="870"/>
      <c r="Z425" s="870"/>
      <c r="AA425" s="870"/>
      <c r="AB425" s="870"/>
      <c r="AC425" s="870"/>
      <c r="AD425" s="870"/>
      <c r="AE425" s="870"/>
      <c r="AF425" s="870"/>
      <c r="AG425" s="870"/>
      <c r="AH425" s="870"/>
      <c r="AI425" s="870"/>
    </row>
    <row r="426" spans="1:35" ht="16.5">
      <c r="A426" s="870"/>
      <c r="B426" s="870"/>
      <c r="C426" s="870"/>
      <c r="D426" s="870"/>
      <c r="E426" s="870"/>
      <c r="F426" s="870"/>
      <c r="G426" s="870"/>
      <c r="H426" s="870"/>
      <c r="I426" s="870"/>
      <c r="J426" s="870"/>
      <c r="K426" s="870"/>
      <c r="L426" s="870"/>
      <c r="M426" s="870"/>
      <c r="N426" s="870"/>
      <c r="O426" s="870"/>
      <c r="P426" s="870"/>
      <c r="Q426" s="870"/>
      <c r="R426" s="870"/>
      <c r="S426" s="870"/>
      <c r="T426" s="870"/>
      <c r="U426" s="870"/>
      <c r="V426" s="870"/>
      <c r="W426" s="870"/>
      <c r="X426" s="870"/>
      <c r="Y426" s="870"/>
      <c r="Z426" s="870"/>
      <c r="AA426" s="870"/>
      <c r="AB426" s="870"/>
      <c r="AC426" s="870"/>
      <c r="AD426" s="870"/>
      <c r="AE426" s="870"/>
      <c r="AF426" s="870"/>
      <c r="AG426" s="870"/>
      <c r="AH426" s="870"/>
      <c r="AI426" s="870"/>
    </row>
    <row r="427" spans="1:35" ht="16.5">
      <c r="A427" s="870"/>
      <c r="B427" s="870"/>
      <c r="C427" s="870"/>
      <c r="D427" s="870"/>
      <c r="E427" s="870"/>
      <c r="F427" s="870"/>
      <c r="G427" s="870"/>
      <c r="H427" s="870"/>
      <c r="I427" s="870"/>
      <c r="J427" s="870"/>
      <c r="K427" s="870"/>
      <c r="L427" s="870"/>
      <c r="M427" s="870"/>
      <c r="N427" s="870"/>
      <c r="O427" s="870"/>
      <c r="P427" s="870"/>
      <c r="Q427" s="870"/>
      <c r="R427" s="870"/>
      <c r="S427" s="870"/>
      <c r="T427" s="870"/>
      <c r="U427" s="870"/>
      <c r="V427" s="870"/>
      <c r="W427" s="870"/>
      <c r="X427" s="870"/>
      <c r="Y427" s="870"/>
      <c r="Z427" s="870"/>
      <c r="AA427" s="870"/>
      <c r="AB427" s="870"/>
      <c r="AC427" s="870"/>
      <c r="AD427" s="870"/>
      <c r="AE427" s="870"/>
      <c r="AF427" s="870"/>
      <c r="AG427" s="870"/>
      <c r="AH427" s="870"/>
      <c r="AI427" s="870"/>
    </row>
    <row r="428" spans="1:35" ht="16.5">
      <c r="A428" s="870"/>
      <c r="B428" s="870"/>
      <c r="C428" s="870"/>
      <c r="D428" s="870"/>
      <c r="E428" s="870"/>
      <c r="F428" s="870"/>
      <c r="G428" s="870"/>
      <c r="H428" s="870"/>
      <c r="I428" s="870"/>
      <c r="J428" s="870"/>
      <c r="K428" s="870"/>
      <c r="L428" s="870"/>
      <c r="M428" s="870"/>
      <c r="N428" s="870"/>
      <c r="O428" s="870"/>
      <c r="P428" s="870"/>
      <c r="Q428" s="870"/>
      <c r="R428" s="870"/>
      <c r="S428" s="870"/>
      <c r="T428" s="870"/>
      <c r="U428" s="870"/>
      <c r="V428" s="870"/>
      <c r="W428" s="870"/>
      <c r="X428" s="870"/>
      <c r="Y428" s="870"/>
      <c r="Z428" s="870"/>
      <c r="AA428" s="870"/>
      <c r="AB428" s="870"/>
      <c r="AC428" s="870"/>
      <c r="AD428" s="870"/>
      <c r="AE428" s="870"/>
      <c r="AF428" s="870"/>
      <c r="AG428" s="870"/>
      <c r="AH428" s="870"/>
      <c r="AI428" s="870"/>
    </row>
    <row r="429" spans="1:35" ht="16.5">
      <c r="A429" s="870"/>
      <c r="B429" s="870"/>
      <c r="C429" s="870"/>
      <c r="D429" s="870"/>
      <c r="E429" s="870"/>
      <c r="F429" s="870"/>
      <c r="G429" s="870"/>
      <c r="H429" s="870"/>
      <c r="I429" s="870"/>
      <c r="J429" s="870"/>
      <c r="K429" s="870"/>
      <c r="L429" s="870"/>
      <c r="M429" s="870"/>
      <c r="N429" s="870"/>
      <c r="O429" s="870"/>
      <c r="P429" s="870"/>
      <c r="Q429" s="870"/>
      <c r="R429" s="870"/>
      <c r="S429" s="870"/>
      <c r="T429" s="870"/>
      <c r="U429" s="870"/>
      <c r="V429" s="870"/>
      <c r="W429" s="870"/>
      <c r="X429" s="870"/>
      <c r="Y429" s="870"/>
      <c r="Z429" s="870"/>
      <c r="AA429" s="870"/>
      <c r="AB429" s="870"/>
      <c r="AC429" s="870"/>
      <c r="AD429" s="870"/>
      <c r="AE429" s="870"/>
      <c r="AF429" s="870"/>
      <c r="AG429" s="870"/>
      <c r="AH429" s="870"/>
      <c r="AI429" s="870"/>
    </row>
    <row r="430" spans="1:35" ht="16.5">
      <c r="A430" s="870"/>
      <c r="B430" s="870"/>
      <c r="C430" s="870"/>
      <c r="D430" s="870"/>
      <c r="E430" s="870"/>
      <c r="F430" s="870"/>
      <c r="G430" s="870"/>
      <c r="H430" s="870"/>
      <c r="I430" s="870"/>
      <c r="J430" s="870"/>
      <c r="K430" s="870"/>
      <c r="L430" s="870"/>
      <c r="M430" s="870"/>
      <c r="N430" s="870"/>
      <c r="O430" s="870"/>
      <c r="P430" s="870"/>
      <c r="Q430" s="870"/>
      <c r="R430" s="870"/>
      <c r="S430" s="870"/>
      <c r="T430" s="870"/>
      <c r="U430" s="870"/>
      <c r="V430" s="870"/>
      <c r="W430" s="870"/>
      <c r="X430" s="870"/>
      <c r="Y430" s="870"/>
      <c r="Z430" s="870"/>
      <c r="AA430" s="870"/>
      <c r="AB430" s="870"/>
      <c r="AC430" s="870"/>
      <c r="AD430" s="870"/>
      <c r="AE430" s="870"/>
      <c r="AF430" s="870"/>
      <c r="AG430" s="870"/>
      <c r="AH430" s="870"/>
      <c r="AI430" s="870"/>
    </row>
    <row r="431" spans="1:35" ht="16.5">
      <c r="A431" s="870"/>
      <c r="B431" s="870"/>
      <c r="C431" s="870"/>
      <c r="D431" s="870"/>
      <c r="E431" s="870"/>
      <c r="F431" s="870"/>
      <c r="G431" s="870"/>
      <c r="H431" s="870"/>
      <c r="I431" s="870"/>
      <c r="J431" s="870"/>
      <c r="K431" s="870"/>
      <c r="L431" s="870"/>
      <c r="M431" s="870"/>
      <c r="N431" s="870"/>
      <c r="O431" s="870"/>
      <c r="P431" s="870"/>
      <c r="Q431" s="870"/>
      <c r="R431" s="870"/>
      <c r="S431" s="870"/>
      <c r="T431" s="870"/>
      <c r="U431" s="870"/>
      <c r="V431" s="870"/>
      <c r="W431" s="870"/>
      <c r="X431" s="870"/>
      <c r="Y431" s="870"/>
      <c r="Z431" s="870"/>
      <c r="AA431" s="870"/>
      <c r="AB431" s="870"/>
      <c r="AC431" s="870"/>
      <c r="AD431" s="870"/>
      <c r="AE431" s="870"/>
      <c r="AF431" s="870"/>
      <c r="AG431" s="870"/>
      <c r="AH431" s="870"/>
      <c r="AI431" s="870"/>
    </row>
    <row r="432" spans="1:35" ht="16.5">
      <c r="A432" s="870"/>
      <c r="B432" s="870"/>
      <c r="C432" s="870"/>
      <c r="D432" s="870"/>
      <c r="E432" s="870"/>
      <c r="F432" s="870"/>
      <c r="G432" s="870"/>
      <c r="H432" s="870"/>
      <c r="I432" s="870"/>
      <c r="J432" s="870"/>
      <c r="K432" s="870"/>
      <c r="L432" s="870"/>
      <c r="M432" s="870"/>
      <c r="N432" s="870"/>
      <c r="O432" s="870"/>
      <c r="P432" s="870"/>
      <c r="Q432" s="870"/>
      <c r="R432" s="870"/>
      <c r="S432" s="870"/>
      <c r="T432" s="870"/>
      <c r="U432" s="870"/>
      <c r="V432" s="870"/>
      <c r="W432" s="870"/>
      <c r="X432" s="870"/>
      <c r="Y432" s="870"/>
      <c r="Z432" s="870"/>
      <c r="AA432" s="870"/>
      <c r="AB432" s="870"/>
      <c r="AC432" s="870"/>
      <c r="AD432" s="870"/>
      <c r="AE432" s="870"/>
      <c r="AF432" s="870"/>
      <c r="AG432" s="870"/>
      <c r="AH432" s="870"/>
      <c r="AI432" s="870"/>
    </row>
    <row r="433" spans="1:35" ht="16.5">
      <c r="A433" s="870"/>
      <c r="B433" s="870"/>
      <c r="C433" s="870"/>
      <c r="D433" s="870"/>
      <c r="E433" s="870"/>
      <c r="F433" s="870"/>
      <c r="G433" s="870"/>
      <c r="H433" s="870"/>
      <c r="I433" s="870"/>
      <c r="J433" s="870"/>
      <c r="K433" s="870"/>
      <c r="L433" s="870"/>
      <c r="M433" s="870"/>
      <c r="N433" s="870"/>
      <c r="O433" s="870"/>
      <c r="P433" s="870"/>
      <c r="Q433" s="870"/>
      <c r="R433" s="870"/>
      <c r="S433" s="870"/>
      <c r="T433" s="870"/>
      <c r="U433" s="870"/>
      <c r="V433" s="870"/>
      <c r="W433" s="870"/>
      <c r="X433" s="870"/>
      <c r="Y433" s="870"/>
      <c r="Z433" s="870"/>
      <c r="AA433" s="870"/>
      <c r="AB433" s="870"/>
      <c r="AC433" s="870"/>
      <c r="AD433" s="870"/>
      <c r="AE433" s="870"/>
      <c r="AF433" s="870"/>
      <c r="AG433" s="870"/>
      <c r="AH433" s="870"/>
      <c r="AI433" s="870"/>
    </row>
    <row r="434" spans="1:35" ht="16.5">
      <c r="A434" s="870"/>
      <c r="B434" s="870"/>
      <c r="C434" s="870"/>
      <c r="D434" s="870"/>
      <c r="E434" s="870"/>
      <c r="F434" s="870"/>
      <c r="G434" s="870"/>
      <c r="H434" s="870"/>
      <c r="I434" s="870"/>
      <c r="J434" s="870"/>
      <c r="K434" s="870"/>
      <c r="L434" s="870"/>
      <c r="M434" s="870"/>
      <c r="N434" s="870"/>
      <c r="O434" s="870"/>
      <c r="P434" s="870"/>
      <c r="Q434" s="870"/>
      <c r="R434" s="870"/>
      <c r="S434" s="870"/>
      <c r="T434" s="870"/>
      <c r="U434" s="870"/>
      <c r="V434" s="870"/>
      <c r="W434" s="870"/>
      <c r="X434" s="870"/>
      <c r="Y434" s="870"/>
      <c r="Z434" s="870"/>
      <c r="AA434" s="870"/>
      <c r="AB434" s="870"/>
      <c r="AC434" s="870"/>
      <c r="AD434" s="870"/>
      <c r="AE434" s="870"/>
      <c r="AF434" s="870"/>
      <c r="AG434" s="870"/>
      <c r="AH434" s="870"/>
      <c r="AI434" s="870"/>
    </row>
    <row r="435" spans="1:35" ht="16.5">
      <c r="A435" s="870"/>
      <c r="B435" s="870"/>
      <c r="C435" s="870"/>
      <c r="D435" s="870"/>
      <c r="E435" s="870"/>
      <c r="F435" s="870"/>
      <c r="G435" s="870"/>
      <c r="H435" s="870"/>
      <c r="I435" s="870"/>
      <c r="J435" s="870"/>
      <c r="K435" s="870"/>
      <c r="L435" s="870"/>
      <c r="M435" s="870"/>
      <c r="N435" s="870"/>
      <c r="O435" s="870"/>
      <c r="P435" s="870"/>
      <c r="Q435" s="870"/>
      <c r="R435" s="870"/>
      <c r="S435" s="870"/>
      <c r="T435" s="870"/>
      <c r="U435" s="870"/>
      <c r="V435" s="870"/>
      <c r="W435" s="870"/>
      <c r="X435" s="870"/>
      <c r="Y435" s="870"/>
      <c r="Z435" s="870"/>
      <c r="AA435" s="870"/>
      <c r="AB435" s="870"/>
      <c r="AC435" s="870"/>
      <c r="AD435" s="870"/>
      <c r="AE435" s="870"/>
      <c r="AF435" s="870"/>
      <c r="AG435" s="870"/>
      <c r="AH435" s="870"/>
      <c r="AI435" s="870"/>
    </row>
    <row r="436" spans="1:35" ht="16.5">
      <c r="A436" s="870"/>
      <c r="B436" s="870"/>
      <c r="C436" s="870"/>
      <c r="D436" s="870"/>
      <c r="E436" s="870"/>
      <c r="F436" s="870"/>
      <c r="G436" s="870"/>
      <c r="H436" s="870"/>
      <c r="I436" s="870"/>
      <c r="J436" s="870"/>
      <c r="K436" s="870"/>
      <c r="L436" s="870"/>
      <c r="M436" s="870"/>
      <c r="N436" s="870"/>
      <c r="O436" s="870"/>
      <c r="P436" s="870"/>
      <c r="Q436" s="870"/>
      <c r="R436" s="870"/>
      <c r="S436" s="870"/>
      <c r="T436" s="870"/>
      <c r="U436" s="870"/>
      <c r="V436" s="870"/>
      <c r="W436" s="870"/>
      <c r="X436" s="870"/>
      <c r="Y436" s="870"/>
      <c r="Z436" s="870"/>
      <c r="AA436" s="870"/>
      <c r="AB436" s="870"/>
      <c r="AC436" s="870"/>
      <c r="AD436" s="870"/>
      <c r="AE436" s="870"/>
      <c r="AF436" s="870"/>
      <c r="AG436" s="870"/>
      <c r="AH436" s="870"/>
      <c r="AI436" s="870"/>
    </row>
    <row r="437" spans="1:35" ht="16.5">
      <c r="A437" s="870"/>
      <c r="B437" s="870"/>
      <c r="C437" s="870"/>
      <c r="D437" s="870"/>
      <c r="E437" s="870"/>
      <c r="F437" s="870"/>
      <c r="G437" s="870"/>
      <c r="H437" s="870"/>
      <c r="I437" s="870"/>
      <c r="J437" s="870"/>
      <c r="K437" s="870"/>
      <c r="L437" s="870"/>
      <c r="M437" s="870"/>
      <c r="N437" s="870"/>
      <c r="O437" s="870"/>
      <c r="P437" s="870"/>
      <c r="Q437" s="870"/>
      <c r="R437" s="870"/>
      <c r="S437" s="870"/>
      <c r="T437" s="870"/>
      <c r="U437" s="870"/>
      <c r="V437" s="870"/>
      <c r="W437" s="870"/>
      <c r="X437" s="870"/>
      <c r="Y437" s="870"/>
      <c r="Z437" s="870"/>
      <c r="AA437" s="870"/>
      <c r="AB437" s="870"/>
      <c r="AC437" s="870"/>
      <c r="AD437" s="870"/>
      <c r="AE437" s="870"/>
      <c r="AF437" s="870"/>
      <c r="AG437" s="870"/>
      <c r="AH437" s="870"/>
      <c r="AI437" s="870"/>
    </row>
    <row r="438" spans="1:35" ht="16.5">
      <c r="A438" s="870"/>
      <c r="B438" s="870"/>
      <c r="C438" s="870"/>
      <c r="D438" s="870"/>
      <c r="E438" s="870"/>
      <c r="F438" s="870"/>
      <c r="G438" s="870"/>
      <c r="H438" s="870"/>
      <c r="I438" s="870"/>
      <c r="J438" s="870"/>
      <c r="K438" s="870"/>
      <c r="L438" s="870"/>
      <c r="M438" s="870"/>
      <c r="N438" s="870"/>
      <c r="O438" s="870"/>
      <c r="P438" s="870"/>
      <c r="Q438" s="870"/>
      <c r="R438" s="870"/>
      <c r="S438" s="870"/>
      <c r="T438" s="870"/>
      <c r="U438" s="870"/>
      <c r="V438" s="870"/>
      <c r="W438" s="870"/>
      <c r="X438" s="870"/>
      <c r="Y438" s="870"/>
      <c r="Z438" s="870"/>
      <c r="AA438" s="870"/>
      <c r="AB438" s="870"/>
      <c r="AC438" s="870"/>
      <c r="AD438" s="870"/>
      <c r="AE438" s="870"/>
      <c r="AF438" s="870"/>
      <c r="AG438" s="870"/>
      <c r="AH438" s="870"/>
      <c r="AI438" s="870"/>
    </row>
    <row r="439" spans="1:35" ht="16.5">
      <c r="A439" s="870"/>
      <c r="B439" s="870"/>
      <c r="C439" s="870"/>
      <c r="D439" s="870"/>
      <c r="E439" s="870"/>
      <c r="F439" s="870"/>
      <c r="G439" s="870"/>
      <c r="H439" s="870"/>
      <c r="I439" s="870"/>
      <c r="J439" s="870"/>
      <c r="K439" s="870"/>
      <c r="L439" s="870"/>
      <c r="M439" s="870"/>
      <c r="N439" s="870"/>
      <c r="O439" s="870"/>
      <c r="P439" s="870"/>
      <c r="Q439" s="870"/>
      <c r="R439" s="870"/>
      <c r="S439" s="870"/>
      <c r="T439" s="870"/>
      <c r="U439" s="870"/>
      <c r="V439" s="870"/>
      <c r="W439" s="870"/>
      <c r="X439" s="870"/>
      <c r="Y439" s="870"/>
      <c r="Z439" s="870"/>
      <c r="AA439" s="870"/>
      <c r="AB439" s="870"/>
      <c r="AC439" s="870"/>
      <c r="AD439" s="870"/>
      <c r="AE439" s="870"/>
      <c r="AF439" s="870"/>
      <c r="AG439" s="870"/>
      <c r="AH439" s="870"/>
      <c r="AI439" s="870"/>
    </row>
    <row r="440" spans="1:35" ht="16.5">
      <c r="A440" s="870"/>
      <c r="B440" s="870"/>
      <c r="C440" s="870"/>
      <c r="D440" s="870"/>
      <c r="E440" s="870"/>
      <c r="F440" s="870"/>
      <c r="G440" s="870"/>
      <c r="H440" s="870"/>
      <c r="I440" s="870"/>
      <c r="J440" s="870"/>
      <c r="K440" s="870"/>
      <c r="L440" s="870"/>
      <c r="M440" s="870"/>
      <c r="N440" s="870"/>
      <c r="O440" s="870"/>
      <c r="P440" s="870"/>
      <c r="Q440" s="870"/>
      <c r="R440" s="870"/>
      <c r="S440" s="870"/>
      <c r="T440" s="870"/>
      <c r="U440" s="870"/>
      <c r="V440" s="870"/>
      <c r="W440" s="870"/>
      <c r="X440" s="870"/>
      <c r="Y440" s="870"/>
      <c r="Z440" s="870"/>
      <c r="AA440" s="870"/>
      <c r="AB440" s="870"/>
      <c r="AC440" s="870"/>
      <c r="AD440" s="870"/>
      <c r="AE440" s="870"/>
      <c r="AF440" s="870"/>
      <c r="AG440" s="870"/>
      <c r="AH440" s="870"/>
      <c r="AI440" s="870"/>
    </row>
    <row r="441" spans="1:35" ht="16.5">
      <c r="A441" s="870"/>
      <c r="B441" s="870"/>
      <c r="C441" s="870"/>
      <c r="D441" s="870"/>
      <c r="E441" s="870"/>
      <c r="F441" s="870"/>
      <c r="G441" s="870"/>
      <c r="H441" s="870"/>
      <c r="I441" s="870"/>
      <c r="J441" s="870"/>
      <c r="K441" s="870"/>
      <c r="L441" s="870"/>
      <c r="M441" s="870"/>
      <c r="N441" s="870"/>
      <c r="O441" s="870"/>
      <c r="P441" s="870"/>
      <c r="Q441" s="870"/>
      <c r="R441" s="870"/>
      <c r="S441" s="870"/>
      <c r="T441" s="870"/>
      <c r="U441" s="870"/>
      <c r="V441" s="870"/>
      <c r="W441" s="870"/>
      <c r="X441" s="870"/>
      <c r="Y441" s="870"/>
      <c r="Z441" s="870"/>
      <c r="AA441" s="870"/>
      <c r="AB441" s="870"/>
      <c r="AC441" s="870"/>
      <c r="AD441" s="870"/>
      <c r="AE441" s="870"/>
      <c r="AF441" s="870"/>
      <c r="AG441" s="870"/>
      <c r="AH441" s="870"/>
      <c r="AI441" s="870"/>
    </row>
    <row r="442" spans="1:35" ht="16.5">
      <c r="A442" s="870"/>
      <c r="B442" s="870"/>
      <c r="C442" s="870"/>
      <c r="D442" s="870"/>
      <c r="E442" s="870"/>
      <c r="F442" s="870"/>
      <c r="G442" s="870"/>
      <c r="H442" s="870"/>
      <c r="I442" s="870"/>
      <c r="J442" s="870"/>
      <c r="K442" s="870"/>
      <c r="L442" s="870"/>
      <c r="M442" s="870"/>
      <c r="N442" s="870"/>
      <c r="O442" s="870"/>
      <c r="P442" s="870"/>
      <c r="Q442" s="870"/>
      <c r="R442" s="870"/>
      <c r="S442" s="870"/>
      <c r="T442" s="870"/>
      <c r="U442" s="870"/>
      <c r="V442" s="870"/>
      <c r="W442" s="870"/>
      <c r="X442" s="870"/>
      <c r="Y442" s="870"/>
      <c r="Z442" s="870"/>
      <c r="AA442" s="870"/>
      <c r="AB442" s="870"/>
      <c r="AC442" s="870"/>
      <c r="AD442" s="870"/>
      <c r="AE442" s="870"/>
      <c r="AF442" s="870"/>
      <c r="AG442" s="870"/>
      <c r="AH442" s="870"/>
      <c r="AI442" s="870"/>
    </row>
    <row r="443" spans="1:35" ht="16.5">
      <c r="A443" s="870"/>
      <c r="B443" s="870"/>
      <c r="C443" s="870"/>
      <c r="D443" s="870"/>
      <c r="E443" s="870"/>
      <c r="F443" s="870"/>
      <c r="G443" s="870"/>
      <c r="H443" s="870"/>
      <c r="I443" s="870"/>
      <c r="J443" s="870"/>
      <c r="K443" s="870"/>
      <c r="L443" s="870"/>
      <c r="M443" s="870"/>
      <c r="N443" s="870"/>
      <c r="O443" s="870"/>
      <c r="P443" s="870"/>
      <c r="Q443" s="870"/>
      <c r="R443" s="870"/>
      <c r="S443" s="870"/>
      <c r="T443" s="870"/>
      <c r="U443" s="870"/>
      <c r="V443" s="870"/>
      <c r="W443" s="870"/>
      <c r="X443" s="870"/>
      <c r="Y443" s="870"/>
      <c r="Z443" s="870"/>
      <c r="AA443" s="870"/>
      <c r="AB443" s="870"/>
      <c r="AC443" s="870"/>
      <c r="AD443" s="870"/>
      <c r="AE443" s="870"/>
      <c r="AF443" s="870"/>
      <c r="AG443" s="870"/>
      <c r="AH443" s="870"/>
      <c r="AI443" s="870"/>
    </row>
    <row r="444" spans="1:35" ht="16.5">
      <c r="A444" s="870"/>
      <c r="B444" s="870"/>
      <c r="C444" s="870"/>
      <c r="D444" s="870"/>
      <c r="E444" s="870"/>
      <c r="F444" s="870"/>
      <c r="G444" s="870"/>
      <c r="H444" s="870"/>
      <c r="I444" s="870"/>
      <c r="J444" s="870"/>
      <c r="K444" s="870"/>
      <c r="L444" s="870"/>
      <c r="M444" s="870"/>
      <c r="N444" s="870"/>
      <c r="O444" s="870"/>
      <c r="P444" s="870"/>
      <c r="Q444" s="870"/>
      <c r="R444" s="870"/>
      <c r="S444" s="870"/>
      <c r="T444" s="870"/>
      <c r="U444" s="870"/>
      <c r="V444" s="870"/>
      <c r="W444" s="870"/>
      <c r="X444" s="870"/>
      <c r="Y444" s="870"/>
      <c r="Z444" s="870"/>
      <c r="AA444" s="870"/>
      <c r="AB444" s="870"/>
      <c r="AC444" s="870"/>
      <c r="AD444" s="870"/>
      <c r="AE444" s="870"/>
      <c r="AF444" s="870"/>
      <c r="AG444" s="870"/>
      <c r="AH444" s="870"/>
      <c r="AI444" s="870"/>
    </row>
    <row r="445" spans="1:35" ht="16.5">
      <c r="A445" s="870"/>
      <c r="B445" s="870"/>
      <c r="C445" s="870"/>
      <c r="D445" s="870"/>
      <c r="E445" s="870"/>
      <c r="F445" s="870"/>
      <c r="G445" s="870"/>
      <c r="H445" s="870"/>
      <c r="I445" s="870"/>
      <c r="J445" s="870"/>
      <c r="K445" s="870"/>
      <c r="L445" s="870"/>
      <c r="M445" s="870"/>
      <c r="N445" s="870"/>
      <c r="O445" s="870"/>
      <c r="P445" s="870"/>
      <c r="Q445" s="870"/>
      <c r="R445" s="870"/>
      <c r="S445" s="870"/>
      <c r="T445" s="870"/>
      <c r="U445" s="870"/>
      <c r="V445" s="870"/>
      <c r="W445" s="870"/>
      <c r="X445" s="870"/>
      <c r="Y445" s="870"/>
      <c r="Z445" s="870"/>
      <c r="AA445" s="870"/>
      <c r="AB445" s="870"/>
      <c r="AC445" s="870"/>
      <c r="AD445" s="870"/>
      <c r="AE445" s="870"/>
      <c r="AF445" s="870"/>
      <c r="AG445" s="870"/>
      <c r="AH445" s="870"/>
      <c r="AI445" s="870"/>
    </row>
    <row r="446" spans="1:35" ht="16.5">
      <c r="A446" s="870"/>
      <c r="B446" s="870"/>
      <c r="C446" s="870"/>
      <c r="D446" s="870"/>
      <c r="E446" s="870"/>
      <c r="F446" s="870"/>
      <c r="G446" s="870"/>
      <c r="H446" s="870"/>
      <c r="I446" s="870"/>
      <c r="J446" s="870"/>
      <c r="K446" s="870"/>
      <c r="L446" s="870"/>
      <c r="M446" s="870"/>
      <c r="N446" s="870"/>
      <c r="O446" s="870"/>
      <c r="P446" s="870"/>
      <c r="Q446" s="870"/>
      <c r="R446" s="870"/>
      <c r="S446" s="870"/>
      <c r="T446" s="870"/>
      <c r="U446" s="870"/>
      <c r="V446" s="870"/>
      <c r="W446" s="870"/>
      <c r="X446" s="870"/>
      <c r="Y446" s="870"/>
      <c r="Z446" s="870"/>
      <c r="AA446" s="870"/>
      <c r="AB446" s="870"/>
      <c r="AC446" s="870"/>
      <c r="AD446" s="870"/>
      <c r="AE446" s="870"/>
      <c r="AF446" s="870"/>
      <c r="AG446" s="870"/>
      <c r="AH446" s="870"/>
      <c r="AI446" s="870"/>
    </row>
    <row r="447" spans="1:35" ht="16.5">
      <c r="A447" s="870"/>
      <c r="B447" s="870"/>
      <c r="C447" s="870"/>
      <c r="D447" s="870"/>
      <c r="E447" s="870"/>
      <c r="F447" s="870"/>
      <c r="G447" s="870"/>
      <c r="H447" s="870"/>
      <c r="I447" s="870"/>
      <c r="J447" s="870"/>
      <c r="K447" s="870"/>
      <c r="L447" s="870"/>
      <c r="M447" s="870"/>
      <c r="N447" s="870"/>
      <c r="O447" s="870"/>
      <c r="P447" s="870"/>
      <c r="Q447" s="870"/>
      <c r="R447" s="870"/>
      <c r="S447" s="870"/>
      <c r="T447" s="870"/>
      <c r="U447" s="870"/>
      <c r="V447" s="870"/>
      <c r="W447" s="870"/>
      <c r="X447" s="870"/>
      <c r="Y447" s="870"/>
      <c r="Z447" s="870"/>
      <c r="AA447" s="870"/>
      <c r="AB447" s="870"/>
      <c r="AC447" s="870"/>
      <c r="AD447" s="870"/>
      <c r="AE447" s="870"/>
      <c r="AF447" s="870"/>
      <c r="AG447" s="870"/>
      <c r="AH447" s="870"/>
      <c r="AI447" s="870"/>
    </row>
    <row r="448" spans="1:35" ht="16.5">
      <c r="A448" s="870"/>
      <c r="B448" s="870"/>
      <c r="C448" s="870"/>
      <c r="D448" s="870"/>
      <c r="E448" s="870"/>
      <c r="F448" s="870"/>
      <c r="G448" s="870"/>
      <c r="H448" s="870"/>
      <c r="I448" s="870"/>
      <c r="J448" s="870"/>
      <c r="K448" s="870"/>
      <c r="L448" s="870"/>
      <c r="M448" s="870"/>
      <c r="N448" s="870"/>
      <c r="O448" s="870"/>
      <c r="P448" s="870"/>
      <c r="Q448" s="870"/>
      <c r="R448" s="870"/>
      <c r="S448" s="870"/>
      <c r="T448" s="870"/>
      <c r="U448" s="870"/>
      <c r="V448" s="870"/>
      <c r="W448" s="870"/>
      <c r="X448" s="870"/>
      <c r="Y448" s="870"/>
      <c r="Z448" s="870"/>
      <c r="AA448" s="870"/>
      <c r="AB448" s="870"/>
      <c r="AC448" s="870"/>
      <c r="AD448" s="870"/>
      <c r="AE448" s="870"/>
      <c r="AF448" s="870"/>
      <c r="AG448" s="870"/>
      <c r="AH448" s="870"/>
      <c r="AI448" s="870"/>
    </row>
    <row r="449" spans="1:35" ht="16.5">
      <c r="A449" s="870"/>
      <c r="B449" s="870"/>
      <c r="C449" s="870"/>
      <c r="D449" s="870"/>
      <c r="E449" s="870"/>
      <c r="F449" s="870"/>
      <c r="G449" s="870"/>
      <c r="H449" s="870"/>
      <c r="I449" s="870"/>
      <c r="J449" s="870"/>
      <c r="K449" s="870"/>
      <c r="L449" s="870"/>
      <c r="M449" s="870"/>
      <c r="N449" s="870"/>
      <c r="O449" s="870"/>
      <c r="P449" s="870"/>
      <c r="Q449" s="870"/>
      <c r="R449" s="870"/>
      <c r="S449" s="870"/>
      <c r="T449" s="870"/>
      <c r="U449" s="870"/>
      <c r="V449" s="870"/>
      <c r="W449" s="870"/>
      <c r="X449" s="870"/>
      <c r="Y449" s="870"/>
      <c r="Z449" s="870"/>
      <c r="AA449" s="870"/>
      <c r="AB449" s="870"/>
      <c r="AC449" s="870"/>
      <c r="AD449" s="870"/>
      <c r="AE449" s="870"/>
      <c r="AF449" s="870"/>
      <c r="AG449" s="870"/>
      <c r="AH449" s="870"/>
      <c r="AI449" s="870"/>
    </row>
    <row r="450" spans="1:35" ht="16.5">
      <c r="A450" s="870"/>
      <c r="B450" s="870"/>
      <c r="C450" s="870"/>
      <c r="D450" s="870"/>
      <c r="E450" s="870"/>
      <c r="F450" s="870"/>
      <c r="G450" s="870"/>
      <c r="H450" s="870"/>
      <c r="I450" s="870"/>
      <c r="J450" s="870"/>
      <c r="K450" s="870"/>
      <c r="L450" s="870"/>
      <c r="M450" s="870"/>
      <c r="N450" s="870"/>
      <c r="O450" s="870"/>
      <c r="P450" s="870"/>
      <c r="Q450" s="870"/>
      <c r="R450" s="870"/>
      <c r="S450" s="870"/>
      <c r="T450" s="870"/>
      <c r="U450" s="870"/>
      <c r="V450" s="870"/>
      <c r="W450" s="870"/>
      <c r="X450" s="870"/>
      <c r="Y450" s="870"/>
      <c r="Z450" s="870"/>
      <c r="AA450" s="870"/>
      <c r="AB450" s="870"/>
      <c r="AC450" s="870"/>
      <c r="AD450" s="870"/>
      <c r="AE450" s="870"/>
      <c r="AF450" s="870"/>
      <c r="AG450" s="870"/>
      <c r="AH450" s="870"/>
      <c r="AI450" s="870"/>
    </row>
    <row r="451" spans="1:35" ht="16.5">
      <c r="A451" s="870"/>
      <c r="B451" s="870"/>
      <c r="C451" s="870"/>
      <c r="D451" s="870"/>
      <c r="E451" s="870"/>
      <c r="F451" s="870"/>
      <c r="G451" s="870"/>
      <c r="H451" s="870"/>
      <c r="I451" s="870"/>
      <c r="J451" s="870"/>
      <c r="K451" s="870"/>
      <c r="L451" s="870"/>
      <c r="M451" s="870"/>
      <c r="N451" s="870"/>
      <c r="O451" s="870"/>
      <c r="P451" s="870"/>
      <c r="Q451" s="870"/>
      <c r="R451" s="870"/>
      <c r="S451" s="870"/>
      <c r="T451" s="870"/>
      <c r="U451" s="870"/>
      <c r="V451" s="870"/>
      <c r="W451" s="870"/>
      <c r="X451" s="870"/>
      <c r="Y451" s="870"/>
      <c r="Z451" s="870"/>
      <c r="AA451" s="870"/>
      <c r="AB451" s="870"/>
      <c r="AC451" s="870"/>
      <c r="AD451" s="870"/>
      <c r="AE451" s="870"/>
      <c r="AF451" s="870"/>
      <c r="AG451" s="870"/>
      <c r="AH451" s="870"/>
      <c r="AI451" s="870"/>
    </row>
    <row r="452" spans="1:35" ht="16.5">
      <c r="A452" s="870"/>
      <c r="B452" s="870"/>
      <c r="C452" s="870"/>
      <c r="D452" s="870"/>
      <c r="E452" s="870"/>
      <c r="F452" s="870"/>
      <c r="G452" s="870"/>
      <c r="H452" s="870"/>
      <c r="I452" s="870"/>
      <c r="J452" s="870"/>
      <c r="K452" s="870"/>
      <c r="L452" s="870"/>
      <c r="M452" s="870"/>
      <c r="N452" s="870"/>
      <c r="O452" s="870"/>
      <c r="P452" s="870"/>
      <c r="Q452" s="870"/>
      <c r="R452" s="870"/>
      <c r="S452" s="870"/>
      <c r="T452" s="870"/>
      <c r="U452" s="870"/>
      <c r="V452" s="870"/>
      <c r="W452" s="870"/>
      <c r="X452" s="870"/>
      <c r="Y452" s="870"/>
      <c r="Z452" s="870"/>
      <c r="AA452" s="870"/>
      <c r="AB452" s="870"/>
      <c r="AC452" s="870"/>
      <c r="AD452" s="870"/>
      <c r="AE452" s="870"/>
      <c r="AF452" s="870"/>
      <c r="AG452" s="870"/>
      <c r="AH452" s="870"/>
      <c r="AI452" s="870"/>
    </row>
    <row r="453" spans="1:35" ht="16.5">
      <c r="A453" s="870"/>
      <c r="B453" s="870"/>
      <c r="C453" s="870"/>
      <c r="D453" s="870"/>
      <c r="E453" s="870"/>
      <c r="F453" s="870"/>
      <c r="G453" s="870"/>
      <c r="H453" s="870"/>
      <c r="I453" s="870"/>
      <c r="J453" s="870"/>
      <c r="K453" s="870"/>
      <c r="L453" s="870"/>
      <c r="M453" s="870"/>
      <c r="N453" s="870"/>
      <c r="O453" s="870"/>
      <c r="P453" s="870"/>
      <c r="Q453" s="870"/>
      <c r="R453" s="870"/>
      <c r="S453" s="870"/>
      <c r="T453" s="870"/>
      <c r="U453" s="870"/>
      <c r="V453" s="870"/>
      <c r="W453" s="870"/>
      <c r="X453" s="870"/>
      <c r="Y453" s="870"/>
      <c r="Z453" s="870"/>
      <c r="AA453" s="870"/>
      <c r="AB453" s="870"/>
      <c r="AC453" s="870"/>
      <c r="AD453" s="870"/>
      <c r="AE453" s="870"/>
      <c r="AF453" s="870"/>
      <c r="AG453" s="870"/>
      <c r="AH453" s="870"/>
      <c r="AI453" s="870"/>
    </row>
    <row r="454" spans="1:35" ht="16.5">
      <c r="A454" s="870"/>
      <c r="B454" s="870"/>
      <c r="C454" s="870"/>
      <c r="D454" s="870"/>
      <c r="E454" s="870"/>
      <c r="F454" s="870"/>
      <c r="G454" s="870"/>
      <c r="H454" s="870"/>
      <c r="I454" s="870"/>
      <c r="J454" s="870"/>
      <c r="K454" s="870"/>
      <c r="L454" s="870"/>
      <c r="M454" s="870"/>
      <c r="N454" s="870"/>
      <c r="O454" s="870"/>
      <c r="P454" s="870"/>
      <c r="Q454" s="870"/>
      <c r="R454" s="870"/>
      <c r="S454" s="870"/>
      <c r="T454" s="870"/>
      <c r="U454" s="870"/>
      <c r="V454" s="870"/>
      <c r="W454" s="870"/>
      <c r="X454" s="870"/>
      <c r="Y454" s="870"/>
      <c r="Z454" s="870"/>
      <c r="AA454" s="870"/>
      <c r="AB454" s="870"/>
      <c r="AC454" s="870"/>
      <c r="AD454" s="870"/>
      <c r="AE454" s="870"/>
      <c r="AF454" s="870"/>
      <c r="AG454" s="870"/>
      <c r="AH454" s="870"/>
      <c r="AI454" s="870"/>
    </row>
    <row r="455" spans="1:35" ht="16.5">
      <c r="A455" s="870"/>
      <c r="B455" s="870"/>
      <c r="C455" s="870"/>
      <c r="D455" s="870"/>
      <c r="E455" s="870"/>
      <c r="F455" s="870"/>
      <c r="G455" s="870"/>
      <c r="H455" s="870"/>
      <c r="I455" s="870"/>
      <c r="J455" s="870"/>
      <c r="K455" s="870"/>
      <c r="L455" s="870"/>
      <c r="M455" s="870"/>
      <c r="N455" s="870"/>
      <c r="O455" s="870"/>
      <c r="P455" s="870"/>
      <c r="Q455" s="870"/>
      <c r="R455" s="870"/>
      <c r="S455" s="870"/>
      <c r="T455" s="870"/>
      <c r="U455" s="870"/>
      <c r="V455" s="870"/>
      <c r="W455" s="870"/>
      <c r="X455" s="870"/>
      <c r="Y455" s="870"/>
      <c r="Z455" s="870"/>
      <c r="AA455" s="870"/>
      <c r="AB455" s="870"/>
      <c r="AC455" s="870"/>
      <c r="AD455" s="870"/>
      <c r="AE455" s="870"/>
      <c r="AF455" s="870"/>
      <c r="AG455" s="870"/>
      <c r="AH455" s="870"/>
      <c r="AI455" s="870"/>
    </row>
    <row r="456" spans="1:35" ht="16.5">
      <c r="A456" s="870"/>
      <c r="B456" s="870"/>
      <c r="C456" s="870"/>
      <c r="D456" s="870"/>
      <c r="E456" s="870"/>
      <c r="F456" s="870"/>
      <c r="G456" s="870"/>
      <c r="H456" s="870"/>
      <c r="I456" s="870"/>
      <c r="J456" s="870"/>
      <c r="K456" s="870"/>
      <c r="L456" s="870"/>
      <c r="M456" s="870"/>
      <c r="N456" s="870"/>
      <c r="O456" s="870"/>
      <c r="P456" s="870"/>
      <c r="Q456" s="870"/>
      <c r="R456" s="870"/>
      <c r="S456" s="870"/>
      <c r="T456" s="870"/>
      <c r="U456" s="870"/>
      <c r="V456" s="870"/>
      <c r="W456" s="870"/>
      <c r="X456" s="870"/>
      <c r="Y456" s="870"/>
      <c r="Z456" s="870"/>
      <c r="AA456" s="870"/>
      <c r="AB456" s="870"/>
      <c r="AC456" s="870"/>
      <c r="AD456" s="870"/>
      <c r="AE456" s="870"/>
      <c r="AF456" s="870"/>
      <c r="AG456" s="870"/>
      <c r="AH456" s="870"/>
      <c r="AI456" s="870"/>
    </row>
    <row r="457" spans="1:35" ht="16.5">
      <c r="A457" s="870"/>
      <c r="B457" s="870"/>
      <c r="C457" s="870"/>
      <c r="D457" s="870"/>
      <c r="E457" s="870"/>
      <c r="F457" s="870"/>
      <c r="G457" s="870"/>
      <c r="H457" s="870"/>
      <c r="I457" s="870"/>
      <c r="J457" s="870"/>
      <c r="K457" s="870"/>
      <c r="L457" s="870"/>
      <c r="M457" s="870"/>
      <c r="N457" s="870"/>
      <c r="O457" s="870"/>
      <c r="P457" s="870"/>
      <c r="Q457" s="870"/>
      <c r="R457" s="870"/>
      <c r="S457" s="870"/>
      <c r="T457" s="870"/>
      <c r="U457" s="870"/>
      <c r="V457" s="870"/>
      <c r="W457" s="870"/>
      <c r="X457" s="870"/>
      <c r="Y457" s="870"/>
      <c r="Z457" s="870"/>
      <c r="AA457" s="870"/>
      <c r="AB457" s="870"/>
      <c r="AC457" s="870"/>
      <c r="AD457" s="870"/>
      <c r="AE457" s="870"/>
      <c r="AF457" s="870"/>
      <c r="AG457" s="870"/>
      <c r="AH457" s="870"/>
      <c r="AI457" s="870"/>
    </row>
    <row r="458" spans="1:35" ht="16.5">
      <c r="A458" s="870"/>
      <c r="B458" s="870"/>
      <c r="C458" s="870"/>
      <c r="D458" s="870"/>
      <c r="E458" s="870"/>
      <c r="F458" s="870"/>
      <c r="G458" s="870"/>
      <c r="H458" s="870"/>
      <c r="I458" s="870"/>
      <c r="J458" s="870"/>
      <c r="K458" s="870"/>
      <c r="L458" s="870"/>
      <c r="M458" s="870"/>
      <c r="N458" s="870"/>
      <c r="O458" s="870"/>
      <c r="P458" s="870"/>
      <c r="Q458" s="870"/>
      <c r="R458" s="870"/>
      <c r="S458" s="870"/>
      <c r="T458" s="870"/>
      <c r="U458" s="870"/>
      <c r="V458" s="870"/>
      <c r="W458" s="870"/>
      <c r="X458" s="870"/>
      <c r="Y458" s="870"/>
      <c r="Z458" s="870"/>
      <c r="AA458" s="870"/>
      <c r="AB458" s="870"/>
      <c r="AC458" s="870"/>
      <c r="AD458" s="870"/>
      <c r="AE458" s="870"/>
      <c r="AF458" s="870"/>
      <c r="AG458" s="870"/>
      <c r="AH458" s="870"/>
      <c r="AI458" s="870"/>
    </row>
    <row r="459" spans="1:35" ht="16.5">
      <c r="A459" s="870"/>
      <c r="B459" s="870"/>
      <c r="C459" s="870"/>
      <c r="D459" s="870"/>
      <c r="E459" s="870"/>
      <c r="F459" s="870"/>
      <c r="G459" s="870"/>
      <c r="H459" s="870"/>
      <c r="I459" s="870"/>
      <c r="J459" s="870"/>
      <c r="K459" s="870"/>
      <c r="L459" s="870"/>
      <c r="M459" s="870"/>
      <c r="N459" s="870"/>
      <c r="O459" s="870"/>
      <c r="P459" s="870"/>
      <c r="Q459" s="870"/>
      <c r="R459" s="870"/>
      <c r="S459" s="870"/>
      <c r="T459" s="870"/>
      <c r="U459" s="870"/>
      <c r="V459" s="870"/>
      <c r="W459" s="870"/>
      <c r="X459" s="870"/>
      <c r="Y459" s="870"/>
      <c r="Z459" s="870"/>
      <c r="AA459" s="870"/>
      <c r="AB459" s="870"/>
      <c r="AC459" s="870"/>
      <c r="AD459" s="870"/>
      <c r="AE459" s="870"/>
      <c r="AF459" s="870"/>
      <c r="AG459" s="870"/>
      <c r="AH459" s="870"/>
      <c r="AI459" s="870"/>
    </row>
    <row r="460" spans="1:35" ht="16.5">
      <c r="A460" s="870"/>
      <c r="B460" s="870"/>
      <c r="C460" s="870"/>
      <c r="D460" s="870"/>
      <c r="E460" s="870"/>
      <c r="F460" s="870"/>
      <c r="G460" s="870"/>
      <c r="H460" s="870"/>
      <c r="I460" s="870"/>
      <c r="J460" s="870"/>
      <c r="K460" s="870"/>
      <c r="L460" s="870"/>
      <c r="M460" s="870"/>
      <c r="N460" s="870"/>
      <c r="O460" s="870"/>
      <c r="P460" s="870"/>
      <c r="Q460" s="870"/>
      <c r="R460" s="870"/>
      <c r="S460" s="870"/>
      <c r="T460" s="870"/>
      <c r="U460" s="870"/>
      <c r="V460" s="870"/>
      <c r="W460" s="870"/>
      <c r="X460" s="870"/>
      <c r="Y460" s="870"/>
      <c r="Z460" s="870"/>
      <c r="AA460" s="870"/>
      <c r="AB460" s="870"/>
      <c r="AC460" s="870"/>
      <c r="AD460" s="870"/>
      <c r="AE460" s="870"/>
      <c r="AF460" s="870"/>
      <c r="AG460" s="870"/>
      <c r="AH460" s="870"/>
      <c r="AI460" s="870"/>
    </row>
    <row r="461" spans="1:35" ht="16.5">
      <c r="A461" s="870"/>
      <c r="B461" s="870"/>
      <c r="C461" s="870"/>
      <c r="D461" s="870"/>
      <c r="E461" s="870"/>
      <c r="F461" s="870"/>
      <c r="G461" s="870"/>
      <c r="H461" s="870"/>
      <c r="I461" s="870"/>
      <c r="J461" s="870"/>
      <c r="K461" s="870"/>
      <c r="L461" s="870"/>
      <c r="M461" s="870"/>
      <c r="N461" s="870"/>
      <c r="O461" s="870"/>
      <c r="P461" s="870"/>
      <c r="Q461" s="870"/>
      <c r="R461" s="870"/>
      <c r="S461" s="870"/>
      <c r="T461" s="870"/>
      <c r="U461" s="870"/>
      <c r="V461" s="870"/>
      <c r="W461" s="870"/>
      <c r="X461" s="870"/>
      <c r="Y461" s="870"/>
      <c r="Z461" s="870"/>
      <c r="AA461" s="870"/>
      <c r="AB461" s="870"/>
      <c r="AC461" s="870"/>
      <c r="AD461" s="870"/>
      <c r="AE461" s="870"/>
      <c r="AF461" s="870"/>
      <c r="AG461" s="870"/>
      <c r="AH461" s="870"/>
      <c r="AI461" s="870"/>
    </row>
    <row r="462" spans="1:35" ht="16.5">
      <c r="A462" s="870"/>
      <c r="B462" s="870"/>
      <c r="C462" s="870"/>
      <c r="D462" s="870"/>
      <c r="E462" s="870"/>
      <c r="F462" s="870"/>
      <c r="G462" s="870"/>
      <c r="H462" s="870"/>
      <c r="I462" s="870"/>
      <c r="J462" s="870"/>
      <c r="K462" s="870"/>
      <c r="L462" s="870"/>
      <c r="M462" s="870"/>
      <c r="N462" s="870"/>
      <c r="O462" s="870"/>
      <c r="P462" s="870"/>
      <c r="Q462" s="870"/>
      <c r="R462" s="870"/>
      <c r="S462" s="870"/>
      <c r="T462" s="870"/>
      <c r="U462" s="870"/>
      <c r="V462" s="870"/>
      <c r="W462" s="870"/>
      <c r="X462" s="870"/>
      <c r="Y462" s="870"/>
      <c r="Z462" s="870"/>
      <c r="AA462" s="870"/>
      <c r="AB462" s="870"/>
      <c r="AC462" s="870"/>
      <c r="AD462" s="870"/>
      <c r="AE462" s="870"/>
      <c r="AF462" s="870"/>
      <c r="AG462" s="870"/>
      <c r="AH462" s="870"/>
      <c r="AI462" s="870"/>
    </row>
    <row r="463" spans="1:35" ht="16.5">
      <c r="A463" s="870"/>
      <c r="B463" s="870"/>
      <c r="C463" s="870"/>
      <c r="D463" s="870"/>
      <c r="E463" s="870"/>
      <c r="F463" s="870"/>
      <c r="G463" s="870"/>
      <c r="H463" s="870"/>
      <c r="I463" s="870"/>
      <c r="J463" s="870"/>
      <c r="K463" s="870"/>
      <c r="L463" s="870"/>
      <c r="M463" s="870"/>
      <c r="N463" s="870"/>
      <c r="O463" s="870"/>
      <c r="P463" s="870"/>
      <c r="Q463" s="870"/>
      <c r="R463" s="870"/>
      <c r="S463" s="870"/>
      <c r="T463" s="870"/>
      <c r="U463" s="870"/>
      <c r="V463" s="870"/>
      <c r="W463" s="870"/>
      <c r="X463" s="870"/>
      <c r="Y463" s="870"/>
      <c r="Z463" s="870"/>
      <c r="AA463" s="870"/>
      <c r="AB463" s="870"/>
      <c r="AC463" s="870"/>
      <c r="AD463" s="870"/>
      <c r="AE463" s="870"/>
      <c r="AF463" s="870"/>
      <c r="AG463" s="870"/>
      <c r="AH463" s="870"/>
      <c r="AI463" s="870"/>
    </row>
    <row r="464" spans="1:35" ht="16.5">
      <c r="A464" s="870"/>
      <c r="B464" s="870"/>
      <c r="C464" s="870"/>
      <c r="D464" s="870"/>
      <c r="E464" s="870"/>
      <c r="F464" s="870"/>
      <c r="G464" s="870"/>
      <c r="H464" s="870"/>
      <c r="I464" s="870"/>
      <c r="J464" s="870"/>
      <c r="K464" s="870"/>
      <c r="L464" s="870"/>
      <c r="M464" s="870"/>
      <c r="N464" s="870"/>
      <c r="O464" s="870"/>
      <c r="P464" s="870"/>
      <c r="Q464" s="870"/>
      <c r="R464" s="870"/>
      <c r="S464" s="870"/>
      <c r="T464" s="870"/>
      <c r="U464" s="870"/>
      <c r="V464" s="870"/>
      <c r="W464" s="870"/>
      <c r="X464" s="870"/>
      <c r="Y464" s="870"/>
      <c r="Z464" s="870"/>
      <c r="AA464" s="870"/>
      <c r="AB464" s="870"/>
      <c r="AC464" s="870"/>
      <c r="AD464" s="870"/>
      <c r="AE464" s="870"/>
      <c r="AF464" s="870"/>
      <c r="AG464" s="870"/>
      <c r="AH464" s="870"/>
      <c r="AI464" s="870"/>
    </row>
    <row r="465" spans="1:35" ht="16.5">
      <c r="A465" s="870"/>
      <c r="B465" s="870"/>
      <c r="C465" s="870"/>
      <c r="D465" s="870"/>
      <c r="E465" s="870"/>
      <c r="F465" s="870"/>
      <c r="G465" s="870"/>
      <c r="H465" s="870"/>
      <c r="I465" s="870"/>
      <c r="J465" s="870"/>
      <c r="K465" s="870"/>
      <c r="L465" s="870"/>
      <c r="M465" s="870"/>
      <c r="N465" s="870"/>
      <c r="O465" s="870"/>
      <c r="P465" s="870"/>
      <c r="Q465" s="870"/>
      <c r="R465" s="870"/>
      <c r="S465" s="870"/>
      <c r="T465" s="870"/>
      <c r="U465" s="870"/>
      <c r="V465" s="870"/>
      <c r="W465" s="870"/>
      <c r="X465" s="870"/>
      <c r="Y465" s="870"/>
      <c r="Z465" s="870"/>
      <c r="AA465" s="870"/>
      <c r="AB465" s="870"/>
      <c r="AC465" s="870"/>
      <c r="AD465" s="870"/>
      <c r="AE465" s="870"/>
      <c r="AF465" s="870"/>
      <c r="AG465" s="870"/>
      <c r="AH465" s="870"/>
      <c r="AI465" s="870"/>
    </row>
    <row r="466" spans="1:35" ht="16.5">
      <c r="A466" s="870"/>
      <c r="B466" s="870"/>
      <c r="C466" s="870"/>
      <c r="D466" s="870"/>
      <c r="E466" s="870"/>
      <c r="F466" s="870"/>
      <c r="G466" s="870"/>
      <c r="H466" s="870"/>
      <c r="I466" s="870"/>
      <c r="J466" s="870"/>
      <c r="K466" s="870"/>
      <c r="L466" s="870"/>
      <c r="M466" s="870"/>
      <c r="N466" s="870"/>
      <c r="O466" s="870"/>
      <c r="P466" s="870"/>
      <c r="Q466" s="870"/>
      <c r="R466" s="870"/>
      <c r="S466" s="870"/>
      <c r="T466" s="870"/>
      <c r="U466" s="870"/>
      <c r="V466" s="870"/>
      <c r="W466" s="870"/>
      <c r="X466" s="870"/>
      <c r="Y466" s="870"/>
      <c r="Z466" s="870"/>
      <c r="AA466" s="870"/>
      <c r="AB466" s="870"/>
      <c r="AC466" s="870"/>
      <c r="AD466" s="870"/>
      <c r="AE466" s="870"/>
      <c r="AF466" s="870"/>
      <c r="AG466" s="870"/>
      <c r="AH466" s="870"/>
      <c r="AI466" s="870"/>
    </row>
    <row r="467" spans="1:35" ht="16.5">
      <c r="A467" s="870"/>
      <c r="B467" s="870"/>
      <c r="C467" s="870"/>
      <c r="D467" s="870"/>
      <c r="E467" s="870"/>
      <c r="F467" s="870"/>
      <c r="G467" s="870"/>
      <c r="H467" s="870"/>
      <c r="I467" s="870"/>
      <c r="J467" s="870"/>
      <c r="K467" s="870"/>
      <c r="L467" s="870"/>
      <c r="M467" s="870"/>
      <c r="N467" s="870"/>
      <c r="O467" s="870"/>
      <c r="P467" s="870"/>
      <c r="Q467" s="870"/>
      <c r="R467" s="870"/>
      <c r="S467" s="870"/>
      <c r="T467" s="870"/>
      <c r="U467" s="870"/>
      <c r="V467" s="870"/>
      <c r="W467" s="870"/>
      <c r="X467" s="870"/>
      <c r="Y467" s="870"/>
      <c r="Z467" s="870"/>
      <c r="AA467" s="870"/>
      <c r="AB467" s="870"/>
      <c r="AC467" s="870"/>
      <c r="AD467" s="870"/>
      <c r="AE467" s="870"/>
      <c r="AF467" s="870"/>
      <c r="AG467" s="870"/>
      <c r="AH467" s="870"/>
      <c r="AI467" s="870"/>
    </row>
    <row r="468" spans="1:35" ht="16.5">
      <c r="A468" s="870"/>
      <c r="B468" s="870"/>
      <c r="C468" s="870"/>
      <c r="D468" s="870"/>
      <c r="E468" s="870"/>
      <c r="F468" s="870"/>
      <c r="G468" s="870"/>
      <c r="H468" s="870"/>
      <c r="I468" s="870"/>
      <c r="J468" s="870"/>
      <c r="K468" s="870"/>
      <c r="L468" s="870"/>
      <c r="M468" s="870"/>
      <c r="N468" s="870"/>
      <c r="O468" s="870"/>
      <c r="P468" s="870"/>
      <c r="Q468" s="870"/>
      <c r="R468" s="870"/>
      <c r="S468" s="870"/>
      <c r="T468" s="870"/>
      <c r="U468" s="870"/>
      <c r="V468" s="870"/>
      <c r="W468" s="870"/>
      <c r="X468" s="870"/>
      <c r="Y468" s="870"/>
      <c r="Z468" s="870"/>
      <c r="AA468" s="870"/>
      <c r="AB468" s="870"/>
      <c r="AC468" s="870"/>
      <c r="AD468" s="870"/>
      <c r="AE468" s="870"/>
      <c r="AF468" s="870"/>
      <c r="AG468" s="870"/>
      <c r="AH468" s="870"/>
      <c r="AI468" s="870"/>
    </row>
    <row r="469" spans="1:35" ht="16.5">
      <c r="A469" s="870"/>
      <c r="B469" s="870"/>
      <c r="C469" s="870"/>
      <c r="D469" s="870"/>
      <c r="E469" s="870"/>
      <c r="F469" s="870"/>
      <c r="G469" s="870"/>
      <c r="H469" s="870"/>
      <c r="I469" s="870"/>
      <c r="J469" s="870"/>
      <c r="K469" s="870"/>
      <c r="L469" s="870"/>
      <c r="M469" s="870"/>
      <c r="N469" s="870"/>
      <c r="O469" s="870"/>
      <c r="P469" s="870"/>
      <c r="Q469" s="870"/>
      <c r="R469" s="870"/>
      <c r="S469" s="870"/>
      <c r="T469" s="870"/>
      <c r="U469" s="870"/>
      <c r="V469" s="870"/>
      <c r="W469" s="870"/>
      <c r="X469" s="870"/>
      <c r="Y469" s="870"/>
      <c r="Z469" s="870"/>
      <c r="AA469" s="870"/>
      <c r="AB469" s="870"/>
      <c r="AC469" s="870"/>
      <c r="AD469" s="870"/>
      <c r="AE469" s="870"/>
      <c r="AF469" s="870"/>
      <c r="AG469" s="870"/>
      <c r="AH469" s="870"/>
      <c r="AI469" s="870"/>
    </row>
    <row r="470" spans="1:35" ht="16.5">
      <c r="A470" s="870"/>
      <c r="B470" s="870"/>
      <c r="C470" s="870"/>
      <c r="D470" s="870"/>
      <c r="E470" s="870"/>
      <c r="F470" s="870"/>
      <c r="G470" s="870"/>
      <c r="H470" s="870"/>
      <c r="I470" s="870"/>
      <c r="J470" s="870"/>
      <c r="K470" s="870"/>
      <c r="L470" s="870"/>
      <c r="M470" s="870"/>
      <c r="N470" s="870"/>
      <c r="O470" s="870"/>
      <c r="P470" s="870"/>
      <c r="Q470" s="870"/>
      <c r="R470" s="870"/>
      <c r="S470" s="870"/>
      <c r="T470" s="870"/>
      <c r="U470" s="870"/>
      <c r="V470" s="870"/>
      <c r="W470" s="870"/>
      <c r="X470" s="870"/>
      <c r="Y470" s="870"/>
      <c r="Z470" s="870"/>
      <c r="AA470" s="870"/>
      <c r="AB470" s="870"/>
      <c r="AC470" s="870"/>
      <c r="AD470" s="870"/>
      <c r="AE470" s="870"/>
      <c r="AF470" s="870"/>
      <c r="AG470" s="870"/>
      <c r="AH470" s="870"/>
      <c r="AI470" s="870"/>
    </row>
    <row r="471" spans="1:35" ht="16.5">
      <c r="A471" s="870"/>
      <c r="B471" s="870"/>
      <c r="C471" s="870"/>
      <c r="D471" s="870"/>
      <c r="E471" s="870"/>
      <c r="F471" s="870"/>
      <c r="G471" s="870"/>
      <c r="H471" s="870"/>
      <c r="I471" s="870"/>
      <c r="J471" s="870"/>
      <c r="K471" s="870"/>
      <c r="L471" s="870"/>
      <c r="M471" s="870"/>
      <c r="N471" s="870"/>
      <c r="O471" s="870"/>
      <c r="P471" s="870"/>
      <c r="Q471" s="870"/>
      <c r="R471" s="870"/>
      <c r="S471" s="870"/>
      <c r="T471" s="870"/>
      <c r="U471" s="870"/>
      <c r="V471" s="870"/>
      <c r="W471" s="870"/>
      <c r="X471" s="870"/>
      <c r="Y471" s="870"/>
      <c r="Z471" s="870"/>
      <c r="AA471" s="870"/>
      <c r="AB471" s="870"/>
      <c r="AC471" s="870"/>
      <c r="AD471" s="870"/>
      <c r="AE471" s="870"/>
      <c r="AF471" s="870"/>
      <c r="AG471" s="870"/>
      <c r="AH471" s="870"/>
      <c r="AI471" s="870"/>
    </row>
    <row r="472" spans="1:35" ht="16.5">
      <c r="A472" s="870"/>
      <c r="B472" s="870"/>
      <c r="C472" s="870"/>
      <c r="D472" s="870"/>
      <c r="E472" s="870"/>
      <c r="F472" s="870"/>
      <c r="G472" s="870"/>
      <c r="H472" s="870"/>
      <c r="I472" s="870"/>
      <c r="J472" s="870"/>
      <c r="K472" s="870"/>
      <c r="L472" s="870"/>
      <c r="M472" s="870"/>
      <c r="N472" s="870"/>
      <c r="O472" s="870"/>
      <c r="P472" s="870"/>
      <c r="Q472" s="870"/>
      <c r="R472" s="870"/>
      <c r="S472" s="870"/>
      <c r="T472" s="870"/>
      <c r="U472" s="870"/>
      <c r="V472" s="870"/>
      <c r="W472" s="870"/>
      <c r="X472" s="870"/>
      <c r="Y472" s="870"/>
      <c r="Z472" s="870"/>
      <c r="AA472" s="870"/>
      <c r="AB472" s="870"/>
      <c r="AC472" s="870"/>
      <c r="AD472" s="870"/>
      <c r="AE472" s="870"/>
      <c r="AF472" s="870"/>
      <c r="AG472" s="870"/>
      <c r="AH472" s="870"/>
      <c r="AI472" s="870"/>
    </row>
    <row r="473" spans="1:35" ht="16.5">
      <c r="A473" s="870"/>
      <c r="B473" s="870"/>
      <c r="C473" s="870"/>
      <c r="D473" s="870"/>
      <c r="E473" s="870"/>
      <c r="F473" s="870"/>
      <c r="G473" s="870"/>
      <c r="H473" s="870"/>
      <c r="I473" s="870"/>
      <c r="J473" s="870"/>
      <c r="K473" s="870"/>
      <c r="L473" s="870"/>
      <c r="M473" s="870"/>
      <c r="N473" s="870"/>
      <c r="O473" s="870"/>
      <c r="P473" s="870"/>
      <c r="Q473" s="870"/>
      <c r="R473" s="870"/>
      <c r="S473" s="870"/>
      <c r="T473" s="870"/>
      <c r="U473" s="870"/>
      <c r="V473" s="870"/>
      <c r="W473" s="870"/>
      <c r="X473" s="870"/>
      <c r="Y473" s="870"/>
      <c r="Z473" s="870"/>
      <c r="AA473" s="870"/>
      <c r="AB473" s="870"/>
      <c r="AC473" s="870"/>
      <c r="AD473" s="870"/>
      <c r="AE473" s="870"/>
      <c r="AF473" s="870"/>
      <c r="AG473" s="870"/>
      <c r="AH473" s="870"/>
      <c r="AI473" s="870"/>
    </row>
    <row r="474" spans="1:35" ht="16.5">
      <c r="A474" s="870"/>
      <c r="B474" s="870"/>
      <c r="C474" s="870"/>
      <c r="D474" s="870"/>
      <c r="E474" s="870"/>
      <c r="F474" s="870"/>
      <c r="G474" s="870"/>
      <c r="H474" s="870"/>
      <c r="I474" s="870"/>
      <c r="J474" s="870"/>
      <c r="K474" s="870"/>
      <c r="L474" s="870"/>
      <c r="M474" s="870"/>
      <c r="N474" s="870"/>
      <c r="O474" s="870"/>
      <c r="P474" s="870"/>
      <c r="Q474" s="870"/>
      <c r="R474" s="870"/>
      <c r="S474" s="870"/>
      <c r="T474" s="870"/>
      <c r="U474" s="870"/>
      <c r="V474" s="870"/>
      <c r="W474" s="870"/>
      <c r="X474" s="870"/>
      <c r="Y474" s="870"/>
      <c r="Z474" s="870"/>
      <c r="AA474" s="870"/>
      <c r="AB474" s="870"/>
      <c r="AC474" s="870"/>
      <c r="AD474" s="870"/>
      <c r="AE474" s="870"/>
      <c r="AF474" s="870"/>
      <c r="AG474" s="870"/>
      <c r="AH474" s="870"/>
      <c r="AI474" s="870"/>
    </row>
    <row r="475" spans="1:35" ht="16.5">
      <c r="A475" s="870"/>
      <c r="B475" s="870"/>
      <c r="C475" s="870"/>
      <c r="D475" s="870"/>
      <c r="E475" s="870"/>
      <c r="F475" s="870"/>
      <c r="G475" s="870"/>
      <c r="H475" s="870"/>
      <c r="I475" s="870"/>
      <c r="J475" s="870"/>
      <c r="K475" s="870"/>
      <c r="L475" s="870"/>
      <c r="M475" s="870"/>
      <c r="N475" s="870"/>
      <c r="O475" s="870"/>
      <c r="P475" s="870"/>
      <c r="Q475" s="870"/>
      <c r="R475" s="870"/>
      <c r="S475" s="870"/>
      <c r="T475" s="870"/>
      <c r="U475" s="870"/>
      <c r="V475" s="870"/>
      <c r="W475" s="870"/>
      <c r="X475" s="870"/>
      <c r="Y475" s="870"/>
      <c r="Z475" s="870"/>
      <c r="AA475" s="870"/>
      <c r="AB475" s="870"/>
      <c r="AC475" s="870"/>
      <c r="AD475" s="870"/>
      <c r="AE475" s="870"/>
      <c r="AF475" s="870"/>
      <c r="AG475" s="870"/>
      <c r="AH475" s="870"/>
      <c r="AI475" s="870"/>
    </row>
    <row r="476" spans="1:35" ht="16.5">
      <c r="A476" s="870"/>
      <c r="B476" s="870"/>
      <c r="C476" s="870"/>
      <c r="D476" s="870"/>
      <c r="E476" s="870"/>
      <c r="F476" s="870"/>
      <c r="G476" s="870"/>
      <c r="H476" s="870"/>
      <c r="I476" s="870"/>
      <c r="J476" s="870"/>
      <c r="K476" s="870"/>
      <c r="L476" s="870"/>
      <c r="M476" s="870"/>
      <c r="N476" s="870"/>
      <c r="O476" s="870"/>
      <c r="P476" s="870"/>
      <c r="Q476" s="870"/>
      <c r="R476" s="870"/>
      <c r="S476" s="870"/>
      <c r="T476" s="870"/>
      <c r="U476" s="870"/>
      <c r="V476" s="870"/>
      <c r="W476" s="870"/>
      <c r="X476" s="870"/>
      <c r="Y476" s="870"/>
      <c r="Z476" s="870"/>
      <c r="AA476" s="870"/>
      <c r="AB476" s="870"/>
      <c r="AC476" s="870"/>
      <c r="AD476" s="870"/>
      <c r="AE476" s="870"/>
      <c r="AF476" s="870"/>
      <c r="AG476" s="870"/>
      <c r="AH476" s="870"/>
      <c r="AI476" s="870"/>
    </row>
    <row r="477" spans="1:35" ht="16.5">
      <c r="A477" s="870"/>
      <c r="B477" s="870"/>
      <c r="C477" s="870"/>
      <c r="D477" s="870"/>
      <c r="E477" s="870"/>
      <c r="F477" s="870"/>
      <c r="G477" s="870"/>
      <c r="H477" s="870"/>
      <c r="I477" s="870"/>
      <c r="J477" s="870"/>
      <c r="K477" s="870"/>
      <c r="L477" s="870"/>
      <c r="M477" s="870"/>
      <c r="N477" s="870"/>
      <c r="O477" s="870"/>
      <c r="P477" s="870"/>
      <c r="Q477" s="870"/>
      <c r="R477" s="870"/>
      <c r="S477" s="870"/>
      <c r="T477" s="870"/>
      <c r="U477" s="870"/>
      <c r="V477" s="870"/>
      <c r="W477" s="870"/>
      <c r="X477" s="870"/>
      <c r="Y477" s="870"/>
      <c r="Z477" s="870"/>
      <c r="AA477" s="870"/>
      <c r="AB477" s="870"/>
      <c r="AC477" s="870"/>
      <c r="AD477" s="870"/>
      <c r="AE477" s="870"/>
      <c r="AF477" s="870"/>
      <c r="AG477" s="870"/>
      <c r="AH477" s="870"/>
      <c r="AI477" s="870"/>
    </row>
    <row r="478" spans="1:35" ht="16.5">
      <c r="A478" s="870"/>
      <c r="B478" s="870"/>
      <c r="C478" s="870"/>
      <c r="D478" s="870"/>
      <c r="E478" s="870"/>
      <c r="F478" s="870"/>
      <c r="G478" s="870"/>
      <c r="H478" s="870"/>
      <c r="I478" s="870"/>
      <c r="J478" s="870"/>
      <c r="K478" s="870"/>
      <c r="L478" s="870"/>
      <c r="M478" s="870"/>
      <c r="N478" s="870"/>
      <c r="O478" s="870"/>
      <c r="P478" s="870"/>
      <c r="Q478" s="870"/>
      <c r="R478" s="870"/>
      <c r="S478" s="870"/>
      <c r="T478" s="870"/>
      <c r="U478" s="870"/>
      <c r="V478" s="870"/>
      <c r="W478" s="870"/>
      <c r="X478" s="870"/>
      <c r="Y478" s="870"/>
      <c r="Z478" s="870"/>
      <c r="AA478" s="870"/>
      <c r="AB478" s="870"/>
      <c r="AC478" s="870"/>
      <c r="AD478" s="870"/>
      <c r="AE478" s="870"/>
      <c r="AF478" s="870"/>
      <c r="AG478" s="870"/>
      <c r="AH478" s="870"/>
      <c r="AI478" s="870"/>
    </row>
    <row r="479" spans="1:35" ht="16.5">
      <c r="A479" s="870"/>
      <c r="B479" s="870"/>
      <c r="C479" s="870"/>
      <c r="D479" s="870"/>
      <c r="E479" s="870"/>
      <c r="F479" s="870"/>
      <c r="G479" s="870"/>
      <c r="H479" s="870"/>
      <c r="I479" s="870"/>
      <c r="J479" s="870"/>
      <c r="K479" s="870"/>
      <c r="L479" s="870"/>
      <c r="M479" s="870"/>
      <c r="N479" s="870"/>
      <c r="O479" s="870"/>
      <c r="P479" s="870"/>
      <c r="Q479" s="870"/>
      <c r="R479" s="870"/>
      <c r="S479" s="870"/>
      <c r="T479" s="870"/>
      <c r="U479" s="870"/>
      <c r="V479" s="870"/>
      <c r="W479" s="870"/>
      <c r="X479" s="870"/>
      <c r="Y479" s="870"/>
      <c r="Z479" s="870"/>
      <c r="AA479" s="870"/>
      <c r="AB479" s="870"/>
      <c r="AC479" s="870"/>
      <c r="AD479" s="870"/>
      <c r="AE479" s="870"/>
      <c r="AF479" s="870"/>
      <c r="AG479" s="870"/>
      <c r="AH479" s="870"/>
      <c r="AI479" s="870"/>
    </row>
    <row r="480" spans="1:35" ht="16.5">
      <c r="A480" s="870"/>
      <c r="B480" s="870"/>
      <c r="C480" s="870"/>
      <c r="D480" s="870"/>
      <c r="E480" s="870"/>
      <c r="F480" s="870"/>
      <c r="G480" s="870"/>
      <c r="H480" s="870"/>
      <c r="I480" s="870"/>
      <c r="J480" s="870"/>
      <c r="K480" s="870"/>
      <c r="L480" s="870"/>
      <c r="M480" s="870"/>
      <c r="N480" s="870"/>
      <c r="O480" s="870"/>
      <c r="P480" s="870"/>
      <c r="Q480" s="870"/>
      <c r="R480" s="870"/>
      <c r="S480" s="870"/>
      <c r="T480" s="870"/>
      <c r="U480" s="870"/>
      <c r="V480" s="870"/>
      <c r="W480" s="870"/>
      <c r="X480" s="870"/>
      <c r="Y480" s="870"/>
      <c r="Z480" s="870"/>
      <c r="AA480" s="870"/>
      <c r="AB480" s="870"/>
      <c r="AC480" s="870"/>
      <c r="AD480" s="870"/>
      <c r="AE480" s="870"/>
      <c r="AF480" s="870"/>
      <c r="AG480" s="870"/>
      <c r="AH480" s="870"/>
      <c r="AI480" s="870"/>
    </row>
    <row r="481" spans="1:35" ht="16.5">
      <c r="A481" s="870"/>
      <c r="B481" s="870"/>
      <c r="C481" s="870"/>
      <c r="D481" s="870"/>
      <c r="E481" s="870"/>
      <c r="F481" s="870"/>
      <c r="G481" s="870"/>
      <c r="H481" s="870"/>
      <c r="I481" s="870"/>
      <c r="J481" s="870"/>
      <c r="K481" s="870"/>
      <c r="L481" s="870"/>
      <c r="M481" s="870"/>
      <c r="N481" s="870"/>
      <c r="O481" s="870"/>
      <c r="P481" s="870"/>
      <c r="Q481" s="870"/>
      <c r="R481" s="870"/>
      <c r="S481" s="870"/>
      <c r="T481" s="870"/>
      <c r="U481" s="870"/>
      <c r="V481" s="870"/>
      <c r="W481" s="870"/>
      <c r="X481" s="870"/>
      <c r="Y481" s="870"/>
      <c r="Z481" s="870"/>
      <c r="AA481" s="870"/>
      <c r="AB481" s="870"/>
      <c r="AC481" s="870"/>
      <c r="AD481" s="870"/>
      <c r="AE481" s="870"/>
      <c r="AF481" s="870"/>
      <c r="AG481" s="870"/>
      <c r="AH481" s="870"/>
      <c r="AI481" s="870"/>
    </row>
    <row r="482" spans="1:35" ht="16.5">
      <c r="A482" s="870"/>
      <c r="B482" s="870"/>
      <c r="C482" s="870"/>
      <c r="D482" s="870"/>
      <c r="E482" s="870"/>
      <c r="F482" s="870"/>
      <c r="G482" s="870"/>
      <c r="H482" s="870"/>
      <c r="I482" s="870"/>
      <c r="J482" s="870"/>
      <c r="K482" s="870"/>
      <c r="L482" s="870"/>
      <c r="M482" s="870"/>
      <c r="N482" s="870"/>
      <c r="O482" s="870"/>
      <c r="P482" s="870"/>
      <c r="Q482" s="870"/>
      <c r="R482" s="870"/>
      <c r="S482" s="870"/>
      <c r="T482" s="870"/>
      <c r="U482" s="870"/>
      <c r="V482" s="870"/>
      <c r="W482" s="870"/>
      <c r="X482" s="870"/>
      <c r="Y482" s="870"/>
      <c r="Z482" s="870"/>
      <c r="AA482" s="870"/>
      <c r="AB482" s="870"/>
      <c r="AC482" s="870"/>
      <c r="AD482" s="870"/>
      <c r="AE482" s="870"/>
      <c r="AF482" s="870"/>
      <c r="AG482" s="870"/>
      <c r="AH482" s="870"/>
      <c r="AI482" s="870"/>
    </row>
    <row r="483" spans="1:35" ht="16.5">
      <c r="A483" s="870"/>
      <c r="B483" s="870"/>
      <c r="C483" s="870"/>
      <c r="D483" s="870"/>
      <c r="E483" s="870"/>
      <c r="F483" s="870"/>
      <c r="G483" s="870"/>
      <c r="H483" s="870"/>
      <c r="I483" s="870"/>
      <c r="J483" s="870"/>
      <c r="K483" s="870"/>
      <c r="L483" s="870"/>
      <c r="M483" s="870"/>
      <c r="N483" s="870"/>
      <c r="O483" s="870"/>
      <c r="P483" s="870"/>
      <c r="Q483" s="870"/>
      <c r="R483" s="870"/>
      <c r="S483" s="870"/>
      <c r="T483" s="870"/>
      <c r="U483" s="870"/>
      <c r="V483" s="870"/>
      <c r="W483" s="870"/>
      <c r="X483" s="870"/>
      <c r="Y483" s="870"/>
      <c r="Z483" s="870"/>
      <c r="AA483" s="870"/>
      <c r="AB483" s="870"/>
      <c r="AC483" s="870"/>
      <c r="AD483" s="870"/>
      <c r="AE483" s="870"/>
      <c r="AF483" s="870"/>
      <c r="AG483" s="870"/>
      <c r="AH483" s="870"/>
      <c r="AI483" s="870"/>
    </row>
    <row r="484" spans="1:35" ht="16.5">
      <c r="A484" s="870"/>
      <c r="B484" s="870"/>
      <c r="C484" s="870"/>
      <c r="D484" s="870"/>
      <c r="E484" s="870"/>
      <c r="F484" s="870"/>
      <c r="G484" s="870"/>
      <c r="H484" s="870"/>
      <c r="I484" s="870"/>
      <c r="J484" s="870"/>
      <c r="K484" s="870"/>
      <c r="L484" s="870"/>
      <c r="M484" s="870"/>
      <c r="N484" s="870"/>
      <c r="O484" s="870"/>
      <c r="P484" s="870"/>
      <c r="Q484" s="870"/>
      <c r="R484" s="870"/>
      <c r="S484" s="870"/>
      <c r="T484" s="870"/>
      <c r="U484" s="870"/>
      <c r="V484" s="870"/>
      <c r="W484" s="870"/>
      <c r="X484" s="870"/>
      <c r="Y484" s="870"/>
      <c r="Z484" s="870"/>
      <c r="AA484" s="870"/>
      <c r="AB484" s="870"/>
      <c r="AC484" s="870"/>
      <c r="AD484" s="870"/>
      <c r="AE484" s="870"/>
      <c r="AF484" s="870"/>
      <c r="AG484" s="870"/>
      <c r="AH484" s="870"/>
      <c r="AI484" s="870"/>
    </row>
    <row r="485" spans="1:35" ht="16.5">
      <c r="A485" s="870"/>
      <c r="B485" s="870"/>
      <c r="C485" s="870"/>
      <c r="D485" s="870"/>
      <c r="E485" s="870"/>
      <c r="F485" s="870"/>
      <c r="G485" s="870"/>
      <c r="H485" s="870"/>
      <c r="I485" s="870"/>
      <c r="J485" s="870"/>
      <c r="K485" s="870"/>
      <c r="L485" s="870"/>
      <c r="M485" s="870"/>
      <c r="N485" s="870"/>
      <c r="O485" s="870"/>
      <c r="P485" s="870"/>
      <c r="Q485" s="870"/>
      <c r="R485" s="870"/>
      <c r="S485" s="870"/>
      <c r="T485" s="870"/>
      <c r="U485" s="870"/>
      <c r="V485" s="870"/>
      <c r="W485" s="870"/>
      <c r="X485" s="870"/>
      <c r="Y485" s="870"/>
      <c r="Z485" s="870"/>
      <c r="AA485" s="870"/>
      <c r="AB485" s="870"/>
      <c r="AC485" s="870"/>
      <c r="AD485" s="870"/>
      <c r="AE485" s="870"/>
      <c r="AF485" s="870"/>
      <c r="AG485" s="870"/>
      <c r="AH485" s="870"/>
      <c r="AI485" s="870"/>
    </row>
    <row r="486" spans="1:35" ht="16.5">
      <c r="A486" s="870"/>
      <c r="B486" s="870"/>
      <c r="C486" s="870"/>
      <c r="D486" s="870"/>
      <c r="E486" s="870"/>
      <c r="F486" s="870"/>
      <c r="G486" s="870"/>
      <c r="H486" s="870"/>
      <c r="I486" s="870"/>
      <c r="J486" s="870"/>
      <c r="K486" s="870"/>
      <c r="L486" s="870"/>
      <c r="M486" s="870"/>
      <c r="N486" s="870"/>
      <c r="O486" s="870"/>
      <c r="P486" s="870"/>
      <c r="Q486" s="870"/>
      <c r="R486" s="870"/>
      <c r="S486" s="870"/>
      <c r="T486" s="870"/>
      <c r="U486" s="870"/>
      <c r="V486" s="870"/>
      <c r="W486" s="870"/>
      <c r="X486" s="870"/>
      <c r="Y486" s="870"/>
      <c r="Z486" s="870"/>
      <c r="AA486" s="870"/>
      <c r="AB486" s="870"/>
      <c r="AC486" s="870"/>
      <c r="AD486" s="870"/>
      <c r="AE486" s="870"/>
      <c r="AF486" s="870"/>
      <c r="AG486" s="870"/>
      <c r="AH486" s="870"/>
      <c r="AI486" s="870"/>
    </row>
    <row r="487" spans="1:35" ht="16.5">
      <c r="A487" s="870"/>
      <c r="B487" s="870"/>
      <c r="C487" s="870"/>
      <c r="D487" s="870"/>
      <c r="E487" s="870"/>
      <c r="F487" s="870"/>
      <c r="G487" s="870"/>
      <c r="H487" s="870"/>
      <c r="I487" s="870"/>
      <c r="J487" s="870"/>
      <c r="K487" s="870"/>
      <c r="L487" s="870"/>
      <c r="M487" s="870"/>
      <c r="N487" s="870"/>
      <c r="O487" s="870"/>
      <c r="P487" s="870"/>
      <c r="Q487" s="870"/>
      <c r="R487" s="870"/>
      <c r="S487" s="870"/>
      <c r="T487" s="870"/>
      <c r="U487" s="870"/>
      <c r="V487" s="870"/>
      <c r="W487" s="870"/>
      <c r="X487" s="870"/>
      <c r="Y487" s="870"/>
      <c r="Z487" s="870"/>
      <c r="AA487" s="870"/>
      <c r="AB487" s="870"/>
      <c r="AC487" s="870"/>
      <c r="AD487" s="870"/>
      <c r="AE487" s="870"/>
      <c r="AF487" s="870"/>
      <c r="AG487" s="870"/>
      <c r="AH487" s="870"/>
      <c r="AI487" s="870"/>
    </row>
    <row r="488" spans="1:35" ht="16.5">
      <c r="A488" s="870"/>
      <c r="B488" s="870"/>
      <c r="C488" s="870"/>
      <c r="D488" s="870"/>
      <c r="E488" s="870"/>
      <c r="F488" s="870"/>
      <c r="G488" s="870"/>
      <c r="H488" s="870"/>
      <c r="I488" s="870"/>
      <c r="J488" s="870"/>
      <c r="K488" s="870"/>
      <c r="L488" s="870"/>
      <c r="M488" s="870"/>
      <c r="N488" s="870"/>
      <c r="O488" s="870"/>
      <c r="P488" s="870"/>
      <c r="Q488" s="870"/>
      <c r="R488" s="870"/>
      <c r="S488" s="870"/>
      <c r="T488" s="870"/>
      <c r="U488" s="870"/>
      <c r="V488" s="870"/>
      <c r="W488" s="870"/>
      <c r="X488" s="870"/>
      <c r="Y488" s="870"/>
      <c r="Z488" s="870"/>
      <c r="AA488" s="870"/>
      <c r="AB488" s="870"/>
      <c r="AC488" s="870"/>
      <c r="AD488" s="870"/>
      <c r="AE488" s="870"/>
      <c r="AF488" s="870"/>
      <c r="AG488" s="870"/>
      <c r="AH488" s="870"/>
      <c r="AI488" s="870"/>
    </row>
    <row r="489" spans="1:35" ht="16.5">
      <c r="A489" s="870"/>
      <c r="B489" s="870"/>
      <c r="C489" s="870"/>
      <c r="D489" s="870"/>
      <c r="E489" s="870"/>
      <c r="F489" s="870"/>
      <c r="G489" s="870"/>
      <c r="H489" s="870"/>
      <c r="I489" s="870"/>
      <c r="J489" s="870"/>
      <c r="K489" s="870"/>
      <c r="L489" s="870"/>
      <c r="M489" s="870"/>
      <c r="N489" s="870"/>
      <c r="O489" s="870"/>
      <c r="P489" s="870"/>
      <c r="Q489" s="870"/>
      <c r="R489" s="870"/>
      <c r="S489" s="870"/>
      <c r="T489" s="870"/>
      <c r="U489" s="870"/>
      <c r="V489" s="870"/>
      <c r="W489" s="870"/>
      <c r="X489" s="870"/>
      <c r="Y489" s="870"/>
      <c r="Z489" s="870"/>
      <c r="AA489" s="870"/>
      <c r="AB489" s="870"/>
      <c r="AC489" s="870"/>
      <c r="AD489" s="870"/>
      <c r="AE489" s="870"/>
      <c r="AF489" s="870"/>
      <c r="AG489" s="870"/>
      <c r="AH489" s="870"/>
      <c r="AI489" s="870"/>
    </row>
    <row r="490" spans="1:35" ht="16.5">
      <c r="A490" s="870"/>
      <c r="B490" s="870"/>
      <c r="C490" s="870"/>
      <c r="D490" s="870"/>
      <c r="E490" s="870"/>
      <c r="F490" s="870"/>
      <c r="G490" s="870"/>
      <c r="H490" s="870"/>
      <c r="I490" s="870"/>
      <c r="J490" s="870"/>
      <c r="K490" s="870"/>
      <c r="L490" s="870"/>
      <c r="M490" s="870"/>
      <c r="N490" s="870"/>
      <c r="O490" s="870"/>
      <c r="P490" s="870"/>
      <c r="Q490" s="870"/>
      <c r="R490" s="870"/>
      <c r="S490" s="870"/>
      <c r="T490" s="870"/>
      <c r="U490" s="870"/>
      <c r="V490" s="870"/>
      <c r="W490" s="870"/>
      <c r="X490" s="870"/>
      <c r="Y490" s="870"/>
      <c r="Z490" s="870"/>
      <c r="AA490" s="870"/>
      <c r="AB490" s="870"/>
      <c r="AC490" s="870"/>
      <c r="AD490" s="870"/>
      <c r="AE490" s="870"/>
      <c r="AF490" s="870"/>
      <c r="AG490" s="870"/>
      <c r="AH490" s="870"/>
      <c r="AI490" s="870"/>
    </row>
    <row r="491" spans="1:35" ht="16.5">
      <c r="A491" s="870"/>
      <c r="B491" s="870"/>
      <c r="C491" s="870"/>
      <c r="D491" s="870"/>
      <c r="E491" s="870"/>
      <c r="F491" s="870"/>
      <c r="G491" s="870"/>
      <c r="H491" s="870"/>
      <c r="I491" s="870"/>
      <c r="J491" s="870"/>
      <c r="K491" s="870"/>
      <c r="L491" s="870"/>
      <c r="M491" s="870"/>
      <c r="N491" s="870"/>
      <c r="O491" s="870"/>
      <c r="P491" s="870"/>
      <c r="Q491" s="870"/>
      <c r="R491" s="870"/>
      <c r="S491" s="870"/>
      <c r="T491" s="870"/>
      <c r="U491" s="870"/>
      <c r="V491" s="870"/>
      <c r="W491" s="870"/>
      <c r="X491" s="870"/>
      <c r="Y491" s="870"/>
      <c r="Z491" s="870"/>
      <c r="AA491" s="870"/>
      <c r="AB491" s="870"/>
      <c r="AC491" s="870"/>
      <c r="AD491" s="870"/>
      <c r="AE491" s="870"/>
      <c r="AF491" s="870"/>
      <c r="AG491" s="870"/>
      <c r="AH491" s="870"/>
      <c r="AI491" s="870"/>
    </row>
    <row r="492" spans="1:35" ht="16.5">
      <c r="A492" s="870"/>
      <c r="B492" s="870"/>
      <c r="C492" s="870"/>
      <c r="D492" s="870"/>
      <c r="E492" s="870"/>
      <c r="F492" s="870"/>
      <c r="G492" s="870"/>
      <c r="H492" s="870"/>
      <c r="I492" s="870"/>
      <c r="J492" s="870"/>
      <c r="K492" s="870"/>
      <c r="L492" s="870"/>
      <c r="M492" s="870"/>
      <c r="N492" s="870"/>
      <c r="O492" s="870"/>
      <c r="P492" s="870"/>
      <c r="Q492" s="870"/>
      <c r="R492" s="870"/>
      <c r="S492" s="870"/>
      <c r="T492" s="870"/>
      <c r="U492" s="870"/>
      <c r="V492" s="870"/>
      <c r="W492" s="870"/>
      <c r="X492" s="870"/>
      <c r="Y492" s="870"/>
      <c r="Z492" s="870"/>
      <c r="AA492" s="870"/>
      <c r="AB492" s="870"/>
      <c r="AC492" s="870"/>
      <c r="AD492" s="870"/>
      <c r="AE492" s="870"/>
      <c r="AF492" s="870"/>
      <c r="AG492" s="870"/>
      <c r="AH492" s="870"/>
      <c r="AI492" s="870"/>
    </row>
    <row r="493" spans="1:35" ht="16.5">
      <c r="A493" s="870"/>
      <c r="B493" s="870"/>
      <c r="C493" s="870"/>
      <c r="D493" s="870"/>
      <c r="E493" s="870"/>
      <c r="F493" s="870"/>
      <c r="G493" s="870"/>
      <c r="H493" s="870"/>
      <c r="I493" s="870"/>
      <c r="J493" s="870"/>
      <c r="K493" s="870"/>
      <c r="L493" s="870"/>
      <c r="M493" s="870"/>
      <c r="N493" s="870"/>
      <c r="O493" s="870"/>
      <c r="P493" s="870"/>
      <c r="Q493" s="870"/>
      <c r="R493" s="870"/>
      <c r="S493" s="870"/>
      <c r="T493" s="870"/>
      <c r="U493" s="870"/>
      <c r="V493" s="870"/>
      <c r="W493" s="870"/>
      <c r="X493" s="870"/>
      <c r="Y493" s="870"/>
      <c r="Z493" s="870"/>
      <c r="AA493" s="870"/>
      <c r="AB493" s="870"/>
      <c r="AC493" s="870"/>
      <c r="AD493" s="870"/>
      <c r="AE493" s="870"/>
      <c r="AF493" s="870"/>
      <c r="AG493" s="870"/>
      <c r="AH493" s="870"/>
      <c r="AI493" s="870"/>
    </row>
    <row r="494" spans="1:35" ht="16.5">
      <c r="A494" s="870"/>
      <c r="B494" s="870"/>
      <c r="C494" s="870"/>
      <c r="D494" s="870"/>
      <c r="E494" s="870"/>
      <c r="F494" s="870"/>
      <c r="G494" s="870"/>
      <c r="H494" s="870"/>
      <c r="I494" s="870"/>
      <c r="J494" s="870"/>
      <c r="K494" s="870"/>
      <c r="L494" s="870"/>
      <c r="M494" s="870"/>
      <c r="N494" s="870"/>
      <c r="O494" s="870"/>
      <c r="P494" s="870"/>
      <c r="Q494" s="870"/>
      <c r="R494" s="870"/>
      <c r="S494" s="870"/>
      <c r="T494" s="870"/>
      <c r="U494" s="870"/>
      <c r="V494" s="870"/>
      <c r="W494" s="870"/>
      <c r="X494" s="870"/>
      <c r="Y494" s="870"/>
      <c r="Z494" s="870"/>
      <c r="AA494" s="870"/>
      <c r="AB494" s="870"/>
      <c r="AC494" s="870"/>
      <c r="AD494" s="870"/>
      <c r="AE494" s="870"/>
      <c r="AF494" s="870"/>
      <c r="AG494" s="870"/>
      <c r="AH494" s="870"/>
      <c r="AI494" s="870"/>
    </row>
    <row r="495" spans="1:35" ht="16.5">
      <c r="A495" s="870"/>
      <c r="B495" s="870"/>
      <c r="C495" s="870"/>
      <c r="D495" s="870"/>
      <c r="E495" s="870"/>
      <c r="F495" s="870"/>
      <c r="G495" s="870"/>
      <c r="H495" s="870"/>
      <c r="I495" s="870"/>
      <c r="J495" s="870"/>
      <c r="K495" s="870"/>
      <c r="L495" s="870"/>
      <c r="M495" s="870"/>
      <c r="N495" s="870"/>
      <c r="O495" s="870"/>
      <c r="P495" s="870"/>
      <c r="Q495" s="870"/>
      <c r="R495" s="870"/>
      <c r="S495" s="870"/>
      <c r="T495" s="870"/>
      <c r="U495" s="870"/>
      <c r="V495" s="870"/>
      <c r="W495" s="870"/>
      <c r="X495" s="870"/>
      <c r="Y495" s="870"/>
      <c r="Z495" s="870"/>
      <c r="AA495" s="870"/>
      <c r="AB495" s="870"/>
      <c r="AC495" s="870"/>
      <c r="AD495" s="870"/>
      <c r="AE495" s="870"/>
      <c r="AF495" s="870"/>
      <c r="AG495" s="870"/>
      <c r="AH495" s="870"/>
      <c r="AI495" s="870"/>
    </row>
    <row r="496" spans="1:35" ht="16.5">
      <c r="A496" s="870"/>
      <c r="B496" s="870"/>
      <c r="C496" s="870"/>
      <c r="D496" s="870"/>
      <c r="E496" s="870"/>
      <c r="F496" s="870"/>
      <c r="G496" s="870"/>
      <c r="H496" s="870"/>
      <c r="I496" s="870"/>
      <c r="J496" s="870"/>
      <c r="K496" s="870"/>
      <c r="L496" s="870"/>
      <c r="M496" s="870"/>
      <c r="N496" s="870"/>
      <c r="O496" s="870"/>
      <c r="P496" s="870"/>
      <c r="Q496" s="870"/>
      <c r="R496" s="870"/>
      <c r="S496" s="870"/>
      <c r="T496" s="870"/>
      <c r="U496" s="870"/>
      <c r="V496" s="870"/>
      <c r="W496" s="870"/>
      <c r="X496" s="870"/>
      <c r="Y496" s="870"/>
      <c r="Z496" s="870"/>
      <c r="AA496" s="870"/>
      <c r="AB496" s="870"/>
      <c r="AC496" s="870"/>
      <c r="AD496" s="870"/>
      <c r="AE496" s="870"/>
      <c r="AF496" s="870"/>
      <c r="AG496" s="870"/>
      <c r="AH496" s="870"/>
      <c r="AI496" s="870"/>
    </row>
    <row r="497" spans="1:35" ht="16.5">
      <c r="A497" s="870"/>
      <c r="B497" s="870"/>
      <c r="C497" s="870"/>
      <c r="D497" s="870"/>
      <c r="E497" s="870"/>
      <c r="F497" s="870"/>
      <c r="G497" s="870"/>
      <c r="H497" s="870"/>
      <c r="I497" s="870"/>
      <c r="J497" s="870"/>
      <c r="K497" s="870"/>
      <c r="L497" s="870"/>
      <c r="M497" s="870"/>
      <c r="N497" s="870"/>
      <c r="O497" s="870"/>
      <c r="P497" s="870"/>
      <c r="Q497" s="870"/>
      <c r="R497" s="870"/>
      <c r="S497" s="870"/>
      <c r="T497" s="870"/>
      <c r="U497" s="870"/>
      <c r="V497" s="870"/>
      <c r="W497" s="870"/>
      <c r="X497" s="870"/>
      <c r="Y497" s="870"/>
      <c r="Z497" s="870"/>
      <c r="AA497" s="870"/>
      <c r="AB497" s="870"/>
      <c r="AC497" s="870"/>
      <c r="AD497" s="870"/>
      <c r="AE497" s="870"/>
      <c r="AF497" s="870"/>
      <c r="AG497" s="870"/>
      <c r="AH497" s="870"/>
      <c r="AI497" s="870"/>
    </row>
    <row r="498" spans="1:35" ht="16.5">
      <c r="A498" s="870"/>
      <c r="B498" s="870"/>
      <c r="C498" s="870"/>
      <c r="D498" s="870"/>
      <c r="E498" s="870"/>
      <c r="F498" s="870"/>
      <c r="G498" s="870"/>
      <c r="H498" s="870"/>
      <c r="I498" s="870"/>
      <c r="J498" s="870"/>
      <c r="K498" s="870"/>
      <c r="L498" s="870"/>
      <c r="M498" s="870"/>
      <c r="N498" s="870"/>
      <c r="O498" s="870"/>
      <c r="P498" s="870"/>
      <c r="Q498" s="870"/>
      <c r="R498" s="870"/>
      <c r="S498" s="870"/>
      <c r="T498" s="870"/>
      <c r="U498" s="870"/>
      <c r="V498" s="870"/>
      <c r="W498" s="870"/>
      <c r="X498" s="870"/>
      <c r="Y498" s="870"/>
      <c r="Z498" s="870"/>
      <c r="AA498" s="870"/>
      <c r="AB498" s="870"/>
      <c r="AC498" s="870"/>
      <c r="AD498" s="870"/>
      <c r="AE498" s="870"/>
      <c r="AF498" s="870"/>
      <c r="AG498" s="870"/>
      <c r="AH498" s="870"/>
      <c r="AI498" s="870"/>
    </row>
    <row r="499" spans="1:35" ht="16.5">
      <c r="A499" s="870"/>
      <c r="B499" s="870"/>
      <c r="C499" s="870"/>
      <c r="D499" s="870"/>
      <c r="E499" s="870"/>
      <c r="F499" s="870"/>
      <c r="G499" s="870"/>
      <c r="H499" s="870"/>
      <c r="I499" s="870"/>
      <c r="J499" s="870"/>
      <c r="K499" s="870"/>
      <c r="L499" s="870"/>
      <c r="M499" s="870"/>
      <c r="N499" s="870"/>
      <c r="O499" s="870"/>
      <c r="P499" s="870"/>
      <c r="Q499" s="870"/>
      <c r="R499" s="870"/>
      <c r="S499" s="870"/>
      <c r="T499" s="870"/>
      <c r="U499" s="870"/>
      <c r="V499" s="870"/>
      <c r="W499" s="870"/>
      <c r="X499" s="870"/>
      <c r="Y499" s="870"/>
      <c r="Z499" s="870"/>
      <c r="AA499" s="870"/>
      <c r="AB499" s="870"/>
      <c r="AC499" s="870"/>
      <c r="AD499" s="870"/>
      <c r="AE499" s="870"/>
      <c r="AF499" s="870"/>
      <c r="AG499" s="870"/>
      <c r="AH499" s="870"/>
      <c r="AI499" s="870"/>
    </row>
    <row r="500" spans="1:35" ht="16.5">
      <c r="A500" s="870"/>
      <c r="B500" s="870"/>
      <c r="C500" s="870"/>
      <c r="D500" s="870"/>
      <c r="E500" s="870"/>
      <c r="F500" s="870"/>
      <c r="G500" s="870"/>
      <c r="H500" s="870"/>
      <c r="I500" s="870"/>
      <c r="J500" s="870"/>
      <c r="K500" s="870"/>
      <c r="L500" s="870"/>
      <c r="M500" s="870"/>
      <c r="N500" s="870"/>
      <c r="O500" s="870"/>
      <c r="P500" s="870"/>
      <c r="Q500" s="870"/>
      <c r="R500" s="870"/>
      <c r="S500" s="870"/>
      <c r="T500" s="870"/>
      <c r="U500" s="870"/>
      <c r="V500" s="870"/>
      <c r="W500" s="870"/>
      <c r="X500" s="870"/>
      <c r="Y500" s="870"/>
      <c r="Z500" s="870"/>
      <c r="AA500" s="870"/>
      <c r="AB500" s="870"/>
      <c r="AC500" s="870"/>
      <c r="AD500" s="870"/>
      <c r="AE500" s="870"/>
      <c r="AF500" s="870"/>
      <c r="AG500" s="870"/>
      <c r="AH500" s="870"/>
      <c r="AI500" s="870"/>
    </row>
    <row r="501" spans="1:35" ht="16.5">
      <c r="A501" s="870"/>
      <c r="B501" s="870"/>
      <c r="C501" s="870"/>
      <c r="D501" s="870"/>
      <c r="E501" s="870"/>
      <c r="F501" s="870"/>
      <c r="G501" s="870"/>
      <c r="H501" s="870"/>
      <c r="I501" s="870"/>
      <c r="J501" s="870"/>
      <c r="K501" s="870"/>
      <c r="L501" s="870"/>
      <c r="M501" s="870"/>
      <c r="N501" s="870"/>
      <c r="O501" s="870"/>
      <c r="P501" s="870"/>
      <c r="Q501" s="870"/>
      <c r="R501" s="870"/>
      <c r="S501" s="870"/>
      <c r="T501" s="870"/>
      <c r="U501" s="870"/>
      <c r="V501" s="870"/>
      <c r="W501" s="870"/>
      <c r="X501" s="870"/>
      <c r="Y501" s="870"/>
      <c r="Z501" s="870"/>
      <c r="AA501" s="870"/>
      <c r="AB501" s="870"/>
      <c r="AC501" s="870"/>
      <c r="AD501" s="870"/>
      <c r="AE501" s="870"/>
      <c r="AF501" s="870"/>
      <c r="AG501" s="870"/>
      <c r="AH501" s="870"/>
      <c r="AI501" s="870"/>
    </row>
    <row r="502" spans="1:35" ht="16.5">
      <c r="A502" s="870"/>
      <c r="B502" s="870"/>
      <c r="C502" s="870"/>
      <c r="D502" s="870"/>
      <c r="E502" s="870"/>
      <c r="F502" s="870"/>
      <c r="G502" s="870"/>
      <c r="H502" s="870"/>
      <c r="I502" s="870"/>
      <c r="J502" s="870"/>
      <c r="K502" s="870"/>
      <c r="L502" s="870"/>
      <c r="M502" s="870"/>
      <c r="N502" s="870"/>
      <c r="O502" s="870"/>
      <c r="P502" s="870"/>
      <c r="Q502" s="870"/>
      <c r="R502" s="870"/>
      <c r="S502" s="870"/>
      <c r="T502" s="870"/>
      <c r="U502" s="870"/>
      <c r="V502" s="870"/>
      <c r="W502" s="870"/>
      <c r="X502" s="870"/>
      <c r="Y502" s="870"/>
      <c r="Z502" s="870"/>
      <c r="AA502" s="870"/>
      <c r="AB502" s="870"/>
      <c r="AC502" s="870"/>
      <c r="AD502" s="870"/>
      <c r="AE502" s="870"/>
      <c r="AF502" s="870"/>
      <c r="AG502" s="870"/>
      <c r="AH502" s="870"/>
      <c r="AI502" s="870"/>
    </row>
    <row r="503" spans="1:35" ht="16.5">
      <c r="A503" s="870"/>
      <c r="B503" s="870"/>
      <c r="C503" s="870"/>
      <c r="D503" s="870"/>
      <c r="E503" s="870"/>
      <c r="F503" s="870"/>
      <c r="G503" s="870"/>
      <c r="H503" s="870"/>
      <c r="I503" s="870"/>
      <c r="J503" s="870"/>
      <c r="K503" s="870"/>
      <c r="L503" s="870"/>
      <c r="M503" s="870"/>
      <c r="N503" s="870"/>
      <c r="O503" s="870"/>
      <c r="P503" s="870"/>
      <c r="Q503" s="870"/>
      <c r="R503" s="870"/>
      <c r="S503" s="870"/>
      <c r="T503" s="870"/>
      <c r="U503" s="870"/>
      <c r="V503" s="870"/>
      <c r="W503" s="870"/>
      <c r="X503" s="870"/>
      <c r="Y503" s="870"/>
      <c r="Z503" s="870"/>
      <c r="AA503" s="870"/>
      <c r="AB503" s="870"/>
      <c r="AC503" s="870"/>
      <c r="AD503" s="870"/>
      <c r="AE503" s="870"/>
      <c r="AF503" s="870"/>
      <c r="AG503" s="870"/>
      <c r="AH503" s="870"/>
      <c r="AI503" s="870"/>
    </row>
    <row r="504" spans="1:35" ht="16.5">
      <c r="A504" s="870"/>
      <c r="B504" s="870"/>
      <c r="C504" s="870"/>
      <c r="D504" s="870"/>
      <c r="E504" s="870"/>
      <c r="F504" s="870"/>
      <c r="G504" s="870"/>
      <c r="H504" s="870"/>
      <c r="I504" s="870"/>
      <c r="J504" s="870"/>
      <c r="K504" s="870"/>
      <c r="L504" s="870"/>
      <c r="M504" s="870"/>
      <c r="N504" s="870"/>
      <c r="O504" s="870"/>
      <c r="P504" s="870"/>
      <c r="Q504" s="870"/>
      <c r="R504" s="870"/>
      <c r="S504" s="870"/>
      <c r="T504" s="870"/>
      <c r="U504" s="870"/>
      <c r="V504" s="870"/>
      <c r="W504" s="870"/>
      <c r="X504" s="870"/>
      <c r="Y504" s="870"/>
      <c r="Z504" s="870"/>
      <c r="AA504" s="870"/>
      <c r="AB504" s="870"/>
      <c r="AC504" s="870"/>
      <c r="AD504" s="870"/>
      <c r="AE504" s="870"/>
      <c r="AF504" s="870"/>
      <c r="AG504" s="870"/>
      <c r="AH504" s="870"/>
      <c r="AI504" s="870"/>
    </row>
    <row r="505" spans="1:35" ht="16.5">
      <c r="A505" s="870"/>
      <c r="B505" s="870"/>
      <c r="C505" s="870"/>
      <c r="D505" s="870"/>
      <c r="E505" s="870"/>
      <c r="F505" s="870"/>
      <c r="G505" s="870"/>
      <c r="H505" s="870"/>
      <c r="I505" s="870"/>
      <c r="J505" s="870"/>
      <c r="K505" s="870"/>
      <c r="L505" s="870"/>
      <c r="M505" s="870"/>
      <c r="N505" s="870"/>
      <c r="O505" s="870"/>
      <c r="P505" s="870"/>
      <c r="Q505" s="870"/>
      <c r="R505" s="870"/>
      <c r="S505" s="870"/>
      <c r="T505" s="870"/>
      <c r="U505" s="870"/>
      <c r="V505" s="870"/>
      <c r="W505" s="870"/>
      <c r="X505" s="870"/>
      <c r="Y505" s="870"/>
      <c r="Z505" s="870"/>
      <c r="AA505" s="870"/>
      <c r="AB505" s="870"/>
      <c r="AC505" s="870"/>
      <c r="AD505" s="870"/>
      <c r="AE505" s="870"/>
      <c r="AF505" s="870"/>
      <c r="AG505" s="870"/>
      <c r="AH505" s="870"/>
      <c r="AI505" s="870"/>
    </row>
    <row r="506" spans="1:35" ht="16.5">
      <c r="A506" s="870"/>
      <c r="B506" s="870"/>
      <c r="C506" s="870"/>
      <c r="D506" s="870"/>
      <c r="E506" s="870"/>
      <c r="F506" s="870"/>
      <c r="G506" s="870"/>
      <c r="H506" s="870"/>
      <c r="I506" s="870"/>
      <c r="J506" s="870"/>
      <c r="K506" s="870"/>
      <c r="L506" s="870"/>
      <c r="M506" s="870"/>
      <c r="N506" s="870"/>
      <c r="O506" s="870"/>
      <c r="P506" s="870"/>
      <c r="Q506" s="870"/>
      <c r="R506" s="870"/>
      <c r="S506" s="870"/>
      <c r="T506" s="870"/>
      <c r="U506" s="870"/>
      <c r="V506" s="870"/>
      <c r="W506" s="870"/>
      <c r="X506" s="870"/>
      <c r="Y506" s="870"/>
      <c r="Z506" s="870"/>
      <c r="AA506" s="870"/>
      <c r="AB506" s="870"/>
      <c r="AC506" s="870"/>
      <c r="AD506" s="870"/>
      <c r="AE506" s="870"/>
      <c r="AF506" s="870"/>
      <c r="AG506" s="870"/>
      <c r="AH506" s="870"/>
      <c r="AI506" s="870"/>
    </row>
    <row r="507" spans="1:35" ht="16.5">
      <c r="A507" s="870"/>
      <c r="B507" s="870"/>
      <c r="C507" s="870"/>
      <c r="D507" s="870"/>
      <c r="E507" s="870"/>
      <c r="F507" s="870"/>
      <c r="G507" s="870"/>
      <c r="H507" s="870"/>
      <c r="I507" s="870"/>
      <c r="J507" s="870"/>
      <c r="K507" s="870"/>
      <c r="L507" s="870"/>
      <c r="M507" s="870"/>
      <c r="N507" s="870"/>
      <c r="O507" s="870"/>
      <c r="P507" s="870"/>
      <c r="Q507" s="870"/>
      <c r="R507" s="870"/>
      <c r="S507" s="870"/>
      <c r="T507" s="870"/>
      <c r="U507" s="870"/>
      <c r="V507" s="870"/>
      <c r="W507" s="870"/>
      <c r="X507" s="870"/>
      <c r="Y507" s="870"/>
      <c r="Z507" s="870"/>
      <c r="AA507" s="870"/>
      <c r="AB507" s="870"/>
      <c r="AC507" s="870"/>
      <c r="AD507" s="870"/>
      <c r="AE507" s="870"/>
      <c r="AF507" s="870"/>
      <c r="AG507" s="870"/>
      <c r="AH507" s="870"/>
      <c r="AI507" s="870"/>
    </row>
    <row r="508" spans="1:35" ht="16.5">
      <c r="A508" s="870"/>
      <c r="B508" s="870"/>
      <c r="C508" s="870"/>
      <c r="D508" s="870"/>
      <c r="E508" s="870"/>
      <c r="F508" s="870"/>
      <c r="G508" s="870"/>
      <c r="H508" s="870"/>
      <c r="I508" s="870"/>
      <c r="J508" s="870"/>
      <c r="K508" s="870"/>
      <c r="L508" s="870"/>
      <c r="M508" s="870"/>
      <c r="N508" s="870"/>
      <c r="O508" s="870"/>
      <c r="P508" s="870"/>
      <c r="Q508" s="870"/>
      <c r="R508" s="870"/>
      <c r="S508" s="870"/>
      <c r="T508" s="870"/>
      <c r="U508" s="870"/>
      <c r="V508" s="870"/>
      <c r="W508" s="870"/>
      <c r="X508" s="870"/>
      <c r="Y508" s="870"/>
      <c r="Z508" s="870"/>
      <c r="AA508" s="870"/>
      <c r="AB508" s="870"/>
      <c r="AC508" s="870"/>
      <c r="AD508" s="870"/>
      <c r="AE508" s="870"/>
      <c r="AF508" s="870"/>
      <c r="AG508" s="870"/>
      <c r="AH508" s="870"/>
      <c r="AI508" s="870"/>
    </row>
    <row r="509" spans="1:35" ht="16.5">
      <c r="A509" s="870"/>
      <c r="B509" s="870"/>
      <c r="C509" s="870"/>
      <c r="D509" s="870"/>
      <c r="E509" s="870"/>
      <c r="F509" s="870"/>
      <c r="G509" s="870"/>
      <c r="H509" s="870"/>
      <c r="I509" s="870"/>
      <c r="J509" s="870"/>
      <c r="K509" s="870"/>
      <c r="L509" s="870"/>
      <c r="M509" s="870"/>
      <c r="N509" s="870"/>
      <c r="O509" s="870"/>
      <c r="P509" s="870"/>
      <c r="Q509" s="870"/>
      <c r="R509" s="870"/>
      <c r="S509" s="870"/>
      <c r="T509" s="870"/>
      <c r="U509" s="870"/>
      <c r="V509" s="870"/>
      <c r="W509" s="870"/>
      <c r="X509" s="870"/>
      <c r="Y509" s="870"/>
      <c r="Z509" s="870"/>
      <c r="AA509" s="870"/>
      <c r="AB509" s="870"/>
      <c r="AC509" s="870"/>
      <c r="AD509" s="870"/>
      <c r="AE509" s="870"/>
      <c r="AF509" s="870"/>
      <c r="AG509" s="870"/>
      <c r="AH509" s="870"/>
      <c r="AI509" s="870"/>
    </row>
    <row r="510" spans="1:35" ht="16.5">
      <c r="A510" s="870"/>
      <c r="B510" s="870"/>
      <c r="C510" s="870"/>
      <c r="D510" s="870"/>
      <c r="E510" s="870"/>
      <c r="F510" s="870"/>
      <c r="G510" s="870"/>
      <c r="H510" s="870"/>
      <c r="I510" s="870"/>
      <c r="J510" s="870"/>
      <c r="K510" s="870"/>
      <c r="L510" s="870"/>
      <c r="M510" s="870"/>
      <c r="N510" s="870"/>
      <c r="O510" s="870"/>
      <c r="P510" s="870"/>
      <c r="Q510" s="870"/>
      <c r="R510" s="870"/>
      <c r="S510" s="870"/>
      <c r="T510" s="870"/>
      <c r="U510" s="870"/>
      <c r="V510" s="870"/>
      <c r="W510" s="870"/>
      <c r="X510" s="870"/>
      <c r="Y510" s="870"/>
      <c r="Z510" s="870"/>
      <c r="AA510" s="870"/>
      <c r="AB510" s="870"/>
      <c r="AC510" s="870"/>
      <c r="AD510" s="870"/>
      <c r="AE510" s="870"/>
      <c r="AF510" s="870"/>
      <c r="AG510" s="870"/>
      <c r="AH510" s="870"/>
      <c r="AI510" s="870"/>
    </row>
    <row r="511" spans="1:35" ht="16.5">
      <c r="A511" s="870"/>
      <c r="B511" s="870"/>
      <c r="C511" s="870"/>
      <c r="D511" s="870"/>
      <c r="E511" s="870"/>
      <c r="F511" s="870"/>
      <c r="G511" s="870"/>
      <c r="H511" s="870"/>
      <c r="I511" s="870"/>
      <c r="J511" s="870"/>
      <c r="K511" s="870"/>
      <c r="L511" s="870"/>
      <c r="M511" s="870"/>
      <c r="N511" s="870"/>
      <c r="O511" s="870"/>
      <c r="P511" s="870"/>
      <c r="Q511" s="870"/>
      <c r="R511" s="870"/>
      <c r="S511" s="870"/>
      <c r="T511" s="870"/>
      <c r="U511" s="870"/>
      <c r="V511" s="870"/>
      <c r="W511" s="870"/>
      <c r="X511" s="870"/>
      <c r="Y511" s="870"/>
      <c r="Z511" s="870"/>
      <c r="AA511" s="870"/>
      <c r="AB511" s="870"/>
      <c r="AC511" s="870"/>
      <c r="AD511" s="870"/>
      <c r="AE511" s="870"/>
      <c r="AF511" s="870"/>
      <c r="AG511" s="870"/>
      <c r="AH511" s="870"/>
      <c r="AI511" s="870"/>
    </row>
    <row r="512" spans="1:35" ht="16.5">
      <c r="A512" s="870"/>
      <c r="B512" s="870"/>
      <c r="C512" s="870"/>
      <c r="D512" s="870"/>
      <c r="E512" s="870"/>
      <c r="F512" s="870"/>
      <c r="G512" s="870"/>
      <c r="H512" s="870"/>
      <c r="I512" s="870"/>
      <c r="J512" s="870"/>
      <c r="K512" s="870"/>
      <c r="L512" s="870"/>
      <c r="M512" s="870"/>
      <c r="N512" s="870"/>
      <c r="O512" s="870"/>
      <c r="P512" s="870"/>
      <c r="Q512" s="870"/>
      <c r="R512" s="870"/>
      <c r="S512" s="870"/>
      <c r="T512" s="870"/>
      <c r="U512" s="870"/>
      <c r="V512" s="870"/>
      <c r="W512" s="870"/>
      <c r="X512" s="870"/>
      <c r="Y512" s="870"/>
      <c r="Z512" s="870"/>
      <c r="AA512" s="870"/>
      <c r="AB512" s="870"/>
      <c r="AC512" s="870"/>
      <c r="AD512" s="870"/>
      <c r="AE512" s="870"/>
      <c r="AF512" s="870"/>
      <c r="AG512" s="870"/>
      <c r="AH512" s="870"/>
      <c r="AI512" s="870"/>
    </row>
    <row r="513" spans="1:35" ht="16.5">
      <c r="A513" s="870"/>
      <c r="B513" s="870"/>
      <c r="C513" s="870"/>
      <c r="D513" s="870"/>
      <c r="E513" s="870"/>
      <c r="F513" s="870"/>
      <c r="G513" s="870"/>
      <c r="H513" s="870"/>
      <c r="I513" s="870"/>
      <c r="J513" s="870"/>
      <c r="K513" s="870"/>
      <c r="L513" s="870"/>
      <c r="M513" s="870"/>
      <c r="N513" s="870"/>
      <c r="O513" s="870"/>
      <c r="P513" s="870"/>
      <c r="Q513" s="870"/>
      <c r="R513" s="870"/>
      <c r="S513" s="870"/>
      <c r="T513" s="870"/>
      <c r="U513" s="870"/>
      <c r="V513" s="870"/>
      <c r="W513" s="870"/>
      <c r="X513" s="870"/>
      <c r="Y513" s="870"/>
      <c r="Z513" s="870"/>
      <c r="AA513" s="870"/>
      <c r="AB513" s="870"/>
      <c r="AC513" s="870"/>
      <c r="AD513" s="870"/>
      <c r="AE513" s="870"/>
      <c r="AF513" s="870"/>
      <c r="AG513" s="870"/>
      <c r="AH513" s="870"/>
      <c r="AI513" s="870"/>
    </row>
    <row r="514" spans="1:35" ht="16.5">
      <c r="A514" s="870"/>
      <c r="B514" s="870"/>
      <c r="C514" s="870"/>
      <c r="D514" s="870"/>
      <c r="E514" s="870"/>
      <c r="F514" s="870"/>
      <c r="G514" s="870"/>
      <c r="H514" s="870"/>
      <c r="I514" s="870"/>
      <c r="J514" s="870"/>
      <c r="K514" s="870"/>
      <c r="L514" s="870"/>
      <c r="M514" s="870"/>
      <c r="N514" s="870"/>
      <c r="O514" s="870"/>
      <c r="P514" s="870"/>
      <c r="Q514" s="870"/>
      <c r="R514" s="870"/>
      <c r="S514" s="870"/>
      <c r="T514" s="870"/>
      <c r="U514" s="870"/>
      <c r="V514" s="870"/>
      <c r="W514" s="870"/>
      <c r="X514" s="870"/>
      <c r="Y514" s="870"/>
      <c r="Z514" s="870"/>
      <c r="AA514" s="870"/>
      <c r="AB514" s="870"/>
      <c r="AC514" s="870"/>
      <c r="AD514" s="870"/>
      <c r="AE514" s="870"/>
      <c r="AF514" s="870"/>
      <c r="AG514" s="870"/>
      <c r="AH514" s="870"/>
      <c r="AI514" s="870"/>
    </row>
    <row r="515" spans="1:35" ht="16.5">
      <c r="A515" s="870"/>
      <c r="B515" s="870"/>
      <c r="C515" s="870"/>
      <c r="D515" s="870"/>
      <c r="E515" s="870"/>
      <c r="F515" s="870"/>
      <c r="G515" s="870"/>
      <c r="H515" s="870"/>
      <c r="I515" s="870"/>
      <c r="J515" s="870"/>
      <c r="K515" s="870"/>
      <c r="L515" s="870"/>
      <c r="M515" s="870"/>
      <c r="N515" s="870"/>
      <c r="O515" s="870"/>
      <c r="P515" s="870"/>
      <c r="Q515" s="870"/>
      <c r="R515" s="870"/>
      <c r="S515" s="870"/>
      <c r="T515" s="870"/>
      <c r="U515" s="870"/>
      <c r="V515" s="870"/>
      <c r="W515" s="870"/>
      <c r="X515" s="870"/>
      <c r="Y515" s="870"/>
      <c r="Z515" s="870"/>
      <c r="AA515" s="870"/>
      <c r="AB515" s="870"/>
      <c r="AC515" s="870"/>
      <c r="AD515" s="870"/>
      <c r="AE515" s="870"/>
      <c r="AF515" s="870"/>
      <c r="AG515" s="870"/>
      <c r="AH515" s="870"/>
      <c r="AI515" s="870"/>
    </row>
    <row r="516" spans="1:35" ht="16.5">
      <c r="A516" s="870"/>
      <c r="B516" s="870"/>
      <c r="C516" s="870"/>
      <c r="D516" s="870"/>
      <c r="E516" s="870"/>
      <c r="F516" s="870"/>
      <c r="G516" s="870"/>
      <c r="H516" s="870"/>
      <c r="I516" s="870"/>
      <c r="J516" s="870"/>
      <c r="K516" s="870"/>
      <c r="L516" s="870"/>
      <c r="M516" s="870"/>
      <c r="N516" s="870"/>
      <c r="O516" s="870"/>
      <c r="P516" s="870"/>
      <c r="Q516" s="870"/>
      <c r="R516" s="870"/>
      <c r="S516" s="870"/>
      <c r="T516" s="870"/>
      <c r="U516" s="870"/>
      <c r="V516" s="870"/>
      <c r="W516" s="870"/>
      <c r="X516" s="870"/>
      <c r="Y516" s="870"/>
      <c r="Z516" s="870"/>
      <c r="AA516" s="870"/>
      <c r="AB516" s="870"/>
      <c r="AC516" s="870"/>
      <c r="AD516" s="870"/>
      <c r="AE516" s="870"/>
      <c r="AF516" s="870"/>
      <c r="AG516" s="870"/>
      <c r="AH516" s="870"/>
      <c r="AI516" s="870"/>
    </row>
    <row r="517" spans="1:35" ht="16.5">
      <c r="A517" s="870"/>
      <c r="B517" s="870"/>
      <c r="C517" s="870"/>
      <c r="D517" s="870"/>
      <c r="E517" s="870"/>
      <c r="F517" s="870"/>
      <c r="G517" s="870"/>
      <c r="H517" s="870"/>
      <c r="I517" s="870"/>
      <c r="J517" s="870"/>
      <c r="K517" s="870"/>
      <c r="L517" s="870"/>
      <c r="M517" s="870"/>
      <c r="N517" s="870"/>
      <c r="O517" s="870"/>
      <c r="P517" s="870"/>
      <c r="Q517" s="870"/>
      <c r="R517" s="870"/>
      <c r="S517" s="870"/>
      <c r="T517" s="870"/>
      <c r="U517" s="870"/>
      <c r="V517" s="870"/>
      <c r="W517" s="870"/>
      <c r="X517" s="870"/>
      <c r="Y517" s="870"/>
      <c r="Z517" s="870"/>
      <c r="AA517" s="870"/>
      <c r="AB517" s="870"/>
      <c r="AC517" s="870"/>
      <c r="AD517" s="870"/>
      <c r="AE517" s="870"/>
      <c r="AF517" s="870"/>
      <c r="AG517" s="870"/>
      <c r="AH517" s="870"/>
      <c r="AI517" s="870"/>
    </row>
    <row r="518" spans="1:35" ht="16.5">
      <c r="A518" s="870"/>
      <c r="B518" s="870"/>
      <c r="C518" s="870"/>
      <c r="D518" s="870"/>
      <c r="E518" s="870"/>
      <c r="F518" s="870"/>
      <c r="G518" s="870"/>
      <c r="H518" s="870"/>
      <c r="I518" s="870"/>
      <c r="J518" s="870"/>
      <c r="K518" s="870"/>
      <c r="L518" s="870"/>
      <c r="M518" s="870"/>
      <c r="N518" s="870"/>
      <c r="O518" s="870"/>
      <c r="P518" s="870"/>
      <c r="Q518" s="870"/>
      <c r="R518" s="870"/>
      <c r="S518" s="870"/>
      <c r="T518" s="870"/>
      <c r="U518" s="870"/>
      <c r="V518" s="870"/>
      <c r="W518" s="870"/>
      <c r="X518" s="870"/>
      <c r="Y518" s="870"/>
      <c r="Z518" s="870"/>
      <c r="AA518" s="870"/>
      <c r="AB518" s="870"/>
      <c r="AC518" s="870"/>
      <c r="AD518" s="870"/>
      <c r="AE518" s="870"/>
      <c r="AF518" s="870"/>
      <c r="AG518" s="870"/>
      <c r="AH518" s="870"/>
      <c r="AI518" s="870"/>
    </row>
    <row r="519" spans="1:35" ht="16.5">
      <c r="A519" s="870"/>
      <c r="B519" s="870"/>
      <c r="C519" s="870"/>
      <c r="D519" s="870"/>
      <c r="E519" s="870"/>
      <c r="F519" s="870"/>
      <c r="G519" s="870"/>
      <c r="H519" s="870"/>
      <c r="I519" s="870"/>
      <c r="J519" s="870"/>
      <c r="K519" s="870"/>
      <c r="L519" s="870"/>
      <c r="M519" s="870"/>
      <c r="N519" s="870"/>
      <c r="O519" s="870"/>
      <c r="P519" s="870"/>
      <c r="Q519" s="870"/>
      <c r="R519" s="870"/>
      <c r="S519" s="870"/>
      <c r="T519" s="870"/>
      <c r="U519" s="870"/>
      <c r="V519" s="870"/>
      <c r="W519" s="870"/>
      <c r="X519" s="870"/>
      <c r="Y519" s="870"/>
      <c r="Z519" s="870"/>
      <c r="AA519" s="870"/>
      <c r="AB519" s="870"/>
      <c r="AC519" s="870"/>
      <c r="AD519" s="870"/>
      <c r="AE519" s="870"/>
      <c r="AF519" s="870"/>
      <c r="AG519" s="870"/>
      <c r="AH519" s="870"/>
      <c r="AI519" s="870"/>
    </row>
    <row r="520" spans="1:35" ht="16.5">
      <c r="A520" s="870"/>
      <c r="B520" s="870"/>
      <c r="C520" s="870"/>
      <c r="D520" s="870"/>
      <c r="E520" s="870"/>
      <c r="F520" s="870"/>
      <c r="G520" s="870"/>
      <c r="H520" s="870"/>
      <c r="I520" s="870"/>
      <c r="J520" s="870"/>
      <c r="K520" s="870"/>
      <c r="L520" s="870"/>
      <c r="M520" s="870"/>
      <c r="N520" s="870"/>
      <c r="O520" s="870"/>
      <c r="P520" s="870"/>
      <c r="Q520" s="870"/>
      <c r="R520" s="870"/>
      <c r="S520" s="870"/>
      <c r="T520" s="870"/>
      <c r="U520" s="870"/>
      <c r="V520" s="870"/>
      <c r="W520" s="870"/>
      <c r="X520" s="870"/>
      <c r="Y520" s="870"/>
      <c r="Z520" s="870"/>
      <c r="AA520" s="870"/>
      <c r="AB520" s="870"/>
      <c r="AC520" s="870"/>
      <c r="AD520" s="870"/>
      <c r="AE520" s="870"/>
      <c r="AF520" s="870"/>
      <c r="AG520" s="870"/>
      <c r="AH520" s="870"/>
      <c r="AI520" s="870"/>
    </row>
    <row r="521" spans="1:35" ht="16.5">
      <c r="A521" s="870"/>
      <c r="B521" s="870"/>
      <c r="C521" s="870"/>
      <c r="D521" s="870"/>
      <c r="E521" s="870"/>
      <c r="F521" s="870"/>
      <c r="G521" s="870"/>
      <c r="H521" s="870"/>
      <c r="I521" s="870"/>
      <c r="J521" s="870"/>
      <c r="K521" s="870"/>
      <c r="L521" s="870"/>
      <c r="M521" s="870"/>
      <c r="N521" s="870"/>
      <c r="O521" s="870"/>
      <c r="P521" s="870"/>
      <c r="Q521" s="870"/>
      <c r="R521" s="870"/>
      <c r="S521" s="870"/>
      <c r="T521" s="870"/>
      <c r="U521" s="870"/>
      <c r="V521" s="870"/>
      <c r="W521" s="870"/>
      <c r="X521" s="870"/>
      <c r="Y521" s="870"/>
      <c r="Z521" s="870"/>
      <c r="AA521" s="870"/>
      <c r="AB521" s="870"/>
      <c r="AC521" s="870"/>
      <c r="AD521" s="870"/>
      <c r="AE521" s="870"/>
      <c r="AF521" s="870"/>
      <c r="AG521" s="870"/>
      <c r="AH521" s="870"/>
      <c r="AI521" s="870"/>
    </row>
    <row r="522" spans="1:35" ht="16.5">
      <c r="A522" s="870"/>
      <c r="B522" s="870"/>
      <c r="C522" s="870"/>
      <c r="D522" s="870"/>
      <c r="E522" s="870"/>
      <c r="F522" s="870"/>
      <c r="G522" s="870"/>
      <c r="H522" s="870"/>
      <c r="I522" s="870"/>
      <c r="J522" s="870"/>
      <c r="K522" s="870"/>
      <c r="L522" s="870"/>
      <c r="M522" s="870"/>
      <c r="N522" s="870"/>
      <c r="O522" s="870"/>
      <c r="P522" s="870"/>
      <c r="Q522" s="870"/>
      <c r="R522" s="870"/>
      <c r="S522" s="870"/>
      <c r="T522" s="870"/>
      <c r="U522" s="870"/>
      <c r="V522" s="870"/>
      <c r="W522" s="870"/>
      <c r="X522" s="870"/>
      <c r="Y522" s="870"/>
      <c r="Z522" s="870"/>
      <c r="AA522" s="870"/>
      <c r="AB522" s="870"/>
      <c r="AC522" s="870"/>
      <c r="AD522" s="870"/>
      <c r="AE522" s="870"/>
      <c r="AF522" s="870"/>
      <c r="AG522" s="870"/>
      <c r="AH522" s="870"/>
      <c r="AI522" s="870"/>
    </row>
    <row r="523" spans="1:35" ht="16.5">
      <c r="A523" s="870"/>
      <c r="B523" s="870"/>
      <c r="C523" s="870"/>
      <c r="D523" s="870"/>
      <c r="E523" s="870"/>
      <c r="F523" s="870"/>
      <c r="G523" s="870"/>
      <c r="H523" s="870"/>
      <c r="I523" s="870"/>
      <c r="J523" s="870"/>
      <c r="K523" s="870"/>
      <c r="L523" s="870"/>
      <c r="M523" s="870"/>
      <c r="N523" s="870"/>
      <c r="O523" s="870"/>
      <c r="P523" s="870"/>
      <c r="Q523" s="870"/>
      <c r="R523" s="870"/>
      <c r="S523" s="870"/>
      <c r="T523" s="870"/>
      <c r="U523" s="870"/>
      <c r="V523" s="870"/>
      <c r="W523" s="870"/>
      <c r="X523" s="870"/>
      <c r="Y523" s="870"/>
      <c r="Z523" s="870"/>
      <c r="AA523" s="870"/>
      <c r="AB523" s="870"/>
      <c r="AC523" s="870"/>
      <c r="AD523" s="870"/>
      <c r="AE523" s="870"/>
      <c r="AF523" s="870"/>
      <c r="AG523" s="870"/>
      <c r="AH523" s="870"/>
      <c r="AI523" s="870"/>
    </row>
    <row r="524" spans="1:35" ht="16.5">
      <c r="A524" s="870"/>
      <c r="B524" s="870"/>
      <c r="C524" s="870"/>
      <c r="D524" s="870"/>
      <c r="E524" s="870"/>
      <c r="F524" s="870"/>
      <c r="G524" s="870"/>
      <c r="H524" s="870"/>
      <c r="I524" s="870"/>
      <c r="J524" s="870"/>
      <c r="K524" s="870"/>
      <c r="L524" s="870"/>
      <c r="M524" s="870"/>
      <c r="N524" s="870"/>
      <c r="O524" s="870"/>
      <c r="P524" s="870"/>
      <c r="Q524" s="870"/>
      <c r="R524" s="870"/>
      <c r="S524" s="870"/>
      <c r="T524" s="870"/>
      <c r="U524" s="870"/>
      <c r="V524" s="870"/>
      <c r="W524" s="870"/>
      <c r="X524" s="870"/>
      <c r="Y524" s="870"/>
      <c r="Z524" s="870"/>
      <c r="AA524" s="870"/>
      <c r="AB524" s="870"/>
      <c r="AC524" s="870"/>
      <c r="AD524" s="870"/>
      <c r="AE524" s="870"/>
      <c r="AF524" s="870"/>
      <c r="AG524" s="870"/>
      <c r="AH524" s="870"/>
      <c r="AI524" s="870"/>
    </row>
    <row r="525" spans="1:35" ht="16.5">
      <c r="A525" s="870"/>
      <c r="B525" s="870"/>
      <c r="C525" s="870"/>
      <c r="D525" s="870"/>
      <c r="E525" s="870"/>
      <c r="F525" s="870"/>
      <c r="G525" s="870"/>
      <c r="H525" s="870"/>
      <c r="I525" s="870"/>
      <c r="J525" s="870"/>
      <c r="K525" s="870"/>
      <c r="L525" s="870"/>
      <c r="M525" s="870"/>
      <c r="N525" s="870"/>
      <c r="O525" s="870"/>
      <c r="P525" s="870"/>
      <c r="Q525" s="870"/>
      <c r="R525" s="870"/>
      <c r="S525" s="870"/>
      <c r="T525" s="870"/>
      <c r="U525" s="870"/>
      <c r="V525" s="870"/>
      <c r="W525" s="870"/>
      <c r="X525" s="870"/>
      <c r="Y525" s="870"/>
      <c r="Z525" s="870"/>
      <c r="AA525" s="870"/>
      <c r="AB525" s="870"/>
      <c r="AC525" s="870"/>
      <c r="AD525" s="870"/>
      <c r="AE525" s="870"/>
      <c r="AF525" s="870"/>
      <c r="AG525" s="870"/>
      <c r="AH525" s="870"/>
      <c r="AI525" s="870"/>
    </row>
    <row r="526" spans="1:35" ht="16.5">
      <c r="A526" s="870"/>
      <c r="B526" s="870"/>
      <c r="C526" s="870"/>
      <c r="D526" s="870"/>
      <c r="E526" s="870"/>
      <c r="F526" s="870"/>
      <c r="G526" s="870"/>
      <c r="H526" s="870"/>
      <c r="I526" s="870"/>
      <c r="J526" s="870"/>
      <c r="K526" s="870"/>
      <c r="L526" s="870"/>
      <c r="M526" s="870"/>
      <c r="N526" s="870"/>
      <c r="O526" s="870"/>
      <c r="P526" s="870"/>
      <c r="Q526" s="870"/>
      <c r="R526" s="870"/>
      <c r="S526" s="870"/>
      <c r="T526" s="870"/>
      <c r="U526" s="870"/>
      <c r="V526" s="870"/>
      <c r="W526" s="870"/>
      <c r="X526" s="870"/>
      <c r="Y526" s="870"/>
      <c r="Z526" s="870"/>
      <c r="AA526" s="870"/>
      <c r="AB526" s="870"/>
      <c r="AC526" s="870"/>
      <c r="AD526" s="870"/>
      <c r="AE526" s="870"/>
      <c r="AF526" s="870"/>
      <c r="AG526" s="870"/>
      <c r="AH526" s="870"/>
      <c r="AI526" s="870"/>
    </row>
    <row r="527" spans="1:35" ht="16.5">
      <c r="A527" s="870"/>
      <c r="B527" s="870"/>
      <c r="C527" s="870"/>
      <c r="D527" s="870"/>
      <c r="E527" s="870"/>
      <c r="F527" s="870"/>
      <c r="G527" s="870"/>
      <c r="H527" s="870"/>
      <c r="I527" s="870"/>
      <c r="J527" s="870"/>
      <c r="K527" s="870"/>
      <c r="L527" s="870"/>
      <c r="M527" s="870"/>
      <c r="N527" s="870"/>
      <c r="O527" s="870"/>
      <c r="P527" s="870"/>
      <c r="Q527" s="870"/>
      <c r="R527" s="870"/>
      <c r="S527" s="870"/>
      <c r="T527" s="870"/>
      <c r="U527" s="870"/>
      <c r="V527" s="870"/>
      <c r="W527" s="870"/>
      <c r="X527" s="870"/>
      <c r="Y527" s="870"/>
      <c r="Z527" s="870"/>
      <c r="AA527" s="870"/>
      <c r="AB527" s="870"/>
      <c r="AC527" s="870"/>
      <c r="AD527" s="870"/>
      <c r="AE527" s="870"/>
      <c r="AF527" s="870"/>
      <c r="AG527" s="870"/>
      <c r="AH527" s="870"/>
      <c r="AI527" s="870"/>
    </row>
    <row r="528" spans="1:35" ht="16.5">
      <c r="A528" s="870"/>
      <c r="B528" s="870"/>
      <c r="C528" s="870"/>
      <c r="D528" s="870"/>
      <c r="E528" s="870"/>
      <c r="F528" s="870"/>
      <c r="G528" s="870"/>
      <c r="H528" s="870"/>
      <c r="I528" s="870"/>
      <c r="J528" s="870"/>
      <c r="K528" s="870"/>
      <c r="L528" s="870"/>
      <c r="M528" s="870"/>
      <c r="N528" s="870"/>
      <c r="O528" s="870"/>
      <c r="P528" s="870"/>
      <c r="Q528" s="870"/>
      <c r="R528" s="870"/>
      <c r="S528" s="870"/>
      <c r="T528" s="870"/>
      <c r="U528" s="870"/>
      <c r="V528" s="870"/>
      <c r="W528" s="870"/>
      <c r="X528" s="870"/>
      <c r="Y528" s="870"/>
      <c r="Z528" s="870"/>
      <c r="AA528" s="870"/>
      <c r="AB528" s="870"/>
      <c r="AC528" s="870"/>
      <c r="AD528" s="870"/>
      <c r="AE528" s="870"/>
      <c r="AF528" s="870"/>
      <c r="AG528" s="870"/>
      <c r="AH528" s="870"/>
      <c r="AI528" s="870"/>
    </row>
    <row r="529" spans="1:35" ht="16.5">
      <c r="A529" s="870"/>
      <c r="B529" s="870"/>
      <c r="C529" s="870"/>
      <c r="D529" s="870"/>
      <c r="E529" s="870"/>
      <c r="F529" s="870"/>
      <c r="G529" s="870"/>
      <c r="H529" s="870"/>
      <c r="I529" s="870"/>
      <c r="J529" s="870"/>
      <c r="K529" s="870"/>
      <c r="L529" s="870"/>
      <c r="M529" s="870"/>
      <c r="N529" s="870"/>
      <c r="O529" s="870"/>
      <c r="P529" s="870"/>
      <c r="Q529" s="870"/>
      <c r="R529" s="870"/>
      <c r="S529" s="870"/>
      <c r="T529" s="870"/>
      <c r="U529" s="870"/>
      <c r="V529" s="870"/>
      <c r="W529" s="870"/>
      <c r="X529" s="870"/>
      <c r="Y529" s="870"/>
      <c r="Z529" s="870"/>
      <c r="AA529" s="870"/>
      <c r="AB529" s="870"/>
      <c r="AC529" s="870"/>
      <c r="AD529" s="870"/>
      <c r="AE529" s="870"/>
      <c r="AF529" s="870"/>
      <c r="AG529" s="870"/>
      <c r="AH529" s="870"/>
      <c r="AI529" s="870"/>
    </row>
    <row r="530" spans="1:35" ht="16.5">
      <c r="A530" s="870"/>
      <c r="B530" s="870"/>
      <c r="C530" s="870"/>
      <c r="D530" s="870"/>
      <c r="E530" s="870"/>
      <c r="F530" s="870"/>
      <c r="G530" s="870"/>
      <c r="H530" s="870"/>
      <c r="I530" s="870"/>
      <c r="J530" s="870"/>
      <c r="K530" s="870"/>
      <c r="L530" s="870"/>
      <c r="M530" s="870"/>
      <c r="N530" s="870"/>
      <c r="O530" s="870"/>
      <c r="P530" s="870"/>
      <c r="Q530" s="870"/>
      <c r="R530" s="870"/>
      <c r="S530" s="870"/>
      <c r="T530" s="870"/>
      <c r="U530" s="870"/>
      <c r="V530" s="870"/>
      <c r="W530" s="870"/>
      <c r="X530" s="870"/>
      <c r="Y530" s="870"/>
      <c r="Z530" s="870"/>
      <c r="AA530" s="870"/>
      <c r="AB530" s="870"/>
      <c r="AC530" s="870"/>
      <c r="AD530" s="870"/>
      <c r="AE530" s="870"/>
      <c r="AF530" s="870"/>
      <c r="AG530" s="870"/>
      <c r="AH530" s="870"/>
      <c r="AI530" s="870"/>
    </row>
    <row r="531" spans="1:35" ht="16.5">
      <c r="A531" s="870"/>
      <c r="B531" s="870"/>
      <c r="C531" s="870"/>
      <c r="D531" s="870"/>
      <c r="E531" s="870"/>
      <c r="F531" s="870"/>
      <c r="G531" s="870"/>
      <c r="H531" s="870"/>
      <c r="I531" s="870"/>
      <c r="J531" s="870"/>
      <c r="K531" s="870"/>
      <c r="L531" s="870"/>
      <c r="M531" s="870"/>
      <c r="N531" s="870"/>
      <c r="O531" s="870"/>
      <c r="P531" s="870"/>
      <c r="Q531" s="870"/>
      <c r="R531" s="870"/>
      <c r="S531" s="870"/>
      <c r="T531" s="870"/>
      <c r="U531" s="870"/>
      <c r="V531" s="870"/>
      <c r="W531" s="870"/>
      <c r="X531" s="870"/>
      <c r="Y531" s="870"/>
      <c r="Z531" s="870"/>
      <c r="AA531" s="870"/>
      <c r="AB531" s="870"/>
      <c r="AC531" s="870"/>
      <c r="AD531" s="870"/>
      <c r="AE531" s="870"/>
      <c r="AF531" s="870"/>
      <c r="AG531" s="870"/>
      <c r="AH531" s="870"/>
      <c r="AI531" s="870"/>
    </row>
    <row r="532" spans="1:35" ht="16.5">
      <c r="A532" s="870"/>
      <c r="B532" s="870"/>
      <c r="C532" s="870"/>
      <c r="D532" s="870"/>
      <c r="E532" s="870"/>
      <c r="F532" s="870"/>
      <c r="G532" s="870"/>
      <c r="H532" s="870"/>
      <c r="I532" s="870"/>
      <c r="J532" s="870"/>
      <c r="K532" s="870"/>
      <c r="L532" s="870"/>
      <c r="M532" s="870"/>
      <c r="N532" s="870"/>
      <c r="O532" s="870"/>
      <c r="P532" s="870"/>
      <c r="Q532" s="870"/>
      <c r="R532" s="870"/>
      <c r="S532" s="870"/>
      <c r="T532" s="870"/>
      <c r="U532" s="870"/>
      <c r="V532" s="870"/>
      <c r="W532" s="870"/>
      <c r="X532" s="870"/>
      <c r="Y532" s="870"/>
      <c r="Z532" s="870"/>
      <c r="AA532" s="870"/>
      <c r="AB532" s="870"/>
      <c r="AC532" s="870"/>
      <c r="AD532" s="870"/>
      <c r="AE532" s="870"/>
      <c r="AF532" s="870"/>
      <c r="AG532" s="870"/>
      <c r="AH532" s="870"/>
      <c r="AI532" s="870"/>
    </row>
    <row r="533" spans="1:35" ht="16.5">
      <c r="A533" s="870"/>
      <c r="B533" s="870"/>
      <c r="C533" s="870"/>
      <c r="D533" s="870"/>
      <c r="E533" s="870"/>
      <c r="F533" s="870"/>
      <c r="G533" s="870"/>
      <c r="H533" s="870"/>
      <c r="I533" s="870"/>
      <c r="J533" s="870"/>
      <c r="K533" s="870"/>
      <c r="L533" s="870"/>
      <c r="M533" s="870"/>
      <c r="N533" s="870"/>
      <c r="O533" s="870"/>
      <c r="P533" s="870"/>
      <c r="Q533" s="870"/>
      <c r="R533" s="870"/>
      <c r="S533" s="870"/>
      <c r="T533" s="870"/>
      <c r="U533" s="870"/>
      <c r="V533" s="870"/>
      <c r="W533" s="870"/>
      <c r="X533" s="870"/>
      <c r="Y533" s="870"/>
      <c r="Z533" s="870"/>
      <c r="AA533" s="870"/>
      <c r="AB533" s="870"/>
      <c r="AC533" s="870"/>
      <c r="AD533" s="870"/>
      <c r="AE533" s="870"/>
      <c r="AF533" s="870"/>
      <c r="AG533" s="870"/>
      <c r="AH533" s="870"/>
      <c r="AI533" s="870"/>
    </row>
    <row r="534" spans="1:35" ht="16.5">
      <c r="A534" s="870"/>
      <c r="B534" s="870"/>
      <c r="C534" s="870"/>
      <c r="D534" s="870"/>
      <c r="E534" s="870"/>
      <c r="F534" s="870"/>
      <c r="G534" s="870"/>
      <c r="H534" s="870"/>
      <c r="I534" s="870"/>
      <c r="J534" s="870"/>
      <c r="K534" s="870"/>
      <c r="L534" s="870"/>
      <c r="M534" s="870"/>
      <c r="N534" s="870"/>
      <c r="O534" s="870"/>
      <c r="P534" s="870"/>
      <c r="Q534" s="870"/>
      <c r="R534" s="870"/>
      <c r="S534" s="870"/>
      <c r="T534" s="870"/>
      <c r="U534" s="870"/>
      <c r="V534" s="870"/>
      <c r="W534" s="870"/>
      <c r="X534" s="870"/>
      <c r="Y534" s="870"/>
      <c r="Z534" s="870"/>
      <c r="AA534" s="870"/>
      <c r="AB534" s="870"/>
      <c r="AC534" s="870"/>
      <c r="AD534" s="870"/>
      <c r="AE534" s="870"/>
      <c r="AF534" s="870"/>
      <c r="AG534" s="870"/>
      <c r="AH534" s="870"/>
      <c r="AI534" s="870"/>
    </row>
    <row r="535" spans="1:35" ht="16.5">
      <c r="A535" s="870"/>
      <c r="B535" s="870"/>
      <c r="C535" s="870"/>
      <c r="D535" s="870"/>
      <c r="E535" s="870"/>
      <c r="F535" s="870"/>
      <c r="G535" s="870"/>
      <c r="H535" s="870"/>
      <c r="I535" s="870"/>
      <c r="J535" s="870"/>
      <c r="K535" s="870"/>
      <c r="L535" s="870"/>
      <c r="M535" s="870"/>
      <c r="N535" s="870"/>
      <c r="O535" s="870"/>
      <c r="P535" s="870"/>
      <c r="Q535" s="870"/>
      <c r="R535" s="870"/>
      <c r="S535" s="870"/>
      <c r="T535" s="870"/>
      <c r="U535" s="870"/>
      <c r="V535" s="870"/>
      <c r="W535" s="870"/>
      <c r="X535" s="870"/>
      <c r="Y535" s="870"/>
      <c r="Z535" s="870"/>
      <c r="AA535" s="870"/>
      <c r="AB535" s="870"/>
      <c r="AC535" s="870"/>
      <c r="AD535" s="870"/>
      <c r="AE535" s="870"/>
      <c r="AF535" s="870"/>
      <c r="AG535" s="870"/>
      <c r="AH535" s="870"/>
      <c r="AI535" s="870"/>
    </row>
    <row r="536" spans="1:35" ht="16.5">
      <c r="A536" s="870"/>
      <c r="B536" s="870"/>
      <c r="C536" s="870"/>
      <c r="D536" s="870"/>
      <c r="E536" s="870"/>
      <c r="F536" s="870"/>
      <c r="G536" s="870"/>
      <c r="H536" s="870"/>
      <c r="I536" s="870"/>
      <c r="J536" s="870"/>
      <c r="K536" s="870"/>
      <c r="L536" s="870"/>
      <c r="M536" s="870"/>
      <c r="N536" s="870"/>
      <c r="O536" s="870"/>
      <c r="P536" s="870"/>
      <c r="Q536" s="870"/>
      <c r="R536" s="870"/>
      <c r="S536" s="870"/>
      <c r="T536" s="870"/>
      <c r="U536" s="870"/>
      <c r="V536" s="870"/>
      <c r="W536" s="870"/>
      <c r="X536" s="870"/>
      <c r="Y536" s="870"/>
      <c r="Z536" s="870"/>
      <c r="AA536" s="870"/>
      <c r="AB536" s="870"/>
      <c r="AC536" s="870"/>
      <c r="AD536" s="870"/>
      <c r="AE536" s="870"/>
      <c r="AF536" s="870"/>
      <c r="AG536" s="870"/>
      <c r="AH536" s="870"/>
      <c r="AI536" s="870"/>
    </row>
    <row r="537" spans="1:35" ht="16.5">
      <c r="A537" s="870"/>
      <c r="B537" s="870"/>
      <c r="C537" s="870"/>
      <c r="D537" s="870"/>
      <c r="E537" s="870"/>
      <c r="F537" s="870"/>
      <c r="G537" s="870"/>
      <c r="H537" s="870"/>
      <c r="I537" s="870"/>
      <c r="J537" s="870"/>
      <c r="K537" s="870"/>
      <c r="L537" s="870"/>
      <c r="M537" s="870"/>
      <c r="N537" s="870"/>
      <c r="O537" s="870"/>
      <c r="P537" s="870"/>
      <c r="Q537" s="870"/>
      <c r="R537" s="870"/>
      <c r="S537" s="870"/>
      <c r="T537" s="870"/>
      <c r="U537" s="870"/>
      <c r="V537" s="870"/>
      <c r="W537" s="870"/>
      <c r="X537" s="870"/>
      <c r="Y537" s="870"/>
      <c r="Z537" s="870"/>
      <c r="AA537" s="870"/>
      <c r="AB537" s="870"/>
      <c r="AC537" s="870"/>
      <c r="AD537" s="870"/>
      <c r="AE537" s="870"/>
      <c r="AF537" s="870"/>
      <c r="AG537" s="870"/>
      <c r="AH537" s="870"/>
      <c r="AI537" s="870"/>
    </row>
    <row r="538" spans="1:35" ht="16.5">
      <c r="A538" s="870"/>
      <c r="B538" s="870"/>
      <c r="C538" s="870"/>
      <c r="D538" s="870"/>
      <c r="E538" s="870"/>
      <c r="F538" s="870"/>
      <c r="G538" s="870"/>
      <c r="H538" s="870"/>
      <c r="I538" s="870"/>
      <c r="J538" s="870"/>
      <c r="K538" s="870"/>
      <c r="L538" s="870"/>
      <c r="M538" s="870"/>
      <c r="N538" s="870"/>
      <c r="O538" s="870"/>
      <c r="P538" s="870"/>
      <c r="Q538" s="870"/>
      <c r="R538" s="870"/>
      <c r="S538" s="870"/>
      <c r="T538" s="870"/>
      <c r="U538" s="870"/>
      <c r="V538" s="870"/>
      <c r="W538" s="870"/>
      <c r="X538" s="870"/>
      <c r="Y538" s="870"/>
      <c r="Z538" s="870"/>
      <c r="AA538" s="870"/>
      <c r="AB538" s="870"/>
      <c r="AC538" s="870"/>
      <c r="AD538" s="870"/>
      <c r="AE538" s="870"/>
      <c r="AF538" s="870"/>
      <c r="AG538" s="870"/>
      <c r="AH538" s="870"/>
      <c r="AI538" s="870"/>
    </row>
    <row r="539" spans="1:35" ht="16.5">
      <c r="A539" s="870"/>
      <c r="B539" s="870"/>
      <c r="C539" s="870"/>
      <c r="D539" s="870"/>
      <c r="E539" s="870"/>
      <c r="F539" s="870"/>
      <c r="G539" s="870"/>
      <c r="H539" s="870"/>
      <c r="I539" s="870"/>
      <c r="J539" s="870"/>
      <c r="K539" s="870"/>
      <c r="L539" s="870"/>
      <c r="M539" s="870"/>
      <c r="N539" s="870"/>
      <c r="O539" s="870"/>
      <c r="P539" s="870"/>
      <c r="Q539" s="870"/>
      <c r="R539" s="870"/>
      <c r="S539" s="870"/>
      <c r="T539" s="870"/>
      <c r="U539" s="870"/>
      <c r="V539" s="870"/>
      <c r="W539" s="870"/>
      <c r="X539" s="870"/>
      <c r="Y539" s="870"/>
      <c r="Z539" s="870"/>
      <c r="AA539" s="870"/>
      <c r="AB539" s="870"/>
      <c r="AC539" s="870"/>
      <c r="AD539" s="870"/>
      <c r="AE539" s="870"/>
      <c r="AF539" s="870"/>
      <c r="AG539" s="870"/>
      <c r="AH539" s="870"/>
      <c r="AI539" s="870"/>
    </row>
    <row r="540" spans="1:35" ht="16.5">
      <c r="A540" s="870"/>
      <c r="B540" s="870"/>
      <c r="C540" s="870"/>
      <c r="D540" s="870"/>
      <c r="E540" s="870"/>
      <c r="F540" s="870"/>
      <c r="G540" s="870"/>
      <c r="H540" s="870"/>
      <c r="I540" s="870"/>
      <c r="J540" s="870"/>
      <c r="K540" s="870"/>
      <c r="L540" s="870"/>
      <c r="M540" s="870"/>
      <c r="N540" s="870"/>
      <c r="O540" s="870"/>
      <c r="P540" s="870"/>
      <c r="Q540" s="870"/>
      <c r="R540" s="870"/>
      <c r="S540" s="870"/>
      <c r="T540" s="870"/>
      <c r="U540" s="870"/>
      <c r="V540" s="870"/>
      <c r="W540" s="870"/>
      <c r="X540" s="870"/>
      <c r="Y540" s="870"/>
      <c r="Z540" s="870"/>
      <c r="AA540" s="870"/>
      <c r="AB540" s="870"/>
      <c r="AC540" s="870"/>
      <c r="AD540" s="870"/>
      <c r="AE540" s="870"/>
      <c r="AF540" s="870"/>
      <c r="AG540" s="870"/>
      <c r="AH540" s="870"/>
      <c r="AI540" s="870"/>
    </row>
    <row r="541" spans="1:35" ht="16.5">
      <c r="A541" s="870"/>
      <c r="B541" s="870"/>
      <c r="C541" s="870"/>
      <c r="D541" s="870"/>
      <c r="E541" s="870"/>
      <c r="F541" s="870"/>
      <c r="G541" s="870"/>
      <c r="H541" s="870"/>
      <c r="I541" s="870"/>
      <c r="J541" s="870"/>
      <c r="K541" s="870"/>
      <c r="L541" s="870"/>
      <c r="M541" s="870"/>
      <c r="N541" s="870"/>
      <c r="O541" s="870"/>
      <c r="P541" s="870"/>
      <c r="Q541" s="870"/>
      <c r="R541" s="870"/>
      <c r="S541" s="870"/>
      <c r="T541" s="870"/>
      <c r="U541" s="870"/>
      <c r="V541" s="870"/>
      <c r="W541" s="870"/>
      <c r="X541" s="870"/>
      <c r="Y541" s="870"/>
      <c r="Z541" s="870"/>
      <c r="AA541" s="870"/>
      <c r="AB541" s="870"/>
      <c r="AC541" s="870"/>
      <c r="AD541" s="870"/>
      <c r="AE541" s="870"/>
      <c r="AF541" s="870"/>
      <c r="AG541" s="870"/>
      <c r="AH541" s="870"/>
      <c r="AI541" s="870"/>
    </row>
    <row r="542" spans="1:35" ht="16.5">
      <c r="A542" s="870"/>
      <c r="B542" s="870"/>
      <c r="C542" s="870"/>
      <c r="D542" s="870"/>
      <c r="E542" s="870"/>
      <c r="F542" s="870"/>
      <c r="G542" s="870"/>
      <c r="H542" s="870"/>
      <c r="I542" s="870"/>
      <c r="J542" s="870"/>
      <c r="K542" s="870"/>
      <c r="L542" s="870"/>
      <c r="M542" s="870"/>
      <c r="N542" s="870"/>
      <c r="O542" s="870"/>
      <c r="P542" s="870"/>
      <c r="Q542" s="870"/>
      <c r="R542" s="870"/>
      <c r="S542" s="870"/>
      <c r="T542" s="870"/>
      <c r="U542" s="870"/>
      <c r="V542" s="870"/>
      <c r="W542" s="870"/>
      <c r="X542" s="870"/>
      <c r="Y542" s="870"/>
      <c r="Z542" s="870"/>
      <c r="AA542" s="870"/>
      <c r="AB542" s="870"/>
      <c r="AC542" s="870"/>
      <c r="AD542" s="870"/>
      <c r="AE542" s="870"/>
      <c r="AF542" s="870"/>
      <c r="AG542" s="870"/>
      <c r="AH542" s="870"/>
      <c r="AI542" s="870"/>
    </row>
    <row r="543" spans="1:35" ht="16.5">
      <c r="A543" s="870"/>
      <c r="B543" s="870"/>
      <c r="C543" s="870"/>
      <c r="D543" s="870"/>
      <c r="E543" s="870"/>
      <c r="F543" s="870"/>
      <c r="G543" s="870"/>
      <c r="H543" s="870"/>
      <c r="I543" s="870"/>
      <c r="J543" s="870"/>
      <c r="K543" s="870"/>
      <c r="L543" s="870"/>
      <c r="M543" s="870"/>
      <c r="N543" s="870"/>
      <c r="O543" s="870"/>
      <c r="P543" s="870"/>
      <c r="Q543" s="870"/>
      <c r="R543" s="870"/>
      <c r="S543" s="870"/>
      <c r="T543" s="870"/>
      <c r="U543" s="870"/>
      <c r="V543" s="870"/>
      <c r="W543" s="870"/>
      <c r="X543" s="870"/>
      <c r="Y543" s="870"/>
      <c r="Z543" s="870"/>
      <c r="AA543" s="870"/>
      <c r="AB543" s="870"/>
      <c r="AC543" s="870"/>
      <c r="AD543" s="870"/>
      <c r="AE543" s="870"/>
      <c r="AF543" s="870"/>
      <c r="AG543" s="870"/>
      <c r="AH543" s="870"/>
      <c r="AI543" s="870"/>
    </row>
    <row r="544" spans="1:35" ht="16.5">
      <c r="A544" s="870"/>
      <c r="B544" s="870"/>
      <c r="C544" s="870"/>
      <c r="D544" s="870"/>
      <c r="E544" s="870"/>
      <c r="F544" s="870"/>
      <c r="G544" s="870"/>
      <c r="H544" s="870"/>
      <c r="I544" s="870"/>
      <c r="J544" s="870"/>
      <c r="K544" s="870"/>
      <c r="L544" s="870"/>
      <c r="M544" s="870"/>
      <c r="N544" s="870"/>
      <c r="O544" s="870"/>
      <c r="P544" s="870"/>
      <c r="Q544" s="870"/>
      <c r="R544" s="870"/>
      <c r="S544" s="870"/>
      <c r="T544" s="870"/>
      <c r="U544" s="870"/>
      <c r="V544" s="870"/>
      <c r="W544" s="870"/>
      <c r="X544" s="870"/>
      <c r="Y544" s="870"/>
      <c r="Z544" s="870"/>
      <c r="AA544" s="870"/>
      <c r="AB544" s="870"/>
      <c r="AC544" s="870"/>
      <c r="AD544" s="870"/>
      <c r="AE544" s="870"/>
      <c r="AF544" s="870"/>
      <c r="AG544" s="870"/>
      <c r="AH544" s="870"/>
      <c r="AI544" s="870"/>
    </row>
    <row r="545" spans="1:35" ht="16.5">
      <c r="A545" s="870"/>
      <c r="B545" s="870"/>
      <c r="C545" s="870"/>
      <c r="D545" s="870"/>
      <c r="E545" s="870"/>
      <c r="F545" s="870"/>
      <c r="G545" s="870"/>
      <c r="H545" s="870"/>
      <c r="I545" s="870"/>
      <c r="J545" s="870"/>
      <c r="K545" s="870"/>
      <c r="L545" s="870"/>
      <c r="M545" s="870"/>
      <c r="N545" s="870"/>
      <c r="O545" s="870"/>
      <c r="P545" s="870"/>
      <c r="Q545" s="870"/>
      <c r="R545" s="870"/>
      <c r="S545" s="870"/>
      <c r="T545" s="870"/>
      <c r="U545" s="870"/>
      <c r="V545" s="870"/>
      <c r="W545" s="870"/>
      <c r="X545" s="870"/>
      <c r="Y545" s="870"/>
      <c r="Z545" s="870"/>
      <c r="AA545" s="870"/>
      <c r="AB545" s="870"/>
      <c r="AC545" s="870"/>
      <c r="AD545" s="870"/>
      <c r="AE545" s="870"/>
      <c r="AF545" s="870"/>
      <c r="AG545" s="870"/>
      <c r="AH545" s="870"/>
      <c r="AI545" s="870"/>
    </row>
    <row r="546" spans="1:35" ht="16.5">
      <c r="A546" s="870"/>
      <c r="B546" s="870"/>
      <c r="C546" s="870"/>
      <c r="D546" s="870"/>
      <c r="E546" s="870"/>
      <c r="F546" s="870"/>
      <c r="G546" s="870"/>
      <c r="H546" s="870"/>
      <c r="I546" s="870"/>
      <c r="J546" s="870"/>
      <c r="K546" s="870"/>
      <c r="L546" s="870"/>
      <c r="M546" s="870"/>
      <c r="N546" s="870"/>
      <c r="O546" s="870"/>
      <c r="P546" s="870"/>
      <c r="Q546" s="870"/>
      <c r="R546" s="870"/>
      <c r="S546" s="870"/>
      <c r="T546" s="870"/>
      <c r="U546" s="870"/>
      <c r="V546" s="870"/>
      <c r="W546" s="870"/>
      <c r="X546" s="870"/>
      <c r="Y546" s="870"/>
      <c r="Z546" s="870"/>
      <c r="AA546" s="870"/>
      <c r="AB546" s="870"/>
      <c r="AC546" s="870"/>
      <c r="AD546" s="870"/>
      <c r="AE546" s="870"/>
      <c r="AF546" s="870"/>
      <c r="AG546" s="870"/>
      <c r="AH546" s="870"/>
      <c r="AI546" s="870"/>
    </row>
    <row r="547" spans="1:35" ht="16.5">
      <c r="A547" s="870"/>
      <c r="B547" s="870"/>
      <c r="C547" s="870"/>
      <c r="D547" s="870"/>
      <c r="E547" s="870"/>
      <c r="F547" s="870"/>
      <c r="G547" s="870"/>
      <c r="H547" s="870"/>
      <c r="I547" s="870"/>
      <c r="J547" s="870"/>
      <c r="K547" s="870"/>
      <c r="L547" s="870"/>
      <c r="M547" s="870"/>
      <c r="N547" s="870"/>
      <c r="O547" s="870"/>
      <c r="P547" s="870"/>
      <c r="Q547" s="870"/>
      <c r="R547" s="870"/>
      <c r="S547" s="870"/>
      <c r="T547" s="870"/>
      <c r="U547" s="870"/>
      <c r="V547" s="870"/>
      <c r="W547" s="870"/>
      <c r="X547" s="870"/>
      <c r="Y547" s="870"/>
      <c r="Z547" s="870"/>
      <c r="AA547" s="870"/>
      <c r="AB547" s="870"/>
      <c r="AC547" s="870"/>
      <c r="AD547" s="870"/>
      <c r="AE547" s="870"/>
      <c r="AF547" s="870"/>
      <c r="AG547" s="870"/>
      <c r="AH547" s="870"/>
      <c r="AI547" s="870"/>
    </row>
    <row r="548" spans="1:35" ht="16.5">
      <c r="A548" s="870"/>
      <c r="B548" s="870"/>
      <c r="C548" s="870"/>
      <c r="D548" s="870"/>
      <c r="E548" s="870"/>
      <c r="F548" s="870"/>
      <c r="G548" s="870"/>
      <c r="H548" s="870"/>
      <c r="I548" s="870"/>
      <c r="J548" s="870"/>
      <c r="K548" s="870"/>
      <c r="L548" s="870"/>
      <c r="M548" s="870"/>
      <c r="N548" s="870"/>
      <c r="O548" s="870"/>
      <c r="P548" s="870"/>
      <c r="Q548" s="870"/>
      <c r="R548" s="870"/>
      <c r="S548" s="870"/>
      <c r="T548" s="870"/>
      <c r="U548" s="870"/>
      <c r="V548" s="870"/>
      <c r="W548" s="870"/>
      <c r="X548" s="870"/>
      <c r="Y548" s="870"/>
      <c r="Z548" s="870"/>
      <c r="AA548" s="870"/>
      <c r="AB548" s="870"/>
      <c r="AC548" s="870"/>
      <c r="AD548" s="870"/>
      <c r="AE548" s="870"/>
      <c r="AF548" s="870"/>
      <c r="AG548" s="870"/>
      <c r="AH548" s="870"/>
      <c r="AI548" s="870"/>
    </row>
    <row r="549" spans="1:35" ht="16.5">
      <c r="A549" s="870"/>
      <c r="B549" s="870"/>
      <c r="C549" s="870"/>
      <c r="D549" s="870"/>
      <c r="E549" s="870"/>
      <c r="F549" s="870"/>
      <c r="G549" s="870"/>
      <c r="H549" s="870"/>
      <c r="I549" s="870"/>
      <c r="J549" s="870"/>
      <c r="K549" s="870"/>
      <c r="L549" s="870"/>
      <c r="M549" s="870"/>
      <c r="N549" s="870"/>
      <c r="O549" s="870"/>
      <c r="P549" s="870"/>
      <c r="Q549" s="870"/>
      <c r="R549" s="870"/>
      <c r="S549" s="870"/>
      <c r="T549" s="870"/>
      <c r="U549" s="870"/>
      <c r="V549" s="870"/>
      <c r="W549" s="870"/>
      <c r="X549" s="870"/>
      <c r="Y549" s="870"/>
      <c r="Z549" s="870"/>
      <c r="AA549" s="870"/>
      <c r="AB549" s="870"/>
      <c r="AC549" s="870"/>
      <c r="AD549" s="870"/>
      <c r="AE549" s="870"/>
      <c r="AF549" s="870"/>
      <c r="AG549" s="870"/>
      <c r="AH549" s="870"/>
      <c r="AI549" s="870"/>
    </row>
    <row r="550" spans="1:35" ht="16.5">
      <c r="A550" s="870"/>
      <c r="B550" s="870"/>
      <c r="C550" s="870"/>
      <c r="D550" s="870"/>
      <c r="E550" s="870"/>
      <c r="F550" s="870"/>
      <c r="G550" s="870"/>
      <c r="H550" s="870"/>
      <c r="I550" s="870"/>
      <c r="J550" s="870"/>
      <c r="K550" s="870"/>
      <c r="L550" s="870"/>
      <c r="M550" s="870"/>
      <c r="N550" s="870"/>
      <c r="O550" s="870"/>
      <c r="P550" s="870"/>
      <c r="Q550" s="870"/>
      <c r="R550" s="870"/>
      <c r="S550" s="870"/>
      <c r="T550" s="870"/>
      <c r="U550" s="870"/>
      <c r="V550" s="870"/>
      <c r="W550" s="870"/>
      <c r="X550" s="870"/>
      <c r="Y550" s="870"/>
      <c r="Z550" s="870"/>
      <c r="AA550" s="870"/>
      <c r="AB550" s="870"/>
      <c r="AC550" s="870"/>
      <c r="AD550" s="870"/>
      <c r="AE550" s="870"/>
      <c r="AF550" s="870"/>
      <c r="AG550" s="870"/>
      <c r="AH550" s="870"/>
      <c r="AI550" s="870"/>
    </row>
    <row r="551" spans="1:35" ht="16.5">
      <c r="A551" s="870"/>
      <c r="B551" s="870"/>
      <c r="C551" s="870"/>
      <c r="D551" s="870"/>
      <c r="E551" s="870"/>
      <c r="F551" s="870"/>
      <c r="G551" s="870"/>
      <c r="H551" s="870"/>
      <c r="I551" s="870"/>
      <c r="J551" s="870"/>
      <c r="K551" s="870"/>
      <c r="L551" s="870"/>
      <c r="M551" s="870"/>
      <c r="N551" s="870"/>
      <c r="O551" s="870"/>
      <c r="P551" s="870"/>
      <c r="Q551" s="870"/>
      <c r="R551" s="870"/>
      <c r="S551" s="870"/>
      <c r="T551" s="870"/>
      <c r="U551" s="870"/>
      <c r="V551" s="870"/>
      <c r="W551" s="870"/>
      <c r="X551" s="870"/>
      <c r="Y551" s="870"/>
      <c r="Z551" s="870"/>
      <c r="AA551" s="870"/>
      <c r="AB551" s="870"/>
      <c r="AC551" s="870"/>
      <c r="AD551" s="870"/>
      <c r="AE551" s="870"/>
      <c r="AF551" s="870"/>
      <c r="AG551" s="870"/>
      <c r="AH551" s="870"/>
      <c r="AI551" s="870"/>
    </row>
    <row r="552" spans="1:35" ht="16.5">
      <c r="A552" s="870"/>
      <c r="B552" s="870"/>
      <c r="C552" s="870"/>
      <c r="D552" s="870"/>
      <c r="E552" s="870"/>
      <c r="F552" s="870"/>
      <c r="G552" s="870"/>
      <c r="H552" s="870"/>
      <c r="I552" s="870"/>
      <c r="J552" s="870"/>
      <c r="K552" s="870"/>
      <c r="L552" s="870"/>
      <c r="M552" s="870"/>
      <c r="N552" s="870"/>
      <c r="O552" s="870"/>
      <c r="P552" s="870"/>
      <c r="Q552" s="870"/>
      <c r="R552" s="870"/>
      <c r="S552" s="870"/>
      <c r="T552" s="870"/>
      <c r="U552" s="870"/>
      <c r="V552" s="870"/>
      <c r="W552" s="870"/>
      <c r="X552" s="870"/>
      <c r="Y552" s="870"/>
      <c r="Z552" s="870"/>
      <c r="AA552" s="870"/>
      <c r="AB552" s="870"/>
      <c r="AC552" s="870"/>
      <c r="AD552" s="870"/>
      <c r="AE552" s="870"/>
      <c r="AF552" s="870"/>
      <c r="AG552" s="870"/>
      <c r="AH552" s="870"/>
      <c r="AI552" s="870"/>
    </row>
    <row r="553" spans="1:35" ht="16.5">
      <c r="A553" s="870"/>
      <c r="B553" s="870"/>
      <c r="C553" s="870"/>
      <c r="D553" s="870"/>
      <c r="E553" s="870"/>
      <c r="F553" s="870"/>
      <c r="G553" s="870"/>
      <c r="H553" s="870"/>
      <c r="I553" s="870"/>
      <c r="J553" s="870"/>
      <c r="K553" s="870"/>
      <c r="L553" s="870"/>
      <c r="M553" s="870"/>
      <c r="N553" s="870"/>
      <c r="O553" s="870"/>
      <c r="P553" s="870"/>
      <c r="Q553" s="870"/>
      <c r="R553" s="870"/>
      <c r="S553" s="870"/>
      <c r="T553" s="870"/>
      <c r="U553" s="870"/>
      <c r="V553" s="870"/>
      <c r="W553" s="870"/>
      <c r="X553" s="870"/>
      <c r="Y553" s="870"/>
      <c r="Z553" s="870"/>
      <c r="AA553" s="870"/>
      <c r="AB553" s="870"/>
      <c r="AC553" s="870"/>
      <c r="AD553" s="870"/>
      <c r="AE553" s="870"/>
      <c r="AF553" s="870"/>
      <c r="AG553" s="870"/>
      <c r="AH553" s="870"/>
      <c r="AI553" s="870"/>
    </row>
    <row r="554" spans="1:35" ht="16.5">
      <c r="A554" s="870"/>
      <c r="B554" s="870"/>
      <c r="C554" s="870"/>
      <c r="D554" s="870"/>
      <c r="E554" s="870"/>
      <c r="F554" s="870"/>
      <c r="G554" s="870"/>
      <c r="H554" s="870"/>
      <c r="I554" s="870"/>
      <c r="J554" s="870"/>
      <c r="K554" s="870"/>
      <c r="L554" s="870"/>
      <c r="M554" s="870"/>
      <c r="N554" s="870"/>
      <c r="O554" s="870"/>
      <c r="P554" s="870"/>
      <c r="Q554" s="870"/>
      <c r="R554" s="870"/>
      <c r="S554" s="870"/>
      <c r="T554" s="870"/>
      <c r="U554" s="870"/>
      <c r="V554" s="870"/>
      <c r="W554" s="870"/>
      <c r="X554" s="870"/>
      <c r="Y554" s="870"/>
      <c r="Z554" s="870"/>
      <c r="AA554" s="870"/>
      <c r="AB554" s="870"/>
      <c r="AC554" s="870"/>
      <c r="AD554" s="870"/>
      <c r="AE554" s="870"/>
      <c r="AF554" s="870"/>
      <c r="AG554" s="870"/>
      <c r="AH554" s="870"/>
      <c r="AI554" s="870"/>
    </row>
    <row r="555" spans="1:35" ht="16.5">
      <c r="A555" s="870"/>
      <c r="B555" s="870"/>
      <c r="C555" s="870"/>
      <c r="D555" s="870"/>
      <c r="E555" s="870"/>
      <c r="F555" s="870"/>
      <c r="G555" s="870"/>
      <c r="H555" s="870"/>
      <c r="I555" s="870"/>
      <c r="J555" s="870"/>
      <c r="K555" s="870"/>
      <c r="L555" s="870"/>
      <c r="M555" s="870"/>
      <c r="N555" s="870"/>
      <c r="O555" s="870"/>
      <c r="P555" s="870"/>
      <c r="Q555" s="870"/>
      <c r="R555" s="870"/>
      <c r="S555" s="870"/>
      <c r="T555" s="870"/>
      <c r="U555" s="870"/>
      <c r="V555" s="870"/>
      <c r="W555" s="870"/>
      <c r="X555" s="870"/>
      <c r="Y555" s="870"/>
      <c r="Z555" s="870"/>
      <c r="AA555" s="870"/>
      <c r="AB555" s="870"/>
      <c r="AC555" s="870"/>
      <c r="AD555" s="870"/>
      <c r="AE555" s="870"/>
      <c r="AF555" s="870"/>
      <c r="AG555" s="870"/>
      <c r="AH555" s="870"/>
      <c r="AI555" s="870"/>
    </row>
    <row r="556" spans="1:35" ht="16.5">
      <c r="A556" s="870"/>
      <c r="B556" s="870"/>
      <c r="C556" s="870"/>
      <c r="D556" s="870"/>
      <c r="E556" s="870"/>
      <c r="F556" s="870"/>
      <c r="G556" s="870"/>
      <c r="H556" s="870"/>
      <c r="I556" s="870"/>
      <c r="J556" s="870"/>
      <c r="K556" s="870"/>
      <c r="L556" s="870"/>
      <c r="M556" s="870"/>
      <c r="N556" s="870"/>
      <c r="O556" s="870"/>
      <c r="P556" s="870"/>
      <c r="Q556" s="870"/>
      <c r="R556" s="870"/>
      <c r="S556" s="870"/>
      <c r="T556" s="870"/>
      <c r="U556" s="870"/>
      <c r="V556" s="870"/>
      <c r="W556" s="870"/>
      <c r="X556" s="870"/>
      <c r="Y556" s="870"/>
      <c r="Z556" s="870"/>
      <c r="AA556" s="870"/>
      <c r="AB556" s="870"/>
      <c r="AC556" s="870"/>
      <c r="AD556" s="870"/>
      <c r="AE556" s="870"/>
      <c r="AF556" s="870"/>
      <c r="AG556" s="870"/>
      <c r="AH556" s="870"/>
      <c r="AI556" s="870"/>
    </row>
    <row r="557" spans="1:35" ht="16.5">
      <c r="A557" s="870"/>
      <c r="B557" s="870"/>
      <c r="C557" s="870"/>
      <c r="D557" s="870"/>
      <c r="E557" s="870"/>
      <c r="F557" s="870"/>
      <c r="G557" s="870"/>
      <c r="H557" s="870"/>
      <c r="I557" s="870"/>
      <c r="J557" s="870"/>
      <c r="K557" s="870"/>
      <c r="L557" s="870"/>
      <c r="M557" s="870"/>
      <c r="N557" s="870"/>
      <c r="O557" s="870"/>
      <c r="P557" s="870"/>
      <c r="Q557" s="870"/>
      <c r="R557" s="870"/>
      <c r="S557" s="870"/>
      <c r="T557" s="870"/>
      <c r="U557" s="870"/>
      <c r="V557" s="870"/>
      <c r="W557" s="870"/>
      <c r="X557" s="870"/>
      <c r="Y557" s="870"/>
      <c r="Z557" s="870"/>
      <c r="AA557" s="870"/>
      <c r="AB557" s="870"/>
      <c r="AC557" s="870"/>
      <c r="AD557" s="870"/>
      <c r="AE557" s="870"/>
      <c r="AF557" s="870"/>
      <c r="AG557" s="870"/>
      <c r="AH557" s="870"/>
      <c r="AI557" s="870"/>
    </row>
    <row r="558" spans="1:35" ht="16.5">
      <c r="A558" s="870"/>
      <c r="B558" s="870"/>
      <c r="C558" s="870"/>
      <c r="D558" s="870"/>
      <c r="E558" s="870"/>
      <c r="F558" s="870"/>
      <c r="G558" s="870"/>
      <c r="H558" s="870"/>
      <c r="I558" s="870"/>
      <c r="J558" s="870"/>
      <c r="K558" s="870"/>
      <c r="L558" s="870"/>
      <c r="M558" s="870"/>
      <c r="N558" s="870"/>
      <c r="O558" s="870"/>
      <c r="P558" s="870"/>
      <c r="Q558" s="870"/>
      <c r="R558" s="870"/>
      <c r="S558" s="870"/>
      <c r="T558" s="870"/>
      <c r="U558" s="870"/>
      <c r="V558" s="870"/>
      <c r="W558" s="870"/>
      <c r="X558" s="870"/>
      <c r="Y558" s="870"/>
      <c r="Z558" s="870"/>
      <c r="AA558" s="870"/>
      <c r="AB558" s="870"/>
      <c r="AC558" s="870"/>
      <c r="AD558" s="870"/>
      <c r="AE558" s="870"/>
      <c r="AF558" s="870"/>
      <c r="AG558" s="870"/>
      <c r="AH558" s="870"/>
      <c r="AI558" s="870"/>
    </row>
    <row r="559" spans="1:35" ht="16.5">
      <c r="A559" s="870"/>
      <c r="B559" s="870"/>
      <c r="C559" s="870"/>
      <c r="D559" s="870"/>
      <c r="E559" s="870"/>
      <c r="F559" s="870"/>
      <c r="G559" s="870"/>
      <c r="H559" s="870"/>
      <c r="I559" s="870"/>
      <c r="J559" s="870"/>
      <c r="K559" s="870"/>
      <c r="L559" s="870"/>
      <c r="M559" s="870"/>
      <c r="N559" s="870"/>
      <c r="O559" s="870"/>
      <c r="P559" s="870"/>
      <c r="Q559" s="870"/>
      <c r="R559" s="870"/>
      <c r="S559" s="870"/>
      <c r="T559" s="870"/>
      <c r="U559" s="870"/>
      <c r="V559" s="870"/>
      <c r="W559" s="870"/>
      <c r="X559" s="870"/>
      <c r="Y559" s="870"/>
      <c r="Z559" s="870"/>
      <c r="AA559" s="870"/>
      <c r="AB559" s="870"/>
      <c r="AC559" s="870"/>
      <c r="AD559" s="870"/>
      <c r="AE559" s="870"/>
      <c r="AF559" s="870"/>
      <c r="AG559" s="870"/>
      <c r="AH559" s="870"/>
      <c r="AI559" s="870"/>
    </row>
    <row r="560" spans="1:35" ht="16.5">
      <c r="A560" s="870"/>
      <c r="B560" s="870"/>
      <c r="C560" s="870"/>
      <c r="D560" s="870"/>
      <c r="E560" s="870"/>
      <c r="F560" s="870"/>
      <c r="G560" s="870"/>
      <c r="H560" s="870"/>
      <c r="I560" s="870"/>
      <c r="J560" s="870"/>
      <c r="K560" s="870"/>
      <c r="L560" s="870"/>
      <c r="M560" s="870"/>
      <c r="N560" s="870"/>
      <c r="O560" s="870"/>
      <c r="P560" s="870"/>
      <c r="Q560" s="870"/>
      <c r="R560" s="870"/>
      <c r="S560" s="870"/>
      <c r="T560" s="870"/>
      <c r="U560" s="870"/>
      <c r="V560" s="870"/>
      <c r="W560" s="870"/>
      <c r="X560" s="870"/>
      <c r="Y560" s="870"/>
      <c r="Z560" s="870"/>
      <c r="AA560" s="870"/>
      <c r="AB560" s="870"/>
      <c r="AC560" s="870"/>
      <c r="AD560" s="870"/>
      <c r="AE560" s="870"/>
      <c r="AF560" s="870"/>
      <c r="AG560" s="870"/>
      <c r="AH560" s="870"/>
      <c r="AI560" s="870"/>
    </row>
    <row r="561" spans="1:35" ht="16.5">
      <c r="A561" s="870"/>
      <c r="B561" s="870"/>
      <c r="C561" s="870"/>
      <c r="D561" s="870"/>
      <c r="E561" s="870"/>
      <c r="F561" s="870"/>
      <c r="G561" s="870"/>
      <c r="H561" s="870"/>
      <c r="I561" s="870"/>
      <c r="J561" s="870"/>
      <c r="K561" s="870"/>
      <c r="L561" s="870"/>
      <c r="M561" s="870"/>
      <c r="N561" s="870"/>
      <c r="O561" s="870"/>
      <c r="P561" s="870"/>
      <c r="Q561" s="870"/>
      <c r="R561" s="870"/>
      <c r="S561" s="870"/>
      <c r="T561" s="870"/>
      <c r="U561" s="870"/>
      <c r="V561" s="870"/>
      <c r="W561" s="870"/>
      <c r="X561" s="870"/>
      <c r="Y561" s="870"/>
      <c r="Z561" s="870"/>
      <c r="AA561" s="870"/>
      <c r="AB561" s="870"/>
      <c r="AC561" s="870"/>
      <c r="AD561" s="870"/>
      <c r="AE561" s="870"/>
      <c r="AF561" s="870"/>
      <c r="AG561" s="870"/>
      <c r="AH561" s="870"/>
      <c r="AI561" s="870"/>
    </row>
    <row r="562" spans="1:35" ht="16.5">
      <c r="A562" s="870"/>
      <c r="B562" s="870"/>
      <c r="C562" s="870"/>
      <c r="D562" s="870"/>
      <c r="E562" s="870"/>
      <c r="F562" s="870"/>
      <c r="G562" s="870"/>
      <c r="H562" s="870"/>
      <c r="I562" s="870"/>
      <c r="J562" s="870"/>
      <c r="K562" s="870"/>
      <c r="L562" s="870"/>
      <c r="M562" s="870"/>
      <c r="N562" s="870"/>
      <c r="O562" s="870"/>
      <c r="P562" s="870"/>
      <c r="Q562" s="870"/>
      <c r="R562" s="870"/>
      <c r="S562" s="870"/>
      <c r="T562" s="870"/>
      <c r="U562" s="870"/>
      <c r="V562" s="870"/>
      <c r="W562" s="870"/>
      <c r="X562" s="870"/>
      <c r="Y562" s="870"/>
      <c r="Z562" s="870"/>
      <c r="AA562" s="870"/>
      <c r="AB562" s="870"/>
      <c r="AC562" s="870"/>
      <c r="AD562" s="870"/>
      <c r="AE562" s="870"/>
      <c r="AF562" s="870"/>
      <c r="AG562" s="870"/>
      <c r="AH562" s="870"/>
      <c r="AI562" s="870"/>
    </row>
    <row r="563" spans="1:35" ht="16.5">
      <c r="A563" s="870"/>
      <c r="B563" s="870"/>
      <c r="C563" s="870"/>
      <c r="D563" s="870"/>
      <c r="E563" s="870"/>
      <c r="F563" s="870"/>
      <c r="G563" s="870"/>
      <c r="H563" s="870"/>
      <c r="I563" s="870"/>
      <c r="J563" s="870"/>
      <c r="K563" s="870"/>
      <c r="L563" s="870"/>
      <c r="M563" s="870"/>
      <c r="N563" s="870"/>
      <c r="O563" s="870"/>
      <c r="P563" s="870"/>
      <c r="Q563" s="870"/>
      <c r="R563" s="870"/>
      <c r="S563" s="870"/>
      <c r="T563" s="870"/>
      <c r="U563" s="870"/>
      <c r="V563" s="870"/>
      <c r="W563" s="870"/>
      <c r="X563" s="870"/>
      <c r="Y563" s="870"/>
      <c r="Z563" s="870"/>
      <c r="AA563" s="870"/>
      <c r="AB563" s="870"/>
      <c r="AC563" s="870"/>
      <c r="AD563" s="870"/>
      <c r="AE563" s="870"/>
      <c r="AF563" s="870"/>
      <c r="AG563" s="870"/>
      <c r="AH563" s="870"/>
      <c r="AI563" s="870"/>
    </row>
    <row r="564" spans="1:35" ht="16.5">
      <c r="A564" s="870"/>
      <c r="B564" s="870"/>
      <c r="C564" s="870"/>
      <c r="D564" s="870"/>
      <c r="E564" s="870"/>
      <c r="F564" s="870"/>
      <c r="G564" s="870"/>
      <c r="H564" s="870"/>
      <c r="I564" s="870"/>
      <c r="J564" s="870"/>
      <c r="K564" s="870"/>
      <c r="L564" s="870"/>
      <c r="M564" s="870"/>
      <c r="N564" s="870"/>
      <c r="O564" s="870"/>
      <c r="P564" s="870"/>
      <c r="Q564" s="870"/>
      <c r="R564" s="870"/>
      <c r="S564" s="870"/>
      <c r="T564" s="870"/>
      <c r="U564" s="870"/>
      <c r="V564" s="870"/>
      <c r="W564" s="870"/>
      <c r="X564" s="870"/>
      <c r="Y564" s="870"/>
      <c r="Z564" s="870"/>
      <c r="AA564" s="870"/>
      <c r="AB564" s="870"/>
      <c r="AC564" s="870"/>
      <c r="AD564" s="870"/>
      <c r="AE564" s="870"/>
      <c r="AF564" s="870"/>
      <c r="AG564" s="870"/>
      <c r="AH564" s="870"/>
      <c r="AI564" s="870"/>
    </row>
    <row r="565" spans="1:35" ht="16.5">
      <c r="A565" s="870"/>
      <c r="B565" s="870"/>
      <c r="C565" s="870"/>
      <c r="D565" s="870"/>
      <c r="E565" s="870"/>
      <c r="F565" s="870"/>
      <c r="G565" s="870"/>
      <c r="H565" s="870"/>
      <c r="I565" s="870"/>
      <c r="J565" s="870"/>
      <c r="K565" s="870"/>
      <c r="L565" s="870"/>
      <c r="M565" s="870"/>
      <c r="N565" s="870"/>
      <c r="O565" s="870"/>
      <c r="P565" s="870"/>
      <c r="Q565" s="870"/>
      <c r="R565" s="870"/>
      <c r="S565" s="870"/>
      <c r="T565" s="870"/>
      <c r="U565" s="870"/>
      <c r="V565" s="870"/>
      <c r="W565" s="870"/>
      <c r="X565" s="870"/>
      <c r="Y565" s="870"/>
      <c r="Z565" s="870"/>
      <c r="AA565" s="870"/>
      <c r="AB565" s="870"/>
      <c r="AC565" s="870"/>
      <c r="AD565" s="870"/>
      <c r="AE565" s="870"/>
      <c r="AF565" s="870"/>
      <c r="AG565" s="870"/>
      <c r="AH565" s="870"/>
      <c r="AI565" s="870"/>
    </row>
    <row r="566" spans="1:35" ht="16.5">
      <c r="A566" s="870"/>
      <c r="B566" s="870"/>
      <c r="C566" s="870"/>
      <c r="D566" s="870"/>
      <c r="E566" s="870"/>
      <c r="F566" s="870"/>
      <c r="G566" s="870"/>
      <c r="H566" s="870"/>
      <c r="I566" s="870"/>
      <c r="J566" s="870"/>
      <c r="K566" s="870"/>
      <c r="L566" s="870"/>
      <c r="M566" s="870"/>
      <c r="N566" s="870"/>
      <c r="O566" s="870"/>
      <c r="P566" s="870"/>
      <c r="Q566" s="870"/>
      <c r="R566" s="870"/>
      <c r="S566" s="870"/>
      <c r="T566" s="870"/>
      <c r="U566" s="870"/>
      <c r="V566" s="870"/>
      <c r="W566" s="870"/>
      <c r="X566" s="870"/>
      <c r="Y566" s="870"/>
      <c r="Z566" s="870"/>
      <c r="AA566" s="870"/>
      <c r="AB566" s="870"/>
      <c r="AC566" s="870"/>
      <c r="AD566" s="870"/>
      <c r="AE566" s="870"/>
      <c r="AF566" s="870"/>
      <c r="AG566" s="870"/>
      <c r="AH566" s="870"/>
      <c r="AI566" s="870"/>
    </row>
    <row r="567" spans="1:35" ht="16.5">
      <c r="A567" s="870"/>
      <c r="B567" s="870"/>
      <c r="C567" s="870"/>
      <c r="D567" s="870"/>
      <c r="E567" s="870"/>
      <c r="F567" s="870"/>
      <c r="G567" s="870"/>
      <c r="H567" s="870"/>
      <c r="I567" s="870"/>
      <c r="J567" s="870"/>
      <c r="K567" s="870"/>
      <c r="L567" s="870"/>
      <c r="M567" s="870"/>
      <c r="N567" s="870"/>
      <c r="O567" s="870"/>
      <c r="P567" s="870"/>
      <c r="Q567" s="870"/>
      <c r="R567" s="870"/>
      <c r="S567" s="870"/>
      <c r="T567" s="870"/>
      <c r="U567" s="870"/>
      <c r="V567" s="870"/>
      <c r="W567" s="870"/>
      <c r="X567" s="870"/>
      <c r="Y567" s="870"/>
      <c r="Z567" s="870"/>
      <c r="AA567" s="870"/>
      <c r="AB567" s="870"/>
      <c r="AC567" s="870"/>
      <c r="AD567" s="870"/>
      <c r="AE567" s="870"/>
      <c r="AF567" s="870"/>
      <c r="AG567" s="870"/>
      <c r="AH567" s="870"/>
      <c r="AI567" s="870"/>
    </row>
    <row r="568" spans="1:35" ht="16.5">
      <c r="A568" s="870"/>
      <c r="B568" s="870"/>
      <c r="C568" s="870"/>
      <c r="D568" s="870"/>
      <c r="E568" s="870"/>
      <c r="F568" s="870"/>
      <c r="G568" s="870"/>
      <c r="H568" s="870"/>
      <c r="I568" s="870"/>
      <c r="J568" s="870"/>
      <c r="K568" s="870"/>
      <c r="L568" s="870"/>
      <c r="M568" s="870"/>
      <c r="N568" s="870"/>
      <c r="O568" s="870"/>
      <c r="P568" s="870"/>
      <c r="Q568" s="870"/>
      <c r="R568" s="870"/>
      <c r="S568" s="870"/>
      <c r="T568" s="870"/>
      <c r="U568" s="870"/>
      <c r="V568" s="870"/>
      <c r="W568" s="870"/>
      <c r="X568" s="870"/>
      <c r="Y568" s="870"/>
      <c r="Z568" s="870"/>
      <c r="AA568" s="870"/>
      <c r="AB568" s="870"/>
      <c r="AC568" s="870"/>
      <c r="AD568" s="870"/>
      <c r="AE568" s="870"/>
      <c r="AF568" s="870"/>
      <c r="AG568" s="870"/>
      <c r="AH568" s="870"/>
      <c r="AI568" s="870"/>
    </row>
    <row r="569" spans="1:35" ht="16.5">
      <c r="A569" s="870"/>
      <c r="B569" s="870"/>
      <c r="C569" s="870"/>
      <c r="D569" s="870"/>
      <c r="E569" s="870"/>
      <c r="F569" s="870"/>
      <c r="G569" s="870"/>
      <c r="H569" s="870"/>
      <c r="I569" s="870"/>
      <c r="J569" s="870"/>
      <c r="K569" s="870"/>
      <c r="L569" s="870"/>
      <c r="M569" s="870"/>
      <c r="N569" s="870"/>
      <c r="O569" s="870"/>
      <c r="P569" s="870"/>
      <c r="Q569" s="870"/>
      <c r="R569" s="870"/>
      <c r="S569" s="870"/>
      <c r="T569" s="870"/>
      <c r="U569" s="870"/>
      <c r="V569" s="870"/>
      <c r="W569" s="870"/>
      <c r="X569" s="870"/>
      <c r="Y569" s="870"/>
      <c r="Z569" s="870"/>
      <c r="AA569" s="870"/>
      <c r="AB569" s="870"/>
      <c r="AC569" s="870"/>
      <c r="AD569" s="870"/>
      <c r="AE569" s="870"/>
      <c r="AF569" s="870"/>
      <c r="AG569" s="870"/>
      <c r="AH569" s="870"/>
      <c r="AI569" s="870"/>
    </row>
    <row r="570" spans="1:35" ht="16.5">
      <c r="A570" s="870"/>
      <c r="B570" s="870"/>
      <c r="C570" s="870"/>
      <c r="D570" s="870"/>
      <c r="E570" s="870"/>
      <c r="F570" s="870"/>
      <c r="G570" s="870"/>
      <c r="H570" s="870"/>
      <c r="I570" s="870"/>
      <c r="J570" s="870"/>
      <c r="K570" s="870"/>
      <c r="L570" s="870"/>
      <c r="M570" s="870"/>
      <c r="N570" s="870"/>
      <c r="O570" s="870"/>
      <c r="P570" s="870"/>
      <c r="Q570" s="870"/>
      <c r="R570" s="870"/>
      <c r="S570" s="870"/>
      <c r="T570" s="870"/>
      <c r="U570" s="870"/>
      <c r="V570" s="870"/>
      <c r="W570" s="870"/>
      <c r="X570" s="870"/>
      <c r="Y570" s="870"/>
      <c r="Z570" s="870"/>
      <c r="AA570" s="870"/>
      <c r="AB570" s="870"/>
      <c r="AC570" s="870"/>
      <c r="AD570" s="870"/>
      <c r="AE570" s="870"/>
      <c r="AF570" s="870"/>
      <c r="AG570" s="870"/>
      <c r="AH570" s="870"/>
      <c r="AI570" s="870"/>
    </row>
    <row r="571" spans="1:35" ht="16.5">
      <c r="A571" s="870"/>
      <c r="B571" s="870"/>
      <c r="C571" s="870"/>
      <c r="D571" s="870"/>
      <c r="E571" s="870"/>
      <c r="F571" s="870"/>
      <c r="G571" s="870"/>
      <c r="H571" s="870"/>
      <c r="I571" s="870"/>
      <c r="J571" s="870"/>
      <c r="K571" s="870"/>
      <c r="L571" s="870"/>
      <c r="M571" s="870"/>
      <c r="N571" s="870"/>
      <c r="O571" s="870"/>
      <c r="P571" s="870"/>
      <c r="Q571" s="870"/>
      <c r="R571" s="870"/>
      <c r="S571" s="870"/>
      <c r="T571" s="870"/>
      <c r="U571" s="870"/>
      <c r="V571" s="870"/>
      <c r="W571" s="870"/>
      <c r="X571" s="870"/>
      <c r="Y571" s="870"/>
      <c r="Z571" s="870"/>
      <c r="AA571" s="870"/>
      <c r="AB571" s="870"/>
      <c r="AC571" s="870"/>
      <c r="AD571" s="870"/>
      <c r="AE571" s="870"/>
      <c r="AF571" s="870"/>
      <c r="AG571" s="870"/>
      <c r="AH571" s="870"/>
      <c r="AI571" s="870"/>
    </row>
    <row r="572" spans="1:35" ht="16.5">
      <c r="A572" s="870"/>
      <c r="B572" s="870"/>
      <c r="C572" s="870"/>
      <c r="D572" s="870"/>
      <c r="E572" s="870"/>
      <c r="F572" s="870"/>
      <c r="G572" s="870"/>
      <c r="H572" s="870"/>
      <c r="I572" s="870"/>
      <c r="J572" s="870"/>
      <c r="K572" s="870"/>
      <c r="L572" s="870"/>
      <c r="M572" s="870"/>
      <c r="N572" s="870"/>
      <c r="O572" s="870"/>
      <c r="P572" s="870"/>
      <c r="Q572" s="870"/>
      <c r="R572" s="870"/>
      <c r="S572" s="870"/>
      <c r="T572" s="870"/>
      <c r="U572" s="870"/>
      <c r="V572" s="870"/>
      <c r="W572" s="870"/>
      <c r="X572" s="870"/>
      <c r="Y572" s="870"/>
      <c r="Z572" s="870"/>
      <c r="AA572" s="870"/>
      <c r="AB572" s="870"/>
      <c r="AC572" s="870"/>
      <c r="AD572" s="870"/>
      <c r="AE572" s="870"/>
      <c r="AF572" s="870"/>
      <c r="AG572" s="870"/>
      <c r="AH572" s="870"/>
      <c r="AI572" s="870"/>
    </row>
    <row r="573" spans="1:35" ht="16.5">
      <c r="A573" s="870"/>
      <c r="B573" s="870"/>
      <c r="C573" s="870"/>
      <c r="D573" s="870"/>
      <c r="E573" s="870"/>
      <c r="F573" s="870"/>
      <c r="G573" s="870"/>
      <c r="H573" s="870"/>
      <c r="I573" s="870"/>
      <c r="J573" s="870"/>
      <c r="K573" s="870"/>
      <c r="L573" s="870"/>
      <c r="M573" s="870"/>
      <c r="N573" s="870"/>
      <c r="O573" s="870"/>
      <c r="P573" s="870"/>
      <c r="Q573" s="870"/>
      <c r="R573" s="870"/>
      <c r="S573" s="870"/>
      <c r="T573" s="870"/>
      <c r="U573" s="870"/>
      <c r="V573" s="870"/>
      <c r="W573" s="870"/>
      <c r="X573" s="870"/>
      <c r="Y573" s="870"/>
      <c r="Z573" s="870"/>
      <c r="AA573" s="870"/>
      <c r="AB573" s="870"/>
      <c r="AC573" s="870"/>
      <c r="AD573" s="870"/>
      <c r="AE573" s="870"/>
      <c r="AF573" s="870"/>
      <c r="AG573" s="870"/>
      <c r="AH573" s="870"/>
      <c r="AI573" s="870"/>
    </row>
    <row r="574" spans="1:35" ht="16.5">
      <c r="A574" s="870"/>
      <c r="B574" s="870"/>
      <c r="C574" s="870"/>
      <c r="D574" s="870"/>
      <c r="E574" s="870"/>
      <c r="F574" s="870"/>
      <c r="G574" s="870"/>
      <c r="H574" s="870"/>
      <c r="I574" s="870"/>
      <c r="J574" s="870"/>
      <c r="K574" s="870"/>
      <c r="L574" s="870"/>
      <c r="M574" s="870"/>
      <c r="N574" s="870"/>
      <c r="O574" s="870"/>
      <c r="P574" s="870"/>
      <c r="Q574" s="870"/>
      <c r="R574" s="870"/>
      <c r="S574" s="870"/>
      <c r="T574" s="870"/>
      <c r="U574" s="870"/>
      <c r="V574" s="870"/>
      <c r="W574" s="870"/>
      <c r="X574" s="870"/>
      <c r="Y574" s="870"/>
      <c r="Z574" s="870"/>
      <c r="AA574" s="870"/>
      <c r="AB574" s="870"/>
      <c r="AC574" s="870"/>
      <c r="AD574" s="870"/>
      <c r="AE574" s="870"/>
      <c r="AF574" s="870"/>
      <c r="AG574" s="870"/>
      <c r="AH574" s="870"/>
      <c r="AI574" s="870"/>
    </row>
    <row r="575" spans="1:35" ht="16.5">
      <c r="A575" s="870"/>
      <c r="B575" s="870"/>
      <c r="C575" s="870"/>
      <c r="D575" s="870"/>
      <c r="E575" s="870"/>
      <c r="F575" s="870"/>
      <c r="G575" s="870"/>
      <c r="H575" s="870"/>
      <c r="I575" s="870"/>
      <c r="J575" s="870"/>
      <c r="K575" s="870"/>
      <c r="L575" s="870"/>
      <c r="M575" s="870"/>
      <c r="N575" s="870"/>
      <c r="O575" s="870"/>
      <c r="P575" s="870"/>
      <c r="Q575" s="870"/>
      <c r="R575" s="870"/>
      <c r="S575" s="870"/>
      <c r="T575" s="870"/>
      <c r="U575" s="870"/>
      <c r="V575" s="870"/>
      <c r="W575" s="870"/>
      <c r="X575" s="870"/>
      <c r="Y575" s="870"/>
      <c r="Z575" s="870"/>
      <c r="AA575" s="870"/>
      <c r="AB575" s="870"/>
      <c r="AC575" s="870"/>
      <c r="AD575" s="870"/>
      <c r="AE575" s="870"/>
      <c r="AF575" s="870"/>
      <c r="AG575" s="870"/>
      <c r="AH575" s="870"/>
      <c r="AI575" s="870"/>
    </row>
    <row r="576" spans="1:35" ht="16.5">
      <c r="A576" s="870"/>
      <c r="B576" s="870"/>
      <c r="C576" s="870"/>
      <c r="D576" s="870"/>
      <c r="E576" s="870"/>
      <c r="F576" s="870"/>
      <c r="G576" s="870"/>
      <c r="H576" s="870"/>
      <c r="I576" s="870"/>
      <c r="J576" s="870"/>
      <c r="K576" s="870"/>
      <c r="L576" s="870"/>
      <c r="M576" s="870"/>
      <c r="N576" s="870"/>
      <c r="O576" s="870"/>
      <c r="P576" s="870"/>
      <c r="Q576" s="870"/>
      <c r="R576" s="870"/>
      <c r="S576" s="870"/>
      <c r="T576" s="870"/>
      <c r="U576" s="870"/>
      <c r="V576" s="870"/>
      <c r="W576" s="870"/>
      <c r="X576" s="870"/>
      <c r="Y576" s="870"/>
      <c r="Z576" s="870"/>
      <c r="AA576" s="870"/>
      <c r="AB576" s="870"/>
      <c r="AC576" s="870"/>
      <c r="AD576" s="870"/>
      <c r="AE576" s="870"/>
      <c r="AF576" s="870"/>
      <c r="AG576" s="870"/>
      <c r="AH576" s="870"/>
      <c r="AI576" s="870"/>
    </row>
    <row r="577" spans="1:35" ht="16.5">
      <c r="A577" s="870"/>
      <c r="B577" s="870"/>
      <c r="C577" s="870"/>
      <c r="D577" s="870"/>
      <c r="E577" s="870"/>
      <c r="F577" s="870"/>
      <c r="G577" s="870"/>
      <c r="H577" s="870"/>
      <c r="I577" s="870"/>
      <c r="J577" s="870"/>
      <c r="K577" s="870"/>
      <c r="L577" s="870"/>
      <c r="M577" s="870"/>
      <c r="N577" s="870"/>
      <c r="O577" s="870"/>
      <c r="P577" s="870"/>
      <c r="Q577" s="870"/>
      <c r="R577" s="870"/>
      <c r="S577" s="870"/>
      <c r="T577" s="870"/>
      <c r="U577" s="870"/>
      <c r="V577" s="870"/>
      <c r="W577" s="870"/>
      <c r="X577" s="870"/>
      <c r="Y577" s="870"/>
      <c r="Z577" s="870"/>
      <c r="AA577" s="870"/>
      <c r="AB577" s="870"/>
      <c r="AC577" s="870"/>
      <c r="AD577" s="870"/>
      <c r="AE577" s="870"/>
      <c r="AF577" s="870"/>
      <c r="AG577" s="870"/>
      <c r="AH577" s="870"/>
      <c r="AI577" s="870"/>
    </row>
    <row r="578" spans="1:35" ht="16.5">
      <c r="A578" s="870"/>
      <c r="B578" s="870"/>
      <c r="C578" s="870"/>
      <c r="D578" s="870"/>
      <c r="E578" s="870"/>
      <c r="F578" s="870"/>
      <c r="G578" s="870"/>
      <c r="H578" s="870"/>
      <c r="I578" s="870"/>
      <c r="J578" s="870"/>
      <c r="K578" s="870"/>
      <c r="L578" s="870"/>
      <c r="M578" s="870"/>
      <c r="N578" s="870"/>
      <c r="O578" s="870"/>
      <c r="P578" s="870"/>
      <c r="Q578" s="870"/>
      <c r="R578" s="870"/>
      <c r="S578" s="870"/>
      <c r="T578" s="870"/>
      <c r="U578" s="870"/>
      <c r="V578" s="870"/>
      <c r="W578" s="870"/>
      <c r="X578" s="870"/>
      <c r="Y578" s="870"/>
      <c r="Z578" s="870"/>
      <c r="AA578" s="870"/>
      <c r="AB578" s="870"/>
      <c r="AC578" s="870"/>
      <c r="AD578" s="870"/>
      <c r="AE578" s="870"/>
      <c r="AF578" s="870"/>
      <c r="AG578" s="870"/>
      <c r="AH578" s="870"/>
      <c r="AI578" s="870"/>
    </row>
    <row r="579" spans="1:35" ht="16.5">
      <c r="A579" s="870"/>
      <c r="B579" s="870"/>
      <c r="C579" s="870"/>
      <c r="D579" s="870"/>
      <c r="E579" s="870"/>
      <c r="F579" s="870"/>
      <c r="G579" s="870"/>
      <c r="H579" s="870"/>
      <c r="I579" s="870"/>
      <c r="J579" s="870"/>
      <c r="K579" s="870"/>
      <c r="L579" s="870"/>
      <c r="M579" s="870"/>
      <c r="N579" s="870"/>
      <c r="O579" s="870"/>
      <c r="P579" s="870"/>
      <c r="Q579" s="870"/>
      <c r="R579" s="870"/>
      <c r="S579" s="870"/>
      <c r="T579" s="870"/>
      <c r="U579" s="870"/>
      <c r="V579" s="870"/>
      <c r="W579" s="870"/>
      <c r="X579" s="870"/>
      <c r="Y579" s="870"/>
      <c r="Z579" s="870"/>
      <c r="AA579" s="870"/>
      <c r="AB579" s="870"/>
      <c r="AC579" s="870"/>
      <c r="AD579" s="870"/>
      <c r="AE579" s="870"/>
      <c r="AF579" s="870"/>
      <c r="AG579" s="870"/>
      <c r="AH579" s="870"/>
      <c r="AI579" s="870"/>
    </row>
    <row r="580" spans="1:35" ht="16.5">
      <c r="A580" s="870"/>
      <c r="B580" s="870"/>
      <c r="C580" s="870"/>
      <c r="D580" s="870"/>
      <c r="E580" s="870"/>
      <c r="F580" s="870"/>
      <c r="G580" s="870"/>
      <c r="H580" s="870"/>
      <c r="I580" s="870"/>
      <c r="J580" s="870"/>
      <c r="K580" s="870"/>
      <c r="L580" s="870"/>
      <c r="M580" s="870"/>
      <c r="N580" s="870"/>
      <c r="O580" s="870"/>
      <c r="P580" s="870"/>
      <c r="Q580" s="870"/>
      <c r="R580" s="870"/>
      <c r="S580" s="870"/>
      <c r="T580" s="870"/>
      <c r="U580" s="870"/>
      <c r="V580" s="870"/>
      <c r="W580" s="870"/>
      <c r="X580" s="870"/>
      <c r="Y580" s="870"/>
      <c r="Z580" s="870"/>
      <c r="AA580" s="870"/>
      <c r="AB580" s="870"/>
      <c r="AC580" s="870"/>
      <c r="AD580" s="870"/>
      <c r="AE580" s="870"/>
      <c r="AF580" s="870"/>
      <c r="AG580" s="870"/>
      <c r="AH580" s="870"/>
      <c r="AI580" s="870"/>
    </row>
    <row r="581" spans="1:35" ht="16.5">
      <c r="A581" s="870"/>
      <c r="B581" s="870"/>
      <c r="C581" s="870"/>
      <c r="D581" s="870"/>
      <c r="E581" s="870"/>
      <c r="F581" s="870"/>
      <c r="G581" s="870"/>
      <c r="H581" s="870"/>
      <c r="I581" s="870"/>
      <c r="J581" s="870"/>
      <c r="K581" s="870"/>
      <c r="L581" s="870"/>
      <c r="M581" s="870"/>
      <c r="N581" s="870"/>
      <c r="O581" s="870"/>
      <c r="P581" s="870"/>
      <c r="Q581" s="870"/>
      <c r="R581" s="870"/>
      <c r="S581" s="870"/>
      <c r="T581" s="870"/>
      <c r="U581" s="870"/>
      <c r="V581" s="870"/>
      <c r="W581" s="870"/>
      <c r="X581" s="870"/>
      <c r="Y581" s="870"/>
      <c r="Z581" s="870"/>
      <c r="AA581" s="870"/>
      <c r="AB581" s="870"/>
      <c r="AC581" s="870"/>
      <c r="AD581" s="870"/>
      <c r="AE581" s="870"/>
      <c r="AF581" s="870"/>
      <c r="AG581" s="870"/>
      <c r="AH581" s="870"/>
      <c r="AI581" s="870"/>
    </row>
    <row r="582" spans="1:35" ht="16.5">
      <c r="A582" s="870"/>
      <c r="B582" s="870"/>
      <c r="C582" s="870"/>
      <c r="D582" s="870"/>
      <c r="E582" s="870"/>
      <c r="F582" s="870"/>
      <c r="G582" s="870"/>
      <c r="H582" s="870"/>
      <c r="I582" s="870"/>
      <c r="J582" s="870"/>
      <c r="K582" s="870"/>
      <c r="L582" s="870"/>
      <c r="M582" s="870"/>
      <c r="N582" s="870"/>
      <c r="O582" s="870"/>
      <c r="P582" s="870"/>
      <c r="Q582" s="870"/>
      <c r="R582" s="870"/>
      <c r="S582" s="870"/>
      <c r="T582" s="870"/>
      <c r="U582" s="870"/>
      <c r="V582" s="870"/>
      <c r="W582" s="870"/>
      <c r="X582" s="870"/>
      <c r="Y582" s="870"/>
      <c r="Z582" s="870"/>
      <c r="AA582" s="870"/>
      <c r="AB582" s="870"/>
      <c r="AC582" s="870"/>
      <c r="AD582" s="870"/>
      <c r="AE582" s="870"/>
      <c r="AF582" s="870"/>
      <c r="AG582" s="870"/>
      <c r="AH582" s="870"/>
      <c r="AI582" s="870"/>
    </row>
    <row r="583" spans="1:35" ht="16.5">
      <c r="A583" s="870"/>
      <c r="B583" s="870"/>
      <c r="C583" s="870"/>
      <c r="D583" s="870"/>
      <c r="E583" s="870"/>
      <c r="F583" s="870"/>
      <c r="G583" s="870"/>
      <c r="H583" s="870"/>
      <c r="I583" s="870"/>
      <c r="J583" s="870"/>
      <c r="K583" s="870"/>
      <c r="L583" s="870"/>
      <c r="M583" s="870"/>
      <c r="N583" s="870"/>
      <c r="O583" s="870"/>
      <c r="P583" s="870"/>
      <c r="Q583" s="870"/>
      <c r="R583" s="870"/>
      <c r="S583" s="870"/>
      <c r="T583" s="870"/>
      <c r="U583" s="870"/>
      <c r="V583" s="870"/>
      <c r="W583" s="870"/>
      <c r="X583" s="870"/>
      <c r="Y583" s="870"/>
      <c r="Z583" s="870"/>
      <c r="AA583" s="870"/>
      <c r="AB583" s="870"/>
      <c r="AC583" s="870"/>
      <c r="AD583" s="870"/>
      <c r="AE583" s="870"/>
      <c r="AF583" s="870"/>
      <c r="AG583" s="870"/>
      <c r="AH583" s="870"/>
      <c r="AI583" s="870"/>
    </row>
    <row r="584" spans="1:35" ht="16.5">
      <c r="A584" s="870"/>
      <c r="B584" s="870"/>
      <c r="C584" s="870"/>
      <c r="D584" s="870"/>
      <c r="E584" s="870"/>
      <c r="F584" s="870"/>
      <c r="G584" s="870"/>
      <c r="H584" s="870"/>
      <c r="I584" s="870"/>
      <c r="J584" s="870"/>
      <c r="K584" s="870"/>
      <c r="L584" s="870"/>
      <c r="M584" s="870"/>
      <c r="N584" s="870"/>
      <c r="O584" s="870"/>
      <c r="P584" s="870"/>
      <c r="Q584" s="870"/>
      <c r="R584" s="870"/>
      <c r="S584" s="870"/>
      <c r="T584" s="870"/>
      <c r="U584" s="870"/>
      <c r="V584" s="870"/>
      <c r="W584" s="870"/>
      <c r="X584" s="870"/>
      <c r="Y584" s="870"/>
      <c r="Z584" s="870"/>
      <c r="AA584" s="870"/>
      <c r="AB584" s="870"/>
      <c r="AC584" s="870"/>
      <c r="AD584" s="870"/>
      <c r="AE584" s="870"/>
      <c r="AF584" s="870"/>
      <c r="AG584" s="870"/>
      <c r="AH584" s="870"/>
      <c r="AI584" s="870"/>
    </row>
    <row r="585" spans="1:35" ht="16.5">
      <c r="A585" s="870"/>
      <c r="B585" s="870"/>
      <c r="C585" s="870"/>
      <c r="D585" s="870"/>
      <c r="E585" s="870"/>
      <c r="F585" s="870"/>
      <c r="G585" s="870"/>
      <c r="H585" s="870"/>
      <c r="I585" s="870"/>
      <c r="J585" s="870"/>
      <c r="K585" s="870"/>
      <c r="L585" s="870"/>
      <c r="M585" s="870"/>
      <c r="N585" s="870"/>
      <c r="O585" s="870"/>
      <c r="P585" s="870"/>
      <c r="Q585" s="870"/>
      <c r="R585" s="870"/>
      <c r="S585" s="870"/>
      <c r="T585" s="870"/>
      <c r="U585" s="870"/>
      <c r="V585" s="870"/>
      <c r="W585" s="870"/>
      <c r="X585" s="870"/>
      <c r="Y585" s="870"/>
      <c r="Z585" s="870"/>
      <c r="AA585" s="870"/>
      <c r="AB585" s="870"/>
      <c r="AC585" s="870"/>
      <c r="AD585" s="870"/>
      <c r="AE585" s="870"/>
      <c r="AF585" s="870"/>
      <c r="AG585" s="870"/>
      <c r="AH585" s="870"/>
      <c r="AI585" s="870"/>
    </row>
    <row r="586" spans="1:35" ht="16.5">
      <c r="A586" s="870"/>
      <c r="B586" s="870"/>
      <c r="C586" s="870"/>
      <c r="D586" s="870"/>
      <c r="E586" s="870"/>
      <c r="F586" s="870"/>
      <c r="G586" s="870"/>
      <c r="H586" s="870"/>
      <c r="I586" s="870"/>
      <c r="J586" s="870"/>
      <c r="K586" s="870"/>
      <c r="L586" s="870"/>
      <c r="M586" s="870"/>
      <c r="N586" s="870"/>
      <c r="O586" s="870"/>
      <c r="P586" s="870"/>
      <c r="Q586" s="870"/>
      <c r="R586" s="870"/>
      <c r="S586" s="870"/>
      <c r="T586" s="870"/>
      <c r="U586" s="870"/>
      <c r="V586" s="870"/>
      <c r="W586" s="870"/>
      <c r="X586" s="870"/>
      <c r="Y586" s="870"/>
      <c r="Z586" s="870"/>
      <c r="AA586" s="870"/>
      <c r="AB586" s="870"/>
      <c r="AC586" s="870"/>
      <c r="AD586" s="870"/>
      <c r="AE586" s="870"/>
      <c r="AF586" s="870"/>
      <c r="AG586" s="870"/>
      <c r="AH586" s="870"/>
      <c r="AI586" s="870"/>
    </row>
    <row r="587" spans="1:35" ht="16.5">
      <c r="A587" s="870"/>
      <c r="B587" s="870"/>
      <c r="C587" s="870"/>
      <c r="D587" s="870"/>
      <c r="E587" s="870"/>
      <c r="F587" s="870"/>
      <c r="G587" s="870"/>
      <c r="H587" s="870"/>
      <c r="I587" s="870"/>
      <c r="J587" s="870"/>
      <c r="K587" s="870"/>
      <c r="L587" s="870"/>
      <c r="M587" s="870"/>
      <c r="N587" s="870"/>
      <c r="O587" s="870"/>
      <c r="P587" s="870"/>
      <c r="Q587" s="870"/>
      <c r="R587" s="870"/>
      <c r="S587" s="870"/>
      <c r="T587" s="870"/>
      <c r="U587" s="870"/>
      <c r="V587" s="870"/>
      <c r="W587" s="870"/>
      <c r="X587" s="870"/>
      <c r="Y587" s="870"/>
      <c r="Z587" s="870"/>
      <c r="AA587" s="870"/>
      <c r="AB587" s="870"/>
      <c r="AC587" s="870"/>
      <c r="AD587" s="870"/>
      <c r="AE587" s="870"/>
      <c r="AF587" s="870"/>
      <c r="AG587" s="870"/>
      <c r="AH587" s="870"/>
      <c r="AI587" s="870"/>
    </row>
    <row r="588" spans="1:35" ht="16.5">
      <c r="A588" s="870"/>
      <c r="B588" s="870"/>
      <c r="C588" s="870"/>
      <c r="D588" s="870"/>
      <c r="E588" s="870"/>
      <c r="F588" s="870"/>
      <c r="G588" s="870"/>
      <c r="H588" s="870"/>
      <c r="I588" s="870"/>
      <c r="J588" s="870"/>
      <c r="K588" s="870"/>
      <c r="L588" s="870"/>
      <c r="M588" s="870"/>
      <c r="N588" s="870"/>
      <c r="O588" s="870"/>
      <c r="P588" s="870"/>
      <c r="Q588" s="870"/>
      <c r="R588" s="870"/>
      <c r="S588" s="870"/>
      <c r="T588" s="870"/>
      <c r="U588" s="870"/>
      <c r="V588" s="870"/>
      <c r="W588" s="870"/>
      <c r="X588" s="870"/>
      <c r="Y588" s="870"/>
      <c r="Z588" s="870"/>
      <c r="AA588" s="870"/>
      <c r="AB588" s="870"/>
      <c r="AC588" s="870"/>
      <c r="AD588" s="870"/>
      <c r="AE588" s="870"/>
      <c r="AF588" s="870"/>
      <c r="AG588" s="870"/>
      <c r="AH588" s="870"/>
      <c r="AI588" s="870"/>
    </row>
    <row r="589" spans="1:35" ht="16.5">
      <c r="A589" s="870"/>
      <c r="B589" s="870"/>
      <c r="C589" s="870"/>
      <c r="D589" s="870"/>
      <c r="E589" s="870"/>
      <c r="F589" s="870"/>
      <c r="G589" s="870"/>
      <c r="H589" s="870"/>
      <c r="I589" s="870"/>
      <c r="J589" s="870"/>
      <c r="K589" s="870"/>
      <c r="L589" s="870"/>
      <c r="M589" s="870"/>
      <c r="N589" s="870"/>
      <c r="O589" s="870"/>
      <c r="P589" s="870"/>
      <c r="Q589" s="870"/>
      <c r="R589" s="870"/>
      <c r="S589" s="870"/>
      <c r="T589" s="870"/>
      <c r="U589" s="870"/>
      <c r="V589" s="870"/>
      <c r="W589" s="870"/>
      <c r="X589" s="870"/>
      <c r="Y589" s="870"/>
      <c r="Z589" s="870"/>
      <c r="AA589" s="870"/>
      <c r="AB589" s="870"/>
      <c r="AC589" s="870"/>
      <c r="AD589" s="870"/>
      <c r="AE589" s="870"/>
      <c r="AF589" s="870"/>
      <c r="AG589" s="870"/>
      <c r="AH589" s="870"/>
      <c r="AI589" s="870"/>
    </row>
    <row r="590" spans="1:35" ht="16.5">
      <c r="A590" s="870"/>
      <c r="B590" s="870"/>
      <c r="C590" s="870"/>
      <c r="D590" s="870"/>
      <c r="E590" s="870"/>
      <c r="F590" s="870"/>
      <c r="G590" s="870"/>
      <c r="H590" s="870"/>
      <c r="I590" s="870"/>
      <c r="J590" s="870"/>
      <c r="K590" s="870"/>
      <c r="L590" s="870"/>
      <c r="M590" s="870"/>
      <c r="N590" s="870"/>
      <c r="O590" s="870"/>
      <c r="P590" s="870"/>
      <c r="Q590" s="870"/>
      <c r="R590" s="870"/>
      <c r="S590" s="870"/>
      <c r="T590" s="870"/>
      <c r="U590" s="870"/>
      <c r="V590" s="870"/>
      <c r="W590" s="870"/>
      <c r="X590" s="870"/>
      <c r="Y590" s="870"/>
      <c r="Z590" s="870"/>
      <c r="AA590" s="870"/>
      <c r="AB590" s="870"/>
      <c r="AC590" s="870"/>
      <c r="AD590" s="870"/>
      <c r="AE590" s="870"/>
      <c r="AF590" s="870"/>
      <c r="AG590" s="870"/>
      <c r="AH590" s="870"/>
      <c r="AI590" s="870"/>
    </row>
    <row r="591" spans="1:35" ht="16.5">
      <c r="A591" s="870"/>
      <c r="B591" s="870"/>
      <c r="C591" s="870"/>
      <c r="D591" s="870"/>
      <c r="E591" s="870"/>
      <c r="F591" s="870"/>
      <c r="G591" s="870"/>
      <c r="H591" s="870"/>
      <c r="I591" s="870"/>
      <c r="J591" s="870"/>
      <c r="K591" s="870"/>
      <c r="L591" s="870"/>
      <c r="M591" s="870"/>
      <c r="N591" s="870"/>
      <c r="O591" s="870"/>
      <c r="P591" s="870"/>
      <c r="Q591" s="870"/>
      <c r="R591" s="870"/>
      <c r="S591" s="870"/>
      <c r="T591" s="870"/>
      <c r="U591" s="870"/>
      <c r="V591" s="870"/>
      <c r="W591" s="870"/>
      <c r="X591" s="870"/>
      <c r="Y591" s="870"/>
      <c r="Z591" s="870"/>
      <c r="AA591" s="870"/>
      <c r="AB591" s="870"/>
      <c r="AC591" s="870"/>
      <c r="AD591" s="870"/>
      <c r="AE591" s="870"/>
      <c r="AF591" s="870"/>
      <c r="AG591" s="870"/>
      <c r="AH591" s="870"/>
      <c r="AI591" s="870"/>
    </row>
    <row r="592" spans="1:35" ht="16.5">
      <c r="A592" s="870"/>
      <c r="B592" s="870"/>
      <c r="C592" s="870"/>
      <c r="D592" s="870"/>
      <c r="E592" s="870"/>
      <c r="F592" s="870"/>
      <c r="G592" s="870"/>
      <c r="H592" s="870"/>
      <c r="I592" s="870"/>
      <c r="J592" s="870"/>
      <c r="K592" s="870"/>
      <c r="L592" s="870"/>
      <c r="M592" s="870"/>
      <c r="N592" s="870"/>
      <c r="O592" s="870"/>
      <c r="P592" s="870"/>
      <c r="Q592" s="870"/>
      <c r="R592" s="870"/>
      <c r="S592" s="870"/>
      <c r="T592" s="870"/>
      <c r="U592" s="870"/>
      <c r="V592" s="870"/>
      <c r="W592" s="870"/>
      <c r="X592" s="870"/>
      <c r="Y592" s="870"/>
      <c r="Z592" s="870"/>
      <c r="AA592" s="870"/>
      <c r="AB592" s="870"/>
      <c r="AC592" s="870"/>
      <c r="AD592" s="870"/>
      <c r="AE592" s="870"/>
      <c r="AF592" s="870"/>
      <c r="AG592" s="870"/>
      <c r="AH592" s="870"/>
      <c r="AI592" s="870"/>
    </row>
    <row r="593" spans="1:35" ht="16.5">
      <c r="A593" s="870"/>
      <c r="B593" s="870"/>
      <c r="C593" s="870"/>
      <c r="D593" s="870"/>
      <c r="E593" s="870"/>
      <c r="F593" s="870"/>
      <c r="G593" s="870"/>
      <c r="H593" s="870"/>
      <c r="I593" s="870"/>
      <c r="J593" s="870"/>
      <c r="K593" s="870"/>
      <c r="L593" s="870"/>
      <c r="M593" s="870"/>
      <c r="N593" s="870"/>
      <c r="O593" s="870"/>
      <c r="P593" s="870"/>
      <c r="Q593" s="870"/>
      <c r="R593" s="870"/>
      <c r="S593" s="870"/>
      <c r="T593" s="870"/>
      <c r="U593" s="870"/>
      <c r="V593" s="870"/>
      <c r="W593" s="870"/>
      <c r="X593" s="870"/>
      <c r="Y593" s="870"/>
      <c r="Z593" s="870"/>
      <c r="AA593" s="870"/>
      <c r="AB593" s="870"/>
      <c r="AC593" s="870"/>
      <c r="AD593" s="870"/>
      <c r="AE593" s="870"/>
      <c r="AF593" s="870"/>
      <c r="AG593" s="870"/>
      <c r="AH593" s="870"/>
      <c r="AI593" s="870"/>
    </row>
    <row r="594" spans="1:35" ht="16.5">
      <c r="A594" s="870"/>
      <c r="B594" s="870"/>
      <c r="C594" s="870"/>
      <c r="D594" s="870"/>
      <c r="E594" s="870"/>
      <c r="F594" s="870"/>
      <c r="G594" s="870"/>
      <c r="H594" s="870"/>
      <c r="I594" s="870"/>
      <c r="J594" s="870"/>
      <c r="K594" s="870"/>
      <c r="L594" s="870"/>
      <c r="M594" s="870"/>
      <c r="N594" s="870"/>
      <c r="O594" s="870"/>
      <c r="P594" s="870"/>
      <c r="Q594" s="870"/>
      <c r="R594" s="870"/>
      <c r="S594" s="870"/>
      <c r="T594" s="870"/>
      <c r="U594" s="870"/>
      <c r="V594" s="870"/>
      <c r="W594" s="870"/>
      <c r="X594" s="870"/>
      <c r="Y594" s="870"/>
      <c r="Z594" s="870"/>
      <c r="AA594" s="870"/>
      <c r="AB594" s="870"/>
      <c r="AC594" s="870"/>
      <c r="AD594" s="870"/>
      <c r="AE594" s="870"/>
      <c r="AF594" s="870"/>
      <c r="AG594" s="870"/>
      <c r="AH594" s="870"/>
      <c r="AI594" s="870"/>
    </row>
    <row r="595" spans="1:35" ht="16.5">
      <c r="A595" s="870"/>
      <c r="B595" s="870"/>
      <c r="C595" s="870"/>
      <c r="D595" s="870"/>
      <c r="E595" s="870"/>
      <c r="F595" s="870"/>
      <c r="G595" s="870"/>
      <c r="H595" s="870"/>
      <c r="I595" s="870"/>
      <c r="J595" s="870"/>
      <c r="K595" s="870"/>
      <c r="L595" s="870"/>
      <c r="M595" s="870"/>
      <c r="N595" s="870"/>
      <c r="O595" s="870"/>
      <c r="P595" s="870"/>
      <c r="Q595" s="870"/>
      <c r="R595" s="870"/>
      <c r="S595" s="870"/>
      <c r="T595" s="870"/>
      <c r="U595" s="870"/>
      <c r="V595" s="870"/>
      <c r="W595" s="870"/>
      <c r="X595" s="870"/>
      <c r="Y595" s="870"/>
      <c r="Z595" s="870"/>
      <c r="AA595" s="870"/>
      <c r="AB595" s="870"/>
      <c r="AC595" s="870"/>
      <c r="AD595" s="870"/>
      <c r="AE595" s="870"/>
      <c r="AF595" s="870"/>
      <c r="AG595" s="870"/>
      <c r="AH595" s="870"/>
      <c r="AI595" s="870"/>
    </row>
    <row r="596" spans="1:35" ht="16.5">
      <c r="A596" s="870"/>
      <c r="B596" s="870"/>
      <c r="C596" s="870"/>
      <c r="D596" s="870"/>
      <c r="E596" s="870"/>
      <c r="F596" s="870"/>
      <c r="G596" s="870"/>
      <c r="H596" s="870"/>
      <c r="I596" s="870"/>
      <c r="J596" s="870"/>
      <c r="K596" s="870"/>
      <c r="L596" s="870"/>
      <c r="M596" s="870"/>
      <c r="N596" s="870"/>
      <c r="O596" s="870"/>
      <c r="P596" s="870"/>
      <c r="Q596" s="870"/>
      <c r="R596" s="870"/>
      <c r="S596" s="870"/>
      <c r="T596" s="870"/>
      <c r="U596" s="870"/>
      <c r="V596" s="870"/>
      <c r="W596" s="870"/>
      <c r="X596" s="870"/>
      <c r="Y596" s="870"/>
      <c r="Z596" s="870"/>
      <c r="AA596" s="870"/>
      <c r="AB596" s="870"/>
      <c r="AC596" s="870"/>
      <c r="AD596" s="870"/>
      <c r="AE596" s="870"/>
      <c r="AF596" s="870"/>
      <c r="AG596" s="870"/>
      <c r="AH596" s="870"/>
      <c r="AI596" s="870"/>
    </row>
    <row r="597" spans="1:35" ht="16.5">
      <c r="A597" s="870"/>
      <c r="B597" s="870"/>
      <c r="C597" s="870"/>
      <c r="D597" s="870"/>
      <c r="E597" s="870"/>
      <c r="F597" s="870"/>
      <c r="G597" s="870"/>
      <c r="H597" s="870"/>
      <c r="I597" s="870"/>
      <c r="J597" s="870"/>
      <c r="K597" s="870"/>
      <c r="L597" s="870"/>
      <c r="M597" s="870"/>
      <c r="N597" s="870"/>
      <c r="O597" s="870"/>
      <c r="P597" s="870"/>
      <c r="Q597" s="870"/>
      <c r="R597" s="870"/>
      <c r="S597" s="870"/>
      <c r="T597" s="870"/>
      <c r="U597" s="870"/>
      <c r="V597" s="870"/>
      <c r="W597" s="870"/>
      <c r="X597" s="870"/>
      <c r="Y597" s="870"/>
      <c r="Z597" s="870"/>
      <c r="AA597" s="870"/>
      <c r="AB597" s="870"/>
      <c r="AC597" s="870"/>
      <c r="AD597" s="870"/>
      <c r="AE597" s="870"/>
      <c r="AF597" s="870"/>
      <c r="AG597" s="870"/>
      <c r="AH597" s="870"/>
      <c r="AI597" s="870"/>
    </row>
    <row r="598" spans="1:35" ht="16.5">
      <c r="A598" s="870"/>
      <c r="B598" s="870"/>
      <c r="C598" s="870"/>
      <c r="D598" s="870"/>
      <c r="E598" s="870"/>
      <c r="F598" s="870"/>
      <c r="G598" s="870"/>
      <c r="H598" s="870"/>
      <c r="I598" s="870"/>
      <c r="J598" s="870"/>
      <c r="K598" s="870"/>
      <c r="L598" s="870"/>
      <c r="M598" s="870"/>
      <c r="N598" s="870"/>
      <c r="O598" s="870"/>
      <c r="P598" s="870"/>
      <c r="Q598" s="870"/>
      <c r="R598" s="870"/>
      <c r="S598" s="870"/>
      <c r="T598" s="870"/>
      <c r="U598" s="870"/>
      <c r="V598" s="870"/>
      <c r="W598" s="870"/>
      <c r="X598" s="870"/>
      <c r="Y598" s="870"/>
      <c r="Z598" s="870"/>
      <c r="AA598" s="870"/>
      <c r="AB598" s="870"/>
      <c r="AC598" s="870"/>
      <c r="AD598" s="870"/>
      <c r="AE598" s="870"/>
      <c r="AF598" s="870"/>
      <c r="AG598" s="870"/>
      <c r="AH598" s="870"/>
      <c r="AI598" s="870"/>
    </row>
    <row r="599" spans="1:35" ht="16.5">
      <c r="A599" s="870"/>
      <c r="B599" s="870"/>
      <c r="C599" s="870"/>
      <c r="D599" s="870"/>
      <c r="E599" s="870"/>
      <c r="F599" s="870"/>
      <c r="G599" s="870"/>
      <c r="H599" s="870"/>
      <c r="I599" s="870"/>
      <c r="J599" s="870"/>
      <c r="K599" s="870"/>
      <c r="L599" s="870"/>
      <c r="M599" s="870"/>
      <c r="N599" s="870"/>
      <c r="O599" s="870"/>
      <c r="P599" s="870"/>
      <c r="Q599" s="870"/>
      <c r="R599" s="870"/>
      <c r="S599" s="870"/>
      <c r="T599" s="870"/>
      <c r="U599" s="870"/>
      <c r="V599" s="870"/>
      <c r="W599" s="870"/>
      <c r="X599" s="870"/>
      <c r="Y599" s="870"/>
      <c r="Z599" s="870"/>
      <c r="AA599" s="870"/>
      <c r="AB599" s="870"/>
      <c r="AC599" s="870"/>
      <c r="AD599" s="870"/>
      <c r="AE599" s="870"/>
      <c r="AF599" s="870"/>
      <c r="AG599" s="870"/>
      <c r="AH599" s="870"/>
      <c r="AI599" s="870"/>
    </row>
    <row r="600" spans="1:35" ht="16.5">
      <c r="A600" s="870"/>
      <c r="B600" s="870"/>
      <c r="C600" s="870"/>
      <c r="D600" s="870"/>
      <c r="E600" s="870"/>
      <c r="F600" s="870"/>
      <c r="G600" s="870"/>
      <c r="H600" s="870"/>
      <c r="I600" s="870"/>
      <c r="J600" s="870"/>
      <c r="K600" s="870"/>
      <c r="L600" s="870"/>
      <c r="M600" s="870"/>
      <c r="N600" s="870"/>
      <c r="O600" s="870"/>
      <c r="P600" s="870"/>
      <c r="Q600" s="870"/>
      <c r="R600" s="870"/>
      <c r="S600" s="870"/>
      <c r="T600" s="870"/>
      <c r="U600" s="870"/>
      <c r="V600" s="870"/>
      <c r="W600" s="870"/>
      <c r="X600" s="870"/>
      <c r="Y600" s="870"/>
      <c r="Z600" s="870"/>
      <c r="AA600" s="870"/>
      <c r="AB600" s="870"/>
      <c r="AC600" s="870"/>
      <c r="AD600" s="870"/>
      <c r="AE600" s="870"/>
      <c r="AF600" s="870"/>
      <c r="AG600" s="870"/>
      <c r="AH600" s="870"/>
      <c r="AI600" s="870"/>
    </row>
    <row r="601" spans="1:35" ht="16.5">
      <c r="A601" s="870"/>
      <c r="B601" s="870"/>
      <c r="C601" s="870"/>
      <c r="D601" s="870"/>
      <c r="E601" s="870"/>
      <c r="F601" s="870"/>
      <c r="G601" s="870"/>
      <c r="H601" s="870"/>
      <c r="I601" s="870"/>
      <c r="J601" s="870"/>
      <c r="K601" s="870"/>
      <c r="L601" s="870"/>
      <c r="M601" s="870"/>
      <c r="N601" s="870"/>
      <c r="O601" s="870"/>
      <c r="P601" s="870"/>
      <c r="Q601" s="870"/>
      <c r="R601" s="870"/>
      <c r="S601" s="870"/>
      <c r="T601" s="870"/>
      <c r="U601" s="870"/>
      <c r="V601" s="870"/>
      <c r="W601" s="870"/>
      <c r="X601" s="870"/>
      <c r="Y601" s="870"/>
      <c r="Z601" s="870"/>
      <c r="AA601" s="870"/>
      <c r="AB601" s="870"/>
      <c r="AC601" s="870"/>
      <c r="AD601" s="870"/>
      <c r="AE601" s="870"/>
      <c r="AF601" s="870"/>
      <c r="AG601" s="870"/>
      <c r="AH601" s="870"/>
      <c r="AI601" s="870"/>
    </row>
    <row r="602" spans="1:35" ht="16.5">
      <c r="A602" s="870"/>
      <c r="B602" s="870"/>
      <c r="C602" s="870"/>
      <c r="D602" s="870"/>
      <c r="E602" s="870"/>
      <c r="F602" s="870"/>
      <c r="G602" s="870"/>
      <c r="H602" s="870"/>
      <c r="I602" s="870"/>
      <c r="J602" s="870"/>
      <c r="K602" s="870"/>
      <c r="L602" s="870"/>
      <c r="M602" s="870"/>
      <c r="N602" s="870"/>
      <c r="O602" s="870"/>
      <c r="P602" s="870"/>
      <c r="Q602" s="870"/>
      <c r="R602" s="870"/>
      <c r="S602" s="870"/>
      <c r="T602" s="870"/>
      <c r="U602" s="870"/>
      <c r="V602" s="870"/>
      <c r="W602" s="870"/>
      <c r="X602" s="870"/>
      <c r="Y602" s="870"/>
      <c r="Z602" s="870"/>
      <c r="AA602" s="870"/>
      <c r="AB602" s="870"/>
      <c r="AC602" s="870"/>
      <c r="AD602" s="870"/>
      <c r="AE602" s="870"/>
      <c r="AF602" s="870"/>
      <c r="AG602" s="870"/>
      <c r="AH602" s="870"/>
      <c r="AI602" s="870"/>
    </row>
    <row r="603" spans="1:35" ht="16.5">
      <c r="A603" s="870"/>
      <c r="B603" s="870"/>
      <c r="C603" s="870"/>
      <c r="D603" s="870"/>
      <c r="E603" s="870"/>
      <c r="F603" s="870"/>
      <c r="G603" s="870"/>
      <c r="H603" s="870"/>
      <c r="I603" s="870"/>
      <c r="J603" s="870"/>
      <c r="K603" s="870"/>
      <c r="L603" s="870"/>
      <c r="M603" s="870"/>
      <c r="N603" s="870"/>
      <c r="O603" s="870"/>
      <c r="P603" s="870"/>
      <c r="Q603" s="870"/>
      <c r="R603" s="870"/>
      <c r="S603" s="870"/>
      <c r="T603" s="870"/>
      <c r="U603" s="870"/>
      <c r="V603" s="870"/>
      <c r="W603" s="870"/>
      <c r="X603" s="870"/>
      <c r="Y603" s="870"/>
      <c r="Z603" s="870"/>
      <c r="AA603" s="870"/>
      <c r="AB603" s="870"/>
      <c r="AC603" s="870"/>
      <c r="AD603" s="870"/>
      <c r="AE603" s="870"/>
      <c r="AF603" s="870"/>
      <c r="AG603" s="870"/>
      <c r="AH603" s="870"/>
      <c r="AI603" s="870"/>
    </row>
    <row r="604" spans="1:35" ht="16.5">
      <c r="A604" s="870"/>
      <c r="B604" s="870"/>
      <c r="C604" s="870"/>
      <c r="D604" s="870"/>
      <c r="E604" s="870"/>
      <c r="F604" s="870"/>
      <c r="G604" s="870"/>
      <c r="H604" s="870"/>
      <c r="I604" s="870"/>
      <c r="J604" s="870"/>
      <c r="K604" s="870"/>
      <c r="L604" s="870"/>
      <c r="M604" s="870"/>
      <c r="N604" s="870"/>
      <c r="O604" s="870"/>
      <c r="P604" s="870"/>
      <c r="Q604" s="870"/>
      <c r="R604" s="870"/>
      <c r="S604" s="870"/>
      <c r="T604" s="870"/>
      <c r="U604" s="870"/>
      <c r="V604" s="870"/>
      <c r="W604" s="870"/>
      <c r="X604" s="870"/>
      <c r="Y604" s="870"/>
      <c r="Z604" s="870"/>
      <c r="AA604" s="870"/>
      <c r="AB604" s="870"/>
      <c r="AC604" s="870"/>
      <c r="AD604" s="870"/>
      <c r="AE604" s="870"/>
      <c r="AF604" s="870"/>
      <c r="AG604" s="870"/>
      <c r="AH604" s="870"/>
      <c r="AI604" s="870"/>
    </row>
    <row r="605" spans="1:35" ht="16.5">
      <c r="A605" s="870"/>
      <c r="B605" s="870"/>
      <c r="C605" s="870"/>
      <c r="D605" s="870"/>
      <c r="E605" s="870"/>
      <c r="F605" s="870"/>
      <c r="G605" s="870"/>
      <c r="H605" s="870"/>
      <c r="I605" s="870"/>
      <c r="J605" s="870"/>
      <c r="K605" s="870"/>
      <c r="L605" s="870"/>
      <c r="M605" s="870"/>
      <c r="N605" s="870"/>
      <c r="O605" s="870"/>
      <c r="P605" s="870"/>
      <c r="Q605" s="870"/>
      <c r="R605" s="870"/>
      <c r="S605" s="870"/>
      <c r="T605" s="870"/>
      <c r="U605" s="870"/>
      <c r="V605" s="870"/>
      <c r="W605" s="870"/>
      <c r="X605" s="870"/>
      <c r="Y605" s="870"/>
      <c r="Z605" s="870"/>
      <c r="AA605" s="870"/>
      <c r="AB605" s="870"/>
      <c r="AC605" s="870"/>
      <c r="AD605" s="870"/>
      <c r="AE605" s="870"/>
      <c r="AF605" s="870"/>
      <c r="AG605" s="870"/>
      <c r="AH605" s="870"/>
      <c r="AI605" s="870"/>
    </row>
    <row r="606" spans="1:35" ht="16.5">
      <c r="A606" s="870"/>
      <c r="B606" s="870"/>
      <c r="C606" s="870"/>
      <c r="D606" s="870"/>
      <c r="E606" s="870"/>
      <c r="F606" s="870"/>
      <c r="G606" s="870"/>
      <c r="H606" s="870"/>
      <c r="I606" s="870"/>
      <c r="J606" s="870"/>
      <c r="K606" s="870"/>
      <c r="L606" s="870"/>
      <c r="M606" s="870"/>
      <c r="N606" s="870"/>
      <c r="O606" s="870"/>
      <c r="P606" s="870"/>
      <c r="Q606" s="870"/>
      <c r="R606" s="870"/>
      <c r="S606" s="870"/>
      <c r="T606" s="870"/>
      <c r="U606" s="870"/>
      <c r="V606" s="870"/>
      <c r="W606" s="870"/>
      <c r="X606" s="870"/>
      <c r="Y606" s="870"/>
      <c r="Z606" s="870"/>
      <c r="AA606" s="870"/>
      <c r="AB606" s="870"/>
      <c r="AC606" s="870"/>
      <c r="AD606" s="870"/>
      <c r="AE606" s="870"/>
      <c r="AF606" s="870"/>
      <c r="AG606" s="870"/>
      <c r="AH606" s="870"/>
      <c r="AI606" s="870"/>
    </row>
    <row r="607" spans="1:35" ht="16.5">
      <c r="A607" s="870"/>
      <c r="B607" s="870"/>
      <c r="C607" s="870"/>
      <c r="D607" s="870"/>
      <c r="E607" s="870"/>
      <c r="F607" s="870"/>
      <c r="G607" s="870"/>
      <c r="H607" s="870"/>
      <c r="I607" s="870"/>
      <c r="J607" s="870"/>
      <c r="K607" s="870"/>
      <c r="L607" s="870"/>
      <c r="M607" s="870"/>
      <c r="N607" s="870"/>
      <c r="O607" s="870"/>
      <c r="P607" s="870"/>
      <c r="Q607" s="870"/>
      <c r="R607" s="870"/>
      <c r="S607" s="870"/>
      <c r="T607" s="870"/>
      <c r="U607" s="870"/>
      <c r="V607" s="870"/>
      <c r="W607" s="870"/>
      <c r="X607" s="870"/>
      <c r="Y607" s="870"/>
      <c r="Z607" s="870"/>
      <c r="AA607" s="870"/>
      <c r="AB607" s="870"/>
      <c r="AC607" s="870"/>
      <c r="AD607" s="870"/>
      <c r="AE607" s="870"/>
      <c r="AF607" s="870"/>
      <c r="AG607" s="870"/>
      <c r="AH607" s="870"/>
      <c r="AI607" s="870"/>
    </row>
    <row r="608" spans="1:35" ht="16.5">
      <c r="A608" s="870"/>
      <c r="B608" s="870"/>
      <c r="C608" s="870"/>
      <c r="D608" s="870"/>
      <c r="E608" s="870"/>
      <c r="F608" s="870"/>
      <c r="G608" s="870"/>
      <c r="H608" s="870"/>
      <c r="I608" s="870"/>
      <c r="J608" s="870"/>
      <c r="K608" s="870"/>
      <c r="L608" s="870"/>
      <c r="M608" s="870"/>
      <c r="N608" s="870"/>
      <c r="O608" s="870"/>
      <c r="P608" s="870"/>
      <c r="Q608" s="870"/>
      <c r="R608" s="870"/>
      <c r="S608" s="870"/>
      <c r="T608" s="870"/>
      <c r="U608" s="870"/>
      <c r="V608" s="870"/>
      <c r="W608" s="870"/>
      <c r="X608" s="870"/>
      <c r="Y608" s="870"/>
      <c r="Z608" s="870"/>
      <c r="AA608" s="870"/>
      <c r="AB608" s="870"/>
      <c r="AC608" s="870"/>
      <c r="AD608" s="870"/>
      <c r="AE608" s="870"/>
      <c r="AF608" s="870"/>
      <c r="AG608" s="870"/>
      <c r="AH608" s="870"/>
      <c r="AI608" s="870"/>
    </row>
    <row r="609" spans="1:35" ht="16.5">
      <c r="A609" s="870"/>
      <c r="B609" s="870"/>
      <c r="C609" s="870"/>
      <c r="D609" s="870"/>
      <c r="E609" s="870"/>
      <c r="F609" s="870"/>
      <c r="G609" s="870"/>
      <c r="H609" s="870"/>
      <c r="I609" s="870"/>
      <c r="J609" s="870"/>
      <c r="K609" s="870"/>
      <c r="L609" s="870"/>
      <c r="M609" s="870"/>
      <c r="N609" s="870"/>
      <c r="O609" s="870"/>
      <c r="P609" s="870"/>
      <c r="Q609" s="870"/>
      <c r="R609" s="870"/>
      <c r="S609" s="870"/>
      <c r="T609" s="870"/>
      <c r="U609" s="870"/>
      <c r="V609" s="870"/>
      <c r="W609" s="870"/>
      <c r="X609" s="870"/>
      <c r="Y609" s="870"/>
      <c r="Z609" s="870"/>
      <c r="AA609" s="870"/>
      <c r="AB609" s="870"/>
      <c r="AC609" s="870"/>
      <c r="AD609" s="870"/>
      <c r="AE609" s="870"/>
      <c r="AF609" s="870"/>
      <c r="AG609" s="870"/>
      <c r="AH609" s="870"/>
      <c r="AI609" s="870"/>
    </row>
    <row r="610" spans="1:35" ht="16.5">
      <c r="A610" s="870"/>
      <c r="B610" s="870"/>
      <c r="C610" s="870"/>
      <c r="D610" s="870"/>
      <c r="E610" s="870"/>
      <c r="F610" s="870"/>
      <c r="G610" s="870"/>
      <c r="H610" s="870"/>
      <c r="I610" s="870"/>
      <c r="J610" s="870"/>
      <c r="K610" s="870"/>
      <c r="L610" s="870"/>
      <c r="M610" s="870"/>
      <c r="N610" s="870"/>
      <c r="O610" s="870"/>
      <c r="P610" s="870"/>
      <c r="Q610" s="870"/>
      <c r="R610" s="870"/>
      <c r="S610" s="870"/>
      <c r="T610" s="870"/>
      <c r="U610" s="870"/>
      <c r="V610" s="870"/>
      <c r="W610" s="870"/>
      <c r="X610" s="870"/>
      <c r="Y610" s="870"/>
      <c r="Z610" s="870"/>
      <c r="AA610" s="870"/>
      <c r="AB610" s="870"/>
      <c r="AC610" s="870"/>
      <c r="AD610" s="870"/>
      <c r="AE610" s="870"/>
      <c r="AF610" s="870"/>
      <c r="AG610" s="870"/>
      <c r="AH610" s="870"/>
      <c r="AI610" s="870"/>
    </row>
    <row r="611" spans="1:35" ht="16.5">
      <c r="A611" s="870"/>
      <c r="B611" s="870"/>
      <c r="C611" s="870"/>
      <c r="D611" s="870"/>
      <c r="E611" s="870"/>
      <c r="F611" s="870"/>
      <c r="G611" s="870"/>
      <c r="H611" s="870"/>
      <c r="I611" s="870"/>
      <c r="J611" s="870"/>
      <c r="K611" s="870"/>
      <c r="L611" s="870"/>
      <c r="M611" s="870"/>
      <c r="N611" s="870"/>
      <c r="O611" s="870"/>
      <c r="P611" s="870"/>
      <c r="Q611" s="870"/>
      <c r="R611" s="870"/>
      <c r="S611" s="870"/>
      <c r="T611" s="870"/>
      <c r="U611" s="870"/>
      <c r="V611" s="870"/>
      <c r="W611" s="870"/>
      <c r="X611" s="870"/>
      <c r="Y611" s="870"/>
      <c r="Z611" s="870"/>
      <c r="AA611" s="870"/>
      <c r="AB611" s="870"/>
      <c r="AC611" s="870"/>
      <c r="AD611" s="870"/>
      <c r="AE611" s="870"/>
      <c r="AF611" s="870"/>
      <c r="AG611" s="870"/>
      <c r="AH611" s="870"/>
      <c r="AI611" s="870"/>
    </row>
    <row r="612" spans="1:35" ht="16.5">
      <c r="A612" s="870"/>
      <c r="B612" s="870"/>
      <c r="C612" s="870"/>
      <c r="D612" s="870"/>
      <c r="E612" s="870"/>
      <c r="F612" s="870"/>
      <c r="G612" s="870"/>
      <c r="H612" s="870"/>
      <c r="I612" s="870"/>
      <c r="J612" s="870"/>
      <c r="K612" s="870"/>
      <c r="L612" s="870"/>
      <c r="M612" s="870"/>
      <c r="N612" s="870"/>
      <c r="O612" s="870"/>
      <c r="P612" s="870"/>
      <c r="Q612" s="870"/>
      <c r="R612" s="870"/>
      <c r="S612" s="870"/>
      <c r="T612" s="870"/>
      <c r="U612" s="870"/>
      <c r="V612" s="870"/>
      <c r="W612" s="870"/>
      <c r="X612" s="870"/>
      <c r="Y612" s="870"/>
      <c r="Z612" s="870"/>
      <c r="AA612" s="870"/>
      <c r="AB612" s="870"/>
      <c r="AC612" s="870"/>
      <c r="AD612" s="870"/>
      <c r="AE612" s="870"/>
      <c r="AF612" s="870"/>
      <c r="AG612" s="870"/>
      <c r="AH612" s="870"/>
      <c r="AI612" s="870"/>
    </row>
    <row r="613" spans="1:35" ht="16.5">
      <c r="A613" s="870"/>
      <c r="B613" s="870"/>
      <c r="C613" s="870"/>
      <c r="D613" s="870"/>
      <c r="E613" s="870"/>
      <c r="F613" s="870"/>
      <c r="G613" s="870"/>
      <c r="H613" s="870"/>
      <c r="I613" s="870"/>
      <c r="J613" s="870"/>
      <c r="K613" s="870"/>
      <c r="L613" s="870"/>
      <c r="M613" s="870"/>
      <c r="N613" s="870"/>
      <c r="O613" s="870"/>
      <c r="P613" s="870"/>
      <c r="Q613" s="870"/>
      <c r="R613" s="870"/>
      <c r="S613" s="870"/>
      <c r="T613" s="870"/>
      <c r="U613" s="870"/>
      <c r="V613" s="870"/>
      <c r="W613" s="870"/>
      <c r="X613" s="870"/>
      <c r="Y613" s="870"/>
      <c r="Z613" s="870"/>
      <c r="AA613" s="870"/>
      <c r="AB613" s="870"/>
      <c r="AC613" s="870"/>
      <c r="AD613" s="870"/>
      <c r="AE613" s="870"/>
      <c r="AF613" s="870"/>
      <c r="AG613" s="870"/>
      <c r="AH613" s="870"/>
      <c r="AI613" s="870"/>
    </row>
    <row r="614" spans="1:35" ht="16.5">
      <c r="A614" s="870"/>
      <c r="B614" s="870"/>
      <c r="C614" s="870"/>
      <c r="D614" s="870"/>
      <c r="E614" s="870"/>
      <c r="F614" s="870"/>
      <c r="G614" s="870"/>
      <c r="H614" s="870"/>
      <c r="I614" s="870"/>
      <c r="J614" s="870"/>
      <c r="K614" s="870"/>
      <c r="L614" s="870"/>
      <c r="M614" s="870"/>
      <c r="N614" s="870"/>
      <c r="O614" s="870"/>
      <c r="P614" s="870"/>
      <c r="Q614" s="870"/>
      <c r="R614" s="870"/>
      <c r="S614" s="870"/>
      <c r="T614" s="870"/>
      <c r="U614" s="870"/>
      <c r="V614" s="870"/>
      <c r="W614" s="870"/>
      <c r="X614" s="870"/>
      <c r="Y614" s="870"/>
      <c r="Z614" s="870"/>
      <c r="AA614" s="870"/>
      <c r="AB614" s="870"/>
      <c r="AC614" s="870"/>
      <c r="AD614" s="870"/>
      <c r="AE614" s="870"/>
      <c r="AF614" s="870"/>
      <c r="AG614" s="870"/>
      <c r="AH614" s="870"/>
      <c r="AI614" s="870"/>
    </row>
    <row r="615" spans="1:35" ht="16.5">
      <c r="A615" s="870"/>
      <c r="B615" s="870"/>
      <c r="C615" s="870"/>
      <c r="D615" s="870"/>
      <c r="E615" s="870"/>
      <c r="F615" s="870"/>
      <c r="G615" s="870"/>
      <c r="H615" s="870"/>
      <c r="I615" s="870"/>
      <c r="J615" s="870"/>
      <c r="K615" s="870"/>
      <c r="L615" s="870"/>
      <c r="M615" s="870"/>
      <c r="N615" s="870"/>
      <c r="O615" s="870"/>
      <c r="P615" s="870"/>
      <c r="Q615" s="870"/>
      <c r="R615" s="870"/>
      <c r="S615" s="870"/>
      <c r="T615" s="870"/>
      <c r="U615" s="870"/>
      <c r="V615" s="870"/>
      <c r="W615" s="870"/>
      <c r="X615" s="870"/>
      <c r="Y615" s="870"/>
      <c r="Z615" s="870"/>
      <c r="AA615" s="870"/>
      <c r="AB615" s="870"/>
      <c r="AC615" s="870"/>
      <c r="AD615" s="870"/>
      <c r="AE615" s="870"/>
      <c r="AF615" s="870"/>
      <c r="AG615" s="870"/>
      <c r="AH615" s="870"/>
      <c r="AI615" s="870"/>
    </row>
    <row r="616" spans="1:35" ht="16.5">
      <c r="A616" s="870"/>
      <c r="B616" s="870"/>
      <c r="C616" s="870"/>
      <c r="D616" s="870"/>
      <c r="E616" s="870"/>
      <c r="F616" s="870"/>
      <c r="G616" s="870"/>
      <c r="H616" s="870"/>
      <c r="I616" s="870"/>
      <c r="J616" s="870"/>
      <c r="K616" s="870"/>
      <c r="L616" s="870"/>
      <c r="M616" s="870"/>
      <c r="N616" s="870"/>
      <c r="O616" s="870"/>
      <c r="P616" s="870"/>
      <c r="Q616" s="870"/>
      <c r="R616" s="870"/>
      <c r="S616" s="870"/>
      <c r="T616" s="870"/>
      <c r="U616" s="870"/>
      <c r="V616" s="870"/>
      <c r="W616" s="870"/>
      <c r="X616" s="870"/>
      <c r="Y616" s="870"/>
      <c r="Z616" s="870"/>
      <c r="AA616" s="870"/>
      <c r="AB616" s="870"/>
      <c r="AC616" s="870"/>
      <c r="AD616" s="870"/>
      <c r="AE616" s="870"/>
      <c r="AF616" s="870"/>
      <c r="AG616" s="870"/>
      <c r="AH616" s="870"/>
      <c r="AI616" s="870"/>
    </row>
    <row r="617" spans="1:35" ht="16.5">
      <c r="A617" s="870"/>
      <c r="B617" s="870"/>
      <c r="C617" s="870"/>
      <c r="D617" s="870"/>
      <c r="E617" s="870"/>
      <c r="F617" s="870"/>
      <c r="G617" s="870"/>
      <c r="H617" s="870"/>
      <c r="I617" s="870"/>
      <c r="J617" s="870"/>
      <c r="K617" s="870"/>
      <c r="L617" s="870"/>
      <c r="M617" s="870"/>
      <c r="N617" s="870"/>
      <c r="O617" s="870"/>
      <c r="P617" s="870"/>
      <c r="Q617" s="870"/>
      <c r="R617" s="870"/>
      <c r="S617" s="870"/>
      <c r="T617" s="870"/>
      <c r="U617" s="870"/>
      <c r="V617" s="870"/>
      <c r="W617" s="870"/>
      <c r="X617" s="870"/>
      <c r="Y617" s="870"/>
      <c r="Z617" s="870"/>
      <c r="AA617" s="870"/>
      <c r="AB617" s="870"/>
      <c r="AC617" s="870"/>
      <c r="AD617" s="870"/>
      <c r="AE617" s="870"/>
      <c r="AF617" s="870"/>
      <c r="AG617" s="870"/>
      <c r="AH617" s="870"/>
      <c r="AI617" s="870"/>
    </row>
    <row r="618" spans="1:35" ht="16.5">
      <c r="A618" s="870"/>
      <c r="B618" s="870"/>
      <c r="C618" s="870"/>
      <c r="D618" s="870"/>
      <c r="E618" s="870"/>
      <c r="F618" s="870"/>
      <c r="G618" s="870"/>
      <c r="H618" s="870"/>
      <c r="I618" s="870"/>
      <c r="J618" s="870"/>
      <c r="K618" s="870"/>
      <c r="L618" s="870"/>
      <c r="M618" s="870"/>
      <c r="N618" s="870"/>
      <c r="O618" s="870"/>
      <c r="P618" s="870"/>
      <c r="Q618" s="870"/>
      <c r="R618" s="870"/>
      <c r="S618" s="870"/>
      <c r="T618" s="870"/>
      <c r="U618" s="870"/>
      <c r="V618" s="870"/>
      <c r="W618" s="870"/>
      <c r="X618" s="870"/>
      <c r="Y618" s="870"/>
      <c r="Z618" s="870"/>
      <c r="AA618" s="870"/>
      <c r="AB618" s="870"/>
      <c r="AC618" s="870"/>
      <c r="AD618" s="870"/>
      <c r="AE618" s="870"/>
      <c r="AF618" s="870"/>
      <c r="AG618" s="870"/>
      <c r="AH618" s="870"/>
      <c r="AI618" s="870"/>
    </row>
    <row r="619" spans="1:35" ht="16.5">
      <c r="A619" s="870"/>
      <c r="B619" s="870"/>
      <c r="C619" s="870"/>
      <c r="D619" s="870"/>
      <c r="E619" s="870"/>
      <c r="F619" s="870"/>
      <c r="G619" s="870"/>
      <c r="H619" s="870"/>
      <c r="I619" s="870"/>
      <c r="J619" s="870"/>
      <c r="K619" s="870"/>
      <c r="L619" s="870"/>
      <c r="M619" s="870"/>
      <c r="N619" s="870"/>
      <c r="O619" s="870"/>
      <c r="P619" s="870"/>
      <c r="Q619" s="870"/>
      <c r="R619" s="870"/>
      <c r="S619" s="870"/>
      <c r="T619" s="870"/>
      <c r="U619" s="870"/>
      <c r="V619" s="870"/>
      <c r="W619" s="870"/>
      <c r="X619" s="870"/>
      <c r="Y619" s="870"/>
      <c r="Z619" s="870"/>
      <c r="AA619" s="870"/>
      <c r="AB619" s="870"/>
      <c r="AC619" s="870"/>
      <c r="AD619" s="870"/>
      <c r="AE619" s="870"/>
      <c r="AF619" s="870"/>
      <c r="AG619" s="870"/>
      <c r="AH619" s="870"/>
      <c r="AI619" s="870"/>
    </row>
    <row r="620" spans="1:35" ht="16.5">
      <c r="A620" s="870"/>
      <c r="B620" s="870"/>
      <c r="C620" s="870"/>
      <c r="D620" s="870"/>
      <c r="E620" s="870"/>
      <c r="F620" s="870"/>
      <c r="G620" s="870"/>
      <c r="H620" s="870"/>
      <c r="I620" s="870"/>
      <c r="J620" s="870"/>
      <c r="K620" s="870"/>
      <c r="L620" s="870"/>
      <c r="M620" s="870"/>
      <c r="N620" s="870"/>
      <c r="O620" s="870"/>
      <c r="P620" s="870"/>
      <c r="Q620" s="870"/>
      <c r="R620" s="870"/>
      <c r="S620" s="870"/>
      <c r="T620" s="870"/>
      <c r="U620" s="870"/>
      <c r="V620" s="870"/>
      <c r="W620" s="870"/>
      <c r="X620" s="870"/>
      <c r="Y620" s="870"/>
      <c r="Z620" s="870"/>
      <c r="AA620" s="870"/>
      <c r="AB620" s="870"/>
      <c r="AC620" s="870"/>
      <c r="AD620" s="870"/>
      <c r="AE620" s="870"/>
      <c r="AF620" s="870"/>
      <c r="AG620" s="870"/>
      <c r="AH620" s="870"/>
      <c r="AI620" s="870"/>
    </row>
    <row r="621" spans="1:35" ht="16.5">
      <c r="A621" s="870"/>
      <c r="B621" s="870"/>
      <c r="C621" s="870"/>
      <c r="D621" s="870"/>
      <c r="E621" s="870"/>
      <c r="F621" s="870"/>
      <c r="G621" s="870"/>
      <c r="H621" s="870"/>
      <c r="I621" s="870"/>
      <c r="J621" s="870"/>
      <c r="K621" s="870"/>
      <c r="L621" s="870"/>
      <c r="M621" s="870"/>
      <c r="N621" s="870"/>
      <c r="O621" s="870"/>
      <c r="P621" s="870"/>
      <c r="Q621" s="870"/>
      <c r="R621" s="870"/>
      <c r="S621" s="870"/>
      <c r="T621" s="870"/>
      <c r="U621" s="870"/>
      <c r="V621" s="870"/>
      <c r="W621" s="870"/>
      <c r="X621" s="870"/>
      <c r="Y621" s="870"/>
      <c r="Z621" s="870"/>
      <c r="AA621" s="870"/>
      <c r="AB621" s="870"/>
      <c r="AC621" s="870"/>
      <c r="AD621" s="870"/>
      <c r="AE621" s="870"/>
      <c r="AF621" s="870"/>
      <c r="AG621" s="870"/>
      <c r="AH621" s="870"/>
      <c r="AI621" s="870"/>
    </row>
    <row r="622" spans="1:35" ht="16.5">
      <c r="A622" s="870"/>
      <c r="B622" s="870"/>
      <c r="C622" s="870"/>
      <c r="D622" s="870"/>
      <c r="E622" s="870"/>
      <c r="F622" s="870"/>
      <c r="G622" s="870"/>
      <c r="H622" s="870"/>
      <c r="I622" s="870"/>
      <c r="J622" s="870"/>
      <c r="K622" s="870"/>
      <c r="L622" s="870"/>
      <c r="M622" s="870"/>
      <c r="N622" s="870"/>
      <c r="O622" s="870"/>
      <c r="P622" s="870"/>
      <c r="Q622" s="870"/>
      <c r="R622" s="870"/>
      <c r="S622" s="870"/>
      <c r="T622" s="870"/>
      <c r="U622" s="870"/>
      <c r="V622" s="870"/>
      <c r="W622" s="870"/>
      <c r="X622" s="870"/>
      <c r="Y622" s="870"/>
      <c r="Z622" s="870"/>
      <c r="AA622" s="870"/>
      <c r="AB622" s="870"/>
      <c r="AC622" s="870"/>
      <c r="AD622" s="870"/>
      <c r="AE622" s="870"/>
      <c r="AF622" s="870"/>
      <c r="AG622" s="870"/>
      <c r="AH622" s="870"/>
      <c r="AI622" s="870"/>
    </row>
    <row r="623" spans="1:35" ht="16.5">
      <c r="A623" s="870"/>
      <c r="B623" s="870"/>
      <c r="C623" s="870"/>
      <c r="D623" s="870"/>
      <c r="E623" s="870"/>
      <c r="F623" s="870"/>
      <c r="G623" s="870"/>
      <c r="H623" s="870"/>
      <c r="I623" s="870"/>
      <c r="J623" s="870"/>
      <c r="K623" s="870"/>
      <c r="L623" s="870"/>
      <c r="M623" s="870"/>
      <c r="N623" s="870"/>
      <c r="O623" s="870"/>
      <c r="P623" s="870"/>
      <c r="Q623" s="870"/>
      <c r="R623" s="870"/>
      <c r="S623" s="870"/>
      <c r="T623" s="870"/>
      <c r="U623" s="870"/>
      <c r="V623" s="870"/>
      <c r="W623" s="870"/>
      <c r="X623" s="870"/>
      <c r="Y623" s="870"/>
      <c r="Z623" s="870"/>
      <c r="AA623" s="870"/>
      <c r="AB623" s="870"/>
      <c r="AC623" s="870"/>
      <c r="AD623" s="870"/>
      <c r="AE623" s="870"/>
      <c r="AF623" s="870"/>
      <c r="AG623" s="870"/>
      <c r="AH623" s="870"/>
      <c r="AI623" s="870"/>
    </row>
    <row r="624" spans="1:35" ht="16.5">
      <c r="A624" s="870"/>
      <c r="B624" s="870"/>
      <c r="C624" s="870"/>
      <c r="D624" s="870"/>
      <c r="E624" s="870"/>
      <c r="F624" s="870"/>
      <c r="G624" s="870"/>
      <c r="H624" s="870"/>
      <c r="I624" s="870"/>
      <c r="J624" s="870"/>
      <c r="K624" s="870"/>
      <c r="L624" s="870"/>
      <c r="M624" s="870"/>
      <c r="N624" s="870"/>
      <c r="O624" s="870"/>
      <c r="P624" s="870"/>
      <c r="Q624" s="870"/>
      <c r="R624" s="870"/>
      <c r="S624" s="870"/>
      <c r="T624" s="870"/>
      <c r="U624" s="870"/>
      <c r="V624" s="870"/>
      <c r="W624" s="870"/>
      <c r="X624" s="870"/>
      <c r="Y624" s="870"/>
      <c r="Z624" s="870"/>
      <c r="AA624" s="870"/>
      <c r="AB624" s="870"/>
      <c r="AC624" s="870"/>
      <c r="AD624" s="870"/>
      <c r="AE624" s="870"/>
      <c r="AF624" s="870"/>
      <c r="AG624" s="870"/>
      <c r="AH624" s="870"/>
      <c r="AI624" s="870"/>
    </row>
    <row r="625" spans="1:35" ht="16.5">
      <c r="A625" s="870"/>
      <c r="B625" s="870"/>
      <c r="C625" s="870"/>
      <c r="D625" s="870"/>
      <c r="E625" s="870"/>
      <c r="F625" s="870"/>
      <c r="G625" s="870"/>
      <c r="H625" s="870"/>
      <c r="I625" s="870"/>
      <c r="J625" s="870"/>
      <c r="K625" s="870"/>
      <c r="L625" s="870"/>
      <c r="M625" s="870"/>
      <c r="N625" s="870"/>
      <c r="O625" s="870"/>
      <c r="P625" s="870"/>
      <c r="Q625" s="870"/>
      <c r="R625" s="870"/>
      <c r="S625" s="870"/>
      <c r="T625" s="870"/>
      <c r="U625" s="870"/>
      <c r="V625" s="870"/>
      <c r="W625" s="870"/>
      <c r="X625" s="870"/>
      <c r="Y625" s="870"/>
      <c r="Z625" s="870"/>
      <c r="AA625" s="870"/>
      <c r="AB625" s="870"/>
      <c r="AC625" s="870"/>
      <c r="AD625" s="870"/>
      <c r="AE625" s="870"/>
      <c r="AF625" s="870"/>
      <c r="AG625" s="870"/>
      <c r="AH625" s="870"/>
      <c r="AI625" s="870"/>
    </row>
    <row r="626" spans="1:35" ht="16.5">
      <c r="A626" s="870"/>
      <c r="B626" s="870"/>
      <c r="C626" s="870"/>
      <c r="D626" s="870"/>
      <c r="E626" s="870"/>
      <c r="F626" s="870"/>
      <c r="G626" s="870"/>
      <c r="H626" s="870"/>
      <c r="I626" s="870"/>
      <c r="J626" s="870"/>
      <c r="K626" s="870"/>
      <c r="L626" s="870"/>
      <c r="M626" s="870"/>
      <c r="N626" s="870"/>
      <c r="O626" s="870"/>
      <c r="P626" s="870"/>
      <c r="Q626" s="870"/>
      <c r="R626" s="870"/>
      <c r="S626" s="870"/>
      <c r="T626" s="870"/>
      <c r="U626" s="870"/>
      <c r="V626" s="870"/>
      <c r="W626" s="870"/>
      <c r="X626" s="870"/>
      <c r="Y626" s="870"/>
      <c r="Z626" s="870"/>
      <c r="AA626" s="870"/>
      <c r="AB626" s="870"/>
      <c r="AC626" s="870"/>
      <c r="AD626" s="870"/>
      <c r="AE626" s="870"/>
      <c r="AF626" s="870"/>
      <c r="AG626" s="870"/>
      <c r="AH626" s="870"/>
      <c r="AI626" s="870"/>
    </row>
    <row r="627" spans="1:35" ht="16.5">
      <c r="A627" s="870"/>
      <c r="B627" s="870"/>
      <c r="C627" s="870"/>
      <c r="D627" s="870"/>
      <c r="E627" s="870"/>
      <c r="F627" s="870"/>
      <c r="G627" s="870"/>
      <c r="H627" s="870"/>
      <c r="I627" s="870"/>
      <c r="J627" s="870"/>
      <c r="K627" s="870"/>
      <c r="L627" s="870"/>
      <c r="M627" s="870"/>
      <c r="N627" s="870"/>
      <c r="O627" s="870"/>
      <c r="P627" s="870"/>
      <c r="Q627" s="870"/>
      <c r="R627" s="870"/>
      <c r="S627" s="870"/>
      <c r="T627" s="870"/>
      <c r="U627" s="870"/>
      <c r="V627" s="870"/>
      <c r="W627" s="870"/>
      <c r="X627" s="870"/>
      <c r="Y627" s="870"/>
      <c r="Z627" s="870"/>
      <c r="AA627" s="870"/>
      <c r="AB627" s="870"/>
      <c r="AC627" s="870"/>
      <c r="AD627" s="870"/>
      <c r="AE627" s="870"/>
      <c r="AF627" s="870"/>
      <c r="AG627" s="870"/>
      <c r="AH627" s="870"/>
      <c r="AI627" s="870"/>
    </row>
    <row r="628" spans="1:35" ht="16.5">
      <c r="A628" s="870"/>
      <c r="B628" s="870"/>
      <c r="C628" s="870"/>
      <c r="D628" s="870"/>
      <c r="E628" s="870"/>
      <c r="F628" s="870"/>
      <c r="G628" s="870"/>
      <c r="H628" s="870"/>
      <c r="I628" s="870"/>
      <c r="J628" s="870"/>
      <c r="K628" s="870"/>
      <c r="L628" s="870"/>
      <c r="M628" s="870"/>
      <c r="N628" s="870"/>
      <c r="O628" s="870"/>
      <c r="P628" s="870"/>
      <c r="Q628" s="870"/>
      <c r="R628" s="870"/>
      <c r="S628" s="870"/>
      <c r="T628" s="870"/>
      <c r="U628" s="870"/>
      <c r="V628" s="870"/>
      <c r="W628" s="870"/>
      <c r="X628" s="870"/>
      <c r="Y628" s="870"/>
      <c r="Z628" s="870"/>
      <c r="AA628" s="870"/>
      <c r="AB628" s="870"/>
      <c r="AC628" s="870"/>
      <c r="AD628" s="870"/>
      <c r="AE628" s="870"/>
      <c r="AF628" s="870"/>
      <c r="AG628" s="870"/>
      <c r="AH628" s="870"/>
      <c r="AI628" s="870"/>
    </row>
    <row r="629" spans="1:35" ht="16.5">
      <c r="A629" s="870"/>
      <c r="B629" s="870"/>
      <c r="C629" s="870"/>
      <c r="D629" s="870"/>
      <c r="E629" s="870"/>
      <c r="F629" s="870"/>
      <c r="G629" s="870"/>
      <c r="H629" s="870"/>
      <c r="I629" s="870"/>
      <c r="J629" s="870"/>
      <c r="K629" s="870"/>
      <c r="L629" s="870"/>
      <c r="M629" s="870"/>
      <c r="N629" s="870"/>
      <c r="O629" s="870"/>
      <c r="P629" s="870"/>
      <c r="Q629" s="870"/>
      <c r="R629" s="870"/>
      <c r="S629" s="870"/>
      <c r="T629" s="870"/>
      <c r="U629" s="870"/>
      <c r="V629" s="870"/>
      <c r="W629" s="870"/>
      <c r="X629" s="870"/>
      <c r="Y629" s="870"/>
      <c r="Z629" s="870"/>
      <c r="AA629" s="870"/>
      <c r="AB629" s="870"/>
      <c r="AC629" s="870"/>
      <c r="AD629" s="870"/>
      <c r="AE629" s="870"/>
      <c r="AF629" s="870"/>
      <c r="AG629" s="870"/>
      <c r="AH629" s="870"/>
      <c r="AI629" s="870"/>
    </row>
    <row r="630" spans="1:35" ht="16.5">
      <c r="A630" s="870"/>
      <c r="B630" s="870"/>
      <c r="C630" s="870"/>
      <c r="D630" s="870"/>
      <c r="E630" s="870"/>
      <c r="F630" s="870"/>
      <c r="G630" s="870"/>
      <c r="H630" s="870"/>
      <c r="I630" s="870"/>
      <c r="J630" s="870"/>
      <c r="K630" s="870"/>
      <c r="L630" s="870"/>
      <c r="M630" s="870"/>
      <c r="N630" s="870"/>
      <c r="O630" s="870"/>
      <c r="P630" s="870"/>
      <c r="Q630" s="870"/>
      <c r="R630" s="870"/>
      <c r="S630" s="870"/>
      <c r="T630" s="870"/>
      <c r="U630" s="870"/>
      <c r="V630" s="870"/>
      <c r="W630" s="870"/>
      <c r="X630" s="870"/>
      <c r="Y630" s="870"/>
      <c r="Z630" s="870"/>
      <c r="AA630" s="870"/>
      <c r="AB630" s="870"/>
      <c r="AC630" s="870"/>
      <c r="AD630" s="870"/>
      <c r="AE630" s="870"/>
      <c r="AF630" s="870"/>
      <c r="AG630" s="870"/>
      <c r="AH630" s="870"/>
      <c r="AI630" s="870"/>
    </row>
    <row r="631" spans="1:35" ht="16.5">
      <c r="A631" s="870"/>
      <c r="B631" s="870"/>
      <c r="C631" s="870"/>
      <c r="D631" s="870"/>
      <c r="E631" s="870"/>
      <c r="F631" s="870"/>
      <c r="G631" s="870"/>
      <c r="H631" s="870"/>
      <c r="I631" s="870"/>
      <c r="J631" s="870"/>
      <c r="K631" s="870"/>
      <c r="L631" s="870"/>
      <c r="M631" s="870"/>
      <c r="N631" s="870"/>
      <c r="O631" s="870"/>
      <c r="P631" s="870"/>
      <c r="Q631" s="870"/>
      <c r="R631" s="870"/>
      <c r="S631" s="870"/>
      <c r="T631" s="870"/>
      <c r="U631" s="870"/>
      <c r="V631" s="870"/>
      <c r="W631" s="870"/>
      <c r="X631" s="870"/>
      <c r="Y631" s="870"/>
      <c r="Z631" s="870"/>
      <c r="AA631" s="870"/>
      <c r="AB631" s="870"/>
      <c r="AC631" s="870"/>
      <c r="AD631" s="870"/>
      <c r="AE631" s="870"/>
      <c r="AF631" s="870"/>
      <c r="AG631" s="870"/>
      <c r="AH631" s="870"/>
      <c r="AI631" s="870"/>
    </row>
    <row r="632" spans="1:35" ht="16.5">
      <c r="A632" s="870"/>
      <c r="B632" s="870"/>
      <c r="C632" s="870"/>
      <c r="D632" s="870"/>
      <c r="E632" s="870"/>
      <c r="F632" s="870"/>
      <c r="G632" s="870"/>
      <c r="H632" s="870"/>
      <c r="I632" s="870"/>
      <c r="J632" s="870"/>
      <c r="K632" s="870"/>
      <c r="L632" s="870"/>
      <c r="M632" s="870"/>
      <c r="N632" s="870"/>
      <c r="O632" s="870"/>
      <c r="P632" s="870"/>
      <c r="Q632" s="870"/>
      <c r="R632" s="870"/>
      <c r="S632" s="870"/>
      <c r="T632" s="870"/>
      <c r="U632" s="870"/>
      <c r="V632" s="870"/>
      <c r="W632" s="870"/>
      <c r="X632" s="870"/>
      <c r="Y632" s="870"/>
      <c r="Z632" s="870"/>
      <c r="AA632" s="870"/>
      <c r="AB632" s="870"/>
      <c r="AC632" s="870"/>
      <c r="AD632" s="870"/>
      <c r="AE632" s="870"/>
      <c r="AF632" s="870"/>
      <c r="AG632" s="870"/>
      <c r="AH632" s="870"/>
      <c r="AI632" s="870"/>
    </row>
    <row r="633" spans="1:35" ht="16.5">
      <c r="A633" s="870"/>
      <c r="B633" s="870"/>
      <c r="C633" s="870"/>
      <c r="D633" s="870"/>
      <c r="E633" s="870"/>
      <c r="F633" s="870"/>
      <c r="G633" s="870"/>
      <c r="H633" s="870"/>
      <c r="I633" s="870"/>
      <c r="J633" s="870"/>
      <c r="K633" s="870"/>
      <c r="L633" s="870"/>
      <c r="M633" s="870"/>
      <c r="N633" s="870"/>
      <c r="O633" s="870"/>
      <c r="P633" s="870"/>
      <c r="Q633" s="870"/>
      <c r="R633" s="870"/>
      <c r="S633" s="870"/>
      <c r="T633" s="870"/>
      <c r="U633" s="870"/>
      <c r="V633" s="870"/>
      <c r="W633" s="870"/>
      <c r="X633" s="870"/>
      <c r="Y633" s="870"/>
      <c r="Z633" s="870"/>
      <c r="AA633" s="870"/>
      <c r="AB633" s="870"/>
      <c r="AC633" s="870"/>
      <c r="AD633" s="870"/>
      <c r="AE633" s="870"/>
      <c r="AF633" s="870"/>
      <c r="AG633" s="870"/>
      <c r="AH633" s="870"/>
      <c r="AI633" s="870"/>
    </row>
    <row r="634" spans="1:35" ht="16.5">
      <c r="A634" s="870"/>
      <c r="B634" s="870"/>
      <c r="C634" s="870"/>
      <c r="D634" s="870"/>
      <c r="E634" s="870"/>
      <c r="F634" s="870"/>
      <c r="G634" s="870"/>
      <c r="H634" s="870"/>
      <c r="I634" s="870"/>
      <c r="J634" s="870"/>
      <c r="K634" s="870"/>
      <c r="L634" s="870"/>
      <c r="M634" s="870"/>
      <c r="N634" s="870"/>
      <c r="O634" s="870"/>
      <c r="P634" s="870"/>
      <c r="Q634" s="870"/>
      <c r="R634" s="870"/>
      <c r="S634" s="870"/>
      <c r="T634" s="870"/>
      <c r="U634" s="870"/>
      <c r="V634" s="870"/>
      <c r="W634" s="870"/>
      <c r="X634" s="870"/>
      <c r="Y634" s="870"/>
      <c r="Z634" s="870"/>
      <c r="AA634" s="870"/>
      <c r="AB634" s="870"/>
      <c r="AC634" s="870"/>
      <c r="AD634" s="870"/>
      <c r="AE634" s="870"/>
      <c r="AF634" s="870"/>
      <c r="AG634" s="870"/>
      <c r="AH634" s="870"/>
      <c r="AI634" s="870"/>
    </row>
    <row r="635" spans="1:35" ht="16.5">
      <c r="A635" s="870"/>
      <c r="B635" s="870"/>
      <c r="C635" s="870"/>
      <c r="D635" s="870"/>
      <c r="E635" s="870"/>
      <c r="F635" s="870"/>
      <c r="G635" s="870"/>
      <c r="H635" s="870"/>
      <c r="I635" s="870"/>
      <c r="J635" s="870"/>
      <c r="K635" s="870"/>
      <c r="L635" s="870"/>
      <c r="M635" s="870"/>
      <c r="N635" s="870"/>
      <c r="O635" s="870"/>
      <c r="P635" s="870"/>
      <c r="Q635" s="870"/>
      <c r="R635" s="870"/>
      <c r="S635" s="870"/>
      <c r="T635" s="870"/>
      <c r="U635" s="870"/>
      <c r="V635" s="870"/>
      <c r="W635" s="870"/>
      <c r="X635" s="870"/>
      <c r="Y635" s="870"/>
      <c r="Z635" s="870"/>
      <c r="AA635" s="870"/>
      <c r="AB635" s="870"/>
      <c r="AC635" s="870"/>
      <c r="AD635" s="870"/>
      <c r="AE635" s="870"/>
      <c r="AF635" s="870"/>
      <c r="AG635" s="870"/>
      <c r="AH635" s="870"/>
      <c r="AI635" s="870"/>
    </row>
    <row r="636" spans="1:35" ht="16.5">
      <c r="A636" s="870"/>
      <c r="B636" s="870"/>
      <c r="C636" s="870"/>
      <c r="D636" s="870"/>
      <c r="E636" s="870"/>
      <c r="F636" s="870"/>
      <c r="G636" s="870"/>
      <c r="H636" s="870"/>
      <c r="I636" s="870"/>
      <c r="J636" s="870"/>
      <c r="K636" s="870"/>
      <c r="L636" s="870"/>
      <c r="M636" s="870"/>
      <c r="N636" s="870"/>
      <c r="O636" s="870"/>
      <c r="P636" s="870"/>
      <c r="Q636" s="870"/>
      <c r="R636" s="870"/>
      <c r="S636" s="870"/>
      <c r="T636" s="870"/>
      <c r="U636" s="870"/>
      <c r="V636" s="870"/>
      <c r="W636" s="870"/>
      <c r="X636" s="870"/>
      <c r="Y636" s="870"/>
      <c r="Z636" s="870"/>
      <c r="AA636" s="870"/>
      <c r="AB636" s="870"/>
      <c r="AC636" s="870"/>
      <c r="AD636" s="870"/>
      <c r="AE636" s="870"/>
      <c r="AF636" s="870"/>
      <c r="AG636" s="870"/>
      <c r="AH636" s="870"/>
      <c r="AI636" s="870"/>
    </row>
    <row r="637" spans="1:35" ht="16.5">
      <c r="A637" s="870"/>
      <c r="B637" s="870"/>
      <c r="C637" s="870"/>
      <c r="D637" s="870"/>
      <c r="E637" s="870"/>
      <c r="F637" s="870"/>
      <c r="G637" s="870"/>
      <c r="H637" s="870"/>
      <c r="I637" s="870"/>
      <c r="J637" s="870"/>
      <c r="K637" s="870"/>
      <c r="L637" s="870"/>
      <c r="M637" s="870"/>
      <c r="N637" s="870"/>
      <c r="O637" s="870"/>
      <c r="P637" s="870"/>
      <c r="Q637" s="870"/>
      <c r="R637" s="870"/>
      <c r="S637" s="870"/>
      <c r="T637" s="870"/>
      <c r="U637" s="870"/>
      <c r="V637" s="870"/>
      <c r="W637" s="870"/>
      <c r="X637" s="870"/>
      <c r="Y637" s="870"/>
      <c r="Z637" s="870"/>
      <c r="AA637" s="870"/>
      <c r="AB637" s="870"/>
      <c r="AC637" s="870"/>
      <c r="AD637" s="870"/>
      <c r="AE637" s="870"/>
      <c r="AF637" s="870"/>
      <c r="AG637" s="870"/>
      <c r="AH637" s="870"/>
      <c r="AI637" s="870"/>
    </row>
    <row r="638" spans="1:35" ht="16.5">
      <c r="A638" s="870"/>
      <c r="B638" s="870"/>
      <c r="C638" s="870"/>
      <c r="D638" s="870"/>
      <c r="E638" s="870"/>
      <c r="F638" s="870"/>
      <c r="G638" s="870"/>
      <c r="H638" s="870"/>
      <c r="I638" s="870"/>
      <c r="J638" s="870"/>
      <c r="K638" s="870"/>
      <c r="L638" s="870"/>
      <c r="M638" s="870"/>
      <c r="N638" s="870"/>
      <c r="O638" s="870"/>
      <c r="P638" s="870"/>
      <c r="Q638" s="870"/>
      <c r="R638" s="870"/>
      <c r="S638" s="870"/>
      <c r="T638" s="870"/>
      <c r="U638" s="870"/>
      <c r="V638" s="870"/>
      <c r="W638" s="870"/>
      <c r="X638" s="870"/>
      <c r="Y638" s="870"/>
      <c r="Z638" s="870"/>
      <c r="AA638" s="870"/>
      <c r="AB638" s="870"/>
      <c r="AC638" s="870"/>
      <c r="AD638" s="870"/>
      <c r="AE638" s="870"/>
      <c r="AF638" s="870"/>
      <c r="AG638" s="870"/>
      <c r="AH638" s="870"/>
      <c r="AI638" s="870"/>
    </row>
    <row r="639" spans="1:35" ht="16.5">
      <c r="A639" s="870"/>
      <c r="B639" s="870"/>
      <c r="C639" s="870"/>
      <c r="D639" s="870"/>
      <c r="E639" s="870"/>
      <c r="F639" s="870"/>
      <c r="G639" s="870"/>
      <c r="H639" s="870"/>
      <c r="I639" s="870"/>
      <c r="J639" s="870"/>
      <c r="K639" s="870"/>
      <c r="L639" s="870"/>
      <c r="M639" s="870"/>
      <c r="N639" s="870"/>
      <c r="O639" s="870"/>
      <c r="P639" s="870"/>
      <c r="Q639" s="870"/>
      <c r="R639" s="870"/>
      <c r="S639" s="870"/>
      <c r="T639" s="870"/>
      <c r="U639" s="870"/>
      <c r="V639" s="870"/>
      <c r="W639" s="870"/>
      <c r="X639" s="870"/>
      <c r="Y639" s="870"/>
      <c r="Z639" s="870"/>
      <c r="AA639" s="870"/>
      <c r="AB639" s="870"/>
      <c r="AC639" s="870"/>
      <c r="AD639" s="870"/>
      <c r="AE639" s="870"/>
      <c r="AF639" s="870"/>
      <c r="AG639" s="870"/>
      <c r="AH639" s="870"/>
      <c r="AI639" s="870"/>
    </row>
    <row r="640" spans="1:35" ht="16.5">
      <c r="A640" s="870"/>
      <c r="B640" s="870"/>
      <c r="C640" s="870"/>
      <c r="D640" s="870"/>
      <c r="E640" s="870"/>
      <c r="F640" s="870"/>
      <c r="G640" s="870"/>
      <c r="H640" s="870"/>
      <c r="I640" s="870"/>
      <c r="J640" s="870"/>
      <c r="K640" s="870"/>
      <c r="L640" s="870"/>
      <c r="M640" s="870"/>
      <c r="N640" s="870"/>
      <c r="O640" s="870"/>
      <c r="P640" s="870"/>
      <c r="Q640" s="870"/>
      <c r="R640" s="870"/>
      <c r="S640" s="870"/>
      <c r="T640" s="870"/>
      <c r="U640" s="870"/>
      <c r="V640" s="870"/>
      <c r="W640" s="870"/>
      <c r="X640" s="870"/>
      <c r="Y640" s="870"/>
      <c r="Z640" s="870"/>
      <c r="AA640" s="870"/>
      <c r="AB640" s="870"/>
      <c r="AC640" s="870"/>
      <c r="AD640" s="870"/>
      <c r="AE640" s="870"/>
      <c r="AF640" s="870"/>
      <c r="AG640" s="870"/>
      <c r="AH640" s="870"/>
      <c r="AI640" s="870"/>
    </row>
    <row r="641" spans="1:35" ht="16.5">
      <c r="A641" s="870"/>
      <c r="B641" s="870"/>
      <c r="C641" s="870"/>
      <c r="D641" s="870"/>
      <c r="E641" s="870"/>
      <c r="F641" s="870"/>
      <c r="G641" s="870"/>
      <c r="H641" s="870"/>
      <c r="I641" s="870"/>
      <c r="J641" s="870"/>
      <c r="K641" s="870"/>
      <c r="L641" s="870"/>
      <c r="M641" s="870"/>
      <c r="N641" s="870"/>
      <c r="O641" s="870"/>
      <c r="P641" s="870"/>
      <c r="Q641" s="870"/>
      <c r="R641" s="870"/>
      <c r="S641" s="870"/>
      <c r="T641" s="870"/>
      <c r="U641" s="870"/>
      <c r="V641" s="870"/>
      <c r="W641" s="870"/>
      <c r="X641" s="870"/>
      <c r="Y641" s="870"/>
      <c r="Z641" s="870"/>
      <c r="AA641" s="870"/>
      <c r="AB641" s="870"/>
      <c r="AC641" s="870"/>
      <c r="AD641" s="870"/>
      <c r="AE641" s="870"/>
      <c r="AF641" s="870"/>
      <c r="AG641" s="870"/>
      <c r="AH641" s="870"/>
      <c r="AI641" s="870"/>
    </row>
    <row r="642" spans="1:35" ht="16.5">
      <c r="A642" s="870"/>
      <c r="B642" s="870"/>
      <c r="C642" s="870"/>
      <c r="D642" s="870"/>
      <c r="E642" s="870"/>
      <c r="F642" s="870"/>
      <c r="G642" s="870"/>
      <c r="H642" s="870"/>
      <c r="I642" s="870"/>
      <c r="J642" s="870"/>
      <c r="K642" s="870"/>
      <c r="L642" s="870"/>
      <c r="M642" s="870"/>
      <c r="N642" s="870"/>
      <c r="O642" s="870"/>
      <c r="P642" s="870"/>
      <c r="Q642" s="870"/>
      <c r="R642" s="870"/>
      <c r="S642" s="870"/>
      <c r="T642" s="870"/>
      <c r="U642" s="870"/>
      <c r="V642" s="870"/>
      <c r="W642" s="870"/>
      <c r="X642" s="870"/>
      <c r="Y642" s="870"/>
      <c r="Z642" s="870"/>
      <c r="AA642" s="870"/>
      <c r="AB642" s="870"/>
      <c r="AC642" s="870"/>
      <c r="AD642" s="870"/>
      <c r="AE642" s="870"/>
      <c r="AF642" s="870"/>
      <c r="AG642" s="870"/>
      <c r="AH642" s="870"/>
      <c r="AI642" s="870"/>
    </row>
    <row r="643" spans="1:35" ht="16.5">
      <c r="A643" s="870"/>
      <c r="B643" s="870"/>
      <c r="C643" s="870"/>
      <c r="D643" s="870"/>
      <c r="E643" s="870"/>
      <c r="F643" s="870"/>
      <c r="G643" s="870"/>
      <c r="H643" s="870"/>
      <c r="I643" s="870"/>
      <c r="J643" s="870"/>
      <c r="K643" s="870"/>
      <c r="L643" s="870"/>
      <c r="M643" s="870"/>
      <c r="N643" s="870"/>
      <c r="O643" s="870"/>
      <c r="P643" s="870"/>
      <c r="Q643" s="870"/>
      <c r="R643" s="870"/>
      <c r="S643" s="870"/>
      <c r="T643" s="870"/>
      <c r="U643" s="870"/>
      <c r="V643" s="870"/>
      <c r="W643" s="870"/>
      <c r="X643" s="870"/>
      <c r="Y643" s="870"/>
      <c r="Z643" s="870"/>
      <c r="AA643" s="870"/>
      <c r="AB643" s="870"/>
      <c r="AC643" s="870"/>
      <c r="AD643" s="870"/>
      <c r="AE643" s="870"/>
      <c r="AF643" s="870"/>
      <c r="AG643" s="870"/>
      <c r="AH643" s="870"/>
      <c r="AI643" s="870"/>
    </row>
    <row r="644" spans="1:35" ht="16.5">
      <c r="A644" s="870"/>
      <c r="B644" s="870"/>
      <c r="C644" s="870"/>
      <c r="D644" s="870"/>
      <c r="E644" s="870"/>
      <c r="F644" s="870"/>
      <c r="G644" s="870"/>
      <c r="H644" s="870"/>
      <c r="I644" s="870"/>
      <c r="J644" s="870"/>
      <c r="K644" s="870"/>
      <c r="L644" s="870"/>
      <c r="M644" s="870"/>
      <c r="N644" s="870"/>
      <c r="O644" s="870"/>
      <c r="P644" s="870"/>
      <c r="Q644" s="870"/>
      <c r="R644" s="870"/>
      <c r="S644" s="870"/>
      <c r="T644" s="870"/>
      <c r="U644" s="870"/>
      <c r="V644" s="870"/>
      <c r="W644" s="870"/>
      <c r="X644" s="870"/>
      <c r="Y644" s="870"/>
      <c r="Z644" s="870"/>
      <c r="AA644" s="870"/>
      <c r="AB644" s="870"/>
      <c r="AC644" s="870"/>
      <c r="AD644" s="870"/>
      <c r="AE644" s="870"/>
      <c r="AF644" s="870"/>
      <c r="AG644" s="870"/>
      <c r="AH644" s="870"/>
      <c r="AI644" s="870"/>
    </row>
    <row r="645" spans="1:35" ht="16.5">
      <c r="A645" s="870"/>
      <c r="B645" s="870"/>
      <c r="C645" s="870"/>
      <c r="D645" s="870"/>
      <c r="E645" s="870"/>
      <c r="F645" s="870"/>
      <c r="G645" s="870"/>
      <c r="H645" s="870"/>
      <c r="I645" s="870"/>
      <c r="J645" s="870"/>
      <c r="K645" s="870"/>
      <c r="L645" s="870"/>
      <c r="M645" s="870"/>
      <c r="N645" s="870"/>
      <c r="O645" s="870"/>
      <c r="P645" s="870"/>
      <c r="Q645" s="870"/>
      <c r="R645" s="870"/>
      <c r="S645" s="870"/>
      <c r="T645" s="870"/>
      <c r="U645" s="870"/>
      <c r="V645" s="870"/>
      <c r="W645" s="870"/>
      <c r="X645" s="870"/>
      <c r="Y645" s="870"/>
      <c r="Z645" s="870"/>
      <c r="AA645" s="870"/>
      <c r="AB645" s="870"/>
      <c r="AC645" s="870"/>
      <c r="AD645" s="870"/>
      <c r="AE645" s="870"/>
      <c r="AF645" s="870"/>
      <c r="AG645" s="870"/>
      <c r="AH645" s="870"/>
      <c r="AI645" s="870"/>
    </row>
    <row r="646" spans="1:35" ht="16.5">
      <c r="A646" s="870"/>
      <c r="B646" s="870"/>
      <c r="C646" s="870"/>
      <c r="D646" s="870"/>
      <c r="E646" s="870"/>
      <c r="F646" s="870"/>
      <c r="G646" s="870"/>
      <c r="H646" s="870"/>
      <c r="I646" s="870"/>
      <c r="J646" s="870"/>
      <c r="K646" s="870"/>
      <c r="L646" s="870"/>
      <c r="M646" s="870"/>
      <c r="N646" s="870"/>
      <c r="O646" s="870"/>
      <c r="P646" s="870"/>
      <c r="Q646" s="870"/>
      <c r="R646" s="870"/>
      <c r="S646" s="870"/>
      <c r="T646" s="870"/>
      <c r="U646" s="870"/>
      <c r="V646" s="870"/>
      <c r="W646" s="870"/>
      <c r="X646" s="870"/>
      <c r="Y646" s="870"/>
      <c r="Z646" s="870"/>
      <c r="AA646" s="870"/>
      <c r="AB646" s="870"/>
      <c r="AC646" s="870"/>
      <c r="AD646" s="870"/>
      <c r="AE646" s="870"/>
      <c r="AF646" s="870"/>
      <c r="AG646" s="870"/>
      <c r="AH646" s="870"/>
      <c r="AI646" s="870"/>
    </row>
    <row r="647" spans="1:35" ht="16.5">
      <c r="A647" s="870"/>
      <c r="B647" s="870"/>
      <c r="C647" s="870"/>
      <c r="D647" s="870"/>
      <c r="E647" s="870"/>
      <c r="F647" s="870"/>
      <c r="G647" s="870"/>
      <c r="H647" s="870"/>
      <c r="I647" s="870"/>
      <c r="J647" s="870"/>
      <c r="K647" s="870"/>
      <c r="L647" s="870"/>
      <c r="M647" s="870"/>
      <c r="N647" s="870"/>
      <c r="O647" s="870"/>
      <c r="P647" s="870"/>
      <c r="Q647" s="870"/>
      <c r="R647" s="870"/>
      <c r="S647" s="870"/>
      <c r="T647" s="870"/>
      <c r="U647" s="870"/>
      <c r="V647" s="870"/>
      <c r="W647" s="870"/>
      <c r="X647" s="870"/>
      <c r="Y647" s="870"/>
      <c r="Z647" s="870"/>
      <c r="AA647" s="870"/>
      <c r="AB647" s="870"/>
      <c r="AC647" s="870"/>
      <c r="AD647" s="870"/>
      <c r="AE647" s="870"/>
      <c r="AF647" s="870"/>
      <c r="AG647" s="870"/>
      <c r="AH647" s="870"/>
      <c r="AI647" s="870"/>
    </row>
    <row r="648" spans="1:35" ht="16.5">
      <c r="A648" s="870"/>
      <c r="B648" s="870"/>
      <c r="C648" s="870"/>
      <c r="D648" s="870"/>
      <c r="E648" s="870"/>
      <c r="F648" s="870"/>
      <c r="G648" s="870"/>
      <c r="H648" s="870"/>
      <c r="I648" s="870"/>
      <c r="J648" s="870"/>
      <c r="K648" s="870"/>
      <c r="L648" s="870"/>
      <c r="M648" s="870"/>
      <c r="N648" s="870"/>
      <c r="O648" s="870"/>
      <c r="P648" s="870"/>
      <c r="Q648" s="870"/>
      <c r="R648" s="870"/>
      <c r="S648" s="870"/>
      <c r="T648" s="870"/>
      <c r="U648" s="870"/>
      <c r="V648" s="870"/>
      <c r="W648" s="870"/>
      <c r="X648" s="870"/>
      <c r="Y648" s="870"/>
      <c r="Z648" s="870"/>
      <c r="AA648" s="870"/>
      <c r="AB648" s="870"/>
      <c r="AC648" s="870"/>
      <c r="AD648" s="870"/>
      <c r="AE648" s="870"/>
      <c r="AF648" s="870"/>
      <c r="AG648" s="870"/>
      <c r="AH648" s="870"/>
      <c r="AI648" s="870"/>
    </row>
    <row r="649" spans="1:35" ht="16.5">
      <c r="A649" s="870"/>
      <c r="B649" s="870"/>
      <c r="C649" s="870"/>
      <c r="D649" s="870"/>
      <c r="E649" s="870"/>
      <c r="F649" s="870"/>
      <c r="G649" s="870"/>
      <c r="H649" s="870"/>
      <c r="I649" s="870"/>
      <c r="J649" s="870"/>
      <c r="K649" s="870"/>
      <c r="L649" s="870"/>
      <c r="M649" s="870"/>
      <c r="N649" s="870"/>
      <c r="O649" s="870"/>
      <c r="P649" s="870"/>
      <c r="Q649" s="870"/>
      <c r="R649" s="870"/>
      <c r="S649" s="870"/>
      <c r="T649" s="870"/>
      <c r="U649" s="870"/>
      <c r="V649" s="870"/>
      <c r="W649" s="870"/>
      <c r="X649" s="870"/>
      <c r="Y649" s="870"/>
      <c r="Z649" s="870"/>
      <c r="AA649" s="870"/>
      <c r="AB649" s="870"/>
      <c r="AC649" s="870"/>
      <c r="AD649" s="870"/>
      <c r="AE649" s="870"/>
      <c r="AF649" s="870"/>
      <c r="AG649" s="870"/>
      <c r="AH649" s="870"/>
      <c r="AI649" s="870"/>
    </row>
    <row r="650" spans="1:35" ht="16.5">
      <c r="A650" s="870"/>
      <c r="B650" s="870"/>
      <c r="C650" s="870"/>
      <c r="D650" s="870"/>
      <c r="E650" s="870"/>
      <c r="F650" s="870"/>
      <c r="G650" s="870"/>
      <c r="H650" s="870"/>
      <c r="I650" s="870"/>
      <c r="J650" s="870"/>
      <c r="K650" s="870"/>
      <c r="L650" s="870"/>
      <c r="M650" s="870"/>
      <c r="N650" s="870"/>
      <c r="O650" s="870"/>
      <c r="P650" s="870"/>
      <c r="Q650" s="870"/>
      <c r="R650" s="870"/>
      <c r="S650" s="870"/>
      <c r="T650" s="870"/>
      <c r="U650" s="870"/>
      <c r="V650" s="870"/>
      <c r="W650" s="870"/>
      <c r="X650" s="870"/>
      <c r="Y650" s="870"/>
      <c r="Z650" s="870"/>
      <c r="AA650" s="870"/>
      <c r="AB650" s="870"/>
      <c r="AC650" s="870"/>
      <c r="AD650" s="870"/>
      <c r="AE650" s="870"/>
      <c r="AF650" s="870"/>
      <c r="AG650" s="870"/>
      <c r="AH650" s="870"/>
      <c r="AI650" s="870"/>
    </row>
    <row r="651" spans="1:35" ht="16.5">
      <c r="A651" s="870"/>
      <c r="B651" s="870"/>
      <c r="C651" s="870"/>
      <c r="D651" s="870"/>
      <c r="E651" s="870"/>
      <c r="F651" s="870"/>
      <c r="G651" s="870"/>
      <c r="H651" s="870"/>
      <c r="I651" s="870"/>
      <c r="J651" s="870"/>
      <c r="K651" s="870"/>
      <c r="L651" s="870"/>
      <c r="M651" s="870"/>
      <c r="N651" s="870"/>
      <c r="O651" s="870"/>
      <c r="P651" s="870"/>
      <c r="Q651" s="870"/>
      <c r="R651" s="870"/>
      <c r="S651" s="870"/>
      <c r="T651" s="870"/>
      <c r="U651" s="870"/>
      <c r="V651" s="870"/>
      <c r="W651" s="870"/>
      <c r="X651" s="870"/>
      <c r="Y651" s="870"/>
      <c r="Z651" s="870"/>
      <c r="AA651" s="870"/>
      <c r="AB651" s="870"/>
      <c r="AC651" s="870"/>
      <c r="AD651" s="870"/>
      <c r="AE651" s="870"/>
      <c r="AF651" s="870"/>
      <c r="AG651" s="870"/>
      <c r="AH651" s="870"/>
      <c r="AI651" s="870"/>
    </row>
    <row r="652" spans="1:35" ht="16.5">
      <c r="A652" s="870"/>
      <c r="B652" s="870"/>
      <c r="C652" s="870"/>
      <c r="D652" s="870"/>
      <c r="E652" s="870"/>
      <c r="F652" s="870"/>
      <c r="G652" s="870"/>
      <c r="H652" s="870"/>
      <c r="I652" s="870"/>
      <c r="J652" s="870"/>
      <c r="K652" s="870"/>
      <c r="L652" s="870"/>
      <c r="M652" s="870"/>
      <c r="N652" s="870"/>
      <c r="O652" s="870"/>
      <c r="P652" s="870"/>
      <c r="Q652" s="870"/>
      <c r="R652" s="870"/>
      <c r="S652" s="870"/>
      <c r="T652" s="870"/>
      <c r="U652" s="870"/>
      <c r="V652" s="870"/>
      <c r="W652" s="870"/>
      <c r="X652" s="870"/>
      <c r="Y652" s="870"/>
      <c r="Z652" s="870"/>
      <c r="AA652" s="870"/>
      <c r="AB652" s="870"/>
      <c r="AC652" s="870"/>
      <c r="AD652" s="870"/>
      <c r="AE652" s="870"/>
      <c r="AF652" s="870"/>
      <c r="AG652" s="870"/>
      <c r="AH652" s="870"/>
      <c r="AI652" s="870"/>
    </row>
    <row r="653" spans="1:35" ht="16.5">
      <c r="A653" s="870"/>
      <c r="B653" s="870"/>
      <c r="C653" s="870"/>
      <c r="D653" s="870"/>
      <c r="E653" s="870"/>
      <c r="F653" s="870"/>
      <c r="G653" s="870"/>
      <c r="H653" s="870"/>
      <c r="I653" s="870"/>
      <c r="J653" s="870"/>
      <c r="K653" s="870"/>
      <c r="L653" s="870"/>
      <c r="M653" s="870"/>
      <c r="N653" s="870"/>
      <c r="O653" s="870"/>
      <c r="P653" s="870"/>
      <c r="Q653" s="870"/>
      <c r="R653" s="870"/>
      <c r="S653" s="870"/>
      <c r="T653" s="870"/>
      <c r="U653" s="870"/>
      <c r="V653" s="870"/>
      <c r="W653" s="870"/>
      <c r="X653" s="870"/>
      <c r="Y653" s="870"/>
      <c r="Z653" s="870"/>
      <c r="AA653" s="870"/>
      <c r="AB653" s="870"/>
      <c r="AC653" s="870"/>
      <c r="AD653" s="870"/>
      <c r="AE653" s="870"/>
      <c r="AF653" s="870"/>
      <c r="AG653" s="870"/>
      <c r="AH653" s="870"/>
      <c r="AI653" s="870"/>
    </row>
    <row r="654" spans="1:35" ht="16.5">
      <c r="A654" s="870"/>
      <c r="B654" s="870"/>
      <c r="C654" s="870"/>
      <c r="D654" s="870"/>
      <c r="E654" s="870"/>
      <c r="F654" s="870"/>
      <c r="G654" s="870"/>
      <c r="H654" s="870"/>
      <c r="I654" s="870"/>
      <c r="J654" s="870"/>
      <c r="K654" s="870"/>
      <c r="L654" s="870"/>
      <c r="M654" s="870"/>
      <c r="N654" s="870"/>
      <c r="O654" s="870"/>
      <c r="P654" s="870"/>
      <c r="Q654" s="870"/>
      <c r="R654" s="870"/>
      <c r="S654" s="870"/>
      <c r="T654" s="870"/>
      <c r="U654" s="870"/>
      <c r="V654" s="870"/>
      <c r="W654" s="870"/>
      <c r="X654" s="870"/>
      <c r="Y654" s="870"/>
      <c r="Z654" s="870"/>
      <c r="AA654" s="870"/>
      <c r="AB654" s="870"/>
      <c r="AC654" s="870"/>
      <c r="AD654" s="870"/>
      <c r="AE654" s="870"/>
      <c r="AF654" s="870"/>
      <c r="AG654" s="870"/>
      <c r="AH654" s="870"/>
      <c r="AI654" s="870"/>
    </row>
    <row r="655" spans="1:35" ht="16.5">
      <c r="A655" s="870"/>
      <c r="B655" s="870"/>
      <c r="C655" s="870"/>
      <c r="D655" s="870"/>
      <c r="E655" s="870"/>
      <c r="F655" s="870"/>
      <c r="G655" s="870"/>
      <c r="H655" s="870"/>
      <c r="I655" s="870"/>
      <c r="J655" s="870"/>
      <c r="K655" s="870"/>
      <c r="L655" s="870"/>
      <c r="M655" s="870"/>
      <c r="N655" s="870"/>
      <c r="O655" s="870"/>
      <c r="P655" s="870"/>
      <c r="Q655" s="870"/>
      <c r="R655" s="870"/>
      <c r="S655" s="870"/>
      <c r="T655" s="870"/>
      <c r="U655" s="870"/>
      <c r="V655" s="870"/>
      <c r="W655" s="870"/>
      <c r="X655" s="870"/>
      <c r="Y655" s="870"/>
      <c r="Z655" s="870"/>
      <c r="AA655" s="870"/>
      <c r="AB655" s="870"/>
      <c r="AC655" s="870"/>
      <c r="AD655" s="870"/>
      <c r="AE655" s="870"/>
      <c r="AF655" s="870"/>
      <c r="AG655" s="870"/>
      <c r="AH655" s="870"/>
      <c r="AI655" s="870"/>
    </row>
    <row r="656" spans="1:35" ht="16.5">
      <c r="A656" s="870"/>
      <c r="B656" s="870"/>
      <c r="C656" s="870"/>
      <c r="D656" s="870"/>
      <c r="E656" s="870"/>
      <c r="F656" s="870"/>
      <c r="G656" s="870"/>
      <c r="H656" s="870"/>
      <c r="I656" s="870"/>
      <c r="J656" s="870"/>
      <c r="K656" s="870"/>
      <c r="L656" s="870"/>
      <c r="M656" s="870"/>
      <c r="N656" s="870"/>
      <c r="O656" s="870"/>
      <c r="P656" s="870"/>
      <c r="Q656" s="870"/>
      <c r="R656" s="870"/>
      <c r="S656" s="870"/>
      <c r="T656" s="870"/>
      <c r="U656" s="870"/>
      <c r="V656" s="870"/>
      <c r="W656" s="870"/>
      <c r="X656" s="870"/>
      <c r="Y656" s="870"/>
      <c r="Z656" s="870"/>
      <c r="AA656" s="870"/>
      <c r="AB656" s="870"/>
      <c r="AC656" s="870"/>
      <c r="AD656" s="870"/>
      <c r="AE656" s="870"/>
      <c r="AF656" s="870"/>
      <c r="AG656" s="870"/>
      <c r="AH656" s="870"/>
      <c r="AI656" s="870"/>
    </row>
    <row r="657" spans="1:35" ht="16.5">
      <c r="A657" s="870"/>
      <c r="B657" s="870"/>
      <c r="C657" s="870"/>
      <c r="D657" s="870"/>
      <c r="E657" s="870"/>
      <c r="F657" s="870"/>
      <c r="G657" s="870"/>
      <c r="H657" s="870"/>
      <c r="I657" s="870"/>
      <c r="J657" s="870"/>
      <c r="K657" s="870"/>
      <c r="L657" s="870"/>
      <c r="M657" s="870"/>
      <c r="N657" s="870"/>
      <c r="O657" s="870"/>
      <c r="P657" s="870"/>
      <c r="Q657" s="870"/>
      <c r="R657" s="870"/>
      <c r="S657" s="870"/>
      <c r="T657" s="870"/>
      <c r="U657" s="870"/>
      <c r="V657" s="870"/>
      <c r="W657" s="870"/>
      <c r="X657" s="870"/>
      <c r="Y657" s="870"/>
      <c r="Z657" s="870"/>
      <c r="AA657" s="870"/>
      <c r="AB657" s="870"/>
      <c r="AC657" s="870"/>
      <c r="AD657" s="870"/>
      <c r="AE657" s="870"/>
      <c r="AF657" s="870"/>
      <c r="AG657" s="870"/>
      <c r="AH657" s="870"/>
      <c r="AI657" s="870"/>
    </row>
    <row r="658" spans="1:35" ht="16.5">
      <c r="A658" s="870"/>
      <c r="B658" s="870"/>
      <c r="C658" s="870"/>
      <c r="D658" s="870"/>
      <c r="E658" s="870"/>
      <c r="F658" s="870"/>
      <c r="G658" s="870"/>
      <c r="H658" s="870"/>
      <c r="I658" s="870"/>
      <c r="J658" s="870"/>
      <c r="K658" s="870"/>
      <c r="L658" s="870"/>
      <c r="M658" s="870"/>
      <c r="N658" s="870"/>
      <c r="O658" s="870"/>
      <c r="P658" s="870"/>
      <c r="Q658" s="870"/>
      <c r="R658" s="870"/>
      <c r="S658" s="870"/>
      <c r="T658" s="870"/>
      <c r="U658" s="870"/>
      <c r="V658" s="870"/>
      <c r="W658" s="870"/>
      <c r="X658" s="870"/>
      <c r="Y658" s="870"/>
      <c r="Z658" s="870"/>
      <c r="AA658" s="870"/>
      <c r="AB658" s="870"/>
      <c r="AC658" s="870"/>
      <c r="AD658" s="870"/>
      <c r="AE658" s="870"/>
      <c r="AF658" s="870"/>
      <c r="AG658" s="870"/>
      <c r="AH658" s="870"/>
      <c r="AI658" s="870"/>
    </row>
    <row r="659" spans="1:35" ht="16.5">
      <c r="A659" s="870"/>
      <c r="B659" s="870"/>
      <c r="C659" s="870"/>
      <c r="D659" s="870"/>
      <c r="E659" s="870"/>
      <c r="F659" s="870"/>
      <c r="G659" s="870"/>
      <c r="H659" s="870"/>
      <c r="I659" s="870"/>
      <c r="J659" s="870"/>
      <c r="K659" s="870"/>
      <c r="L659" s="870"/>
      <c r="M659" s="870"/>
      <c r="N659" s="870"/>
      <c r="O659" s="870"/>
      <c r="P659" s="870"/>
      <c r="Q659" s="870"/>
      <c r="R659" s="870"/>
      <c r="S659" s="870"/>
      <c r="T659" s="870"/>
      <c r="U659" s="870"/>
      <c r="V659" s="870"/>
      <c r="W659" s="870"/>
      <c r="X659" s="870"/>
      <c r="Y659" s="870"/>
      <c r="Z659" s="870"/>
      <c r="AA659" s="870"/>
      <c r="AB659" s="870"/>
      <c r="AC659" s="870"/>
      <c r="AD659" s="870"/>
      <c r="AE659" s="870"/>
      <c r="AF659" s="870"/>
      <c r="AG659" s="870"/>
      <c r="AH659" s="870"/>
      <c r="AI659" s="870"/>
    </row>
    <row r="660" spans="1:35" ht="16.5">
      <c r="A660" s="870"/>
      <c r="B660" s="870"/>
      <c r="C660" s="870"/>
      <c r="D660" s="870"/>
      <c r="E660" s="870"/>
      <c r="F660" s="870"/>
      <c r="G660" s="870"/>
      <c r="H660" s="870"/>
      <c r="I660" s="870"/>
      <c r="J660" s="870"/>
      <c r="K660" s="870"/>
      <c r="L660" s="870"/>
      <c r="M660" s="870"/>
      <c r="N660" s="870"/>
      <c r="O660" s="870"/>
      <c r="P660" s="870"/>
      <c r="Q660" s="870"/>
      <c r="R660" s="870"/>
      <c r="S660" s="870"/>
      <c r="T660" s="870"/>
      <c r="U660" s="870"/>
      <c r="V660" s="870"/>
      <c r="W660" s="870"/>
      <c r="X660" s="870"/>
      <c r="Y660" s="870"/>
      <c r="Z660" s="870"/>
      <c r="AA660" s="870"/>
      <c r="AB660" s="870"/>
      <c r="AC660" s="870"/>
      <c r="AD660" s="870"/>
      <c r="AE660" s="870"/>
      <c r="AF660" s="870"/>
      <c r="AG660" s="870"/>
      <c r="AH660" s="870"/>
      <c r="AI660" s="870"/>
    </row>
    <row r="661" spans="1:35" ht="16.5">
      <c r="A661" s="870"/>
      <c r="B661" s="870"/>
      <c r="C661" s="870"/>
      <c r="D661" s="870"/>
      <c r="E661" s="870"/>
      <c r="F661" s="870"/>
      <c r="G661" s="870"/>
      <c r="H661" s="870"/>
      <c r="I661" s="870"/>
      <c r="J661" s="870"/>
      <c r="K661" s="870"/>
      <c r="L661" s="870"/>
      <c r="M661" s="870"/>
      <c r="N661" s="870"/>
      <c r="O661" s="870"/>
      <c r="P661" s="870"/>
      <c r="Q661" s="870"/>
      <c r="R661" s="870"/>
      <c r="S661" s="870"/>
      <c r="T661" s="870"/>
      <c r="U661" s="870"/>
      <c r="V661" s="870"/>
      <c r="W661" s="870"/>
      <c r="X661" s="870"/>
      <c r="Y661" s="870"/>
      <c r="Z661" s="870"/>
      <c r="AA661" s="870"/>
      <c r="AB661" s="870"/>
      <c r="AC661" s="870"/>
      <c r="AD661" s="870"/>
      <c r="AE661" s="870"/>
      <c r="AF661" s="870"/>
      <c r="AG661" s="870"/>
      <c r="AH661" s="870"/>
      <c r="AI661" s="870"/>
    </row>
    <row r="662" spans="1:35" ht="16.5">
      <c r="A662" s="870"/>
      <c r="B662" s="870"/>
      <c r="C662" s="870"/>
      <c r="D662" s="870"/>
      <c r="E662" s="870"/>
      <c r="F662" s="870"/>
      <c r="G662" s="870"/>
      <c r="H662" s="870"/>
      <c r="I662" s="870"/>
      <c r="J662" s="870"/>
      <c r="K662" s="870"/>
      <c r="L662" s="870"/>
      <c r="M662" s="870"/>
      <c r="N662" s="870"/>
      <c r="O662" s="870"/>
      <c r="P662" s="870"/>
      <c r="Q662" s="870"/>
      <c r="R662" s="870"/>
      <c r="S662" s="870"/>
      <c r="T662" s="870"/>
      <c r="U662" s="870"/>
      <c r="V662" s="870"/>
      <c r="W662" s="870"/>
      <c r="X662" s="870"/>
      <c r="Y662" s="870"/>
      <c r="Z662" s="870"/>
      <c r="AA662" s="870"/>
      <c r="AB662" s="870"/>
      <c r="AC662" s="870"/>
      <c r="AD662" s="870"/>
      <c r="AE662" s="870"/>
      <c r="AF662" s="870"/>
      <c r="AG662" s="870"/>
      <c r="AH662" s="870"/>
      <c r="AI662" s="870"/>
    </row>
    <row r="663" spans="1:35" ht="16.5">
      <c r="A663" s="870"/>
      <c r="B663" s="870"/>
      <c r="C663" s="870"/>
      <c r="D663" s="870"/>
      <c r="E663" s="870"/>
      <c r="F663" s="870"/>
      <c r="G663" s="870"/>
      <c r="H663" s="870"/>
      <c r="I663" s="870"/>
      <c r="J663" s="870"/>
      <c r="K663" s="870"/>
      <c r="L663" s="870"/>
      <c r="M663" s="870"/>
      <c r="N663" s="870"/>
      <c r="O663" s="870"/>
      <c r="P663" s="870"/>
      <c r="Q663" s="870"/>
      <c r="R663" s="870"/>
      <c r="S663" s="870"/>
      <c r="T663" s="870"/>
      <c r="U663" s="870"/>
      <c r="V663" s="870"/>
      <c r="W663" s="870"/>
      <c r="X663" s="870"/>
      <c r="Y663" s="870"/>
      <c r="Z663" s="870"/>
      <c r="AA663" s="870"/>
      <c r="AB663" s="870"/>
      <c r="AC663" s="870"/>
      <c r="AD663" s="870"/>
      <c r="AE663" s="870"/>
      <c r="AF663" s="870"/>
      <c r="AG663" s="870"/>
      <c r="AH663" s="870"/>
      <c r="AI663" s="870"/>
    </row>
    <row r="664" spans="1:35" ht="16.5">
      <c r="A664" s="870"/>
      <c r="B664" s="870"/>
      <c r="C664" s="870"/>
      <c r="D664" s="870"/>
      <c r="E664" s="870"/>
      <c r="F664" s="870"/>
      <c r="G664" s="870"/>
      <c r="H664" s="870"/>
      <c r="I664" s="870"/>
      <c r="J664" s="870"/>
      <c r="K664" s="870"/>
      <c r="L664" s="870"/>
      <c r="M664" s="870"/>
      <c r="N664" s="870"/>
      <c r="O664" s="870"/>
      <c r="P664" s="870"/>
      <c r="Q664" s="870"/>
      <c r="R664" s="870"/>
      <c r="S664" s="870"/>
      <c r="T664" s="870"/>
      <c r="U664" s="870"/>
      <c r="V664" s="870"/>
      <c r="W664" s="870"/>
      <c r="X664" s="870"/>
      <c r="Y664" s="870"/>
      <c r="Z664" s="870"/>
      <c r="AA664" s="870"/>
      <c r="AB664" s="870"/>
      <c r="AC664" s="870"/>
      <c r="AD664" s="870"/>
      <c r="AE664" s="870"/>
      <c r="AF664" s="870"/>
      <c r="AG664" s="870"/>
      <c r="AH664" s="870"/>
      <c r="AI664" s="870"/>
    </row>
    <row r="665" spans="1:35" ht="16.5">
      <c r="A665" s="870"/>
      <c r="B665" s="870"/>
      <c r="C665" s="870"/>
      <c r="D665" s="870"/>
      <c r="E665" s="870"/>
      <c r="F665" s="870"/>
      <c r="G665" s="870"/>
      <c r="H665" s="870"/>
      <c r="I665" s="870"/>
      <c r="J665" s="870"/>
      <c r="K665" s="870"/>
      <c r="L665" s="870"/>
      <c r="M665" s="870"/>
      <c r="N665" s="870"/>
      <c r="O665" s="870"/>
      <c r="P665" s="870"/>
      <c r="Q665" s="870"/>
      <c r="R665" s="870"/>
      <c r="S665" s="870"/>
      <c r="T665" s="870"/>
      <c r="U665" s="870"/>
      <c r="V665" s="870"/>
      <c r="W665" s="870"/>
      <c r="X665" s="870"/>
      <c r="Y665" s="870"/>
      <c r="Z665" s="870"/>
      <c r="AA665" s="870"/>
      <c r="AB665" s="870"/>
      <c r="AC665" s="870"/>
      <c r="AD665" s="870"/>
      <c r="AE665" s="870"/>
      <c r="AF665" s="870"/>
      <c r="AG665" s="870"/>
      <c r="AH665" s="870"/>
      <c r="AI665" s="870"/>
    </row>
    <row r="666" spans="1:35" ht="16.5">
      <c r="A666" s="870"/>
      <c r="B666" s="870"/>
      <c r="C666" s="870"/>
      <c r="D666" s="870"/>
      <c r="E666" s="870"/>
      <c r="F666" s="870"/>
      <c r="G666" s="870"/>
      <c r="H666" s="870"/>
      <c r="I666" s="870"/>
      <c r="J666" s="870"/>
      <c r="K666" s="870"/>
      <c r="L666" s="870"/>
      <c r="M666" s="870"/>
      <c r="N666" s="870"/>
      <c r="O666" s="870"/>
      <c r="P666" s="870"/>
      <c r="Q666" s="870"/>
      <c r="R666" s="870"/>
      <c r="S666" s="870"/>
      <c r="T666" s="870"/>
      <c r="U666" s="870"/>
      <c r="V666" s="870"/>
      <c r="W666" s="870"/>
      <c r="X666" s="870"/>
      <c r="Y666" s="870"/>
      <c r="Z666" s="870"/>
      <c r="AA666" s="870"/>
      <c r="AB666" s="870"/>
      <c r="AC666" s="870"/>
      <c r="AD666" s="870"/>
      <c r="AE666" s="870"/>
      <c r="AF666" s="870"/>
      <c r="AG666" s="870"/>
      <c r="AH666" s="870"/>
      <c r="AI666" s="870"/>
    </row>
    <row r="667" spans="1:35" ht="16.5">
      <c r="A667" s="870"/>
      <c r="B667" s="870"/>
      <c r="C667" s="870"/>
      <c r="D667" s="870"/>
      <c r="E667" s="870"/>
      <c r="F667" s="870"/>
      <c r="G667" s="870"/>
      <c r="H667" s="870"/>
      <c r="I667" s="870"/>
      <c r="J667" s="870"/>
      <c r="K667" s="870"/>
      <c r="L667" s="870"/>
      <c r="M667" s="870"/>
      <c r="N667" s="870"/>
      <c r="O667" s="870"/>
      <c r="P667" s="870"/>
      <c r="Q667" s="870"/>
      <c r="R667" s="870"/>
      <c r="S667" s="870"/>
      <c r="T667" s="870"/>
      <c r="U667" s="870"/>
      <c r="V667" s="870"/>
      <c r="W667" s="870"/>
      <c r="X667" s="870"/>
      <c r="Y667" s="870"/>
      <c r="Z667" s="870"/>
      <c r="AA667" s="870"/>
      <c r="AB667" s="870"/>
      <c r="AC667" s="870"/>
      <c r="AD667" s="870"/>
      <c r="AE667" s="870"/>
      <c r="AF667" s="870"/>
      <c r="AG667" s="870"/>
      <c r="AH667" s="870"/>
      <c r="AI667" s="870"/>
    </row>
    <row r="668" spans="1:35" ht="16.5">
      <c r="A668" s="870"/>
      <c r="B668" s="870"/>
      <c r="C668" s="870"/>
      <c r="D668" s="870"/>
      <c r="E668" s="870"/>
      <c r="F668" s="870"/>
      <c r="G668" s="870"/>
      <c r="H668" s="870"/>
      <c r="I668" s="870"/>
      <c r="J668" s="870"/>
      <c r="K668" s="870"/>
      <c r="L668" s="870"/>
      <c r="M668" s="870"/>
      <c r="N668" s="870"/>
      <c r="O668" s="870"/>
      <c r="P668" s="870"/>
      <c r="Q668" s="870"/>
      <c r="R668" s="870"/>
      <c r="S668" s="870"/>
      <c r="T668" s="870"/>
      <c r="U668" s="870"/>
      <c r="V668" s="870"/>
      <c r="W668" s="870"/>
      <c r="X668" s="870"/>
      <c r="Y668" s="870"/>
      <c r="Z668" s="870"/>
      <c r="AA668" s="870"/>
      <c r="AB668" s="870"/>
      <c r="AC668" s="870"/>
      <c r="AD668" s="870"/>
      <c r="AE668" s="870"/>
      <c r="AF668" s="870"/>
      <c r="AG668" s="870"/>
      <c r="AH668" s="870"/>
      <c r="AI668" s="870"/>
    </row>
    <row r="669" spans="1:35" ht="16.5">
      <c r="A669" s="870"/>
      <c r="B669" s="870"/>
      <c r="C669" s="870"/>
      <c r="D669" s="870"/>
      <c r="E669" s="870"/>
      <c r="F669" s="870"/>
      <c r="G669" s="870"/>
      <c r="H669" s="870"/>
      <c r="I669" s="870"/>
      <c r="J669" s="870"/>
      <c r="K669" s="870"/>
      <c r="L669" s="870"/>
      <c r="M669" s="870"/>
      <c r="N669" s="870"/>
      <c r="O669" s="870"/>
      <c r="P669" s="870"/>
      <c r="Q669" s="870"/>
      <c r="R669" s="870"/>
      <c r="S669" s="870"/>
      <c r="T669" s="870"/>
      <c r="U669" s="870"/>
      <c r="V669" s="870"/>
      <c r="W669" s="870"/>
      <c r="X669" s="870"/>
      <c r="Y669" s="870"/>
      <c r="Z669" s="870"/>
      <c r="AA669" s="870"/>
      <c r="AB669" s="870"/>
      <c r="AC669" s="870"/>
      <c r="AD669" s="870"/>
      <c r="AE669" s="870"/>
      <c r="AF669" s="870"/>
      <c r="AG669" s="870"/>
      <c r="AH669" s="870"/>
      <c r="AI669" s="870"/>
    </row>
    <row r="670" spans="1:35" ht="16.5">
      <c r="A670" s="870"/>
      <c r="B670" s="870"/>
      <c r="C670" s="870"/>
      <c r="D670" s="870"/>
      <c r="E670" s="870"/>
      <c r="F670" s="870"/>
      <c r="G670" s="870"/>
      <c r="H670" s="870"/>
      <c r="I670" s="870"/>
      <c r="J670" s="870"/>
      <c r="K670" s="870"/>
      <c r="L670" s="870"/>
      <c r="M670" s="870"/>
      <c r="N670" s="870"/>
      <c r="O670" s="870"/>
      <c r="P670" s="870"/>
      <c r="Q670" s="870"/>
      <c r="R670" s="870"/>
      <c r="S670" s="870"/>
      <c r="T670" s="870"/>
      <c r="U670" s="870"/>
      <c r="V670" s="870"/>
      <c r="W670" s="870"/>
      <c r="X670" s="870"/>
      <c r="Y670" s="870"/>
      <c r="Z670" s="870"/>
      <c r="AA670" s="870"/>
      <c r="AB670" s="870"/>
      <c r="AC670" s="870"/>
      <c r="AD670" s="870"/>
      <c r="AE670" s="870"/>
      <c r="AF670" s="870"/>
      <c r="AG670" s="870"/>
      <c r="AH670" s="870"/>
      <c r="AI670" s="870"/>
    </row>
    <row r="671" spans="1:35" ht="16.5">
      <c r="A671" s="870"/>
      <c r="B671" s="870"/>
      <c r="C671" s="870"/>
      <c r="D671" s="870"/>
      <c r="E671" s="870"/>
      <c r="F671" s="870"/>
      <c r="G671" s="870"/>
      <c r="H671" s="870"/>
      <c r="I671" s="870"/>
      <c r="J671" s="870"/>
      <c r="K671" s="870"/>
      <c r="L671" s="870"/>
      <c r="M671" s="870"/>
      <c r="N671" s="870"/>
      <c r="O671" s="870"/>
      <c r="P671" s="870"/>
      <c r="Q671" s="870"/>
      <c r="R671" s="870"/>
      <c r="S671" s="870"/>
      <c r="T671" s="870"/>
      <c r="U671" s="870"/>
      <c r="V671" s="870"/>
      <c r="W671" s="870"/>
      <c r="X671" s="870"/>
      <c r="Y671" s="870"/>
      <c r="Z671" s="870"/>
      <c r="AA671" s="870"/>
      <c r="AB671" s="870"/>
      <c r="AC671" s="870"/>
      <c r="AD671" s="870"/>
      <c r="AE671" s="870"/>
      <c r="AF671" s="870"/>
      <c r="AG671" s="870"/>
      <c r="AH671" s="870"/>
      <c r="AI671" s="870"/>
    </row>
    <row r="672" spans="1:35" ht="16.5">
      <c r="A672" s="870"/>
      <c r="B672" s="870"/>
      <c r="C672" s="870"/>
      <c r="D672" s="870"/>
      <c r="E672" s="870"/>
      <c r="F672" s="870"/>
      <c r="G672" s="870"/>
      <c r="H672" s="870"/>
      <c r="I672" s="870"/>
      <c r="J672" s="870"/>
      <c r="K672" s="870"/>
      <c r="L672" s="870"/>
      <c r="M672" s="870"/>
      <c r="N672" s="870"/>
      <c r="O672" s="870"/>
      <c r="P672" s="870"/>
      <c r="Q672" s="870"/>
      <c r="R672" s="870"/>
      <c r="S672" s="870"/>
      <c r="T672" s="870"/>
      <c r="U672" s="870"/>
      <c r="V672" s="870"/>
      <c r="W672" s="870"/>
      <c r="X672" s="870"/>
      <c r="Y672" s="870"/>
      <c r="Z672" s="870"/>
      <c r="AA672" s="870"/>
      <c r="AB672" s="870"/>
      <c r="AC672" s="870"/>
      <c r="AD672" s="870"/>
      <c r="AE672" s="870"/>
      <c r="AF672" s="870"/>
      <c r="AG672" s="870"/>
      <c r="AH672" s="870"/>
      <c r="AI672" s="870"/>
    </row>
    <row r="673" spans="1:35" ht="16.5">
      <c r="A673" s="870"/>
      <c r="B673" s="870"/>
      <c r="C673" s="870"/>
      <c r="D673" s="870"/>
      <c r="E673" s="870"/>
      <c r="F673" s="870"/>
      <c r="G673" s="870"/>
      <c r="H673" s="870"/>
      <c r="I673" s="870"/>
      <c r="J673" s="870"/>
      <c r="K673" s="870"/>
      <c r="L673" s="870"/>
      <c r="M673" s="870"/>
      <c r="N673" s="870"/>
      <c r="O673" s="870"/>
      <c r="P673" s="870"/>
      <c r="Q673" s="870"/>
      <c r="R673" s="870"/>
      <c r="S673" s="870"/>
      <c r="T673" s="870"/>
      <c r="U673" s="870"/>
      <c r="V673" s="870"/>
      <c r="W673" s="870"/>
      <c r="X673" s="870"/>
      <c r="Y673" s="870"/>
      <c r="Z673" s="870"/>
      <c r="AA673" s="870"/>
      <c r="AB673" s="870"/>
      <c r="AC673" s="870"/>
      <c r="AD673" s="870"/>
      <c r="AE673" s="870"/>
      <c r="AF673" s="870"/>
      <c r="AG673" s="870"/>
      <c r="AH673" s="870"/>
      <c r="AI673" s="870"/>
    </row>
    <row r="674" spans="1:35" ht="16.5">
      <c r="A674" s="870"/>
      <c r="B674" s="870"/>
      <c r="C674" s="870"/>
      <c r="D674" s="870"/>
      <c r="E674" s="870"/>
      <c r="F674" s="870"/>
      <c r="G674" s="870"/>
      <c r="H674" s="870"/>
      <c r="I674" s="870"/>
      <c r="J674" s="870"/>
      <c r="K674" s="870"/>
      <c r="L674" s="870"/>
      <c r="M674" s="870"/>
      <c r="N674" s="870"/>
      <c r="O674" s="870"/>
      <c r="P674" s="870"/>
      <c r="Q674" s="870"/>
      <c r="R674" s="870"/>
      <c r="S674" s="870"/>
      <c r="T674" s="870"/>
      <c r="U674" s="870"/>
      <c r="V674" s="870"/>
      <c r="W674" s="870"/>
      <c r="X674" s="870"/>
      <c r="Y674" s="870"/>
      <c r="Z674" s="870"/>
      <c r="AA674" s="870"/>
      <c r="AB674" s="870"/>
      <c r="AC674" s="870"/>
      <c r="AD674" s="870"/>
      <c r="AE674" s="870"/>
      <c r="AF674" s="870"/>
      <c r="AG674" s="870"/>
      <c r="AH674" s="870"/>
      <c r="AI674" s="870"/>
    </row>
    <row r="675" spans="1:35" ht="16.5">
      <c r="A675" s="870"/>
      <c r="B675" s="870"/>
      <c r="C675" s="870"/>
      <c r="D675" s="870"/>
      <c r="E675" s="870"/>
      <c r="F675" s="870"/>
      <c r="G675" s="870"/>
      <c r="H675" s="870"/>
      <c r="I675" s="870"/>
      <c r="J675" s="870"/>
      <c r="K675" s="870"/>
      <c r="L675" s="870"/>
      <c r="M675" s="870"/>
      <c r="N675" s="870"/>
      <c r="O675" s="870"/>
      <c r="P675" s="870"/>
      <c r="Q675" s="870"/>
      <c r="R675" s="870"/>
      <c r="S675" s="870"/>
      <c r="T675" s="870"/>
      <c r="U675" s="870"/>
      <c r="V675" s="870"/>
      <c r="W675" s="870"/>
      <c r="X675" s="870"/>
      <c r="Y675" s="870"/>
      <c r="Z675" s="870"/>
      <c r="AA675" s="870"/>
      <c r="AB675" s="870"/>
      <c r="AC675" s="870"/>
      <c r="AD675" s="870"/>
      <c r="AE675" s="870"/>
      <c r="AF675" s="870"/>
      <c r="AG675" s="870"/>
      <c r="AH675" s="870"/>
      <c r="AI675" s="870"/>
    </row>
    <row r="676" spans="1:35" ht="16.5">
      <c r="A676" s="870"/>
      <c r="B676" s="870"/>
      <c r="C676" s="870"/>
      <c r="D676" s="870"/>
      <c r="E676" s="870"/>
      <c r="F676" s="870"/>
      <c r="G676" s="870"/>
      <c r="H676" s="870"/>
      <c r="I676" s="870"/>
      <c r="J676" s="870"/>
      <c r="K676" s="870"/>
      <c r="L676" s="870"/>
      <c r="M676" s="870"/>
      <c r="N676" s="870"/>
      <c r="O676" s="870"/>
      <c r="P676" s="870"/>
      <c r="Q676" s="870"/>
      <c r="R676" s="870"/>
      <c r="S676" s="870"/>
      <c r="T676" s="870"/>
      <c r="U676" s="870"/>
      <c r="V676" s="870"/>
      <c r="W676" s="870"/>
      <c r="X676" s="870"/>
      <c r="Y676" s="870"/>
      <c r="Z676" s="870"/>
      <c r="AA676" s="870"/>
      <c r="AB676" s="870"/>
      <c r="AC676" s="870"/>
      <c r="AD676" s="870"/>
      <c r="AE676" s="870"/>
      <c r="AF676" s="870"/>
      <c r="AG676" s="870"/>
      <c r="AH676" s="870"/>
      <c r="AI676" s="870"/>
    </row>
    <row r="677" spans="1:35" ht="16.5">
      <c r="A677" s="870"/>
      <c r="B677" s="870"/>
      <c r="C677" s="870"/>
      <c r="D677" s="870"/>
      <c r="E677" s="870"/>
      <c r="F677" s="870"/>
      <c r="G677" s="870"/>
      <c r="H677" s="870"/>
      <c r="I677" s="870"/>
      <c r="J677" s="870"/>
      <c r="K677" s="870"/>
      <c r="L677" s="870"/>
      <c r="M677" s="870"/>
      <c r="N677" s="870"/>
      <c r="O677" s="870"/>
      <c r="P677" s="870"/>
      <c r="Q677" s="870"/>
      <c r="R677" s="870"/>
      <c r="S677" s="870"/>
      <c r="T677" s="870"/>
      <c r="U677" s="870"/>
      <c r="V677" s="870"/>
      <c r="W677" s="870"/>
      <c r="X677" s="870"/>
      <c r="Y677" s="870"/>
      <c r="Z677" s="870"/>
      <c r="AA677" s="870"/>
      <c r="AB677" s="870"/>
      <c r="AC677" s="870"/>
      <c r="AD677" s="870"/>
      <c r="AE677" s="870"/>
      <c r="AF677" s="870"/>
      <c r="AG677" s="870"/>
      <c r="AH677" s="870"/>
      <c r="AI677" s="870"/>
    </row>
    <row r="678" spans="1:35" ht="16.5">
      <c r="A678" s="870"/>
      <c r="B678" s="870"/>
      <c r="C678" s="870"/>
      <c r="D678" s="870"/>
      <c r="E678" s="870"/>
      <c r="F678" s="870"/>
      <c r="G678" s="870"/>
      <c r="H678" s="870"/>
      <c r="I678" s="870"/>
      <c r="J678" s="870"/>
      <c r="K678" s="870"/>
      <c r="L678" s="870"/>
      <c r="M678" s="870"/>
      <c r="N678" s="870"/>
      <c r="O678" s="870"/>
      <c r="P678" s="870"/>
      <c r="Q678" s="870"/>
      <c r="R678" s="870"/>
      <c r="S678" s="870"/>
      <c r="T678" s="870"/>
      <c r="U678" s="870"/>
      <c r="V678" s="870"/>
      <c r="W678" s="870"/>
      <c r="X678" s="870"/>
      <c r="Y678" s="870"/>
      <c r="Z678" s="870"/>
      <c r="AA678" s="870"/>
      <c r="AB678" s="870"/>
      <c r="AC678" s="870"/>
      <c r="AD678" s="870"/>
      <c r="AE678" s="870"/>
      <c r="AF678" s="870"/>
      <c r="AG678" s="870"/>
      <c r="AH678" s="870"/>
      <c r="AI678" s="870"/>
    </row>
    <row r="679" spans="1:35" ht="16.5">
      <c r="A679" s="870"/>
      <c r="B679" s="870"/>
      <c r="C679" s="870"/>
      <c r="D679" s="870"/>
      <c r="E679" s="870"/>
      <c r="F679" s="870"/>
      <c r="G679" s="870"/>
      <c r="H679" s="870"/>
      <c r="I679" s="870"/>
      <c r="J679" s="870"/>
      <c r="K679" s="870"/>
      <c r="L679" s="870"/>
      <c r="M679" s="870"/>
      <c r="N679" s="870"/>
      <c r="O679" s="870"/>
      <c r="P679" s="870"/>
      <c r="Q679" s="870"/>
      <c r="R679" s="870"/>
      <c r="S679" s="870"/>
      <c r="T679" s="870"/>
      <c r="U679" s="870"/>
      <c r="V679" s="870"/>
      <c r="W679" s="870"/>
      <c r="X679" s="870"/>
      <c r="Y679" s="870"/>
      <c r="Z679" s="870"/>
      <c r="AA679" s="870"/>
      <c r="AB679" s="870"/>
      <c r="AC679" s="870"/>
      <c r="AD679" s="870"/>
      <c r="AE679" s="870"/>
      <c r="AF679" s="870"/>
      <c r="AG679" s="870"/>
      <c r="AH679" s="870"/>
      <c r="AI679" s="870"/>
    </row>
    <row r="680" spans="1:35" ht="16.5">
      <c r="A680" s="870"/>
      <c r="B680" s="870"/>
      <c r="C680" s="870"/>
      <c r="D680" s="870"/>
      <c r="E680" s="870"/>
      <c r="F680" s="870"/>
      <c r="G680" s="870"/>
      <c r="H680" s="870"/>
      <c r="I680" s="870"/>
      <c r="J680" s="870"/>
      <c r="K680" s="870"/>
      <c r="L680" s="870"/>
      <c r="M680" s="870"/>
      <c r="N680" s="870"/>
      <c r="O680" s="870"/>
      <c r="P680" s="870"/>
      <c r="Q680" s="870"/>
      <c r="R680" s="870"/>
      <c r="S680" s="870"/>
      <c r="T680" s="870"/>
      <c r="U680" s="870"/>
      <c r="V680" s="870"/>
      <c r="W680" s="870"/>
      <c r="X680" s="870"/>
      <c r="Y680" s="870"/>
      <c r="Z680" s="870"/>
      <c r="AA680" s="870"/>
      <c r="AB680" s="870"/>
      <c r="AC680" s="870"/>
      <c r="AD680" s="870"/>
      <c r="AE680" s="870"/>
      <c r="AF680" s="870"/>
      <c r="AG680" s="870"/>
      <c r="AH680" s="870"/>
      <c r="AI680" s="870"/>
    </row>
    <row r="681" spans="1:35" ht="16.5">
      <c r="A681" s="870"/>
      <c r="B681" s="870"/>
      <c r="C681" s="870"/>
      <c r="D681" s="870"/>
      <c r="E681" s="870"/>
      <c r="F681" s="870"/>
      <c r="G681" s="870"/>
      <c r="H681" s="870"/>
      <c r="I681" s="870"/>
      <c r="J681" s="870"/>
      <c r="K681" s="870"/>
      <c r="L681" s="870"/>
      <c r="M681" s="870"/>
      <c r="N681" s="870"/>
      <c r="O681" s="870"/>
      <c r="P681" s="870"/>
      <c r="Q681" s="870"/>
      <c r="R681" s="870"/>
      <c r="S681" s="870"/>
      <c r="T681" s="870"/>
      <c r="U681" s="870"/>
      <c r="V681" s="870"/>
      <c r="W681" s="870"/>
      <c r="X681" s="870"/>
      <c r="Y681" s="870"/>
      <c r="Z681" s="870"/>
      <c r="AA681" s="870"/>
      <c r="AB681" s="870"/>
      <c r="AC681" s="870"/>
      <c r="AD681" s="870"/>
      <c r="AE681" s="870"/>
      <c r="AF681" s="870"/>
      <c r="AG681" s="870"/>
      <c r="AH681" s="870"/>
      <c r="AI681" s="870"/>
    </row>
    <row r="682" spans="1:35" ht="16.5">
      <c r="A682" s="870"/>
      <c r="B682" s="870"/>
      <c r="C682" s="870"/>
      <c r="D682" s="870"/>
      <c r="E682" s="870"/>
      <c r="F682" s="870"/>
      <c r="G682" s="870"/>
      <c r="H682" s="870"/>
      <c r="I682" s="870"/>
      <c r="J682" s="870"/>
      <c r="K682" s="870"/>
      <c r="L682" s="870"/>
      <c r="M682" s="870"/>
      <c r="N682" s="870"/>
      <c r="O682" s="870"/>
      <c r="P682" s="870"/>
      <c r="Q682" s="870"/>
      <c r="R682" s="870"/>
      <c r="S682" s="870"/>
      <c r="T682" s="870"/>
      <c r="U682" s="870"/>
      <c r="V682" s="870"/>
      <c r="W682" s="870"/>
      <c r="X682" s="870"/>
      <c r="Y682" s="870"/>
      <c r="Z682" s="870"/>
      <c r="AA682" s="870"/>
      <c r="AB682" s="870"/>
      <c r="AC682" s="870"/>
      <c r="AD682" s="870"/>
      <c r="AE682" s="870"/>
      <c r="AF682" s="870"/>
      <c r="AG682" s="870"/>
      <c r="AH682" s="870"/>
      <c r="AI682" s="870"/>
    </row>
    <row r="683" spans="1:35" ht="16.5">
      <c r="A683" s="870"/>
      <c r="B683" s="870"/>
      <c r="C683" s="870"/>
      <c r="D683" s="870"/>
      <c r="E683" s="870"/>
      <c r="F683" s="870"/>
      <c r="G683" s="870"/>
      <c r="H683" s="870"/>
      <c r="I683" s="870"/>
      <c r="J683" s="870"/>
      <c r="K683" s="870"/>
      <c r="L683" s="870"/>
      <c r="M683" s="870"/>
      <c r="N683" s="870"/>
      <c r="O683" s="870"/>
      <c r="P683" s="870"/>
      <c r="Q683" s="870"/>
      <c r="R683" s="870"/>
      <c r="S683" s="870"/>
      <c r="T683" s="870"/>
      <c r="U683" s="870"/>
      <c r="V683" s="870"/>
      <c r="W683" s="870"/>
      <c r="X683" s="870"/>
      <c r="Y683" s="870"/>
      <c r="Z683" s="870"/>
      <c r="AA683" s="870"/>
      <c r="AB683" s="870"/>
      <c r="AC683" s="870"/>
      <c r="AD683" s="870"/>
      <c r="AE683" s="870"/>
      <c r="AF683" s="870"/>
      <c r="AG683" s="870"/>
      <c r="AH683" s="870"/>
      <c r="AI683" s="870"/>
    </row>
    <row r="684" spans="1:35" ht="16.5">
      <c r="A684" s="870"/>
      <c r="B684" s="870"/>
      <c r="C684" s="870"/>
      <c r="D684" s="870"/>
      <c r="E684" s="870"/>
      <c r="F684" s="870"/>
      <c r="G684" s="870"/>
      <c r="H684" s="870"/>
      <c r="I684" s="870"/>
      <c r="J684" s="870"/>
      <c r="K684" s="870"/>
      <c r="L684" s="870"/>
      <c r="M684" s="870"/>
      <c r="N684" s="870"/>
      <c r="O684" s="870"/>
      <c r="P684" s="870"/>
      <c r="Q684" s="870"/>
      <c r="R684" s="870"/>
      <c r="S684" s="870"/>
      <c r="T684" s="870"/>
      <c r="U684" s="870"/>
      <c r="V684" s="870"/>
      <c r="W684" s="870"/>
      <c r="X684" s="870"/>
      <c r="Y684" s="870"/>
      <c r="Z684" s="870"/>
      <c r="AA684" s="870"/>
      <c r="AB684" s="870"/>
      <c r="AC684" s="870"/>
      <c r="AD684" s="870"/>
      <c r="AE684" s="870"/>
      <c r="AF684" s="870"/>
      <c r="AG684" s="870"/>
      <c r="AH684" s="870"/>
      <c r="AI684" s="870"/>
    </row>
    <row r="685" spans="1:35" ht="16.5">
      <c r="A685" s="870"/>
      <c r="B685" s="870"/>
      <c r="C685" s="870"/>
      <c r="D685" s="870"/>
      <c r="E685" s="870"/>
      <c r="F685" s="870"/>
      <c r="G685" s="870"/>
      <c r="H685" s="870"/>
      <c r="I685" s="870"/>
      <c r="J685" s="870"/>
      <c r="K685" s="870"/>
      <c r="L685" s="870"/>
      <c r="M685" s="870"/>
      <c r="N685" s="870"/>
      <c r="O685" s="870"/>
      <c r="P685" s="870"/>
      <c r="Q685" s="870"/>
      <c r="R685" s="870"/>
      <c r="S685" s="870"/>
      <c r="T685" s="870"/>
      <c r="U685" s="870"/>
      <c r="V685" s="870"/>
      <c r="W685" s="870"/>
      <c r="X685" s="870"/>
      <c r="Y685" s="870"/>
      <c r="Z685" s="870"/>
      <c r="AA685" s="870"/>
      <c r="AB685" s="870"/>
      <c r="AC685" s="870"/>
      <c r="AD685" s="870"/>
      <c r="AE685" s="870"/>
      <c r="AF685" s="870"/>
      <c r="AG685" s="870"/>
      <c r="AH685" s="870"/>
      <c r="AI685" s="870"/>
    </row>
    <row r="686" spans="1:35" ht="16.5">
      <c r="A686" s="870"/>
      <c r="B686" s="870"/>
      <c r="C686" s="870"/>
      <c r="D686" s="870"/>
      <c r="E686" s="870"/>
      <c r="F686" s="870"/>
      <c r="G686" s="870"/>
      <c r="H686" s="870"/>
      <c r="I686" s="870"/>
      <c r="J686" s="870"/>
      <c r="K686" s="870"/>
      <c r="L686" s="870"/>
      <c r="M686" s="870"/>
      <c r="N686" s="870"/>
      <c r="O686" s="870"/>
      <c r="P686" s="870"/>
      <c r="Q686" s="870"/>
      <c r="R686" s="870"/>
      <c r="S686" s="870"/>
      <c r="T686" s="870"/>
      <c r="U686" s="870"/>
      <c r="V686" s="870"/>
      <c r="W686" s="870"/>
      <c r="X686" s="870"/>
      <c r="Y686" s="870"/>
      <c r="Z686" s="870"/>
      <c r="AA686" s="870"/>
      <c r="AB686" s="870"/>
      <c r="AC686" s="870"/>
      <c r="AD686" s="870"/>
      <c r="AE686" s="870"/>
      <c r="AF686" s="870"/>
      <c r="AG686" s="870"/>
      <c r="AH686" s="870"/>
      <c r="AI686" s="870"/>
    </row>
    <row r="687" spans="1:35" ht="16.5">
      <c r="A687" s="870"/>
      <c r="B687" s="870"/>
      <c r="C687" s="870"/>
      <c r="D687" s="870"/>
      <c r="E687" s="870"/>
      <c r="F687" s="870"/>
      <c r="G687" s="870"/>
      <c r="H687" s="870"/>
      <c r="I687" s="870"/>
      <c r="J687" s="870"/>
      <c r="K687" s="870"/>
      <c r="L687" s="870"/>
      <c r="M687" s="870"/>
      <c r="N687" s="870"/>
      <c r="O687" s="870"/>
      <c r="P687" s="870"/>
      <c r="Q687" s="870"/>
      <c r="R687" s="870"/>
      <c r="S687" s="870"/>
      <c r="T687" s="870"/>
      <c r="U687" s="870"/>
      <c r="V687" s="870"/>
      <c r="W687" s="870"/>
      <c r="X687" s="870"/>
      <c r="Y687" s="870"/>
      <c r="Z687" s="870"/>
      <c r="AA687" s="870"/>
      <c r="AB687" s="870"/>
      <c r="AC687" s="870"/>
      <c r="AD687" s="870"/>
      <c r="AE687" s="870"/>
      <c r="AF687" s="870"/>
      <c r="AG687" s="870"/>
      <c r="AH687" s="870"/>
      <c r="AI687" s="870"/>
    </row>
    <row r="688" spans="1:35" ht="16.5">
      <c r="A688" s="870"/>
      <c r="B688" s="870"/>
      <c r="C688" s="870"/>
      <c r="D688" s="870"/>
      <c r="E688" s="870"/>
      <c r="F688" s="870"/>
      <c r="G688" s="870"/>
      <c r="H688" s="870"/>
      <c r="I688" s="870"/>
      <c r="J688" s="870"/>
      <c r="K688" s="870"/>
      <c r="L688" s="870"/>
      <c r="M688" s="870"/>
      <c r="N688" s="870"/>
      <c r="O688" s="870"/>
      <c r="P688" s="870"/>
      <c r="Q688" s="870"/>
      <c r="R688" s="870"/>
      <c r="S688" s="870"/>
      <c r="T688" s="870"/>
      <c r="U688" s="870"/>
      <c r="V688" s="870"/>
      <c r="W688" s="870"/>
      <c r="X688" s="870"/>
      <c r="Y688" s="870"/>
      <c r="Z688" s="870"/>
      <c r="AA688" s="870"/>
      <c r="AB688" s="870"/>
      <c r="AC688" s="870"/>
      <c r="AD688" s="870"/>
      <c r="AE688" s="870"/>
      <c r="AF688" s="870"/>
      <c r="AG688" s="870"/>
      <c r="AH688" s="870"/>
      <c r="AI688" s="870"/>
    </row>
    <row r="689" spans="1:35" ht="16.5">
      <c r="A689" s="870"/>
      <c r="B689" s="870"/>
      <c r="C689" s="870"/>
      <c r="D689" s="870"/>
      <c r="E689" s="870"/>
      <c r="F689" s="870"/>
      <c r="G689" s="870"/>
      <c r="H689" s="870"/>
      <c r="I689" s="870"/>
      <c r="J689" s="870"/>
      <c r="K689" s="870"/>
      <c r="L689" s="870"/>
      <c r="M689" s="870"/>
      <c r="N689" s="870"/>
      <c r="O689" s="870"/>
      <c r="P689" s="870"/>
      <c r="Q689" s="870"/>
      <c r="R689" s="870"/>
      <c r="S689" s="870"/>
      <c r="T689" s="870"/>
      <c r="U689" s="870"/>
      <c r="V689" s="870"/>
      <c r="W689" s="870"/>
      <c r="X689" s="870"/>
      <c r="Y689" s="870"/>
      <c r="Z689" s="870"/>
      <c r="AA689" s="870"/>
      <c r="AB689" s="870"/>
      <c r="AC689" s="870"/>
      <c r="AD689" s="870"/>
      <c r="AE689" s="870"/>
      <c r="AF689" s="870"/>
      <c r="AG689" s="870"/>
      <c r="AH689" s="870"/>
      <c r="AI689" s="870"/>
    </row>
    <row r="690" spans="1:35" ht="16.5">
      <c r="A690" s="870"/>
      <c r="B690" s="870"/>
      <c r="C690" s="870"/>
      <c r="D690" s="870"/>
      <c r="E690" s="870"/>
      <c r="F690" s="870"/>
      <c r="G690" s="870"/>
      <c r="H690" s="870"/>
      <c r="I690" s="870"/>
      <c r="J690" s="870"/>
      <c r="K690" s="870"/>
      <c r="L690" s="870"/>
      <c r="M690" s="870"/>
      <c r="N690" s="870"/>
      <c r="O690" s="870"/>
      <c r="P690" s="870"/>
      <c r="Q690" s="870"/>
      <c r="R690" s="870"/>
      <c r="S690" s="870"/>
      <c r="T690" s="870"/>
      <c r="U690" s="870"/>
      <c r="V690" s="870"/>
      <c r="W690" s="870"/>
      <c r="X690" s="870"/>
      <c r="Y690" s="870"/>
      <c r="Z690" s="870"/>
      <c r="AA690" s="870"/>
      <c r="AB690" s="870"/>
      <c r="AC690" s="870"/>
      <c r="AD690" s="870"/>
      <c r="AE690" s="870"/>
      <c r="AF690" s="870"/>
      <c r="AG690" s="870"/>
      <c r="AH690" s="870"/>
      <c r="AI690" s="870"/>
    </row>
    <row r="691" spans="1:35" ht="16.5">
      <c r="A691" s="870"/>
      <c r="B691" s="870"/>
      <c r="C691" s="870"/>
      <c r="D691" s="870"/>
      <c r="E691" s="870"/>
      <c r="F691" s="870"/>
      <c r="G691" s="870"/>
      <c r="H691" s="870"/>
      <c r="I691" s="870"/>
      <c r="J691" s="870"/>
      <c r="K691" s="870"/>
      <c r="L691" s="870"/>
      <c r="M691" s="870"/>
      <c r="N691" s="870"/>
      <c r="O691" s="870"/>
      <c r="P691" s="870"/>
      <c r="Q691" s="870"/>
      <c r="R691" s="870"/>
      <c r="S691" s="870"/>
      <c r="T691" s="870"/>
      <c r="U691" s="870"/>
      <c r="V691" s="870"/>
      <c r="W691" s="870"/>
      <c r="X691" s="870"/>
      <c r="Y691" s="870"/>
      <c r="Z691" s="870"/>
      <c r="AA691" s="870"/>
      <c r="AB691" s="870"/>
      <c r="AC691" s="870"/>
      <c r="AD691" s="870"/>
      <c r="AE691" s="870"/>
      <c r="AF691" s="870"/>
      <c r="AG691" s="870"/>
      <c r="AH691" s="870"/>
      <c r="AI691" s="870"/>
    </row>
    <row r="692" spans="1:35" ht="16.5">
      <c r="A692" s="870"/>
      <c r="B692" s="870"/>
      <c r="C692" s="870"/>
      <c r="D692" s="870"/>
      <c r="E692" s="870"/>
      <c r="F692" s="870"/>
      <c r="G692" s="870"/>
      <c r="H692" s="870"/>
      <c r="I692" s="870"/>
      <c r="J692" s="870"/>
      <c r="K692" s="870"/>
      <c r="L692" s="870"/>
      <c r="M692" s="870"/>
      <c r="N692" s="870"/>
      <c r="O692" s="870"/>
      <c r="P692" s="870"/>
      <c r="Q692" s="870"/>
      <c r="R692" s="870"/>
      <c r="S692" s="870"/>
      <c r="T692" s="870"/>
      <c r="U692" s="870"/>
      <c r="V692" s="870"/>
      <c r="W692" s="870"/>
      <c r="X692" s="870"/>
      <c r="Y692" s="870"/>
      <c r="Z692" s="870"/>
      <c r="AA692" s="870"/>
      <c r="AB692" s="870"/>
      <c r="AC692" s="870"/>
      <c r="AD692" s="870"/>
      <c r="AE692" s="870"/>
      <c r="AF692" s="870"/>
      <c r="AG692" s="870"/>
      <c r="AH692" s="870"/>
      <c r="AI692" s="870"/>
    </row>
    <row r="693" spans="1:35" ht="16.5">
      <c r="A693" s="870"/>
      <c r="B693" s="870"/>
      <c r="C693" s="870"/>
      <c r="D693" s="870"/>
      <c r="E693" s="870"/>
      <c r="F693" s="870"/>
      <c r="G693" s="870"/>
      <c r="H693" s="870"/>
      <c r="I693" s="870"/>
      <c r="J693" s="870"/>
      <c r="K693" s="870"/>
      <c r="L693" s="870"/>
      <c r="M693" s="870"/>
      <c r="N693" s="870"/>
      <c r="O693" s="870"/>
      <c r="P693" s="870"/>
      <c r="Q693" s="870"/>
      <c r="R693" s="870"/>
      <c r="S693" s="870"/>
      <c r="T693" s="870"/>
      <c r="U693" s="870"/>
      <c r="V693" s="870"/>
      <c r="W693" s="870"/>
      <c r="X693" s="870"/>
      <c r="Y693" s="870"/>
      <c r="Z693" s="870"/>
      <c r="AA693" s="870"/>
      <c r="AB693" s="870"/>
      <c r="AC693" s="870"/>
      <c r="AD693" s="870"/>
      <c r="AE693" s="870"/>
      <c r="AF693" s="870"/>
      <c r="AG693" s="870"/>
      <c r="AH693" s="870"/>
      <c r="AI693" s="870"/>
    </row>
    <row r="694" spans="1:35" ht="16.5">
      <c r="A694" s="870"/>
      <c r="B694" s="870"/>
      <c r="C694" s="870"/>
      <c r="D694" s="870"/>
      <c r="E694" s="870"/>
      <c r="F694" s="870"/>
      <c r="G694" s="870"/>
      <c r="H694" s="870"/>
      <c r="I694" s="870"/>
      <c r="J694" s="870"/>
      <c r="K694" s="870"/>
      <c r="L694" s="870"/>
      <c r="M694" s="870"/>
      <c r="N694" s="870"/>
      <c r="O694" s="870"/>
      <c r="P694" s="870"/>
      <c r="Q694" s="870"/>
      <c r="R694" s="870"/>
      <c r="S694" s="870"/>
      <c r="T694" s="870"/>
      <c r="U694" s="870"/>
      <c r="V694" s="870"/>
      <c r="W694" s="870"/>
      <c r="X694" s="870"/>
      <c r="Y694" s="870"/>
      <c r="Z694" s="870"/>
      <c r="AA694" s="870"/>
      <c r="AB694" s="870"/>
      <c r="AC694" s="870"/>
      <c r="AD694" s="870"/>
      <c r="AE694" s="870"/>
      <c r="AF694" s="870"/>
      <c r="AG694" s="870"/>
      <c r="AH694" s="870"/>
      <c r="AI694" s="870"/>
    </row>
    <row r="695" spans="1:35" ht="16.5">
      <c r="A695" s="870"/>
      <c r="B695" s="870"/>
      <c r="C695" s="870"/>
      <c r="D695" s="870"/>
      <c r="E695" s="870"/>
      <c r="F695" s="870"/>
      <c r="G695" s="870"/>
      <c r="H695" s="870"/>
      <c r="I695" s="870"/>
      <c r="J695" s="870"/>
      <c r="K695" s="870"/>
      <c r="L695" s="870"/>
      <c r="M695" s="870"/>
      <c r="N695" s="870"/>
      <c r="O695" s="870"/>
      <c r="P695" s="870"/>
      <c r="Q695" s="870"/>
      <c r="R695" s="870"/>
      <c r="S695" s="870"/>
      <c r="T695" s="870"/>
      <c r="U695" s="870"/>
      <c r="V695" s="870"/>
      <c r="W695" s="870"/>
      <c r="X695" s="870"/>
      <c r="Y695" s="870"/>
      <c r="Z695" s="870"/>
      <c r="AA695" s="870"/>
      <c r="AB695" s="870"/>
      <c r="AC695" s="870"/>
      <c r="AD695" s="870"/>
      <c r="AE695" s="870"/>
      <c r="AF695" s="870"/>
      <c r="AG695" s="870"/>
      <c r="AH695" s="870"/>
      <c r="AI695" s="870"/>
    </row>
    <row r="696" spans="1:35" ht="16.5">
      <c r="A696" s="870"/>
      <c r="B696" s="870"/>
      <c r="C696" s="870"/>
      <c r="D696" s="870"/>
      <c r="E696" s="870"/>
      <c r="F696" s="870"/>
      <c r="G696" s="870"/>
      <c r="H696" s="870"/>
      <c r="I696" s="870"/>
      <c r="J696" s="870"/>
      <c r="K696" s="870"/>
      <c r="L696" s="870"/>
      <c r="M696" s="870"/>
      <c r="N696" s="870"/>
      <c r="O696" s="870"/>
      <c r="P696" s="870"/>
      <c r="Q696" s="870"/>
      <c r="R696" s="870"/>
      <c r="S696" s="870"/>
      <c r="T696" s="870"/>
      <c r="U696" s="870"/>
      <c r="V696" s="870"/>
      <c r="W696" s="870"/>
      <c r="X696" s="870"/>
      <c r="Y696" s="870"/>
      <c r="Z696" s="870"/>
      <c r="AA696" s="870"/>
      <c r="AB696" s="870"/>
      <c r="AC696" s="870"/>
      <c r="AD696" s="870"/>
      <c r="AE696" s="870"/>
      <c r="AF696" s="870"/>
      <c r="AG696" s="870"/>
      <c r="AH696" s="870"/>
      <c r="AI696" s="870"/>
    </row>
    <row r="697" spans="1:35" ht="16.5">
      <c r="A697" s="870"/>
      <c r="B697" s="870"/>
      <c r="C697" s="870"/>
      <c r="D697" s="870"/>
      <c r="E697" s="870"/>
      <c r="F697" s="870"/>
      <c r="G697" s="870"/>
      <c r="H697" s="870"/>
      <c r="I697" s="870"/>
      <c r="J697" s="870"/>
      <c r="K697" s="870"/>
      <c r="L697" s="870"/>
      <c r="M697" s="870"/>
      <c r="N697" s="870"/>
      <c r="O697" s="870"/>
      <c r="P697" s="870"/>
      <c r="Q697" s="870"/>
      <c r="R697" s="870"/>
      <c r="S697" s="870"/>
      <c r="T697" s="870"/>
      <c r="U697" s="870"/>
      <c r="V697" s="870"/>
      <c r="W697" s="870"/>
      <c r="X697" s="870"/>
      <c r="Y697" s="870"/>
      <c r="Z697" s="870"/>
      <c r="AA697" s="870"/>
      <c r="AB697" s="870"/>
      <c r="AC697" s="870"/>
      <c r="AD697" s="870"/>
      <c r="AE697" s="870"/>
      <c r="AF697" s="870"/>
      <c r="AG697" s="870"/>
      <c r="AH697" s="870"/>
      <c r="AI697" s="870"/>
    </row>
    <row r="698" spans="1:35" ht="16.5">
      <c r="A698" s="870"/>
      <c r="B698" s="870"/>
      <c r="C698" s="870"/>
      <c r="D698" s="870"/>
      <c r="E698" s="870"/>
      <c r="F698" s="870"/>
      <c r="G698" s="870"/>
      <c r="H698" s="870"/>
      <c r="I698" s="870"/>
      <c r="J698" s="870"/>
      <c r="K698" s="870"/>
      <c r="L698" s="870"/>
      <c r="M698" s="870"/>
      <c r="N698" s="870"/>
      <c r="O698" s="870"/>
      <c r="P698" s="870"/>
      <c r="Q698" s="870"/>
      <c r="R698" s="870"/>
      <c r="S698" s="870"/>
      <c r="T698" s="870"/>
      <c r="U698" s="870"/>
      <c r="V698" s="870"/>
      <c r="W698" s="870"/>
      <c r="X698" s="870"/>
      <c r="Y698" s="870"/>
      <c r="Z698" s="870"/>
      <c r="AA698" s="870"/>
      <c r="AB698" s="870"/>
      <c r="AC698" s="870"/>
      <c r="AD698" s="870"/>
      <c r="AE698" s="870"/>
      <c r="AF698" s="870"/>
      <c r="AG698" s="870"/>
      <c r="AH698" s="870"/>
      <c r="AI698" s="870"/>
    </row>
    <row r="699" spans="1:35" ht="16.5">
      <c r="A699" s="870"/>
      <c r="B699" s="870"/>
      <c r="C699" s="870"/>
      <c r="D699" s="870"/>
      <c r="E699" s="870"/>
      <c r="F699" s="870"/>
      <c r="G699" s="870"/>
      <c r="H699" s="870"/>
      <c r="I699" s="870"/>
      <c r="J699" s="870"/>
      <c r="K699" s="870"/>
      <c r="L699" s="870"/>
      <c r="M699" s="870"/>
      <c r="N699" s="870"/>
      <c r="O699" s="870"/>
      <c r="P699" s="870"/>
      <c r="Q699" s="870"/>
      <c r="R699" s="870"/>
      <c r="S699" s="870"/>
      <c r="T699" s="870"/>
      <c r="U699" s="870"/>
      <c r="V699" s="870"/>
      <c r="W699" s="870"/>
      <c r="X699" s="870"/>
      <c r="Y699" s="870"/>
      <c r="Z699" s="870"/>
      <c r="AA699" s="870"/>
      <c r="AB699" s="870"/>
      <c r="AC699" s="870"/>
      <c r="AD699" s="870"/>
      <c r="AE699" s="870"/>
      <c r="AF699" s="870"/>
      <c r="AG699" s="870"/>
      <c r="AH699" s="870"/>
      <c r="AI699" s="870"/>
    </row>
    <row r="700" spans="1:35" ht="16.5">
      <c r="A700" s="870"/>
      <c r="B700" s="870"/>
      <c r="C700" s="870"/>
      <c r="D700" s="870"/>
      <c r="E700" s="870"/>
      <c r="F700" s="870"/>
      <c r="G700" s="870"/>
      <c r="H700" s="870"/>
      <c r="I700" s="870"/>
      <c r="J700" s="870"/>
      <c r="K700" s="870"/>
      <c r="L700" s="870"/>
      <c r="M700" s="870"/>
      <c r="N700" s="870"/>
      <c r="O700" s="870"/>
      <c r="P700" s="870"/>
      <c r="Q700" s="870"/>
      <c r="R700" s="870"/>
      <c r="S700" s="870"/>
      <c r="T700" s="870"/>
      <c r="U700" s="870"/>
      <c r="V700" s="870"/>
      <c r="W700" s="870"/>
      <c r="X700" s="870"/>
      <c r="Y700" s="870"/>
      <c r="Z700" s="870"/>
      <c r="AA700" s="870"/>
      <c r="AB700" s="870"/>
      <c r="AC700" s="870"/>
      <c r="AD700" s="870"/>
      <c r="AE700" s="870"/>
      <c r="AF700" s="870"/>
      <c r="AG700" s="870"/>
      <c r="AH700" s="870"/>
      <c r="AI700" s="870"/>
    </row>
    <row r="701" spans="1:35" ht="16.5">
      <c r="A701" s="870"/>
      <c r="B701" s="870"/>
      <c r="C701" s="870"/>
      <c r="D701" s="870"/>
      <c r="E701" s="870"/>
      <c r="F701" s="870"/>
      <c r="G701" s="870"/>
      <c r="H701" s="870"/>
      <c r="I701" s="870"/>
      <c r="J701" s="870"/>
      <c r="K701" s="870"/>
      <c r="L701" s="870"/>
      <c r="M701" s="870"/>
      <c r="N701" s="870"/>
      <c r="O701" s="870"/>
      <c r="P701" s="870"/>
      <c r="Q701" s="870"/>
      <c r="R701" s="870"/>
      <c r="S701" s="870"/>
      <c r="T701" s="870"/>
      <c r="U701" s="870"/>
      <c r="V701" s="870"/>
      <c r="W701" s="870"/>
      <c r="X701" s="870"/>
      <c r="Y701" s="870"/>
      <c r="Z701" s="870"/>
      <c r="AA701" s="870"/>
      <c r="AB701" s="870"/>
      <c r="AC701" s="870"/>
      <c r="AD701" s="870"/>
      <c r="AE701" s="870"/>
      <c r="AF701" s="870"/>
      <c r="AG701" s="870"/>
      <c r="AH701" s="870"/>
      <c r="AI701" s="870"/>
    </row>
    <row r="702" spans="1:35" ht="16.5">
      <c r="A702" s="870"/>
      <c r="B702" s="870"/>
      <c r="C702" s="870"/>
      <c r="D702" s="870"/>
      <c r="E702" s="870"/>
      <c r="F702" s="870"/>
      <c r="G702" s="870"/>
      <c r="H702" s="870"/>
      <c r="I702" s="870"/>
      <c r="J702" s="870"/>
      <c r="K702" s="870"/>
      <c r="L702" s="870"/>
      <c r="M702" s="870"/>
      <c r="N702" s="870"/>
      <c r="O702" s="870"/>
      <c r="P702" s="870"/>
      <c r="Q702" s="870"/>
      <c r="R702" s="870"/>
      <c r="S702" s="870"/>
      <c r="T702" s="870"/>
      <c r="U702" s="870"/>
      <c r="V702" s="870"/>
      <c r="W702" s="870"/>
      <c r="X702" s="870"/>
      <c r="Y702" s="870"/>
      <c r="Z702" s="870"/>
      <c r="AA702" s="870"/>
      <c r="AB702" s="870"/>
      <c r="AC702" s="870"/>
      <c r="AD702" s="870"/>
      <c r="AE702" s="870"/>
      <c r="AF702" s="870"/>
      <c r="AG702" s="870"/>
      <c r="AH702" s="870"/>
      <c r="AI702" s="870"/>
    </row>
    <row r="703" spans="1:35" ht="16.5">
      <c r="A703" s="870"/>
      <c r="B703" s="870"/>
      <c r="C703" s="870"/>
      <c r="D703" s="870"/>
      <c r="E703" s="870"/>
      <c r="F703" s="870"/>
      <c r="G703" s="870"/>
      <c r="H703" s="870"/>
      <c r="I703" s="870"/>
      <c r="J703" s="870"/>
      <c r="K703" s="870"/>
      <c r="L703" s="870"/>
      <c r="M703" s="870"/>
      <c r="N703" s="870"/>
      <c r="O703" s="870"/>
      <c r="P703" s="870"/>
      <c r="Q703" s="870"/>
      <c r="R703" s="870"/>
      <c r="S703" s="870"/>
      <c r="T703" s="870"/>
      <c r="U703" s="870"/>
      <c r="V703" s="870"/>
      <c r="W703" s="870"/>
      <c r="X703" s="870"/>
      <c r="Y703" s="870"/>
      <c r="Z703" s="870"/>
      <c r="AA703" s="870"/>
      <c r="AB703" s="870"/>
      <c r="AC703" s="870"/>
      <c r="AD703" s="870"/>
      <c r="AE703" s="870"/>
      <c r="AF703" s="870"/>
      <c r="AG703" s="870"/>
      <c r="AH703" s="870"/>
      <c r="AI703" s="870"/>
    </row>
    <row r="704" spans="1:35" ht="16.5">
      <c r="A704" s="870"/>
      <c r="B704" s="870"/>
      <c r="C704" s="870"/>
      <c r="D704" s="870"/>
      <c r="E704" s="870"/>
      <c r="F704" s="870"/>
      <c r="G704" s="870"/>
      <c r="H704" s="870"/>
      <c r="I704" s="870"/>
      <c r="J704" s="870"/>
      <c r="K704" s="870"/>
      <c r="L704" s="870"/>
      <c r="M704" s="870"/>
      <c r="N704" s="870"/>
      <c r="O704" s="870"/>
      <c r="P704" s="870"/>
      <c r="Q704" s="870"/>
      <c r="R704" s="870"/>
      <c r="S704" s="870"/>
      <c r="T704" s="870"/>
      <c r="U704" s="870"/>
      <c r="V704" s="870"/>
      <c r="W704" s="870"/>
      <c r="X704" s="870"/>
      <c r="Y704" s="870"/>
      <c r="Z704" s="870"/>
      <c r="AA704" s="870"/>
      <c r="AB704" s="870"/>
      <c r="AC704" s="870"/>
      <c r="AD704" s="870"/>
      <c r="AE704" s="870"/>
      <c r="AF704" s="870"/>
      <c r="AG704" s="870"/>
      <c r="AH704" s="870"/>
      <c r="AI704" s="870"/>
    </row>
    <row r="705" spans="1:35" ht="16.5">
      <c r="A705" s="870"/>
      <c r="B705" s="870"/>
      <c r="C705" s="870"/>
      <c r="D705" s="870"/>
      <c r="E705" s="870"/>
      <c r="F705" s="870"/>
      <c r="G705" s="870"/>
      <c r="H705" s="870"/>
      <c r="I705" s="870"/>
      <c r="J705" s="870"/>
      <c r="K705" s="870"/>
      <c r="L705" s="870"/>
      <c r="M705" s="870"/>
      <c r="N705" s="870"/>
      <c r="O705" s="870"/>
      <c r="P705" s="870"/>
      <c r="Q705" s="870"/>
      <c r="R705" s="870"/>
      <c r="S705" s="870"/>
      <c r="T705" s="870"/>
      <c r="U705" s="870"/>
      <c r="V705" s="870"/>
      <c r="W705" s="870"/>
      <c r="X705" s="870"/>
      <c r="Y705" s="870"/>
      <c r="Z705" s="870"/>
      <c r="AA705" s="870"/>
      <c r="AB705" s="870"/>
      <c r="AC705" s="870"/>
      <c r="AD705" s="870"/>
      <c r="AE705" s="870"/>
      <c r="AF705" s="870"/>
      <c r="AG705" s="870"/>
      <c r="AH705" s="870"/>
      <c r="AI705" s="870"/>
    </row>
    <row r="706" spans="1:35" ht="16.5">
      <c r="A706" s="870"/>
      <c r="B706" s="870"/>
      <c r="C706" s="870"/>
      <c r="D706" s="870"/>
      <c r="E706" s="870"/>
      <c r="F706" s="870"/>
      <c r="G706" s="870"/>
      <c r="H706" s="870"/>
      <c r="I706" s="870"/>
      <c r="J706" s="870"/>
      <c r="K706" s="870"/>
      <c r="L706" s="870"/>
      <c r="M706" s="870"/>
      <c r="N706" s="870"/>
      <c r="O706" s="870"/>
      <c r="P706" s="870"/>
      <c r="Q706" s="870"/>
      <c r="R706" s="870"/>
      <c r="S706" s="870"/>
      <c r="T706" s="870"/>
      <c r="U706" s="870"/>
      <c r="V706" s="870"/>
      <c r="W706" s="870"/>
      <c r="X706" s="870"/>
      <c r="Y706" s="870"/>
      <c r="Z706" s="870"/>
      <c r="AA706" s="870"/>
      <c r="AB706" s="870"/>
      <c r="AC706" s="870"/>
      <c r="AD706" s="870"/>
      <c r="AE706" s="870"/>
      <c r="AF706" s="870"/>
      <c r="AG706" s="870"/>
      <c r="AH706" s="870"/>
      <c r="AI706" s="870"/>
    </row>
    <row r="707" spans="1:35" ht="16.5">
      <c r="A707" s="870"/>
      <c r="B707" s="870"/>
      <c r="C707" s="870"/>
      <c r="D707" s="870"/>
      <c r="E707" s="870"/>
      <c r="F707" s="870"/>
      <c r="G707" s="870"/>
      <c r="H707" s="870"/>
      <c r="I707" s="870"/>
      <c r="J707" s="870"/>
      <c r="K707" s="870"/>
      <c r="L707" s="870"/>
      <c r="M707" s="870"/>
      <c r="N707" s="870"/>
      <c r="O707" s="870"/>
      <c r="P707" s="870"/>
      <c r="Q707" s="870"/>
      <c r="R707" s="870"/>
      <c r="S707" s="870"/>
      <c r="T707" s="870"/>
      <c r="U707" s="870"/>
      <c r="V707" s="870"/>
      <c r="W707" s="870"/>
      <c r="X707" s="870"/>
      <c r="Y707" s="870"/>
      <c r="Z707" s="870"/>
      <c r="AA707" s="870"/>
      <c r="AB707" s="870"/>
      <c r="AC707" s="870"/>
      <c r="AD707" s="870"/>
      <c r="AE707" s="870"/>
      <c r="AF707" s="870"/>
      <c r="AG707" s="870"/>
      <c r="AH707" s="870"/>
      <c r="AI707" s="870"/>
    </row>
    <row r="708" spans="1:35" ht="16.5">
      <c r="A708" s="870"/>
      <c r="B708" s="870"/>
      <c r="C708" s="870"/>
      <c r="D708" s="870"/>
      <c r="E708" s="870"/>
      <c r="F708" s="870"/>
      <c r="G708" s="870"/>
      <c r="H708" s="870"/>
      <c r="I708" s="870"/>
      <c r="J708" s="870"/>
      <c r="K708" s="870"/>
      <c r="L708" s="870"/>
      <c r="M708" s="870"/>
      <c r="N708" s="870"/>
      <c r="O708" s="870"/>
      <c r="P708" s="870"/>
      <c r="Q708" s="870"/>
      <c r="R708" s="870"/>
      <c r="S708" s="870"/>
      <c r="T708" s="870"/>
      <c r="U708" s="870"/>
      <c r="V708" s="870"/>
      <c r="W708" s="870"/>
      <c r="X708" s="870"/>
      <c r="Y708" s="870"/>
      <c r="Z708" s="870"/>
      <c r="AA708" s="870"/>
      <c r="AB708" s="870"/>
      <c r="AC708" s="870"/>
      <c r="AD708" s="870"/>
      <c r="AE708" s="870"/>
      <c r="AF708" s="870"/>
      <c r="AG708" s="870"/>
      <c r="AH708" s="870"/>
      <c r="AI708" s="870"/>
    </row>
    <row r="709" spans="1:35" ht="16.5">
      <c r="A709" s="870"/>
      <c r="B709" s="870"/>
      <c r="C709" s="870"/>
      <c r="D709" s="870"/>
      <c r="E709" s="870"/>
      <c r="F709" s="870"/>
      <c r="G709" s="870"/>
      <c r="H709" s="870"/>
      <c r="I709" s="870"/>
      <c r="J709" s="870"/>
      <c r="K709" s="870"/>
      <c r="L709" s="870"/>
      <c r="M709" s="870"/>
      <c r="N709" s="870"/>
      <c r="O709" s="870"/>
      <c r="P709" s="870"/>
      <c r="Q709" s="870"/>
      <c r="R709" s="870"/>
      <c r="S709" s="870"/>
      <c r="T709" s="870"/>
      <c r="U709" s="870"/>
      <c r="V709" s="870"/>
      <c r="W709" s="870"/>
      <c r="X709" s="870"/>
      <c r="Y709" s="870"/>
      <c r="Z709" s="870"/>
      <c r="AA709" s="870"/>
      <c r="AB709" s="870"/>
      <c r="AC709" s="870"/>
      <c r="AD709" s="870"/>
      <c r="AE709" s="870"/>
      <c r="AF709" s="870"/>
      <c r="AG709" s="870"/>
      <c r="AH709" s="870"/>
      <c r="AI709" s="870"/>
    </row>
    <row r="710" spans="1:35" ht="16.5">
      <c r="A710" s="870"/>
      <c r="B710" s="870"/>
      <c r="C710" s="870"/>
      <c r="D710" s="870"/>
      <c r="E710" s="870"/>
      <c r="F710" s="870"/>
      <c r="G710" s="870"/>
      <c r="H710" s="870"/>
      <c r="I710" s="870"/>
      <c r="J710" s="870"/>
      <c r="K710" s="870"/>
      <c r="L710" s="870"/>
      <c r="M710" s="870"/>
      <c r="N710" s="870"/>
      <c r="O710" s="870"/>
      <c r="P710" s="870"/>
      <c r="Q710" s="870"/>
      <c r="R710" s="870"/>
      <c r="S710" s="870"/>
      <c r="T710" s="870"/>
      <c r="U710" s="870"/>
      <c r="V710" s="870"/>
      <c r="W710" s="870"/>
      <c r="X710" s="870"/>
      <c r="Y710" s="870"/>
      <c r="Z710" s="870"/>
      <c r="AA710" s="870"/>
      <c r="AB710" s="870"/>
      <c r="AC710" s="870"/>
      <c r="AD710" s="870"/>
      <c r="AE710" s="870"/>
      <c r="AF710" s="870"/>
      <c r="AG710" s="870"/>
      <c r="AH710" s="870"/>
      <c r="AI710" s="870"/>
    </row>
    <row r="711" spans="1:35" ht="16.5">
      <c r="A711" s="870"/>
      <c r="B711" s="870"/>
      <c r="C711" s="870"/>
      <c r="D711" s="870"/>
      <c r="E711" s="870"/>
      <c r="F711" s="870"/>
      <c r="G711" s="870"/>
      <c r="H711" s="870"/>
      <c r="I711" s="870"/>
      <c r="J711" s="870"/>
      <c r="K711" s="870"/>
      <c r="L711" s="870"/>
      <c r="M711" s="870"/>
      <c r="N711" s="870"/>
      <c r="O711" s="870"/>
      <c r="P711" s="870"/>
      <c r="Q711" s="870"/>
      <c r="R711" s="870"/>
      <c r="S711" s="870"/>
      <c r="T711" s="870"/>
      <c r="U711" s="870"/>
      <c r="V711" s="870"/>
      <c r="W711" s="870"/>
      <c r="X711" s="870"/>
      <c r="Y711" s="870"/>
      <c r="Z711" s="870"/>
      <c r="AA711" s="870"/>
      <c r="AB711" s="870"/>
      <c r="AC711" s="870"/>
      <c r="AD711" s="870"/>
      <c r="AE711" s="870"/>
      <c r="AF711" s="870"/>
      <c r="AG711" s="870"/>
      <c r="AH711" s="870"/>
      <c r="AI711" s="870"/>
    </row>
    <row r="712" spans="1:35" ht="16.5">
      <c r="A712" s="870"/>
      <c r="B712" s="870"/>
      <c r="C712" s="870"/>
      <c r="D712" s="870"/>
      <c r="E712" s="870"/>
      <c r="F712" s="870"/>
      <c r="G712" s="870"/>
      <c r="H712" s="870"/>
      <c r="I712" s="870"/>
      <c r="J712" s="870"/>
      <c r="K712" s="870"/>
      <c r="L712" s="870"/>
      <c r="M712" s="870"/>
      <c r="N712" s="870"/>
      <c r="O712" s="870"/>
      <c r="P712" s="870"/>
      <c r="Q712" s="870"/>
      <c r="R712" s="870"/>
      <c r="S712" s="870"/>
      <c r="T712" s="870"/>
      <c r="U712" s="870"/>
      <c r="V712" s="870"/>
      <c r="W712" s="870"/>
      <c r="X712" s="870"/>
      <c r="Y712" s="870"/>
      <c r="Z712" s="870"/>
      <c r="AA712" s="870"/>
      <c r="AB712" s="870"/>
      <c r="AC712" s="870"/>
      <c r="AD712" s="870"/>
      <c r="AE712" s="870"/>
      <c r="AF712" s="870"/>
      <c r="AG712" s="870"/>
      <c r="AH712" s="870"/>
      <c r="AI712" s="870"/>
    </row>
    <row r="713" spans="1:35" ht="16.5">
      <c r="A713" s="870"/>
      <c r="B713" s="870"/>
      <c r="C713" s="870"/>
      <c r="D713" s="870"/>
      <c r="E713" s="870"/>
      <c r="F713" s="870"/>
      <c r="G713" s="870"/>
      <c r="H713" s="870"/>
      <c r="I713" s="870"/>
      <c r="J713" s="870"/>
      <c r="K713" s="870"/>
      <c r="L713" s="870"/>
      <c r="M713" s="870"/>
      <c r="N713" s="870"/>
      <c r="O713" s="870"/>
      <c r="P713" s="870"/>
      <c r="Q713" s="870"/>
      <c r="R713" s="870"/>
      <c r="S713" s="870"/>
      <c r="T713" s="870"/>
      <c r="U713" s="870"/>
      <c r="V713" s="870"/>
      <c r="W713" s="870"/>
      <c r="X713" s="870"/>
      <c r="Y713" s="870"/>
      <c r="Z713" s="870"/>
      <c r="AA713" s="870"/>
      <c r="AB713" s="870"/>
      <c r="AC713" s="870"/>
      <c r="AD713" s="870"/>
      <c r="AE713" s="870"/>
      <c r="AF713" s="870"/>
      <c r="AG713" s="870"/>
      <c r="AH713" s="870"/>
      <c r="AI713" s="870"/>
    </row>
    <row r="714" spans="1:35" ht="16.5">
      <c r="A714" s="870"/>
      <c r="B714" s="870"/>
      <c r="C714" s="870"/>
      <c r="D714" s="870"/>
      <c r="E714" s="870"/>
      <c r="F714" s="870"/>
      <c r="G714" s="870"/>
      <c r="H714" s="870"/>
      <c r="I714" s="870"/>
      <c r="J714" s="870"/>
      <c r="K714" s="870"/>
      <c r="L714" s="870"/>
      <c r="M714" s="870"/>
      <c r="N714" s="870"/>
      <c r="O714" s="870"/>
      <c r="P714" s="870"/>
      <c r="Q714" s="870"/>
      <c r="R714" s="870"/>
      <c r="S714" s="870"/>
      <c r="T714" s="870"/>
      <c r="U714" s="870"/>
      <c r="V714" s="870"/>
      <c r="W714" s="870"/>
      <c r="X714" s="870"/>
      <c r="Y714" s="870"/>
      <c r="Z714" s="870"/>
      <c r="AA714" s="870"/>
      <c r="AB714" s="870"/>
      <c r="AC714" s="870"/>
      <c r="AD714" s="870"/>
      <c r="AE714" s="870"/>
      <c r="AF714" s="870"/>
      <c r="AG714" s="870"/>
      <c r="AH714" s="870"/>
      <c r="AI714" s="870"/>
    </row>
    <row r="715" spans="1:35" ht="16.5">
      <c r="A715" s="870"/>
      <c r="B715" s="870"/>
      <c r="C715" s="870"/>
      <c r="D715" s="870"/>
      <c r="E715" s="870"/>
      <c r="F715" s="870"/>
      <c r="G715" s="870"/>
      <c r="H715" s="870"/>
      <c r="I715" s="870"/>
      <c r="J715" s="870"/>
      <c r="K715" s="870"/>
      <c r="L715" s="870"/>
      <c r="M715" s="870"/>
      <c r="N715" s="870"/>
      <c r="O715" s="870"/>
      <c r="P715" s="870"/>
      <c r="Q715" s="870"/>
      <c r="R715" s="870"/>
      <c r="S715" s="870"/>
      <c r="T715" s="870"/>
      <c r="U715" s="870"/>
      <c r="V715" s="870"/>
      <c r="W715" s="870"/>
      <c r="X715" s="870"/>
      <c r="Y715" s="870"/>
      <c r="Z715" s="870"/>
      <c r="AA715" s="870"/>
      <c r="AB715" s="870"/>
      <c r="AC715" s="870"/>
      <c r="AD715" s="870"/>
      <c r="AE715" s="870"/>
      <c r="AF715" s="870"/>
      <c r="AG715" s="870"/>
      <c r="AH715" s="870"/>
      <c r="AI715" s="870"/>
    </row>
    <row r="716" spans="1:35" ht="16.5">
      <c r="A716" s="870"/>
      <c r="B716" s="870"/>
      <c r="C716" s="870"/>
      <c r="D716" s="870"/>
      <c r="E716" s="870"/>
      <c r="F716" s="870"/>
      <c r="G716" s="870"/>
      <c r="H716" s="870"/>
      <c r="I716" s="870"/>
      <c r="J716" s="870"/>
      <c r="K716" s="870"/>
      <c r="L716" s="870"/>
      <c r="M716" s="870"/>
      <c r="N716" s="870"/>
      <c r="O716" s="870"/>
      <c r="P716" s="870"/>
      <c r="Q716" s="870"/>
      <c r="R716" s="870"/>
      <c r="S716" s="870"/>
      <c r="T716" s="870"/>
      <c r="U716" s="870"/>
      <c r="V716" s="870"/>
      <c r="W716" s="870"/>
      <c r="X716" s="870"/>
      <c r="Y716" s="870"/>
      <c r="Z716" s="870"/>
      <c r="AA716" s="870"/>
      <c r="AB716" s="870"/>
      <c r="AC716" s="870"/>
      <c r="AD716" s="870"/>
      <c r="AE716" s="870"/>
      <c r="AF716" s="870"/>
      <c r="AG716" s="870"/>
      <c r="AH716" s="870"/>
      <c r="AI716" s="870"/>
    </row>
    <row r="717" spans="1:35" ht="16.5">
      <c r="A717" s="870"/>
      <c r="B717" s="870"/>
      <c r="C717" s="870"/>
      <c r="D717" s="870"/>
      <c r="E717" s="870"/>
      <c r="F717" s="870"/>
      <c r="G717" s="870"/>
      <c r="H717" s="870"/>
      <c r="I717" s="870"/>
      <c r="J717" s="870"/>
      <c r="K717" s="870"/>
      <c r="L717" s="870"/>
      <c r="M717" s="870"/>
      <c r="N717" s="870"/>
      <c r="O717" s="870"/>
      <c r="P717" s="870"/>
      <c r="Q717" s="870"/>
      <c r="R717" s="870"/>
      <c r="S717" s="870"/>
      <c r="T717" s="870"/>
      <c r="U717" s="870"/>
      <c r="V717" s="870"/>
      <c r="W717" s="870"/>
      <c r="X717" s="870"/>
      <c r="Y717" s="870"/>
      <c r="Z717" s="870"/>
      <c r="AA717" s="870"/>
      <c r="AB717" s="870"/>
      <c r="AC717" s="870"/>
      <c r="AD717" s="870"/>
      <c r="AE717" s="870"/>
      <c r="AF717" s="870"/>
      <c r="AG717" s="870"/>
      <c r="AH717" s="870"/>
      <c r="AI717" s="870"/>
    </row>
    <row r="718" spans="1:35" ht="16.5">
      <c r="A718" s="870"/>
      <c r="B718" s="870"/>
      <c r="C718" s="870"/>
      <c r="D718" s="870"/>
      <c r="E718" s="870"/>
      <c r="F718" s="870"/>
      <c r="G718" s="870"/>
      <c r="H718" s="870"/>
      <c r="I718" s="870"/>
      <c r="J718" s="870"/>
      <c r="K718" s="870"/>
      <c r="L718" s="870"/>
      <c r="M718" s="870"/>
      <c r="N718" s="870"/>
      <c r="O718" s="870"/>
      <c r="P718" s="870"/>
      <c r="Q718" s="870"/>
      <c r="R718" s="870"/>
      <c r="S718" s="870"/>
      <c r="T718" s="870"/>
      <c r="U718" s="870"/>
      <c r="V718" s="870"/>
      <c r="W718" s="870"/>
      <c r="X718" s="870"/>
      <c r="Y718" s="870"/>
      <c r="Z718" s="870"/>
      <c r="AA718" s="870"/>
      <c r="AB718" s="870"/>
      <c r="AC718" s="870"/>
      <c r="AD718" s="870"/>
      <c r="AE718" s="870"/>
      <c r="AF718" s="870"/>
      <c r="AG718" s="870"/>
      <c r="AH718" s="870"/>
      <c r="AI718" s="870"/>
    </row>
    <row r="719" spans="1:35" ht="16.5">
      <c r="A719" s="870"/>
      <c r="B719" s="870"/>
      <c r="C719" s="870"/>
      <c r="D719" s="870"/>
      <c r="E719" s="870"/>
      <c r="F719" s="870"/>
      <c r="G719" s="870"/>
      <c r="H719" s="870"/>
      <c r="I719" s="870"/>
      <c r="J719" s="870"/>
      <c r="K719" s="870"/>
      <c r="L719" s="870"/>
      <c r="M719" s="870"/>
      <c r="N719" s="870"/>
      <c r="O719" s="870"/>
      <c r="P719" s="870"/>
      <c r="Q719" s="870"/>
      <c r="R719" s="870"/>
      <c r="S719" s="870"/>
      <c r="T719" s="870"/>
      <c r="U719" s="870"/>
      <c r="V719" s="870"/>
      <c r="W719" s="870"/>
      <c r="X719" s="870"/>
      <c r="Y719" s="870"/>
      <c r="Z719" s="870"/>
      <c r="AA719" s="870"/>
      <c r="AB719" s="870"/>
      <c r="AC719" s="870"/>
      <c r="AD719" s="870"/>
      <c r="AE719" s="870"/>
      <c r="AF719" s="870"/>
      <c r="AG719" s="870"/>
      <c r="AH719" s="870"/>
      <c r="AI719" s="870"/>
    </row>
    <row r="720" spans="1:35" ht="16.5">
      <c r="A720" s="870"/>
      <c r="B720" s="870"/>
      <c r="C720" s="870"/>
      <c r="D720" s="870"/>
      <c r="E720" s="870"/>
      <c r="F720" s="870"/>
      <c r="G720" s="870"/>
      <c r="H720" s="870"/>
      <c r="I720" s="870"/>
      <c r="J720" s="870"/>
      <c r="K720" s="870"/>
      <c r="L720" s="870"/>
      <c r="M720" s="870"/>
      <c r="N720" s="870"/>
      <c r="O720" s="870"/>
      <c r="P720" s="870"/>
      <c r="Q720" s="870"/>
      <c r="R720" s="870"/>
      <c r="S720" s="870"/>
      <c r="T720" s="870"/>
      <c r="U720" s="870"/>
      <c r="V720" s="870"/>
      <c r="W720" s="870"/>
      <c r="X720" s="870"/>
      <c r="Y720" s="870"/>
      <c r="Z720" s="870"/>
      <c r="AA720" s="870"/>
      <c r="AB720" s="870"/>
      <c r="AC720" s="870"/>
      <c r="AD720" s="870"/>
      <c r="AE720" s="870"/>
      <c r="AF720" s="870"/>
      <c r="AG720" s="870"/>
      <c r="AH720" s="870"/>
      <c r="AI720" s="870"/>
    </row>
    <row r="721" spans="1:35" ht="16.5">
      <c r="A721" s="870"/>
      <c r="B721" s="870"/>
      <c r="C721" s="870"/>
      <c r="D721" s="870"/>
      <c r="E721" s="870"/>
      <c r="F721" s="870"/>
      <c r="G721" s="870"/>
      <c r="H721" s="870"/>
      <c r="I721" s="870"/>
      <c r="J721" s="870"/>
      <c r="K721" s="870"/>
      <c r="L721" s="870"/>
      <c r="M721" s="870"/>
      <c r="N721" s="870"/>
      <c r="O721" s="870"/>
      <c r="P721" s="870"/>
      <c r="Q721" s="870"/>
      <c r="R721" s="870"/>
      <c r="S721" s="870"/>
      <c r="T721" s="870"/>
      <c r="U721" s="870"/>
      <c r="V721" s="870"/>
      <c r="W721" s="870"/>
      <c r="X721" s="870"/>
      <c r="Y721" s="870"/>
      <c r="Z721" s="870"/>
      <c r="AA721" s="870"/>
      <c r="AB721" s="870"/>
      <c r="AC721" s="870"/>
      <c r="AD721" s="870"/>
      <c r="AE721" s="870"/>
      <c r="AF721" s="870"/>
      <c r="AG721" s="870"/>
      <c r="AH721" s="870"/>
      <c r="AI721" s="870"/>
    </row>
    <row r="722" spans="1:35" ht="16.5">
      <c r="A722" s="870"/>
      <c r="B722" s="870"/>
      <c r="C722" s="870"/>
      <c r="D722" s="870"/>
      <c r="E722" s="870"/>
      <c r="F722" s="870"/>
      <c r="G722" s="870"/>
      <c r="H722" s="870"/>
      <c r="I722" s="870"/>
      <c r="J722" s="870"/>
      <c r="K722" s="870"/>
      <c r="L722" s="870"/>
      <c r="M722" s="870"/>
      <c r="N722" s="870"/>
      <c r="O722" s="870"/>
      <c r="P722" s="870"/>
      <c r="Q722" s="870"/>
      <c r="R722" s="870"/>
      <c r="S722" s="870"/>
      <c r="T722" s="870"/>
      <c r="U722" s="870"/>
      <c r="V722" s="870"/>
      <c r="W722" s="870"/>
      <c r="X722" s="870"/>
      <c r="Y722" s="870"/>
      <c r="Z722" s="870"/>
      <c r="AA722" s="870"/>
      <c r="AB722" s="870"/>
      <c r="AC722" s="870"/>
      <c r="AD722" s="870"/>
      <c r="AE722" s="870"/>
      <c r="AF722" s="870"/>
      <c r="AG722" s="870"/>
      <c r="AH722" s="870"/>
      <c r="AI722" s="870"/>
    </row>
    <row r="723" spans="1:35" ht="16.5">
      <c r="A723" s="870"/>
      <c r="B723" s="870"/>
      <c r="C723" s="870"/>
      <c r="D723" s="870"/>
      <c r="E723" s="870"/>
      <c r="F723" s="870"/>
      <c r="G723" s="870"/>
      <c r="H723" s="870"/>
      <c r="I723" s="870"/>
      <c r="J723" s="870"/>
      <c r="K723" s="870"/>
      <c r="L723" s="870"/>
      <c r="M723" s="870"/>
      <c r="N723" s="870"/>
      <c r="O723" s="870"/>
      <c r="P723" s="870"/>
      <c r="Q723" s="870"/>
      <c r="R723" s="870"/>
      <c r="S723" s="870"/>
      <c r="T723" s="870"/>
      <c r="U723" s="870"/>
      <c r="V723" s="870"/>
      <c r="W723" s="870"/>
      <c r="X723" s="870"/>
      <c r="Y723" s="870"/>
      <c r="Z723" s="870"/>
      <c r="AA723" s="870"/>
      <c r="AB723" s="870"/>
      <c r="AC723" s="870"/>
      <c r="AD723" s="870"/>
      <c r="AE723" s="870"/>
      <c r="AF723" s="870"/>
      <c r="AG723" s="870"/>
      <c r="AH723" s="870"/>
      <c r="AI723" s="870"/>
    </row>
    <row r="724" spans="1:35" ht="16.5">
      <c r="A724" s="870"/>
      <c r="B724" s="870"/>
      <c r="C724" s="870"/>
      <c r="D724" s="870"/>
      <c r="E724" s="870"/>
      <c r="F724" s="870"/>
      <c r="G724" s="870"/>
      <c r="H724" s="870"/>
      <c r="I724" s="870"/>
      <c r="J724" s="870"/>
      <c r="K724" s="870"/>
      <c r="L724" s="870"/>
      <c r="M724" s="870"/>
      <c r="N724" s="870"/>
      <c r="O724" s="870"/>
      <c r="P724" s="870"/>
      <c r="Q724" s="870"/>
      <c r="R724" s="870"/>
      <c r="S724" s="870"/>
      <c r="T724" s="870"/>
      <c r="U724" s="870"/>
      <c r="V724" s="870"/>
      <c r="W724" s="870"/>
      <c r="X724" s="870"/>
      <c r="Y724" s="870"/>
      <c r="Z724" s="870"/>
      <c r="AA724" s="870"/>
      <c r="AB724" s="870"/>
      <c r="AC724" s="870"/>
      <c r="AD724" s="870"/>
      <c r="AE724" s="870"/>
      <c r="AF724" s="870"/>
      <c r="AG724" s="870"/>
      <c r="AH724" s="870"/>
      <c r="AI724" s="870"/>
    </row>
    <row r="725" spans="1:35" ht="16.5">
      <c r="A725" s="870"/>
      <c r="B725" s="870"/>
      <c r="C725" s="870"/>
      <c r="D725" s="870"/>
      <c r="E725" s="870"/>
      <c r="F725" s="870"/>
      <c r="G725" s="870"/>
      <c r="H725" s="870"/>
      <c r="I725" s="870"/>
      <c r="J725" s="870"/>
      <c r="K725" s="870"/>
      <c r="L725" s="870"/>
      <c r="M725" s="870"/>
      <c r="N725" s="870"/>
      <c r="O725" s="870"/>
      <c r="P725" s="870"/>
      <c r="Q725" s="870"/>
      <c r="R725" s="870"/>
      <c r="S725" s="870"/>
      <c r="T725" s="870"/>
      <c r="U725" s="870"/>
      <c r="V725" s="870"/>
      <c r="W725" s="870"/>
      <c r="X725" s="870"/>
      <c r="Y725" s="870"/>
      <c r="Z725" s="870"/>
      <c r="AA725" s="870"/>
      <c r="AB725" s="870"/>
      <c r="AC725" s="870"/>
      <c r="AD725" s="870"/>
      <c r="AE725" s="870"/>
      <c r="AF725" s="870"/>
      <c r="AG725" s="870"/>
      <c r="AH725" s="870"/>
      <c r="AI725" s="870"/>
    </row>
    <row r="726" spans="1:35" ht="16.5">
      <c r="A726" s="870"/>
      <c r="B726" s="870"/>
      <c r="C726" s="870"/>
      <c r="D726" s="870"/>
      <c r="E726" s="870"/>
      <c r="F726" s="870"/>
      <c r="G726" s="870"/>
      <c r="H726" s="870"/>
      <c r="I726" s="870"/>
      <c r="J726" s="870"/>
      <c r="K726" s="870"/>
      <c r="L726" s="870"/>
      <c r="M726" s="870"/>
      <c r="N726" s="870"/>
      <c r="O726" s="870"/>
      <c r="P726" s="870"/>
      <c r="Q726" s="870"/>
      <c r="R726" s="870"/>
      <c r="S726" s="870"/>
      <c r="T726" s="870"/>
      <c r="U726" s="870"/>
      <c r="V726" s="870"/>
      <c r="W726" s="870"/>
      <c r="X726" s="870"/>
      <c r="Y726" s="870"/>
      <c r="Z726" s="870"/>
      <c r="AA726" s="870"/>
      <c r="AB726" s="870"/>
      <c r="AC726" s="870"/>
      <c r="AD726" s="870"/>
      <c r="AE726" s="870"/>
      <c r="AF726" s="870"/>
      <c r="AG726" s="870"/>
      <c r="AH726" s="870"/>
      <c r="AI726" s="870"/>
    </row>
    <row r="727" spans="1:35" ht="16.5">
      <c r="A727" s="870"/>
      <c r="B727" s="870"/>
      <c r="C727" s="870"/>
      <c r="D727" s="870"/>
      <c r="E727" s="870"/>
      <c r="F727" s="870"/>
      <c r="G727" s="870"/>
      <c r="H727" s="870"/>
      <c r="I727" s="870"/>
      <c r="J727" s="870"/>
      <c r="K727" s="870"/>
      <c r="L727" s="870"/>
      <c r="M727" s="870"/>
      <c r="N727" s="870"/>
      <c r="O727" s="870"/>
      <c r="P727" s="870"/>
      <c r="Q727" s="870"/>
      <c r="R727" s="870"/>
      <c r="S727" s="870"/>
      <c r="T727" s="870"/>
      <c r="U727" s="870"/>
      <c r="V727" s="870"/>
      <c r="W727" s="870"/>
      <c r="X727" s="870"/>
      <c r="Y727" s="870"/>
      <c r="Z727" s="870"/>
      <c r="AA727" s="870"/>
      <c r="AB727" s="870"/>
      <c r="AC727" s="870"/>
      <c r="AD727" s="870"/>
      <c r="AE727" s="870"/>
      <c r="AF727" s="870"/>
      <c r="AG727" s="870"/>
      <c r="AH727" s="870"/>
      <c r="AI727" s="870"/>
    </row>
    <row r="728" spans="1:35" ht="16.5">
      <c r="A728" s="870"/>
      <c r="B728" s="870"/>
      <c r="C728" s="870"/>
      <c r="D728" s="870"/>
      <c r="E728" s="870"/>
      <c r="F728" s="870"/>
      <c r="G728" s="870"/>
      <c r="H728" s="870"/>
      <c r="I728" s="870"/>
      <c r="J728" s="870"/>
      <c r="K728" s="870"/>
      <c r="L728" s="870"/>
      <c r="M728" s="870"/>
      <c r="N728" s="870"/>
      <c r="O728" s="870"/>
      <c r="P728" s="870"/>
      <c r="Q728" s="870"/>
      <c r="R728" s="870"/>
      <c r="S728" s="870"/>
      <c r="T728" s="870"/>
      <c r="U728" s="870"/>
      <c r="V728" s="870"/>
      <c r="W728" s="870"/>
      <c r="X728" s="870"/>
      <c r="Y728" s="870"/>
      <c r="Z728" s="870"/>
      <c r="AA728" s="870"/>
      <c r="AB728" s="870"/>
      <c r="AC728" s="870"/>
      <c r="AD728" s="870"/>
      <c r="AE728" s="870"/>
      <c r="AF728" s="870"/>
      <c r="AG728" s="870"/>
      <c r="AH728" s="870"/>
      <c r="AI728" s="870"/>
    </row>
    <row r="729" spans="1:35" ht="16.5">
      <c r="A729" s="870"/>
      <c r="B729" s="870"/>
      <c r="C729" s="870"/>
      <c r="D729" s="870"/>
      <c r="E729" s="870"/>
      <c r="F729" s="870"/>
      <c r="G729" s="870"/>
      <c r="H729" s="870"/>
      <c r="I729" s="870"/>
      <c r="J729" s="870"/>
      <c r="K729" s="870"/>
      <c r="L729" s="870"/>
      <c r="M729" s="870"/>
      <c r="N729" s="870"/>
      <c r="O729" s="870"/>
      <c r="P729" s="870"/>
      <c r="Q729" s="870"/>
      <c r="R729" s="870"/>
      <c r="S729" s="870"/>
      <c r="T729" s="870"/>
      <c r="U729" s="870"/>
      <c r="V729" s="870"/>
      <c r="W729" s="870"/>
      <c r="X729" s="870"/>
      <c r="Y729" s="870"/>
      <c r="Z729" s="870"/>
      <c r="AA729" s="870"/>
      <c r="AB729" s="870"/>
      <c r="AC729" s="870"/>
      <c r="AD729" s="870"/>
      <c r="AE729" s="870"/>
      <c r="AF729" s="870"/>
      <c r="AG729" s="870"/>
      <c r="AH729" s="870"/>
      <c r="AI729" s="870"/>
    </row>
    <row r="730" spans="1:35" ht="16.5">
      <c r="A730" s="870"/>
      <c r="B730" s="870"/>
      <c r="C730" s="870"/>
      <c r="D730" s="870"/>
      <c r="E730" s="870"/>
      <c r="F730" s="870"/>
      <c r="G730" s="870"/>
      <c r="H730" s="870"/>
      <c r="I730" s="870"/>
      <c r="J730" s="870"/>
      <c r="K730" s="870"/>
      <c r="L730" s="870"/>
      <c r="M730" s="870"/>
      <c r="N730" s="870"/>
      <c r="O730" s="870"/>
      <c r="P730" s="870"/>
      <c r="Q730" s="870"/>
      <c r="R730" s="870"/>
      <c r="S730" s="870"/>
      <c r="T730" s="870"/>
      <c r="U730" s="870"/>
      <c r="V730" s="870"/>
      <c r="W730" s="870"/>
      <c r="X730" s="870"/>
      <c r="Y730" s="870"/>
      <c r="Z730" s="870"/>
      <c r="AA730" s="870"/>
      <c r="AB730" s="870"/>
      <c r="AC730" s="870"/>
      <c r="AD730" s="870"/>
      <c r="AE730" s="870"/>
      <c r="AF730" s="870"/>
      <c r="AG730" s="870"/>
      <c r="AH730" s="870"/>
      <c r="AI730" s="870"/>
    </row>
    <row r="731" spans="1:35" ht="16.5">
      <c r="A731" s="870"/>
      <c r="B731" s="870"/>
      <c r="C731" s="870"/>
      <c r="D731" s="870"/>
      <c r="E731" s="870"/>
      <c r="F731" s="870"/>
      <c r="G731" s="870"/>
      <c r="H731" s="870"/>
      <c r="I731" s="870"/>
      <c r="J731" s="870"/>
      <c r="K731" s="870"/>
      <c r="L731" s="870"/>
      <c r="M731" s="870"/>
      <c r="N731" s="870"/>
      <c r="O731" s="870"/>
      <c r="P731" s="870"/>
      <c r="Q731" s="870"/>
      <c r="R731" s="870"/>
      <c r="S731" s="870"/>
      <c r="T731" s="870"/>
      <c r="U731" s="870"/>
      <c r="V731" s="870"/>
      <c r="W731" s="870"/>
      <c r="X731" s="870"/>
      <c r="Y731" s="870"/>
      <c r="Z731" s="870"/>
      <c r="AA731" s="870"/>
      <c r="AB731" s="870"/>
      <c r="AC731" s="870"/>
      <c r="AD731" s="870"/>
      <c r="AE731" s="870"/>
      <c r="AF731" s="870"/>
      <c r="AG731" s="870"/>
      <c r="AH731" s="870"/>
      <c r="AI731" s="870"/>
    </row>
    <row r="732" spans="1:35" ht="16.5">
      <c r="A732" s="870"/>
      <c r="B732" s="870"/>
      <c r="C732" s="870"/>
      <c r="D732" s="870"/>
      <c r="E732" s="870"/>
      <c r="F732" s="870"/>
      <c r="G732" s="870"/>
      <c r="H732" s="870"/>
      <c r="I732" s="870"/>
      <c r="J732" s="870"/>
      <c r="K732" s="870"/>
      <c r="L732" s="870"/>
      <c r="M732" s="870"/>
      <c r="N732" s="870"/>
      <c r="O732" s="870"/>
      <c r="P732" s="870"/>
      <c r="Q732" s="870"/>
      <c r="R732" s="870"/>
      <c r="S732" s="870"/>
      <c r="T732" s="870"/>
      <c r="U732" s="870"/>
      <c r="V732" s="870"/>
      <c r="W732" s="870"/>
      <c r="X732" s="870"/>
      <c r="Y732" s="870"/>
      <c r="Z732" s="870"/>
      <c r="AA732" s="870"/>
      <c r="AB732" s="870"/>
      <c r="AC732" s="870"/>
      <c r="AD732" s="870"/>
      <c r="AE732" s="870"/>
      <c r="AF732" s="870"/>
      <c r="AG732" s="870"/>
      <c r="AH732" s="870"/>
      <c r="AI732" s="870"/>
    </row>
    <row r="733" spans="1:35" ht="16.5">
      <c r="A733" s="870"/>
      <c r="B733" s="870"/>
      <c r="C733" s="870"/>
      <c r="D733" s="870"/>
      <c r="E733" s="870"/>
      <c r="F733" s="870"/>
      <c r="G733" s="870"/>
      <c r="H733" s="870"/>
      <c r="I733" s="870"/>
      <c r="J733" s="870"/>
      <c r="K733" s="870"/>
      <c r="L733" s="870"/>
      <c r="M733" s="870"/>
      <c r="N733" s="870"/>
      <c r="O733" s="870"/>
      <c r="P733" s="870"/>
      <c r="Q733" s="870"/>
      <c r="R733" s="870"/>
      <c r="S733" s="870"/>
      <c r="T733" s="870"/>
      <c r="U733" s="870"/>
      <c r="V733" s="870"/>
      <c r="W733" s="870"/>
      <c r="X733" s="870"/>
      <c r="Y733" s="870"/>
      <c r="Z733" s="870"/>
      <c r="AA733" s="870"/>
      <c r="AB733" s="870"/>
      <c r="AC733" s="870"/>
      <c r="AD733" s="870"/>
      <c r="AE733" s="870"/>
      <c r="AF733" s="870"/>
      <c r="AG733" s="870"/>
      <c r="AH733" s="870"/>
      <c r="AI733" s="870"/>
    </row>
    <row r="734" spans="1:35" ht="16.5">
      <c r="A734" s="870"/>
      <c r="B734" s="870"/>
      <c r="C734" s="870"/>
      <c r="D734" s="870"/>
      <c r="E734" s="870"/>
      <c r="F734" s="870"/>
      <c r="G734" s="870"/>
      <c r="H734" s="870"/>
      <c r="I734" s="870"/>
      <c r="J734" s="870"/>
      <c r="K734" s="870"/>
      <c r="L734" s="870"/>
      <c r="M734" s="870"/>
      <c r="N734" s="870"/>
      <c r="O734" s="870"/>
      <c r="P734" s="870"/>
      <c r="Q734" s="870"/>
      <c r="R734" s="870"/>
      <c r="S734" s="870"/>
      <c r="T734" s="870"/>
      <c r="U734" s="870"/>
      <c r="V734" s="870"/>
      <c r="W734" s="870"/>
      <c r="X734" s="870"/>
      <c r="Y734" s="870"/>
      <c r="Z734" s="870"/>
      <c r="AA734" s="870"/>
      <c r="AB734" s="870"/>
      <c r="AC734" s="870"/>
      <c r="AD734" s="870"/>
      <c r="AE734" s="870"/>
      <c r="AF734" s="870"/>
      <c r="AG734" s="870"/>
      <c r="AH734" s="870"/>
      <c r="AI734" s="870"/>
    </row>
    <row r="735" spans="1:35" ht="16.5">
      <c r="A735" s="870"/>
      <c r="B735" s="870"/>
      <c r="C735" s="870"/>
      <c r="D735" s="870"/>
      <c r="E735" s="870"/>
      <c r="F735" s="870"/>
      <c r="G735" s="870"/>
      <c r="H735" s="870"/>
      <c r="I735" s="870"/>
      <c r="J735" s="870"/>
      <c r="K735" s="870"/>
      <c r="L735" s="870"/>
      <c r="M735" s="870"/>
      <c r="N735" s="870"/>
      <c r="O735" s="870"/>
      <c r="P735" s="870"/>
      <c r="Q735" s="870"/>
      <c r="R735" s="870"/>
      <c r="S735" s="870"/>
      <c r="T735" s="870"/>
      <c r="U735" s="870"/>
      <c r="V735" s="870"/>
      <c r="W735" s="870"/>
      <c r="X735" s="870"/>
      <c r="Y735" s="870"/>
      <c r="Z735" s="870"/>
      <c r="AA735" s="870"/>
      <c r="AB735" s="870"/>
      <c r="AC735" s="870"/>
      <c r="AD735" s="870"/>
      <c r="AE735" s="870"/>
      <c r="AF735" s="870"/>
      <c r="AG735" s="870"/>
      <c r="AH735" s="870"/>
      <c r="AI735" s="870"/>
    </row>
    <row r="736" spans="1:35" ht="16.5">
      <c r="A736" s="870"/>
      <c r="B736" s="870"/>
      <c r="C736" s="870"/>
      <c r="D736" s="870"/>
      <c r="E736" s="870"/>
      <c r="F736" s="870"/>
      <c r="G736" s="870"/>
      <c r="H736" s="870"/>
      <c r="I736" s="870"/>
      <c r="J736" s="870"/>
      <c r="K736" s="870"/>
      <c r="L736" s="870"/>
      <c r="M736" s="870"/>
      <c r="N736" s="870"/>
      <c r="O736" s="870"/>
      <c r="P736" s="870"/>
      <c r="Q736" s="870"/>
      <c r="R736" s="870"/>
      <c r="S736" s="870"/>
      <c r="T736" s="870"/>
      <c r="U736" s="870"/>
      <c r="V736" s="870"/>
      <c r="W736" s="870"/>
      <c r="X736" s="870"/>
      <c r="Y736" s="870"/>
      <c r="Z736" s="870"/>
      <c r="AA736" s="870"/>
      <c r="AB736" s="870"/>
      <c r="AC736" s="870"/>
      <c r="AD736" s="870"/>
      <c r="AE736" s="870"/>
      <c r="AF736" s="870"/>
      <c r="AG736" s="870"/>
      <c r="AH736" s="870"/>
      <c r="AI736" s="870"/>
    </row>
    <row r="737" spans="1:35" ht="16.5">
      <c r="A737" s="870"/>
      <c r="B737" s="870"/>
      <c r="C737" s="870"/>
      <c r="D737" s="870"/>
      <c r="E737" s="870"/>
      <c r="F737" s="870"/>
      <c r="G737" s="870"/>
      <c r="H737" s="870"/>
      <c r="I737" s="870"/>
      <c r="J737" s="870"/>
      <c r="K737" s="870"/>
      <c r="L737" s="870"/>
      <c r="M737" s="870"/>
      <c r="N737" s="870"/>
      <c r="O737" s="870"/>
      <c r="P737" s="870"/>
      <c r="Q737" s="870"/>
      <c r="R737" s="870"/>
      <c r="S737" s="870"/>
      <c r="T737" s="870"/>
      <c r="U737" s="870"/>
      <c r="V737" s="870"/>
      <c r="W737" s="870"/>
      <c r="X737" s="870"/>
      <c r="Y737" s="870"/>
      <c r="Z737" s="870"/>
      <c r="AA737" s="870"/>
      <c r="AB737" s="870"/>
      <c r="AC737" s="870"/>
      <c r="AD737" s="870"/>
      <c r="AE737" s="870"/>
      <c r="AF737" s="870"/>
      <c r="AG737" s="870"/>
      <c r="AH737" s="870"/>
      <c r="AI737" s="870"/>
    </row>
    <row r="738" spans="1:35" ht="16.5">
      <c r="A738" s="870"/>
      <c r="B738" s="870"/>
      <c r="C738" s="870"/>
      <c r="D738" s="870"/>
      <c r="E738" s="870"/>
      <c r="F738" s="870"/>
      <c r="G738" s="870"/>
      <c r="H738" s="870"/>
      <c r="I738" s="870"/>
      <c r="J738" s="870"/>
      <c r="K738" s="870"/>
      <c r="L738" s="870"/>
      <c r="M738" s="870"/>
      <c r="N738" s="870"/>
      <c r="O738" s="870"/>
      <c r="P738" s="870"/>
      <c r="Q738" s="870"/>
      <c r="R738" s="870"/>
      <c r="S738" s="870"/>
      <c r="T738" s="870"/>
      <c r="U738" s="870"/>
      <c r="V738" s="870"/>
      <c r="W738" s="870"/>
      <c r="X738" s="870"/>
      <c r="Y738" s="870"/>
      <c r="Z738" s="870"/>
      <c r="AA738" s="870"/>
      <c r="AB738" s="870"/>
      <c r="AC738" s="870"/>
      <c r="AD738" s="870"/>
      <c r="AE738" s="870"/>
      <c r="AF738" s="870"/>
      <c r="AG738" s="870"/>
      <c r="AH738" s="870"/>
      <c r="AI738" s="870"/>
    </row>
    <row r="739" spans="1:35" ht="16.5">
      <c r="A739" s="870"/>
      <c r="B739" s="870"/>
      <c r="C739" s="870"/>
      <c r="D739" s="870"/>
      <c r="E739" s="870"/>
      <c r="F739" s="870"/>
      <c r="G739" s="870"/>
      <c r="H739" s="870"/>
      <c r="I739" s="870"/>
      <c r="J739" s="870"/>
      <c r="K739" s="870"/>
      <c r="L739" s="870"/>
      <c r="M739" s="870"/>
      <c r="N739" s="870"/>
      <c r="O739" s="870"/>
      <c r="P739" s="870"/>
      <c r="Q739" s="870"/>
      <c r="R739" s="870"/>
      <c r="S739" s="870"/>
      <c r="T739" s="870"/>
      <c r="U739" s="870"/>
      <c r="V739" s="870"/>
      <c r="W739" s="870"/>
      <c r="X739" s="870"/>
      <c r="Y739" s="870"/>
      <c r="Z739" s="870"/>
      <c r="AA739" s="870"/>
      <c r="AB739" s="870"/>
      <c r="AC739" s="870"/>
      <c r="AD739" s="870"/>
      <c r="AE739" s="870"/>
      <c r="AF739" s="870"/>
      <c r="AG739" s="870"/>
      <c r="AH739" s="870"/>
      <c r="AI739" s="870"/>
    </row>
    <row r="740" spans="1:35" ht="16.5">
      <c r="A740" s="870"/>
      <c r="B740" s="870"/>
      <c r="C740" s="870"/>
      <c r="D740" s="870"/>
      <c r="E740" s="870"/>
      <c r="F740" s="870"/>
      <c r="G740" s="870"/>
      <c r="H740" s="870"/>
      <c r="I740" s="870"/>
      <c r="J740" s="870"/>
      <c r="K740" s="870"/>
      <c r="L740" s="870"/>
      <c r="M740" s="870"/>
      <c r="N740" s="870"/>
      <c r="O740" s="870"/>
      <c r="P740" s="870"/>
      <c r="Q740" s="870"/>
      <c r="R740" s="870"/>
      <c r="S740" s="870"/>
      <c r="T740" s="870"/>
      <c r="U740" s="870"/>
      <c r="V740" s="870"/>
      <c r="W740" s="870"/>
      <c r="X740" s="870"/>
      <c r="Y740" s="870"/>
      <c r="Z740" s="870"/>
      <c r="AA740" s="870"/>
      <c r="AB740" s="870"/>
      <c r="AC740" s="870"/>
      <c r="AD740" s="870"/>
      <c r="AE740" s="870"/>
      <c r="AF740" s="870"/>
      <c r="AG740" s="870"/>
      <c r="AH740" s="870"/>
      <c r="AI740" s="870"/>
    </row>
    <row r="741" spans="1:35" ht="16.5">
      <c r="A741" s="870"/>
      <c r="B741" s="870"/>
      <c r="C741" s="870"/>
      <c r="D741" s="870"/>
      <c r="E741" s="870"/>
      <c r="F741" s="870"/>
      <c r="G741" s="870"/>
      <c r="H741" s="870"/>
      <c r="I741" s="870"/>
      <c r="J741" s="870"/>
      <c r="K741" s="870"/>
      <c r="L741" s="870"/>
      <c r="M741" s="870"/>
      <c r="N741" s="870"/>
      <c r="O741" s="870"/>
      <c r="P741" s="870"/>
      <c r="Q741" s="870"/>
      <c r="R741" s="870"/>
      <c r="S741" s="870"/>
      <c r="T741" s="870"/>
      <c r="U741" s="870"/>
      <c r="V741" s="870"/>
      <c r="W741" s="870"/>
      <c r="X741" s="870"/>
      <c r="Y741" s="870"/>
      <c r="Z741" s="870"/>
      <c r="AA741" s="870"/>
      <c r="AB741" s="870"/>
      <c r="AC741" s="870"/>
      <c r="AD741" s="870"/>
      <c r="AE741" s="870"/>
      <c r="AF741" s="870"/>
      <c r="AG741" s="870"/>
      <c r="AH741" s="870"/>
      <c r="AI741" s="870"/>
    </row>
    <row r="742" spans="1:35" ht="16.5">
      <c r="A742" s="870"/>
      <c r="B742" s="870"/>
      <c r="C742" s="870"/>
      <c r="D742" s="870"/>
      <c r="E742" s="870"/>
      <c r="F742" s="870"/>
      <c r="G742" s="870"/>
      <c r="H742" s="870"/>
      <c r="I742" s="870"/>
      <c r="J742" s="870"/>
      <c r="K742" s="870"/>
      <c r="L742" s="870"/>
      <c r="M742" s="870"/>
      <c r="N742" s="870"/>
      <c r="O742" s="870"/>
      <c r="P742" s="870"/>
      <c r="Q742" s="870"/>
      <c r="R742" s="870"/>
      <c r="S742" s="870"/>
      <c r="T742" s="870"/>
      <c r="U742" s="870"/>
      <c r="V742" s="870"/>
      <c r="W742" s="870"/>
      <c r="X742" s="870"/>
      <c r="Y742" s="870"/>
      <c r="Z742" s="870"/>
      <c r="AA742" s="870"/>
      <c r="AB742" s="870"/>
      <c r="AC742" s="870"/>
      <c r="AD742" s="870"/>
      <c r="AE742" s="870"/>
      <c r="AF742" s="870"/>
      <c r="AG742" s="870"/>
      <c r="AH742" s="870"/>
      <c r="AI742" s="870"/>
    </row>
    <row r="743" spans="1:35" ht="16.5">
      <c r="A743" s="870"/>
      <c r="B743" s="870"/>
      <c r="C743" s="870"/>
      <c r="D743" s="870"/>
      <c r="E743" s="870"/>
      <c r="F743" s="870"/>
      <c r="G743" s="870"/>
      <c r="H743" s="870"/>
      <c r="I743" s="870"/>
      <c r="J743" s="870"/>
      <c r="K743" s="870"/>
      <c r="L743" s="870"/>
      <c r="M743" s="870"/>
      <c r="N743" s="870"/>
      <c r="O743" s="870"/>
      <c r="P743" s="870"/>
      <c r="Q743" s="870"/>
      <c r="R743" s="870"/>
      <c r="S743" s="870"/>
      <c r="T743" s="870"/>
      <c r="U743" s="870"/>
      <c r="V743" s="870"/>
      <c r="W743" s="870"/>
      <c r="X743" s="870"/>
      <c r="Y743" s="870"/>
      <c r="Z743" s="870"/>
      <c r="AA743" s="870"/>
      <c r="AB743" s="870"/>
      <c r="AC743" s="870"/>
      <c r="AD743" s="870"/>
      <c r="AE743" s="870"/>
      <c r="AF743" s="870"/>
      <c r="AG743" s="870"/>
      <c r="AH743" s="870"/>
      <c r="AI743" s="870"/>
    </row>
    <row r="744" spans="1:35" ht="16.5">
      <c r="A744" s="870"/>
      <c r="B744" s="870"/>
      <c r="C744" s="870"/>
      <c r="D744" s="870"/>
      <c r="E744" s="870"/>
      <c r="F744" s="870"/>
      <c r="G744" s="870"/>
      <c r="H744" s="870"/>
      <c r="I744" s="870"/>
      <c r="J744" s="870"/>
      <c r="K744" s="870"/>
      <c r="L744" s="870"/>
      <c r="M744" s="870"/>
      <c r="N744" s="870"/>
      <c r="O744" s="870"/>
      <c r="P744" s="870"/>
      <c r="Q744" s="870"/>
      <c r="R744" s="870"/>
      <c r="S744" s="870"/>
      <c r="T744" s="870"/>
      <c r="U744" s="870"/>
      <c r="V744" s="870"/>
      <c r="W744" s="870"/>
      <c r="X744" s="870"/>
      <c r="Y744" s="870"/>
      <c r="Z744" s="870"/>
      <c r="AA744" s="870"/>
      <c r="AB744" s="870"/>
      <c r="AC744" s="870"/>
      <c r="AD744" s="870"/>
      <c r="AE744" s="870"/>
      <c r="AF744" s="870"/>
      <c r="AG744" s="870"/>
      <c r="AH744" s="870"/>
      <c r="AI744" s="870"/>
    </row>
    <row r="745" spans="1:35" ht="16.5">
      <c r="A745" s="870"/>
      <c r="B745" s="870"/>
      <c r="C745" s="870"/>
      <c r="D745" s="870"/>
      <c r="E745" s="870"/>
      <c r="F745" s="870"/>
      <c r="G745" s="870"/>
      <c r="H745" s="870"/>
      <c r="I745" s="870"/>
      <c r="J745" s="870"/>
      <c r="K745" s="870"/>
      <c r="L745" s="870"/>
      <c r="M745" s="870"/>
      <c r="N745" s="870"/>
      <c r="O745" s="870"/>
      <c r="P745" s="870"/>
      <c r="Q745" s="870"/>
      <c r="R745" s="870"/>
      <c r="S745" s="870"/>
      <c r="T745" s="870"/>
      <c r="U745" s="870"/>
      <c r="V745" s="870"/>
      <c r="W745" s="870"/>
      <c r="X745" s="870"/>
      <c r="Y745" s="870"/>
      <c r="Z745" s="870"/>
      <c r="AA745" s="870"/>
      <c r="AB745" s="870"/>
      <c r="AC745" s="870"/>
      <c r="AD745" s="870"/>
      <c r="AE745" s="870"/>
      <c r="AF745" s="870"/>
      <c r="AG745" s="870"/>
      <c r="AH745" s="870"/>
      <c r="AI745" s="870"/>
    </row>
    <row r="746" spans="1:35" ht="16.5">
      <c r="A746" s="870"/>
      <c r="B746" s="870"/>
      <c r="C746" s="870"/>
      <c r="D746" s="870"/>
      <c r="E746" s="870"/>
      <c r="F746" s="870"/>
      <c r="G746" s="870"/>
      <c r="H746" s="870"/>
      <c r="I746" s="870"/>
      <c r="J746" s="870"/>
      <c r="K746" s="870"/>
      <c r="L746" s="870"/>
      <c r="M746" s="870"/>
      <c r="N746" s="870"/>
      <c r="O746" s="870"/>
      <c r="P746" s="870"/>
      <c r="Q746" s="870"/>
      <c r="R746" s="870"/>
      <c r="S746" s="870"/>
      <c r="T746" s="870"/>
      <c r="U746" s="870"/>
      <c r="V746" s="870"/>
      <c r="W746" s="870"/>
      <c r="X746" s="870"/>
      <c r="Y746" s="870"/>
      <c r="Z746" s="870"/>
      <c r="AA746" s="870"/>
      <c r="AB746" s="870"/>
      <c r="AC746" s="870"/>
      <c r="AD746" s="870"/>
      <c r="AE746" s="870"/>
      <c r="AF746" s="870"/>
      <c r="AG746" s="870"/>
      <c r="AH746" s="870"/>
      <c r="AI746" s="870"/>
    </row>
    <row r="747" spans="1:35" ht="16.5">
      <c r="A747" s="870"/>
      <c r="B747" s="870"/>
      <c r="C747" s="870"/>
      <c r="D747" s="870"/>
      <c r="E747" s="870"/>
      <c r="F747" s="870"/>
      <c r="G747" s="870"/>
      <c r="H747" s="870"/>
      <c r="I747" s="870"/>
      <c r="J747" s="870"/>
      <c r="K747" s="870"/>
      <c r="L747" s="870"/>
      <c r="M747" s="870"/>
      <c r="N747" s="870"/>
      <c r="O747" s="870"/>
      <c r="P747" s="870"/>
      <c r="Q747" s="870"/>
      <c r="R747" s="870"/>
      <c r="S747" s="870"/>
      <c r="T747" s="870"/>
      <c r="U747" s="870"/>
      <c r="V747" s="870"/>
      <c r="W747" s="870"/>
      <c r="X747" s="870"/>
      <c r="Y747" s="870"/>
      <c r="Z747" s="870"/>
      <c r="AA747" s="870"/>
      <c r="AB747" s="870"/>
      <c r="AC747" s="870"/>
      <c r="AD747" s="870"/>
      <c r="AE747" s="870"/>
      <c r="AF747" s="870"/>
      <c r="AG747" s="870"/>
      <c r="AH747" s="870"/>
      <c r="AI747" s="870"/>
    </row>
    <row r="748" spans="1:35" ht="16.5">
      <c r="A748" s="870"/>
      <c r="B748" s="870"/>
      <c r="C748" s="870"/>
      <c r="D748" s="870"/>
      <c r="E748" s="870"/>
      <c r="F748" s="870"/>
      <c r="G748" s="870"/>
      <c r="H748" s="870"/>
      <c r="I748" s="870"/>
      <c r="J748" s="870"/>
      <c r="K748" s="870"/>
      <c r="L748" s="870"/>
      <c r="M748" s="870"/>
      <c r="N748" s="870"/>
      <c r="O748" s="870"/>
      <c r="P748" s="870"/>
      <c r="Q748" s="870"/>
      <c r="R748" s="870"/>
      <c r="S748" s="870"/>
      <c r="T748" s="870"/>
      <c r="U748" s="870"/>
      <c r="V748" s="870"/>
      <c r="W748" s="870"/>
      <c r="X748" s="870"/>
      <c r="Y748" s="870"/>
      <c r="Z748" s="870"/>
      <c r="AA748" s="870"/>
      <c r="AB748" s="870"/>
      <c r="AC748" s="870"/>
      <c r="AD748" s="870"/>
      <c r="AE748" s="870"/>
      <c r="AF748" s="870"/>
      <c r="AG748" s="870"/>
      <c r="AH748" s="870"/>
      <c r="AI748" s="870"/>
    </row>
    <row r="749" spans="1:35" ht="16.5">
      <c r="A749" s="870"/>
      <c r="B749" s="870"/>
      <c r="C749" s="870"/>
      <c r="D749" s="870"/>
      <c r="E749" s="870"/>
      <c r="F749" s="870"/>
      <c r="G749" s="870"/>
      <c r="H749" s="870"/>
      <c r="I749" s="870"/>
      <c r="J749" s="870"/>
      <c r="K749" s="870"/>
      <c r="L749" s="870"/>
      <c r="M749" s="870"/>
      <c r="N749" s="870"/>
      <c r="O749" s="870"/>
      <c r="P749" s="870"/>
      <c r="Q749" s="870"/>
      <c r="R749" s="870"/>
      <c r="S749" s="870"/>
      <c r="T749" s="870"/>
      <c r="U749" s="870"/>
      <c r="V749" s="870"/>
      <c r="W749" s="870"/>
      <c r="X749" s="870"/>
      <c r="Y749" s="870"/>
      <c r="Z749" s="870"/>
      <c r="AA749" s="870"/>
      <c r="AB749" s="870"/>
      <c r="AC749" s="870"/>
      <c r="AD749" s="870"/>
      <c r="AE749" s="870"/>
      <c r="AF749" s="870"/>
      <c r="AG749" s="870"/>
      <c r="AH749" s="870"/>
      <c r="AI749" s="870"/>
    </row>
    <row r="750" spans="1:35" ht="16.5">
      <c r="A750" s="870"/>
      <c r="B750" s="870"/>
      <c r="C750" s="870"/>
      <c r="D750" s="870"/>
      <c r="E750" s="870"/>
      <c r="F750" s="870"/>
      <c r="G750" s="870"/>
      <c r="H750" s="870"/>
      <c r="I750" s="870"/>
      <c r="J750" s="870"/>
      <c r="K750" s="870"/>
      <c r="L750" s="870"/>
      <c r="M750" s="870"/>
      <c r="N750" s="870"/>
      <c r="O750" s="870"/>
      <c r="P750" s="870"/>
      <c r="Q750" s="870"/>
      <c r="R750" s="870"/>
      <c r="S750" s="870"/>
      <c r="T750" s="870"/>
      <c r="U750" s="870"/>
      <c r="V750" s="870"/>
      <c r="W750" s="870"/>
      <c r="X750" s="870"/>
      <c r="Y750" s="870"/>
      <c r="Z750" s="870"/>
      <c r="AA750" s="870"/>
      <c r="AB750" s="870"/>
      <c r="AC750" s="870"/>
      <c r="AD750" s="870"/>
      <c r="AE750" s="870"/>
      <c r="AF750" s="870"/>
      <c r="AG750" s="870"/>
      <c r="AH750" s="870"/>
      <c r="AI750" s="870"/>
    </row>
    <row r="751" spans="1:35" ht="16.5">
      <c r="A751" s="870"/>
      <c r="B751" s="870"/>
      <c r="C751" s="870"/>
      <c r="D751" s="870"/>
      <c r="E751" s="870"/>
      <c r="F751" s="870"/>
      <c r="G751" s="870"/>
      <c r="H751" s="870"/>
      <c r="I751" s="870"/>
      <c r="J751" s="870"/>
      <c r="K751" s="870"/>
      <c r="L751" s="870"/>
      <c r="M751" s="870"/>
      <c r="N751" s="870"/>
      <c r="O751" s="870"/>
      <c r="P751" s="870"/>
      <c r="Q751" s="870"/>
      <c r="R751" s="870"/>
      <c r="S751" s="870"/>
      <c r="T751" s="870"/>
      <c r="U751" s="870"/>
      <c r="V751" s="870"/>
      <c r="W751" s="870"/>
      <c r="X751" s="870"/>
      <c r="Y751" s="870"/>
      <c r="Z751" s="870"/>
      <c r="AA751" s="870"/>
      <c r="AB751" s="870"/>
      <c r="AC751" s="870"/>
      <c r="AD751" s="870"/>
      <c r="AE751" s="870"/>
      <c r="AF751" s="870"/>
      <c r="AG751" s="870"/>
      <c r="AH751" s="870"/>
      <c r="AI751" s="870"/>
    </row>
    <row r="752" spans="1:35" ht="16.5">
      <c r="A752" s="870"/>
      <c r="B752" s="870"/>
      <c r="C752" s="870"/>
      <c r="D752" s="870"/>
      <c r="E752" s="870"/>
      <c r="F752" s="870"/>
      <c r="G752" s="870"/>
      <c r="H752" s="870"/>
      <c r="I752" s="870"/>
      <c r="J752" s="870"/>
      <c r="K752" s="870"/>
      <c r="L752" s="870"/>
      <c r="M752" s="870"/>
      <c r="N752" s="870"/>
      <c r="O752" s="870"/>
      <c r="P752" s="870"/>
      <c r="Q752" s="870"/>
      <c r="R752" s="870"/>
      <c r="S752" s="870"/>
      <c r="T752" s="870"/>
      <c r="U752" s="870"/>
      <c r="V752" s="870"/>
      <c r="W752" s="870"/>
      <c r="X752" s="870"/>
      <c r="Y752" s="870"/>
      <c r="Z752" s="870"/>
      <c r="AA752" s="870"/>
      <c r="AB752" s="870"/>
      <c r="AC752" s="870"/>
      <c r="AD752" s="870"/>
      <c r="AE752" s="870"/>
      <c r="AF752" s="870"/>
      <c r="AG752" s="870"/>
      <c r="AH752" s="870"/>
      <c r="AI752" s="870"/>
    </row>
    <row r="753" spans="1:35" ht="16.5">
      <c r="A753" s="870"/>
      <c r="B753" s="870"/>
      <c r="C753" s="870"/>
      <c r="D753" s="870"/>
      <c r="E753" s="870"/>
      <c r="F753" s="870"/>
      <c r="G753" s="870"/>
      <c r="H753" s="870"/>
      <c r="I753" s="870"/>
      <c r="J753" s="870"/>
      <c r="K753" s="870"/>
      <c r="L753" s="870"/>
      <c r="M753" s="870"/>
      <c r="N753" s="870"/>
      <c r="O753" s="870"/>
      <c r="P753" s="870"/>
      <c r="Q753" s="870"/>
      <c r="R753" s="870"/>
      <c r="S753" s="870"/>
      <c r="T753" s="870"/>
      <c r="U753" s="870"/>
      <c r="V753" s="870"/>
      <c r="W753" s="870"/>
      <c r="X753" s="870"/>
      <c r="Y753" s="870"/>
      <c r="Z753" s="870"/>
      <c r="AA753" s="870"/>
      <c r="AB753" s="870"/>
      <c r="AC753" s="870"/>
      <c r="AD753" s="870"/>
      <c r="AE753" s="870"/>
      <c r="AF753" s="870"/>
      <c r="AG753" s="870"/>
      <c r="AH753" s="870"/>
      <c r="AI753" s="870"/>
    </row>
    <row r="754" spans="1:35" ht="16.5">
      <c r="A754" s="870"/>
      <c r="B754" s="870"/>
      <c r="C754" s="870"/>
      <c r="D754" s="870"/>
      <c r="E754" s="870"/>
      <c r="F754" s="870"/>
      <c r="G754" s="870"/>
      <c r="H754" s="870"/>
      <c r="I754" s="870"/>
      <c r="J754" s="870"/>
      <c r="K754" s="870"/>
      <c r="L754" s="870"/>
      <c r="M754" s="870"/>
      <c r="N754" s="870"/>
      <c r="O754" s="870"/>
      <c r="P754" s="870"/>
      <c r="Q754" s="870"/>
      <c r="R754" s="870"/>
      <c r="S754" s="870"/>
      <c r="T754" s="870"/>
      <c r="U754" s="870"/>
      <c r="V754" s="870"/>
      <c r="W754" s="870"/>
      <c r="X754" s="870"/>
      <c r="Y754" s="870"/>
      <c r="Z754" s="870"/>
      <c r="AA754" s="870"/>
      <c r="AB754" s="870"/>
      <c r="AC754" s="870"/>
      <c r="AD754" s="870"/>
      <c r="AE754" s="870"/>
      <c r="AF754" s="870"/>
      <c r="AG754" s="870"/>
      <c r="AH754" s="870"/>
      <c r="AI754" s="870"/>
    </row>
    <row r="755" spans="1:35" ht="16.5">
      <c r="A755" s="870"/>
      <c r="B755" s="870"/>
      <c r="C755" s="870"/>
      <c r="D755" s="870"/>
      <c r="E755" s="870"/>
      <c r="F755" s="870"/>
      <c r="G755" s="870"/>
      <c r="H755" s="870"/>
      <c r="I755" s="870"/>
      <c r="J755" s="870"/>
      <c r="K755" s="870"/>
      <c r="L755" s="870"/>
      <c r="M755" s="870"/>
      <c r="N755" s="870"/>
      <c r="O755" s="870"/>
      <c r="P755" s="870"/>
      <c r="Q755" s="870"/>
      <c r="R755" s="870"/>
      <c r="S755" s="870"/>
      <c r="T755" s="870"/>
      <c r="U755" s="870"/>
      <c r="V755" s="870"/>
      <c r="W755" s="870"/>
      <c r="X755" s="870"/>
      <c r="Y755" s="870"/>
      <c r="Z755" s="870"/>
      <c r="AA755" s="870"/>
      <c r="AB755" s="870"/>
      <c r="AC755" s="870"/>
      <c r="AD755" s="870"/>
      <c r="AE755" s="870"/>
      <c r="AF755" s="870"/>
      <c r="AG755" s="870"/>
      <c r="AH755" s="870"/>
      <c r="AI755" s="870"/>
    </row>
    <row r="756" spans="1:35" ht="16.5">
      <c r="A756" s="870"/>
      <c r="B756" s="870"/>
      <c r="C756" s="870"/>
      <c r="D756" s="870"/>
      <c r="E756" s="870"/>
      <c r="F756" s="870"/>
      <c r="G756" s="870"/>
      <c r="H756" s="870"/>
      <c r="I756" s="870"/>
      <c r="J756" s="870"/>
      <c r="K756" s="870"/>
      <c r="L756" s="870"/>
      <c r="M756" s="870"/>
      <c r="N756" s="870"/>
      <c r="O756" s="870"/>
      <c r="P756" s="870"/>
      <c r="Q756" s="870"/>
      <c r="R756" s="870"/>
      <c r="S756" s="870"/>
      <c r="T756" s="870"/>
      <c r="U756" s="870"/>
      <c r="V756" s="870"/>
      <c r="W756" s="870"/>
      <c r="X756" s="870"/>
      <c r="Y756" s="870"/>
      <c r="Z756" s="870"/>
      <c r="AA756" s="870"/>
      <c r="AB756" s="870"/>
      <c r="AC756" s="870"/>
      <c r="AD756" s="870"/>
      <c r="AE756" s="870"/>
      <c r="AF756" s="870"/>
      <c r="AG756" s="870"/>
      <c r="AH756" s="870"/>
      <c r="AI756" s="870"/>
    </row>
    <row r="757" spans="1:35" ht="16.5">
      <c r="A757" s="870"/>
      <c r="B757" s="870"/>
      <c r="C757" s="870"/>
      <c r="D757" s="870"/>
      <c r="E757" s="870"/>
      <c r="F757" s="870"/>
      <c r="G757" s="870"/>
      <c r="H757" s="870"/>
      <c r="I757" s="870"/>
      <c r="J757" s="870"/>
      <c r="K757" s="870"/>
      <c r="L757" s="870"/>
      <c r="M757" s="870"/>
      <c r="N757" s="870"/>
      <c r="O757" s="870"/>
      <c r="P757" s="870"/>
      <c r="Q757" s="870"/>
      <c r="R757" s="870"/>
      <c r="S757" s="870"/>
      <c r="T757" s="870"/>
      <c r="U757" s="870"/>
      <c r="V757" s="870"/>
      <c r="W757" s="870"/>
      <c r="X757" s="870"/>
      <c r="Y757" s="870"/>
      <c r="Z757" s="870"/>
      <c r="AA757" s="870"/>
      <c r="AB757" s="870"/>
      <c r="AC757" s="870"/>
      <c r="AD757" s="870"/>
      <c r="AE757" s="870"/>
      <c r="AF757" s="870"/>
      <c r="AG757" s="870"/>
      <c r="AH757" s="870"/>
      <c r="AI757" s="870"/>
    </row>
    <row r="758" spans="1:35" ht="16.5">
      <c r="A758" s="870"/>
      <c r="B758" s="870"/>
      <c r="C758" s="870"/>
      <c r="D758" s="870"/>
      <c r="E758" s="870"/>
      <c r="F758" s="870"/>
      <c r="G758" s="870"/>
      <c r="H758" s="870"/>
      <c r="I758" s="870"/>
      <c r="J758" s="870"/>
      <c r="K758" s="870"/>
      <c r="L758" s="870"/>
      <c r="M758" s="870"/>
      <c r="N758" s="870"/>
      <c r="O758" s="870"/>
      <c r="P758" s="870"/>
      <c r="Q758" s="870"/>
      <c r="R758" s="870"/>
      <c r="S758" s="870"/>
      <c r="T758" s="870"/>
      <c r="U758" s="870"/>
      <c r="V758" s="870"/>
      <c r="W758" s="870"/>
      <c r="X758" s="870"/>
      <c r="Y758" s="870"/>
      <c r="Z758" s="870"/>
      <c r="AA758" s="870"/>
      <c r="AB758" s="870"/>
      <c r="AC758" s="870"/>
      <c r="AD758" s="870"/>
      <c r="AE758" s="870"/>
      <c r="AF758" s="870"/>
      <c r="AG758" s="870"/>
      <c r="AH758" s="870"/>
      <c r="AI758" s="870"/>
    </row>
    <row r="759" spans="1:35" ht="16.5">
      <c r="A759" s="870"/>
      <c r="B759" s="870"/>
      <c r="C759" s="870"/>
      <c r="D759" s="870"/>
      <c r="E759" s="870"/>
      <c r="F759" s="870"/>
      <c r="G759" s="870"/>
      <c r="H759" s="870"/>
      <c r="I759" s="870"/>
      <c r="J759" s="870"/>
      <c r="K759" s="870"/>
      <c r="L759" s="870"/>
      <c r="M759" s="870"/>
      <c r="N759" s="870"/>
      <c r="O759" s="870"/>
      <c r="P759" s="870"/>
      <c r="Q759" s="870"/>
      <c r="R759" s="870"/>
      <c r="S759" s="870"/>
      <c r="T759" s="870"/>
      <c r="U759" s="870"/>
      <c r="V759" s="870"/>
      <c r="W759" s="870"/>
      <c r="X759" s="870"/>
      <c r="Y759" s="870"/>
      <c r="Z759" s="870"/>
      <c r="AA759" s="870"/>
      <c r="AB759" s="870"/>
      <c r="AC759" s="870"/>
      <c r="AD759" s="870"/>
      <c r="AE759" s="870"/>
      <c r="AF759" s="870"/>
      <c r="AG759" s="870"/>
      <c r="AH759" s="870"/>
      <c r="AI759" s="870"/>
    </row>
    <row r="760" spans="1:35" ht="16.5">
      <c r="A760" s="870"/>
      <c r="B760" s="870"/>
      <c r="C760" s="870"/>
      <c r="D760" s="870"/>
      <c r="E760" s="870"/>
      <c r="F760" s="870"/>
      <c r="G760" s="870"/>
      <c r="H760" s="870"/>
      <c r="I760" s="870"/>
      <c r="J760" s="870"/>
      <c r="K760" s="870"/>
      <c r="L760" s="870"/>
      <c r="M760" s="870"/>
      <c r="N760" s="870"/>
      <c r="O760" s="870"/>
      <c r="P760" s="870"/>
      <c r="Q760" s="870"/>
      <c r="R760" s="870"/>
      <c r="S760" s="870"/>
      <c r="T760" s="870"/>
      <c r="U760" s="870"/>
      <c r="V760" s="870"/>
      <c r="W760" s="870"/>
      <c r="X760" s="870"/>
      <c r="Y760" s="870"/>
      <c r="Z760" s="870"/>
      <c r="AA760" s="870"/>
      <c r="AB760" s="870"/>
      <c r="AC760" s="870"/>
      <c r="AD760" s="870"/>
      <c r="AE760" s="870"/>
      <c r="AF760" s="870"/>
      <c r="AG760" s="870"/>
      <c r="AH760" s="870"/>
      <c r="AI760" s="870"/>
    </row>
    <row r="761" spans="1:35" ht="16.5">
      <c r="A761" s="870"/>
      <c r="B761" s="870"/>
      <c r="C761" s="870"/>
      <c r="D761" s="870"/>
      <c r="E761" s="870"/>
      <c r="F761" s="870"/>
      <c r="G761" s="870"/>
      <c r="H761" s="870"/>
      <c r="I761" s="870"/>
      <c r="J761" s="870"/>
      <c r="K761" s="870"/>
      <c r="L761" s="870"/>
      <c r="M761" s="870"/>
      <c r="N761" s="870"/>
      <c r="O761" s="870"/>
      <c r="P761" s="870"/>
      <c r="Q761" s="870"/>
      <c r="R761" s="870"/>
      <c r="S761" s="870"/>
      <c r="T761" s="870"/>
      <c r="U761" s="870"/>
      <c r="V761" s="870"/>
      <c r="W761" s="870"/>
      <c r="X761" s="870"/>
      <c r="Y761" s="870"/>
      <c r="Z761" s="870"/>
      <c r="AA761" s="870"/>
      <c r="AB761" s="870"/>
      <c r="AC761" s="870"/>
      <c r="AD761" s="870"/>
      <c r="AE761" s="870"/>
      <c r="AF761" s="870"/>
      <c r="AG761" s="870"/>
      <c r="AH761" s="870"/>
      <c r="AI761" s="870"/>
    </row>
    <row r="762" spans="1:35" ht="16.5">
      <c r="A762" s="870"/>
      <c r="B762" s="870"/>
      <c r="C762" s="870"/>
      <c r="D762" s="870"/>
      <c r="E762" s="870"/>
      <c r="F762" s="870"/>
      <c r="G762" s="870"/>
      <c r="H762" s="870"/>
      <c r="I762" s="870"/>
      <c r="J762" s="870"/>
      <c r="K762" s="870"/>
      <c r="L762" s="870"/>
      <c r="M762" s="870"/>
      <c r="N762" s="870"/>
      <c r="O762" s="870"/>
      <c r="P762" s="870"/>
      <c r="Q762" s="870"/>
      <c r="R762" s="870"/>
      <c r="S762" s="870"/>
      <c r="T762" s="870"/>
      <c r="U762" s="870"/>
      <c r="V762" s="870"/>
      <c r="W762" s="870"/>
      <c r="X762" s="870"/>
      <c r="Y762" s="870"/>
      <c r="Z762" s="870"/>
      <c r="AA762" s="870"/>
      <c r="AB762" s="870"/>
      <c r="AC762" s="870"/>
      <c r="AD762" s="870"/>
      <c r="AE762" s="870"/>
      <c r="AF762" s="870"/>
      <c r="AG762" s="870"/>
      <c r="AH762" s="870"/>
      <c r="AI762" s="870"/>
    </row>
    <row r="763" spans="1:35" ht="16.5">
      <c r="A763" s="870"/>
      <c r="B763" s="870"/>
      <c r="C763" s="870"/>
      <c r="D763" s="870"/>
      <c r="E763" s="870"/>
      <c r="F763" s="870"/>
      <c r="G763" s="870"/>
      <c r="H763" s="870"/>
      <c r="I763" s="870"/>
      <c r="J763" s="870"/>
      <c r="K763" s="870"/>
      <c r="L763" s="870"/>
      <c r="M763" s="870"/>
      <c r="N763" s="870"/>
      <c r="O763" s="870"/>
      <c r="P763" s="870"/>
      <c r="Q763" s="870"/>
      <c r="R763" s="870"/>
      <c r="S763" s="870"/>
      <c r="T763" s="870"/>
      <c r="U763" s="870"/>
      <c r="V763" s="870"/>
      <c r="W763" s="870"/>
      <c r="X763" s="870"/>
      <c r="Y763" s="870"/>
      <c r="Z763" s="870"/>
      <c r="AA763" s="870"/>
      <c r="AB763" s="870"/>
      <c r="AC763" s="870"/>
      <c r="AD763" s="870"/>
      <c r="AE763" s="870"/>
      <c r="AF763" s="870"/>
      <c r="AG763" s="870"/>
      <c r="AH763" s="870"/>
      <c r="AI763" s="870"/>
    </row>
    <row r="764" spans="1:35" ht="16.5">
      <c r="A764" s="870"/>
      <c r="B764" s="870"/>
      <c r="C764" s="870"/>
      <c r="D764" s="870"/>
      <c r="E764" s="870"/>
      <c r="F764" s="870"/>
      <c r="G764" s="870"/>
      <c r="H764" s="870"/>
      <c r="I764" s="870"/>
      <c r="J764" s="870"/>
      <c r="K764" s="870"/>
      <c r="L764" s="870"/>
      <c r="M764" s="870"/>
      <c r="N764" s="870"/>
      <c r="O764" s="870"/>
      <c r="P764" s="870"/>
      <c r="Q764" s="870"/>
      <c r="R764" s="870"/>
      <c r="S764" s="870"/>
      <c r="T764" s="870"/>
      <c r="U764" s="870"/>
      <c r="V764" s="870"/>
      <c r="W764" s="870"/>
      <c r="X764" s="870"/>
      <c r="Y764" s="870"/>
      <c r="Z764" s="870"/>
      <c r="AA764" s="870"/>
      <c r="AB764" s="870"/>
      <c r="AC764" s="870"/>
      <c r="AD764" s="870"/>
      <c r="AE764" s="870"/>
      <c r="AF764" s="870"/>
      <c r="AG764" s="870"/>
      <c r="AH764" s="870"/>
      <c r="AI764" s="870"/>
    </row>
    <row r="765" spans="1:35" ht="16.5">
      <c r="A765" s="870"/>
      <c r="B765" s="870"/>
      <c r="C765" s="870"/>
      <c r="D765" s="870"/>
      <c r="E765" s="870"/>
      <c r="F765" s="870"/>
      <c r="G765" s="870"/>
      <c r="H765" s="870"/>
      <c r="I765" s="870"/>
      <c r="J765" s="870"/>
      <c r="K765" s="870"/>
      <c r="L765" s="870"/>
      <c r="M765" s="870"/>
      <c r="N765" s="870"/>
      <c r="O765" s="870"/>
      <c r="P765" s="870"/>
      <c r="Q765" s="870"/>
      <c r="R765" s="870"/>
      <c r="S765" s="870"/>
      <c r="T765" s="870"/>
      <c r="U765" s="870"/>
      <c r="V765" s="870"/>
      <c r="W765" s="870"/>
      <c r="X765" s="870"/>
      <c r="Y765" s="870"/>
      <c r="Z765" s="870"/>
      <c r="AA765" s="870"/>
      <c r="AB765" s="870"/>
      <c r="AC765" s="870"/>
      <c r="AD765" s="870"/>
      <c r="AE765" s="870"/>
      <c r="AF765" s="870"/>
      <c r="AG765" s="870"/>
      <c r="AH765" s="870"/>
      <c r="AI765" s="870"/>
    </row>
    <row r="766" spans="1:35" ht="16.5">
      <c r="A766" s="870"/>
      <c r="B766" s="870"/>
      <c r="C766" s="870"/>
      <c r="D766" s="870"/>
      <c r="E766" s="870"/>
      <c r="F766" s="870"/>
      <c r="G766" s="870"/>
      <c r="H766" s="870"/>
      <c r="I766" s="870"/>
      <c r="J766" s="870"/>
      <c r="K766" s="870"/>
      <c r="L766" s="870"/>
      <c r="M766" s="870"/>
      <c r="N766" s="870"/>
      <c r="O766" s="870"/>
      <c r="P766" s="870"/>
      <c r="Q766" s="870"/>
      <c r="R766" s="870"/>
      <c r="S766" s="870"/>
      <c r="T766" s="870"/>
      <c r="U766" s="870"/>
      <c r="V766" s="870"/>
      <c r="W766" s="870"/>
      <c r="X766" s="870"/>
      <c r="Y766" s="870"/>
      <c r="Z766" s="870"/>
      <c r="AA766" s="870"/>
      <c r="AB766" s="870"/>
      <c r="AC766" s="870"/>
      <c r="AD766" s="870"/>
      <c r="AE766" s="870"/>
      <c r="AF766" s="870"/>
      <c r="AG766" s="870"/>
      <c r="AH766" s="870"/>
      <c r="AI766" s="870"/>
    </row>
    <row r="767" spans="1:35" ht="16.5">
      <c r="A767" s="870"/>
      <c r="B767" s="870"/>
      <c r="C767" s="870"/>
      <c r="D767" s="870"/>
      <c r="E767" s="870"/>
      <c r="F767" s="870"/>
      <c r="G767" s="870"/>
      <c r="H767" s="870"/>
      <c r="I767" s="870"/>
      <c r="J767" s="870"/>
      <c r="K767" s="870"/>
      <c r="L767" s="870"/>
      <c r="M767" s="870"/>
      <c r="N767" s="870"/>
      <c r="O767" s="870"/>
      <c r="P767" s="870"/>
      <c r="Q767" s="870"/>
      <c r="R767" s="870"/>
      <c r="S767" s="870"/>
      <c r="T767" s="870"/>
      <c r="U767" s="870"/>
      <c r="V767" s="870"/>
      <c r="W767" s="870"/>
      <c r="X767" s="870"/>
      <c r="Y767" s="870"/>
      <c r="Z767" s="870"/>
      <c r="AA767" s="870"/>
      <c r="AB767" s="870"/>
      <c r="AC767" s="870"/>
      <c r="AD767" s="870"/>
      <c r="AE767" s="870"/>
      <c r="AF767" s="870"/>
      <c r="AG767" s="870"/>
      <c r="AH767" s="870"/>
      <c r="AI767" s="870"/>
    </row>
    <row r="768" spans="1:35" ht="16.5">
      <c r="A768" s="870"/>
      <c r="B768" s="870"/>
      <c r="C768" s="870"/>
      <c r="D768" s="870"/>
      <c r="E768" s="870"/>
      <c r="F768" s="870"/>
      <c r="G768" s="870"/>
      <c r="H768" s="870"/>
      <c r="I768" s="870"/>
      <c r="J768" s="870"/>
      <c r="K768" s="870"/>
      <c r="L768" s="870"/>
      <c r="M768" s="870"/>
      <c r="N768" s="870"/>
      <c r="O768" s="870"/>
      <c r="P768" s="870"/>
      <c r="Q768" s="870"/>
      <c r="R768" s="870"/>
      <c r="S768" s="870"/>
      <c r="T768" s="870"/>
      <c r="U768" s="870"/>
      <c r="V768" s="870"/>
      <c r="W768" s="870"/>
      <c r="X768" s="870"/>
      <c r="Y768" s="870"/>
      <c r="Z768" s="870"/>
      <c r="AA768" s="870"/>
      <c r="AB768" s="870"/>
      <c r="AC768" s="870"/>
      <c r="AD768" s="870"/>
      <c r="AE768" s="870"/>
      <c r="AF768" s="870"/>
      <c r="AG768" s="870"/>
      <c r="AH768" s="870"/>
      <c r="AI768" s="870"/>
    </row>
    <row r="769" spans="1:35" ht="16.5">
      <c r="A769" s="870"/>
      <c r="B769" s="870"/>
      <c r="C769" s="870"/>
      <c r="D769" s="870"/>
      <c r="E769" s="870"/>
      <c r="F769" s="870"/>
      <c r="G769" s="870"/>
      <c r="H769" s="870"/>
      <c r="I769" s="870"/>
      <c r="J769" s="870"/>
      <c r="K769" s="870"/>
      <c r="L769" s="870"/>
      <c r="M769" s="870"/>
      <c r="N769" s="870"/>
      <c r="O769" s="870"/>
      <c r="P769" s="870"/>
      <c r="Q769" s="870"/>
      <c r="R769" s="870"/>
      <c r="S769" s="870"/>
      <c r="T769" s="870"/>
      <c r="U769" s="870"/>
      <c r="V769" s="870"/>
      <c r="W769" s="870"/>
      <c r="X769" s="870"/>
      <c r="Y769" s="870"/>
      <c r="Z769" s="870"/>
      <c r="AA769" s="870"/>
      <c r="AB769" s="870"/>
      <c r="AC769" s="870"/>
      <c r="AD769" s="870"/>
      <c r="AE769" s="870"/>
      <c r="AF769" s="870"/>
      <c r="AG769" s="870"/>
      <c r="AH769" s="870"/>
      <c r="AI769" s="870"/>
    </row>
    <row r="770" spans="1:35" ht="16.5">
      <c r="A770" s="870"/>
      <c r="B770" s="870"/>
      <c r="C770" s="870"/>
      <c r="D770" s="870"/>
      <c r="E770" s="870"/>
      <c r="F770" s="870"/>
      <c r="G770" s="870"/>
      <c r="H770" s="870"/>
      <c r="I770" s="870"/>
      <c r="J770" s="870"/>
      <c r="K770" s="870"/>
      <c r="L770" s="870"/>
      <c r="M770" s="870"/>
      <c r="N770" s="870"/>
      <c r="O770" s="870"/>
      <c r="P770" s="870"/>
      <c r="Q770" s="870"/>
      <c r="R770" s="870"/>
      <c r="S770" s="870"/>
      <c r="T770" s="870"/>
      <c r="U770" s="870"/>
      <c r="V770" s="870"/>
      <c r="W770" s="870"/>
      <c r="X770" s="870"/>
      <c r="Y770" s="870"/>
      <c r="Z770" s="870"/>
      <c r="AA770" s="870"/>
      <c r="AB770" s="870"/>
      <c r="AC770" s="870"/>
      <c r="AD770" s="870"/>
      <c r="AE770" s="870"/>
      <c r="AF770" s="870"/>
      <c r="AG770" s="870"/>
      <c r="AH770" s="870"/>
      <c r="AI770" s="870"/>
    </row>
    <row r="771" spans="1:35" ht="16.5">
      <c r="A771" s="870"/>
      <c r="B771" s="870"/>
      <c r="C771" s="870"/>
      <c r="D771" s="870"/>
      <c r="E771" s="870"/>
      <c r="F771" s="870"/>
      <c r="G771" s="870"/>
      <c r="H771" s="870"/>
      <c r="I771" s="870"/>
      <c r="J771" s="870"/>
      <c r="K771" s="870"/>
      <c r="L771" s="870"/>
      <c r="M771" s="870"/>
      <c r="N771" s="870"/>
      <c r="O771" s="870"/>
      <c r="P771" s="870"/>
      <c r="Q771" s="870"/>
      <c r="R771" s="870"/>
      <c r="S771" s="870"/>
      <c r="T771" s="870"/>
      <c r="U771" s="870"/>
      <c r="V771" s="870"/>
      <c r="W771" s="870"/>
      <c r="X771" s="870"/>
      <c r="Y771" s="870"/>
      <c r="Z771" s="870"/>
      <c r="AA771" s="870"/>
      <c r="AB771" s="870"/>
      <c r="AC771" s="870"/>
      <c r="AD771" s="870"/>
      <c r="AE771" s="870"/>
      <c r="AF771" s="870"/>
      <c r="AG771" s="870"/>
      <c r="AH771" s="870"/>
      <c r="AI771" s="870"/>
    </row>
    <row r="772" spans="1:35" ht="16.5">
      <c r="A772" s="870"/>
      <c r="B772" s="870"/>
      <c r="C772" s="870"/>
      <c r="D772" s="870"/>
      <c r="E772" s="870"/>
      <c r="F772" s="870"/>
      <c r="G772" s="870"/>
      <c r="H772" s="870"/>
      <c r="I772" s="870"/>
      <c r="J772" s="870"/>
      <c r="K772" s="870"/>
      <c r="L772" s="870"/>
      <c r="M772" s="870"/>
      <c r="N772" s="870"/>
      <c r="O772" s="870"/>
      <c r="P772" s="870"/>
      <c r="Q772" s="870"/>
      <c r="R772" s="870"/>
      <c r="S772" s="870"/>
      <c r="T772" s="870"/>
      <c r="U772" s="870"/>
      <c r="V772" s="870"/>
      <c r="W772" s="870"/>
      <c r="X772" s="870"/>
      <c r="Y772" s="870"/>
      <c r="Z772" s="870"/>
      <c r="AA772" s="870"/>
      <c r="AB772" s="870"/>
      <c r="AC772" s="870"/>
      <c r="AD772" s="870"/>
      <c r="AE772" s="870"/>
      <c r="AF772" s="870"/>
      <c r="AG772" s="870"/>
      <c r="AH772" s="870"/>
      <c r="AI772" s="870"/>
    </row>
    <row r="773" spans="1:35" ht="16.5">
      <c r="A773" s="870"/>
      <c r="B773" s="870"/>
      <c r="C773" s="870"/>
      <c r="D773" s="870"/>
      <c r="E773" s="870"/>
      <c r="F773" s="870"/>
      <c r="G773" s="870"/>
      <c r="H773" s="870"/>
      <c r="I773" s="870"/>
      <c r="J773" s="870"/>
      <c r="K773" s="870"/>
      <c r="L773" s="870"/>
      <c r="M773" s="870"/>
      <c r="N773" s="870"/>
      <c r="O773" s="870"/>
      <c r="P773" s="870"/>
      <c r="Q773" s="870"/>
      <c r="R773" s="870"/>
      <c r="S773" s="870"/>
      <c r="T773" s="870"/>
      <c r="U773" s="870"/>
      <c r="V773" s="870"/>
      <c r="W773" s="870"/>
      <c r="X773" s="870"/>
      <c r="Y773" s="870"/>
      <c r="Z773" s="870"/>
      <c r="AA773" s="870"/>
      <c r="AB773" s="870"/>
      <c r="AC773" s="870"/>
      <c r="AD773" s="870"/>
      <c r="AE773" s="870"/>
      <c r="AF773" s="870"/>
      <c r="AG773" s="870"/>
      <c r="AH773" s="870"/>
      <c r="AI773" s="870"/>
    </row>
    <row r="774" spans="1:35" ht="16.5">
      <c r="A774" s="870"/>
      <c r="B774" s="870"/>
      <c r="C774" s="870"/>
      <c r="D774" s="870"/>
      <c r="E774" s="870"/>
      <c r="F774" s="870"/>
      <c r="G774" s="870"/>
      <c r="H774" s="870"/>
      <c r="I774" s="870"/>
      <c r="J774" s="870"/>
      <c r="K774" s="870"/>
      <c r="L774" s="870"/>
      <c r="M774" s="870"/>
      <c r="N774" s="870"/>
      <c r="O774" s="870"/>
      <c r="P774" s="870"/>
      <c r="Q774" s="870"/>
      <c r="R774" s="870"/>
      <c r="S774" s="870"/>
      <c r="T774" s="870"/>
      <c r="U774" s="870"/>
      <c r="V774" s="870"/>
      <c r="W774" s="870"/>
      <c r="X774" s="870"/>
      <c r="Y774" s="870"/>
      <c r="Z774" s="870"/>
      <c r="AA774" s="870"/>
      <c r="AB774" s="870"/>
      <c r="AC774" s="870"/>
      <c r="AD774" s="870"/>
      <c r="AE774" s="870"/>
      <c r="AF774" s="870"/>
      <c r="AG774" s="870"/>
      <c r="AH774" s="870"/>
      <c r="AI774" s="870"/>
    </row>
    <row r="775" spans="1:35" ht="16.5">
      <c r="A775" s="870"/>
      <c r="B775" s="870"/>
      <c r="C775" s="870"/>
      <c r="D775" s="870"/>
      <c r="E775" s="870"/>
      <c r="F775" s="870"/>
      <c r="G775" s="870"/>
      <c r="H775" s="870"/>
      <c r="I775" s="870"/>
      <c r="J775" s="870"/>
      <c r="K775" s="870"/>
      <c r="L775" s="870"/>
      <c r="M775" s="870"/>
      <c r="N775" s="870"/>
      <c r="O775" s="870"/>
      <c r="P775" s="870"/>
      <c r="Q775" s="870"/>
      <c r="R775" s="870"/>
      <c r="S775" s="870"/>
      <c r="T775" s="870"/>
      <c r="U775" s="870"/>
      <c r="V775" s="870"/>
      <c r="W775" s="870"/>
      <c r="X775" s="870"/>
      <c r="Y775" s="870"/>
      <c r="Z775" s="870"/>
      <c r="AA775" s="870"/>
      <c r="AB775" s="870"/>
      <c r="AC775" s="870"/>
      <c r="AD775" s="870"/>
      <c r="AE775" s="870"/>
      <c r="AF775" s="870"/>
      <c r="AG775" s="870"/>
      <c r="AH775" s="870"/>
      <c r="AI775" s="870"/>
    </row>
    <row r="776" spans="1:35" ht="16.5">
      <c r="A776" s="870"/>
      <c r="B776" s="870"/>
      <c r="C776" s="870"/>
      <c r="D776" s="870"/>
      <c r="E776" s="870"/>
      <c r="F776" s="870"/>
      <c r="G776" s="870"/>
      <c r="H776" s="870"/>
      <c r="I776" s="870"/>
      <c r="J776" s="870"/>
      <c r="K776" s="870"/>
      <c r="L776" s="870"/>
      <c r="M776" s="870"/>
      <c r="N776" s="870"/>
      <c r="O776" s="870"/>
      <c r="P776" s="870"/>
      <c r="Q776" s="870"/>
      <c r="R776" s="870"/>
      <c r="S776" s="870"/>
      <c r="T776" s="870"/>
      <c r="U776" s="870"/>
      <c r="V776" s="870"/>
      <c r="W776" s="870"/>
      <c r="X776" s="870"/>
      <c r="Y776" s="870"/>
      <c r="Z776" s="870"/>
      <c r="AA776" s="870"/>
      <c r="AB776" s="870"/>
      <c r="AC776" s="870"/>
      <c r="AD776" s="870"/>
      <c r="AE776" s="870"/>
      <c r="AF776" s="870"/>
      <c r="AG776" s="870"/>
      <c r="AH776" s="870"/>
      <c r="AI776" s="870"/>
    </row>
    <row r="777" spans="1:35" ht="16.5">
      <c r="A777" s="870"/>
      <c r="B777" s="870"/>
      <c r="C777" s="870"/>
      <c r="D777" s="870"/>
      <c r="E777" s="870"/>
      <c r="F777" s="870"/>
      <c r="G777" s="870"/>
      <c r="H777" s="870"/>
      <c r="I777" s="870"/>
      <c r="J777" s="870"/>
      <c r="K777" s="870"/>
      <c r="L777" s="870"/>
      <c r="M777" s="870"/>
      <c r="N777" s="870"/>
      <c r="O777" s="870"/>
      <c r="P777" s="870"/>
      <c r="Q777" s="870"/>
      <c r="R777" s="870"/>
      <c r="S777" s="870"/>
      <c r="T777" s="870"/>
      <c r="U777" s="870"/>
      <c r="V777" s="870"/>
      <c r="W777" s="870"/>
      <c r="X777" s="870"/>
      <c r="Y777" s="870"/>
      <c r="Z777" s="870"/>
      <c r="AA777" s="870"/>
      <c r="AB777" s="870"/>
      <c r="AC777" s="870"/>
      <c r="AD777" s="870"/>
      <c r="AE777" s="870"/>
      <c r="AF777" s="870"/>
      <c r="AG777" s="870"/>
      <c r="AH777" s="870"/>
      <c r="AI777" s="870"/>
    </row>
    <row r="778" spans="1:35" ht="16.5">
      <c r="A778" s="870"/>
      <c r="B778" s="870"/>
      <c r="C778" s="870"/>
      <c r="D778" s="870"/>
      <c r="E778" s="870"/>
      <c r="F778" s="870"/>
      <c r="G778" s="870"/>
      <c r="H778" s="870"/>
      <c r="I778" s="870"/>
      <c r="J778" s="870"/>
      <c r="K778" s="870"/>
      <c r="L778" s="870"/>
      <c r="M778" s="870"/>
      <c r="N778" s="870"/>
      <c r="O778" s="870"/>
      <c r="P778" s="870"/>
      <c r="Q778" s="870"/>
      <c r="R778" s="870"/>
      <c r="S778" s="870"/>
      <c r="T778" s="870"/>
      <c r="U778" s="870"/>
      <c r="V778" s="870"/>
      <c r="W778" s="870"/>
      <c r="X778" s="870"/>
      <c r="Y778" s="870"/>
      <c r="Z778" s="870"/>
      <c r="AA778" s="870"/>
      <c r="AB778" s="870"/>
      <c r="AC778" s="870"/>
      <c r="AD778" s="870"/>
      <c r="AE778" s="870"/>
      <c r="AF778" s="870"/>
      <c r="AG778" s="870"/>
      <c r="AH778" s="870"/>
      <c r="AI778" s="870"/>
    </row>
    <row r="779" spans="1:35" ht="16.5">
      <c r="A779" s="870"/>
      <c r="B779" s="870"/>
      <c r="C779" s="870"/>
      <c r="D779" s="870"/>
      <c r="E779" s="870"/>
      <c r="F779" s="870"/>
      <c r="G779" s="870"/>
      <c r="H779" s="870"/>
      <c r="I779" s="870"/>
      <c r="J779" s="870"/>
      <c r="K779" s="870"/>
      <c r="L779" s="870"/>
      <c r="M779" s="870"/>
      <c r="N779" s="870"/>
      <c r="O779" s="870"/>
      <c r="P779" s="870"/>
      <c r="Q779" s="870"/>
      <c r="R779" s="870"/>
      <c r="S779" s="870"/>
      <c r="T779" s="870"/>
      <c r="U779" s="870"/>
      <c r="V779" s="870"/>
      <c r="W779" s="870"/>
      <c r="X779" s="870"/>
      <c r="Y779" s="870"/>
      <c r="Z779" s="870"/>
      <c r="AA779" s="870"/>
      <c r="AB779" s="870"/>
      <c r="AC779" s="870"/>
      <c r="AD779" s="870"/>
      <c r="AE779" s="870"/>
      <c r="AF779" s="870"/>
      <c r="AG779" s="870"/>
      <c r="AH779" s="870"/>
      <c r="AI779" s="870"/>
    </row>
    <row r="780" spans="1:35" ht="16.5">
      <c r="A780" s="870"/>
      <c r="B780" s="870"/>
      <c r="C780" s="870"/>
      <c r="D780" s="870"/>
      <c r="E780" s="870"/>
      <c r="F780" s="870"/>
      <c r="G780" s="870"/>
      <c r="H780" s="870"/>
      <c r="I780" s="870"/>
      <c r="J780" s="870"/>
      <c r="K780" s="870"/>
      <c r="L780" s="870"/>
      <c r="M780" s="870"/>
      <c r="N780" s="870"/>
      <c r="O780" s="870"/>
      <c r="P780" s="870"/>
      <c r="Q780" s="870"/>
      <c r="R780" s="870"/>
      <c r="S780" s="870"/>
      <c r="T780" s="870"/>
      <c r="U780" s="870"/>
      <c r="V780" s="870"/>
      <c r="W780" s="870"/>
      <c r="X780" s="870"/>
      <c r="Y780" s="870"/>
      <c r="Z780" s="870"/>
      <c r="AA780" s="870"/>
      <c r="AB780" s="870"/>
      <c r="AC780" s="870"/>
      <c r="AD780" s="870"/>
      <c r="AE780" s="870"/>
      <c r="AF780" s="870"/>
      <c r="AG780" s="870"/>
      <c r="AH780" s="870"/>
      <c r="AI780" s="870"/>
    </row>
    <row r="781" spans="1:35" ht="16.5">
      <c r="A781" s="870"/>
      <c r="B781" s="870"/>
      <c r="C781" s="870"/>
      <c r="D781" s="870"/>
      <c r="E781" s="870"/>
      <c r="F781" s="870"/>
      <c r="G781" s="870"/>
      <c r="H781" s="870"/>
      <c r="I781" s="870"/>
      <c r="J781" s="870"/>
      <c r="K781" s="870"/>
      <c r="L781" s="870"/>
      <c r="M781" s="870"/>
      <c r="N781" s="870"/>
      <c r="O781" s="870"/>
      <c r="P781" s="870"/>
      <c r="Q781" s="870"/>
      <c r="R781" s="870"/>
      <c r="S781" s="870"/>
      <c r="T781" s="870"/>
      <c r="U781" s="870"/>
      <c r="V781" s="870"/>
      <c r="W781" s="870"/>
      <c r="X781" s="870"/>
      <c r="Y781" s="870"/>
      <c r="Z781" s="870"/>
      <c r="AA781" s="870"/>
      <c r="AB781" s="870"/>
      <c r="AC781" s="870"/>
      <c r="AD781" s="870"/>
      <c r="AE781" s="870"/>
      <c r="AF781" s="870"/>
      <c r="AG781" s="870"/>
      <c r="AH781" s="870"/>
      <c r="AI781" s="870"/>
    </row>
    <row r="782" spans="1:35" ht="16.5">
      <c r="A782" s="870"/>
      <c r="B782" s="870"/>
      <c r="C782" s="870"/>
      <c r="D782" s="870"/>
      <c r="E782" s="870"/>
      <c r="F782" s="870"/>
      <c r="G782" s="870"/>
      <c r="H782" s="870"/>
      <c r="I782" s="870"/>
      <c r="J782" s="870"/>
      <c r="K782" s="870"/>
      <c r="L782" s="870"/>
      <c r="M782" s="870"/>
      <c r="N782" s="870"/>
      <c r="O782" s="870"/>
      <c r="P782" s="870"/>
      <c r="Q782" s="870"/>
      <c r="R782" s="870"/>
      <c r="S782" s="870"/>
      <c r="T782" s="870"/>
      <c r="U782" s="870"/>
      <c r="V782" s="870"/>
      <c r="W782" s="870"/>
      <c r="X782" s="870"/>
      <c r="Y782" s="870"/>
      <c r="Z782" s="870"/>
      <c r="AA782" s="870"/>
      <c r="AB782" s="870"/>
      <c r="AC782" s="870"/>
      <c r="AD782" s="870"/>
      <c r="AE782" s="870"/>
      <c r="AF782" s="870"/>
      <c r="AG782" s="870"/>
      <c r="AH782" s="870"/>
      <c r="AI782" s="870"/>
    </row>
    <row r="783" spans="1:35" ht="16.5">
      <c r="A783" s="870"/>
      <c r="B783" s="870"/>
      <c r="C783" s="870"/>
      <c r="D783" s="870"/>
      <c r="E783" s="870"/>
      <c r="F783" s="870"/>
      <c r="G783" s="870"/>
      <c r="H783" s="870"/>
      <c r="I783" s="870"/>
      <c r="J783" s="870"/>
      <c r="K783" s="870"/>
      <c r="L783" s="870"/>
      <c r="M783" s="870"/>
      <c r="N783" s="870"/>
      <c r="O783" s="870"/>
      <c r="P783" s="870"/>
      <c r="Q783" s="870"/>
      <c r="R783" s="870"/>
      <c r="S783" s="870"/>
      <c r="T783" s="870"/>
      <c r="U783" s="870"/>
      <c r="V783" s="870"/>
      <c r="W783" s="870"/>
      <c r="X783" s="870"/>
      <c r="Y783" s="870"/>
      <c r="Z783" s="870"/>
      <c r="AA783" s="870"/>
      <c r="AB783" s="870"/>
      <c r="AC783" s="870"/>
      <c r="AD783" s="870"/>
      <c r="AE783" s="870"/>
      <c r="AF783" s="870"/>
      <c r="AG783" s="870"/>
      <c r="AH783" s="870"/>
      <c r="AI783" s="870"/>
    </row>
    <row r="784" spans="1:35" ht="16.5">
      <c r="A784" s="870"/>
      <c r="B784" s="870"/>
      <c r="C784" s="870"/>
      <c r="D784" s="870"/>
      <c r="E784" s="870"/>
      <c r="F784" s="870"/>
      <c r="G784" s="870"/>
      <c r="H784" s="870"/>
      <c r="I784" s="870"/>
      <c r="J784" s="870"/>
      <c r="K784" s="870"/>
      <c r="L784" s="870"/>
      <c r="M784" s="870"/>
      <c r="N784" s="870"/>
      <c r="O784" s="870"/>
      <c r="P784" s="870"/>
      <c r="Q784" s="870"/>
      <c r="R784" s="870"/>
      <c r="S784" s="870"/>
      <c r="T784" s="870"/>
      <c r="U784" s="870"/>
      <c r="V784" s="870"/>
      <c r="W784" s="870"/>
      <c r="X784" s="870"/>
      <c r="Y784" s="870"/>
      <c r="Z784" s="870"/>
      <c r="AA784" s="870"/>
      <c r="AB784" s="870"/>
      <c r="AC784" s="870"/>
      <c r="AD784" s="870"/>
      <c r="AE784" s="870"/>
      <c r="AF784" s="870"/>
      <c r="AG784" s="870"/>
      <c r="AH784" s="870"/>
      <c r="AI784" s="870"/>
    </row>
    <row r="785" spans="1:35" ht="16.5">
      <c r="A785" s="870"/>
      <c r="B785" s="870"/>
      <c r="C785" s="870"/>
      <c r="D785" s="870"/>
      <c r="E785" s="870"/>
      <c r="F785" s="870"/>
      <c r="G785" s="870"/>
      <c r="H785" s="870"/>
      <c r="I785" s="870"/>
      <c r="J785" s="870"/>
      <c r="K785" s="870"/>
      <c r="L785" s="870"/>
      <c r="M785" s="870"/>
      <c r="N785" s="870"/>
      <c r="O785" s="870"/>
      <c r="P785" s="870"/>
      <c r="Q785" s="870"/>
      <c r="R785" s="870"/>
      <c r="S785" s="870"/>
      <c r="T785" s="870"/>
      <c r="U785" s="870"/>
      <c r="V785" s="870"/>
      <c r="W785" s="870"/>
      <c r="X785" s="870"/>
      <c r="Y785" s="870"/>
      <c r="Z785" s="870"/>
      <c r="AA785" s="870"/>
      <c r="AB785" s="870"/>
      <c r="AC785" s="870"/>
      <c r="AD785" s="870"/>
      <c r="AE785" s="870"/>
      <c r="AF785" s="870"/>
      <c r="AG785" s="870"/>
      <c r="AH785" s="870"/>
      <c r="AI785" s="870"/>
    </row>
    <row r="786" spans="1:35" ht="16.5">
      <c r="A786" s="870"/>
      <c r="B786" s="870"/>
      <c r="C786" s="870"/>
      <c r="D786" s="870"/>
      <c r="E786" s="870"/>
      <c r="F786" s="870"/>
      <c r="G786" s="870"/>
      <c r="H786" s="870"/>
      <c r="I786" s="870"/>
      <c r="J786" s="870"/>
      <c r="K786" s="870"/>
      <c r="L786" s="870"/>
      <c r="M786" s="870"/>
      <c r="N786" s="870"/>
      <c r="O786" s="870"/>
      <c r="P786" s="870"/>
      <c r="Q786" s="870"/>
      <c r="R786" s="870"/>
      <c r="S786" s="870"/>
      <c r="T786" s="870"/>
      <c r="U786" s="870"/>
      <c r="V786" s="870"/>
      <c r="W786" s="870"/>
      <c r="X786" s="870"/>
      <c r="Y786" s="870"/>
      <c r="Z786" s="870"/>
      <c r="AA786" s="870"/>
      <c r="AB786" s="870"/>
      <c r="AC786" s="870"/>
      <c r="AD786" s="870"/>
      <c r="AE786" s="870"/>
      <c r="AF786" s="870"/>
      <c r="AG786" s="870"/>
      <c r="AH786" s="870"/>
      <c r="AI786" s="870"/>
    </row>
    <row r="787" spans="1:35" ht="16.5">
      <c r="A787" s="870"/>
      <c r="B787" s="870"/>
      <c r="C787" s="870"/>
      <c r="D787" s="870"/>
      <c r="E787" s="870"/>
      <c r="F787" s="870"/>
      <c r="G787" s="870"/>
      <c r="H787" s="870"/>
      <c r="I787" s="870"/>
      <c r="J787" s="870"/>
      <c r="K787" s="870"/>
      <c r="L787" s="870"/>
      <c r="M787" s="870"/>
      <c r="N787" s="870"/>
      <c r="O787" s="870"/>
      <c r="P787" s="870"/>
      <c r="Q787" s="870"/>
      <c r="R787" s="870"/>
      <c r="S787" s="870"/>
      <c r="T787" s="870"/>
      <c r="U787" s="870"/>
      <c r="V787" s="870"/>
      <c r="W787" s="870"/>
      <c r="X787" s="870"/>
      <c r="Y787" s="870"/>
      <c r="Z787" s="870"/>
      <c r="AA787" s="870"/>
      <c r="AB787" s="870"/>
      <c r="AC787" s="870"/>
      <c r="AD787" s="870"/>
      <c r="AE787" s="870"/>
      <c r="AF787" s="870"/>
      <c r="AG787" s="870"/>
      <c r="AH787" s="870"/>
      <c r="AI787" s="870"/>
    </row>
    <row r="788" spans="1:35" ht="16.5">
      <c r="A788" s="870"/>
      <c r="B788" s="870"/>
      <c r="C788" s="870"/>
      <c r="D788" s="870"/>
      <c r="E788" s="870"/>
      <c r="F788" s="870"/>
      <c r="G788" s="870"/>
      <c r="H788" s="870"/>
      <c r="I788" s="870"/>
      <c r="J788" s="870"/>
      <c r="K788" s="870"/>
      <c r="L788" s="870"/>
      <c r="M788" s="870"/>
      <c r="N788" s="870"/>
      <c r="O788" s="870"/>
      <c r="P788" s="870"/>
      <c r="Q788" s="870"/>
      <c r="R788" s="870"/>
      <c r="S788" s="870"/>
      <c r="T788" s="870"/>
      <c r="U788" s="870"/>
      <c r="V788" s="870"/>
      <c r="W788" s="870"/>
      <c r="X788" s="870"/>
      <c r="Y788" s="870"/>
      <c r="Z788" s="870"/>
      <c r="AA788" s="870"/>
      <c r="AB788" s="870"/>
      <c r="AC788" s="870"/>
      <c r="AD788" s="870"/>
      <c r="AE788" s="870"/>
      <c r="AF788" s="870"/>
      <c r="AG788" s="870"/>
      <c r="AH788" s="870"/>
      <c r="AI788" s="870"/>
    </row>
    <row r="789" spans="1:35" ht="16.5">
      <c r="A789" s="870"/>
      <c r="B789" s="870"/>
      <c r="C789" s="870"/>
      <c r="D789" s="870"/>
      <c r="E789" s="870"/>
      <c r="F789" s="870"/>
      <c r="G789" s="870"/>
      <c r="H789" s="870"/>
      <c r="I789" s="870"/>
      <c r="J789" s="870"/>
      <c r="K789" s="870"/>
      <c r="L789" s="870"/>
      <c r="M789" s="870"/>
      <c r="N789" s="870"/>
      <c r="O789" s="870"/>
      <c r="P789" s="870"/>
      <c r="Q789" s="870"/>
      <c r="R789" s="870"/>
      <c r="S789" s="870"/>
      <c r="T789" s="870"/>
      <c r="U789" s="870"/>
      <c r="V789" s="870"/>
      <c r="W789" s="870"/>
      <c r="X789" s="870"/>
      <c r="Y789" s="870"/>
      <c r="Z789" s="870"/>
      <c r="AA789" s="870"/>
      <c r="AB789" s="870"/>
      <c r="AC789" s="870"/>
      <c r="AD789" s="870"/>
      <c r="AE789" s="870"/>
      <c r="AF789" s="870"/>
      <c r="AG789" s="870"/>
      <c r="AH789" s="870"/>
      <c r="AI789" s="870"/>
    </row>
    <row r="790" spans="1:35" ht="16.5">
      <c r="A790" s="870"/>
      <c r="B790" s="870"/>
      <c r="C790" s="870"/>
      <c r="D790" s="870"/>
      <c r="E790" s="870"/>
      <c r="F790" s="870"/>
      <c r="G790" s="870"/>
      <c r="H790" s="870"/>
      <c r="I790" s="870"/>
      <c r="J790" s="870"/>
      <c r="K790" s="870"/>
      <c r="L790" s="870"/>
      <c r="M790" s="870"/>
      <c r="N790" s="870"/>
      <c r="O790" s="870"/>
      <c r="P790" s="870"/>
      <c r="Q790" s="870"/>
      <c r="R790" s="870"/>
      <c r="S790" s="870"/>
      <c r="T790" s="870"/>
      <c r="U790" s="870"/>
      <c r="V790" s="870"/>
      <c r="W790" s="870"/>
      <c r="X790" s="870"/>
      <c r="Y790" s="870"/>
      <c r="Z790" s="870"/>
      <c r="AA790" s="870"/>
      <c r="AB790" s="870"/>
      <c r="AC790" s="870"/>
      <c r="AD790" s="870"/>
      <c r="AE790" s="870"/>
      <c r="AF790" s="870"/>
      <c r="AG790" s="870"/>
      <c r="AH790" s="870"/>
      <c r="AI790" s="870"/>
    </row>
    <row r="791" spans="1:35" ht="16.5">
      <c r="A791" s="870"/>
      <c r="B791" s="870"/>
      <c r="C791" s="870"/>
      <c r="D791" s="870"/>
      <c r="E791" s="870"/>
      <c r="F791" s="870"/>
      <c r="G791" s="870"/>
      <c r="H791" s="870"/>
      <c r="I791" s="870"/>
      <c r="J791" s="870"/>
      <c r="K791" s="870"/>
      <c r="L791" s="870"/>
      <c r="M791" s="870"/>
      <c r="N791" s="870"/>
      <c r="O791" s="870"/>
      <c r="P791" s="870"/>
      <c r="Q791" s="870"/>
      <c r="R791" s="870"/>
      <c r="S791" s="870"/>
      <c r="T791" s="870"/>
      <c r="U791" s="870"/>
      <c r="V791" s="870"/>
      <c r="W791" s="870"/>
      <c r="X791" s="870"/>
      <c r="Y791" s="870"/>
      <c r="Z791" s="870"/>
      <c r="AA791" s="870"/>
      <c r="AB791" s="870"/>
      <c r="AC791" s="870"/>
      <c r="AD791" s="870"/>
      <c r="AE791" s="870"/>
      <c r="AF791" s="870"/>
      <c r="AG791" s="870"/>
      <c r="AH791" s="870"/>
      <c r="AI791" s="870"/>
    </row>
    <row r="792" spans="1:35" ht="16.5">
      <c r="A792" s="870"/>
      <c r="B792" s="870"/>
      <c r="C792" s="870"/>
      <c r="D792" s="870"/>
      <c r="E792" s="870"/>
      <c r="F792" s="870"/>
      <c r="G792" s="870"/>
      <c r="H792" s="870"/>
      <c r="I792" s="870"/>
      <c r="J792" s="870"/>
      <c r="K792" s="870"/>
      <c r="L792" s="870"/>
      <c r="M792" s="870"/>
      <c r="N792" s="870"/>
      <c r="O792" s="870"/>
      <c r="P792" s="870"/>
      <c r="Q792" s="870"/>
      <c r="R792" s="870"/>
      <c r="S792" s="870"/>
      <c r="T792" s="870"/>
      <c r="U792" s="870"/>
      <c r="V792" s="870"/>
      <c r="W792" s="870"/>
      <c r="X792" s="870"/>
      <c r="Y792" s="870"/>
      <c r="Z792" s="870"/>
      <c r="AA792" s="870"/>
      <c r="AB792" s="870"/>
      <c r="AC792" s="870"/>
      <c r="AD792" s="870"/>
      <c r="AE792" s="870"/>
      <c r="AF792" s="870"/>
      <c r="AG792" s="870"/>
      <c r="AH792" s="870"/>
      <c r="AI792" s="870"/>
    </row>
    <row r="793" spans="1:35" ht="16.5">
      <c r="A793" s="870"/>
      <c r="B793" s="870"/>
      <c r="C793" s="870"/>
      <c r="D793" s="870"/>
      <c r="E793" s="870"/>
      <c r="F793" s="870"/>
      <c r="G793" s="870"/>
      <c r="H793" s="870"/>
      <c r="I793" s="870"/>
      <c r="J793" s="870"/>
      <c r="K793" s="870"/>
      <c r="L793" s="870"/>
      <c r="M793" s="870"/>
      <c r="N793" s="870"/>
      <c r="O793" s="870"/>
      <c r="P793" s="870"/>
      <c r="Q793" s="870"/>
      <c r="R793" s="870"/>
      <c r="S793" s="870"/>
      <c r="T793" s="870"/>
      <c r="U793" s="870"/>
      <c r="V793" s="870"/>
      <c r="W793" s="870"/>
      <c r="X793" s="870"/>
      <c r="Y793" s="870"/>
      <c r="Z793" s="870"/>
      <c r="AA793" s="870"/>
      <c r="AB793" s="870"/>
      <c r="AC793" s="870"/>
      <c r="AD793" s="870"/>
      <c r="AE793" s="870"/>
      <c r="AF793" s="870"/>
      <c r="AG793" s="870"/>
      <c r="AH793" s="870"/>
      <c r="AI793" s="870"/>
    </row>
    <row r="794" spans="1:35" ht="16.5">
      <c r="A794" s="870"/>
      <c r="B794" s="870"/>
      <c r="C794" s="870"/>
      <c r="D794" s="870"/>
      <c r="E794" s="870"/>
      <c r="F794" s="870"/>
      <c r="G794" s="870"/>
      <c r="H794" s="870"/>
      <c r="I794" s="870"/>
      <c r="J794" s="870"/>
      <c r="K794" s="870"/>
      <c r="L794" s="870"/>
      <c r="M794" s="870"/>
      <c r="N794" s="870"/>
      <c r="O794" s="870"/>
      <c r="P794" s="870"/>
      <c r="Q794" s="870"/>
      <c r="R794" s="870"/>
      <c r="S794" s="870"/>
      <c r="T794" s="870"/>
      <c r="U794" s="870"/>
      <c r="V794" s="870"/>
      <c r="W794" s="870"/>
      <c r="X794" s="870"/>
      <c r="Y794" s="870"/>
      <c r="Z794" s="870"/>
      <c r="AA794" s="870"/>
      <c r="AB794" s="870"/>
      <c r="AC794" s="870"/>
      <c r="AD794" s="870"/>
      <c r="AE794" s="870"/>
      <c r="AF794" s="870"/>
      <c r="AG794" s="870"/>
      <c r="AH794" s="870"/>
      <c r="AI794" s="870"/>
    </row>
    <row r="795" spans="1:35" ht="16.5">
      <c r="A795" s="870"/>
      <c r="B795" s="870"/>
      <c r="C795" s="870"/>
      <c r="D795" s="870"/>
      <c r="E795" s="870"/>
      <c r="F795" s="870"/>
      <c r="G795" s="870"/>
      <c r="H795" s="870"/>
      <c r="I795" s="870"/>
      <c r="J795" s="870"/>
      <c r="K795" s="870"/>
      <c r="L795" s="870"/>
      <c r="M795" s="870"/>
      <c r="N795" s="870"/>
      <c r="O795" s="870"/>
      <c r="P795" s="870"/>
      <c r="Q795" s="870"/>
      <c r="R795" s="870"/>
      <c r="S795" s="870"/>
      <c r="T795" s="870"/>
      <c r="U795" s="870"/>
      <c r="V795" s="870"/>
      <c r="W795" s="870"/>
      <c r="X795" s="870"/>
      <c r="Y795" s="870"/>
      <c r="Z795" s="870"/>
      <c r="AA795" s="870"/>
      <c r="AB795" s="870"/>
      <c r="AC795" s="870"/>
      <c r="AD795" s="870"/>
      <c r="AE795" s="870"/>
      <c r="AF795" s="870"/>
      <c r="AG795" s="870"/>
      <c r="AH795" s="870"/>
      <c r="AI795" s="870"/>
    </row>
    <row r="796" spans="1:35" ht="16.5">
      <c r="A796" s="870"/>
      <c r="B796" s="870"/>
      <c r="C796" s="870"/>
      <c r="D796" s="870"/>
      <c r="E796" s="870"/>
      <c r="F796" s="870"/>
      <c r="G796" s="870"/>
      <c r="H796" s="870"/>
      <c r="I796" s="870"/>
      <c r="J796" s="870"/>
      <c r="K796" s="870"/>
      <c r="L796" s="870"/>
      <c r="M796" s="870"/>
      <c r="N796" s="870"/>
      <c r="O796" s="870"/>
      <c r="P796" s="870"/>
      <c r="Q796" s="870"/>
      <c r="R796" s="870"/>
      <c r="S796" s="870"/>
      <c r="T796" s="870"/>
      <c r="U796" s="870"/>
      <c r="V796" s="870"/>
      <c r="W796" s="870"/>
      <c r="X796" s="870"/>
      <c r="Y796" s="870"/>
      <c r="Z796" s="870"/>
      <c r="AA796" s="870"/>
      <c r="AB796" s="870"/>
      <c r="AC796" s="870"/>
      <c r="AD796" s="870"/>
      <c r="AE796" s="870"/>
      <c r="AF796" s="870"/>
      <c r="AG796" s="870"/>
      <c r="AH796" s="870"/>
      <c r="AI796" s="870"/>
    </row>
    <row r="797" spans="1:35" ht="16.5">
      <c r="A797" s="870"/>
      <c r="B797" s="870"/>
      <c r="C797" s="870"/>
      <c r="D797" s="870"/>
      <c r="E797" s="870"/>
      <c r="F797" s="870"/>
      <c r="G797" s="870"/>
      <c r="H797" s="870"/>
      <c r="I797" s="870"/>
      <c r="J797" s="870"/>
      <c r="K797" s="870"/>
      <c r="L797" s="870"/>
      <c r="M797" s="870"/>
      <c r="N797" s="870"/>
      <c r="O797" s="870"/>
      <c r="P797" s="870"/>
      <c r="Q797" s="870"/>
      <c r="R797" s="870"/>
      <c r="S797" s="870"/>
      <c r="T797" s="870"/>
      <c r="U797" s="870"/>
      <c r="V797" s="870"/>
      <c r="W797" s="870"/>
      <c r="X797" s="870"/>
      <c r="Y797" s="870"/>
      <c r="Z797" s="870"/>
      <c r="AA797" s="870"/>
      <c r="AB797" s="870"/>
      <c r="AC797" s="870"/>
      <c r="AD797" s="870"/>
      <c r="AE797" s="870"/>
      <c r="AF797" s="870"/>
      <c r="AG797" s="870"/>
      <c r="AH797" s="870"/>
      <c r="AI797" s="870"/>
    </row>
    <row r="798" spans="1:35" ht="16.5">
      <c r="A798" s="870"/>
      <c r="B798" s="870"/>
      <c r="C798" s="870"/>
      <c r="D798" s="870"/>
      <c r="E798" s="870"/>
      <c r="F798" s="870"/>
      <c r="G798" s="870"/>
      <c r="H798" s="870"/>
      <c r="I798" s="870"/>
      <c r="J798" s="870"/>
      <c r="K798" s="870"/>
      <c r="L798" s="870"/>
      <c r="M798" s="870"/>
      <c r="N798" s="870"/>
      <c r="O798" s="870"/>
      <c r="P798" s="870"/>
      <c r="Q798" s="870"/>
      <c r="R798" s="870"/>
      <c r="S798" s="870"/>
      <c r="T798" s="870"/>
      <c r="U798" s="870"/>
      <c r="V798" s="870"/>
      <c r="W798" s="870"/>
      <c r="X798" s="870"/>
      <c r="Y798" s="870"/>
      <c r="Z798" s="870"/>
      <c r="AA798" s="870"/>
      <c r="AB798" s="870"/>
      <c r="AC798" s="870"/>
      <c r="AD798" s="870"/>
      <c r="AE798" s="870"/>
      <c r="AF798" s="870"/>
      <c r="AG798" s="870"/>
      <c r="AH798" s="870"/>
      <c r="AI798" s="870"/>
    </row>
    <row r="799" spans="1:35" ht="16.5">
      <c r="A799" s="870"/>
      <c r="B799" s="870"/>
      <c r="C799" s="870"/>
      <c r="D799" s="870"/>
      <c r="E799" s="870"/>
      <c r="F799" s="870"/>
      <c r="G799" s="870"/>
      <c r="H799" s="870"/>
      <c r="I799" s="870"/>
      <c r="J799" s="870"/>
      <c r="K799" s="870"/>
      <c r="L799" s="870"/>
      <c r="M799" s="870"/>
      <c r="N799" s="870"/>
      <c r="O799" s="870"/>
      <c r="P799" s="870"/>
      <c r="Q799" s="870"/>
      <c r="R799" s="870"/>
      <c r="S799" s="870"/>
      <c r="T799" s="870"/>
      <c r="U799" s="870"/>
      <c r="V799" s="870"/>
      <c r="W799" s="870"/>
      <c r="X799" s="870"/>
      <c r="Y799" s="870"/>
      <c r="Z799" s="870"/>
      <c r="AA799" s="870"/>
      <c r="AB799" s="870"/>
      <c r="AC799" s="870"/>
      <c r="AD799" s="870"/>
      <c r="AE799" s="870"/>
      <c r="AF799" s="870"/>
      <c r="AG799" s="870"/>
      <c r="AH799" s="870"/>
      <c r="AI799" s="870"/>
    </row>
    <row r="800" spans="1:35" ht="16.5">
      <c r="A800" s="870"/>
      <c r="B800" s="870"/>
      <c r="C800" s="870"/>
      <c r="D800" s="870"/>
      <c r="E800" s="870"/>
      <c r="F800" s="870"/>
      <c r="G800" s="870"/>
      <c r="H800" s="870"/>
      <c r="I800" s="870"/>
      <c r="J800" s="870"/>
      <c r="K800" s="870"/>
      <c r="L800" s="870"/>
      <c r="M800" s="870"/>
      <c r="N800" s="870"/>
      <c r="O800" s="870"/>
      <c r="P800" s="870"/>
      <c r="Q800" s="870"/>
      <c r="R800" s="870"/>
      <c r="S800" s="870"/>
      <c r="T800" s="870"/>
      <c r="U800" s="870"/>
      <c r="V800" s="870"/>
      <c r="W800" s="870"/>
      <c r="X800" s="870"/>
      <c r="Y800" s="870"/>
      <c r="Z800" s="870"/>
      <c r="AA800" s="870"/>
      <c r="AB800" s="870"/>
      <c r="AC800" s="870"/>
      <c r="AD800" s="870"/>
      <c r="AE800" s="870"/>
      <c r="AF800" s="870"/>
      <c r="AG800" s="870"/>
      <c r="AH800" s="870"/>
      <c r="AI800" s="870"/>
    </row>
    <row r="801" spans="1:35" ht="16.5">
      <c r="A801" s="870"/>
      <c r="B801" s="870"/>
      <c r="C801" s="870"/>
      <c r="D801" s="870"/>
      <c r="E801" s="870"/>
      <c r="F801" s="870"/>
      <c r="G801" s="870"/>
      <c r="H801" s="870"/>
      <c r="I801" s="870"/>
      <c r="J801" s="870"/>
      <c r="K801" s="870"/>
      <c r="L801" s="870"/>
      <c r="M801" s="870"/>
      <c r="N801" s="870"/>
      <c r="O801" s="870"/>
      <c r="P801" s="870"/>
      <c r="Q801" s="870"/>
      <c r="R801" s="870"/>
      <c r="S801" s="870"/>
      <c r="T801" s="870"/>
      <c r="U801" s="870"/>
      <c r="V801" s="870"/>
      <c r="W801" s="870"/>
      <c r="X801" s="870"/>
      <c r="Y801" s="870"/>
      <c r="Z801" s="870"/>
      <c r="AA801" s="870"/>
      <c r="AB801" s="870"/>
      <c r="AC801" s="870"/>
      <c r="AD801" s="870"/>
      <c r="AE801" s="870"/>
      <c r="AF801" s="870"/>
      <c r="AG801" s="870"/>
      <c r="AH801" s="870"/>
      <c r="AI801" s="870"/>
    </row>
    <row r="802" spans="1:35" ht="16.5">
      <c r="A802" s="870"/>
      <c r="B802" s="870"/>
      <c r="C802" s="870"/>
      <c r="D802" s="870"/>
      <c r="E802" s="870"/>
      <c r="F802" s="870"/>
      <c r="G802" s="870"/>
      <c r="H802" s="870"/>
      <c r="I802" s="870"/>
      <c r="J802" s="870"/>
      <c r="K802" s="870"/>
      <c r="L802" s="870"/>
      <c r="M802" s="870"/>
      <c r="N802" s="870"/>
      <c r="O802" s="870"/>
      <c r="P802" s="870"/>
      <c r="Q802" s="870"/>
      <c r="R802" s="870"/>
      <c r="S802" s="870"/>
      <c r="T802" s="870"/>
      <c r="U802" s="870"/>
      <c r="V802" s="870"/>
      <c r="W802" s="870"/>
      <c r="X802" s="870"/>
      <c r="Y802" s="870"/>
      <c r="Z802" s="870"/>
      <c r="AA802" s="870"/>
      <c r="AB802" s="870"/>
      <c r="AC802" s="870"/>
      <c r="AD802" s="870"/>
      <c r="AE802" s="870"/>
      <c r="AF802" s="870"/>
      <c r="AG802" s="870"/>
      <c r="AH802" s="870"/>
      <c r="AI802" s="870"/>
    </row>
    <row r="803" spans="1:35" ht="16.5">
      <c r="A803" s="870"/>
      <c r="B803" s="870"/>
      <c r="C803" s="870"/>
      <c r="D803" s="870"/>
      <c r="E803" s="870"/>
      <c r="F803" s="870"/>
      <c r="G803" s="870"/>
      <c r="H803" s="870"/>
      <c r="I803" s="870"/>
      <c r="J803" s="870"/>
      <c r="K803" s="870"/>
      <c r="L803" s="870"/>
      <c r="M803" s="870"/>
      <c r="N803" s="870"/>
      <c r="O803" s="870"/>
      <c r="P803" s="870"/>
      <c r="Q803" s="870"/>
      <c r="R803" s="870"/>
      <c r="S803" s="870"/>
      <c r="T803" s="870"/>
      <c r="U803" s="870"/>
      <c r="V803" s="870"/>
      <c r="W803" s="870"/>
      <c r="X803" s="870"/>
      <c r="Y803" s="870"/>
      <c r="Z803" s="870"/>
      <c r="AA803" s="870"/>
      <c r="AB803" s="870"/>
      <c r="AC803" s="870"/>
      <c r="AD803" s="870"/>
      <c r="AE803" s="870"/>
      <c r="AF803" s="870"/>
      <c r="AG803" s="870"/>
      <c r="AH803" s="870"/>
      <c r="AI803" s="870"/>
    </row>
    <row r="804" spans="1:35" ht="16.5">
      <c r="A804" s="870"/>
      <c r="B804" s="870"/>
      <c r="C804" s="870"/>
      <c r="D804" s="870"/>
      <c r="E804" s="870"/>
      <c r="F804" s="870"/>
      <c r="G804" s="870"/>
      <c r="H804" s="870"/>
      <c r="I804" s="870"/>
      <c r="J804" s="870"/>
      <c r="K804" s="870"/>
      <c r="L804" s="870"/>
      <c r="M804" s="870"/>
      <c r="N804" s="870"/>
      <c r="O804" s="870"/>
      <c r="P804" s="870"/>
      <c r="Q804" s="870"/>
      <c r="R804" s="870"/>
      <c r="S804" s="870"/>
      <c r="T804" s="870"/>
      <c r="U804" s="870"/>
      <c r="V804" s="870"/>
      <c r="W804" s="870"/>
      <c r="X804" s="870"/>
      <c r="Y804" s="870"/>
      <c r="Z804" s="870"/>
      <c r="AA804" s="870"/>
      <c r="AB804" s="870"/>
      <c r="AC804" s="870"/>
      <c r="AD804" s="870"/>
      <c r="AE804" s="870"/>
      <c r="AF804" s="870"/>
      <c r="AG804" s="870"/>
      <c r="AH804" s="870"/>
      <c r="AI804" s="870"/>
    </row>
    <row r="805" spans="1:35" ht="16.5">
      <c r="A805" s="870"/>
      <c r="B805" s="870"/>
      <c r="C805" s="870"/>
      <c r="D805" s="870"/>
      <c r="E805" s="870"/>
      <c r="F805" s="870"/>
      <c r="G805" s="870"/>
      <c r="H805" s="870"/>
      <c r="I805" s="870"/>
      <c r="J805" s="870"/>
      <c r="K805" s="870"/>
      <c r="L805" s="870"/>
      <c r="M805" s="870"/>
      <c r="N805" s="870"/>
      <c r="O805" s="870"/>
      <c r="P805" s="870"/>
      <c r="Q805" s="870"/>
      <c r="R805" s="870"/>
      <c r="S805" s="870"/>
      <c r="T805" s="870"/>
      <c r="U805" s="870"/>
      <c r="V805" s="870"/>
      <c r="W805" s="870"/>
      <c r="X805" s="870"/>
      <c r="Y805" s="870"/>
      <c r="Z805" s="870"/>
      <c r="AA805" s="870"/>
      <c r="AB805" s="870"/>
      <c r="AC805" s="870"/>
      <c r="AD805" s="870"/>
      <c r="AE805" s="870"/>
      <c r="AF805" s="870"/>
      <c r="AG805" s="870"/>
      <c r="AH805" s="870"/>
      <c r="AI805" s="870"/>
    </row>
    <row r="806" spans="1:35" ht="16.5">
      <c r="A806" s="870"/>
      <c r="B806" s="870"/>
      <c r="C806" s="870"/>
      <c r="D806" s="870"/>
      <c r="E806" s="870"/>
      <c r="F806" s="870"/>
      <c r="G806" s="870"/>
      <c r="H806" s="870"/>
      <c r="I806" s="870"/>
      <c r="J806" s="870"/>
      <c r="K806" s="870"/>
      <c r="L806" s="870"/>
      <c r="M806" s="870"/>
      <c r="N806" s="870"/>
      <c r="O806" s="870"/>
      <c r="P806" s="870"/>
      <c r="Q806" s="870"/>
      <c r="R806" s="870"/>
      <c r="S806" s="870"/>
      <c r="T806" s="870"/>
      <c r="U806" s="870"/>
      <c r="V806" s="870"/>
      <c r="W806" s="870"/>
      <c r="X806" s="870"/>
      <c r="Y806" s="870"/>
      <c r="Z806" s="870"/>
      <c r="AA806" s="870"/>
      <c r="AB806" s="870"/>
      <c r="AC806" s="870"/>
      <c r="AD806" s="870"/>
      <c r="AE806" s="870"/>
      <c r="AF806" s="870"/>
      <c r="AG806" s="870"/>
      <c r="AH806" s="870"/>
      <c r="AI806" s="870"/>
    </row>
    <row r="807" spans="1:35" ht="16.5">
      <c r="A807" s="870"/>
      <c r="B807" s="870"/>
      <c r="C807" s="870"/>
      <c r="D807" s="870"/>
      <c r="E807" s="870"/>
      <c r="F807" s="870"/>
      <c r="G807" s="870"/>
      <c r="H807" s="870"/>
      <c r="I807" s="870"/>
      <c r="J807" s="870"/>
      <c r="K807" s="870"/>
      <c r="L807" s="870"/>
      <c r="M807" s="870"/>
      <c r="N807" s="870"/>
      <c r="O807" s="870"/>
      <c r="P807" s="870"/>
      <c r="Q807" s="870"/>
      <c r="R807" s="870"/>
      <c r="S807" s="870"/>
      <c r="T807" s="870"/>
      <c r="U807" s="870"/>
      <c r="V807" s="870"/>
      <c r="W807" s="870"/>
      <c r="X807" s="870"/>
      <c r="Y807" s="870"/>
      <c r="Z807" s="870"/>
      <c r="AA807" s="870"/>
      <c r="AB807" s="870"/>
      <c r="AC807" s="870"/>
      <c r="AD807" s="870"/>
      <c r="AE807" s="870"/>
      <c r="AF807" s="870"/>
      <c r="AG807" s="870"/>
      <c r="AH807" s="870"/>
      <c r="AI807" s="870"/>
    </row>
    <row r="808" spans="1:35" ht="16.5">
      <c r="A808" s="870"/>
      <c r="B808" s="870"/>
      <c r="C808" s="870"/>
      <c r="D808" s="870"/>
      <c r="E808" s="870"/>
      <c r="F808" s="870"/>
      <c r="G808" s="870"/>
      <c r="H808" s="870"/>
      <c r="I808" s="870"/>
      <c r="J808" s="870"/>
      <c r="K808" s="870"/>
      <c r="L808" s="870"/>
      <c r="M808" s="870"/>
      <c r="N808" s="870"/>
      <c r="O808" s="870"/>
      <c r="P808" s="870"/>
      <c r="Q808" s="870"/>
      <c r="R808" s="870"/>
      <c r="S808" s="870"/>
      <c r="T808" s="870"/>
      <c r="U808" s="870"/>
      <c r="V808" s="870"/>
      <c r="W808" s="870"/>
      <c r="X808" s="870"/>
      <c r="Y808" s="870"/>
      <c r="Z808" s="870"/>
      <c r="AA808" s="870"/>
      <c r="AB808" s="870"/>
      <c r="AC808" s="870"/>
      <c r="AD808" s="870"/>
      <c r="AE808" s="870"/>
      <c r="AF808" s="870"/>
      <c r="AG808" s="870"/>
      <c r="AH808" s="870"/>
      <c r="AI808" s="870"/>
    </row>
    <row r="809" spans="1:35" ht="16.5">
      <c r="A809" s="870"/>
      <c r="B809" s="870"/>
      <c r="C809" s="870"/>
      <c r="D809" s="870"/>
      <c r="E809" s="870"/>
      <c r="F809" s="870"/>
      <c r="G809" s="870"/>
      <c r="H809" s="870"/>
      <c r="I809" s="870"/>
      <c r="J809" s="870"/>
      <c r="K809" s="870"/>
      <c r="L809" s="870"/>
      <c r="M809" s="870"/>
      <c r="N809" s="870"/>
      <c r="O809" s="870"/>
      <c r="P809" s="870"/>
      <c r="Q809" s="870"/>
      <c r="R809" s="870"/>
      <c r="S809" s="870"/>
      <c r="T809" s="870"/>
      <c r="U809" s="870"/>
      <c r="V809" s="870"/>
      <c r="W809" s="870"/>
      <c r="X809" s="870"/>
      <c r="Y809" s="870"/>
      <c r="Z809" s="870"/>
      <c r="AA809" s="870"/>
      <c r="AB809" s="870"/>
      <c r="AC809" s="870"/>
      <c r="AD809" s="870"/>
      <c r="AE809" s="870"/>
      <c r="AF809" s="870"/>
      <c r="AG809" s="870"/>
      <c r="AH809" s="870"/>
      <c r="AI809" s="870"/>
    </row>
    <row r="810" spans="1:35" ht="16.5">
      <c r="A810" s="870"/>
      <c r="B810" s="870"/>
      <c r="C810" s="870"/>
      <c r="D810" s="870"/>
      <c r="E810" s="870"/>
      <c r="F810" s="870"/>
      <c r="G810" s="870"/>
      <c r="H810" s="870"/>
      <c r="I810" s="870"/>
      <c r="J810" s="870"/>
      <c r="K810" s="870"/>
      <c r="L810" s="870"/>
      <c r="M810" s="870"/>
      <c r="N810" s="870"/>
      <c r="O810" s="870"/>
      <c r="P810" s="870"/>
      <c r="Q810" s="870"/>
      <c r="R810" s="870"/>
      <c r="S810" s="870"/>
      <c r="T810" s="870"/>
      <c r="U810" s="870"/>
      <c r="V810" s="870"/>
      <c r="W810" s="870"/>
      <c r="X810" s="870"/>
      <c r="Y810" s="870"/>
      <c r="Z810" s="870"/>
      <c r="AA810" s="870"/>
      <c r="AB810" s="870"/>
      <c r="AC810" s="870"/>
      <c r="AD810" s="870"/>
      <c r="AE810" s="870"/>
      <c r="AF810" s="870"/>
      <c r="AG810" s="870"/>
      <c r="AH810" s="870"/>
      <c r="AI810" s="870"/>
    </row>
    <row r="811" spans="1:35" ht="16.5">
      <c r="A811" s="870"/>
      <c r="B811" s="870"/>
      <c r="C811" s="870"/>
      <c r="D811" s="870"/>
      <c r="E811" s="870"/>
      <c r="F811" s="870"/>
      <c r="G811" s="870"/>
      <c r="H811" s="870"/>
      <c r="I811" s="870"/>
      <c r="J811" s="870"/>
      <c r="K811" s="870"/>
      <c r="L811" s="870"/>
      <c r="M811" s="870"/>
      <c r="N811" s="870"/>
      <c r="O811" s="870"/>
      <c r="P811" s="870"/>
      <c r="Q811" s="870"/>
      <c r="R811" s="870"/>
      <c r="S811" s="870"/>
      <c r="T811" s="870"/>
      <c r="U811" s="870"/>
      <c r="V811" s="870"/>
      <c r="W811" s="870"/>
      <c r="X811" s="870"/>
      <c r="Y811" s="870"/>
      <c r="Z811" s="870"/>
      <c r="AA811" s="870"/>
      <c r="AB811" s="870"/>
      <c r="AC811" s="870"/>
      <c r="AD811" s="870"/>
      <c r="AE811" s="870"/>
      <c r="AF811" s="870"/>
      <c r="AG811" s="870"/>
      <c r="AH811" s="870"/>
      <c r="AI811" s="870"/>
    </row>
    <row r="812" spans="1:35" ht="16.5">
      <c r="A812" s="870"/>
      <c r="B812" s="870"/>
      <c r="C812" s="870"/>
      <c r="D812" s="870"/>
      <c r="E812" s="870"/>
      <c r="F812" s="870"/>
      <c r="G812" s="870"/>
      <c r="H812" s="870"/>
      <c r="I812" s="870"/>
      <c r="J812" s="870"/>
      <c r="K812" s="870"/>
      <c r="L812" s="870"/>
      <c r="M812" s="870"/>
      <c r="N812" s="870"/>
      <c r="O812" s="870"/>
      <c r="P812" s="870"/>
      <c r="Q812" s="870"/>
      <c r="R812" s="870"/>
      <c r="S812" s="870"/>
      <c r="T812" s="870"/>
      <c r="U812" s="870"/>
      <c r="V812" s="870"/>
      <c r="W812" s="870"/>
      <c r="X812" s="870"/>
      <c r="Y812" s="870"/>
      <c r="Z812" s="870"/>
      <c r="AA812" s="870"/>
      <c r="AB812" s="870"/>
      <c r="AC812" s="870"/>
      <c r="AD812" s="870"/>
      <c r="AE812" s="870"/>
      <c r="AF812" s="870"/>
      <c r="AG812" s="870"/>
      <c r="AH812" s="870"/>
      <c r="AI812" s="870"/>
    </row>
    <row r="813" spans="1:35" ht="16.5">
      <c r="A813" s="870"/>
      <c r="B813" s="870"/>
      <c r="C813" s="870"/>
      <c r="D813" s="870"/>
      <c r="E813" s="870"/>
      <c r="F813" s="870"/>
      <c r="G813" s="870"/>
      <c r="H813" s="870"/>
      <c r="I813" s="870"/>
      <c r="J813" s="870"/>
      <c r="K813" s="870"/>
      <c r="L813" s="870"/>
      <c r="M813" s="870"/>
      <c r="N813" s="870"/>
      <c r="O813" s="870"/>
      <c r="P813" s="870"/>
      <c r="Q813" s="870"/>
      <c r="R813" s="870"/>
      <c r="S813" s="870"/>
      <c r="T813" s="870"/>
      <c r="U813" s="870"/>
      <c r="V813" s="870"/>
      <c r="W813" s="870"/>
      <c r="X813" s="870"/>
      <c r="Y813" s="870"/>
      <c r="Z813" s="870"/>
      <c r="AA813" s="870"/>
      <c r="AB813" s="870"/>
      <c r="AC813" s="870"/>
      <c r="AD813" s="870"/>
      <c r="AE813" s="870"/>
      <c r="AF813" s="870"/>
      <c r="AG813" s="870"/>
      <c r="AH813" s="870"/>
      <c r="AI813" s="870"/>
    </row>
    <row r="814" spans="1:35" ht="16.5">
      <c r="A814" s="870"/>
      <c r="B814" s="870"/>
      <c r="C814" s="870"/>
      <c r="D814" s="870"/>
      <c r="E814" s="870"/>
      <c r="F814" s="870"/>
      <c r="G814" s="870"/>
      <c r="H814" s="870"/>
      <c r="I814" s="870"/>
      <c r="J814" s="870"/>
      <c r="K814" s="870"/>
      <c r="L814" s="870"/>
      <c r="M814" s="870"/>
      <c r="N814" s="870"/>
      <c r="O814" s="870"/>
      <c r="P814" s="870"/>
      <c r="Q814" s="870"/>
      <c r="R814" s="870"/>
      <c r="S814" s="870"/>
      <c r="T814" s="870"/>
      <c r="U814" s="870"/>
      <c r="V814" s="870"/>
      <c r="W814" s="870"/>
      <c r="X814" s="870"/>
      <c r="Y814" s="870"/>
      <c r="Z814" s="870"/>
      <c r="AA814" s="870"/>
      <c r="AB814" s="870"/>
      <c r="AC814" s="870"/>
      <c r="AD814" s="870"/>
      <c r="AE814" s="870"/>
      <c r="AF814" s="870"/>
      <c r="AG814" s="870"/>
      <c r="AH814" s="870"/>
      <c r="AI814" s="870"/>
    </row>
    <row r="815" spans="1:35" ht="16.5">
      <c r="A815" s="870"/>
      <c r="B815" s="870"/>
      <c r="C815" s="870"/>
      <c r="D815" s="870"/>
      <c r="E815" s="870"/>
      <c r="F815" s="870"/>
      <c r="G815" s="870"/>
      <c r="H815" s="870"/>
      <c r="I815" s="870"/>
      <c r="J815" s="870"/>
      <c r="K815" s="870"/>
      <c r="L815" s="870"/>
      <c r="M815" s="870"/>
      <c r="N815" s="870"/>
      <c r="O815" s="870"/>
      <c r="P815" s="870"/>
      <c r="Q815" s="870"/>
      <c r="R815" s="870"/>
      <c r="S815" s="870"/>
      <c r="T815" s="870"/>
      <c r="U815" s="870"/>
      <c r="V815" s="870"/>
      <c r="W815" s="870"/>
      <c r="X815" s="870"/>
      <c r="Y815" s="870"/>
      <c r="Z815" s="870"/>
      <c r="AA815" s="870"/>
      <c r="AB815" s="870"/>
      <c r="AC815" s="870"/>
      <c r="AD815" s="870"/>
      <c r="AE815" s="870"/>
      <c r="AF815" s="870"/>
      <c r="AG815" s="870"/>
      <c r="AH815" s="870"/>
      <c r="AI815" s="870"/>
    </row>
    <row r="816" spans="1:35" ht="16.5">
      <c r="A816" s="870"/>
      <c r="B816" s="870"/>
      <c r="C816" s="870"/>
      <c r="D816" s="870"/>
      <c r="E816" s="870"/>
      <c r="F816" s="870"/>
      <c r="G816" s="870"/>
      <c r="H816" s="870"/>
      <c r="I816" s="870"/>
      <c r="J816" s="870"/>
      <c r="K816" s="870"/>
      <c r="L816" s="870"/>
      <c r="M816" s="870"/>
      <c r="N816" s="870"/>
      <c r="O816" s="870"/>
      <c r="P816" s="870"/>
      <c r="Q816" s="870"/>
      <c r="R816" s="870"/>
      <c r="S816" s="870"/>
      <c r="T816" s="870"/>
      <c r="U816" s="870"/>
      <c r="V816" s="870"/>
      <c r="W816" s="870"/>
      <c r="X816" s="870"/>
      <c r="Y816" s="870"/>
      <c r="Z816" s="870"/>
      <c r="AA816" s="870"/>
      <c r="AB816" s="870"/>
      <c r="AC816" s="870"/>
      <c r="AD816" s="870"/>
      <c r="AE816" s="870"/>
      <c r="AF816" s="870"/>
      <c r="AG816" s="870"/>
      <c r="AH816" s="870"/>
      <c r="AI816" s="870"/>
    </row>
    <row r="817" spans="1:35" ht="16.5">
      <c r="A817" s="870"/>
      <c r="B817" s="870"/>
      <c r="C817" s="870"/>
      <c r="D817" s="870"/>
      <c r="E817" s="870"/>
      <c r="F817" s="870"/>
      <c r="G817" s="870"/>
      <c r="H817" s="870"/>
      <c r="I817" s="870"/>
      <c r="J817" s="870"/>
      <c r="K817" s="870"/>
      <c r="L817" s="870"/>
      <c r="M817" s="870"/>
      <c r="N817" s="870"/>
      <c r="O817" s="870"/>
      <c r="P817" s="870"/>
      <c r="Q817" s="870"/>
      <c r="R817" s="870"/>
      <c r="S817" s="870"/>
      <c r="T817" s="870"/>
      <c r="U817" s="870"/>
      <c r="V817" s="870"/>
      <c r="W817" s="870"/>
      <c r="X817" s="870"/>
      <c r="Y817" s="870"/>
      <c r="Z817" s="870"/>
      <c r="AA817" s="870"/>
      <c r="AB817" s="870"/>
      <c r="AC817" s="870"/>
      <c r="AD817" s="870"/>
      <c r="AE817" s="870"/>
      <c r="AF817" s="870"/>
      <c r="AG817" s="870"/>
      <c r="AH817" s="870"/>
      <c r="AI817" s="870"/>
    </row>
    <row r="818" spans="1:35" ht="16.5">
      <c r="A818" s="870"/>
      <c r="B818" s="870"/>
      <c r="C818" s="870"/>
      <c r="D818" s="870"/>
      <c r="E818" s="870"/>
      <c r="F818" s="870"/>
      <c r="G818" s="870"/>
      <c r="H818" s="870"/>
      <c r="I818" s="870"/>
      <c r="J818" s="870"/>
      <c r="K818" s="870"/>
      <c r="L818" s="870"/>
      <c r="M818" s="870"/>
      <c r="N818" s="870"/>
      <c r="O818" s="870"/>
      <c r="P818" s="870"/>
      <c r="Q818" s="870"/>
      <c r="R818" s="870"/>
      <c r="S818" s="870"/>
      <c r="T818" s="870"/>
      <c r="U818" s="870"/>
      <c r="V818" s="870"/>
      <c r="W818" s="870"/>
      <c r="X818" s="870"/>
      <c r="Y818" s="870"/>
      <c r="Z818" s="870"/>
      <c r="AA818" s="870"/>
      <c r="AB818" s="870"/>
      <c r="AC818" s="870"/>
      <c r="AD818" s="870"/>
      <c r="AE818" s="870"/>
      <c r="AF818" s="870"/>
      <c r="AG818" s="870"/>
      <c r="AH818" s="870"/>
      <c r="AI818" s="870"/>
    </row>
    <row r="819" spans="1:35" ht="16.5">
      <c r="A819" s="870"/>
      <c r="B819" s="870"/>
      <c r="C819" s="870"/>
      <c r="D819" s="870"/>
      <c r="E819" s="870"/>
      <c r="F819" s="870"/>
      <c r="G819" s="870"/>
      <c r="H819" s="870"/>
      <c r="I819" s="870"/>
      <c r="J819" s="870"/>
      <c r="K819" s="870"/>
      <c r="L819" s="870"/>
      <c r="M819" s="870"/>
      <c r="N819" s="870"/>
      <c r="O819" s="870"/>
      <c r="P819" s="870"/>
      <c r="Q819" s="870"/>
      <c r="R819" s="870"/>
      <c r="S819" s="870"/>
      <c r="T819" s="870"/>
      <c r="U819" s="870"/>
      <c r="V819" s="870"/>
      <c r="W819" s="870"/>
      <c r="X819" s="870"/>
      <c r="Y819" s="870"/>
      <c r="Z819" s="870"/>
      <c r="AA819" s="870"/>
      <c r="AB819" s="870"/>
      <c r="AC819" s="870"/>
      <c r="AD819" s="870"/>
      <c r="AE819" s="870"/>
      <c r="AF819" s="870"/>
      <c r="AG819" s="870"/>
      <c r="AH819" s="870"/>
      <c r="AI819" s="870"/>
    </row>
    <row r="820" spans="1:35" ht="16.5">
      <c r="A820" s="870"/>
      <c r="B820" s="870"/>
      <c r="C820" s="870"/>
      <c r="D820" s="870"/>
      <c r="E820" s="870"/>
      <c r="F820" s="870"/>
      <c r="G820" s="870"/>
      <c r="H820" s="870"/>
      <c r="I820" s="870"/>
      <c r="J820" s="870"/>
      <c r="K820" s="870"/>
      <c r="L820" s="870"/>
      <c r="M820" s="870"/>
      <c r="N820" s="870"/>
      <c r="O820" s="870"/>
      <c r="P820" s="870"/>
      <c r="Q820" s="870"/>
      <c r="R820" s="870"/>
      <c r="S820" s="870"/>
      <c r="T820" s="870"/>
      <c r="U820" s="870"/>
      <c r="V820" s="870"/>
      <c r="W820" s="870"/>
      <c r="X820" s="870"/>
      <c r="Y820" s="870"/>
      <c r="Z820" s="870"/>
      <c r="AA820" s="870"/>
      <c r="AB820" s="870"/>
      <c r="AC820" s="870"/>
      <c r="AD820" s="870"/>
      <c r="AE820" s="870"/>
      <c r="AF820" s="870"/>
      <c r="AG820" s="870"/>
      <c r="AH820" s="870"/>
      <c r="AI820" s="870"/>
    </row>
    <row r="821" spans="1:35" ht="16.5">
      <c r="A821" s="870"/>
      <c r="B821" s="870"/>
      <c r="C821" s="870"/>
      <c r="D821" s="870"/>
      <c r="E821" s="870"/>
      <c r="F821" s="870"/>
      <c r="G821" s="870"/>
      <c r="H821" s="870"/>
      <c r="I821" s="870"/>
      <c r="J821" s="870"/>
      <c r="K821" s="870"/>
      <c r="L821" s="870"/>
      <c r="M821" s="870"/>
      <c r="N821" s="870"/>
      <c r="O821" s="870"/>
      <c r="P821" s="870"/>
      <c r="Q821" s="870"/>
      <c r="R821" s="870"/>
      <c r="S821" s="870"/>
      <c r="T821" s="870"/>
      <c r="U821" s="870"/>
      <c r="V821" s="870"/>
      <c r="W821" s="870"/>
      <c r="X821" s="870"/>
      <c r="Y821" s="870"/>
      <c r="Z821" s="870"/>
      <c r="AA821" s="870"/>
      <c r="AB821" s="870"/>
      <c r="AC821" s="870"/>
      <c r="AD821" s="870"/>
      <c r="AE821" s="870"/>
      <c r="AF821" s="870"/>
      <c r="AG821" s="870"/>
      <c r="AH821" s="870"/>
      <c r="AI821" s="870"/>
    </row>
    <row r="822" spans="1:35" ht="16.5">
      <c r="A822" s="870"/>
      <c r="B822" s="870"/>
      <c r="C822" s="870"/>
      <c r="D822" s="870"/>
      <c r="E822" s="870"/>
      <c r="F822" s="870"/>
      <c r="G822" s="870"/>
      <c r="H822" s="870"/>
      <c r="I822" s="870"/>
      <c r="J822" s="870"/>
      <c r="K822" s="870"/>
      <c r="L822" s="870"/>
      <c r="M822" s="870"/>
      <c r="N822" s="870"/>
      <c r="O822" s="870"/>
      <c r="P822" s="870"/>
      <c r="Q822" s="870"/>
      <c r="R822" s="870"/>
      <c r="S822" s="870"/>
      <c r="T822" s="870"/>
      <c r="U822" s="870"/>
      <c r="V822" s="870"/>
      <c r="W822" s="870"/>
      <c r="X822" s="870"/>
      <c r="Y822" s="870"/>
      <c r="Z822" s="870"/>
      <c r="AA822" s="870"/>
      <c r="AB822" s="870"/>
      <c r="AC822" s="870"/>
      <c r="AD822" s="870"/>
      <c r="AE822" s="870"/>
      <c r="AF822" s="870"/>
      <c r="AG822" s="870"/>
      <c r="AH822" s="870"/>
      <c r="AI822" s="870"/>
    </row>
    <row r="823" spans="1:35" ht="16.5">
      <c r="A823" s="870"/>
      <c r="B823" s="870"/>
      <c r="C823" s="870"/>
      <c r="D823" s="870"/>
      <c r="E823" s="870"/>
      <c r="F823" s="870"/>
      <c r="G823" s="870"/>
      <c r="H823" s="870"/>
      <c r="I823" s="870"/>
      <c r="J823" s="870"/>
      <c r="K823" s="870"/>
      <c r="L823" s="870"/>
      <c r="M823" s="870"/>
      <c r="N823" s="870"/>
      <c r="O823" s="870"/>
      <c r="P823" s="870"/>
      <c r="Q823" s="870"/>
      <c r="R823" s="870"/>
      <c r="S823" s="870"/>
      <c r="T823" s="870"/>
      <c r="U823" s="870"/>
      <c r="V823" s="870"/>
      <c r="W823" s="870"/>
      <c r="X823" s="870"/>
      <c r="Y823" s="870"/>
      <c r="Z823" s="870"/>
      <c r="AA823" s="870"/>
      <c r="AB823" s="870"/>
      <c r="AC823" s="870"/>
      <c r="AD823" s="870"/>
      <c r="AE823" s="870"/>
      <c r="AF823" s="870"/>
      <c r="AG823" s="870"/>
      <c r="AH823" s="870"/>
      <c r="AI823" s="870"/>
    </row>
    <row r="824" spans="1:35" ht="16.5">
      <c r="A824" s="870"/>
      <c r="B824" s="870"/>
      <c r="C824" s="870"/>
      <c r="D824" s="870"/>
      <c r="E824" s="870"/>
      <c r="F824" s="870"/>
      <c r="G824" s="870"/>
      <c r="H824" s="870"/>
      <c r="I824" s="870"/>
      <c r="J824" s="870"/>
      <c r="K824" s="870"/>
      <c r="L824" s="870"/>
      <c r="M824" s="870"/>
      <c r="N824" s="870"/>
      <c r="O824" s="870"/>
      <c r="P824" s="870"/>
      <c r="Q824" s="870"/>
      <c r="R824" s="870"/>
      <c r="S824" s="870"/>
      <c r="T824" s="870"/>
      <c r="U824" s="870"/>
      <c r="V824" s="870"/>
      <c r="W824" s="870"/>
      <c r="X824" s="870"/>
      <c r="Y824" s="870"/>
      <c r="Z824" s="870"/>
      <c r="AA824" s="870"/>
      <c r="AB824" s="870"/>
      <c r="AC824" s="870"/>
      <c r="AD824" s="870"/>
      <c r="AE824" s="870"/>
      <c r="AF824" s="870"/>
      <c r="AG824" s="870"/>
      <c r="AH824" s="870"/>
      <c r="AI824" s="870"/>
    </row>
    <row r="825" spans="1:35" ht="16.5">
      <c r="A825" s="870"/>
      <c r="B825" s="870"/>
      <c r="C825" s="870"/>
      <c r="D825" s="870"/>
      <c r="E825" s="870"/>
      <c r="F825" s="870"/>
      <c r="G825" s="870"/>
      <c r="H825" s="870"/>
      <c r="I825" s="870"/>
      <c r="J825" s="870"/>
      <c r="K825" s="870"/>
      <c r="L825" s="870"/>
      <c r="M825" s="870"/>
      <c r="N825" s="870"/>
      <c r="O825" s="870"/>
      <c r="P825" s="870"/>
      <c r="Q825" s="870"/>
      <c r="R825" s="870"/>
      <c r="S825" s="870"/>
      <c r="T825" s="870"/>
      <c r="U825" s="870"/>
      <c r="V825" s="870"/>
      <c r="W825" s="870"/>
      <c r="X825" s="870"/>
      <c r="Y825" s="870"/>
      <c r="Z825" s="870"/>
      <c r="AA825" s="870"/>
      <c r="AB825" s="870"/>
      <c r="AC825" s="870"/>
      <c r="AD825" s="870"/>
      <c r="AE825" s="870"/>
      <c r="AF825" s="870"/>
      <c r="AG825" s="870"/>
      <c r="AH825" s="870"/>
      <c r="AI825" s="870"/>
    </row>
    <row r="826" spans="1:35" ht="16.5">
      <c r="A826" s="870"/>
      <c r="B826" s="870"/>
      <c r="C826" s="870"/>
      <c r="D826" s="870"/>
      <c r="E826" s="870"/>
      <c r="F826" s="870"/>
      <c r="G826" s="870"/>
      <c r="H826" s="870"/>
      <c r="I826" s="870"/>
      <c r="J826" s="870"/>
      <c r="K826" s="870"/>
      <c r="L826" s="870"/>
      <c r="M826" s="870"/>
      <c r="N826" s="870"/>
      <c r="O826" s="870"/>
      <c r="P826" s="870"/>
      <c r="Q826" s="870"/>
      <c r="R826" s="870"/>
      <c r="S826" s="870"/>
      <c r="T826" s="870"/>
      <c r="U826" s="870"/>
      <c r="V826" s="870"/>
      <c r="W826" s="870"/>
      <c r="X826" s="870"/>
      <c r="Y826" s="870"/>
      <c r="Z826" s="870"/>
      <c r="AA826" s="870"/>
      <c r="AB826" s="870"/>
      <c r="AC826" s="870"/>
      <c r="AD826" s="870"/>
      <c r="AE826" s="870"/>
      <c r="AF826" s="870"/>
      <c r="AG826" s="870"/>
      <c r="AH826" s="870"/>
      <c r="AI826" s="870"/>
    </row>
    <row r="827" spans="1:35" ht="16.5">
      <c r="A827" s="870"/>
      <c r="B827" s="870"/>
      <c r="C827" s="870"/>
      <c r="D827" s="870"/>
      <c r="E827" s="870"/>
      <c r="F827" s="870"/>
      <c r="G827" s="870"/>
      <c r="H827" s="870"/>
      <c r="I827" s="870"/>
      <c r="J827" s="870"/>
      <c r="K827" s="870"/>
      <c r="L827" s="870"/>
      <c r="M827" s="870"/>
      <c r="N827" s="870"/>
      <c r="O827" s="870"/>
      <c r="P827" s="870"/>
      <c r="Q827" s="870"/>
      <c r="R827" s="870"/>
      <c r="S827" s="870"/>
      <c r="T827" s="870"/>
      <c r="U827" s="870"/>
      <c r="V827" s="870"/>
      <c r="W827" s="870"/>
      <c r="X827" s="870"/>
      <c r="Y827" s="870"/>
      <c r="Z827" s="870"/>
      <c r="AA827" s="870"/>
      <c r="AB827" s="870"/>
      <c r="AC827" s="870"/>
      <c r="AD827" s="870"/>
      <c r="AE827" s="870"/>
      <c r="AF827" s="870"/>
      <c r="AG827" s="870"/>
      <c r="AH827" s="870"/>
      <c r="AI827" s="870"/>
    </row>
    <row r="828" spans="1:35" ht="16.5">
      <c r="A828" s="870"/>
      <c r="B828" s="870"/>
      <c r="C828" s="870"/>
      <c r="D828" s="870"/>
      <c r="E828" s="870"/>
      <c r="F828" s="870"/>
      <c r="G828" s="870"/>
      <c r="H828" s="870"/>
      <c r="I828" s="870"/>
      <c r="J828" s="870"/>
      <c r="K828" s="870"/>
      <c r="L828" s="870"/>
      <c r="M828" s="870"/>
      <c r="N828" s="870"/>
      <c r="O828" s="870"/>
      <c r="P828" s="870"/>
      <c r="Q828" s="870"/>
      <c r="R828" s="870"/>
      <c r="S828" s="870"/>
      <c r="T828" s="870"/>
      <c r="U828" s="870"/>
      <c r="V828" s="870"/>
      <c r="W828" s="870"/>
      <c r="X828" s="870"/>
      <c r="Y828" s="870"/>
      <c r="Z828" s="870"/>
      <c r="AA828" s="870"/>
      <c r="AB828" s="870"/>
      <c r="AC828" s="870"/>
      <c r="AD828" s="870"/>
      <c r="AE828" s="870"/>
      <c r="AF828" s="870"/>
      <c r="AG828" s="870"/>
      <c r="AH828" s="870"/>
      <c r="AI828" s="870"/>
    </row>
    <row r="829" spans="1:35" ht="16.5">
      <c r="A829" s="870"/>
      <c r="B829" s="870"/>
      <c r="C829" s="870"/>
      <c r="D829" s="870"/>
      <c r="E829" s="870"/>
      <c r="F829" s="870"/>
      <c r="G829" s="870"/>
      <c r="H829" s="870"/>
      <c r="I829" s="870"/>
      <c r="J829" s="870"/>
      <c r="K829" s="870"/>
      <c r="L829" s="870"/>
      <c r="M829" s="870"/>
      <c r="N829" s="870"/>
      <c r="O829" s="870"/>
      <c r="P829" s="870"/>
      <c r="Q829" s="870"/>
      <c r="R829" s="870"/>
      <c r="S829" s="870"/>
      <c r="T829" s="870"/>
      <c r="U829" s="870"/>
      <c r="V829" s="870"/>
      <c r="W829" s="870"/>
      <c r="X829" s="870"/>
      <c r="Y829" s="870"/>
      <c r="Z829" s="870"/>
      <c r="AA829" s="870"/>
      <c r="AB829" s="870"/>
      <c r="AC829" s="870"/>
      <c r="AD829" s="870"/>
      <c r="AE829" s="870"/>
      <c r="AF829" s="870"/>
      <c r="AG829" s="870"/>
      <c r="AH829" s="870"/>
      <c r="AI829" s="870"/>
    </row>
    <row r="830" spans="1:35" ht="16.5">
      <c r="A830" s="870"/>
      <c r="B830" s="870"/>
      <c r="C830" s="870"/>
      <c r="D830" s="870"/>
      <c r="E830" s="870"/>
      <c r="F830" s="870"/>
      <c r="G830" s="870"/>
      <c r="H830" s="870"/>
      <c r="I830" s="870"/>
      <c r="J830" s="870"/>
      <c r="K830" s="870"/>
      <c r="L830" s="870"/>
      <c r="M830" s="870"/>
      <c r="N830" s="870"/>
      <c r="O830" s="870"/>
      <c r="P830" s="870"/>
      <c r="Q830" s="870"/>
      <c r="R830" s="870"/>
      <c r="S830" s="870"/>
      <c r="T830" s="870"/>
      <c r="U830" s="870"/>
      <c r="V830" s="870"/>
      <c r="W830" s="870"/>
      <c r="X830" s="870"/>
      <c r="Y830" s="870"/>
      <c r="Z830" s="870"/>
      <c r="AA830" s="870"/>
      <c r="AB830" s="870"/>
      <c r="AC830" s="870"/>
      <c r="AD830" s="870"/>
      <c r="AE830" s="870"/>
      <c r="AF830" s="870"/>
      <c r="AG830" s="870"/>
      <c r="AH830" s="870"/>
      <c r="AI830" s="870"/>
    </row>
    <row r="831" spans="1:35" ht="16.5">
      <c r="A831" s="870"/>
      <c r="B831" s="870"/>
      <c r="C831" s="870"/>
      <c r="D831" s="870"/>
      <c r="E831" s="870"/>
      <c r="F831" s="870"/>
      <c r="G831" s="870"/>
      <c r="H831" s="870"/>
      <c r="I831" s="870"/>
      <c r="J831" s="870"/>
      <c r="K831" s="870"/>
      <c r="L831" s="870"/>
      <c r="M831" s="870"/>
      <c r="N831" s="870"/>
      <c r="O831" s="870"/>
      <c r="P831" s="870"/>
      <c r="Q831" s="870"/>
      <c r="R831" s="870"/>
      <c r="S831" s="870"/>
      <c r="T831" s="870"/>
      <c r="U831" s="870"/>
      <c r="V831" s="870"/>
      <c r="W831" s="870"/>
      <c r="X831" s="870"/>
      <c r="Y831" s="870"/>
      <c r="Z831" s="870"/>
      <c r="AA831" s="870"/>
      <c r="AB831" s="870"/>
      <c r="AC831" s="870"/>
      <c r="AD831" s="870"/>
      <c r="AE831" s="870"/>
      <c r="AF831" s="870"/>
      <c r="AG831" s="870"/>
      <c r="AH831" s="870"/>
      <c r="AI831" s="870"/>
    </row>
    <row r="832" spans="1:35" ht="16.5">
      <c r="A832" s="870"/>
      <c r="B832" s="870"/>
      <c r="C832" s="870"/>
      <c r="D832" s="870"/>
      <c r="E832" s="870"/>
      <c r="F832" s="870"/>
      <c r="G832" s="870"/>
      <c r="H832" s="870"/>
      <c r="I832" s="870"/>
      <c r="J832" s="870"/>
      <c r="K832" s="870"/>
      <c r="L832" s="870"/>
      <c r="M832" s="870"/>
      <c r="N832" s="870"/>
      <c r="O832" s="870"/>
      <c r="P832" s="870"/>
      <c r="Q832" s="870"/>
      <c r="R832" s="870"/>
      <c r="S832" s="870"/>
      <c r="T832" s="870"/>
      <c r="U832" s="870"/>
      <c r="V832" s="870"/>
      <c r="W832" s="870"/>
      <c r="X832" s="870"/>
      <c r="Y832" s="870"/>
      <c r="Z832" s="870"/>
      <c r="AA832" s="870"/>
      <c r="AB832" s="870"/>
      <c r="AC832" s="870"/>
      <c r="AD832" s="870"/>
      <c r="AE832" s="870"/>
      <c r="AF832" s="870"/>
      <c r="AG832" s="870"/>
      <c r="AH832" s="870"/>
      <c r="AI832" s="870"/>
    </row>
    <row r="833" spans="1:35" ht="16.5">
      <c r="A833" s="870"/>
      <c r="B833" s="870"/>
      <c r="C833" s="870"/>
      <c r="D833" s="870"/>
      <c r="E833" s="870"/>
      <c r="F833" s="870"/>
      <c r="G833" s="870"/>
      <c r="H833" s="870"/>
      <c r="I833" s="870"/>
      <c r="J833" s="870"/>
      <c r="K833" s="870"/>
      <c r="L833" s="870"/>
      <c r="M833" s="870"/>
      <c r="N833" s="870"/>
      <c r="O833" s="870"/>
      <c r="P833" s="870"/>
      <c r="Q833" s="870"/>
      <c r="R833" s="870"/>
      <c r="S833" s="870"/>
      <c r="T833" s="870"/>
      <c r="U833" s="870"/>
      <c r="V833" s="870"/>
      <c r="W833" s="870"/>
      <c r="X833" s="870"/>
      <c r="Y833" s="870"/>
      <c r="Z833" s="870"/>
      <c r="AA833" s="870"/>
      <c r="AB833" s="870"/>
      <c r="AC833" s="870"/>
      <c r="AD833" s="870"/>
      <c r="AE833" s="870"/>
      <c r="AF833" s="870"/>
      <c r="AG833" s="870"/>
      <c r="AH833" s="870"/>
      <c r="AI833" s="870"/>
    </row>
    <row r="834" spans="1:35" ht="16.5">
      <c r="A834" s="870"/>
      <c r="B834" s="870"/>
      <c r="C834" s="870"/>
      <c r="D834" s="870"/>
      <c r="E834" s="870"/>
      <c r="F834" s="870"/>
      <c r="G834" s="870"/>
      <c r="H834" s="870"/>
      <c r="I834" s="870"/>
      <c r="J834" s="870"/>
      <c r="K834" s="870"/>
      <c r="L834" s="870"/>
      <c r="M834" s="870"/>
      <c r="N834" s="870"/>
      <c r="O834" s="870"/>
      <c r="P834" s="870"/>
      <c r="Q834" s="870"/>
      <c r="R834" s="870"/>
      <c r="S834" s="870"/>
      <c r="T834" s="870"/>
      <c r="U834" s="870"/>
      <c r="V834" s="870"/>
      <c r="W834" s="870"/>
      <c r="X834" s="870"/>
      <c r="Y834" s="870"/>
      <c r="Z834" s="870"/>
      <c r="AA834" s="870"/>
      <c r="AB834" s="870"/>
      <c r="AC834" s="870"/>
      <c r="AD834" s="870"/>
      <c r="AE834" s="870"/>
      <c r="AF834" s="870"/>
      <c r="AG834" s="870"/>
      <c r="AH834" s="870"/>
      <c r="AI834" s="870"/>
    </row>
    <row r="835" spans="1:35" ht="16.5">
      <c r="A835" s="870"/>
      <c r="B835" s="870"/>
      <c r="C835" s="870"/>
      <c r="D835" s="870"/>
      <c r="E835" s="870"/>
      <c r="F835" s="870"/>
      <c r="G835" s="870"/>
      <c r="H835" s="870"/>
      <c r="I835" s="870"/>
      <c r="J835" s="870"/>
      <c r="K835" s="870"/>
      <c r="L835" s="870"/>
      <c r="M835" s="870"/>
      <c r="N835" s="870"/>
      <c r="O835" s="870"/>
      <c r="P835" s="870"/>
      <c r="Q835" s="870"/>
      <c r="R835" s="870"/>
      <c r="S835" s="870"/>
      <c r="T835" s="870"/>
      <c r="U835" s="870"/>
      <c r="V835" s="870"/>
      <c r="W835" s="870"/>
      <c r="X835" s="870"/>
      <c r="Y835" s="870"/>
      <c r="Z835" s="870"/>
      <c r="AA835" s="870"/>
      <c r="AB835" s="870"/>
      <c r="AC835" s="870"/>
      <c r="AD835" s="870"/>
      <c r="AE835" s="870"/>
      <c r="AF835" s="870"/>
      <c r="AG835" s="870"/>
      <c r="AH835" s="870"/>
      <c r="AI835" s="870"/>
    </row>
    <row r="836" spans="1:35" ht="16.5">
      <c r="A836" s="870"/>
      <c r="B836" s="870"/>
      <c r="C836" s="870"/>
      <c r="D836" s="870"/>
      <c r="E836" s="870"/>
      <c r="F836" s="870"/>
      <c r="G836" s="870"/>
      <c r="H836" s="870"/>
      <c r="I836" s="870"/>
      <c r="J836" s="870"/>
      <c r="K836" s="870"/>
      <c r="L836" s="870"/>
      <c r="M836" s="870"/>
      <c r="N836" s="870"/>
      <c r="O836" s="870"/>
      <c r="P836" s="870"/>
      <c r="Q836" s="870"/>
      <c r="R836" s="870"/>
      <c r="S836" s="870"/>
      <c r="T836" s="870"/>
      <c r="U836" s="870"/>
      <c r="V836" s="870"/>
      <c r="W836" s="870"/>
      <c r="X836" s="870"/>
      <c r="Y836" s="870"/>
      <c r="Z836" s="870"/>
      <c r="AA836" s="870"/>
      <c r="AB836" s="870"/>
      <c r="AC836" s="870"/>
      <c r="AD836" s="870"/>
      <c r="AE836" s="870"/>
      <c r="AF836" s="870"/>
      <c r="AG836" s="870"/>
      <c r="AH836" s="870"/>
      <c r="AI836" s="870"/>
    </row>
    <row r="837" spans="1:35" ht="16.5">
      <c r="A837" s="870"/>
      <c r="B837" s="870"/>
      <c r="C837" s="870"/>
      <c r="D837" s="870"/>
      <c r="E837" s="870"/>
      <c r="F837" s="870"/>
      <c r="G837" s="870"/>
      <c r="H837" s="870"/>
      <c r="I837" s="870"/>
      <c r="J837" s="870"/>
      <c r="K837" s="870"/>
      <c r="L837" s="870"/>
      <c r="M837" s="870"/>
      <c r="N837" s="870"/>
      <c r="O837" s="870"/>
      <c r="P837" s="870"/>
      <c r="Q837" s="870"/>
      <c r="R837" s="870"/>
      <c r="S837" s="870"/>
      <c r="T837" s="870"/>
      <c r="U837" s="870"/>
      <c r="V837" s="870"/>
      <c r="W837" s="870"/>
      <c r="X837" s="870"/>
      <c r="Y837" s="870"/>
      <c r="Z837" s="870"/>
      <c r="AA837" s="870"/>
      <c r="AB837" s="870"/>
      <c r="AC837" s="870"/>
      <c r="AD837" s="870"/>
      <c r="AE837" s="870"/>
      <c r="AF837" s="870"/>
      <c r="AG837" s="870"/>
      <c r="AH837" s="870"/>
      <c r="AI837" s="870"/>
    </row>
    <row r="838" spans="1:35" ht="16.5">
      <c r="A838" s="870"/>
      <c r="B838" s="870"/>
      <c r="C838" s="870"/>
      <c r="D838" s="870"/>
      <c r="E838" s="870"/>
      <c r="F838" s="870"/>
      <c r="G838" s="870"/>
      <c r="H838" s="870"/>
      <c r="I838" s="870"/>
      <c r="J838" s="870"/>
      <c r="K838" s="870"/>
      <c r="L838" s="870"/>
      <c r="M838" s="870"/>
      <c r="N838" s="870"/>
      <c r="O838" s="870"/>
      <c r="P838" s="870"/>
      <c r="Q838" s="870"/>
      <c r="R838" s="870"/>
      <c r="S838" s="870"/>
      <c r="T838" s="870"/>
      <c r="U838" s="870"/>
      <c r="V838" s="870"/>
      <c r="W838" s="870"/>
      <c r="X838" s="870"/>
      <c r="Y838" s="870"/>
      <c r="Z838" s="870"/>
      <c r="AA838" s="870"/>
      <c r="AB838" s="870"/>
      <c r="AC838" s="870"/>
      <c r="AD838" s="870"/>
      <c r="AE838" s="870"/>
      <c r="AF838" s="870"/>
      <c r="AG838" s="870"/>
      <c r="AH838" s="870"/>
      <c r="AI838" s="870"/>
    </row>
    <row r="839" spans="1:35" ht="16.5">
      <c r="A839" s="870"/>
      <c r="B839" s="870"/>
      <c r="C839" s="870"/>
      <c r="D839" s="870"/>
      <c r="E839" s="870"/>
      <c r="F839" s="870"/>
      <c r="G839" s="870"/>
      <c r="H839" s="870"/>
      <c r="I839" s="870"/>
      <c r="J839" s="870"/>
      <c r="K839" s="870"/>
      <c r="L839" s="870"/>
      <c r="M839" s="870"/>
      <c r="N839" s="870"/>
      <c r="O839" s="870"/>
      <c r="P839" s="870"/>
      <c r="Q839" s="870"/>
      <c r="R839" s="870"/>
      <c r="S839" s="870"/>
      <c r="T839" s="870"/>
      <c r="U839" s="870"/>
      <c r="V839" s="870"/>
      <c r="W839" s="870"/>
      <c r="X839" s="870"/>
      <c r="Y839" s="870"/>
      <c r="Z839" s="870"/>
      <c r="AA839" s="870"/>
      <c r="AB839" s="870"/>
      <c r="AC839" s="870"/>
      <c r="AD839" s="870"/>
      <c r="AE839" s="870"/>
      <c r="AF839" s="870"/>
      <c r="AG839" s="870"/>
      <c r="AH839" s="870"/>
      <c r="AI839" s="870"/>
    </row>
    <row r="840" spans="1:35" ht="16.5">
      <c r="A840" s="870"/>
      <c r="B840" s="870"/>
      <c r="C840" s="870"/>
      <c r="D840" s="870"/>
      <c r="E840" s="870"/>
      <c r="F840" s="870"/>
      <c r="G840" s="870"/>
      <c r="H840" s="870"/>
      <c r="I840" s="870"/>
      <c r="J840" s="870"/>
      <c r="K840" s="870"/>
      <c r="L840" s="870"/>
      <c r="M840" s="870"/>
      <c r="N840" s="870"/>
      <c r="O840" s="870"/>
      <c r="P840" s="870"/>
      <c r="Q840" s="870"/>
      <c r="R840" s="870"/>
      <c r="S840" s="870"/>
      <c r="T840" s="870"/>
      <c r="U840" s="870"/>
      <c r="V840" s="870"/>
      <c r="W840" s="870"/>
      <c r="X840" s="870"/>
      <c r="Y840" s="870"/>
      <c r="Z840" s="870"/>
      <c r="AA840" s="870"/>
      <c r="AB840" s="870"/>
      <c r="AC840" s="870"/>
      <c r="AD840" s="870"/>
      <c r="AE840" s="870"/>
      <c r="AF840" s="870"/>
      <c r="AG840" s="870"/>
      <c r="AH840" s="870"/>
      <c r="AI840" s="870"/>
    </row>
    <row r="841" spans="1:35" ht="16.5">
      <c r="A841" s="870"/>
      <c r="B841" s="870"/>
      <c r="C841" s="870"/>
      <c r="D841" s="870"/>
      <c r="E841" s="870"/>
      <c r="F841" s="870"/>
      <c r="G841" s="870"/>
      <c r="H841" s="870"/>
      <c r="I841" s="870"/>
      <c r="J841" s="870"/>
      <c r="K841" s="870"/>
      <c r="L841" s="870"/>
      <c r="M841" s="870"/>
      <c r="N841" s="870"/>
      <c r="O841" s="870"/>
      <c r="P841" s="870"/>
      <c r="Q841" s="870"/>
      <c r="R841" s="870"/>
      <c r="S841" s="870"/>
      <c r="T841" s="870"/>
      <c r="U841" s="870"/>
      <c r="V841" s="870"/>
      <c r="W841" s="870"/>
      <c r="X841" s="870"/>
      <c r="Y841" s="870"/>
      <c r="Z841" s="870"/>
      <c r="AA841" s="870"/>
      <c r="AB841" s="870"/>
      <c r="AC841" s="870"/>
      <c r="AD841" s="870"/>
      <c r="AE841" s="870"/>
      <c r="AF841" s="870"/>
      <c r="AG841" s="870"/>
      <c r="AH841" s="870"/>
      <c r="AI841" s="870"/>
    </row>
    <row r="842" spans="1:35" ht="16.5">
      <c r="A842" s="870"/>
      <c r="B842" s="870"/>
      <c r="C842" s="870"/>
      <c r="D842" s="870"/>
      <c r="E842" s="870"/>
      <c r="F842" s="870"/>
      <c r="G842" s="870"/>
      <c r="H842" s="870"/>
      <c r="I842" s="870"/>
      <c r="J842" s="870"/>
      <c r="K842" s="870"/>
      <c r="L842" s="870"/>
      <c r="M842" s="870"/>
      <c r="N842" s="870"/>
      <c r="O842" s="870"/>
      <c r="P842" s="870"/>
      <c r="Q842" s="870"/>
      <c r="R842" s="870"/>
      <c r="S842" s="870"/>
      <c r="T842" s="870"/>
      <c r="U842" s="870"/>
      <c r="V842" s="870"/>
      <c r="W842" s="870"/>
      <c r="X842" s="870"/>
      <c r="Y842" s="870"/>
      <c r="Z842" s="870"/>
      <c r="AA842" s="870"/>
      <c r="AB842" s="870"/>
      <c r="AC842" s="870"/>
      <c r="AD842" s="870"/>
      <c r="AE842" s="870"/>
      <c r="AF842" s="870"/>
      <c r="AG842" s="870"/>
      <c r="AH842" s="870"/>
      <c r="AI842" s="870"/>
    </row>
    <row r="843" spans="1:35" ht="16.5">
      <c r="A843" s="870"/>
      <c r="B843" s="870"/>
      <c r="C843" s="870"/>
      <c r="D843" s="870"/>
      <c r="E843" s="870"/>
      <c r="F843" s="870"/>
      <c r="G843" s="870"/>
      <c r="H843" s="870"/>
      <c r="I843" s="870"/>
      <c r="J843" s="870"/>
      <c r="K843" s="870"/>
      <c r="L843" s="870"/>
      <c r="M843" s="870"/>
      <c r="N843" s="870"/>
      <c r="O843" s="870"/>
      <c r="P843" s="870"/>
      <c r="Q843" s="870"/>
      <c r="R843" s="870"/>
      <c r="S843" s="870"/>
      <c r="T843" s="870"/>
      <c r="U843" s="870"/>
      <c r="V843" s="870"/>
      <c r="W843" s="870"/>
      <c r="X843" s="870"/>
      <c r="Y843" s="870"/>
      <c r="Z843" s="870"/>
      <c r="AA843" s="870"/>
      <c r="AB843" s="870"/>
      <c r="AC843" s="870"/>
      <c r="AD843" s="870"/>
      <c r="AE843" s="870"/>
      <c r="AF843" s="870"/>
      <c r="AG843" s="870"/>
      <c r="AH843" s="870"/>
      <c r="AI843" s="870"/>
    </row>
    <row r="844" spans="1:35" ht="16.5">
      <c r="A844" s="870"/>
      <c r="B844" s="870"/>
      <c r="C844" s="870"/>
      <c r="D844" s="870"/>
      <c r="E844" s="870"/>
      <c r="F844" s="870"/>
      <c r="G844" s="870"/>
      <c r="H844" s="870"/>
      <c r="I844" s="870"/>
      <c r="J844" s="870"/>
      <c r="K844" s="870"/>
      <c r="L844" s="870"/>
      <c r="M844" s="870"/>
      <c r="N844" s="870"/>
      <c r="O844" s="870"/>
      <c r="P844" s="870"/>
      <c r="Q844" s="870"/>
      <c r="R844" s="870"/>
      <c r="S844" s="870"/>
      <c r="T844" s="870"/>
      <c r="U844" s="870"/>
      <c r="V844" s="870"/>
      <c r="W844" s="870"/>
      <c r="X844" s="870"/>
      <c r="Y844" s="870"/>
      <c r="Z844" s="870"/>
      <c r="AA844" s="870"/>
      <c r="AB844" s="870"/>
      <c r="AC844" s="870"/>
      <c r="AD844" s="870"/>
      <c r="AE844" s="870"/>
      <c r="AF844" s="870"/>
      <c r="AG844" s="870"/>
      <c r="AH844" s="870"/>
      <c r="AI844" s="870"/>
    </row>
    <row r="845" spans="1:35" ht="16.5">
      <c r="A845" s="870"/>
      <c r="B845" s="870"/>
      <c r="C845" s="870"/>
      <c r="D845" s="870"/>
      <c r="E845" s="870"/>
      <c r="F845" s="870"/>
      <c r="G845" s="870"/>
      <c r="H845" s="870"/>
      <c r="I845" s="870"/>
      <c r="J845" s="870"/>
      <c r="K845" s="870"/>
      <c r="L845" s="870"/>
      <c r="M845" s="870"/>
      <c r="N845" s="870"/>
      <c r="O845" s="870"/>
      <c r="P845" s="870"/>
      <c r="Q845" s="870"/>
      <c r="R845" s="870"/>
      <c r="S845" s="870"/>
      <c r="T845" s="870"/>
      <c r="U845" s="870"/>
      <c r="V845" s="870"/>
      <c r="W845" s="870"/>
      <c r="X845" s="870"/>
      <c r="Y845" s="870"/>
      <c r="Z845" s="870"/>
      <c r="AA845" s="870"/>
      <c r="AB845" s="870"/>
      <c r="AC845" s="870"/>
      <c r="AD845" s="870"/>
      <c r="AE845" s="870"/>
      <c r="AF845" s="870"/>
      <c r="AG845" s="870"/>
      <c r="AH845" s="870"/>
      <c r="AI845" s="870"/>
    </row>
    <row r="846" spans="1:35" ht="16.5">
      <c r="A846" s="870"/>
      <c r="B846" s="870"/>
      <c r="C846" s="870"/>
      <c r="D846" s="870"/>
      <c r="E846" s="870"/>
      <c r="F846" s="870"/>
      <c r="G846" s="870"/>
      <c r="H846" s="870"/>
      <c r="I846" s="870"/>
      <c r="J846" s="870"/>
      <c r="K846" s="870"/>
      <c r="L846" s="870"/>
      <c r="M846" s="870"/>
      <c r="N846" s="870"/>
      <c r="O846" s="870"/>
      <c r="P846" s="870"/>
      <c r="Q846" s="870"/>
      <c r="R846" s="870"/>
      <c r="S846" s="870"/>
      <c r="T846" s="870"/>
      <c r="U846" s="870"/>
      <c r="V846" s="870"/>
      <c r="W846" s="870"/>
      <c r="X846" s="870"/>
      <c r="Y846" s="870"/>
      <c r="Z846" s="870"/>
      <c r="AA846" s="870"/>
      <c r="AB846" s="870"/>
      <c r="AC846" s="870"/>
      <c r="AD846" s="870"/>
      <c r="AE846" s="870"/>
      <c r="AF846" s="870"/>
      <c r="AG846" s="870"/>
      <c r="AH846" s="870"/>
      <c r="AI846" s="870"/>
    </row>
    <row r="847" spans="1:35" ht="16.5">
      <c r="A847" s="870"/>
      <c r="B847" s="870"/>
      <c r="C847" s="870"/>
      <c r="D847" s="870"/>
      <c r="E847" s="870"/>
      <c r="F847" s="870"/>
      <c r="G847" s="870"/>
      <c r="H847" s="870"/>
      <c r="I847" s="870"/>
      <c r="J847" s="870"/>
      <c r="K847" s="870"/>
      <c r="L847" s="870"/>
      <c r="M847" s="870"/>
      <c r="N847" s="870"/>
      <c r="O847" s="870"/>
      <c r="P847" s="870"/>
      <c r="Q847" s="870"/>
      <c r="R847" s="870"/>
      <c r="S847" s="870"/>
      <c r="T847" s="870"/>
      <c r="U847" s="870"/>
      <c r="V847" s="870"/>
      <c r="W847" s="870"/>
      <c r="X847" s="870"/>
      <c r="Y847" s="870"/>
      <c r="Z847" s="870"/>
      <c r="AA847" s="870"/>
      <c r="AB847" s="870"/>
      <c r="AC847" s="870"/>
      <c r="AD847" s="870"/>
      <c r="AE847" s="870"/>
      <c r="AF847" s="870"/>
      <c r="AG847" s="870"/>
      <c r="AH847" s="870"/>
      <c r="AI847" s="870"/>
    </row>
    <row r="848" spans="1:35" ht="16.5">
      <c r="A848" s="870"/>
      <c r="B848" s="870"/>
      <c r="C848" s="870"/>
      <c r="D848" s="870"/>
      <c r="E848" s="870"/>
      <c r="F848" s="870"/>
      <c r="G848" s="870"/>
      <c r="H848" s="870"/>
      <c r="I848" s="870"/>
      <c r="J848" s="870"/>
      <c r="K848" s="870"/>
      <c r="L848" s="870"/>
      <c r="M848" s="870"/>
      <c r="N848" s="870"/>
      <c r="O848" s="870"/>
      <c r="P848" s="870"/>
      <c r="Q848" s="870"/>
      <c r="R848" s="870"/>
      <c r="S848" s="870"/>
      <c r="T848" s="870"/>
      <c r="U848" s="870"/>
      <c r="V848" s="870"/>
      <c r="W848" s="870"/>
      <c r="X848" s="870"/>
      <c r="Y848" s="870"/>
      <c r="Z848" s="870"/>
      <c r="AA848" s="870"/>
      <c r="AB848" s="870"/>
      <c r="AC848" s="870"/>
      <c r="AD848" s="870"/>
      <c r="AE848" s="870"/>
      <c r="AF848" s="870"/>
      <c r="AG848" s="870"/>
      <c r="AH848" s="870"/>
      <c r="AI848" s="870"/>
    </row>
    <row r="849" spans="1:35" ht="16.5">
      <c r="A849" s="870"/>
      <c r="B849" s="870"/>
      <c r="C849" s="870"/>
      <c r="D849" s="870"/>
      <c r="E849" s="870"/>
      <c r="F849" s="870"/>
      <c r="G849" s="870"/>
      <c r="H849" s="870"/>
      <c r="I849" s="870"/>
      <c r="J849" s="870"/>
      <c r="K849" s="870"/>
      <c r="L849" s="870"/>
      <c r="M849" s="870"/>
      <c r="N849" s="870"/>
      <c r="O849" s="870"/>
      <c r="P849" s="870"/>
      <c r="Q849" s="870"/>
      <c r="R849" s="870"/>
      <c r="S849" s="870"/>
      <c r="T849" s="870"/>
      <c r="U849" s="870"/>
      <c r="V849" s="870"/>
      <c r="W849" s="870"/>
      <c r="X849" s="870"/>
      <c r="Y849" s="870"/>
      <c r="Z849" s="870"/>
      <c r="AA849" s="870"/>
      <c r="AB849" s="870"/>
      <c r="AC849" s="870"/>
      <c r="AD849" s="870"/>
      <c r="AE849" s="870"/>
      <c r="AF849" s="870"/>
      <c r="AG849" s="870"/>
      <c r="AH849" s="870"/>
      <c r="AI849" s="870"/>
    </row>
    <row r="850" spans="1:35" ht="16.5">
      <c r="A850" s="870"/>
      <c r="B850" s="870"/>
      <c r="C850" s="870"/>
      <c r="D850" s="870"/>
      <c r="E850" s="870"/>
      <c r="F850" s="870"/>
      <c r="G850" s="870"/>
      <c r="H850" s="870"/>
      <c r="I850" s="870"/>
      <c r="J850" s="870"/>
      <c r="K850" s="870"/>
      <c r="L850" s="870"/>
      <c r="M850" s="870"/>
      <c r="N850" s="870"/>
      <c r="O850" s="870"/>
      <c r="P850" s="870"/>
      <c r="Q850" s="870"/>
      <c r="R850" s="870"/>
      <c r="S850" s="870"/>
      <c r="T850" s="870"/>
      <c r="U850" s="870"/>
      <c r="V850" s="870"/>
      <c r="W850" s="870"/>
      <c r="X850" s="870"/>
      <c r="Y850" s="870"/>
      <c r="Z850" s="870"/>
      <c r="AA850" s="870"/>
      <c r="AB850" s="870"/>
      <c r="AC850" s="870"/>
      <c r="AD850" s="870"/>
      <c r="AE850" s="870"/>
      <c r="AF850" s="870"/>
      <c r="AG850" s="870"/>
      <c r="AH850" s="870"/>
      <c r="AI850" s="870"/>
    </row>
    <row r="851" spans="1:35" ht="16.5">
      <c r="A851" s="870"/>
      <c r="B851" s="870"/>
      <c r="C851" s="870"/>
      <c r="D851" s="870"/>
      <c r="E851" s="870"/>
      <c r="F851" s="870"/>
      <c r="G851" s="870"/>
      <c r="H851" s="870"/>
      <c r="I851" s="870"/>
      <c r="J851" s="870"/>
      <c r="K851" s="870"/>
      <c r="L851" s="870"/>
      <c r="M851" s="870"/>
      <c r="N851" s="870"/>
      <c r="O851" s="870"/>
      <c r="P851" s="870"/>
      <c r="Q851" s="870"/>
      <c r="R851" s="870"/>
      <c r="S851" s="870"/>
      <c r="T851" s="870"/>
      <c r="U851" s="870"/>
      <c r="V851" s="870"/>
      <c r="W851" s="870"/>
      <c r="X851" s="870"/>
      <c r="Y851" s="870"/>
      <c r="Z851" s="870"/>
      <c r="AA851" s="870"/>
      <c r="AB851" s="870"/>
      <c r="AC851" s="870"/>
      <c r="AD851" s="870"/>
      <c r="AE851" s="870"/>
      <c r="AF851" s="870"/>
      <c r="AG851" s="870"/>
      <c r="AH851" s="870"/>
      <c r="AI851" s="870"/>
    </row>
    <row r="852" spans="1:35" ht="16.5">
      <c r="A852" s="870"/>
      <c r="B852" s="870"/>
      <c r="C852" s="870"/>
      <c r="D852" s="870"/>
      <c r="E852" s="870"/>
      <c r="F852" s="870"/>
      <c r="G852" s="870"/>
      <c r="H852" s="870"/>
      <c r="I852" s="870"/>
      <c r="J852" s="870"/>
      <c r="K852" s="870"/>
      <c r="L852" s="870"/>
      <c r="M852" s="870"/>
      <c r="N852" s="870"/>
      <c r="O852" s="870"/>
      <c r="P852" s="870"/>
      <c r="Q852" s="870"/>
      <c r="R852" s="870"/>
      <c r="S852" s="870"/>
      <c r="T852" s="870"/>
      <c r="U852" s="870"/>
      <c r="V852" s="870"/>
      <c r="W852" s="870"/>
      <c r="X852" s="870"/>
      <c r="Y852" s="870"/>
      <c r="Z852" s="870"/>
      <c r="AA852" s="870"/>
      <c r="AB852" s="870"/>
      <c r="AC852" s="870"/>
      <c r="AD852" s="870"/>
      <c r="AE852" s="870"/>
      <c r="AF852" s="870"/>
      <c r="AG852" s="870"/>
      <c r="AH852" s="870"/>
      <c r="AI852" s="870"/>
    </row>
    <row r="853" spans="1:35" ht="16.5">
      <c r="A853" s="870"/>
      <c r="B853" s="870"/>
      <c r="C853" s="870"/>
      <c r="D853" s="870"/>
      <c r="E853" s="870"/>
      <c r="F853" s="870"/>
      <c r="G853" s="870"/>
      <c r="H853" s="870"/>
      <c r="I853" s="870"/>
      <c r="J853" s="870"/>
      <c r="K853" s="870"/>
      <c r="L853" s="870"/>
      <c r="M853" s="870"/>
      <c r="N853" s="870"/>
      <c r="O853" s="870"/>
      <c r="P853" s="870"/>
      <c r="Q853" s="870"/>
      <c r="R853" s="870"/>
      <c r="S853" s="870"/>
      <c r="T853" s="870"/>
      <c r="U853" s="870"/>
      <c r="V853" s="870"/>
      <c r="W853" s="870"/>
      <c r="X853" s="870"/>
      <c r="Y853" s="870"/>
      <c r="Z853" s="870"/>
      <c r="AA853" s="870"/>
      <c r="AB853" s="870"/>
      <c r="AC853" s="870"/>
      <c r="AD853" s="870"/>
      <c r="AE853" s="870"/>
      <c r="AF853" s="870"/>
      <c r="AG853" s="870"/>
      <c r="AH853" s="870"/>
      <c r="AI853" s="870"/>
    </row>
    <row r="854" spans="1:35" ht="16.5">
      <c r="A854" s="870"/>
      <c r="B854" s="870"/>
      <c r="C854" s="870"/>
      <c r="D854" s="870"/>
      <c r="E854" s="870"/>
      <c r="F854" s="870"/>
      <c r="G854" s="870"/>
      <c r="H854" s="870"/>
      <c r="I854" s="870"/>
      <c r="J854" s="870"/>
      <c r="K854" s="870"/>
      <c r="L854" s="870"/>
      <c r="M854" s="870"/>
      <c r="N854" s="870"/>
      <c r="O854" s="870"/>
      <c r="P854" s="870"/>
      <c r="Q854" s="870"/>
      <c r="R854" s="870"/>
      <c r="S854" s="870"/>
      <c r="T854" s="870"/>
      <c r="U854" s="870"/>
      <c r="V854" s="870"/>
      <c r="W854" s="870"/>
      <c r="X854" s="870"/>
      <c r="Y854" s="870"/>
      <c r="Z854" s="870"/>
      <c r="AA854" s="870"/>
      <c r="AB854" s="870"/>
      <c r="AC854" s="870"/>
      <c r="AD854" s="870"/>
      <c r="AE854" s="870"/>
      <c r="AF854" s="870"/>
      <c r="AG854" s="870"/>
      <c r="AH854" s="870"/>
      <c r="AI854" s="870"/>
    </row>
    <row r="855" spans="1:35" ht="16.5">
      <c r="A855" s="870"/>
      <c r="B855" s="870"/>
      <c r="C855" s="870"/>
      <c r="D855" s="870"/>
      <c r="E855" s="870"/>
      <c r="F855" s="870"/>
      <c r="G855" s="870"/>
      <c r="H855" s="870"/>
      <c r="I855" s="870"/>
      <c r="J855" s="870"/>
      <c r="K855" s="870"/>
      <c r="L855" s="870"/>
      <c r="M855" s="870"/>
      <c r="N855" s="870"/>
      <c r="O855" s="870"/>
      <c r="P855" s="870"/>
      <c r="Q855" s="870"/>
      <c r="R855" s="870"/>
      <c r="S855" s="870"/>
      <c r="T855" s="870"/>
      <c r="U855" s="870"/>
      <c r="V855" s="870"/>
      <c r="W855" s="870"/>
      <c r="X855" s="870"/>
      <c r="Y855" s="870"/>
      <c r="Z855" s="870"/>
      <c r="AA855" s="870"/>
      <c r="AB855" s="870"/>
      <c r="AC855" s="870"/>
      <c r="AD855" s="870"/>
      <c r="AE855" s="870"/>
      <c r="AF855" s="870"/>
      <c r="AG855" s="870"/>
      <c r="AH855" s="870"/>
      <c r="AI855" s="870"/>
    </row>
    <row r="856" spans="1:35" ht="16.5">
      <c r="A856" s="870"/>
      <c r="B856" s="870"/>
      <c r="C856" s="870"/>
      <c r="D856" s="870"/>
      <c r="E856" s="870"/>
      <c r="F856" s="870"/>
      <c r="G856" s="870"/>
      <c r="H856" s="870"/>
      <c r="I856" s="870"/>
      <c r="J856" s="870"/>
      <c r="K856" s="870"/>
      <c r="L856" s="870"/>
      <c r="M856" s="870"/>
      <c r="N856" s="870"/>
      <c r="O856" s="870"/>
      <c r="P856" s="870"/>
      <c r="Q856" s="870"/>
      <c r="R856" s="870"/>
      <c r="S856" s="870"/>
      <c r="T856" s="870"/>
      <c r="U856" s="870"/>
      <c r="V856" s="870"/>
      <c r="W856" s="870"/>
      <c r="X856" s="870"/>
      <c r="Y856" s="870"/>
      <c r="Z856" s="870"/>
      <c r="AA856" s="870"/>
      <c r="AB856" s="870"/>
      <c r="AC856" s="870"/>
      <c r="AD856" s="870"/>
      <c r="AE856" s="870"/>
      <c r="AF856" s="870"/>
      <c r="AG856" s="870"/>
      <c r="AH856" s="870"/>
      <c r="AI856" s="870"/>
    </row>
    <row r="857" spans="1:35" ht="16.5">
      <c r="A857" s="870"/>
      <c r="B857" s="870"/>
      <c r="C857" s="870"/>
      <c r="D857" s="870"/>
      <c r="E857" s="870"/>
      <c r="F857" s="870"/>
      <c r="G857" s="870"/>
      <c r="H857" s="870"/>
      <c r="I857" s="870"/>
      <c r="J857" s="870"/>
      <c r="K857" s="870"/>
      <c r="L857" s="870"/>
      <c r="M857" s="870"/>
      <c r="N857" s="870"/>
      <c r="O857" s="870"/>
      <c r="P857" s="870"/>
      <c r="Q857" s="870"/>
      <c r="R857" s="870"/>
      <c r="S857" s="870"/>
      <c r="T857" s="870"/>
      <c r="U857" s="870"/>
      <c r="V857" s="870"/>
      <c r="W857" s="870"/>
      <c r="X857" s="870"/>
      <c r="Y857" s="870"/>
      <c r="Z857" s="870"/>
      <c r="AA857" s="870"/>
      <c r="AB857" s="870"/>
      <c r="AC857" s="870"/>
      <c r="AD857" s="870"/>
      <c r="AE857" s="870"/>
      <c r="AF857" s="870"/>
      <c r="AG857" s="870"/>
      <c r="AH857" s="870"/>
      <c r="AI857" s="870"/>
    </row>
    <row r="858" spans="1:35" ht="16.5">
      <c r="A858" s="870"/>
      <c r="B858" s="870"/>
      <c r="C858" s="870"/>
      <c r="D858" s="870"/>
      <c r="E858" s="870"/>
      <c r="F858" s="870"/>
      <c r="G858" s="870"/>
      <c r="H858" s="870"/>
      <c r="I858" s="870"/>
      <c r="J858" s="870"/>
      <c r="K858" s="870"/>
      <c r="L858" s="870"/>
      <c r="M858" s="870"/>
      <c r="N858" s="870"/>
      <c r="O858" s="870"/>
      <c r="P858" s="870"/>
      <c r="Q858" s="870"/>
      <c r="R858" s="870"/>
      <c r="S858" s="870"/>
      <c r="T858" s="870"/>
      <c r="U858" s="870"/>
      <c r="V858" s="870"/>
      <c r="W858" s="870"/>
      <c r="X858" s="870"/>
      <c r="Y858" s="870"/>
      <c r="Z858" s="870"/>
      <c r="AA858" s="870"/>
      <c r="AB858" s="870"/>
      <c r="AC858" s="870"/>
      <c r="AD858" s="870"/>
      <c r="AE858" s="870"/>
      <c r="AF858" s="870"/>
      <c r="AG858" s="870"/>
      <c r="AH858" s="870"/>
      <c r="AI858" s="870"/>
    </row>
    <row r="859" spans="1:35" ht="16.5">
      <c r="A859" s="870"/>
      <c r="B859" s="870"/>
      <c r="C859" s="870"/>
      <c r="D859" s="870"/>
      <c r="E859" s="870"/>
      <c r="F859" s="870"/>
      <c r="G859" s="870"/>
      <c r="H859" s="870"/>
      <c r="I859" s="870"/>
      <c r="J859" s="870"/>
      <c r="K859" s="870"/>
      <c r="L859" s="870"/>
      <c r="M859" s="870"/>
      <c r="N859" s="870"/>
      <c r="O859" s="870"/>
      <c r="P859" s="870"/>
      <c r="Q859" s="870"/>
      <c r="R859" s="870"/>
      <c r="S859" s="870"/>
      <c r="T859" s="870"/>
      <c r="U859" s="870"/>
      <c r="V859" s="870"/>
      <c r="W859" s="870"/>
      <c r="X859" s="870"/>
      <c r="Y859" s="870"/>
      <c r="Z859" s="870"/>
      <c r="AA859" s="870"/>
      <c r="AB859" s="870"/>
      <c r="AC859" s="870"/>
      <c r="AD859" s="870"/>
      <c r="AE859" s="870"/>
      <c r="AF859" s="870"/>
      <c r="AG859" s="870"/>
      <c r="AH859" s="870"/>
      <c r="AI859" s="870"/>
    </row>
    <row r="860" spans="1:35" ht="16.5">
      <c r="A860" s="870"/>
      <c r="B860" s="870"/>
      <c r="C860" s="870"/>
      <c r="D860" s="870"/>
      <c r="E860" s="870"/>
      <c r="F860" s="870"/>
      <c r="G860" s="870"/>
      <c r="H860" s="870"/>
      <c r="I860" s="870"/>
      <c r="J860" s="870"/>
      <c r="K860" s="870"/>
      <c r="L860" s="870"/>
      <c r="M860" s="870"/>
      <c r="N860" s="870"/>
      <c r="O860" s="870"/>
      <c r="P860" s="870"/>
      <c r="Q860" s="870"/>
      <c r="R860" s="870"/>
      <c r="S860" s="870"/>
      <c r="T860" s="870"/>
      <c r="U860" s="870"/>
      <c r="V860" s="870"/>
      <c r="W860" s="870"/>
      <c r="X860" s="870"/>
      <c r="Y860" s="870"/>
      <c r="Z860" s="870"/>
      <c r="AA860" s="870"/>
      <c r="AB860" s="870"/>
      <c r="AC860" s="870"/>
      <c r="AD860" s="870"/>
      <c r="AE860" s="870"/>
      <c r="AF860" s="870"/>
      <c r="AG860" s="870"/>
      <c r="AH860" s="870"/>
      <c r="AI860" s="870"/>
    </row>
    <row r="861" spans="1:35" ht="16.5">
      <c r="A861" s="870"/>
      <c r="B861" s="870"/>
      <c r="C861" s="870"/>
      <c r="D861" s="870"/>
      <c r="E861" s="870"/>
      <c r="F861" s="870"/>
      <c r="G861" s="870"/>
      <c r="H861" s="870"/>
      <c r="I861" s="870"/>
      <c r="J861" s="870"/>
      <c r="K861" s="870"/>
      <c r="L861" s="870"/>
      <c r="M861" s="870"/>
      <c r="N861" s="870"/>
      <c r="O861" s="870"/>
      <c r="P861" s="870"/>
      <c r="Q861" s="870"/>
      <c r="R861" s="870"/>
      <c r="S861" s="870"/>
      <c r="T861" s="870"/>
      <c r="U861" s="870"/>
      <c r="V861" s="870"/>
      <c r="W861" s="870"/>
      <c r="X861" s="870"/>
      <c r="Y861" s="870"/>
      <c r="Z861" s="870"/>
      <c r="AA861" s="870"/>
      <c r="AB861" s="870"/>
      <c r="AC861" s="870"/>
      <c r="AD861" s="870"/>
      <c r="AE861" s="870"/>
      <c r="AF861" s="870"/>
      <c r="AG861" s="870"/>
      <c r="AH861" s="870"/>
      <c r="AI861" s="870"/>
    </row>
    <row r="862" spans="1:35" ht="16.5">
      <c r="A862" s="870"/>
      <c r="B862" s="870"/>
      <c r="C862" s="870"/>
      <c r="D862" s="870"/>
      <c r="E862" s="870"/>
      <c r="F862" s="870"/>
      <c r="G862" s="870"/>
      <c r="H862" s="870"/>
      <c r="I862" s="870"/>
      <c r="J862" s="870"/>
      <c r="K862" s="870"/>
      <c r="L862" s="870"/>
      <c r="M862" s="870"/>
      <c r="N862" s="870"/>
      <c r="O862" s="870"/>
      <c r="P862" s="870"/>
      <c r="Q862" s="870"/>
      <c r="R862" s="870"/>
      <c r="S862" s="870"/>
      <c r="T862" s="870"/>
      <c r="U862" s="870"/>
      <c r="V862" s="870"/>
      <c r="W862" s="870"/>
      <c r="X862" s="870"/>
      <c r="Y862" s="870"/>
      <c r="Z862" s="870"/>
      <c r="AA862" s="870"/>
      <c r="AB862" s="870"/>
      <c r="AC862" s="870"/>
      <c r="AD862" s="870"/>
      <c r="AE862" s="870"/>
      <c r="AF862" s="870"/>
      <c r="AG862" s="870"/>
      <c r="AH862" s="870"/>
      <c r="AI862" s="870"/>
    </row>
    <row r="863" spans="1:35" ht="16.5">
      <c r="A863" s="870"/>
      <c r="B863" s="870"/>
      <c r="C863" s="870"/>
      <c r="D863" s="870"/>
      <c r="E863" s="870"/>
      <c r="F863" s="870"/>
      <c r="G863" s="870"/>
      <c r="H863" s="870"/>
      <c r="I863" s="870"/>
      <c r="J863" s="870"/>
      <c r="K863" s="870"/>
      <c r="L863" s="870"/>
      <c r="M863" s="870"/>
      <c r="N863" s="870"/>
      <c r="O863" s="870"/>
      <c r="P863" s="870"/>
      <c r="Q863" s="870"/>
      <c r="R863" s="870"/>
      <c r="S863" s="870"/>
      <c r="T863" s="870"/>
      <c r="U863" s="870"/>
      <c r="V863" s="870"/>
      <c r="W863" s="870"/>
      <c r="X863" s="870"/>
      <c r="Y863" s="870"/>
      <c r="Z863" s="870"/>
      <c r="AA863" s="870"/>
      <c r="AB863" s="870"/>
      <c r="AC863" s="870"/>
      <c r="AD863" s="870"/>
      <c r="AE863" s="870"/>
      <c r="AF863" s="870"/>
      <c r="AG863" s="870"/>
      <c r="AH863" s="870"/>
      <c r="AI863" s="870"/>
    </row>
    <row r="864" spans="1:35" ht="16.5">
      <c r="A864" s="870"/>
      <c r="B864" s="870"/>
      <c r="C864" s="870"/>
      <c r="D864" s="870"/>
      <c r="E864" s="870"/>
      <c r="F864" s="870"/>
      <c r="G864" s="870"/>
      <c r="H864" s="870"/>
      <c r="I864" s="870"/>
      <c r="J864" s="870"/>
      <c r="K864" s="870"/>
      <c r="L864" s="870"/>
      <c r="M864" s="870"/>
      <c r="N864" s="870"/>
      <c r="O864" s="870"/>
      <c r="P864" s="870"/>
      <c r="Q864" s="870"/>
      <c r="R864" s="870"/>
      <c r="S864" s="870"/>
      <c r="T864" s="870"/>
      <c r="U864" s="870"/>
      <c r="V864" s="870"/>
      <c r="W864" s="870"/>
      <c r="X864" s="870"/>
      <c r="Y864" s="870"/>
      <c r="Z864" s="870"/>
      <c r="AA864" s="870"/>
      <c r="AB864" s="870"/>
      <c r="AC864" s="870"/>
      <c r="AD864" s="870"/>
      <c r="AE864" s="870"/>
      <c r="AF864" s="870"/>
      <c r="AG864" s="870"/>
      <c r="AH864" s="870"/>
      <c r="AI864" s="870"/>
    </row>
    <row r="865" spans="1:35" ht="16.5">
      <c r="A865" s="870"/>
      <c r="B865" s="870"/>
      <c r="C865" s="870"/>
      <c r="D865" s="870"/>
      <c r="E865" s="870"/>
      <c r="F865" s="870"/>
      <c r="G865" s="870"/>
      <c r="H865" s="870"/>
      <c r="I865" s="870"/>
      <c r="J865" s="870"/>
      <c r="K865" s="870"/>
      <c r="L865" s="870"/>
      <c r="M865" s="870"/>
      <c r="N865" s="870"/>
      <c r="O865" s="870"/>
      <c r="P865" s="870"/>
      <c r="Q865" s="870"/>
      <c r="R865" s="870"/>
      <c r="S865" s="870"/>
      <c r="T865" s="870"/>
      <c r="U865" s="870"/>
      <c r="V865" s="870"/>
      <c r="W865" s="870"/>
      <c r="X865" s="870"/>
      <c r="Y865" s="870"/>
      <c r="Z865" s="870"/>
      <c r="AA865" s="870"/>
      <c r="AB865" s="870"/>
      <c r="AC865" s="870"/>
      <c r="AD865" s="870"/>
      <c r="AE865" s="870"/>
      <c r="AF865" s="870"/>
      <c r="AG865" s="870"/>
      <c r="AH865" s="870"/>
      <c r="AI865" s="870"/>
    </row>
    <row r="866" spans="1:35" ht="16.5">
      <c r="A866" s="870"/>
      <c r="B866" s="870"/>
      <c r="C866" s="870"/>
      <c r="D866" s="870"/>
      <c r="E866" s="870"/>
      <c r="F866" s="870"/>
      <c r="G866" s="870"/>
      <c r="H866" s="870"/>
      <c r="I866" s="870"/>
      <c r="J866" s="870"/>
      <c r="K866" s="870"/>
      <c r="L866" s="870"/>
      <c r="M866" s="870"/>
      <c r="N866" s="870"/>
      <c r="O866" s="870"/>
      <c r="P866" s="870"/>
      <c r="Q866" s="870"/>
      <c r="R866" s="870"/>
      <c r="S866" s="870"/>
      <c r="T866" s="870"/>
      <c r="U866" s="870"/>
      <c r="V866" s="870"/>
      <c r="W866" s="870"/>
      <c r="X866" s="870"/>
      <c r="Y866" s="870"/>
      <c r="Z866" s="870"/>
      <c r="AA866" s="870"/>
      <c r="AB866" s="870"/>
      <c r="AC866" s="870"/>
      <c r="AD866" s="870"/>
      <c r="AE866" s="870"/>
      <c r="AF866" s="870"/>
      <c r="AG866" s="870"/>
      <c r="AH866" s="870"/>
      <c r="AI866" s="870"/>
    </row>
    <row r="867" spans="1:35" ht="16.5">
      <c r="A867" s="870"/>
      <c r="B867" s="870"/>
      <c r="C867" s="870"/>
      <c r="D867" s="870"/>
      <c r="E867" s="870"/>
      <c r="F867" s="870"/>
      <c r="G867" s="870"/>
      <c r="H867" s="870"/>
      <c r="I867" s="870"/>
      <c r="J867" s="870"/>
      <c r="K867" s="870"/>
      <c r="L867" s="870"/>
      <c r="M867" s="870"/>
      <c r="N867" s="870"/>
      <c r="O867" s="870"/>
      <c r="P867" s="870"/>
      <c r="Q867" s="870"/>
      <c r="R867" s="870"/>
      <c r="S867" s="870"/>
      <c r="T867" s="870"/>
      <c r="U867" s="870"/>
      <c r="V867" s="870"/>
      <c r="W867" s="870"/>
      <c r="X867" s="870"/>
      <c r="Y867" s="870"/>
      <c r="Z867" s="870"/>
      <c r="AA867" s="870"/>
      <c r="AB867" s="870"/>
      <c r="AC867" s="870"/>
      <c r="AD867" s="870"/>
      <c r="AE867" s="870"/>
      <c r="AF867" s="870"/>
      <c r="AG867" s="870"/>
      <c r="AH867" s="870"/>
      <c r="AI867" s="870"/>
    </row>
    <row r="868" spans="1:35" ht="16.5">
      <c r="A868" s="870"/>
      <c r="B868" s="870"/>
      <c r="C868" s="870"/>
      <c r="D868" s="870"/>
      <c r="E868" s="870"/>
      <c r="F868" s="870"/>
      <c r="G868" s="870"/>
      <c r="H868" s="870"/>
      <c r="I868" s="870"/>
      <c r="J868" s="870"/>
      <c r="K868" s="870"/>
      <c r="L868" s="870"/>
      <c r="M868" s="870"/>
      <c r="N868" s="870"/>
      <c r="O868" s="870"/>
      <c r="P868" s="870"/>
      <c r="Q868" s="870"/>
      <c r="R868" s="870"/>
      <c r="S868" s="870"/>
      <c r="T868" s="870"/>
      <c r="U868" s="870"/>
      <c r="V868" s="870"/>
      <c r="W868" s="870"/>
      <c r="X868" s="870"/>
      <c r="Y868" s="870"/>
      <c r="Z868" s="870"/>
      <c r="AA868" s="870"/>
      <c r="AB868" s="870"/>
      <c r="AC868" s="870"/>
      <c r="AD868" s="870"/>
      <c r="AE868" s="870"/>
      <c r="AF868" s="870"/>
      <c r="AG868" s="870"/>
      <c r="AH868" s="870"/>
      <c r="AI868" s="870"/>
    </row>
    <row r="869" spans="1:35" ht="16.5">
      <c r="A869" s="870"/>
      <c r="B869" s="870"/>
      <c r="C869" s="870"/>
      <c r="D869" s="870"/>
      <c r="E869" s="870"/>
      <c r="F869" s="870"/>
      <c r="G869" s="870"/>
      <c r="H869" s="870"/>
      <c r="I869" s="870"/>
      <c r="J869" s="870"/>
      <c r="K869" s="870"/>
      <c r="L869" s="870"/>
      <c r="M869" s="870"/>
      <c r="N869" s="870"/>
      <c r="O869" s="870"/>
      <c r="P869" s="870"/>
      <c r="Q869" s="870"/>
      <c r="R869" s="870"/>
      <c r="S869" s="870"/>
      <c r="T869" s="870"/>
      <c r="U869" s="870"/>
      <c r="V869" s="870"/>
      <c r="W869" s="870"/>
      <c r="X869" s="870"/>
      <c r="Y869" s="870"/>
      <c r="Z869" s="870"/>
      <c r="AA869" s="870"/>
      <c r="AB869" s="870"/>
      <c r="AC869" s="870"/>
      <c r="AD869" s="870"/>
      <c r="AE869" s="870"/>
      <c r="AF869" s="870"/>
      <c r="AG869" s="870"/>
      <c r="AH869" s="870"/>
      <c r="AI869" s="870"/>
    </row>
    <row r="870" spans="1:35" ht="16.5">
      <c r="A870" s="870"/>
      <c r="B870" s="870"/>
      <c r="C870" s="870"/>
      <c r="D870" s="870"/>
      <c r="E870" s="870"/>
      <c r="F870" s="870"/>
      <c r="G870" s="870"/>
      <c r="H870" s="870"/>
      <c r="I870" s="870"/>
      <c r="J870" s="870"/>
      <c r="K870" s="870"/>
      <c r="L870" s="870"/>
      <c r="M870" s="870"/>
      <c r="N870" s="870"/>
      <c r="O870" s="870"/>
      <c r="P870" s="870"/>
      <c r="Q870" s="870"/>
      <c r="R870" s="870"/>
      <c r="S870" s="870"/>
      <c r="T870" s="870"/>
      <c r="U870" s="870"/>
      <c r="V870" s="870"/>
      <c r="W870" s="870"/>
      <c r="X870" s="870"/>
      <c r="Y870" s="870"/>
      <c r="Z870" s="870"/>
      <c r="AA870" s="870"/>
      <c r="AB870" s="870"/>
      <c r="AC870" s="870"/>
      <c r="AD870" s="870"/>
      <c r="AE870" s="870"/>
      <c r="AF870" s="870"/>
      <c r="AG870" s="870"/>
      <c r="AH870" s="870"/>
      <c r="AI870" s="870"/>
    </row>
    <row r="871" spans="1:35" ht="16.5">
      <c r="A871" s="870"/>
      <c r="B871" s="870"/>
      <c r="C871" s="870"/>
      <c r="D871" s="870"/>
      <c r="E871" s="870"/>
      <c r="F871" s="870"/>
      <c r="G871" s="870"/>
      <c r="H871" s="870"/>
      <c r="I871" s="870"/>
      <c r="J871" s="870"/>
      <c r="K871" s="870"/>
      <c r="L871" s="870"/>
      <c r="M871" s="870"/>
      <c r="N871" s="870"/>
      <c r="O871" s="870"/>
      <c r="P871" s="870"/>
      <c r="Q871" s="870"/>
      <c r="R871" s="870"/>
      <c r="S871" s="870"/>
      <c r="T871" s="870"/>
      <c r="U871" s="870"/>
      <c r="V871" s="870"/>
      <c r="W871" s="870"/>
      <c r="X871" s="870"/>
      <c r="Y871" s="870"/>
      <c r="Z871" s="870"/>
      <c r="AA871" s="870"/>
      <c r="AB871" s="870"/>
      <c r="AC871" s="870"/>
      <c r="AD871" s="870"/>
      <c r="AE871" s="870"/>
      <c r="AF871" s="870"/>
      <c r="AG871" s="870"/>
      <c r="AH871" s="870"/>
      <c r="AI871" s="870"/>
    </row>
    <row r="872" spans="1:35" ht="16.5">
      <c r="A872" s="870"/>
      <c r="B872" s="870"/>
      <c r="C872" s="870"/>
      <c r="D872" s="870"/>
      <c r="E872" s="870"/>
      <c r="F872" s="870"/>
      <c r="G872" s="870"/>
      <c r="H872" s="870"/>
      <c r="I872" s="870"/>
      <c r="J872" s="870"/>
      <c r="K872" s="870"/>
      <c r="L872" s="870"/>
      <c r="M872" s="870"/>
      <c r="N872" s="870"/>
      <c r="O872" s="870"/>
      <c r="P872" s="870"/>
      <c r="Q872" s="870"/>
      <c r="R872" s="870"/>
      <c r="S872" s="870"/>
      <c r="T872" s="870"/>
      <c r="U872" s="870"/>
      <c r="V872" s="870"/>
      <c r="W872" s="870"/>
      <c r="X872" s="870"/>
      <c r="Y872" s="870"/>
      <c r="Z872" s="870"/>
      <c r="AA872" s="870"/>
      <c r="AB872" s="870"/>
      <c r="AC872" s="870"/>
      <c r="AD872" s="870"/>
      <c r="AE872" s="870"/>
      <c r="AF872" s="870"/>
      <c r="AG872" s="870"/>
      <c r="AH872" s="870"/>
      <c r="AI872" s="870"/>
    </row>
    <row r="873" spans="1:35" ht="16.5">
      <c r="A873" s="870"/>
      <c r="B873" s="870"/>
      <c r="C873" s="870"/>
      <c r="D873" s="870"/>
      <c r="E873" s="870"/>
      <c r="F873" s="870"/>
      <c r="G873" s="870"/>
      <c r="H873" s="870"/>
      <c r="I873" s="870"/>
      <c r="J873" s="870"/>
      <c r="K873" s="870"/>
      <c r="L873" s="870"/>
      <c r="M873" s="870"/>
      <c r="N873" s="870"/>
      <c r="O873" s="870"/>
      <c r="P873" s="870"/>
      <c r="Q873" s="870"/>
      <c r="R873" s="870"/>
      <c r="S873" s="870"/>
      <c r="T873" s="870"/>
      <c r="U873" s="870"/>
      <c r="V873" s="870"/>
      <c r="W873" s="870"/>
      <c r="X873" s="870"/>
      <c r="Y873" s="870"/>
      <c r="Z873" s="870"/>
      <c r="AA873" s="870"/>
      <c r="AB873" s="870"/>
      <c r="AC873" s="870"/>
      <c r="AD873" s="870"/>
      <c r="AE873" s="870"/>
      <c r="AF873" s="870"/>
      <c r="AG873" s="870"/>
      <c r="AH873" s="870"/>
      <c r="AI873" s="870"/>
    </row>
    <row r="874" spans="1:35" ht="16.5">
      <c r="A874" s="870"/>
      <c r="B874" s="870"/>
      <c r="C874" s="870"/>
      <c r="D874" s="870"/>
      <c r="E874" s="870"/>
      <c r="F874" s="870"/>
      <c r="G874" s="870"/>
      <c r="H874" s="870"/>
      <c r="I874" s="870"/>
      <c r="J874" s="870"/>
      <c r="K874" s="870"/>
      <c r="L874" s="870"/>
      <c r="M874" s="870"/>
      <c r="N874" s="870"/>
      <c r="O874" s="870"/>
      <c r="P874" s="870"/>
      <c r="Q874" s="870"/>
      <c r="R874" s="870"/>
      <c r="S874" s="870"/>
      <c r="T874" s="870"/>
      <c r="U874" s="870"/>
      <c r="V874" s="870"/>
      <c r="W874" s="870"/>
      <c r="X874" s="870"/>
      <c r="Y874" s="870"/>
      <c r="Z874" s="870"/>
      <c r="AA874" s="870"/>
      <c r="AB874" s="870"/>
      <c r="AC874" s="870"/>
      <c r="AD874" s="870"/>
      <c r="AE874" s="870"/>
      <c r="AF874" s="870"/>
      <c r="AG874" s="870"/>
      <c r="AH874" s="870"/>
      <c r="AI874" s="870"/>
    </row>
    <row r="875" spans="1:35" ht="16.5">
      <c r="A875" s="870"/>
      <c r="B875" s="870"/>
      <c r="C875" s="870"/>
      <c r="D875" s="870"/>
      <c r="E875" s="870"/>
      <c r="F875" s="870"/>
      <c r="G875" s="870"/>
      <c r="H875" s="870"/>
      <c r="I875" s="870"/>
      <c r="J875" s="870"/>
      <c r="K875" s="870"/>
      <c r="L875" s="870"/>
      <c r="M875" s="870"/>
      <c r="N875" s="870"/>
      <c r="O875" s="870"/>
      <c r="P875" s="870"/>
      <c r="Q875" s="870"/>
      <c r="R875" s="870"/>
      <c r="S875" s="870"/>
      <c r="T875" s="870"/>
      <c r="U875" s="870"/>
      <c r="V875" s="870"/>
      <c r="W875" s="870"/>
      <c r="X875" s="870"/>
      <c r="Y875" s="870"/>
      <c r="Z875" s="870"/>
      <c r="AA875" s="870"/>
      <c r="AB875" s="870"/>
      <c r="AC875" s="870"/>
      <c r="AD875" s="870"/>
      <c r="AE875" s="870"/>
      <c r="AF875" s="870"/>
      <c r="AG875" s="870"/>
      <c r="AH875" s="870"/>
      <c r="AI875" s="870"/>
    </row>
    <row r="876" spans="1:35" ht="16.5">
      <c r="A876" s="870"/>
      <c r="B876" s="870"/>
      <c r="C876" s="870"/>
      <c r="D876" s="870"/>
      <c r="E876" s="870"/>
      <c r="F876" s="870"/>
      <c r="G876" s="870"/>
      <c r="H876" s="870"/>
      <c r="I876" s="870"/>
      <c r="J876" s="870"/>
      <c r="K876" s="870"/>
      <c r="L876" s="870"/>
      <c r="M876" s="870"/>
      <c r="N876" s="870"/>
      <c r="O876" s="870"/>
      <c r="P876" s="870"/>
      <c r="Q876" s="870"/>
      <c r="R876" s="870"/>
      <c r="S876" s="870"/>
      <c r="T876" s="870"/>
      <c r="U876" s="870"/>
      <c r="V876" s="870"/>
      <c r="W876" s="870"/>
      <c r="X876" s="870"/>
      <c r="Y876" s="870"/>
      <c r="Z876" s="870"/>
      <c r="AA876" s="870"/>
      <c r="AB876" s="870"/>
      <c r="AC876" s="870"/>
      <c r="AD876" s="870"/>
      <c r="AE876" s="870"/>
      <c r="AF876" s="870"/>
      <c r="AG876" s="870"/>
      <c r="AH876" s="870"/>
      <c r="AI876" s="870"/>
    </row>
    <row r="877" spans="1:35" ht="16.5">
      <c r="A877" s="870"/>
      <c r="B877" s="870"/>
      <c r="C877" s="870"/>
      <c r="D877" s="870"/>
      <c r="E877" s="870"/>
      <c r="F877" s="870"/>
      <c r="G877" s="870"/>
      <c r="H877" s="870"/>
      <c r="I877" s="870"/>
      <c r="J877" s="870"/>
      <c r="K877" s="870"/>
      <c r="L877" s="870"/>
      <c r="M877" s="870"/>
      <c r="N877" s="870"/>
      <c r="O877" s="870"/>
      <c r="P877" s="870"/>
      <c r="Q877" s="870"/>
      <c r="R877" s="870"/>
      <c r="S877" s="870"/>
      <c r="T877" s="870"/>
      <c r="U877" s="870"/>
      <c r="V877" s="870"/>
      <c r="W877" s="870"/>
      <c r="X877" s="870"/>
      <c r="Y877" s="870"/>
      <c r="Z877" s="870"/>
      <c r="AA877" s="870"/>
      <c r="AB877" s="870"/>
      <c r="AC877" s="870"/>
      <c r="AD877" s="870"/>
      <c r="AE877" s="870"/>
      <c r="AF877" s="870"/>
      <c r="AG877" s="870"/>
      <c r="AH877" s="870"/>
      <c r="AI877" s="870"/>
    </row>
    <row r="878" spans="1:35" ht="16.5">
      <c r="A878" s="870"/>
      <c r="B878" s="870"/>
      <c r="C878" s="870"/>
      <c r="D878" s="870"/>
      <c r="E878" s="870"/>
      <c r="F878" s="870"/>
      <c r="G878" s="870"/>
      <c r="H878" s="870"/>
      <c r="I878" s="870"/>
      <c r="J878" s="870"/>
      <c r="K878" s="870"/>
      <c r="L878" s="870"/>
      <c r="M878" s="870"/>
      <c r="N878" s="870"/>
      <c r="O878" s="870"/>
      <c r="P878" s="870"/>
      <c r="Q878" s="870"/>
      <c r="R878" s="870"/>
      <c r="S878" s="870"/>
      <c r="T878" s="870"/>
      <c r="U878" s="870"/>
      <c r="V878" s="870"/>
      <c r="W878" s="870"/>
      <c r="X878" s="870"/>
      <c r="Y878" s="870"/>
      <c r="Z878" s="870"/>
      <c r="AA878" s="870"/>
      <c r="AB878" s="870"/>
      <c r="AC878" s="870"/>
      <c r="AD878" s="870"/>
      <c r="AE878" s="870"/>
      <c r="AF878" s="870"/>
      <c r="AG878" s="870"/>
      <c r="AH878" s="870"/>
      <c r="AI878" s="870"/>
    </row>
    <row r="879" spans="1:35" ht="16.5">
      <c r="A879" s="870"/>
      <c r="B879" s="870"/>
      <c r="C879" s="870"/>
      <c r="D879" s="870"/>
      <c r="E879" s="870"/>
      <c r="F879" s="870"/>
      <c r="G879" s="870"/>
      <c r="H879" s="870"/>
      <c r="I879" s="870"/>
      <c r="J879" s="870"/>
      <c r="K879" s="870"/>
      <c r="L879" s="870"/>
      <c r="M879" s="870"/>
      <c r="N879" s="870"/>
      <c r="O879" s="870"/>
      <c r="P879" s="870"/>
      <c r="Q879" s="870"/>
      <c r="R879" s="870"/>
      <c r="S879" s="870"/>
      <c r="T879" s="870"/>
      <c r="U879" s="870"/>
      <c r="V879" s="870"/>
      <c r="W879" s="870"/>
      <c r="X879" s="870"/>
      <c r="Y879" s="870"/>
      <c r="Z879" s="870"/>
      <c r="AA879" s="870"/>
      <c r="AB879" s="870"/>
      <c r="AC879" s="870"/>
      <c r="AD879" s="870"/>
      <c r="AE879" s="870"/>
      <c r="AF879" s="870"/>
      <c r="AG879" s="870"/>
      <c r="AH879" s="870"/>
      <c r="AI879" s="870"/>
    </row>
    <row r="880" spans="1:35" ht="16.5">
      <c r="A880" s="870"/>
      <c r="B880" s="870"/>
      <c r="C880" s="870"/>
      <c r="D880" s="870"/>
      <c r="E880" s="870"/>
      <c r="F880" s="870"/>
      <c r="G880" s="870"/>
      <c r="H880" s="870"/>
      <c r="I880" s="870"/>
      <c r="J880" s="870"/>
      <c r="K880" s="870"/>
      <c r="L880" s="870"/>
      <c r="M880" s="870"/>
      <c r="N880" s="870"/>
      <c r="O880" s="870"/>
      <c r="P880" s="870"/>
      <c r="Q880" s="870"/>
      <c r="R880" s="870"/>
      <c r="S880" s="870"/>
      <c r="T880" s="870"/>
      <c r="U880" s="870"/>
      <c r="V880" s="870"/>
      <c r="W880" s="870"/>
      <c r="X880" s="870"/>
      <c r="Y880" s="870"/>
      <c r="Z880" s="870"/>
      <c r="AA880" s="870"/>
      <c r="AB880" s="870"/>
      <c r="AC880" s="870"/>
      <c r="AD880" s="870"/>
      <c r="AE880" s="870"/>
      <c r="AF880" s="870"/>
      <c r="AG880" s="870"/>
      <c r="AH880" s="870"/>
      <c r="AI880" s="870"/>
    </row>
    <row r="881" spans="1:35" ht="16.5">
      <c r="A881" s="870"/>
      <c r="B881" s="870"/>
      <c r="C881" s="870"/>
      <c r="D881" s="870"/>
      <c r="E881" s="870"/>
      <c r="F881" s="870"/>
      <c r="G881" s="870"/>
      <c r="H881" s="870"/>
      <c r="I881" s="870"/>
      <c r="J881" s="870"/>
      <c r="K881" s="870"/>
      <c r="L881" s="870"/>
      <c r="M881" s="870"/>
      <c r="N881" s="870"/>
      <c r="O881" s="870"/>
      <c r="P881" s="870"/>
      <c r="Q881" s="870"/>
      <c r="R881" s="870"/>
      <c r="S881" s="870"/>
      <c r="T881" s="870"/>
      <c r="U881" s="870"/>
      <c r="V881" s="870"/>
      <c r="W881" s="870"/>
      <c r="X881" s="870"/>
      <c r="Y881" s="870"/>
      <c r="Z881" s="870"/>
      <c r="AA881" s="870"/>
      <c r="AB881" s="870"/>
      <c r="AC881" s="870"/>
      <c r="AD881" s="870"/>
      <c r="AE881" s="870"/>
      <c r="AF881" s="870"/>
      <c r="AG881" s="870"/>
      <c r="AH881" s="870"/>
      <c r="AI881" s="870"/>
    </row>
    <row r="882" spans="1:35" ht="16.5">
      <c r="A882" s="870"/>
      <c r="B882" s="870"/>
      <c r="C882" s="870"/>
      <c r="D882" s="870"/>
      <c r="E882" s="870"/>
      <c r="F882" s="870"/>
      <c r="G882" s="870"/>
      <c r="H882" s="870"/>
      <c r="I882" s="870"/>
      <c r="J882" s="870"/>
      <c r="K882" s="870"/>
      <c r="L882" s="870"/>
      <c r="M882" s="870"/>
      <c r="N882" s="870"/>
      <c r="O882" s="870"/>
      <c r="P882" s="870"/>
      <c r="Q882" s="870"/>
      <c r="R882" s="870"/>
      <c r="S882" s="870"/>
      <c r="T882" s="870"/>
      <c r="U882" s="870"/>
      <c r="V882" s="870"/>
      <c r="W882" s="870"/>
      <c r="X882" s="870"/>
      <c r="Y882" s="870"/>
      <c r="Z882" s="870"/>
      <c r="AA882" s="870"/>
      <c r="AB882" s="870"/>
      <c r="AC882" s="870"/>
      <c r="AD882" s="870"/>
      <c r="AE882" s="870"/>
      <c r="AF882" s="870"/>
      <c r="AG882" s="870"/>
      <c r="AH882" s="870"/>
      <c r="AI882" s="870"/>
    </row>
    <row r="883" spans="1:35" ht="16.5">
      <c r="A883" s="870"/>
      <c r="B883" s="870"/>
      <c r="C883" s="870"/>
      <c r="D883" s="870"/>
      <c r="E883" s="870"/>
      <c r="F883" s="870"/>
      <c r="G883" s="870"/>
      <c r="H883" s="870"/>
      <c r="I883" s="870"/>
      <c r="J883" s="870"/>
      <c r="K883" s="870"/>
      <c r="L883" s="870"/>
      <c r="M883" s="870"/>
      <c r="N883" s="870"/>
      <c r="O883" s="870"/>
      <c r="P883" s="870"/>
      <c r="Q883" s="870"/>
      <c r="R883" s="870"/>
      <c r="S883" s="870"/>
      <c r="T883" s="870"/>
      <c r="U883" s="870"/>
      <c r="V883" s="870"/>
      <c r="W883" s="870"/>
      <c r="X883" s="870"/>
      <c r="Y883" s="870"/>
      <c r="Z883" s="870"/>
      <c r="AA883" s="870"/>
      <c r="AB883" s="870"/>
      <c r="AC883" s="870"/>
      <c r="AD883" s="870"/>
      <c r="AE883" s="870"/>
      <c r="AF883" s="870"/>
      <c r="AG883" s="870"/>
      <c r="AH883" s="870"/>
      <c r="AI883" s="870"/>
    </row>
    <row r="884" spans="1:35" ht="16.5">
      <c r="A884" s="870"/>
      <c r="B884" s="870"/>
      <c r="C884" s="870"/>
      <c r="D884" s="870"/>
      <c r="E884" s="870"/>
      <c r="F884" s="870"/>
      <c r="G884" s="870"/>
      <c r="H884" s="870"/>
      <c r="I884" s="870"/>
      <c r="J884" s="870"/>
      <c r="K884" s="870"/>
      <c r="L884" s="870"/>
      <c r="M884" s="870"/>
      <c r="N884" s="870"/>
      <c r="O884" s="870"/>
      <c r="P884" s="870"/>
      <c r="Q884" s="870"/>
      <c r="R884" s="870"/>
      <c r="S884" s="870"/>
      <c r="T884" s="870"/>
      <c r="U884" s="870"/>
      <c r="V884" s="870"/>
      <c r="W884" s="870"/>
      <c r="X884" s="870"/>
      <c r="Y884" s="870"/>
      <c r="Z884" s="870"/>
      <c r="AA884" s="870"/>
      <c r="AB884" s="870"/>
      <c r="AC884" s="870"/>
      <c r="AD884" s="870"/>
      <c r="AE884" s="870"/>
      <c r="AF884" s="870"/>
      <c r="AG884" s="870"/>
      <c r="AH884" s="870"/>
      <c r="AI884" s="870"/>
    </row>
    <row r="885" spans="1:35" ht="16.5">
      <c r="A885" s="870"/>
      <c r="B885" s="870"/>
      <c r="C885" s="870"/>
      <c r="D885" s="870"/>
      <c r="E885" s="870"/>
      <c r="F885" s="870"/>
      <c r="G885" s="870"/>
      <c r="H885" s="870"/>
      <c r="I885" s="870"/>
      <c r="J885" s="870"/>
      <c r="K885" s="870"/>
      <c r="L885" s="870"/>
      <c r="M885" s="870"/>
      <c r="N885" s="870"/>
      <c r="O885" s="870"/>
      <c r="P885" s="870"/>
      <c r="Q885" s="870"/>
      <c r="R885" s="870"/>
      <c r="S885" s="870"/>
      <c r="T885" s="870"/>
      <c r="U885" s="870"/>
      <c r="V885" s="870"/>
      <c r="W885" s="870"/>
      <c r="X885" s="870"/>
      <c r="Y885" s="870"/>
      <c r="Z885" s="870"/>
      <c r="AA885" s="870"/>
      <c r="AB885" s="870"/>
      <c r="AC885" s="870"/>
      <c r="AD885" s="870"/>
      <c r="AE885" s="870"/>
      <c r="AF885" s="870"/>
      <c r="AG885" s="870"/>
      <c r="AH885" s="870"/>
      <c r="AI885" s="870"/>
    </row>
    <row r="886" spans="1:35" ht="16.5">
      <c r="A886" s="870"/>
      <c r="B886" s="870"/>
      <c r="C886" s="870"/>
      <c r="D886" s="870"/>
      <c r="E886" s="870"/>
      <c r="F886" s="870"/>
      <c r="G886" s="870"/>
      <c r="H886" s="870"/>
      <c r="I886" s="870"/>
      <c r="J886" s="870"/>
      <c r="K886" s="870"/>
      <c r="L886" s="870"/>
      <c r="M886" s="870"/>
      <c r="N886" s="870"/>
      <c r="O886" s="870"/>
      <c r="P886" s="870"/>
      <c r="Q886" s="870"/>
      <c r="R886" s="870"/>
      <c r="S886" s="870"/>
      <c r="T886" s="870"/>
      <c r="U886" s="870"/>
      <c r="V886" s="870"/>
      <c r="W886" s="870"/>
      <c r="X886" s="870"/>
      <c r="Y886" s="870"/>
      <c r="Z886" s="870"/>
      <c r="AA886" s="870"/>
      <c r="AB886" s="870"/>
      <c r="AC886" s="870"/>
      <c r="AD886" s="870"/>
      <c r="AE886" s="870"/>
      <c r="AF886" s="870"/>
      <c r="AG886" s="870"/>
      <c r="AH886" s="870"/>
      <c r="AI886" s="870"/>
    </row>
    <row r="887" spans="1:35" ht="16.5">
      <c r="A887" s="870"/>
      <c r="B887" s="870"/>
      <c r="C887" s="870"/>
      <c r="D887" s="870"/>
      <c r="E887" s="870"/>
      <c r="F887" s="870"/>
      <c r="G887" s="870"/>
      <c r="H887" s="870"/>
      <c r="I887" s="870"/>
      <c r="J887" s="870"/>
      <c r="K887" s="870"/>
      <c r="L887" s="870"/>
      <c r="M887" s="870"/>
      <c r="N887" s="870"/>
      <c r="O887" s="870"/>
      <c r="P887" s="870"/>
      <c r="Q887" s="870"/>
      <c r="R887" s="870"/>
      <c r="S887" s="870"/>
      <c r="T887" s="870"/>
      <c r="U887" s="870"/>
      <c r="V887" s="870"/>
      <c r="W887" s="870"/>
      <c r="X887" s="870"/>
      <c r="Y887" s="870"/>
      <c r="Z887" s="870"/>
      <c r="AA887" s="870"/>
      <c r="AB887" s="870"/>
      <c r="AC887" s="870"/>
      <c r="AD887" s="870"/>
      <c r="AE887" s="870"/>
      <c r="AF887" s="870"/>
      <c r="AG887" s="870"/>
      <c r="AH887" s="870"/>
      <c r="AI887" s="870"/>
    </row>
    <row r="888" spans="1:35" ht="16.5">
      <c r="A888" s="870"/>
      <c r="B888" s="870"/>
      <c r="C888" s="870"/>
      <c r="D888" s="870"/>
      <c r="E888" s="870"/>
      <c r="F888" s="870"/>
      <c r="G888" s="870"/>
      <c r="H888" s="870"/>
      <c r="I888" s="870"/>
      <c r="J888" s="870"/>
      <c r="K888" s="870"/>
      <c r="L888" s="870"/>
      <c r="M888" s="870"/>
      <c r="N888" s="870"/>
      <c r="O888" s="870"/>
      <c r="P888" s="870"/>
      <c r="Q888" s="870"/>
      <c r="R888" s="870"/>
      <c r="S888" s="870"/>
      <c r="T888" s="870"/>
      <c r="U888" s="870"/>
      <c r="V888" s="870"/>
      <c r="W888" s="870"/>
      <c r="X888" s="870"/>
      <c r="Y888" s="870"/>
      <c r="Z888" s="870"/>
      <c r="AA888" s="870"/>
      <c r="AB888" s="870"/>
      <c r="AC888" s="870"/>
      <c r="AD888" s="870"/>
      <c r="AE888" s="870"/>
      <c r="AF888" s="870"/>
      <c r="AG888" s="870"/>
      <c r="AH888" s="870"/>
      <c r="AI888" s="870"/>
    </row>
    <row r="889" spans="1:35" ht="16.5">
      <c r="A889" s="870"/>
      <c r="B889" s="870"/>
      <c r="C889" s="870"/>
      <c r="D889" s="870"/>
      <c r="E889" s="870"/>
      <c r="F889" s="870"/>
      <c r="G889" s="870"/>
      <c r="H889" s="870"/>
      <c r="I889" s="870"/>
      <c r="J889" s="870"/>
      <c r="K889" s="870"/>
      <c r="L889" s="870"/>
      <c r="M889" s="870"/>
      <c r="N889" s="870"/>
      <c r="O889" s="870"/>
      <c r="P889" s="870"/>
      <c r="Q889" s="870"/>
      <c r="R889" s="870"/>
      <c r="S889" s="870"/>
      <c r="T889" s="870"/>
      <c r="U889" s="870"/>
      <c r="V889" s="870"/>
      <c r="W889" s="870"/>
      <c r="X889" s="870"/>
      <c r="Y889" s="870"/>
      <c r="Z889" s="870"/>
      <c r="AA889" s="870"/>
      <c r="AB889" s="870"/>
      <c r="AC889" s="870"/>
      <c r="AD889" s="870"/>
      <c r="AE889" s="870"/>
      <c r="AF889" s="870"/>
      <c r="AG889" s="870"/>
      <c r="AH889" s="870"/>
      <c r="AI889" s="870"/>
    </row>
    <row r="890" spans="1:35" ht="16.5">
      <c r="A890" s="870"/>
      <c r="B890" s="870"/>
      <c r="C890" s="870"/>
      <c r="D890" s="870"/>
      <c r="E890" s="870"/>
      <c r="F890" s="870"/>
      <c r="G890" s="870"/>
      <c r="H890" s="870"/>
      <c r="I890" s="870"/>
      <c r="J890" s="870"/>
      <c r="K890" s="870"/>
      <c r="L890" s="870"/>
      <c r="M890" s="870"/>
      <c r="N890" s="870"/>
      <c r="O890" s="870"/>
      <c r="P890" s="870"/>
      <c r="Q890" s="870"/>
      <c r="R890" s="870"/>
      <c r="S890" s="870"/>
      <c r="T890" s="870"/>
      <c r="U890" s="870"/>
      <c r="V890" s="870"/>
      <c r="W890" s="870"/>
      <c r="X890" s="870"/>
      <c r="Y890" s="870"/>
      <c r="Z890" s="870"/>
      <c r="AA890" s="870"/>
      <c r="AB890" s="870"/>
      <c r="AC890" s="870"/>
      <c r="AD890" s="870"/>
      <c r="AE890" s="870"/>
      <c r="AF890" s="870"/>
      <c r="AG890" s="870"/>
      <c r="AH890" s="870"/>
      <c r="AI890" s="870"/>
    </row>
    <row r="891" spans="1:35" ht="16.5">
      <c r="A891" s="870"/>
      <c r="B891" s="870"/>
      <c r="C891" s="870"/>
      <c r="D891" s="870"/>
      <c r="E891" s="870"/>
      <c r="F891" s="870"/>
      <c r="G891" s="870"/>
      <c r="H891" s="870"/>
      <c r="I891" s="870"/>
      <c r="J891" s="870"/>
      <c r="K891" s="870"/>
      <c r="L891" s="870"/>
      <c r="M891" s="870"/>
      <c r="N891" s="870"/>
      <c r="O891" s="870"/>
      <c r="P891" s="870"/>
      <c r="Q891" s="870"/>
      <c r="R891" s="870"/>
      <c r="S891" s="870"/>
      <c r="T891" s="870"/>
      <c r="U891" s="870"/>
      <c r="V891" s="870"/>
      <c r="W891" s="870"/>
      <c r="X891" s="870"/>
      <c r="Y891" s="870"/>
      <c r="Z891" s="870"/>
      <c r="AA891" s="870"/>
      <c r="AB891" s="870"/>
      <c r="AC891" s="870"/>
      <c r="AD891" s="870"/>
      <c r="AE891" s="870"/>
      <c r="AF891" s="870"/>
      <c r="AG891" s="870"/>
      <c r="AH891" s="870"/>
      <c r="AI891" s="870"/>
    </row>
    <row r="892" spans="1:35" ht="16.5">
      <c r="A892" s="870"/>
      <c r="B892" s="870"/>
      <c r="C892" s="870"/>
      <c r="D892" s="870"/>
      <c r="E892" s="870"/>
      <c r="F892" s="870"/>
      <c r="G892" s="870"/>
      <c r="H892" s="870"/>
      <c r="I892" s="870"/>
      <c r="J892" s="870"/>
      <c r="K892" s="870"/>
      <c r="L892" s="870"/>
      <c r="M892" s="870"/>
      <c r="N892" s="870"/>
      <c r="O892" s="870"/>
      <c r="P892" s="870"/>
      <c r="Q892" s="870"/>
      <c r="R892" s="870"/>
      <c r="S892" s="870"/>
      <c r="T892" s="870"/>
      <c r="U892" s="870"/>
      <c r="V892" s="870"/>
      <c r="W892" s="870"/>
      <c r="X892" s="870"/>
      <c r="Y892" s="870"/>
      <c r="Z892" s="870"/>
      <c r="AA892" s="870"/>
      <c r="AB892" s="870"/>
      <c r="AC892" s="870"/>
      <c r="AD892" s="870"/>
      <c r="AE892" s="870"/>
      <c r="AF892" s="870"/>
      <c r="AG892" s="870"/>
      <c r="AH892" s="870"/>
      <c r="AI892" s="870"/>
    </row>
    <row r="893" spans="1:35" ht="16.5">
      <c r="A893" s="870"/>
      <c r="B893" s="870"/>
      <c r="C893" s="870"/>
      <c r="D893" s="870"/>
      <c r="E893" s="870"/>
      <c r="F893" s="870"/>
      <c r="G893" s="870"/>
      <c r="H893" s="870"/>
      <c r="I893" s="870"/>
      <c r="J893" s="870"/>
      <c r="K893" s="870"/>
      <c r="L893" s="870"/>
      <c r="M893" s="870"/>
      <c r="N893" s="870"/>
      <c r="O893" s="870"/>
      <c r="P893" s="870"/>
      <c r="Q893" s="870"/>
      <c r="R893" s="870"/>
      <c r="S893" s="870"/>
      <c r="T893" s="870"/>
      <c r="U893" s="870"/>
      <c r="V893" s="870"/>
      <c r="W893" s="870"/>
      <c r="X893" s="870"/>
      <c r="Y893" s="870"/>
      <c r="Z893" s="870"/>
      <c r="AA893" s="870"/>
      <c r="AB893" s="870"/>
      <c r="AC893" s="870"/>
      <c r="AD893" s="870"/>
      <c r="AE893" s="870"/>
      <c r="AF893" s="870"/>
      <c r="AG893" s="870"/>
      <c r="AH893" s="870"/>
      <c r="AI893" s="870"/>
    </row>
    <row r="894" spans="1:35" ht="16.5">
      <c r="A894" s="870"/>
      <c r="B894" s="870"/>
      <c r="C894" s="870"/>
      <c r="D894" s="870"/>
      <c r="E894" s="870"/>
      <c r="F894" s="870"/>
      <c r="G894" s="870"/>
      <c r="H894" s="870"/>
      <c r="I894" s="870"/>
      <c r="J894" s="870"/>
      <c r="K894" s="870"/>
      <c r="L894" s="870"/>
      <c r="M894" s="870"/>
      <c r="N894" s="870"/>
      <c r="O894" s="870"/>
      <c r="P894" s="870"/>
      <c r="Q894" s="870"/>
      <c r="R894" s="870"/>
      <c r="S894" s="870"/>
      <c r="T894" s="870"/>
      <c r="U894" s="870"/>
      <c r="V894" s="870"/>
      <c r="W894" s="870"/>
      <c r="X894" s="870"/>
      <c r="Y894" s="870"/>
      <c r="Z894" s="870"/>
      <c r="AA894" s="870"/>
      <c r="AB894" s="870"/>
      <c r="AC894" s="870"/>
      <c r="AD894" s="870"/>
      <c r="AE894" s="870"/>
      <c r="AF894" s="870"/>
      <c r="AG894" s="870"/>
      <c r="AH894" s="870"/>
      <c r="AI894" s="870"/>
    </row>
    <row r="895" spans="1:35" ht="16.5">
      <c r="A895" s="870"/>
      <c r="B895" s="870"/>
      <c r="C895" s="870"/>
      <c r="D895" s="870"/>
      <c r="E895" s="870"/>
      <c r="F895" s="870"/>
      <c r="G895" s="870"/>
      <c r="H895" s="870"/>
      <c r="I895" s="870"/>
      <c r="J895" s="870"/>
      <c r="K895" s="870"/>
      <c r="L895" s="870"/>
      <c r="M895" s="870"/>
      <c r="N895" s="870"/>
      <c r="O895" s="870"/>
      <c r="P895" s="870"/>
      <c r="Q895" s="870"/>
      <c r="R895" s="870"/>
      <c r="S895" s="870"/>
      <c r="T895" s="870"/>
      <c r="U895" s="870"/>
      <c r="V895" s="870"/>
      <c r="W895" s="870"/>
      <c r="X895" s="870"/>
      <c r="Y895" s="870"/>
      <c r="Z895" s="870"/>
      <c r="AA895" s="870"/>
      <c r="AB895" s="870"/>
      <c r="AC895" s="870"/>
      <c r="AD895" s="870"/>
      <c r="AE895" s="870"/>
      <c r="AF895" s="870"/>
      <c r="AG895" s="870"/>
      <c r="AH895" s="870"/>
      <c r="AI895" s="870"/>
    </row>
    <row r="896" spans="1:35" ht="16.5">
      <c r="A896" s="870"/>
      <c r="B896" s="870"/>
      <c r="C896" s="870"/>
      <c r="D896" s="870"/>
      <c r="E896" s="870"/>
      <c r="F896" s="870"/>
      <c r="G896" s="870"/>
      <c r="H896" s="870"/>
      <c r="I896" s="870"/>
      <c r="J896" s="870"/>
      <c r="K896" s="870"/>
      <c r="L896" s="870"/>
      <c r="M896" s="870"/>
      <c r="N896" s="870"/>
      <c r="O896" s="870"/>
      <c r="P896" s="870"/>
      <c r="Q896" s="870"/>
      <c r="R896" s="870"/>
      <c r="S896" s="870"/>
      <c r="T896" s="870"/>
      <c r="U896" s="870"/>
      <c r="V896" s="870"/>
      <c r="W896" s="870"/>
      <c r="X896" s="870"/>
      <c r="Y896" s="870"/>
      <c r="Z896" s="870"/>
      <c r="AA896" s="870"/>
      <c r="AB896" s="870"/>
      <c r="AC896" s="870"/>
      <c r="AD896" s="870"/>
      <c r="AE896" s="870"/>
      <c r="AF896" s="870"/>
      <c r="AG896" s="870"/>
      <c r="AH896" s="870"/>
      <c r="AI896" s="870"/>
    </row>
    <row r="897" spans="1:35" ht="16.5">
      <c r="A897" s="870"/>
      <c r="B897" s="870"/>
      <c r="C897" s="870"/>
      <c r="D897" s="870"/>
      <c r="E897" s="870"/>
      <c r="F897" s="870"/>
      <c r="G897" s="870"/>
      <c r="H897" s="870"/>
      <c r="I897" s="870"/>
      <c r="J897" s="870"/>
      <c r="K897" s="870"/>
      <c r="L897" s="870"/>
      <c r="M897" s="870"/>
      <c r="N897" s="870"/>
      <c r="O897" s="870"/>
      <c r="P897" s="870"/>
      <c r="Q897" s="870"/>
      <c r="R897" s="870"/>
      <c r="S897" s="870"/>
      <c r="T897" s="870"/>
      <c r="U897" s="870"/>
      <c r="V897" s="870"/>
      <c r="W897" s="870"/>
      <c r="X897" s="870"/>
      <c r="Y897" s="870"/>
      <c r="Z897" s="870"/>
      <c r="AA897" s="870"/>
      <c r="AB897" s="870"/>
      <c r="AC897" s="870"/>
      <c r="AD897" s="870"/>
      <c r="AE897" s="870"/>
      <c r="AF897" s="870"/>
      <c r="AG897" s="870"/>
      <c r="AH897" s="870"/>
      <c r="AI897" s="870"/>
    </row>
    <row r="898" spans="1:35" ht="16.5">
      <c r="A898" s="870"/>
      <c r="B898" s="870"/>
      <c r="C898" s="870"/>
      <c r="D898" s="870"/>
      <c r="E898" s="870"/>
      <c r="F898" s="870"/>
      <c r="G898" s="870"/>
      <c r="H898" s="870"/>
      <c r="I898" s="870"/>
      <c r="J898" s="870"/>
      <c r="K898" s="870"/>
      <c r="L898" s="870"/>
      <c r="M898" s="870"/>
      <c r="N898" s="870"/>
      <c r="O898" s="870"/>
      <c r="P898" s="870"/>
      <c r="Q898" s="870"/>
      <c r="R898" s="870"/>
      <c r="S898" s="870"/>
      <c r="T898" s="870"/>
      <c r="U898" s="870"/>
      <c r="V898" s="870"/>
      <c r="W898" s="870"/>
      <c r="X898" s="870"/>
      <c r="Y898" s="870"/>
      <c r="Z898" s="870"/>
      <c r="AA898" s="870"/>
      <c r="AB898" s="870"/>
      <c r="AC898" s="870"/>
      <c r="AD898" s="870"/>
      <c r="AE898" s="870"/>
      <c r="AF898" s="870"/>
      <c r="AG898" s="870"/>
      <c r="AH898" s="870"/>
      <c r="AI898" s="870"/>
    </row>
    <row r="899" spans="1:35" ht="16.5">
      <c r="A899" s="870"/>
      <c r="B899" s="870"/>
      <c r="C899" s="870"/>
      <c r="D899" s="870"/>
      <c r="E899" s="870"/>
      <c r="F899" s="870"/>
      <c r="G899" s="870"/>
      <c r="H899" s="870"/>
      <c r="I899" s="870"/>
      <c r="J899" s="870"/>
      <c r="K899" s="870"/>
      <c r="L899" s="870"/>
      <c r="M899" s="870"/>
      <c r="N899" s="870"/>
      <c r="O899" s="870"/>
      <c r="P899" s="870"/>
      <c r="Q899" s="870"/>
      <c r="R899" s="870"/>
      <c r="S899" s="870"/>
      <c r="T899" s="870"/>
      <c r="U899" s="870"/>
      <c r="V899" s="870"/>
      <c r="W899" s="870"/>
      <c r="X899" s="870"/>
      <c r="Y899" s="870"/>
      <c r="Z899" s="870"/>
      <c r="AA899" s="870"/>
      <c r="AB899" s="870"/>
      <c r="AC899" s="870"/>
      <c r="AD899" s="870"/>
      <c r="AE899" s="870"/>
      <c r="AF899" s="870"/>
      <c r="AG899" s="870"/>
      <c r="AH899" s="870"/>
      <c r="AI899" s="870"/>
    </row>
    <row r="900" spans="1:35" ht="16.5">
      <c r="A900" s="870"/>
      <c r="B900" s="870"/>
      <c r="C900" s="870"/>
      <c r="D900" s="870"/>
      <c r="E900" s="870"/>
      <c r="F900" s="870"/>
      <c r="G900" s="870"/>
      <c r="H900" s="870"/>
      <c r="I900" s="870"/>
      <c r="J900" s="870"/>
      <c r="K900" s="870"/>
      <c r="L900" s="870"/>
      <c r="M900" s="870"/>
      <c r="N900" s="870"/>
      <c r="O900" s="870"/>
      <c r="P900" s="870"/>
      <c r="Q900" s="870"/>
      <c r="R900" s="870"/>
      <c r="S900" s="870"/>
      <c r="T900" s="870"/>
      <c r="U900" s="870"/>
      <c r="V900" s="870"/>
      <c r="W900" s="870"/>
      <c r="X900" s="870"/>
      <c r="Y900" s="870"/>
      <c r="Z900" s="870"/>
      <c r="AA900" s="870"/>
      <c r="AB900" s="870"/>
      <c r="AC900" s="870"/>
      <c r="AD900" s="870"/>
      <c r="AE900" s="870"/>
      <c r="AF900" s="870"/>
      <c r="AG900" s="870"/>
      <c r="AH900" s="870"/>
      <c r="AI900" s="870"/>
    </row>
    <row r="901" spans="1:35" ht="16.5">
      <c r="A901" s="870"/>
      <c r="B901" s="870"/>
      <c r="C901" s="870"/>
      <c r="D901" s="870"/>
      <c r="E901" s="870"/>
      <c r="F901" s="870"/>
      <c r="G901" s="870"/>
      <c r="H901" s="870"/>
      <c r="I901" s="870"/>
      <c r="J901" s="870"/>
      <c r="K901" s="870"/>
      <c r="L901" s="870"/>
      <c r="M901" s="870"/>
      <c r="N901" s="870"/>
      <c r="O901" s="870"/>
      <c r="P901" s="870"/>
      <c r="Q901" s="870"/>
      <c r="R901" s="870"/>
      <c r="S901" s="870"/>
      <c r="T901" s="870"/>
      <c r="U901" s="870"/>
      <c r="V901" s="870"/>
      <c r="W901" s="870"/>
      <c r="X901" s="870"/>
      <c r="Y901" s="870"/>
      <c r="Z901" s="870"/>
      <c r="AA901" s="870"/>
      <c r="AB901" s="870"/>
      <c r="AC901" s="870"/>
      <c r="AD901" s="870"/>
      <c r="AE901" s="870"/>
      <c r="AF901" s="870"/>
      <c r="AG901" s="870"/>
      <c r="AH901" s="870"/>
      <c r="AI901" s="870"/>
    </row>
    <row r="902" spans="1:35" ht="16.5">
      <c r="A902" s="870"/>
      <c r="B902" s="870"/>
      <c r="C902" s="870"/>
      <c r="D902" s="870"/>
      <c r="E902" s="870"/>
      <c r="F902" s="870"/>
      <c r="G902" s="870"/>
      <c r="H902" s="870"/>
      <c r="I902" s="870"/>
      <c r="J902" s="870"/>
      <c r="K902" s="870"/>
      <c r="L902" s="870"/>
      <c r="M902" s="870"/>
      <c r="N902" s="870"/>
      <c r="O902" s="870"/>
      <c r="P902" s="870"/>
      <c r="Q902" s="870"/>
      <c r="R902" s="870"/>
      <c r="S902" s="870"/>
      <c r="T902" s="870"/>
      <c r="U902" s="870"/>
      <c r="V902" s="870"/>
      <c r="W902" s="870"/>
      <c r="X902" s="870"/>
      <c r="Y902" s="870"/>
      <c r="Z902" s="870"/>
      <c r="AA902" s="870"/>
      <c r="AB902" s="870"/>
      <c r="AC902" s="870"/>
      <c r="AD902" s="870"/>
      <c r="AE902" s="870"/>
      <c r="AF902" s="870"/>
      <c r="AG902" s="870"/>
      <c r="AH902" s="870"/>
      <c r="AI902" s="870"/>
    </row>
    <row r="903" spans="1:35" ht="16.5">
      <c r="A903" s="870"/>
      <c r="B903" s="870"/>
      <c r="C903" s="870"/>
      <c r="D903" s="870"/>
      <c r="E903" s="870"/>
      <c r="F903" s="870"/>
      <c r="G903" s="870"/>
      <c r="H903" s="870"/>
      <c r="I903" s="870"/>
      <c r="J903" s="870"/>
      <c r="K903" s="870"/>
      <c r="L903" s="870"/>
      <c r="M903" s="870"/>
      <c r="N903" s="870"/>
      <c r="O903" s="870"/>
      <c r="P903" s="870"/>
      <c r="Q903" s="870"/>
      <c r="R903" s="870"/>
      <c r="S903" s="870"/>
      <c r="T903" s="870"/>
      <c r="U903" s="870"/>
      <c r="V903" s="870"/>
      <c r="W903" s="870"/>
      <c r="X903" s="870"/>
      <c r="Y903" s="870"/>
      <c r="Z903" s="870"/>
      <c r="AA903" s="870"/>
      <c r="AB903" s="870"/>
      <c r="AC903" s="870"/>
      <c r="AD903" s="870"/>
      <c r="AE903" s="870"/>
      <c r="AF903" s="870"/>
      <c r="AG903" s="870"/>
      <c r="AH903" s="870"/>
      <c r="AI903" s="870"/>
    </row>
    <row r="904" spans="1:35" ht="16.5">
      <c r="A904" s="870"/>
      <c r="B904" s="870"/>
      <c r="C904" s="870"/>
      <c r="D904" s="870"/>
      <c r="E904" s="870"/>
      <c r="F904" s="870"/>
      <c r="G904" s="870"/>
      <c r="H904" s="870"/>
      <c r="I904" s="870"/>
      <c r="J904" s="870"/>
      <c r="K904" s="870"/>
      <c r="L904" s="870"/>
      <c r="M904" s="870"/>
      <c r="N904" s="870"/>
      <c r="O904" s="870"/>
      <c r="P904" s="870"/>
      <c r="Q904" s="870"/>
      <c r="R904" s="870"/>
      <c r="S904" s="870"/>
      <c r="T904" s="870"/>
      <c r="U904" s="870"/>
      <c r="V904" s="870"/>
      <c r="W904" s="870"/>
      <c r="X904" s="870"/>
      <c r="Y904" s="870"/>
      <c r="Z904" s="870"/>
      <c r="AA904" s="870"/>
      <c r="AB904" s="870"/>
      <c r="AC904" s="870"/>
      <c r="AD904" s="870"/>
      <c r="AE904" s="870"/>
      <c r="AF904" s="870"/>
      <c r="AG904" s="870"/>
      <c r="AH904" s="870"/>
      <c r="AI904" s="870"/>
    </row>
    <row r="905" spans="1:35" ht="16.5">
      <c r="A905" s="870"/>
      <c r="B905" s="870"/>
      <c r="C905" s="870"/>
      <c r="D905" s="870"/>
      <c r="E905" s="870"/>
      <c r="F905" s="870"/>
      <c r="G905" s="870"/>
      <c r="H905" s="870"/>
      <c r="I905" s="870"/>
      <c r="J905" s="870"/>
      <c r="K905" s="870"/>
      <c r="L905" s="870"/>
      <c r="M905" s="870"/>
      <c r="N905" s="870"/>
      <c r="O905" s="870"/>
      <c r="P905" s="870"/>
      <c r="Q905" s="870"/>
      <c r="R905" s="870"/>
      <c r="S905" s="870"/>
      <c r="T905" s="870"/>
      <c r="U905" s="870"/>
      <c r="V905" s="870"/>
      <c r="W905" s="870"/>
      <c r="X905" s="870"/>
      <c r="Y905" s="870"/>
      <c r="Z905" s="870"/>
      <c r="AA905" s="870"/>
      <c r="AB905" s="870"/>
      <c r="AC905" s="870"/>
      <c r="AD905" s="870"/>
      <c r="AE905" s="870"/>
      <c r="AF905" s="870"/>
      <c r="AG905" s="870"/>
      <c r="AH905" s="870"/>
      <c r="AI905" s="870"/>
    </row>
    <row r="906" spans="1:35" ht="16.5">
      <c r="A906" s="870"/>
      <c r="B906" s="870"/>
      <c r="C906" s="870"/>
      <c r="D906" s="870"/>
      <c r="E906" s="870"/>
      <c r="F906" s="870"/>
      <c r="G906" s="870"/>
      <c r="H906" s="870"/>
      <c r="I906" s="870"/>
      <c r="J906" s="870"/>
      <c r="K906" s="870"/>
      <c r="L906" s="870"/>
      <c r="M906" s="870"/>
      <c r="N906" s="870"/>
      <c r="O906" s="870"/>
      <c r="P906" s="870"/>
      <c r="Q906" s="870"/>
      <c r="R906" s="870"/>
      <c r="S906" s="870"/>
      <c r="T906" s="870"/>
      <c r="U906" s="870"/>
      <c r="V906" s="870"/>
      <c r="W906" s="870"/>
      <c r="X906" s="870"/>
      <c r="Y906" s="870"/>
      <c r="Z906" s="870"/>
      <c r="AA906" s="870"/>
      <c r="AB906" s="870"/>
      <c r="AC906" s="870"/>
      <c r="AD906" s="870"/>
      <c r="AE906" s="870"/>
      <c r="AF906" s="870"/>
      <c r="AG906" s="870"/>
      <c r="AH906" s="870"/>
      <c r="AI906" s="870"/>
    </row>
    <row r="907" spans="1:35" ht="16.5">
      <c r="A907" s="870"/>
      <c r="B907" s="870"/>
      <c r="C907" s="870"/>
      <c r="D907" s="870"/>
      <c r="E907" s="870"/>
      <c r="F907" s="870"/>
      <c r="G907" s="870"/>
      <c r="H907" s="870"/>
      <c r="I907" s="870"/>
      <c r="J907" s="870"/>
      <c r="K907" s="870"/>
      <c r="L907" s="870"/>
      <c r="M907" s="870"/>
      <c r="N907" s="870"/>
      <c r="O907" s="870"/>
      <c r="P907" s="870"/>
      <c r="Q907" s="870"/>
      <c r="R907" s="870"/>
      <c r="S907" s="870"/>
      <c r="T907" s="870"/>
      <c r="U907" s="870"/>
      <c r="V907" s="870"/>
      <c r="W907" s="870"/>
      <c r="X907" s="870"/>
      <c r="Y907" s="870"/>
      <c r="Z907" s="870"/>
      <c r="AA907" s="870"/>
      <c r="AB907" s="870"/>
      <c r="AC907" s="870"/>
      <c r="AD907" s="870"/>
      <c r="AE907" s="870"/>
      <c r="AF907" s="870"/>
      <c r="AG907" s="870"/>
      <c r="AH907" s="870"/>
      <c r="AI907" s="870"/>
    </row>
    <row r="908" spans="1:35" ht="16.5">
      <c r="A908" s="870"/>
      <c r="B908" s="870"/>
      <c r="C908" s="870"/>
      <c r="D908" s="870"/>
      <c r="E908" s="870"/>
      <c r="F908" s="870"/>
      <c r="G908" s="870"/>
      <c r="H908" s="870"/>
      <c r="I908" s="870"/>
      <c r="J908" s="870"/>
      <c r="K908" s="870"/>
      <c r="L908" s="870"/>
      <c r="M908" s="870"/>
      <c r="N908" s="870"/>
      <c r="O908" s="870"/>
      <c r="P908" s="870"/>
      <c r="Q908" s="870"/>
      <c r="R908" s="870"/>
      <c r="S908" s="870"/>
      <c r="T908" s="870"/>
      <c r="U908" s="870"/>
      <c r="V908" s="870"/>
      <c r="W908" s="870"/>
      <c r="X908" s="870"/>
      <c r="Y908" s="870"/>
      <c r="Z908" s="870"/>
      <c r="AA908" s="870"/>
      <c r="AB908" s="870"/>
      <c r="AC908" s="870"/>
      <c r="AD908" s="870"/>
      <c r="AE908" s="870"/>
      <c r="AF908" s="870"/>
      <c r="AG908" s="870"/>
      <c r="AH908" s="870"/>
      <c r="AI908" s="870"/>
    </row>
    <row r="909" spans="1:35" ht="16.5">
      <c r="A909" s="870"/>
      <c r="B909" s="870"/>
      <c r="C909" s="870"/>
      <c r="D909" s="870"/>
      <c r="E909" s="870"/>
      <c r="F909" s="870"/>
      <c r="G909" s="870"/>
      <c r="H909" s="870"/>
      <c r="I909" s="870"/>
      <c r="J909" s="870"/>
      <c r="K909" s="870"/>
      <c r="L909" s="870"/>
      <c r="M909" s="870"/>
      <c r="N909" s="870"/>
      <c r="O909" s="870"/>
      <c r="P909" s="870"/>
      <c r="Q909" s="870"/>
      <c r="R909" s="870"/>
      <c r="S909" s="870"/>
      <c r="T909" s="870"/>
      <c r="U909" s="870"/>
      <c r="V909" s="870"/>
      <c r="W909" s="870"/>
      <c r="X909" s="870"/>
      <c r="Y909" s="870"/>
      <c r="Z909" s="870"/>
      <c r="AA909" s="870"/>
      <c r="AB909" s="870"/>
      <c r="AC909" s="870"/>
      <c r="AD909" s="870"/>
      <c r="AE909" s="870"/>
      <c r="AF909" s="870"/>
      <c r="AG909" s="870"/>
      <c r="AH909" s="870"/>
      <c r="AI909" s="870"/>
    </row>
    <row r="910" spans="1:35" ht="16.5">
      <c r="A910" s="870"/>
      <c r="B910" s="870"/>
      <c r="C910" s="870"/>
      <c r="D910" s="870"/>
      <c r="E910" s="870"/>
      <c r="F910" s="870"/>
      <c r="G910" s="870"/>
      <c r="H910" s="870"/>
      <c r="I910" s="870"/>
      <c r="J910" s="870"/>
      <c r="K910" s="870"/>
      <c r="L910" s="870"/>
      <c r="M910" s="870"/>
      <c r="N910" s="870"/>
      <c r="O910" s="870"/>
      <c r="P910" s="870"/>
      <c r="Q910" s="870"/>
      <c r="R910" s="870"/>
      <c r="S910" s="870"/>
      <c r="T910" s="870"/>
      <c r="U910" s="870"/>
      <c r="V910" s="870"/>
      <c r="W910" s="870"/>
      <c r="X910" s="870"/>
      <c r="Y910" s="870"/>
      <c r="Z910" s="870"/>
      <c r="AA910" s="870"/>
      <c r="AB910" s="870"/>
      <c r="AC910" s="870"/>
      <c r="AD910" s="870"/>
      <c r="AE910" s="870"/>
      <c r="AF910" s="870"/>
      <c r="AG910" s="870"/>
      <c r="AH910" s="870"/>
      <c r="AI910" s="870"/>
    </row>
    <row r="911" spans="1:35" ht="16.5">
      <c r="A911" s="870"/>
      <c r="B911" s="870"/>
      <c r="C911" s="870"/>
      <c r="D911" s="870"/>
      <c r="E911" s="870"/>
      <c r="F911" s="870"/>
      <c r="G911" s="870"/>
      <c r="H911" s="870"/>
      <c r="I911" s="870"/>
      <c r="J911" s="870"/>
      <c r="K911" s="870"/>
      <c r="L911" s="870"/>
      <c r="M911" s="870"/>
      <c r="N911" s="870"/>
      <c r="O911" s="870"/>
      <c r="P911" s="870"/>
      <c r="Q911" s="870"/>
      <c r="R911" s="870"/>
      <c r="S911" s="870"/>
      <c r="T911" s="870"/>
      <c r="U911" s="870"/>
      <c r="V911" s="870"/>
      <c r="W911" s="870"/>
      <c r="X911" s="870"/>
      <c r="Y911" s="870"/>
      <c r="Z911" s="870"/>
      <c r="AA911" s="870"/>
      <c r="AB911" s="870"/>
      <c r="AC911" s="870"/>
      <c r="AD911" s="870"/>
      <c r="AE911" s="870"/>
      <c r="AF911" s="870"/>
      <c r="AG911" s="870"/>
      <c r="AH911" s="870"/>
      <c r="AI911" s="870"/>
    </row>
    <row r="912" spans="1:35" ht="16.5">
      <c r="A912" s="870"/>
      <c r="B912" s="870"/>
      <c r="C912" s="870"/>
      <c r="D912" s="870"/>
      <c r="E912" s="870"/>
      <c r="F912" s="870"/>
      <c r="G912" s="870"/>
      <c r="H912" s="870"/>
      <c r="I912" s="870"/>
      <c r="J912" s="870"/>
      <c r="K912" s="870"/>
      <c r="L912" s="870"/>
      <c r="M912" s="870"/>
      <c r="N912" s="870"/>
      <c r="O912" s="870"/>
      <c r="P912" s="870"/>
      <c r="Q912" s="870"/>
      <c r="R912" s="870"/>
      <c r="S912" s="870"/>
      <c r="T912" s="870"/>
      <c r="U912" s="870"/>
      <c r="V912" s="870"/>
      <c r="W912" s="870"/>
      <c r="X912" s="870"/>
      <c r="Y912" s="870"/>
      <c r="Z912" s="870"/>
      <c r="AA912" s="870"/>
      <c r="AB912" s="870"/>
      <c r="AC912" s="870"/>
      <c r="AD912" s="870"/>
      <c r="AE912" s="870"/>
      <c r="AF912" s="870"/>
      <c r="AG912" s="870"/>
      <c r="AH912" s="870"/>
      <c r="AI912" s="870"/>
    </row>
    <row r="913" spans="1:35" ht="16.5">
      <c r="A913" s="870"/>
      <c r="B913" s="870"/>
      <c r="C913" s="870"/>
      <c r="D913" s="870"/>
      <c r="E913" s="870"/>
      <c r="F913" s="870"/>
      <c r="G913" s="870"/>
      <c r="H913" s="870"/>
      <c r="I913" s="870"/>
      <c r="J913" s="870"/>
      <c r="K913" s="870"/>
      <c r="L913" s="870"/>
      <c r="M913" s="870"/>
      <c r="N913" s="870"/>
      <c r="O913" s="870"/>
      <c r="P913" s="870"/>
      <c r="Q913" s="870"/>
      <c r="R913" s="870"/>
      <c r="S913" s="870"/>
      <c r="T913" s="870"/>
      <c r="U913" s="870"/>
      <c r="V913" s="870"/>
      <c r="W913" s="870"/>
      <c r="X913" s="870"/>
      <c r="Y913" s="870"/>
      <c r="Z913" s="870"/>
      <c r="AA913" s="870"/>
      <c r="AB913" s="870"/>
      <c r="AC913" s="870"/>
      <c r="AD913" s="870"/>
      <c r="AE913" s="870"/>
      <c r="AF913" s="870"/>
      <c r="AG913" s="870"/>
      <c r="AH913" s="870"/>
      <c r="AI913" s="870"/>
    </row>
    <row r="914" spans="1:35" ht="16.5">
      <c r="A914" s="870"/>
      <c r="B914" s="870"/>
      <c r="C914" s="870"/>
      <c r="D914" s="870"/>
      <c r="E914" s="870"/>
      <c r="F914" s="870"/>
      <c r="G914" s="870"/>
      <c r="H914" s="870"/>
      <c r="I914" s="870"/>
      <c r="J914" s="870"/>
      <c r="K914" s="870"/>
      <c r="L914" s="870"/>
      <c r="M914" s="870"/>
      <c r="N914" s="870"/>
      <c r="O914" s="870"/>
      <c r="P914" s="870"/>
      <c r="Q914" s="870"/>
      <c r="R914" s="870"/>
      <c r="S914" s="870"/>
      <c r="T914" s="870"/>
      <c r="U914" s="870"/>
      <c r="V914" s="870"/>
      <c r="W914" s="870"/>
      <c r="X914" s="870"/>
      <c r="Y914" s="870"/>
      <c r="Z914" s="870"/>
      <c r="AA914" s="870"/>
      <c r="AB914" s="870"/>
      <c r="AC914" s="870"/>
      <c r="AD914" s="870"/>
      <c r="AE914" s="870"/>
      <c r="AF914" s="870"/>
      <c r="AG914" s="870"/>
      <c r="AH914" s="870"/>
      <c r="AI914" s="870"/>
    </row>
    <row r="915" spans="1:35" ht="16.5">
      <c r="A915" s="870"/>
      <c r="B915" s="870"/>
      <c r="C915" s="870"/>
      <c r="D915" s="870"/>
      <c r="E915" s="870"/>
      <c r="F915" s="870"/>
      <c r="G915" s="870"/>
      <c r="H915" s="870"/>
      <c r="I915" s="870"/>
      <c r="J915" s="870"/>
      <c r="K915" s="870"/>
      <c r="L915" s="870"/>
      <c r="M915" s="870"/>
      <c r="N915" s="870"/>
      <c r="O915" s="870"/>
      <c r="P915" s="870"/>
      <c r="Q915" s="870"/>
      <c r="R915" s="870"/>
      <c r="S915" s="870"/>
      <c r="T915" s="870"/>
      <c r="U915" s="870"/>
      <c r="V915" s="870"/>
      <c r="W915" s="870"/>
      <c r="X915" s="870"/>
      <c r="Y915" s="870"/>
      <c r="Z915" s="870"/>
      <c r="AA915" s="870"/>
      <c r="AB915" s="870"/>
      <c r="AC915" s="870"/>
      <c r="AD915" s="870"/>
      <c r="AE915" s="870"/>
      <c r="AF915" s="870"/>
      <c r="AG915" s="870"/>
      <c r="AH915" s="870"/>
      <c r="AI915" s="870"/>
    </row>
    <row r="916" spans="1:35" ht="16.5">
      <c r="A916" s="870"/>
      <c r="B916" s="870"/>
      <c r="C916" s="870"/>
      <c r="D916" s="870"/>
      <c r="E916" s="870"/>
      <c r="F916" s="870"/>
      <c r="G916" s="870"/>
      <c r="H916" s="870"/>
      <c r="I916" s="870"/>
      <c r="J916" s="870"/>
      <c r="K916" s="870"/>
      <c r="L916" s="870"/>
      <c r="M916" s="870"/>
      <c r="N916" s="870"/>
      <c r="O916" s="870"/>
      <c r="P916" s="870"/>
      <c r="Q916" s="870"/>
      <c r="R916" s="870"/>
      <c r="S916" s="870"/>
      <c r="T916" s="870"/>
      <c r="U916" s="870"/>
      <c r="V916" s="870"/>
      <c r="W916" s="870"/>
      <c r="X916" s="870"/>
      <c r="Y916" s="870"/>
      <c r="Z916" s="870"/>
      <c r="AA916" s="870"/>
      <c r="AB916" s="870"/>
      <c r="AC916" s="870"/>
      <c r="AD916" s="870"/>
      <c r="AE916" s="870"/>
      <c r="AF916" s="870"/>
      <c r="AG916" s="870"/>
      <c r="AH916" s="870"/>
      <c r="AI916" s="870"/>
    </row>
    <row r="917" spans="1:35" ht="16.5">
      <c r="A917" s="870"/>
      <c r="B917" s="870"/>
      <c r="C917" s="870"/>
      <c r="D917" s="870"/>
      <c r="E917" s="870"/>
      <c r="F917" s="870"/>
      <c r="G917" s="870"/>
      <c r="H917" s="870"/>
      <c r="I917" s="870"/>
      <c r="J917" s="870"/>
      <c r="K917" s="870"/>
      <c r="L917" s="870"/>
      <c r="M917" s="870"/>
      <c r="N917" s="870"/>
      <c r="O917" s="870"/>
      <c r="P917" s="870"/>
      <c r="Q917" s="870"/>
      <c r="R917" s="870"/>
      <c r="S917" s="870"/>
      <c r="T917" s="870"/>
      <c r="U917" s="870"/>
      <c r="V917" s="870"/>
      <c r="W917" s="870"/>
      <c r="X917" s="870"/>
      <c r="Y917" s="870"/>
      <c r="Z917" s="870"/>
      <c r="AA917" s="870"/>
      <c r="AB917" s="870"/>
      <c r="AC917" s="870"/>
      <c r="AD917" s="870"/>
      <c r="AE917" s="870"/>
      <c r="AF917" s="870"/>
      <c r="AG917" s="870"/>
      <c r="AH917" s="870"/>
      <c r="AI917" s="870"/>
    </row>
    <row r="918" spans="1:35" ht="16.5">
      <c r="A918" s="870"/>
      <c r="B918" s="870"/>
      <c r="C918" s="870"/>
      <c r="D918" s="870"/>
      <c r="E918" s="870"/>
      <c r="F918" s="870"/>
      <c r="G918" s="870"/>
      <c r="H918" s="870"/>
      <c r="I918" s="870"/>
      <c r="J918" s="870"/>
      <c r="K918" s="870"/>
      <c r="L918" s="870"/>
      <c r="M918" s="870"/>
      <c r="N918" s="870"/>
      <c r="O918" s="870"/>
      <c r="P918" s="870"/>
      <c r="Q918" s="870"/>
      <c r="R918" s="870"/>
      <c r="S918" s="870"/>
      <c r="T918" s="870"/>
      <c r="U918" s="870"/>
      <c r="V918" s="870"/>
      <c r="W918" s="870"/>
      <c r="X918" s="870"/>
      <c r="Y918" s="870"/>
      <c r="Z918" s="870"/>
      <c r="AA918" s="870"/>
      <c r="AB918" s="870"/>
      <c r="AC918" s="870"/>
      <c r="AD918" s="870"/>
      <c r="AE918" s="870"/>
      <c r="AF918" s="870"/>
      <c r="AG918" s="870"/>
      <c r="AH918" s="870"/>
      <c r="AI918" s="870"/>
    </row>
    <row r="919" spans="1:35" ht="16.5">
      <c r="A919" s="870"/>
      <c r="B919" s="870"/>
      <c r="C919" s="870"/>
      <c r="D919" s="870"/>
      <c r="E919" s="870"/>
      <c r="F919" s="870"/>
      <c r="G919" s="870"/>
      <c r="H919" s="870"/>
      <c r="I919" s="870"/>
      <c r="J919" s="870"/>
      <c r="K919" s="870"/>
      <c r="L919" s="870"/>
      <c r="M919" s="870"/>
      <c r="N919" s="870"/>
      <c r="O919" s="870"/>
      <c r="P919" s="870"/>
      <c r="Q919" s="870"/>
      <c r="R919" s="870"/>
      <c r="S919" s="870"/>
      <c r="T919" s="870"/>
      <c r="U919" s="870"/>
      <c r="V919" s="870"/>
      <c r="W919" s="870"/>
      <c r="X919" s="870"/>
      <c r="Y919" s="870"/>
      <c r="Z919" s="870"/>
      <c r="AA919" s="870"/>
      <c r="AB919" s="870"/>
      <c r="AC919" s="870"/>
      <c r="AD919" s="870"/>
      <c r="AE919" s="870"/>
      <c r="AF919" s="870"/>
      <c r="AG919" s="870"/>
      <c r="AH919" s="870"/>
      <c r="AI919" s="870"/>
    </row>
    <row r="920" spans="1:35" ht="16.5">
      <c r="A920" s="870"/>
      <c r="B920" s="870"/>
      <c r="C920" s="870"/>
      <c r="D920" s="870"/>
      <c r="E920" s="870"/>
      <c r="F920" s="870"/>
      <c r="G920" s="870"/>
      <c r="H920" s="870"/>
      <c r="I920" s="870"/>
      <c r="J920" s="870"/>
      <c r="K920" s="870"/>
      <c r="L920" s="870"/>
      <c r="M920" s="870"/>
      <c r="N920" s="870"/>
      <c r="O920" s="870"/>
      <c r="P920" s="870"/>
      <c r="Q920" s="870"/>
      <c r="R920" s="870"/>
      <c r="S920" s="870"/>
      <c r="T920" s="870"/>
      <c r="U920" s="870"/>
      <c r="V920" s="870"/>
      <c r="W920" s="870"/>
      <c r="X920" s="870"/>
      <c r="Y920" s="870"/>
      <c r="Z920" s="870"/>
      <c r="AA920" s="870"/>
      <c r="AB920" s="870"/>
      <c r="AC920" s="870"/>
      <c r="AD920" s="870"/>
      <c r="AE920" s="870"/>
      <c r="AF920" s="870"/>
      <c r="AG920" s="870"/>
      <c r="AH920" s="870"/>
      <c r="AI920" s="870"/>
    </row>
    <row r="921" spans="1:35" ht="16.5">
      <c r="A921" s="870"/>
      <c r="B921" s="870"/>
      <c r="C921" s="870"/>
      <c r="D921" s="870"/>
      <c r="E921" s="870"/>
      <c r="F921" s="870"/>
      <c r="G921" s="870"/>
      <c r="H921" s="870"/>
      <c r="I921" s="870"/>
      <c r="J921" s="870"/>
      <c r="K921" s="870"/>
      <c r="L921" s="870"/>
      <c r="M921" s="870"/>
      <c r="N921" s="870"/>
      <c r="O921" s="870"/>
      <c r="P921" s="870"/>
      <c r="Q921" s="870"/>
      <c r="R921" s="870"/>
      <c r="S921" s="870"/>
      <c r="T921" s="870"/>
      <c r="U921" s="870"/>
      <c r="V921" s="870"/>
      <c r="W921" s="870"/>
      <c r="X921" s="870"/>
      <c r="Y921" s="870"/>
      <c r="Z921" s="870"/>
      <c r="AA921" s="870"/>
      <c r="AB921" s="870"/>
      <c r="AC921" s="870"/>
      <c r="AD921" s="870"/>
      <c r="AE921" s="870"/>
      <c r="AF921" s="870"/>
      <c r="AG921" s="870"/>
      <c r="AH921" s="870"/>
      <c r="AI921" s="870"/>
    </row>
    <row r="922" spans="1:35" ht="16.5">
      <c r="A922" s="870"/>
      <c r="B922" s="870"/>
      <c r="C922" s="870"/>
      <c r="D922" s="870"/>
      <c r="E922" s="870"/>
      <c r="F922" s="870"/>
      <c r="G922" s="870"/>
      <c r="H922" s="870"/>
      <c r="I922" s="870"/>
      <c r="J922" s="870"/>
      <c r="K922" s="870"/>
      <c r="L922" s="870"/>
      <c r="M922" s="870"/>
      <c r="N922" s="870"/>
      <c r="O922" s="870"/>
      <c r="P922" s="870"/>
      <c r="Q922" s="870"/>
      <c r="R922" s="870"/>
      <c r="S922" s="870"/>
      <c r="T922" s="870"/>
      <c r="U922" s="870"/>
      <c r="V922" s="870"/>
      <c r="W922" s="870"/>
      <c r="X922" s="870"/>
      <c r="Y922" s="870"/>
      <c r="Z922" s="870"/>
      <c r="AA922" s="870"/>
      <c r="AB922" s="870"/>
      <c r="AC922" s="870"/>
      <c r="AD922" s="870"/>
      <c r="AE922" s="870"/>
      <c r="AF922" s="870"/>
      <c r="AG922" s="870"/>
      <c r="AH922" s="870"/>
      <c r="AI922" s="870"/>
    </row>
    <row r="923" spans="1:35" ht="16.5">
      <c r="A923" s="870"/>
      <c r="B923" s="870"/>
      <c r="C923" s="870"/>
      <c r="D923" s="870"/>
      <c r="E923" s="870"/>
      <c r="F923" s="870"/>
      <c r="G923" s="870"/>
      <c r="H923" s="870"/>
      <c r="I923" s="870"/>
      <c r="J923" s="870"/>
      <c r="K923" s="870"/>
      <c r="L923" s="870"/>
      <c r="M923" s="870"/>
      <c r="N923" s="870"/>
      <c r="O923" s="870"/>
      <c r="P923" s="870"/>
      <c r="Q923" s="870"/>
      <c r="R923" s="870"/>
      <c r="S923" s="870"/>
      <c r="T923" s="870"/>
      <c r="U923" s="870"/>
      <c r="V923" s="870"/>
      <c r="W923" s="870"/>
      <c r="X923" s="870"/>
      <c r="Y923" s="870"/>
      <c r="Z923" s="870"/>
      <c r="AA923" s="870"/>
      <c r="AB923" s="870"/>
      <c r="AC923" s="870"/>
      <c r="AD923" s="870"/>
      <c r="AE923" s="870"/>
      <c r="AF923" s="870"/>
      <c r="AG923" s="870"/>
      <c r="AH923" s="870"/>
      <c r="AI923" s="870"/>
    </row>
    <row r="924" spans="1:35" ht="16.5">
      <c r="A924" s="870"/>
      <c r="B924" s="870"/>
      <c r="C924" s="870"/>
      <c r="D924" s="870"/>
      <c r="E924" s="870"/>
      <c r="F924" s="870"/>
      <c r="G924" s="870"/>
      <c r="H924" s="870"/>
      <c r="I924" s="870"/>
      <c r="J924" s="870"/>
      <c r="K924" s="870"/>
      <c r="L924" s="870"/>
      <c r="M924" s="870"/>
      <c r="N924" s="870"/>
      <c r="O924" s="870"/>
      <c r="P924" s="870"/>
      <c r="Q924" s="870"/>
      <c r="R924" s="870"/>
      <c r="S924" s="870"/>
      <c r="T924" s="870"/>
      <c r="U924" s="870"/>
      <c r="V924" s="870"/>
      <c r="W924" s="870"/>
      <c r="X924" s="870"/>
      <c r="Y924" s="870"/>
      <c r="Z924" s="870"/>
      <c r="AA924" s="870"/>
      <c r="AB924" s="870"/>
      <c r="AC924" s="870"/>
      <c r="AD924" s="870"/>
      <c r="AE924" s="870"/>
      <c r="AF924" s="870"/>
      <c r="AG924" s="870"/>
      <c r="AH924" s="870"/>
      <c r="AI924" s="870"/>
    </row>
    <row r="925" spans="1:35" ht="16.5">
      <c r="A925" s="870"/>
      <c r="B925" s="870"/>
      <c r="C925" s="870"/>
      <c r="D925" s="870"/>
      <c r="E925" s="870"/>
      <c r="F925" s="870"/>
      <c r="G925" s="870"/>
      <c r="H925" s="870"/>
      <c r="I925" s="870"/>
      <c r="J925" s="870"/>
      <c r="K925" s="870"/>
      <c r="L925" s="870"/>
      <c r="M925" s="870"/>
      <c r="N925" s="870"/>
      <c r="O925" s="870"/>
      <c r="P925" s="870"/>
      <c r="Q925" s="870"/>
      <c r="R925" s="870"/>
      <c r="S925" s="870"/>
      <c r="T925" s="870"/>
      <c r="U925" s="870"/>
      <c r="V925" s="870"/>
      <c r="W925" s="870"/>
      <c r="X925" s="870"/>
      <c r="Y925" s="870"/>
      <c r="Z925" s="870"/>
      <c r="AA925" s="870"/>
      <c r="AB925" s="870"/>
      <c r="AC925" s="870"/>
      <c r="AD925" s="870"/>
      <c r="AE925" s="870"/>
      <c r="AF925" s="870"/>
      <c r="AG925" s="870"/>
      <c r="AH925" s="870"/>
      <c r="AI925" s="870"/>
    </row>
    <row r="926" spans="1:35" ht="16.5">
      <c r="A926" s="870"/>
      <c r="B926" s="870"/>
      <c r="C926" s="870"/>
      <c r="D926" s="870"/>
      <c r="E926" s="870"/>
      <c r="F926" s="870"/>
      <c r="G926" s="870"/>
      <c r="H926" s="870"/>
      <c r="I926" s="870"/>
      <c r="J926" s="870"/>
      <c r="K926" s="870"/>
      <c r="L926" s="870"/>
      <c r="M926" s="870"/>
      <c r="N926" s="870"/>
      <c r="O926" s="870"/>
      <c r="P926" s="870"/>
      <c r="Q926" s="870"/>
      <c r="R926" s="870"/>
      <c r="S926" s="870"/>
      <c r="T926" s="870"/>
      <c r="U926" s="870"/>
      <c r="V926" s="870"/>
      <c r="W926" s="870"/>
      <c r="X926" s="870"/>
      <c r="Y926" s="870"/>
      <c r="Z926" s="870"/>
      <c r="AA926" s="870"/>
      <c r="AB926" s="870"/>
      <c r="AC926" s="870"/>
      <c r="AD926" s="870"/>
      <c r="AE926" s="870"/>
      <c r="AF926" s="870"/>
      <c r="AG926" s="870"/>
      <c r="AH926" s="870"/>
      <c r="AI926" s="870"/>
    </row>
    <row r="927" spans="1:35" ht="16.5">
      <c r="A927" s="870"/>
      <c r="B927" s="870"/>
      <c r="C927" s="870"/>
      <c r="D927" s="870"/>
      <c r="E927" s="870"/>
      <c r="F927" s="870"/>
      <c r="G927" s="870"/>
      <c r="H927" s="870"/>
      <c r="I927" s="870"/>
      <c r="J927" s="870"/>
      <c r="K927" s="870"/>
      <c r="L927" s="870"/>
      <c r="M927" s="870"/>
      <c r="N927" s="870"/>
      <c r="O927" s="870"/>
      <c r="P927" s="870"/>
      <c r="Q927" s="870"/>
      <c r="R927" s="870"/>
      <c r="S927" s="870"/>
      <c r="T927" s="870"/>
      <c r="U927" s="870"/>
      <c r="V927" s="870"/>
      <c r="W927" s="870"/>
      <c r="X927" s="870"/>
      <c r="Y927" s="870"/>
      <c r="Z927" s="870"/>
      <c r="AA927" s="870"/>
      <c r="AB927" s="870"/>
      <c r="AC927" s="870"/>
      <c r="AD927" s="870"/>
      <c r="AE927" s="870"/>
      <c r="AF927" s="870"/>
      <c r="AG927" s="870"/>
      <c r="AH927" s="870"/>
      <c r="AI927" s="870"/>
    </row>
    <row r="928" spans="1:35" ht="16.5">
      <c r="A928" s="870"/>
      <c r="B928" s="870"/>
      <c r="C928" s="870"/>
      <c r="D928" s="870"/>
      <c r="E928" s="870"/>
      <c r="F928" s="870"/>
      <c r="G928" s="870"/>
      <c r="H928" s="870"/>
      <c r="I928" s="870"/>
      <c r="J928" s="870"/>
      <c r="K928" s="870"/>
      <c r="L928" s="870"/>
      <c r="M928" s="870"/>
      <c r="N928" s="870"/>
      <c r="O928" s="870"/>
      <c r="P928" s="870"/>
      <c r="Q928" s="870"/>
      <c r="R928" s="870"/>
      <c r="S928" s="870"/>
      <c r="T928" s="870"/>
      <c r="U928" s="870"/>
      <c r="V928" s="870"/>
      <c r="W928" s="870"/>
      <c r="X928" s="870"/>
      <c r="Y928" s="870"/>
      <c r="Z928" s="870"/>
      <c r="AA928" s="870"/>
      <c r="AB928" s="870"/>
      <c r="AC928" s="870"/>
      <c r="AD928" s="870"/>
      <c r="AE928" s="870"/>
      <c r="AF928" s="870"/>
      <c r="AG928" s="870"/>
      <c r="AH928" s="870"/>
      <c r="AI928" s="870"/>
    </row>
    <row r="929" spans="1:35" ht="16.5">
      <c r="A929" s="870"/>
      <c r="B929" s="870"/>
      <c r="C929" s="870"/>
      <c r="D929" s="870"/>
      <c r="E929" s="870"/>
      <c r="F929" s="870"/>
      <c r="G929" s="870"/>
      <c r="H929" s="870"/>
      <c r="I929" s="870"/>
      <c r="J929" s="870"/>
      <c r="K929" s="870"/>
      <c r="L929" s="870"/>
      <c r="M929" s="870"/>
      <c r="N929" s="870"/>
      <c r="O929" s="870"/>
      <c r="P929" s="870"/>
      <c r="Q929" s="870"/>
      <c r="R929" s="870"/>
      <c r="S929" s="870"/>
      <c r="T929" s="870"/>
      <c r="U929" s="870"/>
      <c r="V929" s="870"/>
      <c r="W929" s="870"/>
      <c r="X929" s="870"/>
      <c r="Y929" s="870"/>
      <c r="Z929" s="870"/>
      <c r="AA929" s="870"/>
      <c r="AB929" s="870"/>
      <c r="AC929" s="870"/>
      <c r="AD929" s="870"/>
      <c r="AE929" s="870"/>
      <c r="AF929" s="870"/>
      <c r="AG929" s="870"/>
      <c r="AH929" s="870"/>
      <c r="AI929" s="870"/>
    </row>
    <row r="930" spans="1:35" ht="16.5">
      <c r="A930" s="870"/>
      <c r="B930" s="870"/>
      <c r="C930" s="870"/>
      <c r="D930" s="870"/>
      <c r="E930" s="870"/>
      <c r="F930" s="870"/>
      <c r="G930" s="870"/>
      <c r="H930" s="870"/>
      <c r="I930" s="870"/>
      <c r="J930" s="870"/>
      <c r="K930" s="870"/>
      <c r="L930" s="870"/>
      <c r="M930" s="870"/>
      <c r="N930" s="870"/>
      <c r="O930" s="870"/>
      <c r="P930" s="870"/>
      <c r="Q930" s="870"/>
      <c r="R930" s="870"/>
      <c r="S930" s="870"/>
      <c r="T930" s="870"/>
      <c r="U930" s="870"/>
      <c r="V930" s="870"/>
      <c r="W930" s="870"/>
      <c r="X930" s="870"/>
      <c r="Y930" s="870"/>
      <c r="Z930" s="870"/>
      <c r="AA930" s="870"/>
      <c r="AB930" s="870"/>
      <c r="AC930" s="870"/>
      <c r="AD930" s="870"/>
      <c r="AE930" s="870"/>
      <c r="AF930" s="870"/>
      <c r="AG930" s="870"/>
      <c r="AH930" s="870"/>
      <c r="AI930" s="870"/>
    </row>
    <row r="931" spans="1:35" ht="16.5">
      <c r="A931" s="870"/>
      <c r="B931" s="870"/>
      <c r="C931" s="870"/>
      <c r="D931" s="870"/>
      <c r="E931" s="870"/>
      <c r="F931" s="870"/>
      <c r="G931" s="870"/>
      <c r="H931" s="870"/>
      <c r="I931" s="870"/>
      <c r="J931" s="870"/>
      <c r="K931" s="870"/>
      <c r="L931" s="870"/>
      <c r="M931" s="870"/>
      <c r="N931" s="870"/>
      <c r="O931" s="870"/>
      <c r="P931" s="870"/>
      <c r="Q931" s="870"/>
      <c r="R931" s="870"/>
      <c r="S931" s="870"/>
      <c r="T931" s="870"/>
      <c r="U931" s="870"/>
      <c r="V931" s="870"/>
      <c r="W931" s="870"/>
      <c r="X931" s="870"/>
      <c r="Y931" s="870"/>
      <c r="Z931" s="870"/>
      <c r="AA931" s="870"/>
      <c r="AB931" s="870"/>
      <c r="AC931" s="870"/>
      <c r="AD931" s="870"/>
      <c r="AE931" s="870"/>
      <c r="AF931" s="870"/>
      <c r="AG931" s="870"/>
      <c r="AH931" s="870"/>
      <c r="AI931" s="870"/>
    </row>
    <row r="932" spans="1:35" ht="16.5">
      <c r="A932" s="870"/>
      <c r="B932" s="870"/>
      <c r="C932" s="870"/>
      <c r="D932" s="870"/>
      <c r="E932" s="870"/>
      <c r="F932" s="870"/>
      <c r="G932" s="870"/>
      <c r="H932" s="870"/>
      <c r="I932" s="870"/>
      <c r="J932" s="870"/>
      <c r="K932" s="870"/>
      <c r="L932" s="870"/>
      <c r="M932" s="870"/>
      <c r="N932" s="870"/>
      <c r="O932" s="870"/>
      <c r="P932" s="870"/>
      <c r="Q932" s="870"/>
      <c r="R932" s="870"/>
      <c r="S932" s="870"/>
      <c r="T932" s="870"/>
      <c r="U932" s="870"/>
      <c r="V932" s="870"/>
      <c r="W932" s="870"/>
      <c r="X932" s="870"/>
      <c r="Y932" s="870"/>
      <c r="Z932" s="870"/>
      <c r="AA932" s="870"/>
      <c r="AB932" s="870"/>
      <c r="AC932" s="870"/>
      <c r="AD932" s="870"/>
      <c r="AE932" s="870"/>
      <c r="AF932" s="870"/>
      <c r="AG932" s="870"/>
      <c r="AH932" s="870"/>
      <c r="AI932" s="870"/>
    </row>
    <row r="933" spans="1:35" ht="16.5">
      <c r="A933" s="870"/>
      <c r="B933" s="870"/>
      <c r="C933" s="870"/>
      <c r="D933" s="870"/>
      <c r="E933" s="870"/>
      <c r="F933" s="870"/>
      <c r="G933" s="870"/>
      <c r="H933" s="870"/>
      <c r="I933" s="870"/>
      <c r="J933" s="870"/>
      <c r="K933" s="870"/>
      <c r="L933" s="870"/>
      <c r="M933" s="870"/>
      <c r="N933" s="870"/>
      <c r="O933" s="870"/>
      <c r="P933" s="870"/>
      <c r="Q933" s="870"/>
      <c r="R933" s="870"/>
      <c r="S933" s="870"/>
      <c r="T933" s="870"/>
      <c r="U933" s="870"/>
      <c r="V933" s="870"/>
      <c r="W933" s="870"/>
      <c r="X933" s="870"/>
      <c r="Y933" s="870"/>
      <c r="Z933" s="870"/>
      <c r="AA933" s="870"/>
      <c r="AB933" s="870"/>
      <c r="AC933" s="870"/>
      <c r="AD933" s="870"/>
      <c r="AE933" s="870"/>
      <c r="AF933" s="870"/>
      <c r="AG933" s="870"/>
      <c r="AH933" s="870"/>
      <c r="AI933" s="870"/>
    </row>
    <row r="934" spans="1:35" ht="16.5">
      <c r="A934" s="870"/>
      <c r="B934" s="870"/>
      <c r="C934" s="870"/>
      <c r="D934" s="870"/>
      <c r="E934" s="870"/>
      <c r="F934" s="870"/>
      <c r="G934" s="870"/>
      <c r="H934" s="870"/>
      <c r="I934" s="870"/>
      <c r="J934" s="870"/>
      <c r="K934" s="870"/>
      <c r="L934" s="870"/>
      <c r="M934" s="870"/>
      <c r="N934" s="870"/>
      <c r="O934" s="870"/>
      <c r="P934" s="870"/>
      <c r="Q934" s="870"/>
      <c r="R934" s="870"/>
      <c r="S934" s="870"/>
      <c r="T934" s="870"/>
      <c r="U934" s="870"/>
      <c r="V934" s="870"/>
      <c r="W934" s="870"/>
      <c r="X934" s="870"/>
      <c r="Y934" s="870"/>
      <c r="Z934" s="870"/>
      <c r="AA934" s="870"/>
      <c r="AB934" s="870"/>
      <c r="AC934" s="870"/>
      <c r="AD934" s="870"/>
      <c r="AE934" s="870"/>
      <c r="AF934" s="870"/>
      <c r="AG934" s="870"/>
      <c r="AH934" s="870"/>
      <c r="AI934" s="870"/>
    </row>
    <row r="935" spans="1:35" ht="16.5">
      <c r="A935" s="870"/>
      <c r="B935" s="870"/>
      <c r="C935" s="870"/>
      <c r="D935" s="870"/>
      <c r="E935" s="870"/>
      <c r="F935" s="870"/>
      <c r="G935" s="870"/>
      <c r="H935" s="870"/>
      <c r="I935" s="870"/>
      <c r="J935" s="870"/>
      <c r="K935" s="870"/>
      <c r="L935" s="870"/>
      <c r="M935" s="870"/>
      <c r="N935" s="870"/>
      <c r="O935" s="870"/>
      <c r="P935" s="870"/>
      <c r="Q935" s="870"/>
      <c r="R935" s="870"/>
      <c r="S935" s="870"/>
      <c r="T935" s="870"/>
      <c r="U935" s="870"/>
      <c r="V935" s="870"/>
      <c r="W935" s="870"/>
      <c r="X935" s="870"/>
      <c r="Y935" s="870"/>
      <c r="Z935" s="870"/>
      <c r="AA935" s="870"/>
      <c r="AB935" s="870"/>
      <c r="AC935" s="870"/>
      <c r="AD935" s="870"/>
      <c r="AE935" s="870"/>
      <c r="AF935" s="870"/>
      <c r="AG935" s="870"/>
      <c r="AH935" s="870"/>
      <c r="AI935" s="870"/>
    </row>
    <row r="936" spans="1:35" ht="16.5">
      <c r="A936" s="870"/>
      <c r="B936" s="870"/>
      <c r="C936" s="870"/>
      <c r="D936" s="870"/>
      <c r="E936" s="870"/>
      <c r="F936" s="870"/>
      <c r="G936" s="870"/>
      <c r="H936" s="870"/>
      <c r="I936" s="870"/>
      <c r="J936" s="870"/>
      <c r="K936" s="870"/>
      <c r="L936" s="870"/>
      <c r="M936" s="870"/>
      <c r="N936" s="870"/>
      <c r="O936" s="870"/>
      <c r="P936" s="870"/>
      <c r="Q936" s="870"/>
      <c r="R936" s="870"/>
      <c r="S936" s="870"/>
      <c r="T936" s="870"/>
      <c r="U936" s="870"/>
      <c r="V936" s="870"/>
      <c r="W936" s="870"/>
      <c r="X936" s="870"/>
      <c r="Y936" s="870"/>
      <c r="Z936" s="870"/>
      <c r="AA936" s="870"/>
      <c r="AB936" s="870"/>
      <c r="AC936" s="870"/>
      <c r="AD936" s="870"/>
      <c r="AE936" s="870"/>
      <c r="AF936" s="870"/>
      <c r="AG936" s="870"/>
      <c r="AH936" s="870"/>
      <c r="AI936" s="870"/>
    </row>
    <row r="937" spans="1:35" ht="16.5">
      <c r="A937" s="870"/>
      <c r="B937" s="870"/>
      <c r="C937" s="870"/>
      <c r="D937" s="870"/>
      <c r="E937" s="870"/>
      <c r="F937" s="870"/>
      <c r="G937" s="870"/>
      <c r="H937" s="870"/>
      <c r="I937" s="870"/>
      <c r="J937" s="870"/>
      <c r="K937" s="870"/>
      <c r="L937" s="870"/>
      <c r="M937" s="870"/>
      <c r="N937" s="870"/>
      <c r="O937" s="870"/>
      <c r="P937" s="870"/>
      <c r="Q937" s="870"/>
      <c r="R937" s="870"/>
      <c r="S937" s="870"/>
      <c r="T937" s="870"/>
      <c r="U937" s="870"/>
      <c r="V937" s="870"/>
      <c r="W937" s="870"/>
      <c r="X937" s="870"/>
      <c r="Y937" s="870"/>
      <c r="Z937" s="870"/>
      <c r="AA937" s="870"/>
      <c r="AB937" s="870"/>
      <c r="AC937" s="870"/>
      <c r="AD937" s="870"/>
      <c r="AE937" s="870"/>
      <c r="AF937" s="870"/>
      <c r="AG937" s="870"/>
      <c r="AH937" s="870"/>
      <c r="AI937" s="870"/>
    </row>
    <row r="938" spans="1:35" ht="16.5">
      <c r="A938" s="870"/>
      <c r="B938" s="870"/>
      <c r="C938" s="870"/>
      <c r="D938" s="870"/>
      <c r="E938" s="870"/>
      <c r="F938" s="870"/>
      <c r="G938" s="870"/>
      <c r="H938" s="870"/>
      <c r="I938" s="870"/>
      <c r="J938" s="870"/>
      <c r="K938" s="870"/>
      <c r="L938" s="870"/>
      <c r="M938" s="870"/>
      <c r="N938" s="870"/>
      <c r="O938" s="870"/>
      <c r="P938" s="870"/>
      <c r="Q938" s="870"/>
      <c r="R938" s="870"/>
      <c r="S938" s="870"/>
      <c r="T938" s="870"/>
      <c r="U938" s="870"/>
      <c r="V938" s="870"/>
      <c r="W938" s="870"/>
      <c r="X938" s="870"/>
      <c r="Y938" s="870"/>
      <c r="Z938" s="870"/>
      <c r="AA938" s="870"/>
      <c r="AB938" s="870"/>
      <c r="AC938" s="870"/>
      <c r="AD938" s="870"/>
      <c r="AE938" s="870"/>
      <c r="AF938" s="870"/>
      <c r="AG938" s="870"/>
      <c r="AH938" s="870"/>
      <c r="AI938" s="870"/>
    </row>
    <row r="939" spans="1:35" ht="16.5">
      <c r="A939" s="870"/>
      <c r="B939" s="870"/>
      <c r="C939" s="870"/>
      <c r="D939" s="870"/>
      <c r="E939" s="870"/>
      <c r="F939" s="870"/>
      <c r="G939" s="870"/>
      <c r="H939" s="870"/>
      <c r="I939" s="870"/>
      <c r="J939" s="870"/>
      <c r="K939" s="870"/>
      <c r="L939" s="870"/>
      <c r="M939" s="870"/>
      <c r="N939" s="870"/>
      <c r="O939" s="870"/>
      <c r="P939" s="870"/>
      <c r="Q939" s="870"/>
      <c r="R939" s="870"/>
      <c r="S939" s="870"/>
      <c r="T939" s="870"/>
      <c r="U939" s="870"/>
      <c r="V939" s="870"/>
      <c r="W939" s="870"/>
      <c r="X939" s="870"/>
      <c r="Y939" s="870"/>
      <c r="Z939" s="870"/>
      <c r="AA939" s="870"/>
      <c r="AB939" s="870"/>
      <c r="AC939" s="870"/>
      <c r="AD939" s="870"/>
      <c r="AE939" s="870"/>
      <c r="AF939" s="870"/>
      <c r="AG939" s="870"/>
      <c r="AH939" s="870"/>
      <c r="AI939" s="870"/>
    </row>
    <row r="940" spans="1:35" ht="16.5">
      <c r="A940" s="870"/>
      <c r="B940" s="870"/>
      <c r="C940" s="870"/>
      <c r="D940" s="870"/>
      <c r="E940" s="870"/>
      <c r="F940" s="870"/>
      <c r="G940" s="870"/>
      <c r="H940" s="870"/>
      <c r="I940" s="870"/>
      <c r="J940" s="870"/>
      <c r="K940" s="870"/>
      <c r="L940" s="870"/>
      <c r="M940" s="870"/>
      <c r="N940" s="870"/>
      <c r="O940" s="870"/>
      <c r="P940" s="870"/>
      <c r="Q940" s="870"/>
      <c r="R940" s="870"/>
      <c r="S940" s="870"/>
      <c r="T940" s="870"/>
      <c r="U940" s="870"/>
      <c r="V940" s="870"/>
      <c r="W940" s="870"/>
      <c r="X940" s="870"/>
      <c r="Y940" s="870"/>
      <c r="Z940" s="870"/>
      <c r="AA940" s="870"/>
      <c r="AB940" s="870"/>
      <c r="AC940" s="870"/>
      <c r="AD940" s="870"/>
      <c r="AE940" s="870"/>
      <c r="AF940" s="870"/>
      <c r="AG940" s="870"/>
      <c r="AH940" s="870"/>
      <c r="AI940" s="870"/>
    </row>
    <row r="941" spans="1:35" ht="16.5">
      <c r="A941" s="870"/>
      <c r="B941" s="870"/>
      <c r="C941" s="870"/>
      <c r="D941" s="870"/>
      <c r="E941" s="870"/>
      <c r="F941" s="870"/>
      <c r="G941" s="870"/>
      <c r="H941" s="870"/>
      <c r="I941" s="870"/>
      <c r="J941" s="870"/>
      <c r="K941" s="870"/>
      <c r="L941" s="870"/>
      <c r="M941" s="870"/>
      <c r="N941" s="870"/>
      <c r="O941" s="870"/>
      <c r="P941" s="870"/>
      <c r="Q941" s="870"/>
      <c r="R941" s="870"/>
      <c r="S941" s="870"/>
      <c r="T941" s="870"/>
      <c r="U941" s="870"/>
      <c r="V941" s="870"/>
      <c r="W941" s="870"/>
      <c r="X941" s="870"/>
      <c r="Y941" s="870"/>
      <c r="Z941" s="870"/>
      <c r="AA941" s="870"/>
      <c r="AB941" s="870"/>
      <c r="AC941" s="870"/>
      <c r="AD941" s="870"/>
      <c r="AE941" s="870"/>
      <c r="AF941" s="870"/>
      <c r="AG941" s="870"/>
      <c r="AH941" s="870"/>
      <c r="AI941" s="870"/>
    </row>
    <row r="942" spans="1:35" ht="16.5">
      <c r="A942" s="870"/>
      <c r="B942" s="870"/>
      <c r="C942" s="870"/>
      <c r="D942" s="870"/>
      <c r="E942" s="870"/>
      <c r="F942" s="870"/>
      <c r="G942" s="870"/>
      <c r="H942" s="870"/>
      <c r="I942" s="870"/>
      <c r="J942" s="870"/>
      <c r="K942" s="870"/>
      <c r="L942" s="870"/>
      <c r="M942" s="870"/>
      <c r="N942" s="870"/>
      <c r="O942" s="870"/>
      <c r="P942" s="870"/>
      <c r="Q942" s="870"/>
      <c r="R942" s="870"/>
      <c r="S942" s="870"/>
      <c r="T942" s="870"/>
      <c r="U942" s="870"/>
      <c r="V942" s="870"/>
      <c r="W942" s="870"/>
      <c r="X942" s="870"/>
      <c r="Y942" s="870"/>
      <c r="Z942" s="870"/>
      <c r="AA942" s="870"/>
      <c r="AB942" s="870"/>
      <c r="AC942" s="870"/>
      <c r="AD942" s="870"/>
      <c r="AE942" s="870"/>
      <c r="AF942" s="870"/>
      <c r="AG942" s="870"/>
      <c r="AH942" s="870"/>
      <c r="AI942" s="870"/>
    </row>
    <row r="943" spans="1:35" ht="16.5">
      <c r="A943" s="870"/>
      <c r="B943" s="870"/>
      <c r="C943" s="870"/>
      <c r="D943" s="870"/>
      <c r="E943" s="870"/>
      <c r="F943" s="870"/>
      <c r="G943" s="870"/>
      <c r="H943" s="870"/>
      <c r="I943" s="870"/>
      <c r="J943" s="870"/>
      <c r="K943" s="870"/>
      <c r="L943" s="870"/>
      <c r="M943" s="870"/>
      <c r="N943" s="870"/>
      <c r="O943" s="870"/>
      <c r="P943" s="870"/>
      <c r="Q943" s="870"/>
      <c r="R943" s="870"/>
      <c r="S943" s="870"/>
      <c r="T943" s="870"/>
      <c r="U943" s="870"/>
      <c r="V943" s="870"/>
      <c r="W943" s="870"/>
      <c r="X943" s="870"/>
      <c r="Y943" s="870"/>
      <c r="Z943" s="870"/>
      <c r="AA943" s="870"/>
      <c r="AB943" s="870"/>
      <c r="AC943" s="870"/>
      <c r="AD943" s="870"/>
      <c r="AE943" s="870"/>
      <c r="AF943" s="870"/>
      <c r="AG943" s="870"/>
      <c r="AH943" s="870"/>
      <c r="AI943" s="870"/>
    </row>
    <row r="944" spans="1:35" ht="16.5">
      <c r="A944" s="870"/>
      <c r="B944" s="870"/>
      <c r="C944" s="870"/>
      <c r="D944" s="870"/>
      <c r="E944" s="870"/>
      <c r="F944" s="870"/>
      <c r="G944" s="870"/>
      <c r="H944" s="870"/>
      <c r="I944" s="870"/>
      <c r="J944" s="870"/>
      <c r="K944" s="870"/>
      <c r="L944" s="870"/>
      <c r="M944" s="870"/>
      <c r="N944" s="870"/>
      <c r="O944" s="870"/>
      <c r="P944" s="870"/>
      <c r="Q944" s="870"/>
      <c r="R944" s="870"/>
      <c r="S944" s="870"/>
      <c r="T944" s="870"/>
      <c r="U944" s="870"/>
      <c r="V944" s="870"/>
      <c r="W944" s="870"/>
      <c r="X944" s="870"/>
      <c r="Y944" s="870"/>
      <c r="Z944" s="870"/>
      <c r="AA944" s="870"/>
      <c r="AB944" s="870"/>
      <c r="AC944" s="870"/>
      <c r="AD944" s="870"/>
      <c r="AE944" s="870"/>
      <c r="AF944" s="870"/>
      <c r="AG944" s="870"/>
      <c r="AH944" s="870"/>
      <c r="AI944" s="870"/>
    </row>
    <row r="945" spans="1:35" ht="16.5">
      <c r="A945" s="870"/>
      <c r="B945" s="870"/>
      <c r="C945" s="870"/>
      <c r="D945" s="870"/>
      <c r="E945" s="870"/>
      <c r="F945" s="870"/>
      <c r="G945" s="870"/>
      <c r="H945" s="870"/>
      <c r="I945" s="870"/>
      <c r="J945" s="870"/>
      <c r="K945" s="870"/>
      <c r="L945" s="870"/>
      <c r="M945" s="870"/>
      <c r="N945" s="870"/>
      <c r="O945" s="870"/>
      <c r="P945" s="870"/>
      <c r="Q945" s="870"/>
      <c r="R945" s="870"/>
      <c r="S945" s="870"/>
      <c r="T945" s="870"/>
      <c r="U945" s="870"/>
      <c r="V945" s="870"/>
      <c r="W945" s="870"/>
      <c r="X945" s="870"/>
      <c r="Y945" s="870"/>
      <c r="Z945" s="870"/>
      <c r="AA945" s="870"/>
      <c r="AB945" s="870"/>
      <c r="AC945" s="870"/>
      <c r="AD945" s="870"/>
      <c r="AE945" s="870"/>
      <c r="AF945" s="870"/>
      <c r="AG945" s="870"/>
      <c r="AH945" s="870"/>
      <c r="AI945" s="870"/>
    </row>
    <row r="946" spans="1:35" ht="16.5">
      <c r="A946" s="870"/>
      <c r="B946" s="870"/>
      <c r="C946" s="870"/>
      <c r="D946" s="870"/>
      <c r="E946" s="870"/>
      <c r="F946" s="870"/>
      <c r="G946" s="870"/>
      <c r="H946" s="870"/>
      <c r="I946" s="870"/>
      <c r="J946" s="870"/>
      <c r="K946" s="870"/>
      <c r="L946" s="870"/>
      <c r="M946" s="870"/>
      <c r="N946" s="870"/>
      <c r="O946" s="870"/>
      <c r="P946" s="870"/>
      <c r="Q946" s="870"/>
      <c r="R946" s="870"/>
      <c r="S946" s="870"/>
      <c r="T946" s="870"/>
      <c r="U946" s="870"/>
      <c r="V946" s="870"/>
      <c r="W946" s="870"/>
      <c r="X946" s="870"/>
      <c r="Y946" s="870"/>
      <c r="Z946" s="870"/>
      <c r="AA946" s="870"/>
      <c r="AB946" s="870"/>
      <c r="AC946" s="870"/>
      <c r="AD946" s="870"/>
      <c r="AE946" s="870"/>
      <c r="AF946" s="870"/>
      <c r="AG946" s="870"/>
      <c r="AH946" s="870"/>
      <c r="AI946" s="870"/>
    </row>
    <row r="947" spans="1:35" ht="16.5">
      <c r="A947" s="870"/>
      <c r="B947" s="870"/>
      <c r="C947" s="870"/>
      <c r="D947" s="870"/>
      <c r="E947" s="870"/>
      <c r="F947" s="870"/>
      <c r="G947" s="870"/>
      <c r="H947" s="870"/>
      <c r="I947" s="870"/>
      <c r="J947" s="870"/>
      <c r="K947" s="870"/>
      <c r="L947" s="870"/>
      <c r="M947" s="870"/>
      <c r="N947" s="870"/>
      <c r="O947" s="870"/>
      <c r="P947" s="870"/>
      <c r="Q947" s="870"/>
      <c r="R947" s="870"/>
      <c r="S947" s="870"/>
      <c r="T947" s="870"/>
      <c r="U947" s="870"/>
      <c r="V947" s="870"/>
      <c r="W947" s="870"/>
      <c r="X947" s="870"/>
      <c r="Y947" s="870"/>
      <c r="Z947" s="870"/>
      <c r="AA947" s="870"/>
      <c r="AB947" s="870"/>
      <c r="AC947" s="870"/>
      <c r="AD947" s="870"/>
      <c r="AE947" s="870"/>
      <c r="AF947" s="870"/>
      <c r="AG947" s="870"/>
      <c r="AH947" s="870"/>
      <c r="AI947" s="870"/>
    </row>
    <row r="948" spans="1:35" ht="16.5">
      <c r="A948" s="870"/>
      <c r="B948" s="870"/>
      <c r="C948" s="870"/>
      <c r="D948" s="870"/>
      <c r="E948" s="870"/>
      <c r="F948" s="870"/>
      <c r="G948" s="870"/>
      <c r="H948" s="870"/>
      <c r="I948" s="870"/>
      <c r="J948" s="870"/>
      <c r="K948" s="870"/>
      <c r="L948" s="870"/>
      <c r="M948" s="870"/>
      <c r="N948" s="870"/>
      <c r="O948" s="870"/>
      <c r="P948" s="870"/>
      <c r="Q948" s="870"/>
      <c r="R948" s="870"/>
      <c r="S948" s="870"/>
      <c r="T948" s="870"/>
      <c r="U948" s="870"/>
      <c r="V948" s="870"/>
      <c r="W948" s="870"/>
      <c r="X948" s="870"/>
      <c r="Y948" s="870"/>
      <c r="Z948" s="870"/>
      <c r="AA948" s="870"/>
      <c r="AB948" s="870"/>
      <c r="AC948" s="870"/>
      <c r="AD948" s="870"/>
      <c r="AE948" s="870"/>
      <c r="AF948" s="870"/>
      <c r="AG948" s="870"/>
      <c r="AH948" s="870"/>
      <c r="AI948" s="870"/>
    </row>
    <row r="949" spans="1:35" ht="16.5">
      <c r="A949" s="870"/>
      <c r="B949" s="870"/>
      <c r="C949" s="870"/>
      <c r="D949" s="870"/>
      <c r="E949" s="870"/>
      <c r="F949" s="870"/>
      <c r="G949" s="870"/>
      <c r="H949" s="870"/>
      <c r="I949" s="870"/>
      <c r="J949" s="870"/>
      <c r="K949" s="870"/>
      <c r="L949" s="870"/>
      <c r="M949" s="870"/>
      <c r="N949" s="870"/>
      <c r="O949" s="870"/>
      <c r="P949" s="870"/>
      <c r="Q949" s="870"/>
      <c r="R949" s="870"/>
      <c r="S949" s="870"/>
      <c r="T949" s="870"/>
      <c r="U949" s="870"/>
      <c r="V949" s="870"/>
      <c r="W949" s="870"/>
      <c r="X949" s="870"/>
      <c r="Y949" s="870"/>
      <c r="Z949" s="870"/>
      <c r="AA949" s="870"/>
      <c r="AB949" s="870"/>
      <c r="AC949" s="870"/>
      <c r="AD949" s="870"/>
      <c r="AE949" s="870"/>
      <c r="AF949" s="870"/>
      <c r="AG949" s="870"/>
      <c r="AH949" s="870"/>
      <c r="AI949" s="870"/>
    </row>
    <row r="950" spans="1:35" ht="16.5">
      <c r="A950" s="870"/>
      <c r="B950" s="870"/>
      <c r="C950" s="870"/>
      <c r="D950" s="870"/>
      <c r="E950" s="870"/>
      <c r="F950" s="870"/>
      <c r="G950" s="870"/>
      <c r="H950" s="870"/>
      <c r="I950" s="870"/>
      <c r="J950" s="870"/>
      <c r="K950" s="870"/>
      <c r="L950" s="870"/>
      <c r="M950" s="870"/>
      <c r="N950" s="870"/>
      <c r="O950" s="870"/>
      <c r="P950" s="870"/>
      <c r="Q950" s="870"/>
      <c r="R950" s="870"/>
      <c r="S950" s="870"/>
      <c r="T950" s="870"/>
      <c r="U950" s="870"/>
      <c r="V950" s="870"/>
      <c r="W950" s="870"/>
      <c r="X950" s="870"/>
      <c r="Y950" s="870"/>
      <c r="Z950" s="870"/>
      <c r="AA950" s="870"/>
      <c r="AB950" s="870"/>
      <c r="AC950" s="870"/>
      <c r="AD950" s="870"/>
      <c r="AE950" s="870"/>
      <c r="AF950" s="870"/>
      <c r="AG950" s="870"/>
      <c r="AH950" s="870"/>
      <c r="AI950" s="870"/>
    </row>
    <row r="951" spans="1:35" ht="16.5">
      <c r="A951" s="870"/>
      <c r="B951" s="870"/>
      <c r="C951" s="870"/>
      <c r="D951" s="870"/>
      <c r="E951" s="870"/>
      <c r="F951" s="870"/>
      <c r="G951" s="870"/>
      <c r="H951" s="870"/>
      <c r="I951" s="870"/>
      <c r="J951" s="870"/>
      <c r="K951" s="870"/>
      <c r="L951" s="870"/>
      <c r="M951" s="870"/>
      <c r="N951" s="870"/>
      <c r="O951" s="870"/>
      <c r="P951" s="870"/>
      <c r="Q951" s="870"/>
      <c r="R951" s="870"/>
      <c r="S951" s="870"/>
      <c r="T951" s="870"/>
      <c r="U951" s="870"/>
      <c r="V951" s="870"/>
      <c r="W951" s="870"/>
      <c r="X951" s="870"/>
      <c r="Y951" s="870"/>
      <c r="Z951" s="870"/>
      <c r="AA951" s="870"/>
      <c r="AB951" s="870"/>
      <c r="AC951" s="870"/>
      <c r="AD951" s="870"/>
      <c r="AE951" s="870"/>
      <c r="AF951" s="870"/>
      <c r="AG951" s="870"/>
      <c r="AH951" s="870"/>
      <c r="AI951" s="870"/>
    </row>
    <row r="952" spans="1:35" ht="16.5">
      <c r="A952" s="870"/>
      <c r="B952" s="870"/>
      <c r="C952" s="870"/>
      <c r="D952" s="870"/>
      <c r="E952" s="870"/>
      <c r="F952" s="870"/>
      <c r="G952" s="870"/>
      <c r="H952" s="870"/>
      <c r="I952" s="870"/>
      <c r="J952" s="870"/>
      <c r="K952" s="870"/>
      <c r="L952" s="870"/>
      <c r="M952" s="870"/>
      <c r="N952" s="870"/>
      <c r="O952" s="870"/>
      <c r="P952" s="870"/>
      <c r="Q952" s="870"/>
      <c r="R952" s="870"/>
      <c r="S952" s="870"/>
      <c r="T952" s="870"/>
      <c r="U952" s="870"/>
      <c r="V952" s="870"/>
      <c r="W952" s="870"/>
      <c r="X952" s="870"/>
      <c r="Y952" s="870"/>
      <c r="Z952" s="870"/>
      <c r="AA952" s="870"/>
      <c r="AB952" s="870"/>
      <c r="AC952" s="870"/>
      <c r="AD952" s="870"/>
      <c r="AE952" s="870"/>
      <c r="AF952" s="870"/>
      <c r="AG952" s="870"/>
      <c r="AH952" s="870"/>
      <c r="AI952" s="870"/>
    </row>
    <row r="953" spans="1:35" ht="16.5">
      <c r="A953" s="870"/>
      <c r="B953" s="870"/>
      <c r="C953" s="870"/>
      <c r="D953" s="870"/>
      <c r="E953" s="870"/>
      <c r="F953" s="870"/>
      <c r="G953" s="870"/>
      <c r="H953" s="870"/>
      <c r="I953" s="870"/>
      <c r="J953" s="870"/>
      <c r="K953" s="870"/>
      <c r="L953" s="870"/>
      <c r="M953" s="870"/>
      <c r="N953" s="870"/>
      <c r="O953" s="870"/>
      <c r="P953" s="870"/>
      <c r="Q953" s="870"/>
      <c r="R953" s="870"/>
      <c r="S953" s="870"/>
      <c r="T953" s="870"/>
      <c r="U953" s="870"/>
      <c r="V953" s="870"/>
      <c r="W953" s="870"/>
      <c r="X953" s="870"/>
      <c r="Y953" s="870"/>
      <c r="Z953" s="870"/>
      <c r="AA953" s="870"/>
      <c r="AB953" s="870"/>
      <c r="AC953" s="870"/>
      <c r="AD953" s="870"/>
      <c r="AE953" s="870"/>
      <c r="AF953" s="870"/>
      <c r="AG953" s="870"/>
      <c r="AH953" s="870"/>
      <c r="AI953" s="870"/>
    </row>
    <row r="954" spans="1:35" ht="16.5">
      <c r="A954" s="870"/>
      <c r="B954" s="870"/>
      <c r="C954" s="870"/>
      <c r="D954" s="870"/>
      <c r="E954" s="870"/>
      <c r="F954" s="870"/>
      <c r="G954" s="870"/>
      <c r="H954" s="870"/>
      <c r="I954" s="870"/>
      <c r="J954" s="870"/>
      <c r="K954" s="870"/>
      <c r="L954" s="870"/>
      <c r="M954" s="870"/>
      <c r="N954" s="870"/>
      <c r="O954" s="870"/>
      <c r="P954" s="870"/>
      <c r="Q954" s="870"/>
      <c r="R954" s="870"/>
      <c r="S954" s="870"/>
      <c r="T954" s="870"/>
      <c r="U954" s="870"/>
      <c r="V954" s="870"/>
      <c r="W954" s="870"/>
      <c r="X954" s="870"/>
      <c r="Y954" s="870"/>
      <c r="Z954" s="870"/>
      <c r="AA954" s="870"/>
      <c r="AB954" s="870"/>
      <c r="AC954" s="870"/>
      <c r="AD954" s="870"/>
      <c r="AE954" s="870"/>
      <c r="AF954" s="870"/>
      <c r="AG954" s="870"/>
      <c r="AH954" s="870"/>
      <c r="AI954" s="870"/>
    </row>
    <row r="955" spans="1:35" ht="16.5">
      <c r="A955" s="870"/>
      <c r="B955" s="870"/>
      <c r="C955" s="870"/>
      <c r="D955" s="870"/>
      <c r="E955" s="870"/>
      <c r="F955" s="870"/>
      <c r="G955" s="870"/>
      <c r="H955" s="870"/>
      <c r="I955" s="870"/>
      <c r="J955" s="870"/>
      <c r="K955" s="870"/>
      <c r="L955" s="870"/>
      <c r="M955" s="870"/>
      <c r="N955" s="870"/>
      <c r="O955" s="870"/>
      <c r="P955" s="870"/>
      <c r="Q955" s="870"/>
      <c r="R955" s="870"/>
      <c r="S955" s="870"/>
      <c r="T955" s="870"/>
      <c r="U955" s="870"/>
      <c r="V955" s="870"/>
      <c r="W955" s="870"/>
      <c r="X955" s="870"/>
      <c r="Y955" s="870"/>
      <c r="Z955" s="870"/>
      <c r="AA955" s="870"/>
      <c r="AB955" s="870"/>
      <c r="AC955" s="870"/>
      <c r="AD955" s="870"/>
      <c r="AE955" s="870"/>
      <c r="AF955" s="870"/>
      <c r="AG955" s="870"/>
      <c r="AH955" s="870"/>
      <c r="AI955" s="870"/>
    </row>
    <row r="956" spans="1:35" ht="16.5">
      <c r="A956" s="870"/>
      <c r="B956" s="870"/>
      <c r="C956" s="870"/>
      <c r="D956" s="870"/>
      <c r="E956" s="870"/>
      <c r="F956" s="870"/>
      <c r="G956" s="870"/>
      <c r="H956" s="870"/>
      <c r="I956" s="870"/>
      <c r="J956" s="870"/>
      <c r="K956" s="870"/>
      <c r="L956" s="870"/>
      <c r="M956" s="870"/>
      <c r="N956" s="870"/>
      <c r="O956" s="870"/>
      <c r="P956" s="870"/>
      <c r="Q956" s="870"/>
      <c r="R956" s="870"/>
      <c r="S956" s="870"/>
      <c r="T956" s="870"/>
      <c r="U956" s="870"/>
      <c r="V956" s="870"/>
      <c r="W956" s="870"/>
      <c r="X956" s="870"/>
      <c r="Y956" s="870"/>
      <c r="Z956" s="870"/>
      <c r="AA956" s="870"/>
      <c r="AB956" s="870"/>
      <c r="AC956" s="870"/>
      <c r="AD956" s="870"/>
      <c r="AE956" s="870"/>
      <c r="AF956" s="870"/>
      <c r="AG956" s="870"/>
      <c r="AH956" s="870"/>
      <c r="AI956" s="870"/>
    </row>
    <row r="957" spans="1:35" ht="16.5">
      <c r="A957" s="870"/>
      <c r="B957" s="870"/>
      <c r="C957" s="870"/>
      <c r="D957" s="870"/>
      <c r="E957" s="870"/>
      <c r="F957" s="870"/>
      <c r="G957" s="870"/>
      <c r="H957" s="870"/>
      <c r="I957" s="870"/>
      <c r="J957" s="870"/>
      <c r="K957" s="870"/>
      <c r="L957" s="870"/>
      <c r="M957" s="870"/>
      <c r="N957" s="870"/>
      <c r="O957" s="870"/>
      <c r="P957" s="870"/>
      <c r="Q957" s="870"/>
      <c r="R957" s="870"/>
      <c r="S957" s="870"/>
      <c r="T957" s="870"/>
      <c r="U957" s="870"/>
      <c r="V957" s="870"/>
      <c r="W957" s="870"/>
      <c r="X957" s="870"/>
      <c r="Y957" s="870"/>
      <c r="Z957" s="870"/>
      <c r="AA957" s="870"/>
      <c r="AB957" s="870"/>
      <c r="AC957" s="870"/>
      <c r="AD957" s="870"/>
      <c r="AE957" s="870"/>
      <c r="AF957" s="870"/>
      <c r="AG957" s="870"/>
      <c r="AH957" s="870"/>
      <c r="AI957" s="870"/>
    </row>
    <row r="958" spans="1:35" ht="16.5">
      <c r="A958" s="870"/>
      <c r="B958" s="870"/>
      <c r="C958" s="870"/>
      <c r="D958" s="870"/>
      <c r="E958" s="870"/>
      <c r="F958" s="870"/>
      <c r="G958" s="870"/>
      <c r="H958" s="870"/>
      <c r="I958" s="870"/>
      <c r="J958" s="870"/>
      <c r="K958" s="870"/>
      <c r="L958" s="870"/>
      <c r="M958" s="870"/>
      <c r="N958" s="870"/>
      <c r="O958" s="870"/>
      <c r="P958" s="870"/>
      <c r="Q958" s="870"/>
      <c r="R958" s="870"/>
      <c r="S958" s="870"/>
      <c r="T958" s="870"/>
      <c r="U958" s="870"/>
      <c r="V958" s="870"/>
      <c r="W958" s="870"/>
      <c r="X958" s="870"/>
      <c r="Y958" s="870"/>
      <c r="Z958" s="870"/>
      <c r="AA958" s="870"/>
      <c r="AB958" s="870"/>
      <c r="AC958" s="870"/>
      <c r="AD958" s="870"/>
      <c r="AE958" s="870"/>
      <c r="AF958" s="870"/>
      <c r="AG958" s="870"/>
      <c r="AH958" s="870"/>
      <c r="AI958" s="870"/>
    </row>
    <row r="959" spans="1:35" ht="16.5">
      <c r="A959" s="870"/>
      <c r="B959" s="870"/>
      <c r="C959" s="870"/>
      <c r="D959" s="870"/>
      <c r="E959" s="870"/>
      <c r="F959" s="870"/>
      <c r="G959" s="870"/>
      <c r="H959" s="870"/>
      <c r="I959" s="870"/>
      <c r="J959" s="870"/>
      <c r="K959" s="870"/>
      <c r="L959" s="870"/>
      <c r="M959" s="870"/>
      <c r="N959" s="870"/>
      <c r="O959" s="870"/>
      <c r="P959" s="870"/>
      <c r="Q959" s="870"/>
      <c r="R959" s="870"/>
      <c r="S959" s="870"/>
      <c r="T959" s="870"/>
      <c r="U959" s="870"/>
      <c r="V959" s="870"/>
      <c r="W959" s="870"/>
      <c r="X959" s="870"/>
      <c r="Y959" s="870"/>
      <c r="Z959" s="870"/>
      <c r="AA959" s="870"/>
      <c r="AB959" s="870"/>
      <c r="AC959" s="870"/>
      <c r="AD959" s="870"/>
      <c r="AE959" s="870"/>
      <c r="AF959" s="870"/>
      <c r="AG959" s="870"/>
      <c r="AH959" s="870"/>
      <c r="AI959" s="870"/>
    </row>
    <row r="960" spans="1:35" ht="16.5">
      <c r="A960" s="870"/>
      <c r="B960" s="870"/>
      <c r="C960" s="870"/>
      <c r="D960" s="870"/>
      <c r="E960" s="870"/>
      <c r="F960" s="870"/>
      <c r="G960" s="870"/>
      <c r="H960" s="870"/>
      <c r="I960" s="870"/>
      <c r="J960" s="870"/>
      <c r="K960" s="870"/>
      <c r="L960" s="870"/>
      <c r="M960" s="870"/>
      <c r="N960" s="870"/>
      <c r="O960" s="870"/>
      <c r="P960" s="870"/>
      <c r="Q960" s="870"/>
      <c r="R960" s="870"/>
      <c r="S960" s="870"/>
      <c r="T960" s="870"/>
      <c r="U960" s="870"/>
      <c r="V960" s="870"/>
      <c r="W960" s="870"/>
      <c r="X960" s="870"/>
      <c r="Y960" s="870"/>
      <c r="Z960" s="870"/>
      <c r="AA960" s="870"/>
      <c r="AB960" s="870"/>
      <c r="AC960" s="870"/>
      <c r="AD960" s="870"/>
      <c r="AE960" s="870"/>
      <c r="AF960" s="870"/>
      <c r="AG960" s="870"/>
      <c r="AH960" s="870"/>
      <c r="AI960" s="870"/>
    </row>
    <row r="961" spans="1:35" ht="16.5">
      <c r="A961" s="870"/>
      <c r="B961" s="870"/>
      <c r="C961" s="870"/>
      <c r="D961" s="870"/>
      <c r="E961" s="870"/>
      <c r="F961" s="870"/>
      <c r="G961" s="870"/>
      <c r="H961" s="870"/>
      <c r="I961" s="870"/>
      <c r="J961" s="870"/>
      <c r="K961" s="870"/>
      <c r="L961" s="870"/>
      <c r="M961" s="870"/>
      <c r="N961" s="870"/>
      <c r="O961" s="870"/>
      <c r="P961" s="870"/>
      <c r="Q961" s="870"/>
      <c r="R961" s="870"/>
      <c r="S961" s="870"/>
      <c r="T961" s="870"/>
      <c r="U961" s="870"/>
      <c r="V961" s="870"/>
      <c r="W961" s="870"/>
      <c r="X961" s="870"/>
      <c r="Y961" s="870"/>
      <c r="Z961" s="870"/>
      <c r="AA961" s="870"/>
      <c r="AB961" s="870"/>
      <c r="AC961" s="870"/>
      <c r="AD961" s="870"/>
      <c r="AE961" s="870"/>
      <c r="AF961" s="870"/>
      <c r="AG961" s="870"/>
      <c r="AH961" s="870"/>
      <c r="AI961" s="870"/>
    </row>
    <row r="962" spans="1:35" ht="16.5">
      <c r="A962" s="870"/>
      <c r="B962" s="870"/>
      <c r="C962" s="870"/>
      <c r="D962" s="870"/>
      <c r="E962" s="870"/>
      <c r="F962" s="870"/>
      <c r="G962" s="870"/>
      <c r="H962" s="870"/>
      <c r="I962" s="870"/>
      <c r="J962" s="870"/>
      <c r="K962" s="870"/>
      <c r="L962" s="870"/>
      <c r="M962" s="870"/>
      <c r="N962" s="870"/>
      <c r="O962" s="870"/>
      <c r="P962" s="870"/>
      <c r="Q962" s="870"/>
      <c r="R962" s="870"/>
      <c r="S962" s="870"/>
      <c r="T962" s="870"/>
      <c r="U962" s="870"/>
      <c r="V962" s="870"/>
      <c r="W962" s="870"/>
      <c r="X962" s="870"/>
      <c r="Y962" s="870"/>
      <c r="Z962" s="870"/>
      <c r="AA962" s="870"/>
      <c r="AB962" s="870"/>
      <c r="AC962" s="870"/>
      <c r="AD962" s="870"/>
      <c r="AE962" s="870"/>
      <c r="AF962" s="870"/>
      <c r="AG962" s="870"/>
      <c r="AH962" s="870"/>
      <c r="AI962" s="870"/>
    </row>
    <row r="963" spans="1:35" ht="16.5">
      <c r="A963" s="870"/>
      <c r="B963" s="870"/>
      <c r="C963" s="870"/>
      <c r="D963" s="870"/>
      <c r="E963" s="870"/>
      <c r="F963" s="870"/>
      <c r="G963" s="870"/>
      <c r="H963" s="870"/>
      <c r="I963" s="870"/>
      <c r="J963" s="870"/>
      <c r="K963" s="870"/>
      <c r="L963" s="870"/>
      <c r="M963" s="870"/>
      <c r="N963" s="870"/>
      <c r="O963" s="870"/>
      <c r="P963" s="870"/>
      <c r="Q963" s="870"/>
      <c r="R963" s="870"/>
      <c r="S963" s="870"/>
      <c r="T963" s="870"/>
      <c r="U963" s="870"/>
      <c r="V963" s="870"/>
      <c r="W963" s="870"/>
      <c r="X963" s="870"/>
      <c r="Y963" s="870"/>
      <c r="Z963" s="870"/>
      <c r="AA963" s="870"/>
      <c r="AB963" s="870"/>
      <c r="AC963" s="870"/>
      <c r="AD963" s="870"/>
      <c r="AE963" s="870"/>
      <c r="AF963" s="870"/>
      <c r="AG963" s="870"/>
      <c r="AH963" s="870"/>
      <c r="AI963" s="870"/>
    </row>
    <row r="964" spans="1:35" ht="16.5">
      <c r="A964" s="870"/>
      <c r="B964" s="870"/>
      <c r="C964" s="870"/>
      <c r="D964" s="870"/>
      <c r="E964" s="870"/>
      <c r="F964" s="870"/>
      <c r="G964" s="870"/>
      <c r="H964" s="870"/>
      <c r="I964" s="870"/>
      <c r="J964" s="870"/>
      <c r="K964" s="870"/>
      <c r="L964" s="870"/>
      <c r="M964" s="870"/>
      <c r="N964" s="870"/>
      <c r="O964" s="870"/>
      <c r="P964" s="870"/>
      <c r="Q964" s="870"/>
      <c r="R964" s="870"/>
      <c r="S964" s="870"/>
      <c r="T964" s="870"/>
      <c r="U964" s="870"/>
      <c r="V964" s="870"/>
      <c r="W964" s="870"/>
      <c r="X964" s="870"/>
      <c r="Y964" s="870"/>
      <c r="Z964" s="870"/>
      <c r="AA964" s="870"/>
      <c r="AB964" s="870"/>
      <c r="AC964" s="870"/>
      <c r="AD964" s="870"/>
      <c r="AE964" s="870"/>
      <c r="AF964" s="870"/>
      <c r="AG964" s="870"/>
      <c r="AH964" s="870"/>
      <c r="AI964" s="870"/>
    </row>
    <row r="965" spans="1:35" ht="16.5">
      <c r="A965" s="870"/>
      <c r="B965" s="870"/>
      <c r="C965" s="870"/>
      <c r="D965" s="870"/>
      <c r="E965" s="870"/>
      <c r="F965" s="870"/>
      <c r="G965" s="870"/>
      <c r="H965" s="870"/>
      <c r="I965" s="870"/>
      <c r="J965" s="870"/>
      <c r="K965" s="870"/>
      <c r="L965" s="870"/>
      <c r="M965" s="870"/>
      <c r="N965" s="870"/>
      <c r="O965" s="870"/>
      <c r="P965" s="870"/>
      <c r="Q965" s="870"/>
      <c r="R965" s="870"/>
      <c r="S965" s="870"/>
      <c r="T965" s="870"/>
      <c r="U965" s="870"/>
      <c r="V965" s="870"/>
      <c r="W965" s="870"/>
      <c r="X965" s="870"/>
      <c r="Y965" s="870"/>
      <c r="Z965" s="870"/>
      <c r="AA965" s="870"/>
      <c r="AB965" s="870"/>
      <c r="AC965" s="870"/>
      <c r="AD965" s="870"/>
      <c r="AE965" s="870"/>
      <c r="AF965" s="870"/>
      <c r="AG965" s="870"/>
      <c r="AH965" s="870"/>
      <c r="AI965" s="870"/>
    </row>
    <row r="966" spans="1:35" ht="16.5">
      <c r="A966" s="870"/>
      <c r="B966" s="870"/>
      <c r="C966" s="870"/>
      <c r="D966" s="870"/>
      <c r="E966" s="870"/>
      <c r="F966" s="870"/>
      <c r="G966" s="870"/>
      <c r="H966" s="870"/>
      <c r="I966" s="870"/>
      <c r="J966" s="870"/>
      <c r="K966" s="870"/>
      <c r="L966" s="870"/>
      <c r="M966" s="870"/>
      <c r="N966" s="870"/>
      <c r="O966" s="870"/>
      <c r="P966" s="870"/>
      <c r="Q966" s="870"/>
      <c r="R966" s="870"/>
      <c r="S966" s="870"/>
      <c r="T966" s="870"/>
      <c r="U966" s="870"/>
      <c r="V966" s="870"/>
      <c r="W966" s="870"/>
      <c r="X966" s="870"/>
      <c r="Y966" s="870"/>
      <c r="Z966" s="870"/>
      <c r="AA966" s="870"/>
      <c r="AB966" s="870"/>
      <c r="AC966" s="870"/>
      <c r="AD966" s="870"/>
      <c r="AE966" s="870"/>
      <c r="AF966" s="870"/>
      <c r="AG966" s="870"/>
      <c r="AH966" s="870"/>
      <c r="AI966" s="870"/>
    </row>
    <row r="967" spans="1:35" ht="16.5">
      <c r="A967" s="870"/>
      <c r="B967" s="870"/>
      <c r="C967" s="870"/>
      <c r="D967" s="870"/>
      <c r="E967" s="870"/>
      <c r="F967" s="870"/>
      <c r="G967" s="870"/>
      <c r="H967" s="870"/>
      <c r="I967" s="870"/>
      <c r="J967" s="870"/>
      <c r="K967" s="870"/>
      <c r="L967" s="870"/>
      <c r="M967" s="870"/>
      <c r="N967" s="870"/>
      <c r="O967" s="870"/>
      <c r="P967" s="870"/>
      <c r="Q967" s="870"/>
      <c r="R967" s="870"/>
      <c r="S967" s="870"/>
      <c r="T967" s="870"/>
      <c r="U967" s="870"/>
      <c r="V967" s="870"/>
      <c r="W967" s="870"/>
      <c r="X967" s="870"/>
      <c r="Y967" s="870"/>
      <c r="Z967" s="870"/>
      <c r="AA967" s="870"/>
      <c r="AB967" s="870"/>
      <c r="AC967" s="870"/>
      <c r="AD967" s="870"/>
      <c r="AE967" s="870"/>
      <c r="AF967" s="870"/>
      <c r="AG967" s="870"/>
      <c r="AH967" s="870"/>
      <c r="AI967" s="870"/>
    </row>
    <row r="968" spans="1:35" ht="16.5">
      <c r="A968" s="870"/>
      <c r="B968" s="870"/>
      <c r="C968" s="870"/>
      <c r="D968" s="870"/>
      <c r="E968" s="870"/>
      <c r="F968" s="870"/>
      <c r="G968" s="870"/>
      <c r="H968" s="870"/>
      <c r="I968" s="870"/>
      <c r="J968" s="870"/>
      <c r="K968" s="870"/>
      <c r="L968" s="870"/>
      <c r="M968" s="870"/>
      <c r="N968" s="870"/>
      <c r="O968" s="870"/>
      <c r="P968" s="870"/>
      <c r="Q968" s="870"/>
      <c r="R968" s="870"/>
      <c r="S968" s="870"/>
      <c r="T968" s="870"/>
      <c r="U968" s="870"/>
      <c r="V968" s="870"/>
      <c r="W968" s="870"/>
      <c r="X968" s="870"/>
      <c r="Y968" s="870"/>
      <c r="Z968" s="870"/>
      <c r="AA968" s="870"/>
      <c r="AB968" s="870"/>
      <c r="AC968" s="870"/>
      <c r="AD968" s="870"/>
      <c r="AE968" s="870"/>
      <c r="AF968" s="870"/>
      <c r="AG968" s="870"/>
      <c r="AH968" s="870"/>
      <c r="AI968" s="870"/>
    </row>
    <row r="969" spans="1:35" ht="16.5">
      <c r="A969" s="870"/>
      <c r="B969" s="870"/>
      <c r="C969" s="870"/>
      <c r="D969" s="870"/>
      <c r="E969" s="870"/>
      <c r="F969" s="870"/>
      <c r="G969" s="870"/>
      <c r="H969" s="870"/>
      <c r="I969" s="870"/>
      <c r="J969" s="870"/>
      <c r="K969" s="870"/>
      <c r="L969" s="870"/>
      <c r="M969" s="870"/>
      <c r="N969" s="870"/>
      <c r="O969" s="870"/>
      <c r="P969" s="870"/>
      <c r="Q969" s="870"/>
      <c r="R969" s="870"/>
      <c r="S969" s="870"/>
      <c r="T969" s="870"/>
      <c r="U969" s="870"/>
      <c r="V969" s="870"/>
      <c r="W969" s="870"/>
      <c r="X969" s="870"/>
      <c r="Y969" s="870"/>
      <c r="Z969" s="870"/>
      <c r="AA969" s="870"/>
      <c r="AB969" s="870"/>
      <c r="AC969" s="870"/>
      <c r="AD969" s="870"/>
      <c r="AE969" s="870"/>
      <c r="AF969" s="870"/>
      <c r="AG969" s="870"/>
      <c r="AH969" s="870"/>
      <c r="AI969" s="870"/>
    </row>
    <row r="970" spans="1:35" ht="16.5">
      <c r="A970" s="870"/>
      <c r="B970" s="870"/>
      <c r="C970" s="870"/>
      <c r="D970" s="870"/>
      <c r="E970" s="870"/>
      <c r="F970" s="870"/>
      <c r="G970" s="870"/>
      <c r="H970" s="870"/>
      <c r="I970" s="870"/>
      <c r="J970" s="870"/>
      <c r="K970" s="870"/>
      <c r="L970" s="870"/>
      <c r="M970" s="870"/>
      <c r="N970" s="870"/>
      <c r="O970" s="870"/>
      <c r="P970" s="870"/>
      <c r="Q970" s="870"/>
      <c r="R970" s="870"/>
      <c r="S970" s="870"/>
      <c r="T970" s="870"/>
      <c r="U970" s="870"/>
      <c r="V970" s="870"/>
      <c r="W970" s="870"/>
      <c r="X970" s="870"/>
      <c r="Y970" s="870"/>
      <c r="Z970" s="870"/>
      <c r="AA970" s="870"/>
      <c r="AB970" s="870"/>
      <c r="AC970" s="870"/>
      <c r="AD970" s="870"/>
      <c r="AE970" s="870"/>
      <c r="AF970" s="870"/>
      <c r="AG970" s="870"/>
      <c r="AH970" s="870"/>
      <c r="AI970" s="870"/>
    </row>
    <row r="971" spans="1:35" ht="16.5">
      <c r="A971" s="870"/>
      <c r="B971" s="870"/>
      <c r="C971" s="870"/>
      <c r="D971" s="870"/>
      <c r="E971" s="870"/>
      <c r="F971" s="870"/>
      <c r="G971" s="870"/>
      <c r="H971" s="870"/>
      <c r="I971" s="870"/>
      <c r="J971" s="870"/>
      <c r="K971" s="870"/>
      <c r="L971" s="870"/>
      <c r="M971" s="870"/>
      <c r="N971" s="870"/>
      <c r="O971" s="870"/>
      <c r="P971" s="870"/>
      <c r="Q971" s="870"/>
      <c r="R971" s="870"/>
      <c r="S971" s="870"/>
      <c r="T971" s="870"/>
      <c r="U971" s="870"/>
      <c r="V971" s="870"/>
      <c r="W971" s="870"/>
      <c r="X971" s="870"/>
      <c r="Y971" s="870"/>
      <c r="Z971" s="870"/>
      <c r="AA971" s="870"/>
      <c r="AB971" s="870"/>
      <c r="AC971" s="870"/>
      <c r="AD971" s="870"/>
      <c r="AE971" s="870"/>
      <c r="AF971" s="870"/>
      <c r="AG971" s="870"/>
      <c r="AH971" s="870"/>
      <c r="AI971" s="870"/>
    </row>
    <row r="972" spans="1:35" ht="16.5">
      <c r="A972" s="870"/>
      <c r="B972" s="870"/>
      <c r="C972" s="870"/>
      <c r="D972" s="870"/>
      <c r="E972" s="870"/>
      <c r="F972" s="870"/>
      <c r="G972" s="870"/>
      <c r="H972" s="870"/>
      <c r="I972" s="870"/>
      <c r="J972" s="870"/>
      <c r="K972" s="870"/>
      <c r="L972" s="870"/>
      <c r="M972" s="870"/>
      <c r="N972" s="870"/>
      <c r="O972" s="870"/>
      <c r="P972" s="870"/>
      <c r="Q972" s="870"/>
      <c r="R972" s="870"/>
      <c r="S972" s="870"/>
      <c r="T972" s="870"/>
      <c r="U972" s="870"/>
      <c r="V972" s="870"/>
      <c r="W972" s="870"/>
      <c r="X972" s="870"/>
      <c r="Y972" s="870"/>
      <c r="Z972" s="870"/>
      <c r="AA972" s="870"/>
      <c r="AB972" s="870"/>
      <c r="AC972" s="870"/>
      <c r="AD972" s="870"/>
      <c r="AE972" s="870"/>
      <c r="AF972" s="870"/>
      <c r="AG972" s="870"/>
      <c r="AH972" s="870"/>
      <c r="AI972" s="870"/>
    </row>
    <row r="973" spans="1:35" ht="16.5">
      <c r="A973" s="870"/>
      <c r="B973" s="870"/>
      <c r="C973" s="870"/>
      <c r="D973" s="870"/>
      <c r="E973" s="870"/>
      <c r="F973" s="870"/>
      <c r="G973" s="870"/>
      <c r="H973" s="870"/>
      <c r="I973" s="870"/>
      <c r="J973" s="870"/>
      <c r="K973" s="870"/>
      <c r="L973" s="870"/>
      <c r="M973" s="870"/>
      <c r="N973" s="870"/>
      <c r="O973" s="870"/>
      <c r="P973" s="870"/>
      <c r="Q973" s="870"/>
      <c r="R973" s="870"/>
      <c r="S973" s="870"/>
      <c r="T973" s="870"/>
      <c r="U973" s="870"/>
      <c r="V973" s="870"/>
      <c r="W973" s="870"/>
      <c r="X973" s="870"/>
      <c r="Y973" s="870"/>
      <c r="Z973" s="870"/>
      <c r="AA973" s="870"/>
      <c r="AB973" s="870"/>
      <c r="AC973" s="870"/>
      <c r="AD973" s="870"/>
      <c r="AE973" s="870"/>
      <c r="AF973" s="870"/>
      <c r="AG973" s="870"/>
      <c r="AH973" s="870"/>
      <c r="AI973" s="870"/>
    </row>
    <row r="974" spans="1:35" ht="16.5">
      <c r="A974" s="870"/>
      <c r="B974" s="870"/>
      <c r="C974" s="870"/>
      <c r="D974" s="870"/>
      <c r="E974" s="870"/>
      <c r="F974" s="870"/>
      <c r="G974" s="870"/>
      <c r="H974" s="870"/>
      <c r="I974" s="870"/>
      <c r="J974" s="870"/>
      <c r="K974" s="870"/>
      <c r="L974" s="870"/>
      <c r="M974" s="870"/>
      <c r="N974" s="870"/>
      <c r="O974" s="870"/>
      <c r="P974" s="870"/>
      <c r="Q974" s="870"/>
      <c r="R974" s="870"/>
      <c r="S974" s="870"/>
      <c r="T974" s="870"/>
      <c r="U974" s="870"/>
      <c r="V974" s="870"/>
      <c r="W974" s="870"/>
      <c r="X974" s="870"/>
      <c r="Y974" s="870"/>
      <c r="Z974" s="870"/>
      <c r="AA974" s="870"/>
      <c r="AB974" s="870"/>
      <c r="AC974" s="870"/>
      <c r="AD974" s="870"/>
      <c r="AE974" s="870"/>
      <c r="AF974" s="870"/>
      <c r="AG974" s="870"/>
      <c r="AH974" s="870"/>
      <c r="AI974" s="870"/>
    </row>
    <row r="975" spans="1:35" ht="16.5">
      <c r="A975" s="870"/>
      <c r="B975" s="870"/>
      <c r="C975" s="870"/>
      <c r="D975" s="870"/>
      <c r="E975" s="870"/>
      <c r="F975" s="870"/>
      <c r="G975" s="870"/>
      <c r="H975" s="870"/>
      <c r="I975" s="870"/>
      <c r="J975" s="870"/>
      <c r="K975" s="870"/>
      <c r="L975" s="870"/>
      <c r="M975" s="870"/>
      <c r="N975" s="870"/>
      <c r="O975" s="870"/>
      <c r="P975" s="870"/>
      <c r="Q975" s="870"/>
      <c r="R975" s="870"/>
      <c r="S975" s="870"/>
      <c r="T975" s="870"/>
      <c r="U975" s="870"/>
      <c r="V975" s="870"/>
      <c r="W975" s="870"/>
      <c r="X975" s="870"/>
      <c r="Y975" s="870"/>
      <c r="Z975" s="870"/>
      <c r="AA975" s="870"/>
      <c r="AB975" s="870"/>
      <c r="AC975" s="870"/>
      <c r="AD975" s="870"/>
      <c r="AE975" s="870"/>
      <c r="AF975" s="870"/>
      <c r="AG975" s="870"/>
      <c r="AH975" s="870"/>
      <c r="AI975" s="870"/>
    </row>
    <row r="976" spans="1:35" ht="16.5">
      <c r="A976" s="870"/>
      <c r="B976" s="870"/>
      <c r="C976" s="870"/>
      <c r="D976" s="870"/>
      <c r="E976" s="870"/>
      <c r="F976" s="870"/>
      <c r="G976" s="870"/>
      <c r="H976" s="870"/>
      <c r="I976" s="870"/>
      <c r="J976" s="870"/>
      <c r="K976" s="870"/>
      <c r="L976" s="870"/>
      <c r="M976" s="870"/>
      <c r="N976" s="870"/>
      <c r="O976" s="870"/>
      <c r="P976" s="870"/>
      <c r="Q976" s="870"/>
      <c r="R976" s="870"/>
      <c r="S976" s="870"/>
      <c r="T976" s="870"/>
      <c r="U976" s="870"/>
      <c r="V976" s="870"/>
      <c r="W976" s="870"/>
      <c r="X976" s="870"/>
      <c r="Y976" s="870"/>
      <c r="Z976" s="870"/>
      <c r="AA976" s="870"/>
      <c r="AB976" s="870"/>
      <c r="AC976" s="870"/>
      <c r="AD976" s="870"/>
      <c r="AE976" s="870"/>
      <c r="AF976" s="870"/>
      <c r="AG976" s="870"/>
      <c r="AH976" s="870"/>
      <c r="AI976" s="870"/>
    </row>
    <row r="977" spans="1:35" ht="16.5">
      <c r="A977" s="870"/>
      <c r="B977" s="870"/>
      <c r="C977" s="870"/>
      <c r="D977" s="870"/>
      <c r="E977" s="870"/>
      <c r="F977" s="870"/>
      <c r="G977" s="870"/>
      <c r="H977" s="870"/>
      <c r="I977" s="870"/>
      <c r="J977" s="870"/>
      <c r="K977" s="870"/>
      <c r="L977" s="870"/>
      <c r="M977" s="870"/>
      <c r="N977" s="870"/>
      <c r="O977" s="870"/>
      <c r="P977" s="870"/>
      <c r="Q977" s="870"/>
      <c r="R977" s="870"/>
      <c r="S977" s="870"/>
      <c r="T977" s="870"/>
      <c r="U977" s="870"/>
      <c r="V977" s="870"/>
      <c r="W977" s="870"/>
      <c r="X977" s="870"/>
      <c r="Y977" s="870"/>
      <c r="Z977" s="870"/>
      <c r="AA977" s="870"/>
      <c r="AB977" s="870"/>
      <c r="AC977" s="870"/>
      <c r="AD977" s="870"/>
      <c r="AE977" s="870"/>
      <c r="AF977" s="870"/>
      <c r="AG977" s="870"/>
      <c r="AH977" s="870"/>
      <c r="AI977" s="870"/>
    </row>
    <row r="978" spans="1:35" ht="16.5">
      <c r="A978" s="870"/>
      <c r="B978" s="870"/>
      <c r="C978" s="870"/>
      <c r="D978" s="870"/>
      <c r="E978" s="870"/>
      <c r="F978" s="870"/>
      <c r="G978" s="870"/>
      <c r="H978" s="870"/>
      <c r="I978" s="870"/>
      <c r="J978" s="870"/>
      <c r="K978" s="870"/>
      <c r="L978" s="870"/>
      <c r="M978" s="870"/>
      <c r="N978" s="870"/>
      <c r="O978" s="870"/>
      <c r="P978" s="870"/>
      <c r="Q978" s="870"/>
      <c r="R978" s="870"/>
      <c r="S978" s="870"/>
      <c r="T978" s="870"/>
      <c r="U978" s="870"/>
      <c r="V978" s="870"/>
      <c r="W978" s="870"/>
      <c r="X978" s="870"/>
      <c r="Y978" s="870"/>
      <c r="Z978" s="870"/>
      <c r="AA978" s="870"/>
      <c r="AB978" s="870"/>
      <c r="AC978" s="870"/>
      <c r="AD978" s="870"/>
      <c r="AE978" s="870"/>
      <c r="AF978" s="870"/>
      <c r="AG978" s="870"/>
      <c r="AH978" s="870"/>
      <c r="AI978" s="870"/>
    </row>
    <row r="979" spans="1:35" ht="16.5">
      <c r="A979" s="870"/>
      <c r="B979" s="870"/>
      <c r="C979" s="870"/>
      <c r="D979" s="870"/>
      <c r="E979" s="870"/>
      <c r="F979" s="870"/>
      <c r="G979" s="870"/>
      <c r="H979" s="870"/>
      <c r="I979" s="870"/>
      <c r="J979" s="870"/>
      <c r="K979" s="870"/>
      <c r="L979" s="870"/>
      <c r="M979" s="870"/>
      <c r="N979" s="870"/>
      <c r="O979" s="870"/>
      <c r="P979" s="870"/>
      <c r="Q979" s="870"/>
      <c r="R979" s="870"/>
      <c r="S979" s="870"/>
      <c r="T979" s="870"/>
      <c r="U979" s="870"/>
      <c r="V979" s="870"/>
      <c r="W979" s="870"/>
      <c r="X979" s="870"/>
      <c r="Y979" s="870"/>
      <c r="Z979" s="870"/>
      <c r="AA979" s="870"/>
      <c r="AB979" s="870"/>
      <c r="AC979" s="870"/>
      <c r="AD979" s="870"/>
      <c r="AE979" s="870"/>
      <c r="AF979" s="870"/>
      <c r="AG979" s="870"/>
      <c r="AH979" s="870"/>
      <c r="AI979" s="870"/>
    </row>
    <row r="980" spans="1:35" ht="16.5">
      <c r="A980" s="870"/>
      <c r="B980" s="870"/>
      <c r="C980" s="870"/>
      <c r="D980" s="870"/>
      <c r="E980" s="870"/>
      <c r="F980" s="870"/>
      <c r="G980" s="870"/>
      <c r="H980" s="870"/>
      <c r="I980" s="870"/>
      <c r="J980" s="870"/>
      <c r="K980" s="870"/>
      <c r="L980" s="870"/>
      <c r="M980" s="870"/>
      <c r="N980" s="870"/>
      <c r="O980" s="870"/>
      <c r="P980" s="870"/>
      <c r="Q980" s="870"/>
      <c r="R980" s="870"/>
      <c r="S980" s="870"/>
      <c r="T980" s="870"/>
      <c r="U980" s="870"/>
      <c r="V980" s="870"/>
      <c r="W980" s="870"/>
      <c r="X980" s="870"/>
      <c r="Y980" s="870"/>
      <c r="Z980" s="870"/>
      <c r="AA980" s="870"/>
      <c r="AB980" s="870"/>
      <c r="AC980" s="870"/>
      <c r="AD980" s="870"/>
      <c r="AE980" s="870"/>
      <c r="AF980" s="870"/>
      <c r="AG980" s="870"/>
      <c r="AH980" s="870"/>
      <c r="AI980" s="870"/>
    </row>
    <row r="981" spans="1:35" ht="16.5">
      <c r="A981" s="870"/>
      <c r="B981" s="870"/>
      <c r="C981" s="870"/>
      <c r="D981" s="870"/>
      <c r="E981" s="870"/>
      <c r="F981" s="870"/>
      <c r="G981" s="870"/>
      <c r="H981" s="870"/>
      <c r="I981" s="870"/>
      <c r="J981" s="870"/>
      <c r="K981" s="870"/>
      <c r="L981" s="870"/>
      <c r="M981" s="870"/>
      <c r="N981" s="870"/>
      <c r="O981" s="870"/>
      <c r="P981" s="870"/>
      <c r="Q981" s="870"/>
      <c r="R981" s="870"/>
      <c r="S981" s="870"/>
      <c r="T981" s="870"/>
      <c r="U981" s="870"/>
      <c r="V981" s="870"/>
      <c r="W981" s="870"/>
      <c r="X981" s="870"/>
      <c r="Y981" s="870"/>
      <c r="Z981" s="870"/>
      <c r="AA981" s="870"/>
      <c r="AB981" s="870"/>
      <c r="AC981" s="870"/>
      <c r="AD981" s="870"/>
      <c r="AE981" s="870"/>
      <c r="AF981" s="870"/>
      <c r="AG981" s="870"/>
      <c r="AH981" s="870"/>
      <c r="AI981" s="870"/>
    </row>
    <row r="982" spans="1:35" ht="16.5">
      <c r="A982" s="870"/>
      <c r="B982" s="870"/>
      <c r="C982" s="870"/>
      <c r="D982" s="870"/>
      <c r="E982" s="870"/>
      <c r="F982" s="870"/>
      <c r="G982" s="870"/>
      <c r="H982" s="870"/>
      <c r="I982" s="870"/>
      <c r="J982" s="870"/>
      <c r="K982" s="870"/>
      <c r="L982" s="870"/>
      <c r="M982" s="870"/>
      <c r="N982" s="870"/>
      <c r="O982" s="870"/>
      <c r="P982" s="870"/>
      <c r="Q982" s="870"/>
      <c r="R982" s="870"/>
      <c r="S982" s="870"/>
      <c r="T982" s="870"/>
      <c r="U982" s="870"/>
      <c r="V982" s="870"/>
      <c r="W982" s="870"/>
      <c r="X982" s="870"/>
      <c r="Y982" s="870"/>
      <c r="Z982" s="870"/>
      <c r="AA982" s="870"/>
      <c r="AB982" s="870"/>
      <c r="AC982" s="870"/>
      <c r="AD982" s="870"/>
      <c r="AE982" s="870"/>
      <c r="AF982" s="870"/>
      <c r="AG982" s="870"/>
      <c r="AH982" s="870"/>
      <c r="AI982" s="870"/>
    </row>
    <row r="983" spans="1:35" ht="16.5">
      <c r="A983" s="870"/>
      <c r="B983" s="870"/>
      <c r="C983" s="870"/>
      <c r="D983" s="870"/>
      <c r="E983" s="870"/>
      <c r="F983" s="870"/>
      <c r="G983" s="870"/>
      <c r="H983" s="870"/>
      <c r="I983" s="870"/>
      <c r="J983" s="870"/>
      <c r="K983" s="870"/>
      <c r="L983" s="870"/>
      <c r="M983" s="870"/>
      <c r="N983" s="870"/>
      <c r="O983" s="870"/>
      <c r="P983" s="870"/>
      <c r="Q983" s="870"/>
      <c r="R983" s="870"/>
      <c r="S983" s="870"/>
      <c r="T983" s="870"/>
      <c r="U983" s="870"/>
      <c r="V983" s="870"/>
      <c r="W983" s="870"/>
      <c r="X983" s="870"/>
      <c r="Y983" s="870"/>
      <c r="Z983" s="870"/>
      <c r="AA983" s="870"/>
      <c r="AB983" s="870"/>
      <c r="AC983" s="870"/>
      <c r="AD983" s="870"/>
      <c r="AE983" s="870"/>
      <c r="AF983" s="870"/>
      <c r="AG983" s="870"/>
      <c r="AH983" s="870"/>
      <c r="AI983" s="870"/>
    </row>
    <row r="984" spans="1:35" ht="16.5">
      <c r="A984" s="870"/>
      <c r="B984" s="870"/>
      <c r="C984" s="870"/>
      <c r="D984" s="870"/>
      <c r="E984" s="870"/>
      <c r="F984" s="870"/>
      <c r="G984" s="870"/>
      <c r="H984" s="870"/>
      <c r="I984" s="870"/>
      <c r="J984" s="870"/>
      <c r="K984" s="870"/>
      <c r="L984" s="870"/>
      <c r="M984" s="870"/>
      <c r="N984" s="870"/>
      <c r="O984" s="870"/>
      <c r="P984" s="870"/>
      <c r="Q984" s="870"/>
      <c r="R984" s="870"/>
      <c r="S984" s="870"/>
      <c r="T984" s="870"/>
      <c r="U984" s="870"/>
      <c r="V984" s="870"/>
      <c r="W984" s="870"/>
      <c r="X984" s="870"/>
      <c r="Y984" s="870"/>
      <c r="Z984" s="870"/>
      <c r="AA984" s="870"/>
      <c r="AB984" s="870"/>
      <c r="AC984" s="870"/>
      <c r="AD984" s="870"/>
      <c r="AE984" s="870"/>
      <c r="AF984" s="870"/>
      <c r="AG984" s="870"/>
      <c r="AH984" s="870"/>
      <c r="AI984" s="870"/>
    </row>
    <row r="985" spans="1:35" ht="16.5">
      <c r="A985" s="870"/>
      <c r="B985" s="870"/>
      <c r="C985" s="870"/>
      <c r="D985" s="870"/>
      <c r="E985" s="870"/>
      <c r="F985" s="870"/>
      <c r="G985" s="870"/>
      <c r="H985" s="870"/>
      <c r="I985" s="870"/>
      <c r="J985" s="870"/>
      <c r="K985" s="870"/>
      <c r="L985" s="870"/>
      <c r="M985" s="870"/>
      <c r="N985" s="870"/>
      <c r="O985" s="870"/>
      <c r="P985" s="870"/>
      <c r="Q985" s="870"/>
      <c r="R985" s="870"/>
      <c r="S985" s="870"/>
      <c r="T985" s="870"/>
      <c r="U985" s="870"/>
      <c r="V985" s="870"/>
      <c r="W985" s="870"/>
      <c r="X985" s="870"/>
      <c r="Y985" s="870"/>
      <c r="Z985" s="870"/>
      <c r="AA985" s="870"/>
      <c r="AB985" s="870"/>
      <c r="AC985" s="870"/>
      <c r="AD985" s="870"/>
      <c r="AE985" s="870"/>
      <c r="AF985" s="870"/>
      <c r="AG985" s="870"/>
      <c r="AH985" s="870"/>
      <c r="AI985" s="870"/>
    </row>
    <row r="986" spans="1:35" ht="16.5">
      <c r="A986" s="870"/>
      <c r="B986" s="870"/>
      <c r="C986" s="870"/>
      <c r="D986" s="870"/>
      <c r="E986" s="870"/>
      <c r="F986" s="870"/>
      <c r="G986" s="870"/>
      <c r="H986" s="870"/>
      <c r="I986" s="870"/>
      <c r="J986" s="870"/>
      <c r="K986" s="870"/>
      <c r="L986" s="870"/>
      <c r="M986" s="870"/>
      <c r="N986" s="870"/>
      <c r="O986" s="870"/>
      <c r="P986" s="870"/>
      <c r="Q986" s="870"/>
      <c r="R986" s="870"/>
      <c r="S986" s="870"/>
      <c r="T986" s="870"/>
      <c r="U986" s="870"/>
      <c r="V986" s="870"/>
      <c r="W986" s="870"/>
      <c r="X986" s="870"/>
      <c r="Y986" s="870"/>
      <c r="Z986" s="870"/>
      <c r="AA986" s="870"/>
      <c r="AB986" s="870"/>
      <c r="AC986" s="870"/>
      <c r="AD986" s="870"/>
      <c r="AE986" s="870"/>
      <c r="AF986" s="870"/>
      <c r="AG986" s="870"/>
      <c r="AH986" s="870"/>
      <c r="AI986" s="870"/>
    </row>
    <row r="987" spans="1:35" ht="16.5">
      <c r="A987" s="870"/>
      <c r="B987" s="870"/>
      <c r="C987" s="870"/>
      <c r="D987" s="870"/>
      <c r="E987" s="870"/>
      <c r="F987" s="870"/>
      <c r="G987" s="870"/>
      <c r="H987" s="870"/>
      <c r="I987" s="870"/>
      <c r="J987" s="870"/>
      <c r="K987" s="870"/>
      <c r="L987" s="870"/>
      <c r="M987" s="870"/>
      <c r="N987" s="870"/>
      <c r="O987" s="870"/>
      <c r="P987" s="870"/>
      <c r="Q987" s="870"/>
      <c r="R987" s="870"/>
      <c r="S987" s="870"/>
      <c r="T987" s="870"/>
      <c r="U987" s="870"/>
      <c r="V987" s="870"/>
      <c r="W987" s="870"/>
      <c r="X987" s="870"/>
      <c r="Y987" s="870"/>
      <c r="Z987" s="870"/>
      <c r="AA987" s="870"/>
      <c r="AB987" s="870"/>
      <c r="AC987" s="870"/>
      <c r="AD987" s="870"/>
      <c r="AE987" s="870"/>
      <c r="AF987" s="870"/>
      <c r="AG987" s="870"/>
      <c r="AH987" s="870"/>
      <c r="AI987" s="870"/>
    </row>
    <row r="988" spans="1:35" ht="16.5">
      <c r="A988" s="870"/>
      <c r="B988" s="870"/>
      <c r="C988" s="870"/>
      <c r="D988" s="870"/>
      <c r="E988" s="870"/>
      <c r="F988" s="870"/>
      <c r="G988" s="870"/>
      <c r="H988" s="870"/>
      <c r="I988" s="870"/>
      <c r="J988" s="870"/>
      <c r="K988" s="870"/>
      <c r="L988" s="870"/>
      <c r="M988" s="870"/>
      <c r="N988" s="870"/>
      <c r="O988" s="870"/>
      <c r="P988" s="870"/>
      <c r="Q988" s="870"/>
      <c r="R988" s="870"/>
      <c r="S988" s="870"/>
      <c r="T988" s="870"/>
      <c r="U988" s="870"/>
      <c r="V988" s="870"/>
      <c r="W988" s="870"/>
      <c r="X988" s="870"/>
      <c r="Y988" s="870"/>
      <c r="Z988" s="870"/>
      <c r="AA988" s="870"/>
      <c r="AB988" s="870"/>
      <c r="AC988" s="870"/>
      <c r="AD988" s="870"/>
      <c r="AE988" s="870"/>
      <c r="AF988" s="870"/>
      <c r="AG988" s="870"/>
      <c r="AH988" s="870"/>
      <c r="AI988" s="870"/>
    </row>
    <row r="989" spans="1:35" ht="16.5">
      <c r="A989" s="870"/>
      <c r="B989" s="870"/>
      <c r="C989" s="870"/>
      <c r="D989" s="870"/>
      <c r="E989" s="870"/>
      <c r="F989" s="870"/>
      <c r="G989" s="870"/>
      <c r="H989" s="870"/>
      <c r="I989" s="870"/>
      <c r="J989" s="870"/>
      <c r="K989" s="870"/>
      <c r="L989" s="870"/>
      <c r="M989" s="870"/>
      <c r="N989" s="870"/>
      <c r="O989" s="870"/>
      <c r="P989" s="870"/>
      <c r="Q989" s="870"/>
      <c r="R989" s="870"/>
      <c r="S989" s="870"/>
      <c r="T989" s="870"/>
      <c r="U989" s="870"/>
      <c r="V989" s="870"/>
      <c r="W989" s="870"/>
      <c r="X989" s="870"/>
      <c r="Y989" s="870"/>
      <c r="Z989" s="870"/>
      <c r="AA989" s="870"/>
      <c r="AB989" s="870"/>
      <c r="AC989" s="870"/>
      <c r="AD989" s="870"/>
      <c r="AE989" s="870"/>
      <c r="AF989" s="870"/>
      <c r="AG989" s="870"/>
      <c r="AH989" s="870"/>
      <c r="AI989" s="870"/>
    </row>
    <row r="990" spans="1:35" ht="16.5">
      <c r="A990" s="870"/>
      <c r="B990" s="870"/>
      <c r="C990" s="870"/>
      <c r="D990" s="870"/>
      <c r="E990" s="870"/>
      <c r="F990" s="870"/>
      <c r="G990" s="870"/>
      <c r="H990" s="870"/>
      <c r="I990" s="870"/>
      <c r="J990" s="870"/>
      <c r="K990" s="870"/>
      <c r="L990" s="870"/>
      <c r="M990" s="870"/>
      <c r="N990" s="870"/>
      <c r="O990" s="870"/>
      <c r="P990" s="870"/>
      <c r="Q990" s="870"/>
      <c r="R990" s="870"/>
      <c r="S990" s="870"/>
      <c r="T990" s="870"/>
      <c r="U990" s="870"/>
      <c r="V990" s="870"/>
      <c r="W990" s="870"/>
      <c r="X990" s="870"/>
      <c r="Y990" s="870"/>
      <c r="Z990" s="870"/>
      <c r="AA990" s="870"/>
      <c r="AB990" s="870"/>
      <c r="AC990" s="870"/>
      <c r="AD990" s="870"/>
      <c r="AE990" s="870"/>
      <c r="AF990" s="870"/>
      <c r="AG990" s="870"/>
      <c r="AH990" s="870"/>
      <c r="AI990" s="870"/>
    </row>
    <row r="991" spans="1:35" ht="16.5">
      <c r="A991" s="870"/>
      <c r="B991" s="870"/>
      <c r="C991" s="870"/>
      <c r="D991" s="870"/>
      <c r="E991" s="870"/>
      <c r="F991" s="870"/>
      <c r="G991" s="870"/>
      <c r="H991" s="870"/>
      <c r="I991" s="870"/>
      <c r="J991" s="870"/>
      <c r="K991" s="870"/>
      <c r="L991" s="870"/>
      <c r="M991" s="870"/>
      <c r="N991" s="870"/>
      <c r="O991" s="870"/>
      <c r="P991" s="870"/>
      <c r="Q991" s="870"/>
      <c r="R991" s="870"/>
      <c r="S991" s="870"/>
      <c r="T991" s="870"/>
      <c r="U991" s="870"/>
      <c r="V991" s="870"/>
      <c r="W991" s="870"/>
      <c r="X991" s="870"/>
      <c r="Y991" s="870"/>
      <c r="Z991" s="870"/>
      <c r="AA991" s="870"/>
      <c r="AB991" s="870"/>
      <c r="AC991" s="870"/>
      <c r="AD991" s="870"/>
      <c r="AE991" s="870"/>
      <c r="AF991" s="870"/>
      <c r="AG991" s="870"/>
      <c r="AH991" s="870"/>
      <c r="AI991" s="870"/>
    </row>
    <row r="992" spans="1:35" ht="16.5">
      <c r="A992" s="870"/>
      <c r="B992" s="870"/>
      <c r="C992" s="870"/>
      <c r="D992" s="870"/>
      <c r="E992" s="870"/>
      <c r="F992" s="870"/>
      <c r="G992" s="870"/>
      <c r="H992" s="870"/>
      <c r="I992" s="870"/>
      <c r="J992" s="870"/>
      <c r="K992" s="870"/>
      <c r="L992" s="870"/>
      <c r="M992" s="870"/>
      <c r="N992" s="870"/>
      <c r="O992" s="870"/>
      <c r="P992" s="870"/>
      <c r="Q992" s="870"/>
      <c r="R992" s="870"/>
      <c r="S992" s="870"/>
      <c r="T992" s="870"/>
      <c r="U992" s="870"/>
      <c r="V992" s="870"/>
      <c r="W992" s="870"/>
      <c r="X992" s="870"/>
      <c r="Y992" s="870"/>
      <c r="Z992" s="870"/>
      <c r="AA992" s="870"/>
      <c r="AB992" s="870"/>
      <c r="AC992" s="870"/>
      <c r="AD992" s="870"/>
      <c r="AE992" s="870"/>
      <c r="AF992" s="870"/>
      <c r="AG992" s="870"/>
      <c r="AH992" s="870"/>
      <c r="AI992" s="870"/>
    </row>
    <row r="993" spans="1:35" ht="16.5">
      <c r="A993" s="870"/>
      <c r="B993" s="870"/>
      <c r="C993" s="870"/>
      <c r="D993" s="870"/>
      <c r="E993" s="870"/>
      <c r="F993" s="870"/>
      <c r="G993" s="870"/>
      <c r="H993" s="870"/>
      <c r="I993" s="870"/>
      <c r="J993" s="870"/>
      <c r="K993" s="870"/>
      <c r="L993" s="870"/>
      <c r="M993" s="870"/>
      <c r="N993" s="870"/>
      <c r="O993" s="870"/>
      <c r="P993" s="870"/>
      <c r="Q993" s="870"/>
      <c r="R993" s="870"/>
      <c r="S993" s="870"/>
      <c r="T993" s="870"/>
      <c r="U993" s="870"/>
      <c r="V993" s="870"/>
      <c r="W993" s="870"/>
      <c r="X993" s="870"/>
      <c r="Y993" s="870"/>
      <c r="Z993" s="870"/>
      <c r="AA993" s="870"/>
      <c r="AB993" s="870"/>
      <c r="AC993" s="870"/>
      <c r="AD993" s="870"/>
      <c r="AE993" s="870"/>
      <c r="AF993" s="870"/>
      <c r="AG993" s="870"/>
      <c r="AH993" s="870"/>
      <c r="AI993" s="870"/>
    </row>
    <row r="994" spans="1:35" ht="16.5">
      <c r="A994" s="870"/>
      <c r="B994" s="870"/>
      <c r="C994" s="870"/>
      <c r="D994" s="870"/>
      <c r="E994" s="870"/>
      <c r="F994" s="870"/>
      <c r="G994" s="870"/>
      <c r="H994" s="870"/>
      <c r="I994" s="870"/>
      <c r="J994" s="870"/>
      <c r="K994" s="870"/>
      <c r="L994" s="870"/>
      <c r="M994" s="870"/>
      <c r="N994" s="870"/>
      <c r="O994" s="870"/>
      <c r="P994" s="870"/>
      <c r="Q994" s="870"/>
      <c r="R994" s="870"/>
      <c r="S994" s="870"/>
      <c r="T994" s="870"/>
      <c r="U994" s="870"/>
      <c r="V994" s="870"/>
      <c r="W994" s="870"/>
      <c r="X994" s="870"/>
      <c r="Y994" s="870"/>
      <c r="Z994" s="870"/>
      <c r="AA994" s="870"/>
      <c r="AB994" s="870"/>
      <c r="AC994" s="870"/>
      <c r="AD994" s="870"/>
      <c r="AE994" s="870"/>
      <c r="AF994" s="870"/>
      <c r="AG994" s="870"/>
      <c r="AH994" s="870"/>
      <c r="AI994" s="870"/>
    </row>
    <row r="995" spans="1:35" ht="16.5">
      <c r="A995" s="870"/>
      <c r="B995" s="870"/>
      <c r="C995" s="870"/>
      <c r="D995" s="870"/>
      <c r="E995" s="870"/>
      <c r="F995" s="870"/>
      <c r="G995" s="870"/>
      <c r="H995" s="870"/>
      <c r="I995" s="870"/>
      <c r="J995" s="870"/>
      <c r="K995" s="870"/>
      <c r="L995" s="870"/>
      <c r="M995" s="870"/>
      <c r="N995" s="870"/>
      <c r="O995" s="870"/>
      <c r="P995" s="870"/>
      <c r="Q995" s="870"/>
      <c r="R995" s="870"/>
      <c r="S995" s="870"/>
      <c r="T995" s="870"/>
      <c r="U995" s="870"/>
      <c r="V995" s="870"/>
      <c r="W995" s="870"/>
      <c r="X995" s="870"/>
      <c r="Y995" s="870"/>
      <c r="Z995" s="870"/>
      <c r="AA995" s="870"/>
      <c r="AB995" s="870"/>
      <c r="AC995" s="870"/>
      <c r="AD995" s="870"/>
      <c r="AE995" s="870"/>
      <c r="AF995" s="870"/>
      <c r="AG995" s="870"/>
      <c r="AH995" s="870"/>
      <c r="AI995" s="870"/>
    </row>
    <row r="996" spans="1:35" ht="16.5">
      <c r="A996" s="870"/>
      <c r="B996" s="870"/>
      <c r="C996" s="870"/>
      <c r="D996" s="870"/>
      <c r="E996" s="870"/>
      <c r="F996" s="870"/>
      <c r="G996" s="870"/>
      <c r="H996" s="870"/>
      <c r="I996" s="870"/>
      <c r="J996" s="870"/>
      <c r="K996" s="870"/>
      <c r="L996" s="870"/>
      <c r="M996" s="870"/>
      <c r="N996" s="870"/>
      <c r="O996" s="870"/>
      <c r="P996" s="870"/>
      <c r="Q996" s="870"/>
      <c r="R996" s="870"/>
      <c r="S996" s="870"/>
      <c r="T996" s="870"/>
      <c r="U996" s="870"/>
      <c r="V996" s="870"/>
      <c r="W996" s="870"/>
      <c r="X996" s="870"/>
      <c r="Y996" s="870"/>
      <c r="Z996" s="870"/>
      <c r="AA996" s="870"/>
      <c r="AB996" s="870"/>
      <c r="AC996" s="870"/>
      <c r="AD996" s="870"/>
      <c r="AE996" s="870"/>
      <c r="AF996" s="870"/>
      <c r="AG996" s="870"/>
      <c r="AH996" s="870"/>
      <c r="AI996" s="870"/>
    </row>
  </sheetData>
  <mergeCells count="75">
    <mergeCell ref="B17:D17"/>
    <mergeCell ref="B18:D18"/>
    <mergeCell ref="B19:D19"/>
    <mergeCell ref="B20:D20"/>
    <mergeCell ref="A21:F21"/>
    <mergeCell ref="A22:F22"/>
    <mergeCell ref="A24:O24"/>
    <mergeCell ref="A23:F23"/>
    <mergeCell ref="A25:F25"/>
    <mergeCell ref="G25:H25"/>
    <mergeCell ref="I25:J25"/>
    <mergeCell ref="M25:N25"/>
    <mergeCell ref="G26:J26"/>
    <mergeCell ref="M26:N26"/>
    <mergeCell ref="A26:F26"/>
    <mergeCell ref="A27:F27"/>
    <mergeCell ref="G27:J27"/>
    <mergeCell ref="M27:N27"/>
    <mergeCell ref="A28:F28"/>
    <mergeCell ref="G28:J28"/>
    <mergeCell ref="M28:N28"/>
    <mergeCell ref="A29:F29"/>
    <mergeCell ref="G29:J29"/>
    <mergeCell ref="M29:N29"/>
    <mergeCell ref="I30:O30"/>
    <mergeCell ref="B33:F33"/>
    <mergeCell ref="H33:J33"/>
    <mergeCell ref="H36:J36"/>
    <mergeCell ref="B36:F36"/>
    <mergeCell ref="B37:F37"/>
    <mergeCell ref="H37:J37"/>
    <mergeCell ref="B38:F38"/>
    <mergeCell ref="H38:J38"/>
    <mergeCell ref="A40:O41"/>
    <mergeCell ref="A42:O43"/>
    <mergeCell ref="D73:O75"/>
    <mergeCell ref="D77:O79"/>
    <mergeCell ref="D81:O83"/>
    <mergeCell ref="D85:O87"/>
    <mergeCell ref="D89:O91"/>
    <mergeCell ref="D93:O95"/>
    <mergeCell ref="D97:O99"/>
    <mergeCell ref="D45:O47"/>
    <mergeCell ref="D49:O51"/>
    <mergeCell ref="D53:O55"/>
    <mergeCell ref="D57:O59"/>
    <mergeCell ref="D61:O63"/>
    <mergeCell ref="D65:O67"/>
    <mergeCell ref="D69:O71"/>
    <mergeCell ref="A6:N6"/>
    <mergeCell ref="G7:L7"/>
    <mergeCell ref="F7:F11"/>
    <mergeCell ref="G8:H8"/>
    <mergeCell ref="G9:H9"/>
    <mergeCell ref="G10:H10"/>
    <mergeCell ref="I8:J8"/>
    <mergeCell ref="K8:L8"/>
    <mergeCell ref="I9:J9"/>
    <mergeCell ref="K9:L9"/>
    <mergeCell ref="I10:J10"/>
    <mergeCell ref="K10:L10"/>
    <mergeCell ref="A7:A11"/>
    <mergeCell ref="M7:O10"/>
    <mergeCell ref="B7:D11"/>
    <mergeCell ref="E7:E11"/>
    <mergeCell ref="A1:O1"/>
    <mergeCell ref="A2:N2"/>
    <mergeCell ref="A3:N3"/>
    <mergeCell ref="A4:N4"/>
    <mergeCell ref="A5:N5"/>
    <mergeCell ref="B12:D12"/>
    <mergeCell ref="B13:D13"/>
    <mergeCell ref="B14:D14"/>
    <mergeCell ref="B15:D15"/>
    <mergeCell ref="B16:D16"/>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12">
    <tabColor theme="8" tint="-0.249977111117893"/>
    <pageSetUpPr fitToPage="1"/>
  </sheetPr>
  <dimension ref="A1:I63"/>
  <sheetViews>
    <sheetView view="pageBreakPreview" zoomScaleNormal="100" zoomScaleSheetLayoutView="100" zoomScalePageLayoutView="55" workbookViewId="0">
      <selection activeCell="G28" sqref="G28"/>
    </sheetView>
  </sheetViews>
  <sheetFormatPr baseColWidth="10" defaultColWidth="11.42578125" defaultRowHeight="15"/>
  <cols>
    <col min="1" max="1" width="10.140625" style="85" customWidth="1"/>
    <col min="2" max="2" width="18.28515625" style="85" customWidth="1"/>
    <col min="3" max="3" width="25" style="85" customWidth="1"/>
    <col min="4" max="4" width="18.85546875" style="85" customWidth="1"/>
    <col min="5" max="5" width="20" style="85" customWidth="1"/>
    <col min="6" max="6" width="10.5703125" style="85" bestFit="1" customWidth="1"/>
    <col min="7" max="7" width="12.85546875" style="85" customWidth="1"/>
    <col min="8" max="8" width="12.42578125" style="85" customWidth="1"/>
    <col min="9" max="9" width="21.7109375" style="85" customWidth="1"/>
    <col min="10" max="10" width="32.85546875" style="85" bestFit="1" customWidth="1"/>
    <col min="11" max="16384" width="11.42578125" style="85"/>
  </cols>
  <sheetData>
    <row r="1" spans="1:9">
      <c r="A1" s="380"/>
      <c r="B1" s="380"/>
      <c r="C1" s="380"/>
      <c r="D1" s="380"/>
      <c r="E1" s="380"/>
      <c r="F1" s="380"/>
      <c r="G1" s="380"/>
      <c r="H1" s="380"/>
      <c r="I1" s="380"/>
    </row>
    <row r="2" spans="1:9">
      <c r="A2" s="380"/>
      <c r="B2" s="380"/>
      <c r="C2" s="380"/>
      <c r="D2" s="380"/>
      <c r="E2" s="380"/>
      <c r="F2" s="380"/>
      <c r="G2" s="380"/>
      <c r="H2" s="380"/>
      <c r="I2" s="380"/>
    </row>
    <row r="3" spans="1:9">
      <c r="A3" s="380"/>
      <c r="B3" s="380"/>
      <c r="C3" s="380"/>
      <c r="D3" s="380"/>
      <c r="E3" s="380"/>
      <c r="F3" s="380"/>
      <c r="G3" s="380"/>
      <c r="H3" s="380"/>
      <c r="I3" s="380"/>
    </row>
    <row r="4" spans="1:9">
      <c r="A4" s="380"/>
      <c r="B4" s="380"/>
      <c r="C4" s="380"/>
      <c r="D4" s="380"/>
      <c r="E4" s="380"/>
      <c r="F4" s="380"/>
      <c r="G4" s="380"/>
      <c r="H4" s="380"/>
      <c r="I4" s="380"/>
    </row>
    <row r="5" spans="1:9">
      <c r="A5" s="380"/>
      <c r="B5" s="380"/>
      <c r="C5" s="380"/>
      <c r="D5" s="380"/>
      <c r="E5" s="380"/>
      <c r="F5" s="380"/>
      <c r="G5" s="380"/>
      <c r="H5" s="380"/>
      <c r="I5" s="380"/>
    </row>
    <row r="6" spans="1:9">
      <c r="A6" s="380"/>
      <c r="B6" s="380"/>
      <c r="C6" s="380"/>
      <c r="D6" s="380"/>
      <c r="E6" s="380"/>
      <c r="F6" s="380"/>
      <c r="G6" s="380"/>
      <c r="H6" s="380"/>
      <c r="I6" s="380"/>
    </row>
    <row r="7" spans="1:9">
      <c r="A7" s="380"/>
      <c r="B7" s="380"/>
      <c r="C7" s="380"/>
      <c r="D7" s="380"/>
      <c r="E7" s="380"/>
      <c r="F7" s="380"/>
      <c r="G7" s="380"/>
      <c r="H7" s="380"/>
      <c r="I7" s="380"/>
    </row>
    <row r="8" spans="1:9">
      <c r="A8" s="380"/>
      <c r="B8" s="380"/>
      <c r="C8" s="380"/>
      <c r="D8" s="380"/>
      <c r="E8" s="380"/>
      <c r="F8" s="380"/>
      <c r="G8" s="380"/>
      <c r="H8" s="380"/>
      <c r="I8" s="380"/>
    </row>
    <row r="9" spans="1:9">
      <c r="A9" s="854" t="s">
        <v>12241</v>
      </c>
      <c r="B9" s="854"/>
      <c r="C9" s="854"/>
      <c r="D9" s="854"/>
      <c r="E9" s="854"/>
      <c r="F9" s="854"/>
      <c r="G9" s="854"/>
      <c r="H9" s="854"/>
      <c r="I9" s="854"/>
    </row>
    <row r="10" spans="1:9">
      <c r="A10" s="381"/>
      <c r="B10" s="381"/>
      <c r="C10" s="381"/>
      <c r="D10" s="381"/>
      <c r="E10" s="381"/>
      <c r="F10" s="381"/>
      <c r="G10" s="381"/>
      <c r="H10" s="381"/>
      <c r="I10" s="381"/>
    </row>
    <row r="11" spans="1:9" ht="15" customHeight="1">
      <c r="A11" s="855" t="s">
        <v>22105</v>
      </c>
      <c r="B11" s="855"/>
      <c r="C11" s="855"/>
      <c r="D11" s="855"/>
      <c r="E11" s="855"/>
      <c r="F11" s="855"/>
      <c r="G11" s="855"/>
      <c r="H11" s="855"/>
      <c r="I11" s="855"/>
    </row>
    <row r="12" spans="1:9" ht="39.75" customHeight="1" thickBot="1">
      <c r="A12" s="855" t="str">
        <f>+portada!A19</f>
        <v>REALIZAR LOS ESTUDIOS Y DISEÑOS TÉCNICOS INTEGRALES PARA LA COMPLEMENTACIÓN DE LA MEMBRANA ARQUITECTÓNICA, LAS SOLUCIONES DE ACCESIBILIDAD PARA PERSONAS CON MOVILIDAD REDUCIDA (PMR) Y LAS ADECUACIONES TÉCNICAS DEL ESCENARIO “EL MUELLE” DE LA FUNDACIÓN GILBERTO ALZATE AVENDAÑO – FUGA.</v>
      </c>
      <c r="B12" s="855"/>
      <c r="C12" s="855"/>
      <c r="D12" s="855"/>
      <c r="E12" s="855"/>
      <c r="F12" s="855"/>
      <c r="G12" s="855"/>
      <c r="H12" s="855"/>
      <c r="I12" s="855"/>
    </row>
    <row r="13" spans="1:9" ht="15" customHeight="1" thickBot="1">
      <c r="A13" s="855" t="s">
        <v>22108</v>
      </c>
      <c r="B13" s="855"/>
      <c r="C13" s="855"/>
      <c r="D13" s="855"/>
      <c r="E13" s="383">
        <f>IF(ISTEXT(F17),"",(F17+F18+F19))</f>
        <v>2</v>
      </c>
      <c r="F13" s="384" t="s">
        <v>22106</v>
      </c>
      <c r="G13" s="380"/>
      <c r="H13" s="385"/>
      <c r="I13" s="385"/>
    </row>
    <row r="14" spans="1:9">
      <c r="A14" s="856"/>
      <c r="B14" s="856"/>
      <c r="C14" s="856"/>
      <c r="D14" s="856"/>
      <c r="E14" s="856"/>
      <c r="F14" s="856"/>
      <c r="G14" s="856"/>
      <c r="H14" s="856"/>
      <c r="I14" s="856"/>
    </row>
    <row r="15" spans="1:9" ht="15" customHeight="1">
      <c r="A15" s="859" t="s">
        <v>23042</v>
      </c>
      <c r="B15" s="859"/>
      <c r="C15" s="855" t="str">
        <f>+portada!A17</f>
        <v xml:space="preserve">ESTUDIOS Y DISEÑOS EL MUELLE </v>
      </c>
      <c r="D15" s="855"/>
      <c r="E15" s="855"/>
      <c r="F15" s="537" t="s">
        <v>23043</v>
      </c>
      <c r="G15" s="386"/>
      <c r="H15" s="385"/>
      <c r="I15" s="385"/>
    </row>
    <row r="16" spans="1:9" ht="15.75" thickBot="1">
      <c r="A16" s="387"/>
      <c r="B16" s="387"/>
      <c r="C16" s="387"/>
      <c r="D16" s="387"/>
      <c r="E16" s="387"/>
      <c r="F16" s="387"/>
      <c r="G16" s="387"/>
      <c r="H16" s="387"/>
      <c r="I16" s="387"/>
    </row>
    <row r="17" spans="1:9">
      <c r="A17" s="387"/>
      <c r="B17" s="864" t="s">
        <v>22922</v>
      </c>
      <c r="C17" s="538" t="s">
        <v>101</v>
      </c>
      <c r="D17" s="387" t="str">
        <f>+Resumen!C10</f>
        <v>Consultoría</v>
      </c>
      <c r="E17" s="380"/>
      <c r="F17" s="388">
        <v>2</v>
      </c>
      <c r="G17" s="387" t="s">
        <v>22106</v>
      </c>
      <c r="H17" s="389"/>
      <c r="I17" s="380"/>
    </row>
    <row r="18" spans="1:9">
      <c r="A18" s="387"/>
      <c r="B18" s="865"/>
      <c r="C18" s="538" t="s">
        <v>103</v>
      </c>
      <c r="D18" s="387" t="str">
        <f>+Resumen!C29</f>
        <v>Otras consultorías</v>
      </c>
      <c r="E18" s="380"/>
      <c r="F18" s="388">
        <v>0</v>
      </c>
      <c r="G18" s="387" t="s">
        <v>22106</v>
      </c>
      <c r="H18" s="389"/>
      <c r="I18" s="380"/>
    </row>
    <row r="19" spans="1:9" ht="15.75" thickBot="1">
      <c r="A19" s="387"/>
      <c r="B19" s="866"/>
      <c r="C19" s="538" t="s">
        <v>129</v>
      </c>
      <c r="D19" s="387" t="s">
        <v>22107</v>
      </c>
      <c r="E19" s="380"/>
      <c r="F19" s="388">
        <v>0</v>
      </c>
      <c r="G19" s="387" t="s">
        <v>22106</v>
      </c>
      <c r="H19" s="389"/>
      <c r="I19" s="380"/>
    </row>
    <row r="20" spans="1:9">
      <c r="A20" s="387"/>
      <c r="B20" s="387"/>
      <c r="C20" s="387"/>
      <c r="D20" s="387"/>
      <c r="E20" s="380"/>
      <c r="F20" s="380"/>
      <c r="G20" s="387"/>
      <c r="H20" s="389"/>
      <c r="I20" s="380"/>
    </row>
    <row r="21" spans="1:9">
      <c r="A21" s="390"/>
      <c r="B21" s="387"/>
      <c r="C21" s="387"/>
      <c r="D21" s="387"/>
      <c r="E21" s="387"/>
      <c r="F21" s="387"/>
      <c r="G21" s="387"/>
      <c r="H21" s="387"/>
      <c r="I21" s="387"/>
    </row>
    <row r="22" spans="1:9" ht="15" customHeight="1">
      <c r="A22" s="856" t="s">
        <v>23044</v>
      </c>
      <c r="B22" s="856"/>
      <c r="C22" s="856"/>
      <c r="D22" s="856"/>
      <c r="E22" s="856"/>
      <c r="F22" s="856"/>
      <c r="G22" s="856"/>
      <c r="H22" s="856"/>
      <c r="I22" s="856"/>
    </row>
    <row r="23" spans="1:9" ht="15" customHeight="1">
      <c r="A23" s="382"/>
      <c r="B23" s="382"/>
      <c r="C23" s="382"/>
      <c r="D23" s="386"/>
      <c r="E23" s="386"/>
      <c r="F23" s="391"/>
      <c r="G23" s="391"/>
      <c r="H23" s="391"/>
      <c r="I23" s="385"/>
    </row>
    <row r="24" spans="1:9">
      <c r="A24" s="858" t="s">
        <v>23045</v>
      </c>
      <c r="B24" s="858"/>
      <c r="C24" s="858"/>
      <c r="D24" s="858"/>
      <c r="E24" s="858"/>
      <c r="F24" s="858"/>
      <c r="G24" s="858"/>
      <c r="H24" s="858"/>
      <c r="I24" s="858"/>
    </row>
    <row r="25" spans="1:9">
      <c r="A25" s="858"/>
      <c r="B25" s="858"/>
      <c r="C25" s="858"/>
      <c r="D25" s="858"/>
      <c r="E25" s="858"/>
      <c r="F25" s="858"/>
      <c r="G25" s="858"/>
      <c r="H25" s="858"/>
      <c r="I25" s="858"/>
    </row>
    <row r="26" spans="1:9" ht="33" customHeight="1">
      <c r="A26" s="858"/>
      <c r="B26" s="858"/>
      <c r="C26" s="858"/>
      <c r="D26" s="858"/>
      <c r="E26" s="858"/>
      <c r="F26" s="858"/>
      <c r="G26" s="858"/>
      <c r="H26" s="858"/>
      <c r="I26" s="858"/>
    </row>
    <row r="27" spans="1:9">
      <c r="A27" s="391"/>
      <c r="B27" s="391"/>
      <c r="C27" s="391"/>
      <c r="D27" s="391"/>
      <c r="E27" s="391"/>
      <c r="F27" s="391"/>
      <c r="G27" s="391"/>
      <c r="H27" s="391"/>
      <c r="I27" s="391"/>
    </row>
    <row r="28" spans="1:9">
      <c r="A28" s="856" t="s">
        <v>13566</v>
      </c>
      <c r="B28" s="856"/>
      <c r="C28" s="391"/>
      <c r="D28" s="391"/>
      <c r="E28" s="391"/>
      <c r="F28" s="391"/>
      <c r="G28" s="391"/>
      <c r="H28" s="391"/>
      <c r="I28" s="391"/>
    </row>
    <row r="29" spans="1:9" ht="15" customHeight="1">
      <c r="A29" s="861" t="str">
        <f>(Personal!D2)&amp;" (Sin IVA)"</f>
        <v>Consultoría (Sin IVA)</v>
      </c>
      <c r="B29" s="861"/>
      <c r="C29" s="861"/>
      <c r="D29" s="385"/>
      <c r="E29" s="392">
        <f>+Resumen!C50</f>
        <v>40779858.258299999</v>
      </c>
      <c r="F29" s="380"/>
      <c r="G29" s="392"/>
      <c r="H29" s="392"/>
      <c r="I29" s="393"/>
    </row>
    <row r="30" spans="1:9" ht="15" customHeight="1">
      <c r="A30" s="861" t="str">
        <f>(Personal!D40)&amp;" (Sin IVA)"</f>
        <v>Otras consultorías (Sin IVA)</v>
      </c>
      <c r="B30" s="861"/>
      <c r="C30" s="861"/>
      <c r="D30" s="385"/>
      <c r="E30" s="392">
        <f>+Resumen!C51</f>
        <v>0</v>
      </c>
      <c r="F30" s="380"/>
      <c r="G30" s="392"/>
      <c r="H30" s="392"/>
      <c r="I30" s="393"/>
    </row>
    <row r="31" spans="1:9" ht="15" customHeight="1">
      <c r="A31" s="861" t="s">
        <v>12249</v>
      </c>
      <c r="B31" s="862"/>
      <c r="C31" s="862"/>
      <c r="D31" s="385"/>
      <c r="E31" s="394">
        <f>+Resumen!C53</f>
        <v>7748173.069077</v>
      </c>
      <c r="F31" s="380"/>
      <c r="G31" s="392"/>
      <c r="H31" s="392"/>
      <c r="I31" s="393"/>
    </row>
    <row r="32" spans="1:9" ht="15" customHeight="1">
      <c r="A32" s="863" t="str">
        <f>Resumen!B54</f>
        <v>X. VALOR TOTAL  CONSULTORÍA / INTERVENTORÍA</v>
      </c>
      <c r="B32" s="863"/>
      <c r="C32" s="385"/>
      <c r="D32" s="391"/>
      <c r="E32" s="575">
        <f>+Resumen!C54</f>
        <v>48528031</v>
      </c>
      <c r="F32" s="380"/>
      <c r="G32" s="392"/>
      <c r="H32" s="392"/>
      <c r="I32" s="393" t="s">
        <v>12250</v>
      </c>
    </row>
    <row r="33" spans="1:9">
      <c r="A33" s="382"/>
      <c r="B33" s="382"/>
      <c r="C33" s="382"/>
      <c r="D33" s="391"/>
      <c r="E33" s="392"/>
      <c r="F33" s="380"/>
      <c r="G33" s="392"/>
      <c r="H33" s="392"/>
      <c r="I33" s="393"/>
    </row>
    <row r="34" spans="1:9" ht="15" customHeight="1">
      <c r="A34" s="860" t="s">
        <v>23046</v>
      </c>
      <c r="B34" s="860"/>
      <c r="C34" s="860"/>
      <c r="D34" s="860"/>
      <c r="E34" s="860"/>
      <c r="F34" s="380"/>
      <c r="G34" s="380"/>
      <c r="H34" s="380"/>
      <c r="I34" s="380"/>
    </row>
    <row r="35" spans="1:9" ht="34.5" customHeight="1">
      <c r="A35" s="857" t="s">
        <v>23057</v>
      </c>
      <c r="B35" s="857"/>
      <c r="C35" s="857"/>
      <c r="D35" s="857"/>
      <c r="E35" s="857"/>
      <c r="F35" s="857"/>
      <c r="G35" s="857"/>
      <c r="H35" s="857"/>
      <c r="I35" s="857"/>
    </row>
    <row r="36" spans="1:9" ht="15" customHeight="1">
      <c r="A36" s="393"/>
      <c r="B36" s="393"/>
      <c r="C36" s="393"/>
      <c r="D36" s="393"/>
      <c r="E36" s="393"/>
      <c r="F36" s="393"/>
      <c r="G36" s="393"/>
      <c r="H36" s="393"/>
      <c r="I36" s="392"/>
    </row>
    <row r="37" spans="1:9">
      <c r="A37" s="396" t="s">
        <v>23047</v>
      </c>
      <c r="B37" s="396"/>
      <c r="C37" s="396"/>
      <c r="D37" s="396"/>
      <c r="E37" s="396" t="s">
        <v>23047</v>
      </c>
      <c r="F37" s="387"/>
      <c r="G37" s="387"/>
      <c r="H37" s="387"/>
      <c r="I37" s="387"/>
    </row>
    <row r="38" spans="1:9">
      <c r="A38" s="390"/>
      <c r="B38" s="396"/>
      <c r="C38" s="396"/>
      <c r="D38" s="396"/>
      <c r="E38" s="396"/>
      <c r="F38" s="387"/>
      <c r="G38" s="387"/>
      <c r="H38" s="387"/>
      <c r="I38" s="387"/>
    </row>
    <row r="39" spans="1:9">
      <c r="A39" s="390"/>
      <c r="B39" s="396"/>
      <c r="C39" s="396"/>
      <c r="D39" s="396"/>
      <c r="E39" s="396"/>
      <c r="F39" s="387"/>
      <c r="G39" s="387"/>
      <c r="H39" s="387"/>
      <c r="I39" s="387"/>
    </row>
    <row r="40" spans="1:9">
      <c r="A40" s="390"/>
      <c r="B40" s="396"/>
      <c r="C40" s="396"/>
      <c r="D40" s="396"/>
      <c r="E40" s="396"/>
      <c r="F40" s="387"/>
      <c r="G40" s="387"/>
      <c r="H40" s="387"/>
      <c r="I40" s="387"/>
    </row>
    <row r="41" spans="1:9">
      <c r="A41" s="397" t="s">
        <v>12243</v>
      </c>
      <c r="B41" s="397"/>
      <c r="C41" s="397"/>
      <c r="D41" s="398"/>
      <c r="E41" s="397"/>
      <c r="F41" s="395"/>
      <c r="G41" s="395"/>
      <c r="H41" s="395"/>
      <c r="I41" s="387"/>
    </row>
    <row r="42" spans="1:9">
      <c r="A42" s="396" t="s">
        <v>12246</v>
      </c>
      <c r="B42" s="398" t="s">
        <v>23048</v>
      </c>
      <c r="C42" s="398"/>
      <c r="D42" s="398"/>
      <c r="E42" s="396" t="s">
        <v>12246</v>
      </c>
      <c r="F42" s="398" t="s">
        <v>23054</v>
      </c>
      <c r="G42" s="380"/>
      <c r="H42" s="380"/>
      <c r="I42" s="387"/>
    </row>
    <row r="43" spans="1:9">
      <c r="A43" s="396" t="s">
        <v>12247</v>
      </c>
      <c r="B43" s="398" t="s">
        <v>23049</v>
      </c>
      <c r="C43" s="398"/>
      <c r="D43" s="398"/>
      <c r="E43" s="396" t="s">
        <v>12247</v>
      </c>
      <c r="F43" s="398" t="s">
        <v>23049</v>
      </c>
      <c r="G43" s="380"/>
      <c r="H43" s="380"/>
      <c r="I43" s="387"/>
    </row>
    <row r="44" spans="1:9">
      <c r="A44" s="396"/>
      <c r="B44" s="396"/>
      <c r="C44" s="396"/>
      <c r="D44" s="396"/>
      <c r="E44" s="396"/>
      <c r="F44" s="387"/>
      <c r="G44" s="387"/>
      <c r="H44" s="387"/>
      <c r="I44" s="387"/>
    </row>
    <row r="45" spans="1:9">
      <c r="A45" s="396"/>
      <c r="B45" s="396"/>
      <c r="C45" s="396"/>
      <c r="D45" s="396"/>
      <c r="E45" s="396"/>
      <c r="F45" s="387"/>
      <c r="G45" s="387"/>
      <c r="H45" s="387"/>
      <c r="I45" s="387"/>
    </row>
    <row r="46" spans="1:9">
      <c r="A46" s="396" t="s">
        <v>23029</v>
      </c>
      <c r="B46" s="396"/>
      <c r="C46" s="396"/>
      <c r="D46" s="396"/>
      <c r="E46" s="396" t="s">
        <v>23030</v>
      </c>
      <c r="F46" s="387"/>
      <c r="G46" s="387"/>
      <c r="H46" s="387"/>
      <c r="I46" s="387"/>
    </row>
    <row r="47" spans="1:9">
      <c r="A47" s="390"/>
      <c r="B47" s="396"/>
      <c r="C47" s="396"/>
      <c r="D47" s="396"/>
      <c r="E47" s="396"/>
      <c r="F47" s="387"/>
      <c r="G47" s="387"/>
      <c r="H47" s="387"/>
      <c r="I47" s="387"/>
    </row>
    <row r="48" spans="1:9">
      <c r="A48" s="390"/>
      <c r="B48" s="396"/>
      <c r="C48" s="396"/>
      <c r="D48" s="396"/>
      <c r="E48" s="396"/>
      <c r="F48" s="387"/>
      <c r="G48" s="387"/>
      <c r="H48" s="387"/>
      <c r="I48" s="387"/>
    </row>
    <row r="49" spans="1:9">
      <c r="A49" s="390"/>
      <c r="B49" s="396"/>
      <c r="C49" s="396"/>
      <c r="D49" s="396"/>
      <c r="E49" s="396"/>
      <c r="F49" s="387"/>
      <c r="G49" s="387"/>
      <c r="H49" s="387"/>
      <c r="I49" s="387"/>
    </row>
    <row r="50" spans="1:9">
      <c r="A50" s="397" t="s">
        <v>12243</v>
      </c>
      <c r="B50" s="397"/>
      <c r="C50" s="397"/>
      <c r="D50" s="396"/>
      <c r="E50" s="397" t="s">
        <v>12243</v>
      </c>
      <c r="F50" s="395"/>
      <c r="G50" s="395"/>
      <c r="H50" s="395"/>
      <c r="I50" s="387"/>
    </row>
    <row r="51" spans="1:9">
      <c r="A51" s="396" t="s">
        <v>12246</v>
      </c>
      <c r="B51" s="573" t="s">
        <v>23053</v>
      </c>
      <c r="C51" s="396"/>
      <c r="D51" s="396"/>
      <c r="E51" s="396" t="s">
        <v>12246</v>
      </c>
      <c r="F51" s="573" t="s">
        <v>23050</v>
      </c>
      <c r="G51" s="387"/>
      <c r="H51" s="387"/>
      <c r="I51" s="387"/>
    </row>
    <row r="52" spans="1:9">
      <c r="A52" s="396" t="s">
        <v>12247</v>
      </c>
      <c r="B52" s="573" t="s">
        <v>23052</v>
      </c>
      <c r="C52" s="396"/>
      <c r="D52" s="396"/>
      <c r="E52" s="396" t="s">
        <v>12247</v>
      </c>
      <c r="F52" s="573" t="s">
        <v>23051</v>
      </c>
      <c r="G52" s="387"/>
      <c r="H52" s="387"/>
      <c r="I52" s="387"/>
    </row>
    <row r="53" spans="1:9">
      <c r="A53" s="396"/>
      <c r="B53" s="396"/>
      <c r="C53" s="396"/>
      <c r="D53" s="396"/>
      <c r="E53" s="396"/>
      <c r="F53" s="387"/>
      <c r="G53" s="387"/>
      <c r="H53" s="387"/>
      <c r="I53" s="387"/>
    </row>
    <row r="54" spans="1:9">
      <c r="A54" s="396"/>
      <c r="B54" s="396"/>
      <c r="C54" s="396"/>
      <c r="D54" s="396"/>
      <c r="E54" s="396"/>
      <c r="F54" s="387"/>
      <c r="G54" s="387"/>
      <c r="H54" s="387"/>
      <c r="I54" s="387"/>
    </row>
    <row r="55" spans="1:9">
      <c r="A55" s="396" t="s">
        <v>12242</v>
      </c>
      <c r="B55" s="396"/>
      <c r="C55" s="396"/>
      <c r="D55" s="396"/>
      <c r="E55" s="396"/>
      <c r="F55" s="387"/>
      <c r="G55" s="387"/>
      <c r="H55" s="387"/>
      <c r="I55" s="387"/>
    </row>
    <row r="56" spans="1:9">
      <c r="A56" s="396"/>
      <c r="B56" s="396"/>
      <c r="C56" s="396"/>
      <c r="D56" s="396"/>
      <c r="E56" s="396"/>
      <c r="F56" s="387"/>
      <c r="G56" s="387"/>
      <c r="H56" s="387"/>
      <c r="I56" s="387"/>
    </row>
    <row r="57" spans="1:9">
      <c r="A57" s="396"/>
      <c r="B57" s="396"/>
      <c r="C57" s="396"/>
      <c r="D57" s="396"/>
      <c r="E57" s="396"/>
      <c r="F57" s="387"/>
      <c r="G57" s="387"/>
      <c r="H57" s="387"/>
      <c r="I57" s="387"/>
    </row>
    <row r="58" spans="1:9">
      <c r="A58" s="396"/>
      <c r="B58" s="396"/>
      <c r="C58" s="396"/>
      <c r="D58" s="396"/>
      <c r="E58" s="396"/>
      <c r="F58" s="387"/>
      <c r="G58" s="387"/>
      <c r="H58" s="387"/>
      <c r="I58" s="387"/>
    </row>
    <row r="59" spans="1:9">
      <c r="A59" s="397" t="s">
        <v>12243</v>
      </c>
      <c r="B59" s="397"/>
      <c r="C59" s="397"/>
      <c r="D59" s="396"/>
      <c r="E59" s="396"/>
      <c r="F59" s="387"/>
      <c r="G59" s="387"/>
      <c r="H59" s="387"/>
      <c r="I59" s="387"/>
    </row>
    <row r="60" spans="1:9">
      <c r="A60" s="396" t="s">
        <v>12246</v>
      </c>
      <c r="B60" s="398" t="s">
        <v>23055</v>
      </c>
      <c r="C60" s="398"/>
      <c r="D60" s="396"/>
      <c r="E60" s="396"/>
      <c r="F60" s="387"/>
      <c r="G60" s="387"/>
      <c r="H60" s="387"/>
      <c r="I60" s="387"/>
    </row>
    <row r="61" spans="1:9" ht="15.75">
      <c r="A61" s="396" t="s">
        <v>12247</v>
      </c>
      <c r="B61" s="398" t="s">
        <v>23056</v>
      </c>
      <c r="C61" s="398"/>
      <c r="D61" s="398"/>
      <c r="E61" s="396"/>
      <c r="F61" s="574"/>
      <c r="G61" s="380"/>
      <c r="H61" s="380"/>
      <c r="I61" s="387"/>
    </row>
    <row r="62" spans="1:9">
      <c r="A62" s="380"/>
      <c r="B62" s="380"/>
      <c r="C62" s="380"/>
      <c r="D62" s="380"/>
      <c r="E62" s="380"/>
      <c r="F62" s="380"/>
      <c r="G62" s="380"/>
      <c r="H62" s="380"/>
      <c r="I62" s="387"/>
    </row>
    <row r="63" spans="1:9">
      <c r="A63" s="387"/>
      <c r="B63" s="387"/>
      <c r="C63" s="387"/>
      <c r="D63" s="387"/>
      <c r="E63" s="387"/>
      <c r="F63" s="387"/>
      <c r="G63" s="387"/>
      <c r="H63" s="387"/>
      <c r="I63" s="387"/>
    </row>
  </sheetData>
  <mergeCells count="17">
    <mergeCell ref="A35:I35"/>
    <mergeCell ref="A24:I26"/>
    <mergeCell ref="C15:E15"/>
    <mergeCell ref="A15:B15"/>
    <mergeCell ref="A34:E34"/>
    <mergeCell ref="A30:C30"/>
    <mergeCell ref="A31:C31"/>
    <mergeCell ref="A28:B28"/>
    <mergeCell ref="A29:C29"/>
    <mergeCell ref="A32:B32"/>
    <mergeCell ref="A22:I22"/>
    <mergeCell ref="B17:B19"/>
    <mergeCell ref="A9:I9"/>
    <mergeCell ref="A11:I11"/>
    <mergeCell ref="A12:I12"/>
    <mergeCell ref="A14:I14"/>
    <mergeCell ref="A13:D13"/>
  </mergeCells>
  <printOptions horizontalCentered="1"/>
  <pageMargins left="0.98425196850393704" right="0.82677165354330717" top="1.1417322834645669" bottom="0.74803149606299213" header="0.31496062992125984" footer="0.31496062992125984"/>
  <pageSetup scale="56" fitToHeight="0" orientation="portrait" r:id="rId1"/>
  <headerFooter alignWithMargins="0">
    <oddHeader>&amp;C&amp;G</oddHeader>
    <oddFooter>&amp;L           &amp;G&amp;C&amp;P de &amp;N&amp;R      &amp;G</oddFooter>
  </headerFooter>
  <drawing r:id="rId2"/>
  <legacyDrawing r:id="rId3"/>
  <legacyDrawingHF r:id="rId4"/>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6">
    <tabColor theme="8" tint="-0.249977111117893"/>
  </sheetPr>
  <dimension ref="A1:U14149"/>
  <sheetViews>
    <sheetView showGridLines="0" zoomScale="70" zoomScaleNormal="70" workbookViewId="0">
      <pane ySplit="2" topLeftCell="A6329" activePane="bottomLeft" state="frozen"/>
      <selection activeCell="A50" sqref="A50"/>
      <selection pane="bottomLeft" activeCell="B6348" sqref="B6348"/>
    </sheetView>
  </sheetViews>
  <sheetFormatPr baseColWidth="10" defaultColWidth="9.140625" defaultRowHeight="19.5" customHeight="1"/>
  <cols>
    <col min="1" max="1" width="13.7109375" style="177" customWidth="1"/>
    <col min="2" max="2" width="59.85546875" style="93" customWidth="1"/>
    <col min="3" max="3" width="9.5703125" style="94" customWidth="1"/>
    <col min="4" max="4" width="13.7109375" style="95" customWidth="1"/>
    <col min="5" max="5" width="9.5703125" style="94" customWidth="1"/>
    <col min="6" max="6" width="19.5703125" style="48" customWidth="1"/>
    <col min="7" max="7" width="16.140625" style="97" customWidth="1"/>
    <col min="8" max="8" width="21.85546875" style="97" customWidth="1"/>
    <col min="9" max="9" width="47.140625" style="93" customWidth="1"/>
    <col min="10" max="10" width="51.7109375" style="93" customWidth="1"/>
    <col min="11" max="11" width="46.28515625" style="551" customWidth="1"/>
    <col min="12" max="12" width="35" style="552" customWidth="1"/>
    <col min="13" max="13" width="16.7109375" style="96" customWidth="1"/>
    <col min="14" max="14" width="20.28515625" style="196" customWidth="1"/>
    <col min="15" max="15" width="14.5703125" customWidth="1"/>
    <col min="16" max="18" width="12.5703125" style="40" customWidth="1"/>
    <col min="19" max="19" width="15.5703125" style="40" customWidth="1"/>
    <col min="20" max="20" width="16.28515625" style="40" customWidth="1"/>
  </cols>
  <sheetData>
    <row r="1" spans="1:21" ht="19.5" customHeight="1">
      <c r="A1" s="176"/>
      <c r="B1" s="172"/>
      <c r="C1" s="171"/>
      <c r="D1" s="173"/>
      <c r="E1" s="171"/>
      <c r="F1" s="174"/>
      <c r="G1" s="175"/>
      <c r="H1" s="175"/>
      <c r="I1" s="172"/>
      <c r="J1" s="172"/>
      <c r="K1" s="543">
        <v>10</v>
      </c>
      <c r="L1" s="544">
        <v>7</v>
      </c>
      <c r="M1" s="178"/>
      <c r="N1" s="198"/>
    </row>
    <row r="2" spans="1:21" s="523" customFormat="1" ht="31.5" customHeight="1">
      <c r="A2" s="169" t="s">
        <v>203</v>
      </c>
      <c r="B2" s="169" t="s">
        <v>6033</v>
      </c>
      <c r="C2" s="169" t="s">
        <v>204</v>
      </c>
      <c r="D2" s="169" t="s">
        <v>205</v>
      </c>
      <c r="E2" s="169" t="s">
        <v>13567</v>
      </c>
      <c r="F2" s="169" t="s">
        <v>6034</v>
      </c>
      <c r="G2" s="169" t="s">
        <v>13757</v>
      </c>
      <c r="H2" s="169" t="s">
        <v>13295</v>
      </c>
      <c r="I2" s="169" t="s">
        <v>12635</v>
      </c>
      <c r="J2" s="169" t="s">
        <v>12636</v>
      </c>
      <c r="K2" s="169" t="s">
        <v>13294</v>
      </c>
      <c r="L2" s="169" t="s">
        <v>13741</v>
      </c>
      <c r="M2" s="169" t="s">
        <v>13742</v>
      </c>
      <c r="N2" s="169" t="s">
        <v>22140</v>
      </c>
      <c r="O2" s="169" t="s">
        <v>12634</v>
      </c>
      <c r="P2" s="169" t="s">
        <v>13293</v>
      </c>
      <c r="Q2" s="169" t="s">
        <v>22141</v>
      </c>
      <c r="R2" s="169" t="s">
        <v>22142</v>
      </c>
      <c r="S2" s="169" t="s">
        <v>22143</v>
      </c>
      <c r="T2" s="169" t="s">
        <v>13743</v>
      </c>
      <c r="U2" s="169"/>
    </row>
    <row r="3" spans="1:21" ht="19.5" customHeight="1">
      <c r="A3" s="545">
        <v>2</v>
      </c>
      <c r="B3" s="545" t="s">
        <v>12159</v>
      </c>
      <c r="C3" s="545" t="s">
        <v>216</v>
      </c>
      <c r="D3" s="546"/>
      <c r="E3" s="171" t="str">
        <f>TEXT(D3,"YYYY")</f>
        <v>1900</v>
      </c>
      <c r="F3" s="547">
        <v>0</v>
      </c>
      <c r="G3" s="548">
        <v>0</v>
      </c>
      <c r="H3" s="547">
        <v>0</v>
      </c>
      <c r="I3" s="545" t="s">
        <v>12637</v>
      </c>
      <c r="J3" s="545"/>
      <c r="K3" s="545" t="s">
        <v>13413</v>
      </c>
      <c r="L3" s="545" t="s">
        <v>13413</v>
      </c>
      <c r="M3" s="548" t="s">
        <v>13758</v>
      </c>
      <c r="N3" s="545" t="s">
        <v>13413</v>
      </c>
      <c r="O3" s="545" t="s">
        <v>13759</v>
      </c>
      <c r="P3" s="549">
        <v>1</v>
      </c>
      <c r="Q3" s="549">
        <v>1</v>
      </c>
      <c r="R3" s="549">
        <v>13</v>
      </c>
      <c r="S3" s="548"/>
      <c r="T3" s="548"/>
      <c r="U3" s="99"/>
    </row>
    <row r="4" spans="1:21" ht="19.5" customHeight="1">
      <c r="A4" s="545">
        <v>3</v>
      </c>
      <c r="B4" s="545" t="s">
        <v>1779</v>
      </c>
      <c r="C4" s="545" t="s">
        <v>216</v>
      </c>
      <c r="D4" s="546"/>
      <c r="E4" s="171" t="str">
        <f t="shared" ref="E4:E67" si="0">TEXT(D4,"YYYY")</f>
        <v>1900</v>
      </c>
      <c r="F4" s="547">
        <v>0</v>
      </c>
      <c r="G4" s="548">
        <v>0</v>
      </c>
      <c r="H4" s="547">
        <v>0</v>
      </c>
      <c r="I4" s="545" t="s">
        <v>12637</v>
      </c>
      <c r="J4" s="545"/>
      <c r="K4" s="545" t="s">
        <v>13413</v>
      </c>
      <c r="L4" s="545" t="s">
        <v>13413</v>
      </c>
      <c r="M4" s="548" t="s">
        <v>13758</v>
      </c>
      <c r="N4" s="545" t="s">
        <v>13413</v>
      </c>
      <c r="O4" s="545" t="s">
        <v>13759</v>
      </c>
      <c r="P4" s="549">
        <v>2</v>
      </c>
      <c r="Q4" s="549">
        <v>1</v>
      </c>
      <c r="R4" s="549">
        <v>13</v>
      </c>
      <c r="S4" s="548"/>
      <c r="T4" s="548"/>
      <c r="U4" s="99"/>
    </row>
    <row r="5" spans="1:21" ht="19.5" customHeight="1">
      <c r="A5" s="545">
        <v>4</v>
      </c>
      <c r="B5" s="545" t="s">
        <v>208</v>
      </c>
      <c r="C5" s="545" t="s">
        <v>209</v>
      </c>
      <c r="D5" s="546">
        <v>46052</v>
      </c>
      <c r="E5" s="171" t="str">
        <f t="shared" si="0"/>
        <v>2026</v>
      </c>
      <c r="F5" s="547">
        <v>808</v>
      </c>
      <c r="G5" s="548">
        <v>0.19</v>
      </c>
      <c r="H5" s="547">
        <v>678.99</v>
      </c>
      <c r="I5" s="545" t="s">
        <v>12638</v>
      </c>
      <c r="J5" s="545" t="s">
        <v>13307</v>
      </c>
      <c r="K5" s="545" t="s">
        <v>13413</v>
      </c>
      <c r="L5" s="545" t="s">
        <v>13760</v>
      </c>
      <c r="M5" s="548" t="s">
        <v>13758</v>
      </c>
      <c r="N5" s="545" t="s">
        <v>13413</v>
      </c>
      <c r="O5" s="545" t="s">
        <v>13413</v>
      </c>
      <c r="P5" s="549">
        <v>3</v>
      </c>
      <c r="Q5" s="549">
        <v>1</v>
      </c>
      <c r="R5" s="549">
        <v>63</v>
      </c>
      <c r="S5" s="548">
        <v>2228</v>
      </c>
      <c r="T5" s="548"/>
      <c r="U5" s="99"/>
    </row>
    <row r="6" spans="1:21" ht="19.5" customHeight="1">
      <c r="A6" s="545">
        <v>5</v>
      </c>
      <c r="B6" s="545" t="s">
        <v>12158</v>
      </c>
      <c r="C6" s="545" t="s">
        <v>206</v>
      </c>
      <c r="D6" s="546">
        <v>46080</v>
      </c>
      <c r="E6" s="171" t="str">
        <f t="shared" si="0"/>
        <v>2026</v>
      </c>
      <c r="F6" s="547">
        <v>8365</v>
      </c>
      <c r="G6" s="548">
        <v>0.19</v>
      </c>
      <c r="H6" s="547">
        <v>7029.41</v>
      </c>
      <c r="I6" s="545" t="s">
        <v>12638</v>
      </c>
      <c r="J6" s="545" t="s">
        <v>13296</v>
      </c>
      <c r="K6" s="545" t="s">
        <v>13413</v>
      </c>
      <c r="L6" s="545" t="s">
        <v>13413</v>
      </c>
      <c r="M6" s="548" t="s">
        <v>13758</v>
      </c>
      <c r="N6" s="545" t="s">
        <v>13413</v>
      </c>
      <c r="O6" s="545" t="s">
        <v>13413</v>
      </c>
      <c r="P6" s="549">
        <v>4</v>
      </c>
      <c r="Q6" s="549">
        <v>1</v>
      </c>
      <c r="R6" s="549">
        <v>63</v>
      </c>
      <c r="S6" s="548">
        <v>2218</v>
      </c>
      <c r="T6" s="548"/>
      <c r="U6" s="99"/>
    </row>
    <row r="7" spans="1:21" ht="19.5" customHeight="1">
      <c r="A7" s="545">
        <v>6</v>
      </c>
      <c r="B7" s="545" t="s">
        <v>215</v>
      </c>
      <c r="C7" s="545" t="s">
        <v>206</v>
      </c>
      <c r="D7" s="546">
        <v>44589</v>
      </c>
      <c r="E7" s="171" t="str">
        <f t="shared" si="0"/>
        <v>2022</v>
      </c>
      <c r="F7" s="547">
        <v>7517</v>
      </c>
      <c r="G7" s="548">
        <v>0.19</v>
      </c>
      <c r="H7" s="547">
        <v>6316.81</v>
      </c>
      <c r="I7" s="545" t="s">
        <v>12638</v>
      </c>
      <c r="J7" s="545" t="s">
        <v>13297</v>
      </c>
      <c r="K7" s="545" t="s">
        <v>13413</v>
      </c>
      <c r="L7" s="545" t="s">
        <v>13413</v>
      </c>
      <c r="M7" s="548" t="s">
        <v>13758</v>
      </c>
      <c r="N7" s="545" t="s">
        <v>13413</v>
      </c>
      <c r="O7" s="545" t="s">
        <v>13413</v>
      </c>
      <c r="P7" s="549">
        <v>5</v>
      </c>
      <c r="Q7" s="549">
        <v>1</v>
      </c>
      <c r="R7" s="549">
        <v>63</v>
      </c>
      <c r="S7" s="548">
        <v>2257</v>
      </c>
      <c r="T7" s="548"/>
      <c r="U7" s="99"/>
    </row>
    <row r="8" spans="1:21" ht="19.5" customHeight="1">
      <c r="A8" s="545">
        <v>7</v>
      </c>
      <c r="B8" s="545" t="s">
        <v>214</v>
      </c>
      <c r="C8" s="545" t="s">
        <v>206</v>
      </c>
      <c r="D8" s="546">
        <v>43537</v>
      </c>
      <c r="E8" s="171" t="str">
        <f t="shared" si="0"/>
        <v>2019</v>
      </c>
      <c r="F8" s="547">
        <v>4549</v>
      </c>
      <c r="G8" s="548">
        <v>0.19</v>
      </c>
      <c r="H8" s="547">
        <v>3822.69</v>
      </c>
      <c r="I8" s="545" t="s">
        <v>12638</v>
      </c>
      <c r="J8" s="545" t="s">
        <v>13297</v>
      </c>
      <c r="K8" s="545" t="s">
        <v>13413</v>
      </c>
      <c r="L8" s="545" t="s">
        <v>13413</v>
      </c>
      <c r="M8" s="548" t="s">
        <v>13758</v>
      </c>
      <c r="N8" s="545" t="s">
        <v>13413</v>
      </c>
      <c r="O8" s="545" t="s">
        <v>13413</v>
      </c>
      <c r="P8" s="549">
        <v>6</v>
      </c>
      <c r="Q8" s="549">
        <v>1</v>
      </c>
      <c r="R8" s="549">
        <v>63</v>
      </c>
      <c r="S8" s="548">
        <v>2257</v>
      </c>
      <c r="T8" s="548"/>
      <c r="U8" s="99"/>
    </row>
    <row r="9" spans="1:21" ht="19.5" customHeight="1">
      <c r="A9" s="545">
        <v>9</v>
      </c>
      <c r="B9" s="545" t="s">
        <v>7173</v>
      </c>
      <c r="C9" s="545" t="s">
        <v>206</v>
      </c>
      <c r="D9" s="546">
        <v>46052</v>
      </c>
      <c r="E9" s="171" t="str">
        <f t="shared" si="0"/>
        <v>2026</v>
      </c>
      <c r="F9" s="547">
        <v>6582</v>
      </c>
      <c r="G9" s="548">
        <v>0.19</v>
      </c>
      <c r="H9" s="547">
        <v>5531.09</v>
      </c>
      <c r="I9" s="545" t="s">
        <v>12638</v>
      </c>
      <c r="J9" s="545" t="s">
        <v>13307</v>
      </c>
      <c r="K9" s="545" t="s">
        <v>13761</v>
      </c>
      <c r="L9" s="545" t="s">
        <v>13413</v>
      </c>
      <c r="M9" s="548" t="s">
        <v>13758</v>
      </c>
      <c r="N9" s="545" t="s">
        <v>13413</v>
      </c>
      <c r="O9" s="545" t="s">
        <v>13413</v>
      </c>
      <c r="P9" s="549">
        <v>8</v>
      </c>
      <c r="Q9" s="549">
        <v>1</v>
      </c>
      <c r="R9" s="549">
        <v>63</v>
      </c>
      <c r="S9" s="548">
        <v>2228</v>
      </c>
      <c r="T9" s="548"/>
      <c r="U9" s="99"/>
    </row>
    <row r="10" spans="1:21" ht="19.5" customHeight="1">
      <c r="A10" s="545">
        <v>10</v>
      </c>
      <c r="B10" s="545" t="s">
        <v>6755</v>
      </c>
      <c r="C10" s="545" t="s">
        <v>209</v>
      </c>
      <c r="D10" s="546">
        <v>46052</v>
      </c>
      <c r="E10" s="171" t="str">
        <f t="shared" si="0"/>
        <v>2026</v>
      </c>
      <c r="F10" s="547">
        <v>26114</v>
      </c>
      <c r="G10" s="548">
        <v>0.19</v>
      </c>
      <c r="H10" s="547">
        <v>21944.54</v>
      </c>
      <c r="I10" s="545" t="s">
        <v>12639</v>
      </c>
      <c r="J10" s="545" t="s">
        <v>13307</v>
      </c>
      <c r="K10" s="545" t="s">
        <v>13762</v>
      </c>
      <c r="L10" s="545" t="s">
        <v>13763</v>
      </c>
      <c r="M10" s="548" t="s">
        <v>13758</v>
      </c>
      <c r="N10" s="545" t="s">
        <v>13413</v>
      </c>
      <c r="O10" s="545" t="s">
        <v>13413</v>
      </c>
      <c r="P10" s="549">
        <v>9</v>
      </c>
      <c r="Q10" s="549">
        <v>1</v>
      </c>
      <c r="R10" s="549">
        <v>64</v>
      </c>
      <c r="S10" s="548">
        <v>2228</v>
      </c>
      <c r="T10" s="548"/>
      <c r="U10" s="99"/>
    </row>
    <row r="11" spans="1:21" ht="19.5" customHeight="1">
      <c r="A11" s="545">
        <v>11</v>
      </c>
      <c r="B11" s="545" t="s">
        <v>6430</v>
      </c>
      <c r="C11" s="545" t="s">
        <v>209</v>
      </c>
      <c r="D11" s="546">
        <v>46052</v>
      </c>
      <c r="E11" s="171" t="str">
        <f t="shared" si="0"/>
        <v>2026</v>
      </c>
      <c r="F11" s="547">
        <v>3691</v>
      </c>
      <c r="G11" s="548">
        <v>0.19</v>
      </c>
      <c r="H11" s="547">
        <v>3101.68</v>
      </c>
      <c r="I11" s="545" t="s">
        <v>12639</v>
      </c>
      <c r="J11" s="545" t="s">
        <v>13307</v>
      </c>
      <c r="K11" s="545" t="s">
        <v>13413</v>
      </c>
      <c r="L11" s="545" t="s">
        <v>13763</v>
      </c>
      <c r="M11" s="548" t="s">
        <v>13758</v>
      </c>
      <c r="N11" s="545" t="s">
        <v>13413</v>
      </c>
      <c r="O11" s="545" t="s">
        <v>13413</v>
      </c>
      <c r="P11" s="549">
        <v>10</v>
      </c>
      <c r="Q11" s="549">
        <v>1</v>
      </c>
      <c r="R11" s="549">
        <v>64</v>
      </c>
      <c r="S11" s="548">
        <v>2228</v>
      </c>
      <c r="T11" s="548"/>
      <c r="U11" s="99"/>
    </row>
    <row r="12" spans="1:21" ht="19.5" customHeight="1">
      <c r="A12" s="545">
        <v>12</v>
      </c>
      <c r="B12" s="545" t="s">
        <v>12157</v>
      </c>
      <c r="C12" s="545" t="s">
        <v>209</v>
      </c>
      <c r="D12" s="546"/>
      <c r="E12" s="171" t="str">
        <f t="shared" si="0"/>
        <v>1900</v>
      </c>
      <c r="F12" s="547">
        <v>0</v>
      </c>
      <c r="G12" s="548">
        <v>0</v>
      </c>
      <c r="H12" s="547">
        <v>0</v>
      </c>
      <c r="I12" s="545" t="s">
        <v>12640</v>
      </c>
      <c r="J12" s="545"/>
      <c r="K12" s="545" t="s">
        <v>13413</v>
      </c>
      <c r="L12" s="545" t="s">
        <v>13413</v>
      </c>
      <c r="M12" s="548" t="s">
        <v>13758</v>
      </c>
      <c r="N12" s="545" t="s">
        <v>13413</v>
      </c>
      <c r="O12" s="545" t="s">
        <v>13413</v>
      </c>
      <c r="P12" s="549">
        <v>11</v>
      </c>
      <c r="Q12" s="549">
        <v>1</v>
      </c>
      <c r="R12" s="549">
        <v>1</v>
      </c>
      <c r="S12" s="548"/>
      <c r="T12" s="548"/>
      <c r="U12" s="99"/>
    </row>
    <row r="13" spans="1:21" ht="19.5" customHeight="1">
      <c r="A13" s="545">
        <v>13</v>
      </c>
      <c r="B13" s="545" t="s">
        <v>12156</v>
      </c>
      <c r="C13" s="545" t="s">
        <v>209</v>
      </c>
      <c r="D13" s="546"/>
      <c r="E13" s="171" t="str">
        <f t="shared" si="0"/>
        <v>1900</v>
      </c>
      <c r="F13" s="547">
        <v>0</v>
      </c>
      <c r="G13" s="548">
        <v>0</v>
      </c>
      <c r="H13" s="547">
        <v>0</v>
      </c>
      <c r="I13" s="545" t="s">
        <v>12640</v>
      </c>
      <c r="J13" s="545"/>
      <c r="K13" s="545" t="s">
        <v>13413</v>
      </c>
      <c r="L13" s="545" t="s">
        <v>13413</v>
      </c>
      <c r="M13" s="548" t="s">
        <v>13758</v>
      </c>
      <c r="N13" s="545" t="s">
        <v>13413</v>
      </c>
      <c r="O13" s="545" t="s">
        <v>13413</v>
      </c>
      <c r="P13" s="549">
        <v>12</v>
      </c>
      <c r="Q13" s="549">
        <v>1</v>
      </c>
      <c r="R13" s="549">
        <v>1</v>
      </c>
      <c r="S13" s="548"/>
      <c r="T13" s="548"/>
      <c r="U13" s="99"/>
    </row>
    <row r="14" spans="1:21" ht="19.5" customHeight="1">
      <c r="A14" s="545">
        <v>14</v>
      </c>
      <c r="B14" s="545" t="s">
        <v>12155</v>
      </c>
      <c r="C14" s="545" t="s">
        <v>216</v>
      </c>
      <c r="D14" s="546"/>
      <c r="E14" s="171" t="str">
        <f t="shared" si="0"/>
        <v>1900</v>
      </c>
      <c r="F14" s="547">
        <v>0</v>
      </c>
      <c r="G14" s="548">
        <v>0</v>
      </c>
      <c r="H14" s="547">
        <v>0</v>
      </c>
      <c r="I14" s="545" t="s">
        <v>12639</v>
      </c>
      <c r="J14" s="545"/>
      <c r="K14" s="545" t="s">
        <v>13413</v>
      </c>
      <c r="L14" s="545" t="s">
        <v>13764</v>
      </c>
      <c r="M14" s="548" t="s">
        <v>13758</v>
      </c>
      <c r="N14" s="545" t="s">
        <v>13413</v>
      </c>
      <c r="O14" s="545" t="s">
        <v>13413</v>
      </c>
      <c r="P14" s="549">
        <v>13</v>
      </c>
      <c r="Q14" s="549">
        <v>1</v>
      </c>
      <c r="R14" s="549">
        <v>64</v>
      </c>
      <c r="S14" s="548"/>
      <c r="T14" s="548"/>
      <c r="U14" s="99"/>
    </row>
    <row r="15" spans="1:21" ht="19.5" customHeight="1">
      <c r="A15" s="545">
        <v>15</v>
      </c>
      <c r="B15" s="545" t="s">
        <v>1763</v>
      </c>
      <c r="C15" s="545" t="s">
        <v>206</v>
      </c>
      <c r="D15" s="546"/>
      <c r="E15" s="171" t="str">
        <f t="shared" si="0"/>
        <v>1900</v>
      </c>
      <c r="F15" s="547">
        <v>0</v>
      </c>
      <c r="G15" s="548">
        <v>0</v>
      </c>
      <c r="H15" s="547">
        <v>0</v>
      </c>
      <c r="I15" s="545" t="s">
        <v>12641</v>
      </c>
      <c r="J15" s="545"/>
      <c r="K15" s="545" t="s">
        <v>13413</v>
      </c>
      <c r="L15" s="545" t="s">
        <v>13765</v>
      </c>
      <c r="M15" s="548" t="s">
        <v>13758</v>
      </c>
      <c r="N15" s="545" t="s">
        <v>22144</v>
      </c>
      <c r="O15" s="545" t="s">
        <v>13766</v>
      </c>
      <c r="P15" s="549">
        <v>14</v>
      </c>
      <c r="Q15" s="549">
        <v>1</v>
      </c>
      <c r="R15" s="549">
        <v>125</v>
      </c>
      <c r="S15" s="548"/>
      <c r="T15" s="548">
        <v>37</v>
      </c>
      <c r="U15" s="99"/>
    </row>
    <row r="16" spans="1:21" ht="19.5" customHeight="1">
      <c r="A16" s="545">
        <v>17</v>
      </c>
      <c r="B16" s="545" t="s">
        <v>12154</v>
      </c>
      <c r="C16" s="545" t="s">
        <v>216</v>
      </c>
      <c r="D16" s="546"/>
      <c r="E16" s="171" t="str">
        <f t="shared" si="0"/>
        <v>1900</v>
      </c>
      <c r="F16" s="547">
        <v>0</v>
      </c>
      <c r="G16" s="548">
        <v>0</v>
      </c>
      <c r="H16" s="547">
        <v>0</v>
      </c>
      <c r="I16" s="545" t="s">
        <v>12642</v>
      </c>
      <c r="J16" s="545"/>
      <c r="K16" s="545" t="s">
        <v>13413</v>
      </c>
      <c r="L16" s="545" t="s">
        <v>13413</v>
      </c>
      <c r="M16" s="548" t="s">
        <v>13758</v>
      </c>
      <c r="N16" s="545" t="s">
        <v>13413</v>
      </c>
      <c r="O16" s="545" t="s">
        <v>13413</v>
      </c>
      <c r="P16" s="549">
        <v>16</v>
      </c>
      <c r="Q16" s="549">
        <v>1</v>
      </c>
      <c r="R16" s="549">
        <v>135</v>
      </c>
      <c r="S16" s="548"/>
      <c r="T16" s="548"/>
      <c r="U16" s="99"/>
    </row>
    <row r="17" spans="1:21" ht="19.5" customHeight="1">
      <c r="A17" s="545">
        <v>18</v>
      </c>
      <c r="B17" s="545" t="s">
        <v>12153</v>
      </c>
      <c r="C17" s="545" t="s">
        <v>221</v>
      </c>
      <c r="D17" s="546"/>
      <c r="E17" s="171" t="str">
        <f t="shared" si="0"/>
        <v>1900</v>
      </c>
      <c r="F17" s="547">
        <v>0</v>
      </c>
      <c r="G17" s="548">
        <v>0</v>
      </c>
      <c r="H17" s="547">
        <v>0</v>
      </c>
      <c r="I17" s="545" t="s">
        <v>12643</v>
      </c>
      <c r="J17" s="545"/>
      <c r="K17" s="545" t="s">
        <v>13413</v>
      </c>
      <c r="L17" s="545" t="s">
        <v>13767</v>
      </c>
      <c r="M17" s="548" t="s">
        <v>13758</v>
      </c>
      <c r="N17" s="545" t="s">
        <v>13413</v>
      </c>
      <c r="O17" s="545" t="s">
        <v>13413</v>
      </c>
      <c r="P17" s="549">
        <v>17</v>
      </c>
      <c r="Q17" s="549">
        <v>1</v>
      </c>
      <c r="R17" s="549">
        <v>6</v>
      </c>
      <c r="S17" s="548"/>
      <c r="T17" s="548"/>
      <c r="U17" s="99"/>
    </row>
    <row r="18" spans="1:21" ht="19.5" customHeight="1">
      <c r="A18" s="545">
        <v>19</v>
      </c>
      <c r="B18" s="545" t="s">
        <v>4472</v>
      </c>
      <c r="C18" s="545" t="s">
        <v>206</v>
      </c>
      <c r="D18" s="546">
        <v>43532</v>
      </c>
      <c r="E18" s="171" t="str">
        <f t="shared" si="0"/>
        <v>2019</v>
      </c>
      <c r="F18" s="547">
        <v>2760</v>
      </c>
      <c r="G18" s="548">
        <v>0.19</v>
      </c>
      <c r="H18" s="547">
        <v>2319.33</v>
      </c>
      <c r="I18" s="545" t="s">
        <v>12644</v>
      </c>
      <c r="J18" s="545" t="s">
        <v>13298</v>
      </c>
      <c r="K18" s="545" t="s">
        <v>4472</v>
      </c>
      <c r="L18" s="545" t="s">
        <v>13768</v>
      </c>
      <c r="M18" s="548" t="s">
        <v>13758</v>
      </c>
      <c r="N18" s="545" t="s">
        <v>13413</v>
      </c>
      <c r="O18" s="545" t="s">
        <v>13413</v>
      </c>
      <c r="P18" s="549">
        <v>18</v>
      </c>
      <c r="Q18" s="549">
        <v>1</v>
      </c>
      <c r="R18" s="549">
        <v>62</v>
      </c>
      <c r="S18" s="548">
        <v>1012</v>
      </c>
      <c r="T18" s="548"/>
      <c r="U18" s="99"/>
    </row>
    <row r="19" spans="1:21" ht="19.5" customHeight="1">
      <c r="A19" s="545">
        <v>20</v>
      </c>
      <c r="B19" s="545" t="s">
        <v>7172</v>
      </c>
      <c r="C19" s="545" t="s">
        <v>206</v>
      </c>
      <c r="D19" s="546">
        <v>46052</v>
      </c>
      <c r="E19" s="171" t="str">
        <f t="shared" si="0"/>
        <v>2026</v>
      </c>
      <c r="F19" s="547">
        <v>4858</v>
      </c>
      <c r="G19" s="548">
        <v>0.19</v>
      </c>
      <c r="H19" s="547">
        <v>4082.35</v>
      </c>
      <c r="I19" s="545" t="s">
        <v>12644</v>
      </c>
      <c r="J19" s="545" t="s">
        <v>13307</v>
      </c>
      <c r="K19" s="545" t="s">
        <v>13413</v>
      </c>
      <c r="L19" s="545" t="s">
        <v>13769</v>
      </c>
      <c r="M19" s="548" t="s">
        <v>13758</v>
      </c>
      <c r="N19" s="545" t="s">
        <v>13413</v>
      </c>
      <c r="O19" s="545" t="s">
        <v>13413</v>
      </c>
      <c r="P19" s="549">
        <v>19</v>
      </c>
      <c r="Q19" s="549">
        <v>1</v>
      </c>
      <c r="R19" s="549">
        <v>62</v>
      </c>
      <c r="S19" s="548">
        <v>2228</v>
      </c>
      <c r="T19" s="548"/>
      <c r="U19" s="99"/>
    </row>
    <row r="20" spans="1:21" ht="19.5" customHeight="1">
      <c r="A20" s="545">
        <v>21</v>
      </c>
      <c r="B20" s="545" t="s">
        <v>7171</v>
      </c>
      <c r="C20" s="545" t="s">
        <v>209</v>
      </c>
      <c r="D20" s="546">
        <v>46052</v>
      </c>
      <c r="E20" s="171" t="str">
        <f t="shared" si="0"/>
        <v>2026</v>
      </c>
      <c r="F20" s="547">
        <v>4375</v>
      </c>
      <c r="G20" s="548">
        <v>0.19</v>
      </c>
      <c r="H20" s="547">
        <v>3676.47</v>
      </c>
      <c r="I20" s="545" t="s">
        <v>12644</v>
      </c>
      <c r="J20" s="545" t="s">
        <v>13307</v>
      </c>
      <c r="K20" s="545" t="s">
        <v>13413</v>
      </c>
      <c r="L20" s="545" t="s">
        <v>13770</v>
      </c>
      <c r="M20" s="548" t="s">
        <v>13758</v>
      </c>
      <c r="N20" s="545" t="s">
        <v>13413</v>
      </c>
      <c r="O20" s="545" t="s">
        <v>13413</v>
      </c>
      <c r="P20" s="549">
        <v>20</v>
      </c>
      <c r="Q20" s="549">
        <v>1</v>
      </c>
      <c r="R20" s="549">
        <v>62</v>
      </c>
      <c r="S20" s="548">
        <v>2228</v>
      </c>
      <c r="T20" s="548"/>
      <c r="U20" s="99"/>
    </row>
    <row r="21" spans="1:21" ht="19.5" customHeight="1">
      <c r="A21" s="545">
        <v>22</v>
      </c>
      <c r="B21" s="545" t="s">
        <v>1605</v>
      </c>
      <c r="C21" s="545" t="s">
        <v>221</v>
      </c>
      <c r="D21" s="546"/>
      <c r="E21" s="171" t="str">
        <f t="shared" si="0"/>
        <v>1900</v>
      </c>
      <c r="F21" s="547">
        <v>0</v>
      </c>
      <c r="G21" s="548">
        <v>0</v>
      </c>
      <c r="H21" s="547">
        <v>0</v>
      </c>
      <c r="I21" s="545" t="s">
        <v>12645</v>
      </c>
      <c r="J21" s="545"/>
      <c r="K21" s="545" t="s">
        <v>13413</v>
      </c>
      <c r="L21" s="545" t="s">
        <v>13771</v>
      </c>
      <c r="M21" s="548" t="s">
        <v>13758</v>
      </c>
      <c r="N21" s="545" t="s">
        <v>13413</v>
      </c>
      <c r="O21" s="545" t="s">
        <v>13772</v>
      </c>
      <c r="P21" s="549">
        <v>21</v>
      </c>
      <c r="Q21" s="549">
        <v>1</v>
      </c>
      <c r="R21" s="549">
        <v>12</v>
      </c>
      <c r="S21" s="548"/>
      <c r="T21" s="548"/>
      <c r="U21" s="99"/>
    </row>
    <row r="22" spans="1:21" ht="19.5" customHeight="1">
      <c r="A22" s="545">
        <v>23</v>
      </c>
      <c r="B22" s="545" t="s">
        <v>8383</v>
      </c>
      <c r="C22" s="545" t="s">
        <v>209</v>
      </c>
      <c r="D22" s="546">
        <v>46052</v>
      </c>
      <c r="E22" s="171" t="str">
        <f t="shared" si="0"/>
        <v>2026</v>
      </c>
      <c r="F22" s="547">
        <v>11094</v>
      </c>
      <c r="G22" s="548">
        <v>0.19</v>
      </c>
      <c r="H22" s="547">
        <v>9322.69</v>
      </c>
      <c r="I22" s="545" t="s">
        <v>12644</v>
      </c>
      <c r="J22" s="545" t="s">
        <v>13307</v>
      </c>
      <c r="K22" s="545" t="s">
        <v>13413</v>
      </c>
      <c r="L22" s="545" t="s">
        <v>13773</v>
      </c>
      <c r="M22" s="548" t="s">
        <v>13758</v>
      </c>
      <c r="N22" s="545" t="s">
        <v>13413</v>
      </c>
      <c r="O22" s="545" t="s">
        <v>13413</v>
      </c>
      <c r="P22" s="549">
        <v>22</v>
      </c>
      <c r="Q22" s="549">
        <v>1</v>
      </c>
      <c r="R22" s="549">
        <v>62</v>
      </c>
      <c r="S22" s="548">
        <v>2228</v>
      </c>
      <c r="T22" s="548"/>
      <c r="U22" s="99"/>
    </row>
    <row r="23" spans="1:21" ht="19.5" customHeight="1">
      <c r="A23" s="545">
        <v>24</v>
      </c>
      <c r="B23" s="545" t="s">
        <v>7170</v>
      </c>
      <c r="C23" s="545" t="s">
        <v>209</v>
      </c>
      <c r="D23" s="546">
        <v>46052</v>
      </c>
      <c r="E23" s="171" t="str">
        <f t="shared" si="0"/>
        <v>2026</v>
      </c>
      <c r="F23" s="547">
        <v>9815</v>
      </c>
      <c r="G23" s="548">
        <v>0.19</v>
      </c>
      <c r="H23" s="547">
        <v>8247.9</v>
      </c>
      <c r="I23" s="545" t="s">
        <v>12644</v>
      </c>
      <c r="J23" s="545" t="s">
        <v>13307</v>
      </c>
      <c r="K23" s="545" t="s">
        <v>13413</v>
      </c>
      <c r="L23" s="545" t="s">
        <v>13774</v>
      </c>
      <c r="M23" s="548" t="s">
        <v>13758</v>
      </c>
      <c r="N23" s="545" t="s">
        <v>13413</v>
      </c>
      <c r="O23" s="545" t="s">
        <v>13413</v>
      </c>
      <c r="P23" s="549">
        <v>23</v>
      </c>
      <c r="Q23" s="549">
        <v>1</v>
      </c>
      <c r="R23" s="549">
        <v>62</v>
      </c>
      <c r="S23" s="548">
        <v>2228</v>
      </c>
      <c r="T23" s="548"/>
      <c r="U23" s="99"/>
    </row>
    <row r="24" spans="1:21" ht="19.5" customHeight="1">
      <c r="A24" s="545">
        <v>25</v>
      </c>
      <c r="B24" s="545" t="s">
        <v>7169</v>
      </c>
      <c r="C24" s="545" t="s">
        <v>206</v>
      </c>
      <c r="D24" s="546">
        <v>46052</v>
      </c>
      <c r="E24" s="171" t="str">
        <f t="shared" si="0"/>
        <v>2026</v>
      </c>
      <c r="F24" s="547">
        <v>3596</v>
      </c>
      <c r="G24" s="548">
        <v>0.19</v>
      </c>
      <c r="H24" s="547">
        <v>3021.85</v>
      </c>
      <c r="I24" s="545" t="s">
        <v>12644</v>
      </c>
      <c r="J24" s="545" t="s">
        <v>13307</v>
      </c>
      <c r="K24" s="545" t="s">
        <v>13413</v>
      </c>
      <c r="L24" s="545" t="s">
        <v>13413</v>
      </c>
      <c r="M24" s="548" t="s">
        <v>13758</v>
      </c>
      <c r="N24" s="545" t="s">
        <v>13413</v>
      </c>
      <c r="O24" s="545" t="s">
        <v>13413</v>
      </c>
      <c r="P24" s="549">
        <v>24</v>
      </c>
      <c r="Q24" s="549">
        <v>1</v>
      </c>
      <c r="R24" s="549">
        <v>62</v>
      </c>
      <c r="S24" s="548">
        <v>2228</v>
      </c>
      <c r="T24" s="548"/>
      <c r="U24" s="99"/>
    </row>
    <row r="25" spans="1:21" ht="19.5" customHeight="1">
      <c r="A25" s="545">
        <v>27</v>
      </c>
      <c r="B25" s="545" t="s">
        <v>228</v>
      </c>
      <c r="C25" s="545" t="s">
        <v>209</v>
      </c>
      <c r="D25" s="546">
        <v>46052</v>
      </c>
      <c r="E25" s="171" t="str">
        <f t="shared" si="0"/>
        <v>2026</v>
      </c>
      <c r="F25" s="547">
        <v>3939</v>
      </c>
      <c r="G25" s="548">
        <v>0.19</v>
      </c>
      <c r="H25" s="547">
        <v>3310.08</v>
      </c>
      <c r="I25" s="545" t="s">
        <v>12644</v>
      </c>
      <c r="J25" s="545" t="s">
        <v>13307</v>
      </c>
      <c r="K25" s="545" t="s">
        <v>13413</v>
      </c>
      <c r="L25" s="545" t="s">
        <v>13775</v>
      </c>
      <c r="M25" s="548" t="s">
        <v>13758</v>
      </c>
      <c r="N25" s="545" t="s">
        <v>13413</v>
      </c>
      <c r="O25" s="545" t="s">
        <v>13413</v>
      </c>
      <c r="P25" s="549">
        <v>25</v>
      </c>
      <c r="Q25" s="549">
        <v>1</v>
      </c>
      <c r="R25" s="549">
        <v>62</v>
      </c>
      <c r="S25" s="548">
        <v>2228</v>
      </c>
      <c r="T25" s="548"/>
      <c r="U25" s="99"/>
    </row>
    <row r="26" spans="1:21" ht="19.5" customHeight="1">
      <c r="A26" s="545">
        <v>29</v>
      </c>
      <c r="B26" s="545" t="s">
        <v>240</v>
      </c>
      <c r="C26" s="545" t="s">
        <v>216</v>
      </c>
      <c r="D26" s="546"/>
      <c r="E26" s="171" t="str">
        <f t="shared" si="0"/>
        <v>1900</v>
      </c>
      <c r="F26" s="547">
        <v>0</v>
      </c>
      <c r="G26" s="548">
        <v>0</v>
      </c>
      <c r="H26" s="547">
        <v>0</v>
      </c>
      <c r="I26" s="545" t="s">
        <v>12646</v>
      </c>
      <c r="J26" s="545"/>
      <c r="K26" s="545" t="s">
        <v>13413</v>
      </c>
      <c r="L26" s="545" t="s">
        <v>13413</v>
      </c>
      <c r="M26" s="548" t="s">
        <v>13758</v>
      </c>
      <c r="N26" s="545" t="s">
        <v>13413</v>
      </c>
      <c r="O26" s="545" t="s">
        <v>13413</v>
      </c>
      <c r="P26" s="549">
        <v>27</v>
      </c>
      <c r="Q26" s="549">
        <v>1</v>
      </c>
      <c r="R26" s="549">
        <v>65</v>
      </c>
      <c r="S26" s="548"/>
      <c r="T26" s="548"/>
      <c r="U26" s="99"/>
    </row>
    <row r="27" spans="1:21" ht="19.5" customHeight="1">
      <c r="A27" s="545">
        <v>30</v>
      </c>
      <c r="B27" s="545" t="s">
        <v>238</v>
      </c>
      <c r="C27" s="545" t="s">
        <v>216</v>
      </c>
      <c r="D27" s="546">
        <v>46052</v>
      </c>
      <c r="E27" s="171" t="str">
        <f t="shared" si="0"/>
        <v>2026</v>
      </c>
      <c r="F27" s="547">
        <v>68009</v>
      </c>
      <c r="G27" s="548">
        <v>0.19</v>
      </c>
      <c r="H27" s="547">
        <v>57150.42</v>
      </c>
      <c r="I27" s="545" t="s">
        <v>12640</v>
      </c>
      <c r="J27" s="545" t="s">
        <v>13307</v>
      </c>
      <c r="K27" s="545" t="s">
        <v>13413</v>
      </c>
      <c r="L27" s="545" t="s">
        <v>13413</v>
      </c>
      <c r="M27" s="548" t="s">
        <v>13758</v>
      </c>
      <c r="N27" s="545" t="s">
        <v>13413</v>
      </c>
      <c r="O27" s="545" t="s">
        <v>13413</v>
      </c>
      <c r="P27" s="549">
        <v>28</v>
      </c>
      <c r="Q27" s="549">
        <v>1</v>
      </c>
      <c r="R27" s="549">
        <v>1</v>
      </c>
      <c r="S27" s="548">
        <v>2228</v>
      </c>
      <c r="T27" s="548"/>
      <c r="U27" s="99"/>
    </row>
    <row r="28" spans="1:21" ht="19.5" customHeight="1">
      <c r="A28" s="545">
        <v>31</v>
      </c>
      <c r="B28" s="545" t="s">
        <v>241</v>
      </c>
      <c r="C28" s="545" t="s">
        <v>216</v>
      </c>
      <c r="D28" s="546"/>
      <c r="E28" s="171" t="str">
        <f t="shared" si="0"/>
        <v>1900</v>
      </c>
      <c r="F28" s="547">
        <v>0</v>
      </c>
      <c r="G28" s="548">
        <v>0</v>
      </c>
      <c r="H28" s="547">
        <v>0</v>
      </c>
      <c r="I28" s="545" t="s">
        <v>12646</v>
      </c>
      <c r="J28" s="545"/>
      <c r="K28" s="545" t="s">
        <v>13413</v>
      </c>
      <c r="L28" s="545" t="s">
        <v>13413</v>
      </c>
      <c r="M28" s="548" t="s">
        <v>13758</v>
      </c>
      <c r="N28" s="545" t="s">
        <v>13413</v>
      </c>
      <c r="O28" s="545" t="s">
        <v>13413</v>
      </c>
      <c r="P28" s="549">
        <v>29</v>
      </c>
      <c r="Q28" s="549">
        <v>1</v>
      </c>
      <c r="R28" s="549">
        <v>65</v>
      </c>
      <c r="S28" s="548"/>
      <c r="T28" s="548"/>
      <c r="U28" s="99"/>
    </row>
    <row r="29" spans="1:21" ht="19.5" customHeight="1">
      <c r="A29" s="545">
        <v>32</v>
      </c>
      <c r="B29" s="545" t="s">
        <v>242</v>
      </c>
      <c r="C29" s="545" t="s">
        <v>216</v>
      </c>
      <c r="D29" s="546">
        <v>46044</v>
      </c>
      <c r="E29" s="171" t="str">
        <f t="shared" si="0"/>
        <v>2026</v>
      </c>
      <c r="F29" s="547">
        <v>49037</v>
      </c>
      <c r="G29" s="548">
        <v>0.19</v>
      </c>
      <c r="H29" s="547">
        <v>41207.56</v>
      </c>
      <c r="I29" s="545" t="s">
        <v>12644</v>
      </c>
      <c r="J29" s="545" t="s">
        <v>13298</v>
      </c>
      <c r="K29" s="545" t="s">
        <v>13413</v>
      </c>
      <c r="L29" s="545" t="s">
        <v>13413</v>
      </c>
      <c r="M29" s="548" t="s">
        <v>13758</v>
      </c>
      <c r="N29" s="545" t="s">
        <v>13413</v>
      </c>
      <c r="O29" s="545" t="s">
        <v>13413</v>
      </c>
      <c r="P29" s="549">
        <v>30</v>
      </c>
      <c r="Q29" s="549">
        <v>1</v>
      </c>
      <c r="R29" s="549">
        <v>62</v>
      </c>
      <c r="S29" s="548">
        <v>1012</v>
      </c>
      <c r="T29" s="548"/>
      <c r="U29" s="99"/>
    </row>
    <row r="30" spans="1:21" ht="19.5" customHeight="1">
      <c r="A30" s="545">
        <v>33</v>
      </c>
      <c r="B30" s="545" t="s">
        <v>243</v>
      </c>
      <c r="C30" s="545" t="s">
        <v>216</v>
      </c>
      <c r="D30" s="546">
        <v>46044</v>
      </c>
      <c r="E30" s="171" t="str">
        <f t="shared" si="0"/>
        <v>2026</v>
      </c>
      <c r="F30" s="547">
        <v>39517</v>
      </c>
      <c r="G30" s="548">
        <v>0.19</v>
      </c>
      <c r="H30" s="547">
        <v>33207.56</v>
      </c>
      <c r="I30" s="545" t="s">
        <v>12646</v>
      </c>
      <c r="J30" s="545" t="s">
        <v>13298</v>
      </c>
      <c r="K30" s="545" t="s">
        <v>13413</v>
      </c>
      <c r="L30" s="545" t="s">
        <v>13413</v>
      </c>
      <c r="M30" s="548" t="s">
        <v>13758</v>
      </c>
      <c r="N30" s="545" t="s">
        <v>13413</v>
      </c>
      <c r="O30" s="545" t="s">
        <v>13413</v>
      </c>
      <c r="P30" s="549">
        <v>31</v>
      </c>
      <c r="Q30" s="549">
        <v>1</v>
      </c>
      <c r="R30" s="549">
        <v>65</v>
      </c>
      <c r="S30" s="548">
        <v>1012</v>
      </c>
      <c r="T30" s="548"/>
      <c r="U30" s="99"/>
    </row>
    <row r="31" spans="1:21" ht="19.5" customHeight="1">
      <c r="A31" s="545">
        <v>35</v>
      </c>
      <c r="B31" s="545" t="s">
        <v>6429</v>
      </c>
      <c r="C31" s="545" t="s">
        <v>221</v>
      </c>
      <c r="D31" s="546">
        <v>46052</v>
      </c>
      <c r="E31" s="171" t="str">
        <f t="shared" si="0"/>
        <v>2026</v>
      </c>
      <c r="F31" s="547">
        <v>25031</v>
      </c>
      <c r="G31" s="548">
        <v>0.19</v>
      </c>
      <c r="H31" s="547">
        <v>21034.45</v>
      </c>
      <c r="I31" s="545" t="s">
        <v>12647</v>
      </c>
      <c r="J31" s="545" t="s">
        <v>13307</v>
      </c>
      <c r="K31" s="545" t="s">
        <v>13776</v>
      </c>
      <c r="L31" s="545" t="s">
        <v>13413</v>
      </c>
      <c r="M31" s="548" t="s">
        <v>13758</v>
      </c>
      <c r="N31" s="545" t="s">
        <v>13413</v>
      </c>
      <c r="O31" s="545" t="s">
        <v>13413</v>
      </c>
      <c r="P31" s="549">
        <v>32</v>
      </c>
      <c r="Q31" s="549">
        <v>1</v>
      </c>
      <c r="R31" s="549">
        <v>26</v>
      </c>
      <c r="S31" s="548">
        <v>2228</v>
      </c>
      <c r="T31" s="548"/>
      <c r="U31" s="99"/>
    </row>
    <row r="32" spans="1:21" ht="19.5" customHeight="1">
      <c r="A32" s="545">
        <v>36</v>
      </c>
      <c r="B32" s="545" t="s">
        <v>211</v>
      </c>
      <c r="C32" s="545" t="s">
        <v>4468</v>
      </c>
      <c r="D32" s="546"/>
      <c r="E32" s="171" t="str">
        <f t="shared" si="0"/>
        <v>1900</v>
      </c>
      <c r="F32" s="547">
        <v>0</v>
      </c>
      <c r="G32" s="548">
        <v>0</v>
      </c>
      <c r="H32" s="547">
        <v>0</v>
      </c>
      <c r="I32" s="545" t="s">
        <v>12638</v>
      </c>
      <c r="J32" s="545"/>
      <c r="K32" s="545" t="s">
        <v>13413</v>
      </c>
      <c r="L32" s="545" t="s">
        <v>13760</v>
      </c>
      <c r="M32" s="548" t="s">
        <v>13758</v>
      </c>
      <c r="N32" s="545" t="s">
        <v>13413</v>
      </c>
      <c r="O32" s="545" t="s">
        <v>13413</v>
      </c>
      <c r="P32" s="549">
        <v>33</v>
      </c>
      <c r="Q32" s="549">
        <v>1</v>
      </c>
      <c r="R32" s="549">
        <v>63</v>
      </c>
      <c r="S32" s="548"/>
      <c r="T32" s="548"/>
      <c r="U32" s="99"/>
    </row>
    <row r="33" spans="1:21" ht="19.5" customHeight="1">
      <c r="A33" s="545">
        <v>38</v>
      </c>
      <c r="B33" s="545" t="s">
        <v>252</v>
      </c>
      <c r="C33" s="545" t="s">
        <v>216</v>
      </c>
      <c r="D33" s="546">
        <v>44657</v>
      </c>
      <c r="E33" s="171" t="str">
        <f t="shared" si="0"/>
        <v>2022</v>
      </c>
      <c r="F33" s="547">
        <v>160388</v>
      </c>
      <c r="G33" s="548">
        <v>0.19</v>
      </c>
      <c r="H33" s="547">
        <v>134779.82999999999</v>
      </c>
      <c r="I33" s="545" t="s">
        <v>12640</v>
      </c>
      <c r="J33" s="545" t="s">
        <v>13296</v>
      </c>
      <c r="K33" s="545" t="s">
        <v>13777</v>
      </c>
      <c r="L33" s="545" t="s">
        <v>13413</v>
      </c>
      <c r="M33" s="548" t="s">
        <v>13758</v>
      </c>
      <c r="N33" s="545" t="s">
        <v>13413</v>
      </c>
      <c r="O33" s="545" t="s">
        <v>13413</v>
      </c>
      <c r="P33" s="549">
        <v>34</v>
      </c>
      <c r="Q33" s="549">
        <v>1</v>
      </c>
      <c r="R33" s="549">
        <v>1</v>
      </c>
      <c r="S33" s="548">
        <v>2218</v>
      </c>
      <c r="T33" s="548"/>
      <c r="U33" s="99"/>
    </row>
    <row r="34" spans="1:21" ht="19.5" customHeight="1">
      <c r="A34" s="545">
        <v>39</v>
      </c>
      <c r="B34" s="545" t="s">
        <v>12152</v>
      </c>
      <c r="C34" s="545" t="s">
        <v>216</v>
      </c>
      <c r="D34" s="546"/>
      <c r="E34" s="171" t="str">
        <f t="shared" si="0"/>
        <v>1900</v>
      </c>
      <c r="F34" s="547">
        <v>0</v>
      </c>
      <c r="G34" s="548">
        <v>0</v>
      </c>
      <c r="H34" s="547">
        <v>0</v>
      </c>
      <c r="I34" s="545" t="s">
        <v>12640</v>
      </c>
      <c r="J34" s="545"/>
      <c r="K34" s="545" t="s">
        <v>13413</v>
      </c>
      <c r="L34" s="545" t="s">
        <v>13413</v>
      </c>
      <c r="M34" s="548" t="s">
        <v>13758</v>
      </c>
      <c r="N34" s="545" t="s">
        <v>13413</v>
      </c>
      <c r="O34" s="545" t="s">
        <v>13413</v>
      </c>
      <c r="P34" s="549">
        <v>35</v>
      </c>
      <c r="Q34" s="549">
        <v>1</v>
      </c>
      <c r="R34" s="549">
        <v>1</v>
      </c>
      <c r="S34" s="548"/>
      <c r="T34" s="548"/>
      <c r="U34" s="99"/>
    </row>
    <row r="35" spans="1:21" ht="19.5" customHeight="1">
      <c r="A35" s="545">
        <v>40</v>
      </c>
      <c r="B35" s="545" t="s">
        <v>253</v>
      </c>
      <c r="C35" s="545" t="s">
        <v>216</v>
      </c>
      <c r="D35" s="546">
        <v>46052</v>
      </c>
      <c r="E35" s="171" t="str">
        <f t="shared" si="0"/>
        <v>2026</v>
      </c>
      <c r="F35" s="547">
        <v>246347</v>
      </c>
      <c r="G35" s="548">
        <v>0.19</v>
      </c>
      <c r="H35" s="547">
        <v>207014.29</v>
      </c>
      <c r="I35" s="545" t="s">
        <v>12640</v>
      </c>
      <c r="J35" s="545" t="s">
        <v>13307</v>
      </c>
      <c r="K35" s="545" t="s">
        <v>13778</v>
      </c>
      <c r="L35" s="545" t="s">
        <v>13779</v>
      </c>
      <c r="M35" s="548" t="s">
        <v>13758</v>
      </c>
      <c r="N35" s="545" t="s">
        <v>13413</v>
      </c>
      <c r="O35" s="545" t="s">
        <v>13413</v>
      </c>
      <c r="P35" s="549">
        <v>36</v>
      </c>
      <c r="Q35" s="549">
        <v>1</v>
      </c>
      <c r="R35" s="549">
        <v>1</v>
      </c>
      <c r="S35" s="548">
        <v>2228</v>
      </c>
      <c r="T35" s="548"/>
      <c r="U35" s="99"/>
    </row>
    <row r="36" spans="1:21" ht="19.5" customHeight="1">
      <c r="A36" s="545">
        <v>41</v>
      </c>
      <c r="B36" s="545" t="s">
        <v>12151</v>
      </c>
      <c r="C36" s="545" t="s">
        <v>216</v>
      </c>
      <c r="D36" s="546"/>
      <c r="E36" s="171" t="str">
        <f t="shared" si="0"/>
        <v>1900</v>
      </c>
      <c r="F36" s="547">
        <v>0</v>
      </c>
      <c r="G36" s="548">
        <v>0</v>
      </c>
      <c r="H36" s="547">
        <v>0</v>
      </c>
      <c r="I36" s="545" t="s">
        <v>12640</v>
      </c>
      <c r="J36" s="545"/>
      <c r="K36" s="545" t="s">
        <v>13780</v>
      </c>
      <c r="L36" s="545" t="s">
        <v>13781</v>
      </c>
      <c r="M36" s="548" t="s">
        <v>13758</v>
      </c>
      <c r="N36" s="545" t="s">
        <v>13413</v>
      </c>
      <c r="O36" s="545" t="s">
        <v>13782</v>
      </c>
      <c r="P36" s="549">
        <v>37</v>
      </c>
      <c r="Q36" s="549">
        <v>1</v>
      </c>
      <c r="R36" s="549">
        <v>1</v>
      </c>
      <c r="S36" s="548"/>
      <c r="T36" s="548"/>
      <c r="U36" s="99"/>
    </row>
    <row r="37" spans="1:21" ht="19.5" customHeight="1">
      <c r="A37" s="545">
        <v>42</v>
      </c>
      <c r="B37" s="545" t="s">
        <v>12150</v>
      </c>
      <c r="C37" s="545" t="s">
        <v>216</v>
      </c>
      <c r="D37" s="546"/>
      <c r="E37" s="171" t="str">
        <f t="shared" si="0"/>
        <v>1900</v>
      </c>
      <c r="F37" s="547">
        <v>0</v>
      </c>
      <c r="G37" s="548">
        <v>0</v>
      </c>
      <c r="H37" s="547">
        <v>0</v>
      </c>
      <c r="I37" s="545" t="s">
        <v>12640</v>
      </c>
      <c r="J37" s="545"/>
      <c r="K37" s="545" t="s">
        <v>13783</v>
      </c>
      <c r="L37" s="545" t="s">
        <v>13784</v>
      </c>
      <c r="M37" s="548" t="s">
        <v>13758</v>
      </c>
      <c r="N37" s="545" t="s">
        <v>13413</v>
      </c>
      <c r="O37" s="545" t="s">
        <v>13785</v>
      </c>
      <c r="P37" s="549">
        <v>38</v>
      </c>
      <c r="Q37" s="549">
        <v>1</v>
      </c>
      <c r="R37" s="549">
        <v>1</v>
      </c>
      <c r="S37" s="548"/>
      <c r="T37" s="548"/>
      <c r="U37" s="99"/>
    </row>
    <row r="38" spans="1:21" ht="19.5" customHeight="1">
      <c r="A38" s="545">
        <v>43</v>
      </c>
      <c r="B38" s="545" t="s">
        <v>12149</v>
      </c>
      <c r="C38" s="545" t="s">
        <v>216</v>
      </c>
      <c r="D38" s="546"/>
      <c r="E38" s="171" t="str">
        <f t="shared" si="0"/>
        <v>1900</v>
      </c>
      <c r="F38" s="547">
        <v>0</v>
      </c>
      <c r="G38" s="548">
        <v>0</v>
      </c>
      <c r="H38" s="547">
        <v>0</v>
      </c>
      <c r="I38" s="545" t="s">
        <v>12640</v>
      </c>
      <c r="J38" s="545"/>
      <c r="K38" s="545" t="s">
        <v>13786</v>
      </c>
      <c r="L38" s="545" t="s">
        <v>13787</v>
      </c>
      <c r="M38" s="548" t="s">
        <v>13758</v>
      </c>
      <c r="N38" s="545" t="s">
        <v>13413</v>
      </c>
      <c r="O38" s="545" t="s">
        <v>13788</v>
      </c>
      <c r="P38" s="549">
        <v>39</v>
      </c>
      <c r="Q38" s="549">
        <v>1</v>
      </c>
      <c r="R38" s="549">
        <v>1</v>
      </c>
      <c r="S38" s="548"/>
      <c r="T38" s="548"/>
      <c r="U38" s="99"/>
    </row>
    <row r="39" spans="1:21" ht="19.5" customHeight="1">
      <c r="A39" s="545">
        <v>44</v>
      </c>
      <c r="B39" s="545" t="s">
        <v>12148</v>
      </c>
      <c r="C39" s="545" t="s">
        <v>216</v>
      </c>
      <c r="D39" s="546"/>
      <c r="E39" s="171" t="str">
        <f t="shared" si="0"/>
        <v>1900</v>
      </c>
      <c r="F39" s="547">
        <v>0</v>
      </c>
      <c r="G39" s="548">
        <v>0</v>
      </c>
      <c r="H39" s="547">
        <v>0</v>
      </c>
      <c r="I39" s="545" t="s">
        <v>12640</v>
      </c>
      <c r="J39" s="545"/>
      <c r="K39" s="545" t="s">
        <v>13783</v>
      </c>
      <c r="L39" s="545" t="s">
        <v>13789</v>
      </c>
      <c r="M39" s="548" t="s">
        <v>13758</v>
      </c>
      <c r="N39" s="545" t="s">
        <v>13413</v>
      </c>
      <c r="O39" s="545" t="s">
        <v>13790</v>
      </c>
      <c r="P39" s="549">
        <v>40</v>
      </c>
      <c r="Q39" s="549">
        <v>1</v>
      </c>
      <c r="R39" s="549">
        <v>1</v>
      </c>
      <c r="S39" s="548"/>
      <c r="T39" s="548"/>
      <c r="U39" s="99"/>
    </row>
    <row r="40" spans="1:21" ht="19.5" customHeight="1">
      <c r="A40" s="545">
        <v>45</v>
      </c>
      <c r="B40" s="545" t="s">
        <v>256</v>
      </c>
      <c r="C40" s="545" t="s">
        <v>216</v>
      </c>
      <c r="D40" s="546"/>
      <c r="E40" s="171" t="str">
        <f t="shared" si="0"/>
        <v>1900</v>
      </c>
      <c r="F40" s="547">
        <v>0</v>
      </c>
      <c r="G40" s="548">
        <v>0</v>
      </c>
      <c r="H40" s="547">
        <v>0</v>
      </c>
      <c r="I40" s="545" t="s">
        <v>12640</v>
      </c>
      <c r="J40" s="545"/>
      <c r="K40" s="545" t="s">
        <v>13780</v>
      </c>
      <c r="L40" s="545" t="s">
        <v>13791</v>
      </c>
      <c r="M40" s="548" t="s">
        <v>13758</v>
      </c>
      <c r="N40" s="545" t="s">
        <v>13413</v>
      </c>
      <c r="O40" s="545" t="s">
        <v>13413</v>
      </c>
      <c r="P40" s="549">
        <v>41</v>
      </c>
      <c r="Q40" s="549">
        <v>1</v>
      </c>
      <c r="R40" s="549">
        <v>1</v>
      </c>
      <c r="S40" s="548"/>
      <c r="T40" s="548"/>
      <c r="U40" s="99"/>
    </row>
    <row r="41" spans="1:21" ht="19.5" customHeight="1">
      <c r="A41" s="545">
        <v>47</v>
      </c>
      <c r="B41" s="545" t="s">
        <v>12147</v>
      </c>
      <c r="C41" s="545" t="s">
        <v>216</v>
      </c>
      <c r="D41" s="546"/>
      <c r="E41" s="171" t="str">
        <f t="shared" si="0"/>
        <v>1900</v>
      </c>
      <c r="F41" s="547">
        <v>0</v>
      </c>
      <c r="G41" s="548">
        <v>0</v>
      </c>
      <c r="H41" s="547">
        <v>0</v>
      </c>
      <c r="I41" s="545" t="s">
        <v>12640</v>
      </c>
      <c r="J41" s="545"/>
      <c r="K41" s="545" t="s">
        <v>13792</v>
      </c>
      <c r="L41" s="545" t="s">
        <v>13793</v>
      </c>
      <c r="M41" s="548" t="s">
        <v>13758</v>
      </c>
      <c r="N41" s="545" t="s">
        <v>13413</v>
      </c>
      <c r="O41" s="545" t="s">
        <v>13794</v>
      </c>
      <c r="P41" s="549">
        <v>42</v>
      </c>
      <c r="Q41" s="549">
        <v>1</v>
      </c>
      <c r="R41" s="549">
        <v>1</v>
      </c>
      <c r="S41" s="548"/>
      <c r="T41" s="548"/>
      <c r="U41" s="99"/>
    </row>
    <row r="42" spans="1:21" ht="19.5" customHeight="1">
      <c r="A42" s="545">
        <v>48</v>
      </c>
      <c r="B42" s="545" t="s">
        <v>12146</v>
      </c>
      <c r="C42" s="545" t="s">
        <v>209</v>
      </c>
      <c r="D42" s="546">
        <v>46052</v>
      </c>
      <c r="E42" s="171" t="str">
        <f t="shared" si="0"/>
        <v>2026</v>
      </c>
      <c r="F42" s="547">
        <v>8437</v>
      </c>
      <c r="G42" s="548">
        <v>0.19</v>
      </c>
      <c r="H42" s="547">
        <v>7089.92</v>
      </c>
      <c r="I42" s="545" t="s">
        <v>12638</v>
      </c>
      <c r="J42" s="545" t="s">
        <v>13307</v>
      </c>
      <c r="K42" s="545" t="s">
        <v>13413</v>
      </c>
      <c r="L42" s="545" t="s">
        <v>13413</v>
      </c>
      <c r="M42" s="548" t="s">
        <v>13758</v>
      </c>
      <c r="N42" s="545" t="s">
        <v>13413</v>
      </c>
      <c r="O42" s="545" t="s">
        <v>13795</v>
      </c>
      <c r="P42" s="549">
        <v>43</v>
      </c>
      <c r="Q42" s="549">
        <v>1</v>
      </c>
      <c r="R42" s="549">
        <v>126</v>
      </c>
      <c r="S42" s="548">
        <v>2228</v>
      </c>
      <c r="T42" s="548"/>
      <c r="U42" s="99"/>
    </row>
    <row r="43" spans="1:21" ht="19.5" customHeight="1">
      <c r="A43" s="545">
        <v>49</v>
      </c>
      <c r="B43" s="545" t="s">
        <v>264</v>
      </c>
      <c r="C43" s="545" t="s">
        <v>209</v>
      </c>
      <c r="D43" s="546"/>
      <c r="E43" s="171" t="str">
        <f t="shared" si="0"/>
        <v>1900</v>
      </c>
      <c r="F43" s="547">
        <v>0</v>
      </c>
      <c r="G43" s="548">
        <v>0</v>
      </c>
      <c r="H43" s="547">
        <v>0</v>
      </c>
      <c r="I43" s="545" t="s">
        <v>12639</v>
      </c>
      <c r="J43" s="545"/>
      <c r="K43" s="545" t="s">
        <v>13413</v>
      </c>
      <c r="L43" s="545" t="s">
        <v>13796</v>
      </c>
      <c r="M43" s="548" t="s">
        <v>13758</v>
      </c>
      <c r="N43" s="545" t="s">
        <v>13413</v>
      </c>
      <c r="O43" s="545" t="s">
        <v>13797</v>
      </c>
      <c r="P43" s="549">
        <v>44</v>
      </c>
      <c r="Q43" s="549">
        <v>1</v>
      </c>
      <c r="R43" s="549">
        <v>64</v>
      </c>
      <c r="S43" s="548"/>
      <c r="T43" s="548"/>
      <c r="U43" s="99"/>
    </row>
    <row r="44" spans="1:21" ht="19.5" customHeight="1">
      <c r="A44" s="545">
        <v>50</v>
      </c>
      <c r="B44" s="545" t="s">
        <v>12145</v>
      </c>
      <c r="C44" s="545" t="s">
        <v>209</v>
      </c>
      <c r="D44" s="546"/>
      <c r="E44" s="171" t="str">
        <f t="shared" si="0"/>
        <v>1900</v>
      </c>
      <c r="F44" s="547">
        <v>0</v>
      </c>
      <c r="G44" s="548">
        <v>0</v>
      </c>
      <c r="H44" s="547">
        <v>0</v>
      </c>
      <c r="I44" s="545" t="s">
        <v>12639</v>
      </c>
      <c r="J44" s="545"/>
      <c r="K44" s="545" t="s">
        <v>13413</v>
      </c>
      <c r="L44" s="545" t="s">
        <v>13796</v>
      </c>
      <c r="M44" s="548" t="s">
        <v>13758</v>
      </c>
      <c r="N44" s="545" t="s">
        <v>13413</v>
      </c>
      <c r="O44" s="545" t="s">
        <v>13798</v>
      </c>
      <c r="P44" s="549">
        <v>45</v>
      </c>
      <c r="Q44" s="549">
        <v>1</v>
      </c>
      <c r="R44" s="549">
        <v>64</v>
      </c>
      <c r="S44" s="548"/>
      <c r="T44" s="548"/>
      <c r="U44" s="99"/>
    </row>
    <row r="45" spans="1:21" ht="19.5" customHeight="1">
      <c r="A45" s="545">
        <v>51</v>
      </c>
      <c r="B45" s="545" t="s">
        <v>12144</v>
      </c>
      <c r="C45" s="545" t="s">
        <v>209</v>
      </c>
      <c r="D45" s="546"/>
      <c r="E45" s="171" t="str">
        <f t="shared" si="0"/>
        <v>1900</v>
      </c>
      <c r="F45" s="547">
        <v>0</v>
      </c>
      <c r="G45" s="548">
        <v>0</v>
      </c>
      <c r="H45" s="547">
        <v>0</v>
      </c>
      <c r="I45" s="545" t="s">
        <v>12639</v>
      </c>
      <c r="J45" s="545"/>
      <c r="K45" s="545" t="s">
        <v>13413</v>
      </c>
      <c r="L45" s="545" t="s">
        <v>13796</v>
      </c>
      <c r="M45" s="548" t="s">
        <v>13758</v>
      </c>
      <c r="N45" s="545" t="s">
        <v>13413</v>
      </c>
      <c r="O45" s="545" t="s">
        <v>13799</v>
      </c>
      <c r="P45" s="549">
        <v>46</v>
      </c>
      <c r="Q45" s="549">
        <v>1</v>
      </c>
      <c r="R45" s="549">
        <v>64</v>
      </c>
      <c r="S45" s="548"/>
      <c r="T45" s="548"/>
      <c r="U45" s="99"/>
    </row>
    <row r="46" spans="1:21" ht="19.5" customHeight="1">
      <c r="A46" s="545">
        <v>52</v>
      </c>
      <c r="B46" s="545" t="s">
        <v>273</v>
      </c>
      <c r="C46" s="545" t="s">
        <v>216</v>
      </c>
      <c r="D46" s="546">
        <v>46052</v>
      </c>
      <c r="E46" s="171" t="str">
        <f t="shared" si="0"/>
        <v>2026</v>
      </c>
      <c r="F46" s="547">
        <v>63224</v>
      </c>
      <c r="G46" s="548">
        <v>0.19</v>
      </c>
      <c r="H46" s="547">
        <v>53129.41</v>
      </c>
      <c r="I46" s="545" t="s">
        <v>12646</v>
      </c>
      <c r="J46" s="545" t="s">
        <v>13307</v>
      </c>
      <c r="K46" s="545" t="s">
        <v>13413</v>
      </c>
      <c r="L46" s="545" t="s">
        <v>13800</v>
      </c>
      <c r="M46" s="548" t="s">
        <v>13758</v>
      </c>
      <c r="N46" s="545" t="s">
        <v>13413</v>
      </c>
      <c r="O46" s="545" t="s">
        <v>13413</v>
      </c>
      <c r="P46" s="549">
        <v>47</v>
      </c>
      <c r="Q46" s="549">
        <v>1</v>
      </c>
      <c r="R46" s="549">
        <v>65</v>
      </c>
      <c r="S46" s="548">
        <v>2228</v>
      </c>
      <c r="T46" s="548"/>
      <c r="U46" s="99"/>
    </row>
    <row r="47" spans="1:21" ht="19.5" customHeight="1">
      <c r="A47" s="545">
        <v>53</v>
      </c>
      <c r="B47" s="545" t="s">
        <v>6428</v>
      </c>
      <c r="C47" s="545" t="s">
        <v>209</v>
      </c>
      <c r="D47" s="546">
        <v>46052</v>
      </c>
      <c r="E47" s="171" t="str">
        <f t="shared" si="0"/>
        <v>2026</v>
      </c>
      <c r="F47" s="547">
        <v>4548</v>
      </c>
      <c r="G47" s="548">
        <v>0.19</v>
      </c>
      <c r="H47" s="547">
        <v>3821.85</v>
      </c>
      <c r="I47" s="545" t="s">
        <v>12648</v>
      </c>
      <c r="J47" s="545" t="s">
        <v>13307</v>
      </c>
      <c r="K47" s="545" t="s">
        <v>13413</v>
      </c>
      <c r="L47" s="545" t="s">
        <v>13801</v>
      </c>
      <c r="M47" s="548" t="s">
        <v>13758</v>
      </c>
      <c r="N47" s="545" t="s">
        <v>13413</v>
      </c>
      <c r="O47" s="545" t="s">
        <v>13413</v>
      </c>
      <c r="P47" s="549">
        <v>48</v>
      </c>
      <c r="Q47" s="549">
        <v>1</v>
      </c>
      <c r="R47" s="549">
        <v>67</v>
      </c>
      <c r="S47" s="548">
        <v>2228</v>
      </c>
      <c r="T47" s="548"/>
      <c r="U47" s="99"/>
    </row>
    <row r="48" spans="1:21" ht="19.5" customHeight="1">
      <c r="A48" s="545">
        <v>54</v>
      </c>
      <c r="B48" s="545" t="s">
        <v>12143</v>
      </c>
      <c r="C48" s="545" t="s">
        <v>209</v>
      </c>
      <c r="D48" s="546"/>
      <c r="E48" s="171" t="str">
        <f t="shared" si="0"/>
        <v>1900</v>
      </c>
      <c r="F48" s="547">
        <v>0</v>
      </c>
      <c r="G48" s="548">
        <v>0</v>
      </c>
      <c r="H48" s="547">
        <v>0</v>
      </c>
      <c r="I48" s="545" t="s">
        <v>12648</v>
      </c>
      <c r="J48" s="545"/>
      <c r="K48" s="545" t="s">
        <v>13413</v>
      </c>
      <c r="L48" s="545" t="s">
        <v>13801</v>
      </c>
      <c r="M48" s="548" t="s">
        <v>13758</v>
      </c>
      <c r="N48" s="545" t="s">
        <v>13413</v>
      </c>
      <c r="O48" s="545" t="s">
        <v>13413</v>
      </c>
      <c r="P48" s="549">
        <v>49</v>
      </c>
      <c r="Q48" s="549">
        <v>1</v>
      </c>
      <c r="R48" s="549">
        <v>67</v>
      </c>
      <c r="S48" s="548"/>
      <c r="T48" s="548"/>
      <c r="U48" s="99"/>
    </row>
    <row r="49" spans="1:21" ht="19.5" customHeight="1">
      <c r="A49" s="545">
        <v>55</v>
      </c>
      <c r="B49" s="545" t="s">
        <v>6427</v>
      </c>
      <c r="C49" s="545" t="s">
        <v>209</v>
      </c>
      <c r="D49" s="546">
        <v>46052</v>
      </c>
      <c r="E49" s="171" t="str">
        <f t="shared" si="0"/>
        <v>2026</v>
      </c>
      <c r="F49" s="547">
        <v>6101</v>
      </c>
      <c r="G49" s="548">
        <v>0.19</v>
      </c>
      <c r="H49" s="547">
        <v>5126.8900000000003</v>
      </c>
      <c r="I49" s="545" t="s">
        <v>12648</v>
      </c>
      <c r="J49" s="545" t="s">
        <v>13307</v>
      </c>
      <c r="K49" s="545" t="s">
        <v>13413</v>
      </c>
      <c r="L49" s="545" t="s">
        <v>13801</v>
      </c>
      <c r="M49" s="548" t="s">
        <v>13758</v>
      </c>
      <c r="N49" s="545" t="s">
        <v>13413</v>
      </c>
      <c r="O49" s="545" t="s">
        <v>13413</v>
      </c>
      <c r="P49" s="549">
        <v>50</v>
      </c>
      <c r="Q49" s="549">
        <v>1</v>
      </c>
      <c r="R49" s="549">
        <v>67</v>
      </c>
      <c r="S49" s="548">
        <v>2228</v>
      </c>
      <c r="T49" s="548"/>
      <c r="U49" s="99"/>
    </row>
    <row r="50" spans="1:21" ht="19.5" customHeight="1">
      <c r="A50" s="545">
        <v>56</v>
      </c>
      <c r="B50" s="545" t="s">
        <v>12142</v>
      </c>
      <c r="C50" s="545" t="s">
        <v>209</v>
      </c>
      <c r="D50" s="546"/>
      <c r="E50" s="171" t="str">
        <f t="shared" si="0"/>
        <v>1900</v>
      </c>
      <c r="F50" s="547">
        <v>0</v>
      </c>
      <c r="G50" s="548">
        <v>0</v>
      </c>
      <c r="H50" s="547">
        <v>0</v>
      </c>
      <c r="I50" s="545" t="s">
        <v>12646</v>
      </c>
      <c r="J50" s="545"/>
      <c r="K50" s="545" t="s">
        <v>13413</v>
      </c>
      <c r="L50" s="545" t="s">
        <v>13802</v>
      </c>
      <c r="M50" s="548" t="s">
        <v>13758</v>
      </c>
      <c r="N50" s="545" t="s">
        <v>13413</v>
      </c>
      <c r="O50" s="545" t="s">
        <v>13803</v>
      </c>
      <c r="P50" s="549">
        <v>51</v>
      </c>
      <c r="Q50" s="549">
        <v>1</v>
      </c>
      <c r="R50" s="549">
        <v>65</v>
      </c>
      <c r="S50" s="548"/>
      <c r="T50" s="548"/>
      <c r="U50" s="99"/>
    </row>
    <row r="51" spans="1:21" ht="19.5" customHeight="1">
      <c r="A51" s="545">
        <v>57</v>
      </c>
      <c r="B51" s="545" t="s">
        <v>2872</v>
      </c>
      <c r="C51" s="545" t="s">
        <v>221</v>
      </c>
      <c r="D51" s="546"/>
      <c r="E51" s="171" t="str">
        <f t="shared" si="0"/>
        <v>1900</v>
      </c>
      <c r="F51" s="547">
        <v>0</v>
      </c>
      <c r="G51" s="548">
        <v>0</v>
      </c>
      <c r="H51" s="547">
        <v>0</v>
      </c>
      <c r="I51" s="545" t="s">
        <v>12649</v>
      </c>
      <c r="J51" s="545"/>
      <c r="K51" s="545" t="s">
        <v>13413</v>
      </c>
      <c r="L51" s="545" t="s">
        <v>13413</v>
      </c>
      <c r="M51" s="548" t="s">
        <v>13758</v>
      </c>
      <c r="N51" s="545" t="s">
        <v>22145</v>
      </c>
      <c r="O51" s="545" t="s">
        <v>13413</v>
      </c>
      <c r="P51" s="549">
        <v>52</v>
      </c>
      <c r="Q51" s="549">
        <v>1</v>
      </c>
      <c r="R51" s="549">
        <v>17</v>
      </c>
      <c r="S51" s="548"/>
      <c r="T51" s="548">
        <v>166</v>
      </c>
      <c r="U51" s="99"/>
    </row>
    <row r="52" spans="1:21" ht="19.5" customHeight="1">
      <c r="A52" s="545">
        <v>59</v>
      </c>
      <c r="B52" s="545" t="s">
        <v>12141</v>
      </c>
      <c r="C52" s="545" t="s">
        <v>221</v>
      </c>
      <c r="D52" s="546"/>
      <c r="E52" s="171" t="str">
        <f t="shared" si="0"/>
        <v>1900</v>
      </c>
      <c r="F52" s="547">
        <v>0</v>
      </c>
      <c r="G52" s="548">
        <v>0</v>
      </c>
      <c r="H52" s="547">
        <v>0</v>
      </c>
      <c r="I52" s="545" t="s">
        <v>12649</v>
      </c>
      <c r="J52" s="545"/>
      <c r="K52" s="545" t="s">
        <v>13413</v>
      </c>
      <c r="L52" s="545" t="s">
        <v>13413</v>
      </c>
      <c r="M52" s="548" t="s">
        <v>13758</v>
      </c>
      <c r="N52" s="545" t="s">
        <v>22145</v>
      </c>
      <c r="O52" s="545" t="s">
        <v>13413</v>
      </c>
      <c r="P52" s="549">
        <v>54</v>
      </c>
      <c r="Q52" s="549">
        <v>1</v>
      </c>
      <c r="R52" s="549">
        <v>17</v>
      </c>
      <c r="S52" s="548"/>
      <c r="T52" s="548">
        <v>166</v>
      </c>
      <c r="U52" s="99"/>
    </row>
    <row r="53" spans="1:21" ht="19.5" customHeight="1">
      <c r="A53" s="545">
        <v>61</v>
      </c>
      <c r="B53" s="545" t="s">
        <v>12140</v>
      </c>
      <c r="C53" s="545" t="s">
        <v>216</v>
      </c>
      <c r="D53" s="546"/>
      <c r="E53" s="171" t="str">
        <f t="shared" si="0"/>
        <v>1900</v>
      </c>
      <c r="F53" s="547">
        <v>0</v>
      </c>
      <c r="G53" s="548">
        <v>0</v>
      </c>
      <c r="H53" s="547">
        <v>0</v>
      </c>
      <c r="I53" s="545" t="s">
        <v>12650</v>
      </c>
      <c r="J53" s="545"/>
      <c r="K53" s="545" t="s">
        <v>13413</v>
      </c>
      <c r="L53" s="545" t="s">
        <v>13413</v>
      </c>
      <c r="M53" s="548" t="s">
        <v>13758</v>
      </c>
      <c r="N53" s="545" t="s">
        <v>13413</v>
      </c>
      <c r="O53" s="545" t="s">
        <v>13804</v>
      </c>
      <c r="P53" s="549">
        <v>55</v>
      </c>
      <c r="Q53" s="549">
        <v>1</v>
      </c>
      <c r="R53" s="549">
        <v>127</v>
      </c>
      <c r="S53" s="548"/>
      <c r="T53" s="548"/>
      <c r="U53" s="99"/>
    </row>
    <row r="54" spans="1:21" ht="19.5" customHeight="1">
      <c r="A54" s="545">
        <v>62</v>
      </c>
      <c r="B54" s="545" t="s">
        <v>313</v>
      </c>
      <c r="C54" s="545" t="s">
        <v>311</v>
      </c>
      <c r="D54" s="546">
        <v>46052</v>
      </c>
      <c r="E54" s="171" t="str">
        <f t="shared" si="0"/>
        <v>2026</v>
      </c>
      <c r="F54" s="547">
        <v>112113</v>
      </c>
      <c r="G54" s="548">
        <v>0.19</v>
      </c>
      <c r="H54" s="547">
        <v>94212.61</v>
      </c>
      <c r="I54" s="545" t="s">
        <v>12651</v>
      </c>
      <c r="J54" s="545" t="s">
        <v>13307</v>
      </c>
      <c r="K54" s="545" t="s">
        <v>13413</v>
      </c>
      <c r="L54" s="545" t="s">
        <v>13805</v>
      </c>
      <c r="M54" s="548" t="s">
        <v>13758</v>
      </c>
      <c r="N54" s="545" t="s">
        <v>13413</v>
      </c>
      <c r="O54" s="545" t="s">
        <v>13413</v>
      </c>
      <c r="P54" s="549">
        <v>56</v>
      </c>
      <c r="Q54" s="549">
        <v>1</v>
      </c>
      <c r="R54" s="549">
        <v>68</v>
      </c>
      <c r="S54" s="548">
        <v>2228</v>
      </c>
      <c r="T54" s="548"/>
      <c r="U54" s="99"/>
    </row>
    <row r="55" spans="1:21" ht="19.5" customHeight="1">
      <c r="A55" s="545">
        <v>63</v>
      </c>
      <c r="B55" s="545" t="s">
        <v>316</v>
      </c>
      <c r="C55" s="545" t="s">
        <v>311</v>
      </c>
      <c r="D55" s="546"/>
      <c r="E55" s="171" t="str">
        <f t="shared" si="0"/>
        <v>1900</v>
      </c>
      <c r="F55" s="547">
        <v>0</v>
      </c>
      <c r="G55" s="548">
        <v>0</v>
      </c>
      <c r="H55" s="547">
        <v>0</v>
      </c>
      <c r="I55" s="545" t="s">
        <v>12651</v>
      </c>
      <c r="J55" s="545"/>
      <c r="K55" s="545" t="s">
        <v>13413</v>
      </c>
      <c r="L55" s="545" t="s">
        <v>13413</v>
      </c>
      <c r="M55" s="548" t="s">
        <v>13758</v>
      </c>
      <c r="N55" s="545" t="s">
        <v>13413</v>
      </c>
      <c r="O55" s="545" t="s">
        <v>13413</v>
      </c>
      <c r="P55" s="549">
        <v>57</v>
      </c>
      <c r="Q55" s="549">
        <v>1</v>
      </c>
      <c r="R55" s="549">
        <v>68</v>
      </c>
      <c r="S55" s="548"/>
      <c r="T55" s="548"/>
      <c r="U55" s="99"/>
    </row>
    <row r="56" spans="1:21" ht="19.5" customHeight="1">
      <c r="A56" s="545">
        <v>64</v>
      </c>
      <c r="B56" s="545" t="s">
        <v>4477</v>
      </c>
      <c r="C56" s="545" t="s">
        <v>311</v>
      </c>
      <c r="D56" s="546">
        <v>46052</v>
      </c>
      <c r="E56" s="171" t="str">
        <f t="shared" si="0"/>
        <v>2026</v>
      </c>
      <c r="F56" s="547">
        <v>82640</v>
      </c>
      <c r="G56" s="548">
        <v>0.19</v>
      </c>
      <c r="H56" s="547">
        <v>69445.38</v>
      </c>
      <c r="I56" s="545" t="s">
        <v>12651</v>
      </c>
      <c r="J56" s="545" t="s">
        <v>13307</v>
      </c>
      <c r="K56" s="545" t="s">
        <v>13413</v>
      </c>
      <c r="L56" s="545" t="s">
        <v>13806</v>
      </c>
      <c r="M56" s="548" t="s">
        <v>13758</v>
      </c>
      <c r="N56" s="545" t="s">
        <v>13413</v>
      </c>
      <c r="O56" s="545" t="s">
        <v>13413</v>
      </c>
      <c r="P56" s="549">
        <v>58</v>
      </c>
      <c r="Q56" s="549">
        <v>1</v>
      </c>
      <c r="R56" s="549">
        <v>68</v>
      </c>
      <c r="S56" s="548">
        <v>2228</v>
      </c>
      <c r="T56" s="548"/>
      <c r="U56" s="99"/>
    </row>
    <row r="57" spans="1:21" ht="19.5" customHeight="1">
      <c r="A57" s="545">
        <v>66</v>
      </c>
      <c r="B57" s="545" t="s">
        <v>2073</v>
      </c>
      <c r="C57" s="545" t="s">
        <v>209</v>
      </c>
      <c r="D57" s="546"/>
      <c r="E57" s="171" t="str">
        <f t="shared" si="0"/>
        <v>1900</v>
      </c>
      <c r="F57" s="547">
        <v>0</v>
      </c>
      <c r="G57" s="548">
        <v>0</v>
      </c>
      <c r="H57" s="547">
        <v>0</v>
      </c>
      <c r="I57" s="545" t="s">
        <v>12652</v>
      </c>
      <c r="J57" s="545"/>
      <c r="K57" s="545" t="s">
        <v>13413</v>
      </c>
      <c r="L57" s="545" t="s">
        <v>13807</v>
      </c>
      <c r="M57" s="548" t="s">
        <v>13758</v>
      </c>
      <c r="N57" s="545" t="s">
        <v>13413</v>
      </c>
      <c r="O57" s="545" t="s">
        <v>13808</v>
      </c>
      <c r="P57" s="549">
        <v>60</v>
      </c>
      <c r="Q57" s="549">
        <v>1</v>
      </c>
      <c r="R57" s="549">
        <v>134</v>
      </c>
      <c r="S57" s="548"/>
      <c r="T57" s="548"/>
      <c r="U57" s="99"/>
    </row>
    <row r="58" spans="1:21" ht="19.5" customHeight="1">
      <c r="A58" s="545">
        <v>67</v>
      </c>
      <c r="B58" s="545" t="s">
        <v>2633</v>
      </c>
      <c r="C58" s="545" t="s">
        <v>216</v>
      </c>
      <c r="D58" s="546">
        <v>44588</v>
      </c>
      <c r="E58" s="171" t="str">
        <f t="shared" si="0"/>
        <v>2022</v>
      </c>
      <c r="F58" s="547">
        <v>48231</v>
      </c>
      <c r="G58" s="548">
        <v>0.19</v>
      </c>
      <c r="H58" s="547">
        <v>40530.25</v>
      </c>
      <c r="I58" s="545" t="s">
        <v>12642</v>
      </c>
      <c r="J58" s="545" t="s">
        <v>13297</v>
      </c>
      <c r="K58" s="545" t="s">
        <v>13809</v>
      </c>
      <c r="L58" s="545" t="s">
        <v>13807</v>
      </c>
      <c r="M58" s="548" t="s">
        <v>13758</v>
      </c>
      <c r="N58" s="545" t="s">
        <v>13413</v>
      </c>
      <c r="O58" s="545" t="s">
        <v>13810</v>
      </c>
      <c r="P58" s="549">
        <v>61</v>
      </c>
      <c r="Q58" s="549">
        <v>1</v>
      </c>
      <c r="R58" s="549">
        <v>135</v>
      </c>
      <c r="S58" s="548">
        <v>2257</v>
      </c>
      <c r="T58" s="548"/>
      <c r="U58" s="99"/>
    </row>
    <row r="59" spans="1:21" ht="19.5" customHeight="1">
      <c r="A59" s="545">
        <v>69</v>
      </c>
      <c r="B59" s="545" t="s">
        <v>7290</v>
      </c>
      <c r="C59" s="545" t="s">
        <v>903</v>
      </c>
      <c r="D59" s="546">
        <v>46052</v>
      </c>
      <c r="E59" s="171" t="str">
        <f t="shared" si="0"/>
        <v>2026</v>
      </c>
      <c r="F59" s="547">
        <v>8357</v>
      </c>
      <c r="G59" s="548">
        <v>0</v>
      </c>
      <c r="H59" s="547">
        <v>8357</v>
      </c>
      <c r="I59" s="545" t="s">
        <v>12653</v>
      </c>
      <c r="J59" s="545" t="s">
        <v>13299</v>
      </c>
      <c r="K59" s="545" t="s">
        <v>13811</v>
      </c>
      <c r="L59" s="545" t="s">
        <v>13812</v>
      </c>
      <c r="M59" s="548" t="s">
        <v>13813</v>
      </c>
      <c r="N59" s="545" t="s">
        <v>13413</v>
      </c>
      <c r="O59" s="545" t="s">
        <v>13413</v>
      </c>
      <c r="P59" s="549">
        <v>63</v>
      </c>
      <c r="Q59" s="549">
        <v>3</v>
      </c>
      <c r="R59" s="549">
        <v>160</v>
      </c>
      <c r="S59" s="548">
        <v>443</v>
      </c>
      <c r="T59" s="548"/>
      <c r="U59" s="99"/>
    </row>
    <row r="60" spans="1:21" ht="19.5" customHeight="1">
      <c r="A60" s="545">
        <v>70</v>
      </c>
      <c r="B60" s="545" t="s">
        <v>325</v>
      </c>
      <c r="C60" s="545" t="s">
        <v>206</v>
      </c>
      <c r="D60" s="546">
        <v>46052</v>
      </c>
      <c r="E60" s="171" t="str">
        <f t="shared" si="0"/>
        <v>2026</v>
      </c>
      <c r="F60" s="547">
        <v>2098</v>
      </c>
      <c r="G60" s="548">
        <v>0.19</v>
      </c>
      <c r="H60" s="547">
        <v>1763.03</v>
      </c>
      <c r="I60" s="545" t="s">
        <v>12654</v>
      </c>
      <c r="J60" s="545" t="s">
        <v>13307</v>
      </c>
      <c r="K60" s="545" t="s">
        <v>13413</v>
      </c>
      <c r="L60" s="545" t="s">
        <v>13413</v>
      </c>
      <c r="M60" s="548" t="s">
        <v>13758</v>
      </c>
      <c r="N60" s="545" t="s">
        <v>13413</v>
      </c>
      <c r="O60" s="545" t="s">
        <v>13413</v>
      </c>
      <c r="P60" s="549">
        <v>64</v>
      </c>
      <c r="Q60" s="549">
        <v>1</v>
      </c>
      <c r="R60" s="549">
        <v>2</v>
      </c>
      <c r="S60" s="548">
        <v>2228</v>
      </c>
      <c r="T60" s="548"/>
      <c r="U60" s="99"/>
    </row>
    <row r="61" spans="1:21" ht="19.5" customHeight="1">
      <c r="A61" s="545">
        <v>72</v>
      </c>
      <c r="B61" s="545" t="s">
        <v>497</v>
      </c>
      <c r="C61" s="545" t="s">
        <v>206</v>
      </c>
      <c r="D61" s="546">
        <v>46080</v>
      </c>
      <c r="E61" s="171" t="str">
        <f t="shared" si="0"/>
        <v>2026</v>
      </c>
      <c r="F61" s="547">
        <v>6600</v>
      </c>
      <c r="G61" s="548">
        <v>0.19</v>
      </c>
      <c r="H61" s="547">
        <v>5546.22</v>
      </c>
      <c r="I61" s="545" t="s">
        <v>12655</v>
      </c>
      <c r="J61" s="545" t="s">
        <v>13296</v>
      </c>
      <c r="K61" s="545" t="s">
        <v>13413</v>
      </c>
      <c r="L61" s="545" t="s">
        <v>13413</v>
      </c>
      <c r="M61" s="548" t="s">
        <v>13758</v>
      </c>
      <c r="N61" s="545" t="s">
        <v>13413</v>
      </c>
      <c r="O61" s="545" t="s">
        <v>13413</v>
      </c>
      <c r="P61" s="549">
        <v>65</v>
      </c>
      <c r="Q61" s="549">
        <v>1</v>
      </c>
      <c r="R61" s="549">
        <v>80</v>
      </c>
      <c r="S61" s="548">
        <v>2218</v>
      </c>
      <c r="T61" s="548"/>
      <c r="U61" s="99"/>
    </row>
    <row r="62" spans="1:21" ht="19.5" customHeight="1">
      <c r="A62" s="545">
        <v>74</v>
      </c>
      <c r="B62" s="545" t="s">
        <v>12139</v>
      </c>
      <c r="C62" s="545" t="s">
        <v>216</v>
      </c>
      <c r="D62" s="546"/>
      <c r="E62" s="171" t="str">
        <f t="shared" si="0"/>
        <v>1900</v>
      </c>
      <c r="F62" s="547">
        <v>0</v>
      </c>
      <c r="G62" s="548">
        <v>0</v>
      </c>
      <c r="H62" s="547">
        <v>0</v>
      </c>
      <c r="I62" s="545" t="s">
        <v>12656</v>
      </c>
      <c r="J62" s="545"/>
      <c r="K62" s="545" t="s">
        <v>13413</v>
      </c>
      <c r="L62" s="545" t="s">
        <v>13814</v>
      </c>
      <c r="M62" s="548" t="s">
        <v>13758</v>
      </c>
      <c r="N62" s="545" t="s">
        <v>22146</v>
      </c>
      <c r="O62" s="545" t="s">
        <v>13815</v>
      </c>
      <c r="P62" s="549">
        <v>67</v>
      </c>
      <c r="Q62" s="549">
        <v>1</v>
      </c>
      <c r="R62" s="549">
        <v>119</v>
      </c>
      <c r="S62" s="548"/>
      <c r="T62" s="548">
        <v>15</v>
      </c>
      <c r="U62" s="99"/>
    </row>
    <row r="63" spans="1:21" ht="19.5" customHeight="1">
      <c r="A63" s="545">
        <v>77</v>
      </c>
      <c r="B63" s="545" t="s">
        <v>12138</v>
      </c>
      <c r="C63" s="545" t="s">
        <v>216</v>
      </c>
      <c r="D63" s="546"/>
      <c r="E63" s="171" t="str">
        <f t="shared" si="0"/>
        <v>1900</v>
      </c>
      <c r="F63" s="547">
        <v>0</v>
      </c>
      <c r="G63" s="548">
        <v>0</v>
      </c>
      <c r="H63" s="547">
        <v>0</v>
      </c>
      <c r="I63" s="545" t="s">
        <v>12656</v>
      </c>
      <c r="J63" s="545"/>
      <c r="K63" s="545" t="s">
        <v>13413</v>
      </c>
      <c r="L63" s="545" t="s">
        <v>13816</v>
      </c>
      <c r="M63" s="548" t="s">
        <v>13758</v>
      </c>
      <c r="N63" s="545" t="s">
        <v>22146</v>
      </c>
      <c r="O63" s="545" t="s">
        <v>13817</v>
      </c>
      <c r="P63" s="549">
        <v>70</v>
      </c>
      <c r="Q63" s="549">
        <v>1</v>
      </c>
      <c r="R63" s="549">
        <v>119</v>
      </c>
      <c r="S63" s="548"/>
      <c r="T63" s="548">
        <v>15</v>
      </c>
      <c r="U63" s="99"/>
    </row>
    <row r="64" spans="1:21" ht="19.5" customHeight="1">
      <c r="A64" s="545">
        <v>78</v>
      </c>
      <c r="B64" s="545" t="s">
        <v>1557</v>
      </c>
      <c r="C64" s="545" t="s">
        <v>216</v>
      </c>
      <c r="D64" s="546"/>
      <c r="E64" s="171" t="str">
        <f t="shared" si="0"/>
        <v>1900</v>
      </c>
      <c r="F64" s="547">
        <v>0</v>
      </c>
      <c r="G64" s="548">
        <v>0</v>
      </c>
      <c r="H64" s="547">
        <v>0</v>
      </c>
      <c r="I64" s="545" t="s">
        <v>12656</v>
      </c>
      <c r="J64" s="545"/>
      <c r="K64" s="545" t="s">
        <v>13413</v>
      </c>
      <c r="L64" s="545" t="s">
        <v>13818</v>
      </c>
      <c r="M64" s="548" t="s">
        <v>13758</v>
      </c>
      <c r="N64" s="545" t="s">
        <v>22146</v>
      </c>
      <c r="O64" s="545" t="s">
        <v>13819</v>
      </c>
      <c r="P64" s="549">
        <v>71</v>
      </c>
      <c r="Q64" s="549">
        <v>1</v>
      </c>
      <c r="R64" s="549">
        <v>119</v>
      </c>
      <c r="S64" s="548"/>
      <c r="T64" s="548">
        <v>15</v>
      </c>
      <c r="U64" s="99"/>
    </row>
    <row r="65" spans="1:21" ht="19.5" customHeight="1">
      <c r="A65" s="545">
        <v>82</v>
      </c>
      <c r="B65" s="545" t="s">
        <v>12137</v>
      </c>
      <c r="C65" s="545" t="s">
        <v>311</v>
      </c>
      <c r="D65" s="546"/>
      <c r="E65" s="171" t="str">
        <f t="shared" si="0"/>
        <v>1900</v>
      </c>
      <c r="F65" s="547">
        <v>0</v>
      </c>
      <c r="G65" s="548">
        <v>0</v>
      </c>
      <c r="H65" s="547">
        <v>0</v>
      </c>
      <c r="I65" s="545" t="s">
        <v>12657</v>
      </c>
      <c r="J65" s="545"/>
      <c r="K65" s="545" t="s">
        <v>13413</v>
      </c>
      <c r="L65" s="545" t="s">
        <v>13820</v>
      </c>
      <c r="M65" s="548" t="s">
        <v>13758</v>
      </c>
      <c r="N65" s="545" t="s">
        <v>22147</v>
      </c>
      <c r="O65" s="545" t="s">
        <v>13413</v>
      </c>
      <c r="P65" s="549">
        <v>73</v>
      </c>
      <c r="Q65" s="549">
        <v>1</v>
      </c>
      <c r="R65" s="549">
        <v>69</v>
      </c>
      <c r="S65" s="548"/>
      <c r="T65" s="548">
        <v>110</v>
      </c>
      <c r="U65" s="99"/>
    </row>
    <row r="66" spans="1:21" ht="19.5" customHeight="1">
      <c r="A66" s="545">
        <v>83</v>
      </c>
      <c r="B66" s="545" t="s">
        <v>394</v>
      </c>
      <c r="C66" s="545" t="s">
        <v>4479</v>
      </c>
      <c r="D66" s="546">
        <v>46052</v>
      </c>
      <c r="E66" s="171" t="str">
        <f t="shared" si="0"/>
        <v>2026</v>
      </c>
      <c r="F66" s="547">
        <v>34368</v>
      </c>
      <c r="G66" s="548">
        <v>0.19</v>
      </c>
      <c r="H66" s="547">
        <v>28880.67</v>
      </c>
      <c r="I66" s="545" t="s">
        <v>12654</v>
      </c>
      <c r="J66" s="545" t="s">
        <v>13307</v>
      </c>
      <c r="K66" s="545" t="s">
        <v>13413</v>
      </c>
      <c r="L66" s="545" t="s">
        <v>13413</v>
      </c>
      <c r="M66" s="548" t="s">
        <v>13758</v>
      </c>
      <c r="N66" s="545" t="s">
        <v>13413</v>
      </c>
      <c r="O66" s="545" t="s">
        <v>13413</v>
      </c>
      <c r="P66" s="549">
        <v>74</v>
      </c>
      <c r="Q66" s="549">
        <v>1</v>
      </c>
      <c r="R66" s="549">
        <v>2</v>
      </c>
      <c r="S66" s="548">
        <v>2228</v>
      </c>
      <c r="T66" s="548"/>
      <c r="U66" s="99"/>
    </row>
    <row r="67" spans="1:21" ht="19.5" customHeight="1">
      <c r="A67" s="545">
        <v>85</v>
      </c>
      <c r="B67" s="545" t="s">
        <v>7168</v>
      </c>
      <c r="C67" s="545" t="s">
        <v>311</v>
      </c>
      <c r="D67" s="546">
        <v>46052</v>
      </c>
      <c r="E67" s="171" t="str">
        <f t="shared" si="0"/>
        <v>2026</v>
      </c>
      <c r="F67" s="547">
        <v>123375</v>
      </c>
      <c r="G67" s="548">
        <v>0.19</v>
      </c>
      <c r="H67" s="547">
        <v>103676.47</v>
      </c>
      <c r="I67" s="545" t="s">
        <v>12654</v>
      </c>
      <c r="J67" s="545" t="s">
        <v>13307</v>
      </c>
      <c r="K67" s="545" t="s">
        <v>13413</v>
      </c>
      <c r="L67" s="545" t="s">
        <v>13413</v>
      </c>
      <c r="M67" s="548" t="s">
        <v>13758</v>
      </c>
      <c r="N67" s="545" t="s">
        <v>13413</v>
      </c>
      <c r="O67" s="545" t="s">
        <v>13413</v>
      </c>
      <c r="P67" s="549">
        <v>75</v>
      </c>
      <c r="Q67" s="549">
        <v>1</v>
      </c>
      <c r="R67" s="549">
        <v>2</v>
      </c>
      <c r="S67" s="548">
        <v>2228</v>
      </c>
      <c r="T67" s="548"/>
      <c r="U67" s="99"/>
    </row>
    <row r="68" spans="1:21" ht="19.5" customHeight="1">
      <c r="A68" s="545">
        <v>86</v>
      </c>
      <c r="B68" s="545" t="s">
        <v>12136</v>
      </c>
      <c r="C68" s="545" t="s">
        <v>206</v>
      </c>
      <c r="D68" s="546">
        <v>44589</v>
      </c>
      <c r="E68" s="171" t="str">
        <f t="shared" ref="E68:E131" si="1">TEXT(D68,"YYYY")</f>
        <v>2022</v>
      </c>
      <c r="F68" s="547">
        <v>5343</v>
      </c>
      <c r="G68" s="548">
        <v>0.19</v>
      </c>
      <c r="H68" s="547">
        <v>4489.92</v>
      </c>
      <c r="I68" s="545" t="s">
        <v>12640</v>
      </c>
      <c r="J68" s="545" t="s">
        <v>13297</v>
      </c>
      <c r="K68" s="545" t="s">
        <v>13413</v>
      </c>
      <c r="L68" s="545" t="s">
        <v>13821</v>
      </c>
      <c r="M68" s="548" t="s">
        <v>13758</v>
      </c>
      <c r="N68" s="545" t="s">
        <v>13413</v>
      </c>
      <c r="O68" s="545" t="s">
        <v>13413</v>
      </c>
      <c r="P68" s="549">
        <v>76</v>
      </c>
      <c r="Q68" s="549">
        <v>1</v>
      </c>
      <c r="R68" s="549">
        <v>1</v>
      </c>
      <c r="S68" s="548">
        <v>2257</v>
      </c>
      <c r="T68" s="548"/>
      <c r="U68" s="99"/>
    </row>
    <row r="69" spans="1:21" ht="19.5" customHeight="1">
      <c r="A69" s="545">
        <v>87</v>
      </c>
      <c r="B69" s="545" t="s">
        <v>12135</v>
      </c>
      <c r="C69" s="545" t="s">
        <v>216</v>
      </c>
      <c r="D69" s="546"/>
      <c r="E69" s="171" t="str">
        <f t="shared" si="1"/>
        <v>1900</v>
      </c>
      <c r="F69" s="547">
        <v>0</v>
      </c>
      <c r="G69" s="548">
        <v>0</v>
      </c>
      <c r="H69" s="547">
        <v>0</v>
      </c>
      <c r="I69" s="545" t="s">
        <v>12658</v>
      </c>
      <c r="J69" s="545"/>
      <c r="K69" s="545" t="s">
        <v>13413</v>
      </c>
      <c r="L69" s="545" t="s">
        <v>13822</v>
      </c>
      <c r="M69" s="548" t="s">
        <v>13758</v>
      </c>
      <c r="N69" s="545" t="s">
        <v>13413</v>
      </c>
      <c r="O69" s="545" t="s">
        <v>13823</v>
      </c>
      <c r="P69" s="549">
        <v>77</v>
      </c>
      <c r="Q69" s="549">
        <v>1</v>
      </c>
      <c r="R69" s="549">
        <v>9</v>
      </c>
      <c r="S69" s="548"/>
      <c r="T69" s="548"/>
      <c r="U69" s="99"/>
    </row>
    <row r="70" spans="1:21" ht="19.5" customHeight="1">
      <c r="A70" s="545">
        <v>88</v>
      </c>
      <c r="B70" s="545" t="s">
        <v>12134</v>
      </c>
      <c r="C70" s="545" t="s">
        <v>216</v>
      </c>
      <c r="D70" s="546"/>
      <c r="E70" s="171" t="str">
        <f t="shared" si="1"/>
        <v>1900</v>
      </c>
      <c r="F70" s="547">
        <v>0</v>
      </c>
      <c r="G70" s="548">
        <v>0</v>
      </c>
      <c r="H70" s="547">
        <v>0</v>
      </c>
      <c r="I70" s="545" t="s">
        <v>12658</v>
      </c>
      <c r="J70" s="545"/>
      <c r="K70" s="545" t="s">
        <v>13413</v>
      </c>
      <c r="L70" s="545" t="s">
        <v>13824</v>
      </c>
      <c r="M70" s="548" t="s">
        <v>13758</v>
      </c>
      <c r="N70" s="545" t="s">
        <v>13413</v>
      </c>
      <c r="O70" s="545" t="s">
        <v>13825</v>
      </c>
      <c r="P70" s="549">
        <v>78</v>
      </c>
      <c r="Q70" s="549">
        <v>1</v>
      </c>
      <c r="R70" s="549">
        <v>9</v>
      </c>
      <c r="S70" s="548"/>
      <c r="T70" s="548"/>
      <c r="U70" s="99"/>
    </row>
    <row r="71" spans="1:21" ht="19.5" customHeight="1">
      <c r="A71" s="545">
        <v>89</v>
      </c>
      <c r="B71" s="545" t="s">
        <v>881</v>
      </c>
      <c r="C71" s="545" t="s">
        <v>216</v>
      </c>
      <c r="D71" s="546">
        <v>46049</v>
      </c>
      <c r="E71" s="171" t="str">
        <f t="shared" si="1"/>
        <v>2026</v>
      </c>
      <c r="F71" s="547">
        <v>35734</v>
      </c>
      <c r="G71" s="548">
        <v>0.19</v>
      </c>
      <c r="H71" s="547">
        <v>30028.57</v>
      </c>
      <c r="I71" s="545" t="s">
        <v>12643</v>
      </c>
      <c r="J71" s="545" t="s">
        <v>13298</v>
      </c>
      <c r="K71" s="545" t="s">
        <v>13413</v>
      </c>
      <c r="L71" s="545" t="s">
        <v>13826</v>
      </c>
      <c r="M71" s="548" t="s">
        <v>13758</v>
      </c>
      <c r="N71" s="545" t="s">
        <v>13413</v>
      </c>
      <c r="O71" s="545" t="s">
        <v>13827</v>
      </c>
      <c r="P71" s="549">
        <v>79</v>
      </c>
      <c r="Q71" s="549">
        <v>1</v>
      </c>
      <c r="R71" s="549">
        <v>6</v>
      </c>
      <c r="S71" s="548">
        <v>1012</v>
      </c>
      <c r="T71" s="548"/>
      <c r="U71" s="99"/>
    </row>
    <row r="72" spans="1:21" ht="19.5" customHeight="1">
      <c r="A72" s="545">
        <v>91</v>
      </c>
      <c r="B72" s="545" t="s">
        <v>1333</v>
      </c>
      <c r="C72" s="545" t="s">
        <v>209</v>
      </c>
      <c r="D72" s="546"/>
      <c r="E72" s="171" t="str">
        <f t="shared" si="1"/>
        <v>1900</v>
      </c>
      <c r="F72" s="547">
        <v>0</v>
      </c>
      <c r="G72" s="548">
        <v>0</v>
      </c>
      <c r="H72" s="547">
        <v>0</v>
      </c>
      <c r="I72" s="545" t="s">
        <v>12659</v>
      </c>
      <c r="J72" s="545"/>
      <c r="K72" s="545" t="s">
        <v>13413</v>
      </c>
      <c r="L72" s="545" t="s">
        <v>13828</v>
      </c>
      <c r="M72" s="548" t="s">
        <v>13758</v>
      </c>
      <c r="N72" s="545" t="s">
        <v>13413</v>
      </c>
      <c r="O72" s="545" t="s">
        <v>13413</v>
      </c>
      <c r="P72" s="549">
        <v>81</v>
      </c>
      <c r="Q72" s="549">
        <v>1</v>
      </c>
      <c r="R72" s="549">
        <v>116</v>
      </c>
      <c r="S72" s="548"/>
      <c r="T72" s="548"/>
      <c r="U72" s="99"/>
    </row>
    <row r="73" spans="1:21" ht="19.5" customHeight="1">
      <c r="A73" s="545">
        <v>93</v>
      </c>
      <c r="B73" s="545" t="s">
        <v>12133</v>
      </c>
      <c r="C73" s="545" t="s">
        <v>216</v>
      </c>
      <c r="D73" s="546"/>
      <c r="E73" s="171" t="str">
        <f t="shared" si="1"/>
        <v>1900</v>
      </c>
      <c r="F73" s="547">
        <v>0</v>
      </c>
      <c r="G73" s="548">
        <v>0</v>
      </c>
      <c r="H73" s="547">
        <v>0</v>
      </c>
      <c r="I73" s="545" t="s">
        <v>12660</v>
      </c>
      <c r="J73" s="545"/>
      <c r="K73" s="545" t="s">
        <v>13413</v>
      </c>
      <c r="L73" s="545" t="s">
        <v>13829</v>
      </c>
      <c r="M73" s="548" t="s">
        <v>13758</v>
      </c>
      <c r="N73" s="545" t="s">
        <v>13413</v>
      </c>
      <c r="O73" s="545" t="s">
        <v>13827</v>
      </c>
      <c r="P73" s="549">
        <v>83</v>
      </c>
      <c r="Q73" s="549">
        <v>1</v>
      </c>
      <c r="R73" s="549">
        <v>72</v>
      </c>
      <c r="S73" s="548"/>
      <c r="T73" s="548"/>
      <c r="U73" s="99"/>
    </row>
    <row r="74" spans="1:21" ht="19.5" customHeight="1">
      <c r="A74" s="545">
        <v>94</v>
      </c>
      <c r="B74" s="545" t="s">
        <v>882</v>
      </c>
      <c r="C74" s="545" t="s">
        <v>216</v>
      </c>
      <c r="D74" s="546"/>
      <c r="E74" s="171" t="str">
        <f t="shared" si="1"/>
        <v>1900</v>
      </c>
      <c r="F74" s="547">
        <v>0</v>
      </c>
      <c r="G74" s="548">
        <v>0</v>
      </c>
      <c r="H74" s="547">
        <v>0</v>
      </c>
      <c r="I74" s="545" t="s">
        <v>12643</v>
      </c>
      <c r="J74" s="545"/>
      <c r="K74" s="545" t="s">
        <v>13413</v>
      </c>
      <c r="L74" s="545" t="s">
        <v>13830</v>
      </c>
      <c r="M74" s="548" t="s">
        <v>13758</v>
      </c>
      <c r="N74" s="545" t="s">
        <v>13413</v>
      </c>
      <c r="O74" s="545" t="s">
        <v>13413</v>
      </c>
      <c r="P74" s="549">
        <v>84</v>
      </c>
      <c r="Q74" s="549">
        <v>1</v>
      </c>
      <c r="R74" s="549">
        <v>6</v>
      </c>
      <c r="S74" s="548"/>
      <c r="T74" s="548"/>
      <c r="U74" s="99"/>
    </row>
    <row r="75" spans="1:21" ht="19.5" customHeight="1">
      <c r="A75" s="545">
        <v>98</v>
      </c>
      <c r="B75" s="545" t="s">
        <v>7167</v>
      </c>
      <c r="C75" s="545" t="s">
        <v>311</v>
      </c>
      <c r="D75" s="546">
        <v>46052</v>
      </c>
      <c r="E75" s="171" t="str">
        <f t="shared" si="1"/>
        <v>2026</v>
      </c>
      <c r="F75" s="547">
        <v>126683</v>
      </c>
      <c r="G75" s="548">
        <v>0.19</v>
      </c>
      <c r="H75" s="547">
        <v>106456.3</v>
      </c>
      <c r="I75" s="545" t="s">
        <v>12654</v>
      </c>
      <c r="J75" s="545" t="s">
        <v>13307</v>
      </c>
      <c r="K75" s="545" t="s">
        <v>13413</v>
      </c>
      <c r="L75" s="545" t="s">
        <v>13413</v>
      </c>
      <c r="M75" s="548" t="s">
        <v>13758</v>
      </c>
      <c r="N75" s="545" t="s">
        <v>13413</v>
      </c>
      <c r="O75" s="545" t="s">
        <v>13413</v>
      </c>
      <c r="P75" s="549">
        <v>88</v>
      </c>
      <c r="Q75" s="549">
        <v>1</v>
      </c>
      <c r="R75" s="549">
        <v>2</v>
      </c>
      <c r="S75" s="548">
        <v>2228</v>
      </c>
      <c r="T75" s="548"/>
      <c r="U75" s="99"/>
    </row>
    <row r="76" spans="1:21" ht="19.5" customHeight="1">
      <c r="A76" s="545">
        <v>99</v>
      </c>
      <c r="B76" s="545" t="s">
        <v>12132</v>
      </c>
      <c r="C76" s="545" t="s">
        <v>216</v>
      </c>
      <c r="D76" s="546"/>
      <c r="E76" s="171" t="str">
        <f t="shared" si="1"/>
        <v>1900</v>
      </c>
      <c r="F76" s="547">
        <v>0</v>
      </c>
      <c r="G76" s="548">
        <v>0</v>
      </c>
      <c r="H76" s="547">
        <v>0</v>
      </c>
      <c r="I76" s="545" t="s">
        <v>12661</v>
      </c>
      <c r="J76" s="545"/>
      <c r="K76" s="545" t="s">
        <v>13413</v>
      </c>
      <c r="L76" s="545" t="s">
        <v>13796</v>
      </c>
      <c r="M76" s="548" t="s">
        <v>13758</v>
      </c>
      <c r="N76" s="545" t="s">
        <v>13413</v>
      </c>
      <c r="O76" s="545" t="s">
        <v>13831</v>
      </c>
      <c r="P76" s="549">
        <v>89</v>
      </c>
      <c r="Q76" s="549">
        <v>1</v>
      </c>
      <c r="R76" s="549">
        <v>89</v>
      </c>
      <c r="S76" s="548"/>
      <c r="T76" s="548"/>
      <c r="U76" s="99"/>
    </row>
    <row r="77" spans="1:21" ht="19.5" customHeight="1">
      <c r="A77" s="545">
        <v>101</v>
      </c>
      <c r="B77" s="545" t="s">
        <v>12131</v>
      </c>
      <c r="C77" s="545" t="s">
        <v>311</v>
      </c>
      <c r="D77" s="546"/>
      <c r="E77" s="171" t="str">
        <f t="shared" si="1"/>
        <v>1900</v>
      </c>
      <c r="F77" s="547">
        <v>0</v>
      </c>
      <c r="G77" s="548">
        <v>0</v>
      </c>
      <c r="H77" s="547">
        <v>0</v>
      </c>
      <c r="I77" s="545" t="s">
        <v>12654</v>
      </c>
      <c r="J77" s="545"/>
      <c r="K77" s="545" t="s">
        <v>13832</v>
      </c>
      <c r="L77" s="545" t="s">
        <v>13833</v>
      </c>
      <c r="M77" s="548" t="s">
        <v>13758</v>
      </c>
      <c r="N77" s="545" t="s">
        <v>13413</v>
      </c>
      <c r="O77" s="545" t="s">
        <v>13413</v>
      </c>
      <c r="P77" s="549">
        <v>90</v>
      </c>
      <c r="Q77" s="549">
        <v>1</v>
      </c>
      <c r="R77" s="549">
        <v>2</v>
      </c>
      <c r="S77" s="548"/>
      <c r="T77" s="548"/>
      <c r="U77" s="99"/>
    </row>
    <row r="78" spans="1:21" ht="19.5" customHeight="1">
      <c r="A78" s="545">
        <v>103</v>
      </c>
      <c r="B78" s="545" t="s">
        <v>499</v>
      </c>
      <c r="C78" s="545" t="s">
        <v>216</v>
      </c>
      <c r="D78" s="546"/>
      <c r="E78" s="171" t="str">
        <f t="shared" si="1"/>
        <v>1900</v>
      </c>
      <c r="F78" s="547">
        <v>0</v>
      </c>
      <c r="G78" s="548">
        <v>0</v>
      </c>
      <c r="H78" s="547">
        <v>0</v>
      </c>
      <c r="I78" s="545" t="s">
        <v>12662</v>
      </c>
      <c r="J78" s="545"/>
      <c r="K78" s="545" t="s">
        <v>13413</v>
      </c>
      <c r="L78" s="545" t="s">
        <v>13834</v>
      </c>
      <c r="M78" s="548" t="s">
        <v>13758</v>
      </c>
      <c r="N78" s="545" t="s">
        <v>13413</v>
      </c>
      <c r="O78" s="545" t="s">
        <v>13413</v>
      </c>
      <c r="P78" s="549">
        <v>92</v>
      </c>
      <c r="Q78" s="549">
        <v>1</v>
      </c>
      <c r="R78" s="549">
        <v>78</v>
      </c>
      <c r="S78" s="548"/>
      <c r="T78" s="548"/>
      <c r="U78" s="99"/>
    </row>
    <row r="79" spans="1:21" ht="19.5" customHeight="1">
      <c r="A79" s="545">
        <v>106</v>
      </c>
      <c r="B79" s="545" t="s">
        <v>12130</v>
      </c>
      <c r="C79" s="545" t="s">
        <v>216</v>
      </c>
      <c r="D79" s="546"/>
      <c r="E79" s="171" t="str">
        <f t="shared" si="1"/>
        <v>1900</v>
      </c>
      <c r="F79" s="547">
        <v>0</v>
      </c>
      <c r="G79" s="548">
        <v>0</v>
      </c>
      <c r="H79" s="547">
        <v>0</v>
      </c>
      <c r="I79" s="545" t="s">
        <v>12660</v>
      </c>
      <c r="J79" s="545"/>
      <c r="K79" s="545" t="s">
        <v>13413</v>
      </c>
      <c r="L79" s="545" t="s">
        <v>13835</v>
      </c>
      <c r="M79" s="548" t="s">
        <v>13758</v>
      </c>
      <c r="N79" s="545" t="s">
        <v>13413</v>
      </c>
      <c r="O79" s="545" t="s">
        <v>13827</v>
      </c>
      <c r="P79" s="549">
        <v>95</v>
      </c>
      <c r="Q79" s="549">
        <v>1</v>
      </c>
      <c r="R79" s="549">
        <v>72</v>
      </c>
      <c r="S79" s="548"/>
      <c r="T79" s="548"/>
      <c r="U79" s="99"/>
    </row>
    <row r="80" spans="1:21" ht="19.5" customHeight="1">
      <c r="A80" s="545">
        <v>107</v>
      </c>
      <c r="B80" s="545" t="s">
        <v>12129</v>
      </c>
      <c r="C80" s="545" t="s">
        <v>216</v>
      </c>
      <c r="D80" s="546"/>
      <c r="E80" s="171" t="str">
        <f t="shared" si="1"/>
        <v>1900</v>
      </c>
      <c r="F80" s="547">
        <v>0</v>
      </c>
      <c r="G80" s="548">
        <v>0</v>
      </c>
      <c r="H80" s="547">
        <v>0</v>
      </c>
      <c r="I80" s="545" t="s">
        <v>12660</v>
      </c>
      <c r="J80" s="545"/>
      <c r="K80" s="545" t="s">
        <v>13413</v>
      </c>
      <c r="L80" s="545" t="s">
        <v>13835</v>
      </c>
      <c r="M80" s="548" t="s">
        <v>13758</v>
      </c>
      <c r="N80" s="545" t="s">
        <v>13413</v>
      </c>
      <c r="O80" s="545" t="s">
        <v>13827</v>
      </c>
      <c r="P80" s="549">
        <v>96</v>
      </c>
      <c r="Q80" s="549">
        <v>1</v>
      </c>
      <c r="R80" s="549">
        <v>72</v>
      </c>
      <c r="S80" s="548"/>
      <c r="T80" s="548"/>
      <c r="U80" s="99"/>
    </row>
    <row r="81" spans="1:21" ht="19.5" customHeight="1">
      <c r="A81" s="545">
        <v>109</v>
      </c>
      <c r="B81" s="545" t="s">
        <v>405</v>
      </c>
      <c r="C81" s="545" t="s">
        <v>311</v>
      </c>
      <c r="D81" s="546"/>
      <c r="E81" s="171" t="str">
        <f t="shared" si="1"/>
        <v>1900</v>
      </c>
      <c r="F81" s="547">
        <v>0</v>
      </c>
      <c r="G81" s="548">
        <v>0</v>
      </c>
      <c r="H81" s="547">
        <v>0</v>
      </c>
      <c r="I81" s="545" t="s">
        <v>12654</v>
      </c>
      <c r="J81" s="545"/>
      <c r="K81" s="545" t="s">
        <v>13413</v>
      </c>
      <c r="L81" s="545" t="s">
        <v>13413</v>
      </c>
      <c r="M81" s="548" t="s">
        <v>13758</v>
      </c>
      <c r="N81" s="545" t="s">
        <v>22147</v>
      </c>
      <c r="O81" s="545" t="s">
        <v>13413</v>
      </c>
      <c r="P81" s="549">
        <v>98</v>
      </c>
      <c r="Q81" s="549">
        <v>1</v>
      </c>
      <c r="R81" s="549">
        <v>2</v>
      </c>
      <c r="S81" s="548"/>
      <c r="T81" s="548">
        <v>110</v>
      </c>
      <c r="U81" s="99"/>
    </row>
    <row r="82" spans="1:21" ht="19.5" customHeight="1">
      <c r="A82" s="545">
        <v>110</v>
      </c>
      <c r="B82" s="545" t="s">
        <v>469</v>
      </c>
      <c r="C82" s="545" t="s">
        <v>216</v>
      </c>
      <c r="D82" s="546"/>
      <c r="E82" s="171" t="str">
        <f t="shared" si="1"/>
        <v>1900</v>
      </c>
      <c r="F82" s="547">
        <v>0</v>
      </c>
      <c r="G82" s="548">
        <v>0</v>
      </c>
      <c r="H82" s="547">
        <v>0</v>
      </c>
      <c r="I82" s="545" t="s">
        <v>12660</v>
      </c>
      <c r="J82" s="545"/>
      <c r="K82" s="545" t="s">
        <v>13413</v>
      </c>
      <c r="L82" s="545" t="s">
        <v>13836</v>
      </c>
      <c r="M82" s="548" t="s">
        <v>13758</v>
      </c>
      <c r="N82" s="545" t="s">
        <v>13413</v>
      </c>
      <c r="O82" s="545" t="s">
        <v>13837</v>
      </c>
      <c r="P82" s="549">
        <v>99</v>
      </c>
      <c r="Q82" s="549">
        <v>1</v>
      </c>
      <c r="R82" s="549">
        <v>72</v>
      </c>
      <c r="S82" s="548"/>
      <c r="T82" s="548"/>
      <c r="U82" s="99"/>
    </row>
    <row r="83" spans="1:21" ht="19.5" customHeight="1">
      <c r="A83" s="545">
        <v>111</v>
      </c>
      <c r="B83" s="545" t="s">
        <v>12128</v>
      </c>
      <c r="C83" s="545" t="s">
        <v>216</v>
      </c>
      <c r="D83" s="546"/>
      <c r="E83" s="171" t="str">
        <f t="shared" si="1"/>
        <v>1900</v>
      </c>
      <c r="F83" s="547">
        <v>0</v>
      </c>
      <c r="G83" s="548">
        <v>0</v>
      </c>
      <c r="H83" s="547">
        <v>0</v>
      </c>
      <c r="I83" s="545" t="s">
        <v>12660</v>
      </c>
      <c r="J83" s="545"/>
      <c r="K83" s="545" t="s">
        <v>13413</v>
      </c>
      <c r="L83" s="545" t="s">
        <v>13838</v>
      </c>
      <c r="M83" s="548" t="s">
        <v>13758</v>
      </c>
      <c r="N83" s="545" t="s">
        <v>13413</v>
      </c>
      <c r="O83" s="545" t="s">
        <v>13839</v>
      </c>
      <c r="P83" s="549">
        <v>100</v>
      </c>
      <c r="Q83" s="549">
        <v>1</v>
      </c>
      <c r="R83" s="549">
        <v>72</v>
      </c>
      <c r="S83" s="548"/>
      <c r="T83" s="548"/>
      <c r="U83" s="99"/>
    </row>
    <row r="84" spans="1:21" ht="19.5" customHeight="1">
      <c r="A84" s="545">
        <v>112</v>
      </c>
      <c r="B84" s="545" t="s">
        <v>12127</v>
      </c>
      <c r="C84" s="545" t="s">
        <v>216</v>
      </c>
      <c r="D84" s="546"/>
      <c r="E84" s="171" t="str">
        <f t="shared" si="1"/>
        <v>1900</v>
      </c>
      <c r="F84" s="547">
        <v>0</v>
      </c>
      <c r="G84" s="548">
        <v>0</v>
      </c>
      <c r="H84" s="547">
        <v>0</v>
      </c>
      <c r="I84" s="545" t="s">
        <v>12660</v>
      </c>
      <c r="J84" s="545"/>
      <c r="K84" s="545" t="s">
        <v>13413</v>
      </c>
      <c r="L84" s="545" t="s">
        <v>13413</v>
      </c>
      <c r="M84" s="548" t="s">
        <v>13758</v>
      </c>
      <c r="N84" s="545" t="s">
        <v>13413</v>
      </c>
      <c r="O84" s="545" t="s">
        <v>13827</v>
      </c>
      <c r="P84" s="549">
        <v>101</v>
      </c>
      <c r="Q84" s="549">
        <v>1</v>
      </c>
      <c r="R84" s="549">
        <v>72</v>
      </c>
      <c r="S84" s="548"/>
      <c r="T84" s="548"/>
      <c r="U84" s="99"/>
    </row>
    <row r="85" spans="1:21" ht="19.5" customHeight="1">
      <c r="A85" s="545">
        <v>113</v>
      </c>
      <c r="B85" s="545" t="s">
        <v>12126</v>
      </c>
      <c r="C85" s="545" t="s">
        <v>216</v>
      </c>
      <c r="D85" s="546"/>
      <c r="E85" s="171" t="str">
        <f t="shared" si="1"/>
        <v>1900</v>
      </c>
      <c r="F85" s="547">
        <v>0</v>
      </c>
      <c r="G85" s="548">
        <v>0</v>
      </c>
      <c r="H85" s="547">
        <v>0</v>
      </c>
      <c r="I85" s="545" t="s">
        <v>12660</v>
      </c>
      <c r="J85" s="545"/>
      <c r="K85" s="545" t="s">
        <v>13413</v>
      </c>
      <c r="L85" s="545" t="s">
        <v>13840</v>
      </c>
      <c r="M85" s="548" t="s">
        <v>13758</v>
      </c>
      <c r="N85" s="545" t="s">
        <v>13413</v>
      </c>
      <c r="O85" s="545" t="s">
        <v>13827</v>
      </c>
      <c r="P85" s="549">
        <v>102</v>
      </c>
      <c r="Q85" s="549">
        <v>1</v>
      </c>
      <c r="R85" s="549">
        <v>72</v>
      </c>
      <c r="S85" s="548"/>
      <c r="T85" s="548"/>
      <c r="U85" s="99"/>
    </row>
    <row r="86" spans="1:21" ht="19.5" customHeight="1">
      <c r="A86" s="545">
        <v>114</v>
      </c>
      <c r="B86" s="545" t="s">
        <v>457</v>
      </c>
      <c r="C86" s="545" t="s">
        <v>216</v>
      </c>
      <c r="D86" s="546">
        <v>43529</v>
      </c>
      <c r="E86" s="171" t="str">
        <f t="shared" si="1"/>
        <v>2019</v>
      </c>
      <c r="F86" s="547">
        <v>1080</v>
      </c>
      <c r="G86" s="548">
        <v>0</v>
      </c>
      <c r="H86" s="547">
        <v>1080</v>
      </c>
      <c r="I86" s="545" t="s">
        <v>12660</v>
      </c>
      <c r="J86" s="545" t="s">
        <v>13298</v>
      </c>
      <c r="K86" s="545" t="s">
        <v>13413</v>
      </c>
      <c r="L86" s="545" t="s">
        <v>13841</v>
      </c>
      <c r="M86" s="548" t="s">
        <v>13758</v>
      </c>
      <c r="N86" s="545" t="s">
        <v>13413</v>
      </c>
      <c r="O86" s="545" t="s">
        <v>13842</v>
      </c>
      <c r="P86" s="549">
        <v>103</v>
      </c>
      <c r="Q86" s="549">
        <v>1</v>
      </c>
      <c r="R86" s="549">
        <v>72</v>
      </c>
      <c r="S86" s="548">
        <v>1012</v>
      </c>
      <c r="T86" s="548"/>
      <c r="U86" s="99"/>
    </row>
    <row r="87" spans="1:21" ht="19.5" customHeight="1">
      <c r="A87" s="545">
        <v>115</v>
      </c>
      <c r="B87" s="545" t="s">
        <v>12125</v>
      </c>
      <c r="C87" s="545" t="s">
        <v>216</v>
      </c>
      <c r="D87" s="546"/>
      <c r="E87" s="171" t="str">
        <f t="shared" si="1"/>
        <v>1900</v>
      </c>
      <c r="F87" s="547">
        <v>0</v>
      </c>
      <c r="G87" s="548">
        <v>0</v>
      </c>
      <c r="H87" s="547">
        <v>0</v>
      </c>
      <c r="I87" s="545" t="s">
        <v>12663</v>
      </c>
      <c r="J87" s="545"/>
      <c r="K87" s="545" t="s">
        <v>13413</v>
      </c>
      <c r="L87" s="545" t="s">
        <v>13413</v>
      </c>
      <c r="M87" s="548" t="s">
        <v>13843</v>
      </c>
      <c r="N87" s="545" t="s">
        <v>13413</v>
      </c>
      <c r="O87" s="545" t="s">
        <v>13413</v>
      </c>
      <c r="P87" s="549">
        <v>104</v>
      </c>
      <c r="Q87" s="549">
        <v>5</v>
      </c>
      <c r="R87" s="549">
        <v>21</v>
      </c>
      <c r="S87" s="548"/>
      <c r="T87" s="548"/>
      <c r="U87" s="99"/>
    </row>
    <row r="88" spans="1:21" ht="19.5" customHeight="1">
      <c r="A88" s="545">
        <v>116</v>
      </c>
      <c r="B88" s="545" t="s">
        <v>12124</v>
      </c>
      <c r="C88" s="545" t="s">
        <v>216</v>
      </c>
      <c r="D88" s="546">
        <v>46052</v>
      </c>
      <c r="E88" s="171" t="str">
        <f t="shared" si="1"/>
        <v>2026</v>
      </c>
      <c r="F88" s="547">
        <v>3074</v>
      </c>
      <c r="G88" s="548">
        <v>0.19</v>
      </c>
      <c r="H88" s="547">
        <v>2583.19</v>
      </c>
      <c r="I88" s="545" t="s">
        <v>12660</v>
      </c>
      <c r="J88" s="545" t="s">
        <v>13307</v>
      </c>
      <c r="K88" s="545" t="s">
        <v>13413</v>
      </c>
      <c r="L88" s="545" t="s">
        <v>13844</v>
      </c>
      <c r="M88" s="548" t="s">
        <v>13758</v>
      </c>
      <c r="N88" s="545" t="s">
        <v>13413</v>
      </c>
      <c r="O88" s="545" t="s">
        <v>13845</v>
      </c>
      <c r="P88" s="549">
        <v>105</v>
      </c>
      <c r="Q88" s="549">
        <v>1</v>
      </c>
      <c r="R88" s="549">
        <v>72</v>
      </c>
      <c r="S88" s="548">
        <v>2228</v>
      </c>
      <c r="T88" s="548"/>
      <c r="U88" s="99"/>
    </row>
    <row r="89" spans="1:21" ht="19.5" customHeight="1">
      <c r="A89" s="545">
        <v>117</v>
      </c>
      <c r="B89" s="545" t="s">
        <v>7319</v>
      </c>
      <c r="C89" s="545" t="s">
        <v>216</v>
      </c>
      <c r="D89" s="546">
        <v>43819</v>
      </c>
      <c r="E89" s="171" t="str">
        <f t="shared" si="1"/>
        <v>2019</v>
      </c>
      <c r="F89" s="547">
        <v>53000.01</v>
      </c>
      <c r="G89" s="548">
        <v>0.16</v>
      </c>
      <c r="H89" s="547">
        <v>45689.66</v>
      </c>
      <c r="I89" s="545" t="s">
        <v>12663</v>
      </c>
      <c r="J89" s="545" t="s">
        <v>13300</v>
      </c>
      <c r="K89" s="545" t="s">
        <v>13413</v>
      </c>
      <c r="L89" s="545" t="s">
        <v>13413</v>
      </c>
      <c r="M89" s="548" t="s">
        <v>13758</v>
      </c>
      <c r="N89" s="545" t="s">
        <v>13413</v>
      </c>
      <c r="O89" s="545" t="s">
        <v>13413</v>
      </c>
      <c r="P89" s="549">
        <v>106</v>
      </c>
      <c r="Q89" s="549">
        <v>1</v>
      </c>
      <c r="R89" s="549">
        <v>21</v>
      </c>
      <c r="S89" s="548">
        <v>803</v>
      </c>
      <c r="T89" s="548"/>
      <c r="U89" s="99"/>
    </row>
    <row r="90" spans="1:21" ht="19.5" customHeight="1">
      <c r="A90" s="545">
        <v>118</v>
      </c>
      <c r="B90" s="545" t="s">
        <v>3614</v>
      </c>
      <c r="C90" s="545" t="s">
        <v>216</v>
      </c>
      <c r="D90" s="546"/>
      <c r="E90" s="171" t="str">
        <f t="shared" si="1"/>
        <v>1900</v>
      </c>
      <c r="F90" s="547">
        <v>0</v>
      </c>
      <c r="G90" s="548">
        <v>0</v>
      </c>
      <c r="H90" s="547">
        <v>0</v>
      </c>
      <c r="I90" s="545" t="s">
        <v>12664</v>
      </c>
      <c r="J90" s="545"/>
      <c r="K90" s="545" t="s">
        <v>13413</v>
      </c>
      <c r="L90" s="545" t="s">
        <v>13846</v>
      </c>
      <c r="M90" s="548" t="s">
        <v>13758</v>
      </c>
      <c r="N90" s="545" t="s">
        <v>13413</v>
      </c>
      <c r="O90" s="545" t="s">
        <v>13847</v>
      </c>
      <c r="P90" s="549">
        <v>107</v>
      </c>
      <c r="Q90" s="549">
        <v>1</v>
      </c>
      <c r="R90" s="549">
        <v>166</v>
      </c>
      <c r="S90" s="548"/>
      <c r="T90" s="548"/>
      <c r="U90" s="99"/>
    </row>
    <row r="91" spans="1:21" ht="19.5" customHeight="1">
      <c r="A91" s="545">
        <v>119</v>
      </c>
      <c r="B91" s="545" t="s">
        <v>2870</v>
      </c>
      <c r="C91" s="545" t="s">
        <v>216</v>
      </c>
      <c r="D91" s="546"/>
      <c r="E91" s="171" t="str">
        <f t="shared" si="1"/>
        <v>1900</v>
      </c>
      <c r="F91" s="547">
        <v>0</v>
      </c>
      <c r="G91" s="548">
        <v>0</v>
      </c>
      <c r="H91" s="547">
        <v>0</v>
      </c>
      <c r="I91" s="545" t="s">
        <v>12649</v>
      </c>
      <c r="J91" s="545"/>
      <c r="K91" s="545" t="s">
        <v>13413</v>
      </c>
      <c r="L91" s="545" t="s">
        <v>13413</v>
      </c>
      <c r="M91" s="548" t="s">
        <v>13758</v>
      </c>
      <c r="N91" s="545" t="s">
        <v>22145</v>
      </c>
      <c r="O91" s="545" t="s">
        <v>13413</v>
      </c>
      <c r="P91" s="549">
        <v>108</v>
      </c>
      <c r="Q91" s="549">
        <v>1</v>
      </c>
      <c r="R91" s="549">
        <v>17</v>
      </c>
      <c r="S91" s="548"/>
      <c r="T91" s="548">
        <v>166</v>
      </c>
      <c r="U91" s="99"/>
    </row>
    <row r="92" spans="1:21" ht="19.5" customHeight="1">
      <c r="A92" s="545">
        <v>121</v>
      </c>
      <c r="B92" s="545" t="s">
        <v>12123</v>
      </c>
      <c r="C92" s="545" t="s">
        <v>216</v>
      </c>
      <c r="D92" s="546"/>
      <c r="E92" s="171" t="str">
        <f t="shared" si="1"/>
        <v>1900</v>
      </c>
      <c r="F92" s="547">
        <v>0</v>
      </c>
      <c r="G92" s="548">
        <v>0</v>
      </c>
      <c r="H92" s="547">
        <v>0</v>
      </c>
      <c r="I92" s="545" t="s">
        <v>12663</v>
      </c>
      <c r="J92" s="545"/>
      <c r="K92" s="545" t="s">
        <v>13413</v>
      </c>
      <c r="L92" s="545" t="s">
        <v>13413</v>
      </c>
      <c r="M92" s="548" t="s">
        <v>13758</v>
      </c>
      <c r="N92" s="545" t="s">
        <v>13413</v>
      </c>
      <c r="O92" s="545" t="s">
        <v>13848</v>
      </c>
      <c r="P92" s="549">
        <v>110</v>
      </c>
      <c r="Q92" s="549">
        <v>1</v>
      </c>
      <c r="R92" s="549">
        <v>21</v>
      </c>
      <c r="S92" s="548"/>
      <c r="T92" s="548"/>
      <c r="U92" s="99"/>
    </row>
    <row r="93" spans="1:21" ht="19.5" customHeight="1">
      <c r="A93" s="545">
        <v>122</v>
      </c>
      <c r="B93" s="545" t="s">
        <v>7166</v>
      </c>
      <c r="C93" s="545" t="s">
        <v>216</v>
      </c>
      <c r="D93" s="546">
        <v>46052</v>
      </c>
      <c r="E93" s="171" t="str">
        <f t="shared" si="1"/>
        <v>2026</v>
      </c>
      <c r="F93" s="547">
        <v>1481</v>
      </c>
      <c r="G93" s="548">
        <v>0</v>
      </c>
      <c r="H93" s="547">
        <v>1481</v>
      </c>
      <c r="I93" s="545" t="s">
        <v>12665</v>
      </c>
      <c r="J93" s="545" t="s">
        <v>13307</v>
      </c>
      <c r="K93" s="545" t="s">
        <v>13849</v>
      </c>
      <c r="L93" s="545" t="s">
        <v>13850</v>
      </c>
      <c r="M93" s="548" t="s">
        <v>13758</v>
      </c>
      <c r="N93" s="545" t="s">
        <v>13413</v>
      </c>
      <c r="O93" s="545" t="s">
        <v>13851</v>
      </c>
      <c r="P93" s="549">
        <v>111</v>
      </c>
      <c r="Q93" s="549">
        <v>1</v>
      </c>
      <c r="R93" s="549">
        <v>75</v>
      </c>
      <c r="S93" s="548">
        <v>2228</v>
      </c>
      <c r="T93" s="548"/>
      <c r="U93" s="99"/>
    </row>
    <row r="94" spans="1:21" ht="19.5" customHeight="1">
      <c r="A94" s="545">
        <v>123</v>
      </c>
      <c r="B94" s="545" t="s">
        <v>13569</v>
      </c>
      <c r="C94" s="545" t="s">
        <v>216</v>
      </c>
      <c r="D94" s="546">
        <v>45012</v>
      </c>
      <c r="E94" s="171" t="str">
        <f t="shared" si="1"/>
        <v>2023</v>
      </c>
      <c r="F94" s="547">
        <v>663</v>
      </c>
      <c r="G94" s="548">
        <v>0</v>
      </c>
      <c r="H94" s="547">
        <v>663</v>
      </c>
      <c r="I94" s="545" t="s">
        <v>12665</v>
      </c>
      <c r="J94" s="545" t="s">
        <v>13297</v>
      </c>
      <c r="K94" s="545" t="s">
        <v>13852</v>
      </c>
      <c r="L94" s="545" t="s">
        <v>13413</v>
      </c>
      <c r="M94" s="548" t="s">
        <v>13758</v>
      </c>
      <c r="N94" s="545" t="s">
        <v>13413</v>
      </c>
      <c r="O94" s="545" t="s">
        <v>13853</v>
      </c>
      <c r="P94" s="549">
        <v>112</v>
      </c>
      <c r="Q94" s="549">
        <v>1</v>
      </c>
      <c r="R94" s="549">
        <v>75</v>
      </c>
      <c r="S94" s="548">
        <v>2257</v>
      </c>
      <c r="T94" s="548"/>
      <c r="U94" s="99"/>
    </row>
    <row r="95" spans="1:21" ht="19.5" customHeight="1">
      <c r="A95" s="545">
        <v>125</v>
      </c>
      <c r="B95" s="545" t="s">
        <v>12122</v>
      </c>
      <c r="C95" s="545" t="s">
        <v>216</v>
      </c>
      <c r="D95" s="546"/>
      <c r="E95" s="171" t="str">
        <f t="shared" si="1"/>
        <v>1900</v>
      </c>
      <c r="F95" s="547">
        <v>0</v>
      </c>
      <c r="G95" s="548">
        <v>0</v>
      </c>
      <c r="H95" s="547">
        <v>0</v>
      </c>
      <c r="I95" s="545" t="s">
        <v>12665</v>
      </c>
      <c r="J95" s="545"/>
      <c r="K95" s="545" t="s">
        <v>13413</v>
      </c>
      <c r="L95" s="545" t="s">
        <v>13854</v>
      </c>
      <c r="M95" s="548" t="s">
        <v>13758</v>
      </c>
      <c r="N95" s="545" t="s">
        <v>13413</v>
      </c>
      <c r="O95" s="545" t="s">
        <v>13827</v>
      </c>
      <c r="P95" s="549">
        <v>114</v>
      </c>
      <c r="Q95" s="549">
        <v>1</v>
      </c>
      <c r="R95" s="549">
        <v>75</v>
      </c>
      <c r="S95" s="548"/>
      <c r="T95" s="548"/>
      <c r="U95" s="99"/>
    </row>
    <row r="96" spans="1:21" ht="19.5" customHeight="1">
      <c r="A96" s="545">
        <v>126</v>
      </c>
      <c r="B96" s="545" t="s">
        <v>7675</v>
      </c>
      <c r="C96" s="545" t="s">
        <v>209</v>
      </c>
      <c r="D96" s="546">
        <v>46052</v>
      </c>
      <c r="E96" s="171" t="str">
        <f t="shared" si="1"/>
        <v>2026</v>
      </c>
      <c r="F96" s="547">
        <v>86281</v>
      </c>
      <c r="G96" s="548">
        <v>0.19</v>
      </c>
      <c r="H96" s="547">
        <v>72505.039999999994</v>
      </c>
      <c r="I96" s="545" t="s">
        <v>12645</v>
      </c>
      <c r="J96" s="545" t="s">
        <v>13307</v>
      </c>
      <c r="K96" s="545" t="s">
        <v>13413</v>
      </c>
      <c r="L96" s="545" t="s">
        <v>13855</v>
      </c>
      <c r="M96" s="548" t="s">
        <v>13758</v>
      </c>
      <c r="N96" s="545" t="s">
        <v>13413</v>
      </c>
      <c r="O96" s="545" t="s">
        <v>13856</v>
      </c>
      <c r="P96" s="549">
        <v>115</v>
      </c>
      <c r="Q96" s="549">
        <v>1</v>
      </c>
      <c r="R96" s="549">
        <v>12</v>
      </c>
      <c r="S96" s="548">
        <v>2228</v>
      </c>
      <c r="T96" s="548"/>
      <c r="U96" s="99"/>
    </row>
    <row r="97" spans="1:21" ht="19.5" customHeight="1">
      <c r="A97" s="545">
        <v>127</v>
      </c>
      <c r="B97" s="545" t="s">
        <v>495</v>
      </c>
      <c r="C97" s="545" t="s">
        <v>216</v>
      </c>
      <c r="D97" s="546">
        <v>46052</v>
      </c>
      <c r="E97" s="171" t="str">
        <f t="shared" si="1"/>
        <v>2026</v>
      </c>
      <c r="F97" s="547">
        <v>42827</v>
      </c>
      <c r="G97" s="548">
        <v>0.19</v>
      </c>
      <c r="H97" s="547">
        <v>35989.08</v>
      </c>
      <c r="I97" s="545" t="s">
        <v>12666</v>
      </c>
      <c r="J97" s="545" t="s">
        <v>13307</v>
      </c>
      <c r="K97" s="545" t="s">
        <v>13413</v>
      </c>
      <c r="L97" s="545" t="s">
        <v>13857</v>
      </c>
      <c r="M97" s="548" t="s">
        <v>13758</v>
      </c>
      <c r="N97" s="545" t="s">
        <v>22148</v>
      </c>
      <c r="O97" s="545" t="s">
        <v>13413</v>
      </c>
      <c r="P97" s="549">
        <v>116</v>
      </c>
      <c r="Q97" s="549">
        <v>1</v>
      </c>
      <c r="R97" s="549">
        <v>79</v>
      </c>
      <c r="S97" s="548">
        <v>2228</v>
      </c>
      <c r="T97" s="548">
        <v>163</v>
      </c>
      <c r="U97" s="99"/>
    </row>
    <row r="98" spans="1:21" ht="19.5" customHeight="1">
      <c r="A98" s="545">
        <v>128</v>
      </c>
      <c r="B98" s="545" t="s">
        <v>12121</v>
      </c>
      <c r="C98" s="545" t="s">
        <v>216</v>
      </c>
      <c r="D98" s="546">
        <v>44592</v>
      </c>
      <c r="E98" s="171" t="str">
        <f t="shared" si="1"/>
        <v>2022</v>
      </c>
      <c r="F98" s="547">
        <v>3169.01</v>
      </c>
      <c r="G98" s="548">
        <v>0.19</v>
      </c>
      <c r="H98" s="547">
        <v>2663.03</v>
      </c>
      <c r="I98" s="545" t="s">
        <v>12665</v>
      </c>
      <c r="J98" s="545" t="s">
        <v>13297</v>
      </c>
      <c r="K98" s="545" t="s">
        <v>13413</v>
      </c>
      <c r="L98" s="545" t="s">
        <v>13858</v>
      </c>
      <c r="M98" s="548" t="s">
        <v>13758</v>
      </c>
      <c r="N98" s="545" t="s">
        <v>13413</v>
      </c>
      <c r="O98" s="545" t="s">
        <v>13859</v>
      </c>
      <c r="P98" s="549">
        <v>117</v>
      </c>
      <c r="Q98" s="549">
        <v>1</v>
      </c>
      <c r="R98" s="549">
        <v>75</v>
      </c>
      <c r="S98" s="548">
        <v>2257</v>
      </c>
      <c r="T98" s="548"/>
      <c r="U98" s="99"/>
    </row>
    <row r="99" spans="1:21" ht="19.5" customHeight="1">
      <c r="A99" s="545">
        <v>130</v>
      </c>
      <c r="B99" s="545" t="s">
        <v>3615</v>
      </c>
      <c r="C99" s="545" t="s">
        <v>216</v>
      </c>
      <c r="D99" s="546"/>
      <c r="E99" s="171" t="str">
        <f t="shared" si="1"/>
        <v>1900</v>
      </c>
      <c r="F99" s="547">
        <v>0</v>
      </c>
      <c r="G99" s="548">
        <v>0</v>
      </c>
      <c r="H99" s="547">
        <v>0</v>
      </c>
      <c r="I99" s="545" t="s">
        <v>12664</v>
      </c>
      <c r="J99" s="545"/>
      <c r="K99" s="545" t="s">
        <v>13413</v>
      </c>
      <c r="L99" s="545" t="s">
        <v>13846</v>
      </c>
      <c r="M99" s="548" t="s">
        <v>13758</v>
      </c>
      <c r="N99" s="545" t="s">
        <v>13413</v>
      </c>
      <c r="O99" s="545" t="s">
        <v>13860</v>
      </c>
      <c r="P99" s="549">
        <v>118</v>
      </c>
      <c r="Q99" s="549">
        <v>1</v>
      </c>
      <c r="R99" s="549">
        <v>166</v>
      </c>
      <c r="S99" s="548"/>
      <c r="T99" s="548"/>
      <c r="U99" s="99"/>
    </row>
    <row r="100" spans="1:21" ht="19.5" customHeight="1">
      <c r="A100" s="545">
        <v>132</v>
      </c>
      <c r="B100" s="545" t="s">
        <v>3616</v>
      </c>
      <c r="C100" s="545" t="s">
        <v>216</v>
      </c>
      <c r="D100" s="546"/>
      <c r="E100" s="171" t="str">
        <f t="shared" si="1"/>
        <v>1900</v>
      </c>
      <c r="F100" s="547">
        <v>0</v>
      </c>
      <c r="G100" s="548">
        <v>0</v>
      </c>
      <c r="H100" s="547">
        <v>0</v>
      </c>
      <c r="I100" s="545" t="s">
        <v>12664</v>
      </c>
      <c r="J100" s="545"/>
      <c r="K100" s="545" t="s">
        <v>13413</v>
      </c>
      <c r="L100" s="545" t="s">
        <v>13846</v>
      </c>
      <c r="M100" s="548" t="s">
        <v>13758</v>
      </c>
      <c r="N100" s="545" t="s">
        <v>13413</v>
      </c>
      <c r="O100" s="545" t="s">
        <v>13861</v>
      </c>
      <c r="P100" s="549">
        <v>119</v>
      </c>
      <c r="Q100" s="549">
        <v>1</v>
      </c>
      <c r="R100" s="549">
        <v>166</v>
      </c>
      <c r="S100" s="548"/>
      <c r="T100" s="548"/>
      <c r="U100" s="99"/>
    </row>
    <row r="101" spans="1:21" ht="19.5" customHeight="1">
      <c r="A101" s="545">
        <v>133</v>
      </c>
      <c r="B101" s="545" t="s">
        <v>12120</v>
      </c>
      <c r="C101" s="545" t="s">
        <v>216</v>
      </c>
      <c r="D101" s="546"/>
      <c r="E101" s="171" t="str">
        <f t="shared" si="1"/>
        <v>1900</v>
      </c>
      <c r="F101" s="547">
        <v>0</v>
      </c>
      <c r="G101" s="548">
        <v>0</v>
      </c>
      <c r="H101" s="547">
        <v>0</v>
      </c>
      <c r="I101" s="545" t="s">
        <v>12652</v>
      </c>
      <c r="J101" s="545"/>
      <c r="K101" s="545" t="s">
        <v>13413</v>
      </c>
      <c r="L101" s="545" t="s">
        <v>13413</v>
      </c>
      <c r="M101" s="548" t="s">
        <v>13758</v>
      </c>
      <c r="N101" s="545" t="s">
        <v>13413</v>
      </c>
      <c r="O101" s="545" t="s">
        <v>13862</v>
      </c>
      <c r="P101" s="549">
        <v>120</v>
      </c>
      <c r="Q101" s="549">
        <v>1</v>
      </c>
      <c r="R101" s="549">
        <v>134</v>
      </c>
      <c r="S101" s="548"/>
      <c r="T101" s="548"/>
      <c r="U101" s="99"/>
    </row>
    <row r="102" spans="1:21" ht="19.5" customHeight="1">
      <c r="A102" s="545">
        <v>134</v>
      </c>
      <c r="B102" s="545" t="s">
        <v>492</v>
      </c>
      <c r="C102" s="545" t="s">
        <v>216</v>
      </c>
      <c r="D102" s="546"/>
      <c r="E102" s="171" t="str">
        <f t="shared" si="1"/>
        <v>1900</v>
      </c>
      <c r="F102" s="547">
        <v>0</v>
      </c>
      <c r="G102" s="548">
        <v>0</v>
      </c>
      <c r="H102" s="547">
        <v>0</v>
      </c>
      <c r="I102" s="545" t="s">
        <v>12665</v>
      </c>
      <c r="J102" s="545"/>
      <c r="K102" s="545" t="s">
        <v>13413</v>
      </c>
      <c r="L102" s="545" t="s">
        <v>13863</v>
      </c>
      <c r="M102" s="548" t="s">
        <v>13758</v>
      </c>
      <c r="N102" s="545" t="s">
        <v>13413</v>
      </c>
      <c r="O102" s="545" t="s">
        <v>13827</v>
      </c>
      <c r="P102" s="549">
        <v>121</v>
      </c>
      <c r="Q102" s="549">
        <v>1</v>
      </c>
      <c r="R102" s="549">
        <v>75</v>
      </c>
      <c r="S102" s="548"/>
      <c r="T102" s="548"/>
      <c r="U102" s="99"/>
    </row>
    <row r="103" spans="1:21" ht="19.5" customHeight="1">
      <c r="A103" s="545">
        <v>135</v>
      </c>
      <c r="B103" s="545" t="s">
        <v>12667</v>
      </c>
      <c r="C103" s="545" t="s">
        <v>216</v>
      </c>
      <c r="D103" s="546">
        <v>46052</v>
      </c>
      <c r="E103" s="171" t="str">
        <f t="shared" si="1"/>
        <v>2026</v>
      </c>
      <c r="F103" s="547">
        <v>1453</v>
      </c>
      <c r="G103" s="548">
        <v>0.19</v>
      </c>
      <c r="H103" s="547">
        <v>1221.01</v>
      </c>
      <c r="I103" s="545" t="s">
        <v>12665</v>
      </c>
      <c r="J103" s="545" t="s">
        <v>13307</v>
      </c>
      <c r="K103" s="545" t="s">
        <v>13864</v>
      </c>
      <c r="L103" s="545" t="s">
        <v>13865</v>
      </c>
      <c r="M103" s="548" t="s">
        <v>13758</v>
      </c>
      <c r="N103" s="545" t="s">
        <v>13413</v>
      </c>
      <c r="O103" s="545" t="s">
        <v>13827</v>
      </c>
      <c r="P103" s="549">
        <v>122</v>
      </c>
      <c r="Q103" s="549">
        <v>1</v>
      </c>
      <c r="R103" s="549">
        <v>75</v>
      </c>
      <c r="S103" s="548">
        <v>2228</v>
      </c>
      <c r="T103" s="548"/>
      <c r="U103" s="99"/>
    </row>
    <row r="104" spans="1:21" ht="19.5" customHeight="1">
      <c r="A104" s="545">
        <v>137</v>
      </c>
      <c r="B104" s="545" t="s">
        <v>12119</v>
      </c>
      <c r="C104" s="545" t="s">
        <v>216</v>
      </c>
      <c r="D104" s="546"/>
      <c r="E104" s="171" t="str">
        <f t="shared" si="1"/>
        <v>1900</v>
      </c>
      <c r="F104" s="547">
        <v>0</v>
      </c>
      <c r="G104" s="548">
        <v>0</v>
      </c>
      <c r="H104" s="547">
        <v>0</v>
      </c>
      <c r="I104" s="545" t="s">
        <v>12665</v>
      </c>
      <c r="J104" s="545"/>
      <c r="K104" s="545" t="s">
        <v>13413</v>
      </c>
      <c r="L104" s="545" t="s">
        <v>13866</v>
      </c>
      <c r="M104" s="548" t="s">
        <v>13758</v>
      </c>
      <c r="N104" s="545" t="s">
        <v>13413</v>
      </c>
      <c r="O104" s="545" t="s">
        <v>13867</v>
      </c>
      <c r="P104" s="549">
        <v>124</v>
      </c>
      <c r="Q104" s="549">
        <v>1</v>
      </c>
      <c r="R104" s="549">
        <v>75</v>
      </c>
      <c r="S104" s="548"/>
      <c r="T104" s="548"/>
      <c r="U104" s="99"/>
    </row>
    <row r="105" spans="1:21" ht="19.5" customHeight="1">
      <c r="A105" s="545">
        <v>138</v>
      </c>
      <c r="B105" s="545" t="s">
        <v>6754</v>
      </c>
      <c r="C105" s="545" t="s">
        <v>903</v>
      </c>
      <c r="D105" s="546">
        <v>46052</v>
      </c>
      <c r="E105" s="171" t="str">
        <f t="shared" si="1"/>
        <v>2026</v>
      </c>
      <c r="F105" s="547">
        <v>115871</v>
      </c>
      <c r="G105" s="548">
        <v>0.19</v>
      </c>
      <c r="H105" s="547">
        <v>97370.59</v>
      </c>
      <c r="I105" s="545" t="s">
        <v>12668</v>
      </c>
      <c r="J105" s="545" t="s">
        <v>13307</v>
      </c>
      <c r="K105" s="545" t="s">
        <v>13413</v>
      </c>
      <c r="L105" s="545" t="s">
        <v>13413</v>
      </c>
      <c r="M105" s="548" t="s">
        <v>13868</v>
      </c>
      <c r="N105" s="545" t="s">
        <v>13413</v>
      </c>
      <c r="O105" s="545" t="s">
        <v>13869</v>
      </c>
      <c r="P105" s="549">
        <v>125</v>
      </c>
      <c r="Q105" s="549">
        <v>2</v>
      </c>
      <c r="R105" s="549">
        <v>7</v>
      </c>
      <c r="S105" s="548">
        <v>2228</v>
      </c>
      <c r="T105" s="548"/>
      <c r="U105" s="99"/>
    </row>
    <row r="106" spans="1:21" ht="19.5" customHeight="1">
      <c r="A106" s="545">
        <v>139</v>
      </c>
      <c r="B106" s="545" t="s">
        <v>12118</v>
      </c>
      <c r="C106" s="545" t="s">
        <v>216</v>
      </c>
      <c r="D106" s="546"/>
      <c r="E106" s="171" t="str">
        <f t="shared" si="1"/>
        <v>1900</v>
      </c>
      <c r="F106" s="547">
        <v>0</v>
      </c>
      <c r="G106" s="548">
        <v>0</v>
      </c>
      <c r="H106" s="547">
        <v>0</v>
      </c>
      <c r="I106" s="545" t="s">
        <v>12665</v>
      </c>
      <c r="J106" s="545"/>
      <c r="K106" s="545" t="s">
        <v>13413</v>
      </c>
      <c r="L106" s="545" t="s">
        <v>13870</v>
      </c>
      <c r="M106" s="548" t="s">
        <v>13758</v>
      </c>
      <c r="N106" s="545" t="s">
        <v>13413</v>
      </c>
      <c r="O106" s="545" t="s">
        <v>13871</v>
      </c>
      <c r="P106" s="549">
        <v>126</v>
      </c>
      <c r="Q106" s="549">
        <v>1</v>
      </c>
      <c r="R106" s="549">
        <v>75</v>
      </c>
      <c r="S106" s="548"/>
      <c r="T106" s="548"/>
      <c r="U106" s="99"/>
    </row>
    <row r="107" spans="1:21" ht="19.5" customHeight="1">
      <c r="A107" s="545">
        <v>140</v>
      </c>
      <c r="B107" s="545" t="s">
        <v>407</v>
      </c>
      <c r="C107" s="545" t="s">
        <v>311</v>
      </c>
      <c r="D107" s="546">
        <v>44589</v>
      </c>
      <c r="E107" s="171" t="str">
        <f t="shared" si="1"/>
        <v>2022</v>
      </c>
      <c r="F107" s="547">
        <v>427554.01</v>
      </c>
      <c r="G107" s="548">
        <v>0.19</v>
      </c>
      <c r="H107" s="547">
        <v>359289.08</v>
      </c>
      <c r="I107" s="545" t="s">
        <v>12654</v>
      </c>
      <c r="J107" s="545" t="s">
        <v>13297</v>
      </c>
      <c r="K107" s="545" t="s">
        <v>13413</v>
      </c>
      <c r="L107" s="545" t="s">
        <v>13413</v>
      </c>
      <c r="M107" s="548" t="s">
        <v>13758</v>
      </c>
      <c r="N107" s="545" t="s">
        <v>22147</v>
      </c>
      <c r="O107" s="545" t="s">
        <v>13413</v>
      </c>
      <c r="P107" s="549">
        <v>127</v>
      </c>
      <c r="Q107" s="549">
        <v>1</v>
      </c>
      <c r="R107" s="549">
        <v>2</v>
      </c>
      <c r="S107" s="548">
        <v>2257</v>
      </c>
      <c r="T107" s="548">
        <v>110</v>
      </c>
      <c r="U107" s="99"/>
    </row>
    <row r="108" spans="1:21" ht="19.5" customHeight="1">
      <c r="A108" s="545">
        <v>141</v>
      </c>
      <c r="B108" s="545" t="s">
        <v>500</v>
      </c>
      <c r="C108" s="545" t="s">
        <v>221</v>
      </c>
      <c r="D108" s="546"/>
      <c r="E108" s="171" t="str">
        <f t="shared" si="1"/>
        <v>1900</v>
      </c>
      <c r="F108" s="547">
        <v>0</v>
      </c>
      <c r="G108" s="548">
        <v>0</v>
      </c>
      <c r="H108" s="547">
        <v>0</v>
      </c>
      <c r="I108" s="545" t="s">
        <v>12669</v>
      </c>
      <c r="J108" s="545"/>
      <c r="K108" s="545" t="s">
        <v>13413</v>
      </c>
      <c r="L108" s="545" t="s">
        <v>13872</v>
      </c>
      <c r="M108" s="548" t="s">
        <v>13758</v>
      </c>
      <c r="N108" s="545" t="s">
        <v>13413</v>
      </c>
      <c r="O108" s="545" t="s">
        <v>13873</v>
      </c>
      <c r="P108" s="549">
        <v>128</v>
      </c>
      <c r="Q108" s="549">
        <v>1</v>
      </c>
      <c r="R108" s="549">
        <v>85</v>
      </c>
      <c r="S108" s="548"/>
      <c r="T108" s="548"/>
      <c r="U108" s="99"/>
    </row>
    <row r="109" spans="1:21" ht="19.5" customHeight="1">
      <c r="A109" s="545">
        <v>142</v>
      </c>
      <c r="B109" s="545" t="s">
        <v>501</v>
      </c>
      <c r="C109" s="545" t="s">
        <v>221</v>
      </c>
      <c r="D109" s="546"/>
      <c r="E109" s="171" t="str">
        <f t="shared" si="1"/>
        <v>1900</v>
      </c>
      <c r="F109" s="547">
        <v>0</v>
      </c>
      <c r="G109" s="548">
        <v>0</v>
      </c>
      <c r="H109" s="547">
        <v>0</v>
      </c>
      <c r="I109" s="545" t="s">
        <v>12669</v>
      </c>
      <c r="J109" s="545"/>
      <c r="K109" s="545" t="s">
        <v>13413</v>
      </c>
      <c r="L109" s="545" t="s">
        <v>13874</v>
      </c>
      <c r="M109" s="548" t="s">
        <v>13758</v>
      </c>
      <c r="N109" s="545" t="s">
        <v>13413</v>
      </c>
      <c r="O109" s="545" t="s">
        <v>13875</v>
      </c>
      <c r="P109" s="549">
        <v>129</v>
      </c>
      <c r="Q109" s="549">
        <v>1</v>
      </c>
      <c r="R109" s="549">
        <v>85</v>
      </c>
      <c r="S109" s="548"/>
      <c r="T109" s="548"/>
      <c r="U109" s="99"/>
    </row>
    <row r="110" spans="1:21" ht="19.5" customHeight="1">
      <c r="A110" s="545">
        <v>143</v>
      </c>
      <c r="B110" s="545" t="s">
        <v>1185</v>
      </c>
      <c r="C110" s="545" t="s">
        <v>216</v>
      </c>
      <c r="D110" s="546"/>
      <c r="E110" s="171" t="str">
        <f t="shared" si="1"/>
        <v>1900</v>
      </c>
      <c r="F110" s="547">
        <v>0</v>
      </c>
      <c r="G110" s="548">
        <v>0</v>
      </c>
      <c r="H110" s="547">
        <v>0</v>
      </c>
      <c r="I110" s="545" t="s">
        <v>12658</v>
      </c>
      <c r="J110" s="545"/>
      <c r="K110" s="545" t="s">
        <v>13413</v>
      </c>
      <c r="L110" s="545" t="s">
        <v>13876</v>
      </c>
      <c r="M110" s="548" t="s">
        <v>13758</v>
      </c>
      <c r="N110" s="545" t="s">
        <v>13413</v>
      </c>
      <c r="O110" s="545" t="s">
        <v>13413</v>
      </c>
      <c r="P110" s="549">
        <v>130</v>
      </c>
      <c r="Q110" s="549">
        <v>1</v>
      </c>
      <c r="R110" s="549">
        <v>9</v>
      </c>
      <c r="S110" s="548"/>
      <c r="T110" s="548"/>
      <c r="U110" s="99"/>
    </row>
    <row r="111" spans="1:21" ht="19.5" customHeight="1">
      <c r="A111" s="545">
        <v>144</v>
      </c>
      <c r="B111" s="545" t="s">
        <v>7165</v>
      </c>
      <c r="C111" s="545" t="s">
        <v>206</v>
      </c>
      <c r="D111" s="546">
        <v>46052</v>
      </c>
      <c r="E111" s="171" t="str">
        <f t="shared" si="1"/>
        <v>2026</v>
      </c>
      <c r="F111" s="547">
        <v>5119</v>
      </c>
      <c r="G111" s="548">
        <v>0.19</v>
      </c>
      <c r="H111" s="547">
        <v>4301.68</v>
      </c>
      <c r="I111" s="545" t="s">
        <v>12644</v>
      </c>
      <c r="J111" s="545" t="s">
        <v>13307</v>
      </c>
      <c r="K111" s="545" t="s">
        <v>13413</v>
      </c>
      <c r="L111" s="545" t="s">
        <v>13877</v>
      </c>
      <c r="M111" s="548" t="s">
        <v>13758</v>
      </c>
      <c r="N111" s="545" t="s">
        <v>13413</v>
      </c>
      <c r="O111" s="545" t="s">
        <v>13413</v>
      </c>
      <c r="P111" s="549">
        <v>131</v>
      </c>
      <c r="Q111" s="549">
        <v>1</v>
      </c>
      <c r="R111" s="549">
        <v>62</v>
      </c>
      <c r="S111" s="548">
        <v>2228</v>
      </c>
      <c r="T111" s="548"/>
      <c r="U111" s="99"/>
    </row>
    <row r="112" spans="1:21" ht="19.5" customHeight="1">
      <c r="A112" s="545">
        <v>146</v>
      </c>
      <c r="B112" s="545" t="s">
        <v>12356</v>
      </c>
      <c r="C112" s="545" t="s">
        <v>216</v>
      </c>
      <c r="D112" s="546">
        <v>44585</v>
      </c>
      <c r="E112" s="171" t="str">
        <f t="shared" si="1"/>
        <v>2022</v>
      </c>
      <c r="F112" s="547">
        <v>61048</v>
      </c>
      <c r="G112" s="548">
        <v>0.19</v>
      </c>
      <c r="H112" s="547">
        <v>51300.84</v>
      </c>
      <c r="I112" s="545" t="s">
        <v>12670</v>
      </c>
      <c r="J112" s="545" t="s">
        <v>13297</v>
      </c>
      <c r="K112" s="545" t="s">
        <v>13878</v>
      </c>
      <c r="L112" s="545" t="s">
        <v>13413</v>
      </c>
      <c r="M112" s="548" t="s">
        <v>13868</v>
      </c>
      <c r="N112" s="545" t="s">
        <v>13413</v>
      </c>
      <c r="O112" s="545" t="s">
        <v>13413</v>
      </c>
      <c r="P112" s="549">
        <v>132</v>
      </c>
      <c r="Q112" s="549">
        <v>2</v>
      </c>
      <c r="R112" s="549">
        <v>24</v>
      </c>
      <c r="S112" s="548">
        <v>2257</v>
      </c>
      <c r="T112" s="548"/>
      <c r="U112" s="99"/>
    </row>
    <row r="113" spans="1:21" ht="19.5" customHeight="1">
      <c r="A113" s="545">
        <v>147</v>
      </c>
      <c r="B113" s="545" t="s">
        <v>12357</v>
      </c>
      <c r="C113" s="545" t="s">
        <v>216</v>
      </c>
      <c r="D113" s="546">
        <v>46052</v>
      </c>
      <c r="E113" s="171" t="str">
        <f t="shared" si="1"/>
        <v>2026</v>
      </c>
      <c r="F113" s="547">
        <v>88432</v>
      </c>
      <c r="G113" s="548">
        <v>0.19</v>
      </c>
      <c r="H113" s="547">
        <v>74312.61</v>
      </c>
      <c r="I113" s="545" t="s">
        <v>12670</v>
      </c>
      <c r="J113" s="545" t="s">
        <v>13307</v>
      </c>
      <c r="K113" s="545" t="s">
        <v>13879</v>
      </c>
      <c r="L113" s="545" t="s">
        <v>13413</v>
      </c>
      <c r="M113" s="548" t="s">
        <v>13868</v>
      </c>
      <c r="N113" s="545" t="s">
        <v>13413</v>
      </c>
      <c r="O113" s="545" t="s">
        <v>13413</v>
      </c>
      <c r="P113" s="549">
        <v>133</v>
      </c>
      <c r="Q113" s="549">
        <v>2</v>
      </c>
      <c r="R113" s="549">
        <v>24</v>
      </c>
      <c r="S113" s="548">
        <v>2228</v>
      </c>
      <c r="T113" s="548"/>
      <c r="U113" s="99"/>
    </row>
    <row r="114" spans="1:21" ht="19.5" customHeight="1">
      <c r="A114" s="545">
        <v>148</v>
      </c>
      <c r="B114" s="545" t="s">
        <v>12117</v>
      </c>
      <c r="C114" s="545" t="s">
        <v>221</v>
      </c>
      <c r="D114" s="546"/>
      <c r="E114" s="171" t="str">
        <f t="shared" si="1"/>
        <v>1900</v>
      </c>
      <c r="F114" s="547">
        <v>0</v>
      </c>
      <c r="G114" s="548">
        <v>0</v>
      </c>
      <c r="H114" s="547">
        <v>0</v>
      </c>
      <c r="I114" s="545" t="s">
        <v>12671</v>
      </c>
      <c r="J114" s="545"/>
      <c r="K114" s="545" t="s">
        <v>13413</v>
      </c>
      <c r="L114" s="545" t="s">
        <v>13880</v>
      </c>
      <c r="M114" s="548" t="s">
        <v>13758</v>
      </c>
      <c r="N114" s="545" t="s">
        <v>22149</v>
      </c>
      <c r="O114" s="545" t="s">
        <v>13881</v>
      </c>
      <c r="P114" s="549">
        <v>134</v>
      </c>
      <c r="Q114" s="549">
        <v>1</v>
      </c>
      <c r="R114" s="549">
        <v>82</v>
      </c>
      <c r="S114" s="548"/>
      <c r="T114" s="548">
        <v>43</v>
      </c>
      <c r="U114" s="99"/>
    </row>
    <row r="115" spans="1:21" ht="19.5" customHeight="1">
      <c r="A115" s="545">
        <v>149</v>
      </c>
      <c r="B115" s="545" t="s">
        <v>7315</v>
      </c>
      <c r="C115" s="545" t="s">
        <v>903</v>
      </c>
      <c r="D115" s="546">
        <v>46052</v>
      </c>
      <c r="E115" s="171" t="str">
        <f t="shared" si="1"/>
        <v>2026</v>
      </c>
      <c r="F115" s="547">
        <v>15917</v>
      </c>
      <c r="G115" s="548">
        <v>0</v>
      </c>
      <c r="H115" s="547">
        <v>15917</v>
      </c>
      <c r="I115" s="545" t="s">
        <v>12653</v>
      </c>
      <c r="J115" s="545" t="s">
        <v>13299</v>
      </c>
      <c r="K115" s="545" t="s">
        <v>13882</v>
      </c>
      <c r="L115" s="545" t="s">
        <v>13812</v>
      </c>
      <c r="M115" s="548" t="s">
        <v>13813</v>
      </c>
      <c r="N115" s="545" t="s">
        <v>13413</v>
      </c>
      <c r="O115" s="545" t="s">
        <v>13413</v>
      </c>
      <c r="P115" s="549">
        <v>135</v>
      </c>
      <c r="Q115" s="549">
        <v>3</v>
      </c>
      <c r="R115" s="549">
        <v>160</v>
      </c>
      <c r="S115" s="548">
        <v>443</v>
      </c>
      <c r="T115" s="548"/>
      <c r="U115" s="99"/>
    </row>
    <row r="116" spans="1:21" ht="19.5" customHeight="1">
      <c r="A116" s="545">
        <v>151</v>
      </c>
      <c r="B116" s="545" t="s">
        <v>998</v>
      </c>
      <c r="C116" s="545" t="s">
        <v>4504</v>
      </c>
      <c r="D116" s="546">
        <v>45708</v>
      </c>
      <c r="E116" s="171" t="str">
        <f t="shared" si="1"/>
        <v>2025</v>
      </c>
      <c r="F116" s="547">
        <v>45414.28</v>
      </c>
      <c r="G116" s="548">
        <v>0.19</v>
      </c>
      <c r="H116" s="547">
        <v>38163.26</v>
      </c>
      <c r="I116" s="545" t="s">
        <v>12668</v>
      </c>
      <c r="J116" s="545" t="s">
        <v>13307</v>
      </c>
      <c r="K116" s="545" t="s">
        <v>13883</v>
      </c>
      <c r="L116" s="545" t="s">
        <v>13884</v>
      </c>
      <c r="M116" s="548" t="s">
        <v>13868</v>
      </c>
      <c r="N116" s="545" t="s">
        <v>13413</v>
      </c>
      <c r="O116" s="545" t="s">
        <v>13413</v>
      </c>
      <c r="P116" s="549">
        <v>136</v>
      </c>
      <c r="Q116" s="549">
        <v>2</v>
      </c>
      <c r="R116" s="549">
        <v>7</v>
      </c>
      <c r="S116" s="548">
        <v>2228</v>
      </c>
      <c r="T116" s="548"/>
      <c r="U116" s="99"/>
    </row>
    <row r="117" spans="1:21" ht="19.5" customHeight="1">
      <c r="A117" s="545">
        <v>152</v>
      </c>
      <c r="B117" s="545" t="s">
        <v>6426</v>
      </c>
      <c r="C117" s="545" t="s">
        <v>206</v>
      </c>
      <c r="D117" s="546">
        <v>46052</v>
      </c>
      <c r="E117" s="171" t="str">
        <f t="shared" si="1"/>
        <v>2026</v>
      </c>
      <c r="F117" s="547">
        <v>5391</v>
      </c>
      <c r="G117" s="548">
        <v>0.19</v>
      </c>
      <c r="H117" s="547">
        <v>4530.25</v>
      </c>
      <c r="I117" s="545" t="s">
        <v>12644</v>
      </c>
      <c r="J117" s="545" t="s">
        <v>13307</v>
      </c>
      <c r="K117" s="545" t="s">
        <v>6426</v>
      </c>
      <c r="L117" s="545" t="s">
        <v>13769</v>
      </c>
      <c r="M117" s="548" t="s">
        <v>13758</v>
      </c>
      <c r="N117" s="545" t="s">
        <v>13413</v>
      </c>
      <c r="O117" s="545" t="s">
        <v>13413</v>
      </c>
      <c r="P117" s="549">
        <v>137</v>
      </c>
      <c r="Q117" s="549">
        <v>1</v>
      </c>
      <c r="R117" s="549">
        <v>62</v>
      </c>
      <c r="S117" s="548">
        <v>2228</v>
      </c>
      <c r="T117" s="548"/>
      <c r="U117" s="99"/>
    </row>
    <row r="118" spans="1:21" ht="19.5" customHeight="1">
      <c r="A118" s="545">
        <v>153</v>
      </c>
      <c r="B118" s="545" t="s">
        <v>12116</v>
      </c>
      <c r="C118" s="545" t="s">
        <v>206</v>
      </c>
      <c r="D118" s="546"/>
      <c r="E118" s="171" t="str">
        <f t="shared" si="1"/>
        <v>1900</v>
      </c>
      <c r="F118" s="547">
        <v>0</v>
      </c>
      <c r="G118" s="548">
        <v>0</v>
      </c>
      <c r="H118" s="547">
        <v>0</v>
      </c>
      <c r="I118" s="545" t="s">
        <v>12640</v>
      </c>
      <c r="J118" s="545"/>
      <c r="K118" s="545" t="s">
        <v>13413</v>
      </c>
      <c r="L118" s="545" t="s">
        <v>13885</v>
      </c>
      <c r="M118" s="548" t="s">
        <v>13758</v>
      </c>
      <c r="N118" s="545" t="s">
        <v>13413</v>
      </c>
      <c r="O118" s="545" t="s">
        <v>13413</v>
      </c>
      <c r="P118" s="549">
        <v>138</v>
      </c>
      <c r="Q118" s="549">
        <v>1</v>
      </c>
      <c r="R118" s="549">
        <v>1</v>
      </c>
      <c r="S118" s="548"/>
      <c r="T118" s="548"/>
      <c r="U118" s="99"/>
    </row>
    <row r="119" spans="1:21" ht="19.5" customHeight="1">
      <c r="A119" s="545">
        <v>154</v>
      </c>
      <c r="B119" s="545" t="s">
        <v>514</v>
      </c>
      <c r="C119" s="545" t="s">
        <v>221</v>
      </c>
      <c r="D119" s="546">
        <v>43843</v>
      </c>
      <c r="E119" s="171" t="str">
        <f t="shared" si="1"/>
        <v>2020</v>
      </c>
      <c r="F119" s="547">
        <v>2437.12</v>
      </c>
      <c r="G119" s="548">
        <v>0.19</v>
      </c>
      <c r="H119" s="547">
        <v>2048</v>
      </c>
      <c r="I119" s="545" t="s">
        <v>12672</v>
      </c>
      <c r="J119" s="545" t="s">
        <v>13297</v>
      </c>
      <c r="K119" s="545" t="s">
        <v>13413</v>
      </c>
      <c r="L119" s="545" t="s">
        <v>13886</v>
      </c>
      <c r="M119" s="548" t="s">
        <v>13758</v>
      </c>
      <c r="N119" s="545" t="s">
        <v>13413</v>
      </c>
      <c r="O119" s="545" t="s">
        <v>13413</v>
      </c>
      <c r="P119" s="549">
        <v>139</v>
      </c>
      <c r="Q119" s="549">
        <v>1</v>
      </c>
      <c r="R119" s="549">
        <v>4</v>
      </c>
      <c r="S119" s="548">
        <v>2257</v>
      </c>
      <c r="T119" s="548"/>
      <c r="U119" s="99"/>
    </row>
    <row r="120" spans="1:21" ht="19.5" customHeight="1">
      <c r="A120" s="545">
        <v>155</v>
      </c>
      <c r="B120" s="545" t="s">
        <v>12115</v>
      </c>
      <c r="C120" s="545" t="s">
        <v>221</v>
      </c>
      <c r="D120" s="546"/>
      <c r="E120" s="171" t="str">
        <f t="shared" si="1"/>
        <v>1900</v>
      </c>
      <c r="F120" s="547">
        <v>0</v>
      </c>
      <c r="G120" s="548">
        <v>0</v>
      </c>
      <c r="H120" s="547">
        <v>0</v>
      </c>
      <c r="I120" s="545" t="s">
        <v>12672</v>
      </c>
      <c r="J120" s="545"/>
      <c r="K120" s="545" t="s">
        <v>13413</v>
      </c>
      <c r="L120" s="545" t="s">
        <v>13886</v>
      </c>
      <c r="M120" s="548" t="s">
        <v>13758</v>
      </c>
      <c r="N120" s="545" t="s">
        <v>13413</v>
      </c>
      <c r="O120" s="545" t="s">
        <v>13413</v>
      </c>
      <c r="P120" s="549">
        <v>140</v>
      </c>
      <c r="Q120" s="549">
        <v>1</v>
      </c>
      <c r="R120" s="549">
        <v>4</v>
      </c>
      <c r="S120" s="548"/>
      <c r="T120" s="548"/>
      <c r="U120" s="99"/>
    </row>
    <row r="121" spans="1:21" ht="19.5" customHeight="1">
      <c r="A121" s="545">
        <v>156</v>
      </c>
      <c r="B121" s="545" t="s">
        <v>537</v>
      </c>
      <c r="C121" s="545" t="s">
        <v>221</v>
      </c>
      <c r="D121" s="546">
        <v>44592</v>
      </c>
      <c r="E121" s="171" t="str">
        <f t="shared" si="1"/>
        <v>2022</v>
      </c>
      <c r="F121" s="547">
        <v>54741</v>
      </c>
      <c r="G121" s="548">
        <v>0.19</v>
      </c>
      <c r="H121" s="547">
        <v>46000.84</v>
      </c>
      <c r="I121" s="545" t="s">
        <v>12673</v>
      </c>
      <c r="J121" s="545" t="s">
        <v>13297</v>
      </c>
      <c r="K121" s="545" t="s">
        <v>13413</v>
      </c>
      <c r="L121" s="545" t="s">
        <v>13887</v>
      </c>
      <c r="M121" s="548" t="s">
        <v>13758</v>
      </c>
      <c r="N121" s="545" t="s">
        <v>22150</v>
      </c>
      <c r="O121" s="545" t="s">
        <v>13888</v>
      </c>
      <c r="P121" s="549">
        <v>141</v>
      </c>
      <c r="Q121" s="549">
        <v>1</v>
      </c>
      <c r="R121" s="549">
        <v>83</v>
      </c>
      <c r="S121" s="548">
        <v>2257</v>
      </c>
      <c r="T121" s="548">
        <v>149</v>
      </c>
      <c r="U121" s="99"/>
    </row>
    <row r="122" spans="1:21" ht="19.5" customHeight="1">
      <c r="A122" s="545">
        <v>158</v>
      </c>
      <c r="B122" s="545" t="s">
        <v>12114</v>
      </c>
      <c r="C122" s="545" t="s">
        <v>221</v>
      </c>
      <c r="D122" s="546"/>
      <c r="E122" s="171" t="str">
        <f t="shared" si="1"/>
        <v>1900</v>
      </c>
      <c r="F122" s="547">
        <v>0</v>
      </c>
      <c r="G122" s="548">
        <v>0</v>
      </c>
      <c r="H122" s="547">
        <v>0</v>
      </c>
      <c r="I122" s="545" t="s">
        <v>12673</v>
      </c>
      <c r="J122" s="545"/>
      <c r="K122" s="545" t="s">
        <v>13413</v>
      </c>
      <c r="L122" s="545" t="s">
        <v>13887</v>
      </c>
      <c r="M122" s="548" t="s">
        <v>13758</v>
      </c>
      <c r="N122" s="545" t="s">
        <v>13413</v>
      </c>
      <c r="O122" s="545" t="s">
        <v>13889</v>
      </c>
      <c r="P122" s="549">
        <v>143</v>
      </c>
      <c r="Q122" s="549">
        <v>1</v>
      </c>
      <c r="R122" s="549">
        <v>83</v>
      </c>
      <c r="S122" s="548"/>
      <c r="T122" s="548"/>
      <c r="U122" s="99"/>
    </row>
    <row r="123" spans="1:21" ht="19.5" customHeight="1">
      <c r="A123" s="545">
        <v>159</v>
      </c>
      <c r="B123" s="545" t="s">
        <v>577</v>
      </c>
      <c r="C123" s="545" t="s">
        <v>216</v>
      </c>
      <c r="D123" s="546">
        <v>45708</v>
      </c>
      <c r="E123" s="171" t="str">
        <f t="shared" si="1"/>
        <v>2025</v>
      </c>
      <c r="F123" s="547">
        <v>64884.85</v>
      </c>
      <c r="G123" s="548">
        <v>0.19</v>
      </c>
      <c r="H123" s="547">
        <v>54525.08</v>
      </c>
      <c r="I123" s="545" t="s">
        <v>12674</v>
      </c>
      <c r="J123" s="545" t="s">
        <v>13307</v>
      </c>
      <c r="K123" s="545" t="s">
        <v>13413</v>
      </c>
      <c r="L123" s="545" t="s">
        <v>13796</v>
      </c>
      <c r="M123" s="548" t="s">
        <v>13758</v>
      </c>
      <c r="N123" s="545" t="s">
        <v>13413</v>
      </c>
      <c r="O123" s="545" t="s">
        <v>13890</v>
      </c>
      <c r="P123" s="549">
        <v>144</v>
      </c>
      <c r="Q123" s="549">
        <v>1</v>
      </c>
      <c r="R123" s="549">
        <v>5</v>
      </c>
      <c r="S123" s="548">
        <v>2228</v>
      </c>
      <c r="T123" s="548"/>
      <c r="U123" s="99"/>
    </row>
    <row r="124" spans="1:21" ht="19.5" customHeight="1">
      <c r="A124" s="545">
        <v>160</v>
      </c>
      <c r="B124" s="545" t="s">
        <v>12113</v>
      </c>
      <c r="C124" s="545" t="s">
        <v>221</v>
      </c>
      <c r="D124" s="546"/>
      <c r="E124" s="171" t="str">
        <f t="shared" si="1"/>
        <v>1900</v>
      </c>
      <c r="F124" s="547">
        <v>0</v>
      </c>
      <c r="G124" s="548">
        <v>0</v>
      </c>
      <c r="H124" s="547">
        <v>0</v>
      </c>
      <c r="I124" s="545" t="s">
        <v>12673</v>
      </c>
      <c r="J124" s="545"/>
      <c r="K124" s="545" t="s">
        <v>13413</v>
      </c>
      <c r="L124" s="545" t="s">
        <v>13887</v>
      </c>
      <c r="M124" s="548" t="s">
        <v>13758</v>
      </c>
      <c r="N124" s="545" t="s">
        <v>13413</v>
      </c>
      <c r="O124" s="545" t="s">
        <v>13889</v>
      </c>
      <c r="P124" s="549">
        <v>145</v>
      </c>
      <c r="Q124" s="549">
        <v>1</v>
      </c>
      <c r="R124" s="549">
        <v>83</v>
      </c>
      <c r="S124" s="548"/>
      <c r="T124" s="548"/>
      <c r="U124" s="99"/>
    </row>
    <row r="125" spans="1:21" ht="19.5" customHeight="1">
      <c r="A125" s="545">
        <v>161</v>
      </c>
      <c r="B125" s="545" t="s">
        <v>12112</v>
      </c>
      <c r="C125" s="545" t="s">
        <v>221</v>
      </c>
      <c r="D125" s="546"/>
      <c r="E125" s="171" t="str">
        <f t="shared" si="1"/>
        <v>1900</v>
      </c>
      <c r="F125" s="547">
        <v>0</v>
      </c>
      <c r="G125" s="548">
        <v>0</v>
      </c>
      <c r="H125" s="547">
        <v>0</v>
      </c>
      <c r="I125" s="545" t="s">
        <v>12673</v>
      </c>
      <c r="J125" s="545"/>
      <c r="K125" s="545" t="s">
        <v>13413</v>
      </c>
      <c r="L125" s="545" t="s">
        <v>13887</v>
      </c>
      <c r="M125" s="548" t="s">
        <v>13758</v>
      </c>
      <c r="N125" s="545" t="s">
        <v>13413</v>
      </c>
      <c r="O125" s="545" t="s">
        <v>13891</v>
      </c>
      <c r="P125" s="549">
        <v>146</v>
      </c>
      <c r="Q125" s="549">
        <v>1</v>
      </c>
      <c r="R125" s="549">
        <v>83</v>
      </c>
      <c r="S125" s="548"/>
      <c r="T125" s="548"/>
      <c r="U125" s="99"/>
    </row>
    <row r="126" spans="1:21" ht="19.5" customHeight="1">
      <c r="A126" s="545">
        <v>162</v>
      </c>
      <c r="B126" s="545" t="s">
        <v>12111</v>
      </c>
      <c r="C126" s="545" t="s">
        <v>221</v>
      </c>
      <c r="D126" s="546"/>
      <c r="E126" s="171" t="str">
        <f t="shared" si="1"/>
        <v>1900</v>
      </c>
      <c r="F126" s="547">
        <v>0</v>
      </c>
      <c r="G126" s="548">
        <v>0</v>
      </c>
      <c r="H126" s="547">
        <v>0</v>
      </c>
      <c r="I126" s="545" t="s">
        <v>12673</v>
      </c>
      <c r="J126" s="545"/>
      <c r="K126" s="545" t="s">
        <v>13413</v>
      </c>
      <c r="L126" s="545" t="s">
        <v>13887</v>
      </c>
      <c r="M126" s="548" t="s">
        <v>13758</v>
      </c>
      <c r="N126" s="545" t="s">
        <v>13413</v>
      </c>
      <c r="O126" s="545" t="s">
        <v>13889</v>
      </c>
      <c r="P126" s="549">
        <v>147</v>
      </c>
      <c r="Q126" s="549">
        <v>1</v>
      </c>
      <c r="R126" s="549">
        <v>83</v>
      </c>
      <c r="S126" s="548"/>
      <c r="T126" s="548"/>
      <c r="U126" s="99"/>
    </row>
    <row r="127" spans="1:21" ht="19.5" customHeight="1">
      <c r="A127" s="545">
        <v>163</v>
      </c>
      <c r="B127" s="545" t="s">
        <v>12110</v>
      </c>
      <c r="C127" s="545" t="s">
        <v>221</v>
      </c>
      <c r="D127" s="546"/>
      <c r="E127" s="171" t="str">
        <f t="shared" si="1"/>
        <v>1900</v>
      </c>
      <c r="F127" s="547">
        <v>0</v>
      </c>
      <c r="G127" s="548">
        <v>0</v>
      </c>
      <c r="H127" s="547">
        <v>0</v>
      </c>
      <c r="I127" s="545" t="s">
        <v>12673</v>
      </c>
      <c r="J127" s="545"/>
      <c r="K127" s="545" t="s">
        <v>13413</v>
      </c>
      <c r="L127" s="545" t="s">
        <v>13887</v>
      </c>
      <c r="M127" s="548" t="s">
        <v>13758</v>
      </c>
      <c r="N127" s="545" t="s">
        <v>13413</v>
      </c>
      <c r="O127" s="545" t="s">
        <v>13889</v>
      </c>
      <c r="P127" s="549">
        <v>148</v>
      </c>
      <c r="Q127" s="549">
        <v>1</v>
      </c>
      <c r="R127" s="549">
        <v>83</v>
      </c>
      <c r="S127" s="548"/>
      <c r="T127" s="548"/>
      <c r="U127" s="99"/>
    </row>
    <row r="128" spans="1:21" ht="19.5" customHeight="1">
      <c r="A128" s="545">
        <v>164</v>
      </c>
      <c r="B128" s="545" t="s">
        <v>12109</v>
      </c>
      <c r="C128" s="545" t="s">
        <v>221</v>
      </c>
      <c r="D128" s="546"/>
      <c r="E128" s="171" t="str">
        <f t="shared" si="1"/>
        <v>1900</v>
      </c>
      <c r="F128" s="547">
        <v>0</v>
      </c>
      <c r="G128" s="548">
        <v>0</v>
      </c>
      <c r="H128" s="547">
        <v>0</v>
      </c>
      <c r="I128" s="545" t="s">
        <v>12673</v>
      </c>
      <c r="J128" s="545"/>
      <c r="K128" s="545" t="s">
        <v>13413</v>
      </c>
      <c r="L128" s="545" t="s">
        <v>13887</v>
      </c>
      <c r="M128" s="548" t="s">
        <v>13758</v>
      </c>
      <c r="N128" s="545" t="s">
        <v>13413</v>
      </c>
      <c r="O128" s="545" t="s">
        <v>13889</v>
      </c>
      <c r="P128" s="549">
        <v>149</v>
      </c>
      <c r="Q128" s="549">
        <v>1</v>
      </c>
      <c r="R128" s="549">
        <v>83</v>
      </c>
      <c r="S128" s="548"/>
      <c r="T128" s="548"/>
      <c r="U128" s="99"/>
    </row>
    <row r="129" spans="1:21" ht="19.5" customHeight="1">
      <c r="A129" s="545">
        <v>165</v>
      </c>
      <c r="B129" s="545" t="s">
        <v>12108</v>
      </c>
      <c r="C129" s="545" t="s">
        <v>216</v>
      </c>
      <c r="D129" s="546"/>
      <c r="E129" s="171" t="str">
        <f t="shared" si="1"/>
        <v>1900</v>
      </c>
      <c r="F129" s="547">
        <v>0</v>
      </c>
      <c r="G129" s="548">
        <v>0</v>
      </c>
      <c r="H129" s="547">
        <v>0</v>
      </c>
      <c r="I129" s="545" t="s">
        <v>12674</v>
      </c>
      <c r="J129" s="545"/>
      <c r="K129" s="545" t="s">
        <v>13413</v>
      </c>
      <c r="L129" s="545" t="s">
        <v>13892</v>
      </c>
      <c r="M129" s="548" t="s">
        <v>13758</v>
      </c>
      <c r="N129" s="545" t="s">
        <v>22151</v>
      </c>
      <c r="O129" s="545" t="s">
        <v>13893</v>
      </c>
      <c r="P129" s="549">
        <v>150</v>
      </c>
      <c r="Q129" s="549">
        <v>1</v>
      </c>
      <c r="R129" s="549">
        <v>5</v>
      </c>
      <c r="S129" s="548"/>
      <c r="T129" s="548">
        <v>82</v>
      </c>
      <c r="U129" s="99"/>
    </row>
    <row r="130" spans="1:21" ht="19.5" customHeight="1">
      <c r="A130" s="545">
        <v>166</v>
      </c>
      <c r="B130" s="545" t="s">
        <v>536</v>
      </c>
      <c r="C130" s="545" t="s">
        <v>221</v>
      </c>
      <c r="D130" s="546"/>
      <c r="E130" s="171" t="str">
        <f t="shared" si="1"/>
        <v>1900</v>
      </c>
      <c r="F130" s="547">
        <v>0</v>
      </c>
      <c r="G130" s="548">
        <v>0</v>
      </c>
      <c r="H130" s="547">
        <v>0</v>
      </c>
      <c r="I130" s="545" t="s">
        <v>12673</v>
      </c>
      <c r="J130" s="545"/>
      <c r="K130" s="545" t="s">
        <v>13413</v>
      </c>
      <c r="L130" s="545" t="s">
        <v>13887</v>
      </c>
      <c r="M130" s="548" t="s">
        <v>13758</v>
      </c>
      <c r="N130" s="545" t="s">
        <v>13413</v>
      </c>
      <c r="O130" s="545" t="s">
        <v>13894</v>
      </c>
      <c r="P130" s="549">
        <v>151</v>
      </c>
      <c r="Q130" s="549">
        <v>1</v>
      </c>
      <c r="R130" s="549">
        <v>83</v>
      </c>
      <c r="S130" s="548"/>
      <c r="T130" s="548"/>
      <c r="U130" s="99"/>
    </row>
    <row r="131" spans="1:21" ht="19.5" customHeight="1">
      <c r="A131" s="545">
        <v>167</v>
      </c>
      <c r="B131" s="545" t="s">
        <v>12107</v>
      </c>
      <c r="C131" s="545" t="s">
        <v>857</v>
      </c>
      <c r="D131" s="546"/>
      <c r="E131" s="171" t="str">
        <f t="shared" si="1"/>
        <v>1900</v>
      </c>
      <c r="F131" s="547">
        <v>0</v>
      </c>
      <c r="G131" s="548">
        <v>0</v>
      </c>
      <c r="H131" s="547">
        <v>0</v>
      </c>
      <c r="I131" s="545" t="s">
        <v>12659</v>
      </c>
      <c r="J131" s="545"/>
      <c r="K131" s="545" t="s">
        <v>13413</v>
      </c>
      <c r="L131" s="545" t="s">
        <v>13895</v>
      </c>
      <c r="M131" s="548" t="s">
        <v>13758</v>
      </c>
      <c r="N131" s="545" t="s">
        <v>13413</v>
      </c>
      <c r="O131" s="545" t="s">
        <v>13896</v>
      </c>
      <c r="P131" s="549">
        <v>152</v>
      </c>
      <c r="Q131" s="549">
        <v>1</v>
      </c>
      <c r="R131" s="549">
        <v>116</v>
      </c>
      <c r="S131" s="548"/>
      <c r="T131" s="548"/>
      <c r="U131" s="99"/>
    </row>
    <row r="132" spans="1:21" ht="19.5" customHeight="1">
      <c r="A132" s="545">
        <v>169</v>
      </c>
      <c r="B132" s="545" t="s">
        <v>2751</v>
      </c>
      <c r="C132" s="545" t="s">
        <v>209</v>
      </c>
      <c r="D132" s="546"/>
      <c r="E132" s="171" t="str">
        <f t="shared" ref="E132:E195" si="2">TEXT(D132,"YYYY")</f>
        <v>1900</v>
      </c>
      <c r="F132" s="547">
        <v>0</v>
      </c>
      <c r="G132" s="548">
        <v>0</v>
      </c>
      <c r="H132" s="547">
        <v>0</v>
      </c>
      <c r="I132" s="545" t="s">
        <v>12675</v>
      </c>
      <c r="J132" s="545"/>
      <c r="K132" s="545" t="s">
        <v>13413</v>
      </c>
      <c r="L132" s="545" t="s">
        <v>13413</v>
      </c>
      <c r="M132" s="548" t="s">
        <v>13758</v>
      </c>
      <c r="N132" s="545" t="s">
        <v>13413</v>
      </c>
      <c r="O132" s="545" t="s">
        <v>13413</v>
      </c>
      <c r="P132" s="549">
        <v>154</v>
      </c>
      <c r="Q132" s="549">
        <v>1</v>
      </c>
      <c r="R132" s="549">
        <v>141</v>
      </c>
      <c r="S132" s="548"/>
      <c r="T132" s="548"/>
      <c r="U132" s="99"/>
    </row>
    <row r="133" spans="1:21" ht="19.5" customHeight="1">
      <c r="A133" s="545">
        <v>170</v>
      </c>
      <c r="B133" s="545" t="s">
        <v>2764</v>
      </c>
      <c r="C133" s="545" t="s">
        <v>209</v>
      </c>
      <c r="D133" s="546">
        <v>45708</v>
      </c>
      <c r="E133" s="171" t="str">
        <f t="shared" si="2"/>
        <v>2025</v>
      </c>
      <c r="F133" s="547">
        <v>5152.12</v>
      </c>
      <c r="G133" s="548">
        <v>0.19</v>
      </c>
      <c r="H133" s="547">
        <v>4329.51</v>
      </c>
      <c r="I133" s="545" t="s">
        <v>12675</v>
      </c>
      <c r="J133" s="545" t="s">
        <v>13307</v>
      </c>
      <c r="K133" s="545" t="s">
        <v>13897</v>
      </c>
      <c r="L133" s="545" t="s">
        <v>13413</v>
      </c>
      <c r="M133" s="548" t="s">
        <v>13758</v>
      </c>
      <c r="N133" s="545" t="s">
        <v>13413</v>
      </c>
      <c r="O133" s="545" t="s">
        <v>13413</v>
      </c>
      <c r="P133" s="549">
        <v>155</v>
      </c>
      <c r="Q133" s="549">
        <v>1</v>
      </c>
      <c r="R133" s="549">
        <v>141</v>
      </c>
      <c r="S133" s="548">
        <v>2228</v>
      </c>
      <c r="T133" s="548"/>
      <c r="U133" s="99"/>
    </row>
    <row r="134" spans="1:21" ht="19.5" customHeight="1">
      <c r="A134" s="545">
        <v>172</v>
      </c>
      <c r="B134" s="545" t="s">
        <v>12106</v>
      </c>
      <c r="C134" s="545" t="s">
        <v>209</v>
      </c>
      <c r="D134" s="546"/>
      <c r="E134" s="171" t="str">
        <f t="shared" si="2"/>
        <v>1900</v>
      </c>
      <c r="F134" s="547">
        <v>0</v>
      </c>
      <c r="G134" s="548">
        <v>0</v>
      </c>
      <c r="H134" s="547">
        <v>0</v>
      </c>
      <c r="I134" s="545" t="s">
        <v>12675</v>
      </c>
      <c r="J134" s="545"/>
      <c r="K134" s="545" t="s">
        <v>13413</v>
      </c>
      <c r="L134" s="545" t="s">
        <v>13413</v>
      </c>
      <c r="M134" s="548" t="s">
        <v>13758</v>
      </c>
      <c r="N134" s="545" t="s">
        <v>13413</v>
      </c>
      <c r="O134" s="545" t="s">
        <v>13413</v>
      </c>
      <c r="P134" s="549">
        <v>157</v>
      </c>
      <c r="Q134" s="549">
        <v>1</v>
      </c>
      <c r="R134" s="549">
        <v>141</v>
      </c>
      <c r="S134" s="548"/>
      <c r="T134" s="548"/>
      <c r="U134" s="99"/>
    </row>
    <row r="135" spans="1:21" ht="19.5" customHeight="1">
      <c r="A135" s="545">
        <v>173</v>
      </c>
      <c r="B135" s="545" t="s">
        <v>12105</v>
      </c>
      <c r="C135" s="545" t="s">
        <v>209</v>
      </c>
      <c r="D135" s="546"/>
      <c r="E135" s="171" t="str">
        <f t="shared" si="2"/>
        <v>1900</v>
      </c>
      <c r="F135" s="547">
        <v>0</v>
      </c>
      <c r="G135" s="548">
        <v>0</v>
      </c>
      <c r="H135" s="547">
        <v>0</v>
      </c>
      <c r="I135" s="545" t="s">
        <v>12675</v>
      </c>
      <c r="J135" s="545"/>
      <c r="K135" s="545" t="s">
        <v>13413</v>
      </c>
      <c r="L135" s="545" t="s">
        <v>13413</v>
      </c>
      <c r="M135" s="548" t="s">
        <v>13758</v>
      </c>
      <c r="N135" s="545" t="s">
        <v>13413</v>
      </c>
      <c r="O135" s="545" t="s">
        <v>13413</v>
      </c>
      <c r="P135" s="549">
        <v>158</v>
      </c>
      <c r="Q135" s="549">
        <v>1</v>
      </c>
      <c r="R135" s="549">
        <v>141</v>
      </c>
      <c r="S135" s="548"/>
      <c r="T135" s="548"/>
      <c r="U135" s="99"/>
    </row>
    <row r="136" spans="1:21" ht="19.5" customHeight="1">
      <c r="A136" s="545">
        <v>175</v>
      </c>
      <c r="B136" s="545" t="s">
        <v>12104</v>
      </c>
      <c r="C136" s="545" t="s">
        <v>209</v>
      </c>
      <c r="D136" s="546"/>
      <c r="E136" s="171" t="str">
        <f t="shared" si="2"/>
        <v>1900</v>
      </c>
      <c r="F136" s="547">
        <v>0</v>
      </c>
      <c r="G136" s="548">
        <v>0</v>
      </c>
      <c r="H136" s="547">
        <v>0</v>
      </c>
      <c r="I136" s="545" t="s">
        <v>12675</v>
      </c>
      <c r="J136" s="545"/>
      <c r="K136" s="545" t="s">
        <v>13413</v>
      </c>
      <c r="L136" s="545" t="s">
        <v>13413</v>
      </c>
      <c r="M136" s="548" t="s">
        <v>13758</v>
      </c>
      <c r="N136" s="545" t="s">
        <v>13413</v>
      </c>
      <c r="O136" s="545" t="s">
        <v>13413</v>
      </c>
      <c r="P136" s="549">
        <v>159</v>
      </c>
      <c r="Q136" s="549">
        <v>1</v>
      </c>
      <c r="R136" s="549">
        <v>15</v>
      </c>
      <c r="S136" s="548"/>
      <c r="T136" s="548"/>
      <c r="U136" s="99"/>
    </row>
    <row r="137" spans="1:21" ht="19.5" customHeight="1">
      <c r="A137" s="545">
        <v>176</v>
      </c>
      <c r="B137" s="545" t="s">
        <v>12103</v>
      </c>
      <c r="C137" s="545" t="s">
        <v>216</v>
      </c>
      <c r="D137" s="546"/>
      <c r="E137" s="171" t="str">
        <f t="shared" si="2"/>
        <v>1900</v>
      </c>
      <c r="F137" s="547">
        <v>0</v>
      </c>
      <c r="G137" s="548">
        <v>0</v>
      </c>
      <c r="H137" s="547">
        <v>0</v>
      </c>
      <c r="I137" s="545" t="s">
        <v>12676</v>
      </c>
      <c r="J137" s="545"/>
      <c r="K137" s="545" t="s">
        <v>13413</v>
      </c>
      <c r="L137" s="545" t="s">
        <v>13413</v>
      </c>
      <c r="M137" s="548" t="s">
        <v>13758</v>
      </c>
      <c r="N137" s="545" t="s">
        <v>13413</v>
      </c>
      <c r="O137" s="545" t="s">
        <v>13898</v>
      </c>
      <c r="P137" s="549">
        <v>160</v>
      </c>
      <c r="Q137" s="549">
        <v>1</v>
      </c>
      <c r="R137" s="549">
        <v>14</v>
      </c>
      <c r="S137" s="548"/>
      <c r="T137" s="548"/>
      <c r="U137" s="99"/>
    </row>
    <row r="138" spans="1:21" ht="19.5" customHeight="1">
      <c r="A138" s="545">
        <v>177</v>
      </c>
      <c r="B138" s="545" t="s">
        <v>548</v>
      </c>
      <c r="C138" s="545" t="s">
        <v>216</v>
      </c>
      <c r="D138" s="546"/>
      <c r="E138" s="171" t="str">
        <f t="shared" si="2"/>
        <v>1900</v>
      </c>
      <c r="F138" s="547">
        <v>0</v>
      </c>
      <c r="G138" s="548">
        <v>0</v>
      </c>
      <c r="H138" s="547">
        <v>0</v>
      </c>
      <c r="I138" s="545" t="s">
        <v>12672</v>
      </c>
      <c r="J138" s="545"/>
      <c r="K138" s="545" t="s">
        <v>13413</v>
      </c>
      <c r="L138" s="545" t="s">
        <v>13899</v>
      </c>
      <c r="M138" s="548" t="s">
        <v>13758</v>
      </c>
      <c r="N138" s="545" t="s">
        <v>13413</v>
      </c>
      <c r="O138" s="545" t="s">
        <v>13413</v>
      </c>
      <c r="P138" s="549">
        <v>161</v>
      </c>
      <c r="Q138" s="549">
        <v>1</v>
      </c>
      <c r="R138" s="549">
        <v>4</v>
      </c>
      <c r="S138" s="548"/>
      <c r="T138" s="548"/>
      <c r="U138" s="99"/>
    </row>
    <row r="139" spans="1:21" ht="19.5" customHeight="1">
      <c r="A139" s="545">
        <v>178</v>
      </c>
      <c r="B139" s="545" t="s">
        <v>2718</v>
      </c>
      <c r="C139" s="545" t="s">
        <v>209</v>
      </c>
      <c r="D139" s="546"/>
      <c r="E139" s="171" t="str">
        <f t="shared" si="2"/>
        <v>1900</v>
      </c>
      <c r="F139" s="547">
        <v>0</v>
      </c>
      <c r="G139" s="548">
        <v>0</v>
      </c>
      <c r="H139" s="547">
        <v>0</v>
      </c>
      <c r="I139" s="545" t="s">
        <v>12677</v>
      </c>
      <c r="J139" s="545"/>
      <c r="K139" s="545" t="s">
        <v>13413</v>
      </c>
      <c r="L139" s="545" t="s">
        <v>13413</v>
      </c>
      <c r="M139" s="548" t="s">
        <v>13758</v>
      </c>
      <c r="N139" s="545" t="s">
        <v>13413</v>
      </c>
      <c r="O139" s="545" t="s">
        <v>13413</v>
      </c>
      <c r="P139" s="549">
        <v>162</v>
      </c>
      <c r="Q139" s="549">
        <v>1</v>
      </c>
      <c r="R139" s="549">
        <v>143</v>
      </c>
      <c r="S139" s="548"/>
      <c r="T139" s="548"/>
      <c r="U139" s="99"/>
    </row>
    <row r="140" spans="1:21" ht="19.5" customHeight="1">
      <c r="A140" s="545">
        <v>179</v>
      </c>
      <c r="B140" s="545" t="s">
        <v>2719</v>
      </c>
      <c r="C140" s="545" t="s">
        <v>209</v>
      </c>
      <c r="D140" s="546"/>
      <c r="E140" s="171" t="str">
        <f t="shared" si="2"/>
        <v>1900</v>
      </c>
      <c r="F140" s="547">
        <v>0</v>
      </c>
      <c r="G140" s="548">
        <v>0</v>
      </c>
      <c r="H140" s="547">
        <v>0</v>
      </c>
      <c r="I140" s="545" t="s">
        <v>12677</v>
      </c>
      <c r="J140" s="545"/>
      <c r="K140" s="545" t="s">
        <v>13413</v>
      </c>
      <c r="L140" s="545" t="s">
        <v>13413</v>
      </c>
      <c r="M140" s="548" t="s">
        <v>13758</v>
      </c>
      <c r="N140" s="545" t="s">
        <v>13413</v>
      </c>
      <c r="O140" s="545" t="s">
        <v>13413</v>
      </c>
      <c r="P140" s="549">
        <v>163</v>
      </c>
      <c r="Q140" s="549">
        <v>1</v>
      </c>
      <c r="R140" s="549">
        <v>143</v>
      </c>
      <c r="S140" s="548"/>
      <c r="T140" s="548"/>
      <c r="U140" s="99"/>
    </row>
    <row r="141" spans="1:21" ht="19.5" customHeight="1">
      <c r="A141" s="545">
        <v>182</v>
      </c>
      <c r="B141" s="545" t="s">
        <v>2720</v>
      </c>
      <c r="C141" s="545" t="s">
        <v>209</v>
      </c>
      <c r="D141" s="546"/>
      <c r="E141" s="171" t="str">
        <f t="shared" si="2"/>
        <v>1900</v>
      </c>
      <c r="F141" s="547">
        <v>0</v>
      </c>
      <c r="G141" s="548">
        <v>0</v>
      </c>
      <c r="H141" s="547">
        <v>0</v>
      </c>
      <c r="I141" s="545" t="s">
        <v>12677</v>
      </c>
      <c r="J141" s="545"/>
      <c r="K141" s="545" t="s">
        <v>13413</v>
      </c>
      <c r="L141" s="545" t="s">
        <v>13413</v>
      </c>
      <c r="M141" s="548" t="s">
        <v>13758</v>
      </c>
      <c r="N141" s="545" t="s">
        <v>13413</v>
      </c>
      <c r="O141" s="545" t="s">
        <v>13413</v>
      </c>
      <c r="P141" s="549">
        <v>164</v>
      </c>
      <c r="Q141" s="549">
        <v>1</v>
      </c>
      <c r="R141" s="549">
        <v>143</v>
      </c>
      <c r="S141" s="548"/>
      <c r="T141" s="548"/>
      <c r="U141" s="99"/>
    </row>
    <row r="142" spans="1:21" ht="19.5" customHeight="1">
      <c r="A142" s="545">
        <v>183</v>
      </c>
      <c r="B142" s="545" t="s">
        <v>12102</v>
      </c>
      <c r="C142" s="545" t="s">
        <v>216</v>
      </c>
      <c r="D142" s="546"/>
      <c r="E142" s="171" t="str">
        <f t="shared" si="2"/>
        <v>1900</v>
      </c>
      <c r="F142" s="547">
        <v>0</v>
      </c>
      <c r="G142" s="548">
        <v>0</v>
      </c>
      <c r="H142" s="547">
        <v>0</v>
      </c>
      <c r="I142" s="545" t="s">
        <v>12678</v>
      </c>
      <c r="J142" s="545"/>
      <c r="K142" s="545" t="s">
        <v>13413</v>
      </c>
      <c r="L142" s="545" t="s">
        <v>13900</v>
      </c>
      <c r="M142" s="548" t="s">
        <v>13758</v>
      </c>
      <c r="N142" s="545" t="s">
        <v>13413</v>
      </c>
      <c r="O142" s="545" t="s">
        <v>13413</v>
      </c>
      <c r="P142" s="549">
        <v>165</v>
      </c>
      <c r="Q142" s="549">
        <v>1</v>
      </c>
      <c r="R142" s="549">
        <v>23</v>
      </c>
      <c r="S142" s="548"/>
      <c r="T142" s="548"/>
      <c r="U142" s="99"/>
    </row>
    <row r="143" spans="1:21" ht="19.5" customHeight="1">
      <c r="A143" s="545">
        <v>184</v>
      </c>
      <c r="B143" s="545" t="s">
        <v>3326</v>
      </c>
      <c r="C143" s="545" t="s">
        <v>216</v>
      </c>
      <c r="D143" s="546"/>
      <c r="E143" s="171" t="str">
        <f t="shared" si="2"/>
        <v>1900</v>
      </c>
      <c r="F143" s="547">
        <v>0</v>
      </c>
      <c r="G143" s="548">
        <v>0</v>
      </c>
      <c r="H143" s="547">
        <v>0</v>
      </c>
      <c r="I143" s="545" t="s">
        <v>12678</v>
      </c>
      <c r="J143" s="545"/>
      <c r="K143" s="545" t="s">
        <v>13413</v>
      </c>
      <c r="L143" s="545" t="s">
        <v>13413</v>
      </c>
      <c r="M143" s="548" t="s">
        <v>13758</v>
      </c>
      <c r="N143" s="545" t="s">
        <v>13413</v>
      </c>
      <c r="O143" s="545" t="s">
        <v>13413</v>
      </c>
      <c r="P143" s="549">
        <v>166</v>
      </c>
      <c r="Q143" s="549">
        <v>1</v>
      </c>
      <c r="R143" s="549">
        <v>23</v>
      </c>
      <c r="S143" s="548"/>
      <c r="T143" s="548"/>
      <c r="U143" s="99"/>
    </row>
    <row r="144" spans="1:21" ht="19.5" customHeight="1">
      <c r="A144" s="545">
        <v>185</v>
      </c>
      <c r="B144" s="545" t="s">
        <v>12101</v>
      </c>
      <c r="C144" s="545" t="s">
        <v>216</v>
      </c>
      <c r="D144" s="546"/>
      <c r="E144" s="171" t="str">
        <f t="shared" si="2"/>
        <v>1900</v>
      </c>
      <c r="F144" s="547">
        <v>0</v>
      </c>
      <c r="G144" s="548">
        <v>0</v>
      </c>
      <c r="H144" s="547">
        <v>0</v>
      </c>
      <c r="I144" s="545" t="s">
        <v>12678</v>
      </c>
      <c r="J144" s="545"/>
      <c r="K144" s="545" t="s">
        <v>13413</v>
      </c>
      <c r="L144" s="545" t="s">
        <v>13901</v>
      </c>
      <c r="M144" s="548" t="s">
        <v>13758</v>
      </c>
      <c r="N144" s="545" t="s">
        <v>13413</v>
      </c>
      <c r="O144" s="545" t="s">
        <v>13413</v>
      </c>
      <c r="P144" s="549">
        <v>167</v>
      </c>
      <c r="Q144" s="549">
        <v>1</v>
      </c>
      <c r="R144" s="549">
        <v>23</v>
      </c>
      <c r="S144" s="548"/>
      <c r="T144" s="548"/>
      <c r="U144" s="99"/>
    </row>
    <row r="145" spans="1:21" ht="19.5" customHeight="1">
      <c r="A145" s="545">
        <v>186</v>
      </c>
      <c r="B145" s="545" t="s">
        <v>539</v>
      </c>
      <c r="C145" s="545" t="s">
        <v>221</v>
      </c>
      <c r="D145" s="546"/>
      <c r="E145" s="171" t="str">
        <f t="shared" si="2"/>
        <v>1900</v>
      </c>
      <c r="F145" s="547">
        <v>0</v>
      </c>
      <c r="G145" s="548">
        <v>0</v>
      </c>
      <c r="H145" s="547">
        <v>0</v>
      </c>
      <c r="I145" s="545" t="s">
        <v>12671</v>
      </c>
      <c r="J145" s="545"/>
      <c r="K145" s="545" t="s">
        <v>13413</v>
      </c>
      <c r="L145" s="545" t="s">
        <v>13902</v>
      </c>
      <c r="M145" s="548" t="s">
        <v>13758</v>
      </c>
      <c r="N145" s="545" t="s">
        <v>22149</v>
      </c>
      <c r="O145" s="545" t="s">
        <v>13903</v>
      </c>
      <c r="P145" s="549">
        <v>168</v>
      </c>
      <c r="Q145" s="549">
        <v>1</v>
      </c>
      <c r="R145" s="549">
        <v>82</v>
      </c>
      <c r="S145" s="548"/>
      <c r="T145" s="548">
        <v>43</v>
      </c>
      <c r="U145" s="99"/>
    </row>
    <row r="146" spans="1:21" ht="19.5" customHeight="1">
      <c r="A146" s="545">
        <v>187</v>
      </c>
      <c r="B146" s="545" t="s">
        <v>12100</v>
      </c>
      <c r="C146" s="545" t="s">
        <v>216</v>
      </c>
      <c r="D146" s="546"/>
      <c r="E146" s="171" t="str">
        <f t="shared" si="2"/>
        <v>1900</v>
      </c>
      <c r="F146" s="547">
        <v>0</v>
      </c>
      <c r="G146" s="548">
        <v>0</v>
      </c>
      <c r="H146" s="547">
        <v>0</v>
      </c>
      <c r="I146" s="545" t="s">
        <v>12672</v>
      </c>
      <c r="J146" s="545"/>
      <c r="K146" s="545" t="s">
        <v>13413</v>
      </c>
      <c r="L146" s="545" t="s">
        <v>13899</v>
      </c>
      <c r="M146" s="548" t="s">
        <v>13758</v>
      </c>
      <c r="N146" s="545" t="s">
        <v>22152</v>
      </c>
      <c r="O146" s="545" t="s">
        <v>13413</v>
      </c>
      <c r="P146" s="549">
        <v>169</v>
      </c>
      <c r="Q146" s="549">
        <v>1</v>
      </c>
      <c r="R146" s="549">
        <v>4</v>
      </c>
      <c r="S146" s="548"/>
      <c r="T146" s="548">
        <v>382</v>
      </c>
      <c r="U146" s="99"/>
    </row>
    <row r="147" spans="1:21" ht="19.5" customHeight="1">
      <c r="A147" s="545">
        <v>188</v>
      </c>
      <c r="B147" s="545" t="s">
        <v>7945</v>
      </c>
      <c r="C147" s="545" t="s">
        <v>216</v>
      </c>
      <c r="D147" s="546"/>
      <c r="E147" s="171" t="str">
        <f t="shared" si="2"/>
        <v>1900</v>
      </c>
      <c r="F147" s="547">
        <v>0</v>
      </c>
      <c r="G147" s="548">
        <v>0</v>
      </c>
      <c r="H147" s="547">
        <v>0</v>
      </c>
      <c r="I147" s="545" t="s">
        <v>12673</v>
      </c>
      <c r="J147" s="545"/>
      <c r="K147" s="545" t="s">
        <v>13413</v>
      </c>
      <c r="L147" s="545" t="s">
        <v>13904</v>
      </c>
      <c r="M147" s="548" t="s">
        <v>13758</v>
      </c>
      <c r="N147" s="545" t="s">
        <v>13413</v>
      </c>
      <c r="O147" s="545" t="s">
        <v>13413</v>
      </c>
      <c r="P147" s="549">
        <v>170</v>
      </c>
      <c r="Q147" s="549">
        <v>1</v>
      </c>
      <c r="R147" s="549">
        <v>136</v>
      </c>
      <c r="S147" s="548"/>
      <c r="T147" s="548"/>
      <c r="U147" s="99"/>
    </row>
    <row r="148" spans="1:21" ht="19.5" customHeight="1">
      <c r="A148" s="545">
        <v>189</v>
      </c>
      <c r="B148" s="545" t="s">
        <v>553</v>
      </c>
      <c r="C148" s="545" t="s">
        <v>209</v>
      </c>
      <c r="D148" s="546"/>
      <c r="E148" s="171" t="str">
        <f t="shared" si="2"/>
        <v>1900</v>
      </c>
      <c r="F148" s="547">
        <v>0</v>
      </c>
      <c r="G148" s="548">
        <v>0</v>
      </c>
      <c r="H148" s="547">
        <v>0</v>
      </c>
      <c r="I148" s="545" t="s">
        <v>12679</v>
      </c>
      <c r="J148" s="545"/>
      <c r="K148" s="545" t="s">
        <v>13413</v>
      </c>
      <c r="L148" s="545" t="s">
        <v>13899</v>
      </c>
      <c r="M148" s="548" t="s">
        <v>13758</v>
      </c>
      <c r="N148" s="545" t="s">
        <v>13413</v>
      </c>
      <c r="O148" s="545" t="s">
        <v>13905</v>
      </c>
      <c r="P148" s="549">
        <v>171</v>
      </c>
      <c r="Q148" s="549">
        <v>1</v>
      </c>
      <c r="R148" s="549">
        <v>88</v>
      </c>
      <c r="S148" s="548"/>
      <c r="T148" s="548"/>
      <c r="U148" s="99"/>
    </row>
    <row r="149" spans="1:21" ht="19.5" customHeight="1">
      <c r="A149" s="545">
        <v>190</v>
      </c>
      <c r="B149" s="545" t="s">
        <v>555</v>
      </c>
      <c r="C149" s="545" t="s">
        <v>216</v>
      </c>
      <c r="D149" s="546"/>
      <c r="E149" s="171" t="str">
        <f t="shared" si="2"/>
        <v>1900</v>
      </c>
      <c r="F149" s="547">
        <v>0</v>
      </c>
      <c r="G149" s="548">
        <v>0</v>
      </c>
      <c r="H149" s="547">
        <v>0</v>
      </c>
      <c r="I149" s="545" t="s">
        <v>12661</v>
      </c>
      <c r="J149" s="545"/>
      <c r="K149" s="545" t="s">
        <v>13413</v>
      </c>
      <c r="L149" s="545" t="s">
        <v>13906</v>
      </c>
      <c r="M149" s="548" t="s">
        <v>13758</v>
      </c>
      <c r="N149" s="545" t="s">
        <v>13413</v>
      </c>
      <c r="O149" s="545" t="s">
        <v>13907</v>
      </c>
      <c r="P149" s="549">
        <v>172</v>
      </c>
      <c r="Q149" s="549">
        <v>1</v>
      </c>
      <c r="R149" s="549">
        <v>89</v>
      </c>
      <c r="S149" s="548"/>
      <c r="T149" s="548"/>
      <c r="U149" s="99"/>
    </row>
    <row r="150" spans="1:21" ht="19.5" customHeight="1">
      <c r="A150" s="545">
        <v>191</v>
      </c>
      <c r="B150" s="545" t="s">
        <v>12099</v>
      </c>
      <c r="C150" s="545" t="s">
        <v>209</v>
      </c>
      <c r="D150" s="546"/>
      <c r="E150" s="171" t="str">
        <f t="shared" si="2"/>
        <v>1900</v>
      </c>
      <c r="F150" s="547">
        <v>0</v>
      </c>
      <c r="G150" s="548">
        <v>0</v>
      </c>
      <c r="H150" s="547">
        <v>0</v>
      </c>
      <c r="I150" s="545" t="s">
        <v>12638</v>
      </c>
      <c r="J150" s="545"/>
      <c r="K150" s="545" t="s">
        <v>13413</v>
      </c>
      <c r="L150" s="545" t="s">
        <v>13908</v>
      </c>
      <c r="M150" s="548" t="s">
        <v>13758</v>
      </c>
      <c r="N150" s="545" t="s">
        <v>22153</v>
      </c>
      <c r="O150" s="545" t="s">
        <v>13909</v>
      </c>
      <c r="P150" s="549">
        <v>173</v>
      </c>
      <c r="Q150" s="549">
        <v>1</v>
      </c>
      <c r="R150" s="549">
        <v>126</v>
      </c>
      <c r="S150" s="548"/>
      <c r="T150" s="548">
        <v>31</v>
      </c>
      <c r="U150" s="99"/>
    </row>
    <row r="151" spans="1:21" ht="19.5" customHeight="1">
      <c r="A151" s="545">
        <v>192</v>
      </c>
      <c r="B151" s="545" t="s">
        <v>559</v>
      </c>
      <c r="C151" s="545" t="s">
        <v>216</v>
      </c>
      <c r="D151" s="546">
        <v>46052</v>
      </c>
      <c r="E151" s="171" t="str">
        <f t="shared" si="2"/>
        <v>2026</v>
      </c>
      <c r="F151" s="547">
        <v>44475</v>
      </c>
      <c r="G151" s="548">
        <v>0.19</v>
      </c>
      <c r="H151" s="547">
        <v>37373.949999999997</v>
      </c>
      <c r="I151" s="545" t="s">
        <v>12679</v>
      </c>
      <c r="J151" s="545" t="s">
        <v>13307</v>
      </c>
      <c r="K151" s="545" t="s">
        <v>13413</v>
      </c>
      <c r="L151" s="545" t="s">
        <v>13910</v>
      </c>
      <c r="M151" s="548" t="s">
        <v>13758</v>
      </c>
      <c r="N151" s="545" t="s">
        <v>13413</v>
      </c>
      <c r="O151" s="545" t="s">
        <v>13911</v>
      </c>
      <c r="P151" s="549">
        <v>174</v>
      </c>
      <c r="Q151" s="549">
        <v>1</v>
      </c>
      <c r="R151" s="549">
        <v>88</v>
      </c>
      <c r="S151" s="548">
        <v>2228</v>
      </c>
      <c r="T151" s="548"/>
      <c r="U151" s="99"/>
    </row>
    <row r="152" spans="1:21" ht="19.5" customHeight="1">
      <c r="A152" s="545">
        <v>193</v>
      </c>
      <c r="B152" s="545" t="s">
        <v>12098</v>
      </c>
      <c r="C152" s="545" t="s">
        <v>216</v>
      </c>
      <c r="D152" s="546"/>
      <c r="E152" s="171" t="str">
        <f t="shared" si="2"/>
        <v>1900</v>
      </c>
      <c r="F152" s="547">
        <v>0</v>
      </c>
      <c r="G152" s="548">
        <v>0</v>
      </c>
      <c r="H152" s="547">
        <v>0</v>
      </c>
      <c r="I152" s="545" t="s">
        <v>12679</v>
      </c>
      <c r="J152" s="545"/>
      <c r="K152" s="545" t="s">
        <v>13413</v>
      </c>
      <c r="L152" s="545" t="s">
        <v>13899</v>
      </c>
      <c r="M152" s="548" t="s">
        <v>13758</v>
      </c>
      <c r="N152" s="545" t="s">
        <v>13413</v>
      </c>
      <c r="O152" s="545" t="s">
        <v>13912</v>
      </c>
      <c r="P152" s="549">
        <v>175</v>
      </c>
      <c r="Q152" s="549">
        <v>1</v>
      </c>
      <c r="R152" s="549">
        <v>88</v>
      </c>
      <c r="S152" s="548"/>
      <c r="T152" s="548"/>
      <c r="U152" s="99"/>
    </row>
    <row r="153" spans="1:21" ht="19.5" customHeight="1">
      <c r="A153" s="545">
        <v>194</v>
      </c>
      <c r="B153" s="545" t="s">
        <v>562</v>
      </c>
      <c r="C153" s="545" t="s">
        <v>216</v>
      </c>
      <c r="D153" s="546"/>
      <c r="E153" s="171" t="str">
        <f t="shared" si="2"/>
        <v>1900</v>
      </c>
      <c r="F153" s="547">
        <v>0</v>
      </c>
      <c r="G153" s="548">
        <v>0</v>
      </c>
      <c r="H153" s="547">
        <v>0</v>
      </c>
      <c r="I153" s="545" t="s">
        <v>12679</v>
      </c>
      <c r="J153" s="545"/>
      <c r="K153" s="545" t="s">
        <v>13413</v>
      </c>
      <c r="L153" s="545" t="s">
        <v>13899</v>
      </c>
      <c r="M153" s="548" t="s">
        <v>13758</v>
      </c>
      <c r="N153" s="545" t="s">
        <v>13413</v>
      </c>
      <c r="O153" s="545" t="s">
        <v>13913</v>
      </c>
      <c r="P153" s="549">
        <v>176</v>
      </c>
      <c r="Q153" s="549">
        <v>1</v>
      </c>
      <c r="R153" s="549">
        <v>88</v>
      </c>
      <c r="S153" s="548"/>
      <c r="T153" s="548"/>
      <c r="U153" s="99"/>
    </row>
    <row r="154" spans="1:21" ht="19.5" customHeight="1">
      <c r="A154" s="545">
        <v>195</v>
      </c>
      <c r="B154" s="545" t="s">
        <v>566</v>
      </c>
      <c r="C154" s="545" t="s">
        <v>209</v>
      </c>
      <c r="D154" s="546">
        <v>46052</v>
      </c>
      <c r="E154" s="171" t="str">
        <f t="shared" si="2"/>
        <v>2026</v>
      </c>
      <c r="F154" s="547">
        <v>13213</v>
      </c>
      <c r="G154" s="548">
        <v>0.19</v>
      </c>
      <c r="H154" s="547">
        <v>11103.36</v>
      </c>
      <c r="I154" s="545" t="s">
        <v>12679</v>
      </c>
      <c r="J154" s="545" t="s">
        <v>13307</v>
      </c>
      <c r="K154" s="545" t="s">
        <v>13413</v>
      </c>
      <c r="L154" s="545" t="s">
        <v>13807</v>
      </c>
      <c r="M154" s="548" t="s">
        <v>13758</v>
      </c>
      <c r="N154" s="545" t="s">
        <v>13413</v>
      </c>
      <c r="O154" s="545" t="s">
        <v>13914</v>
      </c>
      <c r="P154" s="549">
        <v>177</v>
      </c>
      <c r="Q154" s="549">
        <v>1</v>
      </c>
      <c r="R154" s="549">
        <v>88</v>
      </c>
      <c r="S154" s="548">
        <v>2228</v>
      </c>
      <c r="T154" s="548"/>
      <c r="U154" s="99"/>
    </row>
    <row r="155" spans="1:21" ht="19.5" customHeight="1">
      <c r="A155" s="545">
        <v>196</v>
      </c>
      <c r="B155" s="545" t="s">
        <v>569</v>
      </c>
      <c r="C155" s="545" t="s">
        <v>209</v>
      </c>
      <c r="D155" s="546"/>
      <c r="E155" s="171" t="str">
        <f t="shared" si="2"/>
        <v>1900</v>
      </c>
      <c r="F155" s="547">
        <v>0</v>
      </c>
      <c r="G155" s="548">
        <v>0</v>
      </c>
      <c r="H155" s="547">
        <v>0</v>
      </c>
      <c r="I155" s="545" t="s">
        <v>12679</v>
      </c>
      <c r="J155" s="545"/>
      <c r="K155" s="545" t="s">
        <v>13413</v>
      </c>
      <c r="L155" s="545" t="s">
        <v>13899</v>
      </c>
      <c r="M155" s="548" t="s">
        <v>13758</v>
      </c>
      <c r="N155" s="545" t="s">
        <v>13413</v>
      </c>
      <c r="O155" s="545" t="s">
        <v>13915</v>
      </c>
      <c r="P155" s="549">
        <v>178</v>
      </c>
      <c r="Q155" s="549">
        <v>1</v>
      </c>
      <c r="R155" s="549">
        <v>88</v>
      </c>
      <c r="S155" s="548"/>
      <c r="T155" s="548"/>
      <c r="U155" s="99"/>
    </row>
    <row r="156" spans="1:21" ht="19.5" customHeight="1">
      <c r="A156" s="545">
        <v>197</v>
      </c>
      <c r="B156" s="545" t="s">
        <v>12097</v>
      </c>
      <c r="C156" s="545" t="s">
        <v>216</v>
      </c>
      <c r="D156" s="546"/>
      <c r="E156" s="171" t="str">
        <f t="shared" si="2"/>
        <v>1900</v>
      </c>
      <c r="F156" s="547">
        <v>0</v>
      </c>
      <c r="G156" s="548">
        <v>0</v>
      </c>
      <c r="H156" s="547">
        <v>0</v>
      </c>
      <c r="I156" s="545" t="s">
        <v>12661</v>
      </c>
      <c r="J156" s="545"/>
      <c r="K156" s="545" t="s">
        <v>13413</v>
      </c>
      <c r="L156" s="545" t="s">
        <v>13899</v>
      </c>
      <c r="M156" s="548" t="s">
        <v>13758</v>
      </c>
      <c r="N156" s="545" t="s">
        <v>13413</v>
      </c>
      <c r="O156" s="545" t="s">
        <v>13916</v>
      </c>
      <c r="P156" s="549">
        <v>179</v>
      </c>
      <c r="Q156" s="549">
        <v>1</v>
      </c>
      <c r="R156" s="549">
        <v>89</v>
      </c>
      <c r="S156" s="548"/>
      <c r="T156" s="548"/>
      <c r="U156" s="99"/>
    </row>
    <row r="157" spans="1:21" ht="19.5" customHeight="1">
      <c r="A157" s="545">
        <v>198</v>
      </c>
      <c r="B157" s="545" t="s">
        <v>12299</v>
      </c>
      <c r="C157" s="545" t="s">
        <v>216</v>
      </c>
      <c r="D157" s="546">
        <v>43510</v>
      </c>
      <c r="E157" s="171" t="str">
        <f t="shared" si="2"/>
        <v>2019</v>
      </c>
      <c r="F157" s="547">
        <v>228480</v>
      </c>
      <c r="G157" s="548">
        <v>0.19</v>
      </c>
      <c r="H157" s="547">
        <v>192000</v>
      </c>
      <c r="I157" s="545" t="s">
        <v>12674</v>
      </c>
      <c r="J157" s="545" t="s">
        <v>13301</v>
      </c>
      <c r="K157" s="545" t="s">
        <v>13917</v>
      </c>
      <c r="L157" s="545" t="s">
        <v>13899</v>
      </c>
      <c r="M157" s="548" t="s">
        <v>13758</v>
      </c>
      <c r="N157" s="545" t="s">
        <v>13413</v>
      </c>
      <c r="O157" s="545" t="s">
        <v>13918</v>
      </c>
      <c r="P157" s="549">
        <v>180</v>
      </c>
      <c r="Q157" s="549">
        <v>1</v>
      </c>
      <c r="R157" s="549">
        <v>5</v>
      </c>
      <c r="S157" s="548">
        <v>2221</v>
      </c>
      <c r="T157" s="548"/>
      <c r="U157" s="99"/>
    </row>
    <row r="158" spans="1:21" ht="19.5" customHeight="1">
      <c r="A158" s="545">
        <v>200</v>
      </c>
      <c r="B158" s="545" t="s">
        <v>3157</v>
      </c>
      <c r="C158" s="545" t="s">
        <v>216</v>
      </c>
      <c r="D158" s="546"/>
      <c r="E158" s="171" t="str">
        <f t="shared" si="2"/>
        <v>1900</v>
      </c>
      <c r="F158" s="547">
        <v>0</v>
      </c>
      <c r="G158" s="548">
        <v>0</v>
      </c>
      <c r="H158" s="547">
        <v>0</v>
      </c>
      <c r="I158" s="545" t="s">
        <v>12680</v>
      </c>
      <c r="J158" s="545"/>
      <c r="K158" s="545" t="s">
        <v>13413</v>
      </c>
      <c r="L158" s="545" t="s">
        <v>13919</v>
      </c>
      <c r="M158" s="548" t="s">
        <v>13758</v>
      </c>
      <c r="N158" s="545" t="s">
        <v>22154</v>
      </c>
      <c r="O158" s="545" t="s">
        <v>13920</v>
      </c>
      <c r="P158" s="549">
        <v>182</v>
      </c>
      <c r="Q158" s="549">
        <v>1</v>
      </c>
      <c r="R158" s="549">
        <v>20</v>
      </c>
      <c r="S158" s="548"/>
      <c r="T158" s="548">
        <v>170</v>
      </c>
      <c r="U158" s="99"/>
    </row>
    <row r="159" spans="1:21" ht="19.5" customHeight="1">
      <c r="A159" s="545">
        <v>201</v>
      </c>
      <c r="B159" s="545" t="s">
        <v>12096</v>
      </c>
      <c r="C159" s="545" t="s">
        <v>216</v>
      </c>
      <c r="D159" s="546"/>
      <c r="E159" s="171" t="str">
        <f t="shared" si="2"/>
        <v>1900</v>
      </c>
      <c r="F159" s="547">
        <v>0</v>
      </c>
      <c r="G159" s="548">
        <v>0</v>
      </c>
      <c r="H159" s="547">
        <v>0</v>
      </c>
      <c r="I159" s="545" t="s">
        <v>12674</v>
      </c>
      <c r="J159" s="545"/>
      <c r="K159" s="545" t="s">
        <v>13413</v>
      </c>
      <c r="L159" s="545" t="s">
        <v>13899</v>
      </c>
      <c r="M159" s="548" t="s">
        <v>13758</v>
      </c>
      <c r="N159" s="545" t="s">
        <v>13413</v>
      </c>
      <c r="O159" s="545" t="s">
        <v>13413</v>
      </c>
      <c r="P159" s="549">
        <v>183</v>
      </c>
      <c r="Q159" s="549">
        <v>1</v>
      </c>
      <c r="R159" s="549">
        <v>5</v>
      </c>
      <c r="S159" s="548"/>
      <c r="T159" s="548"/>
      <c r="U159" s="99"/>
    </row>
    <row r="160" spans="1:21" ht="19.5" customHeight="1">
      <c r="A160" s="545">
        <v>202</v>
      </c>
      <c r="B160" s="545" t="s">
        <v>12095</v>
      </c>
      <c r="C160" s="545" t="s">
        <v>216</v>
      </c>
      <c r="D160" s="546"/>
      <c r="E160" s="171" t="str">
        <f t="shared" si="2"/>
        <v>1900</v>
      </c>
      <c r="F160" s="547">
        <v>0</v>
      </c>
      <c r="G160" s="548">
        <v>0</v>
      </c>
      <c r="H160" s="547">
        <v>0</v>
      </c>
      <c r="I160" s="545" t="s">
        <v>12674</v>
      </c>
      <c r="J160" s="545"/>
      <c r="K160" s="545" t="s">
        <v>13413</v>
      </c>
      <c r="L160" s="545" t="s">
        <v>13899</v>
      </c>
      <c r="M160" s="548" t="s">
        <v>13758</v>
      </c>
      <c r="N160" s="545" t="s">
        <v>13413</v>
      </c>
      <c r="O160" s="545" t="s">
        <v>13413</v>
      </c>
      <c r="P160" s="549">
        <v>184</v>
      </c>
      <c r="Q160" s="549">
        <v>1</v>
      </c>
      <c r="R160" s="549">
        <v>5</v>
      </c>
      <c r="S160" s="548"/>
      <c r="T160" s="548"/>
      <c r="U160" s="99"/>
    </row>
    <row r="161" spans="1:21" ht="19.5" customHeight="1">
      <c r="A161" s="545">
        <v>203</v>
      </c>
      <c r="B161" s="545" t="s">
        <v>12094</v>
      </c>
      <c r="C161" s="545" t="s">
        <v>216</v>
      </c>
      <c r="D161" s="546"/>
      <c r="E161" s="171" t="str">
        <f t="shared" si="2"/>
        <v>1900</v>
      </c>
      <c r="F161" s="547">
        <v>0</v>
      </c>
      <c r="G161" s="548">
        <v>0</v>
      </c>
      <c r="H161" s="547">
        <v>0</v>
      </c>
      <c r="I161" s="545" t="s">
        <v>12680</v>
      </c>
      <c r="J161" s="545"/>
      <c r="K161" s="545" t="s">
        <v>13413</v>
      </c>
      <c r="L161" s="545" t="s">
        <v>13919</v>
      </c>
      <c r="M161" s="548" t="s">
        <v>13758</v>
      </c>
      <c r="N161" s="545" t="s">
        <v>13413</v>
      </c>
      <c r="O161" s="545" t="s">
        <v>13921</v>
      </c>
      <c r="P161" s="549">
        <v>185</v>
      </c>
      <c r="Q161" s="549">
        <v>1</v>
      </c>
      <c r="R161" s="549">
        <v>20</v>
      </c>
      <c r="S161" s="548"/>
      <c r="T161" s="548"/>
      <c r="U161" s="99"/>
    </row>
    <row r="162" spans="1:21" ht="19.5" customHeight="1">
      <c r="A162" s="545">
        <v>204</v>
      </c>
      <c r="B162" s="545" t="s">
        <v>12093</v>
      </c>
      <c r="C162" s="545" t="s">
        <v>216</v>
      </c>
      <c r="D162" s="546"/>
      <c r="E162" s="171" t="str">
        <f t="shared" si="2"/>
        <v>1900</v>
      </c>
      <c r="F162" s="547">
        <v>0</v>
      </c>
      <c r="G162" s="548">
        <v>0</v>
      </c>
      <c r="H162" s="547">
        <v>0</v>
      </c>
      <c r="I162" s="545" t="s">
        <v>12680</v>
      </c>
      <c r="J162" s="545"/>
      <c r="K162" s="545" t="s">
        <v>13413</v>
      </c>
      <c r="L162" s="545" t="s">
        <v>13919</v>
      </c>
      <c r="M162" s="548" t="s">
        <v>13758</v>
      </c>
      <c r="N162" s="545" t="s">
        <v>13413</v>
      </c>
      <c r="O162" s="545" t="s">
        <v>13922</v>
      </c>
      <c r="P162" s="549">
        <v>186</v>
      </c>
      <c r="Q162" s="549">
        <v>1</v>
      </c>
      <c r="R162" s="549">
        <v>20</v>
      </c>
      <c r="S162" s="548"/>
      <c r="T162" s="548"/>
      <c r="U162" s="99"/>
    </row>
    <row r="163" spans="1:21" ht="19.5" customHeight="1">
      <c r="A163" s="545">
        <v>205</v>
      </c>
      <c r="B163" s="545" t="s">
        <v>12092</v>
      </c>
      <c r="C163" s="545" t="s">
        <v>216</v>
      </c>
      <c r="D163" s="546"/>
      <c r="E163" s="171" t="str">
        <f t="shared" si="2"/>
        <v>1900</v>
      </c>
      <c r="F163" s="547">
        <v>0</v>
      </c>
      <c r="G163" s="548">
        <v>0</v>
      </c>
      <c r="H163" s="547">
        <v>0</v>
      </c>
      <c r="I163" s="545" t="s">
        <v>12674</v>
      </c>
      <c r="J163" s="545"/>
      <c r="K163" s="545" t="s">
        <v>13413</v>
      </c>
      <c r="L163" s="545" t="s">
        <v>13899</v>
      </c>
      <c r="M163" s="548" t="s">
        <v>13758</v>
      </c>
      <c r="N163" s="545" t="s">
        <v>13413</v>
      </c>
      <c r="O163" s="545" t="s">
        <v>13413</v>
      </c>
      <c r="P163" s="549">
        <v>187</v>
      </c>
      <c r="Q163" s="549">
        <v>1</v>
      </c>
      <c r="R163" s="549">
        <v>5</v>
      </c>
      <c r="S163" s="548"/>
      <c r="T163" s="548"/>
      <c r="U163" s="99"/>
    </row>
    <row r="164" spans="1:21" ht="19.5" customHeight="1">
      <c r="A164" s="545">
        <v>206</v>
      </c>
      <c r="B164" s="545" t="s">
        <v>12091</v>
      </c>
      <c r="C164" s="545" t="s">
        <v>216</v>
      </c>
      <c r="D164" s="546"/>
      <c r="E164" s="171" t="str">
        <f t="shared" si="2"/>
        <v>1900</v>
      </c>
      <c r="F164" s="547">
        <v>0</v>
      </c>
      <c r="G164" s="548">
        <v>0</v>
      </c>
      <c r="H164" s="547">
        <v>0</v>
      </c>
      <c r="I164" s="545" t="s">
        <v>12674</v>
      </c>
      <c r="J164" s="545"/>
      <c r="K164" s="545" t="s">
        <v>13413</v>
      </c>
      <c r="L164" s="545" t="s">
        <v>13899</v>
      </c>
      <c r="M164" s="548" t="s">
        <v>13758</v>
      </c>
      <c r="N164" s="545" t="s">
        <v>13413</v>
      </c>
      <c r="O164" s="545" t="s">
        <v>13413</v>
      </c>
      <c r="P164" s="549">
        <v>188</v>
      </c>
      <c r="Q164" s="549">
        <v>1</v>
      </c>
      <c r="R164" s="549">
        <v>5</v>
      </c>
      <c r="S164" s="548"/>
      <c r="T164" s="548"/>
      <c r="U164" s="99"/>
    </row>
    <row r="165" spans="1:21" ht="19.5" customHeight="1">
      <c r="A165" s="545">
        <v>207</v>
      </c>
      <c r="B165" s="545" t="s">
        <v>12090</v>
      </c>
      <c r="C165" s="545" t="s">
        <v>216</v>
      </c>
      <c r="D165" s="546"/>
      <c r="E165" s="171" t="str">
        <f t="shared" si="2"/>
        <v>1900</v>
      </c>
      <c r="F165" s="547">
        <v>0</v>
      </c>
      <c r="G165" s="548">
        <v>0</v>
      </c>
      <c r="H165" s="547">
        <v>0</v>
      </c>
      <c r="I165" s="545" t="s">
        <v>12674</v>
      </c>
      <c r="J165" s="545"/>
      <c r="K165" s="545" t="s">
        <v>13413</v>
      </c>
      <c r="L165" s="545" t="s">
        <v>13899</v>
      </c>
      <c r="M165" s="548" t="s">
        <v>13758</v>
      </c>
      <c r="N165" s="545" t="s">
        <v>13413</v>
      </c>
      <c r="O165" s="545" t="s">
        <v>13413</v>
      </c>
      <c r="P165" s="549">
        <v>189</v>
      </c>
      <c r="Q165" s="549">
        <v>1</v>
      </c>
      <c r="R165" s="549">
        <v>5</v>
      </c>
      <c r="S165" s="548"/>
      <c r="T165" s="548"/>
      <c r="U165" s="99"/>
    </row>
    <row r="166" spans="1:21" ht="19.5" customHeight="1">
      <c r="A166" s="545">
        <v>208</v>
      </c>
      <c r="B166" s="545" t="s">
        <v>10155</v>
      </c>
      <c r="C166" s="545" t="s">
        <v>216</v>
      </c>
      <c r="D166" s="546"/>
      <c r="E166" s="171" t="str">
        <f t="shared" si="2"/>
        <v>1900</v>
      </c>
      <c r="F166" s="547">
        <v>0</v>
      </c>
      <c r="G166" s="548">
        <v>0</v>
      </c>
      <c r="H166" s="547">
        <v>0</v>
      </c>
      <c r="I166" s="545" t="s">
        <v>12674</v>
      </c>
      <c r="J166" s="545"/>
      <c r="K166" s="545" t="s">
        <v>13413</v>
      </c>
      <c r="L166" s="545" t="s">
        <v>13899</v>
      </c>
      <c r="M166" s="548" t="s">
        <v>13758</v>
      </c>
      <c r="N166" s="545" t="s">
        <v>13413</v>
      </c>
      <c r="O166" s="545" t="s">
        <v>13413</v>
      </c>
      <c r="P166" s="549">
        <v>190</v>
      </c>
      <c r="Q166" s="549">
        <v>1</v>
      </c>
      <c r="R166" s="549">
        <v>5</v>
      </c>
      <c r="S166" s="548"/>
      <c r="T166" s="548"/>
      <c r="U166" s="99"/>
    </row>
    <row r="167" spans="1:21" ht="19.5" customHeight="1">
      <c r="A167" s="545">
        <v>209</v>
      </c>
      <c r="B167" s="545" t="s">
        <v>572</v>
      </c>
      <c r="C167" s="545" t="s">
        <v>216</v>
      </c>
      <c r="D167" s="546"/>
      <c r="E167" s="171" t="str">
        <f t="shared" si="2"/>
        <v>1900</v>
      </c>
      <c r="F167" s="547">
        <v>0</v>
      </c>
      <c r="G167" s="548">
        <v>0</v>
      </c>
      <c r="H167" s="547">
        <v>0</v>
      </c>
      <c r="I167" s="545" t="s">
        <v>12679</v>
      </c>
      <c r="J167" s="545"/>
      <c r="K167" s="545" t="s">
        <v>13413</v>
      </c>
      <c r="L167" s="545" t="s">
        <v>13906</v>
      </c>
      <c r="M167" s="548" t="s">
        <v>13758</v>
      </c>
      <c r="N167" s="545" t="s">
        <v>13413</v>
      </c>
      <c r="O167" s="545" t="s">
        <v>13923</v>
      </c>
      <c r="P167" s="549">
        <v>191</v>
      </c>
      <c r="Q167" s="549">
        <v>1</v>
      </c>
      <c r="R167" s="549">
        <v>88</v>
      </c>
      <c r="S167" s="548"/>
      <c r="T167" s="548"/>
      <c r="U167" s="99"/>
    </row>
    <row r="168" spans="1:21" ht="19.5" customHeight="1">
      <c r="A168" s="545">
        <v>210</v>
      </c>
      <c r="B168" s="545" t="s">
        <v>11759</v>
      </c>
      <c r="C168" s="545" t="s">
        <v>216</v>
      </c>
      <c r="D168" s="546"/>
      <c r="E168" s="171" t="str">
        <f t="shared" si="2"/>
        <v>1900</v>
      </c>
      <c r="F168" s="547">
        <v>0</v>
      </c>
      <c r="G168" s="548">
        <v>0</v>
      </c>
      <c r="H168" s="547">
        <v>0</v>
      </c>
      <c r="I168" s="545" t="s">
        <v>12674</v>
      </c>
      <c r="J168" s="545"/>
      <c r="K168" s="545" t="s">
        <v>13413</v>
      </c>
      <c r="L168" s="545" t="s">
        <v>13796</v>
      </c>
      <c r="M168" s="548" t="s">
        <v>13758</v>
      </c>
      <c r="N168" s="545" t="s">
        <v>13413</v>
      </c>
      <c r="O168" s="545" t="s">
        <v>13924</v>
      </c>
      <c r="P168" s="549">
        <v>192</v>
      </c>
      <c r="Q168" s="549">
        <v>1</v>
      </c>
      <c r="R168" s="549">
        <v>5</v>
      </c>
      <c r="S168" s="548"/>
      <c r="T168" s="548"/>
      <c r="U168" s="99"/>
    </row>
    <row r="169" spans="1:21" ht="19.5" customHeight="1">
      <c r="A169" s="545">
        <v>211</v>
      </c>
      <c r="B169" s="545" t="s">
        <v>12089</v>
      </c>
      <c r="C169" s="545" t="s">
        <v>216</v>
      </c>
      <c r="D169" s="546"/>
      <c r="E169" s="171" t="str">
        <f t="shared" si="2"/>
        <v>1900</v>
      </c>
      <c r="F169" s="547">
        <v>0</v>
      </c>
      <c r="G169" s="548">
        <v>0</v>
      </c>
      <c r="H169" s="547">
        <v>0</v>
      </c>
      <c r="I169" s="545" t="s">
        <v>12674</v>
      </c>
      <c r="J169" s="545"/>
      <c r="K169" s="545" t="s">
        <v>13413</v>
      </c>
      <c r="L169" s="545" t="s">
        <v>13899</v>
      </c>
      <c r="M169" s="548" t="s">
        <v>13758</v>
      </c>
      <c r="N169" s="545" t="s">
        <v>13413</v>
      </c>
      <c r="O169" s="545" t="s">
        <v>13413</v>
      </c>
      <c r="P169" s="549">
        <v>193</v>
      </c>
      <c r="Q169" s="549">
        <v>1</v>
      </c>
      <c r="R169" s="549">
        <v>5</v>
      </c>
      <c r="S169" s="548"/>
      <c r="T169" s="548"/>
      <c r="U169" s="99"/>
    </row>
    <row r="170" spans="1:21" ht="19.5" customHeight="1">
      <c r="A170" s="545">
        <v>212</v>
      </c>
      <c r="B170" s="545" t="s">
        <v>552</v>
      </c>
      <c r="C170" s="545" t="s">
        <v>216</v>
      </c>
      <c r="D170" s="546"/>
      <c r="E170" s="171" t="str">
        <f t="shared" si="2"/>
        <v>1900</v>
      </c>
      <c r="F170" s="547">
        <v>0</v>
      </c>
      <c r="G170" s="548">
        <v>0</v>
      </c>
      <c r="H170" s="547">
        <v>0</v>
      </c>
      <c r="I170" s="545" t="s">
        <v>12679</v>
      </c>
      <c r="J170" s="545"/>
      <c r="K170" s="545" t="s">
        <v>13413</v>
      </c>
      <c r="L170" s="545" t="s">
        <v>13807</v>
      </c>
      <c r="M170" s="548" t="s">
        <v>13758</v>
      </c>
      <c r="N170" s="545" t="s">
        <v>13413</v>
      </c>
      <c r="O170" s="545" t="s">
        <v>13925</v>
      </c>
      <c r="P170" s="549">
        <v>194</v>
      </c>
      <c r="Q170" s="549">
        <v>1</v>
      </c>
      <c r="R170" s="549">
        <v>88</v>
      </c>
      <c r="S170" s="548"/>
      <c r="T170" s="548"/>
      <c r="U170" s="99"/>
    </row>
    <row r="171" spans="1:21" ht="19.5" customHeight="1">
      <c r="A171" s="545">
        <v>213</v>
      </c>
      <c r="B171" s="545" t="s">
        <v>12088</v>
      </c>
      <c r="C171" s="545" t="s">
        <v>216</v>
      </c>
      <c r="D171" s="546"/>
      <c r="E171" s="171" t="str">
        <f t="shared" si="2"/>
        <v>1900</v>
      </c>
      <c r="F171" s="547">
        <v>0</v>
      </c>
      <c r="G171" s="548">
        <v>0</v>
      </c>
      <c r="H171" s="547">
        <v>0</v>
      </c>
      <c r="I171" s="545" t="s">
        <v>12661</v>
      </c>
      <c r="J171" s="545"/>
      <c r="K171" s="545" t="s">
        <v>13413</v>
      </c>
      <c r="L171" s="545" t="s">
        <v>13906</v>
      </c>
      <c r="M171" s="548" t="s">
        <v>13758</v>
      </c>
      <c r="N171" s="545" t="s">
        <v>13413</v>
      </c>
      <c r="O171" s="545" t="s">
        <v>13926</v>
      </c>
      <c r="P171" s="549">
        <v>195</v>
      </c>
      <c r="Q171" s="549">
        <v>1</v>
      </c>
      <c r="R171" s="549">
        <v>89</v>
      </c>
      <c r="S171" s="548"/>
      <c r="T171" s="548"/>
      <c r="U171" s="99"/>
    </row>
    <row r="172" spans="1:21" ht="19.5" customHeight="1">
      <c r="A172" s="545">
        <v>214</v>
      </c>
      <c r="B172" s="545" t="s">
        <v>12087</v>
      </c>
      <c r="C172" s="545" t="s">
        <v>216</v>
      </c>
      <c r="D172" s="546"/>
      <c r="E172" s="171" t="str">
        <f t="shared" si="2"/>
        <v>1900</v>
      </c>
      <c r="F172" s="547">
        <v>0</v>
      </c>
      <c r="G172" s="548">
        <v>0</v>
      </c>
      <c r="H172" s="547">
        <v>0</v>
      </c>
      <c r="I172" s="545" t="s">
        <v>12661</v>
      </c>
      <c r="J172" s="545"/>
      <c r="K172" s="545" t="s">
        <v>13413</v>
      </c>
      <c r="L172" s="545" t="s">
        <v>13906</v>
      </c>
      <c r="M172" s="548" t="s">
        <v>13758</v>
      </c>
      <c r="N172" s="545" t="s">
        <v>13413</v>
      </c>
      <c r="O172" s="545" t="s">
        <v>13927</v>
      </c>
      <c r="P172" s="549">
        <v>196</v>
      </c>
      <c r="Q172" s="549">
        <v>1</v>
      </c>
      <c r="R172" s="549">
        <v>89</v>
      </c>
      <c r="S172" s="548"/>
      <c r="T172" s="548"/>
      <c r="U172" s="99"/>
    </row>
    <row r="173" spans="1:21" ht="19.5" customHeight="1">
      <c r="A173" s="545">
        <v>215</v>
      </c>
      <c r="B173" s="545" t="s">
        <v>594</v>
      </c>
      <c r="C173" s="545" t="s">
        <v>216</v>
      </c>
      <c r="D173" s="546">
        <v>45708</v>
      </c>
      <c r="E173" s="171" t="str">
        <f t="shared" si="2"/>
        <v>2025</v>
      </c>
      <c r="F173" s="547">
        <v>960.16</v>
      </c>
      <c r="G173" s="548">
        <v>0.19</v>
      </c>
      <c r="H173" s="547">
        <v>806.86</v>
      </c>
      <c r="I173" s="545" t="s">
        <v>12674</v>
      </c>
      <c r="J173" s="545" t="s">
        <v>13307</v>
      </c>
      <c r="K173" s="545" t="s">
        <v>13413</v>
      </c>
      <c r="L173" s="545" t="s">
        <v>13899</v>
      </c>
      <c r="M173" s="548" t="s">
        <v>13758</v>
      </c>
      <c r="N173" s="545" t="s">
        <v>13413</v>
      </c>
      <c r="O173" s="545" t="s">
        <v>13413</v>
      </c>
      <c r="P173" s="549">
        <v>197</v>
      </c>
      <c r="Q173" s="549">
        <v>1</v>
      </c>
      <c r="R173" s="549">
        <v>5</v>
      </c>
      <c r="S173" s="548">
        <v>2228</v>
      </c>
      <c r="T173" s="548"/>
      <c r="U173" s="99"/>
    </row>
    <row r="174" spans="1:21" ht="19.5" customHeight="1">
      <c r="A174" s="545">
        <v>216</v>
      </c>
      <c r="B174" s="545" t="s">
        <v>570</v>
      </c>
      <c r="C174" s="545" t="s">
        <v>216</v>
      </c>
      <c r="D174" s="546">
        <v>46052</v>
      </c>
      <c r="E174" s="171" t="str">
        <f t="shared" si="2"/>
        <v>2026</v>
      </c>
      <c r="F174" s="547">
        <v>2144</v>
      </c>
      <c r="G174" s="548">
        <v>0.19</v>
      </c>
      <c r="H174" s="547">
        <v>1801.68</v>
      </c>
      <c r="I174" s="545" t="s">
        <v>12679</v>
      </c>
      <c r="J174" s="545" t="s">
        <v>13307</v>
      </c>
      <c r="K174" s="545" t="s">
        <v>13413</v>
      </c>
      <c r="L174" s="545" t="s">
        <v>13807</v>
      </c>
      <c r="M174" s="548" t="s">
        <v>13758</v>
      </c>
      <c r="N174" s="545" t="s">
        <v>13413</v>
      </c>
      <c r="O174" s="545" t="s">
        <v>13928</v>
      </c>
      <c r="P174" s="549">
        <v>198</v>
      </c>
      <c r="Q174" s="549">
        <v>1</v>
      </c>
      <c r="R174" s="549">
        <v>88</v>
      </c>
      <c r="S174" s="548">
        <v>2228</v>
      </c>
      <c r="T174" s="548"/>
      <c r="U174" s="99"/>
    </row>
    <row r="175" spans="1:21" ht="19.5" customHeight="1">
      <c r="A175" s="545">
        <v>217</v>
      </c>
      <c r="B175" s="545" t="s">
        <v>571</v>
      </c>
      <c r="C175" s="545" t="s">
        <v>216</v>
      </c>
      <c r="D175" s="546">
        <v>46052</v>
      </c>
      <c r="E175" s="171" t="str">
        <f t="shared" si="2"/>
        <v>2026</v>
      </c>
      <c r="F175" s="547">
        <v>5332</v>
      </c>
      <c r="G175" s="548">
        <v>0.19</v>
      </c>
      <c r="H175" s="547">
        <v>4480.67</v>
      </c>
      <c r="I175" s="545" t="s">
        <v>12679</v>
      </c>
      <c r="J175" s="545" t="s">
        <v>13307</v>
      </c>
      <c r="K175" s="545" t="s">
        <v>13413</v>
      </c>
      <c r="L175" s="545" t="s">
        <v>13807</v>
      </c>
      <c r="M175" s="548" t="s">
        <v>13758</v>
      </c>
      <c r="N175" s="545" t="s">
        <v>13413</v>
      </c>
      <c r="O175" s="545" t="s">
        <v>13929</v>
      </c>
      <c r="P175" s="549">
        <v>199</v>
      </c>
      <c r="Q175" s="549">
        <v>1</v>
      </c>
      <c r="R175" s="549">
        <v>88</v>
      </c>
      <c r="S175" s="548">
        <v>2228</v>
      </c>
      <c r="T175" s="548"/>
      <c r="U175" s="99"/>
    </row>
    <row r="176" spans="1:21" ht="19.5" customHeight="1">
      <c r="A176" s="545">
        <v>218</v>
      </c>
      <c r="B176" s="545" t="s">
        <v>12086</v>
      </c>
      <c r="C176" s="545" t="s">
        <v>216</v>
      </c>
      <c r="D176" s="546"/>
      <c r="E176" s="171" t="str">
        <f t="shared" si="2"/>
        <v>1900</v>
      </c>
      <c r="F176" s="547">
        <v>0</v>
      </c>
      <c r="G176" s="548">
        <v>0</v>
      </c>
      <c r="H176" s="547">
        <v>0</v>
      </c>
      <c r="I176" s="545" t="s">
        <v>12661</v>
      </c>
      <c r="J176" s="545"/>
      <c r="K176" s="545" t="s">
        <v>13413</v>
      </c>
      <c r="L176" s="545" t="s">
        <v>13930</v>
      </c>
      <c r="M176" s="548" t="s">
        <v>13758</v>
      </c>
      <c r="N176" s="545" t="s">
        <v>13413</v>
      </c>
      <c r="O176" s="545" t="s">
        <v>13931</v>
      </c>
      <c r="P176" s="549">
        <v>200</v>
      </c>
      <c r="Q176" s="549">
        <v>1</v>
      </c>
      <c r="R176" s="549">
        <v>89</v>
      </c>
      <c r="S176" s="548"/>
      <c r="T176" s="548"/>
      <c r="U176" s="99"/>
    </row>
    <row r="177" spans="1:21" ht="19.5" customHeight="1">
      <c r="A177" s="545">
        <v>220</v>
      </c>
      <c r="B177" s="545" t="s">
        <v>12085</v>
      </c>
      <c r="C177" s="545" t="s">
        <v>437</v>
      </c>
      <c r="D177" s="546"/>
      <c r="E177" s="171" t="str">
        <f t="shared" si="2"/>
        <v>1900</v>
      </c>
      <c r="F177" s="547">
        <v>0</v>
      </c>
      <c r="G177" s="548">
        <v>0</v>
      </c>
      <c r="H177" s="547">
        <v>0</v>
      </c>
      <c r="I177" s="545" t="s">
        <v>12668</v>
      </c>
      <c r="J177" s="545"/>
      <c r="K177" s="545" t="s">
        <v>13413</v>
      </c>
      <c r="L177" s="545" t="s">
        <v>13932</v>
      </c>
      <c r="M177" s="548" t="s">
        <v>13868</v>
      </c>
      <c r="N177" s="545" t="s">
        <v>13413</v>
      </c>
      <c r="O177" s="545" t="s">
        <v>13413</v>
      </c>
      <c r="P177" s="549">
        <v>202</v>
      </c>
      <c r="Q177" s="549">
        <v>2</v>
      </c>
      <c r="R177" s="549">
        <v>7</v>
      </c>
      <c r="S177" s="548"/>
      <c r="T177" s="548"/>
      <c r="U177" s="99"/>
    </row>
    <row r="178" spans="1:21" ht="19.5" customHeight="1">
      <c r="A178" s="545">
        <v>222</v>
      </c>
      <c r="B178" s="545" t="s">
        <v>6425</v>
      </c>
      <c r="C178" s="545" t="s">
        <v>216</v>
      </c>
      <c r="D178" s="546">
        <v>45708</v>
      </c>
      <c r="E178" s="171" t="str">
        <f t="shared" si="2"/>
        <v>2025</v>
      </c>
      <c r="F178" s="547">
        <v>82824.41</v>
      </c>
      <c r="G178" s="548">
        <v>0.19</v>
      </c>
      <c r="H178" s="547">
        <v>69600.34</v>
      </c>
      <c r="I178" s="545" t="s">
        <v>12674</v>
      </c>
      <c r="J178" s="545" t="s">
        <v>13307</v>
      </c>
      <c r="K178" s="545" t="s">
        <v>13413</v>
      </c>
      <c r="L178" s="545" t="s">
        <v>13899</v>
      </c>
      <c r="M178" s="548" t="s">
        <v>13758</v>
      </c>
      <c r="N178" s="545" t="s">
        <v>13413</v>
      </c>
      <c r="O178" s="545" t="s">
        <v>13413</v>
      </c>
      <c r="P178" s="549">
        <v>203</v>
      </c>
      <c r="Q178" s="549">
        <v>1</v>
      </c>
      <c r="R178" s="549">
        <v>5</v>
      </c>
      <c r="S178" s="548">
        <v>2228</v>
      </c>
      <c r="T178" s="548"/>
      <c r="U178" s="99"/>
    </row>
    <row r="179" spans="1:21" ht="19.5" customHeight="1">
      <c r="A179" s="545">
        <v>223</v>
      </c>
      <c r="B179" s="545" t="s">
        <v>6424</v>
      </c>
      <c r="C179" s="545" t="s">
        <v>216</v>
      </c>
      <c r="D179" s="546">
        <v>45708</v>
      </c>
      <c r="E179" s="171" t="str">
        <f t="shared" si="2"/>
        <v>2025</v>
      </c>
      <c r="F179" s="547">
        <v>78887.649999999994</v>
      </c>
      <c r="G179" s="548">
        <v>0.19</v>
      </c>
      <c r="H179" s="547">
        <v>66292.14</v>
      </c>
      <c r="I179" s="545" t="s">
        <v>12674</v>
      </c>
      <c r="J179" s="545" t="s">
        <v>13307</v>
      </c>
      <c r="K179" s="545" t="s">
        <v>13413</v>
      </c>
      <c r="L179" s="545" t="s">
        <v>13899</v>
      </c>
      <c r="M179" s="548" t="s">
        <v>13758</v>
      </c>
      <c r="N179" s="545" t="s">
        <v>13413</v>
      </c>
      <c r="O179" s="545" t="s">
        <v>13413</v>
      </c>
      <c r="P179" s="549">
        <v>204</v>
      </c>
      <c r="Q179" s="549">
        <v>1</v>
      </c>
      <c r="R179" s="549">
        <v>5</v>
      </c>
      <c r="S179" s="548">
        <v>2228</v>
      </c>
      <c r="T179" s="548"/>
      <c r="U179" s="99"/>
    </row>
    <row r="180" spans="1:21" ht="19.5" customHeight="1">
      <c r="A180" s="545">
        <v>224</v>
      </c>
      <c r="B180" s="545" t="s">
        <v>8282</v>
      </c>
      <c r="C180" s="545" t="s">
        <v>216</v>
      </c>
      <c r="D180" s="546">
        <v>44593</v>
      </c>
      <c r="E180" s="171" t="str">
        <f t="shared" si="2"/>
        <v>2022</v>
      </c>
      <c r="F180" s="547">
        <v>20587</v>
      </c>
      <c r="G180" s="548">
        <v>0.19</v>
      </c>
      <c r="H180" s="547">
        <v>17300</v>
      </c>
      <c r="I180" s="545" t="s">
        <v>12674</v>
      </c>
      <c r="J180" s="545" t="s">
        <v>13297</v>
      </c>
      <c r="K180" s="545" t="s">
        <v>13413</v>
      </c>
      <c r="L180" s="545" t="s">
        <v>13899</v>
      </c>
      <c r="M180" s="548" t="s">
        <v>13758</v>
      </c>
      <c r="N180" s="545" t="s">
        <v>13413</v>
      </c>
      <c r="O180" s="545" t="s">
        <v>13933</v>
      </c>
      <c r="P180" s="549">
        <v>205</v>
      </c>
      <c r="Q180" s="549">
        <v>1</v>
      </c>
      <c r="R180" s="549">
        <v>5</v>
      </c>
      <c r="S180" s="548">
        <v>2257</v>
      </c>
      <c r="T180" s="548"/>
      <c r="U180" s="99"/>
    </row>
    <row r="181" spans="1:21" ht="19.5" customHeight="1">
      <c r="A181" s="545">
        <v>225</v>
      </c>
      <c r="B181" s="545" t="s">
        <v>12084</v>
      </c>
      <c r="C181" s="545" t="s">
        <v>216</v>
      </c>
      <c r="D181" s="546"/>
      <c r="E181" s="171" t="str">
        <f t="shared" si="2"/>
        <v>1900</v>
      </c>
      <c r="F181" s="547">
        <v>0</v>
      </c>
      <c r="G181" s="548">
        <v>0</v>
      </c>
      <c r="H181" s="547">
        <v>0</v>
      </c>
      <c r="I181" s="545" t="s">
        <v>12674</v>
      </c>
      <c r="J181" s="545"/>
      <c r="K181" s="545" t="s">
        <v>13413</v>
      </c>
      <c r="L181" s="545" t="s">
        <v>13899</v>
      </c>
      <c r="M181" s="548" t="s">
        <v>13758</v>
      </c>
      <c r="N181" s="545" t="s">
        <v>13413</v>
      </c>
      <c r="O181" s="545" t="s">
        <v>13413</v>
      </c>
      <c r="P181" s="549">
        <v>206</v>
      </c>
      <c r="Q181" s="549">
        <v>1</v>
      </c>
      <c r="R181" s="549">
        <v>5</v>
      </c>
      <c r="S181" s="548"/>
      <c r="T181" s="548"/>
      <c r="U181" s="99"/>
    </row>
    <row r="182" spans="1:21" ht="19.5" customHeight="1">
      <c r="A182" s="545">
        <v>226</v>
      </c>
      <c r="B182" s="545" t="s">
        <v>6423</v>
      </c>
      <c r="C182" s="545" t="s">
        <v>216</v>
      </c>
      <c r="D182" s="546">
        <v>45708</v>
      </c>
      <c r="E182" s="171" t="str">
        <f t="shared" si="2"/>
        <v>2025</v>
      </c>
      <c r="F182" s="547">
        <v>33876.959999999999</v>
      </c>
      <c r="G182" s="548">
        <v>0.19</v>
      </c>
      <c r="H182" s="547">
        <v>28468.03</v>
      </c>
      <c r="I182" s="545" t="s">
        <v>12674</v>
      </c>
      <c r="J182" s="545" t="s">
        <v>13307</v>
      </c>
      <c r="K182" s="545" t="s">
        <v>13413</v>
      </c>
      <c r="L182" s="545" t="s">
        <v>13899</v>
      </c>
      <c r="M182" s="548" t="s">
        <v>13758</v>
      </c>
      <c r="N182" s="545" t="s">
        <v>13413</v>
      </c>
      <c r="O182" s="545" t="s">
        <v>13413</v>
      </c>
      <c r="P182" s="549">
        <v>207</v>
      </c>
      <c r="Q182" s="549">
        <v>1</v>
      </c>
      <c r="R182" s="549">
        <v>5</v>
      </c>
      <c r="S182" s="548">
        <v>2228</v>
      </c>
      <c r="T182" s="548"/>
      <c r="U182" s="99"/>
    </row>
    <row r="183" spans="1:21" ht="19.5" customHeight="1">
      <c r="A183" s="545">
        <v>227</v>
      </c>
      <c r="B183" s="545" t="s">
        <v>6422</v>
      </c>
      <c r="C183" s="545" t="s">
        <v>216</v>
      </c>
      <c r="D183" s="546">
        <v>45708</v>
      </c>
      <c r="E183" s="171" t="str">
        <f t="shared" si="2"/>
        <v>2025</v>
      </c>
      <c r="F183" s="547">
        <v>50600.38</v>
      </c>
      <c r="G183" s="548">
        <v>0.19</v>
      </c>
      <c r="H183" s="547">
        <v>42521.33</v>
      </c>
      <c r="I183" s="545" t="s">
        <v>12674</v>
      </c>
      <c r="J183" s="545" t="s">
        <v>13307</v>
      </c>
      <c r="K183" s="545" t="s">
        <v>13413</v>
      </c>
      <c r="L183" s="545" t="s">
        <v>13899</v>
      </c>
      <c r="M183" s="548" t="s">
        <v>13758</v>
      </c>
      <c r="N183" s="545" t="s">
        <v>13413</v>
      </c>
      <c r="O183" s="545" t="s">
        <v>13413</v>
      </c>
      <c r="P183" s="549">
        <v>208</v>
      </c>
      <c r="Q183" s="549">
        <v>1</v>
      </c>
      <c r="R183" s="549">
        <v>5</v>
      </c>
      <c r="S183" s="548">
        <v>2228</v>
      </c>
      <c r="T183" s="548"/>
      <c r="U183" s="99"/>
    </row>
    <row r="184" spans="1:21" ht="19.5" customHeight="1">
      <c r="A184" s="545">
        <v>228</v>
      </c>
      <c r="B184" s="545" t="s">
        <v>12083</v>
      </c>
      <c r="C184" s="545" t="s">
        <v>221</v>
      </c>
      <c r="D184" s="546"/>
      <c r="E184" s="171" t="str">
        <f t="shared" si="2"/>
        <v>1900</v>
      </c>
      <c r="F184" s="547">
        <v>0</v>
      </c>
      <c r="G184" s="548">
        <v>0</v>
      </c>
      <c r="H184" s="547">
        <v>0</v>
      </c>
      <c r="I184" s="545" t="s">
        <v>12674</v>
      </c>
      <c r="J184" s="545"/>
      <c r="K184" s="545" t="s">
        <v>13413</v>
      </c>
      <c r="L184" s="545" t="s">
        <v>13413</v>
      </c>
      <c r="M184" s="548" t="s">
        <v>13758</v>
      </c>
      <c r="N184" s="545" t="s">
        <v>13413</v>
      </c>
      <c r="O184" s="545" t="s">
        <v>13934</v>
      </c>
      <c r="P184" s="549">
        <v>209</v>
      </c>
      <c r="Q184" s="549">
        <v>1</v>
      </c>
      <c r="R184" s="549">
        <v>5</v>
      </c>
      <c r="S184" s="548"/>
      <c r="T184" s="548"/>
      <c r="U184" s="99"/>
    </row>
    <row r="185" spans="1:21" ht="19.5" customHeight="1">
      <c r="A185" s="545">
        <v>229</v>
      </c>
      <c r="B185" s="545" t="s">
        <v>609</v>
      </c>
      <c r="C185" s="545" t="s">
        <v>209</v>
      </c>
      <c r="D185" s="546"/>
      <c r="E185" s="171" t="str">
        <f t="shared" si="2"/>
        <v>1900</v>
      </c>
      <c r="F185" s="547">
        <v>0</v>
      </c>
      <c r="G185" s="548">
        <v>0</v>
      </c>
      <c r="H185" s="547">
        <v>0</v>
      </c>
      <c r="I185" s="545" t="s">
        <v>12674</v>
      </c>
      <c r="J185" s="545"/>
      <c r="K185" s="545" t="s">
        <v>13413</v>
      </c>
      <c r="L185" s="545" t="s">
        <v>13413</v>
      </c>
      <c r="M185" s="548" t="s">
        <v>13758</v>
      </c>
      <c r="N185" s="545" t="s">
        <v>13413</v>
      </c>
      <c r="O185" s="545" t="s">
        <v>13934</v>
      </c>
      <c r="P185" s="549">
        <v>210</v>
      </c>
      <c r="Q185" s="549">
        <v>1</v>
      </c>
      <c r="R185" s="549">
        <v>5</v>
      </c>
      <c r="S185" s="548"/>
      <c r="T185" s="548"/>
      <c r="U185" s="99"/>
    </row>
    <row r="186" spans="1:21" ht="19.5" customHeight="1">
      <c r="A186" s="545">
        <v>230</v>
      </c>
      <c r="B186" s="545" t="s">
        <v>12082</v>
      </c>
      <c r="C186" s="545" t="s">
        <v>216</v>
      </c>
      <c r="D186" s="546"/>
      <c r="E186" s="171" t="str">
        <f t="shared" si="2"/>
        <v>1900</v>
      </c>
      <c r="F186" s="547">
        <v>0</v>
      </c>
      <c r="G186" s="548">
        <v>0</v>
      </c>
      <c r="H186" s="547">
        <v>0</v>
      </c>
      <c r="I186" s="545" t="s">
        <v>12674</v>
      </c>
      <c r="J186" s="545"/>
      <c r="K186" s="545" t="s">
        <v>13413</v>
      </c>
      <c r="L186" s="545" t="s">
        <v>13935</v>
      </c>
      <c r="M186" s="548" t="s">
        <v>13758</v>
      </c>
      <c r="N186" s="545" t="s">
        <v>13413</v>
      </c>
      <c r="O186" s="545" t="s">
        <v>13936</v>
      </c>
      <c r="P186" s="549">
        <v>211</v>
      </c>
      <c r="Q186" s="549">
        <v>1</v>
      </c>
      <c r="R186" s="549">
        <v>5</v>
      </c>
      <c r="S186" s="548"/>
      <c r="T186" s="548"/>
      <c r="U186" s="99"/>
    </row>
    <row r="187" spans="1:21" ht="19.5" customHeight="1">
      <c r="A187" s="545">
        <v>231</v>
      </c>
      <c r="B187" s="545" t="s">
        <v>12081</v>
      </c>
      <c r="C187" s="545" t="s">
        <v>216</v>
      </c>
      <c r="D187" s="546"/>
      <c r="E187" s="171" t="str">
        <f t="shared" si="2"/>
        <v>1900</v>
      </c>
      <c r="F187" s="547">
        <v>0</v>
      </c>
      <c r="G187" s="548">
        <v>0</v>
      </c>
      <c r="H187" s="547">
        <v>0</v>
      </c>
      <c r="I187" s="545" t="s">
        <v>12674</v>
      </c>
      <c r="J187" s="545"/>
      <c r="K187" s="545" t="s">
        <v>13413</v>
      </c>
      <c r="L187" s="545" t="s">
        <v>13937</v>
      </c>
      <c r="M187" s="548" t="s">
        <v>13758</v>
      </c>
      <c r="N187" s="545" t="s">
        <v>13413</v>
      </c>
      <c r="O187" s="545" t="s">
        <v>13938</v>
      </c>
      <c r="P187" s="549">
        <v>212</v>
      </c>
      <c r="Q187" s="549">
        <v>1</v>
      </c>
      <c r="R187" s="549">
        <v>5</v>
      </c>
      <c r="S187" s="548"/>
      <c r="T187" s="548"/>
      <c r="U187" s="99"/>
    </row>
    <row r="188" spans="1:21" ht="19.5" customHeight="1">
      <c r="A188" s="545">
        <v>232</v>
      </c>
      <c r="B188" s="545" t="s">
        <v>621</v>
      </c>
      <c r="C188" s="545" t="s">
        <v>216</v>
      </c>
      <c r="D188" s="546"/>
      <c r="E188" s="171" t="str">
        <f t="shared" si="2"/>
        <v>1900</v>
      </c>
      <c r="F188" s="547">
        <v>0</v>
      </c>
      <c r="G188" s="548">
        <v>0</v>
      </c>
      <c r="H188" s="547">
        <v>0</v>
      </c>
      <c r="I188" s="545" t="s">
        <v>12674</v>
      </c>
      <c r="J188" s="545"/>
      <c r="K188" s="545" t="s">
        <v>13413</v>
      </c>
      <c r="L188" s="545" t="s">
        <v>13413</v>
      </c>
      <c r="M188" s="548" t="s">
        <v>13758</v>
      </c>
      <c r="N188" s="545" t="s">
        <v>13413</v>
      </c>
      <c r="O188" s="545" t="s">
        <v>13939</v>
      </c>
      <c r="P188" s="549">
        <v>213</v>
      </c>
      <c r="Q188" s="549">
        <v>1</v>
      </c>
      <c r="R188" s="549">
        <v>5</v>
      </c>
      <c r="S188" s="548"/>
      <c r="T188" s="548"/>
      <c r="U188" s="99"/>
    </row>
    <row r="189" spans="1:21" ht="19.5" customHeight="1">
      <c r="A189" s="545">
        <v>233</v>
      </c>
      <c r="B189" s="545" t="s">
        <v>622</v>
      </c>
      <c r="C189" s="545" t="s">
        <v>216</v>
      </c>
      <c r="D189" s="546"/>
      <c r="E189" s="171" t="str">
        <f t="shared" si="2"/>
        <v>1900</v>
      </c>
      <c r="F189" s="547">
        <v>0</v>
      </c>
      <c r="G189" s="548">
        <v>0</v>
      </c>
      <c r="H189" s="547">
        <v>0</v>
      </c>
      <c r="I189" s="545" t="s">
        <v>12674</v>
      </c>
      <c r="J189" s="545"/>
      <c r="K189" s="545" t="s">
        <v>13413</v>
      </c>
      <c r="L189" s="545" t="s">
        <v>13413</v>
      </c>
      <c r="M189" s="548" t="s">
        <v>13758</v>
      </c>
      <c r="N189" s="545" t="s">
        <v>13413</v>
      </c>
      <c r="O189" s="545" t="s">
        <v>13940</v>
      </c>
      <c r="P189" s="549">
        <v>214</v>
      </c>
      <c r="Q189" s="549">
        <v>1</v>
      </c>
      <c r="R189" s="549">
        <v>5</v>
      </c>
      <c r="S189" s="548"/>
      <c r="T189" s="548"/>
      <c r="U189" s="99"/>
    </row>
    <row r="190" spans="1:21" ht="19.5" customHeight="1">
      <c r="A190" s="545">
        <v>234</v>
      </c>
      <c r="B190" s="545" t="s">
        <v>623</v>
      </c>
      <c r="C190" s="545" t="s">
        <v>216</v>
      </c>
      <c r="D190" s="546"/>
      <c r="E190" s="171" t="str">
        <f t="shared" si="2"/>
        <v>1900</v>
      </c>
      <c r="F190" s="547">
        <v>0</v>
      </c>
      <c r="G190" s="548">
        <v>0</v>
      </c>
      <c r="H190" s="547">
        <v>0</v>
      </c>
      <c r="I190" s="545" t="s">
        <v>12674</v>
      </c>
      <c r="J190" s="545"/>
      <c r="K190" s="545" t="s">
        <v>13413</v>
      </c>
      <c r="L190" s="545" t="s">
        <v>13413</v>
      </c>
      <c r="M190" s="548" t="s">
        <v>13758</v>
      </c>
      <c r="N190" s="545" t="s">
        <v>13413</v>
      </c>
      <c r="O190" s="545" t="s">
        <v>13941</v>
      </c>
      <c r="P190" s="549">
        <v>215</v>
      </c>
      <c r="Q190" s="549">
        <v>1</v>
      </c>
      <c r="R190" s="549">
        <v>5</v>
      </c>
      <c r="S190" s="548"/>
      <c r="T190" s="548"/>
      <c r="U190" s="99"/>
    </row>
    <row r="191" spans="1:21" ht="19.5" customHeight="1">
      <c r="A191" s="545">
        <v>235</v>
      </c>
      <c r="B191" s="545" t="s">
        <v>12080</v>
      </c>
      <c r="C191" s="545" t="s">
        <v>216</v>
      </c>
      <c r="D191" s="546"/>
      <c r="E191" s="171" t="str">
        <f t="shared" si="2"/>
        <v>1900</v>
      </c>
      <c r="F191" s="547">
        <v>0</v>
      </c>
      <c r="G191" s="548">
        <v>0</v>
      </c>
      <c r="H191" s="547">
        <v>0</v>
      </c>
      <c r="I191" s="545" t="s">
        <v>12674</v>
      </c>
      <c r="J191" s="545"/>
      <c r="K191" s="545" t="s">
        <v>13413</v>
      </c>
      <c r="L191" s="545" t="s">
        <v>13892</v>
      </c>
      <c r="M191" s="548" t="s">
        <v>13758</v>
      </c>
      <c r="N191" s="545" t="s">
        <v>13413</v>
      </c>
      <c r="O191" s="545" t="s">
        <v>13942</v>
      </c>
      <c r="P191" s="549">
        <v>216</v>
      </c>
      <c r="Q191" s="549">
        <v>1</v>
      </c>
      <c r="R191" s="549">
        <v>5</v>
      </c>
      <c r="S191" s="548"/>
      <c r="T191" s="548"/>
      <c r="U191" s="99"/>
    </row>
    <row r="192" spans="1:21" ht="19.5" customHeight="1">
      <c r="A192" s="545">
        <v>236</v>
      </c>
      <c r="B192" s="545" t="s">
        <v>626</v>
      </c>
      <c r="C192" s="545" t="s">
        <v>216</v>
      </c>
      <c r="D192" s="546"/>
      <c r="E192" s="171" t="str">
        <f t="shared" si="2"/>
        <v>1900</v>
      </c>
      <c r="F192" s="547">
        <v>0</v>
      </c>
      <c r="G192" s="548">
        <v>0</v>
      </c>
      <c r="H192" s="547">
        <v>0</v>
      </c>
      <c r="I192" s="545" t="s">
        <v>12674</v>
      </c>
      <c r="J192" s="545"/>
      <c r="K192" s="545" t="s">
        <v>13413</v>
      </c>
      <c r="L192" s="545" t="s">
        <v>13899</v>
      </c>
      <c r="M192" s="548" t="s">
        <v>13758</v>
      </c>
      <c r="N192" s="545" t="s">
        <v>13413</v>
      </c>
      <c r="O192" s="545" t="s">
        <v>13413</v>
      </c>
      <c r="P192" s="549">
        <v>217</v>
      </c>
      <c r="Q192" s="549">
        <v>1</v>
      </c>
      <c r="R192" s="549">
        <v>5</v>
      </c>
      <c r="S192" s="548"/>
      <c r="T192" s="548"/>
      <c r="U192" s="99"/>
    </row>
    <row r="193" spans="1:21" ht="19.5" customHeight="1">
      <c r="A193" s="545">
        <v>237</v>
      </c>
      <c r="B193" s="545" t="s">
        <v>627</v>
      </c>
      <c r="C193" s="545" t="s">
        <v>216</v>
      </c>
      <c r="D193" s="546"/>
      <c r="E193" s="171" t="str">
        <f t="shared" si="2"/>
        <v>1900</v>
      </c>
      <c r="F193" s="547">
        <v>0</v>
      </c>
      <c r="G193" s="548">
        <v>0</v>
      </c>
      <c r="H193" s="547">
        <v>0</v>
      </c>
      <c r="I193" s="545" t="s">
        <v>12674</v>
      </c>
      <c r="J193" s="545"/>
      <c r="K193" s="545" t="s">
        <v>13413</v>
      </c>
      <c r="L193" s="545" t="s">
        <v>13899</v>
      </c>
      <c r="M193" s="548" t="s">
        <v>13758</v>
      </c>
      <c r="N193" s="545" t="s">
        <v>13413</v>
      </c>
      <c r="O193" s="545" t="s">
        <v>13413</v>
      </c>
      <c r="P193" s="549">
        <v>218</v>
      </c>
      <c r="Q193" s="549">
        <v>1</v>
      </c>
      <c r="R193" s="549">
        <v>5</v>
      </c>
      <c r="S193" s="548"/>
      <c r="T193" s="548"/>
      <c r="U193" s="99"/>
    </row>
    <row r="194" spans="1:21" ht="19.5" customHeight="1">
      <c r="A194" s="545">
        <v>238</v>
      </c>
      <c r="B194" s="545" t="s">
        <v>628</v>
      </c>
      <c r="C194" s="545" t="s">
        <v>216</v>
      </c>
      <c r="D194" s="546"/>
      <c r="E194" s="171" t="str">
        <f t="shared" si="2"/>
        <v>1900</v>
      </c>
      <c r="F194" s="547">
        <v>0</v>
      </c>
      <c r="G194" s="548">
        <v>0</v>
      </c>
      <c r="H194" s="547">
        <v>0</v>
      </c>
      <c r="I194" s="545" t="s">
        <v>12674</v>
      </c>
      <c r="J194" s="545"/>
      <c r="K194" s="545" t="s">
        <v>13413</v>
      </c>
      <c r="L194" s="545" t="s">
        <v>13899</v>
      </c>
      <c r="M194" s="548" t="s">
        <v>13758</v>
      </c>
      <c r="N194" s="545" t="s">
        <v>13413</v>
      </c>
      <c r="O194" s="545" t="s">
        <v>13413</v>
      </c>
      <c r="P194" s="549">
        <v>219</v>
      </c>
      <c r="Q194" s="549">
        <v>1</v>
      </c>
      <c r="R194" s="549">
        <v>5</v>
      </c>
      <c r="S194" s="548"/>
      <c r="T194" s="548"/>
      <c r="U194" s="99"/>
    </row>
    <row r="195" spans="1:21" ht="19.5" customHeight="1">
      <c r="A195" s="545">
        <v>239</v>
      </c>
      <c r="B195" s="545" t="s">
        <v>629</v>
      </c>
      <c r="C195" s="545" t="s">
        <v>216</v>
      </c>
      <c r="D195" s="546"/>
      <c r="E195" s="171" t="str">
        <f t="shared" si="2"/>
        <v>1900</v>
      </c>
      <c r="F195" s="547">
        <v>0</v>
      </c>
      <c r="G195" s="548">
        <v>0</v>
      </c>
      <c r="H195" s="547">
        <v>0</v>
      </c>
      <c r="I195" s="545" t="s">
        <v>12661</v>
      </c>
      <c r="J195" s="545"/>
      <c r="K195" s="545" t="s">
        <v>13413</v>
      </c>
      <c r="L195" s="545" t="s">
        <v>13906</v>
      </c>
      <c r="M195" s="548" t="s">
        <v>13758</v>
      </c>
      <c r="N195" s="545" t="s">
        <v>13413</v>
      </c>
      <c r="O195" s="545" t="s">
        <v>13943</v>
      </c>
      <c r="P195" s="549">
        <v>220</v>
      </c>
      <c r="Q195" s="549">
        <v>1</v>
      </c>
      <c r="R195" s="549">
        <v>89</v>
      </c>
      <c r="S195" s="548"/>
      <c r="T195" s="548"/>
      <c r="U195" s="99"/>
    </row>
    <row r="196" spans="1:21" ht="19.5" customHeight="1">
      <c r="A196" s="545">
        <v>240</v>
      </c>
      <c r="B196" s="545" t="s">
        <v>633</v>
      </c>
      <c r="C196" s="545" t="s">
        <v>216</v>
      </c>
      <c r="D196" s="546"/>
      <c r="E196" s="171" t="str">
        <f t="shared" ref="E196:E259" si="3">TEXT(D196,"YYYY")</f>
        <v>1900</v>
      </c>
      <c r="F196" s="547">
        <v>0</v>
      </c>
      <c r="G196" s="548">
        <v>0</v>
      </c>
      <c r="H196" s="547">
        <v>0</v>
      </c>
      <c r="I196" s="545" t="s">
        <v>12674</v>
      </c>
      <c r="J196" s="545"/>
      <c r="K196" s="545" t="s">
        <v>13413</v>
      </c>
      <c r="L196" s="545" t="s">
        <v>13899</v>
      </c>
      <c r="M196" s="548" t="s">
        <v>13758</v>
      </c>
      <c r="N196" s="545" t="s">
        <v>13413</v>
      </c>
      <c r="O196" s="545" t="s">
        <v>13413</v>
      </c>
      <c r="P196" s="549">
        <v>221</v>
      </c>
      <c r="Q196" s="549">
        <v>1</v>
      </c>
      <c r="R196" s="549">
        <v>5</v>
      </c>
      <c r="S196" s="548"/>
      <c r="T196" s="548"/>
      <c r="U196" s="99"/>
    </row>
    <row r="197" spans="1:21" ht="19.5" customHeight="1">
      <c r="A197" s="545">
        <v>241</v>
      </c>
      <c r="B197" s="545" t="s">
        <v>634</v>
      </c>
      <c r="C197" s="545" t="s">
        <v>216</v>
      </c>
      <c r="D197" s="546"/>
      <c r="E197" s="171" t="str">
        <f t="shared" si="3"/>
        <v>1900</v>
      </c>
      <c r="F197" s="547">
        <v>0</v>
      </c>
      <c r="G197" s="548">
        <v>0</v>
      </c>
      <c r="H197" s="547">
        <v>0</v>
      </c>
      <c r="I197" s="545" t="s">
        <v>12674</v>
      </c>
      <c r="J197" s="545"/>
      <c r="K197" s="545" t="s">
        <v>13413</v>
      </c>
      <c r="L197" s="545" t="s">
        <v>13899</v>
      </c>
      <c r="M197" s="548" t="s">
        <v>13758</v>
      </c>
      <c r="N197" s="545" t="s">
        <v>13413</v>
      </c>
      <c r="O197" s="545" t="s">
        <v>13413</v>
      </c>
      <c r="P197" s="549">
        <v>222</v>
      </c>
      <c r="Q197" s="549">
        <v>1</v>
      </c>
      <c r="R197" s="549">
        <v>5</v>
      </c>
      <c r="S197" s="548"/>
      <c r="T197" s="548"/>
      <c r="U197" s="99"/>
    </row>
    <row r="198" spans="1:21" ht="19.5" customHeight="1">
      <c r="A198" s="545">
        <v>242</v>
      </c>
      <c r="B198" s="545" t="s">
        <v>636</v>
      </c>
      <c r="C198" s="545" t="s">
        <v>216</v>
      </c>
      <c r="D198" s="546">
        <v>45708</v>
      </c>
      <c r="E198" s="171" t="str">
        <f t="shared" si="3"/>
        <v>2025</v>
      </c>
      <c r="F198" s="547">
        <v>1211.83</v>
      </c>
      <c r="G198" s="548">
        <v>0.19</v>
      </c>
      <c r="H198" s="547">
        <v>1018.35</v>
      </c>
      <c r="I198" s="545" t="s">
        <v>12674</v>
      </c>
      <c r="J198" s="545" t="s">
        <v>13307</v>
      </c>
      <c r="K198" s="545" t="s">
        <v>13413</v>
      </c>
      <c r="L198" s="545" t="s">
        <v>13899</v>
      </c>
      <c r="M198" s="548" t="s">
        <v>13758</v>
      </c>
      <c r="N198" s="545" t="s">
        <v>13413</v>
      </c>
      <c r="O198" s="545" t="s">
        <v>13413</v>
      </c>
      <c r="P198" s="549">
        <v>223</v>
      </c>
      <c r="Q198" s="549">
        <v>1</v>
      </c>
      <c r="R198" s="549">
        <v>5</v>
      </c>
      <c r="S198" s="548">
        <v>2228</v>
      </c>
      <c r="T198" s="548"/>
      <c r="U198" s="99"/>
    </row>
    <row r="199" spans="1:21" ht="19.5" customHeight="1">
      <c r="A199" s="545">
        <v>243</v>
      </c>
      <c r="B199" s="545" t="s">
        <v>635</v>
      </c>
      <c r="C199" s="545" t="s">
        <v>216</v>
      </c>
      <c r="D199" s="546"/>
      <c r="E199" s="171" t="str">
        <f t="shared" si="3"/>
        <v>1900</v>
      </c>
      <c r="F199" s="547">
        <v>0</v>
      </c>
      <c r="G199" s="548">
        <v>0</v>
      </c>
      <c r="H199" s="547">
        <v>0</v>
      </c>
      <c r="I199" s="545" t="s">
        <v>12674</v>
      </c>
      <c r="J199" s="545"/>
      <c r="K199" s="545" t="s">
        <v>13413</v>
      </c>
      <c r="L199" s="545" t="s">
        <v>13899</v>
      </c>
      <c r="M199" s="548" t="s">
        <v>13758</v>
      </c>
      <c r="N199" s="545" t="s">
        <v>13413</v>
      </c>
      <c r="O199" s="545" t="s">
        <v>13413</v>
      </c>
      <c r="P199" s="549">
        <v>224</v>
      </c>
      <c r="Q199" s="549">
        <v>1</v>
      </c>
      <c r="R199" s="549">
        <v>5</v>
      </c>
      <c r="S199" s="548"/>
      <c r="T199" s="548"/>
      <c r="U199" s="99"/>
    </row>
    <row r="200" spans="1:21" ht="19.5" customHeight="1">
      <c r="A200" s="545">
        <v>244</v>
      </c>
      <c r="B200" s="545" t="s">
        <v>3253</v>
      </c>
      <c r="C200" s="545" t="s">
        <v>221</v>
      </c>
      <c r="D200" s="546"/>
      <c r="E200" s="171" t="str">
        <f t="shared" si="3"/>
        <v>1900</v>
      </c>
      <c r="F200" s="547">
        <v>0</v>
      </c>
      <c r="G200" s="548">
        <v>0</v>
      </c>
      <c r="H200" s="547">
        <v>0</v>
      </c>
      <c r="I200" s="545" t="s">
        <v>12663</v>
      </c>
      <c r="J200" s="545"/>
      <c r="K200" s="545" t="s">
        <v>13413</v>
      </c>
      <c r="L200" s="545" t="s">
        <v>13944</v>
      </c>
      <c r="M200" s="548" t="s">
        <v>13758</v>
      </c>
      <c r="N200" s="545" t="s">
        <v>13413</v>
      </c>
      <c r="O200" s="545" t="s">
        <v>13945</v>
      </c>
      <c r="P200" s="549">
        <v>225</v>
      </c>
      <c r="Q200" s="549">
        <v>1</v>
      </c>
      <c r="R200" s="549">
        <v>21</v>
      </c>
      <c r="S200" s="548"/>
      <c r="T200" s="548"/>
      <c r="U200" s="99"/>
    </row>
    <row r="201" spans="1:21" ht="19.5" customHeight="1">
      <c r="A201" s="545">
        <v>245</v>
      </c>
      <c r="B201" s="545" t="s">
        <v>6421</v>
      </c>
      <c r="C201" s="545" t="s">
        <v>216</v>
      </c>
      <c r="D201" s="546">
        <v>46052</v>
      </c>
      <c r="E201" s="171" t="str">
        <f t="shared" si="3"/>
        <v>2026</v>
      </c>
      <c r="F201" s="547">
        <v>7398</v>
      </c>
      <c r="G201" s="548">
        <v>0.19</v>
      </c>
      <c r="H201" s="547">
        <v>6216.81</v>
      </c>
      <c r="I201" s="545" t="s">
        <v>12679</v>
      </c>
      <c r="J201" s="545" t="s">
        <v>13307</v>
      </c>
      <c r="K201" s="545" t="s">
        <v>13413</v>
      </c>
      <c r="L201" s="545" t="s">
        <v>13807</v>
      </c>
      <c r="M201" s="548" t="s">
        <v>13758</v>
      </c>
      <c r="N201" s="545" t="s">
        <v>13413</v>
      </c>
      <c r="O201" s="545" t="s">
        <v>13946</v>
      </c>
      <c r="P201" s="549">
        <v>226</v>
      </c>
      <c r="Q201" s="549">
        <v>1</v>
      </c>
      <c r="R201" s="549">
        <v>88</v>
      </c>
      <c r="S201" s="548">
        <v>2228</v>
      </c>
      <c r="T201" s="548"/>
      <c r="U201" s="99"/>
    </row>
    <row r="202" spans="1:21" ht="19.5" customHeight="1">
      <c r="A202" s="545">
        <v>246</v>
      </c>
      <c r="B202" s="545" t="s">
        <v>444</v>
      </c>
      <c r="C202" s="545" t="s">
        <v>216</v>
      </c>
      <c r="D202" s="546">
        <v>46052</v>
      </c>
      <c r="E202" s="171" t="str">
        <f t="shared" si="3"/>
        <v>2026</v>
      </c>
      <c r="F202" s="547">
        <v>1214</v>
      </c>
      <c r="G202" s="548">
        <v>0.19</v>
      </c>
      <c r="H202" s="547">
        <v>1020.17</v>
      </c>
      <c r="I202" s="545" t="s">
        <v>12681</v>
      </c>
      <c r="J202" s="545" t="s">
        <v>13307</v>
      </c>
      <c r="K202" s="545" t="s">
        <v>13413</v>
      </c>
      <c r="L202" s="545" t="s">
        <v>13947</v>
      </c>
      <c r="M202" s="548" t="s">
        <v>13758</v>
      </c>
      <c r="N202" s="545" t="s">
        <v>13413</v>
      </c>
      <c r="O202" s="545" t="s">
        <v>13948</v>
      </c>
      <c r="P202" s="549">
        <v>227</v>
      </c>
      <c r="Q202" s="549">
        <v>1</v>
      </c>
      <c r="R202" s="549">
        <v>3</v>
      </c>
      <c r="S202" s="548">
        <v>2228</v>
      </c>
      <c r="T202" s="548"/>
      <c r="U202" s="99"/>
    </row>
    <row r="203" spans="1:21" ht="19.5" customHeight="1">
      <c r="A203" s="545">
        <v>247</v>
      </c>
      <c r="B203" s="545" t="s">
        <v>212</v>
      </c>
      <c r="C203" s="545" t="s">
        <v>206</v>
      </c>
      <c r="D203" s="546"/>
      <c r="E203" s="171" t="str">
        <f t="shared" si="3"/>
        <v>1900</v>
      </c>
      <c r="F203" s="547">
        <v>0</v>
      </c>
      <c r="G203" s="548">
        <v>0</v>
      </c>
      <c r="H203" s="547">
        <v>0</v>
      </c>
      <c r="I203" s="545" t="s">
        <v>12638</v>
      </c>
      <c r="J203" s="545"/>
      <c r="K203" s="545" t="s">
        <v>13413</v>
      </c>
      <c r="L203" s="545" t="s">
        <v>13413</v>
      </c>
      <c r="M203" s="548" t="s">
        <v>13758</v>
      </c>
      <c r="N203" s="545" t="s">
        <v>13413</v>
      </c>
      <c r="O203" s="545" t="s">
        <v>13413</v>
      </c>
      <c r="P203" s="549">
        <v>228</v>
      </c>
      <c r="Q203" s="549">
        <v>1</v>
      </c>
      <c r="R203" s="549">
        <v>63</v>
      </c>
      <c r="S203" s="548"/>
      <c r="T203" s="548"/>
      <c r="U203" s="99"/>
    </row>
    <row r="204" spans="1:21" ht="19.5" customHeight="1">
      <c r="A204" s="545">
        <v>248</v>
      </c>
      <c r="B204" s="545" t="s">
        <v>445</v>
      </c>
      <c r="C204" s="545" t="s">
        <v>216</v>
      </c>
      <c r="D204" s="546">
        <v>45708</v>
      </c>
      <c r="E204" s="171" t="str">
        <f t="shared" si="3"/>
        <v>2025</v>
      </c>
      <c r="F204" s="547">
        <v>2087.5300000000002</v>
      </c>
      <c r="G204" s="548">
        <v>0</v>
      </c>
      <c r="H204" s="547">
        <v>2087.5300000000002</v>
      </c>
      <c r="I204" s="545" t="s">
        <v>12681</v>
      </c>
      <c r="J204" s="545" t="s">
        <v>13307</v>
      </c>
      <c r="K204" s="545" t="s">
        <v>13413</v>
      </c>
      <c r="L204" s="545" t="s">
        <v>13949</v>
      </c>
      <c r="M204" s="548" t="s">
        <v>13758</v>
      </c>
      <c r="N204" s="545" t="s">
        <v>13413</v>
      </c>
      <c r="O204" s="545" t="s">
        <v>13950</v>
      </c>
      <c r="P204" s="549">
        <v>229</v>
      </c>
      <c r="Q204" s="549">
        <v>1</v>
      </c>
      <c r="R204" s="549">
        <v>3</v>
      </c>
      <c r="S204" s="548">
        <v>2228</v>
      </c>
      <c r="T204" s="548"/>
      <c r="U204" s="99"/>
    </row>
    <row r="205" spans="1:21" ht="19.5" customHeight="1">
      <c r="A205" s="545">
        <v>249</v>
      </c>
      <c r="B205" s="545" t="s">
        <v>12079</v>
      </c>
      <c r="C205" s="545" t="s">
        <v>221</v>
      </c>
      <c r="D205" s="546"/>
      <c r="E205" s="171" t="str">
        <f t="shared" si="3"/>
        <v>1900</v>
      </c>
      <c r="F205" s="547">
        <v>0</v>
      </c>
      <c r="G205" s="548">
        <v>0</v>
      </c>
      <c r="H205" s="547">
        <v>0</v>
      </c>
      <c r="I205" s="545" t="s">
        <v>12674</v>
      </c>
      <c r="J205" s="545"/>
      <c r="K205" s="545" t="s">
        <v>13413</v>
      </c>
      <c r="L205" s="545" t="s">
        <v>13413</v>
      </c>
      <c r="M205" s="548" t="s">
        <v>13758</v>
      </c>
      <c r="N205" s="545" t="s">
        <v>13413</v>
      </c>
      <c r="O205" s="545" t="s">
        <v>13934</v>
      </c>
      <c r="P205" s="549">
        <v>230</v>
      </c>
      <c r="Q205" s="549">
        <v>1</v>
      </c>
      <c r="R205" s="549">
        <v>5</v>
      </c>
      <c r="S205" s="548"/>
      <c r="T205" s="548"/>
      <c r="U205" s="99"/>
    </row>
    <row r="206" spans="1:21" ht="19.5" customHeight="1">
      <c r="A206" s="545">
        <v>250</v>
      </c>
      <c r="B206" s="545" t="s">
        <v>12078</v>
      </c>
      <c r="C206" s="545" t="s">
        <v>221</v>
      </c>
      <c r="D206" s="546"/>
      <c r="E206" s="171" t="str">
        <f t="shared" si="3"/>
        <v>1900</v>
      </c>
      <c r="F206" s="547">
        <v>0</v>
      </c>
      <c r="G206" s="548">
        <v>0</v>
      </c>
      <c r="H206" s="547">
        <v>0</v>
      </c>
      <c r="I206" s="545" t="s">
        <v>12643</v>
      </c>
      <c r="J206" s="545"/>
      <c r="K206" s="545" t="s">
        <v>13413</v>
      </c>
      <c r="L206" s="545" t="s">
        <v>13413</v>
      </c>
      <c r="M206" s="548" t="s">
        <v>13758</v>
      </c>
      <c r="N206" s="545" t="s">
        <v>13413</v>
      </c>
      <c r="O206" s="545" t="s">
        <v>13951</v>
      </c>
      <c r="P206" s="549">
        <v>231</v>
      </c>
      <c r="Q206" s="549">
        <v>1</v>
      </c>
      <c r="R206" s="549">
        <v>6</v>
      </c>
      <c r="S206" s="548"/>
      <c r="T206" s="548"/>
      <c r="U206" s="99"/>
    </row>
    <row r="207" spans="1:21" ht="19.5" customHeight="1">
      <c r="A207" s="545">
        <v>251</v>
      </c>
      <c r="B207" s="545" t="s">
        <v>850</v>
      </c>
      <c r="C207" s="545" t="s">
        <v>221</v>
      </c>
      <c r="D207" s="546"/>
      <c r="E207" s="171" t="str">
        <f t="shared" si="3"/>
        <v>1900</v>
      </c>
      <c r="F207" s="547">
        <v>0</v>
      </c>
      <c r="G207" s="548">
        <v>0</v>
      </c>
      <c r="H207" s="547">
        <v>0</v>
      </c>
      <c r="I207" s="545" t="s">
        <v>12643</v>
      </c>
      <c r="J207" s="545"/>
      <c r="K207" s="545" t="s">
        <v>13413</v>
      </c>
      <c r="L207" s="545" t="s">
        <v>13952</v>
      </c>
      <c r="M207" s="548" t="s">
        <v>13758</v>
      </c>
      <c r="N207" s="545" t="s">
        <v>13413</v>
      </c>
      <c r="O207" s="545" t="s">
        <v>13953</v>
      </c>
      <c r="P207" s="549">
        <v>232</v>
      </c>
      <c r="Q207" s="549">
        <v>1</v>
      </c>
      <c r="R207" s="549">
        <v>6</v>
      </c>
      <c r="S207" s="548"/>
      <c r="T207" s="548"/>
      <c r="U207" s="99"/>
    </row>
    <row r="208" spans="1:21" ht="19.5" customHeight="1">
      <c r="A208" s="545">
        <v>255</v>
      </c>
      <c r="B208" s="545" t="s">
        <v>662</v>
      </c>
      <c r="C208" s="545" t="s">
        <v>221</v>
      </c>
      <c r="D208" s="546"/>
      <c r="E208" s="171" t="str">
        <f t="shared" si="3"/>
        <v>1900</v>
      </c>
      <c r="F208" s="547">
        <v>0</v>
      </c>
      <c r="G208" s="548">
        <v>0</v>
      </c>
      <c r="H208" s="547">
        <v>0</v>
      </c>
      <c r="I208" s="545" t="s">
        <v>12682</v>
      </c>
      <c r="J208" s="545"/>
      <c r="K208" s="545" t="s">
        <v>13413</v>
      </c>
      <c r="L208" s="545" t="s">
        <v>13954</v>
      </c>
      <c r="M208" s="548" t="s">
        <v>13758</v>
      </c>
      <c r="N208" s="545" t="s">
        <v>13413</v>
      </c>
      <c r="O208" s="545" t="s">
        <v>13955</v>
      </c>
      <c r="P208" s="549">
        <v>236</v>
      </c>
      <c r="Q208" s="549">
        <v>1</v>
      </c>
      <c r="R208" s="549">
        <v>90</v>
      </c>
      <c r="S208" s="548"/>
      <c r="T208" s="548"/>
      <c r="U208" s="99"/>
    </row>
    <row r="209" spans="1:21" ht="19.5" customHeight="1">
      <c r="A209" s="545">
        <v>256</v>
      </c>
      <c r="B209" s="545" t="s">
        <v>659</v>
      </c>
      <c r="C209" s="545" t="s">
        <v>221</v>
      </c>
      <c r="D209" s="546">
        <v>44589</v>
      </c>
      <c r="E209" s="171" t="str">
        <f t="shared" si="3"/>
        <v>2022</v>
      </c>
      <c r="F209" s="547">
        <v>221802.01</v>
      </c>
      <c r="G209" s="548">
        <v>0.19</v>
      </c>
      <c r="H209" s="547">
        <v>186388.24</v>
      </c>
      <c r="I209" s="545" t="s">
        <v>12682</v>
      </c>
      <c r="J209" s="545" t="s">
        <v>13297</v>
      </c>
      <c r="K209" s="545" t="s">
        <v>13413</v>
      </c>
      <c r="L209" s="545" t="s">
        <v>13954</v>
      </c>
      <c r="M209" s="548" t="s">
        <v>13758</v>
      </c>
      <c r="N209" s="545" t="s">
        <v>13413</v>
      </c>
      <c r="O209" s="545" t="s">
        <v>13956</v>
      </c>
      <c r="P209" s="549">
        <v>237</v>
      </c>
      <c r="Q209" s="549">
        <v>1</v>
      </c>
      <c r="R209" s="549">
        <v>90</v>
      </c>
      <c r="S209" s="548">
        <v>2257</v>
      </c>
      <c r="T209" s="548"/>
      <c r="U209" s="99"/>
    </row>
    <row r="210" spans="1:21" ht="19.5" customHeight="1">
      <c r="A210" s="545">
        <v>257</v>
      </c>
      <c r="B210" s="545" t="s">
        <v>3212</v>
      </c>
      <c r="C210" s="545" t="s">
        <v>221</v>
      </c>
      <c r="D210" s="546"/>
      <c r="E210" s="171" t="str">
        <f t="shared" si="3"/>
        <v>1900</v>
      </c>
      <c r="F210" s="547">
        <v>0</v>
      </c>
      <c r="G210" s="548">
        <v>0</v>
      </c>
      <c r="H210" s="547">
        <v>0</v>
      </c>
      <c r="I210" s="545" t="s">
        <v>12663</v>
      </c>
      <c r="J210" s="545"/>
      <c r="K210" s="545" t="s">
        <v>13413</v>
      </c>
      <c r="L210" s="545" t="s">
        <v>13944</v>
      </c>
      <c r="M210" s="548" t="s">
        <v>13758</v>
      </c>
      <c r="N210" s="545" t="s">
        <v>13413</v>
      </c>
      <c r="O210" s="545" t="s">
        <v>13957</v>
      </c>
      <c r="P210" s="549">
        <v>238</v>
      </c>
      <c r="Q210" s="549">
        <v>1</v>
      </c>
      <c r="R210" s="549">
        <v>21</v>
      </c>
      <c r="S210" s="548"/>
      <c r="T210" s="548"/>
      <c r="U210" s="99"/>
    </row>
    <row r="211" spans="1:21" ht="19.5" customHeight="1">
      <c r="A211" s="545">
        <v>258</v>
      </c>
      <c r="B211" s="545" t="s">
        <v>999</v>
      </c>
      <c r="C211" s="545" t="s">
        <v>4504</v>
      </c>
      <c r="D211" s="546"/>
      <c r="E211" s="171" t="str">
        <f t="shared" si="3"/>
        <v>1900</v>
      </c>
      <c r="F211" s="547">
        <v>0</v>
      </c>
      <c r="G211" s="548">
        <v>0</v>
      </c>
      <c r="H211" s="547">
        <v>0</v>
      </c>
      <c r="I211" s="545" t="s">
        <v>12668</v>
      </c>
      <c r="J211" s="545"/>
      <c r="K211" s="545" t="s">
        <v>13413</v>
      </c>
      <c r="L211" s="545" t="s">
        <v>13958</v>
      </c>
      <c r="M211" s="548" t="s">
        <v>13868</v>
      </c>
      <c r="N211" s="545" t="s">
        <v>13413</v>
      </c>
      <c r="O211" s="545" t="s">
        <v>13413</v>
      </c>
      <c r="P211" s="549">
        <v>239</v>
      </c>
      <c r="Q211" s="549">
        <v>2</v>
      </c>
      <c r="R211" s="549">
        <v>7</v>
      </c>
      <c r="S211" s="548"/>
      <c r="T211" s="548"/>
      <c r="U211" s="99"/>
    </row>
    <row r="212" spans="1:21" ht="19.5" customHeight="1">
      <c r="A212" s="545">
        <v>259</v>
      </c>
      <c r="B212" s="545" t="s">
        <v>661</v>
      </c>
      <c r="C212" s="545" t="s">
        <v>221</v>
      </c>
      <c r="D212" s="546"/>
      <c r="E212" s="171" t="str">
        <f t="shared" si="3"/>
        <v>1900</v>
      </c>
      <c r="F212" s="547">
        <v>0</v>
      </c>
      <c r="G212" s="548">
        <v>0</v>
      </c>
      <c r="H212" s="547">
        <v>0</v>
      </c>
      <c r="I212" s="545" t="s">
        <v>12682</v>
      </c>
      <c r="J212" s="545"/>
      <c r="K212" s="545" t="s">
        <v>13413</v>
      </c>
      <c r="L212" s="545" t="s">
        <v>13954</v>
      </c>
      <c r="M212" s="548" t="s">
        <v>13758</v>
      </c>
      <c r="N212" s="545" t="s">
        <v>13413</v>
      </c>
      <c r="O212" s="545" t="s">
        <v>13959</v>
      </c>
      <c r="P212" s="549">
        <v>240</v>
      </c>
      <c r="Q212" s="549">
        <v>1</v>
      </c>
      <c r="R212" s="549">
        <v>90</v>
      </c>
      <c r="S212" s="548"/>
      <c r="T212" s="548"/>
      <c r="U212" s="99"/>
    </row>
    <row r="213" spans="1:21" ht="19.5" customHeight="1">
      <c r="A213" s="545">
        <v>260</v>
      </c>
      <c r="B213" s="545" t="s">
        <v>12077</v>
      </c>
      <c r="C213" s="545" t="s">
        <v>221</v>
      </c>
      <c r="D213" s="546"/>
      <c r="E213" s="171" t="str">
        <f t="shared" si="3"/>
        <v>1900</v>
      </c>
      <c r="F213" s="547">
        <v>0</v>
      </c>
      <c r="G213" s="548">
        <v>0</v>
      </c>
      <c r="H213" s="547">
        <v>0</v>
      </c>
      <c r="I213" s="545" t="s">
        <v>12663</v>
      </c>
      <c r="J213" s="545"/>
      <c r="K213" s="545" t="s">
        <v>13413</v>
      </c>
      <c r="L213" s="545" t="s">
        <v>13960</v>
      </c>
      <c r="M213" s="548" t="s">
        <v>13758</v>
      </c>
      <c r="N213" s="545" t="s">
        <v>13413</v>
      </c>
      <c r="O213" s="545" t="s">
        <v>13961</v>
      </c>
      <c r="P213" s="549">
        <v>241</v>
      </c>
      <c r="Q213" s="549">
        <v>1</v>
      </c>
      <c r="R213" s="549">
        <v>21</v>
      </c>
      <c r="S213" s="548"/>
      <c r="T213" s="548"/>
      <c r="U213" s="99"/>
    </row>
    <row r="214" spans="1:21" ht="19.5" customHeight="1">
      <c r="A214" s="545">
        <v>261</v>
      </c>
      <c r="B214" s="545" t="s">
        <v>3233</v>
      </c>
      <c r="C214" s="545" t="s">
        <v>221</v>
      </c>
      <c r="D214" s="546"/>
      <c r="E214" s="171" t="str">
        <f t="shared" si="3"/>
        <v>1900</v>
      </c>
      <c r="F214" s="547">
        <v>0</v>
      </c>
      <c r="G214" s="548">
        <v>0</v>
      </c>
      <c r="H214" s="547">
        <v>0</v>
      </c>
      <c r="I214" s="545" t="s">
        <v>12663</v>
      </c>
      <c r="J214" s="545"/>
      <c r="K214" s="545" t="s">
        <v>13413</v>
      </c>
      <c r="L214" s="545" t="s">
        <v>13962</v>
      </c>
      <c r="M214" s="548" t="s">
        <v>13758</v>
      </c>
      <c r="N214" s="545" t="s">
        <v>13413</v>
      </c>
      <c r="O214" s="545" t="s">
        <v>13963</v>
      </c>
      <c r="P214" s="549">
        <v>242</v>
      </c>
      <c r="Q214" s="549">
        <v>1</v>
      </c>
      <c r="R214" s="549">
        <v>21</v>
      </c>
      <c r="S214" s="548"/>
      <c r="T214" s="548"/>
      <c r="U214" s="99"/>
    </row>
    <row r="215" spans="1:21" ht="19.5" customHeight="1">
      <c r="A215" s="545">
        <v>262</v>
      </c>
      <c r="B215" s="545" t="s">
        <v>3226</v>
      </c>
      <c r="C215" s="545" t="s">
        <v>221</v>
      </c>
      <c r="D215" s="546"/>
      <c r="E215" s="171" t="str">
        <f t="shared" si="3"/>
        <v>1900</v>
      </c>
      <c r="F215" s="547">
        <v>0</v>
      </c>
      <c r="G215" s="548">
        <v>0</v>
      </c>
      <c r="H215" s="547">
        <v>0</v>
      </c>
      <c r="I215" s="545" t="s">
        <v>12663</v>
      </c>
      <c r="J215" s="545"/>
      <c r="K215" s="545" t="s">
        <v>13413</v>
      </c>
      <c r="L215" s="545" t="s">
        <v>13964</v>
      </c>
      <c r="M215" s="548" t="s">
        <v>13758</v>
      </c>
      <c r="N215" s="545" t="s">
        <v>13413</v>
      </c>
      <c r="O215" s="545" t="s">
        <v>13961</v>
      </c>
      <c r="P215" s="549">
        <v>243</v>
      </c>
      <c r="Q215" s="549">
        <v>1</v>
      </c>
      <c r="R215" s="549">
        <v>21</v>
      </c>
      <c r="S215" s="548"/>
      <c r="T215" s="548"/>
      <c r="U215" s="99"/>
    </row>
    <row r="216" spans="1:21" ht="19.5" customHeight="1">
      <c r="A216" s="545">
        <v>263</v>
      </c>
      <c r="B216" s="545" t="s">
        <v>660</v>
      </c>
      <c r="C216" s="545" t="s">
        <v>221</v>
      </c>
      <c r="D216" s="546"/>
      <c r="E216" s="171" t="str">
        <f t="shared" si="3"/>
        <v>1900</v>
      </c>
      <c r="F216" s="547">
        <v>0</v>
      </c>
      <c r="G216" s="548">
        <v>0</v>
      </c>
      <c r="H216" s="547">
        <v>0</v>
      </c>
      <c r="I216" s="545" t="s">
        <v>12682</v>
      </c>
      <c r="J216" s="545"/>
      <c r="K216" s="545" t="s">
        <v>13413</v>
      </c>
      <c r="L216" s="545" t="s">
        <v>13954</v>
      </c>
      <c r="M216" s="548" t="s">
        <v>13758</v>
      </c>
      <c r="N216" s="545" t="s">
        <v>13413</v>
      </c>
      <c r="O216" s="545" t="s">
        <v>13965</v>
      </c>
      <c r="P216" s="549">
        <v>244</v>
      </c>
      <c r="Q216" s="549">
        <v>1</v>
      </c>
      <c r="R216" s="549">
        <v>90</v>
      </c>
      <c r="S216" s="548"/>
      <c r="T216" s="548"/>
      <c r="U216" s="99"/>
    </row>
    <row r="217" spans="1:21" ht="19.5" customHeight="1">
      <c r="A217" s="545">
        <v>264</v>
      </c>
      <c r="B217" s="545" t="s">
        <v>3227</v>
      </c>
      <c r="C217" s="545" t="s">
        <v>221</v>
      </c>
      <c r="D217" s="546"/>
      <c r="E217" s="171" t="str">
        <f t="shared" si="3"/>
        <v>1900</v>
      </c>
      <c r="F217" s="547">
        <v>0</v>
      </c>
      <c r="G217" s="548">
        <v>0</v>
      </c>
      <c r="H217" s="547">
        <v>0</v>
      </c>
      <c r="I217" s="545" t="s">
        <v>12663</v>
      </c>
      <c r="J217" s="545"/>
      <c r="K217" s="545" t="s">
        <v>13413</v>
      </c>
      <c r="L217" s="545" t="s">
        <v>13966</v>
      </c>
      <c r="M217" s="548" t="s">
        <v>13758</v>
      </c>
      <c r="N217" s="545" t="s">
        <v>13413</v>
      </c>
      <c r="O217" s="545" t="s">
        <v>13963</v>
      </c>
      <c r="P217" s="549">
        <v>245</v>
      </c>
      <c r="Q217" s="549">
        <v>1</v>
      </c>
      <c r="R217" s="549">
        <v>21</v>
      </c>
      <c r="S217" s="548"/>
      <c r="T217" s="548"/>
      <c r="U217" s="99"/>
    </row>
    <row r="218" spans="1:21" ht="19.5" customHeight="1">
      <c r="A218" s="545">
        <v>266</v>
      </c>
      <c r="B218" s="545" t="s">
        <v>10400</v>
      </c>
      <c r="C218" s="545" t="s">
        <v>786</v>
      </c>
      <c r="D218" s="546"/>
      <c r="E218" s="171" t="str">
        <f t="shared" si="3"/>
        <v>1900</v>
      </c>
      <c r="F218" s="547">
        <v>0</v>
      </c>
      <c r="G218" s="548">
        <v>0</v>
      </c>
      <c r="H218" s="547">
        <v>0</v>
      </c>
      <c r="I218" s="545" t="s">
        <v>12683</v>
      </c>
      <c r="J218" s="545"/>
      <c r="K218" s="545" t="s">
        <v>13413</v>
      </c>
      <c r="L218" s="545" t="s">
        <v>13967</v>
      </c>
      <c r="M218" s="548" t="s">
        <v>13758</v>
      </c>
      <c r="N218" s="545" t="s">
        <v>13413</v>
      </c>
      <c r="O218" s="545" t="s">
        <v>13968</v>
      </c>
      <c r="P218" s="549">
        <v>247</v>
      </c>
      <c r="Q218" s="549">
        <v>1</v>
      </c>
      <c r="R218" s="549">
        <v>18</v>
      </c>
      <c r="S218" s="548"/>
      <c r="T218" s="548"/>
      <c r="U218" s="99"/>
    </row>
    <row r="219" spans="1:21" ht="19.5" customHeight="1">
      <c r="A219" s="545">
        <v>267</v>
      </c>
      <c r="B219" s="545" t="s">
        <v>12076</v>
      </c>
      <c r="C219" s="545" t="s">
        <v>221</v>
      </c>
      <c r="D219" s="546"/>
      <c r="E219" s="171" t="str">
        <f t="shared" si="3"/>
        <v>1900</v>
      </c>
      <c r="F219" s="547">
        <v>0</v>
      </c>
      <c r="G219" s="548">
        <v>0</v>
      </c>
      <c r="H219" s="547">
        <v>0</v>
      </c>
      <c r="I219" s="545" t="s">
        <v>12643</v>
      </c>
      <c r="J219" s="545"/>
      <c r="K219" s="545" t="s">
        <v>13413</v>
      </c>
      <c r="L219" s="545" t="s">
        <v>13969</v>
      </c>
      <c r="M219" s="548" t="s">
        <v>13758</v>
      </c>
      <c r="N219" s="545" t="s">
        <v>13413</v>
      </c>
      <c r="O219" s="545" t="s">
        <v>13413</v>
      </c>
      <c r="P219" s="549">
        <v>248</v>
      </c>
      <c r="Q219" s="549">
        <v>1</v>
      </c>
      <c r="R219" s="549">
        <v>6</v>
      </c>
      <c r="S219" s="548"/>
      <c r="T219" s="548"/>
      <c r="U219" s="99"/>
    </row>
    <row r="220" spans="1:21" ht="19.5" customHeight="1">
      <c r="A220" s="545">
        <v>268</v>
      </c>
      <c r="B220" s="545" t="s">
        <v>12075</v>
      </c>
      <c r="C220" s="545" t="s">
        <v>206</v>
      </c>
      <c r="D220" s="546"/>
      <c r="E220" s="171" t="str">
        <f t="shared" si="3"/>
        <v>1900</v>
      </c>
      <c r="F220" s="547">
        <v>0</v>
      </c>
      <c r="G220" s="548">
        <v>0</v>
      </c>
      <c r="H220" s="547">
        <v>0</v>
      </c>
      <c r="I220" s="545" t="s">
        <v>12640</v>
      </c>
      <c r="J220" s="545"/>
      <c r="K220" s="545" t="s">
        <v>13413</v>
      </c>
      <c r="L220" s="545" t="s">
        <v>13413</v>
      </c>
      <c r="M220" s="548" t="s">
        <v>13758</v>
      </c>
      <c r="N220" s="545" t="s">
        <v>13413</v>
      </c>
      <c r="O220" s="545" t="s">
        <v>13413</v>
      </c>
      <c r="P220" s="549">
        <v>249</v>
      </c>
      <c r="Q220" s="549">
        <v>1</v>
      </c>
      <c r="R220" s="549">
        <v>1</v>
      </c>
      <c r="S220" s="548"/>
      <c r="T220" s="548"/>
      <c r="U220" s="99"/>
    </row>
    <row r="221" spans="1:21" ht="19.5" customHeight="1">
      <c r="A221" s="545">
        <v>269</v>
      </c>
      <c r="B221" s="545" t="s">
        <v>3228</v>
      </c>
      <c r="C221" s="545" t="s">
        <v>221</v>
      </c>
      <c r="D221" s="546"/>
      <c r="E221" s="171" t="str">
        <f t="shared" si="3"/>
        <v>1900</v>
      </c>
      <c r="F221" s="547">
        <v>0</v>
      </c>
      <c r="G221" s="548">
        <v>0</v>
      </c>
      <c r="H221" s="547">
        <v>0</v>
      </c>
      <c r="I221" s="545" t="s">
        <v>12663</v>
      </c>
      <c r="J221" s="545"/>
      <c r="K221" s="545" t="s">
        <v>13413</v>
      </c>
      <c r="L221" s="545" t="s">
        <v>13970</v>
      </c>
      <c r="M221" s="548" t="s">
        <v>13758</v>
      </c>
      <c r="N221" s="545" t="s">
        <v>13413</v>
      </c>
      <c r="O221" s="545" t="s">
        <v>13971</v>
      </c>
      <c r="P221" s="549">
        <v>250</v>
      </c>
      <c r="Q221" s="549">
        <v>1</v>
      </c>
      <c r="R221" s="549">
        <v>21</v>
      </c>
      <c r="S221" s="548"/>
      <c r="T221" s="548"/>
      <c r="U221" s="99"/>
    </row>
    <row r="222" spans="1:21" ht="19.5" customHeight="1">
      <c r="A222" s="545">
        <v>270</v>
      </c>
      <c r="B222" s="545" t="s">
        <v>12074</v>
      </c>
      <c r="C222" s="545" t="s">
        <v>206</v>
      </c>
      <c r="D222" s="546"/>
      <c r="E222" s="171" t="str">
        <f t="shared" si="3"/>
        <v>1900</v>
      </c>
      <c r="F222" s="547">
        <v>0</v>
      </c>
      <c r="G222" s="548">
        <v>0</v>
      </c>
      <c r="H222" s="547">
        <v>0</v>
      </c>
      <c r="I222" s="545" t="s">
        <v>12640</v>
      </c>
      <c r="J222" s="545"/>
      <c r="K222" s="545" t="s">
        <v>13413</v>
      </c>
      <c r="L222" s="545" t="s">
        <v>13413</v>
      </c>
      <c r="M222" s="548" t="s">
        <v>13758</v>
      </c>
      <c r="N222" s="545" t="s">
        <v>13413</v>
      </c>
      <c r="O222" s="545" t="s">
        <v>13413</v>
      </c>
      <c r="P222" s="549">
        <v>251</v>
      </c>
      <c r="Q222" s="549">
        <v>1</v>
      </c>
      <c r="R222" s="549">
        <v>1</v>
      </c>
      <c r="S222" s="548"/>
      <c r="T222" s="548"/>
      <c r="U222" s="99"/>
    </row>
    <row r="223" spans="1:21" ht="19.5" customHeight="1">
      <c r="A223" s="545">
        <v>271</v>
      </c>
      <c r="B223" s="545" t="s">
        <v>796</v>
      </c>
      <c r="C223" s="545" t="s">
        <v>221</v>
      </c>
      <c r="D223" s="546">
        <v>44592</v>
      </c>
      <c r="E223" s="171" t="str">
        <f t="shared" si="3"/>
        <v>2022</v>
      </c>
      <c r="F223" s="547">
        <v>101618</v>
      </c>
      <c r="G223" s="548">
        <v>0.19</v>
      </c>
      <c r="H223" s="547">
        <v>85393.279999999999</v>
      </c>
      <c r="I223" s="545" t="s">
        <v>12684</v>
      </c>
      <c r="J223" s="545" t="s">
        <v>13297</v>
      </c>
      <c r="K223" s="545" t="s">
        <v>13413</v>
      </c>
      <c r="L223" s="545" t="s">
        <v>13972</v>
      </c>
      <c r="M223" s="548" t="s">
        <v>13758</v>
      </c>
      <c r="N223" s="545" t="s">
        <v>13413</v>
      </c>
      <c r="O223" s="545" t="s">
        <v>13973</v>
      </c>
      <c r="P223" s="549">
        <v>252</v>
      </c>
      <c r="Q223" s="549">
        <v>1</v>
      </c>
      <c r="R223" s="549">
        <v>95</v>
      </c>
      <c r="S223" s="548">
        <v>2257</v>
      </c>
      <c r="T223" s="548"/>
      <c r="U223" s="99"/>
    </row>
    <row r="224" spans="1:21" ht="19.5" customHeight="1">
      <c r="A224" s="545">
        <v>272</v>
      </c>
      <c r="B224" s="545" t="s">
        <v>665</v>
      </c>
      <c r="C224" s="545" t="s">
        <v>221</v>
      </c>
      <c r="D224" s="546"/>
      <c r="E224" s="171" t="str">
        <f t="shared" si="3"/>
        <v>1900</v>
      </c>
      <c r="F224" s="547">
        <v>0</v>
      </c>
      <c r="G224" s="548">
        <v>0</v>
      </c>
      <c r="H224" s="547">
        <v>0</v>
      </c>
      <c r="I224" s="545" t="s">
        <v>12643</v>
      </c>
      <c r="J224" s="545"/>
      <c r="K224" s="545" t="s">
        <v>13413</v>
      </c>
      <c r="L224" s="545" t="s">
        <v>13974</v>
      </c>
      <c r="M224" s="548" t="s">
        <v>13758</v>
      </c>
      <c r="N224" s="545" t="s">
        <v>13413</v>
      </c>
      <c r="O224" s="545" t="s">
        <v>13413</v>
      </c>
      <c r="P224" s="549">
        <v>253</v>
      </c>
      <c r="Q224" s="549">
        <v>1</v>
      </c>
      <c r="R224" s="549">
        <v>6</v>
      </c>
      <c r="S224" s="548"/>
      <c r="T224" s="548"/>
      <c r="U224" s="99"/>
    </row>
    <row r="225" spans="1:21" ht="19.5" customHeight="1">
      <c r="A225" s="545">
        <v>273</v>
      </c>
      <c r="B225" s="545" t="s">
        <v>12073</v>
      </c>
      <c r="C225" s="545" t="s">
        <v>221</v>
      </c>
      <c r="D225" s="546"/>
      <c r="E225" s="171" t="str">
        <f t="shared" si="3"/>
        <v>1900</v>
      </c>
      <c r="F225" s="547">
        <v>0</v>
      </c>
      <c r="G225" s="548">
        <v>0</v>
      </c>
      <c r="H225" s="547">
        <v>0</v>
      </c>
      <c r="I225" s="545" t="s">
        <v>12643</v>
      </c>
      <c r="J225" s="545"/>
      <c r="K225" s="545" t="s">
        <v>13413</v>
      </c>
      <c r="L225" s="545" t="s">
        <v>13975</v>
      </c>
      <c r="M225" s="548" t="s">
        <v>13758</v>
      </c>
      <c r="N225" s="545" t="s">
        <v>13413</v>
      </c>
      <c r="O225" s="545" t="s">
        <v>13413</v>
      </c>
      <c r="P225" s="549">
        <v>254</v>
      </c>
      <c r="Q225" s="549">
        <v>1</v>
      </c>
      <c r="R225" s="549">
        <v>6</v>
      </c>
      <c r="S225" s="548"/>
      <c r="T225" s="548"/>
      <c r="U225" s="99"/>
    </row>
    <row r="226" spans="1:21" ht="19.5" customHeight="1">
      <c r="A226" s="545">
        <v>275</v>
      </c>
      <c r="B226" s="545" t="s">
        <v>668</v>
      </c>
      <c r="C226" s="545" t="s">
        <v>221</v>
      </c>
      <c r="D226" s="546"/>
      <c r="E226" s="171" t="str">
        <f t="shared" si="3"/>
        <v>1900</v>
      </c>
      <c r="F226" s="547">
        <v>0</v>
      </c>
      <c r="G226" s="548">
        <v>0</v>
      </c>
      <c r="H226" s="547">
        <v>0</v>
      </c>
      <c r="I226" s="545" t="s">
        <v>12643</v>
      </c>
      <c r="J226" s="545"/>
      <c r="K226" s="545" t="s">
        <v>13413</v>
      </c>
      <c r="L226" s="545" t="s">
        <v>13976</v>
      </c>
      <c r="M226" s="548" t="s">
        <v>13758</v>
      </c>
      <c r="N226" s="545" t="s">
        <v>13413</v>
      </c>
      <c r="O226" s="545" t="s">
        <v>13413</v>
      </c>
      <c r="P226" s="549">
        <v>256</v>
      </c>
      <c r="Q226" s="549">
        <v>1</v>
      </c>
      <c r="R226" s="549">
        <v>6</v>
      </c>
      <c r="S226" s="548"/>
      <c r="T226" s="548"/>
      <c r="U226" s="99"/>
    </row>
    <row r="227" spans="1:21" ht="19.5" customHeight="1">
      <c r="A227" s="545">
        <v>276</v>
      </c>
      <c r="B227" s="545" t="s">
        <v>669</v>
      </c>
      <c r="C227" s="545" t="s">
        <v>221</v>
      </c>
      <c r="D227" s="546"/>
      <c r="E227" s="171" t="str">
        <f t="shared" si="3"/>
        <v>1900</v>
      </c>
      <c r="F227" s="547">
        <v>0</v>
      </c>
      <c r="G227" s="548">
        <v>0</v>
      </c>
      <c r="H227" s="547">
        <v>0</v>
      </c>
      <c r="I227" s="545" t="s">
        <v>12643</v>
      </c>
      <c r="J227" s="545"/>
      <c r="K227" s="545" t="s">
        <v>13413</v>
      </c>
      <c r="L227" s="545" t="s">
        <v>13977</v>
      </c>
      <c r="M227" s="548" t="s">
        <v>13758</v>
      </c>
      <c r="N227" s="545" t="s">
        <v>13413</v>
      </c>
      <c r="O227" s="545" t="s">
        <v>13413</v>
      </c>
      <c r="P227" s="549">
        <v>257</v>
      </c>
      <c r="Q227" s="549">
        <v>1</v>
      </c>
      <c r="R227" s="549">
        <v>6</v>
      </c>
      <c r="S227" s="548"/>
      <c r="T227" s="548"/>
      <c r="U227" s="99"/>
    </row>
    <row r="228" spans="1:21" ht="19.5" customHeight="1">
      <c r="A228" s="545">
        <v>277</v>
      </c>
      <c r="B228" s="545" t="s">
        <v>667</v>
      </c>
      <c r="C228" s="545" t="s">
        <v>221</v>
      </c>
      <c r="D228" s="546"/>
      <c r="E228" s="171" t="str">
        <f t="shared" si="3"/>
        <v>1900</v>
      </c>
      <c r="F228" s="547">
        <v>0</v>
      </c>
      <c r="G228" s="548">
        <v>0</v>
      </c>
      <c r="H228" s="547">
        <v>0</v>
      </c>
      <c r="I228" s="545" t="s">
        <v>12643</v>
      </c>
      <c r="J228" s="545"/>
      <c r="K228" s="545" t="s">
        <v>13413</v>
      </c>
      <c r="L228" s="545" t="s">
        <v>13978</v>
      </c>
      <c r="M228" s="548" t="s">
        <v>13758</v>
      </c>
      <c r="N228" s="545" t="s">
        <v>13413</v>
      </c>
      <c r="O228" s="545" t="s">
        <v>13413</v>
      </c>
      <c r="P228" s="549">
        <v>258</v>
      </c>
      <c r="Q228" s="549">
        <v>1</v>
      </c>
      <c r="R228" s="549">
        <v>6</v>
      </c>
      <c r="S228" s="548"/>
      <c r="T228" s="548"/>
      <c r="U228" s="99"/>
    </row>
    <row r="229" spans="1:21" ht="19.5" customHeight="1">
      <c r="A229" s="545">
        <v>278</v>
      </c>
      <c r="B229" s="545" t="s">
        <v>663</v>
      </c>
      <c r="C229" s="545" t="s">
        <v>221</v>
      </c>
      <c r="D229" s="546"/>
      <c r="E229" s="171" t="str">
        <f t="shared" si="3"/>
        <v>1900</v>
      </c>
      <c r="F229" s="547">
        <v>0</v>
      </c>
      <c r="G229" s="548">
        <v>0</v>
      </c>
      <c r="H229" s="547">
        <v>0</v>
      </c>
      <c r="I229" s="545" t="s">
        <v>12643</v>
      </c>
      <c r="J229" s="545"/>
      <c r="K229" s="545" t="s">
        <v>13413</v>
      </c>
      <c r="L229" s="545" t="s">
        <v>13974</v>
      </c>
      <c r="M229" s="548" t="s">
        <v>13758</v>
      </c>
      <c r="N229" s="545" t="s">
        <v>13413</v>
      </c>
      <c r="O229" s="545" t="s">
        <v>13413</v>
      </c>
      <c r="P229" s="549">
        <v>259</v>
      </c>
      <c r="Q229" s="549">
        <v>1</v>
      </c>
      <c r="R229" s="549">
        <v>6</v>
      </c>
      <c r="S229" s="548"/>
      <c r="T229" s="548"/>
      <c r="U229" s="99"/>
    </row>
    <row r="230" spans="1:21" ht="19.5" customHeight="1">
      <c r="A230" s="545">
        <v>279</v>
      </c>
      <c r="B230" s="545" t="s">
        <v>3238</v>
      </c>
      <c r="C230" s="545" t="s">
        <v>221</v>
      </c>
      <c r="D230" s="546"/>
      <c r="E230" s="171" t="str">
        <f t="shared" si="3"/>
        <v>1900</v>
      </c>
      <c r="F230" s="547">
        <v>0</v>
      </c>
      <c r="G230" s="548">
        <v>0</v>
      </c>
      <c r="H230" s="547">
        <v>0</v>
      </c>
      <c r="I230" s="545" t="s">
        <v>12663</v>
      </c>
      <c r="J230" s="545"/>
      <c r="K230" s="545" t="s">
        <v>13413</v>
      </c>
      <c r="L230" s="545" t="s">
        <v>13962</v>
      </c>
      <c r="M230" s="548" t="s">
        <v>13758</v>
      </c>
      <c r="N230" s="545" t="s">
        <v>13413</v>
      </c>
      <c r="O230" s="545" t="s">
        <v>13945</v>
      </c>
      <c r="P230" s="549">
        <v>260</v>
      </c>
      <c r="Q230" s="549">
        <v>1</v>
      </c>
      <c r="R230" s="549">
        <v>21</v>
      </c>
      <c r="S230" s="548"/>
      <c r="T230" s="548"/>
      <c r="U230" s="99"/>
    </row>
    <row r="231" spans="1:21" ht="19.5" customHeight="1">
      <c r="A231" s="545">
        <v>280</v>
      </c>
      <c r="B231" s="545" t="s">
        <v>3237</v>
      </c>
      <c r="C231" s="545" t="s">
        <v>221</v>
      </c>
      <c r="D231" s="546"/>
      <c r="E231" s="171" t="str">
        <f t="shared" si="3"/>
        <v>1900</v>
      </c>
      <c r="F231" s="547">
        <v>0</v>
      </c>
      <c r="G231" s="548">
        <v>0</v>
      </c>
      <c r="H231" s="547">
        <v>0</v>
      </c>
      <c r="I231" s="545" t="s">
        <v>12663</v>
      </c>
      <c r="J231" s="545"/>
      <c r="K231" s="545" t="s">
        <v>13413</v>
      </c>
      <c r="L231" s="545" t="s">
        <v>13962</v>
      </c>
      <c r="M231" s="548" t="s">
        <v>13758</v>
      </c>
      <c r="N231" s="545" t="s">
        <v>13413</v>
      </c>
      <c r="O231" s="545" t="s">
        <v>13957</v>
      </c>
      <c r="P231" s="549">
        <v>261</v>
      </c>
      <c r="Q231" s="549">
        <v>1</v>
      </c>
      <c r="R231" s="549">
        <v>21</v>
      </c>
      <c r="S231" s="548"/>
      <c r="T231" s="548"/>
      <c r="U231" s="99"/>
    </row>
    <row r="232" spans="1:21" ht="19.5" customHeight="1">
      <c r="A232" s="545">
        <v>281</v>
      </c>
      <c r="B232" s="545" t="s">
        <v>12072</v>
      </c>
      <c r="C232" s="545" t="s">
        <v>216</v>
      </c>
      <c r="D232" s="546"/>
      <c r="E232" s="171" t="str">
        <f t="shared" si="3"/>
        <v>1900</v>
      </c>
      <c r="F232" s="547">
        <v>0</v>
      </c>
      <c r="G232" s="548">
        <v>0</v>
      </c>
      <c r="H232" s="547">
        <v>0</v>
      </c>
      <c r="I232" s="545" t="s">
        <v>12685</v>
      </c>
      <c r="J232" s="545"/>
      <c r="K232" s="545" t="s">
        <v>13413</v>
      </c>
      <c r="L232" s="545" t="s">
        <v>13413</v>
      </c>
      <c r="M232" s="548" t="s">
        <v>13758</v>
      </c>
      <c r="N232" s="545" t="s">
        <v>13413</v>
      </c>
      <c r="O232" s="545" t="s">
        <v>13413</v>
      </c>
      <c r="P232" s="549">
        <v>262</v>
      </c>
      <c r="Q232" s="549">
        <v>1</v>
      </c>
      <c r="R232" s="549">
        <v>11</v>
      </c>
      <c r="S232" s="548"/>
      <c r="T232" s="548"/>
      <c r="U232" s="99"/>
    </row>
    <row r="233" spans="1:21" ht="19.5" customHeight="1">
      <c r="A233" s="545">
        <v>282</v>
      </c>
      <c r="B233" s="545" t="s">
        <v>1569</v>
      </c>
      <c r="C233" s="545" t="s">
        <v>216</v>
      </c>
      <c r="D233" s="546"/>
      <c r="E233" s="171" t="str">
        <f t="shared" si="3"/>
        <v>1900</v>
      </c>
      <c r="F233" s="547">
        <v>0</v>
      </c>
      <c r="G233" s="548">
        <v>0</v>
      </c>
      <c r="H233" s="547">
        <v>0</v>
      </c>
      <c r="I233" s="545" t="s">
        <v>12685</v>
      </c>
      <c r="J233" s="545"/>
      <c r="K233" s="545" t="s">
        <v>13413</v>
      </c>
      <c r="L233" s="545" t="s">
        <v>13413</v>
      </c>
      <c r="M233" s="548" t="s">
        <v>13758</v>
      </c>
      <c r="N233" s="545" t="s">
        <v>13413</v>
      </c>
      <c r="O233" s="545" t="s">
        <v>13413</v>
      </c>
      <c r="P233" s="549">
        <v>263</v>
      </c>
      <c r="Q233" s="549">
        <v>1</v>
      </c>
      <c r="R233" s="549">
        <v>11</v>
      </c>
      <c r="S233" s="548"/>
      <c r="T233" s="548"/>
      <c r="U233" s="99"/>
    </row>
    <row r="234" spans="1:21" ht="19.5" customHeight="1">
      <c r="A234" s="545">
        <v>283</v>
      </c>
      <c r="B234" s="545" t="s">
        <v>12071</v>
      </c>
      <c r="C234" s="545" t="s">
        <v>216</v>
      </c>
      <c r="D234" s="546"/>
      <c r="E234" s="171" t="str">
        <f t="shared" si="3"/>
        <v>1900</v>
      </c>
      <c r="F234" s="547">
        <v>0</v>
      </c>
      <c r="G234" s="548">
        <v>0</v>
      </c>
      <c r="H234" s="547">
        <v>0</v>
      </c>
      <c r="I234" s="545" t="s">
        <v>12686</v>
      </c>
      <c r="J234" s="545"/>
      <c r="K234" s="545" t="s">
        <v>13413</v>
      </c>
      <c r="L234" s="545" t="s">
        <v>13413</v>
      </c>
      <c r="M234" s="548" t="s">
        <v>13758</v>
      </c>
      <c r="N234" s="545" t="s">
        <v>13413</v>
      </c>
      <c r="O234" s="545" t="s">
        <v>13979</v>
      </c>
      <c r="P234" s="549">
        <v>264</v>
      </c>
      <c r="Q234" s="549">
        <v>1</v>
      </c>
      <c r="R234" s="549">
        <v>131</v>
      </c>
      <c r="S234" s="548"/>
      <c r="T234" s="548"/>
      <c r="U234" s="99"/>
    </row>
    <row r="235" spans="1:21" ht="19.5" customHeight="1">
      <c r="A235" s="545">
        <v>284</v>
      </c>
      <c r="B235" s="545" t="s">
        <v>12070</v>
      </c>
      <c r="C235" s="545" t="s">
        <v>216</v>
      </c>
      <c r="D235" s="546"/>
      <c r="E235" s="171" t="str">
        <f t="shared" si="3"/>
        <v>1900</v>
      </c>
      <c r="F235" s="547">
        <v>0</v>
      </c>
      <c r="G235" s="548">
        <v>0</v>
      </c>
      <c r="H235" s="547">
        <v>0</v>
      </c>
      <c r="I235" s="545" t="s">
        <v>12652</v>
      </c>
      <c r="J235" s="545"/>
      <c r="K235" s="545" t="s">
        <v>13413</v>
      </c>
      <c r="L235" s="545" t="s">
        <v>13413</v>
      </c>
      <c r="M235" s="548" t="s">
        <v>13758</v>
      </c>
      <c r="N235" s="545" t="s">
        <v>13413</v>
      </c>
      <c r="O235" s="545" t="s">
        <v>13980</v>
      </c>
      <c r="P235" s="549">
        <v>265</v>
      </c>
      <c r="Q235" s="549">
        <v>1</v>
      </c>
      <c r="R235" s="549">
        <v>134</v>
      </c>
      <c r="S235" s="548"/>
      <c r="T235" s="548"/>
      <c r="U235" s="99"/>
    </row>
    <row r="236" spans="1:21" ht="19.5" customHeight="1">
      <c r="A236" s="545">
        <v>285</v>
      </c>
      <c r="B236" s="545" t="s">
        <v>12069</v>
      </c>
      <c r="C236" s="545" t="s">
        <v>216</v>
      </c>
      <c r="D236" s="546"/>
      <c r="E236" s="171" t="str">
        <f t="shared" si="3"/>
        <v>1900</v>
      </c>
      <c r="F236" s="547">
        <v>0</v>
      </c>
      <c r="G236" s="548">
        <v>0</v>
      </c>
      <c r="H236" s="547">
        <v>0</v>
      </c>
      <c r="I236" s="545" t="s">
        <v>12652</v>
      </c>
      <c r="J236" s="545"/>
      <c r="K236" s="545" t="s">
        <v>13413</v>
      </c>
      <c r="L236" s="545" t="s">
        <v>13413</v>
      </c>
      <c r="M236" s="548" t="s">
        <v>13758</v>
      </c>
      <c r="N236" s="545" t="s">
        <v>13413</v>
      </c>
      <c r="O236" s="545" t="s">
        <v>13981</v>
      </c>
      <c r="P236" s="549">
        <v>266</v>
      </c>
      <c r="Q236" s="549">
        <v>1</v>
      </c>
      <c r="R236" s="549">
        <v>134</v>
      </c>
      <c r="S236" s="548"/>
      <c r="T236" s="548"/>
      <c r="U236" s="99"/>
    </row>
    <row r="237" spans="1:21" ht="19.5" customHeight="1">
      <c r="A237" s="545">
        <v>288</v>
      </c>
      <c r="B237" s="545" t="s">
        <v>830</v>
      </c>
      <c r="C237" s="545" t="s">
        <v>221</v>
      </c>
      <c r="D237" s="546"/>
      <c r="E237" s="171" t="str">
        <f t="shared" si="3"/>
        <v>1900</v>
      </c>
      <c r="F237" s="547">
        <v>0</v>
      </c>
      <c r="G237" s="548">
        <v>0</v>
      </c>
      <c r="H237" s="547">
        <v>0</v>
      </c>
      <c r="I237" s="545" t="s">
        <v>12684</v>
      </c>
      <c r="J237" s="545"/>
      <c r="K237" s="545" t="s">
        <v>13413</v>
      </c>
      <c r="L237" s="545" t="s">
        <v>13982</v>
      </c>
      <c r="M237" s="548" t="s">
        <v>13758</v>
      </c>
      <c r="N237" s="545" t="s">
        <v>13413</v>
      </c>
      <c r="O237" s="545" t="s">
        <v>13983</v>
      </c>
      <c r="P237" s="549">
        <v>268</v>
      </c>
      <c r="Q237" s="549">
        <v>1</v>
      </c>
      <c r="R237" s="549">
        <v>95</v>
      </c>
      <c r="S237" s="548"/>
      <c r="T237" s="548"/>
      <c r="U237" s="99"/>
    </row>
    <row r="238" spans="1:21" ht="19.5" customHeight="1">
      <c r="A238" s="545">
        <v>289</v>
      </c>
      <c r="B238" s="545" t="s">
        <v>706</v>
      </c>
      <c r="C238" s="545" t="s">
        <v>221</v>
      </c>
      <c r="D238" s="546"/>
      <c r="E238" s="171" t="str">
        <f t="shared" si="3"/>
        <v>1900</v>
      </c>
      <c r="F238" s="547">
        <v>0</v>
      </c>
      <c r="G238" s="548">
        <v>0</v>
      </c>
      <c r="H238" s="547">
        <v>0</v>
      </c>
      <c r="I238" s="545" t="s">
        <v>12687</v>
      </c>
      <c r="J238" s="545"/>
      <c r="K238" s="545" t="s">
        <v>13413</v>
      </c>
      <c r="L238" s="545" t="s">
        <v>13982</v>
      </c>
      <c r="M238" s="548" t="s">
        <v>13758</v>
      </c>
      <c r="N238" s="545" t="s">
        <v>13413</v>
      </c>
      <c r="O238" s="545" t="s">
        <v>13984</v>
      </c>
      <c r="P238" s="549">
        <v>269</v>
      </c>
      <c r="Q238" s="549">
        <v>1</v>
      </c>
      <c r="R238" s="549">
        <v>91</v>
      </c>
      <c r="S238" s="548"/>
      <c r="T238" s="548"/>
      <c r="U238" s="99"/>
    </row>
    <row r="239" spans="1:21" ht="19.5" customHeight="1">
      <c r="A239" s="545">
        <v>290</v>
      </c>
      <c r="B239" s="545" t="s">
        <v>658</v>
      </c>
      <c r="C239" s="545" t="s">
        <v>216</v>
      </c>
      <c r="D239" s="546"/>
      <c r="E239" s="171" t="str">
        <f t="shared" si="3"/>
        <v>1900</v>
      </c>
      <c r="F239" s="547">
        <v>0</v>
      </c>
      <c r="G239" s="548">
        <v>0</v>
      </c>
      <c r="H239" s="547">
        <v>0</v>
      </c>
      <c r="I239" s="545" t="s">
        <v>12643</v>
      </c>
      <c r="J239" s="545"/>
      <c r="K239" s="545" t="s">
        <v>13413</v>
      </c>
      <c r="L239" s="545" t="s">
        <v>13413</v>
      </c>
      <c r="M239" s="548" t="s">
        <v>13758</v>
      </c>
      <c r="N239" s="545" t="s">
        <v>13413</v>
      </c>
      <c r="O239" s="545" t="s">
        <v>13413</v>
      </c>
      <c r="P239" s="549">
        <v>270</v>
      </c>
      <c r="Q239" s="549">
        <v>1</v>
      </c>
      <c r="R239" s="549">
        <v>6</v>
      </c>
      <c r="S239" s="548"/>
      <c r="T239" s="548"/>
      <c r="U239" s="99"/>
    </row>
    <row r="240" spans="1:21" ht="19.5" customHeight="1">
      <c r="A240" s="545">
        <v>291</v>
      </c>
      <c r="B240" s="545" t="s">
        <v>12068</v>
      </c>
      <c r="C240" s="545" t="s">
        <v>221</v>
      </c>
      <c r="D240" s="546"/>
      <c r="E240" s="171" t="str">
        <f t="shared" si="3"/>
        <v>1900</v>
      </c>
      <c r="F240" s="547">
        <v>0</v>
      </c>
      <c r="G240" s="548">
        <v>0</v>
      </c>
      <c r="H240" s="547">
        <v>0</v>
      </c>
      <c r="I240" s="545" t="s">
        <v>12688</v>
      </c>
      <c r="J240" s="545"/>
      <c r="K240" s="545" t="s">
        <v>13413</v>
      </c>
      <c r="L240" s="545" t="s">
        <v>13954</v>
      </c>
      <c r="M240" s="548" t="s">
        <v>13758</v>
      </c>
      <c r="N240" s="545" t="s">
        <v>13413</v>
      </c>
      <c r="O240" s="545" t="s">
        <v>13985</v>
      </c>
      <c r="P240" s="549">
        <v>271</v>
      </c>
      <c r="Q240" s="549">
        <v>1</v>
      </c>
      <c r="R240" s="549">
        <v>92</v>
      </c>
      <c r="S240" s="548"/>
      <c r="T240" s="548"/>
      <c r="U240" s="99"/>
    </row>
    <row r="241" spans="1:21" ht="19.5" customHeight="1">
      <c r="A241" s="545">
        <v>292</v>
      </c>
      <c r="B241" s="545" t="s">
        <v>657</v>
      </c>
      <c r="C241" s="545" t="s">
        <v>216</v>
      </c>
      <c r="D241" s="546"/>
      <c r="E241" s="171" t="str">
        <f t="shared" si="3"/>
        <v>1900</v>
      </c>
      <c r="F241" s="547">
        <v>0</v>
      </c>
      <c r="G241" s="548">
        <v>0</v>
      </c>
      <c r="H241" s="547">
        <v>0</v>
      </c>
      <c r="I241" s="545" t="s">
        <v>12643</v>
      </c>
      <c r="J241" s="545"/>
      <c r="K241" s="545" t="s">
        <v>13413</v>
      </c>
      <c r="L241" s="545" t="s">
        <v>13413</v>
      </c>
      <c r="M241" s="548" t="s">
        <v>13758</v>
      </c>
      <c r="N241" s="545" t="s">
        <v>13413</v>
      </c>
      <c r="O241" s="545" t="s">
        <v>13413</v>
      </c>
      <c r="P241" s="549">
        <v>272</v>
      </c>
      <c r="Q241" s="549">
        <v>1</v>
      </c>
      <c r="R241" s="549">
        <v>6</v>
      </c>
      <c r="S241" s="548"/>
      <c r="T241" s="548"/>
      <c r="U241" s="99"/>
    </row>
    <row r="242" spans="1:21" ht="19.5" customHeight="1">
      <c r="A242" s="545">
        <v>293</v>
      </c>
      <c r="B242" s="545" t="s">
        <v>12067</v>
      </c>
      <c r="C242" s="545" t="s">
        <v>221</v>
      </c>
      <c r="D242" s="546">
        <v>46052</v>
      </c>
      <c r="E242" s="171" t="str">
        <f t="shared" si="3"/>
        <v>2026</v>
      </c>
      <c r="F242" s="547">
        <v>65786</v>
      </c>
      <c r="G242" s="548">
        <v>0.19</v>
      </c>
      <c r="H242" s="547">
        <v>55282.35</v>
      </c>
      <c r="I242" s="545" t="s">
        <v>12643</v>
      </c>
      <c r="J242" s="545" t="s">
        <v>13307</v>
      </c>
      <c r="K242" s="545" t="s">
        <v>13986</v>
      </c>
      <c r="L242" s="545" t="s">
        <v>13413</v>
      </c>
      <c r="M242" s="548" t="s">
        <v>13758</v>
      </c>
      <c r="N242" s="545" t="s">
        <v>13413</v>
      </c>
      <c r="O242" s="545" t="s">
        <v>13413</v>
      </c>
      <c r="P242" s="549">
        <v>273</v>
      </c>
      <c r="Q242" s="549">
        <v>1</v>
      </c>
      <c r="R242" s="549">
        <v>6</v>
      </c>
      <c r="S242" s="548">
        <v>2228</v>
      </c>
      <c r="T242" s="548"/>
      <c r="U242" s="99"/>
    </row>
    <row r="243" spans="1:21" ht="19.5" customHeight="1">
      <c r="A243" s="545">
        <v>294</v>
      </c>
      <c r="B243" s="545" t="s">
        <v>676</v>
      </c>
      <c r="C243" s="545" t="s">
        <v>221</v>
      </c>
      <c r="D243" s="546"/>
      <c r="E243" s="171" t="str">
        <f t="shared" si="3"/>
        <v>1900</v>
      </c>
      <c r="F243" s="547">
        <v>0</v>
      </c>
      <c r="G243" s="548">
        <v>0</v>
      </c>
      <c r="H243" s="547">
        <v>0</v>
      </c>
      <c r="I243" s="545" t="s">
        <v>12643</v>
      </c>
      <c r="J243" s="545"/>
      <c r="K243" s="545" t="s">
        <v>13413</v>
      </c>
      <c r="L243" s="545" t="s">
        <v>13413</v>
      </c>
      <c r="M243" s="548" t="s">
        <v>13758</v>
      </c>
      <c r="N243" s="545" t="s">
        <v>13413</v>
      </c>
      <c r="O243" s="545" t="s">
        <v>13987</v>
      </c>
      <c r="P243" s="549">
        <v>274</v>
      </c>
      <c r="Q243" s="549">
        <v>1</v>
      </c>
      <c r="R243" s="549">
        <v>6</v>
      </c>
      <c r="S243" s="548"/>
      <c r="T243" s="548"/>
      <c r="U243" s="99"/>
    </row>
    <row r="244" spans="1:21" ht="19.5" customHeight="1">
      <c r="A244" s="545">
        <v>295</v>
      </c>
      <c r="B244" s="545" t="s">
        <v>2871</v>
      </c>
      <c r="C244" s="545" t="s">
        <v>216</v>
      </c>
      <c r="D244" s="546"/>
      <c r="E244" s="171" t="str">
        <f t="shared" si="3"/>
        <v>1900</v>
      </c>
      <c r="F244" s="547">
        <v>0</v>
      </c>
      <c r="G244" s="548">
        <v>0</v>
      </c>
      <c r="H244" s="547">
        <v>0</v>
      </c>
      <c r="I244" s="545" t="s">
        <v>12649</v>
      </c>
      <c r="J244" s="545"/>
      <c r="K244" s="545" t="s">
        <v>13413</v>
      </c>
      <c r="L244" s="545" t="s">
        <v>13413</v>
      </c>
      <c r="M244" s="548" t="s">
        <v>13758</v>
      </c>
      <c r="N244" s="545" t="s">
        <v>22145</v>
      </c>
      <c r="O244" s="545" t="s">
        <v>13413</v>
      </c>
      <c r="P244" s="549">
        <v>275</v>
      </c>
      <c r="Q244" s="549">
        <v>1</v>
      </c>
      <c r="R244" s="549">
        <v>17</v>
      </c>
      <c r="S244" s="548"/>
      <c r="T244" s="548">
        <v>166</v>
      </c>
      <c r="U244" s="99"/>
    </row>
    <row r="245" spans="1:21" ht="19.5" customHeight="1">
      <c r="A245" s="545">
        <v>297</v>
      </c>
      <c r="B245" s="545" t="s">
        <v>482</v>
      </c>
      <c r="C245" s="545" t="s">
        <v>216</v>
      </c>
      <c r="D245" s="546"/>
      <c r="E245" s="171" t="str">
        <f t="shared" si="3"/>
        <v>1900</v>
      </c>
      <c r="F245" s="547">
        <v>0</v>
      </c>
      <c r="G245" s="548">
        <v>0</v>
      </c>
      <c r="H245" s="547">
        <v>0</v>
      </c>
      <c r="I245" s="545" t="s">
        <v>12665</v>
      </c>
      <c r="J245" s="545"/>
      <c r="K245" s="545" t="s">
        <v>13413</v>
      </c>
      <c r="L245" s="545" t="s">
        <v>13988</v>
      </c>
      <c r="M245" s="548" t="s">
        <v>13758</v>
      </c>
      <c r="N245" s="545" t="s">
        <v>13413</v>
      </c>
      <c r="O245" s="545" t="s">
        <v>13413</v>
      </c>
      <c r="P245" s="549">
        <v>276</v>
      </c>
      <c r="Q245" s="549">
        <v>1</v>
      </c>
      <c r="R245" s="549">
        <v>75</v>
      </c>
      <c r="S245" s="548"/>
      <c r="T245" s="548"/>
      <c r="U245" s="99"/>
    </row>
    <row r="246" spans="1:21" ht="19.5" customHeight="1">
      <c r="A246" s="545">
        <v>300</v>
      </c>
      <c r="B246" s="545" t="s">
        <v>12066</v>
      </c>
      <c r="C246" s="545" t="s">
        <v>216</v>
      </c>
      <c r="D246" s="546"/>
      <c r="E246" s="171" t="str">
        <f t="shared" si="3"/>
        <v>1900</v>
      </c>
      <c r="F246" s="547">
        <v>0</v>
      </c>
      <c r="G246" s="548">
        <v>0</v>
      </c>
      <c r="H246" s="547">
        <v>0</v>
      </c>
      <c r="I246" s="545" t="s">
        <v>12649</v>
      </c>
      <c r="J246" s="545"/>
      <c r="K246" s="545" t="s">
        <v>13413</v>
      </c>
      <c r="L246" s="545" t="s">
        <v>13413</v>
      </c>
      <c r="M246" s="548" t="s">
        <v>13758</v>
      </c>
      <c r="N246" s="545" t="s">
        <v>22145</v>
      </c>
      <c r="O246" s="545" t="s">
        <v>13413</v>
      </c>
      <c r="P246" s="549">
        <v>278</v>
      </c>
      <c r="Q246" s="549">
        <v>1</v>
      </c>
      <c r="R246" s="549">
        <v>17</v>
      </c>
      <c r="S246" s="548"/>
      <c r="T246" s="548">
        <v>166</v>
      </c>
      <c r="U246" s="99"/>
    </row>
    <row r="247" spans="1:21" ht="19.5" customHeight="1">
      <c r="A247" s="545">
        <v>302</v>
      </c>
      <c r="B247" s="545" t="s">
        <v>693</v>
      </c>
      <c r="C247" s="545" t="s">
        <v>209</v>
      </c>
      <c r="D247" s="546"/>
      <c r="E247" s="171" t="str">
        <f t="shared" si="3"/>
        <v>1900</v>
      </c>
      <c r="F247" s="547">
        <v>0</v>
      </c>
      <c r="G247" s="548">
        <v>0</v>
      </c>
      <c r="H247" s="547">
        <v>0</v>
      </c>
      <c r="I247" s="545" t="s">
        <v>12643</v>
      </c>
      <c r="J247" s="545"/>
      <c r="K247" s="545" t="s">
        <v>13413</v>
      </c>
      <c r="L247" s="545" t="s">
        <v>13989</v>
      </c>
      <c r="M247" s="548" t="s">
        <v>13758</v>
      </c>
      <c r="N247" s="545" t="s">
        <v>13413</v>
      </c>
      <c r="O247" s="545" t="s">
        <v>13413</v>
      </c>
      <c r="P247" s="549">
        <v>279</v>
      </c>
      <c r="Q247" s="549">
        <v>1</v>
      </c>
      <c r="R247" s="549">
        <v>6</v>
      </c>
      <c r="S247" s="548"/>
      <c r="T247" s="548"/>
      <c r="U247" s="99"/>
    </row>
    <row r="248" spans="1:21" ht="19.5" customHeight="1">
      <c r="A248" s="545">
        <v>303</v>
      </c>
      <c r="B248" s="545" t="s">
        <v>7164</v>
      </c>
      <c r="C248" s="545" t="s">
        <v>209</v>
      </c>
      <c r="D248" s="546">
        <v>46052</v>
      </c>
      <c r="E248" s="171" t="str">
        <f t="shared" si="3"/>
        <v>2026</v>
      </c>
      <c r="F248" s="547">
        <v>44068</v>
      </c>
      <c r="G248" s="548">
        <v>0.19</v>
      </c>
      <c r="H248" s="547">
        <v>37031.93</v>
      </c>
      <c r="I248" s="545" t="s">
        <v>12676</v>
      </c>
      <c r="J248" s="545" t="s">
        <v>13307</v>
      </c>
      <c r="K248" s="545" t="s">
        <v>13413</v>
      </c>
      <c r="L248" s="545" t="s">
        <v>13807</v>
      </c>
      <c r="M248" s="548" t="s">
        <v>13758</v>
      </c>
      <c r="N248" s="545" t="s">
        <v>13413</v>
      </c>
      <c r="O248" s="545" t="s">
        <v>13990</v>
      </c>
      <c r="P248" s="549">
        <v>280</v>
      </c>
      <c r="Q248" s="549">
        <v>1</v>
      </c>
      <c r="R248" s="549">
        <v>14</v>
      </c>
      <c r="S248" s="548">
        <v>2228</v>
      </c>
      <c r="T248" s="548"/>
      <c r="U248" s="99"/>
    </row>
    <row r="249" spans="1:21" ht="19.5" customHeight="1">
      <c r="A249" s="545">
        <v>304</v>
      </c>
      <c r="B249" s="545" t="s">
        <v>6753</v>
      </c>
      <c r="C249" s="545" t="s">
        <v>216</v>
      </c>
      <c r="D249" s="546">
        <v>46052</v>
      </c>
      <c r="E249" s="171" t="str">
        <f t="shared" si="3"/>
        <v>2026</v>
      </c>
      <c r="F249" s="547">
        <v>144895</v>
      </c>
      <c r="G249" s="548">
        <v>0.19</v>
      </c>
      <c r="H249" s="547">
        <v>121760.5</v>
      </c>
      <c r="I249" s="545" t="s">
        <v>12676</v>
      </c>
      <c r="J249" s="545" t="s">
        <v>13307</v>
      </c>
      <c r="K249" s="545" t="s">
        <v>13413</v>
      </c>
      <c r="L249" s="545" t="s">
        <v>13807</v>
      </c>
      <c r="M249" s="548" t="s">
        <v>13758</v>
      </c>
      <c r="N249" s="545" t="s">
        <v>13413</v>
      </c>
      <c r="O249" s="545" t="s">
        <v>13991</v>
      </c>
      <c r="P249" s="549">
        <v>281</v>
      </c>
      <c r="Q249" s="549">
        <v>1</v>
      </c>
      <c r="R249" s="549">
        <v>14</v>
      </c>
      <c r="S249" s="548">
        <v>2228</v>
      </c>
      <c r="T249" s="548"/>
      <c r="U249" s="99"/>
    </row>
    <row r="250" spans="1:21" ht="19.5" customHeight="1">
      <c r="A250" s="545">
        <v>305</v>
      </c>
      <c r="B250" s="545" t="s">
        <v>821</v>
      </c>
      <c r="C250" s="545" t="s">
        <v>221</v>
      </c>
      <c r="D250" s="546"/>
      <c r="E250" s="171" t="str">
        <f t="shared" si="3"/>
        <v>1900</v>
      </c>
      <c r="F250" s="547">
        <v>0</v>
      </c>
      <c r="G250" s="548">
        <v>0</v>
      </c>
      <c r="H250" s="547">
        <v>0</v>
      </c>
      <c r="I250" s="545" t="s">
        <v>12684</v>
      </c>
      <c r="J250" s="545"/>
      <c r="K250" s="545" t="s">
        <v>13413</v>
      </c>
      <c r="L250" s="545" t="s">
        <v>13982</v>
      </c>
      <c r="M250" s="548" t="s">
        <v>13758</v>
      </c>
      <c r="N250" s="545" t="s">
        <v>13413</v>
      </c>
      <c r="O250" s="545" t="s">
        <v>13992</v>
      </c>
      <c r="P250" s="549">
        <v>282</v>
      </c>
      <c r="Q250" s="549">
        <v>1</v>
      </c>
      <c r="R250" s="549">
        <v>95</v>
      </c>
      <c r="S250" s="548"/>
      <c r="T250" s="548"/>
      <c r="U250" s="99"/>
    </row>
    <row r="251" spans="1:21" ht="19.5" customHeight="1">
      <c r="A251" s="545">
        <v>306</v>
      </c>
      <c r="B251" s="545" t="s">
        <v>695</v>
      </c>
      <c r="C251" s="545" t="s">
        <v>221</v>
      </c>
      <c r="D251" s="546"/>
      <c r="E251" s="171" t="str">
        <f t="shared" si="3"/>
        <v>1900</v>
      </c>
      <c r="F251" s="547">
        <v>0</v>
      </c>
      <c r="G251" s="548">
        <v>0</v>
      </c>
      <c r="H251" s="547">
        <v>0</v>
      </c>
      <c r="I251" s="545" t="s">
        <v>12643</v>
      </c>
      <c r="J251" s="545"/>
      <c r="K251" s="545" t="s">
        <v>13413</v>
      </c>
      <c r="L251" s="545" t="s">
        <v>13993</v>
      </c>
      <c r="M251" s="548" t="s">
        <v>13758</v>
      </c>
      <c r="N251" s="545" t="s">
        <v>13413</v>
      </c>
      <c r="O251" s="545" t="s">
        <v>13994</v>
      </c>
      <c r="P251" s="549">
        <v>283</v>
      </c>
      <c r="Q251" s="549">
        <v>1</v>
      </c>
      <c r="R251" s="549">
        <v>6</v>
      </c>
      <c r="S251" s="548"/>
      <c r="T251" s="548"/>
      <c r="U251" s="99"/>
    </row>
    <row r="252" spans="1:21" ht="19.5" customHeight="1">
      <c r="A252" s="545">
        <v>308</v>
      </c>
      <c r="B252" s="545" t="s">
        <v>12065</v>
      </c>
      <c r="C252" s="545" t="s">
        <v>206</v>
      </c>
      <c r="D252" s="546"/>
      <c r="E252" s="171" t="str">
        <f t="shared" si="3"/>
        <v>1900</v>
      </c>
      <c r="F252" s="547">
        <v>0</v>
      </c>
      <c r="G252" s="548">
        <v>0</v>
      </c>
      <c r="H252" s="547">
        <v>0</v>
      </c>
      <c r="I252" s="545" t="s">
        <v>12644</v>
      </c>
      <c r="J252" s="545"/>
      <c r="K252" s="545" t="s">
        <v>13413</v>
      </c>
      <c r="L252" s="545" t="s">
        <v>13995</v>
      </c>
      <c r="M252" s="548" t="s">
        <v>13758</v>
      </c>
      <c r="N252" s="545" t="s">
        <v>13413</v>
      </c>
      <c r="O252" s="545" t="s">
        <v>13413</v>
      </c>
      <c r="P252" s="549">
        <v>285</v>
      </c>
      <c r="Q252" s="549">
        <v>1</v>
      </c>
      <c r="R252" s="549">
        <v>62</v>
      </c>
      <c r="S252" s="548"/>
      <c r="T252" s="548"/>
      <c r="U252" s="99"/>
    </row>
    <row r="253" spans="1:21" ht="19.5" customHeight="1">
      <c r="A253" s="545">
        <v>309</v>
      </c>
      <c r="B253" s="545" t="s">
        <v>12064</v>
      </c>
      <c r="C253" s="545" t="s">
        <v>209</v>
      </c>
      <c r="D253" s="546"/>
      <c r="E253" s="171" t="str">
        <f t="shared" si="3"/>
        <v>1900</v>
      </c>
      <c r="F253" s="547">
        <v>0</v>
      </c>
      <c r="G253" s="548">
        <v>0</v>
      </c>
      <c r="H253" s="547">
        <v>0</v>
      </c>
      <c r="I253" s="545" t="s">
        <v>12643</v>
      </c>
      <c r="J253" s="545"/>
      <c r="K253" s="545" t="s">
        <v>13413</v>
      </c>
      <c r="L253" s="545" t="s">
        <v>13996</v>
      </c>
      <c r="M253" s="548" t="s">
        <v>13758</v>
      </c>
      <c r="N253" s="545" t="s">
        <v>13413</v>
      </c>
      <c r="O253" s="545" t="s">
        <v>13997</v>
      </c>
      <c r="P253" s="549">
        <v>286</v>
      </c>
      <c r="Q253" s="549">
        <v>1</v>
      </c>
      <c r="R253" s="549">
        <v>6</v>
      </c>
      <c r="S253" s="548"/>
      <c r="T253" s="548"/>
      <c r="U253" s="99"/>
    </row>
    <row r="254" spans="1:21" ht="19.5" customHeight="1">
      <c r="A254" s="545">
        <v>310</v>
      </c>
      <c r="B254" s="545" t="s">
        <v>740</v>
      </c>
      <c r="C254" s="545" t="s">
        <v>209</v>
      </c>
      <c r="D254" s="546"/>
      <c r="E254" s="171" t="str">
        <f t="shared" si="3"/>
        <v>1900</v>
      </c>
      <c r="F254" s="547">
        <v>0</v>
      </c>
      <c r="G254" s="548">
        <v>0</v>
      </c>
      <c r="H254" s="547">
        <v>0</v>
      </c>
      <c r="I254" s="545" t="s">
        <v>12643</v>
      </c>
      <c r="J254" s="545"/>
      <c r="K254" s="545" t="s">
        <v>13413</v>
      </c>
      <c r="L254" s="545" t="s">
        <v>13996</v>
      </c>
      <c r="M254" s="548" t="s">
        <v>13758</v>
      </c>
      <c r="N254" s="545" t="s">
        <v>13413</v>
      </c>
      <c r="O254" s="545" t="s">
        <v>13998</v>
      </c>
      <c r="P254" s="549">
        <v>287</v>
      </c>
      <c r="Q254" s="549">
        <v>1</v>
      </c>
      <c r="R254" s="549">
        <v>6</v>
      </c>
      <c r="S254" s="548"/>
      <c r="T254" s="548"/>
      <c r="U254" s="99"/>
    </row>
    <row r="255" spans="1:21" ht="19.5" customHeight="1">
      <c r="A255" s="545">
        <v>313</v>
      </c>
      <c r="B255" s="545" t="s">
        <v>769</v>
      </c>
      <c r="C255" s="545" t="s">
        <v>221</v>
      </c>
      <c r="D255" s="546"/>
      <c r="E255" s="171" t="str">
        <f t="shared" si="3"/>
        <v>1900</v>
      </c>
      <c r="F255" s="547">
        <v>0</v>
      </c>
      <c r="G255" s="548">
        <v>0</v>
      </c>
      <c r="H255" s="547">
        <v>0</v>
      </c>
      <c r="I255" s="545" t="s">
        <v>12688</v>
      </c>
      <c r="J255" s="545"/>
      <c r="K255" s="545" t="s">
        <v>13413</v>
      </c>
      <c r="L255" s="545" t="s">
        <v>13954</v>
      </c>
      <c r="M255" s="548" t="s">
        <v>13758</v>
      </c>
      <c r="N255" s="545" t="s">
        <v>13413</v>
      </c>
      <c r="O255" s="545" t="s">
        <v>13413</v>
      </c>
      <c r="P255" s="549">
        <v>290</v>
      </c>
      <c r="Q255" s="549">
        <v>1</v>
      </c>
      <c r="R255" s="549">
        <v>92</v>
      </c>
      <c r="S255" s="548"/>
      <c r="T255" s="548"/>
      <c r="U255" s="99"/>
    </row>
    <row r="256" spans="1:21" ht="19.5" customHeight="1">
      <c r="A256" s="545">
        <v>315</v>
      </c>
      <c r="B256" s="545" t="s">
        <v>3070</v>
      </c>
      <c r="C256" s="545" t="s">
        <v>216</v>
      </c>
      <c r="D256" s="546"/>
      <c r="E256" s="171" t="str">
        <f t="shared" si="3"/>
        <v>1900</v>
      </c>
      <c r="F256" s="547">
        <v>0</v>
      </c>
      <c r="G256" s="548">
        <v>0</v>
      </c>
      <c r="H256" s="547">
        <v>0</v>
      </c>
      <c r="I256" s="545" t="s">
        <v>12689</v>
      </c>
      <c r="J256" s="545"/>
      <c r="K256" s="545" t="s">
        <v>13413</v>
      </c>
      <c r="L256" s="545" t="s">
        <v>13999</v>
      </c>
      <c r="M256" s="548" t="s">
        <v>13758</v>
      </c>
      <c r="N256" s="545" t="s">
        <v>13413</v>
      </c>
      <c r="O256" s="545" t="s">
        <v>14000</v>
      </c>
      <c r="P256" s="549">
        <v>292</v>
      </c>
      <c r="Q256" s="549">
        <v>1</v>
      </c>
      <c r="R256" s="549">
        <v>156</v>
      </c>
      <c r="S256" s="548"/>
      <c r="T256" s="548"/>
      <c r="U256" s="99"/>
    </row>
    <row r="257" spans="1:21" ht="19.5" customHeight="1">
      <c r="A257" s="545">
        <v>316</v>
      </c>
      <c r="B257" s="545" t="s">
        <v>3071</v>
      </c>
      <c r="C257" s="545" t="s">
        <v>216</v>
      </c>
      <c r="D257" s="546"/>
      <c r="E257" s="171" t="str">
        <f t="shared" si="3"/>
        <v>1900</v>
      </c>
      <c r="F257" s="547">
        <v>0</v>
      </c>
      <c r="G257" s="548">
        <v>0</v>
      </c>
      <c r="H257" s="547">
        <v>0</v>
      </c>
      <c r="I257" s="545" t="s">
        <v>12689</v>
      </c>
      <c r="J257" s="545"/>
      <c r="K257" s="545" t="s">
        <v>13413</v>
      </c>
      <c r="L257" s="545" t="s">
        <v>13999</v>
      </c>
      <c r="M257" s="548" t="s">
        <v>13758</v>
      </c>
      <c r="N257" s="545" t="s">
        <v>13413</v>
      </c>
      <c r="O257" s="545" t="s">
        <v>14001</v>
      </c>
      <c r="P257" s="549">
        <v>293</v>
      </c>
      <c r="Q257" s="549">
        <v>1</v>
      </c>
      <c r="R257" s="549">
        <v>156</v>
      </c>
      <c r="S257" s="548"/>
      <c r="T257" s="548"/>
      <c r="U257" s="99"/>
    </row>
    <row r="258" spans="1:21" ht="19.5" customHeight="1">
      <c r="A258" s="545">
        <v>317</v>
      </c>
      <c r="B258" s="545" t="s">
        <v>3074</v>
      </c>
      <c r="C258" s="545" t="s">
        <v>216</v>
      </c>
      <c r="D258" s="546">
        <v>44585</v>
      </c>
      <c r="E258" s="171" t="str">
        <f t="shared" si="3"/>
        <v>2022</v>
      </c>
      <c r="F258" s="547">
        <v>11763.95</v>
      </c>
      <c r="G258" s="548">
        <v>0.19</v>
      </c>
      <c r="H258" s="547">
        <v>9885.67</v>
      </c>
      <c r="I258" s="545" t="s">
        <v>12689</v>
      </c>
      <c r="J258" s="545" t="s">
        <v>13297</v>
      </c>
      <c r="K258" s="545" t="s">
        <v>13413</v>
      </c>
      <c r="L258" s="545" t="s">
        <v>13999</v>
      </c>
      <c r="M258" s="548" t="s">
        <v>13758</v>
      </c>
      <c r="N258" s="545" t="s">
        <v>13413</v>
      </c>
      <c r="O258" s="545" t="s">
        <v>14002</v>
      </c>
      <c r="P258" s="549">
        <v>294</v>
      </c>
      <c r="Q258" s="549">
        <v>1</v>
      </c>
      <c r="R258" s="549">
        <v>156</v>
      </c>
      <c r="S258" s="548">
        <v>2257</v>
      </c>
      <c r="T258" s="548"/>
      <c r="U258" s="99"/>
    </row>
    <row r="259" spans="1:21" ht="19.5" customHeight="1">
      <c r="A259" s="545">
        <v>318</v>
      </c>
      <c r="B259" s="545" t="s">
        <v>8168</v>
      </c>
      <c r="C259" s="545" t="s">
        <v>209</v>
      </c>
      <c r="D259" s="546">
        <v>43537</v>
      </c>
      <c r="E259" s="171" t="str">
        <f t="shared" si="3"/>
        <v>2019</v>
      </c>
      <c r="F259" s="547">
        <v>4305</v>
      </c>
      <c r="G259" s="548">
        <v>0.19</v>
      </c>
      <c r="H259" s="547">
        <v>3617.65</v>
      </c>
      <c r="I259" s="545" t="s">
        <v>12644</v>
      </c>
      <c r="J259" s="545" t="s">
        <v>13298</v>
      </c>
      <c r="K259" s="545" t="s">
        <v>14003</v>
      </c>
      <c r="L259" s="545" t="s">
        <v>14004</v>
      </c>
      <c r="M259" s="548" t="s">
        <v>13758</v>
      </c>
      <c r="N259" s="545" t="s">
        <v>13413</v>
      </c>
      <c r="O259" s="545" t="s">
        <v>13413</v>
      </c>
      <c r="P259" s="549">
        <v>295</v>
      </c>
      <c r="Q259" s="549">
        <v>1</v>
      </c>
      <c r="R259" s="549">
        <v>62</v>
      </c>
      <c r="S259" s="548">
        <v>1012</v>
      </c>
      <c r="T259" s="548"/>
      <c r="U259" s="99"/>
    </row>
    <row r="260" spans="1:21" ht="19.5" customHeight="1">
      <c r="A260" s="545">
        <v>320</v>
      </c>
      <c r="B260" s="545" t="s">
        <v>775</v>
      </c>
      <c r="C260" s="545" t="s">
        <v>221</v>
      </c>
      <c r="D260" s="546"/>
      <c r="E260" s="171" t="str">
        <f t="shared" ref="E260:E323" si="4">TEXT(D260,"YYYY")</f>
        <v>1900</v>
      </c>
      <c r="F260" s="547">
        <v>0</v>
      </c>
      <c r="G260" s="548">
        <v>0</v>
      </c>
      <c r="H260" s="547">
        <v>0</v>
      </c>
      <c r="I260" s="545" t="s">
        <v>12643</v>
      </c>
      <c r="J260" s="545"/>
      <c r="K260" s="545" t="s">
        <v>13413</v>
      </c>
      <c r="L260" s="545" t="s">
        <v>13413</v>
      </c>
      <c r="M260" s="548" t="s">
        <v>13758</v>
      </c>
      <c r="N260" s="545" t="s">
        <v>13413</v>
      </c>
      <c r="O260" s="545" t="s">
        <v>13413</v>
      </c>
      <c r="P260" s="549">
        <v>297</v>
      </c>
      <c r="Q260" s="549">
        <v>1</v>
      </c>
      <c r="R260" s="549">
        <v>6</v>
      </c>
      <c r="S260" s="548"/>
      <c r="T260" s="548"/>
      <c r="U260" s="99"/>
    </row>
    <row r="261" spans="1:21" ht="19.5" customHeight="1">
      <c r="A261" s="545">
        <v>321</v>
      </c>
      <c r="B261" s="545" t="s">
        <v>3259</v>
      </c>
      <c r="C261" s="545" t="s">
        <v>221</v>
      </c>
      <c r="D261" s="546"/>
      <c r="E261" s="171" t="str">
        <f t="shared" si="4"/>
        <v>1900</v>
      </c>
      <c r="F261" s="547">
        <v>0</v>
      </c>
      <c r="G261" s="548">
        <v>0</v>
      </c>
      <c r="H261" s="547">
        <v>0</v>
      </c>
      <c r="I261" s="545" t="s">
        <v>12663</v>
      </c>
      <c r="J261" s="545"/>
      <c r="K261" s="545" t="s">
        <v>13413</v>
      </c>
      <c r="L261" s="545" t="s">
        <v>14005</v>
      </c>
      <c r="M261" s="548" t="s">
        <v>13758</v>
      </c>
      <c r="N261" s="545" t="s">
        <v>13413</v>
      </c>
      <c r="O261" s="545" t="s">
        <v>13957</v>
      </c>
      <c r="P261" s="549">
        <v>298</v>
      </c>
      <c r="Q261" s="549">
        <v>1</v>
      </c>
      <c r="R261" s="549">
        <v>21</v>
      </c>
      <c r="S261" s="548"/>
      <c r="T261" s="548"/>
      <c r="U261" s="99"/>
    </row>
    <row r="262" spans="1:21" ht="19.5" customHeight="1">
      <c r="A262" s="545">
        <v>322</v>
      </c>
      <c r="B262" s="545" t="s">
        <v>12063</v>
      </c>
      <c r="C262" s="545" t="s">
        <v>216</v>
      </c>
      <c r="D262" s="546"/>
      <c r="E262" s="171" t="str">
        <f t="shared" si="4"/>
        <v>1900</v>
      </c>
      <c r="F262" s="547">
        <v>0</v>
      </c>
      <c r="G262" s="548">
        <v>0</v>
      </c>
      <c r="H262" s="547">
        <v>0</v>
      </c>
      <c r="I262" s="545" t="s">
        <v>12674</v>
      </c>
      <c r="J262" s="545"/>
      <c r="K262" s="545" t="s">
        <v>13413</v>
      </c>
      <c r="L262" s="545" t="s">
        <v>14006</v>
      </c>
      <c r="M262" s="548" t="s">
        <v>13758</v>
      </c>
      <c r="N262" s="545" t="s">
        <v>13413</v>
      </c>
      <c r="O262" s="545" t="s">
        <v>14007</v>
      </c>
      <c r="P262" s="549">
        <v>299</v>
      </c>
      <c r="Q262" s="549">
        <v>1</v>
      </c>
      <c r="R262" s="549">
        <v>5</v>
      </c>
      <c r="S262" s="548"/>
      <c r="T262" s="548"/>
      <c r="U262" s="99"/>
    </row>
    <row r="263" spans="1:21" ht="19.5" customHeight="1">
      <c r="A263" s="545">
        <v>323</v>
      </c>
      <c r="B263" s="545" t="s">
        <v>783</v>
      </c>
      <c r="C263" s="545" t="s">
        <v>209</v>
      </c>
      <c r="D263" s="546"/>
      <c r="E263" s="171" t="str">
        <f t="shared" si="4"/>
        <v>1900</v>
      </c>
      <c r="F263" s="547">
        <v>0</v>
      </c>
      <c r="G263" s="548">
        <v>0</v>
      </c>
      <c r="H263" s="547">
        <v>0</v>
      </c>
      <c r="I263" s="545" t="s">
        <v>12643</v>
      </c>
      <c r="J263" s="545"/>
      <c r="K263" s="545" t="s">
        <v>13413</v>
      </c>
      <c r="L263" s="545" t="s">
        <v>14008</v>
      </c>
      <c r="M263" s="548" t="s">
        <v>13843</v>
      </c>
      <c r="N263" s="545" t="s">
        <v>13413</v>
      </c>
      <c r="O263" s="545" t="s">
        <v>13413</v>
      </c>
      <c r="P263" s="549">
        <v>300</v>
      </c>
      <c r="Q263" s="549">
        <v>5</v>
      </c>
      <c r="R263" s="549">
        <v>6</v>
      </c>
      <c r="S263" s="548"/>
      <c r="T263" s="548"/>
      <c r="U263" s="99"/>
    </row>
    <row r="264" spans="1:21" ht="19.5" customHeight="1">
      <c r="A264" s="545">
        <v>324</v>
      </c>
      <c r="B264" s="545" t="s">
        <v>6920</v>
      </c>
      <c r="C264" s="545" t="s">
        <v>206</v>
      </c>
      <c r="D264" s="546">
        <v>46052</v>
      </c>
      <c r="E264" s="171" t="str">
        <f t="shared" si="4"/>
        <v>2026</v>
      </c>
      <c r="F264" s="547">
        <v>1951</v>
      </c>
      <c r="G264" s="548">
        <v>0.19</v>
      </c>
      <c r="H264" s="547">
        <v>1639.5</v>
      </c>
      <c r="I264" s="545" t="s">
        <v>12643</v>
      </c>
      <c r="J264" s="545" t="s">
        <v>13307</v>
      </c>
      <c r="K264" s="545" t="s">
        <v>14009</v>
      </c>
      <c r="L264" s="545" t="s">
        <v>13982</v>
      </c>
      <c r="M264" s="548" t="s">
        <v>13758</v>
      </c>
      <c r="N264" s="545" t="s">
        <v>13413</v>
      </c>
      <c r="O264" s="545" t="s">
        <v>14010</v>
      </c>
      <c r="P264" s="549">
        <v>301</v>
      </c>
      <c r="Q264" s="549">
        <v>1</v>
      </c>
      <c r="R264" s="549">
        <v>6</v>
      </c>
      <c r="S264" s="548">
        <v>2228</v>
      </c>
      <c r="T264" s="548"/>
      <c r="U264" s="99"/>
    </row>
    <row r="265" spans="1:21" ht="19.5" customHeight="1">
      <c r="A265" s="545">
        <v>326</v>
      </c>
      <c r="B265" s="545" t="s">
        <v>929</v>
      </c>
      <c r="C265" s="545" t="s">
        <v>4532</v>
      </c>
      <c r="D265" s="546"/>
      <c r="E265" s="171" t="str">
        <f t="shared" si="4"/>
        <v>1900</v>
      </c>
      <c r="F265" s="547">
        <v>0</v>
      </c>
      <c r="G265" s="548">
        <v>0</v>
      </c>
      <c r="H265" s="547">
        <v>0</v>
      </c>
      <c r="I265" s="545" t="s">
        <v>12668</v>
      </c>
      <c r="J265" s="545"/>
      <c r="K265" s="545" t="s">
        <v>13413</v>
      </c>
      <c r="L265" s="545" t="s">
        <v>13413</v>
      </c>
      <c r="M265" s="548" t="s">
        <v>13868</v>
      </c>
      <c r="N265" s="545" t="s">
        <v>13413</v>
      </c>
      <c r="O265" s="545" t="s">
        <v>13413</v>
      </c>
      <c r="P265" s="549">
        <v>303</v>
      </c>
      <c r="Q265" s="549">
        <v>2</v>
      </c>
      <c r="R265" s="549">
        <v>7</v>
      </c>
      <c r="S265" s="548"/>
      <c r="T265" s="548"/>
      <c r="U265" s="99"/>
    </row>
    <row r="266" spans="1:21" ht="19.5" customHeight="1">
      <c r="A266" s="545">
        <v>327</v>
      </c>
      <c r="B266" s="545" t="s">
        <v>788</v>
      </c>
      <c r="C266" s="545" t="s">
        <v>221</v>
      </c>
      <c r="D266" s="546"/>
      <c r="E266" s="171" t="str">
        <f t="shared" si="4"/>
        <v>1900</v>
      </c>
      <c r="F266" s="547">
        <v>0</v>
      </c>
      <c r="G266" s="548">
        <v>0</v>
      </c>
      <c r="H266" s="547">
        <v>0</v>
      </c>
      <c r="I266" s="545" t="s">
        <v>12643</v>
      </c>
      <c r="J266" s="545"/>
      <c r="K266" s="545" t="s">
        <v>13413</v>
      </c>
      <c r="L266" s="545" t="s">
        <v>14011</v>
      </c>
      <c r="M266" s="548" t="s">
        <v>13758</v>
      </c>
      <c r="N266" s="545" t="s">
        <v>22155</v>
      </c>
      <c r="O266" s="545" t="s">
        <v>14012</v>
      </c>
      <c r="P266" s="549">
        <v>304</v>
      </c>
      <c r="Q266" s="549">
        <v>1</v>
      </c>
      <c r="R266" s="549">
        <v>6</v>
      </c>
      <c r="S266" s="548"/>
      <c r="T266" s="548">
        <v>32</v>
      </c>
      <c r="U266" s="99"/>
    </row>
    <row r="267" spans="1:21" ht="19.5" customHeight="1">
      <c r="A267" s="545">
        <v>329</v>
      </c>
      <c r="B267" s="545" t="s">
        <v>940</v>
      </c>
      <c r="C267" s="545" t="s">
        <v>4532</v>
      </c>
      <c r="D267" s="546"/>
      <c r="E267" s="171" t="str">
        <f t="shared" si="4"/>
        <v>1900</v>
      </c>
      <c r="F267" s="547">
        <v>0</v>
      </c>
      <c r="G267" s="548">
        <v>0</v>
      </c>
      <c r="H267" s="547">
        <v>0</v>
      </c>
      <c r="I267" s="545" t="s">
        <v>12668</v>
      </c>
      <c r="J267" s="545"/>
      <c r="K267" s="545" t="s">
        <v>13413</v>
      </c>
      <c r="L267" s="545" t="s">
        <v>13413</v>
      </c>
      <c r="M267" s="548" t="s">
        <v>13868</v>
      </c>
      <c r="N267" s="545" t="s">
        <v>13413</v>
      </c>
      <c r="O267" s="545" t="s">
        <v>13413</v>
      </c>
      <c r="P267" s="549">
        <v>305</v>
      </c>
      <c r="Q267" s="549">
        <v>2</v>
      </c>
      <c r="R267" s="549">
        <v>7</v>
      </c>
      <c r="S267" s="548"/>
      <c r="T267" s="548"/>
      <c r="U267" s="99"/>
    </row>
    <row r="268" spans="1:21" ht="19.5" customHeight="1">
      <c r="A268" s="545">
        <v>330</v>
      </c>
      <c r="B268" s="545" t="s">
        <v>853</v>
      </c>
      <c r="C268" s="545" t="s">
        <v>221</v>
      </c>
      <c r="D268" s="546">
        <v>43560</v>
      </c>
      <c r="E268" s="171" t="str">
        <f t="shared" si="4"/>
        <v>2019</v>
      </c>
      <c r="F268" s="547">
        <v>750</v>
      </c>
      <c r="G268" s="548">
        <v>0.16</v>
      </c>
      <c r="H268" s="547">
        <v>646.54999999999995</v>
      </c>
      <c r="I268" s="545" t="s">
        <v>12643</v>
      </c>
      <c r="J268" s="545" t="s">
        <v>13302</v>
      </c>
      <c r="K268" s="545" t="s">
        <v>13413</v>
      </c>
      <c r="L268" s="545" t="s">
        <v>14013</v>
      </c>
      <c r="M268" s="548" t="s">
        <v>13758</v>
      </c>
      <c r="N268" s="545" t="s">
        <v>13413</v>
      </c>
      <c r="O268" s="545" t="s">
        <v>13413</v>
      </c>
      <c r="P268" s="549">
        <v>306</v>
      </c>
      <c r="Q268" s="549">
        <v>1</v>
      </c>
      <c r="R268" s="549">
        <v>6</v>
      </c>
      <c r="S268" s="548">
        <v>2219</v>
      </c>
      <c r="T268" s="548"/>
      <c r="U268" s="99"/>
    </row>
    <row r="269" spans="1:21" ht="19.5" customHeight="1">
      <c r="A269" s="545">
        <v>331</v>
      </c>
      <c r="B269" s="545" t="s">
        <v>714</v>
      </c>
      <c r="C269" s="545" t="s">
        <v>221</v>
      </c>
      <c r="D269" s="546"/>
      <c r="E269" s="171" t="str">
        <f t="shared" si="4"/>
        <v>1900</v>
      </c>
      <c r="F269" s="547">
        <v>0</v>
      </c>
      <c r="G269" s="548">
        <v>0</v>
      </c>
      <c r="H269" s="547">
        <v>0</v>
      </c>
      <c r="I269" s="545" t="s">
        <v>12687</v>
      </c>
      <c r="J269" s="545"/>
      <c r="K269" s="545" t="s">
        <v>13413</v>
      </c>
      <c r="L269" s="545" t="s">
        <v>13982</v>
      </c>
      <c r="M269" s="548" t="s">
        <v>13758</v>
      </c>
      <c r="N269" s="545" t="s">
        <v>13413</v>
      </c>
      <c r="O269" s="545" t="s">
        <v>14014</v>
      </c>
      <c r="P269" s="549">
        <v>307</v>
      </c>
      <c r="Q269" s="549">
        <v>1</v>
      </c>
      <c r="R269" s="549">
        <v>91</v>
      </c>
      <c r="S269" s="548"/>
      <c r="T269" s="548"/>
      <c r="U269" s="99"/>
    </row>
    <row r="270" spans="1:21" ht="19.5" customHeight="1">
      <c r="A270" s="545">
        <v>332</v>
      </c>
      <c r="B270" s="545" t="s">
        <v>6420</v>
      </c>
      <c r="C270" s="545" t="s">
        <v>221</v>
      </c>
      <c r="D270" s="546">
        <v>46052</v>
      </c>
      <c r="E270" s="171" t="str">
        <f t="shared" si="4"/>
        <v>2026</v>
      </c>
      <c r="F270" s="547">
        <v>29641</v>
      </c>
      <c r="G270" s="548">
        <v>0.19</v>
      </c>
      <c r="H270" s="547">
        <v>24908.400000000001</v>
      </c>
      <c r="I270" s="545" t="s">
        <v>12687</v>
      </c>
      <c r="J270" s="545" t="s">
        <v>13307</v>
      </c>
      <c r="K270" s="545" t="s">
        <v>14015</v>
      </c>
      <c r="L270" s="545" t="s">
        <v>14016</v>
      </c>
      <c r="M270" s="548" t="s">
        <v>13758</v>
      </c>
      <c r="N270" s="545" t="s">
        <v>13413</v>
      </c>
      <c r="O270" s="545" t="s">
        <v>14017</v>
      </c>
      <c r="P270" s="549">
        <v>308</v>
      </c>
      <c r="Q270" s="549">
        <v>1</v>
      </c>
      <c r="R270" s="549">
        <v>91</v>
      </c>
      <c r="S270" s="548">
        <v>2228</v>
      </c>
      <c r="T270" s="548"/>
      <c r="U270" s="99"/>
    </row>
    <row r="271" spans="1:21" ht="19.5" customHeight="1">
      <c r="A271" s="545">
        <v>337</v>
      </c>
      <c r="B271" s="545" t="s">
        <v>3244</v>
      </c>
      <c r="C271" s="545" t="s">
        <v>221</v>
      </c>
      <c r="D271" s="546"/>
      <c r="E271" s="171" t="str">
        <f t="shared" si="4"/>
        <v>1900</v>
      </c>
      <c r="F271" s="547">
        <v>0</v>
      </c>
      <c r="G271" s="548">
        <v>0</v>
      </c>
      <c r="H271" s="547">
        <v>0</v>
      </c>
      <c r="I271" s="545" t="s">
        <v>12663</v>
      </c>
      <c r="J271" s="545"/>
      <c r="K271" s="545" t="s">
        <v>13413</v>
      </c>
      <c r="L271" s="545" t="s">
        <v>14018</v>
      </c>
      <c r="M271" s="548" t="s">
        <v>13758</v>
      </c>
      <c r="N271" s="545" t="s">
        <v>13413</v>
      </c>
      <c r="O271" s="545" t="s">
        <v>13945</v>
      </c>
      <c r="P271" s="549">
        <v>311</v>
      </c>
      <c r="Q271" s="549">
        <v>1</v>
      </c>
      <c r="R271" s="549">
        <v>21</v>
      </c>
      <c r="S271" s="548"/>
      <c r="T271" s="548"/>
      <c r="U271" s="99"/>
    </row>
    <row r="272" spans="1:21" ht="19.5" customHeight="1">
      <c r="A272" s="545">
        <v>339</v>
      </c>
      <c r="B272" s="545" t="s">
        <v>713</v>
      </c>
      <c r="C272" s="545" t="s">
        <v>221</v>
      </c>
      <c r="D272" s="546"/>
      <c r="E272" s="171" t="str">
        <f t="shared" si="4"/>
        <v>1900</v>
      </c>
      <c r="F272" s="547">
        <v>0</v>
      </c>
      <c r="G272" s="548">
        <v>0</v>
      </c>
      <c r="H272" s="547">
        <v>0</v>
      </c>
      <c r="I272" s="545" t="s">
        <v>12687</v>
      </c>
      <c r="J272" s="545"/>
      <c r="K272" s="545" t="s">
        <v>13413</v>
      </c>
      <c r="L272" s="545" t="s">
        <v>13982</v>
      </c>
      <c r="M272" s="548" t="s">
        <v>13758</v>
      </c>
      <c r="N272" s="545" t="s">
        <v>13413</v>
      </c>
      <c r="O272" s="545" t="s">
        <v>14019</v>
      </c>
      <c r="P272" s="549">
        <v>312</v>
      </c>
      <c r="Q272" s="549">
        <v>1</v>
      </c>
      <c r="R272" s="549">
        <v>91</v>
      </c>
      <c r="S272" s="548"/>
      <c r="T272" s="548"/>
      <c r="U272" s="99"/>
    </row>
    <row r="273" spans="1:21" ht="19.5" customHeight="1">
      <c r="A273" s="545">
        <v>340</v>
      </c>
      <c r="B273" s="545" t="s">
        <v>1215</v>
      </c>
      <c r="C273" s="545" t="s">
        <v>288</v>
      </c>
      <c r="D273" s="546"/>
      <c r="E273" s="171" t="str">
        <f t="shared" si="4"/>
        <v>1900</v>
      </c>
      <c r="F273" s="547">
        <v>0</v>
      </c>
      <c r="G273" s="548">
        <v>0</v>
      </c>
      <c r="H273" s="547">
        <v>0</v>
      </c>
      <c r="I273" s="545" t="s">
        <v>12659</v>
      </c>
      <c r="J273" s="545"/>
      <c r="K273" s="545" t="s">
        <v>13413</v>
      </c>
      <c r="L273" s="545" t="s">
        <v>13413</v>
      </c>
      <c r="M273" s="548" t="s">
        <v>13758</v>
      </c>
      <c r="N273" s="545" t="s">
        <v>13413</v>
      </c>
      <c r="O273" s="545" t="s">
        <v>13413</v>
      </c>
      <c r="P273" s="549">
        <v>313</v>
      </c>
      <c r="Q273" s="549">
        <v>1</v>
      </c>
      <c r="R273" s="549">
        <v>116</v>
      </c>
      <c r="S273" s="548"/>
      <c r="T273" s="548"/>
      <c r="U273" s="99"/>
    </row>
    <row r="274" spans="1:21" ht="19.5" customHeight="1">
      <c r="A274" s="545">
        <v>341</v>
      </c>
      <c r="B274" s="545" t="s">
        <v>861</v>
      </c>
      <c r="C274" s="545" t="s">
        <v>221</v>
      </c>
      <c r="D274" s="546">
        <v>46052</v>
      </c>
      <c r="E274" s="171" t="str">
        <f t="shared" si="4"/>
        <v>2026</v>
      </c>
      <c r="F274" s="547">
        <v>19503</v>
      </c>
      <c r="G274" s="548">
        <v>0.19</v>
      </c>
      <c r="H274" s="547">
        <v>16389.080000000002</v>
      </c>
      <c r="I274" s="545" t="s">
        <v>12643</v>
      </c>
      <c r="J274" s="545" t="s">
        <v>13307</v>
      </c>
      <c r="K274" s="545" t="s">
        <v>13413</v>
      </c>
      <c r="L274" s="545" t="s">
        <v>14020</v>
      </c>
      <c r="M274" s="548" t="s">
        <v>13843</v>
      </c>
      <c r="N274" s="545" t="s">
        <v>13413</v>
      </c>
      <c r="O274" s="545" t="s">
        <v>13413</v>
      </c>
      <c r="P274" s="549">
        <v>314</v>
      </c>
      <c r="Q274" s="549">
        <v>5</v>
      </c>
      <c r="R274" s="549">
        <v>6</v>
      </c>
      <c r="S274" s="548">
        <v>2228</v>
      </c>
      <c r="T274" s="548"/>
      <c r="U274" s="99"/>
    </row>
    <row r="275" spans="1:21" ht="19.5" customHeight="1">
      <c r="A275" s="545">
        <v>342</v>
      </c>
      <c r="B275" s="545" t="s">
        <v>860</v>
      </c>
      <c r="C275" s="545" t="s">
        <v>221</v>
      </c>
      <c r="D275" s="546"/>
      <c r="E275" s="171" t="str">
        <f t="shared" si="4"/>
        <v>1900</v>
      </c>
      <c r="F275" s="547">
        <v>0</v>
      </c>
      <c r="G275" s="548">
        <v>0</v>
      </c>
      <c r="H275" s="547">
        <v>0</v>
      </c>
      <c r="I275" s="545" t="s">
        <v>12643</v>
      </c>
      <c r="J275" s="545"/>
      <c r="K275" s="545" t="s">
        <v>13413</v>
      </c>
      <c r="L275" s="545" t="s">
        <v>14021</v>
      </c>
      <c r="M275" s="548" t="s">
        <v>13813</v>
      </c>
      <c r="N275" s="545" t="s">
        <v>13413</v>
      </c>
      <c r="O275" s="545" t="s">
        <v>13413</v>
      </c>
      <c r="P275" s="549">
        <v>315</v>
      </c>
      <c r="Q275" s="549">
        <v>3</v>
      </c>
      <c r="R275" s="549">
        <v>6</v>
      </c>
      <c r="S275" s="548"/>
      <c r="T275" s="548"/>
      <c r="U275" s="99"/>
    </row>
    <row r="276" spans="1:21" ht="19.5" customHeight="1">
      <c r="A276" s="545">
        <v>343</v>
      </c>
      <c r="B276" s="545" t="s">
        <v>7163</v>
      </c>
      <c r="C276" s="545" t="s">
        <v>216</v>
      </c>
      <c r="D276" s="546">
        <v>46052</v>
      </c>
      <c r="E276" s="171" t="str">
        <f t="shared" si="4"/>
        <v>2026</v>
      </c>
      <c r="F276" s="547">
        <v>5807</v>
      </c>
      <c r="G276" s="548">
        <v>0.19</v>
      </c>
      <c r="H276" s="547">
        <v>4879.83</v>
      </c>
      <c r="I276" s="545" t="s">
        <v>12642</v>
      </c>
      <c r="J276" s="545" t="s">
        <v>13307</v>
      </c>
      <c r="K276" s="545" t="s">
        <v>14022</v>
      </c>
      <c r="L276" s="545" t="s">
        <v>13807</v>
      </c>
      <c r="M276" s="548" t="s">
        <v>13758</v>
      </c>
      <c r="N276" s="545" t="s">
        <v>13413</v>
      </c>
      <c r="O276" s="545" t="s">
        <v>14023</v>
      </c>
      <c r="P276" s="549">
        <v>316</v>
      </c>
      <c r="Q276" s="549">
        <v>1</v>
      </c>
      <c r="R276" s="549">
        <v>135</v>
      </c>
      <c r="S276" s="548">
        <v>2228</v>
      </c>
      <c r="T276" s="548"/>
      <c r="U276" s="99"/>
    </row>
    <row r="277" spans="1:21" ht="19.5" customHeight="1">
      <c r="A277" s="545">
        <v>344</v>
      </c>
      <c r="B277" s="545" t="s">
        <v>12062</v>
      </c>
      <c r="C277" s="545" t="s">
        <v>221</v>
      </c>
      <c r="D277" s="546"/>
      <c r="E277" s="171" t="str">
        <f t="shared" si="4"/>
        <v>1900</v>
      </c>
      <c r="F277" s="547">
        <v>0</v>
      </c>
      <c r="G277" s="548">
        <v>0</v>
      </c>
      <c r="H277" s="547">
        <v>0</v>
      </c>
      <c r="I277" s="545" t="s">
        <v>12688</v>
      </c>
      <c r="J277" s="545"/>
      <c r="K277" s="545" t="s">
        <v>13413</v>
      </c>
      <c r="L277" s="545" t="s">
        <v>14024</v>
      </c>
      <c r="M277" s="548" t="s">
        <v>13758</v>
      </c>
      <c r="N277" s="545" t="s">
        <v>13413</v>
      </c>
      <c r="O277" s="545" t="s">
        <v>14025</v>
      </c>
      <c r="P277" s="549">
        <v>317</v>
      </c>
      <c r="Q277" s="549">
        <v>1</v>
      </c>
      <c r="R277" s="549">
        <v>92</v>
      </c>
      <c r="S277" s="548"/>
      <c r="T277" s="548"/>
      <c r="U277" s="99"/>
    </row>
    <row r="278" spans="1:21" ht="19.5" customHeight="1">
      <c r="A278" s="545">
        <v>345</v>
      </c>
      <c r="B278" s="545" t="s">
        <v>2539</v>
      </c>
      <c r="C278" s="545" t="s">
        <v>216</v>
      </c>
      <c r="D278" s="546">
        <v>45708</v>
      </c>
      <c r="E278" s="171" t="str">
        <f t="shared" si="4"/>
        <v>2025</v>
      </c>
      <c r="F278" s="547">
        <v>1135.95</v>
      </c>
      <c r="G278" s="548">
        <v>0.19</v>
      </c>
      <c r="H278" s="547">
        <v>954.58</v>
      </c>
      <c r="I278" s="545" t="s">
        <v>12642</v>
      </c>
      <c r="J278" s="545" t="s">
        <v>13307</v>
      </c>
      <c r="K278" s="545" t="s">
        <v>13413</v>
      </c>
      <c r="L278" s="545" t="s">
        <v>13807</v>
      </c>
      <c r="M278" s="548" t="s">
        <v>13758</v>
      </c>
      <c r="N278" s="545" t="s">
        <v>13413</v>
      </c>
      <c r="O278" s="545" t="s">
        <v>14026</v>
      </c>
      <c r="P278" s="549">
        <v>318</v>
      </c>
      <c r="Q278" s="549">
        <v>1</v>
      </c>
      <c r="R278" s="549">
        <v>135</v>
      </c>
      <c r="S278" s="548">
        <v>2228</v>
      </c>
      <c r="T278" s="548"/>
      <c r="U278" s="99"/>
    </row>
    <row r="279" spans="1:21" ht="19.5" customHeight="1">
      <c r="A279" s="545">
        <v>347</v>
      </c>
      <c r="B279" s="545" t="s">
        <v>3084</v>
      </c>
      <c r="C279" s="545" t="s">
        <v>216</v>
      </c>
      <c r="D279" s="546"/>
      <c r="E279" s="171" t="str">
        <f t="shared" si="4"/>
        <v>1900</v>
      </c>
      <c r="F279" s="547">
        <v>0</v>
      </c>
      <c r="G279" s="548">
        <v>0</v>
      </c>
      <c r="H279" s="547">
        <v>0</v>
      </c>
      <c r="I279" s="545" t="s">
        <v>12689</v>
      </c>
      <c r="J279" s="545"/>
      <c r="K279" s="545" t="s">
        <v>13413</v>
      </c>
      <c r="L279" s="545" t="s">
        <v>14027</v>
      </c>
      <c r="M279" s="548" t="s">
        <v>13758</v>
      </c>
      <c r="N279" s="545" t="s">
        <v>13413</v>
      </c>
      <c r="O279" s="545" t="s">
        <v>14028</v>
      </c>
      <c r="P279" s="549">
        <v>319</v>
      </c>
      <c r="Q279" s="549">
        <v>1</v>
      </c>
      <c r="R279" s="549">
        <v>156</v>
      </c>
      <c r="S279" s="548"/>
      <c r="T279" s="548"/>
      <c r="U279" s="99"/>
    </row>
    <row r="280" spans="1:21" ht="19.5" customHeight="1">
      <c r="A280" s="545">
        <v>348</v>
      </c>
      <c r="B280" s="545" t="s">
        <v>869</v>
      </c>
      <c r="C280" s="545" t="s">
        <v>221</v>
      </c>
      <c r="D280" s="546">
        <v>46080</v>
      </c>
      <c r="E280" s="171" t="str">
        <f t="shared" si="4"/>
        <v>2026</v>
      </c>
      <c r="F280" s="547">
        <v>37000</v>
      </c>
      <c r="G280" s="548">
        <v>0.19</v>
      </c>
      <c r="H280" s="547">
        <v>31092.44</v>
      </c>
      <c r="I280" s="545" t="s">
        <v>12643</v>
      </c>
      <c r="J280" s="545" t="s">
        <v>13296</v>
      </c>
      <c r="K280" s="545" t="s">
        <v>13413</v>
      </c>
      <c r="L280" s="545" t="s">
        <v>14029</v>
      </c>
      <c r="M280" s="548" t="s">
        <v>13758</v>
      </c>
      <c r="N280" s="545" t="s">
        <v>13413</v>
      </c>
      <c r="O280" s="545" t="s">
        <v>13413</v>
      </c>
      <c r="P280" s="549">
        <v>320</v>
      </c>
      <c r="Q280" s="549">
        <v>1</v>
      </c>
      <c r="R280" s="549">
        <v>6</v>
      </c>
      <c r="S280" s="548">
        <v>2218</v>
      </c>
      <c r="T280" s="548"/>
      <c r="U280" s="99"/>
    </row>
    <row r="281" spans="1:21" ht="19.5" customHeight="1">
      <c r="A281" s="545">
        <v>349</v>
      </c>
      <c r="B281" s="545" t="s">
        <v>870</v>
      </c>
      <c r="C281" s="545" t="s">
        <v>221</v>
      </c>
      <c r="D281" s="546"/>
      <c r="E281" s="171" t="str">
        <f t="shared" si="4"/>
        <v>1900</v>
      </c>
      <c r="F281" s="547">
        <v>0</v>
      </c>
      <c r="G281" s="548">
        <v>0</v>
      </c>
      <c r="H281" s="547">
        <v>0</v>
      </c>
      <c r="I281" s="545" t="s">
        <v>12643</v>
      </c>
      <c r="J281" s="545"/>
      <c r="K281" s="545" t="s">
        <v>13413</v>
      </c>
      <c r="L281" s="545" t="s">
        <v>14030</v>
      </c>
      <c r="M281" s="548" t="s">
        <v>13758</v>
      </c>
      <c r="N281" s="545" t="s">
        <v>13413</v>
      </c>
      <c r="O281" s="545" t="s">
        <v>13413</v>
      </c>
      <c r="P281" s="549">
        <v>321</v>
      </c>
      <c r="Q281" s="549">
        <v>1</v>
      </c>
      <c r="R281" s="549">
        <v>6</v>
      </c>
      <c r="S281" s="548"/>
      <c r="T281" s="548"/>
      <c r="U281" s="99"/>
    </row>
    <row r="282" spans="1:21" ht="19.5" customHeight="1">
      <c r="A282" s="545">
        <v>350</v>
      </c>
      <c r="B282" s="545" t="s">
        <v>872</v>
      </c>
      <c r="C282" s="545" t="s">
        <v>221</v>
      </c>
      <c r="D282" s="546"/>
      <c r="E282" s="171" t="str">
        <f t="shared" si="4"/>
        <v>1900</v>
      </c>
      <c r="F282" s="547">
        <v>0</v>
      </c>
      <c r="G282" s="548">
        <v>0</v>
      </c>
      <c r="H282" s="547">
        <v>0</v>
      </c>
      <c r="I282" s="545" t="s">
        <v>12643</v>
      </c>
      <c r="J282" s="545"/>
      <c r="K282" s="545" t="s">
        <v>13413</v>
      </c>
      <c r="L282" s="545" t="s">
        <v>14031</v>
      </c>
      <c r="M282" s="548" t="s">
        <v>13758</v>
      </c>
      <c r="N282" s="545" t="s">
        <v>13413</v>
      </c>
      <c r="O282" s="545" t="s">
        <v>13934</v>
      </c>
      <c r="P282" s="549">
        <v>322</v>
      </c>
      <c r="Q282" s="549">
        <v>1</v>
      </c>
      <c r="R282" s="549">
        <v>6</v>
      </c>
      <c r="S282" s="548"/>
      <c r="T282" s="548"/>
      <c r="U282" s="99"/>
    </row>
    <row r="283" spans="1:21" ht="19.5" customHeight="1">
      <c r="A283" s="545">
        <v>351</v>
      </c>
      <c r="B283" s="545" t="s">
        <v>777</v>
      </c>
      <c r="C283" s="545" t="s">
        <v>221</v>
      </c>
      <c r="D283" s="546"/>
      <c r="E283" s="171" t="str">
        <f t="shared" si="4"/>
        <v>1900</v>
      </c>
      <c r="F283" s="547">
        <v>0</v>
      </c>
      <c r="G283" s="548">
        <v>0</v>
      </c>
      <c r="H283" s="547">
        <v>0</v>
      </c>
      <c r="I283" s="545" t="s">
        <v>12643</v>
      </c>
      <c r="J283" s="545"/>
      <c r="K283" s="545" t="s">
        <v>13413</v>
      </c>
      <c r="L283" s="545" t="s">
        <v>13413</v>
      </c>
      <c r="M283" s="548" t="s">
        <v>13758</v>
      </c>
      <c r="N283" s="545" t="s">
        <v>13413</v>
      </c>
      <c r="O283" s="545" t="s">
        <v>13413</v>
      </c>
      <c r="P283" s="549">
        <v>323</v>
      </c>
      <c r="Q283" s="549">
        <v>1</v>
      </c>
      <c r="R283" s="549">
        <v>6</v>
      </c>
      <c r="S283" s="548"/>
      <c r="T283" s="548"/>
      <c r="U283" s="99"/>
    </row>
    <row r="284" spans="1:21" ht="19.5" customHeight="1">
      <c r="A284" s="545">
        <v>352</v>
      </c>
      <c r="B284" s="545" t="s">
        <v>8232</v>
      </c>
      <c r="C284" s="545" t="s">
        <v>206</v>
      </c>
      <c r="D284" s="546">
        <v>43532</v>
      </c>
      <c r="E284" s="171" t="str">
        <f t="shared" si="4"/>
        <v>2019</v>
      </c>
      <c r="F284" s="547">
        <v>2760</v>
      </c>
      <c r="G284" s="548">
        <v>0.19</v>
      </c>
      <c r="H284" s="547">
        <v>2319.33</v>
      </c>
      <c r="I284" s="545" t="s">
        <v>12644</v>
      </c>
      <c r="J284" s="545" t="s">
        <v>13298</v>
      </c>
      <c r="K284" s="545" t="s">
        <v>8232</v>
      </c>
      <c r="L284" s="545" t="s">
        <v>13769</v>
      </c>
      <c r="M284" s="548" t="s">
        <v>13758</v>
      </c>
      <c r="N284" s="545" t="s">
        <v>13413</v>
      </c>
      <c r="O284" s="545" t="s">
        <v>13413</v>
      </c>
      <c r="P284" s="549">
        <v>324</v>
      </c>
      <c r="Q284" s="549">
        <v>1</v>
      </c>
      <c r="R284" s="549">
        <v>62</v>
      </c>
      <c r="S284" s="548">
        <v>1012</v>
      </c>
      <c r="T284" s="548"/>
      <c r="U284" s="99"/>
    </row>
    <row r="285" spans="1:21" ht="19.5" customHeight="1">
      <c r="A285" s="545">
        <v>353</v>
      </c>
      <c r="B285" s="545" t="s">
        <v>891</v>
      </c>
      <c r="C285" s="545" t="s">
        <v>221</v>
      </c>
      <c r="D285" s="546"/>
      <c r="E285" s="171" t="str">
        <f t="shared" si="4"/>
        <v>1900</v>
      </c>
      <c r="F285" s="547">
        <v>0</v>
      </c>
      <c r="G285" s="548">
        <v>0</v>
      </c>
      <c r="H285" s="547">
        <v>0</v>
      </c>
      <c r="I285" s="545" t="s">
        <v>12688</v>
      </c>
      <c r="J285" s="545"/>
      <c r="K285" s="545" t="s">
        <v>13413</v>
      </c>
      <c r="L285" s="545" t="s">
        <v>14032</v>
      </c>
      <c r="M285" s="548" t="s">
        <v>13758</v>
      </c>
      <c r="N285" s="545" t="s">
        <v>13413</v>
      </c>
      <c r="O285" s="545" t="s">
        <v>14033</v>
      </c>
      <c r="P285" s="549">
        <v>325</v>
      </c>
      <c r="Q285" s="549">
        <v>1</v>
      </c>
      <c r="R285" s="549">
        <v>92</v>
      </c>
      <c r="S285" s="548"/>
      <c r="T285" s="548"/>
      <c r="U285" s="99"/>
    </row>
    <row r="286" spans="1:21" ht="19.5" customHeight="1">
      <c r="A286" s="545">
        <v>354</v>
      </c>
      <c r="B286" s="545" t="s">
        <v>12061</v>
      </c>
      <c r="C286" s="545" t="s">
        <v>4532</v>
      </c>
      <c r="D286" s="546"/>
      <c r="E286" s="171" t="str">
        <f t="shared" si="4"/>
        <v>1900</v>
      </c>
      <c r="F286" s="547">
        <v>0</v>
      </c>
      <c r="G286" s="548">
        <v>0</v>
      </c>
      <c r="H286" s="547">
        <v>0</v>
      </c>
      <c r="I286" s="545" t="s">
        <v>12668</v>
      </c>
      <c r="J286" s="545"/>
      <c r="K286" s="545" t="s">
        <v>13413</v>
      </c>
      <c r="L286" s="545" t="s">
        <v>13413</v>
      </c>
      <c r="M286" s="548" t="s">
        <v>13758</v>
      </c>
      <c r="N286" s="545" t="s">
        <v>13413</v>
      </c>
      <c r="O286" s="545" t="s">
        <v>13413</v>
      </c>
      <c r="P286" s="549">
        <v>326</v>
      </c>
      <c r="Q286" s="549">
        <v>1</v>
      </c>
      <c r="R286" s="549">
        <v>7</v>
      </c>
      <c r="S286" s="548"/>
      <c r="T286" s="548"/>
      <c r="U286" s="99"/>
    </row>
    <row r="287" spans="1:21" ht="19.5" customHeight="1">
      <c r="A287" s="545">
        <v>355</v>
      </c>
      <c r="B287" s="545" t="s">
        <v>888</v>
      </c>
      <c r="C287" s="545" t="s">
        <v>221</v>
      </c>
      <c r="D287" s="546"/>
      <c r="E287" s="171" t="str">
        <f t="shared" si="4"/>
        <v>1900</v>
      </c>
      <c r="F287" s="547">
        <v>0</v>
      </c>
      <c r="G287" s="548">
        <v>0</v>
      </c>
      <c r="H287" s="547">
        <v>0</v>
      </c>
      <c r="I287" s="545" t="s">
        <v>12643</v>
      </c>
      <c r="J287" s="545"/>
      <c r="K287" s="545" t="s">
        <v>13413</v>
      </c>
      <c r="L287" s="545" t="s">
        <v>14034</v>
      </c>
      <c r="M287" s="548" t="s">
        <v>13758</v>
      </c>
      <c r="N287" s="545" t="s">
        <v>13413</v>
      </c>
      <c r="O287" s="545" t="s">
        <v>13413</v>
      </c>
      <c r="P287" s="549">
        <v>327</v>
      </c>
      <c r="Q287" s="549">
        <v>1</v>
      </c>
      <c r="R287" s="549">
        <v>6</v>
      </c>
      <c r="S287" s="548"/>
      <c r="T287" s="548"/>
      <c r="U287" s="99"/>
    </row>
    <row r="288" spans="1:21" ht="19.5" customHeight="1">
      <c r="A288" s="545">
        <v>356</v>
      </c>
      <c r="B288" s="545" t="s">
        <v>12060</v>
      </c>
      <c r="C288" s="545" t="s">
        <v>221</v>
      </c>
      <c r="D288" s="546"/>
      <c r="E288" s="171" t="str">
        <f t="shared" si="4"/>
        <v>1900</v>
      </c>
      <c r="F288" s="547">
        <v>0</v>
      </c>
      <c r="G288" s="548">
        <v>0</v>
      </c>
      <c r="H288" s="547">
        <v>0</v>
      </c>
      <c r="I288" s="545" t="s">
        <v>12643</v>
      </c>
      <c r="J288" s="545"/>
      <c r="K288" s="545" t="s">
        <v>13413</v>
      </c>
      <c r="L288" s="545" t="s">
        <v>14035</v>
      </c>
      <c r="M288" s="548" t="s">
        <v>13843</v>
      </c>
      <c r="N288" s="545" t="s">
        <v>13413</v>
      </c>
      <c r="O288" s="545" t="s">
        <v>13413</v>
      </c>
      <c r="P288" s="549">
        <v>328</v>
      </c>
      <c r="Q288" s="549">
        <v>5</v>
      </c>
      <c r="R288" s="549">
        <v>6</v>
      </c>
      <c r="S288" s="548"/>
      <c r="T288" s="548"/>
      <c r="U288" s="99"/>
    </row>
    <row r="289" spans="1:21" ht="19.5" customHeight="1">
      <c r="A289" s="545">
        <v>357</v>
      </c>
      <c r="B289" s="545" t="s">
        <v>12059</v>
      </c>
      <c r="C289" s="545" t="s">
        <v>221</v>
      </c>
      <c r="D289" s="546"/>
      <c r="E289" s="171" t="str">
        <f t="shared" si="4"/>
        <v>1900</v>
      </c>
      <c r="F289" s="547">
        <v>0</v>
      </c>
      <c r="G289" s="548">
        <v>0</v>
      </c>
      <c r="H289" s="547">
        <v>0</v>
      </c>
      <c r="I289" s="545" t="s">
        <v>12643</v>
      </c>
      <c r="J289" s="545"/>
      <c r="K289" s="545" t="s">
        <v>13413</v>
      </c>
      <c r="L289" s="545" t="s">
        <v>14036</v>
      </c>
      <c r="M289" s="548" t="s">
        <v>13843</v>
      </c>
      <c r="N289" s="545" t="s">
        <v>13413</v>
      </c>
      <c r="O289" s="545" t="s">
        <v>13413</v>
      </c>
      <c r="P289" s="549">
        <v>329</v>
      </c>
      <c r="Q289" s="549">
        <v>5</v>
      </c>
      <c r="R289" s="549">
        <v>6</v>
      </c>
      <c r="S289" s="548"/>
      <c r="T289" s="548"/>
      <c r="U289" s="99"/>
    </row>
    <row r="290" spans="1:21" ht="19.5" customHeight="1">
      <c r="A290" s="545">
        <v>358</v>
      </c>
      <c r="B290" s="545" t="s">
        <v>12058</v>
      </c>
      <c r="C290" s="545" t="s">
        <v>221</v>
      </c>
      <c r="D290" s="546"/>
      <c r="E290" s="171" t="str">
        <f t="shared" si="4"/>
        <v>1900</v>
      </c>
      <c r="F290" s="547">
        <v>0</v>
      </c>
      <c r="G290" s="548">
        <v>0</v>
      </c>
      <c r="H290" s="547">
        <v>0</v>
      </c>
      <c r="I290" s="545" t="s">
        <v>12643</v>
      </c>
      <c r="J290" s="545"/>
      <c r="K290" s="545" t="s">
        <v>13413</v>
      </c>
      <c r="L290" s="545" t="s">
        <v>14036</v>
      </c>
      <c r="M290" s="548" t="s">
        <v>13843</v>
      </c>
      <c r="N290" s="545" t="s">
        <v>13413</v>
      </c>
      <c r="O290" s="545" t="s">
        <v>13413</v>
      </c>
      <c r="P290" s="549">
        <v>330</v>
      </c>
      <c r="Q290" s="549">
        <v>5</v>
      </c>
      <c r="R290" s="549">
        <v>6</v>
      </c>
      <c r="S290" s="548"/>
      <c r="T290" s="548"/>
      <c r="U290" s="99"/>
    </row>
    <row r="291" spans="1:21" ht="19.5" customHeight="1">
      <c r="A291" s="545">
        <v>359</v>
      </c>
      <c r="B291" s="545" t="s">
        <v>12057</v>
      </c>
      <c r="C291" s="545" t="s">
        <v>221</v>
      </c>
      <c r="D291" s="546"/>
      <c r="E291" s="171" t="str">
        <f t="shared" si="4"/>
        <v>1900</v>
      </c>
      <c r="F291" s="547">
        <v>0</v>
      </c>
      <c r="G291" s="548">
        <v>0</v>
      </c>
      <c r="H291" s="547">
        <v>0</v>
      </c>
      <c r="I291" s="545" t="s">
        <v>12643</v>
      </c>
      <c r="J291" s="545"/>
      <c r="K291" s="545" t="s">
        <v>14037</v>
      </c>
      <c r="L291" s="545" t="s">
        <v>14036</v>
      </c>
      <c r="M291" s="548" t="s">
        <v>13758</v>
      </c>
      <c r="N291" s="545" t="s">
        <v>13413</v>
      </c>
      <c r="O291" s="545" t="s">
        <v>13413</v>
      </c>
      <c r="P291" s="549">
        <v>331</v>
      </c>
      <c r="Q291" s="549">
        <v>1</v>
      </c>
      <c r="R291" s="549">
        <v>6</v>
      </c>
      <c r="S291" s="548"/>
      <c r="T291" s="548"/>
      <c r="U291" s="99"/>
    </row>
    <row r="292" spans="1:21" ht="19.5" customHeight="1">
      <c r="A292" s="545">
        <v>360</v>
      </c>
      <c r="B292" s="545" t="s">
        <v>12056</v>
      </c>
      <c r="C292" s="545" t="s">
        <v>216</v>
      </c>
      <c r="D292" s="546"/>
      <c r="E292" s="171" t="str">
        <f t="shared" si="4"/>
        <v>1900</v>
      </c>
      <c r="F292" s="547">
        <v>0</v>
      </c>
      <c r="G292" s="548">
        <v>0</v>
      </c>
      <c r="H292" s="547">
        <v>0</v>
      </c>
      <c r="I292" s="545" t="s">
        <v>12674</v>
      </c>
      <c r="J292" s="545"/>
      <c r="K292" s="545" t="s">
        <v>13413</v>
      </c>
      <c r="L292" s="545" t="s">
        <v>14006</v>
      </c>
      <c r="M292" s="548" t="s">
        <v>13758</v>
      </c>
      <c r="N292" s="545" t="s">
        <v>13413</v>
      </c>
      <c r="O292" s="545" t="s">
        <v>14038</v>
      </c>
      <c r="P292" s="549">
        <v>332</v>
      </c>
      <c r="Q292" s="549">
        <v>1</v>
      </c>
      <c r="R292" s="549">
        <v>5</v>
      </c>
      <c r="S292" s="548"/>
      <c r="T292" s="548"/>
      <c r="U292" s="99"/>
    </row>
    <row r="293" spans="1:21" ht="19.5" customHeight="1">
      <c r="A293" s="545">
        <v>361</v>
      </c>
      <c r="B293" s="545" t="s">
        <v>7162</v>
      </c>
      <c r="C293" s="545" t="s">
        <v>216</v>
      </c>
      <c r="D293" s="546">
        <v>45708</v>
      </c>
      <c r="E293" s="171" t="str">
        <f t="shared" si="4"/>
        <v>2025</v>
      </c>
      <c r="F293" s="547">
        <v>2256.58</v>
      </c>
      <c r="G293" s="548">
        <v>0.19</v>
      </c>
      <c r="H293" s="547">
        <v>1896.28</v>
      </c>
      <c r="I293" s="545" t="s">
        <v>12642</v>
      </c>
      <c r="J293" s="545" t="s">
        <v>13307</v>
      </c>
      <c r="K293" s="545" t="s">
        <v>13413</v>
      </c>
      <c r="L293" s="545" t="s">
        <v>13807</v>
      </c>
      <c r="M293" s="548" t="s">
        <v>13758</v>
      </c>
      <c r="N293" s="545" t="s">
        <v>13413</v>
      </c>
      <c r="O293" s="545" t="s">
        <v>14039</v>
      </c>
      <c r="P293" s="549">
        <v>333</v>
      </c>
      <c r="Q293" s="549">
        <v>1</v>
      </c>
      <c r="R293" s="549">
        <v>135</v>
      </c>
      <c r="S293" s="548">
        <v>2228</v>
      </c>
      <c r="T293" s="548"/>
      <c r="U293" s="99"/>
    </row>
    <row r="294" spans="1:21" ht="19.5" customHeight="1">
      <c r="A294" s="545">
        <v>362</v>
      </c>
      <c r="B294" s="545" t="s">
        <v>898</v>
      </c>
      <c r="C294" s="545" t="s">
        <v>209</v>
      </c>
      <c r="D294" s="546"/>
      <c r="E294" s="171" t="str">
        <f t="shared" si="4"/>
        <v>1900</v>
      </c>
      <c r="F294" s="547">
        <v>0</v>
      </c>
      <c r="G294" s="548">
        <v>0</v>
      </c>
      <c r="H294" s="547">
        <v>0</v>
      </c>
      <c r="I294" s="545" t="s">
        <v>12643</v>
      </c>
      <c r="J294" s="545"/>
      <c r="K294" s="545" t="s">
        <v>13413</v>
      </c>
      <c r="L294" s="545" t="s">
        <v>14040</v>
      </c>
      <c r="M294" s="548" t="s">
        <v>13758</v>
      </c>
      <c r="N294" s="545" t="s">
        <v>13413</v>
      </c>
      <c r="O294" s="545" t="s">
        <v>13413</v>
      </c>
      <c r="P294" s="549">
        <v>334</v>
      </c>
      <c r="Q294" s="549">
        <v>1</v>
      </c>
      <c r="R294" s="549">
        <v>6</v>
      </c>
      <c r="S294" s="548"/>
      <c r="T294" s="548"/>
      <c r="U294" s="99"/>
    </row>
    <row r="295" spans="1:21" ht="19.5" customHeight="1">
      <c r="A295" s="545">
        <v>363</v>
      </c>
      <c r="B295" s="545" t="s">
        <v>899</v>
      </c>
      <c r="C295" s="545" t="s">
        <v>209</v>
      </c>
      <c r="D295" s="546"/>
      <c r="E295" s="171" t="str">
        <f t="shared" si="4"/>
        <v>1900</v>
      </c>
      <c r="F295" s="547">
        <v>0</v>
      </c>
      <c r="G295" s="548">
        <v>0</v>
      </c>
      <c r="H295" s="547">
        <v>0</v>
      </c>
      <c r="I295" s="545" t="s">
        <v>12643</v>
      </c>
      <c r="J295" s="545"/>
      <c r="K295" s="545" t="s">
        <v>13413</v>
      </c>
      <c r="L295" s="545" t="s">
        <v>14041</v>
      </c>
      <c r="M295" s="548" t="s">
        <v>13758</v>
      </c>
      <c r="N295" s="545" t="s">
        <v>13413</v>
      </c>
      <c r="O295" s="545" t="s">
        <v>13413</v>
      </c>
      <c r="P295" s="549">
        <v>335</v>
      </c>
      <c r="Q295" s="549">
        <v>1</v>
      </c>
      <c r="R295" s="549">
        <v>6</v>
      </c>
      <c r="S295" s="548"/>
      <c r="T295" s="548"/>
      <c r="U295" s="99"/>
    </row>
    <row r="296" spans="1:21" ht="19.5" customHeight="1">
      <c r="A296" s="545">
        <v>364</v>
      </c>
      <c r="B296" s="545" t="s">
        <v>897</v>
      </c>
      <c r="C296" s="545" t="s">
        <v>209</v>
      </c>
      <c r="D296" s="546"/>
      <c r="E296" s="171" t="str">
        <f t="shared" si="4"/>
        <v>1900</v>
      </c>
      <c r="F296" s="547">
        <v>0</v>
      </c>
      <c r="G296" s="548">
        <v>0</v>
      </c>
      <c r="H296" s="547">
        <v>0</v>
      </c>
      <c r="I296" s="545" t="s">
        <v>12687</v>
      </c>
      <c r="J296" s="545"/>
      <c r="K296" s="545" t="s">
        <v>13413</v>
      </c>
      <c r="L296" s="545" t="s">
        <v>14042</v>
      </c>
      <c r="M296" s="548" t="s">
        <v>13758</v>
      </c>
      <c r="N296" s="545" t="s">
        <v>13413</v>
      </c>
      <c r="O296" s="545" t="s">
        <v>13413</v>
      </c>
      <c r="P296" s="549">
        <v>336</v>
      </c>
      <c r="Q296" s="549">
        <v>1</v>
      </c>
      <c r="R296" s="549">
        <v>91</v>
      </c>
      <c r="S296" s="548"/>
      <c r="T296" s="548"/>
      <c r="U296" s="99"/>
    </row>
    <row r="297" spans="1:21" ht="19.5" customHeight="1">
      <c r="A297" s="545">
        <v>365</v>
      </c>
      <c r="B297" s="545" t="s">
        <v>12055</v>
      </c>
      <c r="C297" s="545" t="s">
        <v>221</v>
      </c>
      <c r="D297" s="546"/>
      <c r="E297" s="171" t="str">
        <f t="shared" si="4"/>
        <v>1900</v>
      </c>
      <c r="F297" s="547">
        <v>0</v>
      </c>
      <c r="G297" s="548">
        <v>0</v>
      </c>
      <c r="H297" s="547">
        <v>0</v>
      </c>
      <c r="I297" s="545" t="s">
        <v>12643</v>
      </c>
      <c r="J297" s="545"/>
      <c r="K297" s="545" t="s">
        <v>13413</v>
      </c>
      <c r="L297" s="545" t="s">
        <v>14043</v>
      </c>
      <c r="M297" s="548" t="s">
        <v>13758</v>
      </c>
      <c r="N297" s="545" t="s">
        <v>13413</v>
      </c>
      <c r="O297" s="545" t="s">
        <v>14044</v>
      </c>
      <c r="P297" s="549">
        <v>337</v>
      </c>
      <c r="Q297" s="549">
        <v>1</v>
      </c>
      <c r="R297" s="549">
        <v>6</v>
      </c>
      <c r="S297" s="548"/>
      <c r="T297" s="548"/>
      <c r="U297" s="99"/>
    </row>
    <row r="298" spans="1:21" ht="19.5" customHeight="1">
      <c r="A298" s="545">
        <v>366</v>
      </c>
      <c r="B298" s="545" t="s">
        <v>6419</v>
      </c>
      <c r="C298" s="545" t="s">
        <v>216</v>
      </c>
      <c r="D298" s="546">
        <v>45708</v>
      </c>
      <c r="E298" s="171" t="str">
        <f t="shared" si="4"/>
        <v>2025</v>
      </c>
      <c r="F298" s="547">
        <v>6201.77</v>
      </c>
      <c r="G298" s="548">
        <v>0.19</v>
      </c>
      <c r="H298" s="547">
        <v>5211.57</v>
      </c>
      <c r="I298" s="545" t="s">
        <v>12689</v>
      </c>
      <c r="J298" s="545" t="s">
        <v>13307</v>
      </c>
      <c r="K298" s="545" t="s">
        <v>13413</v>
      </c>
      <c r="L298" s="545" t="s">
        <v>14045</v>
      </c>
      <c r="M298" s="548" t="s">
        <v>13758</v>
      </c>
      <c r="N298" s="545" t="s">
        <v>13413</v>
      </c>
      <c r="O298" s="545" t="s">
        <v>14046</v>
      </c>
      <c r="P298" s="549">
        <v>338</v>
      </c>
      <c r="Q298" s="549">
        <v>1</v>
      </c>
      <c r="R298" s="549">
        <v>156</v>
      </c>
      <c r="S298" s="548">
        <v>2228</v>
      </c>
      <c r="T298" s="548"/>
      <c r="U298" s="99"/>
    </row>
    <row r="299" spans="1:21" ht="19.5" customHeight="1">
      <c r="A299" s="545">
        <v>367</v>
      </c>
      <c r="B299" s="545" t="s">
        <v>905</v>
      </c>
      <c r="C299" s="545" t="s">
        <v>4504</v>
      </c>
      <c r="D299" s="546"/>
      <c r="E299" s="171" t="str">
        <f t="shared" si="4"/>
        <v>1900</v>
      </c>
      <c r="F299" s="547">
        <v>0</v>
      </c>
      <c r="G299" s="548">
        <v>0</v>
      </c>
      <c r="H299" s="547">
        <v>0</v>
      </c>
      <c r="I299" s="545" t="s">
        <v>12668</v>
      </c>
      <c r="J299" s="545"/>
      <c r="K299" s="545" t="s">
        <v>13413</v>
      </c>
      <c r="L299" s="545" t="s">
        <v>13413</v>
      </c>
      <c r="M299" s="548" t="s">
        <v>13868</v>
      </c>
      <c r="N299" s="545" t="s">
        <v>13413</v>
      </c>
      <c r="O299" s="545" t="s">
        <v>13413</v>
      </c>
      <c r="P299" s="549">
        <v>339</v>
      </c>
      <c r="Q299" s="549">
        <v>2</v>
      </c>
      <c r="R299" s="549">
        <v>7</v>
      </c>
      <c r="S299" s="548"/>
      <c r="T299" s="548"/>
      <c r="U299" s="99"/>
    </row>
    <row r="300" spans="1:21" ht="19.5" customHeight="1">
      <c r="A300" s="545">
        <v>368</v>
      </c>
      <c r="B300" s="545" t="s">
        <v>907</v>
      </c>
      <c r="C300" s="545" t="s">
        <v>4504</v>
      </c>
      <c r="D300" s="546">
        <v>46052</v>
      </c>
      <c r="E300" s="171" t="str">
        <f t="shared" si="4"/>
        <v>2026</v>
      </c>
      <c r="F300" s="547">
        <v>2133</v>
      </c>
      <c r="G300" s="548">
        <v>0.19</v>
      </c>
      <c r="H300" s="547">
        <v>1792.44</v>
      </c>
      <c r="I300" s="545" t="s">
        <v>12668</v>
      </c>
      <c r="J300" s="545" t="s">
        <v>13307</v>
      </c>
      <c r="K300" s="545" t="s">
        <v>13413</v>
      </c>
      <c r="L300" s="545" t="s">
        <v>13413</v>
      </c>
      <c r="M300" s="548" t="s">
        <v>13868</v>
      </c>
      <c r="N300" s="545" t="s">
        <v>13413</v>
      </c>
      <c r="O300" s="545" t="s">
        <v>13413</v>
      </c>
      <c r="P300" s="549">
        <v>340</v>
      </c>
      <c r="Q300" s="549">
        <v>2</v>
      </c>
      <c r="R300" s="549">
        <v>7</v>
      </c>
      <c r="S300" s="548">
        <v>2228</v>
      </c>
      <c r="T300" s="548"/>
      <c r="U300" s="99"/>
    </row>
    <row r="301" spans="1:21" ht="19.5" customHeight="1">
      <c r="A301" s="545">
        <v>369</v>
      </c>
      <c r="B301" s="545" t="s">
        <v>315</v>
      </c>
      <c r="C301" s="545" t="s">
        <v>311</v>
      </c>
      <c r="D301" s="546">
        <v>46052</v>
      </c>
      <c r="E301" s="171" t="str">
        <f t="shared" si="4"/>
        <v>2026</v>
      </c>
      <c r="F301" s="547">
        <v>84813</v>
      </c>
      <c r="G301" s="548">
        <v>0.19</v>
      </c>
      <c r="H301" s="547">
        <v>71271.429999999993</v>
      </c>
      <c r="I301" s="545" t="s">
        <v>12668</v>
      </c>
      <c r="J301" s="545" t="s">
        <v>13307</v>
      </c>
      <c r="K301" s="545" t="s">
        <v>13413</v>
      </c>
      <c r="L301" s="545" t="s">
        <v>13413</v>
      </c>
      <c r="M301" s="548" t="s">
        <v>13868</v>
      </c>
      <c r="N301" s="545" t="s">
        <v>13413</v>
      </c>
      <c r="O301" s="545" t="s">
        <v>14047</v>
      </c>
      <c r="P301" s="549">
        <v>341</v>
      </c>
      <c r="Q301" s="549">
        <v>2</v>
      </c>
      <c r="R301" s="549">
        <v>7</v>
      </c>
      <c r="S301" s="548">
        <v>2228</v>
      </c>
      <c r="T301" s="548"/>
      <c r="U301" s="99"/>
    </row>
    <row r="302" spans="1:21" ht="19.5" customHeight="1">
      <c r="A302" s="545">
        <v>370</v>
      </c>
      <c r="B302" s="545" t="s">
        <v>3128</v>
      </c>
      <c r="C302" s="545" t="s">
        <v>216</v>
      </c>
      <c r="D302" s="546"/>
      <c r="E302" s="171" t="str">
        <f t="shared" si="4"/>
        <v>1900</v>
      </c>
      <c r="F302" s="547">
        <v>0</v>
      </c>
      <c r="G302" s="548">
        <v>0</v>
      </c>
      <c r="H302" s="547">
        <v>0</v>
      </c>
      <c r="I302" s="545" t="s">
        <v>12689</v>
      </c>
      <c r="J302" s="545"/>
      <c r="K302" s="545" t="s">
        <v>13413</v>
      </c>
      <c r="L302" s="545" t="s">
        <v>14048</v>
      </c>
      <c r="M302" s="548" t="s">
        <v>13758</v>
      </c>
      <c r="N302" s="545" t="s">
        <v>13413</v>
      </c>
      <c r="O302" s="545" t="s">
        <v>14049</v>
      </c>
      <c r="P302" s="549">
        <v>342</v>
      </c>
      <c r="Q302" s="549">
        <v>1</v>
      </c>
      <c r="R302" s="549">
        <v>156</v>
      </c>
      <c r="S302" s="548"/>
      <c r="T302" s="548"/>
      <c r="U302" s="99"/>
    </row>
    <row r="303" spans="1:21" ht="19.5" customHeight="1">
      <c r="A303" s="545">
        <v>371</v>
      </c>
      <c r="B303" s="545" t="s">
        <v>322</v>
      </c>
      <c r="C303" s="545" t="s">
        <v>311</v>
      </c>
      <c r="D303" s="546">
        <v>45708</v>
      </c>
      <c r="E303" s="171" t="str">
        <f t="shared" si="4"/>
        <v>2025</v>
      </c>
      <c r="F303" s="547">
        <v>46143.3</v>
      </c>
      <c r="G303" s="548">
        <v>0.19</v>
      </c>
      <c r="H303" s="547">
        <v>38775.879999999997</v>
      </c>
      <c r="I303" s="545" t="s">
        <v>12668</v>
      </c>
      <c r="J303" s="545" t="s">
        <v>13307</v>
      </c>
      <c r="K303" s="545" t="s">
        <v>13413</v>
      </c>
      <c r="L303" s="545" t="s">
        <v>13413</v>
      </c>
      <c r="M303" s="548" t="s">
        <v>13868</v>
      </c>
      <c r="N303" s="545" t="s">
        <v>13413</v>
      </c>
      <c r="O303" s="545" t="s">
        <v>13413</v>
      </c>
      <c r="P303" s="549">
        <v>343</v>
      </c>
      <c r="Q303" s="549">
        <v>2</v>
      </c>
      <c r="R303" s="549">
        <v>7</v>
      </c>
      <c r="S303" s="548">
        <v>2228</v>
      </c>
      <c r="T303" s="548"/>
      <c r="U303" s="99"/>
    </row>
    <row r="304" spans="1:21" ht="19.5" customHeight="1">
      <c r="A304" s="545">
        <v>372</v>
      </c>
      <c r="B304" s="545" t="s">
        <v>12054</v>
      </c>
      <c r="C304" s="545" t="s">
        <v>4504</v>
      </c>
      <c r="D304" s="546"/>
      <c r="E304" s="171" t="str">
        <f t="shared" si="4"/>
        <v>1900</v>
      </c>
      <c r="F304" s="547">
        <v>0</v>
      </c>
      <c r="G304" s="548">
        <v>0</v>
      </c>
      <c r="H304" s="547">
        <v>0</v>
      </c>
      <c r="I304" s="545" t="s">
        <v>12668</v>
      </c>
      <c r="J304" s="545"/>
      <c r="K304" s="545" t="s">
        <v>13413</v>
      </c>
      <c r="L304" s="545" t="s">
        <v>14050</v>
      </c>
      <c r="M304" s="548" t="s">
        <v>13868</v>
      </c>
      <c r="N304" s="545" t="s">
        <v>13413</v>
      </c>
      <c r="O304" s="545" t="s">
        <v>13413</v>
      </c>
      <c r="P304" s="549">
        <v>344</v>
      </c>
      <c r="Q304" s="549">
        <v>2</v>
      </c>
      <c r="R304" s="549">
        <v>7</v>
      </c>
      <c r="S304" s="548"/>
      <c r="T304" s="548"/>
      <c r="U304" s="99"/>
    </row>
    <row r="305" spans="1:21" ht="19.5" customHeight="1">
      <c r="A305" s="545">
        <v>373</v>
      </c>
      <c r="B305" s="545" t="s">
        <v>928</v>
      </c>
      <c r="C305" s="545" t="s">
        <v>437</v>
      </c>
      <c r="D305" s="546"/>
      <c r="E305" s="171" t="str">
        <f t="shared" si="4"/>
        <v>1900</v>
      </c>
      <c r="F305" s="547">
        <v>0</v>
      </c>
      <c r="G305" s="548">
        <v>0</v>
      </c>
      <c r="H305" s="547">
        <v>0</v>
      </c>
      <c r="I305" s="545" t="s">
        <v>12668</v>
      </c>
      <c r="J305" s="545"/>
      <c r="K305" s="545" t="s">
        <v>13413</v>
      </c>
      <c r="L305" s="545" t="s">
        <v>14051</v>
      </c>
      <c r="M305" s="548" t="s">
        <v>13868</v>
      </c>
      <c r="N305" s="545" t="s">
        <v>13413</v>
      </c>
      <c r="O305" s="545" t="s">
        <v>14052</v>
      </c>
      <c r="P305" s="549">
        <v>345</v>
      </c>
      <c r="Q305" s="549">
        <v>2</v>
      </c>
      <c r="R305" s="549">
        <v>7</v>
      </c>
      <c r="S305" s="548"/>
      <c r="T305" s="548"/>
      <c r="U305" s="99"/>
    </row>
    <row r="306" spans="1:21" ht="19.5" customHeight="1">
      <c r="A306" s="545">
        <v>374</v>
      </c>
      <c r="B306" s="545" t="s">
        <v>12053</v>
      </c>
      <c r="C306" s="545" t="s">
        <v>206</v>
      </c>
      <c r="D306" s="546"/>
      <c r="E306" s="171" t="str">
        <f t="shared" si="4"/>
        <v>1900</v>
      </c>
      <c r="F306" s="547">
        <v>0</v>
      </c>
      <c r="G306" s="548">
        <v>0</v>
      </c>
      <c r="H306" s="547">
        <v>0</v>
      </c>
      <c r="I306" s="545" t="s">
        <v>12640</v>
      </c>
      <c r="J306" s="545"/>
      <c r="K306" s="545" t="s">
        <v>13413</v>
      </c>
      <c r="L306" s="545" t="s">
        <v>13413</v>
      </c>
      <c r="M306" s="548" t="s">
        <v>13758</v>
      </c>
      <c r="N306" s="545" t="s">
        <v>13413</v>
      </c>
      <c r="O306" s="545" t="s">
        <v>13413</v>
      </c>
      <c r="P306" s="549">
        <v>346</v>
      </c>
      <c r="Q306" s="549">
        <v>1</v>
      </c>
      <c r="R306" s="549">
        <v>1</v>
      </c>
      <c r="S306" s="548"/>
      <c r="T306" s="548"/>
      <c r="U306" s="99"/>
    </row>
    <row r="307" spans="1:21" ht="19.5" customHeight="1">
      <c r="A307" s="545">
        <v>375</v>
      </c>
      <c r="B307" s="545" t="s">
        <v>12052</v>
      </c>
      <c r="C307" s="545" t="s">
        <v>4504</v>
      </c>
      <c r="D307" s="546"/>
      <c r="E307" s="171" t="str">
        <f t="shared" si="4"/>
        <v>1900</v>
      </c>
      <c r="F307" s="547">
        <v>0</v>
      </c>
      <c r="G307" s="548">
        <v>0</v>
      </c>
      <c r="H307" s="547">
        <v>0</v>
      </c>
      <c r="I307" s="545" t="s">
        <v>12668</v>
      </c>
      <c r="J307" s="545"/>
      <c r="K307" s="545" t="s">
        <v>13413</v>
      </c>
      <c r="L307" s="545" t="s">
        <v>14053</v>
      </c>
      <c r="M307" s="548" t="s">
        <v>13868</v>
      </c>
      <c r="N307" s="545" t="s">
        <v>13413</v>
      </c>
      <c r="O307" s="545" t="s">
        <v>14054</v>
      </c>
      <c r="P307" s="549">
        <v>347</v>
      </c>
      <c r="Q307" s="549">
        <v>2</v>
      </c>
      <c r="R307" s="549">
        <v>7</v>
      </c>
      <c r="S307" s="548"/>
      <c r="T307" s="548"/>
      <c r="U307" s="99"/>
    </row>
    <row r="308" spans="1:21" ht="19.5" customHeight="1">
      <c r="A308" s="545">
        <v>376</v>
      </c>
      <c r="B308" s="545" t="s">
        <v>7161</v>
      </c>
      <c r="C308" s="545" t="s">
        <v>903</v>
      </c>
      <c r="D308" s="546">
        <v>46052</v>
      </c>
      <c r="E308" s="171" t="str">
        <f t="shared" si="4"/>
        <v>2026</v>
      </c>
      <c r="F308" s="547">
        <v>32177</v>
      </c>
      <c r="G308" s="548">
        <v>0.19</v>
      </c>
      <c r="H308" s="547">
        <v>27039.5</v>
      </c>
      <c r="I308" s="545" t="s">
        <v>12690</v>
      </c>
      <c r="J308" s="545" t="s">
        <v>13307</v>
      </c>
      <c r="K308" s="545" t="s">
        <v>13413</v>
      </c>
      <c r="L308" s="545" t="s">
        <v>13413</v>
      </c>
      <c r="M308" s="548" t="s">
        <v>13868</v>
      </c>
      <c r="N308" s="545" t="s">
        <v>13413</v>
      </c>
      <c r="O308" s="545" t="s">
        <v>13413</v>
      </c>
      <c r="P308" s="549">
        <v>348</v>
      </c>
      <c r="Q308" s="549">
        <v>2</v>
      </c>
      <c r="R308" s="549">
        <v>96</v>
      </c>
      <c r="S308" s="548">
        <v>2228</v>
      </c>
      <c r="T308" s="548"/>
      <c r="U308" s="99"/>
    </row>
    <row r="309" spans="1:21" ht="19.5" customHeight="1">
      <c r="A309" s="545">
        <v>377</v>
      </c>
      <c r="B309" s="545" t="s">
        <v>1158</v>
      </c>
      <c r="C309" s="545" t="s">
        <v>216</v>
      </c>
      <c r="D309" s="546"/>
      <c r="E309" s="171" t="str">
        <f t="shared" si="4"/>
        <v>1900</v>
      </c>
      <c r="F309" s="547">
        <v>0</v>
      </c>
      <c r="G309" s="548">
        <v>0</v>
      </c>
      <c r="H309" s="547">
        <v>0</v>
      </c>
      <c r="I309" s="545" t="s">
        <v>12691</v>
      </c>
      <c r="J309" s="545"/>
      <c r="K309" s="545" t="s">
        <v>13413</v>
      </c>
      <c r="L309" s="545" t="s">
        <v>14055</v>
      </c>
      <c r="M309" s="548" t="s">
        <v>13758</v>
      </c>
      <c r="N309" s="545" t="s">
        <v>22156</v>
      </c>
      <c r="O309" s="545" t="s">
        <v>14056</v>
      </c>
      <c r="P309" s="549">
        <v>349</v>
      </c>
      <c r="Q309" s="549">
        <v>1</v>
      </c>
      <c r="R309" s="549">
        <v>110</v>
      </c>
      <c r="S309" s="548"/>
      <c r="T309" s="548">
        <v>48</v>
      </c>
      <c r="U309" s="99"/>
    </row>
    <row r="310" spans="1:21" ht="19.5" customHeight="1">
      <c r="A310" s="545">
        <v>378</v>
      </c>
      <c r="B310" s="545" t="s">
        <v>7160</v>
      </c>
      <c r="C310" s="545" t="s">
        <v>4504</v>
      </c>
      <c r="D310" s="546">
        <v>46052</v>
      </c>
      <c r="E310" s="171" t="str">
        <f t="shared" si="4"/>
        <v>2026</v>
      </c>
      <c r="F310" s="547">
        <v>79507</v>
      </c>
      <c r="G310" s="548">
        <v>0.19</v>
      </c>
      <c r="H310" s="547">
        <v>66812.61</v>
      </c>
      <c r="I310" s="545" t="s">
        <v>12668</v>
      </c>
      <c r="J310" s="545" t="s">
        <v>13307</v>
      </c>
      <c r="K310" s="545" t="s">
        <v>13413</v>
      </c>
      <c r="L310" s="545" t="s">
        <v>13413</v>
      </c>
      <c r="M310" s="548" t="s">
        <v>13868</v>
      </c>
      <c r="N310" s="545" t="s">
        <v>13413</v>
      </c>
      <c r="O310" s="545" t="s">
        <v>14057</v>
      </c>
      <c r="P310" s="549">
        <v>350</v>
      </c>
      <c r="Q310" s="549">
        <v>2</v>
      </c>
      <c r="R310" s="549">
        <v>7</v>
      </c>
      <c r="S310" s="548">
        <v>2228</v>
      </c>
      <c r="T310" s="548"/>
      <c r="U310" s="99"/>
    </row>
    <row r="311" spans="1:21" ht="19.5" customHeight="1">
      <c r="A311" s="545">
        <v>379</v>
      </c>
      <c r="B311" s="545" t="s">
        <v>1160</v>
      </c>
      <c r="C311" s="545" t="s">
        <v>216</v>
      </c>
      <c r="D311" s="546"/>
      <c r="E311" s="171" t="str">
        <f t="shared" si="4"/>
        <v>1900</v>
      </c>
      <c r="F311" s="547">
        <v>0</v>
      </c>
      <c r="G311" s="548">
        <v>0</v>
      </c>
      <c r="H311" s="547">
        <v>0</v>
      </c>
      <c r="I311" s="545" t="s">
        <v>12691</v>
      </c>
      <c r="J311" s="545"/>
      <c r="K311" s="545" t="s">
        <v>13413</v>
      </c>
      <c r="L311" s="545" t="s">
        <v>14058</v>
      </c>
      <c r="M311" s="548" t="s">
        <v>13758</v>
      </c>
      <c r="N311" s="545" t="s">
        <v>13413</v>
      </c>
      <c r="O311" s="545" t="s">
        <v>14059</v>
      </c>
      <c r="P311" s="549">
        <v>351</v>
      </c>
      <c r="Q311" s="549">
        <v>1</v>
      </c>
      <c r="R311" s="549">
        <v>110</v>
      </c>
      <c r="S311" s="548"/>
      <c r="T311" s="548"/>
      <c r="U311" s="99"/>
    </row>
    <row r="312" spans="1:21" ht="19.5" customHeight="1">
      <c r="A312" s="545">
        <v>381</v>
      </c>
      <c r="B312" s="545" t="s">
        <v>13570</v>
      </c>
      <c r="C312" s="545" t="s">
        <v>4504</v>
      </c>
      <c r="D312" s="546">
        <v>44655</v>
      </c>
      <c r="E312" s="171" t="str">
        <f t="shared" si="4"/>
        <v>2022</v>
      </c>
      <c r="F312" s="547">
        <v>80</v>
      </c>
      <c r="G312" s="548">
        <v>0.19</v>
      </c>
      <c r="H312" s="547">
        <v>67.23</v>
      </c>
      <c r="I312" s="545" t="s">
        <v>12668</v>
      </c>
      <c r="J312" s="545" t="s">
        <v>13296</v>
      </c>
      <c r="K312" s="545" t="s">
        <v>14060</v>
      </c>
      <c r="L312" s="545" t="s">
        <v>13413</v>
      </c>
      <c r="M312" s="548" t="s">
        <v>13868</v>
      </c>
      <c r="N312" s="545" t="s">
        <v>13413</v>
      </c>
      <c r="O312" s="545" t="s">
        <v>13413</v>
      </c>
      <c r="P312" s="549">
        <v>352</v>
      </c>
      <c r="Q312" s="549">
        <v>2</v>
      </c>
      <c r="R312" s="549">
        <v>7</v>
      </c>
      <c r="S312" s="548">
        <v>2218</v>
      </c>
      <c r="T312" s="548"/>
      <c r="U312" s="99"/>
    </row>
    <row r="313" spans="1:21" ht="19.5" customHeight="1">
      <c r="A313" s="545">
        <v>382</v>
      </c>
      <c r="B313" s="545" t="s">
        <v>7159</v>
      </c>
      <c r="C313" s="545" t="s">
        <v>437</v>
      </c>
      <c r="D313" s="546">
        <v>46083</v>
      </c>
      <c r="E313" s="171" t="str">
        <f t="shared" si="4"/>
        <v>2026</v>
      </c>
      <c r="F313" s="547">
        <v>16632</v>
      </c>
      <c r="G313" s="548">
        <v>0.19</v>
      </c>
      <c r="H313" s="547">
        <v>13976.47</v>
      </c>
      <c r="I313" s="545" t="s">
        <v>12668</v>
      </c>
      <c r="J313" s="545" t="s">
        <v>13298</v>
      </c>
      <c r="K313" s="545"/>
      <c r="L313" s="545" t="s">
        <v>14061</v>
      </c>
      <c r="M313" s="548" t="s">
        <v>13868</v>
      </c>
      <c r="N313" s="545" t="s">
        <v>13413</v>
      </c>
      <c r="O313" s="545" t="s">
        <v>13413</v>
      </c>
      <c r="P313" s="549">
        <v>353</v>
      </c>
      <c r="Q313" s="549">
        <v>2</v>
      </c>
      <c r="R313" s="549">
        <v>7</v>
      </c>
      <c r="S313" s="548">
        <v>1012</v>
      </c>
      <c r="T313" s="548"/>
      <c r="U313" s="99"/>
    </row>
    <row r="314" spans="1:21" ht="19.5" customHeight="1">
      <c r="A314" s="545">
        <v>383</v>
      </c>
      <c r="B314" s="545" t="s">
        <v>7158</v>
      </c>
      <c r="C314" s="545" t="s">
        <v>437</v>
      </c>
      <c r="D314" s="546">
        <v>45708</v>
      </c>
      <c r="E314" s="171" t="str">
        <f t="shared" si="4"/>
        <v>2025</v>
      </c>
      <c r="F314" s="547">
        <v>12311.76</v>
      </c>
      <c r="G314" s="548">
        <v>0.19</v>
      </c>
      <c r="H314" s="547">
        <v>10346.02</v>
      </c>
      <c r="I314" s="545" t="s">
        <v>12668</v>
      </c>
      <c r="J314" s="545" t="s">
        <v>13307</v>
      </c>
      <c r="K314" s="545" t="s">
        <v>14062</v>
      </c>
      <c r="L314" s="545" t="s">
        <v>14063</v>
      </c>
      <c r="M314" s="548" t="s">
        <v>13868</v>
      </c>
      <c r="N314" s="545" t="s">
        <v>13413</v>
      </c>
      <c r="O314" s="545" t="s">
        <v>13413</v>
      </c>
      <c r="P314" s="549">
        <v>354</v>
      </c>
      <c r="Q314" s="549">
        <v>2</v>
      </c>
      <c r="R314" s="549">
        <v>7</v>
      </c>
      <c r="S314" s="548">
        <v>2228</v>
      </c>
      <c r="T314" s="548"/>
      <c r="U314" s="99"/>
    </row>
    <row r="315" spans="1:21" ht="19.5" customHeight="1">
      <c r="A315" s="545">
        <v>384</v>
      </c>
      <c r="B315" s="545" t="s">
        <v>7157</v>
      </c>
      <c r="C315" s="545" t="s">
        <v>4504</v>
      </c>
      <c r="D315" s="546">
        <v>45708</v>
      </c>
      <c r="E315" s="171" t="str">
        <f t="shared" si="4"/>
        <v>2025</v>
      </c>
      <c r="F315" s="547">
        <v>112</v>
      </c>
      <c r="G315" s="548">
        <v>0.19</v>
      </c>
      <c r="H315" s="547">
        <v>94.12</v>
      </c>
      <c r="I315" s="545" t="s">
        <v>12668</v>
      </c>
      <c r="J315" s="545" t="s">
        <v>13307</v>
      </c>
      <c r="K315" s="545" t="s">
        <v>13413</v>
      </c>
      <c r="L315" s="545" t="s">
        <v>13413</v>
      </c>
      <c r="M315" s="548" t="s">
        <v>13868</v>
      </c>
      <c r="N315" s="545" t="s">
        <v>13413</v>
      </c>
      <c r="O315" s="545" t="s">
        <v>13413</v>
      </c>
      <c r="P315" s="549">
        <v>355</v>
      </c>
      <c r="Q315" s="549">
        <v>2</v>
      </c>
      <c r="R315" s="549">
        <v>7</v>
      </c>
      <c r="S315" s="548">
        <v>2228</v>
      </c>
      <c r="T315" s="548"/>
      <c r="U315" s="99"/>
    </row>
    <row r="316" spans="1:21" ht="19.5" customHeight="1">
      <c r="A316" s="545">
        <v>385</v>
      </c>
      <c r="B316" s="545" t="s">
        <v>3079</v>
      </c>
      <c r="C316" s="545" t="s">
        <v>216</v>
      </c>
      <c r="D316" s="546"/>
      <c r="E316" s="171" t="str">
        <f t="shared" si="4"/>
        <v>1900</v>
      </c>
      <c r="F316" s="547">
        <v>0</v>
      </c>
      <c r="G316" s="548">
        <v>0</v>
      </c>
      <c r="H316" s="547">
        <v>0</v>
      </c>
      <c r="I316" s="545" t="s">
        <v>12689</v>
      </c>
      <c r="J316" s="545"/>
      <c r="K316" s="545" t="s">
        <v>13413</v>
      </c>
      <c r="L316" s="545" t="s">
        <v>14064</v>
      </c>
      <c r="M316" s="548" t="s">
        <v>13758</v>
      </c>
      <c r="N316" s="545" t="s">
        <v>13413</v>
      </c>
      <c r="O316" s="545" t="s">
        <v>14065</v>
      </c>
      <c r="P316" s="549">
        <v>356</v>
      </c>
      <c r="Q316" s="549">
        <v>1</v>
      </c>
      <c r="R316" s="549">
        <v>156</v>
      </c>
      <c r="S316" s="548"/>
      <c r="T316" s="548"/>
      <c r="U316" s="99"/>
    </row>
    <row r="317" spans="1:21" ht="19.5" customHeight="1">
      <c r="A317" s="545">
        <v>386</v>
      </c>
      <c r="B317" s="545" t="s">
        <v>957</v>
      </c>
      <c r="C317" s="545" t="s">
        <v>4504</v>
      </c>
      <c r="D317" s="546">
        <v>46052</v>
      </c>
      <c r="E317" s="171" t="str">
        <f t="shared" si="4"/>
        <v>2026</v>
      </c>
      <c r="F317" s="547">
        <v>1174</v>
      </c>
      <c r="G317" s="548">
        <v>0.19</v>
      </c>
      <c r="H317" s="547">
        <v>986.55</v>
      </c>
      <c r="I317" s="545" t="s">
        <v>12668</v>
      </c>
      <c r="J317" s="545" t="s">
        <v>13307</v>
      </c>
      <c r="K317" s="545"/>
      <c r="L317" s="545" t="s">
        <v>14066</v>
      </c>
      <c r="M317" s="548" t="s">
        <v>13868</v>
      </c>
      <c r="N317" s="545" t="s">
        <v>13413</v>
      </c>
      <c r="O317" s="545" t="s">
        <v>13413</v>
      </c>
      <c r="P317" s="549">
        <v>357</v>
      </c>
      <c r="Q317" s="549">
        <v>2</v>
      </c>
      <c r="R317" s="549">
        <v>7</v>
      </c>
      <c r="S317" s="548">
        <v>2228</v>
      </c>
      <c r="T317" s="548"/>
      <c r="U317" s="99"/>
    </row>
    <row r="318" spans="1:21" ht="19.5" customHeight="1">
      <c r="A318" s="545">
        <v>387</v>
      </c>
      <c r="B318" s="545" t="s">
        <v>12051</v>
      </c>
      <c r="C318" s="545" t="s">
        <v>216</v>
      </c>
      <c r="D318" s="546"/>
      <c r="E318" s="171" t="str">
        <f t="shared" si="4"/>
        <v>1900</v>
      </c>
      <c r="F318" s="547">
        <v>0</v>
      </c>
      <c r="G318" s="548">
        <v>0</v>
      </c>
      <c r="H318" s="547">
        <v>0</v>
      </c>
      <c r="I318" s="545" t="s">
        <v>12691</v>
      </c>
      <c r="J318" s="545"/>
      <c r="K318" s="545" t="s">
        <v>13413</v>
      </c>
      <c r="L318" s="545" t="s">
        <v>14067</v>
      </c>
      <c r="M318" s="548" t="s">
        <v>13758</v>
      </c>
      <c r="N318" s="545" t="s">
        <v>13413</v>
      </c>
      <c r="O318" s="545" t="s">
        <v>14068</v>
      </c>
      <c r="P318" s="549">
        <v>358</v>
      </c>
      <c r="Q318" s="549">
        <v>1</v>
      </c>
      <c r="R318" s="549">
        <v>110</v>
      </c>
      <c r="S318" s="548"/>
      <c r="T318" s="548"/>
      <c r="U318" s="99"/>
    </row>
    <row r="319" spans="1:21" ht="19.5" customHeight="1">
      <c r="A319" s="545">
        <v>388</v>
      </c>
      <c r="B319" s="545" t="s">
        <v>8422</v>
      </c>
      <c r="C319" s="545" t="s">
        <v>4504</v>
      </c>
      <c r="D319" s="546">
        <v>46077</v>
      </c>
      <c r="E319" s="171" t="str">
        <f t="shared" si="4"/>
        <v>2026</v>
      </c>
      <c r="F319" s="547">
        <v>72321</v>
      </c>
      <c r="G319" s="548">
        <v>0.19</v>
      </c>
      <c r="H319" s="547">
        <v>60773.95</v>
      </c>
      <c r="I319" s="545" t="s">
        <v>12668</v>
      </c>
      <c r="J319" s="545" t="s">
        <v>13298</v>
      </c>
      <c r="K319" s="545" t="s">
        <v>13413</v>
      </c>
      <c r="L319" s="545" t="s">
        <v>14069</v>
      </c>
      <c r="M319" s="548" t="s">
        <v>13868</v>
      </c>
      <c r="N319" s="545" t="s">
        <v>13413</v>
      </c>
      <c r="O319" s="545" t="s">
        <v>13413</v>
      </c>
      <c r="P319" s="549">
        <v>359</v>
      </c>
      <c r="Q319" s="549">
        <v>2</v>
      </c>
      <c r="R319" s="549">
        <v>7</v>
      </c>
      <c r="S319" s="548">
        <v>1012</v>
      </c>
      <c r="T319" s="548"/>
      <c r="U319" s="99"/>
    </row>
    <row r="320" spans="1:21" ht="19.5" customHeight="1">
      <c r="A320" s="545">
        <v>389</v>
      </c>
      <c r="B320" s="545" t="s">
        <v>12050</v>
      </c>
      <c r="C320" s="545" t="s">
        <v>216</v>
      </c>
      <c r="D320" s="546"/>
      <c r="E320" s="171" t="str">
        <f t="shared" si="4"/>
        <v>1900</v>
      </c>
      <c r="F320" s="547">
        <v>0</v>
      </c>
      <c r="G320" s="548">
        <v>0</v>
      </c>
      <c r="H320" s="547">
        <v>0</v>
      </c>
      <c r="I320" s="545" t="s">
        <v>12689</v>
      </c>
      <c r="J320" s="545"/>
      <c r="K320" s="545" t="s">
        <v>13413</v>
      </c>
      <c r="L320" s="545" t="s">
        <v>14070</v>
      </c>
      <c r="M320" s="548" t="s">
        <v>13758</v>
      </c>
      <c r="N320" s="545" t="s">
        <v>13413</v>
      </c>
      <c r="O320" s="545" t="s">
        <v>14071</v>
      </c>
      <c r="P320" s="549">
        <v>360</v>
      </c>
      <c r="Q320" s="549">
        <v>1</v>
      </c>
      <c r="R320" s="549">
        <v>156</v>
      </c>
      <c r="S320" s="548"/>
      <c r="T320" s="548"/>
      <c r="U320" s="99"/>
    </row>
    <row r="321" spans="1:21" ht="19.5" customHeight="1">
      <c r="A321" s="545">
        <v>390</v>
      </c>
      <c r="B321" s="545" t="s">
        <v>984</v>
      </c>
      <c r="C321" s="545" t="s">
        <v>4504</v>
      </c>
      <c r="D321" s="546">
        <v>45708</v>
      </c>
      <c r="E321" s="171" t="str">
        <f t="shared" si="4"/>
        <v>2025</v>
      </c>
      <c r="F321" s="547">
        <v>241.05</v>
      </c>
      <c r="G321" s="548">
        <v>0.19</v>
      </c>
      <c r="H321" s="547">
        <v>202.56</v>
      </c>
      <c r="I321" s="545" t="s">
        <v>12668</v>
      </c>
      <c r="J321" s="545" t="s">
        <v>13307</v>
      </c>
      <c r="K321" s="545" t="s">
        <v>14072</v>
      </c>
      <c r="L321" s="545" t="s">
        <v>13413</v>
      </c>
      <c r="M321" s="548" t="s">
        <v>13868</v>
      </c>
      <c r="N321" s="545" t="s">
        <v>13413</v>
      </c>
      <c r="O321" s="545" t="s">
        <v>13413</v>
      </c>
      <c r="P321" s="549">
        <v>361</v>
      </c>
      <c r="Q321" s="549">
        <v>2</v>
      </c>
      <c r="R321" s="549">
        <v>7</v>
      </c>
      <c r="S321" s="548">
        <v>2228</v>
      </c>
      <c r="T321" s="548"/>
      <c r="U321" s="99"/>
    </row>
    <row r="322" spans="1:21" ht="19.5" customHeight="1">
      <c r="A322" s="545">
        <v>391</v>
      </c>
      <c r="B322" s="545" t="s">
        <v>987</v>
      </c>
      <c r="C322" s="545" t="s">
        <v>4504</v>
      </c>
      <c r="D322" s="546">
        <v>44585</v>
      </c>
      <c r="E322" s="171" t="str">
        <f t="shared" si="4"/>
        <v>2022</v>
      </c>
      <c r="F322" s="547">
        <v>32346</v>
      </c>
      <c r="G322" s="548">
        <v>0.19</v>
      </c>
      <c r="H322" s="547">
        <v>27181.51</v>
      </c>
      <c r="I322" s="545" t="s">
        <v>12668</v>
      </c>
      <c r="J322" s="545" t="s">
        <v>13297</v>
      </c>
      <c r="K322" s="545" t="s">
        <v>13413</v>
      </c>
      <c r="L322" s="545" t="s">
        <v>13413</v>
      </c>
      <c r="M322" s="548" t="s">
        <v>13868</v>
      </c>
      <c r="N322" s="545" t="s">
        <v>13413</v>
      </c>
      <c r="O322" s="545" t="s">
        <v>13413</v>
      </c>
      <c r="P322" s="549">
        <v>362</v>
      </c>
      <c r="Q322" s="549">
        <v>2</v>
      </c>
      <c r="R322" s="549">
        <v>7</v>
      </c>
      <c r="S322" s="548">
        <v>2257</v>
      </c>
      <c r="T322" s="548"/>
      <c r="U322" s="99"/>
    </row>
    <row r="323" spans="1:21" ht="19.5" customHeight="1">
      <c r="A323" s="545">
        <v>393</v>
      </c>
      <c r="B323" s="545" t="s">
        <v>994</v>
      </c>
      <c r="C323" s="545" t="s">
        <v>216</v>
      </c>
      <c r="D323" s="546">
        <v>44585</v>
      </c>
      <c r="E323" s="171" t="str">
        <f t="shared" si="4"/>
        <v>2022</v>
      </c>
      <c r="F323" s="547">
        <v>1127</v>
      </c>
      <c r="G323" s="548">
        <v>0.19</v>
      </c>
      <c r="H323" s="547">
        <v>947.06</v>
      </c>
      <c r="I323" s="545" t="s">
        <v>12668</v>
      </c>
      <c r="J323" s="545" t="s">
        <v>13297</v>
      </c>
      <c r="K323" s="545" t="s">
        <v>13413</v>
      </c>
      <c r="L323" s="545" t="s">
        <v>14073</v>
      </c>
      <c r="M323" s="548" t="s">
        <v>13868</v>
      </c>
      <c r="N323" s="545" t="s">
        <v>13413</v>
      </c>
      <c r="O323" s="545" t="s">
        <v>13413</v>
      </c>
      <c r="P323" s="549">
        <v>363</v>
      </c>
      <c r="Q323" s="549">
        <v>2</v>
      </c>
      <c r="R323" s="549">
        <v>7</v>
      </c>
      <c r="S323" s="548">
        <v>2257</v>
      </c>
      <c r="T323" s="548"/>
      <c r="U323" s="99"/>
    </row>
    <row r="324" spans="1:21" ht="19.5" customHeight="1">
      <c r="A324" s="545">
        <v>394</v>
      </c>
      <c r="B324" s="545" t="s">
        <v>993</v>
      </c>
      <c r="C324" s="545" t="s">
        <v>216</v>
      </c>
      <c r="D324" s="546">
        <v>45708</v>
      </c>
      <c r="E324" s="171" t="str">
        <f t="shared" ref="E324:E387" si="5">TEXT(D324,"YYYY")</f>
        <v>2025</v>
      </c>
      <c r="F324" s="547">
        <v>6189.48</v>
      </c>
      <c r="G324" s="548">
        <v>0.19</v>
      </c>
      <c r="H324" s="547">
        <v>5201.24</v>
      </c>
      <c r="I324" s="545" t="s">
        <v>12668</v>
      </c>
      <c r="J324" s="545" t="s">
        <v>13307</v>
      </c>
      <c r="K324" s="545" t="s">
        <v>13413</v>
      </c>
      <c r="L324" s="545" t="s">
        <v>14073</v>
      </c>
      <c r="M324" s="548" t="s">
        <v>13868</v>
      </c>
      <c r="N324" s="545" t="s">
        <v>13413</v>
      </c>
      <c r="O324" s="545" t="s">
        <v>14074</v>
      </c>
      <c r="P324" s="549">
        <v>364</v>
      </c>
      <c r="Q324" s="549">
        <v>2</v>
      </c>
      <c r="R324" s="549">
        <v>7</v>
      </c>
      <c r="S324" s="548">
        <v>2228</v>
      </c>
      <c r="T324" s="548"/>
      <c r="U324" s="99"/>
    </row>
    <row r="325" spans="1:21" ht="19.5" customHeight="1">
      <c r="A325" s="545">
        <v>395</v>
      </c>
      <c r="B325" s="545" t="s">
        <v>995</v>
      </c>
      <c r="C325" s="545" t="s">
        <v>4532</v>
      </c>
      <c r="D325" s="546"/>
      <c r="E325" s="171" t="str">
        <f t="shared" si="5"/>
        <v>1900</v>
      </c>
      <c r="F325" s="547">
        <v>0</v>
      </c>
      <c r="G325" s="548">
        <v>0</v>
      </c>
      <c r="H325" s="547">
        <v>0</v>
      </c>
      <c r="I325" s="545" t="s">
        <v>12668</v>
      </c>
      <c r="J325" s="545"/>
      <c r="K325" s="545" t="s">
        <v>13413</v>
      </c>
      <c r="L325" s="545" t="s">
        <v>13413</v>
      </c>
      <c r="M325" s="548" t="s">
        <v>13868</v>
      </c>
      <c r="N325" s="545" t="s">
        <v>13413</v>
      </c>
      <c r="O325" s="545" t="s">
        <v>13413</v>
      </c>
      <c r="P325" s="549">
        <v>365</v>
      </c>
      <c r="Q325" s="549">
        <v>2</v>
      </c>
      <c r="R325" s="549">
        <v>7</v>
      </c>
      <c r="S325" s="548"/>
      <c r="T325" s="548"/>
      <c r="U325" s="99"/>
    </row>
    <row r="326" spans="1:21" ht="19.5" customHeight="1">
      <c r="A326" s="545">
        <v>396</v>
      </c>
      <c r="B326" s="545" t="s">
        <v>12049</v>
      </c>
      <c r="C326" s="545" t="s">
        <v>4504</v>
      </c>
      <c r="D326" s="546"/>
      <c r="E326" s="171" t="str">
        <f t="shared" si="5"/>
        <v>1900</v>
      </c>
      <c r="F326" s="547">
        <v>0</v>
      </c>
      <c r="G326" s="548">
        <v>0</v>
      </c>
      <c r="H326" s="547">
        <v>0</v>
      </c>
      <c r="I326" s="545" t="s">
        <v>12668</v>
      </c>
      <c r="J326" s="545"/>
      <c r="K326" s="545" t="s">
        <v>13413</v>
      </c>
      <c r="L326" s="545" t="s">
        <v>13413</v>
      </c>
      <c r="M326" s="548" t="s">
        <v>13868</v>
      </c>
      <c r="N326" s="545" t="s">
        <v>13413</v>
      </c>
      <c r="O326" s="545" t="s">
        <v>13413</v>
      </c>
      <c r="P326" s="549">
        <v>366</v>
      </c>
      <c r="Q326" s="549">
        <v>2</v>
      </c>
      <c r="R326" s="549">
        <v>7</v>
      </c>
      <c r="S326" s="548"/>
      <c r="T326" s="548"/>
      <c r="U326" s="99"/>
    </row>
    <row r="327" spans="1:21" ht="19.5" customHeight="1">
      <c r="A327" s="545">
        <v>398</v>
      </c>
      <c r="B327" s="545" t="s">
        <v>819</v>
      </c>
      <c r="C327" s="545" t="s">
        <v>221</v>
      </c>
      <c r="D327" s="546"/>
      <c r="E327" s="171" t="str">
        <f t="shared" si="5"/>
        <v>1900</v>
      </c>
      <c r="F327" s="547">
        <v>0</v>
      </c>
      <c r="G327" s="548">
        <v>0</v>
      </c>
      <c r="H327" s="547">
        <v>0</v>
      </c>
      <c r="I327" s="545" t="s">
        <v>12684</v>
      </c>
      <c r="J327" s="545"/>
      <c r="K327" s="545" t="s">
        <v>13413</v>
      </c>
      <c r="L327" s="545" t="s">
        <v>13982</v>
      </c>
      <c r="M327" s="548" t="s">
        <v>13758</v>
      </c>
      <c r="N327" s="545" t="s">
        <v>13413</v>
      </c>
      <c r="O327" s="545" t="s">
        <v>14075</v>
      </c>
      <c r="P327" s="549">
        <v>367</v>
      </c>
      <c r="Q327" s="549">
        <v>1</v>
      </c>
      <c r="R327" s="549">
        <v>95</v>
      </c>
      <c r="S327" s="548"/>
      <c r="T327" s="548"/>
      <c r="U327" s="99"/>
    </row>
    <row r="328" spans="1:21" ht="19.5" customHeight="1">
      <c r="A328" s="545">
        <v>399</v>
      </c>
      <c r="B328" s="545" t="s">
        <v>1162</v>
      </c>
      <c r="C328" s="545" t="s">
        <v>216</v>
      </c>
      <c r="D328" s="546"/>
      <c r="E328" s="171" t="str">
        <f t="shared" si="5"/>
        <v>1900</v>
      </c>
      <c r="F328" s="547">
        <v>0</v>
      </c>
      <c r="G328" s="548">
        <v>0</v>
      </c>
      <c r="H328" s="547">
        <v>0</v>
      </c>
      <c r="I328" s="545" t="s">
        <v>12691</v>
      </c>
      <c r="J328" s="545"/>
      <c r="K328" s="545" t="s">
        <v>13413</v>
      </c>
      <c r="L328" s="545" t="s">
        <v>14076</v>
      </c>
      <c r="M328" s="548" t="s">
        <v>13758</v>
      </c>
      <c r="N328" s="545" t="s">
        <v>13413</v>
      </c>
      <c r="O328" s="545" t="s">
        <v>14077</v>
      </c>
      <c r="P328" s="549">
        <v>368</v>
      </c>
      <c r="Q328" s="549">
        <v>1</v>
      </c>
      <c r="R328" s="549">
        <v>110</v>
      </c>
      <c r="S328" s="548"/>
      <c r="T328" s="548"/>
      <c r="U328" s="99"/>
    </row>
    <row r="329" spans="1:21" ht="19.5" customHeight="1">
      <c r="A329" s="545">
        <v>400</v>
      </c>
      <c r="B329" s="545" t="s">
        <v>1027</v>
      </c>
      <c r="C329" s="545" t="s">
        <v>4504</v>
      </c>
      <c r="D329" s="546">
        <v>46052</v>
      </c>
      <c r="E329" s="171" t="str">
        <f t="shared" si="5"/>
        <v>2026</v>
      </c>
      <c r="F329" s="547">
        <v>48761</v>
      </c>
      <c r="G329" s="548">
        <v>0.19</v>
      </c>
      <c r="H329" s="547">
        <v>40975.629999999997</v>
      </c>
      <c r="I329" s="545" t="s">
        <v>12668</v>
      </c>
      <c r="J329" s="545" t="s">
        <v>13307</v>
      </c>
      <c r="K329" s="545"/>
      <c r="L329" s="545" t="s">
        <v>13413</v>
      </c>
      <c r="M329" s="548" t="s">
        <v>13868</v>
      </c>
      <c r="N329" s="545" t="s">
        <v>13413</v>
      </c>
      <c r="O329" s="545" t="s">
        <v>13413</v>
      </c>
      <c r="P329" s="549">
        <v>369</v>
      </c>
      <c r="Q329" s="549">
        <v>2</v>
      </c>
      <c r="R329" s="549">
        <v>7</v>
      </c>
      <c r="S329" s="548">
        <v>2228</v>
      </c>
      <c r="T329" s="548"/>
      <c r="U329" s="99"/>
    </row>
    <row r="330" spans="1:21" ht="19.5" customHeight="1">
      <c r="A330" s="545">
        <v>401</v>
      </c>
      <c r="B330" s="545" t="s">
        <v>1004</v>
      </c>
      <c r="C330" s="545" t="s">
        <v>4504</v>
      </c>
      <c r="D330" s="546">
        <v>46052</v>
      </c>
      <c r="E330" s="171" t="str">
        <f t="shared" si="5"/>
        <v>2026</v>
      </c>
      <c r="F330" s="547">
        <v>68415</v>
      </c>
      <c r="G330" s="548">
        <v>0.19</v>
      </c>
      <c r="H330" s="547">
        <v>57491.6</v>
      </c>
      <c r="I330" s="545" t="s">
        <v>12668</v>
      </c>
      <c r="J330" s="545" t="s">
        <v>13307</v>
      </c>
      <c r="K330" s="545"/>
      <c r="L330" s="545" t="s">
        <v>14078</v>
      </c>
      <c r="M330" s="548" t="s">
        <v>13868</v>
      </c>
      <c r="N330" s="545" t="s">
        <v>13413</v>
      </c>
      <c r="O330" s="545" t="s">
        <v>13413</v>
      </c>
      <c r="P330" s="549">
        <v>370</v>
      </c>
      <c r="Q330" s="549">
        <v>2</v>
      </c>
      <c r="R330" s="549">
        <v>7</v>
      </c>
      <c r="S330" s="548">
        <v>2228</v>
      </c>
      <c r="T330" s="548"/>
      <c r="U330" s="99"/>
    </row>
    <row r="331" spans="1:21" ht="19.5" customHeight="1">
      <c r="A331" s="545">
        <v>403</v>
      </c>
      <c r="B331" s="545" t="s">
        <v>12048</v>
      </c>
      <c r="C331" s="545" t="s">
        <v>216</v>
      </c>
      <c r="D331" s="546"/>
      <c r="E331" s="171" t="str">
        <f t="shared" si="5"/>
        <v>1900</v>
      </c>
      <c r="F331" s="547">
        <v>0</v>
      </c>
      <c r="G331" s="548">
        <v>0</v>
      </c>
      <c r="H331" s="547">
        <v>0</v>
      </c>
      <c r="I331" s="545" t="s">
        <v>12692</v>
      </c>
      <c r="J331" s="545"/>
      <c r="K331" s="545" t="s">
        <v>13413</v>
      </c>
      <c r="L331" s="545" t="s">
        <v>14079</v>
      </c>
      <c r="M331" s="548" t="s">
        <v>13758</v>
      </c>
      <c r="N331" s="545" t="s">
        <v>13413</v>
      </c>
      <c r="O331" s="545" t="s">
        <v>14080</v>
      </c>
      <c r="P331" s="549">
        <v>371</v>
      </c>
      <c r="Q331" s="549">
        <v>1</v>
      </c>
      <c r="R331" s="549">
        <v>107</v>
      </c>
      <c r="S331" s="548"/>
      <c r="T331" s="548"/>
      <c r="U331" s="99"/>
    </row>
    <row r="332" spans="1:21" ht="19.5" customHeight="1">
      <c r="A332" s="545">
        <v>404</v>
      </c>
      <c r="B332" s="545" t="s">
        <v>12047</v>
      </c>
      <c r="C332" s="545" t="s">
        <v>216</v>
      </c>
      <c r="D332" s="546"/>
      <c r="E332" s="171" t="str">
        <f t="shared" si="5"/>
        <v>1900</v>
      </c>
      <c r="F332" s="547">
        <v>0</v>
      </c>
      <c r="G332" s="548">
        <v>0</v>
      </c>
      <c r="H332" s="547">
        <v>0</v>
      </c>
      <c r="I332" s="545" t="s">
        <v>12674</v>
      </c>
      <c r="J332" s="545"/>
      <c r="K332" s="545" t="s">
        <v>13413</v>
      </c>
      <c r="L332" s="545" t="s">
        <v>14081</v>
      </c>
      <c r="M332" s="548" t="s">
        <v>13758</v>
      </c>
      <c r="N332" s="545" t="s">
        <v>13413</v>
      </c>
      <c r="O332" s="545" t="s">
        <v>14082</v>
      </c>
      <c r="P332" s="549">
        <v>372</v>
      </c>
      <c r="Q332" s="549">
        <v>1</v>
      </c>
      <c r="R332" s="549">
        <v>5</v>
      </c>
      <c r="S332" s="548"/>
      <c r="T332" s="548"/>
      <c r="U332" s="99"/>
    </row>
    <row r="333" spans="1:21" ht="19.5" customHeight="1">
      <c r="A333" s="545">
        <v>405</v>
      </c>
      <c r="B333" s="545" t="s">
        <v>1155</v>
      </c>
      <c r="C333" s="545" t="s">
        <v>216</v>
      </c>
      <c r="D333" s="546"/>
      <c r="E333" s="171" t="str">
        <f t="shared" si="5"/>
        <v>1900</v>
      </c>
      <c r="F333" s="547">
        <v>0</v>
      </c>
      <c r="G333" s="548">
        <v>0</v>
      </c>
      <c r="H333" s="547">
        <v>0</v>
      </c>
      <c r="I333" s="545" t="s">
        <v>12691</v>
      </c>
      <c r="J333" s="545"/>
      <c r="K333" s="545" t="s">
        <v>13413</v>
      </c>
      <c r="L333" s="545" t="s">
        <v>14083</v>
      </c>
      <c r="M333" s="548" t="s">
        <v>13758</v>
      </c>
      <c r="N333" s="545" t="s">
        <v>13413</v>
      </c>
      <c r="O333" s="545" t="s">
        <v>14084</v>
      </c>
      <c r="P333" s="549">
        <v>373</v>
      </c>
      <c r="Q333" s="549">
        <v>1</v>
      </c>
      <c r="R333" s="549">
        <v>110</v>
      </c>
      <c r="S333" s="548"/>
      <c r="T333" s="548"/>
      <c r="U333" s="99"/>
    </row>
    <row r="334" spans="1:21" ht="19.5" customHeight="1">
      <c r="A334" s="545">
        <v>406</v>
      </c>
      <c r="B334" s="545" t="s">
        <v>1044</v>
      </c>
      <c r="C334" s="545" t="s">
        <v>216</v>
      </c>
      <c r="D334" s="546"/>
      <c r="E334" s="171" t="str">
        <f t="shared" si="5"/>
        <v>1900</v>
      </c>
      <c r="F334" s="547">
        <v>0</v>
      </c>
      <c r="G334" s="548">
        <v>0</v>
      </c>
      <c r="H334" s="547">
        <v>0</v>
      </c>
      <c r="I334" s="545" t="s">
        <v>12693</v>
      </c>
      <c r="J334" s="545"/>
      <c r="K334" s="545" t="s">
        <v>13413</v>
      </c>
      <c r="L334" s="545" t="s">
        <v>14085</v>
      </c>
      <c r="M334" s="548" t="s">
        <v>13758</v>
      </c>
      <c r="N334" s="545" t="s">
        <v>13413</v>
      </c>
      <c r="O334" s="545" t="s">
        <v>14086</v>
      </c>
      <c r="P334" s="549">
        <v>374</v>
      </c>
      <c r="Q334" s="549">
        <v>1</v>
      </c>
      <c r="R334" s="549">
        <v>102</v>
      </c>
      <c r="S334" s="548"/>
      <c r="T334" s="548"/>
      <c r="U334" s="99"/>
    </row>
    <row r="335" spans="1:21" ht="19.5" customHeight="1">
      <c r="A335" s="545">
        <v>407</v>
      </c>
      <c r="B335" s="545" t="s">
        <v>12046</v>
      </c>
      <c r="C335" s="545" t="s">
        <v>216</v>
      </c>
      <c r="D335" s="546">
        <v>44588</v>
      </c>
      <c r="E335" s="171" t="str">
        <f t="shared" si="5"/>
        <v>2022</v>
      </c>
      <c r="F335" s="547">
        <v>4273</v>
      </c>
      <c r="G335" s="548">
        <v>0.19</v>
      </c>
      <c r="H335" s="547">
        <v>3590.76</v>
      </c>
      <c r="I335" s="545" t="s">
        <v>12642</v>
      </c>
      <c r="J335" s="545" t="s">
        <v>13297</v>
      </c>
      <c r="K335" s="545" t="s">
        <v>13413</v>
      </c>
      <c r="L335" s="545" t="s">
        <v>13807</v>
      </c>
      <c r="M335" s="548" t="s">
        <v>13758</v>
      </c>
      <c r="N335" s="545" t="s">
        <v>13413</v>
      </c>
      <c r="O335" s="545" t="s">
        <v>14087</v>
      </c>
      <c r="P335" s="549">
        <v>375</v>
      </c>
      <c r="Q335" s="549">
        <v>1</v>
      </c>
      <c r="R335" s="549">
        <v>135</v>
      </c>
      <c r="S335" s="548">
        <v>2257</v>
      </c>
      <c r="T335" s="548"/>
      <c r="U335" s="99"/>
    </row>
    <row r="336" spans="1:21" ht="19.5" customHeight="1">
      <c r="A336" s="545">
        <v>408</v>
      </c>
      <c r="B336" s="545" t="s">
        <v>1051</v>
      </c>
      <c r="C336" s="545" t="s">
        <v>216</v>
      </c>
      <c r="D336" s="546"/>
      <c r="E336" s="171" t="str">
        <f t="shared" si="5"/>
        <v>1900</v>
      </c>
      <c r="F336" s="547">
        <v>0</v>
      </c>
      <c r="G336" s="548">
        <v>0</v>
      </c>
      <c r="H336" s="547">
        <v>0</v>
      </c>
      <c r="I336" s="545" t="s">
        <v>12694</v>
      </c>
      <c r="J336" s="545"/>
      <c r="K336" s="545" t="s">
        <v>13413</v>
      </c>
      <c r="L336" s="545" t="s">
        <v>14088</v>
      </c>
      <c r="M336" s="548" t="s">
        <v>13868</v>
      </c>
      <c r="N336" s="545" t="s">
        <v>22157</v>
      </c>
      <c r="O336" s="545" t="s">
        <v>14089</v>
      </c>
      <c r="P336" s="549">
        <v>376</v>
      </c>
      <c r="Q336" s="549">
        <v>2</v>
      </c>
      <c r="R336" s="549">
        <v>104</v>
      </c>
      <c r="S336" s="548"/>
      <c r="T336" s="548">
        <v>23</v>
      </c>
      <c r="U336" s="99"/>
    </row>
    <row r="337" spans="1:21" ht="19.5" customHeight="1">
      <c r="A337" s="545">
        <v>410</v>
      </c>
      <c r="B337" s="545" t="s">
        <v>12045</v>
      </c>
      <c r="C337" s="545" t="s">
        <v>209</v>
      </c>
      <c r="D337" s="546"/>
      <c r="E337" s="171" t="str">
        <f t="shared" si="5"/>
        <v>1900</v>
      </c>
      <c r="F337" s="547">
        <v>0</v>
      </c>
      <c r="G337" s="548">
        <v>0</v>
      </c>
      <c r="H337" s="547">
        <v>0</v>
      </c>
      <c r="I337" s="545" t="s">
        <v>12644</v>
      </c>
      <c r="J337" s="545"/>
      <c r="K337" s="545" t="s">
        <v>14090</v>
      </c>
      <c r="L337" s="545" t="s">
        <v>14091</v>
      </c>
      <c r="M337" s="548" t="s">
        <v>13758</v>
      </c>
      <c r="N337" s="545" t="s">
        <v>13413</v>
      </c>
      <c r="O337" s="545" t="s">
        <v>13413</v>
      </c>
      <c r="P337" s="549">
        <v>377</v>
      </c>
      <c r="Q337" s="549">
        <v>1</v>
      </c>
      <c r="R337" s="549">
        <v>62</v>
      </c>
      <c r="S337" s="548"/>
      <c r="T337" s="548"/>
      <c r="U337" s="99"/>
    </row>
    <row r="338" spans="1:21" ht="19.5" customHeight="1">
      <c r="A338" s="545">
        <v>412</v>
      </c>
      <c r="B338" s="545" t="s">
        <v>1069</v>
      </c>
      <c r="C338" s="545" t="s">
        <v>216</v>
      </c>
      <c r="D338" s="546"/>
      <c r="E338" s="171" t="str">
        <f t="shared" si="5"/>
        <v>1900</v>
      </c>
      <c r="F338" s="547">
        <v>0</v>
      </c>
      <c r="G338" s="548">
        <v>0</v>
      </c>
      <c r="H338" s="547">
        <v>0</v>
      </c>
      <c r="I338" s="545" t="s">
        <v>12695</v>
      </c>
      <c r="J338" s="545"/>
      <c r="K338" s="545" t="s">
        <v>13413</v>
      </c>
      <c r="L338" s="545" t="s">
        <v>14092</v>
      </c>
      <c r="M338" s="548" t="s">
        <v>13843</v>
      </c>
      <c r="N338" s="545" t="s">
        <v>13413</v>
      </c>
      <c r="O338" s="545" t="s">
        <v>14093</v>
      </c>
      <c r="P338" s="549">
        <v>378</v>
      </c>
      <c r="Q338" s="549">
        <v>5</v>
      </c>
      <c r="R338" s="549">
        <v>103</v>
      </c>
      <c r="S338" s="548"/>
      <c r="T338" s="548"/>
      <c r="U338" s="99"/>
    </row>
    <row r="339" spans="1:21" ht="19.5" customHeight="1">
      <c r="A339" s="545">
        <v>413</v>
      </c>
      <c r="B339" s="545" t="s">
        <v>1157</v>
      </c>
      <c r="C339" s="545" t="s">
        <v>216</v>
      </c>
      <c r="D339" s="546"/>
      <c r="E339" s="171" t="str">
        <f t="shared" si="5"/>
        <v>1900</v>
      </c>
      <c r="F339" s="547">
        <v>0</v>
      </c>
      <c r="G339" s="548">
        <v>0</v>
      </c>
      <c r="H339" s="547">
        <v>0</v>
      </c>
      <c r="I339" s="545" t="s">
        <v>12691</v>
      </c>
      <c r="J339" s="545"/>
      <c r="K339" s="545" t="s">
        <v>13413</v>
      </c>
      <c r="L339" s="545" t="s">
        <v>14094</v>
      </c>
      <c r="M339" s="548" t="s">
        <v>13758</v>
      </c>
      <c r="N339" s="545" t="s">
        <v>13413</v>
      </c>
      <c r="O339" s="545" t="s">
        <v>14095</v>
      </c>
      <c r="P339" s="549">
        <v>379</v>
      </c>
      <c r="Q339" s="549">
        <v>1</v>
      </c>
      <c r="R339" s="549">
        <v>110</v>
      </c>
      <c r="S339" s="548"/>
      <c r="T339" s="548"/>
      <c r="U339" s="99"/>
    </row>
    <row r="340" spans="1:21" ht="19.5" customHeight="1">
      <c r="A340" s="545">
        <v>414</v>
      </c>
      <c r="B340" s="545" t="s">
        <v>12044</v>
      </c>
      <c r="C340" s="545" t="s">
        <v>216</v>
      </c>
      <c r="D340" s="546"/>
      <c r="E340" s="171" t="str">
        <f t="shared" si="5"/>
        <v>1900</v>
      </c>
      <c r="F340" s="547">
        <v>0</v>
      </c>
      <c r="G340" s="548">
        <v>0</v>
      </c>
      <c r="H340" s="547">
        <v>0</v>
      </c>
      <c r="I340" s="545" t="s">
        <v>12691</v>
      </c>
      <c r="J340" s="545"/>
      <c r="K340" s="545" t="s">
        <v>13413</v>
      </c>
      <c r="L340" s="545" t="s">
        <v>14096</v>
      </c>
      <c r="M340" s="548" t="s">
        <v>13758</v>
      </c>
      <c r="N340" s="545" t="s">
        <v>13413</v>
      </c>
      <c r="O340" s="545" t="s">
        <v>14097</v>
      </c>
      <c r="P340" s="549">
        <v>380</v>
      </c>
      <c r="Q340" s="549">
        <v>1</v>
      </c>
      <c r="R340" s="549">
        <v>110</v>
      </c>
      <c r="S340" s="548"/>
      <c r="T340" s="548"/>
      <c r="U340" s="99"/>
    </row>
    <row r="341" spans="1:21" ht="19.5" customHeight="1">
      <c r="A341" s="545">
        <v>415</v>
      </c>
      <c r="B341" s="545" t="s">
        <v>1165</v>
      </c>
      <c r="C341" s="545" t="s">
        <v>216</v>
      </c>
      <c r="D341" s="546"/>
      <c r="E341" s="171" t="str">
        <f t="shared" si="5"/>
        <v>1900</v>
      </c>
      <c r="F341" s="547">
        <v>0</v>
      </c>
      <c r="G341" s="548">
        <v>0</v>
      </c>
      <c r="H341" s="547">
        <v>0</v>
      </c>
      <c r="I341" s="545" t="s">
        <v>12658</v>
      </c>
      <c r="J341" s="545"/>
      <c r="K341" s="545" t="s">
        <v>13413</v>
      </c>
      <c r="L341" s="545" t="s">
        <v>14098</v>
      </c>
      <c r="M341" s="548" t="s">
        <v>13758</v>
      </c>
      <c r="N341" s="545" t="s">
        <v>13413</v>
      </c>
      <c r="O341" s="545" t="s">
        <v>14099</v>
      </c>
      <c r="P341" s="549">
        <v>381</v>
      </c>
      <c r="Q341" s="549">
        <v>1</v>
      </c>
      <c r="R341" s="549">
        <v>9</v>
      </c>
      <c r="S341" s="548"/>
      <c r="T341" s="548"/>
      <c r="U341" s="99"/>
    </row>
    <row r="342" spans="1:21" ht="19.5" customHeight="1">
      <c r="A342" s="545">
        <v>416</v>
      </c>
      <c r="B342" s="545" t="s">
        <v>12043</v>
      </c>
      <c r="C342" s="545" t="s">
        <v>216</v>
      </c>
      <c r="D342" s="546"/>
      <c r="E342" s="171" t="str">
        <f t="shared" si="5"/>
        <v>1900</v>
      </c>
      <c r="F342" s="547">
        <v>0</v>
      </c>
      <c r="G342" s="548">
        <v>0</v>
      </c>
      <c r="H342" s="547">
        <v>0</v>
      </c>
      <c r="I342" s="545" t="s">
        <v>12696</v>
      </c>
      <c r="J342" s="545"/>
      <c r="K342" s="545" t="s">
        <v>13413</v>
      </c>
      <c r="L342" s="545" t="s">
        <v>14100</v>
      </c>
      <c r="M342" s="548" t="s">
        <v>13758</v>
      </c>
      <c r="N342" s="545" t="s">
        <v>13413</v>
      </c>
      <c r="O342" s="545" t="s">
        <v>14101</v>
      </c>
      <c r="P342" s="549">
        <v>382</v>
      </c>
      <c r="Q342" s="549">
        <v>1</v>
      </c>
      <c r="R342" s="549">
        <v>111</v>
      </c>
      <c r="S342" s="548"/>
      <c r="T342" s="548"/>
      <c r="U342" s="99"/>
    </row>
    <row r="343" spans="1:21" ht="19.5" customHeight="1">
      <c r="A343" s="545">
        <v>418</v>
      </c>
      <c r="B343" s="545" t="s">
        <v>12042</v>
      </c>
      <c r="C343" s="545" t="s">
        <v>216</v>
      </c>
      <c r="D343" s="546"/>
      <c r="E343" s="171" t="str">
        <f t="shared" si="5"/>
        <v>1900</v>
      </c>
      <c r="F343" s="547">
        <v>0</v>
      </c>
      <c r="G343" s="548">
        <v>0</v>
      </c>
      <c r="H343" s="547">
        <v>0</v>
      </c>
      <c r="I343" s="545" t="s">
        <v>12695</v>
      </c>
      <c r="J343" s="545"/>
      <c r="K343" s="545" t="s">
        <v>13413</v>
      </c>
      <c r="L343" s="545" t="s">
        <v>14102</v>
      </c>
      <c r="M343" s="548" t="s">
        <v>13758</v>
      </c>
      <c r="N343" s="545" t="s">
        <v>13413</v>
      </c>
      <c r="O343" s="545" t="s">
        <v>14103</v>
      </c>
      <c r="P343" s="549">
        <v>383</v>
      </c>
      <c r="Q343" s="549">
        <v>1</v>
      </c>
      <c r="R343" s="549">
        <v>103</v>
      </c>
      <c r="S343" s="548"/>
      <c r="T343" s="548"/>
      <c r="U343" s="99"/>
    </row>
    <row r="344" spans="1:21" ht="19.5" customHeight="1">
      <c r="A344" s="545">
        <v>419</v>
      </c>
      <c r="B344" s="545" t="s">
        <v>12041</v>
      </c>
      <c r="C344" s="545" t="s">
        <v>216</v>
      </c>
      <c r="D344" s="546"/>
      <c r="E344" s="171" t="str">
        <f t="shared" si="5"/>
        <v>1900</v>
      </c>
      <c r="F344" s="547">
        <v>0</v>
      </c>
      <c r="G344" s="548">
        <v>0</v>
      </c>
      <c r="H344" s="547">
        <v>0</v>
      </c>
      <c r="I344" s="545" t="s">
        <v>12642</v>
      </c>
      <c r="J344" s="545"/>
      <c r="K344" s="545" t="s">
        <v>13413</v>
      </c>
      <c r="L344" s="545" t="s">
        <v>13807</v>
      </c>
      <c r="M344" s="548" t="s">
        <v>13758</v>
      </c>
      <c r="N344" s="545" t="s">
        <v>13413</v>
      </c>
      <c r="O344" s="545" t="s">
        <v>14104</v>
      </c>
      <c r="P344" s="549">
        <v>384</v>
      </c>
      <c r="Q344" s="549">
        <v>1</v>
      </c>
      <c r="R344" s="549">
        <v>135</v>
      </c>
      <c r="S344" s="548"/>
      <c r="T344" s="548"/>
      <c r="U344" s="99"/>
    </row>
    <row r="345" spans="1:21" ht="19.5" customHeight="1">
      <c r="A345" s="545">
        <v>420</v>
      </c>
      <c r="B345" s="545" t="s">
        <v>12040</v>
      </c>
      <c r="C345" s="545" t="s">
        <v>216</v>
      </c>
      <c r="D345" s="546"/>
      <c r="E345" s="171" t="str">
        <f t="shared" si="5"/>
        <v>1900</v>
      </c>
      <c r="F345" s="547">
        <v>0</v>
      </c>
      <c r="G345" s="548">
        <v>0</v>
      </c>
      <c r="H345" s="547">
        <v>0</v>
      </c>
      <c r="I345" s="545" t="s">
        <v>12642</v>
      </c>
      <c r="J345" s="545"/>
      <c r="K345" s="545" t="s">
        <v>13413</v>
      </c>
      <c r="L345" s="545" t="s">
        <v>13807</v>
      </c>
      <c r="M345" s="548" t="s">
        <v>13758</v>
      </c>
      <c r="N345" s="545" t="s">
        <v>13413</v>
      </c>
      <c r="O345" s="545" t="s">
        <v>14105</v>
      </c>
      <c r="P345" s="549">
        <v>385</v>
      </c>
      <c r="Q345" s="549">
        <v>1</v>
      </c>
      <c r="R345" s="549">
        <v>135</v>
      </c>
      <c r="S345" s="548"/>
      <c r="T345" s="548"/>
      <c r="U345" s="99"/>
    </row>
    <row r="346" spans="1:21" ht="19.5" customHeight="1">
      <c r="A346" s="545">
        <v>421</v>
      </c>
      <c r="B346" s="545" t="s">
        <v>6852</v>
      </c>
      <c r="C346" s="545" t="s">
        <v>216</v>
      </c>
      <c r="D346" s="546">
        <v>46052</v>
      </c>
      <c r="E346" s="171" t="str">
        <f t="shared" si="5"/>
        <v>2026</v>
      </c>
      <c r="F346" s="547">
        <v>527</v>
      </c>
      <c r="G346" s="548">
        <v>0.19</v>
      </c>
      <c r="H346" s="547">
        <v>442.86</v>
      </c>
      <c r="I346" s="545" t="s">
        <v>12642</v>
      </c>
      <c r="J346" s="545" t="s">
        <v>13307</v>
      </c>
      <c r="K346" s="545" t="s">
        <v>13413</v>
      </c>
      <c r="L346" s="545" t="s">
        <v>13807</v>
      </c>
      <c r="M346" s="548" t="s">
        <v>13758</v>
      </c>
      <c r="N346" s="545" t="s">
        <v>13413</v>
      </c>
      <c r="O346" s="545" t="s">
        <v>14106</v>
      </c>
      <c r="P346" s="549">
        <v>386</v>
      </c>
      <c r="Q346" s="549">
        <v>1</v>
      </c>
      <c r="R346" s="549">
        <v>135</v>
      </c>
      <c r="S346" s="548">
        <v>2228</v>
      </c>
      <c r="T346" s="548"/>
      <c r="U346" s="99"/>
    </row>
    <row r="347" spans="1:21" ht="19.5" customHeight="1">
      <c r="A347" s="545">
        <v>422</v>
      </c>
      <c r="B347" s="545" t="s">
        <v>7156</v>
      </c>
      <c r="C347" s="545" t="s">
        <v>216</v>
      </c>
      <c r="D347" s="546">
        <v>45708</v>
      </c>
      <c r="E347" s="171" t="str">
        <f t="shared" si="5"/>
        <v>2025</v>
      </c>
      <c r="F347" s="547">
        <v>893.29</v>
      </c>
      <c r="G347" s="548">
        <v>0.19</v>
      </c>
      <c r="H347" s="547">
        <v>750.67</v>
      </c>
      <c r="I347" s="545" t="s">
        <v>12642</v>
      </c>
      <c r="J347" s="545" t="s">
        <v>13307</v>
      </c>
      <c r="K347" s="545" t="s">
        <v>13413</v>
      </c>
      <c r="L347" s="545" t="s">
        <v>13807</v>
      </c>
      <c r="M347" s="548" t="s">
        <v>13758</v>
      </c>
      <c r="N347" s="545" t="s">
        <v>13413</v>
      </c>
      <c r="O347" s="545" t="s">
        <v>14107</v>
      </c>
      <c r="P347" s="549">
        <v>387</v>
      </c>
      <c r="Q347" s="549">
        <v>1</v>
      </c>
      <c r="R347" s="549">
        <v>135</v>
      </c>
      <c r="S347" s="548">
        <v>2228</v>
      </c>
      <c r="T347" s="548"/>
      <c r="U347" s="99"/>
    </row>
    <row r="348" spans="1:21" ht="19.5" customHeight="1">
      <c r="A348" s="545">
        <v>423</v>
      </c>
      <c r="B348" s="545" t="s">
        <v>7155</v>
      </c>
      <c r="C348" s="545" t="s">
        <v>216</v>
      </c>
      <c r="D348" s="546">
        <v>45708</v>
      </c>
      <c r="E348" s="171" t="str">
        <f t="shared" si="5"/>
        <v>2025</v>
      </c>
      <c r="F348" s="547">
        <v>1568.25</v>
      </c>
      <c r="G348" s="548">
        <v>0.19</v>
      </c>
      <c r="H348" s="547">
        <v>1317.86</v>
      </c>
      <c r="I348" s="545" t="s">
        <v>12642</v>
      </c>
      <c r="J348" s="545" t="s">
        <v>13307</v>
      </c>
      <c r="K348" s="545" t="s">
        <v>13413</v>
      </c>
      <c r="L348" s="545" t="s">
        <v>13807</v>
      </c>
      <c r="M348" s="548" t="s">
        <v>13758</v>
      </c>
      <c r="N348" s="545" t="s">
        <v>13413</v>
      </c>
      <c r="O348" s="545" t="s">
        <v>14108</v>
      </c>
      <c r="P348" s="549">
        <v>388</v>
      </c>
      <c r="Q348" s="549">
        <v>1</v>
      </c>
      <c r="R348" s="549">
        <v>135</v>
      </c>
      <c r="S348" s="548">
        <v>2228</v>
      </c>
      <c r="T348" s="548"/>
      <c r="U348" s="99"/>
    </row>
    <row r="349" spans="1:21" ht="19.5" customHeight="1">
      <c r="A349" s="545">
        <v>424</v>
      </c>
      <c r="B349" s="545" t="s">
        <v>12039</v>
      </c>
      <c r="C349" s="545" t="s">
        <v>216</v>
      </c>
      <c r="D349" s="546"/>
      <c r="E349" s="171" t="str">
        <f t="shared" si="5"/>
        <v>1900</v>
      </c>
      <c r="F349" s="547">
        <v>0</v>
      </c>
      <c r="G349" s="548">
        <v>0</v>
      </c>
      <c r="H349" s="547">
        <v>0</v>
      </c>
      <c r="I349" s="545" t="s">
        <v>12696</v>
      </c>
      <c r="J349" s="545"/>
      <c r="K349" s="545" t="s">
        <v>13413</v>
      </c>
      <c r="L349" s="545" t="s">
        <v>14067</v>
      </c>
      <c r="M349" s="548" t="s">
        <v>13758</v>
      </c>
      <c r="N349" s="545" t="s">
        <v>13413</v>
      </c>
      <c r="O349" s="545" t="s">
        <v>14109</v>
      </c>
      <c r="P349" s="549">
        <v>389</v>
      </c>
      <c r="Q349" s="549">
        <v>1</v>
      </c>
      <c r="R349" s="549">
        <v>111</v>
      </c>
      <c r="S349" s="548"/>
      <c r="T349" s="548"/>
      <c r="U349" s="99"/>
    </row>
    <row r="350" spans="1:21" ht="19.5" customHeight="1">
      <c r="A350" s="545">
        <v>425</v>
      </c>
      <c r="B350" s="545" t="s">
        <v>3303</v>
      </c>
      <c r="C350" s="545" t="s">
        <v>216</v>
      </c>
      <c r="D350" s="546"/>
      <c r="E350" s="171" t="str">
        <f t="shared" si="5"/>
        <v>1900</v>
      </c>
      <c r="F350" s="547">
        <v>0</v>
      </c>
      <c r="G350" s="548">
        <v>0</v>
      </c>
      <c r="H350" s="547">
        <v>0</v>
      </c>
      <c r="I350" s="545" t="s">
        <v>12678</v>
      </c>
      <c r="J350" s="545"/>
      <c r="K350" s="545" t="s">
        <v>13413</v>
      </c>
      <c r="L350" s="545" t="s">
        <v>13413</v>
      </c>
      <c r="M350" s="548" t="s">
        <v>13758</v>
      </c>
      <c r="N350" s="545" t="s">
        <v>13413</v>
      </c>
      <c r="O350" s="545" t="s">
        <v>13413</v>
      </c>
      <c r="P350" s="549">
        <v>390</v>
      </c>
      <c r="Q350" s="549">
        <v>1</v>
      </c>
      <c r="R350" s="549">
        <v>23</v>
      </c>
      <c r="S350" s="548"/>
      <c r="T350" s="548"/>
      <c r="U350" s="99"/>
    </row>
    <row r="351" spans="1:21" ht="19.5" customHeight="1">
      <c r="A351" s="545">
        <v>426</v>
      </c>
      <c r="B351" s="545" t="s">
        <v>12038</v>
      </c>
      <c r="C351" s="545" t="s">
        <v>216</v>
      </c>
      <c r="D351" s="546"/>
      <c r="E351" s="171" t="str">
        <f t="shared" si="5"/>
        <v>1900</v>
      </c>
      <c r="F351" s="547">
        <v>0</v>
      </c>
      <c r="G351" s="548">
        <v>0</v>
      </c>
      <c r="H351" s="547">
        <v>0</v>
      </c>
      <c r="I351" s="545" t="s">
        <v>12656</v>
      </c>
      <c r="J351" s="545"/>
      <c r="K351" s="545" t="s">
        <v>13413</v>
      </c>
      <c r="L351" s="545" t="s">
        <v>14110</v>
      </c>
      <c r="M351" s="548" t="s">
        <v>13758</v>
      </c>
      <c r="N351" s="545" t="s">
        <v>13413</v>
      </c>
      <c r="O351" s="545" t="s">
        <v>14111</v>
      </c>
      <c r="P351" s="549">
        <v>391</v>
      </c>
      <c r="Q351" s="549">
        <v>1</v>
      </c>
      <c r="R351" s="549">
        <v>119</v>
      </c>
      <c r="S351" s="548"/>
      <c r="T351" s="548"/>
      <c r="U351" s="99"/>
    </row>
    <row r="352" spans="1:21" ht="19.5" customHeight="1">
      <c r="A352" s="545">
        <v>427</v>
      </c>
      <c r="B352" s="545" t="s">
        <v>12037</v>
      </c>
      <c r="C352" s="545" t="s">
        <v>216</v>
      </c>
      <c r="D352" s="546"/>
      <c r="E352" s="171" t="str">
        <f t="shared" si="5"/>
        <v>1900</v>
      </c>
      <c r="F352" s="547">
        <v>0</v>
      </c>
      <c r="G352" s="548">
        <v>0</v>
      </c>
      <c r="H352" s="547">
        <v>0</v>
      </c>
      <c r="I352" s="545" t="s">
        <v>12663</v>
      </c>
      <c r="J352" s="545"/>
      <c r="K352" s="545" t="s">
        <v>13413</v>
      </c>
      <c r="L352" s="545" t="s">
        <v>13413</v>
      </c>
      <c r="M352" s="548" t="s">
        <v>13758</v>
      </c>
      <c r="N352" s="545" t="s">
        <v>13413</v>
      </c>
      <c r="O352" s="545" t="s">
        <v>14112</v>
      </c>
      <c r="P352" s="549">
        <v>392</v>
      </c>
      <c r="Q352" s="549">
        <v>1</v>
      </c>
      <c r="R352" s="549">
        <v>21</v>
      </c>
      <c r="S352" s="548"/>
      <c r="T352" s="548"/>
      <c r="U352" s="99"/>
    </row>
    <row r="353" spans="1:21" ht="19.5" customHeight="1">
      <c r="A353" s="545">
        <v>428</v>
      </c>
      <c r="B353" s="545" t="s">
        <v>3617</v>
      </c>
      <c r="C353" s="545" t="s">
        <v>216</v>
      </c>
      <c r="D353" s="546"/>
      <c r="E353" s="171" t="str">
        <f t="shared" si="5"/>
        <v>1900</v>
      </c>
      <c r="F353" s="547">
        <v>0</v>
      </c>
      <c r="G353" s="548">
        <v>0</v>
      </c>
      <c r="H353" s="547">
        <v>0</v>
      </c>
      <c r="I353" s="545" t="s">
        <v>12664</v>
      </c>
      <c r="J353" s="545"/>
      <c r="K353" s="545" t="s">
        <v>13413</v>
      </c>
      <c r="L353" s="545" t="s">
        <v>14113</v>
      </c>
      <c r="M353" s="548" t="s">
        <v>13758</v>
      </c>
      <c r="N353" s="545" t="s">
        <v>13413</v>
      </c>
      <c r="O353" s="545" t="s">
        <v>14114</v>
      </c>
      <c r="P353" s="549">
        <v>393</v>
      </c>
      <c r="Q353" s="549">
        <v>1</v>
      </c>
      <c r="R353" s="549">
        <v>166</v>
      </c>
      <c r="S353" s="548"/>
      <c r="T353" s="548"/>
      <c r="U353" s="99"/>
    </row>
    <row r="354" spans="1:21" ht="19.5" customHeight="1">
      <c r="A354" s="545">
        <v>429</v>
      </c>
      <c r="B354" s="545" t="s">
        <v>1097</v>
      </c>
      <c r="C354" s="545" t="s">
        <v>216</v>
      </c>
      <c r="D354" s="546"/>
      <c r="E354" s="171" t="str">
        <f t="shared" si="5"/>
        <v>1900</v>
      </c>
      <c r="F354" s="547">
        <v>0</v>
      </c>
      <c r="G354" s="548">
        <v>0</v>
      </c>
      <c r="H354" s="547">
        <v>0</v>
      </c>
      <c r="I354" s="545" t="s">
        <v>12694</v>
      </c>
      <c r="J354" s="545"/>
      <c r="K354" s="545" t="s">
        <v>13413</v>
      </c>
      <c r="L354" s="545" t="s">
        <v>14115</v>
      </c>
      <c r="M354" s="548" t="s">
        <v>13868</v>
      </c>
      <c r="N354" s="545" t="s">
        <v>22158</v>
      </c>
      <c r="O354" s="545" t="s">
        <v>14116</v>
      </c>
      <c r="P354" s="549">
        <v>394</v>
      </c>
      <c r="Q354" s="549">
        <v>2</v>
      </c>
      <c r="R354" s="549">
        <v>104</v>
      </c>
      <c r="S354" s="548"/>
      <c r="T354" s="548">
        <v>39</v>
      </c>
      <c r="U354" s="99"/>
    </row>
    <row r="355" spans="1:21" ht="19.5" customHeight="1">
      <c r="A355" s="545">
        <v>430</v>
      </c>
      <c r="B355" s="545" t="s">
        <v>4470</v>
      </c>
      <c r="C355" s="545" t="s">
        <v>206</v>
      </c>
      <c r="D355" s="546">
        <v>43532</v>
      </c>
      <c r="E355" s="171" t="str">
        <f t="shared" si="5"/>
        <v>2019</v>
      </c>
      <c r="F355" s="547">
        <v>2760</v>
      </c>
      <c r="G355" s="548">
        <v>0.16</v>
      </c>
      <c r="H355" s="547">
        <v>2379.31</v>
      </c>
      <c r="I355" s="545" t="s">
        <v>12644</v>
      </c>
      <c r="J355" s="545" t="s">
        <v>13298</v>
      </c>
      <c r="K355" s="545" t="s">
        <v>4470</v>
      </c>
      <c r="L355" s="545" t="s">
        <v>14117</v>
      </c>
      <c r="M355" s="548" t="s">
        <v>13758</v>
      </c>
      <c r="N355" s="545" t="s">
        <v>13413</v>
      </c>
      <c r="O355" s="545" t="s">
        <v>13413</v>
      </c>
      <c r="P355" s="549">
        <v>395</v>
      </c>
      <c r="Q355" s="549">
        <v>1</v>
      </c>
      <c r="R355" s="549">
        <v>62</v>
      </c>
      <c r="S355" s="548">
        <v>1012</v>
      </c>
      <c r="T355" s="548"/>
      <c r="U355" s="99"/>
    </row>
    <row r="356" spans="1:21" ht="19.5" customHeight="1">
      <c r="A356" s="545">
        <v>432</v>
      </c>
      <c r="B356" s="545" t="s">
        <v>12036</v>
      </c>
      <c r="C356" s="545" t="s">
        <v>216</v>
      </c>
      <c r="D356" s="546"/>
      <c r="E356" s="171" t="str">
        <f t="shared" si="5"/>
        <v>1900</v>
      </c>
      <c r="F356" s="547">
        <v>0</v>
      </c>
      <c r="G356" s="548">
        <v>0</v>
      </c>
      <c r="H356" s="547">
        <v>0</v>
      </c>
      <c r="I356" s="545" t="s">
        <v>12658</v>
      </c>
      <c r="J356" s="545"/>
      <c r="K356" s="545" t="s">
        <v>13413</v>
      </c>
      <c r="L356" s="545" t="s">
        <v>13413</v>
      </c>
      <c r="M356" s="548" t="s">
        <v>13758</v>
      </c>
      <c r="N356" s="545" t="s">
        <v>13413</v>
      </c>
      <c r="O356" s="545" t="s">
        <v>14118</v>
      </c>
      <c r="P356" s="549">
        <v>397</v>
      </c>
      <c r="Q356" s="549">
        <v>1</v>
      </c>
      <c r="R356" s="549">
        <v>9</v>
      </c>
      <c r="S356" s="548"/>
      <c r="T356" s="548"/>
      <c r="U356" s="99"/>
    </row>
    <row r="357" spans="1:21" ht="19.5" customHeight="1">
      <c r="A357" s="545">
        <v>433</v>
      </c>
      <c r="B357" s="545" t="s">
        <v>1176</v>
      </c>
      <c r="C357" s="545" t="s">
        <v>216</v>
      </c>
      <c r="D357" s="546"/>
      <c r="E357" s="171" t="str">
        <f t="shared" si="5"/>
        <v>1900</v>
      </c>
      <c r="F357" s="547">
        <v>0</v>
      </c>
      <c r="G357" s="548">
        <v>0</v>
      </c>
      <c r="H357" s="547">
        <v>0</v>
      </c>
      <c r="I357" s="545" t="s">
        <v>12658</v>
      </c>
      <c r="J357" s="545"/>
      <c r="K357" s="545" t="s">
        <v>13413</v>
      </c>
      <c r="L357" s="545" t="s">
        <v>13413</v>
      </c>
      <c r="M357" s="548" t="s">
        <v>13758</v>
      </c>
      <c r="N357" s="545" t="s">
        <v>13413</v>
      </c>
      <c r="O357" s="545" t="s">
        <v>14119</v>
      </c>
      <c r="P357" s="549">
        <v>398</v>
      </c>
      <c r="Q357" s="549">
        <v>1</v>
      </c>
      <c r="R357" s="549">
        <v>9</v>
      </c>
      <c r="S357" s="548"/>
      <c r="T357" s="548"/>
      <c r="U357" s="99"/>
    </row>
    <row r="358" spans="1:21" ht="19.5" customHeight="1">
      <c r="A358" s="545">
        <v>434</v>
      </c>
      <c r="B358" s="545" t="s">
        <v>12035</v>
      </c>
      <c r="C358" s="545" t="s">
        <v>216</v>
      </c>
      <c r="D358" s="546"/>
      <c r="E358" s="171" t="str">
        <f t="shared" si="5"/>
        <v>1900</v>
      </c>
      <c r="F358" s="547">
        <v>0</v>
      </c>
      <c r="G358" s="548">
        <v>0</v>
      </c>
      <c r="H358" s="547">
        <v>0</v>
      </c>
      <c r="I358" s="545" t="s">
        <v>12658</v>
      </c>
      <c r="J358" s="545"/>
      <c r="K358" s="545" t="s">
        <v>13413</v>
      </c>
      <c r="L358" s="545" t="s">
        <v>14120</v>
      </c>
      <c r="M358" s="548" t="s">
        <v>13758</v>
      </c>
      <c r="N358" s="545" t="s">
        <v>13413</v>
      </c>
      <c r="O358" s="545" t="s">
        <v>14121</v>
      </c>
      <c r="P358" s="549">
        <v>399</v>
      </c>
      <c r="Q358" s="549">
        <v>1</v>
      </c>
      <c r="R358" s="549">
        <v>9</v>
      </c>
      <c r="S358" s="548"/>
      <c r="T358" s="548"/>
      <c r="U358" s="99"/>
    </row>
    <row r="359" spans="1:21" ht="19.5" customHeight="1">
      <c r="A359" s="545">
        <v>435</v>
      </c>
      <c r="B359" s="545" t="s">
        <v>12034</v>
      </c>
      <c r="C359" s="545" t="s">
        <v>216</v>
      </c>
      <c r="D359" s="546"/>
      <c r="E359" s="171" t="str">
        <f t="shared" si="5"/>
        <v>1900</v>
      </c>
      <c r="F359" s="547">
        <v>0</v>
      </c>
      <c r="G359" s="548">
        <v>0</v>
      </c>
      <c r="H359" s="547">
        <v>0</v>
      </c>
      <c r="I359" s="545" t="s">
        <v>12658</v>
      </c>
      <c r="J359" s="545"/>
      <c r="K359" s="545" t="s">
        <v>13413</v>
      </c>
      <c r="L359" s="545" t="s">
        <v>14122</v>
      </c>
      <c r="M359" s="548" t="s">
        <v>13758</v>
      </c>
      <c r="N359" s="545" t="s">
        <v>13413</v>
      </c>
      <c r="O359" s="545" t="s">
        <v>14123</v>
      </c>
      <c r="P359" s="549">
        <v>400</v>
      </c>
      <c r="Q359" s="549">
        <v>1</v>
      </c>
      <c r="R359" s="549">
        <v>9</v>
      </c>
      <c r="S359" s="548"/>
      <c r="T359" s="548"/>
      <c r="U359" s="99"/>
    </row>
    <row r="360" spans="1:21" ht="19.5" customHeight="1">
      <c r="A360" s="545">
        <v>436</v>
      </c>
      <c r="B360" s="545" t="s">
        <v>12033</v>
      </c>
      <c r="C360" s="545" t="s">
        <v>216</v>
      </c>
      <c r="D360" s="546"/>
      <c r="E360" s="171" t="str">
        <f t="shared" si="5"/>
        <v>1900</v>
      </c>
      <c r="F360" s="547">
        <v>0</v>
      </c>
      <c r="G360" s="548">
        <v>0</v>
      </c>
      <c r="H360" s="547">
        <v>0</v>
      </c>
      <c r="I360" s="545" t="s">
        <v>12658</v>
      </c>
      <c r="J360" s="545"/>
      <c r="K360" s="545" t="s">
        <v>13413</v>
      </c>
      <c r="L360" s="545" t="s">
        <v>14122</v>
      </c>
      <c r="M360" s="548" t="s">
        <v>13758</v>
      </c>
      <c r="N360" s="545" t="s">
        <v>13413</v>
      </c>
      <c r="O360" s="545" t="s">
        <v>14124</v>
      </c>
      <c r="P360" s="549">
        <v>401</v>
      </c>
      <c r="Q360" s="549">
        <v>1</v>
      </c>
      <c r="R360" s="549">
        <v>9</v>
      </c>
      <c r="S360" s="548"/>
      <c r="T360" s="548"/>
      <c r="U360" s="99"/>
    </row>
    <row r="361" spans="1:21" ht="19.5" customHeight="1">
      <c r="A361" s="545">
        <v>437</v>
      </c>
      <c r="B361" s="545" t="s">
        <v>782</v>
      </c>
      <c r="C361" s="545" t="s">
        <v>221</v>
      </c>
      <c r="D361" s="546"/>
      <c r="E361" s="171" t="str">
        <f t="shared" si="5"/>
        <v>1900</v>
      </c>
      <c r="F361" s="547">
        <v>0</v>
      </c>
      <c r="G361" s="548">
        <v>0</v>
      </c>
      <c r="H361" s="547">
        <v>0</v>
      </c>
      <c r="I361" s="545" t="s">
        <v>12643</v>
      </c>
      <c r="J361" s="545"/>
      <c r="K361" s="545" t="s">
        <v>13413</v>
      </c>
      <c r="L361" s="545" t="s">
        <v>13413</v>
      </c>
      <c r="M361" s="548" t="s">
        <v>13758</v>
      </c>
      <c r="N361" s="545" t="s">
        <v>13413</v>
      </c>
      <c r="O361" s="545" t="s">
        <v>14125</v>
      </c>
      <c r="P361" s="549">
        <v>402</v>
      </c>
      <c r="Q361" s="549">
        <v>1</v>
      </c>
      <c r="R361" s="549">
        <v>6</v>
      </c>
      <c r="S361" s="548"/>
      <c r="T361" s="548"/>
      <c r="U361" s="99"/>
    </row>
    <row r="362" spans="1:21" ht="19.5" customHeight="1">
      <c r="A362" s="545">
        <v>438</v>
      </c>
      <c r="B362" s="545" t="s">
        <v>8398</v>
      </c>
      <c r="C362" s="545" t="s">
        <v>209</v>
      </c>
      <c r="D362" s="546">
        <v>44596</v>
      </c>
      <c r="E362" s="171" t="str">
        <f t="shared" si="5"/>
        <v>2022</v>
      </c>
      <c r="F362" s="547">
        <v>67407</v>
      </c>
      <c r="G362" s="548">
        <v>0.19</v>
      </c>
      <c r="H362" s="547">
        <v>56644.54</v>
      </c>
      <c r="I362" s="545" t="s">
        <v>12697</v>
      </c>
      <c r="J362" s="545" t="s">
        <v>13297</v>
      </c>
      <c r="K362" s="545" t="s">
        <v>13413</v>
      </c>
      <c r="L362" s="545" t="s">
        <v>14126</v>
      </c>
      <c r="M362" s="548" t="s">
        <v>13758</v>
      </c>
      <c r="N362" s="545" t="s">
        <v>13413</v>
      </c>
      <c r="O362" s="545" t="s">
        <v>13413</v>
      </c>
      <c r="P362" s="549">
        <v>403</v>
      </c>
      <c r="Q362" s="549">
        <v>1</v>
      </c>
      <c r="R362" s="549">
        <v>138</v>
      </c>
      <c r="S362" s="548">
        <v>2257</v>
      </c>
      <c r="T362" s="548"/>
      <c r="U362" s="99"/>
    </row>
    <row r="363" spans="1:21" ht="19.5" customHeight="1">
      <c r="A363" s="545">
        <v>439</v>
      </c>
      <c r="B363" s="545" t="s">
        <v>3360</v>
      </c>
      <c r="C363" s="545" t="s">
        <v>216</v>
      </c>
      <c r="D363" s="546"/>
      <c r="E363" s="171" t="str">
        <f t="shared" si="5"/>
        <v>1900</v>
      </c>
      <c r="F363" s="547">
        <v>0</v>
      </c>
      <c r="G363" s="548">
        <v>0</v>
      </c>
      <c r="H363" s="547">
        <v>0</v>
      </c>
      <c r="I363" s="545" t="s">
        <v>12670</v>
      </c>
      <c r="J363" s="545"/>
      <c r="K363" s="545" t="s">
        <v>13413</v>
      </c>
      <c r="L363" s="545" t="s">
        <v>13413</v>
      </c>
      <c r="M363" s="548" t="s">
        <v>13868</v>
      </c>
      <c r="N363" s="545" t="s">
        <v>13413</v>
      </c>
      <c r="O363" s="545" t="s">
        <v>13413</v>
      </c>
      <c r="P363" s="549">
        <v>404</v>
      </c>
      <c r="Q363" s="549">
        <v>2</v>
      </c>
      <c r="R363" s="549">
        <v>24</v>
      </c>
      <c r="S363" s="548"/>
      <c r="T363" s="548"/>
      <c r="U363" s="99"/>
    </row>
    <row r="364" spans="1:21" ht="19.5" customHeight="1">
      <c r="A364" s="545">
        <v>440</v>
      </c>
      <c r="B364" s="545" t="s">
        <v>12032</v>
      </c>
      <c r="C364" s="545" t="s">
        <v>216</v>
      </c>
      <c r="D364" s="546"/>
      <c r="E364" s="171" t="str">
        <f t="shared" si="5"/>
        <v>1900</v>
      </c>
      <c r="F364" s="547">
        <v>0</v>
      </c>
      <c r="G364" s="548">
        <v>0</v>
      </c>
      <c r="H364" s="547">
        <v>0</v>
      </c>
      <c r="I364" s="545" t="s">
        <v>12698</v>
      </c>
      <c r="J364" s="545"/>
      <c r="K364" s="545" t="s">
        <v>13413</v>
      </c>
      <c r="L364" s="545" t="s">
        <v>14127</v>
      </c>
      <c r="M364" s="548" t="s">
        <v>13758</v>
      </c>
      <c r="N364" s="545" t="s">
        <v>13413</v>
      </c>
      <c r="O364" s="545" t="s">
        <v>14128</v>
      </c>
      <c r="P364" s="549">
        <v>405</v>
      </c>
      <c r="Q364" s="549">
        <v>1</v>
      </c>
      <c r="R364" s="549">
        <v>115</v>
      </c>
      <c r="S364" s="548"/>
      <c r="T364" s="548"/>
      <c r="U364" s="99"/>
    </row>
    <row r="365" spans="1:21" ht="19.5" customHeight="1">
      <c r="A365" s="545">
        <v>441</v>
      </c>
      <c r="B365" s="545" t="s">
        <v>1169</v>
      </c>
      <c r="C365" s="545" t="s">
        <v>216</v>
      </c>
      <c r="D365" s="546"/>
      <c r="E365" s="171" t="str">
        <f t="shared" si="5"/>
        <v>1900</v>
      </c>
      <c r="F365" s="547">
        <v>0</v>
      </c>
      <c r="G365" s="548">
        <v>0</v>
      </c>
      <c r="H365" s="547">
        <v>0</v>
      </c>
      <c r="I365" s="545" t="s">
        <v>12658</v>
      </c>
      <c r="J365" s="545"/>
      <c r="K365" s="545" t="s">
        <v>13413</v>
      </c>
      <c r="L365" s="545" t="s">
        <v>14129</v>
      </c>
      <c r="M365" s="548" t="s">
        <v>13758</v>
      </c>
      <c r="N365" s="545" t="s">
        <v>13413</v>
      </c>
      <c r="O365" s="545" t="s">
        <v>14130</v>
      </c>
      <c r="P365" s="549">
        <v>406</v>
      </c>
      <c r="Q365" s="549">
        <v>1</v>
      </c>
      <c r="R365" s="549">
        <v>9</v>
      </c>
      <c r="S365" s="548"/>
      <c r="T365" s="548"/>
      <c r="U365" s="99"/>
    </row>
    <row r="366" spans="1:21" ht="19.5" customHeight="1">
      <c r="A366" s="545">
        <v>442</v>
      </c>
      <c r="B366" s="545" t="s">
        <v>1168</v>
      </c>
      <c r="C366" s="545" t="s">
        <v>216</v>
      </c>
      <c r="D366" s="546"/>
      <c r="E366" s="171" t="str">
        <f t="shared" si="5"/>
        <v>1900</v>
      </c>
      <c r="F366" s="547">
        <v>0</v>
      </c>
      <c r="G366" s="548">
        <v>0</v>
      </c>
      <c r="H366" s="547">
        <v>0</v>
      </c>
      <c r="I366" s="545" t="s">
        <v>12658</v>
      </c>
      <c r="J366" s="545"/>
      <c r="K366" s="545" t="s">
        <v>13413</v>
      </c>
      <c r="L366" s="545" t="s">
        <v>14131</v>
      </c>
      <c r="M366" s="548" t="s">
        <v>13758</v>
      </c>
      <c r="N366" s="545" t="s">
        <v>13413</v>
      </c>
      <c r="O366" s="545" t="s">
        <v>14132</v>
      </c>
      <c r="P366" s="549">
        <v>407</v>
      </c>
      <c r="Q366" s="549">
        <v>1</v>
      </c>
      <c r="R366" s="549">
        <v>9</v>
      </c>
      <c r="S366" s="548"/>
      <c r="T366" s="548"/>
      <c r="U366" s="99"/>
    </row>
    <row r="367" spans="1:21" ht="19.5" customHeight="1">
      <c r="A367" s="545">
        <v>446</v>
      </c>
      <c r="B367" s="545" t="s">
        <v>1184</v>
      </c>
      <c r="C367" s="545" t="s">
        <v>216</v>
      </c>
      <c r="D367" s="546"/>
      <c r="E367" s="171" t="str">
        <f t="shared" si="5"/>
        <v>1900</v>
      </c>
      <c r="F367" s="547">
        <v>0</v>
      </c>
      <c r="G367" s="548">
        <v>0</v>
      </c>
      <c r="H367" s="547">
        <v>0</v>
      </c>
      <c r="I367" s="545" t="s">
        <v>12658</v>
      </c>
      <c r="J367" s="545"/>
      <c r="K367" s="545" t="s">
        <v>13413</v>
      </c>
      <c r="L367" s="545" t="s">
        <v>13413</v>
      </c>
      <c r="M367" s="548" t="s">
        <v>13758</v>
      </c>
      <c r="N367" s="545" t="s">
        <v>13413</v>
      </c>
      <c r="O367" s="545" t="s">
        <v>13413</v>
      </c>
      <c r="P367" s="549">
        <v>408</v>
      </c>
      <c r="Q367" s="549">
        <v>1</v>
      </c>
      <c r="R367" s="549">
        <v>9</v>
      </c>
      <c r="S367" s="548"/>
      <c r="T367" s="548"/>
      <c r="U367" s="99"/>
    </row>
    <row r="368" spans="1:21" ht="19.5" customHeight="1">
      <c r="A368" s="545">
        <v>447</v>
      </c>
      <c r="B368" s="545" t="s">
        <v>12031</v>
      </c>
      <c r="C368" s="545" t="s">
        <v>216</v>
      </c>
      <c r="D368" s="546"/>
      <c r="E368" s="171" t="str">
        <f t="shared" si="5"/>
        <v>1900</v>
      </c>
      <c r="F368" s="547">
        <v>0</v>
      </c>
      <c r="G368" s="548">
        <v>0</v>
      </c>
      <c r="H368" s="547">
        <v>0</v>
      </c>
      <c r="I368" s="545" t="s">
        <v>12699</v>
      </c>
      <c r="J368" s="545"/>
      <c r="K368" s="545" t="s">
        <v>13413</v>
      </c>
      <c r="L368" s="545" t="s">
        <v>14133</v>
      </c>
      <c r="M368" s="548" t="s">
        <v>13758</v>
      </c>
      <c r="N368" s="545" t="s">
        <v>13413</v>
      </c>
      <c r="O368" s="545" t="s">
        <v>14134</v>
      </c>
      <c r="P368" s="549">
        <v>409</v>
      </c>
      <c r="Q368" s="549">
        <v>1</v>
      </c>
      <c r="R368" s="549">
        <v>130</v>
      </c>
      <c r="S368" s="548"/>
      <c r="T368" s="548"/>
      <c r="U368" s="99"/>
    </row>
    <row r="369" spans="1:21" ht="19.5" customHeight="1">
      <c r="A369" s="545">
        <v>448</v>
      </c>
      <c r="B369" s="545" t="s">
        <v>12030</v>
      </c>
      <c r="C369" s="545" t="s">
        <v>216</v>
      </c>
      <c r="D369" s="546"/>
      <c r="E369" s="171" t="str">
        <f t="shared" si="5"/>
        <v>1900</v>
      </c>
      <c r="F369" s="547">
        <v>0</v>
      </c>
      <c r="G369" s="548">
        <v>0</v>
      </c>
      <c r="H369" s="547">
        <v>0</v>
      </c>
      <c r="I369" s="545" t="s">
        <v>12685</v>
      </c>
      <c r="J369" s="545"/>
      <c r="K369" s="545" t="s">
        <v>13413</v>
      </c>
      <c r="L369" s="545" t="s">
        <v>13413</v>
      </c>
      <c r="M369" s="548" t="s">
        <v>13758</v>
      </c>
      <c r="N369" s="545" t="s">
        <v>13413</v>
      </c>
      <c r="O369" s="545" t="s">
        <v>13413</v>
      </c>
      <c r="P369" s="549">
        <v>410</v>
      </c>
      <c r="Q369" s="549">
        <v>1</v>
      </c>
      <c r="R369" s="549">
        <v>11</v>
      </c>
      <c r="S369" s="548"/>
      <c r="T369" s="548"/>
      <c r="U369" s="99"/>
    </row>
    <row r="370" spans="1:21" ht="19.5" customHeight="1">
      <c r="A370" s="545">
        <v>449</v>
      </c>
      <c r="B370" s="545" t="s">
        <v>1186</v>
      </c>
      <c r="C370" s="545" t="s">
        <v>216</v>
      </c>
      <c r="D370" s="546"/>
      <c r="E370" s="171" t="str">
        <f t="shared" si="5"/>
        <v>1900</v>
      </c>
      <c r="F370" s="547">
        <v>0</v>
      </c>
      <c r="G370" s="548">
        <v>0</v>
      </c>
      <c r="H370" s="547">
        <v>0</v>
      </c>
      <c r="I370" s="545" t="s">
        <v>12658</v>
      </c>
      <c r="J370" s="545"/>
      <c r="K370" s="545" t="s">
        <v>13413</v>
      </c>
      <c r="L370" s="545" t="s">
        <v>14135</v>
      </c>
      <c r="M370" s="548" t="s">
        <v>13758</v>
      </c>
      <c r="N370" s="545" t="s">
        <v>13413</v>
      </c>
      <c r="O370" s="545" t="s">
        <v>14136</v>
      </c>
      <c r="P370" s="549">
        <v>411</v>
      </c>
      <c r="Q370" s="549">
        <v>1</v>
      </c>
      <c r="R370" s="549">
        <v>9</v>
      </c>
      <c r="S370" s="548"/>
      <c r="T370" s="548"/>
      <c r="U370" s="99"/>
    </row>
    <row r="371" spans="1:21" ht="19.5" customHeight="1">
      <c r="A371" s="545">
        <v>450</v>
      </c>
      <c r="B371" s="545" t="s">
        <v>1187</v>
      </c>
      <c r="C371" s="545" t="s">
        <v>216</v>
      </c>
      <c r="D371" s="546"/>
      <c r="E371" s="171" t="str">
        <f t="shared" si="5"/>
        <v>1900</v>
      </c>
      <c r="F371" s="547">
        <v>0</v>
      </c>
      <c r="G371" s="548">
        <v>0</v>
      </c>
      <c r="H371" s="547">
        <v>0</v>
      </c>
      <c r="I371" s="545" t="s">
        <v>12658</v>
      </c>
      <c r="J371" s="545"/>
      <c r="K371" s="545" t="s">
        <v>13413</v>
      </c>
      <c r="L371" s="545" t="s">
        <v>13413</v>
      </c>
      <c r="M371" s="548" t="s">
        <v>13758</v>
      </c>
      <c r="N371" s="545" t="s">
        <v>13413</v>
      </c>
      <c r="O371" s="545" t="s">
        <v>13413</v>
      </c>
      <c r="P371" s="549">
        <v>412</v>
      </c>
      <c r="Q371" s="549">
        <v>1</v>
      </c>
      <c r="R371" s="549">
        <v>9</v>
      </c>
      <c r="S371" s="548"/>
      <c r="T371" s="548"/>
      <c r="U371" s="99"/>
    </row>
    <row r="372" spans="1:21" ht="19.5" customHeight="1">
      <c r="A372" s="545">
        <v>451</v>
      </c>
      <c r="B372" s="545" t="s">
        <v>2676</v>
      </c>
      <c r="C372" s="545" t="s">
        <v>216</v>
      </c>
      <c r="D372" s="546">
        <v>46052</v>
      </c>
      <c r="E372" s="171" t="str">
        <f t="shared" si="5"/>
        <v>2026</v>
      </c>
      <c r="F372" s="547">
        <v>6898</v>
      </c>
      <c r="G372" s="548">
        <v>0.19</v>
      </c>
      <c r="H372" s="547">
        <v>5796.64</v>
      </c>
      <c r="I372" s="545" t="s">
        <v>12642</v>
      </c>
      <c r="J372" s="545" t="s">
        <v>13307</v>
      </c>
      <c r="K372" s="545" t="s">
        <v>13413</v>
      </c>
      <c r="L372" s="545" t="s">
        <v>13807</v>
      </c>
      <c r="M372" s="548" t="s">
        <v>13758</v>
      </c>
      <c r="N372" s="545" t="s">
        <v>13413</v>
      </c>
      <c r="O372" s="545" t="s">
        <v>14137</v>
      </c>
      <c r="P372" s="549">
        <v>413</v>
      </c>
      <c r="Q372" s="549">
        <v>1</v>
      </c>
      <c r="R372" s="549">
        <v>135</v>
      </c>
      <c r="S372" s="548">
        <v>2228</v>
      </c>
      <c r="T372" s="548"/>
      <c r="U372" s="99"/>
    </row>
    <row r="373" spans="1:21" ht="19.5" customHeight="1">
      <c r="A373" s="545">
        <v>452</v>
      </c>
      <c r="B373" s="545" t="s">
        <v>3258</v>
      </c>
      <c r="C373" s="545" t="s">
        <v>221</v>
      </c>
      <c r="D373" s="546"/>
      <c r="E373" s="171" t="str">
        <f t="shared" si="5"/>
        <v>1900</v>
      </c>
      <c r="F373" s="547">
        <v>0</v>
      </c>
      <c r="G373" s="548">
        <v>0</v>
      </c>
      <c r="H373" s="547">
        <v>0</v>
      </c>
      <c r="I373" s="545" t="s">
        <v>12663</v>
      </c>
      <c r="J373" s="545"/>
      <c r="K373" s="545" t="s">
        <v>13413</v>
      </c>
      <c r="L373" s="545" t="s">
        <v>14138</v>
      </c>
      <c r="M373" s="548" t="s">
        <v>13758</v>
      </c>
      <c r="N373" s="545" t="s">
        <v>13413</v>
      </c>
      <c r="O373" s="545" t="s">
        <v>14139</v>
      </c>
      <c r="P373" s="549">
        <v>414</v>
      </c>
      <c r="Q373" s="549">
        <v>1</v>
      </c>
      <c r="R373" s="549">
        <v>159</v>
      </c>
      <c r="S373" s="548"/>
      <c r="T373" s="548"/>
      <c r="U373" s="99"/>
    </row>
    <row r="374" spans="1:21" ht="19.5" customHeight="1">
      <c r="A374" s="545">
        <v>453</v>
      </c>
      <c r="B374" s="545" t="s">
        <v>1167</v>
      </c>
      <c r="C374" s="545" t="s">
        <v>216</v>
      </c>
      <c r="D374" s="546"/>
      <c r="E374" s="171" t="str">
        <f t="shared" si="5"/>
        <v>1900</v>
      </c>
      <c r="F374" s="547">
        <v>0</v>
      </c>
      <c r="G374" s="548">
        <v>0</v>
      </c>
      <c r="H374" s="547">
        <v>0</v>
      </c>
      <c r="I374" s="545" t="s">
        <v>12658</v>
      </c>
      <c r="J374" s="545"/>
      <c r="K374" s="545" t="s">
        <v>13413</v>
      </c>
      <c r="L374" s="545" t="s">
        <v>14140</v>
      </c>
      <c r="M374" s="548" t="s">
        <v>13758</v>
      </c>
      <c r="N374" s="545" t="s">
        <v>13413</v>
      </c>
      <c r="O374" s="545" t="s">
        <v>14141</v>
      </c>
      <c r="P374" s="549">
        <v>415</v>
      </c>
      <c r="Q374" s="549">
        <v>1</v>
      </c>
      <c r="R374" s="549">
        <v>9</v>
      </c>
      <c r="S374" s="548"/>
      <c r="T374" s="548"/>
      <c r="U374" s="99"/>
    </row>
    <row r="375" spans="1:21" ht="19.5" customHeight="1">
      <c r="A375" s="545">
        <v>454</v>
      </c>
      <c r="B375" s="545" t="s">
        <v>1624</v>
      </c>
      <c r="C375" s="545" t="s">
        <v>786</v>
      </c>
      <c r="D375" s="546"/>
      <c r="E375" s="171" t="str">
        <f t="shared" si="5"/>
        <v>1900</v>
      </c>
      <c r="F375" s="547">
        <v>0</v>
      </c>
      <c r="G375" s="548">
        <v>0</v>
      </c>
      <c r="H375" s="547">
        <v>0</v>
      </c>
      <c r="I375" s="545" t="s">
        <v>12641</v>
      </c>
      <c r="J375" s="545"/>
      <c r="K375" s="545" t="s">
        <v>13413</v>
      </c>
      <c r="L375" s="545" t="s">
        <v>14142</v>
      </c>
      <c r="M375" s="548" t="s">
        <v>13758</v>
      </c>
      <c r="N375" s="545" t="s">
        <v>22144</v>
      </c>
      <c r="O375" s="545" t="s">
        <v>14143</v>
      </c>
      <c r="P375" s="549">
        <v>416</v>
      </c>
      <c r="Q375" s="549">
        <v>1</v>
      </c>
      <c r="R375" s="549">
        <v>125</v>
      </c>
      <c r="S375" s="548"/>
      <c r="T375" s="548">
        <v>37</v>
      </c>
      <c r="U375" s="99"/>
    </row>
    <row r="376" spans="1:21" ht="19.5" customHeight="1">
      <c r="A376" s="545">
        <v>455</v>
      </c>
      <c r="B376" s="545" t="s">
        <v>12029</v>
      </c>
      <c r="C376" s="545" t="s">
        <v>209</v>
      </c>
      <c r="D376" s="546"/>
      <c r="E376" s="171" t="str">
        <f t="shared" si="5"/>
        <v>1900</v>
      </c>
      <c r="F376" s="547">
        <v>0</v>
      </c>
      <c r="G376" s="548">
        <v>0</v>
      </c>
      <c r="H376" s="547">
        <v>0</v>
      </c>
      <c r="I376" s="545" t="s">
        <v>12680</v>
      </c>
      <c r="J376" s="545"/>
      <c r="K376" s="545" t="s">
        <v>13413</v>
      </c>
      <c r="L376" s="545" t="s">
        <v>14144</v>
      </c>
      <c r="M376" s="548" t="s">
        <v>13758</v>
      </c>
      <c r="N376" s="545" t="s">
        <v>13413</v>
      </c>
      <c r="O376" s="545" t="s">
        <v>13413</v>
      </c>
      <c r="P376" s="549">
        <v>417</v>
      </c>
      <c r="Q376" s="549">
        <v>1</v>
      </c>
      <c r="R376" s="549">
        <v>20</v>
      </c>
      <c r="S376" s="548"/>
      <c r="T376" s="548"/>
      <c r="U376" s="99"/>
    </row>
    <row r="377" spans="1:21" ht="19.5" customHeight="1">
      <c r="A377" s="545">
        <v>456</v>
      </c>
      <c r="B377" s="545" t="s">
        <v>2420</v>
      </c>
      <c r="C377" s="545" t="s">
        <v>216</v>
      </c>
      <c r="D377" s="546">
        <v>45708</v>
      </c>
      <c r="E377" s="171" t="str">
        <f t="shared" si="5"/>
        <v>2025</v>
      </c>
      <c r="F377" s="547">
        <v>42423.64</v>
      </c>
      <c r="G377" s="548">
        <v>0.19</v>
      </c>
      <c r="H377" s="547">
        <v>35650.11</v>
      </c>
      <c r="I377" s="545" t="s">
        <v>12642</v>
      </c>
      <c r="J377" s="545" t="s">
        <v>13307</v>
      </c>
      <c r="K377" s="545" t="s">
        <v>13413</v>
      </c>
      <c r="L377" s="545" t="s">
        <v>13807</v>
      </c>
      <c r="M377" s="548" t="s">
        <v>13758</v>
      </c>
      <c r="N377" s="545" t="s">
        <v>13413</v>
      </c>
      <c r="O377" s="545" t="s">
        <v>14145</v>
      </c>
      <c r="P377" s="549">
        <v>418</v>
      </c>
      <c r="Q377" s="549">
        <v>1</v>
      </c>
      <c r="R377" s="549">
        <v>135</v>
      </c>
      <c r="S377" s="548">
        <v>2228</v>
      </c>
      <c r="T377" s="548"/>
      <c r="U377" s="99"/>
    </row>
    <row r="378" spans="1:21" ht="19.5" customHeight="1">
      <c r="A378" s="545">
        <v>457</v>
      </c>
      <c r="B378" s="545" t="s">
        <v>7154</v>
      </c>
      <c r="C378" s="545" t="s">
        <v>216</v>
      </c>
      <c r="D378" s="546">
        <v>46052</v>
      </c>
      <c r="E378" s="171" t="str">
        <f t="shared" si="5"/>
        <v>2026</v>
      </c>
      <c r="F378" s="547">
        <v>78097</v>
      </c>
      <c r="G378" s="548">
        <v>0.19</v>
      </c>
      <c r="H378" s="547">
        <v>65627.73</v>
      </c>
      <c r="I378" s="545" t="s">
        <v>12642</v>
      </c>
      <c r="J378" s="545" t="s">
        <v>13307</v>
      </c>
      <c r="K378" s="545" t="s">
        <v>13413</v>
      </c>
      <c r="L378" s="545" t="s">
        <v>13807</v>
      </c>
      <c r="M378" s="548" t="s">
        <v>13758</v>
      </c>
      <c r="N378" s="545" t="s">
        <v>13413</v>
      </c>
      <c r="O378" s="545" t="s">
        <v>14146</v>
      </c>
      <c r="P378" s="549">
        <v>419</v>
      </c>
      <c r="Q378" s="549">
        <v>1</v>
      </c>
      <c r="R378" s="549">
        <v>135</v>
      </c>
      <c r="S378" s="548">
        <v>2228</v>
      </c>
      <c r="T378" s="548"/>
      <c r="U378" s="99"/>
    </row>
    <row r="379" spans="1:21" ht="19.5" customHeight="1">
      <c r="A379" s="545">
        <v>458</v>
      </c>
      <c r="B379" s="545" t="s">
        <v>7153</v>
      </c>
      <c r="C379" s="545" t="s">
        <v>216</v>
      </c>
      <c r="D379" s="546">
        <v>45708</v>
      </c>
      <c r="E379" s="171" t="str">
        <f t="shared" si="5"/>
        <v>2025</v>
      </c>
      <c r="F379" s="547">
        <v>570.4</v>
      </c>
      <c r="G379" s="548">
        <v>0.19</v>
      </c>
      <c r="H379" s="547">
        <v>479.33</v>
      </c>
      <c r="I379" s="545" t="s">
        <v>12642</v>
      </c>
      <c r="J379" s="545" t="s">
        <v>13307</v>
      </c>
      <c r="K379" s="545" t="s">
        <v>13413</v>
      </c>
      <c r="L379" s="545" t="s">
        <v>13807</v>
      </c>
      <c r="M379" s="548" t="s">
        <v>13758</v>
      </c>
      <c r="N379" s="545" t="s">
        <v>13413</v>
      </c>
      <c r="O379" s="545" t="s">
        <v>14147</v>
      </c>
      <c r="P379" s="549">
        <v>420</v>
      </c>
      <c r="Q379" s="549">
        <v>1</v>
      </c>
      <c r="R379" s="549">
        <v>135</v>
      </c>
      <c r="S379" s="548">
        <v>2228</v>
      </c>
      <c r="T379" s="548"/>
      <c r="U379" s="99"/>
    </row>
    <row r="380" spans="1:21" ht="19.5" customHeight="1">
      <c r="A380" s="545">
        <v>459</v>
      </c>
      <c r="B380" s="545" t="s">
        <v>2630</v>
      </c>
      <c r="C380" s="545" t="s">
        <v>216</v>
      </c>
      <c r="D380" s="546">
        <v>45708</v>
      </c>
      <c r="E380" s="171" t="str">
        <f t="shared" si="5"/>
        <v>2025</v>
      </c>
      <c r="F380" s="547">
        <v>903.05</v>
      </c>
      <c r="G380" s="548">
        <v>0.19</v>
      </c>
      <c r="H380" s="547">
        <v>758.87</v>
      </c>
      <c r="I380" s="545" t="s">
        <v>12642</v>
      </c>
      <c r="J380" s="545" t="s">
        <v>13307</v>
      </c>
      <c r="K380" s="545" t="s">
        <v>14148</v>
      </c>
      <c r="L380" s="545" t="s">
        <v>13807</v>
      </c>
      <c r="M380" s="548" t="s">
        <v>13758</v>
      </c>
      <c r="N380" s="545" t="s">
        <v>13413</v>
      </c>
      <c r="O380" s="545" t="s">
        <v>14149</v>
      </c>
      <c r="P380" s="549">
        <v>421</v>
      </c>
      <c r="Q380" s="549">
        <v>1</v>
      </c>
      <c r="R380" s="549">
        <v>135</v>
      </c>
      <c r="S380" s="548">
        <v>2228</v>
      </c>
      <c r="T380" s="548"/>
      <c r="U380" s="99"/>
    </row>
    <row r="381" spans="1:21" ht="19.5" customHeight="1">
      <c r="A381" s="545">
        <v>460</v>
      </c>
      <c r="B381" s="545" t="s">
        <v>999</v>
      </c>
      <c r="C381" s="545" t="s">
        <v>437</v>
      </c>
      <c r="D381" s="546"/>
      <c r="E381" s="171" t="str">
        <f t="shared" si="5"/>
        <v>1900</v>
      </c>
      <c r="F381" s="547">
        <v>0</v>
      </c>
      <c r="G381" s="548">
        <v>0</v>
      </c>
      <c r="H381" s="547">
        <v>0</v>
      </c>
      <c r="I381" s="545" t="s">
        <v>12668</v>
      </c>
      <c r="J381" s="545"/>
      <c r="K381" s="545" t="s">
        <v>13413</v>
      </c>
      <c r="L381" s="545" t="s">
        <v>13958</v>
      </c>
      <c r="M381" s="548" t="s">
        <v>13868</v>
      </c>
      <c r="N381" s="545" t="s">
        <v>13413</v>
      </c>
      <c r="O381" s="545" t="s">
        <v>13413</v>
      </c>
      <c r="P381" s="549">
        <v>422</v>
      </c>
      <c r="Q381" s="549">
        <v>2</v>
      </c>
      <c r="R381" s="549">
        <v>7</v>
      </c>
      <c r="S381" s="548"/>
      <c r="T381" s="548"/>
      <c r="U381" s="99"/>
    </row>
    <row r="382" spans="1:21" ht="19.5" customHeight="1">
      <c r="A382" s="545">
        <v>462</v>
      </c>
      <c r="B382" s="545" t="s">
        <v>1148</v>
      </c>
      <c r="C382" s="545" t="s">
        <v>437</v>
      </c>
      <c r="D382" s="546"/>
      <c r="E382" s="171" t="str">
        <f t="shared" si="5"/>
        <v>1900</v>
      </c>
      <c r="F382" s="547">
        <v>0</v>
      </c>
      <c r="G382" s="548">
        <v>0</v>
      </c>
      <c r="H382" s="547">
        <v>0</v>
      </c>
      <c r="I382" s="545" t="s">
        <v>12692</v>
      </c>
      <c r="J382" s="545"/>
      <c r="K382" s="545" t="s">
        <v>13413</v>
      </c>
      <c r="L382" s="545" t="s">
        <v>14150</v>
      </c>
      <c r="M382" s="548" t="s">
        <v>13758</v>
      </c>
      <c r="N382" s="545" t="s">
        <v>13413</v>
      </c>
      <c r="O382" s="545" t="s">
        <v>13413</v>
      </c>
      <c r="P382" s="549">
        <v>423</v>
      </c>
      <c r="Q382" s="549">
        <v>1</v>
      </c>
      <c r="R382" s="549">
        <v>107</v>
      </c>
      <c r="S382" s="548"/>
      <c r="T382" s="548"/>
      <c r="U382" s="99"/>
    </row>
    <row r="383" spans="1:21" ht="19.5" customHeight="1">
      <c r="A383" s="545">
        <v>463</v>
      </c>
      <c r="B383" s="545" t="s">
        <v>1149</v>
      </c>
      <c r="C383" s="545" t="s">
        <v>216</v>
      </c>
      <c r="D383" s="546"/>
      <c r="E383" s="171" t="str">
        <f t="shared" si="5"/>
        <v>1900</v>
      </c>
      <c r="F383" s="547">
        <v>0</v>
      </c>
      <c r="G383" s="548">
        <v>0</v>
      </c>
      <c r="H383" s="547">
        <v>0</v>
      </c>
      <c r="I383" s="545" t="s">
        <v>12692</v>
      </c>
      <c r="J383" s="545"/>
      <c r="K383" s="545" t="s">
        <v>13413</v>
      </c>
      <c r="L383" s="545" t="s">
        <v>14151</v>
      </c>
      <c r="M383" s="548" t="s">
        <v>13758</v>
      </c>
      <c r="N383" s="545" t="s">
        <v>13413</v>
      </c>
      <c r="O383" s="545" t="s">
        <v>13413</v>
      </c>
      <c r="P383" s="549">
        <v>424</v>
      </c>
      <c r="Q383" s="549">
        <v>1</v>
      </c>
      <c r="R383" s="549">
        <v>107</v>
      </c>
      <c r="S383" s="548"/>
      <c r="T383" s="548"/>
      <c r="U383" s="99"/>
    </row>
    <row r="384" spans="1:21" ht="19.5" customHeight="1">
      <c r="A384" s="545">
        <v>465</v>
      </c>
      <c r="B384" s="545" t="s">
        <v>13676</v>
      </c>
      <c r="C384" s="545" t="s">
        <v>216</v>
      </c>
      <c r="D384" s="546">
        <v>46052</v>
      </c>
      <c r="E384" s="171" t="str">
        <f t="shared" si="5"/>
        <v>2026</v>
      </c>
      <c r="F384" s="547">
        <v>93087</v>
      </c>
      <c r="G384" s="548">
        <v>0.19</v>
      </c>
      <c r="H384" s="547">
        <v>78224.37</v>
      </c>
      <c r="I384" s="545" t="s">
        <v>12659</v>
      </c>
      <c r="J384" s="545" t="s">
        <v>13307</v>
      </c>
      <c r="K384" s="545" t="s">
        <v>13413</v>
      </c>
      <c r="L384" s="545" t="s">
        <v>13413</v>
      </c>
      <c r="M384" s="548" t="s">
        <v>13758</v>
      </c>
      <c r="N384" s="545" t="s">
        <v>13413</v>
      </c>
      <c r="O384" s="545" t="s">
        <v>13413</v>
      </c>
      <c r="P384" s="549">
        <v>425</v>
      </c>
      <c r="Q384" s="549">
        <v>1</v>
      </c>
      <c r="R384" s="549">
        <v>116</v>
      </c>
      <c r="S384" s="548">
        <v>2228</v>
      </c>
      <c r="T384" s="548"/>
      <c r="U384" s="99"/>
    </row>
    <row r="385" spans="1:21" ht="19.5" customHeight="1">
      <c r="A385" s="545">
        <v>466</v>
      </c>
      <c r="B385" s="545" t="s">
        <v>6625</v>
      </c>
      <c r="C385" s="545" t="s">
        <v>216</v>
      </c>
      <c r="D385" s="546">
        <v>44585</v>
      </c>
      <c r="E385" s="171" t="str">
        <f t="shared" si="5"/>
        <v>2022</v>
      </c>
      <c r="F385" s="547">
        <v>46145</v>
      </c>
      <c r="G385" s="548">
        <v>0.19</v>
      </c>
      <c r="H385" s="547">
        <v>38777.31</v>
      </c>
      <c r="I385" s="545" t="s">
        <v>12700</v>
      </c>
      <c r="J385" s="545" t="s">
        <v>13297</v>
      </c>
      <c r="K385" s="545" t="s">
        <v>13413</v>
      </c>
      <c r="L385" s="545" t="s">
        <v>13413</v>
      </c>
      <c r="M385" s="548" t="s">
        <v>13868</v>
      </c>
      <c r="N385" s="545" t="s">
        <v>13413</v>
      </c>
      <c r="O385" s="545" t="s">
        <v>14152</v>
      </c>
      <c r="P385" s="549">
        <v>426</v>
      </c>
      <c r="Q385" s="549">
        <v>2</v>
      </c>
      <c r="R385" s="549">
        <v>117</v>
      </c>
      <c r="S385" s="548">
        <v>2257</v>
      </c>
      <c r="T385" s="548"/>
      <c r="U385" s="99"/>
    </row>
    <row r="386" spans="1:21" ht="19.5" customHeight="1">
      <c r="A386" s="545">
        <v>468</v>
      </c>
      <c r="B386" s="545" t="s">
        <v>11051</v>
      </c>
      <c r="C386" s="545" t="s">
        <v>216</v>
      </c>
      <c r="D386" s="546"/>
      <c r="E386" s="171" t="str">
        <f t="shared" si="5"/>
        <v>1900</v>
      </c>
      <c r="F386" s="547">
        <v>0</v>
      </c>
      <c r="G386" s="548">
        <v>0</v>
      </c>
      <c r="H386" s="547">
        <v>0</v>
      </c>
      <c r="I386" s="545" t="s">
        <v>12673</v>
      </c>
      <c r="J386" s="545"/>
      <c r="K386" s="545" t="s">
        <v>13413</v>
      </c>
      <c r="L386" s="545" t="s">
        <v>13413</v>
      </c>
      <c r="M386" s="548" t="s">
        <v>13758</v>
      </c>
      <c r="N386" s="545" t="s">
        <v>13413</v>
      </c>
      <c r="O386" s="545" t="s">
        <v>13413</v>
      </c>
      <c r="P386" s="549">
        <v>428</v>
      </c>
      <c r="Q386" s="549">
        <v>1</v>
      </c>
      <c r="R386" s="549">
        <v>136</v>
      </c>
      <c r="S386" s="548"/>
      <c r="T386" s="548"/>
      <c r="U386" s="99"/>
    </row>
    <row r="387" spans="1:21" ht="19.5" customHeight="1">
      <c r="A387" s="545">
        <v>469</v>
      </c>
      <c r="B387" s="545" t="s">
        <v>1210</v>
      </c>
      <c r="C387" s="545" t="s">
        <v>216</v>
      </c>
      <c r="D387" s="546"/>
      <c r="E387" s="171" t="str">
        <f t="shared" si="5"/>
        <v>1900</v>
      </c>
      <c r="F387" s="547">
        <v>0</v>
      </c>
      <c r="G387" s="548">
        <v>0</v>
      </c>
      <c r="H387" s="547">
        <v>0</v>
      </c>
      <c r="I387" s="545" t="s">
        <v>12700</v>
      </c>
      <c r="J387" s="545"/>
      <c r="K387" s="545" t="s">
        <v>13413</v>
      </c>
      <c r="L387" s="545" t="s">
        <v>13413</v>
      </c>
      <c r="M387" s="548" t="s">
        <v>13868</v>
      </c>
      <c r="N387" s="545" t="s">
        <v>13413</v>
      </c>
      <c r="O387" s="545" t="s">
        <v>13413</v>
      </c>
      <c r="P387" s="549">
        <v>429</v>
      </c>
      <c r="Q387" s="549">
        <v>2</v>
      </c>
      <c r="R387" s="549">
        <v>117</v>
      </c>
      <c r="S387" s="548"/>
      <c r="T387" s="548"/>
      <c r="U387" s="99"/>
    </row>
    <row r="388" spans="1:21" ht="19.5" customHeight="1">
      <c r="A388" s="545">
        <v>472</v>
      </c>
      <c r="B388" s="545" t="s">
        <v>1216</v>
      </c>
      <c r="C388" s="545" t="s">
        <v>216</v>
      </c>
      <c r="D388" s="546">
        <v>44589</v>
      </c>
      <c r="E388" s="171" t="str">
        <f t="shared" ref="E388:E451" si="6">TEXT(D388,"YYYY")</f>
        <v>2022</v>
      </c>
      <c r="F388" s="547">
        <v>12111</v>
      </c>
      <c r="G388" s="548">
        <v>0.19</v>
      </c>
      <c r="H388" s="547">
        <v>10177.31</v>
      </c>
      <c r="I388" s="545" t="s">
        <v>12659</v>
      </c>
      <c r="J388" s="545" t="s">
        <v>13297</v>
      </c>
      <c r="K388" s="545" t="s">
        <v>13413</v>
      </c>
      <c r="L388" s="545" t="s">
        <v>14153</v>
      </c>
      <c r="M388" s="548" t="s">
        <v>13758</v>
      </c>
      <c r="N388" s="545" t="s">
        <v>13413</v>
      </c>
      <c r="O388" s="545" t="s">
        <v>14154</v>
      </c>
      <c r="P388" s="549">
        <v>431</v>
      </c>
      <c r="Q388" s="549">
        <v>1</v>
      </c>
      <c r="R388" s="549">
        <v>116</v>
      </c>
      <c r="S388" s="548">
        <v>2257</v>
      </c>
      <c r="T388" s="548"/>
      <c r="U388" s="99"/>
    </row>
    <row r="389" spans="1:21" ht="19.5" customHeight="1">
      <c r="A389" s="545">
        <v>473</v>
      </c>
      <c r="B389" s="545" t="s">
        <v>7152</v>
      </c>
      <c r="C389" s="545" t="s">
        <v>216</v>
      </c>
      <c r="D389" s="546">
        <v>46052</v>
      </c>
      <c r="E389" s="171" t="str">
        <f t="shared" si="6"/>
        <v>2026</v>
      </c>
      <c r="F389" s="547">
        <v>2322</v>
      </c>
      <c r="G389" s="548">
        <v>0.19</v>
      </c>
      <c r="H389" s="547">
        <v>1951.26</v>
      </c>
      <c r="I389" s="545" t="s">
        <v>12659</v>
      </c>
      <c r="J389" s="545" t="s">
        <v>13307</v>
      </c>
      <c r="K389" s="545" t="s">
        <v>13413</v>
      </c>
      <c r="L389" s="545" t="s">
        <v>14155</v>
      </c>
      <c r="M389" s="548" t="s">
        <v>13758</v>
      </c>
      <c r="N389" s="545" t="s">
        <v>13413</v>
      </c>
      <c r="O389" s="545" t="s">
        <v>14156</v>
      </c>
      <c r="P389" s="549">
        <v>432</v>
      </c>
      <c r="Q389" s="549">
        <v>1</v>
      </c>
      <c r="R389" s="549">
        <v>116</v>
      </c>
      <c r="S389" s="548">
        <v>2228</v>
      </c>
      <c r="T389" s="548"/>
      <c r="U389" s="99"/>
    </row>
    <row r="390" spans="1:21" ht="19.5" customHeight="1">
      <c r="A390" s="545">
        <v>474</v>
      </c>
      <c r="B390" s="545" t="s">
        <v>6418</v>
      </c>
      <c r="C390" s="545" t="s">
        <v>216</v>
      </c>
      <c r="D390" s="546">
        <v>46052</v>
      </c>
      <c r="E390" s="171" t="str">
        <f t="shared" si="6"/>
        <v>2026</v>
      </c>
      <c r="F390" s="547">
        <v>2708</v>
      </c>
      <c r="G390" s="548">
        <v>0.19</v>
      </c>
      <c r="H390" s="547">
        <v>2275.63</v>
      </c>
      <c r="I390" s="545" t="s">
        <v>12659</v>
      </c>
      <c r="J390" s="545" t="s">
        <v>13307</v>
      </c>
      <c r="K390" s="545" t="s">
        <v>13413</v>
      </c>
      <c r="L390" s="545" t="s">
        <v>14157</v>
      </c>
      <c r="M390" s="548" t="s">
        <v>13758</v>
      </c>
      <c r="N390" s="545" t="s">
        <v>13413</v>
      </c>
      <c r="O390" s="545" t="s">
        <v>14158</v>
      </c>
      <c r="P390" s="549">
        <v>433</v>
      </c>
      <c r="Q390" s="549">
        <v>1</v>
      </c>
      <c r="R390" s="549">
        <v>116</v>
      </c>
      <c r="S390" s="548">
        <v>2228</v>
      </c>
      <c r="T390" s="548"/>
      <c r="U390" s="99"/>
    </row>
    <row r="391" spans="1:21" ht="19.5" customHeight="1">
      <c r="A391" s="545">
        <v>475</v>
      </c>
      <c r="B391" s="545" t="s">
        <v>1213</v>
      </c>
      <c r="C391" s="545" t="s">
        <v>216</v>
      </c>
      <c r="D391" s="546"/>
      <c r="E391" s="171" t="str">
        <f t="shared" si="6"/>
        <v>1900</v>
      </c>
      <c r="F391" s="547">
        <v>0</v>
      </c>
      <c r="G391" s="548">
        <v>0</v>
      </c>
      <c r="H391" s="547">
        <v>0</v>
      </c>
      <c r="I391" s="545" t="s">
        <v>12659</v>
      </c>
      <c r="J391" s="545"/>
      <c r="K391" s="545" t="s">
        <v>13413</v>
      </c>
      <c r="L391" s="545" t="s">
        <v>14159</v>
      </c>
      <c r="M391" s="548" t="s">
        <v>13758</v>
      </c>
      <c r="N391" s="545" t="s">
        <v>13413</v>
      </c>
      <c r="O391" s="545" t="s">
        <v>14160</v>
      </c>
      <c r="P391" s="549">
        <v>434</v>
      </c>
      <c r="Q391" s="549">
        <v>1</v>
      </c>
      <c r="R391" s="549">
        <v>116</v>
      </c>
      <c r="S391" s="548"/>
      <c r="T391" s="548"/>
      <c r="U391" s="99"/>
    </row>
    <row r="392" spans="1:21" ht="19.5" customHeight="1">
      <c r="A392" s="545">
        <v>476</v>
      </c>
      <c r="B392" s="545" t="s">
        <v>1223</v>
      </c>
      <c r="C392" s="545" t="s">
        <v>216</v>
      </c>
      <c r="D392" s="546">
        <v>46052</v>
      </c>
      <c r="E392" s="171" t="str">
        <f t="shared" si="6"/>
        <v>2026</v>
      </c>
      <c r="F392" s="547">
        <v>4512</v>
      </c>
      <c r="G392" s="548">
        <v>0.19</v>
      </c>
      <c r="H392" s="547">
        <v>3791.6</v>
      </c>
      <c r="I392" s="545" t="s">
        <v>12659</v>
      </c>
      <c r="J392" s="545" t="s">
        <v>13307</v>
      </c>
      <c r="K392" s="545" t="s">
        <v>13413</v>
      </c>
      <c r="L392" s="545" t="s">
        <v>14161</v>
      </c>
      <c r="M392" s="548" t="s">
        <v>13758</v>
      </c>
      <c r="N392" s="545" t="s">
        <v>13413</v>
      </c>
      <c r="O392" s="545" t="s">
        <v>14162</v>
      </c>
      <c r="P392" s="549">
        <v>435</v>
      </c>
      <c r="Q392" s="549">
        <v>1</v>
      </c>
      <c r="R392" s="549">
        <v>116</v>
      </c>
      <c r="S392" s="548">
        <v>2228</v>
      </c>
      <c r="T392" s="548"/>
      <c r="U392" s="99"/>
    </row>
    <row r="393" spans="1:21" ht="19.5" customHeight="1">
      <c r="A393" s="545">
        <v>477</v>
      </c>
      <c r="B393" s="545" t="s">
        <v>1260</v>
      </c>
      <c r="C393" s="545" t="s">
        <v>216</v>
      </c>
      <c r="D393" s="546"/>
      <c r="E393" s="171" t="str">
        <f t="shared" si="6"/>
        <v>1900</v>
      </c>
      <c r="F393" s="547">
        <v>0</v>
      </c>
      <c r="G393" s="548">
        <v>0</v>
      </c>
      <c r="H393" s="547">
        <v>0</v>
      </c>
      <c r="I393" s="545" t="s">
        <v>12701</v>
      </c>
      <c r="J393" s="545"/>
      <c r="K393" s="545" t="s">
        <v>13413</v>
      </c>
      <c r="L393" s="545" t="s">
        <v>14163</v>
      </c>
      <c r="M393" s="548" t="s">
        <v>13868</v>
      </c>
      <c r="N393" s="545" t="s">
        <v>13413</v>
      </c>
      <c r="O393" s="545" t="s">
        <v>13413</v>
      </c>
      <c r="P393" s="549">
        <v>436</v>
      </c>
      <c r="Q393" s="549">
        <v>2</v>
      </c>
      <c r="R393" s="549">
        <v>10</v>
      </c>
      <c r="S393" s="548"/>
      <c r="T393" s="548"/>
      <c r="U393" s="99"/>
    </row>
    <row r="394" spans="1:21" ht="19.5" customHeight="1">
      <c r="A394" s="545">
        <v>478</v>
      </c>
      <c r="B394" s="545" t="s">
        <v>1236</v>
      </c>
      <c r="C394" s="545" t="s">
        <v>216</v>
      </c>
      <c r="D394" s="546">
        <v>45708</v>
      </c>
      <c r="E394" s="171" t="str">
        <f t="shared" si="6"/>
        <v>2025</v>
      </c>
      <c r="F394" s="547">
        <v>10824.99</v>
      </c>
      <c r="G394" s="548">
        <v>0.19</v>
      </c>
      <c r="H394" s="547">
        <v>9096.6299999999992</v>
      </c>
      <c r="I394" s="545" t="s">
        <v>12700</v>
      </c>
      <c r="J394" s="545" t="s">
        <v>13307</v>
      </c>
      <c r="K394" s="545" t="s">
        <v>13413</v>
      </c>
      <c r="L394" s="545" t="s">
        <v>13413</v>
      </c>
      <c r="M394" s="548" t="s">
        <v>13758</v>
      </c>
      <c r="N394" s="545" t="s">
        <v>13413</v>
      </c>
      <c r="O394" s="545" t="s">
        <v>13413</v>
      </c>
      <c r="P394" s="549">
        <v>437</v>
      </c>
      <c r="Q394" s="549">
        <v>1</v>
      </c>
      <c r="R394" s="549">
        <v>117</v>
      </c>
      <c r="S394" s="548">
        <v>2228</v>
      </c>
      <c r="T394" s="548"/>
      <c r="U394" s="99"/>
    </row>
    <row r="395" spans="1:21" ht="19.5" customHeight="1">
      <c r="A395" s="545">
        <v>479</v>
      </c>
      <c r="B395" s="545" t="s">
        <v>12028</v>
      </c>
      <c r="C395" s="545" t="s">
        <v>216</v>
      </c>
      <c r="D395" s="546"/>
      <c r="E395" s="171" t="str">
        <f t="shared" si="6"/>
        <v>1900</v>
      </c>
      <c r="F395" s="547">
        <v>0</v>
      </c>
      <c r="G395" s="548">
        <v>0</v>
      </c>
      <c r="H395" s="547">
        <v>0</v>
      </c>
      <c r="I395" s="545" t="s">
        <v>12700</v>
      </c>
      <c r="J395" s="545"/>
      <c r="K395" s="545" t="s">
        <v>13413</v>
      </c>
      <c r="L395" s="545" t="s">
        <v>13413</v>
      </c>
      <c r="M395" s="548" t="s">
        <v>13868</v>
      </c>
      <c r="N395" s="545" t="s">
        <v>13413</v>
      </c>
      <c r="O395" s="545" t="s">
        <v>13413</v>
      </c>
      <c r="P395" s="549">
        <v>438</v>
      </c>
      <c r="Q395" s="549">
        <v>2</v>
      </c>
      <c r="R395" s="549">
        <v>117</v>
      </c>
      <c r="S395" s="548"/>
      <c r="T395" s="548"/>
      <c r="U395" s="99"/>
    </row>
    <row r="396" spans="1:21" ht="19.5" customHeight="1">
      <c r="A396" s="545">
        <v>480</v>
      </c>
      <c r="B396" s="545" t="s">
        <v>12027</v>
      </c>
      <c r="C396" s="545" t="s">
        <v>216</v>
      </c>
      <c r="D396" s="546"/>
      <c r="E396" s="171" t="str">
        <f t="shared" si="6"/>
        <v>1900</v>
      </c>
      <c r="F396" s="547">
        <v>0</v>
      </c>
      <c r="G396" s="548">
        <v>0</v>
      </c>
      <c r="H396" s="547">
        <v>0</v>
      </c>
      <c r="I396" s="545" t="s">
        <v>12701</v>
      </c>
      <c r="J396" s="545"/>
      <c r="K396" s="545" t="s">
        <v>13413</v>
      </c>
      <c r="L396" s="545" t="s">
        <v>13413</v>
      </c>
      <c r="M396" s="548" t="s">
        <v>13868</v>
      </c>
      <c r="N396" s="545" t="s">
        <v>13413</v>
      </c>
      <c r="O396" s="545" t="s">
        <v>13413</v>
      </c>
      <c r="P396" s="549">
        <v>439</v>
      </c>
      <c r="Q396" s="549">
        <v>2</v>
      </c>
      <c r="R396" s="549">
        <v>10</v>
      </c>
      <c r="S396" s="548"/>
      <c r="T396" s="548"/>
      <c r="U396" s="99"/>
    </row>
    <row r="397" spans="1:21" ht="19.5" customHeight="1">
      <c r="A397" s="545">
        <v>481</v>
      </c>
      <c r="B397" s="545" t="s">
        <v>3175</v>
      </c>
      <c r="C397" s="545" t="s">
        <v>216</v>
      </c>
      <c r="D397" s="546"/>
      <c r="E397" s="171" t="str">
        <f t="shared" si="6"/>
        <v>1900</v>
      </c>
      <c r="F397" s="547">
        <v>0</v>
      </c>
      <c r="G397" s="548">
        <v>0</v>
      </c>
      <c r="H397" s="547">
        <v>0</v>
      </c>
      <c r="I397" s="545" t="s">
        <v>12680</v>
      </c>
      <c r="J397" s="545"/>
      <c r="K397" s="545" t="s">
        <v>13413</v>
      </c>
      <c r="L397" s="545" t="s">
        <v>13919</v>
      </c>
      <c r="M397" s="548" t="s">
        <v>13758</v>
      </c>
      <c r="N397" s="545" t="s">
        <v>13413</v>
      </c>
      <c r="O397" s="545" t="s">
        <v>14164</v>
      </c>
      <c r="P397" s="549">
        <v>440</v>
      </c>
      <c r="Q397" s="549">
        <v>1</v>
      </c>
      <c r="R397" s="549">
        <v>20</v>
      </c>
      <c r="S397" s="548"/>
      <c r="T397" s="548"/>
      <c r="U397" s="99"/>
    </row>
    <row r="398" spans="1:21" ht="19.5" customHeight="1">
      <c r="A398" s="545">
        <v>482</v>
      </c>
      <c r="B398" s="545" t="s">
        <v>1262</v>
      </c>
      <c r="C398" s="545" t="s">
        <v>216</v>
      </c>
      <c r="D398" s="546">
        <v>44585</v>
      </c>
      <c r="E398" s="171" t="str">
        <f t="shared" si="6"/>
        <v>2022</v>
      </c>
      <c r="F398" s="547">
        <v>104353</v>
      </c>
      <c r="G398" s="548">
        <v>0.19</v>
      </c>
      <c r="H398" s="547">
        <v>87691.6</v>
      </c>
      <c r="I398" s="545" t="s">
        <v>12700</v>
      </c>
      <c r="J398" s="545" t="s">
        <v>13297</v>
      </c>
      <c r="K398" s="545" t="s">
        <v>13413</v>
      </c>
      <c r="L398" s="545" t="s">
        <v>13413</v>
      </c>
      <c r="M398" s="548" t="s">
        <v>13868</v>
      </c>
      <c r="N398" s="545" t="s">
        <v>13413</v>
      </c>
      <c r="O398" s="545" t="s">
        <v>14165</v>
      </c>
      <c r="P398" s="549">
        <v>441</v>
      </c>
      <c r="Q398" s="549">
        <v>2</v>
      </c>
      <c r="R398" s="549">
        <v>117</v>
      </c>
      <c r="S398" s="548">
        <v>2257</v>
      </c>
      <c r="T398" s="548"/>
      <c r="U398" s="99"/>
    </row>
    <row r="399" spans="1:21" ht="19.5" customHeight="1">
      <c r="A399" s="545">
        <v>483</v>
      </c>
      <c r="B399" s="545" t="s">
        <v>13303</v>
      </c>
      <c r="C399" s="545" t="s">
        <v>216</v>
      </c>
      <c r="D399" s="546">
        <v>46052</v>
      </c>
      <c r="E399" s="171" t="str">
        <f t="shared" si="6"/>
        <v>2026</v>
      </c>
      <c r="F399" s="547">
        <v>589</v>
      </c>
      <c r="G399" s="548">
        <v>0.19</v>
      </c>
      <c r="H399" s="547">
        <v>494.96</v>
      </c>
      <c r="I399" s="545" t="s">
        <v>12659</v>
      </c>
      <c r="J399" s="545" t="s">
        <v>13307</v>
      </c>
      <c r="K399" s="545" t="s">
        <v>13413</v>
      </c>
      <c r="L399" s="545" t="s">
        <v>13413</v>
      </c>
      <c r="M399" s="548" t="s">
        <v>13758</v>
      </c>
      <c r="N399" s="545" t="s">
        <v>13413</v>
      </c>
      <c r="O399" s="545" t="s">
        <v>14166</v>
      </c>
      <c r="P399" s="549">
        <v>442</v>
      </c>
      <c r="Q399" s="549">
        <v>1</v>
      </c>
      <c r="R399" s="549">
        <v>116</v>
      </c>
      <c r="S399" s="548">
        <v>2228</v>
      </c>
      <c r="T399" s="548"/>
      <c r="U399" s="99"/>
    </row>
    <row r="400" spans="1:21" ht="19.5" customHeight="1">
      <c r="A400" s="545">
        <v>484</v>
      </c>
      <c r="B400" s="545" t="s">
        <v>1276</v>
      </c>
      <c r="C400" s="545" t="s">
        <v>216</v>
      </c>
      <c r="D400" s="546"/>
      <c r="E400" s="171" t="str">
        <f t="shared" si="6"/>
        <v>1900</v>
      </c>
      <c r="F400" s="547">
        <v>0</v>
      </c>
      <c r="G400" s="548">
        <v>0</v>
      </c>
      <c r="H400" s="547">
        <v>0</v>
      </c>
      <c r="I400" s="545" t="s">
        <v>12700</v>
      </c>
      <c r="J400" s="545"/>
      <c r="K400" s="545" t="s">
        <v>13413</v>
      </c>
      <c r="L400" s="545" t="s">
        <v>14167</v>
      </c>
      <c r="M400" s="548" t="s">
        <v>13868</v>
      </c>
      <c r="N400" s="545" t="s">
        <v>13413</v>
      </c>
      <c r="O400" s="545" t="s">
        <v>14168</v>
      </c>
      <c r="P400" s="549">
        <v>443</v>
      </c>
      <c r="Q400" s="549">
        <v>2</v>
      </c>
      <c r="R400" s="549">
        <v>117</v>
      </c>
      <c r="S400" s="548"/>
      <c r="T400" s="548"/>
      <c r="U400" s="99"/>
    </row>
    <row r="401" spans="1:21" ht="19.5" customHeight="1">
      <c r="A401" s="545">
        <v>485</v>
      </c>
      <c r="B401" s="545" t="s">
        <v>1278</v>
      </c>
      <c r="C401" s="545" t="s">
        <v>216</v>
      </c>
      <c r="D401" s="546"/>
      <c r="E401" s="171" t="str">
        <f t="shared" si="6"/>
        <v>1900</v>
      </c>
      <c r="F401" s="547">
        <v>0</v>
      </c>
      <c r="G401" s="548">
        <v>0</v>
      </c>
      <c r="H401" s="547">
        <v>0</v>
      </c>
      <c r="I401" s="545" t="s">
        <v>12700</v>
      </c>
      <c r="J401" s="545"/>
      <c r="K401" s="545" t="s">
        <v>13413</v>
      </c>
      <c r="L401" s="545" t="s">
        <v>14169</v>
      </c>
      <c r="M401" s="548" t="s">
        <v>13868</v>
      </c>
      <c r="N401" s="545" t="s">
        <v>13413</v>
      </c>
      <c r="O401" s="545" t="s">
        <v>13413</v>
      </c>
      <c r="P401" s="549">
        <v>444</v>
      </c>
      <c r="Q401" s="549">
        <v>2</v>
      </c>
      <c r="R401" s="549">
        <v>117</v>
      </c>
      <c r="S401" s="548"/>
      <c r="T401" s="548"/>
      <c r="U401" s="99"/>
    </row>
    <row r="402" spans="1:21" ht="19.5" customHeight="1">
      <c r="A402" s="545">
        <v>486</v>
      </c>
      <c r="B402" s="545" t="s">
        <v>1205</v>
      </c>
      <c r="C402" s="545" t="s">
        <v>216</v>
      </c>
      <c r="D402" s="546"/>
      <c r="E402" s="171" t="str">
        <f t="shared" si="6"/>
        <v>1900</v>
      </c>
      <c r="F402" s="547">
        <v>0</v>
      </c>
      <c r="G402" s="548">
        <v>0</v>
      </c>
      <c r="H402" s="547">
        <v>0</v>
      </c>
      <c r="I402" s="545" t="s">
        <v>12700</v>
      </c>
      <c r="J402" s="545"/>
      <c r="K402" s="545" t="s">
        <v>13413</v>
      </c>
      <c r="L402" s="545" t="s">
        <v>14167</v>
      </c>
      <c r="M402" s="548" t="s">
        <v>13868</v>
      </c>
      <c r="N402" s="545" t="s">
        <v>13413</v>
      </c>
      <c r="O402" s="545" t="s">
        <v>14170</v>
      </c>
      <c r="P402" s="549">
        <v>445</v>
      </c>
      <c r="Q402" s="549">
        <v>2</v>
      </c>
      <c r="R402" s="549">
        <v>117</v>
      </c>
      <c r="S402" s="548"/>
      <c r="T402" s="548"/>
      <c r="U402" s="99"/>
    </row>
    <row r="403" spans="1:21" ht="19.5" customHeight="1">
      <c r="A403" s="545">
        <v>487</v>
      </c>
      <c r="B403" s="545" t="s">
        <v>6624</v>
      </c>
      <c r="C403" s="545" t="s">
        <v>216</v>
      </c>
      <c r="D403" s="546">
        <v>44592</v>
      </c>
      <c r="E403" s="171" t="str">
        <f t="shared" si="6"/>
        <v>2022</v>
      </c>
      <c r="F403" s="547">
        <v>56872</v>
      </c>
      <c r="G403" s="548">
        <v>0.19</v>
      </c>
      <c r="H403" s="547">
        <v>47791.6</v>
      </c>
      <c r="I403" s="545" t="s">
        <v>12700</v>
      </c>
      <c r="J403" s="545" t="s">
        <v>13297</v>
      </c>
      <c r="K403" s="545" t="s">
        <v>14171</v>
      </c>
      <c r="L403" s="545" t="s">
        <v>13413</v>
      </c>
      <c r="M403" s="548" t="s">
        <v>13758</v>
      </c>
      <c r="N403" s="545" t="s">
        <v>13413</v>
      </c>
      <c r="O403" s="545" t="s">
        <v>14172</v>
      </c>
      <c r="P403" s="549">
        <v>446</v>
      </c>
      <c r="Q403" s="549">
        <v>1</v>
      </c>
      <c r="R403" s="549">
        <v>117</v>
      </c>
      <c r="S403" s="548">
        <v>2257</v>
      </c>
      <c r="T403" s="548"/>
      <c r="U403" s="99"/>
    </row>
    <row r="404" spans="1:21" ht="19.5" customHeight="1">
      <c r="A404" s="545">
        <v>488</v>
      </c>
      <c r="B404" s="545" t="s">
        <v>12026</v>
      </c>
      <c r="C404" s="545" t="s">
        <v>216</v>
      </c>
      <c r="D404" s="546"/>
      <c r="E404" s="171" t="str">
        <f t="shared" si="6"/>
        <v>1900</v>
      </c>
      <c r="F404" s="547">
        <v>0</v>
      </c>
      <c r="G404" s="548">
        <v>0</v>
      </c>
      <c r="H404" s="547">
        <v>0</v>
      </c>
      <c r="I404" s="545" t="s">
        <v>12700</v>
      </c>
      <c r="J404" s="545"/>
      <c r="K404" s="545" t="s">
        <v>13413</v>
      </c>
      <c r="L404" s="545" t="s">
        <v>13413</v>
      </c>
      <c r="M404" s="548" t="s">
        <v>13868</v>
      </c>
      <c r="N404" s="545" t="s">
        <v>13413</v>
      </c>
      <c r="O404" s="545" t="s">
        <v>14173</v>
      </c>
      <c r="P404" s="549">
        <v>447</v>
      </c>
      <c r="Q404" s="549">
        <v>2</v>
      </c>
      <c r="R404" s="549">
        <v>117</v>
      </c>
      <c r="S404" s="548"/>
      <c r="T404" s="548"/>
      <c r="U404" s="99"/>
    </row>
    <row r="405" spans="1:21" ht="19.5" customHeight="1">
      <c r="A405" s="545">
        <v>489</v>
      </c>
      <c r="B405" s="545" t="s">
        <v>1289</v>
      </c>
      <c r="C405" s="545" t="s">
        <v>209</v>
      </c>
      <c r="D405" s="546">
        <v>46052</v>
      </c>
      <c r="E405" s="171" t="str">
        <f t="shared" si="6"/>
        <v>2026</v>
      </c>
      <c r="F405" s="547">
        <v>19837</v>
      </c>
      <c r="G405" s="548">
        <v>0.19</v>
      </c>
      <c r="H405" s="547">
        <v>16669.75</v>
      </c>
      <c r="I405" s="545" t="s">
        <v>12701</v>
      </c>
      <c r="J405" s="545" t="s">
        <v>13307</v>
      </c>
      <c r="K405" s="545" t="s">
        <v>13413</v>
      </c>
      <c r="L405" s="545" t="s">
        <v>13413</v>
      </c>
      <c r="M405" s="548" t="s">
        <v>13758</v>
      </c>
      <c r="N405" s="545" t="s">
        <v>13413</v>
      </c>
      <c r="O405" s="545" t="s">
        <v>14174</v>
      </c>
      <c r="P405" s="549">
        <v>448</v>
      </c>
      <c r="Q405" s="549">
        <v>1</v>
      </c>
      <c r="R405" s="549">
        <v>10</v>
      </c>
      <c r="S405" s="548">
        <v>2228</v>
      </c>
      <c r="T405" s="548"/>
      <c r="U405" s="99"/>
    </row>
    <row r="406" spans="1:21" ht="19.5" customHeight="1">
      <c r="A406" s="545">
        <v>490</v>
      </c>
      <c r="B406" s="545" t="s">
        <v>12025</v>
      </c>
      <c r="C406" s="545" t="s">
        <v>216</v>
      </c>
      <c r="D406" s="546"/>
      <c r="E406" s="171" t="str">
        <f t="shared" si="6"/>
        <v>1900</v>
      </c>
      <c r="F406" s="547">
        <v>0</v>
      </c>
      <c r="G406" s="548">
        <v>0</v>
      </c>
      <c r="H406" s="547">
        <v>0</v>
      </c>
      <c r="I406" s="545" t="s">
        <v>12700</v>
      </c>
      <c r="J406" s="545"/>
      <c r="K406" s="545" t="s">
        <v>14175</v>
      </c>
      <c r="L406" s="545" t="s">
        <v>13413</v>
      </c>
      <c r="M406" s="548" t="s">
        <v>13758</v>
      </c>
      <c r="N406" s="545" t="s">
        <v>13413</v>
      </c>
      <c r="O406" s="545" t="s">
        <v>13413</v>
      </c>
      <c r="P406" s="549">
        <v>449</v>
      </c>
      <c r="Q406" s="549">
        <v>1</v>
      </c>
      <c r="R406" s="549">
        <v>117</v>
      </c>
      <c r="S406" s="548"/>
      <c r="T406" s="548"/>
      <c r="U406" s="99"/>
    </row>
    <row r="407" spans="1:21" ht="19.5" customHeight="1">
      <c r="A407" s="545">
        <v>491</v>
      </c>
      <c r="B407" s="545" t="s">
        <v>1296</v>
      </c>
      <c r="C407" s="545" t="s">
        <v>216</v>
      </c>
      <c r="D407" s="546"/>
      <c r="E407" s="171" t="str">
        <f t="shared" si="6"/>
        <v>1900</v>
      </c>
      <c r="F407" s="547">
        <v>0</v>
      </c>
      <c r="G407" s="548">
        <v>0</v>
      </c>
      <c r="H407" s="547">
        <v>0</v>
      </c>
      <c r="I407" s="545" t="s">
        <v>12700</v>
      </c>
      <c r="J407" s="545"/>
      <c r="K407" s="545" t="s">
        <v>13413</v>
      </c>
      <c r="L407" s="545" t="s">
        <v>14176</v>
      </c>
      <c r="M407" s="548" t="s">
        <v>13868</v>
      </c>
      <c r="N407" s="545" t="s">
        <v>13413</v>
      </c>
      <c r="O407" s="545" t="s">
        <v>14177</v>
      </c>
      <c r="P407" s="549">
        <v>450</v>
      </c>
      <c r="Q407" s="549">
        <v>2</v>
      </c>
      <c r="R407" s="549">
        <v>117</v>
      </c>
      <c r="S407" s="548"/>
      <c r="T407" s="548"/>
      <c r="U407" s="99"/>
    </row>
    <row r="408" spans="1:21" ht="19.5" customHeight="1">
      <c r="A408" s="545">
        <v>492</v>
      </c>
      <c r="B408" s="545" t="s">
        <v>1301</v>
      </c>
      <c r="C408" s="545" t="s">
        <v>216</v>
      </c>
      <c r="D408" s="546"/>
      <c r="E408" s="171" t="str">
        <f t="shared" si="6"/>
        <v>1900</v>
      </c>
      <c r="F408" s="547">
        <v>0</v>
      </c>
      <c r="G408" s="548">
        <v>0</v>
      </c>
      <c r="H408" s="547">
        <v>0</v>
      </c>
      <c r="I408" s="545" t="s">
        <v>12700</v>
      </c>
      <c r="J408" s="545"/>
      <c r="K408" s="545" t="s">
        <v>13413</v>
      </c>
      <c r="L408" s="545" t="s">
        <v>14167</v>
      </c>
      <c r="M408" s="548" t="s">
        <v>13868</v>
      </c>
      <c r="N408" s="545" t="s">
        <v>13413</v>
      </c>
      <c r="O408" s="545" t="s">
        <v>14178</v>
      </c>
      <c r="P408" s="549">
        <v>451</v>
      </c>
      <c r="Q408" s="549">
        <v>2</v>
      </c>
      <c r="R408" s="549">
        <v>117</v>
      </c>
      <c r="S408" s="548"/>
      <c r="T408" s="548"/>
      <c r="U408" s="99"/>
    </row>
    <row r="409" spans="1:21" ht="19.5" customHeight="1">
      <c r="A409" s="545">
        <v>493</v>
      </c>
      <c r="B409" s="545" t="s">
        <v>3146</v>
      </c>
      <c r="C409" s="545" t="s">
        <v>216</v>
      </c>
      <c r="D409" s="546"/>
      <c r="E409" s="171" t="str">
        <f t="shared" si="6"/>
        <v>1900</v>
      </c>
      <c r="F409" s="547">
        <v>0</v>
      </c>
      <c r="G409" s="548">
        <v>0</v>
      </c>
      <c r="H409" s="547">
        <v>0</v>
      </c>
      <c r="I409" s="545" t="s">
        <v>12680</v>
      </c>
      <c r="J409" s="545"/>
      <c r="K409" s="545" t="s">
        <v>13413</v>
      </c>
      <c r="L409" s="545" t="s">
        <v>14179</v>
      </c>
      <c r="M409" s="548" t="s">
        <v>13758</v>
      </c>
      <c r="N409" s="545" t="s">
        <v>13413</v>
      </c>
      <c r="O409" s="545" t="s">
        <v>14180</v>
      </c>
      <c r="P409" s="549">
        <v>452</v>
      </c>
      <c r="Q409" s="549">
        <v>1</v>
      </c>
      <c r="R409" s="549">
        <v>20</v>
      </c>
      <c r="S409" s="548"/>
      <c r="T409" s="548"/>
      <c r="U409" s="99"/>
    </row>
    <row r="410" spans="1:21" ht="19.5" customHeight="1">
      <c r="A410" s="545">
        <v>494</v>
      </c>
      <c r="B410" s="545" t="s">
        <v>6623</v>
      </c>
      <c r="C410" s="545" t="s">
        <v>216</v>
      </c>
      <c r="D410" s="546">
        <v>44592</v>
      </c>
      <c r="E410" s="171" t="str">
        <f t="shared" si="6"/>
        <v>2022</v>
      </c>
      <c r="F410" s="547">
        <v>7387</v>
      </c>
      <c r="G410" s="548">
        <v>0.19</v>
      </c>
      <c r="H410" s="547">
        <v>6207.56</v>
      </c>
      <c r="I410" s="545" t="s">
        <v>12700</v>
      </c>
      <c r="J410" s="545" t="s">
        <v>13297</v>
      </c>
      <c r="K410" s="545" t="s">
        <v>14181</v>
      </c>
      <c r="L410" s="545" t="s">
        <v>14182</v>
      </c>
      <c r="M410" s="548" t="s">
        <v>13758</v>
      </c>
      <c r="N410" s="545" t="s">
        <v>13413</v>
      </c>
      <c r="O410" s="545" t="s">
        <v>14183</v>
      </c>
      <c r="P410" s="549">
        <v>453</v>
      </c>
      <c r="Q410" s="549">
        <v>1</v>
      </c>
      <c r="R410" s="549">
        <v>117</v>
      </c>
      <c r="S410" s="548">
        <v>2257</v>
      </c>
      <c r="T410" s="548"/>
      <c r="U410" s="99"/>
    </row>
    <row r="411" spans="1:21" ht="19.5" customHeight="1">
      <c r="A411" s="545">
        <v>495</v>
      </c>
      <c r="B411" s="545" t="s">
        <v>1308</v>
      </c>
      <c r="C411" s="545" t="s">
        <v>216</v>
      </c>
      <c r="D411" s="546"/>
      <c r="E411" s="171" t="str">
        <f t="shared" si="6"/>
        <v>1900</v>
      </c>
      <c r="F411" s="547">
        <v>0</v>
      </c>
      <c r="G411" s="548">
        <v>0</v>
      </c>
      <c r="H411" s="547">
        <v>0</v>
      </c>
      <c r="I411" s="545" t="s">
        <v>12700</v>
      </c>
      <c r="J411" s="545"/>
      <c r="K411" s="545" t="s">
        <v>13413</v>
      </c>
      <c r="L411" s="545" t="s">
        <v>12700</v>
      </c>
      <c r="M411" s="548" t="s">
        <v>13868</v>
      </c>
      <c r="N411" s="545" t="s">
        <v>13413</v>
      </c>
      <c r="O411" s="545" t="s">
        <v>14184</v>
      </c>
      <c r="P411" s="549">
        <v>454</v>
      </c>
      <c r="Q411" s="549">
        <v>2</v>
      </c>
      <c r="R411" s="549">
        <v>117</v>
      </c>
      <c r="S411" s="548"/>
      <c r="T411" s="548"/>
      <c r="U411" s="99"/>
    </row>
    <row r="412" spans="1:21" ht="19.5" customHeight="1">
      <c r="A412" s="545">
        <v>496</v>
      </c>
      <c r="B412" s="545" t="s">
        <v>1310</v>
      </c>
      <c r="C412" s="545" t="s">
        <v>216</v>
      </c>
      <c r="D412" s="546"/>
      <c r="E412" s="171" t="str">
        <f t="shared" si="6"/>
        <v>1900</v>
      </c>
      <c r="F412" s="547">
        <v>0</v>
      </c>
      <c r="G412" s="548">
        <v>0</v>
      </c>
      <c r="H412" s="547">
        <v>0</v>
      </c>
      <c r="I412" s="545" t="s">
        <v>12701</v>
      </c>
      <c r="J412" s="545"/>
      <c r="K412" s="545" t="s">
        <v>13413</v>
      </c>
      <c r="L412" s="545" t="s">
        <v>14185</v>
      </c>
      <c r="M412" s="548" t="s">
        <v>13868</v>
      </c>
      <c r="N412" s="545" t="s">
        <v>13413</v>
      </c>
      <c r="O412" s="545" t="s">
        <v>14186</v>
      </c>
      <c r="P412" s="549">
        <v>455</v>
      </c>
      <c r="Q412" s="549">
        <v>2</v>
      </c>
      <c r="R412" s="549">
        <v>10</v>
      </c>
      <c r="S412" s="548"/>
      <c r="T412" s="548"/>
      <c r="U412" s="99"/>
    </row>
    <row r="413" spans="1:21" ht="19.5" customHeight="1">
      <c r="A413" s="545">
        <v>497</v>
      </c>
      <c r="B413" s="545" t="s">
        <v>3691</v>
      </c>
      <c r="C413" s="545" t="s">
        <v>209</v>
      </c>
      <c r="D413" s="546"/>
      <c r="E413" s="171" t="str">
        <f t="shared" si="6"/>
        <v>1900</v>
      </c>
      <c r="F413" s="547">
        <v>0</v>
      </c>
      <c r="G413" s="548">
        <v>0</v>
      </c>
      <c r="H413" s="547">
        <v>0</v>
      </c>
      <c r="I413" s="545" t="s">
        <v>12702</v>
      </c>
      <c r="J413" s="545"/>
      <c r="K413" s="545" t="s">
        <v>13413</v>
      </c>
      <c r="L413" s="545" t="s">
        <v>14187</v>
      </c>
      <c r="M413" s="548" t="s">
        <v>13758</v>
      </c>
      <c r="N413" s="545" t="s">
        <v>13413</v>
      </c>
      <c r="O413" s="545" t="s">
        <v>13413</v>
      </c>
      <c r="P413" s="549">
        <v>456</v>
      </c>
      <c r="Q413" s="549">
        <v>1</v>
      </c>
      <c r="R413" s="549">
        <v>27</v>
      </c>
      <c r="S413" s="548"/>
      <c r="T413" s="548"/>
      <c r="U413" s="99"/>
    </row>
    <row r="414" spans="1:21" ht="19.5" customHeight="1">
      <c r="A414" s="545">
        <v>498</v>
      </c>
      <c r="B414" s="545" t="s">
        <v>1286</v>
      </c>
      <c r="C414" s="545" t="s">
        <v>216</v>
      </c>
      <c r="D414" s="546">
        <v>44621</v>
      </c>
      <c r="E414" s="171" t="str">
        <f t="shared" si="6"/>
        <v>2022</v>
      </c>
      <c r="F414" s="547">
        <v>439900</v>
      </c>
      <c r="G414" s="548">
        <v>0.16</v>
      </c>
      <c r="H414" s="547">
        <v>379224.14</v>
      </c>
      <c r="I414" s="545" t="s">
        <v>12700</v>
      </c>
      <c r="J414" s="545" t="s">
        <v>13299</v>
      </c>
      <c r="K414" s="545" t="s">
        <v>13413</v>
      </c>
      <c r="L414" s="545" t="s">
        <v>13413</v>
      </c>
      <c r="M414" s="548" t="s">
        <v>13868</v>
      </c>
      <c r="N414" s="545" t="s">
        <v>13413</v>
      </c>
      <c r="O414" s="545" t="s">
        <v>13413</v>
      </c>
      <c r="P414" s="549">
        <v>457</v>
      </c>
      <c r="Q414" s="549">
        <v>2</v>
      </c>
      <c r="R414" s="549">
        <v>117</v>
      </c>
      <c r="S414" s="548">
        <v>443</v>
      </c>
      <c r="T414" s="548"/>
      <c r="U414" s="99"/>
    </row>
    <row r="415" spans="1:21" ht="19.5" customHeight="1">
      <c r="A415" s="545">
        <v>499</v>
      </c>
      <c r="B415" s="545" t="s">
        <v>1327</v>
      </c>
      <c r="C415" s="545" t="s">
        <v>216</v>
      </c>
      <c r="D415" s="546"/>
      <c r="E415" s="171" t="str">
        <f t="shared" si="6"/>
        <v>1900</v>
      </c>
      <c r="F415" s="547">
        <v>0</v>
      </c>
      <c r="G415" s="548">
        <v>0</v>
      </c>
      <c r="H415" s="547">
        <v>0</v>
      </c>
      <c r="I415" s="545" t="s">
        <v>12701</v>
      </c>
      <c r="J415" s="545"/>
      <c r="K415" s="545" t="s">
        <v>13413</v>
      </c>
      <c r="L415" s="545" t="s">
        <v>14188</v>
      </c>
      <c r="M415" s="548" t="s">
        <v>13868</v>
      </c>
      <c r="N415" s="545" t="s">
        <v>13413</v>
      </c>
      <c r="O415" s="545" t="s">
        <v>14189</v>
      </c>
      <c r="P415" s="549">
        <v>458</v>
      </c>
      <c r="Q415" s="549">
        <v>2</v>
      </c>
      <c r="R415" s="549">
        <v>10</v>
      </c>
      <c r="S415" s="548"/>
      <c r="T415" s="548"/>
      <c r="U415" s="99"/>
    </row>
    <row r="416" spans="1:21" ht="19.5" customHeight="1">
      <c r="A416" s="545">
        <v>500</v>
      </c>
      <c r="B416" s="545" t="s">
        <v>1329</v>
      </c>
      <c r="C416" s="545" t="s">
        <v>216</v>
      </c>
      <c r="D416" s="546"/>
      <c r="E416" s="171" t="str">
        <f t="shared" si="6"/>
        <v>1900</v>
      </c>
      <c r="F416" s="547">
        <v>0</v>
      </c>
      <c r="G416" s="548">
        <v>0</v>
      </c>
      <c r="H416" s="547">
        <v>0</v>
      </c>
      <c r="I416" s="545" t="s">
        <v>12659</v>
      </c>
      <c r="J416" s="545"/>
      <c r="K416" s="545" t="s">
        <v>13413</v>
      </c>
      <c r="L416" s="545" t="s">
        <v>14190</v>
      </c>
      <c r="M416" s="548" t="s">
        <v>13868</v>
      </c>
      <c r="N416" s="545" t="s">
        <v>13413</v>
      </c>
      <c r="O416" s="545" t="s">
        <v>14191</v>
      </c>
      <c r="P416" s="549">
        <v>459</v>
      </c>
      <c r="Q416" s="549">
        <v>2</v>
      </c>
      <c r="R416" s="549">
        <v>116</v>
      </c>
      <c r="S416" s="548"/>
      <c r="T416" s="548"/>
      <c r="U416" s="99"/>
    </row>
    <row r="417" spans="1:21" ht="19.5" customHeight="1">
      <c r="A417" s="545">
        <v>501</v>
      </c>
      <c r="B417" s="545" t="s">
        <v>6622</v>
      </c>
      <c r="C417" s="545" t="s">
        <v>216</v>
      </c>
      <c r="D417" s="546">
        <v>44585</v>
      </c>
      <c r="E417" s="171" t="str">
        <f t="shared" si="6"/>
        <v>2022</v>
      </c>
      <c r="F417" s="547">
        <v>39238</v>
      </c>
      <c r="G417" s="548">
        <v>0.19</v>
      </c>
      <c r="H417" s="547">
        <v>32973.11</v>
      </c>
      <c r="I417" s="545" t="s">
        <v>12700</v>
      </c>
      <c r="J417" s="545" t="s">
        <v>13297</v>
      </c>
      <c r="K417" s="545" t="s">
        <v>13413</v>
      </c>
      <c r="L417" s="545" t="s">
        <v>13413</v>
      </c>
      <c r="M417" s="548" t="s">
        <v>13868</v>
      </c>
      <c r="N417" s="545" t="s">
        <v>13413</v>
      </c>
      <c r="O417" s="545" t="s">
        <v>14192</v>
      </c>
      <c r="P417" s="549">
        <v>460</v>
      </c>
      <c r="Q417" s="549">
        <v>2</v>
      </c>
      <c r="R417" s="549">
        <v>117</v>
      </c>
      <c r="S417" s="548">
        <v>2257</v>
      </c>
      <c r="T417" s="548"/>
      <c r="U417" s="99"/>
    </row>
    <row r="418" spans="1:21" ht="19.5" customHeight="1">
      <c r="A418" s="545">
        <v>502</v>
      </c>
      <c r="B418" s="545" t="s">
        <v>6621</v>
      </c>
      <c r="C418" s="545" t="s">
        <v>216</v>
      </c>
      <c r="D418" s="546">
        <v>44585</v>
      </c>
      <c r="E418" s="171" t="str">
        <f t="shared" si="6"/>
        <v>2022</v>
      </c>
      <c r="F418" s="547">
        <v>50592.01</v>
      </c>
      <c r="G418" s="548">
        <v>0.19</v>
      </c>
      <c r="H418" s="547">
        <v>42514.29</v>
      </c>
      <c r="I418" s="545" t="s">
        <v>12700</v>
      </c>
      <c r="J418" s="545" t="s">
        <v>13297</v>
      </c>
      <c r="K418" s="545" t="s">
        <v>14193</v>
      </c>
      <c r="L418" s="545" t="s">
        <v>14194</v>
      </c>
      <c r="M418" s="548" t="s">
        <v>13868</v>
      </c>
      <c r="N418" s="545" t="s">
        <v>13413</v>
      </c>
      <c r="O418" s="545" t="s">
        <v>14195</v>
      </c>
      <c r="P418" s="549">
        <v>461</v>
      </c>
      <c r="Q418" s="549">
        <v>2</v>
      </c>
      <c r="R418" s="549">
        <v>117</v>
      </c>
      <c r="S418" s="548">
        <v>2257</v>
      </c>
      <c r="T418" s="548"/>
      <c r="U418" s="99"/>
    </row>
    <row r="419" spans="1:21" ht="19.5" customHeight="1">
      <c r="A419" s="545">
        <v>503</v>
      </c>
      <c r="B419" s="545" t="s">
        <v>6683</v>
      </c>
      <c r="C419" s="545" t="s">
        <v>209</v>
      </c>
      <c r="D419" s="546">
        <v>46052</v>
      </c>
      <c r="E419" s="171" t="str">
        <f t="shared" si="6"/>
        <v>2026</v>
      </c>
      <c r="F419" s="547">
        <v>1235</v>
      </c>
      <c r="G419" s="548">
        <v>0.19</v>
      </c>
      <c r="H419" s="547">
        <v>1037.82</v>
      </c>
      <c r="I419" s="545" t="s">
        <v>12701</v>
      </c>
      <c r="J419" s="545" t="s">
        <v>13307</v>
      </c>
      <c r="K419" s="545" t="s">
        <v>14196</v>
      </c>
      <c r="L419" s="545" t="s">
        <v>14197</v>
      </c>
      <c r="M419" s="548" t="s">
        <v>13758</v>
      </c>
      <c r="N419" s="545" t="s">
        <v>13413</v>
      </c>
      <c r="O419" s="545" t="s">
        <v>13413</v>
      </c>
      <c r="P419" s="549">
        <v>462</v>
      </c>
      <c r="Q419" s="549">
        <v>1</v>
      </c>
      <c r="R419" s="549">
        <v>10</v>
      </c>
      <c r="S419" s="548">
        <v>2228</v>
      </c>
      <c r="T419" s="548"/>
      <c r="U419" s="99"/>
    </row>
    <row r="420" spans="1:21" ht="19.5" customHeight="1">
      <c r="A420" s="545">
        <v>504</v>
      </c>
      <c r="B420" s="545" t="s">
        <v>1337</v>
      </c>
      <c r="C420" s="545" t="s">
        <v>216</v>
      </c>
      <c r="D420" s="546">
        <v>46052</v>
      </c>
      <c r="E420" s="171" t="str">
        <f t="shared" si="6"/>
        <v>2026</v>
      </c>
      <c r="F420" s="547">
        <v>6282</v>
      </c>
      <c r="G420" s="548">
        <v>0.19</v>
      </c>
      <c r="H420" s="547">
        <v>5278.99</v>
      </c>
      <c r="I420" s="545" t="s">
        <v>12659</v>
      </c>
      <c r="J420" s="545" t="s">
        <v>13307</v>
      </c>
      <c r="K420" s="545" t="s">
        <v>14198</v>
      </c>
      <c r="L420" s="545" t="s">
        <v>14199</v>
      </c>
      <c r="M420" s="548" t="s">
        <v>13758</v>
      </c>
      <c r="N420" s="545" t="s">
        <v>13413</v>
      </c>
      <c r="O420" s="545" t="s">
        <v>14200</v>
      </c>
      <c r="P420" s="549">
        <v>463</v>
      </c>
      <c r="Q420" s="549">
        <v>1</v>
      </c>
      <c r="R420" s="549">
        <v>116</v>
      </c>
      <c r="S420" s="548">
        <v>2228</v>
      </c>
      <c r="T420" s="548"/>
      <c r="U420" s="99"/>
    </row>
    <row r="421" spans="1:21" ht="19.5" customHeight="1">
      <c r="A421" s="545">
        <v>505</v>
      </c>
      <c r="B421" s="545" t="s">
        <v>1342</v>
      </c>
      <c r="C421" s="545" t="s">
        <v>216</v>
      </c>
      <c r="D421" s="546"/>
      <c r="E421" s="171" t="str">
        <f t="shared" si="6"/>
        <v>1900</v>
      </c>
      <c r="F421" s="547">
        <v>0</v>
      </c>
      <c r="G421" s="548">
        <v>0</v>
      </c>
      <c r="H421" s="547">
        <v>0</v>
      </c>
      <c r="I421" s="545" t="s">
        <v>12700</v>
      </c>
      <c r="J421" s="545"/>
      <c r="K421" s="545" t="s">
        <v>13413</v>
      </c>
      <c r="L421" s="545" t="s">
        <v>14201</v>
      </c>
      <c r="M421" s="548" t="s">
        <v>13868</v>
      </c>
      <c r="N421" s="545" t="s">
        <v>13413</v>
      </c>
      <c r="O421" s="545" t="s">
        <v>14202</v>
      </c>
      <c r="P421" s="549">
        <v>464</v>
      </c>
      <c r="Q421" s="549">
        <v>2</v>
      </c>
      <c r="R421" s="549">
        <v>117</v>
      </c>
      <c r="S421" s="548"/>
      <c r="T421" s="548"/>
      <c r="U421" s="99"/>
    </row>
    <row r="422" spans="1:21" ht="19.5" customHeight="1">
      <c r="A422" s="545">
        <v>507</v>
      </c>
      <c r="B422" s="545" t="s">
        <v>736</v>
      </c>
      <c r="C422" s="545" t="s">
        <v>209</v>
      </c>
      <c r="D422" s="546"/>
      <c r="E422" s="171" t="str">
        <f t="shared" si="6"/>
        <v>1900</v>
      </c>
      <c r="F422" s="547">
        <v>0</v>
      </c>
      <c r="G422" s="548">
        <v>0</v>
      </c>
      <c r="H422" s="547">
        <v>0</v>
      </c>
      <c r="I422" s="545" t="s">
        <v>12643</v>
      </c>
      <c r="J422" s="545"/>
      <c r="K422" s="545" t="s">
        <v>13413</v>
      </c>
      <c r="L422" s="545" t="s">
        <v>13413</v>
      </c>
      <c r="M422" s="548" t="s">
        <v>13758</v>
      </c>
      <c r="N422" s="545" t="s">
        <v>13413</v>
      </c>
      <c r="O422" s="545" t="s">
        <v>13413</v>
      </c>
      <c r="P422" s="549">
        <v>466</v>
      </c>
      <c r="Q422" s="549">
        <v>1</v>
      </c>
      <c r="R422" s="549">
        <v>6</v>
      </c>
      <c r="S422" s="548"/>
      <c r="T422" s="548"/>
      <c r="U422" s="99"/>
    </row>
    <row r="423" spans="1:21" ht="19.5" customHeight="1">
      <c r="A423" s="545">
        <v>508</v>
      </c>
      <c r="B423" s="545" t="s">
        <v>737</v>
      </c>
      <c r="C423" s="545" t="s">
        <v>209</v>
      </c>
      <c r="D423" s="546"/>
      <c r="E423" s="171" t="str">
        <f t="shared" si="6"/>
        <v>1900</v>
      </c>
      <c r="F423" s="547">
        <v>0</v>
      </c>
      <c r="G423" s="548">
        <v>0</v>
      </c>
      <c r="H423" s="547">
        <v>0</v>
      </c>
      <c r="I423" s="545" t="s">
        <v>12643</v>
      </c>
      <c r="J423" s="545"/>
      <c r="K423" s="545" t="s">
        <v>13413</v>
      </c>
      <c r="L423" s="545" t="s">
        <v>13413</v>
      </c>
      <c r="M423" s="548" t="s">
        <v>13758</v>
      </c>
      <c r="N423" s="545" t="s">
        <v>13413</v>
      </c>
      <c r="O423" s="545" t="s">
        <v>13413</v>
      </c>
      <c r="P423" s="549">
        <v>467</v>
      </c>
      <c r="Q423" s="549">
        <v>1</v>
      </c>
      <c r="R423" s="549">
        <v>6</v>
      </c>
      <c r="S423" s="548"/>
      <c r="T423" s="548"/>
      <c r="U423" s="99"/>
    </row>
    <row r="424" spans="1:21" ht="19.5" customHeight="1">
      <c r="A424" s="545">
        <v>509</v>
      </c>
      <c r="B424" s="545" t="s">
        <v>12024</v>
      </c>
      <c r="C424" s="545" t="s">
        <v>216</v>
      </c>
      <c r="D424" s="546"/>
      <c r="E424" s="171" t="str">
        <f t="shared" si="6"/>
        <v>1900</v>
      </c>
      <c r="F424" s="547">
        <v>0</v>
      </c>
      <c r="G424" s="548">
        <v>0</v>
      </c>
      <c r="H424" s="547">
        <v>0</v>
      </c>
      <c r="I424" s="545" t="s">
        <v>12700</v>
      </c>
      <c r="J424" s="545"/>
      <c r="K424" s="545" t="s">
        <v>14193</v>
      </c>
      <c r="L424" s="545" t="s">
        <v>13413</v>
      </c>
      <c r="M424" s="548" t="s">
        <v>13868</v>
      </c>
      <c r="N424" s="545" t="s">
        <v>13413</v>
      </c>
      <c r="O424" s="545" t="s">
        <v>14203</v>
      </c>
      <c r="P424" s="549">
        <v>468</v>
      </c>
      <c r="Q424" s="549">
        <v>2</v>
      </c>
      <c r="R424" s="549">
        <v>117</v>
      </c>
      <c r="S424" s="548"/>
      <c r="T424" s="548"/>
      <c r="U424" s="99"/>
    </row>
    <row r="425" spans="1:21" ht="19.5" customHeight="1">
      <c r="A425" s="545">
        <v>510</v>
      </c>
      <c r="B425" s="545" t="s">
        <v>12023</v>
      </c>
      <c r="C425" s="545" t="s">
        <v>216</v>
      </c>
      <c r="D425" s="546"/>
      <c r="E425" s="171" t="str">
        <f t="shared" si="6"/>
        <v>1900</v>
      </c>
      <c r="F425" s="547">
        <v>0</v>
      </c>
      <c r="G425" s="548">
        <v>0</v>
      </c>
      <c r="H425" s="547">
        <v>0</v>
      </c>
      <c r="I425" s="545" t="s">
        <v>12700</v>
      </c>
      <c r="J425" s="545"/>
      <c r="K425" s="545" t="s">
        <v>13413</v>
      </c>
      <c r="L425" s="545" t="s">
        <v>13413</v>
      </c>
      <c r="M425" s="548" t="s">
        <v>13868</v>
      </c>
      <c r="N425" s="545" t="s">
        <v>13413</v>
      </c>
      <c r="O425" s="545" t="s">
        <v>13413</v>
      </c>
      <c r="P425" s="549">
        <v>469</v>
      </c>
      <c r="Q425" s="549">
        <v>2</v>
      </c>
      <c r="R425" s="549">
        <v>117</v>
      </c>
      <c r="S425" s="548"/>
      <c r="T425" s="548"/>
      <c r="U425" s="99"/>
    </row>
    <row r="426" spans="1:21" ht="19.5" customHeight="1">
      <c r="A426" s="545">
        <v>511</v>
      </c>
      <c r="B426" s="545" t="s">
        <v>6685</v>
      </c>
      <c r="C426" s="545" t="s">
        <v>216</v>
      </c>
      <c r="D426" s="546">
        <v>45708</v>
      </c>
      <c r="E426" s="171" t="str">
        <f t="shared" si="6"/>
        <v>2025</v>
      </c>
      <c r="F426" s="547">
        <v>29720</v>
      </c>
      <c r="G426" s="548">
        <v>0.19</v>
      </c>
      <c r="H426" s="547">
        <v>24974.79</v>
      </c>
      <c r="I426" s="545" t="s">
        <v>12700</v>
      </c>
      <c r="J426" s="545" t="s">
        <v>13307</v>
      </c>
      <c r="K426" s="545" t="s">
        <v>14204</v>
      </c>
      <c r="L426" s="545" t="s">
        <v>14167</v>
      </c>
      <c r="M426" s="548" t="s">
        <v>13758</v>
      </c>
      <c r="N426" s="545" t="s">
        <v>13413</v>
      </c>
      <c r="O426" s="545" t="s">
        <v>14205</v>
      </c>
      <c r="P426" s="549">
        <v>470</v>
      </c>
      <c r="Q426" s="549">
        <v>1</v>
      </c>
      <c r="R426" s="549">
        <v>117</v>
      </c>
      <c r="S426" s="548">
        <v>2228</v>
      </c>
      <c r="T426" s="548"/>
      <c r="U426" s="99"/>
    </row>
    <row r="427" spans="1:21" ht="19.5" customHeight="1">
      <c r="A427" s="545">
        <v>512</v>
      </c>
      <c r="B427" s="545" t="s">
        <v>12022</v>
      </c>
      <c r="C427" s="545" t="s">
        <v>216</v>
      </c>
      <c r="D427" s="546"/>
      <c r="E427" s="171" t="str">
        <f t="shared" si="6"/>
        <v>1900</v>
      </c>
      <c r="F427" s="547">
        <v>0</v>
      </c>
      <c r="G427" s="548">
        <v>0</v>
      </c>
      <c r="H427" s="547">
        <v>0</v>
      </c>
      <c r="I427" s="545" t="s">
        <v>12675</v>
      </c>
      <c r="J427" s="545"/>
      <c r="K427" s="545" t="s">
        <v>13413</v>
      </c>
      <c r="L427" s="545" t="s">
        <v>13413</v>
      </c>
      <c r="M427" s="548" t="s">
        <v>13758</v>
      </c>
      <c r="N427" s="545" t="s">
        <v>13413</v>
      </c>
      <c r="O427" s="545" t="s">
        <v>14206</v>
      </c>
      <c r="P427" s="549">
        <v>471</v>
      </c>
      <c r="Q427" s="549">
        <v>1</v>
      </c>
      <c r="R427" s="549">
        <v>141</v>
      </c>
      <c r="S427" s="548"/>
      <c r="T427" s="548"/>
      <c r="U427" s="99"/>
    </row>
    <row r="428" spans="1:21" ht="19.5" customHeight="1">
      <c r="A428" s="545">
        <v>513</v>
      </c>
      <c r="B428" s="545" t="s">
        <v>1350</v>
      </c>
      <c r="C428" s="545" t="s">
        <v>216</v>
      </c>
      <c r="D428" s="546">
        <v>44585</v>
      </c>
      <c r="E428" s="171" t="str">
        <f t="shared" si="6"/>
        <v>2022</v>
      </c>
      <c r="F428" s="547">
        <v>13149</v>
      </c>
      <c r="G428" s="548">
        <v>0.19</v>
      </c>
      <c r="H428" s="547">
        <v>11049.58</v>
      </c>
      <c r="I428" s="545" t="s">
        <v>12700</v>
      </c>
      <c r="J428" s="545" t="s">
        <v>13297</v>
      </c>
      <c r="K428" s="545" t="s">
        <v>13413</v>
      </c>
      <c r="L428" s="545" t="s">
        <v>14188</v>
      </c>
      <c r="M428" s="548" t="s">
        <v>13868</v>
      </c>
      <c r="N428" s="545" t="s">
        <v>13413</v>
      </c>
      <c r="O428" s="545" t="s">
        <v>14207</v>
      </c>
      <c r="P428" s="549">
        <v>472</v>
      </c>
      <c r="Q428" s="549">
        <v>2</v>
      </c>
      <c r="R428" s="549">
        <v>117</v>
      </c>
      <c r="S428" s="548">
        <v>2257</v>
      </c>
      <c r="T428" s="548"/>
      <c r="U428" s="99"/>
    </row>
    <row r="429" spans="1:21" ht="19.5" customHeight="1">
      <c r="A429" s="545">
        <v>514</v>
      </c>
      <c r="B429" s="545" t="s">
        <v>1326</v>
      </c>
      <c r="C429" s="545" t="s">
        <v>216</v>
      </c>
      <c r="D429" s="546"/>
      <c r="E429" s="171" t="str">
        <f t="shared" si="6"/>
        <v>1900</v>
      </c>
      <c r="F429" s="547">
        <v>0</v>
      </c>
      <c r="G429" s="548">
        <v>0</v>
      </c>
      <c r="H429" s="547">
        <v>0</v>
      </c>
      <c r="I429" s="545" t="s">
        <v>12659</v>
      </c>
      <c r="J429" s="545"/>
      <c r="K429" s="545" t="s">
        <v>13413</v>
      </c>
      <c r="L429" s="545" t="s">
        <v>13413</v>
      </c>
      <c r="M429" s="548" t="s">
        <v>13758</v>
      </c>
      <c r="N429" s="545" t="s">
        <v>13413</v>
      </c>
      <c r="O429" s="545" t="s">
        <v>14208</v>
      </c>
      <c r="P429" s="549">
        <v>473</v>
      </c>
      <c r="Q429" s="549">
        <v>1</v>
      </c>
      <c r="R429" s="549">
        <v>116</v>
      </c>
      <c r="S429" s="548"/>
      <c r="T429" s="548"/>
      <c r="U429" s="99"/>
    </row>
    <row r="430" spans="1:21" ht="19.5" customHeight="1">
      <c r="A430" s="545">
        <v>515</v>
      </c>
      <c r="B430" s="545" t="s">
        <v>1364</v>
      </c>
      <c r="C430" s="545" t="s">
        <v>209</v>
      </c>
      <c r="D430" s="546"/>
      <c r="E430" s="171" t="str">
        <f t="shared" si="6"/>
        <v>1900</v>
      </c>
      <c r="F430" s="547">
        <v>0</v>
      </c>
      <c r="G430" s="548">
        <v>0</v>
      </c>
      <c r="H430" s="547">
        <v>0</v>
      </c>
      <c r="I430" s="545" t="s">
        <v>12701</v>
      </c>
      <c r="J430" s="545"/>
      <c r="K430" s="545" t="s">
        <v>13413</v>
      </c>
      <c r="L430" s="545" t="s">
        <v>14209</v>
      </c>
      <c r="M430" s="548" t="s">
        <v>13758</v>
      </c>
      <c r="N430" s="545" t="s">
        <v>13413</v>
      </c>
      <c r="O430" s="545" t="s">
        <v>14210</v>
      </c>
      <c r="P430" s="549">
        <v>474</v>
      </c>
      <c r="Q430" s="549">
        <v>1</v>
      </c>
      <c r="R430" s="549">
        <v>10</v>
      </c>
      <c r="S430" s="548"/>
      <c r="T430" s="548"/>
      <c r="U430" s="99"/>
    </row>
    <row r="431" spans="1:21" ht="19.5" customHeight="1">
      <c r="A431" s="545">
        <v>516</v>
      </c>
      <c r="B431" s="545" t="s">
        <v>6620</v>
      </c>
      <c r="C431" s="545" t="s">
        <v>216</v>
      </c>
      <c r="D431" s="546">
        <v>44585</v>
      </c>
      <c r="E431" s="171" t="str">
        <f t="shared" si="6"/>
        <v>2022</v>
      </c>
      <c r="F431" s="547">
        <v>6720</v>
      </c>
      <c r="G431" s="548">
        <v>0.19</v>
      </c>
      <c r="H431" s="547">
        <v>5647.06</v>
      </c>
      <c r="I431" s="545" t="s">
        <v>12700</v>
      </c>
      <c r="J431" s="545" t="s">
        <v>13297</v>
      </c>
      <c r="K431" s="545" t="s">
        <v>14211</v>
      </c>
      <c r="L431" s="545" t="s">
        <v>14188</v>
      </c>
      <c r="M431" s="548" t="s">
        <v>13868</v>
      </c>
      <c r="N431" s="545" t="s">
        <v>13413</v>
      </c>
      <c r="O431" s="545" t="s">
        <v>14212</v>
      </c>
      <c r="P431" s="549">
        <v>475</v>
      </c>
      <c r="Q431" s="549">
        <v>2</v>
      </c>
      <c r="R431" s="549">
        <v>117</v>
      </c>
      <c r="S431" s="548">
        <v>2257</v>
      </c>
      <c r="T431" s="548"/>
      <c r="U431" s="99"/>
    </row>
    <row r="432" spans="1:21" ht="19.5" customHeight="1">
      <c r="A432" s="545">
        <v>517</v>
      </c>
      <c r="B432" s="545" t="s">
        <v>7151</v>
      </c>
      <c r="C432" s="545" t="s">
        <v>216</v>
      </c>
      <c r="D432" s="546">
        <v>45708</v>
      </c>
      <c r="E432" s="171" t="str">
        <f t="shared" si="6"/>
        <v>2025</v>
      </c>
      <c r="F432" s="547">
        <v>1719.37</v>
      </c>
      <c r="G432" s="548">
        <v>0.19</v>
      </c>
      <c r="H432" s="547">
        <v>1444.85</v>
      </c>
      <c r="I432" s="545" t="s">
        <v>12642</v>
      </c>
      <c r="J432" s="545" t="s">
        <v>13307</v>
      </c>
      <c r="K432" s="545" t="s">
        <v>14213</v>
      </c>
      <c r="L432" s="545" t="s">
        <v>13807</v>
      </c>
      <c r="M432" s="548" t="s">
        <v>13758</v>
      </c>
      <c r="N432" s="545" t="s">
        <v>13413</v>
      </c>
      <c r="O432" s="545" t="s">
        <v>14214</v>
      </c>
      <c r="P432" s="549">
        <v>476</v>
      </c>
      <c r="Q432" s="549">
        <v>1</v>
      </c>
      <c r="R432" s="549">
        <v>135</v>
      </c>
      <c r="S432" s="548">
        <v>2228</v>
      </c>
      <c r="T432" s="548"/>
      <c r="U432" s="99"/>
    </row>
    <row r="433" spans="1:21" ht="19.5" customHeight="1">
      <c r="A433" s="545">
        <v>518</v>
      </c>
      <c r="B433" s="545" t="s">
        <v>610</v>
      </c>
      <c r="C433" s="545" t="s">
        <v>216</v>
      </c>
      <c r="D433" s="546"/>
      <c r="E433" s="171" t="str">
        <f t="shared" si="6"/>
        <v>1900</v>
      </c>
      <c r="F433" s="547">
        <v>0</v>
      </c>
      <c r="G433" s="548">
        <v>0</v>
      </c>
      <c r="H433" s="547">
        <v>0</v>
      </c>
      <c r="I433" s="545" t="s">
        <v>12674</v>
      </c>
      <c r="J433" s="545"/>
      <c r="K433" s="545" t="s">
        <v>13413</v>
      </c>
      <c r="L433" s="545" t="s">
        <v>14215</v>
      </c>
      <c r="M433" s="548" t="s">
        <v>13758</v>
      </c>
      <c r="N433" s="545" t="s">
        <v>13413</v>
      </c>
      <c r="O433" s="545" t="s">
        <v>13413</v>
      </c>
      <c r="P433" s="549">
        <v>477</v>
      </c>
      <c r="Q433" s="549">
        <v>1</v>
      </c>
      <c r="R433" s="549">
        <v>5</v>
      </c>
      <c r="S433" s="548"/>
      <c r="T433" s="548"/>
      <c r="U433" s="99"/>
    </row>
    <row r="434" spans="1:21" ht="19.5" customHeight="1">
      <c r="A434" s="545">
        <v>519</v>
      </c>
      <c r="B434" s="545" t="s">
        <v>1349</v>
      </c>
      <c r="C434" s="545" t="s">
        <v>216</v>
      </c>
      <c r="D434" s="546"/>
      <c r="E434" s="171" t="str">
        <f t="shared" si="6"/>
        <v>1900</v>
      </c>
      <c r="F434" s="547">
        <v>0</v>
      </c>
      <c r="G434" s="548">
        <v>0</v>
      </c>
      <c r="H434" s="547">
        <v>0</v>
      </c>
      <c r="I434" s="545" t="s">
        <v>12700</v>
      </c>
      <c r="J434" s="545"/>
      <c r="K434" s="545" t="s">
        <v>13413</v>
      </c>
      <c r="L434" s="545" t="s">
        <v>14188</v>
      </c>
      <c r="M434" s="548" t="s">
        <v>13868</v>
      </c>
      <c r="N434" s="545" t="s">
        <v>13413</v>
      </c>
      <c r="O434" s="545" t="s">
        <v>14216</v>
      </c>
      <c r="P434" s="549">
        <v>478</v>
      </c>
      <c r="Q434" s="549">
        <v>2</v>
      </c>
      <c r="R434" s="549">
        <v>117</v>
      </c>
      <c r="S434" s="548"/>
      <c r="T434" s="548"/>
      <c r="U434" s="99"/>
    </row>
    <row r="435" spans="1:21" ht="19.5" customHeight="1">
      <c r="A435" s="545">
        <v>520</v>
      </c>
      <c r="B435" s="545" t="s">
        <v>12021</v>
      </c>
      <c r="C435" s="545" t="s">
        <v>209</v>
      </c>
      <c r="D435" s="546"/>
      <c r="E435" s="171" t="str">
        <f t="shared" si="6"/>
        <v>1900</v>
      </c>
      <c r="F435" s="547">
        <v>0</v>
      </c>
      <c r="G435" s="548">
        <v>0</v>
      </c>
      <c r="H435" s="547">
        <v>0</v>
      </c>
      <c r="I435" s="545" t="s">
        <v>12659</v>
      </c>
      <c r="J435" s="545"/>
      <c r="K435" s="545" t="s">
        <v>13413</v>
      </c>
      <c r="L435" s="545" t="s">
        <v>13413</v>
      </c>
      <c r="M435" s="548" t="s">
        <v>13758</v>
      </c>
      <c r="N435" s="545" t="s">
        <v>13413</v>
      </c>
      <c r="O435" s="545" t="s">
        <v>13413</v>
      </c>
      <c r="P435" s="549">
        <v>479</v>
      </c>
      <c r="Q435" s="549">
        <v>1</v>
      </c>
      <c r="R435" s="549">
        <v>116</v>
      </c>
      <c r="S435" s="548"/>
      <c r="T435" s="548"/>
      <c r="U435" s="99"/>
    </row>
    <row r="436" spans="1:21" ht="19.5" customHeight="1">
      <c r="A436" s="545">
        <v>521</v>
      </c>
      <c r="B436" s="545" t="s">
        <v>1369</v>
      </c>
      <c r="C436" s="545" t="s">
        <v>209</v>
      </c>
      <c r="D436" s="546"/>
      <c r="E436" s="171" t="str">
        <f t="shared" si="6"/>
        <v>1900</v>
      </c>
      <c r="F436" s="547">
        <v>0</v>
      </c>
      <c r="G436" s="548">
        <v>0</v>
      </c>
      <c r="H436" s="547">
        <v>0</v>
      </c>
      <c r="I436" s="545" t="s">
        <v>12659</v>
      </c>
      <c r="J436" s="545"/>
      <c r="K436" s="545" t="s">
        <v>13413</v>
      </c>
      <c r="L436" s="545" t="s">
        <v>13413</v>
      </c>
      <c r="M436" s="548" t="s">
        <v>13758</v>
      </c>
      <c r="N436" s="545" t="s">
        <v>13413</v>
      </c>
      <c r="O436" s="545" t="s">
        <v>13413</v>
      </c>
      <c r="P436" s="549">
        <v>480</v>
      </c>
      <c r="Q436" s="549">
        <v>1</v>
      </c>
      <c r="R436" s="549">
        <v>116</v>
      </c>
      <c r="S436" s="548"/>
      <c r="T436" s="548"/>
      <c r="U436" s="99"/>
    </row>
    <row r="437" spans="1:21" ht="19.5" customHeight="1">
      <c r="A437" s="545">
        <v>522</v>
      </c>
      <c r="B437" s="545" t="s">
        <v>1374</v>
      </c>
      <c r="C437" s="545" t="s">
        <v>216</v>
      </c>
      <c r="D437" s="546">
        <v>44591</v>
      </c>
      <c r="E437" s="171" t="str">
        <f t="shared" si="6"/>
        <v>2022</v>
      </c>
      <c r="F437" s="547">
        <v>29345</v>
      </c>
      <c r="G437" s="548">
        <v>0.19</v>
      </c>
      <c r="H437" s="547">
        <v>24659.66</v>
      </c>
      <c r="I437" s="545" t="s">
        <v>12659</v>
      </c>
      <c r="J437" s="545" t="s">
        <v>13297</v>
      </c>
      <c r="K437" s="545" t="s">
        <v>13413</v>
      </c>
      <c r="L437" s="545" t="s">
        <v>13413</v>
      </c>
      <c r="M437" s="548" t="s">
        <v>13758</v>
      </c>
      <c r="N437" s="545" t="s">
        <v>13413</v>
      </c>
      <c r="O437" s="545" t="s">
        <v>13413</v>
      </c>
      <c r="P437" s="549">
        <v>481</v>
      </c>
      <c r="Q437" s="549">
        <v>1</v>
      </c>
      <c r="R437" s="549">
        <v>116</v>
      </c>
      <c r="S437" s="548">
        <v>2257</v>
      </c>
      <c r="T437" s="548"/>
      <c r="U437" s="99"/>
    </row>
    <row r="438" spans="1:21" ht="19.5" customHeight="1">
      <c r="A438" s="545">
        <v>523</v>
      </c>
      <c r="B438" s="545" t="s">
        <v>483</v>
      </c>
      <c r="C438" s="545" t="s">
        <v>216</v>
      </c>
      <c r="D438" s="546"/>
      <c r="E438" s="171" t="str">
        <f t="shared" si="6"/>
        <v>1900</v>
      </c>
      <c r="F438" s="547">
        <v>0</v>
      </c>
      <c r="G438" s="548">
        <v>0</v>
      </c>
      <c r="H438" s="547">
        <v>0</v>
      </c>
      <c r="I438" s="545" t="s">
        <v>12665</v>
      </c>
      <c r="J438" s="545"/>
      <c r="K438" s="545" t="s">
        <v>13413</v>
      </c>
      <c r="L438" s="545" t="s">
        <v>13988</v>
      </c>
      <c r="M438" s="548" t="s">
        <v>13758</v>
      </c>
      <c r="N438" s="545" t="s">
        <v>13413</v>
      </c>
      <c r="O438" s="545" t="s">
        <v>13413</v>
      </c>
      <c r="P438" s="549">
        <v>482</v>
      </c>
      <c r="Q438" s="549">
        <v>1</v>
      </c>
      <c r="R438" s="549">
        <v>75</v>
      </c>
      <c r="S438" s="548"/>
      <c r="T438" s="548"/>
      <c r="U438" s="99"/>
    </row>
    <row r="439" spans="1:21" ht="19.5" customHeight="1">
      <c r="A439" s="545">
        <v>524</v>
      </c>
      <c r="B439" s="545" t="s">
        <v>1376</v>
      </c>
      <c r="C439" s="545" t="s">
        <v>285</v>
      </c>
      <c r="D439" s="546">
        <v>46052</v>
      </c>
      <c r="E439" s="171" t="str">
        <f t="shared" si="6"/>
        <v>2026</v>
      </c>
      <c r="F439" s="547">
        <v>5176</v>
      </c>
      <c r="G439" s="548">
        <v>0.19</v>
      </c>
      <c r="H439" s="547">
        <v>4349.58</v>
      </c>
      <c r="I439" s="545" t="s">
        <v>12659</v>
      </c>
      <c r="J439" s="545" t="s">
        <v>13307</v>
      </c>
      <c r="K439" s="545" t="s">
        <v>13413</v>
      </c>
      <c r="L439" s="545" t="s">
        <v>14217</v>
      </c>
      <c r="M439" s="548" t="s">
        <v>13758</v>
      </c>
      <c r="N439" s="545" t="s">
        <v>13413</v>
      </c>
      <c r="O439" s="545" t="s">
        <v>13413</v>
      </c>
      <c r="P439" s="549">
        <v>483</v>
      </c>
      <c r="Q439" s="549">
        <v>1</v>
      </c>
      <c r="R439" s="549">
        <v>116</v>
      </c>
      <c r="S439" s="548">
        <v>2228</v>
      </c>
      <c r="T439" s="548"/>
      <c r="U439" s="99"/>
    </row>
    <row r="440" spans="1:21" ht="19.5" customHeight="1">
      <c r="A440" s="545">
        <v>525</v>
      </c>
      <c r="B440" s="545" t="s">
        <v>1378</v>
      </c>
      <c r="C440" s="545" t="s">
        <v>285</v>
      </c>
      <c r="D440" s="546">
        <v>46052</v>
      </c>
      <c r="E440" s="171" t="str">
        <f t="shared" si="6"/>
        <v>2026</v>
      </c>
      <c r="F440" s="547">
        <v>4855</v>
      </c>
      <c r="G440" s="548">
        <v>0.19</v>
      </c>
      <c r="H440" s="547">
        <v>4079.83</v>
      </c>
      <c r="I440" s="545" t="s">
        <v>12659</v>
      </c>
      <c r="J440" s="545" t="s">
        <v>13307</v>
      </c>
      <c r="K440" s="545" t="s">
        <v>13413</v>
      </c>
      <c r="L440" s="545" t="s">
        <v>13413</v>
      </c>
      <c r="M440" s="548" t="s">
        <v>13758</v>
      </c>
      <c r="N440" s="545" t="s">
        <v>13413</v>
      </c>
      <c r="O440" s="545" t="s">
        <v>13413</v>
      </c>
      <c r="P440" s="549">
        <v>484</v>
      </c>
      <c r="Q440" s="549">
        <v>1</v>
      </c>
      <c r="R440" s="549">
        <v>116</v>
      </c>
      <c r="S440" s="548">
        <v>2228</v>
      </c>
      <c r="T440" s="548"/>
      <c r="U440" s="99"/>
    </row>
    <row r="441" spans="1:21" ht="19.5" customHeight="1">
      <c r="A441" s="545">
        <v>526</v>
      </c>
      <c r="B441" s="545" t="s">
        <v>1507</v>
      </c>
      <c r="C441" s="545" t="s">
        <v>216</v>
      </c>
      <c r="D441" s="546"/>
      <c r="E441" s="171" t="str">
        <f t="shared" si="6"/>
        <v>1900</v>
      </c>
      <c r="F441" s="547">
        <v>0</v>
      </c>
      <c r="G441" s="548">
        <v>0</v>
      </c>
      <c r="H441" s="547">
        <v>0</v>
      </c>
      <c r="I441" s="545" t="s">
        <v>12685</v>
      </c>
      <c r="J441" s="545"/>
      <c r="K441" s="545" t="s">
        <v>13413</v>
      </c>
      <c r="L441" s="545" t="s">
        <v>13413</v>
      </c>
      <c r="M441" s="548" t="s">
        <v>13758</v>
      </c>
      <c r="N441" s="545" t="s">
        <v>13413</v>
      </c>
      <c r="O441" s="545" t="s">
        <v>14218</v>
      </c>
      <c r="P441" s="549">
        <v>485</v>
      </c>
      <c r="Q441" s="549">
        <v>1</v>
      </c>
      <c r="R441" s="549">
        <v>11</v>
      </c>
      <c r="S441" s="548"/>
      <c r="T441" s="548"/>
      <c r="U441" s="99"/>
    </row>
    <row r="442" spans="1:21" ht="19.5" customHeight="1">
      <c r="A442" s="545">
        <v>527</v>
      </c>
      <c r="B442" s="545" t="s">
        <v>1377</v>
      </c>
      <c r="C442" s="545" t="s">
        <v>285</v>
      </c>
      <c r="D442" s="546">
        <v>46052</v>
      </c>
      <c r="E442" s="171" t="str">
        <f t="shared" si="6"/>
        <v>2026</v>
      </c>
      <c r="F442" s="547">
        <v>6745</v>
      </c>
      <c r="G442" s="548">
        <v>0.19</v>
      </c>
      <c r="H442" s="547">
        <v>5668.07</v>
      </c>
      <c r="I442" s="545" t="s">
        <v>12659</v>
      </c>
      <c r="J442" s="545" t="s">
        <v>13307</v>
      </c>
      <c r="K442" s="545" t="s">
        <v>13413</v>
      </c>
      <c r="L442" s="545" t="s">
        <v>14217</v>
      </c>
      <c r="M442" s="548" t="s">
        <v>13758</v>
      </c>
      <c r="N442" s="545" t="s">
        <v>13413</v>
      </c>
      <c r="O442" s="545" t="s">
        <v>13413</v>
      </c>
      <c r="P442" s="549">
        <v>486</v>
      </c>
      <c r="Q442" s="549">
        <v>1</v>
      </c>
      <c r="R442" s="549">
        <v>116</v>
      </c>
      <c r="S442" s="548">
        <v>2228</v>
      </c>
      <c r="T442" s="548"/>
      <c r="U442" s="99"/>
    </row>
    <row r="443" spans="1:21" ht="19.5" customHeight="1">
      <c r="A443" s="545">
        <v>528</v>
      </c>
      <c r="B443" s="545" t="s">
        <v>1379</v>
      </c>
      <c r="C443" s="545" t="s">
        <v>285</v>
      </c>
      <c r="D443" s="546">
        <v>44987</v>
      </c>
      <c r="E443" s="171" t="str">
        <f t="shared" si="6"/>
        <v>2023</v>
      </c>
      <c r="F443" s="547">
        <v>3883.01</v>
      </c>
      <c r="G443" s="548">
        <v>0.19</v>
      </c>
      <c r="H443" s="547">
        <v>3263.03</v>
      </c>
      <c r="I443" s="545" t="s">
        <v>12659</v>
      </c>
      <c r="J443" s="545" t="s">
        <v>13296</v>
      </c>
      <c r="K443" s="545" t="s">
        <v>13413</v>
      </c>
      <c r="L443" s="545" t="s">
        <v>13413</v>
      </c>
      <c r="M443" s="548" t="s">
        <v>13758</v>
      </c>
      <c r="N443" s="545" t="s">
        <v>13413</v>
      </c>
      <c r="O443" s="545" t="s">
        <v>13413</v>
      </c>
      <c r="P443" s="549">
        <v>487</v>
      </c>
      <c r="Q443" s="549">
        <v>1</v>
      </c>
      <c r="R443" s="549">
        <v>116</v>
      </c>
      <c r="S443" s="548">
        <v>2218</v>
      </c>
      <c r="T443" s="548"/>
      <c r="U443" s="99"/>
    </row>
    <row r="444" spans="1:21" ht="19.5" customHeight="1">
      <c r="A444" s="545">
        <v>530</v>
      </c>
      <c r="B444" s="545" t="s">
        <v>6619</v>
      </c>
      <c r="C444" s="545" t="s">
        <v>216</v>
      </c>
      <c r="D444" s="546">
        <v>44585</v>
      </c>
      <c r="E444" s="171" t="str">
        <f t="shared" si="6"/>
        <v>2022</v>
      </c>
      <c r="F444" s="547">
        <v>31341.01</v>
      </c>
      <c r="G444" s="548">
        <v>0.19</v>
      </c>
      <c r="H444" s="547">
        <v>26336.98</v>
      </c>
      <c r="I444" s="545" t="s">
        <v>12700</v>
      </c>
      <c r="J444" s="545" t="s">
        <v>13297</v>
      </c>
      <c r="K444" s="545" t="s">
        <v>14219</v>
      </c>
      <c r="L444" s="545" t="s">
        <v>14167</v>
      </c>
      <c r="M444" s="548" t="s">
        <v>13868</v>
      </c>
      <c r="N444" s="545" t="s">
        <v>13413</v>
      </c>
      <c r="O444" s="545" t="s">
        <v>14220</v>
      </c>
      <c r="P444" s="549">
        <v>488</v>
      </c>
      <c r="Q444" s="549">
        <v>2</v>
      </c>
      <c r="R444" s="549">
        <v>117</v>
      </c>
      <c r="S444" s="548">
        <v>2257</v>
      </c>
      <c r="T444" s="548"/>
      <c r="U444" s="99"/>
    </row>
    <row r="445" spans="1:21" ht="19.5" customHeight="1">
      <c r="A445" s="545">
        <v>532</v>
      </c>
      <c r="B445" s="545" t="s">
        <v>7150</v>
      </c>
      <c r="C445" s="545" t="s">
        <v>216</v>
      </c>
      <c r="D445" s="546">
        <v>46052</v>
      </c>
      <c r="E445" s="171" t="str">
        <f t="shared" si="6"/>
        <v>2026</v>
      </c>
      <c r="F445" s="547">
        <v>1412</v>
      </c>
      <c r="G445" s="548">
        <v>0.19</v>
      </c>
      <c r="H445" s="547">
        <v>1186.55</v>
      </c>
      <c r="I445" s="545" t="s">
        <v>12659</v>
      </c>
      <c r="J445" s="545" t="s">
        <v>13307</v>
      </c>
      <c r="K445" s="545" t="s">
        <v>13413</v>
      </c>
      <c r="L445" s="545" t="s">
        <v>14176</v>
      </c>
      <c r="M445" s="548" t="s">
        <v>13758</v>
      </c>
      <c r="N445" s="545" t="s">
        <v>13413</v>
      </c>
      <c r="O445" s="545" t="s">
        <v>14221</v>
      </c>
      <c r="P445" s="549">
        <v>489</v>
      </c>
      <c r="Q445" s="549">
        <v>1</v>
      </c>
      <c r="R445" s="549">
        <v>116</v>
      </c>
      <c r="S445" s="548">
        <v>2228</v>
      </c>
      <c r="T445" s="548"/>
      <c r="U445" s="99"/>
    </row>
    <row r="446" spans="1:21" ht="19.5" customHeight="1">
      <c r="A446" s="545">
        <v>533</v>
      </c>
      <c r="B446" s="545" t="s">
        <v>1406</v>
      </c>
      <c r="C446" s="545" t="s">
        <v>216</v>
      </c>
      <c r="D446" s="546"/>
      <c r="E446" s="171" t="str">
        <f t="shared" si="6"/>
        <v>1900</v>
      </c>
      <c r="F446" s="547">
        <v>0</v>
      </c>
      <c r="G446" s="548">
        <v>0</v>
      </c>
      <c r="H446" s="547">
        <v>0</v>
      </c>
      <c r="I446" s="545" t="s">
        <v>12700</v>
      </c>
      <c r="J446" s="545"/>
      <c r="K446" s="545" t="s">
        <v>13413</v>
      </c>
      <c r="L446" s="545" t="s">
        <v>13413</v>
      </c>
      <c r="M446" s="548" t="s">
        <v>13868</v>
      </c>
      <c r="N446" s="545" t="s">
        <v>13413</v>
      </c>
      <c r="O446" s="545" t="s">
        <v>13413</v>
      </c>
      <c r="P446" s="549">
        <v>490</v>
      </c>
      <c r="Q446" s="549">
        <v>2</v>
      </c>
      <c r="R446" s="549">
        <v>117</v>
      </c>
      <c r="S446" s="548"/>
      <c r="T446" s="548"/>
      <c r="U446" s="99"/>
    </row>
    <row r="447" spans="1:21" ht="19.5" customHeight="1">
      <c r="A447" s="545">
        <v>534</v>
      </c>
      <c r="B447" s="545" t="s">
        <v>6417</v>
      </c>
      <c r="C447" s="545" t="s">
        <v>216</v>
      </c>
      <c r="D447" s="546">
        <v>46052</v>
      </c>
      <c r="E447" s="171" t="str">
        <f t="shared" si="6"/>
        <v>2026</v>
      </c>
      <c r="F447" s="547">
        <v>98</v>
      </c>
      <c r="G447" s="548">
        <v>0.19</v>
      </c>
      <c r="H447" s="547">
        <v>82.35</v>
      </c>
      <c r="I447" s="545" t="s">
        <v>12659</v>
      </c>
      <c r="J447" s="545" t="s">
        <v>13307</v>
      </c>
      <c r="K447" s="545" t="s">
        <v>13413</v>
      </c>
      <c r="L447" s="545" t="s">
        <v>14222</v>
      </c>
      <c r="M447" s="548" t="s">
        <v>13758</v>
      </c>
      <c r="N447" s="545" t="s">
        <v>13413</v>
      </c>
      <c r="O447" s="545" t="s">
        <v>14223</v>
      </c>
      <c r="P447" s="549">
        <v>491</v>
      </c>
      <c r="Q447" s="549">
        <v>1</v>
      </c>
      <c r="R447" s="549">
        <v>116</v>
      </c>
      <c r="S447" s="548">
        <v>2228</v>
      </c>
      <c r="T447" s="548"/>
      <c r="U447" s="99"/>
    </row>
    <row r="448" spans="1:21" ht="19.5" customHeight="1">
      <c r="A448" s="545">
        <v>535</v>
      </c>
      <c r="B448" s="545" t="s">
        <v>6857</v>
      </c>
      <c r="C448" s="545" t="s">
        <v>216</v>
      </c>
      <c r="D448" s="546">
        <v>46052</v>
      </c>
      <c r="E448" s="171" t="str">
        <f t="shared" si="6"/>
        <v>2026</v>
      </c>
      <c r="F448" s="547">
        <v>64</v>
      </c>
      <c r="G448" s="548">
        <v>0.19</v>
      </c>
      <c r="H448" s="547">
        <v>53.78</v>
      </c>
      <c r="I448" s="545" t="s">
        <v>12659</v>
      </c>
      <c r="J448" s="545" t="s">
        <v>13307</v>
      </c>
      <c r="K448" s="545" t="s">
        <v>13413</v>
      </c>
      <c r="L448" s="545" t="s">
        <v>14222</v>
      </c>
      <c r="M448" s="548" t="s">
        <v>13758</v>
      </c>
      <c r="N448" s="545" t="s">
        <v>13413</v>
      </c>
      <c r="O448" s="545" t="s">
        <v>14224</v>
      </c>
      <c r="P448" s="549">
        <v>492</v>
      </c>
      <c r="Q448" s="549">
        <v>1</v>
      </c>
      <c r="R448" s="549">
        <v>116</v>
      </c>
      <c r="S448" s="548">
        <v>2228</v>
      </c>
      <c r="T448" s="548"/>
      <c r="U448" s="99"/>
    </row>
    <row r="449" spans="1:21" ht="19.5" customHeight="1">
      <c r="A449" s="545">
        <v>536</v>
      </c>
      <c r="B449" s="545" t="s">
        <v>1446</v>
      </c>
      <c r="C449" s="545" t="s">
        <v>216</v>
      </c>
      <c r="D449" s="546"/>
      <c r="E449" s="171" t="str">
        <f t="shared" si="6"/>
        <v>1900</v>
      </c>
      <c r="F449" s="547">
        <v>0</v>
      </c>
      <c r="G449" s="548">
        <v>0</v>
      </c>
      <c r="H449" s="547">
        <v>0</v>
      </c>
      <c r="I449" s="545" t="s">
        <v>12700</v>
      </c>
      <c r="J449" s="545"/>
      <c r="K449" s="545" t="s">
        <v>13413</v>
      </c>
      <c r="L449" s="545" t="s">
        <v>13413</v>
      </c>
      <c r="M449" s="548" t="s">
        <v>13868</v>
      </c>
      <c r="N449" s="545" t="s">
        <v>13413</v>
      </c>
      <c r="O449" s="545" t="s">
        <v>13413</v>
      </c>
      <c r="P449" s="549">
        <v>493</v>
      </c>
      <c r="Q449" s="549">
        <v>2</v>
      </c>
      <c r="R449" s="549">
        <v>117</v>
      </c>
      <c r="S449" s="548"/>
      <c r="T449" s="548"/>
      <c r="U449" s="99"/>
    </row>
    <row r="450" spans="1:21" ht="19.5" customHeight="1">
      <c r="A450" s="545">
        <v>537</v>
      </c>
      <c r="B450" s="545" t="s">
        <v>12020</v>
      </c>
      <c r="C450" s="545" t="s">
        <v>209</v>
      </c>
      <c r="D450" s="546"/>
      <c r="E450" s="171" t="str">
        <f t="shared" si="6"/>
        <v>1900</v>
      </c>
      <c r="F450" s="547">
        <v>0</v>
      </c>
      <c r="G450" s="548">
        <v>0</v>
      </c>
      <c r="H450" s="547">
        <v>0</v>
      </c>
      <c r="I450" s="545" t="s">
        <v>12680</v>
      </c>
      <c r="J450" s="545"/>
      <c r="K450" s="545" t="s">
        <v>13413</v>
      </c>
      <c r="L450" s="545" t="s">
        <v>14144</v>
      </c>
      <c r="M450" s="548" t="s">
        <v>13758</v>
      </c>
      <c r="N450" s="545" t="s">
        <v>13413</v>
      </c>
      <c r="O450" s="545" t="s">
        <v>13413</v>
      </c>
      <c r="P450" s="549">
        <v>494</v>
      </c>
      <c r="Q450" s="549">
        <v>1</v>
      </c>
      <c r="R450" s="549">
        <v>20</v>
      </c>
      <c r="S450" s="548"/>
      <c r="T450" s="548"/>
      <c r="U450" s="99"/>
    </row>
    <row r="451" spans="1:21" ht="19.5" customHeight="1">
      <c r="A451" s="545">
        <v>538</v>
      </c>
      <c r="B451" s="545" t="s">
        <v>12019</v>
      </c>
      <c r="C451" s="545" t="s">
        <v>216</v>
      </c>
      <c r="D451" s="546"/>
      <c r="E451" s="171" t="str">
        <f t="shared" si="6"/>
        <v>1900</v>
      </c>
      <c r="F451" s="547">
        <v>0</v>
      </c>
      <c r="G451" s="548">
        <v>0</v>
      </c>
      <c r="H451" s="547">
        <v>0</v>
      </c>
      <c r="I451" s="545" t="s">
        <v>12656</v>
      </c>
      <c r="J451" s="545"/>
      <c r="K451" s="545" t="s">
        <v>13413</v>
      </c>
      <c r="L451" s="545" t="s">
        <v>13982</v>
      </c>
      <c r="M451" s="548" t="s">
        <v>13758</v>
      </c>
      <c r="N451" s="545" t="s">
        <v>13413</v>
      </c>
      <c r="O451" s="545" t="s">
        <v>14225</v>
      </c>
      <c r="P451" s="549">
        <v>495</v>
      </c>
      <c r="Q451" s="549">
        <v>1</v>
      </c>
      <c r="R451" s="549">
        <v>119</v>
      </c>
      <c r="S451" s="548"/>
      <c r="T451" s="548"/>
      <c r="U451" s="99"/>
    </row>
    <row r="452" spans="1:21" ht="19.5" customHeight="1">
      <c r="A452" s="545">
        <v>539</v>
      </c>
      <c r="B452" s="545" t="s">
        <v>12018</v>
      </c>
      <c r="C452" s="545" t="s">
        <v>216</v>
      </c>
      <c r="D452" s="546"/>
      <c r="E452" s="171" t="str">
        <f t="shared" ref="E452:E515" si="7">TEXT(D452,"YYYY")</f>
        <v>1900</v>
      </c>
      <c r="F452" s="547">
        <v>0</v>
      </c>
      <c r="G452" s="548">
        <v>0</v>
      </c>
      <c r="H452" s="547">
        <v>0</v>
      </c>
      <c r="I452" s="545" t="s">
        <v>12656</v>
      </c>
      <c r="J452" s="545"/>
      <c r="K452" s="545" t="s">
        <v>13413</v>
      </c>
      <c r="L452" s="545" t="s">
        <v>13982</v>
      </c>
      <c r="M452" s="548" t="s">
        <v>13758</v>
      </c>
      <c r="N452" s="545" t="s">
        <v>13413</v>
      </c>
      <c r="O452" s="545" t="s">
        <v>14226</v>
      </c>
      <c r="P452" s="549">
        <v>496</v>
      </c>
      <c r="Q452" s="549">
        <v>1</v>
      </c>
      <c r="R452" s="549">
        <v>119</v>
      </c>
      <c r="S452" s="548"/>
      <c r="T452" s="548"/>
      <c r="U452" s="99"/>
    </row>
    <row r="453" spans="1:21" ht="19.5" customHeight="1">
      <c r="A453" s="545">
        <v>540</v>
      </c>
      <c r="B453" s="545" t="s">
        <v>1455</v>
      </c>
      <c r="C453" s="545" t="s">
        <v>216</v>
      </c>
      <c r="D453" s="546"/>
      <c r="E453" s="171" t="str">
        <f t="shared" si="7"/>
        <v>1900</v>
      </c>
      <c r="F453" s="547">
        <v>0</v>
      </c>
      <c r="G453" s="548">
        <v>0</v>
      </c>
      <c r="H453" s="547">
        <v>0</v>
      </c>
      <c r="I453" s="545" t="s">
        <v>12656</v>
      </c>
      <c r="J453" s="545"/>
      <c r="K453" s="545" t="s">
        <v>13413</v>
      </c>
      <c r="L453" s="545" t="s">
        <v>13982</v>
      </c>
      <c r="M453" s="548" t="s">
        <v>13758</v>
      </c>
      <c r="N453" s="545" t="s">
        <v>13413</v>
      </c>
      <c r="O453" s="545" t="s">
        <v>14227</v>
      </c>
      <c r="P453" s="549">
        <v>497</v>
      </c>
      <c r="Q453" s="549">
        <v>1</v>
      </c>
      <c r="R453" s="549">
        <v>119</v>
      </c>
      <c r="S453" s="548"/>
      <c r="T453" s="548"/>
      <c r="U453" s="99"/>
    </row>
    <row r="454" spans="1:21" ht="19.5" customHeight="1">
      <c r="A454" s="545">
        <v>541</v>
      </c>
      <c r="B454" s="545" t="s">
        <v>1159</v>
      </c>
      <c r="C454" s="545" t="s">
        <v>216</v>
      </c>
      <c r="D454" s="546"/>
      <c r="E454" s="171" t="str">
        <f t="shared" si="7"/>
        <v>1900</v>
      </c>
      <c r="F454" s="547">
        <v>0</v>
      </c>
      <c r="G454" s="548">
        <v>0</v>
      </c>
      <c r="H454" s="547">
        <v>0</v>
      </c>
      <c r="I454" s="545" t="s">
        <v>12691</v>
      </c>
      <c r="J454" s="545"/>
      <c r="K454" s="545" t="s">
        <v>13413</v>
      </c>
      <c r="L454" s="545" t="s">
        <v>14067</v>
      </c>
      <c r="M454" s="548" t="s">
        <v>13758</v>
      </c>
      <c r="N454" s="545" t="s">
        <v>13413</v>
      </c>
      <c r="O454" s="545" t="s">
        <v>14228</v>
      </c>
      <c r="P454" s="549">
        <v>498</v>
      </c>
      <c r="Q454" s="549">
        <v>1</v>
      </c>
      <c r="R454" s="549">
        <v>110</v>
      </c>
      <c r="S454" s="548"/>
      <c r="T454" s="548"/>
      <c r="U454" s="99"/>
    </row>
    <row r="455" spans="1:21" ht="19.5" customHeight="1">
      <c r="A455" s="545">
        <v>542</v>
      </c>
      <c r="B455" s="545" t="s">
        <v>12017</v>
      </c>
      <c r="C455" s="545" t="s">
        <v>216</v>
      </c>
      <c r="D455" s="546"/>
      <c r="E455" s="171" t="str">
        <f t="shared" si="7"/>
        <v>1900</v>
      </c>
      <c r="F455" s="547">
        <v>0</v>
      </c>
      <c r="G455" s="548">
        <v>0</v>
      </c>
      <c r="H455" s="547">
        <v>0</v>
      </c>
      <c r="I455" s="545" t="s">
        <v>12691</v>
      </c>
      <c r="J455" s="545"/>
      <c r="K455" s="545" t="s">
        <v>13413</v>
      </c>
      <c r="L455" s="545" t="s">
        <v>14067</v>
      </c>
      <c r="M455" s="548" t="s">
        <v>13758</v>
      </c>
      <c r="N455" s="545" t="s">
        <v>13413</v>
      </c>
      <c r="O455" s="545" t="s">
        <v>14229</v>
      </c>
      <c r="P455" s="549">
        <v>499</v>
      </c>
      <c r="Q455" s="549">
        <v>1</v>
      </c>
      <c r="R455" s="549">
        <v>110</v>
      </c>
      <c r="S455" s="548"/>
      <c r="T455" s="548"/>
      <c r="U455" s="99"/>
    </row>
    <row r="456" spans="1:21" ht="19.5" customHeight="1">
      <c r="A456" s="545">
        <v>543</v>
      </c>
      <c r="B456" s="545" t="s">
        <v>12016</v>
      </c>
      <c r="C456" s="545" t="s">
        <v>216</v>
      </c>
      <c r="D456" s="546"/>
      <c r="E456" s="171" t="str">
        <f t="shared" si="7"/>
        <v>1900</v>
      </c>
      <c r="F456" s="547">
        <v>0</v>
      </c>
      <c r="G456" s="548">
        <v>0</v>
      </c>
      <c r="H456" s="547">
        <v>0</v>
      </c>
      <c r="I456" s="545" t="s">
        <v>12691</v>
      </c>
      <c r="J456" s="545"/>
      <c r="K456" s="545" t="s">
        <v>13413</v>
      </c>
      <c r="L456" s="545" t="s">
        <v>14067</v>
      </c>
      <c r="M456" s="548" t="s">
        <v>13758</v>
      </c>
      <c r="N456" s="545" t="s">
        <v>13413</v>
      </c>
      <c r="O456" s="545" t="s">
        <v>14230</v>
      </c>
      <c r="P456" s="549">
        <v>500</v>
      </c>
      <c r="Q456" s="549">
        <v>1</v>
      </c>
      <c r="R456" s="549">
        <v>110</v>
      </c>
      <c r="S456" s="548"/>
      <c r="T456" s="548"/>
      <c r="U456" s="99"/>
    </row>
    <row r="457" spans="1:21" ht="19.5" customHeight="1">
      <c r="A457" s="545">
        <v>544</v>
      </c>
      <c r="B457" s="545" t="s">
        <v>1161</v>
      </c>
      <c r="C457" s="545" t="s">
        <v>216</v>
      </c>
      <c r="D457" s="546"/>
      <c r="E457" s="171" t="str">
        <f t="shared" si="7"/>
        <v>1900</v>
      </c>
      <c r="F457" s="547">
        <v>0</v>
      </c>
      <c r="G457" s="548">
        <v>0</v>
      </c>
      <c r="H457" s="547">
        <v>0</v>
      </c>
      <c r="I457" s="545" t="s">
        <v>12691</v>
      </c>
      <c r="J457" s="545"/>
      <c r="K457" s="545" t="s">
        <v>13413</v>
      </c>
      <c r="L457" s="545" t="s">
        <v>14083</v>
      </c>
      <c r="M457" s="548" t="s">
        <v>13758</v>
      </c>
      <c r="N457" s="545" t="s">
        <v>13413</v>
      </c>
      <c r="O457" s="545" t="s">
        <v>14231</v>
      </c>
      <c r="P457" s="549">
        <v>501</v>
      </c>
      <c r="Q457" s="549">
        <v>1</v>
      </c>
      <c r="R457" s="549">
        <v>110</v>
      </c>
      <c r="S457" s="548"/>
      <c r="T457" s="548"/>
      <c r="U457" s="99"/>
    </row>
    <row r="458" spans="1:21" ht="19.5" customHeight="1">
      <c r="A458" s="545">
        <v>545</v>
      </c>
      <c r="B458" s="545" t="s">
        <v>12015</v>
      </c>
      <c r="C458" s="545" t="s">
        <v>216</v>
      </c>
      <c r="D458" s="546"/>
      <c r="E458" s="171" t="str">
        <f t="shared" si="7"/>
        <v>1900</v>
      </c>
      <c r="F458" s="547">
        <v>0</v>
      </c>
      <c r="G458" s="548">
        <v>0</v>
      </c>
      <c r="H458" s="547">
        <v>0</v>
      </c>
      <c r="I458" s="545" t="s">
        <v>12658</v>
      </c>
      <c r="J458" s="545"/>
      <c r="K458" s="545" t="s">
        <v>13413</v>
      </c>
      <c r="L458" s="545" t="s">
        <v>14232</v>
      </c>
      <c r="M458" s="548" t="s">
        <v>13758</v>
      </c>
      <c r="N458" s="545" t="s">
        <v>13413</v>
      </c>
      <c r="O458" s="545" t="s">
        <v>14233</v>
      </c>
      <c r="P458" s="549">
        <v>502</v>
      </c>
      <c r="Q458" s="549">
        <v>1</v>
      </c>
      <c r="R458" s="549">
        <v>9</v>
      </c>
      <c r="S458" s="548"/>
      <c r="T458" s="548"/>
      <c r="U458" s="99"/>
    </row>
    <row r="459" spans="1:21" ht="19.5" customHeight="1">
      <c r="A459" s="545">
        <v>546</v>
      </c>
      <c r="B459" s="545" t="s">
        <v>12014</v>
      </c>
      <c r="C459" s="545" t="s">
        <v>216</v>
      </c>
      <c r="D459" s="546"/>
      <c r="E459" s="171" t="str">
        <f t="shared" si="7"/>
        <v>1900</v>
      </c>
      <c r="F459" s="547">
        <v>0</v>
      </c>
      <c r="G459" s="548">
        <v>0</v>
      </c>
      <c r="H459" s="547">
        <v>0</v>
      </c>
      <c r="I459" s="545" t="s">
        <v>12658</v>
      </c>
      <c r="J459" s="545"/>
      <c r="K459" s="545" t="s">
        <v>13413</v>
      </c>
      <c r="L459" s="545" t="s">
        <v>14234</v>
      </c>
      <c r="M459" s="548" t="s">
        <v>13758</v>
      </c>
      <c r="N459" s="545" t="s">
        <v>13413</v>
      </c>
      <c r="O459" s="545" t="s">
        <v>14235</v>
      </c>
      <c r="P459" s="549">
        <v>503</v>
      </c>
      <c r="Q459" s="549">
        <v>1</v>
      </c>
      <c r="R459" s="549">
        <v>9</v>
      </c>
      <c r="S459" s="548"/>
      <c r="T459" s="548"/>
      <c r="U459" s="99"/>
    </row>
    <row r="460" spans="1:21" ht="19.5" customHeight="1">
      <c r="A460" s="545">
        <v>548</v>
      </c>
      <c r="B460" s="545" t="s">
        <v>1156</v>
      </c>
      <c r="C460" s="545" t="s">
        <v>216</v>
      </c>
      <c r="D460" s="546"/>
      <c r="E460" s="171" t="str">
        <f t="shared" si="7"/>
        <v>1900</v>
      </c>
      <c r="F460" s="547">
        <v>0</v>
      </c>
      <c r="G460" s="548">
        <v>0</v>
      </c>
      <c r="H460" s="547">
        <v>0</v>
      </c>
      <c r="I460" s="545" t="s">
        <v>12691</v>
      </c>
      <c r="J460" s="545"/>
      <c r="K460" s="545" t="s">
        <v>13413</v>
      </c>
      <c r="L460" s="545" t="s">
        <v>14067</v>
      </c>
      <c r="M460" s="548" t="s">
        <v>13758</v>
      </c>
      <c r="N460" s="545" t="s">
        <v>13413</v>
      </c>
      <c r="O460" s="545" t="s">
        <v>14236</v>
      </c>
      <c r="P460" s="549">
        <v>504</v>
      </c>
      <c r="Q460" s="549">
        <v>1</v>
      </c>
      <c r="R460" s="549">
        <v>110</v>
      </c>
      <c r="S460" s="548"/>
      <c r="T460" s="548"/>
      <c r="U460" s="99"/>
    </row>
    <row r="461" spans="1:21" ht="19.5" customHeight="1">
      <c r="A461" s="545">
        <v>549</v>
      </c>
      <c r="B461" s="545" t="s">
        <v>1164</v>
      </c>
      <c r="C461" s="545" t="s">
        <v>216</v>
      </c>
      <c r="D461" s="546"/>
      <c r="E461" s="171" t="str">
        <f t="shared" si="7"/>
        <v>1900</v>
      </c>
      <c r="F461" s="547">
        <v>0</v>
      </c>
      <c r="G461" s="548">
        <v>0</v>
      </c>
      <c r="H461" s="547">
        <v>0</v>
      </c>
      <c r="I461" s="545" t="s">
        <v>12691</v>
      </c>
      <c r="J461" s="545"/>
      <c r="K461" s="545" t="s">
        <v>13413</v>
      </c>
      <c r="L461" s="545" t="s">
        <v>14067</v>
      </c>
      <c r="M461" s="548" t="s">
        <v>13758</v>
      </c>
      <c r="N461" s="545" t="s">
        <v>13413</v>
      </c>
      <c r="O461" s="545" t="s">
        <v>14237</v>
      </c>
      <c r="P461" s="549">
        <v>505</v>
      </c>
      <c r="Q461" s="549">
        <v>1</v>
      </c>
      <c r="R461" s="549">
        <v>110</v>
      </c>
      <c r="S461" s="548"/>
      <c r="T461" s="548"/>
      <c r="U461" s="99"/>
    </row>
    <row r="462" spans="1:21" ht="19.5" customHeight="1">
      <c r="A462" s="545">
        <v>550</v>
      </c>
      <c r="B462" s="545" t="s">
        <v>1461</v>
      </c>
      <c r="C462" s="545" t="s">
        <v>216</v>
      </c>
      <c r="D462" s="546"/>
      <c r="E462" s="171" t="str">
        <f t="shared" si="7"/>
        <v>1900</v>
      </c>
      <c r="F462" s="547">
        <v>0</v>
      </c>
      <c r="G462" s="548">
        <v>0</v>
      </c>
      <c r="H462" s="547">
        <v>0</v>
      </c>
      <c r="I462" s="545" t="s">
        <v>12685</v>
      </c>
      <c r="J462" s="545"/>
      <c r="K462" s="545" t="s">
        <v>13413</v>
      </c>
      <c r="L462" s="545" t="s">
        <v>13413</v>
      </c>
      <c r="M462" s="548" t="s">
        <v>13758</v>
      </c>
      <c r="N462" s="545" t="s">
        <v>13413</v>
      </c>
      <c r="O462" s="545" t="s">
        <v>14238</v>
      </c>
      <c r="P462" s="549">
        <v>506</v>
      </c>
      <c r="Q462" s="549">
        <v>1</v>
      </c>
      <c r="R462" s="549">
        <v>11</v>
      </c>
      <c r="S462" s="548"/>
      <c r="T462" s="548"/>
      <c r="U462" s="99"/>
    </row>
    <row r="463" spans="1:21" ht="19.5" customHeight="1">
      <c r="A463" s="545">
        <v>551</v>
      </c>
      <c r="B463" s="545" t="s">
        <v>7149</v>
      </c>
      <c r="C463" s="545" t="s">
        <v>216</v>
      </c>
      <c r="D463" s="546">
        <v>45708</v>
      </c>
      <c r="E463" s="171" t="str">
        <f t="shared" si="7"/>
        <v>2025</v>
      </c>
      <c r="F463" s="547">
        <v>16202.58</v>
      </c>
      <c r="G463" s="548">
        <v>0.19</v>
      </c>
      <c r="H463" s="547">
        <v>13615.61</v>
      </c>
      <c r="I463" s="545" t="s">
        <v>12685</v>
      </c>
      <c r="J463" s="545" t="s">
        <v>13307</v>
      </c>
      <c r="K463" s="545" t="s">
        <v>13413</v>
      </c>
      <c r="L463" s="545" t="s">
        <v>13413</v>
      </c>
      <c r="M463" s="548" t="s">
        <v>13758</v>
      </c>
      <c r="N463" s="545" t="s">
        <v>13413</v>
      </c>
      <c r="O463" s="545" t="s">
        <v>14239</v>
      </c>
      <c r="P463" s="549">
        <v>507</v>
      </c>
      <c r="Q463" s="549">
        <v>1</v>
      </c>
      <c r="R463" s="549">
        <v>11</v>
      </c>
      <c r="S463" s="548">
        <v>2228</v>
      </c>
      <c r="T463" s="548"/>
      <c r="U463" s="99"/>
    </row>
    <row r="464" spans="1:21" ht="19.5" customHeight="1">
      <c r="A464" s="545">
        <v>552</v>
      </c>
      <c r="B464" s="545" t="s">
        <v>3051</v>
      </c>
      <c r="C464" s="545" t="s">
        <v>216</v>
      </c>
      <c r="D464" s="546"/>
      <c r="E464" s="171" t="str">
        <f t="shared" si="7"/>
        <v>1900</v>
      </c>
      <c r="F464" s="547">
        <v>0</v>
      </c>
      <c r="G464" s="548">
        <v>0</v>
      </c>
      <c r="H464" s="547">
        <v>0</v>
      </c>
      <c r="I464" s="545" t="s">
        <v>12689</v>
      </c>
      <c r="J464" s="545"/>
      <c r="K464" s="545" t="s">
        <v>13413</v>
      </c>
      <c r="L464" s="545" t="s">
        <v>14240</v>
      </c>
      <c r="M464" s="548" t="s">
        <v>13758</v>
      </c>
      <c r="N464" s="545" t="s">
        <v>13413</v>
      </c>
      <c r="O464" s="545" t="s">
        <v>14241</v>
      </c>
      <c r="P464" s="549">
        <v>508</v>
      </c>
      <c r="Q464" s="549">
        <v>1</v>
      </c>
      <c r="R464" s="549">
        <v>156</v>
      </c>
      <c r="S464" s="548"/>
      <c r="T464" s="548"/>
      <c r="U464" s="99"/>
    </row>
    <row r="465" spans="1:21" ht="19.5" customHeight="1">
      <c r="A465" s="545">
        <v>553</v>
      </c>
      <c r="B465" s="545" t="s">
        <v>1474</v>
      </c>
      <c r="C465" s="545" t="s">
        <v>216</v>
      </c>
      <c r="D465" s="546"/>
      <c r="E465" s="171" t="str">
        <f t="shared" si="7"/>
        <v>1900</v>
      </c>
      <c r="F465" s="547">
        <v>0</v>
      </c>
      <c r="G465" s="548">
        <v>0</v>
      </c>
      <c r="H465" s="547">
        <v>0</v>
      </c>
      <c r="I465" s="545" t="s">
        <v>12703</v>
      </c>
      <c r="J465" s="545"/>
      <c r="K465" s="545" t="s">
        <v>13413</v>
      </c>
      <c r="L465" s="545" t="s">
        <v>14242</v>
      </c>
      <c r="M465" s="548" t="s">
        <v>13758</v>
      </c>
      <c r="N465" s="545" t="s">
        <v>13413</v>
      </c>
      <c r="O465" s="545" t="s">
        <v>14243</v>
      </c>
      <c r="P465" s="549">
        <v>509</v>
      </c>
      <c r="Q465" s="549">
        <v>1</v>
      </c>
      <c r="R465" s="549">
        <v>120</v>
      </c>
      <c r="S465" s="548"/>
      <c r="T465" s="548"/>
      <c r="U465" s="99"/>
    </row>
    <row r="466" spans="1:21" ht="19.5" customHeight="1">
      <c r="A466" s="545">
        <v>554</v>
      </c>
      <c r="B466" s="545" t="s">
        <v>1475</v>
      </c>
      <c r="C466" s="545" t="s">
        <v>216</v>
      </c>
      <c r="D466" s="546"/>
      <c r="E466" s="171" t="str">
        <f t="shared" si="7"/>
        <v>1900</v>
      </c>
      <c r="F466" s="547">
        <v>0</v>
      </c>
      <c r="G466" s="548">
        <v>0</v>
      </c>
      <c r="H466" s="547">
        <v>0</v>
      </c>
      <c r="I466" s="545" t="s">
        <v>12703</v>
      </c>
      <c r="J466" s="545"/>
      <c r="K466" s="545" t="s">
        <v>13413</v>
      </c>
      <c r="L466" s="545" t="s">
        <v>14244</v>
      </c>
      <c r="M466" s="548" t="s">
        <v>13758</v>
      </c>
      <c r="N466" s="545" t="s">
        <v>13413</v>
      </c>
      <c r="O466" s="545" t="s">
        <v>14245</v>
      </c>
      <c r="P466" s="549">
        <v>510</v>
      </c>
      <c r="Q466" s="549">
        <v>1</v>
      </c>
      <c r="R466" s="549">
        <v>120</v>
      </c>
      <c r="S466" s="548"/>
      <c r="T466" s="548"/>
      <c r="U466" s="99"/>
    </row>
    <row r="467" spans="1:21" ht="19.5" customHeight="1">
      <c r="A467" s="545">
        <v>556</v>
      </c>
      <c r="B467" s="545" t="s">
        <v>3300</v>
      </c>
      <c r="C467" s="545" t="s">
        <v>216</v>
      </c>
      <c r="D467" s="546"/>
      <c r="E467" s="171" t="str">
        <f t="shared" si="7"/>
        <v>1900</v>
      </c>
      <c r="F467" s="547">
        <v>0</v>
      </c>
      <c r="G467" s="548">
        <v>0</v>
      </c>
      <c r="H467" s="547">
        <v>0</v>
      </c>
      <c r="I467" s="545" t="s">
        <v>12678</v>
      </c>
      <c r="J467" s="545"/>
      <c r="K467" s="545" t="s">
        <v>13413</v>
      </c>
      <c r="L467" s="545" t="s">
        <v>14246</v>
      </c>
      <c r="M467" s="548" t="s">
        <v>13758</v>
      </c>
      <c r="N467" s="545" t="s">
        <v>13413</v>
      </c>
      <c r="O467" s="545" t="s">
        <v>13413</v>
      </c>
      <c r="P467" s="549">
        <v>511</v>
      </c>
      <c r="Q467" s="549">
        <v>1</v>
      </c>
      <c r="R467" s="549">
        <v>23</v>
      </c>
      <c r="S467" s="548"/>
      <c r="T467" s="548"/>
      <c r="U467" s="99"/>
    </row>
    <row r="468" spans="1:21" ht="19.5" customHeight="1">
      <c r="A468" s="545">
        <v>557</v>
      </c>
      <c r="B468" s="545" t="s">
        <v>1480</v>
      </c>
      <c r="C468" s="545" t="s">
        <v>216</v>
      </c>
      <c r="D468" s="546"/>
      <c r="E468" s="171" t="str">
        <f t="shared" si="7"/>
        <v>1900</v>
      </c>
      <c r="F468" s="547">
        <v>0</v>
      </c>
      <c r="G468" s="548">
        <v>0</v>
      </c>
      <c r="H468" s="547">
        <v>0</v>
      </c>
      <c r="I468" s="545" t="s">
        <v>12703</v>
      </c>
      <c r="J468" s="545"/>
      <c r="K468" s="545" t="s">
        <v>13413</v>
      </c>
      <c r="L468" s="545" t="s">
        <v>14247</v>
      </c>
      <c r="M468" s="548" t="s">
        <v>13758</v>
      </c>
      <c r="N468" s="545" t="s">
        <v>13413</v>
      </c>
      <c r="O468" s="545" t="s">
        <v>14248</v>
      </c>
      <c r="P468" s="549">
        <v>512</v>
      </c>
      <c r="Q468" s="549">
        <v>1</v>
      </c>
      <c r="R468" s="549">
        <v>120</v>
      </c>
      <c r="S468" s="548"/>
      <c r="T468" s="548"/>
      <c r="U468" s="99"/>
    </row>
    <row r="469" spans="1:21" ht="19.5" customHeight="1">
      <c r="A469" s="545">
        <v>558</v>
      </c>
      <c r="B469" s="545" t="s">
        <v>12013</v>
      </c>
      <c r="C469" s="545" t="s">
        <v>216</v>
      </c>
      <c r="D469" s="546"/>
      <c r="E469" s="171" t="str">
        <f t="shared" si="7"/>
        <v>1900</v>
      </c>
      <c r="F469" s="547">
        <v>0</v>
      </c>
      <c r="G469" s="548">
        <v>0</v>
      </c>
      <c r="H469" s="547">
        <v>0</v>
      </c>
      <c r="I469" s="545" t="s">
        <v>12685</v>
      </c>
      <c r="J469" s="545"/>
      <c r="K469" s="545" t="s">
        <v>13413</v>
      </c>
      <c r="L469" s="545" t="s">
        <v>13413</v>
      </c>
      <c r="M469" s="548" t="s">
        <v>13758</v>
      </c>
      <c r="N469" s="545" t="s">
        <v>13413</v>
      </c>
      <c r="O469" s="545" t="s">
        <v>14249</v>
      </c>
      <c r="P469" s="549">
        <v>513</v>
      </c>
      <c r="Q469" s="549">
        <v>1</v>
      </c>
      <c r="R469" s="549">
        <v>11</v>
      </c>
      <c r="S469" s="548"/>
      <c r="T469" s="548"/>
      <c r="U469" s="99"/>
    </row>
    <row r="470" spans="1:21" ht="19.5" customHeight="1">
      <c r="A470" s="545">
        <v>559</v>
      </c>
      <c r="B470" s="545" t="s">
        <v>12012</v>
      </c>
      <c r="C470" s="545" t="s">
        <v>216</v>
      </c>
      <c r="D470" s="546"/>
      <c r="E470" s="171" t="str">
        <f t="shared" si="7"/>
        <v>1900</v>
      </c>
      <c r="F470" s="547">
        <v>0</v>
      </c>
      <c r="G470" s="548">
        <v>0</v>
      </c>
      <c r="H470" s="547">
        <v>0</v>
      </c>
      <c r="I470" s="545" t="s">
        <v>12703</v>
      </c>
      <c r="J470" s="545"/>
      <c r="K470" s="545" t="s">
        <v>13413</v>
      </c>
      <c r="L470" s="545" t="s">
        <v>14242</v>
      </c>
      <c r="M470" s="548" t="s">
        <v>13758</v>
      </c>
      <c r="N470" s="545" t="s">
        <v>13413</v>
      </c>
      <c r="O470" s="545" t="s">
        <v>14250</v>
      </c>
      <c r="P470" s="549">
        <v>514</v>
      </c>
      <c r="Q470" s="549">
        <v>1</v>
      </c>
      <c r="R470" s="549">
        <v>120</v>
      </c>
      <c r="S470" s="548"/>
      <c r="T470" s="548"/>
      <c r="U470" s="99"/>
    </row>
    <row r="471" spans="1:21" ht="19.5" customHeight="1">
      <c r="A471" s="545">
        <v>560</v>
      </c>
      <c r="B471" s="545" t="s">
        <v>1477</v>
      </c>
      <c r="C471" s="545" t="s">
        <v>216</v>
      </c>
      <c r="D471" s="546"/>
      <c r="E471" s="171" t="str">
        <f t="shared" si="7"/>
        <v>1900</v>
      </c>
      <c r="F471" s="547">
        <v>0</v>
      </c>
      <c r="G471" s="548">
        <v>0</v>
      </c>
      <c r="H471" s="547">
        <v>0</v>
      </c>
      <c r="I471" s="545" t="s">
        <v>12703</v>
      </c>
      <c r="J471" s="545"/>
      <c r="K471" s="545" t="s">
        <v>13413</v>
      </c>
      <c r="L471" s="545" t="s">
        <v>14251</v>
      </c>
      <c r="M471" s="548" t="s">
        <v>13758</v>
      </c>
      <c r="N471" s="545" t="s">
        <v>13413</v>
      </c>
      <c r="O471" s="545" t="s">
        <v>14252</v>
      </c>
      <c r="P471" s="549">
        <v>515</v>
      </c>
      <c r="Q471" s="549">
        <v>1</v>
      </c>
      <c r="R471" s="549">
        <v>120</v>
      </c>
      <c r="S471" s="548"/>
      <c r="T471" s="548"/>
      <c r="U471" s="99"/>
    </row>
    <row r="472" spans="1:21" ht="19.5" customHeight="1">
      <c r="A472" s="545">
        <v>561</v>
      </c>
      <c r="B472" s="545" t="s">
        <v>1170</v>
      </c>
      <c r="C472" s="545" t="s">
        <v>216</v>
      </c>
      <c r="D472" s="546"/>
      <c r="E472" s="171" t="str">
        <f t="shared" si="7"/>
        <v>1900</v>
      </c>
      <c r="F472" s="547">
        <v>0</v>
      </c>
      <c r="G472" s="548">
        <v>0</v>
      </c>
      <c r="H472" s="547">
        <v>0</v>
      </c>
      <c r="I472" s="545" t="s">
        <v>12658</v>
      </c>
      <c r="J472" s="545"/>
      <c r="K472" s="545" t="s">
        <v>13413</v>
      </c>
      <c r="L472" s="545" t="s">
        <v>14253</v>
      </c>
      <c r="M472" s="548" t="s">
        <v>13758</v>
      </c>
      <c r="N472" s="545" t="s">
        <v>13413</v>
      </c>
      <c r="O472" s="545" t="s">
        <v>14254</v>
      </c>
      <c r="P472" s="549">
        <v>516</v>
      </c>
      <c r="Q472" s="549">
        <v>1</v>
      </c>
      <c r="R472" s="549">
        <v>9</v>
      </c>
      <c r="S472" s="548"/>
      <c r="T472" s="548"/>
      <c r="U472" s="99"/>
    </row>
    <row r="473" spans="1:21" ht="19.5" customHeight="1">
      <c r="A473" s="545">
        <v>563</v>
      </c>
      <c r="B473" s="545" t="s">
        <v>12011</v>
      </c>
      <c r="C473" s="545" t="s">
        <v>216</v>
      </c>
      <c r="D473" s="546"/>
      <c r="E473" s="171" t="str">
        <f t="shared" si="7"/>
        <v>1900</v>
      </c>
      <c r="F473" s="547">
        <v>0</v>
      </c>
      <c r="G473" s="548">
        <v>0</v>
      </c>
      <c r="H473" s="547">
        <v>0</v>
      </c>
      <c r="I473" s="545" t="s">
        <v>12703</v>
      </c>
      <c r="J473" s="545"/>
      <c r="K473" s="545" t="s">
        <v>13413</v>
      </c>
      <c r="L473" s="545" t="s">
        <v>14244</v>
      </c>
      <c r="M473" s="548" t="s">
        <v>13758</v>
      </c>
      <c r="N473" s="545" t="s">
        <v>13413</v>
      </c>
      <c r="O473" s="545" t="s">
        <v>14255</v>
      </c>
      <c r="P473" s="549">
        <v>517</v>
      </c>
      <c r="Q473" s="549">
        <v>1</v>
      </c>
      <c r="R473" s="549">
        <v>120</v>
      </c>
      <c r="S473" s="548"/>
      <c r="T473" s="548"/>
      <c r="U473" s="99"/>
    </row>
    <row r="474" spans="1:21" ht="19.5" customHeight="1">
      <c r="A474" s="545">
        <v>564</v>
      </c>
      <c r="B474" s="545" t="s">
        <v>1494</v>
      </c>
      <c r="C474" s="545" t="s">
        <v>216</v>
      </c>
      <c r="D474" s="546"/>
      <c r="E474" s="171" t="str">
        <f t="shared" si="7"/>
        <v>1900</v>
      </c>
      <c r="F474" s="547">
        <v>0</v>
      </c>
      <c r="G474" s="548">
        <v>0</v>
      </c>
      <c r="H474" s="547">
        <v>0</v>
      </c>
      <c r="I474" s="545" t="s">
        <v>12685</v>
      </c>
      <c r="J474" s="545"/>
      <c r="K474" s="545" t="s">
        <v>13413</v>
      </c>
      <c r="L474" s="545" t="s">
        <v>14256</v>
      </c>
      <c r="M474" s="548" t="s">
        <v>13758</v>
      </c>
      <c r="N474" s="545" t="s">
        <v>13413</v>
      </c>
      <c r="O474" s="545" t="s">
        <v>14257</v>
      </c>
      <c r="P474" s="549">
        <v>518</v>
      </c>
      <c r="Q474" s="549">
        <v>1</v>
      </c>
      <c r="R474" s="549">
        <v>11</v>
      </c>
      <c r="S474" s="548"/>
      <c r="T474" s="548"/>
      <c r="U474" s="99"/>
    </row>
    <row r="475" spans="1:21" ht="19.5" customHeight="1">
      <c r="A475" s="545">
        <v>565</v>
      </c>
      <c r="B475" s="545" t="s">
        <v>1495</v>
      </c>
      <c r="C475" s="545" t="s">
        <v>216</v>
      </c>
      <c r="D475" s="546"/>
      <c r="E475" s="171" t="str">
        <f t="shared" si="7"/>
        <v>1900</v>
      </c>
      <c r="F475" s="547">
        <v>0</v>
      </c>
      <c r="G475" s="548">
        <v>0</v>
      </c>
      <c r="H475" s="547">
        <v>0</v>
      </c>
      <c r="I475" s="545" t="s">
        <v>12685</v>
      </c>
      <c r="J475" s="545"/>
      <c r="K475" s="545" t="s">
        <v>13413</v>
      </c>
      <c r="L475" s="545" t="s">
        <v>14258</v>
      </c>
      <c r="M475" s="548" t="s">
        <v>13758</v>
      </c>
      <c r="N475" s="545" t="s">
        <v>13413</v>
      </c>
      <c r="O475" s="545" t="s">
        <v>14259</v>
      </c>
      <c r="P475" s="549">
        <v>519</v>
      </c>
      <c r="Q475" s="549">
        <v>1</v>
      </c>
      <c r="R475" s="549">
        <v>11</v>
      </c>
      <c r="S475" s="548"/>
      <c r="T475" s="548"/>
      <c r="U475" s="99"/>
    </row>
    <row r="476" spans="1:21" ht="19.5" customHeight="1">
      <c r="A476" s="545">
        <v>566</v>
      </c>
      <c r="B476" s="545" t="s">
        <v>12010</v>
      </c>
      <c r="C476" s="545" t="s">
        <v>216</v>
      </c>
      <c r="D476" s="546"/>
      <c r="E476" s="171" t="str">
        <f t="shared" si="7"/>
        <v>1900</v>
      </c>
      <c r="F476" s="547">
        <v>0</v>
      </c>
      <c r="G476" s="548">
        <v>0</v>
      </c>
      <c r="H476" s="547">
        <v>0</v>
      </c>
      <c r="I476" s="545" t="s">
        <v>12678</v>
      </c>
      <c r="J476" s="545"/>
      <c r="K476" s="545" t="s">
        <v>13413</v>
      </c>
      <c r="L476" s="545" t="s">
        <v>14260</v>
      </c>
      <c r="M476" s="548" t="s">
        <v>13758</v>
      </c>
      <c r="N476" s="545" t="s">
        <v>13413</v>
      </c>
      <c r="O476" s="545" t="s">
        <v>13413</v>
      </c>
      <c r="P476" s="549">
        <v>520</v>
      </c>
      <c r="Q476" s="549">
        <v>1</v>
      </c>
      <c r="R476" s="549">
        <v>23</v>
      </c>
      <c r="S476" s="548"/>
      <c r="T476" s="548"/>
      <c r="U476" s="99"/>
    </row>
    <row r="477" spans="1:21" ht="19.5" customHeight="1">
      <c r="A477" s="545">
        <v>567</v>
      </c>
      <c r="B477" s="545" t="s">
        <v>7148</v>
      </c>
      <c r="C477" s="545" t="s">
        <v>216</v>
      </c>
      <c r="D477" s="546">
        <v>46052</v>
      </c>
      <c r="E477" s="171" t="str">
        <f t="shared" si="7"/>
        <v>2026</v>
      </c>
      <c r="F477" s="547">
        <v>245302</v>
      </c>
      <c r="G477" s="548">
        <v>0.19</v>
      </c>
      <c r="H477" s="547">
        <v>206136.13</v>
      </c>
      <c r="I477" s="545" t="s">
        <v>12676</v>
      </c>
      <c r="J477" s="545" t="s">
        <v>13307</v>
      </c>
      <c r="K477" s="545" t="s">
        <v>13413</v>
      </c>
      <c r="L477" s="545" t="s">
        <v>13807</v>
      </c>
      <c r="M477" s="548" t="s">
        <v>13758</v>
      </c>
      <c r="N477" s="545" t="s">
        <v>13413</v>
      </c>
      <c r="O477" s="545" t="s">
        <v>14261</v>
      </c>
      <c r="P477" s="549">
        <v>521</v>
      </c>
      <c r="Q477" s="549">
        <v>1</v>
      </c>
      <c r="R477" s="549">
        <v>14</v>
      </c>
      <c r="S477" s="548">
        <v>2228</v>
      </c>
      <c r="T477" s="548"/>
      <c r="U477" s="99"/>
    </row>
    <row r="478" spans="1:21" ht="19.5" customHeight="1">
      <c r="A478" s="545">
        <v>568</v>
      </c>
      <c r="B478" s="545" t="s">
        <v>1514</v>
      </c>
      <c r="C478" s="545" t="s">
        <v>216</v>
      </c>
      <c r="D478" s="546"/>
      <c r="E478" s="171" t="str">
        <f t="shared" si="7"/>
        <v>1900</v>
      </c>
      <c r="F478" s="547">
        <v>0</v>
      </c>
      <c r="G478" s="548">
        <v>0</v>
      </c>
      <c r="H478" s="547">
        <v>0</v>
      </c>
      <c r="I478" s="545" t="s">
        <v>12685</v>
      </c>
      <c r="J478" s="545"/>
      <c r="K478" s="545" t="s">
        <v>13413</v>
      </c>
      <c r="L478" s="545" t="s">
        <v>14262</v>
      </c>
      <c r="M478" s="548" t="s">
        <v>13758</v>
      </c>
      <c r="N478" s="545" t="s">
        <v>13413</v>
      </c>
      <c r="O478" s="545" t="s">
        <v>14263</v>
      </c>
      <c r="P478" s="549">
        <v>522</v>
      </c>
      <c r="Q478" s="549">
        <v>1</v>
      </c>
      <c r="R478" s="549">
        <v>11</v>
      </c>
      <c r="S478" s="548"/>
      <c r="T478" s="548"/>
      <c r="U478" s="99"/>
    </row>
    <row r="479" spans="1:21" ht="19.5" customHeight="1">
      <c r="A479" s="545">
        <v>569</v>
      </c>
      <c r="B479" s="545" t="s">
        <v>1513</v>
      </c>
      <c r="C479" s="545" t="s">
        <v>216</v>
      </c>
      <c r="D479" s="546"/>
      <c r="E479" s="171" t="str">
        <f t="shared" si="7"/>
        <v>1900</v>
      </c>
      <c r="F479" s="547">
        <v>0</v>
      </c>
      <c r="G479" s="548">
        <v>0</v>
      </c>
      <c r="H479" s="547">
        <v>0</v>
      </c>
      <c r="I479" s="545" t="s">
        <v>12685</v>
      </c>
      <c r="J479" s="545"/>
      <c r="K479" s="545" t="s">
        <v>13413</v>
      </c>
      <c r="L479" s="545" t="s">
        <v>13413</v>
      </c>
      <c r="M479" s="548" t="s">
        <v>13758</v>
      </c>
      <c r="N479" s="545" t="s">
        <v>13413</v>
      </c>
      <c r="O479" s="545" t="s">
        <v>14264</v>
      </c>
      <c r="P479" s="549">
        <v>523</v>
      </c>
      <c r="Q479" s="549">
        <v>1</v>
      </c>
      <c r="R479" s="549">
        <v>11</v>
      </c>
      <c r="S479" s="548"/>
      <c r="T479" s="548"/>
      <c r="U479" s="99"/>
    </row>
    <row r="480" spans="1:21" ht="19.5" customHeight="1">
      <c r="A480" s="545">
        <v>570</v>
      </c>
      <c r="B480" s="545" t="s">
        <v>7147</v>
      </c>
      <c r="C480" s="545" t="s">
        <v>216</v>
      </c>
      <c r="D480" s="546">
        <v>46052</v>
      </c>
      <c r="E480" s="171" t="str">
        <f t="shared" si="7"/>
        <v>2026</v>
      </c>
      <c r="F480" s="547">
        <v>485936</v>
      </c>
      <c r="G480" s="548">
        <v>0.19</v>
      </c>
      <c r="H480" s="547">
        <v>408349.58</v>
      </c>
      <c r="I480" s="545" t="s">
        <v>12676</v>
      </c>
      <c r="J480" s="545" t="s">
        <v>13307</v>
      </c>
      <c r="K480" s="545" t="s">
        <v>13413</v>
      </c>
      <c r="L480" s="545" t="s">
        <v>13807</v>
      </c>
      <c r="M480" s="548" t="s">
        <v>13758</v>
      </c>
      <c r="N480" s="545" t="s">
        <v>13413</v>
      </c>
      <c r="O480" s="545" t="s">
        <v>14265</v>
      </c>
      <c r="P480" s="549">
        <v>524</v>
      </c>
      <c r="Q480" s="549">
        <v>1</v>
      </c>
      <c r="R480" s="549">
        <v>14</v>
      </c>
      <c r="S480" s="548">
        <v>2228</v>
      </c>
      <c r="T480" s="548"/>
      <c r="U480" s="99"/>
    </row>
    <row r="481" spans="1:21" ht="19.5" customHeight="1">
      <c r="A481" s="545">
        <v>571</v>
      </c>
      <c r="B481" s="545" t="s">
        <v>12009</v>
      </c>
      <c r="C481" s="545" t="s">
        <v>216</v>
      </c>
      <c r="D481" s="546"/>
      <c r="E481" s="171" t="str">
        <f t="shared" si="7"/>
        <v>1900</v>
      </c>
      <c r="F481" s="547">
        <v>0</v>
      </c>
      <c r="G481" s="548">
        <v>0</v>
      </c>
      <c r="H481" s="547">
        <v>0</v>
      </c>
      <c r="I481" s="545" t="s">
        <v>12689</v>
      </c>
      <c r="J481" s="545"/>
      <c r="K481" s="545" t="s">
        <v>13413</v>
      </c>
      <c r="L481" s="545" t="s">
        <v>14240</v>
      </c>
      <c r="M481" s="548" t="s">
        <v>13758</v>
      </c>
      <c r="N481" s="545" t="s">
        <v>13413</v>
      </c>
      <c r="O481" s="545" t="s">
        <v>14266</v>
      </c>
      <c r="P481" s="549">
        <v>525</v>
      </c>
      <c r="Q481" s="549">
        <v>1</v>
      </c>
      <c r="R481" s="549">
        <v>156</v>
      </c>
      <c r="S481" s="548"/>
      <c r="T481" s="548"/>
      <c r="U481" s="99"/>
    </row>
    <row r="482" spans="1:21" ht="19.5" customHeight="1">
      <c r="A482" s="545">
        <v>572</v>
      </c>
      <c r="B482" s="545" t="s">
        <v>12008</v>
      </c>
      <c r="C482" s="545" t="s">
        <v>216</v>
      </c>
      <c r="D482" s="546"/>
      <c r="E482" s="171" t="str">
        <f t="shared" si="7"/>
        <v>1900</v>
      </c>
      <c r="F482" s="547">
        <v>0</v>
      </c>
      <c r="G482" s="548">
        <v>0</v>
      </c>
      <c r="H482" s="547">
        <v>0</v>
      </c>
      <c r="I482" s="545" t="s">
        <v>12704</v>
      </c>
      <c r="J482" s="545"/>
      <c r="K482" s="545" t="s">
        <v>13413</v>
      </c>
      <c r="L482" s="545" t="s">
        <v>13982</v>
      </c>
      <c r="M482" s="548" t="s">
        <v>13758</v>
      </c>
      <c r="N482" s="545" t="s">
        <v>13413</v>
      </c>
      <c r="O482" s="545" t="s">
        <v>14267</v>
      </c>
      <c r="P482" s="549">
        <v>526</v>
      </c>
      <c r="Q482" s="549">
        <v>1</v>
      </c>
      <c r="R482" s="549">
        <v>118</v>
      </c>
      <c r="S482" s="548"/>
      <c r="T482" s="548"/>
      <c r="U482" s="99"/>
    </row>
    <row r="483" spans="1:21" ht="19.5" customHeight="1">
      <c r="A483" s="545">
        <v>576</v>
      </c>
      <c r="B483" s="545" t="s">
        <v>1592</v>
      </c>
      <c r="C483" s="545" t="s">
        <v>206</v>
      </c>
      <c r="D483" s="546"/>
      <c r="E483" s="171" t="str">
        <f t="shared" si="7"/>
        <v>1900</v>
      </c>
      <c r="F483" s="547">
        <v>0</v>
      </c>
      <c r="G483" s="548">
        <v>0</v>
      </c>
      <c r="H483" s="547">
        <v>0</v>
      </c>
      <c r="I483" s="545" t="s">
        <v>12645</v>
      </c>
      <c r="J483" s="545"/>
      <c r="K483" s="545" t="s">
        <v>13413</v>
      </c>
      <c r="L483" s="545" t="s">
        <v>13413</v>
      </c>
      <c r="M483" s="548" t="s">
        <v>13758</v>
      </c>
      <c r="N483" s="545" t="s">
        <v>22144</v>
      </c>
      <c r="O483" s="545" t="s">
        <v>14268</v>
      </c>
      <c r="P483" s="549">
        <v>527</v>
      </c>
      <c r="Q483" s="549">
        <v>1</v>
      </c>
      <c r="R483" s="549">
        <v>12</v>
      </c>
      <c r="S483" s="548"/>
      <c r="T483" s="548">
        <v>37</v>
      </c>
      <c r="U483" s="99"/>
    </row>
    <row r="484" spans="1:21" ht="19.5" customHeight="1">
      <c r="A484" s="545">
        <v>577</v>
      </c>
      <c r="B484" s="545" t="s">
        <v>12007</v>
      </c>
      <c r="C484" s="545" t="s">
        <v>216</v>
      </c>
      <c r="D484" s="546"/>
      <c r="E484" s="171" t="str">
        <f t="shared" si="7"/>
        <v>1900</v>
      </c>
      <c r="F484" s="547">
        <v>0</v>
      </c>
      <c r="G484" s="548">
        <v>0</v>
      </c>
      <c r="H484" s="547">
        <v>0</v>
      </c>
      <c r="I484" s="545" t="s">
        <v>12656</v>
      </c>
      <c r="J484" s="545"/>
      <c r="K484" s="545" t="s">
        <v>13413</v>
      </c>
      <c r="L484" s="545" t="s">
        <v>14269</v>
      </c>
      <c r="M484" s="548" t="s">
        <v>13758</v>
      </c>
      <c r="N484" s="545" t="s">
        <v>13413</v>
      </c>
      <c r="O484" s="545" t="s">
        <v>14270</v>
      </c>
      <c r="P484" s="549">
        <v>528</v>
      </c>
      <c r="Q484" s="549">
        <v>1</v>
      </c>
      <c r="R484" s="549">
        <v>119</v>
      </c>
      <c r="S484" s="548"/>
      <c r="T484" s="548"/>
      <c r="U484" s="99"/>
    </row>
    <row r="485" spans="1:21" ht="19.5" customHeight="1">
      <c r="A485" s="545">
        <v>578</v>
      </c>
      <c r="B485" s="545" t="s">
        <v>4471</v>
      </c>
      <c r="C485" s="545" t="s">
        <v>209</v>
      </c>
      <c r="D485" s="546"/>
      <c r="E485" s="171" t="str">
        <f t="shared" si="7"/>
        <v>1900</v>
      </c>
      <c r="F485" s="547">
        <v>0</v>
      </c>
      <c r="G485" s="548">
        <v>0</v>
      </c>
      <c r="H485" s="547">
        <v>0</v>
      </c>
      <c r="I485" s="545" t="s">
        <v>12644</v>
      </c>
      <c r="J485" s="545"/>
      <c r="K485" s="545" t="s">
        <v>14271</v>
      </c>
      <c r="L485" s="545" t="s">
        <v>14272</v>
      </c>
      <c r="M485" s="548" t="s">
        <v>13758</v>
      </c>
      <c r="N485" s="545" t="s">
        <v>13413</v>
      </c>
      <c r="O485" s="545" t="s">
        <v>13413</v>
      </c>
      <c r="P485" s="549">
        <v>529</v>
      </c>
      <c r="Q485" s="549">
        <v>1</v>
      </c>
      <c r="R485" s="549">
        <v>62</v>
      </c>
      <c r="S485" s="548"/>
      <c r="T485" s="548"/>
      <c r="U485" s="99"/>
    </row>
    <row r="486" spans="1:21" ht="19.5" customHeight="1">
      <c r="A486" s="545">
        <v>580</v>
      </c>
      <c r="B486" s="545" t="s">
        <v>12006</v>
      </c>
      <c r="C486" s="545" t="s">
        <v>221</v>
      </c>
      <c r="D486" s="546"/>
      <c r="E486" s="171" t="str">
        <f t="shared" si="7"/>
        <v>1900</v>
      </c>
      <c r="F486" s="547">
        <v>0</v>
      </c>
      <c r="G486" s="548">
        <v>0</v>
      </c>
      <c r="H486" s="547">
        <v>0</v>
      </c>
      <c r="I486" s="545" t="s">
        <v>12663</v>
      </c>
      <c r="J486" s="545"/>
      <c r="K486" s="545" t="s">
        <v>13413</v>
      </c>
      <c r="L486" s="545" t="s">
        <v>14138</v>
      </c>
      <c r="M486" s="548" t="s">
        <v>13758</v>
      </c>
      <c r="N486" s="545" t="s">
        <v>13413</v>
      </c>
      <c r="O486" s="545" t="s">
        <v>14273</v>
      </c>
      <c r="P486" s="549">
        <v>530</v>
      </c>
      <c r="Q486" s="549">
        <v>1</v>
      </c>
      <c r="R486" s="549">
        <v>159</v>
      </c>
      <c r="S486" s="548"/>
      <c r="T486" s="548"/>
      <c r="U486" s="99"/>
    </row>
    <row r="487" spans="1:21" ht="19.5" customHeight="1">
      <c r="A487" s="545">
        <v>581</v>
      </c>
      <c r="B487" s="545" t="s">
        <v>326</v>
      </c>
      <c r="C487" s="545" t="s">
        <v>206</v>
      </c>
      <c r="D487" s="546">
        <v>46052</v>
      </c>
      <c r="E487" s="171" t="str">
        <f t="shared" si="7"/>
        <v>2026</v>
      </c>
      <c r="F487" s="547">
        <v>725</v>
      </c>
      <c r="G487" s="548">
        <v>0.19</v>
      </c>
      <c r="H487" s="547">
        <v>609.24</v>
      </c>
      <c r="I487" s="545" t="s">
        <v>12654</v>
      </c>
      <c r="J487" s="545" t="s">
        <v>13307</v>
      </c>
      <c r="K487" s="545" t="s">
        <v>14274</v>
      </c>
      <c r="L487" s="545" t="s">
        <v>14275</v>
      </c>
      <c r="M487" s="548" t="s">
        <v>13758</v>
      </c>
      <c r="N487" s="545" t="s">
        <v>13413</v>
      </c>
      <c r="O487" s="545" t="s">
        <v>13413</v>
      </c>
      <c r="P487" s="549">
        <v>531</v>
      </c>
      <c r="Q487" s="549">
        <v>1</v>
      </c>
      <c r="R487" s="549">
        <v>2</v>
      </c>
      <c r="S487" s="548">
        <v>2228</v>
      </c>
      <c r="T487" s="548"/>
      <c r="U487" s="99"/>
    </row>
    <row r="488" spans="1:21" ht="19.5" customHeight="1">
      <c r="A488" s="545">
        <v>582</v>
      </c>
      <c r="B488" s="545" t="s">
        <v>12005</v>
      </c>
      <c r="C488" s="545" t="s">
        <v>216</v>
      </c>
      <c r="D488" s="546"/>
      <c r="E488" s="171" t="str">
        <f t="shared" si="7"/>
        <v>1900</v>
      </c>
      <c r="F488" s="547">
        <v>0</v>
      </c>
      <c r="G488" s="548">
        <v>0</v>
      </c>
      <c r="H488" s="547">
        <v>0</v>
      </c>
      <c r="I488" s="545" t="s">
        <v>12656</v>
      </c>
      <c r="J488" s="545"/>
      <c r="K488" s="545" t="s">
        <v>13413</v>
      </c>
      <c r="L488" s="545" t="s">
        <v>13972</v>
      </c>
      <c r="M488" s="548" t="s">
        <v>13758</v>
      </c>
      <c r="N488" s="545" t="s">
        <v>13413</v>
      </c>
      <c r="O488" s="545" t="s">
        <v>14270</v>
      </c>
      <c r="P488" s="549">
        <v>532</v>
      </c>
      <c r="Q488" s="549">
        <v>1</v>
      </c>
      <c r="R488" s="549">
        <v>119</v>
      </c>
      <c r="S488" s="548"/>
      <c r="T488" s="548"/>
      <c r="U488" s="99"/>
    </row>
    <row r="489" spans="1:21" ht="19.5" customHeight="1">
      <c r="A489" s="545">
        <v>583</v>
      </c>
      <c r="B489" s="545" t="s">
        <v>12004</v>
      </c>
      <c r="C489" s="545" t="s">
        <v>216</v>
      </c>
      <c r="D489" s="546"/>
      <c r="E489" s="171" t="str">
        <f t="shared" si="7"/>
        <v>1900</v>
      </c>
      <c r="F489" s="547">
        <v>0</v>
      </c>
      <c r="G489" s="548">
        <v>0</v>
      </c>
      <c r="H489" s="547">
        <v>0</v>
      </c>
      <c r="I489" s="545" t="s">
        <v>12656</v>
      </c>
      <c r="J489" s="545"/>
      <c r="K489" s="545" t="s">
        <v>13413</v>
      </c>
      <c r="L489" s="545" t="s">
        <v>13982</v>
      </c>
      <c r="M489" s="548" t="s">
        <v>13758</v>
      </c>
      <c r="N489" s="545" t="s">
        <v>13413</v>
      </c>
      <c r="O489" s="545" t="s">
        <v>14276</v>
      </c>
      <c r="P489" s="549">
        <v>533</v>
      </c>
      <c r="Q489" s="549">
        <v>1</v>
      </c>
      <c r="R489" s="549">
        <v>119</v>
      </c>
      <c r="S489" s="548"/>
      <c r="T489" s="548"/>
      <c r="U489" s="99"/>
    </row>
    <row r="490" spans="1:21" ht="19.5" customHeight="1">
      <c r="A490" s="545">
        <v>584</v>
      </c>
      <c r="B490" s="545" t="s">
        <v>12003</v>
      </c>
      <c r="C490" s="545" t="s">
        <v>216</v>
      </c>
      <c r="D490" s="546"/>
      <c r="E490" s="171" t="str">
        <f t="shared" si="7"/>
        <v>1900</v>
      </c>
      <c r="F490" s="547">
        <v>0</v>
      </c>
      <c r="G490" s="548">
        <v>0</v>
      </c>
      <c r="H490" s="547">
        <v>0</v>
      </c>
      <c r="I490" s="545" t="s">
        <v>12656</v>
      </c>
      <c r="J490" s="545"/>
      <c r="K490" s="545" t="s">
        <v>13413</v>
      </c>
      <c r="L490" s="545" t="s">
        <v>13982</v>
      </c>
      <c r="M490" s="548" t="s">
        <v>13758</v>
      </c>
      <c r="N490" s="545" t="s">
        <v>13413</v>
      </c>
      <c r="O490" s="545" t="s">
        <v>14277</v>
      </c>
      <c r="P490" s="549">
        <v>534</v>
      </c>
      <c r="Q490" s="549">
        <v>1</v>
      </c>
      <c r="R490" s="549">
        <v>119</v>
      </c>
      <c r="S490" s="548"/>
      <c r="T490" s="548"/>
      <c r="U490" s="99"/>
    </row>
    <row r="491" spans="1:21" ht="19.5" customHeight="1">
      <c r="A491" s="545">
        <v>585</v>
      </c>
      <c r="B491" s="545" t="s">
        <v>12002</v>
      </c>
      <c r="C491" s="545" t="s">
        <v>216</v>
      </c>
      <c r="D491" s="546"/>
      <c r="E491" s="171" t="str">
        <f t="shared" si="7"/>
        <v>1900</v>
      </c>
      <c r="F491" s="547">
        <v>0</v>
      </c>
      <c r="G491" s="548">
        <v>0</v>
      </c>
      <c r="H491" s="547">
        <v>0</v>
      </c>
      <c r="I491" s="545" t="s">
        <v>12656</v>
      </c>
      <c r="J491" s="545"/>
      <c r="K491" s="545" t="s">
        <v>13413</v>
      </c>
      <c r="L491" s="545" t="s">
        <v>13982</v>
      </c>
      <c r="M491" s="548" t="s">
        <v>13758</v>
      </c>
      <c r="N491" s="545" t="s">
        <v>13413</v>
      </c>
      <c r="O491" s="545" t="s">
        <v>14278</v>
      </c>
      <c r="P491" s="549">
        <v>535</v>
      </c>
      <c r="Q491" s="549">
        <v>1</v>
      </c>
      <c r="R491" s="549">
        <v>119</v>
      </c>
      <c r="S491" s="548"/>
      <c r="T491" s="548"/>
      <c r="U491" s="99"/>
    </row>
    <row r="492" spans="1:21" ht="19.5" customHeight="1">
      <c r="A492" s="545">
        <v>586</v>
      </c>
      <c r="B492" s="545" t="s">
        <v>12001</v>
      </c>
      <c r="C492" s="545" t="s">
        <v>216</v>
      </c>
      <c r="D492" s="546"/>
      <c r="E492" s="171" t="str">
        <f t="shared" si="7"/>
        <v>1900</v>
      </c>
      <c r="F492" s="547">
        <v>0</v>
      </c>
      <c r="G492" s="548">
        <v>0</v>
      </c>
      <c r="H492" s="547">
        <v>0</v>
      </c>
      <c r="I492" s="545" t="s">
        <v>12656</v>
      </c>
      <c r="J492" s="545"/>
      <c r="K492" s="545" t="s">
        <v>13413</v>
      </c>
      <c r="L492" s="545" t="s">
        <v>14279</v>
      </c>
      <c r="M492" s="548" t="s">
        <v>13758</v>
      </c>
      <c r="N492" s="545" t="s">
        <v>13413</v>
      </c>
      <c r="O492" s="545" t="s">
        <v>14280</v>
      </c>
      <c r="P492" s="549">
        <v>536</v>
      </c>
      <c r="Q492" s="549">
        <v>1</v>
      </c>
      <c r="R492" s="549">
        <v>119</v>
      </c>
      <c r="S492" s="548"/>
      <c r="T492" s="548"/>
      <c r="U492" s="99"/>
    </row>
    <row r="493" spans="1:21" ht="19.5" customHeight="1">
      <c r="A493" s="545">
        <v>587</v>
      </c>
      <c r="B493" s="545" t="s">
        <v>12397</v>
      </c>
      <c r="C493" s="545" t="s">
        <v>216</v>
      </c>
      <c r="D493" s="546">
        <v>46052</v>
      </c>
      <c r="E493" s="171" t="str">
        <f t="shared" si="7"/>
        <v>2026</v>
      </c>
      <c r="F493" s="547">
        <v>137578</v>
      </c>
      <c r="G493" s="548">
        <v>0.19</v>
      </c>
      <c r="H493" s="547">
        <v>115611.76</v>
      </c>
      <c r="I493" s="545" t="s">
        <v>12656</v>
      </c>
      <c r="J493" s="545" t="s">
        <v>13307</v>
      </c>
      <c r="K493" s="545" t="s">
        <v>14281</v>
      </c>
      <c r="L493" s="545" t="s">
        <v>13972</v>
      </c>
      <c r="M493" s="548" t="s">
        <v>13758</v>
      </c>
      <c r="N493" s="545" t="s">
        <v>13413</v>
      </c>
      <c r="O493" s="545" t="s">
        <v>14280</v>
      </c>
      <c r="P493" s="549">
        <v>537</v>
      </c>
      <c r="Q493" s="549">
        <v>1</v>
      </c>
      <c r="R493" s="549">
        <v>119</v>
      </c>
      <c r="S493" s="548">
        <v>2228</v>
      </c>
      <c r="T493" s="548"/>
      <c r="U493" s="99"/>
    </row>
    <row r="494" spans="1:21" ht="19.5" customHeight="1">
      <c r="A494" s="545">
        <v>588</v>
      </c>
      <c r="B494" s="545" t="s">
        <v>12000</v>
      </c>
      <c r="C494" s="545" t="s">
        <v>216</v>
      </c>
      <c r="D494" s="546"/>
      <c r="E494" s="171" t="str">
        <f t="shared" si="7"/>
        <v>1900</v>
      </c>
      <c r="F494" s="547">
        <v>0</v>
      </c>
      <c r="G494" s="548">
        <v>0</v>
      </c>
      <c r="H494" s="547">
        <v>0</v>
      </c>
      <c r="I494" s="545" t="s">
        <v>12656</v>
      </c>
      <c r="J494" s="545"/>
      <c r="K494" s="545" t="s">
        <v>13413</v>
      </c>
      <c r="L494" s="545" t="s">
        <v>13982</v>
      </c>
      <c r="M494" s="548" t="s">
        <v>13758</v>
      </c>
      <c r="N494" s="545" t="s">
        <v>13413</v>
      </c>
      <c r="O494" s="545" t="s">
        <v>14282</v>
      </c>
      <c r="P494" s="549">
        <v>538</v>
      </c>
      <c r="Q494" s="549">
        <v>1</v>
      </c>
      <c r="R494" s="549">
        <v>119</v>
      </c>
      <c r="S494" s="548"/>
      <c r="T494" s="548"/>
      <c r="U494" s="99"/>
    </row>
    <row r="495" spans="1:21" ht="19.5" customHeight="1">
      <c r="A495" s="545">
        <v>589</v>
      </c>
      <c r="B495" s="545" t="s">
        <v>11999</v>
      </c>
      <c r="C495" s="545" t="s">
        <v>216</v>
      </c>
      <c r="D495" s="546"/>
      <c r="E495" s="171" t="str">
        <f t="shared" si="7"/>
        <v>1900</v>
      </c>
      <c r="F495" s="547">
        <v>0</v>
      </c>
      <c r="G495" s="548">
        <v>0</v>
      </c>
      <c r="H495" s="547">
        <v>0</v>
      </c>
      <c r="I495" s="545" t="s">
        <v>12656</v>
      </c>
      <c r="J495" s="545"/>
      <c r="K495" s="545" t="s">
        <v>13413</v>
      </c>
      <c r="L495" s="545" t="s">
        <v>13972</v>
      </c>
      <c r="M495" s="548" t="s">
        <v>13758</v>
      </c>
      <c r="N495" s="545" t="s">
        <v>13413</v>
      </c>
      <c r="O495" s="545" t="s">
        <v>14283</v>
      </c>
      <c r="P495" s="549">
        <v>539</v>
      </c>
      <c r="Q495" s="549">
        <v>1</v>
      </c>
      <c r="R495" s="549">
        <v>119</v>
      </c>
      <c r="S495" s="548"/>
      <c r="T495" s="548"/>
      <c r="U495" s="99"/>
    </row>
    <row r="496" spans="1:21" ht="19.5" customHeight="1">
      <c r="A496" s="545">
        <v>590</v>
      </c>
      <c r="B496" s="545" t="s">
        <v>485</v>
      </c>
      <c r="C496" s="545" t="s">
        <v>216</v>
      </c>
      <c r="D496" s="546"/>
      <c r="E496" s="171" t="str">
        <f t="shared" si="7"/>
        <v>1900</v>
      </c>
      <c r="F496" s="547">
        <v>0</v>
      </c>
      <c r="G496" s="548">
        <v>0</v>
      </c>
      <c r="H496" s="547">
        <v>0</v>
      </c>
      <c r="I496" s="545" t="s">
        <v>12665</v>
      </c>
      <c r="J496" s="545"/>
      <c r="K496" s="545" t="s">
        <v>13413</v>
      </c>
      <c r="L496" s="545" t="s">
        <v>13988</v>
      </c>
      <c r="M496" s="548" t="s">
        <v>13758</v>
      </c>
      <c r="N496" s="545" t="s">
        <v>13413</v>
      </c>
      <c r="O496" s="545" t="s">
        <v>13413</v>
      </c>
      <c r="P496" s="549">
        <v>540</v>
      </c>
      <c r="Q496" s="549">
        <v>1</v>
      </c>
      <c r="R496" s="549">
        <v>75</v>
      </c>
      <c r="S496" s="548"/>
      <c r="T496" s="548"/>
      <c r="U496" s="99"/>
    </row>
    <row r="497" spans="1:21" ht="19.5" customHeight="1">
      <c r="A497" s="545">
        <v>591</v>
      </c>
      <c r="B497" s="545" t="s">
        <v>12398</v>
      </c>
      <c r="C497" s="545" t="s">
        <v>216</v>
      </c>
      <c r="D497" s="546">
        <v>44589</v>
      </c>
      <c r="E497" s="171" t="str">
        <f t="shared" si="7"/>
        <v>2022</v>
      </c>
      <c r="F497" s="547">
        <v>163252.01</v>
      </c>
      <c r="G497" s="548">
        <v>0.19</v>
      </c>
      <c r="H497" s="547">
        <v>137186.56</v>
      </c>
      <c r="I497" s="545" t="s">
        <v>12656</v>
      </c>
      <c r="J497" s="545" t="s">
        <v>13297</v>
      </c>
      <c r="K497" s="545" t="s">
        <v>13413</v>
      </c>
      <c r="L497" s="545" t="s">
        <v>14284</v>
      </c>
      <c r="M497" s="548" t="s">
        <v>13758</v>
      </c>
      <c r="N497" s="545" t="s">
        <v>13413</v>
      </c>
      <c r="O497" s="545" t="s">
        <v>14285</v>
      </c>
      <c r="P497" s="549">
        <v>541</v>
      </c>
      <c r="Q497" s="549">
        <v>1</v>
      </c>
      <c r="R497" s="549">
        <v>119</v>
      </c>
      <c r="S497" s="548">
        <v>2257</v>
      </c>
      <c r="T497" s="548"/>
      <c r="U497" s="99"/>
    </row>
    <row r="498" spans="1:21" ht="19.5" customHeight="1">
      <c r="A498" s="545">
        <v>592</v>
      </c>
      <c r="B498" s="545" t="s">
        <v>883</v>
      </c>
      <c r="C498" s="545" t="s">
        <v>216</v>
      </c>
      <c r="D498" s="546"/>
      <c r="E498" s="171" t="str">
        <f t="shared" si="7"/>
        <v>1900</v>
      </c>
      <c r="F498" s="547">
        <v>0</v>
      </c>
      <c r="G498" s="548">
        <v>0</v>
      </c>
      <c r="H498" s="547">
        <v>0</v>
      </c>
      <c r="I498" s="545" t="s">
        <v>12643</v>
      </c>
      <c r="J498" s="545"/>
      <c r="K498" s="545" t="s">
        <v>13413</v>
      </c>
      <c r="L498" s="545" t="s">
        <v>14286</v>
      </c>
      <c r="M498" s="548" t="s">
        <v>13758</v>
      </c>
      <c r="N498" s="545" t="s">
        <v>13413</v>
      </c>
      <c r="O498" s="545" t="s">
        <v>13413</v>
      </c>
      <c r="P498" s="549">
        <v>542</v>
      </c>
      <c r="Q498" s="549">
        <v>1</v>
      </c>
      <c r="R498" s="549">
        <v>6</v>
      </c>
      <c r="S498" s="548"/>
      <c r="T498" s="548"/>
      <c r="U498" s="99"/>
    </row>
    <row r="499" spans="1:21" ht="19.5" customHeight="1">
      <c r="A499" s="545">
        <v>593</v>
      </c>
      <c r="B499" s="545" t="s">
        <v>1533</v>
      </c>
      <c r="C499" s="545" t="s">
        <v>216</v>
      </c>
      <c r="D499" s="546">
        <v>45708</v>
      </c>
      <c r="E499" s="171" t="str">
        <f t="shared" si="7"/>
        <v>2025</v>
      </c>
      <c r="F499" s="547">
        <v>45829.02</v>
      </c>
      <c r="G499" s="548">
        <v>0.19</v>
      </c>
      <c r="H499" s="547">
        <v>38511.78</v>
      </c>
      <c r="I499" s="545" t="s">
        <v>12685</v>
      </c>
      <c r="J499" s="545" t="s">
        <v>13307</v>
      </c>
      <c r="K499" s="545" t="s">
        <v>13413</v>
      </c>
      <c r="L499" s="545" t="s">
        <v>13413</v>
      </c>
      <c r="M499" s="548" t="s">
        <v>13758</v>
      </c>
      <c r="N499" s="545" t="s">
        <v>13413</v>
      </c>
      <c r="O499" s="545" t="s">
        <v>14287</v>
      </c>
      <c r="P499" s="549">
        <v>543</v>
      </c>
      <c r="Q499" s="549">
        <v>1</v>
      </c>
      <c r="R499" s="549">
        <v>11</v>
      </c>
      <c r="S499" s="548">
        <v>2228</v>
      </c>
      <c r="T499" s="548"/>
      <c r="U499" s="99"/>
    </row>
    <row r="500" spans="1:21" ht="19.5" customHeight="1">
      <c r="A500" s="545">
        <v>594</v>
      </c>
      <c r="B500" s="545" t="s">
        <v>1532</v>
      </c>
      <c r="C500" s="545" t="s">
        <v>216</v>
      </c>
      <c r="D500" s="546">
        <v>46078</v>
      </c>
      <c r="E500" s="171" t="str">
        <f t="shared" si="7"/>
        <v>2026</v>
      </c>
      <c r="F500" s="547">
        <v>26816</v>
      </c>
      <c r="G500" s="548">
        <v>0.19</v>
      </c>
      <c r="H500" s="547">
        <v>22534.45</v>
      </c>
      <c r="I500" s="545" t="s">
        <v>12685</v>
      </c>
      <c r="J500" s="545" t="s">
        <v>13298</v>
      </c>
      <c r="K500" s="545" t="s">
        <v>13413</v>
      </c>
      <c r="L500" s="545" t="s">
        <v>14288</v>
      </c>
      <c r="M500" s="548" t="s">
        <v>13758</v>
      </c>
      <c r="N500" s="545" t="s">
        <v>13413</v>
      </c>
      <c r="O500" s="545" t="s">
        <v>14289</v>
      </c>
      <c r="P500" s="549">
        <v>544</v>
      </c>
      <c r="Q500" s="549">
        <v>1</v>
      </c>
      <c r="R500" s="549">
        <v>11</v>
      </c>
      <c r="S500" s="548">
        <v>1012</v>
      </c>
      <c r="T500" s="548"/>
      <c r="U500" s="99"/>
    </row>
    <row r="501" spans="1:21" ht="19.5" customHeight="1">
      <c r="A501" s="545">
        <v>595</v>
      </c>
      <c r="B501" s="545" t="s">
        <v>11998</v>
      </c>
      <c r="C501" s="545" t="s">
        <v>216</v>
      </c>
      <c r="D501" s="546"/>
      <c r="E501" s="171" t="str">
        <f t="shared" si="7"/>
        <v>1900</v>
      </c>
      <c r="F501" s="547">
        <v>0</v>
      </c>
      <c r="G501" s="548">
        <v>0</v>
      </c>
      <c r="H501" s="547">
        <v>0</v>
      </c>
      <c r="I501" s="545" t="s">
        <v>12685</v>
      </c>
      <c r="J501" s="545"/>
      <c r="K501" s="545" t="s">
        <v>13413</v>
      </c>
      <c r="L501" s="545" t="s">
        <v>13413</v>
      </c>
      <c r="M501" s="548" t="s">
        <v>13758</v>
      </c>
      <c r="N501" s="545" t="s">
        <v>13413</v>
      </c>
      <c r="O501" s="545" t="s">
        <v>14290</v>
      </c>
      <c r="P501" s="549">
        <v>545</v>
      </c>
      <c r="Q501" s="549">
        <v>1</v>
      </c>
      <c r="R501" s="549">
        <v>11</v>
      </c>
      <c r="S501" s="548"/>
      <c r="T501" s="548"/>
      <c r="U501" s="99"/>
    </row>
    <row r="502" spans="1:21" ht="19.5" customHeight="1">
      <c r="A502" s="545">
        <v>596</v>
      </c>
      <c r="B502" s="545" t="s">
        <v>1506</v>
      </c>
      <c r="C502" s="545" t="s">
        <v>216</v>
      </c>
      <c r="D502" s="546"/>
      <c r="E502" s="171" t="str">
        <f t="shared" si="7"/>
        <v>1900</v>
      </c>
      <c r="F502" s="547">
        <v>0</v>
      </c>
      <c r="G502" s="548">
        <v>0</v>
      </c>
      <c r="H502" s="547">
        <v>0</v>
      </c>
      <c r="I502" s="545" t="s">
        <v>12685</v>
      </c>
      <c r="J502" s="545"/>
      <c r="K502" s="545" t="s">
        <v>13413</v>
      </c>
      <c r="L502" s="545" t="s">
        <v>14291</v>
      </c>
      <c r="M502" s="548" t="s">
        <v>13758</v>
      </c>
      <c r="N502" s="545" t="s">
        <v>13413</v>
      </c>
      <c r="O502" s="545" t="s">
        <v>14292</v>
      </c>
      <c r="P502" s="549">
        <v>546</v>
      </c>
      <c r="Q502" s="549">
        <v>1</v>
      </c>
      <c r="R502" s="549">
        <v>11</v>
      </c>
      <c r="S502" s="548"/>
      <c r="T502" s="548"/>
      <c r="U502" s="99"/>
    </row>
    <row r="503" spans="1:21" ht="19.5" customHeight="1">
      <c r="A503" s="545">
        <v>597</v>
      </c>
      <c r="B503" s="545" t="s">
        <v>1505</v>
      </c>
      <c r="C503" s="545" t="s">
        <v>216</v>
      </c>
      <c r="D503" s="546"/>
      <c r="E503" s="171" t="str">
        <f t="shared" si="7"/>
        <v>1900</v>
      </c>
      <c r="F503" s="547">
        <v>0</v>
      </c>
      <c r="G503" s="548">
        <v>0</v>
      </c>
      <c r="H503" s="547">
        <v>0</v>
      </c>
      <c r="I503" s="545" t="s">
        <v>12685</v>
      </c>
      <c r="J503" s="545"/>
      <c r="K503" s="545" t="s">
        <v>13413</v>
      </c>
      <c r="L503" s="545" t="s">
        <v>14291</v>
      </c>
      <c r="M503" s="548" t="s">
        <v>13758</v>
      </c>
      <c r="N503" s="545" t="s">
        <v>13413</v>
      </c>
      <c r="O503" s="545" t="s">
        <v>14293</v>
      </c>
      <c r="P503" s="549">
        <v>547</v>
      </c>
      <c r="Q503" s="549">
        <v>1</v>
      </c>
      <c r="R503" s="549">
        <v>11</v>
      </c>
      <c r="S503" s="548"/>
      <c r="T503" s="548"/>
      <c r="U503" s="99"/>
    </row>
    <row r="504" spans="1:21" ht="19.5" customHeight="1">
      <c r="A504" s="545">
        <v>598</v>
      </c>
      <c r="B504" s="545" t="s">
        <v>7314</v>
      </c>
      <c r="C504" s="545" t="s">
        <v>437</v>
      </c>
      <c r="D504" s="546">
        <v>46052</v>
      </c>
      <c r="E504" s="171" t="str">
        <f t="shared" si="7"/>
        <v>2026</v>
      </c>
      <c r="F504" s="547">
        <v>4212989</v>
      </c>
      <c r="G504" s="548">
        <v>0</v>
      </c>
      <c r="H504" s="547">
        <v>4212989</v>
      </c>
      <c r="I504" s="545" t="s">
        <v>12705</v>
      </c>
      <c r="J504" s="545" t="s">
        <v>13299</v>
      </c>
      <c r="K504" s="545" t="s">
        <v>22159</v>
      </c>
      <c r="L504" s="545" t="s">
        <v>13413</v>
      </c>
      <c r="M504" s="548" t="s">
        <v>13813</v>
      </c>
      <c r="N504" s="545" t="s">
        <v>13413</v>
      </c>
      <c r="O504" s="545" t="s">
        <v>13413</v>
      </c>
      <c r="P504" s="549">
        <v>548</v>
      </c>
      <c r="Q504" s="549">
        <v>3</v>
      </c>
      <c r="R504" s="549">
        <v>22</v>
      </c>
      <c r="S504" s="548">
        <v>443</v>
      </c>
      <c r="T504" s="548"/>
      <c r="U504" s="99"/>
    </row>
    <row r="505" spans="1:21" ht="19.5" customHeight="1">
      <c r="A505" s="545">
        <v>599</v>
      </c>
      <c r="B505" s="545" t="s">
        <v>3126</v>
      </c>
      <c r="C505" s="545" t="s">
        <v>216</v>
      </c>
      <c r="D505" s="546"/>
      <c r="E505" s="171" t="str">
        <f t="shared" si="7"/>
        <v>1900</v>
      </c>
      <c r="F505" s="547">
        <v>0</v>
      </c>
      <c r="G505" s="548">
        <v>0</v>
      </c>
      <c r="H505" s="547">
        <v>0</v>
      </c>
      <c r="I505" s="545" t="s">
        <v>12689</v>
      </c>
      <c r="J505" s="545"/>
      <c r="K505" s="545" t="s">
        <v>13413</v>
      </c>
      <c r="L505" s="545" t="s">
        <v>14294</v>
      </c>
      <c r="M505" s="548" t="s">
        <v>13758</v>
      </c>
      <c r="N505" s="545" t="s">
        <v>13413</v>
      </c>
      <c r="O505" s="545" t="s">
        <v>14295</v>
      </c>
      <c r="P505" s="549">
        <v>549</v>
      </c>
      <c r="Q505" s="549">
        <v>1</v>
      </c>
      <c r="R505" s="549">
        <v>156</v>
      </c>
      <c r="S505" s="548"/>
      <c r="T505" s="548"/>
      <c r="U505" s="99"/>
    </row>
    <row r="506" spans="1:21" ht="19.5" customHeight="1">
      <c r="A506" s="545">
        <v>600</v>
      </c>
      <c r="B506" s="545" t="s">
        <v>11997</v>
      </c>
      <c r="C506" s="545" t="s">
        <v>216</v>
      </c>
      <c r="D506" s="546"/>
      <c r="E506" s="171" t="str">
        <f t="shared" si="7"/>
        <v>1900</v>
      </c>
      <c r="F506" s="547">
        <v>0</v>
      </c>
      <c r="G506" s="548">
        <v>0</v>
      </c>
      <c r="H506" s="547">
        <v>0</v>
      </c>
      <c r="I506" s="545" t="s">
        <v>12685</v>
      </c>
      <c r="J506" s="545"/>
      <c r="K506" s="545" t="s">
        <v>13413</v>
      </c>
      <c r="L506" s="545" t="s">
        <v>13413</v>
      </c>
      <c r="M506" s="548" t="s">
        <v>13758</v>
      </c>
      <c r="N506" s="545" t="s">
        <v>13413</v>
      </c>
      <c r="O506" s="545" t="s">
        <v>14296</v>
      </c>
      <c r="P506" s="549">
        <v>550</v>
      </c>
      <c r="Q506" s="549">
        <v>1</v>
      </c>
      <c r="R506" s="549">
        <v>11</v>
      </c>
      <c r="S506" s="548"/>
      <c r="T506" s="548"/>
      <c r="U506" s="99"/>
    </row>
    <row r="507" spans="1:21" ht="19.5" customHeight="1">
      <c r="A507" s="545">
        <v>601</v>
      </c>
      <c r="B507" s="545" t="s">
        <v>1509</v>
      </c>
      <c r="C507" s="545" t="s">
        <v>216</v>
      </c>
      <c r="D507" s="546"/>
      <c r="E507" s="171" t="str">
        <f t="shared" si="7"/>
        <v>1900</v>
      </c>
      <c r="F507" s="547">
        <v>0</v>
      </c>
      <c r="G507" s="548">
        <v>0</v>
      </c>
      <c r="H507" s="547">
        <v>0</v>
      </c>
      <c r="I507" s="545" t="s">
        <v>12685</v>
      </c>
      <c r="J507" s="545"/>
      <c r="K507" s="545" t="s">
        <v>13413</v>
      </c>
      <c r="L507" s="545" t="s">
        <v>13413</v>
      </c>
      <c r="M507" s="548" t="s">
        <v>13758</v>
      </c>
      <c r="N507" s="545" t="s">
        <v>13413</v>
      </c>
      <c r="O507" s="545" t="s">
        <v>14297</v>
      </c>
      <c r="P507" s="549">
        <v>551</v>
      </c>
      <c r="Q507" s="549">
        <v>1</v>
      </c>
      <c r="R507" s="549">
        <v>11</v>
      </c>
      <c r="S507" s="548"/>
      <c r="T507" s="548"/>
      <c r="U507" s="99"/>
    </row>
    <row r="508" spans="1:21" ht="19.5" customHeight="1">
      <c r="A508" s="545">
        <v>602</v>
      </c>
      <c r="B508" s="545" t="s">
        <v>2634</v>
      </c>
      <c r="C508" s="545" t="s">
        <v>216</v>
      </c>
      <c r="D508" s="546">
        <v>45708</v>
      </c>
      <c r="E508" s="171" t="str">
        <f t="shared" si="7"/>
        <v>2025</v>
      </c>
      <c r="F508" s="547">
        <v>3775.48</v>
      </c>
      <c r="G508" s="548">
        <v>0.19</v>
      </c>
      <c r="H508" s="547">
        <v>3172.67</v>
      </c>
      <c r="I508" s="545" t="s">
        <v>12642</v>
      </c>
      <c r="J508" s="545" t="s">
        <v>13307</v>
      </c>
      <c r="K508" s="545" t="s">
        <v>13413</v>
      </c>
      <c r="L508" s="545" t="s">
        <v>13807</v>
      </c>
      <c r="M508" s="548" t="s">
        <v>13758</v>
      </c>
      <c r="N508" s="545" t="s">
        <v>13413</v>
      </c>
      <c r="O508" s="545" t="s">
        <v>14298</v>
      </c>
      <c r="P508" s="549">
        <v>552</v>
      </c>
      <c r="Q508" s="549">
        <v>1</v>
      </c>
      <c r="R508" s="549">
        <v>135</v>
      </c>
      <c r="S508" s="548">
        <v>2228</v>
      </c>
      <c r="T508" s="548"/>
      <c r="U508" s="99"/>
    </row>
    <row r="509" spans="1:21" ht="19.5" customHeight="1">
      <c r="A509" s="545">
        <v>603</v>
      </c>
      <c r="B509" s="545" t="s">
        <v>11996</v>
      </c>
      <c r="C509" s="545" t="s">
        <v>216</v>
      </c>
      <c r="D509" s="546"/>
      <c r="E509" s="171" t="str">
        <f t="shared" si="7"/>
        <v>1900</v>
      </c>
      <c r="F509" s="547">
        <v>0</v>
      </c>
      <c r="G509" s="548">
        <v>0</v>
      </c>
      <c r="H509" s="547">
        <v>0</v>
      </c>
      <c r="I509" s="545" t="s">
        <v>12656</v>
      </c>
      <c r="J509" s="545"/>
      <c r="K509" s="545" t="s">
        <v>13413</v>
      </c>
      <c r="L509" s="545" t="s">
        <v>13982</v>
      </c>
      <c r="M509" s="548" t="s">
        <v>13758</v>
      </c>
      <c r="N509" s="545" t="s">
        <v>13413</v>
      </c>
      <c r="O509" s="545" t="s">
        <v>14299</v>
      </c>
      <c r="P509" s="549">
        <v>553</v>
      </c>
      <c r="Q509" s="549">
        <v>1</v>
      </c>
      <c r="R509" s="549">
        <v>119</v>
      </c>
      <c r="S509" s="548"/>
      <c r="T509" s="548"/>
      <c r="U509" s="99"/>
    </row>
    <row r="510" spans="1:21" ht="19.5" customHeight="1">
      <c r="A510" s="545">
        <v>604</v>
      </c>
      <c r="B510" s="545" t="s">
        <v>7146</v>
      </c>
      <c r="C510" s="545" t="s">
        <v>216</v>
      </c>
      <c r="D510" s="546">
        <v>46052</v>
      </c>
      <c r="E510" s="171" t="str">
        <f t="shared" si="7"/>
        <v>2026</v>
      </c>
      <c r="F510" s="547">
        <v>408904</v>
      </c>
      <c r="G510" s="548">
        <v>0.19</v>
      </c>
      <c r="H510" s="547">
        <v>343616.81</v>
      </c>
      <c r="I510" s="545" t="s">
        <v>12656</v>
      </c>
      <c r="J510" s="545" t="s">
        <v>13307</v>
      </c>
      <c r="K510" s="545" t="s">
        <v>14300</v>
      </c>
      <c r="L510" s="545" t="s">
        <v>13982</v>
      </c>
      <c r="M510" s="548" t="s">
        <v>13758</v>
      </c>
      <c r="N510" s="545" t="s">
        <v>13413</v>
      </c>
      <c r="O510" s="545" t="s">
        <v>14301</v>
      </c>
      <c r="P510" s="549">
        <v>554</v>
      </c>
      <c r="Q510" s="549">
        <v>1</v>
      </c>
      <c r="R510" s="549">
        <v>119</v>
      </c>
      <c r="S510" s="548">
        <v>2228</v>
      </c>
      <c r="T510" s="548"/>
      <c r="U510" s="99"/>
    </row>
    <row r="511" spans="1:21" ht="19.5" customHeight="1">
      <c r="A511" s="545">
        <v>605</v>
      </c>
      <c r="B511" s="545" t="s">
        <v>1545</v>
      </c>
      <c r="C511" s="545" t="s">
        <v>216</v>
      </c>
      <c r="D511" s="546">
        <v>44589</v>
      </c>
      <c r="E511" s="171" t="str">
        <f t="shared" si="7"/>
        <v>2022</v>
      </c>
      <c r="F511" s="547">
        <v>266321</v>
      </c>
      <c r="G511" s="548">
        <v>0.19</v>
      </c>
      <c r="H511" s="547">
        <v>223799.16</v>
      </c>
      <c r="I511" s="545" t="s">
        <v>12656</v>
      </c>
      <c r="J511" s="545" t="s">
        <v>13297</v>
      </c>
      <c r="K511" s="545" t="s">
        <v>14302</v>
      </c>
      <c r="L511" s="545" t="s">
        <v>14303</v>
      </c>
      <c r="M511" s="548" t="s">
        <v>13758</v>
      </c>
      <c r="N511" s="545" t="s">
        <v>13413</v>
      </c>
      <c r="O511" s="545" t="s">
        <v>14304</v>
      </c>
      <c r="P511" s="549">
        <v>555</v>
      </c>
      <c r="Q511" s="549">
        <v>1</v>
      </c>
      <c r="R511" s="549">
        <v>119</v>
      </c>
      <c r="S511" s="548">
        <v>2257</v>
      </c>
      <c r="T511" s="548"/>
      <c r="U511" s="99"/>
    </row>
    <row r="512" spans="1:21" ht="19.5" customHeight="1">
      <c r="A512" s="545">
        <v>606</v>
      </c>
      <c r="B512" s="545" t="s">
        <v>11995</v>
      </c>
      <c r="C512" s="545" t="s">
        <v>216</v>
      </c>
      <c r="D512" s="546"/>
      <c r="E512" s="171" t="str">
        <f t="shared" si="7"/>
        <v>1900</v>
      </c>
      <c r="F512" s="547">
        <v>0</v>
      </c>
      <c r="G512" s="548">
        <v>0</v>
      </c>
      <c r="H512" s="547">
        <v>0</v>
      </c>
      <c r="I512" s="545" t="s">
        <v>12656</v>
      </c>
      <c r="J512" s="545"/>
      <c r="K512" s="545" t="s">
        <v>13413</v>
      </c>
      <c r="L512" s="545" t="s">
        <v>13413</v>
      </c>
      <c r="M512" s="548" t="s">
        <v>13758</v>
      </c>
      <c r="N512" s="545" t="s">
        <v>13413</v>
      </c>
      <c r="O512" s="545" t="s">
        <v>14305</v>
      </c>
      <c r="P512" s="549">
        <v>556</v>
      </c>
      <c r="Q512" s="549">
        <v>1</v>
      </c>
      <c r="R512" s="549">
        <v>119</v>
      </c>
      <c r="S512" s="548"/>
      <c r="T512" s="548"/>
      <c r="U512" s="99"/>
    </row>
    <row r="513" spans="1:21" ht="19.5" customHeight="1">
      <c r="A513" s="545">
        <v>607</v>
      </c>
      <c r="B513" s="545" t="s">
        <v>11994</v>
      </c>
      <c r="C513" s="545" t="s">
        <v>216</v>
      </c>
      <c r="D513" s="546"/>
      <c r="E513" s="171" t="str">
        <f t="shared" si="7"/>
        <v>1900</v>
      </c>
      <c r="F513" s="547">
        <v>0</v>
      </c>
      <c r="G513" s="548">
        <v>0</v>
      </c>
      <c r="H513" s="547">
        <v>0</v>
      </c>
      <c r="I513" s="545" t="s">
        <v>12704</v>
      </c>
      <c r="J513" s="545"/>
      <c r="K513" s="545" t="s">
        <v>13413</v>
      </c>
      <c r="L513" s="545" t="s">
        <v>13982</v>
      </c>
      <c r="M513" s="548" t="s">
        <v>13758</v>
      </c>
      <c r="N513" s="545" t="s">
        <v>13413</v>
      </c>
      <c r="O513" s="545" t="s">
        <v>14306</v>
      </c>
      <c r="P513" s="549">
        <v>557</v>
      </c>
      <c r="Q513" s="549">
        <v>1</v>
      </c>
      <c r="R513" s="549">
        <v>118</v>
      </c>
      <c r="S513" s="548"/>
      <c r="T513" s="548"/>
      <c r="U513" s="99"/>
    </row>
    <row r="514" spans="1:21" ht="19.5" customHeight="1">
      <c r="A514" s="545">
        <v>608</v>
      </c>
      <c r="B514" s="545" t="s">
        <v>1573</v>
      </c>
      <c r="C514" s="545" t="s">
        <v>216</v>
      </c>
      <c r="D514" s="546"/>
      <c r="E514" s="171" t="str">
        <f t="shared" si="7"/>
        <v>1900</v>
      </c>
      <c r="F514" s="547">
        <v>0</v>
      </c>
      <c r="G514" s="548">
        <v>0</v>
      </c>
      <c r="H514" s="547">
        <v>0</v>
      </c>
      <c r="I514" s="545" t="s">
        <v>12685</v>
      </c>
      <c r="J514" s="545"/>
      <c r="K514" s="545" t="s">
        <v>13413</v>
      </c>
      <c r="L514" s="545" t="s">
        <v>13899</v>
      </c>
      <c r="M514" s="548" t="s">
        <v>13758</v>
      </c>
      <c r="N514" s="545" t="s">
        <v>13413</v>
      </c>
      <c r="O514" s="545" t="s">
        <v>14307</v>
      </c>
      <c r="P514" s="549">
        <v>558</v>
      </c>
      <c r="Q514" s="549">
        <v>1</v>
      </c>
      <c r="R514" s="549">
        <v>11</v>
      </c>
      <c r="S514" s="548"/>
      <c r="T514" s="548"/>
      <c r="U514" s="99"/>
    </row>
    <row r="515" spans="1:21" ht="19.5" customHeight="1">
      <c r="A515" s="545">
        <v>609</v>
      </c>
      <c r="B515" s="545" t="s">
        <v>11993</v>
      </c>
      <c r="C515" s="545" t="s">
        <v>216</v>
      </c>
      <c r="D515" s="546"/>
      <c r="E515" s="171" t="str">
        <f t="shared" si="7"/>
        <v>1900</v>
      </c>
      <c r="F515" s="547">
        <v>0</v>
      </c>
      <c r="G515" s="548">
        <v>0</v>
      </c>
      <c r="H515" s="547">
        <v>0</v>
      </c>
      <c r="I515" s="545" t="s">
        <v>12685</v>
      </c>
      <c r="J515" s="545"/>
      <c r="K515" s="545" t="s">
        <v>13413</v>
      </c>
      <c r="L515" s="545" t="s">
        <v>13413</v>
      </c>
      <c r="M515" s="548" t="s">
        <v>13758</v>
      </c>
      <c r="N515" s="545" t="s">
        <v>13413</v>
      </c>
      <c r="O515" s="545" t="s">
        <v>14308</v>
      </c>
      <c r="P515" s="549">
        <v>559</v>
      </c>
      <c r="Q515" s="549">
        <v>1</v>
      </c>
      <c r="R515" s="549">
        <v>11</v>
      </c>
      <c r="S515" s="548"/>
      <c r="T515" s="548"/>
      <c r="U515" s="99"/>
    </row>
    <row r="516" spans="1:21" ht="19.5" customHeight="1">
      <c r="A516" s="545">
        <v>610</v>
      </c>
      <c r="B516" s="545" t="s">
        <v>11992</v>
      </c>
      <c r="C516" s="545" t="s">
        <v>216</v>
      </c>
      <c r="D516" s="546"/>
      <c r="E516" s="171" t="str">
        <f t="shared" ref="E516:E579" si="8">TEXT(D516,"YYYY")</f>
        <v>1900</v>
      </c>
      <c r="F516" s="547">
        <v>0</v>
      </c>
      <c r="G516" s="548">
        <v>0</v>
      </c>
      <c r="H516" s="547">
        <v>0</v>
      </c>
      <c r="I516" s="545" t="s">
        <v>12656</v>
      </c>
      <c r="J516" s="545"/>
      <c r="K516" s="545" t="s">
        <v>13413</v>
      </c>
      <c r="L516" s="545" t="s">
        <v>14309</v>
      </c>
      <c r="M516" s="548" t="s">
        <v>13758</v>
      </c>
      <c r="N516" s="545" t="s">
        <v>13413</v>
      </c>
      <c r="O516" s="545" t="s">
        <v>14310</v>
      </c>
      <c r="P516" s="549">
        <v>560</v>
      </c>
      <c r="Q516" s="549">
        <v>1</v>
      </c>
      <c r="R516" s="549">
        <v>119</v>
      </c>
      <c r="S516" s="548"/>
      <c r="T516" s="548"/>
      <c r="U516" s="99"/>
    </row>
    <row r="517" spans="1:21" ht="19.5" customHeight="1">
      <c r="A517" s="545">
        <v>611</v>
      </c>
      <c r="B517" s="545" t="s">
        <v>6416</v>
      </c>
      <c r="C517" s="545" t="s">
        <v>216</v>
      </c>
      <c r="D517" s="546">
        <v>46052</v>
      </c>
      <c r="E517" s="171" t="str">
        <f t="shared" si="8"/>
        <v>2026</v>
      </c>
      <c r="F517" s="547">
        <v>258696</v>
      </c>
      <c r="G517" s="548">
        <v>0.19</v>
      </c>
      <c r="H517" s="547">
        <v>217391.6</v>
      </c>
      <c r="I517" s="545" t="s">
        <v>12656</v>
      </c>
      <c r="J517" s="545" t="s">
        <v>13307</v>
      </c>
      <c r="K517" s="545" t="s">
        <v>13413</v>
      </c>
      <c r="L517" s="545" t="s">
        <v>13982</v>
      </c>
      <c r="M517" s="548" t="s">
        <v>13758</v>
      </c>
      <c r="N517" s="545" t="s">
        <v>13413</v>
      </c>
      <c r="O517" s="545" t="s">
        <v>14311</v>
      </c>
      <c r="P517" s="549">
        <v>561</v>
      </c>
      <c r="Q517" s="549">
        <v>1</v>
      </c>
      <c r="R517" s="549">
        <v>119</v>
      </c>
      <c r="S517" s="548">
        <v>2228</v>
      </c>
      <c r="T517" s="548"/>
      <c r="U517" s="99"/>
    </row>
    <row r="518" spans="1:21" ht="19.5" customHeight="1">
      <c r="A518" s="545">
        <v>613</v>
      </c>
      <c r="B518" s="545" t="s">
        <v>6068</v>
      </c>
      <c r="C518" s="545" t="s">
        <v>209</v>
      </c>
      <c r="D518" s="546">
        <v>44589</v>
      </c>
      <c r="E518" s="171" t="str">
        <f t="shared" si="8"/>
        <v>2022</v>
      </c>
      <c r="F518" s="547">
        <v>2060</v>
      </c>
      <c r="G518" s="548">
        <v>0.19</v>
      </c>
      <c r="H518" s="547">
        <v>1731.09</v>
      </c>
      <c r="I518" s="545" t="s">
        <v>12706</v>
      </c>
      <c r="J518" s="545" t="s">
        <v>13297</v>
      </c>
      <c r="K518" s="545" t="s">
        <v>13413</v>
      </c>
      <c r="L518" s="545" t="s">
        <v>13413</v>
      </c>
      <c r="M518" s="548" t="s">
        <v>13758</v>
      </c>
      <c r="N518" s="545" t="s">
        <v>13413</v>
      </c>
      <c r="O518" s="545" t="s">
        <v>14312</v>
      </c>
      <c r="P518" s="549">
        <v>562</v>
      </c>
      <c r="Q518" s="549">
        <v>1</v>
      </c>
      <c r="R518" s="549">
        <v>128</v>
      </c>
      <c r="S518" s="548">
        <v>2257</v>
      </c>
      <c r="T518" s="548"/>
      <c r="U518" s="99"/>
    </row>
    <row r="519" spans="1:21" ht="19.5" customHeight="1">
      <c r="A519" s="545">
        <v>614</v>
      </c>
      <c r="B519" s="545" t="s">
        <v>11991</v>
      </c>
      <c r="C519" s="545" t="s">
        <v>216</v>
      </c>
      <c r="D519" s="546"/>
      <c r="E519" s="171" t="str">
        <f t="shared" si="8"/>
        <v>1900</v>
      </c>
      <c r="F519" s="547">
        <v>0</v>
      </c>
      <c r="G519" s="548">
        <v>0</v>
      </c>
      <c r="H519" s="547">
        <v>0</v>
      </c>
      <c r="I519" s="545" t="s">
        <v>12656</v>
      </c>
      <c r="J519" s="545"/>
      <c r="K519" s="545" t="s">
        <v>13413</v>
      </c>
      <c r="L519" s="545" t="s">
        <v>13982</v>
      </c>
      <c r="M519" s="548" t="s">
        <v>13758</v>
      </c>
      <c r="N519" s="545" t="s">
        <v>13413</v>
      </c>
      <c r="O519" s="545" t="s">
        <v>14313</v>
      </c>
      <c r="P519" s="549">
        <v>563</v>
      </c>
      <c r="Q519" s="549">
        <v>1</v>
      </c>
      <c r="R519" s="549">
        <v>119</v>
      </c>
      <c r="S519" s="548"/>
      <c r="T519" s="548"/>
      <c r="U519" s="99"/>
    </row>
    <row r="520" spans="1:21" ht="19.5" customHeight="1">
      <c r="A520" s="545">
        <v>615</v>
      </c>
      <c r="B520" s="545" t="s">
        <v>11990</v>
      </c>
      <c r="C520" s="545" t="s">
        <v>216</v>
      </c>
      <c r="D520" s="546"/>
      <c r="E520" s="171" t="str">
        <f t="shared" si="8"/>
        <v>1900</v>
      </c>
      <c r="F520" s="547">
        <v>0</v>
      </c>
      <c r="G520" s="548">
        <v>0</v>
      </c>
      <c r="H520" s="547">
        <v>0</v>
      </c>
      <c r="I520" s="545" t="s">
        <v>12656</v>
      </c>
      <c r="J520" s="545"/>
      <c r="K520" s="545" t="s">
        <v>13413</v>
      </c>
      <c r="L520" s="545" t="s">
        <v>13982</v>
      </c>
      <c r="M520" s="548" t="s">
        <v>13758</v>
      </c>
      <c r="N520" s="545" t="s">
        <v>13413</v>
      </c>
      <c r="O520" s="545" t="s">
        <v>14314</v>
      </c>
      <c r="P520" s="549">
        <v>564</v>
      </c>
      <c r="Q520" s="549">
        <v>1</v>
      </c>
      <c r="R520" s="549">
        <v>119</v>
      </c>
      <c r="S520" s="548"/>
      <c r="T520" s="548"/>
      <c r="U520" s="99"/>
    </row>
    <row r="521" spans="1:21" ht="19.5" customHeight="1">
      <c r="A521" s="545">
        <v>616</v>
      </c>
      <c r="B521" s="545" t="s">
        <v>11989</v>
      </c>
      <c r="C521" s="545" t="s">
        <v>216</v>
      </c>
      <c r="D521" s="546"/>
      <c r="E521" s="171" t="str">
        <f t="shared" si="8"/>
        <v>1900</v>
      </c>
      <c r="F521" s="547">
        <v>0</v>
      </c>
      <c r="G521" s="548">
        <v>0</v>
      </c>
      <c r="H521" s="547">
        <v>0</v>
      </c>
      <c r="I521" s="545" t="s">
        <v>12656</v>
      </c>
      <c r="J521" s="545"/>
      <c r="K521" s="545" t="s">
        <v>13413</v>
      </c>
      <c r="L521" s="545" t="s">
        <v>13982</v>
      </c>
      <c r="M521" s="548" t="s">
        <v>13758</v>
      </c>
      <c r="N521" s="545" t="s">
        <v>13413</v>
      </c>
      <c r="O521" s="545" t="s">
        <v>14315</v>
      </c>
      <c r="P521" s="549">
        <v>565</v>
      </c>
      <c r="Q521" s="549">
        <v>1</v>
      </c>
      <c r="R521" s="549">
        <v>119</v>
      </c>
      <c r="S521" s="548"/>
      <c r="T521" s="548"/>
      <c r="U521" s="99"/>
    </row>
    <row r="522" spans="1:21" ht="19.5" customHeight="1">
      <c r="A522" s="545">
        <v>617</v>
      </c>
      <c r="B522" s="545" t="s">
        <v>11988</v>
      </c>
      <c r="C522" s="545" t="s">
        <v>216</v>
      </c>
      <c r="D522" s="546"/>
      <c r="E522" s="171" t="str">
        <f t="shared" si="8"/>
        <v>1900</v>
      </c>
      <c r="F522" s="547">
        <v>0</v>
      </c>
      <c r="G522" s="548">
        <v>0</v>
      </c>
      <c r="H522" s="547">
        <v>0</v>
      </c>
      <c r="I522" s="545" t="s">
        <v>12656</v>
      </c>
      <c r="J522" s="545"/>
      <c r="K522" s="545" t="s">
        <v>13413</v>
      </c>
      <c r="L522" s="545" t="s">
        <v>13982</v>
      </c>
      <c r="M522" s="548" t="s">
        <v>13758</v>
      </c>
      <c r="N522" s="545" t="s">
        <v>13413</v>
      </c>
      <c r="O522" s="545" t="s">
        <v>14316</v>
      </c>
      <c r="P522" s="549">
        <v>566</v>
      </c>
      <c r="Q522" s="549">
        <v>1</v>
      </c>
      <c r="R522" s="549">
        <v>119</v>
      </c>
      <c r="S522" s="548"/>
      <c r="T522" s="548"/>
      <c r="U522" s="99"/>
    </row>
    <row r="523" spans="1:21" ht="19.5" customHeight="1">
      <c r="A523" s="545">
        <v>618</v>
      </c>
      <c r="B523" s="545" t="s">
        <v>7145</v>
      </c>
      <c r="C523" s="545" t="s">
        <v>216</v>
      </c>
      <c r="D523" s="546">
        <v>45708</v>
      </c>
      <c r="E523" s="171" t="str">
        <f t="shared" si="8"/>
        <v>2025</v>
      </c>
      <c r="F523" s="547">
        <v>15497.54</v>
      </c>
      <c r="G523" s="548">
        <v>0.19</v>
      </c>
      <c r="H523" s="547">
        <v>13023.14</v>
      </c>
      <c r="I523" s="545" t="s">
        <v>12685</v>
      </c>
      <c r="J523" s="545" t="s">
        <v>13307</v>
      </c>
      <c r="K523" s="545" t="s">
        <v>13413</v>
      </c>
      <c r="L523" s="545" t="s">
        <v>13413</v>
      </c>
      <c r="M523" s="548" t="s">
        <v>13758</v>
      </c>
      <c r="N523" s="545" t="s">
        <v>13413</v>
      </c>
      <c r="O523" s="545" t="s">
        <v>14317</v>
      </c>
      <c r="P523" s="549">
        <v>567</v>
      </c>
      <c r="Q523" s="549">
        <v>1</v>
      </c>
      <c r="R523" s="549">
        <v>11</v>
      </c>
      <c r="S523" s="548">
        <v>2228</v>
      </c>
      <c r="T523" s="548"/>
      <c r="U523" s="99"/>
    </row>
    <row r="524" spans="1:21" ht="19.5" customHeight="1">
      <c r="A524" s="545">
        <v>619</v>
      </c>
      <c r="B524" s="545" t="s">
        <v>486</v>
      </c>
      <c r="C524" s="545" t="s">
        <v>216</v>
      </c>
      <c r="D524" s="546"/>
      <c r="E524" s="171" t="str">
        <f t="shared" si="8"/>
        <v>1900</v>
      </c>
      <c r="F524" s="547">
        <v>0</v>
      </c>
      <c r="G524" s="548">
        <v>0</v>
      </c>
      <c r="H524" s="547">
        <v>0</v>
      </c>
      <c r="I524" s="545" t="s">
        <v>12665</v>
      </c>
      <c r="J524" s="545"/>
      <c r="K524" s="545" t="s">
        <v>13413</v>
      </c>
      <c r="L524" s="545" t="s">
        <v>13988</v>
      </c>
      <c r="M524" s="548" t="s">
        <v>13758</v>
      </c>
      <c r="N524" s="545" t="s">
        <v>13413</v>
      </c>
      <c r="O524" s="545" t="s">
        <v>13413</v>
      </c>
      <c r="P524" s="549">
        <v>568</v>
      </c>
      <c r="Q524" s="549">
        <v>1</v>
      </c>
      <c r="R524" s="549">
        <v>75</v>
      </c>
      <c r="S524" s="548"/>
      <c r="T524" s="548"/>
      <c r="U524" s="99"/>
    </row>
    <row r="525" spans="1:21" ht="19.5" customHeight="1">
      <c r="A525" s="545">
        <v>620</v>
      </c>
      <c r="B525" s="545" t="s">
        <v>973</v>
      </c>
      <c r="C525" s="545" t="s">
        <v>437</v>
      </c>
      <c r="D525" s="546"/>
      <c r="E525" s="171" t="str">
        <f t="shared" si="8"/>
        <v>1900</v>
      </c>
      <c r="F525" s="547">
        <v>0</v>
      </c>
      <c r="G525" s="548">
        <v>0</v>
      </c>
      <c r="H525" s="547">
        <v>0</v>
      </c>
      <c r="I525" s="545" t="s">
        <v>12668</v>
      </c>
      <c r="J525" s="545"/>
      <c r="K525" s="545" t="s">
        <v>13413</v>
      </c>
      <c r="L525" s="545" t="s">
        <v>13413</v>
      </c>
      <c r="M525" s="548" t="s">
        <v>13868</v>
      </c>
      <c r="N525" s="545" t="s">
        <v>13413</v>
      </c>
      <c r="O525" s="545" t="s">
        <v>13413</v>
      </c>
      <c r="P525" s="549">
        <v>569</v>
      </c>
      <c r="Q525" s="549">
        <v>2</v>
      </c>
      <c r="R525" s="549">
        <v>7</v>
      </c>
      <c r="S525" s="548"/>
      <c r="T525" s="548"/>
      <c r="U525" s="99"/>
    </row>
    <row r="526" spans="1:21" ht="19.5" customHeight="1">
      <c r="A526" s="545">
        <v>621</v>
      </c>
      <c r="B526" s="545" t="s">
        <v>1570</v>
      </c>
      <c r="C526" s="545" t="s">
        <v>216</v>
      </c>
      <c r="D526" s="546"/>
      <c r="E526" s="171" t="str">
        <f t="shared" si="8"/>
        <v>1900</v>
      </c>
      <c r="F526" s="547">
        <v>0</v>
      </c>
      <c r="G526" s="548">
        <v>0</v>
      </c>
      <c r="H526" s="547">
        <v>0</v>
      </c>
      <c r="I526" s="545" t="s">
        <v>12685</v>
      </c>
      <c r="J526" s="545"/>
      <c r="K526" s="545" t="s">
        <v>13413</v>
      </c>
      <c r="L526" s="545" t="s">
        <v>13413</v>
      </c>
      <c r="M526" s="548" t="s">
        <v>13758</v>
      </c>
      <c r="N526" s="545" t="s">
        <v>13413</v>
      </c>
      <c r="O526" s="545" t="s">
        <v>13413</v>
      </c>
      <c r="P526" s="549">
        <v>570</v>
      </c>
      <c r="Q526" s="549">
        <v>1</v>
      </c>
      <c r="R526" s="549">
        <v>11</v>
      </c>
      <c r="S526" s="548"/>
      <c r="T526" s="548"/>
      <c r="U526" s="99"/>
    </row>
    <row r="527" spans="1:21" ht="19.5" customHeight="1">
      <c r="A527" s="545">
        <v>622</v>
      </c>
      <c r="B527" s="545" t="s">
        <v>1577</v>
      </c>
      <c r="C527" s="545" t="s">
        <v>209</v>
      </c>
      <c r="D527" s="546"/>
      <c r="E527" s="171" t="str">
        <f t="shared" si="8"/>
        <v>1900</v>
      </c>
      <c r="F527" s="547">
        <v>0</v>
      </c>
      <c r="G527" s="548">
        <v>0</v>
      </c>
      <c r="H527" s="547">
        <v>0</v>
      </c>
      <c r="I527" s="545" t="s">
        <v>12685</v>
      </c>
      <c r="J527" s="545"/>
      <c r="K527" s="545" t="s">
        <v>13413</v>
      </c>
      <c r="L527" s="545" t="s">
        <v>14318</v>
      </c>
      <c r="M527" s="548" t="s">
        <v>13758</v>
      </c>
      <c r="N527" s="545" t="s">
        <v>13413</v>
      </c>
      <c r="O527" s="545" t="s">
        <v>14319</v>
      </c>
      <c r="P527" s="549">
        <v>571</v>
      </c>
      <c r="Q527" s="549">
        <v>1</v>
      </c>
      <c r="R527" s="549">
        <v>11</v>
      </c>
      <c r="S527" s="548"/>
      <c r="T527" s="548"/>
      <c r="U527" s="99"/>
    </row>
    <row r="528" spans="1:21" ht="19.5" customHeight="1">
      <c r="A528" s="545">
        <v>623</v>
      </c>
      <c r="B528" s="545" t="s">
        <v>3123</v>
      </c>
      <c r="C528" s="545" t="s">
        <v>216</v>
      </c>
      <c r="D528" s="546"/>
      <c r="E528" s="171" t="str">
        <f t="shared" si="8"/>
        <v>1900</v>
      </c>
      <c r="F528" s="547">
        <v>0</v>
      </c>
      <c r="G528" s="548">
        <v>0</v>
      </c>
      <c r="H528" s="547">
        <v>0</v>
      </c>
      <c r="I528" s="545" t="s">
        <v>12689</v>
      </c>
      <c r="J528" s="545"/>
      <c r="K528" s="545" t="s">
        <v>13413</v>
      </c>
      <c r="L528" s="545" t="s">
        <v>14294</v>
      </c>
      <c r="M528" s="548" t="s">
        <v>13758</v>
      </c>
      <c r="N528" s="545" t="s">
        <v>13413</v>
      </c>
      <c r="O528" s="545" t="s">
        <v>14295</v>
      </c>
      <c r="P528" s="549">
        <v>572</v>
      </c>
      <c r="Q528" s="549">
        <v>1</v>
      </c>
      <c r="R528" s="549">
        <v>156</v>
      </c>
      <c r="S528" s="548"/>
      <c r="T528" s="548"/>
      <c r="U528" s="99"/>
    </row>
    <row r="529" spans="1:21" ht="19.5" customHeight="1">
      <c r="A529" s="545">
        <v>624</v>
      </c>
      <c r="B529" s="545" t="s">
        <v>11987</v>
      </c>
      <c r="C529" s="545" t="s">
        <v>216</v>
      </c>
      <c r="D529" s="546"/>
      <c r="E529" s="171" t="str">
        <f t="shared" si="8"/>
        <v>1900</v>
      </c>
      <c r="F529" s="547">
        <v>0</v>
      </c>
      <c r="G529" s="548">
        <v>0</v>
      </c>
      <c r="H529" s="547">
        <v>0</v>
      </c>
      <c r="I529" s="545" t="s">
        <v>12656</v>
      </c>
      <c r="J529" s="545"/>
      <c r="K529" s="545" t="s">
        <v>13413</v>
      </c>
      <c r="L529" s="545" t="s">
        <v>13413</v>
      </c>
      <c r="M529" s="548" t="s">
        <v>13758</v>
      </c>
      <c r="N529" s="545" t="s">
        <v>13413</v>
      </c>
      <c r="O529" s="545" t="s">
        <v>14320</v>
      </c>
      <c r="P529" s="549">
        <v>573</v>
      </c>
      <c r="Q529" s="549">
        <v>1</v>
      </c>
      <c r="R529" s="549">
        <v>119</v>
      </c>
      <c r="S529" s="548"/>
      <c r="T529" s="548"/>
      <c r="U529" s="99"/>
    </row>
    <row r="530" spans="1:21" ht="19.5" customHeight="1">
      <c r="A530" s="545">
        <v>625</v>
      </c>
      <c r="B530" s="545" t="s">
        <v>1791</v>
      </c>
      <c r="C530" s="545" t="s">
        <v>216</v>
      </c>
      <c r="D530" s="546"/>
      <c r="E530" s="171" t="str">
        <f t="shared" si="8"/>
        <v>1900</v>
      </c>
      <c r="F530" s="547">
        <v>0</v>
      </c>
      <c r="G530" s="548">
        <v>0</v>
      </c>
      <c r="H530" s="547">
        <v>0</v>
      </c>
      <c r="I530" s="545" t="s">
        <v>12637</v>
      </c>
      <c r="J530" s="545"/>
      <c r="K530" s="545" t="s">
        <v>13413</v>
      </c>
      <c r="L530" s="545" t="s">
        <v>14321</v>
      </c>
      <c r="M530" s="548" t="s">
        <v>13758</v>
      </c>
      <c r="N530" s="545" t="s">
        <v>22160</v>
      </c>
      <c r="O530" s="545" t="s">
        <v>14322</v>
      </c>
      <c r="P530" s="549">
        <v>574</v>
      </c>
      <c r="Q530" s="549">
        <v>1</v>
      </c>
      <c r="R530" s="549">
        <v>13</v>
      </c>
      <c r="S530" s="548"/>
      <c r="T530" s="548">
        <v>49</v>
      </c>
      <c r="U530" s="99"/>
    </row>
    <row r="531" spans="1:21" ht="19.5" customHeight="1">
      <c r="A531" s="545">
        <v>626</v>
      </c>
      <c r="B531" s="545" t="s">
        <v>11986</v>
      </c>
      <c r="C531" s="545" t="s">
        <v>216</v>
      </c>
      <c r="D531" s="546"/>
      <c r="E531" s="171" t="str">
        <f t="shared" si="8"/>
        <v>1900</v>
      </c>
      <c r="F531" s="547">
        <v>0</v>
      </c>
      <c r="G531" s="548">
        <v>0</v>
      </c>
      <c r="H531" s="547">
        <v>0</v>
      </c>
      <c r="I531" s="545" t="s">
        <v>12699</v>
      </c>
      <c r="J531" s="545"/>
      <c r="K531" s="545" t="s">
        <v>13413</v>
      </c>
      <c r="L531" s="545" t="s">
        <v>14323</v>
      </c>
      <c r="M531" s="548" t="s">
        <v>13758</v>
      </c>
      <c r="N531" s="545" t="s">
        <v>13413</v>
      </c>
      <c r="O531" s="545" t="s">
        <v>14324</v>
      </c>
      <c r="P531" s="549">
        <v>575</v>
      </c>
      <c r="Q531" s="549">
        <v>1</v>
      </c>
      <c r="R531" s="549">
        <v>130</v>
      </c>
      <c r="S531" s="548"/>
      <c r="T531" s="548"/>
      <c r="U531" s="99"/>
    </row>
    <row r="532" spans="1:21" ht="19.5" customHeight="1">
      <c r="A532" s="545">
        <v>627</v>
      </c>
      <c r="B532" s="545" t="s">
        <v>11985</v>
      </c>
      <c r="C532" s="545" t="s">
        <v>216</v>
      </c>
      <c r="D532" s="546"/>
      <c r="E532" s="171" t="str">
        <f t="shared" si="8"/>
        <v>1900</v>
      </c>
      <c r="F532" s="547">
        <v>0</v>
      </c>
      <c r="G532" s="548">
        <v>0</v>
      </c>
      <c r="H532" s="547">
        <v>0</v>
      </c>
      <c r="I532" s="545" t="s">
        <v>12685</v>
      </c>
      <c r="J532" s="545"/>
      <c r="K532" s="545" t="s">
        <v>13413</v>
      </c>
      <c r="L532" s="545" t="s">
        <v>13413</v>
      </c>
      <c r="M532" s="548" t="s">
        <v>13758</v>
      </c>
      <c r="N532" s="545" t="s">
        <v>13413</v>
      </c>
      <c r="O532" s="545" t="s">
        <v>14325</v>
      </c>
      <c r="P532" s="549">
        <v>576</v>
      </c>
      <c r="Q532" s="549">
        <v>1</v>
      </c>
      <c r="R532" s="549">
        <v>11</v>
      </c>
      <c r="S532" s="548"/>
      <c r="T532" s="548"/>
      <c r="U532" s="99"/>
    </row>
    <row r="533" spans="1:21" ht="19.5" customHeight="1">
      <c r="A533" s="545">
        <v>628</v>
      </c>
      <c r="B533" s="545" t="s">
        <v>3125</v>
      </c>
      <c r="C533" s="545" t="s">
        <v>216</v>
      </c>
      <c r="D533" s="546"/>
      <c r="E533" s="171" t="str">
        <f t="shared" si="8"/>
        <v>1900</v>
      </c>
      <c r="F533" s="547">
        <v>0</v>
      </c>
      <c r="G533" s="548">
        <v>0</v>
      </c>
      <c r="H533" s="547">
        <v>0</v>
      </c>
      <c r="I533" s="545" t="s">
        <v>12689</v>
      </c>
      <c r="J533" s="545"/>
      <c r="K533" s="545" t="s">
        <v>13413</v>
      </c>
      <c r="L533" s="545" t="s">
        <v>14294</v>
      </c>
      <c r="M533" s="548" t="s">
        <v>13758</v>
      </c>
      <c r="N533" s="545" t="s">
        <v>13413</v>
      </c>
      <c r="O533" s="545" t="s">
        <v>14295</v>
      </c>
      <c r="P533" s="549">
        <v>577</v>
      </c>
      <c r="Q533" s="549">
        <v>1</v>
      </c>
      <c r="R533" s="549">
        <v>156</v>
      </c>
      <c r="S533" s="548"/>
      <c r="T533" s="548"/>
      <c r="U533" s="99"/>
    </row>
    <row r="534" spans="1:21" ht="19.5" customHeight="1">
      <c r="A534" s="545">
        <v>630</v>
      </c>
      <c r="B534" s="545" t="s">
        <v>3127</v>
      </c>
      <c r="C534" s="545" t="s">
        <v>216</v>
      </c>
      <c r="D534" s="546"/>
      <c r="E534" s="171" t="str">
        <f t="shared" si="8"/>
        <v>1900</v>
      </c>
      <c r="F534" s="547">
        <v>0</v>
      </c>
      <c r="G534" s="548">
        <v>0</v>
      </c>
      <c r="H534" s="547">
        <v>0</v>
      </c>
      <c r="I534" s="545" t="s">
        <v>12689</v>
      </c>
      <c r="J534" s="545"/>
      <c r="K534" s="545" t="s">
        <v>13413</v>
      </c>
      <c r="L534" s="545" t="s">
        <v>14294</v>
      </c>
      <c r="M534" s="548" t="s">
        <v>13758</v>
      </c>
      <c r="N534" s="545" t="s">
        <v>13413</v>
      </c>
      <c r="O534" s="545" t="s">
        <v>14295</v>
      </c>
      <c r="P534" s="549">
        <v>578</v>
      </c>
      <c r="Q534" s="549">
        <v>1</v>
      </c>
      <c r="R534" s="549">
        <v>156</v>
      </c>
      <c r="S534" s="548"/>
      <c r="T534" s="548"/>
      <c r="U534" s="99"/>
    </row>
    <row r="535" spans="1:21" ht="19.5" customHeight="1">
      <c r="A535" s="545">
        <v>631</v>
      </c>
      <c r="B535" s="545" t="s">
        <v>1591</v>
      </c>
      <c r="C535" s="545" t="s">
        <v>216</v>
      </c>
      <c r="D535" s="546"/>
      <c r="E535" s="171" t="str">
        <f t="shared" si="8"/>
        <v>1900</v>
      </c>
      <c r="F535" s="547">
        <v>0</v>
      </c>
      <c r="G535" s="548">
        <v>0</v>
      </c>
      <c r="H535" s="547">
        <v>0</v>
      </c>
      <c r="I535" s="545" t="s">
        <v>12685</v>
      </c>
      <c r="J535" s="545"/>
      <c r="K535" s="545" t="s">
        <v>13413</v>
      </c>
      <c r="L535" s="545" t="s">
        <v>13413</v>
      </c>
      <c r="M535" s="548" t="s">
        <v>13758</v>
      </c>
      <c r="N535" s="545" t="s">
        <v>13413</v>
      </c>
      <c r="O535" s="545" t="s">
        <v>14326</v>
      </c>
      <c r="P535" s="549">
        <v>579</v>
      </c>
      <c r="Q535" s="549">
        <v>1</v>
      </c>
      <c r="R535" s="549">
        <v>11</v>
      </c>
      <c r="S535" s="548"/>
      <c r="T535" s="548"/>
      <c r="U535" s="99"/>
    </row>
    <row r="536" spans="1:21" ht="19.5" customHeight="1">
      <c r="A536" s="545">
        <v>632</v>
      </c>
      <c r="B536" s="545" t="s">
        <v>1588</v>
      </c>
      <c r="C536" s="545" t="s">
        <v>216</v>
      </c>
      <c r="D536" s="546"/>
      <c r="E536" s="171" t="str">
        <f t="shared" si="8"/>
        <v>1900</v>
      </c>
      <c r="F536" s="547">
        <v>0</v>
      </c>
      <c r="G536" s="548">
        <v>0</v>
      </c>
      <c r="H536" s="547">
        <v>0</v>
      </c>
      <c r="I536" s="545" t="s">
        <v>12685</v>
      </c>
      <c r="J536" s="545"/>
      <c r="K536" s="545" t="s">
        <v>13413</v>
      </c>
      <c r="L536" s="545" t="s">
        <v>14327</v>
      </c>
      <c r="M536" s="548" t="s">
        <v>13758</v>
      </c>
      <c r="N536" s="545" t="s">
        <v>13413</v>
      </c>
      <c r="O536" s="545" t="s">
        <v>13413</v>
      </c>
      <c r="P536" s="549">
        <v>580</v>
      </c>
      <c r="Q536" s="549">
        <v>1</v>
      </c>
      <c r="R536" s="549">
        <v>11</v>
      </c>
      <c r="S536" s="548"/>
      <c r="T536" s="548"/>
      <c r="U536" s="99"/>
    </row>
    <row r="537" spans="1:21" ht="19.5" customHeight="1">
      <c r="A537" s="545">
        <v>633</v>
      </c>
      <c r="B537" s="545" t="s">
        <v>7255</v>
      </c>
      <c r="C537" s="545" t="s">
        <v>786</v>
      </c>
      <c r="D537" s="546">
        <v>43839</v>
      </c>
      <c r="E537" s="171" t="str">
        <f t="shared" si="8"/>
        <v>2020</v>
      </c>
      <c r="F537" s="547">
        <v>9456</v>
      </c>
      <c r="G537" s="548">
        <v>0</v>
      </c>
      <c r="H537" s="547">
        <v>9456</v>
      </c>
      <c r="I537" s="545" t="s">
        <v>12707</v>
      </c>
      <c r="J537" s="545" t="s">
        <v>13304</v>
      </c>
      <c r="K537" s="545" t="s">
        <v>13413</v>
      </c>
      <c r="L537" s="545" t="s">
        <v>13413</v>
      </c>
      <c r="M537" s="548" t="s">
        <v>13758</v>
      </c>
      <c r="N537" s="545" t="s">
        <v>12979</v>
      </c>
      <c r="O537" s="545" t="s">
        <v>13413</v>
      </c>
      <c r="P537" s="549">
        <v>581</v>
      </c>
      <c r="Q537" s="549">
        <v>1</v>
      </c>
      <c r="R537" s="549">
        <v>40</v>
      </c>
      <c r="S537" s="548">
        <v>1134</v>
      </c>
      <c r="T537" s="548">
        <v>404</v>
      </c>
      <c r="U537" s="99"/>
    </row>
    <row r="538" spans="1:21" ht="19.5" customHeight="1">
      <c r="A538" s="545">
        <v>634</v>
      </c>
      <c r="B538" s="545" t="s">
        <v>11984</v>
      </c>
      <c r="C538" s="545" t="s">
        <v>206</v>
      </c>
      <c r="D538" s="546"/>
      <c r="E538" s="171" t="str">
        <f t="shared" si="8"/>
        <v>1900</v>
      </c>
      <c r="F538" s="547">
        <v>0</v>
      </c>
      <c r="G538" s="548">
        <v>0</v>
      </c>
      <c r="H538" s="547">
        <v>0</v>
      </c>
      <c r="I538" s="545" t="s">
        <v>12708</v>
      </c>
      <c r="J538" s="545"/>
      <c r="K538" s="545" t="s">
        <v>13413</v>
      </c>
      <c r="L538" s="545" t="s">
        <v>14328</v>
      </c>
      <c r="M538" s="548" t="s">
        <v>13758</v>
      </c>
      <c r="N538" s="545" t="s">
        <v>22161</v>
      </c>
      <c r="O538" s="545" t="s">
        <v>13413</v>
      </c>
      <c r="P538" s="549">
        <v>582</v>
      </c>
      <c r="Q538" s="549">
        <v>1</v>
      </c>
      <c r="R538" s="549">
        <v>121</v>
      </c>
      <c r="S538" s="548"/>
      <c r="T538" s="548">
        <v>36</v>
      </c>
      <c r="U538" s="99"/>
    </row>
    <row r="539" spans="1:21" ht="19.5" customHeight="1">
      <c r="A539" s="545">
        <v>635</v>
      </c>
      <c r="B539" s="545" t="s">
        <v>11983</v>
      </c>
      <c r="C539" s="545" t="s">
        <v>206</v>
      </c>
      <c r="D539" s="546"/>
      <c r="E539" s="171" t="str">
        <f t="shared" si="8"/>
        <v>1900</v>
      </c>
      <c r="F539" s="547">
        <v>0</v>
      </c>
      <c r="G539" s="548">
        <v>0</v>
      </c>
      <c r="H539" s="547">
        <v>0</v>
      </c>
      <c r="I539" s="545" t="s">
        <v>12645</v>
      </c>
      <c r="J539" s="545"/>
      <c r="K539" s="545" t="s">
        <v>13413</v>
      </c>
      <c r="L539" s="545" t="s">
        <v>14329</v>
      </c>
      <c r="M539" s="548" t="s">
        <v>13758</v>
      </c>
      <c r="N539" s="545" t="s">
        <v>22161</v>
      </c>
      <c r="O539" s="545" t="s">
        <v>13413</v>
      </c>
      <c r="P539" s="549">
        <v>583</v>
      </c>
      <c r="Q539" s="549">
        <v>1</v>
      </c>
      <c r="R539" s="549">
        <v>12</v>
      </c>
      <c r="S539" s="548"/>
      <c r="T539" s="548">
        <v>36</v>
      </c>
      <c r="U539" s="99"/>
    </row>
    <row r="540" spans="1:21" ht="19.5" customHeight="1">
      <c r="A540" s="545">
        <v>636</v>
      </c>
      <c r="B540" s="545" t="s">
        <v>1597</v>
      </c>
      <c r="C540" s="545" t="s">
        <v>975</v>
      </c>
      <c r="D540" s="546">
        <v>46052</v>
      </c>
      <c r="E540" s="171" t="str">
        <f t="shared" si="8"/>
        <v>2026</v>
      </c>
      <c r="F540" s="547">
        <v>20</v>
      </c>
      <c r="G540" s="548">
        <v>0</v>
      </c>
      <c r="H540" s="547">
        <v>20</v>
      </c>
      <c r="I540" s="545" t="s">
        <v>12645</v>
      </c>
      <c r="J540" s="545" t="s">
        <v>13307</v>
      </c>
      <c r="K540" s="545"/>
      <c r="L540" s="545" t="s">
        <v>13413</v>
      </c>
      <c r="M540" s="548" t="s">
        <v>13758</v>
      </c>
      <c r="N540" s="545" t="s">
        <v>22162</v>
      </c>
      <c r="O540" s="545" t="s">
        <v>13413</v>
      </c>
      <c r="P540" s="549">
        <v>584</v>
      </c>
      <c r="Q540" s="549">
        <v>1</v>
      </c>
      <c r="R540" s="549">
        <v>12</v>
      </c>
      <c r="S540" s="548">
        <v>2228</v>
      </c>
      <c r="T540" s="548">
        <v>165</v>
      </c>
      <c r="U540" s="99"/>
    </row>
    <row r="541" spans="1:21" ht="19.5" customHeight="1">
      <c r="A541" s="545">
        <v>637</v>
      </c>
      <c r="B541" s="545" t="s">
        <v>11982</v>
      </c>
      <c r="C541" s="545" t="s">
        <v>206</v>
      </c>
      <c r="D541" s="546"/>
      <c r="E541" s="171" t="str">
        <f t="shared" si="8"/>
        <v>1900</v>
      </c>
      <c r="F541" s="547">
        <v>0</v>
      </c>
      <c r="G541" s="548">
        <v>0</v>
      </c>
      <c r="H541" s="547">
        <v>0</v>
      </c>
      <c r="I541" s="545" t="s">
        <v>12645</v>
      </c>
      <c r="J541" s="545"/>
      <c r="K541" s="545" t="s">
        <v>13413</v>
      </c>
      <c r="L541" s="545" t="s">
        <v>14330</v>
      </c>
      <c r="M541" s="548" t="s">
        <v>13758</v>
      </c>
      <c r="N541" s="545" t="s">
        <v>22161</v>
      </c>
      <c r="O541" s="545" t="s">
        <v>13413</v>
      </c>
      <c r="P541" s="549">
        <v>585</v>
      </c>
      <c r="Q541" s="549">
        <v>1</v>
      </c>
      <c r="R541" s="549">
        <v>12</v>
      </c>
      <c r="S541" s="548"/>
      <c r="T541" s="548">
        <v>36</v>
      </c>
      <c r="U541" s="99"/>
    </row>
    <row r="542" spans="1:21" ht="19.5" customHeight="1">
      <c r="A542" s="545">
        <v>638</v>
      </c>
      <c r="B542" s="545" t="s">
        <v>1599</v>
      </c>
      <c r="C542" s="545" t="s">
        <v>206</v>
      </c>
      <c r="D542" s="546">
        <v>46052</v>
      </c>
      <c r="E542" s="171" t="str">
        <f t="shared" si="8"/>
        <v>2026</v>
      </c>
      <c r="F542" s="547">
        <v>13417</v>
      </c>
      <c r="G542" s="548">
        <v>0.19</v>
      </c>
      <c r="H542" s="547">
        <v>11274.79</v>
      </c>
      <c r="I542" s="545" t="s">
        <v>12709</v>
      </c>
      <c r="J542" s="545" t="s">
        <v>13307</v>
      </c>
      <c r="K542" s="545" t="s">
        <v>14331</v>
      </c>
      <c r="L542" s="545" t="s">
        <v>13413</v>
      </c>
      <c r="M542" s="548" t="s">
        <v>13758</v>
      </c>
      <c r="N542" s="545" t="s">
        <v>13413</v>
      </c>
      <c r="O542" s="545" t="s">
        <v>14332</v>
      </c>
      <c r="P542" s="549">
        <v>586</v>
      </c>
      <c r="Q542" s="549">
        <v>1</v>
      </c>
      <c r="R542" s="549">
        <v>124</v>
      </c>
      <c r="S542" s="548">
        <v>2228</v>
      </c>
      <c r="T542" s="548"/>
      <c r="U542" s="99"/>
    </row>
    <row r="543" spans="1:21" ht="19.5" customHeight="1">
      <c r="A543" s="545">
        <v>639</v>
      </c>
      <c r="B543" s="545" t="s">
        <v>6415</v>
      </c>
      <c r="C543" s="545" t="s">
        <v>206</v>
      </c>
      <c r="D543" s="546">
        <v>46052</v>
      </c>
      <c r="E543" s="171" t="str">
        <f t="shared" si="8"/>
        <v>2026</v>
      </c>
      <c r="F543" s="547">
        <v>6784</v>
      </c>
      <c r="G543" s="548">
        <v>0.19</v>
      </c>
      <c r="H543" s="547">
        <v>5700.84</v>
      </c>
      <c r="I543" s="545" t="s">
        <v>12710</v>
      </c>
      <c r="J543" s="545" t="s">
        <v>13307</v>
      </c>
      <c r="K543" s="545" t="s">
        <v>14333</v>
      </c>
      <c r="L543" s="545" t="s">
        <v>13413</v>
      </c>
      <c r="M543" s="548" t="s">
        <v>13758</v>
      </c>
      <c r="N543" s="545" t="s">
        <v>13413</v>
      </c>
      <c r="O543" s="545" t="s">
        <v>13413</v>
      </c>
      <c r="P543" s="549">
        <v>587</v>
      </c>
      <c r="Q543" s="549">
        <v>1</v>
      </c>
      <c r="R543" s="549">
        <v>123</v>
      </c>
      <c r="S543" s="548">
        <v>2228</v>
      </c>
      <c r="T543" s="548"/>
      <c r="U543" s="99"/>
    </row>
    <row r="544" spans="1:21" ht="19.5" customHeight="1">
      <c r="A544" s="545">
        <v>640</v>
      </c>
      <c r="B544" s="545" t="s">
        <v>1607</v>
      </c>
      <c r="C544" s="545" t="s">
        <v>786</v>
      </c>
      <c r="D544" s="546"/>
      <c r="E544" s="171" t="str">
        <f t="shared" si="8"/>
        <v>1900</v>
      </c>
      <c r="F544" s="547">
        <v>0</v>
      </c>
      <c r="G544" s="548">
        <v>0</v>
      </c>
      <c r="H544" s="547">
        <v>0</v>
      </c>
      <c r="I544" s="545" t="s">
        <v>12645</v>
      </c>
      <c r="J544" s="545"/>
      <c r="K544" s="545" t="s">
        <v>13413</v>
      </c>
      <c r="L544" s="545" t="s">
        <v>13413</v>
      </c>
      <c r="M544" s="548" t="s">
        <v>13758</v>
      </c>
      <c r="N544" s="545" t="s">
        <v>13413</v>
      </c>
      <c r="O544" s="545" t="s">
        <v>13413</v>
      </c>
      <c r="P544" s="549">
        <v>588</v>
      </c>
      <c r="Q544" s="549">
        <v>1</v>
      </c>
      <c r="R544" s="549">
        <v>12</v>
      </c>
      <c r="S544" s="548"/>
      <c r="T544" s="548"/>
      <c r="U544" s="99"/>
    </row>
    <row r="545" spans="1:21" ht="19.5" customHeight="1">
      <c r="A545" s="545">
        <v>641</v>
      </c>
      <c r="B545" s="545" t="s">
        <v>11981</v>
      </c>
      <c r="C545" s="545" t="s">
        <v>206</v>
      </c>
      <c r="D545" s="546"/>
      <c r="E545" s="171" t="str">
        <f t="shared" si="8"/>
        <v>1900</v>
      </c>
      <c r="F545" s="547">
        <v>0</v>
      </c>
      <c r="G545" s="548">
        <v>0</v>
      </c>
      <c r="H545" s="547">
        <v>0</v>
      </c>
      <c r="I545" s="545" t="s">
        <v>12645</v>
      </c>
      <c r="J545" s="545"/>
      <c r="K545" s="545" t="s">
        <v>13413</v>
      </c>
      <c r="L545" s="545" t="s">
        <v>14334</v>
      </c>
      <c r="M545" s="548" t="s">
        <v>13758</v>
      </c>
      <c r="N545" s="545" t="s">
        <v>13413</v>
      </c>
      <c r="O545" s="545" t="s">
        <v>14335</v>
      </c>
      <c r="P545" s="549">
        <v>589</v>
      </c>
      <c r="Q545" s="549">
        <v>1</v>
      </c>
      <c r="R545" s="549">
        <v>12</v>
      </c>
      <c r="S545" s="548"/>
      <c r="T545" s="548"/>
      <c r="U545" s="99"/>
    </row>
    <row r="546" spans="1:21" ht="19.5" customHeight="1">
      <c r="A546" s="545">
        <v>642</v>
      </c>
      <c r="B546" s="545" t="s">
        <v>12711</v>
      </c>
      <c r="C546" s="545" t="s">
        <v>437</v>
      </c>
      <c r="D546" s="546">
        <v>46052</v>
      </c>
      <c r="E546" s="171" t="str">
        <f t="shared" si="8"/>
        <v>2026</v>
      </c>
      <c r="F546" s="547">
        <v>2849242</v>
      </c>
      <c r="G546" s="548">
        <v>0</v>
      </c>
      <c r="H546" s="547">
        <v>2849242</v>
      </c>
      <c r="I546" s="545" t="s">
        <v>12705</v>
      </c>
      <c r="J546" s="545" t="s">
        <v>13299</v>
      </c>
      <c r="K546" s="545" t="s">
        <v>22163</v>
      </c>
      <c r="L546" s="545" t="s">
        <v>13413</v>
      </c>
      <c r="M546" s="548" t="s">
        <v>13813</v>
      </c>
      <c r="N546" s="545" t="s">
        <v>13413</v>
      </c>
      <c r="O546" s="545" t="s">
        <v>13413</v>
      </c>
      <c r="P546" s="549">
        <v>590</v>
      </c>
      <c r="Q546" s="549">
        <v>3</v>
      </c>
      <c r="R546" s="549">
        <v>22</v>
      </c>
      <c r="S546" s="548">
        <v>443</v>
      </c>
      <c r="T546" s="548"/>
      <c r="U546" s="99"/>
    </row>
    <row r="547" spans="1:21" ht="19.5" customHeight="1">
      <c r="A547" s="545">
        <v>644</v>
      </c>
      <c r="B547" s="545" t="s">
        <v>11980</v>
      </c>
      <c r="C547" s="545" t="s">
        <v>206</v>
      </c>
      <c r="D547" s="546"/>
      <c r="E547" s="171" t="str">
        <f t="shared" si="8"/>
        <v>1900</v>
      </c>
      <c r="F547" s="547">
        <v>0</v>
      </c>
      <c r="G547" s="548">
        <v>0</v>
      </c>
      <c r="H547" s="547">
        <v>0</v>
      </c>
      <c r="I547" s="545" t="s">
        <v>12708</v>
      </c>
      <c r="J547" s="545"/>
      <c r="K547" s="545" t="s">
        <v>14336</v>
      </c>
      <c r="L547" s="545" t="s">
        <v>14336</v>
      </c>
      <c r="M547" s="548" t="s">
        <v>13758</v>
      </c>
      <c r="N547" s="545" t="s">
        <v>22161</v>
      </c>
      <c r="O547" s="545" t="s">
        <v>13413</v>
      </c>
      <c r="P547" s="549">
        <v>591</v>
      </c>
      <c r="Q547" s="549">
        <v>1</v>
      </c>
      <c r="R547" s="549">
        <v>121</v>
      </c>
      <c r="S547" s="548"/>
      <c r="T547" s="548">
        <v>36</v>
      </c>
      <c r="U547" s="99"/>
    </row>
    <row r="548" spans="1:21" ht="19.5" customHeight="1">
      <c r="A548" s="545">
        <v>645</v>
      </c>
      <c r="B548" s="545" t="s">
        <v>11979</v>
      </c>
      <c r="C548" s="545" t="s">
        <v>206</v>
      </c>
      <c r="D548" s="546"/>
      <c r="E548" s="171" t="str">
        <f t="shared" si="8"/>
        <v>1900</v>
      </c>
      <c r="F548" s="547">
        <v>0</v>
      </c>
      <c r="G548" s="548">
        <v>0</v>
      </c>
      <c r="H548" s="547">
        <v>0</v>
      </c>
      <c r="I548" s="545" t="s">
        <v>12645</v>
      </c>
      <c r="J548" s="545"/>
      <c r="K548" s="545" t="s">
        <v>13413</v>
      </c>
      <c r="L548" s="545" t="s">
        <v>14337</v>
      </c>
      <c r="M548" s="548" t="s">
        <v>13758</v>
      </c>
      <c r="N548" s="545" t="s">
        <v>22161</v>
      </c>
      <c r="O548" s="545" t="s">
        <v>13413</v>
      </c>
      <c r="P548" s="549">
        <v>592</v>
      </c>
      <c r="Q548" s="549">
        <v>1</v>
      </c>
      <c r="R548" s="549">
        <v>12</v>
      </c>
      <c r="S548" s="548"/>
      <c r="T548" s="548">
        <v>36</v>
      </c>
      <c r="U548" s="99"/>
    </row>
    <row r="549" spans="1:21" ht="19.5" customHeight="1">
      <c r="A549" s="545">
        <v>646</v>
      </c>
      <c r="B549" s="545" t="s">
        <v>11978</v>
      </c>
      <c r="C549" s="545" t="s">
        <v>206</v>
      </c>
      <c r="D549" s="546"/>
      <c r="E549" s="171" t="str">
        <f t="shared" si="8"/>
        <v>1900</v>
      </c>
      <c r="F549" s="547">
        <v>0</v>
      </c>
      <c r="G549" s="548">
        <v>0</v>
      </c>
      <c r="H549" s="547">
        <v>0</v>
      </c>
      <c r="I549" s="545" t="s">
        <v>12645</v>
      </c>
      <c r="J549" s="545"/>
      <c r="K549" s="545" t="s">
        <v>14338</v>
      </c>
      <c r="L549" s="545" t="s">
        <v>14337</v>
      </c>
      <c r="M549" s="548" t="s">
        <v>13758</v>
      </c>
      <c r="N549" s="545" t="s">
        <v>22161</v>
      </c>
      <c r="O549" s="545" t="s">
        <v>13413</v>
      </c>
      <c r="P549" s="549">
        <v>593</v>
      </c>
      <c r="Q549" s="549">
        <v>1</v>
      </c>
      <c r="R549" s="549">
        <v>12</v>
      </c>
      <c r="S549" s="548"/>
      <c r="T549" s="548">
        <v>36</v>
      </c>
      <c r="U549" s="99"/>
    </row>
    <row r="550" spans="1:21" ht="19.5" customHeight="1">
      <c r="A550" s="545">
        <v>647</v>
      </c>
      <c r="B550" s="545" t="s">
        <v>1612</v>
      </c>
      <c r="C550" s="545" t="s">
        <v>206</v>
      </c>
      <c r="D550" s="546">
        <v>43844</v>
      </c>
      <c r="E550" s="171" t="str">
        <f t="shared" si="8"/>
        <v>2020</v>
      </c>
      <c r="F550" s="547">
        <v>18252.22</v>
      </c>
      <c r="G550" s="548">
        <v>0.19</v>
      </c>
      <c r="H550" s="547">
        <v>15338</v>
      </c>
      <c r="I550" s="545" t="s">
        <v>12708</v>
      </c>
      <c r="J550" s="545" t="s">
        <v>13297</v>
      </c>
      <c r="K550" s="545" t="s">
        <v>14339</v>
      </c>
      <c r="L550" s="545" t="s">
        <v>14340</v>
      </c>
      <c r="M550" s="548" t="s">
        <v>13758</v>
      </c>
      <c r="N550" s="545" t="s">
        <v>22161</v>
      </c>
      <c r="O550" s="545" t="s">
        <v>13413</v>
      </c>
      <c r="P550" s="549">
        <v>594</v>
      </c>
      <c r="Q550" s="549">
        <v>1</v>
      </c>
      <c r="R550" s="549">
        <v>121</v>
      </c>
      <c r="S550" s="548">
        <v>2257</v>
      </c>
      <c r="T550" s="548">
        <v>36</v>
      </c>
      <c r="U550" s="99"/>
    </row>
    <row r="551" spans="1:21" ht="19.5" customHeight="1">
      <c r="A551" s="545">
        <v>648</v>
      </c>
      <c r="B551" s="545" t="s">
        <v>11977</v>
      </c>
      <c r="C551" s="545" t="s">
        <v>216</v>
      </c>
      <c r="D551" s="546"/>
      <c r="E551" s="171" t="str">
        <f t="shared" si="8"/>
        <v>1900</v>
      </c>
      <c r="F551" s="547">
        <v>0</v>
      </c>
      <c r="G551" s="548">
        <v>0</v>
      </c>
      <c r="H551" s="547">
        <v>0</v>
      </c>
      <c r="I551" s="545" t="s">
        <v>12699</v>
      </c>
      <c r="J551" s="545"/>
      <c r="K551" s="545" t="s">
        <v>13413</v>
      </c>
      <c r="L551" s="545" t="s">
        <v>14341</v>
      </c>
      <c r="M551" s="548" t="s">
        <v>13758</v>
      </c>
      <c r="N551" s="545" t="s">
        <v>13413</v>
      </c>
      <c r="O551" s="545" t="s">
        <v>14342</v>
      </c>
      <c r="P551" s="549">
        <v>595</v>
      </c>
      <c r="Q551" s="549">
        <v>1</v>
      </c>
      <c r="R551" s="549">
        <v>130</v>
      </c>
      <c r="S551" s="548"/>
      <c r="T551" s="548"/>
      <c r="U551" s="99"/>
    </row>
    <row r="552" spans="1:21" ht="19.5" customHeight="1">
      <c r="A552" s="545">
        <v>649</v>
      </c>
      <c r="B552" s="545" t="s">
        <v>6414</v>
      </c>
      <c r="C552" s="545" t="s">
        <v>216</v>
      </c>
      <c r="D552" s="546">
        <v>45898</v>
      </c>
      <c r="E552" s="171" t="str">
        <f t="shared" si="8"/>
        <v>2025</v>
      </c>
      <c r="F552" s="547">
        <v>202634</v>
      </c>
      <c r="G552" s="548">
        <v>0.19</v>
      </c>
      <c r="H552" s="547">
        <v>170280.67</v>
      </c>
      <c r="I552" s="545" t="s">
        <v>12680</v>
      </c>
      <c r="J552" s="545" t="s">
        <v>13297</v>
      </c>
      <c r="K552" s="545" t="s">
        <v>13413</v>
      </c>
      <c r="L552" s="545" t="s">
        <v>14343</v>
      </c>
      <c r="M552" s="548" t="s">
        <v>13758</v>
      </c>
      <c r="N552" s="545" t="s">
        <v>13413</v>
      </c>
      <c r="O552" s="545" t="s">
        <v>14344</v>
      </c>
      <c r="P552" s="549">
        <v>596</v>
      </c>
      <c r="Q552" s="549">
        <v>1</v>
      </c>
      <c r="R552" s="549">
        <v>20</v>
      </c>
      <c r="S552" s="548">
        <v>2257</v>
      </c>
      <c r="T552" s="548"/>
      <c r="U552" s="99"/>
    </row>
    <row r="553" spans="1:21" ht="19.5" customHeight="1">
      <c r="A553" s="545">
        <v>651</v>
      </c>
      <c r="B553" s="545" t="s">
        <v>11976</v>
      </c>
      <c r="C553" s="545" t="s">
        <v>4501</v>
      </c>
      <c r="D553" s="546"/>
      <c r="E553" s="171" t="str">
        <f t="shared" si="8"/>
        <v>1900</v>
      </c>
      <c r="F553" s="547">
        <v>0</v>
      </c>
      <c r="G553" s="548">
        <v>0</v>
      </c>
      <c r="H553" s="547">
        <v>0</v>
      </c>
      <c r="I553" s="545" t="s">
        <v>12645</v>
      </c>
      <c r="J553" s="545"/>
      <c r="K553" s="545" t="s">
        <v>13413</v>
      </c>
      <c r="L553" s="545" t="s">
        <v>13413</v>
      </c>
      <c r="M553" s="548" t="s">
        <v>13758</v>
      </c>
      <c r="N553" s="545" t="s">
        <v>13413</v>
      </c>
      <c r="O553" s="545" t="s">
        <v>13413</v>
      </c>
      <c r="P553" s="549">
        <v>598</v>
      </c>
      <c r="Q553" s="549">
        <v>1</v>
      </c>
      <c r="R553" s="549">
        <v>12</v>
      </c>
      <c r="S553" s="548"/>
      <c r="T553" s="548"/>
      <c r="U553" s="99"/>
    </row>
    <row r="554" spans="1:21" ht="19.5" customHeight="1">
      <c r="A554" s="545">
        <v>652</v>
      </c>
      <c r="B554" s="545" t="s">
        <v>1775</v>
      </c>
      <c r="C554" s="545" t="s">
        <v>206</v>
      </c>
      <c r="D554" s="546"/>
      <c r="E554" s="171" t="str">
        <f t="shared" si="8"/>
        <v>1900</v>
      </c>
      <c r="F554" s="547">
        <v>0</v>
      </c>
      <c r="G554" s="548">
        <v>0</v>
      </c>
      <c r="H554" s="547">
        <v>0</v>
      </c>
      <c r="I554" s="545" t="s">
        <v>12708</v>
      </c>
      <c r="J554" s="545"/>
      <c r="K554" s="545" t="s">
        <v>13413</v>
      </c>
      <c r="L554" s="545" t="s">
        <v>14345</v>
      </c>
      <c r="M554" s="548" t="s">
        <v>13758</v>
      </c>
      <c r="N554" s="545" t="s">
        <v>22161</v>
      </c>
      <c r="O554" s="545" t="s">
        <v>13413</v>
      </c>
      <c r="P554" s="549">
        <v>599</v>
      </c>
      <c r="Q554" s="549">
        <v>1</v>
      </c>
      <c r="R554" s="549">
        <v>121</v>
      </c>
      <c r="S554" s="548"/>
      <c r="T554" s="548">
        <v>36</v>
      </c>
      <c r="U554" s="99"/>
    </row>
    <row r="555" spans="1:21" ht="19.5" customHeight="1">
      <c r="A555" s="545">
        <v>653</v>
      </c>
      <c r="B555" s="545" t="s">
        <v>3124</v>
      </c>
      <c r="C555" s="545" t="s">
        <v>216</v>
      </c>
      <c r="D555" s="546"/>
      <c r="E555" s="171" t="str">
        <f t="shared" si="8"/>
        <v>1900</v>
      </c>
      <c r="F555" s="547">
        <v>0</v>
      </c>
      <c r="G555" s="548">
        <v>0</v>
      </c>
      <c r="H555" s="547">
        <v>0</v>
      </c>
      <c r="I555" s="545" t="s">
        <v>12689</v>
      </c>
      <c r="J555" s="545"/>
      <c r="K555" s="545" t="s">
        <v>13413</v>
      </c>
      <c r="L555" s="545" t="s">
        <v>14294</v>
      </c>
      <c r="M555" s="548" t="s">
        <v>13758</v>
      </c>
      <c r="N555" s="545" t="s">
        <v>13413</v>
      </c>
      <c r="O555" s="545" t="s">
        <v>14295</v>
      </c>
      <c r="P555" s="549">
        <v>600</v>
      </c>
      <c r="Q555" s="549">
        <v>1</v>
      </c>
      <c r="R555" s="549">
        <v>156</v>
      </c>
      <c r="S555" s="548"/>
      <c r="T555" s="548"/>
      <c r="U555" s="99"/>
    </row>
    <row r="556" spans="1:21" ht="19.5" customHeight="1">
      <c r="A556" s="545">
        <v>654</v>
      </c>
      <c r="B556" s="545" t="s">
        <v>11975</v>
      </c>
      <c r="C556" s="545" t="s">
        <v>206</v>
      </c>
      <c r="D556" s="546"/>
      <c r="E556" s="171" t="str">
        <f t="shared" si="8"/>
        <v>1900</v>
      </c>
      <c r="F556" s="547">
        <v>0</v>
      </c>
      <c r="G556" s="548">
        <v>0</v>
      </c>
      <c r="H556" s="547">
        <v>0</v>
      </c>
      <c r="I556" s="545" t="s">
        <v>12708</v>
      </c>
      <c r="J556" s="545"/>
      <c r="K556" s="545" t="s">
        <v>13413</v>
      </c>
      <c r="L556" s="545" t="s">
        <v>14346</v>
      </c>
      <c r="M556" s="548" t="s">
        <v>13758</v>
      </c>
      <c r="N556" s="545" t="s">
        <v>22161</v>
      </c>
      <c r="O556" s="545" t="s">
        <v>13413</v>
      </c>
      <c r="P556" s="549">
        <v>601</v>
      </c>
      <c r="Q556" s="549">
        <v>1</v>
      </c>
      <c r="R556" s="549">
        <v>121</v>
      </c>
      <c r="S556" s="548"/>
      <c r="T556" s="548">
        <v>36</v>
      </c>
      <c r="U556" s="99"/>
    </row>
    <row r="557" spans="1:21" ht="19.5" customHeight="1">
      <c r="A557" s="545">
        <v>655</v>
      </c>
      <c r="B557" s="545" t="s">
        <v>1665</v>
      </c>
      <c r="C557" s="545" t="s">
        <v>206</v>
      </c>
      <c r="D557" s="546"/>
      <c r="E557" s="171" t="str">
        <f t="shared" si="8"/>
        <v>1900</v>
      </c>
      <c r="F557" s="547">
        <v>0</v>
      </c>
      <c r="G557" s="548">
        <v>0</v>
      </c>
      <c r="H557" s="547">
        <v>0</v>
      </c>
      <c r="I557" s="545" t="s">
        <v>12708</v>
      </c>
      <c r="J557" s="545"/>
      <c r="K557" s="545" t="s">
        <v>13413</v>
      </c>
      <c r="L557" s="545" t="s">
        <v>13413</v>
      </c>
      <c r="M557" s="548" t="s">
        <v>13758</v>
      </c>
      <c r="N557" s="545" t="s">
        <v>13413</v>
      </c>
      <c r="O557" s="545" t="s">
        <v>14347</v>
      </c>
      <c r="P557" s="549">
        <v>602</v>
      </c>
      <c r="Q557" s="549">
        <v>1</v>
      </c>
      <c r="R557" s="549">
        <v>121</v>
      </c>
      <c r="S557" s="548"/>
      <c r="T557" s="548"/>
      <c r="U557" s="99"/>
    </row>
    <row r="558" spans="1:21" ht="19.5" customHeight="1">
      <c r="A558" s="545">
        <v>656</v>
      </c>
      <c r="B558" s="545" t="s">
        <v>6919</v>
      </c>
      <c r="C558" s="545" t="s">
        <v>206</v>
      </c>
      <c r="D558" s="546">
        <v>46052</v>
      </c>
      <c r="E558" s="171" t="str">
        <f t="shared" si="8"/>
        <v>2026</v>
      </c>
      <c r="F558" s="547">
        <v>32278</v>
      </c>
      <c r="G558" s="548">
        <v>0.19</v>
      </c>
      <c r="H558" s="547">
        <v>27124.37</v>
      </c>
      <c r="I558" s="545" t="s">
        <v>12709</v>
      </c>
      <c r="J558" s="545" t="s">
        <v>13307</v>
      </c>
      <c r="K558" s="545" t="s">
        <v>14348</v>
      </c>
      <c r="L558" s="545" t="s">
        <v>14349</v>
      </c>
      <c r="M558" s="548" t="s">
        <v>13758</v>
      </c>
      <c r="N558" s="545" t="s">
        <v>13413</v>
      </c>
      <c r="O558" s="545" t="s">
        <v>14350</v>
      </c>
      <c r="P558" s="549">
        <v>603</v>
      </c>
      <c r="Q558" s="549">
        <v>1</v>
      </c>
      <c r="R558" s="549">
        <v>124</v>
      </c>
      <c r="S558" s="548">
        <v>2228</v>
      </c>
      <c r="T558" s="548"/>
      <c r="U558" s="99"/>
    </row>
    <row r="559" spans="1:21" ht="19.5" customHeight="1">
      <c r="A559" s="545">
        <v>657</v>
      </c>
      <c r="B559" s="545" t="s">
        <v>1598</v>
      </c>
      <c r="C559" s="545" t="s">
        <v>206</v>
      </c>
      <c r="D559" s="546"/>
      <c r="E559" s="171" t="str">
        <f t="shared" si="8"/>
        <v>1900</v>
      </c>
      <c r="F559" s="547">
        <v>0</v>
      </c>
      <c r="G559" s="548">
        <v>0</v>
      </c>
      <c r="H559" s="547">
        <v>0</v>
      </c>
      <c r="I559" s="545" t="s">
        <v>12709</v>
      </c>
      <c r="J559" s="545"/>
      <c r="K559" s="545" t="s">
        <v>14351</v>
      </c>
      <c r="L559" s="545" t="s">
        <v>13413</v>
      </c>
      <c r="M559" s="548" t="s">
        <v>13758</v>
      </c>
      <c r="N559" s="545" t="s">
        <v>13413</v>
      </c>
      <c r="O559" s="545" t="s">
        <v>14352</v>
      </c>
      <c r="P559" s="549">
        <v>604</v>
      </c>
      <c r="Q559" s="549">
        <v>1</v>
      </c>
      <c r="R559" s="549">
        <v>124</v>
      </c>
      <c r="S559" s="548"/>
      <c r="T559" s="548"/>
      <c r="U559" s="99"/>
    </row>
    <row r="560" spans="1:21" ht="19.5" customHeight="1">
      <c r="A560" s="545">
        <v>658</v>
      </c>
      <c r="B560" s="545" t="s">
        <v>1749</v>
      </c>
      <c r="C560" s="545" t="s">
        <v>221</v>
      </c>
      <c r="D560" s="546">
        <v>46052</v>
      </c>
      <c r="E560" s="171" t="str">
        <f t="shared" si="8"/>
        <v>2026</v>
      </c>
      <c r="F560" s="547">
        <v>10268</v>
      </c>
      <c r="G560" s="548">
        <v>0.19</v>
      </c>
      <c r="H560" s="547">
        <v>8628.57</v>
      </c>
      <c r="I560" s="545" t="s">
        <v>12709</v>
      </c>
      <c r="J560" s="545" t="s">
        <v>13307</v>
      </c>
      <c r="K560" s="545" t="s">
        <v>14353</v>
      </c>
      <c r="L560" s="545" t="s">
        <v>14354</v>
      </c>
      <c r="M560" s="548" t="s">
        <v>13758</v>
      </c>
      <c r="N560" s="545" t="s">
        <v>22149</v>
      </c>
      <c r="O560" s="545" t="s">
        <v>14355</v>
      </c>
      <c r="P560" s="549">
        <v>605</v>
      </c>
      <c r="Q560" s="549">
        <v>1</v>
      </c>
      <c r="R560" s="549">
        <v>124</v>
      </c>
      <c r="S560" s="548">
        <v>2228</v>
      </c>
      <c r="T560" s="548">
        <v>43</v>
      </c>
      <c r="U560" s="99"/>
    </row>
    <row r="561" spans="1:21" ht="19.5" customHeight="1">
      <c r="A561" s="545">
        <v>659</v>
      </c>
      <c r="B561" s="545" t="s">
        <v>1606</v>
      </c>
      <c r="C561" s="545" t="s">
        <v>786</v>
      </c>
      <c r="D561" s="546"/>
      <c r="E561" s="171" t="str">
        <f t="shared" si="8"/>
        <v>1900</v>
      </c>
      <c r="F561" s="547">
        <v>0</v>
      </c>
      <c r="G561" s="548">
        <v>0</v>
      </c>
      <c r="H561" s="547">
        <v>0</v>
      </c>
      <c r="I561" s="545" t="s">
        <v>12708</v>
      </c>
      <c r="J561" s="545"/>
      <c r="K561" s="545" t="s">
        <v>13413</v>
      </c>
      <c r="L561" s="545" t="s">
        <v>14356</v>
      </c>
      <c r="M561" s="548" t="s">
        <v>13758</v>
      </c>
      <c r="N561" s="545" t="s">
        <v>22161</v>
      </c>
      <c r="O561" s="545" t="s">
        <v>13413</v>
      </c>
      <c r="P561" s="549">
        <v>606</v>
      </c>
      <c r="Q561" s="549">
        <v>1</v>
      </c>
      <c r="R561" s="549">
        <v>121</v>
      </c>
      <c r="S561" s="548"/>
      <c r="T561" s="548">
        <v>36</v>
      </c>
      <c r="U561" s="99"/>
    </row>
    <row r="562" spans="1:21" ht="19.5" customHeight="1">
      <c r="A562" s="545">
        <v>660</v>
      </c>
      <c r="B562" s="545" t="s">
        <v>11974</v>
      </c>
      <c r="C562" s="545" t="s">
        <v>206</v>
      </c>
      <c r="D562" s="546"/>
      <c r="E562" s="171" t="str">
        <f t="shared" si="8"/>
        <v>1900</v>
      </c>
      <c r="F562" s="547">
        <v>0</v>
      </c>
      <c r="G562" s="548">
        <v>0</v>
      </c>
      <c r="H562" s="547">
        <v>0</v>
      </c>
      <c r="I562" s="545" t="s">
        <v>12709</v>
      </c>
      <c r="J562" s="545"/>
      <c r="K562" s="545" t="s">
        <v>13413</v>
      </c>
      <c r="L562" s="545" t="s">
        <v>14357</v>
      </c>
      <c r="M562" s="548" t="s">
        <v>13758</v>
      </c>
      <c r="N562" s="545" t="s">
        <v>22161</v>
      </c>
      <c r="O562" s="545" t="s">
        <v>13413</v>
      </c>
      <c r="P562" s="549">
        <v>607</v>
      </c>
      <c r="Q562" s="549">
        <v>1</v>
      </c>
      <c r="R562" s="549">
        <v>124</v>
      </c>
      <c r="S562" s="548"/>
      <c r="T562" s="548">
        <v>36</v>
      </c>
      <c r="U562" s="99"/>
    </row>
    <row r="563" spans="1:21" ht="19.5" customHeight="1">
      <c r="A563" s="545">
        <v>661</v>
      </c>
      <c r="B563" s="545" t="s">
        <v>1617</v>
      </c>
      <c r="C563" s="545" t="s">
        <v>786</v>
      </c>
      <c r="D563" s="546">
        <v>46052</v>
      </c>
      <c r="E563" s="171" t="str">
        <f t="shared" si="8"/>
        <v>2026</v>
      </c>
      <c r="F563" s="547">
        <v>39866</v>
      </c>
      <c r="G563" s="548">
        <v>0.19</v>
      </c>
      <c r="H563" s="547">
        <v>33500.839999999997</v>
      </c>
      <c r="I563" s="545" t="s">
        <v>12710</v>
      </c>
      <c r="J563" s="545" t="s">
        <v>13307</v>
      </c>
      <c r="K563" s="545" t="s">
        <v>13413</v>
      </c>
      <c r="L563" s="545" t="s">
        <v>14358</v>
      </c>
      <c r="M563" s="548" t="s">
        <v>13758</v>
      </c>
      <c r="N563" s="545" t="s">
        <v>13413</v>
      </c>
      <c r="O563" s="545" t="s">
        <v>13413</v>
      </c>
      <c r="P563" s="549">
        <v>608</v>
      </c>
      <c r="Q563" s="549">
        <v>1</v>
      </c>
      <c r="R563" s="549">
        <v>123</v>
      </c>
      <c r="S563" s="548">
        <v>2228</v>
      </c>
      <c r="T563" s="548"/>
      <c r="U563" s="99"/>
    </row>
    <row r="564" spans="1:21" ht="19.5" customHeight="1">
      <c r="A564" s="545">
        <v>662</v>
      </c>
      <c r="B564" s="545" t="s">
        <v>6413</v>
      </c>
      <c r="C564" s="545" t="s">
        <v>786</v>
      </c>
      <c r="D564" s="546">
        <v>46052</v>
      </c>
      <c r="E564" s="171" t="str">
        <f t="shared" si="8"/>
        <v>2026</v>
      </c>
      <c r="F564" s="547">
        <v>30803</v>
      </c>
      <c r="G564" s="548">
        <v>1.9E-3</v>
      </c>
      <c r="H564" s="547">
        <v>30744.59</v>
      </c>
      <c r="I564" s="545" t="s">
        <v>12710</v>
      </c>
      <c r="J564" s="545" t="s">
        <v>13307</v>
      </c>
      <c r="K564" s="545" t="s">
        <v>13413</v>
      </c>
      <c r="L564" s="545" t="s">
        <v>14358</v>
      </c>
      <c r="M564" s="548" t="s">
        <v>13758</v>
      </c>
      <c r="N564" s="545" t="s">
        <v>13413</v>
      </c>
      <c r="O564" s="545" t="s">
        <v>13413</v>
      </c>
      <c r="P564" s="549">
        <v>609</v>
      </c>
      <c r="Q564" s="549">
        <v>1</v>
      </c>
      <c r="R564" s="549">
        <v>123</v>
      </c>
      <c r="S564" s="548">
        <v>2228</v>
      </c>
      <c r="T564" s="548"/>
      <c r="U564" s="99"/>
    </row>
    <row r="565" spans="1:21" ht="19.5" customHeight="1">
      <c r="A565" s="545">
        <v>663</v>
      </c>
      <c r="B565" s="545" t="s">
        <v>6412</v>
      </c>
      <c r="C565" s="545" t="s">
        <v>206</v>
      </c>
      <c r="D565" s="546">
        <v>46052</v>
      </c>
      <c r="E565" s="171" t="str">
        <f t="shared" si="8"/>
        <v>2026</v>
      </c>
      <c r="F565" s="547">
        <v>9491</v>
      </c>
      <c r="G565" s="548">
        <v>0.19</v>
      </c>
      <c r="H565" s="547">
        <v>7975.63</v>
      </c>
      <c r="I565" s="545" t="s">
        <v>12709</v>
      </c>
      <c r="J565" s="545" t="s">
        <v>13307</v>
      </c>
      <c r="K565" s="545" t="s">
        <v>13413</v>
      </c>
      <c r="L565" s="545" t="s">
        <v>14359</v>
      </c>
      <c r="M565" s="548" t="s">
        <v>13758</v>
      </c>
      <c r="N565" s="545" t="s">
        <v>22161</v>
      </c>
      <c r="O565" s="545" t="s">
        <v>13413</v>
      </c>
      <c r="P565" s="549">
        <v>610</v>
      </c>
      <c r="Q565" s="549">
        <v>1</v>
      </c>
      <c r="R565" s="549">
        <v>124</v>
      </c>
      <c r="S565" s="548">
        <v>2228</v>
      </c>
      <c r="T565" s="548">
        <v>36</v>
      </c>
      <c r="U565" s="99"/>
    </row>
    <row r="566" spans="1:21" ht="19.5" customHeight="1">
      <c r="A566" s="545">
        <v>664</v>
      </c>
      <c r="B566" s="545" t="s">
        <v>6411</v>
      </c>
      <c r="C566" s="545" t="s">
        <v>216</v>
      </c>
      <c r="D566" s="546">
        <v>46052</v>
      </c>
      <c r="E566" s="171" t="str">
        <f t="shared" si="8"/>
        <v>2026</v>
      </c>
      <c r="F566" s="547">
        <v>21571</v>
      </c>
      <c r="G566" s="548">
        <v>0.19</v>
      </c>
      <c r="H566" s="547">
        <v>18126.89</v>
      </c>
      <c r="I566" s="545" t="s">
        <v>12664</v>
      </c>
      <c r="J566" s="545" t="s">
        <v>13307</v>
      </c>
      <c r="K566" s="545" t="s">
        <v>13413</v>
      </c>
      <c r="L566" s="545" t="s">
        <v>13846</v>
      </c>
      <c r="M566" s="548" t="s">
        <v>13758</v>
      </c>
      <c r="N566" s="545" t="s">
        <v>22154</v>
      </c>
      <c r="O566" s="545" t="s">
        <v>14360</v>
      </c>
      <c r="P566" s="549">
        <v>611</v>
      </c>
      <c r="Q566" s="549">
        <v>1</v>
      </c>
      <c r="R566" s="549">
        <v>166</v>
      </c>
      <c r="S566" s="548">
        <v>2228</v>
      </c>
      <c r="T566" s="548">
        <v>170</v>
      </c>
      <c r="U566" s="99"/>
    </row>
    <row r="567" spans="1:21" ht="19.5" customHeight="1">
      <c r="A567" s="545">
        <v>665</v>
      </c>
      <c r="B567" s="545" t="s">
        <v>1692</v>
      </c>
      <c r="C567" s="545" t="s">
        <v>786</v>
      </c>
      <c r="D567" s="546"/>
      <c r="E567" s="171" t="str">
        <f t="shared" si="8"/>
        <v>1900</v>
      </c>
      <c r="F567" s="547">
        <v>0</v>
      </c>
      <c r="G567" s="548">
        <v>0</v>
      </c>
      <c r="H567" s="547">
        <v>0</v>
      </c>
      <c r="I567" s="545" t="s">
        <v>12708</v>
      </c>
      <c r="J567" s="545"/>
      <c r="K567" s="545" t="s">
        <v>13413</v>
      </c>
      <c r="L567" s="545" t="s">
        <v>13413</v>
      </c>
      <c r="M567" s="548" t="s">
        <v>13758</v>
      </c>
      <c r="N567" s="545" t="s">
        <v>13413</v>
      </c>
      <c r="O567" s="545" t="s">
        <v>14361</v>
      </c>
      <c r="P567" s="549">
        <v>612</v>
      </c>
      <c r="Q567" s="549">
        <v>1</v>
      </c>
      <c r="R567" s="549">
        <v>121</v>
      </c>
      <c r="S567" s="548"/>
      <c r="T567" s="548"/>
      <c r="U567" s="99"/>
    </row>
    <row r="568" spans="1:21" ht="19.5" customHeight="1">
      <c r="A568" s="545">
        <v>666</v>
      </c>
      <c r="B568" s="545" t="s">
        <v>12492</v>
      </c>
      <c r="C568" s="545" t="s">
        <v>206</v>
      </c>
      <c r="D568" s="546">
        <v>46052</v>
      </c>
      <c r="E568" s="171" t="str">
        <f t="shared" si="8"/>
        <v>2026</v>
      </c>
      <c r="F568" s="547">
        <v>35379</v>
      </c>
      <c r="G568" s="548">
        <v>0.19</v>
      </c>
      <c r="H568" s="547">
        <v>29730.25</v>
      </c>
      <c r="I568" s="545" t="s">
        <v>12709</v>
      </c>
      <c r="J568" s="545" t="s">
        <v>13307</v>
      </c>
      <c r="K568" s="545" t="s">
        <v>14362</v>
      </c>
      <c r="L568" s="545" t="s">
        <v>13413</v>
      </c>
      <c r="M568" s="548" t="s">
        <v>13758</v>
      </c>
      <c r="N568" s="545" t="s">
        <v>13413</v>
      </c>
      <c r="O568" s="545" t="s">
        <v>14363</v>
      </c>
      <c r="P568" s="549">
        <v>613</v>
      </c>
      <c r="Q568" s="549">
        <v>1</v>
      </c>
      <c r="R568" s="549">
        <v>124</v>
      </c>
      <c r="S568" s="548">
        <v>2228</v>
      </c>
      <c r="T568" s="548"/>
      <c r="U568" s="99"/>
    </row>
    <row r="569" spans="1:21" ht="19.5" customHeight="1">
      <c r="A569" s="545">
        <v>667</v>
      </c>
      <c r="B569" s="545" t="s">
        <v>11973</v>
      </c>
      <c r="C569" s="545" t="s">
        <v>206</v>
      </c>
      <c r="D569" s="546"/>
      <c r="E569" s="171" t="str">
        <f t="shared" si="8"/>
        <v>1900</v>
      </c>
      <c r="F569" s="547">
        <v>0</v>
      </c>
      <c r="G569" s="548">
        <v>0</v>
      </c>
      <c r="H569" s="547">
        <v>0</v>
      </c>
      <c r="I569" s="545" t="s">
        <v>12709</v>
      </c>
      <c r="J569" s="545"/>
      <c r="K569" s="545" t="s">
        <v>13413</v>
      </c>
      <c r="L569" s="545" t="s">
        <v>14364</v>
      </c>
      <c r="M569" s="548" t="s">
        <v>13758</v>
      </c>
      <c r="N569" s="545" t="s">
        <v>22161</v>
      </c>
      <c r="O569" s="545" t="s">
        <v>13413</v>
      </c>
      <c r="P569" s="549">
        <v>614</v>
      </c>
      <c r="Q569" s="549">
        <v>1</v>
      </c>
      <c r="R569" s="549">
        <v>124</v>
      </c>
      <c r="S569" s="548"/>
      <c r="T569" s="548">
        <v>36</v>
      </c>
      <c r="U569" s="99"/>
    </row>
    <row r="570" spans="1:21" ht="19.5" customHeight="1">
      <c r="A570" s="545">
        <v>668</v>
      </c>
      <c r="B570" s="545" t="s">
        <v>1773</v>
      </c>
      <c r="C570" s="545" t="s">
        <v>221</v>
      </c>
      <c r="D570" s="546"/>
      <c r="E570" s="171" t="str">
        <f t="shared" si="8"/>
        <v>1900</v>
      </c>
      <c r="F570" s="547">
        <v>0</v>
      </c>
      <c r="G570" s="548">
        <v>0</v>
      </c>
      <c r="H570" s="547">
        <v>0</v>
      </c>
      <c r="I570" s="545" t="s">
        <v>12709</v>
      </c>
      <c r="J570" s="545"/>
      <c r="K570" s="545" t="s">
        <v>13413</v>
      </c>
      <c r="L570" s="545" t="s">
        <v>14365</v>
      </c>
      <c r="M570" s="548" t="s">
        <v>13843</v>
      </c>
      <c r="N570" s="545" t="s">
        <v>22149</v>
      </c>
      <c r="O570" s="545" t="s">
        <v>14366</v>
      </c>
      <c r="P570" s="549">
        <v>615</v>
      </c>
      <c r="Q570" s="549">
        <v>5</v>
      </c>
      <c r="R570" s="549">
        <v>124</v>
      </c>
      <c r="S570" s="548"/>
      <c r="T570" s="548">
        <v>43</v>
      </c>
      <c r="U570" s="99"/>
    </row>
    <row r="571" spans="1:21" ht="19.5" customHeight="1">
      <c r="A571" s="545">
        <v>669</v>
      </c>
      <c r="B571" s="545" t="s">
        <v>226</v>
      </c>
      <c r="C571" s="545" t="s">
        <v>206</v>
      </c>
      <c r="D571" s="546"/>
      <c r="E571" s="171" t="str">
        <f t="shared" si="8"/>
        <v>1900</v>
      </c>
      <c r="F571" s="547">
        <v>0</v>
      </c>
      <c r="G571" s="548">
        <v>0</v>
      </c>
      <c r="H571" s="547">
        <v>0</v>
      </c>
      <c r="I571" s="545" t="s">
        <v>12640</v>
      </c>
      <c r="J571" s="545"/>
      <c r="K571" s="545" t="s">
        <v>13413</v>
      </c>
      <c r="L571" s="545" t="s">
        <v>13413</v>
      </c>
      <c r="M571" s="548" t="s">
        <v>13758</v>
      </c>
      <c r="N571" s="545" t="s">
        <v>13413</v>
      </c>
      <c r="O571" s="545" t="s">
        <v>13413</v>
      </c>
      <c r="P571" s="549">
        <v>616</v>
      </c>
      <c r="Q571" s="549">
        <v>1</v>
      </c>
      <c r="R571" s="549">
        <v>1</v>
      </c>
      <c r="S571" s="548"/>
      <c r="T571" s="548"/>
      <c r="U571" s="99"/>
    </row>
    <row r="572" spans="1:21" ht="19.5" customHeight="1">
      <c r="A572" s="545">
        <v>670</v>
      </c>
      <c r="B572" s="545" t="s">
        <v>11972</v>
      </c>
      <c r="C572" s="545" t="s">
        <v>221</v>
      </c>
      <c r="D572" s="546"/>
      <c r="E572" s="171" t="str">
        <f t="shared" si="8"/>
        <v>1900</v>
      </c>
      <c r="F572" s="547">
        <v>0</v>
      </c>
      <c r="G572" s="548">
        <v>0</v>
      </c>
      <c r="H572" s="547">
        <v>0</v>
      </c>
      <c r="I572" s="545" t="s">
        <v>12709</v>
      </c>
      <c r="J572" s="545"/>
      <c r="K572" s="545" t="s">
        <v>13413</v>
      </c>
      <c r="L572" s="545" t="s">
        <v>14367</v>
      </c>
      <c r="M572" s="548" t="s">
        <v>13758</v>
      </c>
      <c r="N572" s="545" t="s">
        <v>22149</v>
      </c>
      <c r="O572" s="545" t="s">
        <v>14368</v>
      </c>
      <c r="P572" s="549">
        <v>617</v>
      </c>
      <c r="Q572" s="549">
        <v>1</v>
      </c>
      <c r="R572" s="549">
        <v>124</v>
      </c>
      <c r="S572" s="548"/>
      <c r="T572" s="548">
        <v>43</v>
      </c>
      <c r="U572" s="99"/>
    </row>
    <row r="573" spans="1:21" ht="19.5" customHeight="1">
      <c r="A573" s="545">
        <v>671</v>
      </c>
      <c r="B573" s="545" t="s">
        <v>11971</v>
      </c>
      <c r="C573" s="545" t="s">
        <v>221</v>
      </c>
      <c r="D573" s="546"/>
      <c r="E573" s="171" t="str">
        <f t="shared" si="8"/>
        <v>1900</v>
      </c>
      <c r="F573" s="547">
        <v>0</v>
      </c>
      <c r="G573" s="548">
        <v>0</v>
      </c>
      <c r="H573" s="547">
        <v>0</v>
      </c>
      <c r="I573" s="545" t="s">
        <v>12709</v>
      </c>
      <c r="J573" s="545"/>
      <c r="K573" s="545" t="s">
        <v>14369</v>
      </c>
      <c r="L573" s="545" t="s">
        <v>14370</v>
      </c>
      <c r="M573" s="548" t="s">
        <v>13758</v>
      </c>
      <c r="N573" s="545" t="s">
        <v>22149</v>
      </c>
      <c r="O573" s="545" t="s">
        <v>14371</v>
      </c>
      <c r="P573" s="549">
        <v>618</v>
      </c>
      <c r="Q573" s="549">
        <v>1</v>
      </c>
      <c r="R573" s="549">
        <v>124</v>
      </c>
      <c r="S573" s="548"/>
      <c r="T573" s="548">
        <v>43</v>
      </c>
      <c r="U573" s="99"/>
    </row>
    <row r="574" spans="1:21" ht="19.5" customHeight="1">
      <c r="A574" s="545">
        <v>672</v>
      </c>
      <c r="B574" s="545" t="s">
        <v>3254</v>
      </c>
      <c r="C574" s="545" t="s">
        <v>221</v>
      </c>
      <c r="D574" s="546"/>
      <c r="E574" s="171" t="str">
        <f t="shared" si="8"/>
        <v>1900</v>
      </c>
      <c r="F574" s="547">
        <v>0</v>
      </c>
      <c r="G574" s="548">
        <v>0</v>
      </c>
      <c r="H574" s="547">
        <v>0</v>
      </c>
      <c r="I574" s="545" t="s">
        <v>12663</v>
      </c>
      <c r="J574" s="545"/>
      <c r="K574" s="545" t="s">
        <v>13413</v>
      </c>
      <c r="L574" s="545" t="s">
        <v>14372</v>
      </c>
      <c r="M574" s="548" t="s">
        <v>13758</v>
      </c>
      <c r="N574" s="545" t="s">
        <v>13413</v>
      </c>
      <c r="O574" s="545" t="s">
        <v>13963</v>
      </c>
      <c r="P574" s="549">
        <v>619</v>
      </c>
      <c r="Q574" s="549">
        <v>1</v>
      </c>
      <c r="R574" s="549">
        <v>21</v>
      </c>
      <c r="S574" s="548"/>
      <c r="T574" s="548"/>
      <c r="U574" s="99"/>
    </row>
    <row r="575" spans="1:21" ht="19.5" customHeight="1">
      <c r="A575" s="545">
        <v>673</v>
      </c>
      <c r="B575" s="545" t="s">
        <v>328</v>
      </c>
      <c r="C575" s="545" t="s">
        <v>4479</v>
      </c>
      <c r="D575" s="546">
        <v>44589</v>
      </c>
      <c r="E575" s="171" t="str">
        <f t="shared" si="8"/>
        <v>2022</v>
      </c>
      <c r="F575" s="547">
        <v>26194.01</v>
      </c>
      <c r="G575" s="548">
        <v>0.19</v>
      </c>
      <c r="H575" s="547">
        <v>22011.77</v>
      </c>
      <c r="I575" s="545" t="s">
        <v>12654</v>
      </c>
      <c r="J575" s="545" t="s">
        <v>13297</v>
      </c>
      <c r="K575" s="545" t="s">
        <v>13413</v>
      </c>
      <c r="L575" s="545" t="s">
        <v>14373</v>
      </c>
      <c r="M575" s="548" t="s">
        <v>13758</v>
      </c>
      <c r="N575" s="545" t="s">
        <v>13413</v>
      </c>
      <c r="O575" s="545" t="s">
        <v>14374</v>
      </c>
      <c r="P575" s="549">
        <v>620</v>
      </c>
      <c r="Q575" s="549">
        <v>1</v>
      </c>
      <c r="R575" s="549">
        <v>2</v>
      </c>
      <c r="S575" s="548">
        <v>2257</v>
      </c>
      <c r="T575" s="548"/>
      <c r="U575" s="99"/>
    </row>
    <row r="576" spans="1:21" ht="19.5" customHeight="1">
      <c r="A576" s="545">
        <v>674</v>
      </c>
      <c r="B576" s="545" t="s">
        <v>11970</v>
      </c>
      <c r="C576" s="545" t="s">
        <v>209</v>
      </c>
      <c r="D576" s="546"/>
      <c r="E576" s="171" t="str">
        <f t="shared" si="8"/>
        <v>1900</v>
      </c>
      <c r="F576" s="547">
        <v>0</v>
      </c>
      <c r="G576" s="548">
        <v>0</v>
      </c>
      <c r="H576" s="547">
        <v>0</v>
      </c>
      <c r="I576" s="545" t="s">
        <v>12643</v>
      </c>
      <c r="J576" s="545"/>
      <c r="K576" s="545" t="s">
        <v>13413</v>
      </c>
      <c r="L576" s="545" t="s">
        <v>14375</v>
      </c>
      <c r="M576" s="548" t="s">
        <v>13758</v>
      </c>
      <c r="N576" s="545" t="s">
        <v>13413</v>
      </c>
      <c r="O576" s="545" t="s">
        <v>13413</v>
      </c>
      <c r="P576" s="549">
        <v>621</v>
      </c>
      <c r="Q576" s="549">
        <v>1</v>
      </c>
      <c r="R576" s="549">
        <v>6</v>
      </c>
      <c r="S576" s="548"/>
      <c r="T576" s="548"/>
      <c r="U576" s="99"/>
    </row>
    <row r="577" spans="1:21" ht="19.5" customHeight="1">
      <c r="A577" s="545">
        <v>675</v>
      </c>
      <c r="B577" s="545" t="s">
        <v>8361</v>
      </c>
      <c r="C577" s="545" t="s">
        <v>216</v>
      </c>
      <c r="D577" s="546"/>
      <c r="E577" s="171" t="str">
        <f t="shared" si="8"/>
        <v>1900</v>
      </c>
      <c r="F577" s="547">
        <v>0</v>
      </c>
      <c r="G577" s="548">
        <v>0</v>
      </c>
      <c r="H577" s="547">
        <v>0</v>
      </c>
      <c r="I577" s="545" t="s">
        <v>12673</v>
      </c>
      <c r="J577" s="545"/>
      <c r="K577" s="545" t="s">
        <v>13413</v>
      </c>
      <c r="L577" s="545" t="s">
        <v>13413</v>
      </c>
      <c r="M577" s="548" t="s">
        <v>13758</v>
      </c>
      <c r="N577" s="545" t="s">
        <v>13413</v>
      </c>
      <c r="O577" s="545" t="s">
        <v>13413</v>
      </c>
      <c r="P577" s="549">
        <v>622</v>
      </c>
      <c r="Q577" s="549">
        <v>1</v>
      </c>
      <c r="R577" s="549">
        <v>136</v>
      </c>
      <c r="S577" s="548"/>
      <c r="T577" s="548"/>
      <c r="U577" s="99"/>
    </row>
    <row r="578" spans="1:21" ht="19.5" customHeight="1">
      <c r="A578" s="545">
        <v>676</v>
      </c>
      <c r="B578" s="545" t="s">
        <v>6410</v>
      </c>
      <c r="C578" s="545" t="s">
        <v>206</v>
      </c>
      <c r="D578" s="546">
        <v>46052</v>
      </c>
      <c r="E578" s="171" t="str">
        <f t="shared" si="8"/>
        <v>2026</v>
      </c>
      <c r="F578" s="547">
        <v>25467</v>
      </c>
      <c r="G578" s="548">
        <v>0.19</v>
      </c>
      <c r="H578" s="547">
        <v>21400.84</v>
      </c>
      <c r="I578" s="545" t="s">
        <v>12709</v>
      </c>
      <c r="J578" s="545" t="s">
        <v>13307</v>
      </c>
      <c r="K578" s="545" t="s">
        <v>14376</v>
      </c>
      <c r="L578" s="545" t="s">
        <v>13413</v>
      </c>
      <c r="M578" s="548" t="s">
        <v>13758</v>
      </c>
      <c r="N578" s="545" t="s">
        <v>13413</v>
      </c>
      <c r="O578" s="545" t="s">
        <v>14377</v>
      </c>
      <c r="P578" s="549">
        <v>623</v>
      </c>
      <c r="Q578" s="549">
        <v>1</v>
      </c>
      <c r="R578" s="549">
        <v>124</v>
      </c>
      <c r="S578" s="548">
        <v>2228</v>
      </c>
      <c r="T578" s="548"/>
      <c r="U578" s="99"/>
    </row>
    <row r="579" spans="1:21" ht="19.5" customHeight="1">
      <c r="A579" s="545">
        <v>677</v>
      </c>
      <c r="B579" s="545" t="s">
        <v>11969</v>
      </c>
      <c r="C579" s="545" t="s">
        <v>786</v>
      </c>
      <c r="D579" s="546"/>
      <c r="E579" s="171" t="str">
        <f t="shared" si="8"/>
        <v>1900</v>
      </c>
      <c r="F579" s="547">
        <v>0</v>
      </c>
      <c r="G579" s="548">
        <v>0</v>
      </c>
      <c r="H579" s="547">
        <v>0</v>
      </c>
      <c r="I579" s="545" t="s">
        <v>12641</v>
      </c>
      <c r="J579" s="545"/>
      <c r="K579" s="545" t="s">
        <v>14378</v>
      </c>
      <c r="L579" s="545" t="s">
        <v>14379</v>
      </c>
      <c r="M579" s="548" t="s">
        <v>13758</v>
      </c>
      <c r="N579" s="545" t="s">
        <v>22144</v>
      </c>
      <c r="O579" s="545" t="s">
        <v>14380</v>
      </c>
      <c r="P579" s="549">
        <v>624</v>
      </c>
      <c r="Q579" s="549">
        <v>1</v>
      </c>
      <c r="R579" s="549">
        <v>125</v>
      </c>
      <c r="S579" s="548"/>
      <c r="T579" s="548">
        <v>37</v>
      </c>
      <c r="U579" s="99"/>
    </row>
    <row r="580" spans="1:21" ht="19.5" customHeight="1">
      <c r="A580" s="545">
        <v>678</v>
      </c>
      <c r="B580" s="545" t="s">
        <v>12493</v>
      </c>
      <c r="C580" s="545" t="s">
        <v>206</v>
      </c>
      <c r="D580" s="546">
        <v>46052</v>
      </c>
      <c r="E580" s="171" t="str">
        <f t="shared" ref="E580:E643" si="9">TEXT(D580,"YYYY")</f>
        <v>2026</v>
      </c>
      <c r="F580" s="547">
        <v>21084</v>
      </c>
      <c r="G580" s="548">
        <v>0.19</v>
      </c>
      <c r="H580" s="547">
        <v>17717.650000000001</v>
      </c>
      <c r="I580" s="545" t="s">
        <v>12709</v>
      </c>
      <c r="J580" s="545" t="s">
        <v>13307</v>
      </c>
      <c r="K580" s="545" t="s">
        <v>14381</v>
      </c>
      <c r="L580" s="545" t="s">
        <v>13413</v>
      </c>
      <c r="M580" s="548" t="s">
        <v>13758</v>
      </c>
      <c r="N580" s="545" t="s">
        <v>13413</v>
      </c>
      <c r="O580" s="545" t="s">
        <v>14382</v>
      </c>
      <c r="P580" s="549">
        <v>625</v>
      </c>
      <c r="Q580" s="549">
        <v>1</v>
      </c>
      <c r="R580" s="549">
        <v>124</v>
      </c>
      <c r="S580" s="548">
        <v>2228</v>
      </c>
      <c r="T580" s="548"/>
      <c r="U580" s="99"/>
    </row>
    <row r="581" spans="1:21" ht="19.5" customHeight="1">
      <c r="A581" s="545">
        <v>679</v>
      </c>
      <c r="B581" s="545" t="s">
        <v>1671</v>
      </c>
      <c r="C581" s="545" t="s">
        <v>206</v>
      </c>
      <c r="D581" s="546"/>
      <c r="E581" s="171" t="str">
        <f t="shared" si="9"/>
        <v>1900</v>
      </c>
      <c r="F581" s="547">
        <v>0</v>
      </c>
      <c r="G581" s="548">
        <v>0</v>
      </c>
      <c r="H581" s="547">
        <v>0</v>
      </c>
      <c r="I581" s="545" t="s">
        <v>12709</v>
      </c>
      <c r="J581" s="545"/>
      <c r="K581" s="545" t="s">
        <v>13413</v>
      </c>
      <c r="L581" s="545" t="s">
        <v>13413</v>
      </c>
      <c r="M581" s="548" t="s">
        <v>13758</v>
      </c>
      <c r="N581" s="545" t="s">
        <v>13413</v>
      </c>
      <c r="O581" s="545" t="s">
        <v>14383</v>
      </c>
      <c r="P581" s="549">
        <v>626</v>
      </c>
      <c r="Q581" s="549">
        <v>1</v>
      </c>
      <c r="R581" s="549">
        <v>124</v>
      </c>
      <c r="S581" s="548"/>
      <c r="T581" s="548"/>
      <c r="U581" s="99"/>
    </row>
    <row r="582" spans="1:21" ht="19.5" customHeight="1">
      <c r="A582" s="545">
        <v>680</v>
      </c>
      <c r="B582" s="545" t="s">
        <v>11968</v>
      </c>
      <c r="C582" s="545" t="s">
        <v>206</v>
      </c>
      <c r="D582" s="546"/>
      <c r="E582" s="171" t="str">
        <f t="shared" si="9"/>
        <v>1900</v>
      </c>
      <c r="F582" s="547">
        <v>0</v>
      </c>
      <c r="G582" s="548">
        <v>0</v>
      </c>
      <c r="H582" s="547">
        <v>0</v>
      </c>
      <c r="I582" s="545" t="s">
        <v>12709</v>
      </c>
      <c r="J582" s="545"/>
      <c r="K582" s="545" t="s">
        <v>13413</v>
      </c>
      <c r="L582" s="545" t="s">
        <v>14384</v>
      </c>
      <c r="M582" s="548" t="s">
        <v>13758</v>
      </c>
      <c r="N582" s="545" t="s">
        <v>22161</v>
      </c>
      <c r="O582" s="545" t="s">
        <v>13413</v>
      </c>
      <c r="P582" s="549">
        <v>627</v>
      </c>
      <c r="Q582" s="549">
        <v>1</v>
      </c>
      <c r="R582" s="549">
        <v>124</v>
      </c>
      <c r="S582" s="548"/>
      <c r="T582" s="548">
        <v>36</v>
      </c>
      <c r="U582" s="99"/>
    </row>
    <row r="583" spans="1:21" ht="19.5" customHeight="1">
      <c r="A583" s="545">
        <v>681</v>
      </c>
      <c r="B583" s="545" t="s">
        <v>11967</v>
      </c>
      <c r="C583" s="545" t="s">
        <v>209</v>
      </c>
      <c r="D583" s="546"/>
      <c r="E583" s="171" t="str">
        <f t="shared" si="9"/>
        <v>1900</v>
      </c>
      <c r="F583" s="547">
        <v>0</v>
      </c>
      <c r="G583" s="548">
        <v>0</v>
      </c>
      <c r="H583" s="547">
        <v>0</v>
      </c>
      <c r="I583" s="545" t="s">
        <v>12712</v>
      </c>
      <c r="J583" s="545"/>
      <c r="K583" s="545" t="s">
        <v>13413</v>
      </c>
      <c r="L583" s="545" t="s">
        <v>13413</v>
      </c>
      <c r="M583" s="548" t="s">
        <v>13758</v>
      </c>
      <c r="N583" s="545" t="s">
        <v>13413</v>
      </c>
      <c r="O583" s="545" t="s">
        <v>13413</v>
      </c>
      <c r="P583" s="549">
        <v>628</v>
      </c>
      <c r="Q583" s="549">
        <v>1</v>
      </c>
      <c r="R583" s="549">
        <v>87</v>
      </c>
      <c r="S583" s="548"/>
      <c r="T583" s="548"/>
      <c r="U583" s="99"/>
    </row>
    <row r="584" spans="1:21" ht="19.5" customHeight="1">
      <c r="A584" s="545">
        <v>682</v>
      </c>
      <c r="B584" s="545" t="s">
        <v>11966</v>
      </c>
      <c r="C584" s="545" t="s">
        <v>221</v>
      </c>
      <c r="D584" s="546"/>
      <c r="E584" s="171" t="str">
        <f t="shared" si="9"/>
        <v>1900</v>
      </c>
      <c r="F584" s="547">
        <v>0</v>
      </c>
      <c r="G584" s="548">
        <v>0</v>
      </c>
      <c r="H584" s="547">
        <v>0</v>
      </c>
      <c r="I584" s="545" t="s">
        <v>12709</v>
      </c>
      <c r="J584" s="545"/>
      <c r="K584" s="545" t="s">
        <v>13413</v>
      </c>
      <c r="L584" s="545" t="s">
        <v>14385</v>
      </c>
      <c r="M584" s="548" t="s">
        <v>13758</v>
      </c>
      <c r="N584" s="545" t="s">
        <v>13413</v>
      </c>
      <c r="O584" s="545" t="s">
        <v>13413</v>
      </c>
      <c r="P584" s="549">
        <v>629</v>
      </c>
      <c r="Q584" s="549">
        <v>1</v>
      </c>
      <c r="R584" s="549">
        <v>124</v>
      </c>
      <c r="S584" s="548"/>
      <c r="T584" s="548"/>
      <c r="U584" s="99"/>
    </row>
    <row r="585" spans="1:21" ht="19.5" customHeight="1">
      <c r="A585" s="545">
        <v>683</v>
      </c>
      <c r="B585" s="545" t="s">
        <v>11965</v>
      </c>
      <c r="C585" s="545" t="s">
        <v>221</v>
      </c>
      <c r="D585" s="546"/>
      <c r="E585" s="171" t="str">
        <f t="shared" si="9"/>
        <v>1900</v>
      </c>
      <c r="F585" s="547">
        <v>0</v>
      </c>
      <c r="G585" s="548">
        <v>0</v>
      </c>
      <c r="H585" s="547">
        <v>0</v>
      </c>
      <c r="I585" s="545" t="s">
        <v>12645</v>
      </c>
      <c r="J585" s="545"/>
      <c r="K585" s="545" t="s">
        <v>13413</v>
      </c>
      <c r="L585" s="545" t="s">
        <v>14386</v>
      </c>
      <c r="M585" s="548" t="s">
        <v>13758</v>
      </c>
      <c r="N585" s="545" t="s">
        <v>13413</v>
      </c>
      <c r="O585" s="545" t="s">
        <v>13413</v>
      </c>
      <c r="P585" s="549">
        <v>630</v>
      </c>
      <c r="Q585" s="549">
        <v>1</v>
      </c>
      <c r="R585" s="549">
        <v>12</v>
      </c>
      <c r="S585" s="548"/>
      <c r="T585" s="548"/>
      <c r="U585" s="99"/>
    </row>
    <row r="586" spans="1:21" ht="19.5" customHeight="1">
      <c r="A586" s="545">
        <v>684</v>
      </c>
      <c r="B586" s="545" t="s">
        <v>11964</v>
      </c>
      <c r="C586" s="545" t="s">
        <v>221</v>
      </c>
      <c r="D586" s="546"/>
      <c r="E586" s="171" t="str">
        <f t="shared" si="9"/>
        <v>1900</v>
      </c>
      <c r="F586" s="547">
        <v>0</v>
      </c>
      <c r="G586" s="548">
        <v>0</v>
      </c>
      <c r="H586" s="547">
        <v>0</v>
      </c>
      <c r="I586" s="545" t="s">
        <v>12645</v>
      </c>
      <c r="J586" s="545"/>
      <c r="K586" s="545" t="s">
        <v>13413</v>
      </c>
      <c r="L586" s="545" t="s">
        <v>14385</v>
      </c>
      <c r="M586" s="548" t="s">
        <v>13758</v>
      </c>
      <c r="N586" s="545" t="s">
        <v>13413</v>
      </c>
      <c r="O586" s="545" t="s">
        <v>13413</v>
      </c>
      <c r="P586" s="549">
        <v>631</v>
      </c>
      <c r="Q586" s="549">
        <v>1</v>
      </c>
      <c r="R586" s="549">
        <v>12</v>
      </c>
      <c r="S586" s="548"/>
      <c r="T586" s="548"/>
      <c r="U586" s="99"/>
    </row>
    <row r="587" spans="1:21" ht="19.5" customHeight="1">
      <c r="A587" s="545">
        <v>685</v>
      </c>
      <c r="B587" s="545" t="s">
        <v>2538</v>
      </c>
      <c r="C587" s="545" t="s">
        <v>216</v>
      </c>
      <c r="D587" s="546">
        <v>45708</v>
      </c>
      <c r="E587" s="171" t="str">
        <f t="shared" si="9"/>
        <v>2025</v>
      </c>
      <c r="F587" s="547">
        <v>644.6</v>
      </c>
      <c r="G587" s="548">
        <v>0.19</v>
      </c>
      <c r="H587" s="547">
        <v>541.67999999999995</v>
      </c>
      <c r="I587" s="545" t="s">
        <v>12642</v>
      </c>
      <c r="J587" s="545" t="s">
        <v>13307</v>
      </c>
      <c r="K587" s="545" t="s">
        <v>13413</v>
      </c>
      <c r="L587" s="545" t="s">
        <v>13807</v>
      </c>
      <c r="M587" s="548" t="s">
        <v>13758</v>
      </c>
      <c r="N587" s="545" t="s">
        <v>13413</v>
      </c>
      <c r="O587" s="545" t="s">
        <v>14387</v>
      </c>
      <c r="P587" s="549">
        <v>632</v>
      </c>
      <c r="Q587" s="549">
        <v>1</v>
      </c>
      <c r="R587" s="549">
        <v>135</v>
      </c>
      <c r="S587" s="548">
        <v>2228</v>
      </c>
      <c r="T587" s="548"/>
      <c r="U587" s="99"/>
    </row>
    <row r="588" spans="1:21" ht="19.5" customHeight="1">
      <c r="A588" s="545">
        <v>686</v>
      </c>
      <c r="B588" s="545" t="s">
        <v>7144</v>
      </c>
      <c r="C588" s="545" t="s">
        <v>216</v>
      </c>
      <c r="D588" s="546">
        <v>45708</v>
      </c>
      <c r="E588" s="171" t="str">
        <f t="shared" si="9"/>
        <v>2025</v>
      </c>
      <c r="F588" s="547">
        <v>7662.4</v>
      </c>
      <c r="G588" s="548">
        <v>0.19</v>
      </c>
      <c r="H588" s="547">
        <v>6438.99</v>
      </c>
      <c r="I588" s="545" t="s">
        <v>12642</v>
      </c>
      <c r="J588" s="545" t="s">
        <v>13307</v>
      </c>
      <c r="K588" s="545" t="s">
        <v>13413</v>
      </c>
      <c r="L588" s="545" t="s">
        <v>13807</v>
      </c>
      <c r="M588" s="548" t="s">
        <v>13758</v>
      </c>
      <c r="N588" s="545" t="s">
        <v>13413</v>
      </c>
      <c r="O588" s="545" t="s">
        <v>14388</v>
      </c>
      <c r="P588" s="549">
        <v>633</v>
      </c>
      <c r="Q588" s="549">
        <v>1</v>
      </c>
      <c r="R588" s="549">
        <v>135</v>
      </c>
      <c r="S588" s="548">
        <v>2228</v>
      </c>
      <c r="T588" s="548"/>
      <c r="U588" s="99"/>
    </row>
    <row r="589" spans="1:21" ht="19.5" customHeight="1">
      <c r="A589" s="545">
        <v>688</v>
      </c>
      <c r="B589" s="545" t="s">
        <v>974</v>
      </c>
      <c r="C589" s="545" t="s">
        <v>975</v>
      </c>
      <c r="D589" s="546"/>
      <c r="E589" s="171" t="str">
        <f t="shared" si="9"/>
        <v>1900</v>
      </c>
      <c r="F589" s="547">
        <v>0</v>
      </c>
      <c r="G589" s="548">
        <v>0</v>
      </c>
      <c r="H589" s="547">
        <v>0</v>
      </c>
      <c r="I589" s="545" t="s">
        <v>12690</v>
      </c>
      <c r="J589" s="545"/>
      <c r="K589" s="545" t="s">
        <v>13413</v>
      </c>
      <c r="L589" s="545" t="s">
        <v>14389</v>
      </c>
      <c r="M589" s="548" t="s">
        <v>13758</v>
      </c>
      <c r="N589" s="545" t="s">
        <v>13413</v>
      </c>
      <c r="O589" s="545" t="s">
        <v>14390</v>
      </c>
      <c r="P589" s="549">
        <v>635</v>
      </c>
      <c r="Q589" s="549">
        <v>1</v>
      </c>
      <c r="R589" s="549">
        <v>96</v>
      </c>
      <c r="S589" s="548"/>
      <c r="T589" s="548"/>
      <c r="U589" s="99"/>
    </row>
    <row r="590" spans="1:21" ht="19.5" customHeight="1">
      <c r="A590" s="545">
        <v>689</v>
      </c>
      <c r="B590" s="545" t="s">
        <v>11963</v>
      </c>
      <c r="C590" s="545" t="s">
        <v>206</v>
      </c>
      <c r="D590" s="546"/>
      <c r="E590" s="171" t="str">
        <f t="shared" si="9"/>
        <v>1900</v>
      </c>
      <c r="F590" s="547">
        <v>0</v>
      </c>
      <c r="G590" s="548">
        <v>0</v>
      </c>
      <c r="H590" s="547">
        <v>0</v>
      </c>
      <c r="I590" s="545" t="s">
        <v>12709</v>
      </c>
      <c r="J590" s="545"/>
      <c r="K590" s="545" t="s">
        <v>13413</v>
      </c>
      <c r="L590" s="545" t="s">
        <v>13413</v>
      </c>
      <c r="M590" s="548" t="s">
        <v>13758</v>
      </c>
      <c r="N590" s="545" t="s">
        <v>13413</v>
      </c>
      <c r="O590" s="545" t="s">
        <v>14391</v>
      </c>
      <c r="P590" s="549">
        <v>636</v>
      </c>
      <c r="Q590" s="549">
        <v>1</v>
      </c>
      <c r="R590" s="549">
        <v>124</v>
      </c>
      <c r="S590" s="548"/>
      <c r="T590" s="548"/>
      <c r="U590" s="99"/>
    </row>
    <row r="591" spans="1:21" ht="19.5" customHeight="1">
      <c r="A591" s="545">
        <v>690</v>
      </c>
      <c r="B591" s="545" t="s">
        <v>7143</v>
      </c>
      <c r="C591" s="545" t="s">
        <v>216</v>
      </c>
      <c r="D591" s="546">
        <v>43843</v>
      </c>
      <c r="E591" s="171" t="str">
        <f t="shared" si="9"/>
        <v>2020</v>
      </c>
      <c r="F591" s="547">
        <v>209131.79</v>
      </c>
      <c r="G591" s="548">
        <v>0.19</v>
      </c>
      <c r="H591" s="547">
        <v>175741</v>
      </c>
      <c r="I591" s="545" t="s">
        <v>12676</v>
      </c>
      <c r="J591" s="545" t="s">
        <v>13297</v>
      </c>
      <c r="K591" s="545" t="s">
        <v>13413</v>
      </c>
      <c r="L591" s="545" t="s">
        <v>13807</v>
      </c>
      <c r="M591" s="548" t="s">
        <v>13758</v>
      </c>
      <c r="N591" s="545" t="s">
        <v>13413</v>
      </c>
      <c r="O591" s="545" t="s">
        <v>14392</v>
      </c>
      <c r="P591" s="549">
        <v>637</v>
      </c>
      <c r="Q591" s="549">
        <v>1</v>
      </c>
      <c r="R591" s="549">
        <v>14</v>
      </c>
      <c r="S591" s="548">
        <v>2257</v>
      </c>
      <c r="T591" s="548"/>
      <c r="U591" s="99"/>
    </row>
    <row r="592" spans="1:21" ht="19.5" customHeight="1">
      <c r="A592" s="545">
        <v>691</v>
      </c>
      <c r="B592" s="545" t="s">
        <v>1694</v>
      </c>
      <c r="C592" s="545" t="s">
        <v>786</v>
      </c>
      <c r="D592" s="546">
        <v>44592</v>
      </c>
      <c r="E592" s="171" t="str">
        <f t="shared" si="9"/>
        <v>2022</v>
      </c>
      <c r="F592" s="547">
        <v>37242</v>
      </c>
      <c r="G592" s="548">
        <v>0.19</v>
      </c>
      <c r="H592" s="547">
        <v>31295.8</v>
      </c>
      <c r="I592" s="545" t="s">
        <v>12645</v>
      </c>
      <c r="J592" s="545" t="s">
        <v>13297</v>
      </c>
      <c r="K592" s="545" t="s">
        <v>14393</v>
      </c>
      <c r="L592" s="545" t="s">
        <v>13413</v>
      </c>
      <c r="M592" s="548" t="s">
        <v>13758</v>
      </c>
      <c r="N592" s="545" t="s">
        <v>13413</v>
      </c>
      <c r="O592" s="545" t="s">
        <v>14394</v>
      </c>
      <c r="P592" s="549">
        <v>638</v>
      </c>
      <c r="Q592" s="549">
        <v>1</v>
      </c>
      <c r="R592" s="549">
        <v>12</v>
      </c>
      <c r="S592" s="548">
        <v>2257</v>
      </c>
      <c r="T592" s="548"/>
      <c r="U592" s="99"/>
    </row>
    <row r="593" spans="1:21" ht="19.5" customHeight="1">
      <c r="A593" s="545">
        <v>692</v>
      </c>
      <c r="B593" s="545" t="s">
        <v>11962</v>
      </c>
      <c r="C593" s="545" t="s">
        <v>206</v>
      </c>
      <c r="D593" s="546"/>
      <c r="E593" s="171" t="str">
        <f t="shared" si="9"/>
        <v>1900</v>
      </c>
      <c r="F593" s="547">
        <v>0</v>
      </c>
      <c r="G593" s="548">
        <v>0</v>
      </c>
      <c r="H593" s="547">
        <v>0</v>
      </c>
      <c r="I593" s="545" t="s">
        <v>12708</v>
      </c>
      <c r="J593" s="545"/>
      <c r="K593" s="545" t="s">
        <v>13413</v>
      </c>
      <c r="L593" s="545" t="s">
        <v>14395</v>
      </c>
      <c r="M593" s="548" t="s">
        <v>13758</v>
      </c>
      <c r="N593" s="545" t="s">
        <v>22161</v>
      </c>
      <c r="O593" s="545" t="s">
        <v>13413</v>
      </c>
      <c r="P593" s="549">
        <v>639</v>
      </c>
      <c r="Q593" s="549">
        <v>1</v>
      </c>
      <c r="R593" s="549">
        <v>121</v>
      </c>
      <c r="S593" s="548"/>
      <c r="T593" s="548">
        <v>36</v>
      </c>
      <c r="U593" s="99"/>
    </row>
    <row r="594" spans="1:21" ht="19.5" customHeight="1">
      <c r="A594" s="545">
        <v>693</v>
      </c>
      <c r="B594" s="545" t="s">
        <v>8425</v>
      </c>
      <c r="C594" s="545" t="s">
        <v>786</v>
      </c>
      <c r="D594" s="546">
        <v>44592</v>
      </c>
      <c r="E594" s="171" t="str">
        <f t="shared" si="9"/>
        <v>2022</v>
      </c>
      <c r="F594" s="547">
        <v>91562</v>
      </c>
      <c r="G594" s="548">
        <v>0.19</v>
      </c>
      <c r="H594" s="547">
        <v>76942.86</v>
      </c>
      <c r="I594" s="545" t="s">
        <v>12645</v>
      </c>
      <c r="J594" s="545" t="s">
        <v>13297</v>
      </c>
      <c r="K594" s="545" t="s">
        <v>13413</v>
      </c>
      <c r="L594" s="545" t="s">
        <v>13413</v>
      </c>
      <c r="M594" s="548" t="s">
        <v>13758</v>
      </c>
      <c r="N594" s="545" t="s">
        <v>13413</v>
      </c>
      <c r="O594" s="545" t="s">
        <v>13413</v>
      </c>
      <c r="P594" s="549">
        <v>640</v>
      </c>
      <c r="Q594" s="549">
        <v>1</v>
      </c>
      <c r="R594" s="549">
        <v>12</v>
      </c>
      <c r="S594" s="548">
        <v>2257</v>
      </c>
      <c r="T594" s="548"/>
      <c r="U594" s="99"/>
    </row>
    <row r="595" spans="1:21" ht="19.5" customHeight="1">
      <c r="A595" s="545">
        <v>694</v>
      </c>
      <c r="B595" s="545" t="s">
        <v>11961</v>
      </c>
      <c r="C595" s="545" t="s">
        <v>206</v>
      </c>
      <c r="D595" s="546"/>
      <c r="E595" s="171" t="str">
        <f t="shared" si="9"/>
        <v>1900</v>
      </c>
      <c r="F595" s="547">
        <v>0</v>
      </c>
      <c r="G595" s="548">
        <v>0</v>
      </c>
      <c r="H595" s="547">
        <v>0</v>
      </c>
      <c r="I595" s="545" t="s">
        <v>12709</v>
      </c>
      <c r="J595" s="545"/>
      <c r="K595" s="545" t="s">
        <v>14396</v>
      </c>
      <c r="L595" s="545" t="s">
        <v>13413</v>
      </c>
      <c r="M595" s="548" t="s">
        <v>13758</v>
      </c>
      <c r="N595" s="545" t="s">
        <v>13413</v>
      </c>
      <c r="O595" s="545" t="s">
        <v>14397</v>
      </c>
      <c r="P595" s="549">
        <v>641</v>
      </c>
      <c r="Q595" s="549">
        <v>1</v>
      </c>
      <c r="R595" s="549">
        <v>124</v>
      </c>
      <c r="S595" s="548"/>
      <c r="T595" s="548"/>
      <c r="U595" s="99"/>
    </row>
    <row r="596" spans="1:21" ht="19.5" customHeight="1">
      <c r="A596" s="545">
        <v>695</v>
      </c>
      <c r="B596" s="545" t="s">
        <v>1705</v>
      </c>
      <c r="C596" s="545" t="s">
        <v>975</v>
      </c>
      <c r="D596" s="546"/>
      <c r="E596" s="171" t="str">
        <f t="shared" si="9"/>
        <v>1900</v>
      </c>
      <c r="F596" s="547">
        <v>0</v>
      </c>
      <c r="G596" s="548">
        <v>0</v>
      </c>
      <c r="H596" s="547">
        <v>0</v>
      </c>
      <c r="I596" s="545" t="s">
        <v>12708</v>
      </c>
      <c r="J596" s="545"/>
      <c r="K596" s="545" t="s">
        <v>13413</v>
      </c>
      <c r="L596" s="545" t="s">
        <v>13413</v>
      </c>
      <c r="M596" s="548" t="s">
        <v>13758</v>
      </c>
      <c r="N596" s="545" t="s">
        <v>13413</v>
      </c>
      <c r="O596" s="545" t="s">
        <v>13413</v>
      </c>
      <c r="P596" s="549">
        <v>642</v>
      </c>
      <c r="Q596" s="549">
        <v>1</v>
      </c>
      <c r="R596" s="549">
        <v>121</v>
      </c>
      <c r="S596" s="548"/>
      <c r="T596" s="548"/>
      <c r="U596" s="99"/>
    </row>
    <row r="597" spans="1:21" ht="19.5" customHeight="1">
      <c r="A597" s="545">
        <v>696</v>
      </c>
      <c r="B597" s="545" t="s">
        <v>1706</v>
      </c>
      <c r="C597" s="545" t="s">
        <v>975</v>
      </c>
      <c r="D597" s="546"/>
      <c r="E597" s="171" t="str">
        <f t="shared" si="9"/>
        <v>1900</v>
      </c>
      <c r="F597" s="547">
        <v>0</v>
      </c>
      <c r="G597" s="548">
        <v>0</v>
      </c>
      <c r="H597" s="547">
        <v>0</v>
      </c>
      <c r="I597" s="545" t="s">
        <v>12708</v>
      </c>
      <c r="J597" s="545"/>
      <c r="K597" s="545" t="s">
        <v>13413</v>
      </c>
      <c r="L597" s="545" t="s">
        <v>13413</v>
      </c>
      <c r="M597" s="548" t="s">
        <v>13758</v>
      </c>
      <c r="N597" s="545" t="s">
        <v>13413</v>
      </c>
      <c r="O597" s="545" t="s">
        <v>13413</v>
      </c>
      <c r="P597" s="549">
        <v>643</v>
      </c>
      <c r="Q597" s="549">
        <v>1</v>
      </c>
      <c r="R597" s="549">
        <v>121</v>
      </c>
      <c r="S597" s="548"/>
      <c r="T597" s="548"/>
      <c r="U597" s="99"/>
    </row>
    <row r="598" spans="1:21" ht="19.5" customHeight="1">
      <c r="A598" s="545">
        <v>697</v>
      </c>
      <c r="B598" s="545" t="s">
        <v>1707</v>
      </c>
      <c r="C598" s="545" t="s">
        <v>975</v>
      </c>
      <c r="D598" s="546"/>
      <c r="E598" s="171" t="str">
        <f t="shared" si="9"/>
        <v>1900</v>
      </c>
      <c r="F598" s="547">
        <v>0</v>
      </c>
      <c r="G598" s="548">
        <v>0</v>
      </c>
      <c r="H598" s="547">
        <v>0</v>
      </c>
      <c r="I598" s="545" t="s">
        <v>12708</v>
      </c>
      <c r="J598" s="545"/>
      <c r="K598" s="545" t="s">
        <v>13413</v>
      </c>
      <c r="L598" s="545" t="s">
        <v>13413</v>
      </c>
      <c r="M598" s="548" t="s">
        <v>13758</v>
      </c>
      <c r="N598" s="545" t="s">
        <v>13413</v>
      </c>
      <c r="O598" s="545" t="s">
        <v>13413</v>
      </c>
      <c r="P598" s="549">
        <v>644</v>
      </c>
      <c r="Q598" s="549">
        <v>1</v>
      </c>
      <c r="R598" s="549">
        <v>121</v>
      </c>
      <c r="S598" s="548"/>
      <c r="T598" s="548"/>
      <c r="U598" s="99"/>
    </row>
    <row r="599" spans="1:21" ht="19.5" customHeight="1">
      <c r="A599" s="545">
        <v>698</v>
      </c>
      <c r="B599" s="545" t="s">
        <v>1711</v>
      </c>
      <c r="C599" s="545" t="s">
        <v>206</v>
      </c>
      <c r="D599" s="546"/>
      <c r="E599" s="171" t="str">
        <f t="shared" si="9"/>
        <v>1900</v>
      </c>
      <c r="F599" s="547">
        <v>0</v>
      </c>
      <c r="G599" s="548">
        <v>0</v>
      </c>
      <c r="H599" s="547">
        <v>0</v>
      </c>
      <c r="I599" s="545" t="s">
        <v>12708</v>
      </c>
      <c r="J599" s="545"/>
      <c r="K599" s="545" t="s">
        <v>13413</v>
      </c>
      <c r="L599" s="545" t="s">
        <v>14398</v>
      </c>
      <c r="M599" s="548" t="s">
        <v>13758</v>
      </c>
      <c r="N599" s="545" t="s">
        <v>22161</v>
      </c>
      <c r="O599" s="545" t="s">
        <v>13413</v>
      </c>
      <c r="P599" s="549">
        <v>645</v>
      </c>
      <c r="Q599" s="549">
        <v>1</v>
      </c>
      <c r="R599" s="549">
        <v>121</v>
      </c>
      <c r="S599" s="548"/>
      <c r="T599" s="548">
        <v>36</v>
      </c>
      <c r="U599" s="99"/>
    </row>
    <row r="600" spans="1:21" ht="19.5" customHeight="1">
      <c r="A600" s="545">
        <v>699</v>
      </c>
      <c r="B600" s="545" t="s">
        <v>1716</v>
      </c>
      <c r="C600" s="545" t="s">
        <v>206</v>
      </c>
      <c r="D600" s="546">
        <v>46052</v>
      </c>
      <c r="E600" s="171" t="str">
        <f t="shared" si="9"/>
        <v>2026</v>
      </c>
      <c r="F600" s="547">
        <v>4930</v>
      </c>
      <c r="G600" s="548">
        <v>0.19</v>
      </c>
      <c r="H600" s="547">
        <v>4142.8599999999997</v>
      </c>
      <c r="I600" s="545" t="s">
        <v>12708</v>
      </c>
      <c r="J600" s="545" t="s">
        <v>13307</v>
      </c>
      <c r="K600" s="545" t="s">
        <v>13413</v>
      </c>
      <c r="L600" s="545" t="s">
        <v>14399</v>
      </c>
      <c r="M600" s="548" t="s">
        <v>13758</v>
      </c>
      <c r="N600" s="545" t="s">
        <v>22161</v>
      </c>
      <c r="O600" s="545" t="s">
        <v>13413</v>
      </c>
      <c r="P600" s="549">
        <v>646</v>
      </c>
      <c r="Q600" s="549">
        <v>1</v>
      </c>
      <c r="R600" s="549">
        <v>121</v>
      </c>
      <c r="S600" s="548">
        <v>2228</v>
      </c>
      <c r="T600" s="548">
        <v>36</v>
      </c>
      <c r="U600" s="99"/>
    </row>
    <row r="601" spans="1:21" ht="19.5" customHeight="1">
      <c r="A601" s="545">
        <v>700</v>
      </c>
      <c r="B601" s="545" t="s">
        <v>11960</v>
      </c>
      <c r="C601" s="545" t="s">
        <v>206</v>
      </c>
      <c r="D601" s="546"/>
      <c r="E601" s="171" t="str">
        <f t="shared" si="9"/>
        <v>1900</v>
      </c>
      <c r="F601" s="547">
        <v>0</v>
      </c>
      <c r="G601" s="548">
        <v>0</v>
      </c>
      <c r="H601" s="547">
        <v>0</v>
      </c>
      <c r="I601" s="545" t="s">
        <v>12645</v>
      </c>
      <c r="J601" s="545"/>
      <c r="K601" s="545" t="s">
        <v>13413</v>
      </c>
      <c r="L601" s="545" t="s">
        <v>14400</v>
      </c>
      <c r="M601" s="548" t="s">
        <v>13758</v>
      </c>
      <c r="N601" s="545" t="s">
        <v>22161</v>
      </c>
      <c r="O601" s="545" t="s">
        <v>13413</v>
      </c>
      <c r="P601" s="549">
        <v>647</v>
      </c>
      <c r="Q601" s="549">
        <v>1</v>
      </c>
      <c r="R601" s="549">
        <v>12</v>
      </c>
      <c r="S601" s="548"/>
      <c r="T601" s="548">
        <v>36</v>
      </c>
      <c r="U601" s="99"/>
    </row>
    <row r="602" spans="1:21" ht="19.5" customHeight="1">
      <c r="A602" s="545">
        <v>701</v>
      </c>
      <c r="B602" s="545" t="s">
        <v>11959</v>
      </c>
      <c r="C602" s="545" t="s">
        <v>209</v>
      </c>
      <c r="D602" s="546"/>
      <c r="E602" s="171" t="str">
        <f t="shared" si="9"/>
        <v>1900</v>
      </c>
      <c r="F602" s="547">
        <v>0</v>
      </c>
      <c r="G602" s="548">
        <v>0</v>
      </c>
      <c r="H602" s="547">
        <v>0</v>
      </c>
      <c r="I602" s="545" t="s">
        <v>12697</v>
      </c>
      <c r="J602" s="545"/>
      <c r="K602" s="545" t="s">
        <v>13413</v>
      </c>
      <c r="L602" s="545" t="s">
        <v>13807</v>
      </c>
      <c r="M602" s="548" t="s">
        <v>13758</v>
      </c>
      <c r="N602" s="545" t="s">
        <v>13413</v>
      </c>
      <c r="O602" s="545" t="s">
        <v>14401</v>
      </c>
      <c r="P602" s="549">
        <v>648</v>
      </c>
      <c r="Q602" s="549">
        <v>1</v>
      </c>
      <c r="R602" s="549">
        <v>138</v>
      </c>
      <c r="S602" s="548"/>
      <c r="T602" s="548"/>
      <c r="U602" s="99"/>
    </row>
    <row r="603" spans="1:21" ht="19.5" customHeight="1">
      <c r="A603" s="545">
        <v>702</v>
      </c>
      <c r="B603" s="545" t="s">
        <v>11958</v>
      </c>
      <c r="C603" s="545" t="s">
        <v>209</v>
      </c>
      <c r="D603" s="546"/>
      <c r="E603" s="171" t="str">
        <f t="shared" si="9"/>
        <v>1900</v>
      </c>
      <c r="F603" s="547">
        <v>0</v>
      </c>
      <c r="G603" s="548">
        <v>0</v>
      </c>
      <c r="H603" s="547">
        <v>0</v>
      </c>
      <c r="I603" s="545" t="s">
        <v>12639</v>
      </c>
      <c r="J603" s="545"/>
      <c r="K603" s="545" t="s">
        <v>13413</v>
      </c>
      <c r="L603" s="545" t="s">
        <v>13796</v>
      </c>
      <c r="M603" s="548" t="s">
        <v>13758</v>
      </c>
      <c r="N603" s="545" t="s">
        <v>13413</v>
      </c>
      <c r="O603" s="545" t="s">
        <v>14402</v>
      </c>
      <c r="P603" s="549">
        <v>649</v>
      </c>
      <c r="Q603" s="549">
        <v>1</v>
      </c>
      <c r="R603" s="549">
        <v>64</v>
      </c>
      <c r="S603" s="548"/>
      <c r="T603" s="548"/>
      <c r="U603" s="99"/>
    </row>
    <row r="604" spans="1:21" ht="19.5" customHeight="1">
      <c r="A604" s="545">
        <v>703</v>
      </c>
      <c r="B604" s="545" t="s">
        <v>1720</v>
      </c>
      <c r="C604" s="545" t="s">
        <v>206</v>
      </c>
      <c r="D604" s="546">
        <v>45491</v>
      </c>
      <c r="E604" s="171" t="str">
        <f t="shared" si="9"/>
        <v>2024</v>
      </c>
      <c r="F604" s="547">
        <v>9241</v>
      </c>
      <c r="G604" s="548">
        <v>0.19</v>
      </c>
      <c r="H604" s="547">
        <v>7765.55</v>
      </c>
      <c r="I604" s="545" t="s">
        <v>12709</v>
      </c>
      <c r="J604" s="545" t="s">
        <v>13307</v>
      </c>
      <c r="K604" s="545" t="s">
        <v>13413</v>
      </c>
      <c r="L604" s="545" t="s">
        <v>13413</v>
      </c>
      <c r="M604" s="548" t="s">
        <v>13758</v>
      </c>
      <c r="N604" s="545" t="s">
        <v>13413</v>
      </c>
      <c r="O604" s="545" t="s">
        <v>14403</v>
      </c>
      <c r="P604" s="549">
        <v>650</v>
      </c>
      <c r="Q604" s="549">
        <v>1</v>
      </c>
      <c r="R604" s="549">
        <v>124</v>
      </c>
      <c r="S604" s="548">
        <v>2228</v>
      </c>
      <c r="T604" s="548"/>
      <c r="U604" s="99"/>
    </row>
    <row r="605" spans="1:21" ht="19.5" customHeight="1">
      <c r="A605" s="545">
        <v>705</v>
      </c>
      <c r="B605" s="545" t="s">
        <v>10238</v>
      </c>
      <c r="C605" s="545" t="s">
        <v>206</v>
      </c>
      <c r="D605" s="546"/>
      <c r="E605" s="171" t="str">
        <f t="shared" si="9"/>
        <v>1900</v>
      </c>
      <c r="F605" s="547">
        <v>0</v>
      </c>
      <c r="G605" s="548">
        <v>0</v>
      </c>
      <c r="H605" s="547">
        <v>0</v>
      </c>
      <c r="I605" s="545" t="s">
        <v>12709</v>
      </c>
      <c r="J605" s="545"/>
      <c r="K605" s="545" t="s">
        <v>13413</v>
      </c>
      <c r="L605" s="545" t="s">
        <v>13413</v>
      </c>
      <c r="M605" s="548" t="s">
        <v>13758</v>
      </c>
      <c r="N605" s="545" t="s">
        <v>13413</v>
      </c>
      <c r="O605" s="545" t="s">
        <v>14404</v>
      </c>
      <c r="P605" s="549">
        <v>651</v>
      </c>
      <c r="Q605" s="549">
        <v>1</v>
      </c>
      <c r="R605" s="549">
        <v>124</v>
      </c>
      <c r="S605" s="548"/>
      <c r="T605" s="548"/>
      <c r="U605" s="99"/>
    </row>
    <row r="606" spans="1:21" ht="19.5" customHeight="1">
      <c r="A606" s="545">
        <v>706</v>
      </c>
      <c r="B606" s="545" t="s">
        <v>11957</v>
      </c>
      <c r="C606" s="545" t="s">
        <v>206</v>
      </c>
      <c r="D606" s="546"/>
      <c r="E606" s="171" t="str">
        <f t="shared" si="9"/>
        <v>1900</v>
      </c>
      <c r="F606" s="547">
        <v>0</v>
      </c>
      <c r="G606" s="548">
        <v>0</v>
      </c>
      <c r="H606" s="547">
        <v>0</v>
      </c>
      <c r="I606" s="545" t="s">
        <v>12709</v>
      </c>
      <c r="J606" s="545"/>
      <c r="K606" s="545" t="s">
        <v>13413</v>
      </c>
      <c r="L606" s="545" t="s">
        <v>14334</v>
      </c>
      <c r="M606" s="548" t="s">
        <v>13758</v>
      </c>
      <c r="N606" s="545" t="s">
        <v>13413</v>
      </c>
      <c r="O606" s="545" t="s">
        <v>14405</v>
      </c>
      <c r="P606" s="549">
        <v>652</v>
      </c>
      <c r="Q606" s="549">
        <v>1</v>
      </c>
      <c r="R606" s="549">
        <v>124</v>
      </c>
      <c r="S606" s="548"/>
      <c r="T606" s="548"/>
      <c r="U606" s="99"/>
    </row>
    <row r="607" spans="1:21" ht="19.5" customHeight="1">
      <c r="A607" s="545">
        <v>707</v>
      </c>
      <c r="B607" s="545" t="s">
        <v>6817</v>
      </c>
      <c r="C607" s="545" t="s">
        <v>206</v>
      </c>
      <c r="D607" s="546">
        <v>46052</v>
      </c>
      <c r="E607" s="171" t="str">
        <f t="shared" si="9"/>
        <v>2026</v>
      </c>
      <c r="F607" s="547">
        <v>20059</v>
      </c>
      <c r="G607" s="548">
        <v>0.19</v>
      </c>
      <c r="H607" s="547">
        <v>16856.3</v>
      </c>
      <c r="I607" s="545" t="s">
        <v>12709</v>
      </c>
      <c r="J607" s="545" t="s">
        <v>13307</v>
      </c>
      <c r="K607" s="545" t="s">
        <v>13413</v>
      </c>
      <c r="L607" s="545" t="s">
        <v>14406</v>
      </c>
      <c r="M607" s="548" t="s">
        <v>13758</v>
      </c>
      <c r="N607" s="545" t="s">
        <v>13413</v>
      </c>
      <c r="O607" s="545" t="s">
        <v>14407</v>
      </c>
      <c r="P607" s="549">
        <v>653</v>
      </c>
      <c r="Q607" s="549">
        <v>1</v>
      </c>
      <c r="R607" s="549">
        <v>124</v>
      </c>
      <c r="S607" s="548">
        <v>2228</v>
      </c>
      <c r="T607" s="548"/>
      <c r="U607" s="99"/>
    </row>
    <row r="608" spans="1:21" ht="19.5" customHeight="1">
      <c r="A608" s="545">
        <v>708</v>
      </c>
      <c r="B608" s="545" t="s">
        <v>1738</v>
      </c>
      <c r="C608" s="545" t="s">
        <v>206</v>
      </c>
      <c r="D608" s="546">
        <v>46052</v>
      </c>
      <c r="E608" s="171" t="str">
        <f t="shared" si="9"/>
        <v>2026</v>
      </c>
      <c r="F608" s="547">
        <v>41293</v>
      </c>
      <c r="G608" s="548">
        <v>0.19</v>
      </c>
      <c r="H608" s="547">
        <v>34700</v>
      </c>
      <c r="I608" s="545" t="s">
        <v>12709</v>
      </c>
      <c r="J608" s="545" t="s">
        <v>13307</v>
      </c>
      <c r="K608" s="545" t="s">
        <v>14408</v>
      </c>
      <c r="L608" s="545" t="s">
        <v>13413</v>
      </c>
      <c r="M608" s="548" t="s">
        <v>13758</v>
      </c>
      <c r="N608" s="545" t="s">
        <v>13413</v>
      </c>
      <c r="O608" s="545" t="s">
        <v>14409</v>
      </c>
      <c r="P608" s="549">
        <v>654</v>
      </c>
      <c r="Q608" s="549">
        <v>1</v>
      </c>
      <c r="R608" s="549">
        <v>124</v>
      </c>
      <c r="S608" s="548">
        <v>2228</v>
      </c>
      <c r="T608" s="548"/>
      <c r="U608" s="99"/>
    </row>
    <row r="609" spans="1:21" ht="19.5" customHeight="1">
      <c r="A609" s="545">
        <v>709</v>
      </c>
      <c r="B609" s="545" t="s">
        <v>1769</v>
      </c>
      <c r="C609" s="545" t="s">
        <v>206</v>
      </c>
      <c r="D609" s="546"/>
      <c r="E609" s="171" t="str">
        <f t="shared" si="9"/>
        <v>1900</v>
      </c>
      <c r="F609" s="547">
        <v>0</v>
      </c>
      <c r="G609" s="548">
        <v>0</v>
      </c>
      <c r="H609" s="547">
        <v>0</v>
      </c>
      <c r="I609" s="545" t="s">
        <v>12708</v>
      </c>
      <c r="J609" s="545"/>
      <c r="K609" s="545" t="s">
        <v>14410</v>
      </c>
      <c r="L609" s="545" t="s">
        <v>13413</v>
      </c>
      <c r="M609" s="548" t="s">
        <v>13758</v>
      </c>
      <c r="N609" s="545" t="s">
        <v>13413</v>
      </c>
      <c r="O609" s="545" t="s">
        <v>14411</v>
      </c>
      <c r="P609" s="549">
        <v>655</v>
      </c>
      <c r="Q609" s="549">
        <v>1</v>
      </c>
      <c r="R609" s="549">
        <v>121</v>
      </c>
      <c r="S609" s="548"/>
      <c r="T609" s="548"/>
      <c r="U609" s="99"/>
    </row>
    <row r="610" spans="1:21" ht="19.5" customHeight="1">
      <c r="A610" s="545">
        <v>710</v>
      </c>
      <c r="B610" s="545" t="s">
        <v>6684</v>
      </c>
      <c r="C610" s="545" t="s">
        <v>206</v>
      </c>
      <c r="D610" s="546">
        <v>46052</v>
      </c>
      <c r="E610" s="171" t="str">
        <f t="shared" si="9"/>
        <v>2026</v>
      </c>
      <c r="F610" s="547">
        <v>182183</v>
      </c>
      <c r="G610" s="548">
        <v>0.19</v>
      </c>
      <c r="H610" s="547">
        <v>153094.96</v>
      </c>
      <c r="I610" s="545" t="s">
        <v>12709</v>
      </c>
      <c r="J610" s="545" t="s">
        <v>13307</v>
      </c>
      <c r="K610" s="545" t="s">
        <v>14412</v>
      </c>
      <c r="L610" s="545" t="s">
        <v>13413</v>
      </c>
      <c r="M610" s="548" t="s">
        <v>13758</v>
      </c>
      <c r="N610" s="545" t="s">
        <v>13413</v>
      </c>
      <c r="O610" s="545" t="s">
        <v>14413</v>
      </c>
      <c r="P610" s="549">
        <v>656</v>
      </c>
      <c r="Q610" s="549">
        <v>1</v>
      </c>
      <c r="R610" s="549">
        <v>124</v>
      </c>
      <c r="S610" s="548">
        <v>2228</v>
      </c>
      <c r="T610" s="548"/>
      <c r="U610" s="99"/>
    </row>
    <row r="611" spans="1:21" ht="19.5" customHeight="1">
      <c r="A611" s="545">
        <v>711</v>
      </c>
      <c r="B611" s="545" t="s">
        <v>1760</v>
      </c>
      <c r="C611" s="545" t="s">
        <v>206</v>
      </c>
      <c r="D611" s="546">
        <v>44592</v>
      </c>
      <c r="E611" s="171" t="str">
        <f t="shared" si="9"/>
        <v>2022</v>
      </c>
      <c r="F611" s="547">
        <v>7176</v>
      </c>
      <c r="G611" s="548">
        <v>0.19</v>
      </c>
      <c r="H611" s="547">
        <v>6030.25</v>
      </c>
      <c r="I611" s="545" t="s">
        <v>12709</v>
      </c>
      <c r="J611" s="545" t="s">
        <v>13297</v>
      </c>
      <c r="K611" s="545" t="s">
        <v>13413</v>
      </c>
      <c r="L611" s="545" t="s">
        <v>13413</v>
      </c>
      <c r="M611" s="548" t="s">
        <v>13758</v>
      </c>
      <c r="N611" s="545" t="s">
        <v>13413</v>
      </c>
      <c r="O611" s="545" t="s">
        <v>14414</v>
      </c>
      <c r="P611" s="549">
        <v>657</v>
      </c>
      <c r="Q611" s="549">
        <v>1</v>
      </c>
      <c r="R611" s="549">
        <v>124</v>
      </c>
      <c r="S611" s="548">
        <v>2257</v>
      </c>
      <c r="T611" s="548"/>
      <c r="U611" s="99"/>
    </row>
    <row r="612" spans="1:21" ht="19.5" customHeight="1">
      <c r="A612" s="545">
        <v>712</v>
      </c>
      <c r="B612" s="545" t="s">
        <v>7551</v>
      </c>
      <c r="C612" s="545" t="s">
        <v>206</v>
      </c>
      <c r="D612" s="546">
        <v>44592</v>
      </c>
      <c r="E612" s="171" t="str">
        <f t="shared" si="9"/>
        <v>2022</v>
      </c>
      <c r="F612" s="547">
        <v>149628.01</v>
      </c>
      <c r="G612" s="548">
        <v>0.19</v>
      </c>
      <c r="H612" s="547">
        <v>125737.82</v>
      </c>
      <c r="I612" s="545" t="s">
        <v>12709</v>
      </c>
      <c r="J612" s="545" t="s">
        <v>13297</v>
      </c>
      <c r="K612" s="545" t="s">
        <v>13413</v>
      </c>
      <c r="L612" s="545" t="s">
        <v>13413</v>
      </c>
      <c r="M612" s="548" t="s">
        <v>13758</v>
      </c>
      <c r="N612" s="545" t="s">
        <v>13413</v>
      </c>
      <c r="O612" s="545" t="s">
        <v>14415</v>
      </c>
      <c r="P612" s="549">
        <v>658</v>
      </c>
      <c r="Q612" s="549">
        <v>1</v>
      </c>
      <c r="R612" s="549">
        <v>124</v>
      </c>
      <c r="S612" s="548">
        <v>2257</v>
      </c>
      <c r="T612" s="548"/>
      <c r="U612" s="99"/>
    </row>
    <row r="613" spans="1:21" ht="19.5" customHeight="1">
      <c r="A613" s="545">
        <v>713</v>
      </c>
      <c r="B613" s="545" t="s">
        <v>11956</v>
      </c>
      <c r="C613" s="545" t="s">
        <v>206</v>
      </c>
      <c r="D613" s="546"/>
      <c r="E613" s="171" t="str">
        <f t="shared" si="9"/>
        <v>1900</v>
      </c>
      <c r="F613" s="547">
        <v>0</v>
      </c>
      <c r="G613" s="548">
        <v>0</v>
      </c>
      <c r="H613" s="547">
        <v>0</v>
      </c>
      <c r="I613" s="545" t="s">
        <v>12641</v>
      </c>
      <c r="J613" s="545"/>
      <c r="K613" s="545" t="s">
        <v>13413</v>
      </c>
      <c r="L613" s="545" t="s">
        <v>13413</v>
      </c>
      <c r="M613" s="548" t="s">
        <v>13758</v>
      </c>
      <c r="N613" s="545" t="s">
        <v>13413</v>
      </c>
      <c r="O613" s="545" t="s">
        <v>14416</v>
      </c>
      <c r="P613" s="549">
        <v>659</v>
      </c>
      <c r="Q613" s="549">
        <v>1</v>
      </c>
      <c r="R613" s="549">
        <v>125</v>
      </c>
      <c r="S613" s="548"/>
      <c r="T613" s="548"/>
      <c r="U613" s="99"/>
    </row>
    <row r="614" spans="1:21" ht="19.5" customHeight="1">
      <c r="A614" s="545">
        <v>714</v>
      </c>
      <c r="B614" s="545" t="s">
        <v>12713</v>
      </c>
      <c r="C614" s="545" t="s">
        <v>437</v>
      </c>
      <c r="D614" s="546">
        <v>46052</v>
      </c>
      <c r="E614" s="171" t="str">
        <f t="shared" si="9"/>
        <v>2026</v>
      </c>
      <c r="F614" s="547">
        <v>2443180</v>
      </c>
      <c r="G614" s="548">
        <v>0</v>
      </c>
      <c r="H614" s="547">
        <v>2443180</v>
      </c>
      <c r="I614" s="545" t="s">
        <v>12705</v>
      </c>
      <c r="J614" s="545" t="s">
        <v>13299</v>
      </c>
      <c r="K614" s="545" t="s">
        <v>22164</v>
      </c>
      <c r="L614" s="545" t="s">
        <v>13413</v>
      </c>
      <c r="M614" s="548" t="s">
        <v>13813</v>
      </c>
      <c r="N614" s="545" t="s">
        <v>13413</v>
      </c>
      <c r="O614" s="545" t="s">
        <v>13413</v>
      </c>
      <c r="P614" s="549">
        <v>660</v>
      </c>
      <c r="Q614" s="549">
        <v>3</v>
      </c>
      <c r="R614" s="549">
        <v>22</v>
      </c>
      <c r="S614" s="548">
        <v>443</v>
      </c>
      <c r="T614" s="548"/>
      <c r="U614" s="99"/>
    </row>
    <row r="615" spans="1:21" ht="19.5" customHeight="1">
      <c r="A615" s="545">
        <v>715</v>
      </c>
      <c r="B615" s="545" t="s">
        <v>11955</v>
      </c>
      <c r="C615" s="545" t="s">
        <v>221</v>
      </c>
      <c r="D615" s="546"/>
      <c r="E615" s="171" t="str">
        <f t="shared" si="9"/>
        <v>1900</v>
      </c>
      <c r="F615" s="547">
        <v>0</v>
      </c>
      <c r="G615" s="548">
        <v>0</v>
      </c>
      <c r="H615" s="547">
        <v>0</v>
      </c>
      <c r="I615" s="545" t="s">
        <v>12645</v>
      </c>
      <c r="J615" s="545"/>
      <c r="K615" s="545" t="s">
        <v>13413</v>
      </c>
      <c r="L615" s="545" t="s">
        <v>14417</v>
      </c>
      <c r="M615" s="548" t="s">
        <v>13758</v>
      </c>
      <c r="N615" s="545" t="s">
        <v>13413</v>
      </c>
      <c r="O615" s="545" t="s">
        <v>13413</v>
      </c>
      <c r="P615" s="549">
        <v>661</v>
      </c>
      <c r="Q615" s="549">
        <v>1</v>
      </c>
      <c r="R615" s="549">
        <v>12</v>
      </c>
      <c r="S615" s="548"/>
      <c r="T615" s="548"/>
      <c r="U615" s="99"/>
    </row>
    <row r="616" spans="1:21" ht="19.5" customHeight="1">
      <c r="A616" s="545">
        <v>716</v>
      </c>
      <c r="B616" s="545" t="s">
        <v>1682</v>
      </c>
      <c r="C616" s="545" t="s">
        <v>221</v>
      </c>
      <c r="D616" s="546"/>
      <c r="E616" s="171" t="str">
        <f t="shared" si="9"/>
        <v>1900</v>
      </c>
      <c r="F616" s="547">
        <v>0</v>
      </c>
      <c r="G616" s="548">
        <v>0</v>
      </c>
      <c r="H616" s="547">
        <v>0</v>
      </c>
      <c r="I616" s="545" t="s">
        <v>12709</v>
      </c>
      <c r="J616" s="545"/>
      <c r="K616" s="545" t="s">
        <v>13413</v>
      </c>
      <c r="L616" s="545" t="s">
        <v>14418</v>
      </c>
      <c r="M616" s="548" t="s">
        <v>13758</v>
      </c>
      <c r="N616" s="545" t="s">
        <v>13413</v>
      </c>
      <c r="O616" s="545" t="s">
        <v>14419</v>
      </c>
      <c r="P616" s="549">
        <v>662</v>
      </c>
      <c r="Q616" s="549">
        <v>1</v>
      </c>
      <c r="R616" s="549">
        <v>124</v>
      </c>
      <c r="S616" s="548"/>
      <c r="T616" s="548"/>
      <c r="U616" s="99"/>
    </row>
    <row r="617" spans="1:21" ht="19.5" customHeight="1">
      <c r="A617" s="545">
        <v>718</v>
      </c>
      <c r="B617" s="545" t="s">
        <v>4660</v>
      </c>
      <c r="C617" s="545" t="s">
        <v>209</v>
      </c>
      <c r="D617" s="546">
        <v>43531</v>
      </c>
      <c r="E617" s="171" t="str">
        <f t="shared" si="9"/>
        <v>2019</v>
      </c>
      <c r="F617" s="547">
        <v>2643</v>
      </c>
      <c r="G617" s="548">
        <v>0.19</v>
      </c>
      <c r="H617" s="547">
        <v>2221.0100000000002</v>
      </c>
      <c r="I617" s="545" t="s">
        <v>12638</v>
      </c>
      <c r="J617" s="545" t="s">
        <v>13298</v>
      </c>
      <c r="K617" s="545" t="s">
        <v>13413</v>
      </c>
      <c r="L617" s="545" t="s">
        <v>13908</v>
      </c>
      <c r="M617" s="548" t="s">
        <v>13758</v>
      </c>
      <c r="N617" s="545" t="s">
        <v>22153</v>
      </c>
      <c r="O617" s="545" t="s">
        <v>14420</v>
      </c>
      <c r="P617" s="549">
        <v>663</v>
      </c>
      <c r="Q617" s="549">
        <v>1</v>
      </c>
      <c r="R617" s="549">
        <v>126</v>
      </c>
      <c r="S617" s="548">
        <v>1012</v>
      </c>
      <c r="T617" s="548">
        <v>31</v>
      </c>
      <c r="U617" s="99"/>
    </row>
    <row r="618" spans="1:21" ht="19.5" customHeight="1">
      <c r="A618" s="545">
        <v>720</v>
      </c>
      <c r="B618" s="545" t="s">
        <v>1028</v>
      </c>
      <c r="C618" s="545" t="s">
        <v>4504</v>
      </c>
      <c r="D618" s="546">
        <v>46066</v>
      </c>
      <c r="E618" s="171" t="str">
        <f t="shared" si="9"/>
        <v>2026</v>
      </c>
      <c r="F618" s="547">
        <v>57294</v>
      </c>
      <c r="G618" s="548">
        <v>0.19</v>
      </c>
      <c r="H618" s="547">
        <v>48146.22</v>
      </c>
      <c r="I618" s="545" t="s">
        <v>12668</v>
      </c>
      <c r="J618" s="545" t="s">
        <v>13298</v>
      </c>
      <c r="K618" s="545" t="s">
        <v>13413</v>
      </c>
      <c r="L618" s="545" t="s">
        <v>14421</v>
      </c>
      <c r="M618" s="548" t="s">
        <v>13868</v>
      </c>
      <c r="N618" s="545" t="s">
        <v>13413</v>
      </c>
      <c r="O618" s="545" t="s">
        <v>13413</v>
      </c>
      <c r="P618" s="549">
        <v>664</v>
      </c>
      <c r="Q618" s="549">
        <v>2</v>
      </c>
      <c r="R618" s="549">
        <v>7</v>
      </c>
      <c r="S618" s="548">
        <v>1012</v>
      </c>
      <c r="T618" s="548"/>
      <c r="U618" s="99"/>
    </row>
    <row r="619" spans="1:21" ht="19.5" customHeight="1">
      <c r="A619" s="545">
        <v>721</v>
      </c>
      <c r="B619" s="545" t="s">
        <v>6918</v>
      </c>
      <c r="C619" s="545" t="s">
        <v>209</v>
      </c>
      <c r="D619" s="546">
        <v>46052</v>
      </c>
      <c r="E619" s="171" t="str">
        <f t="shared" si="9"/>
        <v>2026</v>
      </c>
      <c r="F619" s="547">
        <v>1523</v>
      </c>
      <c r="G619" s="548">
        <v>0.19</v>
      </c>
      <c r="H619" s="547">
        <v>1279.83</v>
      </c>
      <c r="I619" s="545" t="s">
        <v>12638</v>
      </c>
      <c r="J619" s="545" t="s">
        <v>13307</v>
      </c>
      <c r="K619" s="545" t="s">
        <v>13413</v>
      </c>
      <c r="L619" s="545" t="s">
        <v>13908</v>
      </c>
      <c r="M619" s="548" t="s">
        <v>13758</v>
      </c>
      <c r="N619" s="545" t="s">
        <v>13413</v>
      </c>
      <c r="O619" s="545" t="s">
        <v>14422</v>
      </c>
      <c r="P619" s="549">
        <v>665</v>
      </c>
      <c r="Q619" s="549">
        <v>1</v>
      </c>
      <c r="R619" s="549">
        <v>126</v>
      </c>
      <c r="S619" s="548">
        <v>2228</v>
      </c>
      <c r="T619" s="548"/>
      <c r="U619" s="99"/>
    </row>
    <row r="620" spans="1:21" ht="19.5" customHeight="1">
      <c r="A620" s="545">
        <v>722</v>
      </c>
      <c r="B620" s="545" t="s">
        <v>1806</v>
      </c>
      <c r="C620" s="545" t="s">
        <v>209</v>
      </c>
      <c r="D620" s="546"/>
      <c r="E620" s="171" t="str">
        <f t="shared" si="9"/>
        <v>1900</v>
      </c>
      <c r="F620" s="547">
        <v>0</v>
      </c>
      <c r="G620" s="548">
        <v>0</v>
      </c>
      <c r="H620" s="547">
        <v>0</v>
      </c>
      <c r="I620" s="545" t="s">
        <v>12638</v>
      </c>
      <c r="J620" s="545"/>
      <c r="K620" s="545" t="s">
        <v>13413</v>
      </c>
      <c r="L620" s="545" t="s">
        <v>14423</v>
      </c>
      <c r="M620" s="548" t="s">
        <v>13758</v>
      </c>
      <c r="N620" s="545" t="s">
        <v>13413</v>
      </c>
      <c r="O620" s="545" t="s">
        <v>14424</v>
      </c>
      <c r="P620" s="549">
        <v>666</v>
      </c>
      <c r="Q620" s="549">
        <v>1</v>
      </c>
      <c r="R620" s="549">
        <v>126</v>
      </c>
      <c r="S620" s="548"/>
      <c r="T620" s="548"/>
      <c r="U620" s="99"/>
    </row>
    <row r="621" spans="1:21" ht="19.5" customHeight="1">
      <c r="A621" s="545">
        <v>723</v>
      </c>
      <c r="B621" s="545" t="s">
        <v>1819</v>
      </c>
      <c r="C621" s="545" t="s">
        <v>216</v>
      </c>
      <c r="D621" s="546"/>
      <c r="E621" s="171" t="str">
        <f t="shared" si="9"/>
        <v>1900</v>
      </c>
      <c r="F621" s="547">
        <v>0</v>
      </c>
      <c r="G621" s="548">
        <v>0</v>
      </c>
      <c r="H621" s="547">
        <v>0</v>
      </c>
      <c r="I621" s="545" t="s">
        <v>12650</v>
      </c>
      <c r="J621" s="545"/>
      <c r="K621" s="545" t="s">
        <v>13413</v>
      </c>
      <c r="L621" s="545" t="s">
        <v>13413</v>
      </c>
      <c r="M621" s="548" t="s">
        <v>13758</v>
      </c>
      <c r="N621" s="545" t="s">
        <v>13413</v>
      </c>
      <c r="O621" s="545" t="s">
        <v>14425</v>
      </c>
      <c r="P621" s="549">
        <v>667</v>
      </c>
      <c r="Q621" s="549">
        <v>1</v>
      </c>
      <c r="R621" s="549">
        <v>127</v>
      </c>
      <c r="S621" s="548"/>
      <c r="T621" s="548"/>
      <c r="U621" s="99"/>
    </row>
    <row r="622" spans="1:21" ht="19.5" customHeight="1">
      <c r="A622" s="545">
        <v>724</v>
      </c>
      <c r="B622" s="545" t="s">
        <v>1818</v>
      </c>
      <c r="C622" s="545" t="s">
        <v>216</v>
      </c>
      <c r="D622" s="546"/>
      <c r="E622" s="171" t="str">
        <f t="shared" si="9"/>
        <v>1900</v>
      </c>
      <c r="F622" s="547">
        <v>0</v>
      </c>
      <c r="G622" s="548">
        <v>0</v>
      </c>
      <c r="H622" s="547">
        <v>0</v>
      </c>
      <c r="I622" s="545" t="s">
        <v>12650</v>
      </c>
      <c r="J622" s="545"/>
      <c r="K622" s="545" t="s">
        <v>13413</v>
      </c>
      <c r="L622" s="545" t="s">
        <v>13413</v>
      </c>
      <c r="M622" s="548" t="s">
        <v>13758</v>
      </c>
      <c r="N622" s="545" t="s">
        <v>13413</v>
      </c>
      <c r="O622" s="545" t="s">
        <v>14426</v>
      </c>
      <c r="P622" s="549">
        <v>668</v>
      </c>
      <c r="Q622" s="549">
        <v>1</v>
      </c>
      <c r="R622" s="549">
        <v>127</v>
      </c>
      <c r="S622" s="548"/>
      <c r="T622" s="548"/>
      <c r="U622" s="99"/>
    </row>
    <row r="623" spans="1:21" ht="19.5" customHeight="1">
      <c r="A623" s="545">
        <v>725</v>
      </c>
      <c r="B623" s="545" t="s">
        <v>4649</v>
      </c>
      <c r="C623" s="545" t="s">
        <v>221</v>
      </c>
      <c r="D623" s="546">
        <v>43553</v>
      </c>
      <c r="E623" s="171" t="str">
        <f t="shared" si="9"/>
        <v>2019</v>
      </c>
      <c r="F623" s="547">
        <v>15011.01</v>
      </c>
      <c r="G623" s="548">
        <v>0.19</v>
      </c>
      <c r="H623" s="547">
        <v>12614.29</v>
      </c>
      <c r="I623" s="545" t="s">
        <v>12709</v>
      </c>
      <c r="J623" s="545" t="s">
        <v>13298</v>
      </c>
      <c r="K623" s="545" t="s">
        <v>14427</v>
      </c>
      <c r="L623" s="545" t="s">
        <v>14428</v>
      </c>
      <c r="M623" s="548" t="s">
        <v>13758</v>
      </c>
      <c r="N623" s="545" t="s">
        <v>22165</v>
      </c>
      <c r="O623" s="545" t="s">
        <v>14429</v>
      </c>
      <c r="P623" s="549">
        <v>669</v>
      </c>
      <c r="Q623" s="549">
        <v>1</v>
      </c>
      <c r="R623" s="549">
        <v>124</v>
      </c>
      <c r="S623" s="548">
        <v>1012</v>
      </c>
      <c r="T623" s="548">
        <v>156</v>
      </c>
      <c r="U623" s="99"/>
    </row>
    <row r="624" spans="1:21" ht="19.5" customHeight="1">
      <c r="A624" s="545">
        <v>726</v>
      </c>
      <c r="B624" s="545" t="s">
        <v>1172</v>
      </c>
      <c r="C624" s="545" t="s">
        <v>216</v>
      </c>
      <c r="D624" s="546"/>
      <c r="E624" s="171" t="str">
        <f t="shared" si="9"/>
        <v>1900</v>
      </c>
      <c r="F624" s="547">
        <v>0</v>
      </c>
      <c r="G624" s="548">
        <v>0</v>
      </c>
      <c r="H624" s="547">
        <v>0</v>
      </c>
      <c r="I624" s="545" t="s">
        <v>12714</v>
      </c>
      <c r="J624" s="545"/>
      <c r="K624" s="545" t="s">
        <v>13413</v>
      </c>
      <c r="L624" s="545" t="s">
        <v>14430</v>
      </c>
      <c r="M624" s="548" t="s">
        <v>13758</v>
      </c>
      <c r="N624" s="545" t="s">
        <v>13413</v>
      </c>
      <c r="O624" s="545" t="s">
        <v>14431</v>
      </c>
      <c r="P624" s="549">
        <v>670</v>
      </c>
      <c r="Q624" s="549">
        <v>1</v>
      </c>
      <c r="R624" s="549">
        <v>113</v>
      </c>
      <c r="S624" s="548"/>
      <c r="T624" s="548"/>
      <c r="U624" s="99"/>
    </row>
    <row r="625" spans="1:21" ht="19.5" customHeight="1">
      <c r="A625" s="545">
        <v>727</v>
      </c>
      <c r="B625" s="545" t="s">
        <v>11954</v>
      </c>
      <c r="C625" s="545" t="s">
        <v>216</v>
      </c>
      <c r="D625" s="546"/>
      <c r="E625" s="171" t="str">
        <f t="shared" si="9"/>
        <v>1900</v>
      </c>
      <c r="F625" s="547">
        <v>0</v>
      </c>
      <c r="G625" s="548">
        <v>0</v>
      </c>
      <c r="H625" s="547">
        <v>0</v>
      </c>
      <c r="I625" s="545" t="s">
        <v>12702</v>
      </c>
      <c r="J625" s="545"/>
      <c r="K625" s="545" t="s">
        <v>13413</v>
      </c>
      <c r="L625" s="545" t="s">
        <v>13413</v>
      </c>
      <c r="M625" s="548" t="s">
        <v>13758</v>
      </c>
      <c r="N625" s="545" t="s">
        <v>13413</v>
      </c>
      <c r="O625" s="545" t="s">
        <v>13413</v>
      </c>
      <c r="P625" s="549">
        <v>671</v>
      </c>
      <c r="Q625" s="549">
        <v>1</v>
      </c>
      <c r="R625" s="549">
        <v>27</v>
      </c>
      <c r="S625" s="548"/>
      <c r="T625" s="548"/>
      <c r="U625" s="99"/>
    </row>
    <row r="626" spans="1:21" ht="19.5" customHeight="1">
      <c r="A626" s="545">
        <v>728</v>
      </c>
      <c r="B626" s="545" t="s">
        <v>1828</v>
      </c>
      <c r="C626" s="545" t="s">
        <v>216</v>
      </c>
      <c r="D626" s="546"/>
      <c r="E626" s="171" t="str">
        <f t="shared" si="9"/>
        <v>1900</v>
      </c>
      <c r="F626" s="547">
        <v>0</v>
      </c>
      <c r="G626" s="548">
        <v>0</v>
      </c>
      <c r="H626" s="547">
        <v>0</v>
      </c>
      <c r="I626" s="545" t="s">
        <v>12686</v>
      </c>
      <c r="J626" s="545"/>
      <c r="K626" s="545" t="s">
        <v>13413</v>
      </c>
      <c r="L626" s="545" t="s">
        <v>13413</v>
      </c>
      <c r="M626" s="548" t="s">
        <v>13758</v>
      </c>
      <c r="N626" s="545" t="s">
        <v>13413</v>
      </c>
      <c r="O626" s="545" t="s">
        <v>14432</v>
      </c>
      <c r="P626" s="549">
        <v>672</v>
      </c>
      <c r="Q626" s="549">
        <v>1</v>
      </c>
      <c r="R626" s="549">
        <v>131</v>
      </c>
      <c r="S626" s="548"/>
      <c r="T626" s="548"/>
      <c r="U626" s="99"/>
    </row>
    <row r="627" spans="1:21" ht="19.5" customHeight="1">
      <c r="A627" s="545">
        <v>729</v>
      </c>
      <c r="B627" s="545" t="s">
        <v>1827</v>
      </c>
      <c r="C627" s="545" t="s">
        <v>216</v>
      </c>
      <c r="D627" s="546"/>
      <c r="E627" s="171" t="str">
        <f t="shared" si="9"/>
        <v>1900</v>
      </c>
      <c r="F627" s="547">
        <v>0</v>
      </c>
      <c r="G627" s="548">
        <v>0</v>
      </c>
      <c r="H627" s="547">
        <v>0</v>
      </c>
      <c r="I627" s="545" t="s">
        <v>12686</v>
      </c>
      <c r="J627" s="545"/>
      <c r="K627" s="545" t="s">
        <v>13413</v>
      </c>
      <c r="L627" s="545" t="s">
        <v>13413</v>
      </c>
      <c r="M627" s="548" t="s">
        <v>13758</v>
      </c>
      <c r="N627" s="545" t="s">
        <v>13413</v>
      </c>
      <c r="O627" s="545" t="s">
        <v>14433</v>
      </c>
      <c r="P627" s="549">
        <v>673</v>
      </c>
      <c r="Q627" s="549">
        <v>1</v>
      </c>
      <c r="R627" s="549">
        <v>131</v>
      </c>
      <c r="S627" s="548"/>
      <c r="T627" s="548"/>
      <c r="U627" s="99"/>
    </row>
    <row r="628" spans="1:21" ht="19.5" customHeight="1">
      <c r="A628" s="545">
        <v>730</v>
      </c>
      <c r="B628" s="545" t="s">
        <v>11953</v>
      </c>
      <c r="C628" s="545" t="s">
        <v>216</v>
      </c>
      <c r="D628" s="546"/>
      <c r="E628" s="171" t="str">
        <f t="shared" si="9"/>
        <v>1900</v>
      </c>
      <c r="F628" s="547">
        <v>0</v>
      </c>
      <c r="G628" s="548">
        <v>0</v>
      </c>
      <c r="H628" s="547">
        <v>0</v>
      </c>
      <c r="I628" s="545" t="s">
        <v>12702</v>
      </c>
      <c r="J628" s="545"/>
      <c r="K628" s="545" t="s">
        <v>13413</v>
      </c>
      <c r="L628" s="545" t="s">
        <v>13413</v>
      </c>
      <c r="M628" s="548" t="s">
        <v>13758</v>
      </c>
      <c r="N628" s="545" t="s">
        <v>13413</v>
      </c>
      <c r="O628" s="545" t="s">
        <v>13413</v>
      </c>
      <c r="P628" s="549">
        <v>674</v>
      </c>
      <c r="Q628" s="549">
        <v>1</v>
      </c>
      <c r="R628" s="549">
        <v>27</v>
      </c>
      <c r="S628" s="548"/>
      <c r="T628" s="548"/>
      <c r="U628" s="99"/>
    </row>
    <row r="629" spans="1:21" ht="19.5" customHeight="1">
      <c r="A629" s="545">
        <v>731</v>
      </c>
      <c r="B629" s="545" t="s">
        <v>1470</v>
      </c>
      <c r="C629" s="545" t="s">
        <v>216</v>
      </c>
      <c r="D629" s="546"/>
      <c r="E629" s="171" t="str">
        <f t="shared" si="9"/>
        <v>1900</v>
      </c>
      <c r="F629" s="547">
        <v>0</v>
      </c>
      <c r="G629" s="548">
        <v>0</v>
      </c>
      <c r="H629" s="547">
        <v>0</v>
      </c>
      <c r="I629" s="545" t="s">
        <v>12703</v>
      </c>
      <c r="J629" s="545"/>
      <c r="K629" s="545" t="s">
        <v>13413</v>
      </c>
      <c r="L629" s="545" t="s">
        <v>14244</v>
      </c>
      <c r="M629" s="548" t="s">
        <v>13758</v>
      </c>
      <c r="N629" s="545" t="s">
        <v>13413</v>
      </c>
      <c r="O629" s="545" t="s">
        <v>14434</v>
      </c>
      <c r="P629" s="549">
        <v>675</v>
      </c>
      <c r="Q629" s="549">
        <v>1</v>
      </c>
      <c r="R629" s="549">
        <v>120</v>
      </c>
      <c r="S629" s="548"/>
      <c r="T629" s="548"/>
      <c r="U629" s="99"/>
    </row>
    <row r="630" spans="1:21" ht="19.5" customHeight="1">
      <c r="A630" s="545">
        <v>733</v>
      </c>
      <c r="B630" s="545" t="s">
        <v>1843</v>
      </c>
      <c r="C630" s="545" t="s">
        <v>216</v>
      </c>
      <c r="D630" s="546"/>
      <c r="E630" s="171" t="str">
        <f t="shared" si="9"/>
        <v>1900</v>
      </c>
      <c r="F630" s="547">
        <v>0</v>
      </c>
      <c r="G630" s="548">
        <v>0</v>
      </c>
      <c r="H630" s="547">
        <v>0</v>
      </c>
      <c r="I630" s="545" t="s">
        <v>12686</v>
      </c>
      <c r="J630" s="545"/>
      <c r="K630" s="545" t="s">
        <v>13413</v>
      </c>
      <c r="L630" s="545" t="s">
        <v>13413</v>
      </c>
      <c r="M630" s="548" t="s">
        <v>13758</v>
      </c>
      <c r="N630" s="545" t="s">
        <v>13413</v>
      </c>
      <c r="O630" s="545" t="s">
        <v>14435</v>
      </c>
      <c r="P630" s="549">
        <v>676</v>
      </c>
      <c r="Q630" s="549">
        <v>1</v>
      </c>
      <c r="R630" s="549">
        <v>131</v>
      </c>
      <c r="S630" s="548"/>
      <c r="T630" s="548"/>
      <c r="U630" s="99"/>
    </row>
    <row r="631" spans="1:21" ht="19.5" customHeight="1">
      <c r="A631" s="545">
        <v>734</v>
      </c>
      <c r="B631" s="545" t="s">
        <v>11952</v>
      </c>
      <c r="C631" s="545" t="s">
        <v>216</v>
      </c>
      <c r="D631" s="546"/>
      <c r="E631" s="171" t="str">
        <f t="shared" si="9"/>
        <v>1900</v>
      </c>
      <c r="F631" s="547">
        <v>0</v>
      </c>
      <c r="G631" s="548">
        <v>0</v>
      </c>
      <c r="H631" s="547">
        <v>0</v>
      </c>
      <c r="I631" s="545" t="s">
        <v>12686</v>
      </c>
      <c r="J631" s="545"/>
      <c r="K631" s="545" t="s">
        <v>13413</v>
      </c>
      <c r="L631" s="545" t="s">
        <v>13413</v>
      </c>
      <c r="M631" s="548" t="s">
        <v>13758</v>
      </c>
      <c r="N631" s="545" t="s">
        <v>13413</v>
      </c>
      <c r="O631" s="545" t="s">
        <v>14436</v>
      </c>
      <c r="P631" s="549">
        <v>677</v>
      </c>
      <c r="Q631" s="549">
        <v>1</v>
      </c>
      <c r="R631" s="549">
        <v>131</v>
      </c>
      <c r="S631" s="548"/>
      <c r="T631" s="548"/>
      <c r="U631" s="99"/>
    </row>
    <row r="632" spans="1:21" ht="19.5" customHeight="1">
      <c r="A632" s="545">
        <v>735</v>
      </c>
      <c r="B632" s="545" t="s">
        <v>11951</v>
      </c>
      <c r="C632" s="545" t="s">
        <v>216</v>
      </c>
      <c r="D632" s="546"/>
      <c r="E632" s="171" t="str">
        <f t="shared" si="9"/>
        <v>1900</v>
      </c>
      <c r="F632" s="547">
        <v>0</v>
      </c>
      <c r="G632" s="548">
        <v>0</v>
      </c>
      <c r="H632" s="547">
        <v>0</v>
      </c>
      <c r="I632" s="545" t="s">
        <v>12650</v>
      </c>
      <c r="J632" s="545"/>
      <c r="K632" s="545" t="s">
        <v>13413</v>
      </c>
      <c r="L632" s="545" t="s">
        <v>14437</v>
      </c>
      <c r="M632" s="548" t="s">
        <v>13758</v>
      </c>
      <c r="N632" s="545" t="s">
        <v>13413</v>
      </c>
      <c r="O632" s="545" t="s">
        <v>14438</v>
      </c>
      <c r="P632" s="549">
        <v>678</v>
      </c>
      <c r="Q632" s="549">
        <v>1</v>
      </c>
      <c r="R632" s="549">
        <v>127</v>
      </c>
      <c r="S632" s="548"/>
      <c r="T632" s="548"/>
      <c r="U632" s="99"/>
    </row>
    <row r="633" spans="1:21" ht="19.5" customHeight="1">
      <c r="A633" s="545">
        <v>736</v>
      </c>
      <c r="B633" s="545" t="s">
        <v>1864</v>
      </c>
      <c r="C633" s="545" t="s">
        <v>216</v>
      </c>
      <c r="D633" s="546"/>
      <c r="E633" s="171" t="str">
        <f t="shared" si="9"/>
        <v>1900</v>
      </c>
      <c r="F633" s="547">
        <v>0</v>
      </c>
      <c r="G633" s="548">
        <v>0</v>
      </c>
      <c r="H633" s="547">
        <v>0</v>
      </c>
      <c r="I633" s="545" t="s">
        <v>12650</v>
      </c>
      <c r="J633" s="545"/>
      <c r="K633" s="545" t="s">
        <v>13413</v>
      </c>
      <c r="L633" s="545" t="s">
        <v>14439</v>
      </c>
      <c r="M633" s="548" t="s">
        <v>13758</v>
      </c>
      <c r="N633" s="545" t="s">
        <v>22166</v>
      </c>
      <c r="O633" s="545" t="s">
        <v>14440</v>
      </c>
      <c r="P633" s="549">
        <v>679</v>
      </c>
      <c r="Q633" s="549">
        <v>1</v>
      </c>
      <c r="R633" s="549">
        <v>127</v>
      </c>
      <c r="S633" s="548"/>
      <c r="T633" s="548">
        <v>11</v>
      </c>
      <c r="U633" s="99"/>
    </row>
    <row r="634" spans="1:21" ht="19.5" customHeight="1">
      <c r="A634" s="545">
        <v>737</v>
      </c>
      <c r="B634" s="545" t="s">
        <v>8281</v>
      </c>
      <c r="C634" s="545" t="s">
        <v>216</v>
      </c>
      <c r="D634" s="546">
        <v>43528</v>
      </c>
      <c r="E634" s="171" t="str">
        <f t="shared" si="9"/>
        <v>2019</v>
      </c>
      <c r="F634" s="547">
        <v>43071</v>
      </c>
      <c r="G634" s="548">
        <v>0.19</v>
      </c>
      <c r="H634" s="547">
        <v>36194.120000000003</v>
      </c>
      <c r="I634" s="545" t="s">
        <v>12646</v>
      </c>
      <c r="J634" s="545" t="s">
        <v>13296</v>
      </c>
      <c r="K634" s="545" t="s">
        <v>13413</v>
      </c>
      <c r="L634" s="545" t="s">
        <v>13413</v>
      </c>
      <c r="M634" s="548" t="s">
        <v>13758</v>
      </c>
      <c r="N634" s="545" t="s">
        <v>13413</v>
      </c>
      <c r="O634" s="545" t="s">
        <v>13413</v>
      </c>
      <c r="P634" s="549">
        <v>680</v>
      </c>
      <c r="Q634" s="549">
        <v>1</v>
      </c>
      <c r="R634" s="549">
        <v>65</v>
      </c>
      <c r="S634" s="548">
        <v>2218</v>
      </c>
      <c r="T634" s="548"/>
      <c r="U634" s="99"/>
    </row>
    <row r="635" spans="1:21" ht="19.5" customHeight="1">
      <c r="A635" s="545">
        <v>738</v>
      </c>
      <c r="B635" s="545" t="s">
        <v>2029</v>
      </c>
      <c r="C635" s="545" t="s">
        <v>216</v>
      </c>
      <c r="D635" s="546">
        <v>46052</v>
      </c>
      <c r="E635" s="171" t="str">
        <f t="shared" si="9"/>
        <v>2026</v>
      </c>
      <c r="F635" s="547">
        <v>6769</v>
      </c>
      <c r="G635" s="548">
        <v>0.19</v>
      </c>
      <c r="H635" s="547">
        <v>5688.24</v>
      </c>
      <c r="I635" s="545" t="s">
        <v>12706</v>
      </c>
      <c r="J635" s="545" t="s">
        <v>13307</v>
      </c>
      <c r="K635" s="545" t="s">
        <v>13413</v>
      </c>
      <c r="L635" s="545" t="s">
        <v>13413</v>
      </c>
      <c r="M635" s="548" t="s">
        <v>13758</v>
      </c>
      <c r="N635" s="545" t="s">
        <v>13413</v>
      </c>
      <c r="O635" s="545" t="s">
        <v>13413</v>
      </c>
      <c r="P635" s="549">
        <v>681</v>
      </c>
      <c r="Q635" s="549">
        <v>1</v>
      </c>
      <c r="R635" s="549">
        <v>128</v>
      </c>
      <c r="S635" s="548">
        <v>2228</v>
      </c>
      <c r="T635" s="548"/>
      <c r="U635" s="99"/>
    </row>
    <row r="636" spans="1:21" ht="19.5" customHeight="1">
      <c r="A636" s="545">
        <v>739</v>
      </c>
      <c r="B636" s="545" t="s">
        <v>11950</v>
      </c>
      <c r="C636" s="545" t="s">
        <v>216</v>
      </c>
      <c r="D636" s="546"/>
      <c r="E636" s="171" t="str">
        <f t="shared" si="9"/>
        <v>1900</v>
      </c>
      <c r="F636" s="547">
        <v>0</v>
      </c>
      <c r="G636" s="548">
        <v>0</v>
      </c>
      <c r="H636" s="547">
        <v>0</v>
      </c>
      <c r="I636" s="545" t="s">
        <v>12699</v>
      </c>
      <c r="J636" s="545"/>
      <c r="K636" s="545" t="s">
        <v>13413</v>
      </c>
      <c r="L636" s="545" t="s">
        <v>14441</v>
      </c>
      <c r="M636" s="548" t="s">
        <v>13758</v>
      </c>
      <c r="N636" s="545" t="s">
        <v>13413</v>
      </c>
      <c r="O636" s="545" t="s">
        <v>14442</v>
      </c>
      <c r="P636" s="549">
        <v>682</v>
      </c>
      <c r="Q636" s="549">
        <v>1</v>
      </c>
      <c r="R636" s="549">
        <v>130</v>
      </c>
      <c r="S636" s="548"/>
      <c r="T636" s="548"/>
      <c r="U636" s="99"/>
    </row>
    <row r="637" spans="1:21" ht="19.5" customHeight="1">
      <c r="A637" s="545">
        <v>740</v>
      </c>
      <c r="B637" s="545" t="s">
        <v>11949</v>
      </c>
      <c r="C637" s="545" t="s">
        <v>216</v>
      </c>
      <c r="D637" s="546"/>
      <c r="E637" s="171" t="str">
        <f t="shared" si="9"/>
        <v>1900</v>
      </c>
      <c r="F637" s="547">
        <v>0</v>
      </c>
      <c r="G637" s="548">
        <v>0</v>
      </c>
      <c r="H637" s="547">
        <v>0</v>
      </c>
      <c r="I637" s="545" t="s">
        <v>12659</v>
      </c>
      <c r="J637" s="545"/>
      <c r="K637" s="545" t="s">
        <v>13413</v>
      </c>
      <c r="L637" s="545" t="s">
        <v>13413</v>
      </c>
      <c r="M637" s="548" t="s">
        <v>13758</v>
      </c>
      <c r="N637" s="545" t="s">
        <v>13413</v>
      </c>
      <c r="O637" s="545" t="s">
        <v>14443</v>
      </c>
      <c r="P637" s="549">
        <v>683</v>
      </c>
      <c r="Q637" s="549">
        <v>1</v>
      </c>
      <c r="R637" s="549">
        <v>116</v>
      </c>
      <c r="S637" s="548"/>
      <c r="T637" s="548"/>
      <c r="U637" s="99"/>
    </row>
    <row r="638" spans="1:21" ht="19.5" customHeight="1">
      <c r="A638" s="545">
        <v>741</v>
      </c>
      <c r="B638" s="545" t="s">
        <v>1920</v>
      </c>
      <c r="C638" s="545" t="s">
        <v>209</v>
      </c>
      <c r="D638" s="546"/>
      <c r="E638" s="171" t="str">
        <f t="shared" si="9"/>
        <v>1900</v>
      </c>
      <c r="F638" s="547">
        <v>0</v>
      </c>
      <c r="G638" s="548">
        <v>0</v>
      </c>
      <c r="H638" s="547">
        <v>0</v>
      </c>
      <c r="I638" s="545" t="s">
        <v>12706</v>
      </c>
      <c r="J638" s="545"/>
      <c r="K638" s="545" t="s">
        <v>13413</v>
      </c>
      <c r="L638" s="545" t="s">
        <v>14444</v>
      </c>
      <c r="M638" s="548" t="s">
        <v>13758</v>
      </c>
      <c r="N638" s="545" t="s">
        <v>13413</v>
      </c>
      <c r="O638" s="545" t="s">
        <v>14445</v>
      </c>
      <c r="P638" s="549">
        <v>684</v>
      </c>
      <c r="Q638" s="549">
        <v>1</v>
      </c>
      <c r="R638" s="549">
        <v>128</v>
      </c>
      <c r="S638" s="548"/>
      <c r="T638" s="548"/>
      <c r="U638" s="99"/>
    </row>
    <row r="639" spans="1:21" ht="19.5" customHeight="1">
      <c r="A639" s="545">
        <v>742</v>
      </c>
      <c r="B639" s="545" t="s">
        <v>1921</v>
      </c>
      <c r="C639" s="545" t="s">
        <v>209</v>
      </c>
      <c r="D639" s="546"/>
      <c r="E639" s="171" t="str">
        <f t="shared" si="9"/>
        <v>1900</v>
      </c>
      <c r="F639" s="547">
        <v>0</v>
      </c>
      <c r="G639" s="548">
        <v>0</v>
      </c>
      <c r="H639" s="547">
        <v>0</v>
      </c>
      <c r="I639" s="545" t="s">
        <v>12706</v>
      </c>
      <c r="J639" s="545"/>
      <c r="K639" s="545" t="s">
        <v>13413</v>
      </c>
      <c r="L639" s="545" t="s">
        <v>14444</v>
      </c>
      <c r="M639" s="548" t="s">
        <v>13758</v>
      </c>
      <c r="N639" s="545" t="s">
        <v>13413</v>
      </c>
      <c r="O639" s="545" t="s">
        <v>14446</v>
      </c>
      <c r="P639" s="549">
        <v>685</v>
      </c>
      <c r="Q639" s="549">
        <v>1</v>
      </c>
      <c r="R639" s="549">
        <v>128</v>
      </c>
      <c r="S639" s="548"/>
      <c r="T639" s="548"/>
      <c r="U639" s="99"/>
    </row>
    <row r="640" spans="1:21" ht="19.5" customHeight="1">
      <c r="A640" s="545">
        <v>744</v>
      </c>
      <c r="B640" s="545" t="s">
        <v>11948</v>
      </c>
      <c r="C640" s="545" t="s">
        <v>216</v>
      </c>
      <c r="D640" s="546"/>
      <c r="E640" s="171" t="str">
        <f t="shared" si="9"/>
        <v>1900</v>
      </c>
      <c r="F640" s="547">
        <v>0</v>
      </c>
      <c r="G640" s="548">
        <v>0</v>
      </c>
      <c r="H640" s="547">
        <v>0</v>
      </c>
      <c r="I640" s="545" t="s">
        <v>12715</v>
      </c>
      <c r="J640" s="545"/>
      <c r="K640" s="545" t="s">
        <v>13413</v>
      </c>
      <c r="L640" s="545" t="s">
        <v>13413</v>
      </c>
      <c r="M640" s="548" t="s">
        <v>13758</v>
      </c>
      <c r="N640" s="545" t="s">
        <v>13413</v>
      </c>
      <c r="O640" s="545" t="s">
        <v>14447</v>
      </c>
      <c r="P640" s="549">
        <v>686</v>
      </c>
      <c r="Q640" s="549">
        <v>1</v>
      </c>
      <c r="R640" s="549">
        <v>129</v>
      </c>
      <c r="S640" s="548"/>
      <c r="T640" s="548"/>
      <c r="U640" s="99"/>
    </row>
    <row r="641" spans="1:21" ht="19.5" customHeight="1">
      <c r="A641" s="545">
        <v>745</v>
      </c>
      <c r="B641" s="545" t="s">
        <v>1982</v>
      </c>
      <c r="C641" s="545" t="s">
        <v>216</v>
      </c>
      <c r="D641" s="546">
        <v>46052</v>
      </c>
      <c r="E641" s="171" t="str">
        <f t="shared" si="9"/>
        <v>2026</v>
      </c>
      <c r="F641" s="547">
        <v>2385</v>
      </c>
      <c r="G641" s="548">
        <v>0.19</v>
      </c>
      <c r="H641" s="547">
        <v>2004.2</v>
      </c>
      <c r="I641" s="545" t="s">
        <v>12715</v>
      </c>
      <c r="J641" s="545" t="s">
        <v>13307</v>
      </c>
      <c r="K641" s="545" t="s">
        <v>13413</v>
      </c>
      <c r="L641" s="545" t="s">
        <v>13413</v>
      </c>
      <c r="M641" s="548" t="s">
        <v>13758</v>
      </c>
      <c r="N641" s="545" t="s">
        <v>13413</v>
      </c>
      <c r="O641" s="545" t="s">
        <v>14448</v>
      </c>
      <c r="P641" s="549">
        <v>687</v>
      </c>
      <c r="Q641" s="549">
        <v>1</v>
      </c>
      <c r="R641" s="549">
        <v>129</v>
      </c>
      <c r="S641" s="548">
        <v>2228</v>
      </c>
      <c r="T641" s="548"/>
      <c r="U641" s="99"/>
    </row>
    <row r="642" spans="1:21" ht="19.5" customHeight="1">
      <c r="A642" s="545">
        <v>746</v>
      </c>
      <c r="B642" s="545" t="s">
        <v>7142</v>
      </c>
      <c r="C642" s="545" t="s">
        <v>216</v>
      </c>
      <c r="D642" s="546">
        <v>46078</v>
      </c>
      <c r="E642" s="171" t="str">
        <f t="shared" si="9"/>
        <v>2026</v>
      </c>
      <c r="F642" s="547">
        <v>33446</v>
      </c>
      <c r="G642" s="548">
        <v>0.19</v>
      </c>
      <c r="H642" s="547">
        <v>28105.88</v>
      </c>
      <c r="I642" s="545" t="s">
        <v>12715</v>
      </c>
      <c r="J642" s="545" t="s">
        <v>13298</v>
      </c>
      <c r="K642" s="545" t="s">
        <v>13413</v>
      </c>
      <c r="L642" s="545" t="s">
        <v>14449</v>
      </c>
      <c r="M642" s="548" t="s">
        <v>13758</v>
      </c>
      <c r="N642" s="545" t="s">
        <v>13413</v>
      </c>
      <c r="O642" s="545" t="s">
        <v>14450</v>
      </c>
      <c r="P642" s="549">
        <v>688</v>
      </c>
      <c r="Q642" s="549">
        <v>1</v>
      </c>
      <c r="R642" s="549">
        <v>129</v>
      </c>
      <c r="S642" s="548">
        <v>1012</v>
      </c>
      <c r="T642" s="548"/>
      <c r="U642" s="99"/>
    </row>
    <row r="643" spans="1:21" ht="19.5" customHeight="1">
      <c r="A643" s="545">
        <v>748</v>
      </c>
      <c r="B643" s="545" t="s">
        <v>1973</v>
      </c>
      <c r="C643" s="545" t="s">
        <v>216</v>
      </c>
      <c r="D643" s="546">
        <v>46052</v>
      </c>
      <c r="E643" s="171" t="str">
        <f t="shared" si="9"/>
        <v>2026</v>
      </c>
      <c r="F643" s="547">
        <v>2813</v>
      </c>
      <c r="G643" s="548">
        <v>0.19</v>
      </c>
      <c r="H643" s="547">
        <v>2363.87</v>
      </c>
      <c r="I643" s="545" t="s">
        <v>12715</v>
      </c>
      <c r="J643" s="545" t="s">
        <v>13307</v>
      </c>
      <c r="K643" s="545" t="s">
        <v>13413</v>
      </c>
      <c r="L643" s="545" t="s">
        <v>13413</v>
      </c>
      <c r="M643" s="548" t="s">
        <v>13758</v>
      </c>
      <c r="N643" s="545" t="s">
        <v>13413</v>
      </c>
      <c r="O643" s="545" t="s">
        <v>14451</v>
      </c>
      <c r="P643" s="549">
        <v>689</v>
      </c>
      <c r="Q643" s="549">
        <v>1</v>
      </c>
      <c r="R643" s="549">
        <v>129</v>
      </c>
      <c r="S643" s="548">
        <v>2228</v>
      </c>
      <c r="T643" s="548"/>
      <c r="U643" s="99"/>
    </row>
    <row r="644" spans="1:21" ht="19.5" customHeight="1">
      <c r="A644" s="545">
        <v>749</v>
      </c>
      <c r="B644" s="545" t="s">
        <v>1860</v>
      </c>
      <c r="C644" s="545" t="s">
        <v>216</v>
      </c>
      <c r="D644" s="546"/>
      <c r="E644" s="171" t="str">
        <f t="shared" ref="E644:E707" si="10">TEXT(D644,"YYYY")</f>
        <v>1900</v>
      </c>
      <c r="F644" s="547">
        <v>0</v>
      </c>
      <c r="G644" s="548">
        <v>0</v>
      </c>
      <c r="H644" s="547">
        <v>0</v>
      </c>
      <c r="I644" s="545" t="s">
        <v>12650</v>
      </c>
      <c r="J644" s="545"/>
      <c r="K644" s="545" t="s">
        <v>13413</v>
      </c>
      <c r="L644" s="545" t="s">
        <v>14452</v>
      </c>
      <c r="M644" s="548" t="s">
        <v>13758</v>
      </c>
      <c r="N644" s="545" t="s">
        <v>13413</v>
      </c>
      <c r="O644" s="545" t="s">
        <v>14453</v>
      </c>
      <c r="P644" s="549">
        <v>690</v>
      </c>
      <c r="Q644" s="549">
        <v>1</v>
      </c>
      <c r="R644" s="549">
        <v>127</v>
      </c>
      <c r="S644" s="548"/>
      <c r="T644" s="548"/>
      <c r="U644" s="99"/>
    </row>
    <row r="645" spans="1:21" ht="19.5" customHeight="1">
      <c r="A645" s="545">
        <v>750</v>
      </c>
      <c r="B645" s="545" t="s">
        <v>1984</v>
      </c>
      <c r="C645" s="545" t="s">
        <v>216</v>
      </c>
      <c r="D645" s="546"/>
      <c r="E645" s="171" t="str">
        <f t="shared" si="10"/>
        <v>1900</v>
      </c>
      <c r="F645" s="547">
        <v>0</v>
      </c>
      <c r="G645" s="548">
        <v>0</v>
      </c>
      <c r="H645" s="547">
        <v>0</v>
      </c>
      <c r="I645" s="545" t="s">
        <v>12715</v>
      </c>
      <c r="J645" s="545"/>
      <c r="K645" s="545" t="s">
        <v>13413</v>
      </c>
      <c r="L645" s="545" t="s">
        <v>13413</v>
      </c>
      <c r="M645" s="548" t="s">
        <v>13758</v>
      </c>
      <c r="N645" s="545" t="s">
        <v>13413</v>
      </c>
      <c r="O645" s="545" t="s">
        <v>14454</v>
      </c>
      <c r="P645" s="549">
        <v>691</v>
      </c>
      <c r="Q645" s="549">
        <v>1</v>
      </c>
      <c r="R645" s="549">
        <v>129</v>
      </c>
      <c r="S645" s="548"/>
      <c r="T645" s="548"/>
      <c r="U645" s="99"/>
    </row>
    <row r="646" spans="1:21" ht="19.5" customHeight="1">
      <c r="A646" s="545">
        <v>752</v>
      </c>
      <c r="B646" s="545" t="s">
        <v>6752</v>
      </c>
      <c r="C646" s="545" t="s">
        <v>786</v>
      </c>
      <c r="D646" s="546">
        <v>46052</v>
      </c>
      <c r="E646" s="171" t="str">
        <f t="shared" si="10"/>
        <v>2026</v>
      </c>
      <c r="F646" s="547">
        <v>99321</v>
      </c>
      <c r="G646" s="548">
        <v>0.19</v>
      </c>
      <c r="H646" s="547">
        <v>83463.03</v>
      </c>
      <c r="I646" s="545" t="s">
        <v>12641</v>
      </c>
      <c r="J646" s="545" t="s">
        <v>13307</v>
      </c>
      <c r="K646" s="545" t="s">
        <v>13413</v>
      </c>
      <c r="L646" s="545" t="s">
        <v>14455</v>
      </c>
      <c r="M646" s="548" t="s">
        <v>13758</v>
      </c>
      <c r="N646" s="545" t="s">
        <v>22144</v>
      </c>
      <c r="O646" s="545" t="s">
        <v>14456</v>
      </c>
      <c r="P646" s="549">
        <v>692</v>
      </c>
      <c r="Q646" s="549">
        <v>1</v>
      </c>
      <c r="R646" s="549">
        <v>125</v>
      </c>
      <c r="S646" s="548">
        <v>2228</v>
      </c>
      <c r="T646" s="548">
        <v>37</v>
      </c>
      <c r="U646" s="99"/>
    </row>
    <row r="647" spans="1:21" ht="19.5" customHeight="1">
      <c r="A647" s="545">
        <v>753</v>
      </c>
      <c r="B647" s="545" t="s">
        <v>1861</v>
      </c>
      <c r="C647" s="545" t="s">
        <v>216</v>
      </c>
      <c r="D647" s="546"/>
      <c r="E647" s="171" t="str">
        <f t="shared" si="10"/>
        <v>1900</v>
      </c>
      <c r="F647" s="547">
        <v>0</v>
      </c>
      <c r="G647" s="548">
        <v>0</v>
      </c>
      <c r="H647" s="547">
        <v>0</v>
      </c>
      <c r="I647" s="545" t="s">
        <v>12650</v>
      </c>
      <c r="J647" s="545"/>
      <c r="K647" s="545" t="s">
        <v>13413</v>
      </c>
      <c r="L647" s="545" t="s">
        <v>14452</v>
      </c>
      <c r="M647" s="548" t="s">
        <v>13758</v>
      </c>
      <c r="N647" s="545" t="s">
        <v>13413</v>
      </c>
      <c r="O647" s="545" t="s">
        <v>14457</v>
      </c>
      <c r="P647" s="549">
        <v>693</v>
      </c>
      <c r="Q647" s="549">
        <v>1</v>
      </c>
      <c r="R647" s="549">
        <v>127</v>
      </c>
      <c r="S647" s="548"/>
      <c r="T647" s="548"/>
      <c r="U647" s="99"/>
    </row>
    <row r="648" spans="1:21" ht="19.5" customHeight="1">
      <c r="A648" s="545">
        <v>754</v>
      </c>
      <c r="B648" s="545" t="s">
        <v>11947</v>
      </c>
      <c r="C648" s="545" t="s">
        <v>216</v>
      </c>
      <c r="D648" s="546"/>
      <c r="E648" s="171" t="str">
        <f t="shared" si="10"/>
        <v>1900</v>
      </c>
      <c r="F648" s="547">
        <v>0</v>
      </c>
      <c r="G648" s="548">
        <v>0</v>
      </c>
      <c r="H648" s="547">
        <v>0</v>
      </c>
      <c r="I648" s="545" t="s">
        <v>12650</v>
      </c>
      <c r="J648" s="545"/>
      <c r="K648" s="545" t="s">
        <v>13413</v>
      </c>
      <c r="L648" s="545" t="s">
        <v>14458</v>
      </c>
      <c r="M648" s="548" t="s">
        <v>13758</v>
      </c>
      <c r="N648" s="545" t="s">
        <v>22166</v>
      </c>
      <c r="O648" s="545" t="s">
        <v>14459</v>
      </c>
      <c r="P648" s="549">
        <v>694</v>
      </c>
      <c r="Q648" s="549">
        <v>1</v>
      </c>
      <c r="R648" s="549">
        <v>127</v>
      </c>
      <c r="S648" s="548"/>
      <c r="T648" s="548">
        <v>11</v>
      </c>
      <c r="U648" s="99"/>
    </row>
    <row r="649" spans="1:21" ht="19.5" customHeight="1">
      <c r="A649" s="545">
        <v>755</v>
      </c>
      <c r="B649" s="545" t="s">
        <v>11946</v>
      </c>
      <c r="C649" s="545" t="s">
        <v>216</v>
      </c>
      <c r="D649" s="546"/>
      <c r="E649" s="171" t="str">
        <f t="shared" si="10"/>
        <v>1900</v>
      </c>
      <c r="F649" s="547">
        <v>0</v>
      </c>
      <c r="G649" s="548">
        <v>0</v>
      </c>
      <c r="H649" s="547">
        <v>0</v>
      </c>
      <c r="I649" s="545" t="s">
        <v>12652</v>
      </c>
      <c r="J649" s="545"/>
      <c r="K649" s="545" t="s">
        <v>13413</v>
      </c>
      <c r="L649" s="545" t="s">
        <v>13413</v>
      </c>
      <c r="M649" s="548" t="s">
        <v>13758</v>
      </c>
      <c r="N649" s="545" t="s">
        <v>13413</v>
      </c>
      <c r="O649" s="545" t="s">
        <v>14460</v>
      </c>
      <c r="P649" s="549">
        <v>695</v>
      </c>
      <c r="Q649" s="549">
        <v>1</v>
      </c>
      <c r="R649" s="549">
        <v>134</v>
      </c>
      <c r="S649" s="548"/>
      <c r="T649" s="548"/>
      <c r="U649" s="99"/>
    </row>
    <row r="650" spans="1:21" ht="19.5" customHeight="1">
      <c r="A650" s="545">
        <v>756</v>
      </c>
      <c r="B650" s="545" t="s">
        <v>6409</v>
      </c>
      <c r="C650" s="545" t="s">
        <v>216</v>
      </c>
      <c r="D650" s="546">
        <v>46052</v>
      </c>
      <c r="E650" s="171" t="str">
        <f t="shared" si="10"/>
        <v>2026</v>
      </c>
      <c r="F650" s="547">
        <v>5955</v>
      </c>
      <c r="G650" s="548">
        <v>0.19</v>
      </c>
      <c r="H650" s="547">
        <v>5004.2</v>
      </c>
      <c r="I650" s="545" t="s">
        <v>12652</v>
      </c>
      <c r="J650" s="545" t="s">
        <v>13307</v>
      </c>
      <c r="K650" s="545" t="s">
        <v>13413</v>
      </c>
      <c r="L650" s="545" t="s">
        <v>13807</v>
      </c>
      <c r="M650" s="548" t="s">
        <v>13758</v>
      </c>
      <c r="N650" s="545" t="s">
        <v>13413</v>
      </c>
      <c r="O650" s="545" t="s">
        <v>14461</v>
      </c>
      <c r="P650" s="549">
        <v>696</v>
      </c>
      <c r="Q650" s="549">
        <v>1</v>
      </c>
      <c r="R650" s="549">
        <v>134</v>
      </c>
      <c r="S650" s="548">
        <v>2228</v>
      </c>
      <c r="T650" s="548"/>
      <c r="U650" s="99"/>
    </row>
    <row r="651" spans="1:21" ht="19.5" customHeight="1">
      <c r="A651" s="545">
        <v>757</v>
      </c>
      <c r="B651" s="545" t="s">
        <v>3398</v>
      </c>
      <c r="C651" s="545" t="s">
        <v>216</v>
      </c>
      <c r="D651" s="546"/>
      <c r="E651" s="171" t="str">
        <f t="shared" si="10"/>
        <v>1900</v>
      </c>
      <c r="F651" s="547">
        <v>0</v>
      </c>
      <c r="G651" s="548">
        <v>0</v>
      </c>
      <c r="H651" s="547">
        <v>0</v>
      </c>
      <c r="I651" s="545" t="s">
        <v>12716</v>
      </c>
      <c r="J651" s="545"/>
      <c r="K651" s="545" t="s">
        <v>13413</v>
      </c>
      <c r="L651" s="545" t="s">
        <v>13413</v>
      </c>
      <c r="M651" s="548" t="s">
        <v>13758</v>
      </c>
      <c r="N651" s="545" t="s">
        <v>13413</v>
      </c>
      <c r="O651" s="545" t="s">
        <v>13413</v>
      </c>
      <c r="P651" s="549">
        <v>697</v>
      </c>
      <c r="Q651" s="549">
        <v>1</v>
      </c>
      <c r="R651" s="549">
        <v>25</v>
      </c>
      <c r="S651" s="548"/>
      <c r="T651" s="548"/>
      <c r="U651" s="99"/>
    </row>
    <row r="652" spans="1:21" ht="19.5" customHeight="1">
      <c r="A652" s="545">
        <v>758</v>
      </c>
      <c r="B652" s="545" t="s">
        <v>1955</v>
      </c>
      <c r="C652" s="545" t="s">
        <v>209</v>
      </c>
      <c r="D652" s="546">
        <v>46052</v>
      </c>
      <c r="E652" s="171" t="str">
        <f t="shared" si="10"/>
        <v>2026</v>
      </c>
      <c r="F652" s="547">
        <v>31086</v>
      </c>
      <c r="G652" s="548">
        <v>0.19</v>
      </c>
      <c r="H652" s="547">
        <v>26122.69</v>
      </c>
      <c r="I652" s="545" t="s">
        <v>12706</v>
      </c>
      <c r="J652" s="545" t="s">
        <v>13307</v>
      </c>
      <c r="K652" s="545" t="s">
        <v>13413</v>
      </c>
      <c r="L652" s="545" t="s">
        <v>13413</v>
      </c>
      <c r="M652" s="548" t="s">
        <v>13758</v>
      </c>
      <c r="N652" s="545" t="s">
        <v>13413</v>
      </c>
      <c r="O652" s="545" t="s">
        <v>14462</v>
      </c>
      <c r="P652" s="549">
        <v>698</v>
      </c>
      <c r="Q652" s="549">
        <v>1</v>
      </c>
      <c r="R652" s="549">
        <v>128</v>
      </c>
      <c r="S652" s="548">
        <v>2228</v>
      </c>
      <c r="T652" s="548"/>
      <c r="U652" s="99"/>
    </row>
    <row r="653" spans="1:21" ht="19.5" customHeight="1">
      <c r="A653" s="545">
        <v>759</v>
      </c>
      <c r="B653" s="545" t="s">
        <v>11945</v>
      </c>
      <c r="C653" s="545" t="s">
        <v>216</v>
      </c>
      <c r="D653" s="546"/>
      <c r="E653" s="171" t="str">
        <f t="shared" si="10"/>
        <v>1900</v>
      </c>
      <c r="F653" s="547">
        <v>0</v>
      </c>
      <c r="G653" s="548">
        <v>0</v>
      </c>
      <c r="H653" s="547">
        <v>0</v>
      </c>
      <c r="I653" s="545" t="s">
        <v>12650</v>
      </c>
      <c r="J653" s="545"/>
      <c r="K653" s="545" t="s">
        <v>13413</v>
      </c>
      <c r="L653" s="545" t="s">
        <v>14437</v>
      </c>
      <c r="M653" s="548" t="s">
        <v>13758</v>
      </c>
      <c r="N653" s="545" t="s">
        <v>13413</v>
      </c>
      <c r="O653" s="545" t="s">
        <v>14463</v>
      </c>
      <c r="P653" s="549">
        <v>699</v>
      </c>
      <c r="Q653" s="549">
        <v>1</v>
      </c>
      <c r="R653" s="549">
        <v>127</v>
      </c>
      <c r="S653" s="548"/>
      <c r="T653" s="548"/>
      <c r="U653" s="99"/>
    </row>
    <row r="654" spans="1:21" ht="19.5" customHeight="1">
      <c r="A654" s="545">
        <v>760</v>
      </c>
      <c r="B654" s="545" t="s">
        <v>2124</v>
      </c>
      <c r="C654" s="545" t="s">
        <v>216</v>
      </c>
      <c r="D654" s="546"/>
      <c r="E654" s="171" t="str">
        <f t="shared" si="10"/>
        <v>1900</v>
      </c>
      <c r="F654" s="547">
        <v>0</v>
      </c>
      <c r="G654" s="548">
        <v>0</v>
      </c>
      <c r="H654" s="547">
        <v>0</v>
      </c>
      <c r="I654" s="545" t="s">
        <v>12650</v>
      </c>
      <c r="J654" s="545"/>
      <c r="K654" s="545" t="s">
        <v>13413</v>
      </c>
      <c r="L654" s="545" t="s">
        <v>14439</v>
      </c>
      <c r="M654" s="548" t="s">
        <v>13758</v>
      </c>
      <c r="N654" s="545" t="s">
        <v>22166</v>
      </c>
      <c r="O654" s="545" t="s">
        <v>14464</v>
      </c>
      <c r="P654" s="549">
        <v>700</v>
      </c>
      <c r="Q654" s="549">
        <v>1</v>
      </c>
      <c r="R654" s="549">
        <v>127</v>
      </c>
      <c r="S654" s="548"/>
      <c r="T654" s="548">
        <v>11</v>
      </c>
      <c r="U654" s="99"/>
    </row>
    <row r="655" spans="1:21" ht="19.5" customHeight="1">
      <c r="A655" s="545">
        <v>761</v>
      </c>
      <c r="B655" s="545" t="s">
        <v>2115</v>
      </c>
      <c r="C655" s="545" t="s">
        <v>216</v>
      </c>
      <c r="D655" s="546">
        <v>46052</v>
      </c>
      <c r="E655" s="171" t="str">
        <f t="shared" si="10"/>
        <v>2026</v>
      </c>
      <c r="F655" s="547">
        <v>7674</v>
      </c>
      <c r="G655" s="548">
        <v>0.19</v>
      </c>
      <c r="H655" s="547">
        <v>6448.74</v>
      </c>
      <c r="I655" s="545" t="s">
        <v>12650</v>
      </c>
      <c r="J655" s="545" t="s">
        <v>13307</v>
      </c>
      <c r="K655" s="545" t="s">
        <v>21703</v>
      </c>
      <c r="L655" s="545"/>
      <c r="M655" s="548" t="s">
        <v>13758</v>
      </c>
      <c r="N655" s="545" t="s">
        <v>22166</v>
      </c>
      <c r="O655" s="545"/>
      <c r="P655" s="549">
        <v>701</v>
      </c>
      <c r="Q655" s="549">
        <v>1</v>
      </c>
      <c r="R655" s="549">
        <v>127</v>
      </c>
      <c r="S655" s="548">
        <v>2228</v>
      </c>
      <c r="T655" s="548">
        <v>11</v>
      </c>
      <c r="U655" s="99"/>
    </row>
    <row r="656" spans="1:21" ht="19.5" customHeight="1">
      <c r="A656" s="545">
        <v>762</v>
      </c>
      <c r="B656" s="545" t="s">
        <v>2117</v>
      </c>
      <c r="C656" s="545" t="s">
        <v>216</v>
      </c>
      <c r="D656" s="546"/>
      <c r="E656" s="171" t="str">
        <f t="shared" si="10"/>
        <v>1900</v>
      </c>
      <c r="F656" s="547">
        <v>0</v>
      </c>
      <c r="G656" s="548">
        <v>0</v>
      </c>
      <c r="H656" s="547">
        <v>0</v>
      </c>
      <c r="I656" s="545" t="s">
        <v>12650</v>
      </c>
      <c r="J656" s="545"/>
      <c r="K656" s="545" t="s">
        <v>13413</v>
      </c>
      <c r="L656" s="545" t="s">
        <v>14439</v>
      </c>
      <c r="M656" s="548" t="s">
        <v>13758</v>
      </c>
      <c r="N656" s="545" t="s">
        <v>22166</v>
      </c>
      <c r="O656" s="545" t="s">
        <v>14465</v>
      </c>
      <c r="P656" s="549">
        <v>702</v>
      </c>
      <c r="Q656" s="549">
        <v>1</v>
      </c>
      <c r="R656" s="549">
        <v>127</v>
      </c>
      <c r="S656" s="548"/>
      <c r="T656" s="548">
        <v>11</v>
      </c>
      <c r="U656" s="99"/>
    </row>
    <row r="657" spans="1:21" ht="19.5" customHeight="1">
      <c r="A657" s="545">
        <v>763</v>
      </c>
      <c r="B657" s="545" t="s">
        <v>11944</v>
      </c>
      <c r="C657" s="545" t="s">
        <v>216</v>
      </c>
      <c r="D657" s="546"/>
      <c r="E657" s="171" t="str">
        <f t="shared" si="10"/>
        <v>1900</v>
      </c>
      <c r="F657" s="547">
        <v>0</v>
      </c>
      <c r="G657" s="548">
        <v>0</v>
      </c>
      <c r="H657" s="547">
        <v>0</v>
      </c>
      <c r="I657" s="545" t="s">
        <v>12650</v>
      </c>
      <c r="J657" s="545"/>
      <c r="K657" s="545" t="s">
        <v>13413</v>
      </c>
      <c r="L657" s="545" t="s">
        <v>14437</v>
      </c>
      <c r="M657" s="548" t="s">
        <v>13758</v>
      </c>
      <c r="N657" s="545" t="s">
        <v>13413</v>
      </c>
      <c r="O657" s="545" t="s">
        <v>14466</v>
      </c>
      <c r="P657" s="549">
        <v>703</v>
      </c>
      <c r="Q657" s="549">
        <v>1</v>
      </c>
      <c r="R657" s="549">
        <v>127</v>
      </c>
      <c r="S657" s="548"/>
      <c r="T657" s="548"/>
      <c r="U657" s="99"/>
    </row>
    <row r="658" spans="1:21" ht="19.5" customHeight="1">
      <c r="A658" s="545">
        <v>764</v>
      </c>
      <c r="B658" s="545" t="s">
        <v>2127</v>
      </c>
      <c r="C658" s="545" t="s">
        <v>216</v>
      </c>
      <c r="D658" s="546"/>
      <c r="E658" s="171" t="str">
        <f t="shared" si="10"/>
        <v>1900</v>
      </c>
      <c r="F658" s="547">
        <v>0</v>
      </c>
      <c r="G658" s="548">
        <v>0</v>
      </c>
      <c r="H658" s="547">
        <v>0</v>
      </c>
      <c r="I658" s="545" t="s">
        <v>12650</v>
      </c>
      <c r="J658" s="545"/>
      <c r="K658" s="545" t="s">
        <v>13413</v>
      </c>
      <c r="L658" s="545" t="s">
        <v>14439</v>
      </c>
      <c r="M658" s="548" t="s">
        <v>13758</v>
      </c>
      <c r="N658" s="545" t="s">
        <v>22166</v>
      </c>
      <c r="O658" s="545" t="s">
        <v>14467</v>
      </c>
      <c r="P658" s="549">
        <v>704</v>
      </c>
      <c r="Q658" s="549">
        <v>1</v>
      </c>
      <c r="R658" s="549">
        <v>127</v>
      </c>
      <c r="S658" s="548"/>
      <c r="T658" s="548">
        <v>11</v>
      </c>
      <c r="U658" s="99"/>
    </row>
    <row r="659" spans="1:21" ht="19.5" customHeight="1">
      <c r="A659" s="545">
        <v>765</v>
      </c>
      <c r="B659" s="545" t="s">
        <v>6618</v>
      </c>
      <c r="C659" s="545" t="s">
        <v>216</v>
      </c>
      <c r="D659" s="546">
        <v>46052</v>
      </c>
      <c r="E659" s="171" t="str">
        <f t="shared" si="10"/>
        <v>2026</v>
      </c>
      <c r="F659" s="547">
        <v>7441</v>
      </c>
      <c r="G659" s="548">
        <v>0.19</v>
      </c>
      <c r="H659" s="547">
        <v>6252.94</v>
      </c>
      <c r="I659" s="545" t="s">
        <v>12650</v>
      </c>
      <c r="J659" s="545" t="s">
        <v>13307</v>
      </c>
      <c r="K659" s="545" t="s">
        <v>13413</v>
      </c>
      <c r="L659" s="545" t="s">
        <v>14437</v>
      </c>
      <c r="M659" s="548" t="s">
        <v>13758</v>
      </c>
      <c r="N659" s="545" t="s">
        <v>13413</v>
      </c>
      <c r="O659" s="545" t="s">
        <v>14468</v>
      </c>
      <c r="P659" s="549">
        <v>705</v>
      </c>
      <c r="Q659" s="549">
        <v>1</v>
      </c>
      <c r="R659" s="549">
        <v>127</v>
      </c>
      <c r="S659" s="548">
        <v>2228</v>
      </c>
      <c r="T659" s="548"/>
      <c r="U659" s="99"/>
    </row>
    <row r="660" spans="1:21" ht="19.5" customHeight="1">
      <c r="A660" s="545">
        <v>766</v>
      </c>
      <c r="B660" s="545" t="s">
        <v>11943</v>
      </c>
      <c r="C660" s="545" t="s">
        <v>216</v>
      </c>
      <c r="D660" s="546"/>
      <c r="E660" s="171" t="str">
        <f t="shared" si="10"/>
        <v>1900</v>
      </c>
      <c r="F660" s="547">
        <v>0</v>
      </c>
      <c r="G660" s="548">
        <v>0</v>
      </c>
      <c r="H660" s="547">
        <v>0</v>
      </c>
      <c r="I660" s="545" t="s">
        <v>12650</v>
      </c>
      <c r="J660" s="545"/>
      <c r="K660" s="545" t="s">
        <v>13413</v>
      </c>
      <c r="L660" s="545" t="s">
        <v>14439</v>
      </c>
      <c r="M660" s="548" t="s">
        <v>13758</v>
      </c>
      <c r="N660" s="545" t="s">
        <v>22166</v>
      </c>
      <c r="O660" s="545" t="s">
        <v>14469</v>
      </c>
      <c r="P660" s="549">
        <v>706</v>
      </c>
      <c r="Q660" s="549">
        <v>1</v>
      </c>
      <c r="R660" s="549">
        <v>127</v>
      </c>
      <c r="S660" s="548"/>
      <c r="T660" s="548">
        <v>11</v>
      </c>
      <c r="U660" s="99"/>
    </row>
    <row r="661" spans="1:21" ht="19.5" customHeight="1">
      <c r="A661" s="545">
        <v>767</v>
      </c>
      <c r="B661" s="545" t="s">
        <v>2137</v>
      </c>
      <c r="C661" s="545" t="s">
        <v>216</v>
      </c>
      <c r="D661" s="546">
        <v>44589</v>
      </c>
      <c r="E661" s="171" t="str">
        <f t="shared" si="10"/>
        <v>2022</v>
      </c>
      <c r="F661" s="547">
        <v>10981</v>
      </c>
      <c r="G661" s="548">
        <v>0.19</v>
      </c>
      <c r="H661" s="547">
        <v>9227.73</v>
      </c>
      <c r="I661" s="545" t="s">
        <v>12650</v>
      </c>
      <c r="J661" s="545" t="s">
        <v>13297</v>
      </c>
      <c r="K661" s="545" t="s">
        <v>13413</v>
      </c>
      <c r="L661" s="545" t="s">
        <v>14439</v>
      </c>
      <c r="M661" s="548" t="s">
        <v>13758</v>
      </c>
      <c r="N661" s="545" t="s">
        <v>22166</v>
      </c>
      <c r="O661" s="545" t="s">
        <v>14470</v>
      </c>
      <c r="P661" s="549">
        <v>707</v>
      </c>
      <c r="Q661" s="549">
        <v>1</v>
      </c>
      <c r="R661" s="549">
        <v>127</v>
      </c>
      <c r="S661" s="548">
        <v>2257</v>
      </c>
      <c r="T661" s="548">
        <v>11</v>
      </c>
      <c r="U661" s="99"/>
    </row>
    <row r="662" spans="1:21" ht="19.5" customHeight="1">
      <c r="A662" s="545">
        <v>768</v>
      </c>
      <c r="B662" s="545" t="s">
        <v>2253</v>
      </c>
      <c r="C662" s="545" t="s">
        <v>216</v>
      </c>
      <c r="D662" s="546">
        <v>46052</v>
      </c>
      <c r="E662" s="171" t="str">
        <f t="shared" si="10"/>
        <v>2026</v>
      </c>
      <c r="F662" s="547">
        <v>848</v>
      </c>
      <c r="G662" s="548">
        <v>0.19</v>
      </c>
      <c r="H662" s="547">
        <v>712.61</v>
      </c>
      <c r="I662" s="545" t="s">
        <v>12652</v>
      </c>
      <c r="J662" s="545" t="s">
        <v>13307</v>
      </c>
      <c r="K662" s="545" t="s">
        <v>13413</v>
      </c>
      <c r="L662" s="545" t="s">
        <v>13413</v>
      </c>
      <c r="M662" s="548" t="s">
        <v>13758</v>
      </c>
      <c r="N662" s="545" t="s">
        <v>13413</v>
      </c>
      <c r="O662" s="545" t="s">
        <v>14471</v>
      </c>
      <c r="P662" s="549">
        <v>708</v>
      </c>
      <c r="Q662" s="549">
        <v>1</v>
      </c>
      <c r="R662" s="549">
        <v>134</v>
      </c>
      <c r="S662" s="548">
        <v>2228</v>
      </c>
      <c r="T662" s="548"/>
      <c r="U662" s="99"/>
    </row>
    <row r="663" spans="1:21" ht="19.5" customHeight="1">
      <c r="A663" s="545">
        <v>769</v>
      </c>
      <c r="B663" s="545" t="s">
        <v>6917</v>
      </c>
      <c r="C663" s="545" t="s">
        <v>216</v>
      </c>
      <c r="D663" s="546">
        <v>45708</v>
      </c>
      <c r="E663" s="171" t="str">
        <f t="shared" si="10"/>
        <v>2025</v>
      </c>
      <c r="F663" s="547">
        <v>977.78</v>
      </c>
      <c r="G663" s="548">
        <v>0.19</v>
      </c>
      <c r="H663" s="547">
        <v>821.66</v>
      </c>
      <c r="I663" s="545" t="s">
        <v>12652</v>
      </c>
      <c r="J663" s="545" t="s">
        <v>13307</v>
      </c>
      <c r="K663" s="545" t="s">
        <v>13413</v>
      </c>
      <c r="L663" s="545" t="s">
        <v>13413</v>
      </c>
      <c r="M663" s="548" t="s">
        <v>13758</v>
      </c>
      <c r="N663" s="545" t="s">
        <v>13413</v>
      </c>
      <c r="O663" s="545" t="s">
        <v>14472</v>
      </c>
      <c r="P663" s="549">
        <v>709</v>
      </c>
      <c r="Q663" s="549">
        <v>1</v>
      </c>
      <c r="R663" s="549">
        <v>134</v>
      </c>
      <c r="S663" s="548">
        <v>2228</v>
      </c>
      <c r="T663" s="548"/>
      <c r="U663" s="99"/>
    </row>
    <row r="664" spans="1:21" ht="19.5" customHeight="1">
      <c r="A664" s="545">
        <v>770</v>
      </c>
      <c r="B664" s="545" t="s">
        <v>11942</v>
      </c>
      <c r="C664" s="545" t="s">
        <v>216</v>
      </c>
      <c r="D664" s="546"/>
      <c r="E664" s="171" t="str">
        <f t="shared" si="10"/>
        <v>1900</v>
      </c>
      <c r="F664" s="547">
        <v>0</v>
      </c>
      <c r="G664" s="548">
        <v>0</v>
      </c>
      <c r="H664" s="547">
        <v>0</v>
      </c>
      <c r="I664" s="545" t="s">
        <v>12703</v>
      </c>
      <c r="J664" s="545"/>
      <c r="K664" s="545" t="s">
        <v>13413</v>
      </c>
      <c r="L664" s="545" t="s">
        <v>14473</v>
      </c>
      <c r="M664" s="548" t="s">
        <v>13758</v>
      </c>
      <c r="N664" s="545" t="s">
        <v>13413</v>
      </c>
      <c r="O664" s="545" t="s">
        <v>14474</v>
      </c>
      <c r="P664" s="549">
        <v>710</v>
      </c>
      <c r="Q664" s="549">
        <v>1</v>
      </c>
      <c r="R664" s="549">
        <v>120</v>
      </c>
      <c r="S664" s="548"/>
      <c r="T664" s="548"/>
      <c r="U664" s="99"/>
    </row>
    <row r="665" spans="1:21" ht="19.5" customHeight="1">
      <c r="A665" s="545">
        <v>771</v>
      </c>
      <c r="B665" s="545" t="s">
        <v>6871</v>
      </c>
      <c r="C665" s="545" t="s">
        <v>216</v>
      </c>
      <c r="D665" s="546">
        <v>46052</v>
      </c>
      <c r="E665" s="171" t="str">
        <f t="shared" si="10"/>
        <v>2026</v>
      </c>
      <c r="F665" s="547">
        <v>449</v>
      </c>
      <c r="G665" s="548">
        <v>0.19</v>
      </c>
      <c r="H665" s="547">
        <v>377.31</v>
      </c>
      <c r="I665" s="545" t="s">
        <v>12642</v>
      </c>
      <c r="J665" s="545" t="s">
        <v>13307</v>
      </c>
      <c r="K665" s="545" t="s">
        <v>13413</v>
      </c>
      <c r="L665" s="545" t="s">
        <v>13807</v>
      </c>
      <c r="M665" s="548" t="s">
        <v>13758</v>
      </c>
      <c r="N665" s="545" t="s">
        <v>13413</v>
      </c>
      <c r="O665" s="545" t="s">
        <v>14475</v>
      </c>
      <c r="P665" s="549">
        <v>711</v>
      </c>
      <c r="Q665" s="549">
        <v>1</v>
      </c>
      <c r="R665" s="549">
        <v>135</v>
      </c>
      <c r="S665" s="548">
        <v>2228</v>
      </c>
      <c r="T665" s="548"/>
      <c r="U665" s="99"/>
    </row>
    <row r="666" spans="1:21" ht="19.5" customHeight="1">
      <c r="A666" s="545">
        <v>772</v>
      </c>
      <c r="B666" s="545" t="s">
        <v>6408</v>
      </c>
      <c r="C666" s="545" t="s">
        <v>216</v>
      </c>
      <c r="D666" s="546">
        <v>45708</v>
      </c>
      <c r="E666" s="171" t="str">
        <f t="shared" si="10"/>
        <v>2025</v>
      </c>
      <c r="F666" s="547">
        <v>720.51</v>
      </c>
      <c r="G666" s="548">
        <v>0.19</v>
      </c>
      <c r="H666" s="547">
        <v>605.47</v>
      </c>
      <c r="I666" s="545" t="s">
        <v>12642</v>
      </c>
      <c r="J666" s="545" t="s">
        <v>13307</v>
      </c>
      <c r="K666" s="545" t="s">
        <v>13413</v>
      </c>
      <c r="L666" s="545" t="s">
        <v>13807</v>
      </c>
      <c r="M666" s="548" t="s">
        <v>13758</v>
      </c>
      <c r="N666" s="545" t="s">
        <v>13413</v>
      </c>
      <c r="O666" s="545" t="s">
        <v>14476</v>
      </c>
      <c r="P666" s="549">
        <v>712</v>
      </c>
      <c r="Q666" s="549">
        <v>1</v>
      </c>
      <c r="R666" s="549">
        <v>135</v>
      </c>
      <c r="S666" s="548">
        <v>2228</v>
      </c>
      <c r="T666" s="548"/>
      <c r="U666" s="99"/>
    </row>
    <row r="667" spans="1:21" ht="19.5" customHeight="1">
      <c r="A667" s="545">
        <v>773</v>
      </c>
      <c r="B667" s="545" t="s">
        <v>11941</v>
      </c>
      <c r="C667" s="545" t="s">
        <v>216</v>
      </c>
      <c r="D667" s="546"/>
      <c r="E667" s="171" t="str">
        <f t="shared" si="10"/>
        <v>1900</v>
      </c>
      <c r="F667" s="547">
        <v>0</v>
      </c>
      <c r="G667" s="548">
        <v>0</v>
      </c>
      <c r="H667" s="547">
        <v>0</v>
      </c>
      <c r="I667" s="545" t="s">
        <v>12650</v>
      </c>
      <c r="J667" s="545"/>
      <c r="K667" s="545" t="s">
        <v>13413</v>
      </c>
      <c r="L667" s="545" t="s">
        <v>14439</v>
      </c>
      <c r="M667" s="548" t="s">
        <v>13758</v>
      </c>
      <c r="N667" s="545" t="s">
        <v>13413</v>
      </c>
      <c r="O667" s="545" t="s">
        <v>14477</v>
      </c>
      <c r="P667" s="549">
        <v>713</v>
      </c>
      <c r="Q667" s="549">
        <v>1</v>
      </c>
      <c r="R667" s="549">
        <v>127</v>
      </c>
      <c r="S667" s="548"/>
      <c r="T667" s="548"/>
      <c r="U667" s="99"/>
    </row>
    <row r="668" spans="1:21" ht="19.5" customHeight="1">
      <c r="A668" s="545">
        <v>774</v>
      </c>
      <c r="B668" s="545" t="s">
        <v>11940</v>
      </c>
      <c r="C668" s="545" t="s">
        <v>216</v>
      </c>
      <c r="D668" s="546"/>
      <c r="E668" s="171" t="str">
        <f t="shared" si="10"/>
        <v>1900</v>
      </c>
      <c r="F668" s="547">
        <v>0</v>
      </c>
      <c r="G668" s="548">
        <v>0</v>
      </c>
      <c r="H668" s="547">
        <v>0</v>
      </c>
      <c r="I668" s="545" t="s">
        <v>12650</v>
      </c>
      <c r="J668" s="545"/>
      <c r="K668" s="545" t="s">
        <v>13413</v>
      </c>
      <c r="L668" s="545" t="s">
        <v>14439</v>
      </c>
      <c r="M668" s="548" t="s">
        <v>13758</v>
      </c>
      <c r="N668" s="545" t="s">
        <v>13413</v>
      </c>
      <c r="O668" s="545" t="s">
        <v>14478</v>
      </c>
      <c r="P668" s="549">
        <v>714</v>
      </c>
      <c r="Q668" s="549">
        <v>1</v>
      </c>
      <c r="R668" s="549">
        <v>127</v>
      </c>
      <c r="S668" s="548"/>
      <c r="T668" s="548"/>
      <c r="U668" s="99"/>
    </row>
    <row r="669" spans="1:21" ht="19.5" customHeight="1">
      <c r="A669" s="545">
        <v>775</v>
      </c>
      <c r="B669" s="545" t="s">
        <v>11939</v>
      </c>
      <c r="C669" s="545" t="s">
        <v>216</v>
      </c>
      <c r="D669" s="546"/>
      <c r="E669" s="171" t="str">
        <f t="shared" si="10"/>
        <v>1900</v>
      </c>
      <c r="F669" s="547">
        <v>0</v>
      </c>
      <c r="G669" s="548">
        <v>0</v>
      </c>
      <c r="H669" s="547">
        <v>0</v>
      </c>
      <c r="I669" s="545" t="s">
        <v>12650</v>
      </c>
      <c r="J669" s="545"/>
      <c r="K669" s="545" t="s">
        <v>13413</v>
      </c>
      <c r="L669" s="545" t="s">
        <v>14479</v>
      </c>
      <c r="M669" s="548" t="s">
        <v>13758</v>
      </c>
      <c r="N669" s="545" t="s">
        <v>22166</v>
      </c>
      <c r="O669" s="545" t="s">
        <v>14480</v>
      </c>
      <c r="P669" s="549">
        <v>715</v>
      </c>
      <c r="Q669" s="549">
        <v>1</v>
      </c>
      <c r="R669" s="549">
        <v>127</v>
      </c>
      <c r="S669" s="548"/>
      <c r="T669" s="548">
        <v>11</v>
      </c>
      <c r="U669" s="99"/>
    </row>
    <row r="670" spans="1:21" ht="19.5" customHeight="1">
      <c r="A670" s="545">
        <v>776</v>
      </c>
      <c r="B670" s="545" t="s">
        <v>1847</v>
      </c>
      <c r="C670" s="545" t="s">
        <v>216</v>
      </c>
      <c r="D670" s="546"/>
      <c r="E670" s="171" t="str">
        <f t="shared" si="10"/>
        <v>1900</v>
      </c>
      <c r="F670" s="547">
        <v>0</v>
      </c>
      <c r="G670" s="548">
        <v>0</v>
      </c>
      <c r="H670" s="547">
        <v>0</v>
      </c>
      <c r="I670" s="545" t="s">
        <v>12686</v>
      </c>
      <c r="J670" s="545"/>
      <c r="K670" s="545" t="s">
        <v>13413</v>
      </c>
      <c r="L670" s="545" t="s">
        <v>13413</v>
      </c>
      <c r="M670" s="548" t="s">
        <v>13758</v>
      </c>
      <c r="N670" s="545" t="s">
        <v>13413</v>
      </c>
      <c r="O670" s="545" t="s">
        <v>14481</v>
      </c>
      <c r="P670" s="549">
        <v>716</v>
      </c>
      <c r="Q670" s="549">
        <v>1</v>
      </c>
      <c r="R670" s="549">
        <v>131</v>
      </c>
      <c r="S670" s="548"/>
      <c r="T670" s="548"/>
      <c r="U670" s="99"/>
    </row>
    <row r="671" spans="1:21" ht="19.5" customHeight="1">
      <c r="A671" s="545">
        <v>777</v>
      </c>
      <c r="B671" s="545" t="s">
        <v>11938</v>
      </c>
      <c r="C671" s="545" t="s">
        <v>216</v>
      </c>
      <c r="D671" s="546">
        <v>46052</v>
      </c>
      <c r="E671" s="171" t="str">
        <f t="shared" si="10"/>
        <v>2026</v>
      </c>
      <c r="F671" s="547">
        <v>1305959</v>
      </c>
      <c r="G671" s="548">
        <v>0.19</v>
      </c>
      <c r="H671" s="547">
        <v>1097444.54</v>
      </c>
      <c r="I671" s="545" t="s">
        <v>12717</v>
      </c>
      <c r="J671" s="545" t="s">
        <v>13307</v>
      </c>
      <c r="K671" s="545" t="s">
        <v>13413</v>
      </c>
      <c r="L671" s="545" t="s">
        <v>14482</v>
      </c>
      <c r="M671" s="548" t="s">
        <v>13758</v>
      </c>
      <c r="N671" s="545" t="s">
        <v>13413</v>
      </c>
      <c r="O671" s="545" t="s">
        <v>14483</v>
      </c>
      <c r="P671" s="549">
        <v>717</v>
      </c>
      <c r="Q671" s="549">
        <v>1</v>
      </c>
      <c r="R671" s="549">
        <v>19</v>
      </c>
      <c r="S671" s="548">
        <v>2228</v>
      </c>
      <c r="T671" s="548"/>
      <c r="U671" s="99"/>
    </row>
    <row r="672" spans="1:21" ht="19.5" customHeight="1">
      <c r="A672" s="545">
        <v>778</v>
      </c>
      <c r="B672" s="545" t="s">
        <v>11937</v>
      </c>
      <c r="C672" s="545" t="s">
        <v>216</v>
      </c>
      <c r="D672" s="546"/>
      <c r="E672" s="171" t="str">
        <f t="shared" si="10"/>
        <v>1900</v>
      </c>
      <c r="F672" s="547">
        <v>0</v>
      </c>
      <c r="G672" s="548">
        <v>0</v>
      </c>
      <c r="H672" s="547">
        <v>0</v>
      </c>
      <c r="I672" s="545" t="s">
        <v>12650</v>
      </c>
      <c r="J672" s="545"/>
      <c r="K672" s="545" t="s">
        <v>13413</v>
      </c>
      <c r="L672" s="545" t="s">
        <v>13413</v>
      </c>
      <c r="M672" s="548" t="s">
        <v>13758</v>
      </c>
      <c r="N672" s="545" t="s">
        <v>13413</v>
      </c>
      <c r="O672" s="545" t="s">
        <v>14484</v>
      </c>
      <c r="P672" s="549">
        <v>718</v>
      </c>
      <c r="Q672" s="549">
        <v>1</v>
      </c>
      <c r="R672" s="549">
        <v>127</v>
      </c>
      <c r="S672" s="548"/>
      <c r="T672" s="548"/>
      <c r="U672" s="99"/>
    </row>
    <row r="673" spans="1:21" ht="19.5" customHeight="1">
      <c r="A673" s="545">
        <v>779</v>
      </c>
      <c r="B673" s="545" t="s">
        <v>7141</v>
      </c>
      <c r="C673" s="545" t="s">
        <v>216</v>
      </c>
      <c r="D673" s="546">
        <v>46052</v>
      </c>
      <c r="E673" s="171" t="str">
        <f t="shared" si="10"/>
        <v>2026</v>
      </c>
      <c r="F673" s="547">
        <v>3149</v>
      </c>
      <c r="G673" s="548">
        <v>0.19</v>
      </c>
      <c r="H673" s="547">
        <v>2646.22</v>
      </c>
      <c r="I673" s="545" t="s">
        <v>12650</v>
      </c>
      <c r="J673" s="545" t="s">
        <v>13307</v>
      </c>
      <c r="K673" s="545" t="s">
        <v>13413</v>
      </c>
      <c r="L673" s="545" t="s">
        <v>14485</v>
      </c>
      <c r="M673" s="548" t="s">
        <v>13758</v>
      </c>
      <c r="N673" s="545" t="s">
        <v>13413</v>
      </c>
      <c r="O673" s="545" t="s">
        <v>14486</v>
      </c>
      <c r="P673" s="549">
        <v>719</v>
      </c>
      <c r="Q673" s="549">
        <v>1</v>
      </c>
      <c r="R673" s="549">
        <v>127</v>
      </c>
      <c r="S673" s="548">
        <v>2228</v>
      </c>
      <c r="T673" s="548"/>
      <c r="U673" s="99"/>
    </row>
    <row r="674" spans="1:21" ht="19.5" customHeight="1">
      <c r="A674" s="545">
        <v>780</v>
      </c>
      <c r="B674" s="545" t="s">
        <v>11936</v>
      </c>
      <c r="C674" s="545" t="s">
        <v>216</v>
      </c>
      <c r="D674" s="546"/>
      <c r="E674" s="171" t="str">
        <f t="shared" si="10"/>
        <v>1900</v>
      </c>
      <c r="F674" s="547">
        <v>0</v>
      </c>
      <c r="G674" s="548">
        <v>0</v>
      </c>
      <c r="H674" s="547">
        <v>0</v>
      </c>
      <c r="I674" s="545" t="s">
        <v>12650</v>
      </c>
      <c r="J674" s="545"/>
      <c r="K674" s="545" t="s">
        <v>13413</v>
      </c>
      <c r="L674" s="545" t="s">
        <v>14452</v>
      </c>
      <c r="M674" s="548" t="s">
        <v>13758</v>
      </c>
      <c r="N674" s="545" t="s">
        <v>13413</v>
      </c>
      <c r="O674" s="545" t="s">
        <v>14487</v>
      </c>
      <c r="P674" s="549">
        <v>720</v>
      </c>
      <c r="Q674" s="549">
        <v>1</v>
      </c>
      <c r="R674" s="549">
        <v>127</v>
      </c>
      <c r="S674" s="548"/>
      <c r="T674" s="548"/>
      <c r="U674" s="99"/>
    </row>
    <row r="675" spans="1:21" ht="19.5" customHeight="1">
      <c r="A675" s="545">
        <v>781</v>
      </c>
      <c r="B675" s="545" t="s">
        <v>2212</v>
      </c>
      <c r="C675" s="545" t="s">
        <v>216</v>
      </c>
      <c r="D675" s="546"/>
      <c r="E675" s="171" t="str">
        <f t="shared" si="10"/>
        <v>1900</v>
      </c>
      <c r="F675" s="547">
        <v>0</v>
      </c>
      <c r="G675" s="548">
        <v>0</v>
      </c>
      <c r="H675" s="547">
        <v>0</v>
      </c>
      <c r="I675" s="545" t="s">
        <v>12686</v>
      </c>
      <c r="J675" s="545"/>
      <c r="K675" s="545" t="s">
        <v>13413</v>
      </c>
      <c r="L675" s="545" t="s">
        <v>14488</v>
      </c>
      <c r="M675" s="548" t="s">
        <v>13758</v>
      </c>
      <c r="N675" s="545" t="s">
        <v>13413</v>
      </c>
      <c r="O675" s="545" t="s">
        <v>14489</v>
      </c>
      <c r="P675" s="549">
        <v>721</v>
      </c>
      <c r="Q675" s="549">
        <v>1</v>
      </c>
      <c r="R675" s="549">
        <v>131</v>
      </c>
      <c r="S675" s="548"/>
      <c r="T675" s="548"/>
      <c r="U675" s="99"/>
    </row>
    <row r="676" spans="1:21" ht="19.5" customHeight="1">
      <c r="A676" s="545">
        <v>782</v>
      </c>
      <c r="B676" s="545" t="s">
        <v>2211</v>
      </c>
      <c r="C676" s="545" t="s">
        <v>216</v>
      </c>
      <c r="D676" s="546"/>
      <c r="E676" s="171" t="str">
        <f t="shared" si="10"/>
        <v>1900</v>
      </c>
      <c r="F676" s="547">
        <v>0</v>
      </c>
      <c r="G676" s="548">
        <v>0</v>
      </c>
      <c r="H676" s="547">
        <v>0</v>
      </c>
      <c r="I676" s="545" t="s">
        <v>12686</v>
      </c>
      <c r="J676" s="545"/>
      <c r="K676" s="545" t="s">
        <v>13413</v>
      </c>
      <c r="L676" s="545" t="s">
        <v>13413</v>
      </c>
      <c r="M676" s="548" t="s">
        <v>13758</v>
      </c>
      <c r="N676" s="545" t="s">
        <v>13413</v>
      </c>
      <c r="O676" s="545" t="s">
        <v>14490</v>
      </c>
      <c r="P676" s="549">
        <v>722</v>
      </c>
      <c r="Q676" s="549">
        <v>1</v>
      </c>
      <c r="R676" s="549">
        <v>131</v>
      </c>
      <c r="S676" s="548"/>
      <c r="T676" s="548"/>
      <c r="U676" s="99"/>
    </row>
    <row r="677" spans="1:21" ht="19.5" customHeight="1">
      <c r="A677" s="545">
        <v>783</v>
      </c>
      <c r="B677" s="545" t="s">
        <v>2222</v>
      </c>
      <c r="C677" s="545" t="s">
        <v>216</v>
      </c>
      <c r="D677" s="546"/>
      <c r="E677" s="171" t="str">
        <f t="shared" si="10"/>
        <v>1900</v>
      </c>
      <c r="F677" s="547">
        <v>0</v>
      </c>
      <c r="G677" s="548">
        <v>0</v>
      </c>
      <c r="H677" s="547">
        <v>0</v>
      </c>
      <c r="I677" s="545" t="s">
        <v>12637</v>
      </c>
      <c r="J677" s="545"/>
      <c r="K677" s="545" t="s">
        <v>13413</v>
      </c>
      <c r="L677" s="545" t="s">
        <v>13413</v>
      </c>
      <c r="M677" s="548" t="s">
        <v>13758</v>
      </c>
      <c r="N677" s="545" t="s">
        <v>13413</v>
      </c>
      <c r="O677" s="545" t="s">
        <v>14491</v>
      </c>
      <c r="P677" s="549">
        <v>723</v>
      </c>
      <c r="Q677" s="549">
        <v>1</v>
      </c>
      <c r="R677" s="549">
        <v>13</v>
      </c>
      <c r="S677" s="548"/>
      <c r="T677" s="548"/>
      <c r="U677" s="99"/>
    </row>
    <row r="678" spans="1:21" ht="19.5" customHeight="1">
      <c r="A678" s="545">
        <v>784</v>
      </c>
      <c r="B678" s="545" t="s">
        <v>2233</v>
      </c>
      <c r="C678" s="545" t="s">
        <v>216</v>
      </c>
      <c r="D678" s="546">
        <v>46052</v>
      </c>
      <c r="E678" s="171" t="str">
        <f t="shared" si="10"/>
        <v>2026</v>
      </c>
      <c r="F678" s="547">
        <v>195203</v>
      </c>
      <c r="G678" s="548">
        <v>0.19</v>
      </c>
      <c r="H678" s="547">
        <v>164036.13</v>
      </c>
      <c r="I678" s="545" t="s">
        <v>12715</v>
      </c>
      <c r="J678" s="545" t="s">
        <v>13307</v>
      </c>
      <c r="K678" s="545" t="s">
        <v>13413</v>
      </c>
      <c r="L678" s="545" t="s">
        <v>13413</v>
      </c>
      <c r="M678" s="548" t="s">
        <v>13758</v>
      </c>
      <c r="N678" s="545" t="s">
        <v>13413</v>
      </c>
      <c r="O678" s="545" t="s">
        <v>14492</v>
      </c>
      <c r="P678" s="549">
        <v>724</v>
      </c>
      <c r="Q678" s="549">
        <v>1</v>
      </c>
      <c r="R678" s="549">
        <v>129</v>
      </c>
      <c r="S678" s="548">
        <v>2228</v>
      </c>
      <c r="T678" s="548"/>
      <c r="U678" s="99"/>
    </row>
    <row r="679" spans="1:21" ht="19.5" customHeight="1">
      <c r="A679" s="545">
        <v>785</v>
      </c>
      <c r="B679" s="545" t="s">
        <v>2231</v>
      </c>
      <c r="C679" s="545" t="s">
        <v>216</v>
      </c>
      <c r="D679" s="546"/>
      <c r="E679" s="171" t="str">
        <f t="shared" si="10"/>
        <v>1900</v>
      </c>
      <c r="F679" s="547">
        <v>0</v>
      </c>
      <c r="G679" s="548">
        <v>0</v>
      </c>
      <c r="H679" s="547">
        <v>0</v>
      </c>
      <c r="I679" s="545" t="s">
        <v>12715</v>
      </c>
      <c r="J679" s="545"/>
      <c r="K679" s="545" t="s">
        <v>13413</v>
      </c>
      <c r="L679" s="545" t="s">
        <v>13413</v>
      </c>
      <c r="M679" s="548" t="s">
        <v>13758</v>
      </c>
      <c r="N679" s="545" t="s">
        <v>13413</v>
      </c>
      <c r="O679" s="545" t="s">
        <v>14493</v>
      </c>
      <c r="P679" s="549">
        <v>725</v>
      </c>
      <c r="Q679" s="549">
        <v>1</v>
      </c>
      <c r="R679" s="549">
        <v>129</v>
      </c>
      <c r="S679" s="548"/>
      <c r="T679" s="548"/>
      <c r="U679" s="99"/>
    </row>
    <row r="680" spans="1:21" ht="19.5" customHeight="1">
      <c r="A680" s="545">
        <v>786</v>
      </c>
      <c r="B680" s="545" t="s">
        <v>6407</v>
      </c>
      <c r="C680" s="545" t="s">
        <v>216</v>
      </c>
      <c r="D680" s="546">
        <v>46052</v>
      </c>
      <c r="E680" s="171" t="str">
        <f t="shared" si="10"/>
        <v>2026</v>
      </c>
      <c r="F680" s="547">
        <v>8395</v>
      </c>
      <c r="G680" s="548">
        <v>0.19</v>
      </c>
      <c r="H680" s="547">
        <v>7054.62</v>
      </c>
      <c r="I680" s="545" t="s">
        <v>12715</v>
      </c>
      <c r="J680" s="545" t="s">
        <v>13307</v>
      </c>
      <c r="K680" s="545" t="s">
        <v>13413</v>
      </c>
      <c r="L680" s="545" t="s">
        <v>13413</v>
      </c>
      <c r="M680" s="548" t="s">
        <v>13758</v>
      </c>
      <c r="N680" s="545" t="s">
        <v>13413</v>
      </c>
      <c r="O680" s="545" t="s">
        <v>13413</v>
      </c>
      <c r="P680" s="549">
        <v>726</v>
      </c>
      <c r="Q680" s="549">
        <v>1</v>
      </c>
      <c r="R680" s="549">
        <v>129</v>
      </c>
      <c r="S680" s="548">
        <v>2228</v>
      </c>
      <c r="T680" s="548"/>
      <c r="U680" s="99"/>
    </row>
    <row r="681" spans="1:21" ht="19.5" customHeight="1">
      <c r="A681" s="545">
        <v>787</v>
      </c>
      <c r="B681" s="545" t="s">
        <v>2357</v>
      </c>
      <c r="C681" s="545" t="s">
        <v>216</v>
      </c>
      <c r="D681" s="546">
        <v>46052</v>
      </c>
      <c r="E681" s="171" t="str">
        <f t="shared" si="10"/>
        <v>2026</v>
      </c>
      <c r="F681" s="547">
        <v>256583</v>
      </c>
      <c r="G681" s="548">
        <v>0.19</v>
      </c>
      <c r="H681" s="547">
        <v>215615.97</v>
      </c>
      <c r="I681" s="545" t="s">
        <v>12715</v>
      </c>
      <c r="J681" s="545" t="s">
        <v>13307</v>
      </c>
      <c r="K681" s="545" t="s">
        <v>13413</v>
      </c>
      <c r="L681" s="545" t="s">
        <v>13413</v>
      </c>
      <c r="M681" s="548" t="s">
        <v>13758</v>
      </c>
      <c r="N681" s="545" t="s">
        <v>13413</v>
      </c>
      <c r="O681" s="545" t="s">
        <v>13413</v>
      </c>
      <c r="P681" s="549">
        <v>727</v>
      </c>
      <c r="Q681" s="549">
        <v>1</v>
      </c>
      <c r="R681" s="549">
        <v>129</v>
      </c>
      <c r="S681" s="548">
        <v>2228</v>
      </c>
      <c r="T681" s="548"/>
      <c r="U681" s="99"/>
    </row>
    <row r="682" spans="1:21" ht="19.5" customHeight="1">
      <c r="A682" s="545">
        <v>788</v>
      </c>
      <c r="B682" s="545" t="s">
        <v>11935</v>
      </c>
      <c r="C682" s="545" t="s">
        <v>216</v>
      </c>
      <c r="D682" s="546"/>
      <c r="E682" s="171" t="str">
        <f t="shared" si="10"/>
        <v>1900</v>
      </c>
      <c r="F682" s="547">
        <v>0</v>
      </c>
      <c r="G682" s="548">
        <v>0</v>
      </c>
      <c r="H682" s="547">
        <v>0</v>
      </c>
      <c r="I682" s="545" t="s">
        <v>12650</v>
      </c>
      <c r="J682" s="545"/>
      <c r="K682" s="545" t="s">
        <v>13413</v>
      </c>
      <c r="L682" s="545" t="s">
        <v>13413</v>
      </c>
      <c r="M682" s="548" t="s">
        <v>13758</v>
      </c>
      <c r="N682" s="545" t="s">
        <v>13413</v>
      </c>
      <c r="O682" s="545" t="s">
        <v>14494</v>
      </c>
      <c r="P682" s="549">
        <v>728</v>
      </c>
      <c r="Q682" s="549">
        <v>1</v>
      </c>
      <c r="R682" s="549">
        <v>127</v>
      </c>
      <c r="S682" s="548"/>
      <c r="T682" s="548"/>
      <c r="U682" s="99"/>
    </row>
    <row r="683" spans="1:21" ht="19.5" customHeight="1">
      <c r="A683" s="545">
        <v>789</v>
      </c>
      <c r="B683" s="545" t="s">
        <v>11934</v>
      </c>
      <c r="C683" s="545" t="s">
        <v>216</v>
      </c>
      <c r="D683" s="546"/>
      <c r="E683" s="171" t="str">
        <f t="shared" si="10"/>
        <v>1900</v>
      </c>
      <c r="F683" s="547">
        <v>0</v>
      </c>
      <c r="G683" s="548">
        <v>0</v>
      </c>
      <c r="H683" s="547">
        <v>0</v>
      </c>
      <c r="I683" s="545" t="s">
        <v>12650</v>
      </c>
      <c r="J683" s="545"/>
      <c r="K683" s="545" t="s">
        <v>13413</v>
      </c>
      <c r="L683" s="545" t="s">
        <v>14437</v>
      </c>
      <c r="M683" s="548" t="s">
        <v>13758</v>
      </c>
      <c r="N683" s="545" t="s">
        <v>22166</v>
      </c>
      <c r="O683" s="545" t="s">
        <v>14495</v>
      </c>
      <c r="P683" s="549">
        <v>729</v>
      </c>
      <c r="Q683" s="549">
        <v>1</v>
      </c>
      <c r="R683" s="549">
        <v>127</v>
      </c>
      <c r="S683" s="548"/>
      <c r="T683" s="548">
        <v>11</v>
      </c>
      <c r="U683" s="99"/>
    </row>
    <row r="684" spans="1:21" ht="19.5" customHeight="1">
      <c r="A684" s="545">
        <v>790</v>
      </c>
      <c r="B684" s="545" t="s">
        <v>11933</v>
      </c>
      <c r="C684" s="545" t="s">
        <v>216</v>
      </c>
      <c r="D684" s="546"/>
      <c r="E684" s="171" t="str">
        <f t="shared" si="10"/>
        <v>1900</v>
      </c>
      <c r="F684" s="547">
        <v>0</v>
      </c>
      <c r="G684" s="548">
        <v>0</v>
      </c>
      <c r="H684" s="547">
        <v>0</v>
      </c>
      <c r="I684" s="545" t="s">
        <v>12650</v>
      </c>
      <c r="J684" s="545"/>
      <c r="K684" s="545" t="s">
        <v>13413</v>
      </c>
      <c r="L684" s="545" t="s">
        <v>14439</v>
      </c>
      <c r="M684" s="548" t="s">
        <v>13758</v>
      </c>
      <c r="N684" s="545" t="s">
        <v>13413</v>
      </c>
      <c r="O684" s="545" t="s">
        <v>14496</v>
      </c>
      <c r="P684" s="549">
        <v>730</v>
      </c>
      <c r="Q684" s="549">
        <v>1</v>
      </c>
      <c r="R684" s="549">
        <v>127</v>
      </c>
      <c r="S684" s="548"/>
      <c r="T684" s="548"/>
      <c r="U684" s="99"/>
    </row>
    <row r="685" spans="1:21" ht="19.5" customHeight="1">
      <c r="A685" s="545">
        <v>791</v>
      </c>
      <c r="B685" s="545" t="s">
        <v>2281</v>
      </c>
      <c r="C685" s="545" t="s">
        <v>216</v>
      </c>
      <c r="D685" s="546"/>
      <c r="E685" s="171" t="str">
        <f t="shared" si="10"/>
        <v>1900</v>
      </c>
      <c r="F685" s="547">
        <v>0</v>
      </c>
      <c r="G685" s="548">
        <v>0</v>
      </c>
      <c r="H685" s="547">
        <v>0</v>
      </c>
      <c r="I685" s="545" t="s">
        <v>12650</v>
      </c>
      <c r="J685" s="545"/>
      <c r="K685" s="545" t="s">
        <v>13413</v>
      </c>
      <c r="L685" s="545" t="s">
        <v>14439</v>
      </c>
      <c r="M685" s="548" t="s">
        <v>13758</v>
      </c>
      <c r="N685" s="545" t="s">
        <v>22166</v>
      </c>
      <c r="O685" s="545" t="s">
        <v>14497</v>
      </c>
      <c r="P685" s="549">
        <v>731</v>
      </c>
      <c r="Q685" s="549">
        <v>1</v>
      </c>
      <c r="R685" s="549">
        <v>127</v>
      </c>
      <c r="S685" s="548"/>
      <c r="T685" s="548">
        <v>11</v>
      </c>
      <c r="U685" s="99"/>
    </row>
    <row r="686" spans="1:21" ht="19.5" customHeight="1">
      <c r="A686" s="545">
        <v>792</v>
      </c>
      <c r="B686" s="545" t="s">
        <v>11932</v>
      </c>
      <c r="C686" s="545" t="s">
        <v>216</v>
      </c>
      <c r="D686" s="546"/>
      <c r="E686" s="171" t="str">
        <f t="shared" si="10"/>
        <v>1900</v>
      </c>
      <c r="F686" s="547">
        <v>0</v>
      </c>
      <c r="G686" s="548">
        <v>0</v>
      </c>
      <c r="H686" s="547">
        <v>0</v>
      </c>
      <c r="I686" s="545" t="s">
        <v>12650</v>
      </c>
      <c r="J686" s="545"/>
      <c r="K686" s="545" t="s">
        <v>13413</v>
      </c>
      <c r="L686" s="545" t="s">
        <v>14437</v>
      </c>
      <c r="M686" s="548" t="s">
        <v>13758</v>
      </c>
      <c r="N686" s="545" t="s">
        <v>13413</v>
      </c>
      <c r="O686" s="545" t="s">
        <v>14498</v>
      </c>
      <c r="P686" s="549">
        <v>732</v>
      </c>
      <c r="Q686" s="549">
        <v>1</v>
      </c>
      <c r="R686" s="549">
        <v>127</v>
      </c>
      <c r="S686" s="548"/>
      <c r="T686" s="548"/>
      <c r="U686" s="99"/>
    </row>
    <row r="687" spans="1:21" ht="19.5" customHeight="1">
      <c r="A687" s="545">
        <v>793</v>
      </c>
      <c r="B687" s="545" t="s">
        <v>1332</v>
      </c>
      <c r="C687" s="545" t="s">
        <v>221</v>
      </c>
      <c r="D687" s="546"/>
      <c r="E687" s="171" t="str">
        <f t="shared" si="10"/>
        <v>1900</v>
      </c>
      <c r="F687" s="547">
        <v>0</v>
      </c>
      <c r="G687" s="548">
        <v>0</v>
      </c>
      <c r="H687" s="547">
        <v>0</v>
      </c>
      <c r="I687" s="545" t="s">
        <v>12659</v>
      </c>
      <c r="J687" s="545"/>
      <c r="K687" s="545" t="s">
        <v>13413</v>
      </c>
      <c r="L687" s="545" t="s">
        <v>14499</v>
      </c>
      <c r="M687" s="548" t="s">
        <v>13868</v>
      </c>
      <c r="N687" s="545" t="s">
        <v>13413</v>
      </c>
      <c r="O687" s="545" t="s">
        <v>14500</v>
      </c>
      <c r="P687" s="549">
        <v>733</v>
      </c>
      <c r="Q687" s="549">
        <v>2</v>
      </c>
      <c r="R687" s="549">
        <v>116</v>
      </c>
      <c r="S687" s="548"/>
      <c r="T687" s="548"/>
      <c r="U687" s="99"/>
    </row>
    <row r="688" spans="1:21" ht="19.5" customHeight="1">
      <c r="A688" s="545">
        <v>794</v>
      </c>
      <c r="B688" s="545" t="s">
        <v>6675</v>
      </c>
      <c r="C688" s="545" t="s">
        <v>209</v>
      </c>
      <c r="D688" s="546">
        <v>46052</v>
      </c>
      <c r="E688" s="171" t="str">
        <f t="shared" si="10"/>
        <v>2026</v>
      </c>
      <c r="F688" s="547">
        <v>2277</v>
      </c>
      <c r="G688" s="548">
        <v>0.19</v>
      </c>
      <c r="H688" s="547">
        <v>1913.45</v>
      </c>
      <c r="I688" s="545" t="s">
        <v>12652</v>
      </c>
      <c r="J688" s="545" t="s">
        <v>13307</v>
      </c>
      <c r="K688" s="545" t="s">
        <v>13413</v>
      </c>
      <c r="L688" s="545" t="s">
        <v>13807</v>
      </c>
      <c r="M688" s="548" t="s">
        <v>13758</v>
      </c>
      <c r="N688" s="545" t="s">
        <v>13413</v>
      </c>
      <c r="O688" s="545" t="s">
        <v>14501</v>
      </c>
      <c r="P688" s="549">
        <v>734</v>
      </c>
      <c r="Q688" s="549">
        <v>1</v>
      </c>
      <c r="R688" s="549">
        <v>134</v>
      </c>
      <c r="S688" s="548">
        <v>2228</v>
      </c>
      <c r="T688" s="548"/>
      <c r="U688" s="99"/>
    </row>
    <row r="689" spans="1:21" ht="19.5" customHeight="1">
      <c r="A689" s="545">
        <v>795</v>
      </c>
      <c r="B689" s="545" t="s">
        <v>7776</v>
      </c>
      <c r="C689" s="545" t="s">
        <v>209</v>
      </c>
      <c r="D689" s="546">
        <v>44600</v>
      </c>
      <c r="E689" s="171" t="str">
        <f t="shared" si="10"/>
        <v>2022</v>
      </c>
      <c r="F689" s="547">
        <v>11959</v>
      </c>
      <c r="G689" s="548">
        <v>0.19</v>
      </c>
      <c r="H689" s="547">
        <v>10049.58</v>
      </c>
      <c r="I689" s="545" t="s">
        <v>12652</v>
      </c>
      <c r="J689" s="545" t="s">
        <v>13297</v>
      </c>
      <c r="K689" s="545" t="s">
        <v>13413</v>
      </c>
      <c r="L689" s="545" t="s">
        <v>13807</v>
      </c>
      <c r="M689" s="548" t="s">
        <v>13758</v>
      </c>
      <c r="N689" s="545" t="s">
        <v>13413</v>
      </c>
      <c r="O689" s="545" t="s">
        <v>14502</v>
      </c>
      <c r="P689" s="549">
        <v>735</v>
      </c>
      <c r="Q689" s="549">
        <v>1</v>
      </c>
      <c r="R689" s="549">
        <v>134</v>
      </c>
      <c r="S689" s="548">
        <v>2257</v>
      </c>
      <c r="T689" s="548"/>
      <c r="U689" s="99"/>
    </row>
    <row r="690" spans="1:21" ht="19.5" customHeight="1">
      <c r="A690" s="545">
        <v>796</v>
      </c>
      <c r="B690" s="545" t="s">
        <v>2325</v>
      </c>
      <c r="C690" s="545" t="s">
        <v>209</v>
      </c>
      <c r="D690" s="546">
        <v>46052</v>
      </c>
      <c r="E690" s="171" t="str">
        <f t="shared" si="10"/>
        <v>2026</v>
      </c>
      <c r="F690" s="547">
        <v>1256</v>
      </c>
      <c r="G690" s="548">
        <v>0.19</v>
      </c>
      <c r="H690" s="547">
        <v>1055.46</v>
      </c>
      <c r="I690" s="545" t="s">
        <v>12652</v>
      </c>
      <c r="J690" s="545" t="s">
        <v>13307</v>
      </c>
      <c r="K690" s="545" t="s">
        <v>13413</v>
      </c>
      <c r="L690" s="545" t="s">
        <v>13807</v>
      </c>
      <c r="M690" s="548" t="s">
        <v>13758</v>
      </c>
      <c r="N690" s="545" t="s">
        <v>13413</v>
      </c>
      <c r="O690" s="545" t="s">
        <v>14503</v>
      </c>
      <c r="P690" s="549">
        <v>736</v>
      </c>
      <c r="Q690" s="549">
        <v>1</v>
      </c>
      <c r="R690" s="549">
        <v>134</v>
      </c>
      <c r="S690" s="548">
        <v>2228</v>
      </c>
      <c r="T690" s="548"/>
      <c r="U690" s="99"/>
    </row>
    <row r="691" spans="1:21" ht="19.5" customHeight="1">
      <c r="A691" s="545">
        <v>797</v>
      </c>
      <c r="B691" s="545" t="s">
        <v>6673</v>
      </c>
      <c r="C691" s="545" t="s">
        <v>209</v>
      </c>
      <c r="D691" s="546">
        <v>46052</v>
      </c>
      <c r="E691" s="171" t="str">
        <f t="shared" si="10"/>
        <v>2026</v>
      </c>
      <c r="F691" s="547">
        <v>1746</v>
      </c>
      <c r="G691" s="548">
        <v>0.19</v>
      </c>
      <c r="H691" s="547">
        <v>1467.23</v>
      </c>
      <c r="I691" s="545" t="s">
        <v>12652</v>
      </c>
      <c r="J691" s="545" t="s">
        <v>13307</v>
      </c>
      <c r="K691" s="545" t="s">
        <v>14504</v>
      </c>
      <c r="L691" s="545" t="s">
        <v>13807</v>
      </c>
      <c r="M691" s="548" t="s">
        <v>13758</v>
      </c>
      <c r="N691" s="545" t="s">
        <v>13413</v>
      </c>
      <c r="O691" s="545" t="s">
        <v>14505</v>
      </c>
      <c r="P691" s="549">
        <v>737</v>
      </c>
      <c r="Q691" s="549">
        <v>1</v>
      </c>
      <c r="R691" s="549">
        <v>134</v>
      </c>
      <c r="S691" s="548">
        <v>2228</v>
      </c>
      <c r="T691" s="548"/>
      <c r="U691" s="99"/>
    </row>
    <row r="692" spans="1:21" ht="19.5" customHeight="1">
      <c r="A692" s="545">
        <v>798</v>
      </c>
      <c r="B692" s="545" t="s">
        <v>7934</v>
      </c>
      <c r="C692" s="545" t="s">
        <v>216</v>
      </c>
      <c r="D692" s="546">
        <v>44683</v>
      </c>
      <c r="E692" s="171" t="str">
        <f t="shared" si="10"/>
        <v>2022</v>
      </c>
      <c r="F692" s="547">
        <v>8816</v>
      </c>
      <c r="G692" s="548">
        <v>0.19</v>
      </c>
      <c r="H692" s="547">
        <v>7408.4</v>
      </c>
      <c r="I692" s="545" t="s">
        <v>12652</v>
      </c>
      <c r="J692" s="545" t="s">
        <v>13296</v>
      </c>
      <c r="K692" s="545" t="s">
        <v>14506</v>
      </c>
      <c r="L692" s="545" t="s">
        <v>13807</v>
      </c>
      <c r="M692" s="548" t="s">
        <v>13758</v>
      </c>
      <c r="N692" s="545" t="s">
        <v>13413</v>
      </c>
      <c r="O692" s="545" t="s">
        <v>14507</v>
      </c>
      <c r="P692" s="549">
        <v>738</v>
      </c>
      <c r="Q692" s="549">
        <v>1</v>
      </c>
      <c r="R692" s="549">
        <v>134</v>
      </c>
      <c r="S692" s="548">
        <v>2218</v>
      </c>
      <c r="T692" s="548"/>
      <c r="U692" s="99"/>
    </row>
    <row r="693" spans="1:21" ht="19.5" customHeight="1">
      <c r="A693" s="545">
        <v>803</v>
      </c>
      <c r="B693" s="545" t="s">
        <v>4974</v>
      </c>
      <c r="C693" s="545" t="s">
        <v>209</v>
      </c>
      <c r="D693" s="546">
        <v>46056</v>
      </c>
      <c r="E693" s="171" t="str">
        <f t="shared" si="10"/>
        <v>2026</v>
      </c>
      <c r="F693" s="547">
        <v>5175</v>
      </c>
      <c r="G693" s="548">
        <v>0.19</v>
      </c>
      <c r="H693" s="547">
        <v>4348.74</v>
      </c>
      <c r="I693" s="545" t="s">
        <v>12652</v>
      </c>
      <c r="J693" s="545" t="s">
        <v>13296</v>
      </c>
      <c r="K693" s="545" t="s">
        <v>14508</v>
      </c>
      <c r="L693" s="545" t="s">
        <v>14509</v>
      </c>
      <c r="M693" s="548" t="s">
        <v>13758</v>
      </c>
      <c r="N693" s="545" t="s">
        <v>13413</v>
      </c>
      <c r="O693" s="545" t="s">
        <v>14510</v>
      </c>
      <c r="P693" s="549">
        <v>739</v>
      </c>
      <c r="Q693" s="549">
        <v>1</v>
      </c>
      <c r="R693" s="549">
        <v>134</v>
      </c>
      <c r="S693" s="548">
        <v>2218</v>
      </c>
      <c r="T693" s="548"/>
      <c r="U693" s="99"/>
    </row>
    <row r="694" spans="1:21" ht="19.5" customHeight="1">
      <c r="A694" s="545">
        <v>804</v>
      </c>
      <c r="B694" s="545" t="s">
        <v>2334</v>
      </c>
      <c r="C694" s="545" t="s">
        <v>216</v>
      </c>
      <c r="D694" s="546"/>
      <c r="E694" s="171" t="str">
        <f t="shared" si="10"/>
        <v>1900</v>
      </c>
      <c r="F694" s="547">
        <v>0</v>
      </c>
      <c r="G694" s="548">
        <v>0</v>
      </c>
      <c r="H694" s="547">
        <v>0</v>
      </c>
      <c r="I694" s="545" t="s">
        <v>12686</v>
      </c>
      <c r="J694" s="545"/>
      <c r="K694" s="545" t="s">
        <v>13413</v>
      </c>
      <c r="L694" s="545" t="s">
        <v>13413</v>
      </c>
      <c r="M694" s="548" t="s">
        <v>13758</v>
      </c>
      <c r="N694" s="545" t="s">
        <v>13413</v>
      </c>
      <c r="O694" s="545" t="s">
        <v>14511</v>
      </c>
      <c r="P694" s="549">
        <v>740</v>
      </c>
      <c r="Q694" s="549">
        <v>1</v>
      </c>
      <c r="R694" s="549">
        <v>131</v>
      </c>
      <c r="S694" s="548"/>
      <c r="T694" s="548"/>
      <c r="U694" s="99"/>
    </row>
    <row r="695" spans="1:21" ht="19.5" customHeight="1">
      <c r="A695" s="545">
        <v>805</v>
      </c>
      <c r="B695" s="545" t="s">
        <v>2333</v>
      </c>
      <c r="C695" s="545" t="s">
        <v>216</v>
      </c>
      <c r="D695" s="546"/>
      <c r="E695" s="171" t="str">
        <f t="shared" si="10"/>
        <v>1900</v>
      </c>
      <c r="F695" s="547">
        <v>0</v>
      </c>
      <c r="G695" s="548">
        <v>0</v>
      </c>
      <c r="H695" s="547">
        <v>0</v>
      </c>
      <c r="I695" s="545" t="s">
        <v>12686</v>
      </c>
      <c r="J695" s="545"/>
      <c r="K695" s="545" t="s">
        <v>13413</v>
      </c>
      <c r="L695" s="545" t="s">
        <v>13413</v>
      </c>
      <c r="M695" s="548" t="s">
        <v>13758</v>
      </c>
      <c r="N695" s="545" t="s">
        <v>13413</v>
      </c>
      <c r="O695" s="545" t="s">
        <v>14512</v>
      </c>
      <c r="P695" s="549">
        <v>741</v>
      </c>
      <c r="Q695" s="549">
        <v>1</v>
      </c>
      <c r="R695" s="549">
        <v>131</v>
      </c>
      <c r="S695" s="548"/>
      <c r="T695" s="548"/>
      <c r="U695" s="99"/>
    </row>
    <row r="696" spans="1:21" ht="19.5" customHeight="1">
      <c r="A696" s="545">
        <v>806</v>
      </c>
      <c r="B696" s="545" t="s">
        <v>6406</v>
      </c>
      <c r="C696" s="545" t="s">
        <v>216</v>
      </c>
      <c r="D696" s="546">
        <v>45708</v>
      </c>
      <c r="E696" s="171" t="str">
        <f t="shared" si="10"/>
        <v>2025</v>
      </c>
      <c r="F696" s="547">
        <v>5167.3100000000004</v>
      </c>
      <c r="G696" s="548">
        <v>0.19</v>
      </c>
      <c r="H696" s="547">
        <v>4342.2700000000004</v>
      </c>
      <c r="I696" s="545" t="s">
        <v>12652</v>
      </c>
      <c r="J696" s="545" t="s">
        <v>13307</v>
      </c>
      <c r="K696" s="545" t="s">
        <v>13413</v>
      </c>
      <c r="L696" s="545" t="s">
        <v>13413</v>
      </c>
      <c r="M696" s="548" t="s">
        <v>13758</v>
      </c>
      <c r="N696" s="545" t="s">
        <v>13413</v>
      </c>
      <c r="O696" s="545" t="s">
        <v>14513</v>
      </c>
      <c r="P696" s="549">
        <v>742</v>
      </c>
      <c r="Q696" s="549">
        <v>1</v>
      </c>
      <c r="R696" s="549">
        <v>134</v>
      </c>
      <c r="S696" s="548">
        <v>2228</v>
      </c>
      <c r="T696" s="548"/>
      <c r="U696" s="99"/>
    </row>
    <row r="697" spans="1:21" ht="19.5" customHeight="1">
      <c r="A697" s="545">
        <v>807</v>
      </c>
      <c r="B697" s="545" t="s">
        <v>6405</v>
      </c>
      <c r="C697" s="545" t="s">
        <v>216</v>
      </c>
      <c r="D697" s="546">
        <v>45708</v>
      </c>
      <c r="E697" s="171" t="str">
        <f t="shared" si="10"/>
        <v>2025</v>
      </c>
      <c r="F697" s="547">
        <v>2039.78</v>
      </c>
      <c r="G697" s="548">
        <v>0.19</v>
      </c>
      <c r="H697" s="547">
        <v>1714.1</v>
      </c>
      <c r="I697" s="545" t="s">
        <v>12652</v>
      </c>
      <c r="J697" s="545" t="s">
        <v>13307</v>
      </c>
      <c r="K697" s="545" t="s">
        <v>13413</v>
      </c>
      <c r="L697" s="545" t="s">
        <v>13413</v>
      </c>
      <c r="M697" s="548" t="s">
        <v>13758</v>
      </c>
      <c r="N697" s="545" t="s">
        <v>13413</v>
      </c>
      <c r="O697" s="545" t="s">
        <v>14514</v>
      </c>
      <c r="P697" s="549">
        <v>743</v>
      </c>
      <c r="Q697" s="549">
        <v>1</v>
      </c>
      <c r="R697" s="549">
        <v>134</v>
      </c>
      <c r="S697" s="548">
        <v>2228</v>
      </c>
      <c r="T697" s="548"/>
      <c r="U697" s="99"/>
    </row>
    <row r="698" spans="1:21" ht="19.5" customHeight="1">
      <c r="A698" s="545">
        <v>808</v>
      </c>
      <c r="B698" s="545" t="s">
        <v>6404</v>
      </c>
      <c r="C698" s="545" t="s">
        <v>216</v>
      </c>
      <c r="D698" s="546">
        <v>46052</v>
      </c>
      <c r="E698" s="171" t="str">
        <f t="shared" si="10"/>
        <v>2026</v>
      </c>
      <c r="F698" s="547">
        <v>953</v>
      </c>
      <c r="G698" s="548">
        <v>0.19</v>
      </c>
      <c r="H698" s="547">
        <v>800.84</v>
      </c>
      <c r="I698" s="545" t="s">
        <v>12652</v>
      </c>
      <c r="J698" s="545" t="s">
        <v>13307</v>
      </c>
      <c r="K698" s="545" t="s">
        <v>13413</v>
      </c>
      <c r="L698" s="545" t="s">
        <v>13413</v>
      </c>
      <c r="M698" s="548" t="s">
        <v>13758</v>
      </c>
      <c r="N698" s="545" t="s">
        <v>13413</v>
      </c>
      <c r="O698" s="545" t="s">
        <v>14515</v>
      </c>
      <c r="P698" s="549">
        <v>744</v>
      </c>
      <c r="Q698" s="549">
        <v>1</v>
      </c>
      <c r="R698" s="549">
        <v>134</v>
      </c>
      <c r="S698" s="548">
        <v>2228</v>
      </c>
      <c r="T698" s="548"/>
      <c r="U698" s="99"/>
    </row>
    <row r="699" spans="1:21" ht="19.5" customHeight="1">
      <c r="A699" s="545">
        <v>809</v>
      </c>
      <c r="B699" s="545" t="s">
        <v>6885</v>
      </c>
      <c r="C699" s="545" t="s">
        <v>216</v>
      </c>
      <c r="D699" s="546">
        <v>45708</v>
      </c>
      <c r="E699" s="171" t="str">
        <f t="shared" si="10"/>
        <v>2025</v>
      </c>
      <c r="F699" s="547">
        <v>3447.94</v>
      </c>
      <c r="G699" s="548">
        <v>0.19</v>
      </c>
      <c r="H699" s="547">
        <v>2897.43</v>
      </c>
      <c r="I699" s="545" t="s">
        <v>12652</v>
      </c>
      <c r="J699" s="545" t="s">
        <v>13307</v>
      </c>
      <c r="K699" s="545" t="s">
        <v>13413</v>
      </c>
      <c r="L699" s="545" t="s">
        <v>13413</v>
      </c>
      <c r="M699" s="548" t="s">
        <v>13758</v>
      </c>
      <c r="N699" s="545" t="s">
        <v>13413</v>
      </c>
      <c r="O699" s="545" t="s">
        <v>14516</v>
      </c>
      <c r="P699" s="549">
        <v>745</v>
      </c>
      <c r="Q699" s="549">
        <v>1</v>
      </c>
      <c r="R699" s="549">
        <v>134</v>
      </c>
      <c r="S699" s="548">
        <v>2228</v>
      </c>
      <c r="T699" s="548"/>
      <c r="U699" s="99"/>
    </row>
    <row r="700" spans="1:21" ht="19.5" customHeight="1">
      <c r="A700" s="545">
        <v>810</v>
      </c>
      <c r="B700" s="545" t="s">
        <v>6870</v>
      </c>
      <c r="C700" s="545" t="s">
        <v>216</v>
      </c>
      <c r="D700" s="546">
        <v>46052</v>
      </c>
      <c r="E700" s="171" t="str">
        <f t="shared" si="10"/>
        <v>2026</v>
      </c>
      <c r="F700" s="547">
        <v>1049</v>
      </c>
      <c r="G700" s="548">
        <v>0.19</v>
      </c>
      <c r="H700" s="547">
        <v>881.51</v>
      </c>
      <c r="I700" s="545" t="s">
        <v>12652</v>
      </c>
      <c r="J700" s="545" t="s">
        <v>13307</v>
      </c>
      <c r="K700" s="545" t="s">
        <v>13413</v>
      </c>
      <c r="L700" s="545" t="s">
        <v>13413</v>
      </c>
      <c r="M700" s="548" t="s">
        <v>13758</v>
      </c>
      <c r="N700" s="545" t="s">
        <v>13413</v>
      </c>
      <c r="O700" s="545" t="s">
        <v>14517</v>
      </c>
      <c r="P700" s="549">
        <v>746</v>
      </c>
      <c r="Q700" s="549">
        <v>1</v>
      </c>
      <c r="R700" s="549">
        <v>134</v>
      </c>
      <c r="S700" s="548">
        <v>2228</v>
      </c>
      <c r="T700" s="548"/>
      <c r="U700" s="99"/>
    </row>
    <row r="701" spans="1:21" ht="19.5" customHeight="1">
      <c r="A701" s="545">
        <v>811</v>
      </c>
      <c r="B701" s="545" t="s">
        <v>7588</v>
      </c>
      <c r="C701" s="545" t="s">
        <v>216</v>
      </c>
      <c r="D701" s="546">
        <v>44600</v>
      </c>
      <c r="E701" s="171" t="str">
        <f t="shared" si="10"/>
        <v>2022</v>
      </c>
      <c r="F701" s="547">
        <v>2999</v>
      </c>
      <c r="G701" s="548">
        <v>0.19</v>
      </c>
      <c r="H701" s="547">
        <v>2520.17</v>
      </c>
      <c r="I701" s="545" t="s">
        <v>12652</v>
      </c>
      <c r="J701" s="545" t="s">
        <v>13297</v>
      </c>
      <c r="K701" s="545" t="s">
        <v>13413</v>
      </c>
      <c r="L701" s="545" t="s">
        <v>13807</v>
      </c>
      <c r="M701" s="548" t="s">
        <v>13758</v>
      </c>
      <c r="N701" s="545" t="s">
        <v>13413</v>
      </c>
      <c r="O701" s="545" t="s">
        <v>14518</v>
      </c>
      <c r="P701" s="549">
        <v>747</v>
      </c>
      <c r="Q701" s="549">
        <v>1</v>
      </c>
      <c r="R701" s="549">
        <v>134</v>
      </c>
      <c r="S701" s="548">
        <v>2257</v>
      </c>
      <c r="T701" s="548"/>
      <c r="U701" s="99"/>
    </row>
    <row r="702" spans="1:21" ht="19.5" customHeight="1">
      <c r="A702" s="545">
        <v>812</v>
      </c>
      <c r="B702" s="545" t="s">
        <v>2362</v>
      </c>
      <c r="C702" s="545" t="s">
        <v>216</v>
      </c>
      <c r="D702" s="546"/>
      <c r="E702" s="171" t="str">
        <f t="shared" si="10"/>
        <v>1900</v>
      </c>
      <c r="F702" s="547">
        <v>0</v>
      </c>
      <c r="G702" s="548">
        <v>0</v>
      </c>
      <c r="H702" s="547">
        <v>0</v>
      </c>
      <c r="I702" s="545" t="s">
        <v>12650</v>
      </c>
      <c r="J702" s="545"/>
      <c r="K702" s="545" t="s">
        <v>13413</v>
      </c>
      <c r="L702" s="545" t="s">
        <v>14439</v>
      </c>
      <c r="M702" s="548" t="s">
        <v>13758</v>
      </c>
      <c r="N702" s="545" t="s">
        <v>22166</v>
      </c>
      <c r="O702" s="545" t="s">
        <v>14519</v>
      </c>
      <c r="P702" s="549">
        <v>748</v>
      </c>
      <c r="Q702" s="549">
        <v>1</v>
      </c>
      <c r="R702" s="549">
        <v>127</v>
      </c>
      <c r="S702" s="548"/>
      <c r="T702" s="548">
        <v>11</v>
      </c>
      <c r="U702" s="99"/>
    </row>
    <row r="703" spans="1:21" ht="19.5" customHeight="1">
      <c r="A703" s="545">
        <v>813</v>
      </c>
      <c r="B703" s="545" t="s">
        <v>11931</v>
      </c>
      <c r="C703" s="545" t="s">
        <v>216</v>
      </c>
      <c r="D703" s="546"/>
      <c r="E703" s="171" t="str">
        <f t="shared" si="10"/>
        <v>1900</v>
      </c>
      <c r="F703" s="547">
        <v>0</v>
      </c>
      <c r="G703" s="548">
        <v>0</v>
      </c>
      <c r="H703" s="547">
        <v>0</v>
      </c>
      <c r="I703" s="545" t="s">
        <v>12642</v>
      </c>
      <c r="J703" s="545"/>
      <c r="K703" s="545" t="s">
        <v>13413</v>
      </c>
      <c r="L703" s="545" t="s">
        <v>13413</v>
      </c>
      <c r="M703" s="548" t="s">
        <v>13758</v>
      </c>
      <c r="N703" s="545" t="s">
        <v>13413</v>
      </c>
      <c r="O703" s="545" t="s">
        <v>13413</v>
      </c>
      <c r="P703" s="549">
        <v>749</v>
      </c>
      <c r="Q703" s="549">
        <v>1</v>
      </c>
      <c r="R703" s="549">
        <v>135</v>
      </c>
      <c r="S703" s="548"/>
      <c r="T703" s="548"/>
      <c r="U703" s="99"/>
    </row>
    <row r="704" spans="1:21" ht="19.5" customHeight="1">
      <c r="A704" s="545">
        <v>814</v>
      </c>
      <c r="B704" s="545" t="s">
        <v>950</v>
      </c>
      <c r="C704" s="545" t="s">
        <v>437</v>
      </c>
      <c r="D704" s="546">
        <v>46071</v>
      </c>
      <c r="E704" s="171" t="str">
        <f t="shared" si="10"/>
        <v>2026</v>
      </c>
      <c r="F704" s="547">
        <v>1773705</v>
      </c>
      <c r="G704" s="548">
        <v>0.19</v>
      </c>
      <c r="H704" s="547">
        <v>1490508.4</v>
      </c>
      <c r="I704" s="545" t="s">
        <v>12668</v>
      </c>
      <c r="J704" s="545" t="s">
        <v>13298</v>
      </c>
      <c r="K704" s="545" t="s">
        <v>14520</v>
      </c>
      <c r="L704" s="545" t="s">
        <v>13413</v>
      </c>
      <c r="M704" s="548" t="s">
        <v>13868</v>
      </c>
      <c r="N704" s="545" t="s">
        <v>13413</v>
      </c>
      <c r="O704" s="545" t="s">
        <v>13413</v>
      </c>
      <c r="P704" s="549">
        <v>750</v>
      </c>
      <c r="Q704" s="549">
        <v>2</v>
      </c>
      <c r="R704" s="549">
        <v>7</v>
      </c>
      <c r="S704" s="548">
        <v>1012</v>
      </c>
      <c r="T704" s="548"/>
      <c r="U704" s="99"/>
    </row>
    <row r="705" spans="1:21" ht="19.5" customHeight="1">
      <c r="A705" s="545">
        <v>815</v>
      </c>
      <c r="B705" s="545" t="s">
        <v>8123</v>
      </c>
      <c r="C705" s="545" t="s">
        <v>216</v>
      </c>
      <c r="D705" s="546">
        <v>46058</v>
      </c>
      <c r="E705" s="171" t="str">
        <f t="shared" si="10"/>
        <v>2026</v>
      </c>
      <c r="F705" s="547">
        <v>342349</v>
      </c>
      <c r="G705" s="548">
        <v>0.19</v>
      </c>
      <c r="H705" s="547">
        <v>287688.24</v>
      </c>
      <c r="I705" s="545" t="s">
        <v>12718</v>
      </c>
      <c r="J705" s="545" t="s">
        <v>13298</v>
      </c>
      <c r="K705" s="545" t="s">
        <v>13413</v>
      </c>
      <c r="L705" s="545" t="s">
        <v>14521</v>
      </c>
      <c r="M705" s="548" t="s">
        <v>13758</v>
      </c>
      <c r="N705" s="545" t="s">
        <v>13413</v>
      </c>
      <c r="O705" s="545" t="s">
        <v>14522</v>
      </c>
      <c r="P705" s="549">
        <v>751</v>
      </c>
      <c r="Q705" s="549">
        <v>1</v>
      </c>
      <c r="R705" s="549">
        <v>137</v>
      </c>
      <c r="S705" s="548">
        <v>1012</v>
      </c>
      <c r="T705" s="548"/>
      <c r="U705" s="99"/>
    </row>
    <row r="706" spans="1:21" ht="19.5" customHeight="1">
      <c r="A706" s="545">
        <v>816</v>
      </c>
      <c r="B706" s="545" t="s">
        <v>2434</v>
      </c>
      <c r="C706" s="545" t="s">
        <v>216</v>
      </c>
      <c r="D706" s="546"/>
      <c r="E706" s="171" t="str">
        <f t="shared" si="10"/>
        <v>1900</v>
      </c>
      <c r="F706" s="547">
        <v>0</v>
      </c>
      <c r="G706" s="548">
        <v>0</v>
      </c>
      <c r="H706" s="547">
        <v>0</v>
      </c>
      <c r="I706" s="545" t="s">
        <v>12642</v>
      </c>
      <c r="J706" s="545"/>
      <c r="K706" s="545" t="s">
        <v>13413</v>
      </c>
      <c r="L706" s="545" t="s">
        <v>13413</v>
      </c>
      <c r="M706" s="548" t="s">
        <v>13758</v>
      </c>
      <c r="N706" s="545" t="s">
        <v>13413</v>
      </c>
      <c r="O706" s="545" t="s">
        <v>13413</v>
      </c>
      <c r="P706" s="549">
        <v>752</v>
      </c>
      <c r="Q706" s="549">
        <v>1</v>
      </c>
      <c r="R706" s="549">
        <v>135</v>
      </c>
      <c r="S706" s="548"/>
      <c r="T706" s="548"/>
      <c r="U706" s="99"/>
    </row>
    <row r="707" spans="1:21" ht="19.5" customHeight="1">
      <c r="A707" s="545">
        <v>817</v>
      </c>
      <c r="B707" s="545" t="s">
        <v>2436</v>
      </c>
      <c r="C707" s="545" t="s">
        <v>216</v>
      </c>
      <c r="D707" s="546"/>
      <c r="E707" s="171" t="str">
        <f t="shared" si="10"/>
        <v>1900</v>
      </c>
      <c r="F707" s="547">
        <v>0</v>
      </c>
      <c r="G707" s="548">
        <v>0</v>
      </c>
      <c r="H707" s="547">
        <v>0</v>
      </c>
      <c r="I707" s="545" t="s">
        <v>12642</v>
      </c>
      <c r="J707" s="545"/>
      <c r="K707" s="545" t="s">
        <v>13413</v>
      </c>
      <c r="L707" s="545" t="s">
        <v>13413</v>
      </c>
      <c r="M707" s="548" t="s">
        <v>13758</v>
      </c>
      <c r="N707" s="545" t="s">
        <v>13413</v>
      </c>
      <c r="O707" s="545" t="s">
        <v>13413</v>
      </c>
      <c r="P707" s="549">
        <v>753</v>
      </c>
      <c r="Q707" s="549">
        <v>1</v>
      </c>
      <c r="R707" s="549">
        <v>135</v>
      </c>
      <c r="S707" s="548"/>
      <c r="T707" s="548"/>
      <c r="U707" s="99"/>
    </row>
    <row r="708" spans="1:21" ht="19.5" customHeight="1">
      <c r="A708" s="545">
        <v>818</v>
      </c>
      <c r="B708" s="545" t="s">
        <v>8044</v>
      </c>
      <c r="C708" s="545" t="s">
        <v>216</v>
      </c>
      <c r="D708" s="546">
        <v>43552</v>
      </c>
      <c r="E708" s="171" t="str">
        <f t="shared" ref="E708:E771" si="11">TEXT(D708,"YYYY")</f>
        <v>2019</v>
      </c>
      <c r="F708" s="547">
        <v>2911</v>
      </c>
      <c r="G708" s="548">
        <v>0.19</v>
      </c>
      <c r="H708" s="547">
        <v>2446.2199999999998</v>
      </c>
      <c r="I708" s="545" t="s">
        <v>12642</v>
      </c>
      <c r="J708" s="545" t="s">
        <v>13302</v>
      </c>
      <c r="K708" s="545" t="s">
        <v>13413</v>
      </c>
      <c r="L708" s="545" t="s">
        <v>13413</v>
      </c>
      <c r="M708" s="548" t="s">
        <v>13758</v>
      </c>
      <c r="N708" s="545" t="s">
        <v>13413</v>
      </c>
      <c r="O708" s="545" t="s">
        <v>14523</v>
      </c>
      <c r="P708" s="549">
        <v>754</v>
      </c>
      <c r="Q708" s="549">
        <v>1</v>
      </c>
      <c r="R708" s="549">
        <v>135</v>
      </c>
      <c r="S708" s="548">
        <v>2219</v>
      </c>
      <c r="T708" s="548"/>
      <c r="U708" s="99"/>
    </row>
    <row r="709" spans="1:21" ht="19.5" customHeight="1">
      <c r="A709" s="545">
        <v>819</v>
      </c>
      <c r="B709" s="545" t="s">
        <v>8043</v>
      </c>
      <c r="C709" s="545" t="s">
        <v>216</v>
      </c>
      <c r="D709" s="546">
        <v>43552</v>
      </c>
      <c r="E709" s="171" t="str">
        <f t="shared" si="11"/>
        <v>2019</v>
      </c>
      <c r="F709" s="547">
        <v>9333</v>
      </c>
      <c r="G709" s="548">
        <v>0.19</v>
      </c>
      <c r="H709" s="547">
        <v>7842.86</v>
      </c>
      <c r="I709" s="545" t="s">
        <v>12642</v>
      </c>
      <c r="J709" s="545" t="s">
        <v>13305</v>
      </c>
      <c r="K709" s="545" t="s">
        <v>13413</v>
      </c>
      <c r="L709" s="545" t="s">
        <v>13413</v>
      </c>
      <c r="M709" s="548" t="s">
        <v>13758</v>
      </c>
      <c r="N709" s="545" t="s">
        <v>13413</v>
      </c>
      <c r="O709" s="545" t="s">
        <v>14524</v>
      </c>
      <c r="P709" s="549">
        <v>755</v>
      </c>
      <c r="Q709" s="549">
        <v>1</v>
      </c>
      <c r="R709" s="549">
        <v>135</v>
      </c>
      <c r="S709" s="548">
        <v>2217</v>
      </c>
      <c r="T709" s="548"/>
      <c r="U709" s="99"/>
    </row>
    <row r="710" spans="1:21" ht="19.5" customHeight="1">
      <c r="A710" s="545">
        <v>820</v>
      </c>
      <c r="B710" s="545" t="s">
        <v>6403</v>
      </c>
      <c r="C710" s="545" t="s">
        <v>216</v>
      </c>
      <c r="D710" s="546">
        <v>45708</v>
      </c>
      <c r="E710" s="171" t="str">
        <f t="shared" si="11"/>
        <v>2025</v>
      </c>
      <c r="F710" s="547">
        <v>2656.79</v>
      </c>
      <c r="G710" s="548">
        <v>0.19</v>
      </c>
      <c r="H710" s="547">
        <v>2232.6</v>
      </c>
      <c r="I710" s="545" t="s">
        <v>12642</v>
      </c>
      <c r="J710" s="545" t="s">
        <v>13307</v>
      </c>
      <c r="K710" s="545" t="s">
        <v>13413</v>
      </c>
      <c r="L710" s="545" t="s">
        <v>13413</v>
      </c>
      <c r="M710" s="548" t="s">
        <v>13758</v>
      </c>
      <c r="N710" s="545" t="s">
        <v>13413</v>
      </c>
      <c r="O710" s="545" t="s">
        <v>14525</v>
      </c>
      <c r="P710" s="549">
        <v>756</v>
      </c>
      <c r="Q710" s="549">
        <v>1</v>
      </c>
      <c r="R710" s="549">
        <v>135</v>
      </c>
      <c r="S710" s="548">
        <v>2228</v>
      </c>
      <c r="T710" s="548"/>
      <c r="U710" s="99"/>
    </row>
    <row r="711" spans="1:21" ht="19.5" customHeight="1">
      <c r="A711" s="545">
        <v>822</v>
      </c>
      <c r="B711" s="545" t="s">
        <v>11930</v>
      </c>
      <c r="C711" s="545" t="s">
        <v>216</v>
      </c>
      <c r="D711" s="546"/>
      <c r="E711" s="171" t="str">
        <f t="shared" si="11"/>
        <v>1900</v>
      </c>
      <c r="F711" s="547">
        <v>0</v>
      </c>
      <c r="G711" s="548">
        <v>0</v>
      </c>
      <c r="H711" s="547">
        <v>0</v>
      </c>
      <c r="I711" s="545" t="s">
        <v>12642</v>
      </c>
      <c r="J711" s="545"/>
      <c r="K711" s="545" t="s">
        <v>13413</v>
      </c>
      <c r="L711" s="545" t="s">
        <v>13413</v>
      </c>
      <c r="M711" s="548" t="s">
        <v>13758</v>
      </c>
      <c r="N711" s="545" t="s">
        <v>13413</v>
      </c>
      <c r="O711" s="545" t="s">
        <v>14526</v>
      </c>
      <c r="P711" s="549">
        <v>757</v>
      </c>
      <c r="Q711" s="549">
        <v>1</v>
      </c>
      <c r="R711" s="549">
        <v>135</v>
      </c>
      <c r="S711" s="548"/>
      <c r="T711" s="548"/>
      <c r="U711" s="99"/>
    </row>
    <row r="712" spans="1:21" ht="19.5" customHeight="1">
      <c r="A712" s="545">
        <v>823</v>
      </c>
      <c r="B712" s="545" t="s">
        <v>6402</v>
      </c>
      <c r="C712" s="545" t="s">
        <v>216</v>
      </c>
      <c r="D712" s="546">
        <v>45708</v>
      </c>
      <c r="E712" s="171" t="str">
        <f t="shared" si="11"/>
        <v>2025</v>
      </c>
      <c r="F712" s="547">
        <v>3218.38</v>
      </c>
      <c r="G712" s="548">
        <v>0.19</v>
      </c>
      <c r="H712" s="547">
        <v>2704.52</v>
      </c>
      <c r="I712" s="545" t="s">
        <v>12642</v>
      </c>
      <c r="J712" s="545" t="s">
        <v>13307</v>
      </c>
      <c r="K712" s="545" t="s">
        <v>13413</v>
      </c>
      <c r="L712" s="545" t="s">
        <v>13807</v>
      </c>
      <c r="M712" s="548" t="s">
        <v>13758</v>
      </c>
      <c r="N712" s="545" t="s">
        <v>13413</v>
      </c>
      <c r="O712" s="545" t="s">
        <v>14527</v>
      </c>
      <c r="P712" s="549">
        <v>758</v>
      </c>
      <c r="Q712" s="549">
        <v>1</v>
      </c>
      <c r="R712" s="549">
        <v>135</v>
      </c>
      <c r="S712" s="548">
        <v>2228</v>
      </c>
      <c r="T712" s="548"/>
      <c r="U712" s="99"/>
    </row>
    <row r="713" spans="1:21" ht="19.5" customHeight="1">
      <c r="A713" s="545">
        <v>824</v>
      </c>
      <c r="B713" s="545" t="s">
        <v>7140</v>
      </c>
      <c r="C713" s="545" t="s">
        <v>216</v>
      </c>
      <c r="D713" s="546">
        <v>45708</v>
      </c>
      <c r="E713" s="171" t="str">
        <f t="shared" si="11"/>
        <v>2025</v>
      </c>
      <c r="F713" s="547">
        <v>11777.63</v>
      </c>
      <c r="G713" s="548">
        <v>0.19</v>
      </c>
      <c r="H713" s="547">
        <v>9897.17</v>
      </c>
      <c r="I713" s="545" t="s">
        <v>12642</v>
      </c>
      <c r="J713" s="545" t="s">
        <v>13307</v>
      </c>
      <c r="K713" s="545" t="s">
        <v>13413</v>
      </c>
      <c r="L713" s="545" t="s">
        <v>13807</v>
      </c>
      <c r="M713" s="548" t="s">
        <v>13758</v>
      </c>
      <c r="N713" s="545" t="s">
        <v>13413</v>
      </c>
      <c r="O713" s="545" t="s">
        <v>14528</v>
      </c>
      <c r="P713" s="549">
        <v>759</v>
      </c>
      <c r="Q713" s="549">
        <v>1</v>
      </c>
      <c r="R713" s="549">
        <v>135</v>
      </c>
      <c r="S713" s="548">
        <v>2228</v>
      </c>
      <c r="T713" s="548"/>
      <c r="U713" s="99"/>
    </row>
    <row r="714" spans="1:21" ht="19.5" customHeight="1">
      <c r="A714" s="545">
        <v>825</v>
      </c>
      <c r="B714" s="545" t="s">
        <v>7139</v>
      </c>
      <c r="C714" s="545" t="s">
        <v>216</v>
      </c>
      <c r="D714" s="546">
        <v>46078</v>
      </c>
      <c r="E714" s="171" t="str">
        <f t="shared" si="11"/>
        <v>2026</v>
      </c>
      <c r="F714" s="547">
        <v>1917</v>
      </c>
      <c r="G714" s="548">
        <v>0.19</v>
      </c>
      <c r="H714" s="547">
        <v>1610.92</v>
      </c>
      <c r="I714" s="545" t="s">
        <v>12642</v>
      </c>
      <c r="J714" s="545" t="s">
        <v>13298</v>
      </c>
      <c r="K714" s="545" t="s">
        <v>14529</v>
      </c>
      <c r="L714" s="545" t="s">
        <v>13807</v>
      </c>
      <c r="M714" s="548" t="s">
        <v>13758</v>
      </c>
      <c r="N714" s="545" t="s">
        <v>13413</v>
      </c>
      <c r="O714" s="545" t="s">
        <v>14106</v>
      </c>
      <c r="P714" s="549">
        <v>760</v>
      </c>
      <c r="Q714" s="549">
        <v>1</v>
      </c>
      <c r="R714" s="549">
        <v>135</v>
      </c>
      <c r="S714" s="548">
        <v>1012</v>
      </c>
      <c r="T714" s="548"/>
      <c r="U714" s="99"/>
    </row>
    <row r="715" spans="1:21" ht="19.5" customHeight="1">
      <c r="A715" s="545">
        <v>826</v>
      </c>
      <c r="B715" s="545" t="s">
        <v>8436</v>
      </c>
      <c r="C715" s="545" t="s">
        <v>216</v>
      </c>
      <c r="D715" s="546">
        <v>46052</v>
      </c>
      <c r="E715" s="171" t="str">
        <f t="shared" si="11"/>
        <v>2026</v>
      </c>
      <c r="F715" s="547">
        <v>2061</v>
      </c>
      <c r="G715" s="548">
        <v>0.19</v>
      </c>
      <c r="H715" s="547">
        <v>1731.93</v>
      </c>
      <c r="I715" s="545" t="s">
        <v>12642</v>
      </c>
      <c r="J715" s="545" t="s">
        <v>13307</v>
      </c>
      <c r="K715" s="545" t="s">
        <v>13413</v>
      </c>
      <c r="L715" s="545" t="s">
        <v>13807</v>
      </c>
      <c r="M715" s="548" t="s">
        <v>13758</v>
      </c>
      <c r="N715" s="545" t="s">
        <v>13413</v>
      </c>
      <c r="O715" s="545" t="s">
        <v>14107</v>
      </c>
      <c r="P715" s="549">
        <v>761</v>
      </c>
      <c r="Q715" s="549">
        <v>1</v>
      </c>
      <c r="R715" s="549">
        <v>135</v>
      </c>
      <c r="S715" s="548">
        <v>2228</v>
      </c>
      <c r="T715" s="548"/>
      <c r="U715" s="99"/>
    </row>
    <row r="716" spans="1:21" ht="19.5" customHeight="1">
      <c r="A716" s="545">
        <v>827</v>
      </c>
      <c r="B716" s="545" t="s">
        <v>11929</v>
      </c>
      <c r="C716" s="545" t="s">
        <v>216</v>
      </c>
      <c r="D716" s="546"/>
      <c r="E716" s="171" t="str">
        <f t="shared" si="11"/>
        <v>1900</v>
      </c>
      <c r="F716" s="547">
        <v>0</v>
      </c>
      <c r="G716" s="548">
        <v>0</v>
      </c>
      <c r="H716" s="547">
        <v>0</v>
      </c>
      <c r="I716" s="545" t="s">
        <v>12642</v>
      </c>
      <c r="J716" s="545"/>
      <c r="K716" s="545" t="s">
        <v>13413</v>
      </c>
      <c r="L716" s="545" t="s">
        <v>13807</v>
      </c>
      <c r="M716" s="548" t="s">
        <v>13758</v>
      </c>
      <c r="N716" s="545" t="s">
        <v>13413</v>
      </c>
      <c r="O716" s="545" t="s">
        <v>14530</v>
      </c>
      <c r="P716" s="549">
        <v>762</v>
      </c>
      <c r="Q716" s="549">
        <v>1</v>
      </c>
      <c r="R716" s="549">
        <v>135</v>
      </c>
      <c r="S716" s="548"/>
      <c r="T716" s="548"/>
      <c r="U716" s="99"/>
    </row>
    <row r="717" spans="1:21" ht="19.5" customHeight="1">
      <c r="A717" s="545">
        <v>829</v>
      </c>
      <c r="B717" s="545" t="s">
        <v>7138</v>
      </c>
      <c r="C717" s="545" t="s">
        <v>216</v>
      </c>
      <c r="D717" s="546">
        <v>45708</v>
      </c>
      <c r="E717" s="171" t="str">
        <f t="shared" si="11"/>
        <v>2025</v>
      </c>
      <c r="F717" s="547">
        <v>7942.03</v>
      </c>
      <c r="G717" s="548">
        <v>0.19</v>
      </c>
      <c r="H717" s="547">
        <v>6673.97</v>
      </c>
      <c r="I717" s="545" t="s">
        <v>12642</v>
      </c>
      <c r="J717" s="545" t="s">
        <v>13307</v>
      </c>
      <c r="K717" s="545" t="s">
        <v>13413</v>
      </c>
      <c r="L717" s="545" t="s">
        <v>13807</v>
      </c>
      <c r="M717" s="548" t="s">
        <v>13758</v>
      </c>
      <c r="N717" s="545" t="s">
        <v>13413</v>
      </c>
      <c r="O717" s="545" t="s">
        <v>14531</v>
      </c>
      <c r="P717" s="549">
        <v>763</v>
      </c>
      <c r="Q717" s="549">
        <v>1</v>
      </c>
      <c r="R717" s="549">
        <v>135</v>
      </c>
      <c r="S717" s="548">
        <v>2228</v>
      </c>
      <c r="T717" s="548"/>
      <c r="U717" s="99"/>
    </row>
    <row r="718" spans="1:21" ht="19.5" customHeight="1">
      <c r="A718" s="545">
        <v>830</v>
      </c>
      <c r="B718" s="545" t="s">
        <v>2406</v>
      </c>
      <c r="C718" s="545" t="s">
        <v>216</v>
      </c>
      <c r="D718" s="546">
        <v>44588</v>
      </c>
      <c r="E718" s="171" t="str">
        <f t="shared" si="11"/>
        <v>2022</v>
      </c>
      <c r="F718" s="547">
        <v>45580</v>
      </c>
      <c r="G718" s="548">
        <v>0.19</v>
      </c>
      <c r="H718" s="547">
        <v>38302.519999999997</v>
      </c>
      <c r="I718" s="545" t="s">
        <v>12642</v>
      </c>
      <c r="J718" s="545" t="s">
        <v>13297</v>
      </c>
      <c r="K718" s="545" t="s">
        <v>13413</v>
      </c>
      <c r="L718" s="545" t="s">
        <v>13807</v>
      </c>
      <c r="M718" s="548" t="s">
        <v>13758</v>
      </c>
      <c r="N718" s="545" t="s">
        <v>13413</v>
      </c>
      <c r="O718" s="545" t="s">
        <v>14532</v>
      </c>
      <c r="P718" s="549">
        <v>764</v>
      </c>
      <c r="Q718" s="549">
        <v>1</v>
      </c>
      <c r="R718" s="549">
        <v>135</v>
      </c>
      <c r="S718" s="548">
        <v>2257</v>
      </c>
      <c r="T718" s="548"/>
      <c r="U718" s="99"/>
    </row>
    <row r="719" spans="1:21" ht="19.5" customHeight="1">
      <c r="A719" s="545">
        <v>831</v>
      </c>
      <c r="B719" s="545" t="s">
        <v>7137</v>
      </c>
      <c r="C719" s="545" t="s">
        <v>216</v>
      </c>
      <c r="D719" s="546">
        <v>46052</v>
      </c>
      <c r="E719" s="171" t="str">
        <f t="shared" si="11"/>
        <v>2026</v>
      </c>
      <c r="F719" s="547">
        <v>11429</v>
      </c>
      <c r="G719" s="548">
        <v>0.19</v>
      </c>
      <c r="H719" s="547">
        <v>9604.2000000000007</v>
      </c>
      <c r="I719" s="545" t="s">
        <v>12642</v>
      </c>
      <c r="J719" s="545" t="s">
        <v>13307</v>
      </c>
      <c r="K719" s="545" t="s">
        <v>13413</v>
      </c>
      <c r="L719" s="545" t="s">
        <v>13807</v>
      </c>
      <c r="M719" s="548" t="s">
        <v>13758</v>
      </c>
      <c r="N719" s="545" t="s">
        <v>13413</v>
      </c>
      <c r="O719" s="545" t="s">
        <v>14533</v>
      </c>
      <c r="P719" s="549">
        <v>765</v>
      </c>
      <c r="Q719" s="549">
        <v>1</v>
      </c>
      <c r="R719" s="549">
        <v>135</v>
      </c>
      <c r="S719" s="548">
        <v>2228</v>
      </c>
      <c r="T719" s="548"/>
      <c r="U719" s="99"/>
    </row>
    <row r="720" spans="1:21" ht="19.5" customHeight="1">
      <c r="A720" s="545">
        <v>832</v>
      </c>
      <c r="B720" s="545" t="s">
        <v>6883</v>
      </c>
      <c r="C720" s="545" t="s">
        <v>216</v>
      </c>
      <c r="D720" s="546">
        <v>44588</v>
      </c>
      <c r="E720" s="171" t="str">
        <f t="shared" si="11"/>
        <v>2022</v>
      </c>
      <c r="F720" s="547">
        <v>113125.01</v>
      </c>
      <c r="G720" s="548">
        <v>0.19</v>
      </c>
      <c r="H720" s="547">
        <v>95063.03</v>
      </c>
      <c r="I720" s="545" t="s">
        <v>12642</v>
      </c>
      <c r="J720" s="545" t="s">
        <v>13297</v>
      </c>
      <c r="K720" s="545" t="s">
        <v>13413</v>
      </c>
      <c r="L720" s="545" t="s">
        <v>13807</v>
      </c>
      <c r="M720" s="548" t="s">
        <v>13758</v>
      </c>
      <c r="N720" s="545" t="s">
        <v>13413</v>
      </c>
      <c r="O720" s="545" t="s">
        <v>14534</v>
      </c>
      <c r="P720" s="549">
        <v>766</v>
      </c>
      <c r="Q720" s="549">
        <v>1</v>
      </c>
      <c r="R720" s="549">
        <v>135</v>
      </c>
      <c r="S720" s="548">
        <v>2257</v>
      </c>
      <c r="T720" s="548"/>
      <c r="U720" s="99"/>
    </row>
    <row r="721" spans="1:21" ht="19.5" customHeight="1">
      <c r="A721" s="545">
        <v>833</v>
      </c>
      <c r="B721" s="545" t="s">
        <v>8421</v>
      </c>
      <c r="C721" s="545" t="s">
        <v>216</v>
      </c>
      <c r="D721" s="546">
        <v>45708</v>
      </c>
      <c r="E721" s="171" t="str">
        <f t="shared" si="11"/>
        <v>2025</v>
      </c>
      <c r="F721" s="547">
        <v>68766.48</v>
      </c>
      <c r="G721" s="548">
        <v>0.19</v>
      </c>
      <c r="H721" s="547">
        <v>57786.96</v>
      </c>
      <c r="I721" s="545" t="s">
        <v>12640</v>
      </c>
      <c r="J721" s="545" t="s">
        <v>13307</v>
      </c>
      <c r="K721" s="545" t="s">
        <v>13413</v>
      </c>
      <c r="L721" s="545" t="s">
        <v>13413</v>
      </c>
      <c r="M721" s="548" t="s">
        <v>13758</v>
      </c>
      <c r="N721" s="545" t="s">
        <v>13413</v>
      </c>
      <c r="O721" s="545" t="s">
        <v>13413</v>
      </c>
      <c r="P721" s="549">
        <v>767</v>
      </c>
      <c r="Q721" s="549">
        <v>1</v>
      </c>
      <c r="R721" s="549">
        <v>1</v>
      </c>
      <c r="S721" s="548">
        <v>2228</v>
      </c>
      <c r="T721" s="548"/>
      <c r="U721" s="99"/>
    </row>
    <row r="722" spans="1:21" ht="19.5" customHeight="1">
      <c r="A722" s="545">
        <v>834</v>
      </c>
      <c r="B722" s="545" t="s">
        <v>11928</v>
      </c>
      <c r="C722" s="545" t="s">
        <v>209</v>
      </c>
      <c r="D722" s="546"/>
      <c r="E722" s="171" t="str">
        <f t="shared" si="11"/>
        <v>1900</v>
      </c>
      <c r="F722" s="547">
        <v>0</v>
      </c>
      <c r="G722" s="548">
        <v>0</v>
      </c>
      <c r="H722" s="547">
        <v>0</v>
      </c>
      <c r="I722" s="545" t="s">
        <v>12706</v>
      </c>
      <c r="J722" s="545"/>
      <c r="K722" s="545" t="s">
        <v>13413</v>
      </c>
      <c r="L722" s="545" t="s">
        <v>13413</v>
      </c>
      <c r="M722" s="548" t="s">
        <v>13758</v>
      </c>
      <c r="N722" s="545" t="s">
        <v>13413</v>
      </c>
      <c r="O722" s="545" t="s">
        <v>14535</v>
      </c>
      <c r="P722" s="549">
        <v>768</v>
      </c>
      <c r="Q722" s="549">
        <v>1</v>
      </c>
      <c r="R722" s="549">
        <v>128</v>
      </c>
      <c r="S722" s="548"/>
      <c r="T722" s="548"/>
      <c r="U722" s="99"/>
    </row>
    <row r="723" spans="1:21" ht="19.5" customHeight="1">
      <c r="A723" s="545">
        <v>835</v>
      </c>
      <c r="B723" s="545" t="s">
        <v>7254</v>
      </c>
      <c r="C723" s="545" t="s">
        <v>216</v>
      </c>
      <c r="D723" s="546">
        <v>44529</v>
      </c>
      <c r="E723" s="171" t="str">
        <f t="shared" si="11"/>
        <v>2021</v>
      </c>
      <c r="F723" s="547">
        <v>53550</v>
      </c>
      <c r="G723" s="548">
        <v>0.19</v>
      </c>
      <c r="H723" s="547">
        <v>45000</v>
      </c>
      <c r="I723" s="545" t="s">
        <v>12718</v>
      </c>
      <c r="J723" s="545" t="s">
        <v>13296</v>
      </c>
      <c r="K723" s="545" t="s">
        <v>14536</v>
      </c>
      <c r="L723" s="545" t="s">
        <v>14521</v>
      </c>
      <c r="M723" s="548" t="s">
        <v>13758</v>
      </c>
      <c r="N723" s="545" t="s">
        <v>13413</v>
      </c>
      <c r="O723" s="545" t="s">
        <v>14537</v>
      </c>
      <c r="P723" s="549">
        <v>769</v>
      </c>
      <c r="Q723" s="549">
        <v>1</v>
      </c>
      <c r="R723" s="549">
        <v>137</v>
      </c>
      <c r="S723" s="548">
        <v>2218</v>
      </c>
      <c r="T723" s="548"/>
      <c r="U723" s="99"/>
    </row>
    <row r="724" spans="1:21" ht="19.5" customHeight="1">
      <c r="A724" s="545">
        <v>836</v>
      </c>
      <c r="B724" s="545" t="s">
        <v>6751</v>
      </c>
      <c r="C724" s="545" t="s">
        <v>216</v>
      </c>
      <c r="D724" s="546">
        <v>45708</v>
      </c>
      <c r="E724" s="171" t="str">
        <f t="shared" si="11"/>
        <v>2025</v>
      </c>
      <c r="F724" s="547">
        <v>254901.24</v>
      </c>
      <c r="G724" s="548">
        <v>0.19</v>
      </c>
      <c r="H724" s="547">
        <v>214202.72</v>
      </c>
      <c r="I724" s="545" t="s">
        <v>12718</v>
      </c>
      <c r="J724" s="545" t="s">
        <v>13307</v>
      </c>
      <c r="K724" s="545" t="s">
        <v>13413</v>
      </c>
      <c r="L724" s="545" t="s">
        <v>14521</v>
      </c>
      <c r="M724" s="548" t="s">
        <v>13758</v>
      </c>
      <c r="N724" s="545" t="s">
        <v>13413</v>
      </c>
      <c r="O724" s="545" t="s">
        <v>14538</v>
      </c>
      <c r="P724" s="549">
        <v>770</v>
      </c>
      <c r="Q724" s="549">
        <v>1</v>
      </c>
      <c r="R724" s="549">
        <v>137</v>
      </c>
      <c r="S724" s="548">
        <v>2228</v>
      </c>
      <c r="T724" s="548"/>
      <c r="U724" s="99"/>
    </row>
    <row r="725" spans="1:21" ht="19.5" customHeight="1">
      <c r="A725" s="545">
        <v>837</v>
      </c>
      <c r="B725" s="545" t="s">
        <v>2486</v>
      </c>
      <c r="C725" s="545" t="s">
        <v>216</v>
      </c>
      <c r="D725" s="546">
        <v>46056</v>
      </c>
      <c r="E725" s="171" t="str">
        <f t="shared" si="11"/>
        <v>2026</v>
      </c>
      <c r="F725" s="547">
        <v>63341</v>
      </c>
      <c r="G725" s="548">
        <v>0.19</v>
      </c>
      <c r="H725" s="547">
        <v>53227.73</v>
      </c>
      <c r="I725" s="545" t="s">
        <v>12718</v>
      </c>
      <c r="J725" s="545" t="s">
        <v>13298</v>
      </c>
      <c r="K725" s="545" t="s">
        <v>13413</v>
      </c>
      <c r="L725" s="545" t="s">
        <v>14521</v>
      </c>
      <c r="M725" s="548" t="s">
        <v>13758</v>
      </c>
      <c r="N725" s="545" t="s">
        <v>13413</v>
      </c>
      <c r="O725" s="545" t="s">
        <v>14539</v>
      </c>
      <c r="P725" s="549">
        <v>771</v>
      </c>
      <c r="Q725" s="549">
        <v>1</v>
      </c>
      <c r="R725" s="549">
        <v>137</v>
      </c>
      <c r="S725" s="548">
        <v>1012</v>
      </c>
      <c r="T725" s="548"/>
      <c r="U725" s="99"/>
    </row>
    <row r="726" spans="1:21" ht="19.5" customHeight="1">
      <c r="A726" s="545">
        <v>838</v>
      </c>
      <c r="B726" s="545" t="s">
        <v>6401</v>
      </c>
      <c r="C726" s="545" t="s">
        <v>216</v>
      </c>
      <c r="D726" s="546">
        <v>46058</v>
      </c>
      <c r="E726" s="171" t="str">
        <f t="shared" si="11"/>
        <v>2026</v>
      </c>
      <c r="F726" s="547">
        <v>95963</v>
      </c>
      <c r="G726" s="548">
        <v>0.19</v>
      </c>
      <c r="H726" s="547">
        <v>80641.179999999993</v>
      </c>
      <c r="I726" s="545" t="s">
        <v>12718</v>
      </c>
      <c r="J726" s="545" t="s">
        <v>13298</v>
      </c>
      <c r="K726" s="545" t="s">
        <v>14540</v>
      </c>
      <c r="L726" s="545" t="s">
        <v>14521</v>
      </c>
      <c r="M726" s="548" t="s">
        <v>13758</v>
      </c>
      <c r="N726" s="545" t="s">
        <v>13413</v>
      </c>
      <c r="O726" s="545" t="s">
        <v>14541</v>
      </c>
      <c r="P726" s="549">
        <v>772</v>
      </c>
      <c r="Q726" s="549">
        <v>1</v>
      </c>
      <c r="R726" s="549">
        <v>137</v>
      </c>
      <c r="S726" s="548">
        <v>1012</v>
      </c>
      <c r="T726" s="548"/>
      <c r="U726" s="99"/>
    </row>
    <row r="727" spans="1:21" ht="19.5" customHeight="1">
      <c r="A727" s="545">
        <v>839</v>
      </c>
      <c r="B727" s="545" t="s">
        <v>7136</v>
      </c>
      <c r="C727" s="545" t="s">
        <v>216</v>
      </c>
      <c r="D727" s="546">
        <v>46056</v>
      </c>
      <c r="E727" s="171" t="str">
        <f t="shared" si="11"/>
        <v>2026</v>
      </c>
      <c r="F727" s="547">
        <v>285369</v>
      </c>
      <c r="G727" s="548">
        <v>0.19</v>
      </c>
      <c r="H727" s="547">
        <v>239805.88</v>
      </c>
      <c r="I727" s="545" t="s">
        <v>12718</v>
      </c>
      <c r="J727" s="545" t="s">
        <v>13296</v>
      </c>
      <c r="K727" s="545" t="s">
        <v>14542</v>
      </c>
      <c r="L727" s="545" t="s">
        <v>14521</v>
      </c>
      <c r="M727" s="548" t="s">
        <v>13758</v>
      </c>
      <c r="N727" s="545" t="s">
        <v>13413</v>
      </c>
      <c r="O727" s="545" t="s">
        <v>14543</v>
      </c>
      <c r="P727" s="549">
        <v>773</v>
      </c>
      <c r="Q727" s="549">
        <v>1</v>
      </c>
      <c r="R727" s="549">
        <v>137</v>
      </c>
      <c r="S727" s="548">
        <v>2218</v>
      </c>
      <c r="T727" s="548"/>
      <c r="U727" s="99"/>
    </row>
    <row r="728" spans="1:21" ht="19.5" customHeight="1">
      <c r="A728" s="545">
        <v>841</v>
      </c>
      <c r="B728" s="545" t="s">
        <v>7135</v>
      </c>
      <c r="C728" s="545" t="s">
        <v>216</v>
      </c>
      <c r="D728" s="546">
        <v>46058</v>
      </c>
      <c r="E728" s="171" t="str">
        <f t="shared" si="11"/>
        <v>2026</v>
      </c>
      <c r="F728" s="547">
        <v>67900</v>
      </c>
      <c r="G728" s="548">
        <v>0.19</v>
      </c>
      <c r="H728" s="547">
        <v>57058.82</v>
      </c>
      <c r="I728" s="545" t="s">
        <v>12718</v>
      </c>
      <c r="J728" s="545" t="s">
        <v>13296</v>
      </c>
      <c r="K728" s="545" t="s">
        <v>13413</v>
      </c>
      <c r="L728" s="545" t="s">
        <v>13807</v>
      </c>
      <c r="M728" s="548" t="s">
        <v>13758</v>
      </c>
      <c r="N728" s="545" t="s">
        <v>13413</v>
      </c>
      <c r="O728" s="545" t="s">
        <v>14544</v>
      </c>
      <c r="P728" s="549">
        <v>774</v>
      </c>
      <c r="Q728" s="549">
        <v>1</v>
      </c>
      <c r="R728" s="549">
        <v>137</v>
      </c>
      <c r="S728" s="548">
        <v>2218</v>
      </c>
      <c r="T728" s="548"/>
      <c r="U728" s="99"/>
    </row>
    <row r="729" spans="1:21" ht="19.5" customHeight="1">
      <c r="A729" s="545">
        <v>842</v>
      </c>
      <c r="B729" s="545" t="s">
        <v>7134</v>
      </c>
      <c r="C729" s="545" t="s">
        <v>216</v>
      </c>
      <c r="D729" s="546">
        <v>45708</v>
      </c>
      <c r="E729" s="171" t="str">
        <f t="shared" si="11"/>
        <v>2025</v>
      </c>
      <c r="F729" s="547">
        <v>111757.31</v>
      </c>
      <c r="G729" s="548">
        <v>0.19</v>
      </c>
      <c r="H729" s="547">
        <v>93913.71</v>
      </c>
      <c r="I729" s="545" t="s">
        <v>12718</v>
      </c>
      <c r="J729" s="545" t="s">
        <v>13307</v>
      </c>
      <c r="K729" s="545" t="s">
        <v>13413</v>
      </c>
      <c r="L729" s="545" t="s">
        <v>13807</v>
      </c>
      <c r="M729" s="548" t="s">
        <v>13758</v>
      </c>
      <c r="N729" s="545" t="s">
        <v>13413</v>
      </c>
      <c r="O729" s="545" t="s">
        <v>14545</v>
      </c>
      <c r="P729" s="549">
        <v>775</v>
      </c>
      <c r="Q729" s="549">
        <v>1</v>
      </c>
      <c r="R729" s="549">
        <v>137</v>
      </c>
      <c r="S729" s="548">
        <v>2228</v>
      </c>
      <c r="T729" s="548"/>
      <c r="U729" s="99"/>
    </row>
    <row r="730" spans="1:21" ht="19.5" customHeight="1">
      <c r="A730" s="545">
        <v>843</v>
      </c>
      <c r="B730" s="545" t="s">
        <v>7133</v>
      </c>
      <c r="C730" s="545" t="s">
        <v>209</v>
      </c>
      <c r="D730" s="546">
        <v>46052</v>
      </c>
      <c r="E730" s="171" t="str">
        <f t="shared" si="11"/>
        <v>2026</v>
      </c>
      <c r="F730" s="547">
        <v>11355</v>
      </c>
      <c r="G730" s="548">
        <v>0.19</v>
      </c>
      <c r="H730" s="547">
        <v>9542.02</v>
      </c>
      <c r="I730" s="545" t="s">
        <v>12697</v>
      </c>
      <c r="J730" s="545" t="s">
        <v>13307</v>
      </c>
      <c r="K730" s="545" t="s">
        <v>13413</v>
      </c>
      <c r="L730" s="545" t="s">
        <v>13807</v>
      </c>
      <c r="M730" s="548" t="s">
        <v>13758</v>
      </c>
      <c r="N730" s="545" t="s">
        <v>13413</v>
      </c>
      <c r="O730" s="545" t="s">
        <v>14546</v>
      </c>
      <c r="P730" s="549">
        <v>776</v>
      </c>
      <c r="Q730" s="549">
        <v>1</v>
      </c>
      <c r="R730" s="549">
        <v>138</v>
      </c>
      <c r="S730" s="548">
        <v>2228</v>
      </c>
      <c r="T730" s="548"/>
      <c r="U730" s="99"/>
    </row>
    <row r="731" spans="1:21" ht="19.5" customHeight="1">
      <c r="A731" s="545">
        <v>844</v>
      </c>
      <c r="B731" s="545" t="s">
        <v>7132</v>
      </c>
      <c r="C731" s="545" t="s">
        <v>209</v>
      </c>
      <c r="D731" s="546">
        <v>46052</v>
      </c>
      <c r="E731" s="171" t="str">
        <f t="shared" si="11"/>
        <v>2026</v>
      </c>
      <c r="F731" s="547">
        <v>16971</v>
      </c>
      <c r="G731" s="548">
        <v>0.19</v>
      </c>
      <c r="H731" s="547">
        <v>14261.34</v>
      </c>
      <c r="I731" s="545" t="s">
        <v>12697</v>
      </c>
      <c r="J731" s="545" t="s">
        <v>13307</v>
      </c>
      <c r="K731" s="545" t="s">
        <v>13413</v>
      </c>
      <c r="L731" s="545" t="s">
        <v>13807</v>
      </c>
      <c r="M731" s="548" t="s">
        <v>13758</v>
      </c>
      <c r="N731" s="545" t="s">
        <v>13413</v>
      </c>
      <c r="O731" s="545" t="s">
        <v>14547</v>
      </c>
      <c r="P731" s="549">
        <v>777</v>
      </c>
      <c r="Q731" s="549">
        <v>1</v>
      </c>
      <c r="R731" s="549">
        <v>138</v>
      </c>
      <c r="S731" s="548">
        <v>2228</v>
      </c>
      <c r="T731" s="548"/>
      <c r="U731" s="99"/>
    </row>
    <row r="732" spans="1:21" ht="19.5" customHeight="1">
      <c r="A732" s="545">
        <v>845</v>
      </c>
      <c r="B732" s="545" t="s">
        <v>7131</v>
      </c>
      <c r="C732" s="545" t="s">
        <v>209</v>
      </c>
      <c r="D732" s="546">
        <v>46052</v>
      </c>
      <c r="E732" s="171" t="str">
        <f t="shared" si="11"/>
        <v>2026</v>
      </c>
      <c r="F732" s="547">
        <v>32953</v>
      </c>
      <c r="G732" s="548">
        <v>0.19</v>
      </c>
      <c r="H732" s="547">
        <v>27691.599999999999</v>
      </c>
      <c r="I732" s="545" t="s">
        <v>12697</v>
      </c>
      <c r="J732" s="545" t="s">
        <v>13307</v>
      </c>
      <c r="K732" s="545" t="s">
        <v>13413</v>
      </c>
      <c r="L732" s="545" t="s">
        <v>13807</v>
      </c>
      <c r="M732" s="548" t="s">
        <v>13758</v>
      </c>
      <c r="N732" s="545" t="s">
        <v>13413</v>
      </c>
      <c r="O732" s="545" t="s">
        <v>14548</v>
      </c>
      <c r="P732" s="549">
        <v>778</v>
      </c>
      <c r="Q732" s="549">
        <v>1</v>
      </c>
      <c r="R732" s="549">
        <v>138</v>
      </c>
      <c r="S732" s="548">
        <v>2228</v>
      </c>
      <c r="T732" s="548"/>
      <c r="U732" s="99"/>
    </row>
    <row r="733" spans="1:21" ht="19.5" customHeight="1">
      <c r="A733" s="545">
        <v>846</v>
      </c>
      <c r="B733" s="545" t="s">
        <v>8027</v>
      </c>
      <c r="C733" s="545" t="s">
        <v>209</v>
      </c>
      <c r="D733" s="546">
        <v>46057</v>
      </c>
      <c r="E733" s="171" t="str">
        <f t="shared" si="11"/>
        <v>2026</v>
      </c>
      <c r="F733" s="547">
        <v>7817</v>
      </c>
      <c r="G733" s="548">
        <v>0.19</v>
      </c>
      <c r="H733" s="547">
        <v>6568.91</v>
      </c>
      <c r="I733" s="545" t="s">
        <v>12697</v>
      </c>
      <c r="J733" s="545" t="s">
        <v>13296</v>
      </c>
      <c r="K733" s="545" t="s">
        <v>13413</v>
      </c>
      <c r="L733" s="545" t="s">
        <v>14549</v>
      </c>
      <c r="M733" s="548" t="s">
        <v>13758</v>
      </c>
      <c r="N733" s="545" t="s">
        <v>13413</v>
      </c>
      <c r="O733" s="545" t="s">
        <v>14550</v>
      </c>
      <c r="P733" s="549">
        <v>779</v>
      </c>
      <c r="Q733" s="549">
        <v>1</v>
      </c>
      <c r="R733" s="549">
        <v>138</v>
      </c>
      <c r="S733" s="548">
        <v>2218</v>
      </c>
      <c r="T733" s="548"/>
      <c r="U733" s="99"/>
    </row>
    <row r="734" spans="1:21" ht="19.5" customHeight="1">
      <c r="A734" s="545">
        <v>848</v>
      </c>
      <c r="B734" s="545" t="s">
        <v>11927</v>
      </c>
      <c r="C734" s="545" t="s">
        <v>209</v>
      </c>
      <c r="D734" s="546">
        <v>44596</v>
      </c>
      <c r="E734" s="171" t="str">
        <f t="shared" si="11"/>
        <v>2022</v>
      </c>
      <c r="F734" s="547">
        <v>7659.01</v>
      </c>
      <c r="G734" s="548">
        <v>0.19</v>
      </c>
      <c r="H734" s="547">
        <v>6436.14</v>
      </c>
      <c r="I734" s="545" t="s">
        <v>12697</v>
      </c>
      <c r="J734" s="545" t="s">
        <v>13297</v>
      </c>
      <c r="K734" s="545" t="s">
        <v>13413</v>
      </c>
      <c r="L734" s="545" t="s">
        <v>13807</v>
      </c>
      <c r="M734" s="548" t="s">
        <v>13758</v>
      </c>
      <c r="N734" s="545" t="s">
        <v>13413</v>
      </c>
      <c r="O734" s="545" t="s">
        <v>14551</v>
      </c>
      <c r="P734" s="549">
        <v>780</v>
      </c>
      <c r="Q734" s="549">
        <v>1</v>
      </c>
      <c r="R734" s="549">
        <v>138</v>
      </c>
      <c r="S734" s="548">
        <v>2257</v>
      </c>
      <c r="T734" s="548"/>
      <c r="U734" s="99"/>
    </row>
    <row r="735" spans="1:21" ht="19.5" customHeight="1">
      <c r="A735" s="545">
        <v>849</v>
      </c>
      <c r="B735" s="545" t="s">
        <v>6400</v>
      </c>
      <c r="C735" s="545" t="s">
        <v>209</v>
      </c>
      <c r="D735" s="546">
        <v>46052</v>
      </c>
      <c r="E735" s="171" t="str">
        <f t="shared" si="11"/>
        <v>2026</v>
      </c>
      <c r="F735" s="547">
        <v>7971</v>
      </c>
      <c r="G735" s="548">
        <v>0.19</v>
      </c>
      <c r="H735" s="547">
        <v>6698.32</v>
      </c>
      <c r="I735" s="545" t="s">
        <v>12697</v>
      </c>
      <c r="J735" s="545" t="s">
        <v>13307</v>
      </c>
      <c r="K735" s="545" t="s">
        <v>13413</v>
      </c>
      <c r="L735" s="545" t="s">
        <v>13807</v>
      </c>
      <c r="M735" s="548" t="s">
        <v>13758</v>
      </c>
      <c r="N735" s="545" t="s">
        <v>13413</v>
      </c>
      <c r="O735" s="545" t="s">
        <v>14552</v>
      </c>
      <c r="P735" s="549">
        <v>781</v>
      </c>
      <c r="Q735" s="549">
        <v>1</v>
      </c>
      <c r="R735" s="549">
        <v>138</v>
      </c>
      <c r="S735" s="548">
        <v>2228</v>
      </c>
      <c r="T735" s="548"/>
      <c r="U735" s="99"/>
    </row>
    <row r="736" spans="1:21" ht="19.5" customHeight="1">
      <c r="A736" s="545">
        <v>850</v>
      </c>
      <c r="B736" s="545" t="s">
        <v>6647</v>
      </c>
      <c r="C736" s="545" t="s">
        <v>209</v>
      </c>
      <c r="D736" s="546">
        <v>46052</v>
      </c>
      <c r="E736" s="171" t="str">
        <f t="shared" si="11"/>
        <v>2026</v>
      </c>
      <c r="F736" s="547">
        <v>5296</v>
      </c>
      <c r="G736" s="548">
        <v>0.19</v>
      </c>
      <c r="H736" s="547">
        <v>4450.42</v>
      </c>
      <c r="I736" s="545" t="s">
        <v>12697</v>
      </c>
      <c r="J736" s="545" t="s">
        <v>13307</v>
      </c>
      <c r="K736" s="545" t="s">
        <v>13413</v>
      </c>
      <c r="L736" s="545" t="s">
        <v>13807</v>
      </c>
      <c r="M736" s="548" t="s">
        <v>13758</v>
      </c>
      <c r="N736" s="545" t="s">
        <v>13413</v>
      </c>
      <c r="O736" s="545" t="s">
        <v>14553</v>
      </c>
      <c r="P736" s="549">
        <v>782</v>
      </c>
      <c r="Q736" s="549">
        <v>1</v>
      </c>
      <c r="R736" s="549">
        <v>138</v>
      </c>
      <c r="S736" s="548">
        <v>2228</v>
      </c>
      <c r="T736" s="548"/>
      <c r="U736" s="99"/>
    </row>
    <row r="737" spans="1:21" ht="19.5" customHeight="1">
      <c r="A737" s="545">
        <v>851</v>
      </c>
      <c r="B737" s="545" t="s">
        <v>7130</v>
      </c>
      <c r="C737" s="545" t="s">
        <v>209</v>
      </c>
      <c r="D737" s="546">
        <v>46052</v>
      </c>
      <c r="E737" s="171" t="str">
        <f t="shared" si="11"/>
        <v>2026</v>
      </c>
      <c r="F737" s="547">
        <v>12943</v>
      </c>
      <c r="G737" s="548">
        <v>0.19</v>
      </c>
      <c r="H737" s="547">
        <v>10876.47</v>
      </c>
      <c r="I737" s="545" t="s">
        <v>12697</v>
      </c>
      <c r="J737" s="545" t="s">
        <v>13307</v>
      </c>
      <c r="K737" s="545" t="s">
        <v>14554</v>
      </c>
      <c r="L737" s="545" t="s">
        <v>13807</v>
      </c>
      <c r="M737" s="548" t="s">
        <v>13758</v>
      </c>
      <c r="N737" s="545" t="s">
        <v>13413</v>
      </c>
      <c r="O737" s="545" t="s">
        <v>14555</v>
      </c>
      <c r="P737" s="549">
        <v>783</v>
      </c>
      <c r="Q737" s="549">
        <v>1</v>
      </c>
      <c r="R737" s="549">
        <v>138</v>
      </c>
      <c r="S737" s="548">
        <v>2228</v>
      </c>
      <c r="T737" s="548"/>
      <c r="U737" s="99"/>
    </row>
    <row r="738" spans="1:21" ht="19.5" customHeight="1">
      <c r="A738" s="545">
        <v>852</v>
      </c>
      <c r="B738" s="545" t="s">
        <v>7129</v>
      </c>
      <c r="C738" s="545" t="s">
        <v>209</v>
      </c>
      <c r="D738" s="546">
        <v>46052</v>
      </c>
      <c r="E738" s="171" t="str">
        <f t="shared" si="11"/>
        <v>2026</v>
      </c>
      <c r="F738" s="547">
        <v>1492</v>
      </c>
      <c r="G738" s="548">
        <v>0.19</v>
      </c>
      <c r="H738" s="547">
        <v>1253.78</v>
      </c>
      <c r="I738" s="545" t="s">
        <v>12697</v>
      </c>
      <c r="J738" s="545" t="s">
        <v>13307</v>
      </c>
      <c r="K738" s="545" t="s">
        <v>13413</v>
      </c>
      <c r="L738" s="545" t="s">
        <v>13807</v>
      </c>
      <c r="M738" s="548" t="s">
        <v>13758</v>
      </c>
      <c r="N738" s="545" t="s">
        <v>13413</v>
      </c>
      <c r="O738" s="545" t="s">
        <v>14556</v>
      </c>
      <c r="P738" s="549">
        <v>784</v>
      </c>
      <c r="Q738" s="549">
        <v>1</v>
      </c>
      <c r="R738" s="549">
        <v>138</v>
      </c>
      <c r="S738" s="548">
        <v>2228</v>
      </c>
      <c r="T738" s="548"/>
      <c r="U738" s="99"/>
    </row>
    <row r="739" spans="1:21" ht="19.5" customHeight="1">
      <c r="A739" s="545">
        <v>853</v>
      </c>
      <c r="B739" s="545" t="s">
        <v>6399</v>
      </c>
      <c r="C739" s="545" t="s">
        <v>209</v>
      </c>
      <c r="D739" s="546">
        <v>46052</v>
      </c>
      <c r="E739" s="171" t="str">
        <f t="shared" si="11"/>
        <v>2026</v>
      </c>
      <c r="F739" s="547">
        <v>4125</v>
      </c>
      <c r="G739" s="548">
        <v>0.19</v>
      </c>
      <c r="H739" s="547">
        <v>3466.39</v>
      </c>
      <c r="I739" s="545" t="s">
        <v>12697</v>
      </c>
      <c r="J739" s="545" t="s">
        <v>13307</v>
      </c>
      <c r="K739" s="545" t="s">
        <v>13413</v>
      </c>
      <c r="L739" s="545" t="s">
        <v>13807</v>
      </c>
      <c r="M739" s="548" t="s">
        <v>13758</v>
      </c>
      <c r="N739" s="545" t="s">
        <v>13413</v>
      </c>
      <c r="O739" s="545" t="s">
        <v>14557</v>
      </c>
      <c r="P739" s="549">
        <v>785</v>
      </c>
      <c r="Q739" s="549">
        <v>1</v>
      </c>
      <c r="R739" s="549">
        <v>138</v>
      </c>
      <c r="S739" s="548">
        <v>2228</v>
      </c>
      <c r="T739" s="548"/>
      <c r="U739" s="99"/>
    </row>
    <row r="740" spans="1:21" ht="19.5" customHeight="1">
      <c r="A740" s="545">
        <v>854</v>
      </c>
      <c r="B740" s="545" t="s">
        <v>6398</v>
      </c>
      <c r="C740" s="545" t="s">
        <v>209</v>
      </c>
      <c r="D740" s="546">
        <v>46052</v>
      </c>
      <c r="E740" s="171" t="str">
        <f t="shared" si="11"/>
        <v>2026</v>
      </c>
      <c r="F740" s="547">
        <v>6900</v>
      </c>
      <c r="G740" s="548">
        <v>0.19</v>
      </c>
      <c r="H740" s="547">
        <v>5798.32</v>
      </c>
      <c r="I740" s="545" t="s">
        <v>12697</v>
      </c>
      <c r="J740" s="545" t="s">
        <v>13307</v>
      </c>
      <c r="K740" s="545" t="s">
        <v>13413</v>
      </c>
      <c r="L740" s="545" t="s">
        <v>13807</v>
      </c>
      <c r="M740" s="548" t="s">
        <v>13758</v>
      </c>
      <c r="N740" s="545" t="s">
        <v>13413</v>
      </c>
      <c r="O740" s="545" t="s">
        <v>14558</v>
      </c>
      <c r="P740" s="549">
        <v>786</v>
      </c>
      <c r="Q740" s="549">
        <v>1</v>
      </c>
      <c r="R740" s="549">
        <v>138</v>
      </c>
      <c r="S740" s="548">
        <v>2228</v>
      </c>
      <c r="T740" s="548"/>
      <c r="U740" s="99"/>
    </row>
    <row r="741" spans="1:21" ht="19.5" customHeight="1">
      <c r="A741" s="545">
        <v>855</v>
      </c>
      <c r="B741" s="545" t="s">
        <v>11926</v>
      </c>
      <c r="C741" s="545" t="s">
        <v>216</v>
      </c>
      <c r="D741" s="546"/>
      <c r="E741" s="171" t="str">
        <f t="shared" si="11"/>
        <v>1900</v>
      </c>
      <c r="F741" s="547">
        <v>0</v>
      </c>
      <c r="G741" s="548">
        <v>0</v>
      </c>
      <c r="H741" s="547">
        <v>0</v>
      </c>
      <c r="I741" s="545" t="s">
        <v>12699</v>
      </c>
      <c r="J741" s="545"/>
      <c r="K741" s="545" t="s">
        <v>13413</v>
      </c>
      <c r="L741" s="545" t="s">
        <v>14323</v>
      </c>
      <c r="M741" s="548" t="s">
        <v>13758</v>
      </c>
      <c r="N741" s="545" t="s">
        <v>13413</v>
      </c>
      <c r="O741" s="545" t="s">
        <v>14559</v>
      </c>
      <c r="P741" s="549">
        <v>787</v>
      </c>
      <c r="Q741" s="549">
        <v>1</v>
      </c>
      <c r="R741" s="549">
        <v>130</v>
      </c>
      <c r="S741" s="548"/>
      <c r="T741" s="548"/>
      <c r="U741" s="99"/>
    </row>
    <row r="742" spans="1:21" ht="19.5" customHeight="1">
      <c r="A742" s="545">
        <v>856</v>
      </c>
      <c r="B742" s="545" t="s">
        <v>1621</v>
      </c>
      <c r="C742" s="545" t="s">
        <v>786</v>
      </c>
      <c r="D742" s="546"/>
      <c r="E742" s="171" t="str">
        <f t="shared" si="11"/>
        <v>1900</v>
      </c>
      <c r="F742" s="547">
        <v>0</v>
      </c>
      <c r="G742" s="548">
        <v>0</v>
      </c>
      <c r="H742" s="547">
        <v>0</v>
      </c>
      <c r="I742" s="545" t="s">
        <v>12641</v>
      </c>
      <c r="J742" s="545"/>
      <c r="K742" s="545" t="s">
        <v>13413</v>
      </c>
      <c r="L742" s="545" t="s">
        <v>14455</v>
      </c>
      <c r="M742" s="548" t="s">
        <v>13758</v>
      </c>
      <c r="N742" s="545" t="s">
        <v>22144</v>
      </c>
      <c r="O742" s="545" t="s">
        <v>14560</v>
      </c>
      <c r="P742" s="549">
        <v>788</v>
      </c>
      <c r="Q742" s="549">
        <v>1</v>
      </c>
      <c r="R742" s="549">
        <v>125</v>
      </c>
      <c r="S742" s="548"/>
      <c r="T742" s="548">
        <v>37</v>
      </c>
      <c r="U742" s="99"/>
    </row>
    <row r="743" spans="1:21" ht="19.5" customHeight="1">
      <c r="A743" s="545">
        <v>857</v>
      </c>
      <c r="B743" s="545" t="s">
        <v>11925</v>
      </c>
      <c r="C743" s="545" t="s">
        <v>209</v>
      </c>
      <c r="D743" s="546"/>
      <c r="E743" s="171" t="str">
        <f t="shared" si="11"/>
        <v>1900</v>
      </c>
      <c r="F743" s="547">
        <v>0</v>
      </c>
      <c r="G743" s="548">
        <v>0</v>
      </c>
      <c r="H743" s="547">
        <v>0</v>
      </c>
      <c r="I743" s="545" t="s">
        <v>12697</v>
      </c>
      <c r="J743" s="545"/>
      <c r="K743" s="545" t="s">
        <v>13413</v>
      </c>
      <c r="L743" s="545" t="s">
        <v>14561</v>
      </c>
      <c r="M743" s="548" t="s">
        <v>13758</v>
      </c>
      <c r="N743" s="545" t="s">
        <v>13413</v>
      </c>
      <c r="O743" s="545" t="s">
        <v>14562</v>
      </c>
      <c r="P743" s="549">
        <v>789</v>
      </c>
      <c r="Q743" s="549">
        <v>1</v>
      </c>
      <c r="R743" s="549">
        <v>138</v>
      </c>
      <c r="S743" s="548"/>
      <c r="T743" s="548"/>
      <c r="U743" s="99"/>
    </row>
    <row r="744" spans="1:21" ht="19.5" customHeight="1">
      <c r="A744" s="545">
        <v>858</v>
      </c>
      <c r="B744" s="545" t="s">
        <v>8042</v>
      </c>
      <c r="C744" s="545" t="s">
        <v>209</v>
      </c>
      <c r="D744" s="546">
        <v>44596</v>
      </c>
      <c r="E744" s="171" t="str">
        <f t="shared" si="11"/>
        <v>2022</v>
      </c>
      <c r="F744" s="547">
        <v>12685</v>
      </c>
      <c r="G744" s="548">
        <v>0.19</v>
      </c>
      <c r="H744" s="547">
        <v>10659.66</v>
      </c>
      <c r="I744" s="545" t="s">
        <v>12697</v>
      </c>
      <c r="J744" s="545" t="s">
        <v>13297</v>
      </c>
      <c r="K744" s="545" t="s">
        <v>13413</v>
      </c>
      <c r="L744" s="545" t="s">
        <v>14563</v>
      </c>
      <c r="M744" s="548" t="s">
        <v>13758</v>
      </c>
      <c r="N744" s="545" t="s">
        <v>13413</v>
      </c>
      <c r="O744" s="545" t="s">
        <v>14562</v>
      </c>
      <c r="P744" s="549">
        <v>790</v>
      </c>
      <c r="Q744" s="549">
        <v>1</v>
      </c>
      <c r="R744" s="549">
        <v>138</v>
      </c>
      <c r="S744" s="548">
        <v>2257</v>
      </c>
      <c r="T744" s="548"/>
      <c r="U744" s="99"/>
    </row>
    <row r="745" spans="1:21" ht="19.5" customHeight="1">
      <c r="A745" s="545">
        <v>859</v>
      </c>
      <c r="B745" s="545" t="s">
        <v>11924</v>
      </c>
      <c r="C745" s="545" t="s">
        <v>209</v>
      </c>
      <c r="D745" s="546"/>
      <c r="E745" s="171" t="str">
        <f t="shared" si="11"/>
        <v>1900</v>
      </c>
      <c r="F745" s="547">
        <v>0</v>
      </c>
      <c r="G745" s="548">
        <v>0</v>
      </c>
      <c r="H745" s="547">
        <v>0</v>
      </c>
      <c r="I745" s="545" t="s">
        <v>12697</v>
      </c>
      <c r="J745" s="545"/>
      <c r="K745" s="545" t="s">
        <v>14564</v>
      </c>
      <c r="L745" s="545" t="s">
        <v>14565</v>
      </c>
      <c r="M745" s="548" t="s">
        <v>13758</v>
      </c>
      <c r="N745" s="545" t="s">
        <v>13413</v>
      </c>
      <c r="O745" s="545" t="s">
        <v>13413</v>
      </c>
      <c r="P745" s="549">
        <v>791</v>
      </c>
      <c r="Q745" s="549">
        <v>1</v>
      </c>
      <c r="R745" s="549">
        <v>138</v>
      </c>
      <c r="S745" s="548"/>
      <c r="T745" s="548"/>
      <c r="U745" s="99"/>
    </row>
    <row r="746" spans="1:21" ht="19.5" customHeight="1">
      <c r="A746" s="545">
        <v>860</v>
      </c>
      <c r="B746" s="545" t="s">
        <v>8094</v>
      </c>
      <c r="C746" s="545" t="s">
        <v>209</v>
      </c>
      <c r="D746" s="546">
        <v>46057</v>
      </c>
      <c r="E746" s="171" t="str">
        <f t="shared" si="11"/>
        <v>2026</v>
      </c>
      <c r="F746" s="547">
        <v>47924</v>
      </c>
      <c r="G746" s="548">
        <v>0.19</v>
      </c>
      <c r="H746" s="547">
        <v>40272.269999999997</v>
      </c>
      <c r="I746" s="545" t="s">
        <v>12697</v>
      </c>
      <c r="J746" s="545" t="s">
        <v>13298</v>
      </c>
      <c r="K746" s="545" t="s">
        <v>13413</v>
      </c>
      <c r="L746" s="545" t="s">
        <v>14566</v>
      </c>
      <c r="M746" s="548" t="s">
        <v>13758</v>
      </c>
      <c r="N746" s="545" t="s">
        <v>13413</v>
      </c>
      <c r="O746" s="545" t="s">
        <v>13413</v>
      </c>
      <c r="P746" s="549">
        <v>792</v>
      </c>
      <c r="Q746" s="549">
        <v>1</v>
      </c>
      <c r="R746" s="549">
        <v>138</v>
      </c>
      <c r="S746" s="548">
        <v>1012</v>
      </c>
      <c r="T746" s="548"/>
      <c r="U746" s="99"/>
    </row>
    <row r="747" spans="1:21" ht="19.5" customHeight="1">
      <c r="A747" s="545">
        <v>861</v>
      </c>
      <c r="B747" s="545" t="s">
        <v>6397</v>
      </c>
      <c r="C747" s="545" t="s">
        <v>209</v>
      </c>
      <c r="D747" s="546">
        <v>45708</v>
      </c>
      <c r="E747" s="171" t="str">
        <f t="shared" si="11"/>
        <v>2025</v>
      </c>
      <c r="F747" s="547">
        <v>16757.2</v>
      </c>
      <c r="G747" s="548">
        <v>0.19</v>
      </c>
      <c r="H747" s="547">
        <v>14081.68</v>
      </c>
      <c r="I747" s="545" t="s">
        <v>12718</v>
      </c>
      <c r="J747" s="545" t="s">
        <v>13307</v>
      </c>
      <c r="K747" s="545" t="s">
        <v>14567</v>
      </c>
      <c r="L747" s="545" t="s">
        <v>14565</v>
      </c>
      <c r="M747" s="548" t="s">
        <v>13758</v>
      </c>
      <c r="N747" s="545" t="s">
        <v>13413</v>
      </c>
      <c r="O747" s="545" t="s">
        <v>13413</v>
      </c>
      <c r="P747" s="549">
        <v>793</v>
      </c>
      <c r="Q747" s="549">
        <v>1</v>
      </c>
      <c r="R747" s="549">
        <v>137</v>
      </c>
      <c r="S747" s="548">
        <v>2228</v>
      </c>
      <c r="T747" s="548"/>
      <c r="U747" s="99"/>
    </row>
    <row r="748" spans="1:21" ht="19.5" customHeight="1">
      <c r="A748" s="545">
        <v>862</v>
      </c>
      <c r="B748" s="545" t="s">
        <v>7475</v>
      </c>
      <c r="C748" s="545" t="s">
        <v>209</v>
      </c>
      <c r="D748" s="546">
        <v>43738</v>
      </c>
      <c r="E748" s="171" t="str">
        <f t="shared" si="11"/>
        <v>2019</v>
      </c>
      <c r="F748" s="547">
        <v>14150</v>
      </c>
      <c r="G748" s="548">
        <v>0.19</v>
      </c>
      <c r="H748" s="547">
        <v>11890.76</v>
      </c>
      <c r="I748" s="545" t="s">
        <v>12697</v>
      </c>
      <c r="J748" s="545" t="s">
        <v>13298</v>
      </c>
      <c r="K748" s="545" t="s">
        <v>13413</v>
      </c>
      <c r="L748" s="545" t="s">
        <v>14566</v>
      </c>
      <c r="M748" s="548" t="s">
        <v>13758</v>
      </c>
      <c r="N748" s="545" t="s">
        <v>13413</v>
      </c>
      <c r="O748" s="545" t="s">
        <v>13413</v>
      </c>
      <c r="P748" s="549">
        <v>794</v>
      </c>
      <c r="Q748" s="549">
        <v>1</v>
      </c>
      <c r="R748" s="549">
        <v>138</v>
      </c>
      <c r="S748" s="548">
        <v>1012</v>
      </c>
      <c r="T748" s="548"/>
      <c r="U748" s="99"/>
    </row>
    <row r="749" spans="1:21" ht="19.5" customHeight="1">
      <c r="A749" s="545">
        <v>863</v>
      </c>
      <c r="B749" s="545" t="s">
        <v>8026</v>
      </c>
      <c r="C749" s="545" t="s">
        <v>209</v>
      </c>
      <c r="D749" s="546">
        <v>43553</v>
      </c>
      <c r="E749" s="171" t="str">
        <f t="shared" si="11"/>
        <v>2019</v>
      </c>
      <c r="F749" s="547">
        <v>19508</v>
      </c>
      <c r="G749" s="548">
        <v>0.19</v>
      </c>
      <c r="H749" s="547">
        <v>16393.28</v>
      </c>
      <c r="I749" s="545" t="s">
        <v>12697</v>
      </c>
      <c r="J749" s="545" t="s">
        <v>13296</v>
      </c>
      <c r="K749" s="545" t="s">
        <v>13413</v>
      </c>
      <c r="L749" s="545" t="s">
        <v>14566</v>
      </c>
      <c r="M749" s="548" t="s">
        <v>13758</v>
      </c>
      <c r="N749" s="545" t="s">
        <v>13413</v>
      </c>
      <c r="O749" s="545" t="s">
        <v>13413</v>
      </c>
      <c r="P749" s="549">
        <v>795</v>
      </c>
      <c r="Q749" s="549">
        <v>1</v>
      </c>
      <c r="R749" s="549">
        <v>138</v>
      </c>
      <c r="S749" s="548">
        <v>2218</v>
      </c>
      <c r="T749" s="548"/>
      <c r="U749" s="99"/>
    </row>
    <row r="750" spans="1:21" ht="19.5" customHeight="1">
      <c r="A750" s="545">
        <v>864</v>
      </c>
      <c r="B750" s="545" t="s">
        <v>11923</v>
      </c>
      <c r="C750" s="545" t="s">
        <v>209</v>
      </c>
      <c r="D750" s="546">
        <v>44596</v>
      </c>
      <c r="E750" s="171" t="str">
        <f t="shared" si="11"/>
        <v>2022</v>
      </c>
      <c r="F750" s="547">
        <v>23545.01</v>
      </c>
      <c r="G750" s="548">
        <v>0.19</v>
      </c>
      <c r="H750" s="547">
        <v>19785.72</v>
      </c>
      <c r="I750" s="545" t="s">
        <v>12697</v>
      </c>
      <c r="J750" s="545" t="s">
        <v>13297</v>
      </c>
      <c r="K750" s="545" t="s">
        <v>13413</v>
      </c>
      <c r="L750" s="545" t="s">
        <v>13807</v>
      </c>
      <c r="M750" s="548" t="s">
        <v>13758</v>
      </c>
      <c r="N750" s="545" t="s">
        <v>13413</v>
      </c>
      <c r="O750" s="545" t="s">
        <v>14568</v>
      </c>
      <c r="P750" s="549">
        <v>796</v>
      </c>
      <c r="Q750" s="549">
        <v>1</v>
      </c>
      <c r="R750" s="549">
        <v>138</v>
      </c>
      <c r="S750" s="548">
        <v>2257</v>
      </c>
      <c r="T750" s="548"/>
      <c r="U750" s="99"/>
    </row>
    <row r="751" spans="1:21" ht="19.5" customHeight="1">
      <c r="A751" s="545">
        <v>865</v>
      </c>
      <c r="B751" s="545" t="s">
        <v>3160</v>
      </c>
      <c r="C751" s="545" t="s">
        <v>209</v>
      </c>
      <c r="D751" s="546"/>
      <c r="E751" s="171" t="str">
        <f t="shared" si="11"/>
        <v>1900</v>
      </c>
      <c r="F751" s="547">
        <v>0</v>
      </c>
      <c r="G751" s="548">
        <v>0</v>
      </c>
      <c r="H751" s="547">
        <v>0</v>
      </c>
      <c r="I751" s="545" t="s">
        <v>12719</v>
      </c>
      <c r="J751" s="545"/>
      <c r="K751" s="545" t="s">
        <v>13413</v>
      </c>
      <c r="L751" s="545" t="s">
        <v>14569</v>
      </c>
      <c r="M751" s="548" t="s">
        <v>13758</v>
      </c>
      <c r="N751" s="545" t="s">
        <v>13413</v>
      </c>
      <c r="O751" s="545" t="s">
        <v>13413</v>
      </c>
      <c r="P751" s="549">
        <v>797</v>
      </c>
      <c r="Q751" s="549">
        <v>1</v>
      </c>
      <c r="R751" s="549">
        <v>157</v>
      </c>
      <c r="S751" s="548"/>
      <c r="T751" s="548"/>
      <c r="U751" s="99"/>
    </row>
    <row r="752" spans="1:21" ht="19.5" customHeight="1">
      <c r="A752" s="545">
        <v>866</v>
      </c>
      <c r="B752" s="545" t="s">
        <v>11922</v>
      </c>
      <c r="C752" s="545" t="s">
        <v>209</v>
      </c>
      <c r="D752" s="546">
        <v>44596</v>
      </c>
      <c r="E752" s="171" t="str">
        <f t="shared" si="11"/>
        <v>2022</v>
      </c>
      <c r="F752" s="547">
        <v>74980</v>
      </c>
      <c r="G752" s="548">
        <v>0.19</v>
      </c>
      <c r="H752" s="547">
        <v>63008.4</v>
      </c>
      <c r="I752" s="545" t="s">
        <v>12719</v>
      </c>
      <c r="J752" s="545" t="s">
        <v>13297</v>
      </c>
      <c r="K752" s="545" t="s">
        <v>13413</v>
      </c>
      <c r="L752" s="545" t="s">
        <v>14570</v>
      </c>
      <c r="M752" s="548" t="s">
        <v>13758</v>
      </c>
      <c r="N752" s="545" t="s">
        <v>13413</v>
      </c>
      <c r="O752" s="545" t="s">
        <v>13413</v>
      </c>
      <c r="P752" s="549">
        <v>798</v>
      </c>
      <c r="Q752" s="549">
        <v>1</v>
      </c>
      <c r="R752" s="549">
        <v>157</v>
      </c>
      <c r="S752" s="548">
        <v>2257</v>
      </c>
      <c r="T752" s="548"/>
      <c r="U752" s="99"/>
    </row>
    <row r="753" spans="1:21" ht="19.5" customHeight="1">
      <c r="A753" s="545">
        <v>867</v>
      </c>
      <c r="B753" s="545" t="s">
        <v>3159</v>
      </c>
      <c r="C753" s="545" t="s">
        <v>209</v>
      </c>
      <c r="D753" s="546">
        <v>44596</v>
      </c>
      <c r="E753" s="171" t="str">
        <f t="shared" si="11"/>
        <v>2022</v>
      </c>
      <c r="F753" s="547">
        <v>158620</v>
      </c>
      <c r="G753" s="548">
        <v>0.19</v>
      </c>
      <c r="H753" s="547">
        <v>133294.12</v>
      </c>
      <c r="I753" s="545" t="s">
        <v>12719</v>
      </c>
      <c r="J753" s="545" t="s">
        <v>13297</v>
      </c>
      <c r="K753" s="545" t="s">
        <v>13413</v>
      </c>
      <c r="L753" s="545" t="s">
        <v>14570</v>
      </c>
      <c r="M753" s="548" t="s">
        <v>13758</v>
      </c>
      <c r="N753" s="545" t="s">
        <v>13413</v>
      </c>
      <c r="O753" s="545" t="s">
        <v>14571</v>
      </c>
      <c r="P753" s="549">
        <v>799</v>
      </c>
      <c r="Q753" s="549">
        <v>1</v>
      </c>
      <c r="R753" s="549">
        <v>157</v>
      </c>
      <c r="S753" s="548">
        <v>2257</v>
      </c>
      <c r="T753" s="548"/>
      <c r="U753" s="99"/>
    </row>
    <row r="754" spans="1:21" ht="19.5" customHeight="1">
      <c r="A754" s="545">
        <v>868</v>
      </c>
      <c r="B754" s="545" t="s">
        <v>3161</v>
      </c>
      <c r="C754" s="545" t="s">
        <v>209</v>
      </c>
      <c r="D754" s="546">
        <v>44596</v>
      </c>
      <c r="E754" s="171" t="str">
        <f t="shared" si="11"/>
        <v>2022</v>
      </c>
      <c r="F754" s="547">
        <v>42124</v>
      </c>
      <c r="G754" s="548">
        <v>0.19</v>
      </c>
      <c r="H754" s="547">
        <v>35398.32</v>
      </c>
      <c r="I754" s="545" t="s">
        <v>12719</v>
      </c>
      <c r="J754" s="545" t="s">
        <v>13297</v>
      </c>
      <c r="K754" s="545" t="s">
        <v>13413</v>
      </c>
      <c r="L754" s="545" t="s">
        <v>14569</v>
      </c>
      <c r="M754" s="548" t="s">
        <v>13758</v>
      </c>
      <c r="N754" s="545" t="s">
        <v>13413</v>
      </c>
      <c r="O754" s="545" t="s">
        <v>14571</v>
      </c>
      <c r="P754" s="549">
        <v>800</v>
      </c>
      <c r="Q754" s="549">
        <v>1</v>
      </c>
      <c r="R754" s="549">
        <v>157</v>
      </c>
      <c r="S754" s="548">
        <v>2257</v>
      </c>
      <c r="T754" s="548"/>
      <c r="U754" s="99"/>
    </row>
    <row r="755" spans="1:21" ht="19.5" customHeight="1">
      <c r="A755" s="545">
        <v>869</v>
      </c>
      <c r="B755" s="545" t="s">
        <v>11921</v>
      </c>
      <c r="C755" s="545" t="s">
        <v>209</v>
      </c>
      <c r="D755" s="546">
        <v>44596</v>
      </c>
      <c r="E755" s="171" t="str">
        <f t="shared" si="11"/>
        <v>2022</v>
      </c>
      <c r="F755" s="547">
        <v>72616</v>
      </c>
      <c r="G755" s="548">
        <v>0.19</v>
      </c>
      <c r="H755" s="547">
        <v>61021.85</v>
      </c>
      <c r="I755" s="545" t="s">
        <v>12680</v>
      </c>
      <c r="J755" s="545" t="s">
        <v>13297</v>
      </c>
      <c r="K755" s="545" t="s">
        <v>14572</v>
      </c>
      <c r="L755" s="545" t="s">
        <v>14569</v>
      </c>
      <c r="M755" s="548" t="s">
        <v>13758</v>
      </c>
      <c r="N755" s="545" t="s">
        <v>13413</v>
      </c>
      <c r="O755" s="545" t="s">
        <v>13413</v>
      </c>
      <c r="P755" s="549">
        <v>801</v>
      </c>
      <c r="Q755" s="549">
        <v>1</v>
      </c>
      <c r="R755" s="549">
        <v>20</v>
      </c>
      <c r="S755" s="548">
        <v>2257</v>
      </c>
      <c r="T755" s="548"/>
      <c r="U755" s="99"/>
    </row>
    <row r="756" spans="1:21" ht="19.5" customHeight="1">
      <c r="A756" s="545">
        <v>870</v>
      </c>
      <c r="B756" s="545" t="s">
        <v>7128</v>
      </c>
      <c r="C756" s="545" t="s">
        <v>209</v>
      </c>
      <c r="D756" s="546">
        <v>46052</v>
      </c>
      <c r="E756" s="171" t="str">
        <f t="shared" si="11"/>
        <v>2026</v>
      </c>
      <c r="F756" s="547">
        <v>2159</v>
      </c>
      <c r="G756" s="548">
        <v>0.19</v>
      </c>
      <c r="H756" s="547">
        <v>1814.29</v>
      </c>
      <c r="I756" s="545" t="s">
        <v>12697</v>
      </c>
      <c r="J756" s="545" t="s">
        <v>13307</v>
      </c>
      <c r="K756" s="545" t="s">
        <v>13413</v>
      </c>
      <c r="L756" s="545" t="s">
        <v>14126</v>
      </c>
      <c r="M756" s="548" t="s">
        <v>13758</v>
      </c>
      <c r="N756" s="545" t="s">
        <v>13413</v>
      </c>
      <c r="O756" s="545" t="s">
        <v>13413</v>
      </c>
      <c r="P756" s="549">
        <v>802</v>
      </c>
      <c r="Q756" s="549">
        <v>1</v>
      </c>
      <c r="R756" s="549">
        <v>138</v>
      </c>
      <c r="S756" s="548">
        <v>2228</v>
      </c>
      <c r="T756" s="548"/>
      <c r="U756" s="99"/>
    </row>
    <row r="757" spans="1:21" ht="19.5" customHeight="1">
      <c r="A757" s="545">
        <v>871</v>
      </c>
      <c r="B757" s="545" t="s">
        <v>11920</v>
      </c>
      <c r="C757" s="545" t="s">
        <v>209</v>
      </c>
      <c r="D757" s="546">
        <v>44596</v>
      </c>
      <c r="E757" s="171" t="str">
        <f t="shared" si="11"/>
        <v>2022</v>
      </c>
      <c r="F757" s="547">
        <v>14610</v>
      </c>
      <c r="G757" s="548">
        <v>0.19</v>
      </c>
      <c r="H757" s="547">
        <v>12277.31</v>
      </c>
      <c r="I757" s="545" t="s">
        <v>12697</v>
      </c>
      <c r="J757" s="545" t="s">
        <v>13297</v>
      </c>
      <c r="K757" s="545" t="s">
        <v>14573</v>
      </c>
      <c r="L757" s="545" t="s">
        <v>14126</v>
      </c>
      <c r="M757" s="548" t="s">
        <v>13758</v>
      </c>
      <c r="N757" s="545" t="s">
        <v>13413</v>
      </c>
      <c r="O757" s="545" t="s">
        <v>13413</v>
      </c>
      <c r="P757" s="549">
        <v>803</v>
      </c>
      <c r="Q757" s="549">
        <v>1</v>
      </c>
      <c r="R757" s="549">
        <v>138</v>
      </c>
      <c r="S757" s="548">
        <v>2257</v>
      </c>
      <c r="T757" s="548"/>
      <c r="U757" s="99"/>
    </row>
    <row r="758" spans="1:21" ht="19.5" customHeight="1">
      <c r="A758" s="545">
        <v>872</v>
      </c>
      <c r="B758" s="545" t="s">
        <v>7127</v>
      </c>
      <c r="C758" s="545" t="s">
        <v>209</v>
      </c>
      <c r="D758" s="546">
        <v>46052</v>
      </c>
      <c r="E758" s="171" t="str">
        <f t="shared" si="11"/>
        <v>2026</v>
      </c>
      <c r="F758" s="547">
        <v>7718</v>
      </c>
      <c r="G758" s="548">
        <v>0.19</v>
      </c>
      <c r="H758" s="547">
        <v>6485.71</v>
      </c>
      <c r="I758" s="545" t="s">
        <v>12697</v>
      </c>
      <c r="J758" s="545" t="s">
        <v>13307</v>
      </c>
      <c r="K758" s="545" t="s">
        <v>14574</v>
      </c>
      <c r="L758" s="545" t="s">
        <v>13413</v>
      </c>
      <c r="M758" s="548" t="s">
        <v>13758</v>
      </c>
      <c r="N758" s="545" t="s">
        <v>13413</v>
      </c>
      <c r="O758" s="545" t="s">
        <v>13413</v>
      </c>
      <c r="P758" s="549">
        <v>804</v>
      </c>
      <c r="Q758" s="549">
        <v>1</v>
      </c>
      <c r="R758" s="549">
        <v>138</v>
      </c>
      <c r="S758" s="548">
        <v>2228</v>
      </c>
      <c r="T758" s="548"/>
      <c r="U758" s="99"/>
    </row>
    <row r="759" spans="1:21" ht="19.5" customHeight="1">
      <c r="A759" s="545">
        <v>873</v>
      </c>
      <c r="B759" s="545" t="s">
        <v>7126</v>
      </c>
      <c r="C759" s="545" t="s">
        <v>209</v>
      </c>
      <c r="D759" s="546">
        <v>46052</v>
      </c>
      <c r="E759" s="171" t="str">
        <f t="shared" si="11"/>
        <v>2026</v>
      </c>
      <c r="F759" s="547">
        <v>9848</v>
      </c>
      <c r="G759" s="548">
        <v>0.19</v>
      </c>
      <c r="H759" s="547">
        <v>8275.6299999999992</v>
      </c>
      <c r="I759" s="545" t="s">
        <v>12697</v>
      </c>
      <c r="J759" s="545" t="s">
        <v>13307</v>
      </c>
      <c r="K759" s="545" t="s">
        <v>13413</v>
      </c>
      <c r="L759" s="545" t="s">
        <v>13413</v>
      </c>
      <c r="M759" s="548" t="s">
        <v>13758</v>
      </c>
      <c r="N759" s="545" t="s">
        <v>13413</v>
      </c>
      <c r="O759" s="545" t="s">
        <v>13413</v>
      </c>
      <c r="P759" s="549">
        <v>805</v>
      </c>
      <c r="Q759" s="549">
        <v>1</v>
      </c>
      <c r="R759" s="549">
        <v>138</v>
      </c>
      <c r="S759" s="548">
        <v>2228</v>
      </c>
      <c r="T759" s="548"/>
      <c r="U759" s="99"/>
    </row>
    <row r="760" spans="1:21" ht="19.5" customHeight="1">
      <c r="A760" s="545">
        <v>874</v>
      </c>
      <c r="B760" s="545" t="s">
        <v>11919</v>
      </c>
      <c r="C760" s="545" t="s">
        <v>209</v>
      </c>
      <c r="D760" s="546"/>
      <c r="E760" s="171" t="str">
        <f t="shared" si="11"/>
        <v>1900</v>
      </c>
      <c r="F760" s="547">
        <v>0</v>
      </c>
      <c r="G760" s="548">
        <v>0</v>
      </c>
      <c r="H760" s="547">
        <v>0</v>
      </c>
      <c r="I760" s="545" t="s">
        <v>12697</v>
      </c>
      <c r="J760" s="545"/>
      <c r="K760" s="545" t="s">
        <v>13413</v>
      </c>
      <c r="L760" s="545" t="s">
        <v>14575</v>
      </c>
      <c r="M760" s="548" t="s">
        <v>13758</v>
      </c>
      <c r="N760" s="545" t="s">
        <v>13413</v>
      </c>
      <c r="O760" s="545" t="s">
        <v>13413</v>
      </c>
      <c r="P760" s="549">
        <v>806</v>
      </c>
      <c r="Q760" s="549">
        <v>1</v>
      </c>
      <c r="R760" s="549">
        <v>138</v>
      </c>
      <c r="S760" s="548"/>
      <c r="T760" s="548"/>
      <c r="U760" s="99"/>
    </row>
    <row r="761" spans="1:21" ht="19.5" customHeight="1">
      <c r="A761" s="545">
        <v>875</v>
      </c>
      <c r="B761" s="545" t="s">
        <v>7125</v>
      </c>
      <c r="C761" s="545" t="s">
        <v>209</v>
      </c>
      <c r="D761" s="546">
        <v>46052</v>
      </c>
      <c r="E761" s="171" t="str">
        <f t="shared" si="11"/>
        <v>2026</v>
      </c>
      <c r="F761" s="547">
        <v>2593</v>
      </c>
      <c r="G761" s="548">
        <v>0.19</v>
      </c>
      <c r="H761" s="547">
        <v>2178.9899999999998</v>
      </c>
      <c r="I761" s="545" t="s">
        <v>12697</v>
      </c>
      <c r="J761" s="545" t="s">
        <v>13307</v>
      </c>
      <c r="K761" s="545" t="s">
        <v>13413</v>
      </c>
      <c r="L761" s="545" t="s">
        <v>14576</v>
      </c>
      <c r="M761" s="548" t="s">
        <v>13758</v>
      </c>
      <c r="N761" s="545" t="s">
        <v>13413</v>
      </c>
      <c r="O761" s="545" t="s">
        <v>13413</v>
      </c>
      <c r="P761" s="549">
        <v>807</v>
      </c>
      <c r="Q761" s="549">
        <v>1</v>
      </c>
      <c r="R761" s="549">
        <v>138</v>
      </c>
      <c r="S761" s="548">
        <v>2228</v>
      </c>
      <c r="T761" s="548"/>
      <c r="U761" s="99"/>
    </row>
    <row r="762" spans="1:21" ht="19.5" customHeight="1">
      <c r="A762" s="545">
        <v>876</v>
      </c>
      <c r="B762" s="545" t="s">
        <v>7124</v>
      </c>
      <c r="C762" s="545" t="s">
        <v>216</v>
      </c>
      <c r="D762" s="546">
        <v>46084</v>
      </c>
      <c r="E762" s="171" t="str">
        <f t="shared" si="11"/>
        <v>2026</v>
      </c>
      <c r="F762" s="547">
        <v>18591</v>
      </c>
      <c r="G762" s="548">
        <v>0.19</v>
      </c>
      <c r="H762" s="547">
        <v>15622.69</v>
      </c>
      <c r="I762" s="545" t="s">
        <v>12642</v>
      </c>
      <c r="J762" s="545" t="s">
        <v>13298</v>
      </c>
      <c r="K762" s="545" t="s">
        <v>13413</v>
      </c>
      <c r="L762" s="545" t="s">
        <v>13413</v>
      </c>
      <c r="M762" s="548" t="s">
        <v>13758</v>
      </c>
      <c r="N762" s="545" t="s">
        <v>13413</v>
      </c>
      <c r="O762" s="545" t="s">
        <v>14577</v>
      </c>
      <c r="P762" s="549">
        <v>808</v>
      </c>
      <c r="Q762" s="549">
        <v>1</v>
      </c>
      <c r="R762" s="549">
        <v>135</v>
      </c>
      <c r="S762" s="548">
        <v>1012</v>
      </c>
      <c r="T762" s="548"/>
      <c r="U762" s="99"/>
    </row>
    <row r="763" spans="1:21" ht="19.5" customHeight="1">
      <c r="A763" s="545">
        <v>877</v>
      </c>
      <c r="B763" s="545" t="s">
        <v>2643</v>
      </c>
      <c r="C763" s="545" t="s">
        <v>216</v>
      </c>
      <c r="D763" s="546">
        <v>45708</v>
      </c>
      <c r="E763" s="171" t="str">
        <f t="shared" si="11"/>
        <v>2025</v>
      </c>
      <c r="F763" s="547">
        <v>9388.7000000000007</v>
      </c>
      <c r="G763" s="548">
        <v>0.19</v>
      </c>
      <c r="H763" s="547">
        <v>7889.66</v>
      </c>
      <c r="I763" s="545" t="s">
        <v>12642</v>
      </c>
      <c r="J763" s="545" t="s">
        <v>13307</v>
      </c>
      <c r="K763" s="545" t="s">
        <v>13413</v>
      </c>
      <c r="L763" s="545" t="s">
        <v>13413</v>
      </c>
      <c r="M763" s="548" t="s">
        <v>13758</v>
      </c>
      <c r="N763" s="545" t="s">
        <v>13413</v>
      </c>
      <c r="O763" s="545" t="s">
        <v>14578</v>
      </c>
      <c r="P763" s="549">
        <v>809</v>
      </c>
      <c r="Q763" s="549">
        <v>1</v>
      </c>
      <c r="R763" s="549">
        <v>135</v>
      </c>
      <c r="S763" s="548">
        <v>2228</v>
      </c>
      <c r="T763" s="548"/>
      <c r="U763" s="99"/>
    </row>
    <row r="764" spans="1:21" ht="19.5" customHeight="1">
      <c r="A764" s="545">
        <v>878</v>
      </c>
      <c r="B764" s="545" t="s">
        <v>6396</v>
      </c>
      <c r="C764" s="545" t="s">
        <v>216</v>
      </c>
      <c r="D764" s="546">
        <v>45708</v>
      </c>
      <c r="E764" s="171" t="str">
        <f t="shared" si="11"/>
        <v>2025</v>
      </c>
      <c r="F764" s="547">
        <v>13478.46</v>
      </c>
      <c r="G764" s="548">
        <v>0.19</v>
      </c>
      <c r="H764" s="547">
        <v>11326.44</v>
      </c>
      <c r="I764" s="545" t="s">
        <v>12642</v>
      </c>
      <c r="J764" s="545" t="s">
        <v>13307</v>
      </c>
      <c r="K764" s="545" t="s">
        <v>13413</v>
      </c>
      <c r="L764" s="545" t="s">
        <v>13413</v>
      </c>
      <c r="M764" s="548" t="s">
        <v>13758</v>
      </c>
      <c r="N764" s="545" t="s">
        <v>13413</v>
      </c>
      <c r="O764" s="545" t="s">
        <v>14579</v>
      </c>
      <c r="P764" s="549">
        <v>810</v>
      </c>
      <c r="Q764" s="549">
        <v>1</v>
      </c>
      <c r="R764" s="549">
        <v>135</v>
      </c>
      <c r="S764" s="548">
        <v>2228</v>
      </c>
      <c r="T764" s="548"/>
      <c r="U764" s="99"/>
    </row>
    <row r="765" spans="1:21" ht="19.5" customHeight="1">
      <c r="A765" s="545">
        <v>879</v>
      </c>
      <c r="B765" s="545" t="s">
        <v>2673</v>
      </c>
      <c r="C765" s="545" t="s">
        <v>216</v>
      </c>
      <c r="D765" s="546"/>
      <c r="E765" s="171" t="str">
        <f t="shared" si="11"/>
        <v>1900</v>
      </c>
      <c r="F765" s="547">
        <v>0</v>
      </c>
      <c r="G765" s="548">
        <v>0</v>
      </c>
      <c r="H765" s="547">
        <v>0</v>
      </c>
      <c r="I765" s="545" t="s">
        <v>12642</v>
      </c>
      <c r="J765" s="545"/>
      <c r="K765" s="545" t="s">
        <v>13413</v>
      </c>
      <c r="L765" s="545" t="s">
        <v>13413</v>
      </c>
      <c r="M765" s="548" t="s">
        <v>13758</v>
      </c>
      <c r="N765" s="545" t="s">
        <v>13413</v>
      </c>
      <c r="O765" s="545" t="s">
        <v>14580</v>
      </c>
      <c r="P765" s="549">
        <v>811</v>
      </c>
      <c r="Q765" s="549">
        <v>1</v>
      </c>
      <c r="R765" s="549">
        <v>135</v>
      </c>
      <c r="S765" s="548"/>
      <c r="T765" s="548"/>
      <c r="U765" s="99"/>
    </row>
    <row r="766" spans="1:21" ht="19.5" customHeight="1">
      <c r="A766" s="545">
        <v>880</v>
      </c>
      <c r="B766" s="545" t="s">
        <v>2669</v>
      </c>
      <c r="C766" s="545" t="s">
        <v>216</v>
      </c>
      <c r="D766" s="546"/>
      <c r="E766" s="171" t="str">
        <f t="shared" si="11"/>
        <v>1900</v>
      </c>
      <c r="F766" s="547">
        <v>0</v>
      </c>
      <c r="G766" s="548">
        <v>0</v>
      </c>
      <c r="H766" s="547">
        <v>0</v>
      </c>
      <c r="I766" s="545" t="s">
        <v>12642</v>
      </c>
      <c r="J766" s="545"/>
      <c r="K766" s="545" t="s">
        <v>13413</v>
      </c>
      <c r="L766" s="545" t="s">
        <v>13413</v>
      </c>
      <c r="M766" s="548" t="s">
        <v>13758</v>
      </c>
      <c r="N766" s="545" t="s">
        <v>13413</v>
      </c>
      <c r="O766" s="545" t="s">
        <v>14581</v>
      </c>
      <c r="P766" s="549">
        <v>812</v>
      </c>
      <c r="Q766" s="549">
        <v>1</v>
      </c>
      <c r="R766" s="549">
        <v>135</v>
      </c>
      <c r="S766" s="548"/>
      <c r="T766" s="548"/>
      <c r="U766" s="99"/>
    </row>
    <row r="767" spans="1:21" ht="19.5" customHeight="1">
      <c r="A767" s="545">
        <v>881</v>
      </c>
      <c r="B767" s="545" t="s">
        <v>11918</v>
      </c>
      <c r="C767" s="545" t="s">
        <v>209</v>
      </c>
      <c r="D767" s="546"/>
      <c r="E767" s="171" t="str">
        <f t="shared" si="11"/>
        <v>1900</v>
      </c>
      <c r="F767" s="547">
        <v>0</v>
      </c>
      <c r="G767" s="548">
        <v>0</v>
      </c>
      <c r="H767" s="547">
        <v>0</v>
      </c>
      <c r="I767" s="545" t="s">
        <v>12680</v>
      </c>
      <c r="J767" s="545"/>
      <c r="K767" s="545" t="s">
        <v>13413</v>
      </c>
      <c r="L767" s="545" t="s">
        <v>14144</v>
      </c>
      <c r="M767" s="548" t="s">
        <v>13758</v>
      </c>
      <c r="N767" s="545" t="s">
        <v>13413</v>
      </c>
      <c r="O767" s="545" t="s">
        <v>13413</v>
      </c>
      <c r="P767" s="549">
        <v>813</v>
      </c>
      <c r="Q767" s="549">
        <v>1</v>
      </c>
      <c r="R767" s="549">
        <v>20</v>
      </c>
      <c r="S767" s="548"/>
      <c r="T767" s="548"/>
      <c r="U767" s="99"/>
    </row>
    <row r="768" spans="1:21" ht="19.5" customHeight="1">
      <c r="A768" s="545">
        <v>882</v>
      </c>
      <c r="B768" s="545" t="s">
        <v>6067</v>
      </c>
      <c r="C768" s="545" t="s">
        <v>216</v>
      </c>
      <c r="D768" s="546">
        <v>44685</v>
      </c>
      <c r="E768" s="171" t="str">
        <f t="shared" si="11"/>
        <v>2022</v>
      </c>
      <c r="F768" s="547">
        <v>4031.01</v>
      </c>
      <c r="G768" s="548">
        <v>0.19</v>
      </c>
      <c r="H768" s="547">
        <v>3387.4</v>
      </c>
      <c r="I768" s="545" t="s">
        <v>12642</v>
      </c>
      <c r="J768" s="545" t="s">
        <v>13296</v>
      </c>
      <c r="K768" s="545" t="s">
        <v>14582</v>
      </c>
      <c r="L768" s="545" t="s">
        <v>13807</v>
      </c>
      <c r="M768" s="548" t="s">
        <v>13758</v>
      </c>
      <c r="N768" s="545" t="s">
        <v>13413</v>
      </c>
      <c r="O768" s="545" t="s">
        <v>14583</v>
      </c>
      <c r="P768" s="549">
        <v>814</v>
      </c>
      <c r="Q768" s="549">
        <v>1</v>
      </c>
      <c r="R768" s="549">
        <v>135</v>
      </c>
      <c r="S768" s="548">
        <v>2218</v>
      </c>
      <c r="T768" s="548"/>
      <c r="U768" s="99"/>
    </row>
    <row r="769" spans="1:21" ht="19.5" customHeight="1">
      <c r="A769" s="545">
        <v>883</v>
      </c>
      <c r="B769" s="545" t="s">
        <v>2696</v>
      </c>
      <c r="C769" s="545" t="s">
        <v>209</v>
      </c>
      <c r="D769" s="546"/>
      <c r="E769" s="171" t="str">
        <f t="shared" si="11"/>
        <v>1900</v>
      </c>
      <c r="F769" s="547">
        <v>0</v>
      </c>
      <c r="G769" s="548">
        <v>0</v>
      </c>
      <c r="H769" s="547">
        <v>0</v>
      </c>
      <c r="I769" s="545" t="s">
        <v>12677</v>
      </c>
      <c r="J769" s="545"/>
      <c r="K769" s="545" t="s">
        <v>13413</v>
      </c>
      <c r="L769" s="545" t="s">
        <v>13413</v>
      </c>
      <c r="M769" s="548" t="s">
        <v>13758</v>
      </c>
      <c r="N769" s="545" t="s">
        <v>13413</v>
      </c>
      <c r="O769" s="545" t="s">
        <v>13413</v>
      </c>
      <c r="P769" s="549">
        <v>815</v>
      </c>
      <c r="Q769" s="549">
        <v>1</v>
      </c>
      <c r="R769" s="549">
        <v>143</v>
      </c>
      <c r="S769" s="548"/>
      <c r="T769" s="548"/>
      <c r="U769" s="99"/>
    </row>
    <row r="770" spans="1:21" ht="19.5" customHeight="1">
      <c r="A770" s="545">
        <v>884</v>
      </c>
      <c r="B770" s="545" t="s">
        <v>11917</v>
      </c>
      <c r="C770" s="545" t="s">
        <v>216</v>
      </c>
      <c r="D770" s="546"/>
      <c r="E770" s="171" t="str">
        <f t="shared" si="11"/>
        <v>1900</v>
      </c>
      <c r="F770" s="547">
        <v>0</v>
      </c>
      <c r="G770" s="548">
        <v>0</v>
      </c>
      <c r="H770" s="547">
        <v>0</v>
      </c>
      <c r="I770" s="545" t="s">
        <v>12675</v>
      </c>
      <c r="J770" s="545"/>
      <c r="K770" s="545" t="s">
        <v>14584</v>
      </c>
      <c r="L770" s="545" t="s">
        <v>13413</v>
      </c>
      <c r="M770" s="548" t="s">
        <v>13758</v>
      </c>
      <c r="N770" s="545" t="s">
        <v>13413</v>
      </c>
      <c r="O770" s="545" t="s">
        <v>13413</v>
      </c>
      <c r="P770" s="549">
        <v>816</v>
      </c>
      <c r="Q770" s="549">
        <v>1</v>
      </c>
      <c r="R770" s="549">
        <v>141</v>
      </c>
      <c r="S770" s="548"/>
      <c r="T770" s="548"/>
      <c r="U770" s="99"/>
    </row>
    <row r="771" spans="1:21" ht="19.5" customHeight="1">
      <c r="A771" s="545">
        <v>885</v>
      </c>
      <c r="B771" s="545" t="s">
        <v>2692</v>
      </c>
      <c r="C771" s="545" t="s">
        <v>209</v>
      </c>
      <c r="D771" s="546">
        <v>46052</v>
      </c>
      <c r="E771" s="171" t="str">
        <f t="shared" si="11"/>
        <v>2026</v>
      </c>
      <c r="F771" s="547">
        <v>21453</v>
      </c>
      <c r="G771" s="548">
        <v>0.19</v>
      </c>
      <c r="H771" s="547">
        <v>18027.73</v>
      </c>
      <c r="I771" s="545" t="s">
        <v>12675</v>
      </c>
      <c r="J771" s="545" t="s">
        <v>13307</v>
      </c>
      <c r="K771" s="545" t="s">
        <v>13413</v>
      </c>
      <c r="L771" s="545" t="s">
        <v>13413</v>
      </c>
      <c r="M771" s="548" t="s">
        <v>13758</v>
      </c>
      <c r="N771" s="545" t="s">
        <v>13413</v>
      </c>
      <c r="O771" s="545" t="s">
        <v>13413</v>
      </c>
      <c r="P771" s="549">
        <v>817</v>
      </c>
      <c r="Q771" s="549">
        <v>1</v>
      </c>
      <c r="R771" s="549">
        <v>141</v>
      </c>
      <c r="S771" s="548">
        <v>2228</v>
      </c>
      <c r="T771" s="548"/>
      <c r="U771" s="99"/>
    </row>
    <row r="772" spans="1:21" ht="19.5" customHeight="1">
      <c r="A772" s="545">
        <v>886</v>
      </c>
      <c r="B772" s="545" t="s">
        <v>11916</v>
      </c>
      <c r="C772" s="545" t="s">
        <v>216</v>
      </c>
      <c r="D772" s="546"/>
      <c r="E772" s="171" t="str">
        <f t="shared" ref="E772:E835" si="12">TEXT(D772,"YYYY")</f>
        <v>1900</v>
      </c>
      <c r="F772" s="547">
        <v>0</v>
      </c>
      <c r="G772" s="548">
        <v>0</v>
      </c>
      <c r="H772" s="547">
        <v>0</v>
      </c>
      <c r="I772" s="545" t="s">
        <v>12703</v>
      </c>
      <c r="J772" s="545"/>
      <c r="K772" s="545" t="s">
        <v>13413</v>
      </c>
      <c r="L772" s="545" t="s">
        <v>14585</v>
      </c>
      <c r="M772" s="548" t="s">
        <v>13758</v>
      </c>
      <c r="N772" s="545" t="s">
        <v>13413</v>
      </c>
      <c r="O772" s="545" t="s">
        <v>14586</v>
      </c>
      <c r="P772" s="549">
        <v>818</v>
      </c>
      <c r="Q772" s="549">
        <v>1</v>
      </c>
      <c r="R772" s="549">
        <v>120</v>
      </c>
      <c r="S772" s="548"/>
      <c r="T772" s="548"/>
      <c r="U772" s="99"/>
    </row>
    <row r="773" spans="1:21" ht="19.5" customHeight="1">
      <c r="A773" s="545">
        <v>887</v>
      </c>
      <c r="B773" s="545" t="s">
        <v>1471</v>
      </c>
      <c r="C773" s="545" t="s">
        <v>216</v>
      </c>
      <c r="D773" s="546"/>
      <c r="E773" s="171" t="str">
        <f t="shared" si="12"/>
        <v>1900</v>
      </c>
      <c r="F773" s="547">
        <v>0</v>
      </c>
      <c r="G773" s="548">
        <v>0</v>
      </c>
      <c r="H773" s="547">
        <v>0</v>
      </c>
      <c r="I773" s="545" t="s">
        <v>12703</v>
      </c>
      <c r="J773" s="545"/>
      <c r="K773" s="545" t="s">
        <v>13413</v>
      </c>
      <c r="L773" s="545" t="s">
        <v>14242</v>
      </c>
      <c r="M773" s="548" t="s">
        <v>13758</v>
      </c>
      <c r="N773" s="545" t="s">
        <v>13413</v>
      </c>
      <c r="O773" s="545" t="s">
        <v>14587</v>
      </c>
      <c r="P773" s="549">
        <v>819</v>
      </c>
      <c r="Q773" s="549">
        <v>1</v>
      </c>
      <c r="R773" s="549">
        <v>120</v>
      </c>
      <c r="S773" s="548"/>
      <c r="T773" s="548"/>
      <c r="U773" s="99"/>
    </row>
    <row r="774" spans="1:21" ht="19.5" customHeight="1">
      <c r="A774" s="545">
        <v>888</v>
      </c>
      <c r="B774" s="545" t="s">
        <v>11915</v>
      </c>
      <c r="C774" s="545" t="s">
        <v>216</v>
      </c>
      <c r="D774" s="546"/>
      <c r="E774" s="171" t="str">
        <f t="shared" si="12"/>
        <v>1900</v>
      </c>
      <c r="F774" s="547">
        <v>0</v>
      </c>
      <c r="G774" s="548">
        <v>0</v>
      </c>
      <c r="H774" s="547">
        <v>0</v>
      </c>
      <c r="I774" s="545" t="s">
        <v>12703</v>
      </c>
      <c r="J774" s="545"/>
      <c r="K774" s="545" t="s">
        <v>13413</v>
      </c>
      <c r="L774" s="545" t="s">
        <v>14244</v>
      </c>
      <c r="M774" s="548" t="s">
        <v>13758</v>
      </c>
      <c r="N774" s="545" t="s">
        <v>13413</v>
      </c>
      <c r="O774" s="545" t="s">
        <v>14588</v>
      </c>
      <c r="P774" s="549">
        <v>820</v>
      </c>
      <c r="Q774" s="549">
        <v>1</v>
      </c>
      <c r="R774" s="549">
        <v>120</v>
      </c>
      <c r="S774" s="548"/>
      <c r="T774" s="548"/>
      <c r="U774" s="99"/>
    </row>
    <row r="775" spans="1:21" ht="19.5" customHeight="1">
      <c r="A775" s="545">
        <v>889</v>
      </c>
      <c r="B775" s="545" t="s">
        <v>11914</v>
      </c>
      <c r="C775" s="545" t="s">
        <v>221</v>
      </c>
      <c r="D775" s="546"/>
      <c r="E775" s="171" t="str">
        <f t="shared" si="12"/>
        <v>1900</v>
      </c>
      <c r="F775" s="547">
        <v>0</v>
      </c>
      <c r="G775" s="548">
        <v>0</v>
      </c>
      <c r="H775" s="547">
        <v>0</v>
      </c>
      <c r="I775" s="545" t="s">
        <v>12687</v>
      </c>
      <c r="J775" s="545"/>
      <c r="K775" s="545" t="s">
        <v>13413</v>
      </c>
      <c r="L775" s="545" t="s">
        <v>14589</v>
      </c>
      <c r="M775" s="548" t="s">
        <v>13758</v>
      </c>
      <c r="N775" s="545" t="s">
        <v>13413</v>
      </c>
      <c r="O775" s="545" t="s">
        <v>13413</v>
      </c>
      <c r="P775" s="549">
        <v>821</v>
      </c>
      <c r="Q775" s="549">
        <v>1</v>
      </c>
      <c r="R775" s="549">
        <v>91</v>
      </c>
      <c r="S775" s="548"/>
      <c r="T775" s="548"/>
      <c r="U775" s="99"/>
    </row>
    <row r="776" spans="1:21" ht="19.5" customHeight="1">
      <c r="A776" s="545">
        <v>890</v>
      </c>
      <c r="B776" s="545" t="s">
        <v>1681</v>
      </c>
      <c r="C776" s="545" t="s">
        <v>221</v>
      </c>
      <c r="D776" s="546"/>
      <c r="E776" s="171" t="str">
        <f t="shared" si="12"/>
        <v>1900</v>
      </c>
      <c r="F776" s="547">
        <v>0</v>
      </c>
      <c r="G776" s="548">
        <v>0</v>
      </c>
      <c r="H776" s="547">
        <v>0</v>
      </c>
      <c r="I776" s="545" t="s">
        <v>12709</v>
      </c>
      <c r="J776" s="545"/>
      <c r="K776" s="545" t="s">
        <v>13413</v>
      </c>
      <c r="L776" s="545" t="s">
        <v>14590</v>
      </c>
      <c r="M776" s="548" t="s">
        <v>13758</v>
      </c>
      <c r="N776" s="545" t="s">
        <v>13413</v>
      </c>
      <c r="O776" s="545" t="s">
        <v>14419</v>
      </c>
      <c r="P776" s="549">
        <v>822</v>
      </c>
      <c r="Q776" s="549">
        <v>1</v>
      </c>
      <c r="R776" s="549">
        <v>124</v>
      </c>
      <c r="S776" s="548"/>
      <c r="T776" s="548"/>
      <c r="U776" s="99"/>
    </row>
    <row r="777" spans="1:21" ht="19.5" customHeight="1">
      <c r="A777" s="545">
        <v>891</v>
      </c>
      <c r="B777" s="545" t="s">
        <v>7123</v>
      </c>
      <c r="C777" s="545" t="s">
        <v>209</v>
      </c>
      <c r="D777" s="546">
        <v>46052</v>
      </c>
      <c r="E777" s="171" t="str">
        <f t="shared" si="12"/>
        <v>2026</v>
      </c>
      <c r="F777" s="547">
        <v>2629</v>
      </c>
      <c r="G777" s="548">
        <v>0.19</v>
      </c>
      <c r="H777" s="547">
        <v>2209.2399999999998</v>
      </c>
      <c r="I777" s="545" t="s">
        <v>12675</v>
      </c>
      <c r="J777" s="545" t="s">
        <v>13307</v>
      </c>
      <c r="K777" s="545" t="s">
        <v>13413</v>
      </c>
      <c r="L777" s="545" t="s">
        <v>13413</v>
      </c>
      <c r="M777" s="548" t="s">
        <v>13758</v>
      </c>
      <c r="N777" s="545" t="s">
        <v>13413</v>
      </c>
      <c r="O777" s="545" t="s">
        <v>13413</v>
      </c>
      <c r="P777" s="549">
        <v>823</v>
      </c>
      <c r="Q777" s="549">
        <v>1</v>
      </c>
      <c r="R777" s="549">
        <v>141</v>
      </c>
      <c r="S777" s="548">
        <v>2228</v>
      </c>
      <c r="T777" s="548"/>
      <c r="U777" s="99"/>
    </row>
    <row r="778" spans="1:21" ht="19.5" customHeight="1">
      <c r="A778" s="545">
        <v>892</v>
      </c>
      <c r="B778" s="545" t="s">
        <v>2700</v>
      </c>
      <c r="C778" s="545" t="s">
        <v>209</v>
      </c>
      <c r="D778" s="546">
        <v>46052</v>
      </c>
      <c r="E778" s="171" t="str">
        <f t="shared" si="12"/>
        <v>2026</v>
      </c>
      <c r="F778" s="547">
        <v>5771</v>
      </c>
      <c r="G778" s="548">
        <v>0.19</v>
      </c>
      <c r="H778" s="547">
        <v>4849.58</v>
      </c>
      <c r="I778" s="545" t="s">
        <v>12675</v>
      </c>
      <c r="J778" s="545" t="s">
        <v>13307</v>
      </c>
      <c r="K778" s="545" t="s">
        <v>13413</v>
      </c>
      <c r="L778" s="545" t="s">
        <v>13413</v>
      </c>
      <c r="M778" s="548" t="s">
        <v>13758</v>
      </c>
      <c r="N778" s="545" t="s">
        <v>13413</v>
      </c>
      <c r="O778" s="545" t="s">
        <v>13413</v>
      </c>
      <c r="P778" s="549">
        <v>824</v>
      </c>
      <c r="Q778" s="549">
        <v>1</v>
      </c>
      <c r="R778" s="549">
        <v>141</v>
      </c>
      <c r="S778" s="548">
        <v>2228</v>
      </c>
      <c r="T778" s="548"/>
      <c r="U778" s="99"/>
    </row>
    <row r="779" spans="1:21" ht="19.5" customHeight="1">
      <c r="A779" s="545">
        <v>893</v>
      </c>
      <c r="B779" s="545" t="s">
        <v>2756</v>
      </c>
      <c r="C779" s="545" t="s">
        <v>209</v>
      </c>
      <c r="D779" s="546"/>
      <c r="E779" s="171" t="str">
        <f t="shared" si="12"/>
        <v>1900</v>
      </c>
      <c r="F779" s="547">
        <v>0</v>
      </c>
      <c r="G779" s="548">
        <v>0</v>
      </c>
      <c r="H779" s="547">
        <v>0</v>
      </c>
      <c r="I779" s="545" t="s">
        <v>12675</v>
      </c>
      <c r="J779" s="545"/>
      <c r="K779" s="545" t="s">
        <v>13413</v>
      </c>
      <c r="L779" s="545" t="s">
        <v>14591</v>
      </c>
      <c r="M779" s="548" t="s">
        <v>13758</v>
      </c>
      <c r="N779" s="545" t="s">
        <v>13413</v>
      </c>
      <c r="O779" s="545" t="s">
        <v>13413</v>
      </c>
      <c r="P779" s="549">
        <v>825</v>
      </c>
      <c r="Q779" s="549">
        <v>1</v>
      </c>
      <c r="R779" s="549">
        <v>15</v>
      </c>
      <c r="S779" s="548"/>
      <c r="T779" s="548"/>
      <c r="U779" s="99"/>
    </row>
    <row r="780" spans="1:21" ht="19.5" customHeight="1">
      <c r="A780" s="545">
        <v>894</v>
      </c>
      <c r="B780" s="545" t="s">
        <v>2728</v>
      </c>
      <c r="C780" s="545" t="s">
        <v>221</v>
      </c>
      <c r="D780" s="546"/>
      <c r="E780" s="171" t="str">
        <f t="shared" si="12"/>
        <v>1900</v>
      </c>
      <c r="F780" s="547">
        <v>0</v>
      </c>
      <c r="G780" s="548">
        <v>0</v>
      </c>
      <c r="H780" s="547">
        <v>0</v>
      </c>
      <c r="I780" s="545" t="s">
        <v>12675</v>
      </c>
      <c r="J780" s="545"/>
      <c r="K780" s="545" t="s">
        <v>13413</v>
      </c>
      <c r="L780" s="545" t="s">
        <v>14592</v>
      </c>
      <c r="M780" s="548" t="s">
        <v>13758</v>
      </c>
      <c r="N780" s="545" t="s">
        <v>13413</v>
      </c>
      <c r="O780" s="545" t="s">
        <v>14593</v>
      </c>
      <c r="P780" s="549">
        <v>826</v>
      </c>
      <c r="Q780" s="549">
        <v>1</v>
      </c>
      <c r="R780" s="549">
        <v>141</v>
      </c>
      <c r="S780" s="548"/>
      <c r="T780" s="548"/>
      <c r="U780" s="99"/>
    </row>
    <row r="781" spans="1:21" ht="19.5" customHeight="1">
      <c r="A781" s="545">
        <v>895</v>
      </c>
      <c r="B781" s="545" t="s">
        <v>11913</v>
      </c>
      <c r="C781" s="545" t="s">
        <v>216</v>
      </c>
      <c r="D781" s="546"/>
      <c r="E781" s="171" t="str">
        <f t="shared" si="12"/>
        <v>1900</v>
      </c>
      <c r="F781" s="547">
        <v>0</v>
      </c>
      <c r="G781" s="548">
        <v>0</v>
      </c>
      <c r="H781" s="547">
        <v>0</v>
      </c>
      <c r="I781" s="545" t="s">
        <v>12720</v>
      </c>
      <c r="J781" s="545"/>
      <c r="K781" s="545" t="s">
        <v>13413</v>
      </c>
      <c r="L781" s="545" t="s">
        <v>14594</v>
      </c>
      <c r="M781" s="548" t="s">
        <v>13758</v>
      </c>
      <c r="N781" s="545" t="s">
        <v>13413</v>
      </c>
      <c r="O781" s="545" t="s">
        <v>14595</v>
      </c>
      <c r="P781" s="549">
        <v>827</v>
      </c>
      <c r="Q781" s="549">
        <v>1</v>
      </c>
      <c r="R781" s="549">
        <v>139</v>
      </c>
      <c r="S781" s="548"/>
      <c r="T781" s="548"/>
      <c r="U781" s="99"/>
    </row>
    <row r="782" spans="1:21" ht="19.5" customHeight="1">
      <c r="A782" s="545">
        <v>896</v>
      </c>
      <c r="B782" s="545" t="s">
        <v>11912</v>
      </c>
      <c r="C782" s="545" t="s">
        <v>216</v>
      </c>
      <c r="D782" s="546"/>
      <c r="E782" s="171" t="str">
        <f t="shared" si="12"/>
        <v>1900</v>
      </c>
      <c r="F782" s="547">
        <v>0</v>
      </c>
      <c r="G782" s="548">
        <v>0</v>
      </c>
      <c r="H782" s="547">
        <v>0</v>
      </c>
      <c r="I782" s="545" t="s">
        <v>12720</v>
      </c>
      <c r="J782" s="545"/>
      <c r="K782" s="545" t="s">
        <v>13413</v>
      </c>
      <c r="L782" s="545" t="s">
        <v>14596</v>
      </c>
      <c r="M782" s="548" t="s">
        <v>13758</v>
      </c>
      <c r="N782" s="545" t="s">
        <v>13413</v>
      </c>
      <c r="O782" s="545" t="s">
        <v>14597</v>
      </c>
      <c r="P782" s="549">
        <v>828</v>
      </c>
      <c r="Q782" s="549">
        <v>1</v>
      </c>
      <c r="R782" s="549">
        <v>139</v>
      </c>
      <c r="S782" s="548"/>
      <c r="T782" s="548"/>
      <c r="U782" s="99"/>
    </row>
    <row r="783" spans="1:21" ht="19.5" customHeight="1">
      <c r="A783" s="545">
        <v>897</v>
      </c>
      <c r="B783" s="545" t="s">
        <v>2714</v>
      </c>
      <c r="C783" s="545" t="s">
        <v>216</v>
      </c>
      <c r="D783" s="546"/>
      <c r="E783" s="171" t="str">
        <f t="shared" si="12"/>
        <v>1900</v>
      </c>
      <c r="F783" s="547">
        <v>0</v>
      </c>
      <c r="G783" s="548">
        <v>0</v>
      </c>
      <c r="H783" s="547">
        <v>0</v>
      </c>
      <c r="I783" s="545" t="s">
        <v>12720</v>
      </c>
      <c r="J783" s="545"/>
      <c r="K783" s="545" t="s">
        <v>13413</v>
      </c>
      <c r="L783" s="545" t="s">
        <v>14598</v>
      </c>
      <c r="M783" s="548" t="s">
        <v>13758</v>
      </c>
      <c r="N783" s="545" t="s">
        <v>13413</v>
      </c>
      <c r="O783" s="545" t="s">
        <v>14599</v>
      </c>
      <c r="P783" s="549">
        <v>829</v>
      </c>
      <c r="Q783" s="549">
        <v>1</v>
      </c>
      <c r="R783" s="549">
        <v>139</v>
      </c>
      <c r="S783" s="548"/>
      <c r="T783" s="548"/>
      <c r="U783" s="99"/>
    </row>
    <row r="784" spans="1:21" ht="19.5" customHeight="1">
      <c r="A784" s="545">
        <v>898</v>
      </c>
      <c r="B784" s="545" t="s">
        <v>11911</v>
      </c>
      <c r="C784" s="545" t="s">
        <v>216</v>
      </c>
      <c r="D784" s="546"/>
      <c r="E784" s="171" t="str">
        <f t="shared" si="12"/>
        <v>1900</v>
      </c>
      <c r="F784" s="547">
        <v>0</v>
      </c>
      <c r="G784" s="548">
        <v>0</v>
      </c>
      <c r="H784" s="547">
        <v>0</v>
      </c>
      <c r="I784" s="545" t="s">
        <v>12720</v>
      </c>
      <c r="J784" s="545"/>
      <c r="K784" s="545" t="s">
        <v>13413</v>
      </c>
      <c r="L784" s="545" t="s">
        <v>14600</v>
      </c>
      <c r="M784" s="548" t="s">
        <v>13758</v>
      </c>
      <c r="N784" s="545" t="s">
        <v>13413</v>
      </c>
      <c r="O784" s="545" t="s">
        <v>14601</v>
      </c>
      <c r="P784" s="549">
        <v>830</v>
      </c>
      <c r="Q784" s="549">
        <v>1</v>
      </c>
      <c r="R784" s="549">
        <v>139</v>
      </c>
      <c r="S784" s="548"/>
      <c r="T784" s="548"/>
      <c r="U784" s="99"/>
    </row>
    <row r="785" spans="1:21" ht="19.5" customHeight="1">
      <c r="A785" s="545">
        <v>899</v>
      </c>
      <c r="B785" s="545" t="s">
        <v>11910</v>
      </c>
      <c r="C785" s="545" t="s">
        <v>216</v>
      </c>
      <c r="D785" s="546"/>
      <c r="E785" s="171" t="str">
        <f t="shared" si="12"/>
        <v>1900</v>
      </c>
      <c r="F785" s="547">
        <v>0</v>
      </c>
      <c r="G785" s="548">
        <v>0</v>
      </c>
      <c r="H785" s="547">
        <v>0</v>
      </c>
      <c r="I785" s="545" t="s">
        <v>12703</v>
      </c>
      <c r="J785" s="545"/>
      <c r="K785" s="545" t="s">
        <v>13413</v>
      </c>
      <c r="L785" s="545" t="s">
        <v>14602</v>
      </c>
      <c r="M785" s="548" t="s">
        <v>13758</v>
      </c>
      <c r="N785" s="545" t="s">
        <v>13413</v>
      </c>
      <c r="O785" s="545" t="s">
        <v>14603</v>
      </c>
      <c r="P785" s="549">
        <v>831</v>
      </c>
      <c r="Q785" s="549">
        <v>1</v>
      </c>
      <c r="R785" s="549">
        <v>120</v>
      </c>
      <c r="S785" s="548"/>
      <c r="T785" s="548"/>
      <c r="U785" s="99"/>
    </row>
    <row r="786" spans="1:21" ht="19.5" customHeight="1">
      <c r="A786" s="545">
        <v>900</v>
      </c>
      <c r="B786" s="545" t="s">
        <v>1473</v>
      </c>
      <c r="C786" s="545" t="s">
        <v>216</v>
      </c>
      <c r="D786" s="546"/>
      <c r="E786" s="171" t="str">
        <f t="shared" si="12"/>
        <v>1900</v>
      </c>
      <c r="F786" s="547">
        <v>0</v>
      </c>
      <c r="G786" s="548">
        <v>0</v>
      </c>
      <c r="H786" s="547">
        <v>0</v>
      </c>
      <c r="I786" s="545" t="s">
        <v>12703</v>
      </c>
      <c r="J786" s="545"/>
      <c r="K786" s="545" t="s">
        <v>13413</v>
      </c>
      <c r="L786" s="545" t="s">
        <v>14604</v>
      </c>
      <c r="M786" s="548" t="s">
        <v>13758</v>
      </c>
      <c r="N786" s="545" t="s">
        <v>13413</v>
      </c>
      <c r="O786" s="545" t="s">
        <v>14605</v>
      </c>
      <c r="P786" s="549">
        <v>832</v>
      </c>
      <c r="Q786" s="549">
        <v>1</v>
      </c>
      <c r="R786" s="549">
        <v>120</v>
      </c>
      <c r="S786" s="548"/>
      <c r="T786" s="548"/>
      <c r="U786" s="99"/>
    </row>
    <row r="787" spans="1:21" ht="19.5" customHeight="1">
      <c r="A787" s="545">
        <v>901</v>
      </c>
      <c r="B787" s="545" t="s">
        <v>1479</v>
      </c>
      <c r="C787" s="545" t="s">
        <v>216</v>
      </c>
      <c r="D787" s="546"/>
      <c r="E787" s="171" t="str">
        <f t="shared" si="12"/>
        <v>1900</v>
      </c>
      <c r="F787" s="547">
        <v>0</v>
      </c>
      <c r="G787" s="548">
        <v>0</v>
      </c>
      <c r="H787" s="547">
        <v>0</v>
      </c>
      <c r="I787" s="545" t="s">
        <v>12703</v>
      </c>
      <c r="J787" s="545"/>
      <c r="K787" s="545" t="s">
        <v>13413</v>
      </c>
      <c r="L787" s="545" t="s">
        <v>14244</v>
      </c>
      <c r="M787" s="548" t="s">
        <v>13758</v>
      </c>
      <c r="N787" s="545" t="s">
        <v>13413</v>
      </c>
      <c r="O787" s="545" t="s">
        <v>14606</v>
      </c>
      <c r="P787" s="549">
        <v>833</v>
      </c>
      <c r="Q787" s="549">
        <v>1</v>
      </c>
      <c r="R787" s="549">
        <v>120</v>
      </c>
      <c r="S787" s="548"/>
      <c r="T787" s="548"/>
      <c r="U787" s="99"/>
    </row>
    <row r="788" spans="1:21" ht="19.5" customHeight="1">
      <c r="A788" s="545">
        <v>902</v>
      </c>
      <c r="B788" s="545" t="s">
        <v>11909</v>
      </c>
      <c r="C788" s="545" t="s">
        <v>216</v>
      </c>
      <c r="D788" s="546"/>
      <c r="E788" s="171" t="str">
        <f t="shared" si="12"/>
        <v>1900</v>
      </c>
      <c r="F788" s="547">
        <v>0</v>
      </c>
      <c r="G788" s="548">
        <v>0</v>
      </c>
      <c r="H788" s="547">
        <v>0</v>
      </c>
      <c r="I788" s="545" t="s">
        <v>12676</v>
      </c>
      <c r="J788" s="545"/>
      <c r="K788" s="545" t="s">
        <v>13413</v>
      </c>
      <c r="L788" s="545" t="s">
        <v>13807</v>
      </c>
      <c r="M788" s="548" t="s">
        <v>13758</v>
      </c>
      <c r="N788" s="545" t="s">
        <v>13413</v>
      </c>
      <c r="O788" s="545" t="s">
        <v>14607</v>
      </c>
      <c r="P788" s="549">
        <v>834</v>
      </c>
      <c r="Q788" s="549">
        <v>1</v>
      </c>
      <c r="R788" s="549">
        <v>14</v>
      </c>
      <c r="S788" s="548"/>
      <c r="T788" s="548"/>
      <c r="U788" s="99"/>
    </row>
    <row r="789" spans="1:21" ht="19.5" customHeight="1">
      <c r="A789" s="545">
        <v>903</v>
      </c>
      <c r="B789" s="545" t="s">
        <v>2715</v>
      </c>
      <c r="C789" s="545" t="s">
        <v>209</v>
      </c>
      <c r="D789" s="546"/>
      <c r="E789" s="171" t="str">
        <f t="shared" si="12"/>
        <v>1900</v>
      </c>
      <c r="F789" s="547">
        <v>0</v>
      </c>
      <c r="G789" s="548">
        <v>0</v>
      </c>
      <c r="H789" s="547">
        <v>0</v>
      </c>
      <c r="I789" s="545" t="s">
        <v>12675</v>
      </c>
      <c r="J789" s="545"/>
      <c r="K789" s="545" t="s">
        <v>13413</v>
      </c>
      <c r="L789" s="545" t="s">
        <v>13413</v>
      </c>
      <c r="M789" s="548" t="s">
        <v>13758</v>
      </c>
      <c r="N789" s="545" t="s">
        <v>13413</v>
      </c>
      <c r="O789" s="545" t="s">
        <v>13413</v>
      </c>
      <c r="P789" s="549">
        <v>835</v>
      </c>
      <c r="Q789" s="549">
        <v>1</v>
      </c>
      <c r="R789" s="549">
        <v>141</v>
      </c>
      <c r="S789" s="548"/>
      <c r="T789" s="548"/>
      <c r="U789" s="99"/>
    </row>
    <row r="790" spans="1:21" ht="19.5" customHeight="1">
      <c r="A790" s="545">
        <v>904</v>
      </c>
      <c r="B790" s="545" t="s">
        <v>2716</v>
      </c>
      <c r="C790" s="545" t="s">
        <v>209</v>
      </c>
      <c r="D790" s="546"/>
      <c r="E790" s="171" t="str">
        <f t="shared" si="12"/>
        <v>1900</v>
      </c>
      <c r="F790" s="547">
        <v>0</v>
      </c>
      <c r="G790" s="548">
        <v>0</v>
      </c>
      <c r="H790" s="547">
        <v>0</v>
      </c>
      <c r="I790" s="545" t="s">
        <v>12677</v>
      </c>
      <c r="J790" s="545"/>
      <c r="K790" s="545" t="s">
        <v>13413</v>
      </c>
      <c r="L790" s="545" t="s">
        <v>13413</v>
      </c>
      <c r="M790" s="548" t="s">
        <v>13758</v>
      </c>
      <c r="N790" s="545" t="s">
        <v>13413</v>
      </c>
      <c r="O790" s="545" t="s">
        <v>13413</v>
      </c>
      <c r="P790" s="549">
        <v>836</v>
      </c>
      <c r="Q790" s="549">
        <v>1</v>
      </c>
      <c r="R790" s="549">
        <v>143</v>
      </c>
      <c r="S790" s="548"/>
      <c r="T790" s="548"/>
      <c r="U790" s="99"/>
    </row>
    <row r="791" spans="1:21" ht="19.5" customHeight="1">
      <c r="A791" s="545">
        <v>905</v>
      </c>
      <c r="B791" s="545" t="s">
        <v>2717</v>
      </c>
      <c r="C791" s="545" t="s">
        <v>209</v>
      </c>
      <c r="D791" s="546"/>
      <c r="E791" s="171" t="str">
        <f t="shared" si="12"/>
        <v>1900</v>
      </c>
      <c r="F791" s="547">
        <v>0</v>
      </c>
      <c r="G791" s="548">
        <v>0</v>
      </c>
      <c r="H791" s="547">
        <v>0</v>
      </c>
      <c r="I791" s="545" t="s">
        <v>12677</v>
      </c>
      <c r="J791" s="545"/>
      <c r="K791" s="545" t="s">
        <v>13413</v>
      </c>
      <c r="L791" s="545" t="s">
        <v>13413</v>
      </c>
      <c r="M791" s="548" t="s">
        <v>13758</v>
      </c>
      <c r="N791" s="545" t="s">
        <v>13413</v>
      </c>
      <c r="O791" s="545" t="s">
        <v>13413</v>
      </c>
      <c r="P791" s="549">
        <v>837</v>
      </c>
      <c r="Q791" s="549">
        <v>1</v>
      </c>
      <c r="R791" s="549">
        <v>143</v>
      </c>
      <c r="S791" s="548"/>
      <c r="T791" s="548"/>
      <c r="U791" s="99"/>
    </row>
    <row r="792" spans="1:21" ht="19.5" customHeight="1">
      <c r="A792" s="545">
        <v>906</v>
      </c>
      <c r="B792" s="545" t="s">
        <v>11908</v>
      </c>
      <c r="C792" s="545" t="s">
        <v>216</v>
      </c>
      <c r="D792" s="546"/>
      <c r="E792" s="171" t="str">
        <f t="shared" si="12"/>
        <v>1900</v>
      </c>
      <c r="F792" s="547">
        <v>0</v>
      </c>
      <c r="G792" s="548">
        <v>0</v>
      </c>
      <c r="H792" s="547">
        <v>0</v>
      </c>
      <c r="I792" s="545" t="s">
        <v>12675</v>
      </c>
      <c r="J792" s="545"/>
      <c r="K792" s="545" t="s">
        <v>13413</v>
      </c>
      <c r="L792" s="545" t="s">
        <v>13413</v>
      </c>
      <c r="M792" s="548" t="s">
        <v>13758</v>
      </c>
      <c r="N792" s="545" t="s">
        <v>13413</v>
      </c>
      <c r="O792" s="545" t="s">
        <v>13413</v>
      </c>
      <c r="P792" s="549">
        <v>838</v>
      </c>
      <c r="Q792" s="549">
        <v>1</v>
      </c>
      <c r="R792" s="549">
        <v>141</v>
      </c>
      <c r="S792" s="548"/>
      <c r="T792" s="548"/>
      <c r="U792" s="99"/>
    </row>
    <row r="793" spans="1:21" ht="19.5" customHeight="1">
      <c r="A793" s="545">
        <v>907</v>
      </c>
      <c r="B793" s="545" t="s">
        <v>11907</v>
      </c>
      <c r="C793" s="545" t="s">
        <v>209</v>
      </c>
      <c r="D793" s="546"/>
      <c r="E793" s="171" t="str">
        <f t="shared" si="12"/>
        <v>1900</v>
      </c>
      <c r="F793" s="547">
        <v>0</v>
      </c>
      <c r="G793" s="548">
        <v>0</v>
      </c>
      <c r="H793" s="547">
        <v>0</v>
      </c>
      <c r="I793" s="545" t="s">
        <v>12697</v>
      </c>
      <c r="J793" s="545"/>
      <c r="K793" s="545" t="s">
        <v>13413</v>
      </c>
      <c r="L793" s="545" t="s">
        <v>13807</v>
      </c>
      <c r="M793" s="548" t="s">
        <v>13758</v>
      </c>
      <c r="N793" s="545" t="s">
        <v>13413</v>
      </c>
      <c r="O793" s="545" t="s">
        <v>14608</v>
      </c>
      <c r="P793" s="549">
        <v>839</v>
      </c>
      <c r="Q793" s="549">
        <v>1</v>
      </c>
      <c r="R793" s="549">
        <v>138</v>
      </c>
      <c r="S793" s="548"/>
      <c r="T793" s="548"/>
      <c r="U793" s="99"/>
    </row>
    <row r="794" spans="1:21" ht="19.5" customHeight="1">
      <c r="A794" s="545">
        <v>908</v>
      </c>
      <c r="B794" s="545" t="s">
        <v>11906</v>
      </c>
      <c r="C794" s="545" t="s">
        <v>209</v>
      </c>
      <c r="D794" s="546"/>
      <c r="E794" s="171" t="str">
        <f t="shared" si="12"/>
        <v>1900</v>
      </c>
      <c r="F794" s="547">
        <v>0</v>
      </c>
      <c r="G794" s="548">
        <v>0</v>
      </c>
      <c r="H794" s="547">
        <v>0</v>
      </c>
      <c r="I794" s="545" t="s">
        <v>12697</v>
      </c>
      <c r="J794" s="545"/>
      <c r="K794" s="545" t="s">
        <v>13413</v>
      </c>
      <c r="L794" s="545" t="s">
        <v>13807</v>
      </c>
      <c r="M794" s="548" t="s">
        <v>13758</v>
      </c>
      <c r="N794" s="545" t="s">
        <v>13413</v>
      </c>
      <c r="O794" s="545" t="s">
        <v>14609</v>
      </c>
      <c r="P794" s="549">
        <v>840</v>
      </c>
      <c r="Q794" s="549">
        <v>1</v>
      </c>
      <c r="R794" s="549">
        <v>138</v>
      </c>
      <c r="S794" s="548"/>
      <c r="T794" s="548"/>
      <c r="U794" s="99"/>
    </row>
    <row r="795" spans="1:21" ht="19.5" customHeight="1">
      <c r="A795" s="545">
        <v>909</v>
      </c>
      <c r="B795" s="545" t="s">
        <v>11905</v>
      </c>
      <c r="C795" s="545" t="s">
        <v>216</v>
      </c>
      <c r="D795" s="546"/>
      <c r="E795" s="171" t="str">
        <f t="shared" si="12"/>
        <v>1900</v>
      </c>
      <c r="F795" s="547">
        <v>0</v>
      </c>
      <c r="G795" s="548">
        <v>0</v>
      </c>
      <c r="H795" s="547">
        <v>0</v>
      </c>
      <c r="I795" s="545" t="s">
        <v>12721</v>
      </c>
      <c r="J795" s="545"/>
      <c r="K795" s="545" t="s">
        <v>13413</v>
      </c>
      <c r="L795" s="545" t="s">
        <v>14610</v>
      </c>
      <c r="M795" s="548" t="s">
        <v>13758</v>
      </c>
      <c r="N795" s="545" t="s">
        <v>13413</v>
      </c>
      <c r="O795" s="545" t="s">
        <v>13413</v>
      </c>
      <c r="P795" s="549">
        <v>841</v>
      </c>
      <c r="Q795" s="549">
        <v>1</v>
      </c>
      <c r="R795" s="549">
        <v>144</v>
      </c>
      <c r="S795" s="548"/>
      <c r="T795" s="548"/>
      <c r="U795" s="99"/>
    </row>
    <row r="796" spans="1:21" ht="19.5" customHeight="1">
      <c r="A796" s="545">
        <v>910</v>
      </c>
      <c r="B796" s="545" t="s">
        <v>11904</v>
      </c>
      <c r="C796" s="545" t="s">
        <v>216</v>
      </c>
      <c r="D796" s="546"/>
      <c r="E796" s="171" t="str">
        <f t="shared" si="12"/>
        <v>1900</v>
      </c>
      <c r="F796" s="547">
        <v>0</v>
      </c>
      <c r="G796" s="548">
        <v>0</v>
      </c>
      <c r="H796" s="547">
        <v>0</v>
      </c>
      <c r="I796" s="545" t="s">
        <v>12721</v>
      </c>
      <c r="J796" s="545"/>
      <c r="K796" s="545" t="s">
        <v>13413</v>
      </c>
      <c r="L796" s="545" t="s">
        <v>14610</v>
      </c>
      <c r="M796" s="548" t="s">
        <v>13758</v>
      </c>
      <c r="N796" s="545" t="s">
        <v>13413</v>
      </c>
      <c r="O796" s="545" t="s">
        <v>13413</v>
      </c>
      <c r="P796" s="549">
        <v>842</v>
      </c>
      <c r="Q796" s="549">
        <v>1</v>
      </c>
      <c r="R796" s="549">
        <v>144</v>
      </c>
      <c r="S796" s="548"/>
      <c r="T796" s="548"/>
      <c r="U796" s="99"/>
    </row>
    <row r="797" spans="1:21" ht="19.5" customHeight="1">
      <c r="A797" s="545">
        <v>911</v>
      </c>
      <c r="B797" s="545" t="s">
        <v>11903</v>
      </c>
      <c r="C797" s="545" t="s">
        <v>216</v>
      </c>
      <c r="D797" s="546"/>
      <c r="E797" s="171" t="str">
        <f t="shared" si="12"/>
        <v>1900</v>
      </c>
      <c r="F797" s="547">
        <v>0</v>
      </c>
      <c r="G797" s="548">
        <v>0</v>
      </c>
      <c r="H797" s="547">
        <v>0</v>
      </c>
      <c r="I797" s="545" t="s">
        <v>12721</v>
      </c>
      <c r="J797" s="545"/>
      <c r="K797" s="545" t="s">
        <v>13413</v>
      </c>
      <c r="L797" s="545" t="s">
        <v>14611</v>
      </c>
      <c r="M797" s="548" t="s">
        <v>13758</v>
      </c>
      <c r="N797" s="545" t="s">
        <v>13413</v>
      </c>
      <c r="O797" s="545" t="s">
        <v>14612</v>
      </c>
      <c r="P797" s="549">
        <v>843</v>
      </c>
      <c r="Q797" s="549">
        <v>1</v>
      </c>
      <c r="R797" s="549">
        <v>144</v>
      </c>
      <c r="S797" s="548"/>
      <c r="T797" s="548"/>
      <c r="U797" s="99"/>
    </row>
    <row r="798" spans="1:21" ht="19.5" customHeight="1">
      <c r="A798" s="545">
        <v>912</v>
      </c>
      <c r="B798" s="545" t="s">
        <v>11902</v>
      </c>
      <c r="C798" s="545" t="s">
        <v>216</v>
      </c>
      <c r="D798" s="546"/>
      <c r="E798" s="171" t="str">
        <f t="shared" si="12"/>
        <v>1900</v>
      </c>
      <c r="F798" s="547">
        <v>0</v>
      </c>
      <c r="G798" s="548">
        <v>0</v>
      </c>
      <c r="H798" s="547">
        <v>0</v>
      </c>
      <c r="I798" s="545" t="s">
        <v>12721</v>
      </c>
      <c r="J798" s="545"/>
      <c r="K798" s="545" t="s">
        <v>13413</v>
      </c>
      <c r="L798" s="545" t="s">
        <v>14611</v>
      </c>
      <c r="M798" s="548" t="s">
        <v>13758</v>
      </c>
      <c r="N798" s="545" t="s">
        <v>13413</v>
      </c>
      <c r="O798" s="545" t="s">
        <v>14612</v>
      </c>
      <c r="P798" s="549">
        <v>844</v>
      </c>
      <c r="Q798" s="549">
        <v>1</v>
      </c>
      <c r="R798" s="549">
        <v>144</v>
      </c>
      <c r="S798" s="548"/>
      <c r="T798" s="548"/>
      <c r="U798" s="99"/>
    </row>
    <row r="799" spans="1:21" ht="19.5" customHeight="1">
      <c r="A799" s="545">
        <v>913</v>
      </c>
      <c r="B799" s="545" t="s">
        <v>11901</v>
      </c>
      <c r="C799" s="545" t="s">
        <v>216</v>
      </c>
      <c r="D799" s="546"/>
      <c r="E799" s="171" t="str">
        <f t="shared" si="12"/>
        <v>1900</v>
      </c>
      <c r="F799" s="547">
        <v>0</v>
      </c>
      <c r="G799" s="548">
        <v>0</v>
      </c>
      <c r="H799" s="547">
        <v>0</v>
      </c>
      <c r="I799" s="545" t="s">
        <v>12721</v>
      </c>
      <c r="J799" s="545"/>
      <c r="K799" s="545" t="s">
        <v>13413</v>
      </c>
      <c r="L799" s="545" t="s">
        <v>14611</v>
      </c>
      <c r="M799" s="548" t="s">
        <v>13758</v>
      </c>
      <c r="N799" s="545" t="s">
        <v>13413</v>
      </c>
      <c r="O799" s="545" t="s">
        <v>14612</v>
      </c>
      <c r="P799" s="549">
        <v>845</v>
      </c>
      <c r="Q799" s="549">
        <v>1</v>
      </c>
      <c r="R799" s="549">
        <v>144</v>
      </c>
      <c r="S799" s="548"/>
      <c r="T799" s="548"/>
      <c r="U799" s="99"/>
    </row>
    <row r="800" spans="1:21" ht="19.5" customHeight="1">
      <c r="A800" s="545">
        <v>914</v>
      </c>
      <c r="B800" s="545" t="s">
        <v>11900</v>
      </c>
      <c r="C800" s="545" t="s">
        <v>216</v>
      </c>
      <c r="D800" s="546"/>
      <c r="E800" s="171" t="str">
        <f t="shared" si="12"/>
        <v>1900</v>
      </c>
      <c r="F800" s="547">
        <v>0</v>
      </c>
      <c r="G800" s="548">
        <v>0</v>
      </c>
      <c r="H800" s="547">
        <v>0</v>
      </c>
      <c r="I800" s="545" t="s">
        <v>12721</v>
      </c>
      <c r="J800" s="545"/>
      <c r="K800" s="545" t="s">
        <v>13413</v>
      </c>
      <c r="L800" s="545" t="s">
        <v>14611</v>
      </c>
      <c r="M800" s="548" t="s">
        <v>13758</v>
      </c>
      <c r="N800" s="545" t="s">
        <v>13413</v>
      </c>
      <c r="O800" s="545" t="s">
        <v>13413</v>
      </c>
      <c r="P800" s="549">
        <v>846</v>
      </c>
      <c r="Q800" s="549">
        <v>1</v>
      </c>
      <c r="R800" s="549">
        <v>144</v>
      </c>
      <c r="S800" s="548"/>
      <c r="T800" s="548"/>
      <c r="U800" s="99"/>
    </row>
    <row r="801" spans="1:21" ht="19.5" customHeight="1">
      <c r="A801" s="545">
        <v>915</v>
      </c>
      <c r="B801" s="545" t="s">
        <v>11899</v>
      </c>
      <c r="C801" s="545" t="s">
        <v>216</v>
      </c>
      <c r="D801" s="546"/>
      <c r="E801" s="171" t="str">
        <f t="shared" si="12"/>
        <v>1900</v>
      </c>
      <c r="F801" s="547">
        <v>0</v>
      </c>
      <c r="G801" s="548">
        <v>0</v>
      </c>
      <c r="H801" s="547">
        <v>0</v>
      </c>
      <c r="I801" s="545" t="s">
        <v>12721</v>
      </c>
      <c r="J801" s="545"/>
      <c r="K801" s="545" t="s">
        <v>13413</v>
      </c>
      <c r="L801" s="545" t="s">
        <v>14611</v>
      </c>
      <c r="M801" s="548" t="s">
        <v>13758</v>
      </c>
      <c r="N801" s="545" t="s">
        <v>13413</v>
      </c>
      <c r="O801" s="545" t="s">
        <v>13413</v>
      </c>
      <c r="P801" s="549">
        <v>847</v>
      </c>
      <c r="Q801" s="549">
        <v>1</v>
      </c>
      <c r="R801" s="549">
        <v>144</v>
      </c>
      <c r="S801" s="548"/>
      <c r="T801" s="548"/>
      <c r="U801" s="99"/>
    </row>
    <row r="802" spans="1:21" ht="19.5" customHeight="1">
      <c r="A802" s="545">
        <v>916</v>
      </c>
      <c r="B802" s="545" t="s">
        <v>11898</v>
      </c>
      <c r="C802" s="545" t="s">
        <v>216</v>
      </c>
      <c r="D802" s="546"/>
      <c r="E802" s="171" t="str">
        <f t="shared" si="12"/>
        <v>1900</v>
      </c>
      <c r="F802" s="547">
        <v>0</v>
      </c>
      <c r="G802" s="548">
        <v>0</v>
      </c>
      <c r="H802" s="547">
        <v>0</v>
      </c>
      <c r="I802" s="545" t="s">
        <v>12721</v>
      </c>
      <c r="J802" s="545"/>
      <c r="K802" s="545" t="s">
        <v>13413</v>
      </c>
      <c r="L802" s="545" t="s">
        <v>14611</v>
      </c>
      <c r="M802" s="548" t="s">
        <v>13758</v>
      </c>
      <c r="N802" s="545" t="s">
        <v>13413</v>
      </c>
      <c r="O802" s="545" t="s">
        <v>13413</v>
      </c>
      <c r="P802" s="549">
        <v>848</v>
      </c>
      <c r="Q802" s="549">
        <v>1</v>
      </c>
      <c r="R802" s="549">
        <v>144</v>
      </c>
      <c r="S802" s="548"/>
      <c r="T802" s="548"/>
      <c r="U802" s="99"/>
    </row>
    <row r="803" spans="1:21" ht="19.5" customHeight="1">
      <c r="A803" s="545">
        <v>917</v>
      </c>
      <c r="B803" s="545" t="s">
        <v>11897</v>
      </c>
      <c r="C803" s="545" t="s">
        <v>216</v>
      </c>
      <c r="D803" s="546"/>
      <c r="E803" s="171" t="str">
        <f t="shared" si="12"/>
        <v>1900</v>
      </c>
      <c r="F803" s="547">
        <v>0</v>
      </c>
      <c r="G803" s="548">
        <v>0</v>
      </c>
      <c r="H803" s="547">
        <v>0</v>
      </c>
      <c r="I803" s="545" t="s">
        <v>12721</v>
      </c>
      <c r="J803" s="545"/>
      <c r="K803" s="545" t="s">
        <v>13413</v>
      </c>
      <c r="L803" s="545" t="s">
        <v>14611</v>
      </c>
      <c r="M803" s="548" t="s">
        <v>13758</v>
      </c>
      <c r="N803" s="545" t="s">
        <v>13413</v>
      </c>
      <c r="O803" s="545" t="s">
        <v>13413</v>
      </c>
      <c r="P803" s="549">
        <v>849</v>
      </c>
      <c r="Q803" s="549">
        <v>1</v>
      </c>
      <c r="R803" s="549">
        <v>144</v>
      </c>
      <c r="S803" s="548"/>
      <c r="T803" s="548"/>
      <c r="U803" s="99"/>
    </row>
    <row r="804" spans="1:21" ht="19.5" customHeight="1">
      <c r="A804" s="545">
        <v>918</v>
      </c>
      <c r="B804" s="545" t="s">
        <v>11896</v>
      </c>
      <c r="C804" s="545" t="s">
        <v>216</v>
      </c>
      <c r="D804" s="546"/>
      <c r="E804" s="171" t="str">
        <f t="shared" si="12"/>
        <v>1900</v>
      </c>
      <c r="F804" s="547">
        <v>0</v>
      </c>
      <c r="G804" s="548">
        <v>0</v>
      </c>
      <c r="H804" s="547">
        <v>0</v>
      </c>
      <c r="I804" s="545" t="s">
        <v>12721</v>
      </c>
      <c r="J804" s="545"/>
      <c r="K804" s="545" t="s">
        <v>13413</v>
      </c>
      <c r="L804" s="545" t="s">
        <v>14611</v>
      </c>
      <c r="M804" s="548" t="s">
        <v>13758</v>
      </c>
      <c r="N804" s="545" t="s">
        <v>13413</v>
      </c>
      <c r="O804" s="545" t="s">
        <v>13413</v>
      </c>
      <c r="P804" s="549">
        <v>850</v>
      </c>
      <c r="Q804" s="549">
        <v>1</v>
      </c>
      <c r="R804" s="549">
        <v>144</v>
      </c>
      <c r="S804" s="548"/>
      <c r="T804" s="548"/>
      <c r="U804" s="99"/>
    </row>
    <row r="805" spans="1:21" ht="19.5" customHeight="1">
      <c r="A805" s="545">
        <v>919</v>
      </c>
      <c r="B805" s="545" t="s">
        <v>11895</v>
      </c>
      <c r="C805" s="545" t="s">
        <v>216</v>
      </c>
      <c r="D805" s="546"/>
      <c r="E805" s="171" t="str">
        <f t="shared" si="12"/>
        <v>1900</v>
      </c>
      <c r="F805" s="547">
        <v>0</v>
      </c>
      <c r="G805" s="548">
        <v>0</v>
      </c>
      <c r="H805" s="547">
        <v>0</v>
      </c>
      <c r="I805" s="545" t="s">
        <v>12721</v>
      </c>
      <c r="J805" s="545"/>
      <c r="K805" s="545" t="s">
        <v>13413</v>
      </c>
      <c r="L805" s="545" t="s">
        <v>14611</v>
      </c>
      <c r="M805" s="548" t="s">
        <v>13758</v>
      </c>
      <c r="N805" s="545" t="s">
        <v>13413</v>
      </c>
      <c r="O805" s="545" t="s">
        <v>13413</v>
      </c>
      <c r="P805" s="549">
        <v>851</v>
      </c>
      <c r="Q805" s="549">
        <v>1</v>
      </c>
      <c r="R805" s="549">
        <v>144</v>
      </c>
      <c r="S805" s="548"/>
      <c r="T805" s="548"/>
      <c r="U805" s="99"/>
    </row>
    <row r="806" spans="1:21" ht="19.5" customHeight="1">
      <c r="A806" s="545">
        <v>920</v>
      </c>
      <c r="B806" s="545" t="s">
        <v>7122</v>
      </c>
      <c r="C806" s="545" t="s">
        <v>209</v>
      </c>
      <c r="D806" s="546">
        <v>46080</v>
      </c>
      <c r="E806" s="171" t="str">
        <f t="shared" si="12"/>
        <v>2026</v>
      </c>
      <c r="F806" s="547">
        <v>8093</v>
      </c>
      <c r="G806" s="548">
        <v>0.19</v>
      </c>
      <c r="H806" s="547">
        <v>6800.84</v>
      </c>
      <c r="I806" s="545" t="s">
        <v>12675</v>
      </c>
      <c r="J806" s="545" t="s">
        <v>13298</v>
      </c>
      <c r="K806" s="545" t="s">
        <v>13413</v>
      </c>
      <c r="L806" s="545" t="s">
        <v>13413</v>
      </c>
      <c r="M806" s="548" t="s">
        <v>13758</v>
      </c>
      <c r="N806" s="545" t="s">
        <v>13413</v>
      </c>
      <c r="O806" s="545" t="s">
        <v>13413</v>
      </c>
      <c r="P806" s="549">
        <v>852</v>
      </c>
      <c r="Q806" s="549">
        <v>1</v>
      </c>
      <c r="R806" s="549">
        <v>15</v>
      </c>
      <c r="S806" s="548">
        <v>1012</v>
      </c>
      <c r="T806" s="548"/>
      <c r="U806" s="99"/>
    </row>
    <row r="807" spans="1:21" ht="19.5" customHeight="1">
      <c r="A807" s="545">
        <v>921</v>
      </c>
      <c r="B807" s="545" t="s">
        <v>2726</v>
      </c>
      <c r="C807" s="545" t="s">
        <v>221</v>
      </c>
      <c r="D807" s="546"/>
      <c r="E807" s="171" t="str">
        <f t="shared" si="12"/>
        <v>1900</v>
      </c>
      <c r="F807" s="547">
        <v>0</v>
      </c>
      <c r="G807" s="548">
        <v>0</v>
      </c>
      <c r="H807" s="547">
        <v>0</v>
      </c>
      <c r="I807" s="545" t="s">
        <v>12675</v>
      </c>
      <c r="J807" s="545"/>
      <c r="K807" s="545" t="s">
        <v>13413</v>
      </c>
      <c r="L807" s="545" t="s">
        <v>13413</v>
      </c>
      <c r="M807" s="548" t="s">
        <v>13758</v>
      </c>
      <c r="N807" s="545" t="s">
        <v>13413</v>
      </c>
      <c r="O807" s="545" t="s">
        <v>14593</v>
      </c>
      <c r="P807" s="549">
        <v>853</v>
      </c>
      <c r="Q807" s="549">
        <v>1</v>
      </c>
      <c r="R807" s="549">
        <v>141</v>
      </c>
      <c r="S807" s="548"/>
      <c r="T807" s="548"/>
      <c r="U807" s="99"/>
    </row>
    <row r="808" spans="1:21" ht="19.5" customHeight="1">
      <c r="A808" s="545">
        <v>922</v>
      </c>
      <c r="B808" s="545" t="s">
        <v>949</v>
      </c>
      <c r="C808" s="545" t="s">
        <v>4504</v>
      </c>
      <c r="D808" s="546"/>
      <c r="E808" s="171" t="str">
        <f t="shared" si="12"/>
        <v>1900</v>
      </c>
      <c r="F808" s="547">
        <v>0</v>
      </c>
      <c r="G808" s="548">
        <v>0</v>
      </c>
      <c r="H808" s="547">
        <v>0</v>
      </c>
      <c r="I808" s="545" t="s">
        <v>12668</v>
      </c>
      <c r="J808" s="545"/>
      <c r="K808" s="545" t="s">
        <v>13413</v>
      </c>
      <c r="L808" s="545" t="s">
        <v>14613</v>
      </c>
      <c r="M808" s="548" t="s">
        <v>13868</v>
      </c>
      <c r="N808" s="545" t="s">
        <v>13413</v>
      </c>
      <c r="O808" s="545" t="s">
        <v>13413</v>
      </c>
      <c r="P808" s="549">
        <v>854</v>
      </c>
      <c r="Q808" s="549">
        <v>2</v>
      </c>
      <c r="R808" s="549">
        <v>7</v>
      </c>
      <c r="S808" s="548"/>
      <c r="T808" s="548"/>
      <c r="U808" s="99"/>
    </row>
    <row r="809" spans="1:21" ht="19.5" customHeight="1">
      <c r="A809" s="545">
        <v>923</v>
      </c>
      <c r="B809" s="545" t="s">
        <v>2727</v>
      </c>
      <c r="C809" s="545" t="s">
        <v>209</v>
      </c>
      <c r="D809" s="546">
        <v>46052</v>
      </c>
      <c r="E809" s="171" t="str">
        <f t="shared" si="12"/>
        <v>2026</v>
      </c>
      <c r="F809" s="547">
        <v>7200</v>
      </c>
      <c r="G809" s="548">
        <v>0.19</v>
      </c>
      <c r="H809" s="547">
        <v>6050.42</v>
      </c>
      <c r="I809" s="545" t="s">
        <v>12675</v>
      </c>
      <c r="J809" s="545" t="s">
        <v>13307</v>
      </c>
      <c r="K809" s="545" t="s">
        <v>13413</v>
      </c>
      <c r="L809" s="545" t="s">
        <v>13413</v>
      </c>
      <c r="M809" s="548" t="s">
        <v>13758</v>
      </c>
      <c r="N809" s="545" t="s">
        <v>13413</v>
      </c>
      <c r="O809" s="545" t="s">
        <v>14614</v>
      </c>
      <c r="P809" s="549">
        <v>855</v>
      </c>
      <c r="Q809" s="549">
        <v>1</v>
      </c>
      <c r="R809" s="549">
        <v>141</v>
      </c>
      <c r="S809" s="548">
        <v>2228</v>
      </c>
      <c r="T809" s="548"/>
      <c r="U809" s="99"/>
    </row>
    <row r="810" spans="1:21" ht="19.5" customHeight="1">
      <c r="A810" s="545">
        <v>924</v>
      </c>
      <c r="B810" s="545" t="s">
        <v>11894</v>
      </c>
      <c r="C810" s="545" t="s">
        <v>221</v>
      </c>
      <c r="D810" s="546"/>
      <c r="E810" s="171" t="str">
        <f t="shared" si="12"/>
        <v>1900</v>
      </c>
      <c r="F810" s="547">
        <v>0</v>
      </c>
      <c r="G810" s="548">
        <v>0</v>
      </c>
      <c r="H810" s="547">
        <v>0</v>
      </c>
      <c r="I810" s="545" t="s">
        <v>12675</v>
      </c>
      <c r="J810" s="545"/>
      <c r="K810" s="545" t="s">
        <v>13413</v>
      </c>
      <c r="L810" s="545" t="s">
        <v>14615</v>
      </c>
      <c r="M810" s="548" t="s">
        <v>13758</v>
      </c>
      <c r="N810" s="545" t="s">
        <v>13413</v>
      </c>
      <c r="O810" s="545" t="s">
        <v>13413</v>
      </c>
      <c r="P810" s="549">
        <v>856</v>
      </c>
      <c r="Q810" s="549">
        <v>1</v>
      </c>
      <c r="R810" s="549">
        <v>141</v>
      </c>
      <c r="S810" s="548"/>
      <c r="T810" s="548"/>
      <c r="U810" s="99"/>
    </row>
    <row r="811" spans="1:21" ht="19.5" customHeight="1">
      <c r="A811" s="545">
        <v>925</v>
      </c>
      <c r="B811" s="545" t="s">
        <v>2730</v>
      </c>
      <c r="C811" s="545" t="s">
        <v>221</v>
      </c>
      <c r="D811" s="546"/>
      <c r="E811" s="171" t="str">
        <f t="shared" si="12"/>
        <v>1900</v>
      </c>
      <c r="F811" s="547">
        <v>0</v>
      </c>
      <c r="G811" s="548">
        <v>0</v>
      </c>
      <c r="H811" s="547">
        <v>0</v>
      </c>
      <c r="I811" s="545" t="s">
        <v>12675</v>
      </c>
      <c r="J811" s="545"/>
      <c r="K811" s="545" t="s">
        <v>13413</v>
      </c>
      <c r="L811" s="545" t="s">
        <v>14616</v>
      </c>
      <c r="M811" s="548" t="s">
        <v>13758</v>
      </c>
      <c r="N811" s="545" t="s">
        <v>13413</v>
      </c>
      <c r="O811" s="545" t="s">
        <v>14593</v>
      </c>
      <c r="P811" s="549">
        <v>857</v>
      </c>
      <c r="Q811" s="549">
        <v>1</v>
      </c>
      <c r="R811" s="549">
        <v>141</v>
      </c>
      <c r="S811" s="548"/>
      <c r="T811" s="548"/>
      <c r="U811" s="99"/>
    </row>
    <row r="812" spans="1:21" ht="19.5" customHeight="1">
      <c r="A812" s="545">
        <v>926</v>
      </c>
      <c r="B812" s="545" t="s">
        <v>2731</v>
      </c>
      <c r="C812" s="545" t="s">
        <v>221</v>
      </c>
      <c r="D812" s="546"/>
      <c r="E812" s="171" t="str">
        <f t="shared" si="12"/>
        <v>1900</v>
      </c>
      <c r="F812" s="547">
        <v>0</v>
      </c>
      <c r="G812" s="548">
        <v>0</v>
      </c>
      <c r="H812" s="547">
        <v>0</v>
      </c>
      <c r="I812" s="545" t="s">
        <v>12675</v>
      </c>
      <c r="J812" s="545"/>
      <c r="K812" s="545" t="s">
        <v>13413</v>
      </c>
      <c r="L812" s="545" t="s">
        <v>13413</v>
      </c>
      <c r="M812" s="548" t="s">
        <v>13758</v>
      </c>
      <c r="N812" s="545" t="s">
        <v>13413</v>
      </c>
      <c r="O812" s="545" t="s">
        <v>14617</v>
      </c>
      <c r="P812" s="549">
        <v>858</v>
      </c>
      <c r="Q812" s="549">
        <v>1</v>
      </c>
      <c r="R812" s="549">
        <v>141</v>
      </c>
      <c r="S812" s="548"/>
      <c r="T812" s="548"/>
      <c r="U812" s="99"/>
    </row>
    <row r="813" spans="1:21" ht="19.5" customHeight="1">
      <c r="A813" s="545">
        <v>927</v>
      </c>
      <c r="B813" s="545" t="s">
        <v>2733</v>
      </c>
      <c r="C813" s="545" t="s">
        <v>221</v>
      </c>
      <c r="D813" s="546"/>
      <c r="E813" s="171" t="str">
        <f t="shared" si="12"/>
        <v>1900</v>
      </c>
      <c r="F813" s="547">
        <v>0</v>
      </c>
      <c r="G813" s="548">
        <v>0</v>
      </c>
      <c r="H813" s="547">
        <v>0</v>
      </c>
      <c r="I813" s="545" t="s">
        <v>12720</v>
      </c>
      <c r="J813" s="545"/>
      <c r="K813" s="545" t="s">
        <v>13413</v>
      </c>
      <c r="L813" s="545" t="s">
        <v>14618</v>
      </c>
      <c r="M813" s="548" t="s">
        <v>13758</v>
      </c>
      <c r="N813" s="545" t="s">
        <v>13413</v>
      </c>
      <c r="O813" s="545" t="s">
        <v>14619</v>
      </c>
      <c r="P813" s="549">
        <v>859</v>
      </c>
      <c r="Q813" s="549">
        <v>1</v>
      </c>
      <c r="R813" s="549">
        <v>139</v>
      </c>
      <c r="S813" s="548"/>
      <c r="T813" s="548"/>
      <c r="U813" s="99"/>
    </row>
    <row r="814" spans="1:21" ht="19.5" customHeight="1">
      <c r="A814" s="545">
        <v>929</v>
      </c>
      <c r="B814" s="545" t="s">
        <v>2734</v>
      </c>
      <c r="C814" s="545" t="s">
        <v>221</v>
      </c>
      <c r="D814" s="546">
        <v>44676</v>
      </c>
      <c r="E814" s="171" t="str">
        <f t="shared" si="12"/>
        <v>2022</v>
      </c>
      <c r="F814" s="547">
        <v>73142.009999999995</v>
      </c>
      <c r="G814" s="548">
        <v>0.19</v>
      </c>
      <c r="H814" s="547">
        <v>61463.87</v>
      </c>
      <c r="I814" s="545" t="s">
        <v>12677</v>
      </c>
      <c r="J814" s="545" t="s">
        <v>13298</v>
      </c>
      <c r="K814" s="545" t="s">
        <v>13413</v>
      </c>
      <c r="L814" s="545" t="s">
        <v>14620</v>
      </c>
      <c r="M814" s="548" t="s">
        <v>13758</v>
      </c>
      <c r="N814" s="545" t="s">
        <v>13413</v>
      </c>
      <c r="O814" s="545" t="s">
        <v>13413</v>
      </c>
      <c r="P814" s="549">
        <v>860</v>
      </c>
      <c r="Q814" s="549">
        <v>1</v>
      </c>
      <c r="R814" s="549">
        <v>143</v>
      </c>
      <c r="S814" s="548">
        <v>1012</v>
      </c>
      <c r="T814" s="548"/>
      <c r="U814" s="99"/>
    </row>
    <row r="815" spans="1:21" ht="19.5" customHeight="1">
      <c r="A815" s="545">
        <v>931</v>
      </c>
      <c r="B815" s="545" t="s">
        <v>11893</v>
      </c>
      <c r="C815" s="545" t="s">
        <v>216</v>
      </c>
      <c r="D815" s="546"/>
      <c r="E815" s="171" t="str">
        <f t="shared" si="12"/>
        <v>1900</v>
      </c>
      <c r="F815" s="547">
        <v>0</v>
      </c>
      <c r="G815" s="548">
        <v>0</v>
      </c>
      <c r="H815" s="547">
        <v>0</v>
      </c>
      <c r="I815" s="545" t="s">
        <v>12642</v>
      </c>
      <c r="J815" s="545"/>
      <c r="K815" s="545" t="s">
        <v>13413</v>
      </c>
      <c r="L815" s="545" t="s">
        <v>13807</v>
      </c>
      <c r="M815" s="548" t="s">
        <v>13758</v>
      </c>
      <c r="N815" s="545" t="s">
        <v>13413</v>
      </c>
      <c r="O815" s="545" t="s">
        <v>14621</v>
      </c>
      <c r="P815" s="549">
        <v>861</v>
      </c>
      <c r="Q815" s="549">
        <v>1</v>
      </c>
      <c r="R815" s="549">
        <v>135</v>
      </c>
      <c r="S815" s="548"/>
      <c r="T815" s="548"/>
      <c r="U815" s="99"/>
    </row>
    <row r="816" spans="1:21" ht="19.5" customHeight="1">
      <c r="A816" s="545">
        <v>932</v>
      </c>
      <c r="B816" s="545" t="s">
        <v>2737</v>
      </c>
      <c r="C816" s="545" t="s">
        <v>216</v>
      </c>
      <c r="D816" s="546"/>
      <c r="E816" s="171" t="str">
        <f t="shared" si="12"/>
        <v>1900</v>
      </c>
      <c r="F816" s="547">
        <v>0</v>
      </c>
      <c r="G816" s="548">
        <v>0</v>
      </c>
      <c r="H816" s="547">
        <v>0</v>
      </c>
      <c r="I816" s="545" t="s">
        <v>12675</v>
      </c>
      <c r="J816" s="545"/>
      <c r="K816" s="545" t="s">
        <v>13413</v>
      </c>
      <c r="L816" s="545" t="s">
        <v>13413</v>
      </c>
      <c r="M816" s="548" t="s">
        <v>13758</v>
      </c>
      <c r="N816" s="545" t="s">
        <v>13413</v>
      </c>
      <c r="O816" s="545" t="s">
        <v>13413</v>
      </c>
      <c r="P816" s="549">
        <v>862</v>
      </c>
      <c r="Q816" s="549">
        <v>1</v>
      </c>
      <c r="R816" s="549">
        <v>15</v>
      </c>
      <c r="S816" s="548"/>
      <c r="T816" s="548"/>
      <c r="U816" s="99"/>
    </row>
    <row r="817" spans="1:21" ht="19.5" customHeight="1">
      <c r="A817" s="545">
        <v>933</v>
      </c>
      <c r="B817" s="545" t="s">
        <v>2752</v>
      </c>
      <c r="C817" s="545" t="s">
        <v>209</v>
      </c>
      <c r="D817" s="546">
        <v>46078</v>
      </c>
      <c r="E817" s="171" t="str">
        <f t="shared" si="12"/>
        <v>2026</v>
      </c>
      <c r="F817" s="547">
        <v>17114</v>
      </c>
      <c r="G817" s="548">
        <v>0.19</v>
      </c>
      <c r="H817" s="547">
        <v>14381.51</v>
      </c>
      <c r="I817" s="545" t="s">
        <v>12675</v>
      </c>
      <c r="J817" s="545" t="s">
        <v>13298</v>
      </c>
      <c r="K817" s="545" t="s">
        <v>13413</v>
      </c>
      <c r="L817" s="545" t="s">
        <v>13413</v>
      </c>
      <c r="M817" s="548" t="s">
        <v>13758</v>
      </c>
      <c r="N817" s="545" t="s">
        <v>13413</v>
      </c>
      <c r="O817" s="545" t="s">
        <v>13413</v>
      </c>
      <c r="P817" s="549">
        <v>863</v>
      </c>
      <c r="Q817" s="549">
        <v>1</v>
      </c>
      <c r="R817" s="549">
        <v>141</v>
      </c>
      <c r="S817" s="548">
        <v>1012</v>
      </c>
      <c r="T817" s="548"/>
      <c r="U817" s="99"/>
    </row>
    <row r="818" spans="1:21" ht="19.5" customHeight="1">
      <c r="A818" s="545">
        <v>934</v>
      </c>
      <c r="B818" s="545" t="s">
        <v>2740</v>
      </c>
      <c r="C818" s="545" t="s">
        <v>221</v>
      </c>
      <c r="D818" s="546"/>
      <c r="E818" s="171" t="str">
        <f t="shared" si="12"/>
        <v>1900</v>
      </c>
      <c r="F818" s="547">
        <v>0</v>
      </c>
      <c r="G818" s="548">
        <v>0</v>
      </c>
      <c r="H818" s="547">
        <v>0</v>
      </c>
      <c r="I818" s="545" t="s">
        <v>12677</v>
      </c>
      <c r="J818" s="545"/>
      <c r="K818" s="545" t="s">
        <v>13413</v>
      </c>
      <c r="L818" s="545" t="s">
        <v>13413</v>
      </c>
      <c r="M818" s="548" t="s">
        <v>13843</v>
      </c>
      <c r="N818" s="545" t="s">
        <v>13413</v>
      </c>
      <c r="O818" s="545" t="s">
        <v>13413</v>
      </c>
      <c r="P818" s="549">
        <v>864</v>
      </c>
      <c r="Q818" s="549">
        <v>5</v>
      </c>
      <c r="R818" s="549">
        <v>143</v>
      </c>
      <c r="S818" s="548"/>
      <c r="T818" s="548"/>
      <c r="U818" s="99"/>
    </row>
    <row r="819" spans="1:21" ht="19.5" customHeight="1">
      <c r="A819" s="545">
        <v>935</v>
      </c>
      <c r="B819" s="545" t="s">
        <v>2739</v>
      </c>
      <c r="C819" s="545" t="s">
        <v>221</v>
      </c>
      <c r="D819" s="546"/>
      <c r="E819" s="171" t="str">
        <f t="shared" si="12"/>
        <v>1900</v>
      </c>
      <c r="F819" s="547">
        <v>0</v>
      </c>
      <c r="G819" s="548">
        <v>0</v>
      </c>
      <c r="H819" s="547">
        <v>0</v>
      </c>
      <c r="I819" s="545" t="s">
        <v>12677</v>
      </c>
      <c r="J819" s="545"/>
      <c r="K819" s="545" t="s">
        <v>13413</v>
      </c>
      <c r="L819" s="545" t="s">
        <v>13413</v>
      </c>
      <c r="M819" s="548" t="s">
        <v>13758</v>
      </c>
      <c r="N819" s="545" t="s">
        <v>13413</v>
      </c>
      <c r="O819" s="545" t="s">
        <v>13413</v>
      </c>
      <c r="P819" s="549">
        <v>865</v>
      </c>
      <c r="Q819" s="549">
        <v>1</v>
      </c>
      <c r="R819" s="549">
        <v>143</v>
      </c>
      <c r="S819" s="548"/>
      <c r="T819" s="548"/>
      <c r="U819" s="99"/>
    </row>
    <row r="820" spans="1:21" ht="19.5" customHeight="1">
      <c r="A820" s="545">
        <v>936</v>
      </c>
      <c r="B820" s="545" t="s">
        <v>11892</v>
      </c>
      <c r="C820" s="545" t="s">
        <v>221</v>
      </c>
      <c r="D820" s="546"/>
      <c r="E820" s="171" t="str">
        <f t="shared" si="12"/>
        <v>1900</v>
      </c>
      <c r="F820" s="547">
        <v>0</v>
      </c>
      <c r="G820" s="548">
        <v>0</v>
      </c>
      <c r="H820" s="547">
        <v>0</v>
      </c>
      <c r="I820" s="545" t="s">
        <v>12677</v>
      </c>
      <c r="J820" s="545"/>
      <c r="K820" s="545" t="s">
        <v>13413</v>
      </c>
      <c r="L820" s="545" t="s">
        <v>13413</v>
      </c>
      <c r="M820" s="548" t="s">
        <v>13843</v>
      </c>
      <c r="N820" s="545" t="s">
        <v>13413</v>
      </c>
      <c r="O820" s="545" t="s">
        <v>13413</v>
      </c>
      <c r="P820" s="549">
        <v>866</v>
      </c>
      <c r="Q820" s="549">
        <v>5</v>
      </c>
      <c r="R820" s="549">
        <v>143</v>
      </c>
      <c r="S820" s="548"/>
      <c r="T820" s="548"/>
      <c r="U820" s="99"/>
    </row>
    <row r="821" spans="1:21" ht="19.5" customHeight="1">
      <c r="A821" s="545">
        <v>937</v>
      </c>
      <c r="B821" s="545" t="s">
        <v>2750</v>
      </c>
      <c r="C821" s="545" t="s">
        <v>209</v>
      </c>
      <c r="D821" s="546"/>
      <c r="E821" s="171" t="str">
        <f t="shared" si="12"/>
        <v>1900</v>
      </c>
      <c r="F821" s="547">
        <v>0</v>
      </c>
      <c r="G821" s="548">
        <v>0</v>
      </c>
      <c r="H821" s="547">
        <v>0</v>
      </c>
      <c r="I821" s="545" t="s">
        <v>12675</v>
      </c>
      <c r="J821" s="545"/>
      <c r="K821" s="545" t="s">
        <v>13413</v>
      </c>
      <c r="L821" s="545" t="s">
        <v>13413</v>
      </c>
      <c r="M821" s="548" t="s">
        <v>13758</v>
      </c>
      <c r="N821" s="545" t="s">
        <v>13413</v>
      </c>
      <c r="O821" s="545" t="s">
        <v>13413</v>
      </c>
      <c r="P821" s="549">
        <v>867</v>
      </c>
      <c r="Q821" s="549">
        <v>1</v>
      </c>
      <c r="R821" s="549">
        <v>141</v>
      </c>
      <c r="S821" s="548"/>
      <c r="T821" s="548"/>
      <c r="U821" s="99"/>
    </row>
    <row r="822" spans="1:21" ht="19.5" customHeight="1">
      <c r="A822" s="545">
        <v>938</v>
      </c>
      <c r="B822" s="545" t="s">
        <v>11891</v>
      </c>
      <c r="C822" s="545" t="s">
        <v>216</v>
      </c>
      <c r="D822" s="546"/>
      <c r="E822" s="171" t="str">
        <f t="shared" si="12"/>
        <v>1900</v>
      </c>
      <c r="F822" s="547">
        <v>0</v>
      </c>
      <c r="G822" s="548">
        <v>0</v>
      </c>
      <c r="H822" s="547">
        <v>0</v>
      </c>
      <c r="I822" s="545" t="s">
        <v>12721</v>
      </c>
      <c r="J822" s="545"/>
      <c r="K822" s="545" t="s">
        <v>13413</v>
      </c>
      <c r="L822" s="545" t="s">
        <v>14610</v>
      </c>
      <c r="M822" s="548" t="s">
        <v>13758</v>
      </c>
      <c r="N822" s="545" t="s">
        <v>13413</v>
      </c>
      <c r="O822" s="545" t="s">
        <v>14622</v>
      </c>
      <c r="P822" s="549">
        <v>868</v>
      </c>
      <c r="Q822" s="549">
        <v>1</v>
      </c>
      <c r="R822" s="549">
        <v>144</v>
      </c>
      <c r="S822" s="548"/>
      <c r="T822" s="548"/>
      <c r="U822" s="99"/>
    </row>
    <row r="823" spans="1:21" ht="19.5" customHeight="1">
      <c r="A823" s="545">
        <v>939</v>
      </c>
      <c r="B823" s="545" t="s">
        <v>2757</v>
      </c>
      <c r="C823" s="545" t="s">
        <v>216</v>
      </c>
      <c r="D823" s="546"/>
      <c r="E823" s="171" t="str">
        <f t="shared" si="12"/>
        <v>1900</v>
      </c>
      <c r="F823" s="547">
        <v>0</v>
      </c>
      <c r="G823" s="548">
        <v>0</v>
      </c>
      <c r="H823" s="547">
        <v>0</v>
      </c>
      <c r="I823" s="545" t="s">
        <v>12721</v>
      </c>
      <c r="J823" s="545"/>
      <c r="K823" s="545" t="s">
        <v>13413</v>
      </c>
      <c r="L823" s="545" t="s">
        <v>14611</v>
      </c>
      <c r="M823" s="548" t="s">
        <v>13758</v>
      </c>
      <c r="N823" s="545" t="s">
        <v>13413</v>
      </c>
      <c r="O823" s="545" t="s">
        <v>13413</v>
      </c>
      <c r="P823" s="549">
        <v>869</v>
      </c>
      <c r="Q823" s="549">
        <v>1</v>
      </c>
      <c r="R823" s="549">
        <v>144</v>
      </c>
      <c r="S823" s="548"/>
      <c r="T823" s="548"/>
      <c r="U823" s="99"/>
    </row>
    <row r="824" spans="1:21" ht="19.5" customHeight="1">
      <c r="A824" s="545">
        <v>940</v>
      </c>
      <c r="B824" s="545" t="s">
        <v>2764</v>
      </c>
      <c r="C824" s="545" t="s">
        <v>209</v>
      </c>
      <c r="D824" s="546">
        <v>46052</v>
      </c>
      <c r="E824" s="171" t="str">
        <f t="shared" si="12"/>
        <v>2026</v>
      </c>
      <c r="F824" s="547">
        <v>9875</v>
      </c>
      <c r="G824" s="548">
        <v>0.19</v>
      </c>
      <c r="H824" s="547">
        <v>8298.32</v>
      </c>
      <c r="I824" s="545" t="s">
        <v>12675</v>
      </c>
      <c r="J824" s="545" t="s">
        <v>13307</v>
      </c>
      <c r="K824" s="545" t="s">
        <v>14623</v>
      </c>
      <c r="L824" s="545" t="s">
        <v>13413</v>
      </c>
      <c r="M824" s="548" t="s">
        <v>13758</v>
      </c>
      <c r="N824" s="545" t="s">
        <v>13413</v>
      </c>
      <c r="O824" s="545" t="s">
        <v>13413</v>
      </c>
      <c r="P824" s="549">
        <v>870</v>
      </c>
      <c r="Q824" s="549">
        <v>1</v>
      </c>
      <c r="R824" s="549">
        <v>141</v>
      </c>
      <c r="S824" s="548">
        <v>2228</v>
      </c>
      <c r="T824" s="548"/>
      <c r="U824" s="99"/>
    </row>
    <row r="825" spans="1:21" ht="19.5" customHeight="1">
      <c r="A825" s="545">
        <v>941</v>
      </c>
      <c r="B825" s="545" t="s">
        <v>2773</v>
      </c>
      <c r="C825" s="545" t="s">
        <v>209</v>
      </c>
      <c r="D825" s="546">
        <v>46052</v>
      </c>
      <c r="E825" s="171" t="str">
        <f t="shared" si="12"/>
        <v>2026</v>
      </c>
      <c r="F825" s="547">
        <v>10421</v>
      </c>
      <c r="G825" s="548">
        <v>0.19</v>
      </c>
      <c r="H825" s="547">
        <v>8757.14</v>
      </c>
      <c r="I825" s="545" t="s">
        <v>12675</v>
      </c>
      <c r="J825" s="545" t="s">
        <v>13307</v>
      </c>
      <c r="K825" s="545" t="s">
        <v>13413</v>
      </c>
      <c r="L825" s="545" t="s">
        <v>13413</v>
      </c>
      <c r="M825" s="548" t="s">
        <v>13758</v>
      </c>
      <c r="N825" s="545" t="s">
        <v>13413</v>
      </c>
      <c r="O825" s="545" t="s">
        <v>13413</v>
      </c>
      <c r="P825" s="549">
        <v>871</v>
      </c>
      <c r="Q825" s="549">
        <v>1</v>
      </c>
      <c r="R825" s="549">
        <v>15</v>
      </c>
      <c r="S825" s="548">
        <v>2228</v>
      </c>
      <c r="T825" s="548"/>
      <c r="U825" s="99"/>
    </row>
    <row r="826" spans="1:21" ht="19.5" customHeight="1">
      <c r="A826" s="545">
        <v>942</v>
      </c>
      <c r="B826" s="545" t="s">
        <v>2774</v>
      </c>
      <c r="C826" s="545" t="s">
        <v>209</v>
      </c>
      <c r="D826" s="546">
        <v>46052</v>
      </c>
      <c r="E826" s="171" t="str">
        <f t="shared" si="12"/>
        <v>2026</v>
      </c>
      <c r="F826" s="547">
        <v>11865</v>
      </c>
      <c r="G826" s="548">
        <v>0.19</v>
      </c>
      <c r="H826" s="547">
        <v>9970.59</v>
      </c>
      <c r="I826" s="545" t="s">
        <v>12675</v>
      </c>
      <c r="J826" s="545" t="s">
        <v>13307</v>
      </c>
      <c r="K826" s="545" t="s">
        <v>13413</v>
      </c>
      <c r="L826" s="545" t="s">
        <v>13413</v>
      </c>
      <c r="M826" s="548" t="s">
        <v>13758</v>
      </c>
      <c r="N826" s="545" t="s">
        <v>13413</v>
      </c>
      <c r="O826" s="545" t="s">
        <v>13413</v>
      </c>
      <c r="P826" s="549">
        <v>872</v>
      </c>
      <c r="Q826" s="549">
        <v>1</v>
      </c>
      <c r="R826" s="549">
        <v>15</v>
      </c>
      <c r="S826" s="548">
        <v>2228</v>
      </c>
      <c r="T826" s="548"/>
      <c r="U826" s="99"/>
    </row>
    <row r="827" spans="1:21" ht="19.5" customHeight="1">
      <c r="A827" s="545">
        <v>943</v>
      </c>
      <c r="B827" s="545" t="s">
        <v>7121</v>
      </c>
      <c r="C827" s="545" t="s">
        <v>209</v>
      </c>
      <c r="D827" s="546">
        <v>46052</v>
      </c>
      <c r="E827" s="171" t="str">
        <f t="shared" si="12"/>
        <v>2026</v>
      </c>
      <c r="F827" s="547">
        <v>11431</v>
      </c>
      <c r="G827" s="548">
        <v>0.19</v>
      </c>
      <c r="H827" s="547">
        <v>9605.8799999999992</v>
      </c>
      <c r="I827" s="545" t="s">
        <v>12675</v>
      </c>
      <c r="J827" s="545" t="s">
        <v>13307</v>
      </c>
      <c r="K827" s="545" t="s">
        <v>13413</v>
      </c>
      <c r="L827" s="545" t="s">
        <v>13413</v>
      </c>
      <c r="M827" s="548" t="s">
        <v>13758</v>
      </c>
      <c r="N827" s="545" t="s">
        <v>13413</v>
      </c>
      <c r="O827" s="545" t="s">
        <v>13413</v>
      </c>
      <c r="P827" s="549">
        <v>873</v>
      </c>
      <c r="Q827" s="549">
        <v>1</v>
      </c>
      <c r="R827" s="549">
        <v>15</v>
      </c>
      <c r="S827" s="548">
        <v>2228</v>
      </c>
      <c r="T827" s="548"/>
      <c r="U827" s="99"/>
    </row>
    <row r="828" spans="1:21" ht="19.5" customHeight="1">
      <c r="A828" s="545">
        <v>944</v>
      </c>
      <c r="B828" s="545" t="s">
        <v>11890</v>
      </c>
      <c r="C828" s="545" t="s">
        <v>216</v>
      </c>
      <c r="D828" s="546"/>
      <c r="E828" s="171" t="str">
        <f t="shared" si="12"/>
        <v>1900</v>
      </c>
      <c r="F828" s="547">
        <v>0</v>
      </c>
      <c r="G828" s="548">
        <v>0</v>
      </c>
      <c r="H828" s="547">
        <v>0</v>
      </c>
      <c r="I828" s="545" t="s">
        <v>12715</v>
      </c>
      <c r="J828" s="545"/>
      <c r="K828" s="545" t="s">
        <v>13413</v>
      </c>
      <c r="L828" s="545" t="s">
        <v>14624</v>
      </c>
      <c r="M828" s="548" t="s">
        <v>13758</v>
      </c>
      <c r="N828" s="545" t="s">
        <v>13413</v>
      </c>
      <c r="O828" s="545" t="s">
        <v>14625</v>
      </c>
      <c r="P828" s="549">
        <v>874</v>
      </c>
      <c r="Q828" s="549">
        <v>1</v>
      </c>
      <c r="R828" s="549">
        <v>129</v>
      </c>
      <c r="S828" s="548"/>
      <c r="T828" s="548"/>
      <c r="U828" s="99"/>
    </row>
    <row r="829" spans="1:21" ht="19.5" customHeight="1">
      <c r="A829" s="545">
        <v>945</v>
      </c>
      <c r="B829" s="545" t="s">
        <v>11889</v>
      </c>
      <c r="C829" s="545" t="s">
        <v>216</v>
      </c>
      <c r="D829" s="546"/>
      <c r="E829" s="171" t="str">
        <f t="shared" si="12"/>
        <v>1900</v>
      </c>
      <c r="F829" s="547">
        <v>0</v>
      </c>
      <c r="G829" s="548">
        <v>0</v>
      </c>
      <c r="H829" s="547">
        <v>0</v>
      </c>
      <c r="I829" s="545" t="s">
        <v>12673</v>
      </c>
      <c r="J829" s="545"/>
      <c r="K829" s="545" t="s">
        <v>13413</v>
      </c>
      <c r="L829" s="545" t="s">
        <v>14626</v>
      </c>
      <c r="M829" s="548" t="s">
        <v>13758</v>
      </c>
      <c r="N829" s="545" t="s">
        <v>13413</v>
      </c>
      <c r="O829" s="545" t="s">
        <v>14206</v>
      </c>
      <c r="P829" s="549">
        <v>875</v>
      </c>
      <c r="Q829" s="549">
        <v>1</v>
      </c>
      <c r="R829" s="549">
        <v>140</v>
      </c>
      <c r="S829" s="548"/>
      <c r="T829" s="548"/>
      <c r="U829" s="99"/>
    </row>
    <row r="830" spans="1:21" ht="19.5" customHeight="1">
      <c r="A830" s="545">
        <v>946</v>
      </c>
      <c r="B830" s="545" t="s">
        <v>2777</v>
      </c>
      <c r="C830" s="545" t="s">
        <v>216</v>
      </c>
      <c r="D830" s="546"/>
      <c r="E830" s="171" t="str">
        <f t="shared" si="12"/>
        <v>1900</v>
      </c>
      <c r="F830" s="547">
        <v>0</v>
      </c>
      <c r="G830" s="548">
        <v>0</v>
      </c>
      <c r="H830" s="547">
        <v>0</v>
      </c>
      <c r="I830" s="545" t="s">
        <v>12673</v>
      </c>
      <c r="J830" s="545"/>
      <c r="K830" s="545" t="s">
        <v>13413</v>
      </c>
      <c r="L830" s="545" t="s">
        <v>13413</v>
      </c>
      <c r="M830" s="548" t="s">
        <v>13758</v>
      </c>
      <c r="N830" s="545" t="s">
        <v>13413</v>
      </c>
      <c r="O830" s="545" t="s">
        <v>14206</v>
      </c>
      <c r="P830" s="549">
        <v>876</v>
      </c>
      <c r="Q830" s="549">
        <v>1</v>
      </c>
      <c r="R830" s="549">
        <v>140</v>
      </c>
      <c r="S830" s="548"/>
      <c r="T830" s="548"/>
      <c r="U830" s="99"/>
    </row>
    <row r="831" spans="1:21" ht="19.5" customHeight="1">
      <c r="A831" s="545">
        <v>947</v>
      </c>
      <c r="B831" s="545" t="s">
        <v>11888</v>
      </c>
      <c r="C831" s="545" t="s">
        <v>216</v>
      </c>
      <c r="D831" s="546"/>
      <c r="E831" s="171" t="str">
        <f t="shared" si="12"/>
        <v>1900</v>
      </c>
      <c r="F831" s="547">
        <v>0</v>
      </c>
      <c r="G831" s="548">
        <v>0</v>
      </c>
      <c r="H831" s="547">
        <v>0</v>
      </c>
      <c r="I831" s="545" t="s">
        <v>12642</v>
      </c>
      <c r="J831" s="545"/>
      <c r="K831" s="545" t="s">
        <v>13413</v>
      </c>
      <c r="L831" s="545" t="s">
        <v>13807</v>
      </c>
      <c r="M831" s="548" t="s">
        <v>13758</v>
      </c>
      <c r="N831" s="545" t="s">
        <v>13413</v>
      </c>
      <c r="O831" s="545" t="s">
        <v>14627</v>
      </c>
      <c r="P831" s="549">
        <v>877</v>
      </c>
      <c r="Q831" s="549">
        <v>1</v>
      </c>
      <c r="R831" s="549">
        <v>135</v>
      </c>
      <c r="S831" s="548"/>
      <c r="T831" s="548"/>
      <c r="U831" s="99"/>
    </row>
    <row r="832" spans="1:21" ht="19.5" customHeight="1">
      <c r="A832" s="545">
        <v>948</v>
      </c>
      <c r="B832" s="545" t="s">
        <v>11887</v>
      </c>
      <c r="C832" s="545" t="s">
        <v>216</v>
      </c>
      <c r="D832" s="546"/>
      <c r="E832" s="171" t="str">
        <f t="shared" si="12"/>
        <v>1900</v>
      </c>
      <c r="F832" s="547">
        <v>0</v>
      </c>
      <c r="G832" s="548">
        <v>0</v>
      </c>
      <c r="H832" s="547">
        <v>0</v>
      </c>
      <c r="I832" s="545" t="s">
        <v>12721</v>
      </c>
      <c r="J832" s="545"/>
      <c r="K832" s="545" t="s">
        <v>13413</v>
      </c>
      <c r="L832" s="545" t="s">
        <v>13413</v>
      </c>
      <c r="M832" s="548" t="s">
        <v>13758</v>
      </c>
      <c r="N832" s="545" t="s">
        <v>13413</v>
      </c>
      <c r="O832" s="545" t="s">
        <v>14628</v>
      </c>
      <c r="P832" s="549">
        <v>878</v>
      </c>
      <c r="Q832" s="549">
        <v>1</v>
      </c>
      <c r="R832" s="549">
        <v>144</v>
      </c>
      <c r="S832" s="548"/>
      <c r="T832" s="548"/>
      <c r="U832" s="99"/>
    </row>
    <row r="833" spans="1:21" ht="19.5" customHeight="1">
      <c r="A833" s="545">
        <v>949</v>
      </c>
      <c r="B833" s="545" t="s">
        <v>932</v>
      </c>
      <c r="C833" s="545" t="s">
        <v>4504</v>
      </c>
      <c r="D833" s="546"/>
      <c r="E833" s="171" t="str">
        <f t="shared" si="12"/>
        <v>1900</v>
      </c>
      <c r="F833" s="547">
        <v>0</v>
      </c>
      <c r="G833" s="548">
        <v>0</v>
      </c>
      <c r="H833" s="547">
        <v>0</v>
      </c>
      <c r="I833" s="545" t="s">
        <v>12668</v>
      </c>
      <c r="J833" s="545"/>
      <c r="K833" s="545" t="s">
        <v>13413</v>
      </c>
      <c r="L833" s="545" t="s">
        <v>13413</v>
      </c>
      <c r="M833" s="548" t="s">
        <v>13868</v>
      </c>
      <c r="N833" s="545" t="s">
        <v>13413</v>
      </c>
      <c r="O833" s="545" t="s">
        <v>13413</v>
      </c>
      <c r="P833" s="549">
        <v>879</v>
      </c>
      <c r="Q833" s="549">
        <v>2</v>
      </c>
      <c r="R833" s="549">
        <v>7</v>
      </c>
      <c r="S833" s="548"/>
      <c r="T833" s="548"/>
      <c r="U833" s="99"/>
    </row>
    <row r="834" spans="1:21" ht="19.5" customHeight="1">
      <c r="A834" s="545">
        <v>950</v>
      </c>
      <c r="B834" s="545" t="s">
        <v>992</v>
      </c>
      <c r="C834" s="545" t="s">
        <v>4504</v>
      </c>
      <c r="D834" s="546">
        <v>46083</v>
      </c>
      <c r="E834" s="171" t="str">
        <f t="shared" si="12"/>
        <v>2026</v>
      </c>
      <c r="F834" s="547">
        <v>210</v>
      </c>
      <c r="G834" s="548">
        <v>0.19</v>
      </c>
      <c r="H834" s="547">
        <v>176.47</v>
      </c>
      <c r="I834" s="545" t="s">
        <v>12668</v>
      </c>
      <c r="J834" s="545" t="s">
        <v>13296</v>
      </c>
      <c r="K834" s="545"/>
      <c r="L834" s="545"/>
      <c r="M834" s="548" t="s">
        <v>13868</v>
      </c>
      <c r="N834" s="545" t="s">
        <v>13413</v>
      </c>
      <c r="O834" s="545" t="s">
        <v>13413</v>
      </c>
      <c r="P834" s="549">
        <v>880</v>
      </c>
      <c r="Q834" s="549">
        <v>2</v>
      </c>
      <c r="R834" s="549">
        <v>7</v>
      </c>
      <c r="S834" s="548">
        <v>2218</v>
      </c>
      <c r="T834" s="548"/>
      <c r="U834" s="99"/>
    </row>
    <row r="835" spans="1:21" ht="19.5" customHeight="1">
      <c r="A835" s="545">
        <v>951</v>
      </c>
      <c r="B835" s="545" t="s">
        <v>11884</v>
      </c>
      <c r="C835" s="545" t="s">
        <v>216</v>
      </c>
      <c r="D835" s="546"/>
      <c r="E835" s="171" t="str">
        <f t="shared" si="12"/>
        <v>1900</v>
      </c>
      <c r="F835" s="547">
        <v>0</v>
      </c>
      <c r="G835" s="548">
        <v>0</v>
      </c>
      <c r="H835" s="547">
        <v>0</v>
      </c>
      <c r="I835" s="545" t="s">
        <v>12656</v>
      </c>
      <c r="J835" s="545"/>
      <c r="K835" s="545" t="s">
        <v>13413</v>
      </c>
      <c r="L835" s="545" t="s">
        <v>13972</v>
      </c>
      <c r="M835" s="548" t="s">
        <v>13758</v>
      </c>
      <c r="N835" s="545" t="s">
        <v>13413</v>
      </c>
      <c r="O835" s="545" t="s">
        <v>14629</v>
      </c>
      <c r="P835" s="549">
        <v>881</v>
      </c>
      <c r="Q835" s="549">
        <v>1</v>
      </c>
      <c r="R835" s="549">
        <v>119</v>
      </c>
      <c r="S835" s="548"/>
      <c r="T835" s="548"/>
      <c r="U835" s="99"/>
    </row>
    <row r="836" spans="1:21" ht="19.5" customHeight="1">
      <c r="A836" s="545">
        <v>952</v>
      </c>
      <c r="B836" s="545" t="s">
        <v>2778</v>
      </c>
      <c r="C836" s="545" t="s">
        <v>216</v>
      </c>
      <c r="D836" s="546"/>
      <c r="E836" s="171" t="str">
        <f t="shared" ref="E836:E899" si="13">TEXT(D836,"YYYY")</f>
        <v>1900</v>
      </c>
      <c r="F836" s="547">
        <v>0</v>
      </c>
      <c r="G836" s="548">
        <v>0</v>
      </c>
      <c r="H836" s="547">
        <v>0</v>
      </c>
      <c r="I836" s="545" t="s">
        <v>12673</v>
      </c>
      <c r="J836" s="545"/>
      <c r="K836" s="545" t="s">
        <v>13413</v>
      </c>
      <c r="L836" s="545" t="s">
        <v>14630</v>
      </c>
      <c r="M836" s="548" t="s">
        <v>13758</v>
      </c>
      <c r="N836" s="545" t="s">
        <v>13413</v>
      </c>
      <c r="O836" s="545" t="s">
        <v>13413</v>
      </c>
      <c r="P836" s="549">
        <v>882</v>
      </c>
      <c r="Q836" s="549">
        <v>1</v>
      </c>
      <c r="R836" s="549">
        <v>140</v>
      </c>
      <c r="S836" s="548"/>
      <c r="T836" s="548"/>
      <c r="U836" s="99"/>
    </row>
    <row r="837" spans="1:21" ht="19.5" customHeight="1">
      <c r="A837" s="545">
        <v>953</v>
      </c>
      <c r="B837" s="545" t="s">
        <v>1850</v>
      </c>
      <c r="C837" s="545" t="s">
        <v>216</v>
      </c>
      <c r="D837" s="546"/>
      <c r="E837" s="171" t="str">
        <f t="shared" si="13"/>
        <v>1900</v>
      </c>
      <c r="F837" s="547">
        <v>0</v>
      </c>
      <c r="G837" s="548">
        <v>0</v>
      </c>
      <c r="H837" s="547">
        <v>0</v>
      </c>
      <c r="I837" s="545" t="s">
        <v>12686</v>
      </c>
      <c r="J837" s="545"/>
      <c r="K837" s="545" t="s">
        <v>13413</v>
      </c>
      <c r="L837" s="545" t="s">
        <v>13413</v>
      </c>
      <c r="M837" s="548" t="s">
        <v>13758</v>
      </c>
      <c r="N837" s="545" t="s">
        <v>13413</v>
      </c>
      <c r="O837" s="545" t="s">
        <v>13413</v>
      </c>
      <c r="P837" s="549">
        <v>883</v>
      </c>
      <c r="Q837" s="549">
        <v>1</v>
      </c>
      <c r="R837" s="549">
        <v>131</v>
      </c>
      <c r="S837" s="548"/>
      <c r="T837" s="548"/>
      <c r="U837" s="99"/>
    </row>
    <row r="838" spans="1:21" ht="19.5" customHeight="1">
      <c r="A838" s="545">
        <v>954</v>
      </c>
      <c r="B838" s="545" t="s">
        <v>11886</v>
      </c>
      <c r="C838" s="545" t="s">
        <v>216</v>
      </c>
      <c r="D838" s="546"/>
      <c r="E838" s="171" t="str">
        <f t="shared" si="13"/>
        <v>1900</v>
      </c>
      <c r="F838" s="547">
        <v>0</v>
      </c>
      <c r="G838" s="548">
        <v>0</v>
      </c>
      <c r="H838" s="547">
        <v>0</v>
      </c>
      <c r="I838" s="545" t="s">
        <v>12673</v>
      </c>
      <c r="J838" s="545"/>
      <c r="K838" s="545" t="s">
        <v>13413</v>
      </c>
      <c r="L838" s="545" t="s">
        <v>14631</v>
      </c>
      <c r="M838" s="548" t="s">
        <v>13758</v>
      </c>
      <c r="N838" s="545" t="s">
        <v>13413</v>
      </c>
      <c r="O838" s="545" t="s">
        <v>14632</v>
      </c>
      <c r="P838" s="549">
        <v>884</v>
      </c>
      <c r="Q838" s="549">
        <v>1</v>
      </c>
      <c r="R838" s="549">
        <v>140</v>
      </c>
      <c r="S838" s="548"/>
      <c r="T838" s="548"/>
      <c r="U838" s="99"/>
    </row>
    <row r="839" spans="1:21" ht="19.5" customHeight="1">
      <c r="A839" s="545">
        <v>955</v>
      </c>
      <c r="B839" s="545" t="s">
        <v>7120</v>
      </c>
      <c r="C839" s="545" t="s">
        <v>216</v>
      </c>
      <c r="D839" s="546">
        <v>46052</v>
      </c>
      <c r="E839" s="171" t="str">
        <f t="shared" si="13"/>
        <v>2026</v>
      </c>
      <c r="F839" s="547">
        <v>55517</v>
      </c>
      <c r="G839" s="548">
        <v>0</v>
      </c>
      <c r="H839" s="547">
        <v>55517</v>
      </c>
      <c r="I839" s="545" t="s">
        <v>12673</v>
      </c>
      <c r="J839" s="545" t="s">
        <v>13307</v>
      </c>
      <c r="K839" s="545" t="s">
        <v>14633</v>
      </c>
      <c r="L839" s="545" t="s">
        <v>13413</v>
      </c>
      <c r="M839" s="548" t="s">
        <v>13758</v>
      </c>
      <c r="N839" s="545" t="s">
        <v>13413</v>
      </c>
      <c r="O839" s="545" t="s">
        <v>14206</v>
      </c>
      <c r="P839" s="549">
        <v>885</v>
      </c>
      <c r="Q839" s="549">
        <v>1</v>
      </c>
      <c r="R839" s="549">
        <v>140</v>
      </c>
      <c r="S839" s="548">
        <v>2228</v>
      </c>
      <c r="T839" s="548"/>
      <c r="U839" s="99"/>
    </row>
    <row r="840" spans="1:21" ht="19.5" customHeight="1">
      <c r="A840" s="545">
        <v>956</v>
      </c>
      <c r="B840" s="545" t="s">
        <v>2779</v>
      </c>
      <c r="C840" s="545" t="s">
        <v>216</v>
      </c>
      <c r="D840" s="546">
        <v>43553</v>
      </c>
      <c r="E840" s="171" t="str">
        <f t="shared" si="13"/>
        <v>2019</v>
      </c>
      <c r="F840" s="547">
        <v>83371</v>
      </c>
      <c r="G840" s="548">
        <v>0.19</v>
      </c>
      <c r="H840" s="547">
        <v>70059.66</v>
      </c>
      <c r="I840" s="545" t="s">
        <v>12673</v>
      </c>
      <c r="J840" s="545" t="s">
        <v>13298</v>
      </c>
      <c r="K840" s="545" t="s">
        <v>14634</v>
      </c>
      <c r="L840" s="545" t="s">
        <v>14635</v>
      </c>
      <c r="M840" s="548" t="s">
        <v>13758</v>
      </c>
      <c r="N840" s="545" t="s">
        <v>13413</v>
      </c>
      <c r="O840" s="545" t="s">
        <v>13413</v>
      </c>
      <c r="P840" s="549">
        <v>886</v>
      </c>
      <c r="Q840" s="549">
        <v>1</v>
      </c>
      <c r="R840" s="549">
        <v>140</v>
      </c>
      <c r="S840" s="548">
        <v>1012</v>
      </c>
      <c r="T840" s="548"/>
      <c r="U840" s="99"/>
    </row>
    <row r="841" spans="1:21" ht="19.5" customHeight="1">
      <c r="A841" s="545">
        <v>957</v>
      </c>
      <c r="B841" s="545" t="s">
        <v>11885</v>
      </c>
      <c r="C841" s="545" t="s">
        <v>216</v>
      </c>
      <c r="D841" s="546"/>
      <c r="E841" s="171" t="str">
        <f t="shared" si="13"/>
        <v>1900</v>
      </c>
      <c r="F841" s="547">
        <v>0</v>
      </c>
      <c r="G841" s="548">
        <v>0</v>
      </c>
      <c r="H841" s="547">
        <v>0</v>
      </c>
      <c r="I841" s="545" t="s">
        <v>12702</v>
      </c>
      <c r="J841" s="545"/>
      <c r="K841" s="545" t="s">
        <v>13413</v>
      </c>
      <c r="L841" s="545" t="s">
        <v>13413</v>
      </c>
      <c r="M841" s="548" t="s">
        <v>13758</v>
      </c>
      <c r="N841" s="545" t="s">
        <v>13413</v>
      </c>
      <c r="O841" s="545" t="s">
        <v>13413</v>
      </c>
      <c r="P841" s="549">
        <v>887</v>
      </c>
      <c r="Q841" s="549">
        <v>1</v>
      </c>
      <c r="R841" s="549">
        <v>27</v>
      </c>
      <c r="S841" s="548"/>
      <c r="T841" s="548"/>
      <c r="U841" s="99"/>
    </row>
    <row r="842" spans="1:21" ht="19.5" customHeight="1">
      <c r="A842" s="545">
        <v>958</v>
      </c>
      <c r="B842" s="545" t="s">
        <v>11884</v>
      </c>
      <c r="C842" s="545" t="s">
        <v>216</v>
      </c>
      <c r="D842" s="546"/>
      <c r="E842" s="171" t="str">
        <f t="shared" si="13"/>
        <v>1900</v>
      </c>
      <c r="F842" s="547">
        <v>0</v>
      </c>
      <c r="G842" s="548">
        <v>0</v>
      </c>
      <c r="H842" s="547">
        <v>0</v>
      </c>
      <c r="I842" s="545" t="s">
        <v>12656</v>
      </c>
      <c r="J842" s="545"/>
      <c r="K842" s="545" t="s">
        <v>13413</v>
      </c>
      <c r="L842" s="545" t="s">
        <v>14279</v>
      </c>
      <c r="M842" s="548" t="s">
        <v>13758</v>
      </c>
      <c r="N842" s="545" t="s">
        <v>13413</v>
      </c>
      <c r="O842" s="545" t="s">
        <v>14629</v>
      </c>
      <c r="P842" s="549">
        <v>888</v>
      </c>
      <c r="Q842" s="549">
        <v>1</v>
      </c>
      <c r="R842" s="549">
        <v>119</v>
      </c>
      <c r="S842" s="548"/>
      <c r="T842" s="548"/>
      <c r="U842" s="99"/>
    </row>
    <row r="843" spans="1:21" ht="19.5" customHeight="1">
      <c r="A843" s="545">
        <v>959</v>
      </c>
      <c r="B843" s="545" t="s">
        <v>3901</v>
      </c>
      <c r="C843" s="545" t="s">
        <v>4504</v>
      </c>
      <c r="D843" s="546">
        <v>46052</v>
      </c>
      <c r="E843" s="171" t="str">
        <f t="shared" si="13"/>
        <v>2026</v>
      </c>
      <c r="F843" s="547">
        <v>523</v>
      </c>
      <c r="G843" s="548">
        <v>0.19</v>
      </c>
      <c r="H843" s="547">
        <v>439.5</v>
      </c>
      <c r="I843" s="545" t="s">
        <v>12722</v>
      </c>
      <c r="J843" s="545" t="s">
        <v>13307</v>
      </c>
      <c r="K843" s="545" t="s">
        <v>13413</v>
      </c>
      <c r="L843" s="545" t="s">
        <v>13413</v>
      </c>
      <c r="M843" s="548" t="s">
        <v>13868</v>
      </c>
      <c r="N843" s="545" t="s">
        <v>13413</v>
      </c>
      <c r="O843" s="545" t="s">
        <v>13413</v>
      </c>
      <c r="P843" s="549">
        <v>889</v>
      </c>
      <c r="Q843" s="549">
        <v>2</v>
      </c>
      <c r="R843" s="549">
        <v>36</v>
      </c>
      <c r="S843" s="548">
        <v>2228</v>
      </c>
      <c r="T843" s="548"/>
      <c r="U843" s="99"/>
    </row>
    <row r="844" spans="1:21" ht="19.5" customHeight="1">
      <c r="A844" s="545">
        <v>960</v>
      </c>
      <c r="B844" s="545" t="s">
        <v>11883</v>
      </c>
      <c r="C844" s="545" t="s">
        <v>216</v>
      </c>
      <c r="D844" s="546"/>
      <c r="E844" s="171" t="str">
        <f t="shared" si="13"/>
        <v>1900</v>
      </c>
      <c r="F844" s="547">
        <v>0</v>
      </c>
      <c r="G844" s="548">
        <v>0</v>
      </c>
      <c r="H844" s="547">
        <v>0</v>
      </c>
      <c r="I844" s="545" t="s">
        <v>12673</v>
      </c>
      <c r="J844" s="545"/>
      <c r="K844" s="545" t="s">
        <v>13413</v>
      </c>
      <c r="L844" s="545" t="s">
        <v>13413</v>
      </c>
      <c r="M844" s="548" t="s">
        <v>13758</v>
      </c>
      <c r="N844" s="545" t="s">
        <v>13413</v>
      </c>
      <c r="O844" s="545" t="s">
        <v>14206</v>
      </c>
      <c r="P844" s="549">
        <v>890</v>
      </c>
      <c r="Q844" s="549">
        <v>1</v>
      </c>
      <c r="R844" s="549">
        <v>140</v>
      </c>
      <c r="S844" s="548"/>
      <c r="T844" s="548"/>
      <c r="U844" s="99"/>
    </row>
    <row r="845" spans="1:21" ht="19.5" customHeight="1">
      <c r="A845" s="545">
        <v>961</v>
      </c>
      <c r="B845" s="545" t="s">
        <v>1028</v>
      </c>
      <c r="C845" s="545" t="s">
        <v>4504</v>
      </c>
      <c r="D845" s="546">
        <v>43839</v>
      </c>
      <c r="E845" s="171" t="str">
        <f t="shared" si="13"/>
        <v>2020</v>
      </c>
      <c r="F845" s="547">
        <v>45460</v>
      </c>
      <c r="G845" s="548">
        <v>0.19</v>
      </c>
      <c r="H845" s="547">
        <v>38201.68</v>
      </c>
      <c r="I845" s="545" t="s">
        <v>12668</v>
      </c>
      <c r="J845" s="545" t="s">
        <v>13297</v>
      </c>
      <c r="K845" s="545" t="s">
        <v>13413</v>
      </c>
      <c r="L845" s="545" t="s">
        <v>13958</v>
      </c>
      <c r="M845" s="548" t="s">
        <v>13868</v>
      </c>
      <c r="N845" s="545" t="s">
        <v>13413</v>
      </c>
      <c r="O845" s="545" t="s">
        <v>13413</v>
      </c>
      <c r="P845" s="549">
        <v>891</v>
      </c>
      <c r="Q845" s="549">
        <v>2</v>
      </c>
      <c r="R845" s="549">
        <v>7</v>
      </c>
      <c r="S845" s="548">
        <v>2257</v>
      </c>
      <c r="T845" s="548"/>
      <c r="U845" s="99"/>
    </row>
    <row r="846" spans="1:21" ht="19.5" customHeight="1">
      <c r="A846" s="545">
        <v>962</v>
      </c>
      <c r="B846" s="545" t="s">
        <v>11882</v>
      </c>
      <c r="C846" s="545" t="s">
        <v>216</v>
      </c>
      <c r="D846" s="546"/>
      <c r="E846" s="171" t="str">
        <f t="shared" si="13"/>
        <v>1900</v>
      </c>
      <c r="F846" s="547">
        <v>0</v>
      </c>
      <c r="G846" s="548">
        <v>0</v>
      </c>
      <c r="H846" s="547">
        <v>0</v>
      </c>
      <c r="I846" s="545" t="s">
        <v>12673</v>
      </c>
      <c r="J846" s="545"/>
      <c r="K846" s="545" t="s">
        <v>13413</v>
      </c>
      <c r="L846" s="545" t="s">
        <v>13413</v>
      </c>
      <c r="M846" s="548" t="s">
        <v>13758</v>
      </c>
      <c r="N846" s="545" t="s">
        <v>13413</v>
      </c>
      <c r="O846" s="545" t="s">
        <v>14206</v>
      </c>
      <c r="P846" s="549">
        <v>892</v>
      </c>
      <c r="Q846" s="549">
        <v>1</v>
      </c>
      <c r="R846" s="549">
        <v>140</v>
      </c>
      <c r="S846" s="548"/>
      <c r="T846" s="548"/>
      <c r="U846" s="99"/>
    </row>
    <row r="847" spans="1:21" ht="19.5" customHeight="1">
      <c r="A847" s="545">
        <v>963</v>
      </c>
      <c r="B847" s="545" t="s">
        <v>2783</v>
      </c>
      <c r="C847" s="545" t="s">
        <v>209</v>
      </c>
      <c r="D847" s="546"/>
      <c r="E847" s="171" t="str">
        <f t="shared" si="13"/>
        <v>1900</v>
      </c>
      <c r="F847" s="547">
        <v>0</v>
      </c>
      <c r="G847" s="548">
        <v>0</v>
      </c>
      <c r="H847" s="547">
        <v>0</v>
      </c>
      <c r="I847" s="545" t="s">
        <v>12675</v>
      </c>
      <c r="J847" s="545"/>
      <c r="K847" s="545" t="s">
        <v>13413</v>
      </c>
      <c r="L847" s="545" t="s">
        <v>13413</v>
      </c>
      <c r="M847" s="548" t="s">
        <v>13758</v>
      </c>
      <c r="N847" s="545" t="s">
        <v>13413</v>
      </c>
      <c r="O847" s="545" t="s">
        <v>13413</v>
      </c>
      <c r="P847" s="549">
        <v>893</v>
      </c>
      <c r="Q847" s="549">
        <v>1</v>
      </c>
      <c r="R847" s="549">
        <v>15</v>
      </c>
      <c r="S847" s="548"/>
      <c r="T847" s="548"/>
      <c r="U847" s="99"/>
    </row>
    <row r="848" spans="1:21" ht="19.5" customHeight="1">
      <c r="A848" s="545">
        <v>964</v>
      </c>
      <c r="B848" s="545" t="s">
        <v>2787</v>
      </c>
      <c r="C848" s="545" t="s">
        <v>216</v>
      </c>
      <c r="D848" s="546"/>
      <c r="E848" s="171" t="str">
        <f t="shared" si="13"/>
        <v>1900</v>
      </c>
      <c r="F848" s="547">
        <v>0</v>
      </c>
      <c r="G848" s="548">
        <v>0</v>
      </c>
      <c r="H848" s="547">
        <v>0</v>
      </c>
      <c r="I848" s="545" t="s">
        <v>12675</v>
      </c>
      <c r="J848" s="545"/>
      <c r="K848" s="545" t="s">
        <v>13413</v>
      </c>
      <c r="L848" s="545" t="s">
        <v>13413</v>
      </c>
      <c r="M848" s="548" t="s">
        <v>13758</v>
      </c>
      <c r="N848" s="545" t="s">
        <v>13413</v>
      </c>
      <c r="O848" s="545" t="s">
        <v>13413</v>
      </c>
      <c r="P848" s="549">
        <v>894</v>
      </c>
      <c r="Q848" s="549">
        <v>1</v>
      </c>
      <c r="R848" s="549">
        <v>141</v>
      </c>
      <c r="S848" s="548"/>
      <c r="T848" s="548"/>
      <c r="U848" s="99"/>
    </row>
    <row r="849" spans="1:21" ht="19.5" customHeight="1">
      <c r="A849" s="545">
        <v>965</v>
      </c>
      <c r="B849" s="545" t="s">
        <v>8397</v>
      </c>
      <c r="C849" s="545" t="s">
        <v>216</v>
      </c>
      <c r="D849" s="546">
        <v>44588</v>
      </c>
      <c r="E849" s="171" t="str">
        <f t="shared" si="13"/>
        <v>2022</v>
      </c>
      <c r="F849" s="547">
        <v>123027</v>
      </c>
      <c r="G849" s="548">
        <v>0.19</v>
      </c>
      <c r="H849" s="547">
        <v>103384.03</v>
      </c>
      <c r="I849" s="545" t="s">
        <v>12642</v>
      </c>
      <c r="J849" s="545" t="s">
        <v>13297</v>
      </c>
      <c r="K849" s="545" t="s">
        <v>13413</v>
      </c>
      <c r="L849" s="545" t="s">
        <v>13807</v>
      </c>
      <c r="M849" s="548" t="s">
        <v>13758</v>
      </c>
      <c r="N849" s="545" t="s">
        <v>13413</v>
      </c>
      <c r="O849" s="545" t="s">
        <v>14636</v>
      </c>
      <c r="P849" s="549">
        <v>895</v>
      </c>
      <c r="Q849" s="549">
        <v>1</v>
      </c>
      <c r="R849" s="549">
        <v>135</v>
      </c>
      <c r="S849" s="548">
        <v>2257</v>
      </c>
      <c r="T849" s="548"/>
      <c r="U849" s="99"/>
    </row>
    <row r="850" spans="1:21" ht="19.5" customHeight="1">
      <c r="A850" s="545">
        <v>966</v>
      </c>
      <c r="B850" s="545" t="s">
        <v>8122</v>
      </c>
      <c r="C850" s="545" t="s">
        <v>311</v>
      </c>
      <c r="D850" s="546">
        <v>43542</v>
      </c>
      <c r="E850" s="171" t="str">
        <f t="shared" si="13"/>
        <v>2019</v>
      </c>
      <c r="F850" s="547">
        <v>550000</v>
      </c>
      <c r="G850" s="548">
        <v>0.19</v>
      </c>
      <c r="H850" s="547">
        <v>462184.87</v>
      </c>
      <c r="I850" s="545" t="s">
        <v>12723</v>
      </c>
      <c r="J850" s="545" t="s">
        <v>13296</v>
      </c>
      <c r="K850" s="545" t="s">
        <v>13413</v>
      </c>
      <c r="L850" s="545" t="s">
        <v>13413</v>
      </c>
      <c r="M850" s="548" t="s">
        <v>13758</v>
      </c>
      <c r="N850" s="545" t="s">
        <v>13413</v>
      </c>
      <c r="O850" s="545" t="s">
        <v>14637</v>
      </c>
      <c r="P850" s="549">
        <v>896</v>
      </c>
      <c r="Q850" s="549">
        <v>1</v>
      </c>
      <c r="R850" s="549">
        <v>16</v>
      </c>
      <c r="S850" s="548">
        <v>2218</v>
      </c>
      <c r="T850" s="548"/>
      <c r="U850" s="99"/>
    </row>
    <row r="851" spans="1:21" ht="19.5" customHeight="1">
      <c r="A851" s="545">
        <v>968</v>
      </c>
      <c r="B851" s="545" t="s">
        <v>1028</v>
      </c>
      <c r="C851" s="545" t="s">
        <v>437</v>
      </c>
      <c r="D851" s="546">
        <v>43542</v>
      </c>
      <c r="E851" s="171" t="str">
        <f t="shared" si="13"/>
        <v>2019</v>
      </c>
      <c r="F851" s="547">
        <v>434765</v>
      </c>
      <c r="G851" s="548">
        <v>0.19</v>
      </c>
      <c r="H851" s="547">
        <v>365348.74</v>
      </c>
      <c r="I851" s="545" t="s">
        <v>12668</v>
      </c>
      <c r="J851" s="545" t="s">
        <v>13298</v>
      </c>
      <c r="K851" s="545" t="s">
        <v>13413</v>
      </c>
      <c r="L851" s="545" t="s">
        <v>13958</v>
      </c>
      <c r="M851" s="548" t="s">
        <v>13868</v>
      </c>
      <c r="N851" s="545" t="s">
        <v>13413</v>
      </c>
      <c r="O851" s="545" t="s">
        <v>13413</v>
      </c>
      <c r="P851" s="549">
        <v>897</v>
      </c>
      <c r="Q851" s="549">
        <v>2</v>
      </c>
      <c r="R851" s="549">
        <v>7</v>
      </c>
      <c r="S851" s="548">
        <v>1012</v>
      </c>
      <c r="T851" s="548"/>
      <c r="U851" s="99"/>
    </row>
    <row r="852" spans="1:21" ht="19.5" customHeight="1">
      <c r="A852" s="545">
        <v>970</v>
      </c>
      <c r="B852" s="545" t="s">
        <v>2790</v>
      </c>
      <c r="C852" s="545" t="s">
        <v>221</v>
      </c>
      <c r="D852" s="546"/>
      <c r="E852" s="171" t="str">
        <f t="shared" si="13"/>
        <v>1900</v>
      </c>
      <c r="F852" s="547">
        <v>0</v>
      </c>
      <c r="G852" s="548">
        <v>0</v>
      </c>
      <c r="H852" s="547">
        <v>0</v>
      </c>
      <c r="I852" s="545" t="s">
        <v>12723</v>
      </c>
      <c r="J852" s="545"/>
      <c r="K852" s="545" t="s">
        <v>13413</v>
      </c>
      <c r="L852" s="545" t="s">
        <v>13413</v>
      </c>
      <c r="M852" s="548" t="s">
        <v>13758</v>
      </c>
      <c r="N852" s="545" t="s">
        <v>13413</v>
      </c>
      <c r="O852" s="545" t="s">
        <v>14638</v>
      </c>
      <c r="P852" s="549">
        <v>898</v>
      </c>
      <c r="Q852" s="549">
        <v>1</v>
      </c>
      <c r="R852" s="549">
        <v>16</v>
      </c>
      <c r="S852" s="548"/>
      <c r="T852" s="548"/>
      <c r="U852" s="99"/>
    </row>
    <row r="853" spans="1:21" ht="19.5" customHeight="1">
      <c r="A853" s="545">
        <v>971</v>
      </c>
      <c r="B853" s="545" t="s">
        <v>11881</v>
      </c>
      <c r="C853" s="545" t="s">
        <v>221</v>
      </c>
      <c r="D853" s="546"/>
      <c r="E853" s="171" t="str">
        <f t="shared" si="13"/>
        <v>1900</v>
      </c>
      <c r="F853" s="547">
        <v>0</v>
      </c>
      <c r="G853" s="548">
        <v>0</v>
      </c>
      <c r="H853" s="547">
        <v>0</v>
      </c>
      <c r="I853" s="545" t="s">
        <v>12723</v>
      </c>
      <c r="J853" s="545"/>
      <c r="K853" s="545" t="s">
        <v>13413</v>
      </c>
      <c r="L853" s="545" t="s">
        <v>13413</v>
      </c>
      <c r="M853" s="548" t="s">
        <v>13758</v>
      </c>
      <c r="N853" s="545" t="s">
        <v>13413</v>
      </c>
      <c r="O853" s="545" t="s">
        <v>14638</v>
      </c>
      <c r="P853" s="549">
        <v>899</v>
      </c>
      <c r="Q853" s="549">
        <v>1</v>
      </c>
      <c r="R853" s="549">
        <v>16</v>
      </c>
      <c r="S853" s="548"/>
      <c r="T853" s="548"/>
      <c r="U853" s="99"/>
    </row>
    <row r="854" spans="1:21" ht="19.5" customHeight="1">
      <c r="A854" s="545">
        <v>972</v>
      </c>
      <c r="B854" s="545" t="s">
        <v>11880</v>
      </c>
      <c r="C854" s="545" t="s">
        <v>437</v>
      </c>
      <c r="D854" s="546"/>
      <c r="E854" s="171" t="str">
        <f t="shared" si="13"/>
        <v>1900</v>
      </c>
      <c r="F854" s="547">
        <v>0</v>
      </c>
      <c r="G854" s="548">
        <v>0</v>
      </c>
      <c r="H854" s="547">
        <v>0</v>
      </c>
      <c r="I854" s="545" t="s">
        <v>12668</v>
      </c>
      <c r="J854" s="545"/>
      <c r="K854" s="545" t="s">
        <v>13413</v>
      </c>
      <c r="L854" s="545" t="s">
        <v>13958</v>
      </c>
      <c r="M854" s="548" t="s">
        <v>13868</v>
      </c>
      <c r="N854" s="545" t="s">
        <v>13413</v>
      </c>
      <c r="O854" s="545" t="s">
        <v>13413</v>
      </c>
      <c r="P854" s="549">
        <v>900</v>
      </c>
      <c r="Q854" s="549">
        <v>2</v>
      </c>
      <c r="R854" s="549">
        <v>7</v>
      </c>
      <c r="S854" s="548"/>
      <c r="T854" s="548"/>
      <c r="U854" s="99"/>
    </row>
    <row r="855" spans="1:21" ht="19.5" customHeight="1">
      <c r="A855" s="545">
        <v>974</v>
      </c>
      <c r="B855" s="545" t="s">
        <v>8262</v>
      </c>
      <c r="C855" s="545" t="s">
        <v>311</v>
      </c>
      <c r="D855" s="546">
        <v>43529</v>
      </c>
      <c r="E855" s="171" t="str">
        <f t="shared" si="13"/>
        <v>2019</v>
      </c>
      <c r="F855" s="547">
        <v>600000</v>
      </c>
      <c r="G855" s="548">
        <v>0.19</v>
      </c>
      <c r="H855" s="547">
        <v>504201.68</v>
      </c>
      <c r="I855" s="545" t="s">
        <v>12723</v>
      </c>
      <c r="J855" s="545" t="s">
        <v>13296</v>
      </c>
      <c r="K855" s="545" t="s">
        <v>14639</v>
      </c>
      <c r="L855" s="545" t="s">
        <v>13413</v>
      </c>
      <c r="M855" s="548" t="s">
        <v>13758</v>
      </c>
      <c r="N855" s="545" t="s">
        <v>13413</v>
      </c>
      <c r="O855" s="545" t="s">
        <v>14638</v>
      </c>
      <c r="P855" s="549">
        <v>901</v>
      </c>
      <c r="Q855" s="549">
        <v>1</v>
      </c>
      <c r="R855" s="549">
        <v>16</v>
      </c>
      <c r="S855" s="548">
        <v>2218</v>
      </c>
      <c r="T855" s="548"/>
      <c r="U855" s="99"/>
    </row>
    <row r="856" spans="1:21" ht="19.5" customHeight="1">
      <c r="A856" s="545">
        <v>975</v>
      </c>
      <c r="B856" s="545" t="s">
        <v>6778</v>
      </c>
      <c r="C856" s="545" t="s">
        <v>311</v>
      </c>
      <c r="D856" s="546">
        <v>45708</v>
      </c>
      <c r="E856" s="171" t="str">
        <f t="shared" si="13"/>
        <v>2025</v>
      </c>
      <c r="F856" s="547">
        <v>822671.83</v>
      </c>
      <c r="G856" s="548">
        <v>0.19</v>
      </c>
      <c r="H856" s="547">
        <v>691320.87</v>
      </c>
      <c r="I856" s="545" t="s">
        <v>12723</v>
      </c>
      <c r="J856" s="545" t="s">
        <v>13307</v>
      </c>
      <c r="K856" s="545" t="s">
        <v>13413</v>
      </c>
      <c r="L856" s="545" t="s">
        <v>13413</v>
      </c>
      <c r="M856" s="548" t="s">
        <v>13758</v>
      </c>
      <c r="N856" s="545" t="s">
        <v>13413</v>
      </c>
      <c r="O856" s="545" t="s">
        <v>14640</v>
      </c>
      <c r="P856" s="549">
        <v>902</v>
      </c>
      <c r="Q856" s="549">
        <v>1</v>
      </c>
      <c r="R856" s="549">
        <v>16</v>
      </c>
      <c r="S856" s="548">
        <v>2228</v>
      </c>
      <c r="T856" s="548"/>
      <c r="U856" s="99"/>
    </row>
    <row r="857" spans="1:21" ht="19.5" customHeight="1">
      <c r="A857" s="545">
        <v>976</v>
      </c>
      <c r="B857" s="545" t="s">
        <v>11879</v>
      </c>
      <c r="C857" s="545" t="s">
        <v>437</v>
      </c>
      <c r="D857" s="546"/>
      <c r="E857" s="171" t="str">
        <f t="shared" si="13"/>
        <v>1900</v>
      </c>
      <c r="F857" s="547">
        <v>0</v>
      </c>
      <c r="G857" s="548">
        <v>0</v>
      </c>
      <c r="H857" s="547">
        <v>0</v>
      </c>
      <c r="I857" s="545" t="s">
        <v>12668</v>
      </c>
      <c r="J857" s="545"/>
      <c r="K857" s="545" t="s">
        <v>13413</v>
      </c>
      <c r="L857" s="545" t="s">
        <v>13932</v>
      </c>
      <c r="M857" s="548" t="s">
        <v>13868</v>
      </c>
      <c r="N857" s="545" t="s">
        <v>13413</v>
      </c>
      <c r="O857" s="545" t="s">
        <v>13413</v>
      </c>
      <c r="P857" s="549">
        <v>903</v>
      </c>
      <c r="Q857" s="549">
        <v>2</v>
      </c>
      <c r="R857" s="549">
        <v>7</v>
      </c>
      <c r="S857" s="548"/>
      <c r="T857" s="548"/>
      <c r="U857" s="99"/>
    </row>
    <row r="858" spans="1:21" ht="19.5" customHeight="1">
      <c r="A858" s="545">
        <v>977</v>
      </c>
      <c r="B858" s="545" t="s">
        <v>11878</v>
      </c>
      <c r="C858" s="545" t="s">
        <v>4504</v>
      </c>
      <c r="D858" s="546"/>
      <c r="E858" s="171" t="str">
        <f t="shared" si="13"/>
        <v>1900</v>
      </c>
      <c r="F858" s="547">
        <v>0</v>
      </c>
      <c r="G858" s="548">
        <v>0</v>
      </c>
      <c r="H858" s="547">
        <v>0</v>
      </c>
      <c r="I858" s="545" t="s">
        <v>12668</v>
      </c>
      <c r="J858" s="545"/>
      <c r="K858" s="545" t="s">
        <v>13413</v>
      </c>
      <c r="L858" s="545" t="s">
        <v>13958</v>
      </c>
      <c r="M858" s="548" t="s">
        <v>13868</v>
      </c>
      <c r="N858" s="545" t="s">
        <v>13413</v>
      </c>
      <c r="O858" s="545" t="s">
        <v>13413</v>
      </c>
      <c r="P858" s="549">
        <v>904</v>
      </c>
      <c r="Q858" s="549">
        <v>2</v>
      </c>
      <c r="R858" s="549">
        <v>7</v>
      </c>
      <c r="S858" s="548"/>
      <c r="T858" s="548"/>
      <c r="U858" s="99"/>
    </row>
    <row r="859" spans="1:21" ht="19.5" customHeight="1">
      <c r="A859" s="545">
        <v>978</v>
      </c>
      <c r="B859" s="545" t="s">
        <v>11877</v>
      </c>
      <c r="C859" s="545" t="s">
        <v>221</v>
      </c>
      <c r="D859" s="546"/>
      <c r="E859" s="171" t="str">
        <f t="shared" si="13"/>
        <v>1900</v>
      </c>
      <c r="F859" s="547">
        <v>0</v>
      </c>
      <c r="G859" s="548">
        <v>0</v>
      </c>
      <c r="H859" s="547">
        <v>0</v>
      </c>
      <c r="I859" s="545" t="s">
        <v>12723</v>
      </c>
      <c r="J859" s="545"/>
      <c r="K859" s="545" t="s">
        <v>13413</v>
      </c>
      <c r="L859" s="545" t="s">
        <v>13413</v>
      </c>
      <c r="M859" s="548" t="s">
        <v>13758</v>
      </c>
      <c r="N859" s="545" t="s">
        <v>13413</v>
      </c>
      <c r="O859" s="545" t="s">
        <v>14638</v>
      </c>
      <c r="P859" s="549">
        <v>905</v>
      </c>
      <c r="Q859" s="549">
        <v>1</v>
      </c>
      <c r="R859" s="549">
        <v>16</v>
      </c>
      <c r="S859" s="548"/>
      <c r="T859" s="548"/>
      <c r="U859" s="99"/>
    </row>
    <row r="860" spans="1:21" ht="19.5" customHeight="1">
      <c r="A860" s="545">
        <v>979</v>
      </c>
      <c r="B860" s="545" t="s">
        <v>11876</v>
      </c>
      <c r="C860" s="545" t="s">
        <v>221</v>
      </c>
      <c r="D860" s="546"/>
      <c r="E860" s="171" t="str">
        <f t="shared" si="13"/>
        <v>1900</v>
      </c>
      <c r="F860" s="547">
        <v>0</v>
      </c>
      <c r="G860" s="548">
        <v>0</v>
      </c>
      <c r="H860" s="547">
        <v>0</v>
      </c>
      <c r="I860" s="545" t="s">
        <v>12723</v>
      </c>
      <c r="J860" s="545"/>
      <c r="K860" s="545" t="s">
        <v>13413</v>
      </c>
      <c r="L860" s="545" t="s">
        <v>13413</v>
      </c>
      <c r="M860" s="548" t="s">
        <v>13758</v>
      </c>
      <c r="N860" s="545" t="s">
        <v>13413</v>
      </c>
      <c r="O860" s="545" t="s">
        <v>14638</v>
      </c>
      <c r="P860" s="549">
        <v>906</v>
      </c>
      <c r="Q860" s="549">
        <v>1</v>
      </c>
      <c r="R860" s="549">
        <v>16</v>
      </c>
      <c r="S860" s="548"/>
      <c r="T860" s="548"/>
      <c r="U860" s="99"/>
    </row>
    <row r="861" spans="1:21" ht="19.5" customHeight="1">
      <c r="A861" s="545">
        <v>980</v>
      </c>
      <c r="B861" s="545" t="s">
        <v>2796</v>
      </c>
      <c r="C861" s="545" t="s">
        <v>221</v>
      </c>
      <c r="D861" s="546"/>
      <c r="E861" s="171" t="str">
        <f t="shared" si="13"/>
        <v>1900</v>
      </c>
      <c r="F861" s="547">
        <v>0</v>
      </c>
      <c r="G861" s="548">
        <v>0</v>
      </c>
      <c r="H861" s="547">
        <v>0</v>
      </c>
      <c r="I861" s="545" t="s">
        <v>12723</v>
      </c>
      <c r="J861" s="545"/>
      <c r="K861" s="545" t="s">
        <v>13413</v>
      </c>
      <c r="L861" s="545" t="s">
        <v>13413</v>
      </c>
      <c r="M861" s="548" t="s">
        <v>13758</v>
      </c>
      <c r="N861" s="545" t="s">
        <v>13413</v>
      </c>
      <c r="O861" s="545" t="s">
        <v>14638</v>
      </c>
      <c r="P861" s="549">
        <v>907</v>
      </c>
      <c r="Q861" s="549">
        <v>1</v>
      </c>
      <c r="R861" s="549">
        <v>16</v>
      </c>
      <c r="S861" s="548"/>
      <c r="T861" s="548"/>
      <c r="U861" s="99"/>
    </row>
    <row r="862" spans="1:21" ht="19.5" customHeight="1">
      <c r="A862" s="545">
        <v>981</v>
      </c>
      <c r="B862" s="545" t="s">
        <v>2797</v>
      </c>
      <c r="C862" s="545" t="s">
        <v>221</v>
      </c>
      <c r="D862" s="546"/>
      <c r="E862" s="171" t="str">
        <f t="shared" si="13"/>
        <v>1900</v>
      </c>
      <c r="F862" s="547">
        <v>0</v>
      </c>
      <c r="G862" s="548">
        <v>0</v>
      </c>
      <c r="H862" s="547">
        <v>0</v>
      </c>
      <c r="I862" s="545" t="s">
        <v>12723</v>
      </c>
      <c r="J862" s="545"/>
      <c r="K862" s="545" t="s">
        <v>13413</v>
      </c>
      <c r="L862" s="545" t="s">
        <v>13413</v>
      </c>
      <c r="M862" s="548" t="s">
        <v>13758</v>
      </c>
      <c r="N862" s="545" t="s">
        <v>13413</v>
      </c>
      <c r="O862" s="545" t="s">
        <v>14638</v>
      </c>
      <c r="P862" s="549">
        <v>908</v>
      </c>
      <c r="Q862" s="549">
        <v>1</v>
      </c>
      <c r="R862" s="549">
        <v>16</v>
      </c>
      <c r="S862" s="548"/>
      <c r="T862" s="548"/>
      <c r="U862" s="99"/>
    </row>
    <row r="863" spans="1:21" ht="19.5" customHeight="1">
      <c r="A863" s="545">
        <v>982</v>
      </c>
      <c r="B863" s="545" t="s">
        <v>11875</v>
      </c>
      <c r="C863" s="545" t="s">
        <v>216</v>
      </c>
      <c r="D863" s="546"/>
      <c r="E863" s="171" t="str">
        <f t="shared" si="13"/>
        <v>1900</v>
      </c>
      <c r="F863" s="547">
        <v>0</v>
      </c>
      <c r="G863" s="548">
        <v>0</v>
      </c>
      <c r="H863" s="547">
        <v>0</v>
      </c>
      <c r="I863" s="545" t="s">
        <v>12721</v>
      </c>
      <c r="J863" s="545"/>
      <c r="K863" s="545" t="s">
        <v>13413</v>
      </c>
      <c r="L863" s="545" t="s">
        <v>14641</v>
      </c>
      <c r="M863" s="548" t="s">
        <v>13758</v>
      </c>
      <c r="N863" s="545" t="s">
        <v>13413</v>
      </c>
      <c r="O863" s="545" t="s">
        <v>14642</v>
      </c>
      <c r="P863" s="549">
        <v>909</v>
      </c>
      <c r="Q863" s="549">
        <v>1</v>
      </c>
      <c r="R863" s="549">
        <v>144</v>
      </c>
      <c r="S863" s="548"/>
      <c r="T863" s="548"/>
      <c r="U863" s="99"/>
    </row>
    <row r="864" spans="1:21" ht="19.5" customHeight="1">
      <c r="A864" s="545">
        <v>983</v>
      </c>
      <c r="B864" s="545" t="s">
        <v>11874</v>
      </c>
      <c r="C864" s="545" t="s">
        <v>216</v>
      </c>
      <c r="D864" s="546"/>
      <c r="E864" s="171" t="str">
        <f t="shared" si="13"/>
        <v>1900</v>
      </c>
      <c r="F864" s="547">
        <v>0</v>
      </c>
      <c r="G864" s="548">
        <v>0</v>
      </c>
      <c r="H864" s="547">
        <v>0</v>
      </c>
      <c r="I864" s="545" t="s">
        <v>12642</v>
      </c>
      <c r="J864" s="545"/>
      <c r="K864" s="545" t="s">
        <v>13413</v>
      </c>
      <c r="L864" s="545" t="s">
        <v>13807</v>
      </c>
      <c r="M864" s="548" t="s">
        <v>13758</v>
      </c>
      <c r="N864" s="545" t="s">
        <v>13413</v>
      </c>
      <c r="O864" s="545" t="s">
        <v>14643</v>
      </c>
      <c r="P864" s="549">
        <v>910</v>
      </c>
      <c r="Q864" s="549">
        <v>1</v>
      </c>
      <c r="R864" s="549">
        <v>135</v>
      </c>
      <c r="S864" s="548"/>
      <c r="T864" s="548"/>
      <c r="U864" s="99"/>
    </row>
    <row r="865" spans="1:21" ht="19.5" customHeight="1">
      <c r="A865" s="545">
        <v>984</v>
      </c>
      <c r="B865" s="545" t="s">
        <v>11873</v>
      </c>
      <c r="C865" s="545" t="s">
        <v>216</v>
      </c>
      <c r="D865" s="546"/>
      <c r="E865" s="171" t="str">
        <f t="shared" si="13"/>
        <v>1900</v>
      </c>
      <c r="F865" s="547">
        <v>0</v>
      </c>
      <c r="G865" s="548">
        <v>0</v>
      </c>
      <c r="H865" s="547">
        <v>0</v>
      </c>
      <c r="I865" s="545" t="s">
        <v>12721</v>
      </c>
      <c r="J865" s="545"/>
      <c r="K865" s="545" t="s">
        <v>13413</v>
      </c>
      <c r="L865" s="545" t="s">
        <v>13413</v>
      </c>
      <c r="M865" s="548" t="s">
        <v>13758</v>
      </c>
      <c r="N865" s="545" t="s">
        <v>13413</v>
      </c>
      <c r="O865" s="545" t="s">
        <v>14644</v>
      </c>
      <c r="P865" s="549">
        <v>911</v>
      </c>
      <c r="Q865" s="549">
        <v>1</v>
      </c>
      <c r="R865" s="549">
        <v>144</v>
      </c>
      <c r="S865" s="548"/>
      <c r="T865" s="548"/>
      <c r="U865" s="99"/>
    </row>
    <row r="866" spans="1:21" ht="19.5" customHeight="1">
      <c r="A866" s="545">
        <v>987</v>
      </c>
      <c r="B866" s="545" t="s">
        <v>1175</v>
      </c>
      <c r="C866" s="545" t="s">
        <v>216</v>
      </c>
      <c r="D866" s="546"/>
      <c r="E866" s="171" t="str">
        <f t="shared" si="13"/>
        <v>1900</v>
      </c>
      <c r="F866" s="547">
        <v>0</v>
      </c>
      <c r="G866" s="548">
        <v>0</v>
      </c>
      <c r="H866" s="547">
        <v>0</v>
      </c>
      <c r="I866" s="545" t="s">
        <v>12714</v>
      </c>
      <c r="J866" s="545"/>
      <c r="K866" s="545" t="s">
        <v>13413</v>
      </c>
      <c r="L866" s="545" t="s">
        <v>14645</v>
      </c>
      <c r="M866" s="548" t="s">
        <v>13758</v>
      </c>
      <c r="N866" s="545" t="s">
        <v>13413</v>
      </c>
      <c r="O866" s="545" t="s">
        <v>14646</v>
      </c>
      <c r="P866" s="549">
        <v>914</v>
      </c>
      <c r="Q866" s="549">
        <v>1</v>
      </c>
      <c r="R866" s="549">
        <v>113</v>
      </c>
      <c r="S866" s="548"/>
      <c r="T866" s="548"/>
      <c r="U866" s="99"/>
    </row>
    <row r="867" spans="1:21" ht="19.5" customHeight="1">
      <c r="A867" s="545">
        <v>988</v>
      </c>
      <c r="B867" s="545" t="s">
        <v>1166</v>
      </c>
      <c r="C867" s="545" t="s">
        <v>216</v>
      </c>
      <c r="D867" s="546"/>
      <c r="E867" s="171" t="str">
        <f t="shared" si="13"/>
        <v>1900</v>
      </c>
      <c r="F867" s="547">
        <v>0</v>
      </c>
      <c r="G867" s="548">
        <v>0</v>
      </c>
      <c r="H867" s="547">
        <v>0</v>
      </c>
      <c r="I867" s="545" t="s">
        <v>12696</v>
      </c>
      <c r="J867" s="545"/>
      <c r="K867" s="545" t="s">
        <v>13413</v>
      </c>
      <c r="L867" s="545" t="s">
        <v>14647</v>
      </c>
      <c r="M867" s="548" t="s">
        <v>13758</v>
      </c>
      <c r="N867" s="545" t="s">
        <v>13413</v>
      </c>
      <c r="O867" s="545" t="s">
        <v>14648</v>
      </c>
      <c r="P867" s="549">
        <v>915</v>
      </c>
      <c r="Q867" s="549">
        <v>1</v>
      </c>
      <c r="R867" s="549">
        <v>111</v>
      </c>
      <c r="S867" s="548"/>
      <c r="T867" s="548"/>
      <c r="U867" s="99"/>
    </row>
    <row r="868" spans="1:21" ht="19.5" customHeight="1">
      <c r="A868" s="545">
        <v>989</v>
      </c>
      <c r="B868" s="545" t="s">
        <v>11872</v>
      </c>
      <c r="C868" s="545" t="s">
        <v>216</v>
      </c>
      <c r="D868" s="546"/>
      <c r="E868" s="171" t="str">
        <f t="shared" si="13"/>
        <v>1900</v>
      </c>
      <c r="F868" s="547">
        <v>0</v>
      </c>
      <c r="G868" s="548">
        <v>0</v>
      </c>
      <c r="H868" s="547">
        <v>0</v>
      </c>
      <c r="I868" s="545" t="s">
        <v>12724</v>
      </c>
      <c r="J868" s="545"/>
      <c r="K868" s="545" t="s">
        <v>13413</v>
      </c>
      <c r="L868" s="545" t="s">
        <v>14649</v>
      </c>
      <c r="M868" s="548" t="s">
        <v>13758</v>
      </c>
      <c r="N868" s="545" t="s">
        <v>13413</v>
      </c>
      <c r="O868" s="545" t="s">
        <v>14650</v>
      </c>
      <c r="P868" s="549">
        <v>916</v>
      </c>
      <c r="Q868" s="549">
        <v>1</v>
      </c>
      <c r="R868" s="549">
        <v>112</v>
      </c>
      <c r="S868" s="548"/>
      <c r="T868" s="548"/>
      <c r="U868" s="99"/>
    </row>
    <row r="869" spans="1:21" ht="19.5" customHeight="1">
      <c r="A869" s="545">
        <v>990</v>
      </c>
      <c r="B869" s="545" t="s">
        <v>2801</v>
      </c>
      <c r="C869" s="545" t="s">
        <v>209</v>
      </c>
      <c r="D869" s="546">
        <v>43614</v>
      </c>
      <c r="E869" s="171" t="str">
        <f t="shared" si="13"/>
        <v>2019</v>
      </c>
      <c r="F869" s="547">
        <v>149940</v>
      </c>
      <c r="G869" s="548">
        <v>0.19</v>
      </c>
      <c r="H869" s="547">
        <v>126000</v>
      </c>
      <c r="I869" s="545" t="s">
        <v>12649</v>
      </c>
      <c r="J869" s="545" t="s">
        <v>13296</v>
      </c>
      <c r="K869" s="545" t="s">
        <v>13413</v>
      </c>
      <c r="L869" s="545" t="s">
        <v>14651</v>
      </c>
      <c r="M869" s="548" t="s">
        <v>13758</v>
      </c>
      <c r="N869" s="545" t="s">
        <v>13413</v>
      </c>
      <c r="O869" s="545" t="s">
        <v>13413</v>
      </c>
      <c r="P869" s="549">
        <v>917</v>
      </c>
      <c r="Q869" s="549">
        <v>1</v>
      </c>
      <c r="R869" s="549">
        <v>17</v>
      </c>
      <c r="S869" s="548">
        <v>2218</v>
      </c>
      <c r="T869" s="548"/>
      <c r="U869" s="99"/>
    </row>
    <row r="870" spans="1:21" ht="19.5" customHeight="1">
      <c r="A870" s="545">
        <v>991</v>
      </c>
      <c r="B870" s="545" t="s">
        <v>11871</v>
      </c>
      <c r="C870" s="545" t="s">
        <v>221</v>
      </c>
      <c r="D870" s="546"/>
      <c r="E870" s="171" t="str">
        <f t="shared" si="13"/>
        <v>1900</v>
      </c>
      <c r="F870" s="547">
        <v>0</v>
      </c>
      <c r="G870" s="548">
        <v>0</v>
      </c>
      <c r="H870" s="547">
        <v>0</v>
      </c>
      <c r="I870" s="545" t="s">
        <v>12649</v>
      </c>
      <c r="J870" s="545"/>
      <c r="K870" s="545" t="s">
        <v>13413</v>
      </c>
      <c r="L870" s="545" t="s">
        <v>14652</v>
      </c>
      <c r="M870" s="548" t="s">
        <v>13843</v>
      </c>
      <c r="N870" s="545" t="s">
        <v>13413</v>
      </c>
      <c r="O870" s="545" t="s">
        <v>13413</v>
      </c>
      <c r="P870" s="549">
        <v>918</v>
      </c>
      <c r="Q870" s="549">
        <v>5</v>
      </c>
      <c r="R870" s="549">
        <v>17</v>
      </c>
      <c r="S870" s="548"/>
      <c r="T870" s="548"/>
      <c r="U870" s="99"/>
    </row>
    <row r="871" spans="1:21" ht="19.5" customHeight="1">
      <c r="A871" s="545">
        <v>992</v>
      </c>
      <c r="B871" s="545" t="s">
        <v>794</v>
      </c>
      <c r="C871" s="545" t="s">
        <v>221</v>
      </c>
      <c r="D871" s="546"/>
      <c r="E871" s="171" t="str">
        <f t="shared" si="13"/>
        <v>1900</v>
      </c>
      <c r="F871" s="547">
        <v>0</v>
      </c>
      <c r="G871" s="548">
        <v>0</v>
      </c>
      <c r="H871" s="547">
        <v>0</v>
      </c>
      <c r="I871" s="545" t="s">
        <v>12687</v>
      </c>
      <c r="J871" s="545"/>
      <c r="K871" s="545" t="s">
        <v>13413</v>
      </c>
      <c r="L871" s="545" t="s">
        <v>13982</v>
      </c>
      <c r="M871" s="548" t="s">
        <v>13758</v>
      </c>
      <c r="N871" s="545" t="s">
        <v>13413</v>
      </c>
      <c r="O871" s="545" t="s">
        <v>14653</v>
      </c>
      <c r="P871" s="549">
        <v>919</v>
      </c>
      <c r="Q871" s="549">
        <v>1</v>
      </c>
      <c r="R871" s="549">
        <v>91</v>
      </c>
      <c r="S871" s="548"/>
      <c r="T871" s="548"/>
      <c r="U871" s="99"/>
    </row>
    <row r="872" spans="1:21" ht="19.5" customHeight="1">
      <c r="A872" s="545">
        <v>993</v>
      </c>
      <c r="B872" s="545" t="s">
        <v>11870</v>
      </c>
      <c r="C872" s="545" t="s">
        <v>221</v>
      </c>
      <c r="D872" s="546"/>
      <c r="E872" s="171" t="str">
        <f t="shared" si="13"/>
        <v>1900</v>
      </c>
      <c r="F872" s="547">
        <v>0</v>
      </c>
      <c r="G872" s="548">
        <v>0</v>
      </c>
      <c r="H872" s="547">
        <v>0</v>
      </c>
      <c r="I872" s="545" t="s">
        <v>12649</v>
      </c>
      <c r="J872" s="545"/>
      <c r="K872" s="545" t="s">
        <v>13413</v>
      </c>
      <c r="L872" s="545" t="s">
        <v>13413</v>
      </c>
      <c r="M872" s="548" t="s">
        <v>13843</v>
      </c>
      <c r="N872" s="545" t="s">
        <v>13413</v>
      </c>
      <c r="O872" s="545" t="s">
        <v>13413</v>
      </c>
      <c r="P872" s="549">
        <v>920</v>
      </c>
      <c r="Q872" s="549">
        <v>5</v>
      </c>
      <c r="R872" s="549">
        <v>17</v>
      </c>
      <c r="S872" s="548"/>
      <c r="T872" s="548"/>
      <c r="U872" s="99"/>
    </row>
    <row r="873" spans="1:21" ht="19.5" customHeight="1">
      <c r="A873" s="545">
        <v>994</v>
      </c>
      <c r="B873" s="545" t="s">
        <v>11869</v>
      </c>
      <c r="C873" s="545" t="s">
        <v>216</v>
      </c>
      <c r="D873" s="546"/>
      <c r="E873" s="171" t="str">
        <f t="shared" si="13"/>
        <v>1900</v>
      </c>
      <c r="F873" s="547">
        <v>0</v>
      </c>
      <c r="G873" s="548">
        <v>0</v>
      </c>
      <c r="H873" s="547">
        <v>0</v>
      </c>
      <c r="I873" s="545" t="s">
        <v>12714</v>
      </c>
      <c r="J873" s="545"/>
      <c r="K873" s="545" t="s">
        <v>13413</v>
      </c>
      <c r="L873" s="545" t="s">
        <v>14654</v>
      </c>
      <c r="M873" s="548" t="s">
        <v>13758</v>
      </c>
      <c r="N873" s="545" t="s">
        <v>13413</v>
      </c>
      <c r="O873" s="545" t="s">
        <v>14655</v>
      </c>
      <c r="P873" s="549">
        <v>921</v>
      </c>
      <c r="Q873" s="549">
        <v>1</v>
      </c>
      <c r="R873" s="549">
        <v>113</v>
      </c>
      <c r="S873" s="548"/>
      <c r="T873" s="548"/>
      <c r="U873" s="99"/>
    </row>
    <row r="874" spans="1:21" ht="19.5" customHeight="1">
      <c r="A874" s="545">
        <v>996</v>
      </c>
      <c r="B874" s="545" t="s">
        <v>614</v>
      </c>
      <c r="C874" s="545" t="s">
        <v>209</v>
      </c>
      <c r="D874" s="546"/>
      <c r="E874" s="171" t="str">
        <f t="shared" si="13"/>
        <v>1900</v>
      </c>
      <c r="F874" s="547">
        <v>0</v>
      </c>
      <c r="G874" s="548">
        <v>0</v>
      </c>
      <c r="H874" s="547">
        <v>0</v>
      </c>
      <c r="I874" s="545" t="s">
        <v>12674</v>
      </c>
      <c r="J874" s="545"/>
      <c r="K874" s="545" t="s">
        <v>13413</v>
      </c>
      <c r="L874" s="545" t="s">
        <v>14656</v>
      </c>
      <c r="M874" s="548" t="s">
        <v>13758</v>
      </c>
      <c r="N874" s="545" t="s">
        <v>22167</v>
      </c>
      <c r="O874" s="545" t="s">
        <v>14657</v>
      </c>
      <c r="P874" s="549">
        <v>922</v>
      </c>
      <c r="Q874" s="549">
        <v>1</v>
      </c>
      <c r="R874" s="549">
        <v>5</v>
      </c>
      <c r="S874" s="548"/>
      <c r="T874" s="548">
        <v>158</v>
      </c>
      <c r="U874" s="99"/>
    </row>
    <row r="875" spans="1:21" ht="19.5" customHeight="1">
      <c r="A875" s="545">
        <v>997</v>
      </c>
      <c r="B875" s="545" t="s">
        <v>11868</v>
      </c>
      <c r="C875" s="545" t="s">
        <v>216</v>
      </c>
      <c r="D875" s="546"/>
      <c r="E875" s="171" t="str">
        <f t="shared" si="13"/>
        <v>1900</v>
      </c>
      <c r="F875" s="547">
        <v>0</v>
      </c>
      <c r="G875" s="548">
        <v>0</v>
      </c>
      <c r="H875" s="547">
        <v>0</v>
      </c>
      <c r="I875" s="545" t="s">
        <v>12721</v>
      </c>
      <c r="J875" s="545"/>
      <c r="K875" s="545" t="s">
        <v>13413</v>
      </c>
      <c r="L875" s="545" t="s">
        <v>13413</v>
      </c>
      <c r="M875" s="548" t="s">
        <v>13758</v>
      </c>
      <c r="N875" s="545" t="s">
        <v>13413</v>
      </c>
      <c r="O875" s="545" t="s">
        <v>14658</v>
      </c>
      <c r="P875" s="549">
        <v>923</v>
      </c>
      <c r="Q875" s="549">
        <v>1</v>
      </c>
      <c r="R875" s="549">
        <v>144</v>
      </c>
      <c r="S875" s="548"/>
      <c r="T875" s="548"/>
      <c r="U875" s="99"/>
    </row>
    <row r="876" spans="1:21" ht="19.5" customHeight="1">
      <c r="A876" s="545">
        <v>998</v>
      </c>
      <c r="B876" s="545" t="s">
        <v>11867</v>
      </c>
      <c r="C876" s="545" t="s">
        <v>216</v>
      </c>
      <c r="D876" s="546"/>
      <c r="E876" s="171" t="str">
        <f t="shared" si="13"/>
        <v>1900</v>
      </c>
      <c r="F876" s="547">
        <v>0</v>
      </c>
      <c r="G876" s="548">
        <v>0</v>
      </c>
      <c r="H876" s="547">
        <v>0</v>
      </c>
      <c r="I876" s="545" t="s">
        <v>12721</v>
      </c>
      <c r="J876" s="545"/>
      <c r="K876" s="545" t="s">
        <v>13413</v>
      </c>
      <c r="L876" s="545" t="s">
        <v>13413</v>
      </c>
      <c r="M876" s="548" t="s">
        <v>13758</v>
      </c>
      <c r="N876" s="545" t="s">
        <v>13413</v>
      </c>
      <c r="O876" s="545" t="s">
        <v>14659</v>
      </c>
      <c r="P876" s="549">
        <v>924</v>
      </c>
      <c r="Q876" s="549">
        <v>1</v>
      </c>
      <c r="R876" s="549">
        <v>144</v>
      </c>
      <c r="S876" s="548"/>
      <c r="T876" s="548"/>
      <c r="U876" s="99"/>
    </row>
    <row r="877" spans="1:21" ht="19.5" customHeight="1">
      <c r="A877" s="545">
        <v>1003</v>
      </c>
      <c r="B877" s="545" t="s">
        <v>2818</v>
      </c>
      <c r="C877" s="545" t="s">
        <v>209</v>
      </c>
      <c r="D877" s="546"/>
      <c r="E877" s="171" t="str">
        <f t="shared" si="13"/>
        <v>1900</v>
      </c>
      <c r="F877" s="547">
        <v>0</v>
      </c>
      <c r="G877" s="548">
        <v>0</v>
      </c>
      <c r="H877" s="547">
        <v>0</v>
      </c>
      <c r="I877" s="545" t="s">
        <v>12725</v>
      </c>
      <c r="J877" s="545"/>
      <c r="K877" s="545" t="s">
        <v>13413</v>
      </c>
      <c r="L877" s="545" t="s">
        <v>14660</v>
      </c>
      <c r="M877" s="548" t="s">
        <v>13758</v>
      </c>
      <c r="N877" s="545" t="s">
        <v>13413</v>
      </c>
      <c r="O877" s="545" t="s">
        <v>14661</v>
      </c>
      <c r="P877" s="549">
        <v>925</v>
      </c>
      <c r="Q877" s="549">
        <v>1</v>
      </c>
      <c r="R877" s="549">
        <v>147</v>
      </c>
      <c r="S877" s="548"/>
      <c r="T877" s="548"/>
      <c r="U877" s="99"/>
    </row>
    <row r="878" spans="1:21" ht="19.5" customHeight="1">
      <c r="A878" s="545">
        <v>1004</v>
      </c>
      <c r="B878" s="545" t="s">
        <v>11866</v>
      </c>
      <c r="C878" s="545" t="s">
        <v>216</v>
      </c>
      <c r="D878" s="546"/>
      <c r="E878" s="171" t="str">
        <f t="shared" si="13"/>
        <v>1900</v>
      </c>
      <c r="F878" s="547">
        <v>0</v>
      </c>
      <c r="G878" s="548">
        <v>0</v>
      </c>
      <c r="H878" s="547">
        <v>0</v>
      </c>
      <c r="I878" s="545" t="s">
        <v>12680</v>
      </c>
      <c r="J878" s="545"/>
      <c r="K878" s="545" t="s">
        <v>13413</v>
      </c>
      <c r="L878" s="545" t="s">
        <v>14662</v>
      </c>
      <c r="M878" s="548" t="s">
        <v>13758</v>
      </c>
      <c r="N878" s="545" t="s">
        <v>13413</v>
      </c>
      <c r="O878" s="545" t="s">
        <v>14663</v>
      </c>
      <c r="P878" s="549">
        <v>926</v>
      </c>
      <c r="Q878" s="549">
        <v>1</v>
      </c>
      <c r="R878" s="549">
        <v>20</v>
      </c>
      <c r="S878" s="548"/>
      <c r="T878" s="548"/>
      <c r="U878" s="99"/>
    </row>
    <row r="879" spans="1:21" ht="19.5" customHeight="1">
      <c r="A879" s="545">
        <v>1005</v>
      </c>
      <c r="B879" s="545" t="s">
        <v>11865</v>
      </c>
      <c r="C879" s="545" t="s">
        <v>209</v>
      </c>
      <c r="D879" s="546"/>
      <c r="E879" s="171" t="str">
        <f t="shared" si="13"/>
        <v>1900</v>
      </c>
      <c r="F879" s="547">
        <v>0</v>
      </c>
      <c r="G879" s="548">
        <v>0</v>
      </c>
      <c r="H879" s="547">
        <v>0</v>
      </c>
      <c r="I879" s="545" t="s">
        <v>12725</v>
      </c>
      <c r="J879" s="545"/>
      <c r="K879" s="545" t="s">
        <v>13413</v>
      </c>
      <c r="L879" s="545" t="s">
        <v>14664</v>
      </c>
      <c r="M879" s="548" t="s">
        <v>13758</v>
      </c>
      <c r="N879" s="545" t="s">
        <v>13413</v>
      </c>
      <c r="O879" s="545" t="s">
        <v>14665</v>
      </c>
      <c r="P879" s="549">
        <v>927</v>
      </c>
      <c r="Q879" s="549">
        <v>1</v>
      </c>
      <c r="R879" s="549">
        <v>147</v>
      </c>
      <c r="S879" s="548"/>
      <c r="T879" s="548"/>
      <c r="U879" s="99"/>
    </row>
    <row r="880" spans="1:21" ht="19.5" customHeight="1">
      <c r="A880" s="545">
        <v>1006</v>
      </c>
      <c r="B880" s="545" t="s">
        <v>2160</v>
      </c>
      <c r="C880" s="545" t="s">
        <v>216</v>
      </c>
      <c r="D880" s="546"/>
      <c r="E880" s="171" t="str">
        <f t="shared" si="13"/>
        <v>1900</v>
      </c>
      <c r="F880" s="547">
        <v>0</v>
      </c>
      <c r="G880" s="548">
        <v>0</v>
      </c>
      <c r="H880" s="547">
        <v>0</v>
      </c>
      <c r="I880" s="545" t="s">
        <v>12686</v>
      </c>
      <c r="J880" s="545"/>
      <c r="K880" s="545" t="s">
        <v>13413</v>
      </c>
      <c r="L880" s="545" t="s">
        <v>14666</v>
      </c>
      <c r="M880" s="548" t="s">
        <v>13758</v>
      </c>
      <c r="N880" s="545" t="s">
        <v>13413</v>
      </c>
      <c r="O880" s="545" t="s">
        <v>14667</v>
      </c>
      <c r="P880" s="549">
        <v>928</v>
      </c>
      <c r="Q880" s="549">
        <v>1</v>
      </c>
      <c r="R880" s="549">
        <v>131</v>
      </c>
      <c r="S880" s="548"/>
      <c r="T880" s="548"/>
      <c r="U880" s="99"/>
    </row>
    <row r="881" spans="1:21" ht="19.5" customHeight="1">
      <c r="A881" s="545">
        <v>1007</v>
      </c>
      <c r="B881" s="545" t="s">
        <v>11864</v>
      </c>
      <c r="C881" s="545" t="s">
        <v>216</v>
      </c>
      <c r="D881" s="546"/>
      <c r="E881" s="171" t="str">
        <f t="shared" si="13"/>
        <v>1900</v>
      </c>
      <c r="F881" s="547">
        <v>0</v>
      </c>
      <c r="G881" s="548">
        <v>0</v>
      </c>
      <c r="H881" s="547">
        <v>0</v>
      </c>
      <c r="I881" s="545" t="s">
        <v>12696</v>
      </c>
      <c r="J881" s="545"/>
      <c r="K881" s="545" t="s">
        <v>13413</v>
      </c>
      <c r="L881" s="545" t="s">
        <v>14668</v>
      </c>
      <c r="M881" s="548" t="s">
        <v>13758</v>
      </c>
      <c r="N881" s="545" t="s">
        <v>13413</v>
      </c>
      <c r="O881" s="545" t="s">
        <v>14669</v>
      </c>
      <c r="P881" s="549">
        <v>929</v>
      </c>
      <c r="Q881" s="549">
        <v>1</v>
      </c>
      <c r="R881" s="549">
        <v>111</v>
      </c>
      <c r="S881" s="548"/>
      <c r="T881" s="548"/>
      <c r="U881" s="99"/>
    </row>
    <row r="882" spans="1:21" ht="19.5" customHeight="1">
      <c r="A882" s="545">
        <v>1009</v>
      </c>
      <c r="B882" s="545" t="s">
        <v>2762</v>
      </c>
      <c r="C882" s="545" t="s">
        <v>216</v>
      </c>
      <c r="D882" s="546"/>
      <c r="E882" s="171" t="str">
        <f t="shared" si="13"/>
        <v>1900</v>
      </c>
      <c r="F882" s="547">
        <v>0</v>
      </c>
      <c r="G882" s="548">
        <v>0</v>
      </c>
      <c r="H882" s="547">
        <v>0</v>
      </c>
      <c r="I882" s="545" t="s">
        <v>12721</v>
      </c>
      <c r="J882" s="545"/>
      <c r="K882" s="545" t="s">
        <v>13413</v>
      </c>
      <c r="L882" s="545" t="s">
        <v>13413</v>
      </c>
      <c r="M882" s="548" t="s">
        <v>13758</v>
      </c>
      <c r="N882" s="545" t="s">
        <v>13413</v>
      </c>
      <c r="O882" s="545" t="s">
        <v>13413</v>
      </c>
      <c r="P882" s="549">
        <v>931</v>
      </c>
      <c r="Q882" s="549">
        <v>1</v>
      </c>
      <c r="R882" s="549">
        <v>144</v>
      </c>
      <c r="S882" s="548"/>
      <c r="T882" s="548"/>
      <c r="U882" s="99"/>
    </row>
    <row r="883" spans="1:21" ht="19.5" customHeight="1">
      <c r="A883" s="545">
        <v>1010</v>
      </c>
      <c r="B883" s="545" t="s">
        <v>11863</v>
      </c>
      <c r="C883" s="545" t="s">
        <v>216</v>
      </c>
      <c r="D883" s="546"/>
      <c r="E883" s="171" t="str">
        <f t="shared" si="13"/>
        <v>1900</v>
      </c>
      <c r="F883" s="547">
        <v>0</v>
      </c>
      <c r="G883" s="548">
        <v>0</v>
      </c>
      <c r="H883" s="547">
        <v>0</v>
      </c>
      <c r="I883" s="545" t="s">
        <v>12680</v>
      </c>
      <c r="J883" s="545"/>
      <c r="K883" s="545" t="s">
        <v>13413</v>
      </c>
      <c r="L883" s="545" t="s">
        <v>14670</v>
      </c>
      <c r="M883" s="548" t="s">
        <v>13758</v>
      </c>
      <c r="N883" s="545" t="s">
        <v>13413</v>
      </c>
      <c r="O883" s="545" t="s">
        <v>14671</v>
      </c>
      <c r="P883" s="549">
        <v>932</v>
      </c>
      <c r="Q883" s="549">
        <v>1</v>
      </c>
      <c r="R883" s="549">
        <v>20</v>
      </c>
      <c r="S883" s="548"/>
      <c r="T883" s="548"/>
      <c r="U883" s="99"/>
    </row>
    <row r="884" spans="1:21" ht="19.5" customHeight="1">
      <c r="A884" s="545">
        <v>1011</v>
      </c>
      <c r="B884" s="545" t="s">
        <v>11862</v>
      </c>
      <c r="C884" s="545" t="s">
        <v>216</v>
      </c>
      <c r="D884" s="546"/>
      <c r="E884" s="171" t="str">
        <f t="shared" si="13"/>
        <v>1900</v>
      </c>
      <c r="F884" s="547">
        <v>0</v>
      </c>
      <c r="G884" s="548">
        <v>0</v>
      </c>
      <c r="H884" s="547">
        <v>0</v>
      </c>
      <c r="I884" s="545" t="s">
        <v>12698</v>
      </c>
      <c r="J884" s="545"/>
      <c r="K884" s="545" t="s">
        <v>13413</v>
      </c>
      <c r="L884" s="545" t="s">
        <v>14672</v>
      </c>
      <c r="M884" s="548" t="s">
        <v>13758</v>
      </c>
      <c r="N884" s="545" t="s">
        <v>13413</v>
      </c>
      <c r="O884" s="545" t="s">
        <v>14673</v>
      </c>
      <c r="P884" s="549">
        <v>933</v>
      </c>
      <c r="Q884" s="549">
        <v>1</v>
      </c>
      <c r="R884" s="549">
        <v>115</v>
      </c>
      <c r="S884" s="548"/>
      <c r="T884" s="548"/>
      <c r="U884" s="99"/>
    </row>
    <row r="885" spans="1:21" ht="19.5" customHeight="1">
      <c r="A885" s="545">
        <v>1012</v>
      </c>
      <c r="B885" s="545" t="s">
        <v>985</v>
      </c>
      <c r="C885" s="545" t="s">
        <v>437</v>
      </c>
      <c r="D885" s="546"/>
      <c r="E885" s="171" t="str">
        <f t="shared" si="13"/>
        <v>1900</v>
      </c>
      <c r="F885" s="547">
        <v>0</v>
      </c>
      <c r="G885" s="548">
        <v>0</v>
      </c>
      <c r="H885" s="547">
        <v>0</v>
      </c>
      <c r="I885" s="545" t="s">
        <v>12668</v>
      </c>
      <c r="J885" s="545"/>
      <c r="K885" s="545" t="s">
        <v>13413</v>
      </c>
      <c r="L885" s="545" t="s">
        <v>13958</v>
      </c>
      <c r="M885" s="548" t="s">
        <v>13868</v>
      </c>
      <c r="N885" s="545" t="s">
        <v>13413</v>
      </c>
      <c r="O885" s="545" t="s">
        <v>13413</v>
      </c>
      <c r="P885" s="549">
        <v>934</v>
      </c>
      <c r="Q885" s="549">
        <v>2</v>
      </c>
      <c r="R885" s="549">
        <v>7</v>
      </c>
      <c r="S885" s="548"/>
      <c r="T885" s="548"/>
      <c r="U885" s="99"/>
    </row>
    <row r="886" spans="1:21" ht="19.5" customHeight="1">
      <c r="A886" s="545">
        <v>1013</v>
      </c>
      <c r="B886" s="545" t="s">
        <v>1182</v>
      </c>
      <c r="C886" s="545" t="s">
        <v>216</v>
      </c>
      <c r="D886" s="546"/>
      <c r="E886" s="171" t="str">
        <f t="shared" si="13"/>
        <v>1900</v>
      </c>
      <c r="F886" s="547">
        <v>0</v>
      </c>
      <c r="G886" s="548">
        <v>0</v>
      </c>
      <c r="H886" s="547">
        <v>0</v>
      </c>
      <c r="I886" s="545" t="s">
        <v>12714</v>
      </c>
      <c r="J886" s="545"/>
      <c r="K886" s="545" t="s">
        <v>13413</v>
      </c>
      <c r="L886" s="545" t="s">
        <v>14674</v>
      </c>
      <c r="M886" s="548" t="s">
        <v>13758</v>
      </c>
      <c r="N886" s="545" t="s">
        <v>13413</v>
      </c>
      <c r="O886" s="545" t="s">
        <v>14675</v>
      </c>
      <c r="P886" s="549">
        <v>935</v>
      </c>
      <c r="Q886" s="549">
        <v>1</v>
      </c>
      <c r="R886" s="549">
        <v>113</v>
      </c>
      <c r="S886" s="548"/>
      <c r="T886" s="548"/>
      <c r="U886" s="99"/>
    </row>
    <row r="887" spans="1:21" ht="19.5" customHeight="1">
      <c r="A887" s="545">
        <v>1014</v>
      </c>
      <c r="B887" s="545" t="s">
        <v>11861</v>
      </c>
      <c r="C887" s="545" t="s">
        <v>216</v>
      </c>
      <c r="D887" s="546"/>
      <c r="E887" s="171" t="str">
        <f t="shared" si="13"/>
        <v>1900</v>
      </c>
      <c r="F887" s="547">
        <v>0</v>
      </c>
      <c r="G887" s="548">
        <v>0</v>
      </c>
      <c r="H887" s="547">
        <v>0</v>
      </c>
      <c r="I887" s="545" t="s">
        <v>12714</v>
      </c>
      <c r="J887" s="545"/>
      <c r="K887" s="545" t="s">
        <v>13413</v>
      </c>
      <c r="L887" s="545" t="s">
        <v>14676</v>
      </c>
      <c r="M887" s="548" t="s">
        <v>13758</v>
      </c>
      <c r="N887" s="545" t="s">
        <v>13413</v>
      </c>
      <c r="O887" s="545" t="s">
        <v>14677</v>
      </c>
      <c r="P887" s="549">
        <v>936</v>
      </c>
      <c r="Q887" s="549">
        <v>1</v>
      </c>
      <c r="R887" s="549">
        <v>113</v>
      </c>
      <c r="S887" s="548"/>
      <c r="T887" s="548"/>
      <c r="U887" s="99"/>
    </row>
    <row r="888" spans="1:21" ht="19.5" customHeight="1">
      <c r="A888" s="545">
        <v>1015</v>
      </c>
      <c r="B888" s="545" t="s">
        <v>11860</v>
      </c>
      <c r="C888" s="545" t="s">
        <v>216</v>
      </c>
      <c r="D888" s="546"/>
      <c r="E888" s="171" t="str">
        <f t="shared" si="13"/>
        <v>1900</v>
      </c>
      <c r="F888" s="547">
        <v>0</v>
      </c>
      <c r="G888" s="548">
        <v>0</v>
      </c>
      <c r="H888" s="547">
        <v>0</v>
      </c>
      <c r="I888" s="545" t="s">
        <v>12700</v>
      </c>
      <c r="J888" s="545"/>
      <c r="K888" s="545" t="s">
        <v>14678</v>
      </c>
      <c r="L888" s="545" t="s">
        <v>14679</v>
      </c>
      <c r="M888" s="548" t="s">
        <v>13868</v>
      </c>
      <c r="N888" s="545" t="s">
        <v>13413</v>
      </c>
      <c r="O888" s="545" t="s">
        <v>14680</v>
      </c>
      <c r="P888" s="549">
        <v>937</v>
      </c>
      <c r="Q888" s="549">
        <v>2</v>
      </c>
      <c r="R888" s="549">
        <v>117</v>
      </c>
      <c r="S888" s="548"/>
      <c r="T888" s="548"/>
      <c r="U888" s="99"/>
    </row>
    <row r="889" spans="1:21" ht="19.5" customHeight="1">
      <c r="A889" s="545">
        <v>1016</v>
      </c>
      <c r="B889" s="545" t="s">
        <v>11859</v>
      </c>
      <c r="C889" s="545" t="s">
        <v>216</v>
      </c>
      <c r="D889" s="546"/>
      <c r="E889" s="171" t="str">
        <f t="shared" si="13"/>
        <v>1900</v>
      </c>
      <c r="F889" s="547">
        <v>0</v>
      </c>
      <c r="G889" s="548">
        <v>0</v>
      </c>
      <c r="H889" s="547">
        <v>0</v>
      </c>
      <c r="I889" s="545" t="s">
        <v>12642</v>
      </c>
      <c r="J889" s="545"/>
      <c r="K889" s="545" t="s">
        <v>13413</v>
      </c>
      <c r="L889" s="545" t="s">
        <v>13807</v>
      </c>
      <c r="M889" s="548" t="s">
        <v>13758</v>
      </c>
      <c r="N889" s="545" t="s">
        <v>13413</v>
      </c>
      <c r="O889" s="545" t="s">
        <v>14681</v>
      </c>
      <c r="P889" s="549">
        <v>938</v>
      </c>
      <c r="Q889" s="549">
        <v>1</v>
      </c>
      <c r="R889" s="549">
        <v>135</v>
      </c>
      <c r="S889" s="548"/>
      <c r="T889" s="548"/>
      <c r="U889" s="99"/>
    </row>
    <row r="890" spans="1:21" ht="19.5" customHeight="1">
      <c r="A890" s="545">
        <v>1017</v>
      </c>
      <c r="B890" s="545" t="s">
        <v>11858</v>
      </c>
      <c r="C890" s="545" t="s">
        <v>216</v>
      </c>
      <c r="D890" s="546"/>
      <c r="E890" s="171" t="str">
        <f t="shared" si="13"/>
        <v>1900</v>
      </c>
      <c r="F890" s="547">
        <v>0</v>
      </c>
      <c r="G890" s="548">
        <v>0</v>
      </c>
      <c r="H890" s="547">
        <v>0</v>
      </c>
      <c r="I890" s="545" t="s">
        <v>12642</v>
      </c>
      <c r="J890" s="545"/>
      <c r="K890" s="545" t="s">
        <v>13413</v>
      </c>
      <c r="L890" s="545" t="s">
        <v>13807</v>
      </c>
      <c r="M890" s="548" t="s">
        <v>13758</v>
      </c>
      <c r="N890" s="545" t="s">
        <v>13413</v>
      </c>
      <c r="O890" s="545" t="s">
        <v>14682</v>
      </c>
      <c r="P890" s="549">
        <v>939</v>
      </c>
      <c r="Q890" s="549">
        <v>1</v>
      </c>
      <c r="R890" s="549">
        <v>135</v>
      </c>
      <c r="S890" s="548"/>
      <c r="T890" s="548"/>
      <c r="U890" s="99"/>
    </row>
    <row r="891" spans="1:21" ht="19.5" customHeight="1">
      <c r="A891" s="545">
        <v>1018</v>
      </c>
      <c r="B891" s="545" t="s">
        <v>11857</v>
      </c>
      <c r="C891" s="545" t="s">
        <v>216</v>
      </c>
      <c r="D891" s="546">
        <v>44588</v>
      </c>
      <c r="E891" s="171" t="str">
        <f t="shared" si="13"/>
        <v>2022</v>
      </c>
      <c r="F891" s="547">
        <v>4154</v>
      </c>
      <c r="G891" s="548">
        <v>0.19</v>
      </c>
      <c r="H891" s="547">
        <v>3490.76</v>
      </c>
      <c r="I891" s="545" t="s">
        <v>12642</v>
      </c>
      <c r="J891" s="545" t="s">
        <v>13297</v>
      </c>
      <c r="K891" s="545" t="s">
        <v>13413</v>
      </c>
      <c r="L891" s="545" t="s">
        <v>13807</v>
      </c>
      <c r="M891" s="548" t="s">
        <v>13758</v>
      </c>
      <c r="N891" s="545" t="s">
        <v>13413</v>
      </c>
      <c r="O891" s="545" t="s">
        <v>14683</v>
      </c>
      <c r="P891" s="549">
        <v>940</v>
      </c>
      <c r="Q891" s="549">
        <v>1</v>
      </c>
      <c r="R891" s="549">
        <v>135</v>
      </c>
      <c r="S891" s="548">
        <v>2257</v>
      </c>
      <c r="T891" s="548"/>
      <c r="U891" s="99"/>
    </row>
    <row r="892" spans="1:21" ht="19.5" customHeight="1">
      <c r="A892" s="545">
        <v>1019</v>
      </c>
      <c r="B892" s="545" t="s">
        <v>11856</v>
      </c>
      <c r="C892" s="545" t="s">
        <v>221</v>
      </c>
      <c r="D892" s="546"/>
      <c r="E892" s="171" t="str">
        <f t="shared" si="13"/>
        <v>1900</v>
      </c>
      <c r="F892" s="547">
        <v>0</v>
      </c>
      <c r="G892" s="548">
        <v>0</v>
      </c>
      <c r="H892" s="547">
        <v>0</v>
      </c>
      <c r="I892" s="545" t="s">
        <v>12726</v>
      </c>
      <c r="J892" s="545"/>
      <c r="K892" s="545" t="s">
        <v>14684</v>
      </c>
      <c r="L892" s="545" t="s">
        <v>14685</v>
      </c>
      <c r="M892" s="548" t="s">
        <v>13758</v>
      </c>
      <c r="N892" s="545" t="s">
        <v>13413</v>
      </c>
      <c r="O892" s="545" t="s">
        <v>13413</v>
      </c>
      <c r="P892" s="549">
        <v>941</v>
      </c>
      <c r="Q892" s="549">
        <v>1</v>
      </c>
      <c r="R892" s="549">
        <v>49</v>
      </c>
      <c r="S892" s="548"/>
      <c r="T892" s="548"/>
      <c r="U892" s="99"/>
    </row>
    <row r="893" spans="1:21" ht="19.5" customHeight="1">
      <c r="A893" s="545">
        <v>1020</v>
      </c>
      <c r="B893" s="545" t="s">
        <v>2873</v>
      </c>
      <c r="C893" s="545" t="s">
        <v>221</v>
      </c>
      <c r="D893" s="546"/>
      <c r="E893" s="171" t="str">
        <f t="shared" si="13"/>
        <v>1900</v>
      </c>
      <c r="F893" s="547">
        <v>0</v>
      </c>
      <c r="G893" s="548">
        <v>0</v>
      </c>
      <c r="H893" s="547">
        <v>0</v>
      </c>
      <c r="I893" s="545" t="s">
        <v>12727</v>
      </c>
      <c r="J893" s="545"/>
      <c r="K893" s="545" t="s">
        <v>13413</v>
      </c>
      <c r="L893" s="545" t="s">
        <v>14685</v>
      </c>
      <c r="M893" s="548" t="s">
        <v>13758</v>
      </c>
      <c r="N893" s="545" t="s">
        <v>13413</v>
      </c>
      <c r="O893" s="545" t="s">
        <v>13413</v>
      </c>
      <c r="P893" s="549">
        <v>942</v>
      </c>
      <c r="Q893" s="549">
        <v>1</v>
      </c>
      <c r="R893" s="549">
        <v>148</v>
      </c>
      <c r="S893" s="548"/>
      <c r="T893" s="548"/>
      <c r="U893" s="99"/>
    </row>
    <row r="894" spans="1:21" ht="19.5" customHeight="1">
      <c r="A894" s="545">
        <v>1021</v>
      </c>
      <c r="B894" s="545" t="s">
        <v>7253</v>
      </c>
      <c r="C894" s="545" t="s">
        <v>221</v>
      </c>
      <c r="D894" s="546">
        <v>44585</v>
      </c>
      <c r="E894" s="171" t="str">
        <f t="shared" si="13"/>
        <v>2022</v>
      </c>
      <c r="F894" s="547">
        <v>169932.01</v>
      </c>
      <c r="G894" s="548">
        <v>0.19</v>
      </c>
      <c r="H894" s="547">
        <v>142800.01</v>
      </c>
      <c r="I894" s="545" t="s">
        <v>12726</v>
      </c>
      <c r="J894" s="545" t="s">
        <v>13297</v>
      </c>
      <c r="K894" s="545" t="s">
        <v>13413</v>
      </c>
      <c r="L894" s="545" t="s">
        <v>14685</v>
      </c>
      <c r="M894" s="548" t="s">
        <v>13758</v>
      </c>
      <c r="N894" s="545" t="s">
        <v>13413</v>
      </c>
      <c r="O894" s="545" t="s">
        <v>13413</v>
      </c>
      <c r="P894" s="549">
        <v>943</v>
      </c>
      <c r="Q894" s="549">
        <v>1</v>
      </c>
      <c r="R894" s="549">
        <v>49</v>
      </c>
      <c r="S894" s="548">
        <v>2257</v>
      </c>
      <c r="T894" s="548"/>
      <c r="U894" s="99"/>
    </row>
    <row r="895" spans="1:21" ht="19.5" customHeight="1">
      <c r="A895" s="545">
        <v>1022</v>
      </c>
      <c r="B895" s="545" t="s">
        <v>11855</v>
      </c>
      <c r="C895" s="545" t="s">
        <v>221</v>
      </c>
      <c r="D895" s="546"/>
      <c r="E895" s="171" t="str">
        <f t="shared" si="13"/>
        <v>1900</v>
      </c>
      <c r="F895" s="547">
        <v>0</v>
      </c>
      <c r="G895" s="548">
        <v>0</v>
      </c>
      <c r="H895" s="547">
        <v>0</v>
      </c>
      <c r="I895" s="545" t="s">
        <v>12726</v>
      </c>
      <c r="J895" s="545"/>
      <c r="K895" s="545" t="s">
        <v>13413</v>
      </c>
      <c r="L895" s="545" t="s">
        <v>14686</v>
      </c>
      <c r="M895" s="548" t="s">
        <v>13758</v>
      </c>
      <c r="N895" s="545" t="s">
        <v>13413</v>
      </c>
      <c r="O895" s="545" t="s">
        <v>13413</v>
      </c>
      <c r="P895" s="549">
        <v>944</v>
      </c>
      <c r="Q895" s="549">
        <v>1</v>
      </c>
      <c r="R895" s="549">
        <v>49</v>
      </c>
      <c r="S895" s="548"/>
      <c r="T895" s="548"/>
      <c r="U895" s="99"/>
    </row>
    <row r="896" spans="1:21" ht="19.5" customHeight="1">
      <c r="A896" s="545">
        <v>1023</v>
      </c>
      <c r="B896" s="545" t="s">
        <v>2876</v>
      </c>
      <c r="C896" s="545" t="s">
        <v>786</v>
      </c>
      <c r="D896" s="546">
        <v>45708</v>
      </c>
      <c r="E896" s="171" t="str">
        <f t="shared" si="13"/>
        <v>2025</v>
      </c>
      <c r="F896" s="547">
        <v>106485.01</v>
      </c>
      <c r="G896" s="548">
        <v>0.19</v>
      </c>
      <c r="H896" s="547">
        <v>89483.199999999997</v>
      </c>
      <c r="I896" s="545" t="s">
        <v>12683</v>
      </c>
      <c r="J896" s="545" t="s">
        <v>13307</v>
      </c>
      <c r="K896" s="545" t="s">
        <v>13413</v>
      </c>
      <c r="L896" s="545" t="s">
        <v>13413</v>
      </c>
      <c r="M896" s="548" t="s">
        <v>13758</v>
      </c>
      <c r="N896" s="545" t="s">
        <v>13413</v>
      </c>
      <c r="O896" s="545" t="s">
        <v>13413</v>
      </c>
      <c r="P896" s="549">
        <v>945</v>
      </c>
      <c r="Q896" s="549">
        <v>1</v>
      </c>
      <c r="R896" s="549">
        <v>18</v>
      </c>
      <c r="S896" s="548">
        <v>2228</v>
      </c>
      <c r="T896" s="548"/>
      <c r="U896" s="99"/>
    </row>
    <row r="897" spans="1:21" ht="19.5" customHeight="1">
      <c r="A897" s="545">
        <v>1024</v>
      </c>
      <c r="B897" s="545" t="s">
        <v>2877</v>
      </c>
      <c r="C897" s="545" t="s">
        <v>786</v>
      </c>
      <c r="D897" s="546"/>
      <c r="E897" s="171" t="str">
        <f t="shared" si="13"/>
        <v>1900</v>
      </c>
      <c r="F897" s="547">
        <v>0</v>
      </c>
      <c r="G897" s="548">
        <v>0</v>
      </c>
      <c r="H897" s="547">
        <v>0</v>
      </c>
      <c r="I897" s="545" t="s">
        <v>12683</v>
      </c>
      <c r="J897" s="545"/>
      <c r="K897" s="545" t="s">
        <v>13413</v>
      </c>
      <c r="L897" s="545" t="s">
        <v>13413</v>
      </c>
      <c r="M897" s="548" t="s">
        <v>13758</v>
      </c>
      <c r="N897" s="545" t="s">
        <v>13413</v>
      </c>
      <c r="O897" s="545" t="s">
        <v>14687</v>
      </c>
      <c r="P897" s="549">
        <v>946</v>
      </c>
      <c r="Q897" s="549">
        <v>1</v>
      </c>
      <c r="R897" s="549">
        <v>18</v>
      </c>
      <c r="S897" s="548"/>
      <c r="T897" s="548"/>
      <c r="U897" s="99"/>
    </row>
    <row r="898" spans="1:21" ht="19.5" customHeight="1">
      <c r="A898" s="545">
        <v>1025</v>
      </c>
      <c r="B898" s="545" t="s">
        <v>2880</v>
      </c>
      <c r="C898" s="545" t="s">
        <v>786</v>
      </c>
      <c r="D898" s="546">
        <v>46058</v>
      </c>
      <c r="E898" s="171" t="str">
        <f t="shared" si="13"/>
        <v>2026</v>
      </c>
      <c r="F898" s="547">
        <v>71815</v>
      </c>
      <c r="G898" s="548">
        <v>0.19</v>
      </c>
      <c r="H898" s="547">
        <v>60348.74</v>
      </c>
      <c r="I898" s="545" t="s">
        <v>12683</v>
      </c>
      <c r="J898" s="545" t="s">
        <v>13298</v>
      </c>
      <c r="K898" s="545" t="s">
        <v>14688</v>
      </c>
      <c r="L898" s="545" t="s">
        <v>13413</v>
      </c>
      <c r="M898" s="548" t="s">
        <v>13758</v>
      </c>
      <c r="N898" s="545" t="s">
        <v>13413</v>
      </c>
      <c r="O898" s="545" t="s">
        <v>14689</v>
      </c>
      <c r="P898" s="549">
        <v>947</v>
      </c>
      <c r="Q898" s="549">
        <v>1</v>
      </c>
      <c r="R898" s="549">
        <v>18</v>
      </c>
      <c r="S898" s="548">
        <v>1012</v>
      </c>
      <c r="T898" s="548"/>
      <c r="U898" s="99"/>
    </row>
    <row r="899" spans="1:21" ht="19.5" customHeight="1">
      <c r="A899" s="545">
        <v>1026</v>
      </c>
      <c r="B899" s="545" t="s">
        <v>2881</v>
      </c>
      <c r="C899" s="545" t="s">
        <v>786</v>
      </c>
      <c r="D899" s="546">
        <v>46057</v>
      </c>
      <c r="E899" s="171" t="str">
        <f t="shared" si="13"/>
        <v>2026</v>
      </c>
      <c r="F899" s="547">
        <v>63525</v>
      </c>
      <c r="G899" s="548">
        <v>0.19</v>
      </c>
      <c r="H899" s="547">
        <v>53382.35</v>
      </c>
      <c r="I899" s="545" t="s">
        <v>12728</v>
      </c>
      <c r="J899" s="545" t="s">
        <v>13298</v>
      </c>
      <c r="K899" s="545" t="s">
        <v>13413</v>
      </c>
      <c r="L899" s="545" t="s">
        <v>13413</v>
      </c>
      <c r="M899" s="548" t="s">
        <v>13758</v>
      </c>
      <c r="N899" s="545" t="s">
        <v>13413</v>
      </c>
      <c r="O899" s="545" t="s">
        <v>13414</v>
      </c>
      <c r="P899" s="549">
        <v>948</v>
      </c>
      <c r="Q899" s="549">
        <v>1</v>
      </c>
      <c r="R899" s="549">
        <v>152</v>
      </c>
      <c r="S899" s="548">
        <v>1012</v>
      </c>
      <c r="T899" s="548"/>
      <c r="U899" s="99"/>
    </row>
    <row r="900" spans="1:21" ht="19.5" customHeight="1">
      <c r="A900" s="545">
        <v>1027</v>
      </c>
      <c r="B900" s="545" t="s">
        <v>11854</v>
      </c>
      <c r="C900" s="545" t="s">
        <v>786</v>
      </c>
      <c r="D900" s="546"/>
      <c r="E900" s="171" t="str">
        <f t="shared" ref="E900:E963" si="14">TEXT(D900,"YYYY")</f>
        <v>1900</v>
      </c>
      <c r="F900" s="547">
        <v>0</v>
      </c>
      <c r="G900" s="548">
        <v>0</v>
      </c>
      <c r="H900" s="547">
        <v>0</v>
      </c>
      <c r="I900" s="545" t="s">
        <v>12729</v>
      </c>
      <c r="J900" s="545"/>
      <c r="K900" s="545" t="s">
        <v>13413</v>
      </c>
      <c r="L900" s="545" t="s">
        <v>13413</v>
      </c>
      <c r="M900" s="548" t="s">
        <v>13758</v>
      </c>
      <c r="N900" s="545" t="s">
        <v>13413</v>
      </c>
      <c r="O900" s="545" t="s">
        <v>14690</v>
      </c>
      <c r="P900" s="549">
        <v>949</v>
      </c>
      <c r="Q900" s="549">
        <v>1</v>
      </c>
      <c r="R900" s="549">
        <v>149</v>
      </c>
      <c r="S900" s="548"/>
      <c r="T900" s="548"/>
      <c r="U900" s="99"/>
    </row>
    <row r="901" spans="1:21" ht="19.5" customHeight="1">
      <c r="A901" s="545">
        <v>1028</v>
      </c>
      <c r="B901" s="545" t="s">
        <v>11853</v>
      </c>
      <c r="C901" s="545" t="s">
        <v>786</v>
      </c>
      <c r="D901" s="546"/>
      <c r="E901" s="171" t="str">
        <f t="shared" si="14"/>
        <v>1900</v>
      </c>
      <c r="F901" s="547">
        <v>0</v>
      </c>
      <c r="G901" s="548">
        <v>0</v>
      </c>
      <c r="H901" s="547">
        <v>0</v>
      </c>
      <c r="I901" s="545" t="s">
        <v>12729</v>
      </c>
      <c r="J901" s="545"/>
      <c r="K901" s="545" t="s">
        <v>13413</v>
      </c>
      <c r="L901" s="545" t="s">
        <v>13413</v>
      </c>
      <c r="M901" s="548" t="s">
        <v>13758</v>
      </c>
      <c r="N901" s="545" t="s">
        <v>13413</v>
      </c>
      <c r="O901" s="545" t="s">
        <v>14691</v>
      </c>
      <c r="P901" s="549">
        <v>950</v>
      </c>
      <c r="Q901" s="549">
        <v>1</v>
      </c>
      <c r="R901" s="549">
        <v>149</v>
      </c>
      <c r="S901" s="548"/>
      <c r="T901" s="548"/>
      <c r="U901" s="99"/>
    </row>
    <row r="902" spans="1:21" ht="19.5" customHeight="1">
      <c r="A902" s="545">
        <v>1029</v>
      </c>
      <c r="B902" s="545" t="s">
        <v>2889</v>
      </c>
      <c r="C902" s="545" t="s">
        <v>786</v>
      </c>
      <c r="D902" s="546"/>
      <c r="E902" s="171" t="str">
        <f t="shared" si="14"/>
        <v>1900</v>
      </c>
      <c r="F902" s="547">
        <v>0</v>
      </c>
      <c r="G902" s="548">
        <v>0</v>
      </c>
      <c r="H902" s="547">
        <v>0</v>
      </c>
      <c r="I902" s="545" t="s">
        <v>12730</v>
      </c>
      <c r="J902" s="545"/>
      <c r="K902" s="545" t="s">
        <v>13413</v>
      </c>
      <c r="L902" s="545" t="s">
        <v>14692</v>
      </c>
      <c r="M902" s="548" t="s">
        <v>13758</v>
      </c>
      <c r="N902" s="545" t="s">
        <v>13413</v>
      </c>
      <c r="O902" s="545" t="s">
        <v>14693</v>
      </c>
      <c r="P902" s="549">
        <v>951</v>
      </c>
      <c r="Q902" s="549">
        <v>1</v>
      </c>
      <c r="R902" s="549">
        <v>150</v>
      </c>
      <c r="S902" s="548"/>
      <c r="T902" s="548"/>
      <c r="U902" s="99"/>
    </row>
    <row r="903" spans="1:21" ht="19.5" customHeight="1">
      <c r="A903" s="545">
        <v>1030</v>
      </c>
      <c r="B903" s="545" t="s">
        <v>2890</v>
      </c>
      <c r="C903" s="545" t="s">
        <v>786</v>
      </c>
      <c r="D903" s="546"/>
      <c r="E903" s="171" t="str">
        <f t="shared" si="14"/>
        <v>1900</v>
      </c>
      <c r="F903" s="547">
        <v>0</v>
      </c>
      <c r="G903" s="548">
        <v>0</v>
      </c>
      <c r="H903" s="547">
        <v>0</v>
      </c>
      <c r="I903" s="545" t="s">
        <v>12730</v>
      </c>
      <c r="J903" s="545"/>
      <c r="K903" s="545" t="s">
        <v>13413</v>
      </c>
      <c r="L903" s="545" t="s">
        <v>13413</v>
      </c>
      <c r="M903" s="548" t="s">
        <v>13758</v>
      </c>
      <c r="N903" s="545" t="s">
        <v>13413</v>
      </c>
      <c r="O903" s="545" t="s">
        <v>14694</v>
      </c>
      <c r="P903" s="549">
        <v>952</v>
      </c>
      <c r="Q903" s="549">
        <v>1</v>
      </c>
      <c r="R903" s="549">
        <v>150</v>
      </c>
      <c r="S903" s="548"/>
      <c r="T903" s="548"/>
      <c r="U903" s="99"/>
    </row>
    <row r="904" spans="1:21" ht="19.5" customHeight="1">
      <c r="A904" s="545">
        <v>1031</v>
      </c>
      <c r="B904" s="545" t="s">
        <v>2892</v>
      </c>
      <c r="C904" s="545" t="s">
        <v>4479</v>
      </c>
      <c r="D904" s="546">
        <v>45708</v>
      </c>
      <c r="E904" s="171" t="str">
        <f t="shared" si="14"/>
        <v>2025</v>
      </c>
      <c r="F904" s="547">
        <v>20203.13</v>
      </c>
      <c r="G904" s="548">
        <v>0.19</v>
      </c>
      <c r="H904" s="547">
        <v>16977.419999999998</v>
      </c>
      <c r="I904" s="545" t="s">
        <v>12683</v>
      </c>
      <c r="J904" s="545" t="s">
        <v>13307</v>
      </c>
      <c r="K904" s="545" t="s">
        <v>13413</v>
      </c>
      <c r="L904" s="545" t="s">
        <v>14695</v>
      </c>
      <c r="M904" s="548" t="s">
        <v>13758</v>
      </c>
      <c r="N904" s="545" t="s">
        <v>13413</v>
      </c>
      <c r="O904" s="545" t="s">
        <v>13413</v>
      </c>
      <c r="P904" s="549">
        <v>953</v>
      </c>
      <c r="Q904" s="549">
        <v>1</v>
      </c>
      <c r="R904" s="549">
        <v>18</v>
      </c>
      <c r="S904" s="548">
        <v>2228</v>
      </c>
      <c r="T904" s="548"/>
      <c r="U904" s="99"/>
    </row>
    <row r="905" spans="1:21" ht="19.5" customHeight="1">
      <c r="A905" s="545">
        <v>1032</v>
      </c>
      <c r="B905" s="545" t="s">
        <v>2891</v>
      </c>
      <c r="C905" s="545" t="s">
        <v>206</v>
      </c>
      <c r="D905" s="546">
        <v>46058</v>
      </c>
      <c r="E905" s="171" t="str">
        <f t="shared" si="14"/>
        <v>2026</v>
      </c>
      <c r="F905" s="547">
        <v>1787</v>
      </c>
      <c r="G905" s="548">
        <v>0.19</v>
      </c>
      <c r="H905" s="547">
        <v>1501.68</v>
      </c>
      <c r="I905" s="545" t="s">
        <v>12683</v>
      </c>
      <c r="J905" s="545" t="s">
        <v>13298</v>
      </c>
      <c r="K905" s="545" t="s">
        <v>13413</v>
      </c>
      <c r="L905" s="545" t="s">
        <v>14696</v>
      </c>
      <c r="M905" s="548" t="s">
        <v>13758</v>
      </c>
      <c r="N905" s="545" t="s">
        <v>13413</v>
      </c>
      <c r="O905" s="545" t="s">
        <v>13413</v>
      </c>
      <c r="P905" s="549">
        <v>954</v>
      </c>
      <c r="Q905" s="549">
        <v>1</v>
      </c>
      <c r="R905" s="549">
        <v>18</v>
      </c>
      <c r="S905" s="548">
        <v>1012</v>
      </c>
      <c r="T905" s="548"/>
      <c r="U905" s="99"/>
    </row>
    <row r="906" spans="1:21" ht="19.5" customHeight="1">
      <c r="A906" s="545">
        <v>1033</v>
      </c>
      <c r="B906" s="545" t="s">
        <v>11852</v>
      </c>
      <c r="C906" s="545" t="s">
        <v>216</v>
      </c>
      <c r="D906" s="546">
        <v>44588</v>
      </c>
      <c r="E906" s="171" t="str">
        <f t="shared" si="14"/>
        <v>2022</v>
      </c>
      <c r="F906" s="547">
        <v>14025.01</v>
      </c>
      <c r="G906" s="548">
        <v>0.19</v>
      </c>
      <c r="H906" s="547">
        <v>11785.72</v>
      </c>
      <c r="I906" s="545" t="s">
        <v>12642</v>
      </c>
      <c r="J906" s="545" t="s">
        <v>13297</v>
      </c>
      <c r="K906" s="545" t="s">
        <v>13413</v>
      </c>
      <c r="L906" s="545" t="s">
        <v>13807</v>
      </c>
      <c r="M906" s="548" t="s">
        <v>13758</v>
      </c>
      <c r="N906" s="545" t="s">
        <v>13413</v>
      </c>
      <c r="O906" s="545" t="s">
        <v>14697</v>
      </c>
      <c r="P906" s="549">
        <v>955</v>
      </c>
      <c r="Q906" s="549">
        <v>1</v>
      </c>
      <c r="R906" s="549">
        <v>135</v>
      </c>
      <c r="S906" s="548">
        <v>2257</v>
      </c>
      <c r="T906" s="548"/>
      <c r="U906" s="99"/>
    </row>
    <row r="907" spans="1:21" ht="19.5" customHeight="1">
      <c r="A907" s="545">
        <v>1034</v>
      </c>
      <c r="B907" s="545" t="s">
        <v>2902</v>
      </c>
      <c r="C907" s="545" t="s">
        <v>786</v>
      </c>
      <c r="D907" s="546">
        <v>46058</v>
      </c>
      <c r="E907" s="171" t="str">
        <f t="shared" si="14"/>
        <v>2026</v>
      </c>
      <c r="F907" s="547">
        <v>63450</v>
      </c>
      <c r="G907" s="548">
        <v>0.19</v>
      </c>
      <c r="H907" s="547">
        <v>53319.33</v>
      </c>
      <c r="I907" s="545" t="s">
        <v>12683</v>
      </c>
      <c r="J907" s="545" t="s">
        <v>13296</v>
      </c>
      <c r="K907" s="545" t="s">
        <v>13413</v>
      </c>
      <c r="L907" s="545" t="s">
        <v>13413</v>
      </c>
      <c r="M907" s="548" t="s">
        <v>13758</v>
      </c>
      <c r="N907" s="545" t="s">
        <v>13413</v>
      </c>
      <c r="O907" s="545" t="s">
        <v>14698</v>
      </c>
      <c r="P907" s="549">
        <v>956</v>
      </c>
      <c r="Q907" s="549">
        <v>1</v>
      </c>
      <c r="R907" s="549">
        <v>18</v>
      </c>
      <c r="S907" s="548">
        <v>2218</v>
      </c>
      <c r="T907" s="548"/>
      <c r="U907" s="99"/>
    </row>
    <row r="908" spans="1:21" ht="19.5" customHeight="1">
      <c r="A908" s="545">
        <v>1036</v>
      </c>
      <c r="B908" s="545" t="s">
        <v>11851</v>
      </c>
      <c r="C908" s="545" t="s">
        <v>216</v>
      </c>
      <c r="D908" s="546">
        <v>44588</v>
      </c>
      <c r="E908" s="171" t="str">
        <f t="shared" si="14"/>
        <v>2022</v>
      </c>
      <c r="F908" s="547">
        <v>3578</v>
      </c>
      <c r="G908" s="548">
        <v>0.19</v>
      </c>
      <c r="H908" s="547">
        <v>3006.72</v>
      </c>
      <c r="I908" s="545" t="s">
        <v>12642</v>
      </c>
      <c r="J908" s="545" t="s">
        <v>13297</v>
      </c>
      <c r="K908" s="545" t="s">
        <v>13413</v>
      </c>
      <c r="L908" s="545" t="s">
        <v>13807</v>
      </c>
      <c r="M908" s="548" t="s">
        <v>13758</v>
      </c>
      <c r="N908" s="545" t="s">
        <v>13413</v>
      </c>
      <c r="O908" s="545" t="s">
        <v>14699</v>
      </c>
      <c r="P908" s="549">
        <v>957</v>
      </c>
      <c r="Q908" s="549">
        <v>1</v>
      </c>
      <c r="R908" s="549">
        <v>135</v>
      </c>
      <c r="S908" s="548">
        <v>2257</v>
      </c>
      <c r="T908" s="548"/>
      <c r="U908" s="99"/>
    </row>
    <row r="909" spans="1:21" ht="19.5" customHeight="1">
      <c r="A909" s="545">
        <v>1037</v>
      </c>
      <c r="B909" s="545" t="s">
        <v>2906</v>
      </c>
      <c r="C909" s="545" t="s">
        <v>786</v>
      </c>
      <c r="D909" s="546">
        <v>45708</v>
      </c>
      <c r="E909" s="171" t="str">
        <f t="shared" si="14"/>
        <v>2025</v>
      </c>
      <c r="F909" s="547">
        <v>83353.919999999998</v>
      </c>
      <c r="G909" s="548">
        <v>0.19</v>
      </c>
      <c r="H909" s="547">
        <v>70045.31</v>
      </c>
      <c r="I909" s="545" t="s">
        <v>12731</v>
      </c>
      <c r="J909" s="545" t="s">
        <v>13307</v>
      </c>
      <c r="K909" s="545" t="s">
        <v>13413</v>
      </c>
      <c r="L909" s="545" t="s">
        <v>13413</v>
      </c>
      <c r="M909" s="548" t="s">
        <v>13758</v>
      </c>
      <c r="N909" s="545" t="s">
        <v>13413</v>
      </c>
      <c r="O909" s="545" t="s">
        <v>13413</v>
      </c>
      <c r="P909" s="549">
        <v>958</v>
      </c>
      <c r="Q909" s="549">
        <v>1</v>
      </c>
      <c r="R909" s="549">
        <v>151</v>
      </c>
      <c r="S909" s="548">
        <v>2228</v>
      </c>
      <c r="T909" s="548"/>
      <c r="U909" s="99"/>
    </row>
    <row r="910" spans="1:21" ht="19.5" customHeight="1">
      <c r="A910" s="545">
        <v>1038</v>
      </c>
      <c r="B910" s="545" t="s">
        <v>7119</v>
      </c>
      <c r="C910" s="545" t="s">
        <v>786</v>
      </c>
      <c r="D910" s="546">
        <v>46066</v>
      </c>
      <c r="E910" s="171" t="str">
        <f t="shared" si="14"/>
        <v>2026</v>
      </c>
      <c r="F910" s="547">
        <v>89591.01</v>
      </c>
      <c r="G910" s="548">
        <v>0.19</v>
      </c>
      <c r="H910" s="547">
        <v>75286.559999999998</v>
      </c>
      <c r="I910" s="545" t="s">
        <v>12731</v>
      </c>
      <c r="J910" s="545" t="s">
        <v>13298</v>
      </c>
      <c r="K910" s="545" t="s">
        <v>13413</v>
      </c>
      <c r="L910" s="545" t="s">
        <v>13413</v>
      </c>
      <c r="M910" s="548" t="s">
        <v>13758</v>
      </c>
      <c r="N910" s="545" t="s">
        <v>13413</v>
      </c>
      <c r="O910" s="545" t="s">
        <v>13413</v>
      </c>
      <c r="P910" s="549">
        <v>959</v>
      </c>
      <c r="Q910" s="549">
        <v>1</v>
      </c>
      <c r="R910" s="549">
        <v>151</v>
      </c>
      <c r="S910" s="548">
        <v>1012</v>
      </c>
      <c r="T910" s="548"/>
      <c r="U910" s="99"/>
    </row>
    <row r="911" spans="1:21" ht="19.5" customHeight="1">
      <c r="A911" s="545">
        <v>1039</v>
      </c>
      <c r="B911" s="545" t="s">
        <v>6395</v>
      </c>
      <c r="C911" s="545" t="s">
        <v>786</v>
      </c>
      <c r="D911" s="546">
        <v>45708</v>
      </c>
      <c r="E911" s="171" t="str">
        <f t="shared" si="14"/>
        <v>2025</v>
      </c>
      <c r="F911" s="547">
        <v>103088.48</v>
      </c>
      <c r="G911" s="548">
        <v>0.19</v>
      </c>
      <c r="H911" s="547">
        <v>86628.98</v>
      </c>
      <c r="I911" s="545" t="s">
        <v>12731</v>
      </c>
      <c r="J911" s="545" t="s">
        <v>13307</v>
      </c>
      <c r="K911" s="545" t="s">
        <v>13413</v>
      </c>
      <c r="L911" s="545" t="s">
        <v>13413</v>
      </c>
      <c r="M911" s="548" t="s">
        <v>13758</v>
      </c>
      <c r="N911" s="545" t="s">
        <v>13413</v>
      </c>
      <c r="O911" s="545" t="s">
        <v>14284</v>
      </c>
      <c r="P911" s="549">
        <v>960</v>
      </c>
      <c r="Q911" s="549">
        <v>1</v>
      </c>
      <c r="R911" s="549">
        <v>151</v>
      </c>
      <c r="S911" s="548">
        <v>2228</v>
      </c>
      <c r="T911" s="548"/>
      <c r="U911" s="99"/>
    </row>
    <row r="912" spans="1:21" ht="19.5" customHeight="1">
      <c r="A912" s="545">
        <v>1040</v>
      </c>
      <c r="B912" s="545" t="s">
        <v>2913</v>
      </c>
      <c r="C912" s="545" t="s">
        <v>786</v>
      </c>
      <c r="D912" s="546">
        <v>45708</v>
      </c>
      <c r="E912" s="171" t="str">
        <f t="shared" si="14"/>
        <v>2025</v>
      </c>
      <c r="F912" s="547">
        <v>131657.45000000001</v>
      </c>
      <c r="G912" s="548">
        <v>0.19</v>
      </c>
      <c r="H912" s="547">
        <v>110636.52</v>
      </c>
      <c r="I912" s="545" t="s">
        <v>12731</v>
      </c>
      <c r="J912" s="545" t="s">
        <v>13307</v>
      </c>
      <c r="K912" s="545" t="s">
        <v>13413</v>
      </c>
      <c r="L912" s="545" t="s">
        <v>13413</v>
      </c>
      <c r="M912" s="548" t="s">
        <v>13758</v>
      </c>
      <c r="N912" s="545" t="s">
        <v>13413</v>
      </c>
      <c r="O912" s="545" t="s">
        <v>14700</v>
      </c>
      <c r="P912" s="549">
        <v>961</v>
      </c>
      <c r="Q912" s="549">
        <v>1</v>
      </c>
      <c r="R912" s="549">
        <v>151</v>
      </c>
      <c r="S912" s="548">
        <v>2228</v>
      </c>
      <c r="T912" s="548"/>
      <c r="U912" s="99"/>
    </row>
    <row r="913" spans="1:21" ht="19.5" customHeight="1">
      <c r="A913" s="545">
        <v>1041</v>
      </c>
      <c r="B913" s="545" t="s">
        <v>11850</v>
      </c>
      <c r="C913" s="545" t="s">
        <v>206</v>
      </c>
      <c r="D913" s="546"/>
      <c r="E913" s="171" t="str">
        <f t="shared" si="14"/>
        <v>1900</v>
      </c>
      <c r="F913" s="547">
        <v>0</v>
      </c>
      <c r="G913" s="548">
        <v>0</v>
      </c>
      <c r="H913" s="547">
        <v>0</v>
      </c>
      <c r="I913" s="545" t="s">
        <v>12683</v>
      </c>
      <c r="J913" s="545"/>
      <c r="K913" s="545" t="s">
        <v>13413</v>
      </c>
      <c r="L913" s="545" t="s">
        <v>13413</v>
      </c>
      <c r="M913" s="548" t="s">
        <v>13758</v>
      </c>
      <c r="N913" s="545" t="s">
        <v>13413</v>
      </c>
      <c r="O913" s="545" t="s">
        <v>13413</v>
      </c>
      <c r="P913" s="549">
        <v>962</v>
      </c>
      <c r="Q913" s="549">
        <v>1</v>
      </c>
      <c r="R913" s="549">
        <v>18</v>
      </c>
      <c r="S913" s="548"/>
      <c r="T913" s="548"/>
      <c r="U913" s="99"/>
    </row>
    <row r="914" spans="1:21" ht="19.5" customHeight="1">
      <c r="A914" s="545">
        <v>1042</v>
      </c>
      <c r="B914" s="545" t="s">
        <v>2918</v>
      </c>
      <c r="C914" s="545" t="s">
        <v>786</v>
      </c>
      <c r="D914" s="546"/>
      <c r="E914" s="171" t="str">
        <f t="shared" si="14"/>
        <v>1900</v>
      </c>
      <c r="F914" s="547">
        <v>0</v>
      </c>
      <c r="G914" s="548">
        <v>0</v>
      </c>
      <c r="H914" s="547">
        <v>0</v>
      </c>
      <c r="I914" s="545" t="s">
        <v>12683</v>
      </c>
      <c r="J914" s="545"/>
      <c r="K914" s="545" t="s">
        <v>13413</v>
      </c>
      <c r="L914" s="545" t="s">
        <v>13413</v>
      </c>
      <c r="M914" s="548" t="s">
        <v>13758</v>
      </c>
      <c r="N914" s="545" t="s">
        <v>13413</v>
      </c>
      <c r="O914" s="545" t="s">
        <v>14701</v>
      </c>
      <c r="P914" s="549">
        <v>963</v>
      </c>
      <c r="Q914" s="549">
        <v>1</v>
      </c>
      <c r="R914" s="549">
        <v>18</v>
      </c>
      <c r="S914" s="548"/>
      <c r="T914" s="548"/>
      <c r="U914" s="99"/>
    </row>
    <row r="915" spans="1:21" ht="19.5" customHeight="1">
      <c r="A915" s="545">
        <v>1043</v>
      </c>
      <c r="B915" s="545" t="s">
        <v>11849</v>
      </c>
      <c r="C915" s="545" t="s">
        <v>216</v>
      </c>
      <c r="D915" s="546"/>
      <c r="E915" s="171" t="str">
        <f t="shared" si="14"/>
        <v>1900</v>
      </c>
      <c r="F915" s="547">
        <v>0</v>
      </c>
      <c r="G915" s="548">
        <v>0</v>
      </c>
      <c r="H915" s="547">
        <v>0</v>
      </c>
      <c r="I915" s="545" t="s">
        <v>12650</v>
      </c>
      <c r="J915" s="545"/>
      <c r="K915" s="545" t="s">
        <v>13413</v>
      </c>
      <c r="L915" s="545" t="s">
        <v>14702</v>
      </c>
      <c r="M915" s="548" t="s">
        <v>13758</v>
      </c>
      <c r="N915" s="545" t="s">
        <v>22166</v>
      </c>
      <c r="O915" s="545" t="s">
        <v>14703</v>
      </c>
      <c r="P915" s="549">
        <v>964</v>
      </c>
      <c r="Q915" s="549">
        <v>1</v>
      </c>
      <c r="R915" s="549">
        <v>127</v>
      </c>
      <c r="S915" s="548"/>
      <c r="T915" s="548">
        <v>11</v>
      </c>
      <c r="U915" s="99"/>
    </row>
    <row r="916" spans="1:21" ht="19.5" customHeight="1">
      <c r="A916" s="545">
        <v>1044</v>
      </c>
      <c r="B916" s="545" t="s">
        <v>2065</v>
      </c>
      <c r="C916" s="545" t="s">
        <v>216</v>
      </c>
      <c r="D916" s="546"/>
      <c r="E916" s="171" t="str">
        <f t="shared" si="14"/>
        <v>1900</v>
      </c>
      <c r="F916" s="547">
        <v>0</v>
      </c>
      <c r="G916" s="548">
        <v>0</v>
      </c>
      <c r="H916" s="547">
        <v>0</v>
      </c>
      <c r="I916" s="545" t="s">
        <v>12715</v>
      </c>
      <c r="J916" s="545"/>
      <c r="K916" s="545" t="s">
        <v>13413</v>
      </c>
      <c r="L916" s="545" t="s">
        <v>13413</v>
      </c>
      <c r="M916" s="548" t="s">
        <v>13758</v>
      </c>
      <c r="N916" s="545" t="s">
        <v>13413</v>
      </c>
      <c r="O916" s="545" t="s">
        <v>13413</v>
      </c>
      <c r="P916" s="549">
        <v>965</v>
      </c>
      <c r="Q916" s="549">
        <v>1</v>
      </c>
      <c r="R916" s="549">
        <v>129</v>
      </c>
      <c r="S916" s="548"/>
      <c r="T916" s="548"/>
      <c r="U916" s="99"/>
    </row>
    <row r="917" spans="1:21" ht="19.5" customHeight="1">
      <c r="A917" s="545">
        <v>1045</v>
      </c>
      <c r="B917" s="545" t="s">
        <v>11848</v>
      </c>
      <c r="C917" s="545" t="s">
        <v>786</v>
      </c>
      <c r="D917" s="546"/>
      <c r="E917" s="171" t="str">
        <f t="shared" si="14"/>
        <v>1900</v>
      </c>
      <c r="F917" s="547">
        <v>0</v>
      </c>
      <c r="G917" s="548">
        <v>0</v>
      </c>
      <c r="H917" s="547">
        <v>0</v>
      </c>
      <c r="I917" s="545" t="s">
        <v>12683</v>
      </c>
      <c r="J917" s="545"/>
      <c r="K917" s="545" t="s">
        <v>13413</v>
      </c>
      <c r="L917" s="545" t="s">
        <v>13413</v>
      </c>
      <c r="M917" s="548" t="s">
        <v>13758</v>
      </c>
      <c r="N917" s="545" t="s">
        <v>13413</v>
      </c>
      <c r="O917" s="545" t="s">
        <v>14704</v>
      </c>
      <c r="P917" s="549">
        <v>966</v>
      </c>
      <c r="Q917" s="549">
        <v>1</v>
      </c>
      <c r="R917" s="549">
        <v>18</v>
      </c>
      <c r="S917" s="548"/>
      <c r="T917" s="548"/>
      <c r="U917" s="99"/>
    </row>
    <row r="918" spans="1:21" ht="19.5" customHeight="1">
      <c r="A918" s="545">
        <v>1046</v>
      </c>
      <c r="B918" s="545" t="s">
        <v>11847</v>
      </c>
      <c r="C918" s="545" t="s">
        <v>221</v>
      </c>
      <c r="D918" s="546"/>
      <c r="E918" s="171" t="str">
        <f t="shared" si="14"/>
        <v>1900</v>
      </c>
      <c r="F918" s="547">
        <v>0</v>
      </c>
      <c r="G918" s="548">
        <v>0</v>
      </c>
      <c r="H918" s="547">
        <v>0</v>
      </c>
      <c r="I918" s="545" t="s">
        <v>12709</v>
      </c>
      <c r="J918" s="545"/>
      <c r="K918" s="545" t="s">
        <v>13413</v>
      </c>
      <c r="L918" s="545" t="s">
        <v>14705</v>
      </c>
      <c r="M918" s="548" t="s">
        <v>13758</v>
      </c>
      <c r="N918" s="545" t="s">
        <v>22165</v>
      </c>
      <c r="O918" s="545" t="s">
        <v>14706</v>
      </c>
      <c r="P918" s="549">
        <v>967</v>
      </c>
      <c r="Q918" s="549">
        <v>1</v>
      </c>
      <c r="R918" s="549">
        <v>124</v>
      </c>
      <c r="S918" s="548"/>
      <c r="T918" s="548">
        <v>156</v>
      </c>
      <c r="U918" s="99"/>
    </row>
    <row r="919" spans="1:21" ht="19.5" customHeight="1">
      <c r="A919" s="545">
        <v>1047</v>
      </c>
      <c r="B919" s="545" t="s">
        <v>2921</v>
      </c>
      <c r="C919" s="545" t="s">
        <v>786</v>
      </c>
      <c r="D919" s="546">
        <v>45708</v>
      </c>
      <c r="E919" s="171" t="str">
        <f t="shared" si="14"/>
        <v>2025</v>
      </c>
      <c r="F919" s="547">
        <v>86887.59</v>
      </c>
      <c r="G919" s="548">
        <v>0.19</v>
      </c>
      <c r="H919" s="547">
        <v>73014.78</v>
      </c>
      <c r="I919" s="545" t="s">
        <v>12683</v>
      </c>
      <c r="J919" s="545" t="s">
        <v>13307</v>
      </c>
      <c r="K919" s="545" t="s">
        <v>13413</v>
      </c>
      <c r="L919" s="545" t="s">
        <v>13413</v>
      </c>
      <c r="M919" s="548" t="s">
        <v>13758</v>
      </c>
      <c r="N919" s="545" t="s">
        <v>13413</v>
      </c>
      <c r="O919" s="545" t="s">
        <v>14707</v>
      </c>
      <c r="P919" s="549">
        <v>968</v>
      </c>
      <c r="Q919" s="549">
        <v>1</v>
      </c>
      <c r="R919" s="549">
        <v>18</v>
      </c>
      <c r="S919" s="548">
        <v>2228</v>
      </c>
      <c r="T919" s="548"/>
      <c r="U919" s="99"/>
    </row>
    <row r="920" spans="1:21" ht="19.5" customHeight="1">
      <c r="A920" s="545">
        <v>1048</v>
      </c>
      <c r="B920" s="545" t="s">
        <v>11846</v>
      </c>
      <c r="C920" s="545" t="s">
        <v>786</v>
      </c>
      <c r="D920" s="546"/>
      <c r="E920" s="171" t="str">
        <f t="shared" si="14"/>
        <v>1900</v>
      </c>
      <c r="F920" s="547">
        <v>0</v>
      </c>
      <c r="G920" s="548">
        <v>0</v>
      </c>
      <c r="H920" s="547">
        <v>0</v>
      </c>
      <c r="I920" s="545" t="s">
        <v>12683</v>
      </c>
      <c r="J920" s="545"/>
      <c r="K920" s="545" t="s">
        <v>13413</v>
      </c>
      <c r="L920" s="545" t="s">
        <v>13413</v>
      </c>
      <c r="M920" s="548" t="s">
        <v>13758</v>
      </c>
      <c r="N920" s="545" t="s">
        <v>13413</v>
      </c>
      <c r="O920" s="545" t="s">
        <v>14708</v>
      </c>
      <c r="P920" s="549">
        <v>969</v>
      </c>
      <c r="Q920" s="549">
        <v>1</v>
      </c>
      <c r="R920" s="549">
        <v>18</v>
      </c>
      <c r="S920" s="548"/>
      <c r="T920" s="548"/>
      <c r="U920" s="99"/>
    </row>
    <row r="921" spans="1:21" ht="19.5" customHeight="1">
      <c r="A921" s="545">
        <v>1049</v>
      </c>
      <c r="B921" s="545" t="s">
        <v>11845</v>
      </c>
      <c r="C921" s="545" t="s">
        <v>786</v>
      </c>
      <c r="D921" s="546"/>
      <c r="E921" s="171" t="str">
        <f t="shared" si="14"/>
        <v>1900</v>
      </c>
      <c r="F921" s="547">
        <v>0</v>
      </c>
      <c r="G921" s="548">
        <v>0</v>
      </c>
      <c r="H921" s="547">
        <v>0</v>
      </c>
      <c r="I921" s="545" t="s">
        <v>12683</v>
      </c>
      <c r="J921" s="545"/>
      <c r="K921" s="545" t="s">
        <v>13413</v>
      </c>
      <c r="L921" s="545" t="s">
        <v>13413</v>
      </c>
      <c r="M921" s="548" t="s">
        <v>13758</v>
      </c>
      <c r="N921" s="545" t="s">
        <v>13413</v>
      </c>
      <c r="O921" s="545" t="s">
        <v>14709</v>
      </c>
      <c r="P921" s="549">
        <v>970</v>
      </c>
      <c r="Q921" s="549">
        <v>1</v>
      </c>
      <c r="R921" s="549">
        <v>18</v>
      </c>
      <c r="S921" s="548"/>
      <c r="T921" s="548"/>
      <c r="U921" s="99"/>
    </row>
    <row r="922" spans="1:21" ht="19.5" customHeight="1">
      <c r="A922" s="545">
        <v>1050</v>
      </c>
      <c r="B922" s="545" t="s">
        <v>6394</v>
      </c>
      <c r="C922" s="545" t="s">
        <v>786</v>
      </c>
      <c r="D922" s="546">
        <v>45708</v>
      </c>
      <c r="E922" s="171" t="str">
        <f t="shared" si="14"/>
        <v>2025</v>
      </c>
      <c r="F922" s="547">
        <v>110500.46</v>
      </c>
      <c r="G922" s="548">
        <v>0.19</v>
      </c>
      <c r="H922" s="547">
        <v>92857.53</v>
      </c>
      <c r="I922" s="545" t="s">
        <v>12683</v>
      </c>
      <c r="J922" s="545" t="s">
        <v>13307</v>
      </c>
      <c r="K922" s="545" t="s">
        <v>13413</v>
      </c>
      <c r="L922" s="545" t="s">
        <v>13413</v>
      </c>
      <c r="M922" s="548" t="s">
        <v>13758</v>
      </c>
      <c r="N922" s="545" t="s">
        <v>13413</v>
      </c>
      <c r="O922" s="545" t="s">
        <v>14710</v>
      </c>
      <c r="P922" s="549">
        <v>971</v>
      </c>
      <c r="Q922" s="549">
        <v>1</v>
      </c>
      <c r="R922" s="549">
        <v>18</v>
      </c>
      <c r="S922" s="548">
        <v>2228</v>
      </c>
      <c r="T922" s="548"/>
      <c r="U922" s="99"/>
    </row>
    <row r="923" spans="1:21" ht="19.5" customHeight="1">
      <c r="A923" s="545">
        <v>1052</v>
      </c>
      <c r="B923" s="545" t="s">
        <v>6393</v>
      </c>
      <c r="C923" s="545" t="s">
        <v>786</v>
      </c>
      <c r="D923" s="546">
        <v>46057</v>
      </c>
      <c r="E923" s="171" t="str">
        <f t="shared" si="14"/>
        <v>2026</v>
      </c>
      <c r="F923" s="547">
        <v>126084</v>
      </c>
      <c r="G923" s="548">
        <v>0.19</v>
      </c>
      <c r="H923" s="547">
        <v>105952.94</v>
      </c>
      <c r="I923" s="545" t="s">
        <v>12728</v>
      </c>
      <c r="J923" s="545" t="s">
        <v>13296</v>
      </c>
      <c r="K923" s="545" t="s">
        <v>14711</v>
      </c>
      <c r="L923" s="545" t="s">
        <v>13413</v>
      </c>
      <c r="M923" s="548" t="s">
        <v>13758</v>
      </c>
      <c r="N923" s="545" t="s">
        <v>13413</v>
      </c>
      <c r="O923" s="545" t="s">
        <v>14712</v>
      </c>
      <c r="P923" s="549">
        <v>972</v>
      </c>
      <c r="Q923" s="549">
        <v>1</v>
      </c>
      <c r="R923" s="549">
        <v>152</v>
      </c>
      <c r="S923" s="548">
        <v>2218</v>
      </c>
      <c r="T923" s="548"/>
      <c r="U923" s="99"/>
    </row>
    <row r="924" spans="1:21" ht="19.5" customHeight="1">
      <c r="A924" s="545">
        <v>1053</v>
      </c>
      <c r="B924" s="545" t="s">
        <v>2927</v>
      </c>
      <c r="C924" s="545" t="s">
        <v>206</v>
      </c>
      <c r="D924" s="546">
        <v>45708</v>
      </c>
      <c r="E924" s="171" t="str">
        <f t="shared" si="14"/>
        <v>2025</v>
      </c>
      <c r="F924" s="547">
        <v>441</v>
      </c>
      <c r="G924" s="548">
        <v>0.19</v>
      </c>
      <c r="H924" s="547">
        <v>370.59</v>
      </c>
      <c r="I924" s="545" t="s">
        <v>12683</v>
      </c>
      <c r="J924" s="545" t="s">
        <v>13307</v>
      </c>
      <c r="K924" s="545" t="s">
        <v>13413</v>
      </c>
      <c r="L924" s="545" t="s">
        <v>14713</v>
      </c>
      <c r="M924" s="548" t="s">
        <v>13758</v>
      </c>
      <c r="N924" s="545" t="s">
        <v>13413</v>
      </c>
      <c r="O924" s="545" t="s">
        <v>13413</v>
      </c>
      <c r="P924" s="549">
        <v>973</v>
      </c>
      <c r="Q924" s="549">
        <v>1</v>
      </c>
      <c r="R924" s="549">
        <v>18</v>
      </c>
      <c r="S924" s="548">
        <v>2228</v>
      </c>
      <c r="T924" s="548"/>
      <c r="U924" s="99"/>
    </row>
    <row r="925" spans="1:21" ht="19.5" customHeight="1">
      <c r="A925" s="545">
        <v>1054</v>
      </c>
      <c r="B925" s="545" t="s">
        <v>11844</v>
      </c>
      <c r="C925" s="545" t="s">
        <v>216</v>
      </c>
      <c r="D925" s="546">
        <v>44585</v>
      </c>
      <c r="E925" s="171" t="str">
        <f t="shared" si="14"/>
        <v>2022</v>
      </c>
      <c r="F925" s="547">
        <v>14302</v>
      </c>
      <c r="G925" s="548">
        <v>0.19</v>
      </c>
      <c r="H925" s="547">
        <v>12018.49</v>
      </c>
      <c r="I925" s="545" t="s">
        <v>12642</v>
      </c>
      <c r="J925" s="545" t="s">
        <v>13297</v>
      </c>
      <c r="K925" s="545" t="s">
        <v>13413</v>
      </c>
      <c r="L925" s="545" t="s">
        <v>13807</v>
      </c>
      <c r="M925" s="548" t="s">
        <v>13758</v>
      </c>
      <c r="N925" s="545" t="s">
        <v>13413</v>
      </c>
      <c r="O925" s="545" t="s">
        <v>14714</v>
      </c>
      <c r="P925" s="549">
        <v>974</v>
      </c>
      <c r="Q925" s="549">
        <v>1</v>
      </c>
      <c r="R925" s="549">
        <v>135</v>
      </c>
      <c r="S925" s="548">
        <v>2257</v>
      </c>
      <c r="T925" s="548"/>
      <c r="U925" s="99"/>
    </row>
    <row r="926" spans="1:21" ht="19.5" customHeight="1">
      <c r="A926" s="545">
        <v>1055</v>
      </c>
      <c r="B926" s="545" t="s">
        <v>2929</v>
      </c>
      <c r="C926" s="545" t="s">
        <v>786</v>
      </c>
      <c r="D926" s="546"/>
      <c r="E926" s="171" t="str">
        <f t="shared" si="14"/>
        <v>1900</v>
      </c>
      <c r="F926" s="547">
        <v>0</v>
      </c>
      <c r="G926" s="548">
        <v>0</v>
      </c>
      <c r="H926" s="547">
        <v>0</v>
      </c>
      <c r="I926" s="545" t="s">
        <v>12683</v>
      </c>
      <c r="J926" s="545"/>
      <c r="K926" s="545" t="s">
        <v>13413</v>
      </c>
      <c r="L926" s="545" t="s">
        <v>13413</v>
      </c>
      <c r="M926" s="548" t="s">
        <v>13758</v>
      </c>
      <c r="N926" s="545" t="s">
        <v>13413</v>
      </c>
      <c r="O926" s="545" t="s">
        <v>14715</v>
      </c>
      <c r="P926" s="549">
        <v>975</v>
      </c>
      <c r="Q926" s="549">
        <v>1</v>
      </c>
      <c r="R926" s="549">
        <v>18</v>
      </c>
      <c r="S926" s="548"/>
      <c r="T926" s="548"/>
      <c r="U926" s="99"/>
    </row>
    <row r="927" spans="1:21" ht="19.5" customHeight="1">
      <c r="A927" s="545">
        <v>1056</v>
      </c>
      <c r="B927" s="545" t="s">
        <v>11843</v>
      </c>
      <c r="C927" s="545" t="s">
        <v>786</v>
      </c>
      <c r="D927" s="546"/>
      <c r="E927" s="171" t="str">
        <f t="shared" si="14"/>
        <v>1900</v>
      </c>
      <c r="F927" s="547">
        <v>0</v>
      </c>
      <c r="G927" s="548">
        <v>0</v>
      </c>
      <c r="H927" s="547">
        <v>0</v>
      </c>
      <c r="I927" s="545" t="s">
        <v>12683</v>
      </c>
      <c r="J927" s="545"/>
      <c r="K927" s="545" t="s">
        <v>13413</v>
      </c>
      <c r="L927" s="545" t="s">
        <v>13413</v>
      </c>
      <c r="M927" s="548" t="s">
        <v>13758</v>
      </c>
      <c r="N927" s="545" t="s">
        <v>13413</v>
      </c>
      <c r="O927" s="545" t="s">
        <v>14716</v>
      </c>
      <c r="P927" s="549">
        <v>976</v>
      </c>
      <c r="Q927" s="549">
        <v>1</v>
      </c>
      <c r="R927" s="549">
        <v>18</v>
      </c>
      <c r="S927" s="548"/>
      <c r="T927" s="548"/>
      <c r="U927" s="99"/>
    </row>
    <row r="928" spans="1:21" ht="19.5" customHeight="1">
      <c r="A928" s="545">
        <v>1057</v>
      </c>
      <c r="B928" s="545" t="s">
        <v>2930</v>
      </c>
      <c r="C928" s="545" t="s">
        <v>786</v>
      </c>
      <c r="D928" s="546"/>
      <c r="E928" s="171" t="str">
        <f t="shared" si="14"/>
        <v>1900</v>
      </c>
      <c r="F928" s="547">
        <v>0</v>
      </c>
      <c r="G928" s="548">
        <v>0</v>
      </c>
      <c r="H928" s="547">
        <v>0</v>
      </c>
      <c r="I928" s="545" t="s">
        <v>12683</v>
      </c>
      <c r="J928" s="545"/>
      <c r="K928" s="545" t="s">
        <v>13413</v>
      </c>
      <c r="L928" s="545" t="s">
        <v>13413</v>
      </c>
      <c r="M928" s="548" t="s">
        <v>13758</v>
      </c>
      <c r="N928" s="545" t="s">
        <v>13413</v>
      </c>
      <c r="O928" s="545" t="s">
        <v>14717</v>
      </c>
      <c r="P928" s="549">
        <v>977</v>
      </c>
      <c r="Q928" s="549">
        <v>1</v>
      </c>
      <c r="R928" s="549">
        <v>18</v>
      </c>
      <c r="S928" s="548"/>
      <c r="T928" s="548"/>
      <c r="U928" s="99"/>
    </row>
    <row r="929" spans="1:21" ht="19.5" customHeight="1">
      <c r="A929" s="545">
        <v>1058</v>
      </c>
      <c r="B929" s="545" t="s">
        <v>2931</v>
      </c>
      <c r="C929" s="545" t="s">
        <v>786</v>
      </c>
      <c r="D929" s="546"/>
      <c r="E929" s="171" t="str">
        <f t="shared" si="14"/>
        <v>1900</v>
      </c>
      <c r="F929" s="547">
        <v>0</v>
      </c>
      <c r="G929" s="548">
        <v>0</v>
      </c>
      <c r="H929" s="547">
        <v>0</v>
      </c>
      <c r="I929" s="545" t="s">
        <v>12683</v>
      </c>
      <c r="J929" s="545"/>
      <c r="K929" s="545" t="s">
        <v>13413</v>
      </c>
      <c r="L929" s="545" t="s">
        <v>13413</v>
      </c>
      <c r="M929" s="548" t="s">
        <v>13758</v>
      </c>
      <c r="N929" s="545" t="s">
        <v>13413</v>
      </c>
      <c r="O929" s="545" t="s">
        <v>13413</v>
      </c>
      <c r="P929" s="549">
        <v>978</v>
      </c>
      <c r="Q929" s="549">
        <v>1</v>
      </c>
      <c r="R929" s="549">
        <v>18</v>
      </c>
      <c r="S929" s="548"/>
      <c r="T929" s="548"/>
      <c r="U929" s="99"/>
    </row>
    <row r="930" spans="1:21" ht="19.5" customHeight="1">
      <c r="A930" s="545">
        <v>1059</v>
      </c>
      <c r="B930" s="545" t="s">
        <v>1680</v>
      </c>
      <c r="C930" s="545" t="s">
        <v>221</v>
      </c>
      <c r="D930" s="546"/>
      <c r="E930" s="171" t="str">
        <f t="shared" si="14"/>
        <v>1900</v>
      </c>
      <c r="F930" s="547">
        <v>0</v>
      </c>
      <c r="G930" s="548">
        <v>0</v>
      </c>
      <c r="H930" s="547">
        <v>0</v>
      </c>
      <c r="I930" s="545" t="s">
        <v>12709</v>
      </c>
      <c r="J930" s="545"/>
      <c r="K930" s="545" t="s">
        <v>13413</v>
      </c>
      <c r="L930" s="545" t="s">
        <v>14590</v>
      </c>
      <c r="M930" s="548" t="s">
        <v>13758</v>
      </c>
      <c r="N930" s="545" t="s">
        <v>13413</v>
      </c>
      <c r="O930" s="545" t="s">
        <v>14718</v>
      </c>
      <c r="P930" s="549">
        <v>979</v>
      </c>
      <c r="Q930" s="549">
        <v>1</v>
      </c>
      <c r="R930" s="549">
        <v>124</v>
      </c>
      <c r="S930" s="548"/>
      <c r="T930" s="548"/>
      <c r="U930" s="99"/>
    </row>
    <row r="931" spans="1:21" ht="19.5" customHeight="1">
      <c r="A931" s="545">
        <v>1060</v>
      </c>
      <c r="B931" s="545" t="s">
        <v>2954</v>
      </c>
      <c r="C931" s="545" t="s">
        <v>786</v>
      </c>
      <c r="D931" s="546">
        <v>46058</v>
      </c>
      <c r="E931" s="171" t="str">
        <f t="shared" si="14"/>
        <v>2026</v>
      </c>
      <c r="F931" s="547">
        <v>113675</v>
      </c>
      <c r="G931" s="548">
        <v>0.19</v>
      </c>
      <c r="H931" s="547">
        <v>95525.21</v>
      </c>
      <c r="I931" s="545" t="s">
        <v>12683</v>
      </c>
      <c r="J931" s="545" t="s">
        <v>13298</v>
      </c>
      <c r="K931" s="545" t="s">
        <v>14719</v>
      </c>
      <c r="L931" s="545" t="s">
        <v>13413</v>
      </c>
      <c r="M931" s="548" t="s">
        <v>13758</v>
      </c>
      <c r="N931" s="545" t="s">
        <v>13413</v>
      </c>
      <c r="O931" s="545" t="s">
        <v>14478</v>
      </c>
      <c r="P931" s="549">
        <v>980</v>
      </c>
      <c r="Q931" s="549">
        <v>1</v>
      </c>
      <c r="R931" s="549">
        <v>18</v>
      </c>
      <c r="S931" s="548">
        <v>1012</v>
      </c>
      <c r="T931" s="548"/>
      <c r="U931" s="99"/>
    </row>
    <row r="932" spans="1:21" ht="19.5" customHeight="1">
      <c r="A932" s="545">
        <v>1061</v>
      </c>
      <c r="B932" s="545" t="s">
        <v>2956</v>
      </c>
      <c r="C932" s="545" t="s">
        <v>206</v>
      </c>
      <c r="D932" s="546"/>
      <c r="E932" s="171" t="str">
        <f t="shared" si="14"/>
        <v>1900</v>
      </c>
      <c r="F932" s="547">
        <v>0</v>
      </c>
      <c r="G932" s="548">
        <v>0</v>
      </c>
      <c r="H932" s="547">
        <v>0</v>
      </c>
      <c r="I932" s="545" t="s">
        <v>12683</v>
      </c>
      <c r="J932" s="545"/>
      <c r="K932" s="545" t="s">
        <v>13413</v>
      </c>
      <c r="L932" s="545" t="s">
        <v>13413</v>
      </c>
      <c r="M932" s="548" t="s">
        <v>13758</v>
      </c>
      <c r="N932" s="545" t="s">
        <v>13413</v>
      </c>
      <c r="O932" s="545" t="s">
        <v>13413</v>
      </c>
      <c r="P932" s="549">
        <v>981</v>
      </c>
      <c r="Q932" s="549">
        <v>1</v>
      </c>
      <c r="R932" s="549">
        <v>18</v>
      </c>
      <c r="S932" s="548"/>
      <c r="T932" s="548"/>
      <c r="U932" s="99"/>
    </row>
    <row r="933" spans="1:21" ht="19.5" customHeight="1">
      <c r="A933" s="545">
        <v>1062</v>
      </c>
      <c r="B933" s="545" t="s">
        <v>11842</v>
      </c>
      <c r="C933" s="545" t="s">
        <v>786</v>
      </c>
      <c r="D933" s="546"/>
      <c r="E933" s="171" t="str">
        <f t="shared" si="14"/>
        <v>1900</v>
      </c>
      <c r="F933" s="547">
        <v>0</v>
      </c>
      <c r="G933" s="548">
        <v>0</v>
      </c>
      <c r="H933" s="547">
        <v>0</v>
      </c>
      <c r="I933" s="545" t="s">
        <v>12683</v>
      </c>
      <c r="J933" s="545"/>
      <c r="K933" s="545" t="s">
        <v>13413</v>
      </c>
      <c r="L933" s="545" t="s">
        <v>13413</v>
      </c>
      <c r="M933" s="548" t="s">
        <v>13758</v>
      </c>
      <c r="N933" s="545" t="s">
        <v>13413</v>
      </c>
      <c r="O933" s="545" t="s">
        <v>13413</v>
      </c>
      <c r="P933" s="549">
        <v>982</v>
      </c>
      <c r="Q933" s="549">
        <v>1</v>
      </c>
      <c r="R933" s="549">
        <v>18</v>
      </c>
      <c r="S933" s="548"/>
      <c r="T933" s="548"/>
      <c r="U933" s="99"/>
    </row>
    <row r="934" spans="1:21" ht="19.5" customHeight="1">
      <c r="A934" s="545">
        <v>1063</v>
      </c>
      <c r="B934" s="545" t="s">
        <v>2960</v>
      </c>
      <c r="C934" s="545" t="s">
        <v>786</v>
      </c>
      <c r="D934" s="546"/>
      <c r="E934" s="171" t="str">
        <f t="shared" si="14"/>
        <v>1900</v>
      </c>
      <c r="F934" s="547">
        <v>0</v>
      </c>
      <c r="G934" s="548">
        <v>0</v>
      </c>
      <c r="H934" s="547">
        <v>0</v>
      </c>
      <c r="I934" s="545" t="s">
        <v>12683</v>
      </c>
      <c r="J934" s="545"/>
      <c r="K934" s="545" t="s">
        <v>13413</v>
      </c>
      <c r="L934" s="545" t="s">
        <v>13413</v>
      </c>
      <c r="M934" s="548" t="s">
        <v>13758</v>
      </c>
      <c r="N934" s="545" t="s">
        <v>13413</v>
      </c>
      <c r="O934" s="545" t="s">
        <v>14720</v>
      </c>
      <c r="P934" s="549">
        <v>983</v>
      </c>
      <c r="Q934" s="549">
        <v>1</v>
      </c>
      <c r="R934" s="549">
        <v>18</v>
      </c>
      <c r="S934" s="548"/>
      <c r="T934" s="548"/>
      <c r="U934" s="99"/>
    </row>
    <row r="935" spans="1:21" ht="19.5" customHeight="1">
      <c r="A935" s="545">
        <v>1065</v>
      </c>
      <c r="B935" s="545" t="s">
        <v>7118</v>
      </c>
      <c r="C935" s="545" t="s">
        <v>786</v>
      </c>
      <c r="D935" s="546">
        <v>45708</v>
      </c>
      <c r="E935" s="171" t="str">
        <f t="shared" si="14"/>
        <v>2025</v>
      </c>
      <c r="F935" s="547">
        <v>122168.06</v>
      </c>
      <c r="G935" s="548">
        <v>0.19</v>
      </c>
      <c r="H935" s="547">
        <v>102662.23</v>
      </c>
      <c r="I935" s="545" t="s">
        <v>12683</v>
      </c>
      <c r="J935" s="545" t="s">
        <v>13307</v>
      </c>
      <c r="K935" s="545" t="s">
        <v>13413</v>
      </c>
      <c r="L935" s="545" t="s">
        <v>13413</v>
      </c>
      <c r="M935" s="548" t="s">
        <v>13758</v>
      </c>
      <c r="N935" s="545" t="s">
        <v>13413</v>
      </c>
      <c r="O935" s="545" t="s">
        <v>14721</v>
      </c>
      <c r="P935" s="549">
        <v>984</v>
      </c>
      <c r="Q935" s="549">
        <v>1</v>
      </c>
      <c r="R935" s="549">
        <v>18</v>
      </c>
      <c r="S935" s="548">
        <v>2228</v>
      </c>
      <c r="T935" s="548"/>
      <c r="U935" s="99"/>
    </row>
    <row r="936" spans="1:21" ht="19.5" customHeight="1">
      <c r="A936" s="545">
        <v>1066</v>
      </c>
      <c r="B936" s="545" t="s">
        <v>2893</v>
      </c>
      <c r="C936" s="545" t="s">
        <v>221</v>
      </c>
      <c r="D936" s="546">
        <v>46052</v>
      </c>
      <c r="E936" s="171" t="str">
        <f t="shared" si="14"/>
        <v>2026</v>
      </c>
      <c r="F936" s="547">
        <v>16843</v>
      </c>
      <c r="G936" s="548">
        <v>0.19</v>
      </c>
      <c r="H936" s="547">
        <v>14153.78</v>
      </c>
      <c r="I936" s="545" t="s">
        <v>12683</v>
      </c>
      <c r="J936" s="545" t="s">
        <v>13307</v>
      </c>
      <c r="K936" s="545" t="s">
        <v>13413</v>
      </c>
      <c r="L936" s="545" t="s">
        <v>14722</v>
      </c>
      <c r="M936" s="548" t="s">
        <v>13758</v>
      </c>
      <c r="N936" s="545" t="s">
        <v>13413</v>
      </c>
      <c r="O936" s="545" t="s">
        <v>13968</v>
      </c>
      <c r="P936" s="549">
        <v>985</v>
      </c>
      <c r="Q936" s="549">
        <v>1</v>
      </c>
      <c r="R936" s="549">
        <v>18</v>
      </c>
      <c r="S936" s="548">
        <v>2228</v>
      </c>
      <c r="T936" s="548"/>
      <c r="U936" s="99"/>
    </row>
    <row r="937" spans="1:21" ht="19.5" customHeight="1">
      <c r="A937" s="545">
        <v>1067</v>
      </c>
      <c r="B937" s="545" t="s">
        <v>2968</v>
      </c>
      <c r="C937" s="545" t="s">
        <v>786</v>
      </c>
      <c r="D937" s="546"/>
      <c r="E937" s="171" t="str">
        <f t="shared" si="14"/>
        <v>1900</v>
      </c>
      <c r="F937" s="547">
        <v>0</v>
      </c>
      <c r="G937" s="548">
        <v>0</v>
      </c>
      <c r="H937" s="547">
        <v>0</v>
      </c>
      <c r="I937" s="545" t="s">
        <v>12683</v>
      </c>
      <c r="J937" s="545"/>
      <c r="K937" s="545" t="s">
        <v>13413</v>
      </c>
      <c r="L937" s="545" t="s">
        <v>13413</v>
      </c>
      <c r="M937" s="548" t="s">
        <v>13758</v>
      </c>
      <c r="N937" s="545" t="s">
        <v>13413</v>
      </c>
      <c r="O937" s="545" t="s">
        <v>14723</v>
      </c>
      <c r="P937" s="549">
        <v>986</v>
      </c>
      <c r="Q937" s="549">
        <v>1</v>
      </c>
      <c r="R937" s="549">
        <v>18</v>
      </c>
      <c r="S937" s="548"/>
      <c r="T937" s="548"/>
      <c r="U937" s="99"/>
    </row>
    <row r="938" spans="1:21" ht="19.5" customHeight="1">
      <c r="A938" s="545">
        <v>1068</v>
      </c>
      <c r="B938" s="545" t="s">
        <v>2971</v>
      </c>
      <c r="C938" s="545" t="s">
        <v>786</v>
      </c>
      <c r="D938" s="546"/>
      <c r="E938" s="171" t="str">
        <f t="shared" si="14"/>
        <v>1900</v>
      </c>
      <c r="F938" s="547">
        <v>0</v>
      </c>
      <c r="G938" s="548">
        <v>0</v>
      </c>
      <c r="H938" s="547">
        <v>0</v>
      </c>
      <c r="I938" s="545" t="s">
        <v>12683</v>
      </c>
      <c r="J938" s="545"/>
      <c r="K938" s="545" t="s">
        <v>13413</v>
      </c>
      <c r="L938" s="545" t="s">
        <v>13413</v>
      </c>
      <c r="M938" s="548" t="s">
        <v>13758</v>
      </c>
      <c r="N938" s="545" t="s">
        <v>13413</v>
      </c>
      <c r="O938" s="545" t="s">
        <v>14724</v>
      </c>
      <c r="P938" s="549">
        <v>987</v>
      </c>
      <c r="Q938" s="549">
        <v>1</v>
      </c>
      <c r="R938" s="549">
        <v>18</v>
      </c>
      <c r="S938" s="548"/>
      <c r="T938" s="548"/>
      <c r="U938" s="99"/>
    </row>
    <row r="939" spans="1:21" ht="19.5" customHeight="1">
      <c r="A939" s="545">
        <v>1070</v>
      </c>
      <c r="B939" s="545" t="s">
        <v>2972</v>
      </c>
      <c r="C939" s="545" t="s">
        <v>786</v>
      </c>
      <c r="D939" s="546">
        <v>46058</v>
      </c>
      <c r="E939" s="171" t="str">
        <f t="shared" si="14"/>
        <v>2026</v>
      </c>
      <c r="F939" s="547">
        <v>33435</v>
      </c>
      <c r="G939" s="548">
        <v>0.19</v>
      </c>
      <c r="H939" s="547">
        <v>28096.639999999999</v>
      </c>
      <c r="I939" s="545" t="s">
        <v>12683</v>
      </c>
      <c r="J939" s="545" t="s">
        <v>13298</v>
      </c>
      <c r="K939" s="545" t="s">
        <v>13413</v>
      </c>
      <c r="L939" s="545" t="s">
        <v>14725</v>
      </c>
      <c r="M939" s="548" t="s">
        <v>13758</v>
      </c>
      <c r="N939" s="545" t="s">
        <v>13413</v>
      </c>
      <c r="O939" s="545" t="s">
        <v>14726</v>
      </c>
      <c r="P939" s="549">
        <v>988</v>
      </c>
      <c r="Q939" s="549">
        <v>1</v>
      </c>
      <c r="R939" s="549">
        <v>18</v>
      </c>
      <c r="S939" s="548">
        <v>1012</v>
      </c>
      <c r="T939" s="548"/>
      <c r="U939" s="99"/>
    </row>
    <row r="940" spans="1:21" ht="19.5" customHeight="1">
      <c r="A940" s="545">
        <v>1071</v>
      </c>
      <c r="B940" s="545" t="s">
        <v>2973</v>
      </c>
      <c r="C940" s="545" t="s">
        <v>786</v>
      </c>
      <c r="D940" s="546"/>
      <c r="E940" s="171" t="str">
        <f t="shared" si="14"/>
        <v>1900</v>
      </c>
      <c r="F940" s="547">
        <v>0</v>
      </c>
      <c r="G940" s="548">
        <v>0</v>
      </c>
      <c r="H940" s="547">
        <v>0</v>
      </c>
      <c r="I940" s="545" t="s">
        <v>12683</v>
      </c>
      <c r="J940" s="545"/>
      <c r="K940" s="545" t="s">
        <v>13413</v>
      </c>
      <c r="L940" s="545" t="s">
        <v>14727</v>
      </c>
      <c r="M940" s="548" t="s">
        <v>13758</v>
      </c>
      <c r="N940" s="545" t="s">
        <v>13413</v>
      </c>
      <c r="O940" s="545" t="s">
        <v>14728</v>
      </c>
      <c r="P940" s="549">
        <v>989</v>
      </c>
      <c r="Q940" s="549">
        <v>1</v>
      </c>
      <c r="R940" s="549">
        <v>18</v>
      </c>
      <c r="S940" s="548"/>
      <c r="T940" s="548"/>
      <c r="U940" s="99"/>
    </row>
    <row r="941" spans="1:21" ht="19.5" customHeight="1">
      <c r="A941" s="545">
        <v>1072</v>
      </c>
      <c r="B941" s="545" t="s">
        <v>2974</v>
      </c>
      <c r="C941" s="545" t="s">
        <v>786</v>
      </c>
      <c r="D941" s="546"/>
      <c r="E941" s="171" t="str">
        <f t="shared" si="14"/>
        <v>1900</v>
      </c>
      <c r="F941" s="547">
        <v>0</v>
      </c>
      <c r="G941" s="548">
        <v>0</v>
      </c>
      <c r="H941" s="547">
        <v>0</v>
      </c>
      <c r="I941" s="545" t="s">
        <v>12683</v>
      </c>
      <c r="J941" s="545"/>
      <c r="K941" s="545" t="s">
        <v>13413</v>
      </c>
      <c r="L941" s="545" t="s">
        <v>14727</v>
      </c>
      <c r="M941" s="548" t="s">
        <v>13758</v>
      </c>
      <c r="N941" s="545" t="s">
        <v>13413</v>
      </c>
      <c r="O941" s="545" t="s">
        <v>14729</v>
      </c>
      <c r="P941" s="549">
        <v>990</v>
      </c>
      <c r="Q941" s="549">
        <v>1</v>
      </c>
      <c r="R941" s="549">
        <v>18</v>
      </c>
      <c r="S941" s="548"/>
      <c r="T941" s="548"/>
      <c r="U941" s="99"/>
    </row>
    <row r="942" spans="1:21" ht="19.5" customHeight="1">
      <c r="A942" s="545">
        <v>1073</v>
      </c>
      <c r="B942" s="545" t="s">
        <v>2976</v>
      </c>
      <c r="C942" s="545" t="s">
        <v>975</v>
      </c>
      <c r="D942" s="546"/>
      <c r="E942" s="171" t="str">
        <f t="shared" si="14"/>
        <v>1900</v>
      </c>
      <c r="F942" s="547">
        <v>0</v>
      </c>
      <c r="G942" s="548">
        <v>0</v>
      </c>
      <c r="H942" s="547">
        <v>0</v>
      </c>
      <c r="I942" s="545" t="s">
        <v>12683</v>
      </c>
      <c r="J942" s="545"/>
      <c r="K942" s="545" t="s">
        <v>13413</v>
      </c>
      <c r="L942" s="545" t="s">
        <v>13413</v>
      </c>
      <c r="M942" s="548" t="s">
        <v>13758</v>
      </c>
      <c r="N942" s="545" t="s">
        <v>13413</v>
      </c>
      <c r="O942" s="545" t="s">
        <v>14730</v>
      </c>
      <c r="P942" s="549">
        <v>991</v>
      </c>
      <c r="Q942" s="549">
        <v>1</v>
      </c>
      <c r="R942" s="549">
        <v>18</v>
      </c>
      <c r="S942" s="548"/>
      <c r="T942" s="548"/>
      <c r="U942" s="99"/>
    </row>
    <row r="943" spans="1:21" ht="19.5" customHeight="1">
      <c r="A943" s="545">
        <v>1074</v>
      </c>
      <c r="B943" s="545" t="s">
        <v>6617</v>
      </c>
      <c r="C943" s="545" t="s">
        <v>786</v>
      </c>
      <c r="D943" s="546">
        <v>44592</v>
      </c>
      <c r="E943" s="171" t="str">
        <f t="shared" si="14"/>
        <v>2022</v>
      </c>
      <c r="F943" s="547">
        <v>35050</v>
      </c>
      <c r="G943" s="548">
        <v>0.19</v>
      </c>
      <c r="H943" s="547">
        <v>29453.78</v>
      </c>
      <c r="I943" s="545" t="s">
        <v>12683</v>
      </c>
      <c r="J943" s="545" t="s">
        <v>13297</v>
      </c>
      <c r="K943" s="545" t="s">
        <v>13413</v>
      </c>
      <c r="L943" s="545" t="s">
        <v>14731</v>
      </c>
      <c r="M943" s="548" t="s">
        <v>13758</v>
      </c>
      <c r="N943" s="545" t="s">
        <v>13413</v>
      </c>
      <c r="O943" s="545" t="s">
        <v>14732</v>
      </c>
      <c r="P943" s="549">
        <v>992</v>
      </c>
      <c r="Q943" s="549">
        <v>1</v>
      </c>
      <c r="R943" s="549">
        <v>18</v>
      </c>
      <c r="S943" s="548">
        <v>2257</v>
      </c>
      <c r="T943" s="548"/>
      <c r="U943" s="99"/>
    </row>
    <row r="944" spans="1:21" ht="19.5" customHeight="1">
      <c r="A944" s="545">
        <v>1075</v>
      </c>
      <c r="B944" s="545" t="s">
        <v>2977</v>
      </c>
      <c r="C944" s="545" t="s">
        <v>786</v>
      </c>
      <c r="D944" s="546"/>
      <c r="E944" s="171" t="str">
        <f t="shared" si="14"/>
        <v>1900</v>
      </c>
      <c r="F944" s="547">
        <v>0</v>
      </c>
      <c r="G944" s="548">
        <v>0</v>
      </c>
      <c r="H944" s="547">
        <v>0</v>
      </c>
      <c r="I944" s="545" t="s">
        <v>12728</v>
      </c>
      <c r="J944" s="545"/>
      <c r="K944" s="545" t="s">
        <v>13413</v>
      </c>
      <c r="L944" s="545" t="s">
        <v>13413</v>
      </c>
      <c r="M944" s="548" t="s">
        <v>13758</v>
      </c>
      <c r="N944" s="545" t="s">
        <v>13413</v>
      </c>
      <c r="O944" s="545" t="s">
        <v>14733</v>
      </c>
      <c r="P944" s="549">
        <v>993</v>
      </c>
      <c r="Q944" s="549">
        <v>1</v>
      </c>
      <c r="R944" s="549">
        <v>152</v>
      </c>
      <c r="S944" s="548"/>
      <c r="T944" s="548"/>
      <c r="U944" s="99"/>
    </row>
    <row r="945" spans="1:21" ht="19.5" customHeight="1">
      <c r="A945" s="545">
        <v>1076</v>
      </c>
      <c r="B945" s="545" t="s">
        <v>836</v>
      </c>
      <c r="C945" s="545" t="s">
        <v>221</v>
      </c>
      <c r="D945" s="546"/>
      <c r="E945" s="171" t="str">
        <f t="shared" si="14"/>
        <v>1900</v>
      </c>
      <c r="F945" s="547">
        <v>0</v>
      </c>
      <c r="G945" s="548">
        <v>0</v>
      </c>
      <c r="H945" s="547">
        <v>0</v>
      </c>
      <c r="I945" s="545" t="s">
        <v>12684</v>
      </c>
      <c r="J945" s="545"/>
      <c r="K945" s="545" t="s">
        <v>13413</v>
      </c>
      <c r="L945" s="545" t="s">
        <v>13982</v>
      </c>
      <c r="M945" s="548" t="s">
        <v>13758</v>
      </c>
      <c r="N945" s="545" t="s">
        <v>13413</v>
      </c>
      <c r="O945" s="545" t="s">
        <v>14734</v>
      </c>
      <c r="P945" s="549">
        <v>994</v>
      </c>
      <c r="Q945" s="549">
        <v>1</v>
      </c>
      <c r="R945" s="549">
        <v>95</v>
      </c>
      <c r="S945" s="548"/>
      <c r="T945" s="548"/>
      <c r="U945" s="99"/>
    </row>
    <row r="946" spans="1:21" ht="19.5" customHeight="1">
      <c r="A946" s="545">
        <v>1077</v>
      </c>
      <c r="B946" s="545" t="s">
        <v>2988</v>
      </c>
      <c r="C946" s="545" t="s">
        <v>216</v>
      </c>
      <c r="D946" s="546"/>
      <c r="E946" s="171" t="str">
        <f t="shared" si="14"/>
        <v>1900</v>
      </c>
      <c r="F946" s="547">
        <v>0</v>
      </c>
      <c r="G946" s="548">
        <v>0</v>
      </c>
      <c r="H946" s="547">
        <v>0</v>
      </c>
      <c r="I946" s="545" t="s">
        <v>12728</v>
      </c>
      <c r="J946" s="545"/>
      <c r="K946" s="545" t="s">
        <v>13413</v>
      </c>
      <c r="L946" s="545" t="s">
        <v>13413</v>
      </c>
      <c r="M946" s="548" t="s">
        <v>13758</v>
      </c>
      <c r="N946" s="545" t="s">
        <v>13413</v>
      </c>
      <c r="O946" s="545" t="s">
        <v>13413</v>
      </c>
      <c r="P946" s="549">
        <v>995</v>
      </c>
      <c r="Q946" s="549">
        <v>1</v>
      </c>
      <c r="R946" s="549">
        <v>152</v>
      </c>
      <c r="S946" s="548"/>
      <c r="T946" s="548"/>
      <c r="U946" s="99"/>
    </row>
    <row r="947" spans="1:21" ht="19.5" customHeight="1">
      <c r="A947" s="545">
        <v>1078</v>
      </c>
      <c r="B947" s="545" t="s">
        <v>6856</v>
      </c>
      <c r="C947" s="545" t="s">
        <v>786</v>
      </c>
      <c r="D947" s="546">
        <v>45708</v>
      </c>
      <c r="E947" s="171" t="str">
        <f t="shared" si="14"/>
        <v>2025</v>
      </c>
      <c r="F947" s="547">
        <v>68942.55</v>
      </c>
      <c r="G947" s="548">
        <v>0.19</v>
      </c>
      <c r="H947" s="547">
        <v>57934.91</v>
      </c>
      <c r="I947" s="545" t="s">
        <v>12728</v>
      </c>
      <c r="J947" s="545" t="s">
        <v>13307</v>
      </c>
      <c r="K947" s="545" t="s">
        <v>13413</v>
      </c>
      <c r="L947" s="545" t="s">
        <v>13413</v>
      </c>
      <c r="M947" s="548" t="s">
        <v>13758</v>
      </c>
      <c r="N947" s="545" t="s">
        <v>13413</v>
      </c>
      <c r="O947" s="545" t="s">
        <v>13413</v>
      </c>
      <c r="P947" s="549">
        <v>996</v>
      </c>
      <c r="Q947" s="549">
        <v>1</v>
      </c>
      <c r="R947" s="549">
        <v>152</v>
      </c>
      <c r="S947" s="548">
        <v>2228</v>
      </c>
      <c r="T947" s="548"/>
      <c r="U947" s="99"/>
    </row>
    <row r="948" spans="1:21" ht="19.5" customHeight="1">
      <c r="A948" s="545">
        <v>1079</v>
      </c>
      <c r="B948" s="545" t="s">
        <v>2991</v>
      </c>
      <c r="C948" s="545" t="s">
        <v>2958</v>
      </c>
      <c r="D948" s="546">
        <v>45708</v>
      </c>
      <c r="E948" s="171" t="str">
        <f t="shared" si="14"/>
        <v>2025</v>
      </c>
      <c r="F948" s="547">
        <v>34480.92</v>
      </c>
      <c r="G948" s="548">
        <v>0.19</v>
      </c>
      <c r="H948" s="547">
        <v>28975.56</v>
      </c>
      <c r="I948" s="545" t="s">
        <v>12728</v>
      </c>
      <c r="J948" s="545" t="s">
        <v>13307</v>
      </c>
      <c r="K948" s="545" t="s">
        <v>13413</v>
      </c>
      <c r="L948" s="545" t="s">
        <v>13413</v>
      </c>
      <c r="M948" s="548" t="s">
        <v>13758</v>
      </c>
      <c r="N948" s="545" t="s">
        <v>13413</v>
      </c>
      <c r="O948" s="545" t="s">
        <v>13413</v>
      </c>
      <c r="P948" s="549">
        <v>997</v>
      </c>
      <c r="Q948" s="549">
        <v>1</v>
      </c>
      <c r="R948" s="549">
        <v>152</v>
      </c>
      <c r="S948" s="548">
        <v>2228</v>
      </c>
      <c r="T948" s="548"/>
      <c r="U948" s="99"/>
    </row>
    <row r="949" spans="1:21" ht="19.5" customHeight="1">
      <c r="A949" s="545">
        <v>1080</v>
      </c>
      <c r="B949" s="545" t="s">
        <v>2993</v>
      </c>
      <c r="C949" s="545" t="s">
        <v>4479</v>
      </c>
      <c r="D949" s="546">
        <v>45708</v>
      </c>
      <c r="E949" s="171" t="str">
        <f t="shared" si="14"/>
        <v>2025</v>
      </c>
      <c r="F949" s="547">
        <v>32628.36</v>
      </c>
      <c r="G949" s="548">
        <v>0.19</v>
      </c>
      <c r="H949" s="547">
        <v>27418.79</v>
      </c>
      <c r="I949" s="545" t="s">
        <v>12683</v>
      </c>
      <c r="J949" s="545" t="s">
        <v>13307</v>
      </c>
      <c r="K949" s="545" t="s">
        <v>13413</v>
      </c>
      <c r="L949" s="545" t="s">
        <v>13413</v>
      </c>
      <c r="M949" s="548" t="s">
        <v>13758</v>
      </c>
      <c r="N949" s="545" t="s">
        <v>13413</v>
      </c>
      <c r="O949" s="545" t="s">
        <v>13413</v>
      </c>
      <c r="P949" s="549">
        <v>998</v>
      </c>
      <c r="Q949" s="549">
        <v>1</v>
      </c>
      <c r="R949" s="549">
        <v>18</v>
      </c>
      <c r="S949" s="548">
        <v>2228</v>
      </c>
      <c r="T949" s="548"/>
      <c r="U949" s="99"/>
    </row>
    <row r="950" spans="1:21" ht="19.5" customHeight="1">
      <c r="A950" s="545">
        <v>1081</v>
      </c>
      <c r="B950" s="545" t="s">
        <v>1683</v>
      </c>
      <c r="C950" s="545" t="s">
        <v>221</v>
      </c>
      <c r="D950" s="546"/>
      <c r="E950" s="171" t="str">
        <f t="shared" si="14"/>
        <v>1900</v>
      </c>
      <c r="F950" s="547">
        <v>0</v>
      </c>
      <c r="G950" s="548">
        <v>0</v>
      </c>
      <c r="H950" s="547">
        <v>0</v>
      </c>
      <c r="I950" s="545" t="s">
        <v>12709</v>
      </c>
      <c r="J950" s="545"/>
      <c r="K950" s="545" t="s">
        <v>13413</v>
      </c>
      <c r="L950" s="545" t="s">
        <v>14735</v>
      </c>
      <c r="M950" s="548" t="s">
        <v>13758</v>
      </c>
      <c r="N950" s="545" t="s">
        <v>22165</v>
      </c>
      <c r="O950" s="545" t="s">
        <v>14736</v>
      </c>
      <c r="P950" s="549">
        <v>999</v>
      </c>
      <c r="Q950" s="549">
        <v>1</v>
      </c>
      <c r="R950" s="549">
        <v>124</v>
      </c>
      <c r="S950" s="548"/>
      <c r="T950" s="548">
        <v>156</v>
      </c>
      <c r="U950" s="99"/>
    </row>
    <row r="951" spans="1:21" ht="19.5" customHeight="1">
      <c r="A951" s="545">
        <v>1082</v>
      </c>
      <c r="B951" s="545" t="s">
        <v>1645</v>
      </c>
      <c r="C951" s="545" t="s">
        <v>221</v>
      </c>
      <c r="D951" s="546">
        <v>46052</v>
      </c>
      <c r="E951" s="171" t="str">
        <f t="shared" si="14"/>
        <v>2026</v>
      </c>
      <c r="F951" s="547">
        <v>3426</v>
      </c>
      <c r="G951" s="548">
        <v>0.19</v>
      </c>
      <c r="H951" s="547">
        <v>2878.99</v>
      </c>
      <c r="I951" s="545" t="s">
        <v>12732</v>
      </c>
      <c r="J951" s="545" t="s">
        <v>13307</v>
      </c>
      <c r="K951" s="545" t="s">
        <v>13413</v>
      </c>
      <c r="L951" s="545" t="s">
        <v>14737</v>
      </c>
      <c r="M951" s="548" t="s">
        <v>13758</v>
      </c>
      <c r="N951" s="545" t="s">
        <v>13413</v>
      </c>
      <c r="O951" s="545" t="s">
        <v>14738</v>
      </c>
      <c r="P951" s="549">
        <v>1000</v>
      </c>
      <c r="Q951" s="549">
        <v>1</v>
      </c>
      <c r="R951" s="549">
        <v>122</v>
      </c>
      <c r="S951" s="548">
        <v>2228</v>
      </c>
      <c r="T951" s="548"/>
      <c r="U951" s="99"/>
    </row>
    <row r="952" spans="1:21" ht="19.5" customHeight="1">
      <c r="A952" s="545">
        <v>1083</v>
      </c>
      <c r="B952" s="545" t="s">
        <v>2798</v>
      </c>
      <c r="C952" s="545" t="s">
        <v>209</v>
      </c>
      <c r="D952" s="546"/>
      <c r="E952" s="171" t="str">
        <f t="shared" si="14"/>
        <v>1900</v>
      </c>
      <c r="F952" s="547">
        <v>0</v>
      </c>
      <c r="G952" s="548">
        <v>0</v>
      </c>
      <c r="H952" s="547">
        <v>0</v>
      </c>
      <c r="I952" s="545" t="s">
        <v>12725</v>
      </c>
      <c r="J952" s="545"/>
      <c r="K952" s="545" t="s">
        <v>13413</v>
      </c>
      <c r="L952" s="545" t="s">
        <v>14739</v>
      </c>
      <c r="M952" s="548" t="s">
        <v>13758</v>
      </c>
      <c r="N952" s="545" t="s">
        <v>13413</v>
      </c>
      <c r="O952" s="545" t="s">
        <v>14740</v>
      </c>
      <c r="P952" s="549">
        <v>1001</v>
      </c>
      <c r="Q952" s="549">
        <v>1</v>
      </c>
      <c r="R952" s="549">
        <v>147</v>
      </c>
      <c r="S952" s="548"/>
      <c r="T952" s="548"/>
      <c r="U952" s="99"/>
    </row>
    <row r="953" spans="1:21" ht="19.5" customHeight="1">
      <c r="A953" s="545">
        <v>1084</v>
      </c>
      <c r="B953" s="545" t="s">
        <v>1512</v>
      </c>
      <c r="C953" s="545" t="s">
        <v>216</v>
      </c>
      <c r="D953" s="546"/>
      <c r="E953" s="171" t="str">
        <f t="shared" si="14"/>
        <v>1900</v>
      </c>
      <c r="F953" s="547">
        <v>0</v>
      </c>
      <c r="G953" s="548">
        <v>0</v>
      </c>
      <c r="H953" s="547">
        <v>0</v>
      </c>
      <c r="I953" s="545" t="s">
        <v>12703</v>
      </c>
      <c r="J953" s="545"/>
      <c r="K953" s="545" t="s">
        <v>13413</v>
      </c>
      <c r="L953" s="545" t="s">
        <v>14741</v>
      </c>
      <c r="M953" s="548" t="s">
        <v>13758</v>
      </c>
      <c r="N953" s="545" t="s">
        <v>13413</v>
      </c>
      <c r="O953" s="545" t="s">
        <v>14742</v>
      </c>
      <c r="P953" s="549">
        <v>1002</v>
      </c>
      <c r="Q953" s="549">
        <v>1</v>
      </c>
      <c r="R953" s="549">
        <v>120</v>
      </c>
      <c r="S953" s="548"/>
      <c r="T953" s="548"/>
      <c r="U953" s="99"/>
    </row>
    <row r="954" spans="1:21" ht="19.5" customHeight="1">
      <c r="A954" s="545">
        <v>1085</v>
      </c>
      <c r="B954" s="545" t="s">
        <v>3008</v>
      </c>
      <c r="C954" s="545" t="s">
        <v>221</v>
      </c>
      <c r="D954" s="546"/>
      <c r="E954" s="171" t="str">
        <f t="shared" si="14"/>
        <v>1900</v>
      </c>
      <c r="F954" s="547">
        <v>0</v>
      </c>
      <c r="G954" s="548">
        <v>0</v>
      </c>
      <c r="H954" s="547">
        <v>0</v>
      </c>
      <c r="I954" s="545" t="s">
        <v>12717</v>
      </c>
      <c r="J954" s="545"/>
      <c r="K954" s="545" t="s">
        <v>13413</v>
      </c>
      <c r="L954" s="545" t="s">
        <v>14743</v>
      </c>
      <c r="M954" s="548" t="s">
        <v>13758</v>
      </c>
      <c r="N954" s="545" t="s">
        <v>13413</v>
      </c>
      <c r="O954" s="545" t="s">
        <v>14744</v>
      </c>
      <c r="P954" s="549">
        <v>1003</v>
      </c>
      <c r="Q954" s="549">
        <v>1</v>
      </c>
      <c r="R954" s="549">
        <v>19</v>
      </c>
      <c r="S954" s="548"/>
      <c r="T954" s="548"/>
      <c r="U954" s="99"/>
    </row>
    <row r="955" spans="1:21" ht="19.5" customHeight="1">
      <c r="A955" s="545">
        <v>1086</v>
      </c>
      <c r="B955" s="545" t="s">
        <v>2799</v>
      </c>
      <c r="C955" s="545" t="s">
        <v>209</v>
      </c>
      <c r="D955" s="546">
        <v>45708</v>
      </c>
      <c r="E955" s="171" t="str">
        <f t="shared" si="14"/>
        <v>2025</v>
      </c>
      <c r="F955" s="547">
        <v>6197.1</v>
      </c>
      <c r="G955" s="548">
        <v>0.19</v>
      </c>
      <c r="H955" s="547">
        <v>5207.6400000000003</v>
      </c>
      <c r="I955" s="545" t="s">
        <v>12725</v>
      </c>
      <c r="J955" s="545" t="s">
        <v>13307</v>
      </c>
      <c r="K955" s="545" t="s">
        <v>13413</v>
      </c>
      <c r="L955" s="545" t="s">
        <v>14745</v>
      </c>
      <c r="M955" s="548" t="s">
        <v>13758</v>
      </c>
      <c r="N955" s="545" t="s">
        <v>13413</v>
      </c>
      <c r="O955" s="545" t="s">
        <v>14746</v>
      </c>
      <c r="P955" s="549">
        <v>1004</v>
      </c>
      <c r="Q955" s="549">
        <v>1</v>
      </c>
      <c r="R955" s="549">
        <v>147</v>
      </c>
      <c r="S955" s="548">
        <v>2228</v>
      </c>
      <c r="T955" s="548"/>
      <c r="U955" s="99"/>
    </row>
    <row r="956" spans="1:21" ht="19.5" customHeight="1">
      <c r="A956" s="545">
        <v>1087</v>
      </c>
      <c r="B956" s="545" t="s">
        <v>7313</v>
      </c>
      <c r="C956" s="545" t="s">
        <v>216</v>
      </c>
      <c r="D956" s="546">
        <v>44588</v>
      </c>
      <c r="E956" s="171" t="str">
        <f t="shared" si="14"/>
        <v>2022</v>
      </c>
      <c r="F956" s="547">
        <v>18549.009999999998</v>
      </c>
      <c r="G956" s="548">
        <v>0.19</v>
      </c>
      <c r="H956" s="547">
        <v>15587.4</v>
      </c>
      <c r="I956" s="545" t="s">
        <v>12642</v>
      </c>
      <c r="J956" s="545" t="s">
        <v>13297</v>
      </c>
      <c r="K956" s="545" t="s">
        <v>13413</v>
      </c>
      <c r="L956" s="545" t="s">
        <v>13807</v>
      </c>
      <c r="M956" s="548" t="s">
        <v>13758</v>
      </c>
      <c r="N956" s="545" t="s">
        <v>13413</v>
      </c>
      <c r="O956" s="545" t="s">
        <v>14747</v>
      </c>
      <c r="P956" s="549">
        <v>1005</v>
      </c>
      <c r="Q956" s="549">
        <v>1</v>
      </c>
      <c r="R956" s="549">
        <v>135</v>
      </c>
      <c r="S956" s="548">
        <v>2257</v>
      </c>
      <c r="T956" s="548"/>
      <c r="U956" s="99"/>
    </row>
    <row r="957" spans="1:21" ht="19.5" customHeight="1">
      <c r="A957" s="545">
        <v>1088</v>
      </c>
      <c r="B957" s="545" t="s">
        <v>3010</v>
      </c>
      <c r="C957" s="545" t="s">
        <v>209</v>
      </c>
      <c r="D957" s="546"/>
      <c r="E957" s="171" t="str">
        <f t="shared" si="14"/>
        <v>1900</v>
      </c>
      <c r="F957" s="547">
        <v>0</v>
      </c>
      <c r="G957" s="548">
        <v>0</v>
      </c>
      <c r="H957" s="547">
        <v>0</v>
      </c>
      <c r="I957" s="545" t="s">
        <v>12717</v>
      </c>
      <c r="J957" s="545"/>
      <c r="K957" s="545" t="s">
        <v>13413</v>
      </c>
      <c r="L957" s="545" t="s">
        <v>14748</v>
      </c>
      <c r="M957" s="548" t="s">
        <v>13758</v>
      </c>
      <c r="N957" s="545" t="s">
        <v>13413</v>
      </c>
      <c r="O957" s="545" t="s">
        <v>14749</v>
      </c>
      <c r="P957" s="549">
        <v>1006</v>
      </c>
      <c r="Q957" s="549">
        <v>1</v>
      </c>
      <c r="R957" s="549">
        <v>19</v>
      </c>
      <c r="S957" s="548"/>
      <c r="T957" s="548"/>
      <c r="U957" s="99"/>
    </row>
    <row r="958" spans="1:21" ht="19.5" customHeight="1">
      <c r="A958" s="545">
        <v>1089</v>
      </c>
      <c r="B958" s="545" t="s">
        <v>317</v>
      </c>
      <c r="C958" s="545" t="s">
        <v>311</v>
      </c>
      <c r="D958" s="546"/>
      <c r="E958" s="171" t="str">
        <f t="shared" si="14"/>
        <v>1900</v>
      </c>
      <c r="F958" s="547">
        <v>0</v>
      </c>
      <c r="G958" s="548">
        <v>0</v>
      </c>
      <c r="H958" s="547">
        <v>0</v>
      </c>
      <c r="I958" s="545" t="s">
        <v>12651</v>
      </c>
      <c r="J958" s="545"/>
      <c r="K958" s="545" t="s">
        <v>13413</v>
      </c>
      <c r="L958" s="545" t="s">
        <v>13413</v>
      </c>
      <c r="M958" s="548" t="s">
        <v>13758</v>
      </c>
      <c r="N958" s="545" t="s">
        <v>13413</v>
      </c>
      <c r="O958" s="545" t="s">
        <v>13413</v>
      </c>
      <c r="P958" s="549">
        <v>1007</v>
      </c>
      <c r="Q958" s="549">
        <v>1</v>
      </c>
      <c r="R958" s="549">
        <v>68</v>
      </c>
      <c r="S958" s="548"/>
      <c r="T958" s="548"/>
      <c r="U958" s="99"/>
    </row>
    <row r="959" spans="1:21" ht="19.5" customHeight="1">
      <c r="A959" s="545">
        <v>1090</v>
      </c>
      <c r="B959" s="545" t="s">
        <v>11841</v>
      </c>
      <c r="C959" s="545" t="s">
        <v>216</v>
      </c>
      <c r="D959" s="546"/>
      <c r="E959" s="171" t="str">
        <f t="shared" si="14"/>
        <v>1900</v>
      </c>
      <c r="F959" s="547">
        <v>0</v>
      </c>
      <c r="G959" s="548">
        <v>0</v>
      </c>
      <c r="H959" s="547">
        <v>0</v>
      </c>
      <c r="I959" s="545" t="s">
        <v>12718</v>
      </c>
      <c r="J959" s="545"/>
      <c r="K959" s="545" t="s">
        <v>13413</v>
      </c>
      <c r="L959" s="545" t="s">
        <v>14521</v>
      </c>
      <c r="M959" s="548" t="s">
        <v>13758</v>
      </c>
      <c r="N959" s="545" t="s">
        <v>13413</v>
      </c>
      <c r="O959" s="545" t="s">
        <v>14539</v>
      </c>
      <c r="P959" s="549">
        <v>1008</v>
      </c>
      <c r="Q959" s="549">
        <v>1</v>
      </c>
      <c r="R959" s="549">
        <v>137</v>
      </c>
      <c r="S959" s="548"/>
      <c r="T959" s="548"/>
      <c r="U959" s="99"/>
    </row>
    <row r="960" spans="1:21" ht="19.5" customHeight="1">
      <c r="A960" s="545">
        <v>1091</v>
      </c>
      <c r="B960" s="545" t="s">
        <v>1233</v>
      </c>
      <c r="C960" s="545" t="s">
        <v>4552</v>
      </c>
      <c r="D960" s="546">
        <v>46052</v>
      </c>
      <c r="E960" s="171" t="str">
        <f t="shared" si="14"/>
        <v>2026</v>
      </c>
      <c r="F960" s="547">
        <v>96867</v>
      </c>
      <c r="G960" s="548">
        <v>0.19</v>
      </c>
      <c r="H960" s="547">
        <v>81400.84</v>
      </c>
      <c r="I960" s="545" t="s">
        <v>12700</v>
      </c>
      <c r="J960" s="545" t="s">
        <v>13307</v>
      </c>
      <c r="K960" s="545" t="s">
        <v>13413</v>
      </c>
      <c r="L960" s="545" t="s">
        <v>14750</v>
      </c>
      <c r="M960" s="548" t="s">
        <v>13758</v>
      </c>
      <c r="N960" s="545" t="s">
        <v>13413</v>
      </c>
      <c r="O960" s="545" t="s">
        <v>14751</v>
      </c>
      <c r="P960" s="549">
        <v>1009</v>
      </c>
      <c r="Q960" s="549">
        <v>1</v>
      </c>
      <c r="R960" s="549">
        <v>117</v>
      </c>
      <c r="S960" s="548">
        <v>2228</v>
      </c>
      <c r="T960" s="548"/>
      <c r="U960" s="99"/>
    </row>
    <row r="961" spans="1:21" ht="19.5" customHeight="1">
      <c r="A961" s="545">
        <v>1092</v>
      </c>
      <c r="B961" s="545" t="s">
        <v>11840</v>
      </c>
      <c r="C961" s="545" t="s">
        <v>4552</v>
      </c>
      <c r="D961" s="546"/>
      <c r="E961" s="171" t="str">
        <f t="shared" si="14"/>
        <v>1900</v>
      </c>
      <c r="F961" s="547">
        <v>0</v>
      </c>
      <c r="G961" s="548">
        <v>0</v>
      </c>
      <c r="H961" s="547">
        <v>0</v>
      </c>
      <c r="I961" s="545" t="s">
        <v>12700</v>
      </c>
      <c r="J961" s="545"/>
      <c r="K961" s="545" t="s">
        <v>13413</v>
      </c>
      <c r="L961" s="545" t="s">
        <v>13413</v>
      </c>
      <c r="M961" s="548" t="s">
        <v>13868</v>
      </c>
      <c r="N961" s="545" t="s">
        <v>13413</v>
      </c>
      <c r="O961" s="545" t="s">
        <v>14752</v>
      </c>
      <c r="P961" s="549">
        <v>1010</v>
      </c>
      <c r="Q961" s="549">
        <v>2</v>
      </c>
      <c r="R961" s="549">
        <v>117</v>
      </c>
      <c r="S961" s="548"/>
      <c r="T961" s="548"/>
      <c r="U961" s="99"/>
    </row>
    <row r="962" spans="1:21" ht="19.5" customHeight="1">
      <c r="A962" s="545">
        <v>1093</v>
      </c>
      <c r="B962" s="545" t="s">
        <v>2800</v>
      </c>
      <c r="C962" s="545" t="s">
        <v>209</v>
      </c>
      <c r="D962" s="546"/>
      <c r="E962" s="171" t="str">
        <f t="shared" si="14"/>
        <v>1900</v>
      </c>
      <c r="F962" s="547">
        <v>0</v>
      </c>
      <c r="G962" s="548">
        <v>0</v>
      </c>
      <c r="H962" s="547">
        <v>0</v>
      </c>
      <c r="I962" s="545" t="s">
        <v>12725</v>
      </c>
      <c r="J962" s="545"/>
      <c r="K962" s="545" t="s">
        <v>13413</v>
      </c>
      <c r="L962" s="545" t="s">
        <v>14753</v>
      </c>
      <c r="M962" s="548" t="s">
        <v>13758</v>
      </c>
      <c r="N962" s="545" t="s">
        <v>13413</v>
      </c>
      <c r="O962" s="545" t="s">
        <v>14754</v>
      </c>
      <c r="P962" s="549">
        <v>1011</v>
      </c>
      <c r="Q962" s="549">
        <v>1</v>
      </c>
      <c r="R962" s="549">
        <v>147</v>
      </c>
      <c r="S962" s="548"/>
      <c r="T962" s="548"/>
      <c r="U962" s="99"/>
    </row>
    <row r="963" spans="1:21" ht="19.5" customHeight="1">
      <c r="A963" s="545">
        <v>1094</v>
      </c>
      <c r="B963" s="545" t="s">
        <v>2296</v>
      </c>
      <c r="C963" s="545" t="s">
        <v>216</v>
      </c>
      <c r="D963" s="546"/>
      <c r="E963" s="171" t="str">
        <f t="shared" si="14"/>
        <v>1900</v>
      </c>
      <c r="F963" s="547">
        <v>0</v>
      </c>
      <c r="G963" s="548">
        <v>0</v>
      </c>
      <c r="H963" s="547">
        <v>0</v>
      </c>
      <c r="I963" s="545" t="s">
        <v>12650</v>
      </c>
      <c r="J963" s="545"/>
      <c r="K963" s="545" t="s">
        <v>13413</v>
      </c>
      <c r="L963" s="545" t="s">
        <v>14755</v>
      </c>
      <c r="M963" s="548" t="s">
        <v>13758</v>
      </c>
      <c r="N963" s="545" t="s">
        <v>13413</v>
      </c>
      <c r="O963" s="545" t="s">
        <v>14756</v>
      </c>
      <c r="P963" s="549">
        <v>1012</v>
      </c>
      <c r="Q963" s="549">
        <v>1</v>
      </c>
      <c r="R963" s="549">
        <v>127</v>
      </c>
      <c r="S963" s="548"/>
      <c r="T963" s="548"/>
      <c r="U963" s="99"/>
    </row>
    <row r="964" spans="1:21" ht="19.5" customHeight="1">
      <c r="A964" s="545">
        <v>1095</v>
      </c>
      <c r="B964" s="545" t="s">
        <v>11839</v>
      </c>
      <c r="C964" s="545" t="s">
        <v>216</v>
      </c>
      <c r="D964" s="546">
        <v>44588</v>
      </c>
      <c r="E964" s="171" t="str">
        <f t="shared" ref="E964:E1027" si="15">TEXT(D964,"YYYY")</f>
        <v>2022</v>
      </c>
      <c r="F964" s="547">
        <v>22914</v>
      </c>
      <c r="G964" s="548">
        <v>0.19</v>
      </c>
      <c r="H964" s="547">
        <v>19255.46</v>
      </c>
      <c r="I964" s="545" t="s">
        <v>12642</v>
      </c>
      <c r="J964" s="545" t="s">
        <v>13297</v>
      </c>
      <c r="K964" s="545" t="s">
        <v>13413</v>
      </c>
      <c r="L964" s="545" t="s">
        <v>13807</v>
      </c>
      <c r="M964" s="548" t="s">
        <v>13758</v>
      </c>
      <c r="N964" s="545" t="s">
        <v>13413</v>
      </c>
      <c r="O964" s="545" t="s">
        <v>14757</v>
      </c>
      <c r="P964" s="549">
        <v>1013</v>
      </c>
      <c r="Q964" s="549">
        <v>1</v>
      </c>
      <c r="R964" s="549">
        <v>135</v>
      </c>
      <c r="S964" s="548">
        <v>2257</v>
      </c>
      <c r="T964" s="548"/>
      <c r="U964" s="99"/>
    </row>
    <row r="965" spans="1:21" ht="19.5" customHeight="1">
      <c r="A965" s="545">
        <v>1096</v>
      </c>
      <c r="B965" s="545" t="s">
        <v>2815</v>
      </c>
      <c r="C965" s="545" t="s">
        <v>209</v>
      </c>
      <c r="D965" s="546"/>
      <c r="E965" s="171" t="str">
        <f t="shared" si="15"/>
        <v>1900</v>
      </c>
      <c r="F965" s="547">
        <v>0</v>
      </c>
      <c r="G965" s="548">
        <v>0</v>
      </c>
      <c r="H965" s="547">
        <v>0</v>
      </c>
      <c r="I965" s="545" t="s">
        <v>12733</v>
      </c>
      <c r="J965" s="545"/>
      <c r="K965" s="545" t="s">
        <v>13413</v>
      </c>
      <c r="L965" s="545" t="s">
        <v>13413</v>
      </c>
      <c r="M965" s="548" t="s">
        <v>13758</v>
      </c>
      <c r="N965" s="545" t="s">
        <v>13413</v>
      </c>
      <c r="O965" s="545" t="s">
        <v>14758</v>
      </c>
      <c r="P965" s="549">
        <v>1014</v>
      </c>
      <c r="Q965" s="549">
        <v>1</v>
      </c>
      <c r="R965" s="549">
        <v>146</v>
      </c>
      <c r="S965" s="548"/>
      <c r="T965" s="548"/>
      <c r="U965" s="99"/>
    </row>
    <row r="966" spans="1:21" ht="19.5" customHeight="1">
      <c r="A966" s="545">
        <v>1097</v>
      </c>
      <c r="B966" s="545" t="s">
        <v>11838</v>
      </c>
      <c r="C966" s="545" t="s">
        <v>216</v>
      </c>
      <c r="D966" s="546"/>
      <c r="E966" s="171" t="str">
        <f t="shared" si="15"/>
        <v>1900</v>
      </c>
      <c r="F966" s="547">
        <v>0</v>
      </c>
      <c r="G966" s="548">
        <v>0</v>
      </c>
      <c r="H966" s="547">
        <v>0</v>
      </c>
      <c r="I966" s="545" t="s">
        <v>12714</v>
      </c>
      <c r="J966" s="545"/>
      <c r="K966" s="545" t="s">
        <v>13413</v>
      </c>
      <c r="L966" s="545" t="s">
        <v>14759</v>
      </c>
      <c r="M966" s="548" t="s">
        <v>13758</v>
      </c>
      <c r="N966" s="545" t="s">
        <v>13413</v>
      </c>
      <c r="O966" s="545" t="s">
        <v>14760</v>
      </c>
      <c r="P966" s="549">
        <v>1015</v>
      </c>
      <c r="Q966" s="549">
        <v>1</v>
      </c>
      <c r="R966" s="549">
        <v>113</v>
      </c>
      <c r="S966" s="548"/>
      <c r="T966" s="548"/>
      <c r="U966" s="99"/>
    </row>
    <row r="967" spans="1:21" ht="19.5" customHeight="1">
      <c r="A967" s="545">
        <v>1098</v>
      </c>
      <c r="B967" s="545" t="s">
        <v>11837</v>
      </c>
      <c r="C967" s="545" t="s">
        <v>216</v>
      </c>
      <c r="D967" s="546"/>
      <c r="E967" s="171" t="str">
        <f t="shared" si="15"/>
        <v>1900</v>
      </c>
      <c r="F967" s="547">
        <v>0</v>
      </c>
      <c r="G967" s="548">
        <v>0</v>
      </c>
      <c r="H967" s="547">
        <v>0</v>
      </c>
      <c r="I967" s="545" t="s">
        <v>12714</v>
      </c>
      <c r="J967" s="545"/>
      <c r="K967" s="545" t="s">
        <v>13413</v>
      </c>
      <c r="L967" s="545" t="s">
        <v>14761</v>
      </c>
      <c r="M967" s="548" t="s">
        <v>13758</v>
      </c>
      <c r="N967" s="545" t="s">
        <v>13413</v>
      </c>
      <c r="O967" s="545" t="s">
        <v>14762</v>
      </c>
      <c r="P967" s="549">
        <v>1016</v>
      </c>
      <c r="Q967" s="549">
        <v>1</v>
      </c>
      <c r="R967" s="549">
        <v>113</v>
      </c>
      <c r="S967" s="548"/>
      <c r="T967" s="548"/>
      <c r="U967" s="99"/>
    </row>
    <row r="968" spans="1:21" ht="19.5" customHeight="1">
      <c r="A968" s="545">
        <v>1099</v>
      </c>
      <c r="B968" s="545" t="s">
        <v>7117</v>
      </c>
      <c r="C968" s="545" t="s">
        <v>216</v>
      </c>
      <c r="D968" s="546">
        <v>46052</v>
      </c>
      <c r="E968" s="171" t="str">
        <f t="shared" si="15"/>
        <v>2026</v>
      </c>
      <c r="F968" s="547">
        <v>1553</v>
      </c>
      <c r="G968" s="548">
        <v>0.19</v>
      </c>
      <c r="H968" s="547">
        <v>1305.04</v>
      </c>
      <c r="I968" s="545" t="s">
        <v>12642</v>
      </c>
      <c r="J968" s="545" t="s">
        <v>13307</v>
      </c>
      <c r="K968" s="545" t="s">
        <v>13413</v>
      </c>
      <c r="L968" s="545" t="s">
        <v>13807</v>
      </c>
      <c r="M968" s="548" t="s">
        <v>13758</v>
      </c>
      <c r="N968" s="545" t="s">
        <v>13413</v>
      </c>
      <c r="O968" s="545" t="s">
        <v>14763</v>
      </c>
      <c r="P968" s="549">
        <v>1017</v>
      </c>
      <c r="Q968" s="549">
        <v>1</v>
      </c>
      <c r="R968" s="549">
        <v>135</v>
      </c>
      <c r="S968" s="548">
        <v>2228</v>
      </c>
      <c r="T968" s="548"/>
      <c r="U968" s="99"/>
    </row>
    <row r="969" spans="1:21" ht="19.5" customHeight="1">
      <c r="A969" s="545">
        <v>1100</v>
      </c>
      <c r="B969" s="545" t="s">
        <v>11836</v>
      </c>
      <c r="C969" s="545" t="s">
        <v>216</v>
      </c>
      <c r="D969" s="546">
        <v>44589</v>
      </c>
      <c r="E969" s="171" t="str">
        <f t="shared" si="15"/>
        <v>2022</v>
      </c>
      <c r="F969" s="547">
        <v>13625</v>
      </c>
      <c r="G969" s="548">
        <v>0.19</v>
      </c>
      <c r="H969" s="547">
        <v>11449.58</v>
      </c>
      <c r="I969" s="545" t="s">
        <v>12734</v>
      </c>
      <c r="J969" s="545" t="s">
        <v>13297</v>
      </c>
      <c r="K969" s="545" t="s">
        <v>13413</v>
      </c>
      <c r="L969" s="545" t="s">
        <v>13807</v>
      </c>
      <c r="M969" s="548" t="s">
        <v>13758</v>
      </c>
      <c r="N969" s="545" t="s">
        <v>13413</v>
      </c>
      <c r="O969" s="545" t="s">
        <v>14764</v>
      </c>
      <c r="P969" s="549">
        <v>1018</v>
      </c>
      <c r="Q969" s="549">
        <v>1</v>
      </c>
      <c r="R969" s="549">
        <v>155</v>
      </c>
      <c r="S969" s="548">
        <v>2257</v>
      </c>
      <c r="T969" s="548"/>
      <c r="U969" s="99"/>
    </row>
    <row r="970" spans="1:21" ht="19.5" customHeight="1">
      <c r="A970" s="545">
        <v>1101</v>
      </c>
      <c r="B970" s="545" t="s">
        <v>7116</v>
      </c>
      <c r="C970" s="545" t="s">
        <v>216</v>
      </c>
      <c r="D970" s="546">
        <v>45708</v>
      </c>
      <c r="E970" s="171" t="str">
        <f t="shared" si="15"/>
        <v>2025</v>
      </c>
      <c r="F970" s="547">
        <v>5000.7700000000004</v>
      </c>
      <c r="G970" s="548">
        <v>0.19</v>
      </c>
      <c r="H970" s="547">
        <v>4202.33</v>
      </c>
      <c r="I970" s="545" t="s">
        <v>12642</v>
      </c>
      <c r="J970" s="545" t="s">
        <v>13307</v>
      </c>
      <c r="K970" s="545" t="s">
        <v>14574</v>
      </c>
      <c r="L970" s="545" t="s">
        <v>13807</v>
      </c>
      <c r="M970" s="548" t="s">
        <v>13758</v>
      </c>
      <c r="N970" s="545" t="s">
        <v>13413</v>
      </c>
      <c r="O970" s="545" t="s">
        <v>14765</v>
      </c>
      <c r="P970" s="549">
        <v>1019</v>
      </c>
      <c r="Q970" s="549">
        <v>1</v>
      </c>
      <c r="R970" s="549">
        <v>135</v>
      </c>
      <c r="S970" s="548">
        <v>2228</v>
      </c>
      <c r="T970" s="548"/>
      <c r="U970" s="99"/>
    </row>
    <row r="971" spans="1:21" ht="19.5" customHeight="1">
      <c r="A971" s="545">
        <v>1102</v>
      </c>
      <c r="B971" s="545" t="s">
        <v>11835</v>
      </c>
      <c r="C971" s="545" t="s">
        <v>216</v>
      </c>
      <c r="D971" s="546">
        <v>44596</v>
      </c>
      <c r="E971" s="171" t="str">
        <f t="shared" si="15"/>
        <v>2022</v>
      </c>
      <c r="F971" s="547">
        <v>29905</v>
      </c>
      <c r="G971" s="548">
        <v>0.19</v>
      </c>
      <c r="H971" s="547">
        <v>25130.25</v>
      </c>
      <c r="I971" s="545" t="s">
        <v>12680</v>
      </c>
      <c r="J971" s="545" t="s">
        <v>13297</v>
      </c>
      <c r="K971" s="545" t="s">
        <v>13413</v>
      </c>
      <c r="L971" s="545" t="s">
        <v>13807</v>
      </c>
      <c r="M971" s="548" t="s">
        <v>13758</v>
      </c>
      <c r="N971" s="545" t="s">
        <v>13413</v>
      </c>
      <c r="O971" s="545" t="s">
        <v>14766</v>
      </c>
      <c r="P971" s="549">
        <v>1020</v>
      </c>
      <c r="Q971" s="549">
        <v>1</v>
      </c>
      <c r="R971" s="549">
        <v>20</v>
      </c>
      <c r="S971" s="548">
        <v>2257</v>
      </c>
      <c r="T971" s="548"/>
      <c r="U971" s="99"/>
    </row>
    <row r="972" spans="1:21" ht="19.5" customHeight="1">
      <c r="A972" s="545">
        <v>1103</v>
      </c>
      <c r="B972" s="545" t="s">
        <v>11834</v>
      </c>
      <c r="C972" s="545" t="s">
        <v>216</v>
      </c>
      <c r="D972" s="546">
        <v>44596</v>
      </c>
      <c r="E972" s="171" t="str">
        <f t="shared" si="15"/>
        <v>2022</v>
      </c>
      <c r="F972" s="547">
        <v>51543.01</v>
      </c>
      <c r="G972" s="548">
        <v>0.19</v>
      </c>
      <c r="H972" s="547">
        <v>43313.45</v>
      </c>
      <c r="I972" s="545" t="s">
        <v>12680</v>
      </c>
      <c r="J972" s="545" t="s">
        <v>13297</v>
      </c>
      <c r="K972" s="545" t="s">
        <v>13413</v>
      </c>
      <c r="L972" s="545" t="s">
        <v>13807</v>
      </c>
      <c r="M972" s="548" t="s">
        <v>13758</v>
      </c>
      <c r="N972" s="545" t="s">
        <v>13413</v>
      </c>
      <c r="O972" s="545" t="s">
        <v>14767</v>
      </c>
      <c r="P972" s="549">
        <v>1021</v>
      </c>
      <c r="Q972" s="549">
        <v>1</v>
      </c>
      <c r="R972" s="549">
        <v>20</v>
      </c>
      <c r="S972" s="548">
        <v>2257</v>
      </c>
      <c r="T972" s="548"/>
      <c r="U972" s="99"/>
    </row>
    <row r="973" spans="1:21" ht="19.5" customHeight="1">
      <c r="A973" s="545">
        <v>1104</v>
      </c>
      <c r="B973" s="545" t="s">
        <v>3048</v>
      </c>
      <c r="C973" s="545" t="s">
        <v>216</v>
      </c>
      <c r="D973" s="546">
        <v>43530</v>
      </c>
      <c r="E973" s="171" t="str">
        <f t="shared" si="15"/>
        <v>2019</v>
      </c>
      <c r="F973" s="547">
        <v>101906</v>
      </c>
      <c r="G973" s="548">
        <v>0.19</v>
      </c>
      <c r="H973" s="547">
        <v>85635.29</v>
      </c>
      <c r="I973" s="545" t="s">
        <v>12680</v>
      </c>
      <c r="J973" s="545" t="s">
        <v>13296</v>
      </c>
      <c r="K973" s="545" t="s">
        <v>14768</v>
      </c>
      <c r="L973" s="545" t="s">
        <v>14769</v>
      </c>
      <c r="M973" s="548" t="s">
        <v>13758</v>
      </c>
      <c r="N973" s="545" t="s">
        <v>13413</v>
      </c>
      <c r="O973" s="545" t="s">
        <v>14770</v>
      </c>
      <c r="P973" s="549">
        <v>1022</v>
      </c>
      <c r="Q973" s="549">
        <v>1</v>
      </c>
      <c r="R973" s="549">
        <v>20</v>
      </c>
      <c r="S973" s="548">
        <v>2218</v>
      </c>
      <c r="T973" s="548"/>
      <c r="U973" s="99"/>
    </row>
    <row r="974" spans="1:21" ht="19.5" customHeight="1">
      <c r="A974" s="545">
        <v>1105</v>
      </c>
      <c r="B974" s="545" t="s">
        <v>3046</v>
      </c>
      <c r="C974" s="545" t="s">
        <v>216</v>
      </c>
      <c r="D974" s="546"/>
      <c r="E974" s="171" t="str">
        <f t="shared" si="15"/>
        <v>1900</v>
      </c>
      <c r="F974" s="547">
        <v>0</v>
      </c>
      <c r="G974" s="548">
        <v>0</v>
      </c>
      <c r="H974" s="547">
        <v>0</v>
      </c>
      <c r="I974" s="545" t="s">
        <v>12680</v>
      </c>
      <c r="J974" s="545"/>
      <c r="K974" s="545" t="s">
        <v>13413</v>
      </c>
      <c r="L974" s="545" t="s">
        <v>14771</v>
      </c>
      <c r="M974" s="548" t="s">
        <v>13758</v>
      </c>
      <c r="N974" s="545" t="s">
        <v>13413</v>
      </c>
      <c r="O974" s="545" t="s">
        <v>14772</v>
      </c>
      <c r="P974" s="549">
        <v>1023</v>
      </c>
      <c r="Q974" s="549">
        <v>1</v>
      </c>
      <c r="R974" s="549">
        <v>20</v>
      </c>
      <c r="S974" s="548"/>
      <c r="T974" s="548"/>
      <c r="U974" s="99"/>
    </row>
    <row r="975" spans="1:21" ht="19.5" customHeight="1">
      <c r="A975" s="545">
        <v>1106</v>
      </c>
      <c r="B975" s="545" t="s">
        <v>11833</v>
      </c>
      <c r="C975" s="545" t="s">
        <v>216</v>
      </c>
      <c r="D975" s="546"/>
      <c r="E975" s="171" t="str">
        <f t="shared" si="15"/>
        <v>1900</v>
      </c>
      <c r="F975" s="547">
        <v>0</v>
      </c>
      <c r="G975" s="548">
        <v>0</v>
      </c>
      <c r="H975" s="547">
        <v>0</v>
      </c>
      <c r="I975" s="545" t="s">
        <v>12680</v>
      </c>
      <c r="J975" s="545"/>
      <c r="K975" s="545" t="s">
        <v>13413</v>
      </c>
      <c r="L975" s="545" t="s">
        <v>14773</v>
      </c>
      <c r="M975" s="548" t="s">
        <v>13758</v>
      </c>
      <c r="N975" s="545" t="s">
        <v>13413</v>
      </c>
      <c r="O975" s="545" t="s">
        <v>14774</v>
      </c>
      <c r="P975" s="549">
        <v>1024</v>
      </c>
      <c r="Q975" s="549">
        <v>1</v>
      </c>
      <c r="R975" s="549">
        <v>20</v>
      </c>
      <c r="S975" s="548"/>
      <c r="T975" s="548"/>
      <c r="U975" s="99"/>
    </row>
    <row r="976" spans="1:21" ht="19.5" customHeight="1">
      <c r="A976" s="545">
        <v>1107</v>
      </c>
      <c r="B976" s="545" t="s">
        <v>3050</v>
      </c>
      <c r="C976" s="545" t="s">
        <v>216</v>
      </c>
      <c r="D976" s="546"/>
      <c r="E976" s="171" t="str">
        <f t="shared" si="15"/>
        <v>1900</v>
      </c>
      <c r="F976" s="547">
        <v>0</v>
      </c>
      <c r="G976" s="548">
        <v>0</v>
      </c>
      <c r="H976" s="547">
        <v>0</v>
      </c>
      <c r="I976" s="545" t="s">
        <v>12734</v>
      </c>
      <c r="J976" s="545"/>
      <c r="K976" s="545" t="s">
        <v>13413</v>
      </c>
      <c r="L976" s="545" t="s">
        <v>13899</v>
      </c>
      <c r="M976" s="548" t="s">
        <v>13758</v>
      </c>
      <c r="N976" s="545" t="s">
        <v>13413</v>
      </c>
      <c r="O976" s="545" t="s">
        <v>14775</v>
      </c>
      <c r="P976" s="549">
        <v>1025</v>
      </c>
      <c r="Q976" s="549">
        <v>1</v>
      </c>
      <c r="R976" s="549">
        <v>155</v>
      </c>
      <c r="S976" s="548"/>
      <c r="T976" s="548"/>
      <c r="U976" s="99"/>
    </row>
    <row r="977" spans="1:21" ht="19.5" customHeight="1">
      <c r="A977" s="545">
        <v>1108</v>
      </c>
      <c r="B977" s="545" t="s">
        <v>2295</v>
      </c>
      <c r="C977" s="545" t="s">
        <v>216</v>
      </c>
      <c r="D977" s="546"/>
      <c r="E977" s="171" t="str">
        <f t="shared" si="15"/>
        <v>1900</v>
      </c>
      <c r="F977" s="547">
        <v>0</v>
      </c>
      <c r="G977" s="548">
        <v>0</v>
      </c>
      <c r="H977" s="547">
        <v>0</v>
      </c>
      <c r="I977" s="545" t="s">
        <v>12650</v>
      </c>
      <c r="J977" s="545"/>
      <c r="K977" s="545" t="s">
        <v>13413</v>
      </c>
      <c r="L977" s="545" t="s">
        <v>14776</v>
      </c>
      <c r="M977" s="548" t="s">
        <v>13758</v>
      </c>
      <c r="N977" s="545" t="s">
        <v>13413</v>
      </c>
      <c r="O977" s="545" t="s">
        <v>14777</v>
      </c>
      <c r="P977" s="549">
        <v>1026</v>
      </c>
      <c r="Q977" s="549">
        <v>1</v>
      </c>
      <c r="R977" s="549">
        <v>127</v>
      </c>
      <c r="S977" s="548"/>
      <c r="T977" s="548"/>
      <c r="U977" s="99"/>
    </row>
    <row r="978" spans="1:21" ht="19.5" customHeight="1">
      <c r="A978" s="545">
        <v>1109</v>
      </c>
      <c r="B978" s="545" t="s">
        <v>11832</v>
      </c>
      <c r="C978" s="545" t="s">
        <v>216</v>
      </c>
      <c r="D978" s="546"/>
      <c r="E978" s="171" t="str">
        <f t="shared" si="15"/>
        <v>1900</v>
      </c>
      <c r="F978" s="547">
        <v>0</v>
      </c>
      <c r="G978" s="548">
        <v>0</v>
      </c>
      <c r="H978" s="547">
        <v>0</v>
      </c>
      <c r="I978" s="545" t="s">
        <v>12680</v>
      </c>
      <c r="J978" s="545"/>
      <c r="K978" s="545" t="s">
        <v>13413</v>
      </c>
      <c r="L978" s="545" t="s">
        <v>14778</v>
      </c>
      <c r="M978" s="548" t="s">
        <v>13758</v>
      </c>
      <c r="N978" s="545" t="s">
        <v>13413</v>
      </c>
      <c r="O978" s="545" t="s">
        <v>14779</v>
      </c>
      <c r="P978" s="549">
        <v>1027</v>
      </c>
      <c r="Q978" s="549">
        <v>1</v>
      </c>
      <c r="R978" s="549">
        <v>20</v>
      </c>
      <c r="S978" s="548"/>
      <c r="T978" s="548"/>
      <c r="U978" s="99"/>
    </row>
    <row r="979" spans="1:21" ht="19.5" customHeight="1">
      <c r="A979" s="545">
        <v>1110</v>
      </c>
      <c r="B979" s="545" t="s">
        <v>11831</v>
      </c>
      <c r="C979" s="545" t="s">
        <v>216</v>
      </c>
      <c r="D979" s="546"/>
      <c r="E979" s="171" t="str">
        <f t="shared" si="15"/>
        <v>1900</v>
      </c>
      <c r="F979" s="547">
        <v>0</v>
      </c>
      <c r="G979" s="548">
        <v>0</v>
      </c>
      <c r="H979" s="547">
        <v>0</v>
      </c>
      <c r="I979" s="545" t="s">
        <v>12680</v>
      </c>
      <c r="J979" s="545"/>
      <c r="K979" s="545" t="s">
        <v>13413</v>
      </c>
      <c r="L979" s="545" t="s">
        <v>14778</v>
      </c>
      <c r="M979" s="548" t="s">
        <v>13758</v>
      </c>
      <c r="N979" s="545" t="s">
        <v>13413</v>
      </c>
      <c r="O979" s="545" t="s">
        <v>14780</v>
      </c>
      <c r="P979" s="549">
        <v>1028</v>
      </c>
      <c r="Q979" s="549">
        <v>1</v>
      </c>
      <c r="R979" s="549">
        <v>20</v>
      </c>
      <c r="S979" s="548"/>
      <c r="T979" s="548"/>
      <c r="U979" s="99"/>
    </row>
    <row r="980" spans="1:21" ht="19.5" customHeight="1">
      <c r="A980" s="545">
        <v>1111</v>
      </c>
      <c r="B980" s="545" t="s">
        <v>2548</v>
      </c>
      <c r="C980" s="545" t="s">
        <v>216</v>
      </c>
      <c r="D980" s="546">
        <v>45708</v>
      </c>
      <c r="E980" s="171" t="str">
        <f t="shared" si="15"/>
        <v>2025</v>
      </c>
      <c r="F980" s="547">
        <v>6758.24</v>
      </c>
      <c r="G980" s="548">
        <v>0.19</v>
      </c>
      <c r="H980" s="547">
        <v>5679.19</v>
      </c>
      <c r="I980" s="545" t="s">
        <v>12642</v>
      </c>
      <c r="J980" s="545" t="s">
        <v>13307</v>
      </c>
      <c r="K980" s="545" t="s">
        <v>13413</v>
      </c>
      <c r="L980" s="545" t="s">
        <v>13807</v>
      </c>
      <c r="M980" s="548" t="s">
        <v>13758</v>
      </c>
      <c r="N980" s="545" t="s">
        <v>13413</v>
      </c>
      <c r="O980" s="545" t="s">
        <v>14781</v>
      </c>
      <c r="P980" s="549">
        <v>1029</v>
      </c>
      <c r="Q980" s="549">
        <v>1</v>
      </c>
      <c r="R980" s="549">
        <v>135</v>
      </c>
      <c r="S980" s="548">
        <v>2228</v>
      </c>
      <c r="T980" s="548"/>
      <c r="U980" s="99"/>
    </row>
    <row r="981" spans="1:21" ht="19.5" customHeight="1">
      <c r="A981" s="545">
        <v>1112</v>
      </c>
      <c r="B981" s="545" t="s">
        <v>11830</v>
      </c>
      <c r="C981" s="545" t="s">
        <v>216</v>
      </c>
      <c r="D981" s="546"/>
      <c r="E981" s="171" t="str">
        <f t="shared" si="15"/>
        <v>1900</v>
      </c>
      <c r="F981" s="547">
        <v>0</v>
      </c>
      <c r="G981" s="548">
        <v>0</v>
      </c>
      <c r="H981" s="547">
        <v>0</v>
      </c>
      <c r="I981" s="545" t="s">
        <v>12680</v>
      </c>
      <c r="J981" s="545"/>
      <c r="K981" s="545" t="s">
        <v>13413</v>
      </c>
      <c r="L981" s="545" t="s">
        <v>14778</v>
      </c>
      <c r="M981" s="548" t="s">
        <v>13758</v>
      </c>
      <c r="N981" s="545" t="s">
        <v>13413</v>
      </c>
      <c r="O981" s="545" t="s">
        <v>14782</v>
      </c>
      <c r="P981" s="549">
        <v>1030</v>
      </c>
      <c r="Q981" s="549">
        <v>1</v>
      </c>
      <c r="R981" s="549">
        <v>20</v>
      </c>
      <c r="S981" s="548"/>
      <c r="T981" s="548"/>
      <c r="U981" s="99"/>
    </row>
    <row r="982" spans="1:21" ht="19.5" customHeight="1">
      <c r="A982" s="545">
        <v>1113</v>
      </c>
      <c r="B982" s="545" t="s">
        <v>11829</v>
      </c>
      <c r="C982" s="545" t="s">
        <v>216</v>
      </c>
      <c r="D982" s="546"/>
      <c r="E982" s="171" t="str">
        <f t="shared" si="15"/>
        <v>1900</v>
      </c>
      <c r="F982" s="547">
        <v>0</v>
      </c>
      <c r="G982" s="548">
        <v>0</v>
      </c>
      <c r="H982" s="547">
        <v>0</v>
      </c>
      <c r="I982" s="545" t="s">
        <v>12680</v>
      </c>
      <c r="J982" s="545"/>
      <c r="K982" s="545" t="s">
        <v>13413</v>
      </c>
      <c r="L982" s="545" t="s">
        <v>14778</v>
      </c>
      <c r="M982" s="548" t="s">
        <v>13758</v>
      </c>
      <c r="N982" s="545" t="s">
        <v>13413</v>
      </c>
      <c r="O982" s="545" t="s">
        <v>14783</v>
      </c>
      <c r="P982" s="549">
        <v>1031</v>
      </c>
      <c r="Q982" s="549">
        <v>1</v>
      </c>
      <c r="R982" s="549">
        <v>20</v>
      </c>
      <c r="S982" s="548"/>
      <c r="T982" s="548"/>
      <c r="U982" s="99"/>
    </row>
    <row r="983" spans="1:21" ht="19.5" customHeight="1">
      <c r="A983" s="545">
        <v>1114</v>
      </c>
      <c r="B983" s="545" t="s">
        <v>11828</v>
      </c>
      <c r="C983" s="545" t="s">
        <v>216</v>
      </c>
      <c r="D983" s="546"/>
      <c r="E983" s="171" t="str">
        <f t="shared" si="15"/>
        <v>1900</v>
      </c>
      <c r="F983" s="547">
        <v>0</v>
      </c>
      <c r="G983" s="548">
        <v>0</v>
      </c>
      <c r="H983" s="547">
        <v>0</v>
      </c>
      <c r="I983" s="545" t="s">
        <v>12734</v>
      </c>
      <c r="J983" s="545"/>
      <c r="K983" s="545" t="s">
        <v>13413</v>
      </c>
      <c r="L983" s="545" t="s">
        <v>13807</v>
      </c>
      <c r="M983" s="548" t="s">
        <v>13758</v>
      </c>
      <c r="N983" s="545" t="s">
        <v>13413</v>
      </c>
      <c r="O983" s="545" t="s">
        <v>14784</v>
      </c>
      <c r="P983" s="549">
        <v>1032</v>
      </c>
      <c r="Q983" s="549">
        <v>1</v>
      </c>
      <c r="R983" s="549">
        <v>155</v>
      </c>
      <c r="S983" s="548"/>
      <c r="T983" s="548"/>
      <c r="U983" s="99"/>
    </row>
    <row r="984" spans="1:21" ht="19.5" customHeight="1">
      <c r="A984" s="545">
        <v>1115</v>
      </c>
      <c r="B984" s="545" t="s">
        <v>11827</v>
      </c>
      <c r="C984" s="545" t="s">
        <v>209</v>
      </c>
      <c r="D984" s="546"/>
      <c r="E984" s="171" t="str">
        <f t="shared" si="15"/>
        <v>1900</v>
      </c>
      <c r="F984" s="547">
        <v>0</v>
      </c>
      <c r="G984" s="548">
        <v>0</v>
      </c>
      <c r="H984" s="547">
        <v>0</v>
      </c>
      <c r="I984" s="545" t="s">
        <v>12734</v>
      </c>
      <c r="J984" s="545"/>
      <c r="K984" s="545" t="s">
        <v>13413</v>
      </c>
      <c r="L984" s="545" t="s">
        <v>13807</v>
      </c>
      <c r="M984" s="548" t="s">
        <v>13758</v>
      </c>
      <c r="N984" s="545" t="s">
        <v>13413</v>
      </c>
      <c r="O984" s="545" t="s">
        <v>14785</v>
      </c>
      <c r="P984" s="549">
        <v>1033</v>
      </c>
      <c r="Q984" s="549">
        <v>1</v>
      </c>
      <c r="R984" s="549">
        <v>155</v>
      </c>
      <c r="S984" s="548"/>
      <c r="T984" s="548"/>
      <c r="U984" s="99"/>
    </row>
    <row r="985" spans="1:21" ht="19.5" customHeight="1">
      <c r="A985" s="545">
        <v>1116</v>
      </c>
      <c r="B985" s="545" t="s">
        <v>3163</v>
      </c>
      <c r="C985" s="545" t="s">
        <v>216</v>
      </c>
      <c r="D985" s="546">
        <v>44596</v>
      </c>
      <c r="E985" s="171" t="str">
        <f t="shared" si="15"/>
        <v>2022</v>
      </c>
      <c r="F985" s="547">
        <v>415</v>
      </c>
      <c r="G985" s="548">
        <v>0.19</v>
      </c>
      <c r="H985" s="547">
        <v>348.74</v>
      </c>
      <c r="I985" s="545" t="s">
        <v>12680</v>
      </c>
      <c r="J985" s="545" t="s">
        <v>13297</v>
      </c>
      <c r="K985" s="545" t="s">
        <v>13413</v>
      </c>
      <c r="L985" s="545" t="s">
        <v>13807</v>
      </c>
      <c r="M985" s="548" t="s">
        <v>13758</v>
      </c>
      <c r="N985" s="545" t="s">
        <v>13413</v>
      </c>
      <c r="O985" s="545" t="s">
        <v>14786</v>
      </c>
      <c r="P985" s="549">
        <v>1034</v>
      </c>
      <c r="Q985" s="549">
        <v>1</v>
      </c>
      <c r="R985" s="549">
        <v>20</v>
      </c>
      <c r="S985" s="548">
        <v>2257</v>
      </c>
      <c r="T985" s="548"/>
      <c r="U985" s="99"/>
    </row>
    <row r="986" spans="1:21" ht="19.5" customHeight="1">
      <c r="A986" s="545">
        <v>1117</v>
      </c>
      <c r="B986" s="545" t="s">
        <v>11826</v>
      </c>
      <c r="C986" s="545" t="s">
        <v>216</v>
      </c>
      <c r="D986" s="546"/>
      <c r="E986" s="171" t="str">
        <f t="shared" si="15"/>
        <v>1900</v>
      </c>
      <c r="F986" s="547">
        <v>0</v>
      </c>
      <c r="G986" s="548">
        <v>0</v>
      </c>
      <c r="H986" s="547">
        <v>0</v>
      </c>
      <c r="I986" s="545" t="s">
        <v>12680</v>
      </c>
      <c r="J986" s="545"/>
      <c r="K986" s="545" t="s">
        <v>13413</v>
      </c>
      <c r="L986" s="545" t="s">
        <v>14787</v>
      </c>
      <c r="M986" s="548" t="s">
        <v>13758</v>
      </c>
      <c r="N986" s="545" t="s">
        <v>13413</v>
      </c>
      <c r="O986" s="545" t="s">
        <v>14788</v>
      </c>
      <c r="P986" s="549">
        <v>1035</v>
      </c>
      <c r="Q986" s="549">
        <v>1</v>
      </c>
      <c r="R986" s="549">
        <v>20</v>
      </c>
      <c r="S986" s="548"/>
      <c r="T986" s="548"/>
      <c r="U986" s="99"/>
    </row>
    <row r="987" spans="1:21" ht="19.5" customHeight="1">
      <c r="A987" s="545">
        <v>1118</v>
      </c>
      <c r="B987" s="545" t="s">
        <v>3056</v>
      </c>
      <c r="C987" s="545" t="s">
        <v>216</v>
      </c>
      <c r="D987" s="546"/>
      <c r="E987" s="171" t="str">
        <f t="shared" si="15"/>
        <v>1900</v>
      </c>
      <c r="F987" s="547">
        <v>0</v>
      </c>
      <c r="G987" s="548">
        <v>0</v>
      </c>
      <c r="H987" s="547">
        <v>0</v>
      </c>
      <c r="I987" s="545" t="s">
        <v>12680</v>
      </c>
      <c r="J987" s="545"/>
      <c r="K987" s="545" t="s">
        <v>13413</v>
      </c>
      <c r="L987" s="545" t="s">
        <v>13413</v>
      </c>
      <c r="M987" s="548" t="s">
        <v>13758</v>
      </c>
      <c r="N987" s="545" t="s">
        <v>13413</v>
      </c>
      <c r="O987" s="545" t="s">
        <v>14789</v>
      </c>
      <c r="P987" s="549">
        <v>1036</v>
      </c>
      <c r="Q987" s="549">
        <v>1</v>
      </c>
      <c r="R987" s="549">
        <v>20</v>
      </c>
      <c r="S987" s="548"/>
      <c r="T987" s="548"/>
      <c r="U987" s="99"/>
    </row>
    <row r="988" spans="1:21" ht="19.5" customHeight="1">
      <c r="A988" s="545">
        <v>1119</v>
      </c>
      <c r="B988" s="545" t="s">
        <v>1684</v>
      </c>
      <c r="C988" s="545" t="s">
        <v>221</v>
      </c>
      <c r="D988" s="546">
        <v>46078</v>
      </c>
      <c r="E988" s="171" t="str">
        <f t="shared" si="15"/>
        <v>2026</v>
      </c>
      <c r="F988" s="547">
        <v>45856</v>
      </c>
      <c r="G988" s="548">
        <v>0.19</v>
      </c>
      <c r="H988" s="547">
        <v>38534.449999999997</v>
      </c>
      <c r="I988" s="545" t="s">
        <v>12709</v>
      </c>
      <c r="J988" s="545" t="s">
        <v>13298</v>
      </c>
      <c r="K988" s="545" t="s">
        <v>13413</v>
      </c>
      <c r="L988" s="545" t="s">
        <v>14790</v>
      </c>
      <c r="M988" s="548" t="s">
        <v>13758</v>
      </c>
      <c r="N988" s="545" t="s">
        <v>22165</v>
      </c>
      <c r="O988" s="545" t="s">
        <v>14791</v>
      </c>
      <c r="P988" s="549">
        <v>1037</v>
      </c>
      <c r="Q988" s="549">
        <v>1</v>
      </c>
      <c r="R988" s="549">
        <v>124</v>
      </c>
      <c r="S988" s="548">
        <v>1012</v>
      </c>
      <c r="T988" s="548">
        <v>156</v>
      </c>
      <c r="U988" s="99"/>
    </row>
    <row r="989" spans="1:21" ht="19.5" customHeight="1">
      <c r="A989" s="545">
        <v>1120</v>
      </c>
      <c r="B989" s="545" t="s">
        <v>11825</v>
      </c>
      <c r="C989" s="545" t="s">
        <v>209</v>
      </c>
      <c r="D989" s="546">
        <v>44600</v>
      </c>
      <c r="E989" s="171" t="str">
        <f t="shared" si="15"/>
        <v>2022</v>
      </c>
      <c r="F989" s="547">
        <v>7138</v>
      </c>
      <c r="G989" s="548">
        <v>0.19</v>
      </c>
      <c r="H989" s="547">
        <v>5998.32</v>
      </c>
      <c r="I989" s="545" t="s">
        <v>12652</v>
      </c>
      <c r="J989" s="545" t="s">
        <v>13297</v>
      </c>
      <c r="K989" s="545" t="s">
        <v>13413</v>
      </c>
      <c r="L989" s="545" t="s">
        <v>13807</v>
      </c>
      <c r="M989" s="548" t="s">
        <v>13758</v>
      </c>
      <c r="N989" s="545" t="s">
        <v>13413</v>
      </c>
      <c r="O989" s="545" t="s">
        <v>14792</v>
      </c>
      <c r="P989" s="549">
        <v>1038</v>
      </c>
      <c r="Q989" s="549">
        <v>1</v>
      </c>
      <c r="R989" s="549">
        <v>134</v>
      </c>
      <c r="S989" s="548">
        <v>2257</v>
      </c>
      <c r="T989" s="548"/>
      <c r="U989" s="99"/>
    </row>
    <row r="990" spans="1:21" ht="19.5" customHeight="1">
      <c r="A990" s="545">
        <v>1121</v>
      </c>
      <c r="B990" s="545" t="s">
        <v>2326</v>
      </c>
      <c r="C990" s="545" t="s">
        <v>209</v>
      </c>
      <c r="D990" s="546">
        <v>44600</v>
      </c>
      <c r="E990" s="171" t="str">
        <f t="shared" si="15"/>
        <v>2022</v>
      </c>
      <c r="F990" s="547">
        <v>16161</v>
      </c>
      <c r="G990" s="548">
        <v>0.19</v>
      </c>
      <c r="H990" s="547">
        <v>13580.67</v>
      </c>
      <c r="I990" s="545" t="s">
        <v>12652</v>
      </c>
      <c r="J990" s="545" t="s">
        <v>13297</v>
      </c>
      <c r="K990" s="545" t="s">
        <v>13413</v>
      </c>
      <c r="L990" s="545" t="s">
        <v>14793</v>
      </c>
      <c r="M990" s="548" t="s">
        <v>13758</v>
      </c>
      <c r="N990" s="545" t="s">
        <v>13413</v>
      </c>
      <c r="O990" s="545" t="s">
        <v>14794</v>
      </c>
      <c r="P990" s="549">
        <v>1039</v>
      </c>
      <c r="Q990" s="549">
        <v>1</v>
      </c>
      <c r="R990" s="549">
        <v>134</v>
      </c>
      <c r="S990" s="548">
        <v>2257</v>
      </c>
      <c r="T990" s="548"/>
      <c r="U990" s="99"/>
    </row>
    <row r="991" spans="1:21" ht="19.5" customHeight="1">
      <c r="A991" s="545">
        <v>1122</v>
      </c>
      <c r="B991" s="545" t="s">
        <v>2629</v>
      </c>
      <c r="C991" s="545" t="s">
        <v>216</v>
      </c>
      <c r="D991" s="546">
        <v>46084</v>
      </c>
      <c r="E991" s="171" t="str">
        <f t="shared" si="15"/>
        <v>2026</v>
      </c>
      <c r="F991" s="547">
        <v>300</v>
      </c>
      <c r="G991" s="548">
        <v>0.19</v>
      </c>
      <c r="H991" s="547">
        <v>252.1</v>
      </c>
      <c r="I991" s="545" t="s">
        <v>12642</v>
      </c>
      <c r="J991" s="545" t="s">
        <v>13296</v>
      </c>
      <c r="K991" s="545" t="s">
        <v>14795</v>
      </c>
      <c r="L991" s="545" t="s">
        <v>13807</v>
      </c>
      <c r="M991" s="548" t="s">
        <v>13758</v>
      </c>
      <c r="N991" s="545" t="s">
        <v>13413</v>
      </c>
      <c r="O991" s="545" t="s">
        <v>14796</v>
      </c>
      <c r="P991" s="549">
        <v>1040</v>
      </c>
      <c r="Q991" s="549">
        <v>1</v>
      </c>
      <c r="R991" s="549">
        <v>135</v>
      </c>
      <c r="S991" s="548">
        <v>2218</v>
      </c>
      <c r="T991" s="548"/>
      <c r="U991" s="99"/>
    </row>
    <row r="992" spans="1:21" ht="19.5" customHeight="1">
      <c r="A992" s="545">
        <v>1123</v>
      </c>
      <c r="B992" s="545" t="s">
        <v>6392</v>
      </c>
      <c r="C992" s="545" t="s">
        <v>216</v>
      </c>
      <c r="D992" s="546">
        <v>45898</v>
      </c>
      <c r="E992" s="171" t="str">
        <f t="shared" si="15"/>
        <v>2025</v>
      </c>
      <c r="F992" s="547">
        <v>82321</v>
      </c>
      <c r="G992" s="548">
        <v>0.19</v>
      </c>
      <c r="H992" s="547">
        <v>69177.31</v>
      </c>
      <c r="I992" s="545" t="s">
        <v>12680</v>
      </c>
      <c r="J992" s="545" t="s">
        <v>13297</v>
      </c>
      <c r="K992" s="545" t="s">
        <v>14797</v>
      </c>
      <c r="L992" s="545" t="s">
        <v>14798</v>
      </c>
      <c r="M992" s="548" t="s">
        <v>13758</v>
      </c>
      <c r="N992" s="545" t="s">
        <v>13413</v>
      </c>
      <c r="O992" s="545" t="s">
        <v>14799</v>
      </c>
      <c r="P992" s="549">
        <v>1041</v>
      </c>
      <c r="Q992" s="549">
        <v>1</v>
      </c>
      <c r="R992" s="549">
        <v>20</v>
      </c>
      <c r="S992" s="548">
        <v>2257</v>
      </c>
      <c r="T992" s="548"/>
      <c r="U992" s="99"/>
    </row>
    <row r="993" spans="1:21" ht="19.5" customHeight="1">
      <c r="A993" s="545">
        <v>1124</v>
      </c>
      <c r="B993" s="545" t="s">
        <v>11824</v>
      </c>
      <c r="C993" s="545" t="s">
        <v>216</v>
      </c>
      <c r="D993" s="546"/>
      <c r="E993" s="171" t="str">
        <f t="shared" si="15"/>
        <v>1900</v>
      </c>
      <c r="F993" s="547">
        <v>0</v>
      </c>
      <c r="G993" s="548">
        <v>0</v>
      </c>
      <c r="H993" s="547">
        <v>0</v>
      </c>
      <c r="I993" s="545" t="s">
        <v>12700</v>
      </c>
      <c r="J993" s="545"/>
      <c r="K993" s="545" t="s">
        <v>13413</v>
      </c>
      <c r="L993" s="545" t="s">
        <v>14800</v>
      </c>
      <c r="M993" s="548" t="s">
        <v>13868</v>
      </c>
      <c r="N993" s="545" t="s">
        <v>13413</v>
      </c>
      <c r="O993" s="545" t="s">
        <v>14801</v>
      </c>
      <c r="P993" s="549">
        <v>1042</v>
      </c>
      <c r="Q993" s="549">
        <v>2</v>
      </c>
      <c r="R993" s="549">
        <v>117</v>
      </c>
      <c r="S993" s="548"/>
      <c r="T993" s="548"/>
      <c r="U993" s="99"/>
    </row>
    <row r="994" spans="1:21" ht="19.5" customHeight="1">
      <c r="A994" s="545">
        <v>1125</v>
      </c>
      <c r="B994" s="545" t="s">
        <v>7115</v>
      </c>
      <c r="C994" s="545" t="s">
        <v>216</v>
      </c>
      <c r="D994" s="546">
        <v>46052</v>
      </c>
      <c r="E994" s="171" t="str">
        <f t="shared" si="15"/>
        <v>2026</v>
      </c>
      <c r="F994" s="547">
        <v>988320</v>
      </c>
      <c r="G994" s="548">
        <v>0.19</v>
      </c>
      <c r="H994" s="547">
        <v>830521.01</v>
      </c>
      <c r="I994" s="545" t="s">
        <v>12680</v>
      </c>
      <c r="J994" s="545" t="s">
        <v>13307</v>
      </c>
      <c r="K994" s="545" t="s">
        <v>14802</v>
      </c>
      <c r="L994" s="545" t="s">
        <v>14803</v>
      </c>
      <c r="M994" s="548" t="s">
        <v>13758</v>
      </c>
      <c r="N994" s="545" t="s">
        <v>13413</v>
      </c>
      <c r="O994" s="545" t="s">
        <v>14804</v>
      </c>
      <c r="P994" s="549">
        <v>1043</v>
      </c>
      <c r="Q994" s="549">
        <v>1</v>
      </c>
      <c r="R994" s="549">
        <v>20</v>
      </c>
      <c r="S994" s="548">
        <v>2228</v>
      </c>
      <c r="T994" s="548"/>
      <c r="U994" s="99"/>
    </row>
    <row r="995" spans="1:21" ht="19.5" customHeight="1">
      <c r="A995" s="545">
        <v>1126</v>
      </c>
      <c r="B995" s="545" t="s">
        <v>11823</v>
      </c>
      <c r="C995" s="545" t="s">
        <v>216</v>
      </c>
      <c r="D995" s="546"/>
      <c r="E995" s="171" t="str">
        <f t="shared" si="15"/>
        <v>1900</v>
      </c>
      <c r="F995" s="547">
        <v>0</v>
      </c>
      <c r="G995" s="548">
        <v>0</v>
      </c>
      <c r="H995" s="547">
        <v>0</v>
      </c>
      <c r="I995" s="545" t="s">
        <v>12700</v>
      </c>
      <c r="J995" s="545"/>
      <c r="K995" s="545" t="s">
        <v>13413</v>
      </c>
      <c r="L995" s="545" t="s">
        <v>14805</v>
      </c>
      <c r="M995" s="548" t="s">
        <v>13868</v>
      </c>
      <c r="N995" s="545" t="s">
        <v>13413</v>
      </c>
      <c r="O995" s="545" t="s">
        <v>14806</v>
      </c>
      <c r="P995" s="549">
        <v>1044</v>
      </c>
      <c r="Q995" s="549">
        <v>2</v>
      </c>
      <c r="R995" s="549">
        <v>117</v>
      </c>
      <c r="S995" s="548"/>
      <c r="T995" s="548"/>
      <c r="U995" s="99"/>
    </row>
    <row r="996" spans="1:21" ht="19.5" customHeight="1">
      <c r="A996" s="545">
        <v>1127</v>
      </c>
      <c r="B996" s="545" t="s">
        <v>11822</v>
      </c>
      <c r="C996" s="545" t="s">
        <v>216</v>
      </c>
      <c r="D996" s="546"/>
      <c r="E996" s="171" t="str">
        <f t="shared" si="15"/>
        <v>1900</v>
      </c>
      <c r="F996" s="547">
        <v>0</v>
      </c>
      <c r="G996" s="548">
        <v>0</v>
      </c>
      <c r="H996" s="547">
        <v>0</v>
      </c>
      <c r="I996" s="545" t="s">
        <v>12714</v>
      </c>
      <c r="J996" s="545"/>
      <c r="K996" s="545" t="s">
        <v>13413</v>
      </c>
      <c r="L996" s="545" t="s">
        <v>14807</v>
      </c>
      <c r="M996" s="548" t="s">
        <v>13758</v>
      </c>
      <c r="N996" s="545" t="s">
        <v>13413</v>
      </c>
      <c r="O996" s="545" t="s">
        <v>14808</v>
      </c>
      <c r="P996" s="549">
        <v>1045</v>
      </c>
      <c r="Q996" s="549">
        <v>1</v>
      </c>
      <c r="R996" s="549">
        <v>113</v>
      </c>
      <c r="S996" s="548"/>
      <c r="T996" s="548"/>
      <c r="U996" s="99"/>
    </row>
    <row r="997" spans="1:21" ht="19.5" customHeight="1">
      <c r="A997" s="545">
        <v>1130</v>
      </c>
      <c r="B997" s="545" t="s">
        <v>11821</v>
      </c>
      <c r="C997" s="545" t="s">
        <v>216</v>
      </c>
      <c r="D997" s="546"/>
      <c r="E997" s="171" t="str">
        <f t="shared" si="15"/>
        <v>1900</v>
      </c>
      <c r="F997" s="547">
        <v>0</v>
      </c>
      <c r="G997" s="548">
        <v>0</v>
      </c>
      <c r="H997" s="547">
        <v>0</v>
      </c>
      <c r="I997" s="545" t="s">
        <v>12680</v>
      </c>
      <c r="J997" s="545"/>
      <c r="K997" s="545" t="s">
        <v>13413</v>
      </c>
      <c r="L997" s="545" t="s">
        <v>14809</v>
      </c>
      <c r="M997" s="548" t="s">
        <v>13758</v>
      </c>
      <c r="N997" s="545" t="s">
        <v>13413</v>
      </c>
      <c r="O997" s="545" t="s">
        <v>14810</v>
      </c>
      <c r="P997" s="549">
        <v>1047</v>
      </c>
      <c r="Q997" s="549">
        <v>1</v>
      </c>
      <c r="R997" s="549">
        <v>20</v>
      </c>
      <c r="S997" s="548"/>
      <c r="T997" s="548"/>
      <c r="U997" s="99"/>
    </row>
    <row r="998" spans="1:21" ht="19.5" customHeight="1">
      <c r="A998" s="545">
        <v>1132</v>
      </c>
      <c r="B998" s="545" t="s">
        <v>1493</v>
      </c>
      <c r="C998" s="545" t="s">
        <v>216</v>
      </c>
      <c r="D998" s="546"/>
      <c r="E998" s="171" t="str">
        <f t="shared" si="15"/>
        <v>1900</v>
      </c>
      <c r="F998" s="547">
        <v>0</v>
      </c>
      <c r="G998" s="548">
        <v>0</v>
      </c>
      <c r="H998" s="547">
        <v>0</v>
      </c>
      <c r="I998" s="545" t="s">
        <v>12685</v>
      </c>
      <c r="J998" s="545"/>
      <c r="K998" s="545" t="s">
        <v>14811</v>
      </c>
      <c r="L998" s="545" t="s">
        <v>13413</v>
      </c>
      <c r="M998" s="548" t="s">
        <v>13758</v>
      </c>
      <c r="N998" s="545" t="s">
        <v>13413</v>
      </c>
      <c r="O998" s="545" t="s">
        <v>14812</v>
      </c>
      <c r="P998" s="549">
        <v>1048</v>
      </c>
      <c r="Q998" s="549">
        <v>1</v>
      </c>
      <c r="R998" s="549">
        <v>11</v>
      </c>
      <c r="S998" s="548"/>
      <c r="T998" s="548"/>
      <c r="U998" s="99"/>
    </row>
    <row r="999" spans="1:21" ht="19.5" customHeight="1">
      <c r="A999" s="545">
        <v>1134</v>
      </c>
      <c r="B999" s="545" t="s">
        <v>11820</v>
      </c>
      <c r="C999" s="545" t="s">
        <v>216</v>
      </c>
      <c r="D999" s="546"/>
      <c r="E999" s="171" t="str">
        <f t="shared" si="15"/>
        <v>1900</v>
      </c>
      <c r="F999" s="547">
        <v>0</v>
      </c>
      <c r="G999" s="548">
        <v>0</v>
      </c>
      <c r="H999" s="547">
        <v>0</v>
      </c>
      <c r="I999" s="545" t="s">
        <v>12680</v>
      </c>
      <c r="J999" s="545"/>
      <c r="K999" s="545" t="s">
        <v>13413</v>
      </c>
      <c r="L999" s="545" t="s">
        <v>13919</v>
      </c>
      <c r="M999" s="548" t="s">
        <v>13758</v>
      </c>
      <c r="N999" s="545" t="s">
        <v>13413</v>
      </c>
      <c r="O999" s="545" t="s">
        <v>14813</v>
      </c>
      <c r="P999" s="549">
        <v>1049</v>
      </c>
      <c r="Q999" s="549">
        <v>1</v>
      </c>
      <c r="R999" s="549">
        <v>20</v>
      </c>
      <c r="S999" s="548"/>
      <c r="T999" s="548"/>
      <c r="U999" s="99"/>
    </row>
    <row r="1000" spans="1:21" ht="19.5" customHeight="1">
      <c r="A1000" s="545">
        <v>1135</v>
      </c>
      <c r="B1000" s="545" t="s">
        <v>7114</v>
      </c>
      <c r="C1000" s="545" t="s">
        <v>209</v>
      </c>
      <c r="D1000" s="546">
        <v>46052</v>
      </c>
      <c r="E1000" s="171" t="str">
        <f t="shared" si="15"/>
        <v>2026</v>
      </c>
      <c r="F1000" s="547">
        <v>65302</v>
      </c>
      <c r="G1000" s="548">
        <v>0.19</v>
      </c>
      <c r="H1000" s="547">
        <v>54875.63</v>
      </c>
      <c r="I1000" s="545" t="s">
        <v>12676</v>
      </c>
      <c r="J1000" s="545" t="s">
        <v>13307</v>
      </c>
      <c r="K1000" s="545" t="s">
        <v>13413</v>
      </c>
      <c r="L1000" s="545" t="s">
        <v>13807</v>
      </c>
      <c r="M1000" s="548" t="s">
        <v>13758</v>
      </c>
      <c r="N1000" s="545" t="s">
        <v>13413</v>
      </c>
      <c r="O1000" s="545" t="s">
        <v>14814</v>
      </c>
      <c r="P1000" s="549">
        <v>1050</v>
      </c>
      <c r="Q1000" s="549">
        <v>1</v>
      </c>
      <c r="R1000" s="549">
        <v>14</v>
      </c>
      <c r="S1000" s="548">
        <v>2228</v>
      </c>
      <c r="T1000" s="548"/>
      <c r="U1000" s="99"/>
    </row>
    <row r="1001" spans="1:21" ht="19.5" customHeight="1">
      <c r="A1001" s="545">
        <v>1136</v>
      </c>
      <c r="B1001" s="545" t="s">
        <v>7113</v>
      </c>
      <c r="C1001" s="545" t="s">
        <v>209</v>
      </c>
      <c r="D1001" s="546">
        <v>46052</v>
      </c>
      <c r="E1001" s="171" t="str">
        <f t="shared" si="15"/>
        <v>2026</v>
      </c>
      <c r="F1001" s="547">
        <v>178983</v>
      </c>
      <c r="G1001" s="548">
        <v>0.19</v>
      </c>
      <c r="H1001" s="547">
        <v>150405.88</v>
      </c>
      <c r="I1001" s="545" t="s">
        <v>12676</v>
      </c>
      <c r="J1001" s="545" t="s">
        <v>13307</v>
      </c>
      <c r="K1001" s="545" t="s">
        <v>13413</v>
      </c>
      <c r="L1001" s="545" t="s">
        <v>13807</v>
      </c>
      <c r="M1001" s="548" t="s">
        <v>13758</v>
      </c>
      <c r="N1001" s="545" t="s">
        <v>13413</v>
      </c>
      <c r="O1001" s="545" t="s">
        <v>14815</v>
      </c>
      <c r="P1001" s="549">
        <v>1051</v>
      </c>
      <c r="Q1001" s="549">
        <v>1</v>
      </c>
      <c r="R1001" s="549">
        <v>14</v>
      </c>
      <c r="S1001" s="548">
        <v>2228</v>
      </c>
      <c r="T1001" s="548"/>
      <c r="U1001" s="99"/>
    </row>
    <row r="1002" spans="1:21" ht="19.5" customHeight="1">
      <c r="A1002" s="545">
        <v>1137</v>
      </c>
      <c r="B1002" s="545" t="s">
        <v>3117</v>
      </c>
      <c r="C1002" s="545" t="s">
        <v>216</v>
      </c>
      <c r="D1002" s="546">
        <v>46052</v>
      </c>
      <c r="E1002" s="171" t="str">
        <f t="shared" si="15"/>
        <v>2026</v>
      </c>
      <c r="F1002" s="547">
        <v>71778</v>
      </c>
      <c r="G1002" s="548">
        <v>0.19</v>
      </c>
      <c r="H1002" s="547">
        <v>60317.65</v>
      </c>
      <c r="I1002" s="545" t="s">
        <v>12689</v>
      </c>
      <c r="J1002" s="545" t="s">
        <v>13307</v>
      </c>
      <c r="K1002" s="545" t="s">
        <v>14816</v>
      </c>
      <c r="L1002" s="545" t="s">
        <v>14817</v>
      </c>
      <c r="M1002" s="548" t="s">
        <v>13758</v>
      </c>
      <c r="N1002" s="545" t="s">
        <v>13413</v>
      </c>
      <c r="O1002" s="545" t="s">
        <v>14818</v>
      </c>
      <c r="P1002" s="549">
        <v>1052</v>
      </c>
      <c r="Q1002" s="549">
        <v>1</v>
      </c>
      <c r="R1002" s="549">
        <v>156</v>
      </c>
      <c r="S1002" s="548">
        <v>2228</v>
      </c>
      <c r="T1002" s="548"/>
      <c r="U1002" s="99"/>
    </row>
    <row r="1003" spans="1:21" ht="19.5" customHeight="1">
      <c r="A1003" s="545">
        <v>1138</v>
      </c>
      <c r="B1003" s="545" t="s">
        <v>3122</v>
      </c>
      <c r="C1003" s="545" t="s">
        <v>216</v>
      </c>
      <c r="D1003" s="546"/>
      <c r="E1003" s="171" t="str">
        <f t="shared" si="15"/>
        <v>1900</v>
      </c>
      <c r="F1003" s="547">
        <v>0</v>
      </c>
      <c r="G1003" s="548">
        <v>0</v>
      </c>
      <c r="H1003" s="547">
        <v>0</v>
      </c>
      <c r="I1003" s="545" t="s">
        <v>12680</v>
      </c>
      <c r="J1003" s="545"/>
      <c r="K1003" s="545" t="s">
        <v>13413</v>
      </c>
      <c r="L1003" s="545" t="s">
        <v>14819</v>
      </c>
      <c r="M1003" s="548" t="s">
        <v>13758</v>
      </c>
      <c r="N1003" s="545" t="s">
        <v>13413</v>
      </c>
      <c r="O1003" s="545" t="s">
        <v>14820</v>
      </c>
      <c r="P1003" s="549">
        <v>1053</v>
      </c>
      <c r="Q1003" s="549">
        <v>1</v>
      </c>
      <c r="R1003" s="549">
        <v>20</v>
      </c>
      <c r="S1003" s="548"/>
      <c r="T1003" s="548"/>
      <c r="U1003" s="99"/>
    </row>
    <row r="1004" spans="1:21" ht="19.5" customHeight="1">
      <c r="A1004" s="545">
        <v>1139</v>
      </c>
      <c r="B1004" s="545" t="s">
        <v>11819</v>
      </c>
      <c r="C1004" s="545" t="s">
        <v>216</v>
      </c>
      <c r="D1004" s="546"/>
      <c r="E1004" s="171" t="str">
        <f t="shared" si="15"/>
        <v>1900</v>
      </c>
      <c r="F1004" s="547">
        <v>0</v>
      </c>
      <c r="G1004" s="548">
        <v>0</v>
      </c>
      <c r="H1004" s="547">
        <v>0</v>
      </c>
      <c r="I1004" s="545" t="s">
        <v>12700</v>
      </c>
      <c r="J1004" s="545"/>
      <c r="K1004" s="545" t="s">
        <v>13413</v>
      </c>
      <c r="L1004" s="545" t="s">
        <v>14821</v>
      </c>
      <c r="M1004" s="548" t="s">
        <v>13868</v>
      </c>
      <c r="N1004" s="545" t="s">
        <v>13413</v>
      </c>
      <c r="O1004" s="545" t="s">
        <v>14822</v>
      </c>
      <c r="P1004" s="549">
        <v>1054</v>
      </c>
      <c r="Q1004" s="549">
        <v>2</v>
      </c>
      <c r="R1004" s="549">
        <v>117</v>
      </c>
      <c r="S1004" s="548"/>
      <c r="T1004" s="548"/>
      <c r="U1004" s="99"/>
    </row>
    <row r="1005" spans="1:21" ht="19.5" customHeight="1">
      <c r="A1005" s="545">
        <v>1140</v>
      </c>
      <c r="B1005" s="545" t="s">
        <v>1853</v>
      </c>
      <c r="C1005" s="545" t="s">
        <v>216</v>
      </c>
      <c r="D1005" s="546"/>
      <c r="E1005" s="171" t="str">
        <f t="shared" si="15"/>
        <v>1900</v>
      </c>
      <c r="F1005" s="547">
        <v>0</v>
      </c>
      <c r="G1005" s="548">
        <v>0</v>
      </c>
      <c r="H1005" s="547">
        <v>0</v>
      </c>
      <c r="I1005" s="545" t="s">
        <v>12652</v>
      </c>
      <c r="J1005" s="545"/>
      <c r="K1005" s="545" t="s">
        <v>13413</v>
      </c>
      <c r="L1005" s="545" t="s">
        <v>13413</v>
      </c>
      <c r="M1005" s="548" t="s">
        <v>13758</v>
      </c>
      <c r="N1005" s="545" t="s">
        <v>13413</v>
      </c>
      <c r="O1005" s="545" t="s">
        <v>13413</v>
      </c>
      <c r="P1005" s="549">
        <v>1055</v>
      </c>
      <c r="Q1005" s="549">
        <v>1</v>
      </c>
      <c r="R1005" s="549">
        <v>134</v>
      </c>
      <c r="S1005" s="548"/>
      <c r="T1005" s="548"/>
      <c r="U1005" s="99"/>
    </row>
    <row r="1006" spans="1:21" ht="19.5" customHeight="1">
      <c r="A1006" s="545">
        <v>1141</v>
      </c>
      <c r="B1006" s="545" t="s">
        <v>3150</v>
      </c>
      <c r="C1006" s="545" t="s">
        <v>216</v>
      </c>
      <c r="D1006" s="546"/>
      <c r="E1006" s="171" t="str">
        <f t="shared" si="15"/>
        <v>1900</v>
      </c>
      <c r="F1006" s="547">
        <v>0</v>
      </c>
      <c r="G1006" s="548">
        <v>0</v>
      </c>
      <c r="H1006" s="547">
        <v>0</v>
      </c>
      <c r="I1006" s="545" t="s">
        <v>12680</v>
      </c>
      <c r="J1006" s="545"/>
      <c r="K1006" s="545" t="s">
        <v>13413</v>
      </c>
      <c r="L1006" s="545" t="s">
        <v>14823</v>
      </c>
      <c r="M1006" s="548" t="s">
        <v>13758</v>
      </c>
      <c r="N1006" s="545" t="s">
        <v>13413</v>
      </c>
      <c r="O1006" s="545" t="s">
        <v>14824</v>
      </c>
      <c r="P1006" s="549">
        <v>1056</v>
      </c>
      <c r="Q1006" s="549">
        <v>1</v>
      </c>
      <c r="R1006" s="549">
        <v>20</v>
      </c>
      <c r="S1006" s="548"/>
      <c r="T1006" s="548"/>
      <c r="U1006" s="99"/>
    </row>
    <row r="1007" spans="1:21" ht="19.5" customHeight="1">
      <c r="A1007" s="545">
        <v>1142</v>
      </c>
      <c r="B1007" s="545" t="s">
        <v>3142</v>
      </c>
      <c r="C1007" s="545" t="s">
        <v>216</v>
      </c>
      <c r="D1007" s="546">
        <v>46072</v>
      </c>
      <c r="E1007" s="171" t="str">
        <f t="shared" si="15"/>
        <v>2026</v>
      </c>
      <c r="F1007" s="547">
        <v>494721</v>
      </c>
      <c r="G1007" s="548">
        <v>0.19</v>
      </c>
      <c r="H1007" s="547">
        <v>415731.93</v>
      </c>
      <c r="I1007" s="545" t="s">
        <v>12680</v>
      </c>
      <c r="J1007" s="545" t="s">
        <v>13298</v>
      </c>
      <c r="K1007" s="545" t="s">
        <v>14825</v>
      </c>
      <c r="L1007" s="545" t="s">
        <v>14826</v>
      </c>
      <c r="M1007" s="548" t="s">
        <v>13758</v>
      </c>
      <c r="N1007" s="545" t="s">
        <v>13413</v>
      </c>
      <c r="O1007" s="545" t="s">
        <v>14827</v>
      </c>
      <c r="P1007" s="549">
        <v>1057</v>
      </c>
      <c r="Q1007" s="549">
        <v>1</v>
      </c>
      <c r="R1007" s="549">
        <v>20</v>
      </c>
      <c r="S1007" s="548">
        <v>1012</v>
      </c>
      <c r="T1007" s="548"/>
      <c r="U1007" s="99"/>
    </row>
    <row r="1008" spans="1:21" ht="19.5" customHeight="1">
      <c r="A1008" s="545">
        <v>1143</v>
      </c>
      <c r="B1008" s="545" t="s">
        <v>3145</v>
      </c>
      <c r="C1008" s="545" t="s">
        <v>216</v>
      </c>
      <c r="D1008" s="546"/>
      <c r="E1008" s="171" t="str">
        <f t="shared" si="15"/>
        <v>1900</v>
      </c>
      <c r="F1008" s="547">
        <v>0</v>
      </c>
      <c r="G1008" s="548">
        <v>0</v>
      </c>
      <c r="H1008" s="547">
        <v>0</v>
      </c>
      <c r="I1008" s="545" t="s">
        <v>12680</v>
      </c>
      <c r="J1008" s="545"/>
      <c r="K1008" s="545" t="s">
        <v>13413</v>
      </c>
      <c r="L1008" s="545" t="s">
        <v>13413</v>
      </c>
      <c r="M1008" s="548" t="s">
        <v>13758</v>
      </c>
      <c r="N1008" s="545" t="s">
        <v>13413</v>
      </c>
      <c r="O1008" s="545" t="s">
        <v>14828</v>
      </c>
      <c r="P1008" s="549">
        <v>1058</v>
      </c>
      <c r="Q1008" s="549">
        <v>1</v>
      </c>
      <c r="R1008" s="549">
        <v>20</v>
      </c>
      <c r="S1008" s="548"/>
      <c r="T1008" s="548"/>
      <c r="U1008" s="99"/>
    </row>
    <row r="1009" spans="1:21" ht="19.5" customHeight="1">
      <c r="A1009" s="545">
        <v>1144</v>
      </c>
      <c r="B1009" s="545" t="s">
        <v>3148</v>
      </c>
      <c r="C1009" s="545" t="s">
        <v>216</v>
      </c>
      <c r="D1009" s="546">
        <v>45708</v>
      </c>
      <c r="E1009" s="171" t="str">
        <f t="shared" si="15"/>
        <v>2025</v>
      </c>
      <c r="F1009" s="547">
        <v>11409.12</v>
      </c>
      <c r="G1009" s="548">
        <v>0.19</v>
      </c>
      <c r="H1009" s="547">
        <v>9587.5</v>
      </c>
      <c r="I1009" s="545" t="s">
        <v>12680</v>
      </c>
      <c r="J1009" s="545" t="s">
        <v>13307</v>
      </c>
      <c r="K1009" s="545" t="s">
        <v>13413</v>
      </c>
      <c r="L1009" s="545" t="s">
        <v>13413</v>
      </c>
      <c r="M1009" s="548" t="s">
        <v>13758</v>
      </c>
      <c r="N1009" s="545" t="s">
        <v>13413</v>
      </c>
      <c r="O1009" s="545" t="s">
        <v>14829</v>
      </c>
      <c r="P1009" s="549">
        <v>1059</v>
      </c>
      <c r="Q1009" s="549">
        <v>1</v>
      </c>
      <c r="R1009" s="549">
        <v>20</v>
      </c>
      <c r="S1009" s="548">
        <v>2228</v>
      </c>
      <c r="T1009" s="548"/>
      <c r="U1009" s="99"/>
    </row>
    <row r="1010" spans="1:21" ht="19.5" customHeight="1">
      <c r="A1010" s="545">
        <v>1145</v>
      </c>
      <c r="B1010" s="545" t="s">
        <v>11818</v>
      </c>
      <c r="C1010" s="545" t="s">
        <v>209</v>
      </c>
      <c r="D1010" s="546"/>
      <c r="E1010" s="171" t="str">
        <f t="shared" si="15"/>
        <v>1900</v>
      </c>
      <c r="F1010" s="547">
        <v>0</v>
      </c>
      <c r="G1010" s="548">
        <v>0</v>
      </c>
      <c r="H1010" s="547">
        <v>0</v>
      </c>
      <c r="I1010" s="545" t="s">
        <v>12719</v>
      </c>
      <c r="J1010" s="545"/>
      <c r="K1010" s="545" t="s">
        <v>13413</v>
      </c>
      <c r="L1010" s="545" t="s">
        <v>13899</v>
      </c>
      <c r="M1010" s="548" t="s">
        <v>13758</v>
      </c>
      <c r="N1010" s="545" t="s">
        <v>13413</v>
      </c>
      <c r="O1010" s="545" t="s">
        <v>14830</v>
      </c>
      <c r="P1010" s="549">
        <v>1060</v>
      </c>
      <c r="Q1010" s="549">
        <v>1</v>
      </c>
      <c r="R1010" s="549">
        <v>157</v>
      </c>
      <c r="S1010" s="548"/>
      <c r="T1010" s="548"/>
      <c r="U1010" s="99"/>
    </row>
    <row r="1011" spans="1:21" ht="19.5" customHeight="1">
      <c r="A1011" s="545">
        <v>1146</v>
      </c>
      <c r="B1011" s="545" t="s">
        <v>7960</v>
      </c>
      <c r="C1011" s="545" t="s">
        <v>209</v>
      </c>
      <c r="D1011" s="546">
        <v>44596</v>
      </c>
      <c r="E1011" s="171" t="str">
        <f t="shared" si="15"/>
        <v>2022</v>
      </c>
      <c r="F1011" s="547">
        <v>105312</v>
      </c>
      <c r="G1011" s="548">
        <v>0.19</v>
      </c>
      <c r="H1011" s="547">
        <v>88497.48</v>
      </c>
      <c r="I1011" s="545" t="s">
        <v>12719</v>
      </c>
      <c r="J1011" s="545" t="s">
        <v>13297</v>
      </c>
      <c r="K1011" s="545" t="s">
        <v>14831</v>
      </c>
      <c r="L1011" s="545" t="s">
        <v>14832</v>
      </c>
      <c r="M1011" s="548" t="s">
        <v>13758</v>
      </c>
      <c r="N1011" s="545" t="s">
        <v>13413</v>
      </c>
      <c r="O1011" s="545" t="s">
        <v>14830</v>
      </c>
      <c r="P1011" s="549">
        <v>1061</v>
      </c>
      <c r="Q1011" s="549">
        <v>1</v>
      </c>
      <c r="R1011" s="549">
        <v>157</v>
      </c>
      <c r="S1011" s="548">
        <v>2257</v>
      </c>
      <c r="T1011" s="548"/>
      <c r="U1011" s="99"/>
    </row>
    <row r="1012" spans="1:21" ht="19.5" customHeight="1">
      <c r="A1012" s="545">
        <v>1147</v>
      </c>
      <c r="B1012" s="545" t="s">
        <v>11817</v>
      </c>
      <c r="C1012" s="545" t="s">
        <v>209</v>
      </c>
      <c r="D1012" s="546"/>
      <c r="E1012" s="171" t="str">
        <f t="shared" si="15"/>
        <v>1900</v>
      </c>
      <c r="F1012" s="547">
        <v>0</v>
      </c>
      <c r="G1012" s="548">
        <v>0</v>
      </c>
      <c r="H1012" s="547">
        <v>0</v>
      </c>
      <c r="I1012" s="545" t="s">
        <v>12719</v>
      </c>
      <c r="J1012" s="545"/>
      <c r="K1012" s="545" t="s">
        <v>13413</v>
      </c>
      <c r="L1012" s="545" t="s">
        <v>13899</v>
      </c>
      <c r="M1012" s="548" t="s">
        <v>13758</v>
      </c>
      <c r="N1012" s="545" t="s">
        <v>13413</v>
      </c>
      <c r="O1012" s="545" t="s">
        <v>14830</v>
      </c>
      <c r="P1012" s="549">
        <v>1062</v>
      </c>
      <c r="Q1012" s="549">
        <v>1</v>
      </c>
      <c r="R1012" s="549">
        <v>157</v>
      </c>
      <c r="S1012" s="548"/>
      <c r="T1012" s="548"/>
      <c r="U1012" s="99"/>
    </row>
    <row r="1013" spans="1:21" ht="19.5" customHeight="1">
      <c r="A1013" s="545">
        <v>1148</v>
      </c>
      <c r="B1013" s="545" t="s">
        <v>3155</v>
      </c>
      <c r="C1013" s="545" t="s">
        <v>209</v>
      </c>
      <c r="D1013" s="546">
        <v>44596</v>
      </c>
      <c r="E1013" s="171" t="str">
        <f t="shared" si="15"/>
        <v>2022</v>
      </c>
      <c r="F1013" s="547">
        <v>22751</v>
      </c>
      <c r="G1013" s="548">
        <v>0.19</v>
      </c>
      <c r="H1013" s="547">
        <v>19118.490000000002</v>
      </c>
      <c r="I1013" s="545" t="s">
        <v>12680</v>
      </c>
      <c r="J1013" s="545" t="s">
        <v>13297</v>
      </c>
      <c r="K1013" s="545" t="s">
        <v>13413</v>
      </c>
      <c r="L1013" s="545" t="s">
        <v>13807</v>
      </c>
      <c r="M1013" s="548" t="s">
        <v>13758</v>
      </c>
      <c r="N1013" s="545" t="s">
        <v>13413</v>
      </c>
      <c r="O1013" s="545" t="s">
        <v>14833</v>
      </c>
      <c r="P1013" s="549">
        <v>1063</v>
      </c>
      <c r="Q1013" s="549">
        <v>1</v>
      </c>
      <c r="R1013" s="549">
        <v>20</v>
      </c>
      <c r="S1013" s="548">
        <v>2257</v>
      </c>
      <c r="T1013" s="548"/>
      <c r="U1013" s="99"/>
    </row>
    <row r="1014" spans="1:21" ht="19.5" customHeight="1">
      <c r="A1014" s="545">
        <v>1149</v>
      </c>
      <c r="B1014" s="545" t="s">
        <v>11816</v>
      </c>
      <c r="C1014" s="545" t="s">
        <v>209</v>
      </c>
      <c r="D1014" s="546">
        <v>44596</v>
      </c>
      <c r="E1014" s="171" t="str">
        <f t="shared" si="15"/>
        <v>2022</v>
      </c>
      <c r="F1014" s="547">
        <v>12878</v>
      </c>
      <c r="G1014" s="548">
        <v>0.19</v>
      </c>
      <c r="H1014" s="547">
        <v>10821.85</v>
      </c>
      <c r="I1014" s="545" t="s">
        <v>12680</v>
      </c>
      <c r="J1014" s="545" t="s">
        <v>13297</v>
      </c>
      <c r="K1014" s="545" t="s">
        <v>13413</v>
      </c>
      <c r="L1014" s="545" t="s">
        <v>13807</v>
      </c>
      <c r="M1014" s="548" t="s">
        <v>13758</v>
      </c>
      <c r="N1014" s="545" t="s">
        <v>13413</v>
      </c>
      <c r="O1014" s="545" t="s">
        <v>14834</v>
      </c>
      <c r="P1014" s="549">
        <v>1064</v>
      </c>
      <c r="Q1014" s="549">
        <v>1</v>
      </c>
      <c r="R1014" s="549">
        <v>20</v>
      </c>
      <c r="S1014" s="548">
        <v>2257</v>
      </c>
      <c r="T1014" s="548"/>
      <c r="U1014" s="99"/>
    </row>
    <row r="1015" spans="1:21" ht="19.5" customHeight="1">
      <c r="A1015" s="545">
        <v>1150</v>
      </c>
      <c r="B1015" s="545" t="s">
        <v>11815</v>
      </c>
      <c r="C1015" s="545" t="s">
        <v>209</v>
      </c>
      <c r="D1015" s="546">
        <v>44596</v>
      </c>
      <c r="E1015" s="171" t="str">
        <f t="shared" si="15"/>
        <v>2022</v>
      </c>
      <c r="F1015" s="547">
        <v>23289</v>
      </c>
      <c r="G1015" s="548">
        <v>0.19</v>
      </c>
      <c r="H1015" s="547">
        <v>19570.59</v>
      </c>
      <c r="I1015" s="545" t="s">
        <v>12680</v>
      </c>
      <c r="J1015" s="545" t="s">
        <v>13297</v>
      </c>
      <c r="K1015" s="545" t="s">
        <v>13413</v>
      </c>
      <c r="L1015" s="545" t="s">
        <v>13807</v>
      </c>
      <c r="M1015" s="548" t="s">
        <v>13758</v>
      </c>
      <c r="N1015" s="545" t="s">
        <v>13413</v>
      </c>
      <c r="O1015" s="545" t="s">
        <v>14835</v>
      </c>
      <c r="P1015" s="549">
        <v>1065</v>
      </c>
      <c r="Q1015" s="549">
        <v>1</v>
      </c>
      <c r="R1015" s="549">
        <v>20</v>
      </c>
      <c r="S1015" s="548">
        <v>2257</v>
      </c>
      <c r="T1015" s="548"/>
      <c r="U1015" s="99"/>
    </row>
    <row r="1016" spans="1:21" ht="19.5" customHeight="1">
      <c r="A1016" s="545">
        <v>1151</v>
      </c>
      <c r="B1016" s="545" t="s">
        <v>11814</v>
      </c>
      <c r="C1016" s="545" t="s">
        <v>209</v>
      </c>
      <c r="D1016" s="546">
        <v>44596</v>
      </c>
      <c r="E1016" s="171" t="str">
        <f t="shared" si="15"/>
        <v>2022</v>
      </c>
      <c r="F1016" s="547">
        <v>45066</v>
      </c>
      <c r="G1016" s="548">
        <v>0.19</v>
      </c>
      <c r="H1016" s="547">
        <v>37870.589999999997</v>
      </c>
      <c r="I1016" s="545" t="s">
        <v>12680</v>
      </c>
      <c r="J1016" s="545" t="s">
        <v>13297</v>
      </c>
      <c r="K1016" s="545" t="s">
        <v>13413</v>
      </c>
      <c r="L1016" s="545" t="s">
        <v>13807</v>
      </c>
      <c r="M1016" s="548" t="s">
        <v>13758</v>
      </c>
      <c r="N1016" s="545" t="s">
        <v>13413</v>
      </c>
      <c r="O1016" s="545" t="s">
        <v>14836</v>
      </c>
      <c r="P1016" s="549">
        <v>1066</v>
      </c>
      <c r="Q1016" s="549">
        <v>1</v>
      </c>
      <c r="R1016" s="549">
        <v>20</v>
      </c>
      <c r="S1016" s="548">
        <v>2257</v>
      </c>
      <c r="T1016" s="548"/>
      <c r="U1016" s="99"/>
    </row>
    <row r="1017" spans="1:21" ht="19.5" customHeight="1">
      <c r="A1017" s="545">
        <v>1152</v>
      </c>
      <c r="B1017" s="545" t="s">
        <v>11813</v>
      </c>
      <c r="C1017" s="545" t="s">
        <v>209</v>
      </c>
      <c r="D1017" s="546">
        <v>44596</v>
      </c>
      <c r="E1017" s="171" t="str">
        <f t="shared" si="15"/>
        <v>2022</v>
      </c>
      <c r="F1017" s="547">
        <v>64422.01</v>
      </c>
      <c r="G1017" s="548">
        <v>0.19</v>
      </c>
      <c r="H1017" s="547">
        <v>54136.14</v>
      </c>
      <c r="I1017" s="545" t="s">
        <v>12680</v>
      </c>
      <c r="J1017" s="545" t="s">
        <v>13297</v>
      </c>
      <c r="K1017" s="545" t="s">
        <v>13413</v>
      </c>
      <c r="L1017" s="545" t="s">
        <v>13807</v>
      </c>
      <c r="M1017" s="548" t="s">
        <v>13758</v>
      </c>
      <c r="N1017" s="545" t="s">
        <v>13413</v>
      </c>
      <c r="O1017" s="545" t="s">
        <v>14837</v>
      </c>
      <c r="P1017" s="549">
        <v>1067</v>
      </c>
      <c r="Q1017" s="549">
        <v>1</v>
      </c>
      <c r="R1017" s="549">
        <v>20</v>
      </c>
      <c r="S1017" s="548">
        <v>2257</v>
      </c>
      <c r="T1017" s="548"/>
      <c r="U1017" s="99"/>
    </row>
    <row r="1018" spans="1:21" ht="19.5" customHeight="1">
      <c r="A1018" s="545">
        <v>1153</v>
      </c>
      <c r="B1018" s="545" t="s">
        <v>11812</v>
      </c>
      <c r="C1018" s="545" t="s">
        <v>209</v>
      </c>
      <c r="D1018" s="546">
        <v>44596</v>
      </c>
      <c r="E1018" s="171" t="str">
        <f t="shared" si="15"/>
        <v>2022</v>
      </c>
      <c r="F1018" s="547">
        <v>94091</v>
      </c>
      <c r="G1018" s="548">
        <v>0.19</v>
      </c>
      <c r="H1018" s="547">
        <v>79068.070000000007</v>
      </c>
      <c r="I1018" s="545" t="s">
        <v>12680</v>
      </c>
      <c r="J1018" s="545" t="s">
        <v>13297</v>
      </c>
      <c r="K1018" s="545" t="s">
        <v>13413</v>
      </c>
      <c r="L1018" s="545" t="s">
        <v>13807</v>
      </c>
      <c r="M1018" s="548" t="s">
        <v>13758</v>
      </c>
      <c r="N1018" s="545" t="s">
        <v>13413</v>
      </c>
      <c r="O1018" s="545" t="s">
        <v>14838</v>
      </c>
      <c r="P1018" s="549">
        <v>1068</v>
      </c>
      <c r="Q1018" s="549">
        <v>1</v>
      </c>
      <c r="R1018" s="549">
        <v>20</v>
      </c>
      <c r="S1018" s="548">
        <v>2257</v>
      </c>
      <c r="T1018" s="548"/>
      <c r="U1018" s="99"/>
    </row>
    <row r="1019" spans="1:21" ht="19.5" customHeight="1">
      <c r="A1019" s="545">
        <v>1154</v>
      </c>
      <c r="B1019" s="545" t="s">
        <v>11811</v>
      </c>
      <c r="C1019" s="545" t="s">
        <v>216</v>
      </c>
      <c r="D1019" s="546"/>
      <c r="E1019" s="171" t="str">
        <f t="shared" si="15"/>
        <v>1900</v>
      </c>
      <c r="F1019" s="547">
        <v>0</v>
      </c>
      <c r="G1019" s="548">
        <v>0</v>
      </c>
      <c r="H1019" s="547">
        <v>0</v>
      </c>
      <c r="I1019" s="545" t="s">
        <v>12680</v>
      </c>
      <c r="J1019" s="545"/>
      <c r="K1019" s="545" t="s">
        <v>13413</v>
      </c>
      <c r="L1019" s="545" t="s">
        <v>14839</v>
      </c>
      <c r="M1019" s="548" t="s">
        <v>13758</v>
      </c>
      <c r="N1019" s="545" t="s">
        <v>13413</v>
      </c>
      <c r="O1019" s="545" t="s">
        <v>14840</v>
      </c>
      <c r="P1019" s="549">
        <v>1069</v>
      </c>
      <c r="Q1019" s="549">
        <v>1</v>
      </c>
      <c r="R1019" s="549">
        <v>20</v>
      </c>
      <c r="S1019" s="548"/>
      <c r="T1019" s="548"/>
      <c r="U1019" s="99"/>
    </row>
    <row r="1020" spans="1:21" ht="19.5" customHeight="1">
      <c r="A1020" s="545">
        <v>1155</v>
      </c>
      <c r="B1020" s="545" t="s">
        <v>11810</v>
      </c>
      <c r="C1020" s="545" t="s">
        <v>216</v>
      </c>
      <c r="D1020" s="546"/>
      <c r="E1020" s="171" t="str">
        <f t="shared" si="15"/>
        <v>1900</v>
      </c>
      <c r="F1020" s="547">
        <v>0</v>
      </c>
      <c r="G1020" s="548">
        <v>0</v>
      </c>
      <c r="H1020" s="547">
        <v>0</v>
      </c>
      <c r="I1020" s="545" t="s">
        <v>12680</v>
      </c>
      <c r="J1020" s="545"/>
      <c r="K1020" s="545" t="s">
        <v>13413</v>
      </c>
      <c r="L1020" s="545" t="s">
        <v>13919</v>
      </c>
      <c r="M1020" s="548" t="s">
        <v>13758</v>
      </c>
      <c r="N1020" s="545" t="s">
        <v>13413</v>
      </c>
      <c r="O1020" s="545" t="s">
        <v>14841</v>
      </c>
      <c r="P1020" s="549">
        <v>1070</v>
      </c>
      <c r="Q1020" s="549">
        <v>1</v>
      </c>
      <c r="R1020" s="549">
        <v>20</v>
      </c>
      <c r="S1020" s="548"/>
      <c r="T1020" s="548"/>
      <c r="U1020" s="99"/>
    </row>
    <row r="1021" spans="1:21" ht="19.5" customHeight="1">
      <c r="A1021" s="545">
        <v>1156</v>
      </c>
      <c r="B1021" s="545" t="s">
        <v>11809</v>
      </c>
      <c r="C1021" s="545" t="s">
        <v>216</v>
      </c>
      <c r="D1021" s="546"/>
      <c r="E1021" s="171" t="str">
        <f t="shared" si="15"/>
        <v>1900</v>
      </c>
      <c r="F1021" s="547">
        <v>0</v>
      </c>
      <c r="G1021" s="548">
        <v>0</v>
      </c>
      <c r="H1021" s="547">
        <v>0</v>
      </c>
      <c r="I1021" s="545" t="s">
        <v>12680</v>
      </c>
      <c r="J1021" s="545"/>
      <c r="K1021" s="545" t="s">
        <v>13413</v>
      </c>
      <c r="L1021" s="545" t="s">
        <v>13919</v>
      </c>
      <c r="M1021" s="548" t="s">
        <v>13758</v>
      </c>
      <c r="N1021" s="545" t="s">
        <v>13413</v>
      </c>
      <c r="O1021" s="545" t="s">
        <v>14842</v>
      </c>
      <c r="P1021" s="549">
        <v>1071</v>
      </c>
      <c r="Q1021" s="549">
        <v>1</v>
      </c>
      <c r="R1021" s="549">
        <v>20</v>
      </c>
      <c r="S1021" s="548"/>
      <c r="T1021" s="548"/>
      <c r="U1021" s="99"/>
    </row>
    <row r="1022" spans="1:21" ht="19.5" customHeight="1">
      <c r="A1022" s="545">
        <v>1157</v>
      </c>
      <c r="B1022" s="545" t="s">
        <v>11808</v>
      </c>
      <c r="C1022" s="545" t="s">
        <v>216</v>
      </c>
      <c r="D1022" s="546"/>
      <c r="E1022" s="171" t="str">
        <f t="shared" si="15"/>
        <v>1900</v>
      </c>
      <c r="F1022" s="547">
        <v>0</v>
      </c>
      <c r="G1022" s="548">
        <v>0</v>
      </c>
      <c r="H1022" s="547">
        <v>0</v>
      </c>
      <c r="I1022" s="545" t="s">
        <v>12680</v>
      </c>
      <c r="J1022" s="545"/>
      <c r="K1022" s="545" t="s">
        <v>13413</v>
      </c>
      <c r="L1022" s="545" t="s">
        <v>13919</v>
      </c>
      <c r="M1022" s="548" t="s">
        <v>13758</v>
      </c>
      <c r="N1022" s="545" t="s">
        <v>13413</v>
      </c>
      <c r="O1022" s="545" t="s">
        <v>14843</v>
      </c>
      <c r="P1022" s="549">
        <v>1072</v>
      </c>
      <c r="Q1022" s="549">
        <v>1</v>
      </c>
      <c r="R1022" s="549">
        <v>20</v>
      </c>
      <c r="S1022" s="548"/>
      <c r="T1022" s="548"/>
      <c r="U1022" s="99"/>
    </row>
    <row r="1023" spans="1:21" ht="19.5" customHeight="1">
      <c r="A1023" s="545">
        <v>1158</v>
      </c>
      <c r="B1023" s="545" t="s">
        <v>11807</v>
      </c>
      <c r="C1023" s="545" t="s">
        <v>216</v>
      </c>
      <c r="D1023" s="546"/>
      <c r="E1023" s="171" t="str">
        <f t="shared" si="15"/>
        <v>1900</v>
      </c>
      <c r="F1023" s="547">
        <v>0</v>
      </c>
      <c r="G1023" s="548">
        <v>0</v>
      </c>
      <c r="H1023" s="547">
        <v>0</v>
      </c>
      <c r="I1023" s="545" t="s">
        <v>12680</v>
      </c>
      <c r="J1023" s="545"/>
      <c r="K1023" s="545" t="s">
        <v>13413</v>
      </c>
      <c r="L1023" s="545" t="s">
        <v>13919</v>
      </c>
      <c r="M1023" s="548" t="s">
        <v>13758</v>
      </c>
      <c r="N1023" s="545" t="s">
        <v>13413</v>
      </c>
      <c r="O1023" s="545" t="s">
        <v>14844</v>
      </c>
      <c r="P1023" s="549">
        <v>1073</v>
      </c>
      <c r="Q1023" s="549">
        <v>1</v>
      </c>
      <c r="R1023" s="549">
        <v>20</v>
      </c>
      <c r="S1023" s="548"/>
      <c r="T1023" s="548"/>
      <c r="U1023" s="99"/>
    </row>
    <row r="1024" spans="1:21" ht="19.5" customHeight="1">
      <c r="A1024" s="545">
        <v>1159</v>
      </c>
      <c r="B1024" s="545" t="s">
        <v>3156</v>
      </c>
      <c r="C1024" s="545" t="s">
        <v>216</v>
      </c>
      <c r="D1024" s="546"/>
      <c r="E1024" s="171" t="str">
        <f t="shared" si="15"/>
        <v>1900</v>
      </c>
      <c r="F1024" s="547">
        <v>0</v>
      </c>
      <c r="G1024" s="548">
        <v>0</v>
      </c>
      <c r="H1024" s="547">
        <v>0</v>
      </c>
      <c r="I1024" s="545" t="s">
        <v>12680</v>
      </c>
      <c r="J1024" s="545"/>
      <c r="K1024" s="545" t="s">
        <v>13413</v>
      </c>
      <c r="L1024" s="545" t="s">
        <v>13919</v>
      </c>
      <c r="M1024" s="548" t="s">
        <v>13758</v>
      </c>
      <c r="N1024" s="545" t="s">
        <v>13413</v>
      </c>
      <c r="O1024" s="545" t="s">
        <v>14845</v>
      </c>
      <c r="P1024" s="549">
        <v>1074</v>
      </c>
      <c r="Q1024" s="549">
        <v>1</v>
      </c>
      <c r="R1024" s="549">
        <v>20</v>
      </c>
      <c r="S1024" s="548"/>
      <c r="T1024" s="548"/>
      <c r="U1024" s="99"/>
    </row>
    <row r="1025" spans="1:21" ht="19.5" customHeight="1">
      <c r="A1025" s="545">
        <v>1160</v>
      </c>
      <c r="B1025" s="545" t="s">
        <v>3057</v>
      </c>
      <c r="C1025" s="545" t="s">
        <v>209</v>
      </c>
      <c r="D1025" s="546"/>
      <c r="E1025" s="171" t="str">
        <f t="shared" si="15"/>
        <v>1900</v>
      </c>
      <c r="F1025" s="547">
        <v>0</v>
      </c>
      <c r="G1025" s="548">
        <v>0</v>
      </c>
      <c r="H1025" s="547">
        <v>0</v>
      </c>
      <c r="I1025" s="545" t="s">
        <v>12680</v>
      </c>
      <c r="J1025" s="545"/>
      <c r="K1025" s="545" t="s">
        <v>13413</v>
      </c>
      <c r="L1025" s="545" t="s">
        <v>13899</v>
      </c>
      <c r="M1025" s="548" t="s">
        <v>13758</v>
      </c>
      <c r="N1025" s="545" t="s">
        <v>13413</v>
      </c>
      <c r="O1025" s="545" t="s">
        <v>13413</v>
      </c>
      <c r="P1025" s="549">
        <v>1075</v>
      </c>
      <c r="Q1025" s="549">
        <v>1</v>
      </c>
      <c r="R1025" s="549">
        <v>20</v>
      </c>
      <c r="S1025" s="548"/>
      <c r="T1025" s="548"/>
      <c r="U1025" s="99"/>
    </row>
    <row r="1026" spans="1:21" ht="19.5" customHeight="1">
      <c r="A1026" s="545">
        <v>1161</v>
      </c>
      <c r="B1026" s="545" t="s">
        <v>11806</v>
      </c>
      <c r="C1026" s="545" t="s">
        <v>209</v>
      </c>
      <c r="D1026" s="546">
        <v>44596</v>
      </c>
      <c r="E1026" s="171" t="str">
        <f t="shared" si="15"/>
        <v>2022</v>
      </c>
      <c r="F1026" s="547">
        <v>156782</v>
      </c>
      <c r="G1026" s="548">
        <v>0.19</v>
      </c>
      <c r="H1026" s="547">
        <v>131749.57999999999</v>
      </c>
      <c r="I1026" s="545" t="s">
        <v>12680</v>
      </c>
      <c r="J1026" s="545" t="s">
        <v>13297</v>
      </c>
      <c r="K1026" s="545" t="s">
        <v>13413</v>
      </c>
      <c r="L1026" s="545" t="s">
        <v>13807</v>
      </c>
      <c r="M1026" s="548" t="s">
        <v>13758</v>
      </c>
      <c r="N1026" s="545" t="s">
        <v>13413</v>
      </c>
      <c r="O1026" s="545" t="s">
        <v>14846</v>
      </c>
      <c r="P1026" s="549">
        <v>1076</v>
      </c>
      <c r="Q1026" s="549">
        <v>1</v>
      </c>
      <c r="R1026" s="549">
        <v>20</v>
      </c>
      <c r="S1026" s="548">
        <v>2257</v>
      </c>
      <c r="T1026" s="548"/>
      <c r="U1026" s="99"/>
    </row>
    <row r="1027" spans="1:21" ht="19.5" customHeight="1">
      <c r="A1027" s="545">
        <v>1162</v>
      </c>
      <c r="B1027" s="545" t="s">
        <v>11805</v>
      </c>
      <c r="C1027" s="545" t="s">
        <v>209</v>
      </c>
      <c r="D1027" s="546">
        <v>44596</v>
      </c>
      <c r="E1027" s="171" t="str">
        <f t="shared" si="15"/>
        <v>2022</v>
      </c>
      <c r="F1027" s="547">
        <v>349055</v>
      </c>
      <c r="G1027" s="548">
        <v>0.19</v>
      </c>
      <c r="H1027" s="547">
        <v>293323.53000000003</v>
      </c>
      <c r="I1027" s="545" t="s">
        <v>12680</v>
      </c>
      <c r="J1027" s="545" t="s">
        <v>13297</v>
      </c>
      <c r="K1027" s="545" t="s">
        <v>13413</v>
      </c>
      <c r="L1027" s="545" t="s">
        <v>13807</v>
      </c>
      <c r="M1027" s="548" t="s">
        <v>13758</v>
      </c>
      <c r="N1027" s="545" t="s">
        <v>13413</v>
      </c>
      <c r="O1027" s="545" t="s">
        <v>14847</v>
      </c>
      <c r="P1027" s="549">
        <v>1077</v>
      </c>
      <c r="Q1027" s="549">
        <v>1</v>
      </c>
      <c r="R1027" s="549">
        <v>20</v>
      </c>
      <c r="S1027" s="548">
        <v>2257</v>
      </c>
      <c r="T1027" s="548"/>
      <c r="U1027" s="99"/>
    </row>
    <row r="1028" spans="1:21" ht="19.5" customHeight="1">
      <c r="A1028" s="545">
        <v>1163</v>
      </c>
      <c r="B1028" s="545" t="s">
        <v>11804</v>
      </c>
      <c r="C1028" s="545" t="s">
        <v>216</v>
      </c>
      <c r="D1028" s="546"/>
      <c r="E1028" s="171" t="str">
        <f t="shared" ref="E1028:E1091" si="16">TEXT(D1028,"YYYY")</f>
        <v>1900</v>
      </c>
      <c r="F1028" s="547">
        <v>0</v>
      </c>
      <c r="G1028" s="548">
        <v>0</v>
      </c>
      <c r="H1028" s="547">
        <v>0</v>
      </c>
      <c r="I1028" s="545" t="s">
        <v>12734</v>
      </c>
      <c r="J1028" s="545"/>
      <c r="K1028" s="545" t="s">
        <v>13413</v>
      </c>
      <c r="L1028" s="545" t="s">
        <v>13899</v>
      </c>
      <c r="M1028" s="548" t="s">
        <v>13758</v>
      </c>
      <c r="N1028" s="545" t="s">
        <v>13413</v>
      </c>
      <c r="O1028" s="545" t="s">
        <v>13413</v>
      </c>
      <c r="P1028" s="549">
        <v>1078</v>
      </c>
      <c r="Q1028" s="549">
        <v>1</v>
      </c>
      <c r="R1028" s="549">
        <v>155</v>
      </c>
      <c r="S1028" s="548"/>
      <c r="T1028" s="548"/>
      <c r="U1028" s="99"/>
    </row>
    <row r="1029" spans="1:21" ht="19.5" customHeight="1">
      <c r="A1029" s="545">
        <v>1164</v>
      </c>
      <c r="B1029" s="545" t="s">
        <v>3162</v>
      </c>
      <c r="C1029" s="545" t="s">
        <v>209</v>
      </c>
      <c r="D1029" s="546">
        <v>43839</v>
      </c>
      <c r="E1029" s="171" t="str">
        <f t="shared" si="16"/>
        <v>2020</v>
      </c>
      <c r="F1029" s="547">
        <v>22758</v>
      </c>
      <c r="G1029" s="548">
        <v>0.19</v>
      </c>
      <c r="H1029" s="547">
        <v>19124.37</v>
      </c>
      <c r="I1029" s="545" t="s">
        <v>12680</v>
      </c>
      <c r="J1029" s="545" t="s">
        <v>13297</v>
      </c>
      <c r="K1029" s="545" t="s">
        <v>13413</v>
      </c>
      <c r="L1029" s="545" t="s">
        <v>13807</v>
      </c>
      <c r="M1029" s="548" t="s">
        <v>13758</v>
      </c>
      <c r="N1029" s="545" t="s">
        <v>13413</v>
      </c>
      <c r="O1029" s="545" t="s">
        <v>14848</v>
      </c>
      <c r="P1029" s="549">
        <v>1079</v>
      </c>
      <c r="Q1029" s="549">
        <v>1</v>
      </c>
      <c r="R1029" s="549">
        <v>20</v>
      </c>
      <c r="S1029" s="548">
        <v>2257</v>
      </c>
      <c r="T1029" s="548"/>
      <c r="U1029" s="99"/>
    </row>
    <row r="1030" spans="1:21" ht="19.5" customHeight="1">
      <c r="A1030" s="545">
        <v>1165</v>
      </c>
      <c r="B1030" s="545" t="s">
        <v>3170</v>
      </c>
      <c r="C1030" s="545" t="s">
        <v>216</v>
      </c>
      <c r="D1030" s="546"/>
      <c r="E1030" s="171" t="str">
        <f t="shared" si="16"/>
        <v>1900</v>
      </c>
      <c r="F1030" s="547">
        <v>0</v>
      </c>
      <c r="G1030" s="548">
        <v>0</v>
      </c>
      <c r="H1030" s="547">
        <v>0</v>
      </c>
      <c r="I1030" s="545" t="s">
        <v>12680</v>
      </c>
      <c r="J1030" s="545"/>
      <c r="K1030" s="545" t="s">
        <v>13413</v>
      </c>
      <c r="L1030" s="545" t="s">
        <v>13807</v>
      </c>
      <c r="M1030" s="548" t="s">
        <v>13758</v>
      </c>
      <c r="N1030" s="545" t="s">
        <v>13413</v>
      </c>
      <c r="O1030" s="545" t="s">
        <v>14849</v>
      </c>
      <c r="P1030" s="549">
        <v>1080</v>
      </c>
      <c r="Q1030" s="549">
        <v>1</v>
      </c>
      <c r="R1030" s="549">
        <v>20</v>
      </c>
      <c r="S1030" s="548"/>
      <c r="T1030" s="548"/>
      <c r="U1030" s="99"/>
    </row>
    <row r="1031" spans="1:21" ht="19.5" customHeight="1">
      <c r="A1031" s="545">
        <v>1167</v>
      </c>
      <c r="B1031" s="545" t="s">
        <v>11803</v>
      </c>
      <c r="C1031" s="545" t="s">
        <v>216</v>
      </c>
      <c r="D1031" s="546"/>
      <c r="E1031" s="171" t="str">
        <f t="shared" si="16"/>
        <v>1900</v>
      </c>
      <c r="F1031" s="547">
        <v>0</v>
      </c>
      <c r="G1031" s="548">
        <v>0</v>
      </c>
      <c r="H1031" s="547">
        <v>0</v>
      </c>
      <c r="I1031" s="545" t="s">
        <v>12680</v>
      </c>
      <c r="J1031" s="545"/>
      <c r="K1031" s="545" t="s">
        <v>13413</v>
      </c>
      <c r="L1031" s="545" t="s">
        <v>13919</v>
      </c>
      <c r="M1031" s="548" t="s">
        <v>13758</v>
      </c>
      <c r="N1031" s="545" t="s">
        <v>13413</v>
      </c>
      <c r="O1031" s="545" t="s">
        <v>14850</v>
      </c>
      <c r="P1031" s="549">
        <v>1082</v>
      </c>
      <c r="Q1031" s="549">
        <v>1</v>
      </c>
      <c r="R1031" s="549">
        <v>20</v>
      </c>
      <c r="S1031" s="548"/>
      <c r="T1031" s="548"/>
      <c r="U1031" s="99"/>
    </row>
    <row r="1032" spans="1:21" ht="19.5" customHeight="1">
      <c r="A1032" s="545">
        <v>1168</v>
      </c>
      <c r="B1032" s="545" t="s">
        <v>11802</v>
      </c>
      <c r="C1032" s="545" t="s">
        <v>216</v>
      </c>
      <c r="D1032" s="546"/>
      <c r="E1032" s="171" t="str">
        <f t="shared" si="16"/>
        <v>1900</v>
      </c>
      <c r="F1032" s="547">
        <v>0</v>
      </c>
      <c r="G1032" s="548">
        <v>0</v>
      </c>
      <c r="H1032" s="547">
        <v>0</v>
      </c>
      <c r="I1032" s="545" t="s">
        <v>12680</v>
      </c>
      <c r="J1032" s="545"/>
      <c r="K1032" s="545" t="s">
        <v>13413</v>
      </c>
      <c r="L1032" s="545" t="s">
        <v>14778</v>
      </c>
      <c r="M1032" s="548" t="s">
        <v>13758</v>
      </c>
      <c r="N1032" s="545" t="s">
        <v>13413</v>
      </c>
      <c r="O1032" s="545" t="s">
        <v>14851</v>
      </c>
      <c r="P1032" s="549">
        <v>1083</v>
      </c>
      <c r="Q1032" s="549">
        <v>1</v>
      </c>
      <c r="R1032" s="549">
        <v>20</v>
      </c>
      <c r="S1032" s="548"/>
      <c r="T1032" s="548"/>
      <c r="U1032" s="99"/>
    </row>
    <row r="1033" spans="1:21" ht="19.5" customHeight="1">
      <c r="A1033" s="545">
        <v>1169</v>
      </c>
      <c r="B1033" s="545" t="s">
        <v>11801</v>
      </c>
      <c r="C1033" s="545" t="s">
        <v>216</v>
      </c>
      <c r="D1033" s="546"/>
      <c r="E1033" s="171" t="str">
        <f t="shared" si="16"/>
        <v>1900</v>
      </c>
      <c r="F1033" s="547">
        <v>0</v>
      </c>
      <c r="G1033" s="548">
        <v>0</v>
      </c>
      <c r="H1033" s="547">
        <v>0</v>
      </c>
      <c r="I1033" s="545" t="s">
        <v>12680</v>
      </c>
      <c r="J1033" s="545"/>
      <c r="K1033" s="545" t="s">
        <v>13413</v>
      </c>
      <c r="L1033" s="545" t="s">
        <v>13919</v>
      </c>
      <c r="M1033" s="548" t="s">
        <v>13758</v>
      </c>
      <c r="N1033" s="545" t="s">
        <v>13413</v>
      </c>
      <c r="O1033" s="545" t="s">
        <v>14852</v>
      </c>
      <c r="P1033" s="549">
        <v>1084</v>
      </c>
      <c r="Q1033" s="549">
        <v>1</v>
      </c>
      <c r="R1033" s="549">
        <v>20</v>
      </c>
      <c r="S1033" s="548"/>
      <c r="T1033" s="548"/>
      <c r="U1033" s="99"/>
    </row>
    <row r="1034" spans="1:21" ht="19.5" customHeight="1">
      <c r="A1034" s="545">
        <v>1170</v>
      </c>
      <c r="B1034" s="545" t="s">
        <v>11800</v>
      </c>
      <c r="C1034" s="545" t="s">
        <v>216</v>
      </c>
      <c r="D1034" s="546"/>
      <c r="E1034" s="171" t="str">
        <f t="shared" si="16"/>
        <v>1900</v>
      </c>
      <c r="F1034" s="547">
        <v>0</v>
      </c>
      <c r="G1034" s="548">
        <v>0</v>
      </c>
      <c r="H1034" s="547">
        <v>0</v>
      </c>
      <c r="I1034" s="545" t="s">
        <v>12680</v>
      </c>
      <c r="J1034" s="545"/>
      <c r="K1034" s="545" t="s">
        <v>13413</v>
      </c>
      <c r="L1034" s="545" t="s">
        <v>14778</v>
      </c>
      <c r="M1034" s="548" t="s">
        <v>13758</v>
      </c>
      <c r="N1034" s="545" t="s">
        <v>13413</v>
      </c>
      <c r="O1034" s="545" t="s">
        <v>14853</v>
      </c>
      <c r="P1034" s="549">
        <v>1085</v>
      </c>
      <c r="Q1034" s="549">
        <v>1</v>
      </c>
      <c r="R1034" s="549">
        <v>20</v>
      </c>
      <c r="S1034" s="548"/>
      <c r="T1034" s="548"/>
      <c r="U1034" s="99"/>
    </row>
    <row r="1035" spans="1:21" ht="19.5" customHeight="1">
      <c r="A1035" s="545">
        <v>1171</v>
      </c>
      <c r="B1035" s="545" t="s">
        <v>3176</v>
      </c>
      <c r="C1035" s="545" t="s">
        <v>216</v>
      </c>
      <c r="D1035" s="546"/>
      <c r="E1035" s="171" t="str">
        <f t="shared" si="16"/>
        <v>1900</v>
      </c>
      <c r="F1035" s="547">
        <v>0</v>
      </c>
      <c r="G1035" s="548">
        <v>0</v>
      </c>
      <c r="H1035" s="547">
        <v>0</v>
      </c>
      <c r="I1035" s="545" t="s">
        <v>12735</v>
      </c>
      <c r="J1035" s="545"/>
      <c r="K1035" s="545" t="s">
        <v>13413</v>
      </c>
      <c r="L1035" s="545" t="s">
        <v>14854</v>
      </c>
      <c r="M1035" s="548" t="s">
        <v>13758</v>
      </c>
      <c r="N1035" s="545" t="s">
        <v>13413</v>
      </c>
      <c r="O1035" s="545" t="s">
        <v>14855</v>
      </c>
      <c r="P1035" s="549">
        <v>1086</v>
      </c>
      <c r="Q1035" s="549">
        <v>1</v>
      </c>
      <c r="R1035" s="549">
        <v>158</v>
      </c>
      <c r="S1035" s="548"/>
      <c r="T1035" s="548"/>
      <c r="U1035" s="99"/>
    </row>
    <row r="1036" spans="1:21" ht="19.5" customHeight="1">
      <c r="A1036" s="545">
        <v>1172</v>
      </c>
      <c r="B1036" s="545" t="s">
        <v>2047</v>
      </c>
      <c r="C1036" s="545" t="s">
        <v>216</v>
      </c>
      <c r="D1036" s="546"/>
      <c r="E1036" s="171" t="str">
        <f t="shared" si="16"/>
        <v>1900</v>
      </c>
      <c r="F1036" s="547">
        <v>0</v>
      </c>
      <c r="G1036" s="548">
        <v>0</v>
      </c>
      <c r="H1036" s="547">
        <v>0</v>
      </c>
      <c r="I1036" s="545" t="s">
        <v>12715</v>
      </c>
      <c r="J1036" s="545"/>
      <c r="K1036" s="545" t="s">
        <v>13413</v>
      </c>
      <c r="L1036" s="545" t="s">
        <v>13413</v>
      </c>
      <c r="M1036" s="548" t="s">
        <v>13758</v>
      </c>
      <c r="N1036" s="545" t="s">
        <v>13413</v>
      </c>
      <c r="O1036" s="545" t="s">
        <v>14856</v>
      </c>
      <c r="P1036" s="549">
        <v>1087</v>
      </c>
      <c r="Q1036" s="549">
        <v>1</v>
      </c>
      <c r="R1036" s="549">
        <v>129</v>
      </c>
      <c r="S1036" s="548"/>
      <c r="T1036" s="548"/>
      <c r="U1036" s="99"/>
    </row>
    <row r="1037" spans="1:21" ht="19.5" customHeight="1">
      <c r="A1037" s="545">
        <v>1174</v>
      </c>
      <c r="B1037" s="545" t="s">
        <v>3180</v>
      </c>
      <c r="C1037" s="545" t="s">
        <v>216</v>
      </c>
      <c r="D1037" s="546"/>
      <c r="E1037" s="171" t="str">
        <f t="shared" si="16"/>
        <v>1900</v>
      </c>
      <c r="F1037" s="547">
        <v>0</v>
      </c>
      <c r="G1037" s="548">
        <v>0</v>
      </c>
      <c r="H1037" s="547">
        <v>0</v>
      </c>
      <c r="I1037" s="545" t="s">
        <v>12663</v>
      </c>
      <c r="J1037" s="545"/>
      <c r="K1037" s="545" t="s">
        <v>13413</v>
      </c>
      <c r="L1037" s="545" t="s">
        <v>14857</v>
      </c>
      <c r="M1037" s="548" t="s">
        <v>13758</v>
      </c>
      <c r="N1037" s="545" t="s">
        <v>13413</v>
      </c>
      <c r="O1037" s="545" t="s">
        <v>14858</v>
      </c>
      <c r="P1037" s="549">
        <v>1089</v>
      </c>
      <c r="Q1037" s="549">
        <v>1</v>
      </c>
      <c r="R1037" s="549">
        <v>21</v>
      </c>
      <c r="S1037" s="548"/>
      <c r="T1037" s="548"/>
      <c r="U1037" s="99"/>
    </row>
    <row r="1038" spans="1:21" ht="19.5" customHeight="1">
      <c r="A1038" s="545">
        <v>1175</v>
      </c>
      <c r="B1038" s="545" t="s">
        <v>6391</v>
      </c>
      <c r="C1038" s="545" t="s">
        <v>216</v>
      </c>
      <c r="D1038" s="546">
        <v>46052</v>
      </c>
      <c r="E1038" s="171" t="str">
        <f t="shared" si="16"/>
        <v>2026</v>
      </c>
      <c r="F1038" s="547">
        <v>54514</v>
      </c>
      <c r="G1038" s="548">
        <v>0.19</v>
      </c>
      <c r="H1038" s="547">
        <v>45810.080000000002</v>
      </c>
      <c r="I1038" s="545" t="s">
        <v>12735</v>
      </c>
      <c r="J1038" s="545" t="s">
        <v>13307</v>
      </c>
      <c r="K1038" s="545" t="s">
        <v>13413</v>
      </c>
      <c r="L1038" s="545" t="s">
        <v>14857</v>
      </c>
      <c r="M1038" s="548" t="s">
        <v>13758</v>
      </c>
      <c r="N1038" s="545" t="s">
        <v>13413</v>
      </c>
      <c r="O1038" s="545" t="s">
        <v>14859</v>
      </c>
      <c r="P1038" s="549">
        <v>1090</v>
      </c>
      <c r="Q1038" s="549">
        <v>1</v>
      </c>
      <c r="R1038" s="549">
        <v>51</v>
      </c>
      <c r="S1038" s="548">
        <v>2228</v>
      </c>
      <c r="T1038" s="548"/>
      <c r="U1038" s="99"/>
    </row>
    <row r="1039" spans="1:21" ht="19.5" customHeight="1">
      <c r="A1039" s="545">
        <v>1176</v>
      </c>
      <c r="B1039" s="545" t="s">
        <v>2546</v>
      </c>
      <c r="C1039" s="545" t="s">
        <v>216</v>
      </c>
      <c r="D1039" s="546">
        <v>44588</v>
      </c>
      <c r="E1039" s="171" t="str">
        <f t="shared" si="16"/>
        <v>2022</v>
      </c>
      <c r="F1039" s="547">
        <v>100770</v>
      </c>
      <c r="G1039" s="548">
        <v>0.19</v>
      </c>
      <c r="H1039" s="547">
        <v>84680.67</v>
      </c>
      <c r="I1039" s="545" t="s">
        <v>12642</v>
      </c>
      <c r="J1039" s="545" t="s">
        <v>13297</v>
      </c>
      <c r="K1039" s="545" t="s">
        <v>13413</v>
      </c>
      <c r="L1039" s="545" t="s">
        <v>13807</v>
      </c>
      <c r="M1039" s="548" t="s">
        <v>13758</v>
      </c>
      <c r="N1039" s="545" t="s">
        <v>13413</v>
      </c>
      <c r="O1039" s="545" t="s">
        <v>14860</v>
      </c>
      <c r="P1039" s="549">
        <v>1091</v>
      </c>
      <c r="Q1039" s="549">
        <v>1</v>
      </c>
      <c r="R1039" s="549">
        <v>135</v>
      </c>
      <c r="S1039" s="548">
        <v>2257</v>
      </c>
      <c r="T1039" s="548"/>
      <c r="U1039" s="99"/>
    </row>
    <row r="1040" spans="1:21" ht="19.5" customHeight="1">
      <c r="A1040" s="545">
        <v>1177</v>
      </c>
      <c r="B1040" s="545" t="s">
        <v>3181</v>
      </c>
      <c r="C1040" s="545" t="s">
        <v>216</v>
      </c>
      <c r="D1040" s="546"/>
      <c r="E1040" s="171" t="str">
        <f t="shared" si="16"/>
        <v>1900</v>
      </c>
      <c r="F1040" s="547">
        <v>0</v>
      </c>
      <c r="G1040" s="548">
        <v>0</v>
      </c>
      <c r="H1040" s="547">
        <v>0</v>
      </c>
      <c r="I1040" s="545" t="s">
        <v>12663</v>
      </c>
      <c r="J1040" s="545"/>
      <c r="K1040" s="545" t="s">
        <v>13413</v>
      </c>
      <c r="L1040" s="545" t="s">
        <v>14857</v>
      </c>
      <c r="M1040" s="548" t="s">
        <v>13758</v>
      </c>
      <c r="N1040" s="545" t="s">
        <v>13413</v>
      </c>
      <c r="O1040" s="545" t="s">
        <v>14861</v>
      </c>
      <c r="P1040" s="549">
        <v>1092</v>
      </c>
      <c r="Q1040" s="549">
        <v>1</v>
      </c>
      <c r="R1040" s="549">
        <v>21</v>
      </c>
      <c r="S1040" s="548"/>
      <c r="T1040" s="548"/>
      <c r="U1040" s="99"/>
    </row>
    <row r="1041" spans="1:21" ht="19.5" customHeight="1">
      <c r="A1041" s="545">
        <v>1178</v>
      </c>
      <c r="B1041" s="545" t="s">
        <v>11799</v>
      </c>
      <c r="C1041" s="545" t="s">
        <v>216</v>
      </c>
      <c r="D1041" s="546"/>
      <c r="E1041" s="171" t="str">
        <f t="shared" si="16"/>
        <v>1900</v>
      </c>
      <c r="F1041" s="547">
        <v>0</v>
      </c>
      <c r="G1041" s="548">
        <v>0</v>
      </c>
      <c r="H1041" s="547">
        <v>0</v>
      </c>
      <c r="I1041" s="545" t="s">
        <v>12663</v>
      </c>
      <c r="J1041" s="545"/>
      <c r="K1041" s="545" t="s">
        <v>13413</v>
      </c>
      <c r="L1041" s="545" t="s">
        <v>14857</v>
      </c>
      <c r="M1041" s="548" t="s">
        <v>13758</v>
      </c>
      <c r="N1041" s="545" t="s">
        <v>13413</v>
      </c>
      <c r="O1041" s="545" t="s">
        <v>14862</v>
      </c>
      <c r="P1041" s="549">
        <v>1093</v>
      </c>
      <c r="Q1041" s="549">
        <v>1</v>
      </c>
      <c r="R1041" s="549">
        <v>21</v>
      </c>
      <c r="S1041" s="548"/>
      <c r="T1041" s="548"/>
      <c r="U1041" s="99"/>
    </row>
    <row r="1042" spans="1:21" ht="19.5" customHeight="1">
      <c r="A1042" s="545">
        <v>1179</v>
      </c>
      <c r="B1042" s="545" t="s">
        <v>2675</v>
      </c>
      <c r="C1042" s="545" t="s">
        <v>216</v>
      </c>
      <c r="D1042" s="546">
        <v>45708</v>
      </c>
      <c r="E1042" s="171" t="str">
        <f t="shared" si="16"/>
        <v>2025</v>
      </c>
      <c r="F1042" s="547">
        <v>10465.799999999999</v>
      </c>
      <c r="G1042" s="548">
        <v>0.19</v>
      </c>
      <c r="H1042" s="547">
        <v>8794.7900000000009</v>
      </c>
      <c r="I1042" s="545" t="s">
        <v>12642</v>
      </c>
      <c r="J1042" s="545" t="s">
        <v>13307</v>
      </c>
      <c r="K1042" s="545" t="s">
        <v>13413</v>
      </c>
      <c r="L1042" s="545" t="s">
        <v>13807</v>
      </c>
      <c r="M1042" s="548" t="s">
        <v>13758</v>
      </c>
      <c r="N1042" s="545" t="s">
        <v>13413</v>
      </c>
      <c r="O1042" s="545" t="s">
        <v>14863</v>
      </c>
      <c r="P1042" s="549">
        <v>1094</v>
      </c>
      <c r="Q1042" s="549">
        <v>1</v>
      </c>
      <c r="R1042" s="549">
        <v>135</v>
      </c>
      <c r="S1042" s="548">
        <v>2228</v>
      </c>
      <c r="T1042" s="548"/>
      <c r="U1042" s="99"/>
    </row>
    <row r="1043" spans="1:21" ht="19.5" customHeight="1">
      <c r="A1043" s="545">
        <v>1180</v>
      </c>
      <c r="B1043" s="545" t="s">
        <v>3183</v>
      </c>
      <c r="C1043" s="545" t="s">
        <v>216</v>
      </c>
      <c r="D1043" s="546"/>
      <c r="E1043" s="171" t="str">
        <f t="shared" si="16"/>
        <v>1900</v>
      </c>
      <c r="F1043" s="547">
        <v>0</v>
      </c>
      <c r="G1043" s="548">
        <v>0</v>
      </c>
      <c r="H1043" s="547">
        <v>0</v>
      </c>
      <c r="I1043" s="545" t="s">
        <v>12663</v>
      </c>
      <c r="J1043" s="545"/>
      <c r="K1043" s="545" t="s">
        <v>13413</v>
      </c>
      <c r="L1043" s="545" t="s">
        <v>14857</v>
      </c>
      <c r="M1043" s="548" t="s">
        <v>13758</v>
      </c>
      <c r="N1043" s="545" t="s">
        <v>13413</v>
      </c>
      <c r="O1043" s="545" t="s">
        <v>14864</v>
      </c>
      <c r="P1043" s="549">
        <v>1095</v>
      </c>
      <c r="Q1043" s="549">
        <v>1</v>
      </c>
      <c r="R1043" s="549">
        <v>21</v>
      </c>
      <c r="S1043" s="548"/>
      <c r="T1043" s="548"/>
      <c r="U1043" s="99"/>
    </row>
    <row r="1044" spans="1:21" ht="19.5" customHeight="1">
      <c r="A1044" s="545">
        <v>1182</v>
      </c>
      <c r="B1044" s="545" t="s">
        <v>6851</v>
      </c>
      <c r="C1044" s="545" t="s">
        <v>216</v>
      </c>
      <c r="D1044" s="546">
        <v>44588</v>
      </c>
      <c r="E1044" s="171" t="str">
        <f t="shared" si="16"/>
        <v>2022</v>
      </c>
      <c r="F1044" s="547">
        <v>92923.01</v>
      </c>
      <c r="G1044" s="548">
        <v>0.19</v>
      </c>
      <c r="H1044" s="547">
        <v>78086.559999999998</v>
      </c>
      <c r="I1044" s="545" t="s">
        <v>12642</v>
      </c>
      <c r="J1044" s="545" t="s">
        <v>13297</v>
      </c>
      <c r="K1044" s="545" t="s">
        <v>13413</v>
      </c>
      <c r="L1044" s="545" t="s">
        <v>13807</v>
      </c>
      <c r="M1044" s="548" t="s">
        <v>13758</v>
      </c>
      <c r="N1044" s="545" t="s">
        <v>13413</v>
      </c>
      <c r="O1044" s="545" t="s">
        <v>14865</v>
      </c>
      <c r="P1044" s="549">
        <v>1097</v>
      </c>
      <c r="Q1044" s="549">
        <v>1</v>
      </c>
      <c r="R1044" s="549">
        <v>135</v>
      </c>
      <c r="S1044" s="548">
        <v>2257</v>
      </c>
      <c r="T1044" s="548"/>
      <c r="U1044" s="99"/>
    </row>
    <row r="1045" spans="1:21" ht="19.5" customHeight="1">
      <c r="A1045" s="545">
        <v>1183</v>
      </c>
      <c r="B1045" s="545" t="s">
        <v>3184</v>
      </c>
      <c r="C1045" s="545" t="s">
        <v>216</v>
      </c>
      <c r="D1045" s="546"/>
      <c r="E1045" s="171" t="str">
        <f t="shared" si="16"/>
        <v>1900</v>
      </c>
      <c r="F1045" s="547">
        <v>0</v>
      </c>
      <c r="G1045" s="548">
        <v>0</v>
      </c>
      <c r="H1045" s="547">
        <v>0</v>
      </c>
      <c r="I1045" s="545" t="s">
        <v>12663</v>
      </c>
      <c r="J1045" s="545"/>
      <c r="K1045" s="545" t="s">
        <v>13413</v>
      </c>
      <c r="L1045" s="545" t="s">
        <v>14857</v>
      </c>
      <c r="M1045" s="548" t="s">
        <v>13758</v>
      </c>
      <c r="N1045" s="545" t="s">
        <v>13413</v>
      </c>
      <c r="O1045" s="545" t="s">
        <v>14866</v>
      </c>
      <c r="P1045" s="549">
        <v>1098</v>
      </c>
      <c r="Q1045" s="549">
        <v>1</v>
      </c>
      <c r="R1045" s="549">
        <v>21</v>
      </c>
      <c r="S1045" s="548"/>
      <c r="T1045" s="548"/>
      <c r="U1045" s="99"/>
    </row>
    <row r="1046" spans="1:21" ht="19.5" customHeight="1">
      <c r="A1046" s="545">
        <v>1184</v>
      </c>
      <c r="B1046" s="545" t="s">
        <v>11798</v>
      </c>
      <c r="C1046" s="545" t="s">
        <v>216</v>
      </c>
      <c r="D1046" s="546"/>
      <c r="E1046" s="171" t="str">
        <f t="shared" si="16"/>
        <v>1900</v>
      </c>
      <c r="F1046" s="547">
        <v>0</v>
      </c>
      <c r="G1046" s="548">
        <v>0</v>
      </c>
      <c r="H1046" s="547">
        <v>0</v>
      </c>
      <c r="I1046" s="545" t="s">
        <v>12663</v>
      </c>
      <c r="J1046" s="545"/>
      <c r="K1046" s="545" t="s">
        <v>13413</v>
      </c>
      <c r="L1046" s="545" t="s">
        <v>14857</v>
      </c>
      <c r="M1046" s="548" t="s">
        <v>13758</v>
      </c>
      <c r="N1046" s="545" t="s">
        <v>13413</v>
      </c>
      <c r="O1046" s="545" t="s">
        <v>14867</v>
      </c>
      <c r="P1046" s="549">
        <v>1099</v>
      </c>
      <c r="Q1046" s="549">
        <v>1</v>
      </c>
      <c r="R1046" s="549">
        <v>21</v>
      </c>
      <c r="S1046" s="548"/>
      <c r="T1046" s="548"/>
      <c r="U1046" s="99"/>
    </row>
    <row r="1047" spans="1:21" ht="19.5" customHeight="1">
      <c r="A1047" s="545">
        <v>1185</v>
      </c>
      <c r="B1047" s="545" t="s">
        <v>12289</v>
      </c>
      <c r="C1047" s="545" t="s">
        <v>216</v>
      </c>
      <c r="D1047" s="546">
        <v>45708</v>
      </c>
      <c r="E1047" s="171" t="str">
        <f t="shared" si="16"/>
        <v>2025</v>
      </c>
      <c r="F1047" s="547">
        <v>15727.82</v>
      </c>
      <c r="G1047" s="548">
        <v>0.19</v>
      </c>
      <c r="H1047" s="547">
        <v>13216.66</v>
      </c>
      <c r="I1047" s="545" t="s">
        <v>12700</v>
      </c>
      <c r="J1047" s="545" t="s">
        <v>13307</v>
      </c>
      <c r="K1047" s="545" t="s">
        <v>14868</v>
      </c>
      <c r="L1047" s="545" t="s">
        <v>13413</v>
      </c>
      <c r="M1047" s="548" t="s">
        <v>13758</v>
      </c>
      <c r="N1047" s="545" t="s">
        <v>13413</v>
      </c>
      <c r="O1047" s="545" t="s">
        <v>13413</v>
      </c>
      <c r="P1047" s="549">
        <v>1100</v>
      </c>
      <c r="Q1047" s="549">
        <v>1</v>
      </c>
      <c r="R1047" s="549">
        <v>117</v>
      </c>
      <c r="S1047" s="548">
        <v>2228</v>
      </c>
      <c r="T1047" s="548"/>
      <c r="U1047" s="99"/>
    </row>
    <row r="1048" spans="1:21" ht="19.5" customHeight="1">
      <c r="A1048" s="545">
        <v>1186</v>
      </c>
      <c r="B1048" s="545" t="s">
        <v>3187</v>
      </c>
      <c r="C1048" s="545" t="s">
        <v>216</v>
      </c>
      <c r="D1048" s="546"/>
      <c r="E1048" s="171" t="str">
        <f t="shared" si="16"/>
        <v>1900</v>
      </c>
      <c r="F1048" s="547">
        <v>0</v>
      </c>
      <c r="G1048" s="548">
        <v>0</v>
      </c>
      <c r="H1048" s="547">
        <v>0</v>
      </c>
      <c r="I1048" s="545" t="s">
        <v>12735</v>
      </c>
      <c r="J1048" s="545"/>
      <c r="K1048" s="545" t="s">
        <v>13413</v>
      </c>
      <c r="L1048" s="545" t="s">
        <v>14869</v>
      </c>
      <c r="M1048" s="548" t="s">
        <v>13758</v>
      </c>
      <c r="N1048" s="545" t="s">
        <v>13413</v>
      </c>
      <c r="O1048" s="545" t="s">
        <v>14870</v>
      </c>
      <c r="P1048" s="549">
        <v>1101</v>
      </c>
      <c r="Q1048" s="549">
        <v>1</v>
      </c>
      <c r="R1048" s="549">
        <v>158</v>
      </c>
      <c r="S1048" s="548"/>
      <c r="T1048" s="548"/>
      <c r="U1048" s="99"/>
    </row>
    <row r="1049" spans="1:21" ht="19.5" customHeight="1">
      <c r="A1049" s="545">
        <v>1187</v>
      </c>
      <c r="B1049" s="545" t="s">
        <v>3188</v>
      </c>
      <c r="C1049" s="545" t="s">
        <v>216</v>
      </c>
      <c r="D1049" s="546"/>
      <c r="E1049" s="171" t="str">
        <f t="shared" si="16"/>
        <v>1900</v>
      </c>
      <c r="F1049" s="547">
        <v>0</v>
      </c>
      <c r="G1049" s="548">
        <v>0</v>
      </c>
      <c r="H1049" s="547">
        <v>0</v>
      </c>
      <c r="I1049" s="545" t="s">
        <v>12735</v>
      </c>
      <c r="J1049" s="545"/>
      <c r="K1049" s="545" t="s">
        <v>13413</v>
      </c>
      <c r="L1049" s="545" t="s">
        <v>14869</v>
      </c>
      <c r="M1049" s="548" t="s">
        <v>13758</v>
      </c>
      <c r="N1049" s="545" t="s">
        <v>13413</v>
      </c>
      <c r="O1049" s="545" t="s">
        <v>14871</v>
      </c>
      <c r="P1049" s="549">
        <v>1102</v>
      </c>
      <c r="Q1049" s="549">
        <v>1</v>
      </c>
      <c r="R1049" s="549">
        <v>158</v>
      </c>
      <c r="S1049" s="548"/>
      <c r="T1049" s="548"/>
      <c r="U1049" s="99"/>
    </row>
    <row r="1050" spans="1:21" ht="19.5" customHeight="1">
      <c r="A1050" s="545">
        <v>1188</v>
      </c>
      <c r="B1050" s="545" t="s">
        <v>3189</v>
      </c>
      <c r="C1050" s="545" t="s">
        <v>216</v>
      </c>
      <c r="D1050" s="546"/>
      <c r="E1050" s="171" t="str">
        <f t="shared" si="16"/>
        <v>1900</v>
      </c>
      <c r="F1050" s="547">
        <v>0</v>
      </c>
      <c r="G1050" s="548">
        <v>0</v>
      </c>
      <c r="H1050" s="547">
        <v>0</v>
      </c>
      <c r="I1050" s="545" t="s">
        <v>12735</v>
      </c>
      <c r="J1050" s="545"/>
      <c r="K1050" s="545" t="s">
        <v>13413</v>
      </c>
      <c r="L1050" s="545" t="s">
        <v>14869</v>
      </c>
      <c r="M1050" s="548" t="s">
        <v>13758</v>
      </c>
      <c r="N1050" s="545" t="s">
        <v>13413</v>
      </c>
      <c r="O1050" s="545" t="s">
        <v>14871</v>
      </c>
      <c r="P1050" s="549">
        <v>1103</v>
      </c>
      <c r="Q1050" s="549">
        <v>1</v>
      </c>
      <c r="R1050" s="549">
        <v>158</v>
      </c>
      <c r="S1050" s="548"/>
      <c r="T1050" s="548"/>
      <c r="U1050" s="99"/>
    </row>
    <row r="1051" spans="1:21" ht="19.5" customHeight="1">
      <c r="A1051" s="545">
        <v>1189</v>
      </c>
      <c r="B1051" s="545" t="s">
        <v>3193</v>
      </c>
      <c r="C1051" s="545" t="s">
        <v>216</v>
      </c>
      <c r="D1051" s="546"/>
      <c r="E1051" s="171" t="str">
        <f t="shared" si="16"/>
        <v>1900</v>
      </c>
      <c r="F1051" s="547">
        <v>0</v>
      </c>
      <c r="G1051" s="548">
        <v>0</v>
      </c>
      <c r="H1051" s="547">
        <v>0</v>
      </c>
      <c r="I1051" s="545" t="s">
        <v>12735</v>
      </c>
      <c r="J1051" s="545"/>
      <c r="K1051" s="545" t="s">
        <v>13413</v>
      </c>
      <c r="L1051" s="545" t="s">
        <v>14869</v>
      </c>
      <c r="M1051" s="548" t="s">
        <v>13758</v>
      </c>
      <c r="N1051" s="545" t="s">
        <v>13413</v>
      </c>
      <c r="O1051" s="545" t="s">
        <v>14872</v>
      </c>
      <c r="P1051" s="549">
        <v>1104</v>
      </c>
      <c r="Q1051" s="549">
        <v>1</v>
      </c>
      <c r="R1051" s="549">
        <v>158</v>
      </c>
      <c r="S1051" s="548"/>
      <c r="T1051" s="548"/>
      <c r="U1051" s="99"/>
    </row>
    <row r="1052" spans="1:21" ht="19.5" customHeight="1">
      <c r="A1052" s="545">
        <v>1190</v>
      </c>
      <c r="B1052" s="545" t="s">
        <v>3206</v>
      </c>
      <c r="C1052" s="545" t="s">
        <v>216</v>
      </c>
      <c r="D1052" s="546"/>
      <c r="E1052" s="171" t="str">
        <f t="shared" si="16"/>
        <v>1900</v>
      </c>
      <c r="F1052" s="547">
        <v>0</v>
      </c>
      <c r="G1052" s="548">
        <v>0</v>
      </c>
      <c r="H1052" s="547">
        <v>0</v>
      </c>
      <c r="I1052" s="545" t="s">
        <v>12735</v>
      </c>
      <c r="J1052" s="545"/>
      <c r="K1052" s="545" t="s">
        <v>13413</v>
      </c>
      <c r="L1052" s="545" t="s">
        <v>14869</v>
      </c>
      <c r="M1052" s="548" t="s">
        <v>13758</v>
      </c>
      <c r="N1052" s="545" t="s">
        <v>13413</v>
      </c>
      <c r="O1052" s="545" t="s">
        <v>14872</v>
      </c>
      <c r="P1052" s="549">
        <v>1105</v>
      </c>
      <c r="Q1052" s="549">
        <v>1</v>
      </c>
      <c r="R1052" s="549">
        <v>158</v>
      </c>
      <c r="S1052" s="548"/>
      <c r="T1052" s="548"/>
      <c r="U1052" s="99"/>
    </row>
    <row r="1053" spans="1:21" ht="19.5" customHeight="1">
      <c r="A1053" s="545">
        <v>1191</v>
      </c>
      <c r="B1053" s="545" t="s">
        <v>3192</v>
      </c>
      <c r="C1053" s="545" t="s">
        <v>216</v>
      </c>
      <c r="D1053" s="546"/>
      <c r="E1053" s="171" t="str">
        <f t="shared" si="16"/>
        <v>1900</v>
      </c>
      <c r="F1053" s="547">
        <v>0</v>
      </c>
      <c r="G1053" s="548">
        <v>0</v>
      </c>
      <c r="H1053" s="547">
        <v>0</v>
      </c>
      <c r="I1053" s="545" t="s">
        <v>12735</v>
      </c>
      <c r="J1053" s="545"/>
      <c r="K1053" s="545" t="s">
        <v>13413</v>
      </c>
      <c r="L1053" s="545" t="s">
        <v>14873</v>
      </c>
      <c r="M1053" s="548" t="s">
        <v>13758</v>
      </c>
      <c r="N1053" s="545" t="s">
        <v>13413</v>
      </c>
      <c r="O1053" s="545" t="s">
        <v>14874</v>
      </c>
      <c r="P1053" s="549">
        <v>1106</v>
      </c>
      <c r="Q1053" s="549">
        <v>1</v>
      </c>
      <c r="R1053" s="549">
        <v>158</v>
      </c>
      <c r="S1053" s="548"/>
      <c r="T1053" s="548"/>
      <c r="U1053" s="99"/>
    </row>
    <row r="1054" spans="1:21" ht="19.5" customHeight="1">
      <c r="A1054" s="545">
        <v>1192</v>
      </c>
      <c r="B1054" s="545" t="s">
        <v>3195</v>
      </c>
      <c r="C1054" s="545" t="s">
        <v>216</v>
      </c>
      <c r="D1054" s="546"/>
      <c r="E1054" s="171" t="str">
        <f t="shared" si="16"/>
        <v>1900</v>
      </c>
      <c r="F1054" s="547">
        <v>0</v>
      </c>
      <c r="G1054" s="548">
        <v>0</v>
      </c>
      <c r="H1054" s="547">
        <v>0</v>
      </c>
      <c r="I1054" s="545" t="s">
        <v>12735</v>
      </c>
      <c r="J1054" s="545"/>
      <c r="K1054" s="545" t="s">
        <v>13413</v>
      </c>
      <c r="L1054" s="545" t="s">
        <v>14869</v>
      </c>
      <c r="M1054" s="548" t="s">
        <v>13758</v>
      </c>
      <c r="N1054" s="545" t="s">
        <v>13413</v>
      </c>
      <c r="O1054" s="545" t="s">
        <v>14875</v>
      </c>
      <c r="P1054" s="549">
        <v>1107</v>
      </c>
      <c r="Q1054" s="549">
        <v>1</v>
      </c>
      <c r="R1054" s="549">
        <v>158</v>
      </c>
      <c r="S1054" s="548"/>
      <c r="T1054" s="548"/>
      <c r="U1054" s="99"/>
    </row>
    <row r="1055" spans="1:21" ht="19.5" customHeight="1">
      <c r="A1055" s="545">
        <v>1193</v>
      </c>
      <c r="B1055" s="545" t="s">
        <v>6646</v>
      </c>
      <c r="C1055" s="545" t="s">
        <v>216</v>
      </c>
      <c r="D1055" s="546">
        <v>46052</v>
      </c>
      <c r="E1055" s="171" t="str">
        <f t="shared" si="16"/>
        <v>2026</v>
      </c>
      <c r="F1055" s="547">
        <v>102089</v>
      </c>
      <c r="G1055" s="548">
        <v>0.19</v>
      </c>
      <c r="H1055" s="547">
        <v>85789.08</v>
      </c>
      <c r="I1055" s="545" t="s">
        <v>12735</v>
      </c>
      <c r="J1055" s="545" t="s">
        <v>13307</v>
      </c>
      <c r="K1055" s="545" t="s">
        <v>14876</v>
      </c>
      <c r="L1055" s="545" t="s">
        <v>14869</v>
      </c>
      <c r="M1055" s="548" t="s">
        <v>13758</v>
      </c>
      <c r="N1055" s="545" t="s">
        <v>13413</v>
      </c>
      <c r="O1055" s="545" t="s">
        <v>14877</v>
      </c>
      <c r="P1055" s="549">
        <v>1108</v>
      </c>
      <c r="Q1055" s="549">
        <v>1</v>
      </c>
      <c r="R1055" s="549">
        <v>51</v>
      </c>
      <c r="S1055" s="548">
        <v>2228</v>
      </c>
      <c r="T1055" s="548"/>
      <c r="U1055" s="99"/>
    </row>
    <row r="1056" spans="1:21" ht="19.5" customHeight="1">
      <c r="A1056" s="545">
        <v>1194</v>
      </c>
      <c r="B1056" s="545" t="s">
        <v>3196</v>
      </c>
      <c r="C1056" s="545" t="s">
        <v>216</v>
      </c>
      <c r="D1056" s="546"/>
      <c r="E1056" s="171" t="str">
        <f t="shared" si="16"/>
        <v>1900</v>
      </c>
      <c r="F1056" s="547">
        <v>0</v>
      </c>
      <c r="G1056" s="548">
        <v>0</v>
      </c>
      <c r="H1056" s="547">
        <v>0</v>
      </c>
      <c r="I1056" s="545" t="s">
        <v>12735</v>
      </c>
      <c r="J1056" s="545"/>
      <c r="K1056" s="545" t="s">
        <v>13413</v>
      </c>
      <c r="L1056" s="545" t="s">
        <v>14869</v>
      </c>
      <c r="M1056" s="548" t="s">
        <v>13758</v>
      </c>
      <c r="N1056" s="545" t="s">
        <v>13413</v>
      </c>
      <c r="O1056" s="545" t="s">
        <v>14877</v>
      </c>
      <c r="P1056" s="549">
        <v>1109</v>
      </c>
      <c r="Q1056" s="549">
        <v>1</v>
      </c>
      <c r="R1056" s="549">
        <v>158</v>
      </c>
      <c r="S1056" s="548"/>
      <c r="T1056" s="548"/>
      <c r="U1056" s="99"/>
    </row>
    <row r="1057" spans="1:21" ht="19.5" customHeight="1">
      <c r="A1057" s="545">
        <v>1195</v>
      </c>
      <c r="B1057" s="545" t="s">
        <v>3198</v>
      </c>
      <c r="C1057" s="545" t="s">
        <v>216</v>
      </c>
      <c r="D1057" s="546"/>
      <c r="E1057" s="171" t="str">
        <f t="shared" si="16"/>
        <v>1900</v>
      </c>
      <c r="F1057" s="547">
        <v>0</v>
      </c>
      <c r="G1057" s="548">
        <v>0</v>
      </c>
      <c r="H1057" s="547">
        <v>0</v>
      </c>
      <c r="I1057" s="545" t="s">
        <v>12735</v>
      </c>
      <c r="J1057" s="545"/>
      <c r="K1057" s="545" t="s">
        <v>13413</v>
      </c>
      <c r="L1057" s="545" t="s">
        <v>14869</v>
      </c>
      <c r="M1057" s="548" t="s">
        <v>13758</v>
      </c>
      <c r="N1057" s="545" t="s">
        <v>13413</v>
      </c>
      <c r="O1057" s="545" t="s">
        <v>14878</v>
      </c>
      <c r="P1057" s="549">
        <v>1110</v>
      </c>
      <c r="Q1057" s="549">
        <v>1</v>
      </c>
      <c r="R1057" s="549">
        <v>158</v>
      </c>
      <c r="S1057" s="548"/>
      <c r="T1057" s="548"/>
      <c r="U1057" s="99"/>
    </row>
    <row r="1058" spans="1:21" ht="19.5" customHeight="1">
      <c r="A1058" s="545">
        <v>1196</v>
      </c>
      <c r="B1058" s="545" t="s">
        <v>3202</v>
      </c>
      <c r="C1058" s="545" t="s">
        <v>216</v>
      </c>
      <c r="D1058" s="546"/>
      <c r="E1058" s="171" t="str">
        <f t="shared" si="16"/>
        <v>1900</v>
      </c>
      <c r="F1058" s="547">
        <v>0</v>
      </c>
      <c r="G1058" s="548">
        <v>0</v>
      </c>
      <c r="H1058" s="547">
        <v>0</v>
      </c>
      <c r="I1058" s="545" t="s">
        <v>12735</v>
      </c>
      <c r="J1058" s="545"/>
      <c r="K1058" s="545" t="s">
        <v>13413</v>
      </c>
      <c r="L1058" s="545" t="s">
        <v>14869</v>
      </c>
      <c r="M1058" s="548" t="s">
        <v>13758</v>
      </c>
      <c r="N1058" s="545" t="s">
        <v>13413</v>
      </c>
      <c r="O1058" s="545" t="s">
        <v>14879</v>
      </c>
      <c r="P1058" s="549">
        <v>1111</v>
      </c>
      <c r="Q1058" s="549">
        <v>1</v>
      </c>
      <c r="R1058" s="549">
        <v>158</v>
      </c>
      <c r="S1058" s="548"/>
      <c r="T1058" s="548"/>
      <c r="U1058" s="99"/>
    </row>
    <row r="1059" spans="1:21" ht="19.5" customHeight="1">
      <c r="A1059" s="545">
        <v>1197</v>
      </c>
      <c r="B1059" s="545" t="s">
        <v>3201</v>
      </c>
      <c r="C1059" s="545" t="s">
        <v>216</v>
      </c>
      <c r="D1059" s="546"/>
      <c r="E1059" s="171" t="str">
        <f t="shared" si="16"/>
        <v>1900</v>
      </c>
      <c r="F1059" s="547">
        <v>0</v>
      </c>
      <c r="G1059" s="548">
        <v>0</v>
      </c>
      <c r="H1059" s="547">
        <v>0</v>
      </c>
      <c r="I1059" s="545" t="s">
        <v>12735</v>
      </c>
      <c r="J1059" s="545"/>
      <c r="K1059" s="545" t="s">
        <v>13413</v>
      </c>
      <c r="L1059" s="545" t="s">
        <v>14869</v>
      </c>
      <c r="M1059" s="548" t="s">
        <v>13758</v>
      </c>
      <c r="N1059" s="545" t="s">
        <v>13413</v>
      </c>
      <c r="O1059" s="545" t="s">
        <v>14879</v>
      </c>
      <c r="P1059" s="549">
        <v>1112</v>
      </c>
      <c r="Q1059" s="549">
        <v>1</v>
      </c>
      <c r="R1059" s="549">
        <v>158</v>
      </c>
      <c r="S1059" s="548"/>
      <c r="T1059" s="548"/>
      <c r="U1059" s="99"/>
    </row>
    <row r="1060" spans="1:21" ht="19.5" customHeight="1">
      <c r="A1060" s="545">
        <v>1198</v>
      </c>
      <c r="B1060" s="545" t="s">
        <v>11797</v>
      </c>
      <c r="C1060" s="545" t="s">
        <v>216</v>
      </c>
      <c r="D1060" s="546"/>
      <c r="E1060" s="171" t="str">
        <f t="shared" si="16"/>
        <v>1900</v>
      </c>
      <c r="F1060" s="547">
        <v>0</v>
      </c>
      <c r="G1060" s="548">
        <v>0</v>
      </c>
      <c r="H1060" s="547">
        <v>0</v>
      </c>
      <c r="I1060" s="545" t="s">
        <v>12735</v>
      </c>
      <c r="J1060" s="545"/>
      <c r="K1060" s="545" t="s">
        <v>13413</v>
      </c>
      <c r="L1060" s="545" t="s">
        <v>14869</v>
      </c>
      <c r="M1060" s="548" t="s">
        <v>13758</v>
      </c>
      <c r="N1060" s="545" t="s">
        <v>13413</v>
      </c>
      <c r="O1060" s="545" t="s">
        <v>14880</v>
      </c>
      <c r="P1060" s="549">
        <v>1113</v>
      </c>
      <c r="Q1060" s="549">
        <v>1</v>
      </c>
      <c r="R1060" s="549">
        <v>158</v>
      </c>
      <c r="S1060" s="548"/>
      <c r="T1060" s="548"/>
      <c r="U1060" s="99"/>
    </row>
    <row r="1061" spans="1:21" ht="19.5" customHeight="1">
      <c r="A1061" s="545">
        <v>1199</v>
      </c>
      <c r="B1061" s="545" t="s">
        <v>3203</v>
      </c>
      <c r="C1061" s="545" t="s">
        <v>216</v>
      </c>
      <c r="D1061" s="546"/>
      <c r="E1061" s="171" t="str">
        <f t="shared" si="16"/>
        <v>1900</v>
      </c>
      <c r="F1061" s="547">
        <v>0</v>
      </c>
      <c r="G1061" s="548">
        <v>0</v>
      </c>
      <c r="H1061" s="547">
        <v>0</v>
      </c>
      <c r="I1061" s="545" t="s">
        <v>12663</v>
      </c>
      <c r="J1061" s="545"/>
      <c r="K1061" s="545" t="s">
        <v>13413</v>
      </c>
      <c r="L1061" s="545" t="s">
        <v>14881</v>
      </c>
      <c r="M1061" s="548" t="s">
        <v>13758</v>
      </c>
      <c r="N1061" s="545" t="s">
        <v>22168</v>
      </c>
      <c r="O1061" s="545" t="s">
        <v>14882</v>
      </c>
      <c r="P1061" s="549">
        <v>1114</v>
      </c>
      <c r="Q1061" s="549">
        <v>1</v>
      </c>
      <c r="R1061" s="549">
        <v>21</v>
      </c>
      <c r="S1061" s="548"/>
      <c r="T1061" s="548">
        <v>150</v>
      </c>
      <c r="U1061" s="99"/>
    </row>
    <row r="1062" spans="1:21" ht="19.5" customHeight="1">
      <c r="A1062" s="545">
        <v>1200</v>
      </c>
      <c r="B1062" s="545" t="s">
        <v>3204</v>
      </c>
      <c r="C1062" s="545" t="s">
        <v>216</v>
      </c>
      <c r="D1062" s="546"/>
      <c r="E1062" s="171" t="str">
        <f t="shared" si="16"/>
        <v>1900</v>
      </c>
      <c r="F1062" s="547">
        <v>0</v>
      </c>
      <c r="G1062" s="548">
        <v>0</v>
      </c>
      <c r="H1062" s="547">
        <v>0</v>
      </c>
      <c r="I1062" s="545" t="s">
        <v>12735</v>
      </c>
      <c r="J1062" s="545"/>
      <c r="K1062" s="545" t="s">
        <v>13413</v>
      </c>
      <c r="L1062" s="545" t="s">
        <v>13413</v>
      </c>
      <c r="M1062" s="548" t="s">
        <v>13758</v>
      </c>
      <c r="N1062" s="545" t="s">
        <v>13413</v>
      </c>
      <c r="O1062" s="545" t="s">
        <v>14883</v>
      </c>
      <c r="P1062" s="549">
        <v>1115</v>
      </c>
      <c r="Q1062" s="549">
        <v>1</v>
      </c>
      <c r="R1062" s="549">
        <v>158</v>
      </c>
      <c r="S1062" s="548"/>
      <c r="T1062" s="548"/>
      <c r="U1062" s="99"/>
    </row>
    <row r="1063" spans="1:21" ht="19.5" customHeight="1">
      <c r="A1063" s="545">
        <v>1201</v>
      </c>
      <c r="B1063" s="545" t="s">
        <v>3205</v>
      </c>
      <c r="C1063" s="545" t="s">
        <v>216</v>
      </c>
      <c r="D1063" s="546"/>
      <c r="E1063" s="171" t="str">
        <f t="shared" si="16"/>
        <v>1900</v>
      </c>
      <c r="F1063" s="547">
        <v>0</v>
      </c>
      <c r="G1063" s="548">
        <v>0</v>
      </c>
      <c r="H1063" s="547">
        <v>0</v>
      </c>
      <c r="I1063" s="545" t="s">
        <v>12663</v>
      </c>
      <c r="J1063" s="545"/>
      <c r="K1063" s="545" t="s">
        <v>13413</v>
      </c>
      <c r="L1063" s="545" t="s">
        <v>13413</v>
      </c>
      <c r="M1063" s="548" t="s">
        <v>13758</v>
      </c>
      <c r="N1063" s="545" t="s">
        <v>13413</v>
      </c>
      <c r="O1063" s="545" t="s">
        <v>14884</v>
      </c>
      <c r="P1063" s="549">
        <v>1116</v>
      </c>
      <c r="Q1063" s="549">
        <v>1</v>
      </c>
      <c r="R1063" s="549">
        <v>21</v>
      </c>
      <c r="S1063" s="548"/>
      <c r="T1063" s="548"/>
      <c r="U1063" s="99"/>
    </row>
    <row r="1064" spans="1:21" ht="19.5" customHeight="1">
      <c r="A1064" s="545">
        <v>1202</v>
      </c>
      <c r="B1064" s="545" t="s">
        <v>3185</v>
      </c>
      <c r="C1064" s="545" t="s">
        <v>216</v>
      </c>
      <c r="D1064" s="546"/>
      <c r="E1064" s="171" t="str">
        <f t="shared" si="16"/>
        <v>1900</v>
      </c>
      <c r="F1064" s="547">
        <v>0</v>
      </c>
      <c r="G1064" s="548">
        <v>0</v>
      </c>
      <c r="H1064" s="547">
        <v>0</v>
      </c>
      <c r="I1064" s="545" t="s">
        <v>12663</v>
      </c>
      <c r="J1064" s="545"/>
      <c r="K1064" s="545" t="s">
        <v>13413</v>
      </c>
      <c r="L1064" s="545" t="s">
        <v>13413</v>
      </c>
      <c r="M1064" s="548" t="s">
        <v>13758</v>
      </c>
      <c r="N1064" s="545" t="s">
        <v>13413</v>
      </c>
      <c r="O1064" s="545" t="s">
        <v>13413</v>
      </c>
      <c r="P1064" s="549">
        <v>1117</v>
      </c>
      <c r="Q1064" s="549">
        <v>1</v>
      </c>
      <c r="R1064" s="549">
        <v>21</v>
      </c>
      <c r="S1064" s="548"/>
      <c r="T1064" s="548"/>
      <c r="U1064" s="99"/>
    </row>
    <row r="1065" spans="1:21" ht="19.5" customHeight="1">
      <c r="A1065" s="545">
        <v>1203</v>
      </c>
      <c r="B1065" s="545" t="s">
        <v>4005</v>
      </c>
      <c r="C1065" s="545" t="s">
        <v>216</v>
      </c>
      <c r="D1065" s="546">
        <v>46052</v>
      </c>
      <c r="E1065" s="171" t="str">
        <f t="shared" si="16"/>
        <v>2026</v>
      </c>
      <c r="F1065" s="547">
        <v>167818</v>
      </c>
      <c r="G1065" s="548">
        <v>0.19</v>
      </c>
      <c r="H1065" s="547">
        <v>141023.53</v>
      </c>
      <c r="I1065" s="545" t="s">
        <v>12735</v>
      </c>
      <c r="J1065" s="545" t="s">
        <v>13307</v>
      </c>
      <c r="K1065" s="545" t="s">
        <v>14885</v>
      </c>
      <c r="L1065" s="545" t="s">
        <v>13413</v>
      </c>
      <c r="M1065" s="548" t="s">
        <v>13758</v>
      </c>
      <c r="N1065" s="545" t="s">
        <v>13413</v>
      </c>
      <c r="O1065" s="545" t="s">
        <v>14886</v>
      </c>
      <c r="P1065" s="549">
        <v>1118</v>
      </c>
      <c r="Q1065" s="549">
        <v>1</v>
      </c>
      <c r="R1065" s="549">
        <v>51</v>
      </c>
      <c r="S1065" s="548">
        <v>2228</v>
      </c>
      <c r="T1065" s="548"/>
      <c r="U1065" s="99"/>
    </row>
    <row r="1066" spans="1:21" ht="19.5" customHeight="1">
      <c r="A1066" s="545">
        <v>1204</v>
      </c>
      <c r="B1066" s="545" t="s">
        <v>3177</v>
      </c>
      <c r="C1066" s="545" t="s">
        <v>216</v>
      </c>
      <c r="D1066" s="546"/>
      <c r="E1066" s="171" t="str">
        <f t="shared" si="16"/>
        <v>1900</v>
      </c>
      <c r="F1066" s="547">
        <v>0</v>
      </c>
      <c r="G1066" s="548">
        <v>0</v>
      </c>
      <c r="H1066" s="547">
        <v>0</v>
      </c>
      <c r="I1066" s="545" t="s">
        <v>12663</v>
      </c>
      <c r="J1066" s="545"/>
      <c r="K1066" s="545" t="s">
        <v>13413</v>
      </c>
      <c r="L1066" s="545" t="s">
        <v>14887</v>
      </c>
      <c r="M1066" s="548" t="s">
        <v>13758</v>
      </c>
      <c r="N1066" s="545" t="s">
        <v>13413</v>
      </c>
      <c r="O1066" s="545" t="s">
        <v>14888</v>
      </c>
      <c r="P1066" s="549">
        <v>1119</v>
      </c>
      <c r="Q1066" s="549">
        <v>1</v>
      </c>
      <c r="R1066" s="549">
        <v>21</v>
      </c>
      <c r="S1066" s="548"/>
      <c r="T1066" s="548"/>
      <c r="U1066" s="99"/>
    </row>
    <row r="1067" spans="1:21" ht="19.5" customHeight="1">
      <c r="A1067" s="545">
        <v>1205</v>
      </c>
      <c r="B1067" s="545" t="s">
        <v>3229</v>
      </c>
      <c r="C1067" s="545" t="s">
        <v>221</v>
      </c>
      <c r="D1067" s="546"/>
      <c r="E1067" s="171" t="str">
        <f t="shared" si="16"/>
        <v>1900</v>
      </c>
      <c r="F1067" s="547">
        <v>0</v>
      </c>
      <c r="G1067" s="548">
        <v>0</v>
      </c>
      <c r="H1067" s="547">
        <v>0</v>
      </c>
      <c r="I1067" s="545" t="s">
        <v>12663</v>
      </c>
      <c r="J1067" s="545"/>
      <c r="K1067" s="545" t="s">
        <v>13413</v>
      </c>
      <c r="L1067" s="545" t="s">
        <v>13966</v>
      </c>
      <c r="M1067" s="548" t="s">
        <v>13758</v>
      </c>
      <c r="N1067" s="545" t="s">
        <v>13413</v>
      </c>
      <c r="O1067" s="545" t="s">
        <v>14889</v>
      </c>
      <c r="P1067" s="549">
        <v>1120</v>
      </c>
      <c r="Q1067" s="549">
        <v>1</v>
      </c>
      <c r="R1067" s="549">
        <v>21</v>
      </c>
      <c r="S1067" s="548"/>
      <c r="T1067" s="548"/>
      <c r="U1067" s="99"/>
    </row>
    <row r="1068" spans="1:21" ht="19.5" customHeight="1">
      <c r="A1068" s="545">
        <v>1206</v>
      </c>
      <c r="B1068" s="545" t="s">
        <v>3239</v>
      </c>
      <c r="C1068" s="545" t="s">
        <v>221</v>
      </c>
      <c r="D1068" s="546"/>
      <c r="E1068" s="171" t="str">
        <f t="shared" si="16"/>
        <v>1900</v>
      </c>
      <c r="F1068" s="547">
        <v>0</v>
      </c>
      <c r="G1068" s="548">
        <v>0</v>
      </c>
      <c r="H1068" s="547">
        <v>0</v>
      </c>
      <c r="I1068" s="545" t="s">
        <v>12663</v>
      </c>
      <c r="J1068" s="545"/>
      <c r="K1068" s="545" t="s">
        <v>13413</v>
      </c>
      <c r="L1068" s="545" t="s">
        <v>13962</v>
      </c>
      <c r="M1068" s="548" t="s">
        <v>13758</v>
      </c>
      <c r="N1068" s="545" t="s">
        <v>13413</v>
      </c>
      <c r="O1068" s="545" t="s">
        <v>14890</v>
      </c>
      <c r="P1068" s="549">
        <v>1121</v>
      </c>
      <c r="Q1068" s="549">
        <v>1</v>
      </c>
      <c r="R1068" s="549">
        <v>21</v>
      </c>
      <c r="S1068" s="548"/>
      <c r="T1068" s="548"/>
      <c r="U1068" s="99"/>
    </row>
    <row r="1069" spans="1:21" ht="19.5" customHeight="1">
      <c r="A1069" s="545">
        <v>1207</v>
      </c>
      <c r="B1069" s="545" t="s">
        <v>3241</v>
      </c>
      <c r="C1069" s="545" t="s">
        <v>221</v>
      </c>
      <c r="D1069" s="546">
        <v>45708</v>
      </c>
      <c r="E1069" s="171" t="str">
        <f t="shared" si="16"/>
        <v>2025</v>
      </c>
      <c r="F1069" s="547">
        <v>174360.07</v>
      </c>
      <c r="G1069" s="548">
        <v>0.19</v>
      </c>
      <c r="H1069" s="547">
        <v>146521.06</v>
      </c>
      <c r="I1069" s="545" t="s">
        <v>12663</v>
      </c>
      <c r="J1069" s="545" t="s">
        <v>13307</v>
      </c>
      <c r="K1069" s="545" t="s">
        <v>13413</v>
      </c>
      <c r="L1069" s="545" t="s">
        <v>13962</v>
      </c>
      <c r="M1069" s="548" t="s">
        <v>13758</v>
      </c>
      <c r="N1069" s="545" t="s">
        <v>13413</v>
      </c>
      <c r="O1069" s="545" t="s">
        <v>14889</v>
      </c>
      <c r="P1069" s="549">
        <v>1122</v>
      </c>
      <c r="Q1069" s="549">
        <v>1</v>
      </c>
      <c r="R1069" s="549">
        <v>21</v>
      </c>
      <c r="S1069" s="548">
        <v>2228</v>
      </c>
      <c r="T1069" s="548"/>
      <c r="U1069" s="99"/>
    </row>
    <row r="1070" spans="1:21" ht="19.5" customHeight="1">
      <c r="A1070" s="545">
        <v>1208</v>
      </c>
      <c r="B1070" s="545" t="s">
        <v>3210</v>
      </c>
      <c r="C1070" s="545" t="s">
        <v>221</v>
      </c>
      <c r="D1070" s="546">
        <v>45708</v>
      </c>
      <c r="E1070" s="171" t="str">
        <f t="shared" si="16"/>
        <v>2025</v>
      </c>
      <c r="F1070" s="547">
        <v>134983.22</v>
      </c>
      <c r="G1070" s="548">
        <v>0.19</v>
      </c>
      <c r="H1070" s="547">
        <v>113431.28</v>
      </c>
      <c r="I1070" s="545" t="s">
        <v>12663</v>
      </c>
      <c r="J1070" s="545" t="s">
        <v>13307</v>
      </c>
      <c r="K1070" s="545" t="s">
        <v>13413</v>
      </c>
      <c r="L1070" s="545" t="s">
        <v>14891</v>
      </c>
      <c r="M1070" s="548" t="s">
        <v>13758</v>
      </c>
      <c r="N1070" s="545" t="s">
        <v>13413</v>
      </c>
      <c r="O1070" s="545" t="s">
        <v>13957</v>
      </c>
      <c r="P1070" s="549">
        <v>1123</v>
      </c>
      <c r="Q1070" s="549">
        <v>1</v>
      </c>
      <c r="R1070" s="549">
        <v>21</v>
      </c>
      <c r="S1070" s="548">
        <v>2228</v>
      </c>
      <c r="T1070" s="548"/>
      <c r="U1070" s="99"/>
    </row>
    <row r="1071" spans="1:21" ht="19.5" customHeight="1">
      <c r="A1071" s="545">
        <v>1211</v>
      </c>
      <c r="B1071" s="545" t="s">
        <v>3245</v>
      </c>
      <c r="C1071" s="545" t="s">
        <v>221</v>
      </c>
      <c r="D1071" s="546"/>
      <c r="E1071" s="171" t="str">
        <f t="shared" si="16"/>
        <v>1900</v>
      </c>
      <c r="F1071" s="547">
        <v>0</v>
      </c>
      <c r="G1071" s="548">
        <v>0</v>
      </c>
      <c r="H1071" s="547">
        <v>0</v>
      </c>
      <c r="I1071" s="545" t="s">
        <v>12663</v>
      </c>
      <c r="J1071" s="545"/>
      <c r="K1071" s="545" t="s">
        <v>13413</v>
      </c>
      <c r="L1071" s="545" t="s">
        <v>14018</v>
      </c>
      <c r="M1071" s="548" t="s">
        <v>13758</v>
      </c>
      <c r="N1071" s="545" t="s">
        <v>13413</v>
      </c>
      <c r="O1071" s="545" t="s">
        <v>14890</v>
      </c>
      <c r="P1071" s="549">
        <v>1125</v>
      </c>
      <c r="Q1071" s="549">
        <v>1</v>
      </c>
      <c r="R1071" s="549">
        <v>21</v>
      </c>
      <c r="S1071" s="548"/>
      <c r="T1071" s="548"/>
      <c r="U1071" s="99"/>
    </row>
    <row r="1072" spans="1:21" ht="19.5" customHeight="1">
      <c r="A1072" s="545">
        <v>1212</v>
      </c>
      <c r="B1072" s="545" t="s">
        <v>3075</v>
      </c>
      <c r="C1072" s="545" t="s">
        <v>216</v>
      </c>
      <c r="D1072" s="546">
        <v>43525</v>
      </c>
      <c r="E1072" s="171" t="str">
        <f t="shared" si="16"/>
        <v>2019</v>
      </c>
      <c r="F1072" s="547">
        <v>6033</v>
      </c>
      <c r="G1072" s="548">
        <v>0.19</v>
      </c>
      <c r="H1072" s="547">
        <v>5069.75</v>
      </c>
      <c r="I1072" s="545" t="s">
        <v>12680</v>
      </c>
      <c r="J1072" s="545" t="s">
        <v>13302</v>
      </c>
      <c r="K1072" s="545" t="s">
        <v>13413</v>
      </c>
      <c r="L1072" s="545" t="s">
        <v>13413</v>
      </c>
      <c r="M1072" s="548" t="s">
        <v>13758</v>
      </c>
      <c r="N1072" s="545" t="s">
        <v>13413</v>
      </c>
      <c r="O1072" s="545" t="s">
        <v>14892</v>
      </c>
      <c r="P1072" s="549">
        <v>1126</v>
      </c>
      <c r="Q1072" s="549">
        <v>1</v>
      </c>
      <c r="R1072" s="549">
        <v>20</v>
      </c>
      <c r="S1072" s="548">
        <v>2219</v>
      </c>
      <c r="T1072" s="548"/>
      <c r="U1072" s="99"/>
    </row>
    <row r="1073" spans="1:21" ht="19.5" customHeight="1">
      <c r="A1073" s="545">
        <v>1213</v>
      </c>
      <c r="B1073" s="545" t="s">
        <v>3219</v>
      </c>
      <c r="C1073" s="545" t="s">
        <v>216</v>
      </c>
      <c r="D1073" s="546"/>
      <c r="E1073" s="171" t="str">
        <f t="shared" si="16"/>
        <v>1900</v>
      </c>
      <c r="F1073" s="547">
        <v>0</v>
      </c>
      <c r="G1073" s="548">
        <v>0</v>
      </c>
      <c r="H1073" s="547">
        <v>0</v>
      </c>
      <c r="I1073" s="545" t="s">
        <v>12663</v>
      </c>
      <c r="J1073" s="545"/>
      <c r="K1073" s="545" t="s">
        <v>13413</v>
      </c>
      <c r="L1073" s="545" t="s">
        <v>14893</v>
      </c>
      <c r="M1073" s="548" t="s">
        <v>13758</v>
      </c>
      <c r="N1073" s="545" t="s">
        <v>13413</v>
      </c>
      <c r="O1073" s="545" t="s">
        <v>13413</v>
      </c>
      <c r="P1073" s="549">
        <v>1127</v>
      </c>
      <c r="Q1073" s="549">
        <v>1</v>
      </c>
      <c r="R1073" s="549">
        <v>21</v>
      </c>
      <c r="S1073" s="548"/>
      <c r="T1073" s="548"/>
      <c r="U1073" s="99"/>
    </row>
    <row r="1074" spans="1:21" ht="19.5" customHeight="1">
      <c r="A1074" s="545">
        <v>1214</v>
      </c>
      <c r="B1074" s="545" t="s">
        <v>3247</v>
      </c>
      <c r="C1074" s="545" t="s">
        <v>221</v>
      </c>
      <c r="D1074" s="546"/>
      <c r="E1074" s="171" t="str">
        <f t="shared" si="16"/>
        <v>1900</v>
      </c>
      <c r="F1074" s="547">
        <v>0</v>
      </c>
      <c r="G1074" s="548">
        <v>0</v>
      </c>
      <c r="H1074" s="547">
        <v>0</v>
      </c>
      <c r="I1074" s="545" t="s">
        <v>12663</v>
      </c>
      <c r="J1074" s="545"/>
      <c r="K1074" s="545" t="s">
        <v>13413</v>
      </c>
      <c r="L1074" s="545" t="s">
        <v>14894</v>
      </c>
      <c r="M1074" s="548" t="s">
        <v>13758</v>
      </c>
      <c r="N1074" s="545" t="s">
        <v>13413</v>
      </c>
      <c r="O1074" s="545" t="s">
        <v>13957</v>
      </c>
      <c r="P1074" s="549">
        <v>1128</v>
      </c>
      <c r="Q1074" s="549">
        <v>1</v>
      </c>
      <c r="R1074" s="549">
        <v>21</v>
      </c>
      <c r="S1074" s="548"/>
      <c r="T1074" s="548"/>
      <c r="U1074" s="99"/>
    </row>
    <row r="1075" spans="1:21" ht="19.5" customHeight="1">
      <c r="A1075" s="545">
        <v>1215</v>
      </c>
      <c r="B1075" s="545" t="s">
        <v>11735</v>
      </c>
      <c r="C1075" s="545" t="s">
        <v>4504</v>
      </c>
      <c r="D1075" s="546">
        <v>46052</v>
      </c>
      <c r="E1075" s="171" t="str">
        <f t="shared" si="16"/>
        <v>2026</v>
      </c>
      <c r="F1075" s="547">
        <v>69369</v>
      </c>
      <c r="G1075" s="548">
        <v>0.19</v>
      </c>
      <c r="H1075" s="547">
        <v>58293.279999999999</v>
      </c>
      <c r="I1075" s="545" t="s">
        <v>12668</v>
      </c>
      <c r="J1075" s="545" t="s">
        <v>13307</v>
      </c>
      <c r="K1075" s="545" t="s">
        <v>13413</v>
      </c>
      <c r="L1075" s="545" t="s">
        <v>13932</v>
      </c>
      <c r="M1075" s="548" t="s">
        <v>13868</v>
      </c>
      <c r="N1075" s="545" t="s">
        <v>13413</v>
      </c>
      <c r="O1075" s="545" t="s">
        <v>13413</v>
      </c>
      <c r="P1075" s="549">
        <v>1129</v>
      </c>
      <c r="Q1075" s="549">
        <v>2</v>
      </c>
      <c r="R1075" s="549">
        <v>7</v>
      </c>
      <c r="S1075" s="548">
        <v>2228</v>
      </c>
      <c r="T1075" s="548"/>
      <c r="U1075" s="99"/>
    </row>
    <row r="1076" spans="1:21" ht="19.5" customHeight="1">
      <c r="A1076" s="545">
        <v>1216</v>
      </c>
      <c r="B1076" s="545" t="s">
        <v>3255</v>
      </c>
      <c r="C1076" s="545" t="s">
        <v>221</v>
      </c>
      <c r="D1076" s="546"/>
      <c r="E1076" s="171" t="str">
        <f t="shared" si="16"/>
        <v>1900</v>
      </c>
      <c r="F1076" s="547">
        <v>0</v>
      </c>
      <c r="G1076" s="548">
        <v>0</v>
      </c>
      <c r="H1076" s="547">
        <v>0</v>
      </c>
      <c r="I1076" s="545" t="s">
        <v>12663</v>
      </c>
      <c r="J1076" s="545"/>
      <c r="K1076" s="545" t="s">
        <v>13413</v>
      </c>
      <c r="L1076" s="545" t="s">
        <v>14895</v>
      </c>
      <c r="M1076" s="548" t="s">
        <v>13758</v>
      </c>
      <c r="N1076" s="545" t="s">
        <v>13413</v>
      </c>
      <c r="O1076" s="545" t="s">
        <v>13945</v>
      </c>
      <c r="P1076" s="549">
        <v>1130</v>
      </c>
      <c r="Q1076" s="549">
        <v>1</v>
      </c>
      <c r="R1076" s="549">
        <v>21</v>
      </c>
      <c r="S1076" s="548"/>
      <c r="T1076" s="548"/>
      <c r="U1076" s="99"/>
    </row>
    <row r="1077" spans="1:21" ht="19.5" customHeight="1">
      <c r="A1077" s="545">
        <v>1217</v>
      </c>
      <c r="B1077" s="545" t="s">
        <v>3249</v>
      </c>
      <c r="C1077" s="545" t="s">
        <v>221</v>
      </c>
      <c r="D1077" s="546"/>
      <c r="E1077" s="171" t="str">
        <f t="shared" si="16"/>
        <v>1900</v>
      </c>
      <c r="F1077" s="547">
        <v>0</v>
      </c>
      <c r="G1077" s="548">
        <v>0</v>
      </c>
      <c r="H1077" s="547">
        <v>0</v>
      </c>
      <c r="I1077" s="545" t="s">
        <v>12663</v>
      </c>
      <c r="J1077" s="545"/>
      <c r="K1077" s="545" t="s">
        <v>13413</v>
      </c>
      <c r="L1077" s="545" t="s">
        <v>14896</v>
      </c>
      <c r="M1077" s="548" t="s">
        <v>13758</v>
      </c>
      <c r="N1077" s="545" t="s">
        <v>13413</v>
      </c>
      <c r="O1077" s="545" t="s">
        <v>14897</v>
      </c>
      <c r="P1077" s="549">
        <v>1131</v>
      </c>
      <c r="Q1077" s="549">
        <v>1</v>
      </c>
      <c r="R1077" s="549">
        <v>21</v>
      </c>
      <c r="S1077" s="548"/>
      <c r="T1077" s="548"/>
      <c r="U1077" s="99"/>
    </row>
    <row r="1078" spans="1:21" ht="19.5" customHeight="1">
      <c r="A1078" s="545">
        <v>1218</v>
      </c>
      <c r="B1078" s="545" t="s">
        <v>3250</v>
      </c>
      <c r="C1078" s="545" t="s">
        <v>221</v>
      </c>
      <c r="D1078" s="546"/>
      <c r="E1078" s="171" t="str">
        <f t="shared" si="16"/>
        <v>1900</v>
      </c>
      <c r="F1078" s="547">
        <v>0</v>
      </c>
      <c r="G1078" s="548">
        <v>0</v>
      </c>
      <c r="H1078" s="547">
        <v>0</v>
      </c>
      <c r="I1078" s="545" t="s">
        <v>12663</v>
      </c>
      <c r="J1078" s="545"/>
      <c r="K1078" s="545" t="s">
        <v>13413</v>
      </c>
      <c r="L1078" s="545" t="s">
        <v>13944</v>
      </c>
      <c r="M1078" s="548" t="s">
        <v>13758</v>
      </c>
      <c r="N1078" s="545" t="s">
        <v>13413</v>
      </c>
      <c r="O1078" s="545" t="s">
        <v>13957</v>
      </c>
      <c r="P1078" s="549">
        <v>1132</v>
      </c>
      <c r="Q1078" s="549">
        <v>1</v>
      </c>
      <c r="R1078" s="549">
        <v>21</v>
      </c>
      <c r="S1078" s="548"/>
      <c r="T1078" s="548"/>
      <c r="U1078" s="99"/>
    </row>
    <row r="1079" spans="1:21" ht="19.5" customHeight="1">
      <c r="A1079" s="545">
        <v>1219</v>
      </c>
      <c r="B1079" s="545" t="s">
        <v>3251</v>
      </c>
      <c r="C1079" s="545" t="s">
        <v>221</v>
      </c>
      <c r="D1079" s="546"/>
      <c r="E1079" s="171" t="str">
        <f t="shared" si="16"/>
        <v>1900</v>
      </c>
      <c r="F1079" s="547">
        <v>0</v>
      </c>
      <c r="G1079" s="548">
        <v>0</v>
      </c>
      <c r="H1079" s="547">
        <v>0</v>
      </c>
      <c r="I1079" s="545" t="s">
        <v>12663</v>
      </c>
      <c r="J1079" s="545"/>
      <c r="K1079" s="545" t="s">
        <v>13413</v>
      </c>
      <c r="L1079" s="545" t="s">
        <v>13944</v>
      </c>
      <c r="M1079" s="548" t="s">
        <v>13758</v>
      </c>
      <c r="N1079" s="545" t="s">
        <v>13413</v>
      </c>
      <c r="O1079" s="545" t="s">
        <v>13963</v>
      </c>
      <c r="P1079" s="549">
        <v>1133</v>
      </c>
      <c r="Q1079" s="549">
        <v>1</v>
      </c>
      <c r="R1079" s="549">
        <v>21</v>
      </c>
      <c r="S1079" s="548"/>
      <c r="T1079" s="548"/>
      <c r="U1079" s="99"/>
    </row>
    <row r="1080" spans="1:21" ht="19.5" customHeight="1">
      <c r="A1080" s="545">
        <v>1220</v>
      </c>
      <c r="B1080" s="545" t="s">
        <v>3252</v>
      </c>
      <c r="C1080" s="545" t="s">
        <v>221</v>
      </c>
      <c r="D1080" s="546"/>
      <c r="E1080" s="171" t="str">
        <f t="shared" si="16"/>
        <v>1900</v>
      </c>
      <c r="F1080" s="547">
        <v>0</v>
      </c>
      <c r="G1080" s="548">
        <v>0</v>
      </c>
      <c r="H1080" s="547">
        <v>0</v>
      </c>
      <c r="I1080" s="545" t="s">
        <v>12663</v>
      </c>
      <c r="J1080" s="545"/>
      <c r="K1080" s="545" t="s">
        <v>13413</v>
      </c>
      <c r="L1080" s="545" t="s">
        <v>13944</v>
      </c>
      <c r="M1080" s="548" t="s">
        <v>13758</v>
      </c>
      <c r="N1080" s="545" t="s">
        <v>13413</v>
      </c>
      <c r="O1080" s="545" t="s">
        <v>14890</v>
      </c>
      <c r="P1080" s="549">
        <v>1134</v>
      </c>
      <c r="Q1080" s="549">
        <v>1</v>
      </c>
      <c r="R1080" s="549">
        <v>21</v>
      </c>
      <c r="S1080" s="548"/>
      <c r="T1080" s="548"/>
      <c r="U1080" s="99"/>
    </row>
    <row r="1081" spans="1:21" ht="19.5" customHeight="1">
      <c r="A1081" s="545">
        <v>1221</v>
      </c>
      <c r="B1081" s="545" t="s">
        <v>12290</v>
      </c>
      <c r="C1081" s="545" t="s">
        <v>216</v>
      </c>
      <c r="D1081" s="546">
        <v>44591</v>
      </c>
      <c r="E1081" s="171" t="str">
        <f t="shared" si="16"/>
        <v>2022</v>
      </c>
      <c r="F1081" s="547">
        <v>3097</v>
      </c>
      <c r="G1081" s="548">
        <v>0.19</v>
      </c>
      <c r="H1081" s="547">
        <v>2602.52</v>
      </c>
      <c r="I1081" s="545" t="s">
        <v>12700</v>
      </c>
      <c r="J1081" s="545" t="s">
        <v>13297</v>
      </c>
      <c r="K1081" s="545" t="s">
        <v>13413</v>
      </c>
      <c r="L1081" s="545" t="s">
        <v>13413</v>
      </c>
      <c r="M1081" s="548" t="s">
        <v>13758</v>
      </c>
      <c r="N1081" s="545" t="s">
        <v>13413</v>
      </c>
      <c r="O1081" s="545" t="s">
        <v>13413</v>
      </c>
      <c r="P1081" s="549">
        <v>1135</v>
      </c>
      <c r="Q1081" s="549">
        <v>1</v>
      </c>
      <c r="R1081" s="549">
        <v>117</v>
      </c>
      <c r="S1081" s="548">
        <v>2257</v>
      </c>
      <c r="T1081" s="548"/>
      <c r="U1081" s="99"/>
    </row>
    <row r="1082" spans="1:21" ht="19.5" customHeight="1">
      <c r="A1082" s="545">
        <v>1222</v>
      </c>
      <c r="B1082" s="545" t="s">
        <v>2816</v>
      </c>
      <c r="C1082" s="545" t="s">
        <v>209</v>
      </c>
      <c r="D1082" s="546"/>
      <c r="E1082" s="171" t="str">
        <f t="shared" si="16"/>
        <v>1900</v>
      </c>
      <c r="F1082" s="547">
        <v>0</v>
      </c>
      <c r="G1082" s="548">
        <v>0</v>
      </c>
      <c r="H1082" s="547">
        <v>0</v>
      </c>
      <c r="I1082" s="545" t="s">
        <v>12733</v>
      </c>
      <c r="J1082" s="545"/>
      <c r="K1082" s="545" t="s">
        <v>13413</v>
      </c>
      <c r="L1082" s="545" t="s">
        <v>14898</v>
      </c>
      <c r="M1082" s="548" t="s">
        <v>13758</v>
      </c>
      <c r="N1082" s="545" t="s">
        <v>13413</v>
      </c>
      <c r="O1082" s="545" t="s">
        <v>14899</v>
      </c>
      <c r="P1082" s="549">
        <v>1136</v>
      </c>
      <c r="Q1082" s="549">
        <v>1</v>
      </c>
      <c r="R1082" s="549">
        <v>146</v>
      </c>
      <c r="S1082" s="548"/>
      <c r="T1082" s="548"/>
      <c r="U1082" s="99"/>
    </row>
    <row r="1083" spans="1:21" ht="19.5" customHeight="1">
      <c r="A1083" s="545">
        <v>1225</v>
      </c>
      <c r="B1083" s="545" t="s">
        <v>7289</v>
      </c>
      <c r="C1083" s="545" t="s">
        <v>5217</v>
      </c>
      <c r="D1083" s="546">
        <v>46056</v>
      </c>
      <c r="E1083" s="171" t="str">
        <f t="shared" si="16"/>
        <v>2026</v>
      </c>
      <c r="F1083" s="547">
        <v>104130</v>
      </c>
      <c r="G1083" s="548">
        <v>0</v>
      </c>
      <c r="H1083" s="547">
        <v>104130</v>
      </c>
      <c r="I1083" s="545" t="s">
        <v>12705</v>
      </c>
      <c r="J1083" s="545" t="s">
        <v>13299</v>
      </c>
      <c r="K1083" s="545" t="s">
        <v>14900</v>
      </c>
      <c r="L1083" s="545" t="s">
        <v>13413</v>
      </c>
      <c r="M1083" s="548" t="s">
        <v>13813</v>
      </c>
      <c r="N1083" s="545" t="s">
        <v>13413</v>
      </c>
      <c r="O1083" s="545" t="s">
        <v>13413</v>
      </c>
      <c r="P1083" s="549">
        <v>1138</v>
      </c>
      <c r="Q1083" s="549">
        <v>3</v>
      </c>
      <c r="R1083" s="549">
        <v>22</v>
      </c>
      <c r="S1083" s="548">
        <v>443</v>
      </c>
      <c r="T1083" s="548"/>
      <c r="U1083" s="99"/>
    </row>
    <row r="1084" spans="1:21" ht="19.5" customHeight="1">
      <c r="A1084" s="545">
        <v>1226</v>
      </c>
      <c r="B1084" s="545" t="s">
        <v>6616</v>
      </c>
      <c r="C1084" s="545" t="s">
        <v>216</v>
      </c>
      <c r="D1084" s="546">
        <v>44591</v>
      </c>
      <c r="E1084" s="171" t="str">
        <f t="shared" si="16"/>
        <v>2022</v>
      </c>
      <c r="F1084" s="547">
        <v>8937</v>
      </c>
      <c r="G1084" s="548">
        <v>0.19</v>
      </c>
      <c r="H1084" s="547">
        <v>7510.08</v>
      </c>
      <c r="I1084" s="545" t="s">
        <v>12700</v>
      </c>
      <c r="J1084" s="545" t="s">
        <v>13297</v>
      </c>
      <c r="K1084" s="545" t="s">
        <v>13413</v>
      </c>
      <c r="L1084" s="545" t="s">
        <v>13413</v>
      </c>
      <c r="M1084" s="548" t="s">
        <v>13758</v>
      </c>
      <c r="N1084" s="545" t="s">
        <v>13413</v>
      </c>
      <c r="O1084" s="545" t="s">
        <v>13413</v>
      </c>
      <c r="P1084" s="549">
        <v>1139</v>
      </c>
      <c r="Q1084" s="549">
        <v>1</v>
      </c>
      <c r="R1084" s="549">
        <v>117</v>
      </c>
      <c r="S1084" s="548">
        <v>2257</v>
      </c>
      <c r="T1084" s="548"/>
      <c r="U1084" s="99"/>
    </row>
    <row r="1085" spans="1:21" ht="19.5" customHeight="1">
      <c r="A1085" s="545">
        <v>1228</v>
      </c>
      <c r="B1085" s="545" t="s">
        <v>11796</v>
      </c>
      <c r="C1085" s="545" t="s">
        <v>216</v>
      </c>
      <c r="D1085" s="546"/>
      <c r="E1085" s="171" t="str">
        <f t="shared" si="16"/>
        <v>1900</v>
      </c>
      <c r="F1085" s="547">
        <v>0</v>
      </c>
      <c r="G1085" s="548">
        <v>0</v>
      </c>
      <c r="H1085" s="547">
        <v>0</v>
      </c>
      <c r="I1085" s="545" t="s">
        <v>12700</v>
      </c>
      <c r="J1085" s="545"/>
      <c r="K1085" s="545" t="s">
        <v>13413</v>
      </c>
      <c r="L1085" s="545" t="s">
        <v>13413</v>
      </c>
      <c r="M1085" s="548" t="s">
        <v>13758</v>
      </c>
      <c r="N1085" s="545" t="s">
        <v>13413</v>
      </c>
      <c r="O1085" s="545" t="s">
        <v>13413</v>
      </c>
      <c r="P1085" s="549">
        <v>1141</v>
      </c>
      <c r="Q1085" s="549">
        <v>1</v>
      </c>
      <c r="R1085" s="549">
        <v>117</v>
      </c>
      <c r="S1085" s="548"/>
      <c r="T1085" s="548"/>
      <c r="U1085" s="99"/>
    </row>
    <row r="1086" spans="1:21" ht="19.5" customHeight="1">
      <c r="A1086" s="545">
        <v>1229</v>
      </c>
      <c r="B1086" s="545" t="s">
        <v>11795</v>
      </c>
      <c r="C1086" s="545" t="s">
        <v>216</v>
      </c>
      <c r="D1086" s="546"/>
      <c r="E1086" s="171" t="str">
        <f t="shared" si="16"/>
        <v>1900</v>
      </c>
      <c r="F1086" s="547">
        <v>0</v>
      </c>
      <c r="G1086" s="548">
        <v>0</v>
      </c>
      <c r="H1086" s="547">
        <v>0</v>
      </c>
      <c r="I1086" s="545" t="s">
        <v>12700</v>
      </c>
      <c r="J1086" s="545"/>
      <c r="K1086" s="545" t="s">
        <v>13413</v>
      </c>
      <c r="L1086" s="545" t="s">
        <v>13413</v>
      </c>
      <c r="M1086" s="548" t="s">
        <v>13758</v>
      </c>
      <c r="N1086" s="545" t="s">
        <v>13413</v>
      </c>
      <c r="O1086" s="545" t="s">
        <v>13413</v>
      </c>
      <c r="P1086" s="549">
        <v>1142</v>
      </c>
      <c r="Q1086" s="549">
        <v>1</v>
      </c>
      <c r="R1086" s="549">
        <v>117</v>
      </c>
      <c r="S1086" s="548"/>
      <c r="T1086" s="548"/>
      <c r="U1086" s="99"/>
    </row>
    <row r="1087" spans="1:21" ht="19.5" customHeight="1">
      <c r="A1087" s="545">
        <v>1230</v>
      </c>
      <c r="B1087" s="545" t="s">
        <v>1220</v>
      </c>
      <c r="C1087" s="545" t="s">
        <v>216</v>
      </c>
      <c r="D1087" s="546">
        <v>46052</v>
      </c>
      <c r="E1087" s="171" t="str">
        <f t="shared" si="16"/>
        <v>2026</v>
      </c>
      <c r="F1087" s="547">
        <v>9943</v>
      </c>
      <c r="G1087" s="548">
        <v>0.19</v>
      </c>
      <c r="H1087" s="547">
        <v>8355.4599999999991</v>
      </c>
      <c r="I1087" s="545" t="s">
        <v>12700</v>
      </c>
      <c r="J1087" s="545" t="s">
        <v>13307</v>
      </c>
      <c r="K1087" s="545" t="s">
        <v>13413</v>
      </c>
      <c r="L1087" s="545" t="s">
        <v>13413</v>
      </c>
      <c r="M1087" s="548" t="s">
        <v>13758</v>
      </c>
      <c r="N1087" s="545" t="s">
        <v>13413</v>
      </c>
      <c r="O1087" s="545" t="s">
        <v>13413</v>
      </c>
      <c r="P1087" s="549">
        <v>1143</v>
      </c>
      <c r="Q1087" s="549">
        <v>1</v>
      </c>
      <c r="R1087" s="549">
        <v>117</v>
      </c>
      <c r="S1087" s="548">
        <v>2228</v>
      </c>
      <c r="T1087" s="548"/>
      <c r="U1087" s="99"/>
    </row>
    <row r="1088" spans="1:21" ht="19.5" customHeight="1">
      <c r="A1088" s="545">
        <v>1231</v>
      </c>
      <c r="B1088" s="545" t="s">
        <v>6615</v>
      </c>
      <c r="C1088" s="545" t="s">
        <v>216</v>
      </c>
      <c r="D1088" s="546">
        <v>44591</v>
      </c>
      <c r="E1088" s="171" t="str">
        <f t="shared" si="16"/>
        <v>2022</v>
      </c>
      <c r="F1088" s="547">
        <v>4042</v>
      </c>
      <c r="G1088" s="548">
        <v>0.19</v>
      </c>
      <c r="H1088" s="547">
        <v>3396.64</v>
      </c>
      <c r="I1088" s="545" t="s">
        <v>12700</v>
      </c>
      <c r="J1088" s="545" t="s">
        <v>13297</v>
      </c>
      <c r="K1088" s="545" t="s">
        <v>13413</v>
      </c>
      <c r="L1088" s="545" t="s">
        <v>13413</v>
      </c>
      <c r="M1088" s="548" t="s">
        <v>13758</v>
      </c>
      <c r="N1088" s="545" t="s">
        <v>13413</v>
      </c>
      <c r="O1088" s="545" t="s">
        <v>13413</v>
      </c>
      <c r="P1088" s="549">
        <v>1144</v>
      </c>
      <c r="Q1088" s="549">
        <v>1</v>
      </c>
      <c r="R1088" s="549">
        <v>117</v>
      </c>
      <c r="S1088" s="548">
        <v>2257</v>
      </c>
      <c r="T1088" s="548"/>
      <c r="U1088" s="99"/>
    </row>
    <row r="1089" spans="1:21" ht="19.5" customHeight="1">
      <c r="A1089" s="545">
        <v>1234</v>
      </c>
      <c r="B1089" s="545" t="s">
        <v>1239</v>
      </c>
      <c r="C1089" s="545" t="s">
        <v>216</v>
      </c>
      <c r="D1089" s="546">
        <v>44592</v>
      </c>
      <c r="E1089" s="171" t="str">
        <f t="shared" si="16"/>
        <v>2022</v>
      </c>
      <c r="F1089" s="547">
        <v>4561</v>
      </c>
      <c r="G1089" s="548">
        <v>0.19</v>
      </c>
      <c r="H1089" s="547">
        <v>3832.77</v>
      </c>
      <c r="I1089" s="545" t="s">
        <v>12700</v>
      </c>
      <c r="J1089" s="545" t="s">
        <v>13297</v>
      </c>
      <c r="K1089" s="545" t="s">
        <v>13413</v>
      </c>
      <c r="L1089" s="545" t="s">
        <v>13413</v>
      </c>
      <c r="M1089" s="548" t="s">
        <v>13758</v>
      </c>
      <c r="N1089" s="545" t="s">
        <v>13413</v>
      </c>
      <c r="O1089" s="545" t="s">
        <v>13413</v>
      </c>
      <c r="P1089" s="549">
        <v>1145</v>
      </c>
      <c r="Q1089" s="549">
        <v>1</v>
      </c>
      <c r="R1089" s="549">
        <v>117</v>
      </c>
      <c r="S1089" s="548">
        <v>2257</v>
      </c>
      <c r="T1089" s="548"/>
      <c r="U1089" s="99"/>
    </row>
    <row r="1090" spans="1:21" ht="19.5" customHeight="1">
      <c r="A1090" s="545">
        <v>1235</v>
      </c>
      <c r="B1090" s="545" t="s">
        <v>218</v>
      </c>
      <c r="C1090" s="545" t="s">
        <v>209</v>
      </c>
      <c r="D1090" s="546"/>
      <c r="E1090" s="171" t="str">
        <f t="shared" si="16"/>
        <v>1900</v>
      </c>
      <c r="F1090" s="547">
        <v>0</v>
      </c>
      <c r="G1090" s="548">
        <v>0</v>
      </c>
      <c r="H1090" s="547">
        <v>0</v>
      </c>
      <c r="I1090" s="545" t="s">
        <v>12640</v>
      </c>
      <c r="J1090" s="545"/>
      <c r="K1090" s="545" t="s">
        <v>13413</v>
      </c>
      <c r="L1090" s="545" t="s">
        <v>13413</v>
      </c>
      <c r="M1090" s="548" t="s">
        <v>13758</v>
      </c>
      <c r="N1090" s="545" t="s">
        <v>13413</v>
      </c>
      <c r="O1090" s="545" t="s">
        <v>13413</v>
      </c>
      <c r="P1090" s="549">
        <v>1146</v>
      </c>
      <c r="Q1090" s="549">
        <v>1</v>
      </c>
      <c r="R1090" s="549">
        <v>1</v>
      </c>
      <c r="S1090" s="548"/>
      <c r="T1090" s="548"/>
      <c r="U1090" s="99"/>
    </row>
    <row r="1091" spans="1:21" ht="19.5" customHeight="1">
      <c r="A1091" s="545">
        <v>1237</v>
      </c>
      <c r="B1091" s="545" t="s">
        <v>1958</v>
      </c>
      <c r="C1091" s="545" t="s">
        <v>209</v>
      </c>
      <c r="D1091" s="546"/>
      <c r="E1091" s="171" t="str">
        <f t="shared" si="16"/>
        <v>1900</v>
      </c>
      <c r="F1091" s="547">
        <v>0</v>
      </c>
      <c r="G1091" s="548">
        <v>0</v>
      </c>
      <c r="H1091" s="547">
        <v>0</v>
      </c>
      <c r="I1091" s="545" t="s">
        <v>12706</v>
      </c>
      <c r="J1091" s="545"/>
      <c r="K1091" s="545" t="s">
        <v>13413</v>
      </c>
      <c r="L1091" s="545" t="s">
        <v>13413</v>
      </c>
      <c r="M1091" s="548" t="s">
        <v>13758</v>
      </c>
      <c r="N1091" s="545" t="s">
        <v>13413</v>
      </c>
      <c r="O1091" s="545" t="s">
        <v>13413</v>
      </c>
      <c r="P1091" s="549">
        <v>1147</v>
      </c>
      <c r="Q1091" s="549">
        <v>1</v>
      </c>
      <c r="R1091" s="549">
        <v>128</v>
      </c>
      <c r="S1091" s="548"/>
      <c r="T1091" s="548"/>
      <c r="U1091" s="99"/>
    </row>
    <row r="1092" spans="1:21" ht="19.5" customHeight="1">
      <c r="A1092" s="545">
        <v>1238</v>
      </c>
      <c r="B1092" s="545" t="s">
        <v>1250</v>
      </c>
      <c r="C1092" s="545" t="s">
        <v>216</v>
      </c>
      <c r="D1092" s="546"/>
      <c r="E1092" s="171" t="str">
        <f t="shared" ref="E1092:E1155" si="17">TEXT(D1092,"YYYY")</f>
        <v>1900</v>
      </c>
      <c r="F1092" s="547">
        <v>0</v>
      </c>
      <c r="G1092" s="548">
        <v>0</v>
      </c>
      <c r="H1092" s="547">
        <v>0</v>
      </c>
      <c r="I1092" s="545" t="s">
        <v>12659</v>
      </c>
      <c r="J1092" s="545"/>
      <c r="K1092" s="545" t="s">
        <v>13413</v>
      </c>
      <c r="L1092" s="545" t="s">
        <v>13413</v>
      </c>
      <c r="M1092" s="548" t="s">
        <v>13758</v>
      </c>
      <c r="N1092" s="545" t="s">
        <v>13413</v>
      </c>
      <c r="O1092" s="545" t="s">
        <v>13413</v>
      </c>
      <c r="P1092" s="549">
        <v>1148</v>
      </c>
      <c r="Q1092" s="549">
        <v>1</v>
      </c>
      <c r="R1092" s="549">
        <v>116</v>
      </c>
      <c r="S1092" s="548"/>
      <c r="T1092" s="548"/>
      <c r="U1092" s="99"/>
    </row>
    <row r="1093" spans="1:21" ht="19.5" customHeight="1">
      <c r="A1093" s="545">
        <v>1239</v>
      </c>
      <c r="B1093" s="545" t="s">
        <v>6614</v>
      </c>
      <c r="C1093" s="545" t="s">
        <v>216</v>
      </c>
      <c r="D1093" s="546">
        <v>44589</v>
      </c>
      <c r="E1093" s="171" t="str">
        <f t="shared" si="17"/>
        <v>2022</v>
      </c>
      <c r="F1093" s="547">
        <v>34010</v>
      </c>
      <c r="G1093" s="548">
        <v>0.19</v>
      </c>
      <c r="H1093" s="547">
        <v>28579.83</v>
      </c>
      <c r="I1093" s="545" t="s">
        <v>12659</v>
      </c>
      <c r="J1093" s="545" t="s">
        <v>13297</v>
      </c>
      <c r="K1093" s="545" t="s">
        <v>13413</v>
      </c>
      <c r="L1093" s="545" t="s">
        <v>13413</v>
      </c>
      <c r="M1093" s="548" t="s">
        <v>13758</v>
      </c>
      <c r="N1093" s="545" t="s">
        <v>13413</v>
      </c>
      <c r="O1093" s="545" t="s">
        <v>13413</v>
      </c>
      <c r="P1093" s="549">
        <v>1149</v>
      </c>
      <c r="Q1093" s="549">
        <v>1</v>
      </c>
      <c r="R1093" s="549">
        <v>116</v>
      </c>
      <c r="S1093" s="548">
        <v>2257</v>
      </c>
      <c r="T1093" s="548"/>
      <c r="U1093" s="99"/>
    </row>
    <row r="1094" spans="1:21" ht="19.5" customHeight="1">
      <c r="A1094" s="545">
        <v>1240</v>
      </c>
      <c r="B1094" s="545" t="s">
        <v>1256</v>
      </c>
      <c r="C1094" s="545" t="s">
        <v>216</v>
      </c>
      <c r="D1094" s="546"/>
      <c r="E1094" s="171" t="str">
        <f t="shared" si="17"/>
        <v>1900</v>
      </c>
      <c r="F1094" s="547">
        <v>0</v>
      </c>
      <c r="G1094" s="548">
        <v>0</v>
      </c>
      <c r="H1094" s="547">
        <v>0</v>
      </c>
      <c r="I1094" s="545" t="s">
        <v>12659</v>
      </c>
      <c r="J1094" s="545"/>
      <c r="K1094" s="545" t="s">
        <v>13413</v>
      </c>
      <c r="L1094" s="545" t="s">
        <v>13413</v>
      </c>
      <c r="M1094" s="548" t="s">
        <v>13758</v>
      </c>
      <c r="N1094" s="545" t="s">
        <v>13413</v>
      </c>
      <c r="O1094" s="545" t="s">
        <v>13413</v>
      </c>
      <c r="P1094" s="549">
        <v>1150</v>
      </c>
      <c r="Q1094" s="549">
        <v>1</v>
      </c>
      <c r="R1094" s="549">
        <v>116</v>
      </c>
      <c r="S1094" s="548"/>
      <c r="T1094" s="548"/>
      <c r="U1094" s="99"/>
    </row>
    <row r="1095" spans="1:21" ht="19.5" customHeight="1">
      <c r="A1095" s="545">
        <v>1241</v>
      </c>
      <c r="B1095" s="545" t="s">
        <v>1257</v>
      </c>
      <c r="C1095" s="545" t="s">
        <v>216</v>
      </c>
      <c r="D1095" s="546"/>
      <c r="E1095" s="171" t="str">
        <f t="shared" si="17"/>
        <v>1900</v>
      </c>
      <c r="F1095" s="547">
        <v>0</v>
      </c>
      <c r="G1095" s="548">
        <v>0</v>
      </c>
      <c r="H1095" s="547">
        <v>0</v>
      </c>
      <c r="I1095" s="545" t="s">
        <v>12659</v>
      </c>
      <c r="J1095" s="545"/>
      <c r="K1095" s="545" t="s">
        <v>13413</v>
      </c>
      <c r="L1095" s="545" t="s">
        <v>13413</v>
      </c>
      <c r="M1095" s="548" t="s">
        <v>13758</v>
      </c>
      <c r="N1095" s="545" t="s">
        <v>13413</v>
      </c>
      <c r="O1095" s="545" t="s">
        <v>13413</v>
      </c>
      <c r="P1095" s="549">
        <v>1151</v>
      </c>
      <c r="Q1095" s="549">
        <v>1</v>
      </c>
      <c r="R1095" s="549">
        <v>116</v>
      </c>
      <c r="S1095" s="548"/>
      <c r="T1095" s="548"/>
      <c r="U1095" s="99"/>
    </row>
    <row r="1096" spans="1:21" ht="19.5" customHeight="1">
      <c r="A1096" s="545">
        <v>1242</v>
      </c>
      <c r="B1096" s="545" t="s">
        <v>1259</v>
      </c>
      <c r="C1096" s="545" t="s">
        <v>216</v>
      </c>
      <c r="D1096" s="546"/>
      <c r="E1096" s="171" t="str">
        <f t="shared" si="17"/>
        <v>1900</v>
      </c>
      <c r="F1096" s="547">
        <v>0</v>
      </c>
      <c r="G1096" s="548">
        <v>0</v>
      </c>
      <c r="H1096" s="547">
        <v>0</v>
      </c>
      <c r="I1096" s="545" t="s">
        <v>12659</v>
      </c>
      <c r="J1096" s="545"/>
      <c r="K1096" s="545" t="s">
        <v>13413</v>
      </c>
      <c r="L1096" s="545" t="s">
        <v>13413</v>
      </c>
      <c r="M1096" s="548" t="s">
        <v>13758</v>
      </c>
      <c r="N1096" s="545" t="s">
        <v>13413</v>
      </c>
      <c r="O1096" s="545" t="s">
        <v>13413</v>
      </c>
      <c r="P1096" s="549">
        <v>1152</v>
      </c>
      <c r="Q1096" s="549">
        <v>1</v>
      </c>
      <c r="R1096" s="549">
        <v>116</v>
      </c>
      <c r="S1096" s="548"/>
      <c r="T1096" s="548"/>
      <c r="U1096" s="99"/>
    </row>
    <row r="1097" spans="1:21" ht="19.5" customHeight="1">
      <c r="A1097" s="545">
        <v>1243</v>
      </c>
      <c r="B1097" s="545" t="s">
        <v>1258</v>
      </c>
      <c r="C1097" s="545" t="s">
        <v>216</v>
      </c>
      <c r="D1097" s="546"/>
      <c r="E1097" s="171" t="str">
        <f t="shared" si="17"/>
        <v>1900</v>
      </c>
      <c r="F1097" s="547">
        <v>0</v>
      </c>
      <c r="G1097" s="548">
        <v>0</v>
      </c>
      <c r="H1097" s="547">
        <v>0</v>
      </c>
      <c r="I1097" s="545" t="s">
        <v>12659</v>
      </c>
      <c r="J1097" s="545"/>
      <c r="K1097" s="545" t="s">
        <v>13413</v>
      </c>
      <c r="L1097" s="545" t="s">
        <v>13413</v>
      </c>
      <c r="M1097" s="548" t="s">
        <v>13758</v>
      </c>
      <c r="N1097" s="545" t="s">
        <v>13413</v>
      </c>
      <c r="O1097" s="545" t="s">
        <v>13413</v>
      </c>
      <c r="P1097" s="549">
        <v>1153</v>
      </c>
      <c r="Q1097" s="549">
        <v>1</v>
      </c>
      <c r="R1097" s="549">
        <v>116</v>
      </c>
      <c r="S1097" s="548"/>
      <c r="T1097" s="548"/>
      <c r="U1097" s="99"/>
    </row>
    <row r="1098" spans="1:21" ht="19.5" customHeight="1">
      <c r="A1098" s="545">
        <v>1244</v>
      </c>
      <c r="B1098" s="545" t="s">
        <v>11794</v>
      </c>
      <c r="C1098" s="545" t="s">
        <v>216</v>
      </c>
      <c r="D1098" s="546"/>
      <c r="E1098" s="171" t="str">
        <f t="shared" si="17"/>
        <v>1900</v>
      </c>
      <c r="F1098" s="547">
        <v>0</v>
      </c>
      <c r="G1098" s="548">
        <v>0</v>
      </c>
      <c r="H1098" s="547">
        <v>0</v>
      </c>
      <c r="I1098" s="545" t="s">
        <v>12700</v>
      </c>
      <c r="J1098" s="545"/>
      <c r="K1098" s="545" t="s">
        <v>13413</v>
      </c>
      <c r="L1098" s="545" t="s">
        <v>13413</v>
      </c>
      <c r="M1098" s="548" t="s">
        <v>13868</v>
      </c>
      <c r="N1098" s="545" t="s">
        <v>13413</v>
      </c>
      <c r="O1098" s="545" t="s">
        <v>13413</v>
      </c>
      <c r="P1098" s="549">
        <v>1154</v>
      </c>
      <c r="Q1098" s="549">
        <v>2</v>
      </c>
      <c r="R1098" s="549">
        <v>117</v>
      </c>
      <c r="S1098" s="548"/>
      <c r="T1098" s="548"/>
      <c r="U1098" s="99"/>
    </row>
    <row r="1099" spans="1:21" ht="19.5" customHeight="1">
      <c r="A1099" s="545">
        <v>1245</v>
      </c>
      <c r="B1099" s="545" t="s">
        <v>11793</v>
      </c>
      <c r="C1099" s="545" t="s">
        <v>216</v>
      </c>
      <c r="D1099" s="546"/>
      <c r="E1099" s="171" t="str">
        <f t="shared" si="17"/>
        <v>1900</v>
      </c>
      <c r="F1099" s="547">
        <v>0</v>
      </c>
      <c r="G1099" s="548">
        <v>0</v>
      </c>
      <c r="H1099" s="547">
        <v>0</v>
      </c>
      <c r="I1099" s="545" t="s">
        <v>12670</v>
      </c>
      <c r="J1099" s="545"/>
      <c r="K1099" s="545" t="s">
        <v>13413</v>
      </c>
      <c r="L1099" s="545" t="s">
        <v>13413</v>
      </c>
      <c r="M1099" s="548" t="s">
        <v>13868</v>
      </c>
      <c r="N1099" s="545" t="s">
        <v>13413</v>
      </c>
      <c r="O1099" s="545" t="s">
        <v>13413</v>
      </c>
      <c r="P1099" s="549">
        <v>1155</v>
      </c>
      <c r="Q1099" s="549">
        <v>2</v>
      </c>
      <c r="R1099" s="549">
        <v>24</v>
      </c>
      <c r="S1099" s="548"/>
      <c r="T1099" s="548"/>
      <c r="U1099" s="99"/>
    </row>
    <row r="1100" spans="1:21" ht="19.5" customHeight="1">
      <c r="A1100" s="545">
        <v>1246</v>
      </c>
      <c r="B1100" s="545" t="s">
        <v>11792</v>
      </c>
      <c r="C1100" s="545" t="s">
        <v>216</v>
      </c>
      <c r="D1100" s="546"/>
      <c r="E1100" s="171" t="str">
        <f t="shared" si="17"/>
        <v>1900</v>
      </c>
      <c r="F1100" s="547">
        <v>0</v>
      </c>
      <c r="G1100" s="548">
        <v>0</v>
      </c>
      <c r="H1100" s="547">
        <v>0</v>
      </c>
      <c r="I1100" s="545" t="s">
        <v>12670</v>
      </c>
      <c r="J1100" s="545"/>
      <c r="K1100" s="545" t="s">
        <v>13413</v>
      </c>
      <c r="L1100" s="545" t="s">
        <v>13413</v>
      </c>
      <c r="M1100" s="548" t="s">
        <v>13868</v>
      </c>
      <c r="N1100" s="545" t="s">
        <v>13413</v>
      </c>
      <c r="O1100" s="545" t="s">
        <v>13413</v>
      </c>
      <c r="P1100" s="549">
        <v>1156</v>
      </c>
      <c r="Q1100" s="549">
        <v>2</v>
      </c>
      <c r="R1100" s="549">
        <v>24</v>
      </c>
      <c r="S1100" s="548"/>
      <c r="T1100" s="548"/>
      <c r="U1100" s="99"/>
    </row>
    <row r="1101" spans="1:21" ht="19.5" customHeight="1">
      <c r="A1101" s="545">
        <v>1247</v>
      </c>
      <c r="B1101" s="545" t="s">
        <v>3351</v>
      </c>
      <c r="C1101" s="545" t="s">
        <v>216</v>
      </c>
      <c r="D1101" s="546"/>
      <c r="E1101" s="171" t="str">
        <f t="shared" si="17"/>
        <v>1900</v>
      </c>
      <c r="F1101" s="547">
        <v>0</v>
      </c>
      <c r="G1101" s="548">
        <v>0</v>
      </c>
      <c r="H1101" s="547">
        <v>0</v>
      </c>
      <c r="I1101" s="545" t="s">
        <v>12670</v>
      </c>
      <c r="J1101" s="545"/>
      <c r="K1101" s="545" t="s">
        <v>13413</v>
      </c>
      <c r="L1101" s="545" t="s">
        <v>13413</v>
      </c>
      <c r="M1101" s="548" t="s">
        <v>13868</v>
      </c>
      <c r="N1101" s="545" t="s">
        <v>13413</v>
      </c>
      <c r="O1101" s="545" t="s">
        <v>13413</v>
      </c>
      <c r="P1101" s="549">
        <v>1157</v>
      </c>
      <c r="Q1101" s="549">
        <v>2</v>
      </c>
      <c r="R1101" s="549">
        <v>24</v>
      </c>
      <c r="S1101" s="548"/>
      <c r="T1101" s="548"/>
      <c r="U1101" s="99"/>
    </row>
    <row r="1102" spans="1:21" ht="19.5" customHeight="1">
      <c r="A1102" s="545">
        <v>1250</v>
      </c>
      <c r="B1102" s="545" t="s">
        <v>2007</v>
      </c>
      <c r="C1102" s="545" t="s">
        <v>4468</v>
      </c>
      <c r="D1102" s="546">
        <v>44592</v>
      </c>
      <c r="E1102" s="171" t="str">
        <f t="shared" si="17"/>
        <v>2022</v>
      </c>
      <c r="F1102" s="547">
        <v>19001</v>
      </c>
      <c r="G1102" s="548">
        <v>0.19</v>
      </c>
      <c r="H1102" s="547">
        <v>15967.23</v>
      </c>
      <c r="I1102" s="545" t="s">
        <v>12637</v>
      </c>
      <c r="J1102" s="545" t="s">
        <v>13297</v>
      </c>
      <c r="K1102" s="545" t="s">
        <v>13413</v>
      </c>
      <c r="L1102" s="545" t="s">
        <v>14901</v>
      </c>
      <c r="M1102" s="548" t="s">
        <v>13758</v>
      </c>
      <c r="N1102" s="545" t="s">
        <v>13413</v>
      </c>
      <c r="O1102" s="545" t="s">
        <v>13413</v>
      </c>
      <c r="P1102" s="549">
        <v>1159</v>
      </c>
      <c r="Q1102" s="549">
        <v>1</v>
      </c>
      <c r="R1102" s="549">
        <v>13</v>
      </c>
      <c r="S1102" s="548">
        <v>2257</v>
      </c>
      <c r="T1102" s="548"/>
      <c r="U1102" s="99"/>
    </row>
    <row r="1103" spans="1:21" ht="19.5" customHeight="1">
      <c r="A1103" s="545">
        <v>1253</v>
      </c>
      <c r="B1103" s="545" t="s">
        <v>1279</v>
      </c>
      <c r="C1103" s="545" t="s">
        <v>216</v>
      </c>
      <c r="D1103" s="546"/>
      <c r="E1103" s="171" t="str">
        <f t="shared" si="17"/>
        <v>1900</v>
      </c>
      <c r="F1103" s="547">
        <v>0</v>
      </c>
      <c r="G1103" s="548">
        <v>0</v>
      </c>
      <c r="H1103" s="547">
        <v>0</v>
      </c>
      <c r="I1103" s="545" t="s">
        <v>12700</v>
      </c>
      <c r="J1103" s="545"/>
      <c r="K1103" s="545" t="s">
        <v>13413</v>
      </c>
      <c r="L1103" s="545" t="s">
        <v>13413</v>
      </c>
      <c r="M1103" s="548" t="s">
        <v>13868</v>
      </c>
      <c r="N1103" s="545" t="s">
        <v>13413</v>
      </c>
      <c r="O1103" s="545" t="s">
        <v>13413</v>
      </c>
      <c r="P1103" s="549">
        <v>1162</v>
      </c>
      <c r="Q1103" s="549">
        <v>2</v>
      </c>
      <c r="R1103" s="549">
        <v>117</v>
      </c>
      <c r="S1103" s="548"/>
      <c r="T1103" s="548"/>
      <c r="U1103" s="99"/>
    </row>
    <row r="1104" spans="1:21" ht="19.5" customHeight="1">
      <c r="A1104" s="545">
        <v>1254</v>
      </c>
      <c r="B1104" s="545" t="s">
        <v>1280</v>
      </c>
      <c r="C1104" s="545" t="s">
        <v>216</v>
      </c>
      <c r="D1104" s="546"/>
      <c r="E1104" s="171" t="str">
        <f t="shared" si="17"/>
        <v>1900</v>
      </c>
      <c r="F1104" s="547">
        <v>0</v>
      </c>
      <c r="G1104" s="548">
        <v>0</v>
      </c>
      <c r="H1104" s="547">
        <v>0</v>
      </c>
      <c r="I1104" s="545" t="s">
        <v>12700</v>
      </c>
      <c r="J1104" s="545"/>
      <c r="K1104" s="545" t="s">
        <v>13413</v>
      </c>
      <c r="L1104" s="545" t="s">
        <v>13413</v>
      </c>
      <c r="M1104" s="548" t="s">
        <v>13868</v>
      </c>
      <c r="N1104" s="545" t="s">
        <v>13413</v>
      </c>
      <c r="O1104" s="545" t="s">
        <v>13413</v>
      </c>
      <c r="P1104" s="549">
        <v>1163</v>
      </c>
      <c r="Q1104" s="549">
        <v>2</v>
      </c>
      <c r="R1104" s="549">
        <v>117</v>
      </c>
      <c r="S1104" s="548"/>
      <c r="T1104" s="548"/>
      <c r="U1104" s="99"/>
    </row>
    <row r="1105" spans="1:21" ht="19.5" customHeight="1">
      <c r="A1105" s="545">
        <v>1255</v>
      </c>
      <c r="B1105" s="545" t="s">
        <v>1281</v>
      </c>
      <c r="C1105" s="545" t="s">
        <v>216</v>
      </c>
      <c r="D1105" s="546"/>
      <c r="E1105" s="171" t="str">
        <f t="shared" si="17"/>
        <v>1900</v>
      </c>
      <c r="F1105" s="547">
        <v>0</v>
      </c>
      <c r="G1105" s="548">
        <v>0</v>
      </c>
      <c r="H1105" s="547">
        <v>0</v>
      </c>
      <c r="I1105" s="545" t="s">
        <v>12700</v>
      </c>
      <c r="J1105" s="545"/>
      <c r="K1105" s="545" t="s">
        <v>13413</v>
      </c>
      <c r="L1105" s="545" t="s">
        <v>13413</v>
      </c>
      <c r="M1105" s="548" t="s">
        <v>13758</v>
      </c>
      <c r="N1105" s="545" t="s">
        <v>13413</v>
      </c>
      <c r="O1105" s="545" t="s">
        <v>13413</v>
      </c>
      <c r="P1105" s="549">
        <v>1164</v>
      </c>
      <c r="Q1105" s="549">
        <v>1</v>
      </c>
      <c r="R1105" s="549">
        <v>117</v>
      </c>
      <c r="S1105" s="548"/>
      <c r="T1105" s="548"/>
      <c r="U1105" s="99"/>
    </row>
    <row r="1106" spans="1:21" ht="19.5" customHeight="1">
      <c r="A1106" s="545">
        <v>1256</v>
      </c>
      <c r="B1106" s="545" t="s">
        <v>3353</v>
      </c>
      <c r="C1106" s="545" t="s">
        <v>216</v>
      </c>
      <c r="D1106" s="546"/>
      <c r="E1106" s="171" t="str">
        <f t="shared" si="17"/>
        <v>1900</v>
      </c>
      <c r="F1106" s="547">
        <v>0</v>
      </c>
      <c r="G1106" s="548">
        <v>0</v>
      </c>
      <c r="H1106" s="547">
        <v>0</v>
      </c>
      <c r="I1106" s="545" t="s">
        <v>12670</v>
      </c>
      <c r="J1106" s="545"/>
      <c r="K1106" s="545" t="s">
        <v>13413</v>
      </c>
      <c r="L1106" s="545" t="s">
        <v>13413</v>
      </c>
      <c r="M1106" s="548" t="s">
        <v>13758</v>
      </c>
      <c r="N1106" s="545" t="s">
        <v>13413</v>
      </c>
      <c r="O1106" s="545" t="s">
        <v>13413</v>
      </c>
      <c r="P1106" s="549">
        <v>1165</v>
      </c>
      <c r="Q1106" s="549">
        <v>1</v>
      </c>
      <c r="R1106" s="549">
        <v>24</v>
      </c>
      <c r="S1106" s="548"/>
      <c r="T1106" s="548"/>
      <c r="U1106" s="99"/>
    </row>
    <row r="1107" spans="1:21" ht="19.5" customHeight="1">
      <c r="A1107" s="545">
        <v>1257</v>
      </c>
      <c r="B1107" s="545" t="s">
        <v>1287</v>
      </c>
      <c r="C1107" s="545" t="s">
        <v>216</v>
      </c>
      <c r="D1107" s="546"/>
      <c r="E1107" s="171" t="str">
        <f t="shared" si="17"/>
        <v>1900</v>
      </c>
      <c r="F1107" s="547">
        <v>0</v>
      </c>
      <c r="G1107" s="548">
        <v>0</v>
      </c>
      <c r="H1107" s="547">
        <v>0</v>
      </c>
      <c r="I1107" s="545" t="s">
        <v>12700</v>
      </c>
      <c r="J1107" s="545"/>
      <c r="K1107" s="545" t="s">
        <v>13413</v>
      </c>
      <c r="L1107" s="545" t="s">
        <v>13413</v>
      </c>
      <c r="M1107" s="548" t="s">
        <v>13758</v>
      </c>
      <c r="N1107" s="545" t="s">
        <v>13413</v>
      </c>
      <c r="O1107" s="545" t="s">
        <v>13413</v>
      </c>
      <c r="P1107" s="549">
        <v>1166</v>
      </c>
      <c r="Q1107" s="549">
        <v>1</v>
      </c>
      <c r="R1107" s="549">
        <v>117</v>
      </c>
      <c r="S1107" s="548"/>
      <c r="T1107" s="548"/>
      <c r="U1107" s="99"/>
    </row>
    <row r="1108" spans="1:21" ht="19.5" customHeight="1">
      <c r="A1108" s="545">
        <v>1258</v>
      </c>
      <c r="B1108" s="545" t="s">
        <v>11791</v>
      </c>
      <c r="C1108" s="545" t="s">
        <v>216</v>
      </c>
      <c r="D1108" s="546"/>
      <c r="E1108" s="171" t="str">
        <f t="shared" si="17"/>
        <v>1900</v>
      </c>
      <c r="F1108" s="547">
        <v>0</v>
      </c>
      <c r="G1108" s="548">
        <v>0</v>
      </c>
      <c r="H1108" s="547">
        <v>0</v>
      </c>
      <c r="I1108" s="545" t="s">
        <v>12700</v>
      </c>
      <c r="J1108" s="545"/>
      <c r="K1108" s="545" t="s">
        <v>13413</v>
      </c>
      <c r="L1108" s="545" t="s">
        <v>13413</v>
      </c>
      <c r="M1108" s="548" t="s">
        <v>13758</v>
      </c>
      <c r="N1108" s="545" t="s">
        <v>13413</v>
      </c>
      <c r="O1108" s="545" t="s">
        <v>13413</v>
      </c>
      <c r="P1108" s="549">
        <v>1167</v>
      </c>
      <c r="Q1108" s="549">
        <v>1</v>
      </c>
      <c r="R1108" s="549">
        <v>117</v>
      </c>
      <c r="S1108" s="548"/>
      <c r="T1108" s="548"/>
      <c r="U1108" s="99"/>
    </row>
    <row r="1109" spans="1:21" ht="19.5" customHeight="1">
      <c r="A1109" s="545">
        <v>1259</v>
      </c>
      <c r="B1109" s="545" t="s">
        <v>7112</v>
      </c>
      <c r="C1109" s="545" t="s">
        <v>216</v>
      </c>
      <c r="D1109" s="546">
        <v>46052</v>
      </c>
      <c r="E1109" s="171" t="str">
        <f t="shared" si="17"/>
        <v>2026</v>
      </c>
      <c r="F1109" s="547">
        <v>824352</v>
      </c>
      <c r="G1109" s="548">
        <v>0.19</v>
      </c>
      <c r="H1109" s="547">
        <v>692732.77</v>
      </c>
      <c r="I1109" s="545" t="s">
        <v>12700</v>
      </c>
      <c r="J1109" s="545" t="s">
        <v>13307</v>
      </c>
      <c r="K1109" s="545" t="s">
        <v>14902</v>
      </c>
      <c r="L1109" s="545" t="s">
        <v>13413</v>
      </c>
      <c r="M1109" s="548" t="s">
        <v>13758</v>
      </c>
      <c r="N1109" s="545" t="s">
        <v>13413</v>
      </c>
      <c r="O1109" s="545" t="s">
        <v>13413</v>
      </c>
      <c r="P1109" s="549">
        <v>1168</v>
      </c>
      <c r="Q1109" s="549">
        <v>1</v>
      </c>
      <c r="R1109" s="549">
        <v>117</v>
      </c>
      <c r="S1109" s="548">
        <v>2228</v>
      </c>
      <c r="T1109" s="548"/>
      <c r="U1109" s="99"/>
    </row>
    <row r="1110" spans="1:21" ht="19.5" customHeight="1">
      <c r="A1110" s="545">
        <v>1261</v>
      </c>
      <c r="B1110" s="545" t="s">
        <v>1297</v>
      </c>
      <c r="C1110" s="545" t="s">
        <v>216</v>
      </c>
      <c r="D1110" s="546"/>
      <c r="E1110" s="171" t="str">
        <f t="shared" si="17"/>
        <v>1900</v>
      </c>
      <c r="F1110" s="547">
        <v>0</v>
      </c>
      <c r="G1110" s="548">
        <v>0</v>
      </c>
      <c r="H1110" s="547">
        <v>0</v>
      </c>
      <c r="I1110" s="545" t="s">
        <v>12700</v>
      </c>
      <c r="J1110" s="545"/>
      <c r="K1110" s="545" t="s">
        <v>13413</v>
      </c>
      <c r="L1110" s="545" t="s">
        <v>13413</v>
      </c>
      <c r="M1110" s="548" t="s">
        <v>13758</v>
      </c>
      <c r="N1110" s="545" t="s">
        <v>13413</v>
      </c>
      <c r="O1110" s="545" t="s">
        <v>14903</v>
      </c>
      <c r="P1110" s="549">
        <v>1170</v>
      </c>
      <c r="Q1110" s="549">
        <v>1</v>
      </c>
      <c r="R1110" s="549">
        <v>117</v>
      </c>
      <c r="S1110" s="548"/>
      <c r="T1110" s="548"/>
      <c r="U1110" s="99"/>
    </row>
    <row r="1111" spans="1:21" ht="19.5" customHeight="1">
      <c r="A1111" s="545">
        <v>1264</v>
      </c>
      <c r="B1111" s="545" t="s">
        <v>1306</v>
      </c>
      <c r="C1111" s="545" t="s">
        <v>216</v>
      </c>
      <c r="D1111" s="546"/>
      <c r="E1111" s="171" t="str">
        <f t="shared" si="17"/>
        <v>1900</v>
      </c>
      <c r="F1111" s="547">
        <v>0</v>
      </c>
      <c r="G1111" s="548">
        <v>0</v>
      </c>
      <c r="H1111" s="547">
        <v>0</v>
      </c>
      <c r="I1111" s="545" t="s">
        <v>12701</v>
      </c>
      <c r="J1111" s="545"/>
      <c r="K1111" s="545" t="s">
        <v>13413</v>
      </c>
      <c r="L1111" s="545" t="s">
        <v>13413</v>
      </c>
      <c r="M1111" s="548" t="s">
        <v>13758</v>
      </c>
      <c r="N1111" s="545" t="s">
        <v>13413</v>
      </c>
      <c r="O1111" s="545" t="s">
        <v>13413</v>
      </c>
      <c r="P1111" s="549">
        <v>1173</v>
      </c>
      <c r="Q1111" s="549">
        <v>1</v>
      </c>
      <c r="R1111" s="549">
        <v>10</v>
      </c>
      <c r="S1111" s="548"/>
      <c r="T1111" s="548"/>
      <c r="U1111" s="99"/>
    </row>
    <row r="1112" spans="1:21" ht="19.5" customHeight="1">
      <c r="A1112" s="545">
        <v>1265</v>
      </c>
      <c r="B1112" s="545" t="s">
        <v>1305</v>
      </c>
      <c r="C1112" s="545" t="s">
        <v>216</v>
      </c>
      <c r="D1112" s="546"/>
      <c r="E1112" s="171" t="str">
        <f t="shared" si="17"/>
        <v>1900</v>
      </c>
      <c r="F1112" s="547">
        <v>0</v>
      </c>
      <c r="G1112" s="548">
        <v>0</v>
      </c>
      <c r="H1112" s="547">
        <v>0</v>
      </c>
      <c r="I1112" s="545" t="s">
        <v>12701</v>
      </c>
      <c r="J1112" s="545"/>
      <c r="K1112" s="545" t="s">
        <v>13413</v>
      </c>
      <c r="L1112" s="545" t="s">
        <v>13413</v>
      </c>
      <c r="M1112" s="548" t="s">
        <v>13758</v>
      </c>
      <c r="N1112" s="545" t="s">
        <v>13413</v>
      </c>
      <c r="O1112" s="545" t="s">
        <v>13413</v>
      </c>
      <c r="P1112" s="549">
        <v>1174</v>
      </c>
      <c r="Q1112" s="549">
        <v>1</v>
      </c>
      <c r="R1112" s="549">
        <v>10</v>
      </c>
      <c r="S1112" s="548"/>
      <c r="T1112" s="548"/>
      <c r="U1112" s="99"/>
    </row>
    <row r="1113" spans="1:21" ht="19.5" customHeight="1">
      <c r="A1113" s="545">
        <v>1266</v>
      </c>
      <c r="B1113" s="545" t="s">
        <v>2915</v>
      </c>
      <c r="C1113" s="545" t="s">
        <v>786</v>
      </c>
      <c r="D1113" s="546"/>
      <c r="E1113" s="171" t="str">
        <f t="shared" si="17"/>
        <v>1900</v>
      </c>
      <c r="F1113" s="547">
        <v>0</v>
      </c>
      <c r="G1113" s="548">
        <v>0</v>
      </c>
      <c r="H1113" s="547">
        <v>0</v>
      </c>
      <c r="I1113" s="545" t="s">
        <v>12683</v>
      </c>
      <c r="J1113" s="545"/>
      <c r="K1113" s="545" t="s">
        <v>13413</v>
      </c>
      <c r="L1113" s="545" t="s">
        <v>13413</v>
      </c>
      <c r="M1113" s="548" t="s">
        <v>13758</v>
      </c>
      <c r="N1113" s="545" t="s">
        <v>13413</v>
      </c>
      <c r="O1113" s="545" t="s">
        <v>13413</v>
      </c>
      <c r="P1113" s="549">
        <v>1175</v>
      </c>
      <c r="Q1113" s="549">
        <v>1</v>
      </c>
      <c r="R1113" s="549">
        <v>18</v>
      </c>
      <c r="S1113" s="548"/>
      <c r="T1113" s="548"/>
      <c r="U1113" s="99"/>
    </row>
    <row r="1114" spans="1:21" ht="19.5" customHeight="1">
      <c r="A1114" s="545">
        <v>1267</v>
      </c>
      <c r="B1114" s="545" t="s">
        <v>2915</v>
      </c>
      <c r="C1114" s="545" t="s">
        <v>5203</v>
      </c>
      <c r="D1114" s="546">
        <v>44592</v>
      </c>
      <c r="E1114" s="171" t="str">
        <f t="shared" si="17"/>
        <v>2022</v>
      </c>
      <c r="F1114" s="547">
        <v>88768</v>
      </c>
      <c r="G1114" s="548">
        <v>0.19</v>
      </c>
      <c r="H1114" s="547">
        <v>74594.960000000006</v>
      </c>
      <c r="I1114" s="545" t="s">
        <v>12683</v>
      </c>
      <c r="J1114" s="545" t="s">
        <v>13297</v>
      </c>
      <c r="K1114" s="545" t="s">
        <v>13413</v>
      </c>
      <c r="L1114" s="545" t="s">
        <v>13413</v>
      </c>
      <c r="M1114" s="548" t="s">
        <v>13758</v>
      </c>
      <c r="N1114" s="545" t="s">
        <v>13413</v>
      </c>
      <c r="O1114" s="545" t="s">
        <v>13413</v>
      </c>
      <c r="P1114" s="549">
        <v>1176</v>
      </c>
      <c r="Q1114" s="549">
        <v>1</v>
      </c>
      <c r="R1114" s="549">
        <v>18</v>
      </c>
      <c r="S1114" s="548">
        <v>2257</v>
      </c>
      <c r="T1114" s="548"/>
      <c r="U1114" s="99"/>
    </row>
    <row r="1115" spans="1:21" ht="19.5" customHeight="1">
      <c r="A1115" s="545">
        <v>1268</v>
      </c>
      <c r="B1115" s="545" t="s">
        <v>1309</v>
      </c>
      <c r="C1115" s="545" t="s">
        <v>216</v>
      </c>
      <c r="D1115" s="546"/>
      <c r="E1115" s="171" t="str">
        <f t="shared" si="17"/>
        <v>1900</v>
      </c>
      <c r="F1115" s="547">
        <v>0</v>
      </c>
      <c r="G1115" s="548">
        <v>0</v>
      </c>
      <c r="H1115" s="547">
        <v>0</v>
      </c>
      <c r="I1115" s="545" t="s">
        <v>12700</v>
      </c>
      <c r="J1115" s="545"/>
      <c r="K1115" s="545" t="s">
        <v>13413</v>
      </c>
      <c r="L1115" s="545" t="s">
        <v>13413</v>
      </c>
      <c r="M1115" s="548" t="s">
        <v>13868</v>
      </c>
      <c r="N1115" s="545" t="s">
        <v>13413</v>
      </c>
      <c r="O1115" s="545" t="s">
        <v>13413</v>
      </c>
      <c r="P1115" s="549">
        <v>1177</v>
      </c>
      <c r="Q1115" s="549">
        <v>2</v>
      </c>
      <c r="R1115" s="549">
        <v>117</v>
      </c>
      <c r="S1115" s="548"/>
      <c r="T1115" s="548"/>
      <c r="U1115" s="99"/>
    </row>
    <row r="1116" spans="1:21" ht="19.5" customHeight="1">
      <c r="A1116" s="545">
        <v>1269</v>
      </c>
      <c r="B1116" s="545" t="s">
        <v>11790</v>
      </c>
      <c r="C1116" s="545" t="s">
        <v>216</v>
      </c>
      <c r="D1116" s="546"/>
      <c r="E1116" s="171" t="str">
        <f t="shared" si="17"/>
        <v>1900</v>
      </c>
      <c r="F1116" s="547">
        <v>0</v>
      </c>
      <c r="G1116" s="548">
        <v>0</v>
      </c>
      <c r="H1116" s="547">
        <v>0</v>
      </c>
      <c r="I1116" s="545" t="s">
        <v>12700</v>
      </c>
      <c r="J1116" s="545"/>
      <c r="K1116" s="545" t="s">
        <v>13413</v>
      </c>
      <c r="L1116" s="545" t="s">
        <v>13413</v>
      </c>
      <c r="M1116" s="548" t="s">
        <v>13758</v>
      </c>
      <c r="N1116" s="545" t="s">
        <v>13413</v>
      </c>
      <c r="O1116" s="545" t="s">
        <v>13413</v>
      </c>
      <c r="P1116" s="549">
        <v>1178</v>
      </c>
      <c r="Q1116" s="549">
        <v>1</v>
      </c>
      <c r="R1116" s="549">
        <v>117</v>
      </c>
      <c r="S1116" s="548"/>
      <c r="T1116" s="548"/>
      <c r="U1116" s="99"/>
    </row>
    <row r="1117" spans="1:21" ht="19.5" customHeight="1">
      <c r="A1117" s="545">
        <v>1270</v>
      </c>
      <c r="B1117" s="545" t="s">
        <v>3362</v>
      </c>
      <c r="C1117" s="545" t="s">
        <v>216</v>
      </c>
      <c r="D1117" s="546"/>
      <c r="E1117" s="171" t="str">
        <f t="shared" si="17"/>
        <v>1900</v>
      </c>
      <c r="F1117" s="547">
        <v>0</v>
      </c>
      <c r="G1117" s="548">
        <v>0</v>
      </c>
      <c r="H1117" s="547">
        <v>0</v>
      </c>
      <c r="I1117" s="545" t="s">
        <v>12670</v>
      </c>
      <c r="J1117" s="545"/>
      <c r="K1117" s="545" t="s">
        <v>13413</v>
      </c>
      <c r="L1117" s="545" t="s">
        <v>13413</v>
      </c>
      <c r="M1117" s="548" t="s">
        <v>13758</v>
      </c>
      <c r="N1117" s="545" t="s">
        <v>13413</v>
      </c>
      <c r="O1117" s="545" t="s">
        <v>13413</v>
      </c>
      <c r="P1117" s="549">
        <v>1179</v>
      </c>
      <c r="Q1117" s="549">
        <v>1</v>
      </c>
      <c r="R1117" s="549">
        <v>24</v>
      </c>
      <c r="S1117" s="548"/>
      <c r="T1117" s="548"/>
      <c r="U1117" s="99"/>
    </row>
    <row r="1118" spans="1:21" ht="19.5" customHeight="1">
      <c r="A1118" s="545">
        <v>1271</v>
      </c>
      <c r="B1118" s="545" t="s">
        <v>7334</v>
      </c>
      <c r="C1118" s="545" t="s">
        <v>288</v>
      </c>
      <c r="D1118" s="546">
        <v>46052</v>
      </c>
      <c r="E1118" s="171" t="str">
        <f t="shared" si="17"/>
        <v>2026</v>
      </c>
      <c r="F1118" s="547">
        <v>9577</v>
      </c>
      <c r="G1118" s="548">
        <v>0.19</v>
      </c>
      <c r="H1118" s="547">
        <v>8047.9</v>
      </c>
      <c r="I1118" s="545" t="s">
        <v>12670</v>
      </c>
      <c r="J1118" s="545" t="s">
        <v>13307</v>
      </c>
      <c r="K1118" s="545" t="s">
        <v>13413</v>
      </c>
      <c r="L1118" s="545" t="s">
        <v>13413</v>
      </c>
      <c r="M1118" s="548" t="s">
        <v>13758</v>
      </c>
      <c r="N1118" s="545" t="s">
        <v>13413</v>
      </c>
      <c r="O1118" s="545" t="s">
        <v>13413</v>
      </c>
      <c r="P1118" s="549">
        <v>1180</v>
      </c>
      <c r="Q1118" s="549">
        <v>1</v>
      </c>
      <c r="R1118" s="549">
        <v>24</v>
      </c>
      <c r="S1118" s="548">
        <v>2228</v>
      </c>
      <c r="T1118" s="548"/>
      <c r="U1118" s="99"/>
    </row>
    <row r="1119" spans="1:21" ht="19.5" customHeight="1">
      <c r="A1119" s="545">
        <v>1272</v>
      </c>
      <c r="B1119" s="545" t="s">
        <v>11789</v>
      </c>
      <c r="C1119" s="545" t="s">
        <v>288</v>
      </c>
      <c r="D1119" s="546"/>
      <c r="E1119" s="171" t="str">
        <f t="shared" si="17"/>
        <v>1900</v>
      </c>
      <c r="F1119" s="547">
        <v>0</v>
      </c>
      <c r="G1119" s="548">
        <v>0</v>
      </c>
      <c r="H1119" s="547">
        <v>0</v>
      </c>
      <c r="I1119" s="545" t="s">
        <v>12670</v>
      </c>
      <c r="J1119" s="545"/>
      <c r="K1119" s="545" t="s">
        <v>14904</v>
      </c>
      <c r="L1119" s="545" t="s">
        <v>13413</v>
      </c>
      <c r="M1119" s="548" t="s">
        <v>13758</v>
      </c>
      <c r="N1119" s="545" t="s">
        <v>13413</v>
      </c>
      <c r="O1119" s="545" t="s">
        <v>13413</v>
      </c>
      <c r="P1119" s="549">
        <v>1181</v>
      </c>
      <c r="Q1119" s="549">
        <v>1</v>
      </c>
      <c r="R1119" s="549">
        <v>24</v>
      </c>
      <c r="S1119" s="548"/>
      <c r="T1119" s="548"/>
      <c r="U1119" s="99"/>
    </row>
    <row r="1120" spans="1:21" ht="19.5" customHeight="1">
      <c r="A1120" s="545">
        <v>1273</v>
      </c>
      <c r="B1120" s="545" t="s">
        <v>3364</v>
      </c>
      <c r="C1120" s="545" t="s">
        <v>288</v>
      </c>
      <c r="D1120" s="546"/>
      <c r="E1120" s="171" t="str">
        <f t="shared" si="17"/>
        <v>1900</v>
      </c>
      <c r="F1120" s="547">
        <v>0</v>
      </c>
      <c r="G1120" s="548">
        <v>0</v>
      </c>
      <c r="H1120" s="547">
        <v>0</v>
      </c>
      <c r="I1120" s="545" t="s">
        <v>12670</v>
      </c>
      <c r="J1120" s="545"/>
      <c r="K1120" s="545" t="s">
        <v>13413</v>
      </c>
      <c r="L1120" s="545" t="s">
        <v>13413</v>
      </c>
      <c r="M1120" s="548" t="s">
        <v>13758</v>
      </c>
      <c r="N1120" s="545" t="s">
        <v>13413</v>
      </c>
      <c r="O1120" s="545" t="s">
        <v>13413</v>
      </c>
      <c r="P1120" s="549">
        <v>1182</v>
      </c>
      <c r="Q1120" s="549">
        <v>1</v>
      </c>
      <c r="R1120" s="549">
        <v>24</v>
      </c>
      <c r="S1120" s="548"/>
      <c r="T1120" s="548"/>
      <c r="U1120" s="99"/>
    </row>
    <row r="1121" spans="1:21" ht="19.5" customHeight="1">
      <c r="A1121" s="545">
        <v>1275</v>
      </c>
      <c r="B1121" s="545" t="s">
        <v>225</v>
      </c>
      <c r="C1121" s="545" t="s">
        <v>206</v>
      </c>
      <c r="D1121" s="546">
        <v>46052</v>
      </c>
      <c r="E1121" s="171" t="str">
        <f t="shared" si="17"/>
        <v>2026</v>
      </c>
      <c r="F1121" s="547">
        <v>3753</v>
      </c>
      <c r="G1121" s="548">
        <v>0.19</v>
      </c>
      <c r="H1121" s="547">
        <v>3153.78</v>
      </c>
      <c r="I1121" s="545" t="s">
        <v>12640</v>
      </c>
      <c r="J1121" s="545" t="s">
        <v>13307</v>
      </c>
      <c r="K1121" s="545" t="s">
        <v>13413</v>
      </c>
      <c r="L1121" s="545" t="s">
        <v>13413</v>
      </c>
      <c r="M1121" s="548" t="s">
        <v>13758</v>
      </c>
      <c r="N1121" s="545" t="s">
        <v>13413</v>
      </c>
      <c r="O1121" s="545" t="s">
        <v>13413</v>
      </c>
      <c r="P1121" s="549">
        <v>1183</v>
      </c>
      <c r="Q1121" s="549">
        <v>1</v>
      </c>
      <c r="R1121" s="549">
        <v>1</v>
      </c>
      <c r="S1121" s="548">
        <v>2228</v>
      </c>
      <c r="T1121" s="548"/>
      <c r="U1121" s="99"/>
    </row>
    <row r="1122" spans="1:21" ht="19.5" customHeight="1">
      <c r="A1122" s="545">
        <v>1276</v>
      </c>
      <c r="B1122" s="545" t="s">
        <v>517</v>
      </c>
      <c r="C1122" s="545" t="s">
        <v>216</v>
      </c>
      <c r="D1122" s="546"/>
      <c r="E1122" s="171" t="str">
        <f t="shared" si="17"/>
        <v>1900</v>
      </c>
      <c r="F1122" s="547">
        <v>0</v>
      </c>
      <c r="G1122" s="548">
        <v>0</v>
      </c>
      <c r="H1122" s="547">
        <v>0</v>
      </c>
      <c r="I1122" s="545" t="s">
        <v>12672</v>
      </c>
      <c r="J1122" s="545"/>
      <c r="K1122" s="545" t="s">
        <v>13413</v>
      </c>
      <c r="L1122" s="545" t="s">
        <v>13413</v>
      </c>
      <c r="M1122" s="548" t="s">
        <v>13758</v>
      </c>
      <c r="N1122" s="545" t="s">
        <v>13413</v>
      </c>
      <c r="O1122" s="545" t="s">
        <v>13413</v>
      </c>
      <c r="P1122" s="549">
        <v>1184</v>
      </c>
      <c r="Q1122" s="549">
        <v>1</v>
      </c>
      <c r="R1122" s="549">
        <v>4</v>
      </c>
      <c r="S1122" s="548"/>
      <c r="T1122" s="548"/>
      <c r="U1122" s="99"/>
    </row>
    <row r="1123" spans="1:21" ht="19.5" customHeight="1">
      <c r="A1123" s="545">
        <v>1277</v>
      </c>
      <c r="B1123" s="545" t="s">
        <v>518</v>
      </c>
      <c r="C1123" s="545" t="s">
        <v>216</v>
      </c>
      <c r="D1123" s="546"/>
      <c r="E1123" s="171" t="str">
        <f t="shared" si="17"/>
        <v>1900</v>
      </c>
      <c r="F1123" s="547">
        <v>0</v>
      </c>
      <c r="G1123" s="548">
        <v>0</v>
      </c>
      <c r="H1123" s="547">
        <v>0</v>
      </c>
      <c r="I1123" s="545" t="s">
        <v>12672</v>
      </c>
      <c r="J1123" s="545"/>
      <c r="K1123" s="545" t="s">
        <v>13413</v>
      </c>
      <c r="L1123" s="545" t="s">
        <v>13413</v>
      </c>
      <c r="M1123" s="548" t="s">
        <v>13758</v>
      </c>
      <c r="N1123" s="545" t="s">
        <v>13413</v>
      </c>
      <c r="O1123" s="545" t="s">
        <v>13413</v>
      </c>
      <c r="P1123" s="549">
        <v>1185</v>
      </c>
      <c r="Q1123" s="549">
        <v>1</v>
      </c>
      <c r="R1123" s="549">
        <v>4</v>
      </c>
      <c r="S1123" s="548"/>
      <c r="T1123" s="548"/>
      <c r="U1123" s="99"/>
    </row>
    <row r="1124" spans="1:21" ht="19.5" customHeight="1">
      <c r="A1124" s="545">
        <v>1278</v>
      </c>
      <c r="B1124" s="545" t="s">
        <v>519</v>
      </c>
      <c r="C1124" s="545" t="s">
        <v>216</v>
      </c>
      <c r="D1124" s="546"/>
      <c r="E1124" s="171" t="str">
        <f t="shared" si="17"/>
        <v>1900</v>
      </c>
      <c r="F1124" s="547">
        <v>0</v>
      </c>
      <c r="G1124" s="548">
        <v>0</v>
      </c>
      <c r="H1124" s="547">
        <v>0</v>
      </c>
      <c r="I1124" s="545" t="s">
        <v>12672</v>
      </c>
      <c r="J1124" s="545"/>
      <c r="K1124" s="545" t="s">
        <v>13413</v>
      </c>
      <c r="L1124" s="545" t="s">
        <v>13413</v>
      </c>
      <c r="M1124" s="548" t="s">
        <v>13758</v>
      </c>
      <c r="N1124" s="545" t="s">
        <v>13413</v>
      </c>
      <c r="O1124" s="545" t="s">
        <v>13413</v>
      </c>
      <c r="P1124" s="549">
        <v>1186</v>
      </c>
      <c r="Q1124" s="549">
        <v>1</v>
      </c>
      <c r="R1124" s="549">
        <v>4</v>
      </c>
      <c r="S1124" s="548"/>
      <c r="T1124" s="548"/>
      <c r="U1124" s="99"/>
    </row>
    <row r="1125" spans="1:21" ht="19.5" customHeight="1">
      <c r="A1125" s="545">
        <v>1279</v>
      </c>
      <c r="B1125" s="545" t="s">
        <v>520</v>
      </c>
      <c r="C1125" s="545" t="s">
        <v>216</v>
      </c>
      <c r="D1125" s="546"/>
      <c r="E1125" s="171" t="str">
        <f t="shared" si="17"/>
        <v>1900</v>
      </c>
      <c r="F1125" s="547">
        <v>0</v>
      </c>
      <c r="G1125" s="548">
        <v>0</v>
      </c>
      <c r="H1125" s="547">
        <v>0</v>
      </c>
      <c r="I1125" s="545" t="s">
        <v>12672</v>
      </c>
      <c r="J1125" s="545"/>
      <c r="K1125" s="545" t="s">
        <v>13413</v>
      </c>
      <c r="L1125" s="545" t="s">
        <v>13413</v>
      </c>
      <c r="M1125" s="548" t="s">
        <v>13758</v>
      </c>
      <c r="N1125" s="545" t="s">
        <v>13413</v>
      </c>
      <c r="O1125" s="545" t="s">
        <v>13413</v>
      </c>
      <c r="P1125" s="549">
        <v>1187</v>
      </c>
      <c r="Q1125" s="549">
        <v>1</v>
      </c>
      <c r="R1125" s="549">
        <v>4</v>
      </c>
      <c r="S1125" s="548"/>
      <c r="T1125" s="548"/>
      <c r="U1125" s="99"/>
    </row>
    <row r="1126" spans="1:21" ht="19.5" customHeight="1">
      <c r="A1126" s="545">
        <v>1280</v>
      </c>
      <c r="B1126" s="545" t="s">
        <v>521</v>
      </c>
      <c r="C1126" s="545" t="s">
        <v>216</v>
      </c>
      <c r="D1126" s="546"/>
      <c r="E1126" s="171" t="str">
        <f t="shared" si="17"/>
        <v>1900</v>
      </c>
      <c r="F1126" s="547">
        <v>0</v>
      </c>
      <c r="G1126" s="548">
        <v>0</v>
      </c>
      <c r="H1126" s="547">
        <v>0</v>
      </c>
      <c r="I1126" s="545" t="s">
        <v>12672</v>
      </c>
      <c r="J1126" s="545"/>
      <c r="K1126" s="545" t="s">
        <v>13413</v>
      </c>
      <c r="L1126" s="545" t="s">
        <v>13413</v>
      </c>
      <c r="M1126" s="548" t="s">
        <v>13758</v>
      </c>
      <c r="N1126" s="545" t="s">
        <v>13413</v>
      </c>
      <c r="O1126" s="545" t="s">
        <v>13413</v>
      </c>
      <c r="P1126" s="549">
        <v>1188</v>
      </c>
      <c r="Q1126" s="549">
        <v>1</v>
      </c>
      <c r="R1126" s="549">
        <v>4</v>
      </c>
      <c r="S1126" s="548"/>
      <c r="T1126" s="548"/>
      <c r="U1126" s="99"/>
    </row>
    <row r="1127" spans="1:21" ht="19.5" customHeight="1">
      <c r="A1127" s="545">
        <v>1281</v>
      </c>
      <c r="B1127" s="545" t="s">
        <v>11788</v>
      </c>
      <c r="C1127" s="545" t="s">
        <v>216</v>
      </c>
      <c r="D1127" s="546"/>
      <c r="E1127" s="171" t="str">
        <f t="shared" si="17"/>
        <v>1900</v>
      </c>
      <c r="F1127" s="547">
        <v>0</v>
      </c>
      <c r="G1127" s="548">
        <v>0</v>
      </c>
      <c r="H1127" s="547">
        <v>0</v>
      </c>
      <c r="I1127" s="545" t="s">
        <v>12672</v>
      </c>
      <c r="J1127" s="545"/>
      <c r="K1127" s="545" t="s">
        <v>13413</v>
      </c>
      <c r="L1127" s="545" t="s">
        <v>13413</v>
      </c>
      <c r="M1127" s="548" t="s">
        <v>13758</v>
      </c>
      <c r="N1127" s="545" t="s">
        <v>13413</v>
      </c>
      <c r="O1127" s="545" t="s">
        <v>13413</v>
      </c>
      <c r="P1127" s="549">
        <v>1189</v>
      </c>
      <c r="Q1127" s="549">
        <v>1</v>
      </c>
      <c r="R1127" s="549">
        <v>4</v>
      </c>
      <c r="S1127" s="548"/>
      <c r="T1127" s="548"/>
      <c r="U1127" s="99"/>
    </row>
    <row r="1128" spans="1:21" ht="19.5" customHeight="1">
      <c r="A1128" s="545">
        <v>1284</v>
      </c>
      <c r="B1128" s="545" t="s">
        <v>1325</v>
      </c>
      <c r="C1128" s="545" t="s">
        <v>216</v>
      </c>
      <c r="D1128" s="546">
        <v>46052</v>
      </c>
      <c r="E1128" s="171" t="str">
        <f t="shared" si="17"/>
        <v>2026</v>
      </c>
      <c r="F1128" s="547">
        <v>1181</v>
      </c>
      <c r="G1128" s="548">
        <v>0.19</v>
      </c>
      <c r="H1128" s="547">
        <v>992.44</v>
      </c>
      <c r="I1128" s="545" t="s">
        <v>12701</v>
      </c>
      <c r="J1128" s="545" t="s">
        <v>13307</v>
      </c>
      <c r="K1128" s="545" t="s">
        <v>14905</v>
      </c>
      <c r="L1128" s="545" t="s">
        <v>13413</v>
      </c>
      <c r="M1128" s="548" t="s">
        <v>13758</v>
      </c>
      <c r="N1128" s="545" t="s">
        <v>13413</v>
      </c>
      <c r="O1128" s="545" t="s">
        <v>13413</v>
      </c>
      <c r="P1128" s="549">
        <v>1190</v>
      </c>
      <c r="Q1128" s="549">
        <v>1</v>
      </c>
      <c r="R1128" s="549">
        <v>10</v>
      </c>
      <c r="S1128" s="548">
        <v>2228</v>
      </c>
      <c r="T1128" s="548"/>
      <c r="U1128" s="99"/>
    </row>
    <row r="1129" spans="1:21" ht="19.5" customHeight="1">
      <c r="A1129" s="545">
        <v>1285</v>
      </c>
      <c r="B1129" s="545" t="s">
        <v>12400</v>
      </c>
      <c r="C1129" s="545" t="s">
        <v>216</v>
      </c>
      <c r="D1129" s="546">
        <v>44590</v>
      </c>
      <c r="E1129" s="171" t="str">
        <f t="shared" si="17"/>
        <v>2022</v>
      </c>
      <c r="F1129" s="547">
        <v>1362</v>
      </c>
      <c r="G1129" s="548">
        <v>0.19</v>
      </c>
      <c r="H1129" s="547">
        <v>1144.54</v>
      </c>
      <c r="I1129" s="545" t="s">
        <v>12701</v>
      </c>
      <c r="J1129" s="545" t="s">
        <v>13297</v>
      </c>
      <c r="K1129" s="545" t="s">
        <v>14906</v>
      </c>
      <c r="L1129" s="545" t="s">
        <v>13413</v>
      </c>
      <c r="M1129" s="548" t="s">
        <v>13758</v>
      </c>
      <c r="N1129" s="545" t="s">
        <v>13413</v>
      </c>
      <c r="O1129" s="545" t="s">
        <v>13413</v>
      </c>
      <c r="P1129" s="549">
        <v>1191</v>
      </c>
      <c r="Q1129" s="549">
        <v>1</v>
      </c>
      <c r="R1129" s="549">
        <v>10</v>
      </c>
      <c r="S1129" s="548">
        <v>2257</v>
      </c>
      <c r="T1129" s="548"/>
      <c r="U1129" s="99"/>
    </row>
    <row r="1130" spans="1:21" ht="19.5" customHeight="1">
      <c r="A1130" s="545">
        <v>1286</v>
      </c>
      <c r="B1130" s="545" t="s">
        <v>3674</v>
      </c>
      <c r="C1130" s="545" t="s">
        <v>216</v>
      </c>
      <c r="D1130" s="546">
        <v>46052</v>
      </c>
      <c r="E1130" s="171" t="str">
        <f t="shared" si="17"/>
        <v>2026</v>
      </c>
      <c r="F1130" s="547">
        <v>45863</v>
      </c>
      <c r="G1130" s="548">
        <v>0.19</v>
      </c>
      <c r="H1130" s="547">
        <v>38540.339999999997</v>
      </c>
      <c r="I1130" s="545" t="s">
        <v>12702</v>
      </c>
      <c r="J1130" s="545" t="s">
        <v>13307</v>
      </c>
      <c r="K1130" s="545" t="s">
        <v>13413</v>
      </c>
      <c r="L1130" s="545" t="s">
        <v>13413</v>
      </c>
      <c r="M1130" s="548" t="s">
        <v>13758</v>
      </c>
      <c r="N1130" s="545" t="s">
        <v>13413</v>
      </c>
      <c r="O1130" s="545" t="s">
        <v>13413</v>
      </c>
      <c r="P1130" s="549">
        <v>1192</v>
      </c>
      <c r="Q1130" s="549">
        <v>1</v>
      </c>
      <c r="R1130" s="549">
        <v>27</v>
      </c>
      <c r="S1130" s="548">
        <v>2228</v>
      </c>
      <c r="T1130" s="548"/>
      <c r="U1130" s="99"/>
    </row>
    <row r="1131" spans="1:21" ht="19.5" customHeight="1">
      <c r="A1131" s="545">
        <v>1287</v>
      </c>
      <c r="B1131" s="545" t="s">
        <v>11787</v>
      </c>
      <c r="C1131" s="545" t="s">
        <v>216</v>
      </c>
      <c r="D1131" s="546"/>
      <c r="E1131" s="171" t="str">
        <f t="shared" si="17"/>
        <v>1900</v>
      </c>
      <c r="F1131" s="547">
        <v>0</v>
      </c>
      <c r="G1131" s="548">
        <v>0</v>
      </c>
      <c r="H1131" s="547">
        <v>0</v>
      </c>
      <c r="I1131" s="545" t="s">
        <v>12659</v>
      </c>
      <c r="J1131" s="545"/>
      <c r="K1131" s="545" t="s">
        <v>13413</v>
      </c>
      <c r="L1131" s="545" t="s">
        <v>13413</v>
      </c>
      <c r="M1131" s="548" t="s">
        <v>13868</v>
      </c>
      <c r="N1131" s="545" t="s">
        <v>13413</v>
      </c>
      <c r="O1131" s="545" t="s">
        <v>13413</v>
      </c>
      <c r="P1131" s="549">
        <v>1193</v>
      </c>
      <c r="Q1131" s="549">
        <v>2</v>
      </c>
      <c r="R1131" s="549">
        <v>116</v>
      </c>
      <c r="S1131" s="548"/>
      <c r="T1131" s="548"/>
      <c r="U1131" s="99"/>
    </row>
    <row r="1132" spans="1:21" ht="19.5" customHeight="1">
      <c r="A1132" s="545">
        <v>1288</v>
      </c>
      <c r="B1132" s="545" t="s">
        <v>1330</v>
      </c>
      <c r="C1132" s="545" t="s">
        <v>216</v>
      </c>
      <c r="D1132" s="546"/>
      <c r="E1132" s="171" t="str">
        <f t="shared" si="17"/>
        <v>1900</v>
      </c>
      <c r="F1132" s="547">
        <v>0</v>
      </c>
      <c r="G1132" s="548">
        <v>0</v>
      </c>
      <c r="H1132" s="547">
        <v>0</v>
      </c>
      <c r="I1132" s="545" t="s">
        <v>12659</v>
      </c>
      <c r="J1132" s="545"/>
      <c r="K1132" s="545" t="s">
        <v>13413</v>
      </c>
      <c r="L1132" s="545" t="s">
        <v>13413</v>
      </c>
      <c r="M1132" s="548" t="s">
        <v>13758</v>
      </c>
      <c r="N1132" s="545" t="s">
        <v>13413</v>
      </c>
      <c r="O1132" s="545" t="s">
        <v>13413</v>
      </c>
      <c r="P1132" s="549">
        <v>1194</v>
      </c>
      <c r="Q1132" s="549">
        <v>1</v>
      </c>
      <c r="R1132" s="549">
        <v>116</v>
      </c>
      <c r="S1132" s="548"/>
      <c r="T1132" s="548"/>
      <c r="U1132" s="99"/>
    </row>
    <row r="1133" spans="1:21" ht="19.5" customHeight="1">
      <c r="A1133" s="545">
        <v>1289</v>
      </c>
      <c r="B1133" s="545" t="s">
        <v>11786</v>
      </c>
      <c r="C1133" s="545" t="s">
        <v>216</v>
      </c>
      <c r="D1133" s="546"/>
      <c r="E1133" s="171" t="str">
        <f t="shared" si="17"/>
        <v>1900</v>
      </c>
      <c r="F1133" s="547">
        <v>0</v>
      </c>
      <c r="G1133" s="548">
        <v>0</v>
      </c>
      <c r="H1133" s="547">
        <v>0</v>
      </c>
      <c r="I1133" s="545" t="s">
        <v>12659</v>
      </c>
      <c r="J1133" s="545"/>
      <c r="K1133" s="545" t="s">
        <v>13413</v>
      </c>
      <c r="L1133" s="545" t="s">
        <v>13413</v>
      </c>
      <c r="M1133" s="548" t="s">
        <v>13758</v>
      </c>
      <c r="N1133" s="545" t="s">
        <v>13413</v>
      </c>
      <c r="O1133" s="545" t="s">
        <v>13413</v>
      </c>
      <c r="P1133" s="549">
        <v>1195</v>
      </c>
      <c r="Q1133" s="549">
        <v>1</v>
      </c>
      <c r="R1133" s="549">
        <v>116</v>
      </c>
      <c r="S1133" s="548"/>
      <c r="T1133" s="548"/>
      <c r="U1133" s="99"/>
    </row>
    <row r="1134" spans="1:21" ht="19.5" customHeight="1">
      <c r="A1134" s="545">
        <v>1290</v>
      </c>
      <c r="B1134" s="545" t="s">
        <v>11785</v>
      </c>
      <c r="C1134" s="545" t="s">
        <v>221</v>
      </c>
      <c r="D1134" s="546"/>
      <c r="E1134" s="171" t="str">
        <f t="shared" si="17"/>
        <v>1900</v>
      </c>
      <c r="F1134" s="547">
        <v>0</v>
      </c>
      <c r="G1134" s="548">
        <v>0</v>
      </c>
      <c r="H1134" s="547">
        <v>0</v>
      </c>
      <c r="I1134" s="545" t="s">
        <v>12640</v>
      </c>
      <c r="J1134" s="545"/>
      <c r="K1134" s="545" t="s">
        <v>13413</v>
      </c>
      <c r="L1134" s="545" t="s">
        <v>13413</v>
      </c>
      <c r="M1134" s="548" t="s">
        <v>13758</v>
      </c>
      <c r="N1134" s="545" t="s">
        <v>13413</v>
      </c>
      <c r="O1134" s="545" t="s">
        <v>13413</v>
      </c>
      <c r="P1134" s="549">
        <v>1196</v>
      </c>
      <c r="Q1134" s="549">
        <v>1</v>
      </c>
      <c r="R1134" s="549">
        <v>1</v>
      </c>
      <c r="S1134" s="548"/>
      <c r="T1134" s="548"/>
      <c r="U1134" s="99"/>
    </row>
    <row r="1135" spans="1:21" ht="19.5" customHeight="1">
      <c r="A1135" s="545">
        <v>1291</v>
      </c>
      <c r="B1135" s="545" t="s">
        <v>11784</v>
      </c>
      <c r="C1135" s="545" t="s">
        <v>221</v>
      </c>
      <c r="D1135" s="546"/>
      <c r="E1135" s="171" t="str">
        <f t="shared" si="17"/>
        <v>1900</v>
      </c>
      <c r="F1135" s="547">
        <v>0</v>
      </c>
      <c r="G1135" s="548">
        <v>0</v>
      </c>
      <c r="H1135" s="547">
        <v>0</v>
      </c>
      <c r="I1135" s="545" t="s">
        <v>12640</v>
      </c>
      <c r="J1135" s="545"/>
      <c r="K1135" s="545" t="s">
        <v>13413</v>
      </c>
      <c r="L1135" s="545" t="s">
        <v>13413</v>
      </c>
      <c r="M1135" s="548" t="s">
        <v>13758</v>
      </c>
      <c r="N1135" s="545" t="s">
        <v>13413</v>
      </c>
      <c r="O1135" s="545" t="s">
        <v>13413</v>
      </c>
      <c r="P1135" s="549">
        <v>1197</v>
      </c>
      <c r="Q1135" s="549">
        <v>1</v>
      </c>
      <c r="R1135" s="549">
        <v>1</v>
      </c>
      <c r="S1135" s="548"/>
      <c r="T1135" s="548"/>
      <c r="U1135" s="99"/>
    </row>
    <row r="1136" spans="1:21" ht="19.5" customHeight="1">
      <c r="A1136" s="545">
        <v>1292</v>
      </c>
      <c r="B1136" s="545" t="s">
        <v>11783</v>
      </c>
      <c r="C1136" s="545" t="s">
        <v>216</v>
      </c>
      <c r="D1136" s="546"/>
      <c r="E1136" s="171" t="str">
        <f t="shared" si="17"/>
        <v>1900</v>
      </c>
      <c r="F1136" s="547">
        <v>0</v>
      </c>
      <c r="G1136" s="548">
        <v>0</v>
      </c>
      <c r="H1136" s="547">
        <v>0</v>
      </c>
      <c r="I1136" s="545" t="s">
        <v>12640</v>
      </c>
      <c r="J1136" s="545"/>
      <c r="K1136" s="545" t="s">
        <v>13413</v>
      </c>
      <c r="L1136" s="545" t="s">
        <v>13413</v>
      </c>
      <c r="M1136" s="548" t="s">
        <v>13758</v>
      </c>
      <c r="N1136" s="545" t="s">
        <v>13413</v>
      </c>
      <c r="O1136" s="545" t="s">
        <v>13413</v>
      </c>
      <c r="P1136" s="549">
        <v>1198</v>
      </c>
      <c r="Q1136" s="549">
        <v>1</v>
      </c>
      <c r="R1136" s="549">
        <v>1</v>
      </c>
      <c r="S1136" s="548"/>
      <c r="T1136" s="548"/>
      <c r="U1136" s="99"/>
    </row>
    <row r="1137" spans="1:21" ht="19.5" customHeight="1">
      <c r="A1137" s="545">
        <v>1294</v>
      </c>
      <c r="B1137" s="545" t="s">
        <v>6613</v>
      </c>
      <c r="C1137" s="545" t="s">
        <v>221</v>
      </c>
      <c r="D1137" s="546">
        <v>46052</v>
      </c>
      <c r="E1137" s="171" t="str">
        <f t="shared" si="17"/>
        <v>2026</v>
      </c>
      <c r="F1137" s="547">
        <v>19727</v>
      </c>
      <c r="G1137" s="548">
        <v>0.19</v>
      </c>
      <c r="H1137" s="547">
        <v>16577.310000000001</v>
      </c>
      <c r="I1137" s="545" t="s">
        <v>12687</v>
      </c>
      <c r="J1137" s="545" t="s">
        <v>13307</v>
      </c>
      <c r="K1137" s="545" t="s">
        <v>14907</v>
      </c>
      <c r="L1137" s="545" t="s">
        <v>14908</v>
      </c>
      <c r="M1137" s="548" t="s">
        <v>13758</v>
      </c>
      <c r="N1137" s="545" t="s">
        <v>13413</v>
      </c>
      <c r="O1137" s="545" t="s">
        <v>13413</v>
      </c>
      <c r="P1137" s="549">
        <v>1199</v>
      </c>
      <c r="Q1137" s="549">
        <v>1</v>
      </c>
      <c r="R1137" s="549">
        <v>91</v>
      </c>
      <c r="S1137" s="548">
        <v>2228</v>
      </c>
      <c r="T1137" s="548"/>
      <c r="U1137" s="99"/>
    </row>
    <row r="1138" spans="1:21" ht="19.5" customHeight="1">
      <c r="A1138" s="545">
        <v>1295</v>
      </c>
      <c r="B1138" s="545" t="s">
        <v>11782</v>
      </c>
      <c r="C1138" s="545" t="s">
        <v>221</v>
      </c>
      <c r="D1138" s="546"/>
      <c r="E1138" s="171" t="str">
        <f t="shared" si="17"/>
        <v>1900</v>
      </c>
      <c r="F1138" s="547">
        <v>0</v>
      </c>
      <c r="G1138" s="548">
        <v>0</v>
      </c>
      <c r="H1138" s="547">
        <v>0</v>
      </c>
      <c r="I1138" s="545" t="s">
        <v>12640</v>
      </c>
      <c r="J1138" s="545"/>
      <c r="K1138" s="545" t="s">
        <v>13413</v>
      </c>
      <c r="L1138" s="545" t="s">
        <v>13413</v>
      </c>
      <c r="M1138" s="548" t="s">
        <v>13758</v>
      </c>
      <c r="N1138" s="545" t="s">
        <v>13413</v>
      </c>
      <c r="O1138" s="545" t="s">
        <v>13413</v>
      </c>
      <c r="P1138" s="549">
        <v>1200</v>
      </c>
      <c r="Q1138" s="549">
        <v>1</v>
      </c>
      <c r="R1138" s="549">
        <v>1</v>
      </c>
      <c r="S1138" s="548"/>
      <c r="T1138" s="548"/>
      <c r="U1138" s="99"/>
    </row>
    <row r="1139" spans="1:21" ht="19.5" customHeight="1">
      <c r="A1139" s="545">
        <v>1296</v>
      </c>
      <c r="B1139" s="545" t="s">
        <v>11781</v>
      </c>
      <c r="C1139" s="545" t="s">
        <v>221</v>
      </c>
      <c r="D1139" s="546"/>
      <c r="E1139" s="171" t="str">
        <f t="shared" si="17"/>
        <v>1900</v>
      </c>
      <c r="F1139" s="547">
        <v>0</v>
      </c>
      <c r="G1139" s="548">
        <v>0</v>
      </c>
      <c r="H1139" s="547">
        <v>0</v>
      </c>
      <c r="I1139" s="545" t="s">
        <v>12640</v>
      </c>
      <c r="J1139" s="545"/>
      <c r="K1139" s="545" t="s">
        <v>13413</v>
      </c>
      <c r="L1139" s="545" t="s">
        <v>13413</v>
      </c>
      <c r="M1139" s="548" t="s">
        <v>13758</v>
      </c>
      <c r="N1139" s="545" t="s">
        <v>13413</v>
      </c>
      <c r="O1139" s="545" t="s">
        <v>13413</v>
      </c>
      <c r="P1139" s="549">
        <v>1201</v>
      </c>
      <c r="Q1139" s="549">
        <v>1</v>
      </c>
      <c r="R1139" s="549">
        <v>1</v>
      </c>
      <c r="S1139" s="548"/>
      <c r="T1139" s="548"/>
      <c r="U1139" s="99"/>
    </row>
    <row r="1140" spans="1:21" ht="19.5" customHeight="1">
      <c r="A1140" s="545">
        <v>1297</v>
      </c>
      <c r="B1140" s="545" t="s">
        <v>1343</v>
      </c>
      <c r="C1140" s="545" t="s">
        <v>216</v>
      </c>
      <c r="D1140" s="546"/>
      <c r="E1140" s="171" t="str">
        <f t="shared" si="17"/>
        <v>1900</v>
      </c>
      <c r="F1140" s="547">
        <v>0</v>
      </c>
      <c r="G1140" s="548">
        <v>0</v>
      </c>
      <c r="H1140" s="547">
        <v>0</v>
      </c>
      <c r="I1140" s="545" t="s">
        <v>12700</v>
      </c>
      <c r="J1140" s="545"/>
      <c r="K1140" s="545" t="s">
        <v>13413</v>
      </c>
      <c r="L1140" s="545" t="s">
        <v>13413</v>
      </c>
      <c r="M1140" s="548" t="s">
        <v>13758</v>
      </c>
      <c r="N1140" s="545" t="s">
        <v>13413</v>
      </c>
      <c r="O1140" s="545" t="s">
        <v>13413</v>
      </c>
      <c r="P1140" s="549">
        <v>1202</v>
      </c>
      <c r="Q1140" s="549">
        <v>1</v>
      </c>
      <c r="R1140" s="549">
        <v>117</v>
      </c>
      <c r="S1140" s="548"/>
      <c r="T1140" s="548"/>
      <c r="U1140" s="99"/>
    </row>
    <row r="1141" spans="1:21" ht="19.5" customHeight="1">
      <c r="A1141" s="545">
        <v>1298</v>
      </c>
      <c r="B1141" s="545" t="s">
        <v>11780</v>
      </c>
      <c r="C1141" s="545" t="s">
        <v>216</v>
      </c>
      <c r="D1141" s="546"/>
      <c r="E1141" s="171" t="str">
        <f t="shared" si="17"/>
        <v>1900</v>
      </c>
      <c r="F1141" s="547">
        <v>0</v>
      </c>
      <c r="G1141" s="548">
        <v>0</v>
      </c>
      <c r="H1141" s="547">
        <v>0</v>
      </c>
      <c r="I1141" s="545" t="s">
        <v>12700</v>
      </c>
      <c r="J1141" s="545"/>
      <c r="K1141" s="545" t="s">
        <v>13413</v>
      </c>
      <c r="L1141" s="545" t="s">
        <v>13413</v>
      </c>
      <c r="M1141" s="548" t="s">
        <v>13758</v>
      </c>
      <c r="N1141" s="545" t="s">
        <v>13413</v>
      </c>
      <c r="O1141" s="545" t="s">
        <v>13413</v>
      </c>
      <c r="P1141" s="549">
        <v>1203</v>
      </c>
      <c r="Q1141" s="549">
        <v>1</v>
      </c>
      <c r="R1141" s="549">
        <v>117</v>
      </c>
      <c r="S1141" s="548"/>
      <c r="T1141" s="548"/>
      <c r="U1141" s="99"/>
    </row>
    <row r="1142" spans="1:21" ht="19.5" customHeight="1">
      <c r="A1142" s="545">
        <v>1305</v>
      </c>
      <c r="B1142" s="545" t="s">
        <v>11779</v>
      </c>
      <c r="C1142" s="545" t="s">
        <v>206</v>
      </c>
      <c r="D1142" s="546"/>
      <c r="E1142" s="171" t="str">
        <f t="shared" si="17"/>
        <v>1900</v>
      </c>
      <c r="F1142" s="547">
        <v>0</v>
      </c>
      <c r="G1142" s="548">
        <v>0</v>
      </c>
      <c r="H1142" s="547">
        <v>0</v>
      </c>
      <c r="I1142" s="545" t="s">
        <v>12708</v>
      </c>
      <c r="J1142" s="545"/>
      <c r="K1142" s="545" t="s">
        <v>13413</v>
      </c>
      <c r="L1142" s="545" t="s">
        <v>14909</v>
      </c>
      <c r="M1142" s="548" t="s">
        <v>13758</v>
      </c>
      <c r="N1142" s="545" t="s">
        <v>22161</v>
      </c>
      <c r="O1142" s="545" t="s">
        <v>13413</v>
      </c>
      <c r="P1142" s="549">
        <v>1205</v>
      </c>
      <c r="Q1142" s="549">
        <v>1</v>
      </c>
      <c r="R1142" s="549">
        <v>121</v>
      </c>
      <c r="S1142" s="548"/>
      <c r="T1142" s="548">
        <v>36</v>
      </c>
      <c r="U1142" s="99"/>
    </row>
    <row r="1143" spans="1:21" ht="19.5" customHeight="1">
      <c r="A1143" s="545">
        <v>1307</v>
      </c>
      <c r="B1143" s="545" t="s">
        <v>3064</v>
      </c>
      <c r="C1143" s="545" t="s">
        <v>216</v>
      </c>
      <c r="D1143" s="546"/>
      <c r="E1143" s="171" t="str">
        <f t="shared" si="17"/>
        <v>1900</v>
      </c>
      <c r="F1143" s="547">
        <v>0</v>
      </c>
      <c r="G1143" s="548">
        <v>0</v>
      </c>
      <c r="H1143" s="547">
        <v>0</v>
      </c>
      <c r="I1143" s="545" t="s">
        <v>12689</v>
      </c>
      <c r="J1143" s="545"/>
      <c r="K1143" s="545" t="s">
        <v>13413</v>
      </c>
      <c r="L1143" s="545" t="s">
        <v>13413</v>
      </c>
      <c r="M1143" s="548" t="s">
        <v>13758</v>
      </c>
      <c r="N1143" s="545" t="s">
        <v>13413</v>
      </c>
      <c r="O1143" s="545" t="s">
        <v>13413</v>
      </c>
      <c r="P1143" s="549">
        <v>1206</v>
      </c>
      <c r="Q1143" s="549">
        <v>1</v>
      </c>
      <c r="R1143" s="549">
        <v>156</v>
      </c>
      <c r="S1143" s="548"/>
      <c r="T1143" s="548"/>
      <c r="U1143" s="99"/>
    </row>
    <row r="1144" spans="1:21" ht="19.5" customHeight="1">
      <c r="A1144" s="545">
        <v>1308</v>
      </c>
      <c r="B1144" s="545" t="s">
        <v>3065</v>
      </c>
      <c r="C1144" s="545" t="s">
        <v>216</v>
      </c>
      <c r="D1144" s="546"/>
      <c r="E1144" s="171" t="str">
        <f t="shared" si="17"/>
        <v>1900</v>
      </c>
      <c r="F1144" s="547">
        <v>0</v>
      </c>
      <c r="G1144" s="548">
        <v>0</v>
      </c>
      <c r="H1144" s="547">
        <v>0</v>
      </c>
      <c r="I1144" s="545" t="s">
        <v>12689</v>
      </c>
      <c r="J1144" s="545"/>
      <c r="K1144" s="545" t="s">
        <v>13413</v>
      </c>
      <c r="L1144" s="545" t="s">
        <v>13413</v>
      </c>
      <c r="M1144" s="548" t="s">
        <v>13758</v>
      </c>
      <c r="N1144" s="545" t="s">
        <v>13413</v>
      </c>
      <c r="O1144" s="545" t="s">
        <v>13413</v>
      </c>
      <c r="P1144" s="549">
        <v>1207</v>
      </c>
      <c r="Q1144" s="549">
        <v>1</v>
      </c>
      <c r="R1144" s="549">
        <v>156</v>
      </c>
      <c r="S1144" s="548"/>
      <c r="T1144" s="548"/>
      <c r="U1144" s="99"/>
    </row>
    <row r="1145" spans="1:21" ht="19.5" customHeight="1">
      <c r="A1145" s="545">
        <v>1310</v>
      </c>
      <c r="B1145" s="545" t="s">
        <v>3066</v>
      </c>
      <c r="C1145" s="545" t="s">
        <v>216</v>
      </c>
      <c r="D1145" s="546"/>
      <c r="E1145" s="171" t="str">
        <f t="shared" si="17"/>
        <v>1900</v>
      </c>
      <c r="F1145" s="547">
        <v>0</v>
      </c>
      <c r="G1145" s="548">
        <v>0</v>
      </c>
      <c r="H1145" s="547">
        <v>0</v>
      </c>
      <c r="I1145" s="545" t="s">
        <v>12689</v>
      </c>
      <c r="J1145" s="545"/>
      <c r="K1145" s="545" t="s">
        <v>13413</v>
      </c>
      <c r="L1145" s="545" t="s">
        <v>13413</v>
      </c>
      <c r="M1145" s="548" t="s">
        <v>13758</v>
      </c>
      <c r="N1145" s="545" t="s">
        <v>13413</v>
      </c>
      <c r="O1145" s="545" t="s">
        <v>13413</v>
      </c>
      <c r="P1145" s="549">
        <v>1209</v>
      </c>
      <c r="Q1145" s="549">
        <v>1</v>
      </c>
      <c r="R1145" s="549">
        <v>156</v>
      </c>
      <c r="S1145" s="548"/>
      <c r="T1145" s="548"/>
      <c r="U1145" s="99"/>
    </row>
    <row r="1146" spans="1:21" ht="19.5" customHeight="1">
      <c r="A1146" s="545">
        <v>1311</v>
      </c>
      <c r="B1146" s="545" t="s">
        <v>3067</v>
      </c>
      <c r="C1146" s="545" t="s">
        <v>216</v>
      </c>
      <c r="D1146" s="546"/>
      <c r="E1146" s="171" t="str">
        <f t="shared" si="17"/>
        <v>1900</v>
      </c>
      <c r="F1146" s="547">
        <v>0</v>
      </c>
      <c r="G1146" s="548">
        <v>0</v>
      </c>
      <c r="H1146" s="547">
        <v>0</v>
      </c>
      <c r="I1146" s="545" t="s">
        <v>12689</v>
      </c>
      <c r="J1146" s="545"/>
      <c r="K1146" s="545" t="s">
        <v>13413</v>
      </c>
      <c r="L1146" s="545" t="s">
        <v>13413</v>
      </c>
      <c r="M1146" s="548" t="s">
        <v>13758</v>
      </c>
      <c r="N1146" s="545" t="s">
        <v>13413</v>
      </c>
      <c r="O1146" s="545" t="s">
        <v>13413</v>
      </c>
      <c r="P1146" s="549">
        <v>1210</v>
      </c>
      <c r="Q1146" s="549">
        <v>1</v>
      </c>
      <c r="R1146" s="549">
        <v>156</v>
      </c>
      <c r="S1146" s="548"/>
      <c r="T1146" s="548"/>
      <c r="U1146" s="99"/>
    </row>
    <row r="1147" spans="1:21" ht="19.5" customHeight="1">
      <c r="A1147" s="545">
        <v>1312</v>
      </c>
      <c r="B1147" s="545" t="s">
        <v>3068</v>
      </c>
      <c r="C1147" s="545" t="s">
        <v>216</v>
      </c>
      <c r="D1147" s="546"/>
      <c r="E1147" s="171" t="str">
        <f t="shared" si="17"/>
        <v>1900</v>
      </c>
      <c r="F1147" s="547">
        <v>0</v>
      </c>
      <c r="G1147" s="548">
        <v>0</v>
      </c>
      <c r="H1147" s="547">
        <v>0</v>
      </c>
      <c r="I1147" s="545" t="s">
        <v>12689</v>
      </c>
      <c r="J1147" s="545"/>
      <c r="K1147" s="545" t="s">
        <v>13413</v>
      </c>
      <c r="L1147" s="545" t="s">
        <v>13413</v>
      </c>
      <c r="M1147" s="548" t="s">
        <v>13758</v>
      </c>
      <c r="N1147" s="545" t="s">
        <v>13413</v>
      </c>
      <c r="O1147" s="545" t="s">
        <v>13413</v>
      </c>
      <c r="P1147" s="549">
        <v>1211</v>
      </c>
      <c r="Q1147" s="549">
        <v>1</v>
      </c>
      <c r="R1147" s="549">
        <v>156</v>
      </c>
      <c r="S1147" s="548"/>
      <c r="T1147" s="548"/>
      <c r="U1147" s="99"/>
    </row>
    <row r="1148" spans="1:21" ht="19.5" customHeight="1">
      <c r="A1148" s="545">
        <v>1313</v>
      </c>
      <c r="B1148" s="545" t="s">
        <v>3069</v>
      </c>
      <c r="C1148" s="545" t="s">
        <v>216</v>
      </c>
      <c r="D1148" s="546"/>
      <c r="E1148" s="171" t="str">
        <f t="shared" si="17"/>
        <v>1900</v>
      </c>
      <c r="F1148" s="547">
        <v>0</v>
      </c>
      <c r="G1148" s="548">
        <v>0</v>
      </c>
      <c r="H1148" s="547">
        <v>0</v>
      </c>
      <c r="I1148" s="545" t="s">
        <v>12689</v>
      </c>
      <c r="J1148" s="545"/>
      <c r="K1148" s="545" t="s">
        <v>13413</v>
      </c>
      <c r="L1148" s="545" t="s">
        <v>13413</v>
      </c>
      <c r="M1148" s="548" t="s">
        <v>13758</v>
      </c>
      <c r="N1148" s="545" t="s">
        <v>13413</v>
      </c>
      <c r="O1148" s="545" t="s">
        <v>13413</v>
      </c>
      <c r="P1148" s="549">
        <v>1212</v>
      </c>
      <c r="Q1148" s="549">
        <v>1</v>
      </c>
      <c r="R1148" s="549">
        <v>156</v>
      </c>
      <c r="S1148" s="548"/>
      <c r="T1148" s="548"/>
      <c r="U1148" s="99"/>
    </row>
    <row r="1149" spans="1:21" ht="19.5" customHeight="1">
      <c r="A1149" s="545">
        <v>1314</v>
      </c>
      <c r="B1149" s="545" t="s">
        <v>3076</v>
      </c>
      <c r="C1149" s="545" t="s">
        <v>216</v>
      </c>
      <c r="D1149" s="546"/>
      <c r="E1149" s="171" t="str">
        <f t="shared" si="17"/>
        <v>1900</v>
      </c>
      <c r="F1149" s="547">
        <v>0</v>
      </c>
      <c r="G1149" s="548">
        <v>0</v>
      </c>
      <c r="H1149" s="547">
        <v>0</v>
      </c>
      <c r="I1149" s="545" t="s">
        <v>12689</v>
      </c>
      <c r="J1149" s="545"/>
      <c r="K1149" s="545" t="s">
        <v>13413</v>
      </c>
      <c r="L1149" s="545" t="s">
        <v>13413</v>
      </c>
      <c r="M1149" s="548" t="s">
        <v>13758</v>
      </c>
      <c r="N1149" s="545" t="s">
        <v>13413</v>
      </c>
      <c r="O1149" s="545" t="s">
        <v>13413</v>
      </c>
      <c r="P1149" s="549">
        <v>1213</v>
      </c>
      <c r="Q1149" s="549">
        <v>1</v>
      </c>
      <c r="R1149" s="549">
        <v>156</v>
      </c>
      <c r="S1149" s="548"/>
      <c r="T1149" s="548"/>
      <c r="U1149" s="99"/>
    </row>
    <row r="1150" spans="1:21" ht="19.5" customHeight="1">
      <c r="A1150" s="545">
        <v>1315</v>
      </c>
      <c r="B1150" s="545" t="s">
        <v>3077</v>
      </c>
      <c r="C1150" s="545" t="s">
        <v>216</v>
      </c>
      <c r="D1150" s="546"/>
      <c r="E1150" s="171" t="str">
        <f t="shared" si="17"/>
        <v>1900</v>
      </c>
      <c r="F1150" s="547">
        <v>0</v>
      </c>
      <c r="G1150" s="548">
        <v>0</v>
      </c>
      <c r="H1150" s="547">
        <v>0</v>
      </c>
      <c r="I1150" s="545" t="s">
        <v>12689</v>
      </c>
      <c r="J1150" s="545"/>
      <c r="K1150" s="545" t="s">
        <v>13413</v>
      </c>
      <c r="L1150" s="545" t="s">
        <v>13413</v>
      </c>
      <c r="M1150" s="548" t="s">
        <v>13758</v>
      </c>
      <c r="N1150" s="545" t="s">
        <v>13413</v>
      </c>
      <c r="O1150" s="545" t="s">
        <v>13413</v>
      </c>
      <c r="P1150" s="549">
        <v>1214</v>
      </c>
      <c r="Q1150" s="549">
        <v>1</v>
      </c>
      <c r="R1150" s="549">
        <v>156</v>
      </c>
      <c r="S1150" s="548"/>
      <c r="T1150" s="548"/>
      <c r="U1150" s="99"/>
    </row>
    <row r="1151" spans="1:21" ht="19.5" customHeight="1">
      <c r="A1151" s="545">
        <v>1317</v>
      </c>
      <c r="B1151" s="545" t="s">
        <v>11778</v>
      </c>
      <c r="C1151" s="545" t="s">
        <v>221</v>
      </c>
      <c r="D1151" s="546"/>
      <c r="E1151" s="171" t="str">
        <f t="shared" si="17"/>
        <v>1900</v>
      </c>
      <c r="F1151" s="547">
        <v>0</v>
      </c>
      <c r="G1151" s="548">
        <v>0</v>
      </c>
      <c r="H1151" s="547">
        <v>0</v>
      </c>
      <c r="I1151" s="545" t="s">
        <v>12684</v>
      </c>
      <c r="J1151" s="545"/>
      <c r="K1151" s="545" t="s">
        <v>13413</v>
      </c>
      <c r="L1151" s="545" t="s">
        <v>14910</v>
      </c>
      <c r="M1151" s="548" t="s">
        <v>13758</v>
      </c>
      <c r="N1151" s="545" t="s">
        <v>13413</v>
      </c>
      <c r="O1151" s="545" t="s">
        <v>13413</v>
      </c>
      <c r="P1151" s="549">
        <v>1216</v>
      </c>
      <c r="Q1151" s="549">
        <v>1</v>
      </c>
      <c r="R1151" s="549">
        <v>95</v>
      </c>
      <c r="S1151" s="548"/>
      <c r="T1151" s="548"/>
      <c r="U1151" s="99"/>
    </row>
    <row r="1152" spans="1:21" ht="19.5" customHeight="1">
      <c r="A1152" s="545">
        <v>1318</v>
      </c>
      <c r="B1152" s="545" t="s">
        <v>11777</v>
      </c>
      <c r="C1152" s="545" t="s">
        <v>216</v>
      </c>
      <c r="D1152" s="546"/>
      <c r="E1152" s="171" t="str">
        <f t="shared" si="17"/>
        <v>1900</v>
      </c>
      <c r="F1152" s="547">
        <v>0</v>
      </c>
      <c r="G1152" s="548">
        <v>0</v>
      </c>
      <c r="H1152" s="547">
        <v>0</v>
      </c>
      <c r="I1152" s="545" t="s">
        <v>12689</v>
      </c>
      <c r="J1152" s="545"/>
      <c r="K1152" s="545" t="s">
        <v>13413</v>
      </c>
      <c r="L1152" s="545" t="s">
        <v>13413</v>
      </c>
      <c r="M1152" s="548" t="s">
        <v>13758</v>
      </c>
      <c r="N1152" s="545" t="s">
        <v>13413</v>
      </c>
      <c r="O1152" s="545" t="s">
        <v>13413</v>
      </c>
      <c r="P1152" s="549">
        <v>1217</v>
      </c>
      <c r="Q1152" s="549">
        <v>1</v>
      </c>
      <c r="R1152" s="549">
        <v>156</v>
      </c>
      <c r="S1152" s="548"/>
      <c r="T1152" s="548"/>
      <c r="U1152" s="99"/>
    </row>
    <row r="1153" spans="1:21" ht="19.5" customHeight="1">
      <c r="A1153" s="545">
        <v>1323</v>
      </c>
      <c r="B1153" s="545" t="s">
        <v>11776</v>
      </c>
      <c r="C1153" s="545" t="s">
        <v>216</v>
      </c>
      <c r="D1153" s="546"/>
      <c r="E1153" s="171" t="str">
        <f t="shared" si="17"/>
        <v>1900</v>
      </c>
      <c r="F1153" s="547">
        <v>0</v>
      </c>
      <c r="G1153" s="548">
        <v>0</v>
      </c>
      <c r="H1153" s="547">
        <v>0</v>
      </c>
      <c r="I1153" s="545" t="s">
        <v>12685</v>
      </c>
      <c r="J1153" s="545"/>
      <c r="K1153" s="545" t="s">
        <v>13413</v>
      </c>
      <c r="L1153" s="545" t="s">
        <v>13413</v>
      </c>
      <c r="M1153" s="548" t="s">
        <v>13758</v>
      </c>
      <c r="N1153" s="545" t="s">
        <v>13413</v>
      </c>
      <c r="O1153" s="545" t="s">
        <v>13413</v>
      </c>
      <c r="P1153" s="549">
        <v>1220</v>
      </c>
      <c r="Q1153" s="549">
        <v>1</v>
      </c>
      <c r="R1153" s="549">
        <v>11</v>
      </c>
      <c r="S1153" s="548"/>
      <c r="T1153" s="548"/>
      <c r="U1153" s="99"/>
    </row>
    <row r="1154" spans="1:21" ht="19.5" customHeight="1">
      <c r="A1154" s="545">
        <v>1326</v>
      </c>
      <c r="B1154" s="545" t="s">
        <v>6390</v>
      </c>
      <c r="C1154" s="545" t="s">
        <v>216</v>
      </c>
      <c r="D1154" s="546">
        <v>45708</v>
      </c>
      <c r="E1154" s="171" t="str">
        <f t="shared" si="17"/>
        <v>2025</v>
      </c>
      <c r="F1154" s="547">
        <v>11115.34</v>
      </c>
      <c r="G1154" s="548">
        <v>0.19</v>
      </c>
      <c r="H1154" s="547">
        <v>9340.6299999999992</v>
      </c>
      <c r="I1154" s="545" t="s">
        <v>12683</v>
      </c>
      <c r="J1154" s="545" t="s">
        <v>13307</v>
      </c>
      <c r="K1154" s="545" t="s">
        <v>13413</v>
      </c>
      <c r="L1154" s="545" t="s">
        <v>13413</v>
      </c>
      <c r="M1154" s="548" t="s">
        <v>13758</v>
      </c>
      <c r="N1154" s="545" t="s">
        <v>13413</v>
      </c>
      <c r="O1154" s="545" t="s">
        <v>13413</v>
      </c>
      <c r="P1154" s="549">
        <v>1221</v>
      </c>
      <c r="Q1154" s="549">
        <v>1</v>
      </c>
      <c r="R1154" s="549">
        <v>18</v>
      </c>
      <c r="S1154" s="548">
        <v>2228</v>
      </c>
      <c r="T1154" s="548"/>
      <c r="U1154" s="99"/>
    </row>
    <row r="1155" spans="1:21" ht="19.5" customHeight="1">
      <c r="A1155" s="545">
        <v>1328</v>
      </c>
      <c r="B1155" s="545" t="s">
        <v>299</v>
      </c>
      <c r="C1155" s="545" t="s">
        <v>216</v>
      </c>
      <c r="D1155" s="546"/>
      <c r="E1155" s="171" t="str">
        <f t="shared" si="17"/>
        <v>1900</v>
      </c>
      <c r="F1155" s="547">
        <v>0</v>
      </c>
      <c r="G1155" s="548">
        <v>0</v>
      </c>
      <c r="H1155" s="547">
        <v>0</v>
      </c>
      <c r="I1155" s="545" t="s">
        <v>12640</v>
      </c>
      <c r="J1155" s="545"/>
      <c r="K1155" s="545" t="s">
        <v>13413</v>
      </c>
      <c r="L1155" s="545" t="s">
        <v>13413</v>
      </c>
      <c r="M1155" s="548" t="s">
        <v>13758</v>
      </c>
      <c r="N1155" s="545" t="s">
        <v>13413</v>
      </c>
      <c r="O1155" s="545" t="s">
        <v>13413</v>
      </c>
      <c r="P1155" s="549">
        <v>1223</v>
      </c>
      <c r="Q1155" s="549">
        <v>1</v>
      </c>
      <c r="R1155" s="549">
        <v>1</v>
      </c>
      <c r="S1155" s="548"/>
      <c r="T1155" s="548"/>
      <c r="U1155" s="99"/>
    </row>
    <row r="1156" spans="1:21" ht="19.5" customHeight="1">
      <c r="A1156" s="545">
        <v>1331</v>
      </c>
      <c r="B1156" s="545" t="s">
        <v>300</v>
      </c>
      <c r="C1156" s="545" t="s">
        <v>216</v>
      </c>
      <c r="D1156" s="546">
        <v>46052</v>
      </c>
      <c r="E1156" s="171" t="str">
        <f t="shared" ref="E1156:E1219" si="18">TEXT(D1156,"YYYY")</f>
        <v>2026</v>
      </c>
      <c r="F1156" s="547">
        <v>14036</v>
      </c>
      <c r="G1156" s="548">
        <v>0.19</v>
      </c>
      <c r="H1156" s="547">
        <v>11794.96</v>
      </c>
      <c r="I1156" s="545" t="s">
        <v>12640</v>
      </c>
      <c r="J1156" s="545" t="s">
        <v>13307</v>
      </c>
      <c r="K1156" s="545" t="s">
        <v>14911</v>
      </c>
      <c r="L1156" s="545" t="s">
        <v>13413</v>
      </c>
      <c r="M1156" s="548" t="s">
        <v>13758</v>
      </c>
      <c r="N1156" s="545" t="s">
        <v>13413</v>
      </c>
      <c r="O1156" s="545" t="s">
        <v>13413</v>
      </c>
      <c r="P1156" s="549">
        <v>1226</v>
      </c>
      <c r="Q1156" s="549">
        <v>1</v>
      </c>
      <c r="R1156" s="549">
        <v>1</v>
      </c>
      <c r="S1156" s="548">
        <v>2228</v>
      </c>
      <c r="T1156" s="548"/>
      <c r="U1156" s="99"/>
    </row>
    <row r="1157" spans="1:21" ht="19.5" customHeight="1">
      <c r="A1157" s="545">
        <v>1333</v>
      </c>
      <c r="B1157" s="545" t="s">
        <v>11775</v>
      </c>
      <c r="C1157" s="545" t="s">
        <v>216</v>
      </c>
      <c r="D1157" s="546"/>
      <c r="E1157" s="171" t="str">
        <f t="shared" si="18"/>
        <v>1900</v>
      </c>
      <c r="F1157" s="547">
        <v>0</v>
      </c>
      <c r="G1157" s="548">
        <v>0</v>
      </c>
      <c r="H1157" s="547">
        <v>0</v>
      </c>
      <c r="I1157" s="545" t="s">
        <v>12640</v>
      </c>
      <c r="J1157" s="545"/>
      <c r="K1157" s="545" t="s">
        <v>13413</v>
      </c>
      <c r="L1157" s="545" t="s">
        <v>13413</v>
      </c>
      <c r="M1157" s="548" t="s">
        <v>13758</v>
      </c>
      <c r="N1157" s="545" t="s">
        <v>13413</v>
      </c>
      <c r="O1157" s="545" t="s">
        <v>13413</v>
      </c>
      <c r="P1157" s="549">
        <v>1228</v>
      </c>
      <c r="Q1157" s="549">
        <v>1</v>
      </c>
      <c r="R1157" s="549">
        <v>1</v>
      </c>
      <c r="S1157" s="548"/>
      <c r="T1157" s="548"/>
      <c r="U1157" s="99"/>
    </row>
    <row r="1158" spans="1:21" ht="19.5" customHeight="1">
      <c r="A1158" s="545">
        <v>1367</v>
      </c>
      <c r="B1158" s="545" t="s">
        <v>11774</v>
      </c>
      <c r="C1158" s="545" t="s">
        <v>221</v>
      </c>
      <c r="D1158" s="546"/>
      <c r="E1158" s="171" t="str">
        <f t="shared" si="18"/>
        <v>1900</v>
      </c>
      <c r="F1158" s="547">
        <v>0</v>
      </c>
      <c r="G1158" s="548">
        <v>0</v>
      </c>
      <c r="H1158" s="547">
        <v>0</v>
      </c>
      <c r="I1158" s="545" t="s">
        <v>12684</v>
      </c>
      <c r="J1158" s="545"/>
      <c r="K1158" s="545" t="s">
        <v>13413</v>
      </c>
      <c r="L1158" s="545" t="s">
        <v>14912</v>
      </c>
      <c r="M1158" s="548" t="s">
        <v>13758</v>
      </c>
      <c r="N1158" s="545" t="s">
        <v>13413</v>
      </c>
      <c r="O1158" s="545" t="s">
        <v>13413</v>
      </c>
      <c r="P1158" s="549">
        <v>1232</v>
      </c>
      <c r="Q1158" s="549">
        <v>1</v>
      </c>
      <c r="R1158" s="549">
        <v>95</v>
      </c>
      <c r="S1158" s="548"/>
      <c r="T1158" s="548"/>
      <c r="U1158" s="99"/>
    </row>
    <row r="1159" spans="1:21" ht="19.5" customHeight="1">
      <c r="A1159" s="545">
        <v>1397</v>
      </c>
      <c r="B1159" s="545" t="s">
        <v>7111</v>
      </c>
      <c r="C1159" s="545" t="s">
        <v>216</v>
      </c>
      <c r="D1159" s="546">
        <v>46052</v>
      </c>
      <c r="E1159" s="171" t="str">
        <f t="shared" si="18"/>
        <v>2026</v>
      </c>
      <c r="F1159" s="547">
        <v>2248</v>
      </c>
      <c r="G1159" s="548">
        <v>0.19</v>
      </c>
      <c r="H1159" s="547">
        <v>1889.08</v>
      </c>
      <c r="I1159" s="545" t="s">
        <v>12642</v>
      </c>
      <c r="J1159" s="545" t="s">
        <v>13307</v>
      </c>
      <c r="K1159" s="545" t="s">
        <v>13413</v>
      </c>
      <c r="L1159" s="545" t="s">
        <v>13807</v>
      </c>
      <c r="M1159" s="548" t="s">
        <v>13758</v>
      </c>
      <c r="N1159" s="545" t="s">
        <v>13413</v>
      </c>
      <c r="O1159" s="545" t="s">
        <v>14913</v>
      </c>
      <c r="P1159" s="549">
        <v>1233</v>
      </c>
      <c r="Q1159" s="549">
        <v>1</v>
      </c>
      <c r="R1159" s="549">
        <v>135</v>
      </c>
      <c r="S1159" s="548">
        <v>2228</v>
      </c>
      <c r="T1159" s="548"/>
      <c r="U1159" s="99"/>
    </row>
    <row r="1160" spans="1:21" ht="19.5" customHeight="1">
      <c r="A1160" s="545">
        <v>1404</v>
      </c>
      <c r="B1160" s="545" t="s">
        <v>11773</v>
      </c>
      <c r="C1160" s="545" t="s">
        <v>209</v>
      </c>
      <c r="D1160" s="546"/>
      <c r="E1160" s="171" t="str">
        <f t="shared" si="18"/>
        <v>1900</v>
      </c>
      <c r="F1160" s="547">
        <v>0</v>
      </c>
      <c r="G1160" s="548">
        <v>0</v>
      </c>
      <c r="H1160" s="547">
        <v>0</v>
      </c>
      <c r="I1160" s="545" t="s">
        <v>12680</v>
      </c>
      <c r="J1160" s="545"/>
      <c r="K1160" s="545" t="s">
        <v>13413</v>
      </c>
      <c r="L1160" s="545" t="s">
        <v>14144</v>
      </c>
      <c r="M1160" s="548" t="s">
        <v>13758</v>
      </c>
      <c r="N1160" s="545" t="s">
        <v>13413</v>
      </c>
      <c r="O1160" s="545" t="s">
        <v>13413</v>
      </c>
      <c r="P1160" s="549">
        <v>1234</v>
      </c>
      <c r="Q1160" s="549">
        <v>1</v>
      </c>
      <c r="R1160" s="549">
        <v>20</v>
      </c>
      <c r="S1160" s="548"/>
      <c r="T1160" s="548"/>
      <c r="U1160" s="99"/>
    </row>
    <row r="1161" spans="1:21" ht="19.5" customHeight="1">
      <c r="A1161" s="545">
        <v>1405</v>
      </c>
      <c r="B1161" s="545" t="s">
        <v>11052</v>
      </c>
      <c r="C1161" s="545" t="s">
        <v>216</v>
      </c>
      <c r="D1161" s="546"/>
      <c r="E1161" s="171" t="str">
        <f t="shared" si="18"/>
        <v>1900</v>
      </c>
      <c r="F1161" s="547">
        <v>0</v>
      </c>
      <c r="G1161" s="548">
        <v>0</v>
      </c>
      <c r="H1161" s="547">
        <v>0</v>
      </c>
      <c r="I1161" s="545" t="s">
        <v>12673</v>
      </c>
      <c r="J1161" s="545"/>
      <c r="K1161" s="545" t="s">
        <v>13413</v>
      </c>
      <c r="L1161" s="545" t="s">
        <v>13413</v>
      </c>
      <c r="M1161" s="548" t="s">
        <v>13758</v>
      </c>
      <c r="N1161" s="545" t="s">
        <v>13413</v>
      </c>
      <c r="O1161" s="545" t="s">
        <v>13413</v>
      </c>
      <c r="P1161" s="549">
        <v>1235</v>
      </c>
      <c r="Q1161" s="549">
        <v>1</v>
      </c>
      <c r="R1161" s="549">
        <v>136</v>
      </c>
      <c r="S1161" s="548"/>
      <c r="T1161" s="548"/>
      <c r="U1161" s="99"/>
    </row>
    <row r="1162" spans="1:21" ht="19.5" customHeight="1">
      <c r="A1162" s="545">
        <v>1426</v>
      </c>
      <c r="B1162" s="545" t="s">
        <v>7110</v>
      </c>
      <c r="C1162" s="545" t="s">
        <v>209</v>
      </c>
      <c r="D1162" s="546">
        <v>43843</v>
      </c>
      <c r="E1162" s="171" t="str">
        <f t="shared" si="18"/>
        <v>2020</v>
      </c>
      <c r="F1162" s="547">
        <v>121659.65</v>
      </c>
      <c r="G1162" s="548">
        <v>0.19</v>
      </c>
      <c r="H1162" s="547">
        <v>102235</v>
      </c>
      <c r="I1162" s="545" t="s">
        <v>12676</v>
      </c>
      <c r="J1162" s="545" t="s">
        <v>13297</v>
      </c>
      <c r="K1162" s="545" t="s">
        <v>13413</v>
      </c>
      <c r="L1162" s="545" t="s">
        <v>13807</v>
      </c>
      <c r="M1162" s="548" t="s">
        <v>13758</v>
      </c>
      <c r="N1162" s="545" t="s">
        <v>13413</v>
      </c>
      <c r="O1162" s="545" t="s">
        <v>14914</v>
      </c>
      <c r="P1162" s="549">
        <v>1236</v>
      </c>
      <c r="Q1162" s="549">
        <v>1</v>
      </c>
      <c r="R1162" s="549">
        <v>14</v>
      </c>
      <c r="S1162" s="548">
        <v>2257</v>
      </c>
      <c r="T1162" s="548"/>
      <c r="U1162" s="99"/>
    </row>
    <row r="1163" spans="1:21" ht="19.5" customHeight="1">
      <c r="A1163" s="545">
        <v>1450</v>
      </c>
      <c r="B1163" s="545" t="s">
        <v>11772</v>
      </c>
      <c r="C1163" s="545" t="s">
        <v>209</v>
      </c>
      <c r="D1163" s="546">
        <v>44601</v>
      </c>
      <c r="E1163" s="171" t="str">
        <f t="shared" si="18"/>
        <v>2022</v>
      </c>
      <c r="F1163" s="547">
        <v>429664.01</v>
      </c>
      <c r="G1163" s="548">
        <v>0.19</v>
      </c>
      <c r="H1163" s="547">
        <v>361062.19</v>
      </c>
      <c r="I1163" s="545" t="s">
        <v>12676</v>
      </c>
      <c r="J1163" s="545" t="s">
        <v>13297</v>
      </c>
      <c r="K1163" s="545" t="s">
        <v>13413</v>
      </c>
      <c r="L1163" s="545" t="s">
        <v>13807</v>
      </c>
      <c r="M1163" s="548" t="s">
        <v>13758</v>
      </c>
      <c r="N1163" s="545" t="s">
        <v>13413</v>
      </c>
      <c r="O1163" s="545" t="s">
        <v>14915</v>
      </c>
      <c r="P1163" s="549">
        <v>1237</v>
      </c>
      <c r="Q1163" s="549">
        <v>1</v>
      </c>
      <c r="R1163" s="549">
        <v>14</v>
      </c>
      <c r="S1163" s="548">
        <v>2257</v>
      </c>
      <c r="T1163" s="548"/>
      <c r="U1163" s="99"/>
    </row>
    <row r="1164" spans="1:21" ht="19.5" customHeight="1">
      <c r="A1164" s="545">
        <v>1498</v>
      </c>
      <c r="B1164" s="545" t="s">
        <v>11771</v>
      </c>
      <c r="C1164" s="545" t="s">
        <v>209</v>
      </c>
      <c r="D1164" s="546"/>
      <c r="E1164" s="171" t="str">
        <f t="shared" si="18"/>
        <v>1900</v>
      </c>
      <c r="F1164" s="547">
        <v>0</v>
      </c>
      <c r="G1164" s="548">
        <v>0</v>
      </c>
      <c r="H1164" s="547">
        <v>0</v>
      </c>
      <c r="I1164" s="545" t="s">
        <v>12680</v>
      </c>
      <c r="J1164" s="545"/>
      <c r="K1164" s="545" t="s">
        <v>13413</v>
      </c>
      <c r="L1164" s="545" t="s">
        <v>14144</v>
      </c>
      <c r="M1164" s="548" t="s">
        <v>13758</v>
      </c>
      <c r="N1164" s="545" t="s">
        <v>13413</v>
      </c>
      <c r="O1164" s="545" t="s">
        <v>13413</v>
      </c>
      <c r="P1164" s="549">
        <v>1238</v>
      </c>
      <c r="Q1164" s="549">
        <v>1</v>
      </c>
      <c r="R1164" s="549">
        <v>20</v>
      </c>
      <c r="S1164" s="548"/>
      <c r="T1164" s="548"/>
      <c r="U1164" s="99"/>
    </row>
    <row r="1165" spans="1:21" ht="19.5" customHeight="1">
      <c r="A1165" s="545">
        <v>1550</v>
      </c>
      <c r="B1165" s="545" t="s">
        <v>7312</v>
      </c>
      <c r="C1165" s="545" t="s">
        <v>437</v>
      </c>
      <c r="D1165" s="546">
        <v>46052</v>
      </c>
      <c r="E1165" s="171" t="str">
        <f t="shared" si="18"/>
        <v>2026</v>
      </c>
      <c r="F1165" s="547">
        <v>1750905</v>
      </c>
      <c r="G1165" s="548">
        <v>0</v>
      </c>
      <c r="H1165" s="547">
        <v>1750905</v>
      </c>
      <c r="I1165" s="545" t="s">
        <v>12653</v>
      </c>
      <c r="J1165" s="545" t="s">
        <v>13299</v>
      </c>
      <c r="K1165" s="545" t="s">
        <v>22169</v>
      </c>
      <c r="L1165" s="545" t="s">
        <v>13413</v>
      </c>
      <c r="M1165" s="548" t="s">
        <v>13813</v>
      </c>
      <c r="N1165" s="545" t="s">
        <v>13413</v>
      </c>
      <c r="O1165" s="545" t="s">
        <v>13413</v>
      </c>
      <c r="P1165" s="549">
        <v>1240</v>
      </c>
      <c r="Q1165" s="549">
        <v>3</v>
      </c>
      <c r="R1165" s="549">
        <v>160</v>
      </c>
      <c r="S1165" s="548">
        <v>443</v>
      </c>
      <c r="T1165" s="548"/>
      <c r="U1165" s="99"/>
    </row>
    <row r="1166" spans="1:21" ht="19.5" customHeight="1">
      <c r="A1166" s="545">
        <v>1551</v>
      </c>
      <c r="B1166" s="545" t="s">
        <v>3282</v>
      </c>
      <c r="C1166" s="545" t="s">
        <v>437</v>
      </c>
      <c r="D1166" s="546"/>
      <c r="E1166" s="171" t="str">
        <f t="shared" si="18"/>
        <v>1900</v>
      </c>
      <c r="F1166" s="547">
        <v>0</v>
      </c>
      <c r="G1166" s="548">
        <v>0</v>
      </c>
      <c r="H1166" s="547">
        <v>0</v>
      </c>
      <c r="I1166" s="545" t="s">
        <v>12653</v>
      </c>
      <c r="J1166" s="545"/>
      <c r="K1166" s="545" t="s">
        <v>13413</v>
      </c>
      <c r="L1166" s="545" t="s">
        <v>13413</v>
      </c>
      <c r="M1166" s="548" t="s">
        <v>13813</v>
      </c>
      <c r="N1166" s="545" t="s">
        <v>13413</v>
      </c>
      <c r="O1166" s="545" t="s">
        <v>13413</v>
      </c>
      <c r="P1166" s="549">
        <v>1241</v>
      </c>
      <c r="Q1166" s="549">
        <v>3</v>
      </c>
      <c r="R1166" s="549">
        <v>160</v>
      </c>
      <c r="S1166" s="548"/>
      <c r="T1166" s="548"/>
      <c r="U1166" s="99"/>
    </row>
    <row r="1167" spans="1:21" ht="19.5" customHeight="1">
      <c r="A1167" s="545">
        <v>1553</v>
      </c>
      <c r="B1167" s="545" t="s">
        <v>1295</v>
      </c>
      <c r="C1167" s="545" t="s">
        <v>216</v>
      </c>
      <c r="D1167" s="546"/>
      <c r="E1167" s="171" t="str">
        <f t="shared" si="18"/>
        <v>1900</v>
      </c>
      <c r="F1167" s="547">
        <v>0</v>
      </c>
      <c r="G1167" s="548">
        <v>0</v>
      </c>
      <c r="H1167" s="547">
        <v>0</v>
      </c>
      <c r="I1167" s="545" t="s">
        <v>12700</v>
      </c>
      <c r="J1167" s="545"/>
      <c r="K1167" s="545" t="s">
        <v>13413</v>
      </c>
      <c r="L1167" s="545" t="s">
        <v>14916</v>
      </c>
      <c r="M1167" s="548" t="s">
        <v>13868</v>
      </c>
      <c r="N1167" s="545" t="s">
        <v>13413</v>
      </c>
      <c r="O1167" s="545" t="s">
        <v>14917</v>
      </c>
      <c r="P1167" s="549">
        <v>1242</v>
      </c>
      <c r="Q1167" s="549">
        <v>2</v>
      </c>
      <c r="R1167" s="549">
        <v>117</v>
      </c>
      <c r="S1167" s="548"/>
      <c r="T1167" s="548"/>
      <c r="U1167" s="99"/>
    </row>
    <row r="1168" spans="1:21" ht="19.5" customHeight="1">
      <c r="A1168" s="545">
        <v>1554</v>
      </c>
      <c r="B1168" s="545" t="s">
        <v>6612</v>
      </c>
      <c r="C1168" s="545" t="s">
        <v>216</v>
      </c>
      <c r="D1168" s="546">
        <v>44585</v>
      </c>
      <c r="E1168" s="171" t="str">
        <f t="shared" si="18"/>
        <v>2022</v>
      </c>
      <c r="F1168" s="547">
        <v>532479.01</v>
      </c>
      <c r="G1168" s="548">
        <v>0.19</v>
      </c>
      <c r="H1168" s="547">
        <v>447461.35</v>
      </c>
      <c r="I1168" s="545" t="s">
        <v>12700</v>
      </c>
      <c r="J1168" s="545" t="s">
        <v>13297</v>
      </c>
      <c r="K1168" s="545" t="s">
        <v>13413</v>
      </c>
      <c r="L1168" s="545" t="s">
        <v>14821</v>
      </c>
      <c r="M1168" s="548" t="s">
        <v>13868</v>
      </c>
      <c r="N1168" s="545" t="s">
        <v>13413</v>
      </c>
      <c r="O1168" s="545" t="s">
        <v>14918</v>
      </c>
      <c r="P1168" s="549">
        <v>1243</v>
      </c>
      <c r="Q1168" s="549">
        <v>2</v>
      </c>
      <c r="R1168" s="549">
        <v>117</v>
      </c>
      <c r="S1168" s="548">
        <v>2257</v>
      </c>
      <c r="T1168" s="548"/>
      <c r="U1168" s="99"/>
    </row>
    <row r="1169" spans="1:21" ht="19.5" customHeight="1">
      <c r="A1169" s="545">
        <v>1558</v>
      </c>
      <c r="B1169" s="545" t="s">
        <v>3296</v>
      </c>
      <c r="C1169" s="545" t="s">
        <v>437</v>
      </c>
      <c r="D1169" s="546">
        <v>44720</v>
      </c>
      <c r="E1169" s="171" t="str">
        <f t="shared" si="18"/>
        <v>2022</v>
      </c>
      <c r="F1169" s="547">
        <v>1919164</v>
      </c>
      <c r="G1169" s="548">
        <v>0</v>
      </c>
      <c r="H1169" s="547">
        <v>1919164</v>
      </c>
      <c r="I1169" s="545" t="s">
        <v>12653</v>
      </c>
      <c r="J1169" s="545" t="s">
        <v>13299</v>
      </c>
      <c r="K1169" s="545" t="s">
        <v>14919</v>
      </c>
      <c r="L1169" s="545" t="s">
        <v>13413</v>
      </c>
      <c r="M1169" s="548" t="s">
        <v>13813</v>
      </c>
      <c r="N1169" s="545" t="s">
        <v>13413</v>
      </c>
      <c r="O1169" s="545" t="s">
        <v>13413</v>
      </c>
      <c r="P1169" s="549">
        <v>1244</v>
      </c>
      <c r="Q1169" s="549">
        <v>3</v>
      </c>
      <c r="R1169" s="549">
        <v>160</v>
      </c>
      <c r="S1169" s="548">
        <v>443</v>
      </c>
      <c r="T1169" s="548"/>
      <c r="U1169" s="99"/>
    </row>
    <row r="1170" spans="1:21" ht="19.5" customHeight="1">
      <c r="A1170" s="545">
        <v>1561</v>
      </c>
      <c r="B1170" s="545" t="s">
        <v>3314</v>
      </c>
      <c r="C1170" s="545" t="s">
        <v>216</v>
      </c>
      <c r="D1170" s="546"/>
      <c r="E1170" s="171" t="str">
        <f t="shared" si="18"/>
        <v>1900</v>
      </c>
      <c r="F1170" s="547">
        <v>0</v>
      </c>
      <c r="G1170" s="548">
        <v>0</v>
      </c>
      <c r="H1170" s="547">
        <v>0</v>
      </c>
      <c r="I1170" s="545" t="s">
        <v>12678</v>
      </c>
      <c r="J1170" s="545"/>
      <c r="K1170" s="545" t="s">
        <v>13413</v>
      </c>
      <c r="L1170" s="545" t="s">
        <v>13413</v>
      </c>
      <c r="M1170" s="548" t="s">
        <v>13758</v>
      </c>
      <c r="N1170" s="545" t="s">
        <v>13413</v>
      </c>
      <c r="O1170" s="545" t="s">
        <v>13413</v>
      </c>
      <c r="P1170" s="549">
        <v>1245</v>
      </c>
      <c r="Q1170" s="549">
        <v>1</v>
      </c>
      <c r="R1170" s="549">
        <v>23</v>
      </c>
      <c r="S1170" s="548"/>
      <c r="T1170" s="548"/>
      <c r="U1170" s="99"/>
    </row>
    <row r="1171" spans="1:21" ht="19.5" customHeight="1">
      <c r="A1171" s="545">
        <v>1562</v>
      </c>
      <c r="B1171" s="545" t="s">
        <v>3315</v>
      </c>
      <c r="C1171" s="545" t="s">
        <v>216</v>
      </c>
      <c r="D1171" s="546"/>
      <c r="E1171" s="171" t="str">
        <f t="shared" si="18"/>
        <v>1900</v>
      </c>
      <c r="F1171" s="547">
        <v>0</v>
      </c>
      <c r="G1171" s="548">
        <v>0</v>
      </c>
      <c r="H1171" s="547">
        <v>0</v>
      </c>
      <c r="I1171" s="545" t="s">
        <v>12678</v>
      </c>
      <c r="J1171" s="545"/>
      <c r="K1171" s="545" t="s">
        <v>13413</v>
      </c>
      <c r="L1171" s="545" t="s">
        <v>13413</v>
      </c>
      <c r="M1171" s="548" t="s">
        <v>13758</v>
      </c>
      <c r="N1171" s="545" t="s">
        <v>13413</v>
      </c>
      <c r="O1171" s="545" t="s">
        <v>13413</v>
      </c>
      <c r="P1171" s="549">
        <v>1246</v>
      </c>
      <c r="Q1171" s="549">
        <v>1</v>
      </c>
      <c r="R1171" s="549">
        <v>23</v>
      </c>
      <c r="S1171" s="548"/>
      <c r="T1171" s="548"/>
      <c r="U1171" s="99"/>
    </row>
    <row r="1172" spans="1:21" ht="19.5" customHeight="1">
      <c r="A1172" s="545">
        <v>1563</v>
      </c>
      <c r="B1172" s="545" t="s">
        <v>3316</v>
      </c>
      <c r="C1172" s="545" t="s">
        <v>216</v>
      </c>
      <c r="D1172" s="546"/>
      <c r="E1172" s="171" t="str">
        <f t="shared" si="18"/>
        <v>1900</v>
      </c>
      <c r="F1172" s="547">
        <v>0</v>
      </c>
      <c r="G1172" s="548">
        <v>0</v>
      </c>
      <c r="H1172" s="547">
        <v>0</v>
      </c>
      <c r="I1172" s="545" t="s">
        <v>12678</v>
      </c>
      <c r="J1172" s="545"/>
      <c r="K1172" s="545" t="s">
        <v>13413</v>
      </c>
      <c r="L1172" s="545" t="s">
        <v>13413</v>
      </c>
      <c r="M1172" s="548" t="s">
        <v>13758</v>
      </c>
      <c r="N1172" s="545" t="s">
        <v>13413</v>
      </c>
      <c r="O1172" s="545" t="s">
        <v>13413</v>
      </c>
      <c r="P1172" s="549">
        <v>1247</v>
      </c>
      <c r="Q1172" s="549">
        <v>1</v>
      </c>
      <c r="R1172" s="549">
        <v>23</v>
      </c>
      <c r="S1172" s="548"/>
      <c r="T1172" s="548"/>
      <c r="U1172" s="99"/>
    </row>
    <row r="1173" spans="1:21" ht="19.5" customHeight="1">
      <c r="A1173" s="545">
        <v>1564</v>
      </c>
      <c r="B1173" s="545" t="s">
        <v>3317</v>
      </c>
      <c r="C1173" s="545" t="s">
        <v>216</v>
      </c>
      <c r="D1173" s="546"/>
      <c r="E1173" s="171" t="str">
        <f t="shared" si="18"/>
        <v>1900</v>
      </c>
      <c r="F1173" s="547">
        <v>0</v>
      </c>
      <c r="G1173" s="548">
        <v>0</v>
      </c>
      <c r="H1173" s="547">
        <v>0</v>
      </c>
      <c r="I1173" s="545" t="s">
        <v>12678</v>
      </c>
      <c r="J1173" s="545"/>
      <c r="K1173" s="545" t="s">
        <v>13413</v>
      </c>
      <c r="L1173" s="545" t="s">
        <v>13413</v>
      </c>
      <c r="M1173" s="548" t="s">
        <v>13758</v>
      </c>
      <c r="N1173" s="545" t="s">
        <v>13413</v>
      </c>
      <c r="O1173" s="545" t="s">
        <v>13413</v>
      </c>
      <c r="P1173" s="549">
        <v>1248</v>
      </c>
      <c r="Q1173" s="549">
        <v>1</v>
      </c>
      <c r="R1173" s="549">
        <v>23</v>
      </c>
      <c r="S1173" s="548"/>
      <c r="T1173" s="548"/>
      <c r="U1173" s="99"/>
    </row>
    <row r="1174" spans="1:21" ht="19.5" customHeight="1">
      <c r="A1174" s="545">
        <v>1565</v>
      </c>
      <c r="B1174" s="545" t="s">
        <v>3318</v>
      </c>
      <c r="C1174" s="545" t="s">
        <v>216</v>
      </c>
      <c r="D1174" s="546"/>
      <c r="E1174" s="171" t="str">
        <f t="shared" si="18"/>
        <v>1900</v>
      </c>
      <c r="F1174" s="547">
        <v>0</v>
      </c>
      <c r="G1174" s="548">
        <v>0</v>
      </c>
      <c r="H1174" s="547">
        <v>0</v>
      </c>
      <c r="I1174" s="545" t="s">
        <v>12678</v>
      </c>
      <c r="J1174" s="545"/>
      <c r="K1174" s="545" t="s">
        <v>13413</v>
      </c>
      <c r="L1174" s="545" t="s">
        <v>13413</v>
      </c>
      <c r="M1174" s="548" t="s">
        <v>13758</v>
      </c>
      <c r="N1174" s="545" t="s">
        <v>13413</v>
      </c>
      <c r="O1174" s="545" t="s">
        <v>13413</v>
      </c>
      <c r="P1174" s="549">
        <v>1249</v>
      </c>
      <c r="Q1174" s="549">
        <v>1</v>
      </c>
      <c r="R1174" s="549">
        <v>23</v>
      </c>
      <c r="S1174" s="548"/>
      <c r="T1174" s="548"/>
      <c r="U1174" s="99"/>
    </row>
    <row r="1175" spans="1:21" ht="19.5" customHeight="1">
      <c r="A1175" s="545">
        <v>1566</v>
      </c>
      <c r="B1175" s="545" t="s">
        <v>3319</v>
      </c>
      <c r="C1175" s="545" t="s">
        <v>216</v>
      </c>
      <c r="D1175" s="546"/>
      <c r="E1175" s="171" t="str">
        <f t="shared" si="18"/>
        <v>1900</v>
      </c>
      <c r="F1175" s="547">
        <v>0</v>
      </c>
      <c r="G1175" s="548">
        <v>0</v>
      </c>
      <c r="H1175" s="547">
        <v>0</v>
      </c>
      <c r="I1175" s="545" t="s">
        <v>12678</v>
      </c>
      <c r="J1175" s="545"/>
      <c r="K1175" s="545" t="s">
        <v>13413</v>
      </c>
      <c r="L1175" s="545" t="s">
        <v>13413</v>
      </c>
      <c r="M1175" s="548" t="s">
        <v>13758</v>
      </c>
      <c r="N1175" s="545" t="s">
        <v>13413</v>
      </c>
      <c r="O1175" s="545" t="s">
        <v>13413</v>
      </c>
      <c r="P1175" s="549">
        <v>1250</v>
      </c>
      <c r="Q1175" s="549">
        <v>1</v>
      </c>
      <c r="R1175" s="549">
        <v>23</v>
      </c>
      <c r="S1175" s="548"/>
      <c r="T1175" s="548"/>
      <c r="U1175" s="99"/>
    </row>
    <row r="1176" spans="1:21" ht="19.5" customHeight="1">
      <c r="A1176" s="545">
        <v>1567</v>
      </c>
      <c r="B1176" s="545" t="s">
        <v>11770</v>
      </c>
      <c r="C1176" s="545" t="s">
        <v>216</v>
      </c>
      <c r="D1176" s="546"/>
      <c r="E1176" s="171" t="str">
        <f t="shared" si="18"/>
        <v>1900</v>
      </c>
      <c r="F1176" s="547">
        <v>0</v>
      </c>
      <c r="G1176" s="548">
        <v>0</v>
      </c>
      <c r="H1176" s="547">
        <v>0</v>
      </c>
      <c r="I1176" s="545" t="s">
        <v>12678</v>
      </c>
      <c r="J1176" s="545"/>
      <c r="K1176" s="545" t="s">
        <v>13413</v>
      </c>
      <c r="L1176" s="545" t="s">
        <v>13413</v>
      </c>
      <c r="M1176" s="548" t="s">
        <v>13758</v>
      </c>
      <c r="N1176" s="545" t="s">
        <v>13413</v>
      </c>
      <c r="O1176" s="545" t="s">
        <v>14920</v>
      </c>
      <c r="P1176" s="549">
        <v>1251</v>
      </c>
      <c r="Q1176" s="549">
        <v>1</v>
      </c>
      <c r="R1176" s="549">
        <v>23</v>
      </c>
      <c r="S1176" s="548"/>
      <c r="T1176" s="548"/>
      <c r="U1176" s="99"/>
    </row>
    <row r="1177" spans="1:21" ht="19.5" customHeight="1">
      <c r="A1177" s="545">
        <v>1568</v>
      </c>
      <c r="B1177" s="545" t="s">
        <v>11769</v>
      </c>
      <c r="C1177" s="545" t="s">
        <v>216</v>
      </c>
      <c r="D1177" s="546"/>
      <c r="E1177" s="171" t="str">
        <f t="shared" si="18"/>
        <v>1900</v>
      </c>
      <c r="F1177" s="547">
        <v>0</v>
      </c>
      <c r="G1177" s="548">
        <v>0</v>
      </c>
      <c r="H1177" s="547">
        <v>0</v>
      </c>
      <c r="I1177" s="545" t="s">
        <v>12678</v>
      </c>
      <c r="J1177" s="545"/>
      <c r="K1177" s="545" t="s">
        <v>13413</v>
      </c>
      <c r="L1177" s="545" t="s">
        <v>14921</v>
      </c>
      <c r="M1177" s="548" t="s">
        <v>13758</v>
      </c>
      <c r="N1177" s="545" t="s">
        <v>13413</v>
      </c>
      <c r="O1177" s="545" t="s">
        <v>14920</v>
      </c>
      <c r="P1177" s="549">
        <v>1252</v>
      </c>
      <c r="Q1177" s="549">
        <v>1</v>
      </c>
      <c r="R1177" s="549">
        <v>23</v>
      </c>
      <c r="S1177" s="548"/>
      <c r="T1177" s="548"/>
      <c r="U1177" s="99"/>
    </row>
    <row r="1178" spans="1:21" ht="19.5" customHeight="1">
      <c r="A1178" s="545">
        <v>1569</v>
      </c>
      <c r="B1178" s="545" t="s">
        <v>11768</v>
      </c>
      <c r="C1178" s="545" t="s">
        <v>216</v>
      </c>
      <c r="D1178" s="546"/>
      <c r="E1178" s="171" t="str">
        <f t="shared" si="18"/>
        <v>1900</v>
      </c>
      <c r="F1178" s="547">
        <v>0</v>
      </c>
      <c r="G1178" s="548">
        <v>0</v>
      </c>
      <c r="H1178" s="547">
        <v>0</v>
      </c>
      <c r="I1178" s="545" t="s">
        <v>12678</v>
      </c>
      <c r="J1178" s="545"/>
      <c r="K1178" s="545" t="s">
        <v>13413</v>
      </c>
      <c r="L1178" s="545" t="s">
        <v>14922</v>
      </c>
      <c r="M1178" s="548" t="s">
        <v>13758</v>
      </c>
      <c r="N1178" s="545" t="s">
        <v>13413</v>
      </c>
      <c r="O1178" s="545" t="s">
        <v>13413</v>
      </c>
      <c r="P1178" s="549">
        <v>1253</v>
      </c>
      <c r="Q1178" s="549">
        <v>1</v>
      </c>
      <c r="R1178" s="549">
        <v>23</v>
      </c>
      <c r="S1178" s="548"/>
      <c r="T1178" s="548"/>
      <c r="U1178" s="99"/>
    </row>
    <row r="1179" spans="1:21" ht="19.5" customHeight="1">
      <c r="A1179" s="545">
        <v>1570</v>
      </c>
      <c r="B1179" s="545" t="s">
        <v>11767</v>
      </c>
      <c r="C1179" s="545" t="s">
        <v>216</v>
      </c>
      <c r="D1179" s="546"/>
      <c r="E1179" s="171" t="str">
        <f t="shared" si="18"/>
        <v>1900</v>
      </c>
      <c r="F1179" s="547">
        <v>0</v>
      </c>
      <c r="G1179" s="548">
        <v>0</v>
      </c>
      <c r="H1179" s="547">
        <v>0</v>
      </c>
      <c r="I1179" s="545" t="s">
        <v>12678</v>
      </c>
      <c r="J1179" s="545"/>
      <c r="K1179" s="545" t="s">
        <v>13413</v>
      </c>
      <c r="L1179" s="545" t="s">
        <v>13413</v>
      </c>
      <c r="M1179" s="548" t="s">
        <v>13758</v>
      </c>
      <c r="N1179" s="545" t="s">
        <v>13413</v>
      </c>
      <c r="O1179" s="545" t="s">
        <v>14923</v>
      </c>
      <c r="P1179" s="549">
        <v>1254</v>
      </c>
      <c r="Q1179" s="549">
        <v>1</v>
      </c>
      <c r="R1179" s="549">
        <v>23</v>
      </c>
      <c r="S1179" s="548"/>
      <c r="T1179" s="548"/>
      <c r="U1179" s="99"/>
    </row>
    <row r="1180" spans="1:21" ht="19.5" customHeight="1">
      <c r="A1180" s="545">
        <v>1571</v>
      </c>
      <c r="B1180" s="545" t="s">
        <v>11766</v>
      </c>
      <c r="C1180" s="545" t="s">
        <v>216</v>
      </c>
      <c r="D1180" s="546"/>
      <c r="E1180" s="171" t="str">
        <f t="shared" si="18"/>
        <v>1900</v>
      </c>
      <c r="F1180" s="547">
        <v>0</v>
      </c>
      <c r="G1180" s="548">
        <v>0</v>
      </c>
      <c r="H1180" s="547">
        <v>0</v>
      </c>
      <c r="I1180" s="545" t="s">
        <v>12678</v>
      </c>
      <c r="J1180" s="545"/>
      <c r="K1180" s="545" t="s">
        <v>13413</v>
      </c>
      <c r="L1180" s="545" t="s">
        <v>13413</v>
      </c>
      <c r="M1180" s="548" t="s">
        <v>13758</v>
      </c>
      <c r="N1180" s="545" t="s">
        <v>13413</v>
      </c>
      <c r="O1180" s="545" t="s">
        <v>14923</v>
      </c>
      <c r="P1180" s="549">
        <v>1255</v>
      </c>
      <c r="Q1180" s="549">
        <v>1</v>
      </c>
      <c r="R1180" s="549">
        <v>23</v>
      </c>
      <c r="S1180" s="548"/>
      <c r="T1180" s="548"/>
      <c r="U1180" s="99"/>
    </row>
    <row r="1181" spans="1:21" ht="19.5" customHeight="1">
      <c r="A1181" s="545">
        <v>1572</v>
      </c>
      <c r="B1181" s="545" t="s">
        <v>3695</v>
      </c>
      <c r="C1181" s="545" t="s">
        <v>216</v>
      </c>
      <c r="D1181" s="546">
        <v>46052</v>
      </c>
      <c r="E1181" s="171" t="str">
        <f t="shared" si="18"/>
        <v>2026</v>
      </c>
      <c r="F1181" s="547">
        <v>1974</v>
      </c>
      <c r="G1181" s="548">
        <v>0.19</v>
      </c>
      <c r="H1181" s="547">
        <v>1658.82</v>
      </c>
      <c r="I1181" s="545" t="s">
        <v>12702</v>
      </c>
      <c r="J1181" s="545" t="s">
        <v>13307</v>
      </c>
      <c r="K1181" s="545" t="s">
        <v>14924</v>
      </c>
      <c r="L1181" s="545" t="s">
        <v>13413</v>
      </c>
      <c r="M1181" s="548" t="s">
        <v>13758</v>
      </c>
      <c r="N1181" s="545" t="s">
        <v>13413</v>
      </c>
      <c r="O1181" s="545" t="s">
        <v>13413</v>
      </c>
      <c r="P1181" s="549">
        <v>1256</v>
      </c>
      <c r="Q1181" s="549">
        <v>1</v>
      </c>
      <c r="R1181" s="549">
        <v>27</v>
      </c>
      <c r="S1181" s="548">
        <v>2228</v>
      </c>
      <c r="T1181" s="548"/>
      <c r="U1181" s="99"/>
    </row>
    <row r="1182" spans="1:21" ht="19.5" customHeight="1">
      <c r="A1182" s="545">
        <v>1577</v>
      </c>
      <c r="B1182" s="545" t="s">
        <v>11765</v>
      </c>
      <c r="C1182" s="545" t="s">
        <v>209</v>
      </c>
      <c r="D1182" s="546"/>
      <c r="E1182" s="171" t="str">
        <f t="shared" si="18"/>
        <v>1900</v>
      </c>
      <c r="F1182" s="547">
        <v>0</v>
      </c>
      <c r="G1182" s="548">
        <v>0</v>
      </c>
      <c r="H1182" s="547">
        <v>0</v>
      </c>
      <c r="I1182" s="545" t="s">
        <v>12637</v>
      </c>
      <c r="J1182" s="545"/>
      <c r="K1182" s="545" t="s">
        <v>13413</v>
      </c>
      <c r="L1182" s="545" t="s">
        <v>14925</v>
      </c>
      <c r="M1182" s="548" t="s">
        <v>13758</v>
      </c>
      <c r="N1182" s="545" t="s">
        <v>13413</v>
      </c>
      <c r="O1182" s="545" t="s">
        <v>13413</v>
      </c>
      <c r="P1182" s="549">
        <v>1257</v>
      </c>
      <c r="Q1182" s="549">
        <v>1</v>
      </c>
      <c r="R1182" s="549">
        <v>13</v>
      </c>
      <c r="S1182" s="548"/>
      <c r="T1182" s="548"/>
      <c r="U1182" s="99"/>
    </row>
    <row r="1183" spans="1:21" ht="19.5" customHeight="1">
      <c r="A1183" s="545">
        <v>1579</v>
      </c>
      <c r="B1183" s="545" t="s">
        <v>3223</v>
      </c>
      <c r="C1183" s="545" t="s">
        <v>216</v>
      </c>
      <c r="D1183" s="546"/>
      <c r="E1183" s="171" t="str">
        <f t="shared" si="18"/>
        <v>1900</v>
      </c>
      <c r="F1183" s="547">
        <v>0</v>
      </c>
      <c r="G1183" s="548">
        <v>0</v>
      </c>
      <c r="H1183" s="547">
        <v>0</v>
      </c>
      <c r="I1183" s="545" t="s">
        <v>12663</v>
      </c>
      <c r="J1183" s="545"/>
      <c r="K1183" s="545" t="s">
        <v>13413</v>
      </c>
      <c r="L1183" s="545" t="s">
        <v>14926</v>
      </c>
      <c r="M1183" s="548" t="s">
        <v>13758</v>
      </c>
      <c r="N1183" s="545" t="s">
        <v>13413</v>
      </c>
      <c r="O1183" s="545" t="s">
        <v>14927</v>
      </c>
      <c r="P1183" s="549">
        <v>1258</v>
      </c>
      <c r="Q1183" s="549">
        <v>1</v>
      </c>
      <c r="R1183" s="549">
        <v>21</v>
      </c>
      <c r="S1183" s="548"/>
      <c r="T1183" s="548"/>
      <c r="U1183" s="99"/>
    </row>
    <row r="1184" spans="1:21" ht="19.5" customHeight="1">
      <c r="A1184" s="545">
        <v>1580</v>
      </c>
      <c r="B1184" s="545" t="s">
        <v>7109</v>
      </c>
      <c r="C1184" s="545" t="s">
        <v>209</v>
      </c>
      <c r="D1184" s="546">
        <v>46052</v>
      </c>
      <c r="E1184" s="171" t="str">
        <f t="shared" si="18"/>
        <v>2026</v>
      </c>
      <c r="F1184" s="547">
        <v>3358</v>
      </c>
      <c r="G1184" s="548">
        <v>0.19</v>
      </c>
      <c r="H1184" s="547">
        <v>2821.85</v>
      </c>
      <c r="I1184" s="545" t="s">
        <v>12697</v>
      </c>
      <c r="J1184" s="545" t="s">
        <v>13307</v>
      </c>
      <c r="K1184" s="545" t="s">
        <v>13413</v>
      </c>
      <c r="L1184" s="545" t="s">
        <v>14126</v>
      </c>
      <c r="M1184" s="548" t="s">
        <v>13758</v>
      </c>
      <c r="N1184" s="545" t="s">
        <v>13413</v>
      </c>
      <c r="O1184" s="545" t="s">
        <v>13413</v>
      </c>
      <c r="P1184" s="549">
        <v>1259</v>
      </c>
      <c r="Q1184" s="549">
        <v>1</v>
      </c>
      <c r="R1184" s="549">
        <v>138</v>
      </c>
      <c r="S1184" s="548">
        <v>2228</v>
      </c>
      <c r="T1184" s="548"/>
      <c r="U1184" s="99"/>
    </row>
    <row r="1185" spans="1:21" ht="19.5" customHeight="1">
      <c r="A1185" s="545">
        <v>1581</v>
      </c>
      <c r="B1185" s="545" t="s">
        <v>6389</v>
      </c>
      <c r="C1185" s="545" t="s">
        <v>209</v>
      </c>
      <c r="D1185" s="546">
        <v>46052</v>
      </c>
      <c r="E1185" s="171" t="str">
        <f t="shared" si="18"/>
        <v>2026</v>
      </c>
      <c r="F1185" s="547">
        <v>6464</v>
      </c>
      <c r="G1185" s="548">
        <v>0.19</v>
      </c>
      <c r="H1185" s="547">
        <v>5431.93</v>
      </c>
      <c r="I1185" s="545" t="s">
        <v>12697</v>
      </c>
      <c r="J1185" s="545" t="s">
        <v>13307</v>
      </c>
      <c r="K1185" s="545" t="s">
        <v>13413</v>
      </c>
      <c r="L1185" s="545" t="s">
        <v>14126</v>
      </c>
      <c r="M1185" s="548" t="s">
        <v>13758</v>
      </c>
      <c r="N1185" s="545" t="s">
        <v>13413</v>
      </c>
      <c r="O1185" s="545" t="s">
        <v>13413</v>
      </c>
      <c r="P1185" s="549">
        <v>1260</v>
      </c>
      <c r="Q1185" s="549">
        <v>1</v>
      </c>
      <c r="R1185" s="549">
        <v>138</v>
      </c>
      <c r="S1185" s="548">
        <v>2228</v>
      </c>
      <c r="T1185" s="548"/>
      <c r="U1185" s="99"/>
    </row>
    <row r="1186" spans="1:21" ht="19.5" customHeight="1">
      <c r="A1186" s="545">
        <v>1583</v>
      </c>
      <c r="B1186" s="545" t="s">
        <v>7108</v>
      </c>
      <c r="C1186" s="545" t="s">
        <v>209</v>
      </c>
      <c r="D1186" s="546">
        <v>44596</v>
      </c>
      <c r="E1186" s="171" t="str">
        <f t="shared" si="18"/>
        <v>2022</v>
      </c>
      <c r="F1186" s="547">
        <v>30786</v>
      </c>
      <c r="G1186" s="548">
        <v>0.19</v>
      </c>
      <c r="H1186" s="547">
        <v>25870.59</v>
      </c>
      <c r="I1186" s="545" t="s">
        <v>12697</v>
      </c>
      <c r="J1186" s="545" t="s">
        <v>13297</v>
      </c>
      <c r="K1186" s="545" t="s">
        <v>13413</v>
      </c>
      <c r="L1186" s="545" t="s">
        <v>14126</v>
      </c>
      <c r="M1186" s="548" t="s">
        <v>13758</v>
      </c>
      <c r="N1186" s="545" t="s">
        <v>13413</v>
      </c>
      <c r="O1186" s="545" t="s">
        <v>13413</v>
      </c>
      <c r="P1186" s="549">
        <v>1262</v>
      </c>
      <c r="Q1186" s="549">
        <v>1</v>
      </c>
      <c r="R1186" s="549">
        <v>138</v>
      </c>
      <c r="S1186" s="548">
        <v>2257</v>
      </c>
      <c r="T1186" s="548"/>
      <c r="U1186" s="99"/>
    </row>
    <row r="1187" spans="1:21" ht="19.5" customHeight="1">
      <c r="A1187" s="545">
        <v>1584</v>
      </c>
      <c r="B1187" s="545" t="s">
        <v>7107</v>
      </c>
      <c r="C1187" s="545" t="s">
        <v>209</v>
      </c>
      <c r="D1187" s="546">
        <v>46052</v>
      </c>
      <c r="E1187" s="171" t="str">
        <f t="shared" si="18"/>
        <v>2026</v>
      </c>
      <c r="F1187" s="547">
        <v>28718</v>
      </c>
      <c r="G1187" s="548">
        <v>0.19</v>
      </c>
      <c r="H1187" s="547">
        <v>24132.77</v>
      </c>
      <c r="I1187" s="545" t="s">
        <v>12697</v>
      </c>
      <c r="J1187" s="545" t="s">
        <v>13307</v>
      </c>
      <c r="K1187" s="545" t="s">
        <v>13413</v>
      </c>
      <c r="L1187" s="545" t="s">
        <v>14126</v>
      </c>
      <c r="M1187" s="548" t="s">
        <v>13758</v>
      </c>
      <c r="N1187" s="545" t="s">
        <v>13413</v>
      </c>
      <c r="O1187" s="545" t="s">
        <v>13413</v>
      </c>
      <c r="P1187" s="549">
        <v>1263</v>
      </c>
      <c r="Q1187" s="549">
        <v>1</v>
      </c>
      <c r="R1187" s="549">
        <v>138</v>
      </c>
      <c r="S1187" s="548">
        <v>2228</v>
      </c>
      <c r="T1187" s="548"/>
      <c r="U1187" s="99"/>
    </row>
    <row r="1188" spans="1:21" ht="19.5" customHeight="1">
      <c r="A1188" s="545">
        <v>1585</v>
      </c>
      <c r="B1188" s="545" t="s">
        <v>6388</v>
      </c>
      <c r="C1188" s="545" t="s">
        <v>209</v>
      </c>
      <c r="D1188" s="546">
        <v>46052</v>
      </c>
      <c r="E1188" s="171" t="str">
        <f t="shared" si="18"/>
        <v>2026</v>
      </c>
      <c r="F1188" s="547">
        <v>6057</v>
      </c>
      <c r="G1188" s="548">
        <v>0.19</v>
      </c>
      <c r="H1188" s="547">
        <v>5089.92</v>
      </c>
      <c r="I1188" s="545" t="s">
        <v>12697</v>
      </c>
      <c r="J1188" s="545" t="s">
        <v>13307</v>
      </c>
      <c r="K1188" s="545" t="s">
        <v>13413</v>
      </c>
      <c r="L1188" s="545" t="s">
        <v>13413</v>
      </c>
      <c r="M1188" s="548" t="s">
        <v>13758</v>
      </c>
      <c r="N1188" s="545" t="s">
        <v>13413</v>
      </c>
      <c r="O1188" s="545" t="s">
        <v>13413</v>
      </c>
      <c r="P1188" s="549">
        <v>1264</v>
      </c>
      <c r="Q1188" s="549">
        <v>1</v>
      </c>
      <c r="R1188" s="549">
        <v>138</v>
      </c>
      <c r="S1188" s="548">
        <v>2228</v>
      </c>
      <c r="T1188" s="548"/>
      <c r="U1188" s="99"/>
    </row>
    <row r="1189" spans="1:21" ht="19.5" customHeight="1">
      <c r="A1189" s="545">
        <v>1586</v>
      </c>
      <c r="B1189" s="545" t="s">
        <v>11764</v>
      </c>
      <c r="C1189" s="545" t="s">
        <v>209</v>
      </c>
      <c r="D1189" s="546">
        <v>44596</v>
      </c>
      <c r="E1189" s="171" t="str">
        <f t="shared" si="18"/>
        <v>2022</v>
      </c>
      <c r="F1189" s="547">
        <v>61134</v>
      </c>
      <c r="G1189" s="548">
        <v>0.19</v>
      </c>
      <c r="H1189" s="547">
        <v>51373.11</v>
      </c>
      <c r="I1189" s="545" t="s">
        <v>12697</v>
      </c>
      <c r="J1189" s="545" t="s">
        <v>13297</v>
      </c>
      <c r="K1189" s="545" t="s">
        <v>13413</v>
      </c>
      <c r="L1189" s="545" t="s">
        <v>14575</v>
      </c>
      <c r="M1189" s="548" t="s">
        <v>13758</v>
      </c>
      <c r="N1189" s="545" t="s">
        <v>13413</v>
      </c>
      <c r="O1189" s="545" t="s">
        <v>13413</v>
      </c>
      <c r="P1189" s="549">
        <v>1265</v>
      </c>
      <c r="Q1189" s="549">
        <v>1</v>
      </c>
      <c r="R1189" s="549">
        <v>138</v>
      </c>
      <c r="S1189" s="548">
        <v>2257</v>
      </c>
      <c r="T1189" s="548"/>
      <c r="U1189" s="99"/>
    </row>
    <row r="1190" spans="1:21" ht="19.5" customHeight="1">
      <c r="A1190" s="545">
        <v>1587</v>
      </c>
      <c r="B1190" s="545" t="s">
        <v>11763</v>
      </c>
      <c r="C1190" s="545" t="s">
        <v>216</v>
      </c>
      <c r="D1190" s="546"/>
      <c r="E1190" s="171" t="str">
        <f t="shared" si="18"/>
        <v>1900</v>
      </c>
      <c r="F1190" s="547">
        <v>0</v>
      </c>
      <c r="G1190" s="548">
        <v>0</v>
      </c>
      <c r="H1190" s="547">
        <v>0</v>
      </c>
      <c r="I1190" s="545" t="s">
        <v>12678</v>
      </c>
      <c r="J1190" s="545"/>
      <c r="K1190" s="545" t="s">
        <v>13413</v>
      </c>
      <c r="L1190" s="545" t="s">
        <v>14928</v>
      </c>
      <c r="M1190" s="548" t="s">
        <v>13758</v>
      </c>
      <c r="N1190" s="545" t="s">
        <v>13413</v>
      </c>
      <c r="O1190" s="545" t="s">
        <v>13413</v>
      </c>
      <c r="P1190" s="549">
        <v>1266</v>
      </c>
      <c r="Q1190" s="549">
        <v>1</v>
      </c>
      <c r="R1190" s="549">
        <v>23</v>
      </c>
      <c r="S1190" s="548"/>
      <c r="T1190" s="548"/>
      <c r="U1190" s="99"/>
    </row>
    <row r="1191" spans="1:21" ht="19.5" customHeight="1">
      <c r="A1191" s="545">
        <v>1588</v>
      </c>
      <c r="B1191" s="545" t="s">
        <v>11762</v>
      </c>
      <c r="C1191" s="545" t="s">
        <v>216</v>
      </c>
      <c r="D1191" s="546"/>
      <c r="E1191" s="171" t="str">
        <f t="shared" si="18"/>
        <v>1900</v>
      </c>
      <c r="F1191" s="547">
        <v>0</v>
      </c>
      <c r="G1191" s="548">
        <v>0</v>
      </c>
      <c r="H1191" s="547">
        <v>0</v>
      </c>
      <c r="I1191" s="545" t="s">
        <v>12678</v>
      </c>
      <c r="J1191" s="545"/>
      <c r="K1191" s="545" t="s">
        <v>13413</v>
      </c>
      <c r="L1191" s="545" t="s">
        <v>14928</v>
      </c>
      <c r="M1191" s="548" t="s">
        <v>13758</v>
      </c>
      <c r="N1191" s="545" t="s">
        <v>13413</v>
      </c>
      <c r="O1191" s="545" t="s">
        <v>13413</v>
      </c>
      <c r="P1191" s="549">
        <v>1267</v>
      </c>
      <c r="Q1191" s="549">
        <v>1</v>
      </c>
      <c r="R1191" s="549">
        <v>23</v>
      </c>
      <c r="S1191" s="548"/>
      <c r="T1191" s="548"/>
      <c r="U1191" s="99"/>
    </row>
    <row r="1192" spans="1:21" ht="19.5" customHeight="1">
      <c r="A1192" s="545">
        <v>1589</v>
      </c>
      <c r="B1192" s="545" t="s">
        <v>11761</v>
      </c>
      <c r="C1192" s="545" t="s">
        <v>209</v>
      </c>
      <c r="D1192" s="546"/>
      <c r="E1192" s="171" t="str">
        <f t="shared" si="18"/>
        <v>1900</v>
      </c>
      <c r="F1192" s="547">
        <v>0</v>
      </c>
      <c r="G1192" s="548">
        <v>0</v>
      </c>
      <c r="H1192" s="547">
        <v>0</v>
      </c>
      <c r="I1192" s="545" t="s">
        <v>12725</v>
      </c>
      <c r="J1192" s="545"/>
      <c r="K1192" s="545" t="s">
        <v>13413</v>
      </c>
      <c r="L1192" s="545" t="s">
        <v>14664</v>
      </c>
      <c r="M1192" s="548" t="s">
        <v>13758</v>
      </c>
      <c r="N1192" s="545" t="s">
        <v>13413</v>
      </c>
      <c r="O1192" s="545" t="s">
        <v>14929</v>
      </c>
      <c r="P1192" s="549">
        <v>1268</v>
      </c>
      <c r="Q1192" s="549">
        <v>1</v>
      </c>
      <c r="R1192" s="549">
        <v>147</v>
      </c>
      <c r="S1192" s="548"/>
      <c r="T1192" s="548"/>
      <c r="U1192" s="99"/>
    </row>
    <row r="1193" spans="1:21" ht="19.5" customHeight="1">
      <c r="A1193" s="545">
        <v>1590</v>
      </c>
      <c r="B1193" s="545" t="s">
        <v>11760</v>
      </c>
      <c r="C1193" s="545" t="s">
        <v>209</v>
      </c>
      <c r="D1193" s="546">
        <v>44596</v>
      </c>
      <c r="E1193" s="171" t="str">
        <f t="shared" si="18"/>
        <v>2022</v>
      </c>
      <c r="F1193" s="547">
        <v>7236</v>
      </c>
      <c r="G1193" s="548">
        <v>0.19</v>
      </c>
      <c r="H1193" s="547">
        <v>6080.67</v>
      </c>
      <c r="I1193" s="545" t="s">
        <v>12697</v>
      </c>
      <c r="J1193" s="545" t="s">
        <v>13297</v>
      </c>
      <c r="K1193" s="545" t="s">
        <v>13413</v>
      </c>
      <c r="L1193" s="545" t="s">
        <v>14575</v>
      </c>
      <c r="M1193" s="548" t="s">
        <v>13758</v>
      </c>
      <c r="N1193" s="545" t="s">
        <v>13413</v>
      </c>
      <c r="O1193" s="545" t="s">
        <v>14930</v>
      </c>
      <c r="P1193" s="549">
        <v>1269</v>
      </c>
      <c r="Q1193" s="549">
        <v>1</v>
      </c>
      <c r="R1193" s="549">
        <v>138</v>
      </c>
      <c r="S1193" s="548">
        <v>2257</v>
      </c>
      <c r="T1193" s="548"/>
      <c r="U1193" s="99"/>
    </row>
    <row r="1194" spans="1:21" ht="19.5" customHeight="1">
      <c r="A1194" s="545">
        <v>1591</v>
      </c>
      <c r="B1194" s="545" t="s">
        <v>7106</v>
      </c>
      <c r="C1194" s="545" t="s">
        <v>209</v>
      </c>
      <c r="D1194" s="546">
        <v>46052</v>
      </c>
      <c r="E1194" s="171" t="str">
        <f t="shared" si="18"/>
        <v>2026</v>
      </c>
      <c r="F1194" s="547">
        <v>6005</v>
      </c>
      <c r="G1194" s="548">
        <v>0.19</v>
      </c>
      <c r="H1194" s="547">
        <v>5046.22</v>
      </c>
      <c r="I1194" s="545" t="s">
        <v>12697</v>
      </c>
      <c r="J1194" s="545" t="s">
        <v>13307</v>
      </c>
      <c r="K1194" s="545" t="s">
        <v>13413</v>
      </c>
      <c r="L1194" s="545" t="s">
        <v>14575</v>
      </c>
      <c r="M1194" s="548" t="s">
        <v>13758</v>
      </c>
      <c r="N1194" s="545" t="s">
        <v>13413</v>
      </c>
      <c r="O1194" s="545" t="s">
        <v>13413</v>
      </c>
      <c r="P1194" s="549">
        <v>1270</v>
      </c>
      <c r="Q1194" s="549">
        <v>1</v>
      </c>
      <c r="R1194" s="549">
        <v>138</v>
      </c>
      <c r="S1194" s="548">
        <v>2228</v>
      </c>
      <c r="T1194" s="548"/>
      <c r="U1194" s="99"/>
    </row>
    <row r="1195" spans="1:21" ht="19.5" customHeight="1">
      <c r="A1195" s="545">
        <v>1592</v>
      </c>
      <c r="B1195" s="545" t="s">
        <v>8025</v>
      </c>
      <c r="C1195" s="545" t="s">
        <v>209</v>
      </c>
      <c r="D1195" s="546">
        <v>44596</v>
      </c>
      <c r="E1195" s="171" t="str">
        <f t="shared" si="18"/>
        <v>2022</v>
      </c>
      <c r="F1195" s="547">
        <v>13622</v>
      </c>
      <c r="G1195" s="548">
        <v>0.19</v>
      </c>
      <c r="H1195" s="547">
        <v>11447.06</v>
      </c>
      <c r="I1195" s="545" t="s">
        <v>12697</v>
      </c>
      <c r="J1195" s="545" t="s">
        <v>13297</v>
      </c>
      <c r="K1195" s="545" t="s">
        <v>14931</v>
      </c>
      <c r="L1195" s="545" t="s">
        <v>14575</v>
      </c>
      <c r="M1195" s="548" t="s">
        <v>13758</v>
      </c>
      <c r="N1195" s="545" t="s">
        <v>13413</v>
      </c>
      <c r="O1195" s="545" t="s">
        <v>13413</v>
      </c>
      <c r="P1195" s="549">
        <v>1271</v>
      </c>
      <c r="Q1195" s="549">
        <v>1</v>
      </c>
      <c r="R1195" s="549">
        <v>138</v>
      </c>
      <c r="S1195" s="548">
        <v>2257</v>
      </c>
      <c r="T1195" s="548"/>
      <c r="U1195" s="99"/>
    </row>
    <row r="1196" spans="1:21" ht="19.5" customHeight="1">
      <c r="A1196" s="545">
        <v>1593</v>
      </c>
      <c r="B1196" s="545" t="s">
        <v>8261</v>
      </c>
      <c r="C1196" s="545" t="s">
        <v>209</v>
      </c>
      <c r="D1196" s="546">
        <v>45708</v>
      </c>
      <c r="E1196" s="171" t="str">
        <f t="shared" si="18"/>
        <v>2025</v>
      </c>
      <c r="F1196" s="547">
        <v>15084.86</v>
      </c>
      <c r="G1196" s="548">
        <v>0.19</v>
      </c>
      <c r="H1196" s="547">
        <v>12676.35</v>
      </c>
      <c r="I1196" s="545" t="s">
        <v>12697</v>
      </c>
      <c r="J1196" s="545" t="s">
        <v>13307</v>
      </c>
      <c r="K1196" s="545" t="s">
        <v>13413</v>
      </c>
      <c r="L1196" s="545" t="s">
        <v>14575</v>
      </c>
      <c r="M1196" s="548" t="s">
        <v>13758</v>
      </c>
      <c r="N1196" s="545" t="s">
        <v>13413</v>
      </c>
      <c r="O1196" s="545" t="s">
        <v>13413</v>
      </c>
      <c r="P1196" s="549">
        <v>1272</v>
      </c>
      <c r="Q1196" s="549">
        <v>1</v>
      </c>
      <c r="R1196" s="549">
        <v>138</v>
      </c>
      <c r="S1196" s="548">
        <v>2228</v>
      </c>
      <c r="T1196" s="548"/>
      <c r="U1196" s="99"/>
    </row>
    <row r="1197" spans="1:21" ht="19.5" customHeight="1">
      <c r="A1197" s="545">
        <v>1595</v>
      </c>
      <c r="B1197" s="545" t="s">
        <v>3304</v>
      </c>
      <c r="C1197" s="545" t="s">
        <v>216</v>
      </c>
      <c r="D1197" s="546"/>
      <c r="E1197" s="171" t="str">
        <f t="shared" si="18"/>
        <v>1900</v>
      </c>
      <c r="F1197" s="547">
        <v>0</v>
      </c>
      <c r="G1197" s="548">
        <v>0</v>
      </c>
      <c r="H1197" s="547">
        <v>0</v>
      </c>
      <c r="I1197" s="545" t="s">
        <v>12678</v>
      </c>
      <c r="J1197" s="545"/>
      <c r="K1197" s="545" t="s">
        <v>13413</v>
      </c>
      <c r="L1197" s="545" t="s">
        <v>14932</v>
      </c>
      <c r="M1197" s="548" t="s">
        <v>13758</v>
      </c>
      <c r="N1197" s="545" t="s">
        <v>13413</v>
      </c>
      <c r="O1197" s="545" t="s">
        <v>13413</v>
      </c>
      <c r="P1197" s="549">
        <v>1273</v>
      </c>
      <c r="Q1197" s="549">
        <v>1</v>
      </c>
      <c r="R1197" s="549">
        <v>23</v>
      </c>
      <c r="S1197" s="548"/>
      <c r="T1197" s="548"/>
      <c r="U1197" s="99"/>
    </row>
    <row r="1198" spans="1:21" ht="19.5" customHeight="1">
      <c r="A1198" s="545">
        <v>1600</v>
      </c>
      <c r="B1198" s="545" t="s">
        <v>11759</v>
      </c>
      <c r="C1198" s="545" t="s">
        <v>209</v>
      </c>
      <c r="D1198" s="546"/>
      <c r="E1198" s="171" t="str">
        <f t="shared" si="18"/>
        <v>1900</v>
      </c>
      <c r="F1198" s="547">
        <v>0</v>
      </c>
      <c r="G1198" s="548">
        <v>0</v>
      </c>
      <c r="H1198" s="547">
        <v>0</v>
      </c>
      <c r="I1198" s="545" t="s">
        <v>12661</v>
      </c>
      <c r="J1198" s="545"/>
      <c r="K1198" s="545" t="s">
        <v>13413</v>
      </c>
      <c r="L1198" s="545" t="s">
        <v>13413</v>
      </c>
      <c r="M1198" s="548" t="s">
        <v>13758</v>
      </c>
      <c r="N1198" s="545" t="s">
        <v>13413</v>
      </c>
      <c r="O1198" s="545" t="s">
        <v>13924</v>
      </c>
      <c r="P1198" s="549">
        <v>1274</v>
      </c>
      <c r="Q1198" s="549">
        <v>1</v>
      </c>
      <c r="R1198" s="549">
        <v>89</v>
      </c>
      <c r="S1198" s="548"/>
      <c r="T1198" s="548"/>
      <c r="U1198" s="99"/>
    </row>
    <row r="1199" spans="1:21" ht="19.5" customHeight="1">
      <c r="A1199" s="545">
        <v>1602</v>
      </c>
      <c r="B1199" s="545" t="s">
        <v>8244</v>
      </c>
      <c r="C1199" s="545" t="s">
        <v>209</v>
      </c>
      <c r="D1199" s="546">
        <v>44592</v>
      </c>
      <c r="E1199" s="171" t="str">
        <f t="shared" si="18"/>
        <v>2022</v>
      </c>
      <c r="F1199" s="547">
        <v>2324</v>
      </c>
      <c r="G1199" s="548">
        <v>0.19</v>
      </c>
      <c r="H1199" s="547">
        <v>1952.94</v>
      </c>
      <c r="I1199" s="545" t="s">
        <v>12637</v>
      </c>
      <c r="J1199" s="545" t="s">
        <v>13297</v>
      </c>
      <c r="K1199" s="545" t="s">
        <v>13413</v>
      </c>
      <c r="L1199" s="545" t="s">
        <v>14563</v>
      </c>
      <c r="M1199" s="548" t="s">
        <v>13758</v>
      </c>
      <c r="N1199" s="545" t="s">
        <v>13413</v>
      </c>
      <c r="O1199" s="545" t="s">
        <v>13413</v>
      </c>
      <c r="P1199" s="549">
        <v>1275</v>
      </c>
      <c r="Q1199" s="549">
        <v>1</v>
      </c>
      <c r="R1199" s="549">
        <v>13</v>
      </c>
      <c r="S1199" s="548">
        <v>2257</v>
      </c>
      <c r="T1199" s="548"/>
      <c r="U1199" s="99"/>
    </row>
    <row r="1200" spans="1:21" ht="19.5" customHeight="1">
      <c r="A1200" s="545">
        <v>1603</v>
      </c>
      <c r="B1200" s="545" t="s">
        <v>2561</v>
      </c>
      <c r="C1200" s="545" t="s">
        <v>209</v>
      </c>
      <c r="D1200" s="546"/>
      <c r="E1200" s="171" t="str">
        <f t="shared" si="18"/>
        <v>1900</v>
      </c>
      <c r="F1200" s="547">
        <v>0</v>
      </c>
      <c r="G1200" s="548">
        <v>0</v>
      </c>
      <c r="H1200" s="547">
        <v>0</v>
      </c>
      <c r="I1200" s="545" t="s">
        <v>12697</v>
      </c>
      <c r="J1200" s="545"/>
      <c r="K1200" s="545" t="s">
        <v>13413</v>
      </c>
      <c r="L1200" s="545" t="s">
        <v>14933</v>
      </c>
      <c r="M1200" s="548" t="s">
        <v>13758</v>
      </c>
      <c r="N1200" s="545" t="s">
        <v>13413</v>
      </c>
      <c r="O1200" s="545" t="s">
        <v>13413</v>
      </c>
      <c r="P1200" s="549">
        <v>1276</v>
      </c>
      <c r="Q1200" s="549">
        <v>1</v>
      </c>
      <c r="R1200" s="549">
        <v>138</v>
      </c>
      <c r="S1200" s="548"/>
      <c r="T1200" s="548"/>
      <c r="U1200" s="99"/>
    </row>
    <row r="1201" spans="1:21" ht="19.5" customHeight="1">
      <c r="A1201" s="545">
        <v>1604</v>
      </c>
      <c r="B1201" s="545" t="s">
        <v>2562</v>
      </c>
      <c r="C1201" s="545" t="s">
        <v>209</v>
      </c>
      <c r="D1201" s="546"/>
      <c r="E1201" s="171" t="str">
        <f t="shared" si="18"/>
        <v>1900</v>
      </c>
      <c r="F1201" s="547">
        <v>0</v>
      </c>
      <c r="G1201" s="548">
        <v>0</v>
      </c>
      <c r="H1201" s="547">
        <v>0</v>
      </c>
      <c r="I1201" s="545" t="s">
        <v>12697</v>
      </c>
      <c r="J1201" s="545"/>
      <c r="K1201" s="545" t="s">
        <v>13413</v>
      </c>
      <c r="L1201" s="545" t="s">
        <v>14933</v>
      </c>
      <c r="M1201" s="548" t="s">
        <v>13758</v>
      </c>
      <c r="N1201" s="545" t="s">
        <v>13413</v>
      </c>
      <c r="O1201" s="545" t="s">
        <v>13413</v>
      </c>
      <c r="P1201" s="549">
        <v>1277</v>
      </c>
      <c r="Q1201" s="549">
        <v>1</v>
      </c>
      <c r="R1201" s="549">
        <v>138</v>
      </c>
      <c r="S1201" s="548"/>
      <c r="T1201" s="548"/>
      <c r="U1201" s="99"/>
    </row>
    <row r="1202" spans="1:21" ht="19.5" customHeight="1">
      <c r="A1202" s="545">
        <v>1605</v>
      </c>
      <c r="B1202" s="545" t="s">
        <v>11758</v>
      </c>
      <c r="C1202" s="545" t="s">
        <v>209</v>
      </c>
      <c r="D1202" s="546">
        <v>44596</v>
      </c>
      <c r="E1202" s="171" t="str">
        <f t="shared" si="18"/>
        <v>2022</v>
      </c>
      <c r="F1202" s="547">
        <v>9408</v>
      </c>
      <c r="G1202" s="548">
        <v>0.19</v>
      </c>
      <c r="H1202" s="547">
        <v>7905.88</v>
      </c>
      <c r="I1202" s="545" t="s">
        <v>12697</v>
      </c>
      <c r="J1202" s="545" t="s">
        <v>13297</v>
      </c>
      <c r="K1202" s="545" t="s">
        <v>13413</v>
      </c>
      <c r="L1202" s="545" t="s">
        <v>14933</v>
      </c>
      <c r="M1202" s="548" t="s">
        <v>13758</v>
      </c>
      <c r="N1202" s="545" t="s">
        <v>13413</v>
      </c>
      <c r="O1202" s="545" t="s">
        <v>13413</v>
      </c>
      <c r="P1202" s="549">
        <v>1278</v>
      </c>
      <c r="Q1202" s="549">
        <v>1</v>
      </c>
      <c r="R1202" s="549">
        <v>138</v>
      </c>
      <c r="S1202" s="548">
        <v>2257</v>
      </c>
      <c r="T1202" s="548"/>
      <c r="U1202" s="99"/>
    </row>
    <row r="1203" spans="1:21" ht="19.5" customHeight="1">
      <c r="A1203" s="545">
        <v>1606</v>
      </c>
      <c r="B1203" s="545" t="s">
        <v>11757</v>
      </c>
      <c r="C1203" s="545" t="s">
        <v>216</v>
      </c>
      <c r="D1203" s="546"/>
      <c r="E1203" s="171" t="str">
        <f t="shared" si="18"/>
        <v>1900</v>
      </c>
      <c r="F1203" s="547">
        <v>0</v>
      </c>
      <c r="G1203" s="548">
        <v>0</v>
      </c>
      <c r="H1203" s="547">
        <v>0</v>
      </c>
      <c r="I1203" s="545" t="s">
        <v>12678</v>
      </c>
      <c r="J1203" s="545"/>
      <c r="K1203" s="545" t="s">
        <v>13413</v>
      </c>
      <c r="L1203" s="545" t="s">
        <v>14934</v>
      </c>
      <c r="M1203" s="548" t="s">
        <v>13758</v>
      </c>
      <c r="N1203" s="545" t="s">
        <v>13413</v>
      </c>
      <c r="O1203" s="545" t="s">
        <v>13413</v>
      </c>
      <c r="P1203" s="549">
        <v>1279</v>
      </c>
      <c r="Q1203" s="549">
        <v>1</v>
      </c>
      <c r="R1203" s="549">
        <v>23</v>
      </c>
      <c r="S1203" s="548"/>
      <c r="T1203" s="548"/>
      <c r="U1203" s="99"/>
    </row>
    <row r="1204" spans="1:21" ht="19.5" customHeight="1">
      <c r="A1204" s="545">
        <v>1607</v>
      </c>
      <c r="B1204" s="545" t="s">
        <v>3320</v>
      </c>
      <c r="C1204" s="545" t="s">
        <v>216</v>
      </c>
      <c r="D1204" s="546"/>
      <c r="E1204" s="171" t="str">
        <f t="shared" si="18"/>
        <v>1900</v>
      </c>
      <c r="F1204" s="547">
        <v>0</v>
      </c>
      <c r="G1204" s="548">
        <v>0</v>
      </c>
      <c r="H1204" s="547">
        <v>0</v>
      </c>
      <c r="I1204" s="545" t="s">
        <v>12678</v>
      </c>
      <c r="J1204" s="545"/>
      <c r="K1204" s="545" t="s">
        <v>13413</v>
      </c>
      <c r="L1204" s="545" t="s">
        <v>14934</v>
      </c>
      <c r="M1204" s="548" t="s">
        <v>13758</v>
      </c>
      <c r="N1204" s="545" t="s">
        <v>13413</v>
      </c>
      <c r="O1204" s="545" t="s">
        <v>13413</v>
      </c>
      <c r="P1204" s="549">
        <v>1280</v>
      </c>
      <c r="Q1204" s="549">
        <v>1</v>
      </c>
      <c r="R1204" s="549">
        <v>23</v>
      </c>
      <c r="S1204" s="548"/>
      <c r="T1204" s="548"/>
      <c r="U1204" s="99"/>
    </row>
    <row r="1205" spans="1:21" ht="19.5" customHeight="1">
      <c r="A1205" s="545">
        <v>1608</v>
      </c>
      <c r="B1205" s="545" t="s">
        <v>11756</v>
      </c>
      <c r="C1205" s="545" t="s">
        <v>216</v>
      </c>
      <c r="D1205" s="546">
        <v>46078</v>
      </c>
      <c r="E1205" s="171" t="str">
        <f t="shared" si="18"/>
        <v>2026</v>
      </c>
      <c r="F1205" s="547">
        <v>172357.01</v>
      </c>
      <c r="G1205" s="548">
        <v>0.19</v>
      </c>
      <c r="H1205" s="547">
        <v>144837.82</v>
      </c>
      <c r="I1205" s="545" t="s">
        <v>12678</v>
      </c>
      <c r="J1205" s="545" t="s">
        <v>13298</v>
      </c>
      <c r="K1205" s="545" t="s">
        <v>13413</v>
      </c>
      <c r="L1205" s="545" t="s">
        <v>14934</v>
      </c>
      <c r="M1205" s="548" t="s">
        <v>13758</v>
      </c>
      <c r="N1205" s="545" t="s">
        <v>13413</v>
      </c>
      <c r="O1205" s="545" t="s">
        <v>13413</v>
      </c>
      <c r="P1205" s="549">
        <v>1281</v>
      </c>
      <c r="Q1205" s="549">
        <v>1</v>
      </c>
      <c r="R1205" s="549">
        <v>23</v>
      </c>
      <c r="S1205" s="548">
        <v>1012</v>
      </c>
      <c r="T1205" s="548"/>
      <c r="U1205" s="99"/>
    </row>
    <row r="1206" spans="1:21" ht="19.5" customHeight="1">
      <c r="A1206" s="545">
        <v>1609</v>
      </c>
      <c r="B1206" s="545" t="s">
        <v>3321</v>
      </c>
      <c r="C1206" s="545" t="s">
        <v>216</v>
      </c>
      <c r="D1206" s="546">
        <v>45708</v>
      </c>
      <c r="E1206" s="171" t="str">
        <f t="shared" si="18"/>
        <v>2025</v>
      </c>
      <c r="F1206" s="547">
        <v>3642446.05</v>
      </c>
      <c r="G1206" s="548">
        <v>0.19</v>
      </c>
      <c r="H1206" s="547">
        <v>3060879.04</v>
      </c>
      <c r="I1206" s="545" t="s">
        <v>12678</v>
      </c>
      <c r="J1206" s="545" t="s">
        <v>13307</v>
      </c>
      <c r="K1206" s="545" t="s">
        <v>13413</v>
      </c>
      <c r="L1206" s="545" t="s">
        <v>14934</v>
      </c>
      <c r="M1206" s="548" t="s">
        <v>13758</v>
      </c>
      <c r="N1206" s="545" t="s">
        <v>13413</v>
      </c>
      <c r="O1206" s="545" t="s">
        <v>13413</v>
      </c>
      <c r="P1206" s="549">
        <v>1282</v>
      </c>
      <c r="Q1206" s="549">
        <v>1</v>
      </c>
      <c r="R1206" s="549">
        <v>23</v>
      </c>
      <c r="S1206" s="548">
        <v>2228</v>
      </c>
      <c r="T1206" s="548"/>
      <c r="U1206" s="99"/>
    </row>
    <row r="1207" spans="1:21" ht="19.5" customHeight="1">
      <c r="A1207" s="545">
        <v>1610</v>
      </c>
      <c r="B1207" s="545" t="s">
        <v>3322</v>
      </c>
      <c r="C1207" s="545" t="s">
        <v>216</v>
      </c>
      <c r="D1207" s="546"/>
      <c r="E1207" s="171" t="str">
        <f t="shared" si="18"/>
        <v>1900</v>
      </c>
      <c r="F1207" s="547">
        <v>0</v>
      </c>
      <c r="G1207" s="548">
        <v>0</v>
      </c>
      <c r="H1207" s="547">
        <v>0</v>
      </c>
      <c r="I1207" s="545" t="s">
        <v>12678</v>
      </c>
      <c r="J1207" s="545"/>
      <c r="K1207" s="545" t="s">
        <v>13413</v>
      </c>
      <c r="L1207" s="545" t="s">
        <v>14934</v>
      </c>
      <c r="M1207" s="548" t="s">
        <v>13758</v>
      </c>
      <c r="N1207" s="545" t="s">
        <v>13413</v>
      </c>
      <c r="O1207" s="545" t="s">
        <v>13413</v>
      </c>
      <c r="P1207" s="549">
        <v>1283</v>
      </c>
      <c r="Q1207" s="549">
        <v>1</v>
      </c>
      <c r="R1207" s="549">
        <v>23</v>
      </c>
      <c r="S1207" s="548"/>
      <c r="T1207" s="548"/>
      <c r="U1207" s="99"/>
    </row>
    <row r="1208" spans="1:21" ht="19.5" customHeight="1">
      <c r="A1208" s="545">
        <v>1611</v>
      </c>
      <c r="B1208" s="545" t="s">
        <v>11755</v>
      </c>
      <c r="C1208" s="545" t="s">
        <v>216</v>
      </c>
      <c r="D1208" s="546"/>
      <c r="E1208" s="171" t="str">
        <f t="shared" si="18"/>
        <v>1900</v>
      </c>
      <c r="F1208" s="547">
        <v>0</v>
      </c>
      <c r="G1208" s="548">
        <v>0</v>
      </c>
      <c r="H1208" s="547">
        <v>0</v>
      </c>
      <c r="I1208" s="545" t="s">
        <v>12702</v>
      </c>
      <c r="J1208" s="545"/>
      <c r="K1208" s="545" t="s">
        <v>13413</v>
      </c>
      <c r="L1208" s="545" t="s">
        <v>13413</v>
      </c>
      <c r="M1208" s="548" t="s">
        <v>13758</v>
      </c>
      <c r="N1208" s="545" t="s">
        <v>13413</v>
      </c>
      <c r="O1208" s="545" t="s">
        <v>13413</v>
      </c>
      <c r="P1208" s="549">
        <v>1284</v>
      </c>
      <c r="Q1208" s="549">
        <v>1</v>
      </c>
      <c r="R1208" s="549">
        <v>27</v>
      </c>
      <c r="S1208" s="548"/>
      <c r="T1208" s="548"/>
      <c r="U1208" s="99"/>
    </row>
    <row r="1209" spans="1:21" ht="19.5" customHeight="1">
      <c r="A1209" s="545">
        <v>1612</v>
      </c>
      <c r="B1209" s="545" t="s">
        <v>3324</v>
      </c>
      <c r="C1209" s="545" t="s">
        <v>216</v>
      </c>
      <c r="D1209" s="546"/>
      <c r="E1209" s="171" t="str">
        <f t="shared" si="18"/>
        <v>1900</v>
      </c>
      <c r="F1209" s="547">
        <v>0</v>
      </c>
      <c r="G1209" s="548">
        <v>0</v>
      </c>
      <c r="H1209" s="547">
        <v>0</v>
      </c>
      <c r="I1209" s="545" t="s">
        <v>12678</v>
      </c>
      <c r="J1209" s="545"/>
      <c r="K1209" s="545" t="s">
        <v>14935</v>
      </c>
      <c r="L1209" s="545" t="s">
        <v>14934</v>
      </c>
      <c r="M1209" s="548" t="s">
        <v>13758</v>
      </c>
      <c r="N1209" s="545" t="s">
        <v>13413</v>
      </c>
      <c r="O1209" s="545" t="s">
        <v>13413</v>
      </c>
      <c r="P1209" s="549">
        <v>1285</v>
      </c>
      <c r="Q1209" s="549">
        <v>1</v>
      </c>
      <c r="R1209" s="549">
        <v>23</v>
      </c>
      <c r="S1209" s="548"/>
      <c r="T1209" s="548"/>
      <c r="U1209" s="99"/>
    </row>
    <row r="1210" spans="1:21" ht="19.5" customHeight="1">
      <c r="A1210" s="545">
        <v>1613</v>
      </c>
      <c r="B1210" s="545" t="s">
        <v>3325</v>
      </c>
      <c r="C1210" s="545" t="s">
        <v>216</v>
      </c>
      <c r="D1210" s="546"/>
      <c r="E1210" s="171" t="str">
        <f t="shared" si="18"/>
        <v>1900</v>
      </c>
      <c r="F1210" s="547">
        <v>0</v>
      </c>
      <c r="G1210" s="548">
        <v>0</v>
      </c>
      <c r="H1210" s="547">
        <v>0</v>
      </c>
      <c r="I1210" s="545" t="s">
        <v>12678</v>
      </c>
      <c r="J1210" s="545"/>
      <c r="K1210" s="545" t="s">
        <v>13413</v>
      </c>
      <c r="L1210" s="545" t="s">
        <v>14934</v>
      </c>
      <c r="M1210" s="548" t="s">
        <v>13758</v>
      </c>
      <c r="N1210" s="545" t="s">
        <v>13413</v>
      </c>
      <c r="O1210" s="545" t="s">
        <v>13413</v>
      </c>
      <c r="P1210" s="549">
        <v>1286</v>
      </c>
      <c r="Q1210" s="549">
        <v>1</v>
      </c>
      <c r="R1210" s="549">
        <v>23</v>
      </c>
      <c r="S1210" s="548"/>
      <c r="T1210" s="548"/>
      <c r="U1210" s="99"/>
    </row>
    <row r="1211" spans="1:21" ht="19.5" customHeight="1">
      <c r="A1211" s="545">
        <v>1620</v>
      </c>
      <c r="B1211" s="545" t="s">
        <v>11754</v>
      </c>
      <c r="C1211" s="545" t="s">
        <v>216</v>
      </c>
      <c r="D1211" s="546"/>
      <c r="E1211" s="171" t="str">
        <f t="shared" si="18"/>
        <v>1900</v>
      </c>
      <c r="F1211" s="547">
        <v>0</v>
      </c>
      <c r="G1211" s="548">
        <v>0</v>
      </c>
      <c r="H1211" s="547">
        <v>0</v>
      </c>
      <c r="I1211" s="545" t="s">
        <v>12650</v>
      </c>
      <c r="J1211" s="545"/>
      <c r="K1211" s="545" t="s">
        <v>13413</v>
      </c>
      <c r="L1211" s="545" t="s">
        <v>14936</v>
      </c>
      <c r="M1211" s="548" t="s">
        <v>13758</v>
      </c>
      <c r="N1211" s="545" t="s">
        <v>13413</v>
      </c>
      <c r="O1211" s="545" t="s">
        <v>14937</v>
      </c>
      <c r="P1211" s="549">
        <v>1293</v>
      </c>
      <c r="Q1211" s="549">
        <v>1</v>
      </c>
      <c r="R1211" s="549">
        <v>127</v>
      </c>
      <c r="S1211" s="548"/>
      <c r="T1211" s="548"/>
      <c r="U1211" s="99"/>
    </row>
    <row r="1212" spans="1:21" ht="19.5" customHeight="1">
      <c r="A1212" s="545">
        <v>1621</v>
      </c>
      <c r="B1212" s="545" t="s">
        <v>3872</v>
      </c>
      <c r="C1212" s="545" t="s">
        <v>311</v>
      </c>
      <c r="D1212" s="546">
        <v>46080</v>
      </c>
      <c r="E1212" s="171" t="str">
        <f t="shared" si="18"/>
        <v>2026</v>
      </c>
      <c r="F1212" s="547">
        <v>176362</v>
      </c>
      <c r="G1212" s="548">
        <v>0</v>
      </c>
      <c r="H1212" s="547">
        <v>176362</v>
      </c>
      <c r="I1212" s="545" t="s">
        <v>12738</v>
      </c>
      <c r="J1212" s="545" t="s">
        <v>13298</v>
      </c>
      <c r="K1212" s="545" t="s">
        <v>14938</v>
      </c>
      <c r="L1212" s="545" t="s">
        <v>14939</v>
      </c>
      <c r="M1212" s="548" t="s">
        <v>13758</v>
      </c>
      <c r="N1212" s="545" t="s">
        <v>13413</v>
      </c>
      <c r="O1212" s="545" t="s">
        <v>13413</v>
      </c>
      <c r="P1212" s="549">
        <v>1294</v>
      </c>
      <c r="Q1212" s="549">
        <v>1</v>
      </c>
      <c r="R1212" s="549">
        <v>32</v>
      </c>
      <c r="S1212" s="548">
        <v>1012</v>
      </c>
      <c r="T1212" s="548"/>
      <c r="U1212" s="99"/>
    </row>
    <row r="1213" spans="1:21" ht="19.5" customHeight="1">
      <c r="A1213" s="545">
        <v>1622</v>
      </c>
      <c r="B1213" s="545" t="s">
        <v>408</v>
      </c>
      <c r="C1213" s="545" t="s">
        <v>311</v>
      </c>
      <c r="D1213" s="546"/>
      <c r="E1213" s="171" t="str">
        <f t="shared" si="18"/>
        <v>1900</v>
      </c>
      <c r="F1213" s="547">
        <v>0</v>
      </c>
      <c r="G1213" s="548">
        <v>0</v>
      </c>
      <c r="H1213" s="547">
        <v>0</v>
      </c>
      <c r="I1213" s="545" t="s">
        <v>12654</v>
      </c>
      <c r="J1213" s="545"/>
      <c r="K1213" s="545" t="s">
        <v>13413</v>
      </c>
      <c r="L1213" s="545" t="s">
        <v>13413</v>
      </c>
      <c r="M1213" s="548" t="s">
        <v>13758</v>
      </c>
      <c r="N1213" s="545" t="s">
        <v>22147</v>
      </c>
      <c r="O1213" s="545" t="s">
        <v>13413</v>
      </c>
      <c r="P1213" s="549">
        <v>1295</v>
      </c>
      <c r="Q1213" s="549">
        <v>1</v>
      </c>
      <c r="R1213" s="549">
        <v>2</v>
      </c>
      <c r="S1213" s="548"/>
      <c r="T1213" s="548">
        <v>110</v>
      </c>
      <c r="U1213" s="99"/>
    </row>
    <row r="1214" spans="1:21" ht="19.5" customHeight="1">
      <c r="A1214" s="545">
        <v>1623</v>
      </c>
      <c r="B1214" s="545" t="s">
        <v>410</v>
      </c>
      <c r="C1214" s="545" t="s">
        <v>311</v>
      </c>
      <c r="D1214" s="546"/>
      <c r="E1214" s="171" t="str">
        <f t="shared" si="18"/>
        <v>1900</v>
      </c>
      <c r="F1214" s="547">
        <v>0</v>
      </c>
      <c r="G1214" s="548">
        <v>0</v>
      </c>
      <c r="H1214" s="547">
        <v>0</v>
      </c>
      <c r="I1214" s="545" t="s">
        <v>12739</v>
      </c>
      <c r="J1214" s="545"/>
      <c r="K1214" s="545" t="s">
        <v>13413</v>
      </c>
      <c r="L1214" s="545" t="s">
        <v>13413</v>
      </c>
      <c r="M1214" s="548" t="s">
        <v>13758</v>
      </c>
      <c r="N1214" s="545" t="s">
        <v>22147</v>
      </c>
      <c r="O1214" s="545" t="s">
        <v>13413</v>
      </c>
      <c r="P1214" s="549">
        <v>1296</v>
      </c>
      <c r="Q1214" s="549">
        <v>1</v>
      </c>
      <c r="R1214" s="549">
        <v>70</v>
      </c>
      <c r="S1214" s="548"/>
      <c r="T1214" s="548">
        <v>110</v>
      </c>
      <c r="U1214" s="99"/>
    </row>
    <row r="1215" spans="1:21" ht="19.5" customHeight="1">
      <c r="A1215" s="545">
        <v>1624</v>
      </c>
      <c r="B1215" s="545" t="s">
        <v>411</v>
      </c>
      <c r="C1215" s="545" t="s">
        <v>311</v>
      </c>
      <c r="D1215" s="546"/>
      <c r="E1215" s="171" t="str">
        <f t="shared" si="18"/>
        <v>1900</v>
      </c>
      <c r="F1215" s="547">
        <v>0</v>
      </c>
      <c r="G1215" s="548">
        <v>0</v>
      </c>
      <c r="H1215" s="547">
        <v>0</v>
      </c>
      <c r="I1215" s="545" t="s">
        <v>12739</v>
      </c>
      <c r="J1215" s="545"/>
      <c r="K1215" s="545" t="s">
        <v>13413</v>
      </c>
      <c r="L1215" s="545" t="s">
        <v>13413</v>
      </c>
      <c r="M1215" s="548" t="s">
        <v>13758</v>
      </c>
      <c r="N1215" s="545" t="s">
        <v>22147</v>
      </c>
      <c r="O1215" s="545" t="s">
        <v>13413</v>
      </c>
      <c r="P1215" s="549">
        <v>1297</v>
      </c>
      <c r="Q1215" s="549">
        <v>1</v>
      </c>
      <c r="R1215" s="549">
        <v>70</v>
      </c>
      <c r="S1215" s="548"/>
      <c r="T1215" s="548">
        <v>110</v>
      </c>
      <c r="U1215" s="99"/>
    </row>
    <row r="1216" spans="1:21" ht="19.5" customHeight="1">
      <c r="A1216" s="545">
        <v>1625</v>
      </c>
      <c r="B1216" s="545" t="s">
        <v>413</v>
      </c>
      <c r="C1216" s="545" t="s">
        <v>311</v>
      </c>
      <c r="D1216" s="546"/>
      <c r="E1216" s="171" t="str">
        <f t="shared" si="18"/>
        <v>1900</v>
      </c>
      <c r="F1216" s="547">
        <v>0</v>
      </c>
      <c r="G1216" s="548">
        <v>0</v>
      </c>
      <c r="H1216" s="547">
        <v>0</v>
      </c>
      <c r="I1216" s="545" t="s">
        <v>12739</v>
      </c>
      <c r="J1216" s="545"/>
      <c r="K1216" s="545" t="s">
        <v>13413</v>
      </c>
      <c r="L1216" s="545" t="s">
        <v>13413</v>
      </c>
      <c r="M1216" s="548" t="s">
        <v>13758</v>
      </c>
      <c r="N1216" s="545" t="s">
        <v>22147</v>
      </c>
      <c r="O1216" s="545" t="s">
        <v>13413</v>
      </c>
      <c r="P1216" s="549">
        <v>1298</v>
      </c>
      <c r="Q1216" s="549">
        <v>1</v>
      </c>
      <c r="R1216" s="549">
        <v>70</v>
      </c>
      <c r="S1216" s="548"/>
      <c r="T1216" s="548">
        <v>110</v>
      </c>
      <c r="U1216" s="99"/>
    </row>
    <row r="1217" spans="1:21" ht="19.5" customHeight="1">
      <c r="A1217" s="545">
        <v>1626</v>
      </c>
      <c r="B1217" s="545" t="s">
        <v>414</v>
      </c>
      <c r="C1217" s="545" t="s">
        <v>311</v>
      </c>
      <c r="D1217" s="546"/>
      <c r="E1217" s="171" t="str">
        <f t="shared" si="18"/>
        <v>1900</v>
      </c>
      <c r="F1217" s="547">
        <v>0</v>
      </c>
      <c r="G1217" s="548">
        <v>0</v>
      </c>
      <c r="H1217" s="547">
        <v>0</v>
      </c>
      <c r="I1217" s="545" t="s">
        <v>12739</v>
      </c>
      <c r="J1217" s="545"/>
      <c r="K1217" s="545" t="s">
        <v>13413</v>
      </c>
      <c r="L1217" s="545" t="s">
        <v>13413</v>
      </c>
      <c r="M1217" s="548" t="s">
        <v>13758</v>
      </c>
      <c r="N1217" s="545" t="s">
        <v>22147</v>
      </c>
      <c r="O1217" s="545" t="s">
        <v>13413</v>
      </c>
      <c r="P1217" s="549">
        <v>1299</v>
      </c>
      <c r="Q1217" s="549">
        <v>1</v>
      </c>
      <c r="R1217" s="549">
        <v>70</v>
      </c>
      <c r="S1217" s="548"/>
      <c r="T1217" s="548">
        <v>110</v>
      </c>
      <c r="U1217" s="99"/>
    </row>
    <row r="1218" spans="1:21" ht="19.5" customHeight="1">
      <c r="A1218" s="545">
        <v>1627</v>
      </c>
      <c r="B1218" s="545" t="s">
        <v>534</v>
      </c>
      <c r="C1218" s="545" t="s">
        <v>221</v>
      </c>
      <c r="D1218" s="546"/>
      <c r="E1218" s="171" t="str">
        <f t="shared" si="18"/>
        <v>1900</v>
      </c>
      <c r="F1218" s="547">
        <v>0</v>
      </c>
      <c r="G1218" s="548">
        <v>0</v>
      </c>
      <c r="H1218" s="547">
        <v>0</v>
      </c>
      <c r="I1218" s="545" t="s">
        <v>12673</v>
      </c>
      <c r="J1218" s="545"/>
      <c r="K1218" s="545" t="s">
        <v>13413</v>
      </c>
      <c r="L1218" s="545" t="s">
        <v>13887</v>
      </c>
      <c r="M1218" s="548" t="s">
        <v>13758</v>
      </c>
      <c r="N1218" s="545" t="s">
        <v>13413</v>
      </c>
      <c r="O1218" s="545" t="s">
        <v>14940</v>
      </c>
      <c r="P1218" s="549">
        <v>1300</v>
      </c>
      <c r="Q1218" s="549">
        <v>1</v>
      </c>
      <c r="R1218" s="549">
        <v>83</v>
      </c>
      <c r="S1218" s="548"/>
      <c r="T1218" s="548"/>
      <c r="U1218" s="99"/>
    </row>
    <row r="1219" spans="1:21" ht="19.5" customHeight="1">
      <c r="A1219" s="545">
        <v>1628</v>
      </c>
      <c r="B1219" s="545" t="s">
        <v>11753</v>
      </c>
      <c r="C1219" s="545" t="s">
        <v>216</v>
      </c>
      <c r="D1219" s="546"/>
      <c r="E1219" s="171" t="str">
        <f t="shared" si="18"/>
        <v>1900</v>
      </c>
      <c r="F1219" s="547">
        <v>0</v>
      </c>
      <c r="G1219" s="548">
        <v>0</v>
      </c>
      <c r="H1219" s="547">
        <v>0</v>
      </c>
      <c r="I1219" s="545" t="s">
        <v>12672</v>
      </c>
      <c r="J1219" s="545"/>
      <c r="K1219" s="545" t="s">
        <v>13413</v>
      </c>
      <c r="L1219" s="545" t="s">
        <v>14941</v>
      </c>
      <c r="M1219" s="548" t="s">
        <v>13758</v>
      </c>
      <c r="N1219" s="545" t="s">
        <v>13413</v>
      </c>
      <c r="O1219" s="545" t="s">
        <v>14942</v>
      </c>
      <c r="P1219" s="549">
        <v>1301</v>
      </c>
      <c r="Q1219" s="549">
        <v>1</v>
      </c>
      <c r="R1219" s="549">
        <v>4</v>
      </c>
      <c r="S1219" s="548"/>
      <c r="T1219" s="548"/>
      <c r="U1219" s="99"/>
    </row>
    <row r="1220" spans="1:21" ht="19.5" customHeight="1">
      <c r="A1220" s="545">
        <v>1629</v>
      </c>
      <c r="B1220" s="545" t="s">
        <v>11752</v>
      </c>
      <c r="C1220" s="545" t="s">
        <v>216</v>
      </c>
      <c r="D1220" s="546"/>
      <c r="E1220" s="171" t="str">
        <f t="shared" ref="E1220:E1283" si="19">TEXT(D1220,"YYYY")</f>
        <v>1900</v>
      </c>
      <c r="F1220" s="547">
        <v>0</v>
      </c>
      <c r="G1220" s="548">
        <v>0</v>
      </c>
      <c r="H1220" s="547">
        <v>0</v>
      </c>
      <c r="I1220" s="545" t="s">
        <v>12676</v>
      </c>
      <c r="J1220" s="545"/>
      <c r="K1220" s="545" t="s">
        <v>13413</v>
      </c>
      <c r="L1220" s="545" t="s">
        <v>14941</v>
      </c>
      <c r="M1220" s="548" t="s">
        <v>13758</v>
      </c>
      <c r="N1220" s="545" t="s">
        <v>13413</v>
      </c>
      <c r="O1220" s="545" t="s">
        <v>14943</v>
      </c>
      <c r="P1220" s="549">
        <v>1302</v>
      </c>
      <c r="Q1220" s="549">
        <v>1</v>
      </c>
      <c r="R1220" s="549">
        <v>14</v>
      </c>
      <c r="S1220" s="548"/>
      <c r="T1220" s="548"/>
      <c r="U1220" s="99"/>
    </row>
    <row r="1221" spans="1:21" ht="19.5" customHeight="1">
      <c r="A1221" s="545">
        <v>1630</v>
      </c>
      <c r="B1221" s="545" t="s">
        <v>7105</v>
      </c>
      <c r="C1221" s="545" t="s">
        <v>216</v>
      </c>
      <c r="D1221" s="546">
        <v>46084</v>
      </c>
      <c r="E1221" s="171" t="str">
        <f t="shared" si="19"/>
        <v>2026</v>
      </c>
      <c r="F1221" s="547">
        <v>3386</v>
      </c>
      <c r="G1221" s="548">
        <v>0.19</v>
      </c>
      <c r="H1221" s="547">
        <v>2845.38</v>
      </c>
      <c r="I1221" s="545" t="s">
        <v>12642</v>
      </c>
      <c r="J1221" s="545" t="s">
        <v>13298</v>
      </c>
      <c r="K1221" s="545" t="s">
        <v>13413</v>
      </c>
      <c r="L1221" s="545" t="s">
        <v>13807</v>
      </c>
      <c r="M1221" s="548" t="s">
        <v>13758</v>
      </c>
      <c r="N1221" s="545" t="s">
        <v>13413</v>
      </c>
      <c r="O1221" s="545" t="s">
        <v>14944</v>
      </c>
      <c r="P1221" s="549">
        <v>1303</v>
      </c>
      <c r="Q1221" s="549">
        <v>1</v>
      </c>
      <c r="R1221" s="549">
        <v>135</v>
      </c>
      <c r="S1221" s="548">
        <v>1012</v>
      </c>
      <c r="T1221" s="548"/>
      <c r="U1221" s="99"/>
    </row>
    <row r="1222" spans="1:21" ht="19.5" customHeight="1">
      <c r="A1222" s="545">
        <v>1631</v>
      </c>
      <c r="B1222" s="545" t="s">
        <v>480</v>
      </c>
      <c r="C1222" s="545" t="s">
        <v>216</v>
      </c>
      <c r="D1222" s="546"/>
      <c r="E1222" s="171" t="str">
        <f t="shared" si="19"/>
        <v>1900</v>
      </c>
      <c r="F1222" s="547">
        <v>0</v>
      </c>
      <c r="G1222" s="548">
        <v>0</v>
      </c>
      <c r="H1222" s="547">
        <v>0</v>
      </c>
      <c r="I1222" s="545" t="s">
        <v>12665</v>
      </c>
      <c r="J1222" s="545"/>
      <c r="K1222" s="545" t="s">
        <v>13413</v>
      </c>
      <c r="L1222" s="545" t="s">
        <v>14945</v>
      </c>
      <c r="M1222" s="548" t="s">
        <v>13758</v>
      </c>
      <c r="N1222" s="545" t="s">
        <v>13413</v>
      </c>
      <c r="O1222" s="545" t="s">
        <v>13827</v>
      </c>
      <c r="P1222" s="549">
        <v>1304</v>
      </c>
      <c r="Q1222" s="549">
        <v>1</v>
      </c>
      <c r="R1222" s="549">
        <v>75</v>
      </c>
      <c r="S1222" s="548"/>
      <c r="T1222" s="548"/>
      <c r="U1222" s="99"/>
    </row>
    <row r="1223" spans="1:21" ht="19.5" customHeight="1">
      <c r="A1223" s="545">
        <v>1633</v>
      </c>
      <c r="B1223" s="545" t="s">
        <v>2637</v>
      </c>
      <c r="C1223" s="545" t="s">
        <v>216</v>
      </c>
      <c r="D1223" s="546">
        <v>45708</v>
      </c>
      <c r="E1223" s="171" t="str">
        <f t="shared" si="19"/>
        <v>2025</v>
      </c>
      <c r="F1223" s="547">
        <v>28895.69</v>
      </c>
      <c r="G1223" s="548">
        <v>0.19</v>
      </c>
      <c r="H1223" s="547">
        <v>24282.09</v>
      </c>
      <c r="I1223" s="545" t="s">
        <v>12642</v>
      </c>
      <c r="J1223" s="545" t="s">
        <v>13307</v>
      </c>
      <c r="K1223" s="545" t="s">
        <v>13413</v>
      </c>
      <c r="L1223" s="545" t="s">
        <v>13807</v>
      </c>
      <c r="M1223" s="548" t="s">
        <v>13758</v>
      </c>
      <c r="N1223" s="545" t="s">
        <v>13413</v>
      </c>
      <c r="O1223" s="545" t="s">
        <v>14946</v>
      </c>
      <c r="P1223" s="549">
        <v>1306</v>
      </c>
      <c r="Q1223" s="549">
        <v>1</v>
      </c>
      <c r="R1223" s="549">
        <v>135</v>
      </c>
      <c r="S1223" s="548">
        <v>2228</v>
      </c>
      <c r="T1223" s="548"/>
      <c r="U1223" s="99"/>
    </row>
    <row r="1224" spans="1:21" ht="19.5" customHeight="1">
      <c r="A1224" s="545">
        <v>1634</v>
      </c>
      <c r="B1224" s="545" t="s">
        <v>11751</v>
      </c>
      <c r="C1224" s="545" t="s">
        <v>216</v>
      </c>
      <c r="D1224" s="546">
        <v>44600</v>
      </c>
      <c r="E1224" s="171" t="str">
        <f t="shared" si="19"/>
        <v>2022</v>
      </c>
      <c r="F1224" s="547">
        <v>496</v>
      </c>
      <c r="G1224" s="548">
        <v>0.19</v>
      </c>
      <c r="H1224" s="547">
        <v>416.81</v>
      </c>
      <c r="I1224" s="545" t="s">
        <v>12652</v>
      </c>
      <c r="J1224" s="545" t="s">
        <v>13297</v>
      </c>
      <c r="K1224" s="545" t="s">
        <v>13413</v>
      </c>
      <c r="L1224" s="545" t="s">
        <v>13807</v>
      </c>
      <c r="M1224" s="548" t="s">
        <v>13758</v>
      </c>
      <c r="N1224" s="545" t="s">
        <v>13413</v>
      </c>
      <c r="O1224" s="545" t="s">
        <v>14947</v>
      </c>
      <c r="P1224" s="549">
        <v>1307</v>
      </c>
      <c r="Q1224" s="549">
        <v>1</v>
      </c>
      <c r="R1224" s="549">
        <v>134</v>
      </c>
      <c r="S1224" s="548">
        <v>2257</v>
      </c>
      <c r="T1224" s="548"/>
      <c r="U1224" s="99"/>
    </row>
    <row r="1225" spans="1:21" ht="19.5" customHeight="1">
      <c r="A1225" s="545">
        <v>1635</v>
      </c>
      <c r="B1225" s="545" t="s">
        <v>6387</v>
      </c>
      <c r="C1225" s="545" t="s">
        <v>216</v>
      </c>
      <c r="D1225" s="546">
        <v>46052</v>
      </c>
      <c r="E1225" s="171" t="str">
        <f t="shared" si="19"/>
        <v>2026</v>
      </c>
      <c r="F1225" s="547">
        <v>620</v>
      </c>
      <c r="G1225" s="548">
        <v>0.19</v>
      </c>
      <c r="H1225" s="547">
        <v>521.01</v>
      </c>
      <c r="I1225" s="545" t="s">
        <v>12652</v>
      </c>
      <c r="J1225" s="545" t="s">
        <v>13307</v>
      </c>
      <c r="K1225" s="545" t="s">
        <v>13413</v>
      </c>
      <c r="L1225" s="545" t="s">
        <v>13807</v>
      </c>
      <c r="M1225" s="548" t="s">
        <v>13758</v>
      </c>
      <c r="N1225" s="545" t="s">
        <v>13413</v>
      </c>
      <c r="O1225" s="545" t="s">
        <v>14948</v>
      </c>
      <c r="P1225" s="549">
        <v>1308</v>
      </c>
      <c r="Q1225" s="549">
        <v>1</v>
      </c>
      <c r="R1225" s="549">
        <v>134</v>
      </c>
      <c r="S1225" s="548">
        <v>2228</v>
      </c>
      <c r="T1225" s="548"/>
      <c r="U1225" s="99"/>
    </row>
    <row r="1226" spans="1:21" ht="19.5" customHeight="1">
      <c r="A1226" s="545">
        <v>1636</v>
      </c>
      <c r="B1226" s="545" t="s">
        <v>11750</v>
      </c>
      <c r="C1226" s="545" t="s">
        <v>216</v>
      </c>
      <c r="D1226" s="546">
        <v>46052</v>
      </c>
      <c r="E1226" s="171" t="str">
        <f t="shared" si="19"/>
        <v>2026</v>
      </c>
      <c r="F1226" s="547">
        <v>821320</v>
      </c>
      <c r="G1226" s="548">
        <v>0.19</v>
      </c>
      <c r="H1226" s="547">
        <v>690184.87</v>
      </c>
      <c r="I1226" s="545" t="s">
        <v>12665</v>
      </c>
      <c r="J1226" s="545" t="s">
        <v>13307</v>
      </c>
      <c r="K1226" s="545" t="s">
        <v>13413</v>
      </c>
      <c r="L1226" s="545" t="s">
        <v>14949</v>
      </c>
      <c r="M1226" s="548" t="s">
        <v>13758</v>
      </c>
      <c r="N1226" s="545" t="s">
        <v>13413</v>
      </c>
      <c r="O1226" s="545" t="s">
        <v>13827</v>
      </c>
      <c r="P1226" s="549">
        <v>1309</v>
      </c>
      <c r="Q1226" s="549">
        <v>1</v>
      </c>
      <c r="R1226" s="549">
        <v>75</v>
      </c>
      <c r="S1226" s="548">
        <v>2228</v>
      </c>
      <c r="T1226" s="548"/>
      <c r="U1226" s="99"/>
    </row>
    <row r="1227" spans="1:21" ht="19.5" customHeight="1">
      <c r="A1227" s="545">
        <v>1638</v>
      </c>
      <c r="B1227" s="545" t="s">
        <v>7104</v>
      </c>
      <c r="C1227" s="545" t="s">
        <v>437</v>
      </c>
      <c r="D1227" s="546">
        <v>45708</v>
      </c>
      <c r="E1227" s="171" t="str">
        <f t="shared" si="19"/>
        <v>2025</v>
      </c>
      <c r="F1227" s="547">
        <v>64694.35</v>
      </c>
      <c r="G1227" s="548">
        <v>0.19</v>
      </c>
      <c r="H1227" s="547">
        <v>54365</v>
      </c>
      <c r="I1227" s="545" t="s">
        <v>12668</v>
      </c>
      <c r="J1227" s="545" t="s">
        <v>13307</v>
      </c>
      <c r="K1227" s="545" t="s">
        <v>13413</v>
      </c>
      <c r="L1227" s="545" t="s">
        <v>13413</v>
      </c>
      <c r="M1227" s="548" t="s">
        <v>13868</v>
      </c>
      <c r="N1227" s="545" t="s">
        <v>13413</v>
      </c>
      <c r="O1227" s="545" t="s">
        <v>13413</v>
      </c>
      <c r="P1227" s="549">
        <v>1311</v>
      </c>
      <c r="Q1227" s="549">
        <v>2</v>
      </c>
      <c r="R1227" s="549">
        <v>7</v>
      </c>
      <c r="S1227" s="548">
        <v>2228</v>
      </c>
      <c r="T1227" s="548"/>
      <c r="U1227" s="99"/>
    </row>
    <row r="1228" spans="1:21" ht="19.5" customHeight="1">
      <c r="A1228" s="545">
        <v>1640</v>
      </c>
      <c r="B1228" s="545" t="s">
        <v>11749</v>
      </c>
      <c r="C1228" s="545" t="s">
        <v>216</v>
      </c>
      <c r="D1228" s="546"/>
      <c r="E1228" s="171" t="str">
        <f t="shared" si="19"/>
        <v>1900</v>
      </c>
      <c r="F1228" s="547">
        <v>0</v>
      </c>
      <c r="G1228" s="548">
        <v>0</v>
      </c>
      <c r="H1228" s="547">
        <v>0</v>
      </c>
      <c r="I1228" s="545" t="s">
        <v>12650</v>
      </c>
      <c r="J1228" s="545"/>
      <c r="K1228" s="545" t="s">
        <v>13413</v>
      </c>
      <c r="L1228" s="545" t="s">
        <v>13413</v>
      </c>
      <c r="M1228" s="548" t="s">
        <v>13758</v>
      </c>
      <c r="N1228" s="545" t="s">
        <v>13413</v>
      </c>
      <c r="O1228" s="545" t="s">
        <v>14950</v>
      </c>
      <c r="P1228" s="549">
        <v>1313</v>
      </c>
      <c r="Q1228" s="549">
        <v>1</v>
      </c>
      <c r="R1228" s="549">
        <v>127</v>
      </c>
      <c r="S1228" s="548"/>
      <c r="T1228" s="548"/>
      <c r="U1228" s="99"/>
    </row>
    <row r="1229" spans="1:21" ht="19.5" customHeight="1">
      <c r="A1229" s="545">
        <v>1641</v>
      </c>
      <c r="B1229" s="545" t="s">
        <v>11748</v>
      </c>
      <c r="C1229" s="545" t="s">
        <v>216</v>
      </c>
      <c r="D1229" s="546"/>
      <c r="E1229" s="171" t="str">
        <f t="shared" si="19"/>
        <v>1900</v>
      </c>
      <c r="F1229" s="547">
        <v>0</v>
      </c>
      <c r="G1229" s="548">
        <v>0</v>
      </c>
      <c r="H1229" s="547">
        <v>0</v>
      </c>
      <c r="I1229" s="545" t="s">
        <v>12650</v>
      </c>
      <c r="J1229" s="545"/>
      <c r="K1229" s="545" t="s">
        <v>13413</v>
      </c>
      <c r="L1229" s="545" t="s">
        <v>14951</v>
      </c>
      <c r="M1229" s="548" t="s">
        <v>13758</v>
      </c>
      <c r="N1229" s="545" t="s">
        <v>13413</v>
      </c>
      <c r="O1229" s="545" t="s">
        <v>14952</v>
      </c>
      <c r="P1229" s="549">
        <v>1314</v>
      </c>
      <c r="Q1229" s="549">
        <v>1</v>
      </c>
      <c r="R1229" s="549">
        <v>127</v>
      </c>
      <c r="S1229" s="548"/>
      <c r="T1229" s="548"/>
      <c r="U1229" s="99"/>
    </row>
    <row r="1230" spans="1:21" ht="19.5" customHeight="1">
      <c r="A1230" s="545">
        <v>1642</v>
      </c>
      <c r="B1230" s="545" t="s">
        <v>11747</v>
      </c>
      <c r="C1230" s="545" t="s">
        <v>216</v>
      </c>
      <c r="D1230" s="546"/>
      <c r="E1230" s="171" t="str">
        <f t="shared" si="19"/>
        <v>1900</v>
      </c>
      <c r="F1230" s="547">
        <v>0</v>
      </c>
      <c r="G1230" s="548">
        <v>0</v>
      </c>
      <c r="H1230" s="547">
        <v>0</v>
      </c>
      <c r="I1230" s="545" t="s">
        <v>12650</v>
      </c>
      <c r="J1230" s="545"/>
      <c r="K1230" s="545" t="s">
        <v>13413</v>
      </c>
      <c r="L1230" s="545" t="s">
        <v>13413</v>
      </c>
      <c r="M1230" s="548" t="s">
        <v>13758</v>
      </c>
      <c r="N1230" s="545" t="s">
        <v>13413</v>
      </c>
      <c r="O1230" s="545" t="s">
        <v>14953</v>
      </c>
      <c r="P1230" s="549">
        <v>1315</v>
      </c>
      <c r="Q1230" s="549">
        <v>1</v>
      </c>
      <c r="R1230" s="549">
        <v>127</v>
      </c>
      <c r="S1230" s="548"/>
      <c r="T1230" s="548"/>
      <c r="U1230" s="99"/>
    </row>
    <row r="1231" spans="1:21" ht="19.5" customHeight="1">
      <c r="A1231" s="545">
        <v>1643</v>
      </c>
      <c r="B1231" s="545" t="s">
        <v>11746</v>
      </c>
      <c r="C1231" s="545" t="s">
        <v>216</v>
      </c>
      <c r="D1231" s="546"/>
      <c r="E1231" s="171" t="str">
        <f t="shared" si="19"/>
        <v>1900</v>
      </c>
      <c r="F1231" s="547">
        <v>0</v>
      </c>
      <c r="G1231" s="548">
        <v>0</v>
      </c>
      <c r="H1231" s="547">
        <v>0</v>
      </c>
      <c r="I1231" s="545" t="s">
        <v>12650</v>
      </c>
      <c r="J1231" s="545"/>
      <c r="K1231" s="545" t="s">
        <v>13413</v>
      </c>
      <c r="L1231" s="545" t="s">
        <v>13413</v>
      </c>
      <c r="M1231" s="548" t="s">
        <v>13758</v>
      </c>
      <c r="N1231" s="545" t="s">
        <v>13413</v>
      </c>
      <c r="O1231" s="545" t="s">
        <v>14954</v>
      </c>
      <c r="P1231" s="549">
        <v>1316</v>
      </c>
      <c r="Q1231" s="549">
        <v>1</v>
      </c>
      <c r="R1231" s="549">
        <v>127</v>
      </c>
      <c r="S1231" s="548"/>
      <c r="T1231" s="548"/>
      <c r="U1231" s="99"/>
    </row>
    <row r="1232" spans="1:21" ht="19.5" customHeight="1">
      <c r="A1232" s="545">
        <v>1644</v>
      </c>
      <c r="B1232" s="545" t="s">
        <v>11745</v>
      </c>
      <c r="C1232" s="545" t="s">
        <v>216</v>
      </c>
      <c r="D1232" s="546"/>
      <c r="E1232" s="171" t="str">
        <f t="shared" si="19"/>
        <v>1900</v>
      </c>
      <c r="F1232" s="547">
        <v>0</v>
      </c>
      <c r="G1232" s="548">
        <v>0</v>
      </c>
      <c r="H1232" s="547">
        <v>0</v>
      </c>
      <c r="I1232" s="545" t="s">
        <v>12650</v>
      </c>
      <c r="J1232" s="545"/>
      <c r="K1232" s="545" t="s">
        <v>13413</v>
      </c>
      <c r="L1232" s="545" t="s">
        <v>13413</v>
      </c>
      <c r="M1232" s="548" t="s">
        <v>13758</v>
      </c>
      <c r="N1232" s="545" t="s">
        <v>13413</v>
      </c>
      <c r="O1232" s="545" t="s">
        <v>14955</v>
      </c>
      <c r="P1232" s="549">
        <v>1317</v>
      </c>
      <c r="Q1232" s="549">
        <v>1</v>
      </c>
      <c r="R1232" s="549">
        <v>127</v>
      </c>
      <c r="S1232" s="548"/>
      <c r="T1232" s="548"/>
      <c r="U1232" s="99"/>
    </row>
    <row r="1233" spans="1:21" ht="19.5" customHeight="1">
      <c r="A1233" s="545">
        <v>1645</v>
      </c>
      <c r="B1233" s="545" t="s">
        <v>11744</v>
      </c>
      <c r="C1233" s="545" t="s">
        <v>216</v>
      </c>
      <c r="D1233" s="546"/>
      <c r="E1233" s="171" t="str">
        <f t="shared" si="19"/>
        <v>1900</v>
      </c>
      <c r="F1233" s="547">
        <v>0</v>
      </c>
      <c r="G1233" s="548">
        <v>0</v>
      </c>
      <c r="H1233" s="547">
        <v>0</v>
      </c>
      <c r="I1233" s="545" t="s">
        <v>12650</v>
      </c>
      <c r="J1233" s="545"/>
      <c r="K1233" s="545" t="s">
        <v>13413</v>
      </c>
      <c r="L1233" s="545" t="s">
        <v>13413</v>
      </c>
      <c r="M1233" s="548" t="s">
        <v>13758</v>
      </c>
      <c r="N1233" s="545" t="s">
        <v>13413</v>
      </c>
      <c r="O1233" s="545" t="s">
        <v>14956</v>
      </c>
      <c r="P1233" s="549">
        <v>1318</v>
      </c>
      <c r="Q1233" s="549">
        <v>1</v>
      </c>
      <c r="R1233" s="549">
        <v>127</v>
      </c>
      <c r="S1233" s="548"/>
      <c r="T1233" s="548"/>
      <c r="U1233" s="99"/>
    </row>
    <row r="1234" spans="1:21" ht="19.5" customHeight="1">
      <c r="A1234" s="545">
        <v>1646</v>
      </c>
      <c r="B1234" s="545" t="s">
        <v>11743</v>
      </c>
      <c r="C1234" s="545" t="s">
        <v>216</v>
      </c>
      <c r="D1234" s="546"/>
      <c r="E1234" s="171" t="str">
        <f t="shared" si="19"/>
        <v>1900</v>
      </c>
      <c r="F1234" s="547">
        <v>0</v>
      </c>
      <c r="G1234" s="548">
        <v>0</v>
      </c>
      <c r="H1234" s="547">
        <v>0</v>
      </c>
      <c r="I1234" s="545" t="s">
        <v>12650</v>
      </c>
      <c r="J1234" s="545"/>
      <c r="K1234" s="545" t="s">
        <v>13413</v>
      </c>
      <c r="L1234" s="545" t="s">
        <v>13413</v>
      </c>
      <c r="M1234" s="548" t="s">
        <v>13758</v>
      </c>
      <c r="N1234" s="545" t="s">
        <v>13413</v>
      </c>
      <c r="O1234" s="545" t="s">
        <v>14957</v>
      </c>
      <c r="P1234" s="549">
        <v>1319</v>
      </c>
      <c r="Q1234" s="549">
        <v>1</v>
      </c>
      <c r="R1234" s="549">
        <v>127</v>
      </c>
      <c r="S1234" s="548"/>
      <c r="T1234" s="548"/>
      <c r="U1234" s="99"/>
    </row>
    <row r="1235" spans="1:21" ht="19.5" customHeight="1">
      <c r="A1235" s="545">
        <v>1647</v>
      </c>
      <c r="B1235" s="545" t="s">
        <v>11742</v>
      </c>
      <c r="C1235" s="545" t="s">
        <v>216</v>
      </c>
      <c r="D1235" s="546"/>
      <c r="E1235" s="171" t="str">
        <f t="shared" si="19"/>
        <v>1900</v>
      </c>
      <c r="F1235" s="547">
        <v>0</v>
      </c>
      <c r="G1235" s="548">
        <v>0</v>
      </c>
      <c r="H1235" s="547">
        <v>0</v>
      </c>
      <c r="I1235" s="545" t="s">
        <v>12655</v>
      </c>
      <c r="J1235" s="545"/>
      <c r="K1235" s="545" t="s">
        <v>13413</v>
      </c>
      <c r="L1235" s="545" t="s">
        <v>14958</v>
      </c>
      <c r="M1235" s="548" t="s">
        <v>13758</v>
      </c>
      <c r="N1235" s="545" t="s">
        <v>13413</v>
      </c>
      <c r="O1235" s="545" t="s">
        <v>13413</v>
      </c>
      <c r="P1235" s="549">
        <v>1320</v>
      </c>
      <c r="Q1235" s="549">
        <v>1</v>
      </c>
      <c r="R1235" s="549">
        <v>109</v>
      </c>
      <c r="S1235" s="548"/>
      <c r="T1235" s="548"/>
      <c r="U1235" s="99"/>
    </row>
    <row r="1236" spans="1:21" ht="19.5" customHeight="1">
      <c r="A1236" s="545">
        <v>1648</v>
      </c>
      <c r="B1236" s="545" t="s">
        <v>11741</v>
      </c>
      <c r="C1236" s="545" t="s">
        <v>216</v>
      </c>
      <c r="D1236" s="546"/>
      <c r="E1236" s="171" t="str">
        <f t="shared" si="19"/>
        <v>1900</v>
      </c>
      <c r="F1236" s="547">
        <v>0</v>
      </c>
      <c r="G1236" s="548">
        <v>0</v>
      </c>
      <c r="H1236" s="547">
        <v>0</v>
      </c>
      <c r="I1236" s="545" t="s">
        <v>12650</v>
      </c>
      <c r="J1236" s="545"/>
      <c r="K1236" s="545" t="s">
        <v>13413</v>
      </c>
      <c r="L1236" s="545" t="s">
        <v>13413</v>
      </c>
      <c r="M1236" s="548" t="s">
        <v>13758</v>
      </c>
      <c r="N1236" s="545" t="s">
        <v>13413</v>
      </c>
      <c r="O1236" s="545" t="s">
        <v>14959</v>
      </c>
      <c r="P1236" s="549">
        <v>1321</v>
      </c>
      <c r="Q1236" s="549">
        <v>1</v>
      </c>
      <c r="R1236" s="549">
        <v>127</v>
      </c>
      <c r="S1236" s="548"/>
      <c r="T1236" s="548"/>
      <c r="U1236" s="99"/>
    </row>
    <row r="1237" spans="1:21" ht="19.5" customHeight="1">
      <c r="A1237" s="545">
        <v>1650</v>
      </c>
      <c r="B1237" s="545" t="s">
        <v>936</v>
      </c>
      <c r="C1237" s="545" t="s">
        <v>903</v>
      </c>
      <c r="D1237" s="546"/>
      <c r="E1237" s="171" t="str">
        <f t="shared" si="19"/>
        <v>1900</v>
      </c>
      <c r="F1237" s="547">
        <v>0</v>
      </c>
      <c r="G1237" s="548">
        <v>0</v>
      </c>
      <c r="H1237" s="547">
        <v>0</v>
      </c>
      <c r="I1237" s="545" t="s">
        <v>12690</v>
      </c>
      <c r="J1237" s="545"/>
      <c r="K1237" s="545" t="s">
        <v>13413</v>
      </c>
      <c r="L1237" s="545" t="s">
        <v>14960</v>
      </c>
      <c r="M1237" s="548" t="s">
        <v>13868</v>
      </c>
      <c r="N1237" s="545" t="s">
        <v>13413</v>
      </c>
      <c r="O1237" s="545" t="s">
        <v>14961</v>
      </c>
      <c r="P1237" s="549">
        <v>1323</v>
      </c>
      <c r="Q1237" s="549">
        <v>2</v>
      </c>
      <c r="R1237" s="549">
        <v>96</v>
      </c>
      <c r="S1237" s="548"/>
      <c r="T1237" s="548"/>
      <c r="U1237" s="99"/>
    </row>
    <row r="1238" spans="1:21" ht="19.5" customHeight="1">
      <c r="A1238" s="545">
        <v>1651</v>
      </c>
      <c r="B1238" s="545" t="s">
        <v>11740</v>
      </c>
      <c r="C1238" s="545" t="s">
        <v>221</v>
      </c>
      <c r="D1238" s="546"/>
      <c r="E1238" s="171" t="str">
        <f t="shared" si="19"/>
        <v>1900</v>
      </c>
      <c r="F1238" s="547">
        <v>0</v>
      </c>
      <c r="G1238" s="548">
        <v>0</v>
      </c>
      <c r="H1238" s="547">
        <v>0</v>
      </c>
      <c r="I1238" s="545" t="s">
        <v>12684</v>
      </c>
      <c r="J1238" s="545"/>
      <c r="K1238" s="545" t="s">
        <v>13413</v>
      </c>
      <c r="L1238" s="545" t="s">
        <v>14962</v>
      </c>
      <c r="M1238" s="548" t="s">
        <v>13758</v>
      </c>
      <c r="N1238" s="545" t="s">
        <v>13413</v>
      </c>
      <c r="O1238" s="545" t="s">
        <v>13413</v>
      </c>
      <c r="P1238" s="549">
        <v>1324</v>
      </c>
      <c r="Q1238" s="549">
        <v>1</v>
      </c>
      <c r="R1238" s="549">
        <v>95</v>
      </c>
      <c r="S1238" s="548"/>
      <c r="T1238" s="548"/>
      <c r="U1238" s="99"/>
    </row>
    <row r="1239" spans="1:21" ht="19.5" customHeight="1">
      <c r="A1239" s="545">
        <v>1652</v>
      </c>
      <c r="B1239" s="545" t="s">
        <v>1016</v>
      </c>
      <c r="C1239" s="545" t="s">
        <v>4504</v>
      </c>
      <c r="D1239" s="546"/>
      <c r="E1239" s="171" t="str">
        <f t="shared" si="19"/>
        <v>1900</v>
      </c>
      <c r="F1239" s="547">
        <v>0</v>
      </c>
      <c r="G1239" s="548">
        <v>0</v>
      </c>
      <c r="H1239" s="547">
        <v>0</v>
      </c>
      <c r="I1239" s="545" t="s">
        <v>12668</v>
      </c>
      <c r="J1239" s="545"/>
      <c r="K1239" s="545" t="s">
        <v>13413</v>
      </c>
      <c r="L1239" s="545" t="s">
        <v>13413</v>
      </c>
      <c r="M1239" s="548" t="s">
        <v>13868</v>
      </c>
      <c r="N1239" s="545" t="s">
        <v>13413</v>
      </c>
      <c r="O1239" s="545" t="s">
        <v>13413</v>
      </c>
      <c r="P1239" s="549">
        <v>1325</v>
      </c>
      <c r="Q1239" s="549">
        <v>2</v>
      </c>
      <c r="R1239" s="549">
        <v>7</v>
      </c>
      <c r="S1239" s="548"/>
      <c r="T1239" s="548"/>
      <c r="U1239" s="99"/>
    </row>
    <row r="1240" spans="1:21" ht="19.5" customHeight="1">
      <c r="A1240" s="545">
        <v>1653</v>
      </c>
      <c r="B1240" s="545" t="s">
        <v>969</v>
      </c>
      <c r="C1240" s="545" t="s">
        <v>4504</v>
      </c>
      <c r="D1240" s="546">
        <v>44684</v>
      </c>
      <c r="E1240" s="171" t="str">
        <f t="shared" si="19"/>
        <v>2022</v>
      </c>
      <c r="F1240" s="547">
        <v>417</v>
      </c>
      <c r="G1240" s="548">
        <v>0.19</v>
      </c>
      <c r="H1240" s="547">
        <v>350.42</v>
      </c>
      <c r="I1240" s="545" t="s">
        <v>12668</v>
      </c>
      <c r="J1240" s="545" t="s">
        <v>13296</v>
      </c>
      <c r="K1240" s="545" t="s">
        <v>13413</v>
      </c>
      <c r="L1240" s="545" t="s">
        <v>13413</v>
      </c>
      <c r="M1240" s="548" t="s">
        <v>13868</v>
      </c>
      <c r="N1240" s="545" t="s">
        <v>13413</v>
      </c>
      <c r="O1240" s="545" t="s">
        <v>13413</v>
      </c>
      <c r="P1240" s="549">
        <v>1326</v>
      </c>
      <c r="Q1240" s="549">
        <v>2</v>
      </c>
      <c r="R1240" s="549">
        <v>7</v>
      </c>
      <c r="S1240" s="548">
        <v>2218</v>
      </c>
      <c r="T1240" s="548"/>
      <c r="U1240" s="99"/>
    </row>
    <row r="1241" spans="1:21" ht="19.5" customHeight="1">
      <c r="A1241" s="545">
        <v>1654</v>
      </c>
      <c r="B1241" s="545" t="s">
        <v>481</v>
      </c>
      <c r="C1241" s="545" t="s">
        <v>216</v>
      </c>
      <c r="D1241" s="546"/>
      <c r="E1241" s="171" t="str">
        <f t="shared" si="19"/>
        <v>1900</v>
      </c>
      <c r="F1241" s="547">
        <v>0</v>
      </c>
      <c r="G1241" s="548">
        <v>0</v>
      </c>
      <c r="H1241" s="547">
        <v>0</v>
      </c>
      <c r="I1241" s="545" t="s">
        <v>12665</v>
      </c>
      <c r="J1241" s="545"/>
      <c r="K1241" s="545" t="s">
        <v>13413</v>
      </c>
      <c r="L1241" s="545" t="s">
        <v>14963</v>
      </c>
      <c r="M1241" s="548" t="s">
        <v>13758</v>
      </c>
      <c r="N1241" s="545" t="s">
        <v>13413</v>
      </c>
      <c r="O1241" s="545" t="s">
        <v>14964</v>
      </c>
      <c r="P1241" s="549">
        <v>1327</v>
      </c>
      <c r="Q1241" s="549">
        <v>1</v>
      </c>
      <c r="R1241" s="549">
        <v>75</v>
      </c>
      <c r="S1241" s="548"/>
      <c r="T1241" s="548"/>
      <c r="U1241" s="99"/>
    </row>
    <row r="1242" spans="1:21" ht="19.5" customHeight="1">
      <c r="A1242" s="545">
        <v>1655</v>
      </c>
      <c r="B1242" s="545" t="s">
        <v>11739</v>
      </c>
      <c r="C1242" s="545" t="s">
        <v>4504</v>
      </c>
      <c r="D1242" s="546"/>
      <c r="E1242" s="171" t="str">
        <f t="shared" si="19"/>
        <v>1900</v>
      </c>
      <c r="F1242" s="547">
        <v>0</v>
      </c>
      <c r="G1242" s="548">
        <v>0</v>
      </c>
      <c r="H1242" s="547">
        <v>0</v>
      </c>
      <c r="I1242" s="545" t="s">
        <v>12668</v>
      </c>
      <c r="J1242" s="545"/>
      <c r="K1242" s="545" t="s">
        <v>14965</v>
      </c>
      <c r="L1242" s="545" t="s">
        <v>13413</v>
      </c>
      <c r="M1242" s="548" t="s">
        <v>13868</v>
      </c>
      <c r="N1242" s="545" t="s">
        <v>13413</v>
      </c>
      <c r="O1242" s="545" t="s">
        <v>13413</v>
      </c>
      <c r="P1242" s="549">
        <v>1328</v>
      </c>
      <c r="Q1242" s="549">
        <v>2</v>
      </c>
      <c r="R1242" s="549">
        <v>7</v>
      </c>
      <c r="S1242" s="548"/>
      <c r="T1242" s="548"/>
      <c r="U1242" s="99"/>
    </row>
    <row r="1243" spans="1:21" ht="19.5" customHeight="1">
      <c r="A1243" s="545">
        <v>1656</v>
      </c>
      <c r="B1243" s="545" t="s">
        <v>931</v>
      </c>
      <c r="C1243" s="545" t="s">
        <v>437</v>
      </c>
      <c r="D1243" s="546"/>
      <c r="E1243" s="171" t="str">
        <f t="shared" si="19"/>
        <v>1900</v>
      </c>
      <c r="F1243" s="547">
        <v>0</v>
      </c>
      <c r="G1243" s="548">
        <v>0</v>
      </c>
      <c r="H1243" s="547">
        <v>0</v>
      </c>
      <c r="I1243" s="545" t="s">
        <v>12668</v>
      </c>
      <c r="J1243" s="545"/>
      <c r="K1243" s="545" t="s">
        <v>13413</v>
      </c>
      <c r="L1243" s="545" t="s">
        <v>14966</v>
      </c>
      <c r="M1243" s="548" t="s">
        <v>13868</v>
      </c>
      <c r="N1243" s="545" t="s">
        <v>13413</v>
      </c>
      <c r="O1243" s="545" t="s">
        <v>14967</v>
      </c>
      <c r="P1243" s="549">
        <v>1329</v>
      </c>
      <c r="Q1243" s="549">
        <v>2</v>
      </c>
      <c r="R1243" s="549">
        <v>7</v>
      </c>
      <c r="S1243" s="548"/>
      <c r="T1243" s="548"/>
      <c r="U1243" s="99"/>
    </row>
    <row r="1244" spans="1:21" ht="19.5" customHeight="1">
      <c r="A1244" s="545">
        <v>1657</v>
      </c>
      <c r="B1244" s="545" t="s">
        <v>1017</v>
      </c>
      <c r="C1244" s="545" t="s">
        <v>4504</v>
      </c>
      <c r="D1244" s="546"/>
      <c r="E1244" s="171" t="str">
        <f t="shared" si="19"/>
        <v>1900</v>
      </c>
      <c r="F1244" s="547">
        <v>0</v>
      </c>
      <c r="G1244" s="548">
        <v>0</v>
      </c>
      <c r="H1244" s="547">
        <v>0</v>
      </c>
      <c r="I1244" s="545" t="s">
        <v>12668</v>
      </c>
      <c r="J1244" s="545"/>
      <c r="K1244" s="545" t="s">
        <v>13413</v>
      </c>
      <c r="L1244" s="545" t="s">
        <v>13413</v>
      </c>
      <c r="M1244" s="548" t="s">
        <v>13868</v>
      </c>
      <c r="N1244" s="545" t="s">
        <v>13413</v>
      </c>
      <c r="O1244" s="545" t="s">
        <v>13413</v>
      </c>
      <c r="P1244" s="549">
        <v>1330</v>
      </c>
      <c r="Q1244" s="549">
        <v>2</v>
      </c>
      <c r="R1244" s="549">
        <v>7</v>
      </c>
      <c r="S1244" s="548"/>
      <c r="T1244" s="548"/>
      <c r="U1244" s="99"/>
    </row>
    <row r="1245" spans="1:21" ht="19.5" customHeight="1">
      <c r="A1245" s="545">
        <v>1658</v>
      </c>
      <c r="B1245" s="545" t="s">
        <v>938</v>
      </c>
      <c r="C1245" s="545" t="s">
        <v>4504</v>
      </c>
      <c r="D1245" s="546"/>
      <c r="E1245" s="171" t="str">
        <f t="shared" si="19"/>
        <v>1900</v>
      </c>
      <c r="F1245" s="547">
        <v>0</v>
      </c>
      <c r="G1245" s="548">
        <v>0</v>
      </c>
      <c r="H1245" s="547">
        <v>0</v>
      </c>
      <c r="I1245" s="545" t="s">
        <v>12690</v>
      </c>
      <c r="J1245" s="545"/>
      <c r="K1245" s="545" t="s">
        <v>13413</v>
      </c>
      <c r="L1245" s="545" t="s">
        <v>14960</v>
      </c>
      <c r="M1245" s="548" t="s">
        <v>13868</v>
      </c>
      <c r="N1245" s="545" t="s">
        <v>13413</v>
      </c>
      <c r="O1245" s="545" t="s">
        <v>14961</v>
      </c>
      <c r="P1245" s="549">
        <v>1331</v>
      </c>
      <c r="Q1245" s="549">
        <v>2</v>
      </c>
      <c r="R1245" s="549">
        <v>96</v>
      </c>
      <c r="S1245" s="548"/>
      <c r="T1245" s="548"/>
      <c r="U1245" s="99"/>
    </row>
    <row r="1246" spans="1:21" ht="19.5" customHeight="1">
      <c r="A1246" s="545">
        <v>1659</v>
      </c>
      <c r="B1246" s="545" t="s">
        <v>937</v>
      </c>
      <c r="C1246" s="545" t="s">
        <v>437</v>
      </c>
      <c r="D1246" s="546"/>
      <c r="E1246" s="171" t="str">
        <f t="shared" si="19"/>
        <v>1900</v>
      </c>
      <c r="F1246" s="547">
        <v>0</v>
      </c>
      <c r="G1246" s="548">
        <v>0</v>
      </c>
      <c r="H1246" s="547">
        <v>0</v>
      </c>
      <c r="I1246" s="545" t="s">
        <v>12690</v>
      </c>
      <c r="J1246" s="545"/>
      <c r="K1246" s="545" t="s">
        <v>13413</v>
      </c>
      <c r="L1246" s="545" t="s">
        <v>14960</v>
      </c>
      <c r="M1246" s="548" t="s">
        <v>13868</v>
      </c>
      <c r="N1246" s="545" t="s">
        <v>13413</v>
      </c>
      <c r="O1246" s="545" t="s">
        <v>14961</v>
      </c>
      <c r="P1246" s="549">
        <v>1332</v>
      </c>
      <c r="Q1246" s="549">
        <v>2</v>
      </c>
      <c r="R1246" s="549">
        <v>96</v>
      </c>
      <c r="S1246" s="548"/>
      <c r="T1246" s="548"/>
      <c r="U1246" s="99"/>
    </row>
    <row r="1247" spans="1:21" ht="19.5" customHeight="1">
      <c r="A1247" s="545">
        <v>1660</v>
      </c>
      <c r="B1247" s="545" t="s">
        <v>6386</v>
      </c>
      <c r="C1247" s="545" t="s">
        <v>216</v>
      </c>
      <c r="D1247" s="546">
        <v>45708</v>
      </c>
      <c r="E1247" s="171" t="str">
        <f t="shared" si="19"/>
        <v>2025</v>
      </c>
      <c r="F1247" s="547">
        <v>54756.97</v>
      </c>
      <c r="G1247" s="548">
        <v>0.19</v>
      </c>
      <c r="H1247" s="547">
        <v>46014.26</v>
      </c>
      <c r="I1247" s="545" t="s">
        <v>12674</v>
      </c>
      <c r="J1247" s="545" t="s">
        <v>13307</v>
      </c>
      <c r="K1247" s="545" t="s">
        <v>13413</v>
      </c>
      <c r="L1247" s="545" t="s">
        <v>13892</v>
      </c>
      <c r="M1247" s="548" t="s">
        <v>13758</v>
      </c>
      <c r="N1247" s="545" t="s">
        <v>13413</v>
      </c>
      <c r="O1247" s="545" t="s">
        <v>14968</v>
      </c>
      <c r="P1247" s="549">
        <v>1333</v>
      </c>
      <c r="Q1247" s="549">
        <v>1</v>
      </c>
      <c r="R1247" s="549">
        <v>5</v>
      </c>
      <c r="S1247" s="548">
        <v>2228</v>
      </c>
      <c r="T1247" s="548"/>
      <c r="U1247" s="99"/>
    </row>
    <row r="1248" spans="1:21" ht="19.5" customHeight="1">
      <c r="A1248" s="545">
        <v>1661</v>
      </c>
      <c r="B1248" s="545" t="s">
        <v>6385</v>
      </c>
      <c r="C1248" s="545" t="s">
        <v>216</v>
      </c>
      <c r="D1248" s="546">
        <v>46052</v>
      </c>
      <c r="E1248" s="171" t="str">
        <f t="shared" si="19"/>
        <v>2026</v>
      </c>
      <c r="F1248" s="547">
        <v>1035</v>
      </c>
      <c r="G1248" s="548">
        <v>0.19</v>
      </c>
      <c r="H1248" s="547">
        <v>869.75</v>
      </c>
      <c r="I1248" s="545" t="s">
        <v>12652</v>
      </c>
      <c r="J1248" s="545" t="s">
        <v>13307</v>
      </c>
      <c r="K1248" s="545" t="s">
        <v>13413</v>
      </c>
      <c r="L1248" s="545" t="s">
        <v>13807</v>
      </c>
      <c r="M1248" s="548" t="s">
        <v>13758</v>
      </c>
      <c r="N1248" s="545" t="s">
        <v>13413</v>
      </c>
      <c r="O1248" s="545" t="s">
        <v>14969</v>
      </c>
      <c r="P1248" s="549">
        <v>1334</v>
      </c>
      <c r="Q1248" s="549">
        <v>1</v>
      </c>
      <c r="R1248" s="549">
        <v>134</v>
      </c>
      <c r="S1248" s="548">
        <v>2228</v>
      </c>
      <c r="T1248" s="548"/>
      <c r="U1248" s="99"/>
    </row>
    <row r="1249" spans="1:21" ht="19.5" customHeight="1">
      <c r="A1249" s="545">
        <v>1662</v>
      </c>
      <c r="B1249" s="545" t="s">
        <v>11738</v>
      </c>
      <c r="C1249" s="545" t="s">
        <v>216</v>
      </c>
      <c r="D1249" s="546"/>
      <c r="E1249" s="171" t="str">
        <f t="shared" si="19"/>
        <v>1900</v>
      </c>
      <c r="F1249" s="547">
        <v>0</v>
      </c>
      <c r="G1249" s="548">
        <v>0</v>
      </c>
      <c r="H1249" s="547">
        <v>0</v>
      </c>
      <c r="I1249" s="545" t="s">
        <v>12652</v>
      </c>
      <c r="J1249" s="545"/>
      <c r="K1249" s="545" t="s">
        <v>13413</v>
      </c>
      <c r="L1249" s="545" t="s">
        <v>13807</v>
      </c>
      <c r="M1249" s="548" t="s">
        <v>13758</v>
      </c>
      <c r="N1249" s="545" t="s">
        <v>13413</v>
      </c>
      <c r="O1249" s="545" t="s">
        <v>14970</v>
      </c>
      <c r="P1249" s="549">
        <v>1335</v>
      </c>
      <c r="Q1249" s="549">
        <v>1</v>
      </c>
      <c r="R1249" s="549">
        <v>134</v>
      </c>
      <c r="S1249" s="548"/>
      <c r="T1249" s="548"/>
      <c r="U1249" s="99"/>
    </row>
    <row r="1250" spans="1:21" ht="19.5" customHeight="1">
      <c r="A1250" s="545">
        <v>1663</v>
      </c>
      <c r="B1250" s="545" t="s">
        <v>6384</v>
      </c>
      <c r="C1250" s="545" t="s">
        <v>216</v>
      </c>
      <c r="D1250" s="546">
        <v>45708</v>
      </c>
      <c r="E1250" s="171" t="str">
        <f t="shared" si="19"/>
        <v>2025</v>
      </c>
      <c r="F1250" s="547">
        <v>853862.2</v>
      </c>
      <c r="G1250" s="548">
        <v>0.19</v>
      </c>
      <c r="H1250" s="547">
        <v>717531.26</v>
      </c>
      <c r="I1250" s="545" t="s">
        <v>12685</v>
      </c>
      <c r="J1250" s="545" t="s">
        <v>13307</v>
      </c>
      <c r="K1250" s="545" t="s">
        <v>14971</v>
      </c>
      <c r="L1250" s="545" t="s">
        <v>13413</v>
      </c>
      <c r="M1250" s="548" t="s">
        <v>13758</v>
      </c>
      <c r="N1250" s="545" t="s">
        <v>13413</v>
      </c>
      <c r="O1250" s="545" t="s">
        <v>13413</v>
      </c>
      <c r="P1250" s="549">
        <v>1336</v>
      </c>
      <c r="Q1250" s="549">
        <v>1</v>
      </c>
      <c r="R1250" s="549">
        <v>11</v>
      </c>
      <c r="S1250" s="548">
        <v>2228</v>
      </c>
      <c r="T1250" s="548"/>
      <c r="U1250" s="99"/>
    </row>
    <row r="1251" spans="1:21" ht="19.5" customHeight="1">
      <c r="A1251" s="545">
        <v>1664</v>
      </c>
      <c r="B1251" s="545" t="s">
        <v>615</v>
      </c>
      <c r="C1251" s="545" t="s">
        <v>221</v>
      </c>
      <c r="D1251" s="546"/>
      <c r="E1251" s="171" t="str">
        <f t="shared" si="19"/>
        <v>1900</v>
      </c>
      <c r="F1251" s="547">
        <v>0</v>
      </c>
      <c r="G1251" s="548">
        <v>0</v>
      </c>
      <c r="H1251" s="547">
        <v>0</v>
      </c>
      <c r="I1251" s="545" t="s">
        <v>12674</v>
      </c>
      <c r="J1251" s="545"/>
      <c r="K1251" s="545" t="s">
        <v>13413</v>
      </c>
      <c r="L1251" s="545" t="s">
        <v>14972</v>
      </c>
      <c r="M1251" s="548" t="s">
        <v>13758</v>
      </c>
      <c r="N1251" s="545" t="s">
        <v>22165</v>
      </c>
      <c r="O1251" s="545" t="s">
        <v>14973</v>
      </c>
      <c r="P1251" s="549">
        <v>1337</v>
      </c>
      <c r="Q1251" s="549">
        <v>1</v>
      </c>
      <c r="R1251" s="549">
        <v>5</v>
      </c>
      <c r="S1251" s="548"/>
      <c r="T1251" s="548">
        <v>156</v>
      </c>
      <c r="U1251" s="99"/>
    </row>
    <row r="1252" spans="1:21" ht="19.5" customHeight="1">
      <c r="A1252" s="545">
        <v>1665</v>
      </c>
      <c r="B1252" s="545" t="s">
        <v>11737</v>
      </c>
      <c r="C1252" s="545" t="s">
        <v>209</v>
      </c>
      <c r="D1252" s="546"/>
      <c r="E1252" s="171" t="str">
        <f t="shared" si="19"/>
        <v>1900</v>
      </c>
      <c r="F1252" s="547">
        <v>0</v>
      </c>
      <c r="G1252" s="548">
        <v>0</v>
      </c>
      <c r="H1252" s="547">
        <v>0</v>
      </c>
      <c r="I1252" s="545" t="s">
        <v>12740</v>
      </c>
      <c r="J1252" s="545"/>
      <c r="K1252" s="545" t="s">
        <v>13413</v>
      </c>
      <c r="L1252" s="545" t="s">
        <v>14974</v>
      </c>
      <c r="M1252" s="548" t="s">
        <v>13758</v>
      </c>
      <c r="N1252" s="545" t="s">
        <v>13413</v>
      </c>
      <c r="O1252" s="545" t="s">
        <v>14975</v>
      </c>
      <c r="P1252" s="549">
        <v>1338</v>
      </c>
      <c r="Q1252" s="549">
        <v>1</v>
      </c>
      <c r="R1252" s="549">
        <v>93</v>
      </c>
      <c r="S1252" s="548"/>
      <c r="T1252" s="548"/>
      <c r="U1252" s="99"/>
    </row>
    <row r="1253" spans="1:21" ht="19.5" customHeight="1">
      <c r="A1253" s="545">
        <v>1666</v>
      </c>
      <c r="B1253" s="545" t="s">
        <v>1009</v>
      </c>
      <c r="C1253" s="545" t="s">
        <v>4504</v>
      </c>
      <c r="D1253" s="546">
        <v>45708</v>
      </c>
      <c r="E1253" s="171" t="str">
        <f t="shared" si="19"/>
        <v>2025</v>
      </c>
      <c r="F1253" s="547">
        <v>2543.84</v>
      </c>
      <c r="G1253" s="548">
        <v>0.19</v>
      </c>
      <c r="H1253" s="547">
        <v>2137.6799999999998</v>
      </c>
      <c r="I1253" s="545" t="s">
        <v>12668</v>
      </c>
      <c r="J1253" s="545" t="s">
        <v>13307</v>
      </c>
      <c r="K1253" s="545" t="s">
        <v>13413</v>
      </c>
      <c r="L1253" s="545" t="s">
        <v>13413</v>
      </c>
      <c r="M1253" s="548" t="s">
        <v>13868</v>
      </c>
      <c r="N1253" s="545" t="s">
        <v>13413</v>
      </c>
      <c r="O1253" s="545" t="s">
        <v>13413</v>
      </c>
      <c r="P1253" s="549">
        <v>1339</v>
      </c>
      <c r="Q1253" s="549">
        <v>2</v>
      </c>
      <c r="R1253" s="549">
        <v>7</v>
      </c>
      <c r="S1253" s="548">
        <v>2228</v>
      </c>
      <c r="T1253" s="548"/>
      <c r="U1253" s="99"/>
    </row>
    <row r="1254" spans="1:21" ht="19.5" customHeight="1">
      <c r="A1254" s="545">
        <v>1668</v>
      </c>
      <c r="B1254" s="545" t="s">
        <v>11736</v>
      </c>
      <c r="C1254" s="545" t="s">
        <v>216</v>
      </c>
      <c r="D1254" s="546"/>
      <c r="E1254" s="171" t="str">
        <f t="shared" si="19"/>
        <v>1900</v>
      </c>
      <c r="F1254" s="547">
        <v>0</v>
      </c>
      <c r="G1254" s="548">
        <v>0</v>
      </c>
      <c r="H1254" s="547">
        <v>0</v>
      </c>
      <c r="I1254" s="545" t="s">
        <v>12650</v>
      </c>
      <c r="J1254" s="545"/>
      <c r="K1254" s="545" t="s">
        <v>13413</v>
      </c>
      <c r="L1254" s="545" t="s">
        <v>13413</v>
      </c>
      <c r="M1254" s="548" t="s">
        <v>13758</v>
      </c>
      <c r="N1254" s="545" t="s">
        <v>13413</v>
      </c>
      <c r="O1254" s="545" t="s">
        <v>14976</v>
      </c>
      <c r="P1254" s="549">
        <v>1340</v>
      </c>
      <c r="Q1254" s="549">
        <v>1</v>
      </c>
      <c r="R1254" s="549">
        <v>127</v>
      </c>
      <c r="S1254" s="548"/>
      <c r="T1254" s="548"/>
      <c r="U1254" s="99"/>
    </row>
    <row r="1255" spans="1:21" ht="19.5" customHeight="1">
      <c r="A1255" s="545">
        <v>1671</v>
      </c>
      <c r="B1255" s="545" t="s">
        <v>11735</v>
      </c>
      <c r="C1255" s="545" t="s">
        <v>437</v>
      </c>
      <c r="D1255" s="546"/>
      <c r="E1255" s="171" t="str">
        <f t="shared" si="19"/>
        <v>1900</v>
      </c>
      <c r="F1255" s="547">
        <v>0</v>
      </c>
      <c r="G1255" s="548">
        <v>0</v>
      </c>
      <c r="H1255" s="547">
        <v>0</v>
      </c>
      <c r="I1255" s="545" t="s">
        <v>12668</v>
      </c>
      <c r="J1255" s="545"/>
      <c r="K1255" s="545" t="s">
        <v>13413</v>
      </c>
      <c r="L1255" s="545" t="s">
        <v>13932</v>
      </c>
      <c r="M1255" s="548" t="s">
        <v>13868</v>
      </c>
      <c r="N1255" s="545" t="s">
        <v>13413</v>
      </c>
      <c r="O1255" s="545" t="s">
        <v>13413</v>
      </c>
      <c r="P1255" s="549">
        <v>1342</v>
      </c>
      <c r="Q1255" s="549">
        <v>2</v>
      </c>
      <c r="R1255" s="549">
        <v>7</v>
      </c>
      <c r="S1255" s="548"/>
      <c r="T1255" s="548"/>
      <c r="U1255" s="99"/>
    </row>
    <row r="1256" spans="1:21" ht="19.5" customHeight="1">
      <c r="A1256" s="545">
        <v>1672</v>
      </c>
      <c r="B1256" s="545" t="s">
        <v>7103</v>
      </c>
      <c r="C1256" s="545" t="s">
        <v>4504</v>
      </c>
      <c r="D1256" s="546">
        <v>46083</v>
      </c>
      <c r="E1256" s="171" t="str">
        <f t="shared" si="19"/>
        <v>2026</v>
      </c>
      <c r="F1256" s="547">
        <v>50114.01</v>
      </c>
      <c r="G1256" s="548">
        <v>0.19</v>
      </c>
      <c r="H1256" s="547">
        <v>42112.61</v>
      </c>
      <c r="I1256" s="545" t="s">
        <v>12668</v>
      </c>
      <c r="J1256" s="545" t="s">
        <v>13298</v>
      </c>
      <c r="K1256" s="545" t="s">
        <v>13413</v>
      </c>
      <c r="L1256" s="545"/>
      <c r="M1256" s="548" t="s">
        <v>13868</v>
      </c>
      <c r="N1256" s="545" t="s">
        <v>13413</v>
      </c>
      <c r="O1256" s="545" t="s">
        <v>13413</v>
      </c>
      <c r="P1256" s="549">
        <v>1343</v>
      </c>
      <c r="Q1256" s="549">
        <v>2</v>
      </c>
      <c r="R1256" s="549">
        <v>7</v>
      </c>
      <c r="S1256" s="548">
        <v>1012</v>
      </c>
      <c r="T1256" s="548"/>
      <c r="U1256" s="99"/>
    </row>
    <row r="1257" spans="1:21" ht="19.5" customHeight="1">
      <c r="A1257" s="545">
        <v>1673</v>
      </c>
      <c r="B1257" s="545" t="s">
        <v>11734</v>
      </c>
      <c r="C1257" s="545" t="s">
        <v>216</v>
      </c>
      <c r="D1257" s="546"/>
      <c r="E1257" s="171" t="str">
        <f t="shared" si="19"/>
        <v>1900</v>
      </c>
      <c r="F1257" s="547">
        <v>0</v>
      </c>
      <c r="G1257" s="548">
        <v>0</v>
      </c>
      <c r="H1257" s="547">
        <v>0</v>
      </c>
      <c r="I1257" s="545" t="s">
        <v>12650</v>
      </c>
      <c r="J1257" s="545"/>
      <c r="K1257" s="545" t="s">
        <v>13413</v>
      </c>
      <c r="L1257" s="545" t="s">
        <v>13413</v>
      </c>
      <c r="M1257" s="548" t="s">
        <v>13758</v>
      </c>
      <c r="N1257" s="545" t="s">
        <v>13413</v>
      </c>
      <c r="O1257" s="545" t="s">
        <v>14977</v>
      </c>
      <c r="P1257" s="549">
        <v>1344</v>
      </c>
      <c r="Q1257" s="549">
        <v>1</v>
      </c>
      <c r="R1257" s="549">
        <v>127</v>
      </c>
      <c r="S1257" s="548"/>
      <c r="T1257" s="548"/>
      <c r="U1257" s="99"/>
    </row>
    <row r="1258" spans="1:21" ht="19.5" customHeight="1">
      <c r="A1258" s="545">
        <v>1674</v>
      </c>
      <c r="B1258" s="545" t="s">
        <v>11733</v>
      </c>
      <c r="C1258" s="545" t="s">
        <v>216</v>
      </c>
      <c r="D1258" s="546"/>
      <c r="E1258" s="171" t="str">
        <f t="shared" si="19"/>
        <v>1900</v>
      </c>
      <c r="F1258" s="547">
        <v>0</v>
      </c>
      <c r="G1258" s="548">
        <v>0</v>
      </c>
      <c r="H1258" s="547">
        <v>0</v>
      </c>
      <c r="I1258" s="545" t="s">
        <v>12650</v>
      </c>
      <c r="J1258" s="545"/>
      <c r="K1258" s="545" t="s">
        <v>13413</v>
      </c>
      <c r="L1258" s="545" t="s">
        <v>13413</v>
      </c>
      <c r="M1258" s="548" t="s">
        <v>13758</v>
      </c>
      <c r="N1258" s="545" t="s">
        <v>13413</v>
      </c>
      <c r="O1258" s="545" t="s">
        <v>14978</v>
      </c>
      <c r="P1258" s="549">
        <v>1345</v>
      </c>
      <c r="Q1258" s="549">
        <v>1</v>
      </c>
      <c r="R1258" s="549">
        <v>127</v>
      </c>
      <c r="S1258" s="548"/>
      <c r="T1258" s="548"/>
      <c r="U1258" s="99"/>
    </row>
    <row r="1259" spans="1:21" ht="19.5" customHeight="1">
      <c r="A1259" s="545">
        <v>1675</v>
      </c>
      <c r="B1259" s="545" t="s">
        <v>3013</v>
      </c>
      <c r="C1259" s="545" t="s">
        <v>221</v>
      </c>
      <c r="D1259" s="546"/>
      <c r="E1259" s="171" t="str">
        <f t="shared" si="19"/>
        <v>1900</v>
      </c>
      <c r="F1259" s="547">
        <v>0</v>
      </c>
      <c r="G1259" s="548">
        <v>0</v>
      </c>
      <c r="H1259" s="547">
        <v>0</v>
      </c>
      <c r="I1259" s="545" t="s">
        <v>12717</v>
      </c>
      <c r="J1259" s="545"/>
      <c r="K1259" s="545" t="s">
        <v>13413</v>
      </c>
      <c r="L1259" s="545" t="s">
        <v>13413</v>
      </c>
      <c r="M1259" s="548" t="s">
        <v>13758</v>
      </c>
      <c r="N1259" s="545" t="s">
        <v>22170</v>
      </c>
      <c r="O1259" s="545" t="s">
        <v>13413</v>
      </c>
      <c r="P1259" s="549">
        <v>1346</v>
      </c>
      <c r="Q1259" s="549">
        <v>1</v>
      </c>
      <c r="R1259" s="549">
        <v>19</v>
      </c>
      <c r="S1259" s="548"/>
      <c r="T1259" s="548">
        <v>93</v>
      </c>
      <c r="U1259" s="99"/>
    </row>
    <row r="1260" spans="1:21" ht="19.5" customHeight="1">
      <c r="A1260" s="545">
        <v>1676</v>
      </c>
      <c r="B1260" s="545" t="s">
        <v>3033</v>
      </c>
      <c r="C1260" s="545" t="s">
        <v>209</v>
      </c>
      <c r="D1260" s="546"/>
      <c r="E1260" s="171" t="str">
        <f t="shared" si="19"/>
        <v>1900</v>
      </c>
      <c r="F1260" s="547">
        <v>0</v>
      </c>
      <c r="G1260" s="548">
        <v>0</v>
      </c>
      <c r="H1260" s="547">
        <v>0</v>
      </c>
      <c r="I1260" s="545" t="s">
        <v>12717</v>
      </c>
      <c r="J1260" s="545"/>
      <c r="K1260" s="545" t="s">
        <v>13413</v>
      </c>
      <c r="L1260" s="545" t="s">
        <v>14979</v>
      </c>
      <c r="M1260" s="548" t="s">
        <v>13758</v>
      </c>
      <c r="N1260" s="545" t="s">
        <v>22170</v>
      </c>
      <c r="O1260" s="545" t="s">
        <v>13413</v>
      </c>
      <c r="P1260" s="549">
        <v>1347</v>
      </c>
      <c r="Q1260" s="549">
        <v>1</v>
      </c>
      <c r="R1260" s="549">
        <v>19</v>
      </c>
      <c r="S1260" s="548"/>
      <c r="T1260" s="548">
        <v>93</v>
      </c>
      <c r="U1260" s="99"/>
    </row>
    <row r="1261" spans="1:21" ht="19.5" customHeight="1">
      <c r="A1261" s="545">
        <v>1677</v>
      </c>
      <c r="B1261" s="545" t="s">
        <v>11732</v>
      </c>
      <c r="C1261" s="545" t="s">
        <v>216</v>
      </c>
      <c r="D1261" s="546"/>
      <c r="E1261" s="171" t="str">
        <f t="shared" si="19"/>
        <v>1900</v>
      </c>
      <c r="F1261" s="547">
        <v>0</v>
      </c>
      <c r="G1261" s="548">
        <v>0</v>
      </c>
      <c r="H1261" s="547">
        <v>0</v>
      </c>
      <c r="I1261" s="545" t="s">
        <v>12650</v>
      </c>
      <c r="J1261" s="545"/>
      <c r="K1261" s="545" t="s">
        <v>13413</v>
      </c>
      <c r="L1261" s="545" t="s">
        <v>13413</v>
      </c>
      <c r="M1261" s="548" t="s">
        <v>13758</v>
      </c>
      <c r="N1261" s="545" t="s">
        <v>13413</v>
      </c>
      <c r="O1261" s="545" t="s">
        <v>14980</v>
      </c>
      <c r="P1261" s="549">
        <v>1348</v>
      </c>
      <c r="Q1261" s="549">
        <v>1</v>
      </c>
      <c r="R1261" s="549">
        <v>127</v>
      </c>
      <c r="S1261" s="548"/>
      <c r="T1261" s="548"/>
      <c r="U1261" s="99"/>
    </row>
    <row r="1262" spans="1:21" ht="19.5" customHeight="1">
      <c r="A1262" s="545">
        <v>1681</v>
      </c>
      <c r="B1262" s="545" t="s">
        <v>8307</v>
      </c>
      <c r="C1262" s="545" t="s">
        <v>216</v>
      </c>
      <c r="D1262" s="546">
        <v>43524</v>
      </c>
      <c r="E1262" s="171" t="str">
        <f t="shared" si="19"/>
        <v>2019</v>
      </c>
      <c r="F1262" s="547">
        <v>53012</v>
      </c>
      <c r="G1262" s="548">
        <v>0.19</v>
      </c>
      <c r="H1262" s="547">
        <v>44547.9</v>
      </c>
      <c r="I1262" s="545" t="s">
        <v>12741</v>
      </c>
      <c r="J1262" s="545" t="s">
        <v>13296</v>
      </c>
      <c r="K1262" s="545" t="s">
        <v>14981</v>
      </c>
      <c r="L1262" s="545" t="s">
        <v>14982</v>
      </c>
      <c r="M1262" s="548" t="s">
        <v>13758</v>
      </c>
      <c r="N1262" s="545" t="s">
        <v>13413</v>
      </c>
      <c r="O1262" s="545" t="s">
        <v>14983</v>
      </c>
      <c r="P1262" s="549">
        <v>1352</v>
      </c>
      <c r="Q1262" s="549">
        <v>1</v>
      </c>
      <c r="R1262" s="549">
        <v>37</v>
      </c>
      <c r="S1262" s="548">
        <v>2218</v>
      </c>
      <c r="T1262" s="548"/>
      <c r="U1262" s="99"/>
    </row>
    <row r="1263" spans="1:21" ht="19.5" customHeight="1">
      <c r="A1263" s="545">
        <v>1682</v>
      </c>
      <c r="B1263" s="545" t="s">
        <v>3923</v>
      </c>
      <c r="C1263" s="545" t="s">
        <v>216</v>
      </c>
      <c r="D1263" s="546">
        <v>46052</v>
      </c>
      <c r="E1263" s="171" t="str">
        <f t="shared" si="19"/>
        <v>2026</v>
      </c>
      <c r="F1263" s="547">
        <v>228551</v>
      </c>
      <c r="G1263" s="548">
        <v>0.19</v>
      </c>
      <c r="H1263" s="547">
        <v>192059.66</v>
      </c>
      <c r="I1263" s="545" t="s">
        <v>12741</v>
      </c>
      <c r="J1263" s="545" t="s">
        <v>13307</v>
      </c>
      <c r="K1263" s="545" t="s">
        <v>14984</v>
      </c>
      <c r="L1263" s="545" t="s">
        <v>13413</v>
      </c>
      <c r="M1263" s="548" t="s">
        <v>13758</v>
      </c>
      <c r="N1263" s="545" t="s">
        <v>13413</v>
      </c>
      <c r="O1263" s="545" t="s">
        <v>14985</v>
      </c>
      <c r="P1263" s="549">
        <v>1353</v>
      </c>
      <c r="Q1263" s="549">
        <v>1</v>
      </c>
      <c r="R1263" s="549">
        <v>37</v>
      </c>
      <c r="S1263" s="548">
        <v>2228</v>
      </c>
      <c r="T1263" s="548"/>
      <c r="U1263" s="99"/>
    </row>
    <row r="1264" spans="1:21" ht="19.5" customHeight="1">
      <c r="A1264" s="545">
        <v>1683</v>
      </c>
      <c r="B1264" s="545" t="s">
        <v>1085</v>
      </c>
      <c r="C1264" s="545" t="s">
        <v>216</v>
      </c>
      <c r="D1264" s="546"/>
      <c r="E1264" s="171" t="str">
        <f t="shared" si="19"/>
        <v>1900</v>
      </c>
      <c r="F1264" s="547">
        <v>0</v>
      </c>
      <c r="G1264" s="548">
        <v>0</v>
      </c>
      <c r="H1264" s="547">
        <v>0</v>
      </c>
      <c r="I1264" s="545" t="s">
        <v>12694</v>
      </c>
      <c r="J1264" s="545"/>
      <c r="K1264" s="545" t="s">
        <v>13413</v>
      </c>
      <c r="L1264" s="545" t="s">
        <v>14986</v>
      </c>
      <c r="M1264" s="548" t="s">
        <v>13868</v>
      </c>
      <c r="N1264" s="545" t="s">
        <v>22157</v>
      </c>
      <c r="O1264" s="545" t="s">
        <v>14987</v>
      </c>
      <c r="P1264" s="549">
        <v>1354</v>
      </c>
      <c r="Q1264" s="549">
        <v>2</v>
      </c>
      <c r="R1264" s="549">
        <v>104</v>
      </c>
      <c r="S1264" s="548"/>
      <c r="T1264" s="548">
        <v>23</v>
      </c>
      <c r="U1264" s="99"/>
    </row>
    <row r="1265" spans="1:21" ht="19.5" customHeight="1">
      <c r="A1265" s="545">
        <v>1684</v>
      </c>
      <c r="B1265" s="545" t="s">
        <v>11731</v>
      </c>
      <c r="C1265" s="545" t="s">
        <v>216</v>
      </c>
      <c r="D1265" s="546"/>
      <c r="E1265" s="171" t="str">
        <f t="shared" si="19"/>
        <v>1900</v>
      </c>
      <c r="F1265" s="547">
        <v>0</v>
      </c>
      <c r="G1265" s="548">
        <v>0</v>
      </c>
      <c r="H1265" s="547">
        <v>0</v>
      </c>
      <c r="I1265" s="545" t="s">
        <v>12700</v>
      </c>
      <c r="J1265" s="545"/>
      <c r="K1265" s="545" t="s">
        <v>13413</v>
      </c>
      <c r="L1265" s="545" t="s">
        <v>14988</v>
      </c>
      <c r="M1265" s="548" t="s">
        <v>13868</v>
      </c>
      <c r="N1265" s="545" t="s">
        <v>13413</v>
      </c>
      <c r="O1265" s="545" t="s">
        <v>14989</v>
      </c>
      <c r="P1265" s="549">
        <v>1355</v>
      </c>
      <c r="Q1265" s="549">
        <v>2</v>
      </c>
      <c r="R1265" s="549">
        <v>117</v>
      </c>
      <c r="S1265" s="548"/>
      <c r="T1265" s="548"/>
      <c r="U1265" s="99"/>
    </row>
    <row r="1266" spans="1:21" ht="19.5" customHeight="1">
      <c r="A1266" s="545">
        <v>1685</v>
      </c>
      <c r="B1266" s="545" t="s">
        <v>11730</v>
      </c>
      <c r="C1266" s="545" t="s">
        <v>216</v>
      </c>
      <c r="D1266" s="546"/>
      <c r="E1266" s="171" t="str">
        <f t="shared" si="19"/>
        <v>1900</v>
      </c>
      <c r="F1266" s="547">
        <v>0</v>
      </c>
      <c r="G1266" s="548">
        <v>0</v>
      </c>
      <c r="H1266" s="547">
        <v>0</v>
      </c>
      <c r="I1266" s="545" t="s">
        <v>12700</v>
      </c>
      <c r="J1266" s="545"/>
      <c r="K1266" s="545" t="s">
        <v>13413</v>
      </c>
      <c r="L1266" s="545" t="s">
        <v>14990</v>
      </c>
      <c r="M1266" s="548" t="s">
        <v>13868</v>
      </c>
      <c r="N1266" s="545" t="s">
        <v>13413</v>
      </c>
      <c r="O1266" s="545" t="s">
        <v>14991</v>
      </c>
      <c r="P1266" s="549">
        <v>1356</v>
      </c>
      <c r="Q1266" s="549">
        <v>2</v>
      </c>
      <c r="R1266" s="549">
        <v>117</v>
      </c>
      <c r="S1266" s="548"/>
      <c r="T1266" s="548"/>
      <c r="U1266" s="99"/>
    </row>
    <row r="1267" spans="1:21" ht="19.5" customHeight="1">
      <c r="A1267" s="545">
        <v>1686</v>
      </c>
      <c r="B1267" s="545" t="s">
        <v>11729</v>
      </c>
      <c r="C1267" s="545" t="s">
        <v>216</v>
      </c>
      <c r="D1267" s="546"/>
      <c r="E1267" s="171" t="str">
        <f t="shared" si="19"/>
        <v>1900</v>
      </c>
      <c r="F1267" s="547">
        <v>0</v>
      </c>
      <c r="G1267" s="548">
        <v>0</v>
      </c>
      <c r="H1267" s="547">
        <v>0</v>
      </c>
      <c r="I1267" s="545" t="s">
        <v>12652</v>
      </c>
      <c r="J1267" s="545"/>
      <c r="K1267" s="545" t="s">
        <v>13413</v>
      </c>
      <c r="L1267" s="545" t="s">
        <v>13807</v>
      </c>
      <c r="M1267" s="548" t="s">
        <v>13758</v>
      </c>
      <c r="N1267" s="545" t="s">
        <v>13413</v>
      </c>
      <c r="O1267" s="545" t="s">
        <v>14992</v>
      </c>
      <c r="P1267" s="549">
        <v>1357</v>
      </c>
      <c r="Q1267" s="549">
        <v>1</v>
      </c>
      <c r="R1267" s="549">
        <v>134</v>
      </c>
      <c r="S1267" s="548"/>
      <c r="T1267" s="548"/>
      <c r="U1267" s="99"/>
    </row>
    <row r="1268" spans="1:21" ht="19.5" customHeight="1">
      <c r="A1268" s="545">
        <v>1687</v>
      </c>
      <c r="B1268" s="545" t="s">
        <v>11728</v>
      </c>
      <c r="C1268" s="545" t="s">
        <v>216</v>
      </c>
      <c r="D1268" s="546"/>
      <c r="E1268" s="171" t="str">
        <f t="shared" si="19"/>
        <v>1900</v>
      </c>
      <c r="F1268" s="547">
        <v>0</v>
      </c>
      <c r="G1268" s="548">
        <v>0</v>
      </c>
      <c r="H1268" s="547">
        <v>0</v>
      </c>
      <c r="I1268" s="545" t="s">
        <v>12700</v>
      </c>
      <c r="J1268" s="545"/>
      <c r="K1268" s="545" t="s">
        <v>13413</v>
      </c>
      <c r="L1268" s="545" t="s">
        <v>14993</v>
      </c>
      <c r="M1268" s="548" t="s">
        <v>13868</v>
      </c>
      <c r="N1268" s="545" t="s">
        <v>13413</v>
      </c>
      <c r="O1268" s="545" t="s">
        <v>14994</v>
      </c>
      <c r="P1268" s="549">
        <v>1358</v>
      </c>
      <c r="Q1268" s="549">
        <v>2</v>
      </c>
      <c r="R1268" s="549">
        <v>117</v>
      </c>
      <c r="S1268" s="548"/>
      <c r="T1268" s="548"/>
      <c r="U1268" s="99"/>
    </row>
    <row r="1269" spans="1:21" ht="19.5" customHeight="1">
      <c r="A1269" s="545">
        <v>1688</v>
      </c>
      <c r="B1269" s="545" t="s">
        <v>7907</v>
      </c>
      <c r="C1269" s="545" t="s">
        <v>216</v>
      </c>
      <c r="D1269" s="546">
        <v>44581</v>
      </c>
      <c r="E1269" s="171" t="str">
        <f t="shared" si="19"/>
        <v>2022</v>
      </c>
      <c r="F1269" s="547">
        <v>273397</v>
      </c>
      <c r="G1269" s="548">
        <v>0.19</v>
      </c>
      <c r="H1269" s="547">
        <v>229745.38</v>
      </c>
      <c r="I1269" s="545" t="s">
        <v>12700</v>
      </c>
      <c r="J1269" s="545" t="s">
        <v>13298</v>
      </c>
      <c r="K1269" s="545" t="s">
        <v>14995</v>
      </c>
      <c r="L1269" s="545" t="s">
        <v>14993</v>
      </c>
      <c r="M1269" s="548" t="s">
        <v>13868</v>
      </c>
      <c r="N1269" s="545" t="s">
        <v>13413</v>
      </c>
      <c r="O1269" s="545" t="s">
        <v>14996</v>
      </c>
      <c r="P1269" s="549">
        <v>1359</v>
      </c>
      <c r="Q1269" s="549">
        <v>2</v>
      </c>
      <c r="R1269" s="549">
        <v>117</v>
      </c>
      <c r="S1269" s="548">
        <v>1012</v>
      </c>
      <c r="T1269" s="548"/>
      <c r="U1269" s="99"/>
    </row>
    <row r="1270" spans="1:21" ht="19.5" customHeight="1">
      <c r="A1270" s="545">
        <v>1689</v>
      </c>
      <c r="B1270" s="545" t="s">
        <v>456</v>
      </c>
      <c r="C1270" s="545" t="s">
        <v>216</v>
      </c>
      <c r="D1270" s="546"/>
      <c r="E1270" s="171" t="str">
        <f t="shared" si="19"/>
        <v>1900</v>
      </c>
      <c r="F1270" s="547">
        <v>0</v>
      </c>
      <c r="G1270" s="548">
        <v>0</v>
      </c>
      <c r="H1270" s="547">
        <v>0</v>
      </c>
      <c r="I1270" s="545" t="s">
        <v>12660</v>
      </c>
      <c r="J1270" s="545"/>
      <c r="K1270" s="545" t="s">
        <v>13413</v>
      </c>
      <c r="L1270" s="545" t="s">
        <v>13841</v>
      </c>
      <c r="M1270" s="548" t="s">
        <v>13758</v>
      </c>
      <c r="N1270" s="545" t="s">
        <v>13413</v>
      </c>
      <c r="O1270" s="545" t="s">
        <v>14997</v>
      </c>
      <c r="P1270" s="549">
        <v>1360</v>
      </c>
      <c r="Q1270" s="549">
        <v>1</v>
      </c>
      <c r="R1270" s="549">
        <v>72</v>
      </c>
      <c r="S1270" s="548"/>
      <c r="T1270" s="548"/>
      <c r="U1270" s="99"/>
    </row>
    <row r="1271" spans="1:21" ht="19.5" customHeight="1">
      <c r="A1271" s="545">
        <v>1690</v>
      </c>
      <c r="B1271" s="545" t="s">
        <v>462</v>
      </c>
      <c r="C1271" s="545" t="s">
        <v>216</v>
      </c>
      <c r="D1271" s="546">
        <v>43552</v>
      </c>
      <c r="E1271" s="171" t="str">
        <f t="shared" si="19"/>
        <v>2019</v>
      </c>
      <c r="F1271" s="547">
        <v>999</v>
      </c>
      <c r="G1271" s="548">
        <v>0</v>
      </c>
      <c r="H1271" s="547">
        <v>999</v>
      </c>
      <c r="I1271" s="545" t="s">
        <v>12660</v>
      </c>
      <c r="J1271" s="545" t="s">
        <v>13296</v>
      </c>
      <c r="K1271" s="545" t="s">
        <v>13413</v>
      </c>
      <c r="L1271" s="545" t="s">
        <v>13844</v>
      </c>
      <c r="M1271" s="548" t="s">
        <v>13758</v>
      </c>
      <c r="N1271" s="545" t="s">
        <v>13413</v>
      </c>
      <c r="O1271" s="545" t="s">
        <v>14998</v>
      </c>
      <c r="P1271" s="549">
        <v>1361</v>
      </c>
      <c r="Q1271" s="549">
        <v>1</v>
      </c>
      <c r="R1271" s="549">
        <v>72</v>
      </c>
      <c r="S1271" s="548">
        <v>2218</v>
      </c>
      <c r="T1271" s="548"/>
      <c r="U1271" s="99"/>
    </row>
    <row r="1272" spans="1:21" ht="19.5" customHeight="1">
      <c r="A1272" s="545">
        <v>1691</v>
      </c>
      <c r="B1272" s="545" t="s">
        <v>1285</v>
      </c>
      <c r="C1272" s="545" t="s">
        <v>216</v>
      </c>
      <c r="D1272" s="546">
        <v>46052</v>
      </c>
      <c r="E1272" s="171" t="str">
        <f t="shared" si="19"/>
        <v>2026</v>
      </c>
      <c r="F1272" s="547">
        <v>689862</v>
      </c>
      <c r="G1272" s="548">
        <v>0.19</v>
      </c>
      <c r="H1272" s="547">
        <v>579715.97</v>
      </c>
      <c r="I1272" s="545" t="s">
        <v>12700</v>
      </c>
      <c r="J1272" s="545" t="s">
        <v>13307</v>
      </c>
      <c r="K1272" s="545" t="s">
        <v>14999</v>
      </c>
      <c r="L1272" s="545" t="s">
        <v>13413</v>
      </c>
      <c r="M1272" s="548" t="s">
        <v>13758</v>
      </c>
      <c r="N1272" s="545" t="s">
        <v>13413</v>
      </c>
      <c r="O1272" s="545" t="s">
        <v>15000</v>
      </c>
      <c r="P1272" s="549">
        <v>1362</v>
      </c>
      <c r="Q1272" s="549">
        <v>1</v>
      </c>
      <c r="R1272" s="549">
        <v>117</v>
      </c>
      <c r="S1272" s="548">
        <v>2228</v>
      </c>
      <c r="T1272" s="548"/>
      <c r="U1272" s="99"/>
    </row>
    <row r="1273" spans="1:21" ht="19.5" customHeight="1">
      <c r="A1273" s="545">
        <v>1693</v>
      </c>
      <c r="B1273" s="545" t="s">
        <v>7252</v>
      </c>
      <c r="C1273" s="545" t="s">
        <v>216</v>
      </c>
      <c r="D1273" s="546">
        <v>46052</v>
      </c>
      <c r="E1273" s="171" t="str">
        <f t="shared" si="19"/>
        <v>2026</v>
      </c>
      <c r="F1273" s="547">
        <v>6964</v>
      </c>
      <c r="G1273" s="548">
        <v>0.19</v>
      </c>
      <c r="H1273" s="547">
        <v>5852.1</v>
      </c>
      <c r="I1273" s="545" t="s">
        <v>12650</v>
      </c>
      <c r="J1273" s="545" t="s">
        <v>13307</v>
      </c>
      <c r="K1273" s="545"/>
      <c r="L1273" s="545" t="s">
        <v>13413</v>
      </c>
      <c r="M1273" s="548" t="s">
        <v>13758</v>
      </c>
      <c r="N1273" s="545" t="s">
        <v>13413</v>
      </c>
      <c r="O1273" s="545" t="s">
        <v>15001</v>
      </c>
      <c r="P1273" s="549">
        <v>1363</v>
      </c>
      <c r="Q1273" s="549">
        <v>1</v>
      </c>
      <c r="R1273" s="549">
        <v>127</v>
      </c>
      <c r="S1273" s="548">
        <v>2228</v>
      </c>
      <c r="T1273" s="548"/>
      <c r="U1273" s="99"/>
    </row>
    <row r="1274" spans="1:21" ht="19.5" customHeight="1">
      <c r="A1274" s="545">
        <v>1695</v>
      </c>
      <c r="B1274" s="545" t="s">
        <v>908</v>
      </c>
      <c r="C1274" s="545" t="s">
        <v>4504</v>
      </c>
      <c r="D1274" s="546"/>
      <c r="E1274" s="171" t="str">
        <f t="shared" si="19"/>
        <v>1900</v>
      </c>
      <c r="F1274" s="547">
        <v>0</v>
      </c>
      <c r="G1274" s="548">
        <v>0</v>
      </c>
      <c r="H1274" s="547">
        <v>0</v>
      </c>
      <c r="I1274" s="545" t="s">
        <v>12668</v>
      </c>
      <c r="J1274" s="545"/>
      <c r="K1274" s="545" t="s">
        <v>13413</v>
      </c>
      <c r="L1274" s="545" t="s">
        <v>13413</v>
      </c>
      <c r="M1274" s="548" t="s">
        <v>13868</v>
      </c>
      <c r="N1274" s="545" t="s">
        <v>13413</v>
      </c>
      <c r="O1274" s="545" t="s">
        <v>13413</v>
      </c>
      <c r="P1274" s="549">
        <v>1364</v>
      </c>
      <c r="Q1274" s="549">
        <v>2</v>
      </c>
      <c r="R1274" s="549">
        <v>7</v>
      </c>
      <c r="S1274" s="548"/>
      <c r="T1274" s="548"/>
      <c r="U1274" s="99"/>
    </row>
    <row r="1275" spans="1:21" ht="19.5" customHeight="1">
      <c r="A1275" s="545">
        <v>1697</v>
      </c>
      <c r="B1275" s="545" t="s">
        <v>3397</v>
      </c>
      <c r="C1275" s="545" t="s">
        <v>216</v>
      </c>
      <c r="D1275" s="546"/>
      <c r="E1275" s="171" t="str">
        <f t="shared" si="19"/>
        <v>1900</v>
      </c>
      <c r="F1275" s="547">
        <v>0</v>
      </c>
      <c r="G1275" s="548">
        <v>0</v>
      </c>
      <c r="H1275" s="547">
        <v>0</v>
      </c>
      <c r="I1275" s="545" t="s">
        <v>12716</v>
      </c>
      <c r="J1275" s="545"/>
      <c r="K1275" s="545" t="s">
        <v>13413</v>
      </c>
      <c r="L1275" s="545" t="s">
        <v>13413</v>
      </c>
      <c r="M1275" s="548" t="s">
        <v>13758</v>
      </c>
      <c r="N1275" s="545" t="s">
        <v>13413</v>
      </c>
      <c r="O1275" s="545" t="s">
        <v>13413</v>
      </c>
      <c r="P1275" s="549">
        <v>1365</v>
      </c>
      <c r="Q1275" s="549">
        <v>1</v>
      </c>
      <c r="R1275" s="549">
        <v>25</v>
      </c>
      <c r="S1275" s="548"/>
      <c r="T1275" s="548"/>
      <c r="U1275" s="99"/>
    </row>
    <row r="1276" spans="1:21" ht="19.5" customHeight="1">
      <c r="A1276" s="545">
        <v>1698</v>
      </c>
      <c r="B1276" s="545" t="s">
        <v>11727</v>
      </c>
      <c r="C1276" s="545" t="s">
        <v>216</v>
      </c>
      <c r="D1276" s="546"/>
      <c r="E1276" s="171" t="str">
        <f t="shared" si="19"/>
        <v>1900</v>
      </c>
      <c r="F1276" s="547">
        <v>0</v>
      </c>
      <c r="G1276" s="548">
        <v>0</v>
      </c>
      <c r="H1276" s="547">
        <v>0</v>
      </c>
      <c r="I1276" s="545" t="s">
        <v>12650</v>
      </c>
      <c r="J1276" s="545"/>
      <c r="K1276" s="545" t="s">
        <v>13413</v>
      </c>
      <c r="L1276" s="545" t="s">
        <v>15002</v>
      </c>
      <c r="M1276" s="548" t="s">
        <v>13758</v>
      </c>
      <c r="N1276" s="545" t="s">
        <v>13413</v>
      </c>
      <c r="O1276" s="545" t="s">
        <v>13413</v>
      </c>
      <c r="P1276" s="549">
        <v>1366</v>
      </c>
      <c r="Q1276" s="549">
        <v>1</v>
      </c>
      <c r="R1276" s="549">
        <v>127</v>
      </c>
      <c r="S1276" s="548"/>
      <c r="T1276" s="548"/>
      <c r="U1276" s="99"/>
    </row>
    <row r="1277" spans="1:21" ht="19.5" customHeight="1">
      <c r="A1277" s="545">
        <v>1699</v>
      </c>
      <c r="B1277" s="545" t="s">
        <v>11726</v>
      </c>
      <c r="C1277" s="545" t="s">
        <v>216</v>
      </c>
      <c r="D1277" s="546"/>
      <c r="E1277" s="171" t="str">
        <f t="shared" si="19"/>
        <v>1900</v>
      </c>
      <c r="F1277" s="547">
        <v>0</v>
      </c>
      <c r="G1277" s="548">
        <v>0</v>
      </c>
      <c r="H1277" s="547">
        <v>0</v>
      </c>
      <c r="I1277" s="545" t="s">
        <v>12650</v>
      </c>
      <c r="J1277" s="545"/>
      <c r="K1277" s="545" t="s">
        <v>13413</v>
      </c>
      <c r="L1277" s="545" t="s">
        <v>15003</v>
      </c>
      <c r="M1277" s="548" t="s">
        <v>13758</v>
      </c>
      <c r="N1277" s="545" t="s">
        <v>13413</v>
      </c>
      <c r="O1277" s="545" t="s">
        <v>15004</v>
      </c>
      <c r="P1277" s="549">
        <v>1367</v>
      </c>
      <c r="Q1277" s="549">
        <v>1</v>
      </c>
      <c r="R1277" s="549">
        <v>127</v>
      </c>
      <c r="S1277" s="548"/>
      <c r="T1277" s="548"/>
      <c r="U1277" s="99"/>
    </row>
    <row r="1278" spans="1:21" ht="19.5" customHeight="1">
      <c r="A1278" s="545">
        <v>1700</v>
      </c>
      <c r="B1278" s="545" t="s">
        <v>11725</v>
      </c>
      <c r="C1278" s="545" t="s">
        <v>216</v>
      </c>
      <c r="D1278" s="546"/>
      <c r="E1278" s="171" t="str">
        <f t="shared" si="19"/>
        <v>1900</v>
      </c>
      <c r="F1278" s="547">
        <v>0</v>
      </c>
      <c r="G1278" s="548">
        <v>0</v>
      </c>
      <c r="H1278" s="547">
        <v>0</v>
      </c>
      <c r="I1278" s="545" t="s">
        <v>12650</v>
      </c>
      <c r="J1278" s="545"/>
      <c r="K1278" s="545" t="s">
        <v>13413</v>
      </c>
      <c r="L1278" s="545" t="s">
        <v>13413</v>
      </c>
      <c r="M1278" s="548" t="s">
        <v>13758</v>
      </c>
      <c r="N1278" s="545" t="s">
        <v>13413</v>
      </c>
      <c r="O1278" s="545" t="s">
        <v>15005</v>
      </c>
      <c r="P1278" s="549">
        <v>1368</v>
      </c>
      <c r="Q1278" s="549">
        <v>1</v>
      </c>
      <c r="R1278" s="549">
        <v>127</v>
      </c>
      <c r="S1278" s="548"/>
      <c r="T1278" s="548"/>
      <c r="U1278" s="99"/>
    </row>
    <row r="1279" spans="1:21" ht="19.5" customHeight="1">
      <c r="A1279" s="545">
        <v>1701</v>
      </c>
      <c r="B1279" s="545" t="s">
        <v>2139</v>
      </c>
      <c r="C1279" s="545" t="s">
        <v>216</v>
      </c>
      <c r="D1279" s="546"/>
      <c r="E1279" s="171" t="str">
        <f t="shared" si="19"/>
        <v>1900</v>
      </c>
      <c r="F1279" s="547">
        <v>0</v>
      </c>
      <c r="G1279" s="548">
        <v>0</v>
      </c>
      <c r="H1279" s="547">
        <v>0</v>
      </c>
      <c r="I1279" s="545" t="s">
        <v>12650</v>
      </c>
      <c r="J1279" s="545"/>
      <c r="K1279" s="545" t="s">
        <v>13413</v>
      </c>
      <c r="L1279" s="545" t="s">
        <v>13413</v>
      </c>
      <c r="M1279" s="548" t="s">
        <v>13758</v>
      </c>
      <c r="N1279" s="545" t="s">
        <v>13413</v>
      </c>
      <c r="O1279" s="545" t="s">
        <v>15006</v>
      </c>
      <c r="P1279" s="549">
        <v>1369</v>
      </c>
      <c r="Q1279" s="549">
        <v>1</v>
      </c>
      <c r="R1279" s="549">
        <v>127</v>
      </c>
      <c r="S1279" s="548"/>
      <c r="T1279" s="548"/>
      <c r="U1279" s="99"/>
    </row>
    <row r="1280" spans="1:21" ht="19.5" customHeight="1">
      <c r="A1280" s="545">
        <v>1702</v>
      </c>
      <c r="B1280" s="545" t="s">
        <v>11724</v>
      </c>
      <c r="C1280" s="545" t="s">
        <v>216</v>
      </c>
      <c r="D1280" s="546"/>
      <c r="E1280" s="171" t="str">
        <f t="shared" si="19"/>
        <v>1900</v>
      </c>
      <c r="F1280" s="547">
        <v>0</v>
      </c>
      <c r="G1280" s="548">
        <v>0</v>
      </c>
      <c r="H1280" s="547">
        <v>0</v>
      </c>
      <c r="I1280" s="545" t="s">
        <v>12650</v>
      </c>
      <c r="J1280" s="545"/>
      <c r="K1280" s="545" t="s">
        <v>13413</v>
      </c>
      <c r="L1280" s="545" t="s">
        <v>13413</v>
      </c>
      <c r="M1280" s="548" t="s">
        <v>13758</v>
      </c>
      <c r="N1280" s="545" t="s">
        <v>13413</v>
      </c>
      <c r="O1280" s="545" t="s">
        <v>15007</v>
      </c>
      <c r="P1280" s="549">
        <v>1370</v>
      </c>
      <c r="Q1280" s="549">
        <v>1</v>
      </c>
      <c r="R1280" s="549">
        <v>127</v>
      </c>
      <c r="S1280" s="548"/>
      <c r="T1280" s="548"/>
      <c r="U1280" s="99"/>
    </row>
    <row r="1281" spans="1:21" ht="19.5" customHeight="1">
      <c r="A1281" s="545">
        <v>1703</v>
      </c>
      <c r="B1281" s="545" t="s">
        <v>2135</v>
      </c>
      <c r="C1281" s="545" t="s">
        <v>216</v>
      </c>
      <c r="D1281" s="546"/>
      <c r="E1281" s="171" t="str">
        <f t="shared" si="19"/>
        <v>1900</v>
      </c>
      <c r="F1281" s="547">
        <v>0</v>
      </c>
      <c r="G1281" s="548">
        <v>0</v>
      </c>
      <c r="H1281" s="547">
        <v>0</v>
      </c>
      <c r="I1281" s="545" t="s">
        <v>12650</v>
      </c>
      <c r="J1281" s="545"/>
      <c r="K1281" s="545" t="s">
        <v>13413</v>
      </c>
      <c r="L1281" s="545" t="s">
        <v>13413</v>
      </c>
      <c r="M1281" s="548" t="s">
        <v>13758</v>
      </c>
      <c r="N1281" s="545" t="s">
        <v>13413</v>
      </c>
      <c r="O1281" s="545" t="s">
        <v>15008</v>
      </c>
      <c r="P1281" s="549">
        <v>1371</v>
      </c>
      <c r="Q1281" s="549">
        <v>1</v>
      </c>
      <c r="R1281" s="549">
        <v>127</v>
      </c>
      <c r="S1281" s="548"/>
      <c r="T1281" s="548"/>
      <c r="U1281" s="99"/>
    </row>
    <row r="1282" spans="1:21" ht="19.5" customHeight="1">
      <c r="A1282" s="545">
        <v>1708</v>
      </c>
      <c r="B1282" s="545" t="s">
        <v>475</v>
      </c>
      <c r="C1282" s="545" t="s">
        <v>216</v>
      </c>
      <c r="D1282" s="546"/>
      <c r="E1282" s="171" t="str">
        <f t="shared" si="19"/>
        <v>1900</v>
      </c>
      <c r="F1282" s="547">
        <v>0</v>
      </c>
      <c r="G1282" s="548">
        <v>0</v>
      </c>
      <c r="H1282" s="547">
        <v>0</v>
      </c>
      <c r="I1282" s="545" t="s">
        <v>12665</v>
      </c>
      <c r="J1282" s="545"/>
      <c r="K1282" s="545" t="s">
        <v>13413</v>
      </c>
      <c r="L1282" s="545" t="s">
        <v>15009</v>
      </c>
      <c r="M1282" s="548" t="s">
        <v>13758</v>
      </c>
      <c r="N1282" s="545" t="s">
        <v>13413</v>
      </c>
      <c r="O1282" s="545" t="s">
        <v>15010</v>
      </c>
      <c r="P1282" s="549">
        <v>1373</v>
      </c>
      <c r="Q1282" s="549">
        <v>1</v>
      </c>
      <c r="R1282" s="549">
        <v>75</v>
      </c>
      <c r="S1282" s="548"/>
      <c r="T1282" s="548"/>
      <c r="U1282" s="99"/>
    </row>
    <row r="1283" spans="1:21" ht="19.5" customHeight="1">
      <c r="A1283" s="545">
        <v>1709</v>
      </c>
      <c r="B1283" s="545" t="s">
        <v>2074</v>
      </c>
      <c r="C1283" s="545" t="s">
        <v>209</v>
      </c>
      <c r="D1283" s="546"/>
      <c r="E1283" s="171" t="str">
        <f t="shared" si="19"/>
        <v>1900</v>
      </c>
      <c r="F1283" s="547">
        <v>0</v>
      </c>
      <c r="G1283" s="548">
        <v>0</v>
      </c>
      <c r="H1283" s="547">
        <v>0</v>
      </c>
      <c r="I1283" s="545" t="s">
        <v>12637</v>
      </c>
      <c r="J1283" s="545"/>
      <c r="K1283" s="545" t="s">
        <v>13413</v>
      </c>
      <c r="L1283" s="545" t="s">
        <v>13413</v>
      </c>
      <c r="M1283" s="548" t="s">
        <v>13758</v>
      </c>
      <c r="N1283" s="545" t="s">
        <v>13413</v>
      </c>
      <c r="O1283" s="545" t="s">
        <v>13413</v>
      </c>
      <c r="P1283" s="549">
        <v>1374</v>
      </c>
      <c r="Q1283" s="549">
        <v>1</v>
      </c>
      <c r="R1283" s="549">
        <v>13</v>
      </c>
      <c r="S1283" s="548"/>
      <c r="T1283" s="548"/>
      <c r="U1283" s="99"/>
    </row>
    <row r="1284" spans="1:21" ht="19.5" customHeight="1">
      <c r="A1284" s="545">
        <v>1710</v>
      </c>
      <c r="B1284" s="545" t="s">
        <v>11723</v>
      </c>
      <c r="C1284" s="545" t="s">
        <v>216</v>
      </c>
      <c r="D1284" s="546"/>
      <c r="E1284" s="171" t="str">
        <f t="shared" ref="E1284:E1347" si="20">TEXT(D1284,"YYYY")</f>
        <v>1900</v>
      </c>
      <c r="F1284" s="547">
        <v>0</v>
      </c>
      <c r="G1284" s="548">
        <v>0</v>
      </c>
      <c r="H1284" s="547">
        <v>0</v>
      </c>
      <c r="I1284" s="545" t="s">
        <v>12660</v>
      </c>
      <c r="J1284" s="545"/>
      <c r="K1284" s="545" t="s">
        <v>13413</v>
      </c>
      <c r="L1284" s="545" t="s">
        <v>15011</v>
      </c>
      <c r="M1284" s="548" t="s">
        <v>13758</v>
      </c>
      <c r="N1284" s="545" t="s">
        <v>13413</v>
      </c>
      <c r="O1284" s="545" t="s">
        <v>15012</v>
      </c>
      <c r="P1284" s="549">
        <v>1375</v>
      </c>
      <c r="Q1284" s="549">
        <v>1</v>
      </c>
      <c r="R1284" s="549">
        <v>72</v>
      </c>
      <c r="S1284" s="548"/>
      <c r="T1284" s="548"/>
      <c r="U1284" s="99"/>
    </row>
    <row r="1285" spans="1:21" ht="19.5" customHeight="1">
      <c r="A1285" s="545">
        <v>1711</v>
      </c>
      <c r="B1285" s="545" t="s">
        <v>4484</v>
      </c>
      <c r="C1285" s="545" t="s">
        <v>216</v>
      </c>
      <c r="D1285" s="546">
        <v>43509</v>
      </c>
      <c r="E1285" s="171" t="str">
        <f t="shared" si="20"/>
        <v>2019</v>
      </c>
      <c r="F1285" s="547">
        <v>579</v>
      </c>
      <c r="G1285" s="548">
        <v>0</v>
      </c>
      <c r="H1285" s="547">
        <v>579</v>
      </c>
      <c r="I1285" s="545" t="s">
        <v>12665</v>
      </c>
      <c r="J1285" s="545" t="s">
        <v>13298</v>
      </c>
      <c r="K1285" s="545" t="s">
        <v>13413</v>
      </c>
      <c r="L1285" s="545" t="s">
        <v>13866</v>
      </c>
      <c r="M1285" s="548" t="s">
        <v>13758</v>
      </c>
      <c r="N1285" s="545" t="s">
        <v>13413</v>
      </c>
      <c r="O1285" s="545" t="s">
        <v>15013</v>
      </c>
      <c r="P1285" s="549">
        <v>1376</v>
      </c>
      <c r="Q1285" s="549">
        <v>1</v>
      </c>
      <c r="R1285" s="549">
        <v>75</v>
      </c>
      <c r="S1285" s="548">
        <v>1012</v>
      </c>
      <c r="T1285" s="548"/>
      <c r="U1285" s="99"/>
    </row>
    <row r="1286" spans="1:21" ht="19.5" customHeight="1">
      <c r="A1286" s="545">
        <v>1712</v>
      </c>
      <c r="B1286" s="545" t="s">
        <v>11722</v>
      </c>
      <c r="C1286" s="545" t="s">
        <v>216</v>
      </c>
      <c r="D1286" s="546"/>
      <c r="E1286" s="171" t="str">
        <f t="shared" si="20"/>
        <v>1900</v>
      </c>
      <c r="F1286" s="547">
        <v>0</v>
      </c>
      <c r="G1286" s="548">
        <v>0</v>
      </c>
      <c r="H1286" s="547">
        <v>0</v>
      </c>
      <c r="I1286" s="545" t="s">
        <v>12663</v>
      </c>
      <c r="J1286" s="545"/>
      <c r="K1286" s="545" t="s">
        <v>13413</v>
      </c>
      <c r="L1286" s="545" t="s">
        <v>14857</v>
      </c>
      <c r="M1286" s="548" t="s">
        <v>13758</v>
      </c>
      <c r="N1286" s="545" t="s">
        <v>13413</v>
      </c>
      <c r="O1286" s="545" t="s">
        <v>15014</v>
      </c>
      <c r="P1286" s="549">
        <v>1377</v>
      </c>
      <c r="Q1286" s="549">
        <v>1</v>
      </c>
      <c r="R1286" s="549">
        <v>21</v>
      </c>
      <c r="S1286" s="548"/>
      <c r="T1286" s="548"/>
      <c r="U1286" s="99"/>
    </row>
    <row r="1287" spans="1:21" ht="19.5" customHeight="1">
      <c r="A1287" s="545">
        <v>1713</v>
      </c>
      <c r="B1287" s="545" t="s">
        <v>11721</v>
      </c>
      <c r="C1287" s="545" t="s">
        <v>216</v>
      </c>
      <c r="D1287" s="546">
        <v>44596</v>
      </c>
      <c r="E1287" s="171" t="str">
        <f t="shared" si="20"/>
        <v>2022</v>
      </c>
      <c r="F1287" s="547">
        <v>3395</v>
      </c>
      <c r="G1287" s="548">
        <v>0.19</v>
      </c>
      <c r="H1287" s="547">
        <v>2852.94</v>
      </c>
      <c r="I1287" s="545" t="s">
        <v>12697</v>
      </c>
      <c r="J1287" s="545" t="s">
        <v>13297</v>
      </c>
      <c r="K1287" s="545" t="s">
        <v>13413</v>
      </c>
      <c r="L1287" s="545" t="s">
        <v>13807</v>
      </c>
      <c r="M1287" s="548" t="s">
        <v>13758</v>
      </c>
      <c r="N1287" s="545" t="s">
        <v>13413</v>
      </c>
      <c r="O1287" s="545" t="s">
        <v>15015</v>
      </c>
      <c r="P1287" s="549">
        <v>1378</v>
      </c>
      <c r="Q1287" s="549">
        <v>1</v>
      </c>
      <c r="R1287" s="549">
        <v>138</v>
      </c>
      <c r="S1287" s="548">
        <v>2257</v>
      </c>
      <c r="T1287" s="548"/>
      <c r="U1287" s="99"/>
    </row>
    <row r="1288" spans="1:21" ht="19.5" customHeight="1">
      <c r="A1288" s="545">
        <v>1715</v>
      </c>
      <c r="B1288" s="545" t="s">
        <v>8024</v>
      </c>
      <c r="C1288" s="545" t="s">
        <v>437</v>
      </c>
      <c r="D1288" s="546">
        <v>43553</v>
      </c>
      <c r="E1288" s="171" t="str">
        <f t="shared" si="20"/>
        <v>2019</v>
      </c>
      <c r="F1288" s="547">
        <v>392700</v>
      </c>
      <c r="G1288" s="548">
        <v>0.19</v>
      </c>
      <c r="H1288" s="547">
        <v>330000</v>
      </c>
      <c r="I1288" s="545" t="s">
        <v>12668</v>
      </c>
      <c r="J1288" s="545" t="s">
        <v>13296</v>
      </c>
      <c r="K1288" s="545" t="s">
        <v>13413</v>
      </c>
      <c r="L1288" s="545" t="s">
        <v>15016</v>
      </c>
      <c r="M1288" s="548" t="s">
        <v>13868</v>
      </c>
      <c r="N1288" s="545" t="s">
        <v>13413</v>
      </c>
      <c r="O1288" s="545" t="s">
        <v>13413</v>
      </c>
      <c r="P1288" s="549">
        <v>1380</v>
      </c>
      <c r="Q1288" s="549">
        <v>2</v>
      </c>
      <c r="R1288" s="549">
        <v>7</v>
      </c>
      <c r="S1288" s="548">
        <v>2218</v>
      </c>
      <c r="T1288" s="548"/>
      <c r="U1288" s="99"/>
    </row>
    <row r="1289" spans="1:21" ht="19.5" customHeight="1">
      <c r="A1289" s="545">
        <v>1716</v>
      </c>
      <c r="B1289" s="545" t="s">
        <v>11720</v>
      </c>
      <c r="C1289" s="545" t="s">
        <v>209</v>
      </c>
      <c r="D1289" s="546">
        <v>44596</v>
      </c>
      <c r="E1289" s="171" t="str">
        <f t="shared" si="20"/>
        <v>2022</v>
      </c>
      <c r="F1289" s="547">
        <v>14118.01</v>
      </c>
      <c r="G1289" s="548">
        <v>0.19</v>
      </c>
      <c r="H1289" s="547">
        <v>11863.87</v>
      </c>
      <c r="I1289" s="545" t="s">
        <v>12697</v>
      </c>
      <c r="J1289" s="545" t="s">
        <v>13297</v>
      </c>
      <c r="K1289" s="545" t="s">
        <v>13413</v>
      </c>
      <c r="L1289" s="545" t="s">
        <v>14933</v>
      </c>
      <c r="M1289" s="548" t="s">
        <v>13758</v>
      </c>
      <c r="N1289" s="545" t="s">
        <v>13413</v>
      </c>
      <c r="O1289" s="545" t="s">
        <v>13413</v>
      </c>
      <c r="P1289" s="549">
        <v>1381</v>
      </c>
      <c r="Q1289" s="549">
        <v>1</v>
      </c>
      <c r="R1289" s="549">
        <v>138</v>
      </c>
      <c r="S1289" s="548">
        <v>2257</v>
      </c>
      <c r="T1289" s="548"/>
      <c r="U1289" s="99"/>
    </row>
    <row r="1290" spans="1:21" ht="19.5" customHeight="1">
      <c r="A1290" s="545">
        <v>1717</v>
      </c>
      <c r="B1290" s="545" t="s">
        <v>357</v>
      </c>
      <c r="C1290" s="545" t="s">
        <v>221</v>
      </c>
      <c r="D1290" s="546"/>
      <c r="E1290" s="171" t="str">
        <f t="shared" si="20"/>
        <v>1900</v>
      </c>
      <c r="F1290" s="547">
        <v>0</v>
      </c>
      <c r="G1290" s="548">
        <v>0</v>
      </c>
      <c r="H1290" s="547">
        <v>0</v>
      </c>
      <c r="I1290" s="545" t="s">
        <v>12654</v>
      </c>
      <c r="J1290" s="545"/>
      <c r="K1290" s="545" t="s">
        <v>13413</v>
      </c>
      <c r="L1290" s="545" t="s">
        <v>15017</v>
      </c>
      <c r="M1290" s="548" t="s">
        <v>13758</v>
      </c>
      <c r="N1290" s="545" t="s">
        <v>13413</v>
      </c>
      <c r="O1290" s="545" t="s">
        <v>15018</v>
      </c>
      <c r="P1290" s="549">
        <v>1382</v>
      </c>
      <c r="Q1290" s="549">
        <v>1</v>
      </c>
      <c r="R1290" s="549">
        <v>2</v>
      </c>
      <c r="S1290" s="548"/>
      <c r="T1290" s="548"/>
      <c r="U1290" s="99"/>
    </row>
    <row r="1291" spans="1:21" ht="19.5" customHeight="1">
      <c r="A1291" s="545">
        <v>1718</v>
      </c>
      <c r="B1291" s="545" t="s">
        <v>503</v>
      </c>
      <c r="C1291" s="545" t="s">
        <v>216</v>
      </c>
      <c r="D1291" s="546"/>
      <c r="E1291" s="171" t="str">
        <f t="shared" si="20"/>
        <v>1900</v>
      </c>
      <c r="F1291" s="547">
        <v>0</v>
      </c>
      <c r="G1291" s="548">
        <v>0</v>
      </c>
      <c r="H1291" s="547">
        <v>0</v>
      </c>
      <c r="I1291" s="545" t="s">
        <v>12672</v>
      </c>
      <c r="J1291" s="545"/>
      <c r="K1291" s="545" t="s">
        <v>13413</v>
      </c>
      <c r="L1291" s="545" t="s">
        <v>15019</v>
      </c>
      <c r="M1291" s="548" t="s">
        <v>13758</v>
      </c>
      <c r="N1291" s="545" t="s">
        <v>13413</v>
      </c>
      <c r="O1291" s="545" t="s">
        <v>13413</v>
      </c>
      <c r="P1291" s="549">
        <v>1383</v>
      </c>
      <c r="Q1291" s="549">
        <v>1</v>
      </c>
      <c r="R1291" s="549">
        <v>4</v>
      </c>
      <c r="S1291" s="548"/>
      <c r="T1291" s="548"/>
      <c r="U1291" s="99"/>
    </row>
    <row r="1292" spans="1:21" ht="19.5" customHeight="1">
      <c r="A1292" s="545">
        <v>1720</v>
      </c>
      <c r="B1292" s="545" t="s">
        <v>11719</v>
      </c>
      <c r="C1292" s="545" t="s">
        <v>216</v>
      </c>
      <c r="D1292" s="546"/>
      <c r="E1292" s="171" t="str">
        <f t="shared" si="20"/>
        <v>1900</v>
      </c>
      <c r="F1292" s="547">
        <v>0</v>
      </c>
      <c r="G1292" s="548">
        <v>0</v>
      </c>
      <c r="H1292" s="547">
        <v>0</v>
      </c>
      <c r="I1292" s="545" t="s">
        <v>12672</v>
      </c>
      <c r="J1292" s="545"/>
      <c r="K1292" s="545" t="s">
        <v>13413</v>
      </c>
      <c r="L1292" s="545" t="s">
        <v>15019</v>
      </c>
      <c r="M1292" s="548" t="s">
        <v>13758</v>
      </c>
      <c r="N1292" s="545" t="s">
        <v>13413</v>
      </c>
      <c r="O1292" s="545" t="s">
        <v>13413</v>
      </c>
      <c r="P1292" s="549">
        <v>1384</v>
      </c>
      <c r="Q1292" s="549">
        <v>1</v>
      </c>
      <c r="R1292" s="549">
        <v>4</v>
      </c>
      <c r="S1292" s="548"/>
      <c r="T1292" s="548"/>
      <c r="U1292" s="99"/>
    </row>
    <row r="1293" spans="1:21" ht="19.5" customHeight="1">
      <c r="A1293" s="545">
        <v>1721</v>
      </c>
      <c r="B1293" s="545" t="s">
        <v>504</v>
      </c>
      <c r="C1293" s="545" t="s">
        <v>216</v>
      </c>
      <c r="D1293" s="546"/>
      <c r="E1293" s="171" t="str">
        <f t="shared" si="20"/>
        <v>1900</v>
      </c>
      <c r="F1293" s="547">
        <v>0</v>
      </c>
      <c r="G1293" s="548">
        <v>0</v>
      </c>
      <c r="H1293" s="547">
        <v>0</v>
      </c>
      <c r="I1293" s="545" t="s">
        <v>12672</v>
      </c>
      <c r="J1293" s="545"/>
      <c r="K1293" s="545" t="s">
        <v>13413</v>
      </c>
      <c r="L1293" s="545" t="s">
        <v>15019</v>
      </c>
      <c r="M1293" s="548" t="s">
        <v>13758</v>
      </c>
      <c r="N1293" s="545" t="s">
        <v>13413</v>
      </c>
      <c r="O1293" s="545" t="s">
        <v>13413</v>
      </c>
      <c r="P1293" s="549">
        <v>1385</v>
      </c>
      <c r="Q1293" s="549">
        <v>1</v>
      </c>
      <c r="R1293" s="549">
        <v>4</v>
      </c>
      <c r="S1293" s="548"/>
      <c r="T1293" s="548"/>
      <c r="U1293" s="99"/>
    </row>
    <row r="1294" spans="1:21" ht="19.5" customHeight="1">
      <c r="A1294" s="545">
        <v>1724</v>
      </c>
      <c r="B1294" s="545" t="s">
        <v>11718</v>
      </c>
      <c r="C1294" s="545" t="s">
        <v>216</v>
      </c>
      <c r="D1294" s="546"/>
      <c r="E1294" s="171" t="str">
        <f t="shared" si="20"/>
        <v>1900</v>
      </c>
      <c r="F1294" s="547">
        <v>0</v>
      </c>
      <c r="G1294" s="548">
        <v>0</v>
      </c>
      <c r="H1294" s="547">
        <v>0</v>
      </c>
      <c r="I1294" s="545" t="s">
        <v>12650</v>
      </c>
      <c r="J1294" s="545"/>
      <c r="K1294" s="545" t="s">
        <v>13413</v>
      </c>
      <c r="L1294" s="545" t="s">
        <v>13413</v>
      </c>
      <c r="M1294" s="548" t="s">
        <v>13758</v>
      </c>
      <c r="N1294" s="545" t="s">
        <v>13413</v>
      </c>
      <c r="O1294" s="545" t="s">
        <v>15020</v>
      </c>
      <c r="P1294" s="549">
        <v>1388</v>
      </c>
      <c r="Q1294" s="549">
        <v>1</v>
      </c>
      <c r="R1294" s="549">
        <v>127</v>
      </c>
      <c r="S1294" s="548"/>
      <c r="T1294" s="548"/>
      <c r="U1294" s="99"/>
    </row>
    <row r="1295" spans="1:21" ht="19.5" customHeight="1">
      <c r="A1295" s="545">
        <v>1725</v>
      </c>
      <c r="B1295" s="545" t="s">
        <v>6674</v>
      </c>
      <c r="C1295" s="545" t="s">
        <v>209</v>
      </c>
      <c r="D1295" s="546">
        <v>45708</v>
      </c>
      <c r="E1295" s="171" t="str">
        <f t="shared" si="20"/>
        <v>2025</v>
      </c>
      <c r="F1295" s="547">
        <v>16139.08</v>
      </c>
      <c r="G1295" s="548">
        <v>0.19</v>
      </c>
      <c r="H1295" s="547">
        <v>13562.26</v>
      </c>
      <c r="I1295" s="545" t="s">
        <v>12637</v>
      </c>
      <c r="J1295" s="545" t="s">
        <v>13307</v>
      </c>
      <c r="K1295" s="545" t="s">
        <v>13413</v>
      </c>
      <c r="L1295" s="545" t="s">
        <v>14933</v>
      </c>
      <c r="M1295" s="548" t="s">
        <v>13758</v>
      </c>
      <c r="N1295" s="545" t="s">
        <v>13413</v>
      </c>
      <c r="O1295" s="545" t="s">
        <v>13413</v>
      </c>
      <c r="P1295" s="549">
        <v>1389</v>
      </c>
      <c r="Q1295" s="549">
        <v>1</v>
      </c>
      <c r="R1295" s="549">
        <v>13</v>
      </c>
      <c r="S1295" s="548">
        <v>2228</v>
      </c>
      <c r="T1295" s="548"/>
      <c r="U1295" s="99"/>
    </row>
    <row r="1296" spans="1:21" ht="19.5" customHeight="1">
      <c r="A1296" s="545">
        <v>1726</v>
      </c>
      <c r="B1296" s="545" t="s">
        <v>1521</v>
      </c>
      <c r="C1296" s="545" t="s">
        <v>216</v>
      </c>
      <c r="D1296" s="546"/>
      <c r="E1296" s="171" t="str">
        <f t="shared" si="20"/>
        <v>1900</v>
      </c>
      <c r="F1296" s="547">
        <v>0</v>
      </c>
      <c r="G1296" s="548">
        <v>0</v>
      </c>
      <c r="H1296" s="547">
        <v>0</v>
      </c>
      <c r="I1296" s="545" t="s">
        <v>12656</v>
      </c>
      <c r="J1296" s="545"/>
      <c r="K1296" s="545" t="s">
        <v>13413</v>
      </c>
      <c r="L1296" s="545" t="s">
        <v>15021</v>
      </c>
      <c r="M1296" s="548" t="s">
        <v>13758</v>
      </c>
      <c r="N1296" s="545" t="s">
        <v>22146</v>
      </c>
      <c r="O1296" s="545" t="s">
        <v>15022</v>
      </c>
      <c r="P1296" s="549">
        <v>1390</v>
      </c>
      <c r="Q1296" s="549">
        <v>1</v>
      </c>
      <c r="R1296" s="549">
        <v>119</v>
      </c>
      <c r="S1296" s="548"/>
      <c r="T1296" s="548">
        <v>15</v>
      </c>
      <c r="U1296" s="99"/>
    </row>
    <row r="1297" spans="1:21" ht="19.5" customHeight="1">
      <c r="A1297" s="545">
        <v>1727</v>
      </c>
      <c r="B1297" s="545" t="s">
        <v>11717</v>
      </c>
      <c r="C1297" s="545" t="s">
        <v>216</v>
      </c>
      <c r="D1297" s="546"/>
      <c r="E1297" s="171" t="str">
        <f t="shared" si="20"/>
        <v>1900</v>
      </c>
      <c r="F1297" s="547">
        <v>0</v>
      </c>
      <c r="G1297" s="548">
        <v>0</v>
      </c>
      <c r="H1297" s="547">
        <v>0</v>
      </c>
      <c r="I1297" s="545" t="s">
        <v>12650</v>
      </c>
      <c r="J1297" s="545"/>
      <c r="K1297" s="545" t="s">
        <v>13413</v>
      </c>
      <c r="L1297" s="545" t="s">
        <v>13413</v>
      </c>
      <c r="M1297" s="548" t="s">
        <v>13758</v>
      </c>
      <c r="N1297" s="545" t="s">
        <v>13413</v>
      </c>
      <c r="O1297" s="545" t="s">
        <v>15023</v>
      </c>
      <c r="P1297" s="549">
        <v>1391</v>
      </c>
      <c r="Q1297" s="549">
        <v>1</v>
      </c>
      <c r="R1297" s="549">
        <v>127</v>
      </c>
      <c r="S1297" s="548"/>
      <c r="T1297" s="548"/>
      <c r="U1297" s="99"/>
    </row>
    <row r="1298" spans="1:21" ht="19.5" customHeight="1">
      <c r="A1298" s="545">
        <v>1728</v>
      </c>
      <c r="B1298" s="545" t="s">
        <v>11716</v>
      </c>
      <c r="C1298" s="545" t="s">
        <v>216</v>
      </c>
      <c r="D1298" s="546"/>
      <c r="E1298" s="171" t="str">
        <f t="shared" si="20"/>
        <v>1900</v>
      </c>
      <c r="F1298" s="547">
        <v>0</v>
      </c>
      <c r="G1298" s="548">
        <v>0</v>
      </c>
      <c r="H1298" s="547">
        <v>0</v>
      </c>
      <c r="I1298" s="545" t="s">
        <v>12665</v>
      </c>
      <c r="J1298" s="545"/>
      <c r="K1298" s="545" t="s">
        <v>13413</v>
      </c>
      <c r="L1298" s="545" t="s">
        <v>15024</v>
      </c>
      <c r="M1298" s="548" t="s">
        <v>13758</v>
      </c>
      <c r="N1298" s="545" t="s">
        <v>13413</v>
      </c>
      <c r="O1298" s="545" t="s">
        <v>15025</v>
      </c>
      <c r="P1298" s="549">
        <v>1392</v>
      </c>
      <c r="Q1298" s="549">
        <v>1</v>
      </c>
      <c r="R1298" s="549">
        <v>75</v>
      </c>
      <c r="S1298" s="548"/>
      <c r="T1298" s="548"/>
      <c r="U1298" s="99"/>
    </row>
    <row r="1299" spans="1:21" ht="19.5" customHeight="1">
      <c r="A1299" s="545">
        <v>1729</v>
      </c>
      <c r="B1299" s="545" t="s">
        <v>11053</v>
      </c>
      <c r="C1299" s="545" t="s">
        <v>216</v>
      </c>
      <c r="D1299" s="546"/>
      <c r="E1299" s="171" t="str">
        <f t="shared" si="20"/>
        <v>1900</v>
      </c>
      <c r="F1299" s="547">
        <v>0</v>
      </c>
      <c r="G1299" s="548">
        <v>0</v>
      </c>
      <c r="H1299" s="547">
        <v>0</v>
      </c>
      <c r="I1299" s="545" t="s">
        <v>12673</v>
      </c>
      <c r="J1299" s="545"/>
      <c r="K1299" s="545" t="s">
        <v>13413</v>
      </c>
      <c r="L1299" s="545" t="s">
        <v>13413</v>
      </c>
      <c r="M1299" s="548" t="s">
        <v>13758</v>
      </c>
      <c r="N1299" s="545" t="s">
        <v>13413</v>
      </c>
      <c r="O1299" s="545" t="s">
        <v>13413</v>
      </c>
      <c r="P1299" s="549">
        <v>1393</v>
      </c>
      <c r="Q1299" s="549">
        <v>1</v>
      </c>
      <c r="R1299" s="549">
        <v>136</v>
      </c>
      <c r="S1299" s="548"/>
      <c r="T1299" s="548"/>
      <c r="U1299" s="99"/>
    </row>
    <row r="1300" spans="1:21" ht="19.5" customHeight="1">
      <c r="A1300" s="545">
        <v>1730</v>
      </c>
      <c r="B1300" s="545" t="s">
        <v>6383</v>
      </c>
      <c r="C1300" s="545" t="s">
        <v>216</v>
      </c>
      <c r="D1300" s="546">
        <v>46052</v>
      </c>
      <c r="E1300" s="171" t="str">
        <f t="shared" si="20"/>
        <v>2026</v>
      </c>
      <c r="F1300" s="547">
        <v>199554</v>
      </c>
      <c r="G1300" s="548">
        <v>0.19</v>
      </c>
      <c r="H1300" s="547">
        <v>167692.44</v>
      </c>
      <c r="I1300" s="545" t="s">
        <v>12673</v>
      </c>
      <c r="J1300" s="545" t="s">
        <v>13307</v>
      </c>
      <c r="K1300" s="545" t="s">
        <v>13413</v>
      </c>
      <c r="L1300" s="545" t="s">
        <v>15026</v>
      </c>
      <c r="M1300" s="548" t="s">
        <v>13758</v>
      </c>
      <c r="N1300" s="545" t="s">
        <v>13413</v>
      </c>
      <c r="O1300" s="545" t="s">
        <v>13413</v>
      </c>
      <c r="P1300" s="549">
        <v>1394</v>
      </c>
      <c r="Q1300" s="549">
        <v>1</v>
      </c>
      <c r="R1300" s="549">
        <v>136</v>
      </c>
      <c r="S1300" s="548">
        <v>2228</v>
      </c>
      <c r="T1300" s="548"/>
      <c r="U1300" s="99"/>
    </row>
    <row r="1301" spans="1:21" ht="19.5" customHeight="1">
      <c r="A1301" s="545">
        <v>1731</v>
      </c>
      <c r="B1301" s="545" t="s">
        <v>11715</v>
      </c>
      <c r="C1301" s="545" t="s">
        <v>216</v>
      </c>
      <c r="D1301" s="546"/>
      <c r="E1301" s="171" t="str">
        <f t="shared" si="20"/>
        <v>1900</v>
      </c>
      <c r="F1301" s="547">
        <v>0</v>
      </c>
      <c r="G1301" s="548">
        <v>0</v>
      </c>
      <c r="H1301" s="547">
        <v>0</v>
      </c>
      <c r="I1301" s="545" t="s">
        <v>12724</v>
      </c>
      <c r="J1301" s="545"/>
      <c r="K1301" s="545" t="s">
        <v>13413</v>
      </c>
      <c r="L1301" s="545" t="s">
        <v>15027</v>
      </c>
      <c r="M1301" s="548" t="s">
        <v>13758</v>
      </c>
      <c r="N1301" s="545" t="s">
        <v>13413</v>
      </c>
      <c r="O1301" s="545" t="s">
        <v>15028</v>
      </c>
      <c r="P1301" s="549">
        <v>1395</v>
      </c>
      <c r="Q1301" s="549">
        <v>1</v>
      </c>
      <c r="R1301" s="549">
        <v>112</v>
      </c>
      <c r="S1301" s="548"/>
      <c r="T1301" s="548"/>
      <c r="U1301" s="99"/>
    </row>
    <row r="1302" spans="1:21" ht="19.5" customHeight="1">
      <c r="A1302" s="545">
        <v>1732</v>
      </c>
      <c r="B1302" s="545" t="s">
        <v>11714</v>
      </c>
      <c r="C1302" s="545" t="s">
        <v>216</v>
      </c>
      <c r="D1302" s="546"/>
      <c r="E1302" s="171" t="str">
        <f t="shared" si="20"/>
        <v>1900</v>
      </c>
      <c r="F1302" s="547">
        <v>0</v>
      </c>
      <c r="G1302" s="548">
        <v>0</v>
      </c>
      <c r="H1302" s="547">
        <v>0</v>
      </c>
      <c r="I1302" s="545" t="s">
        <v>12691</v>
      </c>
      <c r="J1302" s="545"/>
      <c r="K1302" s="545" t="s">
        <v>13413</v>
      </c>
      <c r="L1302" s="545" t="s">
        <v>15029</v>
      </c>
      <c r="M1302" s="548" t="s">
        <v>13758</v>
      </c>
      <c r="N1302" s="545" t="s">
        <v>13413</v>
      </c>
      <c r="O1302" s="545" t="s">
        <v>15030</v>
      </c>
      <c r="P1302" s="549">
        <v>1396</v>
      </c>
      <c r="Q1302" s="549">
        <v>1</v>
      </c>
      <c r="R1302" s="549">
        <v>110</v>
      </c>
      <c r="S1302" s="548"/>
      <c r="T1302" s="548"/>
      <c r="U1302" s="99"/>
    </row>
    <row r="1303" spans="1:21" ht="19.5" customHeight="1">
      <c r="A1303" s="545">
        <v>1733</v>
      </c>
      <c r="B1303" s="545" t="s">
        <v>2107</v>
      </c>
      <c r="C1303" s="545" t="s">
        <v>216</v>
      </c>
      <c r="D1303" s="546"/>
      <c r="E1303" s="171" t="str">
        <f t="shared" si="20"/>
        <v>1900</v>
      </c>
      <c r="F1303" s="547">
        <v>0</v>
      </c>
      <c r="G1303" s="548">
        <v>0</v>
      </c>
      <c r="H1303" s="547">
        <v>0</v>
      </c>
      <c r="I1303" s="545" t="s">
        <v>12650</v>
      </c>
      <c r="J1303" s="545"/>
      <c r="K1303" s="545" t="s">
        <v>13413</v>
      </c>
      <c r="L1303" s="545" t="s">
        <v>13413</v>
      </c>
      <c r="M1303" s="548" t="s">
        <v>13758</v>
      </c>
      <c r="N1303" s="545" t="s">
        <v>13413</v>
      </c>
      <c r="O1303" s="545" t="s">
        <v>15031</v>
      </c>
      <c r="P1303" s="549">
        <v>1397</v>
      </c>
      <c r="Q1303" s="549">
        <v>1</v>
      </c>
      <c r="R1303" s="549">
        <v>127</v>
      </c>
      <c r="S1303" s="548"/>
      <c r="T1303" s="548"/>
      <c r="U1303" s="99"/>
    </row>
    <row r="1304" spans="1:21" ht="19.5" customHeight="1">
      <c r="A1304" s="545">
        <v>1734</v>
      </c>
      <c r="B1304" s="545" t="s">
        <v>207</v>
      </c>
      <c r="C1304" s="545" t="s">
        <v>206</v>
      </c>
      <c r="D1304" s="546">
        <v>43650</v>
      </c>
      <c r="E1304" s="171" t="str">
        <f t="shared" si="20"/>
        <v>2019</v>
      </c>
      <c r="F1304" s="547">
        <v>2926</v>
      </c>
      <c r="G1304" s="548">
        <v>0.19</v>
      </c>
      <c r="H1304" s="547">
        <v>2458.8200000000002</v>
      </c>
      <c r="I1304" s="545" t="s">
        <v>12644</v>
      </c>
      <c r="J1304" s="545" t="s">
        <v>13298</v>
      </c>
      <c r="K1304" s="545" t="s">
        <v>13413</v>
      </c>
      <c r="L1304" s="545" t="s">
        <v>13413</v>
      </c>
      <c r="M1304" s="548" t="s">
        <v>13758</v>
      </c>
      <c r="N1304" s="545" t="s">
        <v>13413</v>
      </c>
      <c r="O1304" s="545" t="s">
        <v>13413</v>
      </c>
      <c r="P1304" s="549">
        <v>1398</v>
      </c>
      <c r="Q1304" s="549">
        <v>1</v>
      </c>
      <c r="R1304" s="549">
        <v>62</v>
      </c>
      <c r="S1304" s="548">
        <v>1012</v>
      </c>
      <c r="T1304" s="548"/>
      <c r="U1304" s="99"/>
    </row>
    <row r="1305" spans="1:21" ht="19.5" customHeight="1">
      <c r="A1305" s="545">
        <v>1735</v>
      </c>
      <c r="B1305" s="545" t="s">
        <v>8306</v>
      </c>
      <c r="C1305" s="545" t="s">
        <v>209</v>
      </c>
      <c r="D1305" s="546">
        <v>46052</v>
      </c>
      <c r="E1305" s="171" t="str">
        <f t="shared" si="20"/>
        <v>2026</v>
      </c>
      <c r="F1305" s="547">
        <v>17801</v>
      </c>
      <c r="G1305" s="548">
        <v>0.19</v>
      </c>
      <c r="H1305" s="547">
        <v>14958.82</v>
      </c>
      <c r="I1305" s="545" t="s">
        <v>12697</v>
      </c>
      <c r="J1305" s="545" t="s">
        <v>13307</v>
      </c>
      <c r="K1305" s="545" t="s">
        <v>13413</v>
      </c>
      <c r="L1305" s="545" t="s">
        <v>14933</v>
      </c>
      <c r="M1305" s="548" t="s">
        <v>13758</v>
      </c>
      <c r="N1305" s="545" t="s">
        <v>13413</v>
      </c>
      <c r="O1305" s="545" t="s">
        <v>13413</v>
      </c>
      <c r="P1305" s="549">
        <v>1399</v>
      </c>
      <c r="Q1305" s="549">
        <v>1</v>
      </c>
      <c r="R1305" s="549">
        <v>138</v>
      </c>
      <c r="S1305" s="548">
        <v>2228</v>
      </c>
      <c r="T1305" s="548"/>
      <c r="U1305" s="99"/>
    </row>
    <row r="1306" spans="1:21" ht="19.5" customHeight="1">
      <c r="A1306" s="545">
        <v>1736</v>
      </c>
      <c r="B1306" s="545" t="s">
        <v>11713</v>
      </c>
      <c r="C1306" s="545" t="s">
        <v>216</v>
      </c>
      <c r="D1306" s="546"/>
      <c r="E1306" s="171" t="str">
        <f t="shared" si="20"/>
        <v>1900</v>
      </c>
      <c r="F1306" s="547">
        <v>0</v>
      </c>
      <c r="G1306" s="548">
        <v>0</v>
      </c>
      <c r="H1306" s="547">
        <v>0</v>
      </c>
      <c r="I1306" s="545" t="s">
        <v>12650</v>
      </c>
      <c r="J1306" s="545"/>
      <c r="K1306" s="545" t="s">
        <v>13413</v>
      </c>
      <c r="L1306" s="545" t="s">
        <v>15003</v>
      </c>
      <c r="M1306" s="548" t="s">
        <v>13758</v>
      </c>
      <c r="N1306" s="545" t="s">
        <v>13413</v>
      </c>
      <c r="O1306" s="545" t="s">
        <v>15032</v>
      </c>
      <c r="P1306" s="549">
        <v>1400</v>
      </c>
      <c r="Q1306" s="549">
        <v>1</v>
      </c>
      <c r="R1306" s="549">
        <v>127</v>
      </c>
      <c r="S1306" s="548"/>
      <c r="T1306" s="548"/>
      <c r="U1306" s="99"/>
    </row>
    <row r="1307" spans="1:21" ht="19.5" customHeight="1">
      <c r="A1307" s="545">
        <v>1737</v>
      </c>
      <c r="B1307" s="545" t="s">
        <v>11712</v>
      </c>
      <c r="C1307" s="545" t="s">
        <v>216</v>
      </c>
      <c r="D1307" s="546"/>
      <c r="E1307" s="171" t="str">
        <f t="shared" si="20"/>
        <v>1900</v>
      </c>
      <c r="F1307" s="547">
        <v>0</v>
      </c>
      <c r="G1307" s="548">
        <v>0</v>
      </c>
      <c r="H1307" s="547">
        <v>0</v>
      </c>
      <c r="I1307" s="545" t="s">
        <v>12700</v>
      </c>
      <c r="J1307" s="545"/>
      <c r="K1307" s="545" t="s">
        <v>13413</v>
      </c>
      <c r="L1307" s="545" t="s">
        <v>13413</v>
      </c>
      <c r="M1307" s="548" t="s">
        <v>13868</v>
      </c>
      <c r="N1307" s="545" t="s">
        <v>13413</v>
      </c>
      <c r="O1307" s="545" t="s">
        <v>15033</v>
      </c>
      <c r="P1307" s="549">
        <v>1401</v>
      </c>
      <c r="Q1307" s="549">
        <v>2</v>
      </c>
      <c r="R1307" s="549">
        <v>117</v>
      </c>
      <c r="S1307" s="548"/>
      <c r="T1307" s="548"/>
      <c r="U1307" s="99"/>
    </row>
    <row r="1308" spans="1:21" ht="19.5" customHeight="1">
      <c r="A1308" s="545">
        <v>1738</v>
      </c>
      <c r="B1308" s="545" t="s">
        <v>11711</v>
      </c>
      <c r="C1308" s="545" t="s">
        <v>216</v>
      </c>
      <c r="D1308" s="546"/>
      <c r="E1308" s="171" t="str">
        <f t="shared" si="20"/>
        <v>1900</v>
      </c>
      <c r="F1308" s="547">
        <v>0</v>
      </c>
      <c r="G1308" s="548">
        <v>0</v>
      </c>
      <c r="H1308" s="547">
        <v>0</v>
      </c>
      <c r="I1308" s="545" t="s">
        <v>12650</v>
      </c>
      <c r="J1308" s="545"/>
      <c r="K1308" s="545" t="s">
        <v>13413</v>
      </c>
      <c r="L1308" s="545" t="s">
        <v>13413</v>
      </c>
      <c r="M1308" s="548" t="s">
        <v>13758</v>
      </c>
      <c r="N1308" s="545" t="s">
        <v>13413</v>
      </c>
      <c r="O1308" s="545" t="s">
        <v>15034</v>
      </c>
      <c r="P1308" s="549">
        <v>1402</v>
      </c>
      <c r="Q1308" s="549">
        <v>1</v>
      </c>
      <c r="R1308" s="549">
        <v>127</v>
      </c>
      <c r="S1308" s="548"/>
      <c r="T1308" s="548"/>
      <c r="U1308" s="99"/>
    </row>
    <row r="1309" spans="1:21" ht="19.5" customHeight="1">
      <c r="A1309" s="545">
        <v>1739</v>
      </c>
      <c r="B1309" s="545" t="s">
        <v>2039</v>
      </c>
      <c r="C1309" s="545" t="s">
        <v>216</v>
      </c>
      <c r="D1309" s="546"/>
      <c r="E1309" s="171" t="str">
        <f t="shared" si="20"/>
        <v>1900</v>
      </c>
      <c r="F1309" s="547">
        <v>0</v>
      </c>
      <c r="G1309" s="548">
        <v>0</v>
      </c>
      <c r="H1309" s="547">
        <v>0</v>
      </c>
      <c r="I1309" s="545" t="s">
        <v>12650</v>
      </c>
      <c r="J1309" s="545"/>
      <c r="K1309" s="545" t="s">
        <v>13413</v>
      </c>
      <c r="L1309" s="545" t="s">
        <v>13413</v>
      </c>
      <c r="M1309" s="548" t="s">
        <v>13758</v>
      </c>
      <c r="N1309" s="545" t="s">
        <v>13413</v>
      </c>
      <c r="O1309" s="545" t="s">
        <v>15035</v>
      </c>
      <c r="P1309" s="549">
        <v>1403</v>
      </c>
      <c r="Q1309" s="549">
        <v>1</v>
      </c>
      <c r="R1309" s="549">
        <v>127</v>
      </c>
      <c r="S1309" s="548"/>
      <c r="T1309" s="548"/>
      <c r="U1309" s="99"/>
    </row>
    <row r="1310" spans="1:21" ht="19.5" customHeight="1">
      <c r="A1310" s="545">
        <v>1740</v>
      </c>
      <c r="B1310" s="545" t="s">
        <v>11710</v>
      </c>
      <c r="C1310" s="545" t="s">
        <v>216</v>
      </c>
      <c r="D1310" s="546"/>
      <c r="E1310" s="171" t="str">
        <f t="shared" si="20"/>
        <v>1900</v>
      </c>
      <c r="F1310" s="547">
        <v>0</v>
      </c>
      <c r="G1310" s="548">
        <v>0</v>
      </c>
      <c r="H1310" s="547">
        <v>0</v>
      </c>
      <c r="I1310" s="545" t="s">
        <v>12650</v>
      </c>
      <c r="J1310" s="545"/>
      <c r="K1310" s="545" t="s">
        <v>13413</v>
      </c>
      <c r="L1310" s="545" t="s">
        <v>15036</v>
      </c>
      <c r="M1310" s="548" t="s">
        <v>13758</v>
      </c>
      <c r="N1310" s="545" t="s">
        <v>13413</v>
      </c>
      <c r="O1310" s="545" t="s">
        <v>14952</v>
      </c>
      <c r="P1310" s="549">
        <v>1404</v>
      </c>
      <c r="Q1310" s="549">
        <v>1</v>
      </c>
      <c r="R1310" s="549">
        <v>127</v>
      </c>
      <c r="S1310" s="548"/>
      <c r="T1310" s="548"/>
      <c r="U1310" s="99"/>
    </row>
    <row r="1311" spans="1:21" ht="19.5" customHeight="1">
      <c r="A1311" s="545">
        <v>1743</v>
      </c>
      <c r="B1311" s="545" t="s">
        <v>11709</v>
      </c>
      <c r="C1311" s="545" t="s">
        <v>216</v>
      </c>
      <c r="D1311" s="546"/>
      <c r="E1311" s="171" t="str">
        <f t="shared" si="20"/>
        <v>1900</v>
      </c>
      <c r="F1311" s="547">
        <v>0</v>
      </c>
      <c r="G1311" s="548">
        <v>0</v>
      </c>
      <c r="H1311" s="547">
        <v>0</v>
      </c>
      <c r="I1311" s="545" t="s">
        <v>12700</v>
      </c>
      <c r="J1311" s="545"/>
      <c r="K1311" s="545" t="s">
        <v>13413</v>
      </c>
      <c r="L1311" s="545" t="s">
        <v>15037</v>
      </c>
      <c r="M1311" s="548" t="s">
        <v>13868</v>
      </c>
      <c r="N1311" s="545" t="s">
        <v>13413</v>
      </c>
      <c r="O1311" s="545" t="s">
        <v>15038</v>
      </c>
      <c r="P1311" s="549">
        <v>1407</v>
      </c>
      <c r="Q1311" s="549">
        <v>2</v>
      </c>
      <c r="R1311" s="549">
        <v>117</v>
      </c>
      <c r="S1311" s="548"/>
      <c r="T1311" s="548"/>
      <c r="U1311" s="99"/>
    </row>
    <row r="1312" spans="1:21" ht="19.5" customHeight="1">
      <c r="A1312" s="545">
        <v>1744</v>
      </c>
      <c r="B1312" s="545" t="s">
        <v>2899</v>
      </c>
      <c r="C1312" s="545" t="s">
        <v>786</v>
      </c>
      <c r="D1312" s="546"/>
      <c r="E1312" s="171" t="str">
        <f t="shared" si="20"/>
        <v>1900</v>
      </c>
      <c r="F1312" s="547">
        <v>0</v>
      </c>
      <c r="G1312" s="548">
        <v>0</v>
      </c>
      <c r="H1312" s="547">
        <v>0</v>
      </c>
      <c r="I1312" s="545" t="s">
        <v>12728</v>
      </c>
      <c r="J1312" s="545"/>
      <c r="K1312" s="545" t="s">
        <v>13413</v>
      </c>
      <c r="L1312" s="545" t="s">
        <v>13413</v>
      </c>
      <c r="M1312" s="548" t="s">
        <v>13758</v>
      </c>
      <c r="N1312" s="545" t="s">
        <v>13413</v>
      </c>
      <c r="O1312" s="545" t="s">
        <v>15039</v>
      </c>
      <c r="P1312" s="549">
        <v>1408</v>
      </c>
      <c r="Q1312" s="549">
        <v>1</v>
      </c>
      <c r="R1312" s="549">
        <v>152</v>
      </c>
      <c r="S1312" s="548"/>
      <c r="T1312" s="548"/>
      <c r="U1312" s="99"/>
    </row>
    <row r="1313" spans="1:21" ht="19.5" customHeight="1">
      <c r="A1313" s="545">
        <v>1745</v>
      </c>
      <c r="B1313" s="545" t="s">
        <v>303</v>
      </c>
      <c r="C1313" s="545" t="s">
        <v>206</v>
      </c>
      <c r="D1313" s="546"/>
      <c r="E1313" s="171" t="str">
        <f t="shared" si="20"/>
        <v>1900</v>
      </c>
      <c r="F1313" s="547">
        <v>0</v>
      </c>
      <c r="G1313" s="548">
        <v>0</v>
      </c>
      <c r="H1313" s="547">
        <v>0</v>
      </c>
      <c r="I1313" s="545" t="s">
        <v>12644</v>
      </c>
      <c r="J1313" s="545"/>
      <c r="K1313" s="545" t="s">
        <v>13413</v>
      </c>
      <c r="L1313" s="545" t="s">
        <v>13413</v>
      </c>
      <c r="M1313" s="548" t="s">
        <v>13758</v>
      </c>
      <c r="N1313" s="545" t="s">
        <v>13413</v>
      </c>
      <c r="O1313" s="545" t="s">
        <v>13413</v>
      </c>
      <c r="P1313" s="549">
        <v>1409</v>
      </c>
      <c r="Q1313" s="549">
        <v>1</v>
      </c>
      <c r="R1313" s="549">
        <v>62</v>
      </c>
      <c r="S1313" s="548"/>
      <c r="T1313" s="548"/>
      <c r="U1313" s="99"/>
    </row>
    <row r="1314" spans="1:21" ht="19.5" customHeight="1">
      <c r="A1314" s="545">
        <v>1746</v>
      </c>
      <c r="B1314" s="545" t="s">
        <v>2268</v>
      </c>
      <c r="C1314" s="545" t="s">
        <v>216</v>
      </c>
      <c r="D1314" s="546"/>
      <c r="E1314" s="171" t="str">
        <f t="shared" si="20"/>
        <v>1900</v>
      </c>
      <c r="F1314" s="547">
        <v>0</v>
      </c>
      <c r="G1314" s="548">
        <v>0</v>
      </c>
      <c r="H1314" s="547">
        <v>0</v>
      </c>
      <c r="I1314" s="545" t="s">
        <v>12650</v>
      </c>
      <c r="J1314" s="545"/>
      <c r="K1314" s="545" t="s">
        <v>13413</v>
      </c>
      <c r="L1314" s="545" t="s">
        <v>13413</v>
      </c>
      <c r="M1314" s="548" t="s">
        <v>13758</v>
      </c>
      <c r="N1314" s="545" t="s">
        <v>13413</v>
      </c>
      <c r="O1314" s="545" t="s">
        <v>15040</v>
      </c>
      <c r="P1314" s="549">
        <v>1410</v>
      </c>
      <c r="Q1314" s="549">
        <v>1</v>
      </c>
      <c r="R1314" s="549">
        <v>127</v>
      </c>
      <c r="S1314" s="548"/>
      <c r="T1314" s="548"/>
      <c r="U1314" s="99"/>
    </row>
    <row r="1315" spans="1:21" ht="19.5" customHeight="1">
      <c r="A1315" s="545">
        <v>1747</v>
      </c>
      <c r="B1315" s="545" t="s">
        <v>11708</v>
      </c>
      <c r="C1315" s="545" t="s">
        <v>216</v>
      </c>
      <c r="D1315" s="546"/>
      <c r="E1315" s="171" t="str">
        <f t="shared" si="20"/>
        <v>1900</v>
      </c>
      <c r="F1315" s="547">
        <v>0</v>
      </c>
      <c r="G1315" s="548">
        <v>0</v>
      </c>
      <c r="H1315" s="547">
        <v>0</v>
      </c>
      <c r="I1315" s="545" t="s">
        <v>12650</v>
      </c>
      <c r="J1315" s="545"/>
      <c r="K1315" s="545" t="s">
        <v>13413</v>
      </c>
      <c r="L1315" s="545" t="s">
        <v>13413</v>
      </c>
      <c r="M1315" s="548" t="s">
        <v>13758</v>
      </c>
      <c r="N1315" s="545" t="s">
        <v>13413</v>
      </c>
      <c r="O1315" s="545" t="s">
        <v>15041</v>
      </c>
      <c r="P1315" s="549">
        <v>1411</v>
      </c>
      <c r="Q1315" s="549">
        <v>1</v>
      </c>
      <c r="R1315" s="549">
        <v>127</v>
      </c>
      <c r="S1315" s="548"/>
      <c r="T1315" s="548"/>
      <c r="U1315" s="99"/>
    </row>
    <row r="1316" spans="1:21" ht="19.5" customHeight="1">
      <c r="A1316" s="545">
        <v>1748</v>
      </c>
      <c r="B1316" s="545" t="s">
        <v>11707</v>
      </c>
      <c r="C1316" s="545" t="s">
        <v>216</v>
      </c>
      <c r="D1316" s="546"/>
      <c r="E1316" s="171" t="str">
        <f t="shared" si="20"/>
        <v>1900</v>
      </c>
      <c r="F1316" s="547">
        <v>0</v>
      </c>
      <c r="G1316" s="548">
        <v>0</v>
      </c>
      <c r="H1316" s="547">
        <v>0</v>
      </c>
      <c r="I1316" s="545" t="s">
        <v>12650</v>
      </c>
      <c r="J1316" s="545"/>
      <c r="K1316" s="545" t="s">
        <v>13413</v>
      </c>
      <c r="L1316" s="545" t="s">
        <v>13413</v>
      </c>
      <c r="M1316" s="548" t="s">
        <v>13758</v>
      </c>
      <c r="N1316" s="545" t="s">
        <v>13413</v>
      </c>
      <c r="O1316" s="545" t="s">
        <v>15042</v>
      </c>
      <c r="P1316" s="549">
        <v>1412</v>
      </c>
      <c r="Q1316" s="549">
        <v>1</v>
      </c>
      <c r="R1316" s="549">
        <v>127</v>
      </c>
      <c r="S1316" s="548"/>
      <c r="T1316" s="548"/>
      <c r="U1316" s="99"/>
    </row>
    <row r="1317" spans="1:21" ht="19.5" customHeight="1">
      <c r="A1317" s="545">
        <v>1749</v>
      </c>
      <c r="B1317" s="545" t="s">
        <v>1366</v>
      </c>
      <c r="C1317" s="545" t="s">
        <v>216</v>
      </c>
      <c r="D1317" s="546"/>
      <c r="E1317" s="171" t="str">
        <f t="shared" si="20"/>
        <v>1900</v>
      </c>
      <c r="F1317" s="547">
        <v>0</v>
      </c>
      <c r="G1317" s="548">
        <v>0</v>
      </c>
      <c r="H1317" s="547">
        <v>0</v>
      </c>
      <c r="I1317" s="545" t="s">
        <v>12700</v>
      </c>
      <c r="J1317" s="545"/>
      <c r="K1317" s="545" t="s">
        <v>13413</v>
      </c>
      <c r="L1317" s="545" t="s">
        <v>15037</v>
      </c>
      <c r="M1317" s="548" t="s">
        <v>13868</v>
      </c>
      <c r="N1317" s="545" t="s">
        <v>13413</v>
      </c>
      <c r="O1317" s="545" t="s">
        <v>15043</v>
      </c>
      <c r="P1317" s="549">
        <v>1413</v>
      </c>
      <c r="Q1317" s="549">
        <v>2</v>
      </c>
      <c r="R1317" s="549">
        <v>117</v>
      </c>
      <c r="S1317" s="548"/>
      <c r="T1317" s="548"/>
      <c r="U1317" s="99"/>
    </row>
    <row r="1318" spans="1:21" ht="19.5" customHeight="1">
      <c r="A1318" s="545">
        <v>1750</v>
      </c>
      <c r="B1318" s="545" t="s">
        <v>11706</v>
      </c>
      <c r="C1318" s="545" t="s">
        <v>216</v>
      </c>
      <c r="D1318" s="546"/>
      <c r="E1318" s="171" t="str">
        <f t="shared" si="20"/>
        <v>1900</v>
      </c>
      <c r="F1318" s="547">
        <v>0</v>
      </c>
      <c r="G1318" s="548">
        <v>0</v>
      </c>
      <c r="H1318" s="547">
        <v>0</v>
      </c>
      <c r="I1318" s="545" t="s">
        <v>12650</v>
      </c>
      <c r="J1318" s="545"/>
      <c r="K1318" s="545" t="s">
        <v>13413</v>
      </c>
      <c r="L1318" s="545" t="s">
        <v>15044</v>
      </c>
      <c r="M1318" s="548" t="s">
        <v>13758</v>
      </c>
      <c r="N1318" s="545" t="s">
        <v>13413</v>
      </c>
      <c r="O1318" s="545" t="s">
        <v>15045</v>
      </c>
      <c r="P1318" s="549">
        <v>1414</v>
      </c>
      <c r="Q1318" s="549">
        <v>1</v>
      </c>
      <c r="R1318" s="549">
        <v>127</v>
      </c>
      <c r="S1318" s="548"/>
      <c r="T1318" s="548"/>
      <c r="U1318" s="99"/>
    </row>
    <row r="1319" spans="1:21" ht="19.5" customHeight="1">
      <c r="A1319" s="545">
        <v>1751</v>
      </c>
      <c r="B1319" s="545" t="s">
        <v>479</v>
      </c>
      <c r="C1319" s="545" t="s">
        <v>216</v>
      </c>
      <c r="D1319" s="546"/>
      <c r="E1319" s="171" t="str">
        <f t="shared" si="20"/>
        <v>1900</v>
      </c>
      <c r="F1319" s="547">
        <v>0</v>
      </c>
      <c r="G1319" s="548">
        <v>0</v>
      </c>
      <c r="H1319" s="547">
        <v>0</v>
      </c>
      <c r="I1319" s="545" t="s">
        <v>12742</v>
      </c>
      <c r="J1319" s="545"/>
      <c r="K1319" s="545" t="s">
        <v>13413</v>
      </c>
      <c r="L1319" s="545" t="s">
        <v>13413</v>
      </c>
      <c r="M1319" s="548" t="s">
        <v>13758</v>
      </c>
      <c r="N1319" s="545" t="s">
        <v>13413</v>
      </c>
      <c r="O1319" s="545" t="s">
        <v>15046</v>
      </c>
      <c r="P1319" s="549">
        <v>1415</v>
      </c>
      <c r="Q1319" s="549">
        <v>1</v>
      </c>
      <c r="R1319" s="549">
        <v>77</v>
      </c>
      <c r="S1319" s="548"/>
      <c r="T1319" s="548"/>
      <c r="U1319" s="99"/>
    </row>
    <row r="1320" spans="1:21" ht="19.5" customHeight="1">
      <c r="A1320" s="545">
        <v>1752</v>
      </c>
      <c r="B1320" s="545" t="s">
        <v>11705</v>
      </c>
      <c r="C1320" s="545" t="s">
        <v>216</v>
      </c>
      <c r="D1320" s="546"/>
      <c r="E1320" s="171" t="str">
        <f t="shared" si="20"/>
        <v>1900</v>
      </c>
      <c r="F1320" s="547">
        <v>0</v>
      </c>
      <c r="G1320" s="548">
        <v>0</v>
      </c>
      <c r="H1320" s="547">
        <v>0</v>
      </c>
      <c r="I1320" s="545" t="s">
        <v>12650</v>
      </c>
      <c r="J1320" s="545"/>
      <c r="K1320" s="545" t="s">
        <v>13413</v>
      </c>
      <c r="L1320" s="545" t="s">
        <v>15036</v>
      </c>
      <c r="M1320" s="548" t="s">
        <v>13758</v>
      </c>
      <c r="N1320" s="545" t="s">
        <v>13413</v>
      </c>
      <c r="O1320" s="545" t="s">
        <v>15047</v>
      </c>
      <c r="P1320" s="549">
        <v>1416</v>
      </c>
      <c r="Q1320" s="549">
        <v>1</v>
      </c>
      <c r="R1320" s="549">
        <v>127</v>
      </c>
      <c r="S1320" s="548"/>
      <c r="T1320" s="548"/>
      <c r="U1320" s="99"/>
    </row>
    <row r="1321" spans="1:21" ht="19.5" customHeight="1">
      <c r="A1321" s="545">
        <v>1753</v>
      </c>
      <c r="B1321" s="545" t="s">
        <v>810</v>
      </c>
      <c r="C1321" s="545" t="s">
        <v>221</v>
      </c>
      <c r="D1321" s="546"/>
      <c r="E1321" s="171" t="str">
        <f t="shared" si="20"/>
        <v>1900</v>
      </c>
      <c r="F1321" s="547">
        <v>0</v>
      </c>
      <c r="G1321" s="548">
        <v>0</v>
      </c>
      <c r="H1321" s="547">
        <v>0</v>
      </c>
      <c r="I1321" s="545" t="s">
        <v>12684</v>
      </c>
      <c r="J1321" s="545"/>
      <c r="K1321" s="545" t="s">
        <v>13413</v>
      </c>
      <c r="L1321" s="545" t="s">
        <v>15048</v>
      </c>
      <c r="M1321" s="548" t="s">
        <v>13758</v>
      </c>
      <c r="N1321" s="545" t="s">
        <v>13413</v>
      </c>
      <c r="O1321" s="545" t="s">
        <v>13413</v>
      </c>
      <c r="P1321" s="549">
        <v>1417</v>
      </c>
      <c r="Q1321" s="549">
        <v>1</v>
      </c>
      <c r="R1321" s="549">
        <v>95</v>
      </c>
      <c r="S1321" s="548"/>
      <c r="T1321" s="548"/>
      <c r="U1321" s="99"/>
    </row>
    <row r="1322" spans="1:21" ht="19.5" customHeight="1">
      <c r="A1322" s="545">
        <v>1754</v>
      </c>
      <c r="B1322" s="545" t="s">
        <v>2978</v>
      </c>
      <c r="C1322" s="545" t="s">
        <v>786</v>
      </c>
      <c r="D1322" s="546"/>
      <c r="E1322" s="171" t="str">
        <f t="shared" si="20"/>
        <v>1900</v>
      </c>
      <c r="F1322" s="547">
        <v>0</v>
      </c>
      <c r="G1322" s="548">
        <v>0</v>
      </c>
      <c r="H1322" s="547">
        <v>0</v>
      </c>
      <c r="I1322" s="545" t="s">
        <v>12728</v>
      </c>
      <c r="J1322" s="545"/>
      <c r="K1322" s="545" t="s">
        <v>13413</v>
      </c>
      <c r="L1322" s="545" t="s">
        <v>13413</v>
      </c>
      <c r="M1322" s="548" t="s">
        <v>13758</v>
      </c>
      <c r="N1322" s="545" t="s">
        <v>13413</v>
      </c>
      <c r="O1322" s="545" t="s">
        <v>15049</v>
      </c>
      <c r="P1322" s="549">
        <v>1418</v>
      </c>
      <c r="Q1322" s="549">
        <v>1</v>
      </c>
      <c r="R1322" s="549">
        <v>152</v>
      </c>
      <c r="S1322" s="548"/>
      <c r="T1322" s="548"/>
      <c r="U1322" s="99"/>
    </row>
    <row r="1323" spans="1:21" ht="19.5" customHeight="1">
      <c r="A1323" s="545">
        <v>1755</v>
      </c>
      <c r="B1323" s="545" t="s">
        <v>6382</v>
      </c>
      <c r="C1323" s="545" t="s">
        <v>786</v>
      </c>
      <c r="D1323" s="546">
        <v>45708</v>
      </c>
      <c r="E1323" s="171" t="str">
        <f t="shared" si="20"/>
        <v>2025</v>
      </c>
      <c r="F1323" s="547">
        <v>76262.05</v>
      </c>
      <c r="G1323" s="548">
        <v>0.19</v>
      </c>
      <c r="H1323" s="547">
        <v>64085.760000000002</v>
      </c>
      <c r="I1323" s="545" t="s">
        <v>12683</v>
      </c>
      <c r="J1323" s="545" t="s">
        <v>13307</v>
      </c>
      <c r="K1323" s="545" t="s">
        <v>13413</v>
      </c>
      <c r="L1323" s="545" t="s">
        <v>13413</v>
      </c>
      <c r="M1323" s="548" t="s">
        <v>13758</v>
      </c>
      <c r="N1323" s="545" t="s">
        <v>13413</v>
      </c>
      <c r="O1323" s="545" t="s">
        <v>15050</v>
      </c>
      <c r="P1323" s="549">
        <v>1419</v>
      </c>
      <c r="Q1323" s="549">
        <v>1</v>
      </c>
      <c r="R1323" s="549">
        <v>18</v>
      </c>
      <c r="S1323" s="548">
        <v>2228</v>
      </c>
      <c r="T1323" s="548"/>
      <c r="U1323" s="99"/>
    </row>
    <row r="1324" spans="1:21" ht="19.5" customHeight="1">
      <c r="A1324" s="545">
        <v>1756</v>
      </c>
      <c r="B1324" s="545" t="s">
        <v>11704</v>
      </c>
      <c r="C1324" s="545" t="s">
        <v>216</v>
      </c>
      <c r="D1324" s="546"/>
      <c r="E1324" s="171" t="str">
        <f t="shared" si="20"/>
        <v>1900</v>
      </c>
      <c r="F1324" s="547">
        <v>0</v>
      </c>
      <c r="G1324" s="548">
        <v>0</v>
      </c>
      <c r="H1324" s="547">
        <v>0</v>
      </c>
      <c r="I1324" s="545" t="s">
        <v>12704</v>
      </c>
      <c r="J1324" s="545"/>
      <c r="K1324" s="545" t="s">
        <v>13413</v>
      </c>
      <c r="L1324" s="545" t="s">
        <v>14284</v>
      </c>
      <c r="M1324" s="548" t="s">
        <v>13758</v>
      </c>
      <c r="N1324" s="545" t="s">
        <v>13413</v>
      </c>
      <c r="O1324" s="545" t="s">
        <v>15051</v>
      </c>
      <c r="P1324" s="549">
        <v>1420</v>
      </c>
      <c r="Q1324" s="549">
        <v>1</v>
      </c>
      <c r="R1324" s="549">
        <v>118</v>
      </c>
      <c r="S1324" s="548"/>
      <c r="T1324" s="548"/>
      <c r="U1324" s="99"/>
    </row>
    <row r="1325" spans="1:21" ht="19.5" customHeight="1">
      <c r="A1325" s="545">
        <v>1758</v>
      </c>
      <c r="B1325" s="545" t="s">
        <v>11703</v>
      </c>
      <c r="C1325" s="545" t="s">
        <v>216</v>
      </c>
      <c r="D1325" s="546"/>
      <c r="E1325" s="171" t="str">
        <f t="shared" si="20"/>
        <v>1900</v>
      </c>
      <c r="F1325" s="547">
        <v>0</v>
      </c>
      <c r="G1325" s="548">
        <v>0</v>
      </c>
      <c r="H1325" s="547">
        <v>0</v>
      </c>
      <c r="I1325" s="545" t="s">
        <v>12650</v>
      </c>
      <c r="J1325" s="545"/>
      <c r="K1325" s="545" t="s">
        <v>13413</v>
      </c>
      <c r="L1325" s="545" t="s">
        <v>13413</v>
      </c>
      <c r="M1325" s="548" t="s">
        <v>13758</v>
      </c>
      <c r="N1325" s="545" t="s">
        <v>13413</v>
      </c>
      <c r="O1325" s="545" t="s">
        <v>15052</v>
      </c>
      <c r="P1325" s="549">
        <v>1421</v>
      </c>
      <c r="Q1325" s="549">
        <v>1</v>
      </c>
      <c r="R1325" s="549">
        <v>127</v>
      </c>
      <c r="S1325" s="548"/>
      <c r="T1325" s="548"/>
      <c r="U1325" s="99"/>
    </row>
    <row r="1326" spans="1:21" ht="19.5" customHeight="1">
      <c r="A1326" s="545">
        <v>1759</v>
      </c>
      <c r="B1326" s="545" t="s">
        <v>11702</v>
      </c>
      <c r="C1326" s="545" t="s">
        <v>216</v>
      </c>
      <c r="D1326" s="546"/>
      <c r="E1326" s="171" t="str">
        <f t="shared" si="20"/>
        <v>1900</v>
      </c>
      <c r="F1326" s="547">
        <v>0</v>
      </c>
      <c r="G1326" s="548">
        <v>0</v>
      </c>
      <c r="H1326" s="547">
        <v>0</v>
      </c>
      <c r="I1326" s="545" t="s">
        <v>12650</v>
      </c>
      <c r="J1326" s="545"/>
      <c r="K1326" s="545" t="s">
        <v>13413</v>
      </c>
      <c r="L1326" s="545" t="s">
        <v>13413</v>
      </c>
      <c r="M1326" s="548" t="s">
        <v>13758</v>
      </c>
      <c r="N1326" s="545" t="s">
        <v>13413</v>
      </c>
      <c r="O1326" s="545" t="s">
        <v>15053</v>
      </c>
      <c r="P1326" s="549">
        <v>1422</v>
      </c>
      <c r="Q1326" s="549">
        <v>1</v>
      </c>
      <c r="R1326" s="549">
        <v>127</v>
      </c>
      <c r="S1326" s="548"/>
      <c r="T1326" s="548"/>
      <c r="U1326" s="99"/>
    </row>
    <row r="1327" spans="1:21" ht="19.5" customHeight="1">
      <c r="A1327" s="545">
        <v>1760</v>
      </c>
      <c r="B1327" s="545" t="s">
        <v>1646</v>
      </c>
      <c r="C1327" s="545" t="s">
        <v>221</v>
      </c>
      <c r="D1327" s="546">
        <v>46052</v>
      </c>
      <c r="E1327" s="171" t="str">
        <f t="shared" si="20"/>
        <v>2026</v>
      </c>
      <c r="F1327" s="547">
        <v>8082</v>
      </c>
      <c r="G1327" s="548">
        <v>0.19</v>
      </c>
      <c r="H1327" s="547">
        <v>6791.6</v>
      </c>
      <c r="I1327" s="545" t="s">
        <v>12732</v>
      </c>
      <c r="J1327" s="545" t="s">
        <v>13307</v>
      </c>
      <c r="K1327" s="545" t="s">
        <v>13413</v>
      </c>
      <c r="L1327" s="545" t="s">
        <v>15054</v>
      </c>
      <c r="M1327" s="548" t="s">
        <v>13758</v>
      </c>
      <c r="N1327" s="545" t="s">
        <v>13413</v>
      </c>
      <c r="O1327" s="545" t="s">
        <v>15055</v>
      </c>
      <c r="P1327" s="549">
        <v>1423</v>
      </c>
      <c r="Q1327" s="549">
        <v>1</v>
      </c>
      <c r="R1327" s="549">
        <v>122</v>
      </c>
      <c r="S1327" s="548">
        <v>2228</v>
      </c>
      <c r="T1327" s="548"/>
      <c r="U1327" s="99"/>
    </row>
    <row r="1328" spans="1:21" ht="19.5" customHeight="1">
      <c r="A1328" s="545">
        <v>1761</v>
      </c>
      <c r="B1328" s="545" t="s">
        <v>7933</v>
      </c>
      <c r="C1328" s="545" t="s">
        <v>216</v>
      </c>
      <c r="D1328" s="546">
        <v>43579</v>
      </c>
      <c r="E1328" s="171" t="str">
        <f t="shared" si="20"/>
        <v>2019</v>
      </c>
      <c r="F1328" s="547">
        <v>16504</v>
      </c>
      <c r="G1328" s="548">
        <v>0.19</v>
      </c>
      <c r="H1328" s="547">
        <v>13868.91</v>
      </c>
      <c r="I1328" s="545" t="s">
        <v>12650</v>
      </c>
      <c r="J1328" s="545" t="s">
        <v>13298</v>
      </c>
      <c r="K1328" s="545" t="s">
        <v>13413</v>
      </c>
      <c r="L1328" s="545" t="s">
        <v>15056</v>
      </c>
      <c r="M1328" s="548" t="s">
        <v>13758</v>
      </c>
      <c r="N1328" s="545" t="s">
        <v>22166</v>
      </c>
      <c r="O1328" s="545" t="s">
        <v>15057</v>
      </c>
      <c r="P1328" s="549">
        <v>1424</v>
      </c>
      <c r="Q1328" s="549">
        <v>1</v>
      </c>
      <c r="R1328" s="549">
        <v>127</v>
      </c>
      <c r="S1328" s="548">
        <v>1012</v>
      </c>
      <c r="T1328" s="548">
        <v>11</v>
      </c>
      <c r="U1328" s="99"/>
    </row>
    <row r="1329" spans="1:21" ht="19.5" customHeight="1">
      <c r="A1329" s="545">
        <v>1762</v>
      </c>
      <c r="B1329" s="545" t="s">
        <v>11701</v>
      </c>
      <c r="C1329" s="545" t="s">
        <v>216</v>
      </c>
      <c r="D1329" s="546"/>
      <c r="E1329" s="171" t="str">
        <f t="shared" si="20"/>
        <v>1900</v>
      </c>
      <c r="F1329" s="547">
        <v>0</v>
      </c>
      <c r="G1329" s="548">
        <v>0</v>
      </c>
      <c r="H1329" s="547">
        <v>0</v>
      </c>
      <c r="I1329" s="545" t="s">
        <v>12715</v>
      </c>
      <c r="J1329" s="545"/>
      <c r="K1329" s="545" t="s">
        <v>13413</v>
      </c>
      <c r="L1329" s="545" t="s">
        <v>15058</v>
      </c>
      <c r="M1329" s="548" t="s">
        <v>13758</v>
      </c>
      <c r="N1329" s="545" t="s">
        <v>13413</v>
      </c>
      <c r="O1329" s="545" t="s">
        <v>15059</v>
      </c>
      <c r="P1329" s="549">
        <v>1425</v>
      </c>
      <c r="Q1329" s="549">
        <v>1</v>
      </c>
      <c r="R1329" s="549">
        <v>129</v>
      </c>
      <c r="S1329" s="548"/>
      <c r="T1329" s="548"/>
      <c r="U1329" s="99"/>
    </row>
    <row r="1330" spans="1:21" ht="19.5" customHeight="1">
      <c r="A1330" s="545">
        <v>1763</v>
      </c>
      <c r="B1330" s="545" t="s">
        <v>2979</v>
      </c>
      <c r="C1330" s="545" t="s">
        <v>786</v>
      </c>
      <c r="D1330" s="546"/>
      <c r="E1330" s="171" t="str">
        <f t="shared" si="20"/>
        <v>1900</v>
      </c>
      <c r="F1330" s="547">
        <v>0</v>
      </c>
      <c r="G1330" s="548">
        <v>0</v>
      </c>
      <c r="H1330" s="547">
        <v>0</v>
      </c>
      <c r="I1330" s="545" t="s">
        <v>12728</v>
      </c>
      <c r="J1330" s="545"/>
      <c r="K1330" s="545" t="s">
        <v>13413</v>
      </c>
      <c r="L1330" s="545" t="s">
        <v>13413</v>
      </c>
      <c r="M1330" s="548" t="s">
        <v>13758</v>
      </c>
      <c r="N1330" s="545" t="s">
        <v>13413</v>
      </c>
      <c r="O1330" s="545" t="s">
        <v>15060</v>
      </c>
      <c r="P1330" s="549">
        <v>1426</v>
      </c>
      <c r="Q1330" s="549">
        <v>1</v>
      </c>
      <c r="R1330" s="549">
        <v>152</v>
      </c>
      <c r="S1330" s="548"/>
      <c r="T1330" s="548"/>
      <c r="U1330" s="99"/>
    </row>
    <row r="1331" spans="1:21" ht="19.5" customHeight="1">
      <c r="A1331" s="545">
        <v>1764</v>
      </c>
      <c r="B1331" s="545" t="s">
        <v>3012</v>
      </c>
      <c r="C1331" s="545" t="s">
        <v>221</v>
      </c>
      <c r="D1331" s="546"/>
      <c r="E1331" s="171" t="str">
        <f t="shared" si="20"/>
        <v>1900</v>
      </c>
      <c r="F1331" s="547">
        <v>0</v>
      </c>
      <c r="G1331" s="548">
        <v>0</v>
      </c>
      <c r="H1331" s="547">
        <v>0</v>
      </c>
      <c r="I1331" s="545" t="s">
        <v>12717</v>
      </c>
      <c r="J1331" s="545"/>
      <c r="K1331" s="545" t="s">
        <v>13413</v>
      </c>
      <c r="L1331" s="545" t="s">
        <v>13413</v>
      </c>
      <c r="M1331" s="548" t="s">
        <v>13758</v>
      </c>
      <c r="N1331" s="545" t="s">
        <v>22170</v>
      </c>
      <c r="O1331" s="545" t="s">
        <v>13413</v>
      </c>
      <c r="P1331" s="549">
        <v>1427</v>
      </c>
      <c r="Q1331" s="549">
        <v>1</v>
      </c>
      <c r="R1331" s="549">
        <v>19</v>
      </c>
      <c r="S1331" s="548"/>
      <c r="T1331" s="548">
        <v>93</v>
      </c>
      <c r="U1331" s="99"/>
    </row>
    <row r="1332" spans="1:21" ht="19.5" customHeight="1">
      <c r="A1332" s="545">
        <v>1765</v>
      </c>
      <c r="B1332" s="545" t="s">
        <v>6381</v>
      </c>
      <c r="C1332" s="545" t="s">
        <v>786</v>
      </c>
      <c r="D1332" s="546">
        <v>45708</v>
      </c>
      <c r="E1332" s="171" t="str">
        <f t="shared" si="20"/>
        <v>2025</v>
      </c>
      <c r="F1332" s="547">
        <v>83010.820000000007</v>
      </c>
      <c r="G1332" s="548">
        <v>0.19</v>
      </c>
      <c r="H1332" s="547">
        <v>69756.990000000005</v>
      </c>
      <c r="I1332" s="545" t="s">
        <v>12731</v>
      </c>
      <c r="J1332" s="545" t="s">
        <v>13307</v>
      </c>
      <c r="K1332" s="545" t="s">
        <v>13413</v>
      </c>
      <c r="L1332" s="545" t="s">
        <v>13413</v>
      </c>
      <c r="M1332" s="548" t="s">
        <v>13758</v>
      </c>
      <c r="N1332" s="545" t="s">
        <v>13413</v>
      </c>
      <c r="O1332" s="545" t="s">
        <v>14284</v>
      </c>
      <c r="P1332" s="549">
        <v>1428</v>
      </c>
      <c r="Q1332" s="549">
        <v>1</v>
      </c>
      <c r="R1332" s="549">
        <v>151</v>
      </c>
      <c r="S1332" s="548">
        <v>2228</v>
      </c>
      <c r="T1332" s="548"/>
      <c r="U1332" s="99"/>
    </row>
    <row r="1333" spans="1:21" ht="19.5" customHeight="1">
      <c r="A1333" s="545">
        <v>1766</v>
      </c>
      <c r="B1333" s="545" t="s">
        <v>2961</v>
      </c>
      <c r="C1333" s="545" t="s">
        <v>786</v>
      </c>
      <c r="D1333" s="546"/>
      <c r="E1333" s="171" t="str">
        <f t="shared" si="20"/>
        <v>1900</v>
      </c>
      <c r="F1333" s="547">
        <v>0</v>
      </c>
      <c r="G1333" s="548">
        <v>0</v>
      </c>
      <c r="H1333" s="547">
        <v>0</v>
      </c>
      <c r="I1333" s="545" t="s">
        <v>12683</v>
      </c>
      <c r="J1333" s="545"/>
      <c r="K1333" s="545" t="s">
        <v>13413</v>
      </c>
      <c r="L1333" s="545" t="s">
        <v>15061</v>
      </c>
      <c r="M1333" s="548" t="s">
        <v>13758</v>
      </c>
      <c r="N1333" s="545" t="s">
        <v>13413</v>
      </c>
      <c r="O1333" s="545" t="s">
        <v>15062</v>
      </c>
      <c r="P1333" s="549">
        <v>1429</v>
      </c>
      <c r="Q1333" s="549">
        <v>1</v>
      </c>
      <c r="R1333" s="549">
        <v>18</v>
      </c>
      <c r="S1333" s="548"/>
      <c r="T1333" s="548"/>
      <c r="U1333" s="99"/>
    </row>
    <row r="1334" spans="1:21" ht="19.5" customHeight="1">
      <c r="A1334" s="545">
        <v>1767</v>
      </c>
      <c r="B1334" s="545" t="s">
        <v>2951</v>
      </c>
      <c r="C1334" s="545" t="s">
        <v>786</v>
      </c>
      <c r="D1334" s="546"/>
      <c r="E1334" s="171" t="str">
        <f t="shared" si="20"/>
        <v>1900</v>
      </c>
      <c r="F1334" s="547">
        <v>0</v>
      </c>
      <c r="G1334" s="548">
        <v>0</v>
      </c>
      <c r="H1334" s="547">
        <v>0</v>
      </c>
      <c r="I1334" s="545" t="s">
        <v>12683</v>
      </c>
      <c r="J1334" s="545"/>
      <c r="K1334" s="545" t="s">
        <v>13413</v>
      </c>
      <c r="L1334" s="545" t="s">
        <v>13413</v>
      </c>
      <c r="M1334" s="548" t="s">
        <v>13758</v>
      </c>
      <c r="N1334" s="545" t="s">
        <v>13413</v>
      </c>
      <c r="O1334" s="545" t="s">
        <v>15063</v>
      </c>
      <c r="P1334" s="549">
        <v>1430</v>
      </c>
      <c r="Q1334" s="549">
        <v>1</v>
      </c>
      <c r="R1334" s="549">
        <v>18</v>
      </c>
      <c r="S1334" s="548"/>
      <c r="T1334" s="548"/>
      <c r="U1334" s="99"/>
    </row>
    <row r="1335" spans="1:21" ht="19.5" customHeight="1">
      <c r="A1335" s="545">
        <v>1768</v>
      </c>
      <c r="B1335" s="545" t="s">
        <v>11700</v>
      </c>
      <c r="C1335" s="545" t="s">
        <v>216</v>
      </c>
      <c r="D1335" s="546"/>
      <c r="E1335" s="171" t="str">
        <f t="shared" si="20"/>
        <v>1900</v>
      </c>
      <c r="F1335" s="547">
        <v>0</v>
      </c>
      <c r="G1335" s="548">
        <v>0</v>
      </c>
      <c r="H1335" s="547">
        <v>0</v>
      </c>
      <c r="I1335" s="545" t="s">
        <v>12715</v>
      </c>
      <c r="J1335" s="545"/>
      <c r="K1335" s="545" t="s">
        <v>13413</v>
      </c>
      <c r="L1335" s="545" t="s">
        <v>15064</v>
      </c>
      <c r="M1335" s="548" t="s">
        <v>13758</v>
      </c>
      <c r="N1335" s="545" t="s">
        <v>13413</v>
      </c>
      <c r="O1335" s="545" t="s">
        <v>15065</v>
      </c>
      <c r="P1335" s="549">
        <v>1431</v>
      </c>
      <c r="Q1335" s="549">
        <v>1</v>
      </c>
      <c r="R1335" s="549">
        <v>129</v>
      </c>
      <c r="S1335" s="548"/>
      <c r="T1335" s="548"/>
      <c r="U1335" s="99"/>
    </row>
    <row r="1336" spans="1:21" ht="19.5" customHeight="1">
      <c r="A1336" s="545">
        <v>1769</v>
      </c>
      <c r="B1336" s="545" t="s">
        <v>11699</v>
      </c>
      <c r="C1336" s="545" t="s">
        <v>216</v>
      </c>
      <c r="D1336" s="546"/>
      <c r="E1336" s="171" t="str">
        <f t="shared" si="20"/>
        <v>1900</v>
      </c>
      <c r="F1336" s="547">
        <v>0</v>
      </c>
      <c r="G1336" s="548">
        <v>0</v>
      </c>
      <c r="H1336" s="547">
        <v>0</v>
      </c>
      <c r="I1336" s="545" t="s">
        <v>12650</v>
      </c>
      <c r="J1336" s="545"/>
      <c r="K1336" s="545" t="s">
        <v>13413</v>
      </c>
      <c r="L1336" s="545" t="s">
        <v>15044</v>
      </c>
      <c r="M1336" s="548" t="s">
        <v>13758</v>
      </c>
      <c r="N1336" s="545" t="s">
        <v>13413</v>
      </c>
      <c r="O1336" s="545" t="s">
        <v>15066</v>
      </c>
      <c r="P1336" s="549">
        <v>1432</v>
      </c>
      <c r="Q1336" s="549">
        <v>1</v>
      </c>
      <c r="R1336" s="549">
        <v>127</v>
      </c>
      <c r="S1336" s="548"/>
      <c r="T1336" s="548"/>
      <c r="U1336" s="99"/>
    </row>
    <row r="1337" spans="1:21" ht="19.5" customHeight="1">
      <c r="A1337" s="545">
        <v>1770</v>
      </c>
      <c r="B1337" s="545" t="s">
        <v>11698</v>
      </c>
      <c r="C1337" s="545" t="s">
        <v>216</v>
      </c>
      <c r="D1337" s="546"/>
      <c r="E1337" s="171" t="str">
        <f t="shared" si="20"/>
        <v>1900</v>
      </c>
      <c r="F1337" s="547">
        <v>0</v>
      </c>
      <c r="G1337" s="548">
        <v>0</v>
      </c>
      <c r="H1337" s="547">
        <v>0</v>
      </c>
      <c r="I1337" s="545" t="s">
        <v>12665</v>
      </c>
      <c r="J1337" s="545"/>
      <c r="K1337" s="545" t="s">
        <v>13413</v>
      </c>
      <c r="L1337" s="545" t="s">
        <v>15067</v>
      </c>
      <c r="M1337" s="548" t="s">
        <v>13758</v>
      </c>
      <c r="N1337" s="545" t="s">
        <v>13413</v>
      </c>
      <c r="O1337" s="545" t="s">
        <v>13827</v>
      </c>
      <c r="P1337" s="549">
        <v>1433</v>
      </c>
      <c r="Q1337" s="549">
        <v>1</v>
      </c>
      <c r="R1337" s="549">
        <v>75</v>
      </c>
      <c r="S1337" s="548"/>
      <c r="T1337" s="548"/>
      <c r="U1337" s="99"/>
    </row>
    <row r="1338" spans="1:21" ht="19.5" customHeight="1">
      <c r="A1338" s="545">
        <v>1771</v>
      </c>
      <c r="B1338" s="545" t="s">
        <v>11697</v>
      </c>
      <c r="C1338" s="545" t="s">
        <v>216</v>
      </c>
      <c r="D1338" s="546"/>
      <c r="E1338" s="171" t="str">
        <f t="shared" si="20"/>
        <v>1900</v>
      </c>
      <c r="F1338" s="547">
        <v>0</v>
      </c>
      <c r="G1338" s="548">
        <v>0</v>
      </c>
      <c r="H1338" s="547">
        <v>0</v>
      </c>
      <c r="I1338" s="545" t="s">
        <v>12643</v>
      </c>
      <c r="J1338" s="545"/>
      <c r="K1338" s="545" t="s">
        <v>13413</v>
      </c>
      <c r="L1338" s="545" t="s">
        <v>15068</v>
      </c>
      <c r="M1338" s="548" t="s">
        <v>13758</v>
      </c>
      <c r="N1338" s="545" t="s">
        <v>13413</v>
      </c>
      <c r="O1338" s="545" t="s">
        <v>15069</v>
      </c>
      <c r="P1338" s="549">
        <v>1434</v>
      </c>
      <c r="Q1338" s="549">
        <v>1</v>
      </c>
      <c r="R1338" s="549">
        <v>6</v>
      </c>
      <c r="S1338" s="548"/>
      <c r="T1338" s="548"/>
      <c r="U1338" s="99"/>
    </row>
    <row r="1339" spans="1:21" ht="19.5" customHeight="1">
      <c r="A1339" s="545">
        <v>1772</v>
      </c>
      <c r="B1339" s="545" t="s">
        <v>11696</v>
      </c>
      <c r="C1339" s="545" t="s">
        <v>216</v>
      </c>
      <c r="D1339" s="546"/>
      <c r="E1339" s="171" t="str">
        <f t="shared" si="20"/>
        <v>1900</v>
      </c>
      <c r="F1339" s="547">
        <v>0</v>
      </c>
      <c r="G1339" s="548">
        <v>0</v>
      </c>
      <c r="H1339" s="547">
        <v>0</v>
      </c>
      <c r="I1339" s="545" t="s">
        <v>12665</v>
      </c>
      <c r="J1339" s="545"/>
      <c r="K1339" s="545" t="s">
        <v>13413</v>
      </c>
      <c r="L1339" s="545" t="s">
        <v>15070</v>
      </c>
      <c r="M1339" s="548" t="s">
        <v>13758</v>
      </c>
      <c r="N1339" s="545" t="s">
        <v>13413</v>
      </c>
      <c r="O1339" s="545" t="s">
        <v>13827</v>
      </c>
      <c r="P1339" s="549">
        <v>1435</v>
      </c>
      <c r="Q1339" s="549">
        <v>1</v>
      </c>
      <c r="R1339" s="549">
        <v>75</v>
      </c>
      <c r="S1339" s="548"/>
      <c r="T1339" s="548"/>
      <c r="U1339" s="99"/>
    </row>
    <row r="1340" spans="1:21" ht="19.5" customHeight="1">
      <c r="A1340" s="545">
        <v>1773</v>
      </c>
      <c r="B1340" s="545" t="s">
        <v>11695</v>
      </c>
      <c r="C1340" s="545" t="s">
        <v>216</v>
      </c>
      <c r="D1340" s="546">
        <v>44596</v>
      </c>
      <c r="E1340" s="171" t="str">
        <f t="shared" si="20"/>
        <v>2022</v>
      </c>
      <c r="F1340" s="547">
        <v>11714</v>
      </c>
      <c r="G1340" s="548">
        <v>0.19</v>
      </c>
      <c r="H1340" s="547">
        <v>9843.7000000000007</v>
      </c>
      <c r="I1340" s="545" t="s">
        <v>12697</v>
      </c>
      <c r="J1340" s="545" t="s">
        <v>13297</v>
      </c>
      <c r="K1340" s="545" t="s">
        <v>13413</v>
      </c>
      <c r="L1340" s="545" t="s">
        <v>13807</v>
      </c>
      <c r="M1340" s="548" t="s">
        <v>13758</v>
      </c>
      <c r="N1340" s="545" t="s">
        <v>13413</v>
      </c>
      <c r="O1340" s="545" t="s">
        <v>15071</v>
      </c>
      <c r="P1340" s="549">
        <v>1436</v>
      </c>
      <c r="Q1340" s="549">
        <v>1</v>
      </c>
      <c r="R1340" s="549">
        <v>138</v>
      </c>
      <c r="S1340" s="548">
        <v>2257</v>
      </c>
      <c r="T1340" s="548"/>
      <c r="U1340" s="99"/>
    </row>
    <row r="1341" spans="1:21" ht="19.5" customHeight="1">
      <c r="A1341" s="545">
        <v>1774</v>
      </c>
      <c r="B1341" s="545" t="s">
        <v>7102</v>
      </c>
      <c r="C1341" s="545" t="s">
        <v>216</v>
      </c>
      <c r="D1341" s="546">
        <v>46052</v>
      </c>
      <c r="E1341" s="171" t="str">
        <f t="shared" si="20"/>
        <v>2026</v>
      </c>
      <c r="F1341" s="547">
        <v>68127</v>
      </c>
      <c r="G1341" s="548">
        <v>0.19</v>
      </c>
      <c r="H1341" s="547">
        <v>57249.58</v>
      </c>
      <c r="I1341" s="545" t="s">
        <v>12676</v>
      </c>
      <c r="J1341" s="545" t="s">
        <v>13307</v>
      </c>
      <c r="K1341" s="545" t="s">
        <v>13413</v>
      </c>
      <c r="L1341" s="545" t="s">
        <v>13807</v>
      </c>
      <c r="M1341" s="548" t="s">
        <v>13758</v>
      </c>
      <c r="N1341" s="545" t="s">
        <v>13413</v>
      </c>
      <c r="O1341" s="545" t="s">
        <v>15072</v>
      </c>
      <c r="P1341" s="549">
        <v>1437</v>
      </c>
      <c r="Q1341" s="549">
        <v>1</v>
      </c>
      <c r="R1341" s="549">
        <v>14</v>
      </c>
      <c r="S1341" s="548">
        <v>2228</v>
      </c>
      <c r="T1341" s="548"/>
      <c r="U1341" s="99"/>
    </row>
    <row r="1342" spans="1:21" ht="19.5" customHeight="1">
      <c r="A1342" s="545">
        <v>1775</v>
      </c>
      <c r="B1342" s="545" t="s">
        <v>11694</v>
      </c>
      <c r="C1342" s="545" t="s">
        <v>216</v>
      </c>
      <c r="D1342" s="546"/>
      <c r="E1342" s="171" t="str">
        <f t="shared" si="20"/>
        <v>1900</v>
      </c>
      <c r="F1342" s="547">
        <v>0</v>
      </c>
      <c r="G1342" s="548">
        <v>0</v>
      </c>
      <c r="H1342" s="547">
        <v>0</v>
      </c>
      <c r="I1342" s="545" t="s">
        <v>12680</v>
      </c>
      <c r="J1342" s="545"/>
      <c r="K1342" s="545" t="s">
        <v>13413</v>
      </c>
      <c r="L1342" s="545" t="s">
        <v>13807</v>
      </c>
      <c r="M1342" s="548" t="s">
        <v>13758</v>
      </c>
      <c r="N1342" s="545" t="s">
        <v>13413</v>
      </c>
      <c r="O1342" s="545" t="s">
        <v>15073</v>
      </c>
      <c r="P1342" s="549">
        <v>1438</v>
      </c>
      <c r="Q1342" s="549">
        <v>1</v>
      </c>
      <c r="R1342" s="549">
        <v>20</v>
      </c>
      <c r="S1342" s="548"/>
      <c r="T1342" s="548"/>
      <c r="U1342" s="99"/>
    </row>
    <row r="1343" spans="1:21" ht="19.5" customHeight="1">
      <c r="A1343" s="545">
        <v>1776</v>
      </c>
      <c r="B1343" s="545" t="s">
        <v>11693</v>
      </c>
      <c r="C1343" s="545" t="s">
        <v>216</v>
      </c>
      <c r="D1343" s="546"/>
      <c r="E1343" s="171" t="str">
        <f t="shared" si="20"/>
        <v>1900</v>
      </c>
      <c r="F1343" s="547">
        <v>0</v>
      </c>
      <c r="G1343" s="548">
        <v>0</v>
      </c>
      <c r="H1343" s="547">
        <v>0</v>
      </c>
      <c r="I1343" s="545" t="s">
        <v>12680</v>
      </c>
      <c r="J1343" s="545"/>
      <c r="K1343" s="545" t="s">
        <v>13413</v>
      </c>
      <c r="L1343" s="545" t="s">
        <v>13807</v>
      </c>
      <c r="M1343" s="548" t="s">
        <v>13758</v>
      </c>
      <c r="N1343" s="545" t="s">
        <v>13413</v>
      </c>
      <c r="O1343" s="545" t="s">
        <v>13413</v>
      </c>
      <c r="P1343" s="549">
        <v>1439</v>
      </c>
      <c r="Q1343" s="549">
        <v>1</v>
      </c>
      <c r="R1343" s="549">
        <v>20</v>
      </c>
      <c r="S1343" s="548"/>
      <c r="T1343" s="548"/>
      <c r="U1343" s="99"/>
    </row>
    <row r="1344" spans="1:21" ht="19.5" customHeight="1">
      <c r="A1344" s="545">
        <v>1777</v>
      </c>
      <c r="B1344" s="545" t="s">
        <v>453</v>
      </c>
      <c r="C1344" s="545" t="s">
        <v>216</v>
      </c>
      <c r="D1344" s="546"/>
      <c r="E1344" s="171" t="str">
        <f t="shared" si="20"/>
        <v>1900</v>
      </c>
      <c r="F1344" s="547">
        <v>0</v>
      </c>
      <c r="G1344" s="548">
        <v>0</v>
      </c>
      <c r="H1344" s="547">
        <v>0</v>
      </c>
      <c r="I1344" s="545" t="s">
        <v>12660</v>
      </c>
      <c r="J1344" s="545"/>
      <c r="K1344" s="545" t="s">
        <v>13413</v>
      </c>
      <c r="L1344" s="545" t="s">
        <v>15074</v>
      </c>
      <c r="M1344" s="548" t="s">
        <v>13758</v>
      </c>
      <c r="N1344" s="545" t="s">
        <v>13413</v>
      </c>
      <c r="O1344" s="545" t="s">
        <v>13827</v>
      </c>
      <c r="P1344" s="549">
        <v>1440</v>
      </c>
      <c r="Q1344" s="549">
        <v>1</v>
      </c>
      <c r="R1344" s="549">
        <v>72</v>
      </c>
      <c r="S1344" s="548"/>
      <c r="T1344" s="548"/>
      <c r="U1344" s="99"/>
    </row>
    <row r="1345" spans="1:21" ht="19.5" customHeight="1">
      <c r="A1345" s="545">
        <v>1778</v>
      </c>
      <c r="B1345" s="545" t="s">
        <v>460</v>
      </c>
      <c r="C1345" s="545" t="s">
        <v>216</v>
      </c>
      <c r="D1345" s="546"/>
      <c r="E1345" s="171" t="str">
        <f t="shared" si="20"/>
        <v>1900</v>
      </c>
      <c r="F1345" s="547">
        <v>0</v>
      </c>
      <c r="G1345" s="548">
        <v>0</v>
      </c>
      <c r="H1345" s="547">
        <v>0</v>
      </c>
      <c r="I1345" s="545" t="s">
        <v>12660</v>
      </c>
      <c r="J1345" s="545"/>
      <c r="K1345" s="545" t="s">
        <v>13413</v>
      </c>
      <c r="L1345" s="545" t="s">
        <v>15075</v>
      </c>
      <c r="M1345" s="548" t="s">
        <v>13758</v>
      </c>
      <c r="N1345" s="545" t="s">
        <v>13413</v>
      </c>
      <c r="O1345" s="545" t="s">
        <v>13827</v>
      </c>
      <c r="P1345" s="549">
        <v>1441</v>
      </c>
      <c r="Q1345" s="549">
        <v>1</v>
      </c>
      <c r="R1345" s="549">
        <v>72</v>
      </c>
      <c r="S1345" s="548"/>
      <c r="T1345" s="548"/>
      <c r="U1345" s="99"/>
    </row>
    <row r="1346" spans="1:21" ht="19.5" customHeight="1">
      <c r="A1346" s="545">
        <v>1779</v>
      </c>
      <c r="B1346" s="545" t="s">
        <v>463</v>
      </c>
      <c r="C1346" s="545" t="s">
        <v>216</v>
      </c>
      <c r="D1346" s="546"/>
      <c r="E1346" s="171" t="str">
        <f t="shared" si="20"/>
        <v>1900</v>
      </c>
      <c r="F1346" s="547">
        <v>0</v>
      </c>
      <c r="G1346" s="548">
        <v>0</v>
      </c>
      <c r="H1346" s="547">
        <v>0</v>
      </c>
      <c r="I1346" s="545" t="s">
        <v>12660</v>
      </c>
      <c r="J1346" s="545"/>
      <c r="K1346" s="545" t="s">
        <v>13413</v>
      </c>
      <c r="L1346" s="545" t="s">
        <v>15076</v>
      </c>
      <c r="M1346" s="548" t="s">
        <v>13758</v>
      </c>
      <c r="N1346" s="545" t="s">
        <v>13413</v>
      </c>
      <c r="O1346" s="545" t="s">
        <v>13827</v>
      </c>
      <c r="P1346" s="549">
        <v>1442</v>
      </c>
      <c r="Q1346" s="549">
        <v>1</v>
      </c>
      <c r="R1346" s="549">
        <v>72</v>
      </c>
      <c r="S1346" s="548"/>
      <c r="T1346" s="548"/>
      <c r="U1346" s="99"/>
    </row>
    <row r="1347" spans="1:21" ht="19.5" customHeight="1">
      <c r="A1347" s="545">
        <v>1780</v>
      </c>
      <c r="B1347" s="545" t="s">
        <v>11692</v>
      </c>
      <c r="C1347" s="545" t="s">
        <v>216</v>
      </c>
      <c r="D1347" s="546">
        <v>44596</v>
      </c>
      <c r="E1347" s="171" t="str">
        <f t="shared" si="20"/>
        <v>2022</v>
      </c>
      <c r="F1347" s="547">
        <v>40127</v>
      </c>
      <c r="G1347" s="548">
        <v>0.19</v>
      </c>
      <c r="H1347" s="547">
        <v>33720.17</v>
      </c>
      <c r="I1347" s="545" t="s">
        <v>12680</v>
      </c>
      <c r="J1347" s="545" t="s">
        <v>13297</v>
      </c>
      <c r="K1347" s="545" t="s">
        <v>13413</v>
      </c>
      <c r="L1347" s="545" t="s">
        <v>13807</v>
      </c>
      <c r="M1347" s="548" t="s">
        <v>13758</v>
      </c>
      <c r="N1347" s="545" t="s">
        <v>13413</v>
      </c>
      <c r="O1347" s="545" t="s">
        <v>13413</v>
      </c>
      <c r="P1347" s="549">
        <v>1443</v>
      </c>
      <c r="Q1347" s="549">
        <v>1</v>
      </c>
      <c r="R1347" s="549">
        <v>20</v>
      </c>
      <c r="S1347" s="548">
        <v>2257</v>
      </c>
      <c r="T1347" s="548"/>
      <c r="U1347" s="99"/>
    </row>
    <row r="1348" spans="1:21" ht="19.5" customHeight="1">
      <c r="A1348" s="545">
        <v>1781</v>
      </c>
      <c r="B1348" s="545" t="s">
        <v>11691</v>
      </c>
      <c r="C1348" s="545" t="s">
        <v>216</v>
      </c>
      <c r="D1348" s="546">
        <v>44596</v>
      </c>
      <c r="E1348" s="171" t="str">
        <f t="shared" ref="E1348:E1411" si="21">TEXT(D1348,"YYYY")</f>
        <v>2022</v>
      </c>
      <c r="F1348" s="547">
        <v>16560</v>
      </c>
      <c r="G1348" s="548">
        <v>0.19</v>
      </c>
      <c r="H1348" s="547">
        <v>13915.97</v>
      </c>
      <c r="I1348" s="545" t="s">
        <v>12680</v>
      </c>
      <c r="J1348" s="545" t="s">
        <v>13297</v>
      </c>
      <c r="K1348" s="545" t="s">
        <v>13413</v>
      </c>
      <c r="L1348" s="545" t="s">
        <v>13807</v>
      </c>
      <c r="M1348" s="548" t="s">
        <v>13758</v>
      </c>
      <c r="N1348" s="545" t="s">
        <v>13413</v>
      </c>
      <c r="O1348" s="545" t="s">
        <v>13413</v>
      </c>
      <c r="P1348" s="549">
        <v>1444</v>
      </c>
      <c r="Q1348" s="549">
        <v>1</v>
      </c>
      <c r="R1348" s="549">
        <v>20</v>
      </c>
      <c r="S1348" s="548">
        <v>2257</v>
      </c>
      <c r="T1348" s="548"/>
      <c r="U1348" s="99"/>
    </row>
    <row r="1349" spans="1:21" ht="19.5" customHeight="1">
      <c r="A1349" s="545">
        <v>1782</v>
      </c>
      <c r="B1349" s="545" t="s">
        <v>11690</v>
      </c>
      <c r="C1349" s="545" t="s">
        <v>216</v>
      </c>
      <c r="D1349" s="546">
        <v>44596</v>
      </c>
      <c r="E1349" s="171" t="str">
        <f t="shared" si="21"/>
        <v>2022</v>
      </c>
      <c r="F1349" s="547">
        <v>7774</v>
      </c>
      <c r="G1349" s="548">
        <v>0.19</v>
      </c>
      <c r="H1349" s="547">
        <v>6532.77</v>
      </c>
      <c r="I1349" s="545" t="s">
        <v>12680</v>
      </c>
      <c r="J1349" s="545" t="s">
        <v>13297</v>
      </c>
      <c r="K1349" s="545" t="s">
        <v>13413</v>
      </c>
      <c r="L1349" s="545" t="s">
        <v>13807</v>
      </c>
      <c r="M1349" s="548" t="s">
        <v>13758</v>
      </c>
      <c r="N1349" s="545" t="s">
        <v>13413</v>
      </c>
      <c r="O1349" s="545" t="s">
        <v>15077</v>
      </c>
      <c r="P1349" s="549">
        <v>1445</v>
      </c>
      <c r="Q1349" s="549">
        <v>1</v>
      </c>
      <c r="R1349" s="549">
        <v>20</v>
      </c>
      <c r="S1349" s="548">
        <v>2257</v>
      </c>
      <c r="T1349" s="548"/>
      <c r="U1349" s="99"/>
    </row>
    <row r="1350" spans="1:21" ht="19.5" customHeight="1">
      <c r="A1350" s="545">
        <v>1783</v>
      </c>
      <c r="B1350" s="545" t="s">
        <v>823</v>
      </c>
      <c r="C1350" s="545" t="s">
        <v>216</v>
      </c>
      <c r="D1350" s="546"/>
      <c r="E1350" s="171" t="str">
        <f t="shared" si="21"/>
        <v>1900</v>
      </c>
      <c r="F1350" s="547">
        <v>0</v>
      </c>
      <c r="G1350" s="548">
        <v>0</v>
      </c>
      <c r="H1350" s="547">
        <v>0</v>
      </c>
      <c r="I1350" s="545" t="s">
        <v>12643</v>
      </c>
      <c r="J1350" s="545"/>
      <c r="K1350" s="545" t="s">
        <v>13413</v>
      </c>
      <c r="L1350" s="545" t="s">
        <v>15078</v>
      </c>
      <c r="M1350" s="548" t="s">
        <v>13758</v>
      </c>
      <c r="N1350" s="545" t="s">
        <v>13413</v>
      </c>
      <c r="O1350" s="545" t="s">
        <v>13413</v>
      </c>
      <c r="P1350" s="549">
        <v>1446</v>
      </c>
      <c r="Q1350" s="549">
        <v>1</v>
      </c>
      <c r="R1350" s="549">
        <v>6</v>
      </c>
      <c r="S1350" s="548"/>
      <c r="T1350" s="548"/>
      <c r="U1350" s="99"/>
    </row>
    <row r="1351" spans="1:21" ht="19.5" customHeight="1">
      <c r="A1351" s="545">
        <v>1784</v>
      </c>
      <c r="B1351" s="545" t="s">
        <v>822</v>
      </c>
      <c r="C1351" s="545" t="s">
        <v>216</v>
      </c>
      <c r="D1351" s="546"/>
      <c r="E1351" s="171" t="str">
        <f t="shared" si="21"/>
        <v>1900</v>
      </c>
      <c r="F1351" s="547">
        <v>0</v>
      </c>
      <c r="G1351" s="548">
        <v>0</v>
      </c>
      <c r="H1351" s="547">
        <v>0</v>
      </c>
      <c r="I1351" s="545" t="s">
        <v>12643</v>
      </c>
      <c r="J1351" s="545"/>
      <c r="K1351" s="545" t="s">
        <v>13413</v>
      </c>
      <c r="L1351" s="545" t="s">
        <v>15079</v>
      </c>
      <c r="M1351" s="548" t="s">
        <v>13758</v>
      </c>
      <c r="N1351" s="545" t="s">
        <v>13413</v>
      </c>
      <c r="O1351" s="545" t="s">
        <v>14964</v>
      </c>
      <c r="P1351" s="549">
        <v>1447</v>
      </c>
      <c r="Q1351" s="549">
        <v>1</v>
      </c>
      <c r="R1351" s="549">
        <v>6</v>
      </c>
      <c r="S1351" s="548"/>
      <c r="T1351" s="548"/>
      <c r="U1351" s="99"/>
    </row>
    <row r="1352" spans="1:21" ht="19.5" customHeight="1">
      <c r="A1352" s="545">
        <v>1785</v>
      </c>
      <c r="B1352" s="545" t="s">
        <v>3164</v>
      </c>
      <c r="C1352" s="545" t="s">
        <v>216</v>
      </c>
      <c r="D1352" s="546">
        <v>44596</v>
      </c>
      <c r="E1352" s="171" t="str">
        <f t="shared" si="21"/>
        <v>2022</v>
      </c>
      <c r="F1352" s="547">
        <v>10913</v>
      </c>
      <c r="G1352" s="548">
        <v>0.19</v>
      </c>
      <c r="H1352" s="547">
        <v>9170.59</v>
      </c>
      <c r="I1352" s="545" t="s">
        <v>12680</v>
      </c>
      <c r="J1352" s="545" t="s">
        <v>13297</v>
      </c>
      <c r="K1352" s="545" t="s">
        <v>13413</v>
      </c>
      <c r="L1352" s="545" t="s">
        <v>13807</v>
      </c>
      <c r="M1352" s="548" t="s">
        <v>13758</v>
      </c>
      <c r="N1352" s="545" t="s">
        <v>13413</v>
      </c>
      <c r="O1352" s="545" t="s">
        <v>15080</v>
      </c>
      <c r="P1352" s="549">
        <v>1448</v>
      </c>
      <c r="Q1352" s="549">
        <v>1</v>
      </c>
      <c r="R1352" s="549">
        <v>20</v>
      </c>
      <c r="S1352" s="548">
        <v>2257</v>
      </c>
      <c r="T1352" s="548"/>
      <c r="U1352" s="99"/>
    </row>
    <row r="1353" spans="1:21" ht="19.5" customHeight="1">
      <c r="A1353" s="545">
        <v>1786</v>
      </c>
      <c r="B1353" s="545" t="s">
        <v>1647</v>
      </c>
      <c r="C1353" s="545" t="s">
        <v>221</v>
      </c>
      <c r="D1353" s="546">
        <v>46052</v>
      </c>
      <c r="E1353" s="171" t="str">
        <f t="shared" si="21"/>
        <v>2026</v>
      </c>
      <c r="F1353" s="547">
        <v>7864</v>
      </c>
      <c r="G1353" s="548">
        <v>0.19</v>
      </c>
      <c r="H1353" s="547">
        <v>6608.4</v>
      </c>
      <c r="I1353" s="545" t="s">
        <v>12732</v>
      </c>
      <c r="J1353" s="545" t="s">
        <v>13307</v>
      </c>
      <c r="K1353" s="545" t="s">
        <v>13413</v>
      </c>
      <c r="L1353" s="545" t="s">
        <v>15081</v>
      </c>
      <c r="M1353" s="548" t="s">
        <v>13758</v>
      </c>
      <c r="N1353" s="545" t="s">
        <v>13413</v>
      </c>
      <c r="O1353" s="545" t="s">
        <v>13943</v>
      </c>
      <c r="P1353" s="549">
        <v>1449</v>
      </c>
      <c r="Q1353" s="549">
        <v>1</v>
      </c>
      <c r="R1353" s="549">
        <v>122</v>
      </c>
      <c r="S1353" s="548">
        <v>2228</v>
      </c>
      <c r="T1353" s="548"/>
      <c r="U1353" s="99"/>
    </row>
    <row r="1354" spans="1:21" ht="19.5" customHeight="1">
      <c r="A1354" s="545">
        <v>1787</v>
      </c>
      <c r="B1354" s="545" t="s">
        <v>1654</v>
      </c>
      <c r="C1354" s="545" t="s">
        <v>221</v>
      </c>
      <c r="D1354" s="546"/>
      <c r="E1354" s="171" t="str">
        <f t="shared" si="21"/>
        <v>1900</v>
      </c>
      <c r="F1354" s="547">
        <v>0</v>
      </c>
      <c r="G1354" s="548">
        <v>0</v>
      </c>
      <c r="H1354" s="547">
        <v>0</v>
      </c>
      <c r="I1354" s="545" t="s">
        <v>12732</v>
      </c>
      <c r="J1354" s="545"/>
      <c r="K1354" s="545" t="s">
        <v>13413</v>
      </c>
      <c r="L1354" s="545" t="s">
        <v>15082</v>
      </c>
      <c r="M1354" s="548" t="s">
        <v>13758</v>
      </c>
      <c r="N1354" s="545" t="s">
        <v>13413</v>
      </c>
      <c r="O1354" s="545" t="s">
        <v>15083</v>
      </c>
      <c r="P1354" s="549">
        <v>1450</v>
      </c>
      <c r="Q1354" s="549">
        <v>1</v>
      </c>
      <c r="R1354" s="549">
        <v>122</v>
      </c>
      <c r="S1354" s="548"/>
      <c r="T1354" s="548"/>
      <c r="U1354" s="99"/>
    </row>
    <row r="1355" spans="1:21" ht="19.5" customHeight="1">
      <c r="A1355" s="545">
        <v>1788</v>
      </c>
      <c r="B1355" s="545" t="s">
        <v>829</v>
      </c>
      <c r="C1355" s="545" t="s">
        <v>221</v>
      </c>
      <c r="D1355" s="546"/>
      <c r="E1355" s="171" t="str">
        <f t="shared" si="21"/>
        <v>1900</v>
      </c>
      <c r="F1355" s="547">
        <v>0</v>
      </c>
      <c r="G1355" s="548">
        <v>0</v>
      </c>
      <c r="H1355" s="547">
        <v>0</v>
      </c>
      <c r="I1355" s="545" t="s">
        <v>12684</v>
      </c>
      <c r="J1355" s="545"/>
      <c r="K1355" s="545" t="s">
        <v>13413</v>
      </c>
      <c r="L1355" s="545" t="s">
        <v>13982</v>
      </c>
      <c r="M1355" s="548" t="s">
        <v>13758</v>
      </c>
      <c r="N1355" s="545" t="s">
        <v>13413</v>
      </c>
      <c r="O1355" s="545" t="s">
        <v>15084</v>
      </c>
      <c r="P1355" s="549">
        <v>1451</v>
      </c>
      <c r="Q1355" s="549">
        <v>1</v>
      </c>
      <c r="R1355" s="549">
        <v>95</v>
      </c>
      <c r="S1355" s="548"/>
      <c r="T1355" s="548"/>
      <c r="U1355" s="99"/>
    </row>
    <row r="1356" spans="1:21" ht="19.5" customHeight="1">
      <c r="A1356" s="545">
        <v>1790</v>
      </c>
      <c r="B1356" s="545" t="s">
        <v>2269</v>
      </c>
      <c r="C1356" s="545" t="s">
        <v>216</v>
      </c>
      <c r="D1356" s="546"/>
      <c r="E1356" s="171" t="str">
        <f t="shared" si="21"/>
        <v>1900</v>
      </c>
      <c r="F1356" s="547">
        <v>0</v>
      </c>
      <c r="G1356" s="548">
        <v>0</v>
      </c>
      <c r="H1356" s="547">
        <v>0</v>
      </c>
      <c r="I1356" s="545" t="s">
        <v>12650</v>
      </c>
      <c r="J1356" s="545"/>
      <c r="K1356" s="545" t="s">
        <v>13413</v>
      </c>
      <c r="L1356" s="545" t="s">
        <v>15044</v>
      </c>
      <c r="M1356" s="548" t="s">
        <v>13758</v>
      </c>
      <c r="N1356" s="545" t="s">
        <v>13413</v>
      </c>
      <c r="O1356" s="545" t="s">
        <v>15085</v>
      </c>
      <c r="P1356" s="549">
        <v>1453</v>
      </c>
      <c r="Q1356" s="549">
        <v>1</v>
      </c>
      <c r="R1356" s="549">
        <v>127</v>
      </c>
      <c r="S1356" s="548"/>
      <c r="T1356" s="548"/>
      <c r="U1356" s="99"/>
    </row>
    <row r="1357" spans="1:21" ht="19.5" customHeight="1">
      <c r="A1357" s="545">
        <v>1791</v>
      </c>
      <c r="B1357" s="545" t="s">
        <v>815</v>
      </c>
      <c r="C1357" s="545" t="s">
        <v>221</v>
      </c>
      <c r="D1357" s="546"/>
      <c r="E1357" s="171" t="str">
        <f t="shared" si="21"/>
        <v>1900</v>
      </c>
      <c r="F1357" s="547">
        <v>0</v>
      </c>
      <c r="G1357" s="548">
        <v>0</v>
      </c>
      <c r="H1357" s="547">
        <v>0</v>
      </c>
      <c r="I1357" s="545" t="s">
        <v>12684</v>
      </c>
      <c r="J1357" s="545"/>
      <c r="K1357" s="545" t="s">
        <v>13413</v>
      </c>
      <c r="L1357" s="545" t="s">
        <v>13982</v>
      </c>
      <c r="M1357" s="548" t="s">
        <v>13758</v>
      </c>
      <c r="N1357" s="545" t="s">
        <v>13413</v>
      </c>
      <c r="O1357" s="545" t="s">
        <v>15086</v>
      </c>
      <c r="P1357" s="549">
        <v>1454</v>
      </c>
      <c r="Q1357" s="549">
        <v>1</v>
      </c>
      <c r="R1357" s="549">
        <v>95</v>
      </c>
      <c r="S1357" s="548"/>
      <c r="T1357" s="548"/>
      <c r="U1357" s="99"/>
    </row>
    <row r="1358" spans="1:21" ht="19.5" customHeight="1">
      <c r="A1358" s="545">
        <v>1792</v>
      </c>
      <c r="B1358" s="545" t="s">
        <v>4508</v>
      </c>
      <c r="C1358" s="545" t="s">
        <v>221</v>
      </c>
      <c r="D1358" s="546">
        <v>43525</v>
      </c>
      <c r="E1358" s="171" t="str">
        <f t="shared" si="21"/>
        <v>2019</v>
      </c>
      <c r="F1358" s="547">
        <v>18960</v>
      </c>
      <c r="G1358" s="548">
        <v>0.19</v>
      </c>
      <c r="H1358" s="547">
        <v>15932.77</v>
      </c>
      <c r="I1358" s="545" t="s">
        <v>12687</v>
      </c>
      <c r="J1358" s="545" t="s">
        <v>13305</v>
      </c>
      <c r="K1358" s="545" t="s">
        <v>15087</v>
      </c>
      <c r="L1358" s="545" t="s">
        <v>15088</v>
      </c>
      <c r="M1358" s="548" t="s">
        <v>13758</v>
      </c>
      <c r="N1358" s="545" t="s">
        <v>13413</v>
      </c>
      <c r="O1358" s="545" t="s">
        <v>15089</v>
      </c>
      <c r="P1358" s="549">
        <v>1455</v>
      </c>
      <c r="Q1358" s="549">
        <v>1</v>
      </c>
      <c r="R1358" s="549">
        <v>91</v>
      </c>
      <c r="S1358" s="548">
        <v>2217</v>
      </c>
      <c r="T1358" s="548"/>
      <c r="U1358" s="99"/>
    </row>
    <row r="1359" spans="1:21" ht="19.5" customHeight="1">
      <c r="A1359" s="545">
        <v>1793</v>
      </c>
      <c r="B1359" s="545" t="s">
        <v>848</v>
      </c>
      <c r="C1359" s="545" t="s">
        <v>221</v>
      </c>
      <c r="D1359" s="546"/>
      <c r="E1359" s="171" t="str">
        <f t="shared" si="21"/>
        <v>1900</v>
      </c>
      <c r="F1359" s="547">
        <v>0</v>
      </c>
      <c r="G1359" s="548">
        <v>0</v>
      </c>
      <c r="H1359" s="547">
        <v>0</v>
      </c>
      <c r="I1359" s="545" t="s">
        <v>12684</v>
      </c>
      <c r="J1359" s="545"/>
      <c r="K1359" s="545" t="s">
        <v>13413</v>
      </c>
      <c r="L1359" s="545" t="s">
        <v>15090</v>
      </c>
      <c r="M1359" s="548" t="s">
        <v>13758</v>
      </c>
      <c r="N1359" s="545" t="s">
        <v>13413</v>
      </c>
      <c r="O1359" s="545" t="s">
        <v>15091</v>
      </c>
      <c r="P1359" s="549">
        <v>1456</v>
      </c>
      <c r="Q1359" s="549">
        <v>1</v>
      </c>
      <c r="R1359" s="549">
        <v>95</v>
      </c>
      <c r="S1359" s="548"/>
      <c r="T1359" s="548"/>
      <c r="U1359" s="99"/>
    </row>
    <row r="1360" spans="1:21" ht="19.5" customHeight="1">
      <c r="A1360" s="545">
        <v>1794</v>
      </c>
      <c r="B1360" s="545" t="s">
        <v>698</v>
      </c>
      <c r="C1360" s="545" t="s">
        <v>221</v>
      </c>
      <c r="D1360" s="546"/>
      <c r="E1360" s="171" t="str">
        <f t="shared" si="21"/>
        <v>1900</v>
      </c>
      <c r="F1360" s="547">
        <v>0</v>
      </c>
      <c r="G1360" s="548">
        <v>0</v>
      </c>
      <c r="H1360" s="547">
        <v>0</v>
      </c>
      <c r="I1360" s="545" t="s">
        <v>12687</v>
      </c>
      <c r="J1360" s="545"/>
      <c r="K1360" s="545" t="s">
        <v>13413</v>
      </c>
      <c r="L1360" s="545" t="s">
        <v>15092</v>
      </c>
      <c r="M1360" s="548" t="s">
        <v>13758</v>
      </c>
      <c r="N1360" s="545" t="s">
        <v>13413</v>
      </c>
      <c r="O1360" s="545" t="s">
        <v>15093</v>
      </c>
      <c r="P1360" s="549">
        <v>1457</v>
      </c>
      <c r="Q1360" s="549">
        <v>1</v>
      </c>
      <c r="R1360" s="549">
        <v>91</v>
      </c>
      <c r="S1360" s="548"/>
      <c r="T1360" s="548"/>
      <c r="U1360" s="99"/>
    </row>
    <row r="1361" spans="1:21" ht="19.5" customHeight="1">
      <c r="A1361" s="545">
        <v>1795</v>
      </c>
      <c r="B1361" s="545" t="s">
        <v>816</v>
      </c>
      <c r="C1361" s="545" t="s">
        <v>221</v>
      </c>
      <c r="D1361" s="546"/>
      <c r="E1361" s="171" t="str">
        <f t="shared" si="21"/>
        <v>1900</v>
      </c>
      <c r="F1361" s="547">
        <v>0</v>
      </c>
      <c r="G1361" s="548">
        <v>0</v>
      </c>
      <c r="H1361" s="547">
        <v>0</v>
      </c>
      <c r="I1361" s="545" t="s">
        <v>12684</v>
      </c>
      <c r="J1361" s="545"/>
      <c r="K1361" s="545" t="s">
        <v>13413</v>
      </c>
      <c r="L1361" s="545" t="s">
        <v>15094</v>
      </c>
      <c r="M1361" s="548" t="s">
        <v>13758</v>
      </c>
      <c r="N1361" s="545" t="s">
        <v>13413</v>
      </c>
      <c r="O1361" s="545" t="s">
        <v>15095</v>
      </c>
      <c r="P1361" s="549">
        <v>1458</v>
      </c>
      <c r="Q1361" s="549">
        <v>1</v>
      </c>
      <c r="R1361" s="549">
        <v>95</v>
      </c>
      <c r="S1361" s="548"/>
      <c r="T1361" s="548"/>
      <c r="U1361" s="99"/>
    </row>
    <row r="1362" spans="1:21" ht="19.5" customHeight="1">
      <c r="A1362" s="545">
        <v>1796</v>
      </c>
      <c r="B1362" s="545" t="s">
        <v>699</v>
      </c>
      <c r="C1362" s="545" t="s">
        <v>221</v>
      </c>
      <c r="D1362" s="546"/>
      <c r="E1362" s="171" t="str">
        <f t="shared" si="21"/>
        <v>1900</v>
      </c>
      <c r="F1362" s="547">
        <v>0</v>
      </c>
      <c r="G1362" s="548">
        <v>0</v>
      </c>
      <c r="H1362" s="547">
        <v>0</v>
      </c>
      <c r="I1362" s="545" t="s">
        <v>12687</v>
      </c>
      <c r="J1362" s="545"/>
      <c r="K1362" s="545" t="s">
        <v>13413</v>
      </c>
      <c r="L1362" s="545" t="s">
        <v>15096</v>
      </c>
      <c r="M1362" s="548" t="s">
        <v>13758</v>
      </c>
      <c r="N1362" s="545" t="s">
        <v>13413</v>
      </c>
      <c r="O1362" s="545" t="s">
        <v>15097</v>
      </c>
      <c r="P1362" s="549">
        <v>1459</v>
      </c>
      <c r="Q1362" s="549">
        <v>1</v>
      </c>
      <c r="R1362" s="549">
        <v>91</v>
      </c>
      <c r="S1362" s="548"/>
      <c r="T1362" s="548"/>
      <c r="U1362" s="99"/>
    </row>
    <row r="1363" spans="1:21" ht="19.5" customHeight="1">
      <c r="A1363" s="545">
        <v>1797</v>
      </c>
      <c r="B1363" s="545" t="s">
        <v>2917</v>
      </c>
      <c r="C1363" s="545" t="s">
        <v>786</v>
      </c>
      <c r="D1363" s="546"/>
      <c r="E1363" s="171" t="str">
        <f t="shared" si="21"/>
        <v>1900</v>
      </c>
      <c r="F1363" s="547">
        <v>0</v>
      </c>
      <c r="G1363" s="548">
        <v>0</v>
      </c>
      <c r="H1363" s="547">
        <v>0</v>
      </c>
      <c r="I1363" s="545" t="s">
        <v>12683</v>
      </c>
      <c r="J1363" s="545"/>
      <c r="K1363" s="545" t="s">
        <v>13413</v>
      </c>
      <c r="L1363" s="545" t="s">
        <v>13413</v>
      </c>
      <c r="M1363" s="548" t="s">
        <v>13758</v>
      </c>
      <c r="N1363" s="545" t="s">
        <v>13413</v>
      </c>
      <c r="O1363" s="545" t="s">
        <v>13413</v>
      </c>
      <c r="P1363" s="549">
        <v>1460</v>
      </c>
      <c r="Q1363" s="549">
        <v>1</v>
      </c>
      <c r="R1363" s="549">
        <v>18</v>
      </c>
      <c r="S1363" s="548"/>
      <c r="T1363" s="548"/>
      <c r="U1363" s="99"/>
    </row>
    <row r="1364" spans="1:21" ht="19.5" customHeight="1">
      <c r="A1364" s="545">
        <v>1798</v>
      </c>
      <c r="B1364" s="545" t="s">
        <v>2895</v>
      </c>
      <c r="C1364" s="545" t="s">
        <v>786</v>
      </c>
      <c r="D1364" s="546"/>
      <c r="E1364" s="171" t="str">
        <f t="shared" si="21"/>
        <v>1900</v>
      </c>
      <c r="F1364" s="547">
        <v>0</v>
      </c>
      <c r="G1364" s="548">
        <v>0</v>
      </c>
      <c r="H1364" s="547">
        <v>0</v>
      </c>
      <c r="I1364" s="545" t="s">
        <v>12683</v>
      </c>
      <c r="J1364" s="545"/>
      <c r="K1364" s="545" t="s">
        <v>13413</v>
      </c>
      <c r="L1364" s="545" t="s">
        <v>15098</v>
      </c>
      <c r="M1364" s="548" t="s">
        <v>13758</v>
      </c>
      <c r="N1364" s="545" t="s">
        <v>13413</v>
      </c>
      <c r="O1364" s="545" t="s">
        <v>13413</v>
      </c>
      <c r="P1364" s="549">
        <v>1461</v>
      </c>
      <c r="Q1364" s="549">
        <v>1</v>
      </c>
      <c r="R1364" s="549">
        <v>18</v>
      </c>
      <c r="S1364" s="548"/>
      <c r="T1364" s="548"/>
      <c r="U1364" s="99"/>
    </row>
    <row r="1365" spans="1:21" ht="19.5" customHeight="1">
      <c r="A1365" s="545">
        <v>1799</v>
      </c>
      <c r="B1365" s="545" t="s">
        <v>812</v>
      </c>
      <c r="C1365" s="545" t="s">
        <v>221</v>
      </c>
      <c r="D1365" s="546"/>
      <c r="E1365" s="171" t="str">
        <f t="shared" si="21"/>
        <v>1900</v>
      </c>
      <c r="F1365" s="547">
        <v>0</v>
      </c>
      <c r="G1365" s="548">
        <v>0</v>
      </c>
      <c r="H1365" s="547">
        <v>0</v>
      </c>
      <c r="I1365" s="545" t="s">
        <v>12684</v>
      </c>
      <c r="J1365" s="545"/>
      <c r="K1365" s="545" t="s">
        <v>13413</v>
      </c>
      <c r="L1365" s="545" t="s">
        <v>13982</v>
      </c>
      <c r="M1365" s="548" t="s">
        <v>13758</v>
      </c>
      <c r="N1365" s="545" t="s">
        <v>13413</v>
      </c>
      <c r="O1365" s="545" t="s">
        <v>15099</v>
      </c>
      <c r="P1365" s="549">
        <v>1462</v>
      </c>
      <c r="Q1365" s="549">
        <v>1</v>
      </c>
      <c r="R1365" s="549">
        <v>95</v>
      </c>
      <c r="S1365" s="548"/>
      <c r="T1365" s="548"/>
      <c r="U1365" s="99"/>
    </row>
    <row r="1366" spans="1:21" ht="19.5" customHeight="1">
      <c r="A1366" s="545">
        <v>1800</v>
      </c>
      <c r="B1366" s="545" t="s">
        <v>702</v>
      </c>
      <c r="C1366" s="545" t="s">
        <v>221</v>
      </c>
      <c r="D1366" s="546"/>
      <c r="E1366" s="171" t="str">
        <f t="shared" si="21"/>
        <v>1900</v>
      </c>
      <c r="F1366" s="547">
        <v>0</v>
      </c>
      <c r="G1366" s="548">
        <v>0</v>
      </c>
      <c r="H1366" s="547">
        <v>0</v>
      </c>
      <c r="I1366" s="545" t="s">
        <v>12687</v>
      </c>
      <c r="J1366" s="545"/>
      <c r="K1366" s="545" t="s">
        <v>13413</v>
      </c>
      <c r="L1366" s="545" t="s">
        <v>13982</v>
      </c>
      <c r="M1366" s="548" t="s">
        <v>13758</v>
      </c>
      <c r="N1366" s="545" t="s">
        <v>13413</v>
      </c>
      <c r="O1366" s="545" t="s">
        <v>15100</v>
      </c>
      <c r="P1366" s="549">
        <v>1463</v>
      </c>
      <c r="Q1366" s="549">
        <v>1</v>
      </c>
      <c r="R1366" s="549">
        <v>91</v>
      </c>
      <c r="S1366" s="548"/>
      <c r="T1366" s="548"/>
      <c r="U1366" s="99"/>
    </row>
    <row r="1367" spans="1:21" ht="19.5" customHeight="1">
      <c r="A1367" s="545">
        <v>1801</v>
      </c>
      <c r="B1367" s="545" t="s">
        <v>11689</v>
      </c>
      <c r="C1367" s="545" t="s">
        <v>221</v>
      </c>
      <c r="D1367" s="546"/>
      <c r="E1367" s="171" t="str">
        <f t="shared" si="21"/>
        <v>1900</v>
      </c>
      <c r="F1367" s="547">
        <v>0</v>
      </c>
      <c r="G1367" s="548">
        <v>0</v>
      </c>
      <c r="H1367" s="547">
        <v>0</v>
      </c>
      <c r="I1367" s="545" t="s">
        <v>12684</v>
      </c>
      <c r="J1367" s="545"/>
      <c r="K1367" s="545" t="s">
        <v>13413</v>
      </c>
      <c r="L1367" s="545" t="s">
        <v>15094</v>
      </c>
      <c r="M1367" s="548" t="s">
        <v>13758</v>
      </c>
      <c r="N1367" s="545" t="s">
        <v>13413</v>
      </c>
      <c r="O1367" s="545" t="s">
        <v>15101</v>
      </c>
      <c r="P1367" s="549">
        <v>1464</v>
      </c>
      <c r="Q1367" s="549">
        <v>1</v>
      </c>
      <c r="R1367" s="549">
        <v>95</v>
      </c>
      <c r="S1367" s="548"/>
      <c r="T1367" s="548"/>
      <c r="U1367" s="99"/>
    </row>
    <row r="1368" spans="1:21" ht="19.5" customHeight="1">
      <c r="A1368" s="545">
        <v>1802</v>
      </c>
      <c r="B1368" s="545" t="s">
        <v>11688</v>
      </c>
      <c r="C1368" s="545" t="s">
        <v>221</v>
      </c>
      <c r="D1368" s="546"/>
      <c r="E1368" s="171" t="str">
        <f t="shared" si="21"/>
        <v>1900</v>
      </c>
      <c r="F1368" s="547">
        <v>0</v>
      </c>
      <c r="G1368" s="548">
        <v>0</v>
      </c>
      <c r="H1368" s="547">
        <v>0</v>
      </c>
      <c r="I1368" s="545" t="s">
        <v>12687</v>
      </c>
      <c r="J1368" s="545"/>
      <c r="K1368" s="545" t="s">
        <v>13413</v>
      </c>
      <c r="L1368" s="545" t="s">
        <v>13982</v>
      </c>
      <c r="M1368" s="548" t="s">
        <v>13758</v>
      </c>
      <c r="N1368" s="545" t="s">
        <v>13413</v>
      </c>
      <c r="O1368" s="545" t="s">
        <v>15102</v>
      </c>
      <c r="P1368" s="549">
        <v>1465</v>
      </c>
      <c r="Q1368" s="549">
        <v>1</v>
      </c>
      <c r="R1368" s="549">
        <v>91</v>
      </c>
      <c r="S1368" s="548"/>
      <c r="T1368" s="548"/>
      <c r="U1368" s="99"/>
    </row>
    <row r="1369" spans="1:21" ht="19.5" customHeight="1">
      <c r="A1369" s="545">
        <v>1803</v>
      </c>
      <c r="B1369" s="545" t="s">
        <v>809</v>
      </c>
      <c r="C1369" s="545" t="s">
        <v>221</v>
      </c>
      <c r="D1369" s="546"/>
      <c r="E1369" s="171" t="str">
        <f t="shared" si="21"/>
        <v>1900</v>
      </c>
      <c r="F1369" s="547">
        <v>0</v>
      </c>
      <c r="G1369" s="548">
        <v>0</v>
      </c>
      <c r="H1369" s="547">
        <v>0</v>
      </c>
      <c r="I1369" s="545" t="s">
        <v>12684</v>
      </c>
      <c r="J1369" s="545"/>
      <c r="K1369" s="545" t="s">
        <v>13413</v>
      </c>
      <c r="L1369" s="545" t="s">
        <v>13982</v>
      </c>
      <c r="M1369" s="548" t="s">
        <v>13758</v>
      </c>
      <c r="N1369" s="545" t="s">
        <v>13413</v>
      </c>
      <c r="O1369" s="545" t="s">
        <v>15103</v>
      </c>
      <c r="P1369" s="549">
        <v>1466</v>
      </c>
      <c r="Q1369" s="549">
        <v>1</v>
      </c>
      <c r="R1369" s="549">
        <v>95</v>
      </c>
      <c r="S1369" s="548"/>
      <c r="T1369" s="548"/>
      <c r="U1369" s="99"/>
    </row>
    <row r="1370" spans="1:21" ht="19.5" customHeight="1">
      <c r="A1370" s="545">
        <v>1804</v>
      </c>
      <c r="B1370" s="545" t="s">
        <v>2955</v>
      </c>
      <c r="C1370" s="545" t="s">
        <v>786</v>
      </c>
      <c r="D1370" s="546"/>
      <c r="E1370" s="171" t="str">
        <f t="shared" si="21"/>
        <v>1900</v>
      </c>
      <c r="F1370" s="547">
        <v>0</v>
      </c>
      <c r="G1370" s="548">
        <v>0</v>
      </c>
      <c r="H1370" s="547">
        <v>0</v>
      </c>
      <c r="I1370" s="545" t="s">
        <v>12683</v>
      </c>
      <c r="J1370" s="545"/>
      <c r="K1370" s="545" t="s">
        <v>13413</v>
      </c>
      <c r="L1370" s="545" t="s">
        <v>13413</v>
      </c>
      <c r="M1370" s="548" t="s">
        <v>13758</v>
      </c>
      <c r="N1370" s="545" t="s">
        <v>13413</v>
      </c>
      <c r="O1370" s="545" t="s">
        <v>13413</v>
      </c>
      <c r="P1370" s="549">
        <v>1467</v>
      </c>
      <c r="Q1370" s="549">
        <v>1</v>
      </c>
      <c r="R1370" s="549">
        <v>18</v>
      </c>
      <c r="S1370" s="548"/>
      <c r="T1370" s="548"/>
      <c r="U1370" s="99"/>
    </row>
    <row r="1371" spans="1:21" ht="19.5" customHeight="1">
      <c r="A1371" s="545">
        <v>1805</v>
      </c>
      <c r="B1371" s="545" t="s">
        <v>2916</v>
      </c>
      <c r="C1371" s="545" t="s">
        <v>786</v>
      </c>
      <c r="D1371" s="546"/>
      <c r="E1371" s="171" t="str">
        <f t="shared" si="21"/>
        <v>1900</v>
      </c>
      <c r="F1371" s="547">
        <v>0</v>
      </c>
      <c r="G1371" s="548">
        <v>0</v>
      </c>
      <c r="H1371" s="547">
        <v>0</v>
      </c>
      <c r="I1371" s="545" t="s">
        <v>12683</v>
      </c>
      <c r="J1371" s="545"/>
      <c r="K1371" s="545" t="s">
        <v>13413</v>
      </c>
      <c r="L1371" s="545" t="s">
        <v>13413</v>
      </c>
      <c r="M1371" s="548" t="s">
        <v>13758</v>
      </c>
      <c r="N1371" s="545" t="s">
        <v>13413</v>
      </c>
      <c r="O1371" s="545" t="s">
        <v>15104</v>
      </c>
      <c r="P1371" s="549">
        <v>1468</v>
      </c>
      <c r="Q1371" s="549">
        <v>1</v>
      </c>
      <c r="R1371" s="549">
        <v>18</v>
      </c>
      <c r="S1371" s="548"/>
      <c r="T1371" s="548"/>
      <c r="U1371" s="99"/>
    </row>
    <row r="1372" spans="1:21" ht="19.5" customHeight="1">
      <c r="A1372" s="545">
        <v>1806</v>
      </c>
      <c r="B1372" s="545" t="s">
        <v>11687</v>
      </c>
      <c r="C1372" s="545" t="s">
        <v>786</v>
      </c>
      <c r="D1372" s="546"/>
      <c r="E1372" s="171" t="str">
        <f t="shared" si="21"/>
        <v>1900</v>
      </c>
      <c r="F1372" s="547">
        <v>0</v>
      </c>
      <c r="G1372" s="548">
        <v>0</v>
      </c>
      <c r="H1372" s="547">
        <v>0</v>
      </c>
      <c r="I1372" s="545" t="s">
        <v>12683</v>
      </c>
      <c r="J1372" s="545"/>
      <c r="K1372" s="545" t="s">
        <v>13413</v>
      </c>
      <c r="L1372" s="545" t="s">
        <v>13413</v>
      </c>
      <c r="M1372" s="548" t="s">
        <v>13758</v>
      </c>
      <c r="N1372" s="545" t="s">
        <v>13413</v>
      </c>
      <c r="O1372" s="545" t="s">
        <v>15105</v>
      </c>
      <c r="P1372" s="549">
        <v>1469</v>
      </c>
      <c r="Q1372" s="549">
        <v>1</v>
      </c>
      <c r="R1372" s="549">
        <v>18</v>
      </c>
      <c r="S1372" s="548"/>
      <c r="T1372" s="548"/>
      <c r="U1372" s="99"/>
    </row>
    <row r="1373" spans="1:21" ht="19.5" customHeight="1">
      <c r="A1373" s="545">
        <v>1807</v>
      </c>
      <c r="B1373" s="545" t="s">
        <v>1655</v>
      </c>
      <c r="C1373" s="545" t="s">
        <v>221</v>
      </c>
      <c r="D1373" s="546">
        <v>43990</v>
      </c>
      <c r="E1373" s="171" t="str">
        <f t="shared" si="21"/>
        <v>2020</v>
      </c>
      <c r="F1373" s="547">
        <v>3422</v>
      </c>
      <c r="G1373" s="548">
        <v>0.19</v>
      </c>
      <c r="H1373" s="547">
        <v>2875.63</v>
      </c>
      <c r="I1373" s="545" t="s">
        <v>12732</v>
      </c>
      <c r="J1373" s="545" t="s">
        <v>13297</v>
      </c>
      <c r="K1373" s="545" t="s">
        <v>13413</v>
      </c>
      <c r="L1373" s="545" t="s">
        <v>15106</v>
      </c>
      <c r="M1373" s="548" t="s">
        <v>13758</v>
      </c>
      <c r="N1373" s="545" t="s">
        <v>13413</v>
      </c>
      <c r="O1373" s="545" t="s">
        <v>15107</v>
      </c>
      <c r="P1373" s="549">
        <v>1470</v>
      </c>
      <c r="Q1373" s="549">
        <v>1</v>
      </c>
      <c r="R1373" s="549">
        <v>122</v>
      </c>
      <c r="S1373" s="548">
        <v>2257</v>
      </c>
      <c r="T1373" s="548"/>
      <c r="U1373" s="99"/>
    </row>
    <row r="1374" spans="1:21" ht="19.5" customHeight="1">
      <c r="A1374" s="545">
        <v>1808</v>
      </c>
      <c r="B1374" s="545" t="s">
        <v>849</v>
      </c>
      <c r="C1374" s="545" t="s">
        <v>221</v>
      </c>
      <c r="D1374" s="546"/>
      <c r="E1374" s="171" t="str">
        <f t="shared" si="21"/>
        <v>1900</v>
      </c>
      <c r="F1374" s="547">
        <v>0</v>
      </c>
      <c r="G1374" s="548">
        <v>0</v>
      </c>
      <c r="H1374" s="547">
        <v>0</v>
      </c>
      <c r="I1374" s="545" t="s">
        <v>12684</v>
      </c>
      <c r="J1374" s="545"/>
      <c r="K1374" s="545" t="s">
        <v>13413</v>
      </c>
      <c r="L1374" s="545" t="s">
        <v>15108</v>
      </c>
      <c r="M1374" s="548" t="s">
        <v>13758</v>
      </c>
      <c r="N1374" s="545" t="s">
        <v>13413</v>
      </c>
      <c r="O1374" s="545" t="s">
        <v>15109</v>
      </c>
      <c r="P1374" s="549">
        <v>1471</v>
      </c>
      <c r="Q1374" s="549">
        <v>1</v>
      </c>
      <c r="R1374" s="549">
        <v>95</v>
      </c>
      <c r="S1374" s="548"/>
      <c r="T1374" s="548"/>
      <c r="U1374" s="99"/>
    </row>
    <row r="1375" spans="1:21" ht="19.5" customHeight="1">
      <c r="A1375" s="545">
        <v>1809</v>
      </c>
      <c r="B1375" s="545" t="s">
        <v>11686</v>
      </c>
      <c r="C1375" s="545" t="s">
        <v>221</v>
      </c>
      <c r="D1375" s="546"/>
      <c r="E1375" s="171" t="str">
        <f t="shared" si="21"/>
        <v>1900</v>
      </c>
      <c r="F1375" s="547">
        <v>0</v>
      </c>
      <c r="G1375" s="548">
        <v>0</v>
      </c>
      <c r="H1375" s="547">
        <v>0</v>
      </c>
      <c r="I1375" s="545" t="s">
        <v>12684</v>
      </c>
      <c r="J1375" s="545"/>
      <c r="K1375" s="545" t="s">
        <v>13413</v>
      </c>
      <c r="L1375" s="545" t="s">
        <v>15110</v>
      </c>
      <c r="M1375" s="548" t="s">
        <v>13758</v>
      </c>
      <c r="N1375" s="545" t="s">
        <v>13413</v>
      </c>
      <c r="O1375" s="545" t="s">
        <v>15111</v>
      </c>
      <c r="P1375" s="549">
        <v>1472</v>
      </c>
      <c r="Q1375" s="549">
        <v>1</v>
      </c>
      <c r="R1375" s="549">
        <v>95</v>
      </c>
      <c r="S1375" s="548"/>
      <c r="T1375" s="548"/>
      <c r="U1375" s="99"/>
    </row>
    <row r="1376" spans="1:21" ht="19.5" customHeight="1">
      <c r="A1376" s="545">
        <v>1810</v>
      </c>
      <c r="B1376" s="545" t="s">
        <v>11685</v>
      </c>
      <c r="C1376" s="545" t="s">
        <v>216</v>
      </c>
      <c r="D1376" s="546"/>
      <c r="E1376" s="171" t="str">
        <f t="shared" si="21"/>
        <v>1900</v>
      </c>
      <c r="F1376" s="547">
        <v>0</v>
      </c>
      <c r="G1376" s="548">
        <v>0</v>
      </c>
      <c r="H1376" s="547">
        <v>0</v>
      </c>
      <c r="I1376" s="545" t="s">
        <v>12656</v>
      </c>
      <c r="J1376" s="545"/>
      <c r="K1376" s="545" t="s">
        <v>13413</v>
      </c>
      <c r="L1376" s="545" t="s">
        <v>13982</v>
      </c>
      <c r="M1376" s="548" t="s">
        <v>13758</v>
      </c>
      <c r="N1376" s="545" t="s">
        <v>13413</v>
      </c>
      <c r="O1376" s="545" t="s">
        <v>15112</v>
      </c>
      <c r="P1376" s="549">
        <v>1473</v>
      </c>
      <c r="Q1376" s="549">
        <v>1</v>
      </c>
      <c r="R1376" s="549">
        <v>119</v>
      </c>
      <c r="S1376" s="548"/>
      <c r="T1376" s="548"/>
      <c r="U1376" s="99"/>
    </row>
    <row r="1377" spans="1:21" ht="19.5" customHeight="1">
      <c r="A1377" s="545">
        <v>1811</v>
      </c>
      <c r="B1377" s="545" t="s">
        <v>6645</v>
      </c>
      <c r="C1377" s="545" t="s">
        <v>786</v>
      </c>
      <c r="D1377" s="546">
        <v>46052</v>
      </c>
      <c r="E1377" s="171" t="str">
        <f t="shared" si="21"/>
        <v>2026</v>
      </c>
      <c r="F1377" s="547">
        <v>77243</v>
      </c>
      <c r="G1377" s="548">
        <v>0.19</v>
      </c>
      <c r="H1377" s="547">
        <v>64910.080000000002</v>
      </c>
      <c r="I1377" s="545" t="s">
        <v>12731</v>
      </c>
      <c r="J1377" s="545" t="s">
        <v>13307</v>
      </c>
      <c r="K1377" s="545" t="s">
        <v>13413</v>
      </c>
      <c r="L1377" s="545" t="s">
        <v>13413</v>
      </c>
      <c r="M1377" s="548" t="s">
        <v>13758</v>
      </c>
      <c r="N1377" s="545" t="s">
        <v>13413</v>
      </c>
      <c r="O1377" s="545" t="s">
        <v>13413</v>
      </c>
      <c r="P1377" s="549">
        <v>1474</v>
      </c>
      <c r="Q1377" s="549">
        <v>1</v>
      </c>
      <c r="R1377" s="549">
        <v>151</v>
      </c>
      <c r="S1377" s="548">
        <v>2228</v>
      </c>
      <c r="T1377" s="548"/>
      <c r="U1377" s="99"/>
    </row>
    <row r="1378" spans="1:21" ht="19.5" customHeight="1">
      <c r="A1378" s="545">
        <v>1812</v>
      </c>
      <c r="B1378" s="545" t="s">
        <v>11684</v>
      </c>
      <c r="C1378" s="545" t="s">
        <v>221</v>
      </c>
      <c r="D1378" s="546"/>
      <c r="E1378" s="171" t="str">
        <f t="shared" si="21"/>
        <v>1900</v>
      </c>
      <c r="F1378" s="547">
        <v>0</v>
      </c>
      <c r="G1378" s="548">
        <v>0</v>
      </c>
      <c r="H1378" s="547">
        <v>0</v>
      </c>
      <c r="I1378" s="545" t="s">
        <v>12673</v>
      </c>
      <c r="J1378" s="545"/>
      <c r="K1378" s="545" t="s">
        <v>13413</v>
      </c>
      <c r="L1378" s="545" t="s">
        <v>15113</v>
      </c>
      <c r="M1378" s="548" t="s">
        <v>13758</v>
      </c>
      <c r="N1378" s="545" t="s">
        <v>13413</v>
      </c>
      <c r="O1378" s="545" t="s">
        <v>15114</v>
      </c>
      <c r="P1378" s="549">
        <v>1475</v>
      </c>
      <c r="Q1378" s="549">
        <v>1</v>
      </c>
      <c r="R1378" s="549">
        <v>83</v>
      </c>
      <c r="S1378" s="548"/>
      <c r="T1378" s="548"/>
      <c r="U1378" s="99"/>
    </row>
    <row r="1379" spans="1:21" ht="19.5" customHeight="1">
      <c r="A1379" s="545">
        <v>1813</v>
      </c>
      <c r="B1379" s="545" t="s">
        <v>535</v>
      </c>
      <c r="C1379" s="545" t="s">
        <v>221</v>
      </c>
      <c r="D1379" s="546"/>
      <c r="E1379" s="171" t="str">
        <f t="shared" si="21"/>
        <v>1900</v>
      </c>
      <c r="F1379" s="547">
        <v>0</v>
      </c>
      <c r="G1379" s="548">
        <v>0</v>
      </c>
      <c r="H1379" s="547">
        <v>0</v>
      </c>
      <c r="I1379" s="545" t="s">
        <v>12673</v>
      </c>
      <c r="J1379" s="545"/>
      <c r="K1379" s="545" t="s">
        <v>13413</v>
      </c>
      <c r="L1379" s="545" t="s">
        <v>13887</v>
      </c>
      <c r="M1379" s="548" t="s">
        <v>13758</v>
      </c>
      <c r="N1379" s="545" t="s">
        <v>13413</v>
      </c>
      <c r="O1379" s="545" t="s">
        <v>14940</v>
      </c>
      <c r="P1379" s="549">
        <v>1476</v>
      </c>
      <c r="Q1379" s="549">
        <v>1</v>
      </c>
      <c r="R1379" s="549">
        <v>83</v>
      </c>
      <c r="S1379" s="548"/>
      <c r="T1379" s="548"/>
      <c r="U1379" s="99"/>
    </row>
    <row r="1380" spans="1:21" ht="19.5" customHeight="1">
      <c r="A1380" s="545">
        <v>1814</v>
      </c>
      <c r="B1380" s="545" t="s">
        <v>638</v>
      </c>
      <c r="C1380" s="545" t="s">
        <v>221</v>
      </c>
      <c r="D1380" s="546"/>
      <c r="E1380" s="171" t="str">
        <f t="shared" si="21"/>
        <v>1900</v>
      </c>
      <c r="F1380" s="547">
        <v>0</v>
      </c>
      <c r="G1380" s="548">
        <v>0</v>
      </c>
      <c r="H1380" s="547">
        <v>0</v>
      </c>
      <c r="I1380" s="545" t="s">
        <v>12674</v>
      </c>
      <c r="J1380" s="545"/>
      <c r="K1380" s="545" t="s">
        <v>13413</v>
      </c>
      <c r="L1380" s="545" t="s">
        <v>15115</v>
      </c>
      <c r="M1380" s="548" t="s">
        <v>13758</v>
      </c>
      <c r="N1380" s="545" t="s">
        <v>13413</v>
      </c>
      <c r="O1380" s="545" t="s">
        <v>15116</v>
      </c>
      <c r="P1380" s="549">
        <v>1477</v>
      </c>
      <c r="Q1380" s="549">
        <v>1</v>
      </c>
      <c r="R1380" s="549">
        <v>5</v>
      </c>
      <c r="S1380" s="548"/>
      <c r="T1380" s="548"/>
      <c r="U1380" s="99"/>
    </row>
    <row r="1381" spans="1:21" ht="19.5" customHeight="1">
      <c r="A1381" s="545">
        <v>1815</v>
      </c>
      <c r="B1381" s="545" t="s">
        <v>11683</v>
      </c>
      <c r="C1381" s="545" t="s">
        <v>221</v>
      </c>
      <c r="D1381" s="546"/>
      <c r="E1381" s="171" t="str">
        <f t="shared" si="21"/>
        <v>1900</v>
      </c>
      <c r="F1381" s="547">
        <v>0</v>
      </c>
      <c r="G1381" s="548">
        <v>0</v>
      </c>
      <c r="H1381" s="547">
        <v>0</v>
      </c>
      <c r="I1381" s="545" t="s">
        <v>12673</v>
      </c>
      <c r="J1381" s="545"/>
      <c r="K1381" s="545" t="s">
        <v>13413</v>
      </c>
      <c r="L1381" s="545" t="s">
        <v>15117</v>
      </c>
      <c r="M1381" s="548" t="s">
        <v>13758</v>
      </c>
      <c r="N1381" s="545" t="s">
        <v>13413</v>
      </c>
      <c r="O1381" s="545" t="s">
        <v>13889</v>
      </c>
      <c r="P1381" s="549">
        <v>1478</v>
      </c>
      <c r="Q1381" s="549">
        <v>1</v>
      </c>
      <c r="R1381" s="549">
        <v>83</v>
      </c>
      <c r="S1381" s="548"/>
      <c r="T1381" s="548"/>
      <c r="U1381" s="99"/>
    </row>
    <row r="1382" spans="1:21" ht="19.5" customHeight="1">
      <c r="A1382" s="545">
        <v>1816</v>
      </c>
      <c r="B1382" s="545" t="s">
        <v>11682</v>
      </c>
      <c r="C1382" s="545" t="s">
        <v>221</v>
      </c>
      <c r="D1382" s="546"/>
      <c r="E1382" s="171" t="str">
        <f t="shared" si="21"/>
        <v>1900</v>
      </c>
      <c r="F1382" s="547">
        <v>0</v>
      </c>
      <c r="G1382" s="548">
        <v>0</v>
      </c>
      <c r="H1382" s="547">
        <v>0</v>
      </c>
      <c r="I1382" s="545" t="s">
        <v>12673</v>
      </c>
      <c r="J1382" s="545"/>
      <c r="K1382" s="545" t="s">
        <v>13413</v>
      </c>
      <c r="L1382" s="545" t="s">
        <v>13887</v>
      </c>
      <c r="M1382" s="548" t="s">
        <v>13758</v>
      </c>
      <c r="N1382" s="545" t="s">
        <v>13413</v>
      </c>
      <c r="O1382" s="545" t="s">
        <v>14940</v>
      </c>
      <c r="P1382" s="549">
        <v>1479</v>
      </c>
      <c r="Q1382" s="549">
        <v>1</v>
      </c>
      <c r="R1382" s="549">
        <v>83</v>
      </c>
      <c r="S1382" s="548"/>
      <c r="T1382" s="548"/>
      <c r="U1382" s="99"/>
    </row>
    <row r="1383" spans="1:21" ht="19.5" customHeight="1">
      <c r="A1383" s="545">
        <v>1817</v>
      </c>
      <c r="B1383" s="545" t="s">
        <v>11681</v>
      </c>
      <c r="C1383" s="545" t="s">
        <v>221</v>
      </c>
      <c r="D1383" s="546"/>
      <c r="E1383" s="171" t="str">
        <f t="shared" si="21"/>
        <v>1900</v>
      </c>
      <c r="F1383" s="547">
        <v>0</v>
      </c>
      <c r="G1383" s="548">
        <v>0</v>
      </c>
      <c r="H1383" s="547">
        <v>0</v>
      </c>
      <c r="I1383" s="545" t="s">
        <v>12673</v>
      </c>
      <c r="J1383" s="545"/>
      <c r="K1383" s="545" t="s">
        <v>13413</v>
      </c>
      <c r="L1383" s="545" t="s">
        <v>13887</v>
      </c>
      <c r="M1383" s="548" t="s">
        <v>13758</v>
      </c>
      <c r="N1383" s="545" t="s">
        <v>13413</v>
      </c>
      <c r="O1383" s="545" t="s">
        <v>14940</v>
      </c>
      <c r="P1383" s="549">
        <v>1480</v>
      </c>
      <c r="Q1383" s="549">
        <v>1</v>
      </c>
      <c r="R1383" s="549">
        <v>83</v>
      </c>
      <c r="S1383" s="548"/>
      <c r="T1383" s="548"/>
      <c r="U1383" s="99"/>
    </row>
    <row r="1384" spans="1:21" ht="19.5" customHeight="1">
      <c r="A1384" s="545">
        <v>1818</v>
      </c>
      <c r="B1384" s="545" t="s">
        <v>11680</v>
      </c>
      <c r="C1384" s="545" t="s">
        <v>216</v>
      </c>
      <c r="D1384" s="546"/>
      <c r="E1384" s="171" t="str">
        <f t="shared" si="21"/>
        <v>1900</v>
      </c>
      <c r="F1384" s="547">
        <v>0</v>
      </c>
      <c r="G1384" s="548">
        <v>0</v>
      </c>
      <c r="H1384" s="547">
        <v>0</v>
      </c>
      <c r="I1384" s="545" t="s">
        <v>12661</v>
      </c>
      <c r="J1384" s="545"/>
      <c r="K1384" s="545" t="s">
        <v>13413</v>
      </c>
      <c r="L1384" s="545" t="s">
        <v>13796</v>
      </c>
      <c r="M1384" s="548" t="s">
        <v>13758</v>
      </c>
      <c r="N1384" s="545" t="s">
        <v>13413</v>
      </c>
      <c r="O1384" s="545" t="s">
        <v>15118</v>
      </c>
      <c r="P1384" s="549">
        <v>1481</v>
      </c>
      <c r="Q1384" s="549">
        <v>1</v>
      </c>
      <c r="R1384" s="549">
        <v>89</v>
      </c>
      <c r="S1384" s="548"/>
      <c r="T1384" s="548"/>
      <c r="U1384" s="99"/>
    </row>
    <row r="1385" spans="1:21" ht="19.5" customHeight="1">
      <c r="A1385" s="545">
        <v>1819</v>
      </c>
      <c r="B1385" s="545" t="s">
        <v>11679</v>
      </c>
      <c r="C1385" s="545" t="s">
        <v>216</v>
      </c>
      <c r="D1385" s="546"/>
      <c r="E1385" s="171" t="str">
        <f t="shared" si="21"/>
        <v>1900</v>
      </c>
      <c r="F1385" s="547">
        <v>0</v>
      </c>
      <c r="G1385" s="548">
        <v>0</v>
      </c>
      <c r="H1385" s="547">
        <v>0</v>
      </c>
      <c r="I1385" s="545" t="s">
        <v>12661</v>
      </c>
      <c r="J1385" s="545"/>
      <c r="K1385" s="545" t="s">
        <v>13413</v>
      </c>
      <c r="L1385" s="545" t="s">
        <v>13796</v>
      </c>
      <c r="M1385" s="548" t="s">
        <v>13758</v>
      </c>
      <c r="N1385" s="545" t="s">
        <v>13413</v>
      </c>
      <c r="O1385" s="545" t="s">
        <v>15119</v>
      </c>
      <c r="P1385" s="549">
        <v>1482</v>
      </c>
      <c r="Q1385" s="549">
        <v>1</v>
      </c>
      <c r="R1385" s="549">
        <v>89</v>
      </c>
      <c r="S1385" s="548"/>
      <c r="T1385" s="548"/>
      <c r="U1385" s="99"/>
    </row>
    <row r="1386" spans="1:21" ht="19.5" customHeight="1">
      <c r="A1386" s="545">
        <v>1820</v>
      </c>
      <c r="B1386" s="545" t="s">
        <v>11678</v>
      </c>
      <c r="C1386" s="545" t="s">
        <v>216</v>
      </c>
      <c r="D1386" s="546"/>
      <c r="E1386" s="171" t="str">
        <f t="shared" si="21"/>
        <v>1900</v>
      </c>
      <c r="F1386" s="547">
        <v>0</v>
      </c>
      <c r="G1386" s="548">
        <v>0</v>
      </c>
      <c r="H1386" s="547">
        <v>0</v>
      </c>
      <c r="I1386" s="545" t="s">
        <v>12674</v>
      </c>
      <c r="J1386" s="545"/>
      <c r="K1386" s="545" t="s">
        <v>13413</v>
      </c>
      <c r="L1386" s="545" t="s">
        <v>13796</v>
      </c>
      <c r="M1386" s="548" t="s">
        <v>13758</v>
      </c>
      <c r="N1386" s="545" t="s">
        <v>13413</v>
      </c>
      <c r="O1386" s="545" t="s">
        <v>15120</v>
      </c>
      <c r="P1386" s="549">
        <v>1483</v>
      </c>
      <c r="Q1386" s="549">
        <v>1</v>
      </c>
      <c r="R1386" s="549">
        <v>5</v>
      </c>
      <c r="S1386" s="548"/>
      <c r="T1386" s="548"/>
      <c r="U1386" s="99"/>
    </row>
    <row r="1387" spans="1:21" ht="19.5" customHeight="1">
      <c r="A1387" s="545">
        <v>1821</v>
      </c>
      <c r="B1387" s="545" t="s">
        <v>265</v>
      </c>
      <c r="C1387" s="545" t="s">
        <v>209</v>
      </c>
      <c r="D1387" s="546">
        <v>46052</v>
      </c>
      <c r="E1387" s="171" t="str">
        <f t="shared" si="21"/>
        <v>2026</v>
      </c>
      <c r="F1387" s="547">
        <v>21457</v>
      </c>
      <c r="G1387" s="548">
        <v>0.19</v>
      </c>
      <c r="H1387" s="547">
        <v>18031.09</v>
      </c>
      <c r="I1387" s="545" t="s">
        <v>12639</v>
      </c>
      <c r="J1387" s="545" t="s">
        <v>13307</v>
      </c>
      <c r="K1387" s="545" t="s">
        <v>13413</v>
      </c>
      <c r="L1387" s="545" t="s">
        <v>13796</v>
      </c>
      <c r="M1387" s="548" t="s">
        <v>13758</v>
      </c>
      <c r="N1387" s="545" t="s">
        <v>22171</v>
      </c>
      <c r="O1387" s="545" t="s">
        <v>15121</v>
      </c>
      <c r="P1387" s="549">
        <v>1484</v>
      </c>
      <c r="Q1387" s="549">
        <v>1</v>
      </c>
      <c r="R1387" s="549">
        <v>64</v>
      </c>
      <c r="S1387" s="548">
        <v>2228</v>
      </c>
      <c r="T1387" s="548">
        <v>147</v>
      </c>
      <c r="U1387" s="99"/>
    </row>
    <row r="1388" spans="1:21" ht="19.5" customHeight="1">
      <c r="A1388" s="545">
        <v>1822</v>
      </c>
      <c r="B1388" s="545" t="s">
        <v>11677</v>
      </c>
      <c r="C1388" s="545" t="s">
        <v>221</v>
      </c>
      <c r="D1388" s="546"/>
      <c r="E1388" s="171" t="str">
        <f t="shared" si="21"/>
        <v>1900</v>
      </c>
      <c r="F1388" s="547">
        <v>0</v>
      </c>
      <c r="G1388" s="548">
        <v>0</v>
      </c>
      <c r="H1388" s="547">
        <v>0</v>
      </c>
      <c r="I1388" s="545" t="s">
        <v>12643</v>
      </c>
      <c r="J1388" s="545"/>
      <c r="K1388" s="545" t="s">
        <v>13413</v>
      </c>
      <c r="L1388" s="545" t="s">
        <v>14029</v>
      </c>
      <c r="M1388" s="548" t="s">
        <v>13758</v>
      </c>
      <c r="N1388" s="545" t="s">
        <v>13413</v>
      </c>
      <c r="O1388" s="545" t="s">
        <v>13413</v>
      </c>
      <c r="P1388" s="549">
        <v>1485</v>
      </c>
      <c r="Q1388" s="549">
        <v>1</v>
      </c>
      <c r="R1388" s="549">
        <v>6</v>
      </c>
      <c r="S1388" s="548"/>
      <c r="T1388" s="548"/>
      <c r="U1388" s="99"/>
    </row>
    <row r="1389" spans="1:21" ht="19.5" customHeight="1">
      <c r="A1389" s="545">
        <v>1823</v>
      </c>
      <c r="B1389" s="545" t="s">
        <v>871</v>
      </c>
      <c r="C1389" s="545" t="s">
        <v>221</v>
      </c>
      <c r="D1389" s="546"/>
      <c r="E1389" s="171" t="str">
        <f t="shared" si="21"/>
        <v>1900</v>
      </c>
      <c r="F1389" s="547">
        <v>0</v>
      </c>
      <c r="G1389" s="548">
        <v>0</v>
      </c>
      <c r="H1389" s="547">
        <v>0</v>
      </c>
      <c r="I1389" s="545" t="s">
        <v>12643</v>
      </c>
      <c r="J1389" s="545"/>
      <c r="K1389" s="545" t="s">
        <v>13413</v>
      </c>
      <c r="L1389" s="545" t="s">
        <v>14030</v>
      </c>
      <c r="M1389" s="548" t="s">
        <v>13758</v>
      </c>
      <c r="N1389" s="545" t="s">
        <v>13413</v>
      </c>
      <c r="O1389" s="545" t="s">
        <v>13413</v>
      </c>
      <c r="P1389" s="549">
        <v>1486</v>
      </c>
      <c r="Q1389" s="549">
        <v>1</v>
      </c>
      <c r="R1389" s="549">
        <v>6</v>
      </c>
      <c r="S1389" s="548"/>
      <c r="T1389" s="548"/>
      <c r="U1389" s="99"/>
    </row>
    <row r="1390" spans="1:21" ht="19.5" customHeight="1">
      <c r="A1390" s="545">
        <v>1824</v>
      </c>
      <c r="B1390" s="545" t="s">
        <v>7101</v>
      </c>
      <c r="C1390" s="545" t="s">
        <v>786</v>
      </c>
      <c r="D1390" s="546">
        <v>46052</v>
      </c>
      <c r="E1390" s="171" t="str">
        <f t="shared" si="21"/>
        <v>2026</v>
      </c>
      <c r="F1390" s="547">
        <v>84689</v>
      </c>
      <c r="G1390" s="548">
        <v>0.19</v>
      </c>
      <c r="H1390" s="547">
        <v>71167.23</v>
      </c>
      <c r="I1390" s="545" t="s">
        <v>12731</v>
      </c>
      <c r="J1390" s="545" t="s">
        <v>13307</v>
      </c>
      <c r="K1390" s="545" t="s">
        <v>13413</v>
      </c>
      <c r="L1390" s="545" t="s">
        <v>13413</v>
      </c>
      <c r="M1390" s="548" t="s">
        <v>13758</v>
      </c>
      <c r="N1390" s="545" t="s">
        <v>22172</v>
      </c>
      <c r="O1390" s="545" t="s">
        <v>13413</v>
      </c>
      <c r="P1390" s="549">
        <v>1487</v>
      </c>
      <c r="Q1390" s="549">
        <v>1</v>
      </c>
      <c r="R1390" s="549">
        <v>151</v>
      </c>
      <c r="S1390" s="548">
        <v>2228</v>
      </c>
      <c r="T1390" s="548">
        <v>86</v>
      </c>
      <c r="U1390" s="99"/>
    </row>
    <row r="1391" spans="1:21" ht="19.5" customHeight="1">
      <c r="A1391" s="545">
        <v>1825</v>
      </c>
      <c r="B1391" s="545" t="s">
        <v>2536</v>
      </c>
      <c r="C1391" s="545" t="s">
        <v>216</v>
      </c>
      <c r="D1391" s="546"/>
      <c r="E1391" s="171" t="str">
        <f t="shared" si="21"/>
        <v>1900</v>
      </c>
      <c r="F1391" s="547">
        <v>0</v>
      </c>
      <c r="G1391" s="548">
        <v>0</v>
      </c>
      <c r="H1391" s="547">
        <v>0</v>
      </c>
      <c r="I1391" s="545" t="s">
        <v>12642</v>
      </c>
      <c r="J1391" s="545"/>
      <c r="K1391" s="545" t="s">
        <v>13413</v>
      </c>
      <c r="L1391" s="545" t="s">
        <v>13807</v>
      </c>
      <c r="M1391" s="548" t="s">
        <v>13758</v>
      </c>
      <c r="N1391" s="545" t="s">
        <v>13413</v>
      </c>
      <c r="O1391" s="545" t="s">
        <v>15122</v>
      </c>
      <c r="P1391" s="549">
        <v>1488</v>
      </c>
      <c r="Q1391" s="549">
        <v>1</v>
      </c>
      <c r="R1391" s="549">
        <v>135</v>
      </c>
      <c r="S1391" s="548"/>
      <c r="T1391" s="548"/>
      <c r="U1391" s="99"/>
    </row>
    <row r="1392" spans="1:21" ht="19.5" customHeight="1">
      <c r="A1392" s="545">
        <v>1826</v>
      </c>
      <c r="B1392" s="545" t="s">
        <v>2905</v>
      </c>
      <c r="C1392" s="545" t="s">
        <v>786</v>
      </c>
      <c r="D1392" s="546">
        <v>45708</v>
      </c>
      <c r="E1392" s="171" t="str">
        <f t="shared" si="21"/>
        <v>2025</v>
      </c>
      <c r="F1392" s="547">
        <v>77330.320000000007</v>
      </c>
      <c r="G1392" s="548">
        <v>0.19</v>
      </c>
      <c r="H1392" s="547">
        <v>64983.46</v>
      </c>
      <c r="I1392" s="545" t="s">
        <v>12731</v>
      </c>
      <c r="J1392" s="545" t="s">
        <v>13307</v>
      </c>
      <c r="K1392" s="545" t="s">
        <v>13413</v>
      </c>
      <c r="L1392" s="545" t="s">
        <v>15123</v>
      </c>
      <c r="M1392" s="548" t="s">
        <v>13758</v>
      </c>
      <c r="N1392" s="545" t="s">
        <v>13413</v>
      </c>
      <c r="O1392" s="545" t="s">
        <v>15124</v>
      </c>
      <c r="P1392" s="549">
        <v>1489</v>
      </c>
      <c r="Q1392" s="549">
        <v>1</v>
      </c>
      <c r="R1392" s="549">
        <v>151</v>
      </c>
      <c r="S1392" s="548">
        <v>2228</v>
      </c>
      <c r="T1392" s="548"/>
      <c r="U1392" s="99"/>
    </row>
    <row r="1393" spans="1:21" ht="19.5" customHeight="1">
      <c r="A1393" s="545">
        <v>1827</v>
      </c>
      <c r="B1393" s="545" t="s">
        <v>2909</v>
      </c>
      <c r="C1393" s="545" t="s">
        <v>786</v>
      </c>
      <c r="D1393" s="546"/>
      <c r="E1393" s="171" t="str">
        <f t="shared" si="21"/>
        <v>1900</v>
      </c>
      <c r="F1393" s="547">
        <v>0</v>
      </c>
      <c r="G1393" s="548">
        <v>0</v>
      </c>
      <c r="H1393" s="547">
        <v>0</v>
      </c>
      <c r="I1393" s="545" t="s">
        <v>12731</v>
      </c>
      <c r="J1393" s="545"/>
      <c r="K1393" s="545" t="s">
        <v>13413</v>
      </c>
      <c r="L1393" s="545" t="s">
        <v>15123</v>
      </c>
      <c r="M1393" s="548" t="s">
        <v>13758</v>
      </c>
      <c r="N1393" s="545" t="s">
        <v>13413</v>
      </c>
      <c r="O1393" s="545" t="s">
        <v>15125</v>
      </c>
      <c r="P1393" s="549">
        <v>1490</v>
      </c>
      <c r="Q1393" s="549">
        <v>1</v>
      </c>
      <c r="R1393" s="549">
        <v>151</v>
      </c>
      <c r="S1393" s="548"/>
      <c r="T1393" s="548"/>
      <c r="U1393" s="99"/>
    </row>
    <row r="1394" spans="1:21" ht="19.5" customHeight="1">
      <c r="A1394" s="545">
        <v>1828</v>
      </c>
      <c r="B1394" s="545" t="s">
        <v>2910</v>
      </c>
      <c r="C1394" s="545" t="s">
        <v>786</v>
      </c>
      <c r="D1394" s="546"/>
      <c r="E1394" s="171" t="str">
        <f t="shared" si="21"/>
        <v>1900</v>
      </c>
      <c r="F1394" s="547">
        <v>0</v>
      </c>
      <c r="G1394" s="548">
        <v>0</v>
      </c>
      <c r="H1394" s="547">
        <v>0</v>
      </c>
      <c r="I1394" s="545" t="s">
        <v>12731</v>
      </c>
      <c r="J1394" s="545"/>
      <c r="K1394" s="545" t="s">
        <v>13413</v>
      </c>
      <c r="L1394" s="545" t="s">
        <v>15123</v>
      </c>
      <c r="M1394" s="548" t="s">
        <v>13758</v>
      </c>
      <c r="N1394" s="545" t="s">
        <v>13413</v>
      </c>
      <c r="O1394" s="545" t="s">
        <v>15126</v>
      </c>
      <c r="P1394" s="549">
        <v>1491</v>
      </c>
      <c r="Q1394" s="549">
        <v>1</v>
      </c>
      <c r="R1394" s="549">
        <v>151</v>
      </c>
      <c r="S1394" s="548"/>
      <c r="T1394" s="548"/>
      <c r="U1394" s="99"/>
    </row>
    <row r="1395" spans="1:21" ht="19.5" customHeight="1">
      <c r="A1395" s="545">
        <v>1829</v>
      </c>
      <c r="B1395" s="545" t="s">
        <v>2983</v>
      </c>
      <c r="C1395" s="545" t="s">
        <v>786</v>
      </c>
      <c r="D1395" s="546"/>
      <c r="E1395" s="171" t="str">
        <f t="shared" si="21"/>
        <v>1900</v>
      </c>
      <c r="F1395" s="547">
        <v>0</v>
      </c>
      <c r="G1395" s="548">
        <v>0</v>
      </c>
      <c r="H1395" s="547">
        <v>0</v>
      </c>
      <c r="I1395" s="545" t="s">
        <v>12728</v>
      </c>
      <c r="J1395" s="545"/>
      <c r="K1395" s="545" t="s">
        <v>13413</v>
      </c>
      <c r="L1395" s="545" t="s">
        <v>15123</v>
      </c>
      <c r="M1395" s="548" t="s">
        <v>13758</v>
      </c>
      <c r="N1395" s="545" t="s">
        <v>13413</v>
      </c>
      <c r="O1395" s="545" t="s">
        <v>13413</v>
      </c>
      <c r="P1395" s="549">
        <v>1492</v>
      </c>
      <c r="Q1395" s="549">
        <v>1</v>
      </c>
      <c r="R1395" s="549">
        <v>152</v>
      </c>
      <c r="S1395" s="548"/>
      <c r="T1395" s="548"/>
      <c r="U1395" s="99"/>
    </row>
    <row r="1396" spans="1:21" ht="19.5" customHeight="1">
      <c r="A1396" s="545">
        <v>1830</v>
      </c>
      <c r="B1396" s="545" t="s">
        <v>6855</v>
      </c>
      <c r="C1396" s="545" t="s">
        <v>786</v>
      </c>
      <c r="D1396" s="546">
        <v>45708</v>
      </c>
      <c r="E1396" s="171" t="str">
        <f t="shared" si="21"/>
        <v>2025</v>
      </c>
      <c r="F1396" s="547">
        <v>39568.6</v>
      </c>
      <c r="G1396" s="548">
        <v>0.19</v>
      </c>
      <c r="H1396" s="547">
        <v>33250.92</v>
      </c>
      <c r="I1396" s="545" t="s">
        <v>12728</v>
      </c>
      <c r="J1396" s="545" t="s">
        <v>13307</v>
      </c>
      <c r="K1396" s="545" t="s">
        <v>13413</v>
      </c>
      <c r="L1396" s="545" t="s">
        <v>15123</v>
      </c>
      <c r="M1396" s="548" t="s">
        <v>13758</v>
      </c>
      <c r="N1396" s="545" t="s">
        <v>13413</v>
      </c>
      <c r="O1396" s="545" t="s">
        <v>15127</v>
      </c>
      <c r="P1396" s="549">
        <v>1493</v>
      </c>
      <c r="Q1396" s="549">
        <v>1</v>
      </c>
      <c r="R1396" s="549">
        <v>152</v>
      </c>
      <c r="S1396" s="548">
        <v>2228</v>
      </c>
      <c r="T1396" s="548"/>
      <c r="U1396" s="99"/>
    </row>
    <row r="1397" spans="1:21" ht="19.5" customHeight="1">
      <c r="A1397" s="545">
        <v>1831</v>
      </c>
      <c r="B1397" s="545" t="s">
        <v>2984</v>
      </c>
      <c r="C1397" s="545" t="s">
        <v>786</v>
      </c>
      <c r="D1397" s="546"/>
      <c r="E1397" s="171" t="str">
        <f t="shared" si="21"/>
        <v>1900</v>
      </c>
      <c r="F1397" s="547">
        <v>0</v>
      </c>
      <c r="G1397" s="548">
        <v>0</v>
      </c>
      <c r="H1397" s="547">
        <v>0</v>
      </c>
      <c r="I1397" s="545" t="s">
        <v>12728</v>
      </c>
      <c r="J1397" s="545"/>
      <c r="K1397" s="545" t="s">
        <v>15128</v>
      </c>
      <c r="L1397" s="545" t="s">
        <v>15123</v>
      </c>
      <c r="M1397" s="548" t="s">
        <v>13758</v>
      </c>
      <c r="N1397" s="545" t="s">
        <v>13413</v>
      </c>
      <c r="O1397" s="545" t="s">
        <v>15129</v>
      </c>
      <c r="P1397" s="549">
        <v>1494</v>
      </c>
      <c r="Q1397" s="549">
        <v>1</v>
      </c>
      <c r="R1397" s="549">
        <v>152</v>
      </c>
      <c r="S1397" s="548"/>
      <c r="T1397" s="548"/>
      <c r="U1397" s="99"/>
    </row>
    <row r="1398" spans="1:21" ht="19.5" customHeight="1">
      <c r="A1398" s="545">
        <v>1832</v>
      </c>
      <c r="B1398" s="545" t="s">
        <v>7100</v>
      </c>
      <c r="C1398" s="545" t="s">
        <v>786</v>
      </c>
      <c r="D1398" s="546">
        <v>45708</v>
      </c>
      <c r="E1398" s="171" t="str">
        <f t="shared" si="21"/>
        <v>2025</v>
      </c>
      <c r="F1398" s="547">
        <v>141073.51999999999</v>
      </c>
      <c r="G1398" s="548">
        <v>0.19</v>
      </c>
      <c r="H1398" s="547">
        <v>118549.18</v>
      </c>
      <c r="I1398" s="545" t="s">
        <v>12683</v>
      </c>
      <c r="J1398" s="545" t="s">
        <v>13307</v>
      </c>
      <c r="K1398" s="545" t="s">
        <v>15130</v>
      </c>
      <c r="L1398" s="545" t="s">
        <v>15123</v>
      </c>
      <c r="M1398" s="548" t="s">
        <v>13758</v>
      </c>
      <c r="N1398" s="545" t="s">
        <v>13413</v>
      </c>
      <c r="O1398" s="545" t="s">
        <v>15131</v>
      </c>
      <c r="P1398" s="549">
        <v>1495</v>
      </c>
      <c r="Q1398" s="549">
        <v>1</v>
      </c>
      <c r="R1398" s="549">
        <v>18</v>
      </c>
      <c r="S1398" s="548">
        <v>2228</v>
      </c>
      <c r="T1398" s="548"/>
      <c r="U1398" s="99"/>
    </row>
    <row r="1399" spans="1:21" ht="19.5" customHeight="1">
      <c r="A1399" s="545">
        <v>1834</v>
      </c>
      <c r="B1399" s="545" t="s">
        <v>2879</v>
      </c>
      <c r="C1399" s="545" t="s">
        <v>786</v>
      </c>
      <c r="D1399" s="546">
        <v>45708</v>
      </c>
      <c r="E1399" s="171" t="str">
        <f t="shared" si="21"/>
        <v>2025</v>
      </c>
      <c r="F1399" s="547">
        <v>62394.14</v>
      </c>
      <c r="G1399" s="548">
        <v>0.19</v>
      </c>
      <c r="H1399" s="547">
        <v>52432.05</v>
      </c>
      <c r="I1399" s="545" t="s">
        <v>12683</v>
      </c>
      <c r="J1399" s="545" t="s">
        <v>13307</v>
      </c>
      <c r="K1399" s="545" t="s">
        <v>15132</v>
      </c>
      <c r="L1399" s="545" t="s">
        <v>15123</v>
      </c>
      <c r="M1399" s="548" t="s">
        <v>13758</v>
      </c>
      <c r="N1399" s="545" t="s">
        <v>13413</v>
      </c>
      <c r="O1399" s="545" t="s">
        <v>15133</v>
      </c>
      <c r="P1399" s="549">
        <v>1496</v>
      </c>
      <c r="Q1399" s="549">
        <v>1</v>
      </c>
      <c r="R1399" s="549">
        <v>18</v>
      </c>
      <c r="S1399" s="548">
        <v>2228</v>
      </c>
      <c r="T1399" s="548"/>
      <c r="U1399" s="99"/>
    </row>
    <row r="1400" spans="1:21" ht="19.5" customHeight="1">
      <c r="A1400" s="545">
        <v>1835</v>
      </c>
      <c r="B1400" s="545" t="s">
        <v>2883</v>
      </c>
      <c r="C1400" s="545" t="s">
        <v>786</v>
      </c>
      <c r="D1400" s="546">
        <v>46056</v>
      </c>
      <c r="E1400" s="171" t="str">
        <f t="shared" si="21"/>
        <v>2026</v>
      </c>
      <c r="F1400" s="547">
        <v>67990</v>
      </c>
      <c r="G1400" s="548">
        <v>0.19</v>
      </c>
      <c r="H1400" s="547">
        <v>57134.45</v>
      </c>
      <c r="I1400" s="545" t="s">
        <v>12683</v>
      </c>
      <c r="J1400" s="545" t="s">
        <v>13296</v>
      </c>
      <c r="K1400" s="545" t="s">
        <v>13413</v>
      </c>
      <c r="L1400" s="545" t="s">
        <v>15123</v>
      </c>
      <c r="M1400" s="548" t="s">
        <v>13758</v>
      </c>
      <c r="N1400" s="545" t="s">
        <v>13413</v>
      </c>
      <c r="O1400" s="545" t="s">
        <v>15134</v>
      </c>
      <c r="P1400" s="549">
        <v>1497</v>
      </c>
      <c r="Q1400" s="549">
        <v>1</v>
      </c>
      <c r="R1400" s="549">
        <v>18</v>
      </c>
      <c r="S1400" s="548">
        <v>2218</v>
      </c>
      <c r="T1400" s="548"/>
      <c r="U1400" s="99"/>
    </row>
    <row r="1401" spans="1:21" ht="19.5" customHeight="1">
      <c r="A1401" s="545">
        <v>1836</v>
      </c>
      <c r="B1401" s="545" t="s">
        <v>11676</v>
      </c>
      <c r="C1401" s="545" t="s">
        <v>216</v>
      </c>
      <c r="D1401" s="546">
        <v>44596</v>
      </c>
      <c r="E1401" s="171" t="str">
        <f t="shared" si="21"/>
        <v>2022</v>
      </c>
      <c r="F1401" s="547">
        <v>834</v>
      </c>
      <c r="G1401" s="548">
        <v>0.19</v>
      </c>
      <c r="H1401" s="547">
        <v>700.84</v>
      </c>
      <c r="I1401" s="545" t="s">
        <v>12697</v>
      </c>
      <c r="J1401" s="545" t="s">
        <v>13297</v>
      </c>
      <c r="K1401" s="545" t="s">
        <v>13413</v>
      </c>
      <c r="L1401" s="545" t="s">
        <v>13807</v>
      </c>
      <c r="M1401" s="548" t="s">
        <v>13758</v>
      </c>
      <c r="N1401" s="545" t="s">
        <v>13413</v>
      </c>
      <c r="O1401" s="545" t="s">
        <v>15135</v>
      </c>
      <c r="P1401" s="549">
        <v>1498</v>
      </c>
      <c r="Q1401" s="549">
        <v>1</v>
      </c>
      <c r="R1401" s="549">
        <v>138</v>
      </c>
      <c r="S1401" s="548">
        <v>2257</v>
      </c>
      <c r="T1401" s="548"/>
      <c r="U1401" s="99"/>
    </row>
    <row r="1402" spans="1:21" ht="19.5" customHeight="1">
      <c r="A1402" s="545">
        <v>1837</v>
      </c>
      <c r="B1402" s="545" t="s">
        <v>2886</v>
      </c>
      <c r="C1402" s="545" t="s">
        <v>786</v>
      </c>
      <c r="D1402" s="546"/>
      <c r="E1402" s="171" t="str">
        <f t="shared" si="21"/>
        <v>1900</v>
      </c>
      <c r="F1402" s="547">
        <v>0</v>
      </c>
      <c r="G1402" s="548">
        <v>0</v>
      </c>
      <c r="H1402" s="547">
        <v>0</v>
      </c>
      <c r="I1402" s="545" t="s">
        <v>12729</v>
      </c>
      <c r="J1402" s="545"/>
      <c r="K1402" s="545" t="s">
        <v>13413</v>
      </c>
      <c r="L1402" s="545" t="s">
        <v>15123</v>
      </c>
      <c r="M1402" s="548" t="s">
        <v>13758</v>
      </c>
      <c r="N1402" s="545" t="s">
        <v>13413</v>
      </c>
      <c r="O1402" s="545" t="s">
        <v>15136</v>
      </c>
      <c r="P1402" s="549">
        <v>1499</v>
      </c>
      <c r="Q1402" s="549">
        <v>1</v>
      </c>
      <c r="R1402" s="549">
        <v>149</v>
      </c>
      <c r="S1402" s="548"/>
      <c r="T1402" s="548"/>
      <c r="U1402" s="99"/>
    </row>
    <row r="1403" spans="1:21" ht="19.5" customHeight="1">
      <c r="A1403" s="545">
        <v>1838</v>
      </c>
      <c r="B1403" s="545" t="s">
        <v>2888</v>
      </c>
      <c r="C1403" s="545" t="s">
        <v>786</v>
      </c>
      <c r="D1403" s="546"/>
      <c r="E1403" s="171" t="str">
        <f t="shared" si="21"/>
        <v>1900</v>
      </c>
      <c r="F1403" s="547">
        <v>0</v>
      </c>
      <c r="G1403" s="548">
        <v>0</v>
      </c>
      <c r="H1403" s="547">
        <v>0</v>
      </c>
      <c r="I1403" s="545" t="s">
        <v>12729</v>
      </c>
      <c r="J1403" s="545"/>
      <c r="K1403" s="545" t="s">
        <v>13413</v>
      </c>
      <c r="L1403" s="545" t="s">
        <v>15123</v>
      </c>
      <c r="M1403" s="548" t="s">
        <v>13758</v>
      </c>
      <c r="N1403" s="545" t="s">
        <v>13413</v>
      </c>
      <c r="O1403" s="545" t="s">
        <v>15137</v>
      </c>
      <c r="P1403" s="549">
        <v>1500</v>
      </c>
      <c r="Q1403" s="549">
        <v>1</v>
      </c>
      <c r="R1403" s="549">
        <v>149</v>
      </c>
      <c r="S1403" s="548"/>
      <c r="T1403" s="548"/>
      <c r="U1403" s="99"/>
    </row>
    <row r="1404" spans="1:21" ht="19.5" customHeight="1">
      <c r="A1404" s="545">
        <v>1839</v>
      </c>
      <c r="B1404" s="545" t="s">
        <v>2887</v>
      </c>
      <c r="C1404" s="545" t="s">
        <v>786</v>
      </c>
      <c r="D1404" s="546"/>
      <c r="E1404" s="171" t="str">
        <f t="shared" si="21"/>
        <v>1900</v>
      </c>
      <c r="F1404" s="547">
        <v>0</v>
      </c>
      <c r="G1404" s="548">
        <v>0</v>
      </c>
      <c r="H1404" s="547">
        <v>0</v>
      </c>
      <c r="I1404" s="545" t="s">
        <v>12729</v>
      </c>
      <c r="J1404" s="545"/>
      <c r="K1404" s="545" t="s">
        <v>13413</v>
      </c>
      <c r="L1404" s="545" t="s">
        <v>15123</v>
      </c>
      <c r="M1404" s="548" t="s">
        <v>13758</v>
      </c>
      <c r="N1404" s="545" t="s">
        <v>13413</v>
      </c>
      <c r="O1404" s="545" t="s">
        <v>15138</v>
      </c>
      <c r="P1404" s="549">
        <v>1501</v>
      </c>
      <c r="Q1404" s="549">
        <v>1</v>
      </c>
      <c r="R1404" s="549">
        <v>149</v>
      </c>
      <c r="S1404" s="548"/>
      <c r="T1404" s="548"/>
      <c r="U1404" s="99"/>
    </row>
    <row r="1405" spans="1:21" ht="19.5" customHeight="1">
      <c r="A1405" s="545">
        <v>1840</v>
      </c>
      <c r="B1405" s="545" t="s">
        <v>2932</v>
      </c>
      <c r="C1405" s="545" t="s">
        <v>786</v>
      </c>
      <c r="D1405" s="546"/>
      <c r="E1405" s="171" t="str">
        <f t="shared" si="21"/>
        <v>1900</v>
      </c>
      <c r="F1405" s="547">
        <v>0</v>
      </c>
      <c r="G1405" s="548">
        <v>0</v>
      </c>
      <c r="H1405" s="547">
        <v>0</v>
      </c>
      <c r="I1405" s="545" t="s">
        <v>12683</v>
      </c>
      <c r="J1405" s="545"/>
      <c r="K1405" s="545" t="s">
        <v>13413</v>
      </c>
      <c r="L1405" s="545" t="s">
        <v>15123</v>
      </c>
      <c r="M1405" s="548" t="s">
        <v>13758</v>
      </c>
      <c r="N1405" s="545" t="s">
        <v>13413</v>
      </c>
      <c r="O1405" s="545" t="s">
        <v>13413</v>
      </c>
      <c r="P1405" s="549">
        <v>1502</v>
      </c>
      <c r="Q1405" s="549">
        <v>1</v>
      </c>
      <c r="R1405" s="549">
        <v>18</v>
      </c>
      <c r="S1405" s="548"/>
      <c r="T1405" s="548"/>
      <c r="U1405" s="99"/>
    </row>
    <row r="1406" spans="1:21" ht="19.5" customHeight="1">
      <c r="A1406" s="545">
        <v>1841</v>
      </c>
      <c r="B1406" s="545" t="s">
        <v>2959</v>
      </c>
      <c r="C1406" s="545" t="s">
        <v>786</v>
      </c>
      <c r="D1406" s="546"/>
      <c r="E1406" s="171" t="str">
        <f t="shared" si="21"/>
        <v>1900</v>
      </c>
      <c r="F1406" s="547">
        <v>0</v>
      </c>
      <c r="G1406" s="548">
        <v>0</v>
      </c>
      <c r="H1406" s="547">
        <v>0</v>
      </c>
      <c r="I1406" s="545" t="s">
        <v>12683</v>
      </c>
      <c r="J1406" s="545"/>
      <c r="K1406" s="545" t="s">
        <v>13413</v>
      </c>
      <c r="L1406" s="545" t="s">
        <v>15123</v>
      </c>
      <c r="M1406" s="548" t="s">
        <v>13758</v>
      </c>
      <c r="N1406" s="545" t="s">
        <v>13413</v>
      </c>
      <c r="O1406" s="545" t="s">
        <v>15139</v>
      </c>
      <c r="P1406" s="549">
        <v>1503</v>
      </c>
      <c r="Q1406" s="549">
        <v>1</v>
      </c>
      <c r="R1406" s="549">
        <v>18</v>
      </c>
      <c r="S1406" s="548"/>
      <c r="T1406" s="548"/>
      <c r="U1406" s="99"/>
    </row>
    <row r="1407" spans="1:21" ht="19.5" customHeight="1">
      <c r="A1407" s="545">
        <v>1842</v>
      </c>
      <c r="B1407" s="545" t="s">
        <v>5206</v>
      </c>
      <c r="C1407" s="545" t="s">
        <v>786</v>
      </c>
      <c r="D1407" s="546">
        <v>44592</v>
      </c>
      <c r="E1407" s="171" t="str">
        <f t="shared" si="21"/>
        <v>2022</v>
      </c>
      <c r="F1407" s="547">
        <v>74490</v>
      </c>
      <c r="G1407" s="548">
        <v>0.19</v>
      </c>
      <c r="H1407" s="547">
        <v>62596.639999999999</v>
      </c>
      <c r="I1407" s="545" t="s">
        <v>12683</v>
      </c>
      <c r="J1407" s="545" t="s">
        <v>13297</v>
      </c>
      <c r="K1407" s="545" t="s">
        <v>15140</v>
      </c>
      <c r="L1407" s="545" t="s">
        <v>15123</v>
      </c>
      <c r="M1407" s="548" t="s">
        <v>13758</v>
      </c>
      <c r="N1407" s="545" t="s">
        <v>13413</v>
      </c>
      <c r="O1407" s="545" t="s">
        <v>13413</v>
      </c>
      <c r="P1407" s="549">
        <v>1504</v>
      </c>
      <c r="Q1407" s="549">
        <v>1</v>
      </c>
      <c r="R1407" s="549">
        <v>18</v>
      </c>
      <c r="S1407" s="548">
        <v>2257</v>
      </c>
      <c r="T1407" s="548"/>
      <c r="U1407" s="99"/>
    </row>
    <row r="1408" spans="1:21" ht="19.5" customHeight="1">
      <c r="A1408" s="545">
        <v>1846</v>
      </c>
      <c r="B1408" s="545" t="s">
        <v>2981</v>
      </c>
      <c r="C1408" s="545" t="s">
        <v>786</v>
      </c>
      <c r="D1408" s="546"/>
      <c r="E1408" s="171" t="str">
        <f t="shared" si="21"/>
        <v>1900</v>
      </c>
      <c r="F1408" s="547">
        <v>0</v>
      </c>
      <c r="G1408" s="548">
        <v>0</v>
      </c>
      <c r="H1408" s="547">
        <v>0</v>
      </c>
      <c r="I1408" s="545" t="s">
        <v>12728</v>
      </c>
      <c r="J1408" s="545"/>
      <c r="K1408" s="545" t="s">
        <v>13413</v>
      </c>
      <c r="L1408" s="545" t="s">
        <v>15123</v>
      </c>
      <c r="M1408" s="548" t="s">
        <v>13758</v>
      </c>
      <c r="N1408" s="545" t="s">
        <v>13413</v>
      </c>
      <c r="O1408" s="545" t="s">
        <v>13415</v>
      </c>
      <c r="P1408" s="549">
        <v>1505</v>
      </c>
      <c r="Q1408" s="549">
        <v>1</v>
      </c>
      <c r="R1408" s="549">
        <v>152</v>
      </c>
      <c r="S1408" s="548"/>
      <c r="T1408" s="548"/>
      <c r="U1408" s="99"/>
    </row>
    <row r="1409" spans="1:21" ht="19.5" customHeight="1">
      <c r="A1409" s="545">
        <v>1847</v>
      </c>
      <c r="B1409" s="545" t="s">
        <v>2980</v>
      </c>
      <c r="C1409" s="545" t="s">
        <v>786</v>
      </c>
      <c r="D1409" s="546"/>
      <c r="E1409" s="171" t="str">
        <f t="shared" si="21"/>
        <v>1900</v>
      </c>
      <c r="F1409" s="547">
        <v>0</v>
      </c>
      <c r="G1409" s="548">
        <v>0</v>
      </c>
      <c r="H1409" s="547">
        <v>0</v>
      </c>
      <c r="I1409" s="545" t="s">
        <v>12728</v>
      </c>
      <c r="J1409" s="545"/>
      <c r="K1409" s="545" t="s">
        <v>13413</v>
      </c>
      <c r="L1409" s="545" t="s">
        <v>15123</v>
      </c>
      <c r="M1409" s="548" t="s">
        <v>13758</v>
      </c>
      <c r="N1409" s="545" t="s">
        <v>13413</v>
      </c>
      <c r="O1409" s="545" t="s">
        <v>13415</v>
      </c>
      <c r="P1409" s="549">
        <v>1506</v>
      </c>
      <c r="Q1409" s="549">
        <v>1</v>
      </c>
      <c r="R1409" s="549">
        <v>152</v>
      </c>
      <c r="S1409" s="548"/>
      <c r="T1409" s="548"/>
      <c r="U1409" s="99"/>
    </row>
    <row r="1410" spans="1:21" ht="19.5" customHeight="1">
      <c r="A1410" s="545">
        <v>1848</v>
      </c>
      <c r="B1410" s="545" t="s">
        <v>2982</v>
      </c>
      <c r="C1410" s="545" t="s">
        <v>786</v>
      </c>
      <c r="D1410" s="546"/>
      <c r="E1410" s="171" t="str">
        <f t="shared" si="21"/>
        <v>1900</v>
      </c>
      <c r="F1410" s="547">
        <v>0</v>
      </c>
      <c r="G1410" s="548">
        <v>0</v>
      </c>
      <c r="H1410" s="547">
        <v>0</v>
      </c>
      <c r="I1410" s="545" t="s">
        <v>12728</v>
      </c>
      <c r="J1410" s="545"/>
      <c r="K1410" s="545" t="s">
        <v>13413</v>
      </c>
      <c r="L1410" s="545" t="s">
        <v>15123</v>
      </c>
      <c r="M1410" s="548" t="s">
        <v>13758</v>
      </c>
      <c r="N1410" s="545" t="s">
        <v>13413</v>
      </c>
      <c r="O1410" s="545" t="s">
        <v>13415</v>
      </c>
      <c r="P1410" s="549">
        <v>1507</v>
      </c>
      <c r="Q1410" s="549">
        <v>1</v>
      </c>
      <c r="R1410" s="549">
        <v>152</v>
      </c>
      <c r="S1410" s="548"/>
      <c r="T1410" s="548"/>
      <c r="U1410" s="99"/>
    </row>
    <row r="1411" spans="1:21" ht="19.5" customHeight="1">
      <c r="A1411" s="545">
        <v>1849</v>
      </c>
      <c r="B1411" s="545" t="s">
        <v>302</v>
      </c>
      <c r="C1411" s="545" t="s">
        <v>206</v>
      </c>
      <c r="D1411" s="546"/>
      <c r="E1411" s="171" t="str">
        <f t="shared" si="21"/>
        <v>1900</v>
      </c>
      <c r="F1411" s="547">
        <v>0</v>
      </c>
      <c r="G1411" s="548">
        <v>0</v>
      </c>
      <c r="H1411" s="547">
        <v>0</v>
      </c>
      <c r="I1411" s="545" t="s">
        <v>12644</v>
      </c>
      <c r="J1411" s="545"/>
      <c r="K1411" s="545" t="s">
        <v>13413</v>
      </c>
      <c r="L1411" s="545" t="s">
        <v>13413</v>
      </c>
      <c r="M1411" s="548" t="s">
        <v>13758</v>
      </c>
      <c r="N1411" s="545" t="s">
        <v>13413</v>
      </c>
      <c r="O1411" s="545" t="s">
        <v>13413</v>
      </c>
      <c r="P1411" s="549">
        <v>1508</v>
      </c>
      <c r="Q1411" s="549">
        <v>1</v>
      </c>
      <c r="R1411" s="549">
        <v>62</v>
      </c>
      <c r="S1411" s="548"/>
      <c r="T1411" s="548"/>
      <c r="U1411" s="99"/>
    </row>
    <row r="1412" spans="1:21" ht="19.5" customHeight="1">
      <c r="A1412" s="545">
        <v>1850</v>
      </c>
      <c r="B1412" s="545" t="s">
        <v>2907</v>
      </c>
      <c r="C1412" s="545" t="s">
        <v>786</v>
      </c>
      <c r="D1412" s="546"/>
      <c r="E1412" s="171" t="str">
        <f t="shared" ref="E1412:E1475" si="22">TEXT(D1412,"YYYY")</f>
        <v>1900</v>
      </c>
      <c r="F1412" s="547">
        <v>0</v>
      </c>
      <c r="G1412" s="548">
        <v>0</v>
      </c>
      <c r="H1412" s="547">
        <v>0</v>
      </c>
      <c r="I1412" s="545" t="s">
        <v>12731</v>
      </c>
      <c r="J1412" s="545"/>
      <c r="K1412" s="545" t="s">
        <v>13413</v>
      </c>
      <c r="L1412" s="545" t="s">
        <v>15123</v>
      </c>
      <c r="M1412" s="548" t="s">
        <v>13758</v>
      </c>
      <c r="N1412" s="545" t="s">
        <v>13413</v>
      </c>
      <c r="O1412" s="545" t="s">
        <v>15141</v>
      </c>
      <c r="P1412" s="549">
        <v>1509</v>
      </c>
      <c r="Q1412" s="549">
        <v>1</v>
      </c>
      <c r="R1412" s="549">
        <v>151</v>
      </c>
      <c r="S1412" s="548"/>
      <c r="T1412" s="548"/>
      <c r="U1412" s="99"/>
    </row>
    <row r="1413" spans="1:21" ht="19.5" customHeight="1">
      <c r="A1413" s="545">
        <v>1851</v>
      </c>
      <c r="B1413" s="545" t="s">
        <v>2908</v>
      </c>
      <c r="C1413" s="545" t="s">
        <v>786</v>
      </c>
      <c r="D1413" s="546"/>
      <c r="E1413" s="171" t="str">
        <f t="shared" si="22"/>
        <v>1900</v>
      </c>
      <c r="F1413" s="547">
        <v>0</v>
      </c>
      <c r="G1413" s="548">
        <v>0</v>
      </c>
      <c r="H1413" s="547">
        <v>0</v>
      </c>
      <c r="I1413" s="545" t="s">
        <v>12731</v>
      </c>
      <c r="J1413" s="545"/>
      <c r="K1413" s="545" t="s">
        <v>13413</v>
      </c>
      <c r="L1413" s="545" t="s">
        <v>15123</v>
      </c>
      <c r="M1413" s="548" t="s">
        <v>13758</v>
      </c>
      <c r="N1413" s="545" t="s">
        <v>13413</v>
      </c>
      <c r="O1413" s="545" t="s">
        <v>15142</v>
      </c>
      <c r="P1413" s="549">
        <v>1510</v>
      </c>
      <c r="Q1413" s="549">
        <v>1</v>
      </c>
      <c r="R1413" s="549">
        <v>151</v>
      </c>
      <c r="S1413" s="548"/>
      <c r="T1413" s="548"/>
      <c r="U1413" s="99"/>
    </row>
    <row r="1414" spans="1:21" ht="19.5" customHeight="1">
      <c r="A1414" s="545">
        <v>1853</v>
      </c>
      <c r="B1414" s="545" t="s">
        <v>2911</v>
      </c>
      <c r="C1414" s="545" t="s">
        <v>786</v>
      </c>
      <c r="D1414" s="546"/>
      <c r="E1414" s="171" t="str">
        <f t="shared" si="22"/>
        <v>1900</v>
      </c>
      <c r="F1414" s="547">
        <v>0</v>
      </c>
      <c r="G1414" s="548">
        <v>0</v>
      </c>
      <c r="H1414" s="547">
        <v>0</v>
      </c>
      <c r="I1414" s="545" t="s">
        <v>12731</v>
      </c>
      <c r="J1414" s="545"/>
      <c r="K1414" s="545" t="s">
        <v>13413</v>
      </c>
      <c r="L1414" s="545" t="s">
        <v>15123</v>
      </c>
      <c r="M1414" s="548" t="s">
        <v>13758</v>
      </c>
      <c r="N1414" s="545" t="s">
        <v>13413</v>
      </c>
      <c r="O1414" s="545" t="s">
        <v>15143</v>
      </c>
      <c r="P1414" s="549">
        <v>1511</v>
      </c>
      <c r="Q1414" s="549">
        <v>1</v>
      </c>
      <c r="R1414" s="549">
        <v>151</v>
      </c>
      <c r="S1414" s="548"/>
      <c r="T1414" s="548"/>
      <c r="U1414" s="99"/>
    </row>
    <row r="1415" spans="1:21" ht="19.5" customHeight="1">
      <c r="A1415" s="545">
        <v>1854</v>
      </c>
      <c r="B1415" s="545" t="s">
        <v>2912</v>
      </c>
      <c r="C1415" s="545" t="s">
        <v>786</v>
      </c>
      <c r="D1415" s="546"/>
      <c r="E1415" s="171" t="str">
        <f t="shared" si="22"/>
        <v>1900</v>
      </c>
      <c r="F1415" s="547">
        <v>0</v>
      </c>
      <c r="G1415" s="548">
        <v>0</v>
      </c>
      <c r="H1415" s="547">
        <v>0</v>
      </c>
      <c r="I1415" s="545" t="s">
        <v>12731</v>
      </c>
      <c r="J1415" s="545"/>
      <c r="K1415" s="545" t="s">
        <v>13413</v>
      </c>
      <c r="L1415" s="545" t="s">
        <v>15123</v>
      </c>
      <c r="M1415" s="548" t="s">
        <v>13758</v>
      </c>
      <c r="N1415" s="545" t="s">
        <v>13413</v>
      </c>
      <c r="O1415" s="545" t="s">
        <v>15143</v>
      </c>
      <c r="P1415" s="549">
        <v>1512</v>
      </c>
      <c r="Q1415" s="549">
        <v>1</v>
      </c>
      <c r="R1415" s="549">
        <v>151</v>
      </c>
      <c r="S1415" s="548"/>
      <c r="T1415" s="548"/>
      <c r="U1415" s="99"/>
    </row>
    <row r="1416" spans="1:21" ht="19.5" customHeight="1">
      <c r="A1416" s="545">
        <v>1855</v>
      </c>
      <c r="B1416" s="545" t="s">
        <v>2945</v>
      </c>
      <c r="C1416" s="545" t="s">
        <v>786</v>
      </c>
      <c r="D1416" s="546">
        <v>44592</v>
      </c>
      <c r="E1416" s="171" t="str">
        <f t="shared" si="22"/>
        <v>2022</v>
      </c>
      <c r="F1416" s="547">
        <v>157269</v>
      </c>
      <c r="G1416" s="548">
        <v>0.19</v>
      </c>
      <c r="H1416" s="547">
        <v>132158.82</v>
      </c>
      <c r="I1416" s="545" t="s">
        <v>12683</v>
      </c>
      <c r="J1416" s="545" t="s">
        <v>13297</v>
      </c>
      <c r="K1416" s="545" t="s">
        <v>13413</v>
      </c>
      <c r="L1416" s="545" t="s">
        <v>15123</v>
      </c>
      <c r="M1416" s="548" t="s">
        <v>13758</v>
      </c>
      <c r="N1416" s="545" t="s">
        <v>13413</v>
      </c>
      <c r="O1416" s="545" t="s">
        <v>15144</v>
      </c>
      <c r="P1416" s="549">
        <v>1513</v>
      </c>
      <c r="Q1416" s="549">
        <v>1</v>
      </c>
      <c r="R1416" s="549">
        <v>18</v>
      </c>
      <c r="S1416" s="548">
        <v>2257</v>
      </c>
      <c r="T1416" s="548"/>
      <c r="U1416" s="99"/>
    </row>
    <row r="1417" spans="1:21" ht="19.5" customHeight="1">
      <c r="A1417" s="545">
        <v>1858</v>
      </c>
      <c r="B1417" s="545" t="s">
        <v>619</v>
      </c>
      <c r="C1417" s="545" t="s">
        <v>221</v>
      </c>
      <c r="D1417" s="546"/>
      <c r="E1417" s="171" t="str">
        <f t="shared" si="22"/>
        <v>1900</v>
      </c>
      <c r="F1417" s="547">
        <v>0</v>
      </c>
      <c r="G1417" s="548">
        <v>0</v>
      </c>
      <c r="H1417" s="547">
        <v>0</v>
      </c>
      <c r="I1417" s="545" t="s">
        <v>12674</v>
      </c>
      <c r="J1417" s="545"/>
      <c r="K1417" s="545" t="s">
        <v>13413</v>
      </c>
      <c r="L1417" s="545" t="s">
        <v>14972</v>
      </c>
      <c r="M1417" s="548" t="s">
        <v>13758</v>
      </c>
      <c r="N1417" s="545" t="s">
        <v>22165</v>
      </c>
      <c r="O1417" s="545" t="s">
        <v>15145</v>
      </c>
      <c r="P1417" s="549">
        <v>1515</v>
      </c>
      <c r="Q1417" s="549">
        <v>1</v>
      </c>
      <c r="R1417" s="549">
        <v>5</v>
      </c>
      <c r="S1417" s="548"/>
      <c r="T1417" s="548">
        <v>156</v>
      </c>
      <c r="U1417" s="99"/>
    </row>
    <row r="1418" spans="1:21" ht="19.5" customHeight="1">
      <c r="A1418" s="545">
        <v>1863</v>
      </c>
      <c r="B1418" s="545" t="s">
        <v>2923</v>
      </c>
      <c r="C1418" s="545" t="s">
        <v>786</v>
      </c>
      <c r="D1418" s="546"/>
      <c r="E1418" s="171" t="str">
        <f t="shared" si="22"/>
        <v>1900</v>
      </c>
      <c r="F1418" s="547">
        <v>0</v>
      </c>
      <c r="G1418" s="548">
        <v>0</v>
      </c>
      <c r="H1418" s="547">
        <v>0</v>
      </c>
      <c r="I1418" s="545" t="s">
        <v>12683</v>
      </c>
      <c r="J1418" s="545"/>
      <c r="K1418" s="545" t="s">
        <v>13413</v>
      </c>
      <c r="L1418" s="545" t="s">
        <v>15123</v>
      </c>
      <c r="M1418" s="548" t="s">
        <v>13758</v>
      </c>
      <c r="N1418" s="545" t="s">
        <v>13413</v>
      </c>
      <c r="O1418" s="545" t="s">
        <v>15146</v>
      </c>
      <c r="P1418" s="549">
        <v>1516</v>
      </c>
      <c r="Q1418" s="549">
        <v>1</v>
      </c>
      <c r="R1418" s="549">
        <v>18</v>
      </c>
      <c r="S1418" s="548"/>
      <c r="T1418" s="548"/>
      <c r="U1418" s="99"/>
    </row>
    <row r="1419" spans="1:21" ht="19.5" customHeight="1">
      <c r="A1419" s="545">
        <v>1864</v>
      </c>
      <c r="B1419" s="545" t="s">
        <v>2922</v>
      </c>
      <c r="C1419" s="545" t="s">
        <v>786</v>
      </c>
      <c r="D1419" s="546">
        <v>44592</v>
      </c>
      <c r="E1419" s="171" t="str">
        <f t="shared" si="22"/>
        <v>2022</v>
      </c>
      <c r="F1419" s="547">
        <v>55451</v>
      </c>
      <c r="G1419" s="548">
        <v>0.19</v>
      </c>
      <c r="H1419" s="547">
        <v>46597.48</v>
      </c>
      <c r="I1419" s="545" t="s">
        <v>12683</v>
      </c>
      <c r="J1419" s="545" t="s">
        <v>13297</v>
      </c>
      <c r="K1419" s="545" t="s">
        <v>13413</v>
      </c>
      <c r="L1419" s="545" t="s">
        <v>15123</v>
      </c>
      <c r="M1419" s="548" t="s">
        <v>13758</v>
      </c>
      <c r="N1419" s="545" t="s">
        <v>13413</v>
      </c>
      <c r="O1419" s="545" t="s">
        <v>15147</v>
      </c>
      <c r="P1419" s="549">
        <v>1517</v>
      </c>
      <c r="Q1419" s="549">
        <v>1</v>
      </c>
      <c r="R1419" s="549">
        <v>18</v>
      </c>
      <c r="S1419" s="548">
        <v>2257</v>
      </c>
      <c r="T1419" s="548"/>
      <c r="U1419" s="99"/>
    </row>
    <row r="1420" spans="1:21" ht="19.5" customHeight="1">
      <c r="A1420" s="545">
        <v>1865</v>
      </c>
      <c r="B1420" s="545" t="s">
        <v>11675</v>
      </c>
      <c r="C1420" s="545" t="s">
        <v>221</v>
      </c>
      <c r="D1420" s="546"/>
      <c r="E1420" s="171" t="str">
        <f t="shared" si="22"/>
        <v>1900</v>
      </c>
      <c r="F1420" s="547">
        <v>0</v>
      </c>
      <c r="G1420" s="548">
        <v>0</v>
      </c>
      <c r="H1420" s="547">
        <v>0</v>
      </c>
      <c r="I1420" s="545" t="s">
        <v>12687</v>
      </c>
      <c r="J1420" s="545"/>
      <c r="K1420" s="545" t="s">
        <v>13413</v>
      </c>
      <c r="L1420" s="545" t="s">
        <v>15110</v>
      </c>
      <c r="M1420" s="548" t="s">
        <v>13758</v>
      </c>
      <c r="N1420" s="545" t="s">
        <v>13413</v>
      </c>
      <c r="O1420" s="545" t="s">
        <v>15148</v>
      </c>
      <c r="P1420" s="549">
        <v>1518</v>
      </c>
      <c r="Q1420" s="549">
        <v>1</v>
      </c>
      <c r="R1420" s="549">
        <v>91</v>
      </c>
      <c r="S1420" s="548"/>
      <c r="T1420" s="548"/>
      <c r="U1420" s="99"/>
    </row>
    <row r="1421" spans="1:21" ht="19.5" customHeight="1">
      <c r="A1421" s="545">
        <v>1866</v>
      </c>
      <c r="B1421" s="545" t="s">
        <v>1179</v>
      </c>
      <c r="C1421" s="545" t="s">
        <v>216</v>
      </c>
      <c r="D1421" s="546"/>
      <c r="E1421" s="171" t="str">
        <f t="shared" si="22"/>
        <v>1900</v>
      </c>
      <c r="F1421" s="547">
        <v>0</v>
      </c>
      <c r="G1421" s="548">
        <v>0</v>
      </c>
      <c r="H1421" s="547">
        <v>0</v>
      </c>
      <c r="I1421" s="545" t="s">
        <v>12658</v>
      </c>
      <c r="J1421" s="545"/>
      <c r="K1421" s="545" t="s">
        <v>13413</v>
      </c>
      <c r="L1421" s="545" t="s">
        <v>15149</v>
      </c>
      <c r="M1421" s="548" t="s">
        <v>13758</v>
      </c>
      <c r="N1421" s="545" t="s">
        <v>13413</v>
      </c>
      <c r="O1421" s="545" t="s">
        <v>15150</v>
      </c>
      <c r="P1421" s="549">
        <v>1519</v>
      </c>
      <c r="Q1421" s="549">
        <v>1</v>
      </c>
      <c r="R1421" s="549">
        <v>9</v>
      </c>
      <c r="S1421" s="548"/>
      <c r="T1421" s="548"/>
      <c r="U1421" s="99"/>
    </row>
    <row r="1422" spans="1:21" ht="19.5" customHeight="1">
      <c r="A1422" s="545">
        <v>1867</v>
      </c>
      <c r="B1422" s="545" t="s">
        <v>1177</v>
      </c>
      <c r="C1422" s="545" t="s">
        <v>216</v>
      </c>
      <c r="D1422" s="546"/>
      <c r="E1422" s="171" t="str">
        <f t="shared" si="22"/>
        <v>1900</v>
      </c>
      <c r="F1422" s="547">
        <v>0</v>
      </c>
      <c r="G1422" s="548">
        <v>0</v>
      </c>
      <c r="H1422" s="547">
        <v>0</v>
      </c>
      <c r="I1422" s="545" t="s">
        <v>12658</v>
      </c>
      <c r="J1422" s="545"/>
      <c r="K1422" s="545" t="s">
        <v>13413</v>
      </c>
      <c r="L1422" s="545" t="s">
        <v>15151</v>
      </c>
      <c r="M1422" s="548" t="s">
        <v>13758</v>
      </c>
      <c r="N1422" s="545" t="s">
        <v>13413</v>
      </c>
      <c r="O1422" s="545" t="s">
        <v>15152</v>
      </c>
      <c r="P1422" s="549">
        <v>1520</v>
      </c>
      <c r="Q1422" s="549">
        <v>1</v>
      </c>
      <c r="R1422" s="549">
        <v>9</v>
      </c>
      <c r="S1422" s="548"/>
      <c r="T1422" s="548"/>
      <c r="U1422" s="99"/>
    </row>
    <row r="1423" spans="1:21" ht="19.5" customHeight="1">
      <c r="A1423" s="545">
        <v>1868</v>
      </c>
      <c r="B1423" s="545" t="s">
        <v>1173</v>
      </c>
      <c r="C1423" s="545" t="s">
        <v>216</v>
      </c>
      <c r="D1423" s="546"/>
      <c r="E1423" s="171" t="str">
        <f t="shared" si="22"/>
        <v>1900</v>
      </c>
      <c r="F1423" s="547">
        <v>0</v>
      </c>
      <c r="G1423" s="548">
        <v>0</v>
      </c>
      <c r="H1423" s="547">
        <v>0</v>
      </c>
      <c r="I1423" s="545" t="s">
        <v>12658</v>
      </c>
      <c r="J1423" s="545"/>
      <c r="K1423" s="545" t="s">
        <v>13413</v>
      </c>
      <c r="L1423" s="545" t="s">
        <v>13413</v>
      </c>
      <c r="M1423" s="548" t="s">
        <v>13758</v>
      </c>
      <c r="N1423" s="545" t="s">
        <v>13413</v>
      </c>
      <c r="O1423" s="545" t="s">
        <v>14438</v>
      </c>
      <c r="P1423" s="549">
        <v>1521</v>
      </c>
      <c r="Q1423" s="549">
        <v>1</v>
      </c>
      <c r="R1423" s="549">
        <v>9</v>
      </c>
      <c r="S1423" s="548"/>
      <c r="T1423" s="548"/>
      <c r="U1423" s="99"/>
    </row>
    <row r="1424" spans="1:21" ht="19.5" customHeight="1">
      <c r="A1424" s="545">
        <v>1869</v>
      </c>
      <c r="B1424" s="545" t="s">
        <v>1178</v>
      </c>
      <c r="C1424" s="545" t="s">
        <v>216</v>
      </c>
      <c r="D1424" s="546"/>
      <c r="E1424" s="171" t="str">
        <f t="shared" si="22"/>
        <v>1900</v>
      </c>
      <c r="F1424" s="547">
        <v>0</v>
      </c>
      <c r="G1424" s="548">
        <v>0</v>
      </c>
      <c r="H1424" s="547">
        <v>0</v>
      </c>
      <c r="I1424" s="545" t="s">
        <v>12658</v>
      </c>
      <c r="J1424" s="545"/>
      <c r="K1424" s="545" t="s">
        <v>13413</v>
      </c>
      <c r="L1424" s="545" t="s">
        <v>13413</v>
      </c>
      <c r="M1424" s="548" t="s">
        <v>13758</v>
      </c>
      <c r="N1424" s="545" t="s">
        <v>13413</v>
      </c>
      <c r="O1424" s="545" t="s">
        <v>15153</v>
      </c>
      <c r="P1424" s="549">
        <v>1522</v>
      </c>
      <c r="Q1424" s="549">
        <v>1</v>
      </c>
      <c r="R1424" s="549">
        <v>9</v>
      </c>
      <c r="S1424" s="548"/>
      <c r="T1424" s="548"/>
      <c r="U1424" s="99"/>
    </row>
    <row r="1425" spans="1:21" ht="19.5" customHeight="1">
      <c r="A1425" s="545">
        <v>1870</v>
      </c>
      <c r="B1425" s="545" t="s">
        <v>1174</v>
      </c>
      <c r="C1425" s="545" t="s">
        <v>216</v>
      </c>
      <c r="D1425" s="546"/>
      <c r="E1425" s="171" t="str">
        <f t="shared" si="22"/>
        <v>1900</v>
      </c>
      <c r="F1425" s="547">
        <v>0</v>
      </c>
      <c r="G1425" s="548">
        <v>0</v>
      </c>
      <c r="H1425" s="547">
        <v>0</v>
      </c>
      <c r="I1425" s="545" t="s">
        <v>12658</v>
      </c>
      <c r="J1425" s="545"/>
      <c r="K1425" s="545" t="s">
        <v>13413</v>
      </c>
      <c r="L1425" s="545" t="s">
        <v>15154</v>
      </c>
      <c r="M1425" s="548" t="s">
        <v>13758</v>
      </c>
      <c r="N1425" s="545" t="s">
        <v>13413</v>
      </c>
      <c r="O1425" s="545" t="s">
        <v>15155</v>
      </c>
      <c r="P1425" s="549">
        <v>1523</v>
      </c>
      <c r="Q1425" s="549">
        <v>1</v>
      </c>
      <c r="R1425" s="549">
        <v>9</v>
      </c>
      <c r="S1425" s="548"/>
      <c r="T1425" s="548"/>
      <c r="U1425" s="99"/>
    </row>
    <row r="1426" spans="1:21" ht="19.5" customHeight="1">
      <c r="A1426" s="545">
        <v>1871</v>
      </c>
      <c r="B1426" s="545" t="s">
        <v>649</v>
      </c>
      <c r="C1426" s="545" t="s">
        <v>221</v>
      </c>
      <c r="D1426" s="546"/>
      <c r="E1426" s="171" t="str">
        <f t="shared" si="22"/>
        <v>1900</v>
      </c>
      <c r="F1426" s="547">
        <v>0</v>
      </c>
      <c r="G1426" s="548">
        <v>0</v>
      </c>
      <c r="H1426" s="547">
        <v>0</v>
      </c>
      <c r="I1426" s="545" t="s">
        <v>12643</v>
      </c>
      <c r="J1426" s="545"/>
      <c r="K1426" s="545" t="s">
        <v>13413</v>
      </c>
      <c r="L1426" s="545" t="s">
        <v>13413</v>
      </c>
      <c r="M1426" s="548" t="s">
        <v>13758</v>
      </c>
      <c r="N1426" s="545" t="s">
        <v>13413</v>
      </c>
      <c r="O1426" s="545" t="s">
        <v>13413</v>
      </c>
      <c r="P1426" s="549">
        <v>1524</v>
      </c>
      <c r="Q1426" s="549">
        <v>1</v>
      </c>
      <c r="R1426" s="549">
        <v>6</v>
      </c>
      <c r="S1426" s="548"/>
      <c r="T1426" s="548"/>
      <c r="U1426" s="99"/>
    </row>
    <row r="1427" spans="1:21" ht="19.5" customHeight="1">
      <c r="A1427" s="545">
        <v>1872</v>
      </c>
      <c r="B1427" s="545" t="s">
        <v>873</v>
      </c>
      <c r="C1427" s="545" t="s">
        <v>221</v>
      </c>
      <c r="D1427" s="546"/>
      <c r="E1427" s="171" t="str">
        <f t="shared" si="22"/>
        <v>1900</v>
      </c>
      <c r="F1427" s="547">
        <v>0</v>
      </c>
      <c r="G1427" s="548">
        <v>0</v>
      </c>
      <c r="H1427" s="547">
        <v>0</v>
      </c>
      <c r="I1427" s="545" t="s">
        <v>12643</v>
      </c>
      <c r="J1427" s="545"/>
      <c r="K1427" s="545" t="s">
        <v>13413</v>
      </c>
      <c r="L1427" s="545" t="s">
        <v>14031</v>
      </c>
      <c r="M1427" s="548" t="s">
        <v>13758</v>
      </c>
      <c r="N1427" s="545" t="s">
        <v>13413</v>
      </c>
      <c r="O1427" s="545" t="s">
        <v>13934</v>
      </c>
      <c r="P1427" s="549">
        <v>1525</v>
      </c>
      <c r="Q1427" s="549">
        <v>1</v>
      </c>
      <c r="R1427" s="549">
        <v>6</v>
      </c>
      <c r="S1427" s="548"/>
      <c r="T1427" s="548"/>
      <c r="U1427" s="99"/>
    </row>
    <row r="1428" spans="1:21" ht="19.5" customHeight="1">
      <c r="A1428" s="545">
        <v>1873</v>
      </c>
      <c r="B1428" s="545" t="s">
        <v>11674</v>
      </c>
      <c r="C1428" s="545" t="s">
        <v>216</v>
      </c>
      <c r="D1428" s="546"/>
      <c r="E1428" s="171" t="str">
        <f t="shared" si="22"/>
        <v>1900</v>
      </c>
      <c r="F1428" s="547">
        <v>0</v>
      </c>
      <c r="G1428" s="548">
        <v>0</v>
      </c>
      <c r="H1428" s="547">
        <v>0</v>
      </c>
      <c r="I1428" s="545" t="s">
        <v>12665</v>
      </c>
      <c r="J1428" s="545"/>
      <c r="K1428" s="545" t="s">
        <v>13413</v>
      </c>
      <c r="L1428" s="545" t="s">
        <v>15156</v>
      </c>
      <c r="M1428" s="548" t="s">
        <v>13758</v>
      </c>
      <c r="N1428" s="545" t="s">
        <v>13413</v>
      </c>
      <c r="O1428" s="545" t="s">
        <v>13827</v>
      </c>
      <c r="P1428" s="549">
        <v>1526</v>
      </c>
      <c r="Q1428" s="549">
        <v>1</v>
      </c>
      <c r="R1428" s="549">
        <v>75</v>
      </c>
      <c r="S1428" s="548"/>
      <c r="T1428" s="548"/>
      <c r="U1428" s="99"/>
    </row>
    <row r="1429" spans="1:21" ht="19.5" customHeight="1">
      <c r="A1429" s="545">
        <v>1874</v>
      </c>
      <c r="B1429" s="545" t="s">
        <v>11673</v>
      </c>
      <c r="C1429" s="545" t="s">
        <v>221</v>
      </c>
      <c r="D1429" s="546"/>
      <c r="E1429" s="171" t="str">
        <f t="shared" si="22"/>
        <v>1900</v>
      </c>
      <c r="F1429" s="547">
        <v>0</v>
      </c>
      <c r="G1429" s="548">
        <v>0</v>
      </c>
      <c r="H1429" s="547">
        <v>0</v>
      </c>
      <c r="I1429" s="545" t="s">
        <v>12683</v>
      </c>
      <c r="J1429" s="545"/>
      <c r="K1429" s="545" t="s">
        <v>13413</v>
      </c>
      <c r="L1429" s="545" t="s">
        <v>15157</v>
      </c>
      <c r="M1429" s="548" t="s">
        <v>13758</v>
      </c>
      <c r="N1429" s="545" t="s">
        <v>13413</v>
      </c>
      <c r="O1429" s="545" t="s">
        <v>13968</v>
      </c>
      <c r="P1429" s="549">
        <v>1527</v>
      </c>
      <c r="Q1429" s="549">
        <v>1</v>
      </c>
      <c r="R1429" s="549">
        <v>18</v>
      </c>
      <c r="S1429" s="548"/>
      <c r="T1429" s="548"/>
      <c r="U1429" s="99"/>
    </row>
    <row r="1430" spans="1:21" ht="19.5" customHeight="1">
      <c r="A1430" s="545">
        <v>1875</v>
      </c>
      <c r="B1430" s="545" t="s">
        <v>11672</v>
      </c>
      <c r="C1430" s="545" t="s">
        <v>216</v>
      </c>
      <c r="D1430" s="546"/>
      <c r="E1430" s="171" t="str">
        <f t="shared" si="22"/>
        <v>1900</v>
      </c>
      <c r="F1430" s="547">
        <v>0</v>
      </c>
      <c r="G1430" s="548">
        <v>0</v>
      </c>
      <c r="H1430" s="547">
        <v>0</v>
      </c>
      <c r="I1430" s="545" t="s">
        <v>12665</v>
      </c>
      <c r="J1430" s="545"/>
      <c r="K1430" s="545" t="s">
        <v>13413</v>
      </c>
      <c r="L1430" s="545" t="s">
        <v>15156</v>
      </c>
      <c r="M1430" s="548" t="s">
        <v>13758</v>
      </c>
      <c r="N1430" s="545" t="s">
        <v>13413</v>
      </c>
      <c r="O1430" s="545" t="s">
        <v>13827</v>
      </c>
      <c r="P1430" s="549">
        <v>1528</v>
      </c>
      <c r="Q1430" s="549">
        <v>1</v>
      </c>
      <c r="R1430" s="549">
        <v>75</v>
      </c>
      <c r="S1430" s="548"/>
      <c r="T1430" s="548"/>
      <c r="U1430" s="99"/>
    </row>
    <row r="1431" spans="1:21" ht="19.5" customHeight="1">
      <c r="A1431" s="545">
        <v>1876</v>
      </c>
      <c r="B1431" s="545" t="s">
        <v>11671</v>
      </c>
      <c r="C1431" s="545" t="s">
        <v>216</v>
      </c>
      <c r="D1431" s="546"/>
      <c r="E1431" s="171" t="str">
        <f t="shared" si="22"/>
        <v>1900</v>
      </c>
      <c r="F1431" s="547">
        <v>0</v>
      </c>
      <c r="G1431" s="548">
        <v>0</v>
      </c>
      <c r="H1431" s="547">
        <v>0</v>
      </c>
      <c r="I1431" s="545" t="s">
        <v>12665</v>
      </c>
      <c r="J1431" s="545"/>
      <c r="K1431" s="545" t="s">
        <v>13413</v>
      </c>
      <c r="L1431" s="545" t="s">
        <v>15156</v>
      </c>
      <c r="M1431" s="548" t="s">
        <v>13758</v>
      </c>
      <c r="N1431" s="545" t="s">
        <v>13413</v>
      </c>
      <c r="O1431" s="545" t="s">
        <v>13827</v>
      </c>
      <c r="P1431" s="549">
        <v>1529</v>
      </c>
      <c r="Q1431" s="549">
        <v>1</v>
      </c>
      <c r="R1431" s="549">
        <v>75</v>
      </c>
      <c r="S1431" s="548"/>
      <c r="T1431" s="548"/>
      <c r="U1431" s="99"/>
    </row>
    <row r="1432" spans="1:21" ht="19.5" customHeight="1">
      <c r="A1432" s="545">
        <v>1877</v>
      </c>
      <c r="B1432" s="545" t="s">
        <v>11670</v>
      </c>
      <c r="C1432" s="545" t="s">
        <v>216</v>
      </c>
      <c r="D1432" s="546"/>
      <c r="E1432" s="171" t="str">
        <f t="shared" si="22"/>
        <v>1900</v>
      </c>
      <c r="F1432" s="547">
        <v>0</v>
      </c>
      <c r="G1432" s="548">
        <v>0</v>
      </c>
      <c r="H1432" s="547">
        <v>0</v>
      </c>
      <c r="I1432" s="545" t="s">
        <v>12742</v>
      </c>
      <c r="J1432" s="545"/>
      <c r="K1432" s="545" t="s">
        <v>13413</v>
      </c>
      <c r="L1432" s="545" t="s">
        <v>13413</v>
      </c>
      <c r="M1432" s="548" t="s">
        <v>13758</v>
      </c>
      <c r="N1432" s="545" t="s">
        <v>13413</v>
      </c>
      <c r="O1432" s="545" t="s">
        <v>15158</v>
      </c>
      <c r="P1432" s="549">
        <v>1530</v>
      </c>
      <c r="Q1432" s="549">
        <v>1</v>
      </c>
      <c r="R1432" s="549">
        <v>77</v>
      </c>
      <c r="S1432" s="548"/>
      <c r="T1432" s="548"/>
      <c r="U1432" s="99"/>
    </row>
    <row r="1433" spans="1:21" ht="19.5" customHeight="1">
      <c r="A1433" s="545">
        <v>1878</v>
      </c>
      <c r="B1433" s="545" t="s">
        <v>224</v>
      </c>
      <c r="C1433" s="545" t="s">
        <v>206</v>
      </c>
      <c r="D1433" s="546">
        <v>46052</v>
      </c>
      <c r="E1433" s="171" t="str">
        <f t="shared" si="22"/>
        <v>2026</v>
      </c>
      <c r="F1433" s="547">
        <v>4821</v>
      </c>
      <c r="G1433" s="548">
        <v>0.19</v>
      </c>
      <c r="H1433" s="547">
        <v>4051.26</v>
      </c>
      <c r="I1433" s="545" t="s">
        <v>12640</v>
      </c>
      <c r="J1433" s="545" t="s">
        <v>13307</v>
      </c>
      <c r="K1433" s="545" t="s">
        <v>13413</v>
      </c>
      <c r="L1433" s="545" t="s">
        <v>13413</v>
      </c>
      <c r="M1433" s="548" t="s">
        <v>13758</v>
      </c>
      <c r="N1433" s="545" t="s">
        <v>13413</v>
      </c>
      <c r="O1433" s="545" t="s">
        <v>13413</v>
      </c>
      <c r="P1433" s="549">
        <v>1531</v>
      </c>
      <c r="Q1433" s="549">
        <v>1</v>
      </c>
      <c r="R1433" s="549">
        <v>1</v>
      </c>
      <c r="S1433" s="548">
        <v>2228</v>
      </c>
      <c r="T1433" s="548"/>
      <c r="U1433" s="99"/>
    </row>
    <row r="1434" spans="1:21" ht="19.5" customHeight="1">
      <c r="A1434" s="545">
        <v>1879</v>
      </c>
      <c r="B1434" s="545" t="s">
        <v>8413</v>
      </c>
      <c r="C1434" s="545" t="s">
        <v>206</v>
      </c>
      <c r="D1434" s="546">
        <v>46052</v>
      </c>
      <c r="E1434" s="171" t="str">
        <f t="shared" si="22"/>
        <v>2026</v>
      </c>
      <c r="F1434" s="547">
        <v>4960</v>
      </c>
      <c r="G1434" s="548">
        <v>0.19</v>
      </c>
      <c r="H1434" s="547">
        <v>4168.07</v>
      </c>
      <c r="I1434" s="545" t="s">
        <v>12743</v>
      </c>
      <c r="J1434" s="545" t="s">
        <v>13307</v>
      </c>
      <c r="K1434" s="545" t="s">
        <v>22173</v>
      </c>
      <c r="L1434" s="545" t="s">
        <v>13413</v>
      </c>
      <c r="M1434" s="548" t="s">
        <v>13758</v>
      </c>
      <c r="N1434" s="545" t="s">
        <v>13413</v>
      </c>
      <c r="O1434" s="545" t="s">
        <v>13413</v>
      </c>
      <c r="P1434" s="549">
        <v>1532</v>
      </c>
      <c r="Q1434" s="549">
        <v>1</v>
      </c>
      <c r="R1434" s="549">
        <v>66</v>
      </c>
      <c r="S1434" s="548">
        <v>2228</v>
      </c>
      <c r="T1434" s="548"/>
      <c r="U1434" s="99"/>
    </row>
    <row r="1435" spans="1:21" ht="19.5" customHeight="1">
      <c r="A1435" s="545">
        <v>1881</v>
      </c>
      <c r="B1435" s="545" t="s">
        <v>451</v>
      </c>
      <c r="C1435" s="545" t="s">
        <v>209</v>
      </c>
      <c r="D1435" s="546"/>
      <c r="E1435" s="171" t="str">
        <f t="shared" si="22"/>
        <v>1900</v>
      </c>
      <c r="F1435" s="547">
        <v>0</v>
      </c>
      <c r="G1435" s="548">
        <v>0</v>
      </c>
      <c r="H1435" s="547">
        <v>0</v>
      </c>
      <c r="I1435" s="545" t="s">
        <v>12744</v>
      </c>
      <c r="J1435" s="545"/>
      <c r="K1435" s="545" t="s">
        <v>13413</v>
      </c>
      <c r="L1435" s="545" t="s">
        <v>15159</v>
      </c>
      <c r="M1435" s="548" t="s">
        <v>13758</v>
      </c>
      <c r="N1435" s="545" t="s">
        <v>13413</v>
      </c>
      <c r="O1435" s="545" t="s">
        <v>13413</v>
      </c>
      <c r="P1435" s="549">
        <v>1533</v>
      </c>
      <c r="Q1435" s="549">
        <v>1</v>
      </c>
      <c r="R1435" s="549">
        <v>71</v>
      </c>
      <c r="S1435" s="548"/>
      <c r="T1435" s="548"/>
      <c r="U1435" s="99"/>
    </row>
    <row r="1436" spans="1:21" ht="19.5" customHeight="1">
      <c r="A1436" s="545">
        <v>1882</v>
      </c>
      <c r="B1436" s="545" t="s">
        <v>473</v>
      </c>
      <c r="C1436" s="545" t="s">
        <v>209</v>
      </c>
      <c r="D1436" s="546"/>
      <c r="E1436" s="171" t="str">
        <f t="shared" si="22"/>
        <v>1900</v>
      </c>
      <c r="F1436" s="547">
        <v>0</v>
      </c>
      <c r="G1436" s="548">
        <v>0</v>
      </c>
      <c r="H1436" s="547">
        <v>0</v>
      </c>
      <c r="I1436" s="545" t="s">
        <v>12681</v>
      </c>
      <c r="J1436" s="545"/>
      <c r="K1436" s="545" t="s">
        <v>13413</v>
      </c>
      <c r="L1436" s="545" t="s">
        <v>15160</v>
      </c>
      <c r="M1436" s="548" t="s">
        <v>13758</v>
      </c>
      <c r="N1436" s="545" t="s">
        <v>13413</v>
      </c>
      <c r="O1436" s="545" t="s">
        <v>13413</v>
      </c>
      <c r="P1436" s="549">
        <v>1534</v>
      </c>
      <c r="Q1436" s="549">
        <v>1</v>
      </c>
      <c r="R1436" s="549">
        <v>3</v>
      </c>
      <c r="S1436" s="548"/>
      <c r="T1436" s="548"/>
      <c r="U1436" s="99"/>
    </row>
    <row r="1437" spans="1:21" ht="19.5" customHeight="1">
      <c r="A1437" s="545">
        <v>1883</v>
      </c>
      <c r="B1437" s="545" t="s">
        <v>472</v>
      </c>
      <c r="C1437" s="545" t="s">
        <v>209</v>
      </c>
      <c r="D1437" s="546"/>
      <c r="E1437" s="171" t="str">
        <f t="shared" si="22"/>
        <v>1900</v>
      </c>
      <c r="F1437" s="547">
        <v>0</v>
      </c>
      <c r="G1437" s="548">
        <v>0</v>
      </c>
      <c r="H1437" s="547">
        <v>0</v>
      </c>
      <c r="I1437" s="545" t="s">
        <v>12681</v>
      </c>
      <c r="J1437" s="545"/>
      <c r="K1437" s="545" t="s">
        <v>13413</v>
      </c>
      <c r="L1437" s="545" t="s">
        <v>15160</v>
      </c>
      <c r="M1437" s="548" t="s">
        <v>13758</v>
      </c>
      <c r="N1437" s="545" t="s">
        <v>13413</v>
      </c>
      <c r="O1437" s="545" t="s">
        <v>13413</v>
      </c>
      <c r="P1437" s="549">
        <v>1535</v>
      </c>
      <c r="Q1437" s="549">
        <v>1</v>
      </c>
      <c r="R1437" s="549">
        <v>3</v>
      </c>
      <c r="S1437" s="548"/>
      <c r="T1437" s="548"/>
      <c r="U1437" s="99"/>
    </row>
    <row r="1438" spans="1:21" ht="19.5" customHeight="1">
      <c r="A1438" s="545">
        <v>1884</v>
      </c>
      <c r="B1438" s="545" t="s">
        <v>11669</v>
      </c>
      <c r="C1438" s="545" t="s">
        <v>209</v>
      </c>
      <c r="D1438" s="546"/>
      <c r="E1438" s="171" t="str">
        <f t="shared" si="22"/>
        <v>1900</v>
      </c>
      <c r="F1438" s="547">
        <v>0</v>
      </c>
      <c r="G1438" s="548">
        <v>0</v>
      </c>
      <c r="H1438" s="547">
        <v>0</v>
      </c>
      <c r="I1438" s="545" t="s">
        <v>12681</v>
      </c>
      <c r="J1438" s="545"/>
      <c r="K1438" s="545" t="s">
        <v>13413</v>
      </c>
      <c r="L1438" s="545" t="s">
        <v>15161</v>
      </c>
      <c r="M1438" s="548" t="s">
        <v>13758</v>
      </c>
      <c r="N1438" s="545" t="s">
        <v>13413</v>
      </c>
      <c r="O1438" s="545" t="s">
        <v>13413</v>
      </c>
      <c r="P1438" s="549">
        <v>1536</v>
      </c>
      <c r="Q1438" s="549">
        <v>1</v>
      </c>
      <c r="R1438" s="549">
        <v>3</v>
      </c>
      <c r="S1438" s="548"/>
      <c r="T1438" s="548"/>
      <c r="U1438" s="99"/>
    </row>
    <row r="1439" spans="1:21" ht="19.5" customHeight="1">
      <c r="A1439" s="545">
        <v>1885</v>
      </c>
      <c r="B1439" s="545" t="s">
        <v>11668</v>
      </c>
      <c r="C1439" s="545" t="s">
        <v>216</v>
      </c>
      <c r="D1439" s="546"/>
      <c r="E1439" s="171" t="str">
        <f t="shared" si="22"/>
        <v>1900</v>
      </c>
      <c r="F1439" s="547">
        <v>0</v>
      </c>
      <c r="G1439" s="548">
        <v>0</v>
      </c>
      <c r="H1439" s="547">
        <v>0</v>
      </c>
      <c r="I1439" s="545" t="s">
        <v>12665</v>
      </c>
      <c r="J1439" s="545"/>
      <c r="K1439" s="545" t="s">
        <v>13413</v>
      </c>
      <c r="L1439" s="545" t="s">
        <v>15162</v>
      </c>
      <c r="M1439" s="548" t="s">
        <v>13758</v>
      </c>
      <c r="N1439" s="545" t="s">
        <v>13413</v>
      </c>
      <c r="O1439" s="545" t="s">
        <v>13827</v>
      </c>
      <c r="P1439" s="549">
        <v>1537</v>
      </c>
      <c r="Q1439" s="549">
        <v>1</v>
      </c>
      <c r="R1439" s="549">
        <v>75</v>
      </c>
      <c r="S1439" s="548"/>
      <c r="T1439" s="548"/>
      <c r="U1439" s="99"/>
    </row>
    <row r="1440" spans="1:21" ht="19.5" customHeight="1">
      <c r="A1440" s="545">
        <v>1886</v>
      </c>
      <c r="B1440" s="545" t="s">
        <v>11667</v>
      </c>
      <c r="C1440" s="545" t="s">
        <v>216</v>
      </c>
      <c r="D1440" s="546"/>
      <c r="E1440" s="171" t="str">
        <f t="shared" si="22"/>
        <v>1900</v>
      </c>
      <c r="F1440" s="547">
        <v>0</v>
      </c>
      <c r="G1440" s="548">
        <v>0</v>
      </c>
      <c r="H1440" s="547">
        <v>0</v>
      </c>
      <c r="I1440" s="545" t="s">
        <v>12665</v>
      </c>
      <c r="J1440" s="545"/>
      <c r="K1440" s="545" t="s">
        <v>13413</v>
      </c>
      <c r="L1440" s="545" t="s">
        <v>15163</v>
      </c>
      <c r="M1440" s="548" t="s">
        <v>13758</v>
      </c>
      <c r="N1440" s="545" t="s">
        <v>13413</v>
      </c>
      <c r="O1440" s="545" t="s">
        <v>15164</v>
      </c>
      <c r="P1440" s="549">
        <v>1538</v>
      </c>
      <c r="Q1440" s="549">
        <v>1</v>
      </c>
      <c r="R1440" s="549">
        <v>75</v>
      </c>
      <c r="S1440" s="548"/>
      <c r="T1440" s="548"/>
      <c r="U1440" s="99"/>
    </row>
    <row r="1441" spans="1:21" ht="19.5" customHeight="1">
      <c r="A1441" s="545">
        <v>1887</v>
      </c>
      <c r="B1441" s="545" t="s">
        <v>11666</v>
      </c>
      <c r="C1441" s="545" t="s">
        <v>216</v>
      </c>
      <c r="D1441" s="546"/>
      <c r="E1441" s="171" t="str">
        <f t="shared" si="22"/>
        <v>1900</v>
      </c>
      <c r="F1441" s="547">
        <v>0</v>
      </c>
      <c r="G1441" s="548">
        <v>0</v>
      </c>
      <c r="H1441" s="547">
        <v>0</v>
      </c>
      <c r="I1441" s="545" t="s">
        <v>12665</v>
      </c>
      <c r="J1441" s="545"/>
      <c r="K1441" s="545" t="s">
        <v>13413</v>
      </c>
      <c r="L1441" s="545" t="s">
        <v>15165</v>
      </c>
      <c r="M1441" s="548" t="s">
        <v>13758</v>
      </c>
      <c r="N1441" s="545" t="s">
        <v>13413</v>
      </c>
      <c r="O1441" s="545" t="s">
        <v>15164</v>
      </c>
      <c r="P1441" s="549">
        <v>1539</v>
      </c>
      <c r="Q1441" s="549">
        <v>1</v>
      </c>
      <c r="R1441" s="549">
        <v>75</v>
      </c>
      <c r="S1441" s="548"/>
      <c r="T1441" s="548"/>
      <c r="U1441" s="99"/>
    </row>
    <row r="1442" spans="1:21" ht="19.5" customHeight="1">
      <c r="A1442" s="545">
        <v>1888</v>
      </c>
      <c r="B1442" s="545" t="s">
        <v>11665</v>
      </c>
      <c r="C1442" s="545" t="s">
        <v>216</v>
      </c>
      <c r="D1442" s="546"/>
      <c r="E1442" s="171" t="str">
        <f t="shared" si="22"/>
        <v>1900</v>
      </c>
      <c r="F1442" s="547">
        <v>0</v>
      </c>
      <c r="G1442" s="548">
        <v>0</v>
      </c>
      <c r="H1442" s="547">
        <v>0</v>
      </c>
      <c r="I1442" s="545" t="s">
        <v>12665</v>
      </c>
      <c r="J1442" s="545"/>
      <c r="K1442" s="545" t="s">
        <v>13413</v>
      </c>
      <c r="L1442" s="545" t="s">
        <v>15165</v>
      </c>
      <c r="M1442" s="548" t="s">
        <v>13758</v>
      </c>
      <c r="N1442" s="545" t="s">
        <v>13413</v>
      </c>
      <c r="O1442" s="545" t="s">
        <v>13827</v>
      </c>
      <c r="P1442" s="549">
        <v>1540</v>
      </c>
      <c r="Q1442" s="549">
        <v>1</v>
      </c>
      <c r="R1442" s="549">
        <v>75</v>
      </c>
      <c r="S1442" s="548"/>
      <c r="T1442" s="548"/>
      <c r="U1442" s="99"/>
    </row>
    <row r="1443" spans="1:21" ht="19.5" customHeight="1">
      <c r="A1443" s="545">
        <v>1889</v>
      </c>
      <c r="B1443" s="545" t="s">
        <v>489</v>
      </c>
      <c r="C1443" s="545" t="s">
        <v>216</v>
      </c>
      <c r="D1443" s="546"/>
      <c r="E1443" s="171" t="str">
        <f t="shared" si="22"/>
        <v>1900</v>
      </c>
      <c r="F1443" s="547">
        <v>0</v>
      </c>
      <c r="G1443" s="548">
        <v>0</v>
      </c>
      <c r="H1443" s="547">
        <v>0</v>
      </c>
      <c r="I1443" s="545" t="s">
        <v>12665</v>
      </c>
      <c r="J1443" s="545"/>
      <c r="K1443" s="545" t="s">
        <v>13413</v>
      </c>
      <c r="L1443" s="545" t="s">
        <v>15166</v>
      </c>
      <c r="M1443" s="548" t="s">
        <v>13758</v>
      </c>
      <c r="N1443" s="545" t="s">
        <v>13413</v>
      </c>
      <c r="O1443" s="545" t="s">
        <v>13827</v>
      </c>
      <c r="P1443" s="549">
        <v>1541</v>
      </c>
      <c r="Q1443" s="549">
        <v>1</v>
      </c>
      <c r="R1443" s="549">
        <v>75</v>
      </c>
      <c r="S1443" s="548"/>
      <c r="T1443" s="548"/>
      <c r="U1443" s="99"/>
    </row>
    <row r="1444" spans="1:21" ht="19.5" customHeight="1">
      <c r="A1444" s="545">
        <v>1890</v>
      </c>
      <c r="B1444" s="545" t="s">
        <v>488</v>
      </c>
      <c r="C1444" s="545" t="s">
        <v>216</v>
      </c>
      <c r="D1444" s="546"/>
      <c r="E1444" s="171" t="str">
        <f t="shared" si="22"/>
        <v>1900</v>
      </c>
      <c r="F1444" s="547">
        <v>0</v>
      </c>
      <c r="G1444" s="548">
        <v>0</v>
      </c>
      <c r="H1444" s="547">
        <v>0</v>
      </c>
      <c r="I1444" s="545" t="s">
        <v>12665</v>
      </c>
      <c r="J1444" s="545"/>
      <c r="K1444" s="545" t="s">
        <v>13413</v>
      </c>
      <c r="L1444" s="545" t="s">
        <v>15166</v>
      </c>
      <c r="M1444" s="548" t="s">
        <v>13758</v>
      </c>
      <c r="N1444" s="545" t="s">
        <v>13413</v>
      </c>
      <c r="O1444" s="545" t="s">
        <v>13827</v>
      </c>
      <c r="P1444" s="549">
        <v>1542</v>
      </c>
      <c r="Q1444" s="549">
        <v>1</v>
      </c>
      <c r="R1444" s="549">
        <v>75</v>
      </c>
      <c r="S1444" s="548"/>
      <c r="T1444" s="548"/>
      <c r="U1444" s="99"/>
    </row>
    <row r="1445" spans="1:21" ht="19.5" customHeight="1">
      <c r="A1445" s="545">
        <v>1891</v>
      </c>
      <c r="B1445" s="545" t="s">
        <v>11664</v>
      </c>
      <c r="C1445" s="545" t="s">
        <v>216</v>
      </c>
      <c r="D1445" s="546"/>
      <c r="E1445" s="171" t="str">
        <f t="shared" si="22"/>
        <v>1900</v>
      </c>
      <c r="F1445" s="547">
        <v>0</v>
      </c>
      <c r="G1445" s="548">
        <v>0</v>
      </c>
      <c r="H1445" s="547">
        <v>0</v>
      </c>
      <c r="I1445" s="545" t="s">
        <v>12665</v>
      </c>
      <c r="J1445" s="545"/>
      <c r="K1445" s="545" t="s">
        <v>13413</v>
      </c>
      <c r="L1445" s="545" t="s">
        <v>15167</v>
      </c>
      <c r="M1445" s="548" t="s">
        <v>13758</v>
      </c>
      <c r="N1445" s="545" t="s">
        <v>13413</v>
      </c>
      <c r="O1445" s="545" t="s">
        <v>13827</v>
      </c>
      <c r="P1445" s="549">
        <v>1543</v>
      </c>
      <c r="Q1445" s="549">
        <v>1</v>
      </c>
      <c r="R1445" s="549">
        <v>75</v>
      </c>
      <c r="S1445" s="548"/>
      <c r="T1445" s="548"/>
      <c r="U1445" s="99"/>
    </row>
    <row r="1446" spans="1:21" ht="19.5" customHeight="1">
      <c r="A1446" s="545">
        <v>1892</v>
      </c>
      <c r="B1446" s="545" t="s">
        <v>11663</v>
      </c>
      <c r="C1446" s="545" t="s">
        <v>216</v>
      </c>
      <c r="D1446" s="546"/>
      <c r="E1446" s="171" t="str">
        <f t="shared" si="22"/>
        <v>1900</v>
      </c>
      <c r="F1446" s="547">
        <v>0</v>
      </c>
      <c r="G1446" s="548">
        <v>0</v>
      </c>
      <c r="H1446" s="547">
        <v>0</v>
      </c>
      <c r="I1446" s="545" t="s">
        <v>12665</v>
      </c>
      <c r="J1446" s="545"/>
      <c r="K1446" s="545" t="s">
        <v>13413</v>
      </c>
      <c r="L1446" s="545" t="s">
        <v>15167</v>
      </c>
      <c r="M1446" s="548" t="s">
        <v>13758</v>
      </c>
      <c r="N1446" s="545" t="s">
        <v>13413</v>
      </c>
      <c r="O1446" s="545" t="s">
        <v>13827</v>
      </c>
      <c r="P1446" s="549">
        <v>1544</v>
      </c>
      <c r="Q1446" s="549">
        <v>1</v>
      </c>
      <c r="R1446" s="549">
        <v>75</v>
      </c>
      <c r="S1446" s="548"/>
      <c r="T1446" s="548"/>
      <c r="U1446" s="99"/>
    </row>
    <row r="1447" spans="1:21" ht="19.5" customHeight="1">
      <c r="A1447" s="545">
        <v>1893</v>
      </c>
      <c r="B1447" s="545" t="s">
        <v>477</v>
      </c>
      <c r="C1447" s="545" t="s">
        <v>216</v>
      </c>
      <c r="D1447" s="546"/>
      <c r="E1447" s="171" t="str">
        <f t="shared" si="22"/>
        <v>1900</v>
      </c>
      <c r="F1447" s="547">
        <v>0</v>
      </c>
      <c r="G1447" s="548">
        <v>0</v>
      </c>
      <c r="H1447" s="547">
        <v>0</v>
      </c>
      <c r="I1447" s="545" t="s">
        <v>12665</v>
      </c>
      <c r="J1447" s="545"/>
      <c r="K1447" s="545" t="s">
        <v>13413</v>
      </c>
      <c r="L1447" s="545" t="s">
        <v>15168</v>
      </c>
      <c r="M1447" s="548" t="s">
        <v>13758</v>
      </c>
      <c r="N1447" s="545" t="s">
        <v>13413</v>
      </c>
      <c r="O1447" s="545" t="s">
        <v>13827</v>
      </c>
      <c r="P1447" s="549">
        <v>1545</v>
      </c>
      <c r="Q1447" s="549">
        <v>1</v>
      </c>
      <c r="R1447" s="549">
        <v>75</v>
      </c>
      <c r="S1447" s="548"/>
      <c r="T1447" s="548"/>
      <c r="U1447" s="99"/>
    </row>
    <row r="1448" spans="1:21" ht="19.5" customHeight="1">
      <c r="A1448" s="545">
        <v>1894</v>
      </c>
      <c r="B1448" s="545" t="s">
        <v>476</v>
      </c>
      <c r="C1448" s="545" t="s">
        <v>216</v>
      </c>
      <c r="D1448" s="546"/>
      <c r="E1448" s="171" t="str">
        <f t="shared" si="22"/>
        <v>1900</v>
      </c>
      <c r="F1448" s="547">
        <v>0</v>
      </c>
      <c r="G1448" s="548">
        <v>0</v>
      </c>
      <c r="H1448" s="547">
        <v>0</v>
      </c>
      <c r="I1448" s="545" t="s">
        <v>12665</v>
      </c>
      <c r="J1448" s="545"/>
      <c r="K1448" s="545" t="s">
        <v>13413</v>
      </c>
      <c r="L1448" s="545" t="s">
        <v>15168</v>
      </c>
      <c r="M1448" s="548" t="s">
        <v>13758</v>
      </c>
      <c r="N1448" s="545" t="s">
        <v>13413</v>
      </c>
      <c r="O1448" s="545" t="s">
        <v>13827</v>
      </c>
      <c r="P1448" s="549">
        <v>1546</v>
      </c>
      <c r="Q1448" s="549">
        <v>1</v>
      </c>
      <c r="R1448" s="549">
        <v>75</v>
      </c>
      <c r="S1448" s="548"/>
      <c r="T1448" s="548"/>
      <c r="U1448" s="99"/>
    </row>
    <row r="1449" spans="1:21" ht="19.5" customHeight="1">
      <c r="A1449" s="545">
        <v>1895</v>
      </c>
      <c r="B1449" s="545" t="s">
        <v>690</v>
      </c>
      <c r="C1449" s="545" t="s">
        <v>216</v>
      </c>
      <c r="D1449" s="546"/>
      <c r="E1449" s="171" t="str">
        <f t="shared" si="22"/>
        <v>1900</v>
      </c>
      <c r="F1449" s="547">
        <v>0</v>
      </c>
      <c r="G1449" s="548">
        <v>0</v>
      </c>
      <c r="H1449" s="547">
        <v>0</v>
      </c>
      <c r="I1449" s="545" t="s">
        <v>12684</v>
      </c>
      <c r="J1449" s="545"/>
      <c r="K1449" s="545" t="s">
        <v>13413</v>
      </c>
      <c r="L1449" s="545" t="s">
        <v>15169</v>
      </c>
      <c r="M1449" s="548" t="s">
        <v>13758</v>
      </c>
      <c r="N1449" s="545" t="s">
        <v>13413</v>
      </c>
      <c r="O1449" s="545" t="s">
        <v>13413</v>
      </c>
      <c r="P1449" s="549">
        <v>1547</v>
      </c>
      <c r="Q1449" s="549">
        <v>1</v>
      </c>
      <c r="R1449" s="549">
        <v>95</v>
      </c>
      <c r="S1449" s="548"/>
      <c r="T1449" s="548"/>
      <c r="U1449" s="99"/>
    </row>
    <row r="1450" spans="1:21" ht="19.5" customHeight="1">
      <c r="A1450" s="545">
        <v>1896</v>
      </c>
      <c r="B1450" s="545" t="s">
        <v>689</v>
      </c>
      <c r="C1450" s="545" t="s">
        <v>216</v>
      </c>
      <c r="D1450" s="546"/>
      <c r="E1450" s="171" t="str">
        <f t="shared" si="22"/>
        <v>1900</v>
      </c>
      <c r="F1450" s="547">
        <v>0</v>
      </c>
      <c r="G1450" s="548">
        <v>0</v>
      </c>
      <c r="H1450" s="547">
        <v>0</v>
      </c>
      <c r="I1450" s="545" t="s">
        <v>12684</v>
      </c>
      <c r="J1450" s="545"/>
      <c r="K1450" s="545" t="s">
        <v>13413</v>
      </c>
      <c r="L1450" s="545" t="s">
        <v>15169</v>
      </c>
      <c r="M1450" s="548" t="s">
        <v>13758</v>
      </c>
      <c r="N1450" s="545" t="s">
        <v>13413</v>
      </c>
      <c r="O1450" s="545" t="s">
        <v>13413</v>
      </c>
      <c r="P1450" s="549">
        <v>1548</v>
      </c>
      <c r="Q1450" s="549">
        <v>1</v>
      </c>
      <c r="R1450" s="549">
        <v>95</v>
      </c>
      <c r="S1450" s="548"/>
      <c r="T1450" s="548"/>
      <c r="U1450" s="99"/>
    </row>
    <row r="1451" spans="1:21" ht="19.5" customHeight="1">
      <c r="A1451" s="545">
        <v>1897</v>
      </c>
      <c r="B1451" s="545" t="s">
        <v>11662</v>
      </c>
      <c r="C1451" s="545" t="s">
        <v>209</v>
      </c>
      <c r="D1451" s="546"/>
      <c r="E1451" s="171" t="str">
        <f t="shared" si="22"/>
        <v>1900</v>
      </c>
      <c r="F1451" s="547">
        <v>0</v>
      </c>
      <c r="G1451" s="548">
        <v>0</v>
      </c>
      <c r="H1451" s="547">
        <v>0</v>
      </c>
      <c r="I1451" s="545" t="s">
        <v>12637</v>
      </c>
      <c r="J1451" s="545"/>
      <c r="K1451" s="545" t="s">
        <v>13413</v>
      </c>
      <c r="L1451" s="545" t="s">
        <v>13413</v>
      </c>
      <c r="M1451" s="548" t="s">
        <v>13758</v>
      </c>
      <c r="N1451" s="545" t="s">
        <v>13413</v>
      </c>
      <c r="O1451" s="545" t="s">
        <v>15170</v>
      </c>
      <c r="P1451" s="549">
        <v>1549</v>
      </c>
      <c r="Q1451" s="549">
        <v>1</v>
      </c>
      <c r="R1451" s="549">
        <v>13</v>
      </c>
      <c r="S1451" s="548"/>
      <c r="T1451" s="548"/>
      <c r="U1451" s="99"/>
    </row>
    <row r="1452" spans="1:21" ht="19.5" customHeight="1">
      <c r="A1452" s="545">
        <v>1898</v>
      </c>
      <c r="B1452" s="545" t="s">
        <v>4963</v>
      </c>
      <c r="C1452" s="545" t="s">
        <v>216</v>
      </c>
      <c r="D1452" s="546">
        <v>43566</v>
      </c>
      <c r="E1452" s="171" t="str">
        <f t="shared" si="22"/>
        <v>2019</v>
      </c>
      <c r="F1452" s="547">
        <v>22984.01</v>
      </c>
      <c r="G1452" s="548">
        <v>0.19</v>
      </c>
      <c r="H1452" s="547">
        <v>19314.29</v>
      </c>
      <c r="I1452" s="545" t="s">
        <v>12650</v>
      </c>
      <c r="J1452" s="545" t="s">
        <v>13301</v>
      </c>
      <c r="K1452" s="545" t="s">
        <v>15171</v>
      </c>
      <c r="L1452" s="545" t="s">
        <v>13413</v>
      </c>
      <c r="M1452" s="548" t="s">
        <v>13758</v>
      </c>
      <c r="N1452" s="545" t="s">
        <v>13413</v>
      </c>
      <c r="O1452" s="545" t="s">
        <v>13413</v>
      </c>
      <c r="P1452" s="549">
        <v>1550</v>
      </c>
      <c r="Q1452" s="549">
        <v>1</v>
      </c>
      <c r="R1452" s="549">
        <v>127</v>
      </c>
      <c r="S1452" s="548">
        <v>2221</v>
      </c>
      <c r="T1452" s="548"/>
      <c r="U1452" s="99"/>
    </row>
    <row r="1453" spans="1:21" ht="19.5" customHeight="1">
      <c r="A1453" s="545">
        <v>1899</v>
      </c>
      <c r="B1453" s="545" t="s">
        <v>874</v>
      </c>
      <c r="C1453" s="545" t="s">
        <v>221</v>
      </c>
      <c r="D1453" s="546"/>
      <c r="E1453" s="171" t="str">
        <f t="shared" si="22"/>
        <v>1900</v>
      </c>
      <c r="F1453" s="547">
        <v>0</v>
      </c>
      <c r="G1453" s="548">
        <v>0</v>
      </c>
      <c r="H1453" s="547">
        <v>0</v>
      </c>
      <c r="I1453" s="545" t="s">
        <v>12643</v>
      </c>
      <c r="J1453" s="545"/>
      <c r="K1453" s="545" t="s">
        <v>13413</v>
      </c>
      <c r="L1453" s="545" t="s">
        <v>15172</v>
      </c>
      <c r="M1453" s="548" t="s">
        <v>13758</v>
      </c>
      <c r="N1453" s="545" t="s">
        <v>13413</v>
      </c>
      <c r="O1453" s="545" t="s">
        <v>13413</v>
      </c>
      <c r="P1453" s="549">
        <v>1551</v>
      </c>
      <c r="Q1453" s="549">
        <v>1</v>
      </c>
      <c r="R1453" s="549">
        <v>6</v>
      </c>
      <c r="S1453" s="548"/>
      <c r="T1453" s="548"/>
      <c r="U1453" s="99"/>
    </row>
    <row r="1454" spans="1:21" ht="19.5" customHeight="1">
      <c r="A1454" s="545">
        <v>1900</v>
      </c>
      <c r="B1454" s="545" t="s">
        <v>875</v>
      </c>
      <c r="C1454" s="545" t="s">
        <v>221</v>
      </c>
      <c r="D1454" s="546"/>
      <c r="E1454" s="171" t="str">
        <f t="shared" si="22"/>
        <v>1900</v>
      </c>
      <c r="F1454" s="547">
        <v>0</v>
      </c>
      <c r="G1454" s="548">
        <v>0</v>
      </c>
      <c r="H1454" s="547">
        <v>0</v>
      </c>
      <c r="I1454" s="545" t="s">
        <v>12643</v>
      </c>
      <c r="J1454" s="545"/>
      <c r="K1454" s="545" t="s">
        <v>13413</v>
      </c>
      <c r="L1454" s="545" t="s">
        <v>15172</v>
      </c>
      <c r="M1454" s="548" t="s">
        <v>13758</v>
      </c>
      <c r="N1454" s="545" t="s">
        <v>13413</v>
      </c>
      <c r="O1454" s="545" t="s">
        <v>13413</v>
      </c>
      <c r="P1454" s="549">
        <v>1552</v>
      </c>
      <c r="Q1454" s="549">
        <v>1</v>
      </c>
      <c r="R1454" s="549">
        <v>6</v>
      </c>
      <c r="S1454" s="548"/>
      <c r="T1454" s="548"/>
      <c r="U1454" s="99"/>
    </row>
    <row r="1455" spans="1:21" ht="19.5" customHeight="1">
      <c r="A1455" s="545">
        <v>1901</v>
      </c>
      <c r="B1455" s="545" t="s">
        <v>1658</v>
      </c>
      <c r="C1455" s="545" t="s">
        <v>221</v>
      </c>
      <c r="D1455" s="546"/>
      <c r="E1455" s="171" t="str">
        <f t="shared" si="22"/>
        <v>1900</v>
      </c>
      <c r="F1455" s="547">
        <v>0</v>
      </c>
      <c r="G1455" s="548">
        <v>0</v>
      </c>
      <c r="H1455" s="547">
        <v>0</v>
      </c>
      <c r="I1455" s="545" t="s">
        <v>12709</v>
      </c>
      <c r="J1455" s="545"/>
      <c r="K1455" s="545" t="s">
        <v>13413</v>
      </c>
      <c r="L1455" s="545" t="s">
        <v>15173</v>
      </c>
      <c r="M1455" s="548" t="s">
        <v>13758</v>
      </c>
      <c r="N1455" s="545" t="s">
        <v>13413</v>
      </c>
      <c r="O1455" s="545" t="s">
        <v>15174</v>
      </c>
      <c r="P1455" s="549">
        <v>1553</v>
      </c>
      <c r="Q1455" s="549">
        <v>1</v>
      </c>
      <c r="R1455" s="549">
        <v>124</v>
      </c>
      <c r="S1455" s="548"/>
      <c r="T1455" s="548"/>
      <c r="U1455" s="99"/>
    </row>
    <row r="1456" spans="1:21" ht="19.5" customHeight="1">
      <c r="A1456" s="545">
        <v>1902</v>
      </c>
      <c r="B1456" s="545" t="s">
        <v>708</v>
      </c>
      <c r="C1456" s="545" t="s">
        <v>221</v>
      </c>
      <c r="D1456" s="546"/>
      <c r="E1456" s="171" t="str">
        <f t="shared" si="22"/>
        <v>1900</v>
      </c>
      <c r="F1456" s="547">
        <v>0</v>
      </c>
      <c r="G1456" s="548">
        <v>0</v>
      </c>
      <c r="H1456" s="547">
        <v>0</v>
      </c>
      <c r="I1456" s="545" t="s">
        <v>12687</v>
      </c>
      <c r="J1456" s="545"/>
      <c r="K1456" s="545" t="s">
        <v>13413</v>
      </c>
      <c r="L1456" s="545" t="s">
        <v>13982</v>
      </c>
      <c r="M1456" s="548" t="s">
        <v>13758</v>
      </c>
      <c r="N1456" s="545" t="s">
        <v>13413</v>
      </c>
      <c r="O1456" s="545" t="s">
        <v>15175</v>
      </c>
      <c r="P1456" s="549">
        <v>1554</v>
      </c>
      <c r="Q1456" s="549">
        <v>1</v>
      </c>
      <c r="R1456" s="549">
        <v>91</v>
      </c>
      <c r="S1456" s="548"/>
      <c r="T1456" s="548"/>
      <c r="U1456" s="99"/>
    </row>
    <row r="1457" spans="1:21" ht="19.5" customHeight="1">
      <c r="A1457" s="545">
        <v>1903</v>
      </c>
      <c r="B1457" s="545" t="s">
        <v>795</v>
      </c>
      <c r="C1457" s="545" t="s">
        <v>221</v>
      </c>
      <c r="D1457" s="546"/>
      <c r="E1457" s="171" t="str">
        <f t="shared" si="22"/>
        <v>1900</v>
      </c>
      <c r="F1457" s="547">
        <v>0</v>
      </c>
      <c r="G1457" s="548">
        <v>0</v>
      </c>
      <c r="H1457" s="547">
        <v>0</v>
      </c>
      <c r="I1457" s="545" t="s">
        <v>12684</v>
      </c>
      <c r="J1457" s="545"/>
      <c r="K1457" s="545" t="s">
        <v>13413</v>
      </c>
      <c r="L1457" s="545" t="s">
        <v>13982</v>
      </c>
      <c r="M1457" s="548" t="s">
        <v>13758</v>
      </c>
      <c r="N1457" s="545" t="s">
        <v>13413</v>
      </c>
      <c r="O1457" s="545" t="s">
        <v>15176</v>
      </c>
      <c r="P1457" s="549">
        <v>1555</v>
      </c>
      <c r="Q1457" s="549">
        <v>1</v>
      </c>
      <c r="R1457" s="549">
        <v>95</v>
      </c>
      <c r="S1457" s="548"/>
      <c r="T1457" s="548"/>
      <c r="U1457" s="99"/>
    </row>
    <row r="1458" spans="1:21" ht="19.5" customHeight="1">
      <c r="A1458" s="545">
        <v>1904</v>
      </c>
      <c r="B1458" s="545" t="s">
        <v>701</v>
      </c>
      <c r="C1458" s="545" t="s">
        <v>221</v>
      </c>
      <c r="D1458" s="546"/>
      <c r="E1458" s="171" t="str">
        <f t="shared" si="22"/>
        <v>1900</v>
      </c>
      <c r="F1458" s="547">
        <v>0</v>
      </c>
      <c r="G1458" s="548">
        <v>0</v>
      </c>
      <c r="H1458" s="547">
        <v>0</v>
      </c>
      <c r="I1458" s="545" t="s">
        <v>12687</v>
      </c>
      <c r="J1458" s="545"/>
      <c r="K1458" s="545" t="s">
        <v>13413</v>
      </c>
      <c r="L1458" s="545" t="s">
        <v>14016</v>
      </c>
      <c r="M1458" s="548" t="s">
        <v>13758</v>
      </c>
      <c r="N1458" s="545" t="s">
        <v>13413</v>
      </c>
      <c r="O1458" s="545" t="s">
        <v>15177</v>
      </c>
      <c r="P1458" s="549">
        <v>1556</v>
      </c>
      <c r="Q1458" s="549">
        <v>1</v>
      </c>
      <c r="R1458" s="549">
        <v>91</v>
      </c>
      <c r="S1458" s="548"/>
      <c r="T1458" s="548"/>
      <c r="U1458" s="99"/>
    </row>
    <row r="1459" spans="1:21" ht="19.5" customHeight="1">
      <c r="A1459" s="545">
        <v>1905</v>
      </c>
      <c r="B1459" s="545" t="s">
        <v>647</v>
      </c>
      <c r="C1459" s="545" t="s">
        <v>221</v>
      </c>
      <c r="D1459" s="546"/>
      <c r="E1459" s="171" t="str">
        <f t="shared" si="22"/>
        <v>1900</v>
      </c>
      <c r="F1459" s="547">
        <v>0</v>
      </c>
      <c r="G1459" s="548">
        <v>0</v>
      </c>
      <c r="H1459" s="547">
        <v>0</v>
      </c>
      <c r="I1459" s="545" t="s">
        <v>12684</v>
      </c>
      <c r="J1459" s="545"/>
      <c r="K1459" s="545" t="s">
        <v>13413</v>
      </c>
      <c r="L1459" s="545" t="s">
        <v>15178</v>
      </c>
      <c r="M1459" s="548" t="s">
        <v>13758</v>
      </c>
      <c r="N1459" s="545" t="s">
        <v>13413</v>
      </c>
      <c r="O1459" s="545" t="s">
        <v>13413</v>
      </c>
      <c r="P1459" s="549">
        <v>1557</v>
      </c>
      <c r="Q1459" s="549">
        <v>1</v>
      </c>
      <c r="R1459" s="549">
        <v>95</v>
      </c>
      <c r="S1459" s="548"/>
      <c r="T1459" s="548"/>
      <c r="U1459" s="99"/>
    </row>
    <row r="1460" spans="1:21" ht="19.5" customHeight="1">
      <c r="A1460" s="545">
        <v>1906</v>
      </c>
      <c r="B1460" s="545" t="s">
        <v>646</v>
      </c>
      <c r="C1460" s="545" t="s">
        <v>221</v>
      </c>
      <c r="D1460" s="546"/>
      <c r="E1460" s="171" t="str">
        <f t="shared" si="22"/>
        <v>1900</v>
      </c>
      <c r="F1460" s="547">
        <v>0</v>
      </c>
      <c r="G1460" s="548">
        <v>0</v>
      </c>
      <c r="H1460" s="547">
        <v>0</v>
      </c>
      <c r="I1460" s="545" t="s">
        <v>12684</v>
      </c>
      <c r="J1460" s="545"/>
      <c r="K1460" s="545" t="s">
        <v>15179</v>
      </c>
      <c r="L1460" s="545" t="s">
        <v>15180</v>
      </c>
      <c r="M1460" s="548" t="s">
        <v>13758</v>
      </c>
      <c r="N1460" s="545" t="s">
        <v>13413</v>
      </c>
      <c r="O1460" s="545" t="s">
        <v>15181</v>
      </c>
      <c r="P1460" s="549">
        <v>1558</v>
      </c>
      <c r="Q1460" s="549">
        <v>1</v>
      </c>
      <c r="R1460" s="549">
        <v>95</v>
      </c>
      <c r="S1460" s="548"/>
      <c r="T1460" s="548"/>
      <c r="U1460" s="99"/>
    </row>
    <row r="1461" spans="1:21" ht="19.5" customHeight="1">
      <c r="A1461" s="545">
        <v>1907</v>
      </c>
      <c r="B1461" s="545" t="s">
        <v>650</v>
      </c>
      <c r="C1461" s="545" t="s">
        <v>221</v>
      </c>
      <c r="D1461" s="546"/>
      <c r="E1461" s="171" t="str">
        <f t="shared" si="22"/>
        <v>1900</v>
      </c>
      <c r="F1461" s="547">
        <v>0</v>
      </c>
      <c r="G1461" s="548">
        <v>0</v>
      </c>
      <c r="H1461" s="547">
        <v>0</v>
      </c>
      <c r="I1461" s="545" t="s">
        <v>12684</v>
      </c>
      <c r="J1461" s="545"/>
      <c r="K1461" s="545" t="s">
        <v>13413</v>
      </c>
      <c r="L1461" s="545" t="s">
        <v>14029</v>
      </c>
      <c r="M1461" s="548" t="s">
        <v>13758</v>
      </c>
      <c r="N1461" s="545" t="s">
        <v>13413</v>
      </c>
      <c r="O1461" s="545" t="s">
        <v>13413</v>
      </c>
      <c r="P1461" s="549">
        <v>1559</v>
      </c>
      <c r="Q1461" s="549">
        <v>1</v>
      </c>
      <c r="R1461" s="549">
        <v>95</v>
      </c>
      <c r="S1461" s="548"/>
      <c r="T1461" s="548"/>
      <c r="U1461" s="99"/>
    </row>
    <row r="1462" spans="1:21" ht="19.5" customHeight="1">
      <c r="A1462" s="545">
        <v>1908</v>
      </c>
      <c r="B1462" s="545" t="s">
        <v>645</v>
      </c>
      <c r="C1462" s="545" t="s">
        <v>221</v>
      </c>
      <c r="D1462" s="546"/>
      <c r="E1462" s="171" t="str">
        <f t="shared" si="22"/>
        <v>1900</v>
      </c>
      <c r="F1462" s="547">
        <v>0</v>
      </c>
      <c r="G1462" s="548">
        <v>0</v>
      </c>
      <c r="H1462" s="547">
        <v>0</v>
      </c>
      <c r="I1462" s="545" t="s">
        <v>12684</v>
      </c>
      <c r="J1462" s="545"/>
      <c r="K1462" s="545" t="s">
        <v>13413</v>
      </c>
      <c r="L1462" s="545" t="s">
        <v>14029</v>
      </c>
      <c r="M1462" s="548" t="s">
        <v>13758</v>
      </c>
      <c r="N1462" s="545" t="s">
        <v>13413</v>
      </c>
      <c r="O1462" s="545" t="s">
        <v>15181</v>
      </c>
      <c r="P1462" s="549">
        <v>1560</v>
      </c>
      <c r="Q1462" s="549">
        <v>1</v>
      </c>
      <c r="R1462" s="549">
        <v>95</v>
      </c>
      <c r="S1462" s="548"/>
      <c r="T1462" s="548"/>
      <c r="U1462" s="99"/>
    </row>
    <row r="1463" spans="1:21" ht="19.5" customHeight="1">
      <c r="A1463" s="545">
        <v>1910</v>
      </c>
      <c r="B1463" s="545" t="s">
        <v>644</v>
      </c>
      <c r="C1463" s="545" t="s">
        <v>221</v>
      </c>
      <c r="D1463" s="546"/>
      <c r="E1463" s="171" t="str">
        <f t="shared" si="22"/>
        <v>1900</v>
      </c>
      <c r="F1463" s="547">
        <v>0</v>
      </c>
      <c r="G1463" s="548">
        <v>0</v>
      </c>
      <c r="H1463" s="547">
        <v>0</v>
      </c>
      <c r="I1463" s="545" t="s">
        <v>12684</v>
      </c>
      <c r="J1463" s="545"/>
      <c r="K1463" s="545" t="s">
        <v>13413</v>
      </c>
      <c r="L1463" s="545" t="s">
        <v>15182</v>
      </c>
      <c r="M1463" s="548" t="s">
        <v>13758</v>
      </c>
      <c r="N1463" s="545" t="s">
        <v>13413</v>
      </c>
      <c r="O1463" s="545" t="s">
        <v>13413</v>
      </c>
      <c r="P1463" s="549">
        <v>1562</v>
      </c>
      <c r="Q1463" s="549">
        <v>1</v>
      </c>
      <c r="R1463" s="549">
        <v>95</v>
      </c>
      <c r="S1463" s="548"/>
      <c r="T1463" s="548"/>
      <c r="U1463" s="99"/>
    </row>
    <row r="1464" spans="1:21" ht="19.5" customHeight="1">
      <c r="A1464" s="545">
        <v>1911</v>
      </c>
      <c r="B1464" s="545" t="s">
        <v>11661</v>
      </c>
      <c r="C1464" s="545" t="s">
        <v>216</v>
      </c>
      <c r="D1464" s="546"/>
      <c r="E1464" s="171" t="str">
        <f t="shared" si="22"/>
        <v>1900</v>
      </c>
      <c r="F1464" s="547">
        <v>0</v>
      </c>
      <c r="G1464" s="548">
        <v>0</v>
      </c>
      <c r="H1464" s="547">
        <v>0</v>
      </c>
      <c r="I1464" s="545" t="s">
        <v>12642</v>
      </c>
      <c r="J1464" s="545"/>
      <c r="K1464" s="545" t="s">
        <v>13413</v>
      </c>
      <c r="L1464" s="545" t="s">
        <v>13807</v>
      </c>
      <c r="M1464" s="548" t="s">
        <v>13758</v>
      </c>
      <c r="N1464" s="545" t="s">
        <v>13413</v>
      </c>
      <c r="O1464" s="545" t="s">
        <v>15183</v>
      </c>
      <c r="P1464" s="549">
        <v>1563</v>
      </c>
      <c r="Q1464" s="549">
        <v>1</v>
      </c>
      <c r="R1464" s="549">
        <v>135</v>
      </c>
      <c r="S1464" s="548"/>
      <c r="T1464" s="548"/>
      <c r="U1464" s="99"/>
    </row>
    <row r="1465" spans="1:21" ht="19.5" customHeight="1">
      <c r="A1465" s="545">
        <v>1912</v>
      </c>
      <c r="B1465" s="545" t="s">
        <v>2360</v>
      </c>
      <c r="C1465" s="545" t="s">
        <v>216</v>
      </c>
      <c r="D1465" s="546">
        <v>43566</v>
      </c>
      <c r="E1465" s="171" t="str">
        <f t="shared" si="22"/>
        <v>2019</v>
      </c>
      <c r="F1465" s="547">
        <v>2680</v>
      </c>
      <c r="G1465" s="548">
        <v>0.19</v>
      </c>
      <c r="H1465" s="547">
        <v>2252.1</v>
      </c>
      <c r="I1465" s="545" t="s">
        <v>12706</v>
      </c>
      <c r="J1465" s="545" t="s">
        <v>13302</v>
      </c>
      <c r="K1465" s="545" t="s">
        <v>13413</v>
      </c>
      <c r="L1465" s="545" t="s">
        <v>13413</v>
      </c>
      <c r="M1465" s="548" t="s">
        <v>13758</v>
      </c>
      <c r="N1465" s="545" t="s">
        <v>13413</v>
      </c>
      <c r="O1465" s="545" t="s">
        <v>13413</v>
      </c>
      <c r="P1465" s="549">
        <v>1564</v>
      </c>
      <c r="Q1465" s="549">
        <v>1</v>
      </c>
      <c r="R1465" s="549">
        <v>128</v>
      </c>
      <c r="S1465" s="548">
        <v>2219</v>
      </c>
      <c r="T1465" s="548"/>
      <c r="U1465" s="99"/>
    </row>
    <row r="1466" spans="1:21" ht="19.5" customHeight="1">
      <c r="A1466" s="545">
        <v>1913</v>
      </c>
      <c r="B1466" s="545" t="s">
        <v>652</v>
      </c>
      <c r="C1466" s="545" t="s">
        <v>221</v>
      </c>
      <c r="D1466" s="546"/>
      <c r="E1466" s="171" t="str">
        <f t="shared" si="22"/>
        <v>1900</v>
      </c>
      <c r="F1466" s="547">
        <v>0</v>
      </c>
      <c r="G1466" s="548">
        <v>0</v>
      </c>
      <c r="H1466" s="547">
        <v>0</v>
      </c>
      <c r="I1466" s="545" t="s">
        <v>12684</v>
      </c>
      <c r="J1466" s="545"/>
      <c r="K1466" s="545" t="s">
        <v>13413</v>
      </c>
      <c r="L1466" s="545" t="s">
        <v>15184</v>
      </c>
      <c r="M1466" s="548" t="s">
        <v>13758</v>
      </c>
      <c r="N1466" s="545" t="s">
        <v>13413</v>
      </c>
      <c r="O1466" s="545" t="s">
        <v>13413</v>
      </c>
      <c r="P1466" s="549">
        <v>1565</v>
      </c>
      <c r="Q1466" s="549">
        <v>1</v>
      </c>
      <c r="R1466" s="549">
        <v>95</v>
      </c>
      <c r="S1466" s="548"/>
      <c r="T1466" s="548"/>
      <c r="U1466" s="99"/>
    </row>
    <row r="1467" spans="1:21" ht="19.5" customHeight="1">
      <c r="A1467" s="545">
        <v>1915</v>
      </c>
      <c r="B1467" s="545" t="s">
        <v>11660</v>
      </c>
      <c r="C1467" s="545" t="s">
        <v>206</v>
      </c>
      <c r="D1467" s="546"/>
      <c r="E1467" s="171" t="str">
        <f t="shared" si="22"/>
        <v>1900</v>
      </c>
      <c r="F1467" s="547">
        <v>0</v>
      </c>
      <c r="G1467" s="548">
        <v>0</v>
      </c>
      <c r="H1467" s="547">
        <v>0</v>
      </c>
      <c r="I1467" s="545" t="s">
        <v>12743</v>
      </c>
      <c r="J1467" s="545"/>
      <c r="K1467" s="545" t="s">
        <v>13413</v>
      </c>
      <c r="L1467" s="545" t="s">
        <v>13413</v>
      </c>
      <c r="M1467" s="548" t="s">
        <v>13758</v>
      </c>
      <c r="N1467" s="545" t="s">
        <v>13413</v>
      </c>
      <c r="O1467" s="545" t="s">
        <v>13413</v>
      </c>
      <c r="P1467" s="549">
        <v>1567</v>
      </c>
      <c r="Q1467" s="549">
        <v>1</v>
      </c>
      <c r="R1467" s="549">
        <v>66</v>
      </c>
      <c r="S1467" s="548"/>
      <c r="T1467" s="548"/>
      <c r="U1467" s="99"/>
    </row>
    <row r="1468" spans="1:21" ht="19.5" customHeight="1">
      <c r="A1468" s="545">
        <v>1916</v>
      </c>
      <c r="B1468" s="545" t="s">
        <v>257</v>
      </c>
      <c r="C1468" s="545" t="s">
        <v>206</v>
      </c>
      <c r="D1468" s="546"/>
      <c r="E1468" s="171" t="str">
        <f t="shared" si="22"/>
        <v>1900</v>
      </c>
      <c r="F1468" s="547">
        <v>0</v>
      </c>
      <c r="G1468" s="548">
        <v>0</v>
      </c>
      <c r="H1468" s="547">
        <v>0</v>
      </c>
      <c r="I1468" s="545" t="s">
        <v>12743</v>
      </c>
      <c r="J1468" s="545"/>
      <c r="K1468" s="545" t="s">
        <v>13413</v>
      </c>
      <c r="L1468" s="545" t="s">
        <v>13413</v>
      </c>
      <c r="M1468" s="548" t="s">
        <v>13758</v>
      </c>
      <c r="N1468" s="545" t="s">
        <v>13413</v>
      </c>
      <c r="O1468" s="545" t="s">
        <v>13413</v>
      </c>
      <c r="P1468" s="549">
        <v>1568</v>
      </c>
      <c r="Q1468" s="549">
        <v>1</v>
      </c>
      <c r="R1468" s="549">
        <v>66</v>
      </c>
      <c r="S1468" s="548"/>
      <c r="T1468" s="548"/>
      <c r="U1468" s="99"/>
    </row>
    <row r="1469" spans="1:21" ht="19.5" customHeight="1">
      <c r="A1469" s="545">
        <v>1917</v>
      </c>
      <c r="B1469" s="545" t="s">
        <v>651</v>
      </c>
      <c r="C1469" s="545" t="s">
        <v>221</v>
      </c>
      <c r="D1469" s="546">
        <v>44721</v>
      </c>
      <c r="E1469" s="171" t="str">
        <f t="shared" si="22"/>
        <v>2022</v>
      </c>
      <c r="F1469" s="547">
        <v>32742</v>
      </c>
      <c r="G1469" s="548">
        <v>0</v>
      </c>
      <c r="H1469" s="547">
        <v>32742</v>
      </c>
      <c r="I1469" s="545" t="s">
        <v>12684</v>
      </c>
      <c r="J1469" s="545" t="s">
        <v>13298</v>
      </c>
      <c r="K1469" s="545" t="s">
        <v>15185</v>
      </c>
      <c r="L1469" s="545" t="s">
        <v>15186</v>
      </c>
      <c r="M1469" s="548" t="s">
        <v>13758</v>
      </c>
      <c r="N1469" s="545" t="s">
        <v>13413</v>
      </c>
      <c r="O1469" s="545" t="s">
        <v>13413</v>
      </c>
      <c r="P1469" s="549">
        <v>1569</v>
      </c>
      <c r="Q1469" s="549">
        <v>1</v>
      </c>
      <c r="R1469" s="549">
        <v>95</v>
      </c>
      <c r="S1469" s="548">
        <v>1012</v>
      </c>
      <c r="T1469" s="548"/>
      <c r="U1469" s="99"/>
    </row>
    <row r="1470" spans="1:21" ht="19.5" customHeight="1">
      <c r="A1470" s="545">
        <v>1919</v>
      </c>
      <c r="B1470" s="545" t="s">
        <v>642</v>
      </c>
      <c r="C1470" s="545" t="s">
        <v>221</v>
      </c>
      <c r="D1470" s="546"/>
      <c r="E1470" s="171" t="str">
        <f t="shared" si="22"/>
        <v>1900</v>
      </c>
      <c r="F1470" s="547">
        <v>0</v>
      </c>
      <c r="G1470" s="548">
        <v>0</v>
      </c>
      <c r="H1470" s="547">
        <v>0</v>
      </c>
      <c r="I1470" s="545" t="s">
        <v>12684</v>
      </c>
      <c r="J1470" s="545"/>
      <c r="K1470" s="545" t="s">
        <v>13413</v>
      </c>
      <c r="L1470" s="545" t="s">
        <v>15187</v>
      </c>
      <c r="M1470" s="548" t="s">
        <v>13758</v>
      </c>
      <c r="N1470" s="545" t="s">
        <v>13413</v>
      </c>
      <c r="O1470" s="545" t="s">
        <v>13413</v>
      </c>
      <c r="P1470" s="549">
        <v>1570</v>
      </c>
      <c r="Q1470" s="549">
        <v>1</v>
      </c>
      <c r="R1470" s="549">
        <v>95</v>
      </c>
      <c r="S1470" s="548"/>
      <c r="T1470" s="548"/>
      <c r="U1470" s="99"/>
    </row>
    <row r="1471" spans="1:21" ht="19.5" customHeight="1">
      <c r="A1471" s="545">
        <v>1920</v>
      </c>
      <c r="B1471" s="545" t="s">
        <v>641</v>
      </c>
      <c r="C1471" s="545" t="s">
        <v>221</v>
      </c>
      <c r="D1471" s="546"/>
      <c r="E1471" s="171" t="str">
        <f t="shared" si="22"/>
        <v>1900</v>
      </c>
      <c r="F1471" s="547">
        <v>0</v>
      </c>
      <c r="G1471" s="548">
        <v>0</v>
      </c>
      <c r="H1471" s="547">
        <v>0</v>
      </c>
      <c r="I1471" s="545" t="s">
        <v>12684</v>
      </c>
      <c r="J1471" s="545"/>
      <c r="K1471" s="545" t="s">
        <v>13413</v>
      </c>
      <c r="L1471" s="545" t="s">
        <v>15188</v>
      </c>
      <c r="M1471" s="548" t="s">
        <v>13758</v>
      </c>
      <c r="N1471" s="545" t="s">
        <v>13413</v>
      </c>
      <c r="O1471" s="545" t="s">
        <v>13413</v>
      </c>
      <c r="P1471" s="549">
        <v>1571</v>
      </c>
      <c r="Q1471" s="549">
        <v>1</v>
      </c>
      <c r="R1471" s="549">
        <v>95</v>
      </c>
      <c r="S1471" s="548"/>
      <c r="T1471" s="548"/>
      <c r="U1471" s="99"/>
    </row>
    <row r="1472" spans="1:21" ht="19.5" customHeight="1">
      <c r="A1472" s="545">
        <v>1922</v>
      </c>
      <c r="B1472" s="545" t="s">
        <v>643</v>
      </c>
      <c r="C1472" s="545" t="s">
        <v>221</v>
      </c>
      <c r="D1472" s="546"/>
      <c r="E1472" s="171" t="str">
        <f t="shared" si="22"/>
        <v>1900</v>
      </c>
      <c r="F1472" s="547">
        <v>0</v>
      </c>
      <c r="G1472" s="548">
        <v>0</v>
      </c>
      <c r="H1472" s="547">
        <v>0</v>
      </c>
      <c r="I1472" s="545" t="s">
        <v>12684</v>
      </c>
      <c r="J1472" s="545"/>
      <c r="K1472" s="545" t="s">
        <v>13413</v>
      </c>
      <c r="L1472" s="545" t="s">
        <v>15189</v>
      </c>
      <c r="M1472" s="548" t="s">
        <v>13758</v>
      </c>
      <c r="N1472" s="545" t="s">
        <v>13413</v>
      </c>
      <c r="O1472" s="545" t="s">
        <v>13413</v>
      </c>
      <c r="P1472" s="549">
        <v>1573</v>
      </c>
      <c r="Q1472" s="549">
        <v>1</v>
      </c>
      <c r="R1472" s="549">
        <v>95</v>
      </c>
      <c r="S1472" s="548"/>
      <c r="T1472" s="548"/>
      <c r="U1472" s="99"/>
    </row>
    <row r="1473" spans="1:21" ht="19.5" customHeight="1">
      <c r="A1473" s="545">
        <v>1923</v>
      </c>
      <c r="B1473" s="545" t="s">
        <v>887</v>
      </c>
      <c r="C1473" s="545" t="s">
        <v>221</v>
      </c>
      <c r="D1473" s="546"/>
      <c r="E1473" s="171" t="str">
        <f t="shared" si="22"/>
        <v>1900</v>
      </c>
      <c r="F1473" s="547">
        <v>0</v>
      </c>
      <c r="G1473" s="548">
        <v>0</v>
      </c>
      <c r="H1473" s="547">
        <v>0</v>
      </c>
      <c r="I1473" s="545" t="s">
        <v>12643</v>
      </c>
      <c r="J1473" s="545"/>
      <c r="K1473" s="545" t="s">
        <v>13413</v>
      </c>
      <c r="L1473" s="545" t="s">
        <v>15190</v>
      </c>
      <c r="M1473" s="548" t="s">
        <v>13758</v>
      </c>
      <c r="N1473" s="545" t="s">
        <v>13413</v>
      </c>
      <c r="O1473" s="545" t="s">
        <v>13413</v>
      </c>
      <c r="P1473" s="549">
        <v>1574</v>
      </c>
      <c r="Q1473" s="549">
        <v>1</v>
      </c>
      <c r="R1473" s="549">
        <v>6</v>
      </c>
      <c r="S1473" s="548"/>
      <c r="T1473" s="548"/>
      <c r="U1473" s="99"/>
    </row>
    <row r="1474" spans="1:21" ht="19.5" customHeight="1">
      <c r="A1474" s="545">
        <v>1924</v>
      </c>
      <c r="B1474" s="545" t="s">
        <v>886</v>
      </c>
      <c r="C1474" s="545" t="s">
        <v>221</v>
      </c>
      <c r="D1474" s="546"/>
      <c r="E1474" s="171" t="str">
        <f t="shared" si="22"/>
        <v>1900</v>
      </c>
      <c r="F1474" s="547">
        <v>0</v>
      </c>
      <c r="G1474" s="548">
        <v>0</v>
      </c>
      <c r="H1474" s="547">
        <v>0</v>
      </c>
      <c r="I1474" s="545" t="s">
        <v>12643</v>
      </c>
      <c r="J1474" s="545"/>
      <c r="K1474" s="545" t="s">
        <v>13413</v>
      </c>
      <c r="L1474" s="545" t="s">
        <v>15190</v>
      </c>
      <c r="M1474" s="548" t="s">
        <v>13758</v>
      </c>
      <c r="N1474" s="545" t="s">
        <v>13413</v>
      </c>
      <c r="O1474" s="545" t="s">
        <v>13413</v>
      </c>
      <c r="P1474" s="549">
        <v>1575</v>
      </c>
      <c r="Q1474" s="549">
        <v>1</v>
      </c>
      <c r="R1474" s="549">
        <v>6</v>
      </c>
      <c r="S1474" s="548"/>
      <c r="T1474" s="548"/>
      <c r="U1474" s="99"/>
    </row>
    <row r="1475" spans="1:21" ht="19.5" customHeight="1">
      <c r="A1475" s="545">
        <v>1925</v>
      </c>
      <c r="B1475" s="545" t="s">
        <v>885</v>
      </c>
      <c r="C1475" s="545" t="s">
        <v>221</v>
      </c>
      <c r="D1475" s="546"/>
      <c r="E1475" s="171" t="str">
        <f t="shared" si="22"/>
        <v>1900</v>
      </c>
      <c r="F1475" s="547">
        <v>0</v>
      </c>
      <c r="G1475" s="548">
        <v>0</v>
      </c>
      <c r="H1475" s="547">
        <v>0</v>
      </c>
      <c r="I1475" s="545" t="s">
        <v>12643</v>
      </c>
      <c r="J1475" s="545"/>
      <c r="K1475" s="545" t="s">
        <v>13413</v>
      </c>
      <c r="L1475" s="545" t="s">
        <v>15191</v>
      </c>
      <c r="M1475" s="548" t="s">
        <v>13758</v>
      </c>
      <c r="N1475" s="545" t="s">
        <v>13413</v>
      </c>
      <c r="O1475" s="545" t="s">
        <v>13413</v>
      </c>
      <c r="P1475" s="549">
        <v>1576</v>
      </c>
      <c r="Q1475" s="549">
        <v>1</v>
      </c>
      <c r="R1475" s="549">
        <v>6</v>
      </c>
      <c r="S1475" s="548"/>
      <c r="T1475" s="548"/>
      <c r="U1475" s="99"/>
    </row>
    <row r="1476" spans="1:21" ht="19.5" customHeight="1">
      <c r="A1476" s="545">
        <v>1926</v>
      </c>
      <c r="B1476" s="545" t="s">
        <v>884</v>
      </c>
      <c r="C1476" s="545" t="s">
        <v>221</v>
      </c>
      <c r="D1476" s="546"/>
      <c r="E1476" s="171" t="str">
        <f t="shared" ref="E1476:E1539" si="23">TEXT(D1476,"YYYY")</f>
        <v>1900</v>
      </c>
      <c r="F1476" s="547">
        <v>0</v>
      </c>
      <c r="G1476" s="548">
        <v>0</v>
      </c>
      <c r="H1476" s="547">
        <v>0</v>
      </c>
      <c r="I1476" s="545" t="s">
        <v>12643</v>
      </c>
      <c r="J1476" s="545"/>
      <c r="K1476" s="545" t="s">
        <v>13413</v>
      </c>
      <c r="L1476" s="545" t="s">
        <v>15192</v>
      </c>
      <c r="M1476" s="548" t="s">
        <v>13758</v>
      </c>
      <c r="N1476" s="545" t="s">
        <v>13413</v>
      </c>
      <c r="O1476" s="545" t="s">
        <v>13413</v>
      </c>
      <c r="P1476" s="549">
        <v>1577</v>
      </c>
      <c r="Q1476" s="549">
        <v>1</v>
      </c>
      <c r="R1476" s="549">
        <v>6</v>
      </c>
      <c r="S1476" s="548"/>
      <c r="T1476" s="548"/>
      <c r="U1476" s="99"/>
    </row>
    <row r="1477" spans="1:21" ht="19.5" customHeight="1">
      <c r="A1477" s="545">
        <v>1927</v>
      </c>
      <c r="B1477" s="545" t="s">
        <v>719</v>
      </c>
      <c r="C1477" s="545" t="s">
        <v>209</v>
      </c>
      <c r="D1477" s="546"/>
      <c r="E1477" s="171" t="str">
        <f t="shared" si="23"/>
        <v>1900</v>
      </c>
      <c r="F1477" s="547">
        <v>0</v>
      </c>
      <c r="G1477" s="548">
        <v>0</v>
      </c>
      <c r="H1477" s="547">
        <v>0</v>
      </c>
      <c r="I1477" s="545" t="s">
        <v>12643</v>
      </c>
      <c r="J1477" s="545"/>
      <c r="K1477" s="545" t="s">
        <v>13413</v>
      </c>
      <c r="L1477" s="545" t="s">
        <v>15193</v>
      </c>
      <c r="M1477" s="548" t="s">
        <v>13758</v>
      </c>
      <c r="N1477" s="545" t="s">
        <v>13413</v>
      </c>
      <c r="O1477" s="545" t="s">
        <v>13413</v>
      </c>
      <c r="P1477" s="549">
        <v>1578</v>
      </c>
      <c r="Q1477" s="549">
        <v>1</v>
      </c>
      <c r="R1477" s="549">
        <v>6</v>
      </c>
      <c r="S1477" s="548"/>
      <c r="T1477" s="548"/>
      <c r="U1477" s="99"/>
    </row>
    <row r="1478" spans="1:21" ht="19.5" customHeight="1">
      <c r="A1478" s="545">
        <v>1928</v>
      </c>
      <c r="B1478" s="545" t="s">
        <v>718</v>
      </c>
      <c r="C1478" s="545" t="s">
        <v>209</v>
      </c>
      <c r="D1478" s="546"/>
      <c r="E1478" s="171" t="str">
        <f t="shared" si="23"/>
        <v>1900</v>
      </c>
      <c r="F1478" s="547">
        <v>0</v>
      </c>
      <c r="G1478" s="548">
        <v>0</v>
      </c>
      <c r="H1478" s="547">
        <v>0</v>
      </c>
      <c r="I1478" s="545" t="s">
        <v>12643</v>
      </c>
      <c r="J1478" s="545"/>
      <c r="K1478" s="545" t="s">
        <v>13413</v>
      </c>
      <c r="L1478" s="545" t="s">
        <v>15193</v>
      </c>
      <c r="M1478" s="548" t="s">
        <v>13758</v>
      </c>
      <c r="N1478" s="545" t="s">
        <v>13413</v>
      </c>
      <c r="O1478" s="545" t="s">
        <v>15181</v>
      </c>
      <c r="P1478" s="549">
        <v>1579</v>
      </c>
      <c r="Q1478" s="549">
        <v>1</v>
      </c>
      <c r="R1478" s="549">
        <v>6</v>
      </c>
      <c r="S1478" s="548"/>
      <c r="T1478" s="548"/>
      <c r="U1478" s="99"/>
    </row>
    <row r="1479" spans="1:21" ht="19.5" customHeight="1">
      <c r="A1479" s="545">
        <v>1929</v>
      </c>
      <c r="B1479" s="545" t="s">
        <v>717</v>
      </c>
      <c r="C1479" s="545" t="s">
        <v>209</v>
      </c>
      <c r="D1479" s="546"/>
      <c r="E1479" s="171" t="str">
        <f t="shared" si="23"/>
        <v>1900</v>
      </c>
      <c r="F1479" s="547">
        <v>0</v>
      </c>
      <c r="G1479" s="548">
        <v>0</v>
      </c>
      <c r="H1479" s="547">
        <v>0</v>
      </c>
      <c r="I1479" s="545" t="s">
        <v>12643</v>
      </c>
      <c r="J1479" s="545"/>
      <c r="K1479" s="545" t="s">
        <v>13413</v>
      </c>
      <c r="L1479" s="545" t="s">
        <v>15194</v>
      </c>
      <c r="M1479" s="548" t="s">
        <v>13758</v>
      </c>
      <c r="N1479" s="545" t="s">
        <v>13413</v>
      </c>
      <c r="O1479" s="545" t="s">
        <v>13413</v>
      </c>
      <c r="P1479" s="549">
        <v>1580</v>
      </c>
      <c r="Q1479" s="549">
        <v>1</v>
      </c>
      <c r="R1479" s="549">
        <v>6</v>
      </c>
      <c r="S1479" s="548"/>
      <c r="T1479" s="548"/>
      <c r="U1479" s="99"/>
    </row>
    <row r="1480" spans="1:21" ht="19.5" customHeight="1">
      <c r="A1480" s="545">
        <v>1930</v>
      </c>
      <c r="B1480" s="545" t="s">
        <v>716</v>
      </c>
      <c r="C1480" s="545" t="s">
        <v>209</v>
      </c>
      <c r="D1480" s="546"/>
      <c r="E1480" s="171" t="str">
        <f t="shared" si="23"/>
        <v>1900</v>
      </c>
      <c r="F1480" s="547">
        <v>0</v>
      </c>
      <c r="G1480" s="548">
        <v>0</v>
      </c>
      <c r="H1480" s="547">
        <v>0</v>
      </c>
      <c r="I1480" s="545" t="s">
        <v>12643</v>
      </c>
      <c r="J1480" s="545"/>
      <c r="K1480" s="545" t="s">
        <v>13413</v>
      </c>
      <c r="L1480" s="545" t="s">
        <v>15195</v>
      </c>
      <c r="M1480" s="548" t="s">
        <v>13758</v>
      </c>
      <c r="N1480" s="545" t="s">
        <v>13413</v>
      </c>
      <c r="O1480" s="545" t="s">
        <v>13413</v>
      </c>
      <c r="P1480" s="549">
        <v>1581</v>
      </c>
      <c r="Q1480" s="549">
        <v>1</v>
      </c>
      <c r="R1480" s="549">
        <v>6</v>
      </c>
      <c r="S1480" s="548"/>
      <c r="T1480" s="548"/>
      <c r="U1480" s="99"/>
    </row>
    <row r="1481" spans="1:21" ht="19.5" customHeight="1">
      <c r="A1481" s="545">
        <v>1931</v>
      </c>
      <c r="B1481" s="545" t="s">
        <v>11659</v>
      </c>
      <c r="C1481" s="545" t="s">
        <v>216</v>
      </c>
      <c r="D1481" s="546"/>
      <c r="E1481" s="171" t="str">
        <f t="shared" si="23"/>
        <v>1900</v>
      </c>
      <c r="F1481" s="547">
        <v>0</v>
      </c>
      <c r="G1481" s="548">
        <v>0</v>
      </c>
      <c r="H1481" s="547">
        <v>0</v>
      </c>
      <c r="I1481" s="545" t="s">
        <v>12674</v>
      </c>
      <c r="J1481" s="545"/>
      <c r="K1481" s="545" t="s">
        <v>13413</v>
      </c>
      <c r="L1481" s="545" t="s">
        <v>15196</v>
      </c>
      <c r="M1481" s="548" t="s">
        <v>13758</v>
      </c>
      <c r="N1481" s="545" t="s">
        <v>13413</v>
      </c>
      <c r="O1481" s="545" t="s">
        <v>13413</v>
      </c>
      <c r="P1481" s="549">
        <v>1582</v>
      </c>
      <c r="Q1481" s="549">
        <v>1</v>
      </c>
      <c r="R1481" s="549">
        <v>5</v>
      </c>
      <c r="S1481" s="548"/>
      <c r="T1481" s="548"/>
      <c r="U1481" s="99"/>
    </row>
    <row r="1482" spans="1:21" ht="19.5" customHeight="1">
      <c r="A1482" s="545">
        <v>1932</v>
      </c>
      <c r="B1482" s="545" t="s">
        <v>617</v>
      </c>
      <c r="C1482" s="545" t="s">
        <v>216</v>
      </c>
      <c r="D1482" s="546"/>
      <c r="E1482" s="171" t="str">
        <f t="shared" si="23"/>
        <v>1900</v>
      </c>
      <c r="F1482" s="547">
        <v>0</v>
      </c>
      <c r="G1482" s="548">
        <v>0</v>
      </c>
      <c r="H1482" s="547">
        <v>0</v>
      </c>
      <c r="I1482" s="545" t="s">
        <v>12674</v>
      </c>
      <c r="J1482" s="545"/>
      <c r="K1482" s="545" t="s">
        <v>13413</v>
      </c>
      <c r="L1482" s="545" t="s">
        <v>15196</v>
      </c>
      <c r="M1482" s="548" t="s">
        <v>13758</v>
      </c>
      <c r="N1482" s="545" t="s">
        <v>13413</v>
      </c>
      <c r="O1482" s="545" t="s">
        <v>13413</v>
      </c>
      <c r="P1482" s="549">
        <v>1583</v>
      </c>
      <c r="Q1482" s="549">
        <v>1</v>
      </c>
      <c r="R1482" s="549">
        <v>5</v>
      </c>
      <c r="S1482" s="548"/>
      <c r="T1482" s="548"/>
      <c r="U1482" s="99"/>
    </row>
    <row r="1483" spans="1:21" ht="19.5" customHeight="1">
      <c r="A1483" s="545">
        <v>1933</v>
      </c>
      <c r="B1483" s="545" t="s">
        <v>11658</v>
      </c>
      <c r="C1483" s="545" t="s">
        <v>216</v>
      </c>
      <c r="D1483" s="546"/>
      <c r="E1483" s="171" t="str">
        <f t="shared" si="23"/>
        <v>1900</v>
      </c>
      <c r="F1483" s="547">
        <v>0</v>
      </c>
      <c r="G1483" s="548">
        <v>0</v>
      </c>
      <c r="H1483" s="547">
        <v>0</v>
      </c>
      <c r="I1483" s="545" t="s">
        <v>12674</v>
      </c>
      <c r="J1483" s="545"/>
      <c r="K1483" s="545" t="s">
        <v>13413</v>
      </c>
      <c r="L1483" s="545" t="s">
        <v>15197</v>
      </c>
      <c r="M1483" s="548" t="s">
        <v>13758</v>
      </c>
      <c r="N1483" s="545" t="s">
        <v>13413</v>
      </c>
      <c r="O1483" s="545" t="s">
        <v>15198</v>
      </c>
      <c r="P1483" s="549">
        <v>1584</v>
      </c>
      <c r="Q1483" s="549">
        <v>1</v>
      </c>
      <c r="R1483" s="549">
        <v>5</v>
      </c>
      <c r="S1483" s="548"/>
      <c r="T1483" s="548"/>
      <c r="U1483" s="99"/>
    </row>
    <row r="1484" spans="1:21" ht="19.5" customHeight="1">
      <c r="A1484" s="545">
        <v>1934</v>
      </c>
      <c r="B1484" s="545" t="s">
        <v>560</v>
      </c>
      <c r="C1484" s="545" t="s">
        <v>216</v>
      </c>
      <c r="D1484" s="546"/>
      <c r="E1484" s="171" t="str">
        <f t="shared" si="23"/>
        <v>1900</v>
      </c>
      <c r="F1484" s="547">
        <v>0</v>
      </c>
      <c r="G1484" s="548">
        <v>0</v>
      </c>
      <c r="H1484" s="547">
        <v>0</v>
      </c>
      <c r="I1484" s="545" t="s">
        <v>12674</v>
      </c>
      <c r="J1484" s="545"/>
      <c r="K1484" s="545" t="s">
        <v>13413</v>
      </c>
      <c r="L1484" s="545" t="s">
        <v>15197</v>
      </c>
      <c r="M1484" s="548" t="s">
        <v>13758</v>
      </c>
      <c r="N1484" s="545" t="s">
        <v>13413</v>
      </c>
      <c r="O1484" s="545" t="s">
        <v>15199</v>
      </c>
      <c r="P1484" s="549">
        <v>1585</v>
      </c>
      <c r="Q1484" s="549">
        <v>1</v>
      </c>
      <c r="R1484" s="549">
        <v>5</v>
      </c>
      <c r="S1484" s="548"/>
      <c r="T1484" s="548"/>
      <c r="U1484" s="99"/>
    </row>
    <row r="1485" spans="1:21" ht="19.5" customHeight="1">
      <c r="A1485" s="545">
        <v>1935</v>
      </c>
      <c r="B1485" s="545" t="s">
        <v>6644</v>
      </c>
      <c r="C1485" s="545" t="s">
        <v>216</v>
      </c>
      <c r="D1485" s="546">
        <v>46052</v>
      </c>
      <c r="E1485" s="171" t="str">
        <f t="shared" si="23"/>
        <v>2026</v>
      </c>
      <c r="F1485" s="547">
        <v>2099</v>
      </c>
      <c r="G1485" s="548">
        <v>0.19</v>
      </c>
      <c r="H1485" s="547">
        <v>1763.87</v>
      </c>
      <c r="I1485" s="545" t="s">
        <v>12650</v>
      </c>
      <c r="J1485" s="545" t="s">
        <v>13307</v>
      </c>
      <c r="K1485" s="545" t="s">
        <v>13413</v>
      </c>
      <c r="L1485" s="545" t="s">
        <v>14452</v>
      </c>
      <c r="M1485" s="548" t="s">
        <v>13758</v>
      </c>
      <c r="N1485" s="545" t="s">
        <v>13413</v>
      </c>
      <c r="O1485" s="545" t="s">
        <v>15200</v>
      </c>
      <c r="P1485" s="549">
        <v>1586</v>
      </c>
      <c r="Q1485" s="549">
        <v>1</v>
      </c>
      <c r="R1485" s="549">
        <v>127</v>
      </c>
      <c r="S1485" s="548">
        <v>2228</v>
      </c>
      <c r="T1485" s="548"/>
      <c r="U1485" s="99"/>
    </row>
    <row r="1486" spans="1:21" ht="19.5" customHeight="1">
      <c r="A1486" s="545">
        <v>1937</v>
      </c>
      <c r="B1486" s="545" t="s">
        <v>11657</v>
      </c>
      <c r="C1486" s="545" t="s">
        <v>216</v>
      </c>
      <c r="D1486" s="546"/>
      <c r="E1486" s="171" t="str">
        <f t="shared" si="23"/>
        <v>1900</v>
      </c>
      <c r="F1486" s="547">
        <v>0</v>
      </c>
      <c r="G1486" s="548">
        <v>0</v>
      </c>
      <c r="H1486" s="547">
        <v>0</v>
      </c>
      <c r="I1486" s="545" t="s">
        <v>12658</v>
      </c>
      <c r="J1486" s="545"/>
      <c r="K1486" s="545" t="s">
        <v>13413</v>
      </c>
      <c r="L1486" s="545" t="s">
        <v>15201</v>
      </c>
      <c r="M1486" s="548" t="s">
        <v>13758</v>
      </c>
      <c r="N1486" s="545" t="s">
        <v>13413</v>
      </c>
      <c r="O1486" s="545" t="s">
        <v>13413</v>
      </c>
      <c r="P1486" s="549">
        <v>1588</v>
      </c>
      <c r="Q1486" s="549">
        <v>1</v>
      </c>
      <c r="R1486" s="549">
        <v>9</v>
      </c>
      <c r="S1486" s="548"/>
      <c r="T1486" s="548"/>
      <c r="U1486" s="99"/>
    </row>
    <row r="1487" spans="1:21" ht="19.5" customHeight="1">
      <c r="A1487" s="545">
        <v>1939</v>
      </c>
      <c r="B1487" s="545" t="s">
        <v>11656</v>
      </c>
      <c r="C1487" s="545" t="s">
        <v>216</v>
      </c>
      <c r="D1487" s="546"/>
      <c r="E1487" s="171" t="str">
        <f t="shared" si="23"/>
        <v>1900</v>
      </c>
      <c r="F1487" s="547">
        <v>0</v>
      </c>
      <c r="G1487" s="548">
        <v>0</v>
      </c>
      <c r="H1487" s="547">
        <v>0</v>
      </c>
      <c r="I1487" s="545" t="s">
        <v>12658</v>
      </c>
      <c r="J1487" s="545"/>
      <c r="K1487" s="545" t="s">
        <v>13413</v>
      </c>
      <c r="L1487" s="545" t="s">
        <v>15201</v>
      </c>
      <c r="M1487" s="548" t="s">
        <v>13758</v>
      </c>
      <c r="N1487" s="545" t="s">
        <v>13413</v>
      </c>
      <c r="O1487" s="545" t="s">
        <v>15202</v>
      </c>
      <c r="P1487" s="549">
        <v>1589</v>
      </c>
      <c r="Q1487" s="549">
        <v>1</v>
      </c>
      <c r="R1487" s="549">
        <v>9</v>
      </c>
      <c r="S1487" s="548"/>
      <c r="T1487" s="548"/>
      <c r="U1487" s="99"/>
    </row>
    <row r="1488" spans="1:21" ht="19.5" customHeight="1">
      <c r="A1488" s="545">
        <v>1940</v>
      </c>
      <c r="B1488" s="545" t="s">
        <v>11655</v>
      </c>
      <c r="C1488" s="545" t="s">
        <v>216</v>
      </c>
      <c r="D1488" s="546"/>
      <c r="E1488" s="171" t="str">
        <f t="shared" si="23"/>
        <v>1900</v>
      </c>
      <c r="F1488" s="547">
        <v>0</v>
      </c>
      <c r="G1488" s="548">
        <v>0</v>
      </c>
      <c r="H1488" s="547">
        <v>0</v>
      </c>
      <c r="I1488" s="545" t="s">
        <v>12658</v>
      </c>
      <c r="J1488" s="545"/>
      <c r="K1488" s="545" t="s">
        <v>13413</v>
      </c>
      <c r="L1488" s="545" t="s">
        <v>15203</v>
      </c>
      <c r="M1488" s="548" t="s">
        <v>13758</v>
      </c>
      <c r="N1488" s="545" t="s">
        <v>13413</v>
      </c>
      <c r="O1488" s="545" t="s">
        <v>13413</v>
      </c>
      <c r="P1488" s="549">
        <v>1590</v>
      </c>
      <c r="Q1488" s="549">
        <v>1</v>
      </c>
      <c r="R1488" s="549">
        <v>9</v>
      </c>
      <c r="S1488" s="548"/>
      <c r="T1488" s="548"/>
      <c r="U1488" s="99"/>
    </row>
    <row r="1489" spans="1:21" ht="19.5" customHeight="1">
      <c r="A1489" s="545">
        <v>1942</v>
      </c>
      <c r="B1489" s="545" t="s">
        <v>11654</v>
      </c>
      <c r="C1489" s="545" t="s">
        <v>786</v>
      </c>
      <c r="D1489" s="546"/>
      <c r="E1489" s="171" t="str">
        <f t="shared" si="23"/>
        <v>1900</v>
      </c>
      <c r="F1489" s="547">
        <v>0</v>
      </c>
      <c r="G1489" s="548">
        <v>0</v>
      </c>
      <c r="H1489" s="547">
        <v>0</v>
      </c>
      <c r="I1489" s="545" t="s">
        <v>12683</v>
      </c>
      <c r="J1489" s="545"/>
      <c r="K1489" s="545"/>
      <c r="L1489" s="545" t="s">
        <v>14455</v>
      </c>
      <c r="M1489" s="548" t="s">
        <v>13758</v>
      </c>
      <c r="N1489" s="545" t="s">
        <v>22144</v>
      </c>
      <c r="O1489" s="545" t="s">
        <v>15204</v>
      </c>
      <c r="P1489" s="549">
        <v>1591</v>
      </c>
      <c r="Q1489" s="549">
        <v>1</v>
      </c>
      <c r="R1489" s="549">
        <v>55</v>
      </c>
      <c r="S1489" s="548"/>
      <c r="T1489" s="548">
        <v>37</v>
      </c>
      <c r="U1489" s="99"/>
    </row>
    <row r="1490" spans="1:21" ht="19.5" customHeight="1">
      <c r="A1490" s="545">
        <v>1944</v>
      </c>
      <c r="B1490" s="545" t="s">
        <v>11653</v>
      </c>
      <c r="C1490" s="545" t="s">
        <v>216</v>
      </c>
      <c r="D1490" s="546"/>
      <c r="E1490" s="171" t="str">
        <f t="shared" si="23"/>
        <v>1900</v>
      </c>
      <c r="F1490" s="547">
        <v>0</v>
      </c>
      <c r="G1490" s="548">
        <v>0</v>
      </c>
      <c r="H1490" s="547">
        <v>0</v>
      </c>
      <c r="I1490" s="545" t="s">
        <v>12674</v>
      </c>
      <c r="J1490" s="545"/>
      <c r="K1490" s="545" t="s">
        <v>13413</v>
      </c>
      <c r="L1490" s="545" t="s">
        <v>15205</v>
      </c>
      <c r="M1490" s="548" t="s">
        <v>13758</v>
      </c>
      <c r="N1490" s="545" t="s">
        <v>13413</v>
      </c>
      <c r="O1490" s="545" t="s">
        <v>15206</v>
      </c>
      <c r="P1490" s="549">
        <v>1592</v>
      </c>
      <c r="Q1490" s="549">
        <v>1</v>
      </c>
      <c r="R1490" s="549">
        <v>5</v>
      </c>
      <c r="S1490" s="548"/>
      <c r="T1490" s="548"/>
      <c r="U1490" s="99"/>
    </row>
    <row r="1491" spans="1:21" ht="19.5" customHeight="1">
      <c r="A1491" s="545">
        <v>1945</v>
      </c>
      <c r="B1491" s="545" t="s">
        <v>11652</v>
      </c>
      <c r="C1491" s="545" t="s">
        <v>216</v>
      </c>
      <c r="D1491" s="546"/>
      <c r="E1491" s="171" t="str">
        <f t="shared" si="23"/>
        <v>1900</v>
      </c>
      <c r="F1491" s="547">
        <v>0</v>
      </c>
      <c r="G1491" s="548">
        <v>0</v>
      </c>
      <c r="H1491" s="547">
        <v>0</v>
      </c>
      <c r="I1491" s="545" t="s">
        <v>12674</v>
      </c>
      <c r="J1491" s="545"/>
      <c r="K1491" s="545" t="s">
        <v>13413</v>
      </c>
      <c r="L1491" s="545" t="s">
        <v>13899</v>
      </c>
      <c r="M1491" s="548" t="s">
        <v>13758</v>
      </c>
      <c r="N1491" s="545" t="s">
        <v>13413</v>
      </c>
      <c r="O1491" s="545" t="s">
        <v>13413</v>
      </c>
      <c r="P1491" s="549">
        <v>1593</v>
      </c>
      <c r="Q1491" s="549">
        <v>1</v>
      </c>
      <c r="R1491" s="549">
        <v>5</v>
      </c>
      <c r="S1491" s="548"/>
      <c r="T1491" s="548"/>
      <c r="U1491" s="99"/>
    </row>
    <row r="1492" spans="1:21" ht="19.5" customHeight="1">
      <c r="A1492" s="545">
        <v>1946</v>
      </c>
      <c r="B1492" s="545" t="s">
        <v>11651</v>
      </c>
      <c r="C1492" s="545" t="s">
        <v>216</v>
      </c>
      <c r="D1492" s="546"/>
      <c r="E1492" s="171" t="str">
        <f t="shared" si="23"/>
        <v>1900</v>
      </c>
      <c r="F1492" s="547">
        <v>0</v>
      </c>
      <c r="G1492" s="548">
        <v>0</v>
      </c>
      <c r="H1492" s="547">
        <v>0</v>
      </c>
      <c r="I1492" s="545" t="s">
        <v>12674</v>
      </c>
      <c r="J1492" s="545"/>
      <c r="K1492" s="545" t="s">
        <v>13413</v>
      </c>
      <c r="L1492" s="545" t="s">
        <v>13899</v>
      </c>
      <c r="M1492" s="548" t="s">
        <v>13758</v>
      </c>
      <c r="N1492" s="545" t="s">
        <v>13413</v>
      </c>
      <c r="O1492" s="545" t="s">
        <v>13413</v>
      </c>
      <c r="P1492" s="549">
        <v>1594</v>
      </c>
      <c r="Q1492" s="549">
        <v>1</v>
      </c>
      <c r="R1492" s="549">
        <v>5</v>
      </c>
      <c r="S1492" s="548"/>
      <c r="T1492" s="548"/>
      <c r="U1492" s="99"/>
    </row>
    <row r="1493" spans="1:21" ht="19.5" customHeight="1">
      <c r="A1493" s="545">
        <v>1947</v>
      </c>
      <c r="B1493" s="545" t="s">
        <v>11650</v>
      </c>
      <c r="C1493" s="545" t="s">
        <v>216</v>
      </c>
      <c r="D1493" s="546"/>
      <c r="E1493" s="171" t="str">
        <f t="shared" si="23"/>
        <v>1900</v>
      </c>
      <c r="F1493" s="547">
        <v>0</v>
      </c>
      <c r="G1493" s="548">
        <v>0</v>
      </c>
      <c r="H1493" s="547">
        <v>0</v>
      </c>
      <c r="I1493" s="545" t="s">
        <v>12674</v>
      </c>
      <c r="J1493" s="545"/>
      <c r="K1493" s="545" t="s">
        <v>13413</v>
      </c>
      <c r="L1493" s="545" t="s">
        <v>13899</v>
      </c>
      <c r="M1493" s="548" t="s">
        <v>13758</v>
      </c>
      <c r="N1493" s="545" t="s">
        <v>13413</v>
      </c>
      <c r="O1493" s="545" t="s">
        <v>13413</v>
      </c>
      <c r="P1493" s="549">
        <v>1595</v>
      </c>
      <c r="Q1493" s="549">
        <v>1</v>
      </c>
      <c r="R1493" s="549">
        <v>5</v>
      </c>
      <c r="S1493" s="548"/>
      <c r="T1493" s="548"/>
      <c r="U1493" s="99"/>
    </row>
    <row r="1494" spans="1:21" ht="19.5" customHeight="1">
      <c r="A1494" s="545">
        <v>1948</v>
      </c>
      <c r="B1494" s="545" t="s">
        <v>11649</v>
      </c>
      <c r="C1494" s="545" t="s">
        <v>216</v>
      </c>
      <c r="D1494" s="546"/>
      <c r="E1494" s="171" t="str">
        <f t="shared" si="23"/>
        <v>1900</v>
      </c>
      <c r="F1494" s="547">
        <v>0</v>
      </c>
      <c r="G1494" s="548">
        <v>0</v>
      </c>
      <c r="H1494" s="547">
        <v>0</v>
      </c>
      <c r="I1494" s="545" t="s">
        <v>12674</v>
      </c>
      <c r="J1494" s="545"/>
      <c r="K1494" s="545" t="s">
        <v>13413</v>
      </c>
      <c r="L1494" s="545" t="s">
        <v>13899</v>
      </c>
      <c r="M1494" s="548" t="s">
        <v>13758</v>
      </c>
      <c r="N1494" s="545" t="s">
        <v>13413</v>
      </c>
      <c r="O1494" s="545" t="s">
        <v>13413</v>
      </c>
      <c r="P1494" s="549">
        <v>1596</v>
      </c>
      <c r="Q1494" s="549">
        <v>1</v>
      </c>
      <c r="R1494" s="549">
        <v>5</v>
      </c>
      <c r="S1494" s="548"/>
      <c r="T1494" s="548"/>
      <c r="U1494" s="99"/>
    </row>
    <row r="1495" spans="1:21" ht="19.5" customHeight="1">
      <c r="A1495" s="545">
        <v>1949</v>
      </c>
      <c r="B1495" s="545" t="s">
        <v>798</v>
      </c>
      <c r="C1495" s="545" t="s">
        <v>221</v>
      </c>
      <c r="D1495" s="546"/>
      <c r="E1495" s="171" t="str">
        <f t="shared" si="23"/>
        <v>1900</v>
      </c>
      <c r="F1495" s="547">
        <v>0</v>
      </c>
      <c r="G1495" s="548">
        <v>0</v>
      </c>
      <c r="H1495" s="547">
        <v>0</v>
      </c>
      <c r="I1495" s="545" t="s">
        <v>12684</v>
      </c>
      <c r="J1495" s="545"/>
      <c r="K1495" s="545" t="s">
        <v>13413</v>
      </c>
      <c r="L1495" s="545" t="s">
        <v>13982</v>
      </c>
      <c r="M1495" s="548" t="s">
        <v>13758</v>
      </c>
      <c r="N1495" s="545" t="s">
        <v>13413</v>
      </c>
      <c r="O1495" s="545" t="s">
        <v>15207</v>
      </c>
      <c r="P1495" s="549">
        <v>1597</v>
      </c>
      <c r="Q1495" s="549">
        <v>1</v>
      </c>
      <c r="R1495" s="549">
        <v>95</v>
      </c>
      <c r="S1495" s="548"/>
      <c r="T1495" s="548"/>
      <c r="U1495" s="99"/>
    </row>
    <row r="1496" spans="1:21" ht="19.5" customHeight="1">
      <c r="A1496" s="545">
        <v>1950</v>
      </c>
      <c r="B1496" s="545" t="s">
        <v>11648</v>
      </c>
      <c r="C1496" s="545" t="s">
        <v>216</v>
      </c>
      <c r="D1496" s="546"/>
      <c r="E1496" s="171" t="str">
        <f t="shared" si="23"/>
        <v>1900</v>
      </c>
      <c r="F1496" s="547">
        <v>0</v>
      </c>
      <c r="G1496" s="548">
        <v>0</v>
      </c>
      <c r="H1496" s="547">
        <v>0</v>
      </c>
      <c r="I1496" s="545" t="s">
        <v>12650</v>
      </c>
      <c r="J1496" s="545"/>
      <c r="K1496" s="545" t="s">
        <v>13413</v>
      </c>
      <c r="L1496" s="545" t="s">
        <v>13413</v>
      </c>
      <c r="M1496" s="548" t="s">
        <v>13758</v>
      </c>
      <c r="N1496" s="545" t="s">
        <v>13413</v>
      </c>
      <c r="O1496" s="545" t="s">
        <v>15208</v>
      </c>
      <c r="P1496" s="549">
        <v>1598</v>
      </c>
      <c r="Q1496" s="549">
        <v>1</v>
      </c>
      <c r="R1496" s="549">
        <v>127</v>
      </c>
      <c r="S1496" s="548"/>
      <c r="T1496" s="548"/>
      <c r="U1496" s="99"/>
    </row>
    <row r="1497" spans="1:21" ht="19.5" customHeight="1">
      <c r="A1497" s="545">
        <v>1951</v>
      </c>
      <c r="B1497" s="545" t="s">
        <v>11647</v>
      </c>
      <c r="C1497" s="545" t="s">
        <v>216</v>
      </c>
      <c r="D1497" s="546"/>
      <c r="E1497" s="171" t="str">
        <f t="shared" si="23"/>
        <v>1900</v>
      </c>
      <c r="F1497" s="547">
        <v>0</v>
      </c>
      <c r="G1497" s="548">
        <v>0</v>
      </c>
      <c r="H1497" s="547">
        <v>0</v>
      </c>
      <c r="I1497" s="545" t="s">
        <v>12674</v>
      </c>
      <c r="J1497" s="545"/>
      <c r="K1497" s="545" t="s">
        <v>13413</v>
      </c>
      <c r="L1497" s="545" t="s">
        <v>13899</v>
      </c>
      <c r="M1497" s="548" t="s">
        <v>13758</v>
      </c>
      <c r="N1497" s="545" t="s">
        <v>13413</v>
      </c>
      <c r="O1497" s="545" t="s">
        <v>13413</v>
      </c>
      <c r="P1497" s="549">
        <v>1599</v>
      </c>
      <c r="Q1497" s="549">
        <v>1</v>
      </c>
      <c r="R1497" s="549">
        <v>5</v>
      </c>
      <c r="S1497" s="548"/>
      <c r="T1497" s="548"/>
      <c r="U1497" s="99"/>
    </row>
    <row r="1498" spans="1:21" ht="19.5" customHeight="1">
      <c r="A1498" s="545">
        <v>1952</v>
      </c>
      <c r="B1498" s="545" t="s">
        <v>11646</v>
      </c>
      <c r="C1498" s="545" t="s">
        <v>216</v>
      </c>
      <c r="D1498" s="546"/>
      <c r="E1498" s="171" t="str">
        <f t="shared" si="23"/>
        <v>1900</v>
      </c>
      <c r="F1498" s="547">
        <v>0</v>
      </c>
      <c r="G1498" s="548">
        <v>0</v>
      </c>
      <c r="H1498" s="547">
        <v>0</v>
      </c>
      <c r="I1498" s="545" t="s">
        <v>12674</v>
      </c>
      <c r="J1498" s="545"/>
      <c r="K1498" s="545" t="s">
        <v>13413</v>
      </c>
      <c r="L1498" s="545" t="s">
        <v>13899</v>
      </c>
      <c r="M1498" s="548" t="s">
        <v>13758</v>
      </c>
      <c r="N1498" s="545" t="s">
        <v>13413</v>
      </c>
      <c r="O1498" s="545" t="s">
        <v>13413</v>
      </c>
      <c r="P1498" s="549">
        <v>1600</v>
      </c>
      <c r="Q1498" s="549">
        <v>1</v>
      </c>
      <c r="R1498" s="549">
        <v>5</v>
      </c>
      <c r="S1498" s="548"/>
      <c r="T1498" s="548"/>
      <c r="U1498" s="99"/>
    </row>
    <row r="1499" spans="1:21" ht="19.5" customHeight="1">
      <c r="A1499" s="545">
        <v>1953</v>
      </c>
      <c r="B1499" s="545" t="s">
        <v>11645</v>
      </c>
      <c r="C1499" s="545" t="s">
        <v>216</v>
      </c>
      <c r="D1499" s="546"/>
      <c r="E1499" s="171" t="str">
        <f t="shared" si="23"/>
        <v>1900</v>
      </c>
      <c r="F1499" s="547">
        <v>0</v>
      </c>
      <c r="G1499" s="548">
        <v>0</v>
      </c>
      <c r="H1499" s="547">
        <v>0</v>
      </c>
      <c r="I1499" s="545" t="s">
        <v>12674</v>
      </c>
      <c r="J1499" s="545"/>
      <c r="K1499" s="545" t="s">
        <v>13413</v>
      </c>
      <c r="L1499" s="545" t="s">
        <v>13899</v>
      </c>
      <c r="M1499" s="548" t="s">
        <v>13758</v>
      </c>
      <c r="N1499" s="545" t="s">
        <v>13413</v>
      </c>
      <c r="O1499" s="545" t="s">
        <v>13413</v>
      </c>
      <c r="P1499" s="549">
        <v>1601</v>
      </c>
      <c r="Q1499" s="549">
        <v>1</v>
      </c>
      <c r="R1499" s="549">
        <v>5</v>
      </c>
      <c r="S1499" s="548"/>
      <c r="T1499" s="548"/>
      <c r="U1499" s="99"/>
    </row>
    <row r="1500" spans="1:21" ht="19.5" customHeight="1">
      <c r="A1500" s="545">
        <v>1954</v>
      </c>
      <c r="B1500" s="545" t="s">
        <v>6380</v>
      </c>
      <c r="C1500" s="545" t="s">
        <v>216</v>
      </c>
      <c r="D1500" s="546">
        <v>45708</v>
      </c>
      <c r="E1500" s="171" t="str">
        <f t="shared" si="23"/>
        <v>2025</v>
      </c>
      <c r="F1500" s="547">
        <v>67152.509999999995</v>
      </c>
      <c r="G1500" s="548">
        <v>0.19</v>
      </c>
      <c r="H1500" s="547">
        <v>56430.68</v>
      </c>
      <c r="I1500" s="545" t="s">
        <v>12674</v>
      </c>
      <c r="J1500" s="545" t="s">
        <v>13307</v>
      </c>
      <c r="K1500" s="545" t="s">
        <v>13413</v>
      </c>
      <c r="L1500" s="545" t="s">
        <v>13899</v>
      </c>
      <c r="M1500" s="548" t="s">
        <v>13758</v>
      </c>
      <c r="N1500" s="545" t="s">
        <v>13413</v>
      </c>
      <c r="O1500" s="545" t="s">
        <v>13413</v>
      </c>
      <c r="P1500" s="549">
        <v>1602</v>
      </c>
      <c r="Q1500" s="549">
        <v>1</v>
      </c>
      <c r="R1500" s="549">
        <v>5</v>
      </c>
      <c r="S1500" s="548">
        <v>2228</v>
      </c>
      <c r="T1500" s="548"/>
      <c r="U1500" s="99"/>
    </row>
    <row r="1501" spans="1:21" ht="19.5" customHeight="1">
      <c r="A1501" s="545">
        <v>1955</v>
      </c>
      <c r="B1501" s="545" t="s">
        <v>11644</v>
      </c>
      <c r="C1501" s="545" t="s">
        <v>786</v>
      </c>
      <c r="D1501" s="546"/>
      <c r="E1501" s="171" t="str">
        <f t="shared" si="23"/>
        <v>1900</v>
      </c>
      <c r="F1501" s="547">
        <v>0</v>
      </c>
      <c r="G1501" s="548">
        <v>0</v>
      </c>
      <c r="H1501" s="547">
        <v>0</v>
      </c>
      <c r="I1501" s="545" t="s">
        <v>12683</v>
      </c>
      <c r="J1501" s="545"/>
      <c r="K1501" s="545"/>
      <c r="L1501" s="545" t="s">
        <v>14455</v>
      </c>
      <c r="M1501" s="548" t="s">
        <v>13758</v>
      </c>
      <c r="N1501" s="545" t="s">
        <v>22144</v>
      </c>
      <c r="O1501" s="545" t="s">
        <v>15209</v>
      </c>
      <c r="P1501" s="549">
        <v>1603</v>
      </c>
      <c r="Q1501" s="549">
        <v>1</v>
      </c>
      <c r="R1501" s="549">
        <v>55</v>
      </c>
      <c r="S1501" s="548"/>
      <c r="T1501" s="548">
        <v>37</v>
      </c>
      <c r="U1501" s="99"/>
    </row>
    <row r="1502" spans="1:21" ht="19.5" customHeight="1">
      <c r="A1502" s="545">
        <v>1957</v>
      </c>
      <c r="B1502" s="545" t="s">
        <v>1608</v>
      </c>
      <c r="C1502" s="545" t="s">
        <v>786</v>
      </c>
      <c r="D1502" s="546"/>
      <c r="E1502" s="171" t="str">
        <f t="shared" si="23"/>
        <v>1900</v>
      </c>
      <c r="F1502" s="547">
        <v>0</v>
      </c>
      <c r="G1502" s="548">
        <v>0</v>
      </c>
      <c r="H1502" s="547">
        <v>0</v>
      </c>
      <c r="I1502" s="545" t="s">
        <v>12641</v>
      </c>
      <c r="J1502" s="545"/>
      <c r="K1502" s="545" t="s">
        <v>13413</v>
      </c>
      <c r="L1502" s="545" t="s">
        <v>13413</v>
      </c>
      <c r="M1502" s="548" t="s">
        <v>13758</v>
      </c>
      <c r="N1502" s="545" t="s">
        <v>13413</v>
      </c>
      <c r="O1502" s="545" t="s">
        <v>13413</v>
      </c>
      <c r="P1502" s="549">
        <v>1605</v>
      </c>
      <c r="Q1502" s="549">
        <v>1</v>
      </c>
      <c r="R1502" s="549">
        <v>125</v>
      </c>
      <c r="S1502" s="548"/>
      <c r="T1502" s="548"/>
      <c r="U1502" s="99"/>
    </row>
    <row r="1503" spans="1:21" ht="19.5" customHeight="1">
      <c r="A1503" s="545">
        <v>1958</v>
      </c>
      <c r="B1503" s="545" t="s">
        <v>1699</v>
      </c>
      <c r="C1503" s="545" t="s">
        <v>786</v>
      </c>
      <c r="D1503" s="546">
        <v>46052</v>
      </c>
      <c r="E1503" s="171" t="str">
        <f t="shared" si="23"/>
        <v>2026</v>
      </c>
      <c r="F1503" s="547">
        <v>177451</v>
      </c>
      <c r="G1503" s="548">
        <v>0.19</v>
      </c>
      <c r="H1503" s="547">
        <v>149118.49</v>
      </c>
      <c r="I1503" s="545" t="s">
        <v>12645</v>
      </c>
      <c r="J1503" s="545" t="s">
        <v>13307</v>
      </c>
      <c r="K1503" s="545" t="s">
        <v>13413</v>
      </c>
      <c r="L1503" s="545" t="s">
        <v>13413</v>
      </c>
      <c r="M1503" s="548" t="s">
        <v>13758</v>
      </c>
      <c r="N1503" s="545" t="s">
        <v>13413</v>
      </c>
      <c r="O1503" s="545" t="s">
        <v>13413</v>
      </c>
      <c r="P1503" s="549">
        <v>1606</v>
      </c>
      <c r="Q1503" s="549">
        <v>1</v>
      </c>
      <c r="R1503" s="549">
        <v>12</v>
      </c>
      <c r="S1503" s="548">
        <v>2228</v>
      </c>
      <c r="T1503" s="548"/>
      <c r="U1503" s="99"/>
    </row>
    <row r="1504" spans="1:21" ht="19.5" customHeight="1">
      <c r="A1504" s="545">
        <v>1959</v>
      </c>
      <c r="B1504" s="545" t="s">
        <v>1673</v>
      </c>
      <c r="C1504" s="545" t="s">
        <v>786</v>
      </c>
      <c r="D1504" s="546"/>
      <c r="E1504" s="171" t="str">
        <f t="shared" si="23"/>
        <v>1900</v>
      </c>
      <c r="F1504" s="547">
        <v>0</v>
      </c>
      <c r="G1504" s="548">
        <v>0</v>
      </c>
      <c r="H1504" s="547">
        <v>0</v>
      </c>
      <c r="I1504" s="545" t="s">
        <v>12708</v>
      </c>
      <c r="J1504" s="545"/>
      <c r="K1504" s="545" t="s">
        <v>13413</v>
      </c>
      <c r="L1504" s="545" t="s">
        <v>15210</v>
      </c>
      <c r="M1504" s="548" t="s">
        <v>13758</v>
      </c>
      <c r="N1504" s="545" t="s">
        <v>13413</v>
      </c>
      <c r="O1504" s="545" t="s">
        <v>13413</v>
      </c>
      <c r="P1504" s="549">
        <v>1607</v>
      </c>
      <c r="Q1504" s="549">
        <v>1</v>
      </c>
      <c r="R1504" s="549">
        <v>121</v>
      </c>
      <c r="S1504" s="548"/>
      <c r="T1504" s="548"/>
      <c r="U1504" s="99"/>
    </row>
    <row r="1505" spans="1:21" ht="19.5" customHeight="1">
      <c r="A1505" s="545">
        <v>1960</v>
      </c>
      <c r="B1505" s="545" t="s">
        <v>12516</v>
      </c>
      <c r="C1505" s="545" t="s">
        <v>221</v>
      </c>
      <c r="D1505" s="546">
        <v>44589</v>
      </c>
      <c r="E1505" s="171" t="str">
        <f t="shared" si="23"/>
        <v>2022</v>
      </c>
      <c r="F1505" s="547">
        <v>1484</v>
      </c>
      <c r="G1505" s="548">
        <v>0.19</v>
      </c>
      <c r="H1505" s="547">
        <v>1247.06</v>
      </c>
      <c r="I1505" s="545" t="s">
        <v>12732</v>
      </c>
      <c r="J1505" s="545" t="s">
        <v>13297</v>
      </c>
      <c r="K1505" s="545" t="s">
        <v>15211</v>
      </c>
      <c r="L1505" s="545" t="s">
        <v>13413</v>
      </c>
      <c r="M1505" s="548" t="s">
        <v>13758</v>
      </c>
      <c r="N1505" s="545" t="s">
        <v>13413</v>
      </c>
      <c r="O1505" s="545" t="s">
        <v>13413</v>
      </c>
      <c r="P1505" s="549">
        <v>1608</v>
      </c>
      <c r="Q1505" s="549">
        <v>1</v>
      </c>
      <c r="R1505" s="549">
        <v>122</v>
      </c>
      <c r="S1505" s="548">
        <v>2257</v>
      </c>
      <c r="T1505" s="548"/>
      <c r="U1505" s="99"/>
    </row>
    <row r="1506" spans="1:21" ht="19.5" customHeight="1">
      <c r="A1506" s="545">
        <v>1961</v>
      </c>
      <c r="B1506" s="545" t="s">
        <v>1627</v>
      </c>
      <c r="C1506" s="545" t="s">
        <v>221</v>
      </c>
      <c r="D1506" s="546"/>
      <c r="E1506" s="171" t="str">
        <f t="shared" si="23"/>
        <v>1900</v>
      </c>
      <c r="F1506" s="547">
        <v>0</v>
      </c>
      <c r="G1506" s="548">
        <v>0</v>
      </c>
      <c r="H1506" s="547">
        <v>0</v>
      </c>
      <c r="I1506" s="545" t="s">
        <v>12732</v>
      </c>
      <c r="J1506" s="545"/>
      <c r="K1506" s="545" t="s">
        <v>13413</v>
      </c>
      <c r="L1506" s="545" t="s">
        <v>13413</v>
      </c>
      <c r="M1506" s="548" t="s">
        <v>13758</v>
      </c>
      <c r="N1506" s="545" t="s">
        <v>13413</v>
      </c>
      <c r="O1506" s="545" t="s">
        <v>13413</v>
      </c>
      <c r="P1506" s="549">
        <v>1609</v>
      </c>
      <c r="Q1506" s="549">
        <v>1</v>
      </c>
      <c r="R1506" s="549">
        <v>122</v>
      </c>
      <c r="S1506" s="548"/>
      <c r="T1506" s="548"/>
      <c r="U1506" s="99"/>
    </row>
    <row r="1507" spans="1:21" ht="19.5" customHeight="1">
      <c r="A1507" s="545">
        <v>1962</v>
      </c>
      <c r="B1507" s="545" t="s">
        <v>440</v>
      </c>
      <c r="C1507" s="545" t="s">
        <v>206</v>
      </c>
      <c r="D1507" s="546">
        <v>46052</v>
      </c>
      <c r="E1507" s="171" t="str">
        <f t="shared" si="23"/>
        <v>2026</v>
      </c>
      <c r="F1507" s="547">
        <v>1353</v>
      </c>
      <c r="G1507" s="548">
        <v>0.19</v>
      </c>
      <c r="H1507" s="547">
        <v>1136.97</v>
      </c>
      <c r="I1507" s="545" t="s">
        <v>12654</v>
      </c>
      <c r="J1507" s="545" t="s">
        <v>13307</v>
      </c>
      <c r="K1507" s="545" t="s">
        <v>13413</v>
      </c>
      <c r="L1507" s="545" t="s">
        <v>13413</v>
      </c>
      <c r="M1507" s="548" t="s">
        <v>13758</v>
      </c>
      <c r="N1507" s="545" t="s">
        <v>13413</v>
      </c>
      <c r="O1507" s="545" t="s">
        <v>13413</v>
      </c>
      <c r="P1507" s="549">
        <v>1610</v>
      </c>
      <c r="Q1507" s="549">
        <v>1</v>
      </c>
      <c r="R1507" s="549">
        <v>2</v>
      </c>
      <c r="S1507" s="548">
        <v>2228</v>
      </c>
      <c r="T1507" s="548"/>
      <c r="U1507" s="99"/>
    </row>
    <row r="1508" spans="1:21" ht="19.5" customHeight="1">
      <c r="A1508" s="545">
        <v>1963</v>
      </c>
      <c r="B1508" s="545" t="s">
        <v>11643</v>
      </c>
      <c r="C1508" s="545" t="s">
        <v>216</v>
      </c>
      <c r="D1508" s="546"/>
      <c r="E1508" s="171" t="str">
        <f t="shared" si="23"/>
        <v>1900</v>
      </c>
      <c r="F1508" s="547">
        <v>0</v>
      </c>
      <c r="G1508" s="548">
        <v>0</v>
      </c>
      <c r="H1508" s="547">
        <v>0</v>
      </c>
      <c r="I1508" s="545" t="s">
        <v>12650</v>
      </c>
      <c r="J1508" s="545"/>
      <c r="K1508" s="545" t="s">
        <v>13413</v>
      </c>
      <c r="L1508" s="545" t="s">
        <v>13413</v>
      </c>
      <c r="M1508" s="548" t="s">
        <v>13758</v>
      </c>
      <c r="N1508" s="545" t="s">
        <v>13413</v>
      </c>
      <c r="O1508" s="545" t="s">
        <v>15212</v>
      </c>
      <c r="P1508" s="549">
        <v>1611</v>
      </c>
      <c r="Q1508" s="549">
        <v>1</v>
      </c>
      <c r="R1508" s="549">
        <v>127</v>
      </c>
      <c r="S1508" s="548"/>
      <c r="T1508" s="548"/>
      <c r="U1508" s="99"/>
    </row>
    <row r="1509" spans="1:21" ht="19.5" customHeight="1">
      <c r="A1509" s="545">
        <v>1964</v>
      </c>
      <c r="B1509" s="545" t="s">
        <v>1659</v>
      </c>
      <c r="C1509" s="545" t="s">
        <v>221</v>
      </c>
      <c r="D1509" s="546"/>
      <c r="E1509" s="171" t="str">
        <f t="shared" si="23"/>
        <v>1900</v>
      </c>
      <c r="F1509" s="547">
        <v>0</v>
      </c>
      <c r="G1509" s="548">
        <v>0</v>
      </c>
      <c r="H1509" s="547">
        <v>0</v>
      </c>
      <c r="I1509" s="545" t="s">
        <v>12709</v>
      </c>
      <c r="J1509" s="545"/>
      <c r="K1509" s="545" t="s">
        <v>13413</v>
      </c>
      <c r="L1509" s="545" t="s">
        <v>15173</v>
      </c>
      <c r="M1509" s="548" t="s">
        <v>13758</v>
      </c>
      <c r="N1509" s="545" t="s">
        <v>13413</v>
      </c>
      <c r="O1509" s="545" t="s">
        <v>15213</v>
      </c>
      <c r="P1509" s="549">
        <v>1612</v>
      </c>
      <c r="Q1509" s="549">
        <v>1</v>
      </c>
      <c r="R1509" s="549">
        <v>124</v>
      </c>
      <c r="S1509" s="548"/>
      <c r="T1509" s="548"/>
      <c r="U1509" s="99"/>
    </row>
    <row r="1510" spans="1:21" ht="19.5" customHeight="1">
      <c r="A1510" s="545">
        <v>1965</v>
      </c>
      <c r="B1510" s="545" t="s">
        <v>459</v>
      </c>
      <c r="C1510" s="545" t="s">
        <v>216</v>
      </c>
      <c r="D1510" s="546"/>
      <c r="E1510" s="171" t="str">
        <f t="shared" si="23"/>
        <v>1900</v>
      </c>
      <c r="F1510" s="547">
        <v>0</v>
      </c>
      <c r="G1510" s="548">
        <v>0</v>
      </c>
      <c r="H1510" s="547">
        <v>0</v>
      </c>
      <c r="I1510" s="545" t="s">
        <v>12660</v>
      </c>
      <c r="J1510" s="545"/>
      <c r="K1510" s="545" t="s">
        <v>13413</v>
      </c>
      <c r="L1510" s="545" t="s">
        <v>15214</v>
      </c>
      <c r="M1510" s="548" t="s">
        <v>13758</v>
      </c>
      <c r="N1510" s="545" t="s">
        <v>13413</v>
      </c>
      <c r="O1510" s="545" t="s">
        <v>13853</v>
      </c>
      <c r="P1510" s="549">
        <v>1613</v>
      </c>
      <c r="Q1510" s="549">
        <v>1</v>
      </c>
      <c r="R1510" s="549">
        <v>72</v>
      </c>
      <c r="S1510" s="548"/>
      <c r="T1510" s="548"/>
      <c r="U1510" s="99"/>
    </row>
    <row r="1511" spans="1:21" ht="19.5" customHeight="1">
      <c r="A1511" s="545">
        <v>1966</v>
      </c>
      <c r="B1511" s="545" t="s">
        <v>6379</v>
      </c>
      <c r="C1511" s="545" t="s">
        <v>216</v>
      </c>
      <c r="D1511" s="546">
        <v>45708</v>
      </c>
      <c r="E1511" s="171" t="str">
        <f t="shared" si="23"/>
        <v>2025</v>
      </c>
      <c r="F1511" s="547">
        <v>1266.29</v>
      </c>
      <c r="G1511" s="548">
        <v>0</v>
      </c>
      <c r="H1511" s="547">
        <v>1266.29</v>
      </c>
      <c r="I1511" s="545" t="s">
        <v>12660</v>
      </c>
      <c r="J1511" s="545" t="s">
        <v>13307</v>
      </c>
      <c r="K1511" s="545" t="s">
        <v>13413</v>
      </c>
      <c r="L1511" s="545" t="s">
        <v>15215</v>
      </c>
      <c r="M1511" s="548" t="s">
        <v>13758</v>
      </c>
      <c r="N1511" s="545" t="s">
        <v>13413</v>
      </c>
      <c r="O1511" s="545" t="s">
        <v>13853</v>
      </c>
      <c r="P1511" s="549">
        <v>1614</v>
      </c>
      <c r="Q1511" s="549">
        <v>1</v>
      </c>
      <c r="R1511" s="549">
        <v>72</v>
      </c>
      <c r="S1511" s="548">
        <v>2228</v>
      </c>
      <c r="T1511" s="548"/>
      <c r="U1511" s="99"/>
    </row>
    <row r="1512" spans="1:21" ht="19.5" customHeight="1">
      <c r="A1512" s="545">
        <v>1967</v>
      </c>
      <c r="B1512" s="545" t="s">
        <v>11642</v>
      </c>
      <c r="C1512" s="545" t="s">
        <v>216</v>
      </c>
      <c r="D1512" s="546"/>
      <c r="E1512" s="171" t="str">
        <f t="shared" si="23"/>
        <v>1900</v>
      </c>
      <c r="F1512" s="547">
        <v>0</v>
      </c>
      <c r="G1512" s="548">
        <v>0</v>
      </c>
      <c r="H1512" s="547">
        <v>0</v>
      </c>
      <c r="I1512" s="545" t="s">
        <v>12655</v>
      </c>
      <c r="J1512" s="545"/>
      <c r="K1512" s="545" t="s">
        <v>13413</v>
      </c>
      <c r="L1512" s="545" t="s">
        <v>15216</v>
      </c>
      <c r="M1512" s="548" t="s">
        <v>13868</v>
      </c>
      <c r="N1512" s="545" t="s">
        <v>13413</v>
      </c>
      <c r="O1512" s="545" t="s">
        <v>15217</v>
      </c>
      <c r="P1512" s="549">
        <v>1615</v>
      </c>
      <c r="Q1512" s="549">
        <v>2</v>
      </c>
      <c r="R1512" s="549">
        <v>109</v>
      </c>
      <c r="S1512" s="548"/>
      <c r="T1512" s="548"/>
      <c r="U1512" s="99"/>
    </row>
    <row r="1513" spans="1:21" ht="19.5" customHeight="1">
      <c r="A1513" s="545">
        <v>1968</v>
      </c>
      <c r="B1513" s="545" t="s">
        <v>11641</v>
      </c>
      <c r="C1513" s="545" t="s">
        <v>216</v>
      </c>
      <c r="D1513" s="546"/>
      <c r="E1513" s="171" t="str">
        <f t="shared" si="23"/>
        <v>1900</v>
      </c>
      <c r="F1513" s="547">
        <v>0</v>
      </c>
      <c r="G1513" s="548">
        <v>0</v>
      </c>
      <c r="H1513" s="547">
        <v>0</v>
      </c>
      <c r="I1513" s="545" t="s">
        <v>12665</v>
      </c>
      <c r="J1513" s="545"/>
      <c r="K1513" s="545" t="s">
        <v>13413</v>
      </c>
      <c r="L1513" s="545" t="s">
        <v>15218</v>
      </c>
      <c r="M1513" s="548" t="s">
        <v>13758</v>
      </c>
      <c r="N1513" s="545" t="s">
        <v>13413</v>
      </c>
      <c r="O1513" s="545" t="s">
        <v>14964</v>
      </c>
      <c r="P1513" s="549">
        <v>1616</v>
      </c>
      <c r="Q1513" s="549">
        <v>1</v>
      </c>
      <c r="R1513" s="549">
        <v>75</v>
      </c>
      <c r="S1513" s="548"/>
      <c r="T1513" s="548"/>
      <c r="U1513" s="99"/>
    </row>
    <row r="1514" spans="1:21" ht="19.5" customHeight="1">
      <c r="A1514" s="545">
        <v>1969</v>
      </c>
      <c r="B1514" s="545" t="s">
        <v>484</v>
      </c>
      <c r="C1514" s="545" t="s">
        <v>216</v>
      </c>
      <c r="D1514" s="546"/>
      <c r="E1514" s="171" t="str">
        <f t="shared" si="23"/>
        <v>1900</v>
      </c>
      <c r="F1514" s="547">
        <v>0</v>
      </c>
      <c r="G1514" s="548">
        <v>0</v>
      </c>
      <c r="H1514" s="547">
        <v>0</v>
      </c>
      <c r="I1514" s="545" t="s">
        <v>12665</v>
      </c>
      <c r="J1514" s="545"/>
      <c r="K1514" s="545" t="s">
        <v>13413</v>
      </c>
      <c r="L1514" s="545" t="s">
        <v>13865</v>
      </c>
      <c r="M1514" s="548" t="s">
        <v>13758</v>
      </c>
      <c r="N1514" s="545" t="s">
        <v>13413</v>
      </c>
      <c r="O1514" s="545" t="s">
        <v>14964</v>
      </c>
      <c r="P1514" s="549">
        <v>1617</v>
      </c>
      <c r="Q1514" s="549">
        <v>1</v>
      </c>
      <c r="R1514" s="549">
        <v>75</v>
      </c>
      <c r="S1514" s="548"/>
      <c r="T1514" s="548"/>
      <c r="U1514" s="99"/>
    </row>
    <row r="1515" spans="1:21" ht="19.5" customHeight="1">
      <c r="A1515" s="545">
        <v>1970</v>
      </c>
      <c r="B1515" s="545" t="s">
        <v>1146</v>
      </c>
      <c r="C1515" s="545" t="s">
        <v>216</v>
      </c>
      <c r="D1515" s="546"/>
      <c r="E1515" s="171" t="str">
        <f t="shared" si="23"/>
        <v>1900</v>
      </c>
      <c r="F1515" s="547">
        <v>0</v>
      </c>
      <c r="G1515" s="548">
        <v>0</v>
      </c>
      <c r="H1515" s="547">
        <v>0</v>
      </c>
      <c r="I1515" s="545" t="s">
        <v>12655</v>
      </c>
      <c r="J1515" s="545"/>
      <c r="K1515" s="545" t="s">
        <v>13413</v>
      </c>
      <c r="L1515" s="545" t="s">
        <v>15219</v>
      </c>
      <c r="M1515" s="548" t="s">
        <v>13758</v>
      </c>
      <c r="N1515" s="545" t="s">
        <v>13413</v>
      </c>
      <c r="O1515" s="545" t="s">
        <v>15220</v>
      </c>
      <c r="P1515" s="549">
        <v>1618</v>
      </c>
      <c r="Q1515" s="549">
        <v>1</v>
      </c>
      <c r="R1515" s="549">
        <v>109</v>
      </c>
      <c r="S1515" s="548"/>
      <c r="T1515" s="548"/>
      <c r="U1515" s="99"/>
    </row>
    <row r="1516" spans="1:21" ht="19.5" customHeight="1">
      <c r="A1516" s="545">
        <v>1971</v>
      </c>
      <c r="B1516" s="545" t="s">
        <v>11640</v>
      </c>
      <c r="C1516" s="545" t="s">
        <v>285</v>
      </c>
      <c r="D1516" s="546"/>
      <c r="E1516" s="171" t="str">
        <f t="shared" si="23"/>
        <v>1900</v>
      </c>
      <c r="F1516" s="547">
        <v>0</v>
      </c>
      <c r="G1516" s="548">
        <v>0</v>
      </c>
      <c r="H1516" s="547">
        <v>0</v>
      </c>
      <c r="I1516" s="545" t="s">
        <v>12659</v>
      </c>
      <c r="J1516" s="545"/>
      <c r="K1516" s="545" t="s">
        <v>13413</v>
      </c>
      <c r="L1516" s="545" t="s">
        <v>13413</v>
      </c>
      <c r="M1516" s="548" t="s">
        <v>13868</v>
      </c>
      <c r="N1516" s="545" t="s">
        <v>13413</v>
      </c>
      <c r="O1516" s="545" t="s">
        <v>13413</v>
      </c>
      <c r="P1516" s="549">
        <v>1619</v>
      </c>
      <c r="Q1516" s="549">
        <v>2</v>
      </c>
      <c r="R1516" s="549">
        <v>116</v>
      </c>
      <c r="S1516" s="548"/>
      <c r="T1516" s="548"/>
      <c r="U1516" s="99"/>
    </row>
    <row r="1517" spans="1:21" ht="19.5" customHeight="1">
      <c r="A1517" s="545">
        <v>1972</v>
      </c>
      <c r="B1517" s="545" t="s">
        <v>1065</v>
      </c>
      <c r="C1517" s="545" t="s">
        <v>216</v>
      </c>
      <c r="D1517" s="546"/>
      <c r="E1517" s="171" t="str">
        <f t="shared" si="23"/>
        <v>1900</v>
      </c>
      <c r="F1517" s="547">
        <v>0</v>
      </c>
      <c r="G1517" s="548">
        <v>0</v>
      </c>
      <c r="H1517" s="547">
        <v>0</v>
      </c>
      <c r="I1517" s="545" t="s">
        <v>12694</v>
      </c>
      <c r="J1517" s="545"/>
      <c r="K1517" s="545" t="s">
        <v>13413</v>
      </c>
      <c r="L1517" s="545" t="s">
        <v>15221</v>
      </c>
      <c r="M1517" s="548" t="s">
        <v>13868</v>
      </c>
      <c r="N1517" s="545" t="s">
        <v>22158</v>
      </c>
      <c r="O1517" s="545" t="s">
        <v>15222</v>
      </c>
      <c r="P1517" s="549">
        <v>1620</v>
      </c>
      <c r="Q1517" s="549">
        <v>2</v>
      </c>
      <c r="R1517" s="549">
        <v>104</v>
      </c>
      <c r="S1517" s="548"/>
      <c r="T1517" s="548">
        <v>39</v>
      </c>
      <c r="U1517" s="99"/>
    </row>
    <row r="1518" spans="1:21" ht="19.5" customHeight="1">
      <c r="A1518" s="545">
        <v>1974</v>
      </c>
      <c r="B1518" s="545" t="s">
        <v>1243</v>
      </c>
      <c r="C1518" s="545" t="s">
        <v>216</v>
      </c>
      <c r="D1518" s="546"/>
      <c r="E1518" s="171" t="str">
        <f t="shared" si="23"/>
        <v>1900</v>
      </c>
      <c r="F1518" s="547">
        <v>0</v>
      </c>
      <c r="G1518" s="548">
        <v>0</v>
      </c>
      <c r="H1518" s="547">
        <v>0</v>
      </c>
      <c r="I1518" s="545" t="s">
        <v>12700</v>
      </c>
      <c r="J1518" s="545"/>
      <c r="K1518" s="545" t="s">
        <v>13413</v>
      </c>
      <c r="L1518" s="545" t="s">
        <v>13413</v>
      </c>
      <c r="M1518" s="548" t="s">
        <v>13868</v>
      </c>
      <c r="N1518" s="545" t="s">
        <v>13413</v>
      </c>
      <c r="O1518" s="545" t="s">
        <v>13413</v>
      </c>
      <c r="P1518" s="549">
        <v>1621</v>
      </c>
      <c r="Q1518" s="549">
        <v>2</v>
      </c>
      <c r="R1518" s="549">
        <v>117</v>
      </c>
      <c r="S1518" s="548"/>
      <c r="T1518" s="548"/>
      <c r="U1518" s="99"/>
    </row>
    <row r="1519" spans="1:21" ht="19.5" customHeight="1">
      <c r="A1519" s="545">
        <v>1975</v>
      </c>
      <c r="B1519" s="545" t="s">
        <v>11639</v>
      </c>
      <c r="C1519" s="545" t="s">
        <v>216</v>
      </c>
      <c r="D1519" s="546"/>
      <c r="E1519" s="171" t="str">
        <f t="shared" si="23"/>
        <v>1900</v>
      </c>
      <c r="F1519" s="547">
        <v>0</v>
      </c>
      <c r="G1519" s="548">
        <v>0</v>
      </c>
      <c r="H1519" s="547">
        <v>0</v>
      </c>
      <c r="I1519" s="545" t="s">
        <v>12700</v>
      </c>
      <c r="J1519" s="545"/>
      <c r="K1519" s="545" t="s">
        <v>15223</v>
      </c>
      <c r="L1519" s="545" t="s">
        <v>13413</v>
      </c>
      <c r="M1519" s="548" t="s">
        <v>13868</v>
      </c>
      <c r="N1519" s="545" t="s">
        <v>13413</v>
      </c>
      <c r="O1519" s="545" t="s">
        <v>13413</v>
      </c>
      <c r="P1519" s="549">
        <v>1622</v>
      </c>
      <c r="Q1519" s="549">
        <v>2</v>
      </c>
      <c r="R1519" s="549">
        <v>117</v>
      </c>
      <c r="S1519" s="548"/>
      <c r="T1519" s="548"/>
      <c r="U1519" s="99"/>
    </row>
    <row r="1520" spans="1:21" ht="19.5" customHeight="1">
      <c r="A1520" s="545">
        <v>1976</v>
      </c>
      <c r="B1520" s="545" t="s">
        <v>6916</v>
      </c>
      <c r="C1520" s="545" t="s">
        <v>216</v>
      </c>
      <c r="D1520" s="546">
        <v>46052</v>
      </c>
      <c r="E1520" s="171" t="str">
        <f t="shared" si="23"/>
        <v>2026</v>
      </c>
      <c r="F1520" s="547">
        <v>263613</v>
      </c>
      <c r="G1520" s="548">
        <v>0.19</v>
      </c>
      <c r="H1520" s="547">
        <v>221523.53</v>
      </c>
      <c r="I1520" s="545" t="s">
        <v>12700</v>
      </c>
      <c r="J1520" s="545" t="s">
        <v>13307</v>
      </c>
      <c r="K1520" s="545" t="s">
        <v>15224</v>
      </c>
      <c r="L1520" s="545" t="s">
        <v>15225</v>
      </c>
      <c r="M1520" s="548" t="s">
        <v>13758</v>
      </c>
      <c r="N1520" s="545" t="s">
        <v>13413</v>
      </c>
      <c r="O1520" s="545" t="s">
        <v>13413</v>
      </c>
      <c r="P1520" s="549">
        <v>1623</v>
      </c>
      <c r="Q1520" s="549">
        <v>1</v>
      </c>
      <c r="R1520" s="549">
        <v>117</v>
      </c>
      <c r="S1520" s="548">
        <v>2228</v>
      </c>
      <c r="T1520" s="548"/>
      <c r="U1520" s="99"/>
    </row>
    <row r="1521" spans="1:21" ht="19.5" customHeight="1">
      <c r="A1521" s="545">
        <v>1977</v>
      </c>
      <c r="B1521" s="545" t="s">
        <v>11638</v>
      </c>
      <c r="C1521" s="545" t="s">
        <v>216</v>
      </c>
      <c r="D1521" s="546"/>
      <c r="E1521" s="171" t="str">
        <f t="shared" si="23"/>
        <v>1900</v>
      </c>
      <c r="F1521" s="547">
        <v>0</v>
      </c>
      <c r="G1521" s="548">
        <v>0</v>
      </c>
      <c r="H1521" s="547">
        <v>0</v>
      </c>
      <c r="I1521" s="545" t="s">
        <v>12700</v>
      </c>
      <c r="J1521" s="545"/>
      <c r="K1521" s="545" t="s">
        <v>13413</v>
      </c>
      <c r="L1521" s="545" t="s">
        <v>15226</v>
      </c>
      <c r="M1521" s="548" t="s">
        <v>13868</v>
      </c>
      <c r="N1521" s="545" t="s">
        <v>13413</v>
      </c>
      <c r="O1521" s="545" t="s">
        <v>13413</v>
      </c>
      <c r="P1521" s="549">
        <v>1624</v>
      </c>
      <c r="Q1521" s="549">
        <v>2</v>
      </c>
      <c r="R1521" s="549">
        <v>117</v>
      </c>
      <c r="S1521" s="548"/>
      <c r="T1521" s="548"/>
      <c r="U1521" s="99"/>
    </row>
    <row r="1522" spans="1:21" ht="19.5" customHeight="1">
      <c r="A1522" s="545">
        <v>1980</v>
      </c>
      <c r="B1522" s="545" t="s">
        <v>843</v>
      </c>
      <c r="C1522" s="545" t="s">
        <v>216</v>
      </c>
      <c r="D1522" s="546"/>
      <c r="E1522" s="171" t="str">
        <f t="shared" si="23"/>
        <v>1900</v>
      </c>
      <c r="F1522" s="547">
        <v>0</v>
      </c>
      <c r="G1522" s="548">
        <v>0</v>
      </c>
      <c r="H1522" s="547">
        <v>0</v>
      </c>
      <c r="I1522" s="545" t="s">
        <v>12684</v>
      </c>
      <c r="J1522" s="545"/>
      <c r="K1522" s="545" t="s">
        <v>13413</v>
      </c>
      <c r="L1522" s="545" t="s">
        <v>13982</v>
      </c>
      <c r="M1522" s="548" t="s">
        <v>13758</v>
      </c>
      <c r="N1522" s="545" t="s">
        <v>13413</v>
      </c>
      <c r="O1522" s="545" t="s">
        <v>15227</v>
      </c>
      <c r="P1522" s="549">
        <v>1626</v>
      </c>
      <c r="Q1522" s="549">
        <v>1</v>
      </c>
      <c r="R1522" s="549">
        <v>95</v>
      </c>
      <c r="S1522" s="548"/>
      <c r="T1522" s="548"/>
      <c r="U1522" s="99"/>
    </row>
    <row r="1523" spans="1:21" ht="19.5" customHeight="1">
      <c r="A1523" s="545">
        <v>1981</v>
      </c>
      <c r="B1523" s="545" t="s">
        <v>1307</v>
      </c>
      <c r="C1523" s="545" t="s">
        <v>216</v>
      </c>
      <c r="D1523" s="546"/>
      <c r="E1523" s="171" t="str">
        <f t="shared" si="23"/>
        <v>1900</v>
      </c>
      <c r="F1523" s="547">
        <v>0</v>
      </c>
      <c r="G1523" s="548">
        <v>0</v>
      </c>
      <c r="H1523" s="547">
        <v>0</v>
      </c>
      <c r="I1523" s="545" t="s">
        <v>12701</v>
      </c>
      <c r="J1523" s="545"/>
      <c r="K1523" s="545" t="s">
        <v>13413</v>
      </c>
      <c r="L1523" s="545" t="s">
        <v>13413</v>
      </c>
      <c r="M1523" s="548" t="s">
        <v>13758</v>
      </c>
      <c r="N1523" s="545" t="s">
        <v>13413</v>
      </c>
      <c r="O1523" s="545" t="s">
        <v>13413</v>
      </c>
      <c r="P1523" s="549">
        <v>1627</v>
      </c>
      <c r="Q1523" s="549">
        <v>1</v>
      </c>
      <c r="R1523" s="549">
        <v>10</v>
      </c>
      <c r="S1523" s="548"/>
      <c r="T1523" s="548"/>
      <c r="U1523" s="99"/>
    </row>
    <row r="1524" spans="1:21" ht="19.5" customHeight="1">
      <c r="A1524" s="545">
        <v>1982</v>
      </c>
      <c r="B1524" s="545" t="s">
        <v>1315</v>
      </c>
      <c r="C1524" s="545" t="s">
        <v>216</v>
      </c>
      <c r="D1524" s="546">
        <v>44590</v>
      </c>
      <c r="E1524" s="171" t="str">
        <f t="shared" si="23"/>
        <v>2022</v>
      </c>
      <c r="F1524" s="547">
        <v>6126</v>
      </c>
      <c r="G1524" s="548">
        <v>0.19</v>
      </c>
      <c r="H1524" s="547">
        <v>5147.8999999999996</v>
      </c>
      <c r="I1524" s="545" t="s">
        <v>12701</v>
      </c>
      <c r="J1524" s="545" t="s">
        <v>13297</v>
      </c>
      <c r="K1524" s="545" t="s">
        <v>13413</v>
      </c>
      <c r="L1524" s="545" t="s">
        <v>13413</v>
      </c>
      <c r="M1524" s="548" t="s">
        <v>13758</v>
      </c>
      <c r="N1524" s="545" t="s">
        <v>13413</v>
      </c>
      <c r="O1524" s="545" t="s">
        <v>13413</v>
      </c>
      <c r="P1524" s="549">
        <v>1628</v>
      </c>
      <c r="Q1524" s="549">
        <v>1</v>
      </c>
      <c r="R1524" s="549">
        <v>10</v>
      </c>
      <c r="S1524" s="548">
        <v>2257</v>
      </c>
      <c r="T1524" s="548"/>
      <c r="U1524" s="99"/>
    </row>
    <row r="1525" spans="1:21" ht="19.5" customHeight="1">
      <c r="A1525" s="545">
        <v>1983</v>
      </c>
      <c r="B1525" s="545" t="s">
        <v>1345</v>
      </c>
      <c r="C1525" s="545" t="s">
        <v>216</v>
      </c>
      <c r="D1525" s="546"/>
      <c r="E1525" s="171" t="str">
        <f t="shared" si="23"/>
        <v>1900</v>
      </c>
      <c r="F1525" s="547">
        <v>0</v>
      </c>
      <c r="G1525" s="548">
        <v>0</v>
      </c>
      <c r="H1525" s="547">
        <v>0</v>
      </c>
      <c r="I1525" s="545" t="s">
        <v>12701</v>
      </c>
      <c r="J1525" s="545"/>
      <c r="K1525" s="545" t="s">
        <v>13413</v>
      </c>
      <c r="L1525" s="545" t="s">
        <v>15228</v>
      </c>
      <c r="M1525" s="548" t="s">
        <v>13868</v>
      </c>
      <c r="N1525" s="545" t="s">
        <v>13413</v>
      </c>
      <c r="O1525" s="545" t="s">
        <v>15229</v>
      </c>
      <c r="P1525" s="549">
        <v>1629</v>
      </c>
      <c r="Q1525" s="549">
        <v>2</v>
      </c>
      <c r="R1525" s="549">
        <v>10</v>
      </c>
      <c r="S1525" s="548"/>
      <c r="T1525" s="548"/>
      <c r="U1525" s="99"/>
    </row>
    <row r="1526" spans="1:21" ht="19.5" customHeight="1">
      <c r="A1526" s="545">
        <v>1984</v>
      </c>
      <c r="B1526" s="545" t="s">
        <v>1334</v>
      </c>
      <c r="C1526" s="545" t="s">
        <v>209</v>
      </c>
      <c r="D1526" s="546">
        <v>46052</v>
      </c>
      <c r="E1526" s="171" t="str">
        <f t="shared" si="23"/>
        <v>2026</v>
      </c>
      <c r="F1526" s="547">
        <v>2652</v>
      </c>
      <c r="G1526" s="548">
        <v>0.19</v>
      </c>
      <c r="H1526" s="547">
        <v>2228.5700000000002</v>
      </c>
      <c r="I1526" s="545" t="s">
        <v>12659</v>
      </c>
      <c r="J1526" s="545" t="s">
        <v>13307</v>
      </c>
      <c r="K1526" s="545" t="s">
        <v>13413</v>
      </c>
      <c r="L1526" s="545" t="s">
        <v>15230</v>
      </c>
      <c r="M1526" s="548" t="s">
        <v>13758</v>
      </c>
      <c r="N1526" s="545" t="s">
        <v>13413</v>
      </c>
      <c r="O1526" s="545" t="s">
        <v>13413</v>
      </c>
      <c r="P1526" s="549">
        <v>1630</v>
      </c>
      <c r="Q1526" s="549">
        <v>1</v>
      </c>
      <c r="R1526" s="549">
        <v>116</v>
      </c>
      <c r="S1526" s="548">
        <v>2228</v>
      </c>
      <c r="T1526" s="548"/>
      <c r="U1526" s="99"/>
    </row>
    <row r="1527" spans="1:21" ht="19.5" customHeight="1">
      <c r="A1527" s="545">
        <v>1985</v>
      </c>
      <c r="B1527" s="545" t="s">
        <v>6816</v>
      </c>
      <c r="C1527" s="545" t="s">
        <v>209</v>
      </c>
      <c r="D1527" s="546">
        <v>43990</v>
      </c>
      <c r="E1527" s="171" t="str">
        <f t="shared" si="23"/>
        <v>2020</v>
      </c>
      <c r="F1527" s="547">
        <v>1613</v>
      </c>
      <c r="G1527" s="548">
        <v>0.19</v>
      </c>
      <c r="H1527" s="547">
        <v>1355.46</v>
      </c>
      <c r="I1527" s="545" t="s">
        <v>12725</v>
      </c>
      <c r="J1527" s="545" t="s">
        <v>13297</v>
      </c>
      <c r="K1527" s="545" t="s">
        <v>13413</v>
      </c>
      <c r="L1527" s="545" t="s">
        <v>14664</v>
      </c>
      <c r="M1527" s="548" t="s">
        <v>13758</v>
      </c>
      <c r="N1527" s="545" t="s">
        <v>13413</v>
      </c>
      <c r="O1527" s="545" t="s">
        <v>15231</v>
      </c>
      <c r="P1527" s="549">
        <v>1631</v>
      </c>
      <c r="Q1527" s="549">
        <v>1</v>
      </c>
      <c r="R1527" s="549">
        <v>147</v>
      </c>
      <c r="S1527" s="548">
        <v>2257</v>
      </c>
      <c r="T1527" s="548"/>
      <c r="U1527" s="99"/>
    </row>
    <row r="1528" spans="1:21" ht="19.5" customHeight="1">
      <c r="A1528" s="545">
        <v>1987</v>
      </c>
      <c r="B1528" s="545" t="s">
        <v>12477</v>
      </c>
      <c r="C1528" s="545" t="s">
        <v>285</v>
      </c>
      <c r="D1528" s="546">
        <v>46052</v>
      </c>
      <c r="E1528" s="171" t="str">
        <f t="shared" si="23"/>
        <v>2026</v>
      </c>
      <c r="F1528" s="547">
        <v>5738</v>
      </c>
      <c r="G1528" s="548">
        <v>0.19</v>
      </c>
      <c r="H1528" s="547">
        <v>4821.8500000000004</v>
      </c>
      <c r="I1528" s="545" t="s">
        <v>12659</v>
      </c>
      <c r="J1528" s="545" t="s">
        <v>13307</v>
      </c>
      <c r="K1528" s="545" t="s">
        <v>13413</v>
      </c>
      <c r="L1528" s="545" t="s">
        <v>13413</v>
      </c>
      <c r="M1528" s="548" t="s">
        <v>13758</v>
      </c>
      <c r="N1528" s="545" t="s">
        <v>13413</v>
      </c>
      <c r="O1528" s="545" t="s">
        <v>13413</v>
      </c>
      <c r="P1528" s="549">
        <v>1632</v>
      </c>
      <c r="Q1528" s="549">
        <v>1</v>
      </c>
      <c r="R1528" s="549">
        <v>116</v>
      </c>
      <c r="S1528" s="548">
        <v>2228</v>
      </c>
      <c r="T1528" s="548"/>
      <c r="U1528" s="99"/>
    </row>
    <row r="1529" spans="1:21" ht="19.5" customHeight="1">
      <c r="A1529" s="545">
        <v>1989</v>
      </c>
      <c r="B1529" s="545" t="s">
        <v>11637</v>
      </c>
      <c r="C1529" s="545" t="s">
        <v>216</v>
      </c>
      <c r="D1529" s="546"/>
      <c r="E1529" s="171" t="str">
        <f t="shared" si="23"/>
        <v>1900</v>
      </c>
      <c r="F1529" s="547">
        <v>0</v>
      </c>
      <c r="G1529" s="548">
        <v>0</v>
      </c>
      <c r="H1529" s="547">
        <v>0</v>
      </c>
      <c r="I1529" s="545" t="s">
        <v>12680</v>
      </c>
      <c r="J1529" s="545"/>
      <c r="K1529" s="545" t="s">
        <v>13413</v>
      </c>
      <c r="L1529" s="545" t="s">
        <v>13919</v>
      </c>
      <c r="M1529" s="548" t="s">
        <v>13758</v>
      </c>
      <c r="N1529" s="545" t="s">
        <v>13413</v>
      </c>
      <c r="O1529" s="545" t="s">
        <v>15232</v>
      </c>
      <c r="P1529" s="549">
        <v>1634</v>
      </c>
      <c r="Q1529" s="549">
        <v>1</v>
      </c>
      <c r="R1529" s="549">
        <v>20</v>
      </c>
      <c r="S1529" s="548"/>
      <c r="T1529" s="548"/>
      <c r="U1529" s="99"/>
    </row>
    <row r="1530" spans="1:21" ht="19.5" customHeight="1">
      <c r="A1530" s="545">
        <v>1990</v>
      </c>
      <c r="B1530" s="545" t="s">
        <v>7099</v>
      </c>
      <c r="C1530" s="545" t="s">
        <v>216</v>
      </c>
      <c r="D1530" s="546">
        <v>46052</v>
      </c>
      <c r="E1530" s="171" t="str">
        <f t="shared" si="23"/>
        <v>2026</v>
      </c>
      <c r="F1530" s="547">
        <v>8740</v>
      </c>
      <c r="G1530" s="548">
        <v>0.19</v>
      </c>
      <c r="H1530" s="547">
        <v>7344.54</v>
      </c>
      <c r="I1530" s="545" t="s">
        <v>12640</v>
      </c>
      <c r="J1530" s="545" t="s">
        <v>13307</v>
      </c>
      <c r="K1530" s="545" t="s">
        <v>22174</v>
      </c>
      <c r="L1530" s="545" t="s">
        <v>13413</v>
      </c>
      <c r="M1530" s="548" t="s">
        <v>13758</v>
      </c>
      <c r="N1530" s="545" t="s">
        <v>13413</v>
      </c>
      <c r="O1530" s="545" t="s">
        <v>13413</v>
      </c>
      <c r="P1530" s="549">
        <v>1635</v>
      </c>
      <c r="Q1530" s="549">
        <v>1</v>
      </c>
      <c r="R1530" s="549">
        <v>1</v>
      </c>
      <c r="S1530" s="548">
        <v>2228</v>
      </c>
      <c r="T1530" s="548"/>
      <c r="U1530" s="99"/>
    </row>
    <row r="1531" spans="1:21" ht="19.5" customHeight="1">
      <c r="A1531" s="545">
        <v>1991</v>
      </c>
      <c r="B1531" s="545" t="s">
        <v>227</v>
      </c>
      <c r="C1531" s="545" t="s">
        <v>206</v>
      </c>
      <c r="D1531" s="546">
        <v>46064</v>
      </c>
      <c r="E1531" s="171" t="str">
        <f t="shared" si="23"/>
        <v>2026</v>
      </c>
      <c r="F1531" s="547">
        <v>4356</v>
      </c>
      <c r="G1531" s="548">
        <v>0.19</v>
      </c>
      <c r="H1531" s="547">
        <v>3660.5</v>
      </c>
      <c r="I1531" s="545" t="s">
        <v>12640</v>
      </c>
      <c r="J1531" s="545" t="s">
        <v>13296</v>
      </c>
      <c r="K1531" s="545" t="s">
        <v>22175</v>
      </c>
      <c r="L1531" s="545" t="s">
        <v>13413</v>
      </c>
      <c r="M1531" s="548" t="s">
        <v>13758</v>
      </c>
      <c r="N1531" s="545" t="s">
        <v>13413</v>
      </c>
      <c r="O1531" s="545" t="s">
        <v>15233</v>
      </c>
      <c r="P1531" s="549">
        <v>1636</v>
      </c>
      <c r="Q1531" s="549">
        <v>1</v>
      </c>
      <c r="R1531" s="549">
        <v>1</v>
      </c>
      <c r="S1531" s="548">
        <v>2218</v>
      </c>
      <c r="T1531" s="548"/>
      <c r="U1531" s="99"/>
    </row>
    <row r="1532" spans="1:21" ht="19.5" customHeight="1">
      <c r="A1532" s="545">
        <v>1992</v>
      </c>
      <c r="B1532" s="545" t="s">
        <v>6378</v>
      </c>
      <c r="C1532" s="545" t="s">
        <v>206</v>
      </c>
      <c r="D1532" s="546">
        <v>46052</v>
      </c>
      <c r="E1532" s="171" t="str">
        <f t="shared" si="23"/>
        <v>2026</v>
      </c>
      <c r="F1532" s="547">
        <v>4284</v>
      </c>
      <c r="G1532" s="548">
        <v>0.19</v>
      </c>
      <c r="H1532" s="547">
        <v>3600</v>
      </c>
      <c r="I1532" s="545" t="s">
        <v>12644</v>
      </c>
      <c r="J1532" s="545" t="s">
        <v>13307</v>
      </c>
      <c r="K1532" s="545" t="s">
        <v>13413</v>
      </c>
      <c r="L1532" s="545" t="s">
        <v>13413</v>
      </c>
      <c r="M1532" s="548" t="s">
        <v>13758</v>
      </c>
      <c r="N1532" s="545" t="s">
        <v>13413</v>
      </c>
      <c r="O1532" s="545" t="s">
        <v>13413</v>
      </c>
      <c r="P1532" s="549">
        <v>1637</v>
      </c>
      <c r="Q1532" s="549">
        <v>1</v>
      </c>
      <c r="R1532" s="549">
        <v>62</v>
      </c>
      <c r="S1532" s="548">
        <v>2228</v>
      </c>
      <c r="T1532" s="548"/>
      <c r="U1532" s="99"/>
    </row>
    <row r="1533" spans="1:21" ht="19.5" customHeight="1">
      <c r="A1533" s="545">
        <v>1995</v>
      </c>
      <c r="B1533" s="545" t="s">
        <v>314</v>
      </c>
      <c r="C1533" s="545" t="s">
        <v>311</v>
      </c>
      <c r="D1533" s="546">
        <v>46052</v>
      </c>
      <c r="E1533" s="171" t="str">
        <f t="shared" si="23"/>
        <v>2026</v>
      </c>
      <c r="F1533" s="547">
        <v>92775</v>
      </c>
      <c r="G1533" s="548">
        <v>0.19</v>
      </c>
      <c r="H1533" s="547">
        <v>77962.179999999993</v>
      </c>
      <c r="I1533" s="545" t="s">
        <v>12651</v>
      </c>
      <c r="J1533" s="545" t="s">
        <v>13307</v>
      </c>
      <c r="K1533" s="545" t="s">
        <v>13413</v>
      </c>
      <c r="L1533" s="545" t="s">
        <v>13413</v>
      </c>
      <c r="M1533" s="548" t="s">
        <v>13758</v>
      </c>
      <c r="N1533" s="545" t="s">
        <v>13413</v>
      </c>
      <c r="O1533" s="545" t="s">
        <v>13413</v>
      </c>
      <c r="P1533" s="549">
        <v>1638</v>
      </c>
      <c r="Q1533" s="549">
        <v>1</v>
      </c>
      <c r="R1533" s="549">
        <v>68</v>
      </c>
      <c r="S1533" s="548">
        <v>2228</v>
      </c>
      <c r="T1533" s="548"/>
      <c r="U1533" s="99"/>
    </row>
    <row r="1534" spans="1:21" ht="19.5" customHeight="1">
      <c r="A1534" s="545">
        <v>2000</v>
      </c>
      <c r="B1534" s="545" t="s">
        <v>2419</v>
      </c>
      <c r="C1534" s="545" t="s">
        <v>216</v>
      </c>
      <c r="D1534" s="546"/>
      <c r="E1534" s="171" t="str">
        <f t="shared" si="23"/>
        <v>1900</v>
      </c>
      <c r="F1534" s="547">
        <v>0</v>
      </c>
      <c r="G1534" s="548">
        <v>0</v>
      </c>
      <c r="H1534" s="547">
        <v>0</v>
      </c>
      <c r="I1534" s="545" t="s">
        <v>12642</v>
      </c>
      <c r="J1534" s="545"/>
      <c r="K1534" s="545" t="s">
        <v>13413</v>
      </c>
      <c r="L1534" s="545" t="s">
        <v>13807</v>
      </c>
      <c r="M1534" s="548" t="s">
        <v>13758</v>
      </c>
      <c r="N1534" s="545" t="s">
        <v>13413</v>
      </c>
      <c r="O1534" s="545" t="s">
        <v>15234</v>
      </c>
      <c r="P1534" s="549">
        <v>1642</v>
      </c>
      <c r="Q1534" s="549">
        <v>1</v>
      </c>
      <c r="R1534" s="549">
        <v>135</v>
      </c>
      <c r="S1534" s="548"/>
      <c r="T1534" s="548"/>
      <c r="U1534" s="99"/>
    </row>
    <row r="1535" spans="1:21" ht="19.5" customHeight="1">
      <c r="A1535" s="545">
        <v>2001</v>
      </c>
      <c r="B1535" s="545" t="s">
        <v>1347</v>
      </c>
      <c r="C1535" s="545" t="s">
        <v>216</v>
      </c>
      <c r="D1535" s="546">
        <v>44585</v>
      </c>
      <c r="E1535" s="171" t="str">
        <f t="shared" si="23"/>
        <v>2022</v>
      </c>
      <c r="F1535" s="547">
        <v>23963.01</v>
      </c>
      <c r="G1535" s="548">
        <v>0.19</v>
      </c>
      <c r="H1535" s="547">
        <v>20136.98</v>
      </c>
      <c r="I1535" s="545" t="s">
        <v>12700</v>
      </c>
      <c r="J1535" s="545" t="s">
        <v>13297</v>
      </c>
      <c r="K1535" s="545" t="s">
        <v>15235</v>
      </c>
      <c r="L1535" s="545" t="s">
        <v>15235</v>
      </c>
      <c r="M1535" s="548" t="s">
        <v>13868</v>
      </c>
      <c r="N1535" s="545" t="s">
        <v>13413</v>
      </c>
      <c r="O1535" s="545" t="s">
        <v>13413</v>
      </c>
      <c r="P1535" s="549">
        <v>1643</v>
      </c>
      <c r="Q1535" s="549">
        <v>2</v>
      </c>
      <c r="R1535" s="549">
        <v>117</v>
      </c>
      <c r="S1535" s="548">
        <v>2257</v>
      </c>
      <c r="T1535" s="548"/>
      <c r="U1535" s="99"/>
    </row>
    <row r="1536" spans="1:21" ht="19.5" customHeight="1">
      <c r="A1536" s="545">
        <v>2002</v>
      </c>
      <c r="B1536" s="545" t="s">
        <v>6611</v>
      </c>
      <c r="C1536" s="545" t="s">
        <v>216</v>
      </c>
      <c r="D1536" s="546">
        <v>46045</v>
      </c>
      <c r="E1536" s="171" t="str">
        <f t="shared" si="23"/>
        <v>2026</v>
      </c>
      <c r="F1536" s="547">
        <v>34510</v>
      </c>
      <c r="G1536" s="548">
        <v>0.19</v>
      </c>
      <c r="H1536" s="547">
        <v>29000</v>
      </c>
      <c r="I1536" s="545" t="s">
        <v>12700</v>
      </c>
      <c r="J1536" s="545" t="s">
        <v>13296</v>
      </c>
      <c r="K1536" s="545" t="s">
        <v>15235</v>
      </c>
      <c r="L1536" s="545" t="s">
        <v>15235</v>
      </c>
      <c r="M1536" s="548" t="s">
        <v>13868</v>
      </c>
      <c r="N1536" s="545" t="s">
        <v>13413</v>
      </c>
      <c r="O1536" s="545" t="s">
        <v>13413</v>
      </c>
      <c r="P1536" s="549">
        <v>1644</v>
      </c>
      <c r="Q1536" s="549">
        <v>2</v>
      </c>
      <c r="R1536" s="549">
        <v>117</v>
      </c>
      <c r="S1536" s="548">
        <v>2218</v>
      </c>
      <c r="T1536" s="548"/>
      <c r="U1536" s="99"/>
    </row>
    <row r="1537" spans="1:21" ht="19.5" customHeight="1">
      <c r="A1537" s="545">
        <v>2003</v>
      </c>
      <c r="B1537" s="545" t="s">
        <v>4624</v>
      </c>
      <c r="C1537" s="545" t="s">
        <v>216</v>
      </c>
      <c r="D1537" s="546"/>
      <c r="E1537" s="171" t="str">
        <f t="shared" si="23"/>
        <v>1900</v>
      </c>
      <c r="F1537" s="547">
        <v>0</v>
      </c>
      <c r="G1537" s="548">
        <v>0</v>
      </c>
      <c r="H1537" s="547">
        <v>0</v>
      </c>
      <c r="I1537" s="545" t="s">
        <v>12700</v>
      </c>
      <c r="J1537" s="545"/>
      <c r="K1537" s="545" t="s">
        <v>15236</v>
      </c>
      <c r="L1537" s="545" t="s">
        <v>13413</v>
      </c>
      <c r="M1537" s="548" t="s">
        <v>13868</v>
      </c>
      <c r="N1537" s="545" t="s">
        <v>13413</v>
      </c>
      <c r="O1537" s="545" t="s">
        <v>15237</v>
      </c>
      <c r="P1537" s="549">
        <v>1645</v>
      </c>
      <c r="Q1537" s="549">
        <v>2</v>
      </c>
      <c r="R1537" s="549">
        <v>117</v>
      </c>
      <c r="S1537" s="548"/>
      <c r="T1537" s="548"/>
      <c r="U1537" s="99"/>
    </row>
    <row r="1538" spans="1:21" ht="19.5" customHeight="1">
      <c r="A1538" s="545">
        <v>2004</v>
      </c>
      <c r="B1538" s="545" t="s">
        <v>1721</v>
      </c>
      <c r="C1538" s="545" t="s">
        <v>206</v>
      </c>
      <c r="D1538" s="546"/>
      <c r="E1538" s="171" t="str">
        <f t="shared" si="23"/>
        <v>1900</v>
      </c>
      <c r="F1538" s="547">
        <v>0</v>
      </c>
      <c r="G1538" s="548">
        <v>0</v>
      </c>
      <c r="H1538" s="547">
        <v>0</v>
      </c>
      <c r="I1538" s="545" t="s">
        <v>12709</v>
      </c>
      <c r="J1538" s="545"/>
      <c r="K1538" s="545" t="s">
        <v>13413</v>
      </c>
      <c r="L1538" s="545" t="s">
        <v>13413</v>
      </c>
      <c r="M1538" s="548" t="s">
        <v>13758</v>
      </c>
      <c r="N1538" s="545" t="s">
        <v>13413</v>
      </c>
      <c r="O1538" s="545" t="s">
        <v>15238</v>
      </c>
      <c r="P1538" s="549">
        <v>1646</v>
      </c>
      <c r="Q1538" s="549">
        <v>1</v>
      </c>
      <c r="R1538" s="549">
        <v>124</v>
      </c>
      <c r="S1538" s="548"/>
      <c r="T1538" s="548"/>
      <c r="U1538" s="99"/>
    </row>
    <row r="1539" spans="1:21" ht="19.5" customHeight="1">
      <c r="A1539" s="545">
        <v>2005</v>
      </c>
      <c r="B1539" s="545" t="s">
        <v>11636</v>
      </c>
      <c r="C1539" s="545" t="s">
        <v>209</v>
      </c>
      <c r="D1539" s="546"/>
      <c r="E1539" s="171" t="str">
        <f t="shared" si="23"/>
        <v>1900</v>
      </c>
      <c r="F1539" s="547">
        <v>0</v>
      </c>
      <c r="G1539" s="548">
        <v>0</v>
      </c>
      <c r="H1539" s="547">
        <v>0</v>
      </c>
      <c r="I1539" s="545" t="s">
        <v>12719</v>
      </c>
      <c r="J1539" s="545"/>
      <c r="K1539" s="545" t="s">
        <v>13413</v>
      </c>
      <c r="L1539" s="545" t="s">
        <v>13899</v>
      </c>
      <c r="M1539" s="548" t="s">
        <v>13758</v>
      </c>
      <c r="N1539" s="545" t="s">
        <v>13413</v>
      </c>
      <c r="O1539" s="545" t="s">
        <v>14830</v>
      </c>
      <c r="P1539" s="549">
        <v>1647</v>
      </c>
      <c r="Q1539" s="549">
        <v>1</v>
      </c>
      <c r="R1539" s="549">
        <v>157</v>
      </c>
      <c r="S1539" s="548"/>
      <c r="T1539" s="548"/>
      <c r="U1539" s="99"/>
    </row>
    <row r="1540" spans="1:21" ht="19.5" customHeight="1">
      <c r="A1540" s="545">
        <v>2006</v>
      </c>
      <c r="B1540" s="545" t="s">
        <v>11635</v>
      </c>
      <c r="C1540" s="545" t="s">
        <v>209</v>
      </c>
      <c r="D1540" s="546"/>
      <c r="E1540" s="171" t="str">
        <f t="shared" ref="E1540:E1603" si="24">TEXT(D1540,"YYYY")</f>
        <v>1900</v>
      </c>
      <c r="F1540" s="547">
        <v>0</v>
      </c>
      <c r="G1540" s="548">
        <v>0</v>
      </c>
      <c r="H1540" s="547">
        <v>0</v>
      </c>
      <c r="I1540" s="545" t="s">
        <v>12719</v>
      </c>
      <c r="J1540" s="545"/>
      <c r="K1540" s="545" t="s">
        <v>13413</v>
      </c>
      <c r="L1540" s="545" t="s">
        <v>13899</v>
      </c>
      <c r="M1540" s="548" t="s">
        <v>13758</v>
      </c>
      <c r="N1540" s="545" t="s">
        <v>13413</v>
      </c>
      <c r="O1540" s="545" t="s">
        <v>14830</v>
      </c>
      <c r="P1540" s="549">
        <v>1648</v>
      </c>
      <c r="Q1540" s="549">
        <v>1</v>
      </c>
      <c r="R1540" s="549">
        <v>157</v>
      </c>
      <c r="S1540" s="548"/>
      <c r="T1540" s="548"/>
      <c r="U1540" s="99"/>
    </row>
    <row r="1541" spans="1:21" ht="19.5" customHeight="1">
      <c r="A1541" s="545">
        <v>2007</v>
      </c>
      <c r="B1541" s="545" t="s">
        <v>11634</v>
      </c>
      <c r="C1541" s="545" t="s">
        <v>209</v>
      </c>
      <c r="D1541" s="546"/>
      <c r="E1541" s="171" t="str">
        <f t="shared" si="24"/>
        <v>1900</v>
      </c>
      <c r="F1541" s="547">
        <v>0</v>
      </c>
      <c r="G1541" s="548">
        <v>0</v>
      </c>
      <c r="H1541" s="547">
        <v>0</v>
      </c>
      <c r="I1541" s="545" t="s">
        <v>12719</v>
      </c>
      <c r="J1541" s="545"/>
      <c r="K1541" s="545" t="s">
        <v>13413</v>
      </c>
      <c r="L1541" s="545" t="s">
        <v>13899</v>
      </c>
      <c r="M1541" s="548" t="s">
        <v>13758</v>
      </c>
      <c r="N1541" s="545" t="s">
        <v>13413</v>
      </c>
      <c r="O1541" s="545" t="s">
        <v>14830</v>
      </c>
      <c r="P1541" s="549">
        <v>1649</v>
      </c>
      <c r="Q1541" s="549">
        <v>1</v>
      </c>
      <c r="R1541" s="549">
        <v>157</v>
      </c>
      <c r="S1541" s="548"/>
      <c r="T1541" s="548"/>
      <c r="U1541" s="99"/>
    </row>
    <row r="1542" spans="1:21" ht="19.5" customHeight="1">
      <c r="A1542" s="545">
        <v>2008</v>
      </c>
      <c r="B1542" s="545" t="s">
        <v>11633</v>
      </c>
      <c r="C1542" s="545" t="s">
        <v>209</v>
      </c>
      <c r="D1542" s="546"/>
      <c r="E1542" s="171" t="str">
        <f t="shared" si="24"/>
        <v>1900</v>
      </c>
      <c r="F1542" s="547">
        <v>0</v>
      </c>
      <c r="G1542" s="548">
        <v>0</v>
      </c>
      <c r="H1542" s="547">
        <v>0</v>
      </c>
      <c r="I1542" s="545" t="s">
        <v>12719</v>
      </c>
      <c r="J1542" s="545"/>
      <c r="K1542" s="545" t="s">
        <v>13413</v>
      </c>
      <c r="L1542" s="545" t="s">
        <v>13899</v>
      </c>
      <c r="M1542" s="548" t="s">
        <v>13758</v>
      </c>
      <c r="N1542" s="545" t="s">
        <v>13413</v>
      </c>
      <c r="O1542" s="545" t="s">
        <v>14830</v>
      </c>
      <c r="P1542" s="549">
        <v>1650</v>
      </c>
      <c r="Q1542" s="549">
        <v>1</v>
      </c>
      <c r="R1542" s="549">
        <v>157</v>
      </c>
      <c r="S1542" s="548"/>
      <c r="T1542" s="548"/>
      <c r="U1542" s="99"/>
    </row>
    <row r="1543" spans="1:21" ht="19.5" customHeight="1">
      <c r="A1543" s="545">
        <v>2009</v>
      </c>
      <c r="B1543" s="545" t="s">
        <v>11632</v>
      </c>
      <c r="C1543" s="545" t="s">
        <v>209</v>
      </c>
      <c r="D1543" s="546"/>
      <c r="E1543" s="171" t="str">
        <f t="shared" si="24"/>
        <v>1900</v>
      </c>
      <c r="F1543" s="547">
        <v>0</v>
      </c>
      <c r="G1543" s="548">
        <v>0</v>
      </c>
      <c r="H1543" s="547">
        <v>0</v>
      </c>
      <c r="I1543" s="545" t="s">
        <v>12719</v>
      </c>
      <c r="J1543" s="545"/>
      <c r="K1543" s="545" t="s">
        <v>13413</v>
      </c>
      <c r="L1543" s="545" t="s">
        <v>13899</v>
      </c>
      <c r="M1543" s="548" t="s">
        <v>13758</v>
      </c>
      <c r="N1543" s="545" t="s">
        <v>13413</v>
      </c>
      <c r="O1543" s="545" t="s">
        <v>14830</v>
      </c>
      <c r="P1543" s="549">
        <v>1651</v>
      </c>
      <c r="Q1543" s="549">
        <v>1</v>
      </c>
      <c r="R1543" s="549">
        <v>157</v>
      </c>
      <c r="S1543" s="548"/>
      <c r="T1543" s="548"/>
      <c r="U1543" s="99"/>
    </row>
    <row r="1544" spans="1:21" ht="19.5" customHeight="1">
      <c r="A1544" s="545">
        <v>2010</v>
      </c>
      <c r="B1544" s="545" t="s">
        <v>11631</v>
      </c>
      <c r="C1544" s="545" t="s">
        <v>209</v>
      </c>
      <c r="D1544" s="546"/>
      <c r="E1544" s="171" t="str">
        <f t="shared" si="24"/>
        <v>1900</v>
      </c>
      <c r="F1544" s="547">
        <v>0</v>
      </c>
      <c r="G1544" s="548">
        <v>0</v>
      </c>
      <c r="H1544" s="547">
        <v>0</v>
      </c>
      <c r="I1544" s="545" t="s">
        <v>12719</v>
      </c>
      <c r="J1544" s="545"/>
      <c r="K1544" s="545" t="s">
        <v>13413</v>
      </c>
      <c r="L1544" s="545" t="s">
        <v>15239</v>
      </c>
      <c r="M1544" s="548" t="s">
        <v>13758</v>
      </c>
      <c r="N1544" s="545" t="s">
        <v>13413</v>
      </c>
      <c r="O1544" s="545" t="s">
        <v>14830</v>
      </c>
      <c r="P1544" s="549">
        <v>1652</v>
      </c>
      <c r="Q1544" s="549">
        <v>1</v>
      </c>
      <c r="R1544" s="549">
        <v>157</v>
      </c>
      <c r="S1544" s="548"/>
      <c r="T1544" s="548"/>
      <c r="U1544" s="99"/>
    </row>
    <row r="1545" spans="1:21" ht="19.5" customHeight="1">
      <c r="A1545" s="545">
        <v>2011</v>
      </c>
      <c r="B1545" s="545" t="s">
        <v>11630</v>
      </c>
      <c r="C1545" s="545" t="s">
        <v>216</v>
      </c>
      <c r="D1545" s="546"/>
      <c r="E1545" s="171" t="str">
        <f t="shared" si="24"/>
        <v>1900</v>
      </c>
      <c r="F1545" s="547">
        <v>0</v>
      </c>
      <c r="G1545" s="548">
        <v>0</v>
      </c>
      <c r="H1545" s="547">
        <v>0</v>
      </c>
      <c r="I1545" s="545" t="s">
        <v>12721</v>
      </c>
      <c r="J1545" s="545"/>
      <c r="K1545" s="545" t="s">
        <v>13413</v>
      </c>
      <c r="L1545" s="545" t="s">
        <v>13413</v>
      </c>
      <c r="M1545" s="548" t="s">
        <v>13758</v>
      </c>
      <c r="N1545" s="545" t="s">
        <v>13413</v>
      </c>
      <c r="O1545" s="545" t="s">
        <v>15240</v>
      </c>
      <c r="P1545" s="549">
        <v>1653</v>
      </c>
      <c r="Q1545" s="549">
        <v>1</v>
      </c>
      <c r="R1545" s="549">
        <v>144</v>
      </c>
      <c r="S1545" s="548"/>
      <c r="T1545" s="548"/>
      <c r="U1545" s="99"/>
    </row>
    <row r="1546" spans="1:21" ht="19.5" customHeight="1">
      <c r="A1546" s="545">
        <v>2012</v>
      </c>
      <c r="B1546" s="545" t="s">
        <v>11629</v>
      </c>
      <c r="C1546" s="545" t="s">
        <v>216</v>
      </c>
      <c r="D1546" s="546"/>
      <c r="E1546" s="171" t="str">
        <f t="shared" si="24"/>
        <v>1900</v>
      </c>
      <c r="F1546" s="547">
        <v>0</v>
      </c>
      <c r="G1546" s="548">
        <v>0</v>
      </c>
      <c r="H1546" s="547">
        <v>0</v>
      </c>
      <c r="I1546" s="545" t="s">
        <v>12680</v>
      </c>
      <c r="J1546" s="545"/>
      <c r="K1546" s="545" t="s">
        <v>13413</v>
      </c>
      <c r="L1546" s="545" t="s">
        <v>13919</v>
      </c>
      <c r="M1546" s="548" t="s">
        <v>13758</v>
      </c>
      <c r="N1546" s="545" t="s">
        <v>13413</v>
      </c>
      <c r="O1546" s="545" t="s">
        <v>15241</v>
      </c>
      <c r="P1546" s="549">
        <v>1654</v>
      </c>
      <c r="Q1546" s="549">
        <v>1</v>
      </c>
      <c r="R1546" s="549">
        <v>20</v>
      </c>
      <c r="S1546" s="548"/>
      <c r="T1546" s="548"/>
      <c r="U1546" s="99"/>
    </row>
    <row r="1547" spans="1:21" ht="19.5" customHeight="1">
      <c r="A1547" s="545">
        <v>2014</v>
      </c>
      <c r="B1547" s="545" t="s">
        <v>1131</v>
      </c>
      <c r="C1547" s="545" t="s">
        <v>216</v>
      </c>
      <c r="D1547" s="546"/>
      <c r="E1547" s="171" t="str">
        <f t="shared" si="24"/>
        <v>1900</v>
      </c>
      <c r="F1547" s="547">
        <v>0</v>
      </c>
      <c r="G1547" s="548">
        <v>0</v>
      </c>
      <c r="H1547" s="547">
        <v>0</v>
      </c>
      <c r="I1547" s="545" t="s">
        <v>12694</v>
      </c>
      <c r="J1547" s="545"/>
      <c r="K1547" s="545" t="s">
        <v>13413</v>
      </c>
      <c r="L1547" s="545" t="s">
        <v>15242</v>
      </c>
      <c r="M1547" s="548" t="s">
        <v>13868</v>
      </c>
      <c r="N1547" s="545" t="s">
        <v>22158</v>
      </c>
      <c r="O1547" s="545" t="s">
        <v>15243</v>
      </c>
      <c r="P1547" s="549">
        <v>1656</v>
      </c>
      <c r="Q1547" s="549">
        <v>2</v>
      </c>
      <c r="R1547" s="549">
        <v>104</v>
      </c>
      <c r="S1547" s="548"/>
      <c r="T1547" s="548">
        <v>39</v>
      </c>
      <c r="U1547" s="99"/>
    </row>
    <row r="1548" spans="1:21" ht="19.5" customHeight="1">
      <c r="A1548" s="545">
        <v>2015</v>
      </c>
      <c r="B1548" s="545" t="s">
        <v>11628</v>
      </c>
      <c r="C1548" s="545" t="s">
        <v>216</v>
      </c>
      <c r="D1548" s="546">
        <v>46056</v>
      </c>
      <c r="E1548" s="171" t="str">
        <f t="shared" si="24"/>
        <v>2026</v>
      </c>
      <c r="F1548" s="547">
        <v>56569</v>
      </c>
      <c r="G1548" s="548">
        <v>0.19</v>
      </c>
      <c r="H1548" s="547">
        <v>47536.97</v>
      </c>
      <c r="I1548" s="545" t="s">
        <v>12718</v>
      </c>
      <c r="J1548" s="545" t="s">
        <v>13298</v>
      </c>
      <c r="K1548" s="545" t="s">
        <v>13413</v>
      </c>
      <c r="L1548" s="545" t="s">
        <v>14521</v>
      </c>
      <c r="M1548" s="548" t="s">
        <v>13758</v>
      </c>
      <c r="N1548" s="545" t="s">
        <v>13413</v>
      </c>
      <c r="O1548" s="545" t="s">
        <v>15244</v>
      </c>
      <c r="P1548" s="549">
        <v>1657</v>
      </c>
      <c r="Q1548" s="549">
        <v>1</v>
      </c>
      <c r="R1548" s="549">
        <v>137</v>
      </c>
      <c r="S1548" s="548">
        <v>1012</v>
      </c>
      <c r="T1548" s="548"/>
      <c r="U1548" s="99"/>
    </row>
    <row r="1549" spans="1:21" ht="19.5" customHeight="1">
      <c r="A1549" s="545">
        <v>2016</v>
      </c>
      <c r="B1549" s="545" t="s">
        <v>11627</v>
      </c>
      <c r="C1549" s="545" t="s">
        <v>216</v>
      </c>
      <c r="D1549" s="546"/>
      <c r="E1549" s="171" t="str">
        <f t="shared" si="24"/>
        <v>1900</v>
      </c>
      <c r="F1549" s="547">
        <v>0</v>
      </c>
      <c r="G1549" s="548">
        <v>0</v>
      </c>
      <c r="H1549" s="547">
        <v>0</v>
      </c>
      <c r="I1549" s="545" t="s">
        <v>12718</v>
      </c>
      <c r="J1549" s="545"/>
      <c r="K1549" s="545" t="s">
        <v>13413</v>
      </c>
      <c r="L1549" s="545" t="s">
        <v>14521</v>
      </c>
      <c r="M1549" s="548" t="s">
        <v>13758</v>
      </c>
      <c r="N1549" s="545" t="s">
        <v>13413</v>
      </c>
      <c r="O1549" s="545" t="s">
        <v>15245</v>
      </c>
      <c r="P1549" s="549">
        <v>1658</v>
      </c>
      <c r="Q1549" s="549">
        <v>1</v>
      </c>
      <c r="R1549" s="549">
        <v>137</v>
      </c>
      <c r="S1549" s="548"/>
      <c r="T1549" s="548"/>
      <c r="U1549" s="99"/>
    </row>
    <row r="1550" spans="1:21" ht="19.5" customHeight="1">
      <c r="A1550" s="545">
        <v>2017</v>
      </c>
      <c r="B1550" s="545" t="s">
        <v>8435</v>
      </c>
      <c r="C1550" s="545" t="s">
        <v>216</v>
      </c>
      <c r="D1550" s="546">
        <v>44585</v>
      </c>
      <c r="E1550" s="171" t="str">
        <f t="shared" si="24"/>
        <v>2022</v>
      </c>
      <c r="F1550" s="547">
        <v>4818</v>
      </c>
      <c r="G1550" s="548">
        <v>0.19</v>
      </c>
      <c r="H1550" s="547">
        <v>4048.74</v>
      </c>
      <c r="I1550" s="545" t="s">
        <v>12701</v>
      </c>
      <c r="J1550" s="545" t="s">
        <v>13297</v>
      </c>
      <c r="K1550" s="545" t="s">
        <v>13413</v>
      </c>
      <c r="L1550" s="545" t="s">
        <v>13413</v>
      </c>
      <c r="M1550" s="548" t="s">
        <v>13868</v>
      </c>
      <c r="N1550" s="545" t="s">
        <v>13413</v>
      </c>
      <c r="O1550" s="545" t="s">
        <v>15246</v>
      </c>
      <c r="P1550" s="549">
        <v>1659</v>
      </c>
      <c r="Q1550" s="549">
        <v>2</v>
      </c>
      <c r="R1550" s="549">
        <v>10</v>
      </c>
      <c r="S1550" s="548">
        <v>2257</v>
      </c>
      <c r="T1550" s="548"/>
      <c r="U1550" s="99"/>
    </row>
    <row r="1551" spans="1:21" ht="19.5" customHeight="1">
      <c r="A1551" s="545">
        <v>2018</v>
      </c>
      <c r="B1551" s="545" t="s">
        <v>3207</v>
      </c>
      <c r="C1551" s="545" t="s">
        <v>216</v>
      </c>
      <c r="D1551" s="546"/>
      <c r="E1551" s="171" t="str">
        <f t="shared" si="24"/>
        <v>1900</v>
      </c>
      <c r="F1551" s="547">
        <v>0</v>
      </c>
      <c r="G1551" s="548">
        <v>0</v>
      </c>
      <c r="H1551" s="547">
        <v>0</v>
      </c>
      <c r="I1551" s="545" t="s">
        <v>12735</v>
      </c>
      <c r="J1551" s="545"/>
      <c r="K1551" s="545" t="s">
        <v>13413</v>
      </c>
      <c r="L1551" s="545" t="s">
        <v>14869</v>
      </c>
      <c r="M1551" s="548" t="s">
        <v>13758</v>
      </c>
      <c r="N1551" s="545" t="s">
        <v>13413</v>
      </c>
      <c r="O1551" s="545" t="s">
        <v>14880</v>
      </c>
      <c r="P1551" s="549">
        <v>1660</v>
      </c>
      <c r="Q1551" s="549">
        <v>1</v>
      </c>
      <c r="R1551" s="549">
        <v>158</v>
      </c>
      <c r="S1551" s="548"/>
      <c r="T1551" s="548"/>
      <c r="U1551" s="99"/>
    </row>
    <row r="1552" spans="1:21" ht="19.5" customHeight="1">
      <c r="A1552" s="545">
        <v>2019</v>
      </c>
      <c r="B1552" s="545" t="s">
        <v>3197</v>
      </c>
      <c r="C1552" s="545" t="s">
        <v>216</v>
      </c>
      <c r="D1552" s="546"/>
      <c r="E1552" s="171" t="str">
        <f t="shared" si="24"/>
        <v>1900</v>
      </c>
      <c r="F1552" s="547">
        <v>0</v>
      </c>
      <c r="G1552" s="548">
        <v>0</v>
      </c>
      <c r="H1552" s="547">
        <v>0</v>
      </c>
      <c r="I1552" s="545" t="s">
        <v>12735</v>
      </c>
      <c r="J1552" s="545"/>
      <c r="K1552" s="545" t="s">
        <v>13413</v>
      </c>
      <c r="L1552" s="545" t="s">
        <v>14869</v>
      </c>
      <c r="M1552" s="548" t="s">
        <v>13758</v>
      </c>
      <c r="N1552" s="545" t="s">
        <v>13413</v>
      </c>
      <c r="O1552" s="545" t="s">
        <v>14878</v>
      </c>
      <c r="P1552" s="549">
        <v>1661</v>
      </c>
      <c r="Q1552" s="549">
        <v>1</v>
      </c>
      <c r="R1552" s="549">
        <v>158</v>
      </c>
      <c r="S1552" s="548"/>
      <c r="T1552" s="548"/>
      <c r="U1552" s="99"/>
    </row>
    <row r="1553" spans="1:21" ht="19.5" customHeight="1">
      <c r="A1553" s="545">
        <v>2020</v>
      </c>
      <c r="B1553" s="545" t="s">
        <v>3194</v>
      </c>
      <c r="C1553" s="545" t="s">
        <v>216</v>
      </c>
      <c r="D1553" s="546">
        <v>46052</v>
      </c>
      <c r="E1553" s="171" t="str">
        <f t="shared" si="24"/>
        <v>2026</v>
      </c>
      <c r="F1553" s="547">
        <v>24108</v>
      </c>
      <c r="G1553" s="548">
        <v>0.19</v>
      </c>
      <c r="H1553" s="547">
        <v>20258.82</v>
      </c>
      <c r="I1553" s="545" t="s">
        <v>12735</v>
      </c>
      <c r="J1553" s="545" t="s">
        <v>13307</v>
      </c>
      <c r="K1553" s="545" t="s">
        <v>13413</v>
      </c>
      <c r="L1553" s="545" t="s">
        <v>14869</v>
      </c>
      <c r="M1553" s="548" t="s">
        <v>13758</v>
      </c>
      <c r="N1553" s="545" t="s">
        <v>13413</v>
      </c>
      <c r="O1553" s="545" t="s">
        <v>14875</v>
      </c>
      <c r="P1553" s="549">
        <v>1662</v>
      </c>
      <c r="Q1553" s="549">
        <v>1</v>
      </c>
      <c r="R1553" s="549">
        <v>158</v>
      </c>
      <c r="S1553" s="548">
        <v>2228</v>
      </c>
      <c r="T1553" s="548"/>
      <c r="U1553" s="99"/>
    </row>
    <row r="1554" spans="1:21" ht="19.5" customHeight="1">
      <c r="A1554" s="545">
        <v>2021</v>
      </c>
      <c r="B1554" s="545" t="s">
        <v>1053</v>
      </c>
      <c r="C1554" s="545" t="s">
        <v>216</v>
      </c>
      <c r="D1554" s="546"/>
      <c r="E1554" s="171" t="str">
        <f t="shared" si="24"/>
        <v>1900</v>
      </c>
      <c r="F1554" s="547">
        <v>0</v>
      </c>
      <c r="G1554" s="548">
        <v>0</v>
      </c>
      <c r="H1554" s="547">
        <v>0</v>
      </c>
      <c r="I1554" s="545" t="s">
        <v>12694</v>
      </c>
      <c r="J1554" s="545"/>
      <c r="K1554" s="545" t="s">
        <v>13413</v>
      </c>
      <c r="L1554" s="545" t="s">
        <v>15247</v>
      </c>
      <c r="M1554" s="548" t="s">
        <v>13868</v>
      </c>
      <c r="N1554" s="545" t="s">
        <v>22158</v>
      </c>
      <c r="O1554" s="545" t="s">
        <v>15248</v>
      </c>
      <c r="P1554" s="549">
        <v>1663</v>
      </c>
      <c r="Q1554" s="549">
        <v>2</v>
      </c>
      <c r="R1554" s="549">
        <v>104</v>
      </c>
      <c r="S1554" s="548"/>
      <c r="T1554" s="548">
        <v>39</v>
      </c>
      <c r="U1554" s="99"/>
    </row>
    <row r="1555" spans="1:21" ht="19.5" customHeight="1">
      <c r="A1555" s="545">
        <v>2022</v>
      </c>
      <c r="B1555" s="545" t="s">
        <v>3191</v>
      </c>
      <c r="C1555" s="545" t="s">
        <v>216</v>
      </c>
      <c r="D1555" s="546"/>
      <c r="E1555" s="171" t="str">
        <f t="shared" si="24"/>
        <v>1900</v>
      </c>
      <c r="F1555" s="547">
        <v>0</v>
      </c>
      <c r="G1555" s="548">
        <v>0</v>
      </c>
      <c r="H1555" s="547">
        <v>0</v>
      </c>
      <c r="I1555" s="545" t="s">
        <v>12735</v>
      </c>
      <c r="J1555" s="545"/>
      <c r="K1555" s="545" t="s">
        <v>13413</v>
      </c>
      <c r="L1555" s="545" t="s">
        <v>15249</v>
      </c>
      <c r="M1555" s="548" t="s">
        <v>13758</v>
      </c>
      <c r="N1555" s="545" t="s">
        <v>13413</v>
      </c>
      <c r="O1555" s="545" t="s">
        <v>14874</v>
      </c>
      <c r="P1555" s="549">
        <v>1664</v>
      </c>
      <c r="Q1555" s="549">
        <v>1</v>
      </c>
      <c r="R1555" s="549">
        <v>158</v>
      </c>
      <c r="S1555" s="548"/>
      <c r="T1555" s="548"/>
      <c r="U1555" s="99"/>
    </row>
    <row r="1556" spans="1:21" ht="19.5" customHeight="1">
      <c r="A1556" s="545">
        <v>2023</v>
      </c>
      <c r="B1556" s="545" t="s">
        <v>3190</v>
      </c>
      <c r="C1556" s="545" t="s">
        <v>216</v>
      </c>
      <c r="D1556" s="546"/>
      <c r="E1556" s="171" t="str">
        <f t="shared" si="24"/>
        <v>1900</v>
      </c>
      <c r="F1556" s="547">
        <v>0</v>
      </c>
      <c r="G1556" s="548">
        <v>0</v>
      </c>
      <c r="H1556" s="547">
        <v>0</v>
      </c>
      <c r="I1556" s="545" t="s">
        <v>12735</v>
      </c>
      <c r="J1556" s="545"/>
      <c r="K1556" s="545" t="s">
        <v>13413</v>
      </c>
      <c r="L1556" s="545" t="s">
        <v>15250</v>
      </c>
      <c r="M1556" s="548" t="s">
        <v>13758</v>
      </c>
      <c r="N1556" s="545" t="s">
        <v>13413</v>
      </c>
      <c r="O1556" s="545" t="s">
        <v>15251</v>
      </c>
      <c r="P1556" s="549">
        <v>1665</v>
      </c>
      <c r="Q1556" s="549">
        <v>1</v>
      </c>
      <c r="R1556" s="549">
        <v>158</v>
      </c>
      <c r="S1556" s="548"/>
      <c r="T1556" s="548"/>
      <c r="U1556" s="99"/>
    </row>
    <row r="1557" spans="1:21" ht="19.5" customHeight="1">
      <c r="A1557" s="545">
        <v>2024</v>
      </c>
      <c r="B1557" s="545" t="s">
        <v>1104</v>
      </c>
      <c r="C1557" s="545" t="s">
        <v>216</v>
      </c>
      <c r="D1557" s="546"/>
      <c r="E1557" s="171" t="str">
        <f t="shared" si="24"/>
        <v>1900</v>
      </c>
      <c r="F1557" s="547">
        <v>0</v>
      </c>
      <c r="G1557" s="548">
        <v>0</v>
      </c>
      <c r="H1557" s="547">
        <v>0</v>
      </c>
      <c r="I1557" s="545" t="s">
        <v>12694</v>
      </c>
      <c r="J1557" s="545"/>
      <c r="K1557" s="545" t="s">
        <v>13413</v>
      </c>
      <c r="L1557" s="545" t="s">
        <v>15252</v>
      </c>
      <c r="M1557" s="548" t="s">
        <v>13868</v>
      </c>
      <c r="N1557" s="545" t="s">
        <v>22176</v>
      </c>
      <c r="O1557" s="545" t="s">
        <v>15253</v>
      </c>
      <c r="P1557" s="549">
        <v>1666</v>
      </c>
      <c r="Q1557" s="549">
        <v>2</v>
      </c>
      <c r="R1557" s="549">
        <v>104</v>
      </c>
      <c r="S1557" s="548"/>
      <c r="T1557" s="548">
        <v>9</v>
      </c>
      <c r="U1557" s="99"/>
    </row>
    <row r="1558" spans="1:21" ht="19.5" customHeight="1">
      <c r="A1558" s="545">
        <v>2025</v>
      </c>
      <c r="B1558" s="545" t="s">
        <v>1660</v>
      </c>
      <c r="C1558" s="545" t="s">
        <v>221</v>
      </c>
      <c r="D1558" s="546">
        <v>46052</v>
      </c>
      <c r="E1558" s="171" t="str">
        <f t="shared" si="24"/>
        <v>2026</v>
      </c>
      <c r="F1558" s="547">
        <v>5732</v>
      </c>
      <c r="G1558" s="548">
        <v>0.19</v>
      </c>
      <c r="H1558" s="547">
        <v>4816.8100000000004</v>
      </c>
      <c r="I1558" s="545" t="s">
        <v>12709</v>
      </c>
      <c r="J1558" s="545" t="s">
        <v>13307</v>
      </c>
      <c r="K1558" s="545" t="s">
        <v>13413</v>
      </c>
      <c r="L1558" s="545" t="s">
        <v>15254</v>
      </c>
      <c r="M1558" s="548" t="s">
        <v>13758</v>
      </c>
      <c r="N1558" s="545" t="s">
        <v>13413</v>
      </c>
      <c r="O1558" s="545" t="s">
        <v>15255</v>
      </c>
      <c r="P1558" s="549">
        <v>1667</v>
      </c>
      <c r="Q1558" s="549">
        <v>1</v>
      </c>
      <c r="R1558" s="549">
        <v>124</v>
      </c>
      <c r="S1558" s="548">
        <v>2228</v>
      </c>
      <c r="T1558" s="548"/>
      <c r="U1558" s="99"/>
    </row>
    <row r="1559" spans="1:21" ht="19.5" customHeight="1">
      <c r="A1559" s="545">
        <v>2026</v>
      </c>
      <c r="B1559" s="545" t="s">
        <v>11626</v>
      </c>
      <c r="C1559" s="545" t="s">
        <v>216</v>
      </c>
      <c r="D1559" s="546"/>
      <c r="E1559" s="171" t="str">
        <f t="shared" si="24"/>
        <v>1900</v>
      </c>
      <c r="F1559" s="547">
        <v>0</v>
      </c>
      <c r="G1559" s="548">
        <v>0</v>
      </c>
      <c r="H1559" s="547">
        <v>0</v>
      </c>
      <c r="I1559" s="545" t="s">
        <v>12735</v>
      </c>
      <c r="J1559" s="545"/>
      <c r="K1559" s="545" t="s">
        <v>13413</v>
      </c>
      <c r="L1559" s="545" t="s">
        <v>14869</v>
      </c>
      <c r="M1559" s="548" t="s">
        <v>13758</v>
      </c>
      <c r="N1559" s="545" t="s">
        <v>13413</v>
      </c>
      <c r="O1559" s="545" t="s">
        <v>15256</v>
      </c>
      <c r="P1559" s="549">
        <v>1668</v>
      </c>
      <c r="Q1559" s="549">
        <v>1</v>
      </c>
      <c r="R1559" s="549">
        <v>158</v>
      </c>
      <c r="S1559" s="548"/>
      <c r="T1559" s="548"/>
      <c r="U1559" s="99"/>
    </row>
    <row r="1560" spans="1:21" ht="19.5" customHeight="1">
      <c r="A1560" s="545">
        <v>2027</v>
      </c>
      <c r="B1560" s="545" t="s">
        <v>3199</v>
      </c>
      <c r="C1560" s="545" t="s">
        <v>216</v>
      </c>
      <c r="D1560" s="546"/>
      <c r="E1560" s="171" t="str">
        <f t="shared" si="24"/>
        <v>1900</v>
      </c>
      <c r="F1560" s="547">
        <v>0</v>
      </c>
      <c r="G1560" s="548">
        <v>0</v>
      </c>
      <c r="H1560" s="547">
        <v>0</v>
      </c>
      <c r="I1560" s="545" t="s">
        <v>12735</v>
      </c>
      <c r="J1560" s="545"/>
      <c r="K1560" s="545" t="s">
        <v>13413</v>
      </c>
      <c r="L1560" s="545" t="s">
        <v>14869</v>
      </c>
      <c r="M1560" s="548" t="s">
        <v>13758</v>
      </c>
      <c r="N1560" s="545" t="s">
        <v>13413</v>
      </c>
      <c r="O1560" s="545" t="s">
        <v>15256</v>
      </c>
      <c r="P1560" s="549">
        <v>1669</v>
      </c>
      <c r="Q1560" s="549">
        <v>1</v>
      </c>
      <c r="R1560" s="549">
        <v>158</v>
      </c>
      <c r="S1560" s="548"/>
      <c r="T1560" s="548"/>
      <c r="U1560" s="99"/>
    </row>
    <row r="1561" spans="1:21" ht="19.5" customHeight="1">
      <c r="A1561" s="545">
        <v>2028</v>
      </c>
      <c r="B1561" s="545" t="s">
        <v>11625</v>
      </c>
      <c r="C1561" s="545" t="s">
        <v>216</v>
      </c>
      <c r="D1561" s="546"/>
      <c r="E1561" s="171" t="str">
        <f t="shared" si="24"/>
        <v>1900</v>
      </c>
      <c r="F1561" s="547">
        <v>0</v>
      </c>
      <c r="G1561" s="548">
        <v>0</v>
      </c>
      <c r="H1561" s="547">
        <v>0</v>
      </c>
      <c r="I1561" s="545" t="s">
        <v>12735</v>
      </c>
      <c r="J1561" s="545"/>
      <c r="K1561" s="545" t="s">
        <v>13413</v>
      </c>
      <c r="L1561" s="545" t="s">
        <v>14869</v>
      </c>
      <c r="M1561" s="548" t="s">
        <v>13758</v>
      </c>
      <c r="N1561" s="545" t="s">
        <v>13413</v>
      </c>
      <c r="O1561" s="545" t="s">
        <v>15257</v>
      </c>
      <c r="P1561" s="549">
        <v>1670</v>
      </c>
      <c r="Q1561" s="549">
        <v>1</v>
      </c>
      <c r="R1561" s="549">
        <v>158</v>
      </c>
      <c r="S1561" s="548"/>
      <c r="T1561" s="548"/>
      <c r="U1561" s="99"/>
    </row>
    <row r="1562" spans="1:21" ht="19.5" customHeight="1">
      <c r="A1562" s="545">
        <v>2029</v>
      </c>
      <c r="B1562" s="545" t="s">
        <v>3200</v>
      </c>
      <c r="C1562" s="545" t="s">
        <v>216</v>
      </c>
      <c r="D1562" s="546"/>
      <c r="E1562" s="171" t="str">
        <f t="shared" si="24"/>
        <v>1900</v>
      </c>
      <c r="F1562" s="547">
        <v>0</v>
      </c>
      <c r="G1562" s="548">
        <v>0</v>
      </c>
      <c r="H1562" s="547">
        <v>0</v>
      </c>
      <c r="I1562" s="545" t="s">
        <v>12735</v>
      </c>
      <c r="J1562" s="545"/>
      <c r="K1562" s="545" t="s">
        <v>13413</v>
      </c>
      <c r="L1562" s="545" t="s">
        <v>14869</v>
      </c>
      <c r="M1562" s="548" t="s">
        <v>13758</v>
      </c>
      <c r="N1562" s="545" t="s">
        <v>13413</v>
      </c>
      <c r="O1562" s="545" t="s">
        <v>15257</v>
      </c>
      <c r="P1562" s="549">
        <v>1671</v>
      </c>
      <c r="Q1562" s="549">
        <v>1</v>
      </c>
      <c r="R1562" s="549">
        <v>158</v>
      </c>
      <c r="S1562" s="548"/>
      <c r="T1562" s="548"/>
      <c r="U1562" s="99"/>
    </row>
    <row r="1563" spans="1:21" ht="19.5" customHeight="1">
      <c r="A1563" s="545">
        <v>2030</v>
      </c>
      <c r="B1563" s="545" t="s">
        <v>11624</v>
      </c>
      <c r="C1563" s="545" t="s">
        <v>216</v>
      </c>
      <c r="D1563" s="546"/>
      <c r="E1563" s="171" t="str">
        <f t="shared" si="24"/>
        <v>1900</v>
      </c>
      <c r="F1563" s="547">
        <v>0</v>
      </c>
      <c r="G1563" s="548">
        <v>0</v>
      </c>
      <c r="H1563" s="547">
        <v>0</v>
      </c>
      <c r="I1563" s="545" t="s">
        <v>12741</v>
      </c>
      <c r="J1563" s="545"/>
      <c r="K1563" s="545" t="s">
        <v>13413</v>
      </c>
      <c r="L1563" s="545" t="s">
        <v>13413</v>
      </c>
      <c r="M1563" s="548" t="s">
        <v>13758</v>
      </c>
      <c r="N1563" s="545" t="s">
        <v>13413</v>
      </c>
      <c r="O1563" s="545" t="s">
        <v>15258</v>
      </c>
      <c r="P1563" s="549">
        <v>1672</v>
      </c>
      <c r="Q1563" s="549">
        <v>1</v>
      </c>
      <c r="R1563" s="549">
        <v>37</v>
      </c>
      <c r="S1563" s="548"/>
      <c r="T1563" s="548"/>
      <c r="U1563" s="99"/>
    </row>
    <row r="1564" spans="1:21" ht="19.5" customHeight="1">
      <c r="A1564" s="545">
        <v>2033</v>
      </c>
      <c r="B1564" s="545" t="s">
        <v>8305</v>
      </c>
      <c r="C1564" s="545" t="s">
        <v>216</v>
      </c>
      <c r="D1564" s="546">
        <v>43524</v>
      </c>
      <c r="E1564" s="171" t="str">
        <f t="shared" si="24"/>
        <v>2019</v>
      </c>
      <c r="F1564" s="547">
        <v>7107</v>
      </c>
      <c r="G1564" s="548">
        <v>0.19</v>
      </c>
      <c r="H1564" s="547">
        <v>5972.27</v>
      </c>
      <c r="I1564" s="545" t="s">
        <v>12741</v>
      </c>
      <c r="J1564" s="545" t="s">
        <v>13298</v>
      </c>
      <c r="K1564" s="545" t="s">
        <v>13413</v>
      </c>
      <c r="L1564" s="545" t="s">
        <v>15259</v>
      </c>
      <c r="M1564" s="548" t="s">
        <v>13758</v>
      </c>
      <c r="N1564" s="545" t="s">
        <v>13413</v>
      </c>
      <c r="O1564" s="545" t="s">
        <v>15260</v>
      </c>
      <c r="P1564" s="549">
        <v>1675</v>
      </c>
      <c r="Q1564" s="549">
        <v>1</v>
      </c>
      <c r="R1564" s="549">
        <v>37</v>
      </c>
      <c r="S1564" s="548">
        <v>1012</v>
      </c>
      <c r="T1564" s="548"/>
      <c r="U1564" s="99"/>
    </row>
    <row r="1565" spans="1:21" ht="19.5" customHeight="1">
      <c r="A1565" s="545">
        <v>2034</v>
      </c>
      <c r="B1565" s="545" t="s">
        <v>11623</v>
      </c>
      <c r="C1565" s="545" t="s">
        <v>221</v>
      </c>
      <c r="D1565" s="546"/>
      <c r="E1565" s="171" t="str">
        <f t="shared" si="24"/>
        <v>1900</v>
      </c>
      <c r="F1565" s="547">
        <v>0</v>
      </c>
      <c r="G1565" s="548">
        <v>0</v>
      </c>
      <c r="H1565" s="547">
        <v>0</v>
      </c>
      <c r="I1565" s="545" t="s">
        <v>12674</v>
      </c>
      <c r="J1565" s="545"/>
      <c r="K1565" s="545" t="s">
        <v>13413</v>
      </c>
      <c r="L1565" s="545" t="s">
        <v>13413</v>
      </c>
      <c r="M1565" s="548" t="s">
        <v>13758</v>
      </c>
      <c r="N1565" s="545" t="s">
        <v>13413</v>
      </c>
      <c r="O1565" s="545" t="s">
        <v>13934</v>
      </c>
      <c r="P1565" s="549">
        <v>1676</v>
      </c>
      <c r="Q1565" s="549">
        <v>1</v>
      </c>
      <c r="R1565" s="549">
        <v>5</v>
      </c>
      <c r="S1565" s="548"/>
      <c r="T1565" s="548"/>
      <c r="U1565" s="99"/>
    </row>
    <row r="1566" spans="1:21" ht="19.5" customHeight="1">
      <c r="A1566" s="545">
        <v>2035</v>
      </c>
      <c r="B1566" s="545" t="s">
        <v>7098</v>
      </c>
      <c r="C1566" s="545" t="s">
        <v>216</v>
      </c>
      <c r="D1566" s="546">
        <v>45708</v>
      </c>
      <c r="E1566" s="171" t="str">
        <f t="shared" si="24"/>
        <v>2025</v>
      </c>
      <c r="F1566" s="547">
        <v>2301</v>
      </c>
      <c r="G1566" s="548">
        <v>0.19</v>
      </c>
      <c r="H1566" s="547">
        <v>1933.62</v>
      </c>
      <c r="I1566" s="545" t="s">
        <v>12642</v>
      </c>
      <c r="J1566" s="545" t="s">
        <v>13307</v>
      </c>
      <c r="K1566" s="545" t="s">
        <v>15261</v>
      </c>
      <c r="L1566" s="545" t="s">
        <v>13807</v>
      </c>
      <c r="M1566" s="548" t="s">
        <v>13758</v>
      </c>
      <c r="N1566" s="545" t="s">
        <v>13413</v>
      </c>
      <c r="O1566" s="545" t="s">
        <v>15262</v>
      </c>
      <c r="P1566" s="549">
        <v>1677</v>
      </c>
      <c r="Q1566" s="549">
        <v>1</v>
      </c>
      <c r="R1566" s="549">
        <v>135</v>
      </c>
      <c r="S1566" s="548">
        <v>2228</v>
      </c>
      <c r="T1566" s="548"/>
      <c r="U1566" s="99"/>
    </row>
    <row r="1567" spans="1:21" ht="19.5" customHeight="1">
      <c r="A1567" s="545">
        <v>2036</v>
      </c>
      <c r="B1567" s="545" t="s">
        <v>6377</v>
      </c>
      <c r="C1567" s="545" t="s">
        <v>216</v>
      </c>
      <c r="D1567" s="546">
        <v>46084</v>
      </c>
      <c r="E1567" s="171" t="str">
        <f t="shared" si="24"/>
        <v>2026</v>
      </c>
      <c r="F1567" s="547">
        <v>18926</v>
      </c>
      <c r="G1567" s="548">
        <v>0.19</v>
      </c>
      <c r="H1567" s="547">
        <v>15904.2</v>
      </c>
      <c r="I1567" s="545" t="s">
        <v>12642</v>
      </c>
      <c r="J1567" s="545" t="s">
        <v>13298</v>
      </c>
      <c r="K1567" s="545" t="s">
        <v>13413</v>
      </c>
      <c r="L1567" s="545" t="s">
        <v>13807</v>
      </c>
      <c r="M1567" s="548" t="s">
        <v>13758</v>
      </c>
      <c r="N1567" s="545" t="s">
        <v>13413</v>
      </c>
      <c r="O1567" s="545" t="s">
        <v>15263</v>
      </c>
      <c r="P1567" s="549">
        <v>1678</v>
      </c>
      <c r="Q1567" s="549">
        <v>1</v>
      </c>
      <c r="R1567" s="549">
        <v>135</v>
      </c>
      <c r="S1567" s="548">
        <v>1012</v>
      </c>
      <c r="T1567" s="548"/>
      <c r="U1567" s="99"/>
    </row>
    <row r="1568" spans="1:21" ht="19.5" customHeight="1">
      <c r="A1568" s="545">
        <v>2037</v>
      </c>
      <c r="B1568" s="545" t="s">
        <v>6869</v>
      </c>
      <c r="C1568" s="545" t="s">
        <v>216</v>
      </c>
      <c r="D1568" s="546">
        <v>45708</v>
      </c>
      <c r="E1568" s="171" t="str">
        <f t="shared" si="24"/>
        <v>2025</v>
      </c>
      <c r="F1568" s="547">
        <v>1741.49</v>
      </c>
      <c r="G1568" s="548">
        <v>0.19</v>
      </c>
      <c r="H1568" s="547">
        <v>1463.44</v>
      </c>
      <c r="I1568" s="545" t="s">
        <v>12642</v>
      </c>
      <c r="J1568" s="545" t="s">
        <v>13307</v>
      </c>
      <c r="K1568" s="545" t="s">
        <v>13413</v>
      </c>
      <c r="L1568" s="545" t="s">
        <v>13807</v>
      </c>
      <c r="M1568" s="548" t="s">
        <v>13758</v>
      </c>
      <c r="N1568" s="545" t="s">
        <v>13413</v>
      </c>
      <c r="O1568" s="545" t="s">
        <v>15264</v>
      </c>
      <c r="P1568" s="549">
        <v>1679</v>
      </c>
      <c r="Q1568" s="549">
        <v>1</v>
      </c>
      <c r="R1568" s="549">
        <v>135</v>
      </c>
      <c r="S1568" s="548">
        <v>2228</v>
      </c>
      <c r="T1568" s="548"/>
      <c r="U1568" s="99"/>
    </row>
    <row r="1569" spans="1:21" ht="19.5" customHeight="1">
      <c r="A1569" s="545">
        <v>2038</v>
      </c>
      <c r="B1569" s="545" t="s">
        <v>6643</v>
      </c>
      <c r="C1569" s="545" t="s">
        <v>216</v>
      </c>
      <c r="D1569" s="546">
        <v>45708</v>
      </c>
      <c r="E1569" s="171" t="str">
        <f t="shared" si="24"/>
        <v>2025</v>
      </c>
      <c r="F1569" s="547">
        <v>5521.87</v>
      </c>
      <c r="G1569" s="548">
        <v>0.19</v>
      </c>
      <c r="H1569" s="547">
        <v>4640.22</v>
      </c>
      <c r="I1569" s="545" t="s">
        <v>12642</v>
      </c>
      <c r="J1569" s="545" t="s">
        <v>13307</v>
      </c>
      <c r="K1569" s="545" t="s">
        <v>13413</v>
      </c>
      <c r="L1569" s="545" t="s">
        <v>13807</v>
      </c>
      <c r="M1569" s="548" t="s">
        <v>13758</v>
      </c>
      <c r="N1569" s="545" t="s">
        <v>13413</v>
      </c>
      <c r="O1569" s="545" t="s">
        <v>15265</v>
      </c>
      <c r="P1569" s="549">
        <v>1680</v>
      </c>
      <c r="Q1569" s="549">
        <v>1</v>
      </c>
      <c r="R1569" s="549">
        <v>135</v>
      </c>
      <c r="S1569" s="548">
        <v>2228</v>
      </c>
      <c r="T1569" s="548"/>
      <c r="U1569" s="99"/>
    </row>
    <row r="1570" spans="1:21" ht="19.5" customHeight="1">
      <c r="A1570" s="545">
        <v>2039</v>
      </c>
      <c r="B1570" s="545" t="s">
        <v>6868</v>
      </c>
      <c r="C1570" s="545" t="s">
        <v>216</v>
      </c>
      <c r="D1570" s="546">
        <v>44588</v>
      </c>
      <c r="E1570" s="171" t="str">
        <f t="shared" si="24"/>
        <v>2022</v>
      </c>
      <c r="F1570" s="547">
        <v>52251</v>
      </c>
      <c r="G1570" s="548">
        <v>0.19</v>
      </c>
      <c r="H1570" s="547">
        <v>43908.4</v>
      </c>
      <c r="I1570" s="545" t="s">
        <v>12642</v>
      </c>
      <c r="J1570" s="545" t="s">
        <v>13297</v>
      </c>
      <c r="K1570" s="545" t="s">
        <v>13413</v>
      </c>
      <c r="L1570" s="545" t="s">
        <v>13807</v>
      </c>
      <c r="M1570" s="548" t="s">
        <v>13758</v>
      </c>
      <c r="N1570" s="545" t="s">
        <v>13413</v>
      </c>
      <c r="O1570" s="545" t="s">
        <v>15266</v>
      </c>
      <c r="P1570" s="549">
        <v>1681</v>
      </c>
      <c r="Q1570" s="549">
        <v>1</v>
      </c>
      <c r="R1570" s="549">
        <v>135</v>
      </c>
      <c r="S1570" s="548">
        <v>2257</v>
      </c>
      <c r="T1570" s="548"/>
      <c r="U1570" s="99"/>
    </row>
    <row r="1571" spans="1:21" ht="19.5" customHeight="1">
      <c r="A1571" s="545">
        <v>2040</v>
      </c>
      <c r="B1571" s="545" t="s">
        <v>6610</v>
      </c>
      <c r="C1571" s="545" t="s">
        <v>216</v>
      </c>
      <c r="D1571" s="546">
        <v>44588</v>
      </c>
      <c r="E1571" s="171" t="str">
        <f t="shared" si="24"/>
        <v>2022</v>
      </c>
      <c r="F1571" s="547">
        <v>2103</v>
      </c>
      <c r="G1571" s="548">
        <v>0.19</v>
      </c>
      <c r="H1571" s="547">
        <v>1767.23</v>
      </c>
      <c r="I1571" s="545" t="s">
        <v>12704</v>
      </c>
      <c r="J1571" s="545" t="s">
        <v>13297</v>
      </c>
      <c r="K1571" s="545" t="s">
        <v>13413</v>
      </c>
      <c r="L1571" s="545" t="s">
        <v>13807</v>
      </c>
      <c r="M1571" s="548" t="s">
        <v>13758</v>
      </c>
      <c r="N1571" s="545" t="s">
        <v>13413</v>
      </c>
      <c r="O1571" s="545" t="s">
        <v>15267</v>
      </c>
      <c r="P1571" s="549">
        <v>1682</v>
      </c>
      <c r="Q1571" s="549">
        <v>1</v>
      </c>
      <c r="R1571" s="549">
        <v>118</v>
      </c>
      <c r="S1571" s="548">
        <v>2257</v>
      </c>
      <c r="T1571" s="548"/>
      <c r="U1571" s="99"/>
    </row>
    <row r="1572" spans="1:21" ht="19.5" customHeight="1">
      <c r="A1572" s="545">
        <v>2041</v>
      </c>
      <c r="B1572" s="545" t="s">
        <v>11622</v>
      </c>
      <c r="C1572" s="545" t="s">
        <v>216</v>
      </c>
      <c r="D1572" s="546">
        <v>44588</v>
      </c>
      <c r="E1572" s="171" t="str">
        <f t="shared" si="24"/>
        <v>2022</v>
      </c>
      <c r="F1572" s="547">
        <v>12920</v>
      </c>
      <c r="G1572" s="548">
        <v>0.19</v>
      </c>
      <c r="H1572" s="547">
        <v>10857.14</v>
      </c>
      <c r="I1572" s="545" t="s">
        <v>12642</v>
      </c>
      <c r="J1572" s="545" t="s">
        <v>13297</v>
      </c>
      <c r="K1572" s="545" t="s">
        <v>13413</v>
      </c>
      <c r="L1572" s="545" t="s">
        <v>13807</v>
      </c>
      <c r="M1572" s="548" t="s">
        <v>13758</v>
      </c>
      <c r="N1572" s="545" t="s">
        <v>13413</v>
      </c>
      <c r="O1572" s="545" t="s">
        <v>15268</v>
      </c>
      <c r="P1572" s="549">
        <v>1683</v>
      </c>
      <c r="Q1572" s="549">
        <v>1</v>
      </c>
      <c r="R1572" s="549">
        <v>135</v>
      </c>
      <c r="S1572" s="548">
        <v>2257</v>
      </c>
      <c r="T1572" s="548"/>
      <c r="U1572" s="99"/>
    </row>
    <row r="1573" spans="1:21" ht="19.5" customHeight="1">
      <c r="A1573" s="545">
        <v>2042</v>
      </c>
      <c r="B1573" s="545" t="s">
        <v>11621</v>
      </c>
      <c r="C1573" s="545" t="s">
        <v>216</v>
      </c>
      <c r="D1573" s="546">
        <v>44588</v>
      </c>
      <c r="E1573" s="171" t="str">
        <f t="shared" si="24"/>
        <v>2022</v>
      </c>
      <c r="F1573" s="547">
        <v>55011</v>
      </c>
      <c r="G1573" s="548">
        <v>0.19</v>
      </c>
      <c r="H1573" s="547">
        <v>46227.73</v>
      </c>
      <c r="I1573" s="545" t="s">
        <v>12642</v>
      </c>
      <c r="J1573" s="545" t="s">
        <v>13297</v>
      </c>
      <c r="K1573" s="545" t="s">
        <v>13413</v>
      </c>
      <c r="L1573" s="545" t="s">
        <v>13807</v>
      </c>
      <c r="M1573" s="548" t="s">
        <v>13758</v>
      </c>
      <c r="N1573" s="545" t="s">
        <v>13413</v>
      </c>
      <c r="O1573" s="545" t="s">
        <v>15269</v>
      </c>
      <c r="P1573" s="549">
        <v>1684</v>
      </c>
      <c r="Q1573" s="549">
        <v>1</v>
      </c>
      <c r="R1573" s="549">
        <v>135</v>
      </c>
      <c r="S1573" s="548">
        <v>2257</v>
      </c>
      <c r="T1573" s="548"/>
      <c r="U1573" s="99"/>
    </row>
    <row r="1574" spans="1:21" ht="19.5" customHeight="1">
      <c r="A1574" s="545">
        <v>2043</v>
      </c>
      <c r="B1574" s="545" t="s">
        <v>11620</v>
      </c>
      <c r="C1574" s="545" t="s">
        <v>216</v>
      </c>
      <c r="D1574" s="546">
        <v>44588</v>
      </c>
      <c r="E1574" s="171" t="str">
        <f t="shared" si="24"/>
        <v>2022</v>
      </c>
      <c r="F1574" s="547">
        <v>924</v>
      </c>
      <c r="G1574" s="548">
        <v>0.19</v>
      </c>
      <c r="H1574" s="547">
        <v>776.47</v>
      </c>
      <c r="I1574" s="545" t="s">
        <v>12642</v>
      </c>
      <c r="J1574" s="545" t="s">
        <v>13297</v>
      </c>
      <c r="K1574" s="545" t="s">
        <v>13413</v>
      </c>
      <c r="L1574" s="545" t="s">
        <v>13807</v>
      </c>
      <c r="M1574" s="548" t="s">
        <v>13758</v>
      </c>
      <c r="N1574" s="545" t="s">
        <v>13413</v>
      </c>
      <c r="O1574" s="545" t="s">
        <v>15270</v>
      </c>
      <c r="P1574" s="549">
        <v>1685</v>
      </c>
      <c r="Q1574" s="549">
        <v>1</v>
      </c>
      <c r="R1574" s="549">
        <v>135</v>
      </c>
      <c r="S1574" s="548">
        <v>2257</v>
      </c>
      <c r="T1574" s="548"/>
      <c r="U1574" s="99"/>
    </row>
    <row r="1575" spans="1:21" ht="19.5" customHeight="1">
      <c r="A1575" s="545">
        <v>2044</v>
      </c>
      <c r="B1575" s="545" t="s">
        <v>7097</v>
      </c>
      <c r="C1575" s="545" t="s">
        <v>216</v>
      </c>
      <c r="D1575" s="546">
        <v>45708</v>
      </c>
      <c r="E1575" s="171" t="str">
        <f t="shared" si="24"/>
        <v>2025</v>
      </c>
      <c r="F1575" s="547">
        <v>330.68</v>
      </c>
      <c r="G1575" s="548">
        <v>0.19</v>
      </c>
      <c r="H1575" s="547">
        <v>277.88</v>
      </c>
      <c r="I1575" s="545" t="s">
        <v>12642</v>
      </c>
      <c r="J1575" s="545" t="s">
        <v>13307</v>
      </c>
      <c r="K1575" s="545" t="s">
        <v>13413</v>
      </c>
      <c r="L1575" s="545" t="s">
        <v>13807</v>
      </c>
      <c r="M1575" s="548" t="s">
        <v>13758</v>
      </c>
      <c r="N1575" s="545" t="s">
        <v>13413</v>
      </c>
      <c r="O1575" s="545" t="s">
        <v>15271</v>
      </c>
      <c r="P1575" s="549">
        <v>1686</v>
      </c>
      <c r="Q1575" s="549">
        <v>1</v>
      </c>
      <c r="R1575" s="549">
        <v>135</v>
      </c>
      <c r="S1575" s="548">
        <v>2228</v>
      </c>
      <c r="T1575" s="548"/>
      <c r="U1575" s="99"/>
    </row>
    <row r="1576" spans="1:21" ht="19.5" customHeight="1">
      <c r="A1576" s="545">
        <v>2045</v>
      </c>
      <c r="B1576" s="545" t="s">
        <v>2510</v>
      </c>
      <c r="C1576" s="545" t="s">
        <v>216</v>
      </c>
      <c r="D1576" s="546">
        <v>45708</v>
      </c>
      <c r="E1576" s="171" t="str">
        <f t="shared" si="24"/>
        <v>2025</v>
      </c>
      <c r="F1576" s="547">
        <v>21790.37</v>
      </c>
      <c r="G1576" s="548">
        <v>0.19</v>
      </c>
      <c r="H1576" s="547">
        <v>18311.23</v>
      </c>
      <c r="I1576" s="545" t="s">
        <v>12642</v>
      </c>
      <c r="J1576" s="545" t="s">
        <v>13307</v>
      </c>
      <c r="K1576" s="545" t="s">
        <v>13413</v>
      </c>
      <c r="L1576" s="545" t="s">
        <v>13807</v>
      </c>
      <c r="M1576" s="548" t="s">
        <v>13758</v>
      </c>
      <c r="N1576" s="545" t="s">
        <v>13413</v>
      </c>
      <c r="O1576" s="545" t="s">
        <v>15272</v>
      </c>
      <c r="P1576" s="549">
        <v>1687</v>
      </c>
      <c r="Q1576" s="549">
        <v>1</v>
      </c>
      <c r="R1576" s="549">
        <v>135</v>
      </c>
      <c r="S1576" s="548">
        <v>2228</v>
      </c>
      <c r="T1576" s="548"/>
      <c r="U1576" s="99"/>
    </row>
    <row r="1577" spans="1:21" ht="19.5" customHeight="1">
      <c r="A1577" s="545">
        <v>2046</v>
      </c>
      <c r="B1577" s="545" t="s">
        <v>7096</v>
      </c>
      <c r="C1577" s="545" t="s">
        <v>216</v>
      </c>
      <c r="D1577" s="546">
        <v>45708</v>
      </c>
      <c r="E1577" s="171" t="str">
        <f t="shared" si="24"/>
        <v>2025</v>
      </c>
      <c r="F1577" s="547">
        <v>5303.95</v>
      </c>
      <c r="G1577" s="548">
        <v>0.19</v>
      </c>
      <c r="H1577" s="547">
        <v>4457.1000000000004</v>
      </c>
      <c r="I1577" s="545" t="s">
        <v>12642</v>
      </c>
      <c r="J1577" s="545" t="s">
        <v>13307</v>
      </c>
      <c r="K1577" s="545" t="s">
        <v>13413</v>
      </c>
      <c r="L1577" s="545" t="s">
        <v>13807</v>
      </c>
      <c r="M1577" s="548" t="s">
        <v>13758</v>
      </c>
      <c r="N1577" s="545" t="s">
        <v>13413</v>
      </c>
      <c r="O1577" s="545" t="s">
        <v>15273</v>
      </c>
      <c r="P1577" s="549">
        <v>1688</v>
      </c>
      <c r="Q1577" s="549">
        <v>1</v>
      </c>
      <c r="R1577" s="549">
        <v>135</v>
      </c>
      <c r="S1577" s="548">
        <v>2228</v>
      </c>
      <c r="T1577" s="548"/>
      <c r="U1577" s="99"/>
    </row>
    <row r="1578" spans="1:21" ht="19.5" customHeight="1">
      <c r="A1578" s="545">
        <v>2047</v>
      </c>
      <c r="B1578" s="545" t="s">
        <v>7095</v>
      </c>
      <c r="C1578" s="545" t="s">
        <v>216</v>
      </c>
      <c r="D1578" s="546">
        <v>45708</v>
      </c>
      <c r="E1578" s="171" t="str">
        <f t="shared" si="24"/>
        <v>2025</v>
      </c>
      <c r="F1578" s="547">
        <v>22288.58</v>
      </c>
      <c r="G1578" s="548">
        <v>0.19</v>
      </c>
      <c r="H1578" s="547">
        <v>18729.900000000001</v>
      </c>
      <c r="I1578" s="545" t="s">
        <v>12642</v>
      </c>
      <c r="J1578" s="545" t="s">
        <v>13307</v>
      </c>
      <c r="K1578" s="545" t="s">
        <v>13413</v>
      </c>
      <c r="L1578" s="545" t="s">
        <v>13807</v>
      </c>
      <c r="M1578" s="548" t="s">
        <v>13758</v>
      </c>
      <c r="N1578" s="545" t="s">
        <v>13413</v>
      </c>
      <c r="O1578" s="545" t="s">
        <v>15274</v>
      </c>
      <c r="P1578" s="549">
        <v>1689</v>
      </c>
      <c r="Q1578" s="549">
        <v>1</v>
      </c>
      <c r="R1578" s="549">
        <v>135</v>
      </c>
      <c r="S1578" s="548">
        <v>2228</v>
      </c>
      <c r="T1578" s="548"/>
      <c r="U1578" s="99"/>
    </row>
    <row r="1579" spans="1:21" ht="19.5" customHeight="1">
      <c r="A1579" s="545">
        <v>2048</v>
      </c>
      <c r="B1579" s="545" t="s">
        <v>7094</v>
      </c>
      <c r="C1579" s="545" t="s">
        <v>216</v>
      </c>
      <c r="D1579" s="546">
        <v>46052</v>
      </c>
      <c r="E1579" s="171" t="str">
        <f t="shared" si="24"/>
        <v>2026</v>
      </c>
      <c r="F1579" s="547">
        <v>396</v>
      </c>
      <c r="G1579" s="548">
        <v>0.19</v>
      </c>
      <c r="H1579" s="547">
        <v>332.77</v>
      </c>
      <c r="I1579" s="545" t="s">
        <v>12642</v>
      </c>
      <c r="J1579" s="545" t="s">
        <v>13307</v>
      </c>
      <c r="K1579" s="545" t="s">
        <v>13413</v>
      </c>
      <c r="L1579" s="545" t="s">
        <v>13807</v>
      </c>
      <c r="M1579" s="548" t="s">
        <v>13758</v>
      </c>
      <c r="N1579" s="545" t="s">
        <v>13413</v>
      </c>
      <c r="O1579" s="545" t="s">
        <v>15275</v>
      </c>
      <c r="P1579" s="549">
        <v>1690</v>
      </c>
      <c r="Q1579" s="549">
        <v>1</v>
      </c>
      <c r="R1579" s="549">
        <v>135</v>
      </c>
      <c r="S1579" s="548">
        <v>2228</v>
      </c>
      <c r="T1579" s="548"/>
      <c r="U1579" s="99"/>
    </row>
    <row r="1580" spans="1:21" ht="19.5" customHeight="1">
      <c r="A1580" s="545">
        <v>2049</v>
      </c>
      <c r="B1580" s="545" t="s">
        <v>11619</v>
      </c>
      <c r="C1580" s="545" t="s">
        <v>216</v>
      </c>
      <c r="D1580" s="546">
        <v>44588</v>
      </c>
      <c r="E1580" s="171" t="str">
        <f t="shared" si="24"/>
        <v>2022</v>
      </c>
      <c r="F1580" s="547">
        <v>10219.01</v>
      </c>
      <c r="G1580" s="548">
        <v>0.19</v>
      </c>
      <c r="H1580" s="547">
        <v>8587.4</v>
      </c>
      <c r="I1580" s="545" t="s">
        <v>12642</v>
      </c>
      <c r="J1580" s="545" t="s">
        <v>13297</v>
      </c>
      <c r="K1580" s="545" t="s">
        <v>13413</v>
      </c>
      <c r="L1580" s="545" t="s">
        <v>13807</v>
      </c>
      <c r="M1580" s="548" t="s">
        <v>13758</v>
      </c>
      <c r="N1580" s="545" t="s">
        <v>13413</v>
      </c>
      <c r="O1580" s="545" t="s">
        <v>15276</v>
      </c>
      <c r="P1580" s="549">
        <v>1691</v>
      </c>
      <c r="Q1580" s="549">
        <v>1</v>
      </c>
      <c r="R1580" s="549">
        <v>135</v>
      </c>
      <c r="S1580" s="548">
        <v>2257</v>
      </c>
      <c r="T1580" s="548"/>
      <c r="U1580" s="99"/>
    </row>
    <row r="1581" spans="1:21" ht="19.5" customHeight="1">
      <c r="A1581" s="545">
        <v>2050</v>
      </c>
      <c r="B1581" s="545" t="s">
        <v>2668</v>
      </c>
      <c r="C1581" s="545" t="s">
        <v>216</v>
      </c>
      <c r="D1581" s="546"/>
      <c r="E1581" s="171" t="str">
        <f t="shared" si="24"/>
        <v>1900</v>
      </c>
      <c r="F1581" s="547">
        <v>0</v>
      </c>
      <c r="G1581" s="548">
        <v>0</v>
      </c>
      <c r="H1581" s="547">
        <v>0</v>
      </c>
      <c r="I1581" s="545" t="s">
        <v>12642</v>
      </c>
      <c r="J1581" s="545"/>
      <c r="K1581" s="545" t="s">
        <v>13413</v>
      </c>
      <c r="L1581" s="545" t="s">
        <v>13807</v>
      </c>
      <c r="M1581" s="548" t="s">
        <v>13758</v>
      </c>
      <c r="N1581" s="545" t="s">
        <v>13413</v>
      </c>
      <c r="O1581" s="545" t="s">
        <v>15277</v>
      </c>
      <c r="P1581" s="549">
        <v>1692</v>
      </c>
      <c r="Q1581" s="549">
        <v>1</v>
      </c>
      <c r="R1581" s="549">
        <v>135</v>
      </c>
      <c r="S1581" s="548"/>
      <c r="T1581" s="548"/>
      <c r="U1581" s="99"/>
    </row>
    <row r="1582" spans="1:21" ht="19.5" customHeight="1">
      <c r="A1582" s="545">
        <v>2051</v>
      </c>
      <c r="B1582" s="545" t="s">
        <v>11618</v>
      </c>
      <c r="C1582" s="545" t="s">
        <v>216</v>
      </c>
      <c r="D1582" s="546"/>
      <c r="E1582" s="171" t="str">
        <f t="shared" si="24"/>
        <v>1900</v>
      </c>
      <c r="F1582" s="547">
        <v>0</v>
      </c>
      <c r="G1582" s="548">
        <v>0</v>
      </c>
      <c r="H1582" s="547">
        <v>0</v>
      </c>
      <c r="I1582" s="545" t="s">
        <v>12642</v>
      </c>
      <c r="J1582" s="545"/>
      <c r="K1582" s="545" t="s">
        <v>13413</v>
      </c>
      <c r="L1582" s="545" t="s">
        <v>13807</v>
      </c>
      <c r="M1582" s="548" t="s">
        <v>13758</v>
      </c>
      <c r="N1582" s="545" t="s">
        <v>13413</v>
      </c>
      <c r="O1582" s="545" t="s">
        <v>15278</v>
      </c>
      <c r="P1582" s="549">
        <v>1693</v>
      </c>
      <c r="Q1582" s="549">
        <v>1</v>
      </c>
      <c r="R1582" s="549">
        <v>135</v>
      </c>
      <c r="S1582" s="548"/>
      <c r="T1582" s="548"/>
      <c r="U1582" s="99"/>
    </row>
    <row r="1583" spans="1:21" ht="19.5" customHeight="1">
      <c r="A1583" s="545">
        <v>2052</v>
      </c>
      <c r="B1583" s="545" t="s">
        <v>11617</v>
      </c>
      <c r="C1583" s="545" t="s">
        <v>216</v>
      </c>
      <c r="D1583" s="546"/>
      <c r="E1583" s="171" t="str">
        <f t="shared" si="24"/>
        <v>1900</v>
      </c>
      <c r="F1583" s="547">
        <v>0</v>
      </c>
      <c r="G1583" s="548">
        <v>0</v>
      </c>
      <c r="H1583" s="547">
        <v>0</v>
      </c>
      <c r="I1583" s="545" t="s">
        <v>12642</v>
      </c>
      <c r="J1583" s="545"/>
      <c r="K1583" s="545" t="s">
        <v>13413</v>
      </c>
      <c r="L1583" s="545" t="s">
        <v>13807</v>
      </c>
      <c r="M1583" s="548" t="s">
        <v>13758</v>
      </c>
      <c r="N1583" s="545" t="s">
        <v>13413</v>
      </c>
      <c r="O1583" s="545" t="s">
        <v>15279</v>
      </c>
      <c r="P1583" s="549">
        <v>1694</v>
      </c>
      <c r="Q1583" s="549">
        <v>1</v>
      </c>
      <c r="R1583" s="549">
        <v>135</v>
      </c>
      <c r="S1583" s="548"/>
      <c r="T1583" s="548"/>
      <c r="U1583" s="99"/>
    </row>
    <row r="1584" spans="1:21" ht="19.5" customHeight="1">
      <c r="A1584" s="545">
        <v>2053</v>
      </c>
      <c r="B1584" s="545" t="s">
        <v>11616</v>
      </c>
      <c r="C1584" s="545" t="s">
        <v>216</v>
      </c>
      <c r="D1584" s="546"/>
      <c r="E1584" s="171" t="str">
        <f t="shared" si="24"/>
        <v>1900</v>
      </c>
      <c r="F1584" s="547">
        <v>0</v>
      </c>
      <c r="G1584" s="548">
        <v>0</v>
      </c>
      <c r="H1584" s="547">
        <v>0</v>
      </c>
      <c r="I1584" s="545" t="s">
        <v>12642</v>
      </c>
      <c r="J1584" s="545"/>
      <c r="K1584" s="545" t="s">
        <v>13413</v>
      </c>
      <c r="L1584" s="545" t="s">
        <v>13807</v>
      </c>
      <c r="M1584" s="548" t="s">
        <v>13758</v>
      </c>
      <c r="N1584" s="545" t="s">
        <v>13413</v>
      </c>
      <c r="O1584" s="545" t="s">
        <v>15280</v>
      </c>
      <c r="P1584" s="549">
        <v>1695</v>
      </c>
      <c r="Q1584" s="549">
        <v>1</v>
      </c>
      <c r="R1584" s="549">
        <v>135</v>
      </c>
      <c r="S1584" s="548"/>
      <c r="T1584" s="548"/>
      <c r="U1584" s="99"/>
    </row>
    <row r="1585" spans="1:21" ht="19.5" customHeight="1">
      <c r="A1585" s="545">
        <v>2054</v>
      </c>
      <c r="B1585" s="545" t="s">
        <v>11615</v>
      </c>
      <c r="C1585" s="545" t="s">
        <v>216</v>
      </c>
      <c r="D1585" s="546"/>
      <c r="E1585" s="171" t="str">
        <f t="shared" si="24"/>
        <v>1900</v>
      </c>
      <c r="F1585" s="547">
        <v>0</v>
      </c>
      <c r="G1585" s="548">
        <v>0</v>
      </c>
      <c r="H1585" s="547">
        <v>0</v>
      </c>
      <c r="I1585" s="545" t="s">
        <v>12642</v>
      </c>
      <c r="J1585" s="545"/>
      <c r="K1585" s="545" t="s">
        <v>13413</v>
      </c>
      <c r="L1585" s="545" t="s">
        <v>13807</v>
      </c>
      <c r="M1585" s="548" t="s">
        <v>13758</v>
      </c>
      <c r="N1585" s="545" t="s">
        <v>13413</v>
      </c>
      <c r="O1585" s="545" t="s">
        <v>15281</v>
      </c>
      <c r="P1585" s="549">
        <v>1696</v>
      </c>
      <c r="Q1585" s="549">
        <v>1</v>
      </c>
      <c r="R1585" s="549">
        <v>135</v>
      </c>
      <c r="S1585" s="548"/>
      <c r="T1585" s="548"/>
      <c r="U1585" s="99"/>
    </row>
    <row r="1586" spans="1:21" ht="19.5" customHeight="1">
      <c r="A1586" s="545">
        <v>2055</v>
      </c>
      <c r="B1586" s="545" t="s">
        <v>2462</v>
      </c>
      <c r="C1586" s="545" t="s">
        <v>216</v>
      </c>
      <c r="D1586" s="546"/>
      <c r="E1586" s="171" t="str">
        <f t="shared" si="24"/>
        <v>1900</v>
      </c>
      <c r="F1586" s="547">
        <v>0</v>
      </c>
      <c r="G1586" s="548">
        <v>0</v>
      </c>
      <c r="H1586" s="547">
        <v>0</v>
      </c>
      <c r="I1586" s="545" t="s">
        <v>12642</v>
      </c>
      <c r="J1586" s="545"/>
      <c r="K1586" s="545" t="s">
        <v>13413</v>
      </c>
      <c r="L1586" s="545" t="s">
        <v>13807</v>
      </c>
      <c r="M1586" s="548" t="s">
        <v>13758</v>
      </c>
      <c r="N1586" s="545" t="s">
        <v>13413</v>
      </c>
      <c r="O1586" s="545" t="s">
        <v>14608</v>
      </c>
      <c r="P1586" s="549">
        <v>1697</v>
      </c>
      <c r="Q1586" s="549">
        <v>1</v>
      </c>
      <c r="R1586" s="549">
        <v>135</v>
      </c>
      <c r="S1586" s="548"/>
      <c r="T1586" s="548"/>
      <c r="U1586" s="99"/>
    </row>
    <row r="1587" spans="1:21" ht="19.5" customHeight="1">
      <c r="A1587" s="545">
        <v>2056</v>
      </c>
      <c r="B1587" s="545" t="s">
        <v>11614</v>
      </c>
      <c r="C1587" s="545" t="s">
        <v>216</v>
      </c>
      <c r="D1587" s="546">
        <v>44588</v>
      </c>
      <c r="E1587" s="171" t="str">
        <f t="shared" si="24"/>
        <v>2022</v>
      </c>
      <c r="F1587" s="547">
        <v>2692.01</v>
      </c>
      <c r="G1587" s="548">
        <v>0.19</v>
      </c>
      <c r="H1587" s="547">
        <v>2262.19</v>
      </c>
      <c r="I1587" s="545" t="s">
        <v>12642</v>
      </c>
      <c r="J1587" s="545" t="s">
        <v>13297</v>
      </c>
      <c r="K1587" s="545" t="s">
        <v>13413</v>
      </c>
      <c r="L1587" s="545" t="s">
        <v>13807</v>
      </c>
      <c r="M1587" s="548" t="s">
        <v>13758</v>
      </c>
      <c r="N1587" s="545" t="s">
        <v>13413</v>
      </c>
      <c r="O1587" s="545" t="s">
        <v>15282</v>
      </c>
      <c r="P1587" s="549">
        <v>1698</v>
      </c>
      <c r="Q1587" s="549">
        <v>1</v>
      </c>
      <c r="R1587" s="549">
        <v>135</v>
      </c>
      <c r="S1587" s="548">
        <v>2257</v>
      </c>
      <c r="T1587" s="548"/>
      <c r="U1587" s="99"/>
    </row>
    <row r="1588" spans="1:21" ht="19.5" customHeight="1">
      <c r="A1588" s="545">
        <v>2057</v>
      </c>
      <c r="B1588" s="545" t="s">
        <v>11055</v>
      </c>
      <c r="C1588" s="545" t="s">
        <v>216</v>
      </c>
      <c r="D1588" s="546"/>
      <c r="E1588" s="171" t="str">
        <f t="shared" si="24"/>
        <v>1900</v>
      </c>
      <c r="F1588" s="547">
        <v>0</v>
      </c>
      <c r="G1588" s="548">
        <v>0</v>
      </c>
      <c r="H1588" s="547">
        <v>0</v>
      </c>
      <c r="I1588" s="545" t="s">
        <v>12642</v>
      </c>
      <c r="J1588" s="545"/>
      <c r="K1588" s="545" t="s">
        <v>13413</v>
      </c>
      <c r="L1588" s="545" t="s">
        <v>13413</v>
      </c>
      <c r="M1588" s="548" t="s">
        <v>13758</v>
      </c>
      <c r="N1588" s="545" t="s">
        <v>13413</v>
      </c>
      <c r="O1588" s="545" t="s">
        <v>13413</v>
      </c>
      <c r="P1588" s="549">
        <v>1699</v>
      </c>
      <c r="Q1588" s="549">
        <v>1</v>
      </c>
      <c r="R1588" s="549">
        <v>135</v>
      </c>
      <c r="S1588" s="548"/>
      <c r="T1588" s="548"/>
      <c r="U1588" s="99"/>
    </row>
    <row r="1589" spans="1:21" ht="19.5" customHeight="1">
      <c r="A1589" s="545">
        <v>2058</v>
      </c>
      <c r="B1589" s="545" t="s">
        <v>11613</v>
      </c>
      <c r="C1589" s="545" t="s">
        <v>216</v>
      </c>
      <c r="D1589" s="546">
        <v>44588</v>
      </c>
      <c r="E1589" s="171" t="str">
        <f t="shared" si="24"/>
        <v>2022</v>
      </c>
      <c r="F1589" s="547">
        <v>2973</v>
      </c>
      <c r="G1589" s="548">
        <v>0.19</v>
      </c>
      <c r="H1589" s="547">
        <v>2498.3200000000002</v>
      </c>
      <c r="I1589" s="545" t="s">
        <v>12642</v>
      </c>
      <c r="J1589" s="545" t="s">
        <v>13297</v>
      </c>
      <c r="K1589" s="545" t="s">
        <v>13413</v>
      </c>
      <c r="L1589" s="545" t="s">
        <v>13807</v>
      </c>
      <c r="M1589" s="548" t="s">
        <v>13758</v>
      </c>
      <c r="N1589" s="545" t="s">
        <v>13413</v>
      </c>
      <c r="O1589" s="545" t="s">
        <v>15283</v>
      </c>
      <c r="P1589" s="549">
        <v>1700</v>
      </c>
      <c r="Q1589" s="549">
        <v>1</v>
      </c>
      <c r="R1589" s="549">
        <v>135</v>
      </c>
      <c r="S1589" s="548">
        <v>2257</v>
      </c>
      <c r="T1589" s="548"/>
      <c r="U1589" s="99"/>
    </row>
    <row r="1590" spans="1:21" ht="19.5" customHeight="1">
      <c r="A1590" s="545">
        <v>2059</v>
      </c>
      <c r="B1590" s="545" t="s">
        <v>11612</v>
      </c>
      <c r="C1590" s="545" t="s">
        <v>216</v>
      </c>
      <c r="D1590" s="546">
        <v>44588</v>
      </c>
      <c r="E1590" s="171" t="str">
        <f t="shared" si="24"/>
        <v>2022</v>
      </c>
      <c r="F1590" s="547">
        <v>14053</v>
      </c>
      <c r="G1590" s="548">
        <v>0.19</v>
      </c>
      <c r="H1590" s="547">
        <v>11809.24</v>
      </c>
      <c r="I1590" s="545" t="s">
        <v>12642</v>
      </c>
      <c r="J1590" s="545" t="s">
        <v>13297</v>
      </c>
      <c r="K1590" s="545" t="s">
        <v>13413</v>
      </c>
      <c r="L1590" s="545" t="s">
        <v>13807</v>
      </c>
      <c r="M1590" s="548" t="s">
        <v>13758</v>
      </c>
      <c r="N1590" s="545" t="s">
        <v>13413</v>
      </c>
      <c r="O1590" s="545" t="s">
        <v>15284</v>
      </c>
      <c r="P1590" s="549">
        <v>1701</v>
      </c>
      <c r="Q1590" s="549">
        <v>1</v>
      </c>
      <c r="R1590" s="549">
        <v>135</v>
      </c>
      <c r="S1590" s="548">
        <v>2257</v>
      </c>
      <c r="T1590" s="548"/>
      <c r="U1590" s="99"/>
    </row>
    <row r="1591" spans="1:21" ht="19.5" customHeight="1">
      <c r="A1591" s="545">
        <v>2060</v>
      </c>
      <c r="B1591" s="545" t="s">
        <v>7093</v>
      </c>
      <c r="C1591" s="545" t="s">
        <v>216</v>
      </c>
      <c r="D1591" s="546">
        <v>46052</v>
      </c>
      <c r="E1591" s="171" t="str">
        <f t="shared" si="24"/>
        <v>2026</v>
      </c>
      <c r="F1591" s="547">
        <v>46004</v>
      </c>
      <c r="G1591" s="548">
        <v>0.19</v>
      </c>
      <c r="H1591" s="547">
        <v>38658.82</v>
      </c>
      <c r="I1591" s="545" t="s">
        <v>12676</v>
      </c>
      <c r="J1591" s="545" t="s">
        <v>13307</v>
      </c>
      <c r="K1591" s="545" t="s">
        <v>13413</v>
      </c>
      <c r="L1591" s="545" t="s">
        <v>13807</v>
      </c>
      <c r="M1591" s="548" t="s">
        <v>13758</v>
      </c>
      <c r="N1591" s="545" t="s">
        <v>13413</v>
      </c>
      <c r="O1591" s="545" t="s">
        <v>15285</v>
      </c>
      <c r="P1591" s="549">
        <v>1702</v>
      </c>
      <c r="Q1591" s="549">
        <v>1</v>
      </c>
      <c r="R1591" s="549">
        <v>14</v>
      </c>
      <c r="S1591" s="548">
        <v>2228</v>
      </c>
      <c r="T1591" s="548"/>
      <c r="U1591" s="99"/>
    </row>
    <row r="1592" spans="1:21" ht="19.5" customHeight="1">
      <c r="A1592" s="545">
        <v>2061</v>
      </c>
      <c r="B1592" s="545" t="s">
        <v>2549</v>
      </c>
      <c r="C1592" s="545" t="s">
        <v>216</v>
      </c>
      <c r="D1592" s="546">
        <v>45708</v>
      </c>
      <c r="E1592" s="171" t="str">
        <f t="shared" si="24"/>
        <v>2025</v>
      </c>
      <c r="F1592" s="547">
        <v>17798.8</v>
      </c>
      <c r="G1592" s="548">
        <v>0.19</v>
      </c>
      <c r="H1592" s="547">
        <v>14956.97</v>
      </c>
      <c r="I1592" s="545" t="s">
        <v>12642</v>
      </c>
      <c r="J1592" s="545" t="s">
        <v>13307</v>
      </c>
      <c r="K1592" s="545" t="s">
        <v>13413</v>
      </c>
      <c r="L1592" s="545" t="s">
        <v>13807</v>
      </c>
      <c r="M1592" s="548" t="s">
        <v>13758</v>
      </c>
      <c r="N1592" s="545" t="s">
        <v>13413</v>
      </c>
      <c r="O1592" s="545" t="s">
        <v>15286</v>
      </c>
      <c r="P1592" s="549">
        <v>1703</v>
      </c>
      <c r="Q1592" s="549">
        <v>1</v>
      </c>
      <c r="R1592" s="549">
        <v>135</v>
      </c>
      <c r="S1592" s="548">
        <v>2228</v>
      </c>
      <c r="T1592" s="548"/>
      <c r="U1592" s="99"/>
    </row>
    <row r="1593" spans="1:21" ht="19.5" customHeight="1">
      <c r="A1593" s="545">
        <v>2062</v>
      </c>
      <c r="B1593" s="545" t="s">
        <v>2677</v>
      </c>
      <c r="C1593" s="545" t="s">
        <v>216</v>
      </c>
      <c r="D1593" s="546">
        <v>46052</v>
      </c>
      <c r="E1593" s="171" t="str">
        <f t="shared" si="24"/>
        <v>2026</v>
      </c>
      <c r="F1593" s="547">
        <v>16438</v>
      </c>
      <c r="G1593" s="548">
        <v>0.19</v>
      </c>
      <c r="H1593" s="547">
        <v>13813.45</v>
      </c>
      <c r="I1593" s="545" t="s">
        <v>12642</v>
      </c>
      <c r="J1593" s="545" t="s">
        <v>13307</v>
      </c>
      <c r="K1593" s="545" t="s">
        <v>13413</v>
      </c>
      <c r="L1593" s="545" t="s">
        <v>13807</v>
      </c>
      <c r="M1593" s="548" t="s">
        <v>13758</v>
      </c>
      <c r="N1593" s="545" t="s">
        <v>13413</v>
      </c>
      <c r="O1593" s="545" t="s">
        <v>15287</v>
      </c>
      <c r="P1593" s="549">
        <v>1704</v>
      </c>
      <c r="Q1593" s="549">
        <v>1</v>
      </c>
      <c r="R1593" s="549">
        <v>135</v>
      </c>
      <c r="S1593" s="548">
        <v>2228</v>
      </c>
      <c r="T1593" s="548"/>
      <c r="U1593" s="99"/>
    </row>
    <row r="1594" spans="1:21" ht="19.5" customHeight="1">
      <c r="A1594" s="545">
        <v>2063</v>
      </c>
      <c r="B1594" s="545" t="s">
        <v>7092</v>
      </c>
      <c r="C1594" s="545" t="s">
        <v>216</v>
      </c>
      <c r="D1594" s="546">
        <v>46052</v>
      </c>
      <c r="E1594" s="171" t="str">
        <f t="shared" si="24"/>
        <v>2026</v>
      </c>
      <c r="F1594" s="547">
        <v>5612</v>
      </c>
      <c r="G1594" s="548">
        <v>0.19</v>
      </c>
      <c r="H1594" s="547">
        <v>4715.97</v>
      </c>
      <c r="I1594" s="545" t="s">
        <v>12642</v>
      </c>
      <c r="J1594" s="545" t="s">
        <v>13307</v>
      </c>
      <c r="K1594" s="545" t="s">
        <v>13413</v>
      </c>
      <c r="L1594" s="545" t="s">
        <v>13807</v>
      </c>
      <c r="M1594" s="548" t="s">
        <v>13758</v>
      </c>
      <c r="N1594" s="545" t="s">
        <v>13413</v>
      </c>
      <c r="O1594" s="545" t="s">
        <v>15288</v>
      </c>
      <c r="P1594" s="549">
        <v>1705</v>
      </c>
      <c r="Q1594" s="549">
        <v>1</v>
      </c>
      <c r="R1594" s="549">
        <v>135</v>
      </c>
      <c r="S1594" s="548">
        <v>2228</v>
      </c>
      <c r="T1594" s="548"/>
      <c r="U1594" s="99"/>
    </row>
    <row r="1595" spans="1:21" ht="19.5" customHeight="1">
      <c r="A1595" s="545">
        <v>2064</v>
      </c>
      <c r="B1595" s="545" t="s">
        <v>7091</v>
      </c>
      <c r="C1595" s="545" t="s">
        <v>216</v>
      </c>
      <c r="D1595" s="546">
        <v>46084</v>
      </c>
      <c r="E1595" s="171" t="str">
        <f t="shared" si="24"/>
        <v>2026</v>
      </c>
      <c r="F1595" s="547">
        <v>1336</v>
      </c>
      <c r="G1595" s="548">
        <v>0.19</v>
      </c>
      <c r="H1595" s="547">
        <v>1122.69</v>
      </c>
      <c r="I1595" s="545" t="s">
        <v>12642</v>
      </c>
      <c r="J1595" s="545" t="s">
        <v>13296</v>
      </c>
      <c r="K1595" s="545" t="s">
        <v>13413</v>
      </c>
      <c r="L1595" s="545" t="s">
        <v>13807</v>
      </c>
      <c r="M1595" s="548" t="s">
        <v>13758</v>
      </c>
      <c r="N1595" s="545" t="s">
        <v>13413</v>
      </c>
      <c r="O1595" s="545" t="s">
        <v>15289</v>
      </c>
      <c r="P1595" s="549">
        <v>1706</v>
      </c>
      <c r="Q1595" s="549">
        <v>1</v>
      </c>
      <c r="R1595" s="549">
        <v>135</v>
      </c>
      <c r="S1595" s="548">
        <v>2218</v>
      </c>
      <c r="T1595" s="548"/>
      <c r="U1595" s="99"/>
    </row>
    <row r="1596" spans="1:21" ht="19.5" customHeight="1">
      <c r="A1596" s="545">
        <v>2065</v>
      </c>
      <c r="B1596" s="545" t="s">
        <v>573</v>
      </c>
      <c r="C1596" s="545" t="s">
        <v>216</v>
      </c>
      <c r="D1596" s="546"/>
      <c r="E1596" s="171" t="str">
        <f t="shared" si="24"/>
        <v>1900</v>
      </c>
      <c r="F1596" s="547">
        <v>0</v>
      </c>
      <c r="G1596" s="548">
        <v>0</v>
      </c>
      <c r="H1596" s="547">
        <v>0</v>
      </c>
      <c r="I1596" s="545" t="s">
        <v>12679</v>
      </c>
      <c r="J1596" s="545"/>
      <c r="K1596" s="545" t="s">
        <v>13413</v>
      </c>
      <c r="L1596" s="545" t="s">
        <v>13906</v>
      </c>
      <c r="M1596" s="548" t="s">
        <v>13758</v>
      </c>
      <c r="N1596" s="545" t="s">
        <v>13413</v>
      </c>
      <c r="O1596" s="545" t="s">
        <v>15290</v>
      </c>
      <c r="P1596" s="549">
        <v>1707</v>
      </c>
      <c r="Q1596" s="549">
        <v>1</v>
      </c>
      <c r="R1596" s="549">
        <v>88</v>
      </c>
      <c r="S1596" s="548"/>
      <c r="T1596" s="548"/>
      <c r="U1596" s="99"/>
    </row>
    <row r="1597" spans="1:21" ht="19.5" customHeight="1">
      <c r="A1597" s="545">
        <v>2066</v>
      </c>
      <c r="B1597" s="545" t="s">
        <v>6376</v>
      </c>
      <c r="C1597" s="545" t="s">
        <v>216</v>
      </c>
      <c r="D1597" s="546">
        <v>46052</v>
      </c>
      <c r="E1597" s="171" t="str">
        <f t="shared" si="24"/>
        <v>2026</v>
      </c>
      <c r="F1597" s="547">
        <v>73993</v>
      </c>
      <c r="G1597" s="548">
        <v>0.19</v>
      </c>
      <c r="H1597" s="547">
        <v>62178.99</v>
      </c>
      <c r="I1597" s="545" t="s">
        <v>12661</v>
      </c>
      <c r="J1597" s="545" t="s">
        <v>13307</v>
      </c>
      <c r="K1597" s="545" t="s">
        <v>13413</v>
      </c>
      <c r="L1597" s="545" t="s">
        <v>15291</v>
      </c>
      <c r="M1597" s="548" t="s">
        <v>13758</v>
      </c>
      <c r="N1597" s="545" t="s">
        <v>13413</v>
      </c>
      <c r="O1597" s="545" t="s">
        <v>15292</v>
      </c>
      <c r="P1597" s="549">
        <v>1708</v>
      </c>
      <c r="Q1597" s="549">
        <v>1</v>
      </c>
      <c r="R1597" s="549">
        <v>89</v>
      </c>
      <c r="S1597" s="548">
        <v>2228</v>
      </c>
      <c r="T1597" s="548"/>
      <c r="U1597" s="99"/>
    </row>
    <row r="1598" spans="1:21" ht="19.5" customHeight="1">
      <c r="A1598" s="545">
        <v>2067</v>
      </c>
      <c r="B1598" s="545" t="s">
        <v>630</v>
      </c>
      <c r="C1598" s="545" t="s">
        <v>216</v>
      </c>
      <c r="D1598" s="546"/>
      <c r="E1598" s="171" t="str">
        <f t="shared" si="24"/>
        <v>1900</v>
      </c>
      <c r="F1598" s="547">
        <v>0</v>
      </c>
      <c r="G1598" s="548">
        <v>0</v>
      </c>
      <c r="H1598" s="547">
        <v>0</v>
      </c>
      <c r="I1598" s="545" t="s">
        <v>12661</v>
      </c>
      <c r="J1598" s="545"/>
      <c r="K1598" s="545" t="s">
        <v>13413</v>
      </c>
      <c r="L1598" s="545" t="s">
        <v>13906</v>
      </c>
      <c r="M1598" s="548" t="s">
        <v>13758</v>
      </c>
      <c r="N1598" s="545" t="s">
        <v>13413</v>
      </c>
      <c r="O1598" s="545" t="s">
        <v>15293</v>
      </c>
      <c r="P1598" s="549">
        <v>1709</v>
      </c>
      <c r="Q1598" s="549">
        <v>1</v>
      </c>
      <c r="R1598" s="549">
        <v>89</v>
      </c>
      <c r="S1598" s="548"/>
      <c r="T1598" s="548"/>
      <c r="U1598" s="99"/>
    </row>
    <row r="1599" spans="1:21" ht="19.5" customHeight="1">
      <c r="A1599" s="545">
        <v>2069</v>
      </c>
      <c r="B1599" s="545" t="s">
        <v>11611</v>
      </c>
      <c r="C1599" s="545" t="s">
        <v>216</v>
      </c>
      <c r="D1599" s="546"/>
      <c r="E1599" s="171" t="str">
        <f t="shared" si="24"/>
        <v>1900</v>
      </c>
      <c r="F1599" s="547">
        <v>0</v>
      </c>
      <c r="G1599" s="548">
        <v>0</v>
      </c>
      <c r="H1599" s="547">
        <v>0</v>
      </c>
      <c r="I1599" s="545" t="s">
        <v>12675</v>
      </c>
      <c r="J1599" s="545"/>
      <c r="K1599" s="545" t="s">
        <v>13413</v>
      </c>
      <c r="L1599" s="545" t="s">
        <v>13413</v>
      </c>
      <c r="M1599" s="548" t="s">
        <v>13758</v>
      </c>
      <c r="N1599" s="545" t="s">
        <v>13413</v>
      </c>
      <c r="O1599" s="545" t="s">
        <v>14206</v>
      </c>
      <c r="P1599" s="549">
        <v>1710</v>
      </c>
      <c r="Q1599" s="549">
        <v>1</v>
      </c>
      <c r="R1599" s="549">
        <v>141</v>
      </c>
      <c r="S1599" s="548"/>
      <c r="T1599" s="548"/>
      <c r="U1599" s="99"/>
    </row>
    <row r="1600" spans="1:21" ht="19.5" customHeight="1">
      <c r="A1600" s="545">
        <v>2074</v>
      </c>
      <c r="B1600" s="545" t="s">
        <v>11610</v>
      </c>
      <c r="C1600" s="545" t="s">
        <v>216</v>
      </c>
      <c r="D1600" s="546"/>
      <c r="E1600" s="171" t="str">
        <f t="shared" si="24"/>
        <v>1900</v>
      </c>
      <c r="F1600" s="547">
        <v>0</v>
      </c>
      <c r="G1600" s="548">
        <v>0</v>
      </c>
      <c r="H1600" s="547">
        <v>0</v>
      </c>
      <c r="I1600" s="545" t="s">
        <v>12703</v>
      </c>
      <c r="J1600" s="545"/>
      <c r="K1600" s="545" t="s">
        <v>13413</v>
      </c>
      <c r="L1600" s="545" t="s">
        <v>13413</v>
      </c>
      <c r="M1600" s="548" t="s">
        <v>13758</v>
      </c>
      <c r="N1600" s="545" t="s">
        <v>13413</v>
      </c>
      <c r="O1600" s="545" t="s">
        <v>15294</v>
      </c>
      <c r="P1600" s="549">
        <v>1715</v>
      </c>
      <c r="Q1600" s="549">
        <v>1</v>
      </c>
      <c r="R1600" s="549">
        <v>120</v>
      </c>
      <c r="S1600" s="548"/>
      <c r="T1600" s="548"/>
      <c r="U1600" s="99"/>
    </row>
    <row r="1601" spans="1:21" ht="19.5" customHeight="1">
      <c r="A1601" s="545">
        <v>2075</v>
      </c>
      <c r="B1601" s="545" t="s">
        <v>845</v>
      </c>
      <c r="C1601" s="545" t="s">
        <v>216</v>
      </c>
      <c r="D1601" s="546"/>
      <c r="E1601" s="171" t="str">
        <f t="shared" si="24"/>
        <v>1900</v>
      </c>
      <c r="F1601" s="547">
        <v>0</v>
      </c>
      <c r="G1601" s="548">
        <v>0</v>
      </c>
      <c r="H1601" s="547">
        <v>0</v>
      </c>
      <c r="I1601" s="545" t="s">
        <v>12684</v>
      </c>
      <c r="J1601" s="545"/>
      <c r="K1601" s="545" t="s">
        <v>13413</v>
      </c>
      <c r="L1601" s="545" t="s">
        <v>13982</v>
      </c>
      <c r="M1601" s="548" t="s">
        <v>13758</v>
      </c>
      <c r="N1601" s="545" t="s">
        <v>13413</v>
      </c>
      <c r="O1601" s="545" t="s">
        <v>15295</v>
      </c>
      <c r="P1601" s="549">
        <v>1716</v>
      </c>
      <c r="Q1601" s="549">
        <v>1</v>
      </c>
      <c r="R1601" s="549">
        <v>95</v>
      </c>
      <c r="S1601" s="548"/>
      <c r="T1601" s="548"/>
      <c r="U1601" s="99"/>
    </row>
    <row r="1602" spans="1:21" ht="19.5" customHeight="1">
      <c r="A1602" s="545">
        <v>2076</v>
      </c>
      <c r="B1602" s="545" t="s">
        <v>1483</v>
      </c>
      <c r="C1602" s="545" t="s">
        <v>216</v>
      </c>
      <c r="D1602" s="546"/>
      <c r="E1602" s="171" t="str">
        <f t="shared" si="24"/>
        <v>1900</v>
      </c>
      <c r="F1602" s="547">
        <v>0</v>
      </c>
      <c r="G1602" s="548">
        <v>0</v>
      </c>
      <c r="H1602" s="547">
        <v>0</v>
      </c>
      <c r="I1602" s="545" t="s">
        <v>12703</v>
      </c>
      <c r="J1602" s="545"/>
      <c r="K1602" s="545" t="s">
        <v>13413</v>
      </c>
      <c r="L1602" s="545" t="s">
        <v>13413</v>
      </c>
      <c r="M1602" s="548" t="s">
        <v>13758</v>
      </c>
      <c r="N1602" s="545" t="s">
        <v>13413</v>
      </c>
      <c r="O1602" s="545" t="s">
        <v>15296</v>
      </c>
      <c r="P1602" s="549">
        <v>1717</v>
      </c>
      <c r="Q1602" s="549">
        <v>1</v>
      </c>
      <c r="R1602" s="549">
        <v>120</v>
      </c>
      <c r="S1602" s="548"/>
      <c r="T1602" s="548"/>
      <c r="U1602" s="99"/>
    </row>
    <row r="1603" spans="1:21" ht="19.5" customHeight="1">
      <c r="A1603" s="545">
        <v>2077</v>
      </c>
      <c r="B1603" s="545" t="s">
        <v>11609</v>
      </c>
      <c r="C1603" s="545" t="s">
        <v>216</v>
      </c>
      <c r="D1603" s="546"/>
      <c r="E1603" s="171" t="str">
        <f t="shared" si="24"/>
        <v>1900</v>
      </c>
      <c r="F1603" s="547">
        <v>0</v>
      </c>
      <c r="G1603" s="548">
        <v>0</v>
      </c>
      <c r="H1603" s="547">
        <v>0</v>
      </c>
      <c r="I1603" s="545" t="s">
        <v>12704</v>
      </c>
      <c r="J1603" s="545"/>
      <c r="K1603" s="545" t="s">
        <v>13413</v>
      </c>
      <c r="L1603" s="545" t="s">
        <v>13413</v>
      </c>
      <c r="M1603" s="548" t="s">
        <v>13758</v>
      </c>
      <c r="N1603" s="545" t="s">
        <v>13413</v>
      </c>
      <c r="O1603" s="545" t="s">
        <v>15297</v>
      </c>
      <c r="P1603" s="549">
        <v>1718</v>
      </c>
      <c r="Q1603" s="549">
        <v>1</v>
      </c>
      <c r="R1603" s="549">
        <v>118</v>
      </c>
      <c r="S1603" s="548"/>
      <c r="T1603" s="548"/>
      <c r="U1603" s="99"/>
    </row>
    <row r="1604" spans="1:21" ht="19.5" customHeight="1">
      <c r="A1604" s="545">
        <v>2078</v>
      </c>
      <c r="B1604" s="545" t="s">
        <v>11608</v>
      </c>
      <c r="C1604" s="545" t="s">
        <v>216</v>
      </c>
      <c r="D1604" s="546"/>
      <c r="E1604" s="171" t="str">
        <f t="shared" ref="E1604:E1667" si="25">TEXT(D1604,"YYYY")</f>
        <v>1900</v>
      </c>
      <c r="F1604" s="547">
        <v>0</v>
      </c>
      <c r="G1604" s="548">
        <v>0</v>
      </c>
      <c r="H1604" s="547">
        <v>0</v>
      </c>
      <c r="I1604" s="545" t="s">
        <v>12704</v>
      </c>
      <c r="J1604" s="545"/>
      <c r="K1604" s="545" t="s">
        <v>13413</v>
      </c>
      <c r="L1604" s="545" t="s">
        <v>13413</v>
      </c>
      <c r="M1604" s="548" t="s">
        <v>13758</v>
      </c>
      <c r="N1604" s="545" t="s">
        <v>13413</v>
      </c>
      <c r="O1604" s="545" t="s">
        <v>15298</v>
      </c>
      <c r="P1604" s="549">
        <v>1719</v>
      </c>
      <c r="Q1604" s="549">
        <v>1</v>
      </c>
      <c r="R1604" s="549">
        <v>118</v>
      </c>
      <c r="S1604" s="548"/>
      <c r="T1604" s="548"/>
      <c r="U1604" s="99"/>
    </row>
    <row r="1605" spans="1:21" ht="19.5" customHeight="1">
      <c r="A1605" s="545">
        <v>2079</v>
      </c>
      <c r="B1605" s="545" t="s">
        <v>11607</v>
      </c>
      <c r="C1605" s="545" t="s">
        <v>216</v>
      </c>
      <c r="D1605" s="546"/>
      <c r="E1605" s="171" t="str">
        <f t="shared" si="25"/>
        <v>1900</v>
      </c>
      <c r="F1605" s="547">
        <v>0</v>
      </c>
      <c r="G1605" s="548">
        <v>0</v>
      </c>
      <c r="H1605" s="547">
        <v>0</v>
      </c>
      <c r="I1605" s="545" t="s">
        <v>12703</v>
      </c>
      <c r="J1605" s="545"/>
      <c r="K1605" s="545" t="s">
        <v>13413</v>
      </c>
      <c r="L1605" s="545" t="s">
        <v>13413</v>
      </c>
      <c r="M1605" s="548" t="s">
        <v>13758</v>
      </c>
      <c r="N1605" s="545" t="s">
        <v>13413</v>
      </c>
      <c r="O1605" s="545" t="s">
        <v>15299</v>
      </c>
      <c r="P1605" s="549">
        <v>1720</v>
      </c>
      <c r="Q1605" s="549">
        <v>1</v>
      </c>
      <c r="R1605" s="549">
        <v>120</v>
      </c>
      <c r="S1605" s="548"/>
      <c r="T1605" s="548"/>
      <c r="U1605" s="99"/>
    </row>
    <row r="1606" spans="1:21" ht="19.5" customHeight="1">
      <c r="A1606" s="545">
        <v>2080</v>
      </c>
      <c r="B1606" s="545" t="s">
        <v>1534</v>
      </c>
      <c r="C1606" s="545" t="s">
        <v>216</v>
      </c>
      <c r="D1606" s="546"/>
      <c r="E1606" s="171" t="str">
        <f t="shared" si="25"/>
        <v>1900</v>
      </c>
      <c r="F1606" s="547">
        <v>0</v>
      </c>
      <c r="G1606" s="548">
        <v>0</v>
      </c>
      <c r="H1606" s="547">
        <v>0</v>
      </c>
      <c r="I1606" s="545" t="s">
        <v>12703</v>
      </c>
      <c r="J1606" s="545"/>
      <c r="K1606" s="545" t="s">
        <v>13413</v>
      </c>
      <c r="L1606" s="545" t="s">
        <v>15300</v>
      </c>
      <c r="M1606" s="548" t="s">
        <v>13758</v>
      </c>
      <c r="N1606" s="545" t="s">
        <v>13413</v>
      </c>
      <c r="O1606" s="545" t="s">
        <v>15301</v>
      </c>
      <c r="P1606" s="549">
        <v>1721</v>
      </c>
      <c r="Q1606" s="549">
        <v>1</v>
      </c>
      <c r="R1606" s="549">
        <v>120</v>
      </c>
      <c r="S1606" s="548"/>
      <c r="T1606" s="548"/>
      <c r="U1606" s="99"/>
    </row>
    <row r="1607" spans="1:21" ht="19.5" customHeight="1">
      <c r="A1607" s="545">
        <v>2081</v>
      </c>
      <c r="B1607" s="545" t="s">
        <v>11606</v>
      </c>
      <c r="C1607" s="545" t="s">
        <v>216</v>
      </c>
      <c r="D1607" s="546"/>
      <c r="E1607" s="171" t="str">
        <f t="shared" si="25"/>
        <v>1900</v>
      </c>
      <c r="F1607" s="547">
        <v>0</v>
      </c>
      <c r="G1607" s="548">
        <v>0</v>
      </c>
      <c r="H1607" s="547">
        <v>0</v>
      </c>
      <c r="I1607" s="545" t="s">
        <v>12703</v>
      </c>
      <c r="J1607" s="545"/>
      <c r="K1607" s="545" t="s">
        <v>13413</v>
      </c>
      <c r="L1607" s="545" t="s">
        <v>15302</v>
      </c>
      <c r="M1607" s="548" t="s">
        <v>13758</v>
      </c>
      <c r="N1607" s="545" t="s">
        <v>13413</v>
      </c>
      <c r="O1607" s="545" t="s">
        <v>15303</v>
      </c>
      <c r="P1607" s="549">
        <v>1722</v>
      </c>
      <c r="Q1607" s="549">
        <v>1</v>
      </c>
      <c r="R1607" s="549">
        <v>120</v>
      </c>
      <c r="S1607" s="548"/>
      <c r="T1607" s="548"/>
      <c r="U1607" s="99"/>
    </row>
    <row r="1608" spans="1:21" ht="19.5" customHeight="1">
      <c r="A1608" s="545">
        <v>2082</v>
      </c>
      <c r="B1608" s="545" t="s">
        <v>11605</v>
      </c>
      <c r="C1608" s="545" t="s">
        <v>216</v>
      </c>
      <c r="D1608" s="546"/>
      <c r="E1608" s="171" t="str">
        <f t="shared" si="25"/>
        <v>1900</v>
      </c>
      <c r="F1608" s="547">
        <v>0</v>
      </c>
      <c r="G1608" s="548">
        <v>0</v>
      </c>
      <c r="H1608" s="547">
        <v>0</v>
      </c>
      <c r="I1608" s="545" t="s">
        <v>12703</v>
      </c>
      <c r="J1608" s="545"/>
      <c r="K1608" s="545" t="s">
        <v>13413</v>
      </c>
      <c r="L1608" s="545" t="s">
        <v>15304</v>
      </c>
      <c r="M1608" s="548" t="s">
        <v>13758</v>
      </c>
      <c r="N1608" s="545" t="s">
        <v>13413</v>
      </c>
      <c r="O1608" s="545" t="s">
        <v>15305</v>
      </c>
      <c r="P1608" s="549">
        <v>1723</v>
      </c>
      <c r="Q1608" s="549">
        <v>1</v>
      </c>
      <c r="R1608" s="549">
        <v>120</v>
      </c>
      <c r="S1608" s="548"/>
      <c r="T1608" s="548"/>
      <c r="U1608" s="99"/>
    </row>
    <row r="1609" spans="1:21" ht="19.5" customHeight="1">
      <c r="A1609" s="545">
        <v>2083</v>
      </c>
      <c r="B1609" s="545" t="s">
        <v>11604</v>
      </c>
      <c r="C1609" s="545" t="s">
        <v>216</v>
      </c>
      <c r="D1609" s="546"/>
      <c r="E1609" s="171" t="str">
        <f t="shared" si="25"/>
        <v>1900</v>
      </c>
      <c r="F1609" s="547">
        <v>0</v>
      </c>
      <c r="G1609" s="548">
        <v>0</v>
      </c>
      <c r="H1609" s="547">
        <v>0</v>
      </c>
      <c r="I1609" s="545" t="s">
        <v>12741</v>
      </c>
      <c r="J1609" s="545"/>
      <c r="K1609" s="545" t="s">
        <v>15306</v>
      </c>
      <c r="L1609" s="545" t="s">
        <v>13413</v>
      </c>
      <c r="M1609" s="548" t="s">
        <v>13758</v>
      </c>
      <c r="N1609" s="545" t="s">
        <v>13413</v>
      </c>
      <c r="O1609" s="545" t="s">
        <v>13413</v>
      </c>
      <c r="P1609" s="549">
        <v>1724</v>
      </c>
      <c r="Q1609" s="549">
        <v>1</v>
      </c>
      <c r="R1609" s="549">
        <v>37</v>
      </c>
      <c r="S1609" s="548"/>
      <c r="T1609" s="548"/>
      <c r="U1609" s="99"/>
    </row>
    <row r="1610" spans="1:21" ht="19.5" customHeight="1">
      <c r="A1610" s="545">
        <v>2084</v>
      </c>
      <c r="B1610" s="545" t="s">
        <v>1478</v>
      </c>
      <c r="C1610" s="545" t="s">
        <v>216</v>
      </c>
      <c r="D1610" s="546"/>
      <c r="E1610" s="171" t="str">
        <f t="shared" si="25"/>
        <v>1900</v>
      </c>
      <c r="F1610" s="547">
        <v>0</v>
      </c>
      <c r="G1610" s="548">
        <v>0</v>
      </c>
      <c r="H1610" s="547">
        <v>0</v>
      </c>
      <c r="I1610" s="545" t="s">
        <v>12703</v>
      </c>
      <c r="J1610" s="545"/>
      <c r="K1610" s="545" t="s">
        <v>13413</v>
      </c>
      <c r="L1610" s="545" t="s">
        <v>15307</v>
      </c>
      <c r="M1610" s="548" t="s">
        <v>13758</v>
      </c>
      <c r="N1610" s="545" t="s">
        <v>13413</v>
      </c>
      <c r="O1610" s="545" t="s">
        <v>15308</v>
      </c>
      <c r="P1610" s="549">
        <v>1725</v>
      </c>
      <c r="Q1610" s="549">
        <v>1</v>
      </c>
      <c r="R1610" s="549">
        <v>120</v>
      </c>
      <c r="S1610" s="548"/>
      <c r="T1610" s="548"/>
      <c r="U1610" s="99"/>
    </row>
    <row r="1611" spans="1:21" ht="19.5" customHeight="1">
      <c r="A1611" s="545">
        <v>2085</v>
      </c>
      <c r="B1611" s="545" t="s">
        <v>1554</v>
      </c>
      <c r="C1611" s="545" t="s">
        <v>216</v>
      </c>
      <c r="D1611" s="546"/>
      <c r="E1611" s="171" t="str">
        <f t="shared" si="25"/>
        <v>1900</v>
      </c>
      <c r="F1611" s="547">
        <v>0</v>
      </c>
      <c r="G1611" s="548">
        <v>0</v>
      </c>
      <c r="H1611" s="547">
        <v>0</v>
      </c>
      <c r="I1611" s="545" t="s">
        <v>12704</v>
      </c>
      <c r="J1611" s="545"/>
      <c r="K1611" s="545" t="s">
        <v>13413</v>
      </c>
      <c r="L1611" s="545" t="s">
        <v>13413</v>
      </c>
      <c r="M1611" s="548" t="s">
        <v>13758</v>
      </c>
      <c r="N1611" s="545" t="s">
        <v>13413</v>
      </c>
      <c r="O1611" s="545" t="s">
        <v>15309</v>
      </c>
      <c r="P1611" s="549">
        <v>1726</v>
      </c>
      <c r="Q1611" s="549">
        <v>1</v>
      </c>
      <c r="R1611" s="549">
        <v>118</v>
      </c>
      <c r="S1611" s="548"/>
      <c r="T1611" s="548"/>
      <c r="U1611" s="99"/>
    </row>
    <row r="1612" spans="1:21" ht="19.5" customHeight="1">
      <c r="A1612" s="545">
        <v>2086</v>
      </c>
      <c r="B1612" s="545" t="s">
        <v>11603</v>
      </c>
      <c r="C1612" s="545" t="s">
        <v>216</v>
      </c>
      <c r="D1612" s="546"/>
      <c r="E1612" s="171" t="str">
        <f t="shared" si="25"/>
        <v>1900</v>
      </c>
      <c r="F1612" s="547">
        <v>0</v>
      </c>
      <c r="G1612" s="548">
        <v>0</v>
      </c>
      <c r="H1612" s="547">
        <v>0</v>
      </c>
      <c r="I1612" s="545" t="s">
        <v>12704</v>
      </c>
      <c r="J1612" s="545"/>
      <c r="K1612" s="545" t="s">
        <v>13413</v>
      </c>
      <c r="L1612" s="545" t="s">
        <v>13413</v>
      </c>
      <c r="M1612" s="548" t="s">
        <v>13758</v>
      </c>
      <c r="N1612" s="545" t="s">
        <v>13413</v>
      </c>
      <c r="O1612" s="545" t="s">
        <v>15310</v>
      </c>
      <c r="P1612" s="549">
        <v>1727</v>
      </c>
      <c r="Q1612" s="549">
        <v>1</v>
      </c>
      <c r="R1612" s="549">
        <v>118</v>
      </c>
      <c r="S1612" s="548"/>
      <c r="T1612" s="548"/>
      <c r="U1612" s="99"/>
    </row>
    <row r="1613" spans="1:21" ht="19.5" customHeight="1">
      <c r="A1613" s="545">
        <v>2087</v>
      </c>
      <c r="B1613" s="545" t="s">
        <v>11602</v>
      </c>
      <c r="C1613" s="545" t="s">
        <v>216</v>
      </c>
      <c r="D1613" s="546"/>
      <c r="E1613" s="171" t="str">
        <f t="shared" si="25"/>
        <v>1900</v>
      </c>
      <c r="F1613" s="547">
        <v>0</v>
      </c>
      <c r="G1613" s="548">
        <v>0</v>
      </c>
      <c r="H1613" s="547">
        <v>0</v>
      </c>
      <c r="I1613" s="545" t="s">
        <v>12741</v>
      </c>
      <c r="J1613" s="545"/>
      <c r="K1613" s="545" t="s">
        <v>15311</v>
      </c>
      <c r="L1613" s="545" t="s">
        <v>13413</v>
      </c>
      <c r="M1613" s="548" t="s">
        <v>13758</v>
      </c>
      <c r="N1613" s="545" t="s">
        <v>13413</v>
      </c>
      <c r="O1613" s="545" t="s">
        <v>13413</v>
      </c>
      <c r="P1613" s="549">
        <v>1728</v>
      </c>
      <c r="Q1613" s="549">
        <v>1</v>
      </c>
      <c r="R1613" s="549">
        <v>37</v>
      </c>
      <c r="S1613" s="548"/>
      <c r="T1613" s="548"/>
      <c r="U1613" s="99"/>
    </row>
    <row r="1614" spans="1:21" ht="19.5" customHeight="1">
      <c r="A1614" s="545">
        <v>2088</v>
      </c>
      <c r="B1614" s="545" t="s">
        <v>1498</v>
      </c>
      <c r="C1614" s="545" t="s">
        <v>216</v>
      </c>
      <c r="D1614" s="546"/>
      <c r="E1614" s="171" t="str">
        <f t="shared" si="25"/>
        <v>1900</v>
      </c>
      <c r="F1614" s="547">
        <v>0</v>
      </c>
      <c r="G1614" s="548">
        <v>0</v>
      </c>
      <c r="H1614" s="547">
        <v>0</v>
      </c>
      <c r="I1614" s="545" t="s">
        <v>12703</v>
      </c>
      <c r="J1614" s="545"/>
      <c r="K1614" s="545" t="s">
        <v>13413</v>
      </c>
      <c r="L1614" s="545" t="s">
        <v>13413</v>
      </c>
      <c r="M1614" s="548" t="s">
        <v>13758</v>
      </c>
      <c r="N1614" s="545" t="s">
        <v>13413</v>
      </c>
      <c r="O1614" s="545" t="s">
        <v>15312</v>
      </c>
      <c r="P1614" s="549">
        <v>1729</v>
      </c>
      <c r="Q1614" s="549">
        <v>1</v>
      </c>
      <c r="R1614" s="549">
        <v>120</v>
      </c>
      <c r="S1614" s="548"/>
      <c r="T1614" s="548"/>
      <c r="U1614" s="99"/>
    </row>
    <row r="1615" spans="1:21" ht="19.5" customHeight="1">
      <c r="A1615" s="545">
        <v>2089</v>
      </c>
      <c r="B1615" s="545" t="s">
        <v>6375</v>
      </c>
      <c r="C1615" s="545" t="s">
        <v>216</v>
      </c>
      <c r="D1615" s="546">
        <v>46052</v>
      </c>
      <c r="E1615" s="171" t="str">
        <f t="shared" si="25"/>
        <v>2026</v>
      </c>
      <c r="F1615" s="547">
        <v>38775</v>
      </c>
      <c r="G1615" s="548">
        <v>0.19</v>
      </c>
      <c r="H1615" s="547">
        <v>32584.03</v>
      </c>
      <c r="I1615" s="545" t="s">
        <v>12703</v>
      </c>
      <c r="J1615" s="545" t="s">
        <v>13307</v>
      </c>
      <c r="K1615" s="545" t="s">
        <v>13413</v>
      </c>
      <c r="L1615" s="545" t="s">
        <v>13413</v>
      </c>
      <c r="M1615" s="548" t="s">
        <v>13758</v>
      </c>
      <c r="N1615" s="545" t="s">
        <v>13413</v>
      </c>
      <c r="O1615" s="545" t="s">
        <v>15313</v>
      </c>
      <c r="P1615" s="549">
        <v>1730</v>
      </c>
      <c r="Q1615" s="549">
        <v>1</v>
      </c>
      <c r="R1615" s="549">
        <v>120</v>
      </c>
      <c r="S1615" s="548">
        <v>2228</v>
      </c>
      <c r="T1615" s="548"/>
      <c r="U1615" s="99"/>
    </row>
    <row r="1616" spans="1:21" ht="19.5" customHeight="1">
      <c r="A1616" s="545">
        <v>2090</v>
      </c>
      <c r="B1616" s="545" t="s">
        <v>11601</v>
      </c>
      <c r="C1616" s="545" t="s">
        <v>216</v>
      </c>
      <c r="D1616" s="546"/>
      <c r="E1616" s="171" t="str">
        <f t="shared" si="25"/>
        <v>1900</v>
      </c>
      <c r="F1616" s="547">
        <v>0</v>
      </c>
      <c r="G1616" s="548">
        <v>0</v>
      </c>
      <c r="H1616" s="547">
        <v>0</v>
      </c>
      <c r="I1616" s="545" t="s">
        <v>12703</v>
      </c>
      <c r="J1616" s="545"/>
      <c r="K1616" s="545" t="s">
        <v>13413</v>
      </c>
      <c r="L1616" s="545" t="s">
        <v>13413</v>
      </c>
      <c r="M1616" s="548" t="s">
        <v>13758</v>
      </c>
      <c r="N1616" s="545" t="s">
        <v>13413</v>
      </c>
      <c r="O1616" s="545" t="s">
        <v>15314</v>
      </c>
      <c r="P1616" s="549">
        <v>1731</v>
      </c>
      <c r="Q1616" s="549">
        <v>1</v>
      </c>
      <c r="R1616" s="549">
        <v>120</v>
      </c>
      <c r="S1616" s="548"/>
      <c r="T1616" s="548"/>
      <c r="U1616" s="99"/>
    </row>
    <row r="1617" spans="1:21" ht="19.5" customHeight="1">
      <c r="A1617" s="545">
        <v>2091</v>
      </c>
      <c r="B1617" s="545" t="s">
        <v>11600</v>
      </c>
      <c r="C1617" s="545" t="s">
        <v>216</v>
      </c>
      <c r="D1617" s="546"/>
      <c r="E1617" s="171" t="str">
        <f t="shared" si="25"/>
        <v>1900</v>
      </c>
      <c r="F1617" s="547">
        <v>0</v>
      </c>
      <c r="G1617" s="548">
        <v>0</v>
      </c>
      <c r="H1617" s="547">
        <v>0</v>
      </c>
      <c r="I1617" s="545" t="s">
        <v>12703</v>
      </c>
      <c r="J1617" s="545"/>
      <c r="K1617" s="545" t="s">
        <v>13413</v>
      </c>
      <c r="L1617" s="545" t="s">
        <v>13413</v>
      </c>
      <c r="M1617" s="548" t="s">
        <v>13758</v>
      </c>
      <c r="N1617" s="545" t="s">
        <v>13413</v>
      </c>
      <c r="O1617" s="545" t="s">
        <v>15315</v>
      </c>
      <c r="P1617" s="549">
        <v>1732</v>
      </c>
      <c r="Q1617" s="549">
        <v>1</v>
      </c>
      <c r="R1617" s="549">
        <v>120</v>
      </c>
      <c r="S1617" s="548"/>
      <c r="T1617" s="548"/>
      <c r="U1617" s="99"/>
    </row>
    <row r="1618" spans="1:21" ht="19.5" customHeight="1">
      <c r="A1618" s="545">
        <v>2092</v>
      </c>
      <c r="B1618" s="545" t="s">
        <v>11599</v>
      </c>
      <c r="C1618" s="545" t="s">
        <v>216</v>
      </c>
      <c r="D1618" s="546"/>
      <c r="E1618" s="171" t="str">
        <f t="shared" si="25"/>
        <v>1900</v>
      </c>
      <c r="F1618" s="547">
        <v>0</v>
      </c>
      <c r="G1618" s="548">
        <v>0</v>
      </c>
      <c r="H1618" s="547">
        <v>0</v>
      </c>
      <c r="I1618" s="545" t="s">
        <v>12704</v>
      </c>
      <c r="J1618" s="545"/>
      <c r="K1618" s="545" t="s">
        <v>13413</v>
      </c>
      <c r="L1618" s="545" t="s">
        <v>15316</v>
      </c>
      <c r="M1618" s="548" t="s">
        <v>13758</v>
      </c>
      <c r="N1618" s="545" t="s">
        <v>13413</v>
      </c>
      <c r="O1618" s="545" t="s">
        <v>15317</v>
      </c>
      <c r="P1618" s="549">
        <v>1733</v>
      </c>
      <c r="Q1618" s="549">
        <v>1</v>
      </c>
      <c r="R1618" s="549">
        <v>118</v>
      </c>
      <c r="S1618" s="548"/>
      <c r="T1618" s="548"/>
      <c r="U1618" s="99"/>
    </row>
    <row r="1619" spans="1:21" ht="19.5" customHeight="1">
      <c r="A1619" s="545">
        <v>2093</v>
      </c>
      <c r="B1619" s="545" t="s">
        <v>1565</v>
      </c>
      <c r="C1619" s="545" t="s">
        <v>216</v>
      </c>
      <c r="D1619" s="546"/>
      <c r="E1619" s="171" t="str">
        <f t="shared" si="25"/>
        <v>1900</v>
      </c>
      <c r="F1619" s="547">
        <v>0</v>
      </c>
      <c r="G1619" s="548">
        <v>0</v>
      </c>
      <c r="H1619" s="547">
        <v>0</v>
      </c>
      <c r="I1619" s="545" t="s">
        <v>12704</v>
      </c>
      <c r="J1619" s="545"/>
      <c r="K1619" s="545" t="s">
        <v>13413</v>
      </c>
      <c r="L1619" s="545" t="s">
        <v>13413</v>
      </c>
      <c r="M1619" s="548" t="s">
        <v>13758</v>
      </c>
      <c r="N1619" s="545" t="s">
        <v>13413</v>
      </c>
      <c r="O1619" s="545" t="s">
        <v>15318</v>
      </c>
      <c r="P1619" s="549">
        <v>1734</v>
      </c>
      <c r="Q1619" s="549">
        <v>1</v>
      </c>
      <c r="R1619" s="549">
        <v>118</v>
      </c>
      <c r="S1619" s="548"/>
      <c r="T1619" s="548"/>
      <c r="U1619" s="99"/>
    </row>
    <row r="1620" spans="1:21" ht="19.5" customHeight="1">
      <c r="A1620" s="545">
        <v>2094</v>
      </c>
      <c r="B1620" s="545" t="s">
        <v>11598</v>
      </c>
      <c r="C1620" s="545" t="s">
        <v>216</v>
      </c>
      <c r="D1620" s="546"/>
      <c r="E1620" s="171" t="str">
        <f t="shared" si="25"/>
        <v>1900</v>
      </c>
      <c r="F1620" s="547">
        <v>0</v>
      </c>
      <c r="G1620" s="548">
        <v>0</v>
      </c>
      <c r="H1620" s="547">
        <v>0</v>
      </c>
      <c r="I1620" s="545" t="s">
        <v>12703</v>
      </c>
      <c r="J1620" s="545"/>
      <c r="K1620" s="545" t="s">
        <v>13413</v>
      </c>
      <c r="L1620" s="545" t="s">
        <v>13413</v>
      </c>
      <c r="M1620" s="548" t="s">
        <v>13758</v>
      </c>
      <c r="N1620" s="545" t="s">
        <v>13413</v>
      </c>
      <c r="O1620" s="545" t="s">
        <v>15319</v>
      </c>
      <c r="P1620" s="549">
        <v>1735</v>
      </c>
      <c r="Q1620" s="549">
        <v>1</v>
      </c>
      <c r="R1620" s="549">
        <v>120</v>
      </c>
      <c r="S1620" s="548"/>
      <c r="T1620" s="548"/>
      <c r="U1620" s="99"/>
    </row>
    <row r="1621" spans="1:21" ht="19.5" customHeight="1">
      <c r="A1621" s="545">
        <v>2095</v>
      </c>
      <c r="B1621" s="545" t="s">
        <v>1463</v>
      </c>
      <c r="C1621" s="545" t="s">
        <v>216</v>
      </c>
      <c r="D1621" s="546"/>
      <c r="E1621" s="171" t="str">
        <f t="shared" si="25"/>
        <v>1900</v>
      </c>
      <c r="F1621" s="547">
        <v>0</v>
      </c>
      <c r="G1621" s="548">
        <v>0</v>
      </c>
      <c r="H1621" s="547">
        <v>0</v>
      </c>
      <c r="I1621" s="545" t="s">
        <v>12685</v>
      </c>
      <c r="J1621" s="545"/>
      <c r="K1621" s="545" t="s">
        <v>13413</v>
      </c>
      <c r="L1621" s="545" t="s">
        <v>13413</v>
      </c>
      <c r="M1621" s="548" t="s">
        <v>13758</v>
      </c>
      <c r="N1621" s="545" t="s">
        <v>13413</v>
      </c>
      <c r="O1621" s="545" t="s">
        <v>15320</v>
      </c>
      <c r="P1621" s="549">
        <v>1736</v>
      </c>
      <c r="Q1621" s="549">
        <v>1</v>
      </c>
      <c r="R1621" s="549">
        <v>11</v>
      </c>
      <c r="S1621" s="548"/>
      <c r="T1621" s="548"/>
      <c r="U1621" s="99"/>
    </row>
    <row r="1622" spans="1:21" ht="19.5" customHeight="1">
      <c r="A1622" s="545">
        <v>2096</v>
      </c>
      <c r="B1622" s="545" t="s">
        <v>11597</v>
      </c>
      <c r="C1622" s="545" t="s">
        <v>216</v>
      </c>
      <c r="D1622" s="546"/>
      <c r="E1622" s="171" t="str">
        <f t="shared" si="25"/>
        <v>1900</v>
      </c>
      <c r="F1622" s="547">
        <v>0</v>
      </c>
      <c r="G1622" s="548">
        <v>0</v>
      </c>
      <c r="H1622" s="547">
        <v>0</v>
      </c>
      <c r="I1622" s="545" t="s">
        <v>12704</v>
      </c>
      <c r="J1622" s="545"/>
      <c r="K1622" s="545" t="s">
        <v>13413</v>
      </c>
      <c r="L1622" s="545" t="s">
        <v>13413</v>
      </c>
      <c r="M1622" s="548" t="s">
        <v>13758</v>
      </c>
      <c r="N1622" s="545" t="s">
        <v>13413</v>
      </c>
      <c r="O1622" s="545" t="s">
        <v>15321</v>
      </c>
      <c r="P1622" s="549">
        <v>1737</v>
      </c>
      <c r="Q1622" s="549">
        <v>1</v>
      </c>
      <c r="R1622" s="549">
        <v>118</v>
      </c>
      <c r="S1622" s="548"/>
      <c r="T1622" s="548"/>
      <c r="U1622" s="99"/>
    </row>
    <row r="1623" spans="1:21" ht="19.5" customHeight="1">
      <c r="A1623" s="545">
        <v>2097</v>
      </c>
      <c r="B1623" s="545" t="s">
        <v>1481</v>
      </c>
      <c r="C1623" s="545" t="s">
        <v>216</v>
      </c>
      <c r="D1623" s="546"/>
      <c r="E1623" s="171" t="str">
        <f t="shared" si="25"/>
        <v>1900</v>
      </c>
      <c r="F1623" s="547">
        <v>0</v>
      </c>
      <c r="G1623" s="548">
        <v>0</v>
      </c>
      <c r="H1623" s="547">
        <v>0</v>
      </c>
      <c r="I1623" s="545" t="s">
        <v>12703</v>
      </c>
      <c r="J1623" s="545"/>
      <c r="K1623" s="545" t="s">
        <v>13413</v>
      </c>
      <c r="L1623" s="545" t="s">
        <v>13413</v>
      </c>
      <c r="M1623" s="548" t="s">
        <v>13758</v>
      </c>
      <c r="N1623" s="545" t="s">
        <v>13413</v>
      </c>
      <c r="O1623" s="545" t="s">
        <v>15322</v>
      </c>
      <c r="P1623" s="549">
        <v>1738</v>
      </c>
      <c r="Q1623" s="549">
        <v>1</v>
      </c>
      <c r="R1623" s="549">
        <v>120</v>
      </c>
      <c r="S1623" s="548"/>
      <c r="T1623" s="548"/>
      <c r="U1623" s="99"/>
    </row>
    <row r="1624" spans="1:21" ht="19.5" customHeight="1">
      <c r="A1624" s="545">
        <v>2098</v>
      </c>
      <c r="B1624" s="545" t="s">
        <v>1536</v>
      </c>
      <c r="C1624" s="545" t="s">
        <v>216</v>
      </c>
      <c r="D1624" s="546"/>
      <c r="E1624" s="171" t="str">
        <f t="shared" si="25"/>
        <v>1900</v>
      </c>
      <c r="F1624" s="547">
        <v>0</v>
      </c>
      <c r="G1624" s="548">
        <v>0</v>
      </c>
      <c r="H1624" s="547">
        <v>0</v>
      </c>
      <c r="I1624" s="545" t="s">
        <v>12703</v>
      </c>
      <c r="J1624" s="545"/>
      <c r="K1624" s="545" t="s">
        <v>13413</v>
      </c>
      <c r="L1624" s="545" t="s">
        <v>15323</v>
      </c>
      <c r="M1624" s="548" t="s">
        <v>13758</v>
      </c>
      <c r="N1624" s="545" t="s">
        <v>13413</v>
      </c>
      <c r="O1624" s="545" t="s">
        <v>15324</v>
      </c>
      <c r="P1624" s="549">
        <v>1739</v>
      </c>
      <c r="Q1624" s="549">
        <v>1</v>
      </c>
      <c r="R1624" s="549">
        <v>120</v>
      </c>
      <c r="S1624" s="548"/>
      <c r="T1624" s="548"/>
      <c r="U1624" s="99"/>
    </row>
    <row r="1625" spans="1:21" ht="19.5" customHeight="1">
      <c r="A1625" s="545">
        <v>2099</v>
      </c>
      <c r="B1625" s="545" t="s">
        <v>1535</v>
      </c>
      <c r="C1625" s="545" t="s">
        <v>216</v>
      </c>
      <c r="D1625" s="546"/>
      <c r="E1625" s="171" t="str">
        <f t="shared" si="25"/>
        <v>1900</v>
      </c>
      <c r="F1625" s="547">
        <v>0</v>
      </c>
      <c r="G1625" s="548">
        <v>0</v>
      </c>
      <c r="H1625" s="547">
        <v>0</v>
      </c>
      <c r="I1625" s="545" t="s">
        <v>12703</v>
      </c>
      <c r="J1625" s="545"/>
      <c r="K1625" s="545" t="s">
        <v>13413</v>
      </c>
      <c r="L1625" s="545" t="s">
        <v>15325</v>
      </c>
      <c r="M1625" s="548" t="s">
        <v>13758</v>
      </c>
      <c r="N1625" s="545" t="s">
        <v>13413</v>
      </c>
      <c r="O1625" s="545" t="s">
        <v>15326</v>
      </c>
      <c r="P1625" s="549">
        <v>1740</v>
      </c>
      <c r="Q1625" s="549">
        <v>1</v>
      </c>
      <c r="R1625" s="549">
        <v>120</v>
      </c>
      <c r="S1625" s="548"/>
      <c r="T1625" s="548"/>
      <c r="U1625" s="99"/>
    </row>
    <row r="1626" spans="1:21" ht="19.5" customHeight="1">
      <c r="A1626" s="545">
        <v>2100</v>
      </c>
      <c r="B1626" s="545" t="s">
        <v>8114</v>
      </c>
      <c r="C1626" s="545" t="s">
        <v>216</v>
      </c>
      <c r="D1626" s="546">
        <v>44585</v>
      </c>
      <c r="E1626" s="171" t="str">
        <f t="shared" si="25"/>
        <v>2022</v>
      </c>
      <c r="F1626" s="547">
        <v>58091</v>
      </c>
      <c r="G1626" s="548">
        <v>0.19</v>
      </c>
      <c r="H1626" s="547">
        <v>48815.97</v>
      </c>
      <c r="I1626" s="545" t="s">
        <v>12675</v>
      </c>
      <c r="J1626" s="545" t="s">
        <v>13297</v>
      </c>
      <c r="K1626" s="545" t="s">
        <v>13413</v>
      </c>
      <c r="L1626" s="545" t="s">
        <v>13413</v>
      </c>
      <c r="M1626" s="548" t="s">
        <v>13758</v>
      </c>
      <c r="N1626" s="545" t="s">
        <v>13413</v>
      </c>
      <c r="O1626" s="545" t="s">
        <v>13413</v>
      </c>
      <c r="P1626" s="549">
        <v>1741</v>
      </c>
      <c r="Q1626" s="549">
        <v>1</v>
      </c>
      <c r="R1626" s="549">
        <v>141</v>
      </c>
      <c r="S1626" s="548">
        <v>2257</v>
      </c>
      <c r="T1626" s="548"/>
      <c r="U1626" s="99"/>
    </row>
    <row r="1627" spans="1:21" ht="19.5" customHeight="1">
      <c r="A1627" s="545">
        <v>2101</v>
      </c>
      <c r="B1627" s="545" t="s">
        <v>2744</v>
      </c>
      <c r="C1627" s="545" t="s">
        <v>216</v>
      </c>
      <c r="D1627" s="546"/>
      <c r="E1627" s="171" t="str">
        <f t="shared" si="25"/>
        <v>1900</v>
      </c>
      <c r="F1627" s="547">
        <v>0</v>
      </c>
      <c r="G1627" s="548">
        <v>0</v>
      </c>
      <c r="H1627" s="547">
        <v>0</v>
      </c>
      <c r="I1627" s="545" t="s">
        <v>12675</v>
      </c>
      <c r="J1627" s="545"/>
      <c r="K1627" s="545" t="s">
        <v>13413</v>
      </c>
      <c r="L1627" s="545" t="s">
        <v>13413</v>
      </c>
      <c r="M1627" s="548" t="s">
        <v>13758</v>
      </c>
      <c r="N1627" s="545" t="s">
        <v>13413</v>
      </c>
      <c r="O1627" s="545" t="s">
        <v>13413</v>
      </c>
      <c r="P1627" s="549">
        <v>1742</v>
      </c>
      <c r="Q1627" s="549">
        <v>1</v>
      </c>
      <c r="R1627" s="549">
        <v>141</v>
      </c>
      <c r="S1627" s="548"/>
      <c r="T1627" s="548"/>
      <c r="U1627" s="99"/>
    </row>
    <row r="1628" spans="1:21" ht="19.5" customHeight="1">
      <c r="A1628" s="545">
        <v>2102</v>
      </c>
      <c r="B1628" s="545" t="s">
        <v>11596</v>
      </c>
      <c r="C1628" s="545" t="s">
        <v>216</v>
      </c>
      <c r="D1628" s="546"/>
      <c r="E1628" s="171" t="str">
        <f t="shared" si="25"/>
        <v>1900</v>
      </c>
      <c r="F1628" s="547">
        <v>0</v>
      </c>
      <c r="G1628" s="548">
        <v>0</v>
      </c>
      <c r="H1628" s="547">
        <v>0</v>
      </c>
      <c r="I1628" s="545" t="s">
        <v>12675</v>
      </c>
      <c r="J1628" s="545"/>
      <c r="K1628" s="545" t="s">
        <v>13413</v>
      </c>
      <c r="L1628" s="545" t="s">
        <v>13413</v>
      </c>
      <c r="M1628" s="548" t="s">
        <v>13758</v>
      </c>
      <c r="N1628" s="545" t="s">
        <v>13413</v>
      </c>
      <c r="O1628" s="545" t="s">
        <v>13413</v>
      </c>
      <c r="P1628" s="549">
        <v>1743</v>
      </c>
      <c r="Q1628" s="549">
        <v>1</v>
      </c>
      <c r="R1628" s="549">
        <v>141</v>
      </c>
      <c r="S1628" s="548"/>
      <c r="T1628" s="548"/>
      <c r="U1628" s="99"/>
    </row>
    <row r="1629" spans="1:21" ht="19.5" customHeight="1">
      <c r="A1629" s="545">
        <v>2103</v>
      </c>
      <c r="B1629" s="545" t="s">
        <v>2745</v>
      </c>
      <c r="C1629" s="545" t="s">
        <v>216</v>
      </c>
      <c r="D1629" s="546"/>
      <c r="E1629" s="171" t="str">
        <f t="shared" si="25"/>
        <v>1900</v>
      </c>
      <c r="F1629" s="547">
        <v>0</v>
      </c>
      <c r="G1629" s="548">
        <v>0</v>
      </c>
      <c r="H1629" s="547">
        <v>0</v>
      </c>
      <c r="I1629" s="545" t="s">
        <v>12675</v>
      </c>
      <c r="J1629" s="545"/>
      <c r="K1629" s="545" t="s">
        <v>13413</v>
      </c>
      <c r="L1629" s="545" t="s">
        <v>13413</v>
      </c>
      <c r="M1629" s="548" t="s">
        <v>13758</v>
      </c>
      <c r="N1629" s="545" t="s">
        <v>13413</v>
      </c>
      <c r="O1629" s="545" t="s">
        <v>13413</v>
      </c>
      <c r="P1629" s="549">
        <v>1744</v>
      </c>
      <c r="Q1629" s="549">
        <v>1</v>
      </c>
      <c r="R1629" s="549">
        <v>141</v>
      </c>
      <c r="S1629" s="548"/>
      <c r="T1629" s="548"/>
      <c r="U1629" s="99"/>
    </row>
    <row r="1630" spans="1:21" ht="19.5" customHeight="1">
      <c r="A1630" s="545">
        <v>2104</v>
      </c>
      <c r="B1630" s="545" t="s">
        <v>11595</v>
      </c>
      <c r="C1630" s="545" t="s">
        <v>216</v>
      </c>
      <c r="D1630" s="546"/>
      <c r="E1630" s="171" t="str">
        <f t="shared" si="25"/>
        <v>1900</v>
      </c>
      <c r="F1630" s="547">
        <v>0</v>
      </c>
      <c r="G1630" s="548">
        <v>0</v>
      </c>
      <c r="H1630" s="547">
        <v>0</v>
      </c>
      <c r="I1630" s="545" t="s">
        <v>12675</v>
      </c>
      <c r="J1630" s="545"/>
      <c r="K1630" s="545" t="s">
        <v>13413</v>
      </c>
      <c r="L1630" s="545" t="s">
        <v>13413</v>
      </c>
      <c r="M1630" s="548" t="s">
        <v>13758</v>
      </c>
      <c r="N1630" s="545" t="s">
        <v>13413</v>
      </c>
      <c r="O1630" s="545" t="s">
        <v>13413</v>
      </c>
      <c r="P1630" s="549">
        <v>1745</v>
      </c>
      <c r="Q1630" s="549">
        <v>1</v>
      </c>
      <c r="R1630" s="549">
        <v>141</v>
      </c>
      <c r="S1630" s="548"/>
      <c r="T1630" s="548"/>
      <c r="U1630" s="99"/>
    </row>
    <row r="1631" spans="1:21" ht="19.5" customHeight="1">
      <c r="A1631" s="545">
        <v>2105</v>
      </c>
      <c r="B1631" s="545" t="s">
        <v>2746</v>
      </c>
      <c r="C1631" s="545" t="s">
        <v>216</v>
      </c>
      <c r="D1631" s="546"/>
      <c r="E1631" s="171" t="str">
        <f t="shared" si="25"/>
        <v>1900</v>
      </c>
      <c r="F1631" s="547">
        <v>0</v>
      </c>
      <c r="G1631" s="548">
        <v>0</v>
      </c>
      <c r="H1631" s="547">
        <v>0</v>
      </c>
      <c r="I1631" s="545" t="s">
        <v>12675</v>
      </c>
      <c r="J1631" s="545"/>
      <c r="K1631" s="545" t="s">
        <v>13413</v>
      </c>
      <c r="L1631" s="545" t="s">
        <v>13413</v>
      </c>
      <c r="M1631" s="548" t="s">
        <v>13758</v>
      </c>
      <c r="N1631" s="545" t="s">
        <v>13413</v>
      </c>
      <c r="O1631" s="545" t="s">
        <v>13413</v>
      </c>
      <c r="P1631" s="549">
        <v>1746</v>
      </c>
      <c r="Q1631" s="549">
        <v>1</v>
      </c>
      <c r="R1631" s="549">
        <v>141</v>
      </c>
      <c r="S1631" s="548"/>
      <c r="T1631" s="548"/>
      <c r="U1631" s="99"/>
    </row>
    <row r="1632" spans="1:21" ht="19.5" customHeight="1">
      <c r="A1632" s="545">
        <v>2106</v>
      </c>
      <c r="B1632" s="545" t="s">
        <v>7090</v>
      </c>
      <c r="C1632" s="545" t="s">
        <v>216</v>
      </c>
      <c r="D1632" s="546">
        <v>44722</v>
      </c>
      <c r="E1632" s="171" t="str">
        <f t="shared" si="25"/>
        <v>2022</v>
      </c>
      <c r="F1632" s="547">
        <v>26394</v>
      </c>
      <c r="G1632" s="548">
        <v>0.19</v>
      </c>
      <c r="H1632" s="547">
        <v>22179.83</v>
      </c>
      <c r="I1632" s="545" t="s">
        <v>12675</v>
      </c>
      <c r="J1632" s="545" t="s">
        <v>13297</v>
      </c>
      <c r="K1632" s="545" t="s">
        <v>13413</v>
      </c>
      <c r="L1632" s="545" t="s">
        <v>13413</v>
      </c>
      <c r="M1632" s="548" t="s">
        <v>13758</v>
      </c>
      <c r="N1632" s="545" t="s">
        <v>13413</v>
      </c>
      <c r="O1632" s="545" t="s">
        <v>13413</v>
      </c>
      <c r="P1632" s="549">
        <v>1747</v>
      </c>
      <c r="Q1632" s="549">
        <v>1</v>
      </c>
      <c r="R1632" s="549">
        <v>141</v>
      </c>
      <c r="S1632" s="548">
        <v>2257</v>
      </c>
      <c r="T1632" s="548"/>
      <c r="U1632" s="99"/>
    </row>
    <row r="1633" spans="1:21" ht="19.5" customHeight="1">
      <c r="A1633" s="545">
        <v>2107</v>
      </c>
      <c r="B1633" s="545" t="s">
        <v>2729</v>
      </c>
      <c r="C1633" s="545" t="s">
        <v>221</v>
      </c>
      <c r="D1633" s="546"/>
      <c r="E1633" s="171" t="str">
        <f t="shared" si="25"/>
        <v>1900</v>
      </c>
      <c r="F1633" s="547">
        <v>0</v>
      </c>
      <c r="G1633" s="548">
        <v>0</v>
      </c>
      <c r="H1633" s="547">
        <v>0</v>
      </c>
      <c r="I1633" s="545" t="s">
        <v>12675</v>
      </c>
      <c r="J1633" s="545"/>
      <c r="K1633" s="545" t="s">
        <v>13413</v>
      </c>
      <c r="L1633" s="545" t="s">
        <v>14620</v>
      </c>
      <c r="M1633" s="548" t="s">
        <v>13758</v>
      </c>
      <c r="N1633" s="545" t="s">
        <v>13413</v>
      </c>
      <c r="O1633" s="545" t="s">
        <v>13413</v>
      </c>
      <c r="P1633" s="549">
        <v>1748</v>
      </c>
      <c r="Q1633" s="549">
        <v>1</v>
      </c>
      <c r="R1633" s="549">
        <v>141</v>
      </c>
      <c r="S1633" s="548"/>
      <c r="T1633" s="548"/>
      <c r="U1633" s="99"/>
    </row>
    <row r="1634" spans="1:21" ht="19.5" customHeight="1">
      <c r="A1634" s="545">
        <v>2109</v>
      </c>
      <c r="B1634" s="545" t="s">
        <v>7410</v>
      </c>
      <c r="C1634" s="545" t="s">
        <v>216</v>
      </c>
      <c r="D1634" s="546">
        <v>44589</v>
      </c>
      <c r="E1634" s="171" t="str">
        <f t="shared" si="25"/>
        <v>2022</v>
      </c>
      <c r="F1634" s="547">
        <v>17631</v>
      </c>
      <c r="G1634" s="548">
        <v>0.19</v>
      </c>
      <c r="H1634" s="547">
        <v>14815.97</v>
      </c>
      <c r="I1634" s="545" t="s">
        <v>12734</v>
      </c>
      <c r="J1634" s="545" t="s">
        <v>13297</v>
      </c>
      <c r="K1634" s="545" t="s">
        <v>13413</v>
      </c>
      <c r="L1634" s="545" t="s">
        <v>13807</v>
      </c>
      <c r="M1634" s="548" t="s">
        <v>13758</v>
      </c>
      <c r="N1634" s="545" t="s">
        <v>13413</v>
      </c>
      <c r="O1634" s="545" t="s">
        <v>15327</v>
      </c>
      <c r="P1634" s="549">
        <v>1749</v>
      </c>
      <c r="Q1634" s="549">
        <v>1</v>
      </c>
      <c r="R1634" s="549">
        <v>155</v>
      </c>
      <c r="S1634" s="548">
        <v>2257</v>
      </c>
      <c r="T1634" s="548"/>
      <c r="U1634" s="99"/>
    </row>
    <row r="1635" spans="1:21" ht="19.5" customHeight="1">
      <c r="A1635" s="545">
        <v>2110</v>
      </c>
      <c r="B1635" s="545" t="s">
        <v>844</v>
      </c>
      <c r="C1635" s="545" t="s">
        <v>216</v>
      </c>
      <c r="D1635" s="546"/>
      <c r="E1635" s="171" t="str">
        <f t="shared" si="25"/>
        <v>1900</v>
      </c>
      <c r="F1635" s="547">
        <v>0</v>
      </c>
      <c r="G1635" s="548">
        <v>0</v>
      </c>
      <c r="H1635" s="547">
        <v>0</v>
      </c>
      <c r="I1635" s="545" t="s">
        <v>12684</v>
      </c>
      <c r="J1635" s="545"/>
      <c r="K1635" s="545" t="s">
        <v>13413</v>
      </c>
      <c r="L1635" s="545" t="s">
        <v>13982</v>
      </c>
      <c r="M1635" s="548" t="s">
        <v>13758</v>
      </c>
      <c r="N1635" s="545" t="s">
        <v>13413</v>
      </c>
      <c r="O1635" s="545" t="s">
        <v>15328</v>
      </c>
      <c r="P1635" s="549">
        <v>1750</v>
      </c>
      <c r="Q1635" s="549">
        <v>1</v>
      </c>
      <c r="R1635" s="549">
        <v>95</v>
      </c>
      <c r="S1635" s="548"/>
      <c r="T1635" s="548"/>
      <c r="U1635" s="99"/>
    </row>
    <row r="1636" spans="1:21" ht="19.5" customHeight="1">
      <c r="A1636" s="545">
        <v>2111</v>
      </c>
      <c r="B1636" s="545" t="s">
        <v>7409</v>
      </c>
      <c r="C1636" s="545" t="s">
        <v>216</v>
      </c>
      <c r="D1636" s="546">
        <v>44589</v>
      </c>
      <c r="E1636" s="171" t="str">
        <f t="shared" si="25"/>
        <v>2022</v>
      </c>
      <c r="F1636" s="547">
        <v>36987</v>
      </c>
      <c r="G1636" s="548">
        <v>0.19</v>
      </c>
      <c r="H1636" s="547">
        <v>31081.51</v>
      </c>
      <c r="I1636" s="545" t="s">
        <v>12734</v>
      </c>
      <c r="J1636" s="545" t="s">
        <v>13297</v>
      </c>
      <c r="K1636" s="545" t="s">
        <v>13413</v>
      </c>
      <c r="L1636" s="545" t="s">
        <v>13807</v>
      </c>
      <c r="M1636" s="548" t="s">
        <v>13758</v>
      </c>
      <c r="N1636" s="545" t="s">
        <v>13413</v>
      </c>
      <c r="O1636" s="545" t="s">
        <v>15329</v>
      </c>
      <c r="P1636" s="549">
        <v>1751</v>
      </c>
      <c r="Q1636" s="549">
        <v>1</v>
      </c>
      <c r="R1636" s="549">
        <v>155</v>
      </c>
      <c r="S1636" s="548">
        <v>2257</v>
      </c>
      <c r="T1636" s="548"/>
      <c r="U1636" s="99"/>
    </row>
    <row r="1637" spans="1:21" ht="19.5" customHeight="1">
      <c r="A1637" s="545">
        <v>2112</v>
      </c>
      <c r="B1637" s="545" t="s">
        <v>11594</v>
      </c>
      <c r="C1637" s="545" t="s">
        <v>216</v>
      </c>
      <c r="D1637" s="546">
        <v>44589</v>
      </c>
      <c r="E1637" s="171" t="str">
        <f t="shared" si="25"/>
        <v>2022</v>
      </c>
      <c r="F1637" s="547">
        <v>75322</v>
      </c>
      <c r="G1637" s="548">
        <v>0.19</v>
      </c>
      <c r="H1637" s="547">
        <v>63295.8</v>
      </c>
      <c r="I1637" s="545" t="s">
        <v>12734</v>
      </c>
      <c r="J1637" s="545" t="s">
        <v>13297</v>
      </c>
      <c r="K1637" s="545" t="s">
        <v>13413</v>
      </c>
      <c r="L1637" s="545" t="s">
        <v>13807</v>
      </c>
      <c r="M1637" s="548" t="s">
        <v>13758</v>
      </c>
      <c r="N1637" s="545" t="s">
        <v>13413</v>
      </c>
      <c r="O1637" s="545" t="s">
        <v>15330</v>
      </c>
      <c r="P1637" s="549">
        <v>1752</v>
      </c>
      <c r="Q1637" s="549">
        <v>1</v>
      </c>
      <c r="R1637" s="549">
        <v>155</v>
      </c>
      <c r="S1637" s="548">
        <v>2257</v>
      </c>
      <c r="T1637" s="548"/>
      <c r="U1637" s="99"/>
    </row>
    <row r="1638" spans="1:21" ht="19.5" customHeight="1">
      <c r="A1638" s="545">
        <v>2113</v>
      </c>
      <c r="B1638" s="545" t="s">
        <v>11593</v>
      </c>
      <c r="C1638" s="545" t="s">
        <v>216</v>
      </c>
      <c r="D1638" s="546">
        <v>44589</v>
      </c>
      <c r="E1638" s="171" t="str">
        <f t="shared" si="25"/>
        <v>2022</v>
      </c>
      <c r="F1638" s="547">
        <v>108877</v>
      </c>
      <c r="G1638" s="548">
        <v>0.19</v>
      </c>
      <c r="H1638" s="547">
        <v>91493.28</v>
      </c>
      <c r="I1638" s="545" t="s">
        <v>12734</v>
      </c>
      <c r="J1638" s="545" t="s">
        <v>13297</v>
      </c>
      <c r="K1638" s="545" t="s">
        <v>13413</v>
      </c>
      <c r="L1638" s="545" t="s">
        <v>13807</v>
      </c>
      <c r="M1638" s="548" t="s">
        <v>13758</v>
      </c>
      <c r="N1638" s="545" t="s">
        <v>13413</v>
      </c>
      <c r="O1638" s="545" t="s">
        <v>15331</v>
      </c>
      <c r="P1638" s="549">
        <v>1753</v>
      </c>
      <c r="Q1638" s="549">
        <v>1</v>
      </c>
      <c r="R1638" s="549">
        <v>155</v>
      </c>
      <c r="S1638" s="548">
        <v>2257</v>
      </c>
      <c r="T1638" s="548"/>
      <c r="U1638" s="99"/>
    </row>
    <row r="1639" spans="1:21" ht="19.5" customHeight="1">
      <c r="A1639" s="545">
        <v>2114</v>
      </c>
      <c r="B1639" s="545" t="s">
        <v>11592</v>
      </c>
      <c r="C1639" s="545" t="s">
        <v>216</v>
      </c>
      <c r="D1639" s="546">
        <v>44589</v>
      </c>
      <c r="E1639" s="171" t="str">
        <f t="shared" si="25"/>
        <v>2022</v>
      </c>
      <c r="F1639" s="547">
        <v>122486</v>
      </c>
      <c r="G1639" s="548">
        <v>0.19</v>
      </c>
      <c r="H1639" s="547">
        <v>102929.41</v>
      </c>
      <c r="I1639" s="545" t="s">
        <v>12734</v>
      </c>
      <c r="J1639" s="545" t="s">
        <v>13297</v>
      </c>
      <c r="K1639" s="545" t="s">
        <v>13413</v>
      </c>
      <c r="L1639" s="545" t="s">
        <v>13807</v>
      </c>
      <c r="M1639" s="548" t="s">
        <v>13758</v>
      </c>
      <c r="N1639" s="545" t="s">
        <v>13413</v>
      </c>
      <c r="O1639" s="545" t="s">
        <v>15332</v>
      </c>
      <c r="P1639" s="549">
        <v>1754</v>
      </c>
      <c r="Q1639" s="549">
        <v>1</v>
      </c>
      <c r="R1639" s="549">
        <v>155</v>
      </c>
      <c r="S1639" s="548">
        <v>2257</v>
      </c>
      <c r="T1639" s="548"/>
      <c r="U1639" s="99"/>
    </row>
    <row r="1640" spans="1:21" ht="19.5" customHeight="1">
      <c r="A1640" s="545">
        <v>2117</v>
      </c>
      <c r="B1640" s="545" t="s">
        <v>6083</v>
      </c>
      <c r="C1640" s="545" t="s">
        <v>216</v>
      </c>
      <c r="D1640" s="546">
        <v>46052</v>
      </c>
      <c r="E1640" s="171" t="str">
        <f t="shared" si="25"/>
        <v>2026</v>
      </c>
      <c r="F1640" s="547">
        <v>16913</v>
      </c>
      <c r="G1640" s="548">
        <v>0.19</v>
      </c>
      <c r="H1640" s="547">
        <v>14212.61</v>
      </c>
      <c r="I1640" s="545" t="s">
        <v>12701</v>
      </c>
      <c r="J1640" s="545" t="s">
        <v>13307</v>
      </c>
      <c r="K1640" s="545" t="s">
        <v>13413</v>
      </c>
      <c r="L1640" s="545" t="s">
        <v>13413</v>
      </c>
      <c r="M1640" s="548" t="s">
        <v>13758</v>
      </c>
      <c r="N1640" s="545" t="s">
        <v>13413</v>
      </c>
      <c r="O1640" s="545" t="s">
        <v>15333</v>
      </c>
      <c r="P1640" s="549">
        <v>1755</v>
      </c>
      <c r="Q1640" s="549">
        <v>1</v>
      </c>
      <c r="R1640" s="549">
        <v>10</v>
      </c>
      <c r="S1640" s="548">
        <v>2228</v>
      </c>
      <c r="T1640" s="548"/>
      <c r="U1640" s="99"/>
    </row>
    <row r="1641" spans="1:21" ht="19.5" customHeight="1">
      <c r="A1641" s="545">
        <v>2119</v>
      </c>
      <c r="B1641" s="545" t="s">
        <v>3371</v>
      </c>
      <c r="C1641" s="545" t="s">
        <v>216</v>
      </c>
      <c r="D1641" s="546">
        <v>44596</v>
      </c>
      <c r="E1641" s="171" t="str">
        <f t="shared" si="25"/>
        <v>2022</v>
      </c>
      <c r="F1641" s="547">
        <v>9821</v>
      </c>
      <c r="G1641" s="548">
        <v>0.19</v>
      </c>
      <c r="H1641" s="547">
        <v>8252.94</v>
      </c>
      <c r="I1641" s="545" t="s">
        <v>12670</v>
      </c>
      <c r="J1641" s="545" t="s">
        <v>13297</v>
      </c>
      <c r="K1641" s="545" t="s">
        <v>13413</v>
      </c>
      <c r="L1641" s="545" t="s">
        <v>13413</v>
      </c>
      <c r="M1641" s="548" t="s">
        <v>13758</v>
      </c>
      <c r="N1641" s="545" t="s">
        <v>13413</v>
      </c>
      <c r="O1641" s="545" t="s">
        <v>15334</v>
      </c>
      <c r="P1641" s="549">
        <v>1756</v>
      </c>
      <c r="Q1641" s="549">
        <v>1</v>
      </c>
      <c r="R1641" s="549">
        <v>24</v>
      </c>
      <c r="S1641" s="548">
        <v>2257</v>
      </c>
      <c r="T1641" s="548"/>
      <c r="U1641" s="99"/>
    </row>
    <row r="1642" spans="1:21" ht="19.5" customHeight="1">
      <c r="A1642" s="545">
        <v>2120</v>
      </c>
      <c r="B1642" s="545" t="s">
        <v>11591</v>
      </c>
      <c r="C1642" s="545" t="s">
        <v>216</v>
      </c>
      <c r="D1642" s="546"/>
      <c r="E1642" s="171" t="str">
        <f t="shared" si="25"/>
        <v>1900</v>
      </c>
      <c r="F1642" s="547">
        <v>0</v>
      </c>
      <c r="G1642" s="548">
        <v>0</v>
      </c>
      <c r="H1642" s="547">
        <v>0</v>
      </c>
      <c r="I1642" s="545" t="s">
        <v>12670</v>
      </c>
      <c r="J1642" s="545"/>
      <c r="K1642" s="545" t="s">
        <v>13413</v>
      </c>
      <c r="L1642" s="545" t="s">
        <v>13413</v>
      </c>
      <c r="M1642" s="548" t="s">
        <v>13868</v>
      </c>
      <c r="N1642" s="545" t="s">
        <v>13413</v>
      </c>
      <c r="O1642" s="545" t="s">
        <v>15335</v>
      </c>
      <c r="P1642" s="549">
        <v>1757</v>
      </c>
      <c r="Q1642" s="549">
        <v>2</v>
      </c>
      <c r="R1642" s="549">
        <v>24</v>
      </c>
      <c r="S1642" s="548"/>
      <c r="T1642" s="548"/>
      <c r="U1642" s="99"/>
    </row>
    <row r="1643" spans="1:21" ht="19.5" customHeight="1">
      <c r="A1643" s="545">
        <v>2121</v>
      </c>
      <c r="B1643" s="545" t="s">
        <v>11590</v>
      </c>
      <c r="C1643" s="545" t="s">
        <v>216</v>
      </c>
      <c r="D1643" s="546"/>
      <c r="E1643" s="171" t="str">
        <f t="shared" si="25"/>
        <v>1900</v>
      </c>
      <c r="F1643" s="547">
        <v>0</v>
      </c>
      <c r="G1643" s="548">
        <v>0</v>
      </c>
      <c r="H1643" s="547">
        <v>0</v>
      </c>
      <c r="I1643" s="545" t="s">
        <v>12670</v>
      </c>
      <c r="J1643" s="545"/>
      <c r="K1643" s="545" t="s">
        <v>13413</v>
      </c>
      <c r="L1643" s="545" t="s">
        <v>13413</v>
      </c>
      <c r="M1643" s="548" t="s">
        <v>13868</v>
      </c>
      <c r="N1643" s="545" t="s">
        <v>13413</v>
      </c>
      <c r="O1643" s="545" t="s">
        <v>15336</v>
      </c>
      <c r="P1643" s="549">
        <v>1758</v>
      </c>
      <c r="Q1643" s="549">
        <v>2</v>
      </c>
      <c r="R1643" s="549">
        <v>24</v>
      </c>
      <c r="S1643" s="548"/>
      <c r="T1643" s="548"/>
      <c r="U1643" s="99"/>
    </row>
    <row r="1644" spans="1:21" ht="19.5" customHeight="1">
      <c r="A1644" s="545">
        <v>2122</v>
      </c>
      <c r="B1644" s="545" t="s">
        <v>666</v>
      </c>
      <c r="C1644" s="545" t="s">
        <v>221</v>
      </c>
      <c r="D1644" s="546"/>
      <c r="E1644" s="171" t="str">
        <f t="shared" si="25"/>
        <v>1900</v>
      </c>
      <c r="F1644" s="547">
        <v>0</v>
      </c>
      <c r="G1644" s="548">
        <v>0</v>
      </c>
      <c r="H1644" s="547">
        <v>0</v>
      </c>
      <c r="I1644" s="545" t="s">
        <v>12643</v>
      </c>
      <c r="J1644" s="545"/>
      <c r="K1644" s="545" t="s">
        <v>13413</v>
      </c>
      <c r="L1644" s="545" t="s">
        <v>13974</v>
      </c>
      <c r="M1644" s="548" t="s">
        <v>13758</v>
      </c>
      <c r="N1644" s="545" t="s">
        <v>13413</v>
      </c>
      <c r="O1644" s="545" t="s">
        <v>13413</v>
      </c>
      <c r="P1644" s="549">
        <v>1759</v>
      </c>
      <c r="Q1644" s="549">
        <v>1</v>
      </c>
      <c r="R1644" s="549">
        <v>6</v>
      </c>
      <c r="S1644" s="548"/>
      <c r="T1644" s="548"/>
      <c r="U1644" s="99"/>
    </row>
    <row r="1645" spans="1:21" ht="19.5" customHeight="1">
      <c r="A1645" s="545">
        <v>2123</v>
      </c>
      <c r="B1645" s="545" t="s">
        <v>11589</v>
      </c>
      <c r="C1645" s="545" t="s">
        <v>221</v>
      </c>
      <c r="D1645" s="546"/>
      <c r="E1645" s="171" t="str">
        <f t="shared" si="25"/>
        <v>1900</v>
      </c>
      <c r="F1645" s="547">
        <v>0</v>
      </c>
      <c r="G1645" s="548">
        <v>0</v>
      </c>
      <c r="H1645" s="547">
        <v>0</v>
      </c>
      <c r="I1645" s="545" t="s">
        <v>12643</v>
      </c>
      <c r="J1645" s="545"/>
      <c r="K1645" s="545" t="s">
        <v>13413</v>
      </c>
      <c r="L1645" s="545" t="s">
        <v>15337</v>
      </c>
      <c r="M1645" s="548" t="s">
        <v>13758</v>
      </c>
      <c r="N1645" s="545" t="s">
        <v>13413</v>
      </c>
      <c r="O1645" s="545" t="s">
        <v>13413</v>
      </c>
      <c r="P1645" s="549">
        <v>1760</v>
      </c>
      <c r="Q1645" s="549">
        <v>1</v>
      </c>
      <c r="R1645" s="549">
        <v>6</v>
      </c>
      <c r="S1645" s="548"/>
      <c r="T1645" s="548"/>
      <c r="U1645" s="99"/>
    </row>
    <row r="1646" spans="1:21" ht="19.5" customHeight="1">
      <c r="A1646" s="545">
        <v>2125</v>
      </c>
      <c r="B1646" s="545" t="s">
        <v>671</v>
      </c>
      <c r="C1646" s="545" t="s">
        <v>221</v>
      </c>
      <c r="D1646" s="546"/>
      <c r="E1646" s="171" t="str">
        <f t="shared" si="25"/>
        <v>1900</v>
      </c>
      <c r="F1646" s="547">
        <v>0</v>
      </c>
      <c r="G1646" s="548">
        <v>0</v>
      </c>
      <c r="H1646" s="547">
        <v>0</v>
      </c>
      <c r="I1646" s="545" t="s">
        <v>12643</v>
      </c>
      <c r="J1646" s="545"/>
      <c r="K1646" s="545" t="s">
        <v>13413</v>
      </c>
      <c r="L1646" s="545" t="s">
        <v>15338</v>
      </c>
      <c r="M1646" s="548" t="s">
        <v>13758</v>
      </c>
      <c r="N1646" s="545" t="s">
        <v>13413</v>
      </c>
      <c r="O1646" s="545" t="s">
        <v>15339</v>
      </c>
      <c r="P1646" s="549">
        <v>1762</v>
      </c>
      <c r="Q1646" s="549">
        <v>1</v>
      </c>
      <c r="R1646" s="549">
        <v>6</v>
      </c>
      <c r="S1646" s="548"/>
      <c r="T1646" s="548"/>
      <c r="U1646" s="99"/>
    </row>
    <row r="1647" spans="1:21" ht="19.5" customHeight="1">
      <c r="A1647" s="545">
        <v>2126</v>
      </c>
      <c r="B1647" s="545" t="s">
        <v>664</v>
      </c>
      <c r="C1647" s="545" t="s">
        <v>221</v>
      </c>
      <c r="D1647" s="546"/>
      <c r="E1647" s="171" t="str">
        <f t="shared" si="25"/>
        <v>1900</v>
      </c>
      <c r="F1647" s="547">
        <v>0</v>
      </c>
      <c r="G1647" s="548">
        <v>0</v>
      </c>
      <c r="H1647" s="547">
        <v>0</v>
      </c>
      <c r="I1647" s="545" t="s">
        <v>12643</v>
      </c>
      <c r="J1647" s="545"/>
      <c r="K1647" s="545" t="s">
        <v>13413</v>
      </c>
      <c r="L1647" s="545" t="s">
        <v>15340</v>
      </c>
      <c r="M1647" s="548" t="s">
        <v>13758</v>
      </c>
      <c r="N1647" s="545" t="s">
        <v>13413</v>
      </c>
      <c r="O1647" s="545" t="s">
        <v>13413</v>
      </c>
      <c r="P1647" s="549">
        <v>1763</v>
      </c>
      <c r="Q1647" s="549">
        <v>1</v>
      </c>
      <c r="R1647" s="549">
        <v>6</v>
      </c>
      <c r="S1647" s="548"/>
      <c r="T1647" s="548"/>
      <c r="U1647" s="99"/>
    </row>
    <row r="1648" spans="1:21" ht="19.5" customHeight="1">
      <c r="A1648" s="545">
        <v>2127</v>
      </c>
      <c r="B1648" s="545" t="s">
        <v>670</v>
      </c>
      <c r="C1648" s="545" t="s">
        <v>221</v>
      </c>
      <c r="D1648" s="546"/>
      <c r="E1648" s="171" t="str">
        <f t="shared" si="25"/>
        <v>1900</v>
      </c>
      <c r="F1648" s="547">
        <v>0</v>
      </c>
      <c r="G1648" s="548">
        <v>0</v>
      </c>
      <c r="H1648" s="547">
        <v>0</v>
      </c>
      <c r="I1648" s="545" t="s">
        <v>12643</v>
      </c>
      <c r="J1648" s="545"/>
      <c r="K1648" s="545" t="s">
        <v>13413</v>
      </c>
      <c r="L1648" s="545" t="s">
        <v>15340</v>
      </c>
      <c r="M1648" s="548" t="s">
        <v>13758</v>
      </c>
      <c r="N1648" s="545" t="s">
        <v>13413</v>
      </c>
      <c r="O1648" s="545" t="s">
        <v>13413</v>
      </c>
      <c r="P1648" s="549">
        <v>1764</v>
      </c>
      <c r="Q1648" s="549">
        <v>1</v>
      </c>
      <c r="R1648" s="549">
        <v>6</v>
      </c>
      <c r="S1648" s="548"/>
      <c r="T1648" s="548"/>
      <c r="U1648" s="99"/>
    </row>
    <row r="1649" spans="1:21" ht="19.5" customHeight="1">
      <c r="A1649" s="545">
        <v>2128</v>
      </c>
      <c r="B1649" s="545" t="s">
        <v>780</v>
      </c>
      <c r="C1649" s="545" t="s">
        <v>216</v>
      </c>
      <c r="D1649" s="546"/>
      <c r="E1649" s="171" t="str">
        <f t="shared" si="25"/>
        <v>1900</v>
      </c>
      <c r="F1649" s="547">
        <v>0</v>
      </c>
      <c r="G1649" s="548">
        <v>0</v>
      </c>
      <c r="H1649" s="547">
        <v>0</v>
      </c>
      <c r="I1649" s="545" t="s">
        <v>12643</v>
      </c>
      <c r="J1649" s="545"/>
      <c r="K1649" s="545" t="s">
        <v>13413</v>
      </c>
      <c r="L1649" s="545" t="s">
        <v>15341</v>
      </c>
      <c r="M1649" s="548" t="s">
        <v>13758</v>
      </c>
      <c r="N1649" s="545" t="s">
        <v>13413</v>
      </c>
      <c r="O1649" s="545" t="s">
        <v>13413</v>
      </c>
      <c r="P1649" s="549">
        <v>1765</v>
      </c>
      <c r="Q1649" s="549">
        <v>1</v>
      </c>
      <c r="R1649" s="549">
        <v>6</v>
      </c>
      <c r="S1649" s="548"/>
      <c r="T1649" s="548"/>
      <c r="U1649" s="99"/>
    </row>
    <row r="1650" spans="1:21" ht="19.5" customHeight="1">
      <c r="A1650" s="545">
        <v>2129</v>
      </c>
      <c r="B1650" s="545" t="s">
        <v>11588</v>
      </c>
      <c r="C1650" s="545" t="s">
        <v>216</v>
      </c>
      <c r="D1650" s="546"/>
      <c r="E1650" s="171" t="str">
        <f t="shared" si="25"/>
        <v>1900</v>
      </c>
      <c r="F1650" s="547">
        <v>0</v>
      </c>
      <c r="G1650" s="548">
        <v>0</v>
      </c>
      <c r="H1650" s="547">
        <v>0</v>
      </c>
      <c r="I1650" s="545" t="s">
        <v>12643</v>
      </c>
      <c r="J1650" s="545"/>
      <c r="K1650" s="545" t="s">
        <v>13413</v>
      </c>
      <c r="L1650" s="545" t="s">
        <v>15341</v>
      </c>
      <c r="M1650" s="548" t="s">
        <v>13758</v>
      </c>
      <c r="N1650" s="545" t="s">
        <v>13413</v>
      </c>
      <c r="O1650" s="545" t="s">
        <v>15342</v>
      </c>
      <c r="P1650" s="549">
        <v>1766</v>
      </c>
      <c r="Q1650" s="549">
        <v>1</v>
      </c>
      <c r="R1650" s="549">
        <v>6</v>
      </c>
      <c r="S1650" s="548"/>
      <c r="T1650" s="548"/>
      <c r="U1650" s="99"/>
    </row>
    <row r="1651" spans="1:21" ht="19.5" customHeight="1">
      <c r="A1651" s="545">
        <v>2130</v>
      </c>
      <c r="B1651" s="545" t="s">
        <v>3182</v>
      </c>
      <c r="C1651" s="545" t="s">
        <v>216</v>
      </c>
      <c r="D1651" s="546"/>
      <c r="E1651" s="171" t="str">
        <f t="shared" si="25"/>
        <v>1900</v>
      </c>
      <c r="F1651" s="547">
        <v>0</v>
      </c>
      <c r="G1651" s="548">
        <v>0</v>
      </c>
      <c r="H1651" s="547">
        <v>0</v>
      </c>
      <c r="I1651" s="545" t="s">
        <v>12663</v>
      </c>
      <c r="J1651" s="545"/>
      <c r="K1651" s="545" t="s">
        <v>13413</v>
      </c>
      <c r="L1651" s="545" t="s">
        <v>14857</v>
      </c>
      <c r="M1651" s="548" t="s">
        <v>13758</v>
      </c>
      <c r="N1651" s="545" t="s">
        <v>13413</v>
      </c>
      <c r="O1651" s="545" t="s">
        <v>15343</v>
      </c>
      <c r="P1651" s="549">
        <v>1767</v>
      </c>
      <c r="Q1651" s="549">
        <v>1</v>
      </c>
      <c r="R1651" s="549">
        <v>21</v>
      </c>
      <c r="S1651" s="548"/>
      <c r="T1651" s="548"/>
      <c r="U1651" s="99"/>
    </row>
    <row r="1652" spans="1:21" ht="19.5" customHeight="1">
      <c r="A1652" s="545">
        <v>2131</v>
      </c>
      <c r="B1652" s="545" t="s">
        <v>11587</v>
      </c>
      <c r="C1652" s="545" t="s">
        <v>216</v>
      </c>
      <c r="D1652" s="546"/>
      <c r="E1652" s="171" t="str">
        <f t="shared" si="25"/>
        <v>1900</v>
      </c>
      <c r="F1652" s="547">
        <v>0</v>
      </c>
      <c r="G1652" s="548">
        <v>0</v>
      </c>
      <c r="H1652" s="547">
        <v>0</v>
      </c>
      <c r="I1652" s="545" t="s">
        <v>12640</v>
      </c>
      <c r="J1652" s="545"/>
      <c r="K1652" s="545" t="s">
        <v>13413</v>
      </c>
      <c r="L1652" s="545" t="s">
        <v>13413</v>
      </c>
      <c r="M1652" s="548" t="s">
        <v>13758</v>
      </c>
      <c r="N1652" s="545" t="s">
        <v>13413</v>
      </c>
      <c r="O1652" s="545" t="s">
        <v>13413</v>
      </c>
      <c r="P1652" s="549">
        <v>1768</v>
      </c>
      <c r="Q1652" s="549">
        <v>1</v>
      </c>
      <c r="R1652" s="549">
        <v>1</v>
      </c>
      <c r="S1652" s="548"/>
      <c r="T1652" s="548"/>
      <c r="U1652" s="99"/>
    </row>
    <row r="1653" spans="1:21" ht="19.5" customHeight="1">
      <c r="A1653" s="545">
        <v>2132</v>
      </c>
      <c r="B1653" s="545" t="s">
        <v>13571</v>
      </c>
      <c r="C1653" s="545" t="s">
        <v>216</v>
      </c>
      <c r="D1653" s="546">
        <v>45708</v>
      </c>
      <c r="E1653" s="171" t="str">
        <f t="shared" si="25"/>
        <v>2025</v>
      </c>
      <c r="F1653" s="547">
        <v>142195.28</v>
      </c>
      <c r="G1653" s="548">
        <v>0.19</v>
      </c>
      <c r="H1653" s="547">
        <v>119491.83</v>
      </c>
      <c r="I1653" s="545" t="s">
        <v>12680</v>
      </c>
      <c r="J1653" s="545" t="s">
        <v>13307</v>
      </c>
      <c r="K1653" s="545" t="s">
        <v>13413</v>
      </c>
      <c r="L1653" s="545" t="s">
        <v>15344</v>
      </c>
      <c r="M1653" s="548" t="s">
        <v>13758</v>
      </c>
      <c r="N1653" s="545" t="s">
        <v>13413</v>
      </c>
      <c r="O1653" s="545" t="s">
        <v>15345</v>
      </c>
      <c r="P1653" s="549">
        <v>1769</v>
      </c>
      <c r="Q1653" s="549">
        <v>1</v>
      </c>
      <c r="R1653" s="549">
        <v>20</v>
      </c>
      <c r="S1653" s="548">
        <v>2228</v>
      </c>
      <c r="T1653" s="548"/>
      <c r="U1653" s="99"/>
    </row>
    <row r="1654" spans="1:21" ht="19.5" customHeight="1">
      <c r="A1654" s="545">
        <v>2133</v>
      </c>
      <c r="B1654" s="545" t="s">
        <v>11586</v>
      </c>
      <c r="C1654" s="545" t="s">
        <v>221</v>
      </c>
      <c r="D1654" s="546"/>
      <c r="E1654" s="171" t="str">
        <f t="shared" si="25"/>
        <v>1900</v>
      </c>
      <c r="F1654" s="547">
        <v>0</v>
      </c>
      <c r="G1654" s="548">
        <v>0</v>
      </c>
      <c r="H1654" s="547">
        <v>0</v>
      </c>
      <c r="I1654" s="545" t="s">
        <v>12688</v>
      </c>
      <c r="J1654" s="545"/>
      <c r="K1654" s="545" t="s">
        <v>13413</v>
      </c>
      <c r="L1654" s="545" t="s">
        <v>15346</v>
      </c>
      <c r="M1654" s="548" t="s">
        <v>13758</v>
      </c>
      <c r="N1654" s="545" t="s">
        <v>13413</v>
      </c>
      <c r="O1654" s="545" t="s">
        <v>15347</v>
      </c>
      <c r="P1654" s="549">
        <v>1770</v>
      </c>
      <c r="Q1654" s="549">
        <v>1</v>
      </c>
      <c r="R1654" s="549">
        <v>92</v>
      </c>
      <c r="S1654" s="548"/>
      <c r="T1654" s="548"/>
      <c r="U1654" s="99"/>
    </row>
    <row r="1655" spans="1:21" ht="19.5" customHeight="1">
      <c r="A1655" s="545">
        <v>2135</v>
      </c>
      <c r="B1655" s="545" t="s">
        <v>839</v>
      </c>
      <c r="C1655" s="545" t="s">
        <v>221</v>
      </c>
      <c r="D1655" s="546"/>
      <c r="E1655" s="171" t="str">
        <f t="shared" si="25"/>
        <v>1900</v>
      </c>
      <c r="F1655" s="547">
        <v>0</v>
      </c>
      <c r="G1655" s="548">
        <v>0</v>
      </c>
      <c r="H1655" s="547">
        <v>0</v>
      </c>
      <c r="I1655" s="545" t="s">
        <v>12684</v>
      </c>
      <c r="J1655" s="545"/>
      <c r="K1655" s="545" t="s">
        <v>13413</v>
      </c>
      <c r="L1655" s="545" t="s">
        <v>15110</v>
      </c>
      <c r="M1655" s="548" t="s">
        <v>13758</v>
      </c>
      <c r="N1655" s="545" t="s">
        <v>13413</v>
      </c>
      <c r="O1655" s="545" t="s">
        <v>15348</v>
      </c>
      <c r="P1655" s="549">
        <v>1772</v>
      </c>
      <c r="Q1655" s="549">
        <v>1</v>
      </c>
      <c r="R1655" s="549">
        <v>95</v>
      </c>
      <c r="S1655" s="548"/>
      <c r="T1655" s="548"/>
      <c r="U1655" s="99"/>
    </row>
    <row r="1656" spans="1:21" ht="19.5" customHeight="1">
      <c r="A1656" s="545">
        <v>2137</v>
      </c>
      <c r="B1656" s="545" t="s">
        <v>3916</v>
      </c>
      <c r="C1656" s="545" t="s">
        <v>4504</v>
      </c>
      <c r="D1656" s="546">
        <v>44690</v>
      </c>
      <c r="E1656" s="171" t="str">
        <f t="shared" si="25"/>
        <v>2022</v>
      </c>
      <c r="F1656" s="547">
        <v>1521</v>
      </c>
      <c r="G1656" s="548">
        <v>0.19</v>
      </c>
      <c r="H1656" s="547">
        <v>1278.1500000000001</v>
      </c>
      <c r="I1656" s="545" t="s">
        <v>12741</v>
      </c>
      <c r="J1656" s="545" t="s">
        <v>13296</v>
      </c>
      <c r="K1656" s="545" t="s">
        <v>13413</v>
      </c>
      <c r="L1656" s="545" t="s">
        <v>13413</v>
      </c>
      <c r="M1656" s="548" t="s">
        <v>13868</v>
      </c>
      <c r="N1656" s="545" t="s">
        <v>13413</v>
      </c>
      <c r="O1656" s="545" t="s">
        <v>13413</v>
      </c>
      <c r="P1656" s="549">
        <v>1773</v>
      </c>
      <c r="Q1656" s="549">
        <v>2</v>
      </c>
      <c r="R1656" s="549">
        <v>37</v>
      </c>
      <c r="S1656" s="548">
        <v>2218</v>
      </c>
      <c r="T1656" s="548"/>
      <c r="U1656" s="99"/>
    </row>
    <row r="1657" spans="1:21" ht="19.5" customHeight="1">
      <c r="A1657" s="545">
        <v>2138</v>
      </c>
      <c r="B1657" s="545" t="s">
        <v>493</v>
      </c>
      <c r="C1657" s="545" t="s">
        <v>216</v>
      </c>
      <c r="D1657" s="546"/>
      <c r="E1657" s="171" t="str">
        <f t="shared" si="25"/>
        <v>1900</v>
      </c>
      <c r="F1657" s="547">
        <v>0</v>
      </c>
      <c r="G1657" s="548">
        <v>0</v>
      </c>
      <c r="H1657" s="547">
        <v>0</v>
      </c>
      <c r="I1657" s="545" t="s">
        <v>12665</v>
      </c>
      <c r="J1657" s="545"/>
      <c r="K1657" s="545" t="s">
        <v>13413</v>
      </c>
      <c r="L1657" s="545" t="s">
        <v>15349</v>
      </c>
      <c r="M1657" s="548" t="s">
        <v>13758</v>
      </c>
      <c r="N1657" s="545" t="s">
        <v>13413</v>
      </c>
      <c r="O1657" s="545" t="s">
        <v>15350</v>
      </c>
      <c r="P1657" s="549">
        <v>1774</v>
      </c>
      <c r="Q1657" s="549">
        <v>1</v>
      </c>
      <c r="R1657" s="549">
        <v>75</v>
      </c>
      <c r="S1657" s="548"/>
      <c r="T1657" s="548"/>
      <c r="U1657" s="99"/>
    </row>
    <row r="1658" spans="1:21" ht="19.5" customHeight="1">
      <c r="A1658" s="545">
        <v>2140</v>
      </c>
      <c r="B1658" s="545" t="s">
        <v>3224</v>
      </c>
      <c r="C1658" s="545" t="s">
        <v>216</v>
      </c>
      <c r="D1658" s="546"/>
      <c r="E1658" s="171" t="str">
        <f t="shared" si="25"/>
        <v>1900</v>
      </c>
      <c r="F1658" s="547">
        <v>0</v>
      </c>
      <c r="G1658" s="548">
        <v>0</v>
      </c>
      <c r="H1658" s="547">
        <v>0</v>
      </c>
      <c r="I1658" s="545" t="s">
        <v>12663</v>
      </c>
      <c r="J1658" s="545"/>
      <c r="K1658" s="545" t="s">
        <v>13413</v>
      </c>
      <c r="L1658" s="545" t="s">
        <v>15351</v>
      </c>
      <c r="M1658" s="548" t="s">
        <v>13758</v>
      </c>
      <c r="N1658" s="545" t="s">
        <v>13413</v>
      </c>
      <c r="O1658" s="545" t="s">
        <v>14495</v>
      </c>
      <c r="P1658" s="549">
        <v>1776</v>
      </c>
      <c r="Q1658" s="549">
        <v>1</v>
      </c>
      <c r="R1658" s="549">
        <v>21</v>
      </c>
      <c r="S1658" s="548"/>
      <c r="T1658" s="548"/>
      <c r="U1658" s="99"/>
    </row>
    <row r="1659" spans="1:21" ht="19.5" customHeight="1">
      <c r="A1659" s="545">
        <v>2141</v>
      </c>
      <c r="B1659" s="545" t="s">
        <v>11585</v>
      </c>
      <c r="C1659" s="545" t="s">
        <v>311</v>
      </c>
      <c r="D1659" s="546"/>
      <c r="E1659" s="171" t="str">
        <f t="shared" si="25"/>
        <v>1900</v>
      </c>
      <c r="F1659" s="547">
        <v>0</v>
      </c>
      <c r="G1659" s="548">
        <v>0</v>
      </c>
      <c r="H1659" s="547">
        <v>0</v>
      </c>
      <c r="I1659" s="545" t="s">
        <v>12654</v>
      </c>
      <c r="J1659" s="545"/>
      <c r="K1659" s="545" t="s">
        <v>13413</v>
      </c>
      <c r="L1659" s="545" t="s">
        <v>13413</v>
      </c>
      <c r="M1659" s="548" t="s">
        <v>13758</v>
      </c>
      <c r="N1659" s="545" t="s">
        <v>13413</v>
      </c>
      <c r="O1659" s="545" t="s">
        <v>13413</v>
      </c>
      <c r="P1659" s="549">
        <v>1777</v>
      </c>
      <c r="Q1659" s="549">
        <v>1</v>
      </c>
      <c r="R1659" s="549">
        <v>2</v>
      </c>
      <c r="S1659" s="548"/>
      <c r="T1659" s="548"/>
      <c r="U1659" s="99"/>
    </row>
    <row r="1660" spans="1:21" ht="19.5" customHeight="1">
      <c r="A1660" s="545">
        <v>2142</v>
      </c>
      <c r="B1660" s="545" t="s">
        <v>6609</v>
      </c>
      <c r="C1660" s="545" t="s">
        <v>216</v>
      </c>
      <c r="D1660" s="546">
        <v>44585</v>
      </c>
      <c r="E1660" s="171" t="str">
        <f t="shared" si="25"/>
        <v>2022</v>
      </c>
      <c r="F1660" s="547">
        <v>52704.01</v>
      </c>
      <c r="G1660" s="548">
        <v>0.19</v>
      </c>
      <c r="H1660" s="547">
        <v>44289.08</v>
      </c>
      <c r="I1660" s="545" t="s">
        <v>12659</v>
      </c>
      <c r="J1660" s="545" t="s">
        <v>13297</v>
      </c>
      <c r="K1660" s="545" t="s">
        <v>13413</v>
      </c>
      <c r="L1660" s="545" t="s">
        <v>13413</v>
      </c>
      <c r="M1660" s="548" t="s">
        <v>13868</v>
      </c>
      <c r="N1660" s="545" t="s">
        <v>13413</v>
      </c>
      <c r="O1660" s="545" t="s">
        <v>15352</v>
      </c>
      <c r="P1660" s="549">
        <v>1778</v>
      </c>
      <c r="Q1660" s="549">
        <v>2</v>
      </c>
      <c r="R1660" s="549">
        <v>116</v>
      </c>
      <c r="S1660" s="548">
        <v>2257</v>
      </c>
      <c r="T1660" s="548"/>
      <c r="U1660" s="99"/>
    </row>
    <row r="1661" spans="1:21" ht="19.5" customHeight="1">
      <c r="A1661" s="545">
        <v>2143</v>
      </c>
      <c r="B1661" s="545" t="s">
        <v>454</v>
      </c>
      <c r="C1661" s="545" t="s">
        <v>216</v>
      </c>
      <c r="D1661" s="546"/>
      <c r="E1661" s="171" t="str">
        <f t="shared" si="25"/>
        <v>1900</v>
      </c>
      <c r="F1661" s="547">
        <v>0</v>
      </c>
      <c r="G1661" s="548">
        <v>0</v>
      </c>
      <c r="H1661" s="547">
        <v>0</v>
      </c>
      <c r="I1661" s="545" t="s">
        <v>12660</v>
      </c>
      <c r="J1661" s="545"/>
      <c r="K1661" s="545" t="s">
        <v>13413</v>
      </c>
      <c r="L1661" s="545" t="s">
        <v>15353</v>
      </c>
      <c r="M1661" s="548" t="s">
        <v>13758</v>
      </c>
      <c r="N1661" s="545" t="s">
        <v>13413</v>
      </c>
      <c r="O1661" s="545" t="s">
        <v>14964</v>
      </c>
      <c r="P1661" s="549">
        <v>1779</v>
      </c>
      <c r="Q1661" s="549">
        <v>1</v>
      </c>
      <c r="R1661" s="549">
        <v>72</v>
      </c>
      <c r="S1661" s="548"/>
      <c r="T1661" s="548"/>
      <c r="U1661" s="99"/>
    </row>
    <row r="1662" spans="1:21" ht="19.5" customHeight="1">
      <c r="A1662" s="545">
        <v>2144</v>
      </c>
      <c r="B1662" s="545" t="s">
        <v>11584</v>
      </c>
      <c r="C1662" s="545" t="s">
        <v>209</v>
      </c>
      <c r="D1662" s="546"/>
      <c r="E1662" s="171" t="str">
        <f t="shared" si="25"/>
        <v>1900</v>
      </c>
      <c r="F1662" s="547">
        <v>0</v>
      </c>
      <c r="G1662" s="548">
        <v>0</v>
      </c>
      <c r="H1662" s="547">
        <v>0</v>
      </c>
      <c r="I1662" s="545" t="s">
        <v>12649</v>
      </c>
      <c r="J1662" s="545"/>
      <c r="K1662" s="545" t="s">
        <v>13413</v>
      </c>
      <c r="L1662" s="545" t="s">
        <v>14664</v>
      </c>
      <c r="M1662" s="548" t="s">
        <v>13758</v>
      </c>
      <c r="N1662" s="545" t="s">
        <v>13413</v>
      </c>
      <c r="O1662" s="545" t="s">
        <v>15354</v>
      </c>
      <c r="P1662" s="549">
        <v>1780</v>
      </c>
      <c r="Q1662" s="549">
        <v>1</v>
      </c>
      <c r="R1662" s="549">
        <v>17</v>
      </c>
      <c r="S1662" s="548"/>
      <c r="T1662" s="548"/>
      <c r="U1662" s="99"/>
    </row>
    <row r="1663" spans="1:21" ht="19.5" customHeight="1">
      <c r="A1663" s="545">
        <v>2145</v>
      </c>
      <c r="B1663" s="545" t="s">
        <v>461</v>
      </c>
      <c r="C1663" s="545" t="s">
        <v>216</v>
      </c>
      <c r="D1663" s="546"/>
      <c r="E1663" s="171" t="str">
        <f t="shared" si="25"/>
        <v>1900</v>
      </c>
      <c r="F1663" s="547">
        <v>0</v>
      </c>
      <c r="G1663" s="548">
        <v>0</v>
      </c>
      <c r="H1663" s="547">
        <v>0</v>
      </c>
      <c r="I1663" s="545" t="s">
        <v>12660</v>
      </c>
      <c r="J1663" s="545"/>
      <c r="K1663" s="545" t="s">
        <v>13413</v>
      </c>
      <c r="L1663" s="545" t="s">
        <v>15355</v>
      </c>
      <c r="M1663" s="548" t="s">
        <v>13758</v>
      </c>
      <c r="N1663" s="545" t="s">
        <v>13413</v>
      </c>
      <c r="O1663" s="545" t="s">
        <v>14964</v>
      </c>
      <c r="P1663" s="549">
        <v>1781</v>
      </c>
      <c r="Q1663" s="549">
        <v>1</v>
      </c>
      <c r="R1663" s="549">
        <v>72</v>
      </c>
      <c r="S1663" s="548"/>
      <c r="T1663" s="548"/>
      <c r="U1663" s="99"/>
    </row>
    <row r="1664" spans="1:21" ht="19.5" customHeight="1">
      <c r="A1664" s="545">
        <v>2146</v>
      </c>
      <c r="B1664" s="545" t="s">
        <v>6608</v>
      </c>
      <c r="C1664" s="545" t="s">
        <v>216</v>
      </c>
      <c r="D1664" s="546">
        <v>44585</v>
      </c>
      <c r="E1664" s="171" t="str">
        <f t="shared" si="25"/>
        <v>2022</v>
      </c>
      <c r="F1664" s="547">
        <v>42459</v>
      </c>
      <c r="G1664" s="548">
        <v>0.19</v>
      </c>
      <c r="H1664" s="547">
        <v>35679.83</v>
      </c>
      <c r="I1664" s="545" t="s">
        <v>12659</v>
      </c>
      <c r="J1664" s="545" t="s">
        <v>13297</v>
      </c>
      <c r="K1664" s="545" t="s">
        <v>13413</v>
      </c>
      <c r="L1664" s="545" t="s">
        <v>13413</v>
      </c>
      <c r="M1664" s="548" t="s">
        <v>13868</v>
      </c>
      <c r="N1664" s="545" t="s">
        <v>13413</v>
      </c>
      <c r="O1664" s="545" t="s">
        <v>15356</v>
      </c>
      <c r="P1664" s="549">
        <v>1782</v>
      </c>
      <c r="Q1664" s="549">
        <v>2</v>
      </c>
      <c r="R1664" s="549">
        <v>116</v>
      </c>
      <c r="S1664" s="548">
        <v>2257</v>
      </c>
      <c r="T1664" s="548"/>
      <c r="U1664" s="99"/>
    </row>
    <row r="1665" spans="1:21" ht="19.5" customHeight="1">
      <c r="A1665" s="545">
        <v>2147</v>
      </c>
      <c r="B1665" s="545" t="s">
        <v>1252</v>
      </c>
      <c r="C1665" s="545" t="s">
        <v>216</v>
      </c>
      <c r="D1665" s="546"/>
      <c r="E1665" s="171" t="str">
        <f t="shared" si="25"/>
        <v>1900</v>
      </c>
      <c r="F1665" s="547">
        <v>0</v>
      </c>
      <c r="G1665" s="548">
        <v>0</v>
      </c>
      <c r="H1665" s="547">
        <v>0</v>
      </c>
      <c r="I1665" s="545" t="s">
        <v>12659</v>
      </c>
      <c r="J1665" s="545"/>
      <c r="K1665" s="545" t="s">
        <v>13413</v>
      </c>
      <c r="L1665" s="545" t="s">
        <v>13413</v>
      </c>
      <c r="M1665" s="548" t="s">
        <v>13868</v>
      </c>
      <c r="N1665" s="545" t="s">
        <v>13413</v>
      </c>
      <c r="O1665" s="545" t="s">
        <v>15357</v>
      </c>
      <c r="P1665" s="549">
        <v>1783</v>
      </c>
      <c r="Q1665" s="549">
        <v>2</v>
      </c>
      <c r="R1665" s="549">
        <v>116</v>
      </c>
      <c r="S1665" s="548"/>
      <c r="T1665" s="548"/>
      <c r="U1665" s="99"/>
    </row>
    <row r="1666" spans="1:21" ht="19.5" customHeight="1">
      <c r="A1666" s="545">
        <v>2148</v>
      </c>
      <c r="B1666" s="545" t="s">
        <v>464</v>
      </c>
      <c r="C1666" s="545" t="s">
        <v>216</v>
      </c>
      <c r="D1666" s="546"/>
      <c r="E1666" s="171" t="str">
        <f t="shared" si="25"/>
        <v>1900</v>
      </c>
      <c r="F1666" s="547">
        <v>0</v>
      </c>
      <c r="G1666" s="548">
        <v>0</v>
      </c>
      <c r="H1666" s="547">
        <v>0</v>
      </c>
      <c r="I1666" s="545" t="s">
        <v>12660</v>
      </c>
      <c r="J1666" s="545"/>
      <c r="K1666" s="545" t="s">
        <v>13413</v>
      </c>
      <c r="L1666" s="545" t="s">
        <v>13826</v>
      </c>
      <c r="M1666" s="548" t="s">
        <v>13758</v>
      </c>
      <c r="N1666" s="545" t="s">
        <v>13413</v>
      </c>
      <c r="O1666" s="545" t="s">
        <v>14964</v>
      </c>
      <c r="P1666" s="549">
        <v>1784</v>
      </c>
      <c r="Q1666" s="549">
        <v>1</v>
      </c>
      <c r="R1666" s="549">
        <v>72</v>
      </c>
      <c r="S1666" s="548"/>
      <c r="T1666" s="548"/>
      <c r="U1666" s="99"/>
    </row>
    <row r="1667" spans="1:21" ht="19.5" customHeight="1">
      <c r="A1667" s="545">
        <v>2149</v>
      </c>
      <c r="B1667" s="545" t="s">
        <v>2853</v>
      </c>
      <c r="C1667" s="545" t="s">
        <v>209</v>
      </c>
      <c r="D1667" s="546"/>
      <c r="E1667" s="171" t="str">
        <f t="shared" si="25"/>
        <v>1900</v>
      </c>
      <c r="F1667" s="547">
        <v>0</v>
      </c>
      <c r="G1667" s="548">
        <v>0</v>
      </c>
      <c r="H1667" s="547">
        <v>0</v>
      </c>
      <c r="I1667" s="545" t="s">
        <v>12649</v>
      </c>
      <c r="J1667" s="545"/>
      <c r="K1667" s="545" t="s">
        <v>13413</v>
      </c>
      <c r="L1667" s="545" t="s">
        <v>14664</v>
      </c>
      <c r="M1667" s="548" t="s">
        <v>13758</v>
      </c>
      <c r="N1667" s="545" t="s">
        <v>13413</v>
      </c>
      <c r="O1667" s="545" t="s">
        <v>15358</v>
      </c>
      <c r="P1667" s="549">
        <v>1785</v>
      </c>
      <c r="Q1667" s="549">
        <v>1</v>
      </c>
      <c r="R1667" s="549">
        <v>17</v>
      </c>
      <c r="S1667" s="548"/>
      <c r="T1667" s="548"/>
      <c r="U1667" s="99"/>
    </row>
    <row r="1668" spans="1:21" ht="19.5" customHeight="1">
      <c r="A1668" s="545">
        <v>2150</v>
      </c>
      <c r="B1668" s="545" t="s">
        <v>2851</v>
      </c>
      <c r="C1668" s="545" t="s">
        <v>209</v>
      </c>
      <c r="D1668" s="546"/>
      <c r="E1668" s="171" t="str">
        <f t="shared" ref="E1668:E1731" si="26">TEXT(D1668,"YYYY")</f>
        <v>1900</v>
      </c>
      <c r="F1668" s="547">
        <v>0</v>
      </c>
      <c r="G1668" s="548">
        <v>0</v>
      </c>
      <c r="H1668" s="547">
        <v>0</v>
      </c>
      <c r="I1668" s="545" t="s">
        <v>12649</v>
      </c>
      <c r="J1668" s="545"/>
      <c r="K1668" s="545" t="s">
        <v>13413</v>
      </c>
      <c r="L1668" s="545" t="s">
        <v>14660</v>
      </c>
      <c r="M1668" s="548" t="s">
        <v>13758</v>
      </c>
      <c r="N1668" s="545" t="s">
        <v>13413</v>
      </c>
      <c r="O1668" s="545" t="s">
        <v>15358</v>
      </c>
      <c r="P1668" s="549">
        <v>1786</v>
      </c>
      <c r="Q1668" s="549">
        <v>1</v>
      </c>
      <c r="R1668" s="549">
        <v>17</v>
      </c>
      <c r="S1668" s="548"/>
      <c r="T1668" s="548"/>
      <c r="U1668" s="99"/>
    </row>
    <row r="1669" spans="1:21" ht="19.5" customHeight="1">
      <c r="A1669" s="545">
        <v>2151</v>
      </c>
      <c r="B1669" s="545" t="s">
        <v>2852</v>
      </c>
      <c r="C1669" s="545" t="s">
        <v>209</v>
      </c>
      <c r="D1669" s="546"/>
      <c r="E1669" s="171" t="str">
        <f t="shared" si="26"/>
        <v>1900</v>
      </c>
      <c r="F1669" s="547">
        <v>0</v>
      </c>
      <c r="G1669" s="548">
        <v>0</v>
      </c>
      <c r="H1669" s="547">
        <v>0</v>
      </c>
      <c r="I1669" s="545" t="s">
        <v>12649</v>
      </c>
      <c r="J1669" s="545"/>
      <c r="K1669" s="545" t="s">
        <v>13413</v>
      </c>
      <c r="L1669" s="545" t="s">
        <v>14660</v>
      </c>
      <c r="M1669" s="548" t="s">
        <v>13758</v>
      </c>
      <c r="N1669" s="545" t="s">
        <v>13413</v>
      </c>
      <c r="O1669" s="545" t="s">
        <v>15359</v>
      </c>
      <c r="P1669" s="549">
        <v>1787</v>
      </c>
      <c r="Q1669" s="549">
        <v>1</v>
      </c>
      <c r="R1669" s="549">
        <v>17</v>
      </c>
      <c r="S1669" s="548"/>
      <c r="T1669" s="548"/>
      <c r="U1669" s="99"/>
    </row>
    <row r="1670" spans="1:21" ht="19.5" customHeight="1">
      <c r="A1670" s="545">
        <v>2152</v>
      </c>
      <c r="B1670" s="545" t="s">
        <v>2854</v>
      </c>
      <c r="C1670" s="545" t="s">
        <v>209</v>
      </c>
      <c r="D1670" s="546"/>
      <c r="E1670" s="171" t="str">
        <f t="shared" si="26"/>
        <v>1900</v>
      </c>
      <c r="F1670" s="547">
        <v>0</v>
      </c>
      <c r="G1670" s="548">
        <v>0</v>
      </c>
      <c r="H1670" s="547">
        <v>0</v>
      </c>
      <c r="I1670" s="545" t="s">
        <v>12649</v>
      </c>
      <c r="J1670" s="545"/>
      <c r="K1670" s="545" t="s">
        <v>13413</v>
      </c>
      <c r="L1670" s="545" t="s">
        <v>14664</v>
      </c>
      <c r="M1670" s="548" t="s">
        <v>13758</v>
      </c>
      <c r="N1670" s="545" t="s">
        <v>13413</v>
      </c>
      <c r="O1670" s="545" t="s">
        <v>15359</v>
      </c>
      <c r="P1670" s="549">
        <v>1788</v>
      </c>
      <c r="Q1670" s="549">
        <v>1</v>
      </c>
      <c r="R1670" s="549">
        <v>17</v>
      </c>
      <c r="S1670" s="548"/>
      <c r="T1670" s="548"/>
      <c r="U1670" s="99"/>
    </row>
    <row r="1671" spans="1:21" ht="19.5" customHeight="1">
      <c r="A1671" s="545">
        <v>2153</v>
      </c>
      <c r="B1671" s="545" t="s">
        <v>7251</v>
      </c>
      <c r="C1671" s="545" t="s">
        <v>216</v>
      </c>
      <c r="D1671" s="546">
        <v>43839</v>
      </c>
      <c r="E1671" s="171" t="str">
        <f t="shared" si="26"/>
        <v>2020</v>
      </c>
      <c r="F1671" s="547">
        <v>570</v>
      </c>
      <c r="G1671" s="548">
        <v>0</v>
      </c>
      <c r="H1671" s="547">
        <v>570</v>
      </c>
      <c r="I1671" s="545" t="s">
        <v>12665</v>
      </c>
      <c r="J1671" s="545" t="s">
        <v>13297</v>
      </c>
      <c r="K1671" s="545" t="s">
        <v>13413</v>
      </c>
      <c r="L1671" s="545" t="s">
        <v>15360</v>
      </c>
      <c r="M1671" s="548" t="s">
        <v>13758</v>
      </c>
      <c r="N1671" s="545" t="s">
        <v>13413</v>
      </c>
      <c r="O1671" s="545" t="s">
        <v>15350</v>
      </c>
      <c r="P1671" s="549">
        <v>1789</v>
      </c>
      <c r="Q1671" s="549">
        <v>1</v>
      </c>
      <c r="R1671" s="549">
        <v>75</v>
      </c>
      <c r="S1671" s="548">
        <v>2257</v>
      </c>
      <c r="T1671" s="548"/>
      <c r="U1671" s="99"/>
    </row>
    <row r="1672" spans="1:21" ht="19.5" customHeight="1">
      <c r="A1672" s="545">
        <v>2154</v>
      </c>
      <c r="B1672" s="545" t="s">
        <v>1253</v>
      </c>
      <c r="C1672" s="545" t="s">
        <v>216</v>
      </c>
      <c r="D1672" s="546"/>
      <c r="E1672" s="171" t="str">
        <f t="shared" si="26"/>
        <v>1900</v>
      </c>
      <c r="F1672" s="547">
        <v>0</v>
      </c>
      <c r="G1672" s="548">
        <v>0</v>
      </c>
      <c r="H1672" s="547">
        <v>0</v>
      </c>
      <c r="I1672" s="545" t="s">
        <v>12659</v>
      </c>
      <c r="J1672" s="545"/>
      <c r="K1672" s="545" t="s">
        <v>13413</v>
      </c>
      <c r="L1672" s="545" t="s">
        <v>13413</v>
      </c>
      <c r="M1672" s="548" t="s">
        <v>13868</v>
      </c>
      <c r="N1672" s="545" t="s">
        <v>13413</v>
      </c>
      <c r="O1672" s="545" t="s">
        <v>15361</v>
      </c>
      <c r="P1672" s="549">
        <v>1790</v>
      </c>
      <c r="Q1672" s="549">
        <v>2</v>
      </c>
      <c r="R1672" s="549">
        <v>116</v>
      </c>
      <c r="S1672" s="548"/>
      <c r="T1672" s="548"/>
      <c r="U1672" s="99"/>
    </row>
    <row r="1673" spans="1:21" ht="19.5" customHeight="1">
      <c r="A1673" s="545">
        <v>2155</v>
      </c>
      <c r="B1673" s="545" t="s">
        <v>424</v>
      </c>
      <c r="C1673" s="545" t="s">
        <v>311</v>
      </c>
      <c r="D1673" s="546"/>
      <c r="E1673" s="171" t="str">
        <f t="shared" si="26"/>
        <v>1900</v>
      </c>
      <c r="F1673" s="547">
        <v>0</v>
      </c>
      <c r="G1673" s="548">
        <v>0</v>
      </c>
      <c r="H1673" s="547">
        <v>0</v>
      </c>
      <c r="I1673" s="545" t="s">
        <v>12654</v>
      </c>
      <c r="J1673" s="545"/>
      <c r="K1673" s="545" t="s">
        <v>13413</v>
      </c>
      <c r="L1673" s="545" t="s">
        <v>13413</v>
      </c>
      <c r="M1673" s="548" t="s">
        <v>13758</v>
      </c>
      <c r="N1673" s="545" t="s">
        <v>13413</v>
      </c>
      <c r="O1673" s="545" t="s">
        <v>13413</v>
      </c>
      <c r="P1673" s="549">
        <v>1791</v>
      </c>
      <c r="Q1673" s="549">
        <v>1</v>
      </c>
      <c r="R1673" s="549">
        <v>2</v>
      </c>
      <c r="S1673" s="548"/>
      <c r="T1673" s="548"/>
      <c r="U1673" s="99"/>
    </row>
    <row r="1674" spans="1:21" ht="19.5" customHeight="1">
      <c r="A1674" s="545">
        <v>2156</v>
      </c>
      <c r="B1674" s="545" t="s">
        <v>3094</v>
      </c>
      <c r="C1674" s="545" t="s">
        <v>216</v>
      </c>
      <c r="D1674" s="546">
        <v>46052</v>
      </c>
      <c r="E1674" s="171" t="str">
        <f t="shared" si="26"/>
        <v>2026</v>
      </c>
      <c r="F1674" s="547">
        <v>2649</v>
      </c>
      <c r="G1674" s="548">
        <v>0.19</v>
      </c>
      <c r="H1674" s="547">
        <v>2226.0500000000002</v>
      </c>
      <c r="I1674" s="545" t="s">
        <v>12680</v>
      </c>
      <c r="J1674" s="545" t="s">
        <v>13307</v>
      </c>
      <c r="K1674" s="545" t="s">
        <v>13413</v>
      </c>
      <c r="L1674" s="545" t="s">
        <v>13413</v>
      </c>
      <c r="M1674" s="548" t="s">
        <v>13758</v>
      </c>
      <c r="N1674" s="545" t="s">
        <v>13413</v>
      </c>
      <c r="O1674" s="545" t="s">
        <v>15362</v>
      </c>
      <c r="P1674" s="549">
        <v>1792</v>
      </c>
      <c r="Q1674" s="549">
        <v>1</v>
      </c>
      <c r="R1674" s="549">
        <v>20</v>
      </c>
      <c r="S1674" s="548">
        <v>2228</v>
      </c>
      <c r="T1674" s="548"/>
      <c r="U1674" s="99"/>
    </row>
    <row r="1675" spans="1:21" ht="19.5" customHeight="1">
      <c r="A1675" s="545">
        <v>2157</v>
      </c>
      <c r="B1675" s="545" t="s">
        <v>11583</v>
      </c>
      <c r="C1675" s="545" t="s">
        <v>216</v>
      </c>
      <c r="D1675" s="546"/>
      <c r="E1675" s="171" t="str">
        <f t="shared" si="26"/>
        <v>1900</v>
      </c>
      <c r="F1675" s="547">
        <v>0</v>
      </c>
      <c r="G1675" s="548">
        <v>0</v>
      </c>
      <c r="H1675" s="547">
        <v>0</v>
      </c>
      <c r="I1675" s="545" t="s">
        <v>12665</v>
      </c>
      <c r="J1675" s="545"/>
      <c r="K1675" s="545" t="s">
        <v>13413</v>
      </c>
      <c r="L1675" s="545" t="s">
        <v>15363</v>
      </c>
      <c r="M1675" s="548" t="s">
        <v>13758</v>
      </c>
      <c r="N1675" s="545" t="s">
        <v>13413</v>
      </c>
      <c r="O1675" s="545" t="s">
        <v>14964</v>
      </c>
      <c r="P1675" s="549">
        <v>1793</v>
      </c>
      <c r="Q1675" s="549">
        <v>1</v>
      </c>
      <c r="R1675" s="549">
        <v>75</v>
      </c>
      <c r="S1675" s="548"/>
      <c r="T1675" s="548"/>
      <c r="U1675" s="99"/>
    </row>
    <row r="1676" spans="1:21" ht="19.5" customHeight="1">
      <c r="A1676" s="545">
        <v>2158</v>
      </c>
      <c r="B1676" s="545" t="s">
        <v>11582</v>
      </c>
      <c r="C1676" s="545" t="s">
        <v>216</v>
      </c>
      <c r="D1676" s="546"/>
      <c r="E1676" s="171" t="str">
        <f t="shared" si="26"/>
        <v>1900</v>
      </c>
      <c r="F1676" s="547">
        <v>0</v>
      </c>
      <c r="G1676" s="548">
        <v>0</v>
      </c>
      <c r="H1676" s="547">
        <v>0</v>
      </c>
      <c r="I1676" s="545" t="s">
        <v>12642</v>
      </c>
      <c r="J1676" s="545"/>
      <c r="K1676" s="545" t="s">
        <v>13413</v>
      </c>
      <c r="L1676" s="545" t="s">
        <v>13807</v>
      </c>
      <c r="M1676" s="548" t="s">
        <v>13758</v>
      </c>
      <c r="N1676" s="545" t="s">
        <v>13413</v>
      </c>
      <c r="O1676" s="545" t="s">
        <v>15364</v>
      </c>
      <c r="P1676" s="549">
        <v>1794</v>
      </c>
      <c r="Q1676" s="549">
        <v>1</v>
      </c>
      <c r="R1676" s="549">
        <v>135</v>
      </c>
      <c r="S1676" s="548"/>
      <c r="T1676" s="548"/>
      <c r="U1676" s="99"/>
    </row>
    <row r="1677" spans="1:21" ht="19.5" customHeight="1">
      <c r="A1677" s="545">
        <v>2161</v>
      </c>
      <c r="B1677" s="545" t="s">
        <v>1911</v>
      </c>
      <c r="C1677" s="545" t="s">
        <v>209</v>
      </c>
      <c r="D1677" s="546"/>
      <c r="E1677" s="171" t="str">
        <f t="shared" si="26"/>
        <v>1900</v>
      </c>
      <c r="F1677" s="547">
        <v>0</v>
      </c>
      <c r="G1677" s="548">
        <v>0</v>
      </c>
      <c r="H1677" s="547">
        <v>0</v>
      </c>
      <c r="I1677" s="545" t="s">
        <v>12706</v>
      </c>
      <c r="J1677" s="545"/>
      <c r="K1677" s="545" t="s">
        <v>13413</v>
      </c>
      <c r="L1677" s="545" t="s">
        <v>13413</v>
      </c>
      <c r="M1677" s="548" t="s">
        <v>13758</v>
      </c>
      <c r="N1677" s="545" t="s">
        <v>13413</v>
      </c>
      <c r="O1677" s="545" t="s">
        <v>15365</v>
      </c>
      <c r="P1677" s="549">
        <v>1795</v>
      </c>
      <c r="Q1677" s="549">
        <v>1</v>
      </c>
      <c r="R1677" s="549">
        <v>128</v>
      </c>
      <c r="S1677" s="548"/>
      <c r="T1677" s="548"/>
      <c r="U1677" s="99"/>
    </row>
    <row r="1678" spans="1:21" ht="19.5" customHeight="1">
      <c r="A1678" s="545">
        <v>2162</v>
      </c>
      <c r="B1678" s="545" t="s">
        <v>954</v>
      </c>
      <c r="C1678" s="545" t="s">
        <v>221</v>
      </c>
      <c r="D1678" s="546">
        <v>46052</v>
      </c>
      <c r="E1678" s="171" t="str">
        <f t="shared" si="26"/>
        <v>2026</v>
      </c>
      <c r="F1678" s="547">
        <v>1988</v>
      </c>
      <c r="G1678" s="548">
        <v>0.19</v>
      </c>
      <c r="H1678" s="547">
        <v>1670.59</v>
      </c>
      <c r="I1678" s="545" t="s">
        <v>12668</v>
      </c>
      <c r="J1678" s="545" t="s">
        <v>13307</v>
      </c>
      <c r="K1678" s="545"/>
      <c r="L1678" s="545" t="s">
        <v>15366</v>
      </c>
      <c r="M1678" s="548" t="s">
        <v>13868</v>
      </c>
      <c r="N1678" s="545" t="s">
        <v>13413</v>
      </c>
      <c r="O1678" s="545" t="s">
        <v>13413</v>
      </c>
      <c r="P1678" s="549">
        <v>1796</v>
      </c>
      <c r="Q1678" s="549">
        <v>2</v>
      </c>
      <c r="R1678" s="549">
        <v>7</v>
      </c>
      <c r="S1678" s="548">
        <v>2228</v>
      </c>
      <c r="T1678" s="548"/>
      <c r="U1678" s="99"/>
    </row>
    <row r="1679" spans="1:21" ht="19.5" customHeight="1">
      <c r="A1679" s="545">
        <v>2171</v>
      </c>
      <c r="B1679" s="545" t="s">
        <v>11581</v>
      </c>
      <c r="C1679" s="545" t="s">
        <v>216</v>
      </c>
      <c r="D1679" s="546"/>
      <c r="E1679" s="171" t="str">
        <f t="shared" si="26"/>
        <v>1900</v>
      </c>
      <c r="F1679" s="547">
        <v>0</v>
      </c>
      <c r="G1679" s="548">
        <v>0</v>
      </c>
      <c r="H1679" s="547">
        <v>0</v>
      </c>
      <c r="I1679" s="545" t="s">
        <v>12664</v>
      </c>
      <c r="J1679" s="545"/>
      <c r="K1679" s="545" t="s">
        <v>13413</v>
      </c>
      <c r="L1679" s="545" t="s">
        <v>13846</v>
      </c>
      <c r="M1679" s="548" t="s">
        <v>13758</v>
      </c>
      <c r="N1679" s="545" t="s">
        <v>22154</v>
      </c>
      <c r="O1679" s="545" t="s">
        <v>15367</v>
      </c>
      <c r="P1679" s="549">
        <v>1798</v>
      </c>
      <c r="Q1679" s="549">
        <v>1</v>
      </c>
      <c r="R1679" s="549">
        <v>166</v>
      </c>
      <c r="S1679" s="548"/>
      <c r="T1679" s="548">
        <v>170</v>
      </c>
      <c r="U1679" s="99"/>
    </row>
    <row r="1680" spans="1:21" ht="19.5" customHeight="1">
      <c r="A1680" s="545">
        <v>2172</v>
      </c>
      <c r="B1680" s="545" t="s">
        <v>11580</v>
      </c>
      <c r="C1680" s="545" t="s">
        <v>216</v>
      </c>
      <c r="D1680" s="546"/>
      <c r="E1680" s="171" t="str">
        <f t="shared" si="26"/>
        <v>1900</v>
      </c>
      <c r="F1680" s="547">
        <v>0</v>
      </c>
      <c r="G1680" s="548">
        <v>0</v>
      </c>
      <c r="H1680" s="547">
        <v>0</v>
      </c>
      <c r="I1680" s="545" t="s">
        <v>12664</v>
      </c>
      <c r="J1680" s="545"/>
      <c r="K1680" s="545" t="s">
        <v>13413</v>
      </c>
      <c r="L1680" s="545" t="s">
        <v>13846</v>
      </c>
      <c r="M1680" s="548" t="s">
        <v>13758</v>
      </c>
      <c r="N1680" s="545" t="s">
        <v>22177</v>
      </c>
      <c r="O1680" s="545" t="s">
        <v>15368</v>
      </c>
      <c r="P1680" s="549">
        <v>1799</v>
      </c>
      <c r="Q1680" s="549">
        <v>1</v>
      </c>
      <c r="R1680" s="549">
        <v>166</v>
      </c>
      <c r="S1680" s="548"/>
      <c r="T1680" s="548">
        <v>95</v>
      </c>
      <c r="U1680" s="99"/>
    </row>
    <row r="1681" spans="1:21" ht="19.5" customHeight="1">
      <c r="A1681" s="545">
        <v>2174</v>
      </c>
      <c r="B1681" s="545" t="s">
        <v>3433</v>
      </c>
      <c r="C1681" s="545" t="s">
        <v>216</v>
      </c>
      <c r="D1681" s="546"/>
      <c r="E1681" s="171" t="str">
        <f t="shared" si="26"/>
        <v>1900</v>
      </c>
      <c r="F1681" s="547">
        <v>0</v>
      </c>
      <c r="G1681" s="548">
        <v>0</v>
      </c>
      <c r="H1681" s="547">
        <v>0</v>
      </c>
      <c r="I1681" s="545" t="s">
        <v>12664</v>
      </c>
      <c r="J1681" s="545"/>
      <c r="K1681" s="545" t="s">
        <v>13413</v>
      </c>
      <c r="L1681" s="545" t="s">
        <v>15369</v>
      </c>
      <c r="M1681" s="548" t="s">
        <v>13758</v>
      </c>
      <c r="N1681" s="545" t="s">
        <v>22154</v>
      </c>
      <c r="O1681" s="545" t="s">
        <v>13413</v>
      </c>
      <c r="P1681" s="549">
        <v>1800</v>
      </c>
      <c r="Q1681" s="549">
        <v>1</v>
      </c>
      <c r="R1681" s="549">
        <v>166</v>
      </c>
      <c r="S1681" s="548"/>
      <c r="T1681" s="548">
        <v>170</v>
      </c>
      <c r="U1681" s="99"/>
    </row>
    <row r="1682" spans="1:21" ht="19.5" customHeight="1">
      <c r="A1682" s="545">
        <v>2175</v>
      </c>
      <c r="B1682" s="545" t="s">
        <v>3432</v>
      </c>
      <c r="C1682" s="545" t="s">
        <v>216</v>
      </c>
      <c r="D1682" s="546"/>
      <c r="E1682" s="171" t="str">
        <f t="shared" si="26"/>
        <v>1900</v>
      </c>
      <c r="F1682" s="547">
        <v>0</v>
      </c>
      <c r="G1682" s="548">
        <v>0</v>
      </c>
      <c r="H1682" s="547">
        <v>0</v>
      </c>
      <c r="I1682" s="545" t="s">
        <v>12664</v>
      </c>
      <c r="J1682" s="545"/>
      <c r="K1682" s="545" t="s">
        <v>13413</v>
      </c>
      <c r="L1682" s="545" t="s">
        <v>15370</v>
      </c>
      <c r="M1682" s="548" t="s">
        <v>13758</v>
      </c>
      <c r="N1682" s="545" t="s">
        <v>22154</v>
      </c>
      <c r="O1682" s="545" t="s">
        <v>15371</v>
      </c>
      <c r="P1682" s="549">
        <v>1801</v>
      </c>
      <c r="Q1682" s="549">
        <v>1</v>
      </c>
      <c r="R1682" s="549">
        <v>166</v>
      </c>
      <c r="S1682" s="548"/>
      <c r="T1682" s="548">
        <v>170</v>
      </c>
      <c r="U1682" s="99"/>
    </row>
    <row r="1683" spans="1:21" ht="19.5" customHeight="1">
      <c r="A1683" s="545">
        <v>2176</v>
      </c>
      <c r="B1683" s="545" t="s">
        <v>3441</v>
      </c>
      <c r="C1683" s="545" t="s">
        <v>216</v>
      </c>
      <c r="D1683" s="546">
        <v>46052</v>
      </c>
      <c r="E1683" s="171" t="str">
        <f t="shared" si="26"/>
        <v>2026</v>
      </c>
      <c r="F1683" s="547">
        <v>85622</v>
      </c>
      <c r="G1683" s="548">
        <v>0.19</v>
      </c>
      <c r="H1683" s="547">
        <v>71951.259999999995</v>
      </c>
      <c r="I1683" s="545" t="s">
        <v>12664</v>
      </c>
      <c r="J1683" s="545" t="s">
        <v>13307</v>
      </c>
      <c r="K1683" s="545" t="s">
        <v>15372</v>
      </c>
      <c r="L1683" s="545" t="s">
        <v>15373</v>
      </c>
      <c r="M1683" s="548" t="s">
        <v>13758</v>
      </c>
      <c r="N1683" s="545" t="s">
        <v>22154</v>
      </c>
      <c r="O1683" s="545" t="s">
        <v>13413</v>
      </c>
      <c r="P1683" s="549">
        <v>1802</v>
      </c>
      <c r="Q1683" s="549">
        <v>1</v>
      </c>
      <c r="R1683" s="549">
        <v>166</v>
      </c>
      <c r="S1683" s="548">
        <v>2228</v>
      </c>
      <c r="T1683" s="548">
        <v>170</v>
      </c>
      <c r="U1683" s="99"/>
    </row>
    <row r="1684" spans="1:21" ht="19.5" customHeight="1">
      <c r="A1684" s="545">
        <v>2177</v>
      </c>
      <c r="B1684" s="545" t="s">
        <v>3572</v>
      </c>
      <c r="C1684" s="545" t="s">
        <v>221</v>
      </c>
      <c r="D1684" s="546"/>
      <c r="E1684" s="171" t="str">
        <f t="shared" si="26"/>
        <v>1900</v>
      </c>
      <c r="F1684" s="547">
        <v>0</v>
      </c>
      <c r="G1684" s="548">
        <v>0</v>
      </c>
      <c r="H1684" s="547">
        <v>0</v>
      </c>
      <c r="I1684" s="545" t="s">
        <v>12664</v>
      </c>
      <c r="J1684" s="545"/>
      <c r="K1684" s="545" t="s">
        <v>13413</v>
      </c>
      <c r="L1684" s="545" t="s">
        <v>13413</v>
      </c>
      <c r="M1684" s="548" t="s">
        <v>13758</v>
      </c>
      <c r="N1684" s="545" t="s">
        <v>22154</v>
      </c>
      <c r="O1684" s="545" t="s">
        <v>15374</v>
      </c>
      <c r="P1684" s="549">
        <v>1803</v>
      </c>
      <c r="Q1684" s="549">
        <v>1</v>
      </c>
      <c r="R1684" s="549">
        <v>166</v>
      </c>
      <c r="S1684" s="548"/>
      <c r="T1684" s="548">
        <v>170</v>
      </c>
      <c r="U1684" s="99"/>
    </row>
    <row r="1685" spans="1:21" ht="19.5" customHeight="1">
      <c r="A1685" s="545">
        <v>2178</v>
      </c>
      <c r="B1685" s="545" t="s">
        <v>3027</v>
      </c>
      <c r="C1685" s="545" t="s">
        <v>216</v>
      </c>
      <c r="D1685" s="546"/>
      <c r="E1685" s="171" t="str">
        <f t="shared" si="26"/>
        <v>1900</v>
      </c>
      <c r="F1685" s="547">
        <v>0</v>
      </c>
      <c r="G1685" s="548">
        <v>0</v>
      </c>
      <c r="H1685" s="547">
        <v>0</v>
      </c>
      <c r="I1685" s="545" t="s">
        <v>12657</v>
      </c>
      <c r="J1685" s="545"/>
      <c r="K1685" s="545" t="s">
        <v>13413</v>
      </c>
      <c r="L1685" s="545" t="s">
        <v>15375</v>
      </c>
      <c r="M1685" s="548" t="s">
        <v>13758</v>
      </c>
      <c r="N1685" s="545" t="s">
        <v>22154</v>
      </c>
      <c r="O1685" s="545" t="s">
        <v>15376</v>
      </c>
      <c r="P1685" s="549">
        <v>1804</v>
      </c>
      <c r="Q1685" s="549">
        <v>1</v>
      </c>
      <c r="R1685" s="549">
        <v>153</v>
      </c>
      <c r="S1685" s="548"/>
      <c r="T1685" s="548">
        <v>170</v>
      </c>
      <c r="U1685" s="99"/>
    </row>
    <row r="1686" spans="1:21" ht="19.5" customHeight="1">
      <c r="A1686" s="545">
        <v>2179</v>
      </c>
      <c r="B1686" s="545" t="s">
        <v>3028</v>
      </c>
      <c r="C1686" s="545" t="s">
        <v>216</v>
      </c>
      <c r="D1686" s="546"/>
      <c r="E1686" s="171" t="str">
        <f t="shared" si="26"/>
        <v>1900</v>
      </c>
      <c r="F1686" s="547">
        <v>0</v>
      </c>
      <c r="G1686" s="548">
        <v>0</v>
      </c>
      <c r="H1686" s="547">
        <v>0</v>
      </c>
      <c r="I1686" s="545" t="s">
        <v>12657</v>
      </c>
      <c r="J1686" s="545"/>
      <c r="K1686" s="545" t="s">
        <v>13413</v>
      </c>
      <c r="L1686" s="545" t="s">
        <v>15377</v>
      </c>
      <c r="M1686" s="548" t="s">
        <v>13758</v>
      </c>
      <c r="N1686" s="545" t="s">
        <v>22154</v>
      </c>
      <c r="O1686" s="545" t="s">
        <v>15378</v>
      </c>
      <c r="P1686" s="549">
        <v>1805</v>
      </c>
      <c r="Q1686" s="549">
        <v>1</v>
      </c>
      <c r="R1686" s="549">
        <v>153</v>
      </c>
      <c r="S1686" s="548"/>
      <c r="T1686" s="548">
        <v>170</v>
      </c>
      <c r="U1686" s="99"/>
    </row>
    <row r="1687" spans="1:21" ht="19.5" customHeight="1">
      <c r="A1687" s="545">
        <v>2180</v>
      </c>
      <c r="B1687" s="545" t="s">
        <v>3029</v>
      </c>
      <c r="C1687" s="545" t="s">
        <v>216</v>
      </c>
      <c r="D1687" s="546"/>
      <c r="E1687" s="171" t="str">
        <f t="shared" si="26"/>
        <v>1900</v>
      </c>
      <c r="F1687" s="547">
        <v>0</v>
      </c>
      <c r="G1687" s="548">
        <v>0</v>
      </c>
      <c r="H1687" s="547">
        <v>0</v>
      </c>
      <c r="I1687" s="545" t="s">
        <v>12657</v>
      </c>
      <c r="J1687" s="545"/>
      <c r="K1687" s="545" t="s">
        <v>13413</v>
      </c>
      <c r="L1687" s="545" t="s">
        <v>13413</v>
      </c>
      <c r="M1687" s="548" t="s">
        <v>13758</v>
      </c>
      <c r="N1687" s="545" t="s">
        <v>22154</v>
      </c>
      <c r="O1687" s="545" t="s">
        <v>15379</v>
      </c>
      <c r="P1687" s="549">
        <v>1806</v>
      </c>
      <c r="Q1687" s="549">
        <v>1</v>
      </c>
      <c r="R1687" s="549">
        <v>153</v>
      </c>
      <c r="S1687" s="548"/>
      <c r="T1687" s="548">
        <v>170</v>
      </c>
      <c r="U1687" s="99"/>
    </row>
    <row r="1688" spans="1:21" ht="19.5" customHeight="1">
      <c r="A1688" s="545">
        <v>2181</v>
      </c>
      <c r="B1688" s="545" t="s">
        <v>3220</v>
      </c>
      <c r="C1688" s="545" t="s">
        <v>216</v>
      </c>
      <c r="D1688" s="546"/>
      <c r="E1688" s="171" t="str">
        <f t="shared" si="26"/>
        <v>1900</v>
      </c>
      <c r="F1688" s="547">
        <v>0</v>
      </c>
      <c r="G1688" s="548">
        <v>0</v>
      </c>
      <c r="H1688" s="547">
        <v>0</v>
      </c>
      <c r="I1688" s="545" t="s">
        <v>12663</v>
      </c>
      <c r="J1688" s="545"/>
      <c r="K1688" s="545" t="s">
        <v>13413</v>
      </c>
      <c r="L1688" s="545" t="s">
        <v>15380</v>
      </c>
      <c r="M1688" s="548" t="s">
        <v>13758</v>
      </c>
      <c r="N1688" s="545" t="s">
        <v>13413</v>
      </c>
      <c r="O1688" s="545" t="s">
        <v>15381</v>
      </c>
      <c r="P1688" s="549">
        <v>1807</v>
      </c>
      <c r="Q1688" s="549">
        <v>1</v>
      </c>
      <c r="R1688" s="549">
        <v>21</v>
      </c>
      <c r="S1688" s="548"/>
      <c r="T1688" s="548"/>
      <c r="U1688" s="99"/>
    </row>
    <row r="1689" spans="1:21" ht="19.5" customHeight="1">
      <c r="A1689" s="545">
        <v>2182</v>
      </c>
      <c r="B1689" s="545" t="s">
        <v>11579</v>
      </c>
      <c r="C1689" s="545" t="s">
        <v>206</v>
      </c>
      <c r="D1689" s="546"/>
      <c r="E1689" s="171" t="str">
        <f t="shared" si="26"/>
        <v>1900</v>
      </c>
      <c r="F1689" s="547">
        <v>0</v>
      </c>
      <c r="G1689" s="548">
        <v>0</v>
      </c>
      <c r="H1689" s="547">
        <v>0</v>
      </c>
      <c r="I1689" s="545" t="s">
        <v>12709</v>
      </c>
      <c r="J1689" s="545"/>
      <c r="K1689" s="545" t="s">
        <v>13413</v>
      </c>
      <c r="L1689" s="545" t="s">
        <v>15382</v>
      </c>
      <c r="M1689" s="548" t="s">
        <v>13758</v>
      </c>
      <c r="N1689" s="545" t="s">
        <v>22161</v>
      </c>
      <c r="O1689" s="545" t="s">
        <v>13413</v>
      </c>
      <c r="P1689" s="549">
        <v>1808</v>
      </c>
      <c r="Q1689" s="549">
        <v>1</v>
      </c>
      <c r="R1689" s="549">
        <v>124</v>
      </c>
      <c r="S1689" s="548"/>
      <c r="T1689" s="548">
        <v>36</v>
      </c>
      <c r="U1689" s="99"/>
    </row>
    <row r="1690" spans="1:21" ht="19.5" customHeight="1">
      <c r="A1690" s="545">
        <v>2183</v>
      </c>
      <c r="B1690" s="545" t="s">
        <v>11578</v>
      </c>
      <c r="C1690" s="545" t="s">
        <v>209</v>
      </c>
      <c r="D1690" s="546"/>
      <c r="E1690" s="171" t="str">
        <f t="shared" si="26"/>
        <v>1900</v>
      </c>
      <c r="F1690" s="547">
        <v>0</v>
      </c>
      <c r="G1690" s="548">
        <v>0</v>
      </c>
      <c r="H1690" s="547">
        <v>0</v>
      </c>
      <c r="I1690" s="545" t="s">
        <v>12645</v>
      </c>
      <c r="J1690" s="545"/>
      <c r="K1690" s="545" t="s">
        <v>13413</v>
      </c>
      <c r="L1690" s="545" t="s">
        <v>15383</v>
      </c>
      <c r="M1690" s="548" t="s">
        <v>13758</v>
      </c>
      <c r="N1690" s="545" t="s">
        <v>22161</v>
      </c>
      <c r="O1690" s="545" t="s">
        <v>13413</v>
      </c>
      <c r="P1690" s="549">
        <v>1809</v>
      </c>
      <c r="Q1690" s="549">
        <v>1</v>
      </c>
      <c r="R1690" s="549">
        <v>12</v>
      </c>
      <c r="S1690" s="548"/>
      <c r="T1690" s="548">
        <v>36</v>
      </c>
      <c r="U1690" s="99"/>
    </row>
    <row r="1691" spans="1:21" ht="19.5" customHeight="1">
      <c r="A1691" s="545">
        <v>2184</v>
      </c>
      <c r="B1691" s="545" t="s">
        <v>11577</v>
      </c>
      <c r="C1691" s="545" t="s">
        <v>209</v>
      </c>
      <c r="D1691" s="546"/>
      <c r="E1691" s="171" t="str">
        <f t="shared" si="26"/>
        <v>1900</v>
      </c>
      <c r="F1691" s="547">
        <v>0</v>
      </c>
      <c r="G1691" s="548">
        <v>0</v>
      </c>
      <c r="H1691" s="547">
        <v>0</v>
      </c>
      <c r="I1691" s="545" t="s">
        <v>12645</v>
      </c>
      <c r="J1691" s="545"/>
      <c r="K1691" s="545" t="s">
        <v>13413</v>
      </c>
      <c r="L1691" s="545" t="s">
        <v>15384</v>
      </c>
      <c r="M1691" s="548" t="s">
        <v>13758</v>
      </c>
      <c r="N1691" s="545" t="s">
        <v>22161</v>
      </c>
      <c r="O1691" s="545" t="s">
        <v>13413</v>
      </c>
      <c r="P1691" s="549">
        <v>1810</v>
      </c>
      <c r="Q1691" s="549">
        <v>1</v>
      </c>
      <c r="R1691" s="549">
        <v>12</v>
      </c>
      <c r="S1691" s="548"/>
      <c r="T1691" s="548">
        <v>36</v>
      </c>
      <c r="U1691" s="99"/>
    </row>
    <row r="1692" spans="1:21" ht="19.5" customHeight="1">
      <c r="A1692" s="545">
        <v>2185</v>
      </c>
      <c r="B1692" s="545" t="s">
        <v>11576</v>
      </c>
      <c r="C1692" s="545" t="s">
        <v>209</v>
      </c>
      <c r="D1692" s="546"/>
      <c r="E1692" s="171" t="str">
        <f t="shared" si="26"/>
        <v>1900</v>
      </c>
      <c r="F1692" s="547">
        <v>0</v>
      </c>
      <c r="G1692" s="548">
        <v>0</v>
      </c>
      <c r="H1692" s="547">
        <v>0</v>
      </c>
      <c r="I1692" s="545" t="s">
        <v>12645</v>
      </c>
      <c r="J1692" s="545"/>
      <c r="K1692" s="545" t="s">
        <v>13413</v>
      </c>
      <c r="L1692" s="545" t="s">
        <v>15384</v>
      </c>
      <c r="M1692" s="548" t="s">
        <v>13758</v>
      </c>
      <c r="N1692" s="545" t="s">
        <v>22161</v>
      </c>
      <c r="O1692" s="545" t="s">
        <v>13413</v>
      </c>
      <c r="P1692" s="549">
        <v>1811</v>
      </c>
      <c r="Q1692" s="549">
        <v>1</v>
      </c>
      <c r="R1692" s="549">
        <v>12</v>
      </c>
      <c r="S1692" s="548"/>
      <c r="T1692" s="548">
        <v>36</v>
      </c>
      <c r="U1692" s="99"/>
    </row>
    <row r="1693" spans="1:21" ht="19.5" customHeight="1">
      <c r="A1693" s="545">
        <v>2187</v>
      </c>
      <c r="B1693" s="545" t="s">
        <v>2154</v>
      </c>
      <c r="C1693" s="545" t="s">
        <v>216</v>
      </c>
      <c r="D1693" s="546">
        <v>43566</v>
      </c>
      <c r="E1693" s="171" t="str">
        <f t="shared" si="26"/>
        <v>2019</v>
      </c>
      <c r="F1693" s="547">
        <v>25888</v>
      </c>
      <c r="G1693" s="548">
        <v>0.19</v>
      </c>
      <c r="H1693" s="547">
        <v>21754.62</v>
      </c>
      <c r="I1693" s="545" t="s">
        <v>12637</v>
      </c>
      <c r="J1693" s="545" t="s">
        <v>13302</v>
      </c>
      <c r="K1693" s="545" t="s">
        <v>13413</v>
      </c>
      <c r="L1693" s="545" t="s">
        <v>15385</v>
      </c>
      <c r="M1693" s="548" t="s">
        <v>13758</v>
      </c>
      <c r="N1693" s="545" t="s">
        <v>13413</v>
      </c>
      <c r="O1693" s="545" t="s">
        <v>13413</v>
      </c>
      <c r="P1693" s="549">
        <v>1812</v>
      </c>
      <c r="Q1693" s="549">
        <v>1</v>
      </c>
      <c r="R1693" s="549">
        <v>13</v>
      </c>
      <c r="S1693" s="548">
        <v>2219</v>
      </c>
      <c r="T1693" s="548"/>
      <c r="U1693" s="99"/>
    </row>
    <row r="1694" spans="1:21" ht="19.5" customHeight="1">
      <c r="A1694" s="545">
        <v>2188</v>
      </c>
      <c r="B1694" s="545" t="s">
        <v>11575</v>
      </c>
      <c r="C1694" s="545" t="s">
        <v>206</v>
      </c>
      <c r="D1694" s="546"/>
      <c r="E1694" s="171" t="str">
        <f t="shared" si="26"/>
        <v>1900</v>
      </c>
      <c r="F1694" s="547">
        <v>0</v>
      </c>
      <c r="G1694" s="548">
        <v>0</v>
      </c>
      <c r="H1694" s="547">
        <v>0</v>
      </c>
      <c r="I1694" s="545" t="s">
        <v>12645</v>
      </c>
      <c r="J1694" s="545"/>
      <c r="K1694" s="545" t="s">
        <v>13413</v>
      </c>
      <c r="L1694" s="545" t="s">
        <v>15386</v>
      </c>
      <c r="M1694" s="548" t="s">
        <v>13758</v>
      </c>
      <c r="N1694" s="545" t="s">
        <v>22161</v>
      </c>
      <c r="O1694" s="545" t="s">
        <v>13413</v>
      </c>
      <c r="P1694" s="549">
        <v>1813</v>
      </c>
      <c r="Q1694" s="549">
        <v>1</v>
      </c>
      <c r="R1694" s="549">
        <v>12</v>
      </c>
      <c r="S1694" s="548"/>
      <c r="T1694" s="548">
        <v>36</v>
      </c>
      <c r="U1694" s="99"/>
    </row>
    <row r="1695" spans="1:21" ht="19.5" customHeight="1">
      <c r="A1695" s="545">
        <v>2189</v>
      </c>
      <c r="B1695" s="545" t="s">
        <v>11574</v>
      </c>
      <c r="C1695" s="545" t="s">
        <v>206</v>
      </c>
      <c r="D1695" s="546"/>
      <c r="E1695" s="171" t="str">
        <f t="shared" si="26"/>
        <v>1900</v>
      </c>
      <c r="F1695" s="547">
        <v>0</v>
      </c>
      <c r="G1695" s="548">
        <v>0</v>
      </c>
      <c r="H1695" s="547">
        <v>0</v>
      </c>
      <c r="I1695" s="545" t="s">
        <v>12708</v>
      </c>
      <c r="J1695" s="545"/>
      <c r="K1695" s="545" t="s">
        <v>13413</v>
      </c>
      <c r="L1695" s="545" t="s">
        <v>15387</v>
      </c>
      <c r="M1695" s="548" t="s">
        <v>13758</v>
      </c>
      <c r="N1695" s="545" t="s">
        <v>22161</v>
      </c>
      <c r="O1695" s="545" t="s">
        <v>13413</v>
      </c>
      <c r="P1695" s="549">
        <v>1814</v>
      </c>
      <c r="Q1695" s="549">
        <v>1</v>
      </c>
      <c r="R1695" s="549">
        <v>121</v>
      </c>
      <c r="S1695" s="548"/>
      <c r="T1695" s="548">
        <v>36</v>
      </c>
      <c r="U1695" s="99"/>
    </row>
    <row r="1696" spans="1:21" ht="19.5" customHeight="1">
      <c r="A1696" s="545">
        <v>2190</v>
      </c>
      <c r="B1696" s="545" t="s">
        <v>11573</v>
      </c>
      <c r="C1696" s="545" t="s">
        <v>206</v>
      </c>
      <c r="D1696" s="546"/>
      <c r="E1696" s="171" t="str">
        <f t="shared" si="26"/>
        <v>1900</v>
      </c>
      <c r="F1696" s="547">
        <v>0</v>
      </c>
      <c r="G1696" s="548">
        <v>0</v>
      </c>
      <c r="H1696" s="547">
        <v>0</v>
      </c>
      <c r="I1696" s="545" t="s">
        <v>12708</v>
      </c>
      <c r="J1696" s="545"/>
      <c r="K1696" s="545" t="s">
        <v>13413</v>
      </c>
      <c r="L1696" s="545" t="s">
        <v>14395</v>
      </c>
      <c r="M1696" s="548" t="s">
        <v>13758</v>
      </c>
      <c r="N1696" s="545" t="s">
        <v>22161</v>
      </c>
      <c r="O1696" s="545" t="s">
        <v>13413</v>
      </c>
      <c r="P1696" s="549">
        <v>1815</v>
      </c>
      <c r="Q1696" s="549">
        <v>1</v>
      </c>
      <c r="R1696" s="549">
        <v>121</v>
      </c>
      <c r="S1696" s="548"/>
      <c r="T1696" s="548">
        <v>36</v>
      </c>
      <c r="U1696" s="99"/>
    </row>
    <row r="1697" spans="1:21" ht="19.5" customHeight="1">
      <c r="A1697" s="545">
        <v>2191</v>
      </c>
      <c r="B1697" s="545" t="s">
        <v>11572</v>
      </c>
      <c r="C1697" s="545" t="s">
        <v>206</v>
      </c>
      <c r="D1697" s="546"/>
      <c r="E1697" s="171" t="str">
        <f t="shared" si="26"/>
        <v>1900</v>
      </c>
      <c r="F1697" s="547">
        <v>0</v>
      </c>
      <c r="G1697" s="548">
        <v>0</v>
      </c>
      <c r="H1697" s="547">
        <v>0</v>
      </c>
      <c r="I1697" s="545" t="s">
        <v>12708</v>
      </c>
      <c r="J1697" s="545"/>
      <c r="K1697" s="545" t="s">
        <v>13413</v>
      </c>
      <c r="L1697" s="545" t="s">
        <v>15388</v>
      </c>
      <c r="M1697" s="548" t="s">
        <v>13758</v>
      </c>
      <c r="N1697" s="545" t="s">
        <v>22161</v>
      </c>
      <c r="O1697" s="545" t="s">
        <v>13413</v>
      </c>
      <c r="P1697" s="549">
        <v>1816</v>
      </c>
      <c r="Q1697" s="549">
        <v>1</v>
      </c>
      <c r="R1697" s="549">
        <v>121</v>
      </c>
      <c r="S1697" s="548"/>
      <c r="T1697" s="548">
        <v>36</v>
      </c>
      <c r="U1697" s="99"/>
    </row>
    <row r="1698" spans="1:21" ht="19.5" customHeight="1">
      <c r="A1698" s="545">
        <v>2193</v>
      </c>
      <c r="B1698" s="545" t="s">
        <v>11571</v>
      </c>
      <c r="C1698" s="545" t="s">
        <v>206</v>
      </c>
      <c r="D1698" s="546"/>
      <c r="E1698" s="171" t="str">
        <f t="shared" si="26"/>
        <v>1900</v>
      </c>
      <c r="F1698" s="547">
        <v>0</v>
      </c>
      <c r="G1698" s="548">
        <v>0</v>
      </c>
      <c r="H1698" s="547">
        <v>0</v>
      </c>
      <c r="I1698" s="545" t="s">
        <v>12708</v>
      </c>
      <c r="J1698" s="545"/>
      <c r="K1698" s="545" t="s">
        <v>13413</v>
      </c>
      <c r="L1698" s="545" t="s">
        <v>15389</v>
      </c>
      <c r="M1698" s="548" t="s">
        <v>13758</v>
      </c>
      <c r="N1698" s="545" t="s">
        <v>22161</v>
      </c>
      <c r="O1698" s="545" t="s">
        <v>13413</v>
      </c>
      <c r="P1698" s="549">
        <v>1817</v>
      </c>
      <c r="Q1698" s="549">
        <v>1</v>
      </c>
      <c r="R1698" s="549">
        <v>121</v>
      </c>
      <c r="S1698" s="548"/>
      <c r="T1698" s="548">
        <v>36</v>
      </c>
      <c r="U1698" s="99"/>
    </row>
    <row r="1699" spans="1:21" ht="19.5" customHeight="1">
      <c r="A1699" s="545">
        <v>2194</v>
      </c>
      <c r="B1699" s="545" t="s">
        <v>11570</v>
      </c>
      <c r="C1699" s="545" t="s">
        <v>206</v>
      </c>
      <c r="D1699" s="546"/>
      <c r="E1699" s="171" t="str">
        <f t="shared" si="26"/>
        <v>1900</v>
      </c>
      <c r="F1699" s="547">
        <v>0</v>
      </c>
      <c r="G1699" s="548">
        <v>0</v>
      </c>
      <c r="H1699" s="547">
        <v>0</v>
      </c>
      <c r="I1699" s="545" t="s">
        <v>12709</v>
      </c>
      <c r="J1699" s="545"/>
      <c r="K1699" s="545" t="s">
        <v>13413</v>
      </c>
      <c r="L1699" s="545" t="s">
        <v>15390</v>
      </c>
      <c r="M1699" s="548" t="s">
        <v>13758</v>
      </c>
      <c r="N1699" s="545" t="s">
        <v>22161</v>
      </c>
      <c r="O1699" s="545" t="s">
        <v>13413</v>
      </c>
      <c r="P1699" s="549">
        <v>1818</v>
      </c>
      <c r="Q1699" s="549">
        <v>1</v>
      </c>
      <c r="R1699" s="549">
        <v>124</v>
      </c>
      <c r="S1699" s="548"/>
      <c r="T1699" s="548">
        <v>36</v>
      </c>
      <c r="U1699" s="99"/>
    </row>
    <row r="1700" spans="1:21" ht="19.5" customHeight="1">
      <c r="A1700" s="545">
        <v>2201</v>
      </c>
      <c r="B1700" s="545" t="s">
        <v>11569</v>
      </c>
      <c r="C1700" s="545" t="s">
        <v>216</v>
      </c>
      <c r="D1700" s="546"/>
      <c r="E1700" s="171" t="str">
        <f t="shared" si="26"/>
        <v>1900</v>
      </c>
      <c r="F1700" s="547">
        <v>0</v>
      </c>
      <c r="G1700" s="548">
        <v>0</v>
      </c>
      <c r="H1700" s="547">
        <v>0</v>
      </c>
      <c r="I1700" s="545" t="s">
        <v>12678</v>
      </c>
      <c r="J1700" s="545"/>
      <c r="K1700" s="545" t="s">
        <v>13413</v>
      </c>
      <c r="L1700" s="545" t="s">
        <v>13413</v>
      </c>
      <c r="M1700" s="548" t="s">
        <v>13758</v>
      </c>
      <c r="N1700" s="545" t="s">
        <v>13413</v>
      </c>
      <c r="O1700" s="545" t="s">
        <v>14923</v>
      </c>
      <c r="P1700" s="549">
        <v>1825</v>
      </c>
      <c r="Q1700" s="549">
        <v>1</v>
      </c>
      <c r="R1700" s="549">
        <v>23</v>
      </c>
      <c r="S1700" s="548"/>
      <c r="T1700" s="548"/>
      <c r="U1700" s="99"/>
    </row>
    <row r="1701" spans="1:21" ht="19.5" customHeight="1">
      <c r="A1701" s="545">
        <v>2202</v>
      </c>
      <c r="B1701" s="545" t="s">
        <v>11568</v>
      </c>
      <c r="C1701" s="545" t="s">
        <v>216</v>
      </c>
      <c r="D1701" s="546"/>
      <c r="E1701" s="171" t="str">
        <f t="shared" si="26"/>
        <v>1900</v>
      </c>
      <c r="F1701" s="547">
        <v>0</v>
      </c>
      <c r="G1701" s="548">
        <v>0</v>
      </c>
      <c r="H1701" s="547">
        <v>0</v>
      </c>
      <c r="I1701" s="545" t="s">
        <v>12678</v>
      </c>
      <c r="J1701" s="545"/>
      <c r="K1701" s="545" t="s">
        <v>13413</v>
      </c>
      <c r="L1701" s="545" t="s">
        <v>13413</v>
      </c>
      <c r="M1701" s="548" t="s">
        <v>13758</v>
      </c>
      <c r="N1701" s="545" t="s">
        <v>13413</v>
      </c>
      <c r="O1701" s="545" t="s">
        <v>14923</v>
      </c>
      <c r="P1701" s="549">
        <v>1826</v>
      </c>
      <c r="Q1701" s="549">
        <v>1</v>
      </c>
      <c r="R1701" s="549">
        <v>23</v>
      </c>
      <c r="S1701" s="548"/>
      <c r="T1701" s="548"/>
      <c r="U1701" s="99"/>
    </row>
    <row r="1702" spans="1:21" ht="19.5" customHeight="1">
      <c r="A1702" s="545">
        <v>2204</v>
      </c>
      <c r="B1702" s="545" t="s">
        <v>11567</v>
      </c>
      <c r="C1702" s="545" t="s">
        <v>216</v>
      </c>
      <c r="D1702" s="546"/>
      <c r="E1702" s="171" t="str">
        <f t="shared" si="26"/>
        <v>1900</v>
      </c>
      <c r="F1702" s="547">
        <v>0</v>
      </c>
      <c r="G1702" s="548">
        <v>0</v>
      </c>
      <c r="H1702" s="547">
        <v>0</v>
      </c>
      <c r="I1702" s="545" t="s">
        <v>12664</v>
      </c>
      <c r="J1702" s="545"/>
      <c r="K1702" s="545" t="s">
        <v>13413</v>
      </c>
      <c r="L1702" s="545" t="s">
        <v>13846</v>
      </c>
      <c r="M1702" s="548" t="s">
        <v>13758</v>
      </c>
      <c r="N1702" s="545" t="s">
        <v>22154</v>
      </c>
      <c r="O1702" s="545" t="s">
        <v>15391</v>
      </c>
      <c r="P1702" s="549">
        <v>1828</v>
      </c>
      <c r="Q1702" s="549">
        <v>1</v>
      </c>
      <c r="R1702" s="549">
        <v>166</v>
      </c>
      <c r="S1702" s="548"/>
      <c r="T1702" s="548">
        <v>170</v>
      </c>
      <c r="U1702" s="99"/>
    </row>
    <row r="1703" spans="1:21" ht="19.5" customHeight="1">
      <c r="A1703" s="545">
        <v>2205</v>
      </c>
      <c r="B1703" s="545" t="s">
        <v>11566</v>
      </c>
      <c r="C1703" s="545" t="s">
        <v>216</v>
      </c>
      <c r="D1703" s="546"/>
      <c r="E1703" s="171" t="str">
        <f t="shared" si="26"/>
        <v>1900</v>
      </c>
      <c r="F1703" s="547">
        <v>0</v>
      </c>
      <c r="G1703" s="548">
        <v>0</v>
      </c>
      <c r="H1703" s="547">
        <v>0</v>
      </c>
      <c r="I1703" s="545" t="s">
        <v>12664</v>
      </c>
      <c r="J1703" s="545"/>
      <c r="K1703" s="545" t="s">
        <v>13413</v>
      </c>
      <c r="L1703" s="545" t="s">
        <v>13846</v>
      </c>
      <c r="M1703" s="548" t="s">
        <v>13758</v>
      </c>
      <c r="N1703" s="545" t="s">
        <v>22177</v>
      </c>
      <c r="O1703" s="545" t="s">
        <v>15368</v>
      </c>
      <c r="P1703" s="549">
        <v>1829</v>
      </c>
      <c r="Q1703" s="549">
        <v>1</v>
      </c>
      <c r="R1703" s="549">
        <v>166</v>
      </c>
      <c r="S1703" s="548"/>
      <c r="T1703" s="548">
        <v>95</v>
      </c>
      <c r="U1703" s="99"/>
    </row>
    <row r="1704" spans="1:21" ht="19.5" customHeight="1">
      <c r="A1704" s="545">
        <v>2206</v>
      </c>
      <c r="B1704" s="545" t="s">
        <v>11565</v>
      </c>
      <c r="C1704" s="545" t="s">
        <v>216</v>
      </c>
      <c r="D1704" s="546"/>
      <c r="E1704" s="171" t="str">
        <f t="shared" si="26"/>
        <v>1900</v>
      </c>
      <c r="F1704" s="547">
        <v>0</v>
      </c>
      <c r="G1704" s="548">
        <v>0</v>
      </c>
      <c r="H1704" s="547">
        <v>0</v>
      </c>
      <c r="I1704" s="545" t="s">
        <v>12664</v>
      </c>
      <c r="J1704" s="545"/>
      <c r="K1704" s="545" t="s">
        <v>13413</v>
      </c>
      <c r="L1704" s="545" t="s">
        <v>13846</v>
      </c>
      <c r="M1704" s="548" t="s">
        <v>13758</v>
      </c>
      <c r="N1704" s="545" t="s">
        <v>22154</v>
      </c>
      <c r="O1704" s="545" t="s">
        <v>15392</v>
      </c>
      <c r="P1704" s="549">
        <v>1830</v>
      </c>
      <c r="Q1704" s="549">
        <v>1</v>
      </c>
      <c r="R1704" s="549">
        <v>166</v>
      </c>
      <c r="S1704" s="548"/>
      <c r="T1704" s="548">
        <v>170</v>
      </c>
      <c r="U1704" s="99"/>
    </row>
    <row r="1705" spans="1:21" ht="19.5" customHeight="1">
      <c r="A1705" s="545">
        <v>2207</v>
      </c>
      <c r="B1705" s="545" t="s">
        <v>11564</v>
      </c>
      <c r="C1705" s="545" t="s">
        <v>221</v>
      </c>
      <c r="D1705" s="546"/>
      <c r="E1705" s="171" t="str">
        <f t="shared" si="26"/>
        <v>1900</v>
      </c>
      <c r="F1705" s="547">
        <v>0</v>
      </c>
      <c r="G1705" s="548">
        <v>0</v>
      </c>
      <c r="H1705" s="547">
        <v>0</v>
      </c>
      <c r="I1705" s="545" t="s">
        <v>12664</v>
      </c>
      <c r="J1705" s="545"/>
      <c r="K1705" s="545" t="s">
        <v>13413</v>
      </c>
      <c r="L1705" s="545" t="s">
        <v>15393</v>
      </c>
      <c r="M1705" s="548" t="s">
        <v>13758</v>
      </c>
      <c r="N1705" s="545" t="s">
        <v>22154</v>
      </c>
      <c r="O1705" s="545" t="s">
        <v>15394</v>
      </c>
      <c r="P1705" s="549">
        <v>1831</v>
      </c>
      <c r="Q1705" s="549">
        <v>1</v>
      </c>
      <c r="R1705" s="549">
        <v>166</v>
      </c>
      <c r="S1705" s="548"/>
      <c r="T1705" s="548">
        <v>170</v>
      </c>
      <c r="U1705" s="99"/>
    </row>
    <row r="1706" spans="1:21" ht="19.5" customHeight="1">
      <c r="A1706" s="545">
        <v>2210</v>
      </c>
      <c r="B1706" s="545" t="s">
        <v>3419</v>
      </c>
      <c r="C1706" s="545" t="s">
        <v>216</v>
      </c>
      <c r="D1706" s="546">
        <v>46052</v>
      </c>
      <c r="E1706" s="171" t="str">
        <f t="shared" si="26"/>
        <v>2026</v>
      </c>
      <c r="F1706" s="547">
        <v>185410</v>
      </c>
      <c r="G1706" s="548">
        <v>0.19</v>
      </c>
      <c r="H1706" s="547">
        <v>155806.72</v>
      </c>
      <c r="I1706" s="545" t="s">
        <v>12664</v>
      </c>
      <c r="J1706" s="545" t="s">
        <v>13307</v>
      </c>
      <c r="K1706" s="545" t="s">
        <v>13413</v>
      </c>
      <c r="L1706" s="545" t="s">
        <v>13413</v>
      </c>
      <c r="M1706" s="548" t="s">
        <v>13758</v>
      </c>
      <c r="N1706" s="545" t="s">
        <v>22154</v>
      </c>
      <c r="O1706" s="545" t="s">
        <v>13413</v>
      </c>
      <c r="P1706" s="549">
        <v>1832</v>
      </c>
      <c r="Q1706" s="549">
        <v>1</v>
      </c>
      <c r="R1706" s="549">
        <v>166</v>
      </c>
      <c r="S1706" s="548">
        <v>2228</v>
      </c>
      <c r="T1706" s="548">
        <v>170</v>
      </c>
      <c r="U1706" s="99"/>
    </row>
    <row r="1707" spans="1:21" ht="19.5" customHeight="1">
      <c r="A1707" s="545">
        <v>2211</v>
      </c>
      <c r="B1707" s="545" t="s">
        <v>3427</v>
      </c>
      <c r="C1707" s="545" t="s">
        <v>216</v>
      </c>
      <c r="D1707" s="546"/>
      <c r="E1707" s="171" t="str">
        <f t="shared" si="26"/>
        <v>1900</v>
      </c>
      <c r="F1707" s="547">
        <v>0</v>
      </c>
      <c r="G1707" s="548">
        <v>0</v>
      </c>
      <c r="H1707" s="547">
        <v>0</v>
      </c>
      <c r="I1707" s="545" t="s">
        <v>12664</v>
      </c>
      <c r="J1707" s="545"/>
      <c r="K1707" s="545" t="s">
        <v>13413</v>
      </c>
      <c r="L1707" s="545" t="s">
        <v>13413</v>
      </c>
      <c r="M1707" s="548" t="s">
        <v>13758</v>
      </c>
      <c r="N1707" s="545" t="s">
        <v>22154</v>
      </c>
      <c r="O1707" s="545" t="s">
        <v>15395</v>
      </c>
      <c r="P1707" s="549">
        <v>1833</v>
      </c>
      <c r="Q1707" s="549">
        <v>1</v>
      </c>
      <c r="R1707" s="549">
        <v>166</v>
      </c>
      <c r="S1707" s="548"/>
      <c r="T1707" s="548">
        <v>170</v>
      </c>
      <c r="U1707" s="99"/>
    </row>
    <row r="1708" spans="1:21" ht="19.5" customHeight="1">
      <c r="A1708" s="545">
        <v>2212</v>
      </c>
      <c r="B1708" s="545" t="s">
        <v>3443</v>
      </c>
      <c r="C1708" s="545" t="s">
        <v>216</v>
      </c>
      <c r="D1708" s="546"/>
      <c r="E1708" s="171" t="str">
        <f t="shared" si="26"/>
        <v>1900</v>
      </c>
      <c r="F1708" s="547">
        <v>0</v>
      </c>
      <c r="G1708" s="548">
        <v>0</v>
      </c>
      <c r="H1708" s="547">
        <v>0</v>
      </c>
      <c r="I1708" s="545" t="s">
        <v>12664</v>
      </c>
      <c r="J1708" s="545"/>
      <c r="K1708" s="545" t="s">
        <v>13413</v>
      </c>
      <c r="L1708" s="545" t="s">
        <v>15396</v>
      </c>
      <c r="M1708" s="548" t="s">
        <v>13758</v>
      </c>
      <c r="N1708" s="545" t="s">
        <v>22177</v>
      </c>
      <c r="O1708" s="545" t="s">
        <v>15397</v>
      </c>
      <c r="P1708" s="549">
        <v>1834</v>
      </c>
      <c r="Q1708" s="549">
        <v>1</v>
      </c>
      <c r="R1708" s="549">
        <v>166</v>
      </c>
      <c r="S1708" s="548"/>
      <c r="T1708" s="548">
        <v>95</v>
      </c>
      <c r="U1708" s="99"/>
    </row>
    <row r="1709" spans="1:21" ht="19.5" customHeight="1">
      <c r="A1709" s="545">
        <v>2213</v>
      </c>
      <c r="B1709" s="545" t="s">
        <v>3657</v>
      </c>
      <c r="C1709" s="545" t="s">
        <v>216</v>
      </c>
      <c r="D1709" s="546"/>
      <c r="E1709" s="171" t="str">
        <f t="shared" si="26"/>
        <v>1900</v>
      </c>
      <c r="F1709" s="547">
        <v>0</v>
      </c>
      <c r="G1709" s="548">
        <v>0</v>
      </c>
      <c r="H1709" s="547">
        <v>0</v>
      </c>
      <c r="I1709" s="545" t="s">
        <v>12664</v>
      </c>
      <c r="J1709" s="545"/>
      <c r="K1709" s="545" t="s">
        <v>13413</v>
      </c>
      <c r="L1709" s="545" t="s">
        <v>15398</v>
      </c>
      <c r="M1709" s="548" t="s">
        <v>13758</v>
      </c>
      <c r="N1709" s="545" t="s">
        <v>22154</v>
      </c>
      <c r="O1709" s="545" t="s">
        <v>15399</v>
      </c>
      <c r="P1709" s="549">
        <v>1835</v>
      </c>
      <c r="Q1709" s="549">
        <v>1</v>
      </c>
      <c r="R1709" s="549">
        <v>166</v>
      </c>
      <c r="S1709" s="548"/>
      <c r="T1709" s="548">
        <v>170</v>
      </c>
      <c r="U1709" s="99"/>
    </row>
    <row r="1710" spans="1:21" ht="19.5" customHeight="1">
      <c r="A1710" s="545">
        <v>2214</v>
      </c>
      <c r="B1710" s="545" t="s">
        <v>3302</v>
      </c>
      <c r="C1710" s="545" t="s">
        <v>216</v>
      </c>
      <c r="D1710" s="546"/>
      <c r="E1710" s="171" t="str">
        <f t="shared" si="26"/>
        <v>1900</v>
      </c>
      <c r="F1710" s="547">
        <v>0</v>
      </c>
      <c r="G1710" s="548">
        <v>0</v>
      </c>
      <c r="H1710" s="547">
        <v>0</v>
      </c>
      <c r="I1710" s="545" t="s">
        <v>12678</v>
      </c>
      <c r="J1710" s="545"/>
      <c r="K1710" s="545" t="s">
        <v>13413</v>
      </c>
      <c r="L1710" s="545" t="s">
        <v>15400</v>
      </c>
      <c r="M1710" s="548" t="s">
        <v>13758</v>
      </c>
      <c r="N1710" s="545" t="s">
        <v>13413</v>
      </c>
      <c r="O1710" s="545" t="s">
        <v>15401</v>
      </c>
      <c r="P1710" s="549">
        <v>1836</v>
      </c>
      <c r="Q1710" s="549">
        <v>1</v>
      </c>
      <c r="R1710" s="549">
        <v>23</v>
      </c>
      <c r="S1710" s="548"/>
      <c r="T1710" s="548"/>
      <c r="U1710" s="99"/>
    </row>
    <row r="1711" spans="1:21" ht="19.5" customHeight="1">
      <c r="A1711" s="545">
        <v>2215</v>
      </c>
      <c r="B1711" s="545" t="s">
        <v>3611</v>
      </c>
      <c r="C1711" s="545" t="s">
        <v>216</v>
      </c>
      <c r="D1711" s="546"/>
      <c r="E1711" s="171" t="str">
        <f t="shared" si="26"/>
        <v>1900</v>
      </c>
      <c r="F1711" s="547">
        <v>0</v>
      </c>
      <c r="G1711" s="548">
        <v>0</v>
      </c>
      <c r="H1711" s="547">
        <v>0</v>
      </c>
      <c r="I1711" s="545" t="s">
        <v>12664</v>
      </c>
      <c r="J1711" s="545"/>
      <c r="K1711" s="545" t="s">
        <v>13413</v>
      </c>
      <c r="L1711" s="545" t="s">
        <v>15402</v>
      </c>
      <c r="M1711" s="548" t="s">
        <v>13758</v>
      </c>
      <c r="N1711" s="545" t="s">
        <v>22154</v>
      </c>
      <c r="O1711" s="545" t="s">
        <v>15403</v>
      </c>
      <c r="P1711" s="549">
        <v>1837</v>
      </c>
      <c r="Q1711" s="549">
        <v>1</v>
      </c>
      <c r="R1711" s="549">
        <v>166</v>
      </c>
      <c r="S1711" s="548"/>
      <c r="T1711" s="548">
        <v>170</v>
      </c>
      <c r="U1711" s="99"/>
    </row>
    <row r="1712" spans="1:21" ht="19.5" customHeight="1">
      <c r="A1712" s="545">
        <v>2216</v>
      </c>
      <c r="B1712" s="545" t="s">
        <v>11563</v>
      </c>
      <c r="C1712" s="545" t="s">
        <v>216</v>
      </c>
      <c r="D1712" s="546"/>
      <c r="E1712" s="171" t="str">
        <f t="shared" si="26"/>
        <v>1900</v>
      </c>
      <c r="F1712" s="547">
        <v>0</v>
      </c>
      <c r="G1712" s="548">
        <v>0</v>
      </c>
      <c r="H1712" s="547">
        <v>0</v>
      </c>
      <c r="I1712" s="545" t="s">
        <v>12664</v>
      </c>
      <c r="J1712" s="545"/>
      <c r="K1712" s="545" t="s">
        <v>13413</v>
      </c>
      <c r="L1712" s="545" t="s">
        <v>13413</v>
      </c>
      <c r="M1712" s="548" t="s">
        <v>13758</v>
      </c>
      <c r="N1712" s="545" t="s">
        <v>22154</v>
      </c>
      <c r="O1712" s="545" t="s">
        <v>15404</v>
      </c>
      <c r="P1712" s="549">
        <v>1838</v>
      </c>
      <c r="Q1712" s="549">
        <v>1</v>
      </c>
      <c r="R1712" s="549">
        <v>166</v>
      </c>
      <c r="S1712" s="548"/>
      <c r="T1712" s="548">
        <v>170</v>
      </c>
      <c r="U1712" s="99"/>
    </row>
    <row r="1713" spans="1:21" ht="19.5" customHeight="1">
      <c r="A1713" s="545">
        <v>2217</v>
      </c>
      <c r="B1713" s="545" t="s">
        <v>2994</v>
      </c>
      <c r="C1713" s="545" t="s">
        <v>216</v>
      </c>
      <c r="D1713" s="546"/>
      <c r="E1713" s="171" t="str">
        <f t="shared" si="26"/>
        <v>1900</v>
      </c>
      <c r="F1713" s="547">
        <v>0</v>
      </c>
      <c r="G1713" s="548">
        <v>0</v>
      </c>
      <c r="H1713" s="547">
        <v>0</v>
      </c>
      <c r="I1713" s="545" t="s">
        <v>12717</v>
      </c>
      <c r="J1713" s="545"/>
      <c r="K1713" s="545" t="s">
        <v>13413</v>
      </c>
      <c r="L1713" s="545" t="s">
        <v>15405</v>
      </c>
      <c r="M1713" s="548" t="s">
        <v>13758</v>
      </c>
      <c r="N1713" s="545" t="s">
        <v>22154</v>
      </c>
      <c r="O1713" s="545" t="s">
        <v>13413</v>
      </c>
      <c r="P1713" s="549">
        <v>1839</v>
      </c>
      <c r="Q1713" s="549">
        <v>1</v>
      </c>
      <c r="R1713" s="549">
        <v>19</v>
      </c>
      <c r="S1713" s="548"/>
      <c r="T1713" s="548">
        <v>170</v>
      </c>
      <c r="U1713" s="99"/>
    </row>
    <row r="1714" spans="1:21" ht="19.5" customHeight="1">
      <c r="A1714" s="545">
        <v>2218</v>
      </c>
      <c r="B1714" s="545" t="s">
        <v>3571</v>
      </c>
      <c r="C1714" s="545" t="s">
        <v>221</v>
      </c>
      <c r="D1714" s="546"/>
      <c r="E1714" s="171" t="str">
        <f t="shared" si="26"/>
        <v>1900</v>
      </c>
      <c r="F1714" s="547">
        <v>0</v>
      </c>
      <c r="G1714" s="548">
        <v>0</v>
      </c>
      <c r="H1714" s="547">
        <v>0</v>
      </c>
      <c r="I1714" s="545" t="s">
        <v>12664</v>
      </c>
      <c r="J1714" s="545"/>
      <c r="K1714" s="545" t="s">
        <v>13413</v>
      </c>
      <c r="L1714" s="545" t="s">
        <v>13413</v>
      </c>
      <c r="M1714" s="548" t="s">
        <v>13758</v>
      </c>
      <c r="N1714" s="545" t="s">
        <v>22177</v>
      </c>
      <c r="O1714" s="545" t="s">
        <v>15406</v>
      </c>
      <c r="P1714" s="549">
        <v>1840</v>
      </c>
      <c r="Q1714" s="549">
        <v>1</v>
      </c>
      <c r="R1714" s="549">
        <v>166</v>
      </c>
      <c r="S1714" s="548"/>
      <c r="T1714" s="548">
        <v>95</v>
      </c>
      <c r="U1714" s="99"/>
    </row>
    <row r="1715" spans="1:21" ht="19.5" customHeight="1">
      <c r="A1715" s="545">
        <v>2219</v>
      </c>
      <c r="B1715" s="545" t="s">
        <v>13572</v>
      </c>
      <c r="C1715" s="545" t="s">
        <v>216</v>
      </c>
      <c r="D1715" s="546">
        <v>46052</v>
      </c>
      <c r="E1715" s="171" t="str">
        <f t="shared" si="26"/>
        <v>2026</v>
      </c>
      <c r="F1715" s="547">
        <v>711951</v>
      </c>
      <c r="G1715" s="548">
        <v>0.19</v>
      </c>
      <c r="H1715" s="547">
        <v>598278.15</v>
      </c>
      <c r="I1715" s="545" t="s">
        <v>12657</v>
      </c>
      <c r="J1715" s="545" t="s">
        <v>13307</v>
      </c>
      <c r="K1715" s="545" t="s">
        <v>13413</v>
      </c>
      <c r="L1715" s="545" t="s">
        <v>15407</v>
      </c>
      <c r="M1715" s="548" t="s">
        <v>13758</v>
      </c>
      <c r="N1715" s="545" t="s">
        <v>22154</v>
      </c>
      <c r="O1715" s="545" t="s">
        <v>15408</v>
      </c>
      <c r="P1715" s="549">
        <v>1841</v>
      </c>
      <c r="Q1715" s="549">
        <v>1</v>
      </c>
      <c r="R1715" s="549">
        <v>153</v>
      </c>
      <c r="S1715" s="548">
        <v>2228</v>
      </c>
      <c r="T1715" s="548">
        <v>170</v>
      </c>
      <c r="U1715" s="99"/>
    </row>
    <row r="1716" spans="1:21" ht="19.5" customHeight="1">
      <c r="A1716" s="545">
        <v>2220</v>
      </c>
      <c r="B1716" s="545" t="s">
        <v>13573</v>
      </c>
      <c r="C1716" s="545" t="s">
        <v>216</v>
      </c>
      <c r="D1716" s="546">
        <v>46052</v>
      </c>
      <c r="E1716" s="171" t="str">
        <f t="shared" si="26"/>
        <v>2026</v>
      </c>
      <c r="F1716" s="547">
        <v>753956</v>
      </c>
      <c r="G1716" s="548">
        <v>0.19</v>
      </c>
      <c r="H1716" s="547">
        <v>633576.47</v>
      </c>
      <c r="I1716" s="545" t="s">
        <v>12657</v>
      </c>
      <c r="J1716" s="545" t="s">
        <v>13307</v>
      </c>
      <c r="K1716" s="545" t="s">
        <v>13413</v>
      </c>
      <c r="L1716" s="545" t="s">
        <v>15409</v>
      </c>
      <c r="M1716" s="548" t="s">
        <v>13758</v>
      </c>
      <c r="N1716" s="545" t="s">
        <v>22154</v>
      </c>
      <c r="O1716" s="545" t="s">
        <v>15410</v>
      </c>
      <c r="P1716" s="549">
        <v>1842</v>
      </c>
      <c r="Q1716" s="549">
        <v>1</v>
      </c>
      <c r="R1716" s="549">
        <v>153</v>
      </c>
      <c r="S1716" s="548">
        <v>2228</v>
      </c>
      <c r="T1716" s="548">
        <v>170</v>
      </c>
      <c r="U1716" s="99"/>
    </row>
    <row r="1717" spans="1:21" ht="19.5" customHeight="1">
      <c r="A1717" s="545">
        <v>2221</v>
      </c>
      <c r="B1717" s="545" t="s">
        <v>13574</v>
      </c>
      <c r="C1717" s="545" t="s">
        <v>216</v>
      </c>
      <c r="D1717" s="546">
        <v>46052</v>
      </c>
      <c r="E1717" s="171" t="str">
        <f t="shared" si="26"/>
        <v>2026</v>
      </c>
      <c r="F1717" s="547">
        <v>952509</v>
      </c>
      <c r="G1717" s="548">
        <v>0.19</v>
      </c>
      <c r="H1717" s="547">
        <v>800427.73</v>
      </c>
      <c r="I1717" s="545" t="s">
        <v>12657</v>
      </c>
      <c r="J1717" s="545" t="s">
        <v>13307</v>
      </c>
      <c r="K1717" s="545" t="s">
        <v>13413</v>
      </c>
      <c r="L1717" s="545" t="s">
        <v>15407</v>
      </c>
      <c r="M1717" s="548" t="s">
        <v>13758</v>
      </c>
      <c r="N1717" s="545" t="s">
        <v>22154</v>
      </c>
      <c r="O1717" s="545" t="s">
        <v>15408</v>
      </c>
      <c r="P1717" s="549">
        <v>1843</v>
      </c>
      <c r="Q1717" s="549">
        <v>1</v>
      </c>
      <c r="R1717" s="549">
        <v>153</v>
      </c>
      <c r="S1717" s="548">
        <v>2228</v>
      </c>
      <c r="T1717" s="548">
        <v>170</v>
      </c>
      <c r="U1717" s="99"/>
    </row>
    <row r="1718" spans="1:21" ht="19.5" customHeight="1">
      <c r="A1718" s="545">
        <v>2223</v>
      </c>
      <c r="B1718" s="545" t="s">
        <v>13575</v>
      </c>
      <c r="C1718" s="545" t="s">
        <v>216</v>
      </c>
      <c r="D1718" s="546">
        <v>46052</v>
      </c>
      <c r="E1718" s="171" t="str">
        <f t="shared" si="26"/>
        <v>2026</v>
      </c>
      <c r="F1718" s="547">
        <v>1036215</v>
      </c>
      <c r="G1718" s="548">
        <v>0.19</v>
      </c>
      <c r="H1718" s="547">
        <v>870768.91</v>
      </c>
      <c r="I1718" s="545" t="s">
        <v>12657</v>
      </c>
      <c r="J1718" s="545" t="s">
        <v>13307</v>
      </c>
      <c r="K1718" s="545" t="s">
        <v>13413</v>
      </c>
      <c r="L1718" s="545" t="s">
        <v>15407</v>
      </c>
      <c r="M1718" s="548" t="s">
        <v>13758</v>
      </c>
      <c r="N1718" s="545" t="s">
        <v>22154</v>
      </c>
      <c r="O1718" s="545" t="s">
        <v>15408</v>
      </c>
      <c r="P1718" s="549">
        <v>1844</v>
      </c>
      <c r="Q1718" s="549">
        <v>1</v>
      </c>
      <c r="R1718" s="549">
        <v>153</v>
      </c>
      <c r="S1718" s="548">
        <v>2228</v>
      </c>
      <c r="T1718" s="548">
        <v>170</v>
      </c>
      <c r="U1718" s="99"/>
    </row>
    <row r="1719" spans="1:21" ht="19.5" customHeight="1">
      <c r="A1719" s="545">
        <v>2226</v>
      </c>
      <c r="B1719" s="545" t="s">
        <v>13576</v>
      </c>
      <c r="C1719" s="545" t="s">
        <v>216</v>
      </c>
      <c r="D1719" s="546">
        <v>46052</v>
      </c>
      <c r="E1719" s="171" t="str">
        <f t="shared" si="26"/>
        <v>2026</v>
      </c>
      <c r="F1719" s="547">
        <v>2184601</v>
      </c>
      <c r="G1719" s="548">
        <v>0.19</v>
      </c>
      <c r="H1719" s="547">
        <v>1835799.16</v>
      </c>
      <c r="I1719" s="545" t="s">
        <v>12657</v>
      </c>
      <c r="J1719" s="545" t="s">
        <v>13307</v>
      </c>
      <c r="K1719" s="545" t="s">
        <v>13413</v>
      </c>
      <c r="L1719" s="545" t="s">
        <v>14482</v>
      </c>
      <c r="M1719" s="548" t="s">
        <v>13758</v>
      </c>
      <c r="N1719" s="545" t="s">
        <v>22154</v>
      </c>
      <c r="O1719" s="545" t="s">
        <v>15410</v>
      </c>
      <c r="P1719" s="549">
        <v>1845</v>
      </c>
      <c r="Q1719" s="549">
        <v>1</v>
      </c>
      <c r="R1719" s="549">
        <v>153</v>
      </c>
      <c r="S1719" s="548">
        <v>2228</v>
      </c>
      <c r="T1719" s="548">
        <v>170</v>
      </c>
      <c r="U1719" s="99"/>
    </row>
    <row r="1720" spans="1:21" ht="19.5" customHeight="1">
      <c r="A1720" s="545">
        <v>2227</v>
      </c>
      <c r="B1720" s="545" t="s">
        <v>11562</v>
      </c>
      <c r="C1720" s="545" t="s">
        <v>216</v>
      </c>
      <c r="D1720" s="546"/>
      <c r="E1720" s="171" t="str">
        <f t="shared" si="26"/>
        <v>1900</v>
      </c>
      <c r="F1720" s="547">
        <v>0</v>
      </c>
      <c r="G1720" s="548">
        <v>0</v>
      </c>
      <c r="H1720" s="547">
        <v>0</v>
      </c>
      <c r="I1720" s="545" t="s">
        <v>12702</v>
      </c>
      <c r="J1720" s="545"/>
      <c r="K1720" s="545" t="s">
        <v>13413</v>
      </c>
      <c r="L1720" s="545" t="s">
        <v>13413</v>
      </c>
      <c r="M1720" s="548" t="s">
        <v>13758</v>
      </c>
      <c r="N1720" s="545" t="s">
        <v>13413</v>
      </c>
      <c r="O1720" s="545" t="s">
        <v>13413</v>
      </c>
      <c r="P1720" s="549">
        <v>1846</v>
      </c>
      <c r="Q1720" s="549">
        <v>1</v>
      </c>
      <c r="R1720" s="549">
        <v>27</v>
      </c>
      <c r="S1720" s="548"/>
      <c r="T1720" s="548"/>
      <c r="U1720" s="99"/>
    </row>
    <row r="1721" spans="1:21" ht="19.5" customHeight="1">
      <c r="A1721" s="545">
        <v>2228</v>
      </c>
      <c r="B1721" s="545" t="s">
        <v>13577</v>
      </c>
      <c r="C1721" s="545" t="s">
        <v>216</v>
      </c>
      <c r="D1721" s="546">
        <v>46052</v>
      </c>
      <c r="E1721" s="171" t="str">
        <f t="shared" si="26"/>
        <v>2026</v>
      </c>
      <c r="F1721" s="547">
        <v>723630</v>
      </c>
      <c r="G1721" s="548">
        <v>0.19</v>
      </c>
      <c r="H1721" s="547">
        <v>608092.43999999994</v>
      </c>
      <c r="I1721" s="545" t="s">
        <v>12657</v>
      </c>
      <c r="J1721" s="545" t="s">
        <v>13307</v>
      </c>
      <c r="K1721" s="545" t="s">
        <v>15411</v>
      </c>
      <c r="L1721" s="545" t="s">
        <v>15407</v>
      </c>
      <c r="M1721" s="548" t="s">
        <v>13758</v>
      </c>
      <c r="N1721" s="545" t="s">
        <v>22154</v>
      </c>
      <c r="O1721" s="545" t="s">
        <v>15412</v>
      </c>
      <c r="P1721" s="549">
        <v>1847</v>
      </c>
      <c r="Q1721" s="549">
        <v>1</v>
      </c>
      <c r="R1721" s="549">
        <v>153</v>
      </c>
      <c r="S1721" s="548">
        <v>2228</v>
      </c>
      <c r="T1721" s="548">
        <v>170</v>
      </c>
      <c r="U1721" s="99"/>
    </row>
    <row r="1722" spans="1:21" ht="19.5" customHeight="1">
      <c r="A1722" s="545">
        <v>2235</v>
      </c>
      <c r="B1722" s="545" t="s">
        <v>11561</v>
      </c>
      <c r="C1722" s="545" t="s">
        <v>216</v>
      </c>
      <c r="D1722" s="546">
        <v>46052</v>
      </c>
      <c r="E1722" s="171" t="str">
        <f t="shared" si="26"/>
        <v>2026</v>
      </c>
      <c r="F1722" s="547">
        <v>1897464</v>
      </c>
      <c r="G1722" s="548">
        <v>0.19</v>
      </c>
      <c r="H1722" s="547">
        <v>1594507.56</v>
      </c>
      <c r="I1722" s="545" t="s">
        <v>12657</v>
      </c>
      <c r="J1722" s="545" t="s">
        <v>13307</v>
      </c>
      <c r="K1722" s="545" t="s">
        <v>15413</v>
      </c>
      <c r="L1722" s="545" t="s">
        <v>14482</v>
      </c>
      <c r="M1722" s="548" t="s">
        <v>13758</v>
      </c>
      <c r="N1722" s="545" t="s">
        <v>22154</v>
      </c>
      <c r="O1722" s="545" t="s">
        <v>15410</v>
      </c>
      <c r="P1722" s="549">
        <v>1848</v>
      </c>
      <c r="Q1722" s="549">
        <v>1</v>
      </c>
      <c r="R1722" s="549">
        <v>153</v>
      </c>
      <c r="S1722" s="548">
        <v>2228</v>
      </c>
      <c r="T1722" s="548">
        <v>170</v>
      </c>
      <c r="U1722" s="99"/>
    </row>
    <row r="1723" spans="1:21" ht="19.5" customHeight="1">
      <c r="A1723" s="545">
        <v>2236</v>
      </c>
      <c r="B1723" s="545" t="s">
        <v>11560</v>
      </c>
      <c r="C1723" s="545" t="s">
        <v>209</v>
      </c>
      <c r="D1723" s="546"/>
      <c r="E1723" s="171" t="str">
        <f t="shared" si="26"/>
        <v>1900</v>
      </c>
      <c r="F1723" s="547">
        <v>0</v>
      </c>
      <c r="G1723" s="548">
        <v>0</v>
      </c>
      <c r="H1723" s="547">
        <v>0</v>
      </c>
      <c r="I1723" s="545" t="s">
        <v>12719</v>
      </c>
      <c r="J1723" s="545"/>
      <c r="K1723" s="545" t="s">
        <v>13413</v>
      </c>
      <c r="L1723" s="545" t="s">
        <v>13413</v>
      </c>
      <c r="M1723" s="548" t="s">
        <v>13758</v>
      </c>
      <c r="N1723" s="545" t="s">
        <v>13413</v>
      </c>
      <c r="O1723" s="545" t="s">
        <v>14830</v>
      </c>
      <c r="P1723" s="549">
        <v>1849</v>
      </c>
      <c r="Q1723" s="549">
        <v>1</v>
      </c>
      <c r="R1723" s="549">
        <v>157</v>
      </c>
      <c r="S1723" s="548"/>
      <c r="T1723" s="548"/>
      <c r="U1723" s="99"/>
    </row>
    <row r="1724" spans="1:21" ht="19.5" customHeight="1">
      <c r="A1724" s="545">
        <v>2237</v>
      </c>
      <c r="B1724" s="545" t="s">
        <v>11559</v>
      </c>
      <c r="C1724" s="545" t="s">
        <v>209</v>
      </c>
      <c r="D1724" s="546"/>
      <c r="E1724" s="171" t="str">
        <f t="shared" si="26"/>
        <v>1900</v>
      </c>
      <c r="F1724" s="547">
        <v>0</v>
      </c>
      <c r="G1724" s="548">
        <v>0</v>
      </c>
      <c r="H1724" s="547">
        <v>0</v>
      </c>
      <c r="I1724" s="545" t="s">
        <v>12719</v>
      </c>
      <c r="J1724" s="545"/>
      <c r="K1724" s="545" t="s">
        <v>13413</v>
      </c>
      <c r="L1724" s="545" t="s">
        <v>15307</v>
      </c>
      <c r="M1724" s="548" t="s">
        <v>13758</v>
      </c>
      <c r="N1724" s="545" t="s">
        <v>13413</v>
      </c>
      <c r="O1724" s="545" t="s">
        <v>14830</v>
      </c>
      <c r="P1724" s="549">
        <v>1850</v>
      </c>
      <c r="Q1724" s="549">
        <v>1</v>
      </c>
      <c r="R1724" s="549">
        <v>157</v>
      </c>
      <c r="S1724" s="548"/>
      <c r="T1724" s="548"/>
      <c r="U1724" s="99"/>
    </row>
    <row r="1725" spans="1:21" ht="19.5" customHeight="1">
      <c r="A1725" s="545">
        <v>2238</v>
      </c>
      <c r="B1725" s="545" t="s">
        <v>1571</v>
      </c>
      <c r="C1725" s="545" t="s">
        <v>216</v>
      </c>
      <c r="D1725" s="546"/>
      <c r="E1725" s="171" t="str">
        <f t="shared" si="26"/>
        <v>1900</v>
      </c>
      <c r="F1725" s="547">
        <v>0</v>
      </c>
      <c r="G1725" s="548">
        <v>0</v>
      </c>
      <c r="H1725" s="547">
        <v>0</v>
      </c>
      <c r="I1725" s="545" t="s">
        <v>12685</v>
      </c>
      <c r="J1725" s="545"/>
      <c r="K1725" s="545" t="s">
        <v>13413</v>
      </c>
      <c r="L1725" s="545" t="s">
        <v>13899</v>
      </c>
      <c r="M1725" s="548" t="s">
        <v>13758</v>
      </c>
      <c r="N1725" s="545" t="s">
        <v>13413</v>
      </c>
      <c r="O1725" s="545" t="s">
        <v>15414</v>
      </c>
      <c r="P1725" s="549">
        <v>1851</v>
      </c>
      <c r="Q1725" s="549">
        <v>1</v>
      </c>
      <c r="R1725" s="549">
        <v>11</v>
      </c>
      <c r="S1725" s="548"/>
      <c r="T1725" s="548"/>
      <c r="U1725" s="99"/>
    </row>
    <row r="1726" spans="1:21" ht="19.5" customHeight="1">
      <c r="A1726" s="545">
        <v>2239</v>
      </c>
      <c r="B1726" s="545" t="s">
        <v>11558</v>
      </c>
      <c r="C1726" s="545" t="s">
        <v>216</v>
      </c>
      <c r="D1726" s="546"/>
      <c r="E1726" s="171" t="str">
        <f t="shared" si="26"/>
        <v>1900</v>
      </c>
      <c r="F1726" s="547">
        <v>0</v>
      </c>
      <c r="G1726" s="548">
        <v>0</v>
      </c>
      <c r="H1726" s="547">
        <v>0</v>
      </c>
      <c r="I1726" s="545" t="s">
        <v>12674</v>
      </c>
      <c r="J1726" s="545"/>
      <c r="K1726" s="545" t="s">
        <v>13413</v>
      </c>
      <c r="L1726" s="545" t="s">
        <v>13899</v>
      </c>
      <c r="M1726" s="548" t="s">
        <v>13758</v>
      </c>
      <c r="N1726" s="545" t="s">
        <v>13413</v>
      </c>
      <c r="O1726" s="545" t="s">
        <v>13933</v>
      </c>
      <c r="P1726" s="549">
        <v>1852</v>
      </c>
      <c r="Q1726" s="549">
        <v>1</v>
      </c>
      <c r="R1726" s="549">
        <v>5</v>
      </c>
      <c r="S1726" s="548"/>
      <c r="T1726" s="548"/>
      <c r="U1726" s="99"/>
    </row>
    <row r="1727" spans="1:21" ht="19.5" customHeight="1">
      <c r="A1727" s="545">
        <v>2240</v>
      </c>
      <c r="B1727" s="545" t="s">
        <v>616</v>
      </c>
      <c r="C1727" s="545" t="s">
        <v>216</v>
      </c>
      <c r="D1727" s="546"/>
      <c r="E1727" s="171" t="str">
        <f t="shared" si="26"/>
        <v>1900</v>
      </c>
      <c r="F1727" s="547">
        <v>0</v>
      </c>
      <c r="G1727" s="548">
        <v>0</v>
      </c>
      <c r="H1727" s="547">
        <v>0</v>
      </c>
      <c r="I1727" s="545" t="s">
        <v>12674</v>
      </c>
      <c r="J1727" s="545"/>
      <c r="K1727" s="545" t="s">
        <v>13413</v>
      </c>
      <c r="L1727" s="545" t="s">
        <v>13899</v>
      </c>
      <c r="M1727" s="548" t="s">
        <v>13758</v>
      </c>
      <c r="N1727" s="545" t="s">
        <v>13413</v>
      </c>
      <c r="O1727" s="545" t="s">
        <v>13413</v>
      </c>
      <c r="P1727" s="549">
        <v>1853</v>
      </c>
      <c r="Q1727" s="549">
        <v>1</v>
      </c>
      <c r="R1727" s="549">
        <v>5</v>
      </c>
      <c r="S1727" s="548"/>
      <c r="T1727" s="548"/>
      <c r="U1727" s="99"/>
    </row>
    <row r="1728" spans="1:21" ht="19.5" customHeight="1">
      <c r="A1728" s="545">
        <v>2241</v>
      </c>
      <c r="B1728" s="545" t="s">
        <v>567</v>
      </c>
      <c r="C1728" s="545" t="s">
        <v>209</v>
      </c>
      <c r="D1728" s="546"/>
      <c r="E1728" s="171" t="str">
        <f t="shared" si="26"/>
        <v>1900</v>
      </c>
      <c r="F1728" s="547">
        <v>0</v>
      </c>
      <c r="G1728" s="548">
        <v>0</v>
      </c>
      <c r="H1728" s="547">
        <v>0</v>
      </c>
      <c r="I1728" s="545" t="s">
        <v>12679</v>
      </c>
      <c r="J1728" s="545"/>
      <c r="K1728" s="545" t="s">
        <v>13413</v>
      </c>
      <c r="L1728" s="545" t="s">
        <v>13899</v>
      </c>
      <c r="M1728" s="548" t="s">
        <v>13758</v>
      </c>
      <c r="N1728" s="545" t="s">
        <v>13413</v>
      </c>
      <c r="O1728" s="545" t="s">
        <v>15415</v>
      </c>
      <c r="P1728" s="549">
        <v>1854</v>
      </c>
      <c r="Q1728" s="549">
        <v>1</v>
      </c>
      <c r="R1728" s="549">
        <v>88</v>
      </c>
      <c r="S1728" s="548"/>
      <c r="T1728" s="548"/>
      <c r="U1728" s="99"/>
    </row>
    <row r="1729" spans="1:21" ht="19.5" customHeight="1">
      <c r="A1729" s="545">
        <v>2242</v>
      </c>
      <c r="B1729" s="545" t="s">
        <v>568</v>
      </c>
      <c r="C1729" s="545" t="s">
        <v>209</v>
      </c>
      <c r="D1729" s="546"/>
      <c r="E1729" s="171" t="str">
        <f t="shared" si="26"/>
        <v>1900</v>
      </c>
      <c r="F1729" s="547">
        <v>0</v>
      </c>
      <c r="G1729" s="548">
        <v>0</v>
      </c>
      <c r="H1729" s="547">
        <v>0</v>
      </c>
      <c r="I1729" s="545" t="s">
        <v>12679</v>
      </c>
      <c r="J1729" s="545"/>
      <c r="K1729" s="545" t="s">
        <v>13413</v>
      </c>
      <c r="L1729" s="545" t="s">
        <v>13899</v>
      </c>
      <c r="M1729" s="548" t="s">
        <v>13758</v>
      </c>
      <c r="N1729" s="545" t="s">
        <v>13413</v>
      </c>
      <c r="O1729" s="545" t="s">
        <v>15416</v>
      </c>
      <c r="P1729" s="549">
        <v>1855</v>
      </c>
      <c r="Q1729" s="549">
        <v>1</v>
      </c>
      <c r="R1729" s="549">
        <v>88</v>
      </c>
      <c r="S1729" s="548"/>
      <c r="T1729" s="548"/>
      <c r="U1729" s="99"/>
    </row>
    <row r="1730" spans="1:21" ht="19.5" customHeight="1">
      <c r="A1730" s="545">
        <v>2243</v>
      </c>
      <c r="B1730" s="545" t="s">
        <v>11557</v>
      </c>
      <c r="C1730" s="545" t="s">
        <v>216</v>
      </c>
      <c r="D1730" s="546"/>
      <c r="E1730" s="171" t="str">
        <f t="shared" si="26"/>
        <v>1900</v>
      </c>
      <c r="F1730" s="547">
        <v>0</v>
      </c>
      <c r="G1730" s="548">
        <v>0</v>
      </c>
      <c r="H1730" s="547">
        <v>0</v>
      </c>
      <c r="I1730" s="545" t="s">
        <v>12674</v>
      </c>
      <c r="J1730" s="545"/>
      <c r="K1730" s="545" t="s">
        <v>13413</v>
      </c>
      <c r="L1730" s="545" t="s">
        <v>13899</v>
      </c>
      <c r="M1730" s="548" t="s">
        <v>13758</v>
      </c>
      <c r="N1730" s="545" t="s">
        <v>13413</v>
      </c>
      <c r="O1730" s="545" t="s">
        <v>13413</v>
      </c>
      <c r="P1730" s="549">
        <v>1856</v>
      </c>
      <c r="Q1730" s="549">
        <v>1</v>
      </c>
      <c r="R1730" s="549">
        <v>5</v>
      </c>
      <c r="S1730" s="548"/>
      <c r="T1730" s="548"/>
      <c r="U1730" s="99"/>
    </row>
    <row r="1731" spans="1:21" ht="19.5" customHeight="1">
      <c r="A1731" s="545">
        <v>2244</v>
      </c>
      <c r="B1731" s="545" t="s">
        <v>11556</v>
      </c>
      <c r="C1731" s="545" t="s">
        <v>209</v>
      </c>
      <c r="D1731" s="546"/>
      <c r="E1731" s="171" t="str">
        <f t="shared" si="26"/>
        <v>1900</v>
      </c>
      <c r="F1731" s="547">
        <v>0</v>
      </c>
      <c r="G1731" s="548">
        <v>0</v>
      </c>
      <c r="H1731" s="547">
        <v>0</v>
      </c>
      <c r="I1731" s="545" t="s">
        <v>12719</v>
      </c>
      <c r="J1731" s="545"/>
      <c r="K1731" s="545" t="s">
        <v>15417</v>
      </c>
      <c r="L1731" s="545" t="s">
        <v>13413</v>
      </c>
      <c r="M1731" s="548" t="s">
        <v>13758</v>
      </c>
      <c r="N1731" s="545" t="s">
        <v>13413</v>
      </c>
      <c r="O1731" s="545" t="s">
        <v>14830</v>
      </c>
      <c r="P1731" s="549">
        <v>1857</v>
      </c>
      <c r="Q1731" s="549">
        <v>1</v>
      </c>
      <c r="R1731" s="549">
        <v>157</v>
      </c>
      <c r="S1731" s="548"/>
      <c r="T1731" s="548"/>
      <c r="U1731" s="99"/>
    </row>
    <row r="1732" spans="1:21" ht="19.5" customHeight="1">
      <c r="A1732" s="545">
        <v>2245</v>
      </c>
      <c r="B1732" s="545" t="s">
        <v>554</v>
      </c>
      <c r="C1732" s="545" t="s">
        <v>209</v>
      </c>
      <c r="D1732" s="546"/>
      <c r="E1732" s="171" t="str">
        <f t="shared" ref="E1732:E1795" si="27">TEXT(D1732,"YYYY")</f>
        <v>1900</v>
      </c>
      <c r="F1732" s="547">
        <v>0</v>
      </c>
      <c r="G1732" s="548">
        <v>0</v>
      </c>
      <c r="H1732" s="547">
        <v>0</v>
      </c>
      <c r="I1732" s="545" t="s">
        <v>12679</v>
      </c>
      <c r="J1732" s="545"/>
      <c r="K1732" s="545" t="s">
        <v>13413</v>
      </c>
      <c r="L1732" s="545" t="s">
        <v>13899</v>
      </c>
      <c r="M1732" s="548" t="s">
        <v>13758</v>
      </c>
      <c r="N1732" s="545" t="s">
        <v>13413</v>
      </c>
      <c r="O1732" s="545" t="s">
        <v>15418</v>
      </c>
      <c r="P1732" s="549">
        <v>1858</v>
      </c>
      <c r="Q1732" s="549">
        <v>1</v>
      </c>
      <c r="R1732" s="549">
        <v>88</v>
      </c>
      <c r="S1732" s="548"/>
      <c r="T1732" s="548"/>
      <c r="U1732" s="99"/>
    </row>
    <row r="1733" spans="1:21" ht="19.5" customHeight="1">
      <c r="A1733" s="545">
        <v>2246</v>
      </c>
      <c r="B1733" s="545" t="s">
        <v>11555</v>
      </c>
      <c r="C1733" s="545" t="s">
        <v>216</v>
      </c>
      <c r="D1733" s="546"/>
      <c r="E1733" s="171" t="str">
        <f t="shared" si="27"/>
        <v>1900</v>
      </c>
      <c r="F1733" s="547">
        <v>0</v>
      </c>
      <c r="G1733" s="548">
        <v>0</v>
      </c>
      <c r="H1733" s="547">
        <v>0</v>
      </c>
      <c r="I1733" s="545" t="s">
        <v>12674</v>
      </c>
      <c r="J1733" s="545"/>
      <c r="K1733" s="545" t="s">
        <v>13413</v>
      </c>
      <c r="L1733" s="545" t="s">
        <v>13899</v>
      </c>
      <c r="M1733" s="548" t="s">
        <v>13758</v>
      </c>
      <c r="N1733" s="545" t="s">
        <v>13413</v>
      </c>
      <c r="O1733" s="545" t="s">
        <v>13413</v>
      </c>
      <c r="P1733" s="549">
        <v>1859</v>
      </c>
      <c r="Q1733" s="549">
        <v>1</v>
      </c>
      <c r="R1733" s="549">
        <v>5</v>
      </c>
      <c r="S1733" s="548"/>
      <c r="T1733" s="548"/>
      <c r="U1733" s="99"/>
    </row>
    <row r="1734" spans="1:21" ht="19.5" customHeight="1">
      <c r="A1734" s="545">
        <v>2247</v>
      </c>
      <c r="B1734" s="545" t="s">
        <v>11554</v>
      </c>
      <c r="C1734" s="545" t="s">
        <v>216</v>
      </c>
      <c r="D1734" s="546"/>
      <c r="E1734" s="171" t="str">
        <f t="shared" si="27"/>
        <v>1900</v>
      </c>
      <c r="F1734" s="547">
        <v>0</v>
      </c>
      <c r="G1734" s="548">
        <v>0</v>
      </c>
      <c r="H1734" s="547">
        <v>0</v>
      </c>
      <c r="I1734" s="545" t="s">
        <v>12734</v>
      </c>
      <c r="J1734" s="545"/>
      <c r="K1734" s="545" t="s">
        <v>13413</v>
      </c>
      <c r="L1734" s="545" t="s">
        <v>13899</v>
      </c>
      <c r="M1734" s="548" t="s">
        <v>13758</v>
      </c>
      <c r="N1734" s="545" t="s">
        <v>13413</v>
      </c>
      <c r="O1734" s="545" t="s">
        <v>15419</v>
      </c>
      <c r="P1734" s="549">
        <v>1860</v>
      </c>
      <c r="Q1734" s="549">
        <v>1</v>
      </c>
      <c r="R1734" s="549">
        <v>155</v>
      </c>
      <c r="S1734" s="548"/>
      <c r="T1734" s="548"/>
      <c r="U1734" s="99"/>
    </row>
    <row r="1735" spans="1:21" ht="19.5" customHeight="1">
      <c r="A1735" s="545">
        <v>2248</v>
      </c>
      <c r="B1735" s="545" t="s">
        <v>11553</v>
      </c>
      <c r="C1735" s="545" t="s">
        <v>216</v>
      </c>
      <c r="D1735" s="546"/>
      <c r="E1735" s="171" t="str">
        <f t="shared" si="27"/>
        <v>1900</v>
      </c>
      <c r="F1735" s="547">
        <v>0</v>
      </c>
      <c r="G1735" s="548">
        <v>0</v>
      </c>
      <c r="H1735" s="547">
        <v>0</v>
      </c>
      <c r="I1735" s="545" t="s">
        <v>12734</v>
      </c>
      <c r="J1735" s="545"/>
      <c r="K1735" s="545" t="s">
        <v>13413</v>
      </c>
      <c r="L1735" s="545" t="s">
        <v>13899</v>
      </c>
      <c r="M1735" s="548" t="s">
        <v>13758</v>
      </c>
      <c r="N1735" s="545" t="s">
        <v>13413</v>
      </c>
      <c r="O1735" s="545" t="s">
        <v>15420</v>
      </c>
      <c r="P1735" s="549">
        <v>1861</v>
      </c>
      <c r="Q1735" s="549">
        <v>1</v>
      </c>
      <c r="R1735" s="549">
        <v>155</v>
      </c>
      <c r="S1735" s="548"/>
      <c r="T1735" s="548"/>
      <c r="U1735" s="99"/>
    </row>
    <row r="1736" spans="1:21" ht="19.5" customHeight="1">
      <c r="A1736" s="545">
        <v>2249</v>
      </c>
      <c r="B1736" s="545" t="s">
        <v>11552</v>
      </c>
      <c r="C1736" s="545" t="s">
        <v>216</v>
      </c>
      <c r="D1736" s="546"/>
      <c r="E1736" s="171" t="str">
        <f t="shared" si="27"/>
        <v>1900</v>
      </c>
      <c r="F1736" s="547">
        <v>0</v>
      </c>
      <c r="G1736" s="548">
        <v>0</v>
      </c>
      <c r="H1736" s="547">
        <v>0</v>
      </c>
      <c r="I1736" s="545" t="s">
        <v>12734</v>
      </c>
      <c r="J1736" s="545"/>
      <c r="K1736" s="545" t="s">
        <v>13413</v>
      </c>
      <c r="L1736" s="545" t="s">
        <v>13899</v>
      </c>
      <c r="M1736" s="548" t="s">
        <v>13758</v>
      </c>
      <c r="N1736" s="545" t="s">
        <v>13413</v>
      </c>
      <c r="O1736" s="545" t="s">
        <v>15421</v>
      </c>
      <c r="P1736" s="549">
        <v>1862</v>
      </c>
      <c r="Q1736" s="549">
        <v>1</v>
      </c>
      <c r="R1736" s="549">
        <v>155</v>
      </c>
      <c r="S1736" s="548"/>
      <c r="T1736" s="548"/>
      <c r="U1736" s="99"/>
    </row>
    <row r="1737" spans="1:21" ht="19.5" customHeight="1">
      <c r="A1737" s="545">
        <v>2250</v>
      </c>
      <c r="B1737" s="545" t="s">
        <v>11551</v>
      </c>
      <c r="C1737" s="545" t="s">
        <v>216</v>
      </c>
      <c r="D1737" s="546"/>
      <c r="E1737" s="171" t="str">
        <f t="shared" si="27"/>
        <v>1900</v>
      </c>
      <c r="F1737" s="547">
        <v>0</v>
      </c>
      <c r="G1737" s="548">
        <v>0</v>
      </c>
      <c r="H1737" s="547">
        <v>0</v>
      </c>
      <c r="I1737" s="545" t="s">
        <v>12734</v>
      </c>
      <c r="J1737" s="545"/>
      <c r="K1737" s="545" t="s">
        <v>13413</v>
      </c>
      <c r="L1737" s="545" t="s">
        <v>13899</v>
      </c>
      <c r="M1737" s="548" t="s">
        <v>13758</v>
      </c>
      <c r="N1737" s="545" t="s">
        <v>13413</v>
      </c>
      <c r="O1737" s="545" t="s">
        <v>15422</v>
      </c>
      <c r="P1737" s="549">
        <v>1863</v>
      </c>
      <c r="Q1737" s="549">
        <v>1</v>
      </c>
      <c r="R1737" s="549">
        <v>155</v>
      </c>
      <c r="S1737" s="548"/>
      <c r="T1737" s="548"/>
      <c r="U1737" s="99"/>
    </row>
    <row r="1738" spans="1:21" ht="19.5" customHeight="1">
      <c r="A1738" s="545">
        <v>2251</v>
      </c>
      <c r="B1738" s="545" t="s">
        <v>11550</v>
      </c>
      <c r="C1738" s="545" t="s">
        <v>216</v>
      </c>
      <c r="D1738" s="546"/>
      <c r="E1738" s="171" t="str">
        <f t="shared" si="27"/>
        <v>1900</v>
      </c>
      <c r="F1738" s="547">
        <v>0</v>
      </c>
      <c r="G1738" s="548">
        <v>0</v>
      </c>
      <c r="H1738" s="547">
        <v>0</v>
      </c>
      <c r="I1738" s="545" t="s">
        <v>12734</v>
      </c>
      <c r="J1738" s="545"/>
      <c r="K1738" s="545" t="s">
        <v>13413</v>
      </c>
      <c r="L1738" s="545" t="s">
        <v>13899</v>
      </c>
      <c r="M1738" s="548" t="s">
        <v>13758</v>
      </c>
      <c r="N1738" s="545" t="s">
        <v>13413</v>
      </c>
      <c r="O1738" s="545" t="s">
        <v>15423</v>
      </c>
      <c r="P1738" s="549">
        <v>1864</v>
      </c>
      <c r="Q1738" s="549">
        <v>1</v>
      </c>
      <c r="R1738" s="549">
        <v>155</v>
      </c>
      <c r="S1738" s="548"/>
      <c r="T1738" s="548"/>
      <c r="U1738" s="99"/>
    </row>
    <row r="1739" spans="1:21" ht="19.5" customHeight="1">
      <c r="A1739" s="545">
        <v>2252</v>
      </c>
      <c r="B1739" s="545" t="s">
        <v>545</v>
      </c>
      <c r="C1739" s="545" t="s">
        <v>216</v>
      </c>
      <c r="D1739" s="546"/>
      <c r="E1739" s="171" t="str">
        <f t="shared" si="27"/>
        <v>1900</v>
      </c>
      <c r="F1739" s="547">
        <v>0</v>
      </c>
      <c r="G1739" s="548">
        <v>0</v>
      </c>
      <c r="H1739" s="547">
        <v>0</v>
      </c>
      <c r="I1739" s="545" t="s">
        <v>12672</v>
      </c>
      <c r="J1739" s="545"/>
      <c r="K1739" s="545" t="s">
        <v>13413</v>
      </c>
      <c r="L1739" s="545" t="s">
        <v>13899</v>
      </c>
      <c r="M1739" s="548" t="s">
        <v>13758</v>
      </c>
      <c r="N1739" s="545" t="s">
        <v>13413</v>
      </c>
      <c r="O1739" s="545" t="s">
        <v>13413</v>
      </c>
      <c r="P1739" s="549">
        <v>1865</v>
      </c>
      <c r="Q1739" s="549">
        <v>1</v>
      </c>
      <c r="R1739" s="549">
        <v>4</v>
      </c>
      <c r="S1739" s="548"/>
      <c r="T1739" s="548"/>
      <c r="U1739" s="99"/>
    </row>
    <row r="1740" spans="1:21" ht="19.5" customHeight="1">
      <c r="A1740" s="545">
        <v>2253</v>
      </c>
      <c r="B1740" s="545" t="s">
        <v>546</v>
      </c>
      <c r="C1740" s="545" t="s">
        <v>216</v>
      </c>
      <c r="D1740" s="546"/>
      <c r="E1740" s="171" t="str">
        <f t="shared" si="27"/>
        <v>1900</v>
      </c>
      <c r="F1740" s="547">
        <v>0</v>
      </c>
      <c r="G1740" s="548">
        <v>0</v>
      </c>
      <c r="H1740" s="547">
        <v>0</v>
      </c>
      <c r="I1740" s="545" t="s">
        <v>12672</v>
      </c>
      <c r="J1740" s="545"/>
      <c r="K1740" s="545" t="s">
        <v>13413</v>
      </c>
      <c r="L1740" s="545" t="s">
        <v>13899</v>
      </c>
      <c r="M1740" s="548" t="s">
        <v>13758</v>
      </c>
      <c r="N1740" s="545" t="s">
        <v>13413</v>
      </c>
      <c r="O1740" s="545" t="s">
        <v>13413</v>
      </c>
      <c r="P1740" s="549">
        <v>1866</v>
      </c>
      <c r="Q1740" s="549">
        <v>1</v>
      </c>
      <c r="R1740" s="549">
        <v>4</v>
      </c>
      <c r="S1740" s="548"/>
      <c r="T1740" s="548"/>
      <c r="U1740" s="99"/>
    </row>
    <row r="1741" spans="1:21" ht="19.5" customHeight="1">
      <c r="A1741" s="545">
        <v>2254</v>
      </c>
      <c r="B1741" s="545" t="s">
        <v>547</v>
      </c>
      <c r="C1741" s="545" t="s">
        <v>216</v>
      </c>
      <c r="D1741" s="546"/>
      <c r="E1741" s="171" t="str">
        <f t="shared" si="27"/>
        <v>1900</v>
      </c>
      <c r="F1741" s="547">
        <v>0</v>
      </c>
      <c r="G1741" s="548">
        <v>0</v>
      </c>
      <c r="H1741" s="547">
        <v>0</v>
      </c>
      <c r="I1741" s="545" t="s">
        <v>12672</v>
      </c>
      <c r="J1741" s="545"/>
      <c r="K1741" s="545" t="s">
        <v>13413</v>
      </c>
      <c r="L1741" s="545" t="s">
        <v>13899</v>
      </c>
      <c r="M1741" s="548" t="s">
        <v>13758</v>
      </c>
      <c r="N1741" s="545" t="s">
        <v>13413</v>
      </c>
      <c r="O1741" s="545" t="s">
        <v>13413</v>
      </c>
      <c r="P1741" s="549">
        <v>1867</v>
      </c>
      <c r="Q1741" s="549">
        <v>1</v>
      </c>
      <c r="R1741" s="549">
        <v>4</v>
      </c>
      <c r="S1741" s="548"/>
      <c r="T1741" s="548"/>
      <c r="U1741" s="99"/>
    </row>
    <row r="1742" spans="1:21" ht="19.5" customHeight="1">
      <c r="A1742" s="545">
        <v>2255</v>
      </c>
      <c r="B1742" s="545" t="s">
        <v>11549</v>
      </c>
      <c r="C1742" s="545" t="s">
        <v>216</v>
      </c>
      <c r="D1742" s="546"/>
      <c r="E1742" s="171" t="str">
        <f t="shared" si="27"/>
        <v>1900</v>
      </c>
      <c r="F1742" s="547">
        <v>0</v>
      </c>
      <c r="G1742" s="548">
        <v>0</v>
      </c>
      <c r="H1742" s="547">
        <v>0</v>
      </c>
      <c r="I1742" s="545" t="s">
        <v>12674</v>
      </c>
      <c r="J1742" s="545"/>
      <c r="K1742" s="545" t="s">
        <v>13413</v>
      </c>
      <c r="L1742" s="545" t="s">
        <v>13899</v>
      </c>
      <c r="M1742" s="548" t="s">
        <v>13758</v>
      </c>
      <c r="N1742" s="545" t="s">
        <v>13413</v>
      </c>
      <c r="O1742" s="545" t="s">
        <v>13413</v>
      </c>
      <c r="P1742" s="549">
        <v>1868</v>
      </c>
      <c r="Q1742" s="549">
        <v>1</v>
      </c>
      <c r="R1742" s="549">
        <v>5</v>
      </c>
      <c r="S1742" s="548"/>
      <c r="T1742" s="548"/>
      <c r="U1742" s="99"/>
    </row>
    <row r="1743" spans="1:21" ht="19.5" customHeight="1">
      <c r="A1743" s="545">
        <v>2256</v>
      </c>
      <c r="B1743" s="545" t="s">
        <v>592</v>
      </c>
      <c r="C1743" s="545" t="s">
        <v>216</v>
      </c>
      <c r="D1743" s="546"/>
      <c r="E1743" s="171" t="str">
        <f t="shared" si="27"/>
        <v>1900</v>
      </c>
      <c r="F1743" s="547">
        <v>0</v>
      </c>
      <c r="G1743" s="548">
        <v>0</v>
      </c>
      <c r="H1743" s="547">
        <v>0</v>
      </c>
      <c r="I1743" s="545" t="s">
        <v>12674</v>
      </c>
      <c r="J1743" s="545"/>
      <c r="K1743" s="545" t="s">
        <v>13413</v>
      </c>
      <c r="L1743" s="545" t="s">
        <v>13899</v>
      </c>
      <c r="M1743" s="548" t="s">
        <v>13758</v>
      </c>
      <c r="N1743" s="545" t="s">
        <v>13413</v>
      </c>
      <c r="O1743" s="545" t="s">
        <v>15424</v>
      </c>
      <c r="P1743" s="549">
        <v>1869</v>
      </c>
      <c r="Q1743" s="549">
        <v>1</v>
      </c>
      <c r="R1743" s="549">
        <v>5</v>
      </c>
      <c r="S1743" s="548"/>
      <c r="T1743" s="548"/>
      <c r="U1743" s="99"/>
    </row>
    <row r="1744" spans="1:21" ht="19.5" customHeight="1">
      <c r="A1744" s="545">
        <v>2257</v>
      </c>
      <c r="B1744" s="545" t="s">
        <v>593</v>
      </c>
      <c r="C1744" s="545" t="s">
        <v>216</v>
      </c>
      <c r="D1744" s="546"/>
      <c r="E1744" s="171" t="str">
        <f t="shared" si="27"/>
        <v>1900</v>
      </c>
      <c r="F1744" s="547">
        <v>0</v>
      </c>
      <c r="G1744" s="548">
        <v>0</v>
      </c>
      <c r="H1744" s="547">
        <v>0</v>
      </c>
      <c r="I1744" s="545" t="s">
        <v>12674</v>
      </c>
      <c r="J1744" s="545"/>
      <c r="K1744" s="545" t="s">
        <v>13413</v>
      </c>
      <c r="L1744" s="545" t="s">
        <v>13899</v>
      </c>
      <c r="M1744" s="548" t="s">
        <v>13758</v>
      </c>
      <c r="N1744" s="545" t="s">
        <v>13413</v>
      </c>
      <c r="O1744" s="545" t="s">
        <v>13413</v>
      </c>
      <c r="P1744" s="549">
        <v>1870</v>
      </c>
      <c r="Q1744" s="549">
        <v>1</v>
      </c>
      <c r="R1744" s="549">
        <v>5</v>
      </c>
      <c r="S1744" s="548"/>
      <c r="T1744" s="548"/>
      <c r="U1744" s="99"/>
    </row>
    <row r="1745" spans="1:21" ht="19.5" customHeight="1">
      <c r="A1745" s="545">
        <v>2258</v>
      </c>
      <c r="B1745" s="545" t="s">
        <v>3380</v>
      </c>
      <c r="C1745" s="545" t="s">
        <v>221</v>
      </c>
      <c r="D1745" s="546"/>
      <c r="E1745" s="171" t="str">
        <f t="shared" si="27"/>
        <v>1900</v>
      </c>
      <c r="F1745" s="547">
        <v>0</v>
      </c>
      <c r="G1745" s="548">
        <v>0</v>
      </c>
      <c r="H1745" s="547">
        <v>0</v>
      </c>
      <c r="I1745" s="545" t="s">
        <v>12716</v>
      </c>
      <c r="J1745" s="545"/>
      <c r="K1745" s="545" t="s">
        <v>13413</v>
      </c>
      <c r="L1745" s="545" t="s">
        <v>13413</v>
      </c>
      <c r="M1745" s="548" t="s">
        <v>13758</v>
      </c>
      <c r="N1745" s="545" t="s">
        <v>13413</v>
      </c>
      <c r="O1745" s="545" t="s">
        <v>13413</v>
      </c>
      <c r="P1745" s="549">
        <v>1871</v>
      </c>
      <c r="Q1745" s="549">
        <v>1</v>
      </c>
      <c r="R1745" s="549">
        <v>25</v>
      </c>
      <c r="S1745" s="548"/>
      <c r="T1745" s="548"/>
      <c r="U1745" s="99"/>
    </row>
    <row r="1746" spans="1:21" ht="19.5" customHeight="1">
      <c r="A1746" s="545">
        <v>2259</v>
      </c>
      <c r="B1746" s="545" t="s">
        <v>11548</v>
      </c>
      <c r="C1746" s="545" t="s">
        <v>216</v>
      </c>
      <c r="D1746" s="546"/>
      <c r="E1746" s="171" t="str">
        <f t="shared" si="27"/>
        <v>1900</v>
      </c>
      <c r="F1746" s="547">
        <v>0</v>
      </c>
      <c r="G1746" s="548">
        <v>0</v>
      </c>
      <c r="H1746" s="547">
        <v>0</v>
      </c>
      <c r="I1746" s="545" t="s">
        <v>12679</v>
      </c>
      <c r="J1746" s="545"/>
      <c r="K1746" s="545" t="s">
        <v>13413</v>
      </c>
      <c r="L1746" s="545" t="s">
        <v>13899</v>
      </c>
      <c r="M1746" s="548" t="s">
        <v>13758</v>
      </c>
      <c r="N1746" s="545" t="s">
        <v>13413</v>
      </c>
      <c r="O1746" s="545" t="s">
        <v>15425</v>
      </c>
      <c r="P1746" s="549">
        <v>1872</v>
      </c>
      <c r="Q1746" s="549">
        <v>1</v>
      </c>
      <c r="R1746" s="549">
        <v>88</v>
      </c>
      <c r="S1746" s="548"/>
      <c r="T1746" s="548"/>
      <c r="U1746" s="99"/>
    </row>
    <row r="1747" spans="1:21" ht="19.5" customHeight="1">
      <c r="A1747" s="545">
        <v>2260</v>
      </c>
      <c r="B1747" s="545" t="s">
        <v>11547</v>
      </c>
      <c r="C1747" s="545" t="s">
        <v>216</v>
      </c>
      <c r="D1747" s="546"/>
      <c r="E1747" s="171" t="str">
        <f t="shared" si="27"/>
        <v>1900</v>
      </c>
      <c r="F1747" s="547">
        <v>0</v>
      </c>
      <c r="G1747" s="548">
        <v>0</v>
      </c>
      <c r="H1747" s="547">
        <v>0</v>
      </c>
      <c r="I1747" s="545" t="s">
        <v>12674</v>
      </c>
      <c r="J1747" s="545"/>
      <c r="K1747" s="545" t="s">
        <v>13413</v>
      </c>
      <c r="L1747" s="545" t="s">
        <v>13899</v>
      </c>
      <c r="M1747" s="548" t="s">
        <v>13758</v>
      </c>
      <c r="N1747" s="545" t="s">
        <v>13413</v>
      </c>
      <c r="O1747" s="545" t="s">
        <v>13413</v>
      </c>
      <c r="P1747" s="549">
        <v>1873</v>
      </c>
      <c r="Q1747" s="549">
        <v>1</v>
      </c>
      <c r="R1747" s="549">
        <v>5</v>
      </c>
      <c r="S1747" s="548"/>
      <c r="T1747" s="548"/>
      <c r="U1747" s="99"/>
    </row>
    <row r="1748" spans="1:21" ht="19.5" customHeight="1">
      <c r="A1748" s="545">
        <v>2261</v>
      </c>
      <c r="B1748" s="545" t="s">
        <v>11546</v>
      </c>
      <c r="C1748" s="545" t="s">
        <v>216</v>
      </c>
      <c r="D1748" s="546"/>
      <c r="E1748" s="171" t="str">
        <f t="shared" si="27"/>
        <v>1900</v>
      </c>
      <c r="F1748" s="547">
        <v>0</v>
      </c>
      <c r="G1748" s="548">
        <v>0</v>
      </c>
      <c r="H1748" s="547">
        <v>0</v>
      </c>
      <c r="I1748" s="545" t="s">
        <v>12674</v>
      </c>
      <c r="J1748" s="545"/>
      <c r="K1748" s="545" t="s">
        <v>13413</v>
      </c>
      <c r="L1748" s="545" t="s">
        <v>13899</v>
      </c>
      <c r="M1748" s="548" t="s">
        <v>13758</v>
      </c>
      <c r="N1748" s="545" t="s">
        <v>13413</v>
      </c>
      <c r="O1748" s="545" t="s">
        <v>13413</v>
      </c>
      <c r="P1748" s="549">
        <v>1874</v>
      </c>
      <c r="Q1748" s="549">
        <v>1</v>
      </c>
      <c r="R1748" s="549">
        <v>5</v>
      </c>
      <c r="S1748" s="548"/>
      <c r="T1748" s="548"/>
      <c r="U1748" s="99"/>
    </row>
    <row r="1749" spans="1:21" ht="19.5" customHeight="1">
      <c r="A1749" s="545">
        <v>2262</v>
      </c>
      <c r="B1749" s="545" t="s">
        <v>11545</v>
      </c>
      <c r="C1749" s="545" t="s">
        <v>216</v>
      </c>
      <c r="D1749" s="546"/>
      <c r="E1749" s="171" t="str">
        <f t="shared" si="27"/>
        <v>1900</v>
      </c>
      <c r="F1749" s="547">
        <v>0</v>
      </c>
      <c r="G1749" s="548">
        <v>0</v>
      </c>
      <c r="H1749" s="547">
        <v>0</v>
      </c>
      <c r="I1749" s="545" t="s">
        <v>12674</v>
      </c>
      <c r="J1749" s="545"/>
      <c r="K1749" s="545" t="s">
        <v>13413</v>
      </c>
      <c r="L1749" s="545" t="s">
        <v>13899</v>
      </c>
      <c r="M1749" s="548" t="s">
        <v>13758</v>
      </c>
      <c r="N1749" s="545" t="s">
        <v>13413</v>
      </c>
      <c r="O1749" s="545" t="s">
        <v>13413</v>
      </c>
      <c r="P1749" s="549">
        <v>1875</v>
      </c>
      <c r="Q1749" s="549">
        <v>1</v>
      </c>
      <c r="R1749" s="549">
        <v>5</v>
      </c>
      <c r="S1749" s="548"/>
      <c r="T1749" s="548"/>
      <c r="U1749" s="99"/>
    </row>
    <row r="1750" spans="1:21" ht="19.5" customHeight="1">
      <c r="A1750" s="545">
        <v>2263</v>
      </c>
      <c r="B1750" s="545" t="s">
        <v>563</v>
      </c>
      <c r="C1750" s="545" t="s">
        <v>216</v>
      </c>
      <c r="D1750" s="546"/>
      <c r="E1750" s="171" t="str">
        <f t="shared" si="27"/>
        <v>1900</v>
      </c>
      <c r="F1750" s="547">
        <v>0</v>
      </c>
      <c r="G1750" s="548">
        <v>0</v>
      </c>
      <c r="H1750" s="547">
        <v>0</v>
      </c>
      <c r="I1750" s="545" t="s">
        <v>12661</v>
      </c>
      <c r="J1750" s="545"/>
      <c r="K1750" s="545" t="s">
        <v>13413</v>
      </c>
      <c r="L1750" s="545" t="s">
        <v>13899</v>
      </c>
      <c r="M1750" s="548" t="s">
        <v>13758</v>
      </c>
      <c r="N1750" s="545" t="s">
        <v>13413</v>
      </c>
      <c r="O1750" s="545" t="s">
        <v>15426</v>
      </c>
      <c r="P1750" s="549">
        <v>1876</v>
      </c>
      <c r="Q1750" s="549">
        <v>1</v>
      </c>
      <c r="R1750" s="549">
        <v>89</v>
      </c>
      <c r="S1750" s="548"/>
      <c r="T1750" s="548"/>
      <c r="U1750" s="99"/>
    </row>
    <row r="1751" spans="1:21" ht="19.5" customHeight="1">
      <c r="A1751" s="545">
        <v>2264</v>
      </c>
      <c r="B1751" s="545" t="s">
        <v>564</v>
      </c>
      <c r="C1751" s="545" t="s">
        <v>216</v>
      </c>
      <c r="D1751" s="546"/>
      <c r="E1751" s="171" t="str">
        <f t="shared" si="27"/>
        <v>1900</v>
      </c>
      <c r="F1751" s="547">
        <v>0</v>
      </c>
      <c r="G1751" s="548">
        <v>0</v>
      </c>
      <c r="H1751" s="547">
        <v>0</v>
      </c>
      <c r="I1751" s="545" t="s">
        <v>12661</v>
      </c>
      <c r="J1751" s="545"/>
      <c r="K1751" s="545" t="s">
        <v>13413</v>
      </c>
      <c r="L1751" s="545" t="s">
        <v>13899</v>
      </c>
      <c r="M1751" s="548" t="s">
        <v>13758</v>
      </c>
      <c r="N1751" s="545" t="s">
        <v>13413</v>
      </c>
      <c r="O1751" s="545" t="s">
        <v>15427</v>
      </c>
      <c r="P1751" s="549">
        <v>1877</v>
      </c>
      <c r="Q1751" s="549">
        <v>1</v>
      </c>
      <c r="R1751" s="549">
        <v>89</v>
      </c>
      <c r="S1751" s="548"/>
      <c r="T1751" s="548"/>
      <c r="U1751" s="99"/>
    </row>
    <row r="1752" spans="1:21" ht="19.5" customHeight="1">
      <c r="A1752" s="545">
        <v>2265</v>
      </c>
      <c r="B1752" s="545" t="s">
        <v>11544</v>
      </c>
      <c r="C1752" s="545" t="s">
        <v>216</v>
      </c>
      <c r="D1752" s="546"/>
      <c r="E1752" s="171" t="str">
        <f t="shared" si="27"/>
        <v>1900</v>
      </c>
      <c r="F1752" s="547">
        <v>0</v>
      </c>
      <c r="G1752" s="548">
        <v>0</v>
      </c>
      <c r="H1752" s="547">
        <v>0</v>
      </c>
      <c r="I1752" s="545" t="s">
        <v>12674</v>
      </c>
      <c r="J1752" s="545"/>
      <c r="K1752" s="545" t="s">
        <v>13413</v>
      </c>
      <c r="L1752" s="545" t="s">
        <v>13899</v>
      </c>
      <c r="M1752" s="548" t="s">
        <v>13758</v>
      </c>
      <c r="N1752" s="545" t="s">
        <v>13413</v>
      </c>
      <c r="O1752" s="545" t="s">
        <v>13413</v>
      </c>
      <c r="P1752" s="549">
        <v>1878</v>
      </c>
      <c r="Q1752" s="549">
        <v>1</v>
      </c>
      <c r="R1752" s="549">
        <v>5</v>
      </c>
      <c r="S1752" s="548"/>
      <c r="T1752" s="548"/>
      <c r="U1752" s="99"/>
    </row>
    <row r="1753" spans="1:21" ht="19.5" customHeight="1">
      <c r="A1753" s="545">
        <v>2266</v>
      </c>
      <c r="B1753" s="545" t="s">
        <v>11543</v>
      </c>
      <c r="C1753" s="545" t="s">
        <v>216</v>
      </c>
      <c r="D1753" s="546"/>
      <c r="E1753" s="171" t="str">
        <f t="shared" si="27"/>
        <v>1900</v>
      </c>
      <c r="F1753" s="547">
        <v>0</v>
      </c>
      <c r="G1753" s="548">
        <v>0</v>
      </c>
      <c r="H1753" s="547">
        <v>0</v>
      </c>
      <c r="I1753" s="545" t="s">
        <v>12674</v>
      </c>
      <c r="J1753" s="545"/>
      <c r="K1753" s="545" t="s">
        <v>13413</v>
      </c>
      <c r="L1753" s="545" t="s">
        <v>13899</v>
      </c>
      <c r="M1753" s="548" t="s">
        <v>13758</v>
      </c>
      <c r="N1753" s="545" t="s">
        <v>13413</v>
      </c>
      <c r="O1753" s="545" t="s">
        <v>13413</v>
      </c>
      <c r="P1753" s="549">
        <v>1879</v>
      </c>
      <c r="Q1753" s="549">
        <v>1</v>
      </c>
      <c r="R1753" s="549">
        <v>5</v>
      </c>
      <c r="S1753" s="548"/>
      <c r="T1753" s="548"/>
      <c r="U1753" s="99"/>
    </row>
    <row r="1754" spans="1:21" ht="19.5" customHeight="1">
      <c r="A1754" s="545">
        <v>2267</v>
      </c>
      <c r="B1754" s="545" t="s">
        <v>598</v>
      </c>
      <c r="C1754" s="545" t="s">
        <v>216</v>
      </c>
      <c r="D1754" s="546"/>
      <c r="E1754" s="171" t="str">
        <f t="shared" si="27"/>
        <v>1900</v>
      </c>
      <c r="F1754" s="547">
        <v>0</v>
      </c>
      <c r="G1754" s="548">
        <v>0</v>
      </c>
      <c r="H1754" s="547">
        <v>0</v>
      </c>
      <c r="I1754" s="545" t="s">
        <v>12674</v>
      </c>
      <c r="J1754" s="545"/>
      <c r="K1754" s="545" t="s">
        <v>13413</v>
      </c>
      <c r="L1754" s="545" t="s">
        <v>13899</v>
      </c>
      <c r="M1754" s="548" t="s">
        <v>13758</v>
      </c>
      <c r="N1754" s="545" t="s">
        <v>13413</v>
      </c>
      <c r="O1754" s="545" t="s">
        <v>13413</v>
      </c>
      <c r="P1754" s="549">
        <v>1880</v>
      </c>
      <c r="Q1754" s="549">
        <v>1</v>
      </c>
      <c r="R1754" s="549">
        <v>5</v>
      </c>
      <c r="S1754" s="548"/>
      <c r="T1754" s="548"/>
      <c r="U1754" s="99"/>
    </row>
    <row r="1755" spans="1:21" ht="19.5" customHeight="1">
      <c r="A1755" s="545">
        <v>2268</v>
      </c>
      <c r="B1755" s="545" t="s">
        <v>599</v>
      </c>
      <c r="C1755" s="545" t="s">
        <v>216</v>
      </c>
      <c r="D1755" s="546"/>
      <c r="E1755" s="171" t="str">
        <f t="shared" si="27"/>
        <v>1900</v>
      </c>
      <c r="F1755" s="547">
        <v>0</v>
      </c>
      <c r="G1755" s="548">
        <v>0</v>
      </c>
      <c r="H1755" s="547">
        <v>0</v>
      </c>
      <c r="I1755" s="545" t="s">
        <v>12674</v>
      </c>
      <c r="J1755" s="545"/>
      <c r="K1755" s="545" t="s">
        <v>13413</v>
      </c>
      <c r="L1755" s="545" t="s">
        <v>13899</v>
      </c>
      <c r="M1755" s="548" t="s">
        <v>13758</v>
      </c>
      <c r="N1755" s="545" t="s">
        <v>13413</v>
      </c>
      <c r="O1755" s="545" t="s">
        <v>13413</v>
      </c>
      <c r="P1755" s="549">
        <v>1881</v>
      </c>
      <c r="Q1755" s="549">
        <v>1</v>
      </c>
      <c r="R1755" s="549">
        <v>5</v>
      </c>
      <c r="S1755" s="548"/>
      <c r="T1755" s="548"/>
      <c r="U1755" s="99"/>
    </row>
    <row r="1756" spans="1:21" ht="19.5" customHeight="1">
      <c r="A1756" s="545">
        <v>2269</v>
      </c>
      <c r="B1756" s="545" t="s">
        <v>600</v>
      </c>
      <c r="C1756" s="545" t="s">
        <v>216</v>
      </c>
      <c r="D1756" s="546"/>
      <c r="E1756" s="171" t="str">
        <f t="shared" si="27"/>
        <v>1900</v>
      </c>
      <c r="F1756" s="547">
        <v>0</v>
      </c>
      <c r="G1756" s="548">
        <v>0</v>
      </c>
      <c r="H1756" s="547">
        <v>0</v>
      </c>
      <c r="I1756" s="545" t="s">
        <v>12674</v>
      </c>
      <c r="J1756" s="545"/>
      <c r="K1756" s="545" t="s">
        <v>13413</v>
      </c>
      <c r="L1756" s="545" t="s">
        <v>13899</v>
      </c>
      <c r="M1756" s="548" t="s">
        <v>13758</v>
      </c>
      <c r="N1756" s="545" t="s">
        <v>13413</v>
      </c>
      <c r="O1756" s="545" t="s">
        <v>13413</v>
      </c>
      <c r="P1756" s="549">
        <v>1882</v>
      </c>
      <c r="Q1756" s="549">
        <v>1</v>
      </c>
      <c r="R1756" s="549">
        <v>5</v>
      </c>
      <c r="S1756" s="548"/>
      <c r="T1756" s="548"/>
      <c r="U1756" s="99"/>
    </row>
    <row r="1757" spans="1:21" ht="19.5" customHeight="1">
      <c r="A1757" s="545">
        <v>2270</v>
      </c>
      <c r="B1757" s="545" t="s">
        <v>601</v>
      </c>
      <c r="C1757" s="545" t="s">
        <v>216</v>
      </c>
      <c r="D1757" s="546"/>
      <c r="E1757" s="171" t="str">
        <f t="shared" si="27"/>
        <v>1900</v>
      </c>
      <c r="F1757" s="547">
        <v>0</v>
      </c>
      <c r="G1757" s="548">
        <v>0</v>
      </c>
      <c r="H1757" s="547">
        <v>0</v>
      </c>
      <c r="I1757" s="545" t="s">
        <v>12674</v>
      </c>
      <c r="J1757" s="545"/>
      <c r="K1757" s="545" t="s">
        <v>13413</v>
      </c>
      <c r="L1757" s="545" t="s">
        <v>13899</v>
      </c>
      <c r="M1757" s="548" t="s">
        <v>13758</v>
      </c>
      <c r="N1757" s="545" t="s">
        <v>13413</v>
      </c>
      <c r="O1757" s="545" t="s">
        <v>13413</v>
      </c>
      <c r="P1757" s="549">
        <v>1883</v>
      </c>
      <c r="Q1757" s="549">
        <v>1</v>
      </c>
      <c r="R1757" s="549">
        <v>5</v>
      </c>
      <c r="S1757" s="548"/>
      <c r="T1757" s="548"/>
      <c r="U1757" s="99"/>
    </row>
    <row r="1758" spans="1:21" ht="19.5" customHeight="1">
      <c r="A1758" s="545">
        <v>2271</v>
      </c>
      <c r="B1758" s="545" t="s">
        <v>556</v>
      </c>
      <c r="C1758" s="545" t="s">
        <v>216</v>
      </c>
      <c r="D1758" s="546"/>
      <c r="E1758" s="171" t="str">
        <f t="shared" si="27"/>
        <v>1900</v>
      </c>
      <c r="F1758" s="547">
        <v>0</v>
      </c>
      <c r="G1758" s="548">
        <v>0</v>
      </c>
      <c r="H1758" s="547">
        <v>0</v>
      </c>
      <c r="I1758" s="545" t="s">
        <v>12661</v>
      </c>
      <c r="J1758" s="545"/>
      <c r="K1758" s="545" t="s">
        <v>13413</v>
      </c>
      <c r="L1758" s="545" t="s">
        <v>13906</v>
      </c>
      <c r="M1758" s="548" t="s">
        <v>13758</v>
      </c>
      <c r="N1758" s="545" t="s">
        <v>13413</v>
      </c>
      <c r="O1758" s="545" t="s">
        <v>15428</v>
      </c>
      <c r="P1758" s="549">
        <v>1884</v>
      </c>
      <c r="Q1758" s="549">
        <v>1</v>
      </c>
      <c r="R1758" s="549">
        <v>89</v>
      </c>
      <c r="S1758" s="548"/>
      <c r="T1758" s="548"/>
      <c r="U1758" s="99"/>
    </row>
    <row r="1759" spans="1:21" ht="19.5" customHeight="1">
      <c r="A1759" s="545">
        <v>2272</v>
      </c>
      <c r="B1759" s="545" t="s">
        <v>557</v>
      </c>
      <c r="C1759" s="545" t="s">
        <v>216</v>
      </c>
      <c r="D1759" s="546"/>
      <c r="E1759" s="171" t="str">
        <f t="shared" si="27"/>
        <v>1900</v>
      </c>
      <c r="F1759" s="547">
        <v>0</v>
      </c>
      <c r="G1759" s="548">
        <v>0</v>
      </c>
      <c r="H1759" s="547">
        <v>0</v>
      </c>
      <c r="I1759" s="545" t="s">
        <v>12661</v>
      </c>
      <c r="J1759" s="545"/>
      <c r="K1759" s="545" t="s">
        <v>13413</v>
      </c>
      <c r="L1759" s="545" t="s">
        <v>13906</v>
      </c>
      <c r="M1759" s="548" t="s">
        <v>13758</v>
      </c>
      <c r="N1759" s="545" t="s">
        <v>13413</v>
      </c>
      <c r="O1759" s="545" t="s">
        <v>15429</v>
      </c>
      <c r="P1759" s="549">
        <v>1885</v>
      </c>
      <c r="Q1759" s="549">
        <v>1</v>
      </c>
      <c r="R1759" s="549">
        <v>89</v>
      </c>
      <c r="S1759" s="548"/>
      <c r="T1759" s="548"/>
      <c r="U1759" s="99"/>
    </row>
    <row r="1760" spans="1:21" ht="19.5" customHeight="1">
      <c r="A1760" s="545">
        <v>2273</v>
      </c>
      <c r="B1760" s="545" t="s">
        <v>558</v>
      </c>
      <c r="C1760" s="545" t="s">
        <v>216</v>
      </c>
      <c r="D1760" s="546"/>
      <c r="E1760" s="171" t="str">
        <f t="shared" si="27"/>
        <v>1900</v>
      </c>
      <c r="F1760" s="547">
        <v>0</v>
      </c>
      <c r="G1760" s="548">
        <v>0</v>
      </c>
      <c r="H1760" s="547">
        <v>0</v>
      </c>
      <c r="I1760" s="545" t="s">
        <v>12661</v>
      </c>
      <c r="J1760" s="545"/>
      <c r="K1760" s="545" t="s">
        <v>13413</v>
      </c>
      <c r="L1760" s="545" t="s">
        <v>13906</v>
      </c>
      <c r="M1760" s="548" t="s">
        <v>13758</v>
      </c>
      <c r="N1760" s="545" t="s">
        <v>13413</v>
      </c>
      <c r="O1760" s="545" t="s">
        <v>15430</v>
      </c>
      <c r="P1760" s="549">
        <v>1886</v>
      </c>
      <c r="Q1760" s="549">
        <v>1</v>
      </c>
      <c r="R1760" s="549">
        <v>89</v>
      </c>
      <c r="S1760" s="548"/>
      <c r="T1760" s="548"/>
      <c r="U1760" s="99"/>
    </row>
    <row r="1761" spans="1:21" ht="19.5" customHeight="1">
      <c r="A1761" s="545">
        <v>2274</v>
      </c>
      <c r="B1761" s="545" t="s">
        <v>606</v>
      </c>
      <c r="C1761" s="545" t="s">
        <v>216</v>
      </c>
      <c r="D1761" s="546"/>
      <c r="E1761" s="171" t="str">
        <f t="shared" si="27"/>
        <v>1900</v>
      </c>
      <c r="F1761" s="547">
        <v>0</v>
      </c>
      <c r="G1761" s="548">
        <v>0</v>
      </c>
      <c r="H1761" s="547">
        <v>0</v>
      </c>
      <c r="I1761" s="545" t="s">
        <v>12679</v>
      </c>
      <c r="J1761" s="545"/>
      <c r="K1761" s="545" t="s">
        <v>13413</v>
      </c>
      <c r="L1761" s="545" t="s">
        <v>13906</v>
      </c>
      <c r="M1761" s="548" t="s">
        <v>13758</v>
      </c>
      <c r="N1761" s="545" t="s">
        <v>13413</v>
      </c>
      <c r="O1761" s="545" t="s">
        <v>15431</v>
      </c>
      <c r="P1761" s="549">
        <v>1887</v>
      </c>
      <c r="Q1761" s="549">
        <v>1</v>
      </c>
      <c r="R1761" s="549">
        <v>88</v>
      </c>
      <c r="S1761" s="548"/>
      <c r="T1761" s="548"/>
      <c r="U1761" s="99"/>
    </row>
    <row r="1762" spans="1:21" ht="19.5" customHeight="1">
      <c r="A1762" s="545">
        <v>2275</v>
      </c>
      <c r="B1762" s="545" t="s">
        <v>3089</v>
      </c>
      <c r="C1762" s="545" t="s">
        <v>216</v>
      </c>
      <c r="D1762" s="546"/>
      <c r="E1762" s="171" t="str">
        <f t="shared" si="27"/>
        <v>1900</v>
      </c>
      <c r="F1762" s="547">
        <v>0</v>
      </c>
      <c r="G1762" s="548">
        <v>0</v>
      </c>
      <c r="H1762" s="547">
        <v>0</v>
      </c>
      <c r="I1762" s="545" t="s">
        <v>12680</v>
      </c>
      <c r="J1762" s="545"/>
      <c r="K1762" s="545" t="s">
        <v>13413</v>
      </c>
      <c r="L1762" s="545" t="s">
        <v>13413</v>
      </c>
      <c r="M1762" s="548" t="s">
        <v>13758</v>
      </c>
      <c r="N1762" s="545" t="s">
        <v>13413</v>
      </c>
      <c r="O1762" s="545" t="s">
        <v>15432</v>
      </c>
      <c r="P1762" s="549">
        <v>1888</v>
      </c>
      <c r="Q1762" s="549">
        <v>1</v>
      </c>
      <c r="R1762" s="549">
        <v>20</v>
      </c>
      <c r="S1762" s="548"/>
      <c r="T1762" s="548"/>
      <c r="U1762" s="99"/>
    </row>
    <row r="1763" spans="1:21" ht="19.5" customHeight="1">
      <c r="A1763" s="545">
        <v>2276</v>
      </c>
      <c r="B1763" s="545" t="s">
        <v>11542</v>
      </c>
      <c r="C1763" s="545" t="s">
        <v>216</v>
      </c>
      <c r="D1763" s="546"/>
      <c r="E1763" s="171" t="str">
        <f t="shared" si="27"/>
        <v>1900</v>
      </c>
      <c r="F1763" s="547">
        <v>0</v>
      </c>
      <c r="G1763" s="548">
        <v>0</v>
      </c>
      <c r="H1763" s="547">
        <v>0</v>
      </c>
      <c r="I1763" s="545" t="s">
        <v>12661</v>
      </c>
      <c r="J1763" s="545"/>
      <c r="K1763" s="545" t="s">
        <v>13413</v>
      </c>
      <c r="L1763" s="545" t="s">
        <v>13906</v>
      </c>
      <c r="M1763" s="548" t="s">
        <v>13758</v>
      </c>
      <c r="N1763" s="545" t="s">
        <v>13413</v>
      </c>
      <c r="O1763" s="545" t="s">
        <v>15433</v>
      </c>
      <c r="P1763" s="549">
        <v>1889</v>
      </c>
      <c r="Q1763" s="549">
        <v>1</v>
      </c>
      <c r="R1763" s="549">
        <v>89</v>
      </c>
      <c r="S1763" s="548"/>
      <c r="T1763" s="548"/>
      <c r="U1763" s="99"/>
    </row>
    <row r="1764" spans="1:21" ht="19.5" customHeight="1">
      <c r="A1764" s="545">
        <v>2277</v>
      </c>
      <c r="B1764" s="545" t="s">
        <v>11541</v>
      </c>
      <c r="C1764" s="545" t="s">
        <v>216</v>
      </c>
      <c r="D1764" s="546"/>
      <c r="E1764" s="171" t="str">
        <f t="shared" si="27"/>
        <v>1900</v>
      </c>
      <c r="F1764" s="547">
        <v>0</v>
      </c>
      <c r="G1764" s="548">
        <v>0</v>
      </c>
      <c r="H1764" s="547">
        <v>0</v>
      </c>
      <c r="I1764" s="545" t="s">
        <v>12661</v>
      </c>
      <c r="J1764" s="545"/>
      <c r="K1764" s="545" t="s">
        <v>13413</v>
      </c>
      <c r="L1764" s="545" t="s">
        <v>13906</v>
      </c>
      <c r="M1764" s="548" t="s">
        <v>13758</v>
      </c>
      <c r="N1764" s="545" t="s">
        <v>13413</v>
      </c>
      <c r="O1764" s="545" t="s">
        <v>15434</v>
      </c>
      <c r="P1764" s="549">
        <v>1890</v>
      </c>
      <c r="Q1764" s="549">
        <v>1</v>
      </c>
      <c r="R1764" s="549">
        <v>89</v>
      </c>
      <c r="S1764" s="548"/>
      <c r="T1764" s="548"/>
      <c r="U1764" s="99"/>
    </row>
    <row r="1765" spans="1:21" ht="19.5" customHeight="1">
      <c r="A1765" s="545">
        <v>2278</v>
      </c>
      <c r="B1765" s="545" t="s">
        <v>11540</v>
      </c>
      <c r="C1765" s="545" t="s">
        <v>216</v>
      </c>
      <c r="D1765" s="546"/>
      <c r="E1765" s="171" t="str">
        <f t="shared" si="27"/>
        <v>1900</v>
      </c>
      <c r="F1765" s="547">
        <v>0</v>
      </c>
      <c r="G1765" s="548">
        <v>0</v>
      </c>
      <c r="H1765" s="547">
        <v>0</v>
      </c>
      <c r="I1765" s="545" t="s">
        <v>12661</v>
      </c>
      <c r="J1765" s="545"/>
      <c r="K1765" s="545" t="s">
        <v>13413</v>
      </c>
      <c r="L1765" s="545" t="s">
        <v>13906</v>
      </c>
      <c r="M1765" s="548" t="s">
        <v>13758</v>
      </c>
      <c r="N1765" s="545" t="s">
        <v>13413</v>
      </c>
      <c r="O1765" s="545" t="s">
        <v>15435</v>
      </c>
      <c r="P1765" s="549">
        <v>1891</v>
      </c>
      <c r="Q1765" s="549">
        <v>1</v>
      </c>
      <c r="R1765" s="549">
        <v>89</v>
      </c>
      <c r="S1765" s="548"/>
      <c r="T1765" s="548"/>
      <c r="U1765" s="99"/>
    </row>
    <row r="1766" spans="1:21" ht="19.5" customHeight="1">
      <c r="A1766" s="545">
        <v>2279</v>
      </c>
      <c r="B1766" s="545" t="s">
        <v>11539</v>
      </c>
      <c r="C1766" s="545" t="s">
        <v>216</v>
      </c>
      <c r="D1766" s="546"/>
      <c r="E1766" s="171" t="str">
        <f t="shared" si="27"/>
        <v>1900</v>
      </c>
      <c r="F1766" s="547">
        <v>0</v>
      </c>
      <c r="G1766" s="548">
        <v>0</v>
      </c>
      <c r="H1766" s="547">
        <v>0</v>
      </c>
      <c r="I1766" s="545" t="s">
        <v>12661</v>
      </c>
      <c r="J1766" s="545"/>
      <c r="K1766" s="545" t="s">
        <v>13413</v>
      </c>
      <c r="L1766" s="545" t="s">
        <v>13906</v>
      </c>
      <c r="M1766" s="548" t="s">
        <v>13758</v>
      </c>
      <c r="N1766" s="545" t="s">
        <v>13413</v>
      </c>
      <c r="O1766" s="545" t="s">
        <v>15083</v>
      </c>
      <c r="P1766" s="549">
        <v>1892</v>
      </c>
      <c r="Q1766" s="549">
        <v>1</v>
      </c>
      <c r="R1766" s="549">
        <v>89</v>
      </c>
      <c r="S1766" s="548"/>
      <c r="T1766" s="548"/>
      <c r="U1766" s="99"/>
    </row>
    <row r="1767" spans="1:21" ht="19.5" customHeight="1">
      <c r="A1767" s="545">
        <v>2280</v>
      </c>
      <c r="B1767" s="545" t="s">
        <v>11538</v>
      </c>
      <c r="C1767" s="545" t="s">
        <v>216</v>
      </c>
      <c r="D1767" s="546"/>
      <c r="E1767" s="171" t="str">
        <f t="shared" si="27"/>
        <v>1900</v>
      </c>
      <c r="F1767" s="547">
        <v>0</v>
      </c>
      <c r="G1767" s="548">
        <v>0</v>
      </c>
      <c r="H1767" s="547">
        <v>0</v>
      </c>
      <c r="I1767" s="545" t="s">
        <v>12679</v>
      </c>
      <c r="J1767" s="545"/>
      <c r="K1767" s="545" t="s">
        <v>13413</v>
      </c>
      <c r="L1767" s="545" t="s">
        <v>13906</v>
      </c>
      <c r="M1767" s="548" t="s">
        <v>13758</v>
      </c>
      <c r="N1767" s="545" t="s">
        <v>13413</v>
      </c>
      <c r="O1767" s="545" t="s">
        <v>15436</v>
      </c>
      <c r="P1767" s="549">
        <v>1893</v>
      </c>
      <c r="Q1767" s="549">
        <v>1</v>
      </c>
      <c r="R1767" s="549">
        <v>88</v>
      </c>
      <c r="S1767" s="548"/>
      <c r="T1767" s="548"/>
      <c r="U1767" s="99"/>
    </row>
    <row r="1768" spans="1:21" ht="19.5" customHeight="1">
      <c r="A1768" s="545">
        <v>2281</v>
      </c>
      <c r="B1768" s="545" t="s">
        <v>11537</v>
      </c>
      <c r="C1768" s="545" t="s">
        <v>216</v>
      </c>
      <c r="D1768" s="546"/>
      <c r="E1768" s="171" t="str">
        <f t="shared" si="27"/>
        <v>1900</v>
      </c>
      <c r="F1768" s="547">
        <v>0</v>
      </c>
      <c r="G1768" s="548">
        <v>0</v>
      </c>
      <c r="H1768" s="547">
        <v>0</v>
      </c>
      <c r="I1768" s="545" t="s">
        <v>12679</v>
      </c>
      <c r="J1768" s="545"/>
      <c r="K1768" s="545" t="s">
        <v>13413</v>
      </c>
      <c r="L1768" s="545" t="s">
        <v>13906</v>
      </c>
      <c r="M1768" s="548" t="s">
        <v>13758</v>
      </c>
      <c r="N1768" s="545" t="s">
        <v>13413</v>
      </c>
      <c r="O1768" s="545" t="s">
        <v>15437</v>
      </c>
      <c r="P1768" s="549">
        <v>1894</v>
      </c>
      <c r="Q1768" s="549">
        <v>1</v>
      </c>
      <c r="R1768" s="549">
        <v>88</v>
      </c>
      <c r="S1768" s="548"/>
      <c r="T1768" s="548"/>
      <c r="U1768" s="99"/>
    </row>
    <row r="1769" spans="1:21" ht="19.5" customHeight="1">
      <c r="A1769" s="545">
        <v>2282</v>
      </c>
      <c r="B1769" s="545" t="s">
        <v>11536</v>
      </c>
      <c r="C1769" s="545" t="s">
        <v>216</v>
      </c>
      <c r="D1769" s="546"/>
      <c r="E1769" s="171" t="str">
        <f t="shared" si="27"/>
        <v>1900</v>
      </c>
      <c r="F1769" s="547">
        <v>0</v>
      </c>
      <c r="G1769" s="548">
        <v>0</v>
      </c>
      <c r="H1769" s="547">
        <v>0</v>
      </c>
      <c r="I1769" s="545" t="s">
        <v>12661</v>
      </c>
      <c r="J1769" s="545"/>
      <c r="K1769" s="545" t="s">
        <v>13413</v>
      </c>
      <c r="L1769" s="545" t="s">
        <v>13906</v>
      </c>
      <c r="M1769" s="548" t="s">
        <v>13758</v>
      </c>
      <c r="N1769" s="545" t="s">
        <v>13413</v>
      </c>
      <c r="O1769" s="545" t="s">
        <v>15438</v>
      </c>
      <c r="P1769" s="549">
        <v>1895</v>
      </c>
      <c r="Q1769" s="549">
        <v>1</v>
      </c>
      <c r="R1769" s="549">
        <v>89</v>
      </c>
      <c r="S1769" s="548"/>
      <c r="T1769" s="548"/>
      <c r="U1769" s="99"/>
    </row>
    <row r="1770" spans="1:21" ht="19.5" customHeight="1">
      <c r="A1770" s="545">
        <v>2283</v>
      </c>
      <c r="B1770" s="545" t="s">
        <v>11535</v>
      </c>
      <c r="C1770" s="545" t="s">
        <v>216</v>
      </c>
      <c r="D1770" s="546"/>
      <c r="E1770" s="171" t="str">
        <f t="shared" si="27"/>
        <v>1900</v>
      </c>
      <c r="F1770" s="547">
        <v>0</v>
      </c>
      <c r="G1770" s="548">
        <v>0</v>
      </c>
      <c r="H1770" s="547">
        <v>0</v>
      </c>
      <c r="I1770" s="545" t="s">
        <v>12661</v>
      </c>
      <c r="J1770" s="545"/>
      <c r="K1770" s="545" t="s">
        <v>13413</v>
      </c>
      <c r="L1770" s="545" t="s">
        <v>13906</v>
      </c>
      <c r="M1770" s="548" t="s">
        <v>13758</v>
      </c>
      <c r="N1770" s="545" t="s">
        <v>13413</v>
      </c>
      <c r="O1770" s="545" t="s">
        <v>15439</v>
      </c>
      <c r="P1770" s="549">
        <v>1896</v>
      </c>
      <c r="Q1770" s="549">
        <v>1</v>
      </c>
      <c r="R1770" s="549">
        <v>89</v>
      </c>
      <c r="S1770" s="548"/>
      <c r="T1770" s="548"/>
      <c r="U1770" s="99"/>
    </row>
    <row r="1771" spans="1:21" ht="19.5" customHeight="1">
      <c r="A1771" s="545">
        <v>2284</v>
      </c>
      <c r="B1771" s="545" t="s">
        <v>11534</v>
      </c>
      <c r="C1771" s="545" t="s">
        <v>216</v>
      </c>
      <c r="D1771" s="546"/>
      <c r="E1771" s="171" t="str">
        <f t="shared" si="27"/>
        <v>1900</v>
      </c>
      <c r="F1771" s="547">
        <v>0</v>
      </c>
      <c r="G1771" s="548">
        <v>0</v>
      </c>
      <c r="H1771" s="547">
        <v>0</v>
      </c>
      <c r="I1771" s="545" t="s">
        <v>12661</v>
      </c>
      <c r="J1771" s="545"/>
      <c r="K1771" s="545" t="s">
        <v>13413</v>
      </c>
      <c r="L1771" s="545" t="s">
        <v>13906</v>
      </c>
      <c r="M1771" s="548" t="s">
        <v>13758</v>
      </c>
      <c r="N1771" s="545" t="s">
        <v>13413</v>
      </c>
      <c r="O1771" s="545" t="s">
        <v>15440</v>
      </c>
      <c r="P1771" s="549">
        <v>1897</v>
      </c>
      <c r="Q1771" s="549">
        <v>1</v>
      </c>
      <c r="R1771" s="549">
        <v>89</v>
      </c>
      <c r="S1771" s="548"/>
      <c r="T1771" s="548"/>
      <c r="U1771" s="99"/>
    </row>
    <row r="1772" spans="1:21" ht="19.5" customHeight="1">
      <c r="A1772" s="545">
        <v>2285</v>
      </c>
      <c r="B1772" s="545" t="s">
        <v>11533</v>
      </c>
      <c r="C1772" s="545" t="s">
        <v>216</v>
      </c>
      <c r="D1772" s="546"/>
      <c r="E1772" s="171" t="str">
        <f t="shared" si="27"/>
        <v>1900</v>
      </c>
      <c r="F1772" s="547">
        <v>0</v>
      </c>
      <c r="G1772" s="548">
        <v>0</v>
      </c>
      <c r="H1772" s="547">
        <v>0</v>
      </c>
      <c r="I1772" s="545" t="s">
        <v>12661</v>
      </c>
      <c r="J1772" s="545"/>
      <c r="K1772" s="545" t="s">
        <v>13413</v>
      </c>
      <c r="L1772" s="545" t="s">
        <v>13906</v>
      </c>
      <c r="M1772" s="548" t="s">
        <v>13758</v>
      </c>
      <c r="N1772" s="545" t="s">
        <v>13413</v>
      </c>
      <c r="O1772" s="545" t="s">
        <v>15441</v>
      </c>
      <c r="P1772" s="549">
        <v>1898</v>
      </c>
      <c r="Q1772" s="549">
        <v>1</v>
      </c>
      <c r="R1772" s="549">
        <v>89</v>
      </c>
      <c r="S1772" s="548"/>
      <c r="T1772" s="548"/>
      <c r="U1772" s="99"/>
    </row>
    <row r="1773" spans="1:21" ht="19.5" customHeight="1">
      <c r="A1773" s="545">
        <v>2286</v>
      </c>
      <c r="B1773" s="545" t="s">
        <v>11532</v>
      </c>
      <c r="C1773" s="545" t="s">
        <v>216</v>
      </c>
      <c r="D1773" s="546"/>
      <c r="E1773" s="171" t="str">
        <f t="shared" si="27"/>
        <v>1900</v>
      </c>
      <c r="F1773" s="547">
        <v>0</v>
      </c>
      <c r="G1773" s="548">
        <v>0</v>
      </c>
      <c r="H1773" s="547">
        <v>0</v>
      </c>
      <c r="I1773" s="545" t="s">
        <v>12661</v>
      </c>
      <c r="J1773" s="545"/>
      <c r="K1773" s="545" t="s">
        <v>13413</v>
      </c>
      <c r="L1773" s="545" t="s">
        <v>13906</v>
      </c>
      <c r="M1773" s="548" t="s">
        <v>13758</v>
      </c>
      <c r="N1773" s="545" t="s">
        <v>13413</v>
      </c>
      <c r="O1773" s="545" t="s">
        <v>15442</v>
      </c>
      <c r="P1773" s="549">
        <v>1899</v>
      </c>
      <c r="Q1773" s="549">
        <v>1</v>
      </c>
      <c r="R1773" s="549">
        <v>89</v>
      </c>
      <c r="S1773" s="548"/>
      <c r="T1773" s="548"/>
      <c r="U1773" s="99"/>
    </row>
    <row r="1774" spans="1:21" ht="19.5" customHeight="1">
      <c r="A1774" s="545">
        <v>2287</v>
      </c>
      <c r="B1774" s="545" t="s">
        <v>586</v>
      </c>
      <c r="C1774" s="545" t="s">
        <v>216</v>
      </c>
      <c r="D1774" s="546"/>
      <c r="E1774" s="171" t="str">
        <f t="shared" si="27"/>
        <v>1900</v>
      </c>
      <c r="F1774" s="547">
        <v>0</v>
      </c>
      <c r="G1774" s="548">
        <v>0</v>
      </c>
      <c r="H1774" s="547">
        <v>0</v>
      </c>
      <c r="I1774" s="545" t="s">
        <v>12661</v>
      </c>
      <c r="J1774" s="545"/>
      <c r="K1774" s="545" t="s">
        <v>13413</v>
      </c>
      <c r="L1774" s="545" t="s">
        <v>13906</v>
      </c>
      <c r="M1774" s="548" t="s">
        <v>13758</v>
      </c>
      <c r="N1774" s="545" t="s">
        <v>13413</v>
      </c>
      <c r="O1774" s="545" t="s">
        <v>15443</v>
      </c>
      <c r="P1774" s="549">
        <v>1900</v>
      </c>
      <c r="Q1774" s="549">
        <v>1</v>
      </c>
      <c r="R1774" s="549">
        <v>89</v>
      </c>
      <c r="S1774" s="548"/>
      <c r="T1774" s="548"/>
      <c r="U1774" s="99"/>
    </row>
    <row r="1775" spans="1:21" ht="19.5" customHeight="1">
      <c r="A1775" s="545">
        <v>2288</v>
      </c>
      <c r="B1775" s="545" t="s">
        <v>11531</v>
      </c>
      <c r="C1775" s="545" t="s">
        <v>216</v>
      </c>
      <c r="D1775" s="546"/>
      <c r="E1775" s="171" t="str">
        <f t="shared" si="27"/>
        <v>1900</v>
      </c>
      <c r="F1775" s="547">
        <v>0</v>
      </c>
      <c r="G1775" s="548">
        <v>0</v>
      </c>
      <c r="H1775" s="547">
        <v>0</v>
      </c>
      <c r="I1775" s="545" t="s">
        <v>12661</v>
      </c>
      <c r="J1775" s="545"/>
      <c r="K1775" s="545" t="s">
        <v>13413</v>
      </c>
      <c r="L1775" s="545" t="s">
        <v>13906</v>
      </c>
      <c r="M1775" s="548" t="s">
        <v>13758</v>
      </c>
      <c r="N1775" s="545" t="s">
        <v>13413</v>
      </c>
      <c r="O1775" s="545" t="s">
        <v>15444</v>
      </c>
      <c r="P1775" s="549">
        <v>1901</v>
      </c>
      <c r="Q1775" s="549">
        <v>1</v>
      </c>
      <c r="R1775" s="549">
        <v>89</v>
      </c>
      <c r="S1775" s="548"/>
      <c r="T1775" s="548"/>
      <c r="U1775" s="99"/>
    </row>
    <row r="1776" spans="1:21" ht="19.5" customHeight="1">
      <c r="A1776" s="545">
        <v>2289</v>
      </c>
      <c r="B1776" s="545" t="s">
        <v>587</v>
      </c>
      <c r="C1776" s="545" t="s">
        <v>216</v>
      </c>
      <c r="D1776" s="546"/>
      <c r="E1776" s="171" t="str">
        <f t="shared" si="27"/>
        <v>1900</v>
      </c>
      <c r="F1776" s="547">
        <v>0</v>
      </c>
      <c r="G1776" s="548">
        <v>0</v>
      </c>
      <c r="H1776" s="547">
        <v>0</v>
      </c>
      <c r="I1776" s="545" t="s">
        <v>12661</v>
      </c>
      <c r="J1776" s="545"/>
      <c r="K1776" s="545" t="s">
        <v>13413</v>
      </c>
      <c r="L1776" s="545" t="s">
        <v>13906</v>
      </c>
      <c r="M1776" s="548" t="s">
        <v>13758</v>
      </c>
      <c r="N1776" s="545" t="s">
        <v>13413</v>
      </c>
      <c r="O1776" s="545" t="s">
        <v>15445</v>
      </c>
      <c r="P1776" s="549">
        <v>1902</v>
      </c>
      <c r="Q1776" s="549">
        <v>1</v>
      </c>
      <c r="R1776" s="549">
        <v>89</v>
      </c>
      <c r="S1776" s="548"/>
      <c r="T1776" s="548"/>
      <c r="U1776" s="99"/>
    </row>
    <row r="1777" spans="1:21" ht="19.5" customHeight="1">
      <c r="A1777" s="545">
        <v>2290</v>
      </c>
      <c r="B1777" s="545" t="s">
        <v>11530</v>
      </c>
      <c r="C1777" s="545" t="s">
        <v>216</v>
      </c>
      <c r="D1777" s="546"/>
      <c r="E1777" s="171" t="str">
        <f t="shared" si="27"/>
        <v>1900</v>
      </c>
      <c r="F1777" s="547">
        <v>0</v>
      </c>
      <c r="G1777" s="548">
        <v>0</v>
      </c>
      <c r="H1777" s="547">
        <v>0</v>
      </c>
      <c r="I1777" s="545" t="s">
        <v>12661</v>
      </c>
      <c r="J1777" s="545"/>
      <c r="K1777" s="545" t="s">
        <v>13413</v>
      </c>
      <c r="L1777" s="545" t="s">
        <v>13906</v>
      </c>
      <c r="M1777" s="548" t="s">
        <v>13758</v>
      </c>
      <c r="N1777" s="545" t="s">
        <v>13413</v>
      </c>
      <c r="O1777" s="545" t="s">
        <v>15446</v>
      </c>
      <c r="P1777" s="549">
        <v>1903</v>
      </c>
      <c r="Q1777" s="549">
        <v>1</v>
      </c>
      <c r="R1777" s="549">
        <v>89</v>
      </c>
      <c r="S1777" s="548"/>
      <c r="T1777" s="548"/>
      <c r="U1777" s="99"/>
    </row>
    <row r="1778" spans="1:21" ht="19.5" customHeight="1">
      <c r="A1778" s="545">
        <v>2291</v>
      </c>
      <c r="B1778" s="545" t="s">
        <v>11529</v>
      </c>
      <c r="C1778" s="545" t="s">
        <v>216</v>
      </c>
      <c r="D1778" s="546"/>
      <c r="E1778" s="171" t="str">
        <f t="shared" si="27"/>
        <v>1900</v>
      </c>
      <c r="F1778" s="547">
        <v>0</v>
      </c>
      <c r="G1778" s="548">
        <v>0</v>
      </c>
      <c r="H1778" s="547">
        <v>0</v>
      </c>
      <c r="I1778" s="545" t="s">
        <v>12661</v>
      </c>
      <c r="J1778" s="545"/>
      <c r="K1778" s="545" t="s">
        <v>13413</v>
      </c>
      <c r="L1778" s="545" t="s">
        <v>13906</v>
      </c>
      <c r="M1778" s="548" t="s">
        <v>13758</v>
      </c>
      <c r="N1778" s="545" t="s">
        <v>13413</v>
      </c>
      <c r="O1778" s="545" t="s">
        <v>15447</v>
      </c>
      <c r="P1778" s="549">
        <v>1904</v>
      </c>
      <c r="Q1778" s="549">
        <v>1</v>
      </c>
      <c r="R1778" s="549">
        <v>89</v>
      </c>
      <c r="S1778" s="548"/>
      <c r="T1778" s="548"/>
      <c r="U1778" s="99"/>
    </row>
    <row r="1779" spans="1:21" ht="19.5" customHeight="1">
      <c r="A1779" s="545">
        <v>2292</v>
      </c>
      <c r="B1779" s="545" t="s">
        <v>11528</v>
      </c>
      <c r="C1779" s="545" t="s">
        <v>216</v>
      </c>
      <c r="D1779" s="546"/>
      <c r="E1779" s="171" t="str">
        <f t="shared" si="27"/>
        <v>1900</v>
      </c>
      <c r="F1779" s="547">
        <v>0</v>
      </c>
      <c r="G1779" s="548">
        <v>0</v>
      </c>
      <c r="H1779" s="547">
        <v>0</v>
      </c>
      <c r="I1779" s="545" t="s">
        <v>12661</v>
      </c>
      <c r="J1779" s="545"/>
      <c r="K1779" s="545" t="s">
        <v>13413</v>
      </c>
      <c r="L1779" s="545" t="s">
        <v>13906</v>
      </c>
      <c r="M1779" s="548" t="s">
        <v>13758</v>
      </c>
      <c r="N1779" s="545" t="s">
        <v>13413</v>
      </c>
      <c r="O1779" s="545" t="s">
        <v>15448</v>
      </c>
      <c r="P1779" s="549">
        <v>1905</v>
      </c>
      <c r="Q1779" s="549">
        <v>1</v>
      </c>
      <c r="R1779" s="549">
        <v>89</v>
      </c>
      <c r="S1779" s="548"/>
      <c r="T1779" s="548"/>
      <c r="U1779" s="99"/>
    </row>
    <row r="1780" spans="1:21" ht="19.5" customHeight="1">
      <c r="A1780" s="545">
        <v>2293</v>
      </c>
      <c r="B1780" s="545" t="s">
        <v>11527</v>
      </c>
      <c r="C1780" s="545" t="s">
        <v>216</v>
      </c>
      <c r="D1780" s="546"/>
      <c r="E1780" s="171" t="str">
        <f t="shared" si="27"/>
        <v>1900</v>
      </c>
      <c r="F1780" s="547">
        <v>0</v>
      </c>
      <c r="G1780" s="548">
        <v>0</v>
      </c>
      <c r="H1780" s="547">
        <v>0</v>
      </c>
      <c r="I1780" s="545" t="s">
        <v>12661</v>
      </c>
      <c r="J1780" s="545"/>
      <c r="K1780" s="545" t="s">
        <v>13413</v>
      </c>
      <c r="L1780" s="545" t="s">
        <v>15449</v>
      </c>
      <c r="M1780" s="548" t="s">
        <v>13758</v>
      </c>
      <c r="N1780" s="545" t="s">
        <v>13413</v>
      </c>
      <c r="O1780" s="545" t="s">
        <v>15277</v>
      </c>
      <c r="P1780" s="549">
        <v>1906</v>
      </c>
      <c r="Q1780" s="549">
        <v>1</v>
      </c>
      <c r="R1780" s="549">
        <v>89</v>
      </c>
      <c r="S1780" s="548"/>
      <c r="T1780" s="548"/>
      <c r="U1780" s="99"/>
    </row>
    <row r="1781" spans="1:21" ht="19.5" customHeight="1">
      <c r="A1781" s="545">
        <v>2294</v>
      </c>
      <c r="B1781" s="545" t="s">
        <v>11526</v>
      </c>
      <c r="C1781" s="545" t="s">
        <v>216</v>
      </c>
      <c r="D1781" s="546"/>
      <c r="E1781" s="171" t="str">
        <f t="shared" si="27"/>
        <v>1900</v>
      </c>
      <c r="F1781" s="547">
        <v>0</v>
      </c>
      <c r="G1781" s="548">
        <v>0</v>
      </c>
      <c r="H1781" s="547">
        <v>0</v>
      </c>
      <c r="I1781" s="545" t="s">
        <v>12661</v>
      </c>
      <c r="J1781" s="545"/>
      <c r="K1781" s="545" t="s">
        <v>13413</v>
      </c>
      <c r="L1781" s="545" t="s">
        <v>15449</v>
      </c>
      <c r="M1781" s="548" t="s">
        <v>13758</v>
      </c>
      <c r="N1781" s="545" t="s">
        <v>13413</v>
      </c>
      <c r="O1781" s="545" t="s">
        <v>15450</v>
      </c>
      <c r="P1781" s="549">
        <v>1907</v>
      </c>
      <c r="Q1781" s="549">
        <v>1</v>
      </c>
      <c r="R1781" s="549">
        <v>89</v>
      </c>
      <c r="S1781" s="548"/>
      <c r="T1781" s="548"/>
      <c r="U1781" s="99"/>
    </row>
    <row r="1782" spans="1:21" ht="19.5" customHeight="1">
      <c r="A1782" s="545">
        <v>2295</v>
      </c>
      <c r="B1782" s="545" t="s">
        <v>11525</v>
      </c>
      <c r="C1782" s="545" t="s">
        <v>216</v>
      </c>
      <c r="D1782" s="546"/>
      <c r="E1782" s="171" t="str">
        <f t="shared" si="27"/>
        <v>1900</v>
      </c>
      <c r="F1782" s="547">
        <v>0</v>
      </c>
      <c r="G1782" s="548">
        <v>0</v>
      </c>
      <c r="H1782" s="547">
        <v>0</v>
      </c>
      <c r="I1782" s="545" t="s">
        <v>12661</v>
      </c>
      <c r="J1782" s="545"/>
      <c r="K1782" s="545" t="s">
        <v>13413</v>
      </c>
      <c r="L1782" s="545" t="s">
        <v>15451</v>
      </c>
      <c r="M1782" s="548" t="s">
        <v>13758</v>
      </c>
      <c r="N1782" s="545" t="s">
        <v>13413</v>
      </c>
      <c r="O1782" s="545" t="s">
        <v>15452</v>
      </c>
      <c r="P1782" s="549">
        <v>1908</v>
      </c>
      <c r="Q1782" s="549">
        <v>1</v>
      </c>
      <c r="R1782" s="549">
        <v>89</v>
      </c>
      <c r="S1782" s="548"/>
      <c r="T1782" s="548"/>
      <c r="U1782" s="99"/>
    </row>
    <row r="1783" spans="1:21" ht="19.5" customHeight="1">
      <c r="A1783" s="545">
        <v>2296</v>
      </c>
      <c r="B1783" s="545" t="s">
        <v>11524</v>
      </c>
      <c r="C1783" s="545" t="s">
        <v>216</v>
      </c>
      <c r="D1783" s="546"/>
      <c r="E1783" s="171" t="str">
        <f t="shared" si="27"/>
        <v>1900</v>
      </c>
      <c r="F1783" s="547">
        <v>0</v>
      </c>
      <c r="G1783" s="548">
        <v>0</v>
      </c>
      <c r="H1783" s="547">
        <v>0</v>
      </c>
      <c r="I1783" s="545" t="s">
        <v>12661</v>
      </c>
      <c r="J1783" s="545"/>
      <c r="K1783" s="545" t="s">
        <v>13413</v>
      </c>
      <c r="L1783" s="545" t="s">
        <v>15451</v>
      </c>
      <c r="M1783" s="548" t="s">
        <v>13758</v>
      </c>
      <c r="N1783" s="545" t="s">
        <v>13413</v>
      </c>
      <c r="O1783" s="545" t="s">
        <v>15453</v>
      </c>
      <c r="P1783" s="549">
        <v>1909</v>
      </c>
      <c r="Q1783" s="549">
        <v>1</v>
      </c>
      <c r="R1783" s="549">
        <v>89</v>
      </c>
      <c r="S1783" s="548"/>
      <c r="T1783" s="548"/>
      <c r="U1783" s="99"/>
    </row>
    <row r="1784" spans="1:21" ht="19.5" customHeight="1">
      <c r="A1784" s="545">
        <v>2297</v>
      </c>
      <c r="B1784" s="545" t="s">
        <v>11523</v>
      </c>
      <c r="C1784" s="545" t="s">
        <v>216</v>
      </c>
      <c r="D1784" s="546"/>
      <c r="E1784" s="171" t="str">
        <f t="shared" si="27"/>
        <v>1900</v>
      </c>
      <c r="F1784" s="547">
        <v>0</v>
      </c>
      <c r="G1784" s="548">
        <v>0</v>
      </c>
      <c r="H1784" s="547">
        <v>0</v>
      </c>
      <c r="I1784" s="545" t="s">
        <v>12661</v>
      </c>
      <c r="J1784" s="545"/>
      <c r="K1784" s="545" t="s">
        <v>13413</v>
      </c>
      <c r="L1784" s="545" t="s">
        <v>15454</v>
      </c>
      <c r="M1784" s="548" t="s">
        <v>13758</v>
      </c>
      <c r="N1784" s="545" t="s">
        <v>13413</v>
      </c>
      <c r="O1784" s="545" t="s">
        <v>15455</v>
      </c>
      <c r="P1784" s="549">
        <v>1910</v>
      </c>
      <c r="Q1784" s="549">
        <v>1</v>
      </c>
      <c r="R1784" s="549">
        <v>89</v>
      </c>
      <c r="S1784" s="548"/>
      <c r="T1784" s="548"/>
      <c r="U1784" s="99"/>
    </row>
    <row r="1785" spans="1:21" ht="19.5" customHeight="1">
      <c r="A1785" s="545">
        <v>2298</v>
      </c>
      <c r="B1785" s="545" t="s">
        <v>11522</v>
      </c>
      <c r="C1785" s="545" t="s">
        <v>216</v>
      </c>
      <c r="D1785" s="546"/>
      <c r="E1785" s="171" t="str">
        <f t="shared" si="27"/>
        <v>1900</v>
      </c>
      <c r="F1785" s="547">
        <v>0</v>
      </c>
      <c r="G1785" s="548">
        <v>0</v>
      </c>
      <c r="H1785" s="547">
        <v>0</v>
      </c>
      <c r="I1785" s="545" t="s">
        <v>12661</v>
      </c>
      <c r="J1785" s="545"/>
      <c r="K1785" s="545" t="s">
        <v>13413</v>
      </c>
      <c r="L1785" s="545" t="s">
        <v>15454</v>
      </c>
      <c r="M1785" s="548" t="s">
        <v>13758</v>
      </c>
      <c r="N1785" s="545" t="s">
        <v>13413</v>
      </c>
      <c r="O1785" s="545" t="s">
        <v>15456</v>
      </c>
      <c r="P1785" s="549">
        <v>1911</v>
      </c>
      <c r="Q1785" s="549">
        <v>1</v>
      </c>
      <c r="R1785" s="549">
        <v>89</v>
      </c>
      <c r="S1785" s="548"/>
      <c r="T1785" s="548"/>
      <c r="U1785" s="99"/>
    </row>
    <row r="1786" spans="1:21" ht="19.5" customHeight="1">
      <c r="A1786" s="545">
        <v>2299</v>
      </c>
      <c r="B1786" s="545" t="s">
        <v>608</v>
      </c>
      <c r="C1786" s="545" t="s">
        <v>216</v>
      </c>
      <c r="D1786" s="546"/>
      <c r="E1786" s="171" t="str">
        <f t="shared" si="27"/>
        <v>1900</v>
      </c>
      <c r="F1786" s="547">
        <v>0</v>
      </c>
      <c r="G1786" s="548">
        <v>0</v>
      </c>
      <c r="H1786" s="547">
        <v>0</v>
      </c>
      <c r="I1786" s="545" t="s">
        <v>12661</v>
      </c>
      <c r="J1786" s="545"/>
      <c r="K1786" s="545" t="s">
        <v>13413</v>
      </c>
      <c r="L1786" s="545" t="s">
        <v>15457</v>
      </c>
      <c r="M1786" s="548" t="s">
        <v>13758</v>
      </c>
      <c r="N1786" s="545" t="s">
        <v>13413</v>
      </c>
      <c r="O1786" s="545" t="s">
        <v>15458</v>
      </c>
      <c r="P1786" s="549">
        <v>1912</v>
      </c>
      <c r="Q1786" s="549">
        <v>1</v>
      </c>
      <c r="R1786" s="549">
        <v>89</v>
      </c>
      <c r="S1786" s="548"/>
      <c r="T1786" s="548"/>
      <c r="U1786" s="99"/>
    </row>
    <row r="1787" spans="1:21" ht="19.5" customHeight="1">
      <c r="A1787" s="545">
        <v>2300</v>
      </c>
      <c r="B1787" s="545" t="s">
        <v>561</v>
      </c>
      <c r="C1787" s="545" t="s">
        <v>216</v>
      </c>
      <c r="D1787" s="546"/>
      <c r="E1787" s="171" t="str">
        <f t="shared" si="27"/>
        <v>1900</v>
      </c>
      <c r="F1787" s="547">
        <v>0</v>
      </c>
      <c r="G1787" s="548">
        <v>0</v>
      </c>
      <c r="H1787" s="547">
        <v>0</v>
      </c>
      <c r="I1787" s="545" t="s">
        <v>12679</v>
      </c>
      <c r="J1787" s="545"/>
      <c r="K1787" s="545" t="s">
        <v>13413</v>
      </c>
      <c r="L1787" s="545" t="s">
        <v>13906</v>
      </c>
      <c r="M1787" s="548" t="s">
        <v>13758</v>
      </c>
      <c r="N1787" s="545" t="s">
        <v>13413</v>
      </c>
      <c r="O1787" s="545" t="s">
        <v>15459</v>
      </c>
      <c r="P1787" s="549">
        <v>1913</v>
      </c>
      <c r="Q1787" s="549">
        <v>1</v>
      </c>
      <c r="R1787" s="549">
        <v>88</v>
      </c>
      <c r="S1787" s="548"/>
      <c r="T1787" s="548"/>
      <c r="U1787" s="99"/>
    </row>
    <row r="1788" spans="1:21" ht="19.5" customHeight="1">
      <c r="A1788" s="545">
        <v>2301</v>
      </c>
      <c r="B1788" s="545" t="s">
        <v>11521</v>
      </c>
      <c r="C1788" s="545" t="s">
        <v>216</v>
      </c>
      <c r="D1788" s="546"/>
      <c r="E1788" s="171" t="str">
        <f t="shared" si="27"/>
        <v>1900</v>
      </c>
      <c r="F1788" s="547">
        <v>0</v>
      </c>
      <c r="G1788" s="548">
        <v>0</v>
      </c>
      <c r="H1788" s="547">
        <v>0</v>
      </c>
      <c r="I1788" s="545" t="s">
        <v>12661</v>
      </c>
      <c r="J1788" s="545"/>
      <c r="K1788" s="545" t="s">
        <v>13413</v>
      </c>
      <c r="L1788" s="545" t="s">
        <v>13906</v>
      </c>
      <c r="M1788" s="548" t="s">
        <v>13758</v>
      </c>
      <c r="N1788" s="545" t="s">
        <v>13413</v>
      </c>
      <c r="O1788" s="545" t="s">
        <v>15460</v>
      </c>
      <c r="P1788" s="549">
        <v>1914</v>
      </c>
      <c r="Q1788" s="549">
        <v>1</v>
      </c>
      <c r="R1788" s="549">
        <v>89</v>
      </c>
      <c r="S1788" s="548"/>
      <c r="T1788" s="548"/>
      <c r="U1788" s="99"/>
    </row>
    <row r="1789" spans="1:21" ht="19.5" customHeight="1">
      <c r="A1789" s="545">
        <v>2302</v>
      </c>
      <c r="B1789" s="545" t="s">
        <v>11520</v>
      </c>
      <c r="C1789" s="545" t="s">
        <v>216</v>
      </c>
      <c r="D1789" s="546"/>
      <c r="E1789" s="171" t="str">
        <f t="shared" si="27"/>
        <v>1900</v>
      </c>
      <c r="F1789" s="547">
        <v>0</v>
      </c>
      <c r="G1789" s="548">
        <v>0</v>
      </c>
      <c r="H1789" s="547">
        <v>0</v>
      </c>
      <c r="I1789" s="545" t="s">
        <v>12661</v>
      </c>
      <c r="J1789" s="545"/>
      <c r="K1789" s="545" t="s">
        <v>13413</v>
      </c>
      <c r="L1789" s="545" t="s">
        <v>13906</v>
      </c>
      <c r="M1789" s="548" t="s">
        <v>13758</v>
      </c>
      <c r="N1789" s="545" t="s">
        <v>13413</v>
      </c>
      <c r="O1789" s="545" t="s">
        <v>15461</v>
      </c>
      <c r="P1789" s="549">
        <v>1915</v>
      </c>
      <c r="Q1789" s="549">
        <v>1</v>
      </c>
      <c r="R1789" s="549">
        <v>89</v>
      </c>
      <c r="S1789" s="548"/>
      <c r="T1789" s="548"/>
      <c r="U1789" s="99"/>
    </row>
    <row r="1790" spans="1:21" ht="19.5" customHeight="1">
      <c r="A1790" s="545">
        <v>2303</v>
      </c>
      <c r="B1790" s="545" t="s">
        <v>632</v>
      </c>
      <c r="C1790" s="545" t="s">
        <v>216</v>
      </c>
      <c r="D1790" s="546"/>
      <c r="E1790" s="171" t="str">
        <f t="shared" si="27"/>
        <v>1900</v>
      </c>
      <c r="F1790" s="547">
        <v>0</v>
      </c>
      <c r="G1790" s="548">
        <v>0</v>
      </c>
      <c r="H1790" s="547">
        <v>0</v>
      </c>
      <c r="I1790" s="545" t="s">
        <v>12661</v>
      </c>
      <c r="J1790" s="545"/>
      <c r="K1790" s="545" t="s">
        <v>13413</v>
      </c>
      <c r="L1790" s="545" t="s">
        <v>13906</v>
      </c>
      <c r="M1790" s="548" t="s">
        <v>13758</v>
      </c>
      <c r="N1790" s="545" t="s">
        <v>13413</v>
      </c>
      <c r="O1790" s="545" t="s">
        <v>15462</v>
      </c>
      <c r="P1790" s="549">
        <v>1916</v>
      </c>
      <c r="Q1790" s="549">
        <v>1</v>
      </c>
      <c r="R1790" s="549">
        <v>89</v>
      </c>
      <c r="S1790" s="548"/>
      <c r="T1790" s="548"/>
      <c r="U1790" s="99"/>
    </row>
    <row r="1791" spans="1:21" ht="19.5" customHeight="1">
      <c r="A1791" s="545">
        <v>2304</v>
      </c>
      <c r="B1791" s="545" t="s">
        <v>631</v>
      </c>
      <c r="C1791" s="545" t="s">
        <v>216</v>
      </c>
      <c r="D1791" s="546"/>
      <c r="E1791" s="171" t="str">
        <f t="shared" si="27"/>
        <v>1900</v>
      </c>
      <c r="F1791" s="547">
        <v>0</v>
      </c>
      <c r="G1791" s="548">
        <v>0</v>
      </c>
      <c r="H1791" s="547">
        <v>0</v>
      </c>
      <c r="I1791" s="545" t="s">
        <v>12661</v>
      </c>
      <c r="J1791" s="545"/>
      <c r="K1791" s="545" t="s">
        <v>13413</v>
      </c>
      <c r="L1791" s="545" t="s">
        <v>13906</v>
      </c>
      <c r="M1791" s="548" t="s">
        <v>13758</v>
      </c>
      <c r="N1791" s="545" t="s">
        <v>13413</v>
      </c>
      <c r="O1791" s="545" t="s">
        <v>15463</v>
      </c>
      <c r="P1791" s="549">
        <v>1917</v>
      </c>
      <c r="Q1791" s="549">
        <v>1</v>
      </c>
      <c r="R1791" s="549">
        <v>89</v>
      </c>
      <c r="S1791" s="548"/>
      <c r="T1791" s="548"/>
      <c r="U1791" s="99"/>
    </row>
    <row r="1792" spans="1:21" ht="19.5" customHeight="1">
      <c r="A1792" s="545">
        <v>2305</v>
      </c>
      <c r="B1792" s="545" t="s">
        <v>565</v>
      </c>
      <c r="C1792" s="545" t="s">
        <v>216</v>
      </c>
      <c r="D1792" s="546"/>
      <c r="E1792" s="171" t="str">
        <f t="shared" si="27"/>
        <v>1900</v>
      </c>
      <c r="F1792" s="547">
        <v>0</v>
      </c>
      <c r="G1792" s="548">
        <v>0</v>
      </c>
      <c r="H1792" s="547">
        <v>0</v>
      </c>
      <c r="I1792" s="545" t="s">
        <v>12679</v>
      </c>
      <c r="J1792" s="545"/>
      <c r="K1792" s="545" t="s">
        <v>13413</v>
      </c>
      <c r="L1792" s="545" t="s">
        <v>13906</v>
      </c>
      <c r="M1792" s="548" t="s">
        <v>13758</v>
      </c>
      <c r="N1792" s="545" t="s">
        <v>13413</v>
      </c>
      <c r="O1792" s="545" t="s">
        <v>15464</v>
      </c>
      <c r="P1792" s="549">
        <v>1918</v>
      </c>
      <c r="Q1792" s="549">
        <v>1</v>
      </c>
      <c r="R1792" s="549">
        <v>88</v>
      </c>
      <c r="S1792" s="548"/>
      <c r="T1792" s="548"/>
      <c r="U1792" s="99"/>
    </row>
    <row r="1793" spans="1:21" ht="19.5" customHeight="1">
      <c r="A1793" s="545">
        <v>2306</v>
      </c>
      <c r="B1793" s="545" t="s">
        <v>11519</v>
      </c>
      <c r="C1793" s="545" t="s">
        <v>216</v>
      </c>
      <c r="D1793" s="546"/>
      <c r="E1793" s="171" t="str">
        <f t="shared" si="27"/>
        <v>1900</v>
      </c>
      <c r="F1793" s="547">
        <v>0</v>
      </c>
      <c r="G1793" s="548">
        <v>0</v>
      </c>
      <c r="H1793" s="547">
        <v>0</v>
      </c>
      <c r="I1793" s="545" t="s">
        <v>12661</v>
      </c>
      <c r="J1793" s="545"/>
      <c r="K1793" s="545" t="s">
        <v>13413</v>
      </c>
      <c r="L1793" s="545" t="s">
        <v>13906</v>
      </c>
      <c r="M1793" s="548" t="s">
        <v>13758</v>
      </c>
      <c r="N1793" s="545" t="s">
        <v>13413</v>
      </c>
      <c r="O1793" s="545" t="s">
        <v>15283</v>
      </c>
      <c r="P1793" s="549">
        <v>1919</v>
      </c>
      <c r="Q1793" s="549">
        <v>1</v>
      </c>
      <c r="R1793" s="549">
        <v>89</v>
      </c>
      <c r="S1793" s="548"/>
      <c r="T1793" s="548"/>
      <c r="U1793" s="99"/>
    </row>
    <row r="1794" spans="1:21" ht="19.5" customHeight="1">
      <c r="A1794" s="545">
        <v>2307</v>
      </c>
      <c r="B1794" s="545" t="s">
        <v>11518</v>
      </c>
      <c r="C1794" s="545" t="s">
        <v>216</v>
      </c>
      <c r="D1794" s="546"/>
      <c r="E1794" s="171" t="str">
        <f t="shared" si="27"/>
        <v>1900</v>
      </c>
      <c r="F1794" s="547">
        <v>0</v>
      </c>
      <c r="G1794" s="548">
        <v>0</v>
      </c>
      <c r="H1794" s="547">
        <v>0</v>
      </c>
      <c r="I1794" s="545" t="s">
        <v>12661</v>
      </c>
      <c r="J1794" s="545"/>
      <c r="K1794" s="545" t="s">
        <v>13413</v>
      </c>
      <c r="L1794" s="545" t="s">
        <v>13906</v>
      </c>
      <c r="M1794" s="548" t="s">
        <v>13758</v>
      </c>
      <c r="N1794" s="545" t="s">
        <v>13413</v>
      </c>
      <c r="O1794" s="545" t="s">
        <v>15465</v>
      </c>
      <c r="P1794" s="549">
        <v>1920</v>
      </c>
      <c r="Q1794" s="549">
        <v>1</v>
      </c>
      <c r="R1794" s="549">
        <v>89</v>
      </c>
      <c r="S1794" s="548"/>
      <c r="T1794" s="548"/>
      <c r="U1794" s="99"/>
    </row>
    <row r="1795" spans="1:21" ht="19.5" customHeight="1">
      <c r="A1795" s="545">
        <v>2308</v>
      </c>
      <c r="B1795" s="545" t="s">
        <v>11517</v>
      </c>
      <c r="C1795" s="545" t="s">
        <v>209</v>
      </c>
      <c r="D1795" s="546"/>
      <c r="E1795" s="171" t="str">
        <f t="shared" si="27"/>
        <v>1900</v>
      </c>
      <c r="F1795" s="547">
        <v>0</v>
      </c>
      <c r="G1795" s="548">
        <v>0</v>
      </c>
      <c r="H1795" s="547">
        <v>0</v>
      </c>
      <c r="I1795" s="545" t="s">
        <v>12719</v>
      </c>
      <c r="J1795" s="545"/>
      <c r="K1795" s="545" t="s">
        <v>13413</v>
      </c>
      <c r="L1795" s="545" t="s">
        <v>13899</v>
      </c>
      <c r="M1795" s="548" t="s">
        <v>13758</v>
      </c>
      <c r="N1795" s="545" t="s">
        <v>13413</v>
      </c>
      <c r="O1795" s="545" t="s">
        <v>15466</v>
      </c>
      <c r="P1795" s="549">
        <v>1921</v>
      </c>
      <c r="Q1795" s="549">
        <v>1</v>
      </c>
      <c r="R1795" s="549">
        <v>157</v>
      </c>
      <c r="S1795" s="548"/>
      <c r="T1795" s="548"/>
      <c r="U1795" s="99"/>
    </row>
    <row r="1796" spans="1:21" ht="19.5" customHeight="1">
      <c r="A1796" s="545">
        <v>2309</v>
      </c>
      <c r="B1796" s="545" t="s">
        <v>11516</v>
      </c>
      <c r="C1796" s="545" t="s">
        <v>209</v>
      </c>
      <c r="D1796" s="546"/>
      <c r="E1796" s="171" t="str">
        <f t="shared" ref="E1796:E1859" si="28">TEXT(D1796,"YYYY")</f>
        <v>1900</v>
      </c>
      <c r="F1796" s="547">
        <v>0</v>
      </c>
      <c r="G1796" s="548">
        <v>0</v>
      </c>
      <c r="H1796" s="547">
        <v>0</v>
      </c>
      <c r="I1796" s="545" t="s">
        <v>12719</v>
      </c>
      <c r="J1796" s="545"/>
      <c r="K1796" s="545" t="s">
        <v>13413</v>
      </c>
      <c r="L1796" s="545" t="s">
        <v>13899</v>
      </c>
      <c r="M1796" s="548" t="s">
        <v>13758</v>
      </c>
      <c r="N1796" s="545" t="s">
        <v>13413</v>
      </c>
      <c r="O1796" s="545" t="s">
        <v>15466</v>
      </c>
      <c r="P1796" s="549">
        <v>1922</v>
      </c>
      <c r="Q1796" s="549">
        <v>1</v>
      </c>
      <c r="R1796" s="549">
        <v>157</v>
      </c>
      <c r="S1796" s="548"/>
      <c r="T1796" s="548"/>
      <c r="U1796" s="99"/>
    </row>
    <row r="1797" spans="1:21" ht="19.5" customHeight="1">
      <c r="A1797" s="545">
        <v>2310</v>
      </c>
      <c r="B1797" s="545" t="s">
        <v>11515</v>
      </c>
      <c r="C1797" s="545" t="s">
        <v>209</v>
      </c>
      <c r="D1797" s="546"/>
      <c r="E1797" s="171" t="str">
        <f t="shared" si="28"/>
        <v>1900</v>
      </c>
      <c r="F1797" s="547">
        <v>0</v>
      </c>
      <c r="G1797" s="548">
        <v>0</v>
      </c>
      <c r="H1797" s="547">
        <v>0</v>
      </c>
      <c r="I1797" s="545" t="s">
        <v>12719</v>
      </c>
      <c r="J1797" s="545"/>
      <c r="K1797" s="545" t="s">
        <v>13413</v>
      </c>
      <c r="L1797" s="545" t="s">
        <v>13899</v>
      </c>
      <c r="M1797" s="548" t="s">
        <v>13758</v>
      </c>
      <c r="N1797" s="545" t="s">
        <v>13413</v>
      </c>
      <c r="O1797" s="545" t="s">
        <v>15466</v>
      </c>
      <c r="P1797" s="549">
        <v>1923</v>
      </c>
      <c r="Q1797" s="549">
        <v>1</v>
      </c>
      <c r="R1797" s="549">
        <v>157</v>
      </c>
      <c r="S1797" s="548"/>
      <c r="T1797" s="548"/>
      <c r="U1797" s="99"/>
    </row>
    <row r="1798" spans="1:21" ht="19.5" customHeight="1">
      <c r="A1798" s="545">
        <v>2311</v>
      </c>
      <c r="B1798" s="545" t="s">
        <v>11514</v>
      </c>
      <c r="C1798" s="545" t="s">
        <v>209</v>
      </c>
      <c r="D1798" s="546"/>
      <c r="E1798" s="171" t="str">
        <f t="shared" si="28"/>
        <v>1900</v>
      </c>
      <c r="F1798" s="547">
        <v>0</v>
      </c>
      <c r="G1798" s="548">
        <v>0</v>
      </c>
      <c r="H1798" s="547">
        <v>0</v>
      </c>
      <c r="I1798" s="545" t="s">
        <v>12719</v>
      </c>
      <c r="J1798" s="545"/>
      <c r="K1798" s="545" t="s">
        <v>13413</v>
      </c>
      <c r="L1798" s="545" t="s">
        <v>13899</v>
      </c>
      <c r="M1798" s="548" t="s">
        <v>13758</v>
      </c>
      <c r="N1798" s="545" t="s">
        <v>13413</v>
      </c>
      <c r="O1798" s="545" t="s">
        <v>15466</v>
      </c>
      <c r="P1798" s="549">
        <v>1924</v>
      </c>
      <c r="Q1798" s="549">
        <v>1</v>
      </c>
      <c r="R1798" s="549">
        <v>157</v>
      </c>
      <c r="S1798" s="548"/>
      <c r="T1798" s="548"/>
      <c r="U1798" s="99"/>
    </row>
    <row r="1799" spans="1:21" ht="19.5" customHeight="1">
      <c r="A1799" s="545">
        <v>2312</v>
      </c>
      <c r="B1799" s="545" t="s">
        <v>11513</v>
      </c>
      <c r="C1799" s="545" t="s">
        <v>209</v>
      </c>
      <c r="D1799" s="546"/>
      <c r="E1799" s="171" t="str">
        <f t="shared" si="28"/>
        <v>1900</v>
      </c>
      <c r="F1799" s="547">
        <v>0</v>
      </c>
      <c r="G1799" s="548">
        <v>0</v>
      </c>
      <c r="H1799" s="547">
        <v>0</v>
      </c>
      <c r="I1799" s="545" t="s">
        <v>12719</v>
      </c>
      <c r="J1799" s="545"/>
      <c r="K1799" s="545" t="s">
        <v>13413</v>
      </c>
      <c r="L1799" s="545" t="s">
        <v>13899</v>
      </c>
      <c r="M1799" s="548" t="s">
        <v>13758</v>
      </c>
      <c r="N1799" s="545" t="s">
        <v>13413</v>
      </c>
      <c r="O1799" s="545" t="s">
        <v>15466</v>
      </c>
      <c r="P1799" s="549">
        <v>1925</v>
      </c>
      <c r="Q1799" s="549">
        <v>1</v>
      </c>
      <c r="R1799" s="549">
        <v>157</v>
      </c>
      <c r="S1799" s="548"/>
      <c r="T1799" s="548"/>
      <c r="U1799" s="99"/>
    </row>
    <row r="1800" spans="1:21" ht="19.5" customHeight="1">
      <c r="A1800" s="545">
        <v>2313</v>
      </c>
      <c r="B1800" s="545" t="s">
        <v>11512</v>
      </c>
      <c r="C1800" s="545" t="s">
        <v>209</v>
      </c>
      <c r="D1800" s="546"/>
      <c r="E1800" s="171" t="str">
        <f t="shared" si="28"/>
        <v>1900</v>
      </c>
      <c r="F1800" s="547">
        <v>0</v>
      </c>
      <c r="G1800" s="548">
        <v>0</v>
      </c>
      <c r="H1800" s="547">
        <v>0</v>
      </c>
      <c r="I1800" s="545" t="s">
        <v>12719</v>
      </c>
      <c r="J1800" s="545"/>
      <c r="K1800" s="545" t="s">
        <v>13413</v>
      </c>
      <c r="L1800" s="545" t="s">
        <v>13899</v>
      </c>
      <c r="M1800" s="548" t="s">
        <v>13758</v>
      </c>
      <c r="N1800" s="545" t="s">
        <v>13413</v>
      </c>
      <c r="O1800" s="545" t="s">
        <v>15466</v>
      </c>
      <c r="P1800" s="549">
        <v>1926</v>
      </c>
      <c r="Q1800" s="549">
        <v>1</v>
      </c>
      <c r="R1800" s="549">
        <v>157</v>
      </c>
      <c r="S1800" s="548"/>
      <c r="T1800" s="548"/>
      <c r="U1800" s="99"/>
    </row>
    <row r="1801" spans="1:21" ht="19.5" customHeight="1">
      <c r="A1801" s="545">
        <v>2314</v>
      </c>
      <c r="B1801" s="545" t="s">
        <v>11511</v>
      </c>
      <c r="C1801" s="545" t="s">
        <v>209</v>
      </c>
      <c r="D1801" s="546"/>
      <c r="E1801" s="171" t="str">
        <f t="shared" si="28"/>
        <v>1900</v>
      </c>
      <c r="F1801" s="547">
        <v>0</v>
      </c>
      <c r="G1801" s="548">
        <v>0</v>
      </c>
      <c r="H1801" s="547">
        <v>0</v>
      </c>
      <c r="I1801" s="545" t="s">
        <v>12719</v>
      </c>
      <c r="J1801" s="545"/>
      <c r="K1801" s="545" t="s">
        <v>13413</v>
      </c>
      <c r="L1801" s="545" t="s">
        <v>13899</v>
      </c>
      <c r="M1801" s="548" t="s">
        <v>13758</v>
      </c>
      <c r="N1801" s="545" t="s">
        <v>13413</v>
      </c>
      <c r="O1801" s="545" t="s">
        <v>15466</v>
      </c>
      <c r="P1801" s="549">
        <v>1927</v>
      </c>
      <c r="Q1801" s="549">
        <v>1</v>
      </c>
      <c r="R1801" s="549">
        <v>157</v>
      </c>
      <c r="S1801" s="548"/>
      <c r="T1801" s="548"/>
      <c r="U1801" s="99"/>
    </row>
    <row r="1802" spans="1:21" ht="19.5" customHeight="1">
      <c r="A1802" s="545">
        <v>2315</v>
      </c>
      <c r="B1802" s="545" t="s">
        <v>11510</v>
      </c>
      <c r="C1802" s="545" t="s">
        <v>209</v>
      </c>
      <c r="D1802" s="546"/>
      <c r="E1802" s="171" t="str">
        <f t="shared" si="28"/>
        <v>1900</v>
      </c>
      <c r="F1802" s="547">
        <v>0</v>
      </c>
      <c r="G1802" s="548">
        <v>0</v>
      </c>
      <c r="H1802" s="547">
        <v>0</v>
      </c>
      <c r="I1802" s="545" t="s">
        <v>12719</v>
      </c>
      <c r="J1802" s="545"/>
      <c r="K1802" s="545" t="s">
        <v>13413</v>
      </c>
      <c r="L1802" s="545" t="s">
        <v>13899</v>
      </c>
      <c r="M1802" s="548" t="s">
        <v>13758</v>
      </c>
      <c r="N1802" s="545" t="s">
        <v>13413</v>
      </c>
      <c r="O1802" s="545" t="s">
        <v>15466</v>
      </c>
      <c r="P1802" s="549">
        <v>1928</v>
      </c>
      <c r="Q1802" s="549">
        <v>1</v>
      </c>
      <c r="R1802" s="549">
        <v>157</v>
      </c>
      <c r="S1802" s="548"/>
      <c r="T1802" s="548"/>
      <c r="U1802" s="99"/>
    </row>
    <row r="1803" spans="1:21" ht="19.5" customHeight="1">
      <c r="A1803" s="545">
        <v>2316</v>
      </c>
      <c r="B1803" s="545" t="s">
        <v>11509</v>
      </c>
      <c r="C1803" s="545" t="s">
        <v>209</v>
      </c>
      <c r="D1803" s="546"/>
      <c r="E1803" s="171" t="str">
        <f t="shared" si="28"/>
        <v>1900</v>
      </c>
      <c r="F1803" s="547">
        <v>0</v>
      </c>
      <c r="G1803" s="548">
        <v>0</v>
      </c>
      <c r="H1803" s="547">
        <v>0</v>
      </c>
      <c r="I1803" s="545" t="s">
        <v>12719</v>
      </c>
      <c r="J1803" s="545"/>
      <c r="K1803" s="545" t="s">
        <v>13413</v>
      </c>
      <c r="L1803" s="545" t="s">
        <v>13899</v>
      </c>
      <c r="M1803" s="548" t="s">
        <v>13758</v>
      </c>
      <c r="N1803" s="545" t="s">
        <v>13413</v>
      </c>
      <c r="O1803" s="545" t="s">
        <v>15466</v>
      </c>
      <c r="P1803" s="549">
        <v>1929</v>
      </c>
      <c r="Q1803" s="549">
        <v>1</v>
      </c>
      <c r="R1803" s="549">
        <v>157</v>
      </c>
      <c r="S1803" s="548"/>
      <c r="T1803" s="548"/>
      <c r="U1803" s="99"/>
    </row>
    <row r="1804" spans="1:21" ht="19.5" customHeight="1">
      <c r="A1804" s="545">
        <v>2317</v>
      </c>
      <c r="B1804" s="545" t="s">
        <v>11508</v>
      </c>
      <c r="C1804" s="545" t="s">
        <v>209</v>
      </c>
      <c r="D1804" s="546"/>
      <c r="E1804" s="171" t="str">
        <f t="shared" si="28"/>
        <v>1900</v>
      </c>
      <c r="F1804" s="547">
        <v>0</v>
      </c>
      <c r="G1804" s="548">
        <v>0</v>
      </c>
      <c r="H1804" s="547">
        <v>0</v>
      </c>
      <c r="I1804" s="545" t="s">
        <v>12719</v>
      </c>
      <c r="J1804" s="545"/>
      <c r="K1804" s="545" t="s">
        <v>13413</v>
      </c>
      <c r="L1804" s="545" t="s">
        <v>13899</v>
      </c>
      <c r="M1804" s="548" t="s">
        <v>13758</v>
      </c>
      <c r="N1804" s="545" t="s">
        <v>13413</v>
      </c>
      <c r="O1804" s="545" t="s">
        <v>15466</v>
      </c>
      <c r="P1804" s="549">
        <v>1930</v>
      </c>
      <c r="Q1804" s="549">
        <v>1</v>
      </c>
      <c r="R1804" s="549">
        <v>157</v>
      </c>
      <c r="S1804" s="548"/>
      <c r="T1804" s="548"/>
      <c r="U1804" s="99"/>
    </row>
    <row r="1805" spans="1:21" ht="19.5" customHeight="1">
      <c r="A1805" s="545">
        <v>2318</v>
      </c>
      <c r="B1805" s="545" t="s">
        <v>11507</v>
      </c>
      <c r="C1805" s="545" t="s">
        <v>209</v>
      </c>
      <c r="D1805" s="546"/>
      <c r="E1805" s="171" t="str">
        <f t="shared" si="28"/>
        <v>1900</v>
      </c>
      <c r="F1805" s="547">
        <v>0</v>
      </c>
      <c r="G1805" s="548">
        <v>0</v>
      </c>
      <c r="H1805" s="547">
        <v>0</v>
      </c>
      <c r="I1805" s="545" t="s">
        <v>12719</v>
      </c>
      <c r="J1805" s="545"/>
      <c r="K1805" s="545" t="s">
        <v>13413</v>
      </c>
      <c r="L1805" s="545" t="s">
        <v>13899</v>
      </c>
      <c r="M1805" s="548" t="s">
        <v>13758</v>
      </c>
      <c r="N1805" s="545" t="s">
        <v>13413</v>
      </c>
      <c r="O1805" s="545" t="s">
        <v>15466</v>
      </c>
      <c r="P1805" s="549">
        <v>1931</v>
      </c>
      <c r="Q1805" s="549">
        <v>1</v>
      </c>
      <c r="R1805" s="549">
        <v>157</v>
      </c>
      <c r="S1805" s="548"/>
      <c r="T1805" s="548"/>
      <c r="U1805" s="99"/>
    </row>
    <row r="1806" spans="1:21" ht="19.5" customHeight="1">
      <c r="A1806" s="545">
        <v>2319</v>
      </c>
      <c r="B1806" s="545" t="s">
        <v>11506</v>
      </c>
      <c r="C1806" s="545" t="s">
        <v>209</v>
      </c>
      <c r="D1806" s="546"/>
      <c r="E1806" s="171" t="str">
        <f t="shared" si="28"/>
        <v>1900</v>
      </c>
      <c r="F1806" s="547">
        <v>0</v>
      </c>
      <c r="G1806" s="548">
        <v>0</v>
      </c>
      <c r="H1806" s="547">
        <v>0</v>
      </c>
      <c r="I1806" s="545" t="s">
        <v>12719</v>
      </c>
      <c r="J1806" s="545"/>
      <c r="K1806" s="545" t="s">
        <v>13413</v>
      </c>
      <c r="L1806" s="545" t="s">
        <v>13899</v>
      </c>
      <c r="M1806" s="548" t="s">
        <v>13758</v>
      </c>
      <c r="N1806" s="545" t="s">
        <v>13413</v>
      </c>
      <c r="O1806" s="545" t="s">
        <v>15466</v>
      </c>
      <c r="P1806" s="549">
        <v>1932</v>
      </c>
      <c r="Q1806" s="549">
        <v>1</v>
      </c>
      <c r="R1806" s="549">
        <v>157</v>
      </c>
      <c r="S1806" s="548"/>
      <c r="T1806" s="548"/>
      <c r="U1806" s="99"/>
    </row>
    <row r="1807" spans="1:21" ht="19.5" customHeight="1">
      <c r="A1807" s="545">
        <v>2320</v>
      </c>
      <c r="B1807" s="545" t="s">
        <v>11505</v>
      </c>
      <c r="C1807" s="545" t="s">
        <v>216</v>
      </c>
      <c r="D1807" s="546"/>
      <c r="E1807" s="171" t="str">
        <f t="shared" si="28"/>
        <v>1900</v>
      </c>
      <c r="F1807" s="547">
        <v>0</v>
      </c>
      <c r="G1807" s="548">
        <v>0</v>
      </c>
      <c r="H1807" s="547">
        <v>0</v>
      </c>
      <c r="I1807" s="545" t="s">
        <v>12721</v>
      </c>
      <c r="J1807" s="545"/>
      <c r="K1807" s="545" t="s">
        <v>13413</v>
      </c>
      <c r="L1807" s="545" t="s">
        <v>13413</v>
      </c>
      <c r="M1807" s="548" t="s">
        <v>13758</v>
      </c>
      <c r="N1807" s="545" t="s">
        <v>13413</v>
      </c>
      <c r="O1807" s="545" t="s">
        <v>15467</v>
      </c>
      <c r="P1807" s="549">
        <v>1933</v>
      </c>
      <c r="Q1807" s="549">
        <v>1</v>
      </c>
      <c r="R1807" s="549">
        <v>144</v>
      </c>
      <c r="S1807" s="548"/>
      <c r="T1807" s="548"/>
      <c r="U1807" s="99"/>
    </row>
    <row r="1808" spans="1:21" ht="19.5" customHeight="1">
      <c r="A1808" s="545">
        <v>2321</v>
      </c>
      <c r="B1808" s="545" t="s">
        <v>11504</v>
      </c>
      <c r="C1808" s="545" t="s">
        <v>216</v>
      </c>
      <c r="D1808" s="546"/>
      <c r="E1808" s="171" t="str">
        <f t="shared" si="28"/>
        <v>1900</v>
      </c>
      <c r="F1808" s="547">
        <v>0</v>
      </c>
      <c r="G1808" s="548">
        <v>0</v>
      </c>
      <c r="H1808" s="547">
        <v>0</v>
      </c>
      <c r="I1808" s="545" t="s">
        <v>12721</v>
      </c>
      <c r="J1808" s="545"/>
      <c r="K1808" s="545" t="s">
        <v>13413</v>
      </c>
      <c r="L1808" s="545" t="s">
        <v>13413</v>
      </c>
      <c r="M1808" s="548" t="s">
        <v>13758</v>
      </c>
      <c r="N1808" s="545" t="s">
        <v>13413</v>
      </c>
      <c r="O1808" s="545" t="s">
        <v>15468</v>
      </c>
      <c r="P1808" s="549">
        <v>1934</v>
      </c>
      <c r="Q1808" s="549">
        <v>1</v>
      </c>
      <c r="R1808" s="549">
        <v>144</v>
      </c>
      <c r="S1808" s="548"/>
      <c r="T1808" s="548"/>
      <c r="U1808" s="99"/>
    </row>
    <row r="1809" spans="1:21" ht="19.5" customHeight="1">
      <c r="A1809" s="545">
        <v>2322</v>
      </c>
      <c r="B1809" s="545" t="s">
        <v>11503</v>
      </c>
      <c r="C1809" s="545" t="s">
        <v>216</v>
      </c>
      <c r="D1809" s="546"/>
      <c r="E1809" s="171" t="str">
        <f t="shared" si="28"/>
        <v>1900</v>
      </c>
      <c r="F1809" s="547">
        <v>0</v>
      </c>
      <c r="G1809" s="548">
        <v>0</v>
      </c>
      <c r="H1809" s="547">
        <v>0</v>
      </c>
      <c r="I1809" s="545" t="s">
        <v>12721</v>
      </c>
      <c r="J1809" s="545"/>
      <c r="K1809" s="545" t="s">
        <v>13413</v>
      </c>
      <c r="L1809" s="545" t="s">
        <v>15469</v>
      </c>
      <c r="M1809" s="548" t="s">
        <v>13758</v>
      </c>
      <c r="N1809" s="545" t="s">
        <v>13413</v>
      </c>
      <c r="O1809" s="545" t="s">
        <v>15470</v>
      </c>
      <c r="P1809" s="549">
        <v>1935</v>
      </c>
      <c r="Q1809" s="549">
        <v>1</v>
      </c>
      <c r="R1809" s="549">
        <v>144</v>
      </c>
      <c r="S1809" s="548"/>
      <c r="T1809" s="548"/>
      <c r="U1809" s="99"/>
    </row>
    <row r="1810" spans="1:21" ht="19.5" customHeight="1">
      <c r="A1810" s="545">
        <v>2323</v>
      </c>
      <c r="B1810" s="545" t="s">
        <v>793</v>
      </c>
      <c r="C1810" s="545" t="s">
        <v>216</v>
      </c>
      <c r="D1810" s="546"/>
      <c r="E1810" s="171" t="str">
        <f t="shared" si="28"/>
        <v>1900</v>
      </c>
      <c r="F1810" s="547">
        <v>0</v>
      </c>
      <c r="G1810" s="548">
        <v>0</v>
      </c>
      <c r="H1810" s="547">
        <v>0</v>
      </c>
      <c r="I1810" s="545" t="s">
        <v>12684</v>
      </c>
      <c r="J1810" s="545"/>
      <c r="K1810" s="545" t="s">
        <v>13413</v>
      </c>
      <c r="L1810" s="545" t="s">
        <v>13982</v>
      </c>
      <c r="M1810" s="548" t="s">
        <v>13758</v>
      </c>
      <c r="N1810" s="545" t="s">
        <v>13413</v>
      </c>
      <c r="O1810" s="545" t="s">
        <v>15471</v>
      </c>
      <c r="P1810" s="549">
        <v>1936</v>
      </c>
      <c r="Q1810" s="549">
        <v>1</v>
      </c>
      <c r="R1810" s="549">
        <v>95</v>
      </c>
      <c r="S1810" s="548"/>
      <c r="T1810" s="548"/>
      <c r="U1810" s="99"/>
    </row>
    <row r="1811" spans="1:21" ht="19.5" customHeight="1">
      <c r="A1811" s="545">
        <v>2331</v>
      </c>
      <c r="B1811" s="545" t="s">
        <v>11502</v>
      </c>
      <c r="C1811" s="545" t="s">
        <v>216</v>
      </c>
      <c r="D1811" s="546"/>
      <c r="E1811" s="171" t="str">
        <f t="shared" si="28"/>
        <v>1900</v>
      </c>
      <c r="F1811" s="547">
        <v>0</v>
      </c>
      <c r="G1811" s="548">
        <v>0</v>
      </c>
      <c r="H1811" s="547">
        <v>0</v>
      </c>
      <c r="I1811" s="545" t="s">
        <v>12684</v>
      </c>
      <c r="J1811" s="545"/>
      <c r="K1811" s="545" t="s">
        <v>13413</v>
      </c>
      <c r="L1811" s="545" t="s">
        <v>13982</v>
      </c>
      <c r="M1811" s="548" t="s">
        <v>13758</v>
      </c>
      <c r="N1811" s="545" t="s">
        <v>13413</v>
      </c>
      <c r="O1811" s="545" t="s">
        <v>15472</v>
      </c>
      <c r="P1811" s="549">
        <v>1937</v>
      </c>
      <c r="Q1811" s="549">
        <v>1</v>
      </c>
      <c r="R1811" s="549">
        <v>95</v>
      </c>
      <c r="S1811" s="548"/>
      <c r="T1811" s="548"/>
      <c r="U1811" s="99"/>
    </row>
    <row r="1812" spans="1:21" ht="19.5" customHeight="1">
      <c r="A1812" s="545">
        <v>2335</v>
      </c>
      <c r="B1812" s="545" t="s">
        <v>3379</v>
      </c>
      <c r="C1812" s="545" t="s">
        <v>221</v>
      </c>
      <c r="D1812" s="546"/>
      <c r="E1812" s="171" t="str">
        <f t="shared" si="28"/>
        <v>1900</v>
      </c>
      <c r="F1812" s="547">
        <v>0</v>
      </c>
      <c r="G1812" s="548">
        <v>0</v>
      </c>
      <c r="H1812" s="547">
        <v>0</v>
      </c>
      <c r="I1812" s="545" t="s">
        <v>12716</v>
      </c>
      <c r="J1812" s="545"/>
      <c r="K1812" s="545" t="s">
        <v>13413</v>
      </c>
      <c r="L1812" s="545" t="s">
        <v>13413</v>
      </c>
      <c r="M1812" s="548" t="s">
        <v>13758</v>
      </c>
      <c r="N1812" s="545" t="s">
        <v>13413</v>
      </c>
      <c r="O1812" s="545" t="s">
        <v>13413</v>
      </c>
      <c r="P1812" s="549">
        <v>1938</v>
      </c>
      <c r="Q1812" s="549">
        <v>1</v>
      </c>
      <c r="R1812" s="549">
        <v>25</v>
      </c>
      <c r="S1812" s="548"/>
      <c r="T1812" s="548"/>
      <c r="U1812" s="99"/>
    </row>
    <row r="1813" spans="1:21" ht="19.5" customHeight="1">
      <c r="A1813" s="545">
        <v>2336</v>
      </c>
      <c r="B1813" s="545" t="s">
        <v>3382</v>
      </c>
      <c r="C1813" s="545" t="s">
        <v>216</v>
      </c>
      <c r="D1813" s="546"/>
      <c r="E1813" s="171" t="str">
        <f t="shared" si="28"/>
        <v>1900</v>
      </c>
      <c r="F1813" s="547">
        <v>0</v>
      </c>
      <c r="G1813" s="548">
        <v>0</v>
      </c>
      <c r="H1813" s="547">
        <v>0</v>
      </c>
      <c r="I1813" s="545" t="s">
        <v>12716</v>
      </c>
      <c r="J1813" s="545"/>
      <c r="K1813" s="545" t="s">
        <v>13413</v>
      </c>
      <c r="L1813" s="545" t="s">
        <v>13413</v>
      </c>
      <c r="M1813" s="548" t="s">
        <v>13758</v>
      </c>
      <c r="N1813" s="545" t="s">
        <v>13413</v>
      </c>
      <c r="O1813" s="545" t="s">
        <v>13413</v>
      </c>
      <c r="P1813" s="549">
        <v>1939</v>
      </c>
      <c r="Q1813" s="549">
        <v>1</v>
      </c>
      <c r="R1813" s="549">
        <v>25</v>
      </c>
      <c r="S1813" s="548"/>
      <c r="T1813" s="548"/>
      <c r="U1813" s="99"/>
    </row>
    <row r="1814" spans="1:21" ht="19.5" customHeight="1">
      <c r="A1814" s="545">
        <v>2337</v>
      </c>
      <c r="B1814" s="545" t="s">
        <v>3383</v>
      </c>
      <c r="C1814" s="545" t="s">
        <v>216</v>
      </c>
      <c r="D1814" s="546"/>
      <c r="E1814" s="171" t="str">
        <f t="shared" si="28"/>
        <v>1900</v>
      </c>
      <c r="F1814" s="547">
        <v>0</v>
      </c>
      <c r="G1814" s="548">
        <v>0</v>
      </c>
      <c r="H1814" s="547">
        <v>0</v>
      </c>
      <c r="I1814" s="545" t="s">
        <v>12716</v>
      </c>
      <c r="J1814" s="545"/>
      <c r="K1814" s="545" t="s">
        <v>13413</v>
      </c>
      <c r="L1814" s="545" t="s">
        <v>13413</v>
      </c>
      <c r="M1814" s="548" t="s">
        <v>13758</v>
      </c>
      <c r="N1814" s="545" t="s">
        <v>13413</v>
      </c>
      <c r="O1814" s="545" t="s">
        <v>13413</v>
      </c>
      <c r="P1814" s="549">
        <v>1940</v>
      </c>
      <c r="Q1814" s="549">
        <v>1</v>
      </c>
      <c r="R1814" s="549">
        <v>25</v>
      </c>
      <c r="S1814" s="548"/>
      <c r="T1814" s="548"/>
      <c r="U1814" s="99"/>
    </row>
    <row r="1815" spans="1:21" ht="19.5" customHeight="1">
      <c r="A1815" s="545">
        <v>2338</v>
      </c>
      <c r="B1815" s="545" t="s">
        <v>3391</v>
      </c>
      <c r="C1815" s="545" t="s">
        <v>216</v>
      </c>
      <c r="D1815" s="546"/>
      <c r="E1815" s="171" t="str">
        <f t="shared" si="28"/>
        <v>1900</v>
      </c>
      <c r="F1815" s="547">
        <v>0</v>
      </c>
      <c r="G1815" s="548">
        <v>0</v>
      </c>
      <c r="H1815" s="547">
        <v>0</v>
      </c>
      <c r="I1815" s="545" t="s">
        <v>12716</v>
      </c>
      <c r="J1815" s="545"/>
      <c r="K1815" s="545" t="s">
        <v>13413</v>
      </c>
      <c r="L1815" s="545" t="s">
        <v>13413</v>
      </c>
      <c r="M1815" s="548" t="s">
        <v>13758</v>
      </c>
      <c r="N1815" s="545" t="s">
        <v>13413</v>
      </c>
      <c r="O1815" s="545" t="s">
        <v>13413</v>
      </c>
      <c r="P1815" s="549">
        <v>1941</v>
      </c>
      <c r="Q1815" s="549">
        <v>1</v>
      </c>
      <c r="R1815" s="549">
        <v>25</v>
      </c>
      <c r="S1815" s="548"/>
      <c r="T1815" s="548"/>
      <c r="U1815" s="99"/>
    </row>
    <row r="1816" spans="1:21" ht="19.5" customHeight="1">
      <c r="A1816" s="545">
        <v>2339</v>
      </c>
      <c r="B1816" s="545" t="s">
        <v>3392</v>
      </c>
      <c r="C1816" s="545" t="s">
        <v>216</v>
      </c>
      <c r="D1816" s="546"/>
      <c r="E1816" s="171" t="str">
        <f t="shared" si="28"/>
        <v>1900</v>
      </c>
      <c r="F1816" s="547">
        <v>0</v>
      </c>
      <c r="G1816" s="548">
        <v>0</v>
      </c>
      <c r="H1816" s="547">
        <v>0</v>
      </c>
      <c r="I1816" s="545" t="s">
        <v>12716</v>
      </c>
      <c r="J1816" s="545"/>
      <c r="K1816" s="545" t="s">
        <v>13413</v>
      </c>
      <c r="L1816" s="545" t="s">
        <v>13413</v>
      </c>
      <c r="M1816" s="548" t="s">
        <v>13758</v>
      </c>
      <c r="N1816" s="545" t="s">
        <v>13413</v>
      </c>
      <c r="O1816" s="545" t="s">
        <v>13413</v>
      </c>
      <c r="P1816" s="549">
        <v>1942</v>
      </c>
      <c r="Q1816" s="549">
        <v>1</v>
      </c>
      <c r="R1816" s="549">
        <v>25</v>
      </c>
      <c r="S1816" s="548"/>
      <c r="T1816" s="548"/>
      <c r="U1816" s="99"/>
    </row>
    <row r="1817" spans="1:21" ht="19.5" customHeight="1">
      <c r="A1817" s="545">
        <v>2340</v>
      </c>
      <c r="B1817" s="545" t="s">
        <v>3390</v>
      </c>
      <c r="C1817" s="545" t="s">
        <v>216</v>
      </c>
      <c r="D1817" s="546"/>
      <c r="E1817" s="171" t="str">
        <f t="shared" si="28"/>
        <v>1900</v>
      </c>
      <c r="F1817" s="547">
        <v>0</v>
      </c>
      <c r="G1817" s="548">
        <v>0</v>
      </c>
      <c r="H1817" s="547">
        <v>0</v>
      </c>
      <c r="I1817" s="545" t="s">
        <v>12716</v>
      </c>
      <c r="J1817" s="545"/>
      <c r="K1817" s="545" t="s">
        <v>13413</v>
      </c>
      <c r="L1817" s="545" t="s">
        <v>13413</v>
      </c>
      <c r="M1817" s="548" t="s">
        <v>13758</v>
      </c>
      <c r="N1817" s="545" t="s">
        <v>13413</v>
      </c>
      <c r="O1817" s="545" t="s">
        <v>13413</v>
      </c>
      <c r="P1817" s="549">
        <v>1943</v>
      </c>
      <c r="Q1817" s="549">
        <v>1</v>
      </c>
      <c r="R1817" s="549">
        <v>25</v>
      </c>
      <c r="S1817" s="548"/>
      <c r="T1817" s="548"/>
      <c r="U1817" s="99"/>
    </row>
    <row r="1818" spans="1:21" ht="19.5" customHeight="1">
      <c r="A1818" s="545">
        <v>2341</v>
      </c>
      <c r="B1818" s="545" t="s">
        <v>3395</v>
      </c>
      <c r="C1818" s="545" t="s">
        <v>216</v>
      </c>
      <c r="D1818" s="546"/>
      <c r="E1818" s="171" t="str">
        <f t="shared" si="28"/>
        <v>1900</v>
      </c>
      <c r="F1818" s="547">
        <v>0</v>
      </c>
      <c r="G1818" s="548">
        <v>0</v>
      </c>
      <c r="H1818" s="547">
        <v>0</v>
      </c>
      <c r="I1818" s="545" t="s">
        <v>12716</v>
      </c>
      <c r="J1818" s="545"/>
      <c r="K1818" s="545" t="s">
        <v>13413</v>
      </c>
      <c r="L1818" s="545" t="s">
        <v>13413</v>
      </c>
      <c r="M1818" s="548" t="s">
        <v>13758</v>
      </c>
      <c r="N1818" s="545" t="s">
        <v>13413</v>
      </c>
      <c r="O1818" s="545" t="s">
        <v>13413</v>
      </c>
      <c r="P1818" s="549">
        <v>1944</v>
      </c>
      <c r="Q1818" s="549">
        <v>1</v>
      </c>
      <c r="R1818" s="549">
        <v>25</v>
      </c>
      <c r="S1818" s="548"/>
      <c r="T1818" s="548"/>
      <c r="U1818" s="99"/>
    </row>
    <row r="1819" spans="1:21" ht="19.5" customHeight="1">
      <c r="A1819" s="545">
        <v>2342</v>
      </c>
      <c r="B1819" s="545" t="s">
        <v>3394</v>
      </c>
      <c r="C1819" s="545" t="s">
        <v>216</v>
      </c>
      <c r="D1819" s="546"/>
      <c r="E1819" s="171" t="str">
        <f t="shared" si="28"/>
        <v>1900</v>
      </c>
      <c r="F1819" s="547">
        <v>0</v>
      </c>
      <c r="G1819" s="548">
        <v>0</v>
      </c>
      <c r="H1819" s="547">
        <v>0</v>
      </c>
      <c r="I1819" s="545" t="s">
        <v>12716</v>
      </c>
      <c r="J1819" s="545"/>
      <c r="K1819" s="545" t="s">
        <v>13413</v>
      </c>
      <c r="L1819" s="545" t="s">
        <v>13413</v>
      </c>
      <c r="M1819" s="548" t="s">
        <v>13758</v>
      </c>
      <c r="N1819" s="545" t="s">
        <v>13413</v>
      </c>
      <c r="O1819" s="545" t="s">
        <v>13413</v>
      </c>
      <c r="P1819" s="549">
        <v>1945</v>
      </c>
      <c r="Q1819" s="549">
        <v>1</v>
      </c>
      <c r="R1819" s="549">
        <v>25</v>
      </c>
      <c r="S1819" s="548"/>
      <c r="T1819" s="548"/>
      <c r="U1819" s="99"/>
    </row>
    <row r="1820" spans="1:21" ht="19.5" customHeight="1">
      <c r="A1820" s="545">
        <v>2343</v>
      </c>
      <c r="B1820" s="545" t="s">
        <v>3393</v>
      </c>
      <c r="C1820" s="545" t="s">
        <v>216</v>
      </c>
      <c r="D1820" s="546"/>
      <c r="E1820" s="171" t="str">
        <f t="shared" si="28"/>
        <v>1900</v>
      </c>
      <c r="F1820" s="547">
        <v>0</v>
      </c>
      <c r="G1820" s="548">
        <v>0</v>
      </c>
      <c r="H1820" s="547">
        <v>0</v>
      </c>
      <c r="I1820" s="545" t="s">
        <v>12716</v>
      </c>
      <c r="J1820" s="545"/>
      <c r="K1820" s="545" t="s">
        <v>13413</v>
      </c>
      <c r="L1820" s="545" t="s">
        <v>13413</v>
      </c>
      <c r="M1820" s="548" t="s">
        <v>13758</v>
      </c>
      <c r="N1820" s="545" t="s">
        <v>13413</v>
      </c>
      <c r="O1820" s="545" t="s">
        <v>13413</v>
      </c>
      <c r="P1820" s="549">
        <v>1946</v>
      </c>
      <c r="Q1820" s="549">
        <v>1</v>
      </c>
      <c r="R1820" s="549">
        <v>25</v>
      </c>
      <c r="S1820" s="548"/>
      <c r="T1820" s="548"/>
      <c r="U1820" s="99"/>
    </row>
    <row r="1821" spans="1:21" ht="19.5" customHeight="1">
      <c r="A1821" s="545">
        <v>2344</v>
      </c>
      <c r="B1821" s="545" t="s">
        <v>3389</v>
      </c>
      <c r="C1821" s="545" t="s">
        <v>216</v>
      </c>
      <c r="D1821" s="546"/>
      <c r="E1821" s="171" t="str">
        <f t="shared" si="28"/>
        <v>1900</v>
      </c>
      <c r="F1821" s="547">
        <v>0</v>
      </c>
      <c r="G1821" s="548">
        <v>0</v>
      </c>
      <c r="H1821" s="547">
        <v>0</v>
      </c>
      <c r="I1821" s="545" t="s">
        <v>12716</v>
      </c>
      <c r="J1821" s="545"/>
      <c r="K1821" s="545" t="s">
        <v>13413</v>
      </c>
      <c r="L1821" s="545" t="s">
        <v>13413</v>
      </c>
      <c r="M1821" s="548" t="s">
        <v>13758</v>
      </c>
      <c r="N1821" s="545" t="s">
        <v>13413</v>
      </c>
      <c r="O1821" s="545" t="s">
        <v>13413</v>
      </c>
      <c r="P1821" s="549">
        <v>1947</v>
      </c>
      <c r="Q1821" s="549">
        <v>1</v>
      </c>
      <c r="R1821" s="549">
        <v>25</v>
      </c>
      <c r="S1821" s="548"/>
      <c r="T1821" s="548"/>
      <c r="U1821" s="99"/>
    </row>
    <row r="1822" spans="1:21" ht="19.5" customHeight="1">
      <c r="A1822" s="545">
        <v>2345</v>
      </c>
      <c r="B1822" s="545" t="s">
        <v>6374</v>
      </c>
      <c r="C1822" s="545" t="s">
        <v>216</v>
      </c>
      <c r="D1822" s="546">
        <v>45708</v>
      </c>
      <c r="E1822" s="171" t="str">
        <f t="shared" si="28"/>
        <v>2025</v>
      </c>
      <c r="F1822" s="547">
        <v>3102.47</v>
      </c>
      <c r="G1822" s="548">
        <v>0.19</v>
      </c>
      <c r="H1822" s="547">
        <v>2607.12</v>
      </c>
      <c r="I1822" s="545" t="s">
        <v>12689</v>
      </c>
      <c r="J1822" s="545" t="s">
        <v>13307</v>
      </c>
      <c r="K1822" s="545" t="s">
        <v>13413</v>
      </c>
      <c r="L1822" s="545" t="s">
        <v>15473</v>
      </c>
      <c r="M1822" s="548" t="s">
        <v>13758</v>
      </c>
      <c r="N1822" s="545" t="s">
        <v>13413</v>
      </c>
      <c r="O1822" s="545" t="s">
        <v>15474</v>
      </c>
      <c r="P1822" s="549">
        <v>1948</v>
      </c>
      <c r="Q1822" s="549">
        <v>1</v>
      </c>
      <c r="R1822" s="549">
        <v>156</v>
      </c>
      <c r="S1822" s="548">
        <v>2228</v>
      </c>
      <c r="T1822" s="548"/>
      <c r="U1822" s="99"/>
    </row>
    <row r="1823" spans="1:21" ht="19.5" customHeight="1">
      <c r="A1823" s="545">
        <v>2346</v>
      </c>
      <c r="B1823" s="545" t="s">
        <v>6750</v>
      </c>
      <c r="C1823" s="545" t="s">
        <v>221</v>
      </c>
      <c r="D1823" s="546">
        <v>46052</v>
      </c>
      <c r="E1823" s="171" t="str">
        <f t="shared" si="28"/>
        <v>2026</v>
      </c>
      <c r="F1823" s="547">
        <v>16988</v>
      </c>
      <c r="G1823" s="548">
        <v>0.19</v>
      </c>
      <c r="H1823" s="547">
        <v>14275.63</v>
      </c>
      <c r="I1823" s="545" t="s">
        <v>12647</v>
      </c>
      <c r="J1823" s="545" t="s">
        <v>13307</v>
      </c>
      <c r="K1823" s="545" t="s">
        <v>13413</v>
      </c>
      <c r="L1823" s="545" t="s">
        <v>13413</v>
      </c>
      <c r="M1823" s="548" t="s">
        <v>13758</v>
      </c>
      <c r="N1823" s="545" t="s">
        <v>13413</v>
      </c>
      <c r="O1823" s="545" t="s">
        <v>13413</v>
      </c>
      <c r="P1823" s="549">
        <v>1949</v>
      </c>
      <c r="Q1823" s="549">
        <v>1</v>
      </c>
      <c r="R1823" s="549">
        <v>26</v>
      </c>
      <c r="S1823" s="548">
        <v>2228</v>
      </c>
      <c r="T1823" s="548"/>
      <c r="U1823" s="99"/>
    </row>
    <row r="1824" spans="1:21" ht="19.5" customHeight="1">
      <c r="A1824" s="545">
        <v>2347</v>
      </c>
      <c r="B1824" s="545" t="s">
        <v>498</v>
      </c>
      <c r="C1824" s="545" t="s">
        <v>216</v>
      </c>
      <c r="D1824" s="546">
        <v>43839</v>
      </c>
      <c r="E1824" s="171" t="str">
        <f t="shared" si="28"/>
        <v>2020</v>
      </c>
      <c r="F1824" s="547">
        <v>4359.01</v>
      </c>
      <c r="G1824" s="548">
        <v>0.19</v>
      </c>
      <c r="H1824" s="547">
        <v>3663.03</v>
      </c>
      <c r="I1824" s="545" t="s">
        <v>12662</v>
      </c>
      <c r="J1824" s="545" t="s">
        <v>13297</v>
      </c>
      <c r="K1824" s="545" t="s">
        <v>15475</v>
      </c>
      <c r="L1824" s="545" t="s">
        <v>15476</v>
      </c>
      <c r="M1824" s="548" t="s">
        <v>13758</v>
      </c>
      <c r="N1824" s="545" t="s">
        <v>13413</v>
      </c>
      <c r="O1824" s="545" t="s">
        <v>15477</v>
      </c>
      <c r="P1824" s="549">
        <v>1950</v>
      </c>
      <c r="Q1824" s="549">
        <v>1</v>
      </c>
      <c r="R1824" s="549">
        <v>78</v>
      </c>
      <c r="S1824" s="548">
        <v>2257</v>
      </c>
      <c r="T1824" s="548"/>
      <c r="U1824" s="99"/>
    </row>
    <row r="1825" spans="1:21" ht="19.5" customHeight="1">
      <c r="A1825" s="545">
        <v>2348</v>
      </c>
      <c r="B1825" s="545" t="s">
        <v>1043</v>
      </c>
      <c r="C1825" s="545" t="s">
        <v>216</v>
      </c>
      <c r="D1825" s="546"/>
      <c r="E1825" s="171" t="str">
        <f t="shared" si="28"/>
        <v>1900</v>
      </c>
      <c r="F1825" s="547">
        <v>0</v>
      </c>
      <c r="G1825" s="548">
        <v>0</v>
      </c>
      <c r="H1825" s="547">
        <v>0</v>
      </c>
      <c r="I1825" s="545" t="s">
        <v>12693</v>
      </c>
      <c r="J1825" s="545"/>
      <c r="K1825" s="545" t="s">
        <v>13413</v>
      </c>
      <c r="L1825" s="545" t="s">
        <v>14085</v>
      </c>
      <c r="M1825" s="548" t="s">
        <v>13758</v>
      </c>
      <c r="N1825" s="545" t="s">
        <v>13413</v>
      </c>
      <c r="O1825" s="545" t="s">
        <v>14086</v>
      </c>
      <c r="P1825" s="549">
        <v>1951</v>
      </c>
      <c r="Q1825" s="549">
        <v>1</v>
      </c>
      <c r="R1825" s="549">
        <v>102</v>
      </c>
      <c r="S1825" s="548"/>
      <c r="T1825" s="548"/>
      <c r="U1825" s="99"/>
    </row>
    <row r="1826" spans="1:21" ht="19.5" customHeight="1">
      <c r="A1826" s="545">
        <v>2349</v>
      </c>
      <c r="B1826" s="545" t="s">
        <v>11501</v>
      </c>
      <c r="C1826" s="545" t="s">
        <v>216</v>
      </c>
      <c r="D1826" s="546"/>
      <c r="E1826" s="171" t="str">
        <f t="shared" si="28"/>
        <v>1900</v>
      </c>
      <c r="F1826" s="547">
        <v>0</v>
      </c>
      <c r="G1826" s="548">
        <v>0</v>
      </c>
      <c r="H1826" s="547">
        <v>0</v>
      </c>
      <c r="I1826" s="545" t="s">
        <v>12679</v>
      </c>
      <c r="J1826" s="545"/>
      <c r="K1826" s="545" t="s">
        <v>13413</v>
      </c>
      <c r="L1826" s="545" t="s">
        <v>13899</v>
      </c>
      <c r="M1826" s="548" t="s">
        <v>13758</v>
      </c>
      <c r="N1826" s="545" t="s">
        <v>13413</v>
      </c>
      <c r="O1826" s="545" t="s">
        <v>15478</v>
      </c>
      <c r="P1826" s="549">
        <v>1952</v>
      </c>
      <c r="Q1826" s="549">
        <v>1</v>
      </c>
      <c r="R1826" s="549">
        <v>88</v>
      </c>
      <c r="S1826" s="548"/>
      <c r="T1826" s="548"/>
      <c r="U1826" s="99"/>
    </row>
    <row r="1827" spans="1:21" ht="19.5" customHeight="1">
      <c r="A1827" s="545">
        <v>2350</v>
      </c>
      <c r="B1827" s="545" t="s">
        <v>3378</v>
      </c>
      <c r="C1827" s="545" t="s">
        <v>216</v>
      </c>
      <c r="D1827" s="546"/>
      <c r="E1827" s="171" t="str">
        <f t="shared" si="28"/>
        <v>1900</v>
      </c>
      <c r="F1827" s="547">
        <v>0</v>
      </c>
      <c r="G1827" s="548">
        <v>0</v>
      </c>
      <c r="H1827" s="547">
        <v>0</v>
      </c>
      <c r="I1827" s="545" t="s">
        <v>12716</v>
      </c>
      <c r="J1827" s="545"/>
      <c r="K1827" s="545" t="s">
        <v>13413</v>
      </c>
      <c r="L1827" s="545" t="s">
        <v>13413</v>
      </c>
      <c r="M1827" s="548" t="s">
        <v>13758</v>
      </c>
      <c r="N1827" s="545" t="s">
        <v>13413</v>
      </c>
      <c r="O1827" s="545" t="s">
        <v>13413</v>
      </c>
      <c r="P1827" s="549">
        <v>1953</v>
      </c>
      <c r="Q1827" s="549">
        <v>1</v>
      </c>
      <c r="R1827" s="549">
        <v>25</v>
      </c>
      <c r="S1827" s="548"/>
      <c r="T1827" s="548"/>
      <c r="U1827" s="99"/>
    </row>
    <row r="1828" spans="1:21" ht="19.5" customHeight="1">
      <c r="A1828" s="545">
        <v>2351</v>
      </c>
      <c r="B1828" s="545" t="s">
        <v>637</v>
      </c>
      <c r="C1828" s="545" t="s">
        <v>216</v>
      </c>
      <c r="D1828" s="546"/>
      <c r="E1828" s="171" t="str">
        <f t="shared" si="28"/>
        <v>1900</v>
      </c>
      <c r="F1828" s="547">
        <v>0</v>
      </c>
      <c r="G1828" s="548">
        <v>0</v>
      </c>
      <c r="H1828" s="547">
        <v>0</v>
      </c>
      <c r="I1828" s="545" t="s">
        <v>12679</v>
      </c>
      <c r="J1828" s="545"/>
      <c r="K1828" s="545" t="s">
        <v>13413</v>
      </c>
      <c r="L1828" s="545" t="s">
        <v>13899</v>
      </c>
      <c r="M1828" s="548" t="s">
        <v>13758</v>
      </c>
      <c r="N1828" s="545" t="s">
        <v>13413</v>
      </c>
      <c r="O1828" s="545" t="s">
        <v>13413</v>
      </c>
      <c r="P1828" s="549">
        <v>1954</v>
      </c>
      <c r="Q1828" s="549">
        <v>1</v>
      </c>
      <c r="R1828" s="549">
        <v>88</v>
      </c>
      <c r="S1828" s="548"/>
      <c r="T1828" s="548"/>
      <c r="U1828" s="99"/>
    </row>
    <row r="1829" spans="1:21" ht="19.5" customHeight="1">
      <c r="A1829" s="545">
        <v>2352</v>
      </c>
      <c r="B1829" s="545" t="s">
        <v>11500</v>
      </c>
      <c r="C1829" s="545" t="s">
        <v>216</v>
      </c>
      <c r="D1829" s="546"/>
      <c r="E1829" s="171" t="str">
        <f t="shared" si="28"/>
        <v>1900</v>
      </c>
      <c r="F1829" s="547">
        <v>0</v>
      </c>
      <c r="G1829" s="548">
        <v>0</v>
      </c>
      <c r="H1829" s="547">
        <v>0</v>
      </c>
      <c r="I1829" s="545" t="s">
        <v>12674</v>
      </c>
      <c r="J1829" s="545"/>
      <c r="K1829" s="545" t="s">
        <v>13413</v>
      </c>
      <c r="L1829" s="545" t="s">
        <v>13899</v>
      </c>
      <c r="M1829" s="548" t="s">
        <v>13758</v>
      </c>
      <c r="N1829" s="545" t="s">
        <v>13413</v>
      </c>
      <c r="O1829" s="545" t="s">
        <v>13413</v>
      </c>
      <c r="P1829" s="549">
        <v>1955</v>
      </c>
      <c r="Q1829" s="549">
        <v>1</v>
      </c>
      <c r="R1829" s="549">
        <v>5</v>
      </c>
      <c r="S1829" s="548"/>
      <c r="T1829" s="548"/>
      <c r="U1829" s="99"/>
    </row>
    <row r="1830" spans="1:21" ht="19.5" customHeight="1">
      <c r="A1830" s="545">
        <v>2354</v>
      </c>
      <c r="B1830" s="545" t="s">
        <v>3090</v>
      </c>
      <c r="C1830" s="545" t="s">
        <v>216</v>
      </c>
      <c r="D1830" s="546"/>
      <c r="E1830" s="171" t="str">
        <f t="shared" si="28"/>
        <v>1900</v>
      </c>
      <c r="F1830" s="547">
        <v>0</v>
      </c>
      <c r="G1830" s="548">
        <v>0</v>
      </c>
      <c r="H1830" s="547">
        <v>0</v>
      </c>
      <c r="I1830" s="545" t="s">
        <v>12680</v>
      </c>
      <c r="J1830" s="545"/>
      <c r="K1830" s="545" t="s">
        <v>13413</v>
      </c>
      <c r="L1830" s="545" t="s">
        <v>15479</v>
      </c>
      <c r="M1830" s="548" t="s">
        <v>13758</v>
      </c>
      <c r="N1830" s="545" t="s">
        <v>13413</v>
      </c>
      <c r="O1830" s="545" t="s">
        <v>15480</v>
      </c>
      <c r="P1830" s="549">
        <v>1956</v>
      </c>
      <c r="Q1830" s="549">
        <v>1</v>
      </c>
      <c r="R1830" s="549">
        <v>20</v>
      </c>
      <c r="S1830" s="548"/>
      <c r="T1830" s="548"/>
      <c r="U1830" s="99"/>
    </row>
    <row r="1831" spans="1:21" ht="19.5" customHeight="1">
      <c r="A1831" s="545">
        <v>2355</v>
      </c>
      <c r="B1831" s="545" t="s">
        <v>2684</v>
      </c>
      <c r="C1831" s="545" t="s">
        <v>216</v>
      </c>
      <c r="D1831" s="546"/>
      <c r="E1831" s="171" t="str">
        <f t="shared" si="28"/>
        <v>1900</v>
      </c>
      <c r="F1831" s="547">
        <v>0</v>
      </c>
      <c r="G1831" s="548">
        <v>0</v>
      </c>
      <c r="H1831" s="547">
        <v>0</v>
      </c>
      <c r="I1831" s="545" t="s">
        <v>12675</v>
      </c>
      <c r="J1831" s="545"/>
      <c r="K1831" s="545" t="s">
        <v>13413</v>
      </c>
      <c r="L1831" s="545" t="s">
        <v>15481</v>
      </c>
      <c r="M1831" s="548" t="s">
        <v>13758</v>
      </c>
      <c r="N1831" s="545" t="s">
        <v>13413</v>
      </c>
      <c r="O1831" s="545" t="s">
        <v>13413</v>
      </c>
      <c r="P1831" s="549">
        <v>1957</v>
      </c>
      <c r="Q1831" s="549">
        <v>1</v>
      </c>
      <c r="R1831" s="549">
        <v>15</v>
      </c>
      <c r="S1831" s="548"/>
      <c r="T1831" s="548"/>
      <c r="U1831" s="99"/>
    </row>
    <row r="1832" spans="1:21" ht="19.5" customHeight="1">
      <c r="A1832" s="545">
        <v>2357</v>
      </c>
      <c r="B1832" s="545" t="s">
        <v>3087</v>
      </c>
      <c r="C1832" s="545" t="s">
        <v>216</v>
      </c>
      <c r="D1832" s="546"/>
      <c r="E1832" s="171" t="str">
        <f t="shared" si="28"/>
        <v>1900</v>
      </c>
      <c r="F1832" s="547">
        <v>0</v>
      </c>
      <c r="G1832" s="548">
        <v>0</v>
      </c>
      <c r="H1832" s="547">
        <v>0</v>
      </c>
      <c r="I1832" s="545" t="s">
        <v>12680</v>
      </c>
      <c r="J1832" s="545"/>
      <c r="K1832" s="545" t="s">
        <v>13413</v>
      </c>
      <c r="L1832" s="545" t="s">
        <v>13413</v>
      </c>
      <c r="M1832" s="548" t="s">
        <v>13758</v>
      </c>
      <c r="N1832" s="545" t="s">
        <v>13413</v>
      </c>
      <c r="O1832" s="545" t="s">
        <v>15482</v>
      </c>
      <c r="P1832" s="549">
        <v>1958</v>
      </c>
      <c r="Q1832" s="549">
        <v>1</v>
      </c>
      <c r="R1832" s="549">
        <v>20</v>
      </c>
      <c r="S1832" s="548"/>
      <c r="T1832" s="548"/>
      <c r="U1832" s="99"/>
    </row>
    <row r="1833" spans="1:21" ht="19.5" customHeight="1">
      <c r="A1833" s="545">
        <v>2358</v>
      </c>
      <c r="B1833" s="545" t="s">
        <v>3083</v>
      </c>
      <c r="C1833" s="545" t="s">
        <v>216</v>
      </c>
      <c r="D1833" s="546"/>
      <c r="E1833" s="171" t="str">
        <f t="shared" si="28"/>
        <v>1900</v>
      </c>
      <c r="F1833" s="547">
        <v>0</v>
      </c>
      <c r="G1833" s="548">
        <v>0</v>
      </c>
      <c r="H1833" s="547">
        <v>0</v>
      </c>
      <c r="I1833" s="545" t="s">
        <v>12680</v>
      </c>
      <c r="J1833" s="545"/>
      <c r="K1833" s="545" t="s">
        <v>13413</v>
      </c>
      <c r="L1833" s="545" t="s">
        <v>13413</v>
      </c>
      <c r="M1833" s="548" t="s">
        <v>13758</v>
      </c>
      <c r="N1833" s="545" t="s">
        <v>13413</v>
      </c>
      <c r="O1833" s="545" t="s">
        <v>15483</v>
      </c>
      <c r="P1833" s="549">
        <v>1959</v>
      </c>
      <c r="Q1833" s="549">
        <v>1</v>
      </c>
      <c r="R1833" s="549">
        <v>20</v>
      </c>
      <c r="S1833" s="548"/>
      <c r="T1833" s="548"/>
      <c r="U1833" s="99"/>
    </row>
    <row r="1834" spans="1:21" ht="19.5" customHeight="1">
      <c r="A1834" s="545">
        <v>2359</v>
      </c>
      <c r="B1834" s="545" t="s">
        <v>2685</v>
      </c>
      <c r="C1834" s="545" t="s">
        <v>216</v>
      </c>
      <c r="D1834" s="546"/>
      <c r="E1834" s="171" t="str">
        <f t="shared" si="28"/>
        <v>1900</v>
      </c>
      <c r="F1834" s="547">
        <v>0</v>
      </c>
      <c r="G1834" s="548">
        <v>0</v>
      </c>
      <c r="H1834" s="547">
        <v>0</v>
      </c>
      <c r="I1834" s="545" t="s">
        <v>12675</v>
      </c>
      <c r="J1834" s="545"/>
      <c r="K1834" s="545" t="s">
        <v>13413</v>
      </c>
      <c r="L1834" s="545" t="s">
        <v>15484</v>
      </c>
      <c r="M1834" s="548" t="s">
        <v>13758</v>
      </c>
      <c r="N1834" s="545" t="s">
        <v>13413</v>
      </c>
      <c r="O1834" s="545" t="s">
        <v>13413</v>
      </c>
      <c r="P1834" s="549">
        <v>1960</v>
      </c>
      <c r="Q1834" s="549">
        <v>1</v>
      </c>
      <c r="R1834" s="549">
        <v>15</v>
      </c>
      <c r="S1834" s="548"/>
      <c r="T1834" s="548"/>
      <c r="U1834" s="99"/>
    </row>
    <row r="1835" spans="1:21" ht="19.5" customHeight="1">
      <c r="A1835" s="545">
        <v>2361</v>
      </c>
      <c r="B1835" s="545" t="s">
        <v>11499</v>
      </c>
      <c r="C1835" s="545" t="s">
        <v>209</v>
      </c>
      <c r="D1835" s="546"/>
      <c r="E1835" s="171" t="str">
        <f t="shared" si="28"/>
        <v>1900</v>
      </c>
      <c r="F1835" s="547">
        <v>0</v>
      </c>
      <c r="G1835" s="548">
        <v>0</v>
      </c>
      <c r="H1835" s="547">
        <v>0</v>
      </c>
      <c r="I1835" s="545" t="s">
        <v>12719</v>
      </c>
      <c r="J1835" s="545"/>
      <c r="K1835" s="545" t="s">
        <v>13413</v>
      </c>
      <c r="L1835" s="545" t="s">
        <v>13413</v>
      </c>
      <c r="M1835" s="548" t="s">
        <v>13758</v>
      </c>
      <c r="N1835" s="545" t="s">
        <v>13413</v>
      </c>
      <c r="O1835" s="545" t="s">
        <v>14830</v>
      </c>
      <c r="P1835" s="549">
        <v>1962</v>
      </c>
      <c r="Q1835" s="549">
        <v>1</v>
      </c>
      <c r="R1835" s="549">
        <v>157</v>
      </c>
      <c r="S1835" s="548"/>
      <c r="T1835" s="548"/>
      <c r="U1835" s="99"/>
    </row>
    <row r="1836" spans="1:21" ht="19.5" customHeight="1">
      <c r="A1836" s="545">
        <v>2362</v>
      </c>
      <c r="B1836" s="545" t="s">
        <v>11498</v>
      </c>
      <c r="C1836" s="545" t="s">
        <v>216</v>
      </c>
      <c r="D1836" s="546"/>
      <c r="E1836" s="171" t="str">
        <f t="shared" si="28"/>
        <v>1900</v>
      </c>
      <c r="F1836" s="547">
        <v>0</v>
      </c>
      <c r="G1836" s="548">
        <v>0</v>
      </c>
      <c r="H1836" s="547">
        <v>0</v>
      </c>
      <c r="I1836" s="545" t="s">
        <v>12660</v>
      </c>
      <c r="J1836" s="545"/>
      <c r="K1836" s="545" t="s">
        <v>13413</v>
      </c>
      <c r="L1836" s="545" t="s">
        <v>15485</v>
      </c>
      <c r="M1836" s="548" t="s">
        <v>13758</v>
      </c>
      <c r="N1836" s="545" t="s">
        <v>13413</v>
      </c>
      <c r="O1836" s="545" t="s">
        <v>15486</v>
      </c>
      <c r="P1836" s="549">
        <v>1963</v>
      </c>
      <c r="Q1836" s="549">
        <v>1</v>
      </c>
      <c r="R1836" s="549">
        <v>72</v>
      </c>
      <c r="S1836" s="548"/>
      <c r="T1836" s="548"/>
      <c r="U1836" s="99"/>
    </row>
    <row r="1837" spans="1:21" ht="19.5" customHeight="1">
      <c r="A1837" s="545">
        <v>2363</v>
      </c>
      <c r="B1837" s="545" t="s">
        <v>3129</v>
      </c>
      <c r="C1837" s="545" t="s">
        <v>216</v>
      </c>
      <c r="D1837" s="546"/>
      <c r="E1837" s="171" t="str">
        <f t="shared" si="28"/>
        <v>1900</v>
      </c>
      <c r="F1837" s="547">
        <v>0</v>
      </c>
      <c r="G1837" s="548">
        <v>0</v>
      </c>
      <c r="H1837" s="547">
        <v>0</v>
      </c>
      <c r="I1837" s="545" t="s">
        <v>12680</v>
      </c>
      <c r="J1837" s="545"/>
      <c r="K1837" s="545" t="s">
        <v>13413</v>
      </c>
      <c r="L1837" s="545" t="s">
        <v>13413</v>
      </c>
      <c r="M1837" s="548" t="s">
        <v>13758</v>
      </c>
      <c r="N1837" s="545" t="s">
        <v>13413</v>
      </c>
      <c r="O1837" s="545" t="s">
        <v>15487</v>
      </c>
      <c r="P1837" s="549">
        <v>1964</v>
      </c>
      <c r="Q1837" s="549">
        <v>1</v>
      </c>
      <c r="R1837" s="549">
        <v>20</v>
      </c>
      <c r="S1837" s="548"/>
      <c r="T1837" s="548"/>
      <c r="U1837" s="99"/>
    </row>
    <row r="1838" spans="1:21" ht="19.5" customHeight="1">
      <c r="A1838" s="545">
        <v>2364</v>
      </c>
      <c r="B1838" s="545" t="s">
        <v>11497</v>
      </c>
      <c r="C1838" s="545" t="s">
        <v>216</v>
      </c>
      <c r="D1838" s="546"/>
      <c r="E1838" s="171" t="str">
        <f t="shared" si="28"/>
        <v>1900</v>
      </c>
      <c r="F1838" s="547">
        <v>0</v>
      </c>
      <c r="G1838" s="548">
        <v>0</v>
      </c>
      <c r="H1838" s="547">
        <v>0</v>
      </c>
      <c r="I1838" s="545" t="s">
        <v>12660</v>
      </c>
      <c r="J1838" s="545"/>
      <c r="K1838" s="545" t="s">
        <v>13413</v>
      </c>
      <c r="L1838" s="545" t="s">
        <v>15488</v>
      </c>
      <c r="M1838" s="548" t="s">
        <v>13758</v>
      </c>
      <c r="N1838" s="545" t="s">
        <v>13413</v>
      </c>
      <c r="O1838" s="545" t="s">
        <v>15489</v>
      </c>
      <c r="P1838" s="549">
        <v>1965</v>
      </c>
      <c r="Q1838" s="549">
        <v>1</v>
      </c>
      <c r="R1838" s="549">
        <v>72</v>
      </c>
      <c r="S1838" s="548"/>
      <c r="T1838" s="548"/>
      <c r="U1838" s="99"/>
    </row>
    <row r="1839" spans="1:21" ht="19.5" customHeight="1">
      <c r="A1839" s="545">
        <v>2365</v>
      </c>
      <c r="B1839" s="545" t="s">
        <v>11496</v>
      </c>
      <c r="C1839" s="545" t="s">
        <v>216</v>
      </c>
      <c r="D1839" s="546"/>
      <c r="E1839" s="171" t="str">
        <f t="shared" si="28"/>
        <v>1900</v>
      </c>
      <c r="F1839" s="547">
        <v>0</v>
      </c>
      <c r="G1839" s="548">
        <v>0</v>
      </c>
      <c r="H1839" s="547">
        <v>0</v>
      </c>
      <c r="I1839" s="545" t="s">
        <v>12660</v>
      </c>
      <c r="J1839" s="545"/>
      <c r="K1839" s="545" t="s">
        <v>13413</v>
      </c>
      <c r="L1839" s="545" t="s">
        <v>15490</v>
      </c>
      <c r="M1839" s="548" t="s">
        <v>13758</v>
      </c>
      <c r="N1839" s="545" t="s">
        <v>13413</v>
      </c>
      <c r="O1839" s="545" t="s">
        <v>15491</v>
      </c>
      <c r="P1839" s="549">
        <v>1966</v>
      </c>
      <c r="Q1839" s="549">
        <v>1</v>
      </c>
      <c r="R1839" s="549">
        <v>72</v>
      </c>
      <c r="S1839" s="548"/>
      <c r="T1839" s="548"/>
      <c r="U1839" s="99"/>
    </row>
    <row r="1840" spans="1:21" ht="19.5" customHeight="1">
      <c r="A1840" s="545">
        <v>2366</v>
      </c>
      <c r="B1840" s="545" t="s">
        <v>3130</v>
      </c>
      <c r="C1840" s="545" t="s">
        <v>216</v>
      </c>
      <c r="D1840" s="546">
        <v>44596</v>
      </c>
      <c r="E1840" s="171" t="str">
        <f t="shared" si="28"/>
        <v>2022</v>
      </c>
      <c r="F1840" s="547">
        <v>5809</v>
      </c>
      <c r="G1840" s="548">
        <v>0.19</v>
      </c>
      <c r="H1840" s="547">
        <v>4881.51</v>
      </c>
      <c r="I1840" s="545" t="s">
        <v>12680</v>
      </c>
      <c r="J1840" s="545" t="s">
        <v>13297</v>
      </c>
      <c r="K1840" s="545" t="s">
        <v>13413</v>
      </c>
      <c r="L1840" s="545" t="s">
        <v>13413</v>
      </c>
      <c r="M1840" s="548" t="s">
        <v>13758</v>
      </c>
      <c r="N1840" s="545" t="s">
        <v>13413</v>
      </c>
      <c r="O1840" s="545" t="s">
        <v>15492</v>
      </c>
      <c r="P1840" s="549">
        <v>1967</v>
      </c>
      <c r="Q1840" s="549">
        <v>1</v>
      </c>
      <c r="R1840" s="549">
        <v>20</v>
      </c>
      <c r="S1840" s="548">
        <v>2257</v>
      </c>
      <c r="T1840" s="548"/>
      <c r="U1840" s="99"/>
    </row>
    <row r="1841" spans="1:21" ht="19.5" customHeight="1">
      <c r="A1841" s="545">
        <v>2372</v>
      </c>
      <c r="B1841" s="545" t="s">
        <v>3168</v>
      </c>
      <c r="C1841" s="545" t="s">
        <v>216</v>
      </c>
      <c r="D1841" s="546"/>
      <c r="E1841" s="171" t="str">
        <f t="shared" si="28"/>
        <v>1900</v>
      </c>
      <c r="F1841" s="547">
        <v>0</v>
      </c>
      <c r="G1841" s="548">
        <v>0</v>
      </c>
      <c r="H1841" s="547">
        <v>0</v>
      </c>
      <c r="I1841" s="545" t="s">
        <v>12680</v>
      </c>
      <c r="J1841" s="545"/>
      <c r="K1841" s="545" t="s">
        <v>13413</v>
      </c>
      <c r="L1841" s="545" t="s">
        <v>13413</v>
      </c>
      <c r="M1841" s="548" t="s">
        <v>13758</v>
      </c>
      <c r="N1841" s="545" t="s">
        <v>13413</v>
      </c>
      <c r="O1841" s="545" t="s">
        <v>15493</v>
      </c>
      <c r="P1841" s="549">
        <v>1969</v>
      </c>
      <c r="Q1841" s="549">
        <v>1</v>
      </c>
      <c r="R1841" s="549">
        <v>20</v>
      </c>
      <c r="S1841" s="548"/>
      <c r="T1841" s="548"/>
      <c r="U1841" s="99"/>
    </row>
    <row r="1842" spans="1:21" ht="19.5" customHeight="1">
      <c r="A1842" s="545">
        <v>2373</v>
      </c>
      <c r="B1842" s="545" t="s">
        <v>11495</v>
      </c>
      <c r="C1842" s="545" t="s">
        <v>216</v>
      </c>
      <c r="D1842" s="546"/>
      <c r="E1842" s="171" t="str">
        <f t="shared" si="28"/>
        <v>1900</v>
      </c>
      <c r="F1842" s="547">
        <v>0</v>
      </c>
      <c r="G1842" s="548">
        <v>0</v>
      </c>
      <c r="H1842" s="547">
        <v>0</v>
      </c>
      <c r="I1842" s="545" t="s">
        <v>12660</v>
      </c>
      <c r="J1842" s="545"/>
      <c r="K1842" s="545" t="s">
        <v>13413</v>
      </c>
      <c r="L1842" s="545" t="s">
        <v>15494</v>
      </c>
      <c r="M1842" s="548" t="s">
        <v>13758</v>
      </c>
      <c r="N1842" s="545" t="s">
        <v>13413</v>
      </c>
      <c r="O1842" s="545" t="s">
        <v>15495</v>
      </c>
      <c r="P1842" s="549">
        <v>1970</v>
      </c>
      <c r="Q1842" s="549">
        <v>1</v>
      </c>
      <c r="R1842" s="549">
        <v>72</v>
      </c>
      <c r="S1842" s="548"/>
      <c r="T1842" s="548"/>
      <c r="U1842" s="99"/>
    </row>
    <row r="1843" spans="1:21" ht="19.5" customHeight="1">
      <c r="A1843" s="545">
        <v>2374</v>
      </c>
      <c r="B1843" s="545" t="s">
        <v>468</v>
      </c>
      <c r="C1843" s="545" t="s">
        <v>216</v>
      </c>
      <c r="D1843" s="546"/>
      <c r="E1843" s="171" t="str">
        <f t="shared" si="28"/>
        <v>1900</v>
      </c>
      <c r="F1843" s="547">
        <v>0</v>
      </c>
      <c r="G1843" s="548">
        <v>0</v>
      </c>
      <c r="H1843" s="547">
        <v>0</v>
      </c>
      <c r="I1843" s="545" t="s">
        <v>12660</v>
      </c>
      <c r="J1843" s="545"/>
      <c r="K1843" s="545" t="s">
        <v>13413</v>
      </c>
      <c r="L1843" s="545" t="s">
        <v>15496</v>
      </c>
      <c r="M1843" s="548" t="s">
        <v>13758</v>
      </c>
      <c r="N1843" s="545" t="s">
        <v>13413</v>
      </c>
      <c r="O1843" s="545" t="s">
        <v>15497</v>
      </c>
      <c r="P1843" s="549">
        <v>1971</v>
      </c>
      <c r="Q1843" s="549">
        <v>1</v>
      </c>
      <c r="R1843" s="549">
        <v>72</v>
      </c>
      <c r="S1843" s="548"/>
      <c r="T1843" s="548"/>
      <c r="U1843" s="99"/>
    </row>
    <row r="1844" spans="1:21" ht="19.5" customHeight="1">
      <c r="A1844" s="545">
        <v>2375</v>
      </c>
      <c r="B1844" s="545" t="s">
        <v>11494</v>
      </c>
      <c r="C1844" s="545" t="s">
        <v>216</v>
      </c>
      <c r="D1844" s="546"/>
      <c r="E1844" s="171" t="str">
        <f t="shared" si="28"/>
        <v>1900</v>
      </c>
      <c r="F1844" s="547">
        <v>0</v>
      </c>
      <c r="G1844" s="548">
        <v>0</v>
      </c>
      <c r="H1844" s="547">
        <v>0</v>
      </c>
      <c r="I1844" s="545" t="s">
        <v>12660</v>
      </c>
      <c r="J1844" s="545"/>
      <c r="K1844" s="545" t="s">
        <v>13413</v>
      </c>
      <c r="L1844" s="545" t="s">
        <v>15498</v>
      </c>
      <c r="M1844" s="548" t="s">
        <v>13758</v>
      </c>
      <c r="N1844" s="545" t="s">
        <v>13413</v>
      </c>
      <c r="O1844" s="545" t="s">
        <v>15499</v>
      </c>
      <c r="P1844" s="549">
        <v>1972</v>
      </c>
      <c r="Q1844" s="549">
        <v>1</v>
      </c>
      <c r="R1844" s="549">
        <v>72</v>
      </c>
      <c r="S1844" s="548"/>
      <c r="T1844" s="548"/>
      <c r="U1844" s="99"/>
    </row>
    <row r="1845" spans="1:21" ht="19.5" customHeight="1">
      <c r="A1845" s="545">
        <v>2376</v>
      </c>
      <c r="B1845" s="545" t="s">
        <v>681</v>
      </c>
      <c r="C1845" s="545" t="s">
        <v>216</v>
      </c>
      <c r="D1845" s="546"/>
      <c r="E1845" s="171" t="str">
        <f t="shared" si="28"/>
        <v>1900</v>
      </c>
      <c r="F1845" s="547">
        <v>0</v>
      </c>
      <c r="G1845" s="548">
        <v>0</v>
      </c>
      <c r="H1845" s="547">
        <v>0</v>
      </c>
      <c r="I1845" s="545" t="s">
        <v>12643</v>
      </c>
      <c r="J1845" s="545"/>
      <c r="K1845" s="545" t="s">
        <v>13413</v>
      </c>
      <c r="L1845" s="545" t="s">
        <v>15500</v>
      </c>
      <c r="M1845" s="548" t="s">
        <v>13758</v>
      </c>
      <c r="N1845" s="545" t="s">
        <v>13413</v>
      </c>
      <c r="O1845" s="545" t="s">
        <v>15501</v>
      </c>
      <c r="P1845" s="549">
        <v>1973</v>
      </c>
      <c r="Q1845" s="549">
        <v>1</v>
      </c>
      <c r="R1845" s="549">
        <v>6</v>
      </c>
      <c r="S1845" s="548"/>
      <c r="T1845" s="548"/>
      <c r="U1845" s="99"/>
    </row>
    <row r="1846" spans="1:21" ht="19.5" customHeight="1">
      <c r="A1846" s="545">
        <v>2377</v>
      </c>
      <c r="B1846" s="545" t="s">
        <v>680</v>
      </c>
      <c r="C1846" s="545" t="s">
        <v>216</v>
      </c>
      <c r="D1846" s="546"/>
      <c r="E1846" s="171" t="str">
        <f t="shared" si="28"/>
        <v>1900</v>
      </c>
      <c r="F1846" s="547">
        <v>0</v>
      </c>
      <c r="G1846" s="548">
        <v>0</v>
      </c>
      <c r="H1846" s="547">
        <v>0</v>
      </c>
      <c r="I1846" s="545" t="s">
        <v>12643</v>
      </c>
      <c r="J1846" s="545"/>
      <c r="K1846" s="545" t="s">
        <v>13413</v>
      </c>
      <c r="L1846" s="545" t="s">
        <v>15502</v>
      </c>
      <c r="M1846" s="548" t="s">
        <v>13758</v>
      </c>
      <c r="N1846" s="545" t="s">
        <v>13413</v>
      </c>
      <c r="O1846" s="545" t="s">
        <v>15503</v>
      </c>
      <c r="P1846" s="549">
        <v>1974</v>
      </c>
      <c r="Q1846" s="549">
        <v>1</v>
      </c>
      <c r="R1846" s="549">
        <v>6</v>
      </c>
      <c r="S1846" s="548"/>
      <c r="T1846" s="548"/>
      <c r="U1846" s="99"/>
    </row>
    <row r="1847" spans="1:21" ht="19.5" customHeight="1">
      <c r="A1847" s="545">
        <v>2378</v>
      </c>
      <c r="B1847" s="545" t="s">
        <v>679</v>
      </c>
      <c r="C1847" s="545" t="s">
        <v>216</v>
      </c>
      <c r="D1847" s="546"/>
      <c r="E1847" s="171" t="str">
        <f t="shared" si="28"/>
        <v>1900</v>
      </c>
      <c r="F1847" s="547">
        <v>0</v>
      </c>
      <c r="G1847" s="548">
        <v>0</v>
      </c>
      <c r="H1847" s="547">
        <v>0</v>
      </c>
      <c r="I1847" s="545" t="s">
        <v>12643</v>
      </c>
      <c r="J1847" s="545"/>
      <c r="K1847" s="545" t="s">
        <v>13413</v>
      </c>
      <c r="L1847" s="545" t="s">
        <v>15504</v>
      </c>
      <c r="M1847" s="548" t="s">
        <v>13758</v>
      </c>
      <c r="N1847" s="545" t="s">
        <v>13413</v>
      </c>
      <c r="O1847" s="545" t="s">
        <v>15505</v>
      </c>
      <c r="P1847" s="549">
        <v>1975</v>
      </c>
      <c r="Q1847" s="549">
        <v>1</v>
      </c>
      <c r="R1847" s="549">
        <v>6</v>
      </c>
      <c r="S1847" s="548"/>
      <c r="T1847" s="548"/>
      <c r="U1847" s="99"/>
    </row>
    <row r="1848" spans="1:21" ht="19.5" customHeight="1">
      <c r="A1848" s="545">
        <v>2380</v>
      </c>
      <c r="B1848" s="545" t="s">
        <v>11493</v>
      </c>
      <c r="C1848" s="545" t="s">
        <v>216</v>
      </c>
      <c r="D1848" s="546"/>
      <c r="E1848" s="171" t="str">
        <f t="shared" si="28"/>
        <v>1900</v>
      </c>
      <c r="F1848" s="547">
        <v>0</v>
      </c>
      <c r="G1848" s="548">
        <v>0</v>
      </c>
      <c r="H1848" s="547">
        <v>0</v>
      </c>
      <c r="I1848" s="545" t="s">
        <v>12650</v>
      </c>
      <c r="J1848" s="545"/>
      <c r="K1848" s="545" t="s">
        <v>13413</v>
      </c>
      <c r="L1848" s="545" t="s">
        <v>13413</v>
      </c>
      <c r="M1848" s="548" t="s">
        <v>13758</v>
      </c>
      <c r="N1848" s="545" t="s">
        <v>13413</v>
      </c>
      <c r="O1848" s="545" t="s">
        <v>15506</v>
      </c>
      <c r="P1848" s="549">
        <v>1977</v>
      </c>
      <c r="Q1848" s="549">
        <v>1</v>
      </c>
      <c r="R1848" s="549">
        <v>127</v>
      </c>
      <c r="S1848" s="548"/>
      <c r="T1848" s="548"/>
      <c r="U1848" s="99"/>
    </row>
    <row r="1849" spans="1:21" ht="19.5" customHeight="1">
      <c r="A1849" s="545">
        <v>2382</v>
      </c>
      <c r="B1849" s="545" t="s">
        <v>837</v>
      </c>
      <c r="C1849" s="545" t="s">
        <v>221</v>
      </c>
      <c r="D1849" s="546"/>
      <c r="E1849" s="171" t="str">
        <f t="shared" si="28"/>
        <v>1900</v>
      </c>
      <c r="F1849" s="547">
        <v>0</v>
      </c>
      <c r="G1849" s="548">
        <v>0</v>
      </c>
      <c r="H1849" s="547">
        <v>0</v>
      </c>
      <c r="I1849" s="545" t="s">
        <v>12684</v>
      </c>
      <c r="J1849" s="545"/>
      <c r="K1849" s="545" t="s">
        <v>13413</v>
      </c>
      <c r="L1849" s="545" t="s">
        <v>13982</v>
      </c>
      <c r="M1849" s="548" t="s">
        <v>13758</v>
      </c>
      <c r="N1849" s="545" t="s">
        <v>13413</v>
      </c>
      <c r="O1849" s="545" t="s">
        <v>15507</v>
      </c>
      <c r="P1849" s="549">
        <v>1979</v>
      </c>
      <c r="Q1849" s="549">
        <v>1</v>
      </c>
      <c r="R1849" s="549">
        <v>95</v>
      </c>
      <c r="S1849" s="548"/>
      <c r="T1849" s="548"/>
      <c r="U1849" s="99"/>
    </row>
    <row r="1850" spans="1:21" ht="19.5" customHeight="1">
      <c r="A1850" s="545">
        <v>2384</v>
      </c>
      <c r="B1850" s="545" t="s">
        <v>11492</v>
      </c>
      <c r="C1850" s="545" t="s">
        <v>209</v>
      </c>
      <c r="D1850" s="546"/>
      <c r="E1850" s="171" t="str">
        <f t="shared" si="28"/>
        <v>1900</v>
      </c>
      <c r="F1850" s="547">
        <v>0</v>
      </c>
      <c r="G1850" s="548">
        <v>0</v>
      </c>
      <c r="H1850" s="547">
        <v>0</v>
      </c>
      <c r="I1850" s="545" t="s">
        <v>12719</v>
      </c>
      <c r="J1850" s="545"/>
      <c r="K1850" s="545" t="s">
        <v>13413</v>
      </c>
      <c r="L1850" s="545" t="s">
        <v>13413</v>
      </c>
      <c r="M1850" s="548" t="s">
        <v>13758</v>
      </c>
      <c r="N1850" s="545" t="s">
        <v>13413</v>
      </c>
      <c r="O1850" s="545" t="s">
        <v>14830</v>
      </c>
      <c r="P1850" s="549">
        <v>1981</v>
      </c>
      <c r="Q1850" s="549">
        <v>1</v>
      </c>
      <c r="R1850" s="549">
        <v>157</v>
      </c>
      <c r="S1850" s="548"/>
      <c r="T1850" s="548"/>
      <c r="U1850" s="99"/>
    </row>
    <row r="1851" spans="1:21" ht="19.5" customHeight="1">
      <c r="A1851" s="545">
        <v>2386</v>
      </c>
      <c r="B1851" s="545" t="s">
        <v>11491</v>
      </c>
      <c r="C1851" s="545" t="s">
        <v>209</v>
      </c>
      <c r="D1851" s="546"/>
      <c r="E1851" s="171" t="str">
        <f t="shared" si="28"/>
        <v>1900</v>
      </c>
      <c r="F1851" s="547">
        <v>0</v>
      </c>
      <c r="G1851" s="548">
        <v>0</v>
      </c>
      <c r="H1851" s="547">
        <v>0</v>
      </c>
      <c r="I1851" s="545" t="s">
        <v>12719</v>
      </c>
      <c r="J1851" s="545"/>
      <c r="K1851" s="545" t="s">
        <v>13413</v>
      </c>
      <c r="L1851" s="545" t="s">
        <v>13413</v>
      </c>
      <c r="M1851" s="548" t="s">
        <v>13758</v>
      </c>
      <c r="N1851" s="545" t="s">
        <v>13413</v>
      </c>
      <c r="O1851" s="545" t="s">
        <v>14830</v>
      </c>
      <c r="P1851" s="549">
        <v>1983</v>
      </c>
      <c r="Q1851" s="549">
        <v>1</v>
      </c>
      <c r="R1851" s="549">
        <v>157</v>
      </c>
      <c r="S1851" s="548"/>
      <c r="T1851" s="548"/>
      <c r="U1851" s="99"/>
    </row>
    <row r="1852" spans="1:21" ht="19.5" customHeight="1">
      <c r="A1852" s="545">
        <v>2387</v>
      </c>
      <c r="B1852" s="545" t="s">
        <v>11490</v>
      </c>
      <c r="C1852" s="545" t="s">
        <v>216</v>
      </c>
      <c r="D1852" s="546"/>
      <c r="E1852" s="171" t="str">
        <f t="shared" si="28"/>
        <v>1900</v>
      </c>
      <c r="F1852" s="547">
        <v>0</v>
      </c>
      <c r="G1852" s="548">
        <v>0</v>
      </c>
      <c r="H1852" s="547">
        <v>0</v>
      </c>
      <c r="I1852" s="545" t="s">
        <v>12678</v>
      </c>
      <c r="J1852" s="545"/>
      <c r="K1852" s="545" t="s">
        <v>13413</v>
      </c>
      <c r="L1852" s="545" t="s">
        <v>15508</v>
      </c>
      <c r="M1852" s="548" t="s">
        <v>13758</v>
      </c>
      <c r="N1852" s="545" t="s">
        <v>13413</v>
      </c>
      <c r="O1852" s="545" t="s">
        <v>15509</v>
      </c>
      <c r="P1852" s="549">
        <v>1984</v>
      </c>
      <c r="Q1852" s="549">
        <v>1</v>
      </c>
      <c r="R1852" s="549">
        <v>23</v>
      </c>
      <c r="S1852" s="548"/>
      <c r="T1852" s="548"/>
      <c r="U1852" s="99"/>
    </row>
    <row r="1853" spans="1:21" ht="19.5" customHeight="1">
      <c r="A1853" s="545">
        <v>2388</v>
      </c>
      <c r="B1853" s="545" t="s">
        <v>1050</v>
      </c>
      <c r="C1853" s="545" t="s">
        <v>216</v>
      </c>
      <c r="D1853" s="546"/>
      <c r="E1853" s="171" t="str">
        <f t="shared" si="28"/>
        <v>1900</v>
      </c>
      <c r="F1853" s="547">
        <v>0</v>
      </c>
      <c r="G1853" s="548">
        <v>0</v>
      </c>
      <c r="H1853" s="547">
        <v>0</v>
      </c>
      <c r="I1853" s="545" t="s">
        <v>12694</v>
      </c>
      <c r="J1853" s="545"/>
      <c r="K1853" s="545" t="s">
        <v>13413</v>
      </c>
      <c r="L1853" s="545" t="s">
        <v>15510</v>
      </c>
      <c r="M1853" s="548" t="s">
        <v>13868</v>
      </c>
      <c r="N1853" s="545" t="s">
        <v>22157</v>
      </c>
      <c r="O1853" s="545" t="s">
        <v>15511</v>
      </c>
      <c r="P1853" s="549">
        <v>1985</v>
      </c>
      <c r="Q1853" s="549">
        <v>2</v>
      </c>
      <c r="R1853" s="549">
        <v>104</v>
      </c>
      <c r="S1853" s="548"/>
      <c r="T1853" s="548">
        <v>23</v>
      </c>
      <c r="U1853" s="99"/>
    </row>
    <row r="1854" spans="1:21" ht="19.5" customHeight="1">
      <c r="A1854" s="545">
        <v>2389</v>
      </c>
      <c r="B1854" s="545" t="s">
        <v>3370</v>
      </c>
      <c r="C1854" s="545" t="s">
        <v>216</v>
      </c>
      <c r="D1854" s="546"/>
      <c r="E1854" s="171" t="str">
        <f t="shared" si="28"/>
        <v>1900</v>
      </c>
      <c r="F1854" s="547">
        <v>0</v>
      </c>
      <c r="G1854" s="548">
        <v>0</v>
      </c>
      <c r="H1854" s="547">
        <v>0</v>
      </c>
      <c r="I1854" s="545" t="s">
        <v>12670</v>
      </c>
      <c r="J1854" s="545"/>
      <c r="K1854" s="545" t="s">
        <v>13413</v>
      </c>
      <c r="L1854" s="545" t="s">
        <v>13413</v>
      </c>
      <c r="M1854" s="548" t="s">
        <v>13868</v>
      </c>
      <c r="N1854" s="545" t="s">
        <v>13413</v>
      </c>
      <c r="O1854" s="545" t="s">
        <v>15512</v>
      </c>
      <c r="P1854" s="549">
        <v>1986</v>
      </c>
      <c r="Q1854" s="549">
        <v>2</v>
      </c>
      <c r="R1854" s="549">
        <v>24</v>
      </c>
      <c r="S1854" s="548"/>
      <c r="T1854" s="548"/>
      <c r="U1854" s="99"/>
    </row>
    <row r="1855" spans="1:21" ht="19.5" customHeight="1">
      <c r="A1855" s="545">
        <v>2390</v>
      </c>
      <c r="B1855" s="545" t="s">
        <v>3356</v>
      </c>
      <c r="C1855" s="545" t="s">
        <v>216</v>
      </c>
      <c r="D1855" s="546">
        <v>46052</v>
      </c>
      <c r="E1855" s="171" t="str">
        <f t="shared" si="28"/>
        <v>2026</v>
      </c>
      <c r="F1855" s="547">
        <v>32796</v>
      </c>
      <c r="G1855" s="548">
        <v>0.19</v>
      </c>
      <c r="H1855" s="547">
        <v>27559.66</v>
      </c>
      <c r="I1855" s="545" t="s">
        <v>12670</v>
      </c>
      <c r="J1855" s="545" t="s">
        <v>13307</v>
      </c>
      <c r="K1855" s="545" t="s">
        <v>13413</v>
      </c>
      <c r="L1855" s="545" t="s">
        <v>13413</v>
      </c>
      <c r="M1855" s="548" t="s">
        <v>13868</v>
      </c>
      <c r="N1855" s="545" t="s">
        <v>13413</v>
      </c>
      <c r="O1855" s="545" t="s">
        <v>15513</v>
      </c>
      <c r="P1855" s="549">
        <v>1987</v>
      </c>
      <c r="Q1855" s="549">
        <v>2</v>
      </c>
      <c r="R1855" s="549">
        <v>24</v>
      </c>
      <c r="S1855" s="548">
        <v>2228</v>
      </c>
      <c r="T1855" s="548"/>
      <c r="U1855" s="99"/>
    </row>
    <row r="1856" spans="1:21" ht="19.5" customHeight="1">
      <c r="A1856" s="545">
        <v>2391</v>
      </c>
      <c r="B1856" s="545" t="s">
        <v>3355</v>
      </c>
      <c r="C1856" s="545" t="s">
        <v>216</v>
      </c>
      <c r="D1856" s="546"/>
      <c r="E1856" s="171" t="str">
        <f t="shared" si="28"/>
        <v>1900</v>
      </c>
      <c r="F1856" s="547">
        <v>0</v>
      </c>
      <c r="G1856" s="548">
        <v>0</v>
      </c>
      <c r="H1856" s="547">
        <v>0</v>
      </c>
      <c r="I1856" s="545" t="s">
        <v>12670</v>
      </c>
      <c r="J1856" s="545"/>
      <c r="K1856" s="545" t="s">
        <v>13413</v>
      </c>
      <c r="L1856" s="545" t="s">
        <v>13413</v>
      </c>
      <c r="M1856" s="548" t="s">
        <v>13868</v>
      </c>
      <c r="N1856" s="545" t="s">
        <v>13413</v>
      </c>
      <c r="O1856" s="545" t="s">
        <v>15514</v>
      </c>
      <c r="P1856" s="549">
        <v>1988</v>
      </c>
      <c r="Q1856" s="549">
        <v>2</v>
      </c>
      <c r="R1856" s="549">
        <v>24</v>
      </c>
      <c r="S1856" s="548"/>
      <c r="T1856" s="548"/>
      <c r="U1856" s="99"/>
    </row>
    <row r="1857" spans="1:21" ht="19.5" customHeight="1">
      <c r="A1857" s="545">
        <v>2392</v>
      </c>
      <c r="B1857" s="545" t="s">
        <v>6607</v>
      </c>
      <c r="C1857" s="545" t="s">
        <v>216</v>
      </c>
      <c r="D1857" s="546">
        <v>44585</v>
      </c>
      <c r="E1857" s="171" t="str">
        <f t="shared" si="28"/>
        <v>2022</v>
      </c>
      <c r="F1857" s="547">
        <v>6586</v>
      </c>
      <c r="G1857" s="548">
        <v>0.19</v>
      </c>
      <c r="H1857" s="547">
        <v>5534.45</v>
      </c>
      <c r="I1857" s="545" t="s">
        <v>12670</v>
      </c>
      <c r="J1857" s="545" t="s">
        <v>13297</v>
      </c>
      <c r="K1857" s="545" t="s">
        <v>13413</v>
      </c>
      <c r="L1857" s="545" t="s">
        <v>13413</v>
      </c>
      <c r="M1857" s="548" t="s">
        <v>13868</v>
      </c>
      <c r="N1857" s="545" t="s">
        <v>13413</v>
      </c>
      <c r="O1857" s="545" t="s">
        <v>13413</v>
      </c>
      <c r="P1857" s="549">
        <v>1989</v>
      </c>
      <c r="Q1857" s="549">
        <v>2</v>
      </c>
      <c r="R1857" s="549">
        <v>24</v>
      </c>
      <c r="S1857" s="548">
        <v>2257</v>
      </c>
      <c r="T1857" s="548"/>
      <c r="U1857" s="99"/>
    </row>
    <row r="1858" spans="1:21" ht="19.5" customHeight="1">
      <c r="A1858" s="545">
        <v>2393</v>
      </c>
      <c r="B1858" s="545" t="s">
        <v>3357</v>
      </c>
      <c r="C1858" s="545" t="s">
        <v>216</v>
      </c>
      <c r="D1858" s="546">
        <v>44585</v>
      </c>
      <c r="E1858" s="171" t="str">
        <f t="shared" si="28"/>
        <v>2022</v>
      </c>
      <c r="F1858" s="547">
        <v>88721</v>
      </c>
      <c r="G1858" s="548">
        <v>0.19</v>
      </c>
      <c r="H1858" s="547">
        <v>74555.460000000006</v>
      </c>
      <c r="I1858" s="545" t="s">
        <v>12670</v>
      </c>
      <c r="J1858" s="545" t="s">
        <v>13297</v>
      </c>
      <c r="K1858" s="545" t="s">
        <v>13413</v>
      </c>
      <c r="L1858" s="545" t="s">
        <v>13413</v>
      </c>
      <c r="M1858" s="548" t="s">
        <v>13868</v>
      </c>
      <c r="N1858" s="545" t="s">
        <v>13413</v>
      </c>
      <c r="O1858" s="545" t="s">
        <v>15515</v>
      </c>
      <c r="P1858" s="549">
        <v>1990</v>
      </c>
      <c r="Q1858" s="549">
        <v>2</v>
      </c>
      <c r="R1858" s="549">
        <v>24</v>
      </c>
      <c r="S1858" s="548">
        <v>2257</v>
      </c>
      <c r="T1858" s="548"/>
      <c r="U1858" s="99"/>
    </row>
    <row r="1859" spans="1:21" ht="19.5" customHeight="1">
      <c r="A1859" s="545">
        <v>2394</v>
      </c>
      <c r="B1859" s="545" t="s">
        <v>8420</v>
      </c>
      <c r="C1859" s="545" t="s">
        <v>216</v>
      </c>
      <c r="D1859" s="546">
        <v>46052</v>
      </c>
      <c r="E1859" s="171" t="str">
        <f t="shared" si="28"/>
        <v>2026</v>
      </c>
      <c r="F1859" s="547">
        <v>36680</v>
      </c>
      <c r="G1859" s="548">
        <v>0.19</v>
      </c>
      <c r="H1859" s="547">
        <v>30823.53</v>
      </c>
      <c r="I1859" s="545" t="s">
        <v>12670</v>
      </c>
      <c r="J1859" s="545" t="s">
        <v>13307</v>
      </c>
      <c r="K1859" s="545" t="s">
        <v>13413</v>
      </c>
      <c r="L1859" s="545" t="s">
        <v>13413</v>
      </c>
      <c r="M1859" s="548" t="s">
        <v>13758</v>
      </c>
      <c r="N1859" s="545" t="s">
        <v>13413</v>
      </c>
      <c r="O1859" s="545" t="s">
        <v>15516</v>
      </c>
      <c r="P1859" s="549">
        <v>1991</v>
      </c>
      <c r="Q1859" s="549">
        <v>1</v>
      </c>
      <c r="R1859" s="549">
        <v>24</v>
      </c>
      <c r="S1859" s="548">
        <v>2228</v>
      </c>
      <c r="T1859" s="548"/>
      <c r="U1859" s="99"/>
    </row>
    <row r="1860" spans="1:21" ht="19.5" customHeight="1">
      <c r="A1860" s="545">
        <v>2395</v>
      </c>
      <c r="B1860" s="545" t="s">
        <v>3167</v>
      </c>
      <c r="C1860" s="545" t="s">
        <v>216</v>
      </c>
      <c r="D1860" s="546"/>
      <c r="E1860" s="171" t="str">
        <f t="shared" ref="E1860:E1923" si="29">TEXT(D1860,"YYYY")</f>
        <v>1900</v>
      </c>
      <c r="F1860" s="547">
        <v>0</v>
      </c>
      <c r="G1860" s="548">
        <v>0</v>
      </c>
      <c r="H1860" s="547">
        <v>0</v>
      </c>
      <c r="I1860" s="545" t="s">
        <v>12680</v>
      </c>
      <c r="J1860" s="545"/>
      <c r="K1860" s="545" t="s">
        <v>13413</v>
      </c>
      <c r="L1860" s="545" t="s">
        <v>13413</v>
      </c>
      <c r="M1860" s="548" t="s">
        <v>13758</v>
      </c>
      <c r="N1860" s="545" t="s">
        <v>13413</v>
      </c>
      <c r="O1860" s="545" t="s">
        <v>15517</v>
      </c>
      <c r="P1860" s="549">
        <v>1992</v>
      </c>
      <c r="Q1860" s="549">
        <v>1</v>
      </c>
      <c r="R1860" s="549">
        <v>20</v>
      </c>
      <c r="S1860" s="548"/>
      <c r="T1860" s="548"/>
      <c r="U1860" s="99"/>
    </row>
    <row r="1861" spans="1:21" ht="19.5" customHeight="1">
      <c r="A1861" s="545">
        <v>2399</v>
      </c>
      <c r="B1861" s="545" t="s">
        <v>2320</v>
      </c>
      <c r="C1861" s="545" t="s">
        <v>216</v>
      </c>
      <c r="D1861" s="546"/>
      <c r="E1861" s="171" t="str">
        <f t="shared" si="29"/>
        <v>1900</v>
      </c>
      <c r="F1861" s="547">
        <v>0</v>
      </c>
      <c r="G1861" s="548">
        <v>0</v>
      </c>
      <c r="H1861" s="547">
        <v>0</v>
      </c>
      <c r="I1861" s="545" t="s">
        <v>12650</v>
      </c>
      <c r="J1861" s="545"/>
      <c r="K1861" s="545" t="s">
        <v>13413</v>
      </c>
      <c r="L1861" s="545" t="s">
        <v>15518</v>
      </c>
      <c r="M1861" s="548" t="s">
        <v>13758</v>
      </c>
      <c r="N1861" s="545" t="s">
        <v>13413</v>
      </c>
      <c r="O1861" s="545" t="s">
        <v>13413</v>
      </c>
      <c r="P1861" s="549">
        <v>1995</v>
      </c>
      <c r="Q1861" s="549">
        <v>1</v>
      </c>
      <c r="R1861" s="549">
        <v>127</v>
      </c>
      <c r="S1861" s="548"/>
      <c r="T1861" s="548"/>
      <c r="U1861" s="99"/>
    </row>
    <row r="1862" spans="1:21" ht="19.5" customHeight="1">
      <c r="A1862" s="545">
        <v>2401</v>
      </c>
      <c r="B1862" s="545" t="s">
        <v>1041</v>
      </c>
      <c r="C1862" s="545" t="s">
        <v>216</v>
      </c>
      <c r="D1862" s="546"/>
      <c r="E1862" s="171" t="str">
        <f t="shared" si="29"/>
        <v>1900</v>
      </c>
      <c r="F1862" s="547">
        <v>0</v>
      </c>
      <c r="G1862" s="548">
        <v>0</v>
      </c>
      <c r="H1862" s="547">
        <v>0</v>
      </c>
      <c r="I1862" s="545" t="s">
        <v>12693</v>
      </c>
      <c r="J1862" s="545"/>
      <c r="K1862" s="545" t="s">
        <v>13413</v>
      </c>
      <c r="L1862" s="545" t="s">
        <v>15519</v>
      </c>
      <c r="M1862" s="548" t="s">
        <v>13758</v>
      </c>
      <c r="N1862" s="545" t="s">
        <v>13413</v>
      </c>
      <c r="O1862" s="545" t="s">
        <v>13413</v>
      </c>
      <c r="P1862" s="549">
        <v>1997</v>
      </c>
      <c r="Q1862" s="549">
        <v>1</v>
      </c>
      <c r="R1862" s="549">
        <v>102</v>
      </c>
      <c r="S1862" s="548"/>
      <c r="T1862" s="548"/>
      <c r="U1862" s="99"/>
    </row>
    <row r="1863" spans="1:21" ht="19.5" customHeight="1">
      <c r="A1863" s="545">
        <v>2402</v>
      </c>
      <c r="B1863" s="545" t="s">
        <v>1150</v>
      </c>
      <c r="C1863" s="545" t="s">
        <v>216</v>
      </c>
      <c r="D1863" s="546"/>
      <c r="E1863" s="171" t="str">
        <f t="shared" si="29"/>
        <v>1900</v>
      </c>
      <c r="F1863" s="547">
        <v>0</v>
      </c>
      <c r="G1863" s="548">
        <v>0</v>
      </c>
      <c r="H1863" s="547">
        <v>0</v>
      </c>
      <c r="I1863" s="545" t="s">
        <v>12692</v>
      </c>
      <c r="J1863" s="545"/>
      <c r="K1863" s="545" t="s">
        <v>13413</v>
      </c>
      <c r="L1863" s="545" t="s">
        <v>13413</v>
      </c>
      <c r="M1863" s="548" t="s">
        <v>13758</v>
      </c>
      <c r="N1863" s="545" t="s">
        <v>13413</v>
      </c>
      <c r="O1863" s="545" t="s">
        <v>13413</v>
      </c>
      <c r="P1863" s="549">
        <v>1998</v>
      </c>
      <c r="Q1863" s="549">
        <v>1</v>
      </c>
      <c r="R1863" s="549">
        <v>107</v>
      </c>
      <c r="S1863" s="548"/>
      <c r="T1863" s="548"/>
      <c r="U1863" s="99"/>
    </row>
    <row r="1864" spans="1:21" ht="19.5" customHeight="1">
      <c r="A1864" s="545">
        <v>2403</v>
      </c>
      <c r="B1864" s="545" t="s">
        <v>3149</v>
      </c>
      <c r="C1864" s="545" t="s">
        <v>216</v>
      </c>
      <c r="D1864" s="546"/>
      <c r="E1864" s="171" t="str">
        <f t="shared" si="29"/>
        <v>1900</v>
      </c>
      <c r="F1864" s="547">
        <v>0</v>
      </c>
      <c r="G1864" s="548">
        <v>0</v>
      </c>
      <c r="H1864" s="547">
        <v>0</v>
      </c>
      <c r="I1864" s="545" t="s">
        <v>12680</v>
      </c>
      <c r="J1864" s="545"/>
      <c r="K1864" s="545" t="s">
        <v>13413</v>
      </c>
      <c r="L1864" s="545" t="s">
        <v>13413</v>
      </c>
      <c r="M1864" s="548" t="s">
        <v>13758</v>
      </c>
      <c r="N1864" s="545" t="s">
        <v>13413</v>
      </c>
      <c r="O1864" s="545" t="s">
        <v>15520</v>
      </c>
      <c r="P1864" s="549">
        <v>1999</v>
      </c>
      <c r="Q1864" s="549">
        <v>1</v>
      </c>
      <c r="R1864" s="549">
        <v>20</v>
      </c>
      <c r="S1864" s="548"/>
      <c r="T1864" s="548"/>
      <c r="U1864" s="99"/>
    </row>
    <row r="1865" spans="1:21" ht="19.5" customHeight="1">
      <c r="A1865" s="545">
        <v>2404</v>
      </c>
      <c r="B1865" s="545" t="s">
        <v>3059</v>
      </c>
      <c r="C1865" s="545" t="s">
        <v>216</v>
      </c>
      <c r="D1865" s="546"/>
      <c r="E1865" s="171" t="str">
        <f t="shared" si="29"/>
        <v>1900</v>
      </c>
      <c r="F1865" s="547">
        <v>0</v>
      </c>
      <c r="G1865" s="548">
        <v>0</v>
      </c>
      <c r="H1865" s="547">
        <v>0</v>
      </c>
      <c r="I1865" s="545" t="s">
        <v>12680</v>
      </c>
      <c r="J1865" s="545"/>
      <c r="K1865" s="545" t="s">
        <v>13413</v>
      </c>
      <c r="L1865" s="545" t="s">
        <v>13413</v>
      </c>
      <c r="M1865" s="548" t="s">
        <v>13758</v>
      </c>
      <c r="N1865" s="545" t="s">
        <v>13413</v>
      </c>
      <c r="O1865" s="545" t="s">
        <v>15521</v>
      </c>
      <c r="P1865" s="549">
        <v>2000</v>
      </c>
      <c r="Q1865" s="549">
        <v>1</v>
      </c>
      <c r="R1865" s="549">
        <v>20</v>
      </c>
      <c r="S1865" s="548"/>
      <c r="T1865" s="548"/>
      <c r="U1865" s="99"/>
    </row>
    <row r="1866" spans="1:21" ht="19.5" customHeight="1">
      <c r="A1866" s="545">
        <v>2406</v>
      </c>
      <c r="B1866" s="545" t="s">
        <v>8422</v>
      </c>
      <c r="C1866" s="545" t="s">
        <v>437</v>
      </c>
      <c r="D1866" s="546"/>
      <c r="E1866" s="171" t="str">
        <f t="shared" si="29"/>
        <v>1900</v>
      </c>
      <c r="F1866" s="547">
        <v>0</v>
      </c>
      <c r="G1866" s="548">
        <v>0</v>
      </c>
      <c r="H1866" s="547">
        <v>0</v>
      </c>
      <c r="I1866" s="545" t="s">
        <v>12668</v>
      </c>
      <c r="J1866" s="545"/>
      <c r="K1866" s="545" t="s">
        <v>13413</v>
      </c>
      <c r="L1866" s="545" t="s">
        <v>13413</v>
      </c>
      <c r="M1866" s="548" t="s">
        <v>13868</v>
      </c>
      <c r="N1866" s="545" t="s">
        <v>13413</v>
      </c>
      <c r="O1866" s="545" t="s">
        <v>13413</v>
      </c>
      <c r="P1866" s="549">
        <v>2001</v>
      </c>
      <c r="Q1866" s="549">
        <v>2</v>
      </c>
      <c r="R1866" s="549">
        <v>7</v>
      </c>
      <c r="S1866" s="548"/>
      <c r="T1866" s="548"/>
      <c r="U1866" s="99"/>
    </row>
    <row r="1867" spans="1:21" ht="19.5" customHeight="1">
      <c r="A1867" s="545">
        <v>2407</v>
      </c>
      <c r="B1867" s="545" t="s">
        <v>3152</v>
      </c>
      <c r="C1867" s="545" t="s">
        <v>216</v>
      </c>
      <c r="D1867" s="546"/>
      <c r="E1867" s="171" t="str">
        <f t="shared" si="29"/>
        <v>1900</v>
      </c>
      <c r="F1867" s="547">
        <v>0</v>
      </c>
      <c r="G1867" s="548">
        <v>0</v>
      </c>
      <c r="H1867" s="547">
        <v>0</v>
      </c>
      <c r="I1867" s="545" t="s">
        <v>12680</v>
      </c>
      <c r="J1867" s="545"/>
      <c r="K1867" s="545" t="s">
        <v>13413</v>
      </c>
      <c r="L1867" s="545" t="s">
        <v>13413</v>
      </c>
      <c r="M1867" s="548" t="s">
        <v>13758</v>
      </c>
      <c r="N1867" s="545" t="s">
        <v>13413</v>
      </c>
      <c r="O1867" s="545" t="s">
        <v>15522</v>
      </c>
      <c r="P1867" s="549">
        <v>2002</v>
      </c>
      <c r="Q1867" s="549">
        <v>1</v>
      </c>
      <c r="R1867" s="549">
        <v>20</v>
      </c>
      <c r="S1867" s="548"/>
      <c r="T1867" s="548"/>
      <c r="U1867" s="99"/>
    </row>
    <row r="1868" spans="1:21" ht="19.5" customHeight="1">
      <c r="A1868" s="545">
        <v>2408</v>
      </c>
      <c r="B1868" s="545" t="s">
        <v>11489</v>
      </c>
      <c r="C1868" s="545" t="s">
        <v>216</v>
      </c>
      <c r="D1868" s="546"/>
      <c r="E1868" s="171" t="str">
        <f t="shared" si="29"/>
        <v>1900</v>
      </c>
      <c r="F1868" s="547">
        <v>0</v>
      </c>
      <c r="G1868" s="548">
        <v>0</v>
      </c>
      <c r="H1868" s="547">
        <v>0</v>
      </c>
      <c r="I1868" s="545" t="s">
        <v>12660</v>
      </c>
      <c r="J1868" s="545"/>
      <c r="K1868" s="545" t="s">
        <v>13413</v>
      </c>
      <c r="L1868" s="545" t="s">
        <v>15215</v>
      </c>
      <c r="M1868" s="548" t="s">
        <v>13758</v>
      </c>
      <c r="N1868" s="545" t="s">
        <v>13413</v>
      </c>
      <c r="O1868" s="545" t="s">
        <v>13827</v>
      </c>
      <c r="P1868" s="549">
        <v>2003</v>
      </c>
      <c r="Q1868" s="549">
        <v>1</v>
      </c>
      <c r="R1868" s="549">
        <v>72</v>
      </c>
      <c r="S1868" s="548"/>
      <c r="T1868" s="548"/>
      <c r="U1868" s="99"/>
    </row>
    <row r="1869" spans="1:21" ht="19.5" customHeight="1">
      <c r="A1869" s="545">
        <v>2409</v>
      </c>
      <c r="B1869" s="545" t="s">
        <v>458</v>
      </c>
      <c r="C1869" s="545" t="s">
        <v>216</v>
      </c>
      <c r="D1869" s="546"/>
      <c r="E1869" s="171" t="str">
        <f t="shared" si="29"/>
        <v>1900</v>
      </c>
      <c r="F1869" s="547">
        <v>0</v>
      </c>
      <c r="G1869" s="548">
        <v>0</v>
      </c>
      <c r="H1869" s="547">
        <v>0</v>
      </c>
      <c r="I1869" s="545" t="s">
        <v>12660</v>
      </c>
      <c r="J1869" s="545"/>
      <c r="K1869" s="545" t="s">
        <v>13413</v>
      </c>
      <c r="L1869" s="545" t="s">
        <v>15523</v>
      </c>
      <c r="M1869" s="548" t="s">
        <v>13758</v>
      </c>
      <c r="N1869" s="545" t="s">
        <v>13413</v>
      </c>
      <c r="O1869" s="545" t="s">
        <v>13827</v>
      </c>
      <c r="P1869" s="549">
        <v>2004</v>
      </c>
      <c r="Q1869" s="549">
        <v>1</v>
      </c>
      <c r="R1869" s="549">
        <v>72</v>
      </c>
      <c r="S1869" s="548"/>
      <c r="T1869" s="548"/>
      <c r="U1869" s="99"/>
    </row>
    <row r="1870" spans="1:21" ht="19.5" customHeight="1">
      <c r="A1870" s="545">
        <v>2410</v>
      </c>
      <c r="B1870" s="545" t="s">
        <v>11488</v>
      </c>
      <c r="C1870" s="545" t="s">
        <v>221</v>
      </c>
      <c r="D1870" s="546"/>
      <c r="E1870" s="171" t="str">
        <f t="shared" si="29"/>
        <v>1900</v>
      </c>
      <c r="F1870" s="547">
        <v>0</v>
      </c>
      <c r="G1870" s="548">
        <v>0</v>
      </c>
      <c r="H1870" s="547">
        <v>0</v>
      </c>
      <c r="I1870" s="545" t="s">
        <v>12684</v>
      </c>
      <c r="J1870" s="545"/>
      <c r="K1870" s="545" t="s">
        <v>13413</v>
      </c>
      <c r="L1870" s="545" t="s">
        <v>13982</v>
      </c>
      <c r="M1870" s="548" t="s">
        <v>13758</v>
      </c>
      <c r="N1870" s="545" t="s">
        <v>13413</v>
      </c>
      <c r="O1870" s="545" t="s">
        <v>15524</v>
      </c>
      <c r="P1870" s="549">
        <v>2005</v>
      </c>
      <c r="Q1870" s="549">
        <v>1</v>
      </c>
      <c r="R1870" s="549">
        <v>95</v>
      </c>
      <c r="S1870" s="548"/>
      <c r="T1870" s="548"/>
      <c r="U1870" s="99"/>
    </row>
    <row r="1871" spans="1:21" ht="19.5" customHeight="1">
      <c r="A1871" s="545">
        <v>2411</v>
      </c>
      <c r="B1871" s="545" t="s">
        <v>11487</v>
      </c>
      <c r="C1871" s="545" t="s">
        <v>209</v>
      </c>
      <c r="D1871" s="546"/>
      <c r="E1871" s="171" t="str">
        <f t="shared" si="29"/>
        <v>1900</v>
      </c>
      <c r="F1871" s="547">
        <v>0</v>
      </c>
      <c r="G1871" s="548">
        <v>0</v>
      </c>
      <c r="H1871" s="547">
        <v>0</v>
      </c>
      <c r="I1871" s="545" t="s">
        <v>12719</v>
      </c>
      <c r="J1871" s="545"/>
      <c r="K1871" s="545" t="s">
        <v>13413</v>
      </c>
      <c r="L1871" s="545" t="s">
        <v>13413</v>
      </c>
      <c r="M1871" s="548" t="s">
        <v>13758</v>
      </c>
      <c r="N1871" s="545" t="s">
        <v>13413</v>
      </c>
      <c r="O1871" s="545" t="s">
        <v>14830</v>
      </c>
      <c r="P1871" s="549">
        <v>2006</v>
      </c>
      <c r="Q1871" s="549">
        <v>1</v>
      </c>
      <c r="R1871" s="549">
        <v>157</v>
      </c>
      <c r="S1871" s="548"/>
      <c r="T1871" s="548"/>
      <c r="U1871" s="99"/>
    </row>
    <row r="1872" spans="1:21" ht="19.5" customHeight="1">
      <c r="A1872" s="545">
        <v>2412</v>
      </c>
      <c r="B1872" s="545" t="s">
        <v>11486</v>
      </c>
      <c r="C1872" s="545" t="s">
        <v>216</v>
      </c>
      <c r="D1872" s="546"/>
      <c r="E1872" s="171" t="str">
        <f t="shared" si="29"/>
        <v>1900</v>
      </c>
      <c r="F1872" s="547">
        <v>0</v>
      </c>
      <c r="G1872" s="548">
        <v>0</v>
      </c>
      <c r="H1872" s="547">
        <v>0</v>
      </c>
      <c r="I1872" s="545" t="s">
        <v>12675</v>
      </c>
      <c r="J1872" s="545"/>
      <c r="K1872" s="545" t="s">
        <v>13413</v>
      </c>
      <c r="L1872" s="545" t="s">
        <v>15525</v>
      </c>
      <c r="M1872" s="548" t="s">
        <v>13758</v>
      </c>
      <c r="N1872" s="545" t="s">
        <v>13413</v>
      </c>
      <c r="O1872" s="545" t="s">
        <v>13413</v>
      </c>
      <c r="P1872" s="549">
        <v>2007</v>
      </c>
      <c r="Q1872" s="549">
        <v>1</v>
      </c>
      <c r="R1872" s="549">
        <v>141</v>
      </c>
      <c r="S1872" s="548"/>
      <c r="T1872" s="548"/>
      <c r="U1872" s="99"/>
    </row>
    <row r="1873" spans="1:21" ht="19.5" customHeight="1">
      <c r="A1873" s="545">
        <v>2413</v>
      </c>
      <c r="B1873" s="545" t="s">
        <v>11485</v>
      </c>
      <c r="C1873" s="545" t="s">
        <v>216</v>
      </c>
      <c r="D1873" s="546"/>
      <c r="E1873" s="171" t="str">
        <f t="shared" si="29"/>
        <v>1900</v>
      </c>
      <c r="F1873" s="547">
        <v>0</v>
      </c>
      <c r="G1873" s="548">
        <v>0</v>
      </c>
      <c r="H1873" s="547">
        <v>0</v>
      </c>
      <c r="I1873" s="545" t="s">
        <v>12675</v>
      </c>
      <c r="J1873" s="545"/>
      <c r="K1873" s="545" t="s">
        <v>13413</v>
      </c>
      <c r="L1873" s="545" t="s">
        <v>15525</v>
      </c>
      <c r="M1873" s="548" t="s">
        <v>13758</v>
      </c>
      <c r="N1873" s="545" t="s">
        <v>13413</v>
      </c>
      <c r="O1873" s="545" t="s">
        <v>13413</v>
      </c>
      <c r="P1873" s="549">
        <v>2008</v>
      </c>
      <c r="Q1873" s="549">
        <v>1</v>
      </c>
      <c r="R1873" s="549">
        <v>141</v>
      </c>
      <c r="S1873" s="548"/>
      <c r="T1873" s="548"/>
      <c r="U1873" s="99"/>
    </row>
    <row r="1874" spans="1:21" ht="19.5" customHeight="1">
      <c r="A1874" s="545">
        <v>2414</v>
      </c>
      <c r="B1874" s="545" t="s">
        <v>3135</v>
      </c>
      <c r="C1874" s="545" t="s">
        <v>216</v>
      </c>
      <c r="D1874" s="546"/>
      <c r="E1874" s="171" t="str">
        <f t="shared" si="29"/>
        <v>1900</v>
      </c>
      <c r="F1874" s="547">
        <v>0</v>
      </c>
      <c r="G1874" s="548">
        <v>0</v>
      </c>
      <c r="H1874" s="547">
        <v>0</v>
      </c>
      <c r="I1874" s="545" t="s">
        <v>12689</v>
      </c>
      <c r="J1874" s="545"/>
      <c r="K1874" s="545" t="s">
        <v>13413</v>
      </c>
      <c r="L1874" s="545" t="s">
        <v>14045</v>
      </c>
      <c r="M1874" s="548" t="s">
        <v>13758</v>
      </c>
      <c r="N1874" s="545" t="s">
        <v>13413</v>
      </c>
      <c r="O1874" s="545" t="s">
        <v>15526</v>
      </c>
      <c r="P1874" s="549">
        <v>2009</v>
      </c>
      <c r="Q1874" s="549">
        <v>1</v>
      </c>
      <c r="R1874" s="549">
        <v>156</v>
      </c>
      <c r="S1874" s="548"/>
      <c r="T1874" s="548"/>
      <c r="U1874" s="99"/>
    </row>
    <row r="1875" spans="1:21" ht="19.5" customHeight="1">
      <c r="A1875" s="545">
        <v>2416</v>
      </c>
      <c r="B1875" s="545" t="s">
        <v>11484</v>
      </c>
      <c r="C1875" s="545" t="s">
        <v>216</v>
      </c>
      <c r="D1875" s="546"/>
      <c r="E1875" s="171" t="str">
        <f t="shared" si="29"/>
        <v>1900</v>
      </c>
      <c r="F1875" s="547">
        <v>0</v>
      </c>
      <c r="G1875" s="548">
        <v>0</v>
      </c>
      <c r="H1875" s="547">
        <v>0</v>
      </c>
      <c r="I1875" s="545" t="s">
        <v>12675</v>
      </c>
      <c r="J1875" s="545"/>
      <c r="K1875" s="545" t="s">
        <v>13413</v>
      </c>
      <c r="L1875" s="545" t="s">
        <v>15525</v>
      </c>
      <c r="M1875" s="548" t="s">
        <v>13758</v>
      </c>
      <c r="N1875" s="545" t="s">
        <v>13413</v>
      </c>
      <c r="O1875" s="545" t="s">
        <v>13413</v>
      </c>
      <c r="P1875" s="549">
        <v>2011</v>
      </c>
      <c r="Q1875" s="549">
        <v>1</v>
      </c>
      <c r="R1875" s="549">
        <v>141</v>
      </c>
      <c r="S1875" s="548"/>
      <c r="T1875" s="548"/>
      <c r="U1875" s="99"/>
    </row>
    <row r="1876" spans="1:21" ht="19.5" customHeight="1">
      <c r="A1876" s="545">
        <v>2417</v>
      </c>
      <c r="B1876" s="545" t="s">
        <v>838</v>
      </c>
      <c r="C1876" s="545" t="s">
        <v>216</v>
      </c>
      <c r="D1876" s="546"/>
      <c r="E1876" s="171" t="str">
        <f t="shared" si="29"/>
        <v>1900</v>
      </c>
      <c r="F1876" s="547">
        <v>0</v>
      </c>
      <c r="G1876" s="548">
        <v>0</v>
      </c>
      <c r="H1876" s="547">
        <v>0</v>
      </c>
      <c r="I1876" s="545" t="s">
        <v>12684</v>
      </c>
      <c r="J1876" s="545"/>
      <c r="K1876" s="545" t="s">
        <v>13413</v>
      </c>
      <c r="L1876" s="545" t="s">
        <v>13982</v>
      </c>
      <c r="M1876" s="548" t="s">
        <v>13758</v>
      </c>
      <c r="N1876" s="545" t="s">
        <v>13413</v>
      </c>
      <c r="O1876" s="545" t="s">
        <v>15527</v>
      </c>
      <c r="P1876" s="549">
        <v>2012</v>
      </c>
      <c r="Q1876" s="549">
        <v>1</v>
      </c>
      <c r="R1876" s="549">
        <v>95</v>
      </c>
      <c r="S1876" s="548"/>
      <c r="T1876" s="548"/>
      <c r="U1876" s="99"/>
    </row>
    <row r="1877" spans="1:21" ht="19.5" customHeight="1">
      <c r="A1877" s="545">
        <v>2418</v>
      </c>
      <c r="B1877" s="545" t="s">
        <v>797</v>
      </c>
      <c r="C1877" s="545" t="s">
        <v>216</v>
      </c>
      <c r="D1877" s="546"/>
      <c r="E1877" s="171" t="str">
        <f t="shared" si="29"/>
        <v>1900</v>
      </c>
      <c r="F1877" s="547">
        <v>0</v>
      </c>
      <c r="G1877" s="548">
        <v>0</v>
      </c>
      <c r="H1877" s="547">
        <v>0</v>
      </c>
      <c r="I1877" s="545" t="s">
        <v>12684</v>
      </c>
      <c r="J1877" s="545"/>
      <c r="K1877" s="545" t="s">
        <v>13413</v>
      </c>
      <c r="L1877" s="545" t="s">
        <v>13982</v>
      </c>
      <c r="M1877" s="548" t="s">
        <v>13758</v>
      </c>
      <c r="N1877" s="545" t="s">
        <v>13413</v>
      </c>
      <c r="O1877" s="545" t="s">
        <v>15528</v>
      </c>
      <c r="P1877" s="549">
        <v>2013</v>
      </c>
      <c r="Q1877" s="549">
        <v>1</v>
      </c>
      <c r="R1877" s="549">
        <v>95</v>
      </c>
      <c r="S1877" s="548"/>
      <c r="T1877" s="548"/>
      <c r="U1877" s="99"/>
    </row>
    <row r="1878" spans="1:21" ht="19.5" customHeight="1">
      <c r="A1878" s="545">
        <v>2419</v>
      </c>
      <c r="B1878" s="545" t="s">
        <v>2005</v>
      </c>
      <c r="C1878" s="545" t="s">
        <v>216</v>
      </c>
      <c r="D1878" s="546"/>
      <c r="E1878" s="171" t="str">
        <f t="shared" si="29"/>
        <v>1900</v>
      </c>
      <c r="F1878" s="547">
        <v>0</v>
      </c>
      <c r="G1878" s="548">
        <v>0</v>
      </c>
      <c r="H1878" s="547">
        <v>0</v>
      </c>
      <c r="I1878" s="545" t="s">
        <v>12706</v>
      </c>
      <c r="J1878" s="545"/>
      <c r="K1878" s="545" t="s">
        <v>13413</v>
      </c>
      <c r="L1878" s="545" t="s">
        <v>13413</v>
      </c>
      <c r="M1878" s="548" t="s">
        <v>13758</v>
      </c>
      <c r="N1878" s="545" t="s">
        <v>13413</v>
      </c>
      <c r="O1878" s="545" t="s">
        <v>13413</v>
      </c>
      <c r="P1878" s="549">
        <v>2014</v>
      </c>
      <c r="Q1878" s="549">
        <v>1</v>
      </c>
      <c r="R1878" s="549">
        <v>128</v>
      </c>
      <c r="S1878" s="548"/>
      <c r="T1878" s="548"/>
      <c r="U1878" s="99"/>
    </row>
    <row r="1879" spans="1:21" ht="19.5" customHeight="1">
      <c r="A1879" s="545">
        <v>2420</v>
      </c>
      <c r="B1879" s="545" t="s">
        <v>11483</v>
      </c>
      <c r="C1879" s="545" t="s">
        <v>216</v>
      </c>
      <c r="D1879" s="546"/>
      <c r="E1879" s="171" t="str">
        <f t="shared" si="29"/>
        <v>1900</v>
      </c>
      <c r="F1879" s="547">
        <v>0</v>
      </c>
      <c r="G1879" s="548">
        <v>0</v>
      </c>
      <c r="H1879" s="547">
        <v>0</v>
      </c>
      <c r="I1879" s="545" t="s">
        <v>12675</v>
      </c>
      <c r="J1879" s="545"/>
      <c r="K1879" s="545" t="s">
        <v>13413</v>
      </c>
      <c r="L1879" s="545" t="s">
        <v>15529</v>
      </c>
      <c r="M1879" s="548" t="s">
        <v>13758</v>
      </c>
      <c r="N1879" s="545" t="s">
        <v>13413</v>
      </c>
      <c r="O1879" s="545" t="s">
        <v>13413</v>
      </c>
      <c r="P1879" s="549">
        <v>2015</v>
      </c>
      <c r="Q1879" s="549">
        <v>1</v>
      </c>
      <c r="R1879" s="549">
        <v>141</v>
      </c>
      <c r="S1879" s="548"/>
      <c r="T1879" s="548"/>
      <c r="U1879" s="99"/>
    </row>
    <row r="1880" spans="1:21" ht="19.5" customHeight="1">
      <c r="A1880" s="545">
        <v>2421</v>
      </c>
      <c r="B1880" s="545" t="s">
        <v>11482</v>
      </c>
      <c r="C1880" s="545" t="s">
        <v>221</v>
      </c>
      <c r="D1880" s="546"/>
      <c r="E1880" s="171" t="str">
        <f t="shared" si="29"/>
        <v>1900</v>
      </c>
      <c r="F1880" s="547">
        <v>0</v>
      </c>
      <c r="G1880" s="548">
        <v>0</v>
      </c>
      <c r="H1880" s="547">
        <v>0</v>
      </c>
      <c r="I1880" s="545" t="s">
        <v>12684</v>
      </c>
      <c r="J1880" s="545"/>
      <c r="K1880" s="545" t="s">
        <v>13413</v>
      </c>
      <c r="L1880" s="545" t="s">
        <v>13982</v>
      </c>
      <c r="M1880" s="548" t="s">
        <v>13758</v>
      </c>
      <c r="N1880" s="545" t="s">
        <v>13413</v>
      </c>
      <c r="O1880" s="545" t="s">
        <v>15530</v>
      </c>
      <c r="P1880" s="549">
        <v>2016</v>
      </c>
      <c r="Q1880" s="549">
        <v>1</v>
      </c>
      <c r="R1880" s="549">
        <v>95</v>
      </c>
      <c r="S1880" s="548"/>
      <c r="T1880" s="548"/>
      <c r="U1880" s="99"/>
    </row>
    <row r="1881" spans="1:21" ht="19.5" customHeight="1">
      <c r="A1881" s="545">
        <v>2422</v>
      </c>
      <c r="B1881" s="545" t="s">
        <v>11481</v>
      </c>
      <c r="C1881" s="545" t="s">
        <v>216</v>
      </c>
      <c r="D1881" s="546"/>
      <c r="E1881" s="171" t="str">
        <f t="shared" si="29"/>
        <v>1900</v>
      </c>
      <c r="F1881" s="547">
        <v>0</v>
      </c>
      <c r="G1881" s="548">
        <v>0</v>
      </c>
      <c r="H1881" s="547">
        <v>0</v>
      </c>
      <c r="I1881" s="545" t="s">
        <v>12675</v>
      </c>
      <c r="J1881" s="545"/>
      <c r="K1881" s="545" t="s">
        <v>13413</v>
      </c>
      <c r="L1881" s="545" t="s">
        <v>15525</v>
      </c>
      <c r="M1881" s="548" t="s">
        <v>13758</v>
      </c>
      <c r="N1881" s="545" t="s">
        <v>13413</v>
      </c>
      <c r="O1881" s="545" t="s">
        <v>13413</v>
      </c>
      <c r="P1881" s="549">
        <v>2017</v>
      </c>
      <c r="Q1881" s="549">
        <v>1</v>
      </c>
      <c r="R1881" s="549">
        <v>141</v>
      </c>
      <c r="S1881" s="548"/>
      <c r="T1881" s="548"/>
      <c r="U1881" s="99"/>
    </row>
    <row r="1882" spans="1:21" ht="19.5" customHeight="1">
      <c r="A1882" s="545">
        <v>2424</v>
      </c>
      <c r="B1882" s="545" t="s">
        <v>11480</v>
      </c>
      <c r="C1882" s="545" t="s">
        <v>221</v>
      </c>
      <c r="D1882" s="546"/>
      <c r="E1882" s="171" t="str">
        <f t="shared" si="29"/>
        <v>1900</v>
      </c>
      <c r="F1882" s="547">
        <v>0</v>
      </c>
      <c r="G1882" s="548">
        <v>0</v>
      </c>
      <c r="H1882" s="547">
        <v>0</v>
      </c>
      <c r="I1882" s="545" t="s">
        <v>12687</v>
      </c>
      <c r="J1882" s="545"/>
      <c r="K1882" s="545" t="s">
        <v>13413</v>
      </c>
      <c r="L1882" s="545" t="s">
        <v>15531</v>
      </c>
      <c r="M1882" s="548" t="s">
        <v>13758</v>
      </c>
      <c r="N1882" s="545" t="s">
        <v>13413</v>
      </c>
      <c r="O1882" s="545" t="s">
        <v>15532</v>
      </c>
      <c r="P1882" s="549">
        <v>2019</v>
      </c>
      <c r="Q1882" s="549">
        <v>1</v>
      </c>
      <c r="R1882" s="549">
        <v>91</v>
      </c>
      <c r="S1882" s="548"/>
      <c r="T1882" s="548"/>
      <c r="U1882" s="99"/>
    </row>
    <row r="1883" spans="1:21" ht="19.5" customHeight="1">
      <c r="A1883" s="545">
        <v>2425</v>
      </c>
      <c r="B1883" s="545" t="s">
        <v>705</v>
      </c>
      <c r="C1883" s="545" t="s">
        <v>221</v>
      </c>
      <c r="D1883" s="546"/>
      <c r="E1883" s="171" t="str">
        <f t="shared" si="29"/>
        <v>1900</v>
      </c>
      <c r="F1883" s="547">
        <v>0</v>
      </c>
      <c r="G1883" s="548">
        <v>0</v>
      </c>
      <c r="H1883" s="547">
        <v>0</v>
      </c>
      <c r="I1883" s="545" t="s">
        <v>12687</v>
      </c>
      <c r="J1883" s="545"/>
      <c r="K1883" s="545" t="s">
        <v>13413</v>
      </c>
      <c r="L1883" s="545" t="s">
        <v>13982</v>
      </c>
      <c r="M1883" s="548" t="s">
        <v>13758</v>
      </c>
      <c r="N1883" s="545" t="s">
        <v>13413</v>
      </c>
      <c r="O1883" s="545" t="s">
        <v>15533</v>
      </c>
      <c r="P1883" s="549">
        <v>2020</v>
      </c>
      <c r="Q1883" s="549">
        <v>1</v>
      </c>
      <c r="R1883" s="549">
        <v>91</v>
      </c>
      <c r="S1883" s="548"/>
      <c r="T1883" s="548"/>
      <c r="U1883" s="99"/>
    </row>
    <row r="1884" spans="1:21" ht="19.5" customHeight="1">
      <c r="A1884" s="545">
        <v>2426</v>
      </c>
      <c r="B1884" s="545" t="s">
        <v>11479</v>
      </c>
      <c r="C1884" s="545" t="s">
        <v>216</v>
      </c>
      <c r="D1884" s="546"/>
      <c r="E1884" s="171" t="str">
        <f t="shared" si="29"/>
        <v>1900</v>
      </c>
      <c r="F1884" s="547">
        <v>0</v>
      </c>
      <c r="G1884" s="548">
        <v>0</v>
      </c>
      <c r="H1884" s="547">
        <v>0</v>
      </c>
      <c r="I1884" s="545" t="s">
        <v>12706</v>
      </c>
      <c r="J1884" s="545"/>
      <c r="K1884" s="545" t="s">
        <v>13413</v>
      </c>
      <c r="L1884" s="545" t="s">
        <v>13413</v>
      </c>
      <c r="M1884" s="548" t="s">
        <v>13758</v>
      </c>
      <c r="N1884" s="545" t="s">
        <v>13413</v>
      </c>
      <c r="O1884" s="545" t="s">
        <v>13413</v>
      </c>
      <c r="P1884" s="549">
        <v>2021</v>
      </c>
      <c r="Q1884" s="549">
        <v>1</v>
      </c>
      <c r="R1884" s="549">
        <v>128</v>
      </c>
      <c r="S1884" s="548"/>
      <c r="T1884" s="548"/>
      <c r="U1884" s="99"/>
    </row>
    <row r="1885" spans="1:21" ht="19.5" customHeight="1">
      <c r="A1885" s="545">
        <v>2430</v>
      </c>
      <c r="B1885" s="545" t="s">
        <v>11478</v>
      </c>
      <c r="C1885" s="545" t="s">
        <v>221</v>
      </c>
      <c r="D1885" s="546"/>
      <c r="E1885" s="171" t="str">
        <f t="shared" si="29"/>
        <v>1900</v>
      </c>
      <c r="F1885" s="547">
        <v>0</v>
      </c>
      <c r="G1885" s="548">
        <v>0</v>
      </c>
      <c r="H1885" s="547">
        <v>0</v>
      </c>
      <c r="I1885" s="545" t="s">
        <v>12673</v>
      </c>
      <c r="J1885" s="545"/>
      <c r="K1885" s="545" t="s">
        <v>13413</v>
      </c>
      <c r="L1885" s="545" t="s">
        <v>15534</v>
      </c>
      <c r="M1885" s="548" t="s">
        <v>13758</v>
      </c>
      <c r="N1885" s="545" t="s">
        <v>13413</v>
      </c>
      <c r="O1885" s="545" t="s">
        <v>13413</v>
      </c>
      <c r="P1885" s="549">
        <v>2022</v>
      </c>
      <c r="Q1885" s="549">
        <v>1</v>
      </c>
      <c r="R1885" s="549">
        <v>83</v>
      </c>
      <c r="S1885" s="548"/>
      <c r="T1885" s="548"/>
      <c r="U1885" s="99"/>
    </row>
    <row r="1886" spans="1:21" ht="19.5" customHeight="1">
      <c r="A1886" s="545">
        <v>2431</v>
      </c>
      <c r="B1886" s="545" t="s">
        <v>2772</v>
      </c>
      <c r="C1886" s="545" t="s">
        <v>216</v>
      </c>
      <c r="D1886" s="546"/>
      <c r="E1886" s="171" t="str">
        <f t="shared" si="29"/>
        <v>1900</v>
      </c>
      <c r="F1886" s="547">
        <v>0</v>
      </c>
      <c r="G1886" s="548">
        <v>0</v>
      </c>
      <c r="H1886" s="547">
        <v>0</v>
      </c>
      <c r="I1886" s="545" t="s">
        <v>12675</v>
      </c>
      <c r="J1886" s="545"/>
      <c r="K1886" s="545" t="s">
        <v>13413</v>
      </c>
      <c r="L1886" s="545" t="s">
        <v>15535</v>
      </c>
      <c r="M1886" s="548" t="s">
        <v>13758</v>
      </c>
      <c r="N1886" s="545" t="s">
        <v>13413</v>
      </c>
      <c r="O1886" s="545" t="s">
        <v>13413</v>
      </c>
      <c r="P1886" s="549">
        <v>2023</v>
      </c>
      <c r="Q1886" s="549">
        <v>1</v>
      </c>
      <c r="R1886" s="549">
        <v>15</v>
      </c>
      <c r="S1886" s="548"/>
      <c r="T1886" s="548"/>
      <c r="U1886" s="99"/>
    </row>
    <row r="1887" spans="1:21" ht="19.5" customHeight="1">
      <c r="A1887" s="545">
        <v>2432</v>
      </c>
      <c r="B1887" s="545" t="s">
        <v>11477</v>
      </c>
      <c r="C1887" s="545" t="s">
        <v>216</v>
      </c>
      <c r="D1887" s="546"/>
      <c r="E1887" s="171" t="str">
        <f t="shared" si="29"/>
        <v>1900</v>
      </c>
      <c r="F1887" s="547">
        <v>0</v>
      </c>
      <c r="G1887" s="548">
        <v>0</v>
      </c>
      <c r="H1887" s="547">
        <v>0</v>
      </c>
      <c r="I1887" s="545" t="s">
        <v>12680</v>
      </c>
      <c r="J1887" s="545"/>
      <c r="K1887" s="545" t="s">
        <v>13413</v>
      </c>
      <c r="L1887" s="545" t="s">
        <v>15536</v>
      </c>
      <c r="M1887" s="548" t="s">
        <v>13758</v>
      </c>
      <c r="N1887" s="545" t="s">
        <v>13413</v>
      </c>
      <c r="O1887" s="545" t="s">
        <v>15537</v>
      </c>
      <c r="P1887" s="549">
        <v>2024</v>
      </c>
      <c r="Q1887" s="549">
        <v>1</v>
      </c>
      <c r="R1887" s="549">
        <v>20</v>
      </c>
      <c r="S1887" s="548"/>
      <c r="T1887" s="548"/>
      <c r="U1887" s="99"/>
    </row>
    <row r="1888" spans="1:21" ht="19.5" customHeight="1">
      <c r="A1888" s="545">
        <v>2436</v>
      </c>
      <c r="B1888" s="545" t="s">
        <v>11476</v>
      </c>
      <c r="C1888" s="545" t="s">
        <v>216</v>
      </c>
      <c r="D1888" s="546"/>
      <c r="E1888" s="171" t="str">
        <f t="shared" si="29"/>
        <v>1900</v>
      </c>
      <c r="F1888" s="547">
        <v>0</v>
      </c>
      <c r="G1888" s="548">
        <v>0</v>
      </c>
      <c r="H1888" s="547">
        <v>0</v>
      </c>
      <c r="I1888" s="545" t="s">
        <v>12678</v>
      </c>
      <c r="J1888" s="545"/>
      <c r="K1888" s="545" t="s">
        <v>13413</v>
      </c>
      <c r="L1888" s="545" t="s">
        <v>13413</v>
      </c>
      <c r="M1888" s="548" t="s">
        <v>13758</v>
      </c>
      <c r="N1888" s="545" t="s">
        <v>13413</v>
      </c>
      <c r="O1888" s="545" t="s">
        <v>13413</v>
      </c>
      <c r="P1888" s="549">
        <v>2027</v>
      </c>
      <c r="Q1888" s="549">
        <v>1</v>
      </c>
      <c r="R1888" s="549">
        <v>23</v>
      </c>
      <c r="S1888" s="548"/>
      <c r="T1888" s="548"/>
      <c r="U1888" s="99"/>
    </row>
    <row r="1889" spans="1:21" ht="19.5" customHeight="1">
      <c r="A1889" s="545">
        <v>2437</v>
      </c>
      <c r="B1889" s="545" t="s">
        <v>11475</v>
      </c>
      <c r="C1889" s="545" t="s">
        <v>216</v>
      </c>
      <c r="D1889" s="546"/>
      <c r="E1889" s="171" t="str">
        <f t="shared" si="29"/>
        <v>1900</v>
      </c>
      <c r="F1889" s="547">
        <v>0</v>
      </c>
      <c r="G1889" s="548">
        <v>0</v>
      </c>
      <c r="H1889" s="547">
        <v>0</v>
      </c>
      <c r="I1889" s="545" t="s">
        <v>12700</v>
      </c>
      <c r="J1889" s="545"/>
      <c r="K1889" s="545" t="s">
        <v>13413</v>
      </c>
      <c r="L1889" s="545" t="s">
        <v>13413</v>
      </c>
      <c r="M1889" s="548" t="s">
        <v>13868</v>
      </c>
      <c r="N1889" s="545" t="s">
        <v>13413</v>
      </c>
      <c r="O1889" s="545" t="s">
        <v>13413</v>
      </c>
      <c r="P1889" s="549">
        <v>2028</v>
      </c>
      <c r="Q1889" s="549">
        <v>2</v>
      </c>
      <c r="R1889" s="549">
        <v>117</v>
      </c>
      <c r="S1889" s="548"/>
      <c r="T1889" s="548"/>
      <c r="U1889" s="99"/>
    </row>
    <row r="1890" spans="1:21" ht="19.5" customHeight="1">
      <c r="A1890" s="545">
        <v>2438</v>
      </c>
      <c r="B1890" s="545" t="s">
        <v>1237</v>
      </c>
      <c r="C1890" s="545" t="s">
        <v>216</v>
      </c>
      <c r="D1890" s="546"/>
      <c r="E1890" s="171" t="str">
        <f t="shared" si="29"/>
        <v>1900</v>
      </c>
      <c r="F1890" s="547">
        <v>0</v>
      </c>
      <c r="G1890" s="548">
        <v>0</v>
      </c>
      <c r="H1890" s="547">
        <v>0</v>
      </c>
      <c r="I1890" s="545" t="s">
        <v>12700</v>
      </c>
      <c r="J1890" s="545"/>
      <c r="K1890" s="545" t="s">
        <v>13413</v>
      </c>
      <c r="L1890" s="545" t="s">
        <v>13413</v>
      </c>
      <c r="M1890" s="548" t="s">
        <v>13868</v>
      </c>
      <c r="N1890" s="545" t="s">
        <v>13413</v>
      </c>
      <c r="O1890" s="545" t="s">
        <v>13413</v>
      </c>
      <c r="P1890" s="549">
        <v>2029</v>
      </c>
      <c r="Q1890" s="549">
        <v>2</v>
      </c>
      <c r="R1890" s="549">
        <v>117</v>
      </c>
      <c r="S1890" s="548"/>
      <c r="T1890" s="548"/>
      <c r="U1890" s="99"/>
    </row>
    <row r="1891" spans="1:21" ht="19.5" customHeight="1">
      <c r="A1891" s="545">
        <v>2439</v>
      </c>
      <c r="B1891" s="545" t="s">
        <v>1234</v>
      </c>
      <c r="C1891" s="545" t="s">
        <v>216</v>
      </c>
      <c r="D1891" s="546">
        <v>46052</v>
      </c>
      <c r="E1891" s="171" t="str">
        <f t="shared" si="29"/>
        <v>2026</v>
      </c>
      <c r="F1891" s="547">
        <v>4538</v>
      </c>
      <c r="G1891" s="548">
        <v>0.19</v>
      </c>
      <c r="H1891" s="547">
        <v>3813.45</v>
      </c>
      <c r="I1891" s="545" t="s">
        <v>12700</v>
      </c>
      <c r="J1891" s="545" t="s">
        <v>13307</v>
      </c>
      <c r="K1891" s="545" t="s">
        <v>13413</v>
      </c>
      <c r="L1891" s="545" t="s">
        <v>13413</v>
      </c>
      <c r="M1891" s="548" t="s">
        <v>13758</v>
      </c>
      <c r="N1891" s="545" t="s">
        <v>13413</v>
      </c>
      <c r="O1891" s="545" t="s">
        <v>13413</v>
      </c>
      <c r="P1891" s="549">
        <v>2030</v>
      </c>
      <c r="Q1891" s="549">
        <v>1</v>
      </c>
      <c r="R1891" s="549">
        <v>117</v>
      </c>
      <c r="S1891" s="548">
        <v>2228</v>
      </c>
      <c r="T1891" s="548"/>
      <c r="U1891" s="99"/>
    </row>
    <row r="1892" spans="1:21" ht="19.5" customHeight="1">
      <c r="A1892" s="545">
        <v>2440</v>
      </c>
      <c r="B1892" s="545" t="s">
        <v>1238</v>
      </c>
      <c r="C1892" s="545" t="s">
        <v>216</v>
      </c>
      <c r="D1892" s="546"/>
      <c r="E1892" s="171" t="str">
        <f t="shared" si="29"/>
        <v>1900</v>
      </c>
      <c r="F1892" s="547">
        <v>0</v>
      </c>
      <c r="G1892" s="548">
        <v>0</v>
      </c>
      <c r="H1892" s="547">
        <v>0</v>
      </c>
      <c r="I1892" s="545" t="s">
        <v>12700</v>
      </c>
      <c r="J1892" s="545"/>
      <c r="K1892" s="545" t="s">
        <v>13413</v>
      </c>
      <c r="L1892" s="545" t="s">
        <v>13413</v>
      </c>
      <c r="M1892" s="548" t="s">
        <v>13868</v>
      </c>
      <c r="N1892" s="545" t="s">
        <v>13413</v>
      </c>
      <c r="O1892" s="545" t="s">
        <v>13413</v>
      </c>
      <c r="P1892" s="549">
        <v>2031</v>
      </c>
      <c r="Q1892" s="549">
        <v>2</v>
      </c>
      <c r="R1892" s="549">
        <v>117</v>
      </c>
      <c r="S1892" s="548"/>
      <c r="T1892" s="548"/>
      <c r="U1892" s="99"/>
    </row>
    <row r="1893" spans="1:21" ht="19.5" customHeight="1">
      <c r="A1893" s="545">
        <v>2441</v>
      </c>
      <c r="B1893" s="545" t="s">
        <v>1235</v>
      </c>
      <c r="C1893" s="545" t="s">
        <v>216</v>
      </c>
      <c r="D1893" s="546">
        <v>45708</v>
      </c>
      <c r="E1893" s="171" t="str">
        <f t="shared" si="29"/>
        <v>2025</v>
      </c>
      <c r="F1893" s="547">
        <v>7867.62</v>
      </c>
      <c r="G1893" s="548">
        <v>0.19</v>
      </c>
      <c r="H1893" s="547">
        <v>6611.45</v>
      </c>
      <c r="I1893" s="545" t="s">
        <v>12700</v>
      </c>
      <c r="J1893" s="545" t="s">
        <v>13307</v>
      </c>
      <c r="K1893" s="545" t="s">
        <v>13413</v>
      </c>
      <c r="L1893" s="545" t="s">
        <v>13413</v>
      </c>
      <c r="M1893" s="548" t="s">
        <v>13758</v>
      </c>
      <c r="N1893" s="545" t="s">
        <v>13413</v>
      </c>
      <c r="O1893" s="545" t="s">
        <v>13413</v>
      </c>
      <c r="P1893" s="549">
        <v>2032</v>
      </c>
      <c r="Q1893" s="549">
        <v>1</v>
      </c>
      <c r="R1893" s="549">
        <v>117</v>
      </c>
      <c r="S1893" s="548">
        <v>2228</v>
      </c>
      <c r="T1893" s="548"/>
      <c r="U1893" s="99"/>
    </row>
    <row r="1894" spans="1:21" ht="19.5" customHeight="1">
      <c r="A1894" s="545">
        <v>2442</v>
      </c>
      <c r="B1894" s="545" t="s">
        <v>11474</v>
      </c>
      <c r="C1894" s="545" t="s">
        <v>216</v>
      </c>
      <c r="D1894" s="546"/>
      <c r="E1894" s="171" t="str">
        <f t="shared" si="29"/>
        <v>1900</v>
      </c>
      <c r="F1894" s="547">
        <v>0</v>
      </c>
      <c r="G1894" s="548">
        <v>0</v>
      </c>
      <c r="H1894" s="547">
        <v>0</v>
      </c>
      <c r="I1894" s="545" t="s">
        <v>12700</v>
      </c>
      <c r="J1894" s="545"/>
      <c r="K1894" s="545" t="s">
        <v>13413</v>
      </c>
      <c r="L1894" s="545" t="s">
        <v>13413</v>
      </c>
      <c r="M1894" s="548" t="s">
        <v>13868</v>
      </c>
      <c r="N1894" s="545" t="s">
        <v>13413</v>
      </c>
      <c r="O1894" s="545" t="s">
        <v>13413</v>
      </c>
      <c r="P1894" s="549">
        <v>2033</v>
      </c>
      <c r="Q1894" s="549">
        <v>2</v>
      </c>
      <c r="R1894" s="549">
        <v>117</v>
      </c>
      <c r="S1894" s="548"/>
      <c r="T1894" s="548"/>
      <c r="U1894" s="99"/>
    </row>
    <row r="1895" spans="1:21" ht="19.5" customHeight="1">
      <c r="A1895" s="545">
        <v>2443</v>
      </c>
      <c r="B1895" s="545" t="s">
        <v>11473</v>
      </c>
      <c r="C1895" s="545" t="s">
        <v>216</v>
      </c>
      <c r="D1895" s="546"/>
      <c r="E1895" s="171" t="str">
        <f t="shared" si="29"/>
        <v>1900</v>
      </c>
      <c r="F1895" s="547">
        <v>0</v>
      </c>
      <c r="G1895" s="548">
        <v>0</v>
      </c>
      <c r="H1895" s="547">
        <v>0</v>
      </c>
      <c r="I1895" s="545" t="s">
        <v>12678</v>
      </c>
      <c r="J1895" s="545"/>
      <c r="K1895" s="545" t="s">
        <v>13413</v>
      </c>
      <c r="L1895" s="545" t="s">
        <v>13413</v>
      </c>
      <c r="M1895" s="548" t="s">
        <v>13758</v>
      </c>
      <c r="N1895" s="545" t="s">
        <v>13413</v>
      </c>
      <c r="O1895" s="545" t="s">
        <v>13413</v>
      </c>
      <c r="P1895" s="549">
        <v>2034</v>
      </c>
      <c r="Q1895" s="549">
        <v>1</v>
      </c>
      <c r="R1895" s="549">
        <v>23</v>
      </c>
      <c r="S1895" s="548"/>
      <c r="T1895" s="548"/>
      <c r="U1895" s="99"/>
    </row>
    <row r="1896" spans="1:21" ht="19.5" customHeight="1">
      <c r="A1896" s="545">
        <v>2445</v>
      </c>
      <c r="B1896" s="545" t="s">
        <v>7089</v>
      </c>
      <c r="C1896" s="545" t="s">
        <v>437</v>
      </c>
      <c r="D1896" s="546">
        <v>46052</v>
      </c>
      <c r="E1896" s="171" t="str">
        <f t="shared" si="29"/>
        <v>2026</v>
      </c>
      <c r="F1896" s="547">
        <v>1350955</v>
      </c>
      <c r="G1896" s="548">
        <v>0.19</v>
      </c>
      <c r="H1896" s="547">
        <v>1135256.3</v>
      </c>
      <c r="I1896" s="545" t="s">
        <v>12668</v>
      </c>
      <c r="J1896" s="545" t="s">
        <v>13307</v>
      </c>
      <c r="K1896" s="545"/>
      <c r="L1896" s="545" t="s">
        <v>13413</v>
      </c>
      <c r="M1896" s="548" t="s">
        <v>13868</v>
      </c>
      <c r="N1896" s="545" t="s">
        <v>13413</v>
      </c>
      <c r="O1896" s="545" t="s">
        <v>15538</v>
      </c>
      <c r="P1896" s="549">
        <v>2035</v>
      </c>
      <c r="Q1896" s="549">
        <v>2</v>
      </c>
      <c r="R1896" s="549">
        <v>7</v>
      </c>
      <c r="S1896" s="548">
        <v>2228</v>
      </c>
      <c r="T1896" s="548"/>
      <c r="U1896" s="99"/>
    </row>
    <row r="1897" spans="1:21" ht="19.5" customHeight="1">
      <c r="A1897" s="545">
        <v>2446</v>
      </c>
      <c r="B1897" s="545" t="s">
        <v>924</v>
      </c>
      <c r="C1897" s="545" t="s">
        <v>922</v>
      </c>
      <c r="D1897" s="546">
        <v>43815</v>
      </c>
      <c r="E1897" s="171" t="str">
        <f t="shared" si="29"/>
        <v>2019</v>
      </c>
      <c r="F1897" s="547">
        <v>198202</v>
      </c>
      <c r="G1897" s="548">
        <v>0</v>
      </c>
      <c r="H1897" s="547">
        <v>198202</v>
      </c>
      <c r="I1897" s="545" t="s">
        <v>12668</v>
      </c>
      <c r="J1897" s="545" t="s">
        <v>13307</v>
      </c>
      <c r="K1897" s="545" t="s">
        <v>13413</v>
      </c>
      <c r="L1897" s="545" t="s">
        <v>15539</v>
      </c>
      <c r="M1897" s="548" t="s">
        <v>13868</v>
      </c>
      <c r="N1897" s="545" t="s">
        <v>13413</v>
      </c>
      <c r="O1897" s="545" t="s">
        <v>13413</v>
      </c>
      <c r="P1897" s="549">
        <v>2036</v>
      </c>
      <c r="Q1897" s="549">
        <v>2</v>
      </c>
      <c r="R1897" s="549">
        <v>7</v>
      </c>
      <c r="S1897" s="548">
        <v>2228</v>
      </c>
      <c r="T1897" s="548"/>
      <c r="U1897" s="99"/>
    </row>
    <row r="1898" spans="1:21" ht="19.5" customHeight="1">
      <c r="A1898" s="545">
        <v>2447</v>
      </c>
      <c r="B1898" s="545" t="s">
        <v>923</v>
      </c>
      <c r="C1898" s="545" t="s">
        <v>922</v>
      </c>
      <c r="D1898" s="546">
        <v>45708</v>
      </c>
      <c r="E1898" s="171" t="str">
        <f t="shared" si="29"/>
        <v>2025</v>
      </c>
      <c r="F1898" s="547">
        <v>277822.7</v>
      </c>
      <c r="G1898" s="548">
        <v>0.19</v>
      </c>
      <c r="H1898" s="547">
        <v>233464.45</v>
      </c>
      <c r="I1898" s="545" t="s">
        <v>12668</v>
      </c>
      <c r="J1898" s="545" t="s">
        <v>13307</v>
      </c>
      <c r="K1898" s="545" t="s">
        <v>13413</v>
      </c>
      <c r="L1898" s="545" t="s">
        <v>15539</v>
      </c>
      <c r="M1898" s="548" t="s">
        <v>15540</v>
      </c>
      <c r="N1898" s="545" t="s">
        <v>13413</v>
      </c>
      <c r="O1898" s="545" t="s">
        <v>13413</v>
      </c>
      <c r="P1898" s="549">
        <v>2037</v>
      </c>
      <c r="Q1898" s="549">
        <v>4</v>
      </c>
      <c r="R1898" s="549">
        <v>7</v>
      </c>
      <c r="S1898" s="548">
        <v>2228</v>
      </c>
      <c r="T1898" s="548"/>
      <c r="U1898" s="99"/>
    </row>
    <row r="1899" spans="1:21" ht="19.5" customHeight="1">
      <c r="A1899" s="545">
        <v>2449</v>
      </c>
      <c r="B1899" s="545" t="s">
        <v>722</v>
      </c>
      <c r="C1899" s="545" t="s">
        <v>206</v>
      </c>
      <c r="D1899" s="546"/>
      <c r="E1899" s="171" t="str">
        <f t="shared" si="29"/>
        <v>1900</v>
      </c>
      <c r="F1899" s="547">
        <v>0</v>
      </c>
      <c r="G1899" s="548">
        <v>0</v>
      </c>
      <c r="H1899" s="547">
        <v>0</v>
      </c>
      <c r="I1899" s="545" t="s">
        <v>12643</v>
      </c>
      <c r="J1899" s="545"/>
      <c r="K1899" s="545" t="s">
        <v>13413</v>
      </c>
      <c r="L1899" s="545" t="s">
        <v>13954</v>
      </c>
      <c r="M1899" s="548" t="s">
        <v>13758</v>
      </c>
      <c r="N1899" s="545" t="s">
        <v>13413</v>
      </c>
      <c r="O1899" s="545" t="s">
        <v>15541</v>
      </c>
      <c r="P1899" s="549">
        <v>2038</v>
      </c>
      <c r="Q1899" s="549">
        <v>1</v>
      </c>
      <c r="R1899" s="549">
        <v>6</v>
      </c>
      <c r="S1899" s="548"/>
      <c r="T1899" s="548"/>
      <c r="U1899" s="99"/>
    </row>
    <row r="1900" spans="1:21" ht="19.5" customHeight="1">
      <c r="A1900" s="545">
        <v>2450</v>
      </c>
      <c r="B1900" s="545" t="s">
        <v>11472</v>
      </c>
      <c r="C1900" s="545" t="s">
        <v>206</v>
      </c>
      <c r="D1900" s="546"/>
      <c r="E1900" s="171" t="str">
        <f t="shared" si="29"/>
        <v>1900</v>
      </c>
      <c r="F1900" s="547">
        <v>0</v>
      </c>
      <c r="G1900" s="548">
        <v>0</v>
      </c>
      <c r="H1900" s="547">
        <v>0</v>
      </c>
      <c r="I1900" s="545" t="s">
        <v>12643</v>
      </c>
      <c r="J1900" s="545"/>
      <c r="K1900" s="545" t="s">
        <v>13413</v>
      </c>
      <c r="L1900" s="545" t="s">
        <v>13954</v>
      </c>
      <c r="M1900" s="548" t="s">
        <v>13758</v>
      </c>
      <c r="N1900" s="545" t="s">
        <v>13413</v>
      </c>
      <c r="O1900" s="545" t="s">
        <v>15542</v>
      </c>
      <c r="P1900" s="549">
        <v>2039</v>
      </c>
      <c r="Q1900" s="549">
        <v>1</v>
      </c>
      <c r="R1900" s="549">
        <v>6</v>
      </c>
      <c r="S1900" s="548"/>
      <c r="T1900" s="548"/>
      <c r="U1900" s="99"/>
    </row>
    <row r="1901" spans="1:21" ht="19.5" customHeight="1">
      <c r="A1901" s="545">
        <v>2453</v>
      </c>
      <c r="B1901" s="545" t="s">
        <v>11471</v>
      </c>
      <c r="C1901" s="545" t="s">
        <v>216</v>
      </c>
      <c r="D1901" s="546"/>
      <c r="E1901" s="171" t="str">
        <f t="shared" si="29"/>
        <v>1900</v>
      </c>
      <c r="F1901" s="547">
        <v>0</v>
      </c>
      <c r="G1901" s="548">
        <v>0</v>
      </c>
      <c r="H1901" s="547">
        <v>0</v>
      </c>
      <c r="I1901" s="545" t="s">
        <v>12674</v>
      </c>
      <c r="J1901" s="545"/>
      <c r="K1901" s="545" t="s">
        <v>13413</v>
      </c>
      <c r="L1901" s="545" t="s">
        <v>15543</v>
      </c>
      <c r="M1901" s="548" t="s">
        <v>13758</v>
      </c>
      <c r="N1901" s="545" t="s">
        <v>13413</v>
      </c>
      <c r="O1901" s="545" t="s">
        <v>15544</v>
      </c>
      <c r="P1901" s="549">
        <v>2040</v>
      </c>
      <c r="Q1901" s="549">
        <v>1</v>
      </c>
      <c r="R1901" s="549">
        <v>5</v>
      </c>
      <c r="S1901" s="548"/>
      <c r="T1901" s="548"/>
      <c r="U1901" s="99"/>
    </row>
    <row r="1902" spans="1:21" ht="19.5" customHeight="1">
      <c r="A1902" s="545">
        <v>2454</v>
      </c>
      <c r="B1902" s="545" t="s">
        <v>11470</v>
      </c>
      <c r="C1902" s="545" t="s">
        <v>216</v>
      </c>
      <c r="D1902" s="546"/>
      <c r="E1902" s="171" t="str">
        <f t="shared" si="29"/>
        <v>1900</v>
      </c>
      <c r="F1902" s="547">
        <v>0</v>
      </c>
      <c r="G1902" s="548">
        <v>0</v>
      </c>
      <c r="H1902" s="547">
        <v>0</v>
      </c>
      <c r="I1902" s="545" t="s">
        <v>12674</v>
      </c>
      <c r="J1902" s="545"/>
      <c r="K1902" s="545" t="s">
        <v>13413</v>
      </c>
      <c r="L1902" s="545" t="s">
        <v>15543</v>
      </c>
      <c r="M1902" s="548" t="s">
        <v>13758</v>
      </c>
      <c r="N1902" s="545" t="s">
        <v>13413</v>
      </c>
      <c r="O1902" s="545" t="s">
        <v>15545</v>
      </c>
      <c r="P1902" s="549">
        <v>2041</v>
      </c>
      <c r="Q1902" s="549">
        <v>1</v>
      </c>
      <c r="R1902" s="549">
        <v>5</v>
      </c>
      <c r="S1902" s="548"/>
      <c r="T1902" s="548"/>
      <c r="U1902" s="99"/>
    </row>
    <row r="1903" spans="1:21" ht="19.5" customHeight="1">
      <c r="A1903" s="545">
        <v>2455</v>
      </c>
      <c r="B1903" s="545" t="s">
        <v>11469</v>
      </c>
      <c r="C1903" s="545" t="s">
        <v>216</v>
      </c>
      <c r="D1903" s="546"/>
      <c r="E1903" s="171" t="str">
        <f t="shared" si="29"/>
        <v>1900</v>
      </c>
      <c r="F1903" s="547">
        <v>0</v>
      </c>
      <c r="G1903" s="548">
        <v>0</v>
      </c>
      <c r="H1903" s="547">
        <v>0</v>
      </c>
      <c r="I1903" s="545" t="s">
        <v>12674</v>
      </c>
      <c r="J1903" s="545"/>
      <c r="K1903" s="545" t="s">
        <v>13413</v>
      </c>
      <c r="L1903" s="545" t="s">
        <v>15543</v>
      </c>
      <c r="M1903" s="548" t="s">
        <v>13758</v>
      </c>
      <c r="N1903" s="545" t="s">
        <v>13413</v>
      </c>
      <c r="O1903" s="545" t="s">
        <v>15546</v>
      </c>
      <c r="P1903" s="549">
        <v>2042</v>
      </c>
      <c r="Q1903" s="549">
        <v>1</v>
      </c>
      <c r="R1903" s="549">
        <v>5</v>
      </c>
      <c r="S1903" s="548"/>
      <c r="T1903" s="548"/>
      <c r="U1903" s="99"/>
    </row>
    <row r="1904" spans="1:21" ht="19.5" customHeight="1">
      <c r="A1904" s="545">
        <v>2456</v>
      </c>
      <c r="B1904" s="545" t="s">
        <v>11468</v>
      </c>
      <c r="C1904" s="545" t="s">
        <v>216</v>
      </c>
      <c r="D1904" s="546"/>
      <c r="E1904" s="171" t="str">
        <f t="shared" si="29"/>
        <v>1900</v>
      </c>
      <c r="F1904" s="547">
        <v>0</v>
      </c>
      <c r="G1904" s="548">
        <v>0</v>
      </c>
      <c r="H1904" s="547">
        <v>0</v>
      </c>
      <c r="I1904" s="545" t="s">
        <v>12674</v>
      </c>
      <c r="J1904" s="545"/>
      <c r="K1904" s="545" t="s">
        <v>13413</v>
      </c>
      <c r="L1904" s="545" t="s">
        <v>15543</v>
      </c>
      <c r="M1904" s="548" t="s">
        <v>13758</v>
      </c>
      <c r="N1904" s="545" t="s">
        <v>13413</v>
      </c>
      <c r="O1904" s="545" t="s">
        <v>15547</v>
      </c>
      <c r="P1904" s="549">
        <v>2043</v>
      </c>
      <c r="Q1904" s="549">
        <v>1</v>
      </c>
      <c r="R1904" s="549">
        <v>5</v>
      </c>
      <c r="S1904" s="548"/>
      <c r="T1904" s="548"/>
      <c r="U1904" s="99"/>
    </row>
    <row r="1905" spans="1:21" ht="19.5" customHeight="1">
      <c r="A1905" s="545">
        <v>2459</v>
      </c>
      <c r="B1905" s="545" t="s">
        <v>2732</v>
      </c>
      <c r="C1905" s="545" t="s">
        <v>221</v>
      </c>
      <c r="D1905" s="546"/>
      <c r="E1905" s="171" t="str">
        <f t="shared" si="29"/>
        <v>1900</v>
      </c>
      <c r="F1905" s="547">
        <v>0</v>
      </c>
      <c r="G1905" s="548">
        <v>0</v>
      </c>
      <c r="H1905" s="547">
        <v>0</v>
      </c>
      <c r="I1905" s="545" t="s">
        <v>12675</v>
      </c>
      <c r="J1905" s="545"/>
      <c r="K1905" s="545" t="s">
        <v>13413</v>
      </c>
      <c r="L1905" s="545" t="s">
        <v>15548</v>
      </c>
      <c r="M1905" s="548" t="s">
        <v>13758</v>
      </c>
      <c r="N1905" s="545" t="s">
        <v>13413</v>
      </c>
      <c r="O1905" s="545" t="s">
        <v>15549</v>
      </c>
      <c r="P1905" s="549">
        <v>2044</v>
      </c>
      <c r="Q1905" s="549">
        <v>1</v>
      </c>
      <c r="R1905" s="549">
        <v>141</v>
      </c>
      <c r="S1905" s="548"/>
      <c r="T1905" s="548"/>
      <c r="U1905" s="99"/>
    </row>
    <row r="1906" spans="1:21" ht="19.5" customHeight="1">
      <c r="A1906" s="545">
        <v>2461</v>
      </c>
      <c r="B1906" s="545" t="s">
        <v>11467</v>
      </c>
      <c r="C1906" s="545" t="s">
        <v>216</v>
      </c>
      <c r="D1906" s="546"/>
      <c r="E1906" s="171" t="str">
        <f t="shared" si="29"/>
        <v>1900</v>
      </c>
      <c r="F1906" s="547">
        <v>0</v>
      </c>
      <c r="G1906" s="548">
        <v>0</v>
      </c>
      <c r="H1906" s="547">
        <v>0</v>
      </c>
      <c r="I1906" s="545" t="s">
        <v>12652</v>
      </c>
      <c r="J1906" s="545"/>
      <c r="K1906" s="545" t="s">
        <v>13413</v>
      </c>
      <c r="L1906" s="545" t="s">
        <v>13807</v>
      </c>
      <c r="M1906" s="548" t="s">
        <v>13758</v>
      </c>
      <c r="N1906" s="545" t="s">
        <v>13413</v>
      </c>
      <c r="O1906" s="545" t="s">
        <v>15550</v>
      </c>
      <c r="P1906" s="549">
        <v>2045</v>
      </c>
      <c r="Q1906" s="549">
        <v>1</v>
      </c>
      <c r="R1906" s="549">
        <v>134</v>
      </c>
      <c r="S1906" s="548"/>
      <c r="T1906" s="548"/>
      <c r="U1906" s="99"/>
    </row>
    <row r="1907" spans="1:21" ht="19.5" customHeight="1">
      <c r="A1907" s="545">
        <v>2462</v>
      </c>
      <c r="B1907" s="545" t="s">
        <v>2950</v>
      </c>
      <c r="C1907" s="545" t="s">
        <v>786</v>
      </c>
      <c r="D1907" s="546"/>
      <c r="E1907" s="171" t="str">
        <f t="shared" si="29"/>
        <v>1900</v>
      </c>
      <c r="F1907" s="547">
        <v>0</v>
      </c>
      <c r="G1907" s="548">
        <v>0</v>
      </c>
      <c r="H1907" s="547">
        <v>0</v>
      </c>
      <c r="I1907" s="545" t="s">
        <v>12683</v>
      </c>
      <c r="J1907" s="545"/>
      <c r="K1907" s="545" t="s">
        <v>13413</v>
      </c>
      <c r="L1907" s="545" t="s">
        <v>13413</v>
      </c>
      <c r="M1907" s="548" t="s">
        <v>13758</v>
      </c>
      <c r="N1907" s="545" t="s">
        <v>13413</v>
      </c>
      <c r="O1907" s="545" t="s">
        <v>15551</v>
      </c>
      <c r="P1907" s="549">
        <v>2046</v>
      </c>
      <c r="Q1907" s="549">
        <v>1</v>
      </c>
      <c r="R1907" s="549">
        <v>18</v>
      </c>
      <c r="S1907" s="548"/>
      <c r="T1907" s="548"/>
      <c r="U1907" s="99"/>
    </row>
    <row r="1908" spans="1:21" ht="19.5" customHeight="1">
      <c r="A1908" s="545">
        <v>2463</v>
      </c>
      <c r="B1908" s="545" t="s">
        <v>2920</v>
      </c>
      <c r="C1908" s="545" t="s">
        <v>786</v>
      </c>
      <c r="D1908" s="546"/>
      <c r="E1908" s="171" t="str">
        <f t="shared" si="29"/>
        <v>1900</v>
      </c>
      <c r="F1908" s="547">
        <v>0</v>
      </c>
      <c r="G1908" s="548">
        <v>0</v>
      </c>
      <c r="H1908" s="547">
        <v>0</v>
      </c>
      <c r="I1908" s="545" t="s">
        <v>12683</v>
      </c>
      <c r="J1908" s="545"/>
      <c r="K1908" s="545" t="s">
        <v>13413</v>
      </c>
      <c r="L1908" s="545" t="s">
        <v>13413</v>
      </c>
      <c r="M1908" s="548" t="s">
        <v>13758</v>
      </c>
      <c r="N1908" s="545" t="s">
        <v>13413</v>
      </c>
      <c r="O1908" s="545" t="s">
        <v>15552</v>
      </c>
      <c r="P1908" s="549">
        <v>2047</v>
      </c>
      <c r="Q1908" s="549">
        <v>1</v>
      </c>
      <c r="R1908" s="549">
        <v>18</v>
      </c>
      <c r="S1908" s="548"/>
      <c r="T1908" s="548"/>
      <c r="U1908" s="99"/>
    </row>
    <row r="1909" spans="1:21" ht="19.5" customHeight="1">
      <c r="A1909" s="545">
        <v>2464</v>
      </c>
      <c r="B1909" s="545" t="s">
        <v>2919</v>
      </c>
      <c r="C1909" s="545" t="s">
        <v>786</v>
      </c>
      <c r="D1909" s="546"/>
      <c r="E1909" s="171" t="str">
        <f t="shared" si="29"/>
        <v>1900</v>
      </c>
      <c r="F1909" s="547">
        <v>0</v>
      </c>
      <c r="G1909" s="548">
        <v>0</v>
      </c>
      <c r="H1909" s="547">
        <v>0</v>
      </c>
      <c r="I1909" s="545" t="s">
        <v>12683</v>
      </c>
      <c r="J1909" s="545"/>
      <c r="K1909" s="545" t="s">
        <v>13413</v>
      </c>
      <c r="L1909" s="545" t="s">
        <v>13413</v>
      </c>
      <c r="M1909" s="548" t="s">
        <v>13758</v>
      </c>
      <c r="N1909" s="545" t="s">
        <v>13413</v>
      </c>
      <c r="O1909" s="545" t="s">
        <v>15553</v>
      </c>
      <c r="P1909" s="549">
        <v>2048</v>
      </c>
      <c r="Q1909" s="549">
        <v>1</v>
      </c>
      <c r="R1909" s="549">
        <v>18</v>
      </c>
      <c r="S1909" s="548"/>
      <c r="T1909" s="548"/>
      <c r="U1909" s="99"/>
    </row>
    <row r="1910" spans="1:21" ht="19.5" customHeight="1">
      <c r="A1910" s="545">
        <v>2465</v>
      </c>
      <c r="B1910" s="545" t="s">
        <v>1070</v>
      </c>
      <c r="C1910" s="545" t="s">
        <v>216</v>
      </c>
      <c r="D1910" s="546"/>
      <c r="E1910" s="171" t="str">
        <f t="shared" si="29"/>
        <v>1900</v>
      </c>
      <c r="F1910" s="547">
        <v>0</v>
      </c>
      <c r="G1910" s="548">
        <v>0</v>
      </c>
      <c r="H1910" s="547">
        <v>0</v>
      </c>
      <c r="I1910" s="545" t="s">
        <v>12692</v>
      </c>
      <c r="J1910" s="545"/>
      <c r="K1910" s="545" t="s">
        <v>13413</v>
      </c>
      <c r="L1910" s="545" t="s">
        <v>15554</v>
      </c>
      <c r="M1910" s="548" t="s">
        <v>13758</v>
      </c>
      <c r="N1910" s="545" t="s">
        <v>13413</v>
      </c>
      <c r="O1910" s="545" t="s">
        <v>15555</v>
      </c>
      <c r="P1910" s="549">
        <v>2049</v>
      </c>
      <c r="Q1910" s="549">
        <v>1</v>
      </c>
      <c r="R1910" s="549">
        <v>107</v>
      </c>
      <c r="S1910" s="548"/>
      <c r="T1910" s="548"/>
      <c r="U1910" s="99"/>
    </row>
    <row r="1911" spans="1:21" ht="19.5" customHeight="1">
      <c r="A1911" s="545">
        <v>2466</v>
      </c>
      <c r="B1911" s="545" t="s">
        <v>11466</v>
      </c>
      <c r="C1911" s="545" t="s">
        <v>216</v>
      </c>
      <c r="D1911" s="546"/>
      <c r="E1911" s="171" t="str">
        <f t="shared" si="29"/>
        <v>1900</v>
      </c>
      <c r="F1911" s="547">
        <v>0</v>
      </c>
      <c r="G1911" s="548">
        <v>0</v>
      </c>
      <c r="H1911" s="547">
        <v>0</v>
      </c>
      <c r="I1911" s="545" t="s">
        <v>12655</v>
      </c>
      <c r="J1911" s="545"/>
      <c r="K1911" s="545" t="s">
        <v>13413</v>
      </c>
      <c r="L1911" s="545" t="s">
        <v>15556</v>
      </c>
      <c r="M1911" s="548" t="s">
        <v>13758</v>
      </c>
      <c r="N1911" s="545" t="s">
        <v>13413</v>
      </c>
      <c r="O1911" s="545" t="s">
        <v>15557</v>
      </c>
      <c r="P1911" s="549">
        <v>2050</v>
      </c>
      <c r="Q1911" s="549">
        <v>1</v>
      </c>
      <c r="R1911" s="549">
        <v>109</v>
      </c>
      <c r="S1911" s="548"/>
      <c r="T1911" s="548"/>
      <c r="U1911" s="99"/>
    </row>
    <row r="1912" spans="1:21" ht="19.5" customHeight="1">
      <c r="A1912" s="545">
        <v>2468</v>
      </c>
      <c r="B1912" s="545" t="s">
        <v>933</v>
      </c>
      <c r="C1912" s="545" t="s">
        <v>903</v>
      </c>
      <c r="D1912" s="546"/>
      <c r="E1912" s="171" t="str">
        <f t="shared" si="29"/>
        <v>1900</v>
      </c>
      <c r="F1912" s="547">
        <v>0</v>
      </c>
      <c r="G1912" s="548">
        <v>0</v>
      </c>
      <c r="H1912" s="547">
        <v>0</v>
      </c>
      <c r="I1912" s="545" t="s">
        <v>12690</v>
      </c>
      <c r="J1912" s="545"/>
      <c r="K1912" s="545" t="s">
        <v>13413</v>
      </c>
      <c r="L1912" s="545" t="s">
        <v>15558</v>
      </c>
      <c r="M1912" s="548" t="s">
        <v>13758</v>
      </c>
      <c r="N1912" s="545" t="s">
        <v>13413</v>
      </c>
      <c r="O1912" s="545" t="s">
        <v>13413</v>
      </c>
      <c r="P1912" s="549">
        <v>2051</v>
      </c>
      <c r="Q1912" s="549">
        <v>1</v>
      </c>
      <c r="R1912" s="549">
        <v>96</v>
      </c>
      <c r="S1912" s="548"/>
      <c r="T1912" s="548"/>
      <c r="U1912" s="99"/>
    </row>
    <row r="1913" spans="1:21" ht="19.5" customHeight="1">
      <c r="A1913" s="545">
        <v>2469</v>
      </c>
      <c r="B1913" s="545" t="s">
        <v>3331</v>
      </c>
      <c r="C1913" s="545" t="s">
        <v>216</v>
      </c>
      <c r="D1913" s="546"/>
      <c r="E1913" s="171" t="str">
        <f t="shared" si="29"/>
        <v>1900</v>
      </c>
      <c r="F1913" s="547">
        <v>0</v>
      </c>
      <c r="G1913" s="548">
        <v>0</v>
      </c>
      <c r="H1913" s="547">
        <v>0</v>
      </c>
      <c r="I1913" s="545" t="s">
        <v>12678</v>
      </c>
      <c r="J1913" s="545"/>
      <c r="K1913" s="545" t="s">
        <v>13413</v>
      </c>
      <c r="L1913" s="545" t="s">
        <v>15559</v>
      </c>
      <c r="M1913" s="548" t="s">
        <v>13758</v>
      </c>
      <c r="N1913" s="545" t="s">
        <v>13413</v>
      </c>
      <c r="O1913" s="545" t="s">
        <v>13413</v>
      </c>
      <c r="P1913" s="549">
        <v>2052</v>
      </c>
      <c r="Q1913" s="549">
        <v>1</v>
      </c>
      <c r="R1913" s="549">
        <v>23</v>
      </c>
      <c r="S1913" s="548"/>
      <c r="T1913" s="548"/>
      <c r="U1913" s="99"/>
    </row>
    <row r="1914" spans="1:21" ht="19.5" customHeight="1">
      <c r="A1914" s="545">
        <v>2470</v>
      </c>
      <c r="B1914" s="545" t="s">
        <v>3328</v>
      </c>
      <c r="C1914" s="545" t="s">
        <v>216</v>
      </c>
      <c r="D1914" s="546"/>
      <c r="E1914" s="171" t="str">
        <f t="shared" si="29"/>
        <v>1900</v>
      </c>
      <c r="F1914" s="547">
        <v>0</v>
      </c>
      <c r="G1914" s="548">
        <v>0</v>
      </c>
      <c r="H1914" s="547">
        <v>0</v>
      </c>
      <c r="I1914" s="545" t="s">
        <v>12678</v>
      </c>
      <c r="J1914" s="545"/>
      <c r="K1914" s="545" t="s">
        <v>13413</v>
      </c>
      <c r="L1914" s="545" t="s">
        <v>15559</v>
      </c>
      <c r="M1914" s="548" t="s">
        <v>13758</v>
      </c>
      <c r="N1914" s="545" t="s">
        <v>13413</v>
      </c>
      <c r="O1914" s="545" t="s">
        <v>13413</v>
      </c>
      <c r="P1914" s="549">
        <v>2053</v>
      </c>
      <c r="Q1914" s="549">
        <v>1</v>
      </c>
      <c r="R1914" s="549">
        <v>23</v>
      </c>
      <c r="S1914" s="548"/>
      <c r="T1914" s="548"/>
      <c r="U1914" s="99"/>
    </row>
    <row r="1915" spans="1:21" ht="19.5" customHeight="1">
      <c r="A1915" s="545">
        <v>2471</v>
      </c>
      <c r="B1915" s="545" t="s">
        <v>3329</v>
      </c>
      <c r="C1915" s="545" t="s">
        <v>216</v>
      </c>
      <c r="D1915" s="546"/>
      <c r="E1915" s="171" t="str">
        <f t="shared" si="29"/>
        <v>1900</v>
      </c>
      <c r="F1915" s="547">
        <v>0</v>
      </c>
      <c r="G1915" s="548">
        <v>0</v>
      </c>
      <c r="H1915" s="547">
        <v>0</v>
      </c>
      <c r="I1915" s="545" t="s">
        <v>12678</v>
      </c>
      <c r="J1915" s="545"/>
      <c r="K1915" s="545" t="s">
        <v>13413</v>
      </c>
      <c r="L1915" s="545" t="s">
        <v>15559</v>
      </c>
      <c r="M1915" s="548" t="s">
        <v>13758</v>
      </c>
      <c r="N1915" s="545" t="s">
        <v>13413</v>
      </c>
      <c r="O1915" s="545" t="s">
        <v>13413</v>
      </c>
      <c r="P1915" s="549">
        <v>2054</v>
      </c>
      <c r="Q1915" s="549">
        <v>1</v>
      </c>
      <c r="R1915" s="549">
        <v>23</v>
      </c>
      <c r="S1915" s="548"/>
      <c r="T1915" s="548"/>
      <c r="U1915" s="99"/>
    </row>
    <row r="1916" spans="1:21" ht="19.5" customHeight="1">
      <c r="A1916" s="545">
        <v>2472</v>
      </c>
      <c r="B1916" s="545" t="s">
        <v>2933</v>
      </c>
      <c r="C1916" s="545" t="s">
        <v>786</v>
      </c>
      <c r="D1916" s="546"/>
      <c r="E1916" s="171" t="str">
        <f t="shared" si="29"/>
        <v>1900</v>
      </c>
      <c r="F1916" s="547">
        <v>0</v>
      </c>
      <c r="G1916" s="548">
        <v>0</v>
      </c>
      <c r="H1916" s="547">
        <v>0</v>
      </c>
      <c r="I1916" s="545" t="s">
        <v>12683</v>
      </c>
      <c r="J1916" s="545"/>
      <c r="K1916" s="545" t="s">
        <v>13413</v>
      </c>
      <c r="L1916" s="545" t="s">
        <v>13413</v>
      </c>
      <c r="M1916" s="548" t="s">
        <v>13758</v>
      </c>
      <c r="N1916" s="545" t="s">
        <v>13413</v>
      </c>
      <c r="O1916" s="545" t="s">
        <v>15560</v>
      </c>
      <c r="P1916" s="549">
        <v>2055</v>
      </c>
      <c r="Q1916" s="549">
        <v>1</v>
      </c>
      <c r="R1916" s="549">
        <v>18</v>
      </c>
      <c r="S1916" s="548"/>
      <c r="T1916" s="548"/>
      <c r="U1916" s="99"/>
    </row>
    <row r="1917" spans="1:21" ht="19.5" customHeight="1">
      <c r="A1917" s="545">
        <v>2473</v>
      </c>
      <c r="B1917" s="545" t="s">
        <v>431</v>
      </c>
      <c r="C1917" s="545" t="s">
        <v>311</v>
      </c>
      <c r="D1917" s="546">
        <v>46064</v>
      </c>
      <c r="E1917" s="171" t="str">
        <f t="shared" si="29"/>
        <v>2026</v>
      </c>
      <c r="F1917" s="547">
        <v>70000</v>
      </c>
      <c r="G1917" s="548">
        <v>0.19</v>
      </c>
      <c r="H1917" s="547">
        <v>58823.53</v>
      </c>
      <c r="I1917" s="545" t="s">
        <v>12654</v>
      </c>
      <c r="J1917" s="545" t="s">
        <v>13296</v>
      </c>
      <c r="K1917" s="545" t="s">
        <v>15561</v>
      </c>
      <c r="L1917" s="545" t="s">
        <v>13413</v>
      </c>
      <c r="M1917" s="548" t="s">
        <v>15540</v>
      </c>
      <c r="N1917" s="545" t="s">
        <v>13413</v>
      </c>
      <c r="O1917" s="545" t="s">
        <v>13413</v>
      </c>
      <c r="P1917" s="549">
        <v>2056</v>
      </c>
      <c r="Q1917" s="549">
        <v>4</v>
      </c>
      <c r="R1917" s="549">
        <v>2</v>
      </c>
      <c r="S1917" s="548">
        <v>2218</v>
      </c>
      <c r="T1917" s="548"/>
      <c r="U1917" s="99"/>
    </row>
    <row r="1918" spans="1:21" ht="19.5" customHeight="1">
      <c r="A1918" s="545">
        <v>2474</v>
      </c>
      <c r="B1918" s="545" t="s">
        <v>624</v>
      </c>
      <c r="C1918" s="545" t="s">
        <v>221</v>
      </c>
      <c r="D1918" s="546">
        <v>45708</v>
      </c>
      <c r="E1918" s="171" t="str">
        <f t="shared" si="29"/>
        <v>2025</v>
      </c>
      <c r="F1918" s="547">
        <v>135983.64000000001</v>
      </c>
      <c r="G1918" s="548">
        <v>0.19</v>
      </c>
      <c r="H1918" s="547">
        <v>114271.97</v>
      </c>
      <c r="I1918" s="545" t="s">
        <v>12674</v>
      </c>
      <c r="J1918" s="545" t="s">
        <v>13307</v>
      </c>
      <c r="K1918" s="545" t="s">
        <v>15562</v>
      </c>
      <c r="L1918" s="545" t="s">
        <v>15563</v>
      </c>
      <c r="M1918" s="548" t="s">
        <v>13758</v>
      </c>
      <c r="N1918" s="545" t="s">
        <v>22149</v>
      </c>
      <c r="O1918" s="545" t="s">
        <v>15564</v>
      </c>
      <c r="P1918" s="549">
        <v>2057</v>
      </c>
      <c r="Q1918" s="549">
        <v>1</v>
      </c>
      <c r="R1918" s="549">
        <v>5</v>
      </c>
      <c r="S1918" s="548">
        <v>2228</v>
      </c>
      <c r="T1918" s="548">
        <v>43</v>
      </c>
      <c r="U1918" s="99"/>
    </row>
    <row r="1919" spans="1:21" ht="19.5" customHeight="1">
      <c r="A1919" s="545">
        <v>2475</v>
      </c>
      <c r="B1919" s="545" t="s">
        <v>966</v>
      </c>
      <c r="C1919" s="545" t="s">
        <v>4532</v>
      </c>
      <c r="D1919" s="546"/>
      <c r="E1919" s="171" t="str">
        <f t="shared" si="29"/>
        <v>1900</v>
      </c>
      <c r="F1919" s="547">
        <v>0</v>
      </c>
      <c r="G1919" s="548">
        <v>0</v>
      </c>
      <c r="H1919" s="547">
        <v>0</v>
      </c>
      <c r="I1919" s="545" t="s">
        <v>12668</v>
      </c>
      <c r="J1919" s="545"/>
      <c r="K1919" s="545" t="s">
        <v>13413</v>
      </c>
      <c r="L1919" s="545" t="s">
        <v>13413</v>
      </c>
      <c r="M1919" s="548" t="s">
        <v>13868</v>
      </c>
      <c r="N1919" s="545" t="s">
        <v>13413</v>
      </c>
      <c r="O1919" s="545" t="s">
        <v>13413</v>
      </c>
      <c r="P1919" s="549">
        <v>2058</v>
      </c>
      <c r="Q1919" s="549">
        <v>2</v>
      </c>
      <c r="R1919" s="549">
        <v>7</v>
      </c>
      <c r="S1919" s="548"/>
      <c r="T1919" s="548"/>
      <c r="U1919" s="99"/>
    </row>
    <row r="1920" spans="1:21" ht="19.5" customHeight="1">
      <c r="A1920" s="545">
        <v>2476</v>
      </c>
      <c r="B1920" s="545" t="s">
        <v>910</v>
      </c>
      <c r="C1920" s="545" t="s">
        <v>437</v>
      </c>
      <c r="D1920" s="546"/>
      <c r="E1920" s="171" t="str">
        <f t="shared" si="29"/>
        <v>1900</v>
      </c>
      <c r="F1920" s="547">
        <v>0</v>
      </c>
      <c r="G1920" s="548">
        <v>0</v>
      </c>
      <c r="H1920" s="547">
        <v>0</v>
      </c>
      <c r="I1920" s="545" t="s">
        <v>12668</v>
      </c>
      <c r="J1920" s="545"/>
      <c r="K1920" s="545" t="s">
        <v>13413</v>
      </c>
      <c r="L1920" s="545" t="s">
        <v>13413</v>
      </c>
      <c r="M1920" s="548" t="s">
        <v>13868</v>
      </c>
      <c r="N1920" s="545" t="s">
        <v>13413</v>
      </c>
      <c r="O1920" s="545" t="s">
        <v>13413</v>
      </c>
      <c r="P1920" s="549">
        <v>2059</v>
      </c>
      <c r="Q1920" s="549">
        <v>2</v>
      </c>
      <c r="R1920" s="549">
        <v>7</v>
      </c>
      <c r="S1920" s="548"/>
      <c r="T1920" s="548"/>
      <c r="U1920" s="99"/>
    </row>
    <row r="1921" spans="1:21" ht="19.5" customHeight="1">
      <c r="A1921" s="545">
        <v>2477</v>
      </c>
      <c r="B1921" s="545" t="s">
        <v>11465</v>
      </c>
      <c r="C1921" s="545" t="s">
        <v>221</v>
      </c>
      <c r="D1921" s="546"/>
      <c r="E1921" s="171" t="str">
        <f t="shared" si="29"/>
        <v>1900</v>
      </c>
      <c r="F1921" s="547">
        <v>0</v>
      </c>
      <c r="G1921" s="548">
        <v>0</v>
      </c>
      <c r="H1921" s="547">
        <v>0</v>
      </c>
      <c r="I1921" s="545" t="s">
        <v>12727</v>
      </c>
      <c r="J1921" s="545"/>
      <c r="K1921" s="545" t="s">
        <v>13413</v>
      </c>
      <c r="L1921" s="545" t="s">
        <v>15565</v>
      </c>
      <c r="M1921" s="548" t="s">
        <v>13758</v>
      </c>
      <c r="N1921" s="545" t="s">
        <v>13413</v>
      </c>
      <c r="O1921" s="545" t="s">
        <v>13413</v>
      </c>
      <c r="P1921" s="549">
        <v>2060</v>
      </c>
      <c r="Q1921" s="549">
        <v>1</v>
      </c>
      <c r="R1921" s="549">
        <v>148</v>
      </c>
      <c r="S1921" s="548"/>
      <c r="T1921" s="548"/>
      <c r="U1921" s="99"/>
    </row>
    <row r="1922" spans="1:21" ht="19.5" customHeight="1">
      <c r="A1922" s="545">
        <v>2478</v>
      </c>
      <c r="B1922" s="545" t="s">
        <v>1314</v>
      </c>
      <c r="C1922" s="545" t="s">
        <v>857</v>
      </c>
      <c r="D1922" s="546"/>
      <c r="E1922" s="171" t="str">
        <f t="shared" si="29"/>
        <v>1900</v>
      </c>
      <c r="F1922" s="547">
        <v>0</v>
      </c>
      <c r="G1922" s="548">
        <v>0</v>
      </c>
      <c r="H1922" s="547">
        <v>0</v>
      </c>
      <c r="I1922" s="545" t="s">
        <v>12659</v>
      </c>
      <c r="J1922" s="545"/>
      <c r="K1922" s="545" t="s">
        <v>13413</v>
      </c>
      <c r="L1922" s="545" t="s">
        <v>15566</v>
      </c>
      <c r="M1922" s="548" t="s">
        <v>13758</v>
      </c>
      <c r="N1922" s="545" t="s">
        <v>13413</v>
      </c>
      <c r="O1922" s="545" t="s">
        <v>15567</v>
      </c>
      <c r="P1922" s="549">
        <v>2061</v>
      </c>
      <c r="Q1922" s="549">
        <v>1</v>
      </c>
      <c r="R1922" s="549">
        <v>116</v>
      </c>
      <c r="S1922" s="548"/>
      <c r="T1922" s="548"/>
      <c r="U1922" s="99"/>
    </row>
    <row r="1923" spans="1:21" ht="19.5" customHeight="1">
      <c r="A1923" s="545">
        <v>2479</v>
      </c>
      <c r="B1923" s="545" t="s">
        <v>1690</v>
      </c>
      <c r="C1923" s="545" t="s">
        <v>206</v>
      </c>
      <c r="D1923" s="546">
        <v>43553</v>
      </c>
      <c r="E1923" s="171" t="str">
        <f t="shared" si="29"/>
        <v>2019</v>
      </c>
      <c r="F1923" s="547">
        <v>16070</v>
      </c>
      <c r="G1923" s="548">
        <v>0.19</v>
      </c>
      <c r="H1923" s="547">
        <v>13504.2</v>
      </c>
      <c r="I1923" s="545" t="s">
        <v>12709</v>
      </c>
      <c r="J1923" s="545" t="s">
        <v>13298</v>
      </c>
      <c r="K1923" s="545" t="s">
        <v>13413</v>
      </c>
      <c r="L1923" s="545" t="s">
        <v>13413</v>
      </c>
      <c r="M1923" s="548" t="s">
        <v>13758</v>
      </c>
      <c r="N1923" s="545" t="s">
        <v>13413</v>
      </c>
      <c r="O1923" s="545" t="s">
        <v>15568</v>
      </c>
      <c r="P1923" s="549">
        <v>2062</v>
      </c>
      <c r="Q1923" s="549">
        <v>1</v>
      </c>
      <c r="R1923" s="549">
        <v>124</v>
      </c>
      <c r="S1923" s="548">
        <v>1012</v>
      </c>
      <c r="T1923" s="548"/>
      <c r="U1923" s="99"/>
    </row>
    <row r="1924" spans="1:21" ht="19.5" customHeight="1">
      <c r="A1924" s="545">
        <v>2480</v>
      </c>
      <c r="B1924" s="545" t="s">
        <v>8384</v>
      </c>
      <c r="C1924" s="545" t="s">
        <v>221</v>
      </c>
      <c r="D1924" s="546">
        <v>46052</v>
      </c>
      <c r="E1924" s="171" t="str">
        <f t="shared" ref="E1924:E1987" si="30">TEXT(D1924,"YYYY")</f>
        <v>2026</v>
      </c>
      <c r="F1924" s="547">
        <v>53477</v>
      </c>
      <c r="G1924" s="548">
        <v>0</v>
      </c>
      <c r="H1924" s="547">
        <v>53477</v>
      </c>
      <c r="I1924" s="545" t="s">
        <v>12681</v>
      </c>
      <c r="J1924" s="545" t="s">
        <v>13307</v>
      </c>
      <c r="K1924" s="545" t="s">
        <v>15569</v>
      </c>
      <c r="L1924" s="545" t="s">
        <v>13413</v>
      </c>
      <c r="M1924" s="548" t="s">
        <v>13758</v>
      </c>
      <c r="N1924" s="545" t="s">
        <v>13413</v>
      </c>
      <c r="O1924" s="545" t="s">
        <v>15570</v>
      </c>
      <c r="P1924" s="549">
        <v>2063</v>
      </c>
      <c r="Q1924" s="549">
        <v>1</v>
      </c>
      <c r="R1924" s="549">
        <v>3</v>
      </c>
      <c r="S1924" s="548">
        <v>2228</v>
      </c>
      <c r="T1924" s="548"/>
      <c r="U1924" s="99"/>
    </row>
    <row r="1925" spans="1:21" ht="19.5" customHeight="1">
      <c r="A1925" s="545">
        <v>2481</v>
      </c>
      <c r="B1925" s="545" t="s">
        <v>618</v>
      </c>
      <c r="C1925" s="545" t="s">
        <v>216</v>
      </c>
      <c r="D1925" s="546"/>
      <c r="E1925" s="171" t="str">
        <f t="shared" si="30"/>
        <v>1900</v>
      </c>
      <c r="F1925" s="547">
        <v>0</v>
      </c>
      <c r="G1925" s="548">
        <v>0</v>
      </c>
      <c r="H1925" s="547">
        <v>0</v>
      </c>
      <c r="I1925" s="545" t="s">
        <v>12674</v>
      </c>
      <c r="J1925" s="545"/>
      <c r="K1925" s="545" t="s">
        <v>13413</v>
      </c>
      <c r="L1925" s="545" t="s">
        <v>13413</v>
      </c>
      <c r="M1925" s="548" t="s">
        <v>13758</v>
      </c>
      <c r="N1925" s="545" t="s">
        <v>13413</v>
      </c>
      <c r="O1925" s="545" t="s">
        <v>13934</v>
      </c>
      <c r="P1925" s="549">
        <v>2064</v>
      </c>
      <c r="Q1925" s="549">
        <v>1</v>
      </c>
      <c r="R1925" s="549">
        <v>5</v>
      </c>
      <c r="S1925" s="548"/>
      <c r="T1925" s="548"/>
      <c r="U1925" s="99"/>
    </row>
    <row r="1926" spans="1:21" ht="19.5" customHeight="1">
      <c r="A1926" s="545">
        <v>2484</v>
      </c>
      <c r="B1926" s="545" t="s">
        <v>11464</v>
      </c>
      <c r="C1926" s="545" t="s">
        <v>216</v>
      </c>
      <c r="D1926" s="546"/>
      <c r="E1926" s="171" t="str">
        <f t="shared" si="30"/>
        <v>1900</v>
      </c>
      <c r="F1926" s="547">
        <v>0</v>
      </c>
      <c r="G1926" s="548">
        <v>0</v>
      </c>
      <c r="H1926" s="547">
        <v>0</v>
      </c>
      <c r="I1926" s="545" t="s">
        <v>12680</v>
      </c>
      <c r="J1926" s="545"/>
      <c r="K1926" s="545" t="s">
        <v>13413</v>
      </c>
      <c r="L1926" s="545" t="s">
        <v>14778</v>
      </c>
      <c r="M1926" s="548" t="s">
        <v>13758</v>
      </c>
      <c r="N1926" s="545" t="s">
        <v>13413</v>
      </c>
      <c r="O1926" s="545" t="s">
        <v>15571</v>
      </c>
      <c r="P1926" s="549">
        <v>2067</v>
      </c>
      <c r="Q1926" s="549">
        <v>1</v>
      </c>
      <c r="R1926" s="549">
        <v>20</v>
      </c>
      <c r="S1926" s="548"/>
      <c r="T1926" s="548"/>
      <c r="U1926" s="99"/>
    </row>
    <row r="1927" spans="1:21" ht="19.5" customHeight="1">
      <c r="A1927" s="545">
        <v>2485</v>
      </c>
      <c r="B1927" s="545" t="s">
        <v>11463</v>
      </c>
      <c r="C1927" s="545" t="s">
        <v>216</v>
      </c>
      <c r="D1927" s="546"/>
      <c r="E1927" s="171" t="str">
        <f t="shared" si="30"/>
        <v>1900</v>
      </c>
      <c r="F1927" s="547">
        <v>0</v>
      </c>
      <c r="G1927" s="548">
        <v>0</v>
      </c>
      <c r="H1927" s="547">
        <v>0</v>
      </c>
      <c r="I1927" s="545" t="s">
        <v>12680</v>
      </c>
      <c r="J1927" s="545"/>
      <c r="K1927" s="545" t="s">
        <v>13413</v>
      </c>
      <c r="L1927" s="545" t="s">
        <v>14778</v>
      </c>
      <c r="M1927" s="548" t="s">
        <v>13758</v>
      </c>
      <c r="N1927" s="545" t="s">
        <v>13413</v>
      </c>
      <c r="O1927" s="545" t="s">
        <v>15572</v>
      </c>
      <c r="P1927" s="549">
        <v>2068</v>
      </c>
      <c r="Q1927" s="549">
        <v>1</v>
      </c>
      <c r="R1927" s="549">
        <v>20</v>
      </c>
      <c r="S1927" s="548"/>
      <c r="T1927" s="548"/>
      <c r="U1927" s="99"/>
    </row>
    <row r="1928" spans="1:21" ht="19.5" customHeight="1">
      <c r="A1928" s="545">
        <v>2486</v>
      </c>
      <c r="B1928" s="545" t="s">
        <v>3171</v>
      </c>
      <c r="C1928" s="545" t="s">
        <v>216</v>
      </c>
      <c r="D1928" s="546"/>
      <c r="E1928" s="171" t="str">
        <f t="shared" si="30"/>
        <v>1900</v>
      </c>
      <c r="F1928" s="547">
        <v>0</v>
      </c>
      <c r="G1928" s="548">
        <v>0</v>
      </c>
      <c r="H1928" s="547">
        <v>0</v>
      </c>
      <c r="I1928" s="545" t="s">
        <v>12680</v>
      </c>
      <c r="J1928" s="545"/>
      <c r="K1928" s="545" t="s">
        <v>13413</v>
      </c>
      <c r="L1928" s="545" t="s">
        <v>13919</v>
      </c>
      <c r="M1928" s="548" t="s">
        <v>13758</v>
      </c>
      <c r="N1928" s="545" t="s">
        <v>13413</v>
      </c>
      <c r="O1928" s="545" t="s">
        <v>15573</v>
      </c>
      <c r="P1928" s="549">
        <v>2069</v>
      </c>
      <c r="Q1928" s="549">
        <v>1</v>
      </c>
      <c r="R1928" s="549">
        <v>20</v>
      </c>
      <c r="S1928" s="548"/>
      <c r="T1928" s="548"/>
      <c r="U1928" s="99"/>
    </row>
    <row r="1929" spans="1:21" ht="19.5" customHeight="1">
      <c r="A1929" s="545">
        <v>2487</v>
      </c>
      <c r="B1929" s="545" t="s">
        <v>11462</v>
      </c>
      <c r="C1929" s="545" t="s">
        <v>216</v>
      </c>
      <c r="D1929" s="546"/>
      <c r="E1929" s="171" t="str">
        <f t="shared" si="30"/>
        <v>1900</v>
      </c>
      <c r="F1929" s="547">
        <v>0</v>
      </c>
      <c r="G1929" s="548">
        <v>0</v>
      </c>
      <c r="H1929" s="547">
        <v>0</v>
      </c>
      <c r="I1929" s="545" t="s">
        <v>12680</v>
      </c>
      <c r="J1929" s="545"/>
      <c r="K1929" s="545" t="s">
        <v>13413</v>
      </c>
      <c r="L1929" s="545" t="s">
        <v>13919</v>
      </c>
      <c r="M1929" s="548" t="s">
        <v>13758</v>
      </c>
      <c r="N1929" s="545" t="s">
        <v>13413</v>
      </c>
      <c r="O1929" s="545" t="s">
        <v>15574</v>
      </c>
      <c r="P1929" s="549">
        <v>2070</v>
      </c>
      <c r="Q1929" s="549">
        <v>1</v>
      </c>
      <c r="R1929" s="549">
        <v>20</v>
      </c>
      <c r="S1929" s="548"/>
      <c r="T1929" s="548"/>
      <c r="U1929" s="99"/>
    </row>
    <row r="1930" spans="1:21" ht="19.5" customHeight="1">
      <c r="A1930" s="545">
        <v>2488</v>
      </c>
      <c r="B1930" s="545" t="s">
        <v>11461</v>
      </c>
      <c r="C1930" s="545" t="s">
        <v>216</v>
      </c>
      <c r="D1930" s="546"/>
      <c r="E1930" s="171" t="str">
        <f t="shared" si="30"/>
        <v>1900</v>
      </c>
      <c r="F1930" s="547">
        <v>0</v>
      </c>
      <c r="G1930" s="548">
        <v>0</v>
      </c>
      <c r="H1930" s="547">
        <v>0</v>
      </c>
      <c r="I1930" s="545" t="s">
        <v>12680</v>
      </c>
      <c r="J1930" s="545"/>
      <c r="K1930" s="545" t="s">
        <v>13413</v>
      </c>
      <c r="L1930" s="545" t="s">
        <v>13919</v>
      </c>
      <c r="M1930" s="548" t="s">
        <v>13758</v>
      </c>
      <c r="N1930" s="545" t="s">
        <v>13413</v>
      </c>
      <c r="O1930" s="545" t="s">
        <v>15575</v>
      </c>
      <c r="P1930" s="549">
        <v>2071</v>
      </c>
      <c r="Q1930" s="549">
        <v>1</v>
      </c>
      <c r="R1930" s="549">
        <v>20</v>
      </c>
      <c r="S1930" s="548"/>
      <c r="T1930" s="548"/>
      <c r="U1930" s="99"/>
    </row>
    <row r="1931" spans="1:21" ht="19.5" customHeight="1">
      <c r="A1931" s="545">
        <v>2489</v>
      </c>
      <c r="B1931" s="545" t="s">
        <v>11460</v>
      </c>
      <c r="C1931" s="545" t="s">
        <v>216</v>
      </c>
      <c r="D1931" s="546"/>
      <c r="E1931" s="171" t="str">
        <f t="shared" si="30"/>
        <v>1900</v>
      </c>
      <c r="F1931" s="547">
        <v>0</v>
      </c>
      <c r="G1931" s="548">
        <v>0</v>
      </c>
      <c r="H1931" s="547">
        <v>0</v>
      </c>
      <c r="I1931" s="545" t="s">
        <v>12680</v>
      </c>
      <c r="J1931" s="545"/>
      <c r="K1931" s="545" t="s">
        <v>13413</v>
      </c>
      <c r="L1931" s="545" t="s">
        <v>13919</v>
      </c>
      <c r="M1931" s="548" t="s">
        <v>13758</v>
      </c>
      <c r="N1931" s="545" t="s">
        <v>13413</v>
      </c>
      <c r="O1931" s="545" t="s">
        <v>15576</v>
      </c>
      <c r="P1931" s="549">
        <v>2072</v>
      </c>
      <c r="Q1931" s="549">
        <v>1</v>
      </c>
      <c r="R1931" s="549">
        <v>20</v>
      </c>
      <c r="S1931" s="548"/>
      <c r="T1931" s="548"/>
      <c r="U1931" s="99"/>
    </row>
    <row r="1932" spans="1:21" ht="19.5" customHeight="1">
      <c r="A1932" s="545">
        <v>2490</v>
      </c>
      <c r="B1932" s="545" t="s">
        <v>11459</v>
      </c>
      <c r="C1932" s="545" t="s">
        <v>216</v>
      </c>
      <c r="D1932" s="546"/>
      <c r="E1932" s="171" t="str">
        <f t="shared" si="30"/>
        <v>1900</v>
      </c>
      <c r="F1932" s="547">
        <v>0</v>
      </c>
      <c r="G1932" s="548">
        <v>0</v>
      </c>
      <c r="H1932" s="547">
        <v>0</v>
      </c>
      <c r="I1932" s="545" t="s">
        <v>12680</v>
      </c>
      <c r="J1932" s="545"/>
      <c r="K1932" s="545" t="s">
        <v>13413</v>
      </c>
      <c r="L1932" s="545" t="s">
        <v>13919</v>
      </c>
      <c r="M1932" s="548" t="s">
        <v>13758</v>
      </c>
      <c r="N1932" s="545" t="s">
        <v>13413</v>
      </c>
      <c r="O1932" s="545" t="s">
        <v>15577</v>
      </c>
      <c r="P1932" s="549">
        <v>2073</v>
      </c>
      <c r="Q1932" s="549">
        <v>1</v>
      </c>
      <c r="R1932" s="549">
        <v>20</v>
      </c>
      <c r="S1932" s="548"/>
      <c r="T1932" s="548"/>
      <c r="U1932" s="99"/>
    </row>
    <row r="1933" spans="1:21" ht="19.5" customHeight="1">
      <c r="A1933" s="545">
        <v>2491</v>
      </c>
      <c r="B1933" s="545" t="s">
        <v>11458</v>
      </c>
      <c r="C1933" s="545" t="s">
        <v>216</v>
      </c>
      <c r="D1933" s="546"/>
      <c r="E1933" s="171" t="str">
        <f t="shared" si="30"/>
        <v>1900</v>
      </c>
      <c r="F1933" s="547">
        <v>0</v>
      </c>
      <c r="G1933" s="548">
        <v>0</v>
      </c>
      <c r="H1933" s="547">
        <v>0</v>
      </c>
      <c r="I1933" s="545" t="s">
        <v>12680</v>
      </c>
      <c r="J1933" s="545"/>
      <c r="K1933" s="545" t="s">
        <v>13413</v>
      </c>
      <c r="L1933" s="545" t="s">
        <v>13919</v>
      </c>
      <c r="M1933" s="548" t="s">
        <v>13758</v>
      </c>
      <c r="N1933" s="545" t="s">
        <v>13413</v>
      </c>
      <c r="O1933" s="545" t="s">
        <v>15578</v>
      </c>
      <c r="P1933" s="549">
        <v>2074</v>
      </c>
      <c r="Q1933" s="549">
        <v>1</v>
      </c>
      <c r="R1933" s="549">
        <v>20</v>
      </c>
      <c r="S1933" s="548"/>
      <c r="T1933" s="548"/>
      <c r="U1933" s="99"/>
    </row>
    <row r="1934" spans="1:21" ht="19.5" customHeight="1">
      <c r="A1934" s="545">
        <v>2492</v>
      </c>
      <c r="B1934" s="545" t="s">
        <v>3172</v>
      </c>
      <c r="C1934" s="545" t="s">
        <v>216</v>
      </c>
      <c r="D1934" s="546"/>
      <c r="E1934" s="171" t="str">
        <f t="shared" si="30"/>
        <v>1900</v>
      </c>
      <c r="F1934" s="547">
        <v>0</v>
      </c>
      <c r="G1934" s="548">
        <v>0</v>
      </c>
      <c r="H1934" s="547">
        <v>0</v>
      </c>
      <c r="I1934" s="545" t="s">
        <v>12680</v>
      </c>
      <c r="J1934" s="545"/>
      <c r="K1934" s="545" t="s">
        <v>13413</v>
      </c>
      <c r="L1934" s="545" t="s">
        <v>13919</v>
      </c>
      <c r="M1934" s="548" t="s">
        <v>13758</v>
      </c>
      <c r="N1934" s="545" t="s">
        <v>13413</v>
      </c>
      <c r="O1934" s="545" t="s">
        <v>15579</v>
      </c>
      <c r="P1934" s="549">
        <v>2075</v>
      </c>
      <c r="Q1934" s="549">
        <v>1</v>
      </c>
      <c r="R1934" s="549">
        <v>20</v>
      </c>
      <c r="S1934" s="548"/>
      <c r="T1934" s="548"/>
      <c r="U1934" s="99"/>
    </row>
    <row r="1935" spans="1:21" ht="19.5" customHeight="1">
      <c r="A1935" s="545">
        <v>2493</v>
      </c>
      <c r="B1935" s="545" t="s">
        <v>3173</v>
      </c>
      <c r="C1935" s="545" t="s">
        <v>216</v>
      </c>
      <c r="D1935" s="546"/>
      <c r="E1935" s="171" t="str">
        <f t="shared" si="30"/>
        <v>1900</v>
      </c>
      <c r="F1935" s="547">
        <v>0</v>
      </c>
      <c r="G1935" s="548">
        <v>0</v>
      </c>
      <c r="H1935" s="547">
        <v>0</v>
      </c>
      <c r="I1935" s="545" t="s">
        <v>12680</v>
      </c>
      <c r="J1935" s="545"/>
      <c r="K1935" s="545" t="s">
        <v>13413</v>
      </c>
      <c r="L1935" s="545" t="s">
        <v>13919</v>
      </c>
      <c r="M1935" s="548" t="s">
        <v>13758</v>
      </c>
      <c r="N1935" s="545" t="s">
        <v>13413</v>
      </c>
      <c r="O1935" s="545" t="s">
        <v>15580</v>
      </c>
      <c r="P1935" s="549">
        <v>2076</v>
      </c>
      <c r="Q1935" s="549">
        <v>1</v>
      </c>
      <c r="R1935" s="549">
        <v>20</v>
      </c>
      <c r="S1935" s="548"/>
      <c r="T1935" s="548"/>
      <c r="U1935" s="99"/>
    </row>
    <row r="1936" spans="1:21" ht="19.5" customHeight="1">
      <c r="A1936" s="545">
        <v>2494</v>
      </c>
      <c r="B1936" s="545" t="s">
        <v>11457</v>
      </c>
      <c r="C1936" s="545" t="s">
        <v>216</v>
      </c>
      <c r="D1936" s="546"/>
      <c r="E1936" s="171" t="str">
        <f t="shared" si="30"/>
        <v>1900</v>
      </c>
      <c r="F1936" s="547">
        <v>0</v>
      </c>
      <c r="G1936" s="548">
        <v>0</v>
      </c>
      <c r="H1936" s="547">
        <v>0</v>
      </c>
      <c r="I1936" s="545" t="s">
        <v>12680</v>
      </c>
      <c r="J1936" s="545"/>
      <c r="K1936" s="545" t="s">
        <v>13413</v>
      </c>
      <c r="L1936" s="545" t="s">
        <v>13919</v>
      </c>
      <c r="M1936" s="548" t="s">
        <v>13758</v>
      </c>
      <c r="N1936" s="545" t="s">
        <v>13413</v>
      </c>
      <c r="O1936" s="545" t="s">
        <v>15581</v>
      </c>
      <c r="P1936" s="549">
        <v>2077</v>
      </c>
      <c r="Q1936" s="549">
        <v>1</v>
      </c>
      <c r="R1936" s="549">
        <v>20</v>
      </c>
      <c r="S1936" s="548"/>
      <c r="T1936" s="548"/>
      <c r="U1936" s="99"/>
    </row>
    <row r="1937" spans="1:21" ht="19.5" customHeight="1">
      <c r="A1937" s="545">
        <v>2495</v>
      </c>
      <c r="B1937" s="545" t="s">
        <v>3174</v>
      </c>
      <c r="C1937" s="545" t="s">
        <v>216</v>
      </c>
      <c r="D1937" s="546"/>
      <c r="E1937" s="171" t="str">
        <f t="shared" si="30"/>
        <v>1900</v>
      </c>
      <c r="F1937" s="547">
        <v>0</v>
      </c>
      <c r="G1937" s="548">
        <v>0</v>
      </c>
      <c r="H1937" s="547">
        <v>0</v>
      </c>
      <c r="I1937" s="545" t="s">
        <v>12680</v>
      </c>
      <c r="J1937" s="545"/>
      <c r="K1937" s="545" t="s">
        <v>13413</v>
      </c>
      <c r="L1937" s="545" t="s">
        <v>13919</v>
      </c>
      <c r="M1937" s="548" t="s">
        <v>13758</v>
      </c>
      <c r="N1937" s="545" t="s">
        <v>13413</v>
      </c>
      <c r="O1937" s="545" t="s">
        <v>15582</v>
      </c>
      <c r="P1937" s="549">
        <v>2078</v>
      </c>
      <c r="Q1937" s="549">
        <v>1</v>
      </c>
      <c r="R1937" s="549">
        <v>20</v>
      </c>
      <c r="S1937" s="548"/>
      <c r="T1937" s="548"/>
      <c r="U1937" s="99"/>
    </row>
    <row r="1938" spans="1:21" ht="19.5" customHeight="1">
      <c r="A1938" s="545">
        <v>2497</v>
      </c>
      <c r="B1938" s="545" t="s">
        <v>990</v>
      </c>
      <c r="C1938" s="545" t="s">
        <v>903</v>
      </c>
      <c r="D1938" s="546"/>
      <c r="E1938" s="171" t="str">
        <f t="shared" si="30"/>
        <v>1900</v>
      </c>
      <c r="F1938" s="547">
        <v>0</v>
      </c>
      <c r="G1938" s="548">
        <v>0</v>
      </c>
      <c r="H1938" s="547">
        <v>0</v>
      </c>
      <c r="I1938" s="545" t="s">
        <v>12668</v>
      </c>
      <c r="J1938" s="545"/>
      <c r="K1938" s="545" t="s">
        <v>13413</v>
      </c>
      <c r="L1938" s="545" t="s">
        <v>15583</v>
      </c>
      <c r="M1938" s="548" t="s">
        <v>13868</v>
      </c>
      <c r="N1938" s="545" t="s">
        <v>13413</v>
      </c>
      <c r="O1938" s="545" t="s">
        <v>13413</v>
      </c>
      <c r="P1938" s="549">
        <v>2079</v>
      </c>
      <c r="Q1938" s="549">
        <v>2</v>
      </c>
      <c r="R1938" s="549">
        <v>7</v>
      </c>
      <c r="S1938" s="548"/>
      <c r="T1938" s="548"/>
      <c r="U1938" s="99"/>
    </row>
    <row r="1939" spans="1:21" ht="19.5" customHeight="1">
      <c r="A1939" s="545">
        <v>2498</v>
      </c>
      <c r="B1939" s="545" t="s">
        <v>3330</v>
      </c>
      <c r="C1939" s="545" t="s">
        <v>216</v>
      </c>
      <c r="D1939" s="546"/>
      <c r="E1939" s="171" t="str">
        <f t="shared" si="30"/>
        <v>1900</v>
      </c>
      <c r="F1939" s="547">
        <v>0</v>
      </c>
      <c r="G1939" s="548">
        <v>0</v>
      </c>
      <c r="H1939" s="547">
        <v>0</v>
      </c>
      <c r="I1939" s="545" t="s">
        <v>12678</v>
      </c>
      <c r="J1939" s="545"/>
      <c r="K1939" s="545" t="s">
        <v>13413</v>
      </c>
      <c r="L1939" s="545" t="s">
        <v>15559</v>
      </c>
      <c r="M1939" s="548" t="s">
        <v>13758</v>
      </c>
      <c r="N1939" s="545" t="s">
        <v>13413</v>
      </c>
      <c r="O1939" s="545" t="s">
        <v>13413</v>
      </c>
      <c r="P1939" s="549">
        <v>2080</v>
      </c>
      <c r="Q1939" s="549">
        <v>1</v>
      </c>
      <c r="R1939" s="549">
        <v>23</v>
      </c>
      <c r="S1939" s="548"/>
      <c r="T1939" s="548"/>
      <c r="U1939" s="99"/>
    </row>
    <row r="1940" spans="1:21" ht="19.5" customHeight="1">
      <c r="A1940" s="545">
        <v>2501</v>
      </c>
      <c r="B1940" s="545" t="s">
        <v>511</v>
      </c>
      <c r="C1940" s="545" t="s">
        <v>512</v>
      </c>
      <c r="D1940" s="546"/>
      <c r="E1940" s="171" t="str">
        <f t="shared" si="30"/>
        <v>1900</v>
      </c>
      <c r="F1940" s="547">
        <v>0</v>
      </c>
      <c r="G1940" s="548">
        <v>0</v>
      </c>
      <c r="H1940" s="547">
        <v>0</v>
      </c>
      <c r="I1940" s="545" t="s">
        <v>12671</v>
      </c>
      <c r="J1940" s="545"/>
      <c r="K1940" s="545" t="s">
        <v>13413</v>
      </c>
      <c r="L1940" s="545" t="s">
        <v>15584</v>
      </c>
      <c r="M1940" s="548" t="s">
        <v>13758</v>
      </c>
      <c r="N1940" s="545" t="s">
        <v>22149</v>
      </c>
      <c r="O1940" s="545" t="s">
        <v>15585</v>
      </c>
      <c r="P1940" s="549">
        <v>2083</v>
      </c>
      <c r="Q1940" s="549">
        <v>1</v>
      </c>
      <c r="R1940" s="549">
        <v>82</v>
      </c>
      <c r="S1940" s="548"/>
      <c r="T1940" s="548">
        <v>43</v>
      </c>
      <c r="U1940" s="99"/>
    </row>
    <row r="1941" spans="1:21" ht="19.5" customHeight="1">
      <c r="A1941" s="545">
        <v>2504</v>
      </c>
      <c r="B1941" s="545" t="s">
        <v>962</v>
      </c>
      <c r="C1941" s="545" t="s">
        <v>437</v>
      </c>
      <c r="D1941" s="546"/>
      <c r="E1941" s="171" t="str">
        <f t="shared" si="30"/>
        <v>1900</v>
      </c>
      <c r="F1941" s="547">
        <v>0</v>
      </c>
      <c r="G1941" s="548">
        <v>0</v>
      </c>
      <c r="H1941" s="547">
        <v>0</v>
      </c>
      <c r="I1941" s="545" t="s">
        <v>12668</v>
      </c>
      <c r="J1941" s="545"/>
      <c r="K1941" s="545" t="s">
        <v>13413</v>
      </c>
      <c r="L1941" s="545" t="s">
        <v>15586</v>
      </c>
      <c r="M1941" s="548" t="s">
        <v>13868</v>
      </c>
      <c r="N1941" s="545" t="s">
        <v>13413</v>
      </c>
      <c r="O1941" s="545" t="s">
        <v>13413</v>
      </c>
      <c r="P1941" s="549">
        <v>2085</v>
      </c>
      <c r="Q1941" s="549">
        <v>2</v>
      </c>
      <c r="R1941" s="549">
        <v>7</v>
      </c>
      <c r="S1941" s="548"/>
      <c r="T1941" s="548"/>
      <c r="U1941" s="99"/>
    </row>
    <row r="1942" spans="1:21" ht="19.5" customHeight="1">
      <c r="A1942" s="545">
        <v>2505</v>
      </c>
      <c r="B1942" s="545" t="s">
        <v>11456</v>
      </c>
      <c r="C1942" s="545" t="s">
        <v>221</v>
      </c>
      <c r="D1942" s="546"/>
      <c r="E1942" s="171" t="str">
        <f t="shared" si="30"/>
        <v>1900</v>
      </c>
      <c r="F1942" s="547">
        <v>0</v>
      </c>
      <c r="G1942" s="548">
        <v>0</v>
      </c>
      <c r="H1942" s="547">
        <v>0</v>
      </c>
      <c r="I1942" s="545" t="s">
        <v>12671</v>
      </c>
      <c r="J1942" s="545"/>
      <c r="K1942" s="545" t="s">
        <v>13413</v>
      </c>
      <c r="L1942" s="545" t="s">
        <v>15587</v>
      </c>
      <c r="M1942" s="548" t="s">
        <v>13758</v>
      </c>
      <c r="N1942" s="545" t="s">
        <v>22149</v>
      </c>
      <c r="O1942" s="545" t="s">
        <v>15588</v>
      </c>
      <c r="P1942" s="549">
        <v>2086</v>
      </c>
      <c r="Q1942" s="549">
        <v>1</v>
      </c>
      <c r="R1942" s="549">
        <v>82</v>
      </c>
      <c r="S1942" s="548"/>
      <c r="T1942" s="548">
        <v>43</v>
      </c>
      <c r="U1942" s="99"/>
    </row>
    <row r="1943" spans="1:21" ht="19.5" customHeight="1">
      <c r="A1943" s="545">
        <v>2506</v>
      </c>
      <c r="B1943" s="545" t="s">
        <v>6373</v>
      </c>
      <c r="C1943" s="545" t="s">
        <v>209</v>
      </c>
      <c r="D1943" s="546">
        <v>45708</v>
      </c>
      <c r="E1943" s="171" t="str">
        <f t="shared" si="30"/>
        <v>2025</v>
      </c>
      <c r="F1943" s="547">
        <v>2031.48</v>
      </c>
      <c r="G1943" s="548">
        <v>0.19</v>
      </c>
      <c r="H1943" s="547">
        <v>1707.13</v>
      </c>
      <c r="I1943" s="545" t="s">
        <v>12659</v>
      </c>
      <c r="J1943" s="545" t="s">
        <v>13307</v>
      </c>
      <c r="K1943" s="545" t="s">
        <v>13413</v>
      </c>
      <c r="L1943" s="545" t="s">
        <v>15589</v>
      </c>
      <c r="M1943" s="548" t="s">
        <v>13868</v>
      </c>
      <c r="N1943" s="545" t="s">
        <v>13413</v>
      </c>
      <c r="O1943" s="545" t="s">
        <v>15590</v>
      </c>
      <c r="P1943" s="549">
        <v>2087</v>
      </c>
      <c r="Q1943" s="549">
        <v>2</v>
      </c>
      <c r="R1943" s="549">
        <v>116</v>
      </c>
      <c r="S1943" s="548">
        <v>2228</v>
      </c>
      <c r="T1943" s="548"/>
      <c r="U1943" s="99"/>
    </row>
    <row r="1944" spans="1:21" ht="19.5" customHeight="1">
      <c r="A1944" s="545">
        <v>2516</v>
      </c>
      <c r="B1944" s="545" t="s">
        <v>418</v>
      </c>
      <c r="C1944" s="545" t="s">
        <v>311</v>
      </c>
      <c r="D1944" s="546"/>
      <c r="E1944" s="171" t="str">
        <f t="shared" si="30"/>
        <v>1900</v>
      </c>
      <c r="F1944" s="547">
        <v>0</v>
      </c>
      <c r="G1944" s="548">
        <v>0</v>
      </c>
      <c r="H1944" s="547">
        <v>0</v>
      </c>
      <c r="I1944" s="545" t="s">
        <v>12654</v>
      </c>
      <c r="J1944" s="545"/>
      <c r="K1944" s="545" t="s">
        <v>13413</v>
      </c>
      <c r="L1944" s="545" t="s">
        <v>13413</v>
      </c>
      <c r="M1944" s="548" t="s">
        <v>13758</v>
      </c>
      <c r="N1944" s="545" t="s">
        <v>13413</v>
      </c>
      <c r="O1944" s="545" t="s">
        <v>13413</v>
      </c>
      <c r="P1944" s="549">
        <v>2090</v>
      </c>
      <c r="Q1944" s="549">
        <v>1</v>
      </c>
      <c r="R1944" s="549">
        <v>2</v>
      </c>
      <c r="S1944" s="548"/>
      <c r="T1944" s="548"/>
      <c r="U1944" s="99"/>
    </row>
    <row r="1945" spans="1:21" ht="19.5" customHeight="1">
      <c r="A1945" s="545">
        <v>2518</v>
      </c>
      <c r="B1945" s="545" t="s">
        <v>1338</v>
      </c>
      <c r="C1945" s="545" t="s">
        <v>209</v>
      </c>
      <c r="D1945" s="546">
        <v>46062</v>
      </c>
      <c r="E1945" s="171" t="str">
        <f t="shared" si="30"/>
        <v>2026</v>
      </c>
      <c r="F1945" s="547">
        <v>3556</v>
      </c>
      <c r="G1945" s="548">
        <v>0.19</v>
      </c>
      <c r="H1945" s="547">
        <v>2988.24</v>
      </c>
      <c r="I1945" s="545" t="s">
        <v>12659</v>
      </c>
      <c r="J1945" s="545" t="s">
        <v>13298</v>
      </c>
      <c r="K1945" s="545" t="s">
        <v>13413</v>
      </c>
      <c r="L1945" s="545" t="s">
        <v>15591</v>
      </c>
      <c r="M1945" s="548" t="s">
        <v>13758</v>
      </c>
      <c r="N1945" s="545" t="s">
        <v>13413</v>
      </c>
      <c r="O1945" s="545" t="s">
        <v>13413</v>
      </c>
      <c r="P1945" s="549">
        <v>2092</v>
      </c>
      <c r="Q1945" s="549">
        <v>1</v>
      </c>
      <c r="R1945" s="549">
        <v>116</v>
      </c>
      <c r="S1945" s="548">
        <v>1012</v>
      </c>
      <c r="T1945" s="548"/>
      <c r="U1945" s="99"/>
    </row>
    <row r="1946" spans="1:21" ht="19.5" customHeight="1">
      <c r="A1946" s="545">
        <v>2519</v>
      </c>
      <c r="B1946" s="545" t="s">
        <v>3384</v>
      </c>
      <c r="C1946" s="545" t="s">
        <v>216</v>
      </c>
      <c r="D1946" s="546"/>
      <c r="E1946" s="171" t="str">
        <f t="shared" si="30"/>
        <v>1900</v>
      </c>
      <c r="F1946" s="547">
        <v>0</v>
      </c>
      <c r="G1946" s="548">
        <v>0</v>
      </c>
      <c r="H1946" s="547">
        <v>0</v>
      </c>
      <c r="I1946" s="545" t="s">
        <v>12716</v>
      </c>
      <c r="J1946" s="545"/>
      <c r="K1946" s="545" t="s">
        <v>13413</v>
      </c>
      <c r="L1946" s="545" t="s">
        <v>13413</v>
      </c>
      <c r="M1946" s="548" t="s">
        <v>13758</v>
      </c>
      <c r="N1946" s="545" t="s">
        <v>13413</v>
      </c>
      <c r="O1946" s="545" t="s">
        <v>13413</v>
      </c>
      <c r="P1946" s="549">
        <v>2093</v>
      </c>
      <c r="Q1946" s="549">
        <v>1</v>
      </c>
      <c r="R1946" s="549">
        <v>25</v>
      </c>
      <c r="S1946" s="548"/>
      <c r="T1946" s="548"/>
      <c r="U1946" s="99"/>
    </row>
    <row r="1947" spans="1:21" ht="19.5" customHeight="1">
      <c r="A1947" s="545">
        <v>2520</v>
      </c>
      <c r="B1947" s="545" t="s">
        <v>11455</v>
      </c>
      <c r="C1947" s="545" t="s">
        <v>216</v>
      </c>
      <c r="D1947" s="546"/>
      <c r="E1947" s="171" t="str">
        <f t="shared" si="30"/>
        <v>1900</v>
      </c>
      <c r="F1947" s="547">
        <v>0</v>
      </c>
      <c r="G1947" s="548">
        <v>0</v>
      </c>
      <c r="H1947" s="547">
        <v>0</v>
      </c>
      <c r="I1947" s="545" t="s">
        <v>12640</v>
      </c>
      <c r="J1947" s="545"/>
      <c r="K1947" s="545" t="s">
        <v>13413</v>
      </c>
      <c r="L1947" s="545" t="s">
        <v>13413</v>
      </c>
      <c r="M1947" s="548" t="s">
        <v>13758</v>
      </c>
      <c r="N1947" s="545" t="s">
        <v>13413</v>
      </c>
      <c r="O1947" s="545" t="s">
        <v>13413</v>
      </c>
      <c r="P1947" s="549">
        <v>2094</v>
      </c>
      <c r="Q1947" s="549">
        <v>1</v>
      </c>
      <c r="R1947" s="549">
        <v>1</v>
      </c>
      <c r="S1947" s="548"/>
      <c r="T1947" s="548"/>
      <c r="U1947" s="99"/>
    </row>
    <row r="1948" spans="1:21" ht="19.5" customHeight="1">
      <c r="A1948" s="545">
        <v>2521</v>
      </c>
      <c r="B1948" s="545" t="s">
        <v>11454</v>
      </c>
      <c r="C1948" s="545" t="s">
        <v>216</v>
      </c>
      <c r="D1948" s="546"/>
      <c r="E1948" s="171" t="str">
        <f t="shared" si="30"/>
        <v>1900</v>
      </c>
      <c r="F1948" s="547">
        <v>0</v>
      </c>
      <c r="G1948" s="548">
        <v>0</v>
      </c>
      <c r="H1948" s="547">
        <v>0</v>
      </c>
      <c r="I1948" s="545" t="s">
        <v>12640</v>
      </c>
      <c r="J1948" s="545"/>
      <c r="K1948" s="545" t="s">
        <v>15592</v>
      </c>
      <c r="L1948" s="545" t="s">
        <v>13413</v>
      </c>
      <c r="M1948" s="548" t="s">
        <v>13758</v>
      </c>
      <c r="N1948" s="545" t="s">
        <v>13413</v>
      </c>
      <c r="O1948" s="545" t="s">
        <v>13413</v>
      </c>
      <c r="P1948" s="549">
        <v>2095</v>
      </c>
      <c r="Q1948" s="549">
        <v>1</v>
      </c>
      <c r="R1948" s="549">
        <v>1</v>
      </c>
      <c r="S1948" s="548"/>
      <c r="T1948" s="548"/>
      <c r="U1948" s="99"/>
    </row>
    <row r="1949" spans="1:21" ht="19.5" customHeight="1">
      <c r="A1949" s="545">
        <v>2522</v>
      </c>
      <c r="B1949" s="545" t="s">
        <v>8362</v>
      </c>
      <c r="C1949" s="545" t="s">
        <v>216</v>
      </c>
      <c r="D1949" s="546">
        <v>46052</v>
      </c>
      <c r="E1949" s="171" t="str">
        <f t="shared" si="30"/>
        <v>2026</v>
      </c>
      <c r="F1949" s="547">
        <v>471969</v>
      </c>
      <c r="G1949" s="548">
        <v>0.19</v>
      </c>
      <c r="H1949" s="547">
        <v>396612.61</v>
      </c>
      <c r="I1949" s="545" t="s">
        <v>12640</v>
      </c>
      <c r="J1949" s="545" t="s">
        <v>13307</v>
      </c>
      <c r="K1949" s="545" t="s">
        <v>13413</v>
      </c>
      <c r="L1949" s="545" t="s">
        <v>15593</v>
      </c>
      <c r="M1949" s="548" t="s">
        <v>13758</v>
      </c>
      <c r="N1949" s="545" t="s">
        <v>13413</v>
      </c>
      <c r="O1949" s="545" t="s">
        <v>13413</v>
      </c>
      <c r="P1949" s="549">
        <v>2096</v>
      </c>
      <c r="Q1949" s="549">
        <v>1</v>
      </c>
      <c r="R1949" s="549">
        <v>1</v>
      </c>
      <c r="S1949" s="548">
        <v>2228</v>
      </c>
      <c r="T1949" s="548"/>
      <c r="U1949" s="99"/>
    </row>
    <row r="1950" spans="1:21" ht="19.5" customHeight="1">
      <c r="A1950" s="545">
        <v>2523</v>
      </c>
      <c r="B1950" s="545" t="s">
        <v>11453</v>
      </c>
      <c r="C1950" s="545" t="s">
        <v>209</v>
      </c>
      <c r="D1950" s="546"/>
      <c r="E1950" s="171" t="str">
        <f t="shared" si="30"/>
        <v>1900</v>
      </c>
      <c r="F1950" s="547">
        <v>0</v>
      </c>
      <c r="G1950" s="548">
        <v>0</v>
      </c>
      <c r="H1950" s="547">
        <v>0</v>
      </c>
      <c r="I1950" s="545" t="s">
        <v>12644</v>
      </c>
      <c r="J1950" s="545"/>
      <c r="K1950" s="545" t="s">
        <v>13413</v>
      </c>
      <c r="L1950" s="545" t="s">
        <v>15594</v>
      </c>
      <c r="M1950" s="548" t="s">
        <v>13758</v>
      </c>
      <c r="N1950" s="545" t="s">
        <v>13413</v>
      </c>
      <c r="O1950" s="545" t="s">
        <v>13413</v>
      </c>
      <c r="P1950" s="549">
        <v>2097</v>
      </c>
      <c r="Q1950" s="549">
        <v>1</v>
      </c>
      <c r="R1950" s="549">
        <v>62</v>
      </c>
      <c r="S1950" s="548"/>
      <c r="T1950" s="548"/>
      <c r="U1950" s="99"/>
    </row>
    <row r="1951" spans="1:21" ht="19.5" customHeight="1">
      <c r="A1951" s="545">
        <v>2524</v>
      </c>
      <c r="B1951" s="545" t="s">
        <v>1622</v>
      </c>
      <c r="C1951" s="545" t="s">
        <v>786</v>
      </c>
      <c r="D1951" s="546">
        <v>43704</v>
      </c>
      <c r="E1951" s="171" t="str">
        <f t="shared" si="30"/>
        <v>2019</v>
      </c>
      <c r="F1951" s="547">
        <v>77350</v>
      </c>
      <c r="G1951" s="548">
        <v>0.19</v>
      </c>
      <c r="H1951" s="547">
        <v>65000</v>
      </c>
      <c r="I1951" s="545" t="s">
        <v>12641</v>
      </c>
      <c r="J1951" s="545" t="s">
        <v>13308</v>
      </c>
      <c r="K1951" s="545" t="s">
        <v>13413</v>
      </c>
      <c r="L1951" s="545" t="s">
        <v>14455</v>
      </c>
      <c r="M1951" s="548" t="s">
        <v>13758</v>
      </c>
      <c r="N1951" s="545" t="s">
        <v>22144</v>
      </c>
      <c r="O1951" s="545" t="s">
        <v>15595</v>
      </c>
      <c r="P1951" s="549">
        <v>2098</v>
      </c>
      <c r="Q1951" s="549">
        <v>1</v>
      </c>
      <c r="R1951" s="549">
        <v>125</v>
      </c>
      <c r="S1951" s="548">
        <v>37</v>
      </c>
      <c r="T1951" s="548">
        <v>37</v>
      </c>
      <c r="U1951" s="99"/>
    </row>
    <row r="1952" spans="1:21" ht="19.5" customHeight="1">
      <c r="A1952" s="545">
        <v>2526</v>
      </c>
      <c r="B1952" s="545" t="s">
        <v>11452</v>
      </c>
      <c r="C1952" s="545" t="s">
        <v>221</v>
      </c>
      <c r="D1952" s="546"/>
      <c r="E1952" s="171" t="str">
        <f t="shared" si="30"/>
        <v>1900</v>
      </c>
      <c r="F1952" s="547">
        <v>0</v>
      </c>
      <c r="G1952" s="548">
        <v>0</v>
      </c>
      <c r="H1952" s="547">
        <v>0</v>
      </c>
      <c r="I1952" s="545" t="s">
        <v>12687</v>
      </c>
      <c r="J1952" s="545"/>
      <c r="K1952" s="545" t="s">
        <v>13413</v>
      </c>
      <c r="L1952" s="545" t="s">
        <v>13982</v>
      </c>
      <c r="M1952" s="548" t="s">
        <v>13758</v>
      </c>
      <c r="N1952" s="545" t="s">
        <v>13413</v>
      </c>
      <c r="O1952" s="545" t="s">
        <v>15596</v>
      </c>
      <c r="P1952" s="549">
        <v>2099</v>
      </c>
      <c r="Q1952" s="549">
        <v>1</v>
      </c>
      <c r="R1952" s="549">
        <v>91</v>
      </c>
      <c r="S1952" s="548"/>
      <c r="T1952" s="548"/>
      <c r="U1952" s="99"/>
    </row>
    <row r="1953" spans="1:21" ht="19.5" customHeight="1">
      <c r="A1953" s="545">
        <v>2528</v>
      </c>
      <c r="B1953" s="545" t="s">
        <v>1583</v>
      </c>
      <c r="C1953" s="545" t="s">
        <v>216</v>
      </c>
      <c r="D1953" s="546"/>
      <c r="E1953" s="171" t="str">
        <f t="shared" si="30"/>
        <v>1900</v>
      </c>
      <c r="F1953" s="547">
        <v>0</v>
      </c>
      <c r="G1953" s="548">
        <v>0</v>
      </c>
      <c r="H1953" s="547">
        <v>0</v>
      </c>
      <c r="I1953" s="545" t="s">
        <v>12685</v>
      </c>
      <c r="J1953" s="545"/>
      <c r="K1953" s="545" t="s">
        <v>13413</v>
      </c>
      <c r="L1953" s="545" t="s">
        <v>15597</v>
      </c>
      <c r="M1953" s="548" t="s">
        <v>13758</v>
      </c>
      <c r="N1953" s="545" t="s">
        <v>13413</v>
      </c>
      <c r="O1953" s="545" t="s">
        <v>15598</v>
      </c>
      <c r="P1953" s="549">
        <v>2101</v>
      </c>
      <c r="Q1953" s="549">
        <v>1</v>
      </c>
      <c r="R1953" s="549">
        <v>11</v>
      </c>
      <c r="S1953" s="548"/>
      <c r="T1953" s="548"/>
      <c r="U1953" s="99"/>
    </row>
    <row r="1954" spans="1:21" ht="19.5" customHeight="1">
      <c r="A1954" s="545">
        <v>2529</v>
      </c>
      <c r="B1954" s="545" t="s">
        <v>6372</v>
      </c>
      <c r="C1954" s="545" t="s">
        <v>209</v>
      </c>
      <c r="D1954" s="546">
        <v>46052</v>
      </c>
      <c r="E1954" s="171" t="str">
        <f t="shared" si="30"/>
        <v>2026</v>
      </c>
      <c r="F1954" s="547">
        <v>24145</v>
      </c>
      <c r="G1954" s="548">
        <v>0.19</v>
      </c>
      <c r="H1954" s="547">
        <v>20289.919999999998</v>
      </c>
      <c r="I1954" s="545" t="s">
        <v>12639</v>
      </c>
      <c r="J1954" s="545" t="s">
        <v>13307</v>
      </c>
      <c r="K1954" s="545" t="s">
        <v>13413</v>
      </c>
      <c r="L1954" s="545" t="s">
        <v>13763</v>
      </c>
      <c r="M1954" s="548" t="s">
        <v>13758</v>
      </c>
      <c r="N1954" s="545" t="s">
        <v>13413</v>
      </c>
      <c r="O1954" s="545" t="s">
        <v>13413</v>
      </c>
      <c r="P1954" s="549">
        <v>2102</v>
      </c>
      <c r="Q1954" s="549">
        <v>1</v>
      </c>
      <c r="R1954" s="549">
        <v>64</v>
      </c>
      <c r="S1954" s="548">
        <v>2228</v>
      </c>
      <c r="T1954" s="548"/>
      <c r="U1954" s="99"/>
    </row>
    <row r="1955" spans="1:21" ht="19.5" customHeight="1">
      <c r="A1955" s="545">
        <v>2531</v>
      </c>
      <c r="B1955" s="545" t="s">
        <v>1502</v>
      </c>
      <c r="C1955" s="545" t="s">
        <v>216</v>
      </c>
      <c r="D1955" s="546"/>
      <c r="E1955" s="171" t="str">
        <f t="shared" si="30"/>
        <v>1900</v>
      </c>
      <c r="F1955" s="547">
        <v>0</v>
      </c>
      <c r="G1955" s="548">
        <v>0</v>
      </c>
      <c r="H1955" s="547">
        <v>0</v>
      </c>
      <c r="I1955" s="545" t="s">
        <v>12703</v>
      </c>
      <c r="J1955" s="545"/>
      <c r="K1955" s="545" t="s">
        <v>13413</v>
      </c>
      <c r="L1955" s="545" t="s">
        <v>15599</v>
      </c>
      <c r="M1955" s="548" t="s">
        <v>13758</v>
      </c>
      <c r="N1955" s="545" t="s">
        <v>13413</v>
      </c>
      <c r="O1955" s="545" t="s">
        <v>15600</v>
      </c>
      <c r="P1955" s="549">
        <v>2103</v>
      </c>
      <c r="Q1955" s="549">
        <v>1</v>
      </c>
      <c r="R1955" s="549">
        <v>120</v>
      </c>
      <c r="S1955" s="548"/>
      <c r="T1955" s="548"/>
      <c r="U1955" s="99"/>
    </row>
    <row r="1956" spans="1:21" ht="19.5" customHeight="1">
      <c r="A1956" s="545">
        <v>2532</v>
      </c>
      <c r="B1956" s="545" t="s">
        <v>217</v>
      </c>
      <c r="C1956" s="545" t="s">
        <v>216</v>
      </c>
      <c r="D1956" s="546"/>
      <c r="E1956" s="171" t="str">
        <f t="shared" si="30"/>
        <v>1900</v>
      </c>
      <c r="F1956" s="547">
        <v>0</v>
      </c>
      <c r="G1956" s="548">
        <v>0</v>
      </c>
      <c r="H1956" s="547">
        <v>0</v>
      </c>
      <c r="I1956" s="545" t="s">
        <v>12639</v>
      </c>
      <c r="J1956" s="545"/>
      <c r="K1956" s="545" t="s">
        <v>13413</v>
      </c>
      <c r="L1956" s="545" t="s">
        <v>13763</v>
      </c>
      <c r="M1956" s="548" t="s">
        <v>13758</v>
      </c>
      <c r="N1956" s="545" t="s">
        <v>13413</v>
      </c>
      <c r="O1956" s="545" t="s">
        <v>13413</v>
      </c>
      <c r="P1956" s="549">
        <v>2104</v>
      </c>
      <c r="Q1956" s="549">
        <v>1</v>
      </c>
      <c r="R1956" s="549">
        <v>64</v>
      </c>
      <c r="S1956" s="548"/>
      <c r="T1956" s="548"/>
      <c r="U1956" s="99"/>
    </row>
    <row r="1957" spans="1:21" ht="19.5" customHeight="1">
      <c r="A1957" s="545">
        <v>2533</v>
      </c>
      <c r="B1957" s="545" t="s">
        <v>11451</v>
      </c>
      <c r="C1957" s="545" t="s">
        <v>209</v>
      </c>
      <c r="D1957" s="546">
        <v>46052</v>
      </c>
      <c r="E1957" s="171" t="str">
        <f t="shared" si="30"/>
        <v>2026</v>
      </c>
      <c r="F1957" s="547">
        <v>20274</v>
      </c>
      <c r="G1957" s="548">
        <v>0.19</v>
      </c>
      <c r="H1957" s="547">
        <v>17036.97</v>
      </c>
      <c r="I1957" s="545" t="s">
        <v>12639</v>
      </c>
      <c r="J1957" s="545" t="s">
        <v>13307</v>
      </c>
      <c r="K1957" s="545" t="s">
        <v>13413</v>
      </c>
      <c r="L1957" s="545" t="s">
        <v>13763</v>
      </c>
      <c r="M1957" s="548" t="s">
        <v>13758</v>
      </c>
      <c r="N1957" s="545" t="s">
        <v>13413</v>
      </c>
      <c r="O1957" s="545" t="s">
        <v>13413</v>
      </c>
      <c r="P1957" s="549">
        <v>2105</v>
      </c>
      <c r="Q1957" s="549">
        <v>1</v>
      </c>
      <c r="R1957" s="549">
        <v>64</v>
      </c>
      <c r="S1957" s="548">
        <v>2228</v>
      </c>
      <c r="T1957" s="548"/>
      <c r="U1957" s="99"/>
    </row>
    <row r="1958" spans="1:21" ht="19.5" customHeight="1">
      <c r="A1958" s="545">
        <v>2534</v>
      </c>
      <c r="B1958" s="545" t="s">
        <v>11450</v>
      </c>
      <c r="C1958" s="545" t="s">
        <v>209</v>
      </c>
      <c r="D1958" s="546"/>
      <c r="E1958" s="171" t="str">
        <f t="shared" si="30"/>
        <v>1900</v>
      </c>
      <c r="F1958" s="547">
        <v>0</v>
      </c>
      <c r="G1958" s="548">
        <v>0</v>
      </c>
      <c r="H1958" s="547">
        <v>0</v>
      </c>
      <c r="I1958" s="545" t="s">
        <v>12639</v>
      </c>
      <c r="J1958" s="545"/>
      <c r="K1958" s="545" t="s">
        <v>13413</v>
      </c>
      <c r="L1958" s="545" t="s">
        <v>13763</v>
      </c>
      <c r="M1958" s="548" t="s">
        <v>13758</v>
      </c>
      <c r="N1958" s="545" t="s">
        <v>13413</v>
      </c>
      <c r="O1958" s="545" t="s">
        <v>13413</v>
      </c>
      <c r="P1958" s="549">
        <v>2106</v>
      </c>
      <c r="Q1958" s="549">
        <v>1</v>
      </c>
      <c r="R1958" s="549">
        <v>64</v>
      </c>
      <c r="S1958" s="548"/>
      <c r="T1958" s="548"/>
      <c r="U1958" s="99"/>
    </row>
    <row r="1959" spans="1:21" ht="19.5" customHeight="1">
      <c r="A1959" s="545">
        <v>2535</v>
      </c>
      <c r="B1959" s="545" t="s">
        <v>7250</v>
      </c>
      <c r="C1959" s="545" t="s">
        <v>209</v>
      </c>
      <c r="D1959" s="546">
        <v>43839</v>
      </c>
      <c r="E1959" s="171" t="str">
        <f t="shared" si="30"/>
        <v>2020</v>
      </c>
      <c r="F1959" s="547">
        <v>16305</v>
      </c>
      <c r="G1959" s="548">
        <v>0.19</v>
      </c>
      <c r="H1959" s="547">
        <v>13701.68</v>
      </c>
      <c r="I1959" s="545" t="s">
        <v>12639</v>
      </c>
      <c r="J1959" s="545" t="s">
        <v>13297</v>
      </c>
      <c r="K1959" s="545" t="s">
        <v>13413</v>
      </c>
      <c r="L1959" s="545" t="s">
        <v>13763</v>
      </c>
      <c r="M1959" s="548" t="s">
        <v>13758</v>
      </c>
      <c r="N1959" s="545" t="s">
        <v>13413</v>
      </c>
      <c r="O1959" s="545" t="s">
        <v>13413</v>
      </c>
      <c r="P1959" s="549">
        <v>2107</v>
      </c>
      <c r="Q1959" s="549">
        <v>1</v>
      </c>
      <c r="R1959" s="549">
        <v>64</v>
      </c>
      <c r="S1959" s="548">
        <v>2257</v>
      </c>
      <c r="T1959" s="548"/>
      <c r="U1959" s="99"/>
    </row>
    <row r="1960" spans="1:21" ht="19.5" customHeight="1">
      <c r="A1960" s="545">
        <v>2536</v>
      </c>
      <c r="B1960" s="545" t="s">
        <v>7758</v>
      </c>
      <c r="C1960" s="545" t="s">
        <v>209</v>
      </c>
      <c r="D1960" s="546">
        <v>46052</v>
      </c>
      <c r="E1960" s="171" t="str">
        <f t="shared" si="30"/>
        <v>2026</v>
      </c>
      <c r="F1960" s="547">
        <v>40986</v>
      </c>
      <c r="G1960" s="548">
        <v>0.19</v>
      </c>
      <c r="H1960" s="547">
        <v>34442.019999999997</v>
      </c>
      <c r="I1960" s="545" t="s">
        <v>12639</v>
      </c>
      <c r="J1960" s="545" t="s">
        <v>13307</v>
      </c>
      <c r="K1960" s="545" t="s">
        <v>13413</v>
      </c>
      <c r="L1960" s="545" t="s">
        <v>13763</v>
      </c>
      <c r="M1960" s="548" t="s">
        <v>13758</v>
      </c>
      <c r="N1960" s="545" t="s">
        <v>13413</v>
      </c>
      <c r="O1960" s="545" t="s">
        <v>13413</v>
      </c>
      <c r="P1960" s="549">
        <v>2108</v>
      </c>
      <c r="Q1960" s="549">
        <v>1</v>
      </c>
      <c r="R1960" s="549">
        <v>64</v>
      </c>
      <c r="S1960" s="548">
        <v>2228</v>
      </c>
      <c r="T1960" s="548"/>
      <c r="U1960" s="99"/>
    </row>
    <row r="1961" spans="1:21" ht="19.5" customHeight="1">
      <c r="A1961" s="545">
        <v>2538</v>
      </c>
      <c r="B1961" s="545" t="s">
        <v>11449</v>
      </c>
      <c r="C1961" s="545" t="s">
        <v>209</v>
      </c>
      <c r="D1961" s="546"/>
      <c r="E1961" s="171" t="str">
        <f t="shared" si="30"/>
        <v>1900</v>
      </c>
      <c r="F1961" s="547">
        <v>0</v>
      </c>
      <c r="G1961" s="548">
        <v>0</v>
      </c>
      <c r="H1961" s="547">
        <v>0</v>
      </c>
      <c r="I1961" s="545" t="s">
        <v>12639</v>
      </c>
      <c r="J1961" s="545"/>
      <c r="K1961" s="545" t="s">
        <v>13413</v>
      </c>
      <c r="L1961" s="545" t="s">
        <v>13763</v>
      </c>
      <c r="M1961" s="548" t="s">
        <v>13758</v>
      </c>
      <c r="N1961" s="545" t="s">
        <v>13413</v>
      </c>
      <c r="O1961" s="545" t="s">
        <v>13413</v>
      </c>
      <c r="P1961" s="549">
        <v>2110</v>
      </c>
      <c r="Q1961" s="549">
        <v>1</v>
      </c>
      <c r="R1961" s="549">
        <v>64</v>
      </c>
      <c r="S1961" s="548"/>
      <c r="T1961" s="548"/>
      <c r="U1961" s="99"/>
    </row>
    <row r="1962" spans="1:21" ht="19.5" customHeight="1">
      <c r="A1962" s="545">
        <v>2539</v>
      </c>
      <c r="B1962" s="545" t="s">
        <v>11448</v>
      </c>
      <c r="C1962" s="545" t="s">
        <v>209</v>
      </c>
      <c r="D1962" s="546"/>
      <c r="E1962" s="171" t="str">
        <f t="shared" si="30"/>
        <v>1900</v>
      </c>
      <c r="F1962" s="547">
        <v>0</v>
      </c>
      <c r="G1962" s="548">
        <v>0</v>
      </c>
      <c r="H1962" s="547">
        <v>0</v>
      </c>
      <c r="I1962" s="545" t="s">
        <v>12639</v>
      </c>
      <c r="J1962" s="545"/>
      <c r="K1962" s="545" t="s">
        <v>13413</v>
      </c>
      <c r="L1962" s="545" t="s">
        <v>13763</v>
      </c>
      <c r="M1962" s="548" t="s">
        <v>13758</v>
      </c>
      <c r="N1962" s="545" t="s">
        <v>13413</v>
      </c>
      <c r="O1962" s="545" t="s">
        <v>13413</v>
      </c>
      <c r="P1962" s="549">
        <v>2111</v>
      </c>
      <c r="Q1962" s="549">
        <v>1</v>
      </c>
      <c r="R1962" s="549">
        <v>64</v>
      </c>
      <c r="S1962" s="548"/>
      <c r="T1962" s="548"/>
      <c r="U1962" s="99"/>
    </row>
    <row r="1963" spans="1:21" ht="19.5" customHeight="1">
      <c r="A1963" s="545">
        <v>2540</v>
      </c>
      <c r="B1963" s="545" t="s">
        <v>11447</v>
      </c>
      <c r="C1963" s="545" t="s">
        <v>216</v>
      </c>
      <c r="D1963" s="546"/>
      <c r="E1963" s="171" t="str">
        <f t="shared" si="30"/>
        <v>1900</v>
      </c>
      <c r="F1963" s="547">
        <v>0</v>
      </c>
      <c r="G1963" s="548">
        <v>0</v>
      </c>
      <c r="H1963" s="547">
        <v>0</v>
      </c>
      <c r="I1963" s="545" t="s">
        <v>12678</v>
      </c>
      <c r="J1963" s="545"/>
      <c r="K1963" s="545" t="s">
        <v>13413</v>
      </c>
      <c r="L1963" s="545" t="s">
        <v>15601</v>
      </c>
      <c r="M1963" s="548" t="s">
        <v>13758</v>
      </c>
      <c r="N1963" s="545" t="s">
        <v>13413</v>
      </c>
      <c r="O1963" s="545" t="s">
        <v>13413</v>
      </c>
      <c r="P1963" s="549">
        <v>2112</v>
      </c>
      <c r="Q1963" s="549">
        <v>1</v>
      </c>
      <c r="R1963" s="549">
        <v>23</v>
      </c>
      <c r="S1963" s="548"/>
      <c r="T1963" s="548"/>
      <c r="U1963" s="99"/>
    </row>
    <row r="1964" spans="1:21" ht="19.5" customHeight="1">
      <c r="A1964" s="545">
        <v>2541</v>
      </c>
      <c r="B1964" s="545" t="s">
        <v>3332</v>
      </c>
      <c r="C1964" s="545" t="s">
        <v>216</v>
      </c>
      <c r="D1964" s="546"/>
      <c r="E1964" s="171" t="str">
        <f t="shared" si="30"/>
        <v>1900</v>
      </c>
      <c r="F1964" s="547">
        <v>0</v>
      </c>
      <c r="G1964" s="548">
        <v>0</v>
      </c>
      <c r="H1964" s="547">
        <v>0</v>
      </c>
      <c r="I1964" s="545" t="s">
        <v>12678</v>
      </c>
      <c r="J1964" s="545"/>
      <c r="K1964" s="545" t="s">
        <v>13413</v>
      </c>
      <c r="L1964" s="545" t="s">
        <v>15602</v>
      </c>
      <c r="M1964" s="548" t="s">
        <v>13758</v>
      </c>
      <c r="N1964" s="545" t="s">
        <v>13413</v>
      </c>
      <c r="O1964" s="545" t="s">
        <v>13413</v>
      </c>
      <c r="P1964" s="549">
        <v>2113</v>
      </c>
      <c r="Q1964" s="549">
        <v>1</v>
      </c>
      <c r="R1964" s="549">
        <v>23</v>
      </c>
      <c r="S1964" s="548"/>
      <c r="T1964" s="548"/>
      <c r="U1964" s="99"/>
    </row>
    <row r="1965" spans="1:21" ht="19.5" customHeight="1">
      <c r="A1965" s="545">
        <v>2543</v>
      </c>
      <c r="B1965" s="545" t="s">
        <v>6749</v>
      </c>
      <c r="C1965" s="545" t="s">
        <v>209</v>
      </c>
      <c r="D1965" s="546">
        <v>46052</v>
      </c>
      <c r="E1965" s="171" t="str">
        <f t="shared" si="30"/>
        <v>2026</v>
      </c>
      <c r="F1965" s="547">
        <v>9221</v>
      </c>
      <c r="G1965" s="548">
        <v>0.19</v>
      </c>
      <c r="H1965" s="547">
        <v>7748.74</v>
      </c>
      <c r="I1965" s="545" t="s">
        <v>12639</v>
      </c>
      <c r="J1965" s="545" t="s">
        <v>13307</v>
      </c>
      <c r="K1965" s="545" t="s">
        <v>13413</v>
      </c>
      <c r="L1965" s="545" t="s">
        <v>13763</v>
      </c>
      <c r="M1965" s="548" t="s">
        <v>13758</v>
      </c>
      <c r="N1965" s="545" t="s">
        <v>13413</v>
      </c>
      <c r="O1965" s="545" t="s">
        <v>13413</v>
      </c>
      <c r="P1965" s="549">
        <v>2114</v>
      </c>
      <c r="Q1965" s="549">
        <v>1</v>
      </c>
      <c r="R1965" s="549">
        <v>64</v>
      </c>
      <c r="S1965" s="548">
        <v>2228</v>
      </c>
      <c r="T1965" s="548"/>
      <c r="U1965" s="99"/>
    </row>
    <row r="1966" spans="1:21" ht="19.5" customHeight="1">
      <c r="A1966" s="545">
        <v>2544</v>
      </c>
      <c r="B1966" s="545" t="s">
        <v>11446</v>
      </c>
      <c r="C1966" s="545" t="s">
        <v>206</v>
      </c>
      <c r="D1966" s="546"/>
      <c r="E1966" s="171" t="str">
        <f t="shared" si="30"/>
        <v>1900</v>
      </c>
      <c r="F1966" s="547">
        <v>0</v>
      </c>
      <c r="G1966" s="548">
        <v>0</v>
      </c>
      <c r="H1966" s="547">
        <v>0</v>
      </c>
      <c r="I1966" s="545" t="s">
        <v>12708</v>
      </c>
      <c r="J1966" s="545"/>
      <c r="K1966" s="545" t="s">
        <v>13413</v>
      </c>
      <c r="L1966" s="545" t="s">
        <v>15603</v>
      </c>
      <c r="M1966" s="548" t="s">
        <v>13758</v>
      </c>
      <c r="N1966" s="545" t="s">
        <v>22161</v>
      </c>
      <c r="O1966" s="545" t="s">
        <v>13413</v>
      </c>
      <c r="P1966" s="549">
        <v>2115</v>
      </c>
      <c r="Q1966" s="549">
        <v>1</v>
      </c>
      <c r="R1966" s="549">
        <v>121</v>
      </c>
      <c r="S1966" s="548"/>
      <c r="T1966" s="548">
        <v>36</v>
      </c>
      <c r="U1966" s="99"/>
    </row>
    <row r="1967" spans="1:21" ht="19.5" customHeight="1">
      <c r="A1967" s="545">
        <v>2545</v>
      </c>
      <c r="B1967" s="545" t="s">
        <v>11445</v>
      </c>
      <c r="C1967" s="545" t="s">
        <v>206</v>
      </c>
      <c r="D1967" s="546"/>
      <c r="E1967" s="171" t="str">
        <f t="shared" si="30"/>
        <v>1900</v>
      </c>
      <c r="F1967" s="547">
        <v>0</v>
      </c>
      <c r="G1967" s="548">
        <v>0</v>
      </c>
      <c r="H1967" s="547">
        <v>0</v>
      </c>
      <c r="I1967" s="545" t="s">
        <v>12708</v>
      </c>
      <c r="J1967" s="545"/>
      <c r="K1967" s="545" t="s">
        <v>13413</v>
      </c>
      <c r="L1967" s="545" t="s">
        <v>15604</v>
      </c>
      <c r="M1967" s="548" t="s">
        <v>13758</v>
      </c>
      <c r="N1967" s="545" t="s">
        <v>22161</v>
      </c>
      <c r="O1967" s="545" t="s">
        <v>13413</v>
      </c>
      <c r="P1967" s="549">
        <v>2116</v>
      </c>
      <c r="Q1967" s="549">
        <v>1</v>
      </c>
      <c r="R1967" s="549">
        <v>121</v>
      </c>
      <c r="S1967" s="548"/>
      <c r="T1967" s="548">
        <v>36</v>
      </c>
      <c r="U1967" s="99"/>
    </row>
    <row r="1968" spans="1:21" ht="19.5" customHeight="1">
      <c r="A1968" s="545">
        <v>2546</v>
      </c>
      <c r="B1968" s="545" t="s">
        <v>3298</v>
      </c>
      <c r="C1968" s="545" t="s">
        <v>216</v>
      </c>
      <c r="D1968" s="546"/>
      <c r="E1968" s="171" t="str">
        <f t="shared" si="30"/>
        <v>1900</v>
      </c>
      <c r="F1968" s="547">
        <v>0</v>
      </c>
      <c r="G1968" s="548">
        <v>0</v>
      </c>
      <c r="H1968" s="547">
        <v>0</v>
      </c>
      <c r="I1968" s="545" t="s">
        <v>12678</v>
      </c>
      <c r="J1968" s="545"/>
      <c r="K1968" s="545" t="s">
        <v>13413</v>
      </c>
      <c r="L1968" s="545" t="s">
        <v>15605</v>
      </c>
      <c r="M1968" s="548" t="s">
        <v>13758</v>
      </c>
      <c r="N1968" s="545" t="s">
        <v>13413</v>
      </c>
      <c r="O1968" s="545" t="s">
        <v>13413</v>
      </c>
      <c r="P1968" s="549">
        <v>2117</v>
      </c>
      <c r="Q1968" s="549">
        <v>1</v>
      </c>
      <c r="R1968" s="549">
        <v>23</v>
      </c>
      <c r="S1968" s="548"/>
      <c r="T1968" s="548"/>
      <c r="U1968" s="99"/>
    </row>
    <row r="1969" spans="1:21" ht="19.5" customHeight="1">
      <c r="A1969" s="545">
        <v>2547</v>
      </c>
      <c r="B1969" s="545" t="s">
        <v>11444</v>
      </c>
      <c r="C1969" s="545" t="s">
        <v>216</v>
      </c>
      <c r="D1969" s="546"/>
      <c r="E1969" s="171" t="str">
        <f t="shared" si="30"/>
        <v>1900</v>
      </c>
      <c r="F1969" s="547">
        <v>0</v>
      </c>
      <c r="G1969" s="548">
        <v>0</v>
      </c>
      <c r="H1969" s="547">
        <v>0</v>
      </c>
      <c r="I1969" s="545" t="s">
        <v>12685</v>
      </c>
      <c r="J1969" s="545"/>
      <c r="K1969" s="545" t="s">
        <v>13413</v>
      </c>
      <c r="L1969" s="545" t="s">
        <v>15606</v>
      </c>
      <c r="M1969" s="548" t="s">
        <v>13758</v>
      </c>
      <c r="N1969" s="545" t="s">
        <v>13413</v>
      </c>
      <c r="O1969" s="545" t="s">
        <v>15607</v>
      </c>
      <c r="P1969" s="549">
        <v>2118</v>
      </c>
      <c r="Q1969" s="549">
        <v>1</v>
      </c>
      <c r="R1969" s="549">
        <v>11</v>
      </c>
      <c r="S1969" s="548"/>
      <c r="T1969" s="548"/>
      <c r="U1969" s="99"/>
    </row>
    <row r="1970" spans="1:21" ht="19.5" customHeight="1">
      <c r="A1970" s="545">
        <v>2548</v>
      </c>
      <c r="B1970" s="545" t="s">
        <v>11443</v>
      </c>
      <c r="C1970" s="545" t="s">
        <v>216</v>
      </c>
      <c r="D1970" s="546"/>
      <c r="E1970" s="171" t="str">
        <f t="shared" si="30"/>
        <v>1900</v>
      </c>
      <c r="F1970" s="547">
        <v>0</v>
      </c>
      <c r="G1970" s="548">
        <v>0</v>
      </c>
      <c r="H1970" s="547">
        <v>0</v>
      </c>
      <c r="I1970" s="545" t="s">
        <v>12685</v>
      </c>
      <c r="J1970" s="545"/>
      <c r="K1970" s="545" t="s">
        <v>13413</v>
      </c>
      <c r="L1970" s="545" t="s">
        <v>15608</v>
      </c>
      <c r="M1970" s="548" t="s">
        <v>13758</v>
      </c>
      <c r="N1970" s="545" t="s">
        <v>13413</v>
      </c>
      <c r="O1970" s="545" t="s">
        <v>15609</v>
      </c>
      <c r="P1970" s="549">
        <v>2119</v>
      </c>
      <c r="Q1970" s="549">
        <v>1</v>
      </c>
      <c r="R1970" s="549">
        <v>11</v>
      </c>
      <c r="S1970" s="548"/>
      <c r="T1970" s="548"/>
      <c r="U1970" s="99"/>
    </row>
    <row r="1971" spans="1:21" ht="19.5" customHeight="1">
      <c r="A1971" s="545">
        <v>2550</v>
      </c>
      <c r="B1971" s="545" t="s">
        <v>846</v>
      </c>
      <c r="C1971" s="545" t="s">
        <v>221</v>
      </c>
      <c r="D1971" s="546"/>
      <c r="E1971" s="171" t="str">
        <f t="shared" si="30"/>
        <v>1900</v>
      </c>
      <c r="F1971" s="547">
        <v>0</v>
      </c>
      <c r="G1971" s="548">
        <v>0</v>
      </c>
      <c r="H1971" s="547">
        <v>0</v>
      </c>
      <c r="I1971" s="545" t="s">
        <v>12684</v>
      </c>
      <c r="J1971" s="545"/>
      <c r="K1971" s="545" t="s">
        <v>13413</v>
      </c>
      <c r="L1971" s="545" t="s">
        <v>15096</v>
      </c>
      <c r="M1971" s="548" t="s">
        <v>13758</v>
      </c>
      <c r="N1971" s="545" t="s">
        <v>13413</v>
      </c>
      <c r="O1971" s="545" t="s">
        <v>15610</v>
      </c>
      <c r="P1971" s="549">
        <v>2120</v>
      </c>
      <c r="Q1971" s="549">
        <v>1</v>
      </c>
      <c r="R1971" s="549">
        <v>95</v>
      </c>
      <c r="S1971" s="548"/>
      <c r="T1971" s="548"/>
      <c r="U1971" s="99"/>
    </row>
    <row r="1972" spans="1:21" ht="19.5" customHeight="1">
      <c r="A1972" s="545">
        <v>2551</v>
      </c>
      <c r="B1972" s="545" t="s">
        <v>3299</v>
      </c>
      <c r="C1972" s="545" t="s">
        <v>216</v>
      </c>
      <c r="D1972" s="546"/>
      <c r="E1972" s="171" t="str">
        <f t="shared" si="30"/>
        <v>1900</v>
      </c>
      <c r="F1972" s="547">
        <v>0</v>
      </c>
      <c r="G1972" s="548">
        <v>0</v>
      </c>
      <c r="H1972" s="547">
        <v>0</v>
      </c>
      <c r="I1972" s="545" t="s">
        <v>12678</v>
      </c>
      <c r="J1972" s="545"/>
      <c r="K1972" s="545" t="s">
        <v>13413</v>
      </c>
      <c r="L1972" s="545" t="s">
        <v>15611</v>
      </c>
      <c r="M1972" s="548" t="s">
        <v>13758</v>
      </c>
      <c r="N1972" s="545" t="s">
        <v>13413</v>
      </c>
      <c r="O1972" s="545" t="s">
        <v>13413</v>
      </c>
      <c r="P1972" s="549">
        <v>2121</v>
      </c>
      <c r="Q1972" s="549">
        <v>1</v>
      </c>
      <c r="R1972" s="549">
        <v>23</v>
      </c>
      <c r="S1972" s="548"/>
      <c r="T1972" s="548"/>
      <c r="U1972" s="99"/>
    </row>
    <row r="1973" spans="1:21" ht="19.5" customHeight="1">
      <c r="A1973" s="545">
        <v>2552</v>
      </c>
      <c r="B1973" s="545" t="s">
        <v>3301</v>
      </c>
      <c r="C1973" s="545" t="s">
        <v>216</v>
      </c>
      <c r="D1973" s="546"/>
      <c r="E1973" s="171" t="str">
        <f t="shared" si="30"/>
        <v>1900</v>
      </c>
      <c r="F1973" s="547">
        <v>0</v>
      </c>
      <c r="G1973" s="548">
        <v>0</v>
      </c>
      <c r="H1973" s="547">
        <v>0</v>
      </c>
      <c r="I1973" s="545" t="s">
        <v>12678</v>
      </c>
      <c r="J1973" s="545"/>
      <c r="K1973" s="545" t="s">
        <v>13413</v>
      </c>
      <c r="L1973" s="545" t="s">
        <v>15611</v>
      </c>
      <c r="M1973" s="548" t="s">
        <v>13758</v>
      </c>
      <c r="N1973" s="545" t="s">
        <v>13413</v>
      </c>
      <c r="O1973" s="545" t="s">
        <v>13413</v>
      </c>
      <c r="P1973" s="549">
        <v>2122</v>
      </c>
      <c r="Q1973" s="549">
        <v>1</v>
      </c>
      <c r="R1973" s="549">
        <v>23</v>
      </c>
      <c r="S1973" s="548"/>
      <c r="T1973" s="548"/>
      <c r="U1973" s="99"/>
    </row>
    <row r="1974" spans="1:21" ht="19.5" customHeight="1">
      <c r="A1974" s="545">
        <v>2553</v>
      </c>
      <c r="B1974" s="545" t="s">
        <v>11442</v>
      </c>
      <c r="C1974" s="545" t="s">
        <v>216</v>
      </c>
      <c r="D1974" s="546"/>
      <c r="E1974" s="171" t="str">
        <f t="shared" si="30"/>
        <v>1900</v>
      </c>
      <c r="F1974" s="547">
        <v>0</v>
      </c>
      <c r="G1974" s="548">
        <v>0</v>
      </c>
      <c r="H1974" s="547">
        <v>0</v>
      </c>
      <c r="I1974" s="545" t="s">
        <v>12678</v>
      </c>
      <c r="J1974" s="545"/>
      <c r="K1974" s="545" t="s">
        <v>13413</v>
      </c>
      <c r="L1974" s="545" t="s">
        <v>15612</v>
      </c>
      <c r="M1974" s="548" t="s">
        <v>13758</v>
      </c>
      <c r="N1974" s="545" t="s">
        <v>13413</v>
      </c>
      <c r="O1974" s="545" t="s">
        <v>13413</v>
      </c>
      <c r="P1974" s="549">
        <v>2123</v>
      </c>
      <c r="Q1974" s="549">
        <v>1</v>
      </c>
      <c r="R1974" s="549">
        <v>23</v>
      </c>
      <c r="S1974" s="548"/>
      <c r="T1974" s="548"/>
      <c r="U1974" s="99"/>
    </row>
    <row r="1975" spans="1:21" ht="19.5" customHeight="1">
      <c r="A1975" s="545">
        <v>2555</v>
      </c>
      <c r="B1975" s="545" t="s">
        <v>1503</v>
      </c>
      <c r="C1975" s="545" t="s">
        <v>216</v>
      </c>
      <c r="D1975" s="546"/>
      <c r="E1975" s="171" t="str">
        <f t="shared" si="30"/>
        <v>1900</v>
      </c>
      <c r="F1975" s="547">
        <v>0</v>
      </c>
      <c r="G1975" s="548">
        <v>0</v>
      </c>
      <c r="H1975" s="547">
        <v>0</v>
      </c>
      <c r="I1975" s="545" t="s">
        <v>12703</v>
      </c>
      <c r="J1975" s="545"/>
      <c r="K1975" s="545" t="s">
        <v>13413</v>
      </c>
      <c r="L1975" s="545" t="s">
        <v>15613</v>
      </c>
      <c r="M1975" s="548" t="s">
        <v>13758</v>
      </c>
      <c r="N1975" s="545" t="s">
        <v>13413</v>
      </c>
      <c r="O1975" s="545" t="s">
        <v>15614</v>
      </c>
      <c r="P1975" s="549">
        <v>2125</v>
      </c>
      <c r="Q1975" s="549">
        <v>1</v>
      </c>
      <c r="R1975" s="549">
        <v>120</v>
      </c>
      <c r="S1975" s="548"/>
      <c r="T1975" s="548"/>
      <c r="U1975" s="99"/>
    </row>
    <row r="1976" spans="1:21" ht="19.5" customHeight="1">
      <c r="A1976" s="545">
        <v>2558</v>
      </c>
      <c r="B1976" s="545" t="s">
        <v>1469</v>
      </c>
      <c r="C1976" s="545" t="s">
        <v>216</v>
      </c>
      <c r="D1976" s="546"/>
      <c r="E1976" s="171" t="str">
        <f t="shared" si="30"/>
        <v>1900</v>
      </c>
      <c r="F1976" s="547">
        <v>0</v>
      </c>
      <c r="G1976" s="548">
        <v>0</v>
      </c>
      <c r="H1976" s="547">
        <v>0</v>
      </c>
      <c r="I1976" s="545" t="s">
        <v>12703</v>
      </c>
      <c r="J1976" s="545"/>
      <c r="K1976" s="545" t="s">
        <v>13413</v>
      </c>
      <c r="L1976" s="545" t="s">
        <v>15615</v>
      </c>
      <c r="M1976" s="548" t="s">
        <v>13758</v>
      </c>
      <c r="N1976" s="545" t="s">
        <v>13413</v>
      </c>
      <c r="O1976" s="545" t="s">
        <v>15616</v>
      </c>
      <c r="P1976" s="549">
        <v>2128</v>
      </c>
      <c r="Q1976" s="549">
        <v>1</v>
      </c>
      <c r="R1976" s="549">
        <v>120</v>
      </c>
      <c r="S1976" s="548"/>
      <c r="T1976" s="548"/>
      <c r="U1976" s="99"/>
    </row>
    <row r="1977" spans="1:21" ht="19.5" customHeight="1">
      <c r="A1977" s="545">
        <v>2560</v>
      </c>
      <c r="B1977" s="545" t="s">
        <v>6371</v>
      </c>
      <c r="C1977" s="545" t="s">
        <v>216</v>
      </c>
      <c r="D1977" s="546">
        <v>45708</v>
      </c>
      <c r="E1977" s="171" t="str">
        <f t="shared" si="30"/>
        <v>2025</v>
      </c>
      <c r="F1977" s="547">
        <v>149458.17000000001</v>
      </c>
      <c r="G1977" s="548">
        <v>0.19</v>
      </c>
      <c r="H1977" s="547">
        <v>125595.1</v>
      </c>
      <c r="I1977" s="545" t="s">
        <v>12685</v>
      </c>
      <c r="J1977" s="545" t="s">
        <v>13307</v>
      </c>
      <c r="K1977" s="545" t="s">
        <v>15617</v>
      </c>
      <c r="L1977" s="545" t="s">
        <v>15618</v>
      </c>
      <c r="M1977" s="548" t="s">
        <v>13758</v>
      </c>
      <c r="N1977" s="545" t="s">
        <v>13413</v>
      </c>
      <c r="O1977" s="545" t="s">
        <v>15619</v>
      </c>
      <c r="P1977" s="549">
        <v>2130</v>
      </c>
      <c r="Q1977" s="549">
        <v>1</v>
      </c>
      <c r="R1977" s="549">
        <v>11</v>
      </c>
      <c r="S1977" s="548">
        <v>2228</v>
      </c>
      <c r="T1977" s="548"/>
      <c r="U1977" s="99"/>
    </row>
    <row r="1978" spans="1:21" ht="19.5" customHeight="1">
      <c r="A1978" s="545">
        <v>2561</v>
      </c>
      <c r="B1978" s="545" t="s">
        <v>889</v>
      </c>
      <c r="C1978" s="545" t="s">
        <v>221</v>
      </c>
      <c r="D1978" s="546"/>
      <c r="E1978" s="171" t="str">
        <f t="shared" si="30"/>
        <v>1900</v>
      </c>
      <c r="F1978" s="547">
        <v>0</v>
      </c>
      <c r="G1978" s="548">
        <v>0</v>
      </c>
      <c r="H1978" s="547">
        <v>0</v>
      </c>
      <c r="I1978" s="545" t="s">
        <v>12643</v>
      </c>
      <c r="J1978" s="545"/>
      <c r="K1978" s="545" t="s">
        <v>13413</v>
      </c>
      <c r="L1978" s="545" t="s">
        <v>14034</v>
      </c>
      <c r="M1978" s="548" t="s">
        <v>13758</v>
      </c>
      <c r="N1978" s="545" t="s">
        <v>13413</v>
      </c>
      <c r="O1978" s="545" t="s">
        <v>13413</v>
      </c>
      <c r="P1978" s="549">
        <v>2131</v>
      </c>
      <c r="Q1978" s="549">
        <v>1</v>
      </c>
      <c r="R1978" s="549">
        <v>6</v>
      </c>
      <c r="S1978" s="548"/>
      <c r="T1978" s="548"/>
      <c r="U1978" s="99"/>
    </row>
    <row r="1979" spans="1:21" ht="19.5" customHeight="1">
      <c r="A1979" s="545">
        <v>2563</v>
      </c>
      <c r="B1979" s="545" t="s">
        <v>11441</v>
      </c>
      <c r="C1979" s="545" t="s">
        <v>221</v>
      </c>
      <c r="D1979" s="546"/>
      <c r="E1979" s="171" t="str">
        <f t="shared" si="30"/>
        <v>1900</v>
      </c>
      <c r="F1979" s="547">
        <v>0</v>
      </c>
      <c r="G1979" s="548">
        <v>0</v>
      </c>
      <c r="H1979" s="547">
        <v>0</v>
      </c>
      <c r="I1979" s="545" t="s">
        <v>12683</v>
      </c>
      <c r="J1979" s="545"/>
      <c r="K1979" s="545" t="s">
        <v>13413</v>
      </c>
      <c r="L1979" s="545" t="s">
        <v>13967</v>
      </c>
      <c r="M1979" s="548" t="s">
        <v>13758</v>
      </c>
      <c r="N1979" s="545" t="s">
        <v>13413</v>
      </c>
      <c r="O1979" s="545" t="s">
        <v>13968</v>
      </c>
      <c r="P1979" s="549">
        <v>2133</v>
      </c>
      <c r="Q1979" s="549">
        <v>1</v>
      </c>
      <c r="R1979" s="549">
        <v>18</v>
      </c>
      <c r="S1979" s="548"/>
      <c r="T1979" s="548"/>
      <c r="U1979" s="99"/>
    </row>
    <row r="1980" spans="1:21" ht="19.5" customHeight="1">
      <c r="A1980" s="545">
        <v>2564</v>
      </c>
      <c r="B1980" s="545" t="s">
        <v>2894</v>
      </c>
      <c r="C1980" s="545" t="s">
        <v>221</v>
      </c>
      <c r="D1980" s="546"/>
      <c r="E1980" s="171" t="str">
        <f t="shared" si="30"/>
        <v>1900</v>
      </c>
      <c r="F1980" s="547">
        <v>0</v>
      </c>
      <c r="G1980" s="548">
        <v>0</v>
      </c>
      <c r="H1980" s="547">
        <v>0</v>
      </c>
      <c r="I1980" s="545" t="s">
        <v>12683</v>
      </c>
      <c r="J1980" s="545"/>
      <c r="K1980" s="545" t="s">
        <v>13413</v>
      </c>
      <c r="L1980" s="545" t="s">
        <v>15620</v>
      </c>
      <c r="M1980" s="548" t="s">
        <v>13758</v>
      </c>
      <c r="N1980" s="545" t="s">
        <v>13413</v>
      </c>
      <c r="O1980" s="545" t="s">
        <v>15621</v>
      </c>
      <c r="P1980" s="549">
        <v>2134</v>
      </c>
      <c r="Q1980" s="549">
        <v>1</v>
      </c>
      <c r="R1980" s="549">
        <v>18</v>
      </c>
      <c r="S1980" s="548"/>
      <c r="T1980" s="548"/>
      <c r="U1980" s="99"/>
    </row>
    <row r="1981" spans="1:21" ht="19.5" customHeight="1">
      <c r="A1981" s="545">
        <v>2572</v>
      </c>
      <c r="B1981" s="545" t="s">
        <v>11440</v>
      </c>
      <c r="C1981" s="545" t="s">
        <v>216</v>
      </c>
      <c r="D1981" s="546"/>
      <c r="E1981" s="171" t="str">
        <f t="shared" si="30"/>
        <v>1900</v>
      </c>
      <c r="F1981" s="547">
        <v>0</v>
      </c>
      <c r="G1981" s="548">
        <v>0</v>
      </c>
      <c r="H1981" s="547">
        <v>0</v>
      </c>
      <c r="I1981" s="545" t="s">
        <v>12650</v>
      </c>
      <c r="J1981" s="545"/>
      <c r="K1981" s="545" t="s">
        <v>13413</v>
      </c>
      <c r="L1981" s="545" t="s">
        <v>13413</v>
      </c>
      <c r="M1981" s="548" t="s">
        <v>13758</v>
      </c>
      <c r="N1981" s="545" t="s">
        <v>13413</v>
      </c>
      <c r="O1981" s="545" t="s">
        <v>15622</v>
      </c>
      <c r="P1981" s="549">
        <v>2139</v>
      </c>
      <c r="Q1981" s="549">
        <v>1</v>
      </c>
      <c r="R1981" s="549">
        <v>127</v>
      </c>
      <c r="S1981" s="548"/>
      <c r="T1981" s="548"/>
      <c r="U1981" s="99"/>
    </row>
    <row r="1982" spans="1:21" ht="19.5" customHeight="1">
      <c r="A1982" s="545">
        <v>2575</v>
      </c>
      <c r="B1982" s="545" t="s">
        <v>11439</v>
      </c>
      <c r="C1982" s="545" t="s">
        <v>216</v>
      </c>
      <c r="D1982" s="546"/>
      <c r="E1982" s="171" t="str">
        <f t="shared" si="30"/>
        <v>1900</v>
      </c>
      <c r="F1982" s="547">
        <v>0</v>
      </c>
      <c r="G1982" s="548">
        <v>0</v>
      </c>
      <c r="H1982" s="547">
        <v>0</v>
      </c>
      <c r="I1982" s="545" t="s">
        <v>12703</v>
      </c>
      <c r="J1982" s="545"/>
      <c r="K1982" s="545" t="s">
        <v>13413</v>
      </c>
      <c r="L1982" s="545" t="s">
        <v>15623</v>
      </c>
      <c r="M1982" s="548" t="s">
        <v>13758</v>
      </c>
      <c r="N1982" s="545" t="s">
        <v>13413</v>
      </c>
      <c r="O1982" s="545" t="s">
        <v>15624</v>
      </c>
      <c r="P1982" s="549">
        <v>2142</v>
      </c>
      <c r="Q1982" s="549">
        <v>1</v>
      </c>
      <c r="R1982" s="549">
        <v>120</v>
      </c>
      <c r="S1982" s="548"/>
      <c r="T1982" s="548"/>
      <c r="U1982" s="99"/>
    </row>
    <row r="1983" spans="1:21" ht="19.5" customHeight="1">
      <c r="A1983" s="545">
        <v>2576</v>
      </c>
      <c r="B1983" s="545" t="s">
        <v>11438</v>
      </c>
      <c r="C1983" s="545" t="s">
        <v>216</v>
      </c>
      <c r="D1983" s="546"/>
      <c r="E1983" s="171" t="str">
        <f t="shared" si="30"/>
        <v>1900</v>
      </c>
      <c r="F1983" s="547">
        <v>0</v>
      </c>
      <c r="G1983" s="548">
        <v>0</v>
      </c>
      <c r="H1983" s="547">
        <v>0</v>
      </c>
      <c r="I1983" s="545" t="s">
        <v>12650</v>
      </c>
      <c r="J1983" s="545"/>
      <c r="K1983" s="545" t="s">
        <v>13413</v>
      </c>
      <c r="L1983" s="545" t="s">
        <v>15625</v>
      </c>
      <c r="M1983" s="548" t="s">
        <v>13758</v>
      </c>
      <c r="N1983" s="545" t="s">
        <v>13413</v>
      </c>
      <c r="O1983" s="545" t="s">
        <v>13413</v>
      </c>
      <c r="P1983" s="549">
        <v>2143</v>
      </c>
      <c r="Q1983" s="549">
        <v>1</v>
      </c>
      <c r="R1983" s="549">
        <v>127</v>
      </c>
      <c r="S1983" s="548"/>
      <c r="T1983" s="548"/>
      <c r="U1983" s="99"/>
    </row>
    <row r="1984" spans="1:21" ht="19.5" customHeight="1">
      <c r="A1984" s="545">
        <v>2577</v>
      </c>
      <c r="B1984" s="545" t="s">
        <v>11437</v>
      </c>
      <c r="C1984" s="545" t="s">
        <v>216</v>
      </c>
      <c r="D1984" s="546"/>
      <c r="E1984" s="171" t="str">
        <f t="shared" si="30"/>
        <v>1900</v>
      </c>
      <c r="F1984" s="547">
        <v>0</v>
      </c>
      <c r="G1984" s="548">
        <v>0</v>
      </c>
      <c r="H1984" s="547">
        <v>0</v>
      </c>
      <c r="I1984" s="545" t="s">
        <v>12742</v>
      </c>
      <c r="J1984" s="545"/>
      <c r="K1984" s="545" t="s">
        <v>13413</v>
      </c>
      <c r="L1984" s="545" t="s">
        <v>15626</v>
      </c>
      <c r="M1984" s="548" t="s">
        <v>13758</v>
      </c>
      <c r="N1984" s="545" t="s">
        <v>13413</v>
      </c>
      <c r="O1984" s="545" t="s">
        <v>14964</v>
      </c>
      <c r="P1984" s="549">
        <v>2144</v>
      </c>
      <c r="Q1984" s="549">
        <v>1</v>
      </c>
      <c r="R1984" s="549">
        <v>77</v>
      </c>
      <c r="S1984" s="548"/>
      <c r="T1984" s="548"/>
      <c r="U1984" s="99"/>
    </row>
    <row r="1985" spans="1:21" ht="19.5" customHeight="1">
      <c r="A1985" s="545">
        <v>2581</v>
      </c>
      <c r="B1985" s="545" t="s">
        <v>11436</v>
      </c>
      <c r="C1985" s="545" t="s">
        <v>216</v>
      </c>
      <c r="D1985" s="546"/>
      <c r="E1985" s="171" t="str">
        <f t="shared" si="30"/>
        <v>1900</v>
      </c>
      <c r="F1985" s="547">
        <v>0</v>
      </c>
      <c r="G1985" s="548">
        <v>0</v>
      </c>
      <c r="H1985" s="547">
        <v>0</v>
      </c>
      <c r="I1985" s="545" t="s">
        <v>12650</v>
      </c>
      <c r="J1985" s="545"/>
      <c r="K1985" s="545" t="s">
        <v>13413</v>
      </c>
      <c r="L1985" s="545" t="s">
        <v>15627</v>
      </c>
      <c r="M1985" s="548" t="s">
        <v>13758</v>
      </c>
      <c r="N1985" s="545" t="s">
        <v>13413</v>
      </c>
      <c r="O1985" s="545" t="s">
        <v>15628</v>
      </c>
      <c r="P1985" s="549">
        <v>2148</v>
      </c>
      <c r="Q1985" s="549">
        <v>1</v>
      </c>
      <c r="R1985" s="549">
        <v>127</v>
      </c>
      <c r="S1985" s="548"/>
      <c r="T1985" s="548"/>
      <c r="U1985" s="99"/>
    </row>
    <row r="1986" spans="1:21" ht="19.5" customHeight="1">
      <c r="A1986" s="545">
        <v>2590</v>
      </c>
      <c r="B1986" s="545" t="s">
        <v>3385</v>
      </c>
      <c r="C1986" s="545" t="s">
        <v>216</v>
      </c>
      <c r="D1986" s="546"/>
      <c r="E1986" s="171" t="str">
        <f t="shared" si="30"/>
        <v>1900</v>
      </c>
      <c r="F1986" s="547">
        <v>0</v>
      </c>
      <c r="G1986" s="548">
        <v>0</v>
      </c>
      <c r="H1986" s="547">
        <v>0</v>
      </c>
      <c r="I1986" s="545" t="s">
        <v>12716</v>
      </c>
      <c r="J1986" s="545"/>
      <c r="K1986" s="545" t="s">
        <v>13413</v>
      </c>
      <c r="L1986" s="545" t="s">
        <v>15629</v>
      </c>
      <c r="M1986" s="548" t="s">
        <v>13758</v>
      </c>
      <c r="N1986" s="545" t="s">
        <v>13413</v>
      </c>
      <c r="O1986" s="545" t="s">
        <v>15630</v>
      </c>
      <c r="P1986" s="549">
        <v>2157</v>
      </c>
      <c r="Q1986" s="549">
        <v>1</v>
      </c>
      <c r="R1986" s="549">
        <v>25</v>
      </c>
      <c r="S1986" s="548"/>
      <c r="T1986" s="548"/>
      <c r="U1986" s="99"/>
    </row>
    <row r="1987" spans="1:21" ht="19.5" customHeight="1">
      <c r="A1987" s="545">
        <v>2591</v>
      </c>
      <c r="B1987" s="545" t="s">
        <v>11435</v>
      </c>
      <c r="C1987" s="545" t="s">
        <v>216</v>
      </c>
      <c r="D1987" s="546"/>
      <c r="E1987" s="171" t="str">
        <f t="shared" si="30"/>
        <v>1900</v>
      </c>
      <c r="F1987" s="547">
        <v>0</v>
      </c>
      <c r="G1987" s="548">
        <v>0</v>
      </c>
      <c r="H1987" s="547">
        <v>0</v>
      </c>
      <c r="I1987" s="545" t="s">
        <v>12703</v>
      </c>
      <c r="J1987" s="545"/>
      <c r="K1987" s="545" t="s">
        <v>13413</v>
      </c>
      <c r="L1987" s="545" t="s">
        <v>15631</v>
      </c>
      <c r="M1987" s="548" t="s">
        <v>13758</v>
      </c>
      <c r="N1987" s="545" t="s">
        <v>13413</v>
      </c>
      <c r="O1987" s="545" t="s">
        <v>15632</v>
      </c>
      <c r="P1987" s="549">
        <v>2158</v>
      </c>
      <c r="Q1987" s="549">
        <v>1</v>
      </c>
      <c r="R1987" s="549">
        <v>120</v>
      </c>
      <c r="S1987" s="548"/>
      <c r="T1987" s="548"/>
      <c r="U1987" s="99"/>
    </row>
    <row r="1988" spans="1:21" ht="19.5" customHeight="1">
      <c r="A1988" s="545">
        <v>2593</v>
      </c>
      <c r="B1988" s="545" t="s">
        <v>3387</v>
      </c>
      <c r="C1988" s="545" t="s">
        <v>216</v>
      </c>
      <c r="D1988" s="546"/>
      <c r="E1988" s="171" t="str">
        <f t="shared" ref="E1988:E2051" si="31">TEXT(D1988,"YYYY")</f>
        <v>1900</v>
      </c>
      <c r="F1988" s="547">
        <v>0</v>
      </c>
      <c r="G1988" s="548">
        <v>0</v>
      </c>
      <c r="H1988" s="547">
        <v>0</v>
      </c>
      <c r="I1988" s="545" t="s">
        <v>12716</v>
      </c>
      <c r="J1988" s="545"/>
      <c r="K1988" s="545" t="s">
        <v>13413</v>
      </c>
      <c r="L1988" s="545" t="s">
        <v>15633</v>
      </c>
      <c r="M1988" s="548" t="s">
        <v>13758</v>
      </c>
      <c r="N1988" s="545" t="s">
        <v>13413</v>
      </c>
      <c r="O1988" s="545" t="s">
        <v>13413</v>
      </c>
      <c r="P1988" s="549">
        <v>2159</v>
      </c>
      <c r="Q1988" s="549">
        <v>1</v>
      </c>
      <c r="R1988" s="549">
        <v>25</v>
      </c>
      <c r="S1988" s="548"/>
      <c r="T1988" s="548"/>
      <c r="U1988" s="99"/>
    </row>
    <row r="1989" spans="1:21" ht="19.5" customHeight="1">
      <c r="A1989" s="545">
        <v>2595</v>
      </c>
      <c r="B1989" s="545" t="s">
        <v>11434</v>
      </c>
      <c r="C1989" s="545" t="s">
        <v>216</v>
      </c>
      <c r="D1989" s="546"/>
      <c r="E1989" s="171" t="str">
        <f t="shared" si="31"/>
        <v>1900</v>
      </c>
      <c r="F1989" s="547">
        <v>0</v>
      </c>
      <c r="G1989" s="548">
        <v>0</v>
      </c>
      <c r="H1989" s="547">
        <v>0</v>
      </c>
      <c r="I1989" s="545" t="s">
        <v>12703</v>
      </c>
      <c r="J1989" s="545"/>
      <c r="K1989" s="545" t="s">
        <v>13413</v>
      </c>
      <c r="L1989" s="545" t="s">
        <v>15634</v>
      </c>
      <c r="M1989" s="548" t="s">
        <v>13758</v>
      </c>
      <c r="N1989" s="545" t="s">
        <v>13413</v>
      </c>
      <c r="O1989" s="545" t="s">
        <v>15635</v>
      </c>
      <c r="P1989" s="549">
        <v>2161</v>
      </c>
      <c r="Q1989" s="549">
        <v>1</v>
      </c>
      <c r="R1989" s="549">
        <v>120</v>
      </c>
      <c r="S1989" s="548"/>
      <c r="T1989" s="548"/>
      <c r="U1989" s="99"/>
    </row>
    <row r="1990" spans="1:21" ht="19.5" customHeight="1">
      <c r="A1990" s="545">
        <v>2596</v>
      </c>
      <c r="B1990" s="545" t="s">
        <v>443</v>
      </c>
      <c r="C1990" s="545" t="s">
        <v>216</v>
      </c>
      <c r="D1990" s="546"/>
      <c r="E1990" s="171" t="str">
        <f t="shared" si="31"/>
        <v>1900</v>
      </c>
      <c r="F1990" s="547">
        <v>0</v>
      </c>
      <c r="G1990" s="548">
        <v>0</v>
      </c>
      <c r="H1990" s="547">
        <v>0</v>
      </c>
      <c r="I1990" s="545" t="s">
        <v>12681</v>
      </c>
      <c r="J1990" s="545"/>
      <c r="K1990" s="545" t="s">
        <v>13413</v>
      </c>
      <c r="L1990" s="545" t="s">
        <v>13413</v>
      </c>
      <c r="M1990" s="548" t="s">
        <v>13758</v>
      </c>
      <c r="N1990" s="545" t="s">
        <v>13413</v>
      </c>
      <c r="O1990" s="545" t="s">
        <v>14964</v>
      </c>
      <c r="P1990" s="549">
        <v>2162</v>
      </c>
      <c r="Q1990" s="549">
        <v>1</v>
      </c>
      <c r="R1990" s="549">
        <v>3</v>
      </c>
      <c r="S1990" s="548"/>
      <c r="T1990" s="548"/>
      <c r="U1990" s="99"/>
    </row>
    <row r="1991" spans="1:21" ht="19.5" customHeight="1">
      <c r="A1991" s="545">
        <v>2598</v>
      </c>
      <c r="B1991" s="545" t="s">
        <v>11433</v>
      </c>
      <c r="C1991" s="545" t="s">
        <v>216</v>
      </c>
      <c r="D1991" s="546"/>
      <c r="E1991" s="171" t="str">
        <f t="shared" si="31"/>
        <v>1900</v>
      </c>
      <c r="F1991" s="547">
        <v>0</v>
      </c>
      <c r="G1991" s="548">
        <v>0</v>
      </c>
      <c r="H1991" s="547">
        <v>0</v>
      </c>
      <c r="I1991" s="545" t="s">
        <v>12674</v>
      </c>
      <c r="J1991" s="545"/>
      <c r="K1991" s="545" t="s">
        <v>13413</v>
      </c>
      <c r="L1991" s="545" t="s">
        <v>13413</v>
      </c>
      <c r="M1991" s="548" t="s">
        <v>13758</v>
      </c>
      <c r="N1991" s="545" t="s">
        <v>13413</v>
      </c>
      <c r="O1991" s="545" t="s">
        <v>14964</v>
      </c>
      <c r="P1991" s="549">
        <v>2164</v>
      </c>
      <c r="Q1991" s="549">
        <v>1</v>
      </c>
      <c r="R1991" s="549">
        <v>5</v>
      </c>
      <c r="S1991" s="548"/>
      <c r="T1991" s="548"/>
      <c r="U1991" s="99"/>
    </row>
    <row r="1992" spans="1:21" ht="19.5" customHeight="1">
      <c r="A1992" s="545">
        <v>2602</v>
      </c>
      <c r="B1992" s="545" t="s">
        <v>1501</v>
      </c>
      <c r="C1992" s="545" t="s">
        <v>216</v>
      </c>
      <c r="D1992" s="546"/>
      <c r="E1992" s="171" t="str">
        <f t="shared" si="31"/>
        <v>1900</v>
      </c>
      <c r="F1992" s="547">
        <v>0</v>
      </c>
      <c r="G1992" s="548">
        <v>0</v>
      </c>
      <c r="H1992" s="547">
        <v>0</v>
      </c>
      <c r="I1992" s="545" t="s">
        <v>12703</v>
      </c>
      <c r="J1992" s="545"/>
      <c r="K1992" s="545" t="s">
        <v>13413</v>
      </c>
      <c r="L1992" s="545" t="s">
        <v>15636</v>
      </c>
      <c r="M1992" s="548" t="s">
        <v>13758</v>
      </c>
      <c r="N1992" s="545" t="s">
        <v>13413</v>
      </c>
      <c r="O1992" s="545" t="s">
        <v>15637</v>
      </c>
      <c r="P1992" s="549">
        <v>2168</v>
      </c>
      <c r="Q1992" s="549">
        <v>1</v>
      </c>
      <c r="R1992" s="549">
        <v>120</v>
      </c>
      <c r="S1992" s="548"/>
      <c r="T1992" s="548"/>
      <c r="U1992" s="99"/>
    </row>
    <row r="1993" spans="1:21" ht="19.5" customHeight="1">
      <c r="A1993" s="545">
        <v>2603</v>
      </c>
      <c r="B1993" s="545" t="s">
        <v>3386</v>
      </c>
      <c r="C1993" s="545" t="s">
        <v>216</v>
      </c>
      <c r="D1993" s="546"/>
      <c r="E1993" s="171" t="str">
        <f t="shared" si="31"/>
        <v>1900</v>
      </c>
      <c r="F1993" s="547">
        <v>0</v>
      </c>
      <c r="G1993" s="548">
        <v>0</v>
      </c>
      <c r="H1993" s="547">
        <v>0</v>
      </c>
      <c r="I1993" s="545" t="s">
        <v>12716</v>
      </c>
      <c r="J1993" s="545"/>
      <c r="K1993" s="545" t="s">
        <v>13413</v>
      </c>
      <c r="L1993" s="545" t="s">
        <v>15638</v>
      </c>
      <c r="M1993" s="548" t="s">
        <v>13758</v>
      </c>
      <c r="N1993" s="545" t="s">
        <v>13413</v>
      </c>
      <c r="O1993" s="545" t="s">
        <v>15639</v>
      </c>
      <c r="P1993" s="549">
        <v>2169</v>
      </c>
      <c r="Q1993" s="549">
        <v>1</v>
      </c>
      <c r="R1993" s="549">
        <v>25</v>
      </c>
      <c r="S1993" s="548"/>
      <c r="T1993" s="548"/>
      <c r="U1993" s="99"/>
    </row>
    <row r="1994" spans="1:21" ht="19.5" customHeight="1">
      <c r="A1994" s="545">
        <v>2604</v>
      </c>
      <c r="B1994" s="545" t="s">
        <v>1467</v>
      </c>
      <c r="C1994" s="545" t="s">
        <v>216</v>
      </c>
      <c r="D1994" s="546"/>
      <c r="E1994" s="171" t="str">
        <f t="shared" si="31"/>
        <v>1900</v>
      </c>
      <c r="F1994" s="547">
        <v>0</v>
      </c>
      <c r="G1994" s="548">
        <v>0</v>
      </c>
      <c r="H1994" s="547">
        <v>0</v>
      </c>
      <c r="I1994" s="545" t="s">
        <v>12703</v>
      </c>
      <c r="J1994" s="545"/>
      <c r="K1994" s="545" t="s">
        <v>13413</v>
      </c>
      <c r="L1994" s="545" t="s">
        <v>15640</v>
      </c>
      <c r="M1994" s="548" t="s">
        <v>13758</v>
      </c>
      <c r="N1994" s="545" t="s">
        <v>13413</v>
      </c>
      <c r="O1994" s="545" t="s">
        <v>15641</v>
      </c>
      <c r="P1994" s="549">
        <v>2170</v>
      </c>
      <c r="Q1994" s="549">
        <v>1</v>
      </c>
      <c r="R1994" s="549">
        <v>120</v>
      </c>
      <c r="S1994" s="548"/>
      <c r="T1994" s="548"/>
      <c r="U1994" s="99"/>
    </row>
    <row r="1995" spans="1:21" ht="19.5" customHeight="1">
      <c r="A1995" s="545">
        <v>2605</v>
      </c>
      <c r="B1995" s="545" t="s">
        <v>3388</v>
      </c>
      <c r="C1995" s="545" t="s">
        <v>216</v>
      </c>
      <c r="D1995" s="546"/>
      <c r="E1995" s="171" t="str">
        <f t="shared" si="31"/>
        <v>1900</v>
      </c>
      <c r="F1995" s="547">
        <v>0</v>
      </c>
      <c r="G1995" s="548">
        <v>0</v>
      </c>
      <c r="H1995" s="547">
        <v>0</v>
      </c>
      <c r="I1995" s="545" t="s">
        <v>12716</v>
      </c>
      <c r="J1995" s="545"/>
      <c r="K1995" s="545" t="s">
        <v>13413</v>
      </c>
      <c r="L1995" s="545" t="s">
        <v>15642</v>
      </c>
      <c r="M1995" s="548" t="s">
        <v>13758</v>
      </c>
      <c r="N1995" s="545" t="s">
        <v>13413</v>
      </c>
      <c r="O1995" s="545" t="s">
        <v>15643</v>
      </c>
      <c r="P1995" s="549">
        <v>2171</v>
      </c>
      <c r="Q1995" s="549">
        <v>1</v>
      </c>
      <c r="R1995" s="549">
        <v>25</v>
      </c>
      <c r="S1995" s="548"/>
      <c r="T1995" s="548"/>
      <c r="U1995" s="99"/>
    </row>
    <row r="1996" spans="1:21" ht="19.5" customHeight="1">
      <c r="A1996" s="545">
        <v>2606</v>
      </c>
      <c r="B1996" s="545" t="s">
        <v>1189</v>
      </c>
      <c r="C1996" s="545" t="s">
        <v>216</v>
      </c>
      <c r="D1996" s="546"/>
      <c r="E1996" s="171" t="str">
        <f t="shared" si="31"/>
        <v>1900</v>
      </c>
      <c r="F1996" s="547">
        <v>0</v>
      </c>
      <c r="G1996" s="548">
        <v>0</v>
      </c>
      <c r="H1996" s="547">
        <v>0</v>
      </c>
      <c r="I1996" s="545" t="s">
        <v>12658</v>
      </c>
      <c r="J1996" s="545"/>
      <c r="K1996" s="545" t="s">
        <v>13413</v>
      </c>
      <c r="L1996" s="545" t="s">
        <v>15644</v>
      </c>
      <c r="M1996" s="548" t="s">
        <v>13758</v>
      </c>
      <c r="N1996" s="545" t="s">
        <v>13413</v>
      </c>
      <c r="O1996" s="545" t="s">
        <v>15645</v>
      </c>
      <c r="P1996" s="549">
        <v>2172</v>
      </c>
      <c r="Q1996" s="549">
        <v>1</v>
      </c>
      <c r="R1996" s="549">
        <v>9</v>
      </c>
      <c r="S1996" s="548"/>
      <c r="T1996" s="548"/>
      <c r="U1996" s="99"/>
    </row>
    <row r="1997" spans="1:21" ht="19.5" customHeight="1">
      <c r="A1997" s="545">
        <v>2607</v>
      </c>
      <c r="B1997" s="545" t="s">
        <v>1468</v>
      </c>
      <c r="C1997" s="545" t="s">
        <v>216</v>
      </c>
      <c r="D1997" s="546"/>
      <c r="E1997" s="171" t="str">
        <f t="shared" si="31"/>
        <v>1900</v>
      </c>
      <c r="F1997" s="547">
        <v>0</v>
      </c>
      <c r="G1997" s="548">
        <v>0</v>
      </c>
      <c r="H1997" s="547">
        <v>0</v>
      </c>
      <c r="I1997" s="545" t="s">
        <v>12703</v>
      </c>
      <c r="J1997" s="545"/>
      <c r="K1997" s="545" t="s">
        <v>13413</v>
      </c>
      <c r="L1997" s="545" t="s">
        <v>15646</v>
      </c>
      <c r="M1997" s="548" t="s">
        <v>13758</v>
      </c>
      <c r="N1997" s="545" t="s">
        <v>13413</v>
      </c>
      <c r="O1997" s="545" t="s">
        <v>15647</v>
      </c>
      <c r="P1997" s="549">
        <v>2173</v>
      </c>
      <c r="Q1997" s="549">
        <v>1</v>
      </c>
      <c r="R1997" s="549">
        <v>120</v>
      </c>
      <c r="S1997" s="548"/>
      <c r="T1997" s="548"/>
      <c r="U1997" s="99"/>
    </row>
    <row r="1998" spans="1:21" ht="19.5" customHeight="1">
      <c r="A1998" s="545">
        <v>2608</v>
      </c>
      <c r="B1998" s="545" t="s">
        <v>6370</v>
      </c>
      <c r="C1998" s="545" t="s">
        <v>216</v>
      </c>
      <c r="D1998" s="546">
        <v>46052</v>
      </c>
      <c r="E1998" s="171" t="str">
        <f t="shared" si="31"/>
        <v>2026</v>
      </c>
      <c r="F1998" s="547">
        <v>38445</v>
      </c>
      <c r="G1998" s="548">
        <v>0.19</v>
      </c>
      <c r="H1998" s="547">
        <v>32306.720000000001</v>
      </c>
      <c r="I1998" s="545" t="s">
        <v>12717</v>
      </c>
      <c r="J1998" s="545" t="s">
        <v>13307</v>
      </c>
      <c r="K1998" s="545" t="s">
        <v>15648</v>
      </c>
      <c r="L1998" s="545" t="s">
        <v>13413</v>
      </c>
      <c r="M1998" s="548" t="s">
        <v>13758</v>
      </c>
      <c r="N1998" s="545" t="s">
        <v>13413</v>
      </c>
      <c r="O1998" s="545" t="s">
        <v>13413</v>
      </c>
      <c r="P1998" s="549">
        <v>2174</v>
      </c>
      <c r="Q1998" s="549">
        <v>1</v>
      </c>
      <c r="R1998" s="549">
        <v>19</v>
      </c>
      <c r="S1998" s="548">
        <v>2228</v>
      </c>
      <c r="T1998" s="548"/>
      <c r="U1998" s="99"/>
    </row>
    <row r="1999" spans="1:21" ht="19.5" customHeight="1">
      <c r="A1999" s="545">
        <v>2610</v>
      </c>
      <c r="B1999" s="545" t="s">
        <v>11432</v>
      </c>
      <c r="C1999" s="545" t="s">
        <v>216</v>
      </c>
      <c r="D1999" s="546"/>
      <c r="E1999" s="171" t="str">
        <f t="shared" si="31"/>
        <v>1900</v>
      </c>
      <c r="F1999" s="547">
        <v>0</v>
      </c>
      <c r="G1999" s="548">
        <v>0</v>
      </c>
      <c r="H1999" s="547">
        <v>0</v>
      </c>
      <c r="I1999" s="545" t="s">
        <v>12717</v>
      </c>
      <c r="J1999" s="545"/>
      <c r="K1999" s="545" t="s">
        <v>13413</v>
      </c>
      <c r="L1999" s="545" t="s">
        <v>13413</v>
      </c>
      <c r="M1999" s="548" t="s">
        <v>13758</v>
      </c>
      <c r="N1999" s="545" t="s">
        <v>13413</v>
      </c>
      <c r="O1999" s="545" t="s">
        <v>13413</v>
      </c>
      <c r="P1999" s="549">
        <v>2176</v>
      </c>
      <c r="Q1999" s="549">
        <v>1</v>
      </c>
      <c r="R1999" s="549">
        <v>19</v>
      </c>
      <c r="S1999" s="548"/>
      <c r="T1999" s="548"/>
      <c r="U1999" s="99"/>
    </row>
    <row r="2000" spans="1:21" ht="19.5" customHeight="1">
      <c r="A2000" s="545">
        <v>2615</v>
      </c>
      <c r="B2000" s="545" t="s">
        <v>11431</v>
      </c>
      <c r="C2000" s="545" t="s">
        <v>216</v>
      </c>
      <c r="D2000" s="546"/>
      <c r="E2000" s="171" t="str">
        <f t="shared" si="31"/>
        <v>1900</v>
      </c>
      <c r="F2000" s="547">
        <v>0</v>
      </c>
      <c r="G2000" s="548">
        <v>0</v>
      </c>
      <c r="H2000" s="547">
        <v>0</v>
      </c>
      <c r="I2000" s="545" t="s">
        <v>12680</v>
      </c>
      <c r="J2000" s="545"/>
      <c r="K2000" s="545" t="s">
        <v>13413</v>
      </c>
      <c r="L2000" s="545" t="s">
        <v>15649</v>
      </c>
      <c r="M2000" s="548" t="s">
        <v>13758</v>
      </c>
      <c r="N2000" s="545" t="s">
        <v>13413</v>
      </c>
      <c r="O2000" s="545" t="s">
        <v>15650</v>
      </c>
      <c r="P2000" s="549">
        <v>2181</v>
      </c>
      <c r="Q2000" s="549">
        <v>1</v>
      </c>
      <c r="R2000" s="549">
        <v>20</v>
      </c>
      <c r="S2000" s="548"/>
      <c r="T2000" s="548"/>
      <c r="U2000" s="99"/>
    </row>
    <row r="2001" spans="1:21" ht="19.5" customHeight="1">
      <c r="A2001" s="545">
        <v>2618</v>
      </c>
      <c r="B2001" s="545" t="s">
        <v>2111</v>
      </c>
      <c r="C2001" s="545" t="s">
        <v>216</v>
      </c>
      <c r="D2001" s="546"/>
      <c r="E2001" s="171" t="str">
        <f t="shared" si="31"/>
        <v>1900</v>
      </c>
      <c r="F2001" s="547">
        <v>0</v>
      </c>
      <c r="G2001" s="548">
        <v>0</v>
      </c>
      <c r="H2001" s="547">
        <v>0</v>
      </c>
      <c r="I2001" s="545" t="s">
        <v>12650</v>
      </c>
      <c r="J2001" s="545"/>
      <c r="K2001" s="545" t="s">
        <v>13413</v>
      </c>
      <c r="L2001" s="545" t="s">
        <v>13413</v>
      </c>
      <c r="M2001" s="548" t="s">
        <v>13758</v>
      </c>
      <c r="N2001" s="545" t="s">
        <v>13413</v>
      </c>
      <c r="O2001" s="545" t="s">
        <v>15651</v>
      </c>
      <c r="P2001" s="549">
        <v>2183</v>
      </c>
      <c r="Q2001" s="549">
        <v>1</v>
      </c>
      <c r="R2001" s="549">
        <v>127</v>
      </c>
      <c r="S2001" s="548"/>
      <c r="T2001" s="548"/>
      <c r="U2001" s="99"/>
    </row>
    <row r="2002" spans="1:21" ht="19.5" customHeight="1">
      <c r="A2002" s="545">
        <v>2623</v>
      </c>
      <c r="B2002" s="545" t="s">
        <v>3080</v>
      </c>
      <c r="C2002" s="545" t="s">
        <v>216</v>
      </c>
      <c r="D2002" s="546"/>
      <c r="E2002" s="171" t="str">
        <f t="shared" si="31"/>
        <v>1900</v>
      </c>
      <c r="F2002" s="547">
        <v>0</v>
      </c>
      <c r="G2002" s="548">
        <v>0</v>
      </c>
      <c r="H2002" s="547">
        <v>0</v>
      </c>
      <c r="I2002" s="545" t="s">
        <v>12680</v>
      </c>
      <c r="J2002" s="545"/>
      <c r="K2002" s="545" t="s">
        <v>13413</v>
      </c>
      <c r="L2002" s="545" t="s">
        <v>15652</v>
      </c>
      <c r="M2002" s="548" t="s">
        <v>13758</v>
      </c>
      <c r="N2002" s="545" t="s">
        <v>13413</v>
      </c>
      <c r="O2002" s="545" t="s">
        <v>15653</v>
      </c>
      <c r="P2002" s="549">
        <v>2187</v>
      </c>
      <c r="Q2002" s="549">
        <v>1</v>
      </c>
      <c r="R2002" s="549">
        <v>20</v>
      </c>
      <c r="S2002" s="548"/>
      <c r="T2002" s="548"/>
      <c r="U2002" s="99"/>
    </row>
    <row r="2003" spans="1:21" ht="19.5" customHeight="1">
      <c r="A2003" s="545">
        <v>2624</v>
      </c>
      <c r="B2003" s="545" t="s">
        <v>467</v>
      </c>
      <c r="C2003" s="545" t="s">
        <v>216</v>
      </c>
      <c r="D2003" s="546"/>
      <c r="E2003" s="171" t="str">
        <f t="shared" si="31"/>
        <v>1900</v>
      </c>
      <c r="F2003" s="547">
        <v>0</v>
      </c>
      <c r="G2003" s="548">
        <v>0</v>
      </c>
      <c r="H2003" s="547">
        <v>0</v>
      </c>
      <c r="I2003" s="545" t="s">
        <v>12745</v>
      </c>
      <c r="J2003" s="545"/>
      <c r="K2003" s="545" t="s">
        <v>13413</v>
      </c>
      <c r="L2003" s="545" t="s">
        <v>13413</v>
      </c>
      <c r="M2003" s="548" t="s">
        <v>13758</v>
      </c>
      <c r="N2003" s="545" t="s">
        <v>13413</v>
      </c>
      <c r="O2003" s="545" t="s">
        <v>13827</v>
      </c>
      <c r="P2003" s="549">
        <v>2188</v>
      </c>
      <c r="Q2003" s="549">
        <v>1</v>
      </c>
      <c r="R2003" s="549">
        <v>74</v>
      </c>
      <c r="S2003" s="548"/>
      <c r="T2003" s="548"/>
      <c r="U2003" s="99"/>
    </row>
    <row r="2004" spans="1:21" ht="19.5" customHeight="1">
      <c r="A2004" s="545">
        <v>2626</v>
      </c>
      <c r="B2004" s="545" t="s">
        <v>3081</v>
      </c>
      <c r="C2004" s="545" t="s">
        <v>216</v>
      </c>
      <c r="D2004" s="546"/>
      <c r="E2004" s="171" t="str">
        <f t="shared" si="31"/>
        <v>1900</v>
      </c>
      <c r="F2004" s="547">
        <v>0</v>
      </c>
      <c r="G2004" s="548">
        <v>0</v>
      </c>
      <c r="H2004" s="547">
        <v>0</v>
      </c>
      <c r="I2004" s="545" t="s">
        <v>12680</v>
      </c>
      <c r="J2004" s="545"/>
      <c r="K2004" s="545" t="s">
        <v>13413</v>
      </c>
      <c r="L2004" s="545" t="s">
        <v>15654</v>
      </c>
      <c r="M2004" s="548" t="s">
        <v>13758</v>
      </c>
      <c r="N2004" s="545" t="s">
        <v>13413</v>
      </c>
      <c r="O2004" s="545" t="s">
        <v>13413</v>
      </c>
      <c r="P2004" s="549">
        <v>2190</v>
      </c>
      <c r="Q2004" s="549">
        <v>1</v>
      </c>
      <c r="R2004" s="549">
        <v>20</v>
      </c>
      <c r="S2004" s="548"/>
      <c r="T2004" s="548"/>
      <c r="U2004" s="99"/>
    </row>
    <row r="2005" spans="1:21" ht="19.5" customHeight="1">
      <c r="A2005" s="545">
        <v>2627</v>
      </c>
      <c r="B2005" s="545" t="s">
        <v>11430</v>
      </c>
      <c r="C2005" s="545" t="s">
        <v>209</v>
      </c>
      <c r="D2005" s="546"/>
      <c r="E2005" s="171" t="str">
        <f t="shared" si="31"/>
        <v>1900</v>
      </c>
      <c r="F2005" s="547">
        <v>0</v>
      </c>
      <c r="G2005" s="548">
        <v>0</v>
      </c>
      <c r="H2005" s="547">
        <v>0</v>
      </c>
      <c r="I2005" s="545" t="s">
        <v>12719</v>
      </c>
      <c r="J2005" s="545"/>
      <c r="K2005" s="545" t="s">
        <v>13413</v>
      </c>
      <c r="L2005" s="545" t="s">
        <v>13413</v>
      </c>
      <c r="M2005" s="548" t="s">
        <v>13758</v>
      </c>
      <c r="N2005" s="545" t="s">
        <v>13413</v>
      </c>
      <c r="O2005" s="545" t="s">
        <v>14830</v>
      </c>
      <c r="P2005" s="549">
        <v>2191</v>
      </c>
      <c r="Q2005" s="549">
        <v>1</v>
      </c>
      <c r="R2005" s="549">
        <v>157</v>
      </c>
      <c r="S2005" s="548"/>
      <c r="T2005" s="548"/>
      <c r="U2005" s="99"/>
    </row>
    <row r="2006" spans="1:21" ht="19.5" customHeight="1">
      <c r="A2006" s="545">
        <v>2630</v>
      </c>
      <c r="B2006" s="545" t="s">
        <v>11429</v>
      </c>
      <c r="C2006" s="545" t="s">
        <v>216</v>
      </c>
      <c r="D2006" s="546"/>
      <c r="E2006" s="171" t="str">
        <f t="shared" si="31"/>
        <v>1900</v>
      </c>
      <c r="F2006" s="547">
        <v>0</v>
      </c>
      <c r="G2006" s="548">
        <v>0</v>
      </c>
      <c r="H2006" s="547">
        <v>0</v>
      </c>
      <c r="I2006" s="545" t="s">
        <v>12700</v>
      </c>
      <c r="J2006" s="545"/>
      <c r="K2006" s="545" t="s">
        <v>13413</v>
      </c>
      <c r="L2006" s="545" t="s">
        <v>13413</v>
      </c>
      <c r="M2006" s="548" t="s">
        <v>13868</v>
      </c>
      <c r="N2006" s="545" t="s">
        <v>13413</v>
      </c>
      <c r="O2006" s="545" t="s">
        <v>15655</v>
      </c>
      <c r="P2006" s="549">
        <v>2192</v>
      </c>
      <c r="Q2006" s="549">
        <v>2</v>
      </c>
      <c r="R2006" s="549">
        <v>117</v>
      </c>
      <c r="S2006" s="548"/>
      <c r="T2006" s="548"/>
      <c r="U2006" s="99"/>
    </row>
    <row r="2007" spans="1:21" ht="19.5" customHeight="1">
      <c r="A2007" s="545">
        <v>2631</v>
      </c>
      <c r="B2007" s="545" t="s">
        <v>11428</v>
      </c>
      <c r="C2007" s="545" t="s">
        <v>209</v>
      </c>
      <c r="D2007" s="546"/>
      <c r="E2007" s="171" t="str">
        <f t="shared" si="31"/>
        <v>1900</v>
      </c>
      <c r="F2007" s="547">
        <v>0</v>
      </c>
      <c r="G2007" s="548">
        <v>0</v>
      </c>
      <c r="H2007" s="547">
        <v>0</v>
      </c>
      <c r="I2007" s="545" t="s">
        <v>12719</v>
      </c>
      <c r="J2007" s="545"/>
      <c r="K2007" s="545" t="s">
        <v>13413</v>
      </c>
      <c r="L2007" s="545" t="s">
        <v>13413</v>
      </c>
      <c r="M2007" s="548" t="s">
        <v>13758</v>
      </c>
      <c r="N2007" s="545" t="s">
        <v>13413</v>
      </c>
      <c r="O2007" s="545" t="s">
        <v>14830</v>
      </c>
      <c r="P2007" s="549">
        <v>2193</v>
      </c>
      <c r="Q2007" s="549">
        <v>1</v>
      </c>
      <c r="R2007" s="549">
        <v>157</v>
      </c>
      <c r="S2007" s="548"/>
      <c r="T2007" s="548"/>
      <c r="U2007" s="99"/>
    </row>
    <row r="2008" spans="1:21" ht="19.5" customHeight="1">
      <c r="A2008" s="545">
        <v>2632</v>
      </c>
      <c r="B2008" s="545" t="s">
        <v>11427</v>
      </c>
      <c r="C2008" s="545" t="s">
        <v>437</v>
      </c>
      <c r="D2008" s="546"/>
      <c r="E2008" s="171" t="str">
        <f t="shared" si="31"/>
        <v>1900</v>
      </c>
      <c r="F2008" s="547">
        <v>0</v>
      </c>
      <c r="G2008" s="548">
        <v>0</v>
      </c>
      <c r="H2008" s="547">
        <v>0</v>
      </c>
      <c r="I2008" s="545" t="s">
        <v>12668</v>
      </c>
      <c r="J2008" s="545"/>
      <c r="K2008" s="545" t="s">
        <v>13413</v>
      </c>
      <c r="L2008" s="545" t="s">
        <v>15656</v>
      </c>
      <c r="M2008" s="548" t="s">
        <v>13868</v>
      </c>
      <c r="N2008" s="545" t="s">
        <v>13413</v>
      </c>
      <c r="O2008" s="545" t="s">
        <v>13413</v>
      </c>
      <c r="P2008" s="549">
        <v>2194</v>
      </c>
      <c r="Q2008" s="549">
        <v>2</v>
      </c>
      <c r="R2008" s="549">
        <v>7</v>
      </c>
      <c r="S2008" s="548"/>
      <c r="T2008" s="548"/>
      <c r="U2008" s="99"/>
    </row>
    <row r="2009" spans="1:21" ht="19.5" customHeight="1">
      <c r="A2009" s="545">
        <v>2633</v>
      </c>
      <c r="B2009" s="545" t="s">
        <v>11426</v>
      </c>
      <c r="C2009" s="545" t="s">
        <v>206</v>
      </c>
      <c r="D2009" s="546"/>
      <c r="E2009" s="171" t="str">
        <f t="shared" si="31"/>
        <v>1900</v>
      </c>
      <c r="F2009" s="547">
        <v>0</v>
      </c>
      <c r="G2009" s="548">
        <v>0</v>
      </c>
      <c r="H2009" s="547">
        <v>0</v>
      </c>
      <c r="I2009" s="545" t="s">
        <v>12645</v>
      </c>
      <c r="J2009" s="545"/>
      <c r="K2009" s="545" t="s">
        <v>13413</v>
      </c>
      <c r="L2009" s="545" t="s">
        <v>13413</v>
      </c>
      <c r="M2009" s="548" t="s">
        <v>13758</v>
      </c>
      <c r="N2009" s="545" t="s">
        <v>22144</v>
      </c>
      <c r="O2009" s="545" t="s">
        <v>14404</v>
      </c>
      <c r="P2009" s="549">
        <v>2195</v>
      </c>
      <c r="Q2009" s="549">
        <v>1</v>
      </c>
      <c r="R2009" s="549">
        <v>12</v>
      </c>
      <c r="S2009" s="548"/>
      <c r="T2009" s="548">
        <v>37</v>
      </c>
      <c r="U2009" s="99"/>
    </row>
    <row r="2010" spans="1:21" ht="19.5" customHeight="1">
      <c r="A2010" s="545">
        <v>2634</v>
      </c>
      <c r="B2010" s="545" t="s">
        <v>977</v>
      </c>
      <c r="C2010" s="545" t="s">
        <v>903</v>
      </c>
      <c r="D2010" s="546">
        <v>46052</v>
      </c>
      <c r="E2010" s="171" t="str">
        <f t="shared" si="31"/>
        <v>2026</v>
      </c>
      <c r="F2010" s="547">
        <v>103410</v>
      </c>
      <c r="G2010" s="548">
        <v>0.19</v>
      </c>
      <c r="H2010" s="547">
        <v>86899.16</v>
      </c>
      <c r="I2010" s="545" t="s">
        <v>12668</v>
      </c>
      <c r="J2010" s="545" t="s">
        <v>13307</v>
      </c>
      <c r="K2010" s="545" t="s">
        <v>15657</v>
      </c>
      <c r="L2010" s="545" t="s">
        <v>13413</v>
      </c>
      <c r="M2010" s="548" t="s">
        <v>13868</v>
      </c>
      <c r="N2010" s="545" t="s">
        <v>13413</v>
      </c>
      <c r="O2010" s="545" t="s">
        <v>15658</v>
      </c>
      <c r="P2010" s="549">
        <v>2196</v>
      </c>
      <c r="Q2010" s="549">
        <v>2</v>
      </c>
      <c r="R2010" s="549">
        <v>7</v>
      </c>
      <c r="S2010" s="548">
        <v>2228</v>
      </c>
      <c r="T2010" s="548"/>
      <c r="U2010" s="99"/>
    </row>
    <row r="2011" spans="1:21" ht="19.5" customHeight="1">
      <c r="A2011" s="545">
        <v>2636</v>
      </c>
      <c r="B2011" s="545" t="s">
        <v>951</v>
      </c>
      <c r="C2011" s="545" t="s">
        <v>903</v>
      </c>
      <c r="D2011" s="546"/>
      <c r="E2011" s="171" t="str">
        <f t="shared" si="31"/>
        <v>1900</v>
      </c>
      <c r="F2011" s="547">
        <v>0</v>
      </c>
      <c r="G2011" s="548">
        <v>0</v>
      </c>
      <c r="H2011" s="547">
        <v>0</v>
      </c>
      <c r="I2011" s="545" t="s">
        <v>12668</v>
      </c>
      <c r="J2011" s="545"/>
      <c r="K2011" s="545" t="s">
        <v>13413</v>
      </c>
      <c r="L2011" s="545" t="s">
        <v>15659</v>
      </c>
      <c r="M2011" s="548" t="s">
        <v>13868</v>
      </c>
      <c r="N2011" s="545" t="s">
        <v>13413</v>
      </c>
      <c r="O2011" s="545" t="s">
        <v>15660</v>
      </c>
      <c r="P2011" s="549">
        <v>2198</v>
      </c>
      <c r="Q2011" s="549">
        <v>2</v>
      </c>
      <c r="R2011" s="549">
        <v>7</v>
      </c>
      <c r="S2011" s="548"/>
      <c r="T2011" s="548"/>
      <c r="U2011" s="99"/>
    </row>
    <row r="2012" spans="1:21" ht="19.5" customHeight="1">
      <c r="A2012" s="545">
        <v>2638</v>
      </c>
      <c r="B2012" s="545" t="s">
        <v>11425</v>
      </c>
      <c r="C2012" s="545" t="s">
        <v>209</v>
      </c>
      <c r="D2012" s="546"/>
      <c r="E2012" s="171" t="str">
        <f t="shared" si="31"/>
        <v>1900</v>
      </c>
      <c r="F2012" s="547">
        <v>0</v>
      </c>
      <c r="G2012" s="548">
        <v>0</v>
      </c>
      <c r="H2012" s="547">
        <v>0</v>
      </c>
      <c r="I2012" s="545" t="s">
        <v>12719</v>
      </c>
      <c r="J2012" s="545"/>
      <c r="K2012" s="545" t="s">
        <v>13413</v>
      </c>
      <c r="L2012" s="545" t="s">
        <v>13413</v>
      </c>
      <c r="M2012" s="548" t="s">
        <v>13758</v>
      </c>
      <c r="N2012" s="545" t="s">
        <v>13413</v>
      </c>
      <c r="O2012" s="545" t="s">
        <v>15661</v>
      </c>
      <c r="P2012" s="549">
        <v>2200</v>
      </c>
      <c r="Q2012" s="549">
        <v>1</v>
      </c>
      <c r="R2012" s="549">
        <v>157</v>
      </c>
      <c r="S2012" s="548"/>
      <c r="T2012" s="548"/>
      <c r="U2012" s="99"/>
    </row>
    <row r="2013" spans="1:21" ht="19.5" customHeight="1">
      <c r="A2013" s="545">
        <v>2639</v>
      </c>
      <c r="B2013" s="545" t="s">
        <v>703</v>
      </c>
      <c r="C2013" s="545" t="s">
        <v>221</v>
      </c>
      <c r="D2013" s="546"/>
      <c r="E2013" s="171" t="str">
        <f t="shared" si="31"/>
        <v>1900</v>
      </c>
      <c r="F2013" s="547">
        <v>0</v>
      </c>
      <c r="G2013" s="548">
        <v>0</v>
      </c>
      <c r="H2013" s="547">
        <v>0</v>
      </c>
      <c r="I2013" s="545" t="s">
        <v>12687</v>
      </c>
      <c r="J2013" s="545"/>
      <c r="K2013" s="545" t="s">
        <v>13413</v>
      </c>
      <c r="L2013" s="545" t="s">
        <v>13982</v>
      </c>
      <c r="M2013" s="548" t="s">
        <v>13758</v>
      </c>
      <c r="N2013" s="545" t="s">
        <v>13413</v>
      </c>
      <c r="O2013" s="545" t="s">
        <v>15662</v>
      </c>
      <c r="P2013" s="549">
        <v>2201</v>
      </c>
      <c r="Q2013" s="549">
        <v>1</v>
      </c>
      <c r="R2013" s="549">
        <v>91</v>
      </c>
      <c r="S2013" s="548"/>
      <c r="T2013" s="548"/>
      <c r="U2013" s="99"/>
    </row>
    <row r="2014" spans="1:21" ht="19.5" customHeight="1">
      <c r="A2014" s="545">
        <v>2641</v>
      </c>
      <c r="B2014" s="545" t="s">
        <v>11424</v>
      </c>
      <c r="C2014" s="545" t="s">
        <v>221</v>
      </c>
      <c r="D2014" s="546"/>
      <c r="E2014" s="171" t="str">
        <f t="shared" si="31"/>
        <v>1900</v>
      </c>
      <c r="F2014" s="547">
        <v>0</v>
      </c>
      <c r="G2014" s="548">
        <v>0</v>
      </c>
      <c r="H2014" s="547">
        <v>0</v>
      </c>
      <c r="I2014" s="545" t="s">
        <v>12663</v>
      </c>
      <c r="J2014" s="545"/>
      <c r="K2014" s="545" t="s">
        <v>13413</v>
      </c>
      <c r="L2014" s="545" t="s">
        <v>13413</v>
      </c>
      <c r="M2014" s="548" t="s">
        <v>13758</v>
      </c>
      <c r="N2014" s="545" t="s">
        <v>13413</v>
      </c>
      <c r="O2014" s="545" t="s">
        <v>13413</v>
      </c>
      <c r="P2014" s="549">
        <v>2203</v>
      </c>
      <c r="Q2014" s="549">
        <v>1</v>
      </c>
      <c r="R2014" s="549">
        <v>21</v>
      </c>
      <c r="S2014" s="548"/>
      <c r="T2014" s="548"/>
      <c r="U2014" s="99"/>
    </row>
    <row r="2015" spans="1:21" ht="19.5" customHeight="1">
      <c r="A2015" s="545">
        <v>2647</v>
      </c>
      <c r="B2015" s="545" t="s">
        <v>11423</v>
      </c>
      <c r="C2015" s="545" t="s">
        <v>209</v>
      </c>
      <c r="D2015" s="546"/>
      <c r="E2015" s="171" t="str">
        <f t="shared" si="31"/>
        <v>1900</v>
      </c>
      <c r="F2015" s="547">
        <v>0</v>
      </c>
      <c r="G2015" s="548">
        <v>0</v>
      </c>
      <c r="H2015" s="547">
        <v>0</v>
      </c>
      <c r="I2015" s="545" t="s">
        <v>12663</v>
      </c>
      <c r="J2015" s="545"/>
      <c r="K2015" s="545" t="s">
        <v>13413</v>
      </c>
      <c r="L2015" s="545" t="s">
        <v>15663</v>
      </c>
      <c r="M2015" s="548" t="s">
        <v>13758</v>
      </c>
      <c r="N2015" s="545" t="s">
        <v>13413</v>
      </c>
      <c r="O2015" s="545" t="s">
        <v>15664</v>
      </c>
      <c r="P2015" s="549">
        <v>2209</v>
      </c>
      <c r="Q2015" s="549">
        <v>1</v>
      </c>
      <c r="R2015" s="549">
        <v>21</v>
      </c>
      <c r="S2015" s="548"/>
      <c r="T2015" s="548"/>
      <c r="U2015" s="99"/>
    </row>
    <row r="2016" spans="1:21" ht="19.5" customHeight="1">
      <c r="A2016" s="545">
        <v>2648</v>
      </c>
      <c r="B2016" s="545" t="s">
        <v>3381</v>
      </c>
      <c r="C2016" s="545" t="s">
        <v>221</v>
      </c>
      <c r="D2016" s="546"/>
      <c r="E2016" s="171" t="str">
        <f t="shared" si="31"/>
        <v>1900</v>
      </c>
      <c r="F2016" s="547">
        <v>0</v>
      </c>
      <c r="G2016" s="548">
        <v>0</v>
      </c>
      <c r="H2016" s="547">
        <v>0</v>
      </c>
      <c r="I2016" s="545" t="s">
        <v>12716</v>
      </c>
      <c r="J2016" s="545"/>
      <c r="K2016" s="545" t="s">
        <v>13413</v>
      </c>
      <c r="L2016" s="545" t="s">
        <v>15665</v>
      </c>
      <c r="M2016" s="548" t="s">
        <v>13758</v>
      </c>
      <c r="N2016" s="545" t="s">
        <v>13413</v>
      </c>
      <c r="O2016" s="545" t="s">
        <v>13413</v>
      </c>
      <c r="P2016" s="549">
        <v>2210</v>
      </c>
      <c r="Q2016" s="549">
        <v>1</v>
      </c>
      <c r="R2016" s="549">
        <v>25</v>
      </c>
      <c r="S2016" s="548"/>
      <c r="T2016" s="548"/>
      <c r="U2016" s="99"/>
    </row>
    <row r="2017" spans="1:21" ht="19.5" customHeight="1">
      <c r="A2017" s="545">
        <v>2649</v>
      </c>
      <c r="B2017" s="545" t="s">
        <v>3396</v>
      </c>
      <c r="C2017" s="545" t="s">
        <v>4501</v>
      </c>
      <c r="D2017" s="546"/>
      <c r="E2017" s="171" t="str">
        <f t="shared" si="31"/>
        <v>1900</v>
      </c>
      <c r="F2017" s="547">
        <v>0</v>
      </c>
      <c r="G2017" s="548">
        <v>0</v>
      </c>
      <c r="H2017" s="547">
        <v>0</v>
      </c>
      <c r="I2017" s="545" t="s">
        <v>12716</v>
      </c>
      <c r="J2017" s="545"/>
      <c r="K2017" s="545" t="s">
        <v>13413</v>
      </c>
      <c r="L2017" s="545" t="s">
        <v>15666</v>
      </c>
      <c r="M2017" s="548" t="s">
        <v>13758</v>
      </c>
      <c r="N2017" s="545" t="s">
        <v>13413</v>
      </c>
      <c r="O2017" s="545" t="s">
        <v>13413</v>
      </c>
      <c r="P2017" s="549">
        <v>2211</v>
      </c>
      <c r="Q2017" s="549">
        <v>1</v>
      </c>
      <c r="R2017" s="549">
        <v>25</v>
      </c>
      <c r="S2017" s="548"/>
      <c r="T2017" s="548"/>
      <c r="U2017" s="99"/>
    </row>
    <row r="2018" spans="1:21" ht="19.5" customHeight="1">
      <c r="A2018" s="545">
        <v>2651</v>
      </c>
      <c r="B2018" s="545" t="s">
        <v>330</v>
      </c>
      <c r="C2018" s="545" t="s">
        <v>311</v>
      </c>
      <c r="D2018" s="546">
        <v>46052</v>
      </c>
      <c r="E2018" s="171" t="str">
        <f t="shared" si="31"/>
        <v>2026</v>
      </c>
      <c r="F2018" s="547">
        <v>500561</v>
      </c>
      <c r="G2018" s="548">
        <v>0.19</v>
      </c>
      <c r="H2018" s="547">
        <v>420639.5</v>
      </c>
      <c r="I2018" s="545" t="s">
        <v>12657</v>
      </c>
      <c r="J2018" s="545" t="s">
        <v>13307</v>
      </c>
      <c r="K2018" s="545" t="s">
        <v>13413</v>
      </c>
      <c r="L2018" s="545" t="s">
        <v>15667</v>
      </c>
      <c r="M2018" s="548" t="s">
        <v>13758</v>
      </c>
      <c r="N2018" s="545" t="s">
        <v>13413</v>
      </c>
      <c r="O2018" s="545" t="s">
        <v>13413</v>
      </c>
      <c r="P2018" s="549">
        <v>2213</v>
      </c>
      <c r="Q2018" s="549">
        <v>1</v>
      </c>
      <c r="R2018" s="549">
        <v>69</v>
      </c>
      <c r="S2018" s="548">
        <v>2228</v>
      </c>
      <c r="T2018" s="548"/>
      <c r="U2018" s="99"/>
    </row>
    <row r="2019" spans="1:21" ht="19.5" customHeight="1">
      <c r="A2019" s="545">
        <v>2652</v>
      </c>
      <c r="B2019" s="545" t="s">
        <v>333</v>
      </c>
      <c r="C2019" s="545" t="s">
        <v>311</v>
      </c>
      <c r="D2019" s="546">
        <v>46079</v>
      </c>
      <c r="E2019" s="171" t="str">
        <f t="shared" si="31"/>
        <v>2026</v>
      </c>
      <c r="F2019" s="547">
        <v>573336</v>
      </c>
      <c r="G2019" s="548">
        <v>0.19</v>
      </c>
      <c r="H2019" s="547">
        <v>481794.96</v>
      </c>
      <c r="I2019" s="545" t="s">
        <v>12657</v>
      </c>
      <c r="J2019" s="545" t="s">
        <v>13298</v>
      </c>
      <c r="K2019" s="545" t="s">
        <v>13413</v>
      </c>
      <c r="L2019" s="545" t="s">
        <v>15668</v>
      </c>
      <c r="M2019" s="548" t="s">
        <v>13758</v>
      </c>
      <c r="N2019" s="545" t="s">
        <v>13413</v>
      </c>
      <c r="O2019" s="545" t="s">
        <v>13413</v>
      </c>
      <c r="P2019" s="549">
        <v>2214</v>
      </c>
      <c r="Q2019" s="549">
        <v>1</v>
      </c>
      <c r="R2019" s="549">
        <v>69</v>
      </c>
      <c r="S2019" s="548">
        <v>1012</v>
      </c>
      <c r="T2019" s="548"/>
      <c r="U2019" s="99"/>
    </row>
    <row r="2020" spans="1:21" ht="19.5" customHeight="1">
      <c r="A2020" s="545">
        <v>2654</v>
      </c>
      <c r="B2020" s="545" t="s">
        <v>336</v>
      </c>
      <c r="C2020" s="545" t="s">
        <v>311</v>
      </c>
      <c r="D2020" s="546">
        <v>46079</v>
      </c>
      <c r="E2020" s="171" t="str">
        <f t="shared" si="31"/>
        <v>2026</v>
      </c>
      <c r="F2020" s="547">
        <v>545733</v>
      </c>
      <c r="G2020" s="548">
        <v>0.19</v>
      </c>
      <c r="H2020" s="547">
        <v>458599.16</v>
      </c>
      <c r="I2020" s="545" t="s">
        <v>12657</v>
      </c>
      <c r="J2020" s="545" t="s">
        <v>13298</v>
      </c>
      <c r="K2020" s="545" t="s">
        <v>13413</v>
      </c>
      <c r="L2020" s="545" t="s">
        <v>15668</v>
      </c>
      <c r="M2020" s="548" t="s">
        <v>13758</v>
      </c>
      <c r="N2020" s="545" t="s">
        <v>13413</v>
      </c>
      <c r="O2020" s="545" t="s">
        <v>13413</v>
      </c>
      <c r="P2020" s="549">
        <v>2215</v>
      </c>
      <c r="Q2020" s="549">
        <v>1</v>
      </c>
      <c r="R2020" s="549">
        <v>69</v>
      </c>
      <c r="S2020" s="548">
        <v>1012</v>
      </c>
      <c r="T2020" s="548"/>
      <c r="U2020" s="99"/>
    </row>
    <row r="2021" spans="1:21" ht="19.5" customHeight="1">
      <c r="A2021" s="545">
        <v>2656</v>
      </c>
      <c r="B2021" s="545" t="s">
        <v>341</v>
      </c>
      <c r="C2021" s="545" t="s">
        <v>311</v>
      </c>
      <c r="D2021" s="546">
        <v>46079</v>
      </c>
      <c r="E2021" s="171" t="str">
        <f t="shared" si="31"/>
        <v>2026</v>
      </c>
      <c r="F2021" s="547">
        <v>573336</v>
      </c>
      <c r="G2021" s="548">
        <v>0.19</v>
      </c>
      <c r="H2021" s="547">
        <v>481794.96</v>
      </c>
      <c r="I2021" s="545" t="s">
        <v>12657</v>
      </c>
      <c r="J2021" s="545" t="s">
        <v>13298</v>
      </c>
      <c r="K2021" s="545" t="s">
        <v>13413</v>
      </c>
      <c r="L2021" s="545" t="s">
        <v>15668</v>
      </c>
      <c r="M2021" s="548" t="s">
        <v>13758</v>
      </c>
      <c r="N2021" s="545" t="s">
        <v>13413</v>
      </c>
      <c r="O2021" s="545" t="s">
        <v>13413</v>
      </c>
      <c r="P2021" s="549">
        <v>2216</v>
      </c>
      <c r="Q2021" s="549">
        <v>1</v>
      </c>
      <c r="R2021" s="549">
        <v>69</v>
      </c>
      <c r="S2021" s="548">
        <v>1012</v>
      </c>
      <c r="T2021" s="548"/>
      <c r="U2021" s="99"/>
    </row>
    <row r="2022" spans="1:21" ht="19.5" customHeight="1">
      <c r="A2022" s="545">
        <v>2657</v>
      </c>
      <c r="B2022" s="545" t="s">
        <v>342</v>
      </c>
      <c r="C2022" s="545" t="s">
        <v>311</v>
      </c>
      <c r="D2022" s="546"/>
      <c r="E2022" s="171" t="str">
        <f t="shared" si="31"/>
        <v>1900</v>
      </c>
      <c r="F2022" s="547">
        <v>0</v>
      </c>
      <c r="G2022" s="548">
        <v>0</v>
      </c>
      <c r="H2022" s="547">
        <v>0</v>
      </c>
      <c r="I2022" s="545" t="s">
        <v>12657</v>
      </c>
      <c r="J2022" s="545"/>
      <c r="K2022" s="545" t="s">
        <v>13413</v>
      </c>
      <c r="L2022" s="545" t="s">
        <v>15668</v>
      </c>
      <c r="M2022" s="548" t="s">
        <v>13758</v>
      </c>
      <c r="N2022" s="545" t="s">
        <v>13413</v>
      </c>
      <c r="O2022" s="545" t="s">
        <v>13413</v>
      </c>
      <c r="P2022" s="549">
        <v>2217</v>
      </c>
      <c r="Q2022" s="549">
        <v>1</v>
      </c>
      <c r="R2022" s="549">
        <v>69</v>
      </c>
      <c r="S2022" s="548"/>
      <c r="T2022" s="548"/>
      <c r="U2022" s="99"/>
    </row>
    <row r="2023" spans="1:21" ht="19.5" customHeight="1">
      <c r="A2023" s="545">
        <v>2658</v>
      </c>
      <c r="B2023" s="545" t="s">
        <v>344</v>
      </c>
      <c r="C2023" s="545" t="s">
        <v>311</v>
      </c>
      <c r="D2023" s="546">
        <v>46079</v>
      </c>
      <c r="E2023" s="171" t="str">
        <f t="shared" si="31"/>
        <v>2026</v>
      </c>
      <c r="F2023" s="547">
        <v>603786</v>
      </c>
      <c r="G2023" s="548">
        <v>0.19</v>
      </c>
      <c r="H2023" s="547">
        <v>507383.19</v>
      </c>
      <c r="I2023" s="545" t="s">
        <v>12657</v>
      </c>
      <c r="J2023" s="545" t="s">
        <v>13298</v>
      </c>
      <c r="K2023" s="545" t="s">
        <v>13413</v>
      </c>
      <c r="L2023" s="545" t="s">
        <v>15668</v>
      </c>
      <c r="M2023" s="548" t="s">
        <v>13758</v>
      </c>
      <c r="N2023" s="545" t="s">
        <v>13413</v>
      </c>
      <c r="O2023" s="545" t="s">
        <v>13413</v>
      </c>
      <c r="P2023" s="549">
        <v>2218</v>
      </c>
      <c r="Q2023" s="549">
        <v>1</v>
      </c>
      <c r="R2023" s="549">
        <v>69</v>
      </c>
      <c r="S2023" s="548">
        <v>1012</v>
      </c>
      <c r="T2023" s="548"/>
      <c r="U2023" s="99"/>
    </row>
    <row r="2024" spans="1:21" ht="19.5" customHeight="1">
      <c r="A2024" s="545">
        <v>2659</v>
      </c>
      <c r="B2024" s="545" t="s">
        <v>346</v>
      </c>
      <c r="C2024" s="545" t="s">
        <v>311</v>
      </c>
      <c r="D2024" s="546"/>
      <c r="E2024" s="171" t="str">
        <f t="shared" si="31"/>
        <v>1900</v>
      </c>
      <c r="F2024" s="547">
        <v>0</v>
      </c>
      <c r="G2024" s="548">
        <v>0</v>
      </c>
      <c r="H2024" s="547">
        <v>0</v>
      </c>
      <c r="I2024" s="545" t="s">
        <v>12657</v>
      </c>
      <c r="J2024" s="545"/>
      <c r="K2024" s="545" t="s">
        <v>13413</v>
      </c>
      <c r="L2024" s="545" t="s">
        <v>15668</v>
      </c>
      <c r="M2024" s="548" t="s">
        <v>13758</v>
      </c>
      <c r="N2024" s="545" t="s">
        <v>13413</v>
      </c>
      <c r="O2024" s="545" t="s">
        <v>13413</v>
      </c>
      <c r="P2024" s="549">
        <v>2219</v>
      </c>
      <c r="Q2024" s="549">
        <v>1</v>
      </c>
      <c r="R2024" s="549">
        <v>69</v>
      </c>
      <c r="S2024" s="548"/>
      <c r="T2024" s="548"/>
      <c r="U2024" s="99"/>
    </row>
    <row r="2025" spans="1:21" ht="19.5" customHeight="1">
      <c r="A2025" s="545">
        <v>2660</v>
      </c>
      <c r="B2025" s="545" t="s">
        <v>11422</v>
      </c>
      <c r="C2025" s="545" t="s">
        <v>311</v>
      </c>
      <c r="D2025" s="546"/>
      <c r="E2025" s="171" t="str">
        <f t="shared" si="31"/>
        <v>1900</v>
      </c>
      <c r="F2025" s="547">
        <v>0</v>
      </c>
      <c r="G2025" s="548">
        <v>0</v>
      </c>
      <c r="H2025" s="547">
        <v>0</v>
      </c>
      <c r="I2025" s="545" t="s">
        <v>12657</v>
      </c>
      <c r="J2025" s="545"/>
      <c r="K2025" s="545" t="s">
        <v>13413</v>
      </c>
      <c r="L2025" s="545" t="s">
        <v>15669</v>
      </c>
      <c r="M2025" s="548" t="s">
        <v>13758</v>
      </c>
      <c r="N2025" s="545" t="s">
        <v>13413</v>
      </c>
      <c r="O2025" s="545" t="s">
        <v>13413</v>
      </c>
      <c r="P2025" s="549">
        <v>2220</v>
      </c>
      <c r="Q2025" s="549">
        <v>1</v>
      </c>
      <c r="R2025" s="549">
        <v>69</v>
      </c>
      <c r="S2025" s="548"/>
      <c r="T2025" s="548"/>
      <c r="U2025" s="99"/>
    </row>
    <row r="2026" spans="1:21" ht="19.5" customHeight="1">
      <c r="A2026" s="545">
        <v>2661</v>
      </c>
      <c r="B2026" s="545" t="s">
        <v>11421</v>
      </c>
      <c r="C2026" s="545" t="s">
        <v>311</v>
      </c>
      <c r="D2026" s="546"/>
      <c r="E2026" s="171" t="str">
        <f t="shared" si="31"/>
        <v>1900</v>
      </c>
      <c r="F2026" s="547">
        <v>0</v>
      </c>
      <c r="G2026" s="548">
        <v>0</v>
      </c>
      <c r="H2026" s="547">
        <v>0</v>
      </c>
      <c r="I2026" s="545" t="s">
        <v>12657</v>
      </c>
      <c r="J2026" s="545"/>
      <c r="K2026" s="545" t="s">
        <v>13413</v>
      </c>
      <c r="L2026" s="545" t="s">
        <v>15670</v>
      </c>
      <c r="M2026" s="548" t="s">
        <v>13758</v>
      </c>
      <c r="N2026" s="545" t="s">
        <v>13413</v>
      </c>
      <c r="O2026" s="545" t="s">
        <v>13413</v>
      </c>
      <c r="P2026" s="549">
        <v>2221</v>
      </c>
      <c r="Q2026" s="549">
        <v>1</v>
      </c>
      <c r="R2026" s="549">
        <v>69</v>
      </c>
      <c r="S2026" s="548"/>
      <c r="T2026" s="548"/>
      <c r="U2026" s="99"/>
    </row>
    <row r="2027" spans="1:21" ht="19.5" customHeight="1">
      <c r="A2027" s="545">
        <v>2662</v>
      </c>
      <c r="B2027" s="545" t="s">
        <v>11420</v>
      </c>
      <c r="C2027" s="545" t="s">
        <v>311</v>
      </c>
      <c r="D2027" s="546"/>
      <c r="E2027" s="171" t="str">
        <f t="shared" si="31"/>
        <v>1900</v>
      </c>
      <c r="F2027" s="547">
        <v>0</v>
      </c>
      <c r="G2027" s="548">
        <v>0</v>
      </c>
      <c r="H2027" s="547">
        <v>0</v>
      </c>
      <c r="I2027" s="545" t="s">
        <v>12657</v>
      </c>
      <c r="J2027" s="545"/>
      <c r="K2027" s="545" t="s">
        <v>13413</v>
      </c>
      <c r="L2027" s="545" t="s">
        <v>15671</v>
      </c>
      <c r="M2027" s="548" t="s">
        <v>13758</v>
      </c>
      <c r="N2027" s="545" t="s">
        <v>13413</v>
      </c>
      <c r="O2027" s="545" t="s">
        <v>13413</v>
      </c>
      <c r="P2027" s="549">
        <v>2222</v>
      </c>
      <c r="Q2027" s="549">
        <v>1</v>
      </c>
      <c r="R2027" s="549">
        <v>69</v>
      </c>
      <c r="S2027" s="548"/>
      <c r="T2027" s="548"/>
      <c r="U2027" s="99"/>
    </row>
    <row r="2028" spans="1:21" ht="19.5" customHeight="1">
      <c r="A2028" s="545">
        <v>2663</v>
      </c>
      <c r="B2028" s="545" t="s">
        <v>11419</v>
      </c>
      <c r="C2028" s="545" t="s">
        <v>311</v>
      </c>
      <c r="D2028" s="546"/>
      <c r="E2028" s="171" t="str">
        <f t="shared" si="31"/>
        <v>1900</v>
      </c>
      <c r="F2028" s="547">
        <v>0</v>
      </c>
      <c r="G2028" s="548">
        <v>0</v>
      </c>
      <c r="H2028" s="547">
        <v>0</v>
      </c>
      <c r="I2028" s="545" t="s">
        <v>12657</v>
      </c>
      <c r="J2028" s="545"/>
      <c r="K2028" s="545" t="s">
        <v>13413</v>
      </c>
      <c r="L2028" s="545" t="s">
        <v>15671</v>
      </c>
      <c r="M2028" s="548" t="s">
        <v>13758</v>
      </c>
      <c r="N2028" s="545" t="s">
        <v>13413</v>
      </c>
      <c r="O2028" s="545" t="s">
        <v>13413</v>
      </c>
      <c r="P2028" s="549">
        <v>2223</v>
      </c>
      <c r="Q2028" s="549">
        <v>1</v>
      </c>
      <c r="R2028" s="549">
        <v>69</v>
      </c>
      <c r="S2028" s="548"/>
      <c r="T2028" s="548"/>
      <c r="U2028" s="99"/>
    </row>
    <row r="2029" spans="1:21" ht="19.5" customHeight="1">
      <c r="A2029" s="545">
        <v>2664</v>
      </c>
      <c r="B2029" s="545" t="s">
        <v>6089</v>
      </c>
      <c r="C2029" s="545" t="s">
        <v>311</v>
      </c>
      <c r="D2029" s="546">
        <v>44720</v>
      </c>
      <c r="E2029" s="171" t="str">
        <f t="shared" si="31"/>
        <v>2022</v>
      </c>
      <c r="F2029" s="547">
        <v>442118</v>
      </c>
      <c r="G2029" s="548">
        <v>0.19</v>
      </c>
      <c r="H2029" s="547">
        <v>371527.73</v>
      </c>
      <c r="I2029" s="545" t="s">
        <v>12657</v>
      </c>
      <c r="J2029" s="545" t="s">
        <v>13297</v>
      </c>
      <c r="K2029" s="545" t="s">
        <v>13413</v>
      </c>
      <c r="L2029" s="545" t="s">
        <v>15672</v>
      </c>
      <c r="M2029" s="548" t="s">
        <v>13758</v>
      </c>
      <c r="N2029" s="545" t="s">
        <v>13413</v>
      </c>
      <c r="O2029" s="545" t="s">
        <v>13413</v>
      </c>
      <c r="P2029" s="549">
        <v>2224</v>
      </c>
      <c r="Q2029" s="549">
        <v>1</v>
      </c>
      <c r="R2029" s="549">
        <v>69</v>
      </c>
      <c r="S2029" s="548">
        <v>2257</v>
      </c>
      <c r="T2029" s="548"/>
      <c r="U2029" s="99"/>
    </row>
    <row r="2030" spans="1:21" ht="19.5" customHeight="1">
      <c r="A2030" s="545">
        <v>2665</v>
      </c>
      <c r="B2030" s="545" t="s">
        <v>11418</v>
      </c>
      <c r="C2030" s="545" t="s">
        <v>209</v>
      </c>
      <c r="D2030" s="546"/>
      <c r="E2030" s="171" t="str">
        <f t="shared" si="31"/>
        <v>1900</v>
      </c>
      <c r="F2030" s="547">
        <v>0</v>
      </c>
      <c r="G2030" s="548">
        <v>0</v>
      </c>
      <c r="H2030" s="547">
        <v>0</v>
      </c>
      <c r="I2030" s="545" t="s">
        <v>12675</v>
      </c>
      <c r="J2030" s="545"/>
      <c r="K2030" s="545" t="s">
        <v>13413</v>
      </c>
      <c r="L2030" s="545" t="s">
        <v>13413</v>
      </c>
      <c r="M2030" s="548" t="s">
        <v>13758</v>
      </c>
      <c r="N2030" s="545" t="s">
        <v>13413</v>
      </c>
      <c r="O2030" s="545" t="s">
        <v>13413</v>
      </c>
      <c r="P2030" s="549">
        <v>2225</v>
      </c>
      <c r="Q2030" s="549">
        <v>1</v>
      </c>
      <c r="R2030" s="549">
        <v>141</v>
      </c>
      <c r="S2030" s="548"/>
      <c r="T2030" s="548"/>
      <c r="U2030" s="99"/>
    </row>
    <row r="2031" spans="1:21" ht="19.5" customHeight="1">
      <c r="A2031" s="545">
        <v>2666</v>
      </c>
      <c r="B2031" s="545" t="s">
        <v>2699</v>
      </c>
      <c r="C2031" s="545" t="s">
        <v>209</v>
      </c>
      <c r="D2031" s="546">
        <v>46052</v>
      </c>
      <c r="E2031" s="171" t="str">
        <f t="shared" si="31"/>
        <v>2026</v>
      </c>
      <c r="F2031" s="547">
        <v>5149</v>
      </c>
      <c r="G2031" s="548">
        <v>0.19</v>
      </c>
      <c r="H2031" s="547">
        <v>4326.8900000000003</v>
      </c>
      <c r="I2031" s="545" t="s">
        <v>12675</v>
      </c>
      <c r="J2031" s="545" t="s">
        <v>13307</v>
      </c>
      <c r="K2031" s="545" t="s">
        <v>13413</v>
      </c>
      <c r="L2031" s="545" t="s">
        <v>13413</v>
      </c>
      <c r="M2031" s="548" t="s">
        <v>13758</v>
      </c>
      <c r="N2031" s="545" t="s">
        <v>13413</v>
      </c>
      <c r="O2031" s="545" t="s">
        <v>13413</v>
      </c>
      <c r="P2031" s="549">
        <v>2226</v>
      </c>
      <c r="Q2031" s="549">
        <v>1</v>
      </c>
      <c r="R2031" s="549">
        <v>141</v>
      </c>
      <c r="S2031" s="548">
        <v>2228</v>
      </c>
      <c r="T2031" s="548"/>
      <c r="U2031" s="99"/>
    </row>
    <row r="2032" spans="1:21" ht="19.5" customHeight="1">
      <c r="A2032" s="545">
        <v>2667</v>
      </c>
      <c r="B2032" s="545" t="s">
        <v>2763</v>
      </c>
      <c r="C2032" s="545" t="s">
        <v>209</v>
      </c>
      <c r="D2032" s="546">
        <v>44602</v>
      </c>
      <c r="E2032" s="171" t="str">
        <f t="shared" si="31"/>
        <v>2022</v>
      </c>
      <c r="F2032" s="547">
        <v>43991</v>
      </c>
      <c r="G2032" s="548">
        <v>0.19</v>
      </c>
      <c r="H2032" s="547">
        <v>36967.230000000003</v>
      </c>
      <c r="I2032" s="545" t="s">
        <v>12675</v>
      </c>
      <c r="J2032" s="545" t="s">
        <v>13297</v>
      </c>
      <c r="K2032" s="545" t="s">
        <v>13413</v>
      </c>
      <c r="L2032" s="545" t="s">
        <v>13413</v>
      </c>
      <c r="M2032" s="548" t="s">
        <v>13758</v>
      </c>
      <c r="N2032" s="545" t="s">
        <v>13413</v>
      </c>
      <c r="O2032" s="545" t="s">
        <v>13413</v>
      </c>
      <c r="P2032" s="549">
        <v>2227</v>
      </c>
      <c r="Q2032" s="549">
        <v>1</v>
      </c>
      <c r="R2032" s="549">
        <v>141</v>
      </c>
      <c r="S2032" s="548">
        <v>2257</v>
      </c>
      <c r="T2032" s="548"/>
      <c r="U2032" s="99"/>
    </row>
    <row r="2033" spans="1:21" ht="19.5" customHeight="1">
      <c r="A2033" s="545">
        <v>2668</v>
      </c>
      <c r="B2033" s="545" t="s">
        <v>2788</v>
      </c>
      <c r="C2033" s="545" t="s">
        <v>216</v>
      </c>
      <c r="D2033" s="546"/>
      <c r="E2033" s="171" t="str">
        <f t="shared" si="31"/>
        <v>1900</v>
      </c>
      <c r="F2033" s="547">
        <v>0</v>
      </c>
      <c r="G2033" s="548">
        <v>0</v>
      </c>
      <c r="H2033" s="547">
        <v>0</v>
      </c>
      <c r="I2033" s="545" t="s">
        <v>12675</v>
      </c>
      <c r="J2033" s="545"/>
      <c r="K2033" s="545" t="s">
        <v>13413</v>
      </c>
      <c r="L2033" s="545" t="s">
        <v>13413</v>
      </c>
      <c r="M2033" s="548" t="s">
        <v>13758</v>
      </c>
      <c r="N2033" s="545" t="s">
        <v>13413</v>
      </c>
      <c r="O2033" s="545" t="s">
        <v>13413</v>
      </c>
      <c r="P2033" s="549">
        <v>2228</v>
      </c>
      <c r="Q2033" s="549">
        <v>1</v>
      </c>
      <c r="R2033" s="549">
        <v>141</v>
      </c>
      <c r="S2033" s="548"/>
      <c r="T2033" s="548"/>
      <c r="U2033" s="99"/>
    </row>
    <row r="2034" spans="1:21" ht="19.5" customHeight="1">
      <c r="A2034" s="545">
        <v>2671</v>
      </c>
      <c r="B2034" s="545" t="s">
        <v>2747</v>
      </c>
      <c r="C2034" s="545" t="s">
        <v>209</v>
      </c>
      <c r="D2034" s="546"/>
      <c r="E2034" s="171" t="str">
        <f t="shared" si="31"/>
        <v>1900</v>
      </c>
      <c r="F2034" s="547">
        <v>0</v>
      </c>
      <c r="G2034" s="548">
        <v>0</v>
      </c>
      <c r="H2034" s="547">
        <v>0</v>
      </c>
      <c r="I2034" s="545" t="s">
        <v>12675</v>
      </c>
      <c r="J2034" s="545"/>
      <c r="K2034" s="545" t="s">
        <v>13413</v>
      </c>
      <c r="L2034" s="545" t="s">
        <v>15673</v>
      </c>
      <c r="M2034" s="548" t="s">
        <v>13758</v>
      </c>
      <c r="N2034" s="545" t="s">
        <v>13413</v>
      </c>
      <c r="O2034" s="545" t="s">
        <v>13413</v>
      </c>
      <c r="P2034" s="549">
        <v>2231</v>
      </c>
      <c r="Q2034" s="549">
        <v>1</v>
      </c>
      <c r="R2034" s="549">
        <v>141</v>
      </c>
      <c r="S2034" s="548"/>
      <c r="T2034" s="548"/>
      <c r="U2034" s="99"/>
    </row>
    <row r="2035" spans="1:21" ht="19.5" customHeight="1">
      <c r="A2035" s="545">
        <v>2672</v>
      </c>
      <c r="B2035" s="545" t="s">
        <v>2782</v>
      </c>
      <c r="C2035" s="545" t="s">
        <v>209</v>
      </c>
      <c r="D2035" s="546">
        <v>46080</v>
      </c>
      <c r="E2035" s="171" t="str">
        <f t="shared" si="31"/>
        <v>2026</v>
      </c>
      <c r="F2035" s="547">
        <v>3469</v>
      </c>
      <c r="G2035" s="548">
        <v>0.05</v>
      </c>
      <c r="H2035" s="547">
        <v>3303.81</v>
      </c>
      <c r="I2035" s="545" t="s">
        <v>12675</v>
      </c>
      <c r="J2035" s="545" t="s">
        <v>13298</v>
      </c>
      <c r="K2035" s="545" t="s">
        <v>13413</v>
      </c>
      <c r="L2035" s="545" t="s">
        <v>13413</v>
      </c>
      <c r="M2035" s="548" t="s">
        <v>13758</v>
      </c>
      <c r="N2035" s="545" t="s">
        <v>13413</v>
      </c>
      <c r="O2035" s="545" t="s">
        <v>13413</v>
      </c>
      <c r="P2035" s="549">
        <v>2232</v>
      </c>
      <c r="Q2035" s="549">
        <v>1</v>
      </c>
      <c r="R2035" s="549">
        <v>15</v>
      </c>
      <c r="S2035" s="548">
        <v>1012</v>
      </c>
      <c r="T2035" s="548"/>
      <c r="U2035" s="99"/>
    </row>
    <row r="2036" spans="1:21" ht="19.5" customHeight="1">
      <c r="A2036" s="545">
        <v>2673</v>
      </c>
      <c r="B2036" s="545" t="s">
        <v>11417</v>
      </c>
      <c r="C2036" s="545" t="s">
        <v>216</v>
      </c>
      <c r="D2036" s="546"/>
      <c r="E2036" s="171" t="str">
        <f t="shared" si="31"/>
        <v>1900</v>
      </c>
      <c r="F2036" s="547">
        <v>0</v>
      </c>
      <c r="G2036" s="548">
        <v>0</v>
      </c>
      <c r="H2036" s="547">
        <v>0</v>
      </c>
      <c r="I2036" s="545" t="s">
        <v>12675</v>
      </c>
      <c r="J2036" s="545"/>
      <c r="K2036" s="545" t="s">
        <v>13413</v>
      </c>
      <c r="L2036" s="545" t="s">
        <v>13413</v>
      </c>
      <c r="M2036" s="548" t="s">
        <v>13758</v>
      </c>
      <c r="N2036" s="545" t="s">
        <v>13413</v>
      </c>
      <c r="O2036" s="545" t="s">
        <v>13413</v>
      </c>
      <c r="P2036" s="549">
        <v>2233</v>
      </c>
      <c r="Q2036" s="549">
        <v>1</v>
      </c>
      <c r="R2036" s="549">
        <v>15</v>
      </c>
      <c r="S2036" s="548"/>
      <c r="T2036" s="548"/>
      <c r="U2036" s="99"/>
    </row>
    <row r="2037" spans="1:21" ht="19.5" customHeight="1">
      <c r="A2037" s="545">
        <v>2674</v>
      </c>
      <c r="B2037" s="545" t="s">
        <v>2784</v>
      </c>
      <c r="C2037" s="545" t="s">
        <v>922</v>
      </c>
      <c r="D2037" s="546"/>
      <c r="E2037" s="171" t="str">
        <f t="shared" si="31"/>
        <v>1900</v>
      </c>
      <c r="F2037" s="547">
        <v>0</v>
      </c>
      <c r="G2037" s="548">
        <v>0</v>
      </c>
      <c r="H2037" s="547">
        <v>0</v>
      </c>
      <c r="I2037" s="545" t="s">
        <v>12675</v>
      </c>
      <c r="J2037" s="545"/>
      <c r="K2037" s="545" t="s">
        <v>13413</v>
      </c>
      <c r="L2037" s="545" t="s">
        <v>13413</v>
      </c>
      <c r="M2037" s="548" t="s">
        <v>13758</v>
      </c>
      <c r="N2037" s="545" t="s">
        <v>13413</v>
      </c>
      <c r="O2037" s="545" t="s">
        <v>13413</v>
      </c>
      <c r="P2037" s="549">
        <v>2234</v>
      </c>
      <c r="Q2037" s="549">
        <v>1</v>
      </c>
      <c r="R2037" s="549">
        <v>15</v>
      </c>
      <c r="S2037" s="548"/>
      <c r="T2037" s="548"/>
      <c r="U2037" s="99"/>
    </row>
    <row r="2038" spans="1:21" ht="19.5" customHeight="1">
      <c r="A2038" s="545">
        <v>2675</v>
      </c>
      <c r="B2038" s="545" t="s">
        <v>2742</v>
      </c>
      <c r="C2038" s="545" t="s">
        <v>216</v>
      </c>
      <c r="D2038" s="546"/>
      <c r="E2038" s="171" t="str">
        <f t="shared" si="31"/>
        <v>1900</v>
      </c>
      <c r="F2038" s="547">
        <v>0</v>
      </c>
      <c r="G2038" s="548">
        <v>0</v>
      </c>
      <c r="H2038" s="547">
        <v>0</v>
      </c>
      <c r="I2038" s="545" t="s">
        <v>12675</v>
      </c>
      <c r="J2038" s="545"/>
      <c r="K2038" s="545" t="s">
        <v>13413</v>
      </c>
      <c r="L2038" s="545" t="s">
        <v>13413</v>
      </c>
      <c r="M2038" s="548" t="s">
        <v>13758</v>
      </c>
      <c r="N2038" s="545" t="s">
        <v>13413</v>
      </c>
      <c r="O2038" s="545" t="s">
        <v>13413</v>
      </c>
      <c r="P2038" s="549">
        <v>2235</v>
      </c>
      <c r="Q2038" s="549">
        <v>1</v>
      </c>
      <c r="R2038" s="549">
        <v>141</v>
      </c>
      <c r="S2038" s="548"/>
      <c r="T2038" s="548"/>
      <c r="U2038" s="99"/>
    </row>
    <row r="2039" spans="1:21" ht="19.5" customHeight="1">
      <c r="A2039" s="545">
        <v>2676</v>
      </c>
      <c r="B2039" s="545" t="s">
        <v>2743</v>
      </c>
      <c r="C2039" s="545" t="s">
        <v>216</v>
      </c>
      <c r="D2039" s="546"/>
      <c r="E2039" s="171" t="str">
        <f t="shared" si="31"/>
        <v>1900</v>
      </c>
      <c r="F2039" s="547">
        <v>0</v>
      </c>
      <c r="G2039" s="548">
        <v>0</v>
      </c>
      <c r="H2039" s="547">
        <v>0</v>
      </c>
      <c r="I2039" s="545" t="s">
        <v>12675</v>
      </c>
      <c r="J2039" s="545"/>
      <c r="K2039" s="545" t="s">
        <v>13413</v>
      </c>
      <c r="L2039" s="545" t="s">
        <v>13413</v>
      </c>
      <c r="M2039" s="548" t="s">
        <v>13758</v>
      </c>
      <c r="N2039" s="545" t="s">
        <v>13413</v>
      </c>
      <c r="O2039" s="545" t="s">
        <v>13413</v>
      </c>
      <c r="P2039" s="549">
        <v>2236</v>
      </c>
      <c r="Q2039" s="549">
        <v>1</v>
      </c>
      <c r="R2039" s="549">
        <v>141</v>
      </c>
      <c r="S2039" s="548"/>
      <c r="T2039" s="548"/>
      <c r="U2039" s="99"/>
    </row>
    <row r="2040" spans="1:21" ht="19.5" customHeight="1">
      <c r="A2040" s="545">
        <v>2677</v>
      </c>
      <c r="B2040" s="545" t="s">
        <v>11416</v>
      </c>
      <c r="C2040" s="545" t="s">
        <v>209</v>
      </c>
      <c r="D2040" s="546"/>
      <c r="E2040" s="171" t="str">
        <f t="shared" si="31"/>
        <v>1900</v>
      </c>
      <c r="F2040" s="547">
        <v>0</v>
      </c>
      <c r="G2040" s="548">
        <v>0</v>
      </c>
      <c r="H2040" s="547">
        <v>0</v>
      </c>
      <c r="I2040" s="545" t="s">
        <v>12719</v>
      </c>
      <c r="J2040" s="545"/>
      <c r="K2040" s="545" t="s">
        <v>13413</v>
      </c>
      <c r="L2040" s="545" t="s">
        <v>13413</v>
      </c>
      <c r="M2040" s="548" t="s">
        <v>13758</v>
      </c>
      <c r="N2040" s="545" t="s">
        <v>13413</v>
      </c>
      <c r="O2040" s="545" t="s">
        <v>14830</v>
      </c>
      <c r="P2040" s="549">
        <v>2237</v>
      </c>
      <c r="Q2040" s="549">
        <v>1</v>
      </c>
      <c r="R2040" s="549">
        <v>157</v>
      </c>
      <c r="S2040" s="548"/>
      <c r="T2040" s="548"/>
      <c r="U2040" s="99"/>
    </row>
    <row r="2041" spans="1:21" ht="19.5" customHeight="1">
      <c r="A2041" s="545">
        <v>2679</v>
      </c>
      <c r="B2041" s="545" t="s">
        <v>709</v>
      </c>
      <c r="C2041" s="545" t="s">
        <v>221</v>
      </c>
      <c r="D2041" s="546"/>
      <c r="E2041" s="171" t="str">
        <f t="shared" si="31"/>
        <v>1900</v>
      </c>
      <c r="F2041" s="547">
        <v>0</v>
      </c>
      <c r="G2041" s="548">
        <v>0</v>
      </c>
      <c r="H2041" s="547">
        <v>0</v>
      </c>
      <c r="I2041" s="545" t="s">
        <v>12687</v>
      </c>
      <c r="J2041" s="545"/>
      <c r="K2041" s="545" t="s">
        <v>13413</v>
      </c>
      <c r="L2041" s="545" t="s">
        <v>13972</v>
      </c>
      <c r="M2041" s="548" t="s">
        <v>13758</v>
      </c>
      <c r="N2041" s="545" t="s">
        <v>13413</v>
      </c>
      <c r="O2041" s="545" t="s">
        <v>15674</v>
      </c>
      <c r="P2041" s="549">
        <v>2239</v>
      </c>
      <c r="Q2041" s="549">
        <v>1</v>
      </c>
      <c r="R2041" s="549">
        <v>91</v>
      </c>
      <c r="S2041" s="548"/>
      <c r="T2041" s="548"/>
      <c r="U2041" s="99"/>
    </row>
    <row r="2042" spans="1:21" ht="19.5" customHeight="1">
      <c r="A2042" s="545">
        <v>2681</v>
      </c>
      <c r="B2042" s="545" t="s">
        <v>11415</v>
      </c>
      <c r="C2042" s="545" t="s">
        <v>206</v>
      </c>
      <c r="D2042" s="546"/>
      <c r="E2042" s="171" t="str">
        <f t="shared" si="31"/>
        <v>1900</v>
      </c>
      <c r="F2042" s="547">
        <v>0</v>
      </c>
      <c r="G2042" s="548">
        <v>0</v>
      </c>
      <c r="H2042" s="547">
        <v>0</v>
      </c>
      <c r="I2042" s="545" t="s">
        <v>12645</v>
      </c>
      <c r="J2042" s="545"/>
      <c r="K2042" s="545" t="s">
        <v>13413</v>
      </c>
      <c r="L2042" s="545" t="s">
        <v>13413</v>
      </c>
      <c r="M2042" s="548" t="s">
        <v>13758</v>
      </c>
      <c r="N2042" s="545" t="s">
        <v>22144</v>
      </c>
      <c r="O2042" s="545" t="s">
        <v>15675</v>
      </c>
      <c r="P2042" s="549">
        <v>2240</v>
      </c>
      <c r="Q2042" s="549">
        <v>1</v>
      </c>
      <c r="R2042" s="549">
        <v>12</v>
      </c>
      <c r="S2042" s="548"/>
      <c r="T2042" s="548">
        <v>37</v>
      </c>
      <c r="U2042" s="99"/>
    </row>
    <row r="2043" spans="1:21" ht="19.5" customHeight="1">
      <c r="A2043" s="545">
        <v>2682</v>
      </c>
      <c r="B2043" s="545" t="s">
        <v>835</v>
      </c>
      <c r="C2043" s="545" t="s">
        <v>221</v>
      </c>
      <c r="D2043" s="546"/>
      <c r="E2043" s="171" t="str">
        <f t="shared" si="31"/>
        <v>1900</v>
      </c>
      <c r="F2043" s="547">
        <v>0</v>
      </c>
      <c r="G2043" s="548">
        <v>0</v>
      </c>
      <c r="H2043" s="547">
        <v>0</v>
      </c>
      <c r="I2043" s="545" t="s">
        <v>12684</v>
      </c>
      <c r="J2043" s="545"/>
      <c r="K2043" s="545" t="s">
        <v>13413</v>
      </c>
      <c r="L2043" s="545" t="s">
        <v>13982</v>
      </c>
      <c r="M2043" s="548" t="s">
        <v>13758</v>
      </c>
      <c r="N2043" s="545" t="s">
        <v>13413</v>
      </c>
      <c r="O2043" s="545" t="s">
        <v>15676</v>
      </c>
      <c r="P2043" s="549">
        <v>2241</v>
      </c>
      <c r="Q2043" s="549">
        <v>1</v>
      </c>
      <c r="R2043" s="549">
        <v>95</v>
      </c>
      <c r="S2043" s="548"/>
      <c r="T2043" s="548"/>
      <c r="U2043" s="99"/>
    </row>
    <row r="2044" spans="1:21" ht="19.5" customHeight="1">
      <c r="A2044" s="545">
        <v>2683</v>
      </c>
      <c r="B2044" s="545" t="s">
        <v>6642</v>
      </c>
      <c r="C2044" s="545" t="s">
        <v>221</v>
      </c>
      <c r="D2044" s="546">
        <v>46052</v>
      </c>
      <c r="E2044" s="171" t="str">
        <f t="shared" si="31"/>
        <v>2026</v>
      </c>
      <c r="F2044" s="547">
        <v>36500</v>
      </c>
      <c r="G2044" s="548">
        <v>0.19</v>
      </c>
      <c r="H2044" s="547">
        <v>30672.27</v>
      </c>
      <c r="I2044" s="545" t="s">
        <v>12688</v>
      </c>
      <c r="J2044" s="545" t="s">
        <v>13307</v>
      </c>
      <c r="K2044" s="545" t="s">
        <v>13413</v>
      </c>
      <c r="L2044" s="545" t="s">
        <v>15677</v>
      </c>
      <c r="M2044" s="548" t="s">
        <v>13758</v>
      </c>
      <c r="N2044" s="545" t="s">
        <v>13413</v>
      </c>
      <c r="O2044" s="545" t="s">
        <v>15678</v>
      </c>
      <c r="P2044" s="549">
        <v>2242</v>
      </c>
      <c r="Q2044" s="549">
        <v>1</v>
      </c>
      <c r="R2044" s="549">
        <v>92</v>
      </c>
      <c r="S2044" s="548">
        <v>2228</v>
      </c>
      <c r="T2044" s="548"/>
      <c r="U2044" s="99"/>
    </row>
    <row r="2045" spans="1:21" ht="19.5" customHeight="1">
      <c r="A2045" s="545">
        <v>2684</v>
      </c>
      <c r="B2045" s="545" t="s">
        <v>11414</v>
      </c>
      <c r="C2045" s="545" t="s">
        <v>221</v>
      </c>
      <c r="D2045" s="546"/>
      <c r="E2045" s="171" t="str">
        <f t="shared" si="31"/>
        <v>1900</v>
      </c>
      <c r="F2045" s="547">
        <v>0</v>
      </c>
      <c r="G2045" s="548">
        <v>0</v>
      </c>
      <c r="H2045" s="547">
        <v>0</v>
      </c>
      <c r="I2045" s="545" t="s">
        <v>12684</v>
      </c>
      <c r="J2045" s="545"/>
      <c r="K2045" s="545" t="s">
        <v>13413</v>
      </c>
      <c r="L2045" s="545" t="s">
        <v>15679</v>
      </c>
      <c r="M2045" s="548" t="s">
        <v>13758</v>
      </c>
      <c r="N2045" s="545" t="s">
        <v>13413</v>
      </c>
      <c r="O2045" s="545" t="s">
        <v>15680</v>
      </c>
      <c r="P2045" s="549">
        <v>2243</v>
      </c>
      <c r="Q2045" s="549">
        <v>1</v>
      </c>
      <c r="R2045" s="549">
        <v>95</v>
      </c>
      <c r="S2045" s="548"/>
      <c r="T2045" s="548"/>
      <c r="U2045" s="99"/>
    </row>
    <row r="2046" spans="1:21" ht="19.5" customHeight="1">
      <c r="A2046" s="545">
        <v>2685</v>
      </c>
      <c r="B2046" s="545" t="s">
        <v>4480</v>
      </c>
      <c r="C2046" s="545" t="s">
        <v>311</v>
      </c>
      <c r="D2046" s="546">
        <v>46052</v>
      </c>
      <c r="E2046" s="171" t="str">
        <f t="shared" si="31"/>
        <v>2026</v>
      </c>
      <c r="F2046" s="547">
        <v>665827</v>
      </c>
      <c r="G2046" s="548">
        <v>0.19</v>
      </c>
      <c r="H2046" s="547">
        <v>559518.49</v>
      </c>
      <c r="I2046" s="545" t="s">
        <v>12657</v>
      </c>
      <c r="J2046" s="545" t="s">
        <v>13307</v>
      </c>
      <c r="K2046" s="545" t="s">
        <v>13413</v>
      </c>
      <c r="L2046" s="545" t="s">
        <v>13413</v>
      </c>
      <c r="M2046" s="548" t="s">
        <v>13758</v>
      </c>
      <c r="N2046" s="545" t="s">
        <v>13413</v>
      </c>
      <c r="O2046" s="545" t="s">
        <v>13413</v>
      </c>
      <c r="P2046" s="549">
        <v>2244</v>
      </c>
      <c r="Q2046" s="549">
        <v>1</v>
      </c>
      <c r="R2046" s="549">
        <v>69</v>
      </c>
      <c r="S2046" s="548">
        <v>2228</v>
      </c>
      <c r="T2046" s="548"/>
      <c r="U2046" s="99"/>
    </row>
    <row r="2047" spans="1:21" ht="19.5" customHeight="1">
      <c r="A2047" s="545">
        <v>2691</v>
      </c>
      <c r="B2047" s="545" t="s">
        <v>11413</v>
      </c>
      <c r="C2047" s="545" t="s">
        <v>311</v>
      </c>
      <c r="D2047" s="546"/>
      <c r="E2047" s="171" t="str">
        <f t="shared" si="31"/>
        <v>1900</v>
      </c>
      <c r="F2047" s="547">
        <v>0</v>
      </c>
      <c r="G2047" s="548">
        <v>0</v>
      </c>
      <c r="H2047" s="547">
        <v>0</v>
      </c>
      <c r="I2047" s="545" t="s">
        <v>12657</v>
      </c>
      <c r="J2047" s="545"/>
      <c r="K2047" s="545" t="s">
        <v>13413</v>
      </c>
      <c r="L2047" s="545" t="s">
        <v>13413</v>
      </c>
      <c r="M2047" s="548" t="s">
        <v>13758</v>
      </c>
      <c r="N2047" s="545" t="s">
        <v>13413</v>
      </c>
      <c r="O2047" s="545" t="s">
        <v>13413</v>
      </c>
      <c r="P2047" s="549">
        <v>2246</v>
      </c>
      <c r="Q2047" s="549">
        <v>1</v>
      </c>
      <c r="R2047" s="549">
        <v>69</v>
      </c>
      <c r="S2047" s="548"/>
      <c r="T2047" s="548"/>
      <c r="U2047" s="99"/>
    </row>
    <row r="2048" spans="1:21" ht="19.5" customHeight="1">
      <c r="A2048" s="545">
        <v>2692</v>
      </c>
      <c r="B2048" s="545" t="s">
        <v>11412</v>
      </c>
      <c r="C2048" s="545" t="s">
        <v>311</v>
      </c>
      <c r="D2048" s="546"/>
      <c r="E2048" s="171" t="str">
        <f t="shared" si="31"/>
        <v>1900</v>
      </c>
      <c r="F2048" s="547">
        <v>0</v>
      </c>
      <c r="G2048" s="548">
        <v>0</v>
      </c>
      <c r="H2048" s="547">
        <v>0</v>
      </c>
      <c r="I2048" s="545" t="s">
        <v>12657</v>
      </c>
      <c r="J2048" s="545"/>
      <c r="K2048" s="545" t="s">
        <v>13413</v>
      </c>
      <c r="L2048" s="545" t="s">
        <v>13413</v>
      </c>
      <c r="M2048" s="548" t="s">
        <v>13758</v>
      </c>
      <c r="N2048" s="545" t="s">
        <v>13413</v>
      </c>
      <c r="O2048" s="545" t="s">
        <v>13413</v>
      </c>
      <c r="P2048" s="549">
        <v>2247</v>
      </c>
      <c r="Q2048" s="549">
        <v>1</v>
      </c>
      <c r="R2048" s="549">
        <v>69</v>
      </c>
      <c r="S2048" s="548"/>
      <c r="T2048" s="548"/>
      <c r="U2048" s="99"/>
    </row>
    <row r="2049" spans="1:21" ht="19.5" customHeight="1">
      <c r="A2049" s="545">
        <v>2693</v>
      </c>
      <c r="B2049" s="545" t="s">
        <v>11411</v>
      </c>
      <c r="C2049" s="545" t="s">
        <v>221</v>
      </c>
      <c r="D2049" s="546"/>
      <c r="E2049" s="171" t="str">
        <f t="shared" si="31"/>
        <v>1900</v>
      </c>
      <c r="F2049" s="547">
        <v>0</v>
      </c>
      <c r="G2049" s="548">
        <v>0</v>
      </c>
      <c r="H2049" s="547">
        <v>0</v>
      </c>
      <c r="I2049" s="545" t="s">
        <v>12684</v>
      </c>
      <c r="J2049" s="545"/>
      <c r="K2049" s="545" t="s">
        <v>13413</v>
      </c>
      <c r="L2049" s="545" t="s">
        <v>15681</v>
      </c>
      <c r="M2049" s="548" t="s">
        <v>13758</v>
      </c>
      <c r="N2049" s="545" t="s">
        <v>13413</v>
      </c>
      <c r="O2049" s="545" t="s">
        <v>15682</v>
      </c>
      <c r="P2049" s="549">
        <v>2248</v>
      </c>
      <c r="Q2049" s="549">
        <v>1</v>
      </c>
      <c r="R2049" s="549">
        <v>95</v>
      </c>
      <c r="S2049" s="548"/>
      <c r="T2049" s="548"/>
      <c r="U2049" s="99"/>
    </row>
    <row r="2050" spans="1:21" ht="19.5" customHeight="1">
      <c r="A2050" s="545">
        <v>2694</v>
      </c>
      <c r="B2050" s="545" t="s">
        <v>11410</v>
      </c>
      <c r="C2050" s="545" t="s">
        <v>216</v>
      </c>
      <c r="D2050" s="546"/>
      <c r="E2050" s="171" t="str">
        <f t="shared" si="31"/>
        <v>1900</v>
      </c>
      <c r="F2050" s="547">
        <v>0</v>
      </c>
      <c r="G2050" s="548">
        <v>0</v>
      </c>
      <c r="H2050" s="547">
        <v>0</v>
      </c>
      <c r="I2050" s="545" t="s">
        <v>12656</v>
      </c>
      <c r="J2050" s="545"/>
      <c r="K2050" s="545" t="s">
        <v>13413</v>
      </c>
      <c r="L2050" s="545" t="s">
        <v>13982</v>
      </c>
      <c r="M2050" s="548" t="s">
        <v>13758</v>
      </c>
      <c r="N2050" s="545" t="s">
        <v>13413</v>
      </c>
      <c r="O2050" s="545" t="s">
        <v>15683</v>
      </c>
      <c r="P2050" s="549">
        <v>2249</v>
      </c>
      <c r="Q2050" s="549">
        <v>1</v>
      </c>
      <c r="R2050" s="549">
        <v>119</v>
      </c>
      <c r="S2050" s="548"/>
      <c r="T2050" s="548"/>
      <c r="U2050" s="99"/>
    </row>
    <row r="2051" spans="1:21" ht="19.5" customHeight="1">
      <c r="A2051" s="545">
        <v>2695</v>
      </c>
      <c r="B2051" s="545" t="s">
        <v>11409</v>
      </c>
      <c r="C2051" s="545" t="s">
        <v>216</v>
      </c>
      <c r="D2051" s="546"/>
      <c r="E2051" s="171" t="str">
        <f t="shared" si="31"/>
        <v>1900</v>
      </c>
      <c r="F2051" s="547">
        <v>0</v>
      </c>
      <c r="G2051" s="548">
        <v>0</v>
      </c>
      <c r="H2051" s="547">
        <v>0</v>
      </c>
      <c r="I2051" s="545" t="s">
        <v>12656</v>
      </c>
      <c r="J2051" s="545"/>
      <c r="K2051" s="545" t="s">
        <v>13413</v>
      </c>
      <c r="L2051" s="545" t="s">
        <v>14279</v>
      </c>
      <c r="M2051" s="548" t="s">
        <v>13758</v>
      </c>
      <c r="N2051" s="545" t="s">
        <v>13413</v>
      </c>
      <c r="O2051" s="545" t="s">
        <v>15684</v>
      </c>
      <c r="P2051" s="549">
        <v>2250</v>
      </c>
      <c r="Q2051" s="549">
        <v>1</v>
      </c>
      <c r="R2051" s="549">
        <v>119</v>
      </c>
      <c r="S2051" s="548"/>
      <c r="T2051" s="548"/>
      <c r="U2051" s="99"/>
    </row>
    <row r="2052" spans="1:21" ht="19.5" customHeight="1">
      <c r="A2052" s="545">
        <v>2696</v>
      </c>
      <c r="B2052" s="545" t="s">
        <v>11408</v>
      </c>
      <c r="C2052" s="545" t="s">
        <v>216</v>
      </c>
      <c r="D2052" s="546"/>
      <c r="E2052" s="171" t="str">
        <f t="shared" ref="E2052:E2115" si="32">TEXT(D2052,"YYYY")</f>
        <v>1900</v>
      </c>
      <c r="F2052" s="547">
        <v>0</v>
      </c>
      <c r="G2052" s="548">
        <v>0</v>
      </c>
      <c r="H2052" s="547">
        <v>0</v>
      </c>
      <c r="I2052" s="545" t="s">
        <v>12656</v>
      </c>
      <c r="J2052" s="545"/>
      <c r="K2052" s="545" t="s">
        <v>13413</v>
      </c>
      <c r="L2052" s="545" t="s">
        <v>14279</v>
      </c>
      <c r="M2052" s="548" t="s">
        <v>13758</v>
      </c>
      <c r="N2052" s="545" t="s">
        <v>13413</v>
      </c>
      <c r="O2052" s="545" t="s">
        <v>15685</v>
      </c>
      <c r="P2052" s="549">
        <v>2251</v>
      </c>
      <c r="Q2052" s="549">
        <v>1</v>
      </c>
      <c r="R2052" s="549">
        <v>119</v>
      </c>
      <c r="S2052" s="548"/>
      <c r="T2052" s="548"/>
      <c r="U2052" s="99"/>
    </row>
    <row r="2053" spans="1:21" ht="19.5" customHeight="1">
      <c r="A2053" s="545">
        <v>2697</v>
      </c>
      <c r="B2053" s="545" t="s">
        <v>11407</v>
      </c>
      <c r="C2053" s="545" t="s">
        <v>216</v>
      </c>
      <c r="D2053" s="546"/>
      <c r="E2053" s="171" t="str">
        <f t="shared" si="32"/>
        <v>1900</v>
      </c>
      <c r="F2053" s="547">
        <v>0</v>
      </c>
      <c r="G2053" s="548">
        <v>0</v>
      </c>
      <c r="H2053" s="547">
        <v>0</v>
      </c>
      <c r="I2053" s="545" t="s">
        <v>12656</v>
      </c>
      <c r="J2053" s="545"/>
      <c r="K2053" s="545" t="s">
        <v>13413</v>
      </c>
      <c r="L2053" s="545" t="s">
        <v>13972</v>
      </c>
      <c r="M2053" s="548" t="s">
        <v>13758</v>
      </c>
      <c r="N2053" s="545" t="s">
        <v>13413</v>
      </c>
      <c r="O2053" s="545" t="s">
        <v>15686</v>
      </c>
      <c r="P2053" s="549">
        <v>2252</v>
      </c>
      <c r="Q2053" s="549">
        <v>1</v>
      </c>
      <c r="R2053" s="549">
        <v>119</v>
      </c>
      <c r="S2053" s="548"/>
      <c r="T2053" s="548"/>
      <c r="U2053" s="99"/>
    </row>
    <row r="2054" spans="1:21" ht="19.5" customHeight="1">
      <c r="A2054" s="545">
        <v>2698</v>
      </c>
      <c r="B2054" s="545" t="s">
        <v>11406</v>
      </c>
      <c r="C2054" s="545" t="s">
        <v>216</v>
      </c>
      <c r="D2054" s="546"/>
      <c r="E2054" s="171" t="str">
        <f t="shared" si="32"/>
        <v>1900</v>
      </c>
      <c r="F2054" s="547">
        <v>0</v>
      </c>
      <c r="G2054" s="548">
        <v>0</v>
      </c>
      <c r="H2054" s="547">
        <v>0</v>
      </c>
      <c r="I2054" s="545" t="s">
        <v>12656</v>
      </c>
      <c r="J2054" s="545"/>
      <c r="K2054" s="545" t="s">
        <v>13413</v>
      </c>
      <c r="L2054" s="545" t="s">
        <v>13982</v>
      </c>
      <c r="M2054" s="548" t="s">
        <v>13758</v>
      </c>
      <c r="N2054" s="545" t="s">
        <v>13413</v>
      </c>
      <c r="O2054" s="545" t="s">
        <v>15687</v>
      </c>
      <c r="P2054" s="549">
        <v>2253</v>
      </c>
      <c r="Q2054" s="549">
        <v>1</v>
      </c>
      <c r="R2054" s="549">
        <v>119</v>
      </c>
      <c r="S2054" s="548"/>
      <c r="T2054" s="548"/>
      <c r="U2054" s="99"/>
    </row>
    <row r="2055" spans="1:21" ht="19.5" customHeight="1">
      <c r="A2055" s="545">
        <v>2699</v>
      </c>
      <c r="B2055" s="545" t="s">
        <v>11405</v>
      </c>
      <c r="C2055" s="545" t="s">
        <v>216</v>
      </c>
      <c r="D2055" s="546"/>
      <c r="E2055" s="171" t="str">
        <f t="shared" si="32"/>
        <v>1900</v>
      </c>
      <c r="F2055" s="547">
        <v>0</v>
      </c>
      <c r="G2055" s="548">
        <v>0</v>
      </c>
      <c r="H2055" s="547">
        <v>0</v>
      </c>
      <c r="I2055" s="545" t="s">
        <v>12656</v>
      </c>
      <c r="J2055" s="545"/>
      <c r="K2055" s="545" t="s">
        <v>13413</v>
      </c>
      <c r="L2055" s="545" t="s">
        <v>13982</v>
      </c>
      <c r="M2055" s="548" t="s">
        <v>13758</v>
      </c>
      <c r="N2055" s="545" t="s">
        <v>13413</v>
      </c>
      <c r="O2055" s="545" t="s">
        <v>15688</v>
      </c>
      <c r="P2055" s="549">
        <v>2254</v>
      </c>
      <c r="Q2055" s="549">
        <v>1</v>
      </c>
      <c r="R2055" s="549">
        <v>119</v>
      </c>
      <c r="S2055" s="548"/>
      <c r="T2055" s="548"/>
      <c r="U2055" s="99"/>
    </row>
    <row r="2056" spans="1:21" ht="19.5" customHeight="1">
      <c r="A2056" s="545">
        <v>2700</v>
      </c>
      <c r="B2056" s="545" t="s">
        <v>11404</v>
      </c>
      <c r="C2056" s="545" t="s">
        <v>216</v>
      </c>
      <c r="D2056" s="546"/>
      <c r="E2056" s="171" t="str">
        <f t="shared" si="32"/>
        <v>1900</v>
      </c>
      <c r="F2056" s="547">
        <v>0</v>
      </c>
      <c r="G2056" s="548">
        <v>0</v>
      </c>
      <c r="H2056" s="547">
        <v>0</v>
      </c>
      <c r="I2056" s="545" t="s">
        <v>12656</v>
      </c>
      <c r="J2056" s="545"/>
      <c r="K2056" s="545" t="s">
        <v>13413</v>
      </c>
      <c r="L2056" s="545" t="s">
        <v>13982</v>
      </c>
      <c r="M2056" s="548" t="s">
        <v>13758</v>
      </c>
      <c r="N2056" s="545" t="s">
        <v>13413</v>
      </c>
      <c r="O2056" s="545" t="s">
        <v>15688</v>
      </c>
      <c r="P2056" s="549">
        <v>2255</v>
      </c>
      <c r="Q2056" s="549">
        <v>1</v>
      </c>
      <c r="R2056" s="549">
        <v>119</v>
      </c>
      <c r="S2056" s="548"/>
      <c r="T2056" s="548"/>
      <c r="U2056" s="99"/>
    </row>
    <row r="2057" spans="1:21" ht="19.5" customHeight="1">
      <c r="A2057" s="545">
        <v>2701</v>
      </c>
      <c r="B2057" s="545" t="s">
        <v>11403</v>
      </c>
      <c r="C2057" s="545" t="s">
        <v>216</v>
      </c>
      <c r="D2057" s="546"/>
      <c r="E2057" s="171" t="str">
        <f t="shared" si="32"/>
        <v>1900</v>
      </c>
      <c r="F2057" s="547">
        <v>0</v>
      </c>
      <c r="G2057" s="548">
        <v>0</v>
      </c>
      <c r="H2057" s="547">
        <v>0</v>
      </c>
      <c r="I2057" s="545" t="s">
        <v>12656</v>
      </c>
      <c r="J2057" s="545"/>
      <c r="K2057" s="545" t="s">
        <v>13413</v>
      </c>
      <c r="L2057" s="545" t="s">
        <v>13982</v>
      </c>
      <c r="M2057" s="548" t="s">
        <v>13758</v>
      </c>
      <c r="N2057" s="545" t="s">
        <v>13413</v>
      </c>
      <c r="O2057" s="545" t="s">
        <v>15689</v>
      </c>
      <c r="P2057" s="549">
        <v>2256</v>
      </c>
      <c r="Q2057" s="549">
        <v>1</v>
      </c>
      <c r="R2057" s="549">
        <v>119</v>
      </c>
      <c r="S2057" s="548"/>
      <c r="T2057" s="548"/>
      <c r="U2057" s="99"/>
    </row>
    <row r="2058" spans="1:21" ht="19.5" customHeight="1">
      <c r="A2058" s="545">
        <v>2702</v>
      </c>
      <c r="B2058" s="545" t="s">
        <v>11402</v>
      </c>
      <c r="C2058" s="545" t="s">
        <v>216</v>
      </c>
      <c r="D2058" s="546"/>
      <c r="E2058" s="171" t="str">
        <f t="shared" si="32"/>
        <v>1900</v>
      </c>
      <c r="F2058" s="547">
        <v>0</v>
      </c>
      <c r="G2058" s="548">
        <v>0</v>
      </c>
      <c r="H2058" s="547">
        <v>0</v>
      </c>
      <c r="I2058" s="545" t="s">
        <v>12656</v>
      </c>
      <c r="J2058" s="545"/>
      <c r="K2058" s="545" t="s">
        <v>13413</v>
      </c>
      <c r="L2058" s="545" t="s">
        <v>13982</v>
      </c>
      <c r="M2058" s="548" t="s">
        <v>13758</v>
      </c>
      <c r="N2058" s="545" t="s">
        <v>13413</v>
      </c>
      <c r="O2058" s="545" t="s">
        <v>15690</v>
      </c>
      <c r="P2058" s="549">
        <v>2257</v>
      </c>
      <c r="Q2058" s="549">
        <v>1</v>
      </c>
      <c r="R2058" s="549">
        <v>119</v>
      </c>
      <c r="S2058" s="548"/>
      <c r="T2058" s="548"/>
      <c r="U2058" s="99"/>
    </row>
    <row r="2059" spans="1:21" ht="19.5" customHeight="1">
      <c r="A2059" s="545">
        <v>2703</v>
      </c>
      <c r="B2059" s="545" t="s">
        <v>11401</v>
      </c>
      <c r="C2059" s="545" t="s">
        <v>216</v>
      </c>
      <c r="D2059" s="546"/>
      <c r="E2059" s="171" t="str">
        <f t="shared" si="32"/>
        <v>1900</v>
      </c>
      <c r="F2059" s="547">
        <v>0</v>
      </c>
      <c r="G2059" s="548">
        <v>0</v>
      </c>
      <c r="H2059" s="547">
        <v>0</v>
      </c>
      <c r="I2059" s="545" t="s">
        <v>12656</v>
      </c>
      <c r="J2059" s="545"/>
      <c r="K2059" s="545" t="s">
        <v>13413</v>
      </c>
      <c r="L2059" s="545" t="s">
        <v>13982</v>
      </c>
      <c r="M2059" s="548" t="s">
        <v>13758</v>
      </c>
      <c r="N2059" s="545" t="s">
        <v>13413</v>
      </c>
      <c r="O2059" s="545" t="s">
        <v>15691</v>
      </c>
      <c r="P2059" s="549">
        <v>2258</v>
      </c>
      <c r="Q2059" s="549">
        <v>1</v>
      </c>
      <c r="R2059" s="549">
        <v>119</v>
      </c>
      <c r="S2059" s="548"/>
      <c r="T2059" s="548"/>
      <c r="U2059" s="99"/>
    </row>
    <row r="2060" spans="1:21" ht="19.5" customHeight="1">
      <c r="A2060" s="545">
        <v>2704</v>
      </c>
      <c r="B2060" s="545" t="s">
        <v>1520</v>
      </c>
      <c r="C2060" s="545" t="s">
        <v>216</v>
      </c>
      <c r="D2060" s="546"/>
      <c r="E2060" s="171" t="str">
        <f t="shared" si="32"/>
        <v>1900</v>
      </c>
      <c r="F2060" s="547">
        <v>0</v>
      </c>
      <c r="G2060" s="548">
        <v>0</v>
      </c>
      <c r="H2060" s="547">
        <v>0</v>
      </c>
      <c r="I2060" s="545" t="s">
        <v>12656</v>
      </c>
      <c r="J2060" s="545"/>
      <c r="K2060" s="545" t="s">
        <v>13413</v>
      </c>
      <c r="L2060" s="545" t="s">
        <v>13982</v>
      </c>
      <c r="M2060" s="548" t="s">
        <v>13758</v>
      </c>
      <c r="N2060" s="545" t="s">
        <v>13413</v>
      </c>
      <c r="O2060" s="545" t="s">
        <v>15691</v>
      </c>
      <c r="P2060" s="549">
        <v>2259</v>
      </c>
      <c r="Q2060" s="549">
        <v>1</v>
      </c>
      <c r="R2060" s="549">
        <v>119</v>
      </c>
      <c r="S2060" s="548"/>
      <c r="T2060" s="548"/>
      <c r="U2060" s="99"/>
    </row>
    <row r="2061" spans="1:21" ht="19.5" customHeight="1">
      <c r="A2061" s="545">
        <v>2705</v>
      </c>
      <c r="B2061" s="545" t="s">
        <v>11400</v>
      </c>
      <c r="C2061" s="545" t="s">
        <v>216</v>
      </c>
      <c r="D2061" s="546"/>
      <c r="E2061" s="171" t="str">
        <f t="shared" si="32"/>
        <v>1900</v>
      </c>
      <c r="F2061" s="547">
        <v>0</v>
      </c>
      <c r="G2061" s="548">
        <v>0</v>
      </c>
      <c r="H2061" s="547">
        <v>0</v>
      </c>
      <c r="I2061" s="545" t="s">
        <v>12656</v>
      </c>
      <c r="J2061" s="545"/>
      <c r="K2061" s="545" t="s">
        <v>13413</v>
      </c>
      <c r="L2061" s="545" t="s">
        <v>15692</v>
      </c>
      <c r="M2061" s="548" t="s">
        <v>13758</v>
      </c>
      <c r="N2061" s="545" t="s">
        <v>13413</v>
      </c>
      <c r="O2061" s="545" t="s">
        <v>15693</v>
      </c>
      <c r="P2061" s="549">
        <v>2260</v>
      </c>
      <c r="Q2061" s="549">
        <v>1</v>
      </c>
      <c r="R2061" s="549">
        <v>119</v>
      </c>
      <c r="S2061" s="548"/>
      <c r="T2061" s="548"/>
      <c r="U2061" s="99"/>
    </row>
    <row r="2062" spans="1:21" ht="19.5" customHeight="1">
      <c r="A2062" s="545">
        <v>2706</v>
      </c>
      <c r="B2062" s="545" t="s">
        <v>11399</v>
      </c>
      <c r="C2062" s="545" t="s">
        <v>216</v>
      </c>
      <c r="D2062" s="546"/>
      <c r="E2062" s="171" t="str">
        <f t="shared" si="32"/>
        <v>1900</v>
      </c>
      <c r="F2062" s="547">
        <v>0</v>
      </c>
      <c r="G2062" s="548">
        <v>0</v>
      </c>
      <c r="H2062" s="547">
        <v>0</v>
      </c>
      <c r="I2062" s="545" t="s">
        <v>12656</v>
      </c>
      <c r="J2062" s="545"/>
      <c r="K2062" s="545" t="s">
        <v>13413</v>
      </c>
      <c r="L2062" s="545" t="s">
        <v>13982</v>
      </c>
      <c r="M2062" s="548" t="s">
        <v>13758</v>
      </c>
      <c r="N2062" s="545" t="s">
        <v>13413</v>
      </c>
      <c r="O2062" s="545" t="s">
        <v>15694</v>
      </c>
      <c r="P2062" s="549">
        <v>2261</v>
      </c>
      <c r="Q2062" s="549">
        <v>1</v>
      </c>
      <c r="R2062" s="549">
        <v>119</v>
      </c>
      <c r="S2062" s="548"/>
      <c r="T2062" s="548"/>
      <c r="U2062" s="99"/>
    </row>
    <row r="2063" spans="1:21" ht="19.5" customHeight="1">
      <c r="A2063" s="545">
        <v>2708</v>
      </c>
      <c r="B2063" s="545" t="s">
        <v>3342</v>
      </c>
      <c r="C2063" s="545" t="s">
        <v>216</v>
      </c>
      <c r="D2063" s="546"/>
      <c r="E2063" s="171" t="str">
        <f t="shared" si="32"/>
        <v>1900</v>
      </c>
      <c r="F2063" s="547">
        <v>0</v>
      </c>
      <c r="G2063" s="548">
        <v>0</v>
      </c>
      <c r="H2063" s="547">
        <v>0</v>
      </c>
      <c r="I2063" s="545" t="s">
        <v>12678</v>
      </c>
      <c r="J2063" s="545"/>
      <c r="K2063" s="545" t="s">
        <v>13413</v>
      </c>
      <c r="L2063" s="545" t="s">
        <v>13413</v>
      </c>
      <c r="M2063" s="548" t="s">
        <v>13758</v>
      </c>
      <c r="N2063" s="545" t="s">
        <v>13413</v>
      </c>
      <c r="O2063" s="545" t="s">
        <v>13413</v>
      </c>
      <c r="P2063" s="549">
        <v>2262</v>
      </c>
      <c r="Q2063" s="549">
        <v>1</v>
      </c>
      <c r="R2063" s="549">
        <v>23</v>
      </c>
      <c r="S2063" s="548"/>
      <c r="T2063" s="548"/>
      <c r="U2063" s="99"/>
    </row>
    <row r="2064" spans="1:21" ht="19.5" customHeight="1">
      <c r="A2064" s="545">
        <v>2711</v>
      </c>
      <c r="B2064" s="545" t="s">
        <v>11398</v>
      </c>
      <c r="C2064" s="545" t="s">
        <v>221</v>
      </c>
      <c r="D2064" s="546"/>
      <c r="E2064" s="171" t="str">
        <f t="shared" si="32"/>
        <v>1900</v>
      </c>
      <c r="F2064" s="547">
        <v>0</v>
      </c>
      <c r="G2064" s="548">
        <v>0</v>
      </c>
      <c r="H2064" s="547">
        <v>0</v>
      </c>
      <c r="I2064" s="545" t="s">
        <v>12663</v>
      </c>
      <c r="J2064" s="545"/>
      <c r="K2064" s="545" t="s">
        <v>13413</v>
      </c>
      <c r="L2064" s="545" t="s">
        <v>15695</v>
      </c>
      <c r="M2064" s="548" t="s">
        <v>13758</v>
      </c>
      <c r="N2064" s="545" t="s">
        <v>13413</v>
      </c>
      <c r="O2064" s="545" t="s">
        <v>14897</v>
      </c>
      <c r="P2064" s="549">
        <v>2265</v>
      </c>
      <c r="Q2064" s="549">
        <v>1</v>
      </c>
      <c r="R2064" s="549">
        <v>21</v>
      </c>
      <c r="S2064" s="548"/>
      <c r="T2064" s="548"/>
      <c r="U2064" s="99"/>
    </row>
    <row r="2065" spans="1:21" ht="19.5" customHeight="1">
      <c r="A2065" s="545">
        <v>2712</v>
      </c>
      <c r="B2065" s="545" t="s">
        <v>11397</v>
      </c>
      <c r="C2065" s="545" t="s">
        <v>206</v>
      </c>
      <c r="D2065" s="546">
        <v>44589</v>
      </c>
      <c r="E2065" s="171" t="str">
        <f t="shared" si="32"/>
        <v>2022</v>
      </c>
      <c r="F2065" s="547">
        <v>5343</v>
      </c>
      <c r="G2065" s="548">
        <v>0.19</v>
      </c>
      <c r="H2065" s="547">
        <v>4489.92</v>
      </c>
      <c r="I2065" s="545" t="s">
        <v>12640</v>
      </c>
      <c r="J2065" s="545" t="s">
        <v>13297</v>
      </c>
      <c r="K2065" s="545" t="s">
        <v>13413</v>
      </c>
      <c r="L2065" s="545" t="s">
        <v>13413</v>
      </c>
      <c r="M2065" s="548" t="s">
        <v>13758</v>
      </c>
      <c r="N2065" s="545" t="s">
        <v>13413</v>
      </c>
      <c r="O2065" s="545" t="s">
        <v>13413</v>
      </c>
      <c r="P2065" s="549">
        <v>2266</v>
      </c>
      <c r="Q2065" s="549">
        <v>1</v>
      </c>
      <c r="R2065" s="549">
        <v>1</v>
      </c>
      <c r="S2065" s="548">
        <v>2257</v>
      </c>
      <c r="T2065" s="548"/>
      <c r="U2065" s="99"/>
    </row>
    <row r="2066" spans="1:21" ht="19.5" customHeight="1">
      <c r="A2066" s="545">
        <v>2717</v>
      </c>
      <c r="B2066" s="545" t="s">
        <v>6369</v>
      </c>
      <c r="C2066" s="545" t="s">
        <v>206</v>
      </c>
      <c r="D2066" s="546">
        <v>46052</v>
      </c>
      <c r="E2066" s="171" t="str">
        <f t="shared" si="32"/>
        <v>2026</v>
      </c>
      <c r="F2066" s="547">
        <v>16731</v>
      </c>
      <c r="G2066" s="548">
        <v>0.19</v>
      </c>
      <c r="H2066" s="547">
        <v>14059.66</v>
      </c>
      <c r="I2066" s="545" t="s">
        <v>12709</v>
      </c>
      <c r="J2066" s="545" t="s">
        <v>13307</v>
      </c>
      <c r="K2066" s="545" t="s">
        <v>15696</v>
      </c>
      <c r="L2066" s="545" t="s">
        <v>13413</v>
      </c>
      <c r="M2066" s="548" t="s">
        <v>13758</v>
      </c>
      <c r="N2066" s="545" t="s">
        <v>13413</v>
      </c>
      <c r="O2066" s="545" t="s">
        <v>15697</v>
      </c>
      <c r="P2066" s="549">
        <v>2269</v>
      </c>
      <c r="Q2066" s="549">
        <v>1</v>
      </c>
      <c r="R2066" s="549">
        <v>124</v>
      </c>
      <c r="S2066" s="548">
        <v>2228</v>
      </c>
      <c r="T2066" s="548"/>
      <c r="U2066" s="99"/>
    </row>
    <row r="2067" spans="1:21" ht="19.5" customHeight="1">
      <c r="A2067" s="545">
        <v>2718</v>
      </c>
      <c r="B2067" s="545" t="s">
        <v>2110</v>
      </c>
      <c r="C2067" s="545" t="s">
        <v>216</v>
      </c>
      <c r="D2067" s="546">
        <v>46052</v>
      </c>
      <c r="E2067" s="171" t="str">
        <f t="shared" si="32"/>
        <v>2026</v>
      </c>
      <c r="F2067" s="547">
        <v>28374</v>
      </c>
      <c r="G2067" s="548">
        <v>0.19</v>
      </c>
      <c r="H2067" s="547">
        <v>23843.7</v>
      </c>
      <c r="I2067" s="545" t="s">
        <v>12650</v>
      </c>
      <c r="J2067" s="545" t="s">
        <v>13307</v>
      </c>
      <c r="K2067" s="545" t="s">
        <v>13413</v>
      </c>
      <c r="L2067" s="545" t="s">
        <v>15698</v>
      </c>
      <c r="M2067" s="548" t="s">
        <v>13758</v>
      </c>
      <c r="N2067" s="545" t="s">
        <v>13413</v>
      </c>
      <c r="O2067" s="545" t="s">
        <v>13413</v>
      </c>
      <c r="P2067" s="549">
        <v>2270</v>
      </c>
      <c r="Q2067" s="549">
        <v>1</v>
      </c>
      <c r="R2067" s="549">
        <v>127</v>
      </c>
      <c r="S2067" s="548">
        <v>2228</v>
      </c>
      <c r="T2067" s="548"/>
      <c r="U2067" s="99"/>
    </row>
    <row r="2068" spans="1:21" ht="19.5" customHeight="1">
      <c r="A2068" s="545">
        <v>2719</v>
      </c>
      <c r="B2068" s="545" t="s">
        <v>231</v>
      </c>
      <c r="C2068" s="545" t="s">
        <v>209</v>
      </c>
      <c r="D2068" s="546">
        <v>46052</v>
      </c>
      <c r="E2068" s="171" t="str">
        <f t="shared" si="32"/>
        <v>2026</v>
      </c>
      <c r="F2068" s="547">
        <v>2375</v>
      </c>
      <c r="G2068" s="548">
        <v>0.19</v>
      </c>
      <c r="H2068" s="547">
        <v>1995.8</v>
      </c>
      <c r="I2068" s="545" t="s">
        <v>12644</v>
      </c>
      <c r="J2068" s="545" t="s">
        <v>13307</v>
      </c>
      <c r="K2068" s="545" t="s">
        <v>13413</v>
      </c>
      <c r="L2068" s="545" t="s">
        <v>13413</v>
      </c>
      <c r="M2068" s="548" t="s">
        <v>13758</v>
      </c>
      <c r="N2068" s="545" t="s">
        <v>13413</v>
      </c>
      <c r="O2068" s="545" t="s">
        <v>13413</v>
      </c>
      <c r="P2068" s="549">
        <v>2271</v>
      </c>
      <c r="Q2068" s="549">
        <v>1</v>
      </c>
      <c r="R2068" s="549">
        <v>62</v>
      </c>
      <c r="S2068" s="548">
        <v>2228</v>
      </c>
      <c r="T2068" s="548"/>
      <c r="U2068" s="99"/>
    </row>
    <row r="2069" spans="1:21" ht="19.5" customHeight="1">
      <c r="A2069" s="545">
        <v>2720</v>
      </c>
      <c r="B2069" s="545" t="s">
        <v>4531</v>
      </c>
      <c r="C2069" s="545" t="s">
        <v>437</v>
      </c>
      <c r="D2069" s="546">
        <v>44655</v>
      </c>
      <c r="E2069" s="171" t="str">
        <f t="shared" si="32"/>
        <v>2022</v>
      </c>
      <c r="F2069" s="547">
        <v>1214141.01</v>
      </c>
      <c r="G2069" s="548">
        <v>0.19</v>
      </c>
      <c r="H2069" s="547">
        <v>1020286.56</v>
      </c>
      <c r="I2069" s="545" t="s">
        <v>12668</v>
      </c>
      <c r="J2069" s="545" t="s">
        <v>13298</v>
      </c>
      <c r="K2069" s="545" t="s">
        <v>13413</v>
      </c>
      <c r="L2069" s="545" t="s">
        <v>14053</v>
      </c>
      <c r="M2069" s="548" t="s">
        <v>13868</v>
      </c>
      <c r="N2069" s="545" t="s">
        <v>13413</v>
      </c>
      <c r="O2069" s="545" t="s">
        <v>13413</v>
      </c>
      <c r="P2069" s="549">
        <v>2272</v>
      </c>
      <c r="Q2069" s="549">
        <v>2</v>
      </c>
      <c r="R2069" s="549">
        <v>7</v>
      </c>
      <c r="S2069" s="548">
        <v>1012</v>
      </c>
      <c r="T2069" s="548"/>
      <c r="U2069" s="99"/>
    </row>
    <row r="2070" spans="1:21" ht="19.5" customHeight="1">
      <c r="A2070" s="545">
        <v>2721</v>
      </c>
      <c r="B2070" s="545" t="s">
        <v>986</v>
      </c>
      <c r="C2070" s="545" t="s">
        <v>437</v>
      </c>
      <c r="D2070" s="546"/>
      <c r="E2070" s="171" t="str">
        <f t="shared" si="32"/>
        <v>1900</v>
      </c>
      <c r="F2070" s="547">
        <v>0</v>
      </c>
      <c r="G2070" s="548">
        <v>0</v>
      </c>
      <c r="H2070" s="547">
        <v>0</v>
      </c>
      <c r="I2070" s="545" t="s">
        <v>12668</v>
      </c>
      <c r="J2070" s="545"/>
      <c r="K2070" s="545" t="s">
        <v>13413</v>
      </c>
      <c r="L2070" s="545" t="s">
        <v>13413</v>
      </c>
      <c r="M2070" s="548" t="s">
        <v>13868</v>
      </c>
      <c r="N2070" s="545" t="s">
        <v>13413</v>
      </c>
      <c r="O2070" s="545" t="s">
        <v>13413</v>
      </c>
      <c r="P2070" s="549">
        <v>2273</v>
      </c>
      <c r="Q2070" s="549">
        <v>2</v>
      </c>
      <c r="R2070" s="549">
        <v>7</v>
      </c>
      <c r="S2070" s="548"/>
      <c r="T2070" s="548"/>
      <c r="U2070" s="99"/>
    </row>
    <row r="2071" spans="1:21" ht="19.5" customHeight="1">
      <c r="A2071" s="545">
        <v>2722</v>
      </c>
      <c r="B2071" s="545" t="s">
        <v>11396</v>
      </c>
      <c r="C2071" s="545" t="s">
        <v>216</v>
      </c>
      <c r="D2071" s="546"/>
      <c r="E2071" s="171" t="str">
        <f t="shared" si="32"/>
        <v>1900</v>
      </c>
      <c r="F2071" s="547">
        <v>0</v>
      </c>
      <c r="G2071" s="548">
        <v>0</v>
      </c>
      <c r="H2071" s="547">
        <v>0</v>
      </c>
      <c r="I2071" s="545" t="s">
        <v>12661</v>
      </c>
      <c r="J2071" s="545"/>
      <c r="K2071" s="545" t="s">
        <v>13413</v>
      </c>
      <c r="L2071" s="545" t="s">
        <v>13906</v>
      </c>
      <c r="M2071" s="548" t="s">
        <v>13758</v>
      </c>
      <c r="N2071" s="545" t="s">
        <v>13413</v>
      </c>
      <c r="O2071" s="545" t="s">
        <v>15699</v>
      </c>
      <c r="P2071" s="549">
        <v>2274</v>
      </c>
      <c r="Q2071" s="549">
        <v>1</v>
      </c>
      <c r="R2071" s="549">
        <v>89</v>
      </c>
      <c r="S2071" s="548"/>
      <c r="T2071" s="548"/>
      <c r="U2071" s="99"/>
    </row>
    <row r="2072" spans="1:21" ht="19.5" customHeight="1">
      <c r="A2072" s="545">
        <v>2723</v>
      </c>
      <c r="B2072" s="545" t="s">
        <v>840</v>
      </c>
      <c r="C2072" s="545" t="s">
        <v>221</v>
      </c>
      <c r="D2072" s="546"/>
      <c r="E2072" s="171" t="str">
        <f t="shared" si="32"/>
        <v>1900</v>
      </c>
      <c r="F2072" s="547">
        <v>0</v>
      </c>
      <c r="G2072" s="548">
        <v>0</v>
      </c>
      <c r="H2072" s="547">
        <v>0</v>
      </c>
      <c r="I2072" s="545" t="s">
        <v>12684</v>
      </c>
      <c r="J2072" s="545"/>
      <c r="K2072" s="545" t="s">
        <v>13413</v>
      </c>
      <c r="L2072" s="545" t="s">
        <v>13982</v>
      </c>
      <c r="M2072" s="548" t="s">
        <v>13758</v>
      </c>
      <c r="N2072" s="545" t="s">
        <v>13413</v>
      </c>
      <c r="O2072" s="545" t="s">
        <v>15700</v>
      </c>
      <c r="P2072" s="549">
        <v>2275</v>
      </c>
      <c r="Q2072" s="549">
        <v>1</v>
      </c>
      <c r="R2072" s="549">
        <v>95</v>
      </c>
      <c r="S2072" s="548"/>
      <c r="T2072" s="548"/>
      <c r="U2072" s="99"/>
    </row>
    <row r="2073" spans="1:21" ht="19.5" customHeight="1">
      <c r="A2073" s="545">
        <v>2724</v>
      </c>
      <c r="B2073" s="545" t="s">
        <v>784</v>
      </c>
      <c r="C2073" s="545" t="s">
        <v>206</v>
      </c>
      <c r="D2073" s="546">
        <v>43528</v>
      </c>
      <c r="E2073" s="171" t="str">
        <f t="shared" si="32"/>
        <v>2019</v>
      </c>
      <c r="F2073" s="547">
        <v>1054.99</v>
      </c>
      <c r="G2073" s="548">
        <v>0.19</v>
      </c>
      <c r="H2073" s="547">
        <v>886.55</v>
      </c>
      <c r="I2073" s="545" t="s">
        <v>12643</v>
      </c>
      <c r="J2073" s="545" t="s">
        <v>13298</v>
      </c>
      <c r="K2073" s="545" t="s">
        <v>13413</v>
      </c>
      <c r="L2073" s="545" t="s">
        <v>13982</v>
      </c>
      <c r="M2073" s="548" t="s">
        <v>13758</v>
      </c>
      <c r="N2073" s="545" t="s">
        <v>13413</v>
      </c>
      <c r="O2073" s="545" t="s">
        <v>15701</v>
      </c>
      <c r="P2073" s="549">
        <v>2276</v>
      </c>
      <c r="Q2073" s="549">
        <v>1</v>
      </c>
      <c r="R2073" s="549">
        <v>6</v>
      </c>
      <c r="S2073" s="548">
        <v>1012</v>
      </c>
      <c r="T2073" s="548"/>
      <c r="U2073" s="99"/>
    </row>
    <row r="2074" spans="1:21" ht="19.5" customHeight="1">
      <c r="A2074" s="545">
        <v>2725</v>
      </c>
      <c r="B2074" s="545" t="s">
        <v>11395</v>
      </c>
      <c r="C2074" s="545" t="s">
        <v>206</v>
      </c>
      <c r="D2074" s="546"/>
      <c r="E2074" s="171" t="str">
        <f t="shared" si="32"/>
        <v>1900</v>
      </c>
      <c r="F2074" s="547">
        <v>0</v>
      </c>
      <c r="G2074" s="548">
        <v>0</v>
      </c>
      <c r="H2074" s="547">
        <v>0</v>
      </c>
      <c r="I2074" s="545" t="s">
        <v>12643</v>
      </c>
      <c r="J2074" s="545"/>
      <c r="K2074" s="545" t="s">
        <v>15702</v>
      </c>
      <c r="L2074" s="545" t="s">
        <v>13982</v>
      </c>
      <c r="M2074" s="548" t="s">
        <v>13758</v>
      </c>
      <c r="N2074" s="545" t="s">
        <v>13413</v>
      </c>
      <c r="O2074" s="545" t="s">
        <v>15703</v>
      </c>
      <c r="P2074" s="549">
        <v>2277</v>
      </c>
      <c r="Q2074" s="549">
        <v>1</v>
      </c>
      <c r="R2074" s="549">
        <v>6</v>
      </c>
      <c r="S2074" s="548"/>
      <c r="T2074" s="548"/>
      <c r="U2074" s="99"/>
    </row>
    <row r="2075" spans="1:21" ht="19.5" customHeight="1">
      <c r="A2075" s="545">
        <v>2726</v>
      </c>
      <c r="B2075" s="545" t="s">
        <v>721</v>
      </c>
      <c r="C2075" s="545" t="s">
        <v>206</v>
      </c>
      <c r="D2075" s="546"/>
      <c r="E2075" s="171" t="str">
        <f t="shared" si="32"/>
        <v>1900</v>
      </c>
      <c r="F2075" s="547">
        <v>0</v>
      </c>
      <c r="G2075" s="548">
        <v>0</v>
      </c>
      <c r="H2075" s="547">
        <v>0</v>
      </c>
      <c r="I2075" s="545" t="s">
        <v>12643</v>
      </c>
      <c r="J2075" s="545"/>
      <c r="K2075" s="545" t="s">
        <v>13413</v>
      </c>
      <c r="L2075" s="545" t="s">
        <v>13982</v>
      </c>
      <c r="M2075" s="548" t="s">
        <v>13758</v>
      </c>
      <c r="N2075" s="545" t="s">
        <v>13413</v>
      </c>
      <c r="O2075" s="545" t="s">
        <v>15704</v>
      </c>
      <c r="P2075" s="549">
        <v>2278</v>
      </c>
      <c r="Q2075" s="549">
        <v>1</v>
      </c>
      <c r="R2075" s="549">
        <v>6</v>
      </c>
      <c r="S2075" s="548"/>
      <c r="T2075" s="548"/>
      <c r="U2075" s="99"/>
    </row>
    <row r="2076" spans="1:21" ht="19.5" customHeight="1">
      <c r="A2076" s="545">
        <v>2727</v>
      </c>
      <c r="B2076" s="545" t="s">
        <v>770</v>
      </c>
      <c r="C2076" s="545" t="s">
        <v>221</v>
      </c>
      <c r="D2076" s="546"/>
      <c r="E2076" s="171" t="str">
        <f t="shared" si="32"/>
        <v>1900</v>
      </c>
      <c r="F2076" s="547">
        <v>0</v>
      </c>
      <c r="G2076" s="548">
        <v>0</v>
      </c>
      <c r="H2076" s="547">
        <v>0</v>
      </c>
      <c r="I2076" s="545" t="s">
        <v>12643</v>
      </c>
      <c r="J2076" s="545"/>
      <c r="K2076" s="545" t="s">
        <v>13413</v>
      </c>
      <c r="L2076" s="545" t="s">
        <v>13413</v>
      </c>
      <c r="M2076" s="548" t="s">
        <v>13758</v>
      </c>
      <c r="N2076" s="545" t="s">
        <v>13413</v>
      </c>
      <c r="O2076" s="545" t="s">
        <v>13413</v>
      </c>
      <c r="P2076" s="549">
        <v>2279</v>
      </c>
      <c r="Q2076" s="549">
        <v>1</v>
      </c>
      <c r="R2076" s="549">
        <v>6</v>
      </c>
      <c r="S2076" s="548"/>
      <c r="T2076" s="548"/>
      <c r="U2076" s="99"/>
    </row>
    <row r="2077" spans="1:21" ht="19.5" customHeight="1">
      <c r="A2077" s="545">
        <v>2728</v>
      </c>
      <c r="B2077" s="545" t="s">
        <v>771</v>
      </c>
      <c r="C2077" s="545" t="s">
        <v>221</v>
      </c>
      <c r="D2077" s="546"/>
      <c r="E2077" s="171" t="str">
        <f t="shared" si="32"/>
        <v>1900</v>
      </c>
      <c r="F2077" s="547">
        <v>0</v>
      </c>
      <c r="G2077" s="548">
        <v>0</v>
      </c>
      <c r="H2077" s="547">
        <v>0</v>
      </c>
      <c r="I2077" s="545" t="s">
        <v>12643</v>
      </c>
      <c r="J2077" s="545"/>
      <c r="K2077" s="545" t="s">
        <v>13413</v>
      </c>
      <c r="L2077" s="545" t="s">
        <v>13413</v>
      </c>
      <c r="M2077" s="548" t="s">
        <v>13758</v>
      </c>
      <c r="N2077" s="545" t="s">
        <v>13413</v>
      </c>
      <c r="O2077" s="545" t="s">
        <v>13413</v>
      </c>
      <c r="P2077" s="549">
        <v>2280</v>
      </c>
      <c r="Q2077" s="549">
        <v>1</v>
      </c>
      <c r="R2077" s="549">
        <v>6</v>
      </c>
      <c r="S2077" s="548"/>
      <c r="T2077" s="548"/>
      <c r="U2077" s="99"/>
    </row>
    <row r="2078" spans="1:21" ht="19.5" customHeight="1">
      <c r="A2078" s="545">
        <v>2729</v>
      </c>
      <c r="B2078" s="545" t="s">
        <v>11394</v>
      </c>
      <c r="C2078" s="545" t="s">
        <v>221</v>
      </c>
      <c r="D2078" s="546"/>
      <c r="E2078" s="171" t="str">
        <f t="shared" si="32"/>
        <v>1900</v>
      </c>
      <c r="F2078" s="547">
        <v>0</v>
      </c>
      <c r="G2078" s="548">
        <v>0</v>
      </c>
      <c r="H2078" s="547">
        <v>0</v>
      </c>
      <c r="I2078" s="545" t="s">
        <v>12643</v>
      </c>
      <c r="J2078" s="545"/>
      <c r="K2078" s="545" t="s">
        <v>13413</v>
      </c>
      <c r="L2078" s="545" t="s">
        <v>13413</v>
      </c>
      <c r="M2078" s="548" t="s">
        <v>13758</v>
      </c>
      <c r="N2078" s="545" t="s">
        <v>13413</v>
      </c>
      <c r="O2078" s="545" t="s">
        <v>13413</v>
      </c>
      <c r="P2078" s="549">
        <v>2281</v>
      </c>
      <c r="Q2078" s="549">
        <v>1</v>
      </c>
      <c r="R2078" s="549">
        <v>6</v>
      </c>
      <c r="S2078" s="548"/>
      <c r="T2078" s="548"/>
      <c r="U2078" s="99"/>
    </row>
    <row r="2079" spans="1:21" ht="19.5" customHeight="1">
      <c r="A2079" s="545">
        <v>2730</v>
      </c>
      <c r="B2079" s="545" t="s">
        <v>11393</v>
      </c>
      <c r="C2079" s="545" t="s">
        <v>209</v>
      </c>
      <c r="D2079" s="546"/>
      <c r="E2079" s="171" t="str">
        <f t="shared" si="32"/>
        <v>1900</v>
      </c>
      <c r="F2079" s="547">
        <v>0</v>
      </c>
      <c r="G2079" s="548">
        <v>0</v>
      </c>
      <c r="H2079" s="547">
        <v>0</v>
      </c>
      <c r="I2079" s="545" t="s">
        <v>12719</v>
      </c>
      <c r="J2079" s="545"/>
      <c r="K2079" s="545" t="s">
        <v>13413</v>
      </c>
      <c r="L2079" s="545" t="s">
        <v>13413</v>
      </c>
      <c r="M2079" s="548" t="s">
        <v>13758</v>
      </c>
      <c r="N2079" s="545" t="s">
        <v>13413</v>
      </c>
      <c r="O2079" s="545" t="s">
        <v>14830</v>
      </c>
      <c r="P2079" s="549">
        <v>2282</v>
      </c>
      <c r="Q2079" s="549">
        <v>1</v>
      </c>
      <c r="R2079" s="549">
        <v>157</v>
      </c>
      <c r="S2079" s="548"/>
      <c r="T2079" s="548"/>
      <c r="U2079" s="99"/>
    </row>
    <row r="2080" spans="1:21" ht="19.5" customHeight="1">
      <c r="A2080" s="545">
        <v>2731</v>
      </c>
      <c r="B2080" s="545" t="s">
        <v>774</v>
      </c>
      <c r="C2080" s="545" t="s">
        <v>221</v>
      </c>
      <c r="D2080" s="546"/>
      <c r="E2080" s="171" t="str">
        <f t="shared" si="32"/>
        <v>1900</v>
      </c>
      <c r="F2080" s="547">
        <v>0</v>
      </c>
      <c r="G2080" s="548">
        <v>0</v>
      </c>
      <c r="H2080" s="547">
        <v>0</v>
      </c>
      <c r="I2080" s="545" t="s">
        <v>12643</v>
      </c>
      <c r="J2080" s="545"/>
      <c r="K2080" s="545" t="s">
        <v>13413</v>
      </c>
      <c r="L2080" s="545" t="s">
        <v>13413</v>
      </c>
      <c r="M2080" s="548" t="s">
        <v>13758</v>
      </c>
      <c r="N2080" s="545" t="s">
        <v>13413</v>
      </c>
      <c r="O2080" s="545" t="s">
        <v>13413</v>
      </c>
      <c r="P2080" s="549">
        <v>2283</v>
      </c>
      <c r="Q2080" s="549">
        <v>1</v>
      </c>
      <c r="R2080" s="549">
        <v>6</v>
      </c>
      <c r="S2080" s="548"/>
      <c r="T2080" s="548"/>
      <c r="U2080" s="99"/>
    </row>
    <row r="2081" spans="1:21" ht="19.5" customHeight="1">
      <c r="A2081" s="545">
        <v>2732</v>
      </c>
      <c r="B2081" s="545" t="s">
        <v>772</v>
      </c>
      <c r="C2081" s="545" t="s">
        <v>221</v>
      </c>
      <c r="D2081" s="546"/>
      <c r="E2081" s="171" t="str">
        <f t="shared" si="32"/>
        <v>1900</v>
      </c>
      <c r="F2081" s="547">
        <v>0</v>
      </c>
      <c r="G2081" s="548">
        <v>0</v>
      </c>
      <c r="H2081" s="547">
        <v>0</v>
      </c>
      <c r="I2081" s="545" t="s">
        <v>12643</v>
      </c>
      <c r="J2081" s="545"/>
      <c r="K2081" s="545" t="s">
        <v>13413</v>
      </c>
      <c r="L2081" s="545" t="s">
        <v>13413</v>
      </c>
      <c r="M2081" s="548" t="s">
        <v>13758</v>
      </c>
      <c r="N2081" s="545" t="s">
        <v>13413</v>
      </c>
      <c r="O2081" s="545" t="s">
        <v>13413</v>
      </c>
      <c r="P2081" s="549">
        <v>2284</v>
      </c>
      <c r="Q2081" s="549">
        <v>1</v>
      </c>
      <c r="R2081" s="549">
        <v>6</v>
      </c>
      <c r="S2081" s="548"/>
      <c r="T2081" s="548"/>
      <c r="U2081" s="99"/>
    </row>
    <row r="2082" spans="1:21" ht="19.5" customHeight="1">
      <c r="A2082" s="545">
        <v>2733</v>
      </c>
      <c r="B2082" s="545" t="s">
        <v>11392</v>
      </c>
      <c r="C2082" s="545" t="s">
        <v>221</v>
      </c>
      <c r="D2082" s="546"/>
      <c r="E2082" s="171" t="str">
        <f t="shared" si="32"/>
        <v>1900</v>
      </c>
      <c r="F2082" s="547">
        <v>0</v>
      </c>
      <c r="G2082" s="548">
        <v>0</v>
      </c>
      <c r="H2082" s="547">
        <v>0</v>
      </c>
      <c r="I2082" s="545" t="s">
        <v>12684</v>
      </c>
      <c r="J2082" s="545"/>
      <c r="K2082" s="545" t="s">
        <v>13413</v>
      </c>
      <c r="L2082" s="545" t="s">
        <v>15705</v>
      </c>
      <c r="M2082" s="548" t="s">
        <v>13758</v>
      </c>
      <c r="N2082" s="545" t="s">
        <v>22178</v>
      </c>
      <c r="O2082" s="545" t="s">
        <v>15706</v>
      </c>
      <c r="P2082" s="549">
        <v>2285</v>
      </c>
      <c r="Q2082" s="549">
        <v>1</v>
      </c>
      <c r="R2082" s="549">
        <v>95</v>
      </c>
      <c r="S2082" s="548"/>
      <c r="T2082" s="548">
        <v>12</v>
      </c>
      <c r="U2082" s="99"/>
    </row>
    <row r="2083" spans="1:21" ht="19.5" customHeight="1">
      <c r="A2083" s="545">
        <v>2734</v>
      </c>
      <c r="B2083" s="545" t="s">
        <v>833</v>
      </c>
      <c r="C2083" s="545" t="s">
        <v>221</v>
      </c>
      <c r="D2083" s="546"/>
      <c r="E2083" s="171" t="str">
        <f t="shared" si="32"/>
        <v>1900</v>
      </c>
      <c r="F2083" s="547">
        <v>0</v>
      </c>
      <c r="G2083" s="548">
        <v>0</v>
      </c>
      <c r="H2083" s="547">
        <v>0</v>
      </c>
      <c r="I2083" s="545" t="s">
        <v>12684</v>
      </c>
      <c r="J2083" s="545"/>
      <c r="K2083" s="545" t="s">
        <v>13413</v>
      </c>
      <c r="L2083" s="545" t="s">
        <v>15707</v>
      </c>
      <c r="M2083" s="548" t="s">
        <v>13758</v>
      </c>
      <c r="N2083" s="545" t="s">
        <v>13413</v>
      </c>
      <c r="O2083" s="545" t="s">
        <v>15708</v>
      </c>
      <c r="P2083" s="549">
        <v>2286</v>
      </c>
      <c r="Q2083" s="549">
        <v>1</v>
      </c>
      <c r="R2083" s="549">
        <v>95</v>
      </c>
      <c r="S2083" s="548"/>
      <c r="T2083" s="548"/>
      <c r="U2083" s="99"/>
    </row>
    <row r="2084" spans="1:21" ht="19.5" customHeight="1">
      <c r="A2084" s="545">
        <v>2735</v>
      </c>
      <c r="B2084" s="545" t="s">
        <v>831</v>
      </c>
      <c r="C2084" s="545" t="s">
        <v>221</v>
      </c>
      <c r="D2084" s="546"/>
      <c r="E2084" s="171" t="str">
        <f t="shared" si="32"/>
        <v>1900</v>
      </c>
      <c r="F2084" s="547">
        <v>0</v>
      </c>
      <c r="G2084" s="548">
        <v>0</v>
      </c>
      <c r="H2084" s="547">
        <v>0</v>
      </c>
      <c r="I2084" s="545" t="s">
        <v>12684</v>
      </c>
      <c r="J2084" s="545"/>
      <c r="K2084" s="545" t="s">
        <v>13413</v>
      </c>
      <c r="L2084" s="545" t="s">
        <v>13982</v>
      </c>
      <c r="M2084" s="548" t="s">
        <v>13758</v>
      </c>
      <c r="N2084" s="545" t="s">
        <v>13413</v>
      </c>
      <c r="O2084" s="545" t="s">
        <v>15709</v>
      </c>
      <c r="P2084" s="549">
        <v>2287</v>
      </c>
      <c r="Q2084" s="549">
        <v>1</v>
      </c>
      <c r="R2084" s="549">
        <v>95</v>
      </c>
      <c r="S2084" s="548"/>
      <c r="T2084" s="548"/>
      <c r="U2084" s="99"/>
    </row>
    <row r="2085" spans="1:21" ht="19.5" customHeight="1">
      <c r="A2085" s="545">
        <v>2736</v>
      </c>
      <c r="B2085" s="545" t="s">
        <v>11391</v>
      </c>
      <c r="C2085" s="545" t="s">
        <v>221</v>
      </c>
      <c r="D2085" s="546"/>
      <c r="E2085" s="171" t="str">
        <f t="shared" si="32"/>
        <v>1900</v>
      </c>
      <c r="F2085" s="547">
        <v>0</v>
      </c>
      <c r="G2085" s="548">
        <v>0</v>
      </c>
      <c r="H2085" s="547">
        <v>0</v>
      </c>
      <c r="I2085" s="545" t="s">
        <v>12684</v>
      </c>
      <c r="J2085" s="545"/>
      <c r="K2085" s="545" t="s">
        <v>13413</v>
      </c>
      <c r="L2085" s="545" t="s">
        <v>13982</v>
      </c>
      <c r="M2085" s="548" t="s">
        <v>13758</v>
      </c>
      <c r="N2085" s="545" t="s">
        <v>13413</v>
      </c>
      <c r="O2085" s="545" t="s">
        <v>15710</v>
      </c>
      <c r="P2085" s="549">
        <v>2288</v>
      </c>
      <c r="Q2085" s="549">
        <v>1</v>
      </c>
      <c r="R2085" s="549">
        <v>95</v>
      </c>
      <c r="S2085" s="548"/>
      <c r="T2085" s="548"/>
      <c r="U2085" s="99"/>
    </row>
    <row r="2086" spans="1:21" ht="19.5" customHeight="1">
      <c r="A2086" s="545">
        <v>2737</v>
      </c>
      <c r="B2086" s="545" t="s">
        <v>832</v>
      </c>
      <c r="C2086" s="545" t="s">
        <v>221</v>
      </c>
      <c r="D2086" s="546"/>
      <c r="E2086" s="171" t="str">
        <f t="shared" si="32"/>
        <v>1900</v>
      </c>
      <c r="F2086" s="547">
        <v>0</v>
      </c>
      <c r="G2086" s="548">
        <v>0</v>
      </c>
      <c r="H2086" s="547">
        <v>0</v>
      </c>
      <c r="I2086" s="545" t="s">
        <v>12684</v>
      </c>
      <c r="J2086" s="545"/>
      <c r="K2086" s="545" t="s">
        <v>13413</v>
      </c>
      <c r="L2086" s="545" t="s">
        <v>15711</v>
      </c>
      <c r="M2086" s="548" t="s">
        <v>13758</v>
      </c>
      <c r="N2086" s="545" t="s">
        <v>13413</v>
      </c>
      <c r="O2086" s="545" t="s">
        <v>15712</v>
      </c>
      <c r="P2086" s="549">
        <v>2289</v>
      </c>
      <c r="Q2086" s="549">
        <v>1</v>
      </c>
      <c r="R2086" s="549">
        <v>95</v>
      </c>
      <c r="S2086" s="548"/>
      <c r="T2086" s="548"/>
      <c r="U2086" s="99"/>
    </row>
    <row r="2087" spans="1:21" ht="19.5" customHeight="1">
      <c r="A2087" s="545">
        <v>2739</v>
      </c>
      <c r="B2087" s="545" t="s">
        <v>6368</v>
      </c>
      <c r="C2087" s="545" t="s">
        <v>216</v>
      </c>
      <c r="D2087" s="546">
        <v>46052</v>
      </c>
      <c r="E2087" s="171" t="str">
        <f t="shared" si="32"/>
        <v>2026</v>
      </c>
      <c r="F2087" s="547">
        <v>217925</v>
      </c>
      <c r="G2087" s="548">
        <v>0.19</v>
      </c>
      <c r="H2087" s="547">
        <v>183130.25</v>
      </c>
      <c r="I2087" s="545" t="s">
        <v>12709</v>
      </c>
      <c r="J2087" s="545" t="s">
        <v>13307</v>
      </c>
      <c r="K2087" s="545" t="s">
        <v>15713</v>
      </c>
      <c r="L2087" s="545" t="s">
        <v>13413</v>
      </c>
      <c r="M2087" s="548" t="s">
        <v>13758</v>
      </c>
      <c r="N2087" s="545" t="s">
        <v>13413</v>
      </c>
      <c r="O2087" s="545" t="s">
        <v>15714</v>
      </c>
      <c r="P2087" s="549">
        <v>2291</v>
      </c>
      <c r="Q2087" s="549">
        <v>1</v>
      </c>
      <c r="R2087" s="549">
        <v>124</v>
      </c>
      <c r="S2087" s="548">
        <v>2228</v>
      </c>
      <c r="T2087" s="548"/>
      <c r="U2087" s="99"/>
    </row>
    <row r="2088" spans="1:21" ht="19.5" customHeight="1">
      <c r="A2088" s="545">
        <v>2740</v>
      </c>
      <c r="B2088" s="545" t="s">
        <v>814</v>
      </c>
      <c r="C2088" s="545" t="s">
        <v>221</v>
      </c>
      <c r="D2088" s="546"/>
      <c r="E2088" s="171" t="str">
        <f t="shared" si="32"/>
        <v>1900</v>
      </c>
      <c r="F2088" s="547">
        <v>0</v>
      </c>
      <c r="G2088" s="548">
        <v>0</v>
      </c>
      <c r="H2088" s="547">
        <v>0</v>
      </c>
      <c r="I2088" s="545" t="s">
        <v>12684</v>
      </c>
      <c r="J2088" s="545"/>
      <c r="K2088" s="545" t="s">
        <v>13413</v>
      </c>
      <c r="L2088" s="545" t="s">
        <v>14016</v>
      </c>
      <c r="M2088" s="548" t="s">
        <v>13758</v>
      </c>
      <c r="N2088" s="545" t="s">
        <v>13413</v>
      </c>
      <c r="O2088" s="545" t="s">
        <v>15715</v>
      </c>
      <c r="P2088" s="549">
        <v>2292</v>
      </c>
      <c r="Q2088" s="549">
        <v>1</v>
      </c>
      <c r="R2088" s="549">
        <v>95</v>
      </c>
      <c r="S2088" s="548"/>
      <c r="T2088" s="548"/>
      <c r="U2088" s="99"/>
    </row>
    <row r="2089" spans="1:21" ht="19.5" customHeight="1">
      <c r="A2089" s="545">
        <v>2743</v>
      </c>
      <c r="B2089" s="545" t="s">
        <v>11390</v>
      </c>
      <c r="C2089" s="545" t="s">
        <v>209</v>
      </c>
      <c r="D2089" s="546"/>
      <c r="E2089" s="171" t="str">
        <f t="shared" si="32"/>
        <v>1900</v>
      </c>
      <c r="F2089" s="547">
        <v>0</v>
      </c>
      <c r="G2089" s="548">
        <v>0</v>
      </c>
      <c r="H2089" s="547">
        <v>0</v>
      </c>
      <c r="I2089" s="545" t="s">
        <v>12709</v>
      </c>
      <c r="J2089" s="545"/>
      <c r="K2089" s="545" t="s">
        <v>15716</v>
      </c>
      <c r="L2089" s="545" t="s">
        <v>13413</v>
      </c>
      <c r="M2089" s="548" t="s">
        <v>13758</v>
      </c>
      <c r="N2089" s="545" t="s">
        <v>13413</v>
      </c>
      <c r="O2089" s="545" t="s">
        <v>15717</v>
      </c>
      <c r="P2089" s="549">
        <v>2294</v>
      </c>
      <c r="Q2089" s="549">
        <v>1</v>
      </c>
      <c r="R2089" s="549">
        <v>124</v>
      </c>
      <c r="S2089" s="548"/>
      <c r="T2089" s="548"/>
      <c r="U2089" s="99"/>
    </row>
    <row r="2090" spans="1:21" ht="19.5" customHeight="1">
      <c r="A2090" s="545">
        <v>2744</v>
      </c>
      <c r="B2090" s="545" t="s">
        <v>712</v>
      </c>
      <c r="C2090" s="545" t="s">
        <v>221</v>
      </c>
      <c r="D2090" s="546"/>
      <c r="E2090" s="171" t="str">
        <f t="shared" si="32"/>
        <v>1900</v>
      </c>
      <c r="F2090" s="547">
        <v>0</v>
      </c>
      <c r="G2090" s="548">
        <v>0</v>
      </c>
      <c r="H2090" s="547">
        <v>0</v>
      </c>
      <c r="I2090" s="545" t="s">
        <v>12687</v>
      </c>
      <c r="J2090" s="545"/>
      <c r="K2090" s="545" t="s">
        <v>13413</v>
      </c>
      <c r="L2090" s="545" t="s">
        <v>15718</v>
      </c>
      <c r="M2090" s="548" t="s">
        <v>13758</v>
      </c>
      <c r="N2090" s="545" t="s">
        <v>13413</v>
      </c>
      <c r="O2090" s="545" t="s">
        <v>15719</v>
      </c>
      <c r="P2090" s="549">
        <v>2295</v>
      </c>
      <c r="Q2090" s="549">
        <v>1</v>
      </c>
      <c r="R2090" s="549">
        <v>91</v>
      </c>
      <c r="S2090" s="548"/>
      <c r="T2090" s="548"/>
      <c r="U2090" s="99"/>
    </row>
    <row r="2091" spans="1:21" ht="19.5" customHeight="1">
      <c r="A2091" s="545">
        <v>2745</v>
      </c>
      <c r="B2091" s="545" t="s">
        <v>960</v>
      </c>
      <c r="C2091" s="545" t="s">
        <v>903</v>
      </c>
      <c r="D2091" s="546">
        <v>46052</v>
      </c>
      <c r="E2091" s="171" t="str">
        <f t="shared" si="32"/>
        <v>2026</v>
      </c>
      <c r="F2091" s="547">
        <v>226695</v>
      </c>
      <c r="G2091" s="548">
        <v>0.19</v>
      </c>
      <c r="H2091" s="547">
        <v>190500</v>
      </c>
      <c r="I2091" s="545" t="s">
        <v>12690</v>
      </c>
      <c r="J2091" s="545" t="s">
        <v>13307</v>
      </c>
      <c r="K2091" s="545" t="s">
        <v>13413</v>
      </c>
      <c r="L2091" s="545" t="s">
        <v>13413</v>
      </c>
      <c r="M2091" s="548" t="s">
        <v>13868</v>
      </c>
      <c r="N2091" s="545" t="s">
        <v>13413</v>
      </c>
      <c r="O2091" s="545" t="s">
        <v>13413</v>
      </c>
      <c r="P2091" s="549">
        <v>2296</v>
      </c>
      <c r="Q2091" s="549">
        <v>2</v>
      </c>
      <c r="R2091" s="549">
        <v>96</v>
      </c>
      <c r="S2091" s="548">
        <v>2228</v>
      </c>
      <c r="T2091" s="548"/>
      <c r="U2091" s="99"/>
    </row>
    <row r="2092" spans="1:21" ht="19.5" customHeight="1">
      <c r="A2092" s="545">
        <v>2746</v>
      </c>
      <c r="B2092" s="545" t="s">
        <v>6915</v>
      </c>
      <c r="C2092" s="545" t="s">
        <v>216</v>
      </c>
      <c r="D2092" s="546">
        <v>46052</v>
      </c>
      <c r="E2092" s="171" t="str">
        <f t="shared" si="32"/>
        <v>2026</v>
      </c>
      <c r="F2092" s="547">
        <v>58456</v>
      </c>
      <c r="G2092" s="548">
        <v>0.19</v>
      </c>
      <c r="H2092" s="547">
        <v>49122.69</v>
      </c>
      <c r="I2092" s="545" t="s">
        <v>12709</v>
      </c>
      <c r="J2092" s="545" t="s">
        <v>13307</v>
      </c>
      <c r="K2092" s="545" t="s">
        <v>15720</v>
      </c>
      <c r="L2092" s="545" t="s">
        <v>13413</v>
      </c>
      <c r="M2092" s="548" t="s">
        <v>13758</v>
      </c>
      <c r="N2092" s="545" t="s">
        <v>13413</v>
      </c>
      <c r="O2092" s="545" t="s">
        <v>15721</v>
      </c>
      <c r="P2092" s="549">
        <v>2297</v>
      </c>
      <c r="Q2092" s="549">
        <v>1</v>
      </c>
      <c r="R2092" s="549">
        <v>124</v>
      </c>
      <c r="S2092" s="548">
        <v>2228</v>
      </c>
      <c r="T2092" s="548"/>
      <c r="U2092" s="99"/>
    </row>
    <row r="2093" spans="1:21" ht="19.5" customHeight="1">
      <c r="A2093" s="545">
        <v>2747</v>
      </c>
      <c r="B2093" s="545" t="s">
        <v>11389</v>
      </c>
      <c r="C2093" s="545" t="s">
        <v>206</v>
      </c>
      <c r="D2093" s="546"/>
      <c r="E2093" s="171" t="str">
        <f t="shared" si="32"/>
        <v>1900</v>
      </c>
      <c r="F2093" s="547">
        <v>0</v>
      </c>
      <c r="G2093" s="548">
        <v>0</v>
      </c>
      <c r="H2093" s="547">
        <v>0</v>
      </c>
      <c r="I2093" s="545" t="s">
        <v>12708</v>
      </c>
      <c r="J2093" s="545"/>
      <c r="K2093" s="545" t="s">
        <v>13413</v>
      </c>
      <c r="L2093" s="545" t="s">
        <v>15603</v>
      </c>
      <c r="M2093" s="548" t="s">
        <v>13758</v>
      </c>
      <c r="N2093" s="545" t="s">
        <v>22161</v>
      </c>
      <c r="O2093" s="545" t="s">
        <v>13413</v>
      </c>
      <c r="P2093" s="549">
        <v>2298</v>
      </c>
      <c r="Q2093" s="549">
        <v>1</v>
      </c>
      <c r="R2093" s="549">
        <v>121</v>
      </c>
      <c r="S2093" s="548"/>
      <c r="T2093" s="548">
        <v>36</v>
      </c>
      <c r="U2093" s="99"/>
    </row>
    <row r="2094" spans="1:21" ht="19.5" customHeight="1">
      <c r="A2094" s="545">
        <v>2748</v>
      </c>
      <c r="B2094" s="545" t="s">
        <v>11388</v>
      </c>
      <c r="C2094" s="545" t="s">
        <v>206</v>
      </c>
      <c r="D2094" s="546"/>
      <c r="E2094" s="171" t="str">
        <f t="shared" si="32"/>
        <v>1900</v>
      </c>
      <c r="F2094" s="547">
        <v>0</v>
      </c>
      <c r="G2094" s="548">
        <v>0</v>
      </c>
      <c r="H2094" s="547">
        <v>0</v>
      </c>
      <c r="I2094" s="545" t="s">
        <v>12645</v>
      </c>
      <c r="J2094" s="545"/>
      <c r="K2094" s="545" t="s">
        <v>13413</v>
      </c>
      <c r="L2094" s="545" t="s">
        <v>13413</v>
      </c>
      <c r="M2094" s="548" t="s">
        <v>13758</v>
      </c>
      <c r="N2094" s="545" t="s">
        <v>13413</v>
      </c>
      <c r="O2094" s="545" t="s">
        <v>13413</v>
      </c>
      <c r="P2094" s="549">
        <v>2299</v>
      </c>
      <c r="Q2094" s="549">
        <v>1</v>
      </c>
      <c r="R2094" s="549">
        <v>12</v>
      </c>
      <c r="S2094" s="548"/>
      <c r="T2094" s="548"/>
      <c r="U2094" s="99"/>
    </row>
    <row r="2095" spans="1:21" ht="19.5" customHeight="1">
      <c r="A2095" s="545">
        <v>2750</v>
      </c>
      <c r="B2095" s="545" t="s">
        <v>11387</v>
      </c>
      <c r="C2095" s="545" t="s">
        <v>209</v>
      </c>
      <c r="D2095" s="546"/>
      <c r="E2095" s="171" t="str">
        <f t="shared" si="32"/>
        <v>1900</v>
      </c>
      <c r="F2095" s="547">
        <v>0</v>
      </c>
      <c r="G2095" s="548">
        <v>0</v>
      </c>
      <c r="H2095" s="547">
        <v>0</v>
      </c>
      <c r="I2095" s="545" t="s">
        <v>12689</v>
      </c>
      <c r="J2095" s="545"/>
      <c r="K2095" s="545" t="s">
        <v>13413</v>
      </c>
      <c r="L2095" s="545" t="s">
        <v>13413</v>
      </c>
      <c r="M2095" s="548" t="s">
        <v>13758</v>
      </c>
      <c r="N2095" s="545" t="s">
        <v>13413</v>
      </c>
      <c r="O2095" s="545" t="s">
        <v>14830</v>
      </c>
      <c r="P2095" s="549">
        <v>2301</v>
      </c>
      <c r="Q2095" s="549">
        <v>1</v>
      </c>
      <c r="R2095" s="549">
        <v>156</v>
      </c>
      <c r="S2095" s="548"/>
      <c r="T2095" s="548"/>
      <c r="U2095" s="99"/>
    </row>
    <row r="2096" spans="1:21" ht="19.5" customHeight="1">
      <c r="A2096" s="545">
        <v>2751</v>
      </c>
      <c r="B2096" s="545" t="s">
        <v>11386</v>
      </c>
      <c r="C2096" s="545" t="s">
        <v>221</v>
      </c>
      <c r="D2096" s="546"/>
      <c r="E2096" s="171" t="str">
        <f t="shared" si="32"/>
        <v>1900</v>
      </c>
      <c r="F2096" s="547">
        <v>0</v>
      </c>
      <c r="G2096" s="548">
        <v>0</v>
      </c>
      <c r="H2096" s="547">
        <v>0</v>
      </c>
      <c r="I2096" s="545" t="s">
        <v>12687</v>
      </c>
      <c r="J2096" s="545"/>
      <c r="K2096" s="545" t="s">
        <v>13413</v>
      </c>
      <c r="L2096" s="545" t="s">
        <v>13982</v>
      </c>
      <c r="M2096" s="548" t="s">
        <v>13758</v>
      </c>
      <c r="N2096" s="545" t="s">
        <v>13413</v>
      </c>
      <c r="O2096" s="545" t="s">
        <v>15722</v>
      </c>
      <c r="P2096" s="549">
        <v>2302</v>
      </c>
      <c r="Q2096" s="549">
        <v>1</v>
      </c>
      <c r="R2096" s="549">
        <v>91</v>
      </c>
      <c r="S2096" s="548"/>
      <c r="T2096" s="548"/>
      <c r="U2096" s="99"/>
    </row>
    <row r="2097" spans="1:21" ht="19.5" customHeight="1">
      <c r="A2097" s="545">
        <v>2752</v>
      </c>
      <c r="B2097" s="545" t="s">
        <v>11385</v>
      </c>
      <c r="C2097" s="545" t="s">
        <v>216</v>
      </c>
      <c r="D2097" s="546"/>
      <c r="E2097" s="171" t="str">
        <f t="shared" si="32"/>
        <v>1900</v>
      </c>
      <c r="F2097" s="547">
        <v>0</v>
      </c>
      <c r="G2097" s="548">
        <v>0</v>
      </c>
      <c r="H2097" s="547">
        <v>0</v>
      </c>
      <c r="I2097" s="545" t="s">
        <v>12650</v>
      </c>
      <c r="J2097" s="545"/>
      <c r="K2097" s="545" t="s">
        <v>13413</v>
      </c>
      <c r="L2097" s="545" t="s">
        <v>15723</v>
      </c>
      <c r="M2097" s="548" t="s">
        <v>13758</v>
      </c>
      <c r="N2097" s="545" t="s">
        <v>13413</v>
      </c>
      <c r="O2097" s="545" t="s">
        <v>15724</v>
      </c>
      <c r="P2097" s="549">
        <v>2303</v>
      </c>
      <c r="Q2097" s="549">
        <v>1</v>
      </c>
      <c r="R2097" s="549">
        <v>127</v>
      </c>
      <c r="S2097" s="548"/>
      <c r="T2097" s="548"/>
      <c r="U2097" s="99"/>
    </row>
    <row r="2098" spans="1:21" ht="19.5" customHeight="1">
      <c r="A2098" s="545">
        <v>2754</v>
      </c>
      <c r="B2098" s="545" t="s">
        <v>11384</v>
      </c>
      <c r="C2098" s="545" t="s">
        <v>216</v>
      </c>
      <c r="D2098" s="546"/>
      <c r="E2098" s="171" t="str">
        <f t="shared" si="32"/>
        <v>1900</v>
      </c>
      <c r="F2098" s="547">
        <v>0</v>
      </c>
      <c r="G2098" s="548">
        <v>0</v>
      </c>
      <c r="H2098" s="547">
        <v>0</v>
      </c>
      <c r="I2098" s="545" t="s">
        <v>12714</v>
      </c>
      <c r="J2098" s="545"/>
      <c r="K2098" s="545" t="s">
        <v>13413</v>
      </c>
      <c r="L2098" s="545" t="s">
        <v>15725</v>
      </c>
      <c r="M2098" s="548" t="s">
        <v>13758</v>
      </c>
      <c r="N2098" s="545" t="s">
        <v>13413</v>
      </c>
      <c r="O2098" s="545" t="s">
        <v>15726</v>
      </c>
      <c r="P2098" s="549">
        <v>2304</v>
      </c>
      <c r="Q2098" s="549">
        <v>1</v>
      </c>
      <c r="R2098" s="549">
        <v>113</v>
      </c>
      <c r="S2098" s="548"/>
      <c r="T2098" s="548"/>
      <c r="U2098" s="99"/>
    </row>
    <row r="2099" spans="1:21" ht="19.5" customHeight="1">
      <c r="A2099" s="545">
        <v>2755</v>
      </c>
      <c r="B2099" s="545" t="s">
        <v>1925</v>
      </c>
      <c r="C2099" s="545" t="s">
        <v>209</v>
      </c>
      <c r="D2099" s="546"/>
      <c r="E2099" s="171" t="str">
        <f t="shared" si="32"/>
        <v>1900</v>
      </c>
      <c r="F2099" s="547">
        <v>0</v>
      </c>
      <c r="G2099" s="548">
        <v>0</v>
      </c>
      <c r="H2099" s="547">
        <v>0</v>
      </c>
      <c r="I2099" s="545" t="s">
        <v>12706</v>
      </c>
      <c r="J2099" s="545"/>
      <c r="K2099" s="545" t="s">
        <v>13413</v>
      </c>
      <c r="L2099" s="545" t="s">
        <v>14444</v>
      </c>
      <c r="M2099" s="548" t="s">
        <v>13758</v>
      </c>
      <c r="N2099" s="545" t="s">
        <v>13413</v>
      </c>
      <c r="O2099" s="545" t="s">
        <v>14424</v>
      </c>
      <c r="P2099" s="549">
        <v>2305</v>
      </c>
      <c r="Q2099" s="549">
        <v>1</v>
      </c>
      <c r="R2099" s="549">
        <v>128</v>
      </c>
      <c r="S2099" s="548"/>
      <c r="T2099" s="548"/>
      <c r="U2099" s="99"/>
    </row>
    <row r="2100" spans="1:21" ht="19.5" customHeight="1">
      <c r="A2100" s="545">
        <v>2756</v>
      </c>
      <c r="B2100" s="545" t="s">
        <v>1927</v>
      </c>
      <c r="C2100" s="545" t="s">
        <v>209</v>
      </c>
      <c r="D2100" s="546"/>
      <c r="E2100" s="171" t="str">
        <f t="shared" si="32"/>
        <v>1900</v>
      </c>
      <c r="F2100" s="547">
        <v>0</v>
      </c>
      <c r="G2100" s="548">
        <v>0</v>
      </c>
      <c r="H2100" s="547">
        <v>0</v>
      </c>
      <c r="I2100" s="545" t="s">
        <v>12706</v>
      </c>
      <c r="J2100" s="545"/>
      <c r="K2100" s="545" t="s">
        <v>13413</v>
      </c>
      <c r="L2100" s="545" t="s">
        <v>14444</v>
      </c>
      <c r="M2100" s="548" t="s">
        <v>13758</v>
      </c>
      <c r="N2100" s="545" t="s">
        <v>13413</v>
      </c>
      <c r="O2100" s="545" t="s">
        <v>15727</v>
      </c>
      <c r="P2100" s="549">
        <v>2306</v>
      </c>
      <c r="Q2100" s="549">
        <v>1</v>
      </c>
      <c r="R2100" s="549">
        <v>128</v>
      </c>
      <c r="S2100" s="548"/>
      <c r="T2100" s="548"/>
      <c r="U2100" s="99"/>
    </row>
    <row r="2101" spans="1:21" ht="19.5" customHeight="1">
      <c r="A2101" s="545">
        <v>2757</v>
      </c>
      <c r="B2101" s="545" t="s">
        <v>1952</v>
      </c>
      <c r="C2101" s="545" t="s">
        <v>209</v>
      </c>
      <c r="D2101" s="546"/>
      <c r="E2101" s="171" t="str">
        <f t="shared" si="32"/>
        <v>1900</v>
      </c>
      <c r="F2101" s="547">
        <v>0</v>
      </c>
      <c r="G2101" s="548">
        <v>0</v>
      </c>
      <c r="H2101" s="547">
        <v>0</v>
      </c>
      <c r="I2101" s="545" t="s">
        <v>12706</v>
      </c>
      <c r="J2101" s="545"/>
      <c r="K2101" s="545" t="s">
        <v>13413</v>
      </c>
      <c r="L2101" s="545" t="s">
        <v>13413</v>
      </c>
      <c r="M2101" s="548" t="s">
        <v>13758</v>
      </c>
      <c r="N2101" s="545" t="s">
        <v>13413</v>
      </c>
      <c r="O2101" s="545" t="s">
        <v>15728</v>
      </c>
      <c r="P2101" s="549">
        <v>2307</v>
      </c>
      <c r="Q2101" s="549">
        <v>1</v>
      </c>
      <c r="R2101" s="549">
        <v>128</v>
      </c>
      <c r="S2101" s="548"/>
      <c r="T2101" s="548"/>
      <c r="U2101" s="99"/>
    </row>
    <row r="2102" spans="1:21" ht="19.5" customHeight="1">
      <c r="A2102" s="545">
        <v>2759</v>
      </c>
      <c r="B2102" s="545" t="s">
        <v>1951</v>
      </c>
      <c r="C2102" s="545" t="s">
        <v>209</v>
      </c>
      <c r="D2102" s="546">
        <v>43840</v>
      </c>
      <c r="E2102" s="171" t="str">
        <f t="shared" si="32"/>
        <v>2020</v>
      </c>
      <c r="F2102" s="547">
        <v>1609</v>
      </c>
      <c r="G2102" s="548">
        <v>0.19</v>
      </c>
      <c r="H2102" s="547">
        <v>1352.1</v>
      </c>
      <c r="I2102" s="545" t="s">
        <v>12650</v>
      </c>
      <c r="J2102" s="545" t="s">
        <v>13297</v>
      </c>
      <c r="K2102" s="545" t="s">
        <v>13413</v>
      </c>
      <c r="L2102" s="545" t="s">
        <v>15729</v>
      </c>
      <c r="M2102" s="548" t="s">
        <v>13758</v>
      </c>
      <c r="N2102" s="545" t="s">
        <v>13413</v>
      </c>
      <c r="O2102" s="545" t="s">
        <v>14424</v>
      </c>
      <c r="P2102" s="549">
        <v>2308</v>
      </c>
      <c r="Q2102" s="549">
        <v>1</v>
      </c>
      <c r="R2102" s="549">
        <v>127</v>
      </c>
      <c r="S2102" s="548">
        <v>2257</v>
      </c>
      <c r="T2102" s="548"/>
      <c r="U2102" s="99"/>
    </row>
    <row r="2103" spans="1:21" ht="19.5" customHeight="1">
      <c r="A2103" s="545">
        <v>2760</v>
      </c>
      <c r="B2103" s="545" t="s">
        <v>3215</v>
      </c>
      <c r="C2103" s="545" t="s">
        <v>216</v>
      </c>
      <c r="D2103" s="546"/>
      <c r="E2103" s="171" t="str">
        <f t="shared" si="32"/>
        <v>1900</v>
      </c>
      <c r="F2103" s="547">
        <v>0</v>
      </c>
      <c r="G2103" s="548">
        <v>0</v>
      </c>
      <c r="H2103" s="547">
        <v>0</v>
      </c>
      <c r="I2103" s="545" t="s">
        <v>12663</v>
      </c>
      <c r="J2103" s="545"/>
      <c r="K2103" s="545" t="s">
        <v>13413</v>
      </c>
      <c r="L2103" s="545" t="s">
        <v>15730</v>
      </c>
      <c r="M2103" s="548" t="s">
        <v>13758</v>
      </c>
      <c r="N2103" s="545" t="s">
        <v>13413</v>
      </c>
      <c r="O2103" s="545" t="s">
        <v>15731</v>
      </c>
      <c r="P2103" s="549">
        <v>2309</v>
      </c>
      <c r="Q2103" s="549">
        <v>1</v>
      </c>
      <c r="R2103" s="549">
        <v>21</v>
      </c>
      <c r="S2103" s="548"/>
      <c r="T2103" s="548"/>
      <c r="U2103" s="99"/>
    </row>
    <row r="2104" spans="1:21" ht="19.5" customHeight="1">
      <c r="A2104" s="545">
        <v>2761</v>
      </c>
      <c r="B2104" s="545" t="s">
        <v>3216</v>
      </c>
      <c r="C2104" s="545" t="s">
        <v>216</v>
      </c>
      <c r="D2104" s="546"/>
      <c r="E2104" s="171" t="str">
        <f t="shared" si="32"/>
        <v>1900</v>
      </c>
      <c r="F2104" s="547">
        <v>0</v>
      </c>
      <c r="G2104" s="548">
        <v>0</v>
      </c>
      <c r="H2104" s="547">
        <v>0</v>
      </c>
      <c r="I2104" s="545" t="s">
        <v>12663</v>
      </c>
      <c r="J2104" s="545"/>
      <c r="K2104" s="545" t="s">
        <v>13413</v>
      </c>
      <c r="L2104" s="545" t="s">
        <v>15732</v>
      </c>
      <c r="M2104" s="548" t="s">
        <v>13758</v>
      </c>
      <c r="N2104" s="545" t="s">
        <v>13413</v>
      </c>
      <c r="O2104" s="545" t="s">
        <v>15731</v>
      </c>
      <c r="P2104" s="549">
        <v>2310</v>
      </c>
      <c r="Q2104" s="549">
        <v>1</v>
      </c>
      <c r="R2104" s="549">
        <v>21</v>
      </c>
      <c r="S2104" s="548"/>
      <c r="T2104" s="548"/>
      <c r="U2104" s="99"/>
    </row>
    <row r="2105" spans="1:21" ht="19.5" customHeight="1">
      <c r="A2105" s="545">
        <v>2763</v>
      </c>
      <c r="B2105" s="545" t="s">
        <v>1802</v>
      </c>
      <c r="C2105" s="545" t="s">
        <v>209</v>
      </c>
      <c r="D2105" s="546"/>
      <c r="E2105" s="171" t="str">
        <f t="shared" si="32"/>
        <v>1900</v>
      </c>
      <c r="F2105" s="547">
        <v>0</v>
      </c>
      <c r="G2105" s="548">
        <v>0</v>
      </c>
      <c r="H2105" s="547">
        <v>0</v>
      </c>
      <c r="I2105" s="545" t="s">
        <v>12638</v>
      </c>
      <c r="J2105" s="545"/>
      <c r="K2105" s="545" t="s">
        <v>13413</v>
      </c>
      <c r="L2105" s="545" t="s">
        <v>13413</v>
      </c>
      <c r="M2105" s="548" t="s">
        <v>13758</v>
      </c>
      <c r="N2105" s="545" t="s">
        <v>13413</v>
      </c>
      <c r="O2105" s="545" t="s">
        <v>13795</v>
      </c>
      <c r="P2105" s="549">
        <v>2312</v>
      </c>
      <c r="Q2105" s="549">
        <v>1</v>
      </c>
      <c r="R2105" s="549">
        <v>126</v>
      </c>
      <c r="S2105" s="548"/>
      <c r="T2105" s="548"/>
      <c r="U2105" s="99"/>
    </row>
    <row r="2106" spans="1:21" ht="19.5" customHeight="1">
      <c r="A2106" s="545">
        <v>2764</v>
      </c>
      <c r="B2106" s="545" t="s">
        <v>4661</v>
      </c>
      <c r="C2106" s="545" t="s">
        <v>209</v>
      </c>
      <c r="D2106" s="546">
        <v>43537</v>
      </c>
      <c r="E2106" s="171" t="str">
        <f t="shared" si="32"/>
        <v>2019</v>
      </c>
      <c r="F2106" s="547">
        <v>1512</v>
      </c>
      <c r="G2106" s="548">
        <v>0.19</v>
      </c>
      <c r="H2106" s="547">
        <v>1270.5899999999999</v>
      </c>
      <c r="I2106" s="545" t="s">
        <v>12638</v>
      </c>
      <c r="J2106" s="545" t="s">
        <v>13298</v>
      </c>
      <c r="K2106" s="545" t="s">
        <v>13413</v>
      </c>
      <c r="L2106" s="545" t="s">
        <v>13413</v>
      </c>
      <c r="M2106" s="548" t="s">
        <v>13758</v>
      </c>
      <c r="N2106" s="545" t="s">
        <v>13413</v>
      </c>
      <c r="O2106" s="545" t="s">
        <v>15733</v>
      </c>
      <c r="P2106" s="549">
        <v>2313</v>
      </c>
      <c r="Q2106" s="549">
        <v>1</v>
      </c>
      <c r="R2106" s="549">
        <v>126</v>
      </c>
      <c r="S2106" s="548">
        <v>1012</v>
      </c>
      <c r="T2106" s="548"/>
      <c r="U2106" s="99"/>
    </row>
    <row r="2107" spans="1:21" ht="19.5" customHeight="1">
      <c r="A2107" s="545">
        <v>2765</v>
      </c>
      <c r="B2107" s="545" t="s">
        <v>1803</v>
      </c>
      <c r="C2107" s="545" t="s">
        <v>209</v>
      </c>
      <c r="D2107" s="546"/>
      <c r="E2107" s="171" t="str">
        <f t="shared" si="32"/>
        <v>1900</v>
      </c>
      <c r="F2107" s="547">
        <v>0</v>
      </c>
      <c r="G2107" s="548">
        <v>0</v>
      </c>
      <c r="H2107" s="547">
        <v>0</v>
      </c>
      <c r="I2107" s="545" t="s">
        <v>12638</v>
      </c>
      <c r="J2107" s="545"/>
      <c r="K2107" s="545" t="s">
        <v>13413</v>
      </c>
      <c r="L2107" s="545" t="s">
        <v>13413</v>
      </c>
      <c r="M2107" s="548" t="s">
        <v>13758</v>
      </c>
      <c r="N2107" s="545" t="s">
        <v>13413</v>
      </c>
      <c r="O2107" s="545" t="s">
        <v>15734</v>
      </c>
      <c r="P2107" s="549">
        <v>2314</v>
      </c>
      <c r="Q2107" s="549">
        <v>1</v>
      </c>
      <c r="R2107" s="549">
        <v>126</v>
      </c>
      <c r="S2107" s="548"/>
      <c r="T2107" s="548"/>
      <c r="U2107" s="99"/>
    </row>
    <row r="2108" spans="1:21" ht="19.5" customHeight="1">
      <c r="A2108" s="545">
        <v>2766</v>
      </c>
      <c r="B2108" s="545" t="s">
        <v>1801</v>
      </c>
      <c r="C2108" s="545" t="s">
        <v>209</v>
      </c>
      <c r="D2108" s="546"/>
      <c r="E2108" s="171" t="str">
        <f t="shared" si="32"/>
        <v>1900</v>
      </c>
      <c r="F2108" s="547">
        <v>0</v>
      </c>
      <c r="G2108" s="548">
        <v>0</v>
      </c>
      <c r="H2108" s="547">
        <v>0</v>
      </c>
      <c r="I2108" s="545" t="s">
        <v>12638</v>
      </c>
      <c r="J2108" s="545"/>
      <c r="K2108" s="545" t="s">
        <v>13413</v>
      </c>
      <c r="L2108" s="545" t="s">
        <v>13413</v>
      </c>
      <c r="M2108" s="548" t="s">
        <v>13758</v>
      </c>
      <c r="N2108" s="545" t="s">
        <v>13413</v>
      </c>
      <c r="O2108" s="545" t="s">
        <v>15735</v>
      </c>
      <c r="P2108" s="549">
        <v>2315</v>
      </c>
      <c r="Q2108" s="549">
        <v>1</v>
      </c>
      <c r="R2108" s="549">
        <v>126</v>
      </c>
      <c r="S2108" s="548"/>
      <c r="T2108" s="548"/>
      <c r="U2108" s="99"/>
    </row>
    <row r="2109" spans="1:21" ht="19.5" customHeight="1">
      <c r="A2109" s="545">
        <v>2767</v>
      </c>
      <c r="B2109" s="545" t="s">
        <v>11383</v>
      </c>
      <c r="C2109" s="545" t="s">
        <v>216</v>
      </c>
      <c r="D2109" s="546"/>
      <c r="E2109" s="171" t="str">
        <f t="shared" si="32"/>
        <v>1900</v>
      </c>
      <c r="F2109" s="547">
        <v>0</v>
      </c>
      <c r="G2109" s="548">
        <v>0</v>
      </c>
      <c r="H2109" s="547">
        <v>0</v>
      </c>
      <c r="I2109" s="545" t="s">
        <v>12674</v>
      </c>
      <c r="J2109" s="545"/>
      <c r="K2109" s="545" t="s">
        <v>13413</v>
      </c>
      <c r="L2109" s="545" t="s">
        <v>15736</v>
      </c>
      <c r="M2109" s="548" t="s">
        <v>13758</v>
      </c>
      <c r="N2109" s="545" t="s">
        <v>13413</v>
      </c>
      <c r="O2109" s="545" t="s">
        <v>15737</v>
      </c>
      <c r="P2109" s="549">
        <v>2316</v>
      </c>
      <c r="Q2109" s="549">
        <v>1</v>
      </c>
      <c r="R2109" s="549">
        <v>5</v>
      </c>
      <c r="S2109" s="548"/>
      <c r="T2109" s="548"/>
      <c r="U2109" s="99"/>
    </row>
    <row r="2110" spans="1:21" ht="19.5" customHeight="1">
      <c r="A2110" s="545">
        <v>2768</v>
      </c>
      <c r="B2110" s="545" t="s">
        <v>1558</v>
      </c>
      <c r="C2110" s="545" t="s">
        <v>216</v>
      </c>
      <c r="D2110" s="546"/>
      <c r="E2110" s="171" t="str">
        <f t="shared" si="32"/>
        <v>1900</v>
      </c>
      <c r="F2110" s="547">
        <v>0</v>
      </c>
      <c r="G2110" s="548">
        <v>0</v>
      </c>
      <c r="H2110" s="547">
        <v>0</v>
      </c>
      <c r="I2110" s="545" t="s">
        <v>12656</v>
      </c>
      <c r="J2110" s="545"/>
      <c r="K2110" s="545" t="s">
        <v>13413</v>
      </c>
      <c r="L2110" s="545" t="s">
        <v>13818</v>
      </c>
      <c r="M2110" s="548" t="s">
        <v>13758</v>
      </c>
      <c r="N2110" s="545" t="s">
        <v>22146</v>
      </c>
      <c r="O2110" s="545" t="s">
        <v>15738</v>
      </c>
      <c r="P2110" s="549">
        <v>2317</v>
      </c>
      <c r="Q2110" s="549">
        <v>1</v>
      </c>
      <c r="R2110" s="549">
        <v>119</v>
      </c>
      <c r="S2110" s="548"/>
      <c r="T2110" s="548">
        <v>15</v>
      </c>
      <c r="U2110" s="99"/>
    </row>
    <row r="2111" spans="1:21" ht="19.5" customHeight="1">
      <c r="A2111" s="545">
        <v>2769</v>
      </c>
      <c r="B2111" s="545" t="s">
        <v>11382</v>
      </c>
      <c r="C2111" s="545" t="s">
        <v>209</v>
      </c>
      <c r="D2111" s="546"/>
      <c r="E2111" s="171" t="str">
        <f t="shared" si="32"/>
        <v>1900</v>
      </c>
      <c r="F2111" s="547">
        <v>0</v>
      </c>
      <c r="G2111" s="548">
        <v>0</v>
      </c>
      <c r="H2111" s="547">
        <v>0</v>
      </c>
      <c r="I2111" s="545" t="s">
        <v>12719</v>
      </c>
      <c r="J2111" s="545"/>
      <c r="K2111" s="545" t="s">
        <v>13413</v>
      </c>
      <c r="L2111" s="545" t="s">
        <v>13413</v>
      </c>
      <c r="M2111" s="548" t="s">
        <v>13758</v>
      </c>
      <c r="N2111" s="545" t="s">
        <v>13413</v>
      </c>
      <c r="O2111" s="545" t="s">
        <v>14830</v>
      </c>
      <c r="P2111" s="549">
        <v>2318</v>
      </c>
      <c r="Q2111" s="549">
        <v>1</v>
      </c>
      <c r="R2111" s="549">
        <v>157</v>
      </c>
      <c r="S2111" s="548"/>
      <c r="T2111" s="548"/>
      <c r="U2111" s="99"/>
    </row>
    <row r="2112" spans="1:21" ht="19.5" customHeight="1">
      <c r="A2112" s="545">
        <v>2770</v>
      </c>
      <c r="B2112" s="545" t="s">
        <v>11381</v>
      </c>
      <c r="C2112" s="545" t="s">
        <v>216</v>
      </c>
      <c r="D2112" s="546"/>
      <c r="E2112" s="171" t="str">
        <f t="shared" si="32"/>
        <v>1900</v>
      </c>
      <c r="F2112" s="547">
        <v>0</v>
      </c>
      <c r="G2112" s="548">
        <v>0</v>
      </c>
      <c r="H2112" s="547">
        <v>0</v>
      </c>
      <c r="I2112" s="545" t="s">
        <v>12724</v>
      </c>
      <c r="J2112" s="545"/>
      <c r="K2112" s="545" t="s">
        <v>13413</v>
      </c>
      <c r="L2112" s="545" t="s">
        <v>14649</v>
      </c>
      <c r="M2112" s="548" t="s">
        <v>13758</v>
      </c>
      <c r="N2112" s="545" t="s">
        <v>13413</v>
      </c>
      <c r="O2112" s="545" t="s">
        <v>15739</v>
      </c>
      <c r="P2112" s="549">
        <v>2319</v>
      </c>
      <c r="Q2112" s="549">
        <v>1</v>
      </c>
      <c r="R2112" s="549">
        <v>112</v>
      </c>
      <c r="S2112" s="548"/>
      <c r="T2112" s="548"/>
      <c r="U2112" s="99"/>
    </row>
    <row r="2113" spans="1:21" ht="19.5" customHeight="1">
      <c r="A2113" s="545">
        <v>2771</v>
      </c>
      <c r="B2113" s="545" t="s">
        <v>1500</v>
      </c>
      <c r="C2113" s="545" t="s">
        <v>216</v>
      </c>
      <c r="D2113" s="546"/>
      <c r="E2113" s="171" t="str">
        <f t="shared" si="32"/>
        <v>1900</v>
      </c>
      <c r="F2113" s="547">
        <v>0</v>
      </c>
      <c r="G2113" s="548">
        <v>0</v>
      </c>
      <c r="H2113" s="547">
        <v>0</v>
      </c>
      <c r="I2113" s="545" t="s">
        <v>12703</v>
      </c>
      <c r="J2113" s="545"/>
      <c r="K2113" s="545" t="s">
        <v>13413</v>
      </c>
      <c r="L2113" s="545" t="s">
        <v>13413</v>
      </c>
      <c r="M2113" s="548" t="s">
        <v>13758</v>
      </c>
      <c r="N2113" s="545" t="s">
        <v>13413</v>
      </c>
      <c r="O2113" s="545" t="s">
        <v>15740</v>
      </c>
      <c r="P2113" s="549">
        <v>2320</v>
      </c>
      <c r="Q2113" s="549">
        <v>1</v>
      </c>
      <c r="R2113" s="549">
        <v>120</v>
      </c>
      <c r="S2113" s="548"/>
      <c r="T2113" s="548"/>
      <c r="U2113" s="99"/>
    </row>
    <row r="2114" spans="1:21" ht="19.5" customHeight="1">
      <c r="A2114" s="545">
        <v>2773</v>
      </c>
      <c r="B2114" s="545" t="s">
        <v>11380</v>
      </c>
      <c r="C2114" s="545" t="s">
        <v>216</v>
      </c>
      <c r="D2114" s="546"/>
      <c r="E2114" s="171" t="str">
        <f t="shared" si="32"/>
        <v>1900</v>
      </c>
      <c r="F2114" s="547">
        <v>0</v>
      </c>
      <c r="G2114" s="548">
        <v>0</v>
      </c>
      <c r="H2114" s="547">
        <v>0</v>
      </c>
      <c r="I2114" s="545" t="s">
        <v>12696</v>
      </c>
      <c r="J2114" s="545"/>
      <c r="K2114" s="545" t="s">
        <v>13413</v>
      </c>
      <c r="L2114" s="545" t="s">
        <v>15741</v>
      </c>
      <c r="M2114" s="548" t="s">
        <v>13758</v>
      </c>
      <c r="N2114" s="545" t="s">
        <v>13413</v>
      </c>
      <c r="O2114" s="545" t="s">
        <v>15742</v>
      </c>
      <c r="P2114" s="549">
        <v>2321</v>
      </c>
      <c r="Q2114" s="549">
        <v>1</v>
      </c>
      <c r="R2114" s="549">
        <v>111</v>
      </c>
      <c r="S2114" s="548"/>
      <c r="T2114" s="548"/>
      <c r="U2114" s="99"/>
    </row>
    <row r="2115" spans="1:21" ht="19.5" customHeight="1">
      <c r="A2115" s="545">
        <v>2774</v>
      </c>
      <c r="B2115" s="545" t="s">
        <v>11379</v>
      </c>
      <c r="C2115" s="545" t="s">
        <v>216</v>
      </c>
      <c r="D2115" s="546"/>
      <c r="E2115" s="171" t="str">
        <f t="shared" si="32"/>
        <v>1900</v>
      </c>
      <c r="F2115" s="547">
        <v>0</v>
      </c>
      <c r="G2115" s="548">
        <v>0</v>
      </c>
      <c r="H2115" s="547">
        <v>0</v>
      </c>
      <c r="I2115" s="545" t="s">
        <v>12696</v>
      </c>
      <c r="J2115" s="545"/>
      <c r="K2115" s="545" t="s">
        <v>13413</v>
      </c>
      <c r="L2115" s="545" t="s">
        <v>15743</v>
      </c>
      <c r="M2115" s="548" t="s">
        <v>13758</v>
      </c>
      <c r="N2115" s="545" t="s">
        <v>13413</v>
      </c>
      <c r="O2115" s="545" t="s">
        <v>15744</v>
      </c>
      <c r="P2115" s="549">
        <v>2322</v>
      </c>
      <c r="Q2115" s="549">
        <v>1</v>
      </c>
      <c r="R2115" s="549">
        <v>111</v>
      </c>
      <c r="S2115" s="548"/>
      <c r="T2115" s="548"/>
      <c r="U2115" s="99"/>
    </row>
    <row r="2116" spans="1:21" ht="19.5" customHeight="1">
      <c r="A2116" s="545">
        <v>2776</v>
      </c>
      <c r="B2116" s="545" t="s">
        <v>11378</v>
      </c>
      <c r="C2116" s="545" t="s">
        <v>216</v>
      </c>
      <c r="D2116" s="546"/>
      <c r="E2116" s="171" t="str">
        <f t="shared" ref="E2116:E2179" si="33">TEXT(D2116,"YYYY")</f>
        <v>1900</v>
      </c>
      <c r="F2116" s="547">
        <v>0</v>
      </c>
      <c r="G2116" s="548">
        <v>0</v>
      </c>
      <c r="H2116" s="547">
        <v>0</v>
      </c>
      <c r="I2116" s="545" t="s">
        <v>12702</v>
      </c>
      <c r="J2116" s="545"/>
      <c r="K2116" s="545" t="s">
        <v>13413</v>
      </c>
      <c r="L2116" s="545" t="s">
        <v>13413</v>
      </c>
      <c r="M2116" s="548" t="s">
        <v>13758</v>
      </c>
      <c r="N2116" s="545" t="s">
        <v>13413</v>
      </c>
      <c r="O2116" s="545" t="s">
        <v>13413</v>
      </c>
      <c r="P2116" s="549">
        <v>2323</v>
      </c>
      <c r="Q2116" s="549">
        <v>1</v>
      </c>
      <c r="R2116" s="549">
        <v>27</v>
      </c>
      <c r="S2116" s="548"/>
      <c r="T2116" s="548"/>
      <c r="U2116" s="99"/>
    </row>
    <row r="2117" spans="1:21" ht="19.5" customHeight="1">
      <c r="A2117" s="545">
        <v>2778</v>
      </c>
      <c r="B2117" s="545" t="s">
        <v>11377</v>
      </c>
      <c r="C2117" s="545" t="s">
        <v>216</v>
      </c>
      <c r="D2117" s="546"/>
      <c r="E2117" s="171" t="str">
        <f t="shared" si="33"/>
        <v>1900</v>
      </c>
      <c r="F2117" s="547">
        <v>0</v>
      </c>
      <c r="G2117" s="548">
        <v>0</v>
      </c>
      <c r="H2117" s="547">
        <v>0</v>
      </c>
      <c r="I2117" s="545" t="s">
        <v>12724</v>
      </c>
      <c r="J2117" s="545"/>
      <c r="K2117" s="545" t="s">
        <v>13413</v>
      </c>
      <c r="L2117" s="545" t="s">
        <v>14649</v>
      </c>
      <c r="M2117" s="548" t="s">
        <v>13758</v>
      </c>
      <c r="N2117" s="545" t="s">
        <v>13413</v>
      </c>
      <c r="O2117" s="545" t="s">
        <v>15745</v>
      </c>
      <c r="P2117" s="549">
        <v>2324</v>
      </c>
      <c r="Q2117" s="549">
        <v>1</v>
      </c>
      <c r="R2117" s="549">
        <v>112</v>
      </c>
      <c r="S2117" s="548"/>
      <c r="T2117" s="548"/>
      <c r="U2117" s="99"/>
    </row>
    <row r="2118" spans="1:21" ht="19.5" customHeight="1">
      <c r="A2118" s="545">
        <v>2779</v>
      </c>
      <c r="B2118" s="545" t="s">
        <v>11376</v>
      </c>
      <c r="C2118" s="545" t="s">
        <v>216</v>
      </c>
      <c r="D2118" s="546"/>
      <c r="E2118" s="171" t="str">
        <f t="shared" si="33"/>
        <v>1900</v>
      </c>
      <c r="F2118" s="547">
        <v>0</v>
      </c>
      <c r="G2118" s="548">
        <v>0</v>
      </c>
      <c r="H2118" s="547">
        <v>0</v>
      </c>
      <c r="I2118" s="545" t="s">
        <v>12724</v>
      </c>
      <c r="J2118" s="545"/>
      <c r="K2118" s="545" t="s">
        <v>13413</v>
      </c>
      <c r="L2118" s="545" t="s">
        <v>13413</v>
      </c>
      <c r="M2118" s="548" t="s">
        <v>13758</v>
      </c>
      <c r="N2118" s="545" t="s">
        <v>13413</v>
      </c>
      <c r="O2118" s="545" t="s">
        <v>15746</v>
      </c>
      <c r="P2118" s="549">
        <v>2325</v>
      </c>
      <c r="Q2118" s="549">
        <v>1</v>
      </c>
      <c r="R2118" s="549">
        <v>112</v>
      </c>
      <c r="S2118" s="548"/>
      <c r="T2118" s="548"/>
      <c r="U2118" s="99"/>
    </row>
    <row r="2119" spans="1:21" ht="19.5" customHeight="1">
      <c r="A2119" s="545">
        <v>2780</v>
      </c>
      <c r="B2119" s="545" t="s">
        <v>1153</v>
      </c>
      <c r="C2119" s="545" t="s">
        <v>216</v>
      </c>
      <c r="D2119" s="546"/>
      <c r="E2119" s="171" t="str">
        <f t="shared" si="33"/>
        <v>1900</v>
      </c>
      <c r="F2119" s="547">
        <v>0</v>
      </c>
      <c r="G2119" s="548">
        <v>0</v>
      </c>
      <c r="H2119" s="547">
        <v>0</v>
      </c>
      <c r="I2119" s="545" t="s">
        <v>12724</v>
      </c>
      <c r="J2119" s="545"/>
      <c r="K2119" s="545" t="s">
        <v>13413</v>
      </c>
      <c r="L2119" s="545" t="s">
        <v>13413</v>
      </c>
      <c r="M2119" s="548" t="s">
        <v>13758</v>
      </c>
      <c r="N2119" s="545" t="s">
        <v>13413</v>
      </c>
      <c r="O2119" s="545" t="s">
        <v>15747</v>
      </c>
      <c r="P2119" s="549">
        <v>2326</v>
      </c>
      <c r="Q2119" s="549">
        <v>1</v>
      </c>
      <c r="R2119" s="549">
        <v>112</v>
      </c>
      <c r="S2119" s="548"/>
      <c r="T2119" s="548"/>
      <c r="U2119" s="99"/>
    </row>
    <row r="2120" spans="1:21" ht="19.5" customHeight="1">
      <c r="A2120" s="545">
        <v>2781</v>
      </c>
      <c r="B2120" s="545" t="s">
        <v>11375</v>
      </c>
      <c r="C2120" s="545" t="s">
        <v>216</v>
      </c>
      <c r="D2120" s="546"/>
      <c r="E2120" s="171" t="str">
        <f t="shared" si="33"/>
        <v>1900</v>
      </c>
      <c r="F2120" s="547">
        <v>0</v>
      </c>
      <c r="G2120" s="548">
        <v>0</v>
      </c>
      <c r="H2120" s="547">
        <v>0</v>
      </c>
      <c r="I2120" s="545" t="s">
        <v>12704</v>
      </c>
      <c r="J2120" s="545"/>
      <c r="K2120" s="545" t="s">
        <v>13413</v>
      </c>
      <c r="L2120" s="545" t="s">
        <v>13982</v>
      </c>
      <c r="M2120" s="548" t="s">
        <v>13758</v>
      </c>
      <c r="N2120" s="545" t="s">
        <v>13413</v>
      </c>
      <c r="O2120" s="545" t="s">
        <v>15748</v>
      </c>
      <c r="P2120" s="549">
        <v>2327</v>
      </c>
      <c r="Q2120" s="549">
        <v>1</v>
      </c>
      <c r="R2120" s="549">
        <v>118</v>
      </c>
      <c r="S2120" s="548"/>
      <c r="T2120" s="548"/>
      <c r="U2120" s="99"/>
    </row>
    <row r="2121" spans="1:21" ht="19.5" customHeight="1">
      <c r="A2121" s="545">
        <v>2782</v>
      </c>
      <c r="B2121" s="545" t="s">
        <v>11373</v>
      </c>
      <c r="C2121" s="545" t="s">
        <v>216</v>
      </c>
      <c r="D2121" s="546"/>
      <c r="E2121" s="171" t="str">
        <f t="shared" si="33"/>
        <v>1900</v>
      </c>
      <c r="F2121" s="547">
        <v>0</v>
      </c>
      <c r="G2121" s="548">
        <v>0</v>
      </c>
      <c r="H2121" s="547">
        <v>0</v>
      </c>
      <c r="I2121" s="545" t="s">
        <v>12656</v>
      </c>
      <c r="J2121" s="545"/>
      <c r="K2121" s="545" t="s">
        <v>13413</v>
      </c>
      <c r="L2121" s="545" t="s">
        <v>13982</v>
      </c>
      <c r="M2121" s="548" t="s">
        <v>13758</v>
      </c>
      <c r="N2121" s="545" t="s">
        <v>13413</v>
      </c>
      <c r="O2121" s="545" t="s">
        <v>15748</v>
      </c>
      <c r="P2121" s="549">
        <v>2328</v>
      </c>
      <c r="Q2121" s="549">
        <v>1</v>
      </c>
      <c r="R2121" s="549">
        <v>119</v>
      </c>
      <c r="S2121" s="548"/>
      <c r="T2121" s="548"/>
      <c r="U2121" s="99"/>
    </row>
    <row r="2122" spans="1:21" ht="19.5" customHeight="1">
      <c r="A2122" s="545">
        <v>2783</v>
      </c>
      <c r="B2122" s="545" t="s">
        <v>7088</v>
      </c>
      <c r="C2122" s="545" t="s">
        <v>216</v>
      </c>
      <c r="D2122" s="546">
        <v>46052</v>
      </c>
      <c r="E2122" s="171" t="str">
        <f t="shared" si="33"/>
        <v>2026</v>
      </c>
      <c r="F2122" s="547">
        <v>224683</v>
      </c>
      <c r="G2122" s="548">
        <v>0.19</v>
      </c>
      <c r="H2122" s="547">
        <v>188809.24</v>
      </c>
      <c r="I2122" s="545" t="s">
        <v>12656</v>
      </c>
      <c r="J2122" s="545" t="s">
        <v>13307</v>
      </c>
      <c r="K2122" s="545" t="s">
        <v>15749</v>
      </c>
      <c r="L2122" s="545" t="s">
        <v>14279</v>
      </c>
      <c r="M2122" s="548" t="s">
        <v>13758</v>
      </c>
      <c r="N2122" s="545" t="s">
        <v>13413</v>
      </c>
      <c r="O2122" s="545" t="s">
        <v>14283</v>
      </c>
      <c r="P2122" s="549">
        <v>2329</v>
      </c>
      <c r="Q2122" s="549">
        <v>1</v>
      </c>
      <c r="R2122" s="549">
        <v>119</v>
      </c>
      <c r="S2122" s="548">
        <v>2228</v>
      </c>
      <c r="T2122" s="548"/>
      <c r="U2122" s="99"/>
    </row>
    <row r="2123" spans="1:21" ht="19.5" customHeight="1">
      <c r="A2123" s="545">
        <v>2784</v>
      </c>
      <c r="B2123" s="545" t="s">
        <v>11374</v>
      </c>
      <c r="C2123" s="545" t="s">
        <v>216</v>
      </c>
      <c r="D2123" s="546"/>
      <c r="E2123" s="171" t="str">
        <f t="shared" si="33"/>
        <v>1900</v>
      </c>
      <c r="F2123" s="547">
        <v>0</v>
      </c>
      <c r="G2123" s="548">
        <v>0</v>
      </c>
      <c r="H2123" s="547">
        <v>0</v>
      </c>
      <c r="I2123" s="545" t="s">
        <v>12656</v>
      </c>
      <c r="J2123" s="545"/>
      <c r="K2123" s="545" t="s">
        <v>13413</v>
      </c>
      <c r="L2123" s="545" t="s">
        <v>13982</v>
      </c>
      <c r="M2123" s="548" t="s">
        <v>13758</v>
      </c>
      <c r="N2123" s="545" t="s">
        <v>13413</v>
      </c>
      <c r="O2123" s="545" t="s">
        <v>15750</v>
      </c>
      <c r="P2123" s="549">
        <v>2330</v>
      </c>
      <c r="Q2123" s="549">
        <v>1</v>
      </c>
      <c r="R2123" s="549">
        <v>119</v>
      </c>
      <c r="S2123" s="548"/>
      <c r="T2123" s="548"/>
      <c r="U2123" s="99"/>
    </row>
    <row r="2124" spans="1:21" ht="19.5" customHeight="1">
      <c r="A2124" s="545">
        <v>2785</v>
      </c>
      <c r="B2124" s="545" t="s">
        <v>1524</v>
      </c>
      <c r="C2124" s="545" t="s">
        <v>216</v>
      </c>
      <c r="D2124" s="546"/>
      <c r="E2124" s="171" t="str">
        <f t="shared" si="33"/>
        <v>1900</v>
      </c>
      <c r="F2124" s="547">
        <v>0</v>
      </c>
      <c r="G2124" s="548">
        <v>0</v>
      </c>
      <c r="H2124" s="547">
        <v>0</v>
      </c>
      <c r="I2124" s="545" t="s">
        <v>12656</v>
      </c>
      <c r="J2124" s="545"/>
      <c r="K2124" s="545" t="s">
        <v>13413</v>
      </c>
      <c r="L2124" s="545" t="s">
        <v>13982</v>
      </c>
      <c r="M2124" s="548" t="s">
        <v>13758</v>
      </c>
      <c r="N2124" s="545" t="s">
        <v>13413</v>
      </c>
      <c r="O2124" s="545" t="s">
        <v>15751</v>
      </c>
      <c r="P2124" s="549">
        <v>2331</v>
      </c>
      <c r="Q2124" s="549">
        <v>1</v>
      </c>
      <c r="R2124" s="549">
        <v>119</v>
      </c>
      <c r="S2124" s="548"/>
      <c r="T2124" s="548"/>
      <c r="U2124" s="99"/>
    </row>
    <row r="2125" spans="1:21" ht="19.5" customHeight="1">
      <c r="A2125" s="545">
        <v>2786</v>
      </c>
      <c r="B2125" s="545" t="s">
        <v>11373</v>
      </c>
      <c r="C2125" s="545" t="s">
        <v>216</v>
      </c>
      <c r="D2125" s="546"/>
      <c r="E2125" s="171" t="str">
        <f t="shared" si="33"/>
        <v>1900</v>
      </c>
      <c r="F2125" s="547">
        <v>0</v>
      </c>
      <c r="G2125" s="548">
        <v>0</v>
      </c>
      <c r="H2125" s="547">
        <v>0</v>
      </c>
      <c r="I2125" s="545" t="s">
        <v>12656</v>
      </c>
      <c r="J2125" s="545"/>
      <c r="K2125" s="545" t="s">
        <v>13413</v>
      </c>
      <c r="L2125" s="545" t="s">
        <v>13982</v>
      </c>
      <c r="M2125" s="548" t="s">
        <v>13758</v>
      </c>
      <c r="N2125" s="545" t="s">
        <v>13413</v>
      </c>
      <c r="O2125" s="545" t="s">
        <v>15752</v>
      </c>
      <c r="P2125" s="549">
        <v>2332</v>
      </c>
      <c r="Q2125" s="549">
        <v>1</v>
      </c>
      <c r="R2125" s="549">
        <v>119</v>
      </c>
      <c r="S2125" s="548"/>
      <c r="T2125" s="548"/>
      <c r="U2125" s="99"/>
    </row>
    <row r="2126" spans="1:21" ht="19.5" customHeight="1">
      <c r="A2126" s="545">
        <v>2787</v>
      </c>
      <c r="B2126" s="545" t="s">
        <v>11372</v>
      </c>
      <c r="C2126" s="545" t="s">
        <v>216</v>
      </c>
      <c r="D2126" s="546"/>
      <c r="E2126" s="171" t="str">
        <f t="shared" si="33"/>
        <v>1900</v>
      </c>
      <c r="F2126" s="547">
        <v>0</v>
      </c>
      <c r="G2126" s="548">
        <v>0</v>
      </c>
      <c r="H2126" s="547">
        <v>0</v>
      </c>
      <c r="I2126" s="545" t="s">
        <v>12656</v>
      </c>
      <c r="J2126" s="545"/>
      <c r="K2126" s="545" t="s">
        <v>13413</v>
      </c>
      <c r="L2126" s="545" t="s">
        <v>13972</v>
      </c>
      <c r="M2126" s="548" t="s">
        <v>13758</v>
      </c>
      <c r="N2126" s="545" t="s">
        <v>13413</v>
      </c>
      <c r="O2126" s="545" t="s">
        <v>15753</v>
      </c>
      <c r="P2126" s="549">
        <v>2333</v>
      </c>
      <c r="Q2126" s="549">
        <v>1</v>
      </c>
      <c r="R2126" s="549">
        <v>119</v>
      </c>
      <c r="S2126" s="548"/>
      <c r="T2126" s="548"/>
      <c r="U2126" s="99"/>
    </row>
    <row r="2127" spans="1:21" ht="19.5" customHeight="1">
      <c r="A2127" s="545">
        <v>2788</v>
      </c>
      <c r="B2127" s="545" t="s">
        <v>11371</v>
      </c>
      <c r="C2127" s="545" t="s">
        <v>216</v>
      </c>
      <c r="D2127" s="546"/>
      <c r="E2127" s="171" t="str">
        <f t="shared" si="33"/>
        <v>1900</v>
      </c>
      <c r="F2127" s="547">
        <v>0</v>
      </c>
      <c r="G2127" s="548">
        <v>0</v>
      </c>
      <c r="H2127" s="547">
        <v>0</v>
      </c>
      <c r="I2127" s="545" t="s">
        <v>12656</v>
      </c>
      <c r="J2127" s="545"/>
      <c r="K2127" s="545" t="s">
        <v>13413</v>
      </c>
      <c r="L2127" s="545" t="s">
        <v>14279</v>
      </c>
      <c r="M2127" s="548" t="s">
        <v>13758</v>
      </c>
      <c r="N2127" s="545" t="s">
        <v>13413</v>
      </c>
      <c r="O2127" s="545" t="s">
        <v>15753</v>
      </c>
      <c r="P2127" s="549">
        <v>2334</v>
      </c>
      <c r="Q2127" s="549">
        <v>1</v>
      </c>
      <c r="R2127" s="549">
        <v>119</v>
      </c>
      <c r="S2127" s="548"/>
      <c r="T2127" s="548"/>
      <c r="U2127" s="99"/>
    </row>
    <row r="2128" spans="1:21" ht="19.5" customHeight="1">
      <c r="A2128" s="545">
        <v>2789</v>
      </c>
      <c r="B2128" s="545" t="s">
        <v>11370</v>
      </c>
      <c r="C2128" s="545" t="s">
        <v>216</v>
      </c>
      <c r="D2128" s="546"/>
      <c r="E2128" s="171" t="str">
        <f t="shared" si="33"/>
        <v>1900</v>
      </c>
      <c r="F2128" s="547">
        <v>0</v>
      </c>
      <c r="G2128" s="548">
        <v>0</v>
      </c>
      <c r="H2128" s="547">
        <v>0</v>
      </c>
      <c r="I2128" s="545" t="s">
        <v>12656</v>
      </c>
      <c r="J2128" s="545"/>
      <c r="K2128" s="545" t="s">
        <v>13413</v>
      </c>
      <c r="L2128" s="545" t="s">
        <v>13982</v>
      </c>
      <c r="M2128" s="548" t="s">
        <v>13758</v>
      </c>
      <c r="N2128" s="545" t="s">
        <v>13413</v>
      </c>
      <c r="O2128" s="545" t="s">
        <v>15754</v>
      </c>
      <c r="P2128" s="549">
        <v>2335</v>
      </c>
      <c r="Q2128" s="549">
        <v>1</v>
      </c>
      <c r="R2128" s="549">
        <v>119</v>
      </c>
      <c r="S2128" s="548"/>
      <c r="T2128" s="548"/>
      <c r="U2128" s="99"/>
    </row>
    <row r="2129" spans="1:21" ht="19.5" customHeight="1">
      <c r="A2129" s="545">
        <v>2790</v>
      </c>
      <c r="B2129" s="545" t="s">
        <v>1496</v>
      </c>
      <c r="C2129" s="545" t="s">
        <v>216</v>
      </c>
      <c r="D2129" s="546"/>
      <c r="E2129" s="171" t="str">
        <f t="shared" si="33"/>
        <v>1900</v>
      </c>
      <c r="F2129" s="547">
        <v>0</v>
      </c>
      <c r="G2129" s="548">
        <v>0</v>
      </c>
      <c r="H2129" s="547">
        <v>0</v>
      </c>
      <c r="I2129" s="545" t="s">
        <v>12703</v>
      </c>
      <c r="J2129" s="545"/>
      <c r="K2129" s="545" t="s">
        <v>13413</v>
      </c>
      <c r="L2129" s="545" t="s">
        <v>13413</v>
      </c>
      <c r="M2129" s="548" t="s">
        <v>13758</v>
      </c>
      <c r="N2129" s="545" t="s">
        <v>13413</v>
      </c>
      <c r="O2129" s="545" t="s">
        <v>15755</v>
      </c>
      <c r="P2129" s="549">
        <v>2336</v>
      </c>
      <c r="Q2129" s="549">
        <v>1</v>
      </c>
      <c r="R2129" s="549">
        <v>120</v>
      </c>
      <c r="S2129" s="548"/>
      <c r="T2129" s="548"/>
      <c r="U2129" s="99"/>
    </row>
    <row r="2130" spans="1:21" ht="19.5" customHeight="1">
      <c r="A2130" s="545">
        <v>2791</v>
      </c>
      <c r="B2130" s="545" t="s">
        <v>11369</v>
      </c>
      <c r="C2130" s="545" t="s">
        <v>216</v>
      </c>
      <c r="D2130" s="546"/>
      <c r="E2130" s="171" t="str">
        <f t="shared" si="33"/>
        <v>1900</v>
      </c>
      <c r="F2130" s="547">
        <v>0</v>
      </c>
      <c r="G2130" s="548">
        <v>0</v>
      </c>
      <c r="H2130" s="547">
        <v>0</v>
      </c>
      <c r="I2130" s="545" t="s">
        <v>12685</v>
      </c>
      <c r="J2130" s="545"/>
      <c r="K2130" s="545" t="s">
        <v>13413</v>
      </c>
      <c r="L2130" s="545" t="s">
        <v>13413</v>
      </c>
      <c r="M2130" s="548" t="s">
        <v>13758</v>
      </c>
      <c r="N2130" s="545" t="s">
        <v>13413</v>
      </c>
      <c r="O2130" s="545" t="s">
        <v>14289</v>
      </c>
      <c r="P2130" s="549">
        <v>2337</v>
      </c>
      <c r="Q2130" s="549">
        <v>1</v>
      </c>
      <c r="R2130" s="549">
        <v>11</v>
      </c>
      <c r="S2130" s="548"/>
      <c r="T2130" s="548"/>
      <c r="U2130" s="99"/>
    </row>
    <row r="2131" spans="1:21" ht="19.5" customHeight="1">
      <c r="A2131" s="545">
        <v>2792</v>
      </c>
      <c r="B2131" s="545" t="s">
        <v>11368</v>
      </c>
      <c r="C2131" s="545" t="s">
        <v>216</v>
      </c>
      <c r="D2131" s="546"/>
      <c r="E2131" s="171" t="str">
        <f t="shared" si="33"/>
        <v>1900</v>
      </c>
      <c r="F2131" s="547">
        <v>0</v>
      </c>
      <c r="G2131" s="548">
        <v>0</v>
      </c>
      <c r="H2131" s="547">
        <v>0</v>
      </c>
      <c r="I2131" s="545" t="s">
        <v>12656</v>
      </c>
      <c r="J2131" s="545"/>
      <c r="K2131" s="545" t="s">
        <v>13413</v>
      </c>
      <c r="L2131" s="545" t="s">
        <v>13982</v>
      </c>
      <c r="M2131" s="548" t="s">
        <v>13758</v>
      </c>
      <c r="N2131" s="545" t="s">
        <v>13413</v>
      </c>
      <c r="O2131" s="545" t="s">
        <v>15756</v>
      </c>
      <c r="P2131" s="549">
        <v>2338</v>
      </c>
      <c r="Q2131" s="549">
        <v>1</v>
      </c>
      <c r="R2131" s="549">
        <v>119</v>
      </c>
      <c r="S2131" s="548"/>
      <c r="T2131" s="548"/>
      <c r="U2131" s="99"/>
    </row>
    <row r="2132" spans="1:21" ht="19.5" customHeight="1">
      <c r="A2132" s="545">
        <v>2794</v>
      </c>
      <c r="B2132" s="545" t="s">
        <v>7087</v>
      </c>
      <c r="C2132" s="545" t="s">
        <v>216</v>
      </c>
      <c r="D2132" s="546">
        <v>44589</v>
      </c>
      <c r="E2132" s="171" t="str">
        <f t="shared" si="33"/>
        <v>2022</v>
      </c>
      <c r="F2132" s="547">
        <v>106888</v>
      </c>
      <c r="G2132" s="548">
        <v>0.19</v>
      </c>
      <c r="H2132" s="547">
        <v>89821.85</v>
      </c>
      <c r="I2132" s="545" t="s">
        <v>12656</v>
      </c>
      <c r="J2132" s="545" t="s">
        <v>13297</v>
      </c>
      <c r="K2132" s="545" t="s">
        <v>15757</v>
      </c>
      <c r="L2132" s="545" t="s">
        <v>13982</v>
      </c>
      <c r="M2132" s="548" t="s">
        <v>13758</v>
      </c>
      <c r="N2132" s="545" t="s">
        <v>13413</v>
      </c>
      <c r="O2132" s="545" t="s">
        <v>15758</v>
      </c>
      <c r="P2132" s="549">
        <v>2339</v>
      </c>
      <c r="Q2132" s="549">
        <v>1</v>
      </c>
      <c r="R2132" s="549">
        <v>119</v>
      </c>
      <c r="S2132" s="548">
        <v>2257</v>
      </c>
      <c r="T2132" s="548"/>
      <c r="U2132" s="99"/>
    </row>
    <row r="2133" spans="1:21" ht="19.5" customHeight="1">
      <c r="A2133" s="545">
        <v>2795</v>
      </c>
      <c r="B2133" s="545" t="s">
        <v>11367</v>
      </c>
      <c r="C2133" s="545" t="s">
        <v>216</v>
      </c>
      <c r="D2133" s="546"/>
      <c r="E2133" s="171" t="str">
        <f t="shared" si="33"/>
        <v>1900</v>
      </c>
      <c r="F2133" s="547">
        <v>0</v>
      </c>
      <c r="G2133" s="548">
        <v>0</v>
      </c>
      <c r="H2133" s="547">
        <v>0</v>
      </c>
      <c r="I2133" s="545" t="s">
        <v>12656</v>
      </c>
      <c r="J2133" s="545"/>
      <c r="K2133" s="545" t="s">
        <v>13413</v>
      </c>
      <c r="L2133" s="545" t="s">
        <v>15759</v>
      </c>
      <c r="M2133" s="548" t="s">
        <v>13758</v>
      </c>
      <c r="N2133" s="545" t="s">
        <v>13413</v>
      </c>
      <c r="O2133" s="545" t="s">
        <v>15760</v>
      </c>
      <c r="P2133" s="549">
        <v>2340</v>
      </c>
      <c r="Q2133" s="549">
        <v>1</v>
      </c>
      <c r="R2133" s="549">
        <v>119</v>
      </c>
      <c r="S2133" s="548"/>
      <c r="T2133" s="548"/>
      <c r="U2133" s="99"/>
    </row>
    <row r="2134" spans="1:21" ht="19.5" customHeight="1">
      <c r="A2134" s="545">
        <v>2796</v>
      </c>
      <c r="B2134" s="545" t="s">
        <v>7086</v>
      </c>
      <c r="C2134" s="545" t="s">
        <v>216</v>
      </c>
      <c r="D2134" s="546">
        <v>44589</v>
      </c>
      <c r="E2134" s="171" t="str">
        <f t="shared" si="33"/>
        <v>2022</v>
      </c>
      <c r="F2134" s="547">
        <v>626467</v>
      </c>
      <c r="G2134" s="548">
        <v>0.19</v>
      </c>
      <c r="H2134" s="547">
        <v>526442.86</v>
      </c>
      <c r="I2134" s="545" t="s">
        <v>12656</v>
      </c>
      <c r="J2134" s="545" t="s">
        <v>13297</v>
      </c>
      <c r="K2134" s="545" t="s">
        <v>15761</v>
      </c>
      <c r="L2134" s="545" t="s">
        <v>15762</v>
      </c>
      <c r="M2134" s="548" t="s">
        <v>13758</v>
      </c>
      <c r="N2134" s="545" t="s">
        <v>13413</v>
      </c>
      <c r="O2134" s="545" t="s">
        <v>15763</v>
      </c>
      <c r="P2134" s="549">
        <v>2341</v>
      </c>
      <c r="Q2134" s="549">
        <v>1</v>
      </c>
      <c r="R2134" s="549">
        <v>119</v>
      </c>
      <c r="S2134" s="548">
        <v>2257</v>
      </c>
      <c r="T2134" s="548"/>
      <c r="U2134" s="99"/>
    </row>
    <row r="2135" spans="1:21" ht="19.5" customHeight="1">
      <c r="A2135" s="545">
        <v>2797</v>
      </c>
      <c r="B2135" s="545" t="s">
        <v>11366</v>
      </c>
      <c r="C2135" s="545" t="s">
        <v>216</v>
      </c>
      <c r="D2135" s="546"/>
      <c r="E2135" s="171" t="str">
        <f t="shared" si="33"/>
        <v>1900</v>
      </c>
      <c r="F2135" s="547">
        <v>0</v>
      </c>
      <c r="G2135" s="548">
        <v>0</v>
      </c>
      <c r="H2135" s="547">
        <v>0</v>
      </c>
      <c r="I2135" s="545" t="s">
        <v>12656</v>
      </c>
      <c r="J2135" s="545"/>
      <c r="K2135" s="545" t="s">
        <v>13413</v>
      </c>
      <c r="L2135" s="545" t="s">
        <v>13982</v>
      </c>
      <c r="M2135" s="548" t="s">
        <v>13758</v>
      </c>
      <c r="N2135" s="545" t="s">
        <v>13413</v>
      </c>
      <c r="O2135" s="545" t="s">
        <v>15764</v>
      </c>
      <c r="P2135" s="549">
        <v>2342</v>
      </c>
      <c r="Q2135" s="549">
        <v>1</v>
      </c>
      <c r="R2135" s="549">
        <v>119</v>
      </c>
      <c r="S2135" s="548"/>
      <c r="T2135" s="548"/>
      <c r="U2135" s="99"/>
    </row>
    <row r="2136" spans="1:21" ht="19.5" customHeight="1">
      <c r="A2136" s="545">
        <v>2799</v>
      </c>
      <c r="B2136" s="545" t="s">
        <v>11365</v>
      </c>
      <c r="C2136" s="545" t="s">
        <v>216</v>
      </c>
      <c r="D2136" s="546"/>
      <c r="E2136" s="171" t="str">
        <f t="shared" si="33"/>
        <v>1900</v>
      </c>
      <c r="F2136" s="547">
        <v>0</v>
      </c>
      <c r="G2136" s="548">
        <v>0</v>
      </c>
      <c r="H2136" s="547">
        <v>0</v>
      </c>
      <c r="I2136" s="545" t="s">
        <v>12656</v>
      </c>
      <c r="J2136" s="545"/>
      <c r="K2136" s="545" t="s">
        <v>13413</v>
      </c>
      <c r="L2136" s="545" t="s">
        <v>13982</v>
      </c>
      <c r="M2136" s="548" t="s">
        <v>13758</v>
      </c>
      <c r="N2136" s="545" t="s">
        <v>13413</v>
      </c>
      <c r="O2136" s="545" t="s">
        <v>15765</v>
      </c>
      <c r="P2136" s="549">
        <v>2343</v>
      </c>
      <c r="Q2136" s="549">
        <v>1</v>
      </c>
      <c r="R2136" s="549">
        <v>119</v>
      </c>
      <c r="S2136" s="548"/>
      <c r="T2136" s="548"/>
      <c r="U2136" s="99"/>
    </row>
    <row r="2137" spans="1:21" ht="19.5" customHeight="1">
      <c r="A2137" s="545">
        <v>2800</v>
      </c>
      <c r="B2137" s="545" t="s">
        <v>11364</v>
      </c>
      <c r="C2137" s="545" t="s">
        <v>216</v>
      </c>
      <c r="D2137" s="546"/>
      <c r="E2137" s="171" t="str">
        <f t="shared" si="33"/>
        <v>1900</v>
      </c>
      <c r="F2137" s="547">
        <v>0</v>
      </c>
      <c r="G2137" s="548">
        <v>0</v>
      </c>
      <c r="H2137" s="547">
        <v>0</v>
      </c>
      <c r="I2137" s="545" t="s">
        <v>12656</v>
      </c>
      <c r="J2137" s="545"/>
      <c r="K2137" s="545" t="s">
        <v>13413</v>
      </c>
      <c r="L2137" s="545" t="s">
        <v>13982</v>
      </c>
      <c r="M2137" s="548" t="s">
        <v>13758</v>
      </c>
      <c r="N2137" s="545" t="s">
        <v>13413</v>
      </c>
      <c r="O2137" s="545" t="s">
        <v>15766</v>
      </c>
      <c r="P2137" s="549">
        <v>2344</v>
      </c>
      <c r="Q2137" s="549">
        <v>1</v>
      </c>
      <c r="R2137" s="549">
        <v>119</v>
      </c>
      <c r="S2137" s="548"/>
      <c r="T2137" s="548"/>
      <c r="U2137" s="99"/>
    </row>
    <row r="2138" spans="1:21" ht="19.5" customHeight="1">
      <c r="A2138" s="545">
        <v>2801</v>
      </c>
      <c r="B2138" s="545" t="s">
        <v>11363</v>
      </c>
      <c r="C2138" s="545" t="s">
        <v>216</v>
      </c>
      <c r="D2138" s="546"/>
      <c r="E2138" s="171" t="str">
        <f t="shared" si="33"/>
        <v>1900</v>
      </c>
      <c r="F2138" s="547">
        <v>0</v>
      </c>
      <c r="G2138" s="548">
        <v>0</v>
      </c>
      <c r="H2138" s="547">
        <v>0</v>
      </c>
      <c r="I2138" s="545" t="s">
        <v>12657</v>
      </c>
      <c r="J2138" s="545"/>
      <c r="K2138" s="545" t="s">
        <v>13413</v>
      </c>
      <c r="L2138" s="545" t="s">
        <v>13413</v>
      </c>
      <c r="M2138" s="548" t="s">
        <v>13758</v>
      </c>
      <c r="N2138" s="545" t="s">
        <v>13413</v>
      </c>
      <c r="O2138" s="545" t="s">
        <v>15767</v>
      </c>
      <c r="P2138" s="549">
        <v>2345</v>
      </c>
      <c r="Q2138" s="549">
        <v>1</v>
      </c>
      <c r="R2138" s="549">
        <v>153</v>
      </c>
      <c r="S2138" s="548"/>
      <c r="T2138" s="548"/>
      <c r="U2138" s="99"/>
    </row>
    <row r="2139" spans="1:21" ht="19.5" customHeight="1">
      <c r="A2139" s="545">
        <v>2802</v>
      </c>
      <c r="B2139" s="545" t="s">
        <v>3712</v>
      </c>
      <c r="C2139" s="545" t="s">
        <v>216</v>
      </c>
      <c r="D2139" s="546">
        <v>46052</v>
      </c>
      <c r="E2139" s="171" t="str">
        <f t="shared" si="33"/>
        <v>2026</v>
      </c>
      <c r="F2139" s="547">
        <v>1478</v>
      </c>
      <c r="G2139" s="548">
        <v>0.19</v>
      </c>
      <c r="H2139" s="547">
        <v>1242.02</v>
      </c>
      <c r="I2139" s="545" t="s">
        <v>12746</v>
      </c>
      <c r="J2139" s="545" t="s">
        <v>13307</v>
      </c>
      <c r="K2139" s="545" t="s">
        <v>13413</v>
      </c>
      <c r="L2139" s="545" t="s">
        <v>13413</v>
      </c>
      <c r="M2139" s="548" t="s">
        <v>13758</v>
      </c>
      <c r="N2139" s="545" t="s">
        <v>22179</v>
      </c>
      <c r="O2139" s="545" t="s">
        <v>13413</v>
      </c>
      <c r="P2139" s="549">
        <v>2346</v>
      </c>
      <c r="Q2139" s="549">
        <v>1</v>
      </c>
      <c r="R2139" s="549">
        <v>29</v>
      </c>
      <c r="S2139" s="548">
        <v>2228</v>
      </c>
      <c r="T2139" s="548">
        <v>173</v>
      </c>
      <c r="U2139" s="99"/>
    </row>
    <row r="2140" spans="1:21" ht="19.5" customHeight="1">
      <c r="A2140" s="545">
        <v>2803</v>
      </c>
      <c r="B2140" s="545" t="s">
        <v>1560</v>
      </c>
      <c r="C2140" s="545" t="s">
        <v>216</v>
      </c>
      <c r="D2140" s="546"/>
      <c r="E2140" s="171" t="str">
        <f t="shared" si="33"/>
        <v>1900</v>
      </c>
      <c r="F2140" s="547">
        <v>0</v>
      </c>
      <c r="G2140" s="548">
        <v>0</v>
      </c>
      <c r="H2140" s="547">
        <v>0</v>
      </c>
      <c r="I2140" s="545" t="s">
        <v>12656</v>
      </c>
      <c r="J2140" s="545"/>
      <c r="K2140" s="545" t="s">
        <v>13413</v>
      </c>
      <c r="L2140" s="545" t="s">
        <v>13818</v>
      </c>
      <c r="M2140" s="548" t="s">
        <v>13758</v>
      </c>
      <c r="N2140" s="545" t="s">
        <v>22146</v>
      </c>
      <c r="O2140" s="545" t="s">
        <v>15738</v>
      </c>
      <c r="P2140" s="549">
        <v>2347</v>
      </c>
      <c r="Q2140" s="549">
        <v>1</v>
      </c>
      <c r="R2140" s="549">
        <v>119</v>
      </c>
      <c r="S2140" s="548"/>
      <c r="T2140" s="548">
        <v>15</v>
      </c>
      <c r="U2140" s="99"/>
    </row>
    <row r="2141" spans="1:21" ht="19.5" customHeight="1">
      <c r="A2141" s="545">
        <v>2804</v>
      </c>
      <c r="B2141" s="545" t="s">
        <v>7311</v>
      </c>
      <c r="C2141" s="545" t="s">
        <v>5217</v>
      </c>
      <c r="D2141" s="546">
        <v>46052</v>
      </c>
      <c r="E2141" s="171" t="str">
        <f t="shared" si="33"/>
        <v>2026</v>
      </c>
      <c r="F2141" s="547">
        <v>122563</v>
      </c>
      <c r="G2141" s="548">
        <v>0</v>
      </c>
      <c r="H2141" s="547">
        <v>122563</v>
      </c>
      <c r="I2141" s="545" t="s">
        <v>12653</v>
      </c>
      <c r="J2141" s="545" t="s">
        <v>13299</v>
      </c>
      <c r="K2141" s="545" t="s">
        <v>15768</v>
      </c>
      <c r="L2141" s="545" t="s">
        <v>13413</v>
      </c>
      <c r="M2141" s="548" t="s">
        <v>13813</v>
      </c>
      <c r="N2141" s="545" t="s">
        <v>13413</v>
      </c>
      <c r="O2141" s="545" t="s">
        <v>13413</v>
      </c>
      <c r="P2141" s="549">
        <v>2348</v>
      </c>
      <c r="Q2141" s="549">
        <v>3</v>
      </c>
      <c r="R2141" s="549">
        <v>160</v>
      </c>
      <c r="S2141" s="548">
        <v>443</v>
      </c>
      <c r="T2141" s="548"/>
      <c r="U2141" s="99"/>
    </row>
    <row r="2142" spans="1:21" ht="19.5" customHeight="1">
      <c r="A2142" s="545">
        <v>2806</v>
      </c>
      <c r="B2142" s="545" t="s">
        <v>11362</v>
      </c>
      <c r="C2142" s="545" t="s">
        <v>216</v>
      </c>
      <c r="D2142" s="546"/>
      <c r="E2142" s="171" t="str">
        <f t="shared" si="33"/>
        <v>1900</v>
      </c>
      <c r="F2142" s="547">
        <v>0</v>
      </c>
      <c r="G2142" s="548">
        <v>0</v>
      </c>
      <c r="H2142" s="547">
        <v>0</v>
      </c>
      <c r="I2142" s="545" t="s">
        <v>12685</v>
      </c>
      <c r="J2142" s="545"/>
      <c r="K2142" s="545" t="s">
        <v>13413</v>
      </c>
      <c r="L2142" s="545" t="s">
        <v>15769</v>
      </c>
      <c r="M2142" s="548" t="s">
        <v>13758</v>
      </c>
      <c r="N2142" s="545" t="s">
        <v>13413</v>
      </c>
      <c r="O2142" s="545" t="s">
        <v>15770</v>
      </c>
      <c r="P2142" s="549">
        <v>2349</v>
      </c>
      <c r="Q2142" s="549">
        <v>1</v>
      </c>
      <c r="R2142" s="549">
        <v>11</v>
      </c>
      <c r="S2142" s="548"/>
      <c r="T2142" s="548"/>
      <c r="U2142" s="99"/>
    </row>
    <row r="2143" spans="1:21" ht="19.5" customHeight="1">
      <c r="A2143" s="545">
        <v>2807</v>
      </c>
      <c r="B2143" s="545" t="s">
        <v>11361</v>
      </c>
      <c r="C2143" s="545" t="s">
        <v>216</v>
      </c>
      <c r="D2143" s="546"/>
      <c r="E2143" s="171" t="str">
        <f t="shared" si="33"/>
        <v>1900</v>
      </c>
      <c r="F2143" s="547">
        <v>0</v>
      </c>
      <c r="G2143" s="548">
        <v>0</v>
      </c>
      <c r="H2143" s="547">
        <v>0</v>
      </c>
      <c r="I2143" s="545" t="s">
        <v>12656</v>
      </c>
      <c r="J2143" s="545"/>
      <c r="K2143" s="545" t="s">
        <v>13413</v>
      </c>
      <c r="L2143" s="545" t="s">
        <v>13982</v>
      </c>
      <c r="M2143" s="548" t="s">
        <v>13758</v>
      </c>
      <c r="N2143" s="545" t="s">
        <v>13413</v>
      </c>
      <c r="O2143" s="545" t="s">
        <v>15771</v>
      </c>
      <c r="P2143" s="549">
        <v>2350</v>
      </c>
      <c r="Q2143" s="549">
        <v>1</v>
      </c>
      <c r="R2143" s="549">
        <v>119</v>
      </c>
      <c r="S2143" s="548"/>
      <c r="T2143" s="548"/>
      <c r="U2143" s="99"/>
    </row>
    <row r="2144" spans="1:21" ht="19.5" customHeight="1">
      <c r="A2144" s="545">
        <v>2808</v>
      </c>
      <c r="B2144" s="545" t="s">
        <v>6367</v>
      </c>
      <c r="C2144" s="545" t="s">
        <v>216</v>
      </c>
      <c r="D2144" s="546">
        <v>45708</v>
      </c>
      <c r="E2144" s="171" t="str">
        <f t="shared" si="33"/>
        <v>2025</v>
      </c>
      <c r="F2144" s="547">
        <v>159322.65</v>
      </c>
      <c r="G2144" s="548">
        <v>0.19</v>
      </c>
      <c r="H2144" s="547">
        <v>133884.57999999999</v>
      </c>
      <c r="I2144" s="545" t="s">
        <v>12685</v>
      </c>
      <c r="J2144" s="545" t="s">
        <v>13307</v>
      </c>
      <c r="K2144" s="545" t="s">
        <v>13413</v>
      </c>
      <c r="L2144" s="545" t="s">
        <v>13413</v>
      </c>
      <c r="M2144" s="548" t="s">
        <v>13758</v>
      </c>
      <c r="N2144" s="545" t="s">
        <v>13413</v>
      </c>
      <c r="O2144" s="545" t="s">
        <v>15772</v>
      </c>
      <c r="P2144" s="549">
        <v>2351</v>
      </c>
      <c r="Q2144" s="549">
        <v>1</v>
      </c>
      <c r="R2144" s="549">
        <v>11</v>
      </c>
      <c r="S2144" s="548">
        <v>2228</v>
      </c>
      <c r="T2144" s="548"/>
      <c r="U2144" s="99"/>
    </row>
    <row r="2145" spans="1:21" ht="19.5" customHeight="1">
      <c r="A2145" s="545">
        <v>2809</v>
      </c>
      <c r="B2145" s="545" t="s">
        <v>1508</v>
      </c>
      <c r="C2145" s="545" t="s">
        <v>216</v>
      </c>
      <c r="D2145" s="546"/>
      <c r="E2145" s="171" t="str">
        <f t="shared" si="33"/>
        <v>1900</v>
      </c>
      <c r="F2145" s="547">
        <v>0</v>
      </c>
      <c r="G2145" s="548">
        <v>0</v>
      </c>
      <c r="H2145" s="547">
        <v>0</v>
      </c>
      <c r="I2145" s="545" t="s">
        <v>12703</v>
      </c>
      <c r="J2145" s="545"/>
      <c r="K2145" s="545" t="s">
        <v>13413</v>
      </c>
      <c r="L2145" s="545" t="s">
        <v>13413</v>
      </c>
      <c r="M2145" s="548" t="s">
        <v>13758</v>
      </c>
      <c r="N2145" s="545" t="s">
        <v>13413</v>
      </c>
      <c r="O2145" s="545" t="s">
        <v>15773</v>
      </c>
      <c r="P2145" s="549">
        <v>2352</v>
      </c>
      <c r="Q2145" s="549">
        <v>1</v>
      </c>
      <c r="R2145" s="549">
        <v>120</v>
      </c>
      <c r="S2145" s="548"/>
      <c r="T2145" s="548"/>
      <c r="U2145" s="99"/>
    </row>
    <row r="2146" spans="1:21" ht="19.5" customHeight="1">
      <c r="A2146" s="545">
        <v>2810</v>
      </c>
      <c r="B2146" s="545" t="s">
        <v>3706</v>
      </c>
      <c r="C2146" s="545" t="s">
        <v>216</v>
      </c>
      <c r="D2146" s="546">
        <v>43844</v>
      </c>
      <c r="E2146" s="171" t="str">
        <f t="shared" si="33"/>
        <v>2020</v>
      </c>
      <c r="F2146" s="547">
        <v>61622.96</v>
      </c>
      <c r="G2146" s="548">
        <v>0.19</v>
      </c>
      <c r="H2146" s="547">
        <v>51784</v>
      </c>
      <c r="I2146" s="545" t="s">
        <v>12746</v>
      </c>
      <c r="J2146" s="545" t="s">
        <v>13297</v>
      </c>
      <c r="K2146" s="545" t="s">
        <v>13413</v>
      </c>
      <c r="L2146" s="545" t="s">
        <v>13413</v>
      </c>
      <c r="M2146" s="548" t="s">
        <v>13758</v>
      </c>
      <c r="N2146" s="545" t="s">
        <v>22179</v>
      </c>
      <c r="O2146" s="545" t="s">
        <v>13413</v>
      </c>
      <c r="P2146" s="549">
        <v>2353</v>
      </c>
      <c r="Q2146" s="549">
        <v>1</v>
      </c>
      <c r="R2146" s="549">
        <v>29</v>
      </c>
      <c r="S2146" s="548">
        <v>2257</v>
      </c>
      <c r="T2146" s="548">
        <v>173</v>
      </c>
      <c r="U2146" s="99"/>
    </row>
    <row r="2147" spans="1:21" ht="19.5" customHeight="1">
      <c r="A2147" s="545">
        <v>2811</v>
      </c>
      <c r="B2147" s="545" t="s">
        <v>4634</v>
      </c>
      <c r="C2147" s="545" t="s">
        <v>216</v>
      </c>
      <c r="D2147" s="546">
        <v>43515</v>
      </c>
      <c r="E2147" s="171" t="str">
        <f t="shared" si="33"/>
        <v>2019</v>
      </c>
      <c r="F2147" s="547">
        <v>97498</v>
      </c>
      <c r="G2147" s="548">
        <v>0.19</v>
      </c>
      <c r="H2147" s="547">
        <v>81931.09</v>
      </c>
      <c r="I2147" s="545" t="s">
        <v>12685</v>
      </c>
      <c r="J2147" s="545" t="s">
        <v>13302</v>
      </c>
      <c r="K2147" s="545" t="s">
        <v>13413</v>
      </c>
      <c r="L2147" s="545" t="s">
        <v>15774</v>
      </c>
      <c r="M2147" s="548" t="s">
        <v>13758</v>
      </c>
      <c r="N2147" s="545" t="s">
        <v>13413</v>
      </c>
      <c r="O2147" s="545" t="s">
        <v>13413</v>
      </c>
      <c r="P2147" s="549">
        <v>2354</v>
      </c>
      <c r="Q2147" s="549">
        <v>1</v>
      </c>
      <c r="R2147" s="549">
        <v>11</v>
      </c>
      <c r="S2147" s="548">
        <v>2219</v>
      </c>
      <c r="T2147" s="548"/>
      <c r="U2147" s="99"/>
    </row>
    <row r="2148" spans="1:21" ht="19.5" customHeight="1">
      <c r="A2148" s="545">
        <v>2812</v>
      </c>
      <c r="B2148" s="545" t="s">
        <v>11360</v>
      </c>
      <c r="C2148" s="545" t="s">
        <v>221</v>
      </c>
      <c r="D2148" s="546"/>
      <c r="E2148" s="171" t="str">
        <f t="shared" si="33"/>
        <v>1900</v>
      </c>
      <c r="F2148" s="547">
        <v>0</v>
      </c>
      <c r="G2148" s="548">
        <v>0</v>
      </c>
      <c r="H2148" s="547">
        <v>0</v>
      </c>
      <c r="I2148" s="545" t="s">
        <v>12727</v>
      </c>
      <c r="J2148" s="545"/>
      <c r="K2148" s="545" t="s">
        <v>13413</v>
      </c>
      <c r="L2148" s="545" t="s">
        <v>15775</v>
      </c>
      <c r="M2148" s="548" t="s">
        <v>13758</v>
      </c>
      <c r="N2148" s="545" t="s">
        <v>13413</v>
      </c>
      <c r="O2148" s="545" t="s">
        <v>13413</v>
      </c>
      <c r="P2148" s="549">
        <v>2355</v>
      </c>
      <c r="Q2148" s="549">
        <v>1</v>
      </c>
      <c r="R2148" s="549">
        <v>148</v>
      </c>
      <c r="S2148" s="548"/>
      <c r="T2148" s="548"/>
      <c r="U2148" s="99"/>
    </row>
    <row r="2149" spans="1:21" ht="19.5" customHeight="1">
      <c r="A2149" s="545">
        <v>2813</v>
      </c>
      <c r="B2149" s="545" t="s">
        <v>11359</v>
      </c>
      <c r="C2149" s="545" t="s">
        <v>221</v>
      </c>
      <c r="D2149" s="546"/>
      <c r="E2149" s="171" t="str">
        <f t="shared" si="33"/>
        <v>1900</v>
      </c>
      <c r="F2149" s="547">
        <v>0</v>
      </c>
      <c r="G2149" s="548">
        <v>0</v>
      </c>
      <c r="H2149" s="547">
        <v>0</v>
      </c>
      <c r="I2149" s="545" t="s">
        <v>12727</v>
      </c>
      <c r="J2149" s="545"/>
      <c r="K2149" s="545" t="s">
        <v>13413</v>
      </c>
      <c r="L2149" s="545" t="s">
        <v>15775</v>
      </c>
      <c r="M2149" s="548" t="s">
        <v>13758</v>
      </c>
      <c r="N2149" s="545" t="s">
        <v>13413</v>
      </c>
      <c r="O2149" s="545" t="s">
        <v>13413</v>
      </c>
      <c r="P2149" s="549">
        <v>2356</v>
      </c>
      <c r="Q2149" s="549">
        <v>1</v>
      </c>
      <c r="R2149" s="549">
        <v>148</v>
      </c>
      <c r="S2149" s="548"/>
      <c r="T2149" s="548"/>
      <c r="U2149" s="99"/>
    </row>
    <row r="2150" spans="1:21" ht="19.5" customHeight="1">
      <c r="A2150" s="545">
        <v>2814</v>
      </c>
      <c r="B2150" s="545" t="s">
        <v>11358</v>
      </c>
      <c r="C2150" s="545" t="s">
        <v>221</v>
      </c>
      <c r="D2150" s="546"/>
      <c r="E2150" s="171" t="str">
        <f t="shared" si="33"/>
        <v>1900</v>
      </c>
      <c r="F2150" s="547">
        <v>0</v>
      </c>
      <c r="G2150" s="548">
        <v>0</v>
      </c>
      <c r="H2150" s="547">
        <v>0</v>
      </c>
      <c r="I2150" s="545" t="s">
        <v>12727</v>
      </c>
      <c r="J2150" s="545"/>
      <c r="K2150" s="545" t="s">
        <v>13413</v>
      </c>
      <c r="L2150" s="545" t="s">
        <v>15775</v>
      </c>
      <c r="M2150" s="548" t="s">
        <v>13758</v>
      </c>
      <c r="N2150" s="545" t="s">
        <v>13413</v>
      </c>
      <c r="O2150" s="545" t="s">
        <v>13413</v>
      </c>
      <c r="P2150" s="549">
        <v>2357</v>
      </c>
      <c r="Q2150" s="549">
        <v>1</v>
      </c>
      <c r="R2150" s="549">
        <v>148</v>
      </c>
      <c r="S2150" s="548"/>
      <c r="T2150" s="548"/>
      <c r="U2150" s="99"/>
    </row>
    <row r="2151" spans="1:21" ht="19.5" customHeight="1">
      <c r="A2151" s="545">
        <v>2815</v>
      </c>
      <c r="B2151" s="545" t="s">
        <v>2825</v>
      </c>
      <c r="C2151" s="545" t="s">
        <v>221</v>
      </c>
      <c r="D2151" s="546"/>
      <c r="E2151" s="171" t="str">
        <f t="shared" si="33"/>
        <v>1900</v>
      </c>
      <c r="F2151" s="547">
        <v>0</v>
      </c>
      <c r="G2151" s="548">
        <v>0</v>
      </c>
      <c r="H2151" s="547">
        <v>0</v>
      </c>
      <c r="I2151" s="545" t="s">
        <v>12727</v>
      </c>
      <c r="J2151" s="545"/>
      <c r="K2151" s="545" t="s">
        <v>13413</v>
      </c>
      <c r="L2151" s="545" t="s">
        <v>15776</v>
      </c>
      <c r="M2151" s="548" t="s">
        <v>13758</v>
      </c>
      <c r="N2151" s="545" t="s">
        <v>13413</v>
      </c>
      <c r="O2151" s="545" t="s">
        <v>13413</v>
      </c>
      <c r="P2151" s="549">
        <v>2358</v>
      </c>
      <c r="Q2151" s="549">
        <v>1</v>
      </c>
      <c r="R2151" s="549">
        <v>148</v>
      </c>
      <c r="S2151" s="548"/>
      <c r="T2151" s="548"/>
      <c r="U2151" s="99"/>
    </row>
    <row r="2152" spans="1:21" ht="19.5" customHeight="1">
      <c r="A2152" s="545">
        <v>2816</v>
      </c>
      <c r="B2152" s="545" t="s">
        <v>1805</v>
      </c>
      <c r="C2152" s="545" t="s">
        <v>209</v>
      </c>
      <c r="D2152" s="546"/>
      <c r="E2152" s="171" t="str">
        <f t="shared" si="33"/>
        <v>1900</v>
      </c>
      <c r="F2152" s="547">
        <v>0</v>
      </c>
      <c r="G2152" s="548">
        <v>0</v>
      </c>
      <c r="H2152" s="547">
        <v>0</v>
      </c>
      <c r="I2152" s="545" t="s">
        <v>12638</v>
      </c>
      <c r="J2152" s="545"/>
      <c r="K2152" s="545" t="s">
        <v>13413</v>
      </c>
      <c r="L2152" s="545" t="s">
        <v>15777</v>
      </c>
      <c r="M2152" s="548" t="s">
        <v>13758</v>
      </c>
      <c r="N2152" s="545" t="s">
        <v>13413</v>
      </c>
      <c r="O2152" s="545" t="s">
        <v>15778</v>
      </c>
      <c r="P2152" s="549">
        <v>2359</v>
      </c>
      <c r="Q2152" s="549">
        <v>1</v>
      </c>
      <c r="R2152" s="549">
        <v>126</v>
      </c>
      <c r="S2152" s="548"/>
      <c r="T2152" s="548"/>
      <c r="U2152" s="99"/>
    </row>
    <row r="2153" spans="1:21" ht="19.5" customHeight="1">
      <c r="A2153" s="545">
        <v>2817</v>
      </c>
      <c r="B2153" s="545" t="s">
        <v>331</v>
      </c>
      <c r="C2153" s="545" t="s">
        <v>311</v>
      </c>
      <c r="D2153" s="546"/>
      <c r="E2153" s="171" t="str">
        <f t="shared" si="33"/>
        <v>1900</v>
      </c>
      <c r="F2153" s="547">
        <v>0</v>
      </c>
      <c r="G2153" s="548">
        <v>0</v>
      </c>
      <c r="H2153" s="547">
        <v>0</v>
      </c>
      <c r="I2153" s="545" t="s">
        <v>12657</v>
      </c>
      <c r="J2153" s="545"/>
      <c r="K2153" s="545" t="s">
        <v>13413</v>
      </c>
      <c r="L2153" s="545" t="s">
        <v>15779</v>
      </c>
      <c r="M2153" s="548" t="s">
        <v>13758</v>
      </c>
      <c r="N2153" s="545" t="s">
        <v>13413</v>
      </c>
      <c r="O2153" s="545" t="s">
        <v>15780</v>
      </c>
      <c r="P2153" s="549">
        <v>2360</v>
      </c>
      <c r="Q2153" s="549">
        <v>1</v>
      </c>
      <c r="R2153" s="549">
        <v>69</v>
      </c>
      <c r="S2153" s="548"/>
      <c r="T2153" s="548"/>
      <c r="U2153" s="99"/>
    </row>
    <row r="2154" spans="1:21" ht="19.5" customHeight="1">
      <c r="A2154" s="545">
        <v>2818</v>
      </c>
      <c r="B2154" s="545" t="s">
        <v>334</v>
      </c>
      <c r="C2154" s="545" t="s">
        <v>311</v>
      </c>
      <c r="D2154" s="546"/>
      <c r="E2154" s="171" t="str">
        <f t="shared" si="33"/>
        <v>1900</v>
      </c>
      <c r="F2154" s="547">
        <v>0</v>
      </c>
      <c r="G2154" s="548">
        <v>0</v>
      </c>
      <c r="H2154" s="547">
        <v>0</v>
      </c>
      <c r="I2154" s="545" t="s">
        <v>12657</v>
      </c>
      <c r="J2154" s="545"/>
      <c r="K2154" s="545" t="s">
        <v>13413</v>
      </c>
      <c r="L2154" s="545" t="s">
        <v>15779</v>
      </c>
      <c r="M2154" s="548" t="s">
        <v>13758</v>
      </c>
      <c r="N2154" s="545" t="s">
        <v>13413</v>
      </c>
      <c r="O2154" s="545" t="s">
        <v>13413</v>
      </c>
      <c r="P2154" s="549">
        <v>2361</v>
      </c>
      <c r="Q2154" s="549">
        <v>1</v>
      </c>
      <c r="R2154" s="549">
        <v>69</v>
      </c>
      <c r="S2154" s="548"/>
      <c r="T2154" s="548"/>
      <c r="U2154" s="99"/>
    </row>
    <row r="2155" spans="1:21" ht="19.5" customHeight="1">
      <c r="A2155" s="545">
        <v>2819</v>
      </c>
      <c r="B2155" s="545" t="s">
        <v>335</v>
      </c>
      <c r="C2155" s="545" t="s">
        <v>311</v>
      </c>
      <c r="D2155" s="546">
        <v>46066</v>
      </c>
      <c r="E2155" s="171" t="str">
        <f t="shared" si="33"/>
        <v>2026</v>
      </c>
      <c r="F2155" s="547">
        <v>507765</v>
      </c>
      <c r="G2155" s="548">
        <v>0.19</v>
      </c>
      <c r="H2155" s="547">
        <v>426693.28</v>
      </c>
      <c r="I2155" s="545" t="s">
        <v>12657</v>
      </c>
      <c r="J2155" s="545" t="s">
        <v>13296</v>
      </c>
      <c r="K2155" s="545" t="s">
        <v>13413</v>
      </c>
      <c r="L2155" s="545" t="s">
        <v>15779</v>
      </c>
      <c r="M2155" s="548" t="s">
        <v>13758</v>
      </c>
      <c r="N2155" s="545" t="s">
        <v>13413</v>
      </c>
      <c r="O2155" s="545" t="s">
        <v>13413</v>
      </c>
      <c r="P2155" s="549">
        <v>2362</v>
      </c>
      <c r="Q2155" s="549">
        <v>1</v>
      </c>
      <c r="R2155" s="549">
        <v>69</v>
      </c>
      <c r="S2155" s="548">
        <v>2218</v>
      </c>
      <c r="T2155" s="548"/>
      <c r="U2155" s="99"/>
    </row>
    <row r="2156" spans="1:21" ht="19.5" customHeight="1">
      <c r="A2156" s="545">
        <v>2820</v>
      </c>
      <c r="B2156" s="545" t="s">
        <v>7085</v>
      </c>
      <c r="C2156" s="545" t="s">
        <v>311</v>
      </c>
      <c r="D2156" s="546">
        <v>46052</v>
      </c>
      <c r="E2156" s="171" t="str">
        <f t="shared" si="33"/>
        <v>2026</v>
      </c>
      <c r="F2156" s="547">
        <v>700027</v>
      </c>
      <c r="G2156" s="548">
        <v>0.19</v>
      </c>
      <c r="H2156" s="547">
        <v>588257.98</v>
      </c>
      <c r="I2156" s="545" t="s">
        <v>12657</v>
      </c>
      <c r="J2156" s="545" t="s">
        <v>13307</v>
      </c>
      <c r="K2156" s="545" t="s">
        <v>13413</v>
      </c>
      <c r="L2156" s="545" t="s">
        <v>15779</v>
      </c>
      <c r="M2156" s="548" t="s">
        <v>13758</v>
      </c>
      <c r="N2156" s="545" t="s">
        <v>13413</v>
      </c>
      <c r="O2156" s="545" t="s">
        <v>13413</v>
      </c>
      <c r="P2156" s="549">
        <v>2363</v>
      </c>
      <c r="Q2156" s="549">
        <v>1</v>
      </c>
      <c r="R2156" s="549">
        <v>69</v>
      </c>
      <c r="S2156" s="548">
        <v>2228</v>
      </c>
      <c r="T2156" s="548"/>
      <c r="U2156" s="99"/>
    </row>
    <row r="2157" spans="1:21" ht="19.5" customHeight="1">
      <c r="A2157" s="545">
        <v>2821</v>
      </c>
      <c r="B2157" s="545" t="s">
        <v>339</v>
      </c>
      <c r="C2157" s="545" t="s">
        <v>311</v>
      </c>
      <c r="D2157" s="546"/>
      <c r="E2157" s="171" t="str">
        <f t="shared" si="33"/>
        <v>1900</v>
      </c>
      <c r="F2157" s="547">
        <v>0</v>
      </c>
      <c r="G2157" s="548">
        <v>0</v>
      </c>
      <c r="H2157" s="547">
        <v>0</v>
      </c>
      <c r="I2157" s="545" t="s">
        <v>12657</v>
      </c>
      <c r="J2157" s="545"/>
      <c r="K2157" s="545" t="s">
        <v>13413</v>
      </c>
      <c r="L2157" s="545" t="s">
        <v>15779</v>
      </c>
      <c r="M2157" s="548" t="s">
        <v>13758</v>
      </c>
      <c r="N2157" s="545" t="s">
        <v>13413</v>
      </c>
      <c r="O2157" s="545" t="s">
        <v>13413</v>
      </c>
      <c r="P2157" s="549">
        <v>2364</v>
      </c>
      <c r="Q2157" s="549">
        <v>1</v>
      </c>
      <c r="R2157" s="549">
        <v>69</v>
      </c>
      <c r="S2157" s="548"/>
      <c r="T2157" s="548"/>
      <c r="U2157" s="99"/>
    </row>
    <row r="2158" spans="1:21" ht="19.5" customHeight="1">
      <c r="A2158" s="545">
        <v>2822</v>
      </c>
      <c r="B2158" s="545" t="s">
        <v>6366</v>
      </c>
      <c r="C2158" s="545" t="s">
        <v>311</v>
      </c>
      <c r="D2158" s="546">
        <v>45069</v>
      </c>
      <c r="E2158" s="171" t="str">
        <f t="shared" si="33"/>
        <v>2023</v>
      </c>
      <c r="F2158" s="547">
        <v>487527.99</v>
      </c>
      <c r="G2158" s="548">
        <v>0.19</v>
      </c>
      <c r="H2158" s="547">
        <v>409687.39</v>
      </c>
      <c r="I2158" s="545" t="s">
        <v>12657</v>
      </c>
      <c r="J2158" s="545" t="s">
        <v>13298</v>
      </c>
      <c r="K2158" s="545" t="s">
        <v>15781</v>
      </c>
      <c r="L2158" s="545" t="s">
        <v>15779</v>
      </c>
      <c r="M2158" s="548" t="s">
        <v>13758</v>
      </c>
      <c r="N2158" s="545" t="s">
        <v>13413</v>
      </c>
      <c r="O2158" s="545" t="s">
        <v>13413</v>
      </c>
      <c r="P2158" s="549">
        <v>2365</v>
      </c>
      <c r="Q2158" s="549">
        <v>1</v>
      </c>
      <c r="R2158" s="549">
        <v>69</v>
      </c>
      <c r="S2158" s="548">
        <v>1012</v>
      </c>
      <c r="T2158" s="548"/>
      <c r="U2158" s="99"/>
    </row>
    <row r="2159" spans="1:21" ht="19.5" customHeight="1">
      <c r="A2159" s="545">
        <v>2823</v>
      </c>
      <c r="B2159" s="545" t="s">
        <v>11357</v>
      </c>
      <c r="C2159" s="545" t="s">
        <v>311</v>
      </c>
      <c r="D2159" s="546"/>
      <c r="E2159" s="171" t="str">
        <f t="shared" si="33"/>
        <v>1900</v>
      </c>
      <c r="F2159" s="547">
        <v>0</v>
      </c>
      <c r="G2159" s="548">
        <v>0</v>
      </c>
      <c r="H2159" s="547">
        <v>0</v>
      </c>
      <c r="I2159" s="545" t="s">
        <v>12657</v>
      </c>
      <c r="J2159" s="545"/>
      <c r="K2159" s="545" t="s">
        <v>13413</v>
      </c>
      <c r="L2159" s="545" t="s">
        <v>15779</v>
      </c>
      <c r="M2159" s="548" t="s">
        <v>13758</v>
      </c>
      <c r="N2159" s="545" t="s">
        <v>13413</v>
      </c>
      <c r="O2159" s="545" t="s">
        <v>13413</v>
      </c>
      <c r="P2159" s="549">
        <v>2366</v>
      </c>
      <c r="Q2159" s="549">
        <v>1</v>
      </c>
      <c r="R2159" s="549">
        <v>69</v>
      </c>
      <c r="S2159" s="548"/>
      <c r="T2159" s="548"/>
      <c r="U2159" s="99"/>
    </row>
    <row r="2160" spans="1:21" ht="19.5" customHeight="1">
      <c r="A2160" s="545">
        <v>2824</v>
      </c>
      <c r="B2160" s="545" t="s">
        <v>345</v>
      </c>
      <c r="C2160" s="545" t="s">
        <v>311</v>
      </c>
      <c r="D2160" s="546"/>
      <c r="E2160" s="171" t="str">
        <f t="shared" si="33"/>
        <v>1900</v>
      </c>
      <c r="F2160" s="547">
        <v>0</v>
      </c>
      <c r="G2160" s="548">
        <v>0</v>
      </c>
      <c r="H2160" s="547">
        <v>0</v>
      </c>
      <c r="I2160" s="545" t="s">
        <v>12657</v>
      </c>
      <c r="J2160" s="545"/>
      <c r="K2160" s="545" t="s">
        <v>13413</v>
      </c>
      <c r="L2160" s="545" t="s">
        <v>15779</v>
      </c>
      <c r="M2160" s="548" t="s">
        <v>13758</v>
      </c>
      <c r="N2160" s="545" t="s">
        <v>13413</v>
      </c>
      <c r="O2160" s="545" t="s">
        <v>13413</v>
      </c>
      <c r="P2160" s="549">
        <v>2367</v>
      </c>
      <c r="Q2160" s="549">
        <v>1</v>
      </c>
      <c r="R2160" s="549">
        <v>69</v>
      </c>
      <c r="S2160" s="548"/>
      <c r="T2160" s="548"/>
      <c r="U2160" s="99"/>
    </row>
    <row r="2161" spans="1:21" ht="19.5" customHeight="1">
      <c r="A2161" s="545">
        <v>2825</v>
      </c>
      <c r="B2161" s="545" t="s">
        <v>347</v>
      </c>
      <c r="C2161" s="545" t="s">
        <v>311</v>
      </c>
      <c r="D2161" s="546"/>
      <c r="E2161" s="171" t="str">
        <f t="shared" si="33"/>
        <v>1900</v>
      </c>
      <c r="F2161" s="547">
        <v>0</v>
      </c>
      <c r="G2161" s="548">
        <v>0</v>
      </c>
      <c r="H2161" s="547">
        <v>0</v>
      </c>
      <c r="I2161" s="545" t="s">
        <v>12657</v>
      </c>
      <c r="J2161" s="545"/>
      <c r="K2161" s="545" t="s">
        <v>13413</v>
      </c>
      <c r="L2161" s="545" t="s">
        <v>15779</v>
      </c>
      <c r="M2161" s="548" t="s">
        <v>13758</v>
      </c>
      <c r="N2161" s="545" t="s">
        <v>13413</v>
      </c>
      <c r="O2161" s="545" t="s">
        <v>13413</v>
      </c>
      <c r="P2161" s="549">
        <v>2368</v>
      </c>
      <c r="Q2161" s="549">
        <v>1</v>
      </c>
      <c r="R2161" s="549">
        <v>69</v>
      </c>
      <c r="S2161" s="548"/>
      <c r="T2161" s="548"/>
      <c r="U2161" s="99"/>
    </row>
    <row r="2162" spans="1:21" ht="19.5" customHeight="1">
      <c r="A2162" s="545">
        <v>2827</v>
      </c>
      <c r="B2162" s="545" t="s">
        <v>813</v>
      </c>
      <c r="C2162" s="545" t="s">
        <v>221</v>
      </c>
      <c r="D2162" s="546"/>
      <c r="E2162" s="171" t="str">
        <f t="shared" si="33"/>
        <v>1900</v>
      </c>
      <c r="F2162" s="547">
        <v>0</v>
      </c>
      <c r="G2162" s="548">
        <v>0</v>
      </c>
      <c r="H2162" s="547">
        <v>0</v>
      </c>
      <c r="I2162" s="545" t="s">
        <v>12643</v>
      </c>
      <c r="J2162" s="545"/>
      <c r="K2162" s="545" t="s">
        <v>13413</v>
      </c>
      <c r="L2162" s="545" t="s">
        <v>13982</v>
      </c>
      <c r="M2162" s="548" t="s">
        <v>13758</v>
      </c>
      <c r="N2162" s="545" t="s">
        <v>13413</v>
      </c>
      <c r="O2162" s="545" t="s">
        <v>15782</v>
      </c>
      <c r="P2162" s="549">
        <v>2369</v>
      </c>
      <c r="Q2162" s="549">
        <v>1</v>
      </c>
      <c r="R2162" s="549">
        <v>6</v>
      </c>
      <c r="S2162" s="548"/>
      <c r="T2162" s="548"/>
      <c r="U2162" s="99"/>
    </row>
    <row r="2163" spans="1:21" ht="19.5" customHeight="1">
      <c r="A2163" s="545">
        <v>2828</v>
      </c>
      <c r="B2163" s="545" t="s">
        <v>841</v>
      </c>
      <c r="C2163" s="545" t="s">
        <v>221</v>
      </c>
      <c r="D2163" s="546"/>
      <c r="E2163" s="171" t="str">
        <f t="shared" si="33"/>
        <v>1900</v>
      </c>
      <c r="F2163" s="547">
        <v>0</v>
      </c>
      <c r="G2163" s="548">
        <v>0</v>
      </c>
      <c r="H2163" s="547">
        <v>0</v>
      </c>
      <c r="I2163" s="545" t="s">
        <v>12684</v>
      </c>
      <c r="J2163" s="545"/>
      <c r="K2163" s="545" t="s">
        <v>13413</v>
      </c>
      <c r="L2163" s="545" t="s">
        <v>14016</v>
      </c>
      <c r="M2163" s="548" t="s">
        <v>13758</v>
      </c>
      <c r="N2163" s="545" t="s">
        <v>13413</v>
      </c>
      <c r="O2163" s="545" t="s">
        <v>15783</v>
      </c>
      <c r="P2163" s="549">
        <v>2370</v>
      </c>
      <c r="Q2163" s="549">
        <v>1</v>
      </c>
      <c r="R2163" s="549">
        <v>95</v>
      </c>
      <c r="S2163" s="548"/>
      <c r="T2163" s="548"/>
      <c r="U2163" s="99"/>
    </row>
    <row r="2164" spans="1:21" ht="19.5" customHeight="1">
      <c r="A2164" s="545">
        <v>2829</v>
      </c>
      <c r="B2164" s="545" t="s">
        <v>696</v>
      </c>
      <c r="C2164" s="545" t="s">
        <v>221</v>
      </c>
      <c r="D2164" s="546"/>
      <c r="E2164" s="171" t="str">
        <f t="shared" si="33"/>
        <v>1900</v>
      </c>
      <c r="F2164" s="547">
        <v>0</v>
      </c>
      <c r="G2164" s="548">
        <v>0</v>
      </c>
      <c r="H2164" s="547">
        <v>0</v>
      </c>
      <c r="I2164" s="545" t="s">
        <v>12687</v>
      </c>
      <c r="J2164" s="545"/>
      <c r="K2164" s="545" t="s">
        <v>13413</v>
      </c>
      <c r="L2164" s="545" t="s">
        <v>13972</v>
      </c>
      <c r="M2164" s="548" t="s">
        <v>13758</v>
      </c>
      <c r="N2164" s="545" t="s">
        <v>13413</v>
      </c>
      <c r="O2164" s="545" t="s">
        <v>15784</v>
      </c>
      <c r="P2164" s="549">
        <v>2371</v>
      </c>
      <c r="Q2164" s="549">
        <v>1</v>
      </c>
      <c r="R2164" s="549">
        <v>91</v>
      </c>
      <c r="S2164" s="548"/>
      <c r="T2164" s="548"/>
      <c r="U2164" s="99"/>
    </row>
    <row r="2165" spans="1:21" ht="19.5" customHeight="1">
      <c r="A2165" s="545">
        <v>2830</v>
      </c>
      <c r="B2165" s="545" t="s">
        <v>811</v>
      </c>
      <c r="C2165" s="545" t="s">
        <v>221</v>
      </c>
      <c r="D2165" s="546"/>
      <c r="E2165" s="171" t="str">
        <f t="shared" si="33"/>
        <v>1900</v>
      </c>
      <c r="F2165" s="547">
        <v>0</v>
      </c>
      <c r="G2165" s="548">
        <v>0</v>
      </c>
      <c r="H2165" s="547">
        <v>0</v>
      </c>
      <c r="I2165" s="545" t="s">
        <v>12684</v>
      </c>
      <c r="J2165" s="545"/>
      <c r="K2165" s="545" t="s">
        <v>13413</v>
      </c>
      <c r="L2165" s="545" t="s">
        <v>15785</v>
      </c>
      <c r="M2165" s="548" t="s">
        <v>13758</v>
      </c>
      <c r="N2165" s="545" t="s">
        <v>13413</v>
      </c>
      <c r="O2165" s="545" t="s">
        <v>15786</v>
      </c>
      <c r="P2165" s="549">
        <v>2372</v>
      </c>
      <c r="Q2165" s="549">
        <v>1</v>
      </c>
      <c r="R2165" s="549">
        <v>95</v>
      </c>
      <c r="S2165" s="548"/>
      <c r="T2165" s="548"/>
      <c r="U2165" s="99"/>
    </row>
    <row r="2166" spans="1:21" ht="19.5" customHeight="1">
      <c r="A2166" s="545">
        <v>2831</v>
      </c>
      <c r="B2166" s="545" t="s">
        <v>1807</v>
      </c>
      <c r="C2166" s="545" t="s">
        <v>209</v>
      </c>
      <c r="D2166" s="546"/>
      <c r="E2166" s="171" t="str">
        <f t="shared" si="33"/>
        <v>1900</v>
      </c>
      <c r="F2166" s="547">
        <v>0</v>
      </c>
      <c r="G2166" s="548">
        <v>0</v>
      </c>
      <c r="H2166" s="547">
        <v>0</v>
      </c>
      <c r="I2166" s="545" t="s">
        <v>12638</v>
      </c>
      <c r="J2166" s="545"/>
      <c r="K2166" s="545" t="s">
        <v>13413</v>
      </c>
      <c r="L2166" s="545" t="s">
        <v>15777</v>
      </c>
      <c r="M2166" s="548" t="s">
        <v>13758</v>
      </c>
      <c r="N2166" s="545" t="s">
        <v>13413</v>
      </c>
      <c r="O2166" s="545" t="s">
        <v>15787</v>
      </c>
      <c r="P2166" s="549">
        <v>2373</v>
      </c>
      <c r="Q2166" s="549">
        <v>1</v>
      </c>
      <c r="R2166" s="549">
        <v>126</v>
      </c>
      <c r="S2166" s="548"/>
      <c r="T2166" s="548"/>
      <c r="U2166" s="99"/>
    </row>
    <row r="2167" spans="1:21" ht="19.5" customHeight="1">
      <c r="A2167" s="545">
        <v>2832</v>
      </c>
      <c r="B2167" s="545" t="s">
        <v>1804</v>
      </c>
      <c r="C2167" s="545" t="s">
        <v>209</v>
      </c>
      <c r="D2167" s="546"/>
      <c r="E2167" s="171" t="str">
        <f t="shared" si="33"/>
        <v>1900</v>
      </c>
      <c r="F2167" s="547">
        <v>0</v>
      </c>
      <c r="G2167" s="548">
        <v>0</v>
      </c>
      <c r="H2167" s="547">
        <v>0</v>
      </c>
      <c r="I2167" s="545" t="s">
        <v>12638</v>
      </c>
      <c r="J2167" s="545"/>
      <c r="K2167" s="545" t="s">
        <v>13413</v>
      </c>
      <c r="L2167" s="545" t="s">
        <v>15777</v>
      </c>
      <c r="M2167" s="548" t="s">
        <v>13758</v>
      </c>
      <c r="N2167" s="545" t="s">
        <v>13413</v>
      </c>
      <c r="O2167" s="545" t="s">
        <v>15788</v>
      </c>
      <c r="P2167" s="549">
        <v>2374</v>
      </c>
      <c r="Q2167" s="549">
        <v>1</v>
      </c>
      <c r="R2167" s="549">
        <v>126</v>
      </c>
      <c r="S2167" s="548"/>
      <c r="T2167" s="548"/>
      <c r="U2167" s="99"/>
    </row>
    <row r="2168" spans="1:21" ht="19.5" customHeight="1">
      <c r="A2168" s="545">
        <v>2833</v>
      </c>
      <c r="B2168" s="545" t="s">
        <v>6672</v>
      </c>
      <c r="C2168" s="545" t="s">
        <v>209</v>
      </c>
      <c r="D2168" s="546">
        <v>44126</v>
      </c>
      <c r="E2168" s="171" t="str">
        <f t="shared" si="33"/>
        <v>2020</v>
      </c>
      <c r="F2168" s="547">
        <v>1425</v>
      </c>
      <c r="G2168" s="548">
        <v>0.19</v>
      </c>
      <c r="H2168" s="547">
        <v>1197.48</v>
      </c>
      <c r="I2168" s="545" t="s">
        <v>12706</v>
      </c>
      <c r="J2168" s="545" t="s">
        <v>13298</v>
      </c>
      <c r="K2168" s="545" t="s">
        <v>13413</v>
      </c>
      <c r="L2168" s="545" t="s">
        <v>15789</v>
      </c>
      <c r="M2168" s="548" t="s">
        <v>13758</v>
      </c>
      <c r="N2168" s="545" t="s">
        <v>13413</v>
      </c>
      <c r="O2168" s="545"/>
      <c r="P2168" s="549">
        <v>2375</v>
      </c>
      <c r="Q2168" s="549">
        <v>1</v>
      </c>
      <c r="R2168" s="549">
        <v>128</v>
      </c>
      <c r="S2168" s="548">
        <v>1012</v>
      </c>
      <c r="T2168" s="548"/>
      <c r="U2168" s="99"/>
    </row>
    <row r="2169" spans="1:21" ht="19.5" customHeight="1">
      <c r="A2169" s="545">
        <v>2834</v>
      </c>
      <c r="B2169" s="545" t="s">
        <v>1091</v>
      </c>
      <c r="C2169" s="545" t="s">
        <v>216</v>
      </c>
      <c r="D2169" s="546"/>
      <c r="E2169" s="171" t="str">
        <f t="shared" si="33"/>
        <v>1900</v>
      </c>
      <c r="F2169" s="547">
        <v>0</v>
      </c>
      <c r="G2169" s="548">
        <v>0</v>
      </c>
      <c r="H2169" s="547">
        <v>0</v>
      </c>
      <c r="I2169" s="545" t="s">
        <v>12693</v>
      </c>
      <c r="J2169" s="545"/>
      <c r="K2169" s="545" t="s">
        <v>13413</v>
      </c>
      <c r="L2169" s="545" t="s">
        <v>15790</v>
      </c>
      <c r="M2169" s="548" t="s">
        <v>13758</v>
      </c>
      <c r="N2169" s="545" t="s">
        <v>13413</v>
      </c>
      <c r="O2169" s="545" t="s">
        <v>13413</v>
      </c>
      <c r="P2169" s="549">
        <v>2376</v>
      </c>
      <c r="Q2169" s="549">
        <v>1</v>
      </c>
      <c r="R2169" s="549">
        <v>102</v>
      </c>
      <c r="S2169" s="548"/>
      <c r="T2169" s="548"/>
      <c r="U2169" s="99"/>
    </row>
    <row r="2170" spans="1:21" ht="19.5" customHeight="1">
      <c r="A2170" s="545">
        <v>2835</v>
      </c>
      <c r="B2170" s="545" t="s">
        <v>1042</v>
      </c>
      <c r="C2170" s="545" t="s">
        <v>216</v>
      </c>
      <c r="D2170" s="546"/>
      <c r="E2170" s="171" t="str">
        <f t="shared" si="33"/>
        <v>1900</v>
      </c>
      <c r="F2170" s="547">
        <v>0</v>
      </c>
      <c r="G2170" s="548">
        <v>0</v>
      </c>
      <c r="H2170" s="547">
        <v>0</v>
      </c>
      <c r="I2170" s="545" t="s">
        <v>12693</v>
      </c>
      <c r="J2170" s="545"/>
      <c r="K2170" s="545" t="s">
        <v>13413</v>
      </c>
      <c r="L2170" s="545" t="s">
        <v>14085</v>
      </c>
      <c r="M2170" s="548" t="s">
        <v>13758</v>
      </c>
      <c r="N2170" s="545" t="s">
        <v>13413</v>
      </c>
      <c r="O2170" s="545" t="s">
        <v>14086</v>
      </c>
      <c r="P2170" s="549">
        <v>2377</v>
      </c>
      <c r="Q2170" s="549">
        <v>1</v>
      </c>
      <c r="R2170" s="549">
        <v>102</v>
      </c>
      <c r="S2170" s="548"/>
      <c r="T2170" s="548"/>
      <c r="U2170" s="99"/>
    </row>
    <row r="2171" spans="1:21" ht="19.5" customHeight="1">
      <c r="A2171" s="545">
        <v>2836</v>
      </c>
      <c r="B2171" s="545" t="s">
        <v>11356</v>
      </c>
      <c r="C2171" s="545" t="s">
        <v>216</v>
      </c>
      <c r="D2171" s="546"/>
      <c r="E2171" s="171" t="str">
        <f t="shared" si="33"/>
        <v>1900</v>
      </c>
      <c r="F2171" s="547">
        <v>0</v>
      </c>
      <c r="G2171" s="548">
        <v>0</v>
      </c>
      <c r="H2171" s="547">
        <v>0</v>
      </c>
      <c r="I2171" s="545" t="s">
        <v>12680</v>
      </c>
      <c r="J2171" s="545"/>
      <c r="K2171" s="545" t="s">
        <v>13413</v>
      </c>
      <c r="L2171" s="545" t="s">
        <v>15791</v>
      </c>
      <c r="M2171" s="548" t="s">
        <v>13758</v>
      </c>
      <c r="N2171" s="545" t="s">
        <v>13413</v>
      </c>
      <c r="O2171" s="545" t="s">
        <v>15792</v>
      </c>
      <c r="P2171" s="549">
        <v>2378</v>
      </c>
      <c r="Q2171" s="549">
        <v>1</v>
      </c>
      <c r="R2171" s="549">
        <v>20</v>
      </c>
      <c r="S2171" s="548"/>
      <c r="T2171" s="548"/>
      <c r="U2171" s="99"/>
    </row>
    <row r="2172" spans="1:21" ht="19.5" customHeight="1">
      <c r="A2172" s="545">
        <v>2837</v>
      </c>
      <c r="B2172" s="545" t="s">
        <v>11355</v>
      </c>
      <c r="C2172" s="545" t="s">
        <v>4504</v>
      </c>
      <c r="D2172" s="546"/>
      <c r="E2172" s="171" t="str">
        <f t="shared" si="33"/>
        <v>1900</v>
      </c>
      <c r="F2172" s="547">
        <v>0</v>
      </c>
      <c r="G2172" s="548">
        <v>0</v>
      </c>
      <c r="H2172" s="547">
        <v>0</v>
      </c>
      <c r="I2172" s="545" t="s">
        <v>12690</v>
      </c>
      <c r="J2172" s="545"/>
      <c r="K2172" s="545" t="s">
        <v>13413</v>
      </c>
      <c r="L2172" s="545" t="s">
        <v>13413</v>
      </c>
      <c r="M2172" s="548" t="s">
        <v>13868</v>
      </c>
      <c r="N2172" s="545" t="s">
        <v>13413</v>
      </c>
      <c r="O2172" s="545" t="s">
        <v>13413</v>
      </c>
      <c r="P2172" s="549">
        <v>2379</v>
      </c>
      <c r="Q2172" s="549">
        <v>2</v>
      </c>
      <c r="R2172" s="549">
        <v>96</v>
      </c>
      <c r="S2172" s="548"/>
      <c r="T2172" s="548"/>
      <c r="U2172" s="99"/>
    </row>
    <row r="2173" spans="1:21" ht="19.5" customHeight="1">
      <c r="A2173" s="545">
        <v>2838</v>
      </c>
      <c r="B2173" s="545" t="s">
        <v>11354</v>
      </c>
      <c r="C2173" s="545" t="s">
        <v>221</v>
      </c>
      <c r="D2173" s="546"/>
      <c r="E2173" s="171" t="str">
        <f t="shared" si="33"/>
        <v>1900</v>
      </c>
      <c r="F2173" s="547">
        <v>0</v>
      </c>
      <c r="G2173" s="548">
        <v>0</v>
      </c>
      <c r="H2173" s="547">
        <v>0</v>
      </c>
      <c r="I2173" s="545" t="s">
        <v>12687</v>
      </c>
      <c r="J2173" s="545"/>
      <c r="K2173" s="545" t="s">
        <v>13413</v>
      </c>
      <c r="L2173" s="545" t="s">
        <v>13972</v>
      </c>
      <c r="M2173" s="548" t="s">
        <v>13758</v>
      </c>
      <c r="N2173" s="545" t="s">
        <v>13413</v>
      </c>
      <c r="O2173" s="545" t="s">
        <v>15793</v>
      </c>
      <c r="P2173" s="549">
        <v>2380</v>
      </c>
      <c r="Q2173" s="549">
        <v>1</v>
      </c>
      <c r="R2173" s="549">
        <v>91</v>
      </c>
      <c r="S2173" s="548"/>
      <c r="T2173" s="548"/>
      <c r="U2173" s="99"/>
    </row>
    <row r="2174" spans="1:21" ht="19.5" customHeight="1">
      <c r="A2174" s="545">
        <v>2839</v>
      </c>
      <c r="B2174" s="545" t="s">
        <v>11353</v>
      </c>
      <c r="C2174" s="545" t="s">
        <v>221</v>
      </c>
      <c r="D2174" s="546"/>
      <c r="E2174" s="171" t="str">
        <f t="shared" si="33"/>
        <v>1900</v>
      </c>
      <c r="F2174" s="547">
        <v>0</v>
      </c>
      <c r="G2174" s="548">
        <v>0</v>
      </c>
      <c r="H2174" s="547">
        <v>0</v>
      </c>
      <c r="I2174" s="545" t="s">
        <v>12687</v>
      </c>
      <c r="J2174" s="545"/>
      <c r="K2174" s="545" t="s">
        <v>13413</v>
      </c>
      <c r="L2174" s="545" t="s">
        <v>13982</v>
      </c>
      <c r="M2174" s="548" t="s">
        <v>13758</v>
      </c>
      <c r="N2174" s="545" t="s">
        <v>13413</v>
      </c>
      <c r="O2174" s="545" t="s">
        <v>15794</v>
      </c>
      <c r="P2174" s="549">
        <v>2381</v>
      </c>
      <c r="Q2174" s="549">
        <v>1</v>
      </c>
      <c r="R2174" s="549">
        <v>91</v>
      </c>
      <c r="S2174" s="548"/>
      <c r="T2174" s="548"/>
      <c r="U2174" s="99"/>
    </row>
    <row r="2175" spans="1:21" ht="19.5" customHeight="1">
      <c r="A2175" s="545">
        <v>2843</v>
      </c>
      <c r="B2175" s="545" t="s">
        <v>11352</v>
      </c>
      <c r="C2175" s="545" t="s">
        <v>206</v>
      </c>
      <c r="D2175" s="546"/>
      <c r="E2175" s="171" t="str">
        <f t="shared" si="33"/>
        <v>1900</v>
      </c>
      <c r="F2175" s="547">
        <v>0</v>
      </c>
      <c r="G2175" s="548">
        <v>0</v>
      </c>
      <c r="H2175" s="547">
        <v>0</v>
      </c>
      <c r="I2175" s="545" t="s">
        <v>12645</v>
      </c>
      <c r="J2175" s="545"/>
      <c r="K2175" s="545" t="s">
        <v>13413</v>
      </c>
      <c r="L2175" s="545" t="s">
        <v>13413</v>
      </c>
      <c r="M2175" s="548" t="s">
        <v>13758</v>
      </c>
      <c r="N2175" s="545" t="s">
        <v>22144</v>
      </c>
      <c r="O2175" s="545" t="s">
        <v>15795</v>
      </c>
      <c r="P2175" s="549">
        <v>2382</v>
      </c>
      <c r="Q2175" s="549">
        <v>1</v>
      </c>
      <c r="R2175" s="549">
        <v>12</v>
      </c>
      <c r="S2175" s="548"/>
      <c r="T2175" s="548">
        <v>37</v>
      </c>
      <c r="U2175" s="99"/>
    </row>
    <row r="2176" spans="1:21" ht="19.5" customHeight="1">
      <c r="A2176" s="545">
        <v>2847</v>
      </c>
      <c r="B2176" s="545" t="s">
        <v>3717</v>
      </c>
      <c r="C2176" s="545" t="s">
        <v>216</v>
      </c>
      <c r="D2176" s="546">
        <v>43840</v>
      </c>
      <c r="E2176" s="171" t="str">
        <f t="shared" si="33"/>
        <v>2020</v>
      </c>
      <c r="F2176" s="547">
        <v>71513</v>
      </c>
      <c r="G2176" s="548">
        <v>0.19</v>
      </c>
      <c r="H2176" s="547">
        <v>60094.96</v>
      </c>
      <c r="I2176" s="545" t="s">
        <v>12746</v>
      </c>
      <c r="J2176" s="545" t="s">
        <v>13297</v>
      </c>
      <c r="K2176" s="545" t="s">
        <v>13413</v>
      </c>
      <c r="L2176" s="545" t="s">
        <v>13413</v>
      </c>
      <c r="M2176" s="548" t="s">
        <v>13758</v>
      </c>
      <c r="N2176" s="545" t="s">
        <v>22179</v>
      </c>
      <c r="O2176" s="545" t="s">
        <v>13413</v>
      </c>
      <c r="P2176" s="549">
        <v>2383</v>
      </c>
      <c r="Q2176" s="549">
        <v>1</v>
      </c>
      <c r="R2176" s="549">
        <v>29</v>
      </c>
      <c r="S2176" s="548">
        <v>2257</v>
      </c>
      <c r="T2176" s="548">
        <v>173</v>
      </c>
      <c r="U2176" s="99"/>
    </row>
    <row r="2177" spans="1:21" ht="19.5" customHeight="1">
      <c r="A2177" s="545">
        <v>2848</v>
      </c>
      <c r="B2177" s="545" t="s">
        <v>11351</v>
      </c>
      <c r="C2177" s="545" t="s">
        <v>221</v>
      </c>
      <c r="D2177" s="546"/>
      <c r="E2177" s="171" t="str">
        <f t="shared" si="33"/>
        <v>1900</v>
      </c>
      <c r="F2177" s="547">
        <v>0</v>
      </c>
      <c r="G2177" s="548">
        <v>0</v>
      </c>
      <c r="H2177" s="547">
        <v>0</v>
      </c>
      <c r="I2177" s="545" t="s">
        <v>12684</v>
      </c>
      <c r="J2177" s="545"/>
      <c r="K2177" s="545" t="s">
        <v>13413</v>
      </c>
      <c r="L2177" s="545" t="s">
        <v>13982</v>
      </c>
      <c r="M2177" s="548" t="s">
        <v>13758</v>
      </c>
      <c r="N2177" s="545" t="s">
        <v>13413</v>
      </c>
      <c r="O2177" s="545" t="s">
        <v>15796</v>
      </c>
      <c r="P2177" s="549">
        <v>2384</v>
      </c>
      <c r="Q2177" s="549">
        <v>1</v>
      </c>
      <c r="R2177" s="549">
        <v>95</v>
      </c>
      <c r="S2177" s="548"/>
      <c r="T2177" s="548"/>
      <c r="U2177" s="99"/>
    </row>
    <row r="2178" spans="1:21" ht="19.5" customHeight="1">
      <c r="A2178" s="545">
        <v>2849</v>
      </c>
      <c r="B2178" s="545" t="s">
        <v>1714</v>
      </c>
      <c r="C2178" s="545" t="s">
        <v>206</v>
      </c>
      <c r="D2178" s="546"/>
      <c r="E2178" s="171" t="str">
        <f t="shared" si="33"/>
        <v>1900</v>
      </c>
      <c r="F2178" s="547">
        <v>0</v>
      </c>
      <c r="G2178" s="548">
        <v>0</v>
      </c>
      <c r="H2178" s="547">
        <v>0</v>
      </c>
      <c r="I2178" s="545" t="s">
        <v>12645</v>
      </c>
      <c r="J2178" s="545"/>
      <c r="K2178" s="545" t="s">
        <v>13413</v>
      </c>
      <c r="L2178" s="545" t="s">
        <v>13413</v>
      </c>
      <c r="M2178" s="548" t="s">
        <v>13758</v>
      </c>
      <c r="N2178" s="545" t="s">
        <v>22144</v>
      </c>
      <c r="O2178" s="545" t="s">
        <v>15797</v>
      </c>
      <c r="P2178" s="549">
        <v>2385</v>
      </c>
      <c r="Q2178" s="549">
        <v>1</v>
      </c>
      <c r="R2178" s="549">
        <v>12</v>
      </c>
      <c r="S2178" s="548"/>
      <c r="T2178" s="548">
        <v>37</v>
      </c>
      <c r="U2178" s="99"/>
    </row>
    <row r="2179" spans="1:21" ht="19.5" customHeight="1">
      <c r="A2179" s="545">
        <v>2850</v>
      </c>
      <c r="B2179" s="545" t="s">
        <v>12495</v>
      </c>
      <c r="C2179" s="545" t="s">
        <v>206</v>
      </c>
      <c r="D2179" s="546">
        <v>46052</v>
      </c>
      <c r="E2179" s="171" t="str">
        <f t="shared" si="33"/>
        <v>2026</v>
      </c>
      <c r="F2179" s="547">
        <v>22922</v>
      </c>
      <c r="G2179" s="548">
        <v>0.19</v>
      </c>
      <c r="H2179" s="547">
        <v>19262.18</v>
      </c>
      <c r="I2179" s="545" t="s">
        <v>12645</v>
      </c>
      <c r="J2179" s="545" t="s">
        <v>13307</v>
      </c>
      <c r="K2179" s="545" t="s">
        <v>15798</v>
      </c>
      <c r="L2179" s="545" t="s">
        <v>13413</v>
      </c>
      <c r="M2179" s="548" t="s">
        <v>13758</v>
      </c>
      <c r="N2179" s="545" t="s">
        <v>22144</v>
      </c>
      <c r="O2179" s="545" t="s">
        <v>14411</v>
      </c>
      <c r="P2179" s="549">
        <v>2386</v>
      </c>
      <c r="Q2179" s="549">
        <v>1</v>
      </c>
      <c r="R2179" s="549">
        <v>12</v>
      </c>
      <c r="S2179" s="548">
        <v>2228</v>
      </c>
      <c r="T2179" s="548">
        <v>37</v>
      </c>
      <c r="U2179" s="99"/>
    </row>
    <row r="2180" spans="1:21" ht="19.5" customHeight="1">
      <c r="A2180" s="545">
        <v>2851</v>
      </c>
      <c r="B2180" s="545" t="s">
        <v>1561</v>
      </c>
      <c r="C2180" s="545" t="s">
        <v>216</v>
      </c>
      <c r="D2180" s="546"/>
      <c r="E2180" s="171" t="str">
        <f t="shared" ref="E2180:E2243" si="34">TEXT(D2180,"YYYY")</f>
        <v>1900</v>
      </c>
      <c r="F2180" s="547">
        <v>0</v>
      </c>
      <c r="G2180" s="548">
        <v>0</v>
      </c>
      <c r="H2180" s="547">
        <v>0</v>
      </c>
      <c r="I2180" s="545" t="s">
        <v>12656</v>
      </c>
      <c r="J2180" s="545"/>
      <c r="K2180" s="545" t="s">
        <v>13413</v>
      </c>
      <c r="L2180" s="545" t="s">
        <v>13818</v>
      </c>
      <c r="M2180" s="548" t="s">
        <v>13758</v>
      </c>
      <c r="N2180" s="545" t="s">
        <v>22146</v>
      </c>
      <c r="O2180" s="545" t="s">
        <v>15799</v>
      </c>
      <c r="P2180" s="549">
        <v>2387</v>
      </c>
      <c r="Q2180" s="549">
        <v>1</v>
      </c>
      <c r="R2180" s="549">
        <v>119</v>
      </c>
      <c r="S2180" s="548"/>
      <c r="T2180" s="548">
        <v>15</v>
      </c>
      <c r="U2180" s="99"/>
    </row>
    <row r="2181" spans="1:21" ht="19.5" customHeight="1">
      <c r="A2181" s="545">
        <v>2852</v>
      </c>
      <c r="B2181" s="545" t="s">
        <v>11350</v>
      </c>
      <c r="C2181" s="545" t="s">
        <v>206</v>
      </c>
      <c r="D2181" s="546"/>
      <c r="E2181" s="171" t="str">
        <f t="shared" si="34"/>
        <v>1900</v>
      </c>
      <c r="F2181" s="547">
        <v>0</v>
      </c>
      <c r="G2181" s="548">
        <v>0</v>
      </c>
      <c r="H2181" s="547">
        <v>0</v>
      </c>
      <c r="I2181" s="545" t="s">
        <v>12645</v>
      </c>
      <c r="J2181" s="545"/>
      <c r="K2181" s="545" t="s">
        <v>13413</v>
      </c>
      <c r="L2181" s="545" t="s">
        <v>13413</v>
      </c>
      <c r="M2181" s="548" t="s">
        <v>13758</v>
      </c>
      <c r="N2181" s="545" t="s">
        <v>22144</v>
      </c>
      <c r="O2181" s="545" t="s">
        <v>15800</v>
      </c>
      <c r="P2181" s="549">
        <v>2388</v>
      </c>
      <c r="Q2181" s="549">
        <v>1</v>
      </c>
      <c r="R2181" s="549">
        <v>12</v>
      </c>
      <c r="S2181" s="548"/>
      <c r="T2181" s="548">
        <v>37</v>
      </c>
      <c r="U2181" s="99"/>
    </row>
    <row r="2182" spans="1:21" ht="19.5" customHeight="1">
      <c r="A2182" s="545">
        <v>2857</v>
      </c>
      <c r="B2182" s="545" t="s">
        <v>3770</v>
      </c>
      <c r="C2182" s="545" t="s">
        <v>216</v>
      </c>
      <c r="D2182" s="546">
        <v>44589</v>
      </c>
      <c r="E2182" s="171" t="str">
        <f t="shared" si="34"/>
        <v>2022</v>
      </c>
      <c r="F2182" s="547">
        <v>116543</v>
      </c>
      <c r="G2182" s="548">
        <v>0.19</v>
      </c>
      <c r="H2182" s="547">
        <v>97935.29</v>
      </c>
      <c r="I2182" s="545" t="s">
        <v>12746</v>
      </c>
      <c r="J2182" s="545" t="s">
        <v>13297</v>
      </c>
      <c r="K2182" s="545" t="s">
        <v>13413</v>
      </c>
      <c r="L2182" s="545" t="s">
        <v>13413</v>
      </c>
      <c r="M2182" s="548" t="s">
        <v>13758</v>
      </c>
      <c r="N2182" s="545" t="s">
        <v>22179</v>
      </c>
      <c r="O2182" s="545" t="s">
        <v>13413</v>
      </c>
      <c r="P2182" s="549">
        <v>2389</v>
      </c>
      <c r="Q2182" s="549">
        <v>1</v>
      </c>
      <c r="R2182" s="549">
        <v>29</v>
      </c>
      <c r="S2182" s="548">
        <v>2257</v>
      </c>
      <c r="T2182" s="548">
        <v>173</v>
      </c>
      <c r="U2182" s="99"/>
    </row>
    <row r="2183" spans="1:21" ht="19.5" customHeight="1">
      <c r="A2183" s="545">
        <v>2859</v>
      </c>
      <c r="B2183" s="545" t="s">
        <v>707</v>
      </c>
      <c r="C2183" s="545" t="s">
        <v>221</v>
      </c>
      <c r="D2183" s="546"/>
      <c r="E2183" s="171" t="str">
        <f t="shared" si="34"/>
        <v>1900</v>
      </c>
      <c r="F2183" s="547">
        <v>0</v>
      </c>
      <c r="G2183" s="548">
        <v>0</v>
      </c>
      <c r="H2183" s="547">
        <v>0</v>
      </c>
      <c r="I2183" s="545" t="s">
        <v>12687</v>
      </c>
      <c r="J2183" s="545"/>
      <c r="K2183" s="545" t="s">
        <v>13413</v>
      </c>
      <c r="L2183" s="545" t="s">
        <v>13982</v>
      </c>
      <c r="M2183" s="548" t="s">
        <v>13758</v>
      </c>
      <c r="N2183" s="545" t="s">
        <v>13413</v>
      </c>
      <c r="O2183" s="545" t="s">
        <v>15801</v>
      </c>
      <c r="P2183" s="549">
        <v>2390</v>
      </c>
      <c r="Q2183" s="549">
        <v>1</v>
      </c>
      <c r="R2183" s="549">
        <v>91</v>
      </c>
      <c r="S2183" s="548"/>
      <c r="T2183" s="548"/>
      <c r="U2183" s="99"/>
    </row>
    <row r="2184" spans="1:21" ht="19.5" customHeight="1">
      <c r="A2184" s="545">
        <v>2861</v>
      </c>
      <c r="B2184" s="545" t="s">
        <v>11349</v>
      </c>
      <c r="C2184" s="545" t="s">
        <v>221</v>
      </c>
      <c r="D2184" s="546"/>
      <c r="E2184" s="171" t="str">
        <f t="shared" si="34"/>
        <v>1900</v>
      </c>
      <c r="F2184" s="547">
        <v>0</v>
      </c>
      <c r="G2184" s="548">
        <v>0</v>
      </c>
      <c r="H2184" s="547">
        <v>0</v>
      </c>
      <c r="I2184" s="545" t="s">
        <v>12687</v>
      </c>
      <c r="J2184" s="545"/>
      <c r="K2184" s="545" t="s">
        <v>13413</v>
      </c>
      <c r="L2184" s="545" t="s">
        <v>15110</v>
      </c>
      <c r="M2184" s="548" t="s">
        <v>13758</v>
      </c>
      <c r="N2184" s="545" t="s">
        <v>13413</v>
      </c>
      <c r="O2184" s="545" t="s">
        <v>15802</v>
      </c>
      <c r="P2184" s="549">
        <v>2391</v>
      </c>
      <c r="Q2184" s="549">
        <v>1</v>
      </c>
      <c r="R2184" s="549">
        <v>91</v>
      </c>
      <c r="S2184" s="548"/>
      <c r="T2184" s="548"/>
      <c r="U2184" s="99"/>
    </row>
    <row r="2185" spans="1:21" ht="19.5" customHeight="1">
      <c r="A2185" s="545">
        <v>2863</v>
      </c>
      <c r="B2185" s="545" t="s">
        <v>3702</v>
      </c>
      <c r="C2185" s="545" t="s">
        <v>327</v>
      </c>
      <c r="D2185" s="546"/>
      <c r="E2185" s="171" t="str">
        <f t="shared" si="34"/>
        <v>1900</v>
      </c>
      <c r="F2185" s="547">
        <v>0</v>
      </c>
      <c r="G2185" s="548">
        <v>0</v>
      </c>
      <c r="H2185" s="547">
        <v>0</v>
      </c>
      <c r="I2185" s="545" t="s">
        <v>12747</v>
      </c>
      <c r="J2185" s="545"/>
      <c r="K2185" s="545" t="s">
        <v>13413</v>
      </c>
      <c r="L2185" s="545" t="s">
        <v>15803</v>
      </c>
      <c r="M2185" s="548" t="s">
        <v>15540</v>
      </c>
      <c r="N2185" s="545" t="s">
        <v>13413</v>
      </c>
      <c r="O2185" s="545" t="s">
        <v>13413</v>
      </c>
      <c r="P2185" s="549">
        <v>2392</v>
      </c>
      <c r="Q2185" s="549">
        <v>4</v>
      </c>
      <c r="R2185" s="549">
        <v>28</v>
      </c>
      <c r="S2185" s="548"/>
      <c r="T2185" s="548"/>
      <c r="U2185" s="99"/>
    </row>
    <row r="2186" spans="1:21" ht="19.5" customHeight="1">
      <c r="A2186" s="545">
        <v>2869</v>
      </c>
      <c r="B2186" s="545" t="s">
        <v>3703</v>
      </c>
      <c r="C2186" s="545" t="s">
        <v>327</v>
      </c>
      <c r="D2186" s="546"/>
      <c r="E2186" s="171" t="str">
        <f t="shared" si="34"/>
        <v>1900</v>
      </c>
      <c r="F2186" s="547">
        <v>0</v>
      </c>
      <c r="G2186" s="548">
        <v>0</v>
      </c>
      <c r="H2186" s="547">
        <v>0</v>
      </c>
      <c r="I2186" s="545" t="s">
        <v>12747</v>
      </c>
      <c r="J2186" s="545"/>
      <c r="K2186" s="545" t="s">
        <v>13413</v>
      </c>
      <c r="L2186" s="545" t="s">
        <v>15803</v>
      </c>
      <c r="M2186" s="548" t="s">
        <v>15540</v>
      </c>
      <c r="N2186" s="545" t="s">
        <v>13413</v>
      </c>
      <c r="O2186" s="545" t="s">
        <v>13413</v>
      </c>
      <c r="P2186" s="549">
        <v>2393</v>
      </c>
      <c r="Q2186" s="549">
        <v>4</v>
      </c>
      <c r="R2186" s="549">
        <v>28</v>
      </c>
      <c r="S2186" s="548"/>
      <c r="T2186" s="548"/>
      <c r="U2186" s="99"/>
    </row>
    <row r="2187" spans="1:21" ht="19.5" customHeight="1">
      <c r="A2187" s="545">
        <v>2876</v>
      </c>
      <c r="B2187" s="545" t="s">
        <v>1909</v>
      </c>
      <c r="C2187" s="545" t="s">
        <v>209</v>
      </c>
      <c r="D2187" s="546">
        <v>46052</v>
      </c>
      <c r="E2187" s="171" t="str">
        <f t="shared" si="34"/>
        <v>2026</v>
      </c>
      <c r="F2187" s="547">
        <v>8134</v>
      </c>
      <c r="G2187" s="548">
        <v>0.19</v>
      </c>
      <c r="H2187" s="547">
        <v>6835.29</v>
      </c>
      <c r="I2187" s="545" t="s">
        <v>12706</v>
      </c>
      <c r="J2187" s="545" t="s">
        <v>13307</v>
      </c>
      <c r="K2187" s="545" t="s">
        <v>13413</v>
      </c>
      <c r="L2187" s="545" t="s">
        <v>13413</v>
      </c>
      <c r="M2187" s="548" t="s">
        <v>13758</v>
      </c>
      <c r="N2187" s="545" t="s">
        <v>13413</v>
      </c>
      <c r="O2187" s="545" t="s">
        <v>15804</v>
      </c>
      <c r="P2187" s="549">
        <v>2394</v>
      </c>
      <c r="Q2187" s="549">
        <v>1</v>
      </c>
      <c r="R2187" s="549">
        <v>128</v>
      </c>
      <c r="S2187" s="548">
        <v>2228</v>
      </c>
      <c r="T2187" s="548"/>
      <c r="U2187" s="99"/>
    </row>
    <row r="2188" spans="1:21" ht="19.5" customHeight="1">
      <c r="A2188" s="545">
        <v>2877</v>
      </c>
      <c r="B2188" s="545" t="s">
        <v>1910</v>
      </c>
      <c r="C2188" s="545" t="s">
        <v>209</v>
      </c>
      <c r="D2188" s="546">
        <v>46078</v>
      </c>
      <c r="E2188" s="171" t="str">
        <f t="shared" si="34"/>
        <v>2026</v>
      </c>
      <c r="F2188" s="547">
        <v>8137</v>
      </c>
      <c r="G2188" s="548">
        <v>0.19</v>
      </c>
      <c r="H2188" s="547">
        <v>6837.82</v>
      </c>
      <c r="I2188" s="545" t="s">
        <v>12637</v>
      </c>
      <c r="J2188" s="545" t="s">
        <v>13298</v>
      </c>
      <c r="K2188" s="545" t="s">
        <v>13413</v>
      </c>
      <c r="L2188" s="545" t="s">
        <v>13413</v>
      </c>
      <c r="M2188" s="548" t="s">
        <v>13758</v>
      </c>
      <c r="N2188" s="545" t="s">
        <v>13413</v>
      </c>
      <c r="O2188" s="545" t="s">
        <v>15805</v>
      </c>
      <c r="P2188" s="549">
        <v>2395</v>
      </c>
      <c r="Q2188" s="549">
        <v>1</v>
      </c>
      <c r="R2188" s="549">
        <v>13</v>
      </c>
      <c r="S2188" s="548">
        <v>1012</v>
      </c>
      <c r="T2188" s="548"/>
      <c r="U2188" s="99"/>
    </row>
    <row r="2189" spans="1:21" ht="19.5" customHeight="1">
      <c r="A2189" s="545">
        <v>2878</v>
      </c>
      <c r="B2189" s="545" t="s">
        <v>11348</v>
      </c>
      <c r="C2189" s="545" t="s">
        <v>209</v>
      </c>
      <c r="D2189" s="546"/>
      <c r="E2189" s="171" t="str">
        <f t="shared" si="34"/>
        <v>1900</v>
      </c>
      <c r="F2189" s="547">
        <v>0</v>
      </c>
      <c r="G2189" s="548">
        <v>0</v>
      </c>
      <c r="H2189" s="547">
        <v>0</v>
      </c>
      <c r="I2189" s="545" t="s">
        <v>12719</v>
      </c>
      <c r="J2189" s="545"/>
      <c r="K2189" s="545" t="s">
        <v>13413</v>
      </c>
      <c r="L2189" s="545" t="s">
        <v>13413</v>
      </c>
      <c r="M2189" s="548" t="s">
        <v>13758</v>
      </c>
      <c r="N2189" s="545" t="s">
        <v>13413</v>
      </c>
      <c r="O2189" s="545" t="s">
        <v>14830</v>
      </c>
      <c r="P2189" s="549">
        <v>2396</v>
      </c>
      <c r="Q2189" s="549">
        <v>1</v>
      </c>
      <c r="R2189" s="549">
        <v>157</v>
      </c>
      <c r="S2189" s="548"/>
      <c r="T2189" s="548"/>
      <c r="U2189" s="99"/>
    </row>
    <row r="2190" spans="1:21" ht="19.5" customHeight="1">
      <c r="A2190" s="545">
        <v>2879</v>
      </c>
      <c r="B2190" s="545" t="s">
        <v>11347</v>
      </c>
      <c r="C2190" s="545" t="s">
        <v>209</v>
      </c>
      <c r="D2190" s="546"/>
      <c r="E2190" s="171" t="str">
        <f t="shared" si="34"/>
        <v>1900</v>
      </c>
      <c r="F2190" s="547">
        <v>0</v>
      </c>
      <c r="G2190" s="548">
        <v>0</v>
      </c>
      <c r="H2190" s="547">
        <v>0</v>
      </c>
      <c r="I2190" s="545" t="s">
        <v>12719</v>
      </c>
      <c r="J2190" s="545"/>
      <c r="K2190" s="545" t="s">
        <v>13413</v>
      </c>
      <c r="L2190" s="545" t="s">
        <v>13413</v>
      </c>
      <c r="M2190" s="548" t="s">
        <v>13758</v>
      </c>
      <c r="N2190" s="545" t="s">
        <v>13413</v>
      </c>
      <c r="O2190" s="545" t="s">
        <v>14830</v>
      </c>
      <c r="P2190" s="549">
        <v>2397</v>
      </c>
      <c r="Q2190" s="549">
        <v>1</v>
      </c>
      <c r="R2190" s="549">
        <v>157</v>
      </c>
      <c r="S2190" s="548"/>
      <c r="T2190" s="548"/>
      <c r="U2190" s="99"/>
    </row>
    <row r="2191" spans="1:21" ht="19.5" customHeight="1">
      <c r="A2191" s="545">
        <v>2880</v>
      </c>
      <c r="B2191" s="545" t="s">
        <v>11346</v>
      </c>
      <c r="C2191" s="545" t="s">
        <v>209</v>
      </c>
      <c r="D2191" s="546"/>
      <c r="E2191" s="171" t="str">
        <f t="shared" si="34"/>
        <v>1900</v>
      </c>
      <c r="F2191" s="547">
        <v>0</v>
      </c>
      <c r="G2191" s="548">
        <v>0</v>
      </c>
      <c r="H2191" s="547">
        <v>0</v>
      </c>
      <c r="I2191" s="545" t="s">
        <v>12719</v>
      </c>
      <c r="J2191" s="545"/>
      <c r="K2191" s="545" t="s">
        <v>13413</v>
      </c>
      <c r="L2191" s="545" t="s">
        <v>13413</v>
      </c>
      <c r="M2191" s="548" t="s">
        <v>13758</v>
      </c>
      <c r="N2191" s="545" t="s">
        <v>13413</v>
      </c>
      <c r="O2191" s="545" t="s">
        <v>14830</v>
      </c>
      <c r="P2191" s="549">
        <v>2398</v>
      </c>
      <c r="Q2191" s="549">
        <v>1</v>
      </c>
      <c r="R2191" s="549">
        <v>157</v>
      </c>
      <c r="S2191" s="548"/>
      <c r="T2191" s="548"/>
      <c r="U2191" s="99"/>
    </row>
    <row r="2192" spans="1:21" ht="19.5" customHeight="1">
      <c r="A2192" s="545">
        <v>2885</v>
      </c>
      <c r="B2192" s="545" t="s">
        <v>3704</v>
      </c>
      <c r="C2192" s="545" t="s">
        <v>327</v>
      </c>
      <c r="D2192" s="546"/>
      <c r="E2192" s="171" t="str">
        <f t="shared" si="34"/>
        <v>1900</v>
      </c>
      <c r="F2192" s="547">
        <v>0</v>
      </c>
      <c r="G2192" s="548">
        <v>0</v>
      </c>
      <c r="H2192" s="547">
        <v>0</v>
      </c>
      <c r="I2192" s="545" t="s">
        <v>12747</v>
      </c>
      <c r="J2192" s="545"/>
      <c r="K2192" s="545" t="s">
        <v>13413</v>
      </c>
      <c r="L2192" s="545" t="s">
        <v>15803</v>
      </c>
      <c r="M2192" s="548" t="s">
        <v>15540</v>
      </c>
      <c r="N2192" s="545" t="s">
        <v>13413</v>
      </c>
      <c r="O2192" s="545" t="s">
        <v>13413</v>
      </c>
      <c r="P2192" s="549">
        <v>2399</v>
      </c>
      <c r="Q2192" s="549">
        <v>4</v>
      </c>
      <c r="R2192" s="549">
        <v>28</v>
      </c>
      <c r="S2192" s="548"/>
      <c r="T2192" s="548"/>
      <c r="U2192" s="99"/>
    </row>
    <row r="2193" spans="1:21" ht="19.5" customHeight="1">
      <c r="A2193" s="545">
        <v>2887</v>
      </c>
      <c r="B2193" s="545" t="s">
        <v>3256</v>
      </c>
      <c r="C2193" s="545" t="s">
        <v>221</v>
      </c>
      <c r="D2193" s="546"/>
      <c r="E2193" s="171" t="str">
        <f t="shared" si="34"/>
        <v>1900</v>
      </c>
      <c r="F2193" s="547">
        <v>0</v>
      </c>
      <c r="G2193" s="548">
        <v>0</v>
      </c>
      <c r="H2193" s="547">
        <v>0</v>
      </c>
      <c r="I2193" s="545" t="s">
        <v>12663</v>
      </c>
      <c r="J2193" s="545"/>
      <c r="K2193" s="545" t="s">
        <v>13413</v>
      </c>
      <c r="L2193" s="545" t="s">
        <v>14895</v>
      </c>
      <c r="M2193" s="548" t="s">
        <v>13758</v>
      </c>
      <c r="N2193" s="545" t="s">
        <v>13413</v>
      </c>
      <c r="O2193" s="545" t="s">
        <v>14890</v>
      </c>
      <c r="P2193" s="549">
        <v>2400</v>
      </c>
      <c r="Q2193" s="549">
        <v>1</v>
      </c>
      <c r="R2193" s="549">
        <v>21</v>
      </c>
      <c r="S2193" s="548"/>
      <c r="T2193" s="548"/>
      <c r="U2193" s="99"/>
    </row>
    <row r="2194" spans="1:21" ht="19.5" customHeight="1">
      <c r="A2194" s="545">
        <v>2888</v>
      </c>
      <c r="B2194" s="545" t="s">
        <v>11345</v>
      </c>
      <c r="C2194" s="545" t="s">
        <v>221</v>
      </c>
      <c r="D2194" s="546"/>
      <c r="E2194" s="171" t="str">
        <f t="shared" si="34"/>
        <v>1900</v>
      </c>
      <c r="F2194" s="547">
        <v>0</v>
      </c>
      <c r="G2194" s="548">
        <v>0</v>
      </c>
      <c r="H2194" s="547">
        <v>0</v>
      </c>
      <c r="I2194" s="545" t="s">
        <v>12643</v>
      </c>
      <c r="J2194" s="545"/>
      <c r="K2194" s="545" t="s">
        <v>13413</v>
      </c>
      <c r="L2194" s="545" t="s">
        <v>13413</v>
      </c>
      <c r="M2194" s="548" t="s">
        <v>13758</v>
      </c>
      <c r="N2194" s="545" t="s">
        <v>13413</v>
      </c>
      <c r="O2194" s="545" t="s">
        <v>13413</v>
      </c>
      <c r="P2194" s="549">
        <v>2401</v>
      </c>
      <c r="Q2194" s="549">
        <v>1</v>
      </c>
      <c r="R2194" s="549">
        <v>6</v>
      </c>
      <c r="S2194" s="548"/>
      <c r="T2194" s="548"/>
      <c r="U2194" s="99"/>
    </row>
    <row r="2195" spans="1:21" ht="19.5" customHeight="1">
      <c r="A2195" s="545">
        <v>2892</v>
      </c>
      <c r="B2195" s="545" t="s">
        <v>11344</v>
      </c>
      <c r="C2195" s="545" t="s">
        <v>221</v>
      </c>
      <c r="D2195" s="546"/>
      <c r="E2195" s="171" t="str">
        <f t="shared" si="34"/>
        <v>1900</v>
      </c>
      <c r="F2195" s="547">
        <v>0</v>
      </c>
      <c r="G2195" s="548">
        <v>0</v>
      </c>
      <c r="H2195" s="547">
        <v>0</v>
      </c>
      <c r="I2195" s="545" t="s">
        <v>12643</v>
      </c>
      <c r="J2195" s="545"/>
      <c r="K2195" s="545" t="s">
        <v>13413</v>
      </c>
      <c r="L2195" s="545" t="s">
        <v>13413</v>
      </c>
      <c r="M2195" s="548" t="s">
        <v>13758</v>
      </c>
      <c r="N2195" s="545" t="s">
        <v>13413</v>
      </c>
      <c r="O2195" s="545" t="s">
        <v>13413</v>
      </c>
      <c r="P2195" s="549">
        <v>2402</v>
      </c>
      <c r="Q2195" s="549">
        <v>1</v>
      </c>
      <c r="R2195" s="549">
        <v>6</v>
      </c>
      <c r="S2195" s="548"/>
      <c r="T2195" s="548"/>
      <c r="U2195" s="99"/>
    </row>
    <row r="2196" spans="1:21" ht="19.5" customHeight="1">
      <c r="A2196" s="545">
        <v>2898</v>
      </c>
      <c r="B2196" s="545" t="s">
        <v>11343</v>
      </c>
      <c r="C2196" s="545" t="s">
        <v>216</v>
      </c>
      <c r="D2196" s="546"/>
      <c r="E2196" s="171" t="str">
        <f t="shared" si="34"/>
        <v>1900</v>
      </c>
      <c r="F2196" s="547">
        <v>0</v>
      </c>
      <c r="G2196" s="548">
        <v>0</v>
      </c>
      <c r="H2196" s="547">
        <v>0</v>
      </c>
      <c r="I2196" s="545" t="s">
        <v>12665</v>
      </c>
      <c r="J2196" s="545"/>
      <c r="K2196" s="545" t="s">
        <v>15806</v>
      </c>
      <c r="L2196" s="545" t="s">
        <v>15807</v>
      </c>
      <c r="M2196" s="548" t="s">
        <v>13758</v>
      </c>
      <c r="N2196" s="545" t="s">
        <v>13413</v>
      </c>
      <c r="O2196" s="545" t="s">
        <v>15808</v>
      </c>
      <c r="P2196" s="549">
        <v>2403</v>
      </c>
      <c r="Q2196" s="549">
        <v>1</v>
      </c>
      <c r="R2196" s="549">
        <v>75</v>
      </c>
      <c r="S2196" s="548"/>
      <c r="T2196" s="548"/>
      <c r="U2196" s="99"/>
    </row>
    <row r="2197" spans="1:21" ht="19.5" customHeight="1">
      <c r="A2197" s="545">
        <v>2903</v>
      </c>
      <c r="B2197" s="545" t="s">
        <v>11342</v>
      </c>
      <c r="C2197" s="545" t="s">
        <v>216</v>
      </c>
      <c r="D2197" s="546"/>
      <c r="E2197" s="171" t="str">
        <f t="shared" si="34"/>
        <v>1900</v>
      </c>
      <c r="F2197" s="547">
        <v>0</v>
      </c>
      <c r="G2197" s="548">
        <v>0</v>
      </c>
      <c r="H2197" s="547">
        <v>0</v>
      </c>
      <c r="I2197" s="545" t="s">
        <v>12665</v>
      </c>
      <c r="J2197" s="545"/>
      <c r="K2197" s="545" t="s">
        <v>13413</v>
      </c>
      <c r="L2197" s="545" t="s">
        <v>15809</v>
      </c>
      <c r="M2197" s="548" t="s">
        <v>13758</v>
      </c>
      <c r="N2197" s="545" t="s">
        <v>13413</v>
      </c>
      <c r="O2197" s="545" t="s">
        <v>13827</v>
      </c>
      <c r="P2197" s="549">
        <v>2404</v>
      </c>
      <c r="Q2197" s="549">
        <v>1</v>
      </c>
      <c r="R2197" s="549">
        <v>75</v>
      </c>
      <c r="S2197" s="548"/>
      <c r="T2197" s="548"/>
      <c r="U2197" s="99"/>
    </row>
    <row r="2198" spans="1:21" ht="19.5" customHeight="1">
      <c r="A2198" s="545">
        <v>2909</v>
      </c>
      <c r="B2198" s="545" t="s">
        <v>11341</v>
      </c>
      <c r="C2198" s="545" t="s">
        <v>216</v>
      </c>
      <c r="D2198" s="546"/>
      <c r="E2198" s="171" t="str">
        <f t="shared" si="34"/>
        <v>1900</v>
      </c>
      <c r="F2198" s="547">
        <v>0</v>
      </c>
      <c r="G2198" s="548">
        <v>0</v>
      </c>
      <c r="H2198" s="547">
        <v>0</v>
      </c>
      <c r="I2198" s="545" t="s">
        <v>12678</v>
      </c>
      <c r="J2198" s="545"/>
      <c r="K2198" s="545" t="s">
        <v>13413</v>
      </c>
      <c r="L2198" s="545" t="s">
        <v>14928</v>
      </c>
      <c r="M2198" s="548" t="s">
        <v>13758</v>
      </c>
      <c r="N2198" s="545" t="s">
        <v>13413</v>
      </c>
      <c r="O2198" s="545" t="s">
        <v>13413</v>
      </c>
      <c r="P2198" s="549">
        <v>2409</v>
      </c>
      <c r="Q2198" s="549">
        <v>1</v>
      </c>
      <c r="R2198" s="549">
        <v>23</v>
      </c>
      <c r="S2198" s="548"/>
      <c r="T2198" s="548"/>
      <c r="U2198" s="99"/>
    </row>
    <row r="2199" spans="1:21" ht="19.5" customHeight="1">
      <c r="A2199" s="545">
        <v>2910</v>
      </c>
      <c r="B2199" s="545" t="s">
        <v>7994</v>
      </c>
      <c r="C2199" s="545" t="s">
        <v>216</v>
      </c>
      <c r="D2199" s="546">
        <v>46052</v>
      </c>
      <c r="E2199" s="171" t="str">
        <f t="shared" si="34"/>
        <v>2026</v>
      </c>
      <c r="F2199" s="547">
        <v>1216</v>
      </c>
      <c r="G2199" s="548">
        <v>0</v>
      </c>
      <c r="H2199" s="547">
        <v>1216</v>
      </c>
      <c r="I2199" s="545" t="s">
        <v>12660</v>
      </c>
      <c r="J2199" s="545" t="s">
        <v>13307</v>
      </c>
      <c r="K2199" s="545" t="s">
        <v>13413</v>
      </c>
      <c r="L2199" s="545" t="s">
        <v>15810</v>
      </c>
      <c r="M2199" s="548" t="s">
        <v>13758</v>
      </c>
      <c r="N2199" s="545" t="s">
        <v>13413</v>
      </c>
      <c r="O2199" s="545" t="s">
        <v>13853</v>
      </c>
      <c r="P2199" s="549">
        <v>2410</v>
      </c>
      <c r="Q2199" s="549">
        <v>1</v>
      </c>
      <c r="R2199" s="549">
        <v>72</v>
      </c>
      <c r="S2199" s="548">
        <v>2228</v>
      </c>
      <c r="T2199" s="548"/>
      <c r="U2199" s="99"/>
    </row>
    <row r="2200" spans="1:21" ht="19.5" customHeight="1">
      <c r="A2200" s="545">
        <v>2914</v>
      </c>
      <c r="B2200" s="545" t="s">
        <v>7288</v>
      </c>
      <c r="C2200" s="545" t="s">
        <v>5217</v>
      </c>
      <c r="D2200" s="546">
        <v>46052</v>
      </c>
      <c r="E2200" s="171" t="str">
        <f t="shared" si="34"/>
        <v>2026</v>
      </c>
      <c r="F2200" s="547">
        <v>64200</v>
      </c>
      <c r="G2200" s="548">
        <v>0</v>
      </c>
      <c r="H2200" s="547">
        <v>64200</v>
      </c>
      <c r="I2200" s="545" t="s">
        <v>12653</v>
      </c>
      <c r="J2200" s="545" t="s">
        <v>13299</v>
      </c>
      <c r="K2200" s="545" t="s">
        <v>15811</v>
      </c>
      <c r="L2200" s="545" t="s">
        <v>13413</v>
      </c>
      <c r="M2200" s="548" t="s">
        <v>13813</v>
      </c>
      <c r="N2200" s="545" t="s">
        <v>13413</v>
      </c>
      <c r="O2200" s="545" t="s">
        <v>13413</v>
      </c>
      <c r="P2200" s="549">
        <v>2412</v>
      </c>
      <c r="Q2200" s="549">
        <v>3</v>
      </c>
      <c r="R2200" s="549">
        <v>160</v>
      </c>
      <c r="S2200" s="548">
        <v>443</v>
      </c>
      <c r="T2200" s="548"/>
      <c r="U2200" s="99"/>
    </row>
    <row r="2201" spans="1:21" ht="19.5" customHeight="1">
      <c r="A2201" s="545">
        <v>2915</v>
      </c>
      <c r="B2201" s="545" t="s">
        <v>3270</v>
      </c>
      <c r="C2201" s="545" t="s">
        <v>5217</v>
      </c>
      <c r="D2201" s="546">
        <v>46052</v>
      </c>
      <c r="E2201" s="171" t="str">
        <f t="shared" si="34"/>
        <v>2026</v>
      </c>
      <c r="F2201" s="547">
        <v>61282</v>
      </c>
      <c r="G2201" s="548">
        <v>0</v>
      </c>
      <c r="H2201" s="547">
        <v>61282</v>
      </c>
      <c r="I2201" s="545" t="s">
        <v>12653</v>
      </c>
      <c r="J2201" s="545" t="s">
        <v>13299</v>
      </c>
      <c r="K2201" s="545" t="s">
        <v>15812</v>
      </c>
      <c r="L2201" s="545" t="s">
        <v>13413</v>
      </c>
      <c r="M2201" s="548" t="s">
        <v>13813</v>
      </c>
      <c r="N2201" s="545" t="s">
        <v>13413</v>
      </c>
      <c r="O2201" s="545" t="s">
        <v>13413</v>
      </c>
      <c r="P2201" s="549">
        <v>2413</v>
      </c>
      <c r="Q2201" s="549">
        <v>3</v>
      </c>
      <c r="R2201" s="549">
        <v>160</v>
      </c>
      <c r="S2201" s="548">
        <v>443</v>
      </c>
      <c r="T2201" s="548"/>
      <c r="U2201" s="99"/>
    </row>
    <row r="2202" spans="1:21" ht="19.5" customHeight="1">
      <c r="A2202" s="545">
        <v>2917</v>
      </c>
      <c r="B2202" s="545" t="s">
        <v>7084</v>
      </c>
      <c r="C2202" s="545" t="s">
        <v>206</v>
      </c>
      <c r="D2202" s="546">
        <v>46052</v>
      </c>
      <c r="E2202" s="171" t="str">
        <f t="shared" si="34"/>
        <v>2026</v>
      </c>
      <c r="F2202" s="547">
        <v>5057</v>
      </c>
      <c r="G2202" s="548">
        <v>0.19</v>
      </c>
      <c r="H2202" s="547">
        <v>4249.58</v>
      </c>
      <c r="I2202" s="545" t="s">
        <v>12644</v>
      </c>
      <c r="J2202" s="545" t="s">
        <v>13307</v>
      </c>
      <c r="K2202" s="545" t="s">
        <v>15813</v>
      </c>
      <c r="L2202" s="545" t="s">
        <v>15814</v>
      </c>
      <c r="M2202" s="548" t="s">
        <v>13758</v>
      </c>
      <c r="N2202" s="545" t="s">
        <v>13413</v>
      </c>
      <c r="O2202" s="545" t="s">
        <v>13413</v>
      </c>
      <c r="P2202" s="549">
        <v>2414</v>
      </c>
      <c r="Q2202" s="549">
        <v>1</v>
      </c>
      <c r="R2202" s="549">
        <v>62</v>
      </c>
      <c r="S2202" s="548">
        <v>2228</v>
      </c>
      <c r="T2202" s="548"/>
      <c r="U2202" s="99"/>
    </row>
    <row r="2203" spans="1:21" ht="19.5" customHeight="1">
      <c r="A2203" s="545">
        <v>2918</v>
      </c>
      <c r="B2203" s="545" t="s">
        <v>7015</v>
      </c>
      <c r="C2203" s="545" t="s">
        <v>206</v>
      </c>
      <c r="D2203" s="546">
        <v>46052</v>
      </c>
      <c r="E2203" s="171" t="str">
        <f t="shared" si="34"/>
        <v>2026</v>
      </c>
      <c r="F2203" s="547">
        <v>4771</v>
      </c>
      <c r="G2203" s="548">
        <v>0.19</v>
      </c>
      <c r="H2203" s="547">
        <v>4009.24</v>
      </c>
      <c r="I2203" s="545" t="s">
        <v>12644</v>
      </c>
      <c r="J2203" s="545" t="s">
        <v>13307</v>
      </c>
      <c r="K2203" s="545" t="s">
        <v>13413</v>
      </c>
      <c r="L2203" s="545" t="s">
        <v>15815</v>
      </c>
      <c r="M2203" s="548" t="s">
        <v>13758</v>
      </c>
      <c r="N2203" s="545" t="s">
        <v>13413</v>
      </c>
      <c r="O2203" s="545" t="s">
        <v>13413</v>
      </c>
      <c r="P2203" s="549">
        <v>2415</v>
      </c>
      <c r="Q2203" s="549">
        <v>1</v>
      </c>
      <c r="R2203" s="549">
        <v>62</v>
      </c>
      <c r="S2203" s="548">
        <v>2228</v>
      </c>
      <c r="T2203" s="548"/>
      <c r="U2203" s="99"/>
    </row>
    <row r="2204" spans="1:21" ht="19.5" customHeight="1">
      <c r="A2204" s="545">
        <v>2919</v>
      </c>
      <c r="B2204" s="545" t="s">
        <v>8231</v>
      </c>
      <c r="C2204" s="545" t="s">
        <v>206</v>
      </c>
      <c r="D2204" s="546">
        <v>43532</v>
      </c>
      <c r="E2204" s="171" t="str">
        <f t="shared" si="34"/>
        <v>2019</v>
      </c>
      <c r="F2204" s="547">
        <v>2760</v>
      </c>
      <c r="G2204" s="548">
        <v>0.19</v>
      </c>
      <c r="H2204" s="547">
        <v>2319.33</v>
      </c>
      <c r="I2204" s="545" t="s">
        <v>12644</v>
      </c>
      <c r="J2204" s="545" t="s">
        <v>13298</v>
      </c>
      <c r="K2204" s="545" t="s">
        <v>13413</v>
      </c>
      <c r="L2204" s="545" t="s">
        <v>15816</v>
      </c>
      <c r="M2204" s="548" t="s">
        <v>13758</v>
      </c>
      <c r="N2204" s="545" t="s">
        <v>13413</v>
      </c>
      <c r="O2204" s="545" t="s">
        <v>13413</v>
      </c>
      <c r="P2204" s="549">
        <v>2416</v>
      </c>
      <c r="Q2204" s="549">
        <v>1</v>
      </c>
      <c r="R2204" s="549">
        <v>62</v>
      </c>
      <c r="S2204" s="548">
        <v>1012</v>
      </c>
      <c r="T2204" s="548"/>
      <c r="U2204" s="99"/>
    </row>
    <row r="2205" spans="1:21" ht="19.5" customHeight="1">
      <c r="A2205" s="545">
        <v>2920</v>
      </c>
      <c r="B2205" s="545" t="s">
        <v>7083</v>
      </c>
      <c r="C2205" s="545" t="s">
        <v>209</v>
      </c>
      <c r="D2205" s="546">
        <v>43843</v>
      </c>
      <c r="E2205" s="171" t="str">
        <f t="shared" si="34"/>
        <v>2020</v>
      </c>
      <c r="F2205" s="547">
        <v>8682</v>
      </c>
      <c r="G2205" s="548">
        <v>0.19</v>
      </c>
      <c r="H2205" s="547">
        <v>7295.8</v>
      </c>
      <c r="I2205" s="545" t="s">
        <v>12644</v>
      </c>
      <c r="J2205" s="545" t="s">
        <v>13297</v>
      </c>
      <c r="K2205" s="545" t="s">
        <v>15817</v>
      </c>
      <c r="L2205" s="545" t="s">
        <v>15818</v>
      </c>
      <c r="M2205" s="548" t="s">
        <v>13758</v>
      </c>
      <c r="N2205" s="545" t="s">
        <v>13413</v>
      </c>
      <c r="O2205" s="545" t="s">
        <v>13413</v>
      </c>
      <c r="P2205" s="549">
        <v>2417</v>
      </c>
      <c r="Q2205" s="549">
        <v>1</v>
      </c>
      <c r="R2205" s="549">
        <v>62</v>
      </c>
      <c r="S2205" s="548">
        <v>2257</v>
      </c>
      <c r="T2205" s="548"/>
      <c r="U2205" s="99"/>
    </row>
    <row r="2206" spans="1:21" ht="19.5" customHeight="1">
      <c r="A2206" s="545">
        <v>2921</v>
      </c>
      <c r="B2206" s="545" t="s">
        <v>8230</v>
      </c>
      <c r="C2206" s="545" t="s">
        <v>206</v>
      </c>
      <c r="D2206" s="546">
        <v>43532</v>
      </c>
      <c r="E2206" s="171" t="str">
        <f t="shared" si="34"/>
        <v>2019</v>
      </c>
      <c r="F2206" s="547">
        <v>2760</v>
      </c>
      <c r="G2206" s="548">
        <v>0.19</v>
      </c>
      <c r="H2206" s="547">
        <v>2319.33</v>
      </c>
      <c r="I2206" s="545" t="s">
        <v>12644</v>
      </c>
      <c r="J2206" s="545" t="s">
        <v>13298</v>
      </c>
      <c r="K2206" s="545" t="s">
        <v>13413</v>
      </c>
      <c r="L2206" s="545" t="s">
        <v>15819</v>
      </c>
      <c r="M2206" s="548" t="s">
        <v>13758</v>
      </c>
      <c r="N2206" s="545" t="s">
        <v>13413</v>
      </c>
      <c r="O2206" s="545" t="s">
        <v>13413</v>
      </c>
      <c r="P2206" s="549">
        <v>2418</v>
      </c>
      <c r="Q2206" s="549">
        <v>1</v>
      </c>
      <c r="R2206" s="549">
        <v>62</v>
      </c>
      <c r="S2206" s="548">
        <v>1012</v>
      </c>
      <c r="T2206" s="548"/>
      <c r="U2206" s="99"/>
    </row>
    <row r="2207" spans="1:21" ht="19.5" customHeight="1">
      <c r="A2207" s="545">
        <v>2924</v>
      </c>
      <c r="B2207" s="545" t="s">
        <v>3361</v>
      </c>
      <c r="C2207" s="545" t="s">
        <v>216</v>
      </c>
      <c r="D2207" s="546"/>
      <c r="E2207" s="171" t="str">
        <f t="shared" si="34"/>
        <v>1900</v>
      </c>
      <c r="F2207" s="547">
        <v>0</v>
      </c>
      <c r="G2207" s="548">
        <v>0</v>
      </c>
      <c r="H2207" s="547">
        <v>0</v>
      </c>
      <c r="I2207" s="545" t="s">
        <v>12670</v>
      </c>
      <c r="J2207" s="545"/>
      <c r="K2207" s="545" t="s">
        <v>13413</v>
      </c>
      <c r="L2207" s="545" t="s">
        <v>13413</v>
      </c>
      <c r="M2207" s="548" t="s">
        <v>13758</v>
      </c>
      <c r="N2207" s="545" t="s">
        <v>13413</v>
      </c>
      <c r="O2207" s="545" t="s">
        <v>13413</v>
      </c>
      <c r="P2207" s="549">
        <v>2419</v>
      </c>
      <c r="Q2207" s="549">
        <v>1</v>
      </c>
      <c r="R2207" s="549">
        <v>24</v>
      </c>
      <c r="S2207" s="548"/>
      <c r="T2207" s="548"/>
      <c r="U2207" s="99"/>
    </row>
    <row r="2208" spans="1:21" ht="19.5" customHeight="1">
      <c r="A2208" s="545">
        <v>2925</v>
      </c>
      <c r="B2208" s="545" t="s">
        <v>3376</v>
      </c>
      <c r="C2208" s="545" t="s">
        <v>216</v>
      </c>
      <c r="D2208" s="546"/>
      <c r="E2208" s="171" t="str">
        <f t="shared" si="34"/>
        <v>1900</v>
      </c>
      <c r="F2208" s="547">
        <v>0</v>
      </c>
      <c r="G2208" s="548">
        <v>0</v>
      </c>
      <c r="H2208" s="547">
        <v>0</v>
      </c>
      <c r="I2208" s="545" t="s">
        <v>12670</v>
      </c>
      <c r="J2208" s="545"/>
      <c r="K2208" s="545" t="s">
        <v>13413</v>
      </c>
      <c r="L2208" s="545" t="s">
        <v>13413</v>
      </c>
      <c r="M2208" s="548" t="s">
        <v>13758</v>
      </c>
      <c r="N2208" s="545" t="s">
        <v>13413</v>
      </c>
      <c r="O2208" s="545" t="s">
        <v>13413</v>
      </c>
      <c r="P2208" s="549">
        <v>2420</v>
      </c>
      <c r="Q2208" s="549">
        <v>1</v>
      </c>
      <c r="R2208" s="549">
        <v>24</v>
      </c>
      <c r="S2208" s="548"/>
      <c r="T2208" s="548"/>
      <c r="U2208" s="99"/>
    </row>
    <row r="2209" spans="1:21" ht="19.5" customHeight="1">
      <c r="A2209" s="545">
        <v>2926</v>
      </c>
      <c r="B2209" s="545" t="s">
        <v>12355</v>
      </c>
      <c r="C2209" s="545" t="s">
        <v>216</v>
      </c>
      <c r="D2209" s="546"/>
      <c r="E2209" s="171" t="str">
        <f t="shared" si="34"/>
        <v>1900</v>
      </c>
      <c r="F2209" s="547">
        <v>0</v>
      </c>
      <c r="G2209" s="548">
        <v>0</v>
      </c>
      <c r="H2209" s="547">
        <v>0</v>
      </c>
      <c r="I2209" s="545" t="s">
        <v>12670</v>
      </c>
      <c r="J2209" s="545"/>
      <c r="K2209" s="545" t="s">
        <v>15820</v>
      </c>
      <c r="L2209" s="545" t="s">
        <v>15821</v>
      </c>
      <c r="M2209" s="548" t="s">
        <v>13758</v>
      </c>
      <c r="N2209" s="545" t="s">
        <v>13413</v>
      </c>
      <c r="O2209" s="545" t="s">
        <v>13413</v>
      </c>
      <c r="P2209" s="549">
        <v>2421</v>
      </c>
      <c r="Q2209" s="549">
        <v>1</v>
      </c>
      <c r="R2209" s="549">
        <v>24</v>
      </c>
      <c r="S2209" s="548"/>
      <c r="T2209" s="548"/>
      <c r="U2209" s="99"/>
    </row>
    <row r="2210" spans="1:21" ht="19.5" customHeight="1">
      <c r="A2210" s="545">
        <v>2927</v>
      </c>
      <c r="B2210" s="545" t="s">
        <v>1563</v>
      </c>
      <c r="C2210" s="545" t="s">
        <v>216</v>
      </c>
      <c r="D2210" s="546"/>
      <c r="E2210" s="171" t="str">
        <f t="shared" si="34"/>
        <v>1900</v>
      </c>
      <c r="F2210" s="547">
        <v>0</v>
      </c>
      <c r="G2210" s="548">
        <v>0</v>
      </c>
      <c r="H2210" s="547">
        <v>0</v>
      </c>
      <c r="I2210" s="545" t="s">
        <v>12656</v>
      </c>
      <c r="J2210" s="545"/>
      <c r="K2210" s="545" t="s">
        <v>13413</v>
      </c>
      <c r="L2210" s="545" t="s">
        <v>13818</v>
      </c>
      <c r="M2210" s="548" t="s">
        <v>13758</v>
      </c>
      <c r="N2210" s="545" t="s">
        <v>22146</v>
      </c>
      <c r="O2210" s="545" t="s">
        <v>15799</v>
      </c>
      <c r="P2210" s="549">
        <v>2422</v>
      </c>
      <c r="Q2210" s="549">
        <v>1</v>
      </c>
      <c r="R2210" s="549">
        <v>119</v>
      </c>
      <c r="S2210" s="548"/>
      <c r="T2210" s="548">
        <v>15</v>
      </c>
      <c r="U2210" s="99"/>
    </row>
    <row r="2211" spans="1:21" ht="19.5" customHeight="1">
      <c r="A2211" s="545">
        <v>2929</v>
      </c>
      <c r="B2211" s="545" t="s">
        <v>11340</v>
      </c>
      <c r="C2211" s="545" t="s">
        <v>216</v>
      </c>
      <c r="D2211" s="546"/>
      <c r="E2211" s="171" t="str">
        <f t="shared" si="34"/>
        <v>1900</v>
      </c>
      <c r="F2211" s="547">
        <v>0</v>
      </c>
      <c r="G2211" s="548">
        <v>0</v>
      </c>
      <c r="H2211" s="547">
        <v>0</v>
      </c>
      <c r="I2211" s="545" t="s">
        <v>12665</v>
      </c>
      <c r="J2211" s="545"/>
      <c r="K2211" s="545" t="s">
        <v>13413</v>
      </c>
      <c r="L2211" s="545" t="s">
        <v>15822</v>
      </c>
      <c r="M2211" s="548" t="s">
        <v>13758</v>
      </c>
      <c r="N2211" s="545" t="s">
        <v>13413</v>
      </c>
      <c r="O2211" s="545" t="s">
        <v>13827</v>
      </c>
      <c r="P2211" s="549">
        <v>2423</v>
      </c>
      <c r="Q2211" s="549">
        <v>1</v>
      </c>
      <c r="R2211" s="549">
        <v>75</v>
      </c>
      <c r="S2211" s="548"/>
      <c r="T2211" s="548"/>
      <c r="U2211" s="99"/>
    </row>
    <row r="2212" spans="1:21" ht="19.5" customHeight="1">
      <c r="A2212" s="545">
        <v>2930</v>
      </c>
      <c r="B2212" s="545" t="s">
        <v>11339</v>
      </c>
      <c r="C2212" s="545" t="s">
        <v>216</v>
      </c>
      <c r="D2212" s="546"/>
      <c r="E2212" s="171" t="str">
        <f t="shared" si="34"/>
        <v>1900</v>
      </c>
      <c r="F2212" s="547">
        <v>0</v>
      </c>
      <c r="G2212" s="548">
        <v>0</v>
      </c>
      <c r="H2212" s="547">
        <v>0</v>
      </c>
      <c r="I2212" s="545" t="s">
        <v>12660</v>
      </c>
      <c r="J2212" s="545"/>
      <c r="K2212" s="545" t="s">
        <v>13413</v>
      </c>
      <c r="L2212" s="545" t="s">
        <v>15823</v>
      </c>
      <c r="M2212" s="548" t="s">
        <v>13758</v>
      </c>
      <c r="N2212" s="545" t="s">
        <v>13413</v>
      </c>
      <c r="O2212" s="545" t="s">
        <v>13853</v>
      </c>
      <c r="P2212" s="549">
        <v>2424</v>
      </c>
      <c r="Q2212" s="549">
        <v>1</v>
      </c>
      <c r="R2212" s="549">
        <v>72</v>
      </c>
      <c r="S2212" s="548"/>
      <c r="T2212" s="548"/>
      <c r="U2212" s="99"/>
    </row>
    <row r="2213" spans="1:21" ht="19.5" customHeight="1">
      <c r="A2213" s="545">
        <v>2931</v>
      </c>
      <c r="B2213" s="545" t="s">
        <v>11338</v>
      </c>
      <c r="C2213" s="545" t="s">
        <v>216</v>
      </c>
      <c r="D2213" s="546"/>
      <c r="E2213" s="171" t="str">
        <f t="shared" si="34"/>
        <v>1900</v>
      </c>
      <c r="F2213" s="547">
        <v>0</v>
      </c>
      <c r="G2213" s="548">
        <v>0</v>
      </c>
      <c r="H2213" s="547">
        <v>0</v>
      </c>
      <c r="I2213" s="545" t="s">
        <v>12660</v>
      </c>
      <c r="J2213" s="545"/>
      <c r="K2213" s="545" t="s">
        <v>13413</v>
      </c>
      <c r="L2213" s="545" t="s">
        <v>15810</v>
      </c>
      <c r="M2213" s="548" t="s">
        <v>13758</v>
      </c>
      <c r="N2213" s="545" t="s">
        <v>13413</v>
      </c>
      <c r="O2213" s="545" t="s">
        <v>13853</v>
      </c>
      <c r="P2213" s="549">
        <v>2425</v>
      </c>
      <c r="Q2213" s="549">
        <v>1</v>
      </c>
      <c r="R2213" s="549">
        <v>72</v>
      </c>
      <c r="S2213" s="548"/>
      <c r="T2213" s="548"/>
      <c r="U2213" s="99"/>
    </row>
    <row r="2214" spans="1:21" ht="19.5" customHeight="1">
      <c r="A2214" s="545">
        <v>2934</v>
      </c>
      <c r="B2214" s="545" t="s">
        <v>607</v>
      </c>
      <c r="C2214" s="545" t="s">
        <v>216</v>
      </c>
      <c r="D2214" s="546">
        <v>45708</v>
      </c>
      <c r="E2214" s="171" t="str">
        <f t="shared" si="34"/>
        <v>2025</v>
      </c>
      <c r="F2214" s="547">
        <v>3711.24</v>
      </c>
      <c r="G2214" s="548">
        <v>0.19</v>
      </c>
      <c r="H2214" s="547">
        <v>3118.69</v>
      </c>
      <c r="I2214" s="545" t="s">
        <v>12674</v>
      </c>
      <c r="J2214" s="545" t="s">
        <v>13307</v>
      </c>
      <c r="K2214" s="545" t="s">
        <v>13413</v>
      </c>
      <c r="L2214" s="545" t="s">
        <v>15824</v>
      </c>
      <c r="M2214" s="548" t="s">
        <v>13758</v>
      </c>
      <c r="N2214" s="545" t="s">
        <v>13413</v>
      </c>
      <c r="O2214" s="545" t="s">
        <v>13827</v>
      </c>
      <c r="P2214" s="549">
        <v>2426</v>
      </c>
      <c r="Q2214" s="549">
        <v>1</v>
      </c>
      <c r="R2214" s="549">
        <v>5</v>
      </c>
      <c r="S2214" s="548">
        <v>2228</v>
      </c>
      <c r="T2214" s="548"/>
      <c r="U2214" s="99"/>
    </row>
    <row r="2215" spans="1:21" ht="19.5" customHeight="1">
      <c r="A2215" s="545">
        <v>2935</v>
      </c>
      <c r="B2215" s="545" t="s">
        <v>1701</v>
      </c>
      <c r="C2215" s="545" t="s">
        <v>206</v>
      </c>
      <c r="D2215" s="546">
        <v>44592</v>
      </c>
      <c r="E2215" s="171" t="str">
        <f t="shared" si="34"/>
        <v>2022</v>
      </c>
      <c r="F2215" s="547">
        <v>7866</v>
      </c>
      <c r="G2215" s="548">
        <v>0.19</v>
      </c>
      <c r="H2215" s="547">
        <v>6610.08</v>
      </c>
      <c r="I2215" s="545" t="s">
        <v>12645</v>
      </c>
      <c r="J2215" s="545" t="s">
        <v>13297</v>
      </c>
      <c r="K2215" s="545" t="s">
        <v>15825</v>
      </c>
      <c r="L2215" s="545" t="s">
        <v>13413</v>
      </c>
      <c r="M2215" s="548" t="s">
        <v>13758</v>
      </c>
      <c r="N2215" s="545" t="s">
        <v>22144</v>
      </c>
      <c r="O2215" s="545" t="s">
        <v>15826</v>
      </c>
      <c r="P2215" s="549">
        <v>2427</v>
      </c>
      <c r="Q2215" s="549">
        <v>1</v>
      </c>
      <c r="R2215" s="549">
        <v>12</v>
      </c>
      <c r="S2215" s="548">
        <v>2257</v>
      </c>
      <c r="T2215" s="548">
        <v>37</v>
      </c>
      <c r="U2215" s="99"/>
    </row>
    <row r="2216" spans="1:21" ht="19.5" customHeight="1">
      <c r="A2216" s="545">
        <v>2937</v>
      </c>
      <c r="B2216" s="545" t="s">
        <v>3287</v>
      </c>
      <c r="C2216" s="545" t="s">
        <v>5217</v>
      </c>
      <c r="D2216" s="546">
        <v>46052</v>
      </c>
      <c r="E2216" s="171" t="str">
        <f t="shared" si="34"/>
        <v>2026</v>
      </c>
      <c r="F2216" s="547">
        <v>116727</v>
      </c>
      <c r="G2216" s="548">
        <v>0</v>
      </c>
      <c r="H2216" s="547">
        <v>116727</v>
      </c>
      <c r="I2216" s="545" t="s">
        <v>12653</v>
      </c>
      <c r="J2216" s="545" t="s">
        <v>13299</v>
      </c>
      <c r="K2216" s="545" t="s">
        <v>15827</v>
      </c>
      <c r="L2216" s="545" t="s">
        <v>13413</v>
      </c>
      <c r="M2216" s="548" t="s">
        <v>13813</v>
      </c>
      <c r="N2216" s="545" t="s">
        <v>13413</v>
      </c>
      <c r="O2216" s="545" t="s">
        <v>13413</v>
      </c>
      <c r="P2216" s="549">
        <v>2428</v>
      </c>
      <c r="Q2216" s="549">
        <v>3</v>
      </c>
      <c r="R2216" s="549">
        <v>160</v>
      </c>
      <c r="S2216" s="548">
        <v>443</v>
      </c>
      <c r="T2216" s="548"/>
      <c r="U2216" s="99"/>
    </row>
    <row r="2217" spans="1:21" ht="19.5" customHeight="1">
      <c r="A2217" s="545">
        <v>2938</v>
      </c>
      <c r="B2217" s="545" t="s">
        <v>11337</v>
      </c>
      <c r="C2217" s="545" t="s">
        <v>221</v>
      </c>
      <c r="D2217" s="546"/>
      <c r="E2217" s="171" t="str">
        <f t="shared" si="34"/>
        <v>1900</v>
      </c>
      <c r="F2217" s="547">
        <v>0</v>
      </c>
      <c r="G2217" s="548">
        <v>0</v>
      </c>
      <c r="H2217" s="547">
        <v>0</v>
      </c>
      <c r="I2217" s="545" t="s">
        <v>12688</v>
      </c>
      <c r="J2217" s="545"/>
      <c r="K2217" s="545" t="s">
        <v>13413</v>
      </c>
      <c r="L2217" s="545" t="s">
        <v>13954</v>
      </c>
      <c r="M2217" s="548" t="s">
        <v>13758</v>
      </c>
      <c r="N2217" s="545" t="s">
        <v>13413</v>
      </c>
      <c r="O2217" s="545" t="s">
        <v>13413</v>
      </c>
      <c r="P2217" s="549">
        <v>2429</v>
      </c>
      <c r="Q2217" s="549">
        <v>1</v>
      </c>
      <c r="R2217" s="549">
        <v>92</v>
      </c>
      <c r="S2217" s="548"/>
      <c r="T2217" s="548"/>
      <c r="U2217" s="99"/>
    </row>
    <row r="2218" spans="1:21" ht="19.5" customHeight="1">
      <c r="A2218" s="545">
        <v>2939</v>
      </c>
      <c r="B2218" s="545" t="s">
        <v>733</v>
      </c>
      <c r="C2218" s="545" t="s">
        <v>221</v>
      </c>
      <c r="D2218" s="546"/>
      <c r="E2218" s="171" t="str">
        <f t="shared" si="34"/>
        <v>1900</v>
      </c>
      <c r="F2218" s="547">
        <v>0</v>
      </c>
      <c r="G2218" s="548">
        <v>0</v>
      </c>
      <c r="H2218" s="547">
        <v>0</v>
      </c>
      <c r="I2218" s="545" t="s">
        <v>12643</v>
      </c>
      <c r="J2218" s="545"/>
      <c r="K2218" s="545" t="s">
        <v>13413</v>
      </c>
      <c r="L2218" s="545" t="s">
        <v>15828</v>
      </c>
      <c r="M2218" s="548" t="s">
        <v>13758</v>
      </c>
      <c r="N2218" s="545" t="s">
        <v>13413</v>
      </c>
      <c r="O2218" s="545" t="s">
        <v>13413</v>
      </c>
      <c r="P2218" s="549">
        <v>2430</v>
      </c>
      <c r="Q2218" s="549">
        <v>1</v>
      </c>
      <c r="R2218" s="549">
        <v>6</v>
      </c>
      <c r="S2218" s="548"/>
      <c r="T2218" s="548"/>
      <c r="U2218" s="99"/>
    </row>
    <row r="2219" spans="1:21" ht="19.5" customHeight="1">
      <c r="A2219" s="545">
        <v>2940</v>
      </c>
      <c r="B2219" s="545" t="s">
        <v>11336</v>
      </c>
      <c r="C2219" s="545" t="s">
        <v>221</v>
      </c>
      <c r="D2219" s="546"/>
      <c r="E2219" s="171" t="str">
        <f t="shared" si="34"/>
        <v>1900</v>
      </c>
      <c r="F2219" s="547">
        <v>0</v>
      </c>
      <c r="G2219" s="548">
        <v>0</v>
      </c>
      <c r="H2219" s="547">
        <v>0</v>
      </c>
      <c r="I2219" s="545" t="s">
        <v>12643</v>
      </c>
      <c r="J2219" s="545"/>
      <c r="K2219" s="545" t="s">
        <v>13413</v>
      </c>
      <c r="L2219" s="545" t="s">
        <v>13413</v>
      </c>
      <c r="M2219" s="548" t="s">
        <v>13758</v>
      </c>
      <c r="N2219" s="545" t="s">
        <v>13413</v>
      </c>
      <c r="O2219" s="545" t="s">
        <v>13413</v>
      </c>
      <c r="P2219" s="549">
        <v>2431</v>
      </c>
      <c r="Q2219" s="549">
        <v>1</v>
      </c>
      <c r="R2219" s="549">
        <v>6</v>
      </c>
      <c r="S2219" s="548"/>
      <c r="T2219" s="548"/>
      <c r="U2219" s="99"/>
    </row>
    <row r="2220" spans="1:21" ht="19.5" customHeight="1">
      <c r="A2220" s="545">
        <v>2941</v>
      </c>
      <c r="B2220" s="545" t="s">
        <v>773</v>
      </c>
      <c r="C2220" s="545" t="s">
        <v>221</v>
      </c>
      <c r="D2220" s="546"/>
      <c r="E2220" s="171" t="str">
        <f t="shared" si="34"/>
        <v>1900</v>
      </c>
      <c r="F2220" s="547">
        <v>0</v>
      </c>
      <c r="G2220" s="548">
        <v>0</v>
      </c>
      <c r="H2220" s="547">
        <v>0</v>
      </c>
      <c r="I2220" s="545" t="s">
        <v>12643</v>
      </c>
      <c r="J2220" s="545"/>
      <c r="K2220" s="545" t="s">
        <v>13413</v>
      </c>
      <c r="L2220" s="545" t="s">
        <v>13413</v>
      </c>
      <c r="M2220" s="548" t="s">
        <v>13758</v>
      </c>
      <c r="N2220" s="545" t="s">
        <v>13413</v>
      </c>
      <c r="O2220" s="545" t="s">
        <v>13413</v>
      </c>
      <c r="P2220" s="549">
        <v>2432</v>
      </c>
      <c r="Q2220" s="549">
        <v>1</v>
      </c>
      <c r="R2220" s="549">
        <v>6</v>
      </c>
      <c r="S2220" s="548"/>
      <c r="T2220" s="548"/>
      <c r="U2220" s="99"/>
    </row>
    <row r="2221" spans="1:21" ht="19.5" customHeight="1">
      <c r="A2221" s="545">
        <v>2943</v>
      </c>
      <c r="B2221" s="545" t="s">
        <v>6088</v>
      </c>
      <c r="C2221" s="545" t="s">
        <v>206</v>
      </c>
      <c r="D2221" s="546">
        <v>44182</v>
      </c>
      <c r="E2221" s="171" t="str">
        <f t="shared" si="34"/>
        <v>2020</v>
      </c>
      <c r="F2221" s="547">
        <v>2877</v>
      </c>
      <c r="G2221" s="548">
        <v>0.19</v>
      </c>
      <c r="H2221" s="547">
        <v>2417.65</v>
      </c>
      <c r="I2221" s="545" t="s">
        <v>12644</v>
      </c>
      <c r="J2221" s="545" t="s">
        <v>13302</v>
      </c>
      <c r="K2221" s="545" t="s">
        <v>13413</v>
      </c>
      <c r="L2221" s="545" t="s">
        <v>13413</v>
      </c>
      <c r="M2221" s="548" t="s">
        <v>13758</v>
      </c>
      <c r="N2221" s="545" t="s">
        <v>13413</v>
      </c>
      <c r="O2221" s="545" t="s">
        <v>13413</v>
      </c>
      <c r="P2221" s="549">
        <v>2433</v>
      </c>
      <c r="Q2221" s="549">
        <v>1</v>
      </c>
      <c r="R2221" s="549">
        <v>62</v>
      </c>
      <c r="S2221" s="548">
        <v>2219</v>
      </c>
      <c r="T2221" s="548"/>
      <c r="U2221" s="99"/>
    </row>
    <row r="2222" spans="1:21" ht="19.5" customHeight="1">
      <c r="A2222" s="545">
        <v>2944</v>
      </c>
      <c r="B2222" s="545" t="s">
        <v>11335</v>
      </c>
      <c r="C2222" s="545" t="s">
        <v>216</v>
      </c>
      <c r="D2222" s="546"/>
      <c r="E2222" s="171" t="str">
        <f t="shared" si="34"/>
        <v>1900</v>
      </c>
      <c r="F2222" s="547">
        <v>0</v>
      </c>
      <c r="G2222" s="548">
        <v>0</v>
      </c>
      <c r="H2222" s="547">
        <v>0</v>
      </c>
      <c r="I2222" s="545" t="s">
        <v>12720</v>
      </c>
      <c r="J2222" s="545"/>
      <c r="K2222" s="545" t="s">
        <v>13413</v>
      </c>
      <c r="L2222" s="545" t="s">
        <v>13413</v>
      </c>
      <c r="M2222" s="548" t="s">
        <v>13758</v>
      </c>
      <c r="N2222" s="545" t="s">
        <v>13413</v>
      </c>
      <c r="O2222" s="545" t="s">
        <v>13413</v>
      </c>
      <c r="P2222" s="549">
        <v>2434</v>
      </c>
      <c r="Q2222" s="549">
        <v>1</v>
      </c>
      <c r="R2222" s="549">
        <v>139</v>
      </c>
      <c r="S2222" s="548"/>
      <c r="T2222" s="548"/>
      <c r="U2222" s="99"/>
    </row>
    <row r="2223" spans="1:21" ht="19.5" customHeight="1">
      <c r="A2223" s="545">
        <v>2946</v>
      </c>
      <c r="B2223" s="545" t="s">
        <v>11334</v>
      </c>
      <c r="C2223" s="545" t="s">
        <v>221</v>
      </c>
      <c r="D2223" s="546"/>
      <c r="E2223" s="171" t="str">
        <f t="shared" si="34"/>
        <v>1900</v>
      </c>
      <c r="F2223" s="547">
        <v>0</v>
      </c>
      <c r="G2223" s="548">
        <v>0</v>
      </c>
      <c r="H2223" s="547">
        <v>0</v>
      </c>
      <c r="I2223" s="545" t="s">
        <v>12687</v>
      </c>
      <c r="J2223" s="545"/>
      <c r="K2223" s="545" t="s">
        <v>15829</v>
      </c>
      <c r="L2223" s="545" t="s">
        <v>15830</v>
      </c>
      <c r="M2223" s="548" t="s">
        <v>13758</v>
      </c>
      <c r="N2223" s="545" t="s">
        <v>13413</v>
      </c>
      <c r="O2223" s="545" t="s">
        <v>13992</v>
      </c>
      <c r="P2223" s="549">
        <v>2435</v>
      </c>
      <c r="Q2223" s="549">
        <v>1</v>
      </c>
      <c r="R2223" s="549">
        <v>91</v>
      </c>
      <c r="S2223" s="548"/>
      <c r="T2223" s="548"/>
      <c r="U2223" s="99"/>
    </row>
    <row r="2224" spans="1:21" ht="19.5" customHeight="1">
      <c r="A2224" s="545">
        <v>2947</v>
      </c>
      <c r="B2224" s="545" t="s">
        <v>12748</v>
      </c>
      <c r="C2224" s="545" t="s">
        <v>216</v>
      </c>
      <c r="D2224" s="546">
        <v>46052</v>
      </c>
      <c r="E2224" s="171" t="str">
        <f t="shared" si="34"/>
        <v>2026</v>
      </c>
      <c r="F2224" s="547">
        <v>379508</v>
      </c>
      <c r="G2224" s="548">
        <v>0.19</v>
      </c>
      <c r="H2224" s="547">
        <v>318914.28999999998</v>
      </c>
      <c r="I2224" s="545" t="s">
        <v>12656</v>
      </c>
      <c r="J2224" s="545" t="s">
        <v>13307</v>
      </c>
      <c r="K2224" s="545" t="s">
        <v>13413</v>
      </c>
      <c r="L2224" s="545" t="s">
        <v>13818</v>
      </c>
      <c r="M2224" s="548" t="s">
        <v>13758</v>
      </c>
      <c r="N2224" s="545" t="s">
        <v>22146</v>
      </c>
      <c r="O2224" s="545" t="s">
        <v>15831</v>
      </c>
      <c r="P2224" s="549">
        <v>2436</v>
      </c>
      <c r="Q2224" s="549">
        <v>1</v>
      </c>
      <c r="R2224" s="549">
        <v>119</v>
      </c>
      <c r="S2224" s="548">
        <v>2228</v>
      </c>
      <c r="T2224" s="548">
        <v>15</v>
      </c>
      <c r="U2224" s="99"/>
    </row>
    <row r="2225" spans="1:21" ht="19.5" customHeight="1">
      <c r="A2225" s="545">
        <v>2957</v>
      </c>
      <c r="B2225" s="545" t="s">
        <v>1691</v>
      </c>
      <c r="C2225" s="545" t="s">
        <v>786</v>
      </c>
      <c r="D2225" s="546">
        <v>46052</v>
      </c>
      <c r="E2225" s="171" t="str">
        <f t="shared" si="34"/>
        <v>2026</v>
      </c>
      <c r="F2225" s="547">
        <v>96558</v>
      </c>
      <c r="G2225" s="548">
        <v>0.19</v>
      </c>
      <c r="H2225" s="547">
        <v>81141.179999999993</v>
      </c>
      <c r="I2225" s="545" t="s">
        <v>12645</v>
      </c>
      <c r="J2225" s="545" t="s">
        <v>13307</v>
      </c>
      <c r="K2225" s="545" t="s">
        <v>13413</v>
      </c>
      <c r="L2225" s="545" t="s">
        <v>13413</v>
      </c>
      <c r="M2225" s="548" t="s">
        <v>13758</v>
      </c>
      <c r="N2225" s="545" t="s">
        <v>13413</v>
      </c>
      <c r="O2225" s="545" t="s">
        <v>15832</v>
      </c>
      <c r="P2225" s="549">
        <v>2437</v>
      </c>
      <c r="Q2225" s="549">
        <v>1</v>
      </c>
      <c r="R2225" s="549">
        <v>12</v>
      </c>
      <c r="S2225" s="548">
        <v>2228</v>
      </c>
      <c r="T2225" s="548"/>
      <c r="U2225" s="99"/>
    </row>
    <row r="2226" spans="1:21" ht="19.5" customHeight="1">
      <c r="A2226" s="545">
        <v>2958</v>
      </c>
      <c r="B2226" s="545" t="s">
        <v>1525</v>
      </c>
      <c r="C2226" s="545" t="s">
        <v>216</v>
      </c>
      <c r="D2226" s="546"/>
      <c r="E2226" s="171" t="str">
        <f t="shared" si="34"/>
        <v>1900</v>
      </c>
      <c r="F2226" s="547">
        <v>0</v>
      </c>
      <c r="G2226" s="548">
        <v>0</v>
      </c>
      <c r="H2226" s="547">
        <v>0</v>
      </c>
      <c r="I2226" s="545" t="s">
        <v>12656</v>
      </c>
      <c r="J2226" s="545"/>
      <c r="K2226" s="545" t="s">
        <v>13413</v>
      </c>
      <c r="L2226" s="545" t="s">
        <v>15833</v>
      </c>
      <c r="M2226" s="548" t="s">
        <v>13758</v>
      </c>
      <c r="N2226" s="545" t="s">
        <v>22146</v>
      </c>
      <c r="O2226" s="545" t="s">
        <v>15834</v>
      </c>
      <c r="P2226" s="549">
        <v>2438</v>
      </c>
      <c r="Q2226" s="549">
        <v>1</v>
      </c>
      <c r="R2226" s="549">
        <v>119</v>
      </c>
      <c r="S2226" s="548"/>
      <c r="T2226" s="548">
        <v>15</v>
      </c>
      <c r="U2226" s="99"/>
    </row>
    <row r="2227" spans="1:21" ht="19.5" customHeight="1">
      <c r="A2227" s="545">
        <v>2959</v>
      </c>
      <c r="B2227" s="545" t="s">
        <v>6365</v>
      </c>
      <c r="C2227" s="545" t="s">
        <v>216</v>
      </c>
      <c r="D2227" s="546">
        <v>46052</v>
      </c>
      <c r="E2227" s="171" t="str">
        <f t="shared" si="34"/>
        <v>2026</v>
      </c>
      <c r="F2227" s="547">
        <v>37672</v>
      </c>
      <c r="G2227" s="548">
        <v>0.19</v>
      </c>
      <c r="H2227" s="547">
        <v>31657.14</v>
      </c>
      <c r="I2227" s="545" t="s">
        <v>12679</v>
      </c>
      <c r="J2227" s="545" t="s">
        <v>13307</v>
      </c>
      <c r="K2227" s="545" t="s">
        <v>13413</v>
      </c>
      <c r="L2227" s="545" t="s">
        <v>13796</v>
      </c>
      <c r="M2227" s="548" t="s">
        <v>13758</v>
      </c>
      <c r="N2227" s="545" t="s">
        <v>13413</v>
      </c>
      <c r="O2227" s="545" t="s">
        <v>15835</v>
      </c>
      <c r="P2227" s="549">
        <v>2439</v>
      </c>
      <c r="Q2227" s="549">
        <v>1</v>
      </c>
      <c r="R2227" s="549">
        <v>88</v>
      </c>
      <c r="S2227" s="548">
        <v>2228</v>
      </c>
      <c r="T2227" s="548"/>
      <c r="U2227" s="99"/>
    </row>
    <row r="2228" spans="1:21" ht="19.5" customHeight="1">
      <c r="A2228" s="545">
        <v>2961</v>
      </c>
      <c r="B2228" s="545" t="s">
        <v>11333</v>
      </c>
      <c r="C2228" s="545" t="s">
        <v>216</v>
      </c>
      <c r="D2228" s="546"/>
      <c r="E2228" s="171" t="str">
        <f t="shared" si="34"/>
        <v>1900</v>
      </c>
      <c r="F2228" s="547">
        <v>0</v>
      </c>
      <c r="G2228" s="548">
        <v>0</v>
      </c>
      <c r="H2228" s="547">
        <v>0</v>
      </c>
      <c r="I2228" s="545" t="s">
        <v>12715</v>
      </c>
      <c r="J2228" s="545"/>
      <c r="K2228" s="545" t="s">
        <v>13413</v>
      </c>
      <c r="L2228" s="545" t="s">
        <v>14449</v>
      </c>
      <c r="M2228" s="548" t="s">
        <v>13758</v>
      </c>
      <c r="N2228" s="545" t="s">
        <v>13413</v>
      </c>
      <c r="O2228" s="545" t="s">
        <v>15836</v>
      </c>
      <c r="P2228" s="549">
        <v>2440</v>
      </c>
      <c r="Q2228" s="549">
        <v>1</v>
      </c>
      <c r="R2228" s="549">
        <v>129</v>
      </c>
      <c r="S2228" s="548"/>
      <c r="T2228" s="548"/>
      <c r="U2228" s="99"/>
    </row>
    <row r="2229" spans="1:21" ht="19.5" customHeight="1">
      <c r="A2229" s="545">
        <v>2962</v>
      </c>
      <c r="B2229" s="545" t="s">
        <v>8093</v>
      </c>
      <c r="C2229" s="545" t="s">
        <v>216</v>
      </c>
      <c r="D2229" s="546">
        <v>46052</v>
      </c>
      <c r="E2229" s="171" t="str">
        <f t="shared" si="34"/>
        <v>2026</v>
      </c>
      <c r="F2229" s="547">
        <v>41462</v>
      </c>
      <c r="G2229" s="548">
        <v>0.19</v>
      </c>
      <c r="H2229" s="547">
        <v>34842.019999999997</v>
      </c>
      <c r="I2229" s="545" t="s">
        <v>12715</v>
      </c>
      <c r="J2229" s="545" t="s">
        <v>13307</v>
      </c>
      <c r="K2229" s="545" t="s">
        <v>13413</v>
      </c>
      <c r="L2229" s="545" t="s">
        <v>14449</v>
      </c>
      <c r="M2229" s="548" t="s">
        <v>13758</v>
      </c>
      <c r="N2229" s="545" t="s">
        <v>13413</v>
      </c>
      <c r="O2229" s="545" t="s">
        <v>15837</v>
      </c>
      <c r="P2229" s="549">
        <v>2441</v>
      </c>
      <c r="Q2229" s="549">
        <v>1</v>
      </c>
      <c r="R2229" s="549">
        <v>129</v>
      </c>
      <c r="S2229" s="548">
        <v>2228</v>
      </c>
      <c r="T2229" s="548"/>
      <c r="U2229" s="99"/>
    </row>
    <row r="2230" spans="1:21" ht="19.5" customHeight="1">
      <c r="A2230" s="545">
        <v>2963</v>
      </c>
      <c r="B2230" s="545" t="s">
        <v>11332</v>
      </c>
      <c r="C2230" s="545" t="s">
        <v>216</v>
      </c>
      <c r="D2230" s="546"/>
      <c r="E2230" s="171" t="str">
        <f t="shared" si="34"/>
        <v>1900</v>
      </c>
      <c r="F2230" s="547">
        <v>0</v>
      </c>
      <c r="G2230" s="548">
        <v>0</v>
      </c>
      <c r="H2230" s="547">
        <v>0</v>
      </c>
      <c r="I2230" s="545" t="s">
        <v>12715</v>
      </c>
      <c r="J2230" s="545"/>
      <c r="K2230" s="545" t="s">
        <v>13413</v>
      </c>
      <c r="L2230" s="545" t="s">
        <v>14449</v>
      </c>
      <c r="M2230" s="548" t="s">
        <v>13758</v>
      </c>
      <c r="N2230" s="545" t="s">
        <v>13413</v>
      </c>
      <c r="O2230" s="545" t="s">
        <v>15838</v>
      </c>
      <c r="P2230" s="549">
        <v>2442</v>
      </c>
      <c r="Q2230" s="549">
        <v>1</v>
      </c>
      <c r="R2230" s="549">
        <v>129</v>
      </c>
      <c r="S2230" s="548"/>
      <c r="T2230" s="548"/>
      <c r="U2230" s="99"/>
    </row>
    <row r="2231" spans="1:21" ht="19.5" customHeight="1">
      <c r="A2231" s="545">
        <v>2964</v>
      </c>
      <c r="B2231" s="545" t="s">
        <v>10237</v>
      </c>
      <c r="C2231" s="545" t="s">
        <v>216</v>
      </c>
      <c r="D2231" s="546"/>
      <c r="E2231" s="171" t="str">
        <f t="shared" si="34"/>
        <v>1900</v>
      </c>
      <c r="F2231" s="547">
        <v>0</v>
      </c>
      <c r="G2231" s="548">
        <v>0</v>
      </c>
      <c r="H2231" s="547">
        <v>0</v>
      </c>
      <c r="I2231" s="545" t="s">
        <v>12715</v>
      </c>
      <c r="J2231" s="545"/>
      <c r="K2231" s="545" t="s">
        <v>13413</v>
      </c>
      <c r="L2231" s="545" t="s">
        <v>14449</v>
      </c>
      <c r="M2231" s="548" t="s">
        <v>13758</v>
      </c>
      <c r="N2231" s="545" t="s">
        <v>13413</v>
      </c>
      <c r="O2231" s="545" t="s">
        <v>15839</v>
      </c>
      <c r="P2231" s="549">
        <v>2443</v>
      </c>
      <c r="Q2231" s="549">
        <v>1</v>
      </c>
      <c r="R2231" s="549">
        <v>129</v>
      </c>
      <c r="S2231" s="548"/>
      <c r="T2231" s="548"/>
      <c r="U2231" s="99"/>
    </row>
    <row r="2232" spans="1:21" ht="19.5" customHeight="1">
      <c r="A2232" s="545">
        <v>2965</v>
      </c>
      <c r="B2232" s="545" t="s">
        <v>3209</v>
      </c>
      <c r="C2232" s="545" t="s">
        <v>221</v>
      </c>
      <c r="D2232" s="546">
        <v>44596</v>
      </c>
      <c r="E2232" s="171" t="str">
        <f t="shared" si="34"/>
        <v>2022</v>
      </c>
      <c r="F2232" s="547">
        <v>133081</v>
      </c>
      <c r="G2232" s="548">
        <v>0.19</v>
      </c>
      <c r="H2232" s="547">
        <v>111832.77</v>
      </c>
      <c r="I2232" s="545" t="s">
        <v>12663</v>
      </c>
      <c r="J2232" s="545" t="s">
        <v>13297</v>
      </c>
      <c r="K2232" s="545" t="s">
        <v>13413</v>
      </c>
      <c r="L2232" s="545" t="s">
        <v>14891</v>
      </c>
      <c r="M2232" s="548" t="s">
        <v>13758</v>
      </c>
      <c r="N2232" s="545" t="s">
        <v>13413</v>
      </c>
      <c r="O2232" s="545" t="s">
        <v>14890</v>
      </c>
      <c r="P2232" s="549">
        <v>2444</v>
      </c>
      <c r="Q2232" s="549">
        <v>1</v>
      </c>
      <c r="R2232" s="549">
        <v>21</v>
      </c>
      <c r="S2232" s="548">
        <v>2257</v>
      </c>
      <c r="T2232" s="548"/>
      <c r="U2232" s="99"/>
    </row>
    <row r="2233" spans="1:21" ht="19.5" customHeight="1">
      <c r="A2233" s="545">
        <v>2966</v>
      </c>
      <c r="B2233" s="545" t="s">
        <v>11331</v>
      </c>
      <c r="C2233" s="545" t="s">
        <v>209</v>
      </c>
      <c r="D2233" s="546"/>
      <c r="E2233" s="171" t="str">
        <f t="shared" si="34"/>
        <v>1900</v>
      </c>
      <c r="F2233" s="547">
        <v>0</v>
      </c>
      <c r="G2233" s="548">
        <v>0</v>
      </c>
      <c r="H2233" s="547">
        <v>0</v>
      </c>
      <c r="I2233" s="545" t="s">
        <v>12697</v>
      </c>
      <c r="J2233" s="545"/>
      <c r="K2233" s="545" t="s">
        <v>13413</v>
      </c>
      <c r="L2233" s="545" t="s">
        <v>13413</v>
      </c>
      <c r="M2233" s="548" t="s">
        <v>13758</v>
      </c>
      <c r="N2233" s="545" t="s">
        <v>13413</v>
      </c>
      <c r="O2233" s="545" t="s">
        <v>13413</v>
      </c>
      <c r="P2233" s="549">
        <v>2445</v>
      </c>
      <c r="Q2233" s="549">
        <v>1</v>
      </c>
      <c r="R2233" s="549">
        <v>138</v>
      </c>
      <c r="S2233" s="548"/>
      <c r="T2233" s="548"/>
      <c r="U2233" s="99"/>
    </row>
    <row r="2234" spans="1:21" ht="19.5" customHeight="1">
      <c r="A2234" s="545">
        <v>2967</v>
      </c>
      <c r="B2234" s="545" t="s">
        <v>2554</v>
      </c>
      <c r="C2234" s="545" t="s">
        <v>209</v>
      </c>
      <c r="D2234" s="546"/>
      <c r="E2234" s="171" t="str">
        <f t="shared" si="34"/>
        <v>1900</v>
      </c>
      <c r="F2234" s="547">
        <v>0</v>
      </c>
      <c r="G2234" s="548">
        <v>0</v>
      </c>
      <c r="H2234" s="547">
        <v>0</v>
      </c>
      <c r="I2234" s="545" t="s">
        <v>12697</v>
      </c>
      <c r="J2234" s="545"/>
      <c r="K2234" s="545" t="s">
        <v>13413</v>
      </c>
      <c r="L2234" s="545" t="s">
        <v>13413</v>
      </c>
      <c r="M2234" s="548" t="s">
        <v>13758</v>
      </c>
      <c r="N2234" s="545" t="s">
        <v>13413</v>
      </c>
      <c r="O2234" s="545" t="s">
        <v>13413</v>
      </c>
      <c r="P2234" s="549">
        <v>2446</v>
      </c>
      <c r="Q2234" s="549">
        <v>1</v>
      </c>
      <c r="R2234" s="549">
        <v>138</v>
      </c>
      <c r="S2234" s="548"/>
      <c r="T2234" s="548"/>
      <c r="U2234" s="99"/>
    </row>
    <row r="2235" spans="1:21" ht="19.5" customHeight="1">
      <c r="A2235" s="545">
        <v>2968</v>
      </c>
      <c r="B2235" s="545" t="s">
        <v>2560</v>
      </c>
      <c r="C2235" s="545" t="s">
        <v>209</v>
      </c>
      <c r="D2235" s="546"/>
      <c r="E2235" s="171" t="str">
        <f t="shared" si="34"/>
        <v>1900</v>
      </c>
      <c r="F2235" s="547">
        <v>0</v>
      </c>
      <c r="G2235" s="548">
        <v>0</v>
      </c>
      <c r="H2235" s="547">
        <v>0</v>
      </c>
      <c r="I2235" s="545" t="s">
        <v>12697</v>
      </c>
      <c r="J2235" s="545"/>
      <c r="K2235" s="545" t="s">
        <v>13413</v>
      </c>
      <c r="L2235" s="545" t="s">
        <v>13413</v>
      </c>
      <c r="M2235" s="548" t="s">
        <v>13758</v>
      </c>
      <c r="N2235" s="545" t="s">
        <v>13413</v>
      </c>
      <c r="O2235" s="545" t="s">
        <v>13413</v>
      </c>
      <c r="P2235" s="549">
        <v>2447</v>
      </c>
      <c r="Q2235" s="549">
        <v>1</v>
      </c>
      <c r="R2235" s="549">
        <v>138</v>
      </c>
      <c r="S2235" s="548"/>
      <c r="T2235" s="548"/>
      <c r="U2235" s="99"/>
    </row>
    <row r="2236" spans="1:21" ht="19.5" customHeight="1">
      <c r="A2236" s="545">
        <v>2969</v>
      </c>
      <c r="B2236" s="545" t="s">
        <v>2559</v>
      </c>
      <c r="C2236" s="545" t="s">
        <v>209</v>
      </c>
      <c r="D2236" s="546"/>
      <c r="E2236" s="171" t="str">
        <f t="shared" si="34"/>
        <v>1900</v>
      </c>
      <c r="F2236" s="547">
        <v>0</v>
      </c>
      <c r="G2236" s="548">
        <v>0</v>
      </c>
      <c r="H2236" s="547">
        <v>0</v>
      </c>
      <c r="I2236" s="545" t="s">
        <v>12697</v>
      </c>
      <c r="J2236" s="545"/>
      <c r="K2236" s="545" t="s">
        <v>13413</v>
      </c>
      <c r="L2236" s="545" t="s">
        <v>13413</v>
      </c>
      <c r="M2236" s="548" t="s">
        <v>13758</v>
      </c>
      <c r="N2236" s="545" t="s">
        <v>13413</v>
      </c>
      <c r="O2236" s="545" t="s">
        <v>13413</v>
      </c>
      <c r="P2236" s="549">
        <v>2448</v>
      </c>
      <c r="Q2236" s="549">
        <v>1</v>
      </c>
      <c r="R2236" s="549">
        <v>138</v>
      </c>
      <c r="S2236" s="548"/>
      <c r="T2236" s="548"/>
      <c r="U2236" s="99"/>
    </row>
    <row r="2237" spans="1:21" ht="19.5" customHeight="1">
      <c r="A2237" s="545">
        <v>2970</v>
      </c>
      <c r="B2237" s="545" t="s">
        <v>11330</v>
      </c>
      <c r="C2237" s="545" t="s">
        <v>216</v>
      </c>
      <c r="D2237" s="546"/>
      <c r="E2237" s="171" t="str">
        <f t="shared" si="34"/>
        <v>1900</v>
      </c>
      <c r="F2237" s="547">
        <v>0</v>
      </c>
      <c r="G2237" s="548">
        <v>0</v>
      </c>
      <c r="H2237" s="547">
        <v>0</v>
      </c>
      <c r="I2237" s="545" t="s">
        <v>12674</v>
      </c>
      <c r="J2237" s="545"/>
      <c r="K2237" s="545" t="s">
        <v>13413</v>
      </c>
      <c r="L2237" s="545" t="s">
        <v>15543</v>
      </c>
      <c r="M2237" s="548" t="s">
        <v>13758</v>
      </c>
      <c r="N2237" s="545" t="s">
        <v>13413</v>
      </c>
      <c r="O2237" s="545" t="s">
        <v>15840</v>
      </c>
      <c r="P2237" s="549">
        <v>2449</v>
      </c>
      <c r="Q2237" s="549">
        <v>1</v>
      </c>
      <c r="R2237" s="549">
        <v>5</v>
      </c>
      <c r="S2237" s="548"/>
      <c r="T2237" s="548"/>
      <c r="U2237" s="99"/>
    </row>
    <row r="2238" spans="1:21" ht="19.5" customHeight="1">
      <c r="A2238" s="545">
        <v>2971</v>
      </c>
      <c r="B2238" s="545" t="s">
        <v>11329</v>
      </c>
      <c r="C2238" s="545" t="s">
        <v>216</v>
      </c>
      <c r="D2238" s="546"/>
      <c r="E2238" s="171" t="str">
        <f t="shared" si="34"/>
        <v>1900</v>
      </c>
      <c r="F2238" s="547">
        <v>0</v>
      </c>
      <c r="G2238" s="548">
        <v>0</v>
      </c>
      <c r="H2238" s="547">
        <v>0</v>
      </c>
      <c r="I2238" s="545" t="s">
        <v>12674</v>
      </c>
      <c r="J2238" s="545"/>
      <c r="K2238" s="545" t="s">
        <v>13413</v>
      </c>
      <c r="L2238" s="545" t="s">
        <v>15543</v>
      </c>
      <c r="M2238" s="548" t="s">
        <v>13758</v>
      </c>
      <c r="N2238" s="545" t="s">
        <v>13413</v>
      </c>
      <c r="O2238" s="545" t="s">
        <v>15841</v>
      </c>
      <c r="P2238" s="549">
        <v>2450</v>
      </c>
      <c r="Q2238" s="549">
        <v>1</v>
      </c>
      <c r="R2238" s="549">
        <v>5</v>
      </c>
      <c r="S2238" s="548"/>
      <c r="T2238" s="548"/>
      <c r="U2238" s="99"/>
    </row>
    <row r="2239" spans="1:21" ht="19.5" customHeight="1">
      <c r="A2239" s="545">
        <v>2972</v>
      </c>
      <c r="B2239" s="545" t="s">
        <v>11328</v>
      </c>
      <c r="C2239" s="545" t="s">
        <v>216</v>
      </c>
      <c r="D2239" s="546"/>
      <c r="E2239" s="171" t="str">
        <f t="shared" si="34"/>
        <v>1900</v>
      </c>
      <c r="F2239" s="547">
        <v>0</v>
      </c>
      <c r="G2239" s="548">
        <v>0</v>
      </c>
      <c r="H2239" s="547">
        <v>0</v>
      </c>
      <c r="I2239" s="545" t="s">
        <v>12674</v>
      </c>
      <c r="J2239" s="545"/>
      <c r="K2239" s="545" t="s">
        <v>13413</v>
      </c>
      <c r="L2239" s="545" t="s">
        <v>15842</v>
      </c>
      <c r="M2239" s="548" t="s">
        <v>13758</v>
      </c>
      <c r="N2239" s="545" t="s">
        <v>13413</v>
      </c>
      <c r="O2239" s="545" t="s">
        <v>15843</v>
      </c>
      <c r="P2239" s="549">
        <v>2451</v>
      </c>
      <c r="Q2239" s="549">
        <v>1</v>
      </c>
      <c r="R2239" s="549">
        <v>5</v>
      </c>
      <c r="S2239" s="548"/>
      <c r="T2239" s="548"/>
      <c r="U2239" s="99"/>
    </row>
    <row r="2240" spans="1:21" ht="19.5" customHeight="1">
      <c r="A2240" s="545">
        <v>2975</v>
      </c>
      <c r="B2240" s="545" t="s">
        <v>1527</v>
      </c>
      <c r="C2240" s="545" t="s">
        <v>216</v>
      </c>
      <c r="D2240" s="546"/>
      <c r="E2240" s="171" t="str">
        <f t="shared" si="34"/>
        <v>1900</v>
      </c>
      <c r="F2240" s="547">
        <v>0</v>
      </c>
      <c r="G2240" s="548">
        <v>0</v>
      </c>
      <c r="H2240" s="547">
        <v>0</v>
      </c>
      <c r="I2240" s="545" t="s">
        <v>12656</v>
      </c>
      <c r="J2240" s="545"/>
      <c r="K2240" s="545" t="s">
        <v>13413</v>
      </c>
      <c r="L2240" s="545" t="s">
        <v>15844</v>
      </c>
      <c r="M2240" s="548" t="s">
        <v>13758</v>
      </c>
      <c r="N2240" s="545" t="s">
        <v>22146</v>
      </c>
      <c r="O2240" s="545" t="s">
        <v>15845</v>
      </c>
      <c r="P2240" s="549">
        <v>2452</v>
      </c>
      <c r="Q2240" s="549">
        <v>1</v>
      </c>
      <c r="R2240" s="549">
        <v>119</v>
      </c>
      <c r="S2240" s="548"/>
      <c r="T2240" s="548">
        <v>15</v>
      </c>
      <c r="U2240" s="99"/>
    </row>
    <row r="2241" spans="1:21" ht="19.5" customHeight="1">
      <c r="A2241" s="545">
        <v>2976</v>
      </c>
      <c r="B2241" s="545" t="s">
        <v>258</v>
      </c>
      <c r="C2241" s="545" t="s">
        <v>216</v>
      </c>
      <c r="D2241" s="546"/>
      <c r="E2241" s="171" t="str">
        <f t="shared" si="34"/>
        <v>1900</v>
      </c>
      <c r="F2241" s="547">
        <v>0</v>
      </c>
      <c r="G2241" s="548">
        <v>0</v>
      </c>
      <c r="H2241" s="547">
        <v>0</v>
      </c>
      <c r="I2241" s="545" t="s">
        <v>12640</v>
      </c>
      <c r="J2241" s="545"/>
      <c r="K2241" s="545" t="s">
        <v>13413</v>
      </c>
      <c r="L2241" s="545" t="s">
        <v>13413</v>
      </c>
      <c r="M2241" s="548" t="s">
        <v>13758</v>
      </c>
      <c r="N2241" s="545" t="s">
        <v>13413</v>
      </c>
      <c r="O2241" s="545" t="s">
        <v>13413</v>
      </c>
      <c r="P2241" s="549">
        <v>2453</v>
      </c>
      <c r="Q2241" s="549">
        <v>1</v>
      </c>
      <c r="R2241" s="549">
        <v>1</v>
      </c>
      <c r="S2241" s="548"/>
      <c r="T2241" s="548"/>
      <c r="U2241" s="99"/>
    </row>
    <row r="2242" spans="1:21" ht="19.5" customHeight="1">
      <c r="A2242" s="545">
        <v>2977</v>
      </c>
      <c r="B2242" s="545" t="s">
        <v>1572</v>
      </c>
      <c r="C2242" s="545" t="s">
        <v>216</v>
      </c>
      <c r="D2242" s="546"/>
      <c r="E2242" s="171" t="str">
        <f t="shared" si="34"/>
        <v>1900</v>
      </c>
      <c r="F2242" s="547">
        <v>0</v>
      </c>
      <c r="G2242" s="548">
        <v>0</v>
      </c>
      <c r="H2242" s="547">
        <v>0</v>
      </c>
      <c r="I2242" s="545" t="s">
        <v>12685</v>
      </c>
      <c r="J2242" s="545"/>
      <c r="K2242" s="545" t="s">
        <v>13413</v>
      </c>
      <c r="L2242" s="545" t="s">
        <v>13413</v>
      </c>
      <c r="M2242" s="548" t="s">
        <v>13758</v>
      </c>
      <c r="N2242" s="545" t="s">
        <v>13413</v>
      </c>
      <c r="O2242" s="545" t="s">
        <v>15846</v>
      </c>
      <c r="P2242" s="549">
        <v>2454</v>
      </c>
      <c r="Q2242" s="549">
        <v>1</v>
      </c>
      <c r="R2242" s="549">
        <v>11</v>
      </c>
      <c r="S2242" s="548"/>
      <c r="T2242" s="548"/>
      <c r="U2242" s="99"/>
    </row>
    <row r="2243" spans="1:21" ht="19.5" customHeight="1">
      <c r="A2243" s="545">
        <v>2979</v>
      </c>
      <c r="B2243" s="545" t="s">
        <v>11327</v>
      </c>
      <c r="C2243" s="545" t="s">
        <v>216</v>
      </c>
      <c r="D2243" s="546"/>
      <c r="E2243" s="171" t="str">
        <f t="shared" si="34"/>
        <v>1900</v>
      </c>
      <c r="F2243" s="547">
        <v>0</v>
      </c>
      <c r="G2243" s="548">
        <v>0</v>
      </c>
      <c r="H2243" s="547">
        <v>0</v>
      </c>
      <c r="I2243" s="545" t="s">
        <v>12674</v>
      </c>
      <c r="J2243" s="545"/>
      <c r="K2243" s="545" t="s">
        <v>13413</v>
      </c>
      <c r="L2243" s="545" t="s">
        <v>13937</v>
      </c>
      <c r="M2243" s="548" t="s">
        <v>13758</v>
      </c>
      <c r="N2243" s="545" t="s">
        <v>13413</v>
      </c>
      <c r="O2243" s="545" t="s">
        <v>15847</v>
      </c>
      <c r="P2243" s="549">
        <v>2455</v>
      </c>
      <c r="Q2243" s="549">
        <v>1</v>
      </c>
      <c r="R2243" s="549">
        <v>5</v>
      </c>
      <c r="S2243" s="548"/>
      <c r="T2243" s="548"/>
      <c r="U2243" s="99"/>
    </row>
    <row r="2244" spans="1:21" ht="19.5" customHeight="1">
      <c r="A2244" s="545">
        <v>2980</v>
      </c>
      <c r="B2244" s="545" t="s">
        <v>2054</v>
      </c>
      <c r="C2244" s="545" t="s">
        <v>216</v>
      </c>
      <c r="D2244" s="546">
        <v>45708</v>
      </c>
      <c r="E2244" s="171" t="str">
        <f t="shared" ref="E2244:E2307" si="35">TEXT(D2244,"YYYY")</f>
        <v>2025</v>
      </c>
      <c r="F2244" s="547">
        <v>17338.27</v>
      </c>
      <c r="G2244" s="548">
        <v>0.19</v>
      </c>
      <c r="H2244" s="547">
        <v>14569.98</v>
      </c>
      <c r="I2244" s="545" t="s">
        <v>12699</v>
      </c>
      <c r="J2244" s="545" t="s">
        <v>13307</v>
      </c>
      <c r="K2244" s="545" t="s">
        <v>13413</v>
      </c>
      <c r="L2244" s="545" t="s">
        <v>15848</v>
      </c>
      <c r="M2244" s="548" t="s">
        <v>13758</v>
      </c>
      <c r="N2244" s="545" t="s">
        <v>13413</v>
      </c>
      <c r="O2244" s="545" t="s">
        <v>15849</v>
      </c>
      <c r="P2244" s="549">
        <v>2456</v>
      </c>
      <c r="Q2244" s="549">
        <v>1</v>
      </c>
      <c r="R2244" s="549">
        <v>130</v>
      </c>
      <c r="S2244" s="548">
        <v>2228</v>
      </c>
      <c r="T2244" s="548"/>
      <c r="U2244" s="99"/>
    </row>
    <row r="2245" spans="1:21" ht="19.5" customHeight="1">
      <c r="A2245" s="545">
        <v>2981</v>
      </c>
      <c r="B2245" s="545" t="s">
        <v>2055</v>
      </c>
      <c r="C2245" s="545" t="s">
        <v>216</v>
      </c>
      <c r="D2245" s="546"/>
      <c r="E2245" s="171" t="str">
        <f t="shared" si="35"/>
        <v>1900</v>
      </c>
      <c r="F2245" s="547">
        <v>0</v>
      </c>
      <c r="G2245" s="548">
        <v>0</v>
      </c>
      <c r="H2245" s="547">
        <v>0</v>
      </c>
      <c r="I2245" s="545" t="s">
        <v>12699</v>
      </c>
      <c r="J2245" s="545"/>
      <c r="K2245" s="545" t="s">
        <v>13413</v>
      </c>
      <c r="L2245" s="545" t="s">
        <v>15848</v>
      </c>
      <c r="M2245" s="548" t="s">
        <v>13758</v>
      </c>
      <c r="N2245" s="545" t="s">
        <v>13413</v>
      </c>
      <c r="O2245" s="545" t="s">
        <v>15850</v>
      </c>
      <c r="P2245" s="549">
        <v>2457</v>
      </c>
      <c r="Q2245" s="549">
        <v>1</v>
      </c>
      <c r="R2245" s="549">
        <v>130</v>
      </c>
      <c r="S2245" s="548"/>
      <c r="T2245" s="548"/>
      <c r="U2245" s="99"/>
    </row>
    <row r="2246" spans="1:21" ht="19.5" customHeight="1">
      <c r="A2246" s="545">
        <v>2982</v>
      </c>
      <c r="B2246" s="545" t="s">
        <v>2056</v>
      </c>
      <c r="C2246" s="545" t="s">
        <v>216</v>
      </c>
      <c r="D2246" s="546"/>
      <c r="E2246" s="171" t="str">
        <f t="shared" si="35"/>
        <v>1900</v>
      </c>
      <c r="F2246" s="547">
        <v>0</v>
      </c>
      <c r="G2246" s="548">
        <v>0</v>
      </c>
      <c r="H2246" s="547">
        <v>0</v>
      </c>
      <c r="I2246" s="545" t="s">
        <v>12699</v>
      </c>
      <c r="J2246" s="545"/>
      <c r="K2246" s="545" t="s">
        <v>13413</v>
      </c>
      <c r="L2246" s="545" t="s">
        <v>15848</v>
      </c>
      <c r="M2246" s="548" t="s">
        <v>13758</v>
      </c>
      <c r="N2246" s="545" t="s">
        <v>13413</v>
      </c>
      <c r="O2246" s="545" t="s">
        <v>15851</v>
      </c>
      <c r="P2246" s="549">
        <v>2458</v>
      </c>
      <c r="Q2246" s="549">
        <v>1</v>
      </c>
      <c r="R2246" s="549">
        <v>130</v>
      </c>
      <c r="S2246" s="548"/>
      <c r="T2246" s="548"/>
      <c r="U2246" s="99"/>
    </row>
    <row r="2247" spans="1:21" ht="19.5" customHeight="1">
      <c r="A2247" s="545">
        <v>2983</v>
      </c>
      <c r="B2247" s="545" t="s">
        <v>2057</v>
      </c>
      <c r="C2247" s="545" t="s">
        <v>216</v>
      </c>
      <c r="D2247" s="546"/>
      <c r="E2247" s="171" t="str">
        <f t="shared" si="35"/>
        <v>1900</v>
      </c>
      <c r="F2247" s="547">
        <v>0</v>
      </c>
      <c r="G2247" s="548">
        <v>0</v>
      </c>
      <c r="H2247" s="547">
        <v>0</v>
      </c>
      <c r="I2247" s="545" t="s">
        <v>12699</v>
      </c>
      <c r="J2247" s="545"/>
      <c r="K2247" s="545" t="s">
        <v>13413</v>
      </c>
      <c r="L2247" s="545" t="s">
        <v>15848</v>
      </c>
      <c r="M2247" s="548" t="s">
        <v>13758</v>
      </c>
      <c r="N2247" s="545" t="s">
        <v>13413</v>
      </c>
      <c r="O2247" s="545" t="s">
        <v>15852</v>
      </c>
      <c r="P2247" s="549">
        <v>2459</v>
      </c>
      <c r="Q2247" s="549">
        <v>1</v>
      </c>
      <c r="R2247" s="549">
        <v>130</v>
      </c>
      <c r="S2247" s="548"/>
      <c r="T2247" s="548"/>
      <c r="U2247" s="99"/>
    </row>
    <row r="2248" spans="1:21" ht="19.5" customHeight="1">
      <c r="A2248" s="545">
        <v>2984</v>
      </c>
      <c r="B2248" s="545" t="s">
        <v>2058</v>
      </c>
      <c r="C2248" s="545" t="s">
        <v>216</v>
      </c>
      <c r="D2248" s="546"/>
      <c r="E2248" s="171" t="str">
        <f t="shared" si="35"/>
        <v>1900</v>
      </c>
      <c r="F2248" s="547">
        <v>0</v>
      </c>
      <c r="G2248" s="548">
        <v>0</v>
      </c>
      <c r="H2248" s="547">
        <v>0</v>
      </c>
      <c r="I2248" s="545" t="s">
        <v>12699</v>
      </c>
      <c r="J2248" s="545"/>
      <c r="K2248" s="545" t="s">
        <v>13413</v>
      </c>
      <c r="L2248" s="545" t="s">
        <v>15848</v>
      </c>
      <c r="M2248" s="548" t="s">
        <v>13758</v>
      </c>
      <c r="N2248" s="545" t="s">
        <v>13413</v>
      </c>
      <c r="O2248" s="545" t="s">
        <v>15853</v>
      </c>
      <c r="P2248" s="549">
        <v>2460</v>
      </c>
      <c r="Q2248" s="549">
        <v>1</v>
      </c>
      <c r="R2248" s="549">
        <v>130</v>
      </c>
      <c r="S2248" s="548"/>
      <c r="T2248" s="548"/>
      <c r="U2248" s="99"/>
    </row>
    <row r="2249" spans="1:21" ht="19.5" customHeight="1">
      <c r="A2249" s="545">
        <v>2985</v>
      </c>
      <c r="B2249" s="545" t="s">
        <v>2059</v>
      </c>
      <c r="C2249" s="545" t="s">
        <v>216</v>
      </c>
      <c r="D2249" s="546"/>
      <c r="E2249" s="171" t="str">
        <f t="shared" si="35"/>
        <v>1900</v>
      </c>
      <c r="F2249" s="547">
        <v>0</v>
      </c>
      <c r="G2249" s="548">
        <v>0</v>
      </c>
      <c r="H2249" s="547">
        <v>0</v>
      </c>
      <c r="I2249" s="545" t="s">
        <v>12699</v>
      </c>
      <c r="J2249" s="545"/>
      <c r="K2249" s="545" t="s">
        <v>13413</v>
      </c>
      <c r="L2249" s="545" t="s">
        <v>15848</v>
      </c>
      <c r="M2249" s="548" t="s">
        <v>13758</v>
      </c>
      <c r="N2249" s="545" t="s">
        <v>13413</v>
      </c>
      <c r="O2249" s="545" t="s">
        <v>15854</v>
      </c>
      <c r="P2249" s="549">
        <v>2461</v>
      </c>
      <c r="Q2249" s="549">
        <v>1</v>
      </c>
      <c r="R2249" s="549">
        <v>130</v>
      </c>
      <c r="S2249" s="548"/>
      <c r="T2249" s="548"/>
      <c r="U2249" s="99"/>
    </row>
    <row r="2250" spans="1:21" ht="19.5" customHeight="1">
      <c r="A2250" s="545">
        <v>2986</v>
      </c>
      <c r="B2250" s="545" t="s">
        <v>2060</v>
      </c>
      <c r="C2250" s="545" t="s">
        <v>216</v>
      </c>
      <c r="D2250" s="546"/>
      <c r="E2250" s="171" t="str">
        <f t="shared" si="35"/>
        <v>1900</v>
      </c>
      <c r="F2250" s="547">
        <v>0</v>
      </c>
      <c r="G2250" s="548">
        <v>0</v>
      </c>
      <c r="H2250" s="547">
        <v>0</v>
      </c>
      <c r="I2250" s="545" t="s">
        <v>12699</v>
      </c>
      <c r="J2250" s="545"/>
      <c r="K2250" s="545" t="s">
        <v>13413</v>
      </c>
      <c r="L2250" s="545" t="s">
        <v>15848</v>
      </c>
      <c r="M2250" s="548" t="s">
        <v>13758</v>
      </c>
      <c r="N2250" s="545" t="s">
        <v>13413</v>
      </c>
      <c r="O2250" s="545" t="s">
        <v>15855</v>
      </c>
      <c r="P2250" s="549">
        <v>2462</v>
      </c>
      <c r="Q2250" s="549">
        <v>1</v>
      </c>
      <c r="R2250" s="549">
        <v>130</v>
      </c>
      <c r="S2250" s="548"/>
      <c r="T2250" s="548"/>
      <c r="U2250" s="99"/>
    </row>
    <row r="2251" spans="1:21" ht="19.5" customHeight="1">
      <c r="A2251" s="545">
        <v>2987</v>
      </c>
      <c r="B2251" s="545" t="s">
        <v>2061</v>
      </c>
      <c r="C2251" s="545" t="s">
        <v>216</v>
      </c>
      <c r="D2251" s="546"/>
      <c r="E2251" s="171" t="str">
        <f t="shared" si="35"/>
        <v>1900</v>
      </c>
      <c r="F2251" s="547">
        <v>0</v>
      </c>
      <c r="G2251" s="548">
        <v>0</v>
      </c>
      <c r="H2251" s="547">
        <v>0</v>
      </c>
      <c r="I2251" s="545" t="s">
        <v>12699</v>
      </c>
      <c r="J2251" s="545"/>
      <c r="K2251" s="545" t="s">
        <v>13413</v>
      </c>
      <c r="L2251" s="545" t="s">
        <v>15848</v>
      </c>
      <c r="M2251" s="548" t="s">
        <v>13758</v>
      </c>
      <c r="N2251" s="545" t="s">
        <v>13413</v>
      </c>
      <c r="O2251" s="545" t="s">
        <v>15856</v>
      </c>
      <c r="P2251" s="549">
        <v>2463</v>
      </c>
      <c r="Q2251" s="549">
        <v>1</v>
      </c>
      <c r="R2251" s="549">
        <v>130</v>
      </c>
      <c r="S2251" s="548"/>
      <c r="T2251" s="548"/>
      <c r="U2251" s="99"/>
    </row>
    <row r="2252" spans="1:21" ht="19.5" customHeight="1">
      <c r="A2252" s="545">
        <v>2988</v>
      </c>
      <c r="B2252" s="545" t="s">
        <v>2062</v>
      </c>
      <c r="C2252" s="545" t="s">
        <v>216</v>
      </c>
      <c r="D2252" s="546"/>
      <c r="E2252" s="171" t="str">
        <f t="shared" si="35"/>
        <v>1900</v>
      </c>
      <c r="F2252" s="547">
        <v>0</v>
      </c>
      <c r="G2252" s="548">
        <v>0</v>
      </c>
      <c r="H2252" s="547">
        <v>0</v>
      </c>
      <c r="I2252" s="545" t="s">
        <v>12699</v>
      </c>
      <c r="J2252" s="545"/>
      <c r="K2252" s="545" t="s">
        <v>13413</v>
      </c>
      <c r="L2252" s="545" t="s">
        <v>15848</v>
      </c>
      <c r="M2252" s="548" t="s">
        <v>13758</v>
      </c>
      <c r="N2252" s="545" t="s">
        <v>13413</v>
      </c>
      <c r="O2252" s="545" t="s">
        <v>15857</v>
      </c>
      <c r="P2252" s="549">
        <v>2464</v>
      </c>
      <c r="Q2252" s="549">
        <v>1</v>
      </c>
      <c r="R2252" s="549">
        <v>130</v>
      </c>
      <c r="S2252" s="548"/>
      <c r="T2252" s="548"/>
      <c r="U2252" s="99"/>
    </row>
    <row r="2253" spans="1:21" ht="19.5" customHeight="1">
      <c r="A2253" s="545">
        <v>2989</v>
      </c>
      <c r="B2253" s="545" t="s">
        <v>1870</v>
      </c>
      <c r="C2253" s="545" t="s">
        <v>216</v>
      </c>
      <c r="D2253" s="546">
        <v>46052</v>
      </c>
      <c r="E2253" s="171" t="str">
        <f t="shared" si="35"/>
        <v>2026</v>
      </c>
      <c r="F2253" s="547">
        <v>13451</v>
      </c>
      <c r="G2253" s="548">
        <v>0.19</v>
      </c>
      <c r="H2253" s="547">
        <v>11303.36</v>
      </c>
      <c r="I2253" s="545" t="s">
        <v>12699</v>
      </c>
      <c r="J2253" s="545" t="s">
        <v>13307</v>
      </c>
      <c r="K2253" s="545" t="s">
        <v>13413</v>
      </c>
      <c r="L2253" s="545" t="s">
        <v>15848</v>
      </c>
      <c r="M2253" s="548" t="s">
        <v>13758</v>
      </c>
      <c r="N2253" s="545" t="s">
        <v>13413</v>
      </c>
      <c r="O2253" s="545" t="s">
        <v>15858</v>
      </c>
      <c r="P2253" s="549">
        <v>2465</v>
      </c>
      <c r="Q2253" s="549">
        <v>1</v>
      </c>
      <c r="R2253" s="549">
        <v>130</v>
      </c>
      <c r="S2253" s="548">
        <v>2228</v>
      </c>
      <c r="T2253" s="548"/>
      <c r="U2253" s="99"/>
    </row>
    <row r="2254" spans="1:21" ht="19.5" customHeight="1">
      <c r="A2254" s="545">
        <v>2990</v>
      </c>
      <c r="B2254" s="545" t="s">
        <v>1869</v>
      </c>
      <c r="C2254" s="545" t="s">
        <v>216</v>
      </c>
      <c r="D2254" s="546">
        <v>46080</v>
      </c>
      <c r="E2254" s="171" t="str">
        <f t="shared" si="35"/>
        <v>2026</v>
      </c>
      <c r="F2254" s="547">
        <v>30512</v>
      </c>
      <c r="G2254" s="548">
        <v>0.19</v>
      </c>
      <c r="H2254" s="547">
        <v>25640.34</v>
      </c>
      <c r="I2254" s="545" t="s">
        <v>12699</v>
      </c>
      <c r="J2254" s="545" t="s">
        <v>13298</v>
      </c>
      <c r="K2254" s="545" t="s">
        <v>13413</v>
      </c>
      <c r="L2254" s="545" t="s">
        <v>15848</v>
      </c>
      <c r="M2254" s="548" t="s">
        <v>13758</v>
      </c>
      <c r="N2254" s="545" t="s">
        <v>13413</v>
      </c>
      <c r="O2254" s="545" t="s">
        <v>15859</v>
      </c>
      <c r="P2254" s="549">
        <v>2466</v>
      </c>
      <c r="Q2254" s="549">
        <v>1</v>
      </c>
      <c r="R2254" s="549">
        <v>130</v>
      </c>
      <c r="S2254" s="548">
        <v>1012</v>
      </c>
      <c r="T2254" s="548"/>
      <c r="U2254" s="99"/>
    </row>
    <row r="2255" spans="1:21" ht="19.5" customHeight="1">
      <c r="A2255" s="545">
        <v>2991</v>
      </c>
      <c r="B2255" s="545" t="s">
        <v>2048</v>
      </c>
      <c r="C2255" s="545" t="s">
        <v>216</v>
      </c>
      <c r="D2255" s="546"/>
      <c r="E2255" s="171" t="str">
        <f t="shared" si="35"/>
        <v>1900</v>
      </c>
      <c r="F2255" s="547">
        <v>0</v>
      </c>
      <c r="G2255" s="548">
        <v>0</v>
      </c>
      <c r="H2255" s="547">
        <v>0</v>
      </c>
      <c r="I2255" s="545" t="s">
        <v>12715</v>
      </c>
      <c r="J2255" s="545"/>
      <c r="K2255" s="545" t="s">
        <v>13413</v>
      </c>
      <c r="L2255" s="545" t="s">
        <v>15848</v>
      </c>
      <c r="M2255" s="548" t="s">
        <v>13758</v>
      </c>
      <c r="N2255" s="545" t="s">
        <v>13413</v>
      </c>
      <c r="O2255" s="545" t="s">
        <v>15860</v>
      </c>
      <c r="P2255" s="549">
        <v>2467</v>
      </c>
      <c r="Q2255" s="549">
        <v>1</v>
      </c>
      <c r="R2255" s="549">
        <v>129</v>
      </c>
      <c r="S2255" s="548"/>
      <c r="T2255" s="548"/>
      <c r="U2255" s="99"/>
    </row>
    <row r="2256" spans="1:21" ht="19.5" customHeight="1">
      <c r="A2256" s="545">
        <v>2992</v>
      </c>
      <c r="B2256" s="545" t="s">
        <v>2049</v>
      </c>
      <c r="C2256" s="545" t="s">
        <v>216</v>
      </c>
      <c r="D2256" s="546"/>
      <c r="E2256" s="171" t="str">
        <f t="shared" si="35"/>
        <v>1900</v>
      </c>
      <c r="F2256" s="547">
        <v>0</v>
      </c>
      <c r="G2256" s="548">
        <v>0</v>
      </c>
      <c r="H2256" s="547">
        <v>0</v>
      </c>
      <c r="I2256" s="545" t="s">
        <v>12699</v>
      </c>
      <c r="J2256" s="545"/>
      <c r="K2256" s="545" t="s">
        <v>13413</v>
      </c>
      <c r="L2256" s="545" t="s">
        <v>15848</v>
      </c>
      <c r="M2256" s="548" t="s">
        <v>13758</v>
      </c>
      <c r="N2256" s="545" t="s">
        <v>13413</v>
      </c>
      <c r="O2256" s="545" t="s">
        <v>15861</v>
      </c>
      <c r="P2256" s="549">
        <v>2468</v>
      </c>
      <c r="Q2256" s="549">
        <v>1</v>
      </c>
      <c r="R2256" s="549">
        <v>130</v>
      </c>
      <c r="S2256" s="548"/>
      <c r="T2256" s="548"/>
      <c r="U2256" s="99"/>
    </row>
    <row r="2257" spans="1:21" ht="19.5" customHeight="1">
      <c r="A2257" s="545">
        <v>2993</v>
      </c>
      <c r="B2257" s="545" t="s">
        <v>2063</v>
      </c>
      <c r="C2257" s="545" t="s">
        <v>216</v>
      </c>
      <c r="D2257" s="546"/>
      <c r="E2257" s="171" t="str">
        <f t="shared" si="35"/>
        <v>1900</v>
      </c>
      <c r="F2257" s="547">
        <v>0</v>
      </c>
      <c r="G2257" s="548">
        <v>0</v>
      </c>
      <c r="H2257" s="547">
        <v>0</v>
      </c>
      <c r="I2257" s="545" t="s">
        <v>12699</v>
      </c>
      <c r="J2257" s="545"/>
      <c r="K2257" s="545" t="s">
        <v>13413</v>
      </c>
      <c r="L2257" s="545" t="s">
        <v>15848</v>
      </c>
      <c r="M2257" s="548" t="s">
        <v>13758</v>
      </c>
      <c r="N2257" s="545" t="s">
        <v>13413</v>
      </c>
      <c r="O2257" s="545" t="s">
        <v>15862</v>
      </c>
      <c r="P2257" s="549">
        <v>2469</v>
      </c>
      <c r="Q2257" s="549">
        <v>1</v>
      </c>
      <c r="R2257" s="549">
        <v>130</v>
      </c>
      <c r="S2257" s="548"/>
      <c r="T2257" s="548"/>
      <c r="U2257" s="99"/>
    </row>
    <row r="2258" spans="1:21" ht="19.5" customHeight="1">
      <c r="A2258" s="545">
        <v>2994</v>
      </c>
      <c r="B2258" s="545" t="s">
        <v>2050</v>
      </c>
      <c r="C2258" s="545" t="s">
        <v>216</v>
      </c>
      <c r="D2258" s="546"/>
      <c r="E2258" s="171" t="str">
        <f t="shared" si="35"/>
        <v>1900</v>
      </c>
      <c r="F2258" s="547">
        <v>0</v>
      </c>
      <c r="G2258" s="548">
        <v>0</v>
      </c>
      <c r="H2258" s="547">
        <v>0</v>
      </c>
      <c r="I2258" s="545" t="s">
        <v>12699</v>
      </c>
      <c r="J2258" s="545"/>
      <c r="K2258" s="545" t="s">
        <v>13413</v>
      </c>
      <c r="L2258" s="545" t="s">
        <v>15848</v>
      </c>
      <c r="M2258" s="548" t="s">
        <v>13758</v>
      </c>
      <c r="N2258" s="545" t="s">
        <v>13413</v>
      </c>
      <c r="O2258" s="545" t="s">
        <v>15863</v>
      </c>
      <c r="P2258" s="549">
        <v>2470</v>
      </c>
      <c r="Q2258" s="549">
        <v>1</v>
      </c>
      <c r="R2258" s="549">
        <v>130</v>
      </c>
      <c r="S2258" s="548"/>
      <c r="T2258" s="548"/>
      <c r="U2258" s="99"/>
    </row>
    <row r="2259" spans="1:21" ht="19.5" customHeight="1">
      <c r="A2259" s="545">
        <v>2995</v>
      </c>
      <c r="B2259" s="545" t="s">
        <v>2051</v>
      </c>
      <c r="C2259" s="545" t="s">
        <v>216</v>
      </c>
      <c r="D2259" s="546"/>
      <c r="E2259" s="171" t="str">
        <f t="shared" si="35"/>
        <v>1900</v>
      </c>
      <c r="F2259" s="547">
        <v>0</v>
      </c>
      <c r="G2259" s="548">
        <v>0</v>
      </c>
      <c r="H2259" s="547">
        <v>0</v>
      </c>
      <c r="I2259" s="545" t="s">
        <v>12699</v>
      </c>
      <c r="J2259" s="545"/>
      <c r="K2259" s="545" t="s">
        <v>13413</v>
      </c>
      <c r="L2259" s="545" t="s">
        <v>15848</v>
      </c>
      <c r="M2259" s="548" t="s">
        <v>13758</v>
      </c>
      <c r="N2259" s="545" t="s">
        <v>13413</v>
      </c>
      <c r="O2259" s="545" t="s">
        <v>15864</v>
      </c>
      <c r="P2259" s="549">
        <v>2471</v>
      </c>
      <c r="Q2259" s="549">
        <v>1</v>
      </c>
      <c r="R2259" s="549">
        <v>130</v>
      </c>
      <c r="S2259" s="548"/>
      <c r="T2259" s="548"/>
      <c r="U2259" s="99"/>
    </row>
    <row r="2260" spans="1:21" ht="19.5" customHeight="1">
      <c r="A2260" s="545">
        <v>2996</v>
      </c>
      <c r="B2260" s="545" t="s">
        <v>2052</v>
      </c>
      <c r="C2260" s="545" t="s">
        <v>216</v>
      </c>
      <c r="D2260" s="546"/>
      <c r="E2260" s="171" t="str">
        <f t="shared" si="35"/>
        <v>1900</v>
      </c>
      <c r="F2260" s="547">
        <v>0</v>
      </c>
      <c r="G2260" s="548">
        <v>0</v>
      </c>
      <c r="H2260" s="547">
        <v>0</v>
      </c>
      <c r="I2260" s="545" t="s">
        <v>12699</v>
      </c>
      <c r="J2260" s="545"/>
      <c r="K2260" s="545" t="s">
        <v>13413</v>
      </c>
      <c r="L2260" s="545" t="s">
        <v>15848</v>
      </c>
      <c r="M2260" s="548" t="s">
        <v>13758</v>
      </c>
      <c r="N2260" s="545" t="s">
        <v>13413</v>
      </c>
      <c r="O2260" s="545" t="s">
        <v>15865</v>
      </c>
      <c r="P2260" s="549">
        <v>2472</v>
      </c>
      <c r="Q2260" s="549">
        <v>1</v>
      </c>
      <c r="R2260" s="549">
        <v>130</v>
      </c>
      <c r="S2260" s="548"/>
      <c r="T2260" s="548"/>
      <c r="U2260" s="99"/>
    </row>
    <row r="2261" spans="1:21" ht="19.5" customHeight="1">
      <c r="A2261" s="545">
        <v>2997</v>
      </c>
      <c r="B2261" s="545" t="s">
        <v>2053</v>
      </c>
      <c r="C2261" s="545" t="s">
        <v>216</v>
      </c>
      <c r="D2261" s="546"/>
      <c r="E2261" s="171" t="str">
        <f t="shared" si="35"/>
        <v>1900</v>
      </c>
      <c r="F2261" s="547">
        <v>0</v>
      </c>
      <c r="G2261" s="548">
        <v>0</v>
      </c>
      <c r="H2261" s="547">
        <v>0</v>
      </c>
      <c r="I2261" s="545" t="s">
        <v>12699</v>
      </c>
      <c r="J2261" s="545"/>
      <c r="K2261" s="545" t="s">
        <v>13413</v>
      </c>
      <c r="L2261" s="545" t="s">
        <v>15848</v>
      </c>
      <c r="M2261" s="548" t="s">
        <v>13758</v>
      </c>
      <c r="N2261" s="545" t="s">
        <v>13413</v>
      </c>
      <c r="O2261" s="545" t="s">
        <v>15866</v>
      </c>
      <c r="P2261" s="549">
        <v>2473</v>
      </c>
      <c r="Q2261" s="549">
        <v>1</v>
      </c>
      <c r="R2261" s="549">
        <v>130</v>
      </c>
      <c r="S2261" s="548"/>
      <c r="T2261" s="548"/>
      <c r="U2261" s="99"/>
    </row>
    <row r="2262" spans="1:21" ht="19.5" customHeight="1">
      <c r="A2262" s="545">
        <v>2998</v>
      </c>
      <c r="B2262" s="545" t="s">
        <v>11326</v>
      </c>
      <c r="C2262" s="545" t="s">
        <v>216</v>
      </c>
      <c r="D2262" s="546"/>
      <c r="E2262" s="171" t="str">
        <f t="shared" si="35"/>
        <v>1900</v>
      </c>
      <c r="F2262" s="547">
        <v>0</v>
      </c>
      <c r="G2262" s="548">
        <v>0</v>
      </c>
      <c r="H2262" s="547">
        <v>0</v>
      </c>
      <c r="I2262" s="545" t="s">
        <v>12650</v>
      </c>
      <c r="J2262" s="545"/>
      <c r="K2262" s="545" t="s">
        <v>13413</v>
      </c>
      <c r="L2262" s="545" t="s">
        <v>13413</v>
      </c>
      <c r="M2262" s="548" t="s">
        <v>13758</v>
      </c>
      <c r="N2262" s="545" t="s">
        <v>13413</v>
      </c>
      <c r="O2262" s="545" t="s">
        <v>15867</v>
      </c>
      <c r="P2262" s="549">
        <v>2474</v>
      </c>
      <c r="Q2262" s="549">
        <v>1</v>
      </c>
      <c r="R2262" s="549">
        <v>127</v>
      </c>
      <c r="S2262" s="548"/>
      <c r="T2262" s="548"/>
      <c r="U2262" s="99"/>
    </row>
    <row r="2263" spans="1:21" ht="19.5" customHeight="1">
      <c r="A2263" s="545">
        <v>2999</v>
      </c>
      <c r="B2263" s="545" t="s">
        <v>11325</v>
      </c>
      <c r="C2263" s="545" t="s">
        <v>216</v>
      </c>
      <c r="D2263" s="546"/>
      <c r="E2263" s="171" t="str">
        <f t="shared" si="35"/>
        <v>1900</v>
      </c>
      <c r="F2263" s="547">
        <v>0</v>
      </c>
      <c r="G2263" s="548">
        <v>0</v>
      </c>
      <c r="H2263" s="547">
        <v>0</v>
      </c>
      <c r="I2263" s="545" t="s">
        <v>12650</v>
      </c>
      <c r="J2263" s="545"/>
      <c r="K2263" s="545" t="s">
        <v>13413</v>
      </c>
      <c r="L2263" s="545" t="s">
        <v>15868</v>
      </c>
      <c r="M2263" s="548" t="s">
        <v>13758</v>
      </c>
      <c r="N2263" s="545" t="s">
        <v>13413</v>
      </c>
      <c r="O2263" s="545" t="s">
        <v>15869</v>
      </c>
      <c r="P2263" s="549">
        <v>2475</v>
      </c>
      <c r="Q2263" s="549">
        <v>1</v>
      </c>
      <c r="R2263" s="549">
        <v>127</v>
      </c>
      <c r="S2263" s="548"/>
      <c r="T2263" s="548"/>
      <c r="U2263" s="99"/>
    </row>
    <row r="2264" spans="1:21" ht="19.5" customHeight="1">
      <c r="A2264" s="545">
        <v>3000</v>
      </c>
      <c r="B2264" s="545" t="s">
        <v>2273</v>
      </c>
      <c r="C2264" s="545" t="s">
        <v>216</v>
      </c>
      <c r="D2264" s="546"/>
      <c r="E2264" s="171" t="str">
        <f t="shared" si="35"/>
        <v>1900</v>
      </c>
      <c r="F2264" s="547">
        <v>0</v>
      </c>
      <c r="G2264" s="548">
        <v>0</v>
      </c>
      <c r="H2264" s="547">
        <v>0</v>
      </c>
      <c r="I2264" s="545" t="s">
        <v>12650</v>
      </c>
      <c r="J2264" s="545"/>
      <c r="K2264" s="545" t="s">
        <v>13413</v>
      </c>
      <c r="L2264" s="545" t="s">
        <v>14439</v>
      </c>
      <c r="M2264" s="548" t="s">
        <v>13758</v>
      </c>
      <c r="N2264" s="545" t="s">
        <v>22166</v>
      </c>
      <c r="O2264" s="545" t="s">
        <v>15870</v>
      </c>
      <c r="P2264" s="549">
        <v>2476</v>
      </c>
      <c r="Q2264" s="549">
        <v>1</v>
      </c>
      <c r="R2264" s="549">
        <v>127</v>
      </c>
      <c r="S2264" s="548"/>
      <c r="T2264" s="548">
        <v>11</v>
      </c>
      <c r="U2264" s="99"/>
    </row>
    <row r="2265" spans="1:21" ht="19.5" customHeight="1">
      <c r="A2265" s="545">
        <v>3001</v>
      </c>
      <c r="B2265" s="545" t="s">
        <v>11324</v>
      </c>
      <c r="C2265" s="545" t="s">
        <v>216</v>
      </c>
      <c r="D2265" s="546">
        <v>46052</v>
      </c>
      <c r="E2265" s="171" t="str">
        <f t="shared" si="35"/>
        <v>2026</v>
      </c>
      <c r="F2265" s="547">
        <v>3673</v>
      </c>
      <c r="G2265" s="548">
        <v>0.19</v>
      </c>
      <c r="H2265" s="547">
        <v>3086.55</v>
      </c>
      <c r="I2265" s="545" t="s">
        <v>12650</v>
      </c>
      <c r="J2265" s="545" t="s">
        <v>13307</v>
      </c>
      <c r="K2265" s="545" t="s">
        <v>13413</v>
      </c>
      <c r="L2265" s="545" t="s">
        <v>14439</v>
      </c>
      <c r="M2265" s="548" t="s">
        <v>13758</v>
      </c>
      <c r="N2265" s="545" t="s">
        <v>22166</v>
      </c>
      <c r="O2265" s="545" t="s">
        <v>15871</v>
      </c>
      <c r="P2265" s="549">
        <v>2477</v>
      </c>
      <c r="Q2265" s="549">
        <v>1</v>
      </c>
      <c r="R2265" s="549">
        <v>127</v>
      </c>
      <c r="S2265" s="548">
        <v>2228</v>
      </c>
      <c r="T2265" s="548">
        <v>11</v>
      </c>
      <c r="U2265" s="99"/>
    </row>
    <row r="2266" spans="1:21" ht="19.5" customHeight="1">
      <c r="A2266" s="545">
        <v>3002</v>
      </c>
      <c r="B2266" s="545" t="s">
        <v>2125</v>
      </c>
      <c r="C2266" s="545" t="s">
        <v>216</v>
      </c>
      <c r="D2266" s="546">
        <v>44589</v>
      </c>
      <c r="E2266" s="171" t="str">
        <f t="shared" si="35"/>
        <v>2022</v>
      </c>
      <c r="F2266" s="547">
        <v>3011</v>
      </c>
      <c r="G2266" s="548">
        <v>0.19</v>
      </c>
      <c r="H2266" s="547">
        <v>2530.25</v>
      </c>
      <c r="I2266" s="545" t="s">
        <v>12650</v>
      </c>
      <c r="J2266" s="545" t="s">
        <v>13297</v>
      </c>
      <c r="K2266" s="545" t="s">
        <v>13413</v>
      </c>
      <c r="L2266" s="545" t="s">
        <v>15872</v>
      </c>
      <c r="M2266" s="548" t="s">
        <v>13758</v>
      </c>
      <c r="N2266" s="545" t="s">
        <v>22166</v>
      </c>
      <c r="O2266" s="545" t="s">
        <v>15873</v>
      </c>
      <c r="P2266" s="549">
        <v>2478</v>
      </c>
      <c r="Q2266" s="549">
        <v>1</v>
      </c>
      <c r="R2266" s="549">
        <v>127</v>
      </c>
      <c r="S2266" s="548">
        <v>2257</v>
      </c>
      <c r="T2266" s="548">
        <v>11</v>
      </c>
      <c r="U2266" s="99"/>
    </row>
    <row r="2267" spans="1:21" ht="19.5" customHeight="1">
      <c r="A2267" s="545">
        <v>3003</v>
      </c>
      <c r="B2267" s="545" t="s">
        <v>1863</v>
      </c>
      <c r="C2267" s="545" t="s">
        <v>216</v>
      </c>
      <c r="D2267" s="546"/>
      <c r="E2267" s="171" t="str">
        <f t="shared" si="35"/>
        <v>1900</v>
      </c>
      <c r="F2267" s="547">
        <v>0</v>
      </c>
      <c r="G2267" s="548">
        <v>0</v>
      </c>
      <c r="H2267" s="547">
        <v>0</v>
      </c>
      <c r="I2267" s="545" t="s">
        <v>12650</v>
      </c>
      <c r="J2267" s="545"/>
      <c r="K2267" s="545" t="s">
        <v>13413</v>
      </c>
      <c r="L2267" s="545" t="s">
        <v>15874</v>
      </c>
      <c r="M2267" s="548" t="s">
        <v>13758</v>
      </c>
      <c r="N2267" s="545" t="s">
        <v>22166</v>
      </c>
      <c r="O2267" s="545" t="s">
        <v>15875</v>
      </c>
      <c r="P2267" s="549">
        <v>2479</v>
      </c>
      <c r="Q2267" s="549">
        <v>1</v>
      </c>
      <c r="R2267" s="549">
        <v>127</v>
      </c>
      <c r="S2267" s="548"/>
      <c r="T2267" s="548">
        <v>11</v>
      </c>
      <c r="U2267" s="99"/>
    </row>
    <row r="2268" spans="1:21" ht="19.5" customHeight="1">
      <c r="A2268" s="545">
        <v>3004</v>
      </c>
      <c r="B2268" s="545" t="s">
        <v>11323</v>
      </c>
      <c r="C2268" s="545" t="s">
        <v>216</v>
      </c>
      <c r="D2268" s="546"/>
      <c r="E2268" s="171" t="str">
        <f t="shared" si="35"/>
        <v>1900</v>
      </c>
      <c r="F2268" s="547">
        <v>0</v>
      </c>
      <c r="G2268" s="548">
        <v>0</v>
      </c>
      <c r="H2268" s="547">
        <v>0</v>
      </c>
      <c r="I2268" s="545" t="s">
        <v>12650</v>
      </c>
      <c r="J2268" s="545"/>
      <c r="K2268" s="545" t="s">
        <v>13413</v>
      </c>
      <c r="L2268" s="545" t="s">
        <v>15876</v>
      </c>
      <c r="M2268" s="548" t="s">
        <v>13758</v>
      </c>
      <c r="N2268" s="545" t="s">
        <v>22166</v>
      </c>
      <c r="O2268" s="545" t="s">
        <v>15877</v>
      </c>
      <c r="P2268" s="549">
        <v>2480</v>
      </c>
      <c r="Q2268" s="549">
        <v>1</v>
      </c>
      <c r="R2268" s="549">
        <v>127</v>
      </c>
      <c r="S2268" s="548"/>
      <c r="T2268" s="548">
        <v>11</v>
      </c>
      <c r="U2268" s="99"/>
    </row>
    <row r="2269" spans="1:21" ht="19.5" customHeight="1">
      <c r="A2269" s="545">
        <v>3005</v>
      </c>
      <c r="B2269" s="545" t="s">
        <v>2285</v>
      </c>
      <c r="C2269" s="545" t="s">
        <v>216</v>
      </c>
      <c r="D2269" s="546"/>
      <c r="E2269" s="171" t="str">
        <f t="shared" si="35"/>
        <v>1900</v>
      </c>
      <c r="F2269" s="547">
        <v>0</v>
      </c>
      <c r="G2269" s="548">
        <v>0</v>
      </c>
      <c r="H2269" s="547">
        <v>0</v>
      </c>
      <c r="I2269" s="545" t="s">
        <v>12650</v>
      </c>
      <c r="J2269" s="545"/>
      <c r="K2269" s="545" t="s">
        <v>13413</v>
      </c>
      <c r="L2269" s="545" t="s">
        <v>15872</v>
      </c>
      <c r="M2269" s="548" t="s">
        <v>13758</v>
      </c>
      <c r="N2269" s="545" t="s">
        <v>22166</v>
      </c>
      <c r="O2269" s="545" t="s">
        <v>15878</v>
      </c>
      <c r="P2269" s="549">
        <v>2481</v>
      </c>
      <c r="Q2269" s="549">
        <v>1</v>
      </c>
      <c r="R2269" s="549">
        <v>127</v>
      </c>
      <c r="S2269" s="548"/>
      <c r="T2269" s="548">
        <v>11</v>
      </c>
      <c r="U2269" s="99"/>
    </row>
    <row r="2270" spans="1:21" ht="19.5" customHeight="1">
      <c r="A2270" s="545">
        <v>3006</v>
      </c>
      <c r="B2270" s="545" t="s">
        <v>11322</v>
      </c>
      <c r="C2270" s="545" t="s">
        <v>216</v>
      </c>
      <c r="D2270" s="546"/>
      <c r="E2270" s="171" t="str">
        <f t="shared" si="35"/>
        <v>1900</v>
      </c>
      <c r="F2270" s="547">
        <v>0</v>
      </c>
      <c r="G2270" s="548">
        <v>0</v>
      </c>
      <c r="H2270" s="547">
        <v>0</v>
      </c>
      <c r="I2270" s="545" t="s">
        <v>12650</v>
      </c>
      <c r="J2270" s="545"/>
      <c r="K2270" s="545" t="s">
        <v>13413</v>
      </c>
      <c r="L2270" s="545" t="s">
        <v>15879</v>
      </c>
      <c r="M2270" s="548" t="s">
        <v>13758</v>
      </c>
      <c r="N2270" s="545" t="s">
        <v>22166</v>
      </c>
      <c r="O2270" s="545" t="s">
        <v>15880</v>
      </c>
      <c r="P2270" s="549">
        <v>2482</v>
      </c>
      <c r="Q2270" s="549">
        <v>1</v>
      </c>
      <c r="R2270" s="549">
        <v>127</v>
      </c>
      <c r="S2270" s="548"/>
      <c r="T2270" s="548">
        <v>11</v>
      </c>
      <c r="U2270" s="99"/>
    </row>
    <row r="2271" spans="1:21" ht="19.5" customHeight="1">
      <c r="A2271" s="545">
        <v>3007</v>
      </c>
      <c r="B2271" s="545" t="s">
        <v>2361</v>
      </c>
      <c r="C2271" s="545" t="s">
        <v>216</v>
      </c>
      <c r="D2271" s="546"/>
      <c r="E2271" s="171" t="str">
        <f t="shared" si="35"/>
        <v>1900</v>
      </c>
      <c r="F2271" s="547">
        <v>0</v>
      </c>
      <c r="G2271" s="548">
        <v>0</v>
      </c>
      <c r="H2271" s="547">
        <v>0</v>
      </c>
      <c r="I2271" s="545" t="s">
        <v>12650</v>
      </c>
      <c r="J2271" s="545"/>
      <c r="K2271" s="545" t="s">
        <v>13413</v>
      </c>
      <c r="L2271" s="545" t="s">
        <v>15872</v>
      </c>
      <c r="M2271" s="548" t="s">
        <v>13758</v>
      </c>
      <c r="N2271" s="545" t="s">
        <v>22166</v>
      </c>
      <c r="O2271" s="545" t="s">
        <v>15881</v>
      </c>
      <c r="P2271" s="549">
        <v>2483</v>
      </c>
      <c r="Q2271" s="549">
        <v>1</v>
      </c>
      <c r="R2271" s="549">
        <v>127</v>
      </c>
      <c r="S2271" s="548"/>
      <c r="T2271" s="548">
        <v>11</v>
      </c>
      <c r="U2271" s="99"/>
    </row>
    <row r="2272" spans="1:21" ht="19.5" customHeight="1">
      <c r="A2272" s="545">
        <v>3008</v>
      </c>
      <c r="B2272" s="545" t="s">
        <v>2116</v>
      </c>
      <c r="C2272" s="545" t="s">
        <v>216</v>
      </c>
      <c r="D2272" s="546"/>
      <c r="E2272" s="171" t="str">
        <f t="shared" si="35"/>
        <v>1900</v>
      </c>
      <c r="F2272" s="547">
        <v>0</v>
      </c>
      <c r="G2272" s="548">
        <v>0</v>
      </c>
      <c r="H2272" s="547">
        <v>0</v>
      </c>
      <c r="I2272" s="545" t="s">
        <v>12650</v>
      </c>
      <c r="J2272" s="545"/>
      <c r="K2272" s="545" t="s">
        <v>13413</v>
      </c>
      <c r="L2272" s="545" t="s">
        <v>15872</v>
      </c>
      <c r="M2272" s="548" t="s">
        <v>13758</v>
      </c>
      <c r="N2272" s="545" t="s">
        <v>22166</v>
      </c>
      <c r="O2272" s="545" t="s">
        <v>15882</v>
      </c>
      <c r="P2272" s="549">
        <v>2484</v>
      </c>
      <c r="Q2272" s="549">
        <v>1</v>
      </c>
      <c r="R2272" s="549">
        <v>127</v>
      </c>
      <c r="S2272" s="548"/>
      <c r="T2272" s="548">
        <v>11</v>
      </c>
      <c r="U2272" s="99"/>
    </row>
    <row r="2273" spans="1:21" ht="19.5" customHeight="1">
      <c r="A2273" s="545">
        <v>3009</v>
      </c>
      <c r="B2273" s="545" t="s">
        <v>11321</v>
      </c>
      <c r="C2273" s="545" t="s">
        <v>216</v>
      </c>
      <c r="D2273" s="546"/>
      <c r="E2273" s="171" t="str">
        <f t="shared" si="35"/>
        <v>1900</v>
      </c>
      <c r="F2273" s="547">
        <v>0</v>
      </c>
      <c r="G2273" s="548">
        <v>0</v>
      </c>
      <c r="H2273" s="547">
        <v>0</v>
      </c>
      <c r="I2273" s="545" t="s">
        <v>12650</v>
      </c>
      <c r="J2273" s="545"/>
      <c r="K2273" s="545" t="s">
        <v>13413</v>
      </c>
      <c r="L2273" s="545" t="s">
        <v>15883</v>
      </c>
      <c r="M2273" s="548" t="s">
        <v>13758</v>
      </c>
      <c r="N2273" s="545" t="s">
        <v>22166</v>
      </c>
      <c r="O2273" s="545" t="s">
        <v>15884</v>
      </c>
      <c r="P2273" s="549">
        <v>2485</v>
      </c>
      <c r="Q2273" s="549">
        <v>1</v>
      </c>
      <c r="R2273" s="549">
        <v>127</v>
      </c>
      <c r="S2273" s="548"/>
      <c r="T2273" s="548">
        <v>11</v>
      </c>
      <c r="U2273" s="99"/>
    </row>
    <row r="2274" spans="1:21" ht="19.5" customHeight="1">
      <c r="A2274" s="545">
        <v>3010</v>
      </c>
      <c r="B2274" s="545" t="s">
        <v>11320</v>
      </c>
      <c r="C2274" s="545" t="s">
        <v>216</v>
      </c>
      <c r="D2274" s="546"/>
      <c r="E2274" s="171" t="str">
        <f t="shared" si="35"/>
        <v>1900</v>
      </c>
      <c r="F2274" s="547">
        <v>0</v>
      </c>
      <c r="G2274" s="548">
        <v>0</v>
      </c>
      <c r="H2274" s="547">
        <v>0</v>
      </c>
      <c r="I2274" s="545" t="s">
        <v>12650</v>
      </c>
      <c r="J2274" s="545"/>
      <c r="K2274" s="545" t="s">
        <v>13413</v>
      </c>
      <c r="L2274" s="545" t="s">
        <v>15885</v>
      </c>
      <c r="M2274" s="548" t="s">
        <v>13758</v>
      </c>
      <c r="N2274" s="545" t="s">
        <v>22166</v>
      </c>
      <c r="O2274" s="545" t="s">
        <v>14494</v>
      </c>
      <c r="P2274" s="549">
        <v>2486</v>
      </c>
      <c r="Q2274" s="549">
        <v>1</v>
      </c>
      <c r="R2274" s="549">
        <v>127</v>
      </c>
      <c r="S2274" s="548"/>
      <c r="T2274" s="548">
        <v>11</v>
      </c>
      <c r="U2274" s="99"/>
    </row>
    <row r="2275" spans="1:21" ht="19.5" customHeight="1">
      <c r="A2275" s="545">
        <v>3011</v>
      </c>
      <c r="B2275" s="545" t="s">
        <v>11319</v>
      </c>
      <c r="C2275" s="545" t="s">
        <v>216</v>
      </c>
      <c r="D2275" s="546"/>
      <c r="E2275" s="171" t="str">
        <f t="shared" si="35"/>
        <v>1900</v>
      </c>
      <c r="F2275" s="547">
        <v>0</v>
      </c>
      <c r="G2275" s="548">
        <v>0</v>
      </c>
      <c r="H2275" s="547">
        <v>0</v>
      </c>
      <c r="I2275" s="545" t="s">
        <v>12650</v>
      </c>
      <c r="J2275" s="545"/>
      <c r="K2275" s="545" t="s">
        <v>13413</v>
      </c>
      <c r="L2275" s="545" t="s">
        <v>15886</v>
      </c>
      <c r="M2275" s="548" t="s">
        <v>13758</v>
      </c>
      <c r="N2275" s="545" t="s">
        <v>22166</v>
      </c>
      <c r="O2275" s="545" t="s">
        <v>15887</v>
      </c>
      <c r="P2275" s="549">
        <v>2487</v>
      </c>
      <c r="Q2275" s="549">
        <v>1</v>
      </c>
      <c r="R2275" s="549">
        <v>127</v>
      </c>
      <c r="S2275" s="548"/>
      <c r="T2275" s="548">
        <v>11</v>
      </c>
      <c r="U2275" s="99"/>
    </row>
    <row r="2276" spans="1:21" ht="19.5" customHeight="1">
      <c r="A2276" s="545">
        <v>3012</v>
      </c>
      <c r="B2276" s="545" t="s">
        <v>2294</v>
      </c>
      <c r="C2276" s="545" t="s">
        <v>216</v>
      </c>
      <c r="D2276" s="546"/>
      <c r="E2276" s="171" t="str">
        <f t="shared" si="35"/>
        <v>1900</v>
      </c>
      <c r="F2276" s="547">
        <v>0</v>
      </c>
      <c r="G2276" s="548">
        <v>0</v>
      </c>
      <c r="H2276" s="547">
        <v>0</v>
      </c>
      <c r="I2276" s="545" t="s">
        <v>12650</v>
      </c>
      <c r="J2276" s="545"/>
      <c r="K2276" s="545" t="s">
        <v>13413</v>
      </c>
      <c r="L2276" s="545" t="s">
        <v>15888</v>
      </c>
      <c r="M2276" s="548" t="s">
        <v>13758</v>
      </c>
      <c r="N2276" s="545" t="s">
        <v>22166</v>
      </c>
      <c r="O2276" s="545" t="s">
        <v>15889</v>
      </c>
      <c r="P2276" s="549">
        <v>2488</v>
      </c>
      <c r="Q2276" s="549">
        <v>1</v>
      </c>
      <c r="R2276" s="549">
        <v>127</v>
      </c>
      <c r="S2276" s="548"/>
      <c r="T2276" s="548">
        <v>11</v>
      </c>
      <c r="U2276" s="99"/>
    </row>
    <row r="2277" spans="1:21" ht="19.5" customHeight="1">
      <c r="A2277" s="545">
        <v>3013</v>
      </c>
      <c r="B2277" s="545" t="s">
        <v>11318</v>
      </c>
      <c r="C2277" s="545" t="s">
        <v>216</v>
      </c>
      <c r="D2277" s="546"/>
      <c r="E2277" s="171" t="str">
        <f t="shared" si="35"/>
        <v>1900</v>
      </c>
      <c r="F2277" s="547">
        <v>0</v>
      </c>
      <c r="G2277" s="548">
        <v>0</v>
      </c>
      <c r="H2277" s="547">
        <v>0</v>
      </c>
      <c r="I2277" s="545" t="s">
        <v>12686</v>
      </c>
      <c r="J2277" s="545"/>
      <c r="K2277" s="545" t="s">
        <v>13413</v>
      </c>
      <c r="L2277" s="545" t="s">
        <v>15890</v>
      </c>
      <c r="M2277" s="548" t="s">
        <v>13758</v>
      </c>
      <c r="N2277" s="545" t="s">
        <v>22166</v>
      </c>
      <c r="O2277" s="545" t="s">
        <v>15891</v>
      </c>
      <c r="P2277" s="549">
        <v>2489</v>
      </c>
      <c r="Q2277" s="549">
        <v>1</v>
      </c>
      <c r="R2277" s="549">
        <v>131</v>
      </c>
      <c r="S2277" s="548"/>
      <c r="T2277" s="548">
        <v>11</v>
      </c>
      <c r="U2277" s="99"/>
    </row>
    <row r="2278" spans="1:21" ht="19.5" customHeight="1">
      <c r="A2278" s="545">
        <v>3014</v>
      </c>
      <c r="B2278" s="545" t="s">
        <v>2213</v>
      </c>
      <c r="C2278" s="545" t="s">
        <v>216</v>
      </c>
      <c r="D2278" s="546"/>
      <c r="E2278" s="171" t="str">
        <f t="shared" si="35"/>
        <v>1900</v>
      </c>
      <c r="F2278" s="547">
        <v>0</v>
      </c>
      <c r="G2278" s="548">
        <v>0</v>
      </c>
      <c r="H2278" s="547">
        <v>0</v>
      </c>
      <c r="I2278" s="545" t="s">
        <v>12686</v>
      </c>
      <c r="J2278" s="545"/>
      <c r="K2278" s="545" t="s">
        <v>13413</v>
      </c>
      <c r="L2278" s="545" t="s">
        <v>13413</v>
      </c>
      <c r="M2278" s="548" t="s">
        <v>13758</v>
      </c>
      <c r="N2278" s="545" t="s">
        <v>22166</v>
      </c>
      <c r="O2278" s="545" t="s">
        <v>15892</v>
      </c>
      <c r="P2278" s="549">
        <v>2490</v>
      </c>
      <c r="Q2278" s="549">
        <v>1</v>
      </c>
      <c r="R2278" s="549">
        <v>131</v>
      </c>
      <c r="S2278" s="548"/>
      <c r="T2278" s="548">
        <v>11</v>
      </c>
      <c r="U2278" s="99"/>
    </row>
    <row r="2279" spans="1:21" ht="19.5" customHeight="1">
      <c r="A2279" s="545">
        <v>3015</v>
      </c>
      <c r="B2279" s="545" t="s">
        <v>2016</v>
      </c>
      <c r="C2279" s="545" t="s">
        <v>216</v>
      </c>
      <c r="D2279" s="546"/>
      <c r="E2279" s="171" t="str">
        <f t="shared" si="35"/>
        <v>1900</v>
      </c>
      <c r="F2279" s="547">
        <v>0</v>
      </c>
      <c r="G2279" s="548">
        <v>0</v>
      </c>
      <c r="H2279" s="547">
        <v>0</v>
      </c>
      <c r="I2279" s="545" t="s">
        <v>12650</v>
      </c>
      <c r="J2279" s="545"/>
      <c r="K2279" s="545" t="s">
        <v>13413</v>
      </c>
      <c r="L2279" s="545" t="s">
        <v>15893</v>
      </c>
      <c r="M2279" s="548" t="s">
        <v>13758</v>
      </c>
      <c r="N2279" s="545" t="s">
        <v>22166</v>
      </c>
      <c r="O2279" s="545" t="s">
        <v>15894</v>
      </c>
      <c r="P2279" s="549">
        <v>2491</v>
      </c>
      <c r="Q2279" s="549">
        <v>1</v>
      </c>
      <c r="R2279" s="549">
        <v>127</v>
      </c>
      <c r="S2279" s="548"/>
      <c r="T2279" s="548">
        <v>11</v>
      </c>
      <c r="U2279" s="99"/>
    </row>
    <row r="2280" spans="1:21" ht="19.5" customHeight="1">
      <c r="A2280" s="545">
        <v>3016</v>
      </c>
      <c r="B2280" s="545" t="s">
        <v>2266</v>
      </c>
      <c r="C2280" s="545" t="s">
        <v>216</v>
      </c>
      <c r="D2280" s="546"/>
      <c r="E2280" s="171" t="str">
        <f t="shared" si="35"/>
        <v>1900</v>
      </c>
      <c r="F2280" s="547">
        <v>0</v>
      </c>
      <c r="G2280" s="548">
        <v>0</v>
      </c>
      <c r="H2280" s="547">
        <v>0</v>
      </c>
      <c r="I2280" s="545" t="s">
        <v>12650</v>
      </c>
      <c r="J2280" s="545"/>
      <c r="K2280" s="545" t="s">
        <v>13413</v>
      </c>
      <c r="L2280" s="545" t="s">
        <v>13413</v>
      </c>
      <c r="M2280" s="548" t="s">
        <v>13758</v>
      </c>
      <c r="N2280" s="545" t="s">
        <v>22166</v>
      </c>
      <c r="O2280" s="545" t="s">
        <v>15895</v>
      </c>
      <c r="P2280" s="549">
        <v>2492</v>
      </c>
      <c r="Q2280" s="549">
        <v>1</v>
      </c>
      <c r="R2280" s="549">
        <v>127</v>
      </c>
      <c r="S2280" s="548"/>
      <c r="T2280" s="548">
        <v>11</v>
      </c>
      <c r="U2280" s="99"/>
    </row>
    <row r="2281" spans="1:21" ht="19.5" customHeight="1">
      <c r="A2281" s="545">
        <v>3017</v>
      </c>
      <c r="B2281" s="545" t="s">
        <v>2015</v>
      </c>
      <c r="C2281" s="545" t="s">
        <v>216</v>
      </c>
      <c r="D2281" s="546"/>
      <c r="E2281" s="171" t="str">
        <f t="shared" si="35"/>
        <v>1900</v>
      </c>
      <c r="F2281" s="547">
        <v>0</v>
      </c>
      <c r="G2281" s="548">
        <v>0</v>
      </c>
      <c r="H2281" s="547">
        <v>0</v>
      </c>
      <c r="I2281" s="545" t="s">
        <v>12650</v>
      </c>
      <c r="J2281" s="545"/>
      <c r="K2281" s="545" t="s">
        <v>13413</v>
      </c>
      <c r="L2281" s="545" t="s">
        <v>15896</v>
      </c>
      <c r="M2281" s="548" t="s">
        <v>13758</v>
      </c>
      <c r="N2281" s="545" t="s">
        <v>22166</v>
      </c>
      <c r="O2281" s="545" t="s">
        <v>15897</v>
      </c>
      <c r="P2281" s="549">
        <v>2493</v>
      </c>
      <c r="Q2281" s="549">
        <v>1</v>
      </c>
      <c r="R2281" s="549">
        <v>127</v>
      </c>
      <c r="S2281" s="548"/>
      <c r="T2281" s="548">
        <v>11</v>
      </c>
      <c r="U2281" s="99"/>
    </row>
    <row r="2282" spans="1:21" ht="19.5" customHeight="1">
      <c r="A2282" s="545">
        <v>3018</v>
      </c>
      <c r="B2282" s="545" t="s">
        <v>2270</v>
      </c>
      <c r="C2282" s="545" t="s">
        <v>216</v>
      </c>
      <c r="D2282" s="546">
        <v>46084</v>
      </c>
      <c r="E2282" s="171" t="str">
        <f t="shared" si="35"/>
        <v>2026</v>
      </c>
      <c r="F2282" s="547">
        <v>7200</v>
      </c>
      <c r="G2282" s="548">
        <v>0.19</v>
      </c>
      <c r="H2282" s="547">
        <v>6050.42</v>
      </c>
      <c r="I2282" s="545" t="s">
        <v>12650</v>
      </c>
      <c r="J2282" s="545" t="s">
        <v>13296</v>
      </c>
      <c r="K2282" s="545" t="s">
        <v>15898</v>
      </c>
      <c r="L2282" s="545" t="s">
        <v>15899</v>
      </c>
      <c r="M2282" s="548" t="s">
        <v>13758</v>
      </c>
      <c r="N2282" s="545" t="s">
        <v>22166</v>
      </c>
      <c r="O2282" s="545" t="s">
        <v>15900</v>
      </c>
      <c r="P2282" s="549">
        <v>2494</v>
      </c>
      <c r="Q2282" s="549">
        <v>1</v>
      </c>
      <c r="R2282" s="549">
        <v>127</v>
      </c>
      <c r="S2282" s="548">
        <v>2218</v>
      </c>
      <c r="T2282" s="548">
        <v>11</v>
      </c>
      <c r="U2282" s="99"/>
    </row>
    <row r="2283" spans="1:21" ht="19.5" customHeight="1">
      <c r="A2283" s="545">
        <v>3019</v>
      </c>
      <c r="B2283" s="545" t="s">
        <v>2113</v>
      </c>
      <c r="C2283" s="545" t="s">
        <v>216</v>
      </c>
      <c r="D2283" s="546"/>
      <c r="E2283" s="171" t="str">
        <f t="shared" si="35"/>
        <v>1900</v>
      </c>
      <c r="F2283" s="547">
        <v>0</v>
      </c>
      <c r="G2283" s="548">
        <v>0</v>
      </c>
      <c r="H2283" s="547">
        <v>0</v>
      </c>
      <c r="I2283" s="545" t="s">
        <v>12650</v>
      </c>
      <c r="J2283" s="545"/>
      <c r="K2283" s="545" t="s">
        <v>13413</v>
      </c>
      <c r="L2283" s="545" t="s">
        <v>15901</v>
      </c>
      <c r="M2283" s="548" t="s">
        <v>13758</v>
      </c>
      <c r="N2283" s="545" t="s">
        <v>22166</v>
      </c>
      <c r="O2283" s="545" t="s">
        <v>15902</v>
      </c>
      <c r="P2283" s="549">
        <v>2495</v>
      </c>
      <c r="Q2283" s="549">
        <v>1</v>
      </c>
      <c r="R2283" s="549">
        <v>127</v>
      </c>
      <c r="S2283" s="548"/>
      <c r="T2283" s="548">
        <v>11</v>
      </c>
      <c r="U2283" s="99"/>
    </row>
    <row r="2284" spans="1:21" ht="19.5" customHeight="1">
      <c r="A2284" s="545">
        <v>3020</v>
      </c>
      <c r="B2284" s="545" t="s">
        <v>2126</v>
      </c>
      <c r="C2284" s="545" t="s">
        <v>216</v>
      </c>
      <c r="D2284" s="546"/>
      <c r="E2284" s="171" t="str">
        <f t="shared" si="35"/>
        <v>1900</v>
      </c>
      <c r="F2284" s="547">
        <v>0</v>
      </c>
      <c r="G2284" s="548">
        <v>0</v>
      </c>
      <c r="H2284" s="547">
        <v>0</v>
      </c>
      <c r="I2284" s="545" t="s">
        <v>12650</v>
      </c>
      <c r="J2284" s="545"/>
      <c r="K2284" s="545" t="s">
        <v>13413</v>
      </c>
      <c r="L2284" s="545" t="s">
        <v>15903</v>
      </c>
      <c r="M2284" s="548" t="s">
        <v>13758</v>
      </c>
      <c r="N2284" s="545" t="s">
        <v>22166</v>
      </c>
      <c r="O2284" s="545" t="s">
        <v>15904</v>
      </c>
      <c r="P2284" s="549">
        <v>2496</v>
      </c>
      <c r="Q2284" s="549">
        <v>1</v>
      </c>
      <c r="R2284" s="549">
        <v>127</v>
      </c>
      <c r="S2284" s="548"/>
      <c r="T2284" s="548">
        <v>11</v>
      </c>
      <c r="U2284" s="99"/>
    </row>
    <row r="2285" spans="1:21" ht="19.5" customHeight="1">
      <c r="A2285" s="545">
        <v>3021</v>
      </c>
      <c r="B2285" s="545" t="s">
        <v>2128</v>
      </c>
      <c r="C2285" s="545" t="s">
        <v>216</v>
      </c>
      <c r="D2285" s="546"/>
      <c r="E2285" s="171" t="str">
        <f t="shared" si="35"/>
        <v>1900</v>
      </c>
      <c r="F2285" s="547">
        <v>0</v>
      </c>
      <c r="G2285" s="548">
        <v>0</v>
      </c>
      <c r="H2285" s="547">
        <v>0</v>
      </c>
      <c r="I2285" s="545" t="s">
        <v>12650</v>
      </c>
      <c r="J2285" s="545"/>
      <c r="K2285" s="545" t="s">
        <v>13413</v>
      </c>
      <c r="L2285" s="545" t="s">
        <v>15905</v>
      </c>
      <c r="M2285" s="548" t="s">
        <v>13758</v>
      </c>
      <c r="N2285" s="545" t="s">
        <v>22166</v>
      </c>
      <c r="O2285" s="545" t="s">
        <v>15906</v>
      </c>
      <c r="P2285" s="549">
        <v>2497</v>
      </c>
      <c r="Q2285" s="549">
        <v>1</v>
      </c>
      <c r="R2285" s="549">
        <v>127</v>
      </c>
      <c r="S2285" s="548"/>
      <c r="T2285" s="548">
        <v>11</v>
      </c>
      <c r="U2285" s="99"/>
    </row>
    <row r="2286" spans="1:21" ht="19.5" customHeight="1">
      <c r="A2286" s="545">
        <v>3022</v>
      </c>
      <c r="B2286" s="545" t="s">
        <v>11317</v>
      </c>
      <c r="C2286" s="545" t="s">
        <v>216</v>
      </c>
      <c r="D2286" s="546"/>
      <c r="E2286" s="171" t="str">
        <f t="shared" si="35"/>
        <v>1900</v>
      </c>
      <c r="F2286" s="547">
        <v>0</v>
      </c>
      <c r="G2286" s="548">
        <v>0</v>
      </c>
      <c r="H2286" s="547">
        <v>0</v>
      </c>
      <c r="I2286" s="545" t="s">
        <v>12650</v>
      </c>
      <c r="J2286" s="545"/>
      <c r="K2286" s="545" t="s">
        <v>13413</v>
      </c>
      <c r="L2286" s="545" t="s">
        <v>15907</v>
      </c>
      <c r="M2286" s="548" t="s">
        <v>13758</v>
      </c>
      <c r="N2286" s="545" t="s">
        <v>22166</v>
      </c>
      <c r="O2286" s="545" t="s">
        <v>15908</v>
      </c>
      <c r="P2286" s="549">
        <v>2498</v>
      </c>
      <c r="Q2286" s="549">
        <v>1</v>
      </c>
      <c r="R2286" s="549">
        <v>127</v>
      </c>
      <c r="S2286" s="548"/>
      <c r="T2286" s="548">
        <v>11</v>
      </c>
      <c r="U2286" s="99"/>
    </row>
    <row r="2287" spans="1:21" ht="19.5" customHeight="1">
      <c r="A2287" s="545">
        <v>3023</v>
      </c>
      <c r="B2287" s="545" t="s">
        <v>2286</v>
      </c>
      <c r="C2287" s="545" t="s">
        <v>216</v>
      </c>
      <c r="D2287" s="546"/>
      <c r="E2287" s="171" t="str">
        <f t="shared" si="35"/>
        <v>1900</v>
      </c>
      <c r="F2287" s="547">
        <v>0</v>
      </c>
      <c r="G2287" s="548">
        <v>0</v>
      </c>
      <c r="H2287" s="547">
        <v>0</v>
      </c>
      <c r="I2287" s="545" t="s">
        <v>12650</v>
      </c>
      <c r="J2287" s="545"/>
      <c r="K2287" s="545" t="s">
        <v>13413</v>
      </c>
      <c r="L2287" s="545" t="s">
        <v>15909</v>
      </c>
      <c r="M2287" s="548" t="s">
        <v>13758</v>
      </c>
      <c r="N2287" s="545" t="s">
        <v>22166</v>
      </c>
      <c r="O2287" s="545" t="s">
        <v>15910</v>
      </c>
      <c r="P2287" s="549">
        <v>2499</v>
      </c>
      <c r="Q2287" s="549">
        <v>1</v>
      </c>
      <c r="R2287" s="549">
        <v>127</v>
      </c>
      <c r="S2287" s="548"/>
      <c r="T2287" s="548">
        <v>11</v>
      </c>
      <c r="U2287" s="99"/>
    </row>
    <row r="2288" spans="1:21" ht="19.5" customHeight="1">
      <c r="A2288" s="545">
        <v>3025</v>
      </c>
      <c r="B2288" s="545" t="s">
        <v>2363</v>
      </c>
      <c r="C2288" s="545" t="s">
        <v>216</v>
      </c>
      <c r="D2288" s="546"/>
      <c r="E2288" s="171" t="str">
        <f t="shared" si="35"/>
        <v>1900</v>
      </c>
      <c r="F2288" s="547">
        <v>0</v>
      </c>
      <c r="G2288" s="548">
        <v>0</v>
      </c>
      <c r="H2288" s="547">
        <v>0</v>
      </c>
      <c r="I2288" s="545" t="s">
        <v>12650</v>
      </c>
      <c r="J2288" s="545"/>
      <c r="K2288" s="545" t="s">
        <v>13413</v>
      </c>
      <c r="L2288" s="545" t="s">
        <v>15911</v>
      </c>
      <c r="M2288" s="548" t="s">
        <v>13758</v>
      </c>
      <c r="N2288" s="545" t="s">
        <v>22166</v>
      </c>
      <c r="O2288" s="545" t="s">
        <v>15912</v>
      </c>
      <c r="P2288" s="549">
        <v>2501</v>
      </c>
      <c r="Q2288" s="549">
        <v>1</v>
      </c>
      <c r="R2288" s="549">
        <v>127</v>
      </c>
      <c r="S2288" s="548"/>
      <c r="T2288" s="548">
        <v>11</v>
      </c>
      <c r="U2288" s="99"/>
    </row>
    <row r="2289" spans="1:21" ht="19.5" customHeight="1">
      <c r="A2289" s="545">
        <v>3026</v>
      </c>
      <c r="B2289" s="545" t="s">
        <v>2119</v>
      </c>
      <c r="C2289" s="545" t="s">
        <v>216</v>
      </c>
      <c r="D2289" s="546"/>
      <c r="E2289" s="171" t="str">
        <f t="shared" si="35"/>
        <v>1900</v>
      </c>
      <c r="F2289" s="547">
        <v>0</v>
      </c>
      <c r="G2289" s="548">
        <v>0</v>
      </c>
      <c r="H2289" s="547">
        <v>0</v>
      </c>
      <c r="I2289" s="545" t="s">
        <v>12650</v>
      </c>
      <c r="J2289" s="545"/>
      <c r="K2289" s="545" t="s">
        <v>13413</v>
      </c>
      <c r="L2289" s="545" t="s">
        <v>15913</v>
      </c>
      <c r="M2289" s="548" t="s">
        <v>13758</v>
      </c>
      <c r="N2289" s="545" t="s">
        <v>22166</v>
      </c>
      <c r="O2289" s="545" t="s">
        <v>15914</v>
      </c>
      <c r="P2289" s="549">
        <v>2502</v>
      </c>
      <c r="Q2289" s="549">
        <v>1</v>
      </c>
      <c r="R2289" s="549">
        <v>127</v>
      </c>
      <c r="S2289" s="548"/>
      <c r="T2289" s="548">
        <v>11</v>
      </c>
      <c r="U2289" s="99"/>
    </row>
    <row r="2290" spans="1:21" ht="19.5" customHeight="1">
      <c r="A2290" s="545">
        <v>3027</v>
      </c>
      <c r="B2290" s="545" t="s">
        <v>2138</v>
      </c>
      <c r="C2290" s="545" t="s">
        <v>216</v>
      </c>
      <c r="D2290" s="546"/>
      <c r="E2290" s="171" t="str">
        <f t="shared" si="35"/>
        <v>1900</v>
      </c>
      <c r="F2290" s="547">
        <v>0</v>
      </c>
      <c r="G2290" s="548">
        <v>0</v>
      </c>
      <c r="H2290" s="547">
        <v>0</v>
      </c>
      <c r="I2290" s="545" t="s">
        <v>12650</v>
      </c>
      <c r="J2290" s="545"/>
      <c r="K2290" s="545" t="s">
        <v>13413</v>
      </c>
      <c r="L2290" s="545" t="s">
        <v>15915</v>
      </c>
      <c r="M2290" s="548" t="s">
        <v>13758</v>
      </c>
      <c r="N2290" s="545" t="s">
        <v>22166</v>
      </c>
      <c r="O2290" s="545" t="s">
        <v>15916</v>
      </c>
      <c r="P2290" s="549">
        <v>2503</v>
      </c>
      <c r="Q2290" s="549">
        <v>1</v>
      </c>
      <c r="R2290" s="549">
        <v>127</v>
      </c>
      <c r="S2290" s="548"/>
      <c r="T2290" s="548">
        <v>11</v>
      </c>
      <c r="U2290" s="99"/>
    </row>
    <row r="2291" spans="1:21" ht="19.5" customHeight="1">
      <c r="A2291" s="545">
        <v>3028</v>
      </c>
      <c r="B2291" s="545" t="s">
        <v>11316</v>
      </c>
      <c r="C2291" s="545" t="s">
        <v>216</v>
      </c>
      <c r="D2291" s="546"/>
      <c r="E2291" s="171" t="str">
        <f t="shared" si="35"/>
        <v>1900</v>
      </c>
      <c r="F2291" s="547">
        <v>0</v>
      </c>
      <c r="G2291" s="548">
        <v>0</v>
      </c>
      <c r="H2291" s="547">
        <v>0</v>
      </c>
      <c r="I2291" s="545" t="s">
        <v>12650</v>
      </c>
      <c r="J2291" s="545"/>
      <c r="K2291" s="545" t="s">
        <v>13413</v>
      </c>
      <c r="L2291" s="545" t="s">
        <v>15917</v>
      </c>
      <c r="M2291" s="548" t="s">
        <v>13758</v>
      </c>
      <c r="N2291" s="545" t="s">
        <v>22166</v>
      </c>
      <c r="O2291" s="545" t="s">
        <v>15918</v>
      </c>
      <c r="P2291" s="549">
        <v>2504</v>
      </c>
      <c r="Q2291" s="549">
        <v>1</v>
      </c>
      <c r="R2291" s="549">
        <v>127</v>
      </c>
      <c r="S2291" s="548"/>
      <c r="T2291" s="548">
        <v>11</v>
      </c>
      <c r="U2291" s="99"/>
    </row>
    <row r="2292" spans="1:21" ht="19.5" customHeight="1">
      <c r="A2292" s="545">
        <v>3029</v>
      </c>
      <c r="B2292" s="545" t="s">
        <v>11315</v>
      </c>
      <c r="C2292" s="545" t="s">
        <v>216</v>
      </c>
      <c r="D2292" s="546"/>
      <c r="E2292" s="171" t="str">
        <f t="shared" si="35"/>
        <v>1900</v>
      </c>
      <c r="F2292" s="547">
        <v>0</v>
      </c>
      <c r="G2292" s="548">
        <v>0</v>
      </c>
      <c r="H2292" s="547">
        <v>0</v>
      </c>
      <c r="I2292" s="545" t="s">
        <v>12650</v>
      </c>
      <c r="J2292" s="545"/>
      <c r="K2292" s="545" t="s">
        <v>13413</v>
      </c>
      <c r="L2292" s="545" t="s">
        <v>15919</v>
      </c>
      <c r="M2292" s="548" t="s">
        <v>13758</v>
      </c>
      <c r="N2292" s="545" t="s">
        <v>22166</v>
      </c>
      <c r="O2292" s="545" t="s">
        <v>15920</v>
      </c>
      <c r="P2292" s="549">
        <v>2505</v>
      </c>
      <c r="Q2292" s="549">
        <v>1</v>
      </c>
      <c r="R2292" s="549">
        <v>127</v>
      </c>
      <c r="S2292" s="548"/>
      <c r="T2292" s="548">
        <v>11</v>
      </c>
      <c r="U2292" s="99"/>
    </row>
    <row r="2293" spans="1:21" ht="19.5" customHeight="1">
      <c r="A2293" s="545">
        <v>3030</v>
      </c>
      <c r="B2293" s="545" t="s">
        <v>2118</v>
      </c>
      <c r="C2293" s="545" t="s">
        <v>216</v>
      </c>
      <c r="D2293" s="546"/>
      <c r="E2293" s="171" t="str">
        <f t="shared" si="35"/>
        <v>1900</v>
      </c>
      <c r="F2293" s="547">
        <v>0</v>
      </c>
      <c r="G2293" s="548">
        <v>0</v>
      </c>
      <c r="H2293" s="547">
        <v>0</v>
      </c>
      <c r="I2293" s="545" t="s">
        <v>12650</v>
      </c>
      <c r="J2293" s="545"/>
      <c r="K2293" s="545" t="s">
        <v>13413</v>
      </c>
      <c r="L2293" s="545" t="s">
        <v>15921</v>
      </c>
      <c r="M2293" s="548" t="s">
        <v>13758</v>
      </c>
      <c r="N2293" s="545" t="s">
        <v>22166</v>
      </c>
      <c r="O2293" s="545" t="s">
        <v>15922</v>
      </c>
      <c r="P2293" s="549">
        <v>2506</v>
      </c>
      <c r="Q2293" s="549">
        <v>1</v>
      </c>
      <c r="R2293" s="549">
        <v>127</v>
      </c>
      <c r="S2293" s="548"/>
      <c r="T2293" s="548">
        <v>11</v>
      </c>
      <c r="U2293" s="99"/>
    </row>
    <row r="2294" spans="1:21" ht="19.5" customHeight="1">
      <c r="A2294" s="545">
        <v>3031</v>
      </c>
      <c r="B2294" s="545" t="s">
        <v>2274</v>
      </c>
      <c r="C2294" s="545" t="s">
        <v>216</v>
      </c>
      <c r="D2294" s="546"/>
      <c r="E2294" s="171" t="str">
        <f t="shared" si="35"/>
        <v>1900</v>
      </c>
      <c r="F2294" s="547">
        <v>0</v>
      </c>
      <c r="G2294" s="548">
        <v>0</v>
      </c>
      <c r="H2294" s="547">
        <v>0</v>
      </c>
      <c r="I2294" s="545" t="s">
        <v>12650</v>
      </c>
      <c r="J2294" s="545"/>
      <c r="K2294" s="545" t="s">
        <v>13413</v>
      </c>
      <c r="L2294" s="545" t="s">
        <v>15923</v>
      </c>
      <c r="M2294" s="548" t="s">
        <v>13758</v>
      </c>
      <c r="N2294" s="545" t="s">
        <v>22166</v>
      </c>
      <c r="O2294" s="545" t="s">
        <v>15924</v>
      </c>
      <c r="P2294" s="549">
        <v>2507</v>
      </c>
      <c r="Q2294" s="549">
        <v>1</v>
      </c>
      <c r="R2294" s="549">
        <v>127</v>
      </c>
      <c r="S2294" s="548"/>
      <c r="T2294" s="548">
        <v>11</v>
      </c>
      <c r="U2294" s="99"/>
    </row>
    <row r="2295" spans="1:21" ht="19.5" customHeight="1">
      <c r="A2295" s="545">
        <v>3032</v>
      </c>
      <c r="B2295" s="545" t="s">
        <v>2132</v>
      </c>
      <c r="C2295" s="545" t="s">
        <v>216</v>
      </c>
      <c r="D2295" s="546"/>
      <c r="E2295" s="171" t="str">
        <f t="shared" si="35"/>
        <v>1900</v>
      </c>
      <c r="F2295" s="547">
        <v>0</v>
      </c>
      <c r="G2295" s="548">
        <v>0</v>
      </c>
      <c r="H2295" s="547">
        <v>0</v>
      </c>
      <c r="I2295" s="545" t="s">
        <v>12650</v>
      </c>
      <c r="J2295" s="545"/>
      <c r="K2295" s="545" t="s">
        <v>13413</v>
      </c>
      <c r="L2295" s="545" t="s">
        <v>15925</v>
      </c>
      <c r="M2295" s="548" t="s">
        <v>13758</v>
      </c>
      <c r="N2295" s="545" t="s">
        <v>22166</v>
      </c>
      <c r="O2295" s="545" t="s">
        <v>15926</v>
      </c>
      <c r="P2295" s="549">
        <v>2508</v>
      </c>
      <c r="Q2295" s="549">
        <v>1</v>
      </c>
      <c r="R2295" s="549">
        <v>127</v>
      </c>
      <c r="S2295" s="548"/>
      <c r="T2295" s="548">
        <v>11</v>
      </c>
      <c r="U2295" s="99"/>
    </row>
    <row r="2296" spans="1:21" ht="19.5" customHeight="1">
      <c r="A2296" s="545">
        <v>3033</v>
      </c>
      <c r="B2296" s="545" t="s">
        <v>1866</v>
      </c>
      <c r="C2296" s="545" t="s">
        <v>216</v>
      </c>
      <c r="D2296" s="546"/>
      <c r="E2296" s="171" t="str">
        <f t="shared" si="35"/>
        <v>1900</v>
      </c>
      <c r="F2296" s="547">
        <v>0</v>
      </c>
      <c r="G2296" s="548">
        <v>0</v>
      </c>
      <c r="H2296" s="547">
        <v>0</v>
      </c>
      <c r="I2296" s="545" t="s">
        <v>12650</v>
      </c>
      <c r="J2296" s="545"/>
      <c r="K2296" s="545" t="s">
        <v>13413</v>
      </c>
      <c r="L2296" s="545" t="s">
        <v>15927</v>
      </c>
      <c r="M2296" s="548" t="s">
        <v>13758</v>
      </c>
      <c r="N2296" s="545" t="s">
        <v>22166</v>
      </c>
      <c r="O2296" s="545" t="s">
        <v>15928</v>
      </c>
      <c r="P2296" s="549">
        <v>2509</v>
      </c>
      <c r="Q2296" s="549">
        <v>1</v>
      </c>
      <c r="R2296" s="549">
        <v>127</v>
      </c>
      <c r="S2296" s="548"/>
      <c r="T2296" s="548">
        <v>11</v>
      </c>
      <c r="U2296" s="99"/>
    </row>
    <row r="2297" spans="1:21" ht="19.5" customHeight="1">
      <c r="A2297" s="545">
        <v>3034</v>
      </c>
      <c r="B2297" s="545" t="s">
        <v>11314</v>
      </c>
      <c r="C2297" s="545" t="s">
        <v>216</v>
      </c>
      <c r="D2297" s="546"/>
      <c r="E2297" s="171" t="str">
        <f t="shared" si="35"/>
        <v>1900</v>
      </c>
      <c r="F2297" s="547">
        <v>0</v>
      </c>
      <c r="G2297" s="548">
        <v>0</v>
      </c>
      <c r="H2297" s="547">
        <v>0</v>
      </c>
      <c r="I2297" s="545" t="s">
        <v>12650</v>
      </c>
      <c r="J2297" s="545"/>
      <c r="K2297" s="545" t="s">
        <v>13413</v>
      </c>
      <c r="L2297" s="545" t="s">
        <v>15929</v>
      </c>
      <c r="M2297" s="548" t="s">
        <v>13758</v>
      </c>
      <c r="N2297" s="545" t="s">
        <v>22166</v>
      </c>
      <c r="O2297" s="545" t="s">
        <v>15930</v>
      </c>
      <c r="P2297" s="549">
        <v>2510</v>
      </c>
      <c r="Q2297" s="549">
        <v>1</v>
      </c>
      <c r="R2297" s="549">
        <v>127</v>
      </c>
      <c r="S2297" s="548"/>
      <c r="T2297" s="548">
        <v>11</v>
      </c>
      <c r="U2297" s="99"/>
    </row>
    <row r="2298" spans="1:21" ht="19.5" customHeight="1">
      <c r="A2298" s="545">
        <v>3035</v>
      </c>
      <c r="B2298" s="545" t="s">
        <v>11313</v>
      </c>
      <c r="C2298" s="545" t="s">
        <v>221</v>
      </c>
      <c r="D2298" s="546"/>
      <c r="E2298" s="171" t="str">
        <f t="shared" si="35"/>
        <v>1900</v>
      </c>
      <c r="F2298" s="547">
        <v>0</v>
      </c>
      <c r="G2298" s="548">
        <v>0</v>
      </c>
      <c r="H2298" s="547">
        <v>0</v>
      </c>
      <c r="I2298" s="545" t="s">
        <v>12640</v>
      </c>
      <c r="J2298" s="545"/>
      <c r="K2298" s="545" t="s">
        <v>13413</v>
      </c>
      <c r="L2298" s="545" t="s">
        <v>13413</v>
      </c>
      <c r="M2298" s="548" t="s">
        <v>13758</v>
      </c>
      <c r="N2298" s="545" t="s">
        <v>13413</v>
      </c>
      <c r="O2298" s="545" t="s">
        <v>13413</v>
      </c>
      <c r="P2298" s="549">
        <v>2511</v>
      </c>
      <c r="Q2298" s="549">
        <v>1</v>
      </c>
      <c r="R2298" s="549">
        <v>1</v>
      </c>
      <c r="S2298" s="548"/>
      <c r="T2298" s="548"/>
      <c r="U2298" s="99"/>
    </row>
    <row r="2299" spans="1:21" ht="19.5" customHeight="1">
      <c r="A2299" s="545">
        <v>3036</v>
      </c>
      <c r="B2299" s="545" t="s">
        <v>11312</v>
      </c>
      <c r="C2299" s="545" t="s">
        <v>216</v>
      </c>
      <c r="D2299" s="546"/>
      <c r="E2299" s="171" t="str">
        <f t="shared" si="35"/>
        <v>1900</v>
      </c>
      <c r="F2299" s="547">
        <v>0</v>
      </c>
      <c r="G2299" s="548">
        <v>0</v>
      </c>
      <c r="H2299" s="547">
        <v>0</v>
      </c>
      <c r="I2299" s="545" t="s">
        <v>12650</v>
      </c>
      <c r="J2299" s="545"/>
      <c r="K2299" s="545" t="s">
        <v>13413</v>
      </c>
      <c r="L2299" s="545" t="s">
        <v>15931</v>
      </c>
      <c r="M2299" s="548" t="s">
        <v>13758</v>
      </c>
      <c r="N2299" s="545" t="s">
        <v>22166</v>
      </c>
      <c r="O2299" s="545" t="s">
        <v>15932</v>
      </c>
      <c r="P2299" s="549">
        <v>2512</v>
      </c>
      <c r="Q2299" s="549">
        <v>1</v>
      </c>
      <c r="R2299" s="549">
        <v>127</v>
      </c>
      <c r="S2299" s="548"/>
      <c r="T2299" s="548">
        <v>11</v>
      </c>
      <c r="U2299" s="99"/>
    </row>
    <row r="2300" spans="1:21" ht="19.5" customHeight="1">
      <c r="A2300" s="545">
        <v>3037</v>
      </c>
      <c r="B2300" s="545" t="s">
        <v>11311</v>
      </c>
      <c r="C2300" s="545" t="s">
        <v>216</v>
      </c>
      <c r="D2300" s="546"/>
      <c r="E2300" s="171" t="str">
        <f t="shared" si="35"/>
        <v>1900</v>
      </c>
      <c r="F2300" s="547">
        <v>0</v>
      </c>
      <c r="G2300" s="548">
        <v>0</v>
      </c>
      <c r="H2300" s="547">
        <v>0</v>
      </c>
      <c r="I2300" s="545" t="s">
        <v>12650</v>
      </c>
      <c r="J2300" s="545"/>
      <c r="K2300" s="545" t="s">
        <v>13413</v>
      </c>
      <c r="L2300" s="545" t="s">
        <v>15933</v>
      </c>
      <c r="M2300" s="548" t="s">
        <v>13758</v>
      </c>
      <c r="N2300" s="545" t="s">
        <v>22166</v>
      </c>
      <c r="O2300" s="545" t="s">
        <v>15934</v>
      </c>
      <c r="P2300" s="549">
        <v>2513</v>
      </c>
      <c r="Q2300" s="549">
        <v>1</v>
      </c>
      <c r="R2300" s="549">
        <v>127</v>
      </c>
      <c r="S2300" s="548"/>
      <c r="T2300" s="548">
        <v>11</v>
      </c>
      <c r="U2300" s="99"/>
    </row>
    <row r="2301" spans="1:21" ht="19.5" customHeight="1">
      <c r="A2301" s="545">
        <v>3038</v>
      </c>
      <c r="B2301" s="545" t="s">
        <v>11310</v>
      </c>
      <c r="C2301" s="545" t="s">
        <v>216</v>
      </c>
      <c r="D2301" s="546"/>
      <c r="E2301" s="171" t="str">
        <f t="shared" si="35"/>
        <v>1900</v>
      </c>
      <c r="F2301" s="547">
        <v>0</v>
      </c>
      <c r="G2301" s="548">
        <v>0</v>
      </c>
      <c r="H2301" s="547">
        <v>0</v>
      </c>
      <c r="I2301" s="545" t="s">
        <v>12650</v>
      </c>
      <c r="J2301" s="545"/>
      <c r="K2301" s="545" t="s">
        <v>13413</v>
      </c>
      <c r="L2301" s="545" t="s">
        <v>15935</v>
      </c>
      <c r="M2301" s="548" t="s">
        <v>13758</v>
      </c>
      <c r="N2301" s="545" t="s">
        <v>22166</v>
      </c>
      <c r="O2301" s="545" t="s">
        <v>15936</v>
      </c>
      <c r="P2301" s="549">
        <v>2514</v>
      </c>
      <c r="Q2301" s="549">
        <v>1</v>
      </c>
      <c r="R2301" s="549">
        <v>127</v>
      </c>
      <c r="S2301" s="548"/>
      <c r="T2301" s="548">
        <v>11</v>
      </c>
      <c r="U2301" s="99"/>
    </row>
    <row r="2302" spans="1:21" ht="19.5" customHeight="1">
      <c r="A2302" s="545">
        <v>3039</v>
      </c>
      <c r="B2302" s="545" t="s">
        <v>11309</v>
      </c>
      <c r="C2302" s="545" t="s">
        <v>221</v>
      </c>
      <c r="D2302" s="546"/>
      <c r="E2302" s="171" t="str">
        <f t="shared" si="35"/>
        <v>1900</v>
      </c>
      <c r="F2302" s="547">
        <v>0</v>
      </c>
      <c r="G2302" s="548">
        <v>0</v>
      </c>
      <c r="H2302" s="547">
        <v>0</v>
      </c>
      <c r="I2302" s="545" t="s">
        <v>12663</v>
      </c>
      <c r="J2302" s="545"/>
      <c r="K2302" s="545" t="s">
        <v>13413</v>
      </c>
      <c r="L2302" s="545" t="s">
        <v>14138</v>
      </c>
      <c r="M2302" s="548" t="s">
        <v>13758</v>
      </c>
      <c r="N2302" s="545" t="s">
        <v>13413</v>
      </c>
      <c r="O2302" s="545" t="s">
        <v>15937</v>
      </c>
      <c r="P2302" s="549">
        <v>2515</v>
      </c>
      <c r="Q2302" s="549">
        <v>1</v>
      </c>
      <c r="R2302" s="549">
        <v>159</v>
      </c>
      <c r="S2302" s="548"/>
      <c r="T2302" s="548"/>
      <c r="U2302" s="99"/>
    </row>
    <row r="2303" spans="1:21" ht="19.5" customHeight="1">
      <c r="A2303" s="545">
        <v>3040</v>
      </c>
      <c r="B2303" s="545" t="s">
        <v>11308</v>
      </c>
      <c r="C2303" s="545" t="s">
        <v>221</v>
      </c>
      <c r="D2303" s="546"/>
      <c r="E2303" s="171" t="str">
        <f t="shared" si="35"/>
        <v>1900</v>
      </c>
      <c r="F2303" s="547">
        <v>0</v>
      </c>
      <c r="G2303" s="548">
        <v>0</v>
      </c>
      <c r="H2303" s="547">
        <v>0</v>
      </c>
      <c r="I2303" s="545" t="s">
        <v>12671</v>
      </c>
      <c r="J2303" s="545"/>
      <c r="K2303" s="545" t="s">
        <v>13413</v>
      </c>
      <c r="L2303" s="545" t="s">
        <v>15938</v>
      </c>
      <c r="M2303" s="548" t="s">
        <v>13758</v>
      </c>
      <c r="N2303" s="545" t="s">
        <v>22149</v>
      </c>
      <c r="O2303" s="545" t="s">
        <v>15939</v>
      </c>
      <c r="P2303" s="549">
        <v>2516</v>
      </c>
      <c r="Q2303" s="549">
        <v>1</v>
      </c>
      <c r="R2303" s="549">
        <v>82</v>
      </c>
      <c r="S2303" s="548"/>
      <c r="T2303" s="548">
        <v>43</v>
      </c>
      <c r="U2303" s="99"/>
    </row>
    <row r="2304" spans="1:21" ht="19.5" customHeight="1">
      <c r="A2304" s="545">
        <v>3041</v>
      </c>
      <c r="B2304" s="545" t="s">
        <v>502</v>
      </c>
      <c r="C2304" s="545" t="s">
        <v>221</v>
      </c>
      <c r="D2304" s="546"/>
      <c r="E2304" s="171" t="str">
        <f t="shared" si="35"/>
        <v>1900</v>
      </c>
      <c r="F2304" s="547">
        <v>0</v>
      </c>
      <c r="G2304" s="548">
        <v>0</v>
      </c>
      <c r="H2304" s="547">
        <v>0</v>
      </c>
      <c r="I2304" s="545" t="s">
        <v>12671</v>
      </c>
      <c r="J2304" s="545"/>
      <c r="K2304" s="545" t="s">
        <v>13413</v>
      </c>
      <c r="L2304" s="545" t="s">
        <v>15940</v>
      </c>
      <c r="M2304" s="548" t="s">
        <v>13758</v>
      </c>
      <c r="N2304" s="545" t="s">
        <v>22149</v>
      </c>
      <c r="O2304" s="545" t="s">
        <v>15941</v>
      </c>
      <c r="P2304" s="549">
        <v>2517</v>
      </c>
      <c r="Q2304" s="549">
        <v>1</v>
      </c>
      <c r="R2304" s="549">
        <v>82</v>
      </c>
      <c r="S2304" s="548"/>
      <c r="T2304" s="548">
        <v>43</v>
      </c>
      <c r="U2304" s="99"/>
    </row>
    <row r="2305" spans="1:21" ht="19.5" customHeight="1">
      <c r="A2305" s="545">
        <v>3042</v>
      </c>
      <c r="B2305" s="545" t="s">
        <v>11307</v>
      </c>
      <c r="C2305" s="545" t="s">
        <v>221</v>
      </c>
      <c r="D2305" s="546"/>
      <c r="E2305" s="171" t="str">
        <f t="shared" si="35"/>
        <v>1900</v>
      </c>
      <c r="F2305" s="547">
        <v>0</v>
      </c>
      <c r="G2305" s="548">
        <v>0</v>
      </c>
      <c r="H2305" s="547">
        <v>0</v>
      </c>
      <c r="I2305" s="545" t="s">
        <v>12732</v>
      </c>
      <c r="J2305" s="545"/>
      <c r="K2305" s="545" t="s">
        <v>15942</v>
      </c>
      <c r="L2305" s="545" t="s">
        <v>15943</v>
      </c>
      <c r="M2305" s="548" t="s">
        <v>13758</v>
      </c>
      <c r="N2305" s="545" t="s">
        <v>22149</v>
      </c>
      <c r="O2305" s="545" t="s">
        <v>15944</v>
      </c>
      <c r="P2305" s="549">
        <v>2518</v>
      </c>
      <c r="Q2305" s="549">
        <v>1</v>
      </c>
      <c r="R2305" s="549">
        <v>122</v>
      </c>
      <c r="S2305" s="548"/>
      <c r="T2305" s="548">
        <v>43</v>
      </c>
      <c r="U2305" s="99"/>
    </row>
    <row r="2306" spans="1:21" ht="19.5" customHeight="1">
      <c r="A2306" s="545">
        <v>3043</v>
      </c>
      <c r="B2306" s="545" t="s">
        <v>513</v>
      </c>
      <c r="C2306" s="545" t="s">
        <v>221</v>
      </c>
      <c r="D2306" s="546"/>
      <c r="E2306" s="171" t="str">
        <f t="shared" si="35"/>
        <v>1900</v>
      </c>
      <c r="F2306" s="547">
        <v>0</v>
      </c>
      <c r="G2306" s="548">
        <v>0</v>
      </c>
      <c r="H2306" s="547">
        <v>0</v>
      </c>
      <c r="I2306" s="545" t="s">
        <v>12671</v>
      </c>
      <c r="J2306" s="545"/>
      <c r="K2306" s="545" t="s">
        <v>13413</v>
      </c>
      <c r="L2306" s="545" t="s">
        <v>15945</v>
      </c>
      <c r="M2306" s="548" t="s">
        <v>13758</v>
      </c>
      <c r="N2306" s="545" t="s">
        <v>22149</v>
      </c>
      <c r="O2306" s="545" t="s">
        <v>15946</v>
      </c>
      <c r="P2306" s="549">
        <v>2519</v>
      </c>
      <c r="Q2306" s="549">
        <v>1</v>
      </c>
      <c r="R2306" s="549">
        <v>82</v>
      </c>
      <c r="S2306" s="548"/>
      <c r="T2306" s="548">
        <v>43</v>
      </c>
      <c r="U2306" s="99"/>
    </row>
    <row r="2307" spans="1:21" ht="19.5" customHeight="1">
      <c r="A2307" s="545">
        <v>3044</v>
      </c>
      <c r="B2307" s="545" t="s">
        <v>7082</v>
      </c>
      <c r="C2307" s="545" t="s">
        <v>209</v>
      </c>
      <c r="D2307" s="546">
        <v>44589</v>
      </c>
      <c r="E2307" s="171" t="str">
        <f t="shared" si="35"/>
        <v>2022</v>
      </c>
      <c r="F2307" s="547">
        <v>25784</v>
      </c>
      <c r="G2307" s="548">
        <v>0.19</v>
      </c>
      <c r="H2307" s="547">
        <v>21667.23</v>
      </c>
      <c r="I2307" s="545" t="s">
        <v>12654</v>
      </c>
      <c r="J2307" s="545" t="s">
        <v>13297</v>
      </c>
      <c r="K2307" s="545" t="s">
        <v>15947</v>
      </c>
      <c r="L2307" s="545" t="s">
        <v>15948</v>
      </c>
      <c r="M2307" s="548" t="s">
        <v>13843</v>
      </c>
      <c r="N2307" s="545" t="s">
        <v>22180</v>
      </c>
      <c r="O2307" s="545" t="s">
        <v>13413</v>
      </c>
      <c r="P2307" s="549">
        <v>2520</v>
      </c>
      <c r="Q2307" s="549">
        <v>5</v>
      </c>
      <c r="R2307" s="549">
        <v>2</v>
      </c>
      <c r="S2307" s="548">
        <v>2257</v>
      </c>
      <c r="T2307" s="548">
        <v>164</v>
      </c>
      <c r="U2307" s="99"/>
    </row>
    <row r="2308" spans="1:21" ht="19.5" customHeight="1">
      <c r="A2308" s="545">
        <v>3045</v>
      </c>
      <c r="B2308" s="545" t="s">
        <v>11306</v>
      </c>
      <c r="C2308" s="545" t="s">
        <v>216</v>
      </c>
      <c r="D2308" s="546"/>
      <c r="E2308" s="171" t="str">
        <f t="shared" ref="E2308:E2371" si="36">TEXT(D2308,"YYYY")</f>
        <v>1900</v>
      </c>
      <c r="F2308" s="547">
        <v>0</v>
      </c>
      <c r="G2308" s="548">
        <v>0</v>
      </c>
      <c r="H2308" s="547">
        <v>0</v>
      </c>
      <c r="I2308" s="545" t="s">
        <v>12650</v>
      </c>
      <c r="J2308" s="545"/>
      <c r="K2308" s="545" t="s">
        <v>13413</v>
      </c>
      <c r="L2308" s="545" t="s">
        <v>15949</v>
      </c>
      <c r="M2308" s="548" t="s">
        <v>13758</v>
      </c>
      <c r="N2308" s="545" t="s">
        <v>13413</v>
      </c>
      <c r="O2308" s="545" t="s">
        <v>13413</v>
      </c>
      <c r="P2308" s="549">
        <v>2521</v>
      </c>
      <c r="Q2308" s="549">
        <v>1</v>
      </c>
      <c r="R2308" s="549">
        <v>127</v>
      </c>
      <c r="S2308" s="548"/>
      <c r="T2308" s="548"/>
      <c r="U2308" s="99"/>
    </row>
    <row r="2309" spans="1:21" ht="19.5" customHeight="1">
      <c r="A2309" s="545">
        <v>3046</v>
      </c>
      <c r="B2309" s="545" t="s">
        <v>1137</v>
      </c>
      <c r="C2309" s="545" t="s">
        <v>216</v>
      </c>
      <c r="D2309" s="546"/>
      <c r="E2309" s="171" t="str">
        <f t="shared" si="36"/>
        <v>1900</v>
      </c>
      <c r="F2309" s="547">
        <v>0</v>
      </c>
      <c r="G2309" s="548">
        <v>0</v>
      </c>
      <c r="H2309" s="547">
        <v>0</v>
      </c>
      <c r="I2309" s="545" t="s">
        <v>12749</v>
      </c>
      <c r="J2309" s="545"/>
      <c r="K2309" s="545" t="s">
        <v>13413</v>
      </c>
      <c r="L2309" s="545" t="s">
        <v>15950</v>
      </c>
      <c r="M2309" s="548" t="s">
        <v>13868</v>
      </c>
      <c r="N2309" s="545" t="s">
        <v>22157</v>
      </c>
      <c r="O2309" s="545" t="s">
        <v>15951</v>
      </c>
      <c r="P2309" s="549">
        <v>2522</v>
      </c>
      <c r="Q2309" s="549">
        <v>2</v>
      </c>
      <c r="R2309" s="549">
        <v>106</v>
      </c>
      <c r="S2309" s="548"/>
      <c r="T2309" s="548">
        <v>23</v>
      </c>
      <c r="U2309" s="99"/>
    </row>
    <row r="2310" spans="1:21" ht="19.5" customHeight="1">
      <c r="A2310" s="545">
        <v>3047</v>
      </c>
      <c r="B2310" s="545" t="s">
        <v>2297</v>
      </c>
      <c r="C2310" s="545" t="s">
        <v>216</v>
      </c>
      <c r="D2310" s="546">
        <v>46052</v>
      </c>
      <c r="E2310" s="171" t="str">
        <f t="shared" si="36"/>
        <v>2026</v>
      </c>
      <c r="F2310" s="547">
        <v>4226</v>
      </c>
      <c r="G2310" s="548">
        <v>0.19</v>
      </c>
      <c r="H2310" s="547">
        <v>3551.26</v>
      </c>
      <c r="I2310" s="545" t="s">
        <v>12650</v>
      </c>
      <c r="J2310" s="545" t="s">
        <v>13307</v>
      </c>
      <c r="K2310" s="545" t="s">
        <v>13413</v>
      </c>
      <c r="L2310" s="545" t="s">
        <v>15952</v>
      </c>
      <c r="M2310" s="548" t="s">
        <v>13758</v>
      </c>
      <c r="N2310" s="545" t="s">
        <v>13413</v>
      </c>
      <c r="O2310" s="545" t="s">
        <v>15953</v>
      </c>
      <c r="P2310" s="549">
        <v>2523</v>
      </c>
      <c r="Q2310" s="549">
        <v>1</v>
      </c>
      <c r="R2310" s="549">
        <v>127</v>
      </c>
      <c r="S2310" s="548">
        <v>2228</v>
      </c>
      <c r="T2310" s="548"/>
      <c r="U2310" s="99"/>
    </row>
    <row r="2311" spans="1:21" ht="19.5" customHeight="1">
      <c r="A2311" s="545">
        <v>3050</v>
      </c>
      <c r="B2311" s="545" t="s">
        <v>11305</v>
      </c>
      <c r="C2311" s="545" t="s">
        <v>216</v>
      </c>
      <c r="D2311" s="546"/>
      <c r="E2311" s="171" t="str">
        <f t="shared" si="36"/>
        <v>1900</v>
      </c>
      <c r="F2311" s="547">
        <v>0</v>
      </c>
      <c r="G2311" s="548">
        <v>0</v>
      </c>
      <c r="H2311" s="547">
        <v>0</v>
      </c>
      <c r="I2311" s="545" t="s">
        <v>12650</v>
      </c>
      <c r="J2311" s="545"/>
      <c r="K2311" s="545" t="s">
        <v>13413</v>
      </c>
      <c r="L2311" s="545" t="s">
        <v>15954</v>
      </c>
      <c r="M2311" s="548" t="s">
        <v>13758</v>
      </c>
      <c r="N2311" s="545" t="s">
        <v>13413</v>
      </c>
      <c r="O2311" s="545" t="s">
        <v>13413</v>
      </c>
      <c r="P2311" s="549">
        <v>2525</v>
      </c>
      <c r="Q2311" s="549">
        <v>1</v>
      </c>
      <c r="R2311" s="549">
        <v>127</v>
      </c>
      <c r="S2311" s="548"/>
      <c r="T2311" s="548"/>
      <c r="U2311" s="99"/>
    </row>
    <row r="2312" spans="1:21" ht="19.5" customHeight="1">
      <c r="A2312" s="545">
        <v>3051</v>
      </c>
      <c r="B2312" s="545" t="s">
        <v>11304</v>
      </c>
      <c r="C2312" s="545" t="s">
        <v>216</v>
      </c>
      <c r="D2312" s="546"/>
      <c r="E2312" s="171" t="str">
        <f t="shared" si="36"/>
        <v>1900</v>
      </c>
      <c r="F2312" s="547">
        <v>0</v>
      </c>
      <c r="G2312" s="548">
        <v>0</v>
      </c>
      <c r="H2312" s="547">
        <v>0</v>
      </c>
      <c r="I2312" s="545" t="s">
        <v>12650</v>
      </c>
      <c r="J2312" s="545"/>
      <c r="K2312" s="545" t="s">
        <v>13413</v>
      </c>
      <c r="L2312" s="545" t="s">
        <v>13413</v>
      </c>
      <c r="M2312" s="548" t="s">
        <v>13758</v>
      </c>
      <c r="N2312" s="545" t="s">
        <v>13413</v>
      </c>
      <c r="O2312" s="545" t="s">
        <v>15955</v>
      </c>
      <c r="P2312" s="549">
        <v>2526</v>
      </c>
      <c r="Q2312" s="549">
        <v>1</v>
      </c>
      <c r="R2312" s="549">
        <v>127</v>
      </c>
      <c r="S2312" s="548"/>
      <c r="T2312" s="548"/>
      <c r="U2312" s="99"/>
    </row>
    <row r="2313" spans="1:21" ht="19.5" customHeight="1">
      <c r="A2313" s="545">
        <v>3052</v>
      </c>
      <c r="B2313" s="545" t="s">
        <v>2283</v>
      </c>
      <c r="C2313" s="545" t="s">
        <v>216</v>
      </c>
      <c r="D2313" s="546"/>
      <c r="E2313" s="171" t="str">
        <f t="shared" si="36"/>
        <v>1900</v>
      </c>
      <c r="F2313" s="547">
        <v>0</v>
      </c>
      <c r="G2313" s="548">
        <v>0</v>
      </c>
      <c r="H2313" s="547">
        <v>0</v>
      </c>
      <c r="I2313" s="545" t="s">
        <v>12650</v>
      </c>
      <c r="J2313" s="545"/>
      <c r="K2313" s="545" t="s">
        <v>13413</v>
      </c>
      <c r="L2313" s="545" t="s">
        <v>15956</v>
      </c>
      <c r="M2313" s="548" t="s">
        <v>13758</v>
      </c>
      <c r="N2313" s="545" t="s">
        <v>13413</v>
      </c>
      <c r="O2313" s="545" t="s">
        <v>13413</v>
      </c>
      <c r="P2313" s="549">
        <v>2527</v>
      </c>
      <c r="Q2313" s="549">
        <v>1</v>
      </c>
      <c r="R2313" s="549">
        <v>127</v>
      </c>
      <c r="S2313" s="548"/>
      <c r="T2313" s="548"/>
      <c r="U2313" s="99"/>
    </row>
    <row r="2314" spans="1:21" ht="19.5" customHeight="1">
      <c r="A2314" s="545">
        <v>3053</v>
      </c>
      <c r="B2314" s="545" t="s">
        <v>686</v>
      </c>
      <c r="C2314" s="545" t="s">
        <v>206</v>
      </c>
      <c r="D2314" s="546">
        <v>46052</v>
      </c>
      <c r="E2314" s="171" t="str">
        <f t="shared" si="36"/>
        <v>2026</v>
      </c>
      <c r="F2314" s="547">
        <v>6741</v>
      </c>
      <c r="G2314" s="548">
        <v>0.19</v>
      </c>
      <c r="H2314" s="547">
        <v>5664.71</v>
      </c>
      <c r="I2314" s="545" t="s">
        <v>12643</v>
      </c>
      <c r="J2314" s="545" t="s">
        <v>13307</v>
      </c>
      <c r="K2314" s="545" t="s">
        <v>13413</v>
      </c>
      <c r="L2314" s="545" t="s">
        <v>13413</v>
      </c>
      <c r="M2314" s="548" t="s">
        <v>13758</v>
      </c>
      <c r="N2314" s="545" t="s">
        <v>13413</v>
      </c>
      <c r="O2314" s="545" t="s">
        <v>13413</v>
      </c>
      <c r="P2314" s="549">
        <v>2528</v>
      </c>
      <c r="Q2314" s="549">
        <v>1</v>
      </c>
      <c r="R2314" s="549">
        <v>6</v>
      </c>
      <c r="S2314" s="548">
        <v>2228</v>
      </c>
      <c r="T2314" s="548"/>
      <c r="U2314" s="99"/>
    </row>
    <row r="2315" spans="1:21" ht="19.5" customHeight="1">
      <c r="A2315" s="545">
        <v>3054</v>
      </c>
      <c r="B2315" s="545" t="s">
        <v>859</v>
      </c>
      <c r="C2315" s="545" t="s">
        <v>221</v>
      </c>
      <c r="D2315" s="546"/>
      <c r="E2315" s="171" t="str">
        <f t="shared" si="36"/>
        <v>1900</v>
      </c>
      <c r="F2315" s="547">
        <v>0</v>
      </c>
      <c r="G2315" s="548">
        <v>0</v>
      </c>
      <c r="H2315" s="547">
        <v>0</v>
      </c>
      <c r="I2315" s="545" t="s">
        <v>12643</v>
      </c>
      <c r="J2315" s="545"/>
      <c r="K2315" s="545" t="s">
        <v>13413</v>
      </c>
      <c r="L2315" s="545" t="s">
        <v>13413</v>
      </c>
      <c r="M2315" s="548" t="s">
        <v>13758</v>
      </c>
      <c r="N2315" s="545" t="s">
        <v>13413</v>
      </c>
      <c r="O2315" s="545" t="s">
        <v>13413</v>
      </c>
      <c r="P2315" s="549">
        <v>2529</v>
      </c>
      <c r="Q2315" s="549">
        <v>1</v>
      </c>
      <c r="R2315" s="549">
        <v>6</v>
      </c>
      <c r="S2315" s="548"/>
      <c r="T2315" s="548"/>
      <c r="U2315" s="99"/>
    </row>
    <row r="2316" spans="1:21" ht="19.5" customHeight="1">
      <c r="A2316" s="545">
        <v>3055</v>
      </c>
      <c r="B2316" s="545" t="s">
        <v>2282</v>
      </c>
      <c r="C2316" s="545" t="s">
        <v>216</v>
      </c>
      <c r="D2316" s="546"/>
      <c r="E2316" s="171" t="str">
        <f t="shared" si="36"/>
        <v>1900</v>
      </c>
      <c r="F2316" s="547">
        <v>0</v>
      </c>
      <c r="G2316" s="548">
        <v>0</v>
      </c>
      <c r="H2316" s="547">
        <v>0</v>
      </c>
      <c r="I2316" s="545" t="s">
        <v>12650</v>
      </c>
      <c r="J2316" s="545"/>
      <c r="K2316" s="545" t="s">
        <v>13413</v>
      </c>
      <c r="L2316" s="545" t="s">
        <v>15957</v>
      </c>
      <c r="M2316" s="548" t="s">
        <v>13758</v>
      </c>
      <c r="N2316" s="545" t="s">
        <v>13413</v>
      </c>
      <c r="O2316" s="545" t="s">
        <v>13413</v>
      </c>
      <c r="P2316" s="549">
        <v>2530</v>
      </c>
      <c r="Q2316" s="549">
        <v>1</v>
      </c>
      <c r="R2316" s="549">
        <v>127</v>
      </c>
      <c r="S2316" s="548"/>
      <c r="T2316" s="548"/>
      <c r="U2316" s="99"/>
    </row>
    <row r="2317" spans="1:21" ht="19.5" customHeight="1">
      <c r="A2317" s="545">
        <v>3056</v>
      </c>
      <c r="B2317" s="545" t="s">
        <v>11303</v>
      </c>
      <c r="C2317" s="545" t="s">
        <v>216</v>
      </c>
      <c r="D2317" s="546"/>
      <c r="E2317" s="171" t="str">
        <f t="shared" si="36"/>
        <v>1900</v>
      </c>
      <c r="F2317" s="547">
        <v>0</v>
      </c>
      <c r="G2317" s="548">
        <v>0</v>
      </c>
      <c r="H2317" s="547">
        <v>0</v>
      </c>
      <c r="I2317" s="545" t="s">
        <v>12650</v>
      </c>
      <c r="J2317" s="545"/>
      <c r="K2317" s="545" t="s">
        <v>13413</v>
      </c>
      <c r="L2317" s="545" t="s">
        <v>13413</v>
      </c>
      <c r="M2317" s="548" t="s">
        <v>13758</v>
      </c>
      <c r="N2317" s="545" t="s">
        <v>13413</v>
      </c>
      <c r="O2317" s="545" t="s">
        <v>15958</v>
      </c>
      <c r="P2317" s="549">
        <v>2531</v>
      </c>
      <c r="Q2317" s="549">
        <v>1</v>
      </c>
      <c r="R2317" s="549">
        <v>127</v>
      </c>
      <c r="S2317" s="548"/>
      <c r="T2317" s="548"/>
      <c r="U2317" s="99"/>
    </row>
    <row r="2318" spans="1:21" ht="19.5" customHeight="1">
      <c r="A2318" s="545">
        <v>3057</v>
      </c>
      <c r="B2318" s="545" t="s">
        <v>2251</v>
      </c>
      <c r="C2318" s="545" t="s">
        <v>216</v>
      </c>
      <c r="D2318" s="546"/>
      <c r="E2318" s="171" t="str">
        <f t="shared" si="36"/>
        <v>1900</v>
      </c>
      <c r="F2318" s="547">
        <v>0</v>
      </c>
      <c r="G2318" s="548">
        <v>0</v>
      </c>
      <c r="H2318" s="547">
        <v>0</v>
      </c>
      <c r="I2318" s="545" t="s">
        <v>12650</v>
      </c>
      <c r="J2318" s="545"/>
      <c r="K2318" s="545" t="s">
        <v>13413</v>
      </c>
      <c r="L2318" s="545" t="s">
        <v>15959</v>
      </c>
      <c r="M2318" s="548" t="s">
        <v>13758</v>
      </c>
      <c r="N2318" s="545" t="s">
        <v>13413</v>
      </c>
      <c r="O2318" s="545" t="s">
        <v>13413</v>
      </c>
      <c r="P2318" s="549">
        <v>2532</v>
      </c>
      <c r="Q2318" s="549">
        <v>1</v>
      </c>
      <c r="R2318" s="549">
        <v>127</v>
      </c>
      <c r="S2318" s="548"/>
      <c r="T2318" s="548"/>
      <c r="U2318" s="99"/>
    </row>
    <row r="2319" spans="1:21" ht="19.5" customHeight="1">
      <c r="A2319" s="545">
        <v>3058</v>
      </c>
      <c r="B2319" s="545" t="s">
        <v>11302</v>
      </c>
      <c r="C2319" s="545" t="s">
        <v>209</v>
      </c>
      <c r="D2319" s="546"/>
      <c r="E2319" s="171" t="str">
        <f t="shared" si="36"/>
        <v>1900</v>
      </c>
      <c r="F2319" s="547">
        <v>0</v>
      </c>
      <c r="G2319" s="548">
        <v>0</v>
      </c>
      <c r="H2319" s="547">
        <v>0</v>
      </c>
      <c r="I2319" s="545" t="s">
        <v>12654</v>
      </c>
      <c r="J2319" s="545"/>
      <c r="K2319" s="545" t="s">
        <v>13413</v>
      </c>
      <c r="L2319" s="545" t="s">
        <v>15948</v>
      </c>
      <c r="M2319" s="548" t="s">
        <v>13843</v>
      </c>
      <c r="N2319" s="545" t="s">
        <v>22180</v>
      </c>
      <c r="O2319" s="545" t="s">
        <v>13413</v>
      </c>
      <c r="P2319" s="549">
        <v>2533</v>
      </c>
      <c r="Q2319" s="549">
        <v>5</v>
      </c>
      <c r="R2319" s="549">
        <v>2</v>
      </c>
      <c r="S2319" s="548"/>
      <c r="T2319" s="548">
        <v>164</v>
      </c>
      <c r="U2319" s="99"/>
    </row>
    <row r="2320" spans="1:21" ht="19.5" customHeight="1">
      <c r="A2320" s="545">
        <v>3059</v>
      </c>
      <c r="B2320" s="545" t="s">
        <v>8167</v>
      </c>
      <c r="C2320" s="545" t="s">
        <v>221</v>
      </c>
      <c r="D2320" s="546">
        <v>46052</v>
      </c>
      <c r="E2320" s="171" t="str">
        <f t="shared" si="36"/>
        <v>2026</v>
      </c>
      <c r="F2320" s="547">
        <v>177683</v>
      </c>
      <c r="G2320" s="548">
        <v>0.19</v>
      </c>
      <c r="H2320" s="547">
        <v>149313.45000000001</v>
      </c>
      <c r="I2320" s="545" t="s">
        <v>12646</v>
      </c>
      <c r="J2320" s="545" t="s">
        <v>13307</v>
      </c>
      <c r="K2320" s="545" t="s">
        <v>13413</v>
      </c>
      <c r="L2320" s="545" t="s">
        <v>13413</v>
      </c>
      <c r="M2320" s="548" t="s">
        <v>13758</v>
      </c>
      <c r="N2320" s="545" t="s">
        <v>13413</v>
      </c>
      <c r="O2320" s="545" t="s">
        <v>13413</v>
      </c>
      <c r="P2320" s="549">
        <v>2534</v>
      </c>
      <c r="Q2320" s="549">
        <v>1</v>
      </c>
      <c r="R2320" s="549">
        <v>65</v>
      </c>
      <c r="S2320" s="548">
        <v>2228</v>
      </c>
      <c r="T2320" s="548"/>
      <c r="U2320" s="99"/>
    </row>
    <row r="2321" spans="1:21" ht="19.5" customHeight="1">
      <c r="A2321" s="545">
        <v>3060</v>
      </c>
      <c r="B2321" s="545" t="s">
        <v>11301</v>
      </c>
      <c r="C2321" s="545" t="s">
        <v>1619</v>
      </c>
      <c r="D2321" s="546"/>
      <c r="E2321" s="171" t="str">
        <f t="shared" si="36"/>
        <v>1900</v>
      </c>
      <c r="F2321" s="547">
        <v>0</v>
      </c>
      <c r="G2321" s="548">
        <v>0</v>
      </c>
      <c r="H2321" s="547">
        <v>0</v>
      </c>
      <c r="I2321" s="545" t="s">
        <v>12709</v>
      </c>
      <c r="J2321" s="545"/>
      <c r="K2321" s="545" t="s">
        <v>13413</v>
      </c>
      <c r="L2321" s="545" t="s">
        <v>15960</v>
      </c>
      <c r="M2321" s="548" t="s">
        <v>13758</v>
      </c>
      <c r="N2321" s="545" t="s">
        <v>22149</v>
      </c>
      <c r="O2321" s="545" t="s">
        <v>15961</v>
      </c>
      <c r="P2321" s="549">
        <v>2535</v>
      </c>
      <c r="Q2321" s="549">
        <v>1</v>
      </c>
      <c r="R2321" s="549">
        <v>124</v>
      </c>
      <c r="S2321" s="548"/>
      <c r="T2321" s="548">
        <v>43</v>
      </c>
      <c r="U2321" s="99"/>
    </row>
    <row r="2322" spans="1:21" ht="19.5" customHeight="1">
      <c r="A2322" s="545">
        <v>3061</v>
      </c>
      <c r="B2322" s="545" t="s">
        <v>11300</v>
      </c>
      <c r="C2322" s="545" t="s">
        <v>221</v>
      </c>
      <c r="D2322" s="546"/>
      <c r="E2322" s="171" t="str">
        <f t="shared" si="36"/>
        <v>1900</v>
      </c>
      <c r="F2322" s="547">
        <v>0</v>
      </c>
      <c r="G2322" s="548">
        <v>0</v>
      </c>
      <c r="H2322" s="547">
        <v>0</v>
      </c>
      <c r="I2322" s="545" t="s">
        <v>12663</v>
      </c>
      <c r="J2322" s="545"/>
      <c r="K2322" s="545" t="s">
        <v>13413</v>
      </c>
      <c r="L2322" s="545" t="s">
        <v>14138</v>
      </c>
      <c r="M2322" s="548" t="s">
        <v>13758</v>
      </c>
      <c r="N2322" s="545" t="s">
        <v>13413</v>
      </c>
      <c r="O2322" s="545" t="s">
        <v>15116</v>
      </c>
      <c r="P2322" s="549">
        <v>2536</v>
      </c>
      <c r="Q2322" s="549">
        <v>1</v>
      </c>
      <c r="R2322" s="549">
        <v>159</v>
      </c>
      <c r="S2322" s="548"/>
      <c r="T2322" s="548"/>
      <c r="U2322" s="99"/>
    </row>
    <row r="2323" spans="1:21" ht="19.5" customHeight="1">
      <c r="A2323" s="545">
        <v>3062</v>
      </c>
      <c r="B2323" s="545" t="s">
        <v>11299</v>
      </c>
      <c r="C2323" s="545" t="s">
        <v>1619</v>
      </c>
      <c r="D2323" s="546"/>
      <c r="E2323" s="171" t="str">
        <f t="shared" si="36"/>
        <v>1900</v>
      </c>
      <c r="F2323" s="547">
        <v>0</v>
      </c>
      <c r="G2323" s="548">
        <v>0</v>
      </c>
      <c r="H2323" s="547">
        <v>0</v>
      </c>
      <c r="I2323" s="545" t="s">
        <v>12709</v>
      </c>
      <c r="J2323" s="545"/>
      <c r="K2323" s="545" t="s">
        <v>13413</v>
      </c>
      <c r="L2323" s="545" t="s">
        <v>15962</v>
      </c>
      <c r="M2323" s="548" t="s">
        <v>13758</v>
      </c>
      <c r="N2323" s="545" t="s">
        <v>22149</v>
      </c>
      <c r="O2323" s="545" t="s">
        <v>15963</v>
      </c>
      <c r="P2323" s="549">
        <v>2537</v>
      </c>
      <c r="Q2323" s="549">
        <v>1</v>
      </c>
      <c r="R2323" s="549">
        <v>124</v>
      </c>
      <c r="S2323" s="548"/>
      <c r="T2323" s="548">
        <v>43</v>
      </c>
      <c r="U2323" s="99"/>
    </row>
    <row r="2324" spans="1:21" ht="19.5" customHeight="1">
      <c r="A2324" s="545">
        <v>3063</v>
      </c>
      <c r="B2324" s="545" t="s">
        <v>1772</v>
      </c>
      <c r="C2324" s="545" t="s">
        <v>221</v>
      </c>
      <c r="D2324" s="546"/>
      <c r="E2324" s="171" t="str">
        <f t="shared" si="36"/>
        <v>1900</v>
      </c>
      <c r="F2324" s="547">
        <v>0</v>
      </c>
      <c r="G2324" s="548">
        <v>0</v>
      </c>
      <c r="H2324" s="547">
        <v>0</v>
      </c>
      <c r="I2324" s="545" t="s">
        <v>12709</v>
      </c>
      <c r="J2324" s="545"/>
      <c r="K2324" s="545" t="s">
        <v>13413</v>
      </c>
      <c r="L2324" s="545" t="s">
        <v>15964</v>
      </c>
      <c r="M2324" s="548" t="s">
        <v>13758</v>
      </c>
      <c r="N2324" s="545" t="s">
        <v>22149</v>
      </c>
      <c r="O2324" s="545" t="s">
        <v>15965</v>
      </c>
      <c r="P2324" s="549">
        <v>2538</v>
      </c>
      <c r="Q2324" s="549">
        <v>1</v>
      </c>
      <c r="R2324" s="549">
        <v>124</v>
      </c>
      <c r="S2324" s="548"/>
      <c r="T2324" s="548">
        <v>43</v>
      </c>
      <c r="U2324" s="99"/>
    </row>
    <row r="2325" spans="1:21" ht="19.5" customHeight="1">
      <c r="A2325" s="545">
        <v>3064</v>
      </c>
      <c r="B2325" s="545" t="s">
        <v>1774</v>
      </c>
      <c r="C2325" s="545" t="s">
        <v>221</v>
      </c>
      <c r="D2325" s="546"/>
      <c r="E2325" s="171" t="str">
        <f t="shared" si="36"/>
        <v>1900</v>
      </c>
      <c r="F2325" s="547">
        <v>0</v>
      </c>
      <c r="G2325" s="548">
        <v>0</v>
      </c>
      <c r="H2325" s="547">
        <v>0</v>
      </c>
      <c r="I2325" s="545" t="s">
        <v>12709</v>
      </c>
      <c r="J2325" s="545"/>
      <c r="K2325" s="545" t="s">
        <v>13413</v>
      </c>
      <c r="L2325" s="545" t="s">
        <v>15966</v>
      </c>
      <c r="M2325" s="548" t="s">
        <v>13758</v>
      </c>
      <c r="N2325" s="545" t="s">
        <v>22149</v>
      </c>
      <c r="O2325" s="545" t="s">
        <v>15967</v>
      </c>
      <c r="P2325" s="549">
        <v>2539</v>
      </c>
      <c r="Q2325" s="549">
        <v>1</v>
      </c>
      <c r="R2325" s="549">
        <v>124</v>
      </c>
      <c r="S2325" s="548"/>
      <c r="T2325" s="548">
        <v>43</v>
      </c>
      <c r="U2325" s="99"/>
    </row>
    <row r="2326" spans="1:21" ht="19.5" customHeight="1">
      <c r="A2326" s="545">
        <v>3065</v>
      </c>
      <c r="B2326" s="545" t="s">
        <v>11298</v>
      </c>
      <c r="C2326" s="545" t="s">
        <v>1619</v>
      </c>
      <c r="D2326" s="546"/>
      <c r="E2326" s="171" t="str">
        <f t="shared" si="36"/>
        <v>1900</v>
      </c>
      <c r="F2326" s="547">
        <v>0</v>
      </c>
      <c r="G2326" s="548">
        <v>0</v>
      </c>
      <c r="H2326" s="547">
        <v>0</v>
      </c>
      <c r="I2326" s="545" t="s">
        <v>12709</v>
      </c>
      <c r="J2326" s="545"/>
      <c r="K2326" s="545" t="s">
        <v>13413</v>
      </c>
      <c r="L2326" s="545" t="s">
        <v>15968</v>
      </c>
      <c r="M2326" s="548" t="s">
        <v>13758</v>
      </c>
      <c r="N2326" s="545" t="s">
        <v>22149</v>
      </c>
      <c r="O2326" s="545" t="s">
        <v>15969</v>
      </c>
      <c r="P2326" s="549">
        <v>2540</v>
      </c>
      <c r="Q2326" s="549">
        <v>1</v>
      </c>
      <c r="R2326" s="549">
        <v>124</v>
      </c>
      <c r="S2326" s="548"/>
      <c r="T2326" s="548">
        <v>43</v>
      </c>
      <c r="U2326" s="99"/>
    </row>
    <row r="2327" spans="1:21" ht="19.5" customHeight="1">
      <c r="A2327" s="545">
        <v>3066</v>
      </c>
      <c r="B2327" s="545" t="s">
        <v>11297</v>
      </c>
      <c r="C2327" s="545" t="s">
        <v>1619</v>
      </c>
      <c r="D2327" s="546"/>
      <c r="E2327" s="171" t="str">
        <f t="shared" si="36"/>
        <v>1900</v>
      </c>
      <c r="F2327" s="547">
        <v>0</v>
      </c>
      <c r="G2327" s="548">
        <v>0</v>
      </c>
      <c r="H2327" s="547">
        <v>0</v>
      </c>
      <c r="I2327" s="545" t="s">
        <v>12709</v>
      </c>
      <c r="J2327" s="545"/>
      <c r="K2327" s="545" t="s">
        <v>13413</v>
      </c>
      <c r="L2327" s="545" t="s">
        <v>15968</v>
      </c>
      <c r="M2327" s="548" t="s">
        <v>13758</v>
      </c>
      <c r="N2327" s="545" t="s">
        <v>22149</v>
      </c>
      <c r="O2327" s="545" t="s">
        <v>15970</v>
      </c>
      <c r="P2327" s="549">
        <v>2541</v>
      </c>
      <c r="Q2327" s="549">
        <v>1</v>
      </c>
      <c r="R2327" s="549">
        <v>124</v>
      </c>
      <c r="S2327" s="548"/>
      <c r="T2327" s="548">
        <v>43</v>
      </c>
      <c r="U2327" s="99"/>
    </row>
    <row r="2328" spans="1:21" ht="19.5" customHeight="1">
      <c r="A2328" s="545">
        <v>3067</v>
      </c>
      <c r="B2328" s="545" t="s">
        <v>625</v>
      </c>
      <c r="C2328" s="545" t="s">
        <v>221</v>
      </c>
      <c r="D2328" s="546"/>
      <c r="E2328" s="171" t="str">
        <f t="shared" si="36"/>
        <v>1900</v>
      </c>
      <c r="F2328" s="547">
        <v>0</v>
      </c>
      <c r="G2328" s="548">
        <v>0</v>
      </c>
      <c r="H2328" s="547">
        <v>0</v>
      </c>
      <c r="I2328" s="545" t="s">
        <v>12674</v>
      </c>
      <c r="J2328" s="545"/>
      <c r="K2328" s="545" t="s">
        <v>13413</v>
      </c>
      <c r="L2328" s="545" t="s">
        <v>15563</v>
      </c>
      <c r="M2328" s="548" t="s">
        <v>13758</v>
      </c>
      <c r="N2328" s="545" t="s">
        <v>22149</v>
      </c>
      <c r="O2328" s="545" t="s">
        <v>15971</v>
      </c>
      <c r="P2328" s="549">
        <v>2542</v>
      </c>
      <c r="Q2328" s="549">
        <v>1</v>
      </c>
      <c r="R2328" s="549">
        <v>5</v>
      </c>
      <c r="S2328" s="548"/>
      <c r="T2328" s="548">
        <v>43</v>
      </c>
      <c r="U2328" s="99"/>
    </row>
    <row r="2329" spans="1:21" ht="19.5" customHeight="1">
      <c r="A2329" s="545">
        <v>3068</v>
      </c>
      <c r="B2329" s="545" t="s">
        <v>2071</v>
      </c>
      <c r="C2329" s="545" t="s">
        <v>216</v>
      </c>
      <c r="D2329" s="546"/>
      <c r="E2329" s="171" t="str">
        <f t="shared" si="36"/>
        <v>1900</v>
      </c>
      <c r="F2329" s="547">
        <v>0</v>
      </c>
      <c r="G2329" s="548">
        <v>0</v>
      </c>
      <c r="H2329" s="547">
        <v>0</v>
      </c>
      <c r="I2329" s="545" t="s">
        <v>12650</v>
      </c>
      <c r="J2329" s="545"/>
      <c r="K2329" s="545" t="s">
        <v>13413</v>
      </c>
      <c r="L2329" s="545" t="s">
        <v>13413</v>
      </c>
      <c r="M2329" s="548" t="s">
        <v>13758</v>
      </c>
      <c r="N2329" s="545" t="s">
        <v>13413</v>
      </c>
      <c r="O2329" s="545" t="s">
        <v>15972</v>
      </c>
      <c r="P2329" s="549">
        <v>2543</v>
      </c>
      <c r="Q2329" s="549">
        <v>1</v>
      </c>
      <c r="R2329" s="549">
        <v>127</v>
      </c>
      <c r="S2329" s="548"/>
      <c r="T2329" s="548"/>
      <c r="U2329" s="99"/>
    </row>
    <row r="2330" spans="1:21" ht="19.5" customHeight="1">
      <c r="A2330" s="545">
        <v>3069</v>
      </c>
      <c r="B2330" s="545" t="s">
        <v>858</v>
      </c>
      <c r="C2330" s="545" t="s">
        <v>221</v>
      </c>
      <c r="D2330" s="546"/>
      <c r="E2330" s="171" t="str">
        <f t="shared" si="36"/>
        <v>1900</v>
      </c>
      <c r="F2330" s="547">
        <v>0</v>
      </c>
      <c r="G2330" s="548">
        <v>0</v>
      </c>
      <c r="H2330" s="547">
        <v>0</v>
      </c>
      <c r="I2330" s="545" t="s">
        <v>12643</v>
      </c>
      <c r="J2330" s="545"/>
      <c r="K2330" s="545" t="s">
        <v>13413</v>
      </c>
      <c r="L2330" s="545" t="s">
        <v>13413</v>
      </c>
      <c r="M2330" s="548" t="s">
        <v>13758</v>
      </c>
      <c r="N2330" s="545" t="s">
        <v>13413</v>
      </c>
      <c r="O2330" s="545" t="s">
        <v>13413</v>
      </c>
      <c r="P2330" s="549">
        <v>2544</v>
      </c>
      <c r="Q2330" s="549">
        <v>1</v>
      </c>
      <c r="R2330" s="549">
        <v>6</v>
      </c>
      <c r="S2330" s="548"/>
      <c r="T2330" s="548"/>
      <c r="U2330" s="99"/>
    </row>
    <row r="2331" spans="1:21" ht="19.5" customHeight="1">
      <c r="A2331" s="545">
        <v>3070</v>
      </c>
      <c r="B2331" s="545" t="s">
        <v>1132</v>
      </c>
      <c r="C2331" s="545" t="s">
        <v>216</v>
      </c>
      <c r="D2331" s="546"/>
      <c r="E2331" s="171" t="str">
        <f t="shared" si="36"/>
        <v>1900</v>
      </c>
      <c r="F2331" s="547">
        <v>0</v>
      </c>
      <c r="G2331" s="548">
        <v>0</v>
      </c>
      <c r="H2331" s="547">
        <v>0</v>
      </c>
      <c r="I2331" s="545" t="s">
        <v>12694</v>
      </c>
      <c r="J2331" s="545"/>
      <c r="K2331" s="545" t="s">
        <v>13413</v>
      </c>
      <c r="L2331" s="545" t="s">
        <v>15973</v>
      </c>
      <c r="M2331" s="548" t="s">
        <v>13868</v>
      </c>
      <c r="N2331" s="545" t="s">
        <v>22157</v>
      </c>
      <c r="O2331" s="545" t="s">
        <v>15974</v>
      </c>
      <c r="P2331" s="549">
        <v>2545</v>
      </c>
      <c r="Q2331" s="549">
        <v>2</v>
      </c>
      <c r="R2331" s="549">
        <v>104</v>
      </c>
      <c r="S2331" s="548"/>
      <c r="T2331" s="548">
        <v>23</v>
      </c>
      <c r="U2331" s="99"/>
    </row>
    <row r="2332" spans="1:21" ht="19.5" customHeight="1">
      <c r="A2332" s="545">
        <v>3071</v>
      </c>
      <c r="B2332" s="545" t="s">
        <v>1676</v>
      </c>
      <c r="C2332" s="545" t="s">
        <v>206</v>
      </c>
      <c r="D2332" s="546"/>
      <c r="E2332" s="171" t="str">
        <f t="shared" si="36"/>
        <v>1900</v>
      </c>
      <c r="F2332" s="547">
        <v>0</v>
      </c>
      <c r="G2332" s="548">
        <v>0</v>
      </c>
      <c r="H2332" s="547">
        <v>0</v>
      </c>
      <c r="I2332" s="545" t="s">
        <v>12708</v>
      </c>
      <c r="J2332" s="545"/>
      <c r="K2332" s="545" t="s">
        <v>13413</v>
      </c>
      <c r="L2332" s="545" t="s">
        <v>15975</v>
      </c>
      <c r="M2332" s="548" t="s">
        <v>13758</v>
      </c>
      <c r="N2332" s="545" t="s">
        <v>22161</v>
      </c>
      <c r="O2332" s="545" t="s">
        <v>13413</v>
      </c>
      <c r="P2332" s="549">
        <v>2546</v>
      </c>
      <c r="Q2332" s="549">
        <v>1</v>
      </c>
      <c r="R2332" s="549">
        <v>121</v>
      </c>
      <c r="S2332" s="548"/>
      <c r="T2332" s="548">
        <v>36</v>
      </c>
      <c r="U2332" s="99"/>
    </row>
    <row r="2333" spans="1:21" ht="19.5" customHeight="1">
      <c r="A2333" s="545">
        <v>3072</v>
      </c>
      <c r="B2333" s="545" t="s">
        <v>11296</v>
      </c>
      <c r="C2333" s="545" t="s">
        <v>206</v>
      </c>
      <c r="D2333" s="546"/>
      <c r="E2333" s="171" t="str">
        <f t="shared" si="36"/>
        <v>1900</v>
      </c>
      <c r="F2333" s="547">
        <v>0</v>
      </c>
      <c r="G2333" s="548">
        <v>0</v>
      </c>
      <c r="H2333" s="547">
        <v>0</v>
      </c>
      <c r="I2333" s="545" t="s">
        <v>12708</v>
      </c>
      <c r="J2333" s="545"/>
      <c r="K2333" s="545" t="s">
        <v>13413</v>
      </c>
      <c r="L2333" s="545" t="s">
        <v>15976</v>
      </c>
      <c r="M2333" s="548" t="s">
        <v>13758</v>
      </c>
      <c r="N2333" s="545" t="s">
        <v>22161</v>
      </c>
      <c r="O2333" s="545" t="s">
        <v>13413</v>
      </c>
      <c r="P2333" s="549">
        <v>2547</v>
      </c>
      <c r="Q2333" s="549">
        <v>1</v>
      </c>
      <c r="R2333" s="549">
        <v>121</v>
      </c>
      <c r="S2333" s="548"/>
      <c r="T2333" s="548">
        <v>36</v>
      </c>
      <c r="U2333" s="99"/>
    </row>
    <row r="2334" spans="1:21" ht="19.5" customHeight="1">
      <c r="A2334" s="545">
        <v>3073</v>
      </c>
      <c r="B2334" s="545" t="s">
        <v>1613</v>
      </c>
      <c r="C2334" s="545" t="s">
        <v>1614</v>
      </c>
      <c r="D2334" s="546"/>
      <c r="E2334" s="171" t="str">
        <f t="shared" si="36"/>
        <v>1900</v>
      </c>
      <c r="F2334" s="547">
        <v>0</v>
      </c>
      <c r="G2334" s="548">
        <v>0</v>
      </c>
      <c r="H2334" s="547">
        <v>0</v>
      </c>
      <c r="I2334" s="545" t="s">
        <v>12708</v>
      </c>
      <c r="J2334" s="545"/>
      <c r="K2334" s="545" t="s">
        <v>15977</v>
      </c>
      <c r="L2334" s="545" t="s">
        <v>15978</v>
      </c>
      <c r="M2334" s="548" t="s">
        <v>13758</v>
      </c>
      <c r="N2334" s="545" t="s">
        <v>22161</v>
      </c>
      <c r="O2334" s="545" t="s">
        <v>13413</v>
      </c>
      <c r="P2334" s="549">
        <v>2548</v>
      </c>
      <c r="Q2334" s="549">
        <v>1</v>
      </c>
      <c r="R2334" s="549">
        <v>121</v>
      </c>
      <c r="S2334" s="548"/>
      <c r="T2334" s="548">
        <v>36</v>
      </c>
      <c r="U2334" s="99"/>
    </row>
    <row r="2335" spans="1:21" ht="19.5" customHeight="1">
      <c r="A2335" s="545">
        <v>3074</v>
      </c>
      <c r="B2335" s="545" t="s">
        <v>11295</v>
      </c>
      <c r="C2335" s="545" t="s">
        <v>206</v>
      </c>
      <c r="D2335" s="546"/>
      <c r="E2335" s="171" t="str">
        <f t="shared" si="36"/>
        <v>1900</v>
      </c>
      <c r="F2335" s="547">
        <v>0</v>
      </c>
      <c r="G2335" s="548">
        <v>0</v>
      </c>
      <c r="H2335" s="547">
        <v>0</v>
      </c>
      <c r="I2335" s="545" t="s">
        <v>12708</v>
      </c>
      <c r="J2335" s="545"/>
      <c r="K2335" s="545" t="s">
        <v>15979</v>
      </c>
      <c r="L2335" s="545" t="s">
        <v>15980</v>
      </c>
      <c r="M2335" s="548" t="s">
        <v>13758</v>
      </c>
      <c r="N2335" s="545" t="s">
        <v>22161</v>
      </c>
      <c r="O2335" s="545" t="s">
        <v>13413</v>
      </c>
      <c r="P2335" s="549">
        <v>2549</v>
      </c>
      <c r="Q2335" s="549">
        <v>1</v>
      </c>
      <c r="R2335" s="549">
        <v>121</v>
      </c>
      <c r="S2335" s="548"/>
      <c r="T2335" s="548">
        <v>36</v>
      </c>
      <c r="U2335" s="99"/>
    </row>
    <row r="2336" spans="1:21" ht="19.5" customHeight="1">
      <c r="A2336" s="545">
        <v>3075</v>
      </c>
      <c r="B2336" s="545" t="s">
        <v>1664</v>
      </c>
      <c r="C2336" s="545" t="s">
        <v>206</v>
      </c>
      <c r="D2336" s="546"/>
      <c r="E2336" s="171" t="str">
        <f t="shared" si="36"/>
        <v>1900</v>
      </c>
      <c r="F2336" s="547">
        <v>0</v>
      </c>
      <c r="G2336" s="548">
        <v>0</v>
      </c>
      <c r="H2336" s="547">
        <v>0</v>
      </c>
      <c r="I2336" s="545" t="s">
        <v>12708</v>
      </c>
      <c r="J2336" s="545"/>
      <c r="K2336" s="545" t="s">
        <v>13413</v>
      </c>
      <c r="L2336" s="545" t="s">
        <v>15981</v>
      </c>
      <c r="M2336" s="548" t="s">
        <v>13758</v>
      </c>
      <c r="N2336" s="545" t="s">
        <v>22161</v>
      </c>
      <c r="O2336" s="545" t="s">
        <v>13413</v>
      </c>
      <c r="P2336" s="549">
        <v>2550</v>
      </c>
      <c r="Q2336" s="549">
        <v>1</v>
      </c>
      <c r="R2336" s="549">
        <v>121</v>
      </c>
      <c r="S2336" s="548"/>
      <c r="T2336" s="548">
        <v>36</v>
      </c>
      <c r="U2336" s="99"/>
    </row>
    <row r="2337" spans="1:21" ht="19.5" customHeight="1">
      <c r="A2337" s="545">
        <v>3076</v>
      </c>
      <c r="B2337" s="545" t="s">
        <v>11294</v>
      </c>
      <c r="C2337" s="545" t="s">
        <v>206</v>
      </c>
      <c r="D2337" s="546"/>
      <c r="E2337" s="171" t="str">
        <f t="shared" si="36"/>
        <v>1900</v>
      </c>
      <c r="F2337" s="547">
        <v>0</v>
      </c>
      <c r="G2337" s="548">
        <v>0</v>
      </c>
      <c r="H2337" s="547">
        <v>0</v>
      </c>
      <c r="I2337" s="545" t="s">
        <v>12708</v>
      </c>
      <c r="J2337" s="545"/>
      <c r="K2337" s="545" t="s">
        <v>15982</v>
      </c>
      <c r="L2337" s="545" t="s">
        <v>15983</v>
      </c>
      <c r="M2337" s="548" t="s">
        <v>13758</v>
      </c>
      <c r="N2337" s="545" t="s">
        <v>22161</v>
      </c>
      <c r="O2337" s="545" t="s">
        <v>13413</v>
      </c>
      <c r="P2337" s="549">
        <v>2551</v>
      </c>
      <c r="Q2337" s="549">
        <v>1</v>
      </c>
      <c r="R2337" s="549">
        <v>121</v>
      </c>
      <c r="S2337" s="548"/>
      <c r="T2337" s="548">
        <v>36</v>
      </c>
      <c r="U2337" s="99"/>
    </row>
    <row r="2338" spans="1:21" ht="19.5" customHeight="1">
      <c r="A2338" s="545">
        <v>3077</v>
      </c>
      <c r="B2338" s="545" t="s">
        <v>1717</v>
      </c>
      <c r="C2338" s="545" t="s">
        <v>206</v>
      </c>
      <c r="D2338" s="546"/>
      <c r="E2338" s="171" t="str">
        <f t="shared" si="36"/>
        <v>1900</v>
      </c>
      <c r="F2338" s="547">
        <v>0</v>
      </c>
      <c r="G2338" s="548">
        <v>0</v>
      </c>
      <c r="H2338" s="547">
        <v>0</v>
      </c>
      <c r="I2338" s="545" t="s">
        <v>12708</v>
      </c>
      <c r="J2338" s="545"/>
      <c r="K2338" s="545" t="s">
        <v>13413</v>
      </c>
      <c r="L2338" s="545" t="s">
        <v>15984</v>
      </c>
      <c r="M2338" s="548" t="s">
        <v>13758</v>
      </c>
      <c r="N2338" s="545" t="s">
        <v>22161</v>
      </c>
      <c r="O2338" s="545" t="s">
        <v>13413</v>
      </c>
      <c r="P2338" s="549">
        <v>2552</v>
      </c>
      <c r="Q2338" s="549">
        <v>1</v>
      </c>
      <c r="R2338" s="549">
        <v>121</v>
      </c>
      <c r="S2338" s="548"/>
      <c r="T2338" s="548">
        <v>36</v>
      </c>
      <c r="U2338" s="99"/>
    </row>
    <row r="2339" spans="1:21" ht="19.5" customHeight="1">
      <c r="A2339" s="545">
        <v>3078</v>
      </c>
      <c r="B2339" s="545" t="s">
        <v>1777</v>
      </c>
      <c r="C2339" s="545" t="s">
        <v>206</v>
      </c>
      <c r="D2339" s="546"/>
      <c r="E2339" s="171" t="str">
        <f t="shared" si="36"/>
        <v>1900</v>
      </c>
      <c r="F2339" s="547">
        <v>0</v>
      </c>
      <c r="G2339" s="548">
        <v>0</v>
      </c>
      <c r="H2339" s="547">
        <v>0</v>
      </c>
      <c r="I2339" s="545" t="s">
        <v>12708</v>
      </c>
      <c r="J2339" s="545"/>
      <c r="K2339" s="545" t="s">
        <v>13413</v>
      </c>
      <c r="L2339" s="545" t="s">
        <v>15985</v>
      </c>
      <c r="M2339" s="548" t="s">
        <v>13758</v>
      </c>
      <c r="N2339" s="545" t="s">
        <v>22161</v>
      </c>
      <c r="O2339" s="545" t="s">
        <v>13413</v>
      </c>
      <c r="P2339" s="549">
        <v>2553</v>
      </c>
      <c r="Q2339" s="549">
        <v>1</v>
      </c>
      <c r="R2339" s="549">
        <v>121</v>
      </c>
      <c r="S2339" s="548"/>
      <c r="T2339" s="548">
        <v>36</v>
      </c>
      <c r="U2339" s="99"/>
    </row>
    <row r="2340" spans="1:21" ht="19.5" customHeight="1">
      <c r="A2340" s="545">
        <v>3080</v>
      </c>
      <c r="B2340" s="545" t="s">
        <v>11293</v>
      </c>
      <c r="C2340" s="545" t="s">
        <v>216</v>
      </c>
      <c r="D2340" s="546"/>
      <c r="E2340" s="171" t="str">
        <f t="shared" si="36"/>
        <v>1900</v>
      </c>
      <c r="F2340" s="547">
        <v>0</v>
      </c>
      <c r="G2340" s="548">
        <v>0</v>
      </c>
      <c r="H2340" s="547">
        <v>0</v>
      </c>
      <c r="I2340" s="545" t="s">
        <v>12694</v>
      </c>
      <c r="J2340" s="545"/>
      <c r="K2340" s="545" t="s">
        <v>13413</v>
      </c>
      <c r="L2340" s="545" t="s">
        <v>15973</v>
      </c>
      <c r="M2340" s="548" t="s">
        <v>13868</v>
      </c>
      <c r="N2340" s="545" t="s">
        <v>22157</v>
      </c>
      <c r="O2340" s="545" t="s">
        <v>15986</v>
      </c>
      <c r="P2340" s="549">
        <v>2554</v>
      </c>
      <c r="Q2340" s="549">
        <v>2</v>
      </c>
      <c r="R2340" s="549">
        <v>104</v>
      </c>
      <c r="S2340" s="548"/>
      <c r="T2340" s="548">
        <v>23</v>
      </c>
      <c r="U2340" s="99"/>
    </row>
    <row r="2341" spans="1:21" ht="19.5" customHeight="1">
      <c r="A2341" s="545">
        <v>3081</v>
      </c>
      <c r="B2341" s="545" t="s">
        <v>1088</v>
      </c>
      <c r="C2341" s="545" t="s">
        <v>216</v>
      </c>
      <c r="D2341" s="546"/>
      <c r="E2341" s="171" t="str">
        <f t="shared" si="36"/>
        <v>1900</v>
      </c>
      <c r="F2341" s="547">
        <v>0</v>
      </c>
      <c r="G2341" s="548">
        <v>0</v>
      </c>
      <c r="H2341" s="547">
        <v>0</v>
      </c>
      <c r="I2341" s="545" t="s">
        <v>12694</v>
      </c>
      <c r="J2341" s="545"/>
      <c r="K2341" s="545" t="s">
        <v>13413</v>
      </c>
      <c r="L2341" s="545" t="s">
        <v>15987</v>
      </c>
      <c r="M2341" s="548" t="s">
        <v>13758</v>
      </c>
      <c r="N2341" s="545" t="s">
        <v>13413</v>
      </c>
      <c r="O2341" s="545" t="s">
        <v>15988</v>
      </c>
      <c r="P2341" s="549">
        <v>2555</v>
      </c>
      <c r="Q2341" s="549">
        <v>1</v>
      </c>
      <c r="R2341" s="549">
        <v>104</v>
      </c>
      <c r="S2341" s="548"/>
      <c r="T2341" s="548"/>
      <c r="U2341" s="99"/>
    </row>
    <row r="2342" spans="1:21" ht="19.5" customHeight="1">
      <c r="A2342" s="545">
        <v>3082</v>
      </c>
      <c r="B2342" s="545" t="s">
        <v>1089</v>
      </c>
      <c r="C2342" s="545" t="s">
        <v>216</v>
      </c>
      <c r="D2342" s="546"/>
      <c r="E2342" s="171" t="str">
        <f t="shared" si="36"/>
        <v>1900</v>
      </c>
      <c r="F2342" s="547">
        <v>0</v>
      </c>
      <c r="G2342" s="548">
        <v>0</v>
      </c>
      <c r="H2342" s="547">
        <v>0</v>
      </c>
      <c r="I2342" s="545" t="s">
        <v>12694</v>
      </c>
      <c r="J2342" s="545"/>
      <c r="K2342" s="545" t="s">
        <v>13413</v>
      </c>
      <c r="L2342" s="545" t="s">
        <v>15989</v>
      </c>
      <c r="M2342" s="548" t="s">
        <v>13868</v>
      </c>
      <c r="N2342" s="545" t="s">
        <v>22157</v>
      </c>
      <c r="O2342" s="545" t="s">
        <v>15990</v>
      </c>
      <c r="P2342" s="549">
        <v>2556</v>
      </c>
      <c r="Q2342" s="549">
        <v>2</v>
      </c>
      <c r="R2342" s="549">
        <v>104</v>
      </c>
      <c r="S2342" s="548"/>
      <c r="T2342" s="548">
        <v>23</v>
      </c>
      <c r="U2342" s="99"/>
    </row>
    <row r="2343" spans="1:21" ht="19.5" customHeight="1">
      <c r="A2343" s="545">
        <v>3083</v>
      </c>
      <c r="B2343" s="545" t="s">
        <v>1087</v>
      </c>
      <c r="C2343" s="545" t="s">
        <v>216</v>
      </c>
      <c r="D2343" s="546"/>
      <c r="E2343" s="171" t="str">
        <f t="shared" si="36"/>
        <v>1900</v>
      </c>
      <c r="F2343" s="547">
        <v>0</v>
      </c>
      <c r="G2343" s="548">
        <v>0</v>
      </c>
      <c r="H2343" s="547">
        <v>0</v>
      </c>
      <c r="I2343" s="545" t="s">
        <v>12694</v>
      </c>
      <c r="J2343" s="545"/>
      <c r="K2343" s="545" t="s">
        <v>13413</v>
      </c>
      <c r="L2343" s="545" t="s">
        <v>15991</v>
      </c>
      <c r="M2343" s="548" t="s">
        <v>13868</v>
      </c>
      <c r="N2343" s="545" t="s">
        <v>22157</v>
      </c>
      <c r="O2343" s="545" t="s">
        <v>15992</v>
      </c>
      <c r="P2343" s="549">
        <v>2557</v>
      </c>
      <c r="Q2343" s="549">
        <v>2</v>
      </c>
      <c r="R2343" s="549">
        <v>104</v>
      </c>
      <c r="S2343" s="548"/>
      <c r="T2343" s="548">
        <v>23</v>
      </c>
      <c r="U2343" s="99"/>
    </row>
    <row r="2344" spans="1:21" ht="19.5" customHeight="1">
      <c r="A2344" s="545">
        <v>3084</v>
      </c>
      <c r="B2344" s="545" t="s">
        <v>11292</v>
      </c>
      <c r="C2344" s="545" t="s">
        <v>216</v>
      </c>
      <c r="D2344" s="546"/>
      <c r="E2344" s="171" t="str">
        <f t="shared" si="36"/>
        <v>1900</v>
      </c>
      <c r="F2344" s="547">
        <v>0</v>
      </c>
      <c r="G2344" s="548">
        <v>0</v>
      </c>
      <c r="H2344" s="547">
        <v>0</v>
      </c>
      <c r="I2344" s="545" t="s">
        <v>12694</v>
      </c>
      <c r="J2344" s="545"/>
      <c r="K2344" s="545" t="s">
        <v>13413</v>
      </c>
      <c r="L2344" s="545" t="s">
        <v>15991</v>
      </c>
      <c r="M2344" s="548" t="s">
        <v>13868</v>
      </c>
      <c r="N2344" s="545" t="s">
        <v>22157</v>
      </c>
      <c r="O2344" s="545" t="s">
        <v>15993</v>
      </c>
      <c r="P2344" s="549">
        <v>2558</v>
      </c>
      <c r="Q2344" s="549">
        <v>2</v>
      </c>
      <c r="R2344" s="549">
        <v>104</v>
      </c>
      <c r="S2344" s="548"/>
      <c r="T2344" s="548">
        <v>23</v>
      </c>
      <c r="U2344" s="99"/>
    </row>
    <row r="2345" spans="1:21" ht="19.5" customHeight="1">
      <c r="A2345" s="545">
        <v>3085</v>
      </c>
      <c r="B2345" s="545" t="s">
        <v>1086</v>
      </c>
      <c r="C2345" s="545" t="s">
        <v>216</v>
      </c>
      <c r="D2345" s="546"/>
      <c r="E2345" s="171" t="str">
        <f t="shared" si="36"/>
        <v>1900</v>
      </c>
      <c r="F2345" s="547">
        <v>0</v>
      </c>
      <c r="G2345" s="548">
        <v>0</v>
      </c>
      <c r="H2345" s="547">
        <v>0</v>
      </c>
      <c r="I2345" s="545" t="s">
        <v>12694</v>
      </c>
      <c r="J2345" s="545"/>
      <c r="K2345" s="545" t="s">
        <v>13413</v>
      </c>
      <c r="L2345" s="545" t="s">
        <v>15994</v>
      </c>
      <c r="M2345" s="548" t="s">
        <v>13868</v>
      </c>
      <c r="N2345" s="545" t="s">
        <v>22157</v>
      </c>
      <c r="O2345" s="545" t="s">
        <v>15995</v>
      </c>
      <c r="P2345" s="549">
        <v>2559</v>
      </c>
      <c r="Q2345" s="549">
        <v>2</v>
      </c>
      <c r="R2345" s="549">
        <v>104</v>
      </c>
      <c r="S2345" s="548"/>
      <c r="T2345" s="548">
        <v>23</v>
      </c>
      <c r="U2345" s="99"/>
    </row>
    <row r="2346" spans="1:21" ht="19.5" customHeight="1">
      <c r="A2346" s="545">
        <v>3086</v>
      </c>
      <c r="B2346" s="545" t="s">
        <v>11291</v>
      </c>
      <c r="C2346" s="545" t="s">
        <v>216</v>
      </c>
      <c r="D2346" s="546"/>
      <c r="E2346" s="171" t="str">
        <f t="shared" si="36"/>
        <v>1900</v>
      </c>
      <c r="F2346" s="547">
        <v>0</v>
      </c>
      <c r="G2346" s="548">
        <v>0</v>
      </c>
      <c r="H2346" s="547">
        <v>0</v>
      </c>
      <c r="I2346" s="545" t="s">
        <v>12694</v>
      </c>
      <c r="J2346" s="545"/>
      <c r="K2346" s="545" t="s">
        <v>13413</v>
      </c>
      <c r="L2346" s="545" t="s">
        <v>15973</v>
      </c>
      <c r="M2346" s="548" t="s">
        <v>13868</v>
      </c>
      <c r="N2346" s="545" t="s">
        <v>22157</v>
      </c>
      <c r="O2346" s="545" t="s">
        <v>15996</v>
      </c>
      <c r="P2346" s="549">
        <v>2560</v>
      </c>
      <c r="Q2346" s="549">
        <v>2</v>
      </c>
      <c r="R2346" s="549">
        <v>104</v>
      </c>
      <c r="S2346" s="548"/>
      <c r="T2346" s="548">
        <v>23</v>
      </c>
      <c r="U2346" s="99"/>
    </row>
    <row r="2347" spans="1:21" ht="19.5" customHeight="1">
      <c r="A2347" s="545">
        <v>3087</v>
      </c>
      <c r="B2347" s="545" t="s">
        <v>1133</v>
      </c>
      <c r="C2347" s="545" t="s">
        <v>216</v>
      </c>
      <c r="D2347" s="546"/>
      <c r="E2347" s="171" t="str">
        <f t="shared" si="36"/>
        <v>1900</v>
      </c>
      <c r="F2347" s="547">
        <v>0</v>
      </c>
      <c r="G2347" s="548">
        <v>0</v>
      </c>
      <c r="H2347" s="547">
        <v>0</v>
      </c>
      <c r="I2347" s="545" t="s">
        <v>12694</v>
      </c>
      <c r="J2347" s="545"/>
      <c r="K2347" s="545" t="s">
        <v>13413</v>
      </c>
      <c r="L2347" s="545" t="s">
        <v>15997</v>
      </c>
      <c r="M2347" s="548" t="s">
        <v>13868</v>
      </c>
      <c r="N2347" s="545" t="s">
        <v>22157</v>
      </c>
      <c r="O2347" s="545" t="s">
        <v>15998</v>
      </c>
      <c r="P2347" s="549">
        <v>2561</v>
      </c>
      <c r="Q2347" s="549">
        <v>2</v>
      </c>
      <c r="R2347" s="549">
        <v>104</v>
      </c>
      <c r="S2347" s="548"/>
      <c r="T2347" s="548">
        <v>23</v>
      </c>
      <c r="U2347" s="99"/>
    </row>
    <row r="2348" spans="1:21" ht="19.5" customHeight="1">
      <c r="A2348" s="545">
        <v>3088</v>
      </c>
      <c r="B2348" s="545" t="s">
        <v>11290</v>
      </c>
      <c r="C2348" s="545" t="s">
        <v>216</v>
      </c>
      <c r="D2348" s="546"/>
      <c r="E2348" s="171" t="str">
        <f t="shared" si="36"/>
        <v>1900</v>
      </c>
      <c r="F2348" s="547">
        <v>0</v>
      </c>
      <c r="G2348" s="548">
        <v>0</v>
      </c>
      <c r="H2348" s="547">
        <v>0</v>
      </c>
      <c r="I2348" s="545" t="s">
        <v>12694</v>
      </c>
      <c r="J2348" s="545"/>
      <c r="K2348" s="545" t="s">
        <v>13413</v>
      </c>
      <c r="L2348" s="545" t="s">
        <v>15999</v>
      </c>
      <c r="M2348" s="548" t="s">
        <v>13868</v>
      </c>
      <c r="N2348" s="545" t="s">
        <v>22157</v>
      </c>
      <c r="O2348" s="545" t="s">
        <v>16000</v>
      </c>
      <c r="P2348" s="549">
        <v>2562</v>
      </c>
      <c r="Q2348" s="549">
        <v>2</v>
      </c>
      <c r="R2348" s="549">
        <v>104</v>
      </c>
      <c r="S2348" s="548"/>
      <c r="T2348" s="548">
        <v>23</v>
      </c>
      <c r="U2348" s="99"/>
    </row>
    <row r="2349" spans="1:21" ht="19.5" customHeight="1">
      <c r="A2349" s="545">
        <v>3089</v>
      </c>
      <c r="B2349" s="545" t="s">
        <v>11289</v>
      </c>
      <c r="C2349" s="545" t="s">
        <v>216</v>
      </c>
      <c r="D2349" s="546"/>
      <c r="E2349" s="171" t="str">
        <f t="shared" si="36"/>
        <v>1900</v>
      </c>
      <c r="F2349" s="547">
        <v>0</v>
      </c>
      <c r="G2349" s="548">
        <v>0</v>
      </c>
      <c r="H2349" s="547">
        <v>0</v>
      </c>
      <c r="I2349" s="545" t="s">
        <v>12694</v>
      </c>
      <c r="J2349" s="545"/>
      <c r="K2349" s="545" t="s">
        <v>13413</v>
      </c>
      <c r="L2349" s="545" t="s">
        <v>16001</v>
      </c>
      <c r="M2349" s="548" t="s">
        <v>13868</v>
      </c>
      <c r="N2349" s="545" t="s">
        <v>22157</v>
      </c>
      <c r="O2349" s="545" t="s">
        <v>16002</v>
      </c>
      <c r="P2349" s="549">
        <v>2563</v>
      </c>
      <c r="Q2349" s="549">
        <v>2</v>
      </c>
      <c r="R2349" s="549">
        <v>104</v>
      </c>
      <c r="S2349" s="548"/>
      <c r="T2349" s="548">
        <v>23</v>
      </c>
      <c r="U2349" s="99"/>
    </row>
    <row r="2350" spans="1:21" ht="19.5" customHeight="1">
      <c r="A2350" s="545">
        <v>3090</v>
      </c>
      <c r="B2350" s="545" t="s">
        <v>3257</v>
      </c>
      <c r="C2350" s="545" t="s">
        <v>221</v>
      </c>
      <c r="D2350" s="546"/>
      <c r="E2350" s="171" t="str">
        <f t="shared" si="36"/>
        <v>1900</v>
      </c>
      <c r="F2350" s="547">
        <v>0</v>
      </c>
      <c r="G2350" s="548">
        <v>0</v>
      </c>
      <c r="H2350" s="547">
        <v>0</v>
      </c>
      <c r="I2350" s="545" t="s">
        <v>12663</v>
      </c>
      <c r="J2350" s="545"/>
      <c r="K2350" s="545" t="s">
        <v>13413</v>
      </c>
      <c r="L2350" s="545" t="s">
        <v>14138</v>
      </c>
      <c r="M2350" s="548" t="s">
        <v>13758</v>
      </c>
      <c r="N2350" s="545" t="s">
        <v>13413</v>
      </c>
      <c r="O2350" s="545" t="s">
        <v>14273</v>
      </c>
      <c r="P2350" s="549">
        <v>2564</v>
      </c>
      <c r="Q2350" s="549">
        <v>1</v>
      </c>
      <c r="R2350" s="549">
        <v>159</v>
      </c>
      <c r="S2350" s="548"/>
      <c r="T2350" s="548"/>
      <c r="U2350" s="99"/>
    </row>
    <row r="2351" spans="1:21" ht="19.5" customHeight="1">
      <c r="A2351" s="545">
        <v>3091</v>
      </c>
      <c r="B2351" s="545" t="s">
        <v>1136</v>
      </c>
      <c r="C2351" s="545" t="s">
        <v>216</v>
      </c>
      <c r="D2351" s="546"/>
      <c r="E2351" s="171" t="str">
        <f t="shared" si="36"/>
        <v>1900</v>
      </c>
      <c r="F2351" s="547">
        <v>0</v>
      </c>
      <c r="G2351" s="548">
        <v>0</v>
      </c>
      <c r="H2351" s="547">
        <v>0</v>
      </c>
      <c r="I2351" s="545" t="s">
        <v>12749</v>
      </c>
      <c r="J2351" s="545"/>
      <c r="K2351" s="545" t="s">
        <v>13413</v>
      </c>
      <c r="L2351" s="545" t="s">
        <v>16003</v>
      </c>
      <c r="M2351" s="548" t="s">
        <v>13868</v>
      </c>
      <c r="N2351" s="545" t="s">
        <v>22157</v>
      </c>
      <c r="O2351" s="545" t="s">
        <v>16004</v>
      </c>
      <c r="P2351" s="549">
        <v>2565</v>
      </c>
      <c r="Q2351" s="549">
        <v>2</v>
      </c>
      <c r="R2351" s="549">
        <v>106</v>
      </c>
      <c r="S2351" s="548"/>
      <c r="T2351" s="548">
        <v>23</v>
      </c>
      <c r="U2351" s="99"/>
    </row>
    <row r="2352" spans="1:21" ht="19.5" customHeight="1">
      <c r="A2352" s="545">
        <v>3092</v>
      </c>
      <c r="B2352" s="545" t="s">
        <v>11288</v>
      </c>
      <c r="C2352" s="545" t="s">
        <v>221</v>
      </c>
      <c r="D2352" s="546"/>
      <c r="E2352" s="171" t="str">
        <f t="shared" si="36"/>
        <v>1900</v>
      </c>
      <c r="F2352" s="547">
        <v>0</v>
      </c>
      <c r="G2352" s="548">
        <v>0</v>
      </c>
      <c r="H2352" s="547">
        <v>0</v>
      </c>
      <c r="I2352" s="545" t="s">
        <v>12663</v>
      </c>
      <c r="J2352" s="545"/>
      <c r="K2352" s="545" t="s">
        <v>13413</v>
      </c>
      <c r="L2352" s="545" t="s">
        <v>14138</v>
      </c>
      <c r="M2352" s="548" t="s">
        <v>13758</v>
      </c>
      <c r="N2352" s="545" t="s">
        <v>13413</v>
      </c>
      <c r="O2352" s="545" t="s">
        <v>14273</v>
      </c>
      <c r="P2352" s="549">
        <v>2566</v>
      </c>
      <c r="Q2352" s="549">
        <v>1</v>
      </c>
      <c r="R2352" s="549">
        <v>159</v>
      </c>
      <c r="S2352" s="548"/>
      <c r="T2352" s="548"/>
      <c r="U2352" s="99"/>
    </row>
    <row r="2353" spans="1:21" ht="19.5" customHeight="1">
      <c r="A2353" s="545">
        <v>3093</v>
      </c>
      <c r="B2353" s="545" t="s">
        <v>11287</v>
      </c>
      <c r="C2353" s="545" t="s">
        <v>216</v>
      </c>
      <c r="D2353" s="546"/>
      <c r="E2353" s="171" t="str">
        <f t="shared" si="36"/>
        <v>1900</v>
      </c>
      <c r="F2353" s="547">
        <v>0</v>
      </c>
      <c r="G2353" s="548">
        <v>0</v>
      </c>
      <c r="H2353" s="547">
        <v>0</v>
      </c>
      <c r="I2353" s="545" t="s">
        <v>12694</v>
      </c>
      <c r="J2353" s="545"/>
      <c r="K2353" s="545" t="s">
        <v>13413</v>
      </c>
      <c r="L2353" s="545" t="s">
        <v>16005</v>
      </c>
      <c r="M2353" s="548" t="s">
        <v>13868</v>
      </c>
      <c r="N2353" s="545" t="s">
        <v>22157</v>
      </c>
      <c r="O2353" s="545" t="s">
        <v>16006</v>
      </c>
      <c r="P2353" s="549">
        <v>2567</v>
      </c>
      <c r="Q2353" s="549">
        <v>2</v>
      </c>
      <c r="R2353" s="549">
        <v>104</v>
      </c>
      <c r="S2353" s="548"/>
      <c r="T2353" s="548">
        <v>23</v>
      </c>
      <c r="U2353" s="99"/>
    </row>
    <row r="2354" spans="1:21" ht="19.5" customHeight="1">
      <c r="A2354" s="545">
        <v>3095</v>
      </c>
      <c r="B2354" s="545" t="s">
        <v>11286</v>
      </c>
      <c r="C2354" s="545" t="s">
        <v>216</v>
      </c>
      <c r="D2354" s="546"/>
      <c r="E2354" s="171" t="str">
        <f t="shared" si="36"/>
        <v>1900</v>
      </c>
      <c r="F2354" s="547">
        <v>0</v>
      </c>
      <c r="G2354" s="548">
        <v>0</v>
      </c>
      <c r="H2354" s="547">
        <v>0</v>
      </c>
      <c r="I2354" s="545" t="s">
        <v>12694</v>
      </c>
      <c r="J2354" s="545"/>
      <c r="K2354" s="545" t="s">
        <v>13413</v>
      </c>
      <c r="L2354" s="545" t="s">
        <v>16007</v>
      </c>
      <c r="M2354" s="548" t="s">
        <v>13868</v>
      </c>
      <c r="N2354" s="545" t="s">
        <v>22157</v>
      </c>
      <c r="O2354" s="545" t="s">
        <v>16008</v>
      </c>
      <c r="P2354" s="549">
        <v>2568</v>
      </c>
      <c r="Q2354" s="549">
        <v>2</v>
      </c>
      <c r="R2354" s="549">
        <v>104</v>
      </c>
      <c r="S2354" s="548"/>
      <c r="T2354" s="548">
        <v>23</v>
      </c>
      <c r="U2354" s="99"/>
    </row>
    <row r="2355" spans="1:21" ht="19.5" customHeight="1">
      <c r="A2355" s="545">
        <v>3096</v>
      </c>
      <c r="B2355" s="545" t="s">
        <v>11285</v>
      </c>
      <c r="C2355" s="545" t="s">
        <v>216</v>
      </c>
      <c r="D2355" s="546"/>
      <c r="E2355" s="171" t="str">
        <f t="shared" si="36"/>
        <v>1900</v>
      </c>
      <c r="F2355" s="547">
        <v>0</v>
      </c>
      <c r="G2355" s="548">
        <v>0</v>
      </c>
      <c r="H2355" s="547">
        <v>0</v>
      </c>
      <c r="I2355" s="545" t="s">
        <v>12694</v>
      </c>
      <c r="J2355" s="545"/>
      <c r="K2355" s="545" t="s">
        <v>13413</v>
      </c>
      <c r="L2355" s="545" t="s">
        <v>16009</v>
      </c>
      <c r="M2355" s="548" t="s">
        <v>13868</v>
      </c>
      <c r="N2355" s="545" t="s">
        <v>22157</v>
      </c>
      <c r="O2355" s="545" t="s">
        <v>16010</v>
      </c>
      <c r="P2355" s="549">
        <v>2569</v>
      </c>
      <c r="Q2355" s="549">
        <v>2</v>
      </c>
      <c r="R2355" s="549">
        <v>104</v>
      </c>
      <c r="S2355" s="548"/>
      <c r="T2355" s="548">
        <v>23</v>
      </c>
      <c r="U2355" s="99"/>
    </row>
    <row r="2356" spans="1:21" ht="19.5" customHeight="1">
      <c r="A2356" s="545">
        <v>3101</v>
      </c>
      <c r="B2356" s="545" t="s">
        <v>11284</v>
      </c>
      <c r="C2356" s="545" t="s">
        <v>216</v>
      </c>
      <c r="D2356" s="546"/>
      <c r="E2356" s="171" t="str">
        <f t="shared" si="36"/>
        <v>1900</v>
      </c>
      <c r="F2356" s="547">
        <v>0</v>
      </c>
      <c r="G2356" s="548">
        <v>0</v>
      </c>
      <c r="H2356" s="547">
        <v>0</v>
      </c>
      <c r="I2356" s="545" t="s">
        <v>12694</v>
      </c>
      <c r="J2356" s="545"/>
      <c r="K2356" s="545" t="s">
        <v>13413</v>
      </c>
      <c r="L2356" s="545" t="s">
        <v>16011</v>
      </c>
      <c r="M2356" s="548" t="s">
        <v>13868</v>
      </c>
      <c r="N2356" s="545" t="s">
        <v>22157</v>
      </c>
      <c r="O2356" s="545" t="s">
        <v>16012</v>
      </c>
      <c r="P2356" s="549">
        <v>2570</v>
      </c>
      <c r="Q2356" s="549">
        <v>2</v>
      </c>
      <c r="R2356" s="549">
        <v>104</v>
      </c>
      <c r="S2356" s="548"/>
      <c r="T2356" s="548">
        <v>23</v>
      </c>
      <c r="U2356" s="99"/>
    </row>
    <row r="2357" spans="1:21" ht="19.5" customHeight="1">
      <c r="A2357" s="545">
        <v>3104</v>
      </c>
      <c r="B2357" s="545" t="s">
        <v>11283</v>
      </c>
      <c r="C2357" s="545" t="s">
        <v>216</v>
      </c>
      <c r="D2357" s="546"/>
      <c r="E2357" s="171" t="str">
        <f t="shared" si="36"/>
        <v>1900</v>
      </c>
      <c r="F2357" s="547">
        <v>0</v>
      </c>
      <c r="G2357" s="548">
        <v>0</v>
      </c>
      <c r="H2357" s="547">
        <v>0</v>
      </c>
      <c r="I2357" s="545" t="s">
        <v>12694</v>
      </c>
      <c r="J2357" s="545"/>
      <c r="K2357" s="545" t="s">
        <v>13413</v>
      </c>
      <c r="L2357" s="545" t="s">
        <v>16013</v>
      </c>
      <c r="M2357" s="548" t="s">
        <v>13868</v>
      </c>
      <c r="N2357" s="545" t="s">
        <v>22158</v>
      </c>
      <c r="O2357" s="545" t="s">
        <v>16014</v>
      </c>
      <c r="P2357" s="549">
        <v>2571</v>
      </c>
      <c r="Q2357" s="549">
        <v>2</v>
      </c>
      <c r="R2357" s="549">
        <v>104</v>
      </c>
      <c r="S2357" s="548"/>
      <c r="T2357" s="548">
        <v>39</v>
      </c>
      <c r="U2357" s="99"/>
    </row>
    <row r="2358" spans="1:21" ht="19.5" customHeight="1">
      <c r="A2358" s="545">
        <v>3106</v>
      </c>
      <c r="B2358" s="545" t="s">
        <v>11282</v>
      </c>
      <c r="C2358" s="545" t="s">
        <v>221</v>
      </c>
      <c r="D2358" s="546"/>
      <c r="E2358" s="171" t="str">
        <f t="shared" si="36"/>
        <v>1900</v>
      </c>
      <c r="F2358" s="547">
        <v>0</v>
      </c>
      <c r="G2358" s="548">
        <v>0</v>
      </c>
      <c r="H2358" s="547">
        <v>0</v>
      </c>
      <c r="I2358" s="545" t="s">
        <v>12643</v>
      </c>
      <c r="J2358" s="545"/>
      <c r="K2358" s="545" t="s">
        <v>16015</v>
      </c>
      <c r="L2358" s="545" t="s">
        <v>16016</v>
      </c>
      <c r="M2358" s="548" t="s">
        <v>13758</v>
      </c>
      <c r="N2358" s="545" t="s">
        <v>22155</v>
      </c>
      <c r="O2358" s="545" t="s">
        <v>13413</v>
      </c>
      <c r="P2358" s="549">
        <v>2572</v>
      </c>
      <c r="Q2358" s="549">
        <v>1</v>
      </c>
      <c r="R2358" s="549">
        <v>6</v>
      </c>
      <c r="S2358" s="548"/>
      <c r="T2358" s="548">
        <v>32</v>
      </c>
      <c r="U2358" s="99"/>
    </row>
    <row r="2359" spans="1:21" ht="19.5" customHeight="1">
      <c r="A2359" s="545">
        <v>3108</v>
      </c>
      <c r="B2359" s="545" t="s">
        <v>11281</v>
      </c>
      <c r="C2359" s="545" t="s">
        <v>216</v>
      </c>
      <c r="D2359" s="546"/>
      <c r="E2359" s="171" t="str">
        <f t="shared" si="36"/>
        <v>1900</v>
      </c>
      <c r="F2359" s="547">
        <v>0</v>
      </c>
      <c r="G2359" s="548">
        <v>0</v>
      </c>
      <c r="H2359" s="547">
        <v>0</v>
      </c>
      <c r="I2359" s="545" t="s">
        <v>12694</v>
      </c>
      <c r="J2359" s="545"/>
      <c r="K2359" s="545" t="s">
        <v>13413</v>
      </c>
      <c r="L2359" s="545" t="s">
        <v>16017</v>
      </c>
      <c r="M2359" s="548" t="s">
        <v>13868</v>
      </c>
      <c r="N2359" s="545" t="s">
        <v>22158</v>
      </c>
      <c r="O2359" s="545" t="s">
        <v>16018</v>
      </c>
      <c r="P2359" s="549">
        <v>2573</v>
      </c>
      <c r="Q2359" s="549">
        <v>2</v>
      </c>
      <c r="R2359" s="549">
        <v>104</v>
      </c>
      <c r="S2359" s="548"/>
      <c r="T2359" s="548">
        <v>39</v>
      </c>
      <c r="U2359" s="99"/>
    </row>
    <row r="2360" spans="1:21" ht="19.5" customHeight="1">
      <c r="A2360" s="545">
        <v>3110</v>
      </c>
      <c r="B2360" s="545" t="s">
        <v>11280</v>
      </c>
      <c r="C2360" s="545" t="s">
        <v>216</v>
      </c>
      <c r="D2360" s="546"/>
      <c r="E2360" s="171" t="str">
        <f t="shared" si="36"/>
        <v>1900</v>
      </c>
      <c r="F2360" s="547">
        <v>0</v>
      </c>
      <c r="G2360" s="548">
        <v>0</v>
      </c>
      <c r="H2360" s="547">
        <v>0</v>
      </c>
      <c r="I2360" s="545" t="s">
        <v>12694</v>
      </c>
      <c r="J2360" s="545"/>
      <c r="K2360" s="545" t="s">
        <v>13413</v>
      </c>
      <c r="L2360" s="545" t="s">
        <v>16019</v>
      </c>
      <c r="M2360" s="548" t="s">
        <v>13868</v>
      </c>
      <c r="N2360" s="545" t="s">
        <v>22158</v>
      </c>
      <c r="O2360" s="545" t="s">
        <v>16020</v>
      </c>
      <c r="P2360" s="549">
        <v>2574</v>
      </c>
      <c r="Q2360" s="549">
        <v>2</v>
      </c>
      <c r="R2360" s="549">
        <v>104</v>
      </c>
      <c r="S2360" s="548"/>
      <c r="T2360" s="548">
        <v>39</v>
      </c>
      <c r="U2360" s="99"/>
    </row>
    <row r="2361" spans="1:21" ht="19.5" customHeight="1">
      <c r="A2361" s="545">
        <v>3111</v>
      </c>
      <c r="B2361" s="545" t="s">
        <v>11279</v>
      </c>
      <c r="C2361" s="545" t="s">
        <v>216</v>
      </c>
      <c r="D2361" s="546"/>
      <c r="E2361" s="171" t="str">
        <f t="shared" si="36"/>
        <v>1900</v>
      </c>
      <c r="F2361" s="547">
        <v>0</v>
      </c>
      <c r="G2361" s="548">
        <v>0</v>
      </c>
      <c r="H2361" s="547">
        <v>0</v>
      </c>
      <c r="I2361" s="545" t="s">
        <v>12694</v>
      </c>
      <c r="J2361" s="545"/>
      <c r="K2361" s="545" t="s">
        <v>13413</v>
      </c>
      <c r="L2361" s="545" t="s">
        <v>16021</v>
      </c>
      <c r="M2361" s="548" t="s">
        <v>13868</v>
      </c>
      <c r="N2361" s="545" t="s">
        <v>22158</v>
      </c>
      <c r="O2361" s="545" t="s">
        <v>16022</v>
      </c>
      <c r="P2361" s="549">
        <v>2575</v>
      </c>
      <c r="Q2361" s="549">
        <v>2</v>
      </c>
      <c r="R2361" s="549">
        <v>104</v>
      </c>
      <c r="S2361" s="548"/>
      <c r="T2361" s="548">
        <v>39</v>
      </c>
      <c r="U2361" s="99"/>
    </row>
    <row r="2362" spans="1:21" ht="19.5" customHeight="1">
      <c r="A2362" s="545">
        <v>3112</v>
      </c>
      <c r="B2362" s="545" t="s">
        <v>11278</v>
      </c>
      <c r="C2362" s="545" t="s">
        <v>216</v>
      </c>
      <c r="D2362" s="546"/>
      <c r="E2362" s="171" t="str">
        <f t="shared" si="36"/>
        <v>1900</v>
      </c>
      <c r="F2362" s="547">
        <v>0</v>
      </c>
      <c r="G2362" s="548">
        <v>0</v>
      </c>
      <c r="H2362" s="547">
        <v>0</v>
      </c>
      <c r="I2362" s="545" t="s">
        <v>12694</v>
      </c>
      <c r="J2362" s="545"/>
      <c r="K2362" s="545" t="s">
        <v>13413</v>
      </c>
      <c r="L2362" s="545" t="s">
        <v>16023</v>
      </c>
      <c r="M2362" s="548" t="s">
        <v>13868</v>
      </c>
      <c r="N2362" s="545" t="s">
        <v>22181</v>
      </c>
      <c r="O2362" s="545" t="s">
        <v>16024</v>
      </c>
      <c r="P2362" s="549">
        <v>2576</v>
      </c>
      <c r="Q2362" s="549">
        <v>2</v>
      </c>
      <c r="R2362" s="549">
        <v>104</v>
      </c>
      <c r="S2362" s="548"/>
      <c r="T2362" s="548">
        <v>292</v>
      </c>
      <c r="U2362" s="99"/>
    </row>
    <row r="2363" spans="1:21" ht="19.5" customHeight="1">
      <c r="A2363" s="545">
        <v>3113</v>
      </c>
      <c r="B2363" s="545" t="s">
        <v>11277</v>
      </c>
      <c r="C2363" s="545" t="s">
        <v>216</v>
      </c>
      <c r="D2363" s="546"/>
      <c r="E2363" s="171" t="str">
        <f t="shared" si="36"/>
        <v>1900</v>
      </c>
      <c r="F2363" s="547">
        <v>0</v>
      </c>
      <c r="G2363" s="548">
        <v>0</v>
      </c>
      <c r="H2363" s="547">
        <v>0</v>
      </c>
      <c r="I2363" s="545" t="s">
        <v>12694</v>
      </c>
      <c r="J2363" s="545"/>
      <c r="K2363" s="545" t="s">
        <v>13413</v>
      </c>
      <c r="L2363" s="545" t="s">
        <v>16025</v>
      </c>
      <c r="M2363" s="548" t="s">
        <v>13868</v>
      </c>
      <c r="N2363" s="545" t="s">
        <v>22158</v>
      </c>
      <c r="O2363" s="545" t="s">
        <v>16026</v>
      </c>
      <c r="P2363" s="549">
        <v>2577</v>
      </c>
      <c r="Q2363" s="549">
        <v>2</v>
      </c>
      <c r="R2363" s="549">
        <v>104</v>
      </c>
      <c r="S2363" s="548"/>
      <c r="T2363" s="548">
        <v>39</v>
      </c>
      <c r="U2363" s="99"/>
    </row>
    <row r="2364" spans="1:21" ht="19.5" customHeight="1">
      <c r="A2364" s="545">
        <v>3114</v>
      </c>
      <c r="B2364" s="545" t="s">
        <v>11276</v>
      </c>
      <c r="C2364" s="545" t="s">
        <v>216</v>
      </c>
      <c r="D2364" s="546"/>
      <c r="E2364" s="171" t="str">
        <f t="shared" si="36"/>
        <v>1900</v>
      </c>
      <c r="F2364" s="547">
        <v>0</v>
      </c>
      <c r="G2364" s="548">
        <v>0</v>
      </c>
      <c r="H2364" s="547">
        <v>0</v>
      </c>
      <c r="I2364" s="545" t="s">
        <v>12694</v>
      </c>
      <c r="J2364" s="545"/>
      <c r="K2364" s="545" t="s">
        <v>13413</v>
      </c>
      <c r="L2364" s="545" t="s">
        <v>16027</v>
      </c>
      <c r="M2364" s="548" t="s">
        <v>13868</v>
      </c>
      <c r="N2364" s="545" t="s">
        <v>22158</v>
      </c>
      <c r="O2364" s="545" t="s">
        <v>16028</v>
      </c>
      <c r="P2364" s="549">
        <v>2578</v>
      </c>
      <c r="Q2364" s="549">
        <v>2</v>
      </c>
      <c r="R2364" s="549">
        <v>104</v>
      </c>
      <c r="S2364" s="548"/>
      <c r="T2364" s="548">
        <v>39</v>
      </c>
      <c r="U2364" s="99"/>
    </row>
    <row r="2365" spans="1:21" ht="19.5" customHeight="1">
      <c r="A2365" s="545">
        <v>3115</v>
      </c>
      <c r="B2365" s="545" t="s">
        <v>1058</v>
      </c>
      <c r="C2365" s="545" t="s">
        <v>216</v>
      </c>
      <c r="D2365" s="546"/>
      <c r="E2365" s="171" t="str">
        <f t="shared" si="36"/>
        <v>1900</v>
      </c>
      <c r="F2365" s="547">
        <v>0</v>
      </c>
      <c r="G2365" s="548">
        <v>0</v>
      </c>
      <c r="H2365" s="547">
        <v>0</v>
      </c>
      <c r="I2365" s="545" t="s">
        <v>12694</v>
      </c>
      <c r="J2365" s="545"/>
      <c r="K2365" s="545" t="s">
        <v>13413</v>
      </c>
      <c r="L2365" s="545" t="s">
        <v>16029</v>
      </c>
      <c r="M2365" s="548" t="s">
        <v>13868</v>
      </c>
      <c r="N2365" s="545" t="s">
        <v>22158</v>
      </c>
      <c r="O2365" s="545" t="s">
        <v>16030</v>
      </c>
      <c r="P2365" s="549">
        <v>2579</v>
      </c>
      <c r="Q2365" s="549">
        <v>2</v>
      </c>
      <c r="R2365" s="549">
        <v>104</v>
      </c>
      <c r="S2365" s="548"/>
      <c r="T2365" s="548">
        <v>39</v>
      </c>
      <c r="U2365" s="99"/>
    </row>
    <row r="2366" spans="1:21" ht="19.5" customHeight="1">
      <c r="A2366" s="545">
        <v>3116</v>
      </c>
      <c r="B2366" s="545" t="s">
        <v>1057</v>
      </c>
      <c r="C2366" s="545" t="s">
        <v>216</v>
      </c>
      <c r="D2366" s="546"/>
      <c r="E2366" s="171" t="str">
        <f t="shared" si="36"/>
        <v>1900</v>
      </c>
      <c r="F2366" s="547">
        <v>0</v>
      </c>
      <c r="G2366" s="548">
        <v>0</v>
      </c>
      <c r="H2366" s="547">
        <v>0</v>
      </c>
      <c r="I2366" s="545" t="s">
        <v>12694</v>
      </c>
      <c r="J2366" s="545"/>
      <c r="K2366" s="545" t="s">
        <v>13413</v>
      </c>
      <c r="L2366" s="545" t="s">
        <v>16031</v>
      </c>
      <c r="M2366" s="548" t="s">
        <v>13868</v>
      </c>
      <c r="N2366" s="545" t="s">
        <v>22158</v>
      </c>
      <c r="O2366" s="545" t="s">
        <v>16032</v>
      </c>
      <c r="P2366" s="549">
        <v>2580</v>
      </c>
      <c r="Q2366" s="549">
        <v>2</v>
      </c>
      <c r="R2366" s="549">
        <v>104</v>
      </c>
      <c r="S2366" s="548"/>
      <c r="T2366" s="548">
        <v>39</v>
      </c>
      <c r="U2366" s="99"/>
    </row>
    <row r="2367" spans="1:21" ht="19.5" customHeight="1">
      <c r="A2367" s="545">
        <v>3117</v>
      </c>
      <c r="B2367" s="545" t="s">
        <v>1059</v>
      </c>
      <c r="C2367" s="545" t="s">
        <v>216</v>
      </c>
      <c r="D2367" s="546"/>
      <c r="E2367" s="171" t="str">
        <f t="shared" si="36"/>
        <v>1900</v>
      </c>
      <c r="F2367" s="547">
        <v>0</v>
      </c>
      <c r="G2367" s="548">
        <v>0</v>
      </c>
      <c r="H2367" s="547">
        <v>0</v>
      </c>
      <c r="I2367" s="545" t="s">
        <v>12694</v>
      </c>
      <c r="J2367" s="545"/>
      <c r="K2367" s="545" t="s">
        <v>13413</v>
      </c>
      <c r="L2367" s="545" t="s">
        <v>16033</v>
      </c>
      <c r="M2367" s="548" t="s">
        <v>13868</v>
      </c>
      <c r="N2367" s="545" t="s">
        <v>22158</v>
      </c>
      <c r="O2367" s="545" t="s">
        <v>16034</v>
      </c>
      <c r="P2367" s="549">
        <v>2581</v>
      </c>
      <c r="Q2367" s="549">
        <v>2</v>
      </c>
      <c r="R2367" s="549">
        <v>104</v>
      </c>
      <c r="S2367" s="548"/>
      <c r="T2367" s="548">
        <v>39</v>
      </c>
      <c r="U2367" s="99"/>
    </row>
    <row r="2368" spans="1:21" ht="19.5" customHeight="1">
      <c r="A2368" s="545">
        <v>3118</v>
      </c>
      <c r="B2368" s="545" t="s">
        <v>1054</v>
      </c>
      <c r="C2368" s="545" t="s">
        <v>216</v>
      </c>
      <c r="D2368" s="546"/>
      <c r="E2368" s="171" t="str">
        <f t="shared" si="36"/>
        <v>1900</v>
      </c>
      <c r="F2368" s="547">
        <v>0</v>
      </c>
      <c r="G2368" s="548">
        <v>0</v>
      </c>
      <c r="H2368" s="547">
        <v>0</v>
      </c>
      <c r="I2368" s="545" t="s">
        <v>12694</v>
      </c>
      <c r="J2368" s="545"/>
      <c r="K2368" s="545" t="s">
        <v>13413</v>
      </c>
      <c r="L2368" s="545" t="s">
        <v>16035</v>
      </c>
      <c r="M2368" s="548" t="s">
        <v>13868</v>
      </c>
      <c r="N2368" s="545" t="s">
        <v>22158</v>
      </c>
      <c r="O2368" s="545" t="s">
        <v>16036</v>
      </c>
      <c r="P2368" s="549">
        <v>2582</v>
      </c>
      <c r="Q2368" s="549">
        <v>2</v>
      </c>
      <c r="R2368" s="549">
        <v>104</v>
      </c>
      <c r="S2368" s="548"/>
      <c r="T2368" s="548">
        <v>39</v>
      </c>
      <c r="U2368" s="99"/>
    </row>
    <row r="2369" spans="1:21" ht="19.5" customHeight="1">
      <c r="A2369" s="545">
        <v>3119</v>
      </c>
      <c r="B2369" s="545" t="s">
        <v>1055</v>
      </c>
      <c r="C2369" s="545" t="s">
        <v>216</v>
      </c>
      <c r="D2369" s="546"/>
      <c r="E2369" s="171" t="str">
        <f t="shared" si="36"/>
        <v>1900</v>
      </c>
      <c r="F2369" s="547">
        <v>0</v>
      </c>
      <c r="G2369" s="548">
        <v>0</v>
      </c>
      <c r="H2369" s="547">
        <v>0</v>
      </c>
      <c r="I2369" s="545" t="s">
        <v>12694</v>
      </c>
      <c r="J2369" s="545"/>
      <c r="K2369" s="545" t="s">
        <v>13413</v>
      </c>
      <c r="L2369" s="545" t="s">
        <v>16037</v>
      </c>
      <c r="M2369" s="548" t="s">
        <v>13868</v>
      </c>
      <c r="N2369" s="545" t="s">
        <v>22158</v>
      </c>
      <c r="O2369" s="545" t="s">
        <v>16038</v>
      </c>
      <c r="P2369" s="549">
        <v>2583</v>
      </c>
      <c r="Q2369" s="549">
        <v>2</v>
      </c>
      <c r="R2369" s="549">
        <v>104</v>
      </c>
      <c r="S2369" s="548"/>
      <c r="T2369" s="548">
        <v>39</v>
      </c>
      <c r="U2369" s="99"/>
    </row>
    <row r="2370" spans="1:21" ht="19.5" customHeight="1">
      <c r="A2370" s="545">
        <v>3120</v>
      </c>
      <c r="B2370" s="545" t="s">
        <v>1056</v>
      </c>
      <c r="C2370" s="545" t="s">
        <v>216</v>
      </c>
      <c r="D2370" s="546">
        <v>44585</v>
      </c>
      <c r="E2370" s="171" t="str">
        <f t="shared" si="36"/>
        <v>2022</v>
      </c>
      <c r="F2370" s="547">
        <v>2708258</v>
      </c>
      <c r="G2370" s="548">
        <v>0.19</v>
      </c>
      <c r="H2370" s="547">
        <v>2275847.06</v>
      </c>
      <c r="I2370" s="545" t="s">
        <v>12694</v>
      </c>
      <c r="J2370" s="545" t="s">
        <v>13297</v>
      </c>
      <c r="K2370" s="545" t="s">
        <v>16039</v>
      </c>
      <c r="L2370" s="545" t="s">
        <v>16040</v>
      </c>
      <c r="M2370" s="548" t="s">
        <v>13868</v>
      </c>
      <c r="N2370" s="545" t="s">
        <v>22158</v>
      </c>
      <c r="O2370" s="545" t="s">
        <v>16041</v>
      </c>
      <c r="P2370" s="549">
        <v>2584</v>
      </c>
      <c r="Q2370" s="549">
        <v>2</v>
      </c>
      <c r="R2370" s="549">
        <v>104</v>
      </c>
      <c r="S2370" s="548">
        <v>2257</v>
      </c>
      <c r="T2370" s="548">
        <v>39</v>
      </c>
      <c r="U2370" s="99"/>
    </row>
    <row r="2371" spans="1:21" ht="19.5" customHeight="1">
      <c r="A2371" s="545">
        <v>3122</v>
      </c>
      <c r="B2371" s="545" t="s">
        <v>6748</v>
      </c>
      <c r="C2371" s="545" t="s">
        <v>216</v>
      </c>
      <c r="D2371" s="546">
        <v>45917</v>
      </c>
      <c r="E2371" s="171" t="str">
        <f t="shared" si="36"/>
        <v>2025</v>
      </c>
      <c r="F2371" s="547">
        <v>4941848.01</v>
      </c>
      <c r="G2371" s="548">
        <v>0.19</v>
      </c>
      <c r="H2371" s="547">
        <v>4152813.45</v>
      </c>
      <c r="I2371" s="545" t="s">
        <v>12694</v>
      </c>
      <c r="J2371" s="545" t="s">
        <v>13297</v>
      </c>
      <c r="K2371" s="545" t="s">
        <v>16042</v>
      </c>
      <c r="L2371" s="545" t="s">
        <v>16043</v>
      </c>
      <c r="M2371" s="548" t="s">
        <v>13868</v>
      </c>
      <c r="N2371" s="545" t="s">
        <v>22158</v>
      </c>
      <c r="O2371" s="545" t="s">
        <v>16044</v>
      </c>
      <c r="P2371" s="549">
        <v>2585</v>
      </c>
      <c r="Q2371" s="549">
        <v>2</v>
      </c>
      <c r="R2371" s="549">
        <v>104</v>
      </c>
      <c r="S2371" s="548">
        <v>2257</v>
      </c>
      <c r="T2371" s="548">
        <v>39</v>
      </c>
      <c r="U2371" s="99"/>
    </row>
    <row r="2372" spans="1:21" ht="19.5" customHeight="1">
      <c r="A2372" s="545">
        <v>3124</v>
      </c>
      <c r="B2372" s="545" t="s">
        <v>1096</v>
      </c>
      <c r="C2372" s="545" t="s">
        <v>216</v>
      </c>
      <c r="D2372" s="546"/>
      <c r="E2372" s="171" t="str">
        <f t="shared" ref="E2372:E2435" si="37">TEXT(D2372,"YYYY")</f>
        <v>1900</v>
      </c>
      <c r="F2372" s="547">
        <v>0</v>
      </c>
      <c r="G2372" s="548">
        <v>0</v>
      </c>
      <c r="H2372" s="547">
        <v>0</v>
      </c>
      <c r="I2372" s="545" t="s">
        <v>12694</v>
      </c>
      <c r="J2372" s="545"/>
      <c r="K2372" s="545" t="s">
        <v>13413</v>
      </c>
      <c r="L2372" s="545" t="s">
        <v>16045</v>
      </c>
      <c r="M2372" s="548" t="s">
        <v>13868</v>
      </c>
      <c r="N2372" s="545" t="s">
        <v>22158</v>
      </c>
      <c r="O2372" s="545" t="s">
        <v>16046</v>
      </c>
      <c r="P2372" s="549">
        <v>2586</v>
      </c>
      <c r="Q2372" s="549">
        <v>2</v>
      </c>
      <c r="R2372" s="549">
        <v>104</v>
      </c>
      <c r="S2372" s="548"/>
      <c r="T2372" s="548">
        <v>39</v>
      </c>
      <c r="U2372" s="99"/>
    </row>
    <row r="2373" spans="1:21" ht="19.5" customHeight="1">
      <c r="A2373" s="545">
        <v>3125</v>
      </c>
      <c r="B2373" s="545" t="s">
        <v>1100</v>
      </c>
      <c r="C2373" s="545" t="s">
        <v>216</v>
      </c>
      <c r="D2373" s="546"/>
      <c r="E2373" s="171" t="str">
        <f t="shared" si="37"/>
        <v>1900</v>
      </c>
      <c r="F2373" s="547">
        <v>0</v>
      </c>
      <c r="G2373" s="548">
        <v>0</v>
      </c>
      <c r="H2373" s="547">
        <v>0</v>
      </c>
      <c r="I2373" s="545" t="s">
        <v>12694</v>
      </c>
      <c r="J2373" s="545"/>
      <c r="K2373" s="545" t="s">
        <v>13413</v>
      </c>
      <c r="L2373" s="545" t="s">
        <v>16047</v>
      </c>
      <c r="M2373" s="548" t="s">
        <v>13868</v>
      </c>
      <c r="N2373" s="545" t="s">
        <v>22158</v>
      </c>
      <c r="O2373" s="545" t="s">
        <v>16048</v>
      </c>
      <c r="P2373" s="549">
        <v>2587</v>
      </c>
      <c r="Q2373" s="549">
        <v>2</v>
      </c>
      <c r="R2373" s="549">
        <v>104</v>
      </c>
      <c r="S2373" s="548"/>
      <c r="T2373" s="548">
        <v>39</v>
      </c>
      <c r="U2373" s="99"/>
    </row>
    <row r="2374" spans="1:21" ht="19.5" customHeight="1">
      <c r="A2374" s="545">
        <v>3129</v>
      </c>
      <c r="B2374" s="545" t="s">
        <v>1098</v>
      </c>
      <c r="C2374" s="545" t="s">
        <v>216</v>
      </c>
      <c r="D2374" s="546"/>
      <c r="E2374" s="171" t="str">
        <f t="shared" si="37"/>
        <v>1900</v>
      </c>
      <c r="F2374" s="547">
        <v>0</v>
      </c>
      <c r="G2374" s="548">
        <v>0</v>
      </c>
      <c r="H2374" s="547">
        <v>0</v>
      </c>
      <c r="I2374" s="545" t="s">
        <v>12694</v>
      </c>
      <c r="J2374" s="545"/>
      <c r="K2374" s="545" t="s">
        <v>13413</v>
      </c>
      <c r="L2374" s="545" t="s">
        <v>16049</v>
      </c>
      <c r="M2374" s="548" t="s">
        <v>13868</v>
      </c>
      <c r="N2374" s="545" t="s">
        <v>22158</v>
      </c>
      <c r="O2374" s="545" t="s">
        <v>16050</v>
      </c>
      <c r="P2374" s="549">
        <v>2588</v>
      </c>
      <c r="Q2374" s="549">
        <v>2</v>
      </c>
      <c r="R2374" s="549">
        <v>104</v>
      </c>
      <c r="S2374" s="548"/>
      <c r="T2374" s="548">
        <v>39</v>
      </c>
      <c r="U2374" s="99"/>
    </row>
    <row r="2375" spans="1:21" ht="19.5" customHeight="1">
      <c r="A2375" s="545">
        <v>3130</v>
      </c>
      <c r="B2375" s="545" t="s">
        <v>1101</v>
      </c>
      <c r="C2375" s="545" t="s">
        <v>216</v>
      </c>
      <c r="D2375" s="546"/>
      <c r="E2375" s="171" t="str">
        <f t="shared" si="37"/>
        <v>1900</v>
      </c>
      <c r="F2375" s="547">
        <v>0</v>
      </c>
      <c r="G2375" s="548">
        <v>0</v>
      </c>
      <c r="H2375" s="547">
        <v>0</v>
      </c>
      <c r="I2375" s="545" t="s">
        <v>12694</v>
      </c>
      <c r="J2375" s="545"/>
      <c r="K2375" s="545" t="s">
        <v>13413</v>
      </c>
      <c r="L2375" s="545" t="s">
        <v>16051</v>
      </c>
      <c r="M2375" s="548" t="s">
        <v>13868</v>
      </c>
      <c r="N2375" s="545" t="s">
        <v>22158</v>
      </c>
      <c r="O2375" s="545" t="s">
        <v>16052</v>
      </c>
      <c r="P2375" s="549">
        <v>2589</v>
      </c>
      <c r="Q2375" s="549">
        <v>2</v>
      </c>
      <c r="R2375" s="549">
        <v>104</v>
      </c>
      <c r="S2375" s="548"/>
      <c r="T2375" s="548">
        <v>39</v>
      </c>
      <c r="U2375" s="99"/>
    </row>
    <row r="2376" spans="1:21" ht="19.5" customHeight="1">
      <c r="A2376" s="545">
        <v>3132</v>
      </c>
      <c r="B2376" s="545" t="s">
        <v>1099</v>
      </c>
      <c r="C2376" s="545" t="s">
        <v>216</v>
      </c>
      <c r="D2376" s="546"/>
      <c r="E2376" s="171" t="str">
        <f t="shared" si="37"/>
        <v>1900</v>
      </c>
      <c r="F2376" s="547">
        <v>0</v>
      </c>
      <c r="G2376" s="548">
        <v>0</v>
      </c>
      <c r="H2376" s="547">
        <v>0</v>
      </c>
      <c r="I2376" s="545" t="s">
        <v>12694</v>
      </c>
      <c r="J2376" s="545"/>
      <c r="K2376" s="545" t="s">
        <v>13413</v>
      </c>
      <c r="L2376" s="545" t="s">
        <v>16053</v>
      </c>
      <c r="M2376" s="548" t="s">
        <v>13868</v>
      </c>
      <c r="N2376" s="545" t="s">
        <v>22158</v>
      </c>
      <c r="O2376" s="545" t="s">
        <v>16054</v>
      </c>
      <c r="P2376" s="549">
        <v>2590</v>
      </c>
      <c r="Q2376" s="549">
        <v>2</v>
      </c>
      <c r="R2376" s="549">
        <v>104</v>
      </c>
      <c r="S2376" s="548"/>
      <c r="T2376" s="548">
        <v>39</v>
      </c>
      <c r="U2376" s="99"/>
    </row>
    <row r="2377" spans="1:21" ht="19.5" customHeight="1">
      <c r="A2377" s="545">
        <v>3134</v>
      </c>
      <c r="B2377" s="545" t="s">
        <v>1102</v>
      </c>
      <c r="C2377" s="545" t="s">
        <v>216</v>
      </c>
      <c r="D2377" s="546"/>
      <c r="E2377" s="171" t="str">
        <f t="shared" si="37"/>
        <v>1900</v>
      </c>
      <c r="F2377" s="547">
        <v>0</v>
      </c>
      <c r="G2377" s="548">
        <v>0</v>
      </c>
      <c r="H2377" s="547">
        <v>0</v>
      </c>
      <c r="I2377" s="545" t="s">
        <v>12694</v>
      </c>
      <c r="J2377" s="545"/>
      <c r="K2377" s="545" t="s">
        <v>13413</v>
      </c>
      <c r="L2377" s="545" t="s">
        <v>16055</v>
      </c>
      <c r="M2377" s="548" t="s">
        <v>13868</v>
      </c>
      <c r="N2377" s="545" t="s">
        <v>22158</v>
      </c>
      <c r="O2377" s="545" t="s">
        <v>16056</v>
      </c>
      <c r="P2377" s="549">
        <v>2591</v>
      </c>
      <c r="Q2377" s="549">
        <v>2</v>
      </c>
      <c r="R2377" s="549">
        <v>104</v>
      </c>
      <c r="S2377" s="548"/>
      <c r="T2377" s="548">
        <v>39</v>
      </c>
      <c r="U2377" s="99"/>
    </row>
    <row r="2378" spans="1:21" ht="19.5" customHeight="1">
      <c r="A2378" s="545">
        <v>3135</v>
      </c>
      <c r="B2378" s="545" t="s">
        <v>1103</v>
      </c>
      <c r="C2378" s="545" t="s">
        <v>216</v>
      </c>
      <c r="D2378" s="546"/>
      <c r="E2378" s="171" t="str">
        <f t="shared" si="37"/>
        <v>1900</v>
      </c>
      <c r="F2378" s="547">
        <v>0</v>
      </c>
      <c r="G2378" s="548">
        <v>0</v>
      </c>
      <c r="H2378" s="547">
        <v>0</v>
      </c>
      <c r="I2378" s="545" t="s">
        <v>12694</v>
      </c>
      <c r="J2378" s="545"/>
      <c r="K2378" s="545" t="s">
        <v>13413</v>
      </c>
      <c r="L2378" s="545" t="s">
        <v>16057</v>
      </c>
      <c r="M2378" s="548" t="s">
        <v>13868</v>
      </c>
      <c r="N2378" s="545" t="s">
        <v>22158</v>
      </c>
      <c r="O2378" s="545" t="s">
        <v>16058</v>
      </c>
      <c r="P2378" s="549">
        <v>2592</v>
      </c>
      <c r="Q2378" s="549">
        <v>2</v>
      </c>
      <c r="R2378" s="549">
        <v>104</v>
      </c>
      <c r="S2378" s="548"/>
      <c r="T2378" s="548">
        <v>39</v>
      </c>
      <c r="U2378" s="99"/>
    </row>
    <row r="2379" spans="1:21" ht="19.5" customHeight="1">
      <c r="A2379" s="545">
        <v>3136</v>
      </c>
      <c r="B2379" s="545" t="s">
        <v>727</v>
      </c>
      <c r="C2379" s="545" t="s">
        <v>221</v>
      </c>
      <c r="D2379" s="546"/>
      <c r="E2379" s="171" t="str">
        <f t="shared" si="37"/>
        <v>1900</v>
      </c>
      <c r="F2379" s="547">
        <v>0</v>
      </c>
      <c r="G2379" s="548">
        <v>0</v>
      </c>
      <c r="H2379" s="547">
        <v>0</v>
      </c>
      <c r="I2379" s="545" t="s">
        <v>12688</v>
      </c>
      <c r="J2379" s="545"/>
      <c r="K2379" s="545" t="s">
        <v>13413</v>
      </c>
      <c r="L2379" s="545" t="s">
        <v>16059</v>
      </c>
      <c r="M2379" s="548" t="s">
        <v>13758</v>
      </c>
      <c r="N2379" s="545" t="s">
        <v>22155</v>
      </c>
      <c r="O2379" s="545" t="s">
        <v>13413</v>
      </c>
      <c r="P2379" s="549">
        <v>2593</v>
      </c>
      <c r="Q2379" s="549">
        <v>1</v>
      </c>
      <c r="R2379" s="549">
        <v>92</v>
      </c>
      <c r="S2379" s="548"/>
      <c r="T2379" s="548">
        <v>32</v>
      </c>
      <c r="U2379" s="99"/>
    </row>
    <row r="2380" spans="1:21" ht="19.5" customHeight="1">
      <c r="A2380" s="545">
        <v>3137</v>
      </c>
      <c r="B2380" s="545" t="s">
        <v>11275</v>
      </c>
      <c r="C2380" s="545" t="s">
        <v>221</v>
      </c>
      <c r="D2380" s="546"/>
      <c r="E2380" s="171" t="str">
        <f t="shared" si="37"/>
        <v>1900</v>
      </c>
      <c r="F2380" s="547">
        <v>0</v>
      </c>
      <c r="G2380" s="548">
        <v>0</v>
      </c>
      <c r="H2380" s="547">
        <v>0</v>
      </c>
      <c r="I2380" s="545" t="s">
        <v>12688</v>
      </c>
      <c r="J2380" s="545"/>
      <c r="K2380" s="545" t="s">
        <v>16060</v>
      </c>
      <c r="L2380" s="545" t="s">
        <v>16061</v>
      </c>
      <c r="M2380" s="548" t="s">
        <v>13758</v>
      </c>
      <c r="N2380" s="545" t="s">
        <v>22155</v>
      </c>
      <c r="O2380" s="545" t="s">
        <v>13413</v>
      </c>
      <c r="P2380" s="549">
        <v>2594</v>
      </c>
      <c r="Q2380" s="549">
        <v>1</v>
      </c>
      <c r="R2380" s="549">
        <v>92</v>
      </c>
      <c r="S2380" s="548"/>
      <c r="T2380" s="548">
        <v>32</v>
      </c>
      <c r="U2380" s="99"/>
    </row>
    <row r="2381" spans="1:21" ht="19.5" customHeight="1">
      <c r="A2381" s="545">
        <v>3138</v>
      </c>
      <c r="B2381" s="545" t="s">
        <v>11274</v>
      </c>
      <c r="C2381" s="545" t="s">
        <v>221</v>
      </c>
      <c r="D2381" s="546"/>
      <c r="E2381" s="171" t="str">
        <f t="shared" si="37"/>
        <v>1900</v>
      </c>
      <c r="F2381" s="547">
        <v>0</v>
      </c>
      <c r="G2381" s="548">
        <v>0</v>
      </c>
      <c r="H2381" s="547">
        <v>0</v>
      </c>
      <c r="I2381" s="545" t="s">
        <v>12688</v>
      </c>
      <c r="J2381" s="545"/>
      <c r="K2381" s="545" t="s">
        <v>13413</v>
      </c>
      <c r="L2381" s="545" t="s">
        <v>16062</v>
      </c>
      <c r="M2381" s="548" t="s">
        <v>13758</v>
      </c>
      <c r="N2381" s="545" t="s">
        <v>22155</v>
      </c>
      <c r="O2381" s="545" t="s">
        <v>13413</v>
      </c>
      <c r="P2381" s="549">
        <v>2595</v>
      </c>
      <c r="Q2381" s="549">
        <v>1</v>
      </c>
      <c r="R2381" s="549">
        <v>92</v>
      </c>
      <c r="S2381" s="548"/>
      <c r="T2381" s="548">
        <v>32</v>
      </c>
      <c r="U2381" s="99"/>
    </row>
    <row r="2382" spans="1:21" ht="19.5" customHeight="1">
      <c r="A2382" s="545">
        <v>3139</v>
      </c>
      <c r="B2382" s="545" t="s">
        <v>724</v>
      </c>
      <c r="C2382" s="545" t="s">
        <v>221</v>
      </c>
      <c r="D2382" s="546"/>
      <c r="E2382" s="171" t="str">
        <f t="shared" si="37"/>
        <v>1900</v>
      </c>
      <c r="F2382" s="547">
        <v>0</v>
      </c>
      <c r="G2382" s="548">
        <v>0</v>
      </c>
      <c r="H2382" s="547">
        <v>0</v>
      </c>
      <c r="I2382" s="545" t="s">
        <v>12688</v>
      </c>
      <c r="J2382" s="545"/>
      <c r="K2382" s="545" t="s">
        <v>13413</v>
      </c>
      <c r="L2382" s="545" t="s">
        <v>16063</v>
      </c>
      <c r="M2382" s="548" t="s">
        <v>13758</v>
      </c>
      <c r="N2382" s="545" t="s">
        <v>22155</v>
      </c>
      <c r="O2382" s="545" t="s">
        <v>13413</v>
      </c>
      <c r="P2382" s="549">
        <v>2596</v>
      </c>
      <c r="Q2382" s="549">
        <v>1</v>
      </c>
      <c r="R2382" s="549">
        <v>92</v>
      </c>
      <c r="S2382" s="548"/>
      <c r="T2382" s="548">
        <v>32</v>
      </c>
      <c r="U2382" s="99"/>
    </row>
    <row r="2383" spans="1:21" ht="19.5" customHeight="1">
      <c r="A2383" s="545">
        <v>3140</v>
      </c>
      <c r="B2383" s="545" t="s">
        <v>725</v>
      </c>
      <c r="C2383" s="545" t="s">
        <v>221</v>
      </c>
      <c r="D2383" s="546"/>
      <c r="E2383" s="171" t="str">
        <f t="shared" si="37"/>
        <v>1900</v>
      </c>
      <c r="F2383" s="547">
        <v>0</v>
      </c>
      <c r="G2383" s="548">
        <v>0</v>
      </c>
      <c r="H2383" s="547">
        <v>0</v>
      </c>
      <c r="I2383" s="545" t="s">
        <v>12688</v>
      </c>
      <c r="J2383" s="545"/>
      <c r="K2383" s="545" t="s">
        <v>13413</v>
      </c>
      <c r="L2383" s="545" t="s">
        <v>16064</v>
      </c>
      <c r="M2383" s="548" t="s">
        <v>13758</v>
      </c>
      <c r="N2383" s="545" t="s">
        <v>22155</v>
      </c>
      <c r="O2383" s="545" t="s">
        <v>13413</v>
      </c>
      <c r="P2383" s="549">
        <v>2597</v>
      </c>
      <c r="Q2383" s="549">
        <v>1</v>
      </c>
      <c r="R2383" s="549">
        <v>92</v>
      </c>
      <c r="S2383" s="548"/>
      <c r="T2383" s="548">
        <v>32</v>
      </c>
      <c r="U2383" s="99"/>
    </row>
    <row r="2384" spans="1:21" ht="19.5" customHeight="1">
      <c r="A2384" s="545">
        <v>3141</v>
      </c>
      <c r="B2384" s="545" t="s">
        <v>726</v>
      </c>
      <c r="C2384" s="545" t="s">
        <v>221</v>
      </c>
      <c r="D2384" s="546"/>
      <c r="E2384" s="171" t="str">
        <f t="shared" si="37"/>
        <v>1900</v>
      </c>
      <c r="F2384" s="547">
        <v>0</v>
      </c>
      <c r="G2384" s="548">
        <v>0</v>
      </c>
      <c r="H2384" s="547">
        <v>0</v>
      </c>
      <c r="I2384" s="545" t="s">
        <v>12688</v>
      </c>
      <c r="J2384" s="545"/>
      <c r="K2384" s="545" t="s">
        <v>13413</v>
      </c>
      <c r="L2384" s="545" t="s">
        <v>16065</v>
      </c>
      <c r="M2384" s="548" t="s">
        <v>13758</v>
      </c>
      <c r="N2384" s="545" t="s">
        <v>22155</v>
      </c>
      <c r="O2384" s="545" t="s">
        <v>13413</v>
      </c>
      <c r="P2384" s="549">
        <v>2598</v>
      </c>
      <c r="Q2384" s="549">
        <v>1</v>
      </c>
      <c r="R2384" s="549">
        <v>92</v>
      </c>
      <c r="S2384" s="548"/>
      <c r="T2384" s="548">
        <v>32</v>
      </c>
      <c r="U2384" s="99"/>
    </row>
    <row r="2385" spans="1:21" ht="19.5" customHeight="1">
      <c r="A2385" s="545">
        <v>3142</v>
      </c>
      <c r="B2385" s="545" t="s">
        <v>728</v>
      </c>
      <c r="C2385" s="545" t="s">
        <v>221</v>
      </c>
      <c r="D2385" s="546"/>
      <c r="E2385" s="171" t="str">
        <f t="shared" si="37"/>
        <v>1900</v>
      </c>
      <c r="F2385" s="547">
        <v>0</v>
      </c>
      <c r="G2385" s="548">
        <v>0</v>
      </c>
      <c r="H2385" s="547">
        <v>0</v>
      </c>
      <c r="I2385" s="545" t="s">
        <v>12688</v>
      </c>
      <c r="J2385" s="545"/>
      <c r="K2385" s="545" t="s">
        <v>13413</v>
      </c>
      <c r="L2385" s="545" t="s">
        <v>16066</v>
      </c>
      <c r="M2385" s="548" t="s">
        <v>13758</v>
      </c>
      <c r="N2385" s="545" t="s">
        <v>22155</v>
      </c>
      <c r="O2385" s="545" t="s">
        <v>13413</v>
      </c>
      <c r="P2385" s="549">
        <v>2599</v>
      </c>
      <c r="Q2385" s="549">
        <v>1</v>
      </c>
      <c r="R2385" s="549">
        <v>92</v>
      </c>
      <c r="S2385" s="548"/>
      <c r="T2385" s="548">
        <v>32</v>
      </c>
      <c r="U2385" s="99"/>
    </row>
    <row r="2386" spans="1:21" ht="19.5" customHeight="1">
      <c r="A2386" s="545">
        <v>3143</v>
      </c>
      <c r="B2386" s="545" t="s">
        <v>11273</v>
      </c>
      <c r="C2386" s="545" t="s">
        <v>221</v>
      </c>
      <c r="D2386" s="546"/>
      <c r="E2386" s="171" t="str">
        <f t="shared" si="37"/>
        <v>1900</v>
      </c>
      <c r="F2386" s="547">
        <v>0</v>
      </c>
      <c r="G2386" s="548">
        <v>0</v>
      </c>
      <c r="H2386" s="547">
        <v>0</v>
      </c>
      <c r="I2386" s="545" t="s">
        <v>12688</v>
      </c>
      <c r="J2386" s="545"/>
      <c r="K2386" s="545" t="s">
        <v>13413</v>
      </c>
      <c r="L2386" s="545" t="s">
        <v>16061</v>
      </c>
      <c r="M2386" s="548" t="s">
        <v>13758</v>
      </c>
      <c r="N2386" s="545" t="s">
        <v>22155</v>
      </c>
      <c r="O2386" s="545" t="s">
        <v>13413</v>
      </c>
      <c r="P2386" s="549">
        <v>2600</v>
      </c>
      <c r="Q2386" s="549">
        <v>1</v>
      </c>
      <c r="R2386" s="549">
        <v>92</v>
      </c>
      <c r="S2386" s="548"/>
      <c r="T2386" s="548">
        <v>32</v>
      </c>
      <c r="U2386" s="99"/>
    </row>
    <row r="2387" spans="1:21" ht="19.5" customHeight="1">
      <c r="A2387" s="545">
        <v>3144</v>
      </c>
      <c r="B2387" s="545" t="s">
        <v>729</v>
      </c>
      <c r="C2387" s="545" t="s">
        <v>221</v>
      </c>
      <c r="D2387" s="546"/>
      <c r="E2387" s="171" t="str">
        <f t="shared" si="37"/>
        <v>1900</v>
      </c>
      <c r="F2387" s="547">
        <v>0</v>
      </c>
      <c r="G2387" s="548">
        <v>0</v>
      </c>
      <c r="H2387" s="547">
        <v>0</v>
      </c>
      <c r="I2387" s="545" t="s">
        <v>12688</v>
      </c>
      <c r="J2387" s="545"/>
      <c r="K2387" s="545" t="s">
        <v>13413</v>
      </c>
      <c r="L2387" s="545" t="s">
        <v>16066</v>
      </c>
      <c r="M2387" s="548" t="s">
        <v>13758</v>
      </c>
      <c r="N2387" s="545" t="s">
        <v>22155</v>
      </c>
      <c r="O2387" s="545" t="s">
        <v>13413</v>
      </c>
      <c r="P2387" s="549">
        <v>2601</v>
      </c>
      <c r="Q2387" s="549">
        <v>1</v>
      </c>
      <c r="R2387" s="549">
        <v>92</v>
      </c>
      <c r="S2387" s="548"/>
      <c r="T2387" s="548">
        <v>32</v>
      </c>
      <c r="U2387" s="99"/>
    </row>
    <row r="2388" spans="1:21" ht="19.5" customHeight="1">
      <c r="A2388" s="545">
        <v>3145</v>
      </c>
      <c r="B2388" s="545" t="s">
        <v>11272</v>
      </c>
      <c r="C2388" s="545" t="s">
        <v>221</v>
      </c>
      <c r="D2388" s="546"/>
      <c r="E2388" s="171" t="str">
        <f t="shared" si="37"/>
        <v>1900</v>
      </c>
      <c r="F2388" s="547">
        <v>0</v>
      </c>
      <c r="G2388" s="548">
        <v>0</v>
      </c>
      <c r="H2388" s="547">
        <v>0</v>
      </c>
      <c r="I2388" s="545" t="s">
        <v>12688</v>
      </c>
      <c r="J2388" s="545"/>
      <c r="K2388" s="545" t="s">
        <v>13413</v>
      </c>
      <c r="L2388" s="545" t="s">
        <v>16061</v>
      </c>
      <c r="M2388" s="548" t="s">
        <v>13758</v>
      </c>
      <c r="N2388" s="545" t="s">
        <v>22155</v>
      </c>
      <c r="O2388" s="545" t="s">
        <v>13413</v>
      </c>
      <c r="P2388" s="549">
        <v>2602</v>
      </c>
      <c r="Q2388" s="549">
        <v>1</v>
      </c>
      <c r="R2388" s="549">
        <v>92</v>
      </c>
      <c r="S2388" s="548"/>
      <c r="T2388" s="548">
        <v>32</v>
      </c>
      <c r="U2388" s="99"/>
    </row>
    <row r="2389" spans="1:21" ht="19.5" customHeight="1">
      <c r="A2389" s="545">
        <v>3146</v>
      </c>
      <c r="B2389" s="545" t="s">
        <v>730</v>
      </c>
      <c r="C2389" s="545" t="s">
        <v>221</v>
      </c>
      <c r="D2389" s="546"/>
      <c r="E2389" s="171" t="str">
        <f t="shared" si="37"/>
        <v>1900</v>
      </c>
      <c r="F2389" s="547">
        <v>0</v>
      </c>
      <c r="G2389" s="548">
        <v>0</v>
      </c>
      <c r="H2389" s="547">
        <v>0</v>
      </c>
      <c r="I2389" s="545" t="s">
        <v>12688</v>
      </c>
      <c r="J2389" s="545"/>
      <c r="K2389" s="545" t="s">
        <v>13413</v>
      </c>
      <c r="L2389" s="545" t="s">
        <v>16064</v>
      </c>
      <c r="M2389" s="548" t="s">
        <v>13758</v>
      </c>
      <c r="N2389" s="545" t="s">
        <v>22155</v>
      </c>
      <c r="O2389" s="545" t="s">
        <v>13413</v>
      </c>
      <c r="P2389" s="549">
        <v>2603</v>
      </c>
      <c r="Q2389" s="549">
        <v>1</v>
      </c>
      <c r="R2389" s="549">
        <v>92</v>
      </c>
      <c r="S2389" s="548"/>
      <c r="T2389" s="548">
        <v>32</v>
      </c>
      <c r="U2389" s="99"/>
    </row>
    <row r="2390" spans="1:21" ht="19.5" customHeight="1">
      <c r="A2390" s="545">
        <v>3147</v>
      </c>
      <c r="B2390" s="545" t="s">
        <v>11271</v>
      </c>
      <c r="C2390" s="545" t="s">
        <v>221</v>
      </c>
      <c r="D2390" s="546"/>
      <c r="E2390" s="171" t="str">
        <f t="shared" si="37"/>
        <v>1900</v>
      </c>
      <c r="F2390" s="547">
        <v>0</v>
      </c>
      <c r="G2390" s="548">
        <v>0</v>
      </c>
      <c r="H2390" s="547">
        <v>0</v>
      </c>
      <c r="I2390" s="545" t="s">
        <v>12688</v>
      </c>
      <c r="J2390" s="545"/>
      <c r="K2390" s="545" t="s">
        <v>13413</v>
      </c>
      <c r="L2390" s="545" t="s">
        <v>16067</v>
      </c>
      <c r="M2390" s="548" t="s">
        <v>13758</v>
      </c>
      <c r="N2390" s="545" t="s">
        <v>22155</v>
      </c>
      <c r="O2390" s="545" t="s">
        <v>13413</v>
      </c>
      <c r="P2390" s="549">
        <v>2604</v>
      </c>
      <c r="Q2390" s="549">
        <v>1</v>
      </c>
      <c r="R2390" s="549">
        <v>92</v>
      </c>
      <c r="S2390" s="548"/>
      <c r="T2390" s="548">
        <v>32</v>
      </c>
      <c r="U2390" s="99"/>
    </row>
    <row r="2391" spans="1:21" ht="19.5" customHeight="1">
      <c r="A2391" s="545">
        <v>3148</v>
      </c>
      <c r="B2391" s="545" t="s">
        <v>732</v>
      </c>
      <c r="C2391" s="545" t="s">
        <v>221</v>
      </c>
      <c r="D2391" s="546"/>
      <c r="E2391" s="171" t="str">
        <f t="shared" si="37"/>
        <v>1900</v>
      </c>
      <c r="F2391" s="547">
        <v>0</v>
      </c>
      <c r="G2391" s="548">
        <v>0</v>
      </c>
      <c r="H2391" s="547">
        <v>0</v>
      </c>
      <c r="I2391" s="545" t="s">
        <v>12688</v>
      </c>
      <c r="J2391" s="545"/>
      <c r="K2391" s="545" t="s">
        <v>13413</v>
      </c>
      <c r="L2391" s="545" t="s">
        <v>16068</v>
      </c>
      <c r="M2391" s="548" t="s">
        <v>13758</v>
      </c>
      <c r="N2391" s="545" t="s">
        <v>22155</v>
      </c>
      <c r="O2391" s="545" t="s">
        <v>13413</v>
      </c>
      <c r="P2391" s="549">
        <v>2605</v>
      </c>
      <c r="Q2391" s="549">
        <v>1</v>
      </c>
      <c r="R2391" s="549">
        <v>92</v>
      </c>
      <c r="S2391" s="548"/>
      <c r="T2391" s="548">
        <v>32</v>
      </c>
      <c r="U2391" s="99"/>
    </row>
    <row r="2392" spans="1:21" ht="19.5" customHeight="1">
      <c r="A2392" s="545">
        <v>3149</v>
      </c>
      <c r="B2392" s="545" t="s">
        <v>731</v>
      </c>
      <c r="C2392" s="545" t="s">
        <v>221</v>
      </c>
      <c r="D2392" s="546"/>
      <c r="E2392" s="171" t="str">
        <f t="shared" si="37"/>
        <v>1900</v>
      </c>
      <c r="F2392" s="547">
        <v>0</v>
      </c>
      <c r="G2392" s="548">
        <v>0</v>
      </c>
      <c r="H2392" s="547">
        <v>0</v>
      </c>
      <c r="I2392" s="545" t="s">
        <v>12688</v>
      </c>
      <c r="J2392" s="545"/>
      <c r="K2392" s="545" t="s">
        <v>13413</v>
      </c>
      <c r="L2392" s="545" t="s">
        <v>16069</v>
      </c>
      <c r="M2392" s="548" t="s">
        <v>13758</v>
      </c>
      <c r="N2392" s="545" t="s">
        <v>22155</v>
      </c>
      <c r="O2392" s="545" t="s">
        <v>13413</v>
      </c>
      <c r="P2392" s="549">
        <v>2606</v>
      </c>
      <c r="Q2392" s="549">
        <v>1</v>
      </c>
      <c r="R2392" s="549">
        <v>92</v>
      </c>
      <c r="S2392" s="548"/>
      <c r="T2392" s="548">
        <v>32</v>
      </c>
      <c r="U2392" s="99"/>
    </row>
    <row r="2393" spans="1:21" ht="19.5" customHeight="1">
      <c r="A2393" s="545">
        <v>3151</v>
      </c>
      <c r="B2393" s="545" t="s">
        <v>755</v>
      </c>
      <c r="C2393" s="545" t="s">
        <v>221</v>
      </c>
      <c r="D2393" s="546"/>
      <c r="E2393" s="171" t="str">
        <f t="shared" si="37"/>
        <v>1900</v>
      </c>
      <c r="F2393" s="547">
        <v>0</v>
      </c>
      <c r="G2393" s="548">
        <v>0</v>
      </c>
      <c r="H2393" s="547">
        <v>0</v>
      </c>
      <c r="I2393" s="545" t="s">
        <v>12688</v>
      </c>
      <c r="J2393" s="545"/>
      <c r="K2393" s="545" t="s">
        <v>13413</v>
      </c>
      <c r="L2393" s="545" t="s">
        <v>16070</v>
      </c>
      <c r="M2393" s="548" t="s">
        <v>13758</v>
      </c>
      <c r="N2393" s="545" t="s">
        <v>22155</v>
      </c>
      <c r="O2393" s="545" t="s">
        <v>13413</v>
      </c>
      <c r="P2393" s="549">
        <v>2607</v>
      </c>
      <c r="Q2393" s="549">
        <v>1</v>
      </c>
      <c r="R2393" s="549">
        <v>92</v>
      </c>
      <c r="S2393" s="548"/>
      <c r="T2393" s="548">
        <v>32</v>
      </c>
      <c r="U2393" s="99"/>
    </row>
    <row r="2394" spans="1:21" ht="19.5" customHeight="1">
      <c r="A2394" s="545">
        <v>3152</v>
      </c>
      <c r="B2394" s="545" t="s">
        <v>756</v>
      </c>
      <c r="C2394" s="545" t="s">
        <v>216</v>
      </c>
      <c r="D2394" s="546"/>
      <c r="E2394" s="171" t="str">
        <f t="shared" si="37"/>
        <v>1900</v>
      </c>
      <c r="F2394" s="547">
        <v>0</v>
      </c>
      <c r="G2394" s="548">
        <v>0</v>
      </c>
      <c r="H2394" s="547">
        <v>0</v>
      </c>
      <c r="I2394" s="545" t="s">
        <v>12688</v>
      </c>
      <c r="J2394" s="545"/>
      <c r="K2394" s="545" t="s">
        <v>13413</v>
      </c>
      <c r="L2394" s="545" t="s">
        <v>16071</v>
      </c>
      <c r="M2394" s="548" t="s">
        <v>13758</v>
      </c>
      <c r="N2394" s="545" t="s">
        <v>22155</v>
      </c>
      <c r="O2394" s="545" t="s">
        <v>13413</v>
      </c>
      <c r="P2394" s="549">
        <v>2608</v>
      </c>
      <c r="Q2394" s="549">
        <v>1</v>
      </c>
      <c r="R2394" s="549">
        <v>92</v>
      </c>
      <c r="S2394" s="548"/>
      <c r="T2394" s="548">
        <v>32</v>
      </c>
      <c r="U2394" s="99"/>
    </row>
    <row r="2395" spans="1:21" ht="19.5" customHeight="1">
      <c r="A2395" s="545">
        <v>3153</v>
      </c>
      <c r="B2395" s="545" t="s">
        <v>757</v>
      </c>
      <c r="C2395" s="545" t="s">
        <v>221</v>
      </c>
      <c r="D2395" s="546"/>
      <c r="E2395" s="171" t="str">
        <f t="shared" si="37"/>
        <v>1900</v>
      </c>
      <c r="F2395" s="547">
        <v>0</v>
      </c>
      <c r="G2395" s="548">
        <v>0</v>
      </c>
      <c r="H2395" s="547">
        <v>0</v>
      </c>
      <c r="I2395" s="545" t="s">
        <v>12643</v>
      </c>
      <c r="J2395" s="545"/>
      <c r="K2395" s="545" t="s">
        <v>13413</v>
      </c>
      <c r="L2395" s="545" t="s">
        <v>16072</v>
      </c>
      <c r="M2395" s="548" t="s">
        <v>13758</v>
      </c>
      <c r="N2395" s="545" t="s">
        <v>22155</v>
      </c>
      <c r="O2395" s="545" t="s">
        <v>13413</v>
      </c>
      <c r="P2395" s="549">
        <v>2609</v>
      </c>
      <c r="Q2395" s="549">
        <v>1</v>
      </c>
      <c r="R2395" s="549">
        <v>6</v>
      </c>
      <c r="S2395" s="548"/>
      <c r="T2395" s="548">
        <v>32</v>
      </c>
      <c r="U2395" s="99"/>
    </row>
    <row r="2396" spans="1:21" ht="19.5" customHeight="1">
      <c r="A2396" s="545">
        <v>3154</v>
      </c>
      <c r="B2396" s="545" t="s">
        <v>764</v>
      </c>
      <c r="C2396" s="545" t="s">
        <v>221</v>
      </c>
      <c r="D2396" s="546"/>
      <c r="E2396" s="171" t="str">
        <f t="shared" si="37"/>
        <v>1900</v>
      </c>
      <c r="F2396" s="547">
        <v>0</v>
      </c>
      <c r="G2396" s="548">
        <v>0</v>
      </c>
      <c r="H2396" s="547">
        <v>0</v>
      </c>
      <c r="I2396" s="545" t="s">
        <v>12643</v>
      </c>
      <c r="J2396" s="545"/>
      <c r="K2396" s="545" t="s">
        <v>13413</v>
      </c>
      <c r="L2396" s="545" t="s">
        <v>16073</v>
      </c>
      <c r="M2396" s="548" t="s">
        <v>13758</v>
      </c>
      <c r="N2396" s="545" t="s">
        <v>22155</v>
      </c>
      <c r="O2396" s="545" t="s">
        <v>13413</v>
      </c>
      <c r="P2396" s="549">
        <v>2610</v>
      </c>
      <c r="Q2396" s="549">
        <v>1</v>
      </c>
      <c r="R2396" s="549">
        <v>6</v>
      </c>
      <c r="S2396" s="548"/>
      <c r="T2396" s="548">
        <v>32</v>
      </c>
      <c r="U2396" s="99"/>
    </row>
    <row r="2397" spans="1:21" ht="19.5" customHeight="1">
      <c r="A2397" s="545">
        <v>3155</v>
      </c>
      <c r="B2397" s="545" t="s">
        <v>11270</v>
      </c>
      <c r="C2397" s="545" t="s">
        <v>216</v>
      </c>
      <c r="D2397" s="546"/>
      <c r="E2397" s="171" t="str">
        <f t="shared" si="37"/>
        <v>1900</v>
      </c>
      <c r="F2397" s="547">
        <v>0</v>
      </c>
      <c r="G2397" s="548">
        <v>0</v>
      </c>
      <c r="H2397" s="547">
        <v>0</v>
      </c>
      <c r="I2397" s="545" t="s">
        <v>12643</v>
      </c>
      <c r="J2397" s="545"/>
      <c r="K2397" s="545" t="s">
        <v>13413</v>
      </c>
      <c r="L2397" s="545" t="s">
        <v>16074</v>
      </c>
      <c r="M2397" s="548" t="s">
        <v>13758</v>
      </c>
      <c r="N2397" s="545" t="s">
        <v>22155</v>
      </c>
      <c r="O2397" s="545" t="s">
        <v>13413</v>
      </c>
      <c r="P2397" s="549">
        <v>2611</v>
      </c>
      <c r="Q2397" s="549">
        <v>1</v>
      </c>
      <c r="R2397" s="549">
        <v>6</v>
      </c>
      <c r="S2397" s="548"/>
      <c r="T2397" s="548">
        <v>32</v>
      </c>
      <c r="U2397" s="99"/>
    </row>
    <row r="2398" spans="1:21" ht="19.5" customHeight="1">
      <c r="A2398" s="545">
        <v>3156</v>
      </c>
      <c r="B2398" s="545" t="s">
        <v>763</v>
      </c>
      <c r="C2398" s="545" t="s">
        <v>221</v>
      </c>
      <c r="D2398" s="546"/>
      <c r="E2398" s="171" t="str">
        <f t="shared" si="37"/>
        <v>1900</v>
      </c>
      <c r="F2398" s="547">
        <v>0</v>
      </c>
      <c r="G2398" s="548">
        <v>0</v>
      </c>
      <c r="H2398" s="547">
        <v>0</v>
      </c>
      <c r="I2398" s="545" t="s">
        <v>12643</v>
      </c>
      <c r="J2398" s="545"/>
      <c r="K2398" s="545" t="s">
        <v>13413</v>
      </c>
      <c r="L2398" s="545" t="s">
        <v>16072</v>
      </c>
      <c r="M2398" s="548" t="s">
        <v>13758</v>
      </c>
      <c r="N2398" s="545" t="s">
        <v>22155</v>
      </c>
      <c r="O2398" s="545" t="s">
        <v>13413</v>
      </c>
      <c r="P2398" s="549">
        <v>2612</v>
      </c>
      <c r="Q2398" s="549">
        <v>1</v>
      </c>
      <c r="R2398" s="549">
        <v>6</v>
      </c>
      <c r="S2398" s="548"/>
      <c r="T2398" s="548">
        <v>32</v>
      </c>
      <c r="U2398" s="99"/>
    </row>
    <row r="2399" spans="1:21" ht="19.5" customHeight="1">
      <c r="A2399" s="545">
        <v>3157</v>
      </c>
      <c r="B2399" s="545" t="s">
        <v>767</v>
      </c>
      <c r="C2399" s="545" t="s">
        <v>221</v>
      </c>
      <c r="D2399" s="546"/>
      <c r="E2399" s="171" t="str">
        <f t="shared" si="37"/>
        <v>1900</v>
      </c>
      <c r="F2399" s="547">
        <v>0</v>
      </c>
      <c r="G2399" s="548">
        <v>0</v>
      </c>
      <c r="H2399" s="547">
        <v>0</v>
      </c>
      <c r="I2399" s="545" t="s">
        <v>12643</v>
      </c>
      <c r="J2399" s="545"/>
      <c r="K2399" s="545" t="s">
        <v>13413</v>
      </c>
      <c r="L2399" s="545" t="s">
        <v>16075</v>
      </c>
      <c r="M2399" s="548" t="s">
        <v>13758</v>
      </c>
      <c r="N2399" s="545" t="s">
        <v>22155</v>
      </c>
      <c r="O2399" s="545" t="s">
        <v>13413</v>
      </c>
      <c r="P2399" s="549">
        <v>2613</v>
      </c>
      <c r="Q2399" s="549">
        <v>1</v>
      </c>
      <c r="R2399" s="549">
        <v>6</v>
      </c>
      <c r="S2399" s="548"/>
      <c r="T2399" s="548">
        <v>32</v>
      </c>
      <c r="U2399" s="99"/>
    </row>
    <row r="2400" spans="1:21" ht="19.5" customHeight="1">
      <c r="A2400" s="545">
        <v>3158</v>
      </c>
      <c r="B2400" s="545" t="s">
        <v>11269</v>
      </c>
      <c r="C2400" s="545" t="s">
        <v>216</v>
      </c>
      <c r="D2400" s="546"/>
      <c r="E2400" s="171" t="str">
        <f t="shared" si="37"/>
        <v>1900</v>
      </c>
      <c r="F2400" s="547">
        <v>0</v>
      </c>
      <c r="G2400" s="548">
        <v>0</v>
      </c>
      <c r="H2400" s="547">
        <v>0</v>
      </c>
      <c r="I2400" s="545" t="s">
        <v>12643</v>
      </c>
      <c r="J2400" s="545"/>
      <c r="K2400" s="545" t="s">
        <v>13413</v>
      </c>
      <c r="L2400" s="545" t="s">
        <v>16076</v>
      </c>
      <c r="M2400" s="548" t="s">
        <v>13758</v>
      </c>
      <c r="N2400" s="545" t="s">
        <v>22155</v>
      </c>
      <c r="O2400" s="545" t="s">
        <v>13413</v>
      </c>
      <c r="P2400" s="549">
        <v>2614</v>
      </c>
      <c r="Q2400" s="549">
        <v>1</v>
      </c>
      <c r="R2400" s="549">
        <v>6</v>
      </c>
      <c r="S2400" s="548"/>
      <c r="T2400" s="548">
        <v>32</v>
      </c>
      <c r="U2400" s="99"/>
    </row>
    <row r="2401" spans="1:21" ht="19.5" customHeight="1">
      <c r="A2401" s="545">
        <v>3159</v>
      </c>
      <c r="B2401" s="545" t="s">
        <v>768</v>
      </c>
      <c r="C2401" s="545" t="s">
        <v>221</v>
      </c>
      <c r="D2401" s="546"/>
      <c r="E2401" s="171" t="str">
        <f t="shared" si="37"/>
        <v>1900</v>
      </c>
      <c r="F2401" s="547">
        <v>0</v>
      </c>
      <c r="G2401" s="548">
        <v>0</v>
      </c>
      <c r="H2401" s="547">
        <v>0</v>
      </c>
      <c r="I2401" s="545" t="s">
        <v>12643</v>
      </c>
      <c r="J2401" s="545"/>
      <c r="K2401" s="545" t="s">
        <v>13413</v>
      </c>
      <c r="L2401" s="545" t="s">
        <v>16077</v>
      </c>
      <c r="M2401" s="548" t="s">
        <v>13758</v>
      </c>
      <c r="N2401" s="545" t="s">
        <v>22155</v>
      </c>
      <c r="O2401" s="545" t="s">
        <v>16078</v>
      </c>
      <c r="P2401" s="549">
        <v>2615</v>
      </c>
      <c r="Q2401" s="549">
        <v>1</v>
      </c>
      <c r="R2401" s="549">
        <v>6</v>
      </c>
      <c r="S2401" s="548"/>
      <c r="T2401" s="548">
        <v>32</v>
      </c>
      <c r="U2401" s="99"/>
    </row>
    <row r="2402" spans="1:21" ht="19.5" customHeight="1">
      <c r="A2402" s="545">
        <v>3160</v>
      </c>
      <c r="B2402" s="545" t="s">
        <v>779</v>
      </c>
      <c r="C2402" s="545" t="s">
        <v>221</v>
      </c>
      <c r="D2402" s="546"/>
      <c r="E2402" s="171" t="str">
        <f t="shared" si="37"/>
        <v>1900</v>
      </c>
      <c r="F2402" s="547">
        <v>0</v>
      </c>
      <c r="G2402" s="548">
        <v>0</v>
      </c>
      <c r="H2402" s="547">
        <v>0</v>
      </c>
      <c r="I2402" s="545" t="s">
        <v>12643</v>
      </c>
      <c r="J2402" s="545"/>
      <c r="K2402" s="545" t="s">
        <v>13413</v>
      </c>
      <c r="L2402" s="545" t="s">
        <v>16079</v>
      </c>
      <c r="M2402" s="548" t="s">
        <v>13758</v>
      </c>
      <c r="N2402" s="545" t="s">
        <v>22155</v>
      </c>
      <c r="O2402" s="545" t="s">
        <v>13413</v>
      </c>
      <c r="P2402" s="549">
        <v>2616</v>
      </c>
      <c r="Q2402" s="549">
        <v>1</v>
      </c>
      <c r="R2402" s="549">
        <v>6</v>
      </c>
      <c r="S2402" s="548"/>
      <c r="T2402" s="548">
        <v>32</v>
      </c>
      <c r="U2402" s="99"/>
    </row>
    <row r="2403" spans="1:21" ht="19.5" customHeight="1">
      <c r="A2403" s="545">
        <v>3161</v>
      </c>
      <c r="B2403" s="545" t="s">
        <v>11268</v>
      </c>
      <c r="C2403" s="545" t="s">
        <v>221</v>
      </c>
      <c r="D2403" s="546"/>
      <c r="E2403" s="171" t="str">
        <f t="shared" si="37"/>
        <v>1900</v>
      </c>
      <c r="F2403" s="547">
        <v>0</v>
      </c>
      <c r="G2403" s="548">
        <v>0</v>
      </c>
      <c r="H2403" s="547">
        <v>0</v>
      </c>
      <c r="I2403" s="545" t="s">
        <v>12684</v>
      </c>
      <c r="J2403" s="545"/>
      <c r="K2403" s="545" t="s">
        <v>13413</v>
      </c>
      <c r="L2403" s="545" t="s">
        <v>15681</v>
      </c>
      <c r="M2403" s="548" t="s">
        <v>13758</v>
      </c>
      <c r="N2403" s="545" t="s">
        <v>13413</v>
      </c>
      <c r="O2403" s="545" t="s">
        <v>16080</v>
      </c>
      <c r="P2403" s="549">
        <v>2617</v>
      </c>
      <c r="Q2403" s="549">
        <v>1</v>
      </c>
      <c r="R2403" s="549">
        <v>95</v>
      </c>
      <c r="S2403" s="548"/>
      <c r="T2403" s="548"/>
      <c r="U2403" s="99"/>
    </row>
    <row r="2404" spans="1:21" ht="19.5" customHeight="1">
      <c r="A2404" s="545">
        <v>3162</v>
      </c>
      <c r="B2404" s="545" t="s">
        <v>11267</v>
      </c>
      <c r="C2404" s="545" t="s">
        <v>221</v>
      </c>
      <c r="D2404" s="546"/>
      <c r="E2404" s="171" t="str">
        <f t="shared" si="37"/>
        <v>1900</v>
      </c>
      <c r="F2404" s="547">
        <v>0</v>
      </c>
      <c r="G2404" s="548">
        <v>0</v>
      </c>
      <c r="H2404" s="547">
        <v>0</v>
      </c>
      <c r="I2404" s="545" t="s">
        <v>12684</v>
      </c>
      <c r="J2404" s="545"/>
      <c r="K2404" s="545" t="s">
        <v>13413</v>
      </c>
      <c r="L2404" s="545" t="s">
        <v>16081</v>
      </c>
      <c r="M2404" s="548" t="s">
        <v>13758</v>
      </c>
      <c r="N2404" s="545" t="s">
        <v>13413</v>
      </c>
      <c r="O2404" s="545" t="s">
        <v>16082</v>
      </c>
      <c r="P2404" s="549">
        <v>2618</v>
      </c>
      <c r="Q2404" s="549">
        <v>1</v>
      </c>
      <c r="R2404" s="549">
        <v>95</v>
      </c>
      <c r="S2404" s="548"/>
      <c r="T2404" s="548"/>
      <c r="U2404" s="99"/>
    </row>
    <row r="2405" spans="1:21" ht="19.5" customHeight="1">
      <c r="A2405" s="545">
        <v>3163</v>
      </c>
      <c r="B2405" s="545" t="s">
        <v>11266</v>
      </c>
      <c r="C2405" s="545" t="s">
        <v>221</v>
      </c>
      <c r="D2405" s="546"/>
      <c r="E2405" s="171" t="str">
        <f t="shared" si="37"/>
        <v>1900</v>
      </c>
      <c r="F2405" s="547">
        <v>0</v>
      </c>
      <c r="G2405" s="548">
        <v>0</v>
      </c>
      <c r="H2405" s="547">
        <v>0</v>
      </c>
      <c r="I2405" s="545" t="s">
        <v>12643</v>
      </c>
      <c r="J2405" s="545"/>
      <c r="K2405" s="545" t="s">
        <v>13413</v>
      </c>
      <c r="L2405" s="545" t="s">
        <v>16083</v>
      </c>
      <c r="M2405" s="548" t="s">
        <v>13758</v>
      </c>
      <c r="N2405" s="545" t="s">
        <v>22155</v>
      </c>
      <c r="O2405" s="545" t="s">
        <v>13413</v>
      </c>
      <c r="P2405" s="549">
        <v>2619</v>
      </c>
      <c r="Q2405" s="549">
        <v>1</v>
      </c>
      <c r="R2405" s="549">
        <v>6</v>
      </c>
      <c r="S2405" s="548"/>
      <c r="T2405" s="548">
        <v>32</v>
      </c>
      <c r="U2405" s="99"/>
    </row>
    <row r="2406" spans="1:21" ht="19.5" customHeight="1">
      <c r="A2406" s="545">
        <v>3164</v>
      </c>
      <c r="B2406" s="545" t="s">
        <v>11265</v>
      </c>
      <c r="C2406" s="545" t="s">
        <v>216</v>
      </c>
      <c r="D2406" s="546"/>
      <c r="E2406" s="171" t="str">
        <f t="shared" si="37"/>
        <v>1900</v>
      </c>
      <c r="F2406" s="547">
        <v>0</v>
      </c>
      <c r="G2406" s="548">
        <v>0</v>
      </c>
      <c r="H2406" s="547">
        <v>0</v>
      </c>
      <c r="I2406" s="545" t="s">
        <v>12643</v>
      </c>
      <c r="J2406" s="545"/>
      <c r="K2406" s="545" t="s">
        <v>13413</v>
      </c>
      <c r="L2406" s="545" t="s">
        <v>16084</v>
      </c>
      <c r="M2406" s="548" t="s">
        <v>13758</v>
      </c>
      <c r="N2406" s="545" t="s">
        <v>22155</v>
      </c>
      <c r="O2406" s="545" t="s">
        <v>13413</v>
      </c>
      <c r="P2406" s="549">
        <v>2620</v>
      </c>
      <c r="Q2406" s="549">
        <v>1</v>
      </c>
      <c r="R2406" s="549">
        <v>6</v>
      </c>
      <c r="S2406" s="548"/>
      <c r="T2406" s="548">
        <v>32</v>
      </c>
      <c r="U2406" s="99"/>
    </row>
    <row r="2407" spans="1:21" ht="19.5" customHeight="1">
      <c r="A2407" s="545">
        <v>3165</v>
      </c>
      <c r="B2407" s="545" t="s">
        <v>778</v>
      </c>
      <c r="C2407" s="545" t="s">
        <v>221</v>
      </c>
      <c r="D2407" s="546"/>
      <c r="E2407" s="171" t="str">
        <f t="shared" si="37"/>
        <v>1900</v>
      </c>
      <c r="F2407" s="547">
        <v>0</v>
      </c>
      <c r="G2407" s="548">
        <v>0</v>
      </c>
      <c r="H2407" s="547">
        <v>0</v>
      </c>
      <c r="I2407" s="545" t="s">
        <v>12643</v>
      </c>
      <c r="J2407" s="545"/>
      <c r="K2407" s="545" t="s">
        <v>13413</v>
      </c>
      <c r="L2407" s="545" t="s">
        <v>16085</v>
      </c>
      <c r="M2407" s="548" t="s">
        <v>13758</v>
      </c>
      <c r="N2407" s="545" t="s">
        <v>22155</v>
      </c>
      <c r="O2407" s="545" t="s">
        <v>13413</v>
      </c>
      <c r="P2407" s="549">
        <v>2621</v>
      </c>
      <c r="Q2407" s="549">
        <v>1</v>
      </c>
      <c r="R2407" s="549">
        <v>6</v>
      </c>
      <c r="S2407" s="548"/>
      <c r="T2407" s="548">
        <v>32</v>
      </c>
      <c r="U2407" s="99"/>
    </row>
    <row r="2408" spans="1:21" ht="19.5" customHeight="1">
      <c r="A2408" s="545">
        <v>3166</v>
      </c>
      <c r="B2408" s="545" t="s">
        <v>11264</v>
      </c>
      <c r="C2408" s="545" t="s">
        <v>221</v>
      </c>
      <c r="D2408" s="546"/>
      <c r="E2408" s="171" t="str">
        <f t="shared" si="37"/>
        <v>1900</v>
      </c>
      <c r="F2408" s="547">
        <v>0</v>
      </c>
      <c r="G2408" s="548">
        <v>0</v>
      </c>
      <c r="H2408" s="547">
        <v>0</v>
      </c>
      <c r="I2408" s="545" t="s">
        <v>12643</v>
      </c>
      <c r="J2408" s="545"/>
      <c r="K2408" s="545" t="s">
        <v>13413</v>
      </c>
      <c r="L2408" s="545" t="s">
        <v>16086</v>
      </c>
      <c r="M2408" s="548" t="s">
        <v>13758</v>
      </c>
      <c r="N2408" s="545" t="s">
        <v>22155</v>
      </c>
      <c r="O2408" s="545" t="s">
        <v>13413</v>
      </c>
      <c r="P2408" s="549">
        <v>2622</v>
      </c>
      <c r="Q2408" s="549">
        <v>1</v>
      </c>
      <c r="R2408" s="549">
        <v>6</v>
      </c>
      <c r="S2408" s="548"/>
      <c r="T2408" s="548">
        <v>32</v>
      </c>
      <c r="U2408" s="99"/>
    </row>
    <row r="2409" spans="1:21" ht="19.5" customHeight="1">
      <c r="A2409" s="545">
        <v>3167</v>
      </c>
      <c r="B2409" s="545" t="s">
        <v>762</v>
      </c>
      <c r="C2409" s="545" t="s">
        <v>221</v>
      </c>
      <c r="D2409" s="546"/>
      <c r="E2409" s="171" t="str">
        <f t="shared" si="37"/>
        <v>1900</v>
      </c>
      <c r="F2409" s="547">
        <v>0</v>
      </c>
      <c r="G2409" s="548">
        <v>0</v>
      </c>
      <c r="H2409" s="547">
        <v>0</v>
      </c>
      <c r="I2409" s="545" t="s">
        <v>12643</v>
      </c>
      <c r="J2409" s="545"/>
      <c r="K2409" s="545" t="s">
        <v>13413</v>
      </c>
      <c r="L2409" s="545" t="s">
        <v>16087</v>
      </c>
      <c r="M2409" s="548" t="s">
        <v>13758</v>
      </c>
      <c r="N2409" s="545" t="s">
        <v>22155</v>
      </c>
      <c r="O2409" s="545" t="s">
        <v>16088</v>
      </c>
      <c r="P2409" s="549">
        <v>2623</v>
      </c>
      <c r="Q2409" s="549">
        <v>1</v>
      </c>
      <c r="R2409" s="549">
        <v>6</v>
      </c>
      <c r="S2409" s="548"/>
      <c r="T2409" s="548">
        <v>32</v>
      </c>
      <c r="U2409" s="99"/>
    </row>
    <row r="2410" spans="1:21" ht="19.5" customHeight="1">
      <c r="A2410" s="545">
        <v>3168</v>
      </c>
      <c r="B2410" s="545" t="s">
        <v>11263</v>
      </c>
      <c r="C2410" s="545" t="s">
        <v>221</v>
      </c>
      <c r="D2410" s="546"/>
      <c r="E2410" s="171" t="str">
        <f t="shared" si="37"/>
        <v>1900</v>
      </c>
      <c r="F2410" s="547">
        <v>0</v>
      </c>
      <c r="G2410" s="548">
        <v>0</v>
      </c>
      <c r="H2410" s="547">
        <v>0</v>
      </c>
      <c r="I2410" s="545" t="s">
        <v>12684</v>
      </c>
      <c r="J2410" s="545"/>
      <c r="K2410" s="545" t="s">
        <v>13413</v>
      </c>
      <c r="L2410" s="545" t="s">
        <v>16081</v>
      </c>
      <c r="M2410" s="548" t="s">
        <v>13758</v>
      </c>
      <c r="N2410" s="545" t="s">
        <v>13413</v>
      </c>
      <c r="O2410" s="545" t="s">
        <v>16089</v>
      </c>
      <c r="P2410" s="549">
        <v>2624</v>
      </c>
      <c r="Q2410" s="549">
        <v>1</v>
      </c>
      <c r="R2410" s="549">
        <v>95</v>
      </c>
      <c r="S2410" s="548"/>
      <c r="T2410" s="548"/>
      <c r="U2410" s="99"/>
    </row>
    <row r="2411" spans="1:21" ht="19.5" customHeight="1">
      <c r="A2411" s="545">
        <v>3169</v>
      </c>
      <c r="B2411" s="545" t="s">
        <v>3288</v>
      </c>
      <c r="C2411" s="545" t="s">
        <v>5217</v>
      </c>
      <c r="D2411" s="546">
        <v>46056</v>
      </c>
      <c r="E2411" s="171" t="str">
        <f t="shared" si="37"/>
        <v>2026</v>
      </c>
      <c r="F2411" s="547">
        <v>119645</v>
      </c>
      <c r="G2411" s="548">
        <v>0</v>
      </c>
      <c r="H2411" s="547">
        <v>119645</v>
      </c>
      <c r="I2411" s="545" t="s">
        <v>12653</v>
      </c>
      <c r="J2411" s="545" t="s">
        <v>13299</v>
      </c>
      <c r="K2411" s="545" t="s">
        <v>16090</v>
      </c>
      <c r="L2411" s="545" t="s">
        <v>13413</v>
      </c>
      <c r="M2411" s="548" t="s">
        <v>13813</v>
      </c>
      <c r="N2411" s="545" t="s">
        <v>13413</v>
      </c>
      <c r="O2411" s="545" t="s">
        <v>13413</v>
      </c>
      <c r="P2411" s="549">
        <v>2625</v>
      </c>
      <c r="Q2411" s="549">
        <v>3</v>
      </c>
      <c r="R2411" s="549">
        <v>160</v>
      </c>
      <c r="S2411" s="548">
        <v>443</v>
      </c>
      <c r="T2411" s="548"/>
      <c r="U2411" s="99"/>
    </row>
    <row r="2412" spans="1:21" ht="19.5" customHeight="1">
      <c r="A2412" s="545">
        <v>3170</v>
      </c>
      <c r="B2412" s="545" t="s">
        <v>754</v>
      </c>
      <c r="C2412" s="545" t="s">
        <v>221</v>
      </c>
      <c r="D2412" s="546"/>
      <c r="E2412" s="171" t="str">
        <f t="shared" si="37"/>
        <v>1900</v>
      </c>
      <c r="F2412" s="547">
        <v>0</v>
      </c>
      <c r="G2412" s="548">
        <v>0</v>
      </c>
      <c r="H2412" s="547">
        <v>0</v>
      </c>
      <c r="I2412" s="545" t="s">
        <v>12688</v>
      </c>
      <c r="J2412" s="545"/>
      <c r="K2412" s="545" t="s">
        <v>13413</v>
      </c>
      <c r="L2412" s="545" t="s">
        <v>16091</v>
      </c>
      <c r="M2412" s="548" t="s">
        <v>13758</v>
      </c>
      <c r="N2412" s="545" t="s">
        <v>22155</v>
      </c>
      <c r="O2412" s="545" t="s">
        <v>13413</v>
      </c>
      <c r="P2412" s="549">
        <v>2626</v>
      </c>
      <c r="Q2412" s="549">
        <v>1</v>
      </c>
      <c r="R2412" s="549">
        <v>92</v>
      </c>
      <c r="S2412" s="548"/>
      <c r="T2412" s="548">
        <v>32</v>
      </c>
      <c r="U2412" s="99"/>
    </row>
    <row r="2413" spans="1:21" ht="19.5" customHeight="1">
      <c r="A2413" s="545">
        <v>3171</v>
      </c>
      <c r="B2413" s="545" t="s">
        <v>752</v>
      </c>
      <c r="C2413" s="545" t="s">
        <v>221</v>
      </c>
      <c r="D2413" s="546"/>
      <c r="E2413" s="171" t="str">
        <f t="shared" si="37"/>
        <v>1900</v>
      </c>
      <c r="F2413" s="547">
        <v>0</v>
      </c>
      <c r="G2413" s="548">
        <v>0</v>
      </c>
      <c r="H2413" s="547">
        <v>0</v>
      </c>
      <c r="I2413" s="545" t="s">
        <v>12688</v>
      </c>
      <c r="J2413" s="545"/>
      <c r="K2413" s="545" t="s">
        <v>13413</v>
      </c>
      <c r="L2413" s="545" t="s">
        <v>16092</v>
      </c>
      <c r="M2413" s="548" t="s">
        <v>13758</v>
      </c>
      <c r="N2413" s="545" t="s">
        <v>22155</v>
      </c>
      <c r="O2413" s="545" t="s">
        <v>13413</v>
      </c>
      <c r="P2413" s="549">
        <v>2627</v>
      </c>
      <c r="Q2413" s="549">
        <v>1</v>
      </c>
      <c r="R2413" s="549">
        <v>92</v>
      </c>
      <c r="S2413" s="548"/>
      <c r="T2413" s="548">
        <v>32</v>
      </c>
      <c r="U2413" s="99"/>
    </row>
    <row r="2414" spans="1:21" ht="19.5" customHeight="1">
      <c r="A2414" s="545">
        <v>3172</v>
      </c>
      <c r="B2414" s="545" t="s">
        <v>753</v>
      </c>
      <c r="C2414" s="545" t="s">
        <v>221</v>
      </c>
      <c r="D2414" s="546"/>
      <c r="E2414" s="171" t="str">
        <f t="shared" si="37"/>
        <v>1900</v>
      </c>
      <c r="F2414" s="547">
        <v>0</v>
      </c>
      <c r="G2414" s="548">
        <v>0</v>
      </c>
      <c r="H2414" s="547">
        <v>0</v>
      </c>
      <c r="I2414" s="545" t="s">
        <v>12688</v>
      </c>
      <c r="J2414" s="545"/>
      <c r="K2414" s="545" t="s">
        <v>13413</v>
      </c>
      <c r="L2414" s="545" t="s">
        <v>16093</v>
      </c>
      <c r="M2414" s="548" t="s">
        <v>13758</v>
      </c>
      <c r="N2414" s="545" t="s">
        <v>22155</v>
      </c>
      <c r="O2414" s="545" t="s">
        <v>13413</v>
      </c>
      <c r="P2414" s="549">
        <v>2628</v>
      </c>
      <c r="Q2414" s="549">
        <v>1</v>
      </c>
      <c r="R2414" s="549">
        <v>92</v>
      </c>
      <c r="S2414" s="548"/>
      <c r="T2414" s="548">
        <v>32</v>
      </c>
      <c r="U2414" s="99"/>
    </row>
    <row r="2415" spans="1:21" ht="19.5" customHeight="1">
      <c r="A2415" s="545">
        <v>3173</v>
      </c>
      <c r="B2415" s="545" t="s">
        <v>751</v>
      </c>
      <c r="C2415" s="545" t="s">
        <v>221</v>
      </c>
      <c r="D2415" s="546"/>
      <c r="E2415" s="171" t="str">
        <f t="shared" si="37"/>
        <v>1900</v>
      </c>
      <c r="F2415" s="547">
        <v>0</v>
      </c>
      <c r="G2415" s="548">
        <v>0</v>
      </c>
      <c r="H2415" s="547">
        <v>0</v>
      </c>
      <c r="I2415" s="545" t="s">
        <v>12688</v>
      </c>
      <c r="J2415" s="545"/>
      <c r="K2415" s="545" t="s">
        <v>13413</v>
      </c>
      <c r="L2415" s="545" t="s">
        <v>16094</v>
      </c>
      <c r="M2415" s="548" t="s">
        <v>13758</v>
      </c>
      <c r="N2415" s="545" t="s">
        <v>22155</v>
      </c>
      <c r="O2415" s="545" t="s">
        <v>13413</v>
      </c>
      <c r="P2415" s="549">
        <v>2629</v>
      </c>
      <c r="Q2415" s="549">
        <v>1</v>
      </c>
      <c r="R2415" s="549">
        <v>92</v>
      </c>
      <c r="S2415" s="548"/>
      <c r="T2415" s="548">
        <v>32</v>
      </c>
      <c r="U2415" s="99"/>
    </row>
    <row r="2416" spans="1:21" ht="19.5" customHeight="1">
      <c r="A2416" s="545">
        <v>3174</v>
      </c>
      <c r="B2416" s="545" t="s">
        <v>759</v>
      </c>
      <c r="C2416" s="545" t="s">
        <v>221</v>
      </c>
      <c r="D2416" s="546"/>
      <c r="E2416" s="171" t="str">
        <f t="shared" si="37"/>
        <v>1900</v>
      </c>
      <c r="F2416" s="547">
        <v>0</v>
      </c>
      <c r="G2416" s="548">
        <v>0</v>
      </c>
      <c r="H2416" s="547">
        <v>0</v>
      </c>
      <c r="I2416" s="545" t="s">
        <v>12643</v>
      </c>
      <c r="J2416" s="545"/>
      <c r="K2416" s="545" t="s">
        <v>13413</v>
      </c>
      <c r="L2416" s="545" t="s">
        <v>16095</v>
      </c>
      <c r="M2416" s="548" t="s">
        <v>13758</v>
      </c>
      <c r="N2416" s="545" t="s">
        <v>22155</v>
      </c>
      <c r="O2416" s="545" t="s">
        <v>13413</v>
      </c>
      <c r="P2416" s="549">
        <v>2630</v>
      </c>
      <c r="Q2416" s="549">
        <v>1</v>
      </c>
      <c r="R2416" s="549">
        <v>6</v>
      </c>
      <c r="S2416" s="548"/>
      <c r="T2416" s="548">
        <v>32</v>
      </c>
      <c r="U2416" s="99"/>
    </row>
    <row r="2417" spans="1:21" ht="19.5" customHeight="1">
      <c r="A2417" s="545">
        <v>3175</v>
      </c>
      <c r="B2417" s="545" t="s">
        <v>758</v>
      </c>
      <c r="C2417" s="545" t="s">
        <v>221</v>
      </c>
      <c r="D2417" s="546"/>
      <c r="E2417" s="171" t="str">
        <f t="shared" si="37"/>
        <v>1900</v>
      </c>
      <c r="F2417" s="547">
        <v>0</v>
      </c>
      <c r="G2417" s="548">
        <v>0</v>
      </c>
      <c r="H2417" s="547">
        <v>0</v>
      </c>
      <c r="I2417" s="545" t="s">
        <v>12643</v>
      </c>
      <c r="J2417" s="545"/>
      <c r="K2417" s="545" t="s">
        <v>13413</v>
      </c>
      <c r="L2417" s="545" t="s">
        <v>16096</v>
      </c>
      <c r="M2417" s="548" t="s">
        <v>13758</v>
      </c>
      <c r="N2417" s="545" t="s">
        <v>22155</v>
      </c>
      <c r="O2417" s="545" t="s">
        <v>13413</v>
      </c>
      <c r="P2417" s="549">
        <v>2631</v>
      </c>
      <c r="Q2417" s="549">
        <v>1</v>
      </c>
      <c r="R2417" s="549">
        <v>6</v>
      </c>
      <c r="S2417" s="548"/>
      <c r="T2417" s="548">
        <v>32</v>
      </c>
      <c r="U2417" s="99"/>
    </row>
    <row r="2418" spans="1:21" ht="19.5" customHeight="1">
      <c r="A2418" s="545">
        <v>3176</v>
      </c>
      <c r="B2418" s="545" t="s">
        <v>761</v>
      </c>
      <c r="C2418" s="545" t="s">
        <v>221</v>
      </c>
      <c r="D2418" s="546"/>
      <c r="E2418" s="171" t="str">
        <f t="shared" si="37"/>
        <v>1900</v>
      </c>
      <c r="F2418" s="547">
        <v>0</v>
      </c>
      <c r="G2418" s="548">
        <v>0</v>
      </c>
      <c r="H2418" s="547">
        <v>0</v>
      </c>
      <c r="I2418" s="545" t="s">
        <v>12643</v>
      </c>
      <c r="J2418" s="545"/>
      <c r="K2418" s="545" t="s">
        <v>13413</v>
      </c>
      <c r="L2418" s="545" t="s">
        <v>16072</v>
      </c>
      <c r="M2418" s="548" t="s">
        <v>13758</v>
      </c>
      <c r="N2418" s="545" t="s">
        <v>22155</v>
      </c>
      <c r="O2418" s="545" t="s">
        <v>13413</v>
      </c>
      <c r="P2418" s="549">
        <v>2632</v>
      </c>
      <c r="Q2418" s="549">
        <v>1</v>
      </c>
      <c r="R2418" s="549">
        <v>6</v>
      </c>
      <c r="S2418" s="548"/>
      <c r="T2418" s="548">
        <v>32</v>
      </c>
      <c r="U2418" s="99"/>
    </row>
    <row r="2419" spans="1:21" ht="19.5" customHeight="1">
      <c r="A2419" s="545">
        <v>3177</v>
      </c>
      <c r="B2419" s="545" t="s">
        <v>760</v>
      </c>
      <c r="C2419" s="545" t="s">
        <v>221</v>
      </c>
      <c r="D2419" s="546"/>
      <c r="E2419" s="171" t="str">
        <f t="shared" si="37"/>
        <v>1900</v>
      </c>
      <c r="F2419" s="547">
        <v>0</v>
      </c>
      <c r="G2419" s="548">
        <v>0</v>
      </c>
      <c r="H2419" s="547">
        <v>0</v>
      </c>
      <c r="I2419" s="545" t="s">
        <v>12643</v>
      </c>
      <c r="J2419" s="545"/>
      <c r="K2419" s="545" t="s">
        <v>13413</v>
      </c>
      <c r="L2419" s="545" t="s">
        <v>16097</v>
      </c>
      <c r="M2419" s="548" t="s">
        <v>13758</v>
      </c>
      <c r="N2419" s="545" t="s">
        <v>22155</v>
      </c>
      <c r="O2419" s="545" t="s">
        <v>13413</v>
      </c>
      <c r="P2419" s="549">
        <v>2633</v>
      </c>
      <c r="Q2419" s="549">
        <v>1</v>
      </c>
      <c r="R2419" s="549">
        <v>6</v>
      </c>
      <c r="S2419" s="548"/>
      <c r="T2419" s="548">
        <v>32</v>
      </c>
      <c r="U2419" s="99"/>
    </row>
    <row r="2420" spans="1:21" ht="19.5" customHeight="1">
      <c r="A2420" s="545">
        <v>3178</v>
      </c>
      <c r="B2420" s="545" t="s">
        <v>765</v>
      </c>
      <c r="C2420" s="545" t="s">
        <v>221</v>
      </c>
      <c r="D2420" s="546"/>
      <c r="E2420" s="171" t="str">
        <f t="shared" si="37"/>
        <v>1900</v>
      </c>
      <c r="F2420" s="547">
        <v>0</v>
      </c>
      <c r="G2420" s="548">
        <v>0</v>
      </c>
      <c r="H2420" s="547">
        <v>0</v>
      </c>
      <c r="I2420" s="545" t="s">
        <v>12643</v>
      </c>
      <c r="J2420" s="545"/>
      <c r="K2420" s="545" t="s">
        <v>13413</v>
      </c>
      <c r="L2420" s="545" t="s">
        <v>16086</v>
      </c>
      <c r="M2420" s="548" t="s">
        <v>13758</v>
      </c>
      <c r="N2420" s="545" t="s">
        <v>22155</v>
      </c>
      <c r="O2420" s="545" t="s">
        <v>13413</v>
      </c>
      <c r="P2420" s="549">
        <v>2634</v>
      </c>
      <c r="Q2420" s="549">
        <v>1</v>
      </c>
      <c r="R2420" s="549">
        <v>6</v>
      </c>
      <c r="S2420" s="548"/>
      <c r="T2420" s="548">
        <v>32</v>
      </c>
      <c r="U2420" s="99"/>
    </row>
    <row r="2421" spans="1:21" ht="19.5" customHeight="1">
      <c r="A2421" s="545">
        <v>3179</v>
      </c>
      <c r="B2421" s="545" t="s">
        <v>766</v>
      </c>
      <c r="C2421" s="545" t="s">
        <v>221</v>
      </c>
      <c r="D2421" s="546"/>
      <c r="E2421" s="171" t="str">
        <f t="shared" si="37"/>
        <v>1900</v>
      </c>
      <c r="F2421" s="547">
        <v>0</v>
      </c>
      <c r="G2421" s="548">
        <v>0</v>
      </c>
      <c r="H2421" s="547">
        <v>0</v>
      </c>
      <c r="I2421" s="545" t="s">
        <v>12643</v>
      </c>
      <c r="J2421" s="545"/>
      <c r="K2421" s="545" t="s">
        <v>13413</v>
      </c>
      <c r="L2421" s="545" t="s">
        <v>16072</v>
      </c>
      <c r="M2421" s="548" t="s">
        <v>13758</v>
      </c>
      <c r="N2421" s="545" t="s">
        <v>22155</v>
      </c>
      <c r="O2421" s="545" t="s">
        <v>13413</v>
      </c>
      <c r="P2421" s="549">
        <v>2635</v>
      </c>
      <c r="Q2421" s="549">
        <v>1</v>
      </c>
      <c r="R2421" s="549">
        <v>6</v>
      </c>
      <c r="S2421" s="548"/>
      <c r="T2421" s="548">
        <v>32</v>
      </c>
      <c r="U2421" s="99"/>
    </row>
    <row r="2422" spans="1:21" ht="19.5" customHeight="1">
      <c r="A2422" s="545">
        <v>3180</v>
      </c>
      <c r="B2422" s="545" t="s">
        <v>2966</v>
      </c>
      <c r="C2422" s="545" t="s">
        <v>221</v>
      </c>
      <c r="D2422" s="546"/>
      <c r="E2422" s="171" t="str">
        <f t="shared" si="37"/>
        <v>1900</v>
      </c>
      <c r="F2422" s="547">
        <v>0</v>
      </c>
      <c r="G2422" s="548">
        <v>0</v>
      </c>
      <c r="H2422" s="547">
        <v>0</v>
      </c>
      <c r="I2422" s="545" t="s">
        <v>12683</v>
      </c>
      <c r="J2422" s="545"/>
      <c r="K2422" s="545" t="s">
        <v>13413</v>
      </c>
      <c r="L2422" s="545" t="s">
        <v>13967</v>
      </c>
      <c r="M2422" s="548" t="s">
        <v>13758</v>
      </c>
      <c r="N2422" s="545" t="s">
        <v>13413</v>
      </c>
      <c r="O2422" s="545" t="s">
        <v>13413</v>
      </c>
      <c r="P2422" s="549">
        <v>2636</v>
      </c>
      <c r="Q2422" s="549">
        <v>1</v>
      </c>
      <c r="R2422" s="549">
        <v>18</v>
      </c>
      <c r="S2422" s="548"/>
      <c r="T2422" s="548"/>
      <c r="U2422" s="99"/>
    </row>
    <row r="2423" spans="1:21" ht="19.5" customHeight="1">
      <c r="A2423" s="545">
        <v>3181</v>
      </c>
      <c r="B2423" s="545" t="s">
        <v>509</v>
      </c>
      <c r="C2423" s="545" t="s">
        <v>209</v>
      </c>
      <c r="D2423" s="546">
        <v>45708</v>
      </c>
      <c r="E2423" s="171" t="str">
        <f t="shared" si="37"/>
        <v>2025</v>
      </c>
      <c r="F2423" s="547">
        <v>13083.8</v>
      </c>
      <c r="G2423" s="548">
        <v>0.19</v>
      </c>
      <c r="H2423" s="547">
        <v>10994.79</v>
      </c>
      <c r="I2423" s="545" t="s">
        <v>12712</v>
      </c>
      <c r="J2423" s="545" t="s">
        <v>13307</v>
      </c>
      <c r="K2423" s="545" t="s">
        <v>13413</v>
      </c>
      <c r="L2423" s="545" t="s">
        <v>13413</v>
      </c>
      <c r="M2423" s="548" t="s">
        <v>13758</v>
      </c>
      <c r="N2423" s="545" t="s">
        <v>13413</v>
      </c>
      <c r="O2423" s="545" t="s">
        <v>16098</v>
      </c>
      <c r="P2423" s="549">
        <v>2637</v>
      </c>
      <c r="Q2423" s="549">
        <v>1</v>
      </c>
      <c r="R2423" s="549">
        <v>87</v>
      </c>
      <c r="S2423" s="548">
        <v>2228</v>
      </c>
      <c r="T2423" s="548"/>
      <c r="U2423" s="99"/>
    </row>
    <row r="2424" spans="1:21" ht="19.5" customHeight="1">
      <c r="A2424" s="545">
        <v>3182</v>
      </c>
      <c r="B2424" s="545" t="s">
        <v>508</v>
      </c>
      <c r="C2424" s="545" t="s">
        <v>209</v>
      </c>
      <c r="D2424" s="546"/>
      <c r="E2424" s="171" t="str">
        <f t="shared" si="37"/>
        <v>1900</v>
      </c>
      <c r="F2424" s="547">
        <v>0</v>
      </c>
      <c r="G2424" s="548">
        <v>0</v>
      </c>
      <c r="H2424" s="547">
        <v>0</v>
      </c>
      <c r="I2424" s="545" t="s">
        <v>12712</v>
      </c>
      <c r="J2424" s="545"/>
      <c r="K2424" s="545" t="s">
        <v>13413</v>
      </c>
      <c r="L2424" s="545" t="s">
        <v>13413</v>
      </c>
      <c r="M2424" s="548" t="s">
        <v>13758</v>
      </c>
      <c r="N2424" s="545" t="s">
        <v>13413</v>
      </c>
      <c r="O2424" s="545" t="s">
        <v>16099</v>
      </c>
      <c r="P2424" s="549">
        <v>2638</v>
      </c>
      <c r="Q2424" s="549">
        <v>1</v>
      </c>
      <c r="R2424" s="549">
        <v>87</v>
      </c>
      <c r="S2424" s="548"/>
      <c r="T2424" s="548"/>
      <c r="U2424" s="99"/>
    </row>
    <row r="2425" spans="1:21" ht="19.5" customHeight="1">
      <c r="A2425" s="545">
        <v>3183</v>
      </c>
      <c r="B2425" s="545" t="s">
        <v>510</v>
      </c>
      <c r="C2425" s="545" t="s">
        <v>209</v>
      </c>
      <c r="D2425" s="546"/>
      <c r="E2425" s="171" t="str">
        <f t="shared" si="37"/>
        <v>1900</v>
      </c>
      <c r="F2425" s="547">
        <v>0</v>
      </c>
      <c r="G2425" s="548">
        <v>0</v>
      </c>
      <c r="H2425" s="547">
        <v>0</v>
      </c>
      <c r="I2425" s="545" t="s">
        <v>12712</v>
      </c>
      <c r="J2425" s="545"/>
      <c r="K2425" s="545" t="s">
        <v>16100</v>
      </c>
      <c r="L2425" s="545" t="s">
        <v>13413</v>
      </c>
      <c r="M2425" s="548" t="s">
        <v>13758</v>
      </c>
      <c r="N2425" s="545" t="s">
        <v>13413</v>
      </c>
      <c r="O2425" s="545" t="s">
        <v>16101</v>
      </c>
      <c r="P2425" s="549">
        <v>2639</v>
      </c>
      <c r="Q2425" s="549">
        <v>1</v>
      </c>
      <c r="R2425" s="549">
        <v>87</v>
      </c>
      <c r="S2425" s="548"/>
      <c r="T2425" s="548"/>
      <c r="U2425" s="99"/>
    </row>
    <row r="2426" spans="1:21" ht="19.5" customHeight="1">
      <c r="A2426" s="545">
        <v>3184</v>
      </c>
      <c r="B2426" s="545" t="s">
        <v>2935</v>
      </c>
      <c r="C2426" s="545" t="s">
        <v>786</v>
      </c>
      <c r="D2426" s="546"/>
      <c r="E2426" s="171" t="str">
        <f t="shared" si="37"/>
        <v>1900</v>
      </c>
      <c r="F2426" s="547">
        <v>0</v>
      </c>
      <c r="G2426" s="548">
        <v>0</v>
      </c>
      <c r="H2426" s="547">
        <v>0</v>
      </c>
      <c r="I2426" s="545" t="s">
        <v>12683</v>
      </c>
      <c r="J2426" s="545"/>
      <c r="K2426" s="545" t="s">
        <v>13413</v>
      </c>
      <c r="L2426" s="545" t="s">
        <v>13413</v>
      </c>
      <c r="M2426" s="548" t="s">
        <v>13758</v>
      </c>
      <c r="N2426" s="545" t="s">
        <v>13413</v>
      </c>
      <c r="O2426" s="545" t="s">
        <v>13413</v>
      </c>
      <c r="P2426" s="549">
        <v>2640</v>
      </c>
      <c r="Q2426" s="549">
        <v>1</v>
      </c>
      <c r="R2426" s="549">
        <v>18</v>
      </c>
      <c r="S2426" s="548"/>
      <c r="T2426" s="548"/>
      <c r="U2426" s="99"/>
    </row>
    <row r="2427" spans="1:21" ht="19.5" customHeight="1">
      <c r="A2427" s="545">
        <v>3186</v>
      </c>
      <c r="B2427" s="545" t="s">
        <v>6747</v>
      </c>
      <c r="C2427" s="545" t="s">
        <v>216</v>
      </c>
      <c r="D2427" s="546">
        <v>46052</v>
      </c>
      <c r="E2427" s="171" t="str">
        <f t="shared" si="37"/>
        <v>2026</v>
      </c>
      <c r="F2427" s="547">
        <v>42583</v>
      </c>
      <c r="G2427" s="548">
        <v>0.19</v>
      </c>
      <c r="H2427" s="547">
        <v>35784.03</v>
      </c>
      <c r="I2427" s="545" t="s">
        <v>12709</v>
      </c>
      <c r="J2427" s="545" t="s">
        <v>13307</v>
      </c>
      <c r="K2427" s="545" t="s">
        <v>13413</v>
      </c>
      <c r="L2427" s="545" t="s">
        <v>14359</v>
      </c>
      <c r="M2427" s="548" t="s">
        <v>13758</v>
      </c>
      <c r="N2427" s="545" t="s">
        <v>13413</v>
      </c>
      <c r="O2427" s="545" t="s">
        <v>16102</v>
      </c>
      <c r="P2427" s="549">
        <v>2641</v>
      </c>
      <c r="Q2427" s="549">
        <v>1</v>
      </c>
      <c r="R2427" s="549">
        <v>124</v>
      </c>
      <c r="S2427" s="548">
        <v>2228</v>
      </c>
      <c r="T2427" s="548"/>
      <c r="U2427" s="99"/>
    </row>
    <row r="2428" spans="1:21" ht="19.5" customHeight="1">
      <c r="A2428" s="545">
        <v>3187</v>
      </c>
      <c r="B2428" s="545" t="s">
        <v>580</v>
      </c>
      <c r="C2428" s="545" t="s">
        <v>221</v>
      </c>
      <c r="D2428" s="546"/>
      <c r="E2428" s="171" t="str">
        <f t="shared" si="37"/>
        <v>1900</v>
      </c>
      <c r="F2428" s="547">
        <v>0</v>
      </c>
      <c r="G2428" s="548">
        <v>0</v>
      </c>
      <c r="H2428" s="547">
        <v>0</v>
      </c>
      <c r="I2428" s="545" t="s">
        <v>12661</v>
      </c>
      <c r="J2428" s="545"/>
      <c r="K2428" s="545" t="s">
        <v>13413</v>
      </c>
      <c r="L2428" s="545" t="s">
        <v>16103</v>
      </c>
      <c r="M2428" s="548" t="s">
        <v>13758</v>
      </c>
      <c r="N2428" s="545" t="s">
        <v>13413</v>
      </c>
      <c r="O2428" s="545" t="s">
        <v>16104</v>
      </c>
      <c r="P2428" s="549">
        <v>2642</v>
      </c>
      <c r="Q2428" s="549">
        <v>1</v>
      </c>
      <c r="R2428" s="549">
        <v>89</v>
      </c>
      <c r="S2428" s="548"/>
      <c r="T2428" s="548"/>
      <c r="U2428" s="99"/>
    </row>
    <row r="2429" spans="1:21" ht="19.5" customHeight="1">
      <c r="A2429" s="545">
        <v>3188</v>
      </c>
      <c r="B2429" s="545" t="s">
        <v>11262</v>
      </c>
      <c r="C2429" s="545" t="s">
        <v>311</v>
      </c>
      <c r="D2429" s="546"/>
      <c r="E2429" s="171" t="str">
        <f t="shared" si="37"/>
        <v>1900</v>
      </c>
      <c r="F2429" s="547">
        <v>0</v>
      </c>
      <c r="G2429" s="548">
        <v>0</v>
      </c>
      <c r="H2429" s="547">
        <v>0</v>
      </c>
      <c r="I2429" s="545" t="s">
        <v>12657</v>
      </c>
      <c r="J2429" s="545"/>
      <c r="K2429" s="545" t="s">
        <v>13413</v>
      </c>
      <c r="L2429" s="545" t="s">
        <v>16105</v>
      </c>
      <c r="M2429" s="548" t="s">
        <v>13758</v>
      </c>
      <c r="N2429" s="545" t="s">
        <v>13413</v>
      </c>
      <c r="O2429" s="545" t="s">
        <v>16106</v>
      </c>
      <c r="P2429" s="549">
        <v>2643</v>
      </c>
      <c r="Q2429" s="549">
        <v>1</v>
      </c>
      <c r="R2429" s="549">
        <v>69</v>
      </c>
      <c r="S2429" s="548"/>
      <c r="T2429" s="548"/>
      <c r="U2429" s="99"/>
    </row>
    <row r="2430" spans="1:21" ht="19.5" customHeight="1">
      <c r="A2430" s="545">
        <v>3189</v>
      </c>
      <c r="B2430" s="545" t="s">
        <v>507</v>
      </c>
      <c r="C2430" s="545" t="s">
        <v>209</v>
      </c>
      <c r="D2430" s="546"/>
      <c r="E2430" s="171" t="str">
        <f t="shared" si="37"/>
        <v>1900</v>
      </c>
      <c r="F2430" s="547">
        <v>0</v>
      </c>
      <c r="G2430" s="548">
        <v>0</v>
      </c>
      <c r="H2430" s="547">
        <v>0</v>
      </c>
      <c r="I2430" s="545" t="s">
        <v>12712</v>
      </c>
      <c r="J2430" s="545"/>
      <c r="K2430" s="545" t="s">
        <v>13413</v>
      </c>
      <c r="L2430" s="545" t="s">
        <v>16107</v>
      </c>
      <c r="M2430" s="548" t="s">
        <v>13758</v>
      </c>
      <c r="N2430" s="545" t="s">
        <v>13413</v>
      </c>
      <c r="O2430" s="545" t="s">
        <v>13413</v>
      </c>
      <c r="P2430" s="549">
        <v>2644</v>
      </c>
      <c r="Q2430" s="549">
        <v>1</v>
      </c>
      <c r="R2430" s="549">
        <v>87</v>
      </c>
      <c r="S2430" s="548"/>
      <c r="T2430" s="548"/>
      <c r="U2430" s="99"/>
    </row>
    <row r="2431" spans="1:21" ht="19.5" customHeight="1">
      <c r="A2431" s="545">
        <v>3191</v>
      </c>
      <c r="B2431" s="545" t="s">
        <v>538</v>
      </c>
      <c r="C2431" s="545" t="s">
        <v>216</v>
      </c>
      <c r="D2431" s="546"/>
      <c r="E2431" s="171" t="str">
        <f t="shared" si="37"/>
        <v>1900</v>
      </c>
      <c r="F2431" s="547">
        <v>0</v>
      </c>
      <c r="G2431" s="548">
        <v>0</v>
      </c>
      <c r="H2431" s="547">
        <v>0</v>
      </c>
      <c r="I2431" s="545" t="s">
        <v>12712</v>
      </c>
      <c r="J2431" s="545"/>
      <c r="K2431" s="545" t="s">
        <v>13413</v>
      </c>
      <c r="L2431" s="545" t="s">
        <v>13413</v>
      </c>
      <c r="M2431" s="548" t="s">
        <v>13758</v>
      </c>
      <c r="N2431" s="545" t="s">
        <v>13413</v>
      </c>
      <c r="O2431" s="545" t="s">
        <v>16108</v>
      </c>
      <c r="P2431" s="549">
        <v>2645</v>
      </c>
      <c r="Q2431" s="549">
        <v>1</v>
      </c>
      <c r="R2431" s="549">
        <v>87</v>
      </c>
      <c r="S2431" s="548"/>
      <c r="T2431" s="548"/>
      <c r="U2431" s="99"/>
    </row>
    <row r="2432" spans="1:21" ht="19.5" customHeight="1">
      <c r="A2432" s="545">
        <v>3192</v>
      </c>
      <c r="B2432" s="545" t="s">
        <v>11261</v>
      </c>
      <c r="C2432" s="545" t="s">
        <v>311</v>
      </c>
      <c r="D2432" s="546"/>
      <c r="E2432" s="171" t="str">
        <f t="shared" si="37"/>
        <v>1900</v>
      </c>
      <c r="F2432" s="547">
        <v>0</v>
      </c>
      <c r="G2432" s="548">
        <v>0</v>
      </c>
      <c r="H2432" s="547">
        <v>0</v>
      </c>
      <c r="I2432" s="545" t="s">
        <v>12657</v>
      </c>
      <c r="J2432" s="545"/>
      <c r="K2432" s="545" t="s">
        <v>13413</v>
      </c>
      <c r="L2432" s="545" t="s">
        <v>16109</v>
      </c>
      <c r="M2432" s="548" t="s">
        <v>13758</v>
      </c>
      <c r="N2432" s="545" t="s">
        <v>13413</v>
      </c>
      <c r="O2432" s="545" t="s">
        <v>16110</v>
      </c>
      <c r="P2432" s="549">
        <v>2646</v>
      </c>
      <c r="Q2432" s="549">
        <v>1</v>
      </c>
      <c r="R2432" s="549">
        <v>69</v>
      </c>
      <c r="S2432" s="548"/>
      <c r="T2432" s="548"/>
      <c r="U2432" s="99"/>
    </row>
    <row r="2433" spans="1:21" ht="19.5" customHeight="1">
      <c r="A2433" s="545">
        <v>3193</v>
      </c>
      <c r="B2433" s="545" t="s">
        <v>12444</v>
      </c>
      <c r="C2433" s="545" t="s">
        <v>206</v>
      </c>
      <c r="D2433" s="546">
        <v>44591</v>
      </c>
      <c r="E2433" s="171" t="str">
        <f t="shared" si="37"/>
        <v>2022</v>
      </c>
      <c r="F2433" s="547">
        <v>383</v>
      </c>
      <c r="G2433" s="548">
        <v>0.19</v>
      </c>
      <c r="H2433" s="547">
        <v>321.85000000000002</v>
      </c>
      <c r="I2433" s="545" t="s">
        <v>12739</v>
      </c>
      <c r="J2433" s="545" t="s">
        <v>13297</v>
      </c>
      <c r="K2433" s="545" t="s">
        <v>13413</v>
      </c>
      <c r="L2433" s="545" t="s">
        <v>16111</v>
      </c>
      <c r="M2433" s="548" t="s">
        <v>13758</v>
      </c>
      <c r="N2433" s="545" t="s">
        <v>13413</v>
      </c>
      <c r="O2433" s="545" t="s">
        <v>13413</v>
      </c>
      <c r="P2433" s="549">
        <v>2647</v>
      </c>
      <c r="Q2433" s="549">
        <v>1</v>
      </c>
      <c r="R2433" s="549">
        <v>70</v>
      </c>
      <c r="S2433" s="548">
        <v>2257</v>
      </c>
      <c r="T2433" s="548"/>
      <c r="U2433" s="99"/>
    </row>
    <row r="2434" spans="1:21" ht="19.5" customHeight="1">
      <c r="A2434" s="545">
        <v>3194</v>
      </c>
      <c r="B2434" s="545" t="s">
        <v>11260</v>
      </c>
      <c r="C2434" s="545" t="s">
        <v>311</v>
      </c>
      <c r="D2434" s="546"/>
      <c r="E2434" s="171" t="str">
        <f t="shared" si="37"/>
        <v>1900</v>
      </c>
      <c r="F2434" s="547">
        <v>0</v>
      </c>
      <c r="G2434" s="548">
        <v>0</v>
      </c>
      <c r="H2434" s="547">
        <v>0</v>
      </c>
      <c r="I2434" s="545" t="s">
        <v>12654</v>
      </c>
      <c r="J2434" s="545"/>
      <c r="K2434" s="545" t="s">
        <v>13413</v>
      </c>
      <c r="L2434" s="545" t="s">
        <v>13413</v>
      </c>
      <c r="M2434" s="548" t="s">
        <v>13758</v>
      </c>
      <c r="N2434" s="545" t="s">
        <v>22147</v>
      </c>
      <c r="O2434" s="545" t="s">
        <v>16112</v>
      </c>
      <c r="P2434" s="549">
        <v>2648</v>
      </c>
      <c r="Q2434" s="549">
        <v>1</v>
      </c>
      <c r="R2434" s="549">
        <v>2</v>
      </c>
      <c r="S2434" s="548"/>
      <c r="T2434" s="548">
        <v>110</v>
      </c>
      <c r="U2434" s="99"/>
    </row>
    <row r="2435" spans="1:21" ht="19.5" customHeight="1">
      <c r="A2435" s="545">
        <v>3195</v>
      </c>
      <c r="B2435" s="545" t="s">
        <v>441</v>
      </c>
      <c r="C2435" s="545" t="s">
        <v>4479</v>
      </c>
      <c r="D2435" s="546"/>
      <c r="E2435" s="171" t="str">
        <f t="shared" si="37"/>
        <v>1900</v>
      </c>
      <c r="F2435" s="547">
        <v>0</v>
      </c>
      <c r="G2435" s="548">
        <v>0</v>
      </c>
      <c r="H2435" s="547">
        <v>0</v>
      </c>
      <c r="I2435" s="545" t="s">
        <v>12654</v>
      </c>
      <c r="J2435" s="545"/>
      <c r="K2435" s="545" t="s">
        <v>13413</v>
      </c>
      <c r="L2435" s="545" t="s">
        <v>16113</v>
      </c>
      <c r="M2435" s="548" t="s">
        <v>13758</v>
      </c>
      <c r="N2435" s="545" t="s">
        <v>13413</v>
      </c>
      <c r="O2435" s="545" t="s">
        <v>16114</v>
      </c>
      <c r="P2435" s="549">
        <v>2649</v>
      </c>
      <c r="Q2435" s="549">
        <v>1</v>
      </c>
      <c r="R2435" s="549">
        <v>2</v>
      </c>
      <c r="S2435" s="548"/>
      <c r="T2435" s="548"/>
      <c r="U2435" s="99"/>
    </row>
    <row r="2436" spans="1:21" ht="19.5" customHeight="1">
      <c r="A2436" s="545">
        <v>3196</v>
      </c>
      <c r="B2436" s="545" t="s">
        <v>1669</v>
      </c>
      <c r="C2436" s="545" t="s">
        <v>221</v>
      </c>
      <c r="D2436" s="546"/>
      <c r="E2436" s="171" t="str">
        <f t="shared" ref="E2436:E2499" si="38">TEXT(D2436,"YYYY")</f>
        <v>1900</v>
      </c>
      <c r="F2436" s="547">
        <v>0</v>
      </c>
      <c r="G2436" s="548">
        <v>0</v>
      </c>
      <c r="H2436" s="547">
        <v>0</v>
      </c>
      <c r="I2436" s="545" t="s">
        <v>12645</v>
      </c>
      <c r="J2436" s="545"/>
      <c r="K2436" s="545" t="s">
        <v>13413</v>
      </c>
      <c r="L2436" s="545" t="s">
        <v>16115</v>
      </c>
      <c r="M2436" s="548" t="s">
        <v>13758</v>
      </c>
      <c r="N2436" s="545" t="s">
        <v>13413</v>
      </c>
      <c r="O2436" s="545" t="s">
        <v>13413</v>
      </c>
      <c r="P2436" s="549">
        <v>2650</v>
      </c>
      <c r="Q2436" s="549">
        <v>1</v>
      </c>
      <c r="R2436" s="549">
        <v>12</v>
      </c>
      <c r="S2436" s="548"/>
      <c r="T2436" s="548"/>
      <c r="U2436" s="99"/>
    </row>
    <row r="2437" spans="1:21" ht="19.5" customHeight="1">
      <c r="A2437" s="545">
        <v>3198</v>
      </c>
      <c r="B2437" s="545" t="s">
        <v>11259</v>
      </c>
      <c r="C2437" s="545" t="s">
        <v>786</v>
      </c>
      <c r="D2437" s="546"/>
      <c r="E2437" s="171" t="str">
        <f t="shared" si="38"/>
        <v>1900</v>
      </c>
      <c r="F2437" s="547">
        <v>0</v>
      </c>
      <c r="G2437" s="548">
        <v>0</v>
      </c>
      <c r="H2437" s="547">
        <v>0</v>
      </c>
      <c r="I2437" s="545" t="s">
        <v>12683</v>
      </c>
      <c r="J2437" s="545"/>
      <c r="K2437" s="545" t="s">
        <v>13413</v>
      </c>
      <c r="L2437" s="545" t="s">
        <v>13413</v>
      </c>
      <c r="M2437" s="548" t="s">
        <v>13758</v>
      </c>
      <c r="N2437" s="545" t="s">
        <v>13413</v>
      </c>
      <c r="O2437" s="545" t="s">
        <v>13413</v>
      </c>
      <c r="P2437" s="549">
        <v>2651</v>
      </c>
      <c r="Q2437" s="549">
        <v>1</v>
      </c>
      <c r="R2437" s="549">
        <v>18</v>
      </c>
      <c r="S2437" s="548"/>
      <c r="T2437" s="548"/>
      <c r="U2437" s="99"/>
    </row>
    <row r="2438" spans="1:21" ht="19.5" customHeight="1">
      <c r="A2438" s="545">
        <v>3200</v>
      </c>
      <c r="B2438" s="545" t="s">
        <v>11258</v>
      </c>
      <c r="C2438" s="545" t="s">
        <v>311</v>
      </c>
      <c r="D2438" s="546"/>
      <c r="E2438" s="171" t="str">
        <f t="shared" si="38"/>
        <v>1900</v>
      </c>
      <c r="F2438" s="547">
        <v>0</v>
      </c>
      <c r="G2438" s="548">
        <v>0</v>
      </c>
      <c r="H2438" s="547">
        <v>0</v>
      </c>
      <c r="I2438" s="545" t="s">
        <v>12657</v>
      </c>
      <c r="J2438" s="545"/>
      <c r="K2438" s="545" t="s">
        <v>13413</v>
      </c>
      <c r="L2438" s="545" t="s">
        <v>16116</v>
      </c>
      <c r="M2438" s="548" t="s">
        <v>13758</v>
      </c>
      <c r="N2438" s="545" t="s">
        <v>13413</v>
      </c>
      <c r="O2438" s="545" t="s">
        <v>16106</v>
      </c>
      <c r="P2438" s="549">
        <v>2652</v>
      </c>
      <c r="Q2438" s="549">
        <v>1</v>
      </c>
      <c r="R2438" s="549">
        <v>69</v>
      </c>
      <c r="S2438" s="548"/>
      <c r="T2438" s="548"/>
      <c r="U2438" s="99"/>
    </row>
    <row r="2439" spans="1:21" ht="19.5" customHeight="1">
      <c r="A2439" s="545">
        <v>3201</v>
      </c>
      <c r="B2439" s="545" t="s">
        <v>2133</v>
      </c>
      <c r="C2439" s="545" t="s">
        <v>216</v>
      </c>
      <c r="D2439" s="546"/>
      <c r="E2439" s="171" t="str">
        <f t="shared" si="38"/>
        <v>1900</v>
      </c>
      <c r="F2439" s="547">
        <v>0</v>
      </c>
      <c r="G2439" s="548">
        <v>0</v>
      </c>
      <c r="H2439" s="547">
        <v>0</v>
      </c>
      <c r="I2439" s="545" t="s">
        <v>12650</v>
      </c>
      <c r="J2439" s="545"/>
      <c r="K2439" s="545" t="s">
        <v>13413</v>
      </c>
      <c r="L2439" s="545" t="s">
        <v>16117</v>
      </c>
      <c r="M2439" s="548" t="s">
        <v>13758</v>
      </c>
      <c r="N2439" s="545" t="s">
        <v>22166</v>
      </c>
      <c r="O2439" s="545" t="s">
        <v>16118</v>
      </c>
      <c r="P2439" s="549">
        <v>2653</v>
      </c>
      <c r="Q2439" s="549">
        <v>1</v>
      </c>
      <c r="R2439" s="549">
        <v>127</v>
      </c>
      <c r="S2439" s="548"/>
      <c r="T2439" s="548">
        <v>11</v>
      </c>
      <c r="U2439" s="99"/>
    </row>
    <row r="2440" spans="1:21" ht="19.5" customHeight="1">
      <c r="A2440" s="545">
        <v>3202</v>
      </c>
      <c r="B2440" s="545" t="s">
        <v>2129</v>
      </c>
      <c r="C2440" s="545" t="s">
        <v>216</v>
      </c>
      <c r="D2440" s="546"/>
      <c r="E2440" s="171" t="str">
        <f t="shared" si="38"/>
        <v>1900</v>
      </c>
      <c r="F2440" s="547">
        <v>0</v>
      </c>
      <c r="G2440" s="548">
        <v>0</v>
      </c>
      <c r="H2440" s="547">
        <v>0</v>
      </c>
      <c r="I2440" s="545" t="s">
        <v>12650</v>
      </c>
      <c r="J2440" s="545"/>
      <c r="K2440" s="545" t="s">
        <v>13413</v>
      </c>
      <c r="L2440" s="545" t="s">
        <v>16119</v>
      </c>
      <c r="M2440" s="548" t="s">
        <v>13758</v>
      </c>
      <c r="N2440" s="545" t="s">
        <v>22166</v>
      </c>
      <c r="O2440" s="545" t="s">
        <v>16120</v>
      </c>
      <c r="P2440" s="549">
        <v>2654</v>
      </c>
      <c r="Q2440" s="549">
        <v>1</v>
      </c>
      <c r="R2440" s="549">
        <v>127</v>
      </c>
      <c r="S2440" s="548"/>
      <c r="T2440" s="548">
        <v>11</v>
      </c>
      <c r="U2440" s="99"/>
    </row>
    <row r="2441" spans="1:21" ht="19.5" customHeight="1">
      <c r="A2441" s="545">
        <v>3203</v>
      </c>
      <c r="B2441" s="545" t="s">
        <v>1867</v>
      </c>
      <c r="C2441" s="545" t="s">
        <v>216</v>
      </c>
      <c r="D2441" s="546"/>
      <c r="E2441" s="171" t="str">
        <f t="shared" si="38"/>
        <v>1900</v>
      </c>
      <c r="F2441" s="547">
        <v>0</v>
      </c>
      <c r="G2441" s="548">
        <v>0</v>
      </c>
      <c r="H2441" s="547">
        <v>0</v>
      </c>
      <c r="I2441" s="545" t="s">
        <v>12650</v>
      </c>
      <c r="J2441" s="545"/>
      <c r="K2441" s="545" t="s">
        <v>13413</v>
      </c>
      <c r="L2441" s="545" t="s">
        <v>16119</v>
      </c>
      <c r="M2441" s="548" t="s">
        <v>13758</v>
      </c>
      <c r="N2441" s="545" t="s">
        <v>22166</v>
      </c>
      <c r="O2441" s="545" t="s">
        <v>16121</v>
      </c>
      <c r="P2441" s="549">
        <v>2655</v>
      </c>
      <c r="Q2441" s="549">
        <v>1</v>
      </c>
      <c r="R2441" s="549">
        <v>127</v>
      </c>
      <c r="S2441" s="548"/>
      <c r="T2441" s="548">
        <v>11</v>
      </c>
      <c r="U2441" s="99"/>
    </row>
    <row r="2442" spans="1:21" ht="19.5" customHeight="1">
      <c r="A2442" s="545">
        <v>3204</v>
      </c>
      <c r="B2442" s="545" t="s">
        <v>1862</v>
      </c>
      <c r="C2442" s="545" t="s">
        <v>216</v>
      </c>
      <c r="D2442" s="546"/>
      <c r="E2442" s="171" t="str">
        <f t="shared" si="38"/>
        <v>1900</v>
      </c>
      <c r="F2442" s="547">
        <v>0</v>
      </c>
      <c r="G2442" s="548">
        <v>0</v>
      </c>
      <c r="H2442" s="547">
        <v>0</v>
      </c>
      <c r="I2442" s="545" t="s">
        <v>12650</v>
      </c>
      <c r="J2442" s="545"/>
      <c r="K2442" s="545" t="s">
        <v>13413</v>
      </c>
      <c r="L2442" s="545" t="s">
        <v>16119</v>
      </c>
      <c r="M2442" s="548" t="s">
        <v>13758</v>
      </c>
      <c r="N2442" s="545" t="s">
        <v>22166</v>
      </c>
      <c r="O2442" s="545" t="s">
        <v>16122</v>
      </c>
      <c r="P2442" s="549">
        <v>2656</v>
      </c>
      <c r="Q2442" s="549">
        <v>1</v>
      </c>
      <c r="R2442" s="549">
        <v>127</v>
      </c>
      <c r="S2442" s="548"/>
      <c r="T2442" s="548">
        <v>11</v>
      </c>
      <c r="U2442" s="99"/>
    </row>
    <row r="2443" spans="1:21" ht="19.5" customHeight="1">
      <c r="A2443" s="545">
        <v>3205</v>
      </c>
      <c r="B2443" s="545" t="s">
        <v>2271</v>
      </c>
      <c r="C2443" s="545" t="s">
        <v>216</v>
      </c>
      <c r="D2443" s="546"/>
      <c r="E2443" s="171" t="str">
        <f t="shared" si="38"/>
        <v>1900</v>
      </c>
      <c r="F2443" s="547">
        <v>0</v>
      </c>
      <c r="G2443" s="548">
        <v>0</v>
      </c>
      <c r="H2443" s="547">
        <v>0</v>
      </c>
      <c r="I2443" s="545" t="s">
        <v>12650</v>
      </c>
      <c r="J2443" s="545"/>
      <c r="K2443" s="545" t="s">
        <v>13413</v>
      </c>
      <c r="L2443" s="545" t="s">
        <v>16119</v>
      </c>
      <c r="M2443" s="548" t="s">
        <v>13758</v>
      </c>
      <c r="N2443" s="545" t="s">
        <v>22166</v>
      </c>
      <c r="O2443" s="545" t="s">
        <v>16123</v>
      </c>
      <c r="P2443" s="549">
        <v>2657</v>
      </c>
      <c r="Q2443" s="549">
        <v>1</v>
      </c>
      <c r="R2443" s="549">
        <v>127</v>
      </c>
      <c r="S2443" s="548"/>
      <c r="T2443" s="548">
        <v>11</v>
      </c>
      <c r="U2443" s="99"/>
    </row>
    <row r="2444" spans="1:21" ht="19.5" customHeight="1">
      <c r="A2444" s="545">
        <v>3206</v>
      </c>
      <c r="B2444" s="545" t="s">
        <v>11257</v>
      </c>
      <c r="C2444" s="545" t="s">
        <v>221</v>
      </c>
      <c r="D2444" s="546"/>
      <c r="E2444" s="171" t="str">
        <f t="shared" si="38"/>
        <v>1900</v>
      </c>
      <c r="F2444" s="547">
        <v>0</v>
      </c>
      <c r="G2444" s="548">
        <v>0</v>
      </c>
      <c r="H2444" s="547">
        <v>0</v>
      </c>
      <c r="I2444" s="545" t="s">
        <v>12712</v>
      </c>
      <c r="J2444" s="545"/>
      <c r="K2444" s="545" t="s">
        <v>13413</v>
      </c>
      <c r="L2444" s="545" t="s">
        <v>13413</v>
      </c>
      <c r="M2444" s="548" t="s">
        <v>13758</v>
      </c>
      <c r="N2444" s="545" t="s">
        <v>13413</v>
      </c>
      <c r="O2444" s="545" t="s">
        <v>13413</v>
      </c>
      <c r="P2444" s="549">
        <v>2658</v>
      </c>
      <c r="Q2444" s="549">
        <v>1</v>
      </c>
      <c r="R2444" s="549">
        <v>87</v>
      </c>
      <c r="S2444" s="548"/>
      <c r="T2444" s="548"/>
      <c r="U2444" s="99"/>
    </row>
    <row r="2445" spans="1:21" ht="19.5" customHeight="1">
      <c r="A2445" s="545">
        <v>3207</v>
      </c>
      <c r="B2445" s="545" t="s">
        <v>11256</v>
      </c>
      <c r="C2445" s="545" t="s">
        <v>216</v>
      </c>
      <c r="D2445" s="546"/>
      <c r="E2445" s="171" t="str">
        <f t="shared" si="38"/>
        <v>1900</v>
      </c>
      <c r="F2445" s="547">
        <v>0</v>
      </c>
      <c r="G2445" s="548">
        <v>0</v>
      </c>
      <c r="H2445" s="547">
        <v>0</v>
      </c>
      <c r="I2445" s="545" t="s">
        <v>12650</v>
      </c>
      <c r="J2445" s="545"/>
      <c r="K2445" s="545" t="s">
        <v>13413</v>
      </c>
      <c r="L2445" s="545" t="s">
        <v>16119</v>
      </c>
      <c r="M2445" s="548" t="s">
        <v>13758</v>
      </c>
      <c r="N2445" s="545" t="s">
        <v>22166</v>
      </c>
      <c r="O2445" s="545" t="s">
        <v>16124</v>
      </c>
      <c r="P2445" s="549">
        <v>2659</v>
      </c>
      <c r="Q2445" s="549">
        <v>1</v>
      </c>
      <c r="R2445" s="549">
        <v>127</v>
      </c>
      <c r="S2445" s="548"/>
      <c r="T2445" s="548">
        <v>11</v>
      </c>
      <c r="U2445" s="99"/>
    </row>
    <row r="2446" spans="1:21" ht="19.5" customHeight="1">
      <c r="A2446" s="545">
        <v>3208</v>
      </c>
      <c r="B2446" s="545" t="s">
        <v>2288</v>
      </c>
      <c r="C2446" s="545" t="s">
        <v>216</v>
      </c>
      <c r="D2446" s="546"/>
      <c r="E2446" s="171" t="str">
        <f t="shared" si="38"/>
        <v>1900</v>
      </c>
      <c r="F2446" s="547">
        <v>0</v>
      </c>
      <c r="G2446" s="548">
        <v>0</v>
      </c>
      <c r="H2446" s="547">
        <v>0</v>
      </c>
      <c r="I2446" s="545" t="s">
        <v>12650</v>
      </c>
      <c r="J2446" s="545"/>
      <c r="K2446" s="545" t="s">
        <v>13413</v>
      </c>
      <c r="L2446" s="545" t="s">
        <v>16119</v>
      </c>
      <c r="M2446" s="548" t="s">
        <v>13758</v>
      </c>
      <c r="N2446" s="545" t="s">
        <v>22166</v>
      </c>
      <c r="O2446" s="545" t="s">
        <v>16125</v>
      </c>
      <c r="P2446" s="549">
        <v>2660</v>
      </c>
      <c r="Q2446" s="549">
        <v>1</v>
      </c>
      <c r="R2446" s="549">
        <v>127</v>
      </c>
      <c r="S2446" s="548"/>
      <c r="T2446" s="548">
        <v>11</v>
      </c>
      <c r="U2446" s="99"/>
    </row>
    <row r="2447" spans="1:21" ht="19.5" customHeight="1">
      <c r="A2447" s="545">
        <v>3209</v>
      </c>
      <c r="B2447" s="545" t="s">
        <v>2936</v>
      </c>
      <c r="C2447" s="545" t="s">
        <v>786</v>
      </c>
      <c r="D2447" s="546"/>
      <c r="E2447" s="171" t="str">
        <f t="shared" si="38"/>
        <v>1900</v>
      </c>
      <c r="F2447" s="547">
        <v>0</v>
      </c>
      <c r="G2447" s="548">
        <v>0</v>
      </c>
      <c r="H2447" s="547">
        <v>0</v>
      </c>
      <c r="I2447" s="545" t="s">
        <v>12683</v>
      </c>
      <c r="J2447" s="545"/>
      <c r="K2447" s="545" t="s">
        <v>13413</v>
      </c>
      <c r="L2447" s="545" t="s">
        <v>13413</v>
      </c>
      <c r="M2447" s="548" t="s">
        <v>13758</v>
      </c>
      <c r="N2447" s="545" t="s">
        <v>13413</v>
      </c>
      <c r="O2447" s="545" t="s">
        <v>13413</v>
      </c>
      <c r="P2447" s="549">
        <v>2661</v>
      </c>
      <c r="Q2447" s="549">
        <v>1</v>
      </c>
      <c r="R2447" s="549">
        <v>18</v>
      </c>
      <c r="S2447" s="548"/>
      <c r="T2447" s="548"/>
      <c r="U2447" s="99"/>
    </row>
    <row r="2448" spans="1:21" ht="19.5" customHeight="1">
      <c r="A2448" s="545">
        <v>3210</v>
      </c>
      <c r="B2448" s="545" t="s">
        <v>11255</v>
      </c>
      <c r="C2448" s="545" t="s">
        <v>216</v>
      </c>
      <c r="D2448" s="546"/>
      <c r="E2448" s="171" t="str">
        <f t="shared" si="38"/>
        <v>1900</v>
      </c>
      <c r="F2448" s="547">
        <v>0</v>
      </c>
      <c r="G2448" s="548">
        <v>0</v>
      </c>
      <c r="H2448" s="547">
        <v>0</v>
      </c>
      <c r="I2448" s="545" t="s">
        <v>12650</v>
      </c>
      <c r="J2448" s="545"/>
      <c r="K2448" s="545" t="s">
        <v>13413</v>
      </c>
      <c r="L2448" s="545" t="s">
        <v>16119</v>
      </c>
      <c r="M2448" s="548" t="s">
        <v>13758</v>
      </c>
      <c r="N2448" s="545" t="s">
        <v>22166</v>
      </c>
      <c r="O2448" s="545" t="s">
        <v>16126</v>
      </c>
      <c r="P2448" s="549">
        <v>2662</v>
      </c>
      <c r="Q2448" s="549">
        <v>1</v>
      </c>
      <c r="R2448" s="549">
        <v>127</v>
      </c>
      <c r="S2448" s="548"/>
      <c r="T2448" s="548">
        <v>11</v>
      </c>
      <c r="U2448" s="99"/>
    </row>
    <row r="2449" spans="1:21" ht="19.5" customHeight="1">
      <c r="A2449" s="545">
        <v>3211</v>
      </c>
      <c r="B2449" s="545" t="s">
        <v>11254</v>
      </c>
      <c r="C2449" s="545" t="s">
        <v>216</v>
      </c>
      <c r="D2449" s="546"/>
      <c r="E2449" s="171" t="str">
        <f t="shared" si="38"/>
        <v>1900</v>
      </c>
      <c r="F2449" s="547">
        <v>0</v>
      </c>
      <c r="G2449" s="548">
        <v>0</v>
      </c>
      <c r="H2449" s="547">
        <v>0</v>
      </c>
      <c r="I2449" s="545" t="s">
        <v>12650</v>
      </c>
      <c r="J2449" s="545"/>
      <c r="K2449" s="545" t="s">
        <v>13413</v>
      </c>
      <c r="L2449" s="545" t="s">
        <v>16119</v>
      </c>
      <c r="M2449" s="548" t="s">
        <v>13758</v>
      </c>
      <c r="N2449" s="545" t="s">
        <v>22166</v>
      </c>
      <c r="O2449" s="545" t="s">
        <v>16127</v>
      </c>
      <c r="P2449" s="549">
        <v>2663</v>
      </c>
      <c r="Q2449" s="549">
        <v>1</v>
      </c>
      <c r="R2449" s="549">
        <v>127</v>
      </c>
      <c r="S2449" s="548"/>
      <c r="T2449" s="548">
        <v>11</v>
      </c>
      <c r="U2449" s="99"/>
    </row>
    <row r="2450" spans="1:21" ht="19.5" customHeight="1">
      <c r="A2450" s="545">
        <v>3213</v>
      </c>
      <c r="B2450" s="545" t="s">
        <v>11253</v>
      </c>
      <c r="C2450" s="545" t="s">
        <v>216</v>
      </c>
      <c r="D2450" s="546"/>
      <c r="E2450" s="171" t="str">
        <f t="shared" si="38"/>
        <v>1900</v>
      </c>
      <c r="F2450" s="547">
        <v>0</v>
      </c>
      <c r="G2450" s="548">
        <v>0</v>
      </c>
      <c r="H2450" s="547">
        <v>0</v>
      </c>
      <c r="I2450" s="545" t="s">
        <v>12650</v>
      </c>
      <c r="J2450" s="545"/>
      <c r="K2450" s="545" t="s">
        <v>13413</v>
      </c>
      <c r="L2450" s="545" t="s">
        <v>16119</v>
      </c>
      <c r="M2450" s="548" t="s">
        <v>13758</v>
      </c>
      <c r="N2450" s="545" t="s">
        <v>22166</v>
      </c>
      <c r="O2450" s="545" t="s">
        <v>16128</v>
      </c>
      <c r="P2450" s="549">
        <v>2664</v>
      </c>
      <c r="Q2450" s="549">
        <v>1</v>
      </c>
      <c r="R2450" s="549">
        <v>127</v>
      </c>
      <c r="S2450" s="548"/>
      <c r="T2450" s="548">
        <v>11</v>
      </c>
      <c r="U2450" s="99"/>
    </row>
    <row r="2451" spans="1:21" ht="19.5" customHeight="1">
      <c r="A2451" s="545">
        <v>3214</v>
      </c>
      <c r="B2451" s="545" t="s">
        <v>11252</v>
      </c>
      <c r="C2451" s="545" t="s">
        <v>216</v>
      </c>
      <c r="D2451" s="546"/>
      <c r="E2451" s="171" t="str">
        <f t="shared" si="38"/>
        <v>1900</v>
      </c>
      <c r="F2451" s="547">
        <v>0</v>
      </c>
      <c r="G2451" s="548">
        <v>0</v>
      </c>
      <c r="H2451" s="547">
        <v>0</v>
      </c>
      <c r="I2451" s="545" t="s">
        <v>12650</v>
      </c>
      <c r="J2451" s="545"/>
      <c r="K2451" s="545" t="s">
        <v>13413</v>
      </c>
      <c r="L2451" s="545" t="s">
        <v>16119</v>
      </c>
      <c r="M2451" s="548" t="s">
        <v>13758</v>
      </c>
      <c r="N2451" s="545" t="s">
        <v>22166</v>
      </c>
      <c r="O2451" s="545" t="s">
        <v>16129</v>
      </c>
      <c r="P2451" s="549">
        <v>2665</v>
      </c>
      <c r="Q2451" s="549">
        <v>1</v>
      </c>
      <c r="R2451" s="549">
        <v>127</v>
      </c>
      <c r="S2451" s="548"/>
      <c r="T2451" s="548">
        <v>11</v>
      </c>
      <c r="U2451" s="99"/>
    </row>
    <row r="2452" spans="1:21" ht="19.5" customHeight="1">
      <c r="A2452" s="545">
        <v>3215</v>
      </c>
      <c r="B2452" s="545" t="s">
        <v>1865</v>
      </c>
      <c r="C2452" s="545" t="s">
        <v>216</v>
      </c>
      <c r="D2452" s="546"/>
      <c r="E2452" s="171" t="str">
        <f t="shared" si="38"/>
        <v>1900</v>
      </c>
      <c r="F2452" s="547">
        <v>0</v>
      </c>
      <c r="G2452" s="548">
        <v>0</v>
      </c>
      <c r="H2452" s="547">
        <v>0</v>
      </c>
      <c r="I2452" s="545" t="s">
        <v>12650</v>
      </c>
      <c r="J2452" s="545"/>
      <c r="K2452" s="545" t="s">
        <v>13413</v>
      </c>
      <c r="L2452" s="545" t="s">
        <v>16130</v>
      </c>
      <c r="M2452" s="548" t="s">
        <v>13758</v>
      </c>
      <c r="N2452" s="545" t="s">
        <v>22166</v>
      </c>
      <c r="O2452" s="545" t="s">
        <v>16131</v>
      </c>
      <c r="P2452" s="549">
        <v>2666</v>
      </c>
      <c r="Q2452" s="549">
        <v>1</v>
      </c>
      <c r="R2452" s="549">
        <v>127</v>
      </c>
      <c r="S2452" s="548"/>
      <c r="T2452" s="548">
        <v>11</v>
      </c>
      <c r="U2452" s="99"/>
    </row>
    <row r="2453" spans="1:21" ht="19.5" customHeight="1">
      <c r="A2453" s="545">
        <v>3216</v>
      </c>
      <c r="B2453" s="545" t="s">
        <v>2280</v>
      </c>
      <c r="C2453" s="545" t="s">
        <v>216</v>
      </c>
      <c r="D2453" s="546"/>
      <c r="E2453" s="171" t="str">
        <f t="shared" si="38"/>
        <v>1900</v>
      </c>
      <c r="F2453" s="547">
        <v>0</v>
      </c>
      <c r="G2453" s="548">
        <v>0</v>
      </c>
      <c r="H2453" s="547">
        <v>0</v>
      </c>
      <c r="I2453" s="545" t="s">
        <v>12650</v>
      </c>
      <c r="J2453" s="545"/>
      <c r="K2453" s="545" t="s">
        <v>13413</v>
      </c>
      <c r="L2453" s="545" t="s">
        <v>16130</v>
      </c>
      <c r="M2453" s="548" t="s">
        <v>13758</v>
      </c>
      <c r="N2453" s="545" t="s">
        <v>22166</v>
      </c>
      <c r="O2453" s="545" t="s">
        <v>16132</v>
      </c>
      <c r="P2453" s="549">
        <v>2667</v>
      </c>
      <c r="Q2453" s="549">
        <v>1</v>
      </c>
      <c r="R2453" s="549">
        <v>127</v>
      </c>
      <c r="S2453" s="548"/>
      <c r="T2453" s="548">
        <v>11</v>
      </c>
      <c r="U2453" s="99"/>
    </row>
    <row r="2454" spans="1:21" ht="19.5" customHeight="1">
      <c r="A2454" s="545">
        <v>3217</v>
      </c>
      <c r="B2454" s="545" t="s">
        <v>2287</v>
      </c>
      <c r="C2454" s="545" t="s">
        <v>216</v>
      </c>
      <c r="D2454" s="546"/>
      <c r="E2454" s="171" t="str">
        <f t="shared" si="38"/>
        <v>1900</v>
      </c>
      <c r="F2454" s="547">
        <v>0</v>
      </c>
      <c r="G2454" s="548">
        <v>0</v>
      </c>
      <c r="H2454" s="547">
        <v>0</v>
      </c>
      <c r="I2454" s="545" t="s">
        <v>12650</v>
      </c>
      <c r="J2454" s="545"/>
      <c r="K2454" s="545" t="s">
        <v>13413</v>
      </c>
      <c r="L2454" s="545" t="s">
        <v>16130</v>
      </c>
      <c r="M2454" s="548" t="s">
        <v>13758</v>
      </c>
      <c r="N2454" s="545" t="s">
        <v>22166</v>
      </c>
      <c r="O2454" s="545" t="s">
        <v>16133</v>
      </c>
      <c r="P2454" s="549">
        <v>2668</v>
      </c>
      <c r="Q2454" s="549">
        <v>1</v>
      </c>
      <c r="R2454" s="549">
        <v>127</v>
      </c>
      <c r="S2454" s="548"/>
      <c r="T2454" s="548">
        <v>11</v>
      </c>
      <c r="U2454" s="99"/>
    </row>
    <row r="2455" spans="1:21" ht="19.5" customHeight="1">
      <c r="A2455" s="545">
        <v>3218</v>
      </c>
      <c r="B2455" s="545" t="s">
        <v>11251</v>
      </c>
      <c r="C2455" s="545" t="s">
        <v>216</v>
      </c>
      <c r="D2455" s="546"/>
      <c r="E2455" s="171" t="str">
        <f t="shared" si="38"/>
        <v>1900</v>
      </c>
      <c r="F2455" s="547">
        <v>0</v>
      </c>
      <c r="G2455" s="548">
        <v>0</v>
      </c>
      <c r="H2455" s="547">
        <v>0</v>
      </c>
      <c r="I2455" s="545" t="s">
        <v>12650</v>
      </c>
      <c r="J2455" s="545"/>
      <c r="K2455" s="545" t="s">
        <v>13413</v>
      </c>
      <c r="L2455" s="545" t="s">
        <v>16130</v>
      </c>
      <c r="M2455" s="548" t="s">
        <v>13758</v>
      </c>
      <c r="N2455" s="545" t="s">
        <v>22166</v>
      </c>
      <c r="O2455" s="545" t="s">
        <v>16134</v>
      </c>
      <c r="P2455" s="549">
        <v>2669</v>
      </c>
      <c r="Q2455" s="549">
        <v>1</v>
      </c>
      <c r="R2455" s="549">
        <v>127</v>
      </c>
      <c r="S2455" s="548"/>
      <c r="T2455" s="548">
        <v>11</v>
      </c>
      <c r="U2455" s="99"/>
    </row>
    <row r="2456" spans="1:21" ht="19.5" customHeight="1">
      <c r="A2456" s="545">
        <v>3232</v>
      </c>
      <c r="B2456" s="545" t="s">
        <v>7685</v>
      </c>
      <c r="C2456" s="545" t="s">
        <v>437</v>
      </c>
      <c r="D2456" s="546">
        <v>43655</v>
      </c>
      <c r="E2456" s="171" t="str">
        <f t="shared" si="38"/>
        <v>2019</v>
      </c>
      <c r="F2456" s="547">
        <v>1130500</v>
      </c>
      <c r="G2456" s="548">
        <v>0.19</v>
      </c>
      <c r="H2456" s="547">
        <v>950000</v>
      </c>
      <c r="I2456" s="545" t="s">
        <v>12750</v>
      </c>
      <c r="J2456" s="545" t="s">
        <v>13296</v>
      </c>
      <c r="K2456" s="545" t="s">
        <v>13413</v>
      </c>
      <c r="L2456" s="545" t="s">
        <v>13413</v>
      </c>
      <c r="M2456" s="548" t="s">
        <v>13868</v>
      </c>
      <c r="N2456" s="545" t="s">
        <v>13413</v>
      </c>
      <c r="O2456" s="545" t="s">
        <v>13413</v>
      </c>
      <c r="P2456" s="549">
        <v>2671</v>
      </c>
      <c r="Q2456" s="549">
        <v>2</v>
      </c>
      <c r="R2456" s="549">
        <v>97</v>
      </c>
      <c r="S2456" s="548">
        <v>2218</v>
      </c>
      <c r="T2456" s="548"/>
      <c r="U2456" s="99"/>
    </row>
    <row r="2457" spans="1:21" ht="19.5" customHeight="1">
      <c r="A2457" s="545">
        <v>3233</v>
      </c>
      <c r="B2457" s="545" t="s">
        <v>7081</v>
      </c>
      <c r="C2457" s="545" t="s">
        <v>4504</v>
      </c>
      <c r="D2457" s="546">
        <v>46052</v>
      </c>
      <c r="E2457" s="171" t="str">
        <f t="shared" si="38"/>
        <v>2026</v>
      </c>
      <c r="F2457" s="547">
        <v>267540</v>
      </c>
      <c r="G2457" s="548">
        <v>0.19</v>
      </c>
      <c r="H2457" s="547">
        <v>224823.53</v>
      </c>
      <c r="I2457" s="545" t="s">
        <v>12690</v>
      </c>
      <c r="J2457" s="545" t="s">
        <v>13307</v>
      </c>
      <c r="K2457" s="545" t="s">
        <v>13413</v>
      </c>
      <c r="L2457" s="545" t="s">
        <v>16135</v>
      </c>
      <c r="M2457" s="548" t="s">
        <v>13868</v>
      </c>
      <c r="N2457" s="545" t="s">
        <v>13413</v>
      </c>
      <c r="O2457" s="545" t="s">
        <v>13413</v>
      </c>
      <c r="P2457" s="549">
        <v>2672</v>
      </c>
      <c r="Q2457" s="549">
        <v>2</v>
      </c>
      <c r="R2457" s="549">
        <v>96</v>
      </c>
      <c r="S2457" s="548">
        <v>2228</v>
      </c>
      <c r="T2457" s="548"/>
      <c r="U2457" s="99"/>
    </row>
    <row r="2458" spans="1:21" ht="19.5" customHeight="1">
      <c r="A2458" s="545">
        <v>3235</v>
      </c>
      <c r="B2458" s="545" t="s">
        <v>934</v>
      </c>
      <c r="C2458" s="545" t="s">
        <v>437</v>
      </c>
      <c r="D2458" s="546"/>
      <c r="E2458" s="171" t="str">
        <f t="shared" si="38"/>
        <v>1900</v>
      </c>
      <c r="F2458" s="547">
        <v>0</v>
      </c>
      <c r="G2458" s="548">
        <v>0</v>
      </c>
      <c r="H2458" s="547">
        <v>0</v>
      </c>
      <c r="I2458" s="545" t="s">
        <v>12690</v>
      </c>
      <c r="J2458" s="545"/>
      <c r="K2458" s="545" t="s">
        <v>13413</v>
      </c>
      <c r="L2458" s="545" t="s">
        <v>16136</v>
      </c>
      <c r="M2458" s="548" t="s">
        <v>13868</v>
      </c>
      <c r="N2458" s="545" t="s">
        <v>13413</v>
      </c>
      <c r="O2458" s="545" t="s">
        <v>13413</v>
      </c>
      <c r="P2458" s="549">
        <v>2673</v>
      </c>
      <c r="Q2458" s="549">
        <v>2</v>
      </c>
      <c r="R2458" s="549">
        <v>96</v>
      </c>
      <c r="S2458" s="548"/>
      <c r="T2458" s="548"/>
      <c r="U2458" s="99"/>
    </row>
    <row r="2459" spans="1:21" ht="19.5" customHeight="1">
      <c r="A2459" s="545">
        <v>3237</v>
      </c>
      <c r="B2459" s="545" t="s">
        <v>11250</v>
      </c>
      <c r="C2459" s="545" t="s">
        <v>4504</v>
      </c>
      <c r="D2459" s="546"/>
      <c r="E2459" s="171" t="str">
        <f t="shared" si="38"/>
        <v>1900</v>
      </c>
      <c r="F2459" s="547">
        <v>0</v>
      </c>
      <c r="G2459" s="548">
        <v>0</v>
      </c>
      <c r="H2459" s="547">
        <v>0</v>
      </c>
      <c r="I2459" s="545" t="s">
        <v>12668</v>
      </c>
      <c r="J2459" s="545"/>
      <c r="K2459" s="545" t="s">
        <v>13413</v>
      </c>
      <c r="L2459" s="545" t="s">
        <v>16137</v>
      </c>
      <c r="M2459" s="548" t="s">
        <v>13868</v>
      </c>
      <c r="N2459" s="545" t="s">
        <v>22182</v>
      </c>
      <c r="O2459" s="545" t="s">
        <v>13413</v>
      </c>
      <c r="P2459" s="549">
        <v>2674</v>
      </c>
      <c r="Q2459" s="549">
        <v>2</v>
      </c>
      <c r="R2459" s="549">
        <v>7</v>
      </c>
      <c r="S2459" s="548"/>
      <c r="T2459" s="548">
        <v>157</v>
      </c>
      <c r="U2459" s="99"/>
    </row>
    <row r="2460" spans="1:21" ht="19.5" customHeight="1">
      <c r="A2460" s="545">
        <v>3238</v>
      </c>
      <c r="B2460" s="545" t="s">
        <v>11249</v>
      </c>
      <c r="C2460" s="545" t="s">
        <v>437</v>
      </c>
      <c r="D2460" s="546"/>
      <c r="E2460" s="171" t="str">
        <f t="shared" si="38"/>
        <v>1900</v>
      </c>
      <c r="F2460" s="547">
        <v>0</v>
      </c>
      <c r="G2460" s="548">
        <v>0</v>
      </c>
      <c r="H2460" s="547">
        <v>0</v>
      </c>
      <c r="I2460" s="545" t="s">
        <v>12668</v>
      </c>
      <c r="J2460" s="545"/>
      <c r="K2460" s="545" t="s">
        <v>13413</v>
      </c>
      <c r="L2460" s="545" t="s">
        <v>16137</v>
      </c>
      <c r="M2460" s="548" t="s">
        <v>13868</v>
      </c>
      <c r="N2460" s="545" t="s">
        <v>22182</v>
      </c>
      <c r="O2460" s="545" t="s">
        <v>13413</v>
      </c>
      <c r="P2460" s="549">
        <v>2675</v>
      </c>
      <c r="Q2460" s="549">
        <v>2</v>
      </c>
      <c r="R2460" s="549">
        <v>7</v>
      </c>
      <c r="S2460" s="548"/>
      <c r="T2460" s="548">
        <v>157</v>
      </c>
      <c r="U2460" s="99"/>
    </row>
    <row r="2461" spans="1:21" ht="19.5" customHeight="1">
      <c r="A2461" s="545">
        <v>3239</v>
      </c>
      <c r="B2461" s="545" t="s">
        <v>939</v>
      </c>
      <c r="C2461" s="545" t="s">
        <v>4504</v>
      </c>
      <c r="D2461" s="546"/>
      <c r="E2461" s="171" t="str">
        <f t="shared" si="38"/>
        <v>1900</v>
      </c>
      <c r="F2461" s="547">
        <v>0</v>
      </c>
      <c r="G2461" s="548">
        <v>0</v>
      </c>
      <c r="H2461" s="547">
        <v>0</v>
      </c>
      <c r="I2461" s="545" t="s">
        <v>12668</v>
      </c>
      <c r="J2461" s="545"/>
      <c r="K2461" s="545" t="s">
        <v>13413</v>
      </c>
      <c r="L2461" s="545" t="s">
        <v>13413</v>
      </c>
      <c r="M2461" s="548" t="s">
        <v>13868</v>
      </c>
      <c r="N2461" s="545" t="s">
        <v>22182</v>
      </c>
      <c r="O2461" s="545" t="s">
        <v>13413</v>
      </c>
      <c r="P2461" s="549">
        <v>2676</v>
      </c>
      <c r="Q2461" s="549">
        <v>2</v>
      </c>
      <c r="R2461" s="549">
        <v>7</v>
      </c>
      <c r="S2461" s="548"/>
      <c r="T2461" s="548">
        <v>157</v>
      </c>
      <c r="U2461" s="99"/>
    </row>
    <row r="2462" spans="1:21" ht="19.5" customHeight="1">
      <c r="A2462" s="545">
        <v>3240</v>
      </c>
      <c r="B2462" s="545" t="s">
        <v>939</v>
      </c>
      <c r="C2462" s="545" t="s">
        <v>437</v>
      </c>
      <c r="D2462" s="546"/>
      <c r="E2462" s="171" t="str">
        <f t="shared" si="38"/>
        <v>1900</v>
      </c>
      <c r="F2462" s="547">
        <v>0</v>
      </c>
      <c r="G2462" s="548">
        <v>0</v>
      </c>
      <c r="H2462" s="547">
        <v>0</v>
      </c>
      <c r="I2462" s="545" t="s">
        <v>12668</v>
      </c>
      <c r="J2462" s="545"/>
      <c r="K2462" s="545" t="s">
        <v>13413</v>
      </c>
      <c r="L2462" s="545" t="s">
        <v>13413</v>
      </c>
      <c r="M2462" s="548" t="s">
        <v>13868</v>
      </c>
      <c r="N2462" s="545" t="s">
        <v>22182</v>
      </c>
      <c r="O2462" s="545" t="s">
        <v>13413</v>
      </c>
      <c r="P2462" s="549">
        <v>2677</v>
      </c>
      <c r="Q2462" s="549">
        <v>2</v>
      </c>
      <c r="R2462" s="549">
        <v>7</v>
      </c>
      <c r="S2462" s="548"/>
      <c r="T2462" s="548">
        <v>157</v>
      </c>
      <c r="U2462" s="99"/>
    </row>
    <row r="2463" spans="1:21" ht="19.5" customHeight="1">
      <c r="A2463" s="545">
        <v>3241</v>
      </c>
      <c r="B2463" s="545" t="s">
        <v>1003</v>
      </c>
      <c r="C2463" s="545" t="s">
        <v>4504</v>
      </c>
      <c r="D2463" s="546">
        <v>46052</v>
      </c>
      <c r="E2463" s="171" t="str">
        <f t="shared" si="38"/>
        <v>2026</v>
      </c>
      <c r="F2463" s="547">
        <v>29122</v>
      </c>
      <c r="G2463" s="548">
        <v>0.19</v>
      </c>
      <c r="H2463" s="547">
        <v>24472.27</v>
      </c>
      <c r="I2463" s="545" t="s">
        <v>12668</v>
      </c>
      <c r="J2463" s="545" t="s">
        <v>13307</v>
      </c>
      <c r="K2463" s="545"/>
      <c r="L2463" s="545" t="s">
        <v>13413</v>
      </c>
      <c r="M2463" s="548" t="s">
        <v>13868</v>
      </c>
      <c r="N2463" s="545" t="s">
        <v>22182</v>
      </c>
      <c r="O2463" s="545" t="s">
        <v>13413</v>
      </c>
      <c r="P2463" s="549">
        <v>2678</v>
      </c>
      <c r="Q2463" s="549">
        <v>2</v>
      </c>
      <c r="R2463" s="549">
        <v>7</v>
      </c>
      <c r="S2463" s="548">
        <v>2228</v>
      </c>
      <c r="T2463" s="548">
        <v>157</v>
      </c>
      <c r="U2463" s="99"/>
    </row>
    <row r="2464" spans="1:21" ht="19.5" customHeight="1">
      <c r="A2464" s="545">
        <v>3242</v>
      </c>
      <c r="B2464" s="545" t="s">
        <v>1002</v>
      </c>
      <c r="C2464" s="545" t="s">
        <v>437</v>
      </c>
      <c r="D2464" s="546"/>
      <c r="E2464" s="171" t="str">
        <f t="shared" si="38"/>
        <v>1900</v>
      </c>
      <c r="F2464" s="547">
        <v>0</v>
      </c>
      <c r="G2464" s="548">
        <v>0</v>
      </c>
      <c r="H2464" s="547">
        <v>0</v>
      </c>
      <c r="I2464" s="545" t="s">
        <v>12668</v>
      </c>
      <c r="J2464" s="545"/>
      <c r="K2464" s="545" t="s">
        <v>13413</v>
      </c>
      <c r="L2464" s="545" t="s">
        <v>13413</v>
      </c>
      <c r="M2464" s="548" t="s">
        <v>13868</v>
      </c>
      <c r="N2464" s="545" t="s">
        <v>22182</v>
      </c>
      <c r="O2464" s="545" t="s">
        <v>13413</v>
      </c>
      <c r="P2464" s="549">
        <v>2679</v>
      </c>
      <c r="Q2464" s="549">
        <v>2</v>
      </c>
      <c r="R2464" s="549">
        <v>7</v>
      </c>
      <c r="S2464" s="548"/>
      <c r="T2464" s="548">
        <v>157</v>
      </c>
      <c r="U2464" s="99"/>
    </row>
    <row r="2465" spans="1:21" ht="19.5" customHeight="1">
      <c r="A2465" s="545">
        <v>3243</v>
      </c>
      <c r="B2465" s="545" t="s">
        <v>1020</v>
      </c>
      <c r="C2465" s="545" t="s">
        <v>4504</v>
      </c>
      <c r="D2465" s="546">
        <v>46052</v>
      </c>
      <c r="E2465" s="171" t="str">
        <f t="shared" si="38"/>
        <v>2026</v>
      </c>
      <c r="F2465" s="547">
        <v>41513</v>
      </c>
      <c r="G2465" s="548">
        <v>0.19</v>
      </c>
      <c r="H2465" s="547">
        <v>34884.870000000003</v>
      </c>
      <c r="I2465" s="545" t="s">
        <v>12668</v>
      </c>
      <c r="J2465" s="545" t="s">
        <v>13307</v>
      </c>
      <c r="K2465" s="545"/>
      <c r="L2465" s="545" t="s">
        <v>13413</v>
      </c>
      <c r="M2465" s="548" t="s">
        <v>13868</v>
      </c>
      <c r="N2465" s="545" t="s">
        <v>22182</v>
      </c>
      <c r="O2465" s="545" t="s">
        <v>13413</v>
      </c>
      <c r="P2465" s="549">
        <v>2680</v>
      </c>
      <c r="Q2465" s="549">
        <v>2</v>
      </c>
      <c r="R2465" s="549">
        <v>7</v>
      </c>
      <c r="S2465" s="548">
        <v>2228</v>
      </c>
      <c r="T2465" s="548">
        <v>157</v>
      </c>
      <c r="U2465" s="99"/>
    </row>
    <row r="2466" spans="1:21" ht="19.5" customHeight="1">
      <c r="A2466" s="545">
        <v>3244</v>
      </c>
      <c r="B2466" s="545" t="s">
        <v>1020</v>
      </c>
      <c r="C2466" s="545" t="s">
        <v>437</v>
      </c>
      <c r="D2466" s="546"/>
      <c r="E2466" s="171" t="str">
        <f t="shared" si="38"/>
        <v>1900</v>
      </c>
      <c r="F2466" s="547">
        <v>0</v>
      </c>
      <c r="G2466" s="548">
        <v>0</v>
      </c>
      <c r="H2466" s="547">
        <v>0</v>
      </c>
      <c r="I2466" s="545" t="s">
        <v>12668</v>
      </c>
      <c r="J2466" s="545"/>
      <c r="K2466" s="545" t="s">
        <v>13413</v>
      </c>
      <c r="L2466" s="545" t="s">
        <v>13413</v>
      </c>
      <c r="M2466" s="548" t="s">
        <v>13868</v>
      </c>
      <c r="N2466" s="545" t="s">
        <v>22182</v>
      </c>
      <c r="O2466" s="545" t="s">
        <v>13413</v>
      </c>
      <c r="P2466" s="549">
        <v>2681</v>
      </c>
      <c r="Q2466" s="549">
        <v>2</v>
      </c>
      <c r="R2466" s="549">
        <v>7</v>
      </c>
      <c r="S2466" s="548"/>
      <c r="T2466" s="548">
        <v>157</v>
      </c>
      <c r="U2466" s="99"/>
    </row>
    <row r="2467" spans="1:21" ht="19.5" customHeight="1">
      <c r="A2467" s="545">
        <v>3245</v>
      </c>
      <c r="B2467" s="545" t="s">
        <v>11248</v>
      </c>
      <c r="C2467" s="545" t="s">
        <v>4504</v>
      </c>
      <c r="D2467" s="546"/>
      <c r="E2467" s="171" t="str">
        <f t="shared" si="38"/>
        <v>1900</v>
      </c>
      <c r="F2467" s="547">
        <v>0</v>
      </c>
      <c r="G2467" s="548">
        <v>0</v>
      </c>
      <c r="H2467" s="547">
        <v>0</v>
      </c>
      <c r="I2467" s="545" t="s">
        <v>12668</v>
      </c>
      <c r="J2467" s="545"/>
      <c r="K2467" s="545" t="s">
        <v>13413</v>
      </c>
      <c r="L2467" s="545" t="s">
        <v>13413</v>
      </c>
      <c r="M2467" s="548" t="s">
        <v>13868</v>
      </c>
      <c r="N2467" s="545" t="s">
        <v>22182</v>
      </c>
      <c r="O2467" s="545" t="s">
        <v>13413</v>
      </c>
      <c r="P2467" s="549">
        <v>2682</v>
      </c>
      <c r="Q2467" s="549">
        <v>2</v>
      </c>
      <c r="R2467" s="549">
        <v>7</v>
      </c>
      <c r="S2467" s="548"/>
      <c r="T2467" s="548">
        <v>157</v>
      </c>
      <c r="U2467" s="99"/>
    </row>
    <row r="2468" spans="1:21" ht="19.5" customHeight="1">
      <c r="A2468" s="545">
        <v>3246</v>
      </c>
      <c r="B2468" s="545" t="s">
        <v>1029</v>
      </c>
      <c r="C2468" s="545" t="s">
        <v>903</v>
      </c>
      <c r="D2468" s="546"/>
      <c r="E2468" s="171" t="str">
        <f t="shared" si="38"/>
        <v>1900</v>
      </c>
      <c r="F2468" s="547">
        <v>0</v>
      </c>
      <c r="G2468" s="548">
        <v>0</v>
      </c>
      <c r="H2468" s="547">
        <v>0</v>
      </c>
      <c r="I2468" s="545" t="s">
        <v>12750</v>
      </c>
      <c r="J2468" s="545"/>
      <c r="K2468" s="545" t="s">
        <v>13413</v>
      </c>
      <c r="L2468" s="545" t="s">
        <v>16138</v>
      </c>
      <c r="M2468" s="548" t="s">
        <v>13868</v>
      </c>
      <c r="N2468" s="545" t="s">
        <v>22183</v>
      </c>
      <c r="O2468" s="545" t="s">
        <v>13413</v>
      </c>
      <c r="P2468" s="549">
        <v>2683</v>
      </c>
      <c r="Q2468" s="549">
        <v>2</v>
      </c>
      <c r="R2468" s="549">
        <v>97</v>
      </c>
      <c r="S2468" s="548"/>
      <c r="T2468" s="548">
        <v>97</v>
      </c>
      <c r="U2468" s="99"/>
    </row>
    <row r="2469" spans="1:21" ht="19.5" customHeight="1">
      <c r="A2469" s="545">
        <v>3247</v>
      </c>
      <c r="B2469" s="545" t="s">
        <v>1029</v>
      </c>
      <c r="C2469" s="545" t="s">
        <v>437</v>
      </c>
      <c r="D2469" s="546"/>
      <c r="E2469" s="171" t="str">
        <f t="shared" si="38"/>
        <v>1900</v>
      </c>
      <c r="F2469" s="547">
        <v>0</v>
      </c>
      <c r="G2469" s="548">
        <v>0</v>
      </c>
      <c r="H2469" s="547">
        <v>0</v>
      </c>
      <c r="I2469" s="545" t="s">
        <v>12750</v>
      </c>
      <c r="J2469" s="545"/>
      <c r="K2469" s="545" t="s">
        <v>13413</v>
      </c>
      <c r="L2469" s="545" t="s">
        <v>16138</v>
      </c>
      <c r="M2469" s="548" t="s">
        <v>13868</v>
      </c>
      <c r="N2469" s="545" t="s">
        <v>22183</v>
      </c>
      <c r="O2469" s="545" t="s">
        <v>13413</v>
      </c>
      <c r="P2469" s="549">
        <v>2684</v>
      </c>
      <c r="Q2469" s="549">
        <v>2</v>
      </c>
      <c r="R2469" s="549">
        <v>97</v>
      </c>
      <c r="S2469" s="548"/>
      <c r="T2469" s="548">
        <v>97</v>
      </c>
      <c r="U2469" s="99"/>
    </row>
    <row r="2470" spans="1:21" ht="19.5" customHeight="1">
      <c r="A2470" s="545">
        <v>3248</v>
      </c>
      <c r="B2470" s="545" t="s">
        <v>6746</v>
      </c>
      <c r="C2470" s="545" t="s">
        <v>903</v>
      </c>
      <c r="D2470" s="546">
        <v>46052</v>
      </c>
      <c r="E2470" s="171" t="str">
        <f t="shared" si="38"/>
        <v>2026</v>
      </c>
      <c r="F2470" s="547">
        <v>59209</v>
      </c>
      <c r="G2470" s="548">
        <v>0.19</v>
      </c>
      <c r="H2470" s="547">
        <v>49755.46</v>
      </c>
      <c r="I2470" s="545" t="s">
        <v>12750</v>
      </c>
      <c r="J2470" s="545" t="s">
        <v>13307</v>
      </c>
      <c r="K2470" s="545" t="s">
        <v>13413</v>
      </c>
      <c r="L2470" s="545" t="s">
        <v>16139</v>
      </c>
      <c r="M2470" s="548" t="s">
        <v>13868</v>
      </c>
      <c r="N2470" s="545" t="s">
        <v>13413</v>
      </c>
      <c r="O2470" s="545" t="s">
        <v>16140</v>
      </c>
      <c r="P2470" s="549">
        <v>2685</v>
      </c>
      <c r="Q2470" s="549">
        <v>2</v>
      </c>
      <c r="R2470" s="549">
        <v>97</v>
      </c>
      <c r="S2470" s="548">
        <v>2228</v>
      </c>
      <c r="T2470" s="548"/>
      <c r="U2470" s="99"/>
    </row>
    <row r="2471" spans="1:21" ht="19.5" customHeight="1">
      <c r="A2471" s="545">
        <v>3250</v>
      </c>
      <c r="B2471" s="545" t="s">
        <v>1030</v>
      </c>
      <c r="C2471" s="545" t="s">
        <v>4504</v>
      </c>
      <c r="D2471" s="546"/>
      <c r="E2471" s="171" t="str">
        <f t="shared" si="38"/>
        <v>1900</v>
      </c>
      <c r="F2471" s="547">
        <v>0</v>
      </c>
      <c r="G2471" s="548">
        <v>0</v>
      </c>
      <c r="H2471" s="547">
        <v>0</v>
      </c>
      <c r="I2471" s="545" t="s">
        <v>12750</v>
      </c>
      <c r="J2471" s="545"/>
      <c r="K2471" s="545" t="s">
        <v>13413</v>
      </c>
      <c r="L2471" s="545" t="s">
        <v>13413</v>
      </c>
      <c r="M2471" s="548" t="s">
        <v>13868</v>
      </c>
      <c r="N2471" s="545" t="s">
        <v>22183</v>
      </c>
      <c r="O2471" s="545" t="s">
        <v>16140</v>
      </c>
      <c r="P2471" s="549">
        <v>2686</v>
      </c>
      <c r="Q2471" s="549">
        <v>2</v>
      </c>
      <c r="R2471" s="549">
        <v>97</v>
      </c>
      <c r="S2471" s="548"/>
      <c r="T2471" s="548">
        <v>97</v>
      </c>
      <c r="U2471" s="99"/>
    </row>
    <row r="2472" spans="1:21" ht="19.5" customHeight="1">
      <c r="A2472" s="545">
        <v>3251</v>
      </c>
      <c r="B2472" s="545" t="s">
        <v>6878</v>
      </c>
      <c r="C2472" s="545" t="s">
        <v>4504</v>
      </c>
      <c r="D2472" s="546">
        <v>43851</v>
      </c>
      <c r="E2472" s="171" t="str">
        <f t="shared" si="38"/>
        <v>2020</v>
      </c>
      <c r="F2472" s="547">
        <v>39612.01</v>
      </c>
      <c r="G2472" s="548">
        <v>0.19</v>
      </c>
      <c r="H2472" s="547">
        <v>33287.4</v>
      </c>
      <c r="I2472" s="545" t="s">
        <v>12690</v>
      </c>
      <c r="J2472" s="545" t="s">
        <v>13298</v>
      </c>
      <c r="K2472" s="545" t="s">
        <v>16141</v>
      </c>
      <c r="L2472" s="545" t="s">
        <v>13413</v>
      </c>
      <c r="M2472" s="548" t="s">
        <v>13868</v>
      </c>
      <c r="N2472" s="545" t="s">
        <v>22183</v>
      </c>
      <c r="O2472" s="545" t="s">
        <v>16142</v>
      </c>
      <c r="P2472" s="549">
        <v>2687</v>
      </c>
      <c r="Q2472" s="549">
        <v>2</v>
      </c>
      <c r="R2472" s="549">
        <v>96</v>
      </c>
      <c r="S2472" s="548">
        <v>1012</v>
      </c>
      <c r="T2472" s="548">
        <v>97</v>
      </c>
      <c r="U2472" s="99"/>
    </row>
    <row r="2473" spans="1:21" ht="19.5" customHeight="1">
      <c r="A2473" s="545">
        <v>3252</v>
      </c>
      <c r="B2473" s="545" t="s">
        <v>972</v>
      </c>
      <c r="C2473" s="545" t="s">
        <v>4504</v>
      </c>
      <c r="D2473" s="546"/>
      <c r="E2473" s="171" t="str">
        <f t="shared" si="38"/>
        <v>1900</v>
      </c>
      <c r="F2473" s="547">
        <v>0</v>
      </c>
      <c r="G2473" s="548">
        <v>0</v>
      </c>
      <c r="H2473" s="547">
        <v>0</v>
      </c>
      <c r="I2473" s="545" t="s">
        <v>12690</v>
      </c>
      <c r="J2473" s="545"/>
      <c r="K2473" s="545" t="s">
        <v>16143</v>
      </c>
      <c r="L2473" s="545" t="s">
        <v>13413</v>
      </c>
      <c r="M2473" s="548" t="s">
        <v>13868</v>
      </c>
      <c r="N2473" s="545" t="s">
        <v>22183</v>
      </c>
      <c r="O2473" s="545" t="s">
        <v>16144</v>
      </c>
      <c r="P2473" s="549">
        <v>2688</v>
      </c>
      <c r="Q2473" s="549">
        <v>2</v>
      </c>
      <c r="R2473" s="549">
        <v>96</v>
      </c>
      <c r="S2473" s="548"/>
      <c r="T2473" s="548">
        <v>97</v>
      </c>
      <c r="U2473" s="99"/>
    </row>
    <row r="2474" spans="1:21" ht="19.5" customHeight="1">
      <c r="A2474" s="545">
        <v>3253</v>
      </c>
      <c r="B2474" s="545" t="s">
        <v>7249</v>
      </c>
      <c r="C2474" s="545" t="s">
        <v>903</v>
      </c>
      <c r="D2474" s="546">
        <v>46052</v>
      </c>
      <c r="E2474" s="171" t="str">
        <f t="shared" si="38"/>
        <v>2026</v>
      </c>
      <c r="F2474" s="547">
        <v>179753</v>
      </c>
      <c r="G2474" s="548">
        <v>0.19</v>
      </c>
      <c r="H2474" s="547">
        <v>151052.94</v>
      </c>
      <c r="I2474" s="545" t="s">
        <v>12751</v>
      </c>
      <c r="J2474" s="545" t="s">
        <v>13307</v>
      </c>
      <c r="K2474" s="545" t="s">
        <v>13413</v>
      </c>
      <c r="L2474" s="545" t="s">
        <v>16145</v>
      </c>
      <c r="M2474" s="548" t="s">
        <v>13868</v>
      </c>
      <c r="N2474" s="545" t="s">
        <v>22183</v>
      </c>
      <c r="O2474" s="545" t="s">
        <v>16146</v>
      </c>
      <c r="P2474" s="549">
        <v>2689</v>
      </c>
      <c r="Q2474" s="549">
        <v>2</v>
      </c>
      <c r="R2474" s="549">
        <v>98</v>
      </c>
      <c r="S2474" s="548">
        <v>2228</v>
      </c>
      <c r="T2474" s="548">
        <v>97</v>
      </c>
      <c r="U2474" s="99"/>
    </row>
    <row r="2475" spans="1:21" ht="19.5" customHeight="1">
      <c r="A2475" s="545">
        <v>3255</v>
      </c>
      <c r="B2475" s="545" t="s">
        <v>976</v>
      </c>
      <c r="C2475" s="545" t="s">
        <v>4504</v>
      </c>
      <c r="D2475" s="546">
        <v>43542</v>
      </c>
      <c r="E2475" s="171" t="str">
        <f t="shared" si="38"/>
        <v>2019</v>
      </c>
      <c r="F2475" s="547">
        <v>423513</v>
      </c>
      <c r="G2475" s="548">
        <v>0.19</v>
      </c>
      <c r="H2475" s="547">
        <v>355893.28</v>
      </c>
      <c r="I2475" s="545" t="s">
        <v>12751</v>
      </c>
      <c r="J2475" s="545" t="s">
        <v>13298</v>
      </c>
      <c r="K2475" s="545" t="s">
        <v>13413</v>
      </c>
      <c r="L2475" s="545" t="s">
        <v>13413</v>
      </c>
      <c r="M2475" s="548" t="s">
        <v>13868</v>
      </c>
      <c r="N2475" s="545" t="s">
        <v>22183</v>
      </c>
      <c r="O2475" s="545" t="s">
        <v>16147</v>
      </c>
      <c r="P2475" s="549">
        <v>2690</v>
      </c>
      <c r="Q2475" s="549">
        <v>2</v>
      </c>
      <c r="R2475" s="549">
        <v>98</v>
      </c>
      <c r="S2475" s="548">
        <v>1012</v>
      </c>
      <c r="T2475" s="548">
        <v>97</v>
      </c>
      <c r="U2475" s="99"/>
    </row>
    <row r="2476" spans="1:21" ht="19.5" customHeight="1">
      <c r="A2476" s="545">
        <v>3256</v>
      </c>
      <c r="B2476" s="545" t="s">
        <v>6364</v>
      </c>
      <c r="C2476" s="545" t="s">
        <v>903</v>
      </c>
      <c r="D2476" s="546">
        <v>45708</v>
      </c>
      <c r="E2476" s="171" t="str">
        <f t="shared" si="38"/>
        <v>2025</v>
      </c>
      <c r="F2476" s="547">
        <v>74477.990000000005</v>
      </c>
      <c r="G2476" s="548">
        <v>0.19</v>
      </c>
      <c r="H2476" s="547">
        <v>62586.55</v>
      </c>
      <c r="I2476" s="545" t="s">
        <v>12668</v>
      </c>
      <c r="J2476" s="545" t="s">
        <v>13307</v>
      </c>
      <c r="K2476" s="545" t="s">
        <v>13413</v>
      </c>
      <c r="L2476" s="545" t="s">
        <v>16148</v>
      </c>
      <c r="M2476" s="548" t="s">
        <v>13868</v>
      </c>
      <c r="N2476" s="545" t="s">
        <v>22183</v>
      </c>
      <c r="O2476" s="545" t="s">
        <v>13413</v>
      </c>
      <c r="P2476" s="549">
        <v>2691</v>
      </c>
      <c r="Q2476" s="549">
        <v>2</v>
      </c>
      <c r="R2476" s="549">
        <v>7</v>
      </c>
      <c r="S2476" s="548">
        <v>2228</v>
      </c>
      <c r="T2476" s="548">
        <v>97</v>
      </c>
      <c r="U2476" s="99"/>
    </row>
    <row r="2477" spans="1:21" ht="19.5" customHeight="1">
      <c r="A2477" s="545">
        <v>3257</v>
      </c>
      <c r="B2477" s="545" t="s">
        <v>11247</v>
      </c>
      <c r="C2477" s="545" t="s">
        <v>216</v>
      </c>
      <c r="D2477" s="546"/>
      <c r="E2477" s="171" t="str">
        <f t="shared" si="38"/>
        <v>1900</v>
      </c>
      <c r="F2477" s="547">
        <v>0</v>
      </c>
      <c r="G2477" s="548">
        <v>0</v>
      </c>
      <c r="H2477" s="547">
        <v>0</v>
      </c>
      <c r="I2477" s="545" t="s">
        <v>12714</v>
      </c>
      <c r="J2477" s="545"/>
      <c r="K2477" s="545" t="s">
        <v>13413</v>
      </c>
      <c r="L2477" s="545" t="s">
        <v>14674</v>
      </c>
      <c r="M2477" s="548" t="s">
        <v>13758</v>
      </c>
      <c r="N2477" s="545" t="s">
        <v>13413</v>
      </c>
      <c r="O2477" s="545" t="s">
        <v>16149</v>
      </c>
      <c r="P2477" s="549">
        <v>2692</v>
      </c>
      <c r="Q2477" s="549">
        <v>1</v>
      </c>
      <c r="R2477" s="549">
        <v>113</v>
      </c>
      <c r="S2477" s="548"/>
      <c r="T2477" s="548"/>
      <c r="U2477" s="99"/>
    </row>
    <row r="2478" spans="1:21" ht="19.5" customHeight="1">
      <c r="A2478" s="545">
        <v>3258</v>
      </c>
      <c r="B2478" s="545" t="s">
        <v>11246</v>
      </c>
      <c r="C2478" s="545" t="s">
        <v>216</v>
      </c>
      <c r="D2478" s="546"/>
      <c r="E2478" s="171" t="str">
        <f t="shared" si="38"/>
        <v>1900</v>
      </c>
      <c r="F2478" s="547">
        <v>0</v>
      </c>
      <c r="G2478" s="548">
        <v>0</v>
      </c>
      <c r="H2478" s="547">
        <v>0</v>
      </c>
      <c r="I2478" s="545" t="s">
        <v>12714</v>
      </c>
      <c r="J2478" s="545"/>
      <c r="K2478" s="545" t="s">
        <v>13413</v>
      </c>
      <c r="L2478" s="545" t="s">
        <v>16150</v>
      </c>
      <c r="M2478" s="548" t="s">
        <v>13758</v>
      </c>
      <c r="N2478" s="545" t="s">
        <v>13413</v>
      </c>
      <c r="O2478" s="545" t="s">
        <v>16151</v>
      </c>
      <c r="P2478" s="549">
        <v>2693</v>
      </c>
      <c r="Q2478" s="549">
        <v>1</v>
      </c>
      <c r="R2478" s="549">
        <v>113</v>
      </c>
      <c r="S2478" s="548"/>
      <c r="T2478" s="548"/>
      <c r="U2478" s="99"/>
    </row>
    <row r="2479" spans="1:21" ht="19.5" customHeight="1">
      <c r="A2479" s="545">
        <v>3260</v>
      </c>
      <c r="B2479" s="545" t="s">
        <v>11245</v>
      </c>
      <c r="C2479" s="545" t="s">
        <v>216</v>
      </c>
      <c r="D2479" s="546"/>
      <c r="E2479" s="171" t="str">
        <f t="shared" si="38"/>
        <v>1900</v>
      </c>
      <c r="F2479" s="547">
        <v>0</v>
      </c>
      <c r="G2479" s="548">
        <v>0</v>
      </c>
      <c r="H2479" s="547">
        <v>0</v>
      </c>
      <c r="I2479" s="545" t="s">
        <v>12714</v>
      </c>
      <c r="J2479" s="545"/>
      <c r="K2479" s="545" t="s">
        <v>13413</v>
      </c>
      <c r="L2479" s="545" t="s">
        <v>16152</v>
      </c>
      <c r="M2479" s="548" t="s">
        <v>13758</v>
      </c>
      <c r="N2479" s="545" t="s">
        <v>13413</v>
      </c>
      <c r="O2479" s="545" t="s">
        <v>16153</v>
      </c>
      <c r="P2479" s="549">
        <v>2694</v>
      </c>
      <c r="Q2479" s="549">
        <v>1</v>
      </c>
      <c r="R2479" s="549">
        <v>113</v>
      </c>
      <c r="S2479" s="548"/>
      <c r="T2479" s="548"/>
      <c r="U2479" s="99"/>
    </row>
    <row r="2480" spans="1:21" ht="19.5" customHeight="1">
      <c r="A2480" s="545">
        <v>3261</v>
      </c>
      <c r="B2480" s="545" t="s">
        <v>11244</v>
      </c>
      <c r="C2480" s="545" t="s">
        <v>216</v>
      </c>
      <c r="D2480" s="546"/>
      <c r="E2480" s="171" t="str">
        <f t="shared" si="38"/>
        <v>1900</v>
      </c>
      <c r="F2480" s="547">
        <v>0</v>
      </c>
      <c r="G2480" s="548">
        <v>0</v>
      </c>
      <c r="H2480" s="547">
        <v>0</v>
      </c>
      <c r="I2480" s="545" t="s">
        <v>12724</v>
      </c>
      <c r="J2480" s="545"/>
      <c r="K2480" s="545" t="s">
        <v>13413</v>
      </c>
      <c r="L2480" s="545" t="s">
        <v>14649</v>
      </c>
      <c r="M2480" s="548" t="s">
        <v>13758</v>
      </c>
      <c r="N2480" s="545" t="s">
        <v>13413</v>
      </c>
      <c r="O2480" s="545" t="s">
        <v>16154</v>
      </c>
      <c r="P2480" s="549">
        <v>2695</v>
      </c>
      <c r="Q2480" s="549">
        <v>1</v>
      </c>
      <c r="R2480" s="549">
        <v>112</v>
      </c>
      <c r="S2480" s="548"/>
      <c r="T2480" s="548"/>
      <c r="U2480" s="99"/>
    </row>
    <row r="2481" spans="1:21" ht="19.5" customHeight="1">
      <c r="A2481" s="545">
        <v>3262</v>
      </c>
      <c r="B2481" s="545" t="s">
        <v>11243</v>
      </c>
      <c r="C2481" s="545" t="s">
        <v>216</v>
      </c>
      <c r="D2481" s="546"/>
      <c r="E2481" s="171" t="str">
        <f t="shared" si="38"/>
        <v>1900</v>
      </c>
      <c r="F2481" s="547">
        <v>0</v>
      </c>
      <c r="G2481" s="548">
        <v>0</v>
      </c>
      <c r="H2481" s="547">
        <v>0</v>
      </c>
      <c r="I2481" s="545" t="s">
        <v>12724</v>
      </c>
      <c r="J2481" s="545"/>
      <c r="K2481" s="545" t="s">
        <v>13413</v>
      </c>
      <c r="L2481" s="545" t="s">
        <v>16155</v>
      </c>
      <c r="M2481" s="548" t="s">
        <v>13758</v>
      </c>
      <c r="N2481" s="545" t="s">
        <v>13413</v>
      </c>
      <c r="O2481" s="545" t="s">
        <v>16156</v>
      </c>
      <c r="P2481" s="549">
        <v>2696</v>
      </c>
      <c r="Q2481" s="549">
        <v>1</v>
      </c>
      <c r="R2481" s="549">
        <v>112</v>
      </c>
      <c r="S2481" s="548"/>
      <c r="T2481" s="548"/>
      <c r="U2481" s="99"/>
    </row>
    <row r="2482" spans="1:21" ht="19.5" customHeight="1">
      <c r="A2482" s="545">
        <v>3263</v>
      </c>
      <c r="B2482" s="545" t="s">
        <v>11242</v>
      </c>
      <c r="C2482" s="545" t="s">
        <v>216</v>
      </c>
      <c r="D2482" s="546"/>
      <c r="E2482" s="171" t="str">
        <f t="shared" si="38"/>
        <v>1900</v>
      </c>
      <c r="F2482" s="547">
        <v>0</v>
      </c>
      <c r="G2482" s="548">
        <v>0</v>
      </c>
      <c r="H2482" s="547">
        <v>0</v>
      </c>
      <c r="I2482" s="545" t="s">
        <v>12724</v>
      </c>
      <c r="J2482" s="545"/>
      <c r="K2482" s="545" t="s">
        <v>13413</v>
      </c>
      <c r="L2482" s="545" t="s">
        <v>16155</v>
      </c>
      <c r="M2482" s="548" t="s">
        <v>13758</v>
      </c>
      <c r="N2482" s="545" t="s">
        <v>13413</v>
      </c>
      <c r="O2482" s="545" t="s">
        <v>16156</v>
      </c>
      <c r="P2482" s="549">
        <v>2697</v>
      </c>
      <c r="Q2482" s="549">
        <v>1</v>
      </c>
      <c r="R2482" s="549">
        <v>112</v>
      </c>
      <c r="S2482" s="548"/>
      <c r="T2482" s="548"/>
      <c r="U2482" s="99"/>
    </row>
    <row r="2483" spans="1:21" ht="19.5" customHeight="1">
      <c r="A2483" s="545">
        <v>3264</v>
      </c>
      <c r="B2483" s="545" t="s">
        <v>11241</v>
      </c>
      <c r="C2483" s="545" t="s">
        <v>216</v>
      </c>
      <c r="D2483" s="546"/>
      <c r="E2483" s="171" t="str">
        <f t="shared" si="38"/>
        <v>1900</v>
      </c>
      <c r="F2483" s="547">
        <v>0</v>
      </c>
      <c r="G2483" s="548">
        <v>0</v>
      </c>
      <c r="H2483" s="547">
        <v>0</v>
      </c>
      <c r="I2483" s="545" t="s">
        <v>12724</v>
      </c>
      <c r="J2483" s="545"/>
      <c r="K2483" s="545" t="s">
        <v>13413</v>
      </c>
      <c r="L2483" s="545" t="s">
        <v>16155</v>
      </c>
      <c r="M2483" s="548" t="s">
        <v>13758</v>
      </c>
      <c r="N2483" s="545" t="s">
        <v>13413</v>
      </c>
      <c r="O2483" s="545" t="s">
        <v>16156</v>
      </c>
      <c r="P2483" s="549">
        <v>2698</v>
      </c>
      <c r="Q2483" s="549">
        <v>1</v>
      </c>
      <c r="R2483" s="549">
        <v>112</v>
      </c>
      <c r="S2483" s="548"/>
      <c r="T2483" s="548"/>
      <c r="U2483" s="99"/>
    </row>
    <row r="2484" spans="1:21" ht="19.5" customHeight="1">
      <c r="A2484" s="545">
        <v>3266</v>
      </c>
      <c r="B2484" s="545" t="s">
        <v>11240</v>
      </c>
      <c r="C2484" s="545" t="s">
        <v>216</v>
      </c>
      <c r="D2484" s="546"/>
      <c r="E2484" s="171" t="str">
        <f t="shared" si="38"/>
        <v>1900</v>
      </c>
      <c r="F2484" s="547">
        <v>0</v>
      </c>
      <c r="G2484" s="548">
        <v>0</v>
      </c>
      <c r="H2484" s="547">
        <v>0</v>
      </c>
      <c r="I2484" s="545" t="s">
        <v>12698</v>
      </c>
      <c r="J2484" s="545"/>
      <c r="K2484" s="545" t="s">
        <v>13413</v>
      </c>
      <c r="L2484" s="545" t="s">
        <v>16157</v>
      </c>
      <c r="M2484" s="548" t="s">
        <v>13758</v>
      </c>
      <c r="N2484" s="545" t="s">
        <v>13413</v>
      </c>
      <c r="O2484" s="545" t="s">
        <v>16158</v>
      </c>
      <c r="P2484" s="549">
        <v>2700</v>
      </c>
      <c r="Q2484" s="549">
        <v>1</v>
      </c>
      <c r="R2484" s="549">
        <v>115</v>
      </c>
      <c r="S2484" s="548"/>
      <c r="T2484" s="548"/>
      <c r="U2484" s="99"/>
    </row>
    <row r="2485" spans="1:21" ht="19.5" customHeight="1">
      <c r="A2485" s="545">
        <v>3267</v>
      </c>
      <c r="B2485" s="545" t="s">
        <v>3271</v>
      </c>
      <c r="C2485" s="545" t="s">
        <v>5217</v>
      </c>
      <c r="D2485" s="546">
        <v>46052</v>
      </c>
      <c r="E2485" s="171" t="str">
        <f t="shared" si="38"/>
        <v>2026</v>
      </c>
      <c r="F2485" s="547">
        <v>64200</v>
      </c>
      <c r="G2485" s="548">
        <v>0</v>
      </c>
      <c r="H2485" s="547">
        <v>64200</v>
      </c>
      <c r="I2485" s="545" t="s">
        <v>12653</v>
      </c>
      <c r="J2485" s="545" t="s">
        <v>13299</v>
      </c>
      <c r="K2485" s="545" t="s">
        <v>16159</v>
      </c>
      <c r="L2485" s="545" t="s">
        <v>13413</v>
      </c>
      <c r="M2485" s="548" t="s">
        <v>13813</v>
      </c>
      <c r="N2485" s="545" t="s">
        <v>13413</v>
      </c>
      <c r="O2485" s="545" t="s">
        <v>13413</v>
      </c>
      <c r="P2485" s="549">
        <v>2701</v>
      </c>
      <c r="Q2485" s="549">
        <v>3</v>
      </c>
      <c r="R2485" s="549">
        <v>160</v>
      </c>
      <c r="S2485" s="548">
        <v>443</v>
      </c>
      <c r="T2485" s="548"/>
      <c r="U2485" s="99"/>
    </row>
    <row r="2486" spans="1:21" ht="19.5" customHeight="1">
      <c r="A2486" s="545">
        <v>3269</v>
      </c>
      <c r="B2486" s="545" t="s">
        <v>3290</v>
      </c>
      <c r="C2486" s="545" t="s">
        <v>5217</v>
      </c>
      <c r="D2486" s="546">
        <v>46056</v>
      </c>
      <c r="E2486" s="171" t="str">
        <f t="shared" si="38"/>
        <v>2026</v>
      </c>
      <c r="F2486" s="547">
        <v>122563</v>
      </c>
      <c r="G2486" s="548">
        <v>0</v>
      </c>
      <c r="H2486" s="547">
        <v>122563</v>
      </c>
      <c r="I2486" s="545" t="s">
        <v>12653</v>
      </c>
      <c r="J2486" s="545" t="s">
        <v>13299</v>
      </c>
      <c r="K2486" s="545" t="s">
        <v>16160</v>
      </c>
      <c r="L2486" s="545" t="s">
        <v>13413</v>
      </c>
      <c r="M2486" s="548" t="s">
        <v>13813</v>
      </c>
      <c r="N2486" s="545" t="s">
        <v>13413</v>
      </c>
      <c r="O2486" s="545" t="s">
        <v>13413</v>
      </c>
      <c r="P2486" s="549">
        <v>2702</v>
      </c>
      <c r="Q2486" s="549">
        <v>3</v>
      </c>
      <c r="R2486" s="549">
        <v>160</v>
      </c>
      <c r="S2486" s="548">
        <v>443</v>
      </c>
      <c r="T2486" s="548"/>
      <c r="U2486" s="99"/>
    </row>
    <row r="2487" spans="1:21" ht="19.5" customHeight="1">
      <c r="A2487" s="545">
        <v>3272</v>
      </c>
      <c r="B2487" s="545" t="s">
        <v>12434</v>
      </c>
      <c r="C2487" s="545" t="s">
        <v>221</v>
      </c>
      <c r="D2487" s="546">
        <v>44589</v>
      </c>
      <c r="E2487" s="171" t="str">
        <f t="shared" si="38"/>
        <v>2022</v>
      </c>
      <c r="F2487" s="547">
        <v>65290</v>
      </c>
      <c r="G2487" s="548">
        <v>0.19</v>
      </c>
      <c r="H2487" s="547">
        <v>54865.55</v>
      </c>
      <c r="I2487" s="545" t="s">
        <v>12640</v>
      </c>
      <c r="J2487" s="545" t="s">
        <v>13297</v>
      </c>
      <c r="K2487" s="545" t="s">
        <v>13413</v>
      </c>
      <c r="L2487" s="545" t="s">
        <v>16161</v>
      </c>
      <c r="M2487" s="548" t="s">
        <v>13758</v>
      </c>
      <c r="N2487" s="545" t="s">
        <v>22171</v>
      </c>
      <c r="O2487" s="545" t="s">
        <v>16162</v>
      </c>
      <c r="P2487" s="549">
        <v>2703</v>
      </c>
      <c r="Q2487" s="549">
        <v>1</v>
      </c>
      <c r="R2487" s="549">
        <v>1</v>
      </c>
      <c r="S2487" s="548">
        <v>2257</v>
      </c>
      <c r="T2487" s="548">
        <v>147</v>
      </c>
      <c r="U2487" s="99"/>
    </row>
    <row r="2488" spans="1:21" ht="19.5" customHeight="1">
      <c r="A2488" s="545">
        <v>3273</v>
      </c>
      <c r="B2488" s="545" t="s">
        <v>12460</v>
      </c>
      <c r="C2488" s="545" t="s">
        <v>209</v>
      </c>
      <c r="D2488" s="546">
        <v>44592</v>
      </c>
      <c r="E2488" s="171" t="str">
        <f t="shared" si="38"/>
        <v>2022</v>
      </c>
      <c r="F2488" s="547">
        <v>34707</v>
      </c>
      <c r="G2488" s="548">
        <v>0.19</v>
      </c>
      <c r="H2488" s="547">
        <v>29165.55</v>
      </c>
      <c r="I2488" s="545" t="s">
        <v>12639</v>
      </c>
      <c r="J2488" s="545" t="s">
        <v>13297</v>
      </c>
      <c r="K2488" s="545" t="s">
        <v>13413</v>
      </c>
      <c r="L2488" s="545" t="s">
        <v>13413</v>
      </c>
      <c r="M2488" s="548" t="s">
        <v>13758</v>
      </c>
      <c r="N2488" s="545" t="s">
        <v>22171</v>
      </c>
      <c r="O2488" s="545" t="s">
        <v>13413</v>
      </c>
      <c r="P2488" s="549">
        <v>2704</v>
      </c>
      <c r="Q2488" s="549">
        <v>1</v>
      </c>
      <c r="R2488" s="549">
        <v>64</v>
      </c>
      <c r="S2488" s="548">
        <v>2257</v>
      </c>
      <c r="T2488" s="548">
        <v>147</v>
      </c>
      <c r="U2488" s="99"/>
    </row>
    <row r="2489" spans="1:21" ht="19.5" customHeight="1">
      <c r="A2489" s="545">
        <v>3274</v>
      </c>
      <c r="B2489" s="545" t="s">
        <v>613</v>
      </c>
      <c r="C2489" s="545" t="s">
        <v>209</v>
      </c>
      <c r="D2489" s="546"/>
      <c r="E2489" s="171" t="str">
        <f t="shared" si="38"/>
        <v>1900</v>
      </c>
      <c r="F2489" s="547">
        <v>0</v>
      </c>
      <c r="G2489" s="548">
        <v>0</v>
      </c>
      <c r="H2489" s="547">
        <v>0</v>
      </c>
      <c r="I2489" s="545" t="s">
        <v>12674</v>
      </c>
      <c r="J2489" s="545"/>
      <c r="K2489" s="545" t="s">
        <v>13413</v>
      </c>
      <c r="L2489" s="545" t="s">
        <v>13413</v>
      </c>
      <c r="M2489" s="548" t="s">
        <v>13758</v>
      </c>
      <c r="N2489" s="545" t="s">
        <v>22167</v>
      </c>
      <c r="O2489" s="545" t="s">
        <v>14657</v>
      </c>
      <c r="P2489" s="549">
        <v>2705</v>
      </c>
      <c r="Q2489" s="549">
        <v>1</v>
      </c>
      <c r="R2489" s="549">
        <v>5</v>
      </c>
      <c r="S2489" s="548"/>
      <c r="T2489" s="548">
        <v>158</v>
      </c>
      <c r="U2489" s="99"/>
    </row>
    <row r="2490" spans="1:21" ht="19.5" customHeight="1">
      <c r="A2490" s="545">
        <v>3275</v>
      </c>
      <c r="B2490" s="545" t="s">
        <v>588</v>
      </c>
      <c r="C2490" s="545" t="s">
        <v>216</v>
      </c>
      <c r="D2490" s="546">
        <v>45708</v>
      </c>
      <c r="E2490" s="171" t="str">
        <f t="shared" si="38"/>
        <v>2025</v>
      </c>
      <c r="F2490" s="547">
        <v>3045.13</v>
      </c>
      <c r="G2490" s="548">
        <v>0.19</v>
      </c>
      <c r="H2490" s="547">
        <v>2558.9299999999998</v>
      </c>
      <c r="I2490" s="545" t="s">
        <v>12674</v>
      </c>
      <c r="J2490" s="545" t="s">
        <v>13307</v>
      </c>
      <c r="K2490" s="545" t="s">
        <v>13413</v>
      </c>
      <c r="L2490" s="545" t="s">
        <v>16163</v>
      </c>
      <c r="M2490" s="548" t="s">
        <v>13758</v>
      </c>
      <c r="N2490" s="545" t="s">
        <v>22167</v>
      </c>
      <c r="O2490" s="545" t="s">
        <v>16164</v>
      </c>
      <c r="P2490" s="549">
        <v>2706</v>
      </c>
      <c r="Q2490" s="549">
        <v>1</v>
      </c>
      <c r="R2490" s="549">
        <v>5</v>
      </c>
      <c r="S2490" s="548">
        <v>2228</v>
      </c>
      <c r="T2490" s="548">
        <v>158</v>
      </c>
      <c r="U2490" s="99"/>
    </row>
    <row r="2491" spans="1:21" ht="19.5" customHeight="1">
      <c r="A2491" s="545">
        <v>3278</v>
      </c>
      <c r="B2491" s="545" t="s">
        <v>2698</v>
      </c>
      <c r="C2491" s="545" t="s">
        <v>209</v>
      </c>
      <c r="D2491" s="546"/>
      <c r="E2491" s="171" t="str">
        <f t="shared" si="38"/>
        <v>1900</v>
      </c>
      <c r="F2491" s="547">
        <v>0</v>
      </c>
      <c r="G2491" s="548">
        <v>0</v>
      </c>
      <c r="H2491" s="547">
        <v>0</v>
      </c>
      <c r="I2491" s="545" t="s">
        <v>12675</v>
      </c>
      <c r="J2491" s="545"/>
      <c r="K2491" s="545" t="s">
        <v>13413</v>
      </c>
      <c r="L2491" s="545" t="s">
        <v>13413</v>
      </c>
      <c r="M2491" s="548" t="s">
        <v>13758</v>
      </c>
      <c r="N2491" s="545" t="s">
        <v>13413</v>
      </c>
      <c r="O2491" s="545" t="s">
        <v>13413</v>
      </c>
      <c r="P2491" s="549">
        <v>2707</v>
      </c>
      <c r="Q2491" s="549">
        <v>1</v>
      </c>
      <c r="R2491" s="549">
        <v>141</v>
      </c>
      <c r="S2491" s="548"/>
      <c r="T2491" s="548"/>
      <c r="U2491" s="99"/>
    </row>
    <row r="2492" spans="1:21" ht="19.5" customHeight="1">
      <c r="A2492" s="545">
        <v>3281</v>
      </c>
      <c r="B2492" s="545" t="s">
        <v>1489</v>
      </c>
      <c r="C2492" s="545" t="s">
        <v>216</v>
      </c>
      <c r="D2492" s="546"/>
      <c r="E2492" s="171" t="str">
        <f t="shared" si="38"/>
        <v>1900</v>
      </c>
      <c r="F2492" s="547">
        <v>0</v>
      </c>
      <c r="G2492" s="548">
        <v>0</v>
      </c>
      <c r="H2492" s="547">
        <v>0</v>
      </c>
      <c r="I2492" s="545" t="s">
        <v>12685</v>
      </c>
      <c r="J2492" s="545"/>
      <c r="K2492" s="545" t="s">
        <v>13413</v>
      </c>
      <c r="L2492" s="545" t="s">
        <v>13413</v>
      </c>
      <c r="M2492" s="548" t="s">
        <v>13758</v>
      </c>
      <c r="N2492" s="545" t="s">
        <v>13413</v>
      </c>
      <c r="O2492" s="545" t="s">
        <v>14812</v>
      </c>
      <c r="P2492" s="549">
        <v>2708</v>
      </c>
      <c r="Q2492" s="549">
        <v>1</v>
      </c>
      <c r="R2492" s="549">
        <v>11</v>
      </c>
      <c r="S2492" s="548"/>
      <c r="T2492" s="548"/>
      <c r="U2492" s="99"/>
    </row>
    <row r="2493" spans="1:21" ht="19.5" customHeight="1">
      <c r="A2493" s="545">
        <v>3282</v>
      </c>
      <c r="B2493" s="545" t="s">
        <v>2792</v>
      </c>
      <c r="C2493" s="545" t="s">
        <v>221</v>
      </c>
      <c r="D2493" s="546"/>
      <c r="E2493" s="171" t="str">
        <f t="shared" si="38"/>
        <v>1900</v>
      </c>
      <c r="F2493" s="547">
        <v>0</v>
      </c>
      <c r="G2493" s="548">
        <v>0</v>
      </c>
      <c r="H2493" s="547">
        <v>0</v>
      </c>
      <c r="I2493" s="545" t="s">
        <v>12723</v>
      </c>
      <c r="J2493" s="545"/>
      <c r="K2493" s="545" t="s">
        <v>13413</v>
      </c>
      <c r="L2493" s="545" t="s">
        <v>13413</v>
      </c>
      <c r="M2493" s="548" t="s">
        <v>13843</v>
      </c>
      <c r="N2493" s="545" t="s">
        <v>22184</v>
      </c>
      <c r="O2493" s="545" t="s">
        <v>14632</v>
      </c>
      <c r="P2493" s="549">
        <v>2709</v>
      </c>
      <c r="Q2493" s="549">
        <v>5</v>
      </c>
      <c r="R2493" s="549">
        <v>16</v>
      </c>
      <c r="S2493" s="548"/>
      <c r="T2493" s="548">
        <v>160</v>
      </c>
      <c r="U2493" s="99"/>
    </row>
    <row r="2494" spans="1:21" ht="19.5" customHeight="1">
      <c r="A2494" s="545">
        <v>3283</v>
      </c>
      <c r="B2494" s="545" t="s">
        <v>11239</v>
      </c>
      <c r="C2494" s="545" t="s">
        <v>4501</v>
      </c>
      <c r="D2494" s="546"/>
      <c r="E2494" s="171" t="str">
        <f t="shared" si="38"/>
        <v>1900</v>
      </c>
      <c r="F2494" s="547">
        <v>0</v>
      </c>
      <c r="G2494" s="548">
        <v>0</v>
      </c>
      <c r="H2494" s="547">
        <v>0</v>
      </c>
      <c r="I2494" s="545" t="s">
        <v>12752</v>
      </c>
      <c r="J2494" s="545"/>
      <c r="K2494" s="545" t="s">
        <v>13413</v>
      </c>
      <c r="L2494" s="545" t="s">
        <v>13413</v>
      </c>
      <c r="M2494" s="548" t="s">
        <v>13843</v>
      </c>
      <c r="N2494" s="545" t="s">
        <v>22184</v>
      </c>
      <c r="O2494" s="545" t="s">
        <v>13413</v>
      </c>
      <c r="P2494" s="549">
        <v>2710</v>
      </c>
      <c r="Q2494" s="549">
        <v>5</v>
      </c>
      <c r="R2494" s="549">
        <v>167</v>
      </c>
      <c r="S2494" s="548"/>
      <c r="T2494" s="548">
        <v>160</v>
      </c>
      <c r="U2494" s="99"/>
    </row>
    <row r="2495" spans="1:21" ht="19.5" customHeight="1">
      <c r="A2495" s="545">
        <v>3284</v>
      </c>
      <c r="B2495" s="545" t="s">
        <v>3448</v>
      </c>
      <c r="C2495" s="545" t="s">
        <v>4501</v>
      </c>
      <c r="D2495" s="546"/>
      <c r="E2495" s="171" t="str">
        <f t="shared" si="38"/>
        <v>1900</v>
      </c>
      <c r="F2495" s="547">
        <v>0</v>
      </c>
      <c r="G2495" s="548">
        <v>0</v>
      </c>
      <c r="H2495" s="547">
        <v>0</v>
      </c>
      <c r="I2495" s="545" t="s">
        <v>12753</v>
      </c>
      <c r="J2495" s="545"/>
      <c r="K2495" s="545" t="s">
        <v>13413</v>
      </c>
      <c r="L2495" s="545" t="s">
        <v>16165</v>
      </c>
      <c r="M2495" s="548" t="s">
        <v>13843</v>
      </c>
      <c r="N2495" s="545" t="s">
        <v>22184</v>
      </c>
      <c r="O2495" s="545" t="s">
        <v>13413</v>
      </c>
      <c r="P2495" s="549">
        <v>2711</v>
      </c>
      <c r="Q2495" s="549">
        <v>5</v>
      </c>
      <c r="R2495" s="549">
        <v>165</v>
      </c>
      <c r="S2495" s="548"/>
      <c r="T2495" s="548">
        <v>160</v>
      </c>
      <c r="U2495" s="99"/>
    </row>
    <row r="2496" spans="1:21" ht="19.5" customHeight="1">
      <c r="A2496" s="545">
        <v>3285</v>
      </c>
      <c r="B2496" s="545" t="s">
        <v>1578</v>
      </c>
      <c r="C2496" s="545" t="s">
        <v>216</v>
      </c>
      <c r="D2496" s="546"/>
      <c r="E2496" s="171" t="str">
        <f t="shared" si="38"/>
        <v>1900</v>
      </c>
      <c r="F2496" s="547">
        <v>0</v>
      </c>
      <c r="G2496" s="548">
        <v>0</v>
      </c>
      <c r="H2496" s="547">
        <v>0</v>
      </c>
      <c r="I2496" s="545" t="s">
        <v>12656</v>
      </c>
      <c r="J2496" s="545"/>
      <c r="K2496" s="545" t="s">
        <v>13413</v>
      </c>
      <c r="L2496" s="545" t="s">
        <v>16166</v>
      </c>
      <c r="M2496" s="548" t="s">
        <v>13758</v>
      </c>
      <c r="N2496" s="545" t="s">
        <v>22185</v>
      </c>
      <c r="O2496" s="545" t="s">
        <v>16167</v>
      </c>
      <c r="P2496" s="549">
        <v>2712</v>
      </c>
      <c r="Q2496" s="549">
        <v>1</v>
      </c>
      <c r="R2496" s="549">
        <v>119</v>
      </c>
      <c r="S2496" s="548"/>
      <c r="T2496" s="548">
        <v>152</v>
      </c>
      <c r="U2496" s="99"/>
    </row>
    <row r="2497" spans="1:21" ht="19.5" customHeight="1">
      <c r="A2497" s="545">
        <v>3286</v>
      </c>
      <c r="B2497" s="545" t="s">
        <v>11238</v>
      </c>
      <c r="C2497" s="545" t="s">
        <v>216</v>
      </c>
      <c r="D2497" s="546"/>
      <c r="E2497" s="171" t="str">
        <f t="shared" si="38"/>
        <v>1900</v>
      </c>
      <c r="F2497" s="547">
        <v>0</v>
      </c>
      <c r="G2497" s="548">
        <v>0</v>
      </c>
      <c r="H2497" s="547">
        <v>0</v>
      </c>
      <c r="I2497" s="545" t="s">
        <v>12656</v>
      </c>
      <c r="J2497" s="545"/>
      <c r="K2497" s="545" t="s">
        <v>13413</v>
      </c>
      <c r="L2497" s="545" t="s">
        <v>13413</v>
      </c>
      <c r="M2497" s="548" t="s">
        <v>13758</v>
      </c>
      <c r="N2497" s="545" t="s">
        <v>13413</v>
      </c>
      <c r="O2497" s="545" t="s">
        <v>16168</v>
      </c>
      <c r="P2497" s="549">
        <v>2713</v>
      </c>
      <c r="Q2497" s="549">
        <v>1</v>
      </c>
      <c r="R2497" s="549">
        <v>119</v>
      </c>
      <c r="S2497" s="548"/>
      <c r="T2497" s="548"/>
      <c r="U2497" s="99"/>
    </row>
    <row r="2498" spans="1:21" ht="19.5" customHeight="1">
      <c r="A2498" s="545">
        <v>3289</v>
      </c>
      <c r="B2498" s="545" t="s">
        <v>11237</v>
      </c>
      <c r="C2498" s="545" t="s">
        <v>221</v>
      </c>
      <c r="D2498" s="546"/>
      <c r="E2498" s="171" t="str">
        <f t="shared" si="38"/>
        <v>1900</v>
      </c>
      <c r="F2498" s="547">
        <v>0</v>
      </c>
      <c r="G2498" s="548">
        <v>0</v>
      </c>
      <c r="H2498" s="547">
        <v>0</v>
      </c>
      <c r="I2498" s="545" t="s">
        <v>12717</v>
      </c>
      <c r="J2498" s="545"/>
      <c r="K2498" s="545" t="s">
        <v>13413</v>
      </c>
      <c r="L2498" s="545" t="s">
        <v>16169</v>
      </c>
      <c r="M2498" s="548" t="s">
        <v>13758</v>
      </c>
      <c r="N2498" s="545" t="s">
        <v>22186</v>
      </c>
      <c r="O2498" s="545" t="s">
        <v>16170</v>
      </c>
      <c r="P2498" s="549">
        <v>2714</v>
      </c>
      <c r="Q2498" s="549">
        <v>1</v>
      </c>
      <c r="R2498" s="549">
        <v>19</v>
      </c>
      <c r="S2498" s="548"/>
      <c r="T2498" s="548">
        <v>161</v>
      </c>
      <c r="U2498" s="99"/>
    </row>
    <row r="2499" spans="1:21" ht="19.5" customHeight="1">
      <c r="A2499" s="545">
        <v>3291</v>
      </c>
      <c r="B2499" s="545" t="s">
        <v>7080</v>
      </c>
      <c r="C2499" s="545" t="s">
        <v>216</v>
      </c>
      <c r="D2499" s="546">
        <v>46052</v>
      </c>
      <c r="E2499" s="171" t="str">
        <f t="shared" si="38"/>
        <v>2026</v>
      </c>
      <c r="F2499" s="547">
        <v>98114</v>
      </c>
      <c r="G2499" s="548">
        <v>0.19</v>
      </c>
      <c r="H2499" s="547">
        <v>82448.740000000005</v>
      </c>
      <c r="I2499" s="545" t="s">
        <v>12743</v>
      </c>
      <c r="J2499" s="545" t="s">
        <v>13307</v>
      </c>
      <c r="K2499" s="545" t="s">
        <v>16171</v>
      </c>
      <c r="L2499" s="545" t="s">
        <v>16172</v>
      </c>
      <c r="M2499" s="548" t="s">
        <v>13758</v>
      </c>
      <c r="N2499" s="545" t="s">
        <v>13413</v>
      </c>
      <c r="O2499" s="545" t="s">
        <v>16173</v>
      </c>
      <c r="P2499" s="549">
        <v>2715</v>
      </c>
      <c r="Q2499" s="549">
        <v>1</v>
      </c>
      <c r="R2499" s="549">
        <v>66</v>
      </c>
      <c r="S2499" s="548">
        <v>2228</v>
      </c>
      <c r="T2499" s="548"/>
      <c r="U2499" s="99"/>
    </row>
    <row r="2500" spans="1:21" ht="19.5" customHeight="1">
      <c r="A2500" s="545">
        <v>3293</v>
      </c>
      <c r="B2500" s="545" t="s">
        <v>6363</v>
      </c>
      <c r="C2500" s="545" t="s">
        <v>216</v>
      </c>
      <c r="D2500" s="546">
        <v>45708</v>
      </c>
      <c r="E2500" s="171" t="str">
        <f t="shared" ref="E2500:E2563" si="39">TEXT(D2500,"YYYY")</f>
        <v>2025</v>
      </c>
      <c r="F2500" s="547">
        <v>1372407.48</v>
      </c>
      <c r="G2500" s="548">
        <v>0.19</v>
      </c>
      <c r="H2500" s="547">
        <v>1153283.6000000001</v>
      </c>
      <c r="I2500" s="545" t="s">
        <v>12685</v>
      </c>
      <c r="J2500" s="545" t="s">
        <v>13307</v>
      </c>
      <c r="K2500" s="545" t="s">
        <v>16174</v>
      </c>
      <c r="L2500" s="545" t="s">
        <v>13413</v>
      </c>
      <c r="M2500" s="548" t="s">
        <v>13758</v>
      </c>
      <c r="N2500" s="545" t="s">
        <v>13413</v>
      </c>
      <c r="O2500" s="545" t="s">
        <v>16175</v>
      </c>
      <c r="P2500" s="549">
        <v>2716</v>
      </c>
      <c r="Q2500" s="549">
        <v>1</v>
      </c>
      <c r="R2500" s="549">
        <v>11</v>
      </c>
      <c r="S2500" s="548">
        <v>2228</v>
      </c>
      <c r="T2500" s="548"/>
      <c r="U2500" s="99"/>
    </row>
    <row r="2501" spans="1:21" ht="19.5" customHeight="1">
      <c r="A2501" s="545">
        <v>3301</v>
      </c>
      <c r="B2501" s="545" t="s">
        <v>6362</v>
      </c>
      <c r="C2501" s="545" t="s">
        <v>216</v>
      </c>
      <c r="D2501" s="546">
        <v>46052</v>
      </c>
      <c r="E2501" s="171" t="str">
        <f t="shared" si="39"/>
        <v>2026</v>
      </c>
      <c r="F2501" s="547">
        <v>92631</v>
      </c>
      <c r="G2501" s="548">
        <v>0.19</v>
      </c>
      <c r="H2501" s="547">
        <v>77841.179999999993</v>
      </c>
      <c r="I2501" s="545" t="s">
        <v>12646</v>
      </c>
      <c r="J2501" s="545" t="s">
        <v>13307</v>
      </c>
      <c r="K2501" s="545" t="s">
        <v>13413</v>
      </c>
      <c r="L2501" s="545" t="s">
        <v>13413</v>
      </c>
      <c r="M2501" s="548" t="s">
        <v>13758</v>
      </c>
      <c r="N2501" s="545" t="s">
        <v>13413</v>
      </c>
      <c r="O2501" s="545" t="s">
        <v>13413</v>
      </c>
      <c r="P2501" s="549">
        <v>2717</v>
      </c>
      <c r="Q2501" s="549">
        <v>1</v>
      </c>
      <c r="R2501" s="549">
        <v>65</v>
      </c>
      <c r="S2501" s="548">
        <v>2228</v>
      </c>
      <c r="T2501" s="548"/>
      <c r="U2501" s="99"/>
    </row>
    <row r="2502" spans="1:21" ht="19.5" customHeight="1">
      <c r="A2502" s="545">
        <v>3302</v>
      </c>
      <c r="B2502" s="545" t="s">
        <v>11236</v>
      </c>
      <c r="C2502" s="545" t="s">
        <v>216</v>
      </c>
      <c r="D2502" s="546"/>
      <c r="E2502" s="171" t="str">
        <f t="shared" si="39"/>
        <v>1900</v>
      </c>
      <c r="F2502" s="547">
        <v>0</v>
      </c>
      <c r="G2502" s="548">
        <v>0</v>
      </c>
      <c r="H2502" s="547">
        <v>0</v>
      </c>
      <c r="I2502" s="545" t="s">
        <v>12665</v>
      </c>
      <c r="J2502" s="545"/>
      <c r="K2502" s="545" t="s">
        <v>13413</v>
      </c>
      <c r="L2502" s="545" t="s">
        <v>13413</v>
      </c>
      <c r="M2502" s="548" t="s">
        <v>13758</v>
      </c>
      <c r="N2502" s="545" t="s">
        <v>13413</v>
      </c>
      <c r="O2502" s="545" t="s">
        <v>16176</v>
      </c>
      <c r="P2502" s="549">
        <v>2718</v>
      </c>
      <c r="Q2502" s="549">
        <v>1</v>
      </c>
      <c r="R2502" s="549">
        <v>75</v>
      </c>
      <c r="S2502" s="548"/>
      <c r="T2502" s="548"/>
      <c r="U2502" s="99"/>
    </row>
    <row r="2503" spans="1:21" ht="19.5" customHeight="1">
      <c r="A2503" s="545">
        <v>3304</v>
      </c>
      <c r="B2503" s="545" t="s">
        <v>855</v>
      </c>
      <c r="C2503" s="545" t="s">
        <v>221</v>
      </c>
      <c r="D2503" s="546">
        <v>46052</v>
      </c>
      <c r="E2503" s="171" t="str">
        <f t="shared" si="39"/>
        <v>2026</v>
      </c>
      <c r="F2503" s="547">
        <v>186043</v>
      </c>
      <c r="G2503" s="548">
        <v>0.19</v>
      </c>
      <c r="H2503" s="547">
        <v>156338.66</v>
      </c>
      <c r="I2503" s="545" t="s">
        <v>12643</v>
      </c>
      <c r="J2503" s="545" t="s">
        <v>13307</v>
      </c>
      <c r="K2503" s="545" t="s">
        <v>13413</v>
      </c>
      <c r="L2503" s="545" t="s">
        <v>13413</v>
      </c>
      <c r="M2503" s="548" t="s">
        <v>13758</v>
      </c>
      <c r="N2503" s="545" t="s">
        <v>13413</v>
      </c>
      <c r="O2503" s="545" t="s">
        <v>13413</v>
      </c>
      <c r="P2503" s="549">
        <v>2719</v>
      </c>
      <c r="Q2503" s="549">
        <v>1</v>
      </c>
      <c r="R2503" s="549">
        <v>6</v>
      </c>
      <c r="S2503" s="548">
        <v>2228</v>
      </c>
      <c r="T2503" s="548"/>
      <c r="U2503" s="99"/>
    </row>
    <row r="2504" spans="1:21" ht="19.5" customHeight="1">
      <c r="A2504" s="545">
        <v>3305</v>
      </c>
      <c r="B2504" s="545" t="s">
        <v>917</v>
      </c>
      <c r="C2504" s="545" t="s">
        <v>903</v>
      </c>
      <c r="D2504" s="546"/>
      <c r="E2504" s="171" t="str">
        <f t="shared" si="39"/>
        <v>1900</v>
      </c>
      <c r="F2504" s="547">
        <v>0</v>
      </c>
      <c r="G2504" s="548">
        <v>0</v>
      </c>
      <c r="H2504" s="547">
        <v>0</v>
      </c>
      <c r="I2504" s="545" t="s">
        <v>12750</v>
      </c>
      <c r="J2504" s="545"/>
      <c r="K2504" s="545" t="s">
        <v>13413</v>
      </c>
      <c r="L2504" s="545" t="s">
        <v>16177</v>
      </c>
      <c r="M2504" s="548" t="s">
        <v>13868</v>
      </c>
      <c r="N2504" s="545" t="s">
        <v>13413</v>
      </c>
      <c r="O2504" s="545" t="s">
        <v>16178</v>
      </c>
      <c r="P2504" s="549">
        <v>2720</v>
      </c>
      <c r="Q2504" s="549">
        <v>2</v>
      </c>
      <c r="R2504" s="549">
        <v>97</v>
      </c>
      <c r="S2504" s="548"/>
      <c r="T2504" s="548"/>
      <c r="U2504" s="99"/>
    </row>
    <row r="2505" spans="1:21" ht="19.5" customHeight="1">
      <c r="A2505" s="545">
        <v>3306</v>
      </c>
      <c r="B2505" s="545" t="s">
        <v>3273</v>
      </c>
      <c r="C2505" s="545" t="s">
        <v>5217</v>
      </c>
      <c r="D2505" s="546">
        <v>46052</v>
      </c>
      <c r="E2505" s="171" t="str">
        <f t="shared" si="39"/>
        <v>2026</v>
      </c>
      <c r="F2505" s="547">
        <v>64783</v>
      </c>
      <c r="G2505" s="548">
        <v>0</v>
      </c>
      <c r="H2505" s="547">
        <v>64783</v>
      </c>
      <c r="I2505" s="545" t="s">
        <v>12653</v>
      </c>
      <c r="J2505" s="545" t="s">
        <v>13299</v>
      </c>
      <c r="K2505" s="545" t="s">
        <v>16179</v>
      </c>
      <c r="L2505" s="545" t="s">
        <v>13413</v>
      </c>
      <c r="M2505" s="548" t="s">
        <v>13813</v>
      </c>
      <c r="N2505" s="545" t="s">
        <v>13413</v>
      </c>
      <c r="O2505" s="545" t="s">
        <v>13413</v>
      </c>
      <c r="P2505" s="549">
        <v>2721</v>
      </c>
      <c r="Q2505" s="549">
        <v>3</v>
      </c>
      <c r="R2505" s="549">
        <v>160</v>
      </c>
      <c r="S2505" s="548">
        <v>443</v>
      </c>
      <c r="T2505" s="548"/>
      <c r="U2505" s="99"/>
    </row>
    <row r="2506" spans="1:21" ht="19.5" customHeight="1">
      <c r="A2506" s="545">
        <v>3307</v>
      </c>
      <c r="B2506" s="545" t="s">
        <v>7079</v>
      </c>
      <c r="C2506" s="545" t="s">
        <v>903</v>
      </c>
      <c r="D2506" s="546">
        <v>46052</v>
      </c>
      <c r="E2506" s="171" t="str">
        <f t="shared" si="39"/>
        <v>2026</v>
      </c>
      <c r="F2506" s="547">
        <v>87346</v>
      </c>
      <c r="G2506" s="548">
        <v>0.19</v>
      </c>
      <c r="H2506" s="547">
        <v>73400</v>
      </c>
      <c r="I2506" s="545" t="s">
        <v>12645</v>
      </c>
      <c r="J2506" s="545" t="s">
        <v>13307</v>
      </c>
      <c r="K2506" s="545"/>
      <c r="L2506" s="545" t="s">
        <v>16180</v>
      </c>
      <c r="M2506" s="548" t="s">
        <v>15540</v>
      </c>
      <c r="N2506" s="545" t="s">
        <v>22162</v>
      </c>
      <c r="O2506" s="545" t="s">
        <v>13413</v>
      </c>
      <c r="P2506" s="549">
        <v>2722</v>
      </c>
      <c r="Q2506" s="549">
        <v>4</v>
      </c>
      <c r="R2506" s="549">
        <v>12</v>
      </c>
      <c r="S2506" s="548">
        <v>2228</v>
      </c>
      <c r="T2506" s="548">
        <v>165</v>
      </c>
      <c r="U2506" s="99"/>
    </row>
    <row r="2507" spans="1:21" ht="19.5" customHeight="1">
      <c r="A2507" s="545">
        <v>3308</v>
      </c>
      <c r="B2507" s="545" t="s">
        <v>1033</v>
      </c>
      <c r="C2507" s="545" t="s">
        <v>903</v>
      </c>
      <c r="D2507" s="546">
        <v>46052</v>
      </c>
      <c r="E2507" s="171" t="str">
        <f t="shared" si="39"/>
        <v>2026</v>
      </c>
      <c r="F2507" s="547">
        <v>81493</v>
      </c>
      <c r="G2507" s="548">
        <v>0.19</v>
      </c>
      <c r="H2507" s="547">
        <v>68481.509999999995</v>
      </c>
      <c r="I2507" s="545" t="s">
        <v>12750</v>
      </c>
      <c r="J2507" s="545" t="s">
        <v>13307</v>
      </c>
      <c r="K2507" s="545"/>
      <c r="L2507" s="545" t="s">
        <v>16181</v>
      </c>
      <c r="M2507" s="548" t="s">
        <v>13868</v>
      </c>
      <c r="N2507" s="545" t="s">
        <v>13413</v>
      </c>
      <c r="O2507" s="545" t="s">
        <v>16182</v>
      </c>
      <c r="P2507" s="549">
        <v>2723</v>
      </c>
      <c r="Q2507" s="549">
        <v>2</v>
      </c>
      <c r="R2507" s="549">
        <v>97</v>
      </c>
      <c r="S2507" s="548">
        <v>2228</v>
      </c>
      <c r="T2507" s="548"/>
      <c r="U2507" s="99"/>
    </row>
    <row r="2508" spans="1:21" ht="19.5" customHeight="1">
      <c r="A2508" s="545">
        <v>3309</v>
      </c>
      <c r="B2508" s="545" t="s">
        <v>4482</v>
      </c>
      <c r="C2508" s="545" t="s">
        <v>311</v>
      </c>
      <c r="D2508" s="546">
        <v>46052</v>
      </c>
      <c r="E2508" s="171" t="str">
        <f t="shared" si="39"/>
        <v>2026</v>
      </c>
      <c r="F2508" s="547">
        <v>71616</v>
      </c>
      <c r="G2508" s="548">
        <v>0.19</v>
      </c>
      <c r="H2508" s="547">
        <v>60181.51</v>
      </c>
      <c r="I2508" s="545" t="s">
        <v>12654</v>
      </c>
      <c r="J2508" s="545" t="s">
        <v>13307</v>
      </c>
      <c r="K2508" s="545" t="s">
        <v>13413</v>
      </c>
      <c r="L2508" s="545" t="s">
        <v>13413</v>
      </c>
      <c r="M2508" s="548" t="s">
        <v>13758</v>
      </c>
      <c r="N2508" s="545" t="s">
        <v>13413</v>
      </c>
      <c r="O2508" s="545" t="s">
        <v>13413</v>
      </c>
      <c r="P2508" s="549">
        <v>2724</v>
      </c>
      <c r="Q2508" s="549">
        <v>1</v>
      </c>
      <c r="R2508" s="549">
        <v>2</v>
      </c>
      <c r="S2508" s="548">
        <v>2228</v>
      </c>
      <c r="T2508" s="548"/>
      <c r="U2508" s="99"/>
    </row>
    <row r="2509" spans="1:21" ht="19.5" customHeight="1">
      <c r="A2509" s="545">
        <v>3312</v>
      </c>
      <c r="B2509" s="545" t="s">
        <v>11235</v>
      </c>
      <c r="C2509" s="545" t="s">
        <v>311</v>
      </c>
      <c r="D2509" s="546"/>
      <c r="E2509" s="171" t="str">
        <f t="shared" si="39"/>
        <v>1900</v>
      </c>
      <c r="F2509" s="547">
        <v>0</v>
      </c>
      <c r="G2509" s="548">
        <v>0</v>
      </c>
      <c r="H2509" s="547">
        <v>0</v>
      </c>
      <c r="I2509" s="545" t="s">
        <v>12723</v>
      </c>
      <c r="J2509" s="545"/>
      <c r="K2509" s="545" t="s">
        <v>13413</v>
      </c>
      <c r="L2509" s="545" t="s">
        <v>13413</v>
      </c>
      <c r="M2509" s="548" t="s">
        <v>13758</v>
      </c>
      <c r="N2509" s="545" t="s">
        <v>22187</v>
      </c>
      <c r="O2509" s="545" t="s">
        <v>16183</v>
      </c>
      <c r="P2509" s="549">
        <v>2725</v>
      </c>
      <c r="Q2509" s="549">
        <v>1</v>
      </c>
      <c r="R2509" s="549">
        <v>16</v>
      </c>
      <c r="S2509" s="548"/>
      <c r="T2509" s="548">
        <v>162</v>
      </c>
      <c r="U2509" s="99"/>
    </row>
    <row r="2510" spans="1:21" ht="19.5" customHeight="1">
      <c r="A2510" s="545">
        <v>3313</v>
      </c>
      <c r="B2510" s="545" t="s">
        <v>6361</v>
      </c>
      <c r="C2510" s="545" t="s">
        <v>311</v>
      </c>
      <c r="D2510" s="546">
        <v>46052</v>
      </c>
      <c r="E2510" s="171" t="str">
        <f t="shared" si="39"/>
        <v>2026</v>
      </c>
      <c r="F2510" s="547">
        <v>834593</v>
      </c>
      <c r="G2510" s="548">
        <v>0.19</v>
      </c>
      <c r="H2510" s="547">
        <v>701338.66</v>
      </c>
      <c r="I2510" s="545" t="s">
        <v>12723</v>
      </c>
      <c r="J2510" s="545" t="s">
        <v>13307</v>
      </c>
      <c r="K2510" s="545" t="s">
        <v>16184</v>
      </c>
      <c r="L2510" s="545" t="s">
        <v>13413</v>
      </c>
      <c r="M2510" s="548" t="s">
        <v>13758</v>
      </c>
      <c r="N2510" s="545" t="s">
        <v>22187</v>
      </c>
      <c r="O2510" s="545" t="s">
        <v>16185</v>
      </c>
      <c r="P2510" s="549">
        <v>2726</v>
      </c>
      <c r="Q2510" s="549">
        <v>1</v>
      </c>
      <c r="R2510" s="549">
        <v>16</v>
      </c>
      <c r="S2510" s="548">
        <v>2228</v>
      </c>
      <c r="T2510" s="548">
        <v>162</v>
      </c>
      <c r="U2510" s="99"/>
    </row>
    <row r="2511" spans="1:21" ht="19.5" customHeight="1">
      <c r="A2511" s="545">
        <v>3314</v>
      </c>
      <c r="B2511" s="545" t="s">
        <v>7078</v>
      </c>
      <c r="C2511" s="545" t="s">
        <v>216</v>
      </c>
      <c r="D2511" s="546">
        <v>45708</v>
      </c>
      <c r="E2511" s="171" t="str">
        <f t="shared" si="39"/>
        <v>2025</v>
      </c>
      <c r="F2511" s="547">
        <v>20275.560000000001</v>
      </c>
      <c r="G2511" s="548">
        <v>0.19</v>
      </c>
      <c r="H2511" s="547">
        <v>17038.29</v>
      </c>
      <c r="I2511" s="545" t="s">
        <v>12700</v>
      </c>
      <c r="J2511" s="545" t="s">
        <v>13307</v>
      </c>
      <c r="K2511" s="545" t="s">
        <v>16186</v>
      </c>
      <c r="L2511" s="545" t="s">
        <v>13413</v>
      </c>
      <c r="M2511" s="548" t="s">
        <v>13758</v>
      </c>
      <c r="N2511" s="545" t="s">
        <v>13413</v>
      </c>
      <c r="O2511" s="545" t="s">
        <v>13413</v>
      </c>
      <c r="P2511" s="549">
        <v>2727</v>
      </c>
      <c r="Q2511" s="549">
        <v>1</v>
      </c>
      <c r="R2511" s="549">
        <v>117</v>
      </c>
      <c r="S2511" s="548">
        <v>2228</v>
      </c>
      <c r="T2511" s="548"/>
      <c r="U2511" s="99"/>
    </row>
    <row r="2512" spans="1:21" ht="19.5" customHeight="1">
      <c r="A2512" s="545">
        <v>3315</v>
      </c>
      <c r="B2512" s="545" t="s">
        <v>230</v>
      </c>
      <c r="C2512" s="545" t="s">
        <v>206</v>
      </c>
      <c r="D2512" s="546">
        <v>46052</v>
      </c>
      <c r="E2512" s="171" t="str">
        <f t="shared" si="39"/>
        <v>2026</v>
      </c>
      <c r="F2512" s="547">
        <v>4536</v>
      </c>
      <c r="G2512" s="548">
        <v>0.19</v>
      </c>
      <c r="H2512" s="547">
        <v>3811.76</v>
      </c>
      <c r="I2512" s="545" t="s">
        <v>12644</v>
      </c>
      <c r="J2512" s="545" t="s">
        <v>13307</v>
      </c>
      <c r="K2512" s="545" t="s">
        <v>13413</v>
      </c>
      <c r="L2512" s="545" t="s">
        <v>13413</v>
      </c>
      <c r="M2512" s="548" t="s">
        <v>13758</v>
      </c>
      <c r="N2512" s="545" t="s">
        <v>13413</v>
      </c>
      <c r="O2512" s="545" t="s">
        <v>16187</v>
      </c>
      <c r="P2512" s="549">
        <v>2728</v>
      </c>
      <c r="Q2512" s="549">
        <v>1</v>
      </c>
      <c r="R2512" s="549">
        <v>62</v>
      </c>
      <c r="S2512" s="548">
        <v>2228</v>
      </c>
      <c r="T2512" s="548"/>
      <c r="U2512" s="99"/>
    </row>
    <row r="2513" spans="1:21" ht="19.5" customHeight="1">
      <c r="A2513" s="545">
        <v>3317</v>
      </c>
      <c r="B2513" s="545" t="s">
        <v>12341</v>
      </c>
      <c r="C2513" s="545" t="s">
        <v>221</v>
      </c>
      <c r="D2513" s="546">
        <v>46077</v>
      </c>
      <c r="E2513" s="171" t="str">
        <f t="shared" si="39"/>
        <v>2026</v>
      </c>
      <c r="F2513" s="547">
        <v>4619</v>
      </c>
      <c r="G2513" s="548">
        <v>0.19</v>
      </c>
      <c r="H2513" s="547">
        <v>3881.51</v>
      </c>
      <c r="I2513" s="545" t="s">
        <v>12723</v>
      </c>
      <c r="J2513" s="545" t="s">
        <v>13298</v>
      </c>
      <c r="K2513" s="545" t="s">
        <v>16188</v>
      </c>
      <c r="L2513" s="545" t="s">
        <v>16189</v>
      </c>
      <c r="M2513" s="548" t="s">
        <v>13758</v>
      </c>
      <c r="N2513" s="545" t="s">
        <v>22187</v>
      </c>
      <c r="O2513" s="545" t="s">
        <v>16190</v>
      </c>
      <c r="P2513" s="549">
        <v>2729</v>
      </c>
      <c r="Q2513" s="549">
        <v>1</v>
      </c>
      <c r="R2513" s="549">
        <v>16</v>
      </c>
      <c r="S2513" s="548">
        <v>1012</v>
      </c>
      <c r="T2513" s="548">
        <v>162</v>
      </c>
      <c r="U2513" s="99"/>
    </row>
    <row r="2514" spans="1:21" ht="19.5" customHeight="1">
      <c r="A2514" s="545">
        <v>3318</v>
      </c>
      <c r="B2514" s="545" t="s">
        <v>11234</v>
      </c>
      <c r="C2514" s="545" t="s">
        <v>311</v>
      </c>
      <c r="D2514" s="546"/>
      <c r="E2514" s="171" t="str">
        <f t="shared" si="39"/>
        <v>1900</v>
      </c>
      <c r="F2514" s="547">
        <v>0</v>
      </c>
      <c r="G2514" s="548">
        <v>0</v>
      </c>
      <c r="H2514" s="547">
        <v>0</v>
      </c>
      <c r="I2514" s="545" t="s">
        <v>12657</v>
      </c>
      <c r="J2514" s="545"/>
      <c r="K2514" s="545" t="s">
        <v>13413</v>
      </c>
      <c r="L2514" s="545" t="s">
        <v>16191</v>
      </c>
      <c r="M2514" s="548" t="s">
        <v>13758</v>
      </c>
      <c r="N2514" s="545" t="s">
        <v>22147</v>
      </c>
      <c r="O2514" s="545" t="s">
        <v>13413</v>
      </c>
      <c r="P2514" s="549">
        <v>2730</v>
      </c>
      <c r="Q2514" s="549">
        <v>1</v>
      </c>
      <c r="R2514" s="549">
        <v>69</v>
      </c>
      <c r="S2514" s="548"/>
      <c r="T2514" s="548">
        <v>110</v>
      </c>
      <c r="U2514" s="99"/>
    </row>
    <row r="2515" spans="1:21" ht="19.5" customHeight="1">
      <c r="A2515" s="545">
        <v>3321</v>
      </c>
      <c r="B2515" s="545" t="s">
        <v>496</v>
      </c>
      <c r="C2515" s="545" t="s">
        <v>216</v>
      </c>
      <c r="D2515" s="546"/>
      <c r="E2515" s="171" t="str">
        <f t="shared" si="39"/>
        <v>1900</v>
      </c>
      <c r="F2515" s="547">
        <v>0</v>
      </c>
      <c r="G2515" s="548">
        <v>0</v>
      </c>
      <c r="H2515" s="547">
        <v>0</v>
      </c>
      <c r="I2515" s="545" t="s">
        <v>12666</v>
      </c>
      <c r="J2515" s="545"/>
      <c r="K2515" s="545" t="s">
        <v>13413</v>
      </c>
      <c r="L2515" s="545" t="s">
        <v>13413</v>
      </c>
      <c r="M2515" s="548" t="s">
        <v>13843</v>
      </c>
      <c r="N2515" s="545" t="s">
        <v>22148</v>
      </c>
      <c r="O2515" s="545" t="s">
        <v>13413</v>
      </c>
      <c r="P2515" s="549">
        <v>2731</v>
      </c>
      <c r="Q2515" s="549">
        <v>5</v>
      </c>
      <c r="R2515" s="549">
        <v>79</v>
      </c>
      <c r="S2515" s="548"/>
      <c r="T2515" s="548">
        <v>163</v>
      </c>
      <c r="U2515" s="99"/>
    </row>
    <row r="2516" spans="1:21" ht="19.5" customHeight="1">
      <c r="A2516" s="545">
        <v>3324</v>
      </c>
      <c r="B2516" s="545" t="s">
        <v>878</v>
      </c>
      <c r="C2516" s="545" t="s">
        <v>221</v>
      </c>
      <c r="D2516" s="546"/>
      <c r="E2516" s="171" t="str">
        <f t="shared" si="39"/>
        <v>1900</v>
      </c>
      <c r="F2516" s="547">
        <v>0</v>
      </c>
      <c r="G2516" s="548">
        <v>0</v>
      </c>
      <c r="H2516" s="547">
        <v>0</v>
      </c>
      <c r="I2516" s="545" t="s">
        <v>12684</v>
      </c>
      <c r="J2516" s="545"/>
      <c r="K2516" s="545" t="s">
        <v>13413</v>
      </c>
      <c r="L2516" s="545" t="s">
        <v>15681</v>
      </c>
      <c r="M2516" s="548" t="s">
        <v>13758</v>
      </c>
      <c r="N2516" s="545" t="s">
        <v>13413</v>
      </c>
      <c r="O2516" s="545" t="s">
        <v>16192</v>
      </c>
      <c r="P2516" s="549">
        <v>2732</v>
      </c>
      <c r="Q2516" s="549">
        <v>1</v>
      </c>
      <c r="R2516" s="549">
        <v>95</v>
      </c>
      <c r="S2516" s="548"/>
      <c r="T2516" s="548"/>
      <c r="U2516" s="99"/>
    </row>
    <row r="2517" spans="1:21" ht="19.5" customHeight="1">
      <c r="A2517" s="545">
        <v>3325</v>
      </c>
      <c r="B2517" s="545" t="s">
        <v>11233</v>
      </c>
      <c r="C2517" s="545" t="s">
        <v>311</v>
      </c>
      <c r="D2517" s="546"/>
      <c r="E2517" s="171" t="str">
        <f t="shared" si="39"/>
        <v>1900</v>
      </c>
      <c r="F2517" s="547">
        <v>0</v>
      </c>
      <c r="G2517" s="548">
        <v>0</v>
      </c>
      <c r="H2517" s="547">
        <v>0</v>
      </c>
      <c r="I2517" s="545" t="s">
        <v>12654</v>
      </c>
      <c r="J2517" s="545"/>
      <c r="K2517" s="545" t="s">
        <v>13413</v>
      </c>
      <c r="L2517" s="545" t="s">
        <v>16193</v>
      </c>
      <c r="M2517" s="548" t="s">
        <v>13843</v>
      </c>
      <c r="N2517" s="545" t="s">
        <v>22180</v>
      </c>
      <c r="O2517" s="545" t="s">
        <v>16194</v>
      </c>
      <c r="P2517" s="549">
        <v>2733</v>
      </c>
      <c r="Q2517" s="549">
        <v>5</v>
      </c>
      <c r="R2517" s="549">
        <v>2</v>
      </c>
      <c r="S2517" s="548"/>
      <c r="T2517" s="548">
        <v>164</v>
      </c>
      <c r="U2517" s="99"/>
    </row>
    <row r="2518" spans="1:21" ht="19.5" customHeight="1">
      <c r="A2518" s="545">
        <v>3326</v>
      </c>
      <c r="B2518" s="545" t="s">
        <v>11232</v>
      </c>
      <c r="C2518" s="545" t="s">
        <v>311</v>
      </c>
      <c r="D2518" s="546"/>
      <c r="E2518" s="171" t="str">
        <f t="shared" si="39"/>
        <v>1900</v>
      </c>
      <c r="F2518" s="547">
        <v>0</v>
      </c>
      <c r="G2518" s="548">
        <v>0</v>
      </c>
      <c r="H2518" s="547">
        <v>0</v>
      </c>
      <c r="I2518" s="545" t="s">
        <v>12654</v>
      </c>
      <c r="J2518" s="545"/>
      <c r="K2518" s="545" t="s">
        <v>13413</v>
      </c>
      <c r="L2518" s="545" t="s">
        <v>16195</v>
      </c>
      <c r="M2518" s="548" t="s">
        <v>13843</v>
      </c>
      <c r="N2518" s="545" t="s">
        <v>22180</v>
      </c>
      <c r="O2518" s="545" t="s">
        <v>16194</v>
      </c>
      <c r="P2518" s="549">
        <v>2734</v>
      </c>
      <c r="Q2518" s="549">
        <v>5</v>
      </c>
      <c r="R2518" s="549">
        <v>2</v>
      </c>
      <c r="S2518" s="548"/>
      <c r="T2518" s="548">
        <v>164</v>
      </c>
      <c r="U2518" s="99"/>
    </row>
    <row r="2519" spans="1:21" ht="19.5" customHeight="1">
      <c r="A2519" s="545">
        <v>3327</v>
      </c>
      <c r="B2519" s="545" t="s">
        <v>422</v>
      </c>
      <c r="C2519" s="545" t="s">
        <v>209</v>
      </c>
      <c r="D2519" s="546"/>
      <c r="E2519" s="171" t="str">
        <f t="shared" si="39"/>
        <v>1900</v>
      </c>
      <c r="F2519" s="547">
        <v>0</v>
      </c>
      <c r="G2519" s="548">
        <v>0</v>
      </c>
      <c r="H2519" s="547">
        <v>0</v>
      </c>
      <c r="I2519" s="545" t="s">
        <v>12654</v>
      </c>
      <c r="J2519" s="545"/>
      <c r="K2519" s="545" t="s">
        <v>13413</v>
      </c>
      <c r="L2519" s="545" t="s">
        <v>15948</v>
      </c>
      <c r="M2519" s="548" t="s">
        <v>13843</v>
      </c>
      <c r="N2519" s="545" t="s">
        <v>22180</v>
      </c>
      <c r="O2519" s="545" t="s">
        <v>13413</v>
      </c>
      <c r="P2519" s="549">
        <v>2735</v>
      </c>
      <c r="Q2519" s="549">
        <v>5</v>
      </c>
      <c r="R2519" s="549">
        <v>2</v>
      </c>
      <c r="S2519" s="548"/>
      <c r="T2519" s="548">
        <v>164</v>
      </c>
      <c r="U2519" s="99"/>
    </row>
    <row r="2520" spans="1:21" ht="19.5" customHeight="1">
      <c r="A2520" s="545">
        <v>3328</v>
      </c>
      <c r="B2520" s="545" t="s">
        <v>420</v>
      </c>
      <c r="C2520" s="545" t="s">
        <v>209</v>
      </c>
      <c r="D2520" s="546"/>
      <c r="E2520" s="171" t="str">
        <f t="shared" si="39"/>
        <v>1900</v>
      </c>
      <c r="F2520" s="547">
        <v>0</v>
      </c>
      <c r="G2520" s="548">
        <v>0</v>
      </c>
      <c r="H2520" s="547">
        <v>0</v>
      </c>
      <c r="I2520" s="545" t="s">
        <v>12654</v>
      </c>
      <c r="J2520" s="545"/>
      <c r="K2520" s="545" t="s">
        <v>13413</v>
      </c>
      <c r="L2520" s="545" t="s">
        <v>15948</v>
      </c>
      <c r="M2520" s="548" t="s">
        <v>13843</v>
      </c>
      <c r="N2520" s="545" t="s">
        <v>22180</v>
      </c>
      <c r="O2520" s="545" t="s">
        <v>13413</v>
      </c>
      <c r="P2520" s="549">
        <v>2736</v>
      </c>
      <c r="Q2520" s="549">
        <v>5</v>
      </c>
      <c r="R2520" s="549">
        <v>2</v>
      </c>
      <c r="S2520" s="548"/>
      <c r="T2520" s="548">
        <v>164</v>
      </c>
      <c r="U2520" s="99"/>
    </row>
    <row r="2521" spans="1:21" ht="19.5" customHeight="1">
      <c r="A2521" s="545">
        <v>3329</v>
      </c>
      <c r="B2521" s="545" t="s">
        <v>1976</v>
      </c>
      <c r="C2521" s="545" t="s">
        <v>216</v>
      </c>
      <c r="D2521" s="546"/>
      <c r="E2521" s="171" t="str">
        <f t="shared" si="39"/>
        <v>1900</v>
      </c>
      <c r="F2521" s="547">
        <v>0</v>
      </c>
      <c r="G2521" s="548">
        <v>0</v>
      </c>
      <c r="H2521" s="547">
        <v>0</v>
      </c>
      <c r="I2521" s="545" t="s">
        <v>12715</v>
      </c>
      <c r="J2521" s="545"/>
      <c r="K2521" s="545" t="s">
        <v>13413</v>
      </c>
      <c r="L2521" s="545" t="s">
        <v>13413</v>
      </c>
      <c r="M2521" s="548" t="s">
        <v>13758</v>
      </c>
      <c r="N2521" s="545" t="s">
        <v>13413</v>
      </c>
      <c r="O2521" s="545" t="s">
        <v>16196</v>
      </c>
      <c r="P2521" s="549">
        <v>2737</v>
      </c>
      <c r="Q2521" s="549">
        <v>1</v>
      </c>
      <c r="R2521" s="549">
        <v>129</v>
      </c>
      <c r="S2521" s="548"/>
      <c r="T2521" s="548"/>
      <c r="U2521" s="99"/>
    </row>
    <row r="2522" spans="1:21" ht="19.5" customHeight="1">
      <c r="A2522" s="545">
        <v>3331</v>
      </c>
      <c r="B2522" s="545" t="s">
        <v>12201</v>
      </c>
      <c r="C2522" s="545" t="s">
        <v>209</v>
      </c>
      <c r="D2522" s="546">
        <v>44592</v>
      </c>
      <c r="E2522" s="171" t="str">
        <f t="shared" si="39"/>
        <v>2022</v>
      </c>
      <c r="F2522" s="547">
        <v>26788.01</v>
      </c>
      <c r="G2522" s="548">
        <v>0.19</v>
      </c>
      <c r="H2522" s="547">
        <v>22510.93</v>
      </c>
      <c r="I2522" s="545" t="s">
        <v>12709</v>
      </c>
      <c r="J2522" s="545" t="s">
        <v>13297</v>
      </c>
      <c r="K2522" s="545" t="s">
        <v>13413</v>
      </c>
      <c r="L2522" s="545" t="s">
        <v>16197</v>
      </c>
      <c r="M2522" s="548" t="s">
        <v>13758</v>
      </c>
      <c r="N2522" s="545" t="s">
        <v>13413</v>
      </c>
      <c r="O2522" s="545" t="s">
        <v>16198</v>
      </c>
      <c r="P2522" s="549">
        <v>2738</v>
      </c>
      <c r="Q2522" s="549">
        <v>1</v>
      </c>
      <c r="R2522" s="549">
        <v>124</v>
      </c>
      <c r="S2522" s="548">
        <v>2257</v>
      </c>
      <c r="T2522" s="548"/>
      <c r="U2522" s="99"/>
    </row>
    <row r="2523" spans="1:21" ht="19.5" customHeight="1">
      <c r="A2523" s="545">
        <v>3332</v>
      </c>
      <c r="B2523" s="545" t="s">
        <v>3186</v>
      </c>
      <c r="C2523" s="545" t="s">
        <v>216</v>
      </c>
      <c r="D2523" s="546"/>
      <c r="E2523" s="171" t="str">
        <f t="shared" si="39"/>
        <v>1900</v>
      </c>
      <c r="F2523" s="547">
        <v>0</v>
      </c>
      <c r="G2523" s="548">
        <v>0</v>
      </c>
      <c r="H2523" s="547">
        <v>0</v>
      </c>
      <c r="I2523" s="545" t="s">
        <v>12663</v>
      </c>
      <c r="J2523" s="545"/>
      <c r="K2523" s="545" t="s">
        <v>13413</v>
      </c>
      <c r="L2523" s="545" t="s">
        <v>16199</v>
      </c>
      <c r="M2523" s="548" t="s">
        <v>13758</v>
      </c>
      <c r="N2523" s="545" t="s">
        <v>13413</v>
      </c>
      <c r="O2523" s="545" t="s">
        <v>16200</v>
      </c>
      <c r="P2523" s="549">
        <v>2739</v>
      </c>
      <c r="Q2523" s="549">
        <v>1</v>
      </c>
      <c r="R2523" s="549">
        <v>21</v>
      </c>
      <c r="S2523" s="548"/>
      <c r="T2523" s="548"/>
      <c r="U2523" s="99"/>
    </row>
    <row r="2524" spans="1:21" ht="19.5" customHeight="1">
      <c r="A2524" s="545">
        <v>3333</v>
      </c>
      <c r="B2524" s="545" t="s">
        <v>4124</v>
      </c>
      <c r="C2524" s="545" t="s">
        <v>4504</v>
      </c>
      <c r="D2524" s="546">
        <v>46052</v>
      </c>
      <c r="E2524" s="171" t="str">
        <f t="shared" si="39"/>
        <v>2026</v>
      </c>
      <c r="F2524" s="547">
        <v>16695</v>
      </c>
      <c r="G2524" s="548">
        <v>0.19</v>
      </c>
      <c r="H2524" s="547">
        <v>14029.41</v>
      </c>
      <c r="I2524" s="545" t="s">
        <v>12668</v>
      </c>
      <c r="J2524" s="545" t="s">
        <v>13307</v>
      </c>
      <c r="K2524" s="545" t="s">
        <v>13413</v>
      </c>
      <c r="L2524" s="545" t="s">
        <v>13413</v>
      </c>
      <c r="M2524" s="548" t="s">
        <v>13758</v>
      </c>
      <c r="N2524" s="545" t="s">
        <v>13413</v>
      </c>
      <c r="O2524" s="545" t="s">
        <v>13413</v>
      </c>
      <c r="P2524" s="549">
        <v>2740</v>
      </c>
      <c r="Q2524" s="549">
        <v>1</v>
      </c>
      <c r="R2524" s="549">
        <v>7</v>
      </c>
      <c r="S2524" s="548">
        <v>2228</v>
      </c>
      <c r="T2524" s="548"/>
      <c r="U2524" s="99"/>
    </row>
    <row r="2525" spans="1:21" ht="19.5" customHeight="1">
      <c r="A2525" s="545">
        <v>3334</v>
      </c>
      <c r="B2525" s="545" t="s">
        <v>7077</v>
      </c>
      <c r="C2525" s="545" t="s">
        <v>216</v>
      </c>
      <c r="D2525" s="546">
        <v>46052</v>
      </c>
      <c r="E2525" s="171" t="str">
        <f t="shared" si="39"/>
        <v>2026</v>
      </c>
      <c r="F2525" s="547">
        <v>2737</v>
      </c>
      <c r="G2525" s="548">
        <v>0.19</v>
      </c>
      <c r="H2525" s="547">
        <v>2300</v>
      </c>
      <c r="I2525" s="545" t="s">
        <v>12754</v>
      </c>
      <c r="J2525" s="545" t="s">
        <v>13307</v>
      </c>
      <c r="K2525" s="545" t="s">
        <v>13413</v>
      </c>
      <c r="L2525" s="545" t="s">
        <v>13413</v>
      </c>
      <c r="M2525" s="548" t="s">
        <v>13758</v>
      </c>
      <c r="N2525" s="545" t="s">
        <v>13413</v>
      </c>
      <c r="O2525" s="545" t="s">
        <v>13413</v>
      </c>
      <c r="P2525" s="549">
        <v>2741</v>
      </c>
      <c r="Q2525" s="549">
        <v>1</v>
      </c>
      <c r="R2525" s="549">
        <v>33</v>
      </c>
      <c r="S2525" s="548">
        <v>2228</v>
      </c>
      <c r="T2525" s="548"/>
      <c r="U2525" s="99"/>
    </row>
    <row r="2526" spans="1:21" ht="19.5" customHeight="1">
      <c r="A2526" s="545">
        <v>3335</v>
      </c>
      <c r="B2526" s="545" t="s">
        <v>7076</v>
      </c>
      <c r="C2526" s="545" t="s">
        <v>216</v>
      </c>
      <c r="D2526" s="546">
        <v>46052</v>
      </c>
      <c r="E2526" s="171" t="str">
        <f t="shared" si="39"/>
        <v>2026</v>
      </c>
      <c r="F2526" s="547">
        <v>525100</v>
      </c>
      <c r="G2526" s="548">
        <v>0.19</v>
      </c>
      <c r="H2526" s="547">
        <v>441260.5</v>
      </c>
      <c r="I2526" s="545" t="s">
        <v>12735</v>
      </c>
      <c r="J2526" s="545" t="s">
        <v>13307</v>
      </c>
      <c r="K2526" s="545" t="s">
        <v>13413</v>
      </c>
      <c r="L2526" s="545" t="s">
        <v>16201</v>
      </c>
      <c r="M2526" s="548" t="s">
        <v>13758</v>
      </c>
      <c r="N2526" s="545" t="s">
        <v>13413</v>
      </c>
      <c r="O2526" s="545" t="s">
        <v>16202</v>
      </c>
      <c r="P2526" s="549">
        <v>2742</v>
      </c>
      <c r="Q2526" s="549">
        <v>1</v>
      </c>
      <c r="R2526" s="549">
        <v>51</v>
      </c>
      <c r="S2526" s="548">
        <v>2228</v>
      </c>
      <c r="T2526" s="548"/>
      <c r="U2526" s="99"/>
    </row>
    <row r="2527" spans="1:21" ht="19.5" customHeight="1">
      <c r="A2527" s="545">
        <v>3339</v>
      </c>
      <c r="B2527" s="545" t="s">
        <v>11231</v>
      </c>
      <c r="C2527" s="545" t="s">
        <v>216</v>
      </c>
      <c r="D2527" s="546"/>
      <c r="E2527" s="171" t="str">
        <f t="shared" si="39"/>
        <v>1900</v>
      </c>
      <c r="F2527" s="547">
        <v>0</v>
      </c>
      <c r="G2527" s="548">
        <v>0</v>
      </c>
      <c r="H2527" s="547">
        <v>0</v>
      </c>
      <c r="I2527" s="545" t="s">
        <v>12650</v>
      </c>
      <c r="J2527" s="545"/>
      <c r="K2527" s="545" t="s">
        <v>13413</v>
      </c>
      <c r="L2527" s="545" t="s">
        <v>13413</v>
      </c>
      <c r="M2527" s="548" t="s">
        <v>13758</v>
      </c>
      <c r="N2527" s="545" t="s">
        <v>13413</v>
      </c>
      <c r="O2527" s="545" t="s">
        <v>16203</v>
      </c>
      <c r="P2527" s="549">
        <v>2743</v>
      </c>
      <c r="Q2527" s="549">
        <v>1</v>
      </c>
      <c r="R2527" s="549">
        <v>127</v>
      </c>
      <c r="S2527" s="548"/>
      <c r="T2527" s="548"/>
      <c r="U2527" s="99"/>
    </row>
    <row r="2528" spans="1:21" ht="19.5" customHeight="1">
      <c r="A2528" s="545">
        <v>3340</v>
      </c>
      <c r="B2528" s="545" t="s">
        <v>2167</v>
      </c>
      <c r="C2528" s="545" t="s">
        <v>216</v>
      </c>
      <c r="D2528" s="546"/>
      <c r="E2528" s="171" t="str">
        <f t="shared" si="39"/>
        <v>1900</v>
      </c>
      <c r="F2528" s="547">
        <v>0</v>
      </c>
      <c r="G2528" s="548">
        <v>0</v>
      </c>
      <c r="H2528" s="547">
        <v>0</v>
      </c>
      <c r="I2528" s="545" t="s">
        <v>12650</v>
      </c>
      <c r="J2528" s="545"/>
      <c r="K2528" s="545" t="s">
        <v>13413</v>
      </c>
      <c r="L2528" s="545" t="s">
        <v>16204</v>
      </c>
      <c r="M2528" s="548" t="s">
        <v>13758</v>
      </c>
      <c r="N2528" s="545" t="s">
        <v>13413</v>
      </c>
      <c r="O2528" s="545" t="s">
        <v>16205</v>
      </c>
      <c r="P2528" s="549">
        <v>2744</v>
      </c>
      <c r="Q2528" s="549">
        <v>1</v>
      </c>
      <c r="R2528" s="549">
        <v>127</v>
      </c>
      <c r="S2528" s="548"/>
      <c r="T2528" s="548"/>
      <c r="U2528" s="99"/>
    </row>
    <row r="2529" spans="1:21" ht="19.5" customHeight="1">
      <c r="A2529" s="545">
        <v>3341</v>
      </c>
      <c r="B2529" s="545" t="s">
        <v>11230</v>
      </c>
      <c r="C2529" s="545" t="s">
        <v>216</v>
      </c>
      <c r="D2529" s="546"/>
      <c r="E2529" s="171" t="str">
        <f t="shared" si="39"/>
        <v>1900</v>
      </c>
      <c r="F2529" s="547">
        <v>0</v>
      </c>
      <c r="G2529" s="548">
        <v>0</v>
      </c>
      <c r="H2529" s="547">
        <v>0</v>
      </c>
      <c r="I2529" s="545" t="s">
        <v>12650</v>
      </c>
      <c r="J2529" s="545"/>
      <c r="K2529" s="545" t="s">
        <v>13413</v>
      </c>
      <c r="L2529" s="545" t="s">
        <v>16206</v>
      </c>
      <c r="M2529" s="548" t="s">
        <v>13758</v>
      </c>
      <c r="N2529" s="545" t="s">
        <v>13413</v>
      </c>
      <c r="O2529" s="545" t="s">
        <v>16207</v>
      </c>
      <c r="P2529" s="549">
        <v>2745</v>
      </c>
      <c r="Q2529" s="549">
        <v>1</v>
      </c>
      <c r="R2529" s="549">
        <v>127</v>
      </c>
      <c r="S2529" s="548"/>
      <c r="T2529" s="548"/>
      <c r="U2529" s="99"/>
    </row>
    <row r="2530" spans="1:21" ht="19.5" customHeight="1">
      <c r="A2530" s="545">
        <v>3342</v>
      </c>
      <c r="B2530" s="545" t="s">
        <v>11229</v>
      </c>
      <c r="C2530" s="545" t="s">
        <v>216</v>
      </c>
      <c r="D2530" s="546"/>
      <c r="E2530" s="171" t="str">
        <f t="shared" si="39"/>
        <v>1900</v>
      </c>
      <c r="F2530" s="547">
        <v>0</v>
      </c>
      <c r="G2530" s="548">
        <v>0</v>
      </c>
      <c r="H2530" s="547">
        <v>0</v>
      </c>
      <c r="I2530" s="545" t="s">
        <v>12650</v>
      </c>
      <c r="J2530" s="545"/>
      <c r="K2530" s="545" t="s">
        <v>13413</v>
      </c>
      <c r="L2530" s="545" t="s">
        <v>13413</v>
      </c>
      <c r="M2530" s="548" t="s">
        <v>13758</v>
      </c>
      <c r="N2530" s="545" t="s">
        <v>13413</v>
      </c>
      <c r="O2530" s="545" t="s">
        <v>16208</v>
      </c>
      <c r="P2530" s="549">
        <v>2746</v>
      </c>
      <c r="Q2530" s="549">
        <v>1</v>
      </c>
      <c r="R2530" s="549">
        <v>127</v>
      </c>
      <c r="S2530" s="548"/>
      <c r="T2530" s="548"/>
      <c r="U2530" s="99"/>
    </row>
    <row r="2531" spans="1:21" ht="19.5" customHeight="1">
      <c r="A2531" s="545">
        <v>3343</v>
      </c>
      <c r="B2531" s="545" t="s">
        <v>11228</v>
      </c>
      <c r="C2531" s="545" t="s">
        <v>216</v>
      </c>
      <c r="D2531" s="546"/>
      <c r="E2531" s="171" t="str">
        <f t="shared" si="39"/>
        <v>1900</v>
      </c>
      <c r="F2531" s="547">
        <v>0</v>
      </c>
      <c r="G2531" s="548">
        <v>0</v>
      </c>
      <c r="H2531" s="547">
        <v>0</v>
      </c>
      <c r="I2531" s="545" t="s">
        <v>12650</v>
      </c>
      <c r="J2531" s="545"/>
      <c r="K2531" s="545" t="s">
        <v>13413</v>
      </c>
      <c r="L2531" s="545" t="s">
        <v>16204</v>
      </c>
      <c r="M2531" s="548" t="s">
        <v>13758</v>
      </c>
      <c r="N2531" s="545" t="s">
        <v>13413</v>
      </c>
      <c r="O2531" s="545" t="s">
        <v>16209</v>
      </c>
      <c r="P2531" s="549">
        <v>2747</v>
      </c>
      <c r="Q2531" s="549">
        <v>1</v>
      </c>
      <c r="R2531" s="549">
        <v>127</v>
      </c>
      <c r="S2531" s="548"/>
      <c r="T2531" s="548"/>
      <c r="U2531" s="99"/>
    </row>
    <row r="2532" spans="1:21" ht="19.5" customHeight="1">
      <c r="A2532" s="545">
        <v>3344</v>
      </c>
      <c r="B2532" s="545" t="s">
        <v>11228</v>
      </c>
      <c r="C2532" s="545" t="s">
        <v>216</v>
      </c>
      <c r="D2532" s="546"/>
      <c r="E2532" s="171" t="str">
        <f t="shared" si="39"/>
        <v>1900</v>
      </c>
      <c r="F2532" s="547">
        <v>0</v>
      </c>
      <c r="G2532" s="548">
        <v>0</v>
      </c>
      <c r="H2532" s="547">
        <v>0</v>
      </c>
      <c r="I2532" s="545" t="s">
        <v>12650</v>
      </c>
      <c r="J2532" s="545"/>
      <c r="K2532" s="545" t="s">
        <v>13413</v>
      </c>
      <c r="L2532" s="545" t="s">
        <v>16206</v>
      </c>
      <c r="M2532" s="548" t="s">
        <v>13758</v>
      </c>
      <c r="N2532" s="545" t="s">
        <v>13413</v>
      </c>
      <c r="O2532" s="545" t="s">
        <v>16210</v>
      </c>
      <c r="P2532" s="549">
        <v>2748</v>
      </c>
      <c r="Q2532" s="549">
        <v>1</v>
      </c>
      <c r="R2532" s="549">
        <v>127</v>
      </c>
      <c r="S2532" s="548"/>
      <c r="T2532" s="548"/>
      <c r="U2532" s="99"/>
    </row>
    <row r="2533" spans="1:21" ht="19.5" customHeight="1">
      <c r="A2533" s="545">
        <v>3346</v>
      </c>
      <c r="B2533" s="545" t="s">
        <v>2130</v>
      </c>
      <c r="C2533" s="545" t="s">
        <v>216</v>
      </c>
      <c r="D2533" s="546"/>
      <c r="E2533" s="171" t="str">
        <f t="shared" si="39"/>
        <v>1900</v>
      </c>
      <c r="F2533" s="547">
        <v>0</v>
      </c>
      <c r="G2533" s="548">
        <v>0</v>
      </c>
      <c r="H2533" s="547">
        <v>0</v>
      </c>
      <c r="I2533" s="545" t="s">
        <v>12650</v>
      </c>
      <c r="J2533" s="545"/>
      <c r="K2533" s="545" t="s">
        <v>13413</v>
      </c>
      <c r="L2533" s="545" t="s">
        <v>13413</v>
      </c>
      <c r="M2533" s="548" t="s">
        <v>13758</v>
      </c>
      <c r="N2533" s="545" t="s">
        <v>13413</v>
      </c>
      <c r="O2533" s="545" t="s">
        <v>16211</v>
      </c>
      <c r="P2533" s="549">
        <v>2749</v>
      </c>
      <c r="Q2533" s="549">
        <v>1</v>
      </c>
      <c r="R2533" s="549">
        <v>127</v>
      </c>
      <c r="S2533" s="548"/>
      <c r="T2533" s="548"/>
      <c r="U2533" s="99"/>
    </row>
    <row r="2534" spans="1:21" ht="19.5" customHeight="1">
      <c r="A2534" s="545">
        <v>3347</v>
      </c>
      <c r="B2534" s="545" t="s">
        <v>2131</v>
      </c>
      <c r="C2534" s="545" t="s">
        <v>216</v>
      </c>
      <c r="D2534" s="546"/>
      <c r="E2534" s="171" t="str">
        <f t="shared" si="39"/>
        <v>1900</v>
      </c>
      <c r="F2534" s="547">
        <v>0</v>
      </c>
      <c r="G2534" s="548">
        <v>0</v>
      </c>
      <c r="H2534" s="547">
        <v>0</v>
      </c>
      <c r="I2534" s="545" t="s">
        <v>12650</v>
      </c>
      <c r="J2534" s="545"/>
      <c r="K2534" s="545" t="s">
        <v>13413</v>
      </c>
      <c r="L2534" s="545" t="s">
        <v>13413</v>
      </c>
      <c r="M2534" s="548" t="s">
        <v>13758</v>
      </c>
      <c r="N2534" s="545" t="s">
        <v>13413</v>
      </c>
      <c r="O2534" s="545" t="s">
        <v>16212</v>
      </c>
      <c r="P2534" s="549">
        <v>2750</v>
      </c>
      <c r="Q2534" s="549">
        <v>1</v>
      </c>
      <c r="R2534" s="549">
        <v>127</v>
      </c>
      <c r="S2534" s="548"/>
      <c r="T2534" s="548"/>
      <c r="U2534" s="99"/>
    </row>
    <row r="2535" spans="1:21" ht="19.5" customHeight="1">
      <c r="A2535" s="545">
        <v>3348</v>
      </c>
      <c r="B2535" s="545" t="s">
        <v>2120</v>
      </c>
      <c r="C2535" s="545" t="s">
        <v>216</v>
      </c>
      <c r="D2535" s="546"/>
      <c r="E2535" s="171" t="str">
        <f t="shared" si="39"/>
        <v>1900</v>
      </c>
      <c r="F2535" s="547">
        <v>0</v>
      </c>
      <c r="G2535" s="548">
        <v>0</v>
      </c>
      <c r="H2535" s="547">
        <v>0</v>
      </c>
      <c r="I2535" s="545" t="s">
        <v>12650</v>
      </c>
      <c r="J2535" s="545"/>
      <c r="K2535" s="545" t="s">
        <v>13413</v>
      </c>
      <c r="L2535" s="545" t="s">
        <v>13413</v>
      </c>
      <c r="M2535" s="548" t="s">
        <v>13758</v>
      </c>
      <c r="N2535" s="545" t="s">
        <v>13413</v>
      </c>
      <c r="O2535" s="545" t="s">
        <v>13413</v>
      </c>
      <c r="P2535" s="549">
        <v>2751</v>
      </c>
      <c r="Q2535" s="549">
        <v>1</v>
      </c>
      <c r="R2535" s="549">
        <v>127</v>
      </c>
      <c r="S2535" s="548"/>
      <c r="T2535" s="548"/>
      <c r="U2535" s="99"/>
    </row>
    <row r="2536" spans="1:21" ht="19.5" customHeight="1">
      <c r="A2536" s="545">
        <v>3350</v>
      </c>
      <c r="B2536" s="545" t="s">
        <v>11227</v>
      </c>
      <c r="C2536" s="545" t="s">
        <v>216</v>
      </c>
      <c r="D2536" s="546"/>
      <c r="E2536" s="171" t="str">
        <f t="shared" si="39"/>
        <v>1900</v>
      </c>
      <c r="F2536" s="547">
        <v>0</v>
      </c>
      <c r="G2536" s="548">
        <v>0</v>
      </c>
      <c r="H2536" s="547">
        <v>0</v>
      </c>
      <c r="I2536" s="545" t="s">
        <v>12650</v>
      </c>
      <c r="J2536" s="545"/>
      <c r="K2536" s="545" t="s">
        <v>13413</v>
      </c>
      <c r="L2536" s="545" t="s">
        <v>13413</v>
      </c>
      <c r="M2536" s="548" t="s">
        <v>13758</v>
      </c>
      <c r="N2536" s="545" t="s">
        <v>13413</v>
      </c>
      <c r="O2536" s="545" t="s">
        <v>16213</v>
      </c>
      <c r="P2536" s="549">
        <v>2752</v>
      </c>
      <c r="Q2536" s="549">
        <v>1</v>
      </c>
      <c r="R2536" s="549">
        <v>127</v>
      </c>
      <c r="S2536" s="548"/>
      <c r="T2536" s="548"/>
      <c r="U2536" s="99"/>
    </row>
    <row r="2537" spans="1:21" ht="19.5" customHeight="1">
      <c r="A2537" s="545">
        <v>3351</v>
      </c>
      <c r="B2537" s="545" t="s">
        <v>2112</v>
      </c>
      <c r="C2537" s="545" t="s">
        <v>216</v>
      </c>
      <c r="D2537" s="546"/>
      <c r="E2537" s="171" t="str">
        <f t="shared" si="39"/>
        <v>1900</v>
      </c>
      <c r="F2537" s="547">
        <v>0</v>
      </c>
      <c r="G2537" s="548">
        <v>0</v>
      </c>
      <c r="H2537" s="547">
        <v>0</v>
      </c>
      <c r="I2537" s="545" t="s">
        <v>12650</v>
      </c>
      <c r="J2537" s="545"/>
      <c r="K2537" s="545" t="s">
        <v>13413</v>
      </c>
      <c r="L2537" s="545" t="s">
        <v>13413</v>
      </c>
      <c r="M2537" s="548" t="s">
        <v>13758</v>
      </c>
      <c r="N2537" s="545" t="s">
        <v>13413</v>
      </c>
      <c r="O2537" s="545" t="s">
        <v>16214</v>
      </c>
      <c r="P2537" s="549">
        <v>2753</v>
      </c>
      <c r="Q2537" s="549">
        <v>1</v>
      </c>
      <c r="R2537" s="549">
        <v>127</v>
      </c>
      <c r="S2537" s="548"/>
      <c r="T2537" s="548"/>
      <c r="U2537" s="99"/>
    </row>
    <row r="2538" spans="1:21" ht="19.5" customHeight="1">
      <c r="A2538" s="545">
        <v>3352</v>
      </c>
      <c r="B2538" s="545" t="s">
        <v>2109</v>
      </c>
      <c r="C2538" s="545" t="s">
        <v>216</v>
      </c>
      <c r="D2538" s="546"/>
      <c r="E2538" s="171" t="str">
        <f t="shared" si="39"/>
        <v>1900</v>
      </c>
      <c r="F2538" s="547">
        <v>0</v>
      </c>
      <c r="G2538" s="548">
        <v>0</v>
      </c>
      <c r="H2538" s="547">
        <v>0</v>
      </c>
      <c r="I2538" s="545" t="s">
        <v>12650</v>
      </c>
      <c r="J2538" s="545"/>
      <c r="K2538" s="545" t="s">
        <v>13413</v>
      </c>
      <c r="L2538" s="545" t="s">
        <v>13413</v>
      </c>
      <c r="M2538" s="548" t="s">
        <v>13758</v>
      </c>
      <c r="N2538" s="545" t="s">
        <v>13413</v>
      </c>
      <c r="O2538" s="545" t="s">
        <v>16215</v>
      </c>
      <c r="P2538" s="549">
        <v>2754</v>
      </c>
      <c r="Q2538" s="549">
        <v>1</v>
      </c>
      <c r="R2538" s="549">
        <v>127</v>
      </c>
      <c r="S2538" s="548"/>
      <c r="T2538" s="548"/>
      <c r="U2538" s="99"/>
    </row>
    <row r="2539" spans="1:21" ht="19.5" customHeight="1">
      <c r="A2539" s="545">
        <v>3353</v>
      </c>
      <c r="B2539" s="545" t="s">
        <v>2272</v>
      </c>
      <c r="C2539" s="545" t="s">
        <v>216</v>
      </c>
      <c r="D2539" s="546"/>
      <c r="E2539" s="171" t="str">
        <f t="shared" si="39"/>
        <v>1900</v>
      </c>
      <c r="F2539" s="547">
        <v>0</v>
      </c>
      <c r="G2539" s="548">
        <v>0</v>
      </c>
      <c r="H2539" s="547">
        <v>0</v>
      </c>
      <c r="I2539" s="545" t="s">
        <v>12650</v>
      </c>
      <c r="J2539" s="545"/>
      <c r="K2539" s="545" t="s">
        <v>13413</v>
      </c>
      <c r="L2539" s="545" t="s">
        <v>13413</v>
      </c>
      <c r="M2539" s="548" t="s">
        <v>13758</v>
      </c>
      <c r="N2539" s="545" t="s">
        <v>13413</v>
      </c>
      <c r="O2539" s="545" t="s">
        <v>16216</v>
      </c>
      <c r="P2539" s="549">
        <v>2755</v>
      </c>
      <c r="Q2539" s="549">
        <v>1</v>
      </c>
      <c r="R2539" s="549">
        <v>127</v>
      </c>
      <c r="S2539" s="548"/>
      <c r="T2539" s="548"/>
      <c r="U2539" s="99"/>
    </row>
    <row r="2540" spans="1:21" ht="19.5" customHeight="1">
      <c r="A2540" s="545">
        <v>3354</v>
      </c>
      <c r="B2540" s="545" t="s">
        <v>3276</v>
      </c>
      <c r="C2540" s="545" t="s">
        <v>5217</v>
      </c>
      <c r="D2540" s="546">
        <v>46052</v>
      </c>
      <c r="E2540" s="171" t="str">
        <f t="shared" si="39"/>
        <v>2026</v>
      </c>
      <c r="F2540" s="547">
        <v>64200</v>
      </c>
      <c r="G2540" s="548">
        <v>0</v>
      </c>
      <c r="H2540" s="547">
        <v>64200</v>
      </c>
      <c r="I2540" s="545" t="s">
        <v>12653</v>
      </c>
      <c r="J2540" s="545" t="s">
        <v>13299</v>
      </c>
      <c r="K2540" s="545" t="s">
        <v>16217</v>
      </c>
      <c r="L2540" s="545" t="s">
        <v>13413</v>
      </c>
      <c r="M2540" s="548" t="s">
        <v>13813</v>
      </c>
      <c r="N2540" s="545" t="s">
        <v>13413</v>
      </c>
      <c r="O2540" s="545" t="s">
        <v>13413</v>
      </c>
      <c r="P2540" s="549">
        <v>2756</v>
      </c>
      <c r="Q2540" s="549">
        <v>3</v>
      </c>
      <c r="R2540" s="549">
        <v>160</v>
      </c>
      <c r="S2540" s="548">
        <v>443</v>
      </c>
      <c r="T2540" s="548"/>
      <c r="U2540" s="99"/>
    </row>
    <row r="2541" spans="1:21" ht="19.5" customHeight="1">
      <c r="A2541" s="545">
        <v>3355</v>
      </c>
      <c r="B2541" s="545" t="s">
        <v>11226</v>
      </c>
      <c r="C2541" s="545" t="s">
        <v>216</v>
      </c>
      <c r="D2541" s="546"/>
      <c r="E2541" s="171" t="str">
        <f t="shared" si="39"/>
        <v>1900</v>
      </c>
      <c r="F2541" s="547">
        <v>0</v>
      </c>
      <c r="G2541" s="548">
        <v>0</v>
      </c>
      <c r="H2541" s="547">
        <v>0</v>
      </c>
      <c r="I2541" s="545" t="s">
        <v>12650</v>
      </c>
      <c r="J2541" s="545"/>
      <c r="K2541" s="545" t="s">
        <v>13413</v>
      </c>
      <c r="L2541" s="545" t="s">
        <v>13413</v>
      </c>
      <c r="M2541" s="548" t="s">
        <v>13758</v>
      </c>
      <c r="N2541" s="545" t="s">
        <v>13413</v>
      </c>
      <c r="O2541" s="545" t="s">
        <v>16218</v>
      </c>
      <c r="P2541" s="549">
        <v>2757</v>
      </c>
      <c r="Q2541" s="549">
        <v>1</v>
      </c>
      <c r="R2541" s="549">
        <v>127</v>
      </c>
      <c r="S2541" s="548"/>
      <c r="T2541" s="548"/>
      <c r="U2541" s="99"/>
    </row>
    <row r="2542" spans="1:21" ht="19.5" customHeight="1">
      <c r="A2542" s="545">
        <v>3356</v>
      </c>
      <c r="B2542" s="545" t="s">
        <v>6641</v>
      </c>
      <c r="C2542" s="545" t="s">
        <v>216</v>
      </c>
      <c r="D2542" s="546">
        <v>44585</v>
      </c>
      <c r="E2542" s="171" t="str">
        <f t="shared" si="39"/>
        <v>2022</v>
      </c>
      <c r="F2542" s="547">
        <v>6183</v>
      </c>
      <c r="G2542" s="548">
        <v>0.19</v>
      </c>
      <c r="H2542" s="547">
        <v>5195.8</v>
      </c>
      <c r="I2542" s="545" t="s">
        <v>12650</v>
      </c>
      <c r="J2542" s="545" t="s">
        <v>13297</v>
      </c>
      <c r="K2542" s="545" t="s">
        <v>13413</v>
      </c>
      <c r="L2542" s="545" t="s">
        <v>13413</v>
      </c>
      <c r="M2542" s="548" t="s">
        <v>13758</v>
      </c>
      <c r="N2542" s="545" t="s">
        <v>13413</v>
      </c>
      <c r="O2542" s="545" t="s">
        <v>16219</v>
      </c>
      <c r="P2542" s="549">
        <v>2758</v>
      </c>
      <c r="Q2542" s="549">
        <v>1</v>
      </c>
      <c r="R2542" s="549">
        <v>127</v>
      </c>
      <c r="S2542" s="548">
        <v>2257</v>
      </c>
      <c r="T2542" s="548"/>
      <c r="U2542" s="99"/>
    </row>
    <row r="2543" spans="1:21" ht="19.5" customHeight="1">
      <c r="A2543" s="545">
        <v>3357</v>
      </c>
      <c r="B2543" s="545" t="s">
        <v>11225</v>
      </c>
      <c r="C2543" s="545" t="s">
        <v>216</v>
      </c>
      <c r="D2543" s="546"/>
      <c r="E2543" s="171" t="str">
        <f t="shared" si="39"/>
        <v>1900</v>
      </c>
      <c r="F2543" s="547">
        <v>0</v>
      </c>
      <c r="G2543" s="548">
        <v>0</v>
      </c>
      <c r="H2543" s="547">
        <v>0</v>
      </c>
      <c r="I2543" s="545" t="s">
        <v>12650</v>
      </c>
      <c r="J2543" s="545"/>
      <c r="K2543" s="545" t="s">
        <v>13413</v>
      </c>
      <c r="L2543" s="545" t="s">
        <v>13413</v>
      </c>
      <c r="M2543" s="548" t="s">
        <v>13758</v>
      </c>
      <c r="N2543" s="545" t="s">
        <v>13413</v>
      </c>
      <c r="O2543" s="545" t="s">
        <v>16220</v>
      </c>
      <c r="P2543" s="549">
        <v>2759</v>
      </c>
      <c r="Q2543" s="549">
        <v>1</v>
      </c>
      <c r="R2543" s="549">
        <v>127</v>
      </c>
      <c r="S2543" s="548"/>
      <c r="T2543" s="548"/>
      <c r="U2543" s="99"/>
    </row>
    <row r="2544" spans="1:21" ht="19.5" customHeight="1">
      <c r="A2544" s="545">
        <v>3358</v>
      </c>
      <c r="B2544" s="545" t="s">
        <v>2267</v>
      </c>
      <c r="C2544" s="545" t="s">
        <v>216</v>
      </c>
      <c r="D2544" s="546">
        <v>44589</v>
      </c>
      <c r="E2544" s="171" t="str">
        <f t="shared" si="39"/>
        <v>2022</v>
      </c>
      <c r="F2544" s="547">
        <v>5263</v>
      </c>
      <c r="G2544" s="548">
        <v>0.19</v>
      </c>
      <c r="H2544" s="547">
        <v>4422.6899999999996</v>
      </c>
      <c r="I2544" s="545" t="s">
        <v>12650</v>
      </c>
      <c r="J2544" s="545" t="s">
        <v>13297</v>
      </c>
      <c r="K2544" s="545" t="s">
        <v>13413</v>
      </c>
      <c r="L2544" s="545" t="s">
        <v>13413</v>
      </c>
      <c r="M2544" s="548" t="s">
        <v>13758</v>
      </c>
      <c r="N2544" s="545" t="s">
        <v>13413</v>
      </c>
      <c r="O2544" s="545" t="s">
        <v>16221</v>
      </c>
      <c r="P2544" s="549">
        <v>2760</v>
      </c>
      <c r="Q2544" s="549">
        <v>1</v>
      </c>
      <c r="R2544" s="549">
        <v>127</v>
      </c>
      <c r="S2544" s="548">
        <v>2257</v>
      </c>
      <c r="T2544" s="548"/>
      <c r="U2544" s="99"/>
    </row>
    <row r="2545" spans="1:21" ht="19.5" customHeight="1">
      <c r="A2545" s="545">
        <v>3359</v>
      </c>
      <c r="B2545" s="545" t="s">
        <v>11224</v>
      </c>
      <c r="C2545" s="545" t="s">
        <v>216</v>
      </c>
      <c r="D2545" s="546"/>
      <c r="E2545" s="171" t="str">
        <f t="shared" si="39"/>
        <v>1900</v>
      </c>
      <c r="F2545" s="547">
        <v>0</v>
      </c>
      <c r="G2545" s="548">
        <v>0</v>
      </c>
      <c r="H2545" s="547">
        <v>0</v>
      </c>
      <c r="I2545" s="545" t="s">
        <v>12650</v>
      </c>
      <c r="J2545" s="545"/>
      <c r="K2545" s="545" t="s">
        <v>13413</v>
      </c>
      <c r="L2545" s="545" t="s">
        <v>13413</v>
      </c>
      <c r="M2545" s="548" t="s">
        <v>13758</v>
      </c>
      <c r="N2545" s="545" t="s">
        <v>13413</v>
      </c>
      <c r="O2545" s="545" t="s">
        <v>16222</v>
      </c>
      <c r="P2545" s="549">
        <v>2761</v>
      </c>
      <c r="Q2545" s="549">
        <v>1</v>
      </c>
      <c r="R2545" s="549">
        <v>127</v>
      </c>
      <c r="S2545" s="548"/>
      <c r="T2545" s="548"/>
      <c r="U2545" s="99"/>
    </row>
    <row r="2546" spans="1:21" ht="19.5" customHeight="1">
      <c r="A2546" s="545">
        <v>3360</v>
      </c>
      <c r="B2546" s="545" t="s">
        <v>2284</v>
      </c>
      <c r="C2546" s="545" t="s">
        <v>216</v>
      </c>
      <c r="D2546" s="546"/>
      <c r="E2546" s="171" t="str">
        <f t="shared" si="39"/>
        <v>1900</v>
      </c>
      <c r="F2546" s="547">
        <v>0</v>
      </c>
      <c r="G2546" s="548">
        <v>0</v>
      </c>
      <c r="H2546" s="547">
        <v>0</v>
      </c>
      <c r="I2546" s="545" t="s">
        <v>12650</v>
      </c>
      <c r="J2546" s="545"/>
      <c r="K2546" s="545" t="s">
        <v>13413</v>
      </c>
      <c r="L2546" s="545" t="s">
        <v>13413</v>
      </c>
      <c r="M2546" s="548" t="s">
        <v>13758</v>
      </c>
      <c r="N2546" s="545" t="s">
        <v>13413</v>
      </c>
      <c r="O2546" s="545" t="s">
        <v>16223</v>
      </c>
      <c r="P2546" s="549">
        <v>2762</v>
      </c>
      <c r="Q2546" s="549">
        <v>1</v>
      </c>
      <c r="R2546" s="549">
        <v>127</v>
      </c>
      <c r="S2546" s="548"/>
      <c r="T2546" s="548"/>
      <c r="U2546" s="99"/>
    </row>
    <row r="2547" spans="1:21" ht="19.5" customHeight="1">
      <c r="A2547" s="545">
        <v>3361</v>
      </c>
      <c r="B2547" s="545" t="s">
        <v>11223</v>
      </c>
      <c r="C2547" s="545" t="s">
        <v>216</v>
      </c>
      <c r="D2547" s="546"/>
      <c r="E2547" s="171" t="str">
        <f t="shared" si="39"/>
        <v>1900</v>
      </c>
      <c r="F2547" s="547">
        <v>0</v>
      </c>
      <c r="G2547" s="548">
        <v>0</v>
      </c>
      <c r="H2547" s="547">
        <v>0</v>
      </c>
      <c r="I2547" s="545" t="s">
        <v>12650</v>
      </c>
      <c r="J2547" s="545"/>
      <c r="K2547" s="545" t="s">
        <v>13413</v>
      </c>
      <c r="L2547" s="545" t="s">
        <v>13413</v>
      </c>
      <c r="M2547" s="548" t="s">
        <v>13758</v>
      </c>
      <c r="N2547" s="545" t="s">
        <v>13413</v>
      </c>
      <c r="O2547" s="545" t="s">
        <v>16224</v>
      </c>
      <c r="P2547" s="549">
        <v>2763</v>
      </c>
      <c r="Q2547" s="549">
        <v>1</v>
      </c>
      <c r="R2547" s="549">
        <v>127</v>
      </c>
      <c r="S2547" s="548"/>
      <c r="T2547" s="548"/>
      <c r="U2547" s="99"/>
    </row>
    <row r="2548" spans="1:21" ht="19.5" customHeight="1">
      <c r="A2548" s="545">
        <v>3363</v>
      </c>
      <c r="B2548" s="545" t="s">
        <v>2072</v>
      </c>
      <c r="C2548" s="545" t="s">
        <v>216</v>
      </c>
      <c r="D2548" s="546"/>
      <c r="E2548" s="171" t="str">
        <f t="shared" si="39"/>
        <v>1900</v>
      </c>
      <c r="F2548" s="547">
        <v>0</v>
      </c>
      <c r="G2548" s="548">
        <v>0</v>
      </c>
      <c r="H2548" s="547">
        <v>0</v>
      </c>
      <c r="I2548" s="545" t="s">
        <v>12650</v>
      </c>
      <c r="J2548" s="545"/>
      <c r="K2548" s="545" t="s">
        <v>13413</v>
      </c>
      <c r="L2548" s="545" t="s">
        <v>13413</v>
      </c>
      <c r="M2548" s="548" t="s">
        <v>13758</v>
      </c>
      <c r="N2548" s="545" t="s">
        <v>13413</v>
      </c>
      <c r="O2548" s="545" t="s">
        <v>16225</v>
      </c>
      <c r="P2548" s="549">
        <v>2765</v>
      </c>
      <c r="Q2548" s="549">
        <v>1</v>
      </c>
      <c r="R2548" s="549">
        <v>127</v>
      </c>
      <c r="S2548" s="548"/>
      <c r="T2548" s="548"/>
      <c r="U2548" s="99"/>
    </row>
    <row r="2549" spans="1:21" ht="19.5" customHeight="1">
      <c r="A2549" s="545">
        <v>3364</v>
      </c>
      <c r="B2549" s="545" t="s">
        <v>11222</v>
      </c>
      <c r="C2549" s="545" t="s">
        <v>216</v>
      </c>
      <c r="D2549" s="546"/>
      <c r="E2549" s="171" t="str">
        <f t="shared" si="39"/>
        <v>1900</v>
      </c>
      <c r="F2549" s="547">
        <v>0</v>
      </c>
      <c r="G2549" s="548">
        <v>0</v>
      </c>
      <c r="H2549" s="547">
        <v>0</v>
      </c>
      <c r="I2549" s="545" t="s">
        <v>12650</v>
      </c>
      <c r="J2549" s="545"/>
      <c r="K2549" s="545" t="s">
        <v>13413</v>
      </c>
      <c r="L2549" s="545" t="s">
        <v>13413</v>
      </c>
      <c r="M2549" s="548" t="s">
        <v>13758</v>
      </c>
      <c r="N2549" s="545" t="s">
        <v>13413</v>
      </c>
      <c r="O2549" s="545" t="s">
        <v>16226</v>
      </c>
      <c r="P2549" s="549">
        <v>2766</v>
      </c>
      <c r="Q2549" s="549">
        <v>1</v>
      </c>
      <c r="R2549" s="549">
        <v>127</v>
      </c>
      <c r="S2549" s="548"/>
      <c r="T2549" s="548"/>
      <c r="U2549" s="99"/>
    </row>
    <row r="2550" spans="1:21" ht="19.5" customHeight="1">
      <c r="A2550" s="545">
        <v>3365</v>
      </c>
      <c r="B2550" s="545" t="s">
        <v>2108</v>
      </c>
      <c r="C2550" s="545" t="s">
        <v>216</v>
      </c>
      <c r="D2550" s="546"/>
      <c r="E2550" s="171" t="str">
        <f t="shared" si="39"/>
        <v>1900</v>
      </c>
      <c r="F2550" s="547">
        <v>0</v>
      </c>
      <c r="G2550" s="548">
        <v>0</v>
      </c>
      <c r="H2550" s="547">
        <v>0</v>
      </c>
      <c r="I2550" s="545" t="s">
        <v>12650</v>
      </c>
      <c r="J2550" s="545"/>
      <c r="K2550" s="545" t="s">
        <v>13413</v>
      </c>
      <c r="L2550" s="545" t="s">
        <v>13413</v>
      </c>
      <c r="M2550" s="548" t="s">
        <v>13758</v>
      </c>
      <c r="N2550" s="545" t="s">
        <v>13413</v>
      </c>
      <c r="O2550" s="545" t="s">
        <v>16227</v>
      </c>
      <c r="P2550" s="549">
        <v>2767</v>
      </c>
      <c r="Q2550" s="549">
        <v>1</v>
      </c>
      <c r="R2550" s="549">
        <v>127</v>
      </c>
      <c r="S2550" s="548"/>
      <c r="T2550" s="548"/>
      <c r="U2550" s="99"/>
    </row>
    <row r="2551" spans="1:21" ht="19.5" customHeight="1">
      <c r="A2551" s="545">
        <v>3366</v>
      </c>
      <c r="B2551" s="545" t="s">
        <v>11221</v>
      </c>
      <c r="C2551" s="545" t="s">
        <v>216</v>
      </c>
      <c r="D2551" s="546"/>
      <c r="E2551" s="171" t="str">
        <f t="shared" si="39"/>
        <v>1900</v>
      </c>
      <c r="F2551" s="547">
        <v>0</v>
      </c>
      <c r="G2551" s="548">
        <v>0</v>
      </c>
      <c r="H2551" s="547">
        <v>0</v>
      </c>
      <c r="I2551" s="545" t="s">
        <v>12650</v>
      </c>
      <c r="J2551" s="545"/>
      <c r="K2551" s="545" t="s">
        <v>13413</v>
      </c>
      <c r="L2551" s="545" t="s">
        <v>13413</v>
      </c>
      <c r="M2551" s="548" t="s">
        <v>13758</v>
      </c>
      <c r="N2551" s="545" t="s">
        <v>13413</v>
      </c>
      <c r="O2551" s="545" t="s">
        <v>16228</v>
      </c>
      <c r="P2551" s="549">
        <v>2768</v>
      </c>
      <c r="Q2551" s="549">
        <v>1</v>
      </c>
      <c r="R2551" s="549">
        <v>127</v>
      </c>
      <c r="S2551" s="548"/>
      <c r="T2551" s="548"/>
      <c r="U2551" s="99"/>
    </row>
    <row r="2552" spans="1:21" ht="19.5" customHeight="1">
      <c r="A2552" s="545">
        <v>3367</v>
      </c>
      <c r="B2552" s="545" t="s">
        <v>11220</v>
      </c>
      <c r="C2552" s="545" t="s">
        <v>216</v>
      </c>
      <c r="D2552" s="546"/>
      <c r="E2552" s="171" t="str">
        <f t="shared" si="39"/>
        <v>1900</v>
      </c>
      <c r="F2552" s="547">
        <v>0</v>
      </c>
      <c r="G2552" s="548">
        <v>0</v>
      </c>
      <c r="H2552" s="547">
        <v>0</v>
      </c>
      <c r="I2552" s="545" t="s">
        <v>12650</v>
      </c>
      <c r="J2552" s="545"/>
      <c r="K2552" s="545" t="s">
        <v>13413</v>
      </c>
      <c r="L2552" s="545" t="s">
        <v>13413</v>
      </c>
      <c r="M2552" s="548" t="s">
        <v>13758</v>
      </c>
      <c r="N2552" s="545" t="s">
        <v>13413</v>
      </c>
      <c r="O2552" s="545" t="s">
        <v>16229</v>
      </c>
      <c r="P2552" s="549">
        <v>2769</v>
      </c>
      <c r="Q2552" s="549">
        <v>1</v>
      </c>
      <c r="R2552" s="549">
        <v>127</v>
      </c>
      <c r="S2552" s="548"/>
      <c r="T2552" s="548"/>
      <c r="U2552" s="99"/>
    </row>
    <row r="2553" spans="1:21" ht="19.5" customHeight="1">
      <c r="A2553" s="545">
        <v>3368</v>
      </c>
      <c r="B2553" s="545" t="s">
        <v>2289</v>
      </c>
      <c r="C2553" s="545" t="s">
        <v>216</v>
      </c>
      <c r="D2553" s="546"/>
      <c r="E2553" s="171" t="str">
        <f t="shared" si="39"/>
        <v>1900</v>
      </c>
      <c r="F2553" s="547">
        <v>0</v>
      </c>
      <c r="G2553" s="548">
        <v>0</v>
      </c>
      <c r="H2553" s="547">
        <v>0</v>
      </c>
      <c r="I2553" s="545" t="s">
        <v>12650</v>
      </c>
      <c r="J2553" s="545"/>
      <c r="K2553" s="545" t="s">
        <v>13413</v>
      </c>
      <c r="L2553" s="545" t="s">
        <v>13413</v>
      </c>
      <c r="M2553" s="548" t="s">
        <v>13758</v>
      </c>
      <c r="N2553" s="545" t="s">
        <v>13413</v>
      </c>
      <c r="O2553" s="545" t="s">
        <v>16230</v>
      </c>
      <c r="P2553" s="549">
        <v>2770</v>
      </c>
      <c r="Q2553" s="549">
        <v>1</v>
      </c>
      <c r="R2553" s="549">
        <v>127</v>
      </c>
      <c r="S2553" s="548"/>
      <c r="T2553" s="548"/>
      <c r="U2553" s="99"/>
    </row>
    <row r="2554" spans="1:21" ht="19.5" customHeight="1">
      <c r="A2554" s="545">
        <v>3371</v>
      </c>
      <c r="B2554" s="545" t="s">
        <v>7075</v>
      </c>
      <c r="C2554" s="545" t="s">
        <v>311</v>
      </c>
      <c r="D2554" s="546">
        <v>46052</v>
      </c>
      <c r="E2554" s="171" t="str">
        <f t="shared" si="39"/>
        <v>2026</v>
      </c>
      <c r="F2554" s="547">
        <v>89175</v>
      </c>
      <c r="G2554" s="548">
        <v>0.19</v>
      </c>
      <c r="H2554" s="547">
        <v>74936.97</v>
      </c>
      <c r="I2554" s="545" t="s">
        <v>12668</v>
      </c>
      <c r="J2554" s="545" t="s">
        <v>13307</v>
      </c>
      <c r="K2554" s="545" t="s">
        <v>16231</v>
      </c>
      <c r="L2554" s="545" t="s">
        <v>13413</v>
      </c>
      <c r="M2554" s="548" t="s">
        <v>13868</v>
      </c>
      <c r="N2554" s="545" t="s">
        <v>13413</v>
      </c>
      <c r="O2554" s="545" t="s">
        <v>13413</v>
      </c>
      <c r="P2554" s="549">
        <v>2771</v>
      </c>
      <c r="Q2554" s="549">
        <v>2</v>
      </c>
      <c r="R2554" s="549">
        <v>7</v>
      </c>
      <c r="S2554" s="548">
        <v>2228</v>
      </c>
      <c r="T2554" s="548"/>
      <c r="U2554" s="99"/>
    </row>
    <row r="2555" spans="1:21" ht="19.5" customHeight="1">
      <c r="A2555" s="545">
        <v>3372</v>
      </c>
      <c r="B2555" s="545" t="s">
        <v>7074</v>
      </c>
      <c r="C2555" s="545" t="s">
        <v>216</v>
      </c>
      <c r="D2555" s="546">
        <v>46071</v>
      </c>
      <c r="E2555" s="171" t="str">
        <f t="shared" si="39"/>
        <v>2026</v>
      </c>
      <c r="F2555" s="547">
        <v>65000</v>
      </c>
      <c r="G2555" s="548">
        <v>0.19</v>
      </c>
      <c r="H2555" s="547">
        <v>54621.85</v>
      </c>
      <c r="I2555" s="545" t="s">
        <v>12700</v>
      </c>
      <c r="J2555" s="545" t="s">
        <v>13296</v>
      </c>
      <c r="K2555" s="545" t="s">
        <v>13413</v>
      </c>
      <c r="L2555" s="545" t="s">
        <v>13413</v>
      </c>
      <c r="M2555" s="548" t="s">
        <v>13758</v>
      </c>
      <c r="N2555" s="545" t="s">
        <v>13413</v>
      </c>
      <c r="O2555" s="545" t="s">
        <v>13413</v>
      </c>
      <c r="P2555" s="549">
        <v>2772</v>
      </c>
      <c r="Q2555" s="549">
        <v>1</v>
      </c>
      <c r="R2555" s="549">
        <v>117</v>
      </c>
      <c r="S2555" s="548">
        <v>2218</v>
      </c>
      <c r="T2555" s="548"/>
      <c r="U2555" s="99"/>
    </row>
    <row r="2556" spans="1:21" ht="19.5" customHeight="1">
      <c r="A2556" s="545">
        <v>3373</v>
      </c>
      <c r="B2556" s="545" t="s">
        <v>11219</v>
      </c>
      <c r="C2556" s="545" t="s">
        <v>216</v>
      </c>
      <c r="D2556" s="546"/>
      <c r="E2556" s="171" t="str">
        <f t="shared" si="39"/>
        <v>1900</v>
      </c>
      <c r="F2556" s="547">
        <v>0</v>
      </c>
      <c r="G2556" s="548">
        <v>0</v>
      </c>
      <c r="H2556" s="547">
        <v>0</v>
      </c>
      <c r="I2556" s="545" t="s">
        <v>12665</v>
      </c>
      <c r="J2556" s="545"/>
      <c r="K2556" s="545" t="s">
        <v>13413</v>
      </c>
      <c r="L2556" s="545" t="s">
        <v>13854</v>
      </c>
      <c r="M2556" s="548" t="s">
        <v>13758</v>
      </c>
      <c r="N2556" s="545" t="s">
        <v>13413</v>
      </c>
      <c r="O2556" s="545" t="s">
        <v>13827</v>
      </c>
      <c r="P2556" s="549">
        <v>2773</v>
      </c>
      <c r="Q2556" s="549">
        <v>1</v>
      </c>
      <c r="R2556" s="549">
        <v>75</v>
      </c>
      <c r="S2556" s="548"/>
      <c r="T2556" s="548"/>
      <c r="U2556" s="99"/>
    </row>
    <row r="2557" spans="1:21" ht="19.5" customHeight="1">
      <c r="A2557" s="545">
        <v>3374</v>
      </c>
      <c r="B2557" s="545" t="s">
        <v>11218</v>
      </c>
      <c r="C2557" s="545" t="s">
        <v>216</v>
      </c>
      <c r="D2557" s="546"/>
      <c r="E2557" s="171" t="str">
        <f t="shared" si="39"/>
        <v>1900</v>
      </c>
      <c r="F2557" s="547">
        <v>0</v>
      </c>
      <c r="G2557" s="548">
        <v>0</v>
      </c>
      <c r="H2557" s="547">
        <v>0</v>
      </c>
      <c r="I2557" s="545" t="s">
        <v>12665</v>
      </c>
      <c r="J2557" s="545"/>
      <c r="K2557" s="545" t="s">
        <v>13413</v>
      </c>
      <c r="L2557" s="545" t="s">
        <v>16232</v>
      </c>
      <c r="M2557" s="548" t="s">
        <v>13758</v>
      </c>
      <c r="N2557" s="545" t="s">
        <v>13413</v>
      </c>
      <c r="O2557" s="545" t="s">
        <v>13827</v>
      </c>
      <c r="P2557" s="549">
        <v>2774</v>
      </c>
      <c r="Q2557" s="549">
        <v>1</v>
      </c>
      <c r="R2557" s="549">
        <v>75</v>
      </c>
      <c r="S2557" s="548"/>
      <c r="T2557" s="548"/>
      <c r="U2557" s="99"/>
    </row>
    <row r="2558" spans="1:21" ht="19.5" customHeight="1">
      <c r="A2558" s="545">
        <v>3375</v>
      </c>
      <c r="B2558" s="545" t="s">
        <v>491</v>
      </c>
      <c r="C2558" s="545" t="s">
        <v>216</v>
      </c>
      <c r="D2558" s="546"/>
      <c r="E2558" s="171" t="str">
        <f t="shared" si="39"/>
        <v>1900</v>
      </c>
      <c r="F2558" s="547">
        <v>0</v>
      </c>
      <c r="G2558" s="548">
        <v>0</v>
      </c>
      <c r="H2558" s="547">
        <v>0</v>
      </c>
      <c r="I2558" s="545" t="s">
        <v>12665</v>
      </c>
      <c r="J2558" s="545"/>
      <c r="K2558" s="545" t="s">
        <v>13413</v>
      </c>
      <c r="L2558" s="545" t="s">
        <v>13854</v>
      </c>
      <c r="M2558" s="548" t="s">
        <v>13758</v>
      </c>
      <c r="N2558" s="545" t="s">
        <v>13413</v>
      </c>
      <c r="O2558" s="545" t="s">
        <v>13827</v>
      </c>
      <c r="P2558" s="549">
        <v>2775</v>
      </c>
      <c r="Q2558" s="549">
        <v>1</v>
      </c>
      <c r="R2558" s="549">
        <v>75</v>
      </c>
      <c r="S2558" s="548"/>
      <c r="T2558" s="548"/>
      <c r="U2558" s="99"/>
    </row>
    <row r="2559" spans="1:21" ht="19.5" customHeight="1">
      <c r="A2559" s="545">
        <v>3376</v>
      </c>
      <c r="B2559" s="545" t="s">
        <v>12170</v>
      </c>
      <c r="C2559" s="545" t="s">
        <v>216</v>
      </c>
      <c r="D2559" s="546"/>
      <c r="E2559" s="171" t="str">
        <f t="shared" si="39"/>
        <v>1900</v>
      </c>
      <c r="F2559" s="547">
        <v>0</v>
      </c>
      <c r="G2559" s="548">
        <v>0</v>
      </c>
      <c r="H2559" s="547">
        <v>0</v>
      </c>
      <c r="I2559" s="545" t="s">
        <v>12665</v>
      </c>
      <c r="J2559" s="545"/>
      <c r="K2559" s="545" t="s">
        <v>16233</v>
      </c>
      <c r="L2559" s="545" t="s">
        <v>16234</v>
      </c>
      <c r="M2559" s="548" t="s">
        <v>13758</v>
      </c>
      <c r="N2559" s="545" t="s">
        <v>13413</v>
      </c>
      <c r="O2559" s="545" t="s">
        <v>16235</v>
      </c>
      <c r="P2559" s="549">
        <v>2776</v>
      </c>
      <c r="Q2559" s="549">
        <v>1</v>
      </c>
      <c r="R2559" s="549">
        <v>75</v>
      </c>
      <c r="S2559" s="548"/>
      <c r="T2559" s="548"/>
      <c r="U2559" s="99"/>
    </row>
    <row r="2560" spans="1:21" ht="19.5" customHeight="1">
      <c r="A2560" s="545">
        <v>3377</v>
      </c>
      <c r="B2560" s="545" t="s">
        <v>11217</v>
      </c>
      <c r="C2560" s="545" t="s">
        <v>216</v>
      </c>
      <c r="D2560" s="546"/>
      <c r="E2560" s="171" t="str">
        <f t="shared" si="39"/>
        <v>1900</v>
      </c>
      <c r="F2560" s="547">
        <v>0</v>
      </c>
      <c r="G2560" s="548">
        <v>0</v>
      </c>
      <c r="H2560" s="547">
        <v>0</v>
      </c>
      <c r="I2560" s="545" t="s">
        <v>12665</v>
      </c>
      <c r="J2560" s="545"/>
      <c r="K2560" s="545" t="s">
        <v>13413</v>
      </c>
      <c r="L2560" s="545" t="s">
        <v>16236</v>
      </c>
      <c r="M2560" s="548" t="s">
        <v>13758</v>
      </c>
      <c r="N2560" s="545" t="s">
        <v>22188</v>
      </c>
      <c r="O2560" s="545" t="s">
        <v>13827</v>
      </c>
      <c r="P2560" s="549">
        <v>2777</v>
      </c>
      <c r="Q2560" s="549">
        <v>1</v>
      </c>
      <c r="R2560" s="549">
        <v>75</v>
      </c>
      <c r="S2560" s="548"/>
      <c r="T2560" s="548">
        <v>4</v>
      </c>
      <c r="U2560" s="99"/>
    </row>
    <row r="2561" spans="1:21" ht="19.5" customHeight="1">
      <c r="A2561" s="545">
        <v>3378</v>
      </c>
      <c r="B2561" s="545" t="s">
        <v>4553</v>
      </c>
      <c r="C2561" s="545" t="s">
        <v>216</v>
      </c>
      <c r="D2561" s="546"/>
      <c r="E2561" s="171" t="str">
        <f t="shared" si="39"/>
        <v>1900</v>
      </c>
      <c r="F2561" s="547">
        <v>0</v>
      </c>
      <c r="G2561" s="548">
        <v>0</v>
      </c>
      <c r="H2561" s="547">
        <v>0</v>
      </c>
      <c r="I2561" s="545" t="s">
        <v>12692</v>
      </c>
      <c r="J2561" s="545"/>
      <c r="K2561" s="545" t="s">
        <v>13413</v>
      </c>
      <c r="L2561" s="545" t="s">
        <v>16237</v>
      </c>
      <c r="M2561" s="548" t="s">
        <v>13843</v>
      </c>
      <c r="N2561" s="545" t="s">
        <v>13413</v>
      </c>
      <c r="O2561" s="545" t="s">
        <v>13413</v>
      </c>
      <c r="P2561" s="549">
        <v>2778</v>
      </c>
      <c r="Q2561" s="549">
        <v>5</v>
      </c>
      <c r="R2561" s="549">
        <v>107</v>
      </c>
      <c r="S2561" s="548"/>
      <c r="T2561" s="548"/>
      <c r="U2561" s="99"/>
    </row>
    <row r="2562" spans="1:21" ht="19.5" customHeight="1">
      <c r="A2562" s="545">
        <v>3379</v>
      </c>
      <c r="B2562" s="545" t="s">
        <v>11216</v>
      </c>
      <c r="C2562" s="545" t="s">
        <v>221</v>
      </c>
      <c r="D2562" s="546"/>
      <c r="E2562" s="171" t="str">
        <f t="shared" si="39"/>
        <v>1900</v>
      </c>
      <c r="F2562" s="547">
        <v>0</v>
      </c>
      <c r="G2562" s="548">
        <v>0</v>
      </c>
      <c r="H2562" s="547">
        <v>0</v>
      </c>
      <c r="I2562" s="545" t="s">
        <v>12684</v>
      </c>
      <c r="J2562" s="545"/>
      <c r="K2562" s="545" t="s">
        <v>13413</v>
      </c>
      <c r="L2562" s="545" t="s">
        <v>15681</v>
      </c>
      <c r="M2562" s="548" t="s">
        <v>13758</v>
      </c>
      <c r="N2562" s="545" t="s">
        <v>13413</v>
      </c>
      <c r="O2562" s="545" t="s">
        <v>16238</v>
      </c>
      <c r="P2562" s="549">
        <v>2779</v>
      </c>
      <c r="Q2562" s="549">
        <v>1</v>
      </c>
      <c r="R2562" s="549">
        <v>95</v>
      </c>
      <c r="S2562" s="548"/>
      <c r="T2562" s="548"/>
      <c r="U2562" s="99"/>
    </row>
    <row r="2563" spans="1:21" ht="19.5" customHeight="1">
      <c r="A2563" s="545">
        <v>3380</v>
      </c>
      <c r="B2563" s="545" t="s">
        <v>877</v>
      </c>
      <c r="C2563" s="545" t="s">
        <v>221</v>
      </c>
      <c r="D2563" s="546"/>
      <c r="E2563" s="171" t="str">
        <f t="shared" si="39"/>
        <v>1900</v>
      </c>
      <c r="F2563" s="547">
        <v>0</v>
      </c>
      <c r="G2563" s="548">
        <v>0</v>
      </c>
      <c r="H2563" s="547">
        <v>0</v>
      </c>
      <c r="I2563" s="545" t="s">
        <v>12684</v>
      </c>
      <c r="J2563" s="545"/>
      <c r="K2563" s="545" t="s">
        <v>13413</v>
      </c>
      <c r="L2563" s="545" t="s">
        <v>15681</v>
      </c>
      <c r="M2563" s="548" t="s">
        <v>13758</v>
      </c>
      <c r="N2563" s="545" t="s">
        <v>13413</v>
      </c>
      <c r="O2563" s="545" t="s">
        <v>16239</v>
      </c>
      <c r="P2563" s="549">
        <v>2780</v>
      </c>
      <c r="Q2563" s="549">
        <v>1</v>
      </c>
      <c r="R2563" s="549">
        <v>95</v>
      </c>
      <c r="S2563" s="548"/>
      <c r="T2563" s="548"/>
      <c r="U2563" s="99"/>
    </row>
    <row r="2564" spans="1:21" ht="19.5" customHeight="1">
      <c r="A2564" s="545">
        <v>3381</v>
      </c>
      <c r="B2564" s="545" t="s">
        <v>11215</v>
      </c>
      <c r="C2564" s="545" t="s">
        <v>221</v>
      </c>
      <c r="D2564" s="546"/>
      <c r="E2564" s="171" t="str">
        <f t="shared" ref="E2564:E2627" si="40">TEXT(D2564,"YYYY")</f>
        <v>1900</v>
      </c>
      <c r="F2564" s="547">
        <v>0</v>
      </c>
      <c r="G2564" s="548">
        <v>0</v>
      </c>
      <c r="H2564" s="547">
        <v>0</v>
      </c>
      <c r="I2564" s="545" t="s">
        <v>12684</v>
      </c>
      <c r="J2564" s="545"/>
      <c r="K2564" s="545" t="s">
        <v>13413</v>
      </c>
      <c r="L2564" s="545" t="s">
        <v>15681</v>
      </c>
      <c r="M2564" s="548" t="s">
        <v>13758</v>
      </c>
      <c r="N2564" s="545" t="s">
        <v>13413</v>
      </c>
      <c r="O2564" s="545" t="s">
        <v>16240</v>
      </c>
      <c r="P2564" s="549">
        <v>2781</v>
      </c>
      <c r="Q2564" s="549">
        <v>1</v>
      </c>
      <c r="R2564" s="549">
        <v>95</v>
      </c>
      <c r="S2564" s="548"/>
      <c r="T2564" s="548"/>
      <c r="U2564" s="99"/>
    </row>
    <row r="2565" spans="1:21" ht="19.5" customHeight="1">
      <c r="A2565" s="545">
        <v>3382</v>
      </c>
      <c r="B2565" s="545" t="s">
        <v>876</v>
      </c>
      <c r="C2565" s="545" t="s">
        <v>221</v>
      </c>
      <c r="D2565" s="546"/>
      <c r="E2565" s="171" t="str">
        <f t="shared" si="40"/>
        <v>1900</v>
      </c>
      <c r="F2565" s="547">
        <v>0</v>
      </c>
      <c r="G2565" s="548">
        <v>0</v>
      </c>
      <c r="H2565" s="547">
        <v>0</v>
      </c>
      <c r="I2565" s="545" t="s">
        <v>12684</v>
      </c>
      <c r="J2565" s="545"/>
      <c r="K2565" s="545" t="s">
        <v>13413</v>
      </c>
      <c r="L2565" s="545" t="s">
        <v>15681</v>
      </c>
      <c r="M2565" s="548" t="s">
        <v>13758</v>
      </c>
      <c r="N2565" s="545" t="s">
        <v>13413</v>
      </c>
      <c r="O2565" s="545" t="s">
        <v>16241</v>
      </c>
      <c r="P2565" s="549">
        <v>2782</v>
      </c>
      <c r="Q2565" s="549">
        <v>1</v>
      </c>
      <c r="R2565" s="549">
        <v>95</v>
      </c>
      <c r="S2565" s="548"/>
      <c r="T2565" s="548"/>
      <c r="U2565" s="99"/>
    </row>
    <row r="2566" spans="1:21" ht="19.5" customHeight="1">
      <c r="A2566" s="545">
        <v>3383</v>
      </c>
      <c r="B2566" s="545" t="s">
        <v>11214</v>
      </c>
      <c r="C2566" s="545" t="s">
        <v>221</v>
      </c>
      <c r="D2566" s="546"/>
      <c r="E2566" s="171" t="str">
        <f t="shared" si="40"/>
        <v>1900</v>
      </c>
      <c r="F2566" s="547">
        <v>0</v>
      </c>
      <c r="G2566" s="548">
        <v>0</v>
      </c>
      <c r="H2566" s="547">
        <v>0</v>
      </c>
      <c r="I2566" s="545" t="s">
        <v>12684</v>
      </c>
      <c r="J2566" s="545"/>
      <c r="K2566" s="545" t="s">
        <v>13413</v>
      </c>
      <c r="L2566" s="545" t="s">
        <v>16242</v>
      </c>
      <c r="M2566" s="548" t="s">
        <v>13758</v>
      </c>
      <c r="N2566" s="545" t="s">
        <v>13413</v>
      </c>
      <c r="O2566" s="545" t="s">
        <v>16243</v>
      </c>
      <c r="P2566" s="549">
        <v>2783</v>
      </c>
      <c r="Q2566" s="549">
        <v>1</v>
      </c>
      <c r="R2566" s="549">
        <v>95</v>
      </c>
      <c r="S2566" s="548"/>
      <c r="T2566" s="548"/>
      <c r="U2566" s="99"/>
    </row>
    <row r="2567" spans="1:21" ht="19.5" customHeight="1">
      <c r="A2567" s="545">
        <v>3384</v>
      </c>
      <c r="B2567" s="545" t="s">
        <v>808</v>
      </c>
      <c r="C2567" s="545" t="s">
        <v>221</v>
      </c>
      <c r="D2567" s="546"/>
      <c r="E2567" s="171" t="str">
        <f t="shared" si="40"/>
        <v>1900</v>
      </c>
      <c r="F2567" s="547">
        <v>0</v>
      </c>
      <c r="G2567" s="548">
        <v>0</v>
      </c>
      <c r="H2567" s="547">
        <v>0</v>
      </c>
      <c r="I2567" s="545" t="s">
        <v>12684</v>
      </c>
      <c r="J2567" s="545"/>
      <c r="K2567" s="545" t="s">
        <v>13413</v>
      </c>
      <c r="L2567" s="545" t="s">
        <v>16244</v>
      </c>
      <c r="M2567" s="548" t="s">
        <v>13758</v>
      </c>
      <c r="N2567" s="545" t="s">
        <v>13413</v>
      </c>
      <c r="O2567" s="545" t="s">
        <v>13413</v>
      </c>
      <c r="P2567" s="549">
        <v>2784</v>
      </c>
      <c r="Q2567" s="549">
        <v>1</v>
      </c>
      <c r="R2567" s="549">
        <v>95</v>
      </c>
      <c r="S2567" s="548"/>
      <c r="T2567" s="548"/>
      <c r="U2567" s="99"/>
    </row>
    <row r="2568" spans="1:21" ht="19.5" customHeight="1">
      <c r="A2568" s="545">
        <v>3385</v>
      </c>
      <c r="B2568" s="545" t="s">
        <v>806</v>
      </c>
      <c r="C2568" s="545" t="s">
        <v>221</v>
      </c>
      <c r="D2568" s="546"/>
      <c r="E2568" s="171" t="str">
        <f t="shared" si="40"/>
        <v>1900</v>
      </c>
      <c r="F2568" s="547">
        <v>0</v>
      </c>
      <c r="G2568" s="548">
        <v>0</v>
      </c>
      <c r="H2568" s="547">
        <v>0</v>
      </c>
      <c r="I2568" s="545" t="s">
        <v>12684</v>
      </c>
      <c r="J2568" s="545"/>
      <c r="K2568" s="545" t="s">
        <v>13413</v>
      </c>
      <c r="L2568" s="545" t="s">
        <v>16245</v>
      </c>
      <c r="M2568" s="548" t="s">
        <v>13758</v>
      </c>
      <c r="N2568" s="545" t="s">
        <v>13413</v>
      </c>
      <c r="O2568" s="545" t="s">
        <v>13413</v>
      </c>
      <c r="P2568" s="549">
        <v>2785</v>
      </c>
      <c r="Q2568" s="549">
        <v>1</v>
      </c>
      <c r="R2568" s="549">
        <v>95</v>
      </c>
      <c r="S2568" s="548"/>
      <c r="T2568" s="548"/>
      <c r="U2568" s="99"/>
    </row>
    <row r="2569" spans="1:21" ht="19.5" customHeight="1">
      <c r="A2569" s="545">
        <v>3386</v>
      </c>
      <c r="B2569" s="545" t="s">
        <v>3293</v>
      </c>
      <c r="C2569" s="545" t="s">
        <v>5217</v>
      </c>
      <c r="D2569" s="546">
        <v>46056</v>
      </c>
      <c r="E2569" s="171" t="str">
        <f t="shared" si="40"/>
        <v>2026</v>
      </c>
      <c r="F2569" s="547">
        <v>122563</v>
      </c>
      <c r="G2569" s="548">
        <v>0</v>
      </c>
      <c r="H2569" s="547">
        <v>122563</v>
      </c>
      <c r="I2569" s="545" t="s">
        <v>12653</v>
      </c>
      <c r="J2569" s="545" t="s">
        <v>13299</v>
      </c>
      <c r="K2569" s="545" t="s">
        <v>16246</v>
      </c>
      <c r="L2569" s="545" t="s">
        <v>13413</v>
      </c>
      <c r="M2569" s="548" t="s">
        <v>13813</v>
      </c>
      <c r="N2569" s="545" t="s">
        <v>13413</v>
      </c>
      <c r="O2569" s="545" t="s">
        <v>13413</v>
      </c>
      <c r="P2569" s="549">
        <v>2786</v>
      </c>
      <c r="Q2569" s="549">
        <v>3</v>
      </c>
      <c r="R2569" s="549">
        <v>160</v>
      </c>
      <c r="S2569" s="548">
        <v>443</v>
      </c>
      <c r="T2569" s="548"/>
      <c r="U2569" s="99"/>
    </row>
    <row r="2570" spans="1:21" ht="19.5" customHeight="1">
      <c r="A2570" s="545">
        <v>3387</v>
      </c>
      <c r="B2570" s="545" t="s">
        <v>11213</v>
      </c>
      <c r="C2570" s="545" t="s">
        <v>221</v>
      </c>
      <c r="D2570" s="546"/>
      <c r="E2570" s="171" t="str">
        <f t="shared" si="40"/>
        <v>1900</v>
      </c>
      <c r="F2570" s="547">
        <v>0</v>
      </c>
      <c r="G2570" s="548">
        <v>0</v>
      </c>
      <c r="H2570" s="547">
        <v>0</v>
      </c>
      <c r="I2570" s="545" t="s">
        <v>12684</v>
      </c>
      <c r="J2570" s="545"/>
      <c r="K2570" s="545" t="s">
        <v>13413</v>
      </c>
      <c r="L2570" s="545" t="s">
        <v>16247</v>
      </c>
      <c r="M2570" s="548" t="s">
        <v>13758</v>
      </c>
      <c r="N2570" s="545" t="s">
        <v>13413</v>
      </c>
      <c r="O2570" s="545" t="s">
        <v>13413</v>
      </c>
      <c r="P2570" s="549">
        <v>2787</v>
      </c>
      <c r="Q2570" s="549">
        <v>1</v>
      </c>
      <c r="R2570" s="549">
        <v>95</v>
      </c>
      <c r="S2570" s="548"/>
      <c r="T2570" s="548"/>
      <c r="U2570" s="99"/>
    </row>
    <row r="2571" spans="1:21" ht="19.5" customHeight="1">
      <c r="A2571" s="545">
        <v>3388</v>
      </c>
      <c r="B2571" s="545" t="s">
        <v>11212</v>
      </c>
      <c r="C2571" s="545" t="s">
        <v>221</v>
      </c>
      <c r="D2571" s="546"/>
      <c r="E2571" s="171" t="str">
        <f t="shared" si="40"/>
        <v>1900</v>
      </c>
      <c r="F2571" s="547">
        <v>0</v>
      </c>
      <c r="G2571" s="548">
        <v>0</v>
      </c>
      <c r="H2571" s="547">
        <v>0</v>
      </c>
      <c r="I2571" s="545" t="s">
        <v>12684</v>
      </c>
      <c r="J2571" s="545"/>
      <c r="K2571" s="545" t="s">
        <v>13413</v>
      </c>
      <c r="L2571" s="545" t="s">
        <v>16244</v>
      </c>
      <c r="M2571" s="548" t="s">
        <v>13758</v>
      </c>
      <c r="N2571" s="545" t="s">
        <v>13413</v>
      </c>
      <c r="O2571" s="545" t="s">
        <v>13413</v>
      </c>
      <c r="P2571" s="549">
        <v>2788</v>
      </c>
      <c r="Q2571" s="549">
        <v>1</v>
      </c>
      <c r="R2571" s="549">
        <v>95</v>
      </c>
      <c r="S2571" s="548"/>
      <c r="T2571" s="548"/>
      <c r="U2571" s="99"/>
    </row>
    <row r="2572" spans="1:21" ht="19.5" customHeight="1">
      <c r="A2572" s="545">
        <v>3389</v>
      </c>
      <c r="B2572" s="545" t="s">
        <v>805</v>
      </c>
      <c r="C2572" s="545" t="s">
        <v>221</v>
      </c>
      <c r="D2572" s="546"/>
      <c r="E2572" s="171" t="str">
        <f t="shared" si="40"/>
        <v>1900</v>
      </c>
      <c r="F2572" s="547">
        <v>0</v>
      </c>
      <c r="G2572" s="548">
        <v>0</v>
      </c>
      <c r="H2572" s="547">
        <v>0</v>
      </c>
      <c r="I2572" s="545" t="s">
        <v>12684</v>
      </c>
      <c r="J2572" s="545"/>
      <c r="K2572" s="545" t="s">
        <v>13413</v>
      </c>
      <c r="L2572" s="545" t="s">
        <v>16248</v>
      </c>
      <c r="M2572" s="548" t="s">
        <v>13758</v>
      </c>
      <c r="N2572" s="545" t="s">
        <v>13413</v>
      </c>
      <c r="O2572" s="545" t="s">
        <v>13413</v>
      </c>
      <c r="P2572" s="549">
        <v>2789</v>
      </c>
      <c r="Q2572" s="549">
        <v>1</v>
      </c>
      <c r="R2572" s="549">
        <v>95</v>
      </c>
      <c r="S2572" s="548"/>
      <c r="T2572" s="548"/>
      <c r="U2572" s="99"/>
    </row>
    <row r="2573" spans="1:21" ht="19.5" customHeight="1">
      <c r="A2573" s="545">
        <v>3390</v>
      </c>
      <c r="B2573" s="545" t="s">
        <v>11211</v>
      </c>
      <c r="C2573" s="545" t="s">
        <v>221</v>
      </c>
      <c r="D2573" s="546"/>
      <c r="E2573" s="171" t="str">
        <f t="shared" si="40"/>
        <v>1900</v>
      </c>
      <c r="F2573" s="547">
        <v>0</v>
      </c>
      <c r="G2573" s="548">
        <v>0</v>
      </c>
      <c r="H2573" s="547">
        <v>0</v>
      </c>
      <c r="I2573" s="545" t="s">
        <v>12684</v>
      </c>
      <c r="J2573" s="545"/>
      <c r="K2573" s="545" t="s">
        <v>13413</v>
      </c>
      <c r="L2573" s="545" t="s">
        <v>16247</v>
      </c>
      <c r="M2573" s="548" t="s">
        <v>13758</v>
      </c>
      <c r="N2573" s="545" t="s">
        <v>13413</v>
      </c>
      <c r="O2573" s="545" t="s">
        <v>13413</v>
      </c>
      <c r="P2573" s="549">
        <v>2790</v>
      </c>
      <c r="Q2573" s="549">
        <v>1</v>
      </c>
      <c r="R2573" s="549">
        <v>95</v>
      </c>
      <c r="S2573" s="548"/>
      <c r="T2573" s="548"/>
      <c r="U2573" s="99"/>
    </row>
    <row r="2574" spans="1:21" ht="19.5" customHeight="1">
      <c r="A2574" s="545">
        <v>3391</v>
      </c>
      <c r="B2574" s="545" t="s">
        <v>11210</v>
      </c>
      <c r="C2574" s="545" t="s">
        <v>221</v>
      </c>
      <c r="D2574" s="546"/>
      <c r="E2574" s="171" t="str">
        <f t="shared" si="40"/>
        <v>1900</v>
      </c>
      <c r="F2574" s="547">
        <v>0</v>
      </c>
      <c r="G2574" s="548">
        <v>0</v>
      </c>
      <c r="H2574" s="547">
        <v>0</v>
      </c>
      <c r="I2574" s="545" t="s">
        <v>12684</v>
      </c>
      <c r="J2574" s="545"/>
      <c r="K2574" s="545" t="s">
        <v>13413</v>
      </c>
      <c r="L2574" s="545" t="s">
        <v>16249</v>
      </c>
      <c r="M2574" s="548" t="s">
        <v>13758</v>
      </c>
      <c r="N2574" s="545" t="s">
        <v>13413</v>
      </c>
      <c r="O2574" s="545" t="s">
        <v>13413</v>
      </c>
      <c r="P2574" s="549">
        <v>2791</v>
      </c>
      <c r="Q2574" s="549">
        <v>1</v>
      </c>
      <c r="R2574" s="549">
        <v>95</v>
      </c>
      <c r="S2574" s="548"/>
      <c r="T2574" s="548"/>
      <c r="U2574" s="99"/>
    </row>
    <row r="2575" spans="1:21" ht="19.5" customHeight="1">
      <c r="A2575" s="545">
        <v>3392</v>
      </c>
      <c r="B2575" s="545" t="s">
        <v>2037</v>
      </c>
      <c r="C2575" s="545" t="s">
        <v>216</v>
      </c>
      <c r="D2575" s="546"/>
      <c r="E2575" s="171" t="str">
        <f t="shared" si="40"/>
        <v>1900</v>
      </c>
      <c r="F2575" s="547">
        <v>0</v>
      </c>
      <c r="G2575" s="548">
        <v>0</v>
      </c>
      <c r="H2575" s="547">
        <v>0</v>
      </c>
      <c r="I2575" s="545" t="s">
        <v>12706</v>
      </c>
      <c r="J2575" s="545"/>
      <c r="K2575" s="545" t="s">
        <v>13413</v>
      </c>
      <c r="L2575" s="545" t="s">
        <v>13413</v>
      </c>
      <c r="M2575" s="548" t="s">
        <v>13758</v>
      </c>
      <c r="N2575" s="545" t="s">
        <v>13413</v>
      </c>
      <c r="O2575" s="545" t="s">
        <v>13413</v>
      </c>
      <c r="P2575" s="549">
        <v>2792</v>
      </c>
      <c r="Q2575" s="549">
        <v>1</v>
      </c>
      <c r="R2575" s="549">
        <v>128</v>
      </c>
      <c r="S2575" s="548"/>
      <c r="T2575" s="548"/>
      <c r="U2575" s="99"/>
    </row>
    <row r="2576" spans="1:21" ht="19.5" customHeight="1">
      <c r="A2576" s="545">
        <v>3393</v>
      </c>
      <c r="B2576" s="545" t="s">
        <v>11209</v>
      </c>
      <c r="C2576" s="545" t="s">
        <v>221</v>
      </c>
      <c r="D2576" s="546"/>
      <c r="E2576" s="171" t="str">
        <f t="shared" si="40"/>
        <v>1900</v>
      </c>
      <c r="F2576" s="547">
        <v>0</v>
      </c>
      <c r="G2576" s="548">
        <v>0</v>
      </c>
      <c r="H2576" s="547">
        <v>0</v>
      </c>
      <c r="I2576" s="545" t="s">
        <v>12684</v>
      </c>
      <c r="J2576" s="545"/>
      <c r="K2576" s="545" t="s">
        <v>13413</v>
      </c>
      <c r="L2576" s="545" t="s">
        <v>16250</v>
      </c>
      <c r="M2576" s="548" t="s">
        <v>13758</v>
      </c>
      <c r="N2576" s="545" t="s">
        <v>13413</v>
      </c>
      <c r="O2576" s="545" t="s">
        <v>13413</v>
      </c>
      <c r="P2576" s="549">
        <v>2793</v>
      </c>
      <c r="Q2576" s="549">
        <v>1</v>
      </c>
      <c r="R2576" s="549">
        <v>95</v>
      </c>
      <c r="S2576" s="548"/>
      <c r="T2576" s="548"/>
      <c r="U2576" s="99"/>
    </row>
    <row r="2577" spans="1:21" ht="19.5" customHeight="1">
      <c r="A2577" s="545">
        <v>3394</v>
      </c>
      <c r="B2577" s="545" t="s">
        <v>11208</v>
      </c>
      <c r="C2577" s="545" t="s">
        <v>221</v>
      </c>
      <c r="D2577" s="546"/>
      <c r="E2577" s="171" t="str">
        <f t="shared" si="40"/>
        <v>1900</v>
      </c>
      <c r="F2577" s="547">
        <v>0</v>
      </c>
      <c r="G2577" s="548">
        <v>0</v>
      </c>
      <c r="H2577" s="547">
        <v>0</v>
      </c>
      <c r="I2577" s="545" t="s">
        <v>12684</v>
      </c>
      <c r="J2577" s="545"/>
      <c r="K2577" s="545" t="s">
        <v>13413</v>
      </c>
      <c r="L2577" s="545" t="s">
        <v>16251</v>
      </c>
      <c r="M2577" s="548" t="s">
        <v>13758</v>
      </c>
      <c r="N2577" s="545" t="s">
        <v>13413</v>
      </c>
      <c r="O2577" s="545" t="s">
        <v>13413</v>
      </c>
      <c r="P2577" s="549">
        <v>2794</v>
      </c>
      <c r="Q2577" s="549">
        <v>1</v>
      </c>
      <c r="R2577" s="549">
        <v>95</v>
      </c>
      <c r="S2577" s="548"/>
      <c r="T2577" s="548"/>
      <c r="U2577" s="99"/>
    </row>
    <row r="2578" spans="1:21" ht="19.5" customHeight="1">
      <c r="A2578" s="545">
        <v>3395</v>
      </c>
      <c r="B2578" s="545" t="s">
        <v>11207</v>
      </c>
      <c r="C2578" s="545" t="s">
        <v>221</v>
      </c>
      <c r="D2578" s="546"/>
      <c r="E2578" s="171" t="str">
        <f t="shared" si="40"/>
        <v>1900</v>
      </c>
      <c r="F2578" s="547">
        <v>0</v>
      </c>
      <c r="G2578" s="548">
        <v>0</v>
      </c>
      <c r="H2578" s="547">
        <v>0</v>
      </c>
      <c r="I2578" s="545" t="s">
        <v>12684</v>
      </c>
      <c r="J2578" s="545"/>
      <c r="K2578" s="545" t="s">
        <v>13413</v>
      </c>
      <c r="L2578" s="545" t="s">
        <v>16252</v>
      </c>
      <c r="M2578" s="548" t="s">
        <v>13758</v>
      </c>
      <c r="N2578" s="545" t="s">
        <v>13413</v>
      </c>
      <c r="O2578" s="545" t="s">
        <v>13413</v>
      </c>
      <c r="P2578" s="549">
        <v>2795</v>
      </c>
      <c r="Q2578" s="549">
        <v>1</v>
      </c>
      <c r="R2578" s="549">
        <v>95</v>
      </c>
      <c r="S2578" s="548"/>
      <c r="T2578" s="548"/>
      <c r="U2578" s="99"/>
    </row>
    <row r="2579" spans="1:21" ht="19.5" customHeight="1">
      <c r="A2579" s="545">
        <v>3396</v>
      </c>
      <c r="B2579" s="545" t="s">
        <v>11206</v>
      </c>
      <c r="C2579" s="545" t="s">
        <v>216</v>
      </c>
      <c r="D2579" s="546"/>
      <c r="E2579" s="171" t="str">
        <f t="shared" si="40"/>
        <v>1900</v>
      </c>
      <c r="F2579" s="547">
        <v>0</v>
      </c>
      <c r="G2579" s="548">
        <v>0</v>
      </c>
      <c r="H2579" s="547">
        <v>0</v>
      </c>
      <c r="I2579" s="545" t="s">
        <v>12721</v>
      </c>
      <c r="J2579" s="545"/>
      <c r="K2579" s="545" t="s">
        <v>13413</v>
      </c>
      <c r="L2579" s="545" t="s">
        <v>16253</v>
      </c>
      <c r="M2579" s="548" t="s">
        <v>13758</v>
      </c>
      <c r="N2579" s="545" t="s">
        <v>13413</v>
      </c>
      <c r="O2579" s="545" t="s">
        <v>16254</v>
      </c>
      <c r="P2579" s="549">
        <v>2796</v>
      </c>
      <c r="Q2579" s="549">
        <v>1</v>
      </c>
      <c r="R2579" s="549">
        <v>144</v>
      </c>
      <c r="S2579" s="548"/>
      <c r="T2579" s="548"/>
      <c r="U2579" s="99"/>
    </row>
    <row r="2580" spans="1:21" ht="19.5" customHeight="1">
      <c r="A2580" s="545">
        <v>3397</v>
      </c>
      <c r="B2580" s="545" t="s">
        <v>11205</v>
      </c>
      <c r="C2580" s="545" t="s">
        <v>216</v>
      </c>
      <c r="D2580" s="546"/>
      <c r="E2580" s="171" t="str">
        <f t="shared" si="40"/>
        <v>1900</v>
      </c>
      <c r="F2580" s="547">
        <v>0</v>
      </c>
      <c r="G2580" s="548">
        <v>0</v>
      </c>
      <c r="H2580" s="547">
        <v>0</v>
      </c>
      <c r="I2580" s="545" t="s">
        <v>12721</v>
      </c>
      <c r="J2580" s="545"/>
      <c r="K2580" s="545" t="s">
        <v>13413</v>
      </c>
      <c r="L2580" s="545" t="s">
        <v>16253</v>
      </c>
      <c r="M2580" s="548" t="s">
        <v>13758</v>
      </c>
      <c r="N2580" s="545" t="s">
        <v>13413</v>
      </c>
      <c r="O2580" s="545" t="s">
        <v>16254</v>
      </c>
      <c r="P2580" s="549">
        <v>2797</v>
      </c>
      <c r="Q2580" s="549">
        <v>1</v>
      </c>
      <c r="R2580" s="549">
        <v>144</v>
      </c>
      <c r="S2580" s="548"/>
      <c r="T2580" s="548"/>
      <c r="U2580" s="99"/>
    </row>
    <row r="2581" spans="1:21" ht="19.5" customHeight="1">
      <c r="A2581" s="545">
        <v>3398</v>
      </c>
      <c r="B2581" s="545" t="s">
        <v>11204</v>
      </c>
      <c r="C2581" s="545" t="s">
        <v>216</v>
      </c>
      <c r="D2581" s="546"/>
      <c r="E2581" s="171" t="str">
        <f t="shared" si="40"/>
        <v>1900</v>
      </c>
      <c r="F2581" s="547">
        <v>0</v>
      </c>
      <c r="G2581" s="548">
        <v>0</v>
      </c>
      <c r="H2581" s="547">
        <v>0</v>
      </c>
      <c r="I2581" s="545" t="s">
        <v>12721</v>
      </c>
      <c r="J2581" s="545"/>
      <c r="K2581" s="545" t="s">
        <v>13413</v>
      </c>
      <c r="L2581" s="545" t="s">
        <v>16253</v>
      </c>
      <c r="M2581" s="548" t="s">
        <v>13758</v>
      </c>
      <c r="N2581" s="545" t="s">
        <v>13413</v>
      </c>
      <c r="O2581" s="545" t="s">
        <v>16254</v>
      </c>
      <c r="P2581" s="549">
        <v>2798</v>
      </c>
      <c r="Q2581" s="549">
        <v>1</v>
      </c>
      <c r="R2581" s="549">
        <v>144</v>
      </c>
      <c r="S2581" s="548"/>
      <c r="T2581" s="548"/>
      <c r="U2581" s="99"/>
    </row>
    <row r="2582" spans="1:21" ht="19.5" customHeight="1">
      <c r="A2582" s="545">
        <v>3399</v>
      </c>
      <c r="B2582" s="545" t="s">
        <v>11203</v>
      </c>
      <c r="C2582" s="545" t="s">
        <v>216</v>
      </c>
      <c r="D2582" s="546"/>
      <c r="E2582" s="171" t="str">
        <f t="shared" si="40"/>
        <v>1900</v>
      </c>
      <c r="F2582" s="547">
        <v>0</v>
      </c>
      <c r="G2582" s="548">
        <v>0</v>
      </c>
      <c r="H2582" s="547">
        <v>0</v>
      </c>
      <c r="I2582" s="545" t="s">
        <v>12721</v>
      </c>
      <c r="J2582" s="545"/>
      <c r="K2582" s="545" t="s">
        <v>13413</v>
      </c>
      <c r="L2582" s="545" t="s">
        <v>16253</v>
      </c>
      <c r="M2582" s="548" t="s">
        <v>13758</v>
      </c>
      <c r="N2582" s="545" t="s">
        <v>13413</v>
      </c>
      <c r="O2582" s="545" t="s">
        <v>16255</v>
      </c>
      <c r="P2582" s="549">
        <v>2799</v>
      </c>
      <c r="Q2582" s="549">
        <v>1</v>
      </c>
      <c r="R2582" s="549">
        <v>144</v>
      </c>
      <c r="S2582" s="548"/>
      <c r="T2582" s="548"/>
      <c r="U2582" s="99"/>
    </row>
    <row r="2583" spans="1:21" ht="19.5" customHeight="1">
      <c r="A2583" s="545">
        <v>3400</v>
      </c>
      <c r="B2583" s="545" t="s">
        <v>11202</v>
      </c>
      <c r="C2583" s="545" t="s">
        <v>216</v>
      </c>
      <c r="D2583" s="546"/>
      <c r="E2583" s="171" t="str">
        <f t="shared" si="40"/>
        <v>1900</v>
      </c>
      <c r="F2583" s="547">
        <v>0</v>
      </c>
      <c r="G2583" s="548">
        <v>0</v>
      </c>
      <c r="H2583" s="547">
        <v>0</v>
      </c>
      <c r="I2583" s="545" t="s">
        <v>12721</v>
      </c>
      <c r="J2583" s="545"/>
      <c r="K2583" s="545" t="s">
        <v>13413</v>
      </c>
      <c r="L2583" s="545" t="s">
        <v>14610</v>
      </c>
      <c r="M2583" s="548" t="s">
        <v>13758</v>
      </c>
      <c r="N2583" s="545" t="s">
        <v>13413</v>
      </c>
      <c r="O2583" s="545" t="s">
        <v>16254</v>
      </c>
      <c r="P2583" s="549">
        <v>2800</v>
      </c>
      <c r="Q2583" s="549">
        <v>1</v>
      </c>
      <c r="R2583" s="549">
        <v>144</v>
      </c>
      <c r="S2583" s="548"/>
      <c r="T2583" s="548"/>
      <c r="U2583" s="99"/>
    </row>
    <row r="2584" spans="1:21" ht="19.5" customHeight="1">
      <c r="A2584" s="545">
        <v>3401</v>
      </c>
      <c r="B2584" s="545" t="s">
        <v>11201</v>
      </c>
      <c r="C2584" s="545" t="s">
        <v>216</v>
      </c>
      <c r="D2584" s="546"/>
      <c r="E2584" s="171" t="str">
        <f t="shared" si="40"/>
        <v>1900</v>
      </c>
      <c r="F2584" s="547">
        <v>0</v>
      </c>
      <c r="G2584" s="548">
        <v>0</v>
      </c>
      <c r="H2584" s="547">
        <v>0</v>
      </c>
      <c r="I2584" s="545" t="s">
        <v>12721</v>
      </c>
      <c r="J2584" s="545"/>
      <c r="K2584" s="545" t="s">
        <v>13413</v>
      </c>
      <c r="L2584" s="545" t="s">
        <v>14610</v>
      </c>
      <c r="M2584" s="548" t="s">
        <v>13758</v>
      </c>
      <c r="N2584" s="545" t="s">
        <v>13413</v>
      </c>
      <c r="O2584" s="545" t="s">
        <v>16254</v>
      </c>
      <c r="P2584" s="549">
        <v>2801</v>
      </c>
      <c r="Q2584" s="549">
        <v>1</v>
      </c>
      <c r="R2584" s="549">
        <v>144</v>
      </c>
      <c r="S2584" s="548"/>
      <c r="T2584" s="548"/>
      <c r="U2584" s="99"/>
    </row>
    <row r="2585" spans="1:21" ht="19.5" customHeight="1">
      <c r="A2585" s="545">
        <v>3402</v>
      </c>
      <c r="B2585" s="545" t="s">
        <v>11200</v>
      </c>
      <c r="C2585" s="545" t="s">
        <v>216</v>
      </c>
      <c r="D2585" s="546"/>
      <c r="E2585" s="171" t="str">
        <f t="shared" si="40"/>
        <v>1900</v>
      </c>
      <c r="F2585" s="547">
        <v>0</v>
      </c>
      <c r="G2585" s="548">
        <v>0</v>
      </c>
      <c r="H2585" s="547">
        <v>0</v>
      </c>
      <c r="I2585" s="545" t="s">
        <v>12721</v>
      </c>
      <c r="J2585" s="545"/>
      <c r="K2585" s="545" t="s">
        <v>13413</v>
      </c>
      <c r="L2585" s="545" t="s">
        <v>14610</v>
      </c>
      <c r="M2585" s="548" t="s">
        <v>13758</v>
      </c>
      <c r="N2585" s="545" t="s">
        <v>13413</v>
      </c>
      <c r="O2585" s="545" t="s">
        <v>16254</v>
      </c>
      <c r="P2585" s="549">
        <v>2802</v>
      </c>
      <c r="Q2585" s="549">
        <v>1</v>
      </c>
      <c r="R2585" s="549">
        <v>144</v>
      </c>
      <c r="S2585" s="548"/>
      <c r="T2585" s="548"/>
      <c r="U2585" s="99"/>
    </row>
    <row r="2586" spans="1:21" ht="19.5" customHeight="1">
      <c r="A2586" s="545">
        <v>3403</v>
      </c>
      <c r="B2586" s="545" t="s">
        <v>11199</v>
      </c>
      <c r="C2586" s="545" t="s">
        <v>216</v>
      </c>
      <c r="D2586" s="546"/>
      <c r="E2586" s="171" t="str">
        <f t="shared" si="40"/>
        <v>1900</v>
      </c>
      <c r="F2586" s="547">
        <v>0</v>
      </c>
      <c r="G2586" s="548">
        <v>0</v>
      </c>
      <c r="H2586" s="547">
        <v>0</v>
      </c>
      <c r="I2586" s="545" t="s">
        <v>12721</v>
      </c>
      <c r="J2586" s="545"/>
      <c r="K2586" s="545" t="s">
        <v>13413</v>
      </c>
      <c r="L2586" s="545" t="s">
        <v>14610</v>
      </c>
      <c r="M2586" s="548" t="s">
        <v>13758</v>
      </c>
      <c r="N2586" s="545" t="s">
        <v>13413</v>
      </c>
      <c r="O2586" s="545" t="s">
        <v>16255</v>
      </c>
      <c r="P2586" s="549">
        <v>2803</v>
      </c>
      <c r="Q2586" s="549">
        <v>1</v>
      </c>
      <c r="R2586" s="549">
        <v>144</v>
      </c>
      <c r="S2586" s="548"/>
      <c r="T2586" s="548"/>
      <c r="U2586" s="99"/>
    </row>
    <row r="2587" spans="1:21" ht="19.5" customHeight="1">
      <c r="A2587" s="545">
        <v>3404</v>
      </c>
      <c r="B2587" s="545" t="s">
        <v>11198</v>
      </c>
      <c r="C2587" s="545" t="s">
        <v>216</v>
      </c>
      <c r="D2587" s="546"/>
      <c r="E2587" s="171" t="str">
        <f t="shared" si="40"/>
        <v>1900</v>
      </c>
      <c r="F2587" s="547">
        <v>0</v>
      </c>
      <c r="G2587" s="548">
        <v>0</v>
      </c>
      <c r="H2587" s="547">
        <v>0</v>
      </c>
      <c r="I2587" s="545" t="s">
        <v>12721</v>
      </c>
      <c r="J2587" s="545"/>
      <c r="K2587" s="545" t="s">
        <v>13413</v>
      </c>
      <c r="L2587" s="545" t="s">
        <v>14611</v>
      </c>
      <c r="M2587" s="548" t="s">
        <v>13758</v>
      </c>
      <c r="N2587" s="545" t="s">
        <v>13413</v>
      </c>
      <c r="O2587" s="545" t="s">
        <v>16256</v>
      </c>
      <c r="P2587" s="549">
        <v>2804</v>
      </c>
      <c r="Q2587" s="549">
        <v>1</v>
      </c>
      <c r="R2587" s="549">
        <v>144</v>
      </c>
      <c r="S2587" s="548"/>
      <c r="T2587" s="548"/>
      <c r="U2587" s="99"/>
    </row>
    <row r="2588" spans="1:21" ht="19.5" customHeight="1">
      <c r="A2588" s="545">
        <v>3405</v>
      </c>
      <c r="B2588" s="545" t="s">
        <v>11197</v>
      </c>
      <c r="C2588" s="545" t="s">
        <v>216</v>
      </c>
      <c r="D2588" s="546"/>
      <c r="E2588" s="171" t="str">
        <f t="shared" si="40"/>
        <v>1900</v>
      </c>
      <c r="F2588" s="547">
        <v>0</v>
      </c>
      <c r="G2588" s="548">
        <v>0</v>
      </c>
      <c r="H2588" s="547">
        <v>0</v>
      </c>
      <c r="I2588" s="545" t="s">
        <v>12721</v>
      </c>
      <c r="J2588" s="545"/>
      <c r="K2588" s="545" t="s">
        <v>13413</v>
      </c>
      <c r="L2588" s="545" t="s">
        <v>14611</v>
      </c>
      <c r="M2588" s="548" t="s">
        <v>13758</v>
      </c>
      <c r="N2588" s="545" t="s">
        <v>13413</v>
      </c>
      <c r="O2588" s="545" t="s">
        <v>16256</v>
      </c>
      <c r="P2588" s="549">
        <v>2805</v>
      </c>
      <c r="Q2588" s="549">
        <v>1</v>
      </c>
      <c r="R2588" s="549">
        <v>144</v>
      </c>
      <c r="S2588" s="548"/>
      <c r="T2588" s="548"/>
      <c r="U2588" s="99"/>
    </row>
    <row r="2589" spans="1:21" ht="19.5" customHeight="1">
      <c r="A2589" s="545">
        <v>3406</v>
      </c>
      <c r="B2589" s="545" t="s">
        <v>11196</v>
      </c>
      <c r="C2589" s="545" t="s">
        <v>216</v>
      </c>
      <c r="D2589" s="546"/>
      <c r="E2589" s="171" t="str">
        <f t="shared" si="40"/>
        <v>1900</v>
      </c>
      <c r="F2589" s="547">
        <v>0</v>
      </c>
      <c r="G2589" s="548">
        <v>0</v>
      </c>
      <c r="H2589" s="547">
        <v>0</v>
      </c>
      <c r="I2589" s="545" t="s">
        <v>12721</v>
      </c>
      <c r="J2589" s="545"/>
      <c r="K2589" s="545" t="s">
        <v>13413</v>
      </c>
      <c r="L2589" s="545" t="s">
        <v>14611</v>
      </c>
      <c r="M2589" s="548" t="s">
        <v>13758</v>
      </c>
      <c r="N2589" s="545" t="s">
        <v>13413</v>
      </c>
      <c r="O2589" s="545" t="s">
        <v>16256</v>
      </c>
      <c r="P2589" s="549">
        <v>2806</v>
      </c>
      <c r="Q2589" s="549">
        <v>1</v>
      </c>
      <c r="R2589" s="549">
        <v>144</v>
      </c>
      <c r="S2589" s="548"/>
      <c r="T2589" s="548"/>
      <c r="U2589" s="99"/>
    </row>
    <row r="2590" spans="1:21" ht="19.5" customHeight="1">
      <c r="A2590" s="545">
        <v>3407</v>
      </c>
      <c r="B2590" s="545" t="s">
        <v>2759</v>
      </c>
      <c r="C2590" s="545" t="s">
        <v>216</v>
      </c>
      <c r="D2590" s="546"/>
      <c r="E2590" s="171" t="str">
        <f t="shared" si="40"/>
        <v>1900</v>
      </c>
      <c r="F2590" s="547">
        <v>0</v>
      </c>
      <c r="G2590" s="548">
        <v>0</v>
      </c>
      <c r="H2590" s="547">
        <v>0</v>
      </c>
      <c r="I2590" s="545" t="s">
        <v>12721</v>
      </c>
      <c r="J2590" s="545"/>
      <c r="K2590" s="545" t="s">
        <v>13413</v>
      </c>
      <c r="L2590" s="545" t="s">
        <v>14611</v>
      </c>
      <c r="M2590" s="548" t="s">
        <v>13758</v>
      </c>
      <c r="N2590" s="545" t="s">
        <v>13413</v>
      </c>
      <c r="O2590" s="545" t="s">
        <v>16257</v>
      </c>
      <c r="P2590" s="549">
        <v>2807</v>
      </c>
      <c r="Q2590" s="549">
        <v>1</v>
      </c>
      <c r="R2590" s="549">
        <v>144</v>
      </c>
      <c r="S2590" s="548"/>
      <c r="T2590" s="548"/>
      <c r="U2590" s="99"/>
    </row>
    <row r="2591" spans="1:21" ht="19.5" customHeight="1">
      <c r="A2591" s="545">
        <v>3408</v>
      </c>
      <c r="B2591" s="545" t="s">
        <v>11195</v>
      </c>
      <c r="C2591" s="545" t="s">
        <v>216</v>
      </c>
      <c r="D2591" s="546"/>
      <c r="E2591" s="171" t="str">
        <f t="shared" si="40"/>
        <v>1900</v>
      </c>
      <c r="F2591" s="547">
        <v>0</v>
      </c>
      <c r="G2591" s="548">
        <v>0</v>
      </c>
      <c r="H2591" s="547">
        <v>0</v>
      </c>
      <c r="I2591" s="545" t="s">
        <v>12721</v>
      </c>
      <c r="J2591" s="545"/>
      <c r="K2591" s="545" t="s">
        <v>13413</v>
      </c>
      <c r="L2591" s="545" t="s">
        <v>14611</v>
      </c>
      <c r="M2591" s="548" t="s">
        <v>13758</v>
      </c>
      <c r="N2591" s="545" t="s">
        <v>13413</v>
      </c>
      <c r="O2591" s="545" t="s">
        <v>16257</v>
      </c>
      <c r="P2591" s="549">
        <v>2808</v>
      </c>
      <c r="Q2591" s="549">
        <v>1</v>
      </c>
      <c r="R2591" s="549">
        <v>144</v>
      </c>
      <c r="S2591" s="548"/>
      <c r="T2591" s="548"/>
      <c r="U2591" s="99"/>
    </row>
    <row r="2592" spans="1:21" ht="19.5" customHeight="1">
      <c r="A2592" s="545">
        <v>3409</v>
      </c>
      <c r="B2592" s="545" t="s">
        <v>11194</v>
      </c>
      <c r="C2592" s="545" t="s">
        <v>216</v>
      </c>
      <c r="D2592" s="546"/>
      <c r="E2592" s="171" t="str">
        <f t="shared" si="40"/>
        <v>1900</v>
      </c>
      <c r="F2592" s="547">
        <v>0</v>
      </c>
      <c r="G2592" s="548">
        <v>0</v>
      </c>
      <c r="H2592" s="547">
        <v>0</v>
      </c>
      <c r="I2592" s="545" t="s">
        <v>12721</v>
      </c>
      <c r="J2592" s="545"/>
      <c r="K2592" s="545" t="s">
        <v>13413</v>
      </c>
      <c r="L2592" s="545" t="s">
        <v>16258</v>
      </c>
      <c r="M2592" s="548" t="s">
        <v>13758</v>
      </c>
      <c r="N2592" s="545" t="s">
        <v>13413</v>
      </c>
      <c r="O2592" s="545" t="s">
        <v>16256</v>
      </c>
      <c r="P2592" s="549">
        <v>2809</v>
      </c>
      <c r="Q2592" s="549">
        <v>1</v>
      </c>
      <c r="R2592" s="549">
        <v>144</v>
      </c>
      <c r="S2592" s="548"/>
      <c r="T2592" s="548"/>
      <c r="U2592" s="99"/>
    </row>
    <row r="2593" spans="1:21" ht="19.5" customHeight="1">
      <c r="A2593" s="545">
        <v>3410</v>
      </c>
      <c r="B2593" s="545" t="s">
        <v>11193</v>
      </c>
      <c r="C2593" s="545" t="s">
        <v>216</v>
      </c>
      <c r="D2593" s="546"/>
      <c r="E2593" s="171" t="str">
        <f t="shared" si="40"/>
        <v>1900</v>
      </c>
      <c r="F2593" s="547">
        <v>0</v>
      </c>
      <c r="G2593" s="548">
        <v>0</v>
      </c>
      <c r="H2593" s="547">
        <v>0</v>
      </c>
      <c r="I2593" s="545" t="s">
        <v>12721</v>
      </c>
      <c r="J2593" s="545"/>
      <c r="K2593" s="545" t="s">
        <v>13413</v>
      </c>
      <c r="L2593" s="545" t="s">
        <v>16259</v>
      </c>
      <c r="M2593" s="548" t="s">
        <v>13758</v>
      </c>
      <c r="N2593" s="545" t="s">
        <v>13413</v>
      </c>
      <c r="O2593" s="545" t="s">
        <v>16256</v>
      </c>
      <c r="P2593" s="549">
        <v>2810</v>
      </c>
      <c r="Q2593" s="549">
        <v>1</v>
      </c>
      <c r="R2593" s="549">
        <v>144</v>
      </c>
      <c r="S2593" s="548"/>
      <c r="T2593" s="548"/>
      <c r="U2593" s="99"/>
    </row>
    <row r="2594" spans="1:21" ht="19.5" customHeight="1">
      <c r="A2594" s="545">
        <v>3411</v>
      </c>
      <c r="B2594" s="545" t="s">
        <v>11192</v>
      </c>
      <c r="C2594" s="545" t="s">
        <v>216</v>
      </c>
      <c r="D2594" s="546"/>
      <c r="E2594" s="171" t="str">
        <f t="shared" si="40"/>
        <v>1900</v>
      </c>
      <c r="F2594" s="547">
        <v>0</v>
      </c>
      <c r="G2594" s="548">
        <v>0</v>
      </c>
      <c r="H2594" s="547">
        <v>0</v>
      </c>
      <c r="I2594" s="545" t="s">
        <v>12721</v>
      </c>
      <c r="J2594" s="545"/>
      <c r="K2594" s="545" t="s">
        <v>13413</v>
      </c>
      <c r="L2594" s="545" t="s">
        <v>16258</v>
      </c>
      <c r="M2594" s="548" t="s">
        <v>13758</v>
      </c>
      <c r="N2594" s="545" t="s">
        <v>13413</v>
      </c>
      <c r="O2594" s="545" t="s">
        <v>16256</v>
      </c>
      <c r="P2594" s="549">
        <v>2811</v>
      </c>
      <c r="Q2594" s="549">
        <v>1</v>
      </c>
      <c r="R2594" s="549">
        <v>144</v>
      </c>
      <c r="S2594" s="548"/>
      <c r="T2594" s="548"/>
      <c r="U2594" s="99"/>
    </row>
    <row r="2595" spans="1:21" ht="19.5" customHeight="1">
      <c r="A2595" s="545">
        <v>3412</v>
      </c>
      <c r="B2595" s="545" t="s">
        <v>11191</v>
      </c>
      <c r="C2595" s="545" t="s">
        <v>216</v>
      </c>
      <c r="D2595" s="546"/>
      <c r="E2595" s="171" t="str">
        <f t="shared" si="40"/>
        <v>1900</v>
      </c>
      <c r="F2595" s="547">
        <v>0</v>
      </c>
      <c r="G2595" s="548">
        <v>0</v>
      </c>
      <c r="H2595" s="547">
        <v>0</v>
      </c>
      <c r="I2595" s="545" t="s">
        <v>12721</v>
      </c>
      <c r="J2595" s="545"/>
      <c r="K2595" s="545" t="s">
        <v>13413</v>
      </c>
      <c r="L2595" s="545" t="s">
        <v>14611</v>
      </c>
      <c r="M2595" s="548" t="s">
        <v>13758</v>
      </c>
      <c r="N2595" s="545" t="s">
        <v>13413</v>
      </c>
      <c r="O2595" s="545" t="s">
        <v>16257</v>
      </c>
      <c r="P2595" s="549">
        <v>2812</v>
      </c>
      <c r="Q2595" s="549">
        <v>1</v>
      </c>
      <c r="R2595" s="549">
        <v>144</v>
      </c>
      <c r="S2595" s="548"/>
      <c r="T2595" s="548"/>
      <c r="U2595" s="99"/>
    </row>
    <row r="2596" spans="1:21" ht="19.5" customHeight="1">
      <c r="A2596" s="545">
        <v>3413</v>
      </c>
      <c r="B2596" s="545" t="s">
        <v>11190</v>
      </c>
      <c r="C2596" s="545" t="s">
        <v>216</v>
      </c>
      <c r="D2596" s="546"/>
      <c r="E2596" s="171" t="str">
        <f t="shared" si="40"/>
        <v>1900</v>
      </c>
      <c r="F2596" s="547">
        <v>0</v>
      </c>
      <c r="G2596" s="548">
        <v>0</v>
      </c>
      <c r="H2596" s="547">
        <v>0</v>
      </c>
      <c r="I2596" s="545" t="s">
        <v>12721</v>
      </c>
      <c r="J2596" s="545"/>
      <c r="K2596" s="545" t="s">
        <v>13413</v>
      </c>
      <c r="L2596" s="545" t="s">
        <v>14611</v>
      </c>
      <c r="M2596" s="548" t="s">
        <v>13758</v>
      </c>
      <c r="N2596" s="545" t="s">
        <v>13413</v>
      </c>
      <c r="O2596" s="545" t="s">
        <v>14612</v>
      </c>
      <c r="P2596" s="549">
        <v>2813</v>
      </c>
      <c r="Q2596" s="549">
        <v>1</v>
      </c>
      <c r="R2596" s="549">
        <v>144</v>
      </c>
      <c r="S2596" s="548"/>
      <c r="T2596" s="548"/>
      <c r="U2596" s="99"/>
    </row>
    <row r="2597" spans="1:21" ht="19.5" customHeight="1">
      <c r="A2597" s="545">
        <v>3415</v>
      </c>
      <c r="B2597" s="545" t="s">
        <v>3724</v>
      </c>
      <c r="C2597" s="545" t="s">
        <v>857</v>
      </c>
      <c r="D2597" s="546"/>
      <c r="E2597" s="171" t="str">
        <f t="shared" si="40"/>
        <v>1900</v>
      </c>
      <c r="F2597" s="547">
        <v>0</v>
      </c>
      <c r="G2597" s="548">
        <v>0</v>
      </c>
      <c r="H2597" s="547">
        <v>0</v>
      </c>
      <c r="I2597" s="545" t="s">
        <v>12746</v>
      </c>
      <c r="J2597" s="545"/>
      <c r="K2597" s="545" t="s">
        <v>13413</v>
      </c>
      <c r="L2597" s="545" t="s">
        <v>16260</v>
      </c>
      <c r="M2597" s="548" t="s">
        <v>13758</v>
      </c>
      <c r="N2597" s="545" t="s">
        <v>22179</v>
      </c>
      <c r="O2597" s="545" t="s">
        <v>16261</v>
      </c>
      <c r="P2597" s="549">
        <v>2814</v>
      </c>
      <c r="Q2597" s="549">
        <v>1</v>
      </c>
      <c r="R2597" s="549">
        <v>29</v>
      </c>
      <c r="S2597" s="548"/>
      <c r="T2597" s="548">
        <v>173</v>
      </c>
      <c r="U2597" s="99"/>
    </row>
    <row r="2598" spans="1:21" ht="19.5" customHeight="1">
      <c r="A2598" s="545">
        <v>3416</v>
      </c>
      <c r="B2598" s="545" t="s">
        <v>11189</v>
      </c>
      <c r="C2598" s="545" t="s">
        <v>857</v>
      </c>
      <c r="D2598" s="546"/>
      <c r="E2598" s="171" t="str">
        <f t="shared" si="40"/>
        <v>1900</v>
      </c>
      <c r="F2598" s="547">
        <v>0</v>
      </c>
      <c r="G2598" s="548">
        <v>0</v>
      </c>
      <c r="H2598" s="547">
        <v>0</v>
      </c>
      <c r="I2598" s="545" t="s">
        <v>12746</v>
      </c>
      <c r="J2598" s="545"/>
      <c r="K2598" s="545" t="s">
        <v>16262</v>
      </c>
      <c r="L2598" s="545" t="s">
        <v>16260</v>
      </c>
      <c r="M2598" s="548" t="s">
        <v>13758</v>
      </c>
      <c r="N2598" s="545" t="s">
        <v>22179</v>
      </c>
      <c r="O2598" s="545" t="s">
        <v>16263</v>
      </c>
      <c r="P2598" s="549">
        <v>2815</v>
      </c>
      <c r="Q2598" s="549">
        <v>1</v>
      </c>
      <c r="R2598" s="549">
        <v>29</v>
      </c>
      <c r="S2598" s="548"/>
      <c r="T2598" s="548">
        <v>173</v>
      </c>
      <c r="U2598" s="99"/>
    </row>
    <row r="2599" spans="1:21" ht="19.5" customHeight="1">
      <c r="A2599" s="545">
        <v>3417</v>
      </c>
      <c r="B2599" s="545" t="s">
        <v>3740</v>
      </c>
      <c r="C2599" s="545" t="s">
        <v>216</v>
      </c>
      <c r="D2599" s="546"/>
      <c r="E2599" s="171" t="str">
        <f t="shared" si="40"/>
        <v>1900</v>
      </c>
      <c r="F2599" s="547">
        <v>0</v>
      </c>
      <c r="G2599" s="548">
        <v>0</v>
      </c>
      <c r="H2599" s="547">
        <v>0</v>
      </c>
      <c r="I2599" s="545" t="s">
        <v>12746</v>
      </c>
      <c r="J2599" s="545"/>
      <c r="K2599" s="545" t="s">
        <v>13413</v>
      </c>
      <c r="L2599" s="545" t="s">
        <v>16260</v>
      </c>
      <c r="M2599" s="548" t="s">
        <v>13758</v>
      </c>
      <c r="N2599" s="545" t="s">
        <v>22179</v>
      </c>
      <c r="O2599" s="545" t="s">
        <v>13413</v>
      </c>
      <c r="P2599" s="549">
        <v>2816</v>
      </c>
      <c r="Q2599" s="549">
        <v>1</v>
      </c>
      <c r="R2599" s="549">
        <v>29</v>
      </c>
      <c r="S2599" s="548"/>
      <c r="T2599" s="548">
        <v>173</v>
      </c>
      <c r="U2599" s="99"/>
    </row>
    <row r="2600" spans="1:21" ht="19.5" customHeight="1">
      <c r="A2600" s="545">
        <v>3418</v>
      </c>
      <c r="B2600" s="545" t="s">
        <v>3742</v>
      </c>
      <c r="C2600" s="545" t="s">
        <v>216</v>
      </c>
      <c r="D2600" s="546"/>
      <c r="E2600" s="171" t="str">
        <f t="shared" si="40"/>
        <v>1900</v>
      </c>
      <c r="F2600" s="547">
        <v>0</v>
      </c>
      <c r="G2600" s="548">
        <v>0</v>
      </c>
      <c r="H2600" s="547">
        <v>0</v>
      </c>
      <c r="I2600" s="545" t="s">
        <v>12746</v>
      </c>
      <c r="J2600" s="545"/>
      <c r="K2600" s="545" t="s">
        <v>13413</v>
      </c>
      <c r="L2600" s="545" t="s">
        <v>16260</v>
      </c>
      <c r="M2600" s="548" t="s">
        <v>13758</v>
      </c>
      <c r="N2600" s="545" t="s">
        <v>22179</v>
      </c>
      <c r="O2600" s="545" t="s">
        <v>16264</v>
      </c>
      <c r="P2600" s="549">
        <v>2817</v>
      </c>
      <c r="Q2600" s="549">
        <v>1</v>
      </c>
      <c r="R2600" s="549">
        <v>29</v>
      </c>
      <c r="S2600" s="548"/>
      <c r="T2600" s="548">
        <v>173</v>
      </c>
      <c r="U2600" s="99"/>
    </row>
    <row r="2601" spans="1:21" ht="19.5" customHeight="1">
      <c r="A2601" s="545">
        <v>3419</v>
      </c>
      <c r="B2601" s="545" t="s">
        <v>3744</v>
      </c>
      <c r="C2601" s="545" t="s">
        <v>216</v>
      </c>
      <c r="D2601" s="546"/>
      <c r="E2601" s="171" t="str">
        <f t="shared" si="40"/>
        <v>1900</v>
      </c>
      <c r="F2601" s="547">
        <v>0</v>
      </c>
      <c r="G2601" s="548">
        <v>0</v>
      </c>
      <c r="H2601" s="547">
        <v>0</v>
      </c>
      <c r="I2601" s="545" t="s">
        <v>12746</v>
      </c>
      <c r="J2601" s="545"/>
      <c r="K2601" s="545" t="s">
        <v>13413</v>
      </c>
      <c r="L2601" s="545" t="s">
        <v>16260</v>
      </c>
      <c r="M2601" s="548" t="s">
        <v>13758</v>
      </c>
      <c r="N2601" s="545" t="s">
        <v>22179</v>
      </c>
      <c r="O2601" s="545" t="s">
        <v>16265</v>
      </c>
      <c r="P2601" s="549">
        <v>2818</v>
      </c>
      <c r="Q2601" s="549">
        <v>1</v>
      </c>
      <c r="R2601" s="549">
        <v>29</v>
      </c>
      <c r="S2601" s="548"/>
      <c r="T2601" s="548">
        <v>173</v>
      </c>
      <c r="U2601" s="99"/>
    </row>
    <row r="2602" spans="1:21" ht="19.5" customHeight="1">
      <c r="A2602" s="545">
        <v>3420</v>
      </c>
      <c r="B2602" s="545" t="s">
        <v>3743</v>
      </c>
      <c r="C2602" s="545" t="s">
        <v>216</v>
      </c>
      <c r="D2602" s="546"/>
      <c r="E2602" s="171" t="str">
        <f t="shared" si="40"/>
        <v>1900</v>
      </c>
      <c r="F2602" s="547">
        <v>0</v>
      </c>
      <c r="G2602" s="548">
        <v>0</v>
      </c>
      <c r="H2602" s="547">
        <v>0</v>
      </c>
      <c r="I2602" s="545" t="s">
        <v>12746</v>
      </c>
      <c r="J2602" s="545"/>
      <c r="K2602" s="545" t="s">
        <v>13413</v>
      </c>
      <c r="L2602" s="545" t="s">
        <v>16260</v>
      </c>
      <c r="M2602" s="548" t="s">
        <v>13758</v>
      </c>
      <c r="N2602" s="545" t="s">
        <v>22179</v>
      </c>
      <c r="O2602" s="545" t="s">
        <v>16266</v>
      </c>
      <c r="P2602" s="549">
        <v>2819</v>
      </c>
      <c r="Q2602" s="549">
        <v>1</v>
      </c>
      <c r="R2602" s="549">
        <v>29</v>
      </c>
      <c r="S2602" s="548"/>
      <c r="T2602" s="548">
        <v>173</v>
      </c>
      <c r="U2602" s="99"/>
    </row>
    <row r="2603" spans="1:21" ht="19.5" customHeight="1">
      <c r="A2603" s="545">
        <v>3421</v>
      </c>
      <c r="B2603" s="545" t="s">
        <v>3760</v>
      </c>
      <c r="C2603" s="545" t="s">
        <v>216</v>
      </c>
      <c r="D2603" s="546"/>
      <c r="E2603" s="171" t="str">
        <f t="shared" si="40"/>
        <v>1900</v>
      </c>
      <c r="F2603" s="547">
        <v>0</v>
      </c>
      <c r="G2603" s="548">
        <v>0</v>
      </c>
      <c r="H2603" s="547">
        <v>0</v>
      </c>
      <c r="I2603" s="545" t="s">
        <v>12746</v>
      </c>
      <c r="J2603" s="545"/>
      <c r="K2603" s="545" t="s">
        <v>13413</v>
      </c>
      <c r="L2603" s="545" t="s">
        <v>16260</v>
      </c>
      <c r="M2603" s="548" t="s">
        <v>13758</v>
      </c>
      <c r="N2603" s="545" t="s">
        <v>22179</v>
      </c>
      <c r="O2603" s="545" t="s">
        <v>16267</v>
      </c>
      <c r="P2603" s="549">
        <v>2820</v>
      </c>
      <c r="Q2603" s="549">
        <v>1</v>
      </c>
      <c r="R2603" s="549">
        <v>29</v>
      </c>
      <c r="S2603" s="548"/>
      <c r="T2603" s="548">
        <v>173</v>
      </c>
      <c r="U2603" s="99"/>
    </row>
    <row r="2604" spans="1:21" ht="19.5" customHeight="1">
      <c r="A2604" s="545">
        <v>3422</v>
      </c>
      <c r="B2604" s="545" t="s">
        <v>3747</v>
      </c>
      <c r="C2604" s="545" t="s">
        <v>216</v>
      </c>
      <c r="D2604" s="546"/>
      <c r="E2604" s="171" t="str">
        <f t="shared" si="40"/>
        <v>1900</v>
      </c>
      <c r="F2604" s="547">
        <v>0</v>
      </c>
      <c r="G2604" s="548">
        <v>0</v>
      </c>
      <c r="H2604" s="547">
        <v>0</v>
      </c>
      <c r="I2604" s="545" t="s">
        <v>12746</v>
      </c>
      <c r="J2604" s="545"/>
      <c r="K2604" s="545" t="s">
        <v>13413</v>
      </c>
      <c r="L2604" s="545" t="s">
        <v>16260</v>
      </c>
      <c r="M2604" s="548" t="s">
        <v>13758</v>
      </c>
      <c r="N2604" s="545" t="s">
        <v>22179</v>
      </c>
      <c r="O2604" s="545" t="s">
        <v>16268</v>
      </c>
      <c r="P2604" s="549">
        <v>2821</v>
      </c>
      <c r="Q2604" s="549">
        <v>1</v>
      </c>
      <c r="R2604" s="549">
        <v>29</v>
      </c>
      <c r="S2604" s="548"/>
      <c r="T2604" s="548">
        <v>173</v>
      </c>
      <c r="U2604" s="99"/>
    </row>
    <row r="2605" spans="1:21" ht="19.5" customHeight="1">
      <c r="A2605" s="545">
        <v>3423</v>
      </c>
      <c r="B2605" s="545" t="s">
        <v>3748</v>
      </c>
      <c r="C2605" s="545" t="s">
        <v>216</v>
      </c>
      <c r="D2605" s="546"/>
      <c r="E2605" s="171" t="str">
        <f t="shared" si="40"/>
        <v>1900</v>
      </c>
      <c r="F2605" s="547">
        <v>0</v>
      </c>
      <c r="G2605" s="548">
        <v>0</v>
      </c>
      <c r="H2605" s="547">
        <v>0</v>
      </c>
      <c r="I2605" s="545" t="s">
        <v>12746</v>
      </c>
      <c r="J2605" s="545"/>
      <c r="K2605" s="545" t="s">
        <v>13413</v>
      </c>
      <c r="L2605" s="545" t="s">
        <v>16260</v>
      </c>
      <c r="M2605" s="548" t="s">
        <v>13758</v>
      </c>
      <c r="N2605" s="545" t="s">
        <v>22179</v>
      </c>
      <c r="O2605" s="545" t="s">
        <v>16269</v>
      </c>
      <c r="P2605" s="549">
        <v>2822</v>
      </c>
      <c r="Q2605" s="549">
        <v>1</v>
      </c>
      <c r="R2605" s="549">
        <v>29</v>
      </c>
      <c r="S2605" s="548"/>
      <c r="T2605" s="548">
        <v>173</v>
      </c>
      <c r="U2605" s="99"/>
    </row>
    <row r="2606" spans="1:21" ht="19.5" customHeight="1">
      <c r="A2606" s="545">
        <v>3424</v>
      </c>
      <c r="B2606" s="545" t="s">
        <v>3761</v>
      </c>
      <c r="C2606" s="545" t="s">
        <v>216</v>
      </c>
      <c r="D2606" s="546"/>
      <c r="E2606" s="171" t="str">
        <f t="shared" si="40"/>
        <v>1900</v>
      </c>
      <c r="F2606" s="547">
        <v>0</v>
      </c>
      <c r="G2606" s="548">
        <v>0</v>
      </c>
      <c r="H2606" s="547">
        <v>0</v>
      </c>
      <c r="I2606" s="545" t="s">
        <v>12746</v>
      </c>
      <c r="J2606" s="545"/>
      <c r="K2606" s="545" t="s">
        <v>13413</v>
      </c>
      <c r="L2606" s="545" t="s">
        <v>16260</v>
      </c>
      <c r="M2606" s="548" t="s">
        <v>13758</v>
      </c>
      <c r="N2606" s="545" t="s">
        <v>22179</v>
      </c>
      <c r="O2606" s="545" t="s">
        <v>16270</v>
      </c>
      <c r="P2606" s="549">
        <v>2823</v>
      </c>
      <c r="Q2606" s="549">
        <v>1</v>
      </c>
      <c r="R2606" s="549">
        <v>29</v>
      </c>
      <c r="S2606" s="548"/>
      <c r="T2606" s="548">
        <v>173</v>
      </c>
      <c r="U2606" s="99"/>
    </row>
    <row r="2607" spans="1:21" ht="19.5" customHeight="1">
      <c r="A2607" s="545">
        <v>3425</v>
      </c>
      <c r="B2607" s="545" t="s">
        <v>3763</v>
      </c>
      <c r="C2607" s="545" t="s">
        <v>216</v>
      </c>
      <c r="D2607" s="546"/>
      <c r="E2607" s="171" t="str">
        <f t="shared" si="40"/>
        <v>1900</v>
      </c>
      <c r="F2607" s="547">
        <v>0</v>
      </c>
      <c r="G2607" s="548">
        <v>0</v>
      </c>
      <c r="H2607" s="547">
        <v>0</v>
      </c>
      <c r="I2607" s="545" t="s">
        <v>12746</v>
      </c>
      <c r="J2607" s="545"/>
      <c r="K2607" s="545" t="s">
        <v>13413</v>
      </c>
      <c r="L2607" s="545" t="s">
        <v>16260</v>
      </c>
      <c r="M2607" s="548" t="s">
        <v>13758</v>
      </c>
      <c r="N2607" s="545" t="s">
        <v>22179</v>
      </c>
      <c r="O2607" s="545" t="s">
        <v>16271</v>
      </c>
      <c r="P2607" s="549">
        <v>2824</v>
      </c>
      <c r="Q2607" s="549">
        <v>1</v>
      </c>
      <c r="R2607" s="549">
        <v>29</v>
      </c>
      <c r="S2607" s="548"/>
      <c r="T2607" s="548">
        <v>173</v>
      </c>
      <c r="U2607" s="99"/>
    </row>
    <row r="2608" spans="1:21" ht="19.5" customHeight="1">
      <c r="A2608" s="545">
        <v>3426</v>
      </c>
      <c r="B2608" s="545" t="s">
        <v>3762</v>
      </c>
      <c r="C2608" s="545" t="s">
        <v>216</v>
      </c>
      <c r="D2608" s="546"/>
      <c r="E2608" s="171" t="str">
        <f t="shared" si="40"/>
        <v>1900</v>
      </c>
      <c r="F2608" s="547">
        <v>0</v>
      </c>
      <c r="G2608" s="548">
        <v>0</v>
      </c>
      <c r="H2608" s="547">
        <v>0</v>
      </c>
      <c r="I2608" s="545" t="s">
        <v>12746</v>
      </c>
      <c r="J2608" s="545"/>
      <c r="K2608" s="545" t="s">
        <v>13413</v>
      </c>
      <c r="L2608" s="545" t="s">
        <v>16260</v>
      </c>
      <c r="M2608" s="548" t="s">
        <v>13758</v>
      </c>
      <c r="N2608" s="545" t="s">
        <v>22179</v>
      </c>
      <c r="O2608" s="545" t="s">
        <v>16272</v>
      </c>
      <c r="P2608" s="549">
        <v>2825</v>
      </c>
      <c r="Q2608" s="549">
        <v>1</v>
      </c>
      <c r="R2608" s="549">
        <v>29</v>
      </c>
      <c r="S2608" s="548"/>
      <c r="T2608" s="548">
        <v>173</v>
      </c>
      <c r="U2608" s="99"/>
    </row>
    <row r="2609" spans="1:21" ht="19.5" customHeight="1">
      <c r="A2609" s="545">
        <v>3427</v>
      </c>
      <c r="B2609" s="545" t="s">
        <v>3764</v>
      </c>
      <c r="C2609" s="545" t="s">
        <v>216</v>
      </c>
      <c r="D2609" s="546"/>
      <c r="E2609" s="171" t="str">
        <f t="shared" si="40"/>
        <v>1900</v>
      </c>
      <c r="F2609" s="547">
        <v>0</v>
      </c>
      <c r="G2609" s="548">
        <v>0</v>
      </c>
      <c r="H2609" s="547">
        <v>0</v>
      </c>
      <c r="I2609" s="545" t="s">
        <v>12746</v>
      </c>
      <c r="J2609" s="545"/>
      <c r="K2609" s="545" t="s">
        <v>13413</v>
      </c>
      <c r="L2609" s="545" t="s">
        <v>16260</v>
      </c>
      <c r="M2609" s="548" t="s">
        <v>13758</v>
      </c>
      <c r="N2609" s="545" t="s">
        <v>22179</v>
      </c>
      <c r="O2609" s="545" t="s">
        <v>16273</v>
      </c>
      <c r="P2609" s="549">
        <v>2826</v>
      </c>
      <c r="Q2609" s="549">
        <v>1</v>
      </c>
      <c r="R2609" s="549">
        <v>29</v>
      </c>
      <c r="S2609" s="548"/>
      <c r="T2609" s="548">
        <v>173</v>
      </c>
      <c r="U2609" s="99"/>
    </row>
    <row r="2610" spans="1:21" ht="19.5" customHeight="1">
      <c r="A2610" s="545">
        <v>3428</v>
      </c>
      <c r="B2610" s="545" t="s">
        <v>11188</v>
      </c>
      <c r="C2610" s="545" t="s">
        <v>216</v>
      </c>
      <c r="D2610" s="546"/>
      <c r="E2610" s="171" t="str">
        <f t="shared" si="40"/>
        <v>1900</v>
      </c>
      <c r="F2610" s="547">
        <v>0</v>
      </c>
      <c r="G2610" s="548">
        <v>0</v>
      </c>
      <c r="H2610" s="547">
        <v>0</v>
      </c>
      <c r="I2610" s="545" t="s">
        <v>12746</v>
      </c>
      <c r="J2610" s="545"/>
      <c r="K2610" s="545" t="s">
        <v>13413</v>
      </c>
      <c r="L2610" s="545" t="s">
        <v>16260</v>
      </c>
      <c r="M2610" s="548" t="s">
        <v>13758</v>
      </c>
      <c r="N2610" s="545" t="s">
        <v>22179</v>
      </c>
      <c r="O2610" s="545" t="s">
        <v>16274</v>
      </c>
      <c r="P2610" s="549">
        <v>2827</v>
      </c>
      <c r="Q2610" s="549">
        <v>1</v>
      </c>
      <c r="R2610" s="549">
        <v>29</v>
      </c>
      <c r="S2610" s="548"/>
      <c r="T2610" s="548">
        <v>173</v>
      </c>
      <c r="U2610" s="99"/>
    </row>
    <row r="2611" spans="1:21" ht="19.5" customHeight="1">
      <c r="A2611" s="545">
        <v>3429</v>
      </c>
      <c r="B2611" s="545" t="s">
        <v>11187</v>
      </c>
      <c r="C2611" s="545" t="s">
        <v>216</v>
      </c>
      <c r="D2611" s="546"/>
      <c r="E2611" s="171" t="str">
        <f t="shared" si="40"/>
        <v>1900</v>
      </c>
      <c r="F2611" s="547">
        <v>0</v>
      </c>
      <c r="G2611" s="548">
        <v>0</v>
      </c>
      <c r="H2611" s="547">
        <v>0</v>
      </c>
      <c r="I2611" s="545" t="s">
        <v>12746</v>
      </c>
      <c r="J2611" s="545"/>
      <c r="K2611" s="545" t="s">
        <v>13413</v>
      </c>
      <c r="L2611" s="545" t="s">
        <v>16260</v>
      </c>
      <c r="M2611" s="548" t="s">
        <v>13758</v>
      </c>
      <c r="N2611" s="545" t="s">
        <v>22179</v>
      </c>
      <c r="O2611" s="545" t="s">
        <v>16275</v>
      </c>
      <c r="P2611" s="549">
        <v>2828</v>
      </c>
      <c r="Q2611" s="549">
        <v>1</v>
      </c>
      <c r="R2611" s="549">
        <v>29</v>
      </c>
      <c r="S2611" s="548"/>
      <c r="T2611" s="548">
        <v>173</v>
      </c>
      <c r="U2611" s="99"/>
    </row>
    <row r="2612" spans="1:21" ht="19.5" customHeight="1">
      <c r="A2612" s="545">
        <v>3430</v>
      </c>
      <c r="B2612" s="545" t="s">
        <v>11186</v>
      </c>
      <c r="C2612" s="545" t="s">
        <v>216</v>
      </c>
      <c r="D2612" s="546"/>
      <c r="E2612" s="171" t="str">
        <f t="shared" si="40"/>
        <v>1900</v>
      </c>
      <c r="F2612" s="547">
        <v>0</v>
      </c>
      <c r="G2612" s="548">
        <v>0</v>
      </c>
      <c r="H2612" s="547">
        <v>0</v>
      </c>
      <c r="I2612" s="545" t="s">
        <v>12746</v>
      </c>
      <c r="J2612" s="545"/>
      <c r="K2612" s="545" t="s">
        <v>13413</v>
      </c>
      <c r="L2612" s="545" t="s">
        <v>16260</v>
      </c>
      <c r="M2612" s="548" t="s">
        <v>13758</v>
      </c>
      <c r="N2612" s="545" t="s">
        <v>22179</v>
      </c>
      <c r="O2612" s="545" t="s">
        <v>16276</v>
      </c>
      <c r="P2612" s="549">
        <v>2829</v>
      </c>
      <c r="Q2612" s="549">
        <v>1</v>
      </c>
      <c r="R2612" s="549">
        <v>29</v>
      </c>
      <c r="S2612" s="548"/>
      <c r="T2612" s="548">
        <v>173</v>
      </c>
      <c r="U2612" s="99"/>
    </row>
    <row r="2613" spans="1:21" ht="19.5" customHeight="1">
      <c r="A2613" s="545">
        <v>3431</v>
      </c>
      <c r="B2613" s="545" t="s">
        <v>10151</v>
      </c>
      <c r="C2613" s="545" t="s">
        <v>216</v>
      </c>
      <c r="D2613" s="546"/>
      <c r="E2613" s="171" t="str">
        <f t="shared" si="40"/>
        <v>1900</v>
      </c>
      <c r="F2613" s="547">
        <v>0</v>
      </c>
      <c r="G2613" s="548">
        <v>0</v>
      </c>
      <c r="H2613" s="547">
        <v>0</v>
      </c>
      <c r="I2613" s="545" t="s">
        <v>12746</v>
      </c>
      <c r="J2613" s="545"/>
      <c r="K2613" s="545" t="s">
        <v>13413</v>
      </c>
      <c r="L2613" s="545" t="s">
        <v>16260</v>
      </c>
      <c r="M2613" s="548" t="s">
        <v>13758</v>
      </c>
      <c r="N2613" s="545" t="s">
        <v>22179</v>
      </c>
      <c r="O2613" s="545" t="s">
        <v>16277</v>
      </c>
      <c r="P2613" s="549">
        <v>2830</v>
      </c>
      <c r="Q2613" s="549">
        <v>1</v>
      </c>
      <c r="R2613" s="549">
        <v>29</v>
      </c>
      <c r="S2613" s="548"/>
      <c r="T2613" s="548">
        <v>173</v>
      </c>
      <c r="U2613" s="99"/>
    </row>
    <row r="2614" spans="1:21" ht="19.5" customHeight="1">
      <c r="A2614" s="545">
        <v>3432</v>
      </c>
      <c r="B2614" s="545" t="s">
        <v>11185</v>
      </c>
      <c r="C2614" s="545" t="s">
        <v>216</v>
      </c>
      <c r="D2614" s="546"/>
      <c r="E2614" s="171" t="str">
        <f t="shared" si="40"/>
        <v>1900</v>
      </c>
      <c r="F2614" s="547">
        <v>0</v>
      </c>
      <c r="G2614" s="548">
        <v>0</v>
      </c>
      <c r="H2614" s="547">
        <v>0</v>
      </c>
      <c r="I2614" s="545" t="s">
        <v>12746</v>
      </c>
      <c r="J2614" s="545"/>
      <c r="K2614" s="545" t="s">
        <v>13413</v>
      </c>
      <c r="L2614" s="545" t="s">
        <v>16260</v>
      </c>
      <c r="M2614" s="548" t="s">
        <v>13758</v>
      </c>
      <c r="N2614" s="545" t="s">
        <v>22179</v>
      </c>
      <c r="O2614" s="545" t="s">
        <v>16278</v>
      </c>
      <c r="P2614" s="549">
        <v>2831</v>
      </c>
      <c r="Q2614" s="549">
        <v>1</v>
      </c>
      <c r="R2614" s="549">
        <v>29</v>
      </c>
      <c r="S2614" s="548"/>
      <c r="T2614" s="548">
        <v>173</v>
      </c>
      <c r="U2614" s="99"/>
    </row>
    <row r="2615" spans="1:21" ht="19.5" customHeight="1">
      <c r="A2615" s="545">
        <v>3433</v>
      </c>
      <c r="B2615" s="545" t="s">
        <v>3750</v>
      </c>
      <c r="C2615" s="545" t="s">
        <v>216</v>
      </c>
      <c r="D2615" s="546"/>
      <c r="E2615" s="171" t="str">
        <f t="shared" si="40"/>
        <v>1900</v>
      </c>
      <c r="F2615" s="547">
        <v>0</v>
      </c>
      <c r="G2615" s="548">
        <v>0</v>
      </c>
      <c r="H2615" s="547">
        <v>0</v>
      </c>
      <c r="I2615" s="545" t="s">
        <v>12746</v>
      </c>
      <c r="J2615" s="545"/>
      <c r="K2615" s="545" t="s">
        <v>13413</v>
      </c>
      <c r="L2615" s="545" t="s">
        <v>16260</v>
      </c>
      <c r="M2615" s="548" t="s">
        <v>13758</v>
      </c>
      <c r="N2615" s="545" t="s">
        <v>22179</v>
      </c>
      <c r="O2615" s="545" t="s">
        <v>16279</v>
      </c>
      <c r="P2615" s="549">
        <v>2832</v>
      </c>
      <c r="Q2615" s="549">
        <v>1</v>
      </c>
      <c r="R2615" s="549">
        <v>29</v>
      </c>
      <c r="S2615" s="548"/>
      <c r="T2615" s="548">
        <v>173</v>
      </c>
      <c r="U2615" s="99"/>
    </row>
    <row r="2616" spans="1:21" ht="19.5" customHeight="1">
      <c r="A2616" s="545">
        <v>3434</v>
      </c>
      <c r="B2616" s="545" t="s">
        <v>3721</v>
      </c>
      <c r="C2616" s="545" t="s">
        <v>216</v>
      </c>
      <c r="D2616" s="546"/>
      <c r="E2616" s="171" t="str">
        <f t="shared" si="40"/>
        <v>1900</v>
      </c>
      <c r="F2616" s="547">
        <v>0</v>
      </c>
      <c r="G2616" s="548">
        <v>0</v>
      </c>
      <c r="H2616" s="547">
        <v>0</v>
      </c>
      <c r="I2616" s="545" t="s">
        <v>12746</v>
      </c>
      <c r="J2616" s="545"/>
      <c r="K2616" s="545" t="s">
        <v>13413</v>
      </c>
      <c r="L2616" s="545" t="s">
        <v>16280</v>
      </c>
      <c r="M2616" s="548" t="s">
        <v>13758</v>
      </c>
      <c r="N2616" s="545" t="s">
        <v>22179</v>
      </c>
      <c r="O2616" s="545" t="s">
        <v>16281</v>
      </c>
      <c r="P2616" s="549">
        <v>2833</v>
      </c>
      <c r="Q2616" s="549">
        <v>1</v>
      </c>
      <c r="R2616" s="549">
        <v>29</v>
      </c>
      <c r="S2616" s="548"/>
      <c r="T2616" s="548">
        <v>173</v>
      </c>
      <c r="U2616" s="99"/>
    </row>
    <row r="2617" spans="1:21" ht="19.5" customHeight="1">
      <c r="A2617" s="545">
        <v>3435</v>
      </c>
      <c r="B2617" s="545" t="s">
        <v>3768</v>
      </c>
      <c r="C2617" s="545" t="s">
        <v>216</v>
      </c>
      <c r="D2617" s="546"/>
      <c r="E2617" s="171" t="str">
        <f t="shared" si="40"/>
        <v>1900</v>
      </c>
      <c r="F2617" s="547">
        <v>0</v>
      </c>
      <c r="G2617" s="548">
        <v>0</v>
      </c>
      <c r="H2617" s="547">
        <v>0</v>
      </c>
      <c r="I2617" s="545" t="s">
        <v>12746</v>
      </c>
      <c r="J2617" s="545"/>
      <c r="K2617" s="545" t="s">
        <v>13413</v>
      </c>
      <c r="L2617" s="545" t="s">
        <v>16280</v>
      </c>
      <c r="M2617" s="548" t="s">
        <v>13758</v>
      </c>
      <c r="N2617" s="545" t="s">
        <v>22179</v>
      </c>
      <c r="O2617" s="545" t="s">
        <v>16282</v>
      </c>
      <c r="P2617" s="549">
        <v>2834</v>
      </c>
      <c r="Q2617" s="549">
        <v>1</v>
      </c>
      <c r="R2617" s="549">
        <v>29</v>
      </c>
      <c r="S2617" s="548"/>
      <c r="T2617" s="548">
        <v>173</v>
      </c>
      <c r="U2617" s="99"/>
    </row>
    <row r="2618" spans="1:21" ht="19.5" customHeight="1">
      <c r="A2618" s="545">
        <v>3441</v>
      </c>
      <c r="B2618" s="545" t="s">
        <v>3733</v>
      </c>
      <c r="C2618" s="545" t="s">
        <v>216</v>
      </c>
      <c r="D2618" s="546"/>
      <c r="E2618" s="171" t="str">
        <f t="shared" si="40"/>
        <v>1900</v>
      </c>
      <c r="F2618" s="547">
        <v>0</v>
      </c>
      <c r="G2618" s="548">
        <v>0</v>
      </c>
      <c r="H2618" s="547">
        <v>0</v>
      </c>
      <c r="I2618" s="545" t="s">
        <v>12746</v>
      </c>
      <c r="J2618" s="545"/>
      <c r="K2618" s="545" t="s">
        <v>13413</v>
      </c>
      <c r="L2618" s="545" t="s">
        <v>16283</v>
      </c>
      <c r="M2618" s="548" t="s">
        <v>13758</v>
      </c>
      <c r="N2618" s="545" t="s">
        <v>22179</v>
      </c>
      <c r="O2618" s="545" t="s">
        <v>16284</v>
      </c>
      <c r="P2618" s="549">
        <v>2835</v>
      </c>
      <c r="Q2618" s="549">
        <v>1</v>
      </c>
      <c r="R2618" s="549">
        <v>29</v>
      </c>
      <c r="S2618" s="548"/>
      <c r="T2618" s="548">
        <v>173</v>
      </c>
      <c r="U2618" s="99"/>
    </row>
    <row r="2619" spans="1:21" ht="19.5" customHeight="1">
      <c r="A2619" s="545">
        <v>3442</v>
      </c>
      <c r="B2619" s="545" t="s">
        <v>3732</v>
      </c>
      <c r="C2619" s="545" t="s">
        <v>216</v>
      </c>
      <c r="D2619" s="546"/>
      <c r="E2619" s="171" t="str">
        <f t="shared" si="40"/>
        <v>1900</v>
      </c>
      <c r="F2619" s="547">
        <v>0</v>
      </c>
      <c r="G2619" s="548">
        <v>0</v>
      </c>
      <c r="H2619" s="547">
        <v>0</v>
      </c>
      <c r="I2619" s="545" t="s">
        <v>12746</v>
      </c>
      <c r="J2619" s="545"/>
      <c r="K2619" s="545" t="s">
        <v>13413</v>
      </c>
      <c r="L2619" s="545" t="s">
        <v>16283</v>
      </c>
      <c r="M2619" s="548" t="s">
        <v>13758</v>
      </c>
      <c r="N2619" s="545" t="s">
        <v>22179</v>
      </c>
      <c r="O2619" s="545" t="s">
        <v>16285</v>
      </c>
      <c r="P2619" s="549">
        <v>2836</v>
      </c>
      <c r="Q2619" s="549">
        <v>1</v>
      </c>
      <c r="R2619" s="549">
        <v>29</v>
      </c>
      <c r="S2619" s="548"/>
      <c r="T2619" s="548">
        <v>173</v>
      </c>
      <c r="U2619" s="99"/>
    </row>
    <row r="2620" spans="1:21" ht="19.5" customHeight="1">
      <c r="A2620" s="545">
        <v>3443</v>
      </c>
      <c r="B2620" s="545" t="s">
        <v>3734</v>
      </c>
      <c r="C2620" s="545" t="s">
        <v>216</v>
      </c>
      <c r="D2620" s="546"/>
      <c r="E2620" s="171" t="str">
        <f t="shared" si="40"/>
        <v>1900</v>
      </c>
      <c r="F2620" s="547">
        <v>0</v>
      </c>
      <c r="G2620" s="548">
        <v>0</v>
      </c>
      <c r="H2620" s="547">
        <v>0</v>
      </c>
      <c r="I2620" s="545" t="s">
        <v>12746</v>
      </c>
      <c r="J2620" s="545"/>
      <c r="K2620" s="545" t="s">
        <v>13413</v>
      </c>
      <c r="L2620" s="545" t="s">
        <v>16283</v>
      </c>
      <c r="M2620" s="548" t="s">
        <v>13758</v>
      </c>
      <c r="N2620" s="545" t="s">
        <v>22179</v>
      </c>
      <c r="O2620" s="545" t="s">
        <v>16286</v>
      </c>
      <c r="P2620" s="549">
        <v>2837</v>
      </c>
      <c r="Q2620" s="549">
        <v>1</v>
      </c>
      <c r="R2620" s="549">
        <v>29</v>
      </c>
      <c r="S2620" s="548"/>
      <c r="T2620" s="548">
        <v>173</v>
      </c>
      <c r="U2620" s="99"/>
    </row>
    <row r="2621" spans="1:21" ht="19.5" customHeight="1">
      <c r="A2621" s="545">
        <v>3444</v>
      </c>
      <c r="B2621" s="545" t="s">
        <v>3730</v>
      </c>
      <c r="C2621" s="545" t="s">
        <v>216</v>
      </c>
      <c r="D2621" s="546"/>
      <c r="E2621" s="171" t="str">
        <f t="shared" si="40"/>
        <v>1900</v>
      </c>
      <c r="F2621" s="547">
        <v>0</v>
      </c>
      <c r="G2621" s="548">
        <v>0</v>
      </c>
      <c r="H2621" s="547">
        <v>0</v>
      </c>
      <c r="I2621" s="545" t="s">
        <v>12746</v>
      </c>
      <c r="J2621" s="545"/>
      <c r="K2621" s="545" t="s">
        <v>13413</v>
      </c>
      <c r="L2621" s="545" t="s">
        <v>16283</v>
      </c>
      <c r="M2621" s="548" t="s">
        <v>13758</v>
      </c>
      <c r="N2621" s="545" t="s">
        <v>22179</v>
      </c>
      <c r="O2621" s="545" t="s">
        <v>16287</v>
      </c>
      <c r="P2621" s="549">
        <v>2838</v>
      </c>
      <c r="Q2621" s="549">
        <v>1</v>
      </c>
      <c r="R2621" s="549">
        <v>29</v>
      </c>
      <c r="S2621" s="548"/>
      <c r="T2621" s="548">
        <v>173</v>
      </c>
      <c r="U2621" s="99"/>
    </row>
    <row r="2622" spans="1:21" ht="19.5" customHeight="1">
      <c r="A2622" s="545">
        <v>3445</v>
      </c>
      <c r="B2622" s="545" t="s">
        <v>3731</v>
      </c>
      <c r="C2622" s="545" t="s">
        <v>216</v>
      </c>
      <c r="D2622" s="546"/>
      <c r="E2622" s="171" t="str">
        <f t="shared" si="40"/>
        <v>1900</v>
      </c>
      <c r="F2622" s="547">
        <v>0</v>
      </c>
      <c r="G2622" s="548">
        <v>0</v>
      </c>
      <c r="H2622" s="547">
        <v>0</v>
      </c>
      <c r="I2622" s="545" t="s">
        <v>12746</v>
      </c>
      <c r="J2622" s="545"/>
      <c r="K2622" s="545" t="s">
        <v>13413</v>
      </c>
      <c r="L2622" s="545" t="s">
        <v>16283</v>
      </c>
      <c r="M2622" s="548" t="s">
        <v>13758</v>
      </c>
      <c r="N2622" s="545" t="s">
        <v>22179</v>
      </c>
      <c r="O2622" s="545" t="s">
        <v>16288</v>
      </c>
      <c r="P2622" s="549">
        <v>2839</v>
      </c>
      <c r="Q2622" s="549">
        <v>1</v>
      </c>
      <c r="R2622" s="549">
        <v>29</v>
      </c>
      <c r="S2622" s="548"/>
      <c r="T2622" s="548">
        <v>173</v>
      </c>
      <c r="U2622" s="99"/>
    </row>
    <row r="2623" spans="1:21" ht="19.5" customHeight="1">
      <c r="A2623" s="545">
        <v>3446</v>
      </c>
      <c r="B2623" s="545" t="s">
        <v>3714</v>
      </c>
      <c r="C2623" s="545" t="s">
        <v>216</v>
      </c>
      <c r="D2623" s="546"/>
      <c r="E2623" s="171" t="str">
        <f t="shared" si="40"/>
        <v>1900</v>
      </c>
      <c r="F2623" s="547">
        <v>0</v>
      </c>
      <c r="G2623" s="548">
        <v>0</v>
      </c>
      <c r="H2623" s="547">
        <v>0</v>
      </c>
      <c r="I2623" s="545" t="s">
        <v>12746</v>
      </c>
      <c r="J2623" s="545"/>
      <c r="K2623" s="545" t="s">
        <v>13413</v>
      </c>
      <c r="L2623" s="545" t="s">
        <v>16283</v>
      </c>
      <c r="M2623" s="548" t="s">
        <v>13758</v>
      </c>
      <c r="N2623" s="545" t="s">
        <v>22179</v>
      </c>
      <c r="O2623" s="545" t="s">
        <v>16289</v>
      </c>
      <c r="P2623" s="549">
        <v>2840</v>
      </c>
      <c r="Q2623" s="549">
        <v>1</v>
      </c>
      <c r="R2623" s="549">
        <v>29</v>
      </c>
      <c r="S2623" s="548"/>
      <c r="T2623" s="548">
        <v>173</v>
      </c>
      <c r="U2623" s="99"/>
    </row>
    <row r="2624" spans="1:21" ht="19.5" customHeight="1">
      <c r="A2624" s="545">
        <v>3447</v>
      </c>
      <c r="B2624" s="545" t="s">
        <v>3715</v>
      </c>
      <c r="C2624" s="545" t="s">
        <v>216</v>
      </c>
      <c r="D2624" s="546"/>
      <c r="E2624" s="171" t="str">
        <f t="shared" si="40"/>
        <v>1900</v>
      </c>
      <c r="F2624" s="547">
        <v>0</v>
      </c>
      <c r="G2624" s="548">
        <v>0</v>
      </c>
      <c r="H2624" s="547">
        <v>0</v>
      </c>
      <c r="I2624" s="545" t="s">
        <v>12746</v>
      </c>
      <c r="J2624" s="545"/>
      <c r="K2624" s="545" t="s">
        <v>13413</v>
      </c>
      <c r="L2624" s="545" t="s">
        <v>16283</v>
      </c>
      <c r="M2624" s="548" t="s">
        <v>13758</v>
      </c>
      <c r="N2624" s="545" t="s">
        <v>22179</v>
      </c>
      <c r="O2624" s="545" t="s">
        <v>16290</v>
      </c>
      <c r="P2624" s="549">
        <v>2841</v>
      </c>
      <c r="Q2624" s="549">
        <v>1</v>
      </c>
      <c r="R2624" s="549">
        <v>29</v>
      </c>
      <c r="S2624" s="548"/>
      <c r="T2624" s="548">
        <v>173</v>
      </c>
      <c r="U2624" s="99"/>
    </row>
    <row r="2625" spans="1:21" ht="19.5" customHeight="1">
      <c r="A2625" s="545">
        <v>3448</v>
      </c>
      <c r="B2625" s="545" t="s">
        <v>3754</v>
      </c>
      <c r="C2625" s="545" t="s">
        <v>216</v>
      </c>
      <c r="D2625" s="546"/>
      <c r="E2625" s="171" t="str">
        <f t="shared" si="40"/>
        <v>1900</v>
      </c>
      <c r="F2625" s="547">
        <v>0</v>
      </c>
      <c r="G2625" s="548">
        <v>0</v>
      </c>
      <c r="H2625" s="547">
        <v>0</v>
      </c>
      <c r="I2625" s="545" t="s">
        <v>12746</v>
      </c>
      <c r="J2625" s="545"/>
      <c r="K2625" s="545" t="s">
        <v>13413</v>
      </c>
      <c r="L2625" s="545" t="s">
        <v>16283</v>
      </c>
      <c r="M2625" s="548" t="s">
        <v>13758</v>
      </c>
      <c r="N2625" s="545" t="s">
        <v>22179</v>
      </c>
      <c r="O2625" s="545" t="s">
        <v>16291</v>
      </c>
      <c r="P2625" s="549">
        <v>2842</v>
      </c>
      <c r="Q2625" s="549">
        <v>1</v>
      </c>
      <c r="R2625" s="549">
        <v>29</v>
      </c>
      <c r="S2625" s="548"/>
      <c r="T2625" s="548">
        <v>173</v>
      </c>
      <c r="U2625" s="99"/>
    </row>
    <row r="2626" spans="1:21" ht="19.5" customHeight="1">
      <c r="A2626" s="545">
        <v>3450</v>
      </c>
      <c r="B2626" s="545" t="s">
        <v>3753</v>
      </c>
      <c r="C2626" s="545" t="s">
        <v>216</v>
      </c>
      <c r="D2626" s="546"/>
      <c r="E2626" s="171" t="str">
        <f t="shared" si="40"/>
        <v>1900</v>
      </c>
      <c r="F2626" s="547">
        <v>0</v>
      </c>
      <c r="G2626" s="548">
        <v>0</v>
      </c>
      <c r="H2626" s="547">
        <v>0</v>
      </c>
      <c r="I2626" s="545" t="s">
        <v>12746</v>
      </c>
      <c r="J2626" s="545"/>
      <c r="K2626" s="545" t="s">
        <v>13413</v>
      </c>
      <c r="L2626" s="545" t="s">
        <v>16283</v>
      </c>
      <c r="M2626" s="548" t="s">
        <v>13758</v>
      </c>
      <c r="N2626" s="545" t="s">
        <v>22179</v>
      </c>
      <c r="O2626" s="545" t="s">
        <v>16292</v>
      </c>
      <c r="P2626" s="549">
        <v>2843</v>
      </c>
      <c r="Q2626" s="549">
        <v>1</v>
      </c>
      <c r="R2626" s="549">
        <v>29</v>
      </c>
      <c r="S2626" s="548"/>
      <c r="T2626" s="548">
        <v>173</v>
      </c>
      <c r="U2626" s="99"/>
    </row>
    <row r="2627" spans="1:21" ht="19.5" customHeight="1">
      <c r="A2627" s="545">
        <v>3451</v>
      </c>
      <c r="B2627" s="545" t="s">
        <v>3752</v>
      </c>
      <c r="C2627" s="545" t="s">
        <v>216</v>
      </c>
      <c r="D2627" s="546"/>
      <c r="E2627" s="171" t="str">
        <f t="shared" si="40"/>
        <v>1900</v>
      </c>
      <c r="F2627" s="547">
        <v>0</v>
      </c>
      <c r="G2627" s="548">
        <v>0</v>
      </c>
      <c r="H2627" s="547">
        <v>0</v>
      </c>
      <c r="I2627" s="545" t="s">
        <v>12746</v>
      </c>
      <c r="J2627" s="545"/>
      <c r="K2627" s="545" t="s">
        <v>13413</v>
      </c>
      <c r="L2627" s="545" t="s">
        <v>16283</v>
      </c>
      <c r="M2627" s="548" t="s">
        <v>13758</v>
      </c>
      <c r="N2627" s="545" t="s">
        <v>22179</v>
      </c>
      <c r="O2627" s="545" t="s">
        <v>16293</v>
      </c>
      <c r="P2627" s="549">
        <v>2844</v>
      </c>
      <c r="Q2627" s="549">
        <v>1</v>
      </c>
      <c r="R2627" s="549">
        <v>29</v>
      </c>
      <c r="S2627" s="548"/>
      <c r="T2627" s="548">
        <v>173</v>
      </c>
      <c r="U2627" s="99"/>
    </row>
    <row r="2628" spans="1:21" ht="19.5" customHeight="1">
      <c r="A2628" s="545">
        <v>3452</v>
      </c>
      <c r="B2628" s="545" t="s">
        <v>3295</v>
      </c>
      <c r="C2628" s="545" t="s">
        <v>5217</v>
      </c>
      <c r="D2628" s="546">
        <v>46056</v>
      </c>
      <c r="E2628" s="171" t="str">
        <f t="shared" ref="E2628:E2691" si="41">TEXT(D2628,"YYYY")</f>
        <v>2026</v>
      </c>
      <c r="F2628" s="547">
        <v>122563</v>
      </c>
      <c r="G2628" s="548">
        <v>0</v>
      </c>
      <c r="H2628" s="547">
        <v>122563</v>
      </c>
      <c r="I2628" s="545" t="s">
        <v>12653</v>
      </c>
      <c r="J2628" s="545" t="s">
        <v>13299</v>
      </c>
      <c r="K2628" s="545" t="s">
        <v>16294</v>
      </c>
      <c r="L2628" s="545" t="s">
        <v>13413</v>
      </c>
      <c r="M2628" s="548" t="s">
        <v>13813</v>
      </c>
      <c r="N2628" s="545" t="s">
        <v>13413</v>
      </c>
      <c r="O2628" s="545" t="s">
        <v>13413</v>
      </c>
      <c r="P2628" s="549">
        <v>2845</v>
      </c>
      <c r="Q2628" s="549">
        <v>3</v>
      </c>
      <c r="R2628" s="549">
        <v>160</v>
      </c>
      <c r="S2628" s="548">
        <v>443</v>
      </c>
      <c r="T2628" s="548"/>
      <c r="U2628" s="99"/>
    </row>
    <row r="2629" spans="1:21" ht="19.5" customHeight="1">
      <c r="A2629" s="545">
        <v>3453</v>
      </c>
      <c r="B2629" s="545" t="s">
        <v>3708</v>
      </c>
      <c r="C2629" s="545" t="s">
        <v>216</v>
      </c>
      <c r="D2629" s="546"/>
      <c r="E2629" s="171" t="str">
        <f t="shared" si="41"/>
        <v>1900</v>
      </c>
      <c r="F2629" s="547">
        <v>0</v>
      </c>
      <c r="G2629" s="548">
        <v>0</v>
      </c>
      <c r="H2629" s="547">
        <v>0</v>
      </c>
      <c r="I2629" s="545" t="s">
        <v>12746</v>
      </c>
      <c r="J2629" s="545"/>
      <c r="K2629" s="545" t="s">
        <v>13413</v>
      </c>
      <c r="L2629" s="545" t="s">
        <v>12655</v>
      </c>
      <c r="M2629" s="548" t="s">
        <v>13758</v>
      </c>
      <c r="N2629" s="545" t="s">
        <v>22179</v>
      </c>
      <c r="O2629" s="545" t="s">
        <v>16295</v>
      </c>
      <c r="P2629" s="549">
        <v>2846</v>
      </c>
      <c r="Q2629" s="549">
        <v>1</v>
      </c>
      <c r="R2629" s="549">
        <v>29</v>
      </c>
      <c r="S2629" s="548"/>
      <c r="T2629" s="548">
        <v>173</v>
      </c>
      <c r="U2629" s="99"/>
    </row>
    <row r="2630" spans="1:21" ht="19.5" customHeight="1">
      <c r="A2630" s="545">
        <v>3454</v>
      </c>
      <c r="B2630" s="545" t="s">
        <v>11184</v>
      </c>
      <c r="C2630" s="545" t="s">
        <v>221</v>
      </c>
      <c r="D2630" s="546"/>
      <c r="E2630" s="171" t="str">
        <f t="shared" si="41"/>
        <v>1900</v>
      </c>
      <c r="F2630" s="547">
        <v>0</v>
      </c>
      <c r="G2630" s="548">
        <v>0</v>
      </c>
      <c r="H2630" s="547">
        <v>0</v>
      </c>
      <c r="I2630" s="545" t="s">
        <v>12673</v>
      </c>
      <c r="J2630" s="545"/>
      <c r="K2630" s="545" t="s">
        <v>13413</v>
      </c>
      <c r="L2630" s="545" t="s">
        <v>16296</v>
      </c>
      <c r="M2630" s="548" t="s">
        <v>13758</v>
      </c>
      <c r="N2630" s="545" t="s">
        <v>22148</v>
      </c>
      <c r="O2630" s="545" t="s">
        <v>16297</v>
      </c>
      <c r="P2630" s="549">
        <v>2847</v>
      </c>
      <c r="Q2630" s="549">
        <v>1</v>
      </c>
      <c r="R2630" s="549">
        <v>83</v>
      </c>
      <c r="S2630" s="548"/>
      <c r="T2630" s="548">
        <v>163</v>
      </c>
      <c r="U2630" s="99"/>
    </row>
    <row r="2631" spans="1:21" ht="19.5" customHeight="1">
      <c r="A2631" s="545">
        <v>3455</v>
      </c>
      <c r="B2631" s="545" t="s">
        <v>6640</v>
      </c>
      <c r="C2631" s="545" t="s">
        <v>216</v>
      </c>
      <c r="D2631" s="546">
        <v>46052</v>
      </c>
      <c r="E2631" s="171" t="str">
        <f t="shared" si="41"/>
        <v>2026</v>
      </c>
      <c r="F2631" s="547">
        <v>39214</v>
      </c>
      <c r="G2631" s="548">
        <v>0.19</v>
      </c>
      <c r="H2631" s="547">
        <v>32952.94</v>
      </c>
      <c r="I2631" s="545" t="s">
        <v>12673</v>
      </c>
      <c r="J2631" s="545" t="s">
        <v>13307</v>
      </c>
      <c r="K2631" s="545" t="s">
        <v>13413</v>
      </c>
      <c r="L2631" s="545" t="s">
        <v>13413</v>
      </c>
      <c r="M2631" s="548" t="s">
        <v>13758</v>
      </c>
      <c r="N2631" s="545" t="s">
        <v>13413</v>
      </c>
      <c r="O2631" s="545" t="s">
        <v>13413</v>
      </c>
      <c r="P2631" s="549">
        <v>2848</v>
      </c>
      <c r="Q2631" s="549">
        <v>1</v>
      </c>
      <c r="R2631" s="549">
        <v>83</v>
      </c>
      <c r="S2631" s="548">
        <v>2228</v>
      </c>
      <c r="T2631" s="548"/>
      <c r="U2631" s="99"/>
    </row>
    <row r="2632" spans="1:21" ht="19.5" customHeight="1">
      <c r="A2632" s="545">
        <v>3456</v>
      </c>
      <c r="B2632" s="545" t="s">
        <v>7073</v>
      </c>
      <c r="C2632" s="545" t="s">
        <v>216</v>
      </c>
      <c r="D2632" s="546">
        <v>46052</v>
      </c>
      <c r="E2632" s="171" t="str">
        <f t="shared" si="41"/>
        <v>2026</v>
      </c>
      <c r="F2632" s="547">
        <v>1638</v>
      </c>
      <c r="G2632" s="548">
        <v>0.19</v>
      </c>
      <c r="H2632" s="547">
        <v>1376.47</v>
      </c>
      <c r="I2632" s="545" t="s">
        <v>12701</v>
      </c>
      <c r="J2632" s="545" t="s">
        <v>13307</v>
      </c>
      <c r="K2632" s="545" t="s">
        <v>13413</v>
      </c>
      <c r="L2632" s="545" t="s">
        <v>13413</v>
      </c>
      <c r="M2632" s="548" t="s">
        <v>13758</v>
      </c>
      <c r="N2632" s="545" t="s">
        <v>13413</v>
      </c>
      <c r="O2632" s="545" t="s">
        <v>13413</v>
      </c>
      <c r="P2632" s="549">
        <v>2849</v>
      </c>
      <c r="Q2632" s="549">
        <v>1</v>
      </c>
      <c r="R2632" s="549">
        <v>10</v>
      </c>
      <c r="S2632" s="548">
        <v>2228</v>
      </c>
      <c r="T2632" s="548"/>
      <c r="U2632" s="99"/>
    </row>
    <row r="2633" spans="1:21" ht="19.5" customHeight="1">
      <c r="A2633" s="545">
        <v>3457</v>
      </c>
      <c r="B2633" s="545" t="s">
        <v>11183</v>
      </c>
      <c r="C2633" s="545" t="s">
        <v>221</v>
      </c>
      <c r="D2633" s="546"/>
      <c r="E2633" s="171" t="str">
        <f t="shared" si="41"/>
        <v>1900</v>
      </c>
      <c r="F2633" s="547">
        <v>0</v>
      </c>
      <c r="G2633" s="548">
        <v>0</v>
      </c>
      <c r="H2633" s="547">
        <v>0</v>
      </c>
      <c r="I2633" s="545" t="s">
        <v>12673</v>
      </c>
      <c r="J2633" s="545"/>
      <c r="K2633" s="545" t="s">
        <v>13413</v>
      </c>
      <c r="L2633" s="545" t="s">
        <v>16298</v>
      </c>
      <c r="M2633" s="548" t="s">
        <v>13758</v>
      </c>
      <c r="N2633" s="545" t="s">
        <v>22148</v>
      </c>
      <c r="O2633" s="545" t="s">
        <v>16299</v>
      </c>
      <c r="P2633" s="549">
        <v>2850</v>
      </c>
      <c r="Q2633" s="549">
        <v>1</v>
      </c>
      <c r="R2633" s="549">
        <v>83</v>
      </c>
      <c r="S2633" s="548"/>
      <c r="T2633" s="548">
        <v>163</v>
      </c>
      <c r="U2633" s="99"/>
    </row>
    <row r="2634" spans="1:21" ht="19.5" customHeight="1">
      <c r="A2634" s="545">
        <v>3458</v>
      </c>
      <c r="B2634" s="545" t="s">
        <v>11182</v>
      </c>
      <c r="C2634" s="545" t="s">
        <v>221</v>
      </c>
      <c r="D2634" s="546"/>
      <c r="E2634" s="171" t="str">
        <f t="shared" si="41"/>
        <v>1900</v>
      </c>
      <c r="F2634" s="547">
        <v>0</v>
      </c>
      <c r="G2634" s="548">
        <v>0</v>
      </c>
      <c r="H2634" s="547">
        <v>0</v>
      </c>
      <c r="I2634" s="545" t="s">
        <v>12673</v>
      </c>
      <c r="J2634" s="545"/>
      <c r="K2634" s="545" t="s">
        <v>13413</v>
      </c>
      <c r="L2634" s="545" t="s">
        <v>16300</v>
      </c>
      <c r="M2634" s="548" t="s">
        <v>13758</v>
      </c>
      <c r="N2634" s="545" t="s">
        <v>22148</v>
      </c>
      <c r="O2634" s="545" t="s">
        <v>16301</v>
      </c>
      <c r="P2634" s="549">
        <v>2851</v>
      </c>
      <c r="Q2634" s="549">
        <v>1</v>
      </c>
      <c r="R2634" s="549">
        <v>83</v>
      </c>
      <c r="S2634" s="548"/>
      <c r="T2634" s="548">
        <v>163</v>
      </c>
      <c r="U2634" s="99"/>
    </row>
    <row r="2635" spans="1:21" ht="19.5" customHeight="1">
      <c r="A2635" s="545">
        <v>3459</v>
      </c>
      <c r="B2635" s="545" t="s">
        <v>3886</v>
      </c>
      <c r="C2635" s="545" t="s">
        <v>216</v>
      </c>
      <c r="D2635" s="546">
        <v>46052</v>
      </c>
      <c r="E2635" s="171" t="str">
        <f t="shared" si="41"/>
        <v>2026</v>
      </c>
      <c r="F2635" s="547">
        <v>62732</v>
      </c>
      <c r="G2635" s="548">
        <v>0.19</v>
      </c>
      <c r="H2635" s="547">
        <v>52715.97</v>
      </c>
      <c r="I2635" s="545" t="s">
        <v>12754</v>
      </c>
      <c r="J2635" s="545" t="s">
        <v>13307</v>
      </c>
      <c r="K2635" s="545" t="s">
        <v>16302</v>
      </c>
      <c r="L2635" s="545" t="s">
        <v>13413</v>
      </c>
      <c r="M2635" s="548" t="s">
        <v>13758</v>
      </c>
      <c r="N2635" s="545" t="s">
        <v>13413</v>
      </c>
      <c r="O2635" s="545" t="s">
        <v>13413</v>
      </c>
      <c r="P2635" s="549">
        <v>2852</v>
      </c>
      <c r="Q2635" s="549">
        <v>1</v>
      </c>
      <c r="R2635" s="549">
        <v>33</v>
      </c>
      <c r="S2635" s="548">
        <v>2228</v>
      </c>
      <c r="T2635" s="548"/>
      <c r="U2635" s="99"/>
    </row>
    <row r="2636" spans="1:21" ht="19.5" customHeight="1">
      <c r="A2636" s="545">
        <v>3460</v>
      </c>
      <c r="B2636" s="545" t="s">
        <v>11181</v>
      </c>
      <c r="C2636" s="545" t="s">
        <v>221</v>
      </c>
      <c r="D2636" s="546"/>
      <c r="E2636" s="171" t="str">
        <f t="shared" si="41"/>
        <v>1900</v>
      </c>
      <c r="F2636" s="547">
        <v>0</v>
      </c>
      <c r="G2636" s="548">
        <v>0</v>
      </c>
      <c r="H2636" s="547">
        <v>0</v>
      </c>
      <c r="I2636" s="545" t="s">
        <v>12673</v>
      </c>
      <c r="J2636" s="545"/>
      <c r="K2636" s="545" t="s">
        <v>13413</v>
      </c>
      <c r="L2636" s="545" t="s">
        <v>16303</v>
      </c>
      <c r="M2636" s="548" t="s">
        <v>13758</v>
      </c>
      <c r="N2636" s="545" t="s">
        <v>22148</v>
      </c>
      <c r="O2636" s="545" t="s">
        <v>16304</v>
      </c>
      <c r="P2636" s="549">
        <v>2853</v>
      </c>
      <c r="Q2636" s="549">
        <v>1</v>
      </c>
      <c r="R2636" s="549">
        <v>83</v>
      </c>
      <c r="S2636" s="548"/>
      <c r="T2636" s="548">
        <v>163</v>
      </c>
      <c r="U2636" s="99"/>
    </row>
    <row r="2637" spans="1:21" ht="19.5" customHeight="1">
      <c r="A2637" s="545">
        <v>3461</v>
      </c>
      <c r="B2637" s="545" t="s">
        <v>531</v>
      </c>
      <c r="C2637" s="545" t="s">
        <v>221</v>
      </c>
      <c r="D2637" s="546"/>
      <c r="E2637" s="171" t="str">
        <f t="shared" si="41"/>
        <v>1900</v>
      </c>
      <c r="F2637" s="547">
        <v>0</v>
      </c>
      <c r="G2637" s="548">
        <v>0</v>
      </c>
      <c r="H2637" s="547">
        <v>0</v>
      </c>
      <c r="I2637" s="545" t="s">
        <v>12673</v>
      </c>
      <c r="J2637" s="545"/>
      <c r="K2637" s="545" t="s">
        <v>13413</v>
      </c>
      <c r="L2637" s="545" t="s">
        <v>16305</v>
      </c>
      <c r="M2637" s="548" t="s">
        <v>13758</v>
      </c>
      <c r="N2637" s="545" t="s">
        <v>22148</v>
      </c>
      <c r="O2637" s="545" t="s">
        <v>16306</v>
      </c>
      <c r="P2637" s="549">
        <v>2854</v>
      </c>
      <c r="Q2637" s="549">
        <v>1</v>
      </c>
      <c r="R2637" s="549">
        <v>83</v>
      </c>
      <c r="S2637" s="548"/>
      <c r="T2637" s="548">
        <v>163</v>
      </c>
      <c r="U2637" s="99"/>
    </row>
    <row r="2638" spans="1:21" ht="19.5" customHeight="1">
      <c r="A2638" s="545">
        <v>3462</v>
      </c>
      <c r="B2638" s="545" t="s">
        <v>11180</v>
      </c>
      <c r="C2638" s="545" t="s">
        <v>216</v>
      </c>
      <c r="D2638" s="546"/>
      <c r="E2638" s="171" t="str">
        <f t="shared" si="41"/>
        <v>1900</v>
      </c>
      <c r="F2638" s="547">
        <v>0</v>
      </c>
      <c r="G2638" s="548">
        <v>0</v>
      </c>
      <c r="H2638" s="547">
        <v>0</v>
      </c>
      <c r="I2638" s="545" t="s">
        <v>12754</v>
      </c>
      <c r="J2638" s="545"/>
      <c r="K2638" s="545" t="s">
        <v>13413</v>
      </c>
      <c r="L2638" s="545" t="s">
        <v>13413</v>
      </c>
      <c r="M2638" s="548" t="s">
        <v>13758</v>
      </c>
      <c r="N2638" s="545" t="s">
        <v>22148</v>
      </c>
      <c r="O2638" s="545" t="s">
        <v>13413</v>
      </c>
      <c r="P2638" s="549">
        <v>2855</v>
      </c>
      <c r="Q2638" s="549">
        <v>1</v>
      </c>
      <c r="R2638" s="549">
        <v>33</v>
      </c>
      <c r="S2638" s="548"/>
      <c r="T2638" s="548">
        <v>163</v>
      </c>
      <c r="U2638" s="99"/>
    </row>
    <row r="2639" spans="1:21" ht="19.5" customHeight="1">
      <c r="A2639" s="545">
        <v>3463</v>
      </c>
      <c r="B2639" s="545" t="s">
        <v>530</v>
      </c>
      <c r="C2639" s="545" t="s">
        <v>221</v>
      </c>
      <c r="D2639" s="546"/>
      <c r="E2639" s="171" t="str">
        <f t="shared" si="41"/>
        <v>1900</v>
      </c>
      <c r="F2639" s="547">
        <v>0</v>
      </c>
      <c r="G2639" s="548">
        <v>0</v>
      </c>
      <c r="H2639" s="547">
        <v>0</v>
      </c>
      <c r="I2639" s="545" t="s">
        <v>12673</v>
      </c>
      <c r="J2639" s="545"/>
      <c r="K2639" s="545" t="s">
        <v>13413</v>
      </c>
      <c r="L2639" s="545" t="s">
        <v>16298</v>
      </c>
      <c r="M2639" s="548" t="s">
        <v>13758</v>
      </c>
      <c r="N2639" s="545" t="s">
        <v>22148</v>
      </c>
      <c r="O2639" s="545" t="s">
        <v>16307</v>
      </c>
      <c r="P2639" s="549">
        <v>2856</v>
      </c>
      <c r="Q2639" s="549">
        <v>1</v>
      </c>
      <c r="R2639" s="549">
        <v>83</v>
      </c>
      <c r="S2639" s="548"/>
      <c r="T2639" s="548">
        <v>163</v>
      </c>
      <c r="U2639" s="99"/>
    </row>
    <row r="2640" spans="1:21" ht="19.5" customHeight="1">
      <c r="A2640" s="545">
        <v>3464</v>
      </c>
      <c r="B2640" s="545" t="s">
        <v>11179</v>
      </c>
      <c r="C2640" s="545" t="s">
        <v>221</v>
      </c>
      <c r="D2640" s="546"/>
      <c r="E2640" s="171" t="str">
        <f t="shared" si="41"/>
        <v>1900</v>
      </c>
      <c r="F2640" s="547">
        <v>0</v>
      </c>
      <c r="G2640" s="548">
        <v>0</v>
      </c>
      <c r="H2640" s="547">
        <v>0</v>
      </c>
      <c r="I2640" s="545" t="s">
        <v>12673</v>
      </c>
      <c r="J2640" s="545"/>
      <c r="K2640" s="545" t="s">
        <v>13413</v>
      </c>
      <c r="L2640" s="545" t="s">
        <v>16308</v>
      </c>
      <c r="M2640" s="548" t="s">
        <v>13758</v>
      </c>
      <c r="N2640" s="545" t="s">
        <v>22148</v>
      </c>
      <c r="O2640" s="545" t="s">
        <v>16309</v>
      </c>
      <c r="P2640" s="549">
        <v>2857</v>
      </c>
      <c r="Q2640" s="549">
        <v>1</v>
      </c>
      <c r="R2640" s="549">
        <v>83</v>
      </c>
      <c r="S2640" s="548"/>
      <c r="T2640" s="548">
        <v>163</v>
      </c>
      <c r="U2640" s="99"/>
    </row>
    <row r="2641" spans="1:21" ht="19.5" customHeight="1">
      <c r="A2641" s="545">
        <v>3465</v>
      </c>
      <c r="B2641" s="545" t="s">
        <v>11178</v>
      </c>
      <c r="C2641" s="545" t="s">
        <v>221</v>
      </c>
      <c r="D2641" s="546"/>
      <c r="E2641" s="171" t="str">
        <f t="shared" si="41"/>
        <v>1900</v>
      </c>
      <c r="F2641" s="547">
        <v>0</v>
      </c>
      <c r="G2641" s="548">
        <v>0</v>
      </c>
      <c r="H2641" s="547">
        <v>0</v>
      </c>
      <c r="I2641" s="545" t="s">
        <v>12673</v>
      </c>
      <c r="J2641" s="545"/>
      <c r="K2641" s="545" t="s">
        <v>13413</v>
      </c>
      <c r="L2641" s="545" t="s">
        <v>16310</v>
      </c>
      <c r="M2641" s="548" t="s">
        <v>13758</v>
      </c>
      <c r="N2641" s="545" t="s">
        <v>22148</v>
      </c>
      <c r="O2641" s="545" t="s">
        <v>16311</v>
      </c>
      <c r="P2641" s="549">
        <v>2858</v>
      </c>
      <c r="Q2641" s="549">
        <v>1</v>
      </c>
      <c r="R2641" s="549">
        <v>83</v>
      </c>
      <c r="S2641" s="548"/>
      <c r="T2641" s="548">
        <v>163</v>
      </c>
      <c r="U2641" s="99"/>
    </row>
    <row r="2642" spans="1:21" ht="19.5" customHeight="1">
      <c r="A2642" s="545">
        <v>3466</v>
      </c>
      <c r="B2642" s="545" t="s">
        <v>11177</v>
      </c>
      <c r="C2642" s="545" t="s">
        <v>221</v>
      </c>
      <c r="D2642" s="546"/>
      <c r="E2642" s="171" t="str">
        <f t="shared" si="41"/>
        <v>1900</v>
      </c>
      <c r="F2642" s="547">
        <v>0</v>
      </c>
      <c r="G2642" s="548">
        <v>0</v>
      </c>
      <c r="H2642" s="547">
        <v>0</v>
      </c>
      <c r="I2642" s="545" t="s">
        <v>12673</v>
      </c>
      <c r="J2642" s="545"/>
      <c r="K2642" s="545" t="s">
        <v>13413</v>
      </c>
      <c r="L2642" s="545" t="s">
        <v>16296</v>
      </c>
      <c r="M2642" s="548" t="s">
        <v>13758</v>
      </c>
      <c r="N2642" s="545" t="s">
        <v>22148</v>
      </c>
      <c r="O2642" s="545" t="s">
        <v>16312</v>
      </c>
      <c r="P2642" s="549">
        <v>2859</v>
      </c>
      <c r="Q2642" s="549">
        <v>1</v>
      </c>
      <c r="R2642" s="549">
        <v>83</v>
      </c>
      <c r="S2642" s="548"/>
      <c r="T2642" s="548">
        <v>163</v>
      </c>
      <c r="U2642" s="99"/>
    </row>
    <row r="2643" spans="1:21" ht="19.5" customHeight="1">
      <c r="A2643" s="545">
        <v>3467</v>
      </c>
      <c r="B2643" s="545" t="s">
        <v>11176</v>
      </c>
      <c r="C2643" s="545" t="s">
        <v>221</v>
      </c>
      <c r="D2643" s="546"/>
      <c r="E2643" s="171" t="str">
        <f t="shared" si="41"/>
        <v>1900</v>
      </c>
      <c r="F2643" s="547">
        <v>0</v>
      </c>
      <c r="G2643" s="548">
        <v>0</v>
      </c>
      <c r="H2643" s="547">
        <v>0</v>
      </c>
      <c r="I2643" s="545" t="s">
        <v>12673</v>
      </c>
      <c r="J2643" s="545"/>
      <c r="K2643" s="545" t="s">
        <v>13413</v>
      </c>
      <c r="L2643" s="545" t="s">
        <v>16313</v>
      </c>
      <c r="M2643" s="548" t="s">
        <v>13758</v>
      </c>
      <c r="N2643" s="545" t="s">
        <v>22148</v>
      </c>
      <c r="O2643" s="545" t="s">
        <v>16314</v>
      </c>
      <c r="P2643" s="549">
        <v>2860</v>
      </c>
      <c r="Q2643" s="549">
        <v>1</v>
      </c>
      <c r="R2643" s="549">
        <v>83</v>
      </c>
      <c r="S2643" s="548"/>
      <c r="T2643" s="548">
        <v>163</v>
      </c>
      <c r="U2643" s="99"/>
    </row>
    <row r="2644" spans="1:21" ht="19.5" customHeight="1">
      <c r="A2644" s="545">
        <v>3468</v>
      </c>
      <c r="B2644" s="545" t="s">
        <v>7072</v>
      </c>
      <c r="C2644" s="545" t="s">
        <v>216</v>
      </c>
      <c r="D2644" s="546">
        <v>46052</v>
      </c>
      <c r="E2644" s="171" t="str">
        <f t="shared" si="41"/>
        <v>2026</v>
      </c>
      <c r="F2644" s="547">
        <v>22</v>
      </c>
      <c r="G2644" s="548">
        <v>0.19</v>
      </c>
      <c r="H2644" s="547">
        <v>18.489999999999998</v>
      </c>
      <c r="I2644" s="545" t="s">
        <v>12701</v>
      </c>
      <c r="J2644" s="545" t="s">
        <v>13307</v>
      </c>
      <c r="K2644" s="545"/>
      <c r="L2644" s="545" t="s">
        <v>13413</v>
      </c>
      <c r="M2644" s="548" t="s">
        <v>13758</v>
      </c>
      <c r="N2644" s="545" t="s">
        <v>13413</v>
      </c>
      <c r="O2644" s="545" t="s">
        <v>13413</v>
      </c>
      <c r="P2644" s="549">
        <v>2861</v>
      </c>
      <c r="Q2644" s="549">
        <v>1</v>
      </c>
      <c r="R2644" s="549">
        <v>10</v>
      </c>
      <c r="S2644" s="548">
        <v>2228</v>
      </c>
      <c r="T2644" s="548"/>
      <c r="U2644" s="99"/>
    </row>
    <row r="2645" spans="1:21" ht="19.5" customHeight="1">
      <c r="A2645" s="545">
        <v>3469</v>
      </c>
      <c r="B2645" s="545" t="s">
        <v>7071</v>
      </c>
      <c r="C2645" s="545" t="s">
        <v>216</v>
      </c>
      <c r="D2645" s="546">
        <v>46052</v>
      </c>
      <c r="E2645" s="171" t="str">
        <f t="shared" si="41"/>
        <v>2026</v>
      </c>
      <c r="F2645" s="547">
        <v>25</v>
      </c>
      <c r="G2645" s="548">
        <v>0.19</v>
      </c>
      <c r="H2645" s="547">
        <v>21.01</v>
      </c>
      <c r="I2645" s="545" t="s">
        <v>12701</v>
      </c>
      <c r="J2645" s="545" t="s">
        <v>13307</v>
      </c>
      <c r="K2645" s="545"/>
      <c r="L2645" s="545" t="s">
        <v>13413</v>
      </c>
      <c r="M2645" s="548" t="s">
        <v>13758</v>
      </c>
      <c r="N2645" s="545" t="s">
        <v>13413</v>
      </c>
      <c r="O2645" s="545" t="s">
        <v>13413</v>
      </c>
      <c r="P2645" s="549">
        <v>2862</v>
      </c>
      <c r="Q2645" s="549">
        <v>1</v>
      </c>
      <c r="R2645" s="549">
        <v>10</v>
      </c>
      <c r="S2645" s="548">
        <v>2228</v>
      </c>
      <c r="T2645" s="548"/>
      <c r="U2645" s="99"/>
    </row>
    <row r="2646" spans="1:21" ht="19.5" customHeight="1">
      <c r="A2646" s="545">
        <v>3470</v>
      </c>
      <c r="B2646" s="545" t="s">
        <v>549</v>
      </c>
      <c r="C2646" s="545" t="s">
        <v>216</v>
      </c>
      <c r="D2646" s="546">
        <v>46052</v>
      </c>
      <c r="E2646" s="171" t="str">
        <f t="shared" si="41"/>
        <v>2026</v>
      </c>
      <c r="F2646" s="547">
        <v>4560</v>
      </c>
      <c r="G2646" s="548">
        <v>0.19</v>
      </c>
      <c r="H2646" s="547">
        <v>3831.93</v>
      </c>
      <c r="I2646" s="545" t="s">
        <v>12672</v>
      </c>
      <c r="J2646" s="545" t="s">
        <v>13307</v>
      </c>
      <c r="K2646" s="545" t="s">
        <v>16315</v>
      </c>
      <c r="L2646" s="545" t="s">
        <v>13413</v>
      </c>
      <c r="M2646" s="548" t="s">
        <v>13758</v>
      </c>
      <c r="N2646" s="545" t="s">
        <v>13413</v>
      </c>
      <c r="O2646" s="545" t="s">
        <v>13413</v>
      </c>
      <c r="P2646" s="549">
        <v>2863</v>
      </c>
      <c r="Q2646" s="549">
        <v>1</v>
      </c>
      <c r="R2646" s="549">
        <v>4</v>
      </c>
      <c r="S2646" s="548">
        <v>2228</v>
      </c>
      <c r="T2646" s="548"/>
      <c r="U2646" s="99"/>
    </row>
    <row r="2647" spans="1:21" ht="19.5" customHeight="1">
      <c r="A2647" s="545">
        <v>3471</v>
      </c>
      <c r="B2647" s="545" t="s">
        <v>525</v>
      </c>
      <c r="C2647" s="545" t="s">
        <v>221</v>
      </c>
      <c r="D2647" s="546"/>
      <c r="E2647" s="171" t="str">
        <f t="shared" si="41"/>
        <v>1900</v>
      </c>
      <c r="F2647" s="547">
        <v>0</v>
      </c>
      <c r="G2647" s="548">
        <v>0</v>
      </c>
      <c r="H2647" s="547">
        <v>0</v>
      </c>
      <c r="I2647" s="545" t="s">
        <v>12673</v>
      </c>
      <c r="J2647" s="545"/>
      <c r="K2647" s="545" t="s">
        <v>13413</v>
      </c>
      <c r="L2647" s="545" t="s">
        <v>16316</v>
      </c>
      <c r="M2647" s="548" t="s">
        <v>13758</v>
      </c>
      <c r="N2647" s="545" t="s">
        <v>22148</v>
      </c>
      <c r="O2647" s="545" t="s">
        <v>16317</v>
      </c>
      <c r="P2647" s="549">
        <v>2864</v>
      </c>
      <c r="Q2647" s="549">
        <v>1</v>
      </c>
      <c r="R2647" s="549">
        <v>83</v>
      </c>
      <c r="S2647" s="548"/>
      <c r="T2647" s="548">
        <v>163</v>
      </c>
      <c r="U2647" s="99"/>
    </row>
    <row r="2648" spans="1:21" ht="19.5" customHeight="1">
      <c r="A2648" s="545">
        <v>3472</v>
      </c>
      <c r="B2648" s="545" t="s">
        <v>7287</v>
      </c>
      <c r="C2648" s="545" t="s">
        <v>903</v>
      </c>
      <c r="D2648" s="546">
        <v>46052</v>
      </c>
      <c r="E2648" s="171" t="str">
        <f t="shared" si="41"/>
        <v>2026</v>
      </c>
      <c r="F2648" s="547">
        <v>8755</v>
      </c>
      <c r="G2648" s="548">
        <v>0</v>
      </c>
      <c r="H2648" s="547">
        <v>8755</v>
      </c>
      <c r="I2648" s="545" t="s">
        <v>12653</v>
      </c>
      <c r="J2648" s="545" t="s">
        <v>13299</v>
      </c>
      <c r="K2648" s="545" t="s">
        <v>16318</v>
      </c>
      <c r="L2648" s="545" t="s">
        <v>13413</v>
      </c>
      <c r="M2648" s="548" t="s">
        <v>13813</v>
      </c>
      <c r="N2648" s="545" t="s">
        <v>13413</v>
      </c>
      <c r="O2648" s="545" t="s">
        <v>13413</v>
      </c>
      <c r="P2648" s="549">
        <v>2865</v>
      </c>
      <c r="Q2648" s="549">
        <v>3</v>
      </c>
      <c r="R2648" s="549">
        <v>160</v>
      </c>
      <c r="S2648" s="548">
        <v>443</v>
      </c>
      <c r="T2648" s="548"/>
      <c r="U2648" s="99"/>
    </row>
    <row r="2649" spans="1:21" ht="19.5" customHeight="1">
      <c r="A2649" s="545">
        <v>3473</v>
      </c>
      <c r="B2649" s="545" t="s">
        <v>828</v>
      </c>
      <c r="C2649" s="545" t="s">
        <v>221</v>
      </c>
      <c r="D2649" s="546"/>
      <c r="E2649" s="171" t="str">
        <f t="shared" si="41"/>
        <v>1900</v>
      </c>
      <c r="F2649" s="547">
        <v>0</v>
      </c>
      <c r="G2649" s="548">
        <v>0</v>
      </c>
      <c r="H2649" s="547">
        <v>0</v>
      </c>
      <c r="I2649" s="545" t="s">
        <v>12684</v>
      </c>
      <c r="J2649" s="545"/>
      <c r="K2649" s="545" t="s">
        <v>13413</v>
      </c>
      <c r="L2649" s="545" t="s">
        <v>13413</v>
      </c>
      <c r="M2649" s="548" t="s">
        <v>13758</v>
      </c>
      <c r="N2649" s="545" t="s">
        <v>22148</v>
      </c>
      <c r="O2649" s="545" t="s">
        <v>13413</v>
      </c>
      <c r="P2649" s="549">
        <v>2866</v>
      </c>
      <c r="Q2649" s="549">
        <v>1</v>
      </c>
      <c r="R2649" s="549">
        <v>95</v>
      </c>
      <c r="S2649" s="548"/>
      <c r="T2649" s="548">
        <v>163</v>
      </c>
      <c r="U2649" s="99"/>
    </row>
    <row r="2650" spans="1:21" ht="19.5" customHeight="1">
      <c r="A2650" s="545">
        <v>3474</v>
      </c>
      <c r="B2650" s="545" t="s">
        <v>824</v>
      </c>
      <c r="C2650" s="545" t="s">
        <v>221</v>
      </c>
      <c r="D2650" s="546"/>
      <c r="E2650" s="171" t="str">
        <f t="shared" si="41"/>
        <v>1900</v>
      </c>
      <c r="F2650" s="547">
        <v>0</v>
      </c>
      <c r="G2650" s="548">
        <v>0</v>
      </c>
      <c r="H2650" s="547">
        <v>0</v>
      </c>
      <c r="I2650" s="545" t="s">
        <v>12684</v>
      </c>
      <c r="J2650" s="545"/>
      <c r="K2650" s="545" t="s">
        <v>13413</v>
      </c>
      <c r="L2650" s="545" t="s">
        <v>13413</v>
      </c>
      <c r="M2650" s="548" t="s">
        <v>13758</v>
      </c>
      <c r="N2650" s="545" t="s">
        <v>22148</v>
      </c>
      <c r="O2650" s="545" t="s">
        <v>13413</v>
      </c>
      <c r="P2650" s="549">
        <v>2867</v>
      </c>
      <c r="Q2650" s="549">
        <v>1</v>
      </c>
      <c r="R2650" s="549">
        <v>95</v>
      </c>
      <c r="S2650" s="548"/>
      <c r="T2650" s="548">
        <v>163</v>
      </c>
      <c r="U2650" s="99"/>
    </row>
    <row r="2651" spans="1:21" ht="19.5" customHeight="1">
      <c r="A2651" s="545">
        <v>3475</v>
      </c>
      <c r="B2651" s="545" t="s">
        <v>842</v>
      </c>
      <c r="C2651" s="545" t="s">
        <v>221</v>
      </c>
      <c r="D2651" s="546"/>
      <c r="E2651" s="171" t="str">
        <f t="shared" si="41"/>
        <v>1900</v>
      </c>
      <c r="F2651" s="547">
        <v>0</v>
      </c>
      <c r="G2651" s="548">
        <v>0</v>
      </c>
      <c r="H2651" s="547">
        <v>0</v>
      </c>
      <c r="I2651" s="545" t="s">
        <v>12684</v>
      </c>
      <c r="J2651" s="545"/>
      <c r="K2651" s="545" t="s">
        <v>13413</v>
      </c>
      <c r="L2651" s="545" t="s">
        <v>13413</v>
      </c>
      <c r="M2651" s="548" t="s">
        <v>13758</v>
      </c>
      <c r="N2651" s="545" t="s">
        <v>22148</v>
      </c>
      <c r="O2651" s="545" t="s">
        <v>13413</v>
      </c>
      <c r="P2651" s="549">
        <v>2868</v>
      </c>
      <c r="Q2651" s="549">
        <v>1</v>
      </c>
      <c r="R2651" s="549">
        <v>95</v>
      </c>
      <c r="S2651" s="548"/>
      <c r="T2651" s="548">
        <v>163</v>
      </c>
      <c r="U2651" s="99"/>
    </row>
    <row r="2652" spans="1:21" ht="19.5" customHeight="1">
      <c r="A2652" s="545">
        <v>3476</v>
      </c>
      <c r="B2652" s="545" t="s">
        <v>817</v>
      </c>
      <c r="C2652" s="545" t="s">
        <v>221</v>
      </c>
      <c r="D2652" s="546"/>
      <c r="E2652" s="171" t="str">
        <f t="shared" si="41"/>
        <v>1900</v>
      </c>
      <c r="F2652" s="547">
        <v>0</v>
      </c>
      <c r="G2652" s="548">
        <v>0</v>
      </c>
      <c r="H2652" s="547">
        <v>0</v>
      </c>
      <c r="I2652" s="545" t="s">
        <v>12684</v>
      </c>
      <c r="J2652" s="545"/>
      <c r="K2652" s="545" t="s">
        <v>13413</v>
      </c>
      <c r="L2652" s="545" t="s">
        <v>13413</v>
      </c>
      <c r="M2652" s="548" t="s">
        <v>13758</v>
      </c>
      <c r="N2652" s="545" t="s">
        <v>22148</v>
      </c>
      <c r="O2652" s="545" t="s">
        <v>16319</v>
      </c>
      <c r="P2652" s="549">
        <v>2869</v>
      </c>
      <c r="Q2652" s="549">
        <v>1</v>
      </c>
      <c r="R2652" s="549">
        <v>95</v>
      </c>
      <c r="S2652" s="548"/>
      <c r="T2652" s="548">
        <v>163</v>
      </c>
      <c r="U2652" s="99"/>
    </row>
    <row r="2653" spans="1:21" ht="19.5" customHeight="1">
      <c r="A2653" s="545">
        <v>3477</v>
      </c>
      <c r="B2653" s="545" t="s">
        <v>847</v>
      </c>
      <c r="C2653" s="545" t="s">
        <v>221</v>
      </c>
      <c r="D2653" s="546"/>
      <c r="E2653" s="171" t="str">
        <f t="shared" si="41"/>
        <v>1900</v>
      </c>
      <c r="F2653" s="547">
        <v>0</v>
      </c>
      <c r="G2653" s="548">
        <v>0</v>
      </c>
      <c r="H2653" s="547">
        <v>0</v>
      </c>
      <c r="I2653" s="545" t="s">
        <v>12684</v>
      </c>
      <c r="J2653" s="545"/>
      <c r="K2653" s="545" t="s">
        <v>13413</v>
      </c>
      <c r="L2653" s="545" t="s">
        <v>13413</v>
      </c>
      <c r="M2653" s="548" t="s">
        <v>13758</v>
      </c>
      <c r="N2653" s="545" t="s">
        <v>22148</v>
      </c>
      <c r="O2653" s="545" t="s">
        <v>13413</v>
      </c>
      <c r="P2653" s="549">
        <v>2870</v>
      </c>
      <c r="Q2653" s="549">
        <v>1</v>
      </c>
      <c r="R2653" s="549">
        <v>95</v>
      </c>
      <c r="S2653" s="548"/>
      <c r="T2653" s="548">
        <v>163</v>
      </c>
      <c r="U2653" s="99"/>
    </row>
    <row r="2654" spans="1:21" ht="19.5" customHeight="1">
      <c r="A2654" s="545">
        <v>3478</v>
      </c>
      <c r="B2654" s="545" t="s">
        <v>11175</v>
      </c>
      <c r="C2654" s="545" t="s">
        <v>221</v>
      </c>
      <c r="D2654" s="546"/>
      <c r="E2654" s="171" t="str">
        <f t="shared" si="41"/>
        <v>1900</v>
      </c>
      <c r="F2654" s="547">
        <v>0</v>
      </c>
      <c r="G2654" s="548">
        <v>0</v>
      </c>
      <c r="H2654" s="547">
        <v>0</v>
      </c>
      <c r="I2654" s="545" t="s">
        <v>12684</v>
      </c>
      <c r="J2654" s="545"/>
      <c r="K2654" s="545" t="s">
        <v>13413</v>
      </c>
      <c r="L2654" s="545" t="s">
        <v>13413</v>
      </c>
      <c r="M2654" s="548" t="s">
        <v>13758</v>
      </c>
      <c r="N2654" s="545" t="s">
        <v>22148</v>
      </c>
      <c r="O2654" s="545" t="s">
        <v>13413</v>
      </c>
      <c r="P2654" s="549">
        <v>2871</v>
      </c>
      <c r="Q2654" s="549">
        <v>1</v>
      </c>
      <c r="R2654" s="549">
        <v>95</v>
      </c>
      <c r="S2654" s="548"/>
      <c r="T2654" s="548">
        <v>163</v>
      </c>
      <c r="U2654" s="99"/>
    </row>
    <row r="2655" spans="1:21" ht="19.5" customHeight="1">
      <c r="A2655" s="545">
        <v>3479</v>
      </c>
      <c r="B2655" s="545" t="s">
        <v>11174</v>
      </c>
      <c r="C2655" s="545" t="s">
        <v>221</v>
      </c>
      <c r="D2655" s="546"/>
      <c r="E2655" s="171" t="str">
        <f t="shared" si="41"/>
        <v>1900</v>
      </c>
      <c r="F2655" s="547">
        <v>0</v>
      </c>
      <c r="G2655" s="548">
        <v>0</v>
      </c>
      <c r="H2655" s="547">
        <v>0</v>
      </c>
      <c r="I2655" s="545" t="s">
        <v>12684</v>
      </c>
      <c r="J2655" s="545"/>
      <c r="K2655" s="545" t="s">
        <v>13413</v>
      </c>
      <c r="L2655" s="545" t="s">
        <v>13413</v>
      </c>
      <c r="M2655" s="548" t="s">
        <v>13758</v>
      </c>
      <c r="N2655" s="545" t="s">
        <v>22148</v>
      </c>
      <c r="O2655" s="545" t="s">
        <v>13413</v>
      </c>
      <c r="P2655" s="549">
        <v>2872</v>
      </c>
      <c r="Q2655" s="549">
        <v>1</v>
      </c>
      <c r="R2655" s="549">
        <v>95</v>
      </c>
      <c r="S2655" s="548"/>
      <c r="T2655" s="548">
        <v>163</v>
      </c>
      <c r="U2655" s="99"/>
    </row>
    <row r="2656" spans="1:21" ht="19.5" customHeight="1">
      <c r="A2656" s="545">
        <v>3480</v>
      </c>
      <c r="B2656" s="545" t="s">
        <v>827</v>
      </c>
      <c r="C2656" s="545" t="s">
        <v>221</v>
      </c>
      <c r="D2656" s="546"/>
      <c r="E2656" s="171" t="str">
        <f t="shared" si="41"/>
        <v>1900</v>
      </c>
      <c r="F2656" s="547">
        <v>0</v>
      </c>
      <c r="G2656" s="548">
        <v>0</v>
      </c>
      <c r="H2656" s="547">
        <v>0</v>
      </c>
      <c r="I2656" s="545" t="s">
        <v>12684</v>
      </c>
      <c r="J2656" s="545"/>
      <c r="K2656" s="545" t="s">
        <v>13413</v>
      </c>
      <c r="L2656" s="545" t="s">
        <v>13413</v>
      </c>
      <c r="M2656" s="548" t="s">
        <v>13758</v>
      </c>
      <c r="N2656" s="545" t="s">
        <v>22148</v>
      </c>
      <c r="O2656" s="545" t="s">
        <v>13413</v>
      </c>
      <c r="P2656" s="549">
        <v>2873</v>
      </c>
      <c r="Q2656" s="549">
        <v>1</v>
      </c>
      <c r="R2656" s="549">
        <v>95</v>
      </c>
      <c r="S2656" s="548"/>
      <c r="T2656" s="548">
        <v>163</v>
      </c>
      <c r="U2656" s="99"/>
    </row>
    <row r="2657" spans="1:21" ht="19.5" customHeight="1">
      <c r="A2657" s="545">
        <v>3481</v>
      </c>
      <c r="B2657" s="545" t="s">
        <v>2823</v>
      </c>
      <c r="C2657" s="545" t="s">
        <v>221</v>
      </c>
      <c r="D2657" s="546"/>
      <c r="E2657" s="171" t="str">
        <f t="shared" si="41"/>
        <v>1900</v>
      </c>
      <c r="F2657" s="547">
        <v>0</v>
      </c>
      <c r="G2657" s="548">
        <v>0</v>
      </c>
      <c r="H2657" s="547">
        <v>0</v>
      </c>
      <c r="I2657" s="545" t="s">
        <v>12727</v>
      </c>
      <c r="J2657" s="545"/>
      <c r="K2657" s="545" t="s">
        <v>13413</v>
      </c>
      <c r="L2657" s="545" t="s">
        <v>16320</v>
      </c>
      <c r="M2657" s="548" t="s">
        <v>13758</v>
      </c>
      <c r="N2657" s="545" t="s">
        <v>13413</v>
      </c>
      <c r="O2657" s="545" t="s">
        <v>13413</v>
      </c>
      <c r="P2657" s="549">
        <v>2874</v>
      </c>
      <c r="Q2657" s="549">
        <v>1</v>
      </c>
      <c r="R2657" s="549">
        <v>148</v>
      </c>
      <c r="S2657" s="548"/>
      <c r="T2657" s="548"/>
      <c r="U2657" s="99"/>
    </row>
    <row r="2658" spans="1:21" ht="19.5" customHeight="1">
      <c r="A2658" s="545">
        <v>3482</v>
      </c>
      <c r="B2658" s="545" t="s">
        <v>639</v>
      </c>
      <c r="C2658" s="545" t="s">
        <v>221</v>
      </c>
      <c r="D2658" s="546"/>
      <c r="E2658" s="171" t="str">
        <f t="shared" si="41"/>
        <v>1900</v>
      </c>
      <c r="F2658" s="547">
        <v>0</v>
      </c>
      <c r="G2658" s="548">
        <v>0</v>
      </c>
      <c r="H2658" s="547">
        <v>0</v>
      </c>
      <c r="I2658" s="545" t="s">
        <v>12687</v>
      </c>
      <c r="J2658" s="545"/>
      <c r="K2658" s="545" t="s">
        <v>13413</v>
      </c>
      <c r="L2658" s="545" t="s">
        <v>13413</v>
      </c>
      <c r="M2658" s="548" t="s">
        <v>13758</v>
      </c>
      <c r="N2658" s="545" t="s">
        <v>13413</v>
      </c>
      <c r="O2658" s="545" t="s">
        <v>13413</v>
      </c>
      <c r="P2658" s="549">
        <v>2875</v>
      </c>
      <c r="Q2658" s="549">
        <v>1</v>
      </c>
      <c r="R2658" s="549">
        <v>91</v>
      </c>
      <c r="S2658" s="548"/>
      <c r="T2658" s="548"/>
      <c r="U2658" s="99"/>
    </row>
    <row r="2659" spans="1:21" ht="19.5" customHeight="1">
      <c r="A2659" s="545">
        <v>3483</v>
      </c>
      <c r="B2659" s="545" t="s">
        <v>578</v>
      </c>
      <c r="C2659" s="545" t="s">
        <v>221</v>
      </c>
      <c r="D2659" s="546"/>
      <c r="E2659" s="171" t="str">
        <f t="shared" si="41"/>
        <v>1900</v>
      </c>
      <c r="F2659" s="547">
        <v>0</v>
      </c>
      <c r="G2659" s="548">
        <v>0</v>
      </c>
      <c r="H2659" s="547">
        <v>0</v>
      </c>
      <c r="I2659" s="545" t="s">
        <v>12661</v>
      </c>
      <c r="J2659" s="545"/>
      <c r="K2659" s="545" t="s">
        <v>13413</v>
      </c>
      <c r="L2659" s="545" t="s">
        <v>16321</v>
      </c>
      <c r="M2659" s="548" t="s">
        <v>13758</v>
      </c>
      <c r="N2659" s="545" t="s">
        <v>13413</v>
      </c>
      <c r="O2659" s="545" t="s">
        <v>13413</v>
      </c>
      <c r="P2659" s="549">
        <v>2876</v>
      </c>
      <c r="Q2659" s="549">
        <v>1</v>
      </c>
      <c r="R2659" s="549">
        <v>89</v>
      </c>
      <c r="S2659" s="548"/>
      <c r="T2659" s="548"/>
      <c r="U2659" s="99"/>
    </row>
    <row r="2660" spans="1:21" ht="19.5" customHeight="1">
      <c r="A2660" s="545">
        <v>3484</v>
      </c>
      <c r="B2660" s="545" t="s">
        <v>620</v>
      </c>
      <c r="C2660" s="545" t="s">
        <v>221</v>
      </c>
      <c r="D2660" s="546"/>
      <c r="E2660" s="171" t="str">
        <f t="shared" si="41"/>
        <v>1900</v>
      </c>
      <c r="F2660" s="547">
        <v>0</v>
      </c>
      <c r="G2660" s="548">
        <v>0</v>
      </c>
      <c r="H2660" s="547">
        <v>0</v>
      </c>
      <c r="I2660" s="545" t="s">
        <v>12661</v>
      </c>
      <c r="J2660" s="545"/>
      <c r="K2660" s="545" t="s">
        <v>13413</v>
      </c>
      <c r="L2660" s="545" t="s">
        <v>13413</v>
      </c>
      <c r="M2660" s="548" t="s">
        <v>13758</v>
      </c>
      <c r="N2660" s="545" t="s">
        <v>13413</v>
      </c>
      <c r="O2660" s="545" t="s">
        <v>13413</v>
      </c>
      <c r="P2660" s="549">
        <v>2877</v>
      </c>
      <c r="Q2660" s="549">
        <v>1</v>
      </c>
      <c r="R2660" s="549">
        <v>89</v>
      </c>
      <c r="S2660" s="548"/>
      <c r="T2660" s="548"/>
      <c r="U2660" s="99"/>
    </row>
    <row r="2661" spans="1:21" ht="19.5" customHeight="1">
      <c r="A2661" s="545">
        <v>3485</v>
      </c>
      <c r="B2661" s="545" t="s">
        <v>6360</v>
      </c>
      <c r="C2661" s="545" t="s">
        <v>216</v>
      </c>
      <c r="D2661" s="546">
        <v>46052</v>
      </c>
      <c r="E2661" s="171" t="str">
        <f t="shared" si="41"/>
        <v>2026</v>
      </c>
      <c r="F2661" s="547">
        <v>2079</v>
      </c>
      <c r="G2661" s="548">
        <v>0.19</v>
      </c>
      <c r="H2661" s="547">
        <v>1747.06</v>
      </c>
      <c r="I2661" s="545" t="s">
        <v>12702</v>
      </c>
      <c r="J2661" s="545" t="s">
        <v>13307</v>
      </c>
      <c r="K2661" s="545" t="s">
        <v>16322</v>
      </c>
      <c r="L2661" s="545" t="s">
        <v>13413</v>
      </c>
      <c r="M2661" s="548" t="s">
        <v>13758</v>
      </c>
      <c r="N2661" s="545" t="s">
        <v>13413</v>
      </c>
      <c r="O2661" s="545" t="s">
        <v>13413</v>
      </c>
      <c r="P2661" s="549">
        <v>2878</v>
      </c>
      <c r="Q2661" s="549">
        <v>1</v>
      </c>
      <c r="R2661" s="549">
        <v>27</v>
      </c>
      <c r="S2661" s="548">
        <v>2228</v>
      </c>
      <c r="T2661" s="548"/>
      <c r="U2661" s="99"/>
    </row>
    <row r="2662" spans="1:21" ht="19.5" customHeight="1">
      <c r="A2662" s="545">
        <v>3486</v>
      </c>
      <c r="B2662" s="545" t="s">
        <v>11173</v>
      </c>
      <c r="C2662" s="545" t="s">
        <v>209</v>
      </c>
      <c r="D2662" s="546"/>
      <c r="E2662" s="171" t="str">
        <f t="shared" si="41"/>
        <v>1900</v>
      </c>
      <c r="F2662" s="547">
        <v>0</v>
      </c>
      <c r="G2662" s="548">
        <v>0</v>
      </c>
      <c r="H2662" s="547">
        <v>0</v>
      </c>
      <c r="I2662" s="545" t="s">
        <v>12727</v>
      </c>
      <c r="J2662" s="545"/>
      <c r="K2662" s="545" t="s">
        <v>13413</v>
      </c>
      <c r="L2662" s="545" t="s">
        <v>13413</v>
      </c>
      <c r="M2662" s="548" t="s">
        <v>13758</v>
      </c>
      <c r="N2662" s="545" t="s">
        <v>13413</v>
      </c>
      <c r="O2662" s="545" t="s">
        <v>13413</v>
      </c>
      <c r="P2662" s="549">
        <v>2879</v>
      </c>
      <c r="Q2662" s="549">
        <v>1</v>
      </c>
      <c r="R2662" s="549">
        <v>148</v>
      </c>
      <c r="S2662" s="548"/>
      <c r="T2662" s="548"/>
      <c r="U2662" s="99"/>
    </row>
    <row r="2663" spans="1:21" ht="19.5" customHeight="1">
      <c r="A2663" s="545">
        <v>3487</v>
      </c>
      <c r="B2663" s="545" t="s">
        <v>734</v>
      </c>
      <c r="C2663" s="545" t="s">
        <v>209</v>
      </c>
      <c r="D2663" s="546"/>
      <c r="E2663" s="171" t="str">
        <f t="shared" si="41"/>
        <v>1900</v>
      </c>
      <c r="F2663" s="547">
        <v>0</v>
      </c>
      <c r="G2663" s="548">
        <v>0</v>
      </c>
      <c r="H2663" s="547">
        <v>0</v>
      </c>
      <c r="I2663" s="545" t="s">
        <v>12740</v>
      </c>
      <c r="J2663" s="545"/>
      <c r="K2663" s="545" t="s">
        <v>13413</v>
      </c>
      <c r="L2663" s="545" t="s">
        <v>13413</v>
      </c>
      <c r="M2663" s="548" t="s">
        <v>13758</v>
      </c>
      <c r="N2663" s="545" t="s">
        <v>13413</v>
      </c>
      <c r="O2663" s="545" t="s">
        <v>13413</v>
      </c>
      <c r="P2663" s="549">
        <v>2880</v>
      </c>
      <c r="Q2663" s="549">
        <v>1</v>
      </c>
      <c r="R2663" s="549">
        <v>93</v>
      </c>
      <c r="S2663" s="548"/>
      <c r="T2663" s="548"/>
      <c r="U2663" s="99"/>
    </row>
    <row r="2664" spans="1:21" ht="19.5" customHeight="1">
      <c r="A2664" s="545">
        <v>3488</v>
      </c>
      <c r="B2664" s="545" t="s">
        <v>304</v>
      </c>
      <c r="C2664" s="545" t="s">
        <v>209</v>
      </c>
      <c r="D2664" s="546"/>
      <c r="E2664" s="171" t="str">
        <f t="shared" si="41"/>
        <v>1900</v>
      </c>
      <c r="F2664" s="547">
        <v>0</v>
      </c>
      <c r="G2664" s="548">
        <v>0</v>
      </c>
      <c r="H2664" s="547">
        <v>0</v>
      </c>
      <c r="I2664" s="545" t="s">
        <v>12639</v>
      </c>
      <c r="J2664" s="545"/>
      <c r="K2664" s="545" t="s">
        <v>13413</v>
      </c>
      <c r="L2664" s="545" t="s">
        <v>13413</v>
      </c>
      <c r="M2664" s="548" t="s">
        <v>13758</v>
      </c>
      <c r="N2664" s="545" t="s">
        <v>13413</v>
      </c>
      <c r="O2664" s="545" t="s">
        <v>13413</v>
      </c>
      <c r="P2664" s="549">
        <v>2881</v>
      </c>
      <c r="Q2664" s="549">
        <v>1</v>
      </c>
      <c r="R2664" s="549">
        <v>64</v>
      </c>
      <c r="S2664" s="548"/>
      <c r="T2664" s="548"/>
      <c r="U2664" s="99"/>
    </row>
    <row r="2665" spans="1:21" ht="19.5" customHeight="1">
      <c r="A2665" s="545">
        <v>3489</v>
      </c>
      <c r="B2665" s="545" t="s">
        <v>1039</v>
      </c>
      <c r="C2665" s="545" t="s">
        <v>216</v>
      </c>
      <c r="D2665" s="546"/>
      <c r="E2665" s="171" t="str">
        <f t="shared" si="41"/>
        <v>1900</v>
      </c>
      <c r="F2665" s="547">
        <v>0</v>
      </c>
      <c r="G2665" s="548">
        <v>0</v>
      </c>
      <c r="H2665" s="547">
        <v>0</v>
      </c>
      <c r="I2665" s="545" t="s">
        <v>12692</v>
      </c>
      <c r="J2665" s="545"/>
      <c r="K2665" s="545" t="s">
        <v>13413</v>
      </c>
      <c r="L2665" s="545" t="s">
        <v>14079</v>
      </c>
      <c r="M2665" s="548" t="s">
        <v>13758</v>
      </c>
      <c r="N2665" s="545" t="s">
        <v>13413</v>
      </c>
      <c r="O2665" s="545" t="s">
        <v>16323</v>
      </c>
      <c r="P2665" s="549">
        <v>2882</v>
      </c>
      <c r="Q2665" s="549">
        <v>1</v>
      </c>
      <c r="R2665" s="549">
        <v>107</v>
      </c>
      <c r="S2665" s="548"/>
      <c r="T2665" s="548"/>
      <c r="U2665" s="99"/>
    </row>
    <row r="2666" spans="1:21" ht="19.5" customHeight="1">
      <c r="A2666" s="545">
        <v>3490</v>
      </c>
      <c r="B2666" s="545" t="s">
        <v>2791</v>
      </c>
      <c r="C2666" s="545" t="s">
        <v>221</v>
      </c>
      <c r="D2666" s="546"/>
      <c r="E2666" s="171" t="str">
        <f t="shared" si="41"/>
        <v>1900</v>
      </c>
      <c r="F2666" s="547">
        <v>0</v>
      </c>
      <c r="G2666" s="548">
        <v>0</v>
      </c>
      <c r="H2666" s="547">
        <v>0</v>
      </c>
      <c r="I2666" s="545" t="s">
        <v>12723</v>
      </c>
      <c r="J2666" s="545"/>
      <c r="K2666" s="545" t="s">
        <v>13413</v>
      </c>
      <c r="L2666" s="545" t="s">
        <v>13413</v>
      </c>
      <c r="M2666" s="548" t="s">
        <v>13843</v>
      </c>
      <c r="N2666" s="545" t="s">
        <v>22184</v>
      </c>
      <c r="O2666" s="545" t="s">
        <v>13413</v>
      </c>
      <c r="P2666" s="549">
        <v>2883</v>
      </c>
      <c r="Q2666" s="549">
        <v>5</v>
      </c>
      <c r="R2666" s="549">
        <v>16</v>
      </c>
      <c r="S2666" s="548"/>
      <c r="T2666" s="548">
        <v>160</v>
      </c>
      <c r="U2666" s="99"/>
    </row>
    <row r="2667" spans="1:21" ht="19.5" customHeight="1">
      <c r="A2667" s="545">
        <v>3493</v>
      </c>
      <c r="B2667" s="545" t="s">
        <v>11172</v>
      </c>
      <c r="C2667" s="545" t="s">
        <v>216</v>
      </c>
      <c r="D2667" s="546"/>
      <c r="E2667" s="171" t="str">
        <f t="shared" si="41"/>
        <v>1900</v>
      </c>
      <c r="F2667" s="547">
        <v>0</v>
      </c>
      <c r="G2667" s="548">
        <v>0</v>
      </c>
      <c r="H2667" s="547">
        <v>0</v>
      </c>
      <c r="I2667" s="545" t="s">
        <v>12656</v>
      </c>
      <c r="J2667" s="545"/>
      <c r="K2667" s="545" t="s">
        <v>13413</v>
      </c>
      <c r="L2667" s="545" t="s">
        <v>13982</v>
      </c>
      <c r="M2667" s="548" t="s">
        <v>13758</v>
      </c>
      <c r="N2667" s="545" t="s">
        <v>13413</v>
      </c>
      <c r="O2667" s="545" t="s">
        <v>16324</v>
      </c>
      <c r="P2667" s="549">
        <v>2884</v>
      </c>
      <c r="Q2667" s="549">
        <v>1</v>
      </c>
      <c r="R2667" s="549">
        <v>119</v>
      </c>
      <c r="S2667" s="548"/>
      <c r="T2667" s="548"/>
      <c r="U2667" s="99"/>
    </row>
    <row r="2668" spans="1:21" ht="19.5" customHeight="1">
      <c r="A2668" s="545">
        <v>3494</v>
      </c>
      <c r="B2668" s="545" t="s">
        <v>11171</v>
      </c>
      <c r="C2668" s="545" t="s">
        <v>216</v>
      </c>
      <c r="D2668" s="546"/>
      <c r="E2668" s="171" t="str">
        <f t="shared" si="41"/>
        <v>1900</v>
      </c>
      <c r="F2668" s="547">
        <v>0</v>
      </c>
      <c r="G2668" s="548">
        <v>0</v>
      </c>
      <c r="H2668" s="547">
        <v>0</v>
      </c>
      <c r="I2668" s="545" t="s">
        <v>12656</v>
      </c>
      <c r="J2668" s="545"/>
      <c r="K2668" s="545" t="s">
        <v>13413</v>
      </c>
      <c r="L2668" s="545" t="s">
        <v>13982</v>
      </c>
      <c r="M2668" s="548" t="s">
        <v>13758</v>
      </c>
      <c r="N2668" s="545" t="s">
        <v>13413</v>
      </c>
      <c r="O2668" s="545" t="s">
        <v>16325</v>
      </c>
      <c r="P2668" s="549">
        <v>2885</v>
      </c>
      <c r="Q2668" s="549">
        <v>1</v>
      </c>
      <c r="R2668" s="549">
        <v>119</v>
      </c>
      <c r="S2668" s="548"/>
      <c r="T2668" s="548"/>
      <c r="U2668" s="99"/>
    </row>
    <row r="2669" spans="1:21" ht="19.5" customHeight="1">
      <c r="A2669" s="545">
        <v>3496</v>
      </c>
      <c r="B2669" s="545" t="s">
        <v>11170</v>
      </c>
      <c r="C2669" s="545" t="s">
        <v>216</v>
      </c>
      <c r="D2669" s="546"/>
      <c r="E2669" s="171" t="str">
        <f t="shared" si="41"/>
        <v>1900</v>
      </c>
      <c r="F2669" s="547">
        <v>0</v>
      </c>
      <c r="G2669" s="548">
        <v>0</v>
      </c>
      <c r="H2669" s="547">
        <v>0</v>
      </c>
      <c r="I2669" s="545" t="s">
        <v>12656</v>
      </c>
      <c r="J2669" s="545"/>
      <c r="K2669" s="545" t="s">
        <v>13413</v>
      </c>
      <c r="L2669" s="545" t="s">
        <v>13982</v>
      </c>
      <c r="M2669" s="548" t="s">
        <v>13758</v>
      </c>
      <c r="N2669" s="545" t="s">
        <v>13413</v>
      </c>
      <c r="O2669" s="545" t="s">
        <v>16326</v>
      </c>
      <c r="P2669" s="549">
        <v>2886</v>
      </c>
      <c r="Q2669" s="549">
        <v>1</v>
      </c>
      <c r="R2669" s="549">
        <v>119</v>
      </c>
      <c r="S2669" s="548"/>
      <c r="T2669" s="548"/>
      <c r="U2669" s="99"/>
    </row>
    <row r="2670" spans="1:21" ht="19.5" customHeight="1">
      <c r="A2670" s="545">
        <v>3497</v>
      </c>
      <c r="B2670" s="545" t="s">
        <v>11170</v>
      </c>
      <c r="C2670" s="545" t="s">
        <v>216</v>
      </c>
      <c r="D2670" s="546"/>
      <c r="E2670" s="171" t="str">
        <f t="shared" si="41"/>
        <v>1900</v>
      </c>
      <c r="F2670" s="547">
        <v>0</v>
      </c>
      <c r="G2670" s="548">
        <v>0</v>
      </c>
      <c r="H2670" s="547">
        <v>0</v>
      </c>
      <c r="I2670" s="545" t="s">
        <v>12656</v>
      </c>
      <c r="J2670" s="545"/>
      <c r="K2670" s="545" t="s">
        <v>13413</v>
      </c>
      <c r="L2670" s="545" t="s">
        <v>13982</v>
      </c>
      <c r="M2670" s="548" t="s">
        <v>13758</v>
      </c>
      <c r="N2670" s="545" t="s">
        <v>13413</v>
      </c>
      <c r="O2670" s="545" t="s">
        <v>16327</v>
      </c>
      <c r="P2670" s="549">
        <v>2887</v>
      </c>
      <c r="Q2670" s="549">
        <v>1</v>
      </c>
      <c r="R2670" s="549">
        <v>119</v>
      </c>
      <c r="S2670" s="548"/>
      <c r="T2670" s="548"/>
      <c r="U2670" s="99"/>
    </row>
    <row r="2671" spans="1:21" ht="19.5" customHeight="1">
      <c r="A2671" s="545">
        <v>3498</v>
      </c>
      <c r="B2671" s="545" t="s">
        <v>11169</v>
      </c>
      <c r="C2671" s="545" t="s">
        <v>216</v>
      </c>
      <c r="D2671" s="546"/>
      <c r="E2671" s="171" t="str">
        <f t="shared" si="41"/>
        <v>1900</v>
      </c>
      <c r="F2671" s="547">
        <v>0</v>
      </c>
      <c r="G2671" s="548">
        <v>0</v>
      </c>
      <c r="H2671" s="547">
        <v>0</v>
      </c>
      <c r="I2671" s="545" t="s">
        <v>12656</v>
      </c>
      <c r="J2671" s="545"/>
      <c r="K2671" s="545" t="s">
        <v>13413</v>
      </c>
      <c r="L2671" s="545" t="s">
        <v>13982</v>
      </c>
      <c r="M2671" s="548" t="s">
        <v>13758</v>
      </c>
      <c r="N2671" s="545" t="s">
        <v>13413</v>
      </c>
      <c r="O2671" s="545" t="s">
        <v>16328</v>
      </c>
      <c r="P2671" s="549">
        <v>2888</v>
      </c>
      <c r="Q2671" s="549">
        <v>1</v>
      </c>
      <c r="R2671" s="549">
        <v>119</v>
      </c>
      <c r="S2671" s="548"/>
      <c r="T2671" s="548"/>
      <c r="U2671" s="99"/>
    </row>
    <row r="2672" spans="1:21" ht="19.5" customHeight="1">
      <c r="A2672" s="545">
        <v>3499</v>
      </c>
      <c r="B2672" s="545" t="s">
        <v>11169</v>
      </c>
      <c r="C2672" s="545" t="s">
        <v>216</v>
      </c>
      <c r="D2672" s="546"/>
      <c r="E2672" s="171" t="str">
        <f t="shared" si="41"/>
        <v>1900</v>
      </c>
      <c r="F2672" s="547">
        <v>0</v>
      </c>
      <c r="G2672" s="548">
        <v>0</v>
      </c>
      <c r="H2672" s="547">
        <v>0</v>
      </c>
      <c r="I2672" s="545" t="s">
        <v>12656</v>
      </c>
      <c r="J2672" s="545"/>
      <c r="K2672" s="545" t="s">
        <v>13413</v>
      </c>
      <c r="L2672" s="545" t="s">
        <v>13982</v>
      </c>
      <c r="M2672" s="548" t="s">
        <v>13758</v>
      </c>
      <c r="N2672" s="545" t="s">
        <v>13413</v>
      </c>
      <c r="O2672" s="545" t="s">
        <v>16329</v>
      </c>
      <c r="P2672" s="549">
        <v>2889</v>
      </c>
      <c r="Q2672" s="549">
        <v>1</v>
      </c>
      <c r="R2672" s="549">
        <v>119</v>
      </c>
      <c r="S2672" s="548"/>
      <c r="T2672" s="548"/>
      <c r="U2672" s="99"/>
    </row>
    <row r="2673" spans="1:21" ht="19.5" customHeight="1">
      <c r="A2673" s="545">
        <v>3500</v>
      </c>
      <c r="B2673" s="545" t="s">
        <v>11168</v>
      </c>
      <c r="C2673" s="545" t="s">
        <v>216</v>
      </c>
      <c r="D2673" s="546"/>
      <c r="E2673" s="171" t="str">
        <f t="shared" si="41"/>
        <v>1900</v>
      </c>
      <c r="F2673" s="547">
        <v>0</v>
      </c>
      <c r="G2673" s="548">
        <v>0</v>
      </c>
      <c r="H2673" s="547">
        <v>0</v>
      </c>
      <c r="I2673" s="545" t="s">
        <v>12656</v>
      </c>
      <c r="J2673" s="545"/>
      <c r="K2673" s="545" t="s">
        <v>13413</v>
      </c>
      <c r="L2673" s="545" t="s">
        <v>13982</v>
      </c>
      <c r="M2673" s="548" t="s">
        <v>13758</v>
      </c>
      <c r="N2673" s="545" t="s">
        <v>13413</v>
      </c>
      <c r="O2673" s="545" t="s">
        <v>16330</v>
      </c>
      <c r="P2673" s="549">
        <v>2890</v>
      </c>
      <c r="Q2673" s="549">
        <v>1</v>
      </c>
      <c r="R2673" s="549">
        <v>119</v>
      </c>
      <c r="S2673" s="548"/>
      <c r="T2673" s="548"/>
      <c r="U2673" s="99"/>
    </row>
    <row r="2674" spans="1:21" ht="19.5" customHeight="1">
      <c r="A2674" s="545">
        <v>3501</v>
      </c>
      <c r="B2674" s="545" t="s">
        <v>11167</v>
      </c>
      <c r="C2674" s="545" t="s">
        <v>216</v>
      </c>
      <c r="D2674" s="546"/>
      <c r="E2674" s="171" t="str">
        <f t="shared" si="41"/>
        <v>1900</v>
      </c>
      <c r="F2674" s="547">
        <v>0</v>
      </c>
      <c r="G2674" s="548">
        <v>0</v>
      </c>
      <c r="H2674" s="547">
        <v>0</v>
      </c>
      <c r="I2674" s="545" t="s">
        <v>12656</v>
      </c>
      <c r="J2674" s="545"/>
      <c r="K2674" s="545" t="s">
        <v>13413</v>
      </c>
      <c r="L2674" s="545" t="s">
        <v>13982</v>
      </c>
      <c r="M2674" s="548" t="s">
        <v>13758</v>
      </c>
      <c r="N2674" s="545" t="s">
        <v>13413</v>
      </c>
      <c r="O2674" s="545" t="s">
        <v>16331</v>
      </c>
      <c r="P2674" s="549">
        <v>2891</v>
      </c>
      <c r="Q2674" s="549">
        <v>1</v>
      </c>
      <c r="R2674" s="549">
        <v>119</v>
      </c>
      <c r="S2674" s="548"/>
      <c r="T2674" s="548"/>
      <c r="U2674" s="99"/>
    </row>
    <row r="2675" spans="1:21" ht="19.5" customHeight="1">
      <c r="A2675" s="545">
        <v>3502</v>
      </c>
      <c r="B2675" s="545" t="s">
        <v>11166</v>
      </c>
      <c r="C2675" s="545" t="s">
        <v>216</v>
      </c>
      <c r="D2675" s="546"/>
      <c r="E2675" s="171" t="str">
        <f t="shared" si="41"/>
        <v>1900</v>
      </c>
      <c r="F2675" s="547">
        <v>0</v>
      </c>
      <c r="G2675" s="548">
        <v>0</v>
      </c>
      <c r="H2675" s="547">
        <v>0</v>
      </c>
      <c r="I2675" s="545" t="s">
        <v>12656</v>
      </c>
      <c r="J2675" s="545"/>
      <c r="K2675" s="545" t="s">
        <v>13413</v>
      </c>
      <c r="L2675" s="545" t="s">
        <v>13972</v>
      </c>
      <c r="M2675" s="548" t="s">
        <v>13758</v>
      </c>
      <c r="N2675" s="545" t="s">
        <v>13413</v>
      </c>
      <c r="O2675" s="545" t="s">
        <v>16332</v>
      </c>
      <c r="P2675" s="549">
        <v>2892</v>
      </c>
      <c r="Q2675" s="549">
        <v>1</v>
      </c>
      <c r="R2675" s="549">
        <v>119</v>
      </c>
      <c r="S2675" s="548"/>
      <c r="T2675" s="548"/>
      <c r="U2675" s="99"/>
    </row>
    <row r="2676" spans="1:21" ht="19.5" customHeight="1">
      <c r="A2676" s="545">
        <v>3503</v>
      </c>
      <c r="B2676" s="545" t="s">
        <v>11166</v>
      </c>
      <c r="C2676" s="545" t="s">
        <v>216</v>
      </c>
      <c r="D2676" s="546"/>
      <c r="E2676" s="171" t="str">
        <f t="shared" si="41"/>
        <v>1900</v>
      </c>
      <c r="F2676" s="547">
        <v>0</v>
      </c>
      <c r="G2676" s="548">
        <v>0</v>
      </c>
      <c r="H2676" s="547">
        <v>0</v>
      </c>
      <c r="I2676" s="545" t="s">
        <v>12656</v>
      </c>
      <c r="J2676" s="545"/>
      <c r="K2676" s="545" t="s">
        <v>13413</v>
      </c>
      <c r="L2676" s="545" t="s">
        <v>14279</v>
      </c>
      <c r="M2676" s="548" t="s">
        <v>13758</v>
      </c>
      <c r="N2676" s="545" t="s">
        <v>13413</v>
      </c>
      <c r="O2676" s="545" t="s">
        <v>16332</v>
      </c>
      <c r="P2676" s="549">
        <v>2893</v>
      </c>
      <c r="Q2676" s="549">
        <v>1</v>
      </c>
      <c r="R2676" s="549">
        <v>119</v>
      </c>
      <c r="S2676" s="548"/>
      <c r="T2676" s="548"/>
      <c r="U2676" s="99"/>
    </row>
    <row r="2677" spans="1:21" ht="19.5" customHeight="1">
      <c r="A2677" s="545">
        <v>3504</v>
      </c>
      <c r="B2677" s="545" t="s">
        <v>11165</v>
      </c>
      <c r="C2677" s="545" t="s">
        <v>216</v>
      </c>
      <c r="D2677" s="546"/>
      <c r="E2677" s="171" t="str">
        <f t="shared" si="41"/>
        <v>1900</v>
      </c>
      <c r="F2677" s="547">
        <v>0</v>
      </c>
      <c r="G2677" s="548">
        <v>0</v>
      </c>
      <c r="H2677" s="547">
        <v>0</v>
      </c>
      <c r="I2677" s="545" t="s">
        <v>12656</v>
      </c>
      <c r="J2677" s="545"/>
      <c r="K2677" s="545" t="s">
        <v>13413</v>
      </c>
      <c r="L2677" s="545" t="s">
        <v>13972</v>
      </c>
      <c r="M2677" s="548" t="s">
        <v>13758</v>
      </c>
      <c r="N2677" s="545" t="s">
        <v>13413</v>
      </c>
      <c r="O2677" s="545" t="s">
        <v>16333</v>
      </c>
      <c r="P2677" s="549">
        <v>2894</v>
      </c>
      <c r="Q2677" s="549">
        <v>1</v>
      </c>
      <c r="R2677" s="549">
        <v>119</v>
      </c>
      <c r="S2677" s="548"/>
      <c r="T2677" s="548"/>
      <c r="U2677" s="99"/>
    </row>
    <row r="2678" spans="1:21" ht="19.5" customHeight="1">
      <c r="A2678" s="545">
        <v>3505</v>
      </c>
      <c r="B2678" s="545" t="s">
        <v>11165</v>
      </c>
      <c r="C2678" s="545" t="s">
        <v>216</v>
      </c>
      <c r="D2678" s="546"/>
      <c r="E2678" s="171" t="str">
        <f t="shared" si="41"/>
        <v>1900</v>
      </c>
      <c r="F2678" s="547">
        <v>0</v>
      </c>
      <c r="G2678" s="548">
        <v>0</v>
      </c>
      <c r="H2678" s="547">
        <v>0</v>
      </c>
      <c r="I2678" s="545" t="s">
        <v>12656</v>
      </c>
      <c r="J2678" s="545"/>
      <c r="K2678" s="545" t="s">
        <v>13413</v>
      </c>
      <c r="L2678" s="545" t="s">
        <v>14279</v>
      </c>
      <c r="M2678" s="548" t="s">
        <v>13758</v>
      </c>
      <c r="N2678" s="545" t="s">
        <v>13413</v>
      </c>
      <c r="O2678" s="545" t="s">
        <v>16333</v>
      </c>
      <c r="P2678" s="549">
        <v>2895</v>
      </c>
      <c r="Q2678" s="549">
        <v>1</v>
      </c>
      <c r="R2678" s="549">
        <v>119</v>
      </c>
      <c r="S2678" s="548"/>
      <c r="T2678" s="548"/>
      <c r="U2678" s="99"/>
    </row>
    <row r="2679" spans="1:21" ht="19.5" customHeight="1">
      <c r="A2679" s="545">
        <v>3515</v>
      </c>
      <c r="B2679" s="545" t="s">
        <v>3720</v>
      </c>
      <c r="C2679" s="545" t="s">
        <v>216</v>
      </c>
      <c r="D2679" s="546">
        <v>43840</v>
      </c>
      <c r="E2679" s="171" t="str">
        <f t="shared" si="41"/>
        <v>2020</v>
      </c>
      <c r="F2679" s="547">
        <v>328517</v>
      </c>
      <c r="G2679" s="548">
        <v>0.19</v>
      </c>
      <c r="H2679" s="547">
        <v>276064.71000000002</v>
      </c>
      <c r="I2679" s="545" t="s">
        <v>12746</v>
      </c>
      <c r="J2679" s="545" t="s">
        <v>13297</v>
      </c>
      <c r="K2679" s="545" t="s">
        <v>13413</v>
      </c>
      <c r="L2679" s="545" t="s">
        <v>16283</v>
      </c>
      <c r="M2679" s="548" t="s">
        <v>13758</v>
      </c>
      <c r="N2679" s="545" t="s">
        <v>22179</v>
      </c>
      <c r="O2679" s="545" t="s">
        <v>13413</v>
      </c>
      <c r="P2679" s="549">
        <v>2896</v>
      </c>
      <c r="Q2679" s="549">
        <v>1</v>
      </c>
      <c r="R2679" s="549">
        <v>29</v>
      </c>
      <c r="S2679" s="548">
        <v>2257</v>
      </c>
      <c r="T2679" s="548">
        <v>173</v>
      </c>
      <c r="U2679" s="99"/>
    </row>
    <row r="2680" spans="1:21" ht="19.5" customHeight="1">
      <c r="A2680" s="545">
        <v>3516</v>
      </c>
      <c r="B2680" s="545" t="s">
        <v>3736</v>
      </c>
      <c r="C2680" s="545" t="s">
        <v>216</v>
      </c>
      <c r="D2680" s="546">
        <v>43839</v>
      </c>
      <c r="E2680" s="171" t="str">
        <f t="shared" si="41"/>
        <v>2020</v>
      </c>
      <c r="F2680" s="547">
        <v>24902</v>
      </c>
      <c r="G2680" s="548">
        <v>0.19</v>
      </c>
      <c r="H2680" s="547">
        <v>20926.05</v>
      </c>
      <c r="I2680" s="545" t="s">
        <v>12746</v>
      </c>
      <c r="J2680" s="545" t="s">
        <v>13297</v>
      </c>
      <c r="K2680" s="545" t="s">
        <v>13413</v>
      </c>
      <c r="L2680" s="545" t="s">
        <v>13413</v>
      </c>
      <c r="M2680" s="548" t="s">
        <v>13758</v>
      </c>
      <c r="N2680" s="545" t="s">
        <v>22179</v>
      </c>
      <c r="O2680" s="545" t="s">
        <v>13413</v>
      </c>
      <c r="P2680" s="549">
        <v>2897</v>
      </c>
      <c r="Q2680" s="549">
        <v>1</v>
      </c>
      <c r="R2680" s="549">
        <v>29</v>
      </c>
      <c r="S2680" s="548">
        <v>2257</v>
      </c>
      <c r="T2680" s="548">
        <v>173</v>
      </c>
      <c r="U2680" s="99"/>
    </row>
    <row r="2681" spans="1:21" ht="19.5" customHeight="1">
      <c r="A2681" s="545">
        <v>3517</v>
      </c>
      <c r="B2681" s="545" t="s">
        <v>1207</v>
      </c>
      <c r="C2681" s="545" t="s">
        <v>216</v>
      </c>
      <c r="D2681" s="546">
        <v>46079</v>
      </c>
      <c r="E2681" s="171" t="str">
        <f t="shared" si="41"/>
        <v>2026</v>
      </c>
      <c r="F2681" s="547">
        <v>1669</v>
      </c>
      <c r="G2681" s="548">
        <v>0.19</v>
      </c>
      <c r="H2681" s="547">
        <v>1402.52</v>
      </c>
      <c r="I2681" s="545" t="s">
        <v>12701</v>
      </c>
      <c r="J2681" s="545" t="s">
        <v>13298</v>
      </c>
      <c r="K2681" s="545" t="s">
        <v>13413</v>
      </c>
      <c r="L2681" s="545" t="s">
        <v>13413</v>
      </c>
      <c r="M2681" s="548" t="s">
        <v>13758</v>
      </c>
      <c r="N2681" s="545" t="s">
        <v>13413</v>
      </c>
      <c r="O2681" s="545" t="s">
        <v>16334</v>
      </c>
      <c r="P2681" s="549">
        <v>2898</v>
      </c>
      <c r="Q2681" s="549">
        <v>1</v>
      </c>
      <c r="R2681" s="549">
        <v>10</v>
      </c>
      <c r="S2681" s="548">
        <v>1012</v>
      </c>
      <c r="T2681" s="548"/>
      <c r="U2681" s="99"/>
    </row>
    <row r="2682" spans="1:21" ht="19.5" customHeight="1">
      <c r="A2682" s="545">
        <v>3518</v>
      </c>
      <c r="B2682" s="545" t="s">
        <v>7248</v>
      </c>
      <c r="C2682" s="545" t="s">
        <v>216</v>
      </c>
      <c r="D2682" s="546">
        <v>43839</v>
      </c>
      <c r="E2682" s="171" t="str">
        <f t="shared" si="41"/>
        <v>2020</v>
      </c>
      <c r="F2682" s="547">
        <v>193085</v>
      </c>
      <c r="G2682" s="548">
        <v>0.19</v>
      </c>
      <c r="H2682" s="547">
        <v>162256.29999999999</v>
      </c>
      <c r="I2682" s="545" t="s">
        <v>12715</v>
      </c>
      <c r="J2682" s="545" t="s">
        <v>13297</v>
      </c>
      <c r="K2682" s="545" t="s">
        <v>13413</v>
      </c>
      <c r="L2682" s="545" t="s">
        <v>13413</v>
      </c>
      <c r="M2682" s="548" t="s">
        <v>13758</v>
      </c>
      <c r="N2682" s="545" t="s">
        <v>22179</v>
      </c>
      <c r="O2682" s="545" t="s">
        <v>13413</v>
      </c>
      <c r="P2682" s="549">
        <v>2899</v>
      </c>
      <c r="Q2682" s="549">
        <v>1</v>
      </c>
      <c r="R2682" s="549">
        <v>129</v>
      </c>
      <c r="S2682" s="548">
        <v>2257</v>
      </c>
      <c r="T2682" s="548">
        <v>173</v>
      </c>
      <c r="U2682" s="99"/>
    </row>
    <row r="2683" spans="1:21" ht="19.5" customHeight="1">
      <c r="A2683" s="545">
        <v>3520</v>
      </c>
      <c r="B2683" s="545" t="s">
        <v>1978</v>
      </c>
      <c r="C2683" s="545" t="s">
        <v>216</v>
      </c>
      <c r="D2683" s="546">
        <v>44592</v>
      </c>
      <c r="E2683" s="171" t="str">
        <f t="shared" si="41"/>
        <v>2022</v>
      </c>
      <c r="F2683" s="547">
        <v>2761</v>
      </c>
      <c r="G2683" s="548">
        <v>0.19</v>
      </c>
      <c r="H2683" s="547">
        <v>2320.17</v>
      </c>
      <c r="I2683" s="545" t="s">
        <v>12715</v>
      </c>
      <c r="J2683" s="545" t="s">
        <v>13297</v>
      </c>
      <c r="K2683" s="545" t="s">
        <v>13413</v>
      </c>
      <c r="L2683" s="545" t="s">
        <v>13413</v>
      </c>
      <c r="M2683" s="548" t="s">
        <v>13758</v>
      </c>
      <c r="N2683" s="545" t="s">
        <v>13413</v>
      </c>
      <c r="O2683" s="545" t="s">
        <v>16335</v>
      </c>
      <c r="P2683" s="549">
        <v>2900</v>
      </c>
      <c r="Q2683" s="549">
        <v>1</v>
      </c>
      <c r="R2683" s="549">
        <v>129</v>
      </c>
      <c r="S2683" s="548">
        <v>2257</v>
      </c>
      <c r="T2683" s="548"/>
      <c r="U2683" s="99"/>
    </row>
    <row r="2684" spans="1:21" ht="19.5" customHeight="1">
      <c r="A2684" s="545">
        <v>3521</v>
      </c>
      <c r="B2684" s="545" t="s">
        <v>1822</v>
      </c>
      <c r="C2684" s="545" t="s">
        <v>216</v>
      </c>
      <c r="D2684" s="546"/>
      <c r="E2684" s="171" t="str">
        <f t="shared" si="41"/>
        <v>1900</v>
      </c>
      <c r="F2684" s="547">
        <v>0</v>
      </c>
      <c r="G2684" s="548">
        <v>0</v>
      </c>
      <c r="H2684" s="547">
        <v>0</v>
      </c>
      <c r="I2684" s="545" t="s">
        <v>12686</v>
      </c>
      <c r="J2684" s="545"/>
      <c r="K2684" s="545" t="s">
        <v>13413</v>
      </c>
      <c r="L2684" s="545" t="s">
        <v>13413</v>
      </c>
      <c r="M2684" s="548" t="s">
        <v>13758</v>
      </c>
      <c r="N2684" s="545" t="s">
        <v>13413</v>
      </c>
      <c r="O2684" s="545" t="s">
        <v>13413</v>
      </c>
      <c r="P2684" s="549">
        <v>2901</v>
      </c>
      <c r="Q2684" s="549">
        <v>1</v>
      </c>
      <c r="R2684" s="549">
        <v>131</v>
      </c>
      <c r="S2684" s="548"/>
      <c r="T2684" s="548"/>
      <c r="U2684" s="99"/>
    </row>
    <row r="2685" spans="1:21" ht="19.5" customHeight="1">
      <c r="A2685" s="545">
        <v>3523</v>
      </c>
      <c r="B2685" s="545" t="s">
        <v>1826</v>
      </c>
      <c r="C2685" s="545" t="s">
        <v>216</v>
      </c>
      <c r="D2685" s="546"/>
      <c r="E2685" s="171" t="str">
        <f t="shared" si="41"/>
        <v>1900</v>
      </c>
      <c r="F2685" s="547">
        <v>0</v>
      </c>
      <c r="G2685" s="548">
        <v>0</v>
      </c>
      <c r="H2685" s="547">
        <v>0</v>
      </c>
      <c r="I2685" s="545" t="s">
        <v>12686</v>
      </c>
      <c r="J2685" s="545"/>
      <c r="K2685" s="545" t="s">
        <v>13413</v>
      </c>
      <c r="L2685" s="545" t="s">
        <v>13413</v>
      </c>
      <c r="M2685" s="548" t="s">
        <v>13758</v>
      </c>
      <c r="N2685" s="545" t="s">
        <v>13413</v>
      </c>
      <c r="O2685" s="545" t="s">
        <v>16336</v>
      </c>
      <c r="P2685" s="549">
        <v>2902</v>
      </c>
      <c r="Q2685" s="549">
        <v>1</v>
      </c>
      <c r="R2685" s="549">
        <v>131</v>
      </c>
      <c r="S2685" s="548"/>
      <c r="T2685" s="548"/>
      <c r="U2685" s="99"/>
    </row>
    <row r="2686" spans="1:21" ht="19.5" customHeight="1">
      <c r="A2686" s="545">
        <v>3524</v>
      </c>
      <c r="B2686" s="545" t="s">
        <v>2080</v>
      </c>
      <c r="C2686" s="545" t="s">
        <v>216</v>
      </c>
      <c r="D2686" s="546"/>
      <c r="E2686" s="171" t="str">
        <f t="shared" si="41"/>
        <v>1900</v>
      </c>
      <c r="F2686" s="547">
        <v>0</v>
      </c>
      <c r="G2686" s="548">
        <v>0</v>
      </c>
      <c r="H2686" s="547">
        <v>0</v>
      </c>
      <c r="I2686" s="545" t="s">
        <v>12686</v>
      </c>
      <c r="J2686" s="545"/>
      <c r="K2686" s="545" t="s">
        <v>13413</v>
      </c>
      <c r="L2686" s="545" t="s">
        <v>13413</v>
      </c>
      <c r="M2686" s="548" t="s">
        <v>13758</v>
      </c>
      <c r="N2686" s="545" t="s">
        <v>13413</v>
      </c>
      <c r="O2686" s="545" t="s">
        <v>13413</v>
      </c>
      <c r="P2686" s="549">
        <v>2903</v>
      </c>
      <c r="Q2686" s="549">
        <v>1</v>
      </c>
      <c r="R2686" s="549">
        <v>131</v>
      </c>
      <c r="S2686" s="548"/>
      <c r="T2686" s="548"/>
      <c r="U2686" s="99"/>
    </row>
    <row r="2687" spans="1:21" ht="19.5" customHeight="1">
      <c r="A2687" s="545">
        <v>3526</v>
      </c>
      <c r="B2687" s="545" t="s">
        <v>7070</v>
      </c>
      <c r="C2687" s="545" t="s">
        <v>209</v>
      </c>
      <c r="D2687" s="546">
        <v>46057</v>
      </c>
      <c r="E2687" s="171" t="str">
        <f t="shared" si="41"/>
        <v>2026</v>
      </c>
      <c r="F2687" s="547">
        <v>15450</v>
      </c>
      <c r="G2687" s="548">
        <v>0.19</v>
      </c>
      <c r="H2687" s="547">
        <v>12983.19</v>
      </c>
      <c r="I2687" s="545" t="s">
        <v>12697</v>
      </c>
      <c r="J2687" s="545" t="s">
        <v>13298</v>
      </c>
      <c r="K2687" s="545" t="s">
        <v>13413</v>
      </c>
      <c r="L2687" s="545" t="s">
        <v>13807</v>
      </c>
      <c r="M2687" s="548" t="s">
        <v>13758</v>
      </c>
      <c r="N2687" s="545" t="s">
        <v>13413</v>
      </c>
      <c r="O2687" s="545" t="s">
        <v>16337</v>
      </c>
      <c r="P2687" s="549">
        <v>2904</v>
      </c>
      <c r="Q2687" s="549">
        <v>1</v>
      </c>
      <c r="R2687" s="549">
        <v>138</v>
      </c>
      <c r="S2687" s="548">
        <v>1012</v>
      </c>
      <c r="T2687" s="548"/>
      <c r="U2687" s="99"/>
    </row>
    <row r="2688" spans="1:21" ht="19.5" customHeight="1">
      <c r="A2688" s="545">
        <v>3527</v>
      </c>
      <c r="B2688" s="545" t="s">
        <v>7069</v>
      </c>
      <c r="C2688" s="545" t="s">
        <v>209</v>
      </c>
      <c r="D2688" s="546">
        <v>46057</v>
      </c>
      <c r="E2688" s="171" t="str">
        <f t="shared" si="41"/>
        <v>2026</v>
      </c>
      <c r="F2688" s="547">
        <v>27315</v>
      </c>
      <c r="G2688" s="548">
        <v>0.19</v>
      </c>
      <c r="H2688" s="547">
        <v>22953.78</v>
      </c>
      <c r="I2688" s="545" t="s">
        <v>12719</v>
      </c>
      <c r="J2688" s="545" t="s">
        <v>13298</v>
      </c>
      <c r="K2688" s="545" t="s">
        <v>13413</v>
      </c>
      <c r="L2688" s="545" t="s">
        <v>13807</v>
      </c>
      <c r="M2688" s="548" t="s">
        <v>13758</v>
      </c>
      <c r="N2688" s="545" t="s">
        <v>13413</v>
      </c>
      <c r="O2688" s="545" t="s">
        <v>16338</v>
      </c>
      <c r="P2688" s="549">
        <v>2905</v>
      </c>
      <c r="Q2688" s="549">
        <v>1</v>
      </c>
      <c r="R2688" s="549">
        <v>157</v>
      </c>
      <c r="S2688" s="548">
        <v>1012</v>
      </c>
      <c r="T2688" s="548"/>
      <c r="U2688" s="99"/>
    </row>
    <row r="2689" spans="1:21" ht="19.5" customHeight="1">
      <c r="A2689" s="545">
        <v>3528</v>
      </c>
      <c r="B2689" s="545" t="s">
        <v>7068</v>
      </c>
      <c r="C2689" s="545" t="s">
        <v>209</v>
      </c>
      <c r="D2689" s="546">
        <v>46052</v>
      </c>
      <c r="E2689" s="171" t="str">
        <f t="shared" si="41"/>
        <v>2026</v>
      </c>
      <c r="F2689" s="547">
        <v>29689</v>
      </c>
      <c r="G2689" s="548">
        <v>0.19</v>
      </c>
      <c r="H2689" s="547">
        <v>24948.74</v>
      </c>
      <c r="I2689" s="545" t="s">
        <v>12676</v>
      </c>
      <c r="J2689" s="545" t="s">
        <v>13307</v>
      </c>
      <c r="K2689" s="545" t="s">
        <v>13413</v>
      </c>
      <c r="L2689" s="545" t="s">
        <v>13807</v>
      </c>
      <c r="M2689" s="548" t="s">
        <v>13758</v>
      </c>
      <c r="N2689" s="545" t="s">
        <v>13413</v>
      </c>
      <c r="O2689" s="545" t="s">
        <v>16339</v>
      </c>
      <c r="P2689" s="549">
        <v>2906</v>
      </c>
      <c r="Q2689" s="549">
        <v>1</v>
      </c>
      <c r="R2689" s="549">
        <v>14</v>
      </c>
      <c r="S2689" s="548">
        <v>2228</v>
      </c>
      <c r="T2689" s="548"/>
      <c r="U2689" s="99"/>
    </row>
    <row r="2690" spans="1:21" ht="19.5" customHeight="1">
      <c r="A2690" s="545">
        <v>3529</v>
      </c>
      <c r="B2690" s="545" t="s">
        <v>7067</v>
      </c>
      <c r="C2690" s="545" t="s">
        <v>216</v>
      </c>
      <c r="D2690" s="546">
        <v>46057</v>
      </c>
      <c r="E2690" s="171" t="str">
        <f t="shared" si="41"/>
        <v>2026</v>
      </c>
      <c r="F2690" s="547">
        <v>17986</v>
      </c>
      <c r="G2690" s="548">
        <v>0.19</v>
      </c>
      <c r="H2690" s="547">
        <v>15114.29</v>
      </c>
      <c r="I2690" s="545" t="s">
        <v>12676</v>
      </c>
      <c r="J2690" s="545" t="s">
        <v>13298</v>
      </c>
      <c r="K2690" s="545" t="s">
        <v>13413</v>
      </c>
      <c r="L2690" s="545" t="s">
        <v>13807</v>
      </c>
      <c r="M2690" s="548" t="s">
        <v>13758</v>
      </c>
      <c r="N2690" s="545" t="s">
        <v>13413</v>
      </c>
      <c r="O2690" s="545" t="s">
        <v>16340</v>
      </c>
      <c r="P2690" s="549">
        <v>2907</v>
      </c>
      <c r="Q2690" s="549">
        <v>1</v>
      </c>
      <c r="R2690" s="549">
        <v>14</v>
      </c>
      <c r="S2690" s="548">
        <v>1012</v>
      </c>
      <c r="T2690" s="548"/>
      <c r="U2690" s="99"/>
    </row>
    <row r="2691" spans="1:21" ht="19.5" customHeight="1">
      <c r="A2691" s="545">
        <v>3530</v>
      </c>
      <c r="B2691" s="545" t="s">
        <v>7066</v>
      </c>
      <c r="C2691" s="545" t="s">
        <v>216</v>
      </c>
      <c r="D2691" s="546">
        <v>46057</v>
      </c>
      <c r="E2691" s="171" t="str">
        <f t="shared" si="41"/>
        <v>2026</v>
      </c>
      <c r="F2691" s="547">
        <v>40651</v>
      </c>
      <c r="G2691" s="548">
        <v>0.19</v>
      </c>
      <c r="H2691" s="547">
        <v>34160.5</v>
      </c>
      <c r="I2691" s="545" t="s">
        <v>12697</v>
      </c>
      <c r="J2691" s="545" t="s">
        <v>13298</v>
      </c>
      <c r="K2691" s="545" t="s">
        <v>13413</v>
      </c>
      <c r="L2691" s="545" t="s">
        <v>13807</v>
      </c>
      <c r="M2691" s="548" t="s">
        <v>13758</v>
      </c>
      <c r="N2691" s="545" t="s">
        <v>13413</v>
      </c>
      <c r="O2691" s="545" t="s">
        <v>16341</v>
      </c>
      <c r="P2691" s="549">
        <v>2908</v>
      </c>
      <c r="Q2691" s="549">
        <v>1</v>
      </c>
      <c r="R2691" s="549">
        <v>138</v>
      </c>
      <c r="S2691" s="548">
        <v>1012</v>
      </c>
      <c r="T2691" s="548"/>
      <c r="U2691" s="99"/>
    </row>
    <row r="2692" spans="1:21" ht="19.5" customHeight="1">
      <c r="A2692" s="545">
        <v>3531</v>
      </c>
      <c r="B2692" s="545" t="s">
        <v>7065</v>
      </c>
      <c r="C2692" s="545" t="s">
        <v>216</v>
      </c>
      <c r="D2692" s="546">
        <v>46052</v>
      </c>
      <c r="E2692" s="171" t="str">
        <f t="shared" ref="E2692:E2755" si="42">TEXT(D2692,"YYYY")</f>
        <v>2026</v>
      </c>
      <c r="F2692" s="547">
        <v>46309</v>
      </c>
      <c r="G2692" s="548">
        <v>0.19</v>
      </c>
      <c r="H2692" s="547">
        <v>38915.129999999997</v>
      </c>
      <c r="I2692" s="545" t="s">
        <v>12676</v>
      </c>
      <c r="J2692" s="545" t="s">
        <v>13307</v>
      </c>
      <c r="K2692" s="545" t="s">
        <v>13413</v>
      </c>
      <c r="L2692" s="545" t="s">
        <v>13807</v>
      </c>
      <c r="M2692" s="548" t="s">
        <v>13758</v>
      </c>
      <c r="N2692" s="545" t="s">
        <v>13413</v>
      </c>
      <c r="O2692" s="545" t="s">
        <v>16342</v>
      </c>
      <c r="P2692" s="549">
        <v>2909</v>
      </c>
      <c r="Q2692" s="549">
        <v>1</v>
      </c>
      <c r="R2692" s="549">
        <v>14</v>
      </c>
      <c r="S2692" s="548">
        <v>2228</v>
      </c>
      <c r="T2692" s="548"/>
      <c r="U2692" s="99"/>
    </row>
    <row r="2693" spans="1:21" ht="19.5" customHeight="1">
      <c r="A2693" s="545">
        <v>3532</v>
      </c>
      <c r="B2693" s="545" t="s">
        <v>3036</v>
      </c>
      <c r="C2693" s="545" t="s">
        <v>216</v>
      </c>
      <c r="D2693" s="546">
        <v>44589</v>
      </c>
      <c r="E2693" s="171" t="str">
        <f t="shared" si="42"/>
        <v>2022</v>
      </c>
      <c r="F2693" s="547">
        <v>17312</v>
      </c>
      <c r="G2693" s="548">
        <v>0.19</v>
      </c>
      <c r="H2693" s="547">
        <v>14547.9</v>
      </c>
      <c r="I2693" s="545" t="s">
        <v>12734</v>
      </c>
      <c r="J2693" s="545" t="s">
        <v>13297</v>
      </c>
      <c r="K2693" s="545" t="s">
        <v>13413</v>
      </c>
      <c r="L2693" s="545" t="s">
        <v>13807</v>
      </c>
      <c r="M2693" s="548" t="s">
        <v>13758</v>
      </c>
      <c r="N2693" s="545" t="s">
        <v>13413</v>
      </c>
      <c r="O2693" s="545" t="s">
        <v>16343</v>
      </c>
      <c r="P2693" s="549">
        <v>2910</v>
      </c>
      <c r="Q2693" s="549">
        <v>1</v>
      </c>
      <c r="R2693" s="549">
        <v>155</v>
      </c>
      <c r="S2693" s="548">
        <v>2257</v>
      </c>
      <c r="T2693" s="548"/>
      <c r="U2693" s="99"/>
    </row>
    <row r="2694" spans="1:21" ht="19.5" customHeight="1">
      <c r="A2694" s="545">
        <v>3533</v>
      </c>
      <c r="B2694" s="545" t="s">
        <v>3037</v>
      </c>
      <c r="C2694" s="545" t="s">
        <v>216</v>
      </c>
      <c r="D2694" s="546">
        <v>44589</v>
      </c>
      <c r="E2694" s="171" t="str">
        <f t="shared" si="42"/>
        <v>2022</v>
      </c>
      <c r="F2694" s="547">
        <v>45583</v>
      </c>
      <c r="G2694" s="548">
        <v>0.19</v>
      </c>
      <c r="H2694" s="547">
        <v>38305.040000000001</v>
      </c>
      <c r="I2694" s="545" t="s">
        <v>12734</v>
      </c>
      <c r="J2694" s="545" t="s">
        <v>13297</v>
      </c>
      <c r="K2694" s="545" t="s">
        <v>13413</v>
      </c>
      <c r="L2694" s="545" t="s">
        <v>13807</v>
      </c>
      <c r="M2694" s="548" t="s">
        <v>13758</v>
      </c>
      <c r="N2694" s="545" t="s">
        <v>13413</v>
      </c>
      <c r="O2694" s="545" t="s">
        <v>16344</v>
      </c>
      <c r="P2694" s="549">
        <v>2911</v>
      </c>
      <c r="Q2694" s="549">
        <v>1</v>
      </c>
      <c r="R2694" s="549">
        <v>155</v>
      </c>
      <c r="S2694" s="548">
        <v>2257</v>
      </c>
      <c r="T2694" s="548"/>
      <c r="U2694" s="99"/>
    </row>
    <row r="2695" spans="1:21" ht="19.5" customHeight="1">
      <c r="A2695" s="545">
        <v>3534</v>
      </c>
      <c r="B2695" s="545" t="s">
        <v>3038</v>
      </c>
      <c r="C2695" s="545" t="s">
        <v>216</v>
      </c>
      <c r="D2695" s="546">
        <v>44589</v>
      </c>
      <c r="E2695" s="171" t="str">
        <f t="shared" si="42"/>
        <v>2022</v>
      </c>
      <c r="F2695" s="547">
        <v>64454.01</v>
      </c>
      <c r="G2695" s="548">
        <v>0.19</v>
      </c>
      <c r="H2695" s="547">
        <v>54163.03</v>
      </c>
      <c r="I2695" s="545" t="s">
        <v>12734</v>
      </c>
      <c r="J2695" s="545" t="s">
        <v>13297</v>
      </c>
      <c r="K2695" s="545" t="s">
        <v>13413</v>
      </c>
      <c r="L2695" s="545" t="s">
        <v>13807</v>
      </c>
      <c r="M2695" s="548" t="s">
        <v>13758</v>
      </c>
      <c r="N2695" s="545" t="s">
        <v>13413</v>
      </c>
      <c r="O2695" s="545" t="s">
        <v>16345</v>
      </c>
      <c r="P2695" s="549">
        <v>2912</v>
      </c>
      <c r="Q2695" s="549">
        <v>1</v>
      </c>
      <c r="R2695" s="549">
        <v>155</v>
      </c>
      <c r="S2695" s="548">
        <v>2257</v>
      </c>
      <c r="T2695" s="548"/>
      <c r="U2695" s="99"/>
    </row>
    <row r="2696" spans="1:21" ht="19.5" customHeight="1">
      <c r="A2696" s="545">
        <v>3535</v>
      </c>
      <c r="B2696" s="545" t="s">
        <v>3053</v>
      </c>
      <c r="C2696" s="545" t="s">
        <v>216</v>
      </c>
      <c r="D2696" s="546">
        <v>44589</v>
      </c>
      <c r="E2696" s="171" t="str">
        <f t="shared" si="42"/>
        <v>2022</v>
      </c>
      <c r="F2696" s="547">
        <v>58856</v>
      </c>
      <c r="G2696" s="548">
        <v>0.19</v>
      </c>
      <c r="H2696" s="547">
        <v>49458.82</v>
      </c>
      <c r="I2696" s="545" t="s">
        <v>12734</v>
      </c>
      <c r="J2696" s="545" t="s">
        <v>13297</v>
      </c>
      <c r="K2696" s="545" t="s">
        <v>13413</v>
      </c>
      <c r="L2696" s="545" t="s">
        <v>13807</v>
      </c>
      <c r="M2696" s="548" t="s">
        <v>13758</v>
      </c>
      <c r="N2696" s="545" t="s">
        <v>13413</v>
      </c>
      <c r="O2696" s="545" t="s">
        <v>16346</v>
      </c>
      <c r="P2696" s="549">
        <v>2913</v>
      </c>
      <c r="Q2696" s="549">
        <v>1</v>
      </c>
      <c r="R2696" s="549">
        <v>155</v>
      </c>
      <c r="S2696" s="548">
        <v>2257</v>
      </c>
      <c r="T2696" s="548"/>
      <c r="U2696" s="99"/>
    </row>
    <row r="2697" spans="1:21" ht="19.5" customHeight="1">
      <c r="A2697" s="545">
        <v>3536</v>
      </c>
      <c r="B2697" s="545" t="s">
        <v>3054</v>
      </c>
      <c r="C2697" s="545" t="s">
        <v>216</v>
      </c>
      <c r="D2697" s="546">
        <v>44589</v>
      </c>
      <c r="E2697" s="171" t="str">
        <f t="shared" si="42"/>
        <v>2022</v>
      </c>
      <c r="F2697" s="547">
        <v>138159</v>
      </c>
      <c r="G2697" s="548">
        <v>0.19</v>
      </c>
      <c r="H2697" s="547">
        <v>116100</v>
      </c>
      <c r="I2697" s="545" t="s">
        <v>12734</v>
      </c>
      <c r="J2697" s="545" t="s">
        <v>13297</v>
      </c>
      <c r="K2697" s="545" t="s">
        <v>13413</v>
      </c>
      <c r="L2697" s="545" t="s">
        <v>13807</v>
      </c>
      <c r="M2697" s="548" t="s">
        <v>13758</v>
      </c>
      <c r="N2697" s="545" t="s">
        <v>13413</v>
      </c>
      <c r="O2697" s="545" t="s">
        <v>16347</v>
      </c>
      <c r="P2697" s="549">
        <v>2914</v>
      </c>
      <c r="Q2697" s="549">
        <v>1</v>
      </c>
      <c r="R2697" s="549">
        <v>155</v>
      </c>
      <c r="S2697" s="548">
        <v>2257</v>
      </c>
      <c r="T2697" s="548"/>
      <c r="U2697" s="99"/>
    </row>
    <row r="2698" spans="1:21" ht="19.5" customHeight="1">
      <c r="A2698" s="545">
        <v>3537</v>
      </c>
      <c r="B2698" s="545" t="s">
        <v>3052</v>
      </c>
      <c r="C2698" s="545" t="s">
        <v>216</v>
      </c>
      <c r="D2698" s="546">
        <v>44589</v>
      </c>
      <c r="E2698" s="171" t="str">
        <f t="shared" si="42"/>
        <v>2022</v>
      </c>
      <c r="F2698" s="547">
        <v>29690</v>
      </c>
      <c r="G2698" s="548">
        <v>0.19</v>
      </c>
      <c r="H2698" s="547">
        <v>24949.58</v>
      </c>
      <c r="I2698" s="545" t="s">
        <v>12734</v>
      </c>
      <c r="J2698" s="545" t="s">
        <v>13297</v>
      </c>
      <c r="K2698" s="545" t="s">
        <v>13413</v>
      </c>
      <c r="L2698" s="545" t="s">
        <v>13807</v>
      </c>
      <c r="M2698" s="548" t="s">
        <v>13758</v>
      </c>
      <c r="N2698" s="545" t="s">
        <v>13413</v>
      </c>
      <c r="O2698" s="545" t="s">
        <v>16348</v>
      </c>
      <c r="P2698" s="549">
        <v>2915</v>
      </c>
      <c r="Q2698" s="549">
        <v>1</v>
      </c>
      <c r="R2698" s="549">
        <v>155</v>
      </c>
      <c r="S2698" s="548">
        <v>2257</v>
      </c>
      <c r="T2698" s="548"/>
      <c r="U2698" s="99"/>
    </row>
    <row r="2699" spans="1:21" ht="19.5" customHeight="1">
      <c r="A2699" s="545">
        <v>3538</v>
      </c>
      <c r="B2699" s="545" t="s">
        <v>11164</v>
      </c>
      <c r="C2699" s="545" t="s">
        <v>216</v>
      </c>
      <c r="D2699" s="546"/>
      <c r="E2699" s="171" t="str">
        <f t="shared" si="42"/>
        <v>1900</v>
      </c>
      <c r="F2699" s="547">
        <v>0</v>
      </c>
      <c r="G2699" s="548">
        <v>0</v>
      </c>
      <c r="H2699" s="547">
        <v>0</v>
      </c>
      <c r="I2699" s="545" t="s">
        <v>12734</v>
      </c>
      <c r="J2699" s="545"/>
      <c r="K2699" s="545" t="s">
        <v>13413</v>
      </c>
      <c r="L2699" s="545" t="s">
        <v>13807</v>
      </c>
      <c r="M2699" s="548" t="s">
        <v>13758</v>
      </c>
      <c r="N2699" s="545" t="s">
        <v>13413</v>
      </c>
      <c r="O2699" s="545" t="s">
        <v>16349</v>
      </c>
      <c r="P2699" s="549">
        <v>2916</v>
      </c>
      <c r="Q2699" s="549">
        <v>1</v>
      </c>
      <c r="R2699" s="549">
        <v>155</v>
      </c>
      <c r="S2699" s="548"/>
      <c r="T2699" s="548"/>
      <c r="U2699" s="99"/>
    </row>
    <row r="2700" spans="1:21" ht="19.5" customHeight="1">
      <c r="A2700" s="545">
        <v>3539</v>
      </c>
      <c r="B2700" s="545" t="s">
        <v>11163</v>
      </c>
      <c r="C2700" s="545" t="s">
        <v>216</v>
      </c>
      <c r="D2700" s="546">
        <v>44589</v>
      </c>
      <c r="E2700" s="171" t="str">
        <f t="shared" si="42"/>
        <v>2022</v>
      </c>
      <c r="F2700" s="547">
        <v>82815</v>
      </c>
      <c r="G2700" s="548">
        <v>0.19</v>
      </c>
      <c r="H2700" s="547">
        <v>69592.44</v>
      </c>
      <c r="I2700" s="545" t="s">
        <v>12734</v>
      </c>
      <c r="J2700" s="545" t="s">
        <v>13297</v>
      </c>
      <c r="K2700" s="545" t="s">
        <v>13413</v>
      </c>
      <c r="L2700" s="545" t="s">
        <v>13807</v>
      </c>
      <c r="M2700" s="548" t="s">
        <v>13758</v>
      </c>
      <c r="N2700" s="545" t="s">
        <v>13413</v>
      </c>
      <c r="O2700" s="545" t="s">
        <v>16350</v>
      </c>
      <c r="P2700" s="549">
        <v>2917</v>
      </c>
      <c r="Q2700" s="549">
        <v>1</v>
      </c>
      <c r="R2700" s="549">
        <v>155</v>
      </c>
      <c r="S2700" s="548">
        <v>2257</v>
      </c>
      <c r="T2700" s="548"/>
      <c r="U2700" s="99"/>
    </row>
    <row r="2701" spans="1:21" ht="19.5" customHeight="1">
      <c r="A2701" s="545">
        <v>3540</v>
      </c>
      <c r="B2701" s="545" t="s">
        <v>11162</v>
      </c>
      <c r="C2701" s="545" t="s">
        <v>216</v>
      </c>
      <c r="D2701" s="546"/>
      <c r="E2701" s="171" t="str">
        <f t="shared" si="42"/>
        <v>1900</v>
      </c>
      <c r="F2701" s="547">
        <v>0</v>
      </c>
      <c r="G2701" s="548">
        <v>0</v>
      </c>
      <c r="H2701" s="547">
        <v>0</v>
      </c>
      <c r="I2701" s="545" t="s">
        <v>12734</v>
      </c>
      <c r="J2701" s="545"/>
      <c r="K2701" s="545" t="s">
        <v>13413</v>
      </c>
      <c r="L2701" s="545" t="s">
        <v>13807</v>
      </c>
      <c r="M2701" s="548" t="s">
        <v>13758</v>
      </c>
      <c r="N2701" s="545" t="s">
        <v>13413</v>
      </c>
      <c r="O2701" s="545" t="s">
        <v>16351</v>
      </c>
      <c r="P2701" s="549">
        <v>2918</v>
      </c>
      <c r="Q2701" s="549">
        <v>1</v>
      </c>
      <c r="R2701" s="549">
        <v>155</v>
      </c>
      <c r="S2701" s="548"/>
      <c r="T2701" s="548"/>
      <c r="U2701" s="99"/>
    </row>
    <row r="2702" spans="1:21" ht="19.5" customHeight="1">
      <c r="A2702" s="545">
        <v>3541</v>
      </c>
      <c r="B2702" s="545" t="s">
        <v>11161</v>
      </c>
      <c r="C2702" s="545" t="s">
        <v>216</v>
      </c>
      <c r="D2702" s="546">
        <v>44589</v>
      </c>
      <c r="E2702" s="171" t="str">
        <f t="shared" si="42"/>
        <v>2022</v>
      </c>
      <c r="F2702" s="547">
        <v>113130</v>
      </c>
      <c r="G2702" s="548">
        <v>0.19</v>
      </c>
      <c r="H2702" s="547">
        <v>95067.23</v>
      </c>
      <c r="I2702" s="545" t="s">
        <v>12734</v>
      </c>
      <c r="J2702" s="545" t="s">
        <v>13297</v>
      </c>
      <c r="K2702" s="545" t="s">
        <v>13413</v>
      </c>
      <c r="L2702" s="545" t="s">
        <v>13807</v>
      </c>
      <c r="M2702" s="548" t="s">
        <v>13758</v>
      </c>
      <c r="N2702" s="545" t="s">
        <v>13413</v>
      </c>
      <c r="O2702" s="545" t="s">
        <v>15436</v>
      </c>
      <c r="P2702" s="549">
        <v>2919</v>
      </c>
      <c r="Q2702" s="549">
        <v>1</v>
      </c>
      <c r="R2702" s="549">
        <v>155</v>
      </c>
      <c r="S2702" s="548">
        <v>2257</v>
      </c>
      <c r="T2702" s="548"/>
      <c r="U2702" s="99"/>
    </row>
    <row r="2703" spans="1:21" ht="19.5" customHeight="1">
      <c r="A2703" s="545">
        <v>3542</v>
      </c>
      <c r="B2703" s="545" t="s">
        <v>11160</v>
      </c>
      <c r="C2703" s="545" t="s">
        <v>216</v>
      </c>
      <c r="D2703" s="546">
        <v>44589</v>
      </c>
      <c r="E2703" s="171" t="str">
        <f t="shared" si="42"/>
        <v>2022</v>
      </c>
      <c r="F2703" s="547">
        <v>216434</v>
      </c>
      <c r="G2703" s="548">
        <v>0.19</v>
      </c>
      <c r="H2703" s="547">
        <v>181877.31</v>
      </c>
      <c r="I2703" s="545" t="s">
        <v>12734</v>
      </c>
      <c r="J2703" s="545" t="s">
        <v>13297</v>
      </c>
      <c r="K2703" s="545" t="s">
        <v>13413</v>
      </c>
      <c r="L2703" s="545" t="s">
        <v>13807</v>
      </c>
      <c r="M2703" s="548" t="s">
        <v>13758</v>
      </c>
      <c r="N2703" s="545" t="s">
        <v>13413</v>
      </c>
      <c r="O2703" s="545" t="s">
        <v>16352</v>
      </c>
      <c r="P2703" s="549">
        <v>2920</v>
      </c>
      <c r="Q2703" s="549">
        <v>1</v>
      </c>
      <c r="R2703" s="549">
        <v>155</v>
      </c>
      <c r="S2703" s="548">
        <v>2257</v>
      </c>
      <c r="T2703" s="548"/>
      <c r="U2703" s="99"/>
    </row>
    <row r="2704" spans="1:21" ht="19.5" customHeight="1">
      <c r="A2704" s="545">
        <v>3543</v>
      </c>
      <c r="B2704" s="545" t="s">
        <v>11159</v>
      </c>
      <c r="C2704" s="545" t="s">
        <v>216</v>
      </c>
      <c r="D2704" s="546">
        <v>44589</v>
      </c>
      <c r="E2704" s="171" t="str">
        <f t="shared" si="42"/>
        <v>2022</v>
      </c>
      <c r="F2704" s="547">
        <v>164554</v>
      </c>
      <c r="G2704" s="548">
        <v>0.19</v>
      </c>
      <c r="H2704" s="547">
        <v>138280.67000000001</v>
      </c>
      <c r="I2704" s="545" t="s">
        <v>12734</v>
      </c>
      <c r="J2704" s="545" t="s">
        <v>13297</v>
      </c>
      <c r="K2704" s="545" t="s">
        <v>13413</v>
      </c>
      <c r="L2704" s="545" t="s">
        <v>13807</v>
      </c>
      <c r="M2704" s="548" t="s">
        <v>13758</v>
      </c>
      <c r="N2704" s="545" t="s">
        <v>13413</v>
      </c>
      <c r="O2704" s="545" t="s">
        <v>16353</v>
      </c>
      <c r="P2704" s="549">
        <v>2921</v>
      </c>
      <c r="Q2704" s="549">
        <v>1</v>
      </c>
      <c r="R2704" s="549">
        <v>155</v>
      </c>
      <c r="S2704" s="548">
        <v>2257</v>
      </c>
      <c r="T2704" s="548"/>
      <c r="U2704" s="99"/>
    </row>
    <row r="2705" spans="1:21" ht="19.5" customHeight="1">
      <c r="A2705" s="545">
        <v>3544</v>
      </c>
      <c r="B2705" s="545" t="s">
        <v>11158</v>
      </c>
      <c r="C2705" s="545" t="s">
        <v>216</v>
      </c>
      <c r="D2705" s="546">
        <v>44589</v>
      </c>
      <c r="E2705" s="171" t="str">
        <f t="shared" si="42"/>
        <v>2022</v>
      </c>
      <c r="F2705" s="547">
        <v>190205.01</v>
      </c>
      <c r="G2705" s="548">
        <v>0.19</v>
      </c>
      <c r="H2705" s="547">
        <v>159836.14000000001</v>
      </c>
      <c r="I2705" s="545" t="s">
        <v>12734</v>
      </c>
      <c r="J2705" s="545" t="s">
        <v>13297</v>
      </c>
      <c r="K2705" s="545" t="s">
        <v>13413</v>
      </c>
      <c r="L2705" s="545" t="s">
        <v>13807</v>
      </c>
      <c r="M2705" s="548" t="s">
        <v>13758</v>
      </c>
      <c r="N2705" s="545" t="s">
        <v>13413</v>
      </c>
      <c r="O2705" s="545" t="s">
        <v>16354</v>
      </c>
      <c r="P2705" s="549">
        <v>2922</v>
      </c>
      <c r="Q2705" s="549">
        <v>1</v>
      </c>
      <c r="R2705" s="549">
        <v>155</v>
      </c>
      <c r="S2705" s="548">
        <v>2257</v>
      </c>
      <c r="T2705" s="548"/>
      <c r="U2705" s="99"/>
    </row>
    <row r="2706" spans="1:21" ht="19.5" customHeight="1">
      <c r="A2706" s="545">
        <v>3545</v>
      </c>
      <c r="B2706" s="545" t="s">
        <v>11157</v>
      </c>
      <c r="C2706" s="545" t="s">
        <v>216</v>
      </c>
      <c r="D2706" s="546">
        <v>44585</v>
      </c>
      <c r="E2706" s="171" t="str">
        <f t="shared" si="42"/>
        <v>2022</v>
      </c>
      <c r="F2706" s="547">
        <v>190204.72</v>
      </c>
      <c r="G2706" s="548">
        <v>0.19</v>
      </c>
      <c r="H2706" s="547">
        <v>159835.9</v>
      </c>
      <c r="I2706" s="545" t="s">
        <v>12734</v>
      </c>
      <c r="J2706" s="545" t="s">
        <v>13297</v>
      </c>
      <c r="K2706" s="545" t="s">
        <v>13413</v>
      </c>
      <c r="L2706" s="545" t="s">
        <v>13807</v>
      </c>
      <c r="M2706" s="548" t="s">
        <v>13758</v>
      </c>
      <c r="N2706" s="545" t="s">
        <v>13413</v>
      </c>
      <c r="O2706" s="545" t="s">
        <v>16355</v>
      </c>
      <c r="P2706" s="549">
        <v>2923</v>
      </c>
      <c r="Q2706" s="549">
        <v>1</v>
      </c>
      <c r="R2706" s="549">
        <v>155</v>
      </c>
      <c r="S2706" s="548">
        <v>2257</v>
      </c>
      <c r="T2706" s="548"/>
      <c r="U2706" s="99"/>
    </row>
    <row r="2707" spans="1:21" ht="19.5" customHeight="1">
      <c r="A2707" s="545">
        <v>3546</v>
      </c>
      <c r="B2707" s="545" t="s">
        <v>11156</v>
      </c>
      <c r="C2707" s="545" t="s">
        <v>216</v>
      </c>
      <c r="D2707" s="546">
        <v>44589</v>
      </c>
      <c r="E2707" s="171" t="str">
        <f t="shared" si="42"/>
        <v>2022</v>
      </c>
      <c r="F2707" s="547">
        <v>164554</v>
      </c>
      <c r="G2707" s="548">
        <v>0.19</v>
      </c>
      <c r="H2707" s="547">
        <v>138280.67000000001</v>
      </c>
      <c r="I2707" s="545" t="s">
        <v>12734</v>
      </c>
      <c r="J2707" s="545" t="s">
        <v>13297</v>
      </c>
      <c r="K2707" s="545" t="s">
        <v>13413</v>
      </c>
      <c r="L2707" s="545" t="s">
        <v>13807</v>
      </c>
      <c r="M2707" s="548" t="s">
        <v>13758</v>
      </c>
      <c r="N2707" s="545" t="s">
        <v>13413</v>
      </c>
      <c r="O2707" s="545" t="s">
        <v>16356</v>
      </c>
      <c r="P2707" s="549">
        <v>2924</v>
      </c>
      <c r="Q2707" s="549">
        <v>1</v>
      </c>
      <c r="R2707" s="549">
        <v>155</v>
      </c>
      <c r="S2707" s="548">
        <v>2257</v>
      </c>
      <c r="T2707" s="548"/>
      <c r="U2707" s="99"/>
    </row>
    <row r="2708" spans="1:21" ht="19.5" customHeight="1">
      <c r="A2708" s="545">
        <v>3547</v>
      </c>
      <c r="B2708" s="545" t="s">
        <v>11155</v>
      </c>
      <c r="C2708" s="545" t="s">
        <v>216</v>
      </c>
      <c r="D2708" s="546">
        <v>44589</v>
      </c>
      <c r="E2708" s="171" t="str">
        <f t="shared" si="42"/>
        <v>2022</v>
      </c>
      <c r="F2708" s="547">
        <v>190205.01</v>
      </c>
      <c r="G2708" s="548">
        <v>0.19</v>
      </c>
      <c r="H2708" s="547">
        <v>159836.14000000001</v>
      </c>
      <c r="I2708" s="545" t="s">
        <v>12734</v>
      </c>
      <c r="J2708" s="545" t="s">
        <v>13297</v>
      </c>
      <c r="K2708" s="545" t="s">
        <v>13413</v>
      </c>
      <c r="L2708" s="545" t="s">
        <v>13807</v>
      </c>
      <c r="M2708" s="548" t="s">
        <v>13758</v>
      </c>
      <c r="N2708" s="545" t="s">
        <v>13413</v>
      </c>
      <c r="O2708" s="545" t="s">
        <v>16357</v>
      </c>
      <c r="P2708" s="549">
        <v>2925</v>
      </c>
      <c r="Q2708" s="549">
        <v>1</v>
      </c>
      <c r="R2708" s="549">
        <v>155</v>
      </c>
      <c r="S2708" s="548">
        <v>2257</v>
      </c>
      <c r="T2708" s="548"/>
      <c r="U2708" s="99"/>
    </row>
    <row r="2709" spans="1:21" ht="19.5" customHeight="1">
      <c r="A2709" s="545">
        <v>3548</v>
      </c>
      <c r="B2709" s="545" t="s">
        <v>11154</v>
      </c>
      <c r="C2709" s="545" t="s">
        <v>216</v>
      </c>
      <c r="D2709" s="546">
        <v>44589</v>
      </c>
      <c r="E2709" s="171" t="str">
        <f t="shared" si="42"/>
        <v>2022</v>
      </c>
      <c r="F2709" s="547">
        <v>190205.01</v>
      </c>
      <c r="G2709" s="548">
        <v>0.19</v>
      </c>
      <c r="H2709" s="547">
        <v>159836.14000000001</v>
      </c>
      <c r="I2709" s="545" t="s">
        <v>12734</v>
      </c>
      <c r="J2709" s="545" t="s">
        <v>13297</v>
      </c>
      <c r="K2709" s="545" t="s">
        <v>13413</v>
      </c>
      <c r="L2709" s="545" t="s">
        <v>13807</v>
      </c>
      <c r="M2709" s="548" t="s">
        <v>13758</v>
      </c>
      <c r="N2709" s="545" t="s">
        <v>13413</v>
      </c>
      <c r="O2709" s="545" t="s">
        <v>16358</v>
      </c>
      <c r="P2709" s="549">
        <v>2926</v>
      </c>
      <c r="Q2709" s="549">
        <v>1</v>
      </c>
      <c r="R2709" s="549">
        <v>155</v>
      </c>
      <c r="S2709" s="548">
        <v>2257</v>
      </c>
      <c r="T2709" s="548"/>
      <c r="U2709" s="99"/>
    </row>
    <row r="2710" spans="1:21" ht="19.5" customHeight="1">
      <c r="A2710" s="545">
        <v>3549</v>
      </c>
      <c r="B2710" s="545" t="s">
        <v>11153</v>
      </c>
      <c r="C2710" s="545" t="s">
        <v>216</v>
      </c>
      <c r="D2710" s="546">
        <v>44589</v>
      </c>
      <c r="E2710" s="171" t="str">
        <f t="shared" si="42"/>
        <v>2022</v>
      </c>
      <c r="F2710" s="547">
        <v>3439</v>
      </c>
      <c r="G2710" s="548">
        <v>0.19</v>
      </c>
      <c r="H2710" s="547">
        <v>2889.92</v>
      </c>
      <c r="I2710" s="545" t="s">
        <v>12734</v>
      </c>
      <c r="J2710" s="545" t="s">
        <v>13297</v>
      </c>
      <c r="K2710" s="545" t="s">
        <v>13413</v>
      </c>
      <c r="L2710" s="545" t="s">
        <v>13807</v>
      </c>
      <c r="M2710" s="548" t="s">
        <v>13758</v>
      </c>
      <c r="N2710" s="545" t="s">
        <v>13413</v>
      </c>
      <c r="O2710" s="545" t="s">
        <v>16359</v>
      </c>
      <c r="P2710" s="549">
        <v>2927</v>
      </c>
      <c r="Q2710" s="549">
        <v>1</v>
      </c>
      <c r="R2710" s="549">
        <v>155</v>
      </c>
      <c r="S2710" s="548">
        <v>2257</v>
      </c>
      <c r="T2710" s="548"/>
      <c r="U2710" s="99"/>
    </row>
    <row r="2711" spans="1:21" ht="19.5" customHeight="1">
      <c r="A2711" s="545">
        <v>3550</v>
      </c>
      <c r="B2711" s="545" t="s">
        <v>7411</v>
      </c>
      <c r="C2711" s="545" t="s">
        <v>216</v>
      </c>
      <c r="D2711" s="546">
        <v>44589</v>
      </c>
      <c r="E2711" s="171" t="str">
        <f t="shared" si="42"/>
        <v>2022</v>
      </c>
      <c r="F2711" s="547">
        <v>5585</v>
      </c>
      <c r="G2711" s="548">
        <v>0.19</v>
      </c>
      <c r="H2711" s="547">
        <v>4693.28</v>
      </c>
      <c r="I2711" s="545" t="s">
        <v>12734</v>
      </c>
      <c r="J2711" s="545" t="s">
        <v>13297</v>
      </c>
      <c r="K2711" s="545" t="s">
        <v>13413</v>
      </c>
      <c r="L2711" s="545" t="s">
        <v>13807</v>
      </c>
      <c r="M2711" s="548" t="s">
        <v>13758</v>
      </c>
      <c r="N2711" s="545" t="s">
        <v>13413</v>
      </c>
      <c r="O2711" s="545" t="s">
        <v>16360</v>
      </c>
      <c r="P2711" s="549">
        <v>2928</v>
      </c>
      <c r="Q2711" s="549">
        <v>1</v>
      </c>
      <c r="R2711" s="549">
        <v>155</v>
      </c>
      <c r="S2711" s="548">
        <v>2257</v>
      </c>
      <c r="T2711" s="548"/>
      <c r="U2711" s="99"/>
    </row>
    <row r="2712" spans="1:21" ht="19.5" customHeight="1">
      <c r="A2712" s="545">
        <v>3551</v>
      </c>
      <c r="B2712" s="545" t="s">
        <v>7408</v>
      </c>
      <c r="C2712" s="545" t="s">
        <v>216</v>
      </c>
      <c r="D2712" s="546">
        <v>44589</v>
      </c>
      <c r="E2712" s="171" t="str">
        <f t="shared" si="42"/>
        <v>2022</v>
      </c>
      <c r="F2712" s="547">
        <v>10095</v>
      </c>
      <c r="G2712" s="548">
        <v>0.19</v>
      </c>
      <c r="H2712" s="547">
        <v>8483.19</v>
      </c>
      <c r="I2712" s="545" t="s">
        <v>12734</v>
      </c>
      <c r="J2712" s="545" t="s">
        <v>13297</v>
      </c>
      <c r="K2712" s="545" t="s">
        <v>13413</v>
      </c>
      <c r="L2712" s="545" t="s">
        <v>13807</v>
      </c>
      <c r="M2712" s="548" t="s">
        <v>13758</v>
      </c>
      <c r="N2712" s="545" t="s">
        <v>13413</v>
      </c>
      <c r="O2712" s="545" t="s">
        <v>16361</v>
      </c>
      <c r="P2712" s="549">
        <v>2929</v>
      </c>
      <c r="Q2712" s="549">
        <v>1</v>
      </c>
      <c r="R2712" s="549">
        <v>155</v>
      </c>
      <c r="S2712" s="548">
        <v>2257</v>
      </c>
      <c r="T2712" s="548"/>
      <c r="U2712" s="99"/>
    </row>
    <row r="2713" spans="1:21" ht="19.5" customHeight="1">
      <c r="A2713" s="545">
        <v>3552</v>
      </c>
      <c r="B2713" s="545" t="s">
        <v>11152</v>
      </c>
      <c r="C2713" s="545" t="s">
        <v>216</v>
      </c>
      <c r="D2713" s="546"/>
      <c r="E2713" s="171" t="str">
        <f t="shared" si="42"/>
        <v>1900</v>
      </c>
      <c r="F2713" s="547">
        <v>0</v>
      </c>
      <c r="G2713" s="548">
        <v>0</v>
      </c>
      <c r="H2713" s="547">
        <v>0</v>
      </c>
      <c r="I2713" s="545" t="s">
        <v>12706</v>
      </c>
      <c r="J2713" s="545"/>
      <c r="K2713" s="545" t="s">
        <v>13413</v>
      </c>
      <c r="L2713" s="545" t="s">
        <v>13413</v>
      </c>
      <c r="M2713" s="548" t="s">
        <v>13758</v>
      </c>
      <c r="N2713" s="545" t="s">
        <v>13413</v>
      </c>
      <c r="O2713" s="545" t="s">
        <v>13413</v>
      </c>
      <c r="P2713" s="549">
        <v>2930</v>
      </c>
      <c r="Q2713" s="549">
        <v>1</v>
      </c>
      <c r="R2713" s="549">
        <v>128</v>
      </c>
      <c r="S2713" s="548"/>
      <c r="T2713" s="548"/>
      <c r="U2713" s="99"/>
    </row>
    <row r="2714" spans="1:21" ht="19.5" customHeight="1">
      <c r="A2714" s="545">
        <v>3553</v>
      </c>
      <c r="B2714" s="545" t="s">
        <v>11151</v>
      </c>
      <c r="C2714" s="545" t="s">
        <v>216</v>
      </c>
      <c r="D2714" s="546"/>
      <c r="E2714" s="171" t="str">
        <f t="shared" si="42"/>
        <v>1900</v>
      </c>
      <c r="F2714" s="547">
        <v>0</v>
      </c>
      <c r="G2714" s="548">
        <v>0</v>
      </c>
      <c r="H2714" s="547">
        <v>0</v>
      </c>
      <c r="I2714" s="545" t="s">
        <v>12703</v>
      </c>
      <c r="J2714" s="545"/>
      <c r="K2714" s="545" t="s">
        <v>13413</v>
      </c>
      <c r="L2714" s="545" t="s">
        <v>13413</v>
      </c>
      <c r="M2714" s="548" t="s">
        <v>13758</v>
      </c>
      <c r="N2714" s="545" t="s">
        <v>13413</v>
      </c>
      <c r="O2714" s="545" t="s">
        <v>16362</v>
      </c>
      <c r="P2714" s="549">
        <v>2931</v>
      </c>
      <c r="Q2714" s="549">
        <v>1</v>
      </c>
      <c r="R2714" s="549">
        <v>120</v>
      </c>
      <c r="S2714" s="548"/>
      <c r="T2714" s="548"/>
      <c r="U2714" s="99"/>
    </row>
    <row r="2715" spans="1:21" ht="19.5" customHeight="1">
      <c r="A2715" s="545">
        <v>3554</v>
      </c>
      <c r="B2715" s="545" t="s">
        <v>11150</v>
      </c>
      <c r="C2715" s="545" t="s">
        <v>216</v>
      </c>
      <c r="D2715" s="546"/>
      <c r="E2715" s="171" t="str">
        <f t="shared" si="42"/>
        <v>1900</v>
      </c>
      <c r="F2715" s="547">
        <v>0</v>
      </c>
      <c r="G2715" s="548">
        <v>0</v>
      </c>
      <c r="H2715" s="547">
        <v>0</v>
      </c>
      <c r="I2715" s="545" t="s">
        <v>12703</v>
      </c>
      <c r="J2715" s="545"/>
      <c r="K2715" s="545" t="s">
        <v>13413</v>
      </c>
      <c r="L2715" s="545" t="s">
        <v>16363</v>
      </c>
      <c r="M2715" s="548" t="s">
        <v>13758</v>
      </c>
      <c r="N2715" s="545" t="s">
        <v>13413</v>
      </c>
      <c r="O2715" s="545" t="s">
        <v>16364</v>
      </c>
      <c r="P2715" s="549">
        <v>2932</v>
      </c>
      <c r="Q2715" s="549">
        <v>1</v>
      </c>
      <c r="R2715" s="549">
        <v>120</v>
      </c>
      <c r="S2715" s="548"/>
      <c r="T2715" s="548"/>
      <c r="U2715" s="99"/>
    </row>
    <row r="2716" spans="1:21" ht="19.5" customHeight="1">
      <c r="A2716" s="545">
        <v>3556</v>
      </c>
      <c r="B2716" s="545" t="s">
        <v>11149</v>
      </c>
      <c r="C2716" s="545" t="s">
        <v>216</v>
      </c>
      <c r="D2716" s="546"/>
      <c r="E2716" s="171" t="str">
        <f t="shared" si="42"/>
        <v>1900</v>
      </c>
      <c r="F2716" s="547">
        <v>0</v>
      </c>
      <c r="G2716" s="548">
        <v>0</v>
      </c>
      <c r="H2716" s="547">
        <v>0</v>
      </c>
      <c r="I2716" s="545" t="s">
        <v>12703</v>
      </c>
      <c r="J2716" s="545"/>
      <c r="K2716" s="545" t="s">
        <v>13413</v>
      </c>
      <c r="L2716" s="545" t="s">
        <v>13413</v>
      </c>
      <c r="M2716" s="548" t="s">
        <v>13758</v>
      </c>
      <c r="N2716" s="545" t="s">
        <v>13413</v>
      </c>
      <c r="O2716" s="545" t="s">
        <v>16365</v>
      </c>
      <c r="P2716" s="549">
        <v>2933</v>
      </c>
      <c r="Q2716" s="549">
        <v>1</v>
      </c>
      <c r="R2716" s="549">
        <v>120</v>
      </c>
      <c r="S2716" s="548"/>
      <c r="T2716" s="548"/>
      <c r="U2716" s="99"/>
    </row>
    <row r="2717" spans="1:21" ht="19.5" customHeight="1">
      <c r="A2717" s="545">
        <v>3557</v>
      </c>
      <c r="B2717" s="545" t="s">
        <v>11148</v>
      </c>
      <c r="C2717" s="545" t="s">
        <v>216</v>
      </c>
      <c r="D2717" s="546"/>
      <c r="E2717" s="171" t="str">
        <f t="shared" si="42"/>
        <v>1900</v>
      </c>
      <c r="F2717" s="547">
        <v>0</v>
      </c>
      <c r="G2717" s="548">
        <v>0</v>
      </c>
      <c r="H2717" s="547">
        <v>0</v>
      </c>
      <c r="I2717" s="545" t="s">
        <v>12703</v>
      </c>
      <c r="J2717" s="545"/>
      <c r="K2717" s="545" t="s">
        <v>13413</v>
      </c>
      <c r="L2717" s="545" t="s">
        <v>15304</v>
      </c>
      <c r="M2717" s="548" t="s">
        <v>13758</v>
      </c>
      <c r="N2717" s="545" t="s">
        <v>13413</v>
      </c>
      <c r="O2717" s="545" t="s">
        <v>16366</v>
      </c>
      <c r="P2717" s="549">
        <v>2934</v>
      </c>
      <c r="Q2717" s="549">
        <v>1</v>
      </c>
      <c r="R2717" s="549">
        <v>120</v>
      </c>
      <c r="S2717" s="548"/>
      <c r="T2717" s="548"/>
      <c r="U2717" s="99"/>
    </row>
    <row r="2718" spans="1:21" ht="19.5" customHeight="1">
      <c r="A2718" s="545">
        <v>3558</v>
      </c>
      <c r="B2718" s="545" t="s">
        <v>11147</v>
      </c>
      <c r="C2718" s="545" t="s">
        <v>216</v>
      </c>
      <c r="D2718" s="546"/>
      <c r="E2718" s="171" t="str">
        <f t="shared" si="42"/>
        <v>1900</v>
      </c>
      <c r="F2718" s="547">
        <v>0</v>
      </c>
      <c r="G2718" s="548">
        <v>0</v>
      </c>
      <c r="H2718" s="547">
        <v>0</v>
      </c>
      <c r="I2718" s="545" t="s">
        <v>12703</v>
      </c>
      <c r="J2718" s="545"/>
      <c r="K2718" s="545" t="s">
        <v>13413</v>
      </c>
      <c r="L2718" s="545" t="s">
        <v>13413</v>
      </c>
      <c r="M2718" s="548" t="s">
        <v>13758</v>
      </c>
      <c r="N2718" s="545" t="s">
        <v>13413</v>
      </c>
      <c r="O2718" s="545" t="s">
        <v>16367</v>
      </c>
      <c r="P2718" s="549">
        <v>2935</v>
      </c>
      <c r="Q2718" s="549">
        <v>1</v>
      </c>
      <c r="R2718" s="549">
        <v>120</v>
      </c>
      <c r="S2718" s="548"/>
      <c r="T2718" s="548"/>
      <c r="U2718" s="99"/>
    </row>
    <row r="2719" spans="1:21" ht="19.5" customHeight="1">
      <c r="A2719" s="545">
        <v>3559</v>
      </c>
      <c r="B2719" s="545" t="s">
        <v>11146</v>
      </c>
      <c r="C2719" s="545" t="s">
        <v>216</v>
      </c>
      <c r="D2719" s="546"/>
      <c r="E2719" s="171" t="str">
        <f t="shared" si="42"/>
        <v>1900</v>
      </c>
      <c r="F2719" s="547">
        <v>0</v>
      </c>
      <c r="G2719" s="548">
        <v>0</v>
      </c>
      <c r="H2719" s="547">
        <v>0</v>
      </c>
      <c r="I2719" s="545" t="s">
        <v>12703</v>
      </c>
      <c r="J2719" s="545"/>
      <c r="K2719" s="545" t="s">
        <v>13413</v>
      </c>
      <c r="L2719" s="545" t="s">
        <v>13413</v>
      </c>
      <c r="M2719" s="548" t="s">
        <v>13758</v>
      </c>
      <c r="N2719" s="545" t="s">
        <v>13413</v>
      </c>
      <c r="O2719" s="545" t="s">
        <v>16368</v>
      </c>
      <c r="P2719" s="549">
        <v>2936</v>
      </c>
      <c r="Q2719" s="549">
        <v>1</v>
      </c>
      <c r="R2719" s="549">
        <v>120</v>
      </c>
      <c r="S2719" s="548"/>
      <c r="T2719" s="548"/>
      <c r="U2719" s="99"/>
    </row>
    <row r="2720" spans="1:21" ht="19.5" customHeight="1">
      <c r="A2720" s="545">
        <v>3560</v>
      </c>
      <c r="B2720" s="545" t="s">
        <v>11145</v>
      </c>
      <c r="C2720" s="545" t="s">
        <v>216</v>
      </c>
      <c r="D2720" s="546"/>
      <c r="E2720" s="171" t="str">
        <f t="shared" si="42"/>
        <v>1900</v>
      </c>
      <c r="F2720" s="547">
        <v>0</v>
      </c>
      <c r="G2720" s="548">
        <v>0</v>
      </c>
      <c r="H2720" s="547">
        <v>0</v>
      </c>
      <c r="I2720" s="545" t="s">
        <v>12703</v>
      </c>
      <c r="J2720" s="545"/>
      <c r="K2720" s="545" t="s">
        <v>13413</v>
      </c>
      <c r="L2720" s="545" t="s">
        <v>16369</v>
      </c>
      <c r="M2720" s="548" t="s">
        <v>13758</v>
      </c>
      <c r="N2720" s="545" t="s">
        <v>13413</v>
      </c>
      <c r="O2720" s="545" t="s">
        <v>16370</v>
      </c>
      <c r="P2720" s="549">
        <v>2937</v>
      </c>
      <c r="Q2720" s="549">
        <v>1</v>
      </c>
      <c r="R2720" s="549">
        <v>120</v>
      </c>
      <c r="S2720" s="548"/>
      <c r="T2720" s="548"/>
      <c r="U2720" s="99"/>
    </row>
    <row r="2721" spans="1:21" ht="19.5" customHeight="1">
      <c r="A2721" s="545">
        <v>3561</v>
      </c>
      <c r="B2721" s="545" t="s">
        <v>6359</v>
      </c>
      <c r="C2721" s="545" t="s">
        <v>216</v>
      </c>
      <c r="D2721" s="546">
        <v>45708</v>
      </c>
      <c r="E2721" s="171" t="str">
        <f t="shared" si="42"/>
        <v>2025</v>
      </c>
      <c r="F2721" s="547">
        <v>79.06</v>
      </c>
      <c r="G2721" s="548">
        <v>0.19</v>
      </c>
      <c r="H2721" s="547">
        <v>66.430000000000007</v>
      </c>
      <c r="I2721" s="545" t="s">
        <v>12659</v>
      </c>
      <c r="J2721" s="545" t="s">
        <v>13307</v>
      </c>
      <c r="K2721" s="545" t="s">
        <v>13413</v>
      </c>
      <c r="L2721" s="545" t="s">
        <v>13413</v>
      </c>
      <c r="M2721" s="548" t="s">
        <v>13758</v>
      </c>
      <c r="N2721" s="545" t="s">
        <v>13413</v>
      </c>
      <c r="O2721" s="545" t="s">
        <v>13413</v>
      </c>
      <c r="P2721" s="549">
        <v>2938</v>
      </c>
      <c r="Q2721" s="549">
        <v>1</v>
      </c>
      <c r="R2721" s="549">
        <v>116</v>
      </c>
      <c r="S2721" s="548">
        <v>2228</v>
      </c>
      <c r="T2721" s="548"/>
      <c r="U2721" s="99"/>
    </row>
    <row r="2722" spans="1:21" ht="19.5" customHeight="1">
      <c r="A2722" s="545">
        <v>3562</v>
      </c>
      <c r="B2722" s="545" t="s">
        <v>2036</v>
      </c>
      <c r="C2722" s="545" t="s">
        <v>216</v>
      </c>
      <c r="D2722" s="546"/>
      <c r="E2722" s="171" t="str">
        <f t="shared" si="42"/>
        <v>1900</v>
      </c>
      <c r="F2722" s="547">
        <v>0</v>
      </c>
      <c r="G2722" s="548">
        <v>0</v>
      </c>
      <c r="H2722" s="547">
        <v>0</v>
      </c>
      <c r="I2722" s="545" t="s">
        <v>12706</v>
      </c>
      <c r="J2722" s="545"/>
      <c r="K2722" s="545" t="s">
        <v>13413</v>
      </c>
      <c r="L2722" s="545" t="s">
        <v>13413</v>
      </c>
      <c r="M2722" s="548" t="s">
        <v>13758</v>
      </c>
      <c r="N2722" s="545" t="s">
        <v>13413</v>
      </c>
      <c r="O2722" s="545" t="s">
        <v>16371</v>
      </c>
      <c r="P2722" s="549">
        <v>2939</v>
      </c>
      <c r="Q2722" s="549">
        <v>1</v>
      </c>
      <c r="R2722" s="549">
        <v>128</v>
      </c>
      <c r="S2722" s="548"/>
      <c r="T2722" s="548"/>
      <c r="U2722" s="99"/>
    </row>
    <row r="2723" spans="1:21" ht="19.5" customHeight="1">
      <c r="A2723" s="545">
        <v>3563</v>
      </c>
      <c r="B2723" s="545" t="s">
        <v>1988</v>
      </c>
      <c r="C2723" s="545" t="s">
        <v>216</v>
      </c>
      <c r="D2723" s="546"/>
      <c r="E2723" s="171" t="str">
        <f t="shared" si="42"/>
        <v>1900</v>
      </c>
      <c r="F2723" s="547">
        <v>0</v>
      </c>
      <c r="G2723" s="548">
        <v>0</v>
      </c>
      <c r="H2723" s="547">
        <v>0</v>
      </c>
      <c r="I2723" s="545" t="s">
        <v>12715</v>
      </c>
      <c r="J2723" s="545"/>
      <c r="K2723" s="545" t="s">
        <v>13413</v>
      </c>
      <c r="L2723" s="545" t="s">
        <v>13413</v>
      </c>
      <c r="M2723" s="548" t="s">
        <v>13758</v>
      </c>
      <c r="N2723" s="545" t="s">
        <v>13413</v>
      </c>
      <c r="O2723" s="545" t="s">
        <v>16335</v>
      </c>
      <c r="P2723" s="549">
        <v>2940</v>
      </c>
      <c r="Q2723" s="549">
        <v>1</v>
      </c>
      <c r="R2723" s="549">
        <v>129</v>
      </c>
      <c r="S2723" s="548"/>
      <c r="T2723" s="548"/>
      <c r="U2723" s="99"/>
    </row>
    <row r="2724" spans="1:21" ht="19.5" customHeight="1">
      <c r="A2724" s="545">
        <v>3565</v>
      </c>
      <c r="B2724" s="545" t="s">
        <v>11144</v>
      </c>
      <c r="C2724" s="545" t="s">
        <v>437</v>
      </c>
      <c r="D2724" s="546"/>
      <c r="E2724" s="171" t="str">
        <f t="shared" si="42"/>
        <v>1900</v>
      </c>
      <c r="F2724" s="547">
        <v>0</v>
      </c>
      <c r="G2724" s="548">
        <v>0</v>
      </c>
      <c r="H2724" s="547">
        <v>0</v>
      </c>
      <c r="I2724" s="545" t="s">
        <v>12668</v>
      </c>
      <c r="J2724" s="545"/>
      <c r="K2724" s="545" t="s">
        <v>13413</v>
      </c>
      <c r="L2724" s="545" t="s">
        <v>16372</v>
      </c>
      <c r="M2724" s="548" t="s">
        <v>13868</v>
      </c>
      <c r="N2724" s="545" t="s">
        <v>13413</v>
      </c>
      <c r="O2724" s="545" t="s">
        <v>13413</v>
      </c>
      <c r="P2724" s="549">
        <v>2941</v>
      </c>
      <c r="Q2724" s="549">
        <v>2</v>
      </c>
      <c r="R2724" s="549">
        <v>7</v>
      </c>
      <c r="S2724" s="548"/>
      <c r="T2724" s="548"/>
      <c r="U2724" s="99"/>
    </row>
    <row r="2725" spans="1:21" ht="19.5" customHeight="1">
      <c r="A2725" s="545">
        <v>3566</v>
      </c>
      <c r="B2725" s="545" t="s">
        <v>1482</v>
      </c>
      <c r="C2725" s="545" t="s">
        <v>216</v>
      </c>
      <c r="D2725" s="546"/>
      <c r="E2725" s="171" t="str">
        <f t="shared" si="42"/>
        <v>1900</v>
      </c>
      <c r="F2725" s="547">
        <v>0</v>
      </c>
      <c r="G2725" s="548">
        <v>0</v>
      </c>
      <c r="H2725" s="547">
        <v>0</v>
      </c>
      <c r="I2725" s="545" t="s">
        <v>12703</v>
      </c>
      <c r="J2725" s="545"/>
      <c r="K2725" s="545" t="s">
        <v>13413</v>
      </c>
      <c r="L2725" s="545" t="s">
        <v>13413</v>
      </c>
      <c r="M2725" s="548" t="s">
        <v>13758</v>
      </c>
      <c r="N2725" s="545" t="s">
        <v>13413</v>
      </c>
      <c r="O2725" s="545" t="s">
        <v>16373</v>
      </c>
      <c r="P2725" s="549">
        <v>2942</v>
      </c>
      <c r="Q2725" s="549">
        <v>1</v>
      </c>
      <c r="R2725" s="549">
        <v>120</v>
      </c>
      <c r="S2725" s="548"/>
      <c r="T2725" s="548"/>
      <c r="U2725" s="99"/>
    </row>
    <row r="2726" spans="1:21" ht="19.5" customHeight="1">
      <c r="A2726" s="545">
        <v>3567</v>
      </c>
      <c r="B2726" s="545" t="s">
        <v>11143</v>
      </c>
      <c r="C2726" s="545" t="s">
        <v>216</v>
      </c>
      <c r="D2726" s="546"/>
      <c r="E2726" s="171" t="str">
        <f t="shared" si="42"/>
        <v>1900</v>
      </c>
      <c r="F2726" s="547">
        <v>0</v>
      </c>
      <c r="G2726" s="548">
        <v>0</v>
      </c>
      <c r="H2726" s="547">
        <v>0</v>
      </c>
      <c r="I2726" s="545" t="s">
        <v>12703</v>
      </c>
      <c r="J2726" s="545"/>
      <c r="K2726" s="545" t="s">
        <v>13413</v>
      </c>
      <c r="L2726" s="545" t="s">
        <v>15304</v>
      </c>
      <c r="M2726" s="548" t="s">
        <v>13758</v>
      </c>
      <c r="N2726" s="545" t="s">
        <v>13413</v>
      </c>
      <c r="O2726" s="545" t="s">
        <v>16374</v>
      </c>
      <c r="P2726" s="549">
        <v>2943</v>
      </c>
      <c r="Q2726" s="549">
        <v>1</v>
      </c>
      <c r="R2726" s="549">
        <v>120</v>
      </c>
      <c r="S2726" s="548"/>
      <c r="T2726" s="548"/>
      <c r="U2726" s="99"/>
    </row>
    <row r="2727" spans="1:21" ht="19.5" customHeight="1">
      <c r="A2727" s="545">
        <v>3568</v>
      </c>
      <c r="B2727" s="545" t="s">
        <v>3677</v>
      </c>
      <c r="C2727" s="545" t="s">
        <v>216</v>
      </c>
      <c r="D2727" s="546"/>
      <c r="E2727" s="171" t="str">
        <f t="shared" si="42"/>
        <v>1900</v>
      </c>
      <c r="F2727" s="547">
        <v>0</v>
      </c>
      <c r="G2727" s="548">
        <v>0</v>
      </c>
      <c r="H2727" s="547">
        <v>0</v>
      </c>
      <c r="I2727" s="545" t="s">
        <v>12702</v>
      </c>
      <c r="J2727" s="545"/>
      <c r="K2727" s="545" t="s">
        <v>13413</v>
      </c>
      <c r="L2727" s="545" t="s">
        <v>13413</v>
      </c>
      <c r="M2727" s="548" t="s">
        <v>13758</v>
      </c>
      <c r="N2727" s="545" t="s">
        <v>13413</v>
      </c>
      <c r="O2727" s="545" t="s">
        <v>13413</v>
      </c>
      <c r="P2727" s="549">
        <v>2944</v>
      </c>
      <c r="Q2727" s="549">
        <v>1</v>
      </c>
      <c r="R2727" s="549">
        <v>27</v>
      </c>
      <c r="S2727" s="548"/>
      <c r="T2727" s="548"/>
      <c r="U2727" s="99"/>
    </row>
    <row r="2728" spans="1:21" ht="19.5" customHeight="1">
      <c r="A2728" s="545">
        <v>3569</v>
      </c>
      <c r="B2728" s="545" t="s">
        <v>1476</v>
      </c>
      <c r="C2728" s="545" t="s">
        <v>216</v>
      </c>
      <c r="D2728" s="546"/>
      <c r="E2728" s="171" t="str">
        <f t="shared" si="42"/>
        <v>1900</v>
      </c>
      <c r="F2728" s="547">
        <v>0</v>
      </c>
      <c r="G2728" s="548">
        <v>0</v>
      </c>
      <c r="H2728" s="547">
        <v>0</v>
      </c>
      <c r="I2728" s="545" t="s">
        <v>12703</v>
      </c>
      <c r="J2728" s="545"/>
      <c r="K2728" s="545" t="s">
        <v>13413</v>
      </c>
      <c r="L2728" s="545" t="s">
        <v>15307</v>
      </c>
      <c r="M2728" s="548" t="s">
        <v>13758</v>
      </c>
      <c r="N2728" s="545" t="s">
        <v>13413</v>
      </c>
      <c r="O2728" s="545" t="s">
        <v>16375</v>
      </c>
      <c r="P2728" s="549">
        <v>2945</v>
      </c>
      <c r="Q2728" s="549">
        <v>1</v>
      </c>
      <c r="R2728" s="549">
        <v>120</v>
      </c>
      <c r="S2728" s="548"/>
      <c r="T2728" s="548"/>
      <c r="U2728" s="99"/>
    </row>
    <row r="2729" spans="1:21" ht="19.5" customHeight="1">
      <c r="A2729" s="545">
        <v>3570</v>
      </c>
      <c r="B2729" s="545" t="s">
        <v>1499</v>
      </c>
      <c r="C2729" s="545" t="s">
        <v>216</v>
      </c>
      <c r="D2729" s="546"/>
      <c r="E2729" s="171" t="str">
        <f t="shared" si="42"/>
        <v>1900</v>
      </c>
      <c r="F2729" s="547">
        <v>0</v>
      </c>
      <c r="G2729" s="548">
        <v>0</v>
      </c>
      <c r="H2729" s="547">
        <v>0</v>
      </c>
      <c r="I2729" s="545" t="s">
        <v>12703</v>
      </c>
      <c r="J2729" s="545"/>
      <c r="K2729" s="545" t="s">
        <v>13413</v>
      </c>
      <c r="L2729" s="545" t="s">
        <v>13413</v>
      </c>
      <c r="M2729" s="548" t="s">
        <v>13758</v>
      </c>
      <c r="N2729" s="545" t="s">
        <v>13413</v>
      </c>
      <c r="O2729" s="545" t="s">
        <v>16376</v>
      </c>
      <c r="P2729" s="549">
        <v>2946</v>
      </c>
      <c r="Q2729" s="549">
        <v>1</v>
      </c>
      <c r="R2729" s="549">
        <v>120</v>
      </c>
      <c r="S2729" s="548"/>
      <c r="T2729" s="548"/>
      <c r="U2729" s="99"/>
    </row>
    <row r="2730" spans="1:21" ht="19.5" customHeight="1">
      <c r="A2730" s="545">
        <v>3572</v>
      </c>
      <c r="B2730" s="545" t="s">
        <v>11142</v>
      </c>
      <c r="C2730" s="545" t="s">
        <v>216</v>
      </c>
      <c r="D2730" s="546"/>
      <c r="E2730" s="171" t="str">
        <f t="shared" si="42"/>
        <v>1900</v>
      </c>
      <c r="F2730" s="547">
        <v>0</v>
      </c>
      <c r="G2730" s="548">
        <v>0</v>
      </c>
      <c r="H2730" s="547">
        <v>0</v>
      </c>
      <c r="I2730" s="545" t="s">
        <v>12703</v>
      </c>
      <c r="J2730" s="545"/>
      <c r="K2730" s="545" t="s">
        <v>13413</v>
      </c>
      <c r="L2730" s="545" t="s">
        <v>16377</v>
      </c>
      <c r="M2730" s="548" t="s">
        <v>13758</v>
      </c>
      <c r="N2730" s="545" t="s">
        <v>13413</v>
      </c>
      <c r="O2730" s="545" t="s">
        <v>16378</v>
      </c>
      <c r="P2730" s="549">
        <v>2947</v>
      </c>
      <c r="Q2730" s="549">
        <v>1</v>
      </c>
      <c r="R2730" s="549">
        <v>120</v>
      </c>
      <c r="S2730" s="548"/>
      <c r="T2730" s="548"/>
      <c r="U2730" s="99"/>
    </row>
    <row r="2731" spans="1:21" ht="19.5" customHeight="1">
      <c r="A2731" s="545">
        <v>3574</v>
      </c>
      <c r="B2731" s="545" t="s">
        <v>1472</v>
      </c>
      <c r="C2731" s="545" t="s">
        <v>216</v>
      </c>
      <c r="D2731" s="546"/>
      <c r="E2731" s="171" t="str">
        <f t="shared" si="42"/>
        <v>1900</v>
      </c>
      <c r="F2731" s="547">
        <v>0</v>
      </c>
      <c r="G2731" s="548">
        <v>0</v>
      </c>
      <c r="H2731" s="547">
        <v>0</v>
      </c>
      <c r="I2731" s="545" t="s">
        <v>12703</v>
      </c>
      <c r="J2731" s="545"/>
      <c r="K2731" s="545" t="s">
        <v>13413</v>
      </c>
      <c r="L2731" s="545" t="s">
        <v>15307</v>
      </c>
      <c r="M2731" s="548" t="s">
        <v>13758</v>
      </c>
      <c r="N2731" s="545" t="s">
        <v>13413</v>
      </c>
      <c r="O2731" s="545" t="s">
        <v>16379</v>
      </c>
      <c r="P2731" s="549">
        <v>2948</v>
      </c>
      <c r="Q2731" s="549">
        <v>1</v>
      </c>
      <c r="R2731" s="549">
        <v>120</v>
      </c>
      <c r="S2731" s="548"/>
      <c r="T2731" s="548"/>
      <c r="U2731" s="99"/>
    </row>
    <row r="2732" spans="1:21" ht="19.5" customHeight="1">
      <c r="A2732" s="545">
        <v>3575</v>
      </c>
      <c r="B2732" s="545" t="s">
        <v>11141</v>
      </c>
      <c r="C2732" s="545" t="s">
        <v>216</v>
      </c>
      <c r="D2732" s="546"/>
      <c r="E2732" s="171" t="str">
        <f t="shared" si="42"/>
        <v>1900</v>
      </c>
      <c r="F2732" s="547">
        <v>0</v>
      </c>
      <c r="G2732" s="548">
        <v>0</v>
      </c>
      <c r="H2732" s="547">
        <v>0</v>
      </c>
      <c r="I2732" s="545" t="s">
        <v>12703</v>
      </c>
      <c r="J2732" s="545"/>
      <c r="K2732" s="545" t="s">
        <v>13413</v>
      </c>
      <c r="L2732" s="545" t="s">
        <v>15304</v>
      </c>
      <c r="M2732" s="548" t="s">
        <v>13758</v>
      </c>
      <c r="N2732" s="545" t="s">
        <v>13413</v>
      </c>
      <c r="O2732" s="545" t="s">
        <v>16380</v>
      </c>
      <c r="P2732" s="549">
        <v>2949</v>
      </c>
      <c r="Q2732" s="549">
        <v>1</v>
      </c>
      <c r="R2732" s="549">
        <v>120</v>
      </c>
      <c r="S2732" s="548"/>
      <c r="T2732" s="548"/>
      <c r="U2732" s="99"/>
    </row>
    <row r="2733" spans="1:21" ht="19.5" customHeight="1">
      <c r="A2733" s="545">
        <v>3576</v>
      </c>
      <c r="B2733" s="545" t="s">
        <v>11140</v>
      </c>
      <c r="C2733" s="545" t="s">
        <v>216</v>
      </c>
      <c r="D2733" s="546"/>
      <c r="E2733" s="171" t="str">
        <f t="shared" si="42"/>
        <v>1900</v>
      </c>
      <c r="F2733" s="547">
        <v>0</v>
      </c>
      <c r="G2733" s="548">
        <v>0</v>
      </c>
      <c r="H2733" s="547">
        <v>0</v>
      </c>
      <c r="I2733" s="545" t="s">
        <v>12715</v>
      </c>
      <c r="J2733" s="545"/>
      <c r="K2733" s="545" t="s">
        <v>13413</v>
      </c>
      <c r="L2733" s="545" t="s">
        <v>13413</v>
      </c>
      <c r="M2733" s="548" t="s">
        <v>13758</v>
      </c>
      <c r="N2733" s="545" t="s">
        <v>13413</v>
      </c>
      <c r="O2733" s="545" t="s">
        <v>16381</v>
      </c>
      <c r="P2733" s="549">
        <v>2950</v>
      </c>
      <c r="Q2733" s="549">
        <v>1</v>
      </c>
      <c r="R2733" s="549">
        <v>129</v>
      </c>
      <c r="S2733" s="548"/>
      <c r="T2733" s="548"/>
      <c r="U2733" s="99"/>
    </row>
    <row r="2734" spans="1:21" ht="19.5" customHeight="1">
      <c r="A2734" s="545">
        <v>3577</v>
      </c>
      <c r="B2734" s="545" t="s">
        <v>3938</v>
      </c>
      <c r="C2734" s="545" t="s">
        <v>216</v>
      </c>
      <c r="D2734" s="546">
        <v>43524</v>
      </c>
      <c r="E2734" s="171" t="str">
        <f t="shared" si="42"/>
        <v>2019</v>
      </c>
      <c r="F2734" s="547">
        <v>9512</v>
      </c>
      <c r="G2734" s="548">
        <v>0.19</v>
      </c>
      <c r="H2734" s="547">
        <v>7993.28</v>
      </c>
      <c r="I2734" s="545" t="s">
        <v>12741</v>
      </c>
      <c r="J2734" s="545" t="s">
        <v>13305</v>
      </c>
      <c r="K2734" s="545" t="s">
        <v>13413</v>
      </c>
      <c r="L2734" s="545" t="s">
        <v>13413</v>
      </c>
      <c r="M2734" s="548" t="s">
        <v>13758</v>
      </c>
      <c r="N2734" s="545" t="s">
        <v>13413</v>
      </c>
      <c r="O2734" s="545" t="s">
        <v>13413</v>
      </c>
      <c r="P2734" s="549">
        <v>2951</v>
      </c>
      <c r="Q2734" s="549">
        <v>1</v>
      </c>
      <c r="R2734" s="549">
        <v>37</v>
      </c>
      <c r="S2734" s="548">
        <v>2217</v>
      </c>
      <c r="T2734" s="548"/>
      <c r="U2734" s="99"/>
    </row>
    <row r="2735" spans="1:21" ht="19.5" customHeight="1">
      <c r="A2735" s="545">
        <v>3578</v>
      </c>
      <c r="B2735" s="545" t="s">
        <v>11139</v>
      </c>
      <c r="C2735" s="545" t="s">
        <v>216</v>
      </c>
      <c r="D2735" s="546"/>
      <c r="E2735" s="171" t="str">
        <f t="shared" si="42"/>
        <v>1900</v>
      </c>
      <c r="F2735" s="547">
        <v>0</v>
      </c>
      <c r="G2735" s="548">
        <v>0</v>
      </c>
      <c r="H2735" s="547">
        <v>0</v>
      </c>
      <c r="I2735" s="545" t="s">
        <v>12741</v>
      </c>
      <c r="J2735" s="545"/>
      <c r="K2735" s="545" t="s">
        <v>16382</v>
      </c>
      <c r="L2735" s="545" t="s">
        <v>13413</v>
      </c>
      <c r="M2735" s="548" t="s">
        <v>13758</v>
      </c>
      <c r="N2735" s="545" t="s">
        <v>13413</v>
      </c>
      <c r="O2735" s="545" t="s">
        <v>16383</v>
      </c>
      <c r="P2735" s="549">
        <v>2952</v>
      </c>
      <c r="Q2735" s="549">
        <v>1</v>
      </c>
      <c r="R2735" s="549">
        <v>37</v>
      </c>
      <c r="S2735" s="548"/>
      <c r="T2735" s="548"/>
      <c r="U2735" s="99"/>
    </row>
    <row r="2736" spans="1:21" ht="19.5" customHeight="1">
      <c r="A2736" s="545">
        <v>3579</v>
      </c>
      <c r="B2736" s="545" t="s">
        <v>3940</v>
      </c>
      <c r="C2736" s="545" t="s">
        <v>216</v>
      </c>
      <c r="D2736" s="546"/>
      <c r="E2736" s="171" t="str">
        <f t="shared" si="42"/>
        <v>1900</v>
      </c>
      <c r="F2736" s="547">
        <v>0</v>
      </c>
      <c r="G2736" s="548">
        <v>0</v>
      </c>
      <c r="H2736" s="547">
        <v>0</v>
      </c>
      <c r="I2736" s="545" t="s">
        <v>12741</v>
      </c>
      <c r="J2736" s="545"/>
      <c r="K2736" s="545" t="s">
        <v>13413</v>
      </c>
      <c r="L2736" s="545" t="s">
        <v>13413</v>
      </c>
      <c r="M2736" s="548" t="s">
        <v>13758</v>
      </c>
      <c r="N2736" s="545" t="s">
        <v>13413</v>
      </c>
      <c r="O2736" s="545" t="s">
        <v>13413</v>
      </c>
      <c r="P2736" s="549">
        <v>2953</v>
      </c>
      <c r="Q2736" s="549">
        <v>1</v>
      </c>
      <c r="R2736" s="549">
        <v>37</v>
      </c>
      <c r="S2736" s="548"/>
      <c r="T2736" s="548"/>
      <c r="U2736" s="99"/>
    </row>
    <row r="2737" spans="1:21" ht="19.5" customHeight="1">
      <c r="A2737" s="545">
        <v>3580</v>
      </c>
      <c r="B2737" s="545" t="s">
        <v>11138</v>
      </c>
      <c r="C2737" s="545" t="s">
        <v>216</v>
      </c>
      <c r="D2737" s="546"/>
      <c r="E2737" s="171" t="str">
        <f t="shared" si="42"/>
        <v>1900</v>
      </c>
      <c r="F2737" s="547">
        <v>0</v>
      </c>
      <c r="G2737" s="548">
        <v>0</v>
      </c>
      <c r="H2737" s="547">
        <v>0</v>
      </c>
      <c r="I2737" s="545" t="s">
        <v>12741</v>
      </c>
      <c r="J2737" s="545"/>
      <c r="K2737" s="545" t="s">
        <v>13413</v>
      </c>
      <c r="L2737" s="545" t="s">
        <v>13413</v>
      </c>
      <c r="M2737" s="548" t="s">
        <v>13758</v>
      </c>
      <c r="N2737" s="545" t="s">
        <v>13413</v>
      </c>
      <c r="O2737" s="545" t="s">
        <v>16384</v>
      </c>
      <c r="P2737" s="549">
        <v>2954</v>
      </c>
      <c r="Q2737" s="549">
        <v>1</v>
      </c>
      <c r="R2737" s="549">
        <v>37</v>
      </c>
      <c r="S2737" s="548"/>
      <c r="T2737" s="548"/>
      <c r="U2737" s="99"/>
    </row>
    <row r="2738" spans="1:21" ht="19.5" customHeight="1">
      <c r="A2738" s="545">
        <v>3581</v>
      </c>
      <c r="B2738" s="545" t="s">
        <v>3936</v>
      </c>
      <c r="C2738" s="545" t="s">
        <v>216</v>
      </c>
      <c r="D2738" s="546">
        <v>43567</v>
      </c>
      <c r="E2738" s="171" t="str">
        <f t="shared" si="42"/>
        <v>2019</v>
      </c>
      <c r="F2738" s="547">
        <v>54085</v>
      </c>
      <c r="G2738" s="548">
        <v>0.19</v>
      </c>
      <c r="H2738" s="547">
        <v>45449.58</v>
      </c>
      <c r="I2738" s="545" t="s">
        <v>12741</v>
      </c>
      <c r="J2738" s="545" t="s">
        <v>13298</v>
      </c>
      <c r="K2738" s="545" t="s">
        <v>13413</v>
      </c>
      <c r="L2738" s="545" t="s">
        <v>13413</v>
      </c>
      <c r="M2738" s="548" t="s">
        <v>13758</v>
      </c>
      <c r="N2738" s="545" t="s">
        <v>13413</v>
      </c>
      <c r="O2738" s="545" t="s">
        <v>13413</v>
      </c>
      <c r="P2738" s="549">
        <v>2955</v>
      </c>
      <c r="Q2738" s="549">
        <v>1</v>
      </c>
      <c r="R2738" s="549">
        <v>37</v>
      </c>
      <c r="S2738" s="548">
        <v>1012</v>
      </c>
      <c r="T2738" s="548"/>
      <c r="U2738" s="99"/>
    </row>
    <row r="2739" spans="1:21" ht="19.5" customHeight="1">
      <c r="A2739" s="545">
        <v>3582</v>
      </c>
      <c r="B2739" s="545" t="s">
        <v>6022</v>
      </c>
      <c r="C2739" s="545" t="s">
        <v>216</v>
      </c>
      <c r="D2739" s="546">
        <v>44593</v>
      </c>
      <c r="E2739" s="171" t="str">
        <f t="shared" si="42"/>
        <v>2022</v>
      </c>
      <c r="F2739" s="547">
        <v>8269</v>
      </c>
      <c r="G2739" s="548">
        <v>0.19</v>
      </c>
      <c r="H2739" s="547">
        <v>6948.74</v>
      </c>
      <c r="I2739" s="545" t="s">
        <v>12741</v>
      </c>
      <c r="J2739" s="545" t="s">
        <v>13297</v>
      </c>
      <c r="K2739" s="545" t="s">
        <v>13413</v>
      </c>
      <c r="L2739" s="545" t="s">
        <v>13413</v>
      </c>
      <c r="M2739" s="548" t="s">
        <v>13758</v>
      </c>
      <c r="N2739" s="545" t="s">
        <v>13413</v>
      </c>
      <c r="O2739" s="545" t="s">
        <v>13413</v>
      </c>
      <c r="P2739" s="549">
        <v>2956</v>
      </c>
      <c r="Q2739" s="549">
        <v>1</v>
      </c>
      <c r="R2739" s="549">
        <v>37</v>
      </c>
      <c r="S2739" s="548">
        <v>2257</v>
      </c>
      <c r="T2739" s="548"/>
      <c r="U2739" s="99"/>
    </row>
    <row r="2740" spans="1:21" ht="19.5" customHeight="1">
      <c r="A2740" s="545">
        <v>3583</v>
      </c>
      <c r="B2740" s="545" t="s">
        <v>3935</v>
      </c>
      <c r="C2740" s="545" t="s">
        <v>216</v>
      </c>
      <c r="D2740" s="546"/>
      <c r="E2740" s="171" t="str">
        <f t="shared" si="42"/>
        <v>1900</v>
      </c>
      <c r="F2740" s="547">
        <v>0</v>
      </c>
      <c r="G2740" s="548">
        <v>0</v>
      </c>
      <c r="H2740" s="547">
        <v>0</v>
      </c>
      <c r="I2740" s="545" t="s">
        <v>12741</v>
      </c>
      <c r="J2740" s="545"/>
      <c r="K2740" s="545" t="s">
        <v>13413</v>
      </c>
      <c r="L2740" s="545" t="s">
        <v>13413</v>
      </c>
      <c r="M2740" s="548" t="s">
        <v>13758</v>
      </c>
      <c r="N2740" s="545" t="s">
        <v>13413</v>
      </c>
      <c r="O2740" s="545" t="s">
        <v>13413</v>
      </c>
      <c r="P2740" s="549">
        <v>2957</v>
      </c>
      <c r="Q2740" s="549">
        <v>1</v>
      </c>
      <c r="R2740" s="549">
        <v>37</v>
      </c>
      <c r="S2740" s="548"/>
      <c r="T2740" s="548"/>
      <c r="U2740" s="99"/>
    </row>
    <row r="2741" spans="1:21" ht="19.5" customHeight="1">
      <c r="A2741" s="545">
        <v>3584</v>
      </c>
      <c r="B2741" s="545" t="s">
        <v>3937</v>
      </c>
      <c r="C2741" s="545" t="s">
        <v>216</v>
      </c>
      <c r="D2741" s="546"/>
      <c r="E2741" s="171" t="str">
        <f t="shared" si="42"/>
        <v>1900</v>
      </c>
      <c r="F2741" s="547">
        <v>0</v>
      </c>
      <c r="G2741" s="548">
        <v>0</v>
      </c>
      <c r="H2741" s="547">
        <v>0</v>
      </c>
      <c r="I2741" s="545" t="s">
        <v>12741</v>
      </c>
      <c r="J2741" s="545"/>
      <c r="K2741" s="545" t="s">
        <v>13413</v>
      </c>
      <c r="L2741" s="545" t="s">
        <v>13413</v>
      </c>
      <c r="M2741" s="548" t="s">
        <v>13758</v>
      </c>
      <c r="N2741" s="545" t="s">
        <v>13413</v>
      </c>
      <c r="O2741" s="545" t="s">
        <v>13413</v>
      </c>
      <c r="P2741" s="549">
        <v>2958</v>
      </c>
      <c r="Q2741" s="549">
        <v>1</v>
      </c>
      <c r="R2741" s="549">
        <v>37</v>
      </c>
      <c r="S2741" s="548"/>
      <c r="T2741" s="548"/>
      <c r="U2741" s="99"/>
    </row>
    <row r="2742" spans="1:21" ht="19.5" customHeight="1">
      <c r="A2742" s="545">
        <v>3585</v>
      </c>
      <c r="B2742" s="545" t="s">
        <v>11137</v>
      </c>
      <c r="C2742" s="545" t="s">
        <v>216</v>
      </c>
      <c r="D2742" s="546"/>
      <c r="E2742" s="171" t="str">
        <f t="shared" si="42"/>
        <v>1900</v>
      </c>
      <c r="F2742" s="547">
        <v>0</v>
      </c>
      <c r="G2742" s="548">
        <v>0</v>
      </c>
      <c r="H2742" s="547">
        <v>0</v>
      </c>
      <c r="I2742" s="545" t="s">
        <v>12741</v>
      </c>
      <c r="J2742" s="545"/>
      <c r="K2742" s="545" t="s">
        <v>13413</v>
      </c>
      <c r="L2742" s="545" t="s">
        <v>16385</v>
      </c>
      <c r="M2742" s="548" t="s">
        <v>13758</v>
      </c>
      <c r="N2742" s="545" t="s">
        <v>13413</v>
      </c>
      <c r="O2742" s="545" t="s">
        <v>16386</v>
      </c>
      <c r="P2742" s="549">
        <v>2959</v>
      </c>
      <c r="Q2742" s="549">
        <v>1</v>
      </c>
      <c r="R2742" s="549">
        <v>37</v>
      </c>
      <c r="S2742" s="548"/>
      <c r="T2742" s="548"/>
      <c r="U2742" s="99"/>
    </row>
    <row r="2743" spans="1:21" ht="19.5" customHeight="1">
      <c r="A2743" s="545">
        <v>3586</v>
      </c>
      <c r="B2743" s="545" t="s">
        <v>3929</v>
      </c>
      <c r="C2743" s="545" t="s">
        <v>216</v>
      </c>
      <c r="D2743" s="546"/>
      <c r="E2743" s="171" t="str">
        <f t="shared" si="42"/>
        <v>1900</v>
      </c>
      <c r="F2743" s="547">
        <v>0</v>
      </c>
      <c r="G2743" s="548">
        <v>0</v>
      </c>
      <c r="H2743" s="547">
        <v>0</v>
      </c>
      <c r="I2743" s="545" t="s">
        <v>12741</v>
      </c>
      <c r="J2743" s="545"/>
      <c r="K2743" s="545" t="s">
        <v>13413</v>
      </c>
      <c r="L2743" s="545" t="s">
        <v>13413</v>
      </c>
      <c r="M2743" s="548" t="s">
        <v>13758</v>
      </c>
      <c r="N2743" s="545" t="s">
        <v>13413</v>
      </c>
      <c r="O2743" s="545" t="s">
        <v>13413</v>
      </c>
      <c r="P2743" s="549">
        <v>2960</v>
      </c>
      <c r="Q2743" s="549">
        <v>1</v>
      </c>
      <c r="R2743" s="549">
        <v>37</v>
      </c>
      <c r="S2743" s="548"/>
      <c r="T2743" s="548"/>
      <c r="U2743" s="99"/>
    </row>
    <row r="2744" spans="1:21" ht="19.5" customHeight="1">
      <c r="A2744" s="545">
        <v>3587</v>
      </c>
      <c r="B2744" s="545" t="s">
        <v>3917</v>
      </c>
      <c r="C2744" s="545" t="s">
        <v>216</v>
      </c>
      <c r="D2744" s="546"/>
      <c r="E2744" s="171" t="str">
        <f t="shared" si="42"/>
        <v>1900</v>
      </c>
      <c r="F2744" s="547">
        <v>0</v>
      </c>
      <c r="G2744" s="548">
        <v>0</v>
      </c>
      <c r="H2744" s="547">
        <v>0</v>
      </c>
      <c r="I2744" s="545" t="s">
        <v>12741</v>
      </c>
      <c r="J2744" s="545"/>
      <c r="K2744" s="545" t="s">
        <v>13413</v>
      </c>
      <c r="L2744" s="545" t="s">
        <v>16387</v>
      </c>
      <c r="M2744" s="548" t="s">
        <v>13758</v>
      </c>
      <c r="N2744" s="545" t="s">
        <v>13413</v>
      </c>
      <c r="O2744" s="545" t="s">
        <v>16388</v>
      </c>
      <c r="P2744" s="549">
        <v>2961</v>
      </c>
      <c r="Q2744" s="549">
        <v>1</v>
      </c>
      <c r="R2744" s="549">
        <v>37</v>
      </c>
      <c r="S2744" s="548"/>
      <c r="T2744" s="548"/>
      <c r="U2744" s="99"/>
    </row>
    <row r="2745" spans="1:21" ht="19.5" customHeight="1">
      <c r="A2745" s="545">
        <v>3588</v>
      </c>
      <c r="B2745" s="545" t="s">
        <v>380</v>
      </c>
      <c r="C2745" s="545" t="s">
        <v>216</v>
      </c>
      <c r="D2745" s="546">
        <v>44175</v>
      </c>
      <c r="E2745" s="171" t="str">
        <f t="shared" si="42"/>
        <v>2020</v>
      </c>
      <c r="F2745" s="547">
        <v>37960.699999999997</v>
      </c>
      <c r="G2745" s="548">
        <v>0.19</v>
      </c>
      <c r="H2745" s="547">
        <v>31899.75</v>
      </c>
      <c r="I2745" s="545" t="s">
        <v>12741</v>
      </c>
      <c r="J2745" s="545" t="s">
        <v>13297</v>
      </c>
      <c r="K2745" s="545" t="s">
        <v>13413</v>
      </c>
      <c r="L2745" s="545" t="s">
        <v>13413</v>
      </c>
      <c r="M2745" s="548" t="s">
        <v>13758</v>
      </c>
      <c r="N2745" s="545" t="s">
        <v>13413</v>
      </c>
      <c r="O2745" s="545" t="s">
        <v>13413</v>
      </c>
      <c r="P2745" s="549">
        <v>2962</v>
      </c>
      <c r="Q2745" s="549">
        <v>1</v>
      </c>
      <c r="R2745" s="549">
        <v>37</v>
      </c>
      <c r="S2745" s="548">
        <v>2257</v>
      </c>
      <c r="T2745" s="548"/>
      <c r="U2745" s="99"/>
    </row>
    <row r="2746" spans="1:21" ht="19.5" customHeight="1">
      <c r="A2746" s="545">
        <v>3589</v>
      </c>
      <c r="B2746" s="545" t="s">
        <v>368</v>
      </c>
      <c r="C2746" s="545" t="s">
        <v>216</v>
      </c>
      <c r="D2746" s="546">
        <v>46052</v>
      </c>
      <c r="E2746" s="171" t="str">
        <f t="shared" si="42"/>
        <v>2026</v>
      </c>
      <c r="F2746" s="547">
        <v>186563</v>
      </c>
      <c r="G2746" s="548">
        <v>0.19</v>
      </c>
      <c r="H2746" s="547">
        <v>156775.63</v>
      </c>
      <c r="I2746" s="545" t="s">
        <v>12741</v>
      </c>
      <c r="J2746" s="545" t="s">
        <v>13307</v>
      </c>
      <c r="K2746" s="545" t="s">
        <v>13413</v>
      </c>
      <c r="L2746" s="545" t="s">
        <v>13413</v>
      </c>
      <c r="M2746" s="548" t="s">
        <v>13758</v>
      </c>
      <c r="N2746" s="545" t="s">
        <v>13413</v>
      </c>
      <c r="O2746" s="545" t="s">
        <v>13413</v>
      </c>
      <c r="P2746" s="549">
        <v>2963</v>
      </c>
      <c r="Q2746" s="549">
        <v>1</v>
      </c>
      <c r="R2746" s="549">
        <v>37</v>
      </c>
      <c r="S2746" s="548">
        <v>2228</v>
      </c>
      <c r="T2746" s="548"/>
      <c r="U2746" s="99"/>
    </row>
    <row r="2747" spans="1:21" ht="19.5" customHeight="1">
      <c r="A2747" s="545">
        <v>3590</v>
      </c>
      <c r="B2747" s="545" t="s">
        <v>6024</v>
      </c>
      <c r="C2747" s="545" t="s">
        <v>216</v>
      </c>
      <c r="D2747" s="546">
        <v>44593</v>
      </c>
      <c r="E2747" s="171" t="str">
        <f t="shared" si="42"/>
        <v>2022</v>
      </c>
      <c r="F2747" s="547">
        <v>40220</v>
      </c>
      <c r="G2747" s="548">
        <v>0.19</v>
      </c>
      <c r="H2747" s="547">
        <v>33798.32</v>
      </c>
      <c r="I2747" s="545" t="s">
        <v>12741</v>
      </c>
      <c r="J2747" s="545" t="s">
        <v>13297</v>
      </c>
      <c r="K2747" s="545" t="s">
        <v>13413</v>
      </c>
      <c r="L2747" s="545" t="s">
        <v>13413</v>
      </c>
      <c r="M2747" s="548" t="s">
        <v>13758</v>
      </c>
      <c r="N2747" s="545" t="s">
        <v>13413</v>
      </c>
      <c r="O2747" s="545" t="s">
        <v>13413</v>
      </c>
      <c r="P2747" s="549">
        <v>2964</v>
      </c>
      <c r="Q2747" s="549">
        <v>1</v>
      </c>
      <c r="R2747" s="549">
        <v>37</v>
      </c>
      <c r="S2747" s="548">
        <v>2257</v>
      </c>
      <c r="T2747" s="548"/>
      <c r="U2747" s="99"/>
    </row>
    <row r="2748" spans="1:21" ht="19.5" customHeight="1">
      <c r="A2748" s="545">
        <v>3591</v>
      </c>
      <c r="B2748" s="545" t="s">
        <v>6025</v>
      </c>
      <c r="C2748" s="545" t="s">
        <v>216</v>
      </c>
      <c r="D2748" s="546">
        <v>46052</v>
      </c>
      <c r="E2748" s="171" t="str">
        <f t="shared" si="42"/>
        <v>2026</v>
      </c>
      <c r="F2748" s="547">
        <v>168729</v>
      </c>
      <c r="G2748" s="548">
        <v>0.19</v>
      </c>
      <c r="H2748" s="547">
        <v>141789.07999999999</v>
      </c>
      <c r="I2748" s="545" t="s">
        <v>12741</v>
      </c>
      <c r="J2748" s="545" t="s">
        <v>13307</v>
      </c>
      <c r="K2748" s="545" t="s">
        <v>22189</v>
      </c>
      <c r="L2748" s="545" t="s">
        <v>13413</v>
      </c>
      <c r="M2748" s="548" t="s">
        <v>13758</v>
      </c>
      <c r="N2748" s="545" t="s">
        <v>13413</v>
      </c>
      <c r="O2748" s="545" t="s">
        <v>16389</v>
      </c>
      <c r="P2748" s="549">
        <v>2965</v>
      </c>
      <c r="Q2748" s="549">
        <v>1</v>
      </c>
      <c r="R2748" s="549">
        <v>37</v>
      </c>
      <c r="S2748" s="548">
        <v>2228</v>
      </c>
      <c r="T2748" s="548"/>
      <c r="U2748" s="99"/>
    </row>
    <row r="2749" spans="1:21" ht="19.5" customHeight="1">
      <c r="A2749" s="545">
        <v>3593</v>
      </c>
      <c r="B2749" s="545" t="s">
        <v>2170</v>
      </c>
      <c r="C2749" s="545" t="s">
        <v>216</v>
      </c>
      <c r="D2749" s="546"/>
      <c r="E2749" s="171" t="str">
        <f t="shared" si="42"/>
        <v>1900</v>
      </c>
      <c r="F2749" s="547">
        <v>0</v>
      </c>
      <c r="G2749" s="548">
        <v>0</v>
      </c>
      <c r="H2749" s="547">
        <v>0</v>
      </c>
      <c r="I2749" s="545" t="s">
        <v>12755</v>
      </c>
      <c r="J2749" s="545"/>
      <c r="K2749" s="545" t="s">
        <v>13413</v>
      </c>
      <c r="L2749" s="545" t="s">
        <v>16390</v>
      </c>
      <c r="M2749" s="548" t="s">
        <v>13758</v>
      </c>
      <c r="N2749" s="545" t="s">
        <v>13413</v>
      </c>
      <c r="O2749" s="545" t="s">
        <v>13413</v>
      </c>
      <c r="P2749" s="549">
        <v>2966</v>
      </c>
      <c r="Q2749" s="549">
        <v>1</v>
      </c>
      <c r="R2749" s="549">
        <v>132</v>
      </c>
      <c r="S2749" s="548"/>
      <c r="T2749" s="548"/>
      <c r="U2749" s="99"/>
    </row>
    <row r="2750" spans="1:21" ht="19.5" customHeight="1">
      <c r="A2750" s="545">
        <v>3594</v>
      </c>
      <c r="B2750" s="545" t="s">
        <v>2171</v>
      </c>
      <c r="C2750" s="545" t="s">
        <v>216</v>
      </c>
      <c r="D2750" s="546">
        <v>45708</v>
      </c>
      <c r="E2750" s="171" t="str">
        <f t="shared" si="42"/>
        <v>2025</v>
      </c>
      <c r="F2750" s="547">
        <v>191207.02</v>
      </c>
      <c r="G2750" s="548">
        <v>0.19</v>
      </c>
      <c r="H2750" s="547">
        <v>160678.17000000001</v>
      </c>
      <c r="I2750" s="545" t="s">
        <v>12755</v>
      </c>
      <c r="J2750" s="545" t="s">
        <v>13307</v>
      </c>
      <c r="K2750" s="545" t="s">
        <v>13413</v>
      </c>
      <c r="L2750" s="545" t="s">
        <v>16390</v>
      </c>
      <c r="M2750" s="548" t="s">
        <v>13758</v>
      </c>
      <c r="N2750" s="545" t="s">
        <v>13413</v>
      </c>
      <c r="O2750" s="545" t="s">
        <v>13413</v>
      </c>
      <c r="P2750" s="549">
        <v>2967</v>
      </c>
      <c r="Q2750" s="549">
        <v>1</v>
      </c>
      <c r="R2750" s="549">
        <v>132</v>
      </c>
      <c r="S2750" s="548">
        <v>2228</v>
      </c>
      <c r="T2750" s="548"/>
      <c r="U2750" s="99"/>
    </row>
    <row r="2751" spans="1:21" ht="19.5" customHeight="1">
      <c r="A2751" s="545">
        <v>3595</v>
      </c>
      <c r="B2751" s="545" t="s">
        <v>2172</v>
      </c>
      <c r="C2751" s="545" t="s">
        <v>216</v>
      </c>
      <c r="D2751" s="546"/>
      <c r="E2751" s="171" t="str">
        <f t="shared" si="42"/>
        <v>1900</v>
      </c>
      <c r="F2751" s="547">
        <v>0</v>
      </c>
      <c r="G2751" s="548">
        <v>0</v>
      </c>
      <c r="H2751" s="547">
        <v>0</v>
      </c>
      <c r="I2751" s="545" t="s">
        <v>12755</v>
      </c>
      <c r="J2751" s="545"/>
      <c r="K2751" s="545" t="s">
        <v>13413</v>
      </c>
      <c r="L2751" s="545" t="s">
        <v>13413</v>
      </c>
      <c r="M2751" s="548" t="s">
        <v>13758</v>
      </c>
      <c r="N2751" s="545" t="s">
        <v>13413</v>
      </c>
      <c r="O2751" s="545" t="s">
        <v>13413</v>
      </c>
      <c r="P2751" s="549">
        <v>2968</v>
      </c>
      <c r="Q2751" s="549">
        <v>1</v>
      </c>
      <c r="R2751" s="549">
        <v>132</v>
      </c>
      <c r="S2751" s="548"/>
      <c r="T2751" s="548"/>
      <c r="U2751" s="99"/>
    </row>
    <row r="2752" spans="1:21" ht="19.5" customHeight="1">
      <c r="A2752" s="545">
        <v>3596</v>
      </c>
      <c r="B2752" s="545" t="s">
        <v>2173</v>
      </c>
      <c r="C2752" s="545" t="s">
        <v>216</v>
      </c>
      <c r="D2752" s="546"/>
      <c r="E2752" s="171" t="str">
        <f t="shared" si="42"/>
        <v>1900</v>
      </c>
      <c r="F2752" s="547">
        <v>0</v>
      </c>
      <c r="G2752" s="548">
        <v>0</v>
      </c>
      <c r="H2752" s="547">
        <v>0</v>
      </c>
      <c r="I2752" s="545" t="s">
        <v>12755</v>
      </c>
      <c r="J2752" s="545"/>
      <c r="K2752" s="545" t="s">
        <v>13413</v>
      </c>
      <c r="L2752" s="545" t="s">
        <v>13413</v>
      </c>
      <c r="M2752" s="548" t="s">
        <v>13758</v>
      </c>
      <c r="N2752" s="545" t="s">
        <v>13413</v>
      </c>
      <c r="O2752" s="545" t="s">
        <v>13413</v>
      </c>
      <c r="P2752" s="549">
        <v>2969</v>
      </c>
      <c r="Q2752" s="549">
        <v>1</v>
      </c>
      <c r="R2752" s="549">
        <v>132</v>
      </c>
      <c r="S2752" s="548"/>
      <c r="T2752" s="548"/>
      <c r="U2752" s="99"/>
    </row>
    <row r="2753" spans="1:21" ht="19.5" customHeight="1">
      <c r="A2753" s="545">
        <v>3600</v>
      </c>
      <c r="B2753" s="545" t="s">
        <v>340</v>
      </c>
      <c r="C2753" s="545" t="s">
        <v>311</v>
      </c>
      <c r="D2753" s="546">
        <v>46066</v>
      </c>
      <c r="E2753" s="171" t="str">
        <f t="shared" si="42"/>
        <v>2026</v>
      </c>
      <c r="F2753" s="547">
        <v>519642</v>
      </c>
      <c r="G2753" s="548">
        <v>0.19</v>
      </c>
      <c r="H2753" s="547">
        <v>436673.95</v>
      </c>
      <c r="I2753" s="545" t="s">
        <v>12657</v>
      </c>
      <c r="J2753" s="545" t="s">
        <v>13296</v>
      </c>
      <c r="K2753" s="545" t="s">
        <v>13413</v>
      </c>
      <c r="L2753" s="545" t="s">
        <v>16391</v>
      </c>
      <c r="M2753" s="548" t="s">
        <v>13758</v>
      </c>
      <c r="N2753" s="545" t="s">
        <v>13413</v>
      </c>
      <c r="O2753" s="545" t="s">
        <v>13413</v>
      </c>
      <c r="P2753" s="549">
        <v>2970</v>
      </c>
      <c r="Q2753" s="549">
        <v>1</v>
      </c>
      <c r="R2753" s="549">
        <v>69</v>
      </c>
      <c r="S2753" s="548">
        <v>2218</v>
      </c>
      <c r="T2753" s="548"/>
      <c r="U2753" s="99"/>
    </row>
    <row r="2754" spans="1:21" ht="19.5" customHeight="1">
      <c r="A2754" s="545">
        <v>3602</v>
      </c>
      <c r="B2754" s="545" t="s">
        <v>1799</v>
      </c>
      <c r="C2754" s="545" t="s">
        <v>209</v>
      </c>
      <c r="D2754" s="546"/>
      <c r="E2754" s="171" t="str">
        <f t="shared" si="42"/>
        <v>1900</v>
      </c>
      <c r="F2754" s="547">
        <v>0</v>
      </c>
      <c r="G2754" s="548">
        <v>0</v>
      </c>
      <c r="H2754" s="547">
        <v>0</v>
      </c>
      <c r="I2754" s="545" t="s">
        <v>12706</v>
      </c>
      <c r="J2754" s="545"/>
      <c r="K2754" s="545" t="s">
        <v>13413</v>
      </c>
      <c r="L2754" s="545" t="s">
        <v>16392</v>
      </c>
      <c r="M2754" s="548" t="s">
        <v>13758</v>
      </c>
      <c r="N2754" s="545" t="s">
        <v>22153</v>
      </c>
      <c r="O2754" s="545" t="s">
        <v>16393</v>
      </c>
      <c r="P2754" s="549">
        <v>2971</v>
      </c>
      <c r="Q2754" s="549">
        <v>1</v>
      </c>
      <c r="R2754" s="549">
        <v>128</v>
      </c>
      <c r="S2754" s="548"/>
      <c r="T2754" s="548">
        <v>31</v>
      </c>
      <c r="U2754" s="99"/>
    </row>
    <row r="2755" spans="1:21" ht="19.5" customHeight="1">
      <c r="A2755" s="545">
        <v>3603</v>
      </c>
      <c r="B2755" s="545" t="s">
        <v>7064</v>
      </c>
      <c r="C2755" s="545" t="s">
        <v>311</v>
      </c>
      <c r="D2755" s="546">
        <v>44592</v>
      </c>
      <c r="E2755" s="171" t="str">
        <f t="shared" si="42"/>
        <v>2022</v>
      </c>
      <c r="F2755" s="547">
        <v>494476</v>
      </c>
      <c r="G2755" s="548">
        <v>0.19</v>
      </c>
      <c r="H2755" s="547">
        <v>415526.05</v>
      </c>
      <c r="I2755" s="545" t="s">
        <v>12657</v>
      </c>
      <c r="J2755" s="545" t="s">
        <v>13297</v>
      </c>
      <c r="K2755" s="545" t="s">
        <v>13413</v>
      </c>
      <c r="L2755" s="545" t="s">
        <v>13413</v>
      </c>
      <c r="M2755" s="548" t="s">
        <v>13758</v>
      </c>
      <c r="N2755" s="545" t="s">
        <v>13413</v>
      </c>
      <c r="O2755" s="545" t="s">
        <v>13413</v>
      </c>
      <c r="P2755" s="549">
        <v>2972</v>
      </c>
      <c r="Q2755" s="549">
        <v>1</v>
      </c>
      <c r="R2755" s="549">
        <v>69</v>
      </c>
      <c r="S2755" s="548">
        <v>2257</v>
      </c>
      <c r="T2755" s="548"/>
      <c r="U2755" s="99"/>
    </row>
    <row r="2756" spans="1:21" ht="19.5" customHeight="1">
      <c r="A2756" s="545">
        <v>3604</v>
      </c>
      <c r="B2756" s="545" t="s">
        <v>11136</v>
      </c>
      <c r="C2756" s="545" t="s">
        <v>311</v>
      </c>
      <c r="D2756" s="546">
        <v>46052</v>
      </c>
      <c r="E2756" s="171" t="str">
        <f t="shared" ref="E2756:E2819" si="43">TEXT(D2756,"YYYY")</f>
        <v>2026</v>
      </c>
      <c r="F2756" s="547">
        <v>789971</v>
      </c>
      <c r="G2756" s="548">
        <v>0.19</v>
      </c>
      <c r="H2756" s="547">
        <v>663841.18000000005</v>
      </c>
      <c r="I2756" s="545" t="s">
        <v>12657</v>
      </c>
      <c r="J2756" s="545" t="s">
        <v>13307</v>
      </c>
      <c r="K2756" s="545" t="s">
        <v>13413</v>
      </c>
      <c r="L2756" s="545" t="s">
        <v>16391</v>
      </c>
      <c r="M2756" s="548" t="s">
        <v>13758</v>
      </c>
      <c r="N2756" s="545" t="s">
        <v>13413</v>
      </c>
      <c r="O2756" s="545" t="s">
        <v>13413</v>
      </c>
      <c r="P2756" s="549">
        <v>2973</v>
      </c>
      <c r="Q2756" s="549">
        <v>1</v>
      </c>
      <c r="R2756" s="549">
        <v>69</v>
      </c>
      <c r="S2756" s="548">
        <v>2228</v>
      </c>
      <c r="T2756" s="548"/>
      <c r="U2756" s="99"/>
    </row>
    <row r="2757" spans="1:21" ht="19.5" customHeight="1">
      <c r="A2757" s="545">
        <v>3605</v>
      </c>
      <c r="B2757" s="545" t="s">
        <v>7606</v>
      </c>
      <c r="C2757" s="545" t="s">
        <v>311</v>
      </c>
      <c r="D2757" s="546">
        <v>44592</v>
      </c>
      <c r="E2757" s="171" t="str">
        <f t="shared" si="43"/>
        <v>2022</v>
      </c>
      <c r="F2757" s="547">
        <v>477239</v>
      </c>
      <c r="G2757" s="548">
        <v>0.19</v>
      </c>
      <c r="H2757" s="547">
        <v>401041.18</v>
      </c>
      <c r="I2757" s="545" t="s">
        <v>12657</v>
      </c>
      <c r="J2757" s="545" t="s">
        <v>13297</v>
      </c>
      <c r="K2757" s="545" t="s">
        <v>13413</v>
      </c>
      <c r="L2757" s="545" t="s">
        <v>13413</v>
      </c>
      <c r="M2757" s="548" t="s">
        <v>13758</v>
      </c>
      <c r="N2757" s="545" t="s">
        <v>13413</v>
      </c>
      <c r="O2757" s="545" t="s">
        <v>13413</v>
      </c>
      <c r="P2757" s="549">
        <v>2974</v>
      </c>
      <c r="Q2757" s="549">
        <v>1</v>
      </c>
      <c r="R2757" s="549">
        <v>69</v>
      </c>
      <c r="S2757" s="548">
        <v>2257</v>
      </c>
      <c r="T2757" s="548"/>
      <c r="U2757" s="99"/>
    </row>
    <row r="2758" spans="1:21" ht="19.5" customHeight="1">
      <c r="A2758" s="545">
        <v>3606</v>
      </c>
      <c r="B2758" s="545" t="s">
        <v>11135</v>
      </c>
      <c r="C2758" s="545" t="s">
        <v>311</v>
      </c>
      <c r="D2758" s="546"/>
      <c r="E2758" s="171" t="str">
        <f t="shared" si="43"/>
        <v>1900</v>
      </c>
      <c r="F2758" s="547">
        <v>0</v>
      </c>
      <c r="G2758" s="548">
        <v>0</v>
      </c>
      <c r="H2758" s="547">
        <v>0</v>
      </c>
      <c r="I2758" s="545" t="s">
        <v>12657</v>
      </c>
      <c r="J2758" s="545"/>
      <c r="K2758" s="545" t="s">
        <v>13413</v>
      </c>
      <c r="L2758" s="545" t="s">
        <v>13413</v>
      </c>
      <c r="M2758" s="548" t="s">
        <v>13758</v>
      </c>
      <c r="N2758" s="545" t="s">
        <v>13413</v>
      </c>
      <c r="O2758" s="545" t="s">
        <v>13413</v>
      </c>
      <c r="P2758" s="549">
        <v>2975</v>
      </c>
      <c r="Q2758" s="549">
        <v>1</v>
      </c>
      <c r="R2758" s="549">
        <v>69</v>
      </c>
      <c r="S2758" s="548"/>
      <c r="T2758" s="548"/>
      <c r="U2758" s="99"/>
    </row>
    <row r="2759" spans="1:21" ht="19.5" customHeight="1">
      <c r="A2759" s="545">
        <v>3607</v>
      </c>
      <c r="B2759" s="545" t="s">
        <v>11134</v>
      </c>
      <c r="C2759" s="545" t="s">
        <v>311</v>
      </c>
      <c r="D2759" s="546"/>
      <c r="E2759" s="171" t="str">
        <f t="shared" si="43"/>
        <v>1900</v>
      </c>
      <c r="F2759" s="547">
        <v>0</v>
      </c>
      <c r="G2759" s="548">
        <v>0</v>
      </c>
      <c r="H2759" s="547">
        <v>0</v>
      </c>
      <c r="I2759" s="545" t="s">
        <v>12657</v>
      </c>
      <c r="J2759" s="545"/>
      <c r="K2759" s="545" t="s">
        <v>13413</v>
      </c>
      <c r="L2759" s="545" t="s">
        <v>13413</v>
      </c>
      <c r="M2759" s="548" t="s">
        <v>13758</v>
      </c>
      <c r="N2759" s="545" t="s">
        <v>13413</v>
      </c>
      <c r="O2759" s="545" t="s">
        <v>13413</v>
      </c>
      <c r="P2759" s="549">
        <v>2976</v>
      </c>
      <c r="Q2759" s="549">
        <v>1</v>
      </c>
      <c r="R2759" s="549">
        <v>69</v>
      </c>
      <c r="S2759" s="548"/>
      <c r="T2759" s="548"/>
      <c r="U2759" s="99"/>
    </row>
    <row r="2760" spans="1:21" ht="19.5" customHeight="1">
      <c r="A2760" s="545">
        <v>3608</v>
      </c>
      <c r="B2760" s="545" t="s">
        <v>11133</v>
      </c>
      <c r="C2760" s="545" t="s">
        <v>311</v>
      </c>
      <c r="D2760" s="546"/>
      <c r="E2760" s="171" t="str">
        <f t="shared" si="43"/>
        <v>1900</v>
      </c>
      <c r="F2760" s="547">
        <v>0</v>
      </c>
      <c r="G2760" s="548">
        <v>0</v>
      </c>
      <c r="H2760" s="547">
        <v>0</v>
      </c>
      <c r="I2760" s="545" t="s">
        <v>12657</v>
      </c>
      <c r="J2760" s="545"/>
      <c r="K2760" s="545" t="s">
        <v>13413</v>
      </c>
      <c r="L2760" s="545" t="s">
        <v>16391</v>
      </c>
      <c r="M2760" s="548" t="s">
        <v>13758</v>
      </c>
      <c r="N2760" s="545" t="s">
        <v>13413</v>
      </c>
      <c r="O2760" s="545" t="s">
        <v>13413</v>
      </c>
      <c r="P2760" s="549">
        <v>2977</v>
      </c>
      <c r="Q2760" s="549">
        <v>1</v>
      </c>
      <c r="R2760" s="549">
        <v>69</v>
      </c>
      <c r="S2760" s="548"/>
      <c r="T2760" s="548"/>
      <c r="U2760" s="99"/>
    </row>
    <row r="2761" spans="1:21" ht="19.5" customHeight="1">
      <c r="A2761" s="545">
        <v>3609</v>
      </c>
      <c r="B2761" s="545" t="s">
        <v>7247</v>
      </c>
      <c r="C2761" s="545" t="s">
        <v>311</v>
      </c>
      <c r="D2761" s="546">
        <v>44592</v>
      </c>
      <c r="E2761" s="171" t="str">
        <f t="shared" si="43"/>
        <v>2022</v>
      </c>
      <c r="F2761" s="547">
        <v>498180.01</v>
      </c>
      <c r="G2761" s="548">
        <v>0.19</v>
      </c>
      <c r="H2761" s="547">
        <v>418638.66</v>
      </c>
      <c r="I2761" s="545" t="s">
        <v>12657</v>
      </c>
      <c r="J2761" s="545" t="s">
        <v>13297</v>
      </c>
      <c r="K2761" s="545" t="s">
        <v>13413</v>
      </c>
      <c r="L2761" s="545" t="s">
        <v>13413</v>
      </c>
      <c r="M2761" s="548" t="s">
        <v>13758</v>
      </c>
      <c r="N2761" s="545" t="s">
        <v>13413</v>
      </c>
      <c r="O2761" s="545" t="s">
        <v>13413</v>
      </c>
      <c r="P2761" s="549">
        <v>2978</v>
      </c>
      <c r="Q2761" s="549">
        <v>1</v>
      </c>
      <c r="R2761" s="549">
        <v>69</v>
      </c>
      <c r="S2761" s="548">
        <v>2257</v>
      </c>
      <c r="T2761" s="548"/>
      <c r="U2761" s="99"/>
    </row>
    <row r="2762" spans="1:21" ht="19.5" customHeight="1">
      <c r="A2762" s="545">
        <v>3612</v>
      </c>
      <c r="B2762" s="545" t="s">
        <v>11132</v>
      </c>
      <c r="C2762" s="545" t="s">
        <v>216</v>
      </c>
      <c r="D2762" s="546"/>
      <c r="E2762" s="171" t="str">
        <f t="shared" si="43"/>
        <v>1900</v>
      </c>
      <c r="F2762" s="547">
        <v>0</v>
      </c>
      <c r="G2762" s="548">
        <v>0</v>
      </c>
      <c r="H2762" s="547">
        <v>0</v>
      </c>
      <c r="I2762" s="545" t="s">
        <v>12686</v>
      </c>
      <c r="J2762" s="545"/>
      <c r="K2762" s="545" t="s">
        <v>16394</v>
      </c>
      <c r="L2762" s="545" t="s">
        <v>13413</v>
      </c>
      <c r="M2762" s="548" t="s">
        <v>13758</v>
      </c>
      <c r="N2762" s="545" t="s">
        <v>13413</v>
      </c>
      <c r="O2762" s="545" t="s">
        <v>16395</v>
      </c>
      <c r="P2762" s="549">
        <v>2979</v>
      </c>
      <c r="Q2762" s="549">
        <v>1</v>
      </c>
      <c r="R2762" s="549">
        <v>131</v>
      </c>
      <c r="S2762" s="548"/>
      <c r="T2762" s="548"/>
      <c r="U2762" s="99"/>
    </row>
    <row r="2763" spans="1:21" ht="19.5" customHeight="1">
      <c r="A2763" s="545">
        <v>3613</v>
      </c>
      <c r="B2763" s="545" t="s">
        <v>11131</v>
      </c>
      <c r="C2763" s="545" t="s">
        <v>311</v>
      </c>
      <c r="D2763" s="546"/>
      <c r="E2763" s="171" t="str">
        <f t="shared" si="43"/>
        <v>1900</v>
      </c>
      <c r="F2763" s="547">
        <v>0</v>
      </c>
      <c r="G2763" s="548">
        <v>0</v>
      </c>
      <c r="H2763" s="547">
        <v>0</v>
      </c>
      <c r="I2763" s="545" t="s">
        <v>12739</v>
      </c>
      <c r="J2763" s="545"/>
      <c r="K2763" s="545" t="s">
        <v>13413</v>
      </c>
      <c r="L2763" s="545" t="s">
        <v>13413</v>
      </c>
      <c r="M2763" s="548" t="s">
        <v>13758</v>
      </c>
      <c r="N2763" s="545" t="s">
        <v>13413</v>
      </c>
      <c r="O2763" s="545" t="s">
        <v>13413</v>
      </c>
      <c r="P2763" s="549">
        <v>2980</v>
      </c>
      <c r="Q2763" s="549">
        <v>1</v>
      </c>
      <c r="R2763" s="549">
        <v>70</v>
      </c>
      <c r="S2763" s="548"/>
      <c r="T2763" s="548"/>
      <c r="U2763" s="99"/>
    </row>
    <row r="2764" spans="1:21" ht="19.5" customHeight="1">
      <c r="A2764" s="545">
        <v>3614</v>
      </c>
      <c r="B2764" s="545" t="s">
        <v>11130</v>
      </c>
      <c r="C2764" s="545" t="s">
        <v>311</v>
      </c>
      <c r="D2764" s="546"/>
      <c r="E2764" s="171" t="str">
        <f t="shared" si="43"/>
        <v>1900</v>
      </c>
      <c r="F2764" s="547">
        <v>0</v>
      </c>
      <c r="G2764" s="548">
        <v>0</v>
      </c>
      <c r="H2764" s="547">
        <v>0</v>
      </c>
      <c r="I2764" s="545" t="s">
        <v>12739</v>
      </c>
      <c r="J2764" s="545"/>
      <c r="K2764" s="545" t="s">
        <v>13413</v>
      </c>
      <c r="L2764" s="545" t="s">
        <v>13413</v>
      </c>
      <c r="M2764" s="548" t="s">
        <v>13758</v>
      </c>
      <c r="N2764" s="545" t="s">
        <v>13413</v>
      </c>
      <c r="O2764" s="545" t="s">
        <v>13413</v>
      </c>
      <c r="P2764" s="549">
        <v>2981</v>
      </c>
      <c r="Q2764" s="549">
        <v>1</v>
      </c>
      <c r="R2764" s="549">
        <v>70</v>
      </c>
      <c r="S2764" s="548"/>
      <c r="T2764" s="548"/>
      <c r="U2764" s="99"/>
    </row>
    <row r="2765" spans="1:21" ht="19.5" customHeight="1">
      <c r="A2765" s="545">
        <v>3615</v>
      </c>
      <c r="B2765" s="545" t="s">
        <v>11129</v>
      </c>
      <c r="C2765" s="545" t="s">
        <v>311</v>
      </c>
      <c r="D2765" s="546"/>
      <c r="E2765" s="171" t="str">
        <f t="shared" si="43"/>
        <v>1900</v>
      </c>
      <c r="F2765" s="547">
        <v>0</v>
      </c>
      <c r="G2765" s="548">
        <v>0</v>
      </c>
      <c r="H2765" s="547">
        <v>0</v>
      </c>
      <c r="I2765" s="545" t="s">
        <v>12739</v>
      </c>
      <c r="J2765" s="545"/>
      <c r="K2765" s="545" t="s">
        <v>13413</v>
      </c>
      <c r="L2765" s="545" t="s">
        <v>13413</v>
      </c>
      <c r="M2765" s="548" t="s">
        <v>13758</v>
      </c>
      <c r="N2765" s="545" t="s">
        <v>13413</v>
      </c>
      <c r="O2765" s="545" t="s">
        <v>13413</v>
      </c>
      <c r="P2765" s="549">
        <v>2982</v>
      </c>
      <c r="Q2765" s="549">
        <v>1</v>
      </c>
      <c r="R2765" s="549">
        <v>70</v>
      </c>
      <c r="S2765" s="548"/>
      <c r="T2765" s="548"/>
      <c r="U2765" s="99"/>
    </row>
    <row r="2766" spans="1:21" ht="19.5" customHeight="1">
      <c r="A2766" s="545">
        <v>3616</v>
      </c>
      <c r="B2766" s="545" t="s">
        <v>11128</v>
      </c>
      <c r="C2766" s="545" t="s">
        <v>311</v>
      </c>
      <c r="D2766" s="546"/>
      <c r="E2766" s="171" t="str">
        <f t="shared" si="43"/>
        <v>1900</v>
      </c>
      <c r="F2766" s="547">
        <v>0</v>
      </c>
      <c r="G2766" s="548">
        <v>0</v>
      </c>
      <c r="H2766" s="547">
        <v>0</v>
      </c>
      <c r="I2766" s="545" t="s">
        <v>12739</v>
      </c>
      <c r="J2766" s="545"/>
      <c r="K2766" s="545" t="s">
        <v>13413</v>
      </c>
      <c r="L2766" s="545" t="s">
        <v>13413</v>
      </c>
      <c r="M2766" s="548" t="s">
        <v>13758</v>
      </c>
      <c r="N2766" s="545" t="s">
        <v>13413</v>
      </c>
      <c r="O2766" s="545" t="s">
        <v>13413</v>
      </c>
      <c r="P2766" s="549">
        <v>2983</v>
      </c>
      <c r="Q2766" s="549">
        <v>1</v>
      </c>
      <c r="R2766" s="549">
        <v>70</v>
      </c>
      <c r="S2766" s="548"/>
      <c r="T2766" s="548"/>
      <c r="U2766" s="99"/>
    </row>
    <row r="2767" spans="1:21" ht="19.5" customHeight="1">
      <c r="A2767" s="545">
        <v>3617</v>
      </c>
      <c r="B2767" s="545" t="s">
        <v>11127</v>
      </c>
      <c r="C2767" s="545" t="s">
        <v>311</v>
      </c>
      <c r="D2767" s="546"/>
      <c r="E2767" s="171" t="str">
        <f t="shared" si="43"/>
        <v>1900</v>
      </c>
      <c r="F2767" s="547">
        <v>0</v>
      </c>
      <c r="G2767" s="548">
        <v>0</v>
      </c>
      <c r="H2767" s="547">
        <v>0</v>
      </c>
      <c r="I2767" s="545" t="s">
        <v>12739</v>
      </c>
      <c r="J2767" s="545"/>
      <c r="K2767" s="545" t="s">
        <v>13413</v>
      </c>
      <c r="L2767" s="545" t="s">
        <v>13413</v>
      </c>
      <c r="M2767" s="548" t="s">
        <v>13758</v>
      </c>
      <c r="N2767" s="545" t="s">
        <v>13413</v>
      </c>
      <c r="O2767" s="545" t="s">
        <v>13413</v>
      </c>
      <c r="P2767" s="549">
        <v>2984</v>
      </c>
      <c r="Q2767" s="549">
        <v>1</v>
      </c>
      <c r="R2767" s="549">
        <v>70</v>
      </c>
      <c r="S2767" s="548"/>
      <c r="T2767" s="548"/>
      <c r="U2767" s="99"/>
    </row>
    <row r="2768" spans="1:21" ht="19.5" customHeight="1">
      <c r="A2768" s="545">
        <v>3618</v>
      </c>
      <c r="B2768" s="545" t="s">
        <v>11126</v>
      </c>
      <c r="C2768" s="545" t="s">
        <v>216</v>
      </c>
      <c r="D2768" s="546"/>
      <c r="E2768" s="171" t="str">
        <f t="shared" si="43"/>
        <v>1900</v>
      </c>
      <c r="F2768" s="547">
        <v>0</v>
      </c>
      <c r="G2768" s="548">
        <v>0</v>
      </c>
      <c r="H2768" s="547">
        <v>0</v>
      </c>
      <c r="I2768" s="545" t="s">
        <v>12752</v>
      </c>
      <c r="J2768" s="545"/>
      <c r="K2768" s="545" t="s">
        <v>13413</v>
      </c>
      <c r="L2768" s="545" t="s">
        <v>16396</v>
      </c>
      <c r="M2768" s="548" t="s">
        <v>13758</v>
      </c>
      <c r="N2768" s="545" t="s">
        <v>22190</v>
      </c>
      <c r="O2768" s="545" t="s">
        <v>16397</v>
      </c>
      <c r="P2768" s="549">
        <v>2985</v>
      </c>
      <c r="Q2768" s="549">
        <v>1</v>
      </c>
      <c r="R2768" s="549">
        <v>167</v>
      </c>
      <c r="S2768" s="548"/>
      <c r="T2768" s="548">
        <v>183</v>
      </c>
      <c r="U2768" s="99"/>
    </row>
    <row r="2769" spans="1:21" ht="19.5" customHeight="1">
      <c r="A2769" s="545">
        <v>3619</v>
      </c>
      <c r="B2769" s="545" t="s">
        <v>3489</v>
      </c>
      <c r="C2769" s="545" t="s">
        <v>216</v>
      </c>
      <c r="D2769" s="546"/>
      <c r="E2769" s="171" t="str">
        <f t="shared" si="43"/>
        <v>1900</v>
      </c>
      <c r="F2769" s="547">
        <v>0</v>
      </c>
      <c r="G2769" s="548">
        <v>0</v>
      </c>
      <c r="H2769" s="547">
        <v>0</v>
      </c>
      <c r="I2769" s="545" t="s">
        <v>12752</v>
      </c>
      <c r="J2769" s="545"/>
      <c r="K2769" s="545" t="s">
        <v>13413</v>
      </c>
      <c r="L2769" s="545" t="s">
        <v>16396</v>
      </c>
      <c r="M2769" s="548" t="s">
        <v>13758</v>
      </c>
      <c r="N2769" s="545" t="s">
        <v>22190</v>
      </c>
      <c r="O2769" s="545" t="s">
        <v>16398</v>
      </c>
      <c r="P2769" s="549">
        <v>2986</v>
      </c>
      <c r="Q2769" s="549">
        <v>1</v>
      </c>
      <c r="R2769" s="549">
        <v>167</v>
      </c>
      <c r="S2769" s="548"/>
      <c r="T2769" s="548">
        <v>183</v>
      </c>
      <c r="U2769" s="99"/>
    </row>
    <row r="2770" spans="1:21" ht="19.5" customHeight="1">
      <c r="A2770" s="545">
        <v>3620</v>
      </c>
      <c r="B2770" s="545" t="s">
        <v>3490</v>
      </c>
      <c r="C2770" s="545" t="s">
        <v>216</v>
      </c>
      <c r="D2770" s="546"/>
      <c r="E2770" s="171" t="str">
        <f t="shared" si="43"/>
        <v>1900</v>
      </c>
      <c r="F2770" s="547">
        <v>0</v>
      </c>
      <c r="G2770" s="548">
        <v>0</v>
      </c>
      <c r="H2770" s="547">
        <v>0</v>
      </c>
      <c r="I2770" s="545" t="s">
        <v>12752</v>
      </c>
      <c r="J2770" s="545"/>
      <c r="K2770" s="545" t="s">
        <v>13413</v>
      </c>
      <c r="L2770" s="545" t="s">
        <v>16399</v>
      </c>
      <c r="M2770" s="548" t="s">
        <v>13758</v>
      </c>
      <c r="N2770" s="545" t="s">
        <v>22190</v>
      </c>
      <c r="O2770" s="545" t="s">
        <v>16400</v>
      </c>
      <c r="P2770" s="549">
        <v>2987</v>
      </c>
      <c r="Q2770" s="549">
        <v>1</v>
      </c>
      <c r="R2770" s="549">
        <v>167</v>
      </c>
      <c r="S2770" s="548"/>
      <c r="T2770" s="548">
        <v>183</v>
      </c>
      <c r="U2770" s="99"/>
    </row>
    <row r="2771" spans="1:21" ht="19.5" customHeight="1">
      <c r="A2771" s="545">
        <v>3621</v>
      </c>
      <c r="B2771" s="545" t="s">
        <v>3569</v>
      </c>
      <c r="C2771" s="545" t="s">
        <v>216</v>
      </c>
      <c r="D2771" s="546"/>
      <c r="E2771" s="171" t="str">
        <f t="shared" si="43"/>
        <v>1900</v>
      </c>
      <c r="F2771" s="547">
        <v>0</v>
      </c>
      <c r="G2771" s="548">
        <v>0</v>
      </c>
      <c r="H2771" s="547">
        <v>0</v>
      </c>
      <c r="I2771" s="545" t="s">
        <v>12753</v>
      </c>
      <c r="J2771" s="545"/>
      <c r="K2771" s="545" t="s">
        <v>13413</v>
      </c>
      <c r="L2771" s="545" t="s">
        <v>16401</v>
      </c>
      <c r="M2771" s="548" t="s">
        <v>13758</v>
      </c>
      <c r="N2771" s="545" t="s">
        <v>22154</v>
      </c>
      <c r="O2771" s="545" t="s">
        <v>16402</v>
      </c>
      <c r="P2771" s="549">
        <v>2988</v>
      </c>
      <c r="Q2771" s="549">
        <v>1</v>
      </c>
      <c r="R2771" s="549">
        <v>165</v>
      </c>
      <c r="S2771" s="548"/>
      <c r="T2771" s="548">
        <v>170</v>
      </c>
      <c r="U2771" s="99"/>
    </row>
    <row r="2772" spans="1:21" ht="19.5" customHeight="1">
      <c r="A2772" s="545">
        <v>3622</v>
      </c>
      <c r="B2772" s="545" t="s">
        <v>3568</v>
      </c>
      <c r="C2772" s="545" t="s">
        <v>216</v>
      </c>
      <c r="D2772" s="546"/>
      <c r="E2772" s="171" t="str">
        <f t="shared" si="43"/>
        <v>1900</v>
      </c>
      <c r="F2772" s="547">
        <v>0</v>
      </c>
      <c r="G2772" s="548">
        <v>0</v>
      </c>
      <c r="H2772" s="547">
        <v>0</v>
      </c>
      <c r="I2772" s="545" t="s">
        <v>12753</v>
      </c>
      <c r="J2772" s="545"/>
      <c r="K2772" s="545" t="s">
        <v>13413</v>
      </c>
      <c r="L2772" s="545" t="s">
        <v>16401</v>
      </c>
      <c r="M2772" s="548" t="s">
        <v>13758</v>
      </c>
      <c r="N2772" s="545" t="s">
        <v>22190</v>
      </c>
      <c r="O2772" s="545" t="s">
        <v>16403</v>
      </c>
      <c r="P2772" s="549">
        <v>2989</v>
      </c>
      <c r="Q2772" s="549">
        <v>1</v>
      </c>
      <c r="R2772" s="549">
        <v>165</v>
      </c>
      <c r="S2772" s="548"/>
      <c r="T2772" s="548">
        <v>183</v>
      </c>
      <c r="U2772" s="99"/>
    </row>
    <row r="2773" spans="1:21" ht="19.5" customHeight="1">
      <c r="A2773" s="545">
        <v>3623</v>
      </c>
      <c r="B2773" s="545" t="s">
        <v>11125</v>
      </c>
      <c r="C2773" s="545" t="s">
        <v>216</v>
      </c>
      <c r="D2773" s="546"/>
      <c r="E2773" s="171" t="str">
        <f t="shared" si="43"/>
        <v>1900</v>
      </c>
      <c r="F2773" s="547">
        <v>0</v>
      </c>
      <c r="G2773" s="548">
        <v>0</v>
      </c>
      <c r="H2773" s="547">
        <v>0</v>
      </c>
      <c r="I2773" s="545" t="s">
        <v>12752</v>
      </c>
      <c r="J2773" s="545"/>
      <c r="K2773" s="545" t="s">
        <v>13413</v>
      </c>
      <c r="L2773" s="545" t="s">
        <v>16404</v>
      </c>
      <c r="M2773" s="548" t="s">
        <v>13758</v>
      </c>
      <c r="N2773" s="545" t="s">
        <v>22190</v>
      </c>
      <c r="O2773" s="545" t="s">
        <v>16405</v>
      </c>
      <c r="P2773" s="549">
        <v>2990</v>
      </c>
      <c r="Q2773" s="549">
        <v>1</v>
      </c>
      <c r="R2773" s="549">
        <v>167</v>
      </c>
      <c r="S2773" s="548"/>
      <c r="T2773" s="548">
        <v>183</v>
      </c>
      <c r="U2773" s="99"/>
    </row>
    <row r="2774" spans="1:21" ht="19.5" customHeight="1">
      <c r="A2774" s="545">
        <v>3626</v>
      </c>
      <c r="B2774" s="545" t="s">
        <v>3621</v>
      </c>
      <c r="C2774" s="545" t="s">
        <v>216</v>
      </c>
      <c r="D2774" s="546">
        <v>44592</v>
      </c>
      <c r="E2774" s="171" t="str">
        <f t="shared" si="43"/>
        <v>2022</v>
      </c>
      <c r="F2774" s="547">
        <v>337984</v>
      </c>
      <c r="G2774" s="548">
        <v>0.19</v>
      </c>
      <c r="H2774" s="547">
        <v>284020.17</v>
      </c>
      <c r="I2774" s="545" t="s">
        <v>12752</v>
      </c>
      <c r="J2774" s="545" t="s">
        <v>13297</v>
      </c>
      <c r="K2774" s="545" t="s">
        <v>13413</v>
      </c>
      <c r="L2774" s="545" t="s">
        <v>13413</v>
      </c>
      <c r="M2774" s="548" t="s">
        <v>13758</v>
      </c>
      <c r="N2774" s="545" t="s">
        <v>22190</v>
      </c>
      <c r="O2774" s="545" t="s">
        <v>16406</v>
      </c>
      <c r="P2774" s="549">
        <v>2991</v>
      </c>
      <c r="Q2774" s="549">
        <v>1</v>
      </c>
      <c r="R2774" s="549">
        <v>167</v>
      </c>
      <c r="S2774" s="548">
        <v>2257</v>
      </c>
      <c r="T2774" s="548">
        <v>183</v>
      </c>
      <c r="U2774" s="99"/>
    </row>
    <row r="2775" spans="1:21" ht="19.5" customHeight="1">
      <c r="A2775" s="545">
        <v>3627</v>
      </c>
      <c r="B2775" s="545" t="s">
        <v>3622</v>
      </c>
      <c r="C2775" s="545" t="s">
        <v>216</v>
      </c>
      <c r="D2775" s="546"/>
      <c r="E2775" s="171" t="str">
        <f t="shared" si="43"/>
        <v>1900</v>
      </c>
      <c r="F2775" s="547">
        <v>0</v>
      </c>
      <c r="G2775" s="548">
        <v>0</v>
      </c>
      <c r="H2775" s="547">
        <v>0</v>
      </c>
      <c r="I2775" s="545" t="s">
        <v>12752</v>
      </c>
      <c r="J2775" s="545"/>
      <c r="K2775" s="545" t="s">
        <v>13413</v>
      </c>
      <c r="L2775" s="545" t="s">
        <v>13413</v>
      </c>
      <c r="M2775" s="548" t="s">
        <v>13758</v>
      </c>
      <c r="N2775" s="545" t="s">
        <v>22190</v>
      </c>
      <c r="O2775" s="545" t="s">
        <v>16407</v>
      </c>
      <c r="P2775" s="549">
        <v>2992</v>
      </c>
      <c r="Q2775" s="549">
        <v>1</v>
      </c>
      <c r="R2775" s="549">
        <v>167</v>
      </c>
      <c r="S2775" s="548"/>
      <c r="T2775" s="548">
        <v>183</v>
      </c>
      <c r="U2775" s="99"/>
    </row>
    <row r="2776" spans="1:21" ht="19.5" customHeight="1">
      <c r="A2776" s="545">
        <v>3628</v>
      </c>
      <c r="B2776" s="545" t="s">
        <v>3580</v>
      </c>
      <c r="C2776" s="545" t="s">
        <v>216</v>
      </c>
      <c r="D2776" s="546"/>
      <c r="E2776" s="171" t="str">
        <f t="shared" si="43"/>
        <v>1900</v>
      </c>
      <c r="F2776" s="547">
        <v>0</v>
      </c>
      <c r="G2776" s="548">
        <v>0</v>
      </c>
      <c r="H2776" s="547">
        <v>0</v>
      </c>
      <c r="I2776" s="545" t="s">
        <v>12752</v>
      </c>
      <c r="J2776" s="545"/>
      <c r="K2776" s="545" t="s">
        <v>13413</v>
      </c>
      <c r="L2776" s="545" t="s">
        <v>16408</v>
      </c>
      <c r="M2776" s="548" t="s">
        <v>13758</v>
      </c>
      <c r="N2776" s="545" t="s">
        <v>22190</v>
      </c>
      <c r="O2776" s="545" t="s">
        <v>16409</v>
      </c>
      <c r="P2776" s="549">
        <v>2993</v>
      </c>
      <c r="Q2776" s="549">
        <v>1</v>
      </c>
      <c r="R2776" s="549">
        <v>167</v>
      </c>
      <c r="S2776" s="548"/>
      <c r="T2776" s="548">
        <v>183</v>
      </c>
      <c r="U2776" s="99"/>
    </row>
    <row r="2777" spans="1:21" ht="19.5" customHeight="1">
      <c r="A2777" s="545">
        <v>3629</v>
      </c>
      <c r="B2777" s="545" t="s">
        <v>3581</v>
      </c>
      <c r="C2777" s="545" t="s">
        <v>216</v>
      </c>
      <c r="D2777" s="546"/>
      <c r="E2777" s="171" t="str">
        <f t="shared" si="43"/>
        <v>1900</v>
      </c>
      <c r="F2777" s="547">
        <v>0</v>
      </c>
      <c r="G2777" s="548">
        <v>0</v>
      </c>
      <c r="H2777" s="547">
        <v>0</v>
      </c>
      <c r="I2777" s="545" t="s">
        <v>12752</v>
      </c>
      <c r="J2777" s="545"/>
      <c r="K2777" s="545" t="s">
        <v>13413</v>
      </c>
      <c r="L2777" s="545" t="s">
        <v>16408</v>
      </c>
      <c r="M2777" s="548" t="s">
        <v>13758</v>
      </c>
      <c r="N2777" s="545" t="s">
        <v>22190</v>
      </c>
      <c r="O2777" s="545" t="s">
        <v>16410</v>
      </c>
      <c r="P2777" s="549">
        <v>2994</v>
      </c>
      <c r="Q2777" s="549">
        <v>1</v>
      </c>
      <c r="R2777" s="549">
        <v>167</v>
      </c>
      <c r="S2777" s="548"/>
      <c r="T2777" s="548">
        <v>183</v>
      </c>
      <c r="U2777" s="99"/>
    </row>
    <row r="2778" spans="1:21" ht="19.5" customHeight="1">
      <c r="A2778" s="545">
        <v>3630</v>
      </c>
      <c r="B2778" s="545" t="s">
        <v>3633</v>
      </c>
      <c r="C2778" s="545" t="s">
        <v>216</v>
      </c>
      <c r="D2778" s="546"/>
      <c r="E2778" s="171" t="str">
        <f t="shared" si="43"/>
        <v>1900</v>
      </c>
      <c r="F2778" s="547">
        <v>0</v>
      </c>
      <c r="G2778" s="548">
        <v>0</v>
      </c>
      <c r="H2778" s="547">
        <v>0</v>
      </c>
      <c r="I2778" s="545" t="s">
        <v>12752</v>
      </c>
      <c r="J2778" s="545"/>
      <c r="K2778" s="545" t="s">
        <v>13413</v>
      </c>
      <c r="L2778" s="545" t="s">
        <v>16411</v>
      </c>
      <c r="M2778" s="548" t="s">
        <v>13758</v>
      </c>
      <c r="N2778" s="545" t="s">
        <v>22190</v>
      </c>
      <c r="O2778" s="545" t="s">
        <v>16412</v>
      </c>
      <c r="P2778" s="549">
        <v>2995</v>
      </c>
      <c r="Q2778" s="549">
        <v>1</v>
      </c>
      <c r="R2778" s="549">
        <v>167</v>
      </c>
      <c r="S2778" s="548"/>
      <c r="T2778" s="548">
        <v>183</v>
      </c>
      <c r="U2778" s="99"/>
    </row>
    <row r="2779" spans="1:21" ht="19.5" customHeight="1">
      <c r="A2779" s="545">
        <v>3631</v>
      </c>
      <c r="B2779" s="545" t="s">
        <v>11124</v>
      </c>
      <c r="C2779" s="545" t="s">
        <v>221</v>
      </c>
      <c r="D2779" s="546"/>
      <c r="E2779" s="171" t="str">
        <f t="shared" si="43"/>
        <v>1900</v>
      </c>
      <c r="F2779" s="547">
        <v>0</v>
      </c>
      <c r="G2779" s="548">
        <v>0</v>
      </c>
      <c r="H2779" s="547">
        <v>0</v>
      </c>
      <c r="I2779" s="545" t="s">
        <v>12647</v>
      </c>
      <c r="J2779" s="545"/>
      <c r="K2779" s="545" t="s">
        <v>13413</v>
      </c>
      <c r="L2779" s="545" t="s">
        <v>13413</v>
      </c>
      <c r="M2779" s="548" t="s">
        <v>13758</v>
      </c>
      <c r="N2779" s="545" t="s">
        <v>13413</v>
      </c>
      <c r="O2779" s="545" t="s">
        <v>13413</v>
      </c>
      <c r="P2779" s="549">
        <v>2996</v>
      </c>
      <c r="Q2779" s="549">
        <v>1</v>
      </c>
      <c r="R2779" s="549">
        <v>26</v>
      </c>
      <c r="S2779" s="548"/>
      <c r="T2779" s="548"/>
      <c r="U2779" s="99"/>
    </row>
    <row r="2780" spans="1:21" ht="19.5" customHeight="1">
      <c r="A2780" s="545">
        <v>3632</v>
      </c>
      <c r="B2780" s="545" t="s">
        <v>3634</v>
      </c>
      <c r="C2780" s="545" t="s">
        <v>216</v>
      </c>
      <c r="D2780" s="546"/>
      <c r="E2780" s="171" t="str">
        <f t="shared" si="43"/>
        <v>1900</v>
      </c>
      <c r="F2780" s="547">
        <v>0</v>
      </c>
      <c r="G2780" s="548">
        <v>0</v>
      </c>
      <c r="H2780" s="547">
        <v>0</v>
      </c>
      <c r="I2780" s="545" t="s">
        <v>12752</v>
      </c>
      <c r="J2780" s="545"/>
      <c r="K2780" s="545" t="s">
        <v>13413</v>
      </c>
      <c r="L2780" s="545" t="s">
        <v>16413</v>
      </c>
      <c r="M2780" s="548" t="s">
        <v>13758</v>
      </c>
      <c r="N2780" s="545" t="s">
        <v>22190</v>
      </c>
      <c r="O2780" s="545" t="s">
        <v>16414</v>
      </c>
      <c r="P2780" s="549">
        <v>2997</v>
      </c>
      <c r="Q2780" s="549">
        <v>1</v>
      </c>
      <c r="R2780" s="549">
        <v>167</v>
      </c>
      <c r="S2780" s="548"/>
      <c r="T2780" s="548">
        <v>183</v>
      </c>
      <c r="U2780" s="99"/>
    </row>
    <row r="2781" spans="1:21" ht="19.5" customHeight="1">
      <c r="A2781" s="545">
        <v>3633</v>
      </c>
      <c r="B2781" s="545" t="s">
        <v>11123</v>
      </c>
      <c r="C2781" s="545" t="s">
        <v>216</v>
      </c>
      <c r="D2781" s="546"/>
      <c r="E2781" s="171" t="str">
        <f t="shared" si="43"/>
        <v>1900</v>
      </c>
      <c r="F2781" s="547">
        <v>0</v>
      </c>
      <c r="G2781" s="548">
        <v>0</v>
      </c>
      <c r="H2781" s="547">
        <v>0</v>
      </c>
      <c r="I2781" s="545" t="s">
        <v>12752</v>
      </c>
      <c r="J2781" s="545"/>
      <c r="K2781" s="545" t="s">
        <v>13413</v>
      </c>
      <c r="L2781" s="545" t="s">
        <v>16415</v>
      </c>
      <c r="M2781" s="548" t="s">
        <v>13758</v>
      </c>
      <c r="N2781" s="545" t="s">
        <v>22190</v>
      </c>
      <c r="O2781" s="545" t="s">
        <v>16416</v>
      </c>
      <c r="P2781" s="549">
        <v>2998</v>
      </c>
      <c r="Q2781" s="549">
        <v>1</v>
      </c>
      <c r="R2781" s="549">
        <v>167</v>
      </c>
      <c r="S2781" s="548"/>
      <c r="T2781" s="548">
        <v>183</v>
      </c>
      <c r="U2781" s="99"/>
    </row>
    <row r="2782" spans="1:21" ht="19.5" customHeight="1">
      <c r="A2782" s="545">
        <v>3634</v>
      </c>
      <c r="B2782" s="545" t="s">
        <v>3561</v>
      </c>
      <c r="C2782" s="545" t="s">
        <v>221</v>
      </c>
      <c r="D2782" s="546">
        <v>44585</v>
      </c>
      <c r="E2782" s="171" t="str">
        <f t="shared" si="43"/>
        <v>2022</v>
      </c>
      <c r="F2782" s="547">
        <v>7555</v>
      </c>
      <c r="G2782" s="548">
        <v>0</v>
      </c>
      <c r="H2782" s="547">
        <v>7555</v>
      </c>
      <c r="I2782" s="545" t="s">
        <v>12647</v>
      </c>
      <c r="J2782" s="545" t="s">
        <v>13297</v>
      </c>
      <c r="K2782" s="545" t="s">
        <v>13413</v>
      </c>
      <c r="L2782" s="545" t="s">
        <v>13413</v>
      </c>
      <c r="M2782" s="548" t="s">
        <v>13758</v>
      </c>
      <c r="N2782" s="545" t="s">
        <v>13413</v>
      </c>
      <c r="O2782" s="545" t="s">
        <v>16417</v>
      </c>
      <c r="P2782" s="549">
        <v>2999</v>
      </c>
      <c r="Q2782" s="549">
        <v>1</v>
      </c>
      <c r="R2782" s="549">
        <v>26</v>
      </c>
      <c r="S2782" s="548">
        <v>2257</v>
      </c>
      <c r="T2782" s="548"/>
      <c r="U2782" s="99"/>
    </row>
    <row r="2783" spans="1:21" ht="19.5" customHeight="1">
      <c r="A2783" s="545">
        <v>3636</v>
      </c>
      <c r="B2783" s="545" t="s">
        <v>12515</v>
      </c>
      <c r="C2783" s="545" t="s">
        <v>221</v>
      </c>
      <c r="D2783" s="546">
        <v>46066</v>
      </c>
      <c r="E2783" s="171" t="str">
        <f t="shared" si="43"/>
        <v>2026</v>
      </c>
      <c r="F2783" s="547">
        <v>1085.01</v>
      </c>
      <c r="G2783" s="548">
        <v>0.19</v>
      </c>
      <c r="H2783" s="547">
        <v>911.77</v>
      </c>
      <c r="I2783" s="545" t="s">
        <v>12659</v>
      </c>
      <c r="J2783" s="545" t="s">
        <v>13296</v>
      </c>
      <c r="K2783" s="545" t="s">
        <v>13413</v>
      </c>
      <c r="L2783" s="545" t="s">
        <v>13413</v>
      </c>
      <c r="M2783" s="548" t="s">
        <v>13758</v>
      </c>
      <c r="N2783" s="545" t="s">
        <v>13413</v>
      </c>
      <c r="O2783" s="545" t="s">
        <v>13413</v>
      </c>
      <c r="P2783" s="549">
        <v>3000</v>
      </c>
      <c r="Q2783" s="549">
        <v>1</v>
      </c>
      <c r="R2783" s="549">
        <v>116</v>
      </c>
      <c r="S2783" s="548">
        <v>2218</v>
      </c>
      <c r="T2783" s="548"/>
      <c r="U2783" s="99"/>
    </row>
    <row r="2784" spans="1:21" ht="19.5" customHeight="1">
      <c r="A2784" s="545">
        <v>3637</v>
      </c>
      <c r="B2784" s="545" t="s">
        <v>12224</v>
      </c>
      <c r="C2784" s="545" t="s">
        <v>209</v>
      </c>
      <c r="D2784" s="546">
        <v>46052</v>
      </c>
      <c r="E2784" s="171" t="str">
        <f t="shared" si="43"/>
        <v>2026</v>
      </c>
      <c r="F2784" s="547">
        <v>2042</v>
      </c>
      <c r="G2784" s="548">
        <v>0.19</v>
      </c>
      <c r="H2784" s="547">
        <v>1715.97</v>
      </c>
      <c r="I2784" s="545" t="s">
        <v>12756</v>
      </c>
      <c r="J2784" s="545" t="s">
        <v>13307</v>
      </c>
      <c r="K2784" s="545" t="s">
        <v>16418</v>
      </c>
      <c r="L2784" s="545" t="s">
        <v>13413</v>
      </c>
      <c r="M2784" s="548" t="s">
        <v>13758</v>
      </c>
      <c r="N2784" s="545" t="s">
        <v>13413</v>
      </c>
      <c r="O2784" s="545" t="s">
        <v>16419</v>
      </c>
      <c r="P2784" s="549">
        <v>3001</v>
      </c>
      <c r="Q2784" s="549">
        <v>1</v>
      </c>
      <c r="R2784" s="549">
        <v>34</v>
      </c>
      <c r="S2784" s="548">
        <v>2228</v>
      </c>
      <c r="T2784" s="548"/>
      <c r="U2784" s="99"/>
    </row>
    <row r="2785" spans="1:21" ht="19.5" customHeight="1">
      <c r="A2785" s="545">
        <v>3638</v>
      </c>
      <c r="B2785" s="545" t="s">
        <v>3482</v>
      </c>
      <c r="C2785" s="545" t="s">
        <v>216</v>
      </c>
      <c r="D2785" s="546"/>
      <c r="E2785" s="171" t="str">
        <f t="shared" si="43"/>
        <v>1900</v>
      </c>
      <c r="F2785" s="547">
        <v>0</v>
      </c>
      <c r="G2785" s="548">
        <v>0</v>
      </c>
      <c r="H2785" s="547">
        <v>0</v>
      </c>
      <c r="I2785" s="545" t="s">
        <v>12753</v>
      </c>
      <c r="J2785" s="545"/>
      <c r="K2785" s="545" t="s">
        <v>13413</v>
      </c>
      <c r="L2785" s="545" t="s">
        <v>16420</v>
      </c>
      <c r="M2785" s="548" t="s">
        <v>13758</v>
      </c>
      <c r="N2785" s="545" t="s">
        <v>13413</v>
      </c>
      <c r="O2785" s="545" t="s">
        <v>13413</v>
      </c>
      <c r="P2785" s="549">
        <v>3002</v>
      </c>
      <c r="Q2785" s="549">
        <v>1</v>
      </c>
      <c r="R2785" s="549">
        <v>165</v>
      </c>
      <c r="S2785" s="548"/>
      <c r="T2785" s="548"/>
      <c r="U2785" s="99"/>
    </row>
    <row r="2786" spans="1:21" ht="19.5" customHeight="1">
      <c r="A2786" s="545">
        <v>3639</v>
      </c>
      <c r="B2786" s="545" t="s">
        <v>7310</v>
      </c>
      <c r="C2786" s="545" t="s">
        <v>903</v>
      </c>
      <c r="D2786" s="546">
        <v>46052</v>
      </c>
      <c r="E2786" s="171" t="str">
        <f t="shared" si="43"/>
        <v>2026</v>
      </c>
      <c r="F2786" s="547">
        <v>16713</v>
      </c>
      <c r="G2786" s="548">
        <v>0</v>
      </c>
      <c r="H2786" s="547">
        <v>16713</v>
      </c>
      <c r="I2786" s="545" t="s">
        <v>12653</v>
      </c>
      <c r="J2786" s="545" t="s">
        <v>13299</v>
      </c>
      <c r="K2786" s="545" t="s">
        <v>16421</v>
      </c>
      <c r="L2786" s="545" t="s">
        <v>13413</v>
      </c>
      <c r="M2786" s="548" t="s">
        <v>13813</v>
      </c>
      <c r="N2786" s="545" t="s">
        <v>13413</v>
      </c>
      <c r="O2786" s="545" t="s">
        <v>13413</v>
      </c>
      <c r="P2786" s="549">
        <v>3003</v>
      </c>
      <c r="Q2786" s="549">
        <v>3</v>
      </c>
      <c r="R2786" s="549">
        <v>160</v>
      </c>
      <c r="S2786" s="548">
        <v>443</v>
      </c>
      <c r="T2786" s="548"/>
      <c r="U2786" s="99"/>
    </row>
    <row r="2787" spans="1:21" ht="19.5" customHeight="1">
      <c r="A2787" s="545">
        <v>3640</v>
      </c>
      <c r="B2787" s="545" t="s">
        <v>11122</v>
      </c>
      <c r="C2787" s="545" t="s">
        <v>216</v>
      </c>
      <c r="D2787" s="546"/>
      <c r="E2787" s="171" t="str">
        <f t="shared" si="43"/>
        <v>1900</v>
      </c>
      <c r="F2787" s="547">
        <v>0</v>
      </c>
      <c r="G2787" s="548">
        <v>0</v>
      </c>
      <c r="H2787" s="547">
        <v>0</v>
      </c>
      <c r="I2787" s="545" t="s">
        <v>12686</v>
      </c>
      <c r="J2787" s="545"/>
      <c r="K2787" s="545" t="s">
        <v>13413</v>
      </c>
      <c r="L2787" s="545" t="s">
        <v>16422</v>
      </c>
      <c r="M2787" s="548" t="s">
        <v>13758</v>
      </c>
      <c r="N2787" s="545" t="s">
        <v>13413</v>
      </c>
      <c r="O2787" s="545" t="s">
        <v>13413</v>
      </c>
      <c r="P2787" s="549">
        <v>3004</v>
      </c>
      <c r="Q2787" s="549">
        <v>1</v>
      </c>
      <c r="R2787" s="549">
        <v>131</v>
      </c>
      <c r="S2787" s="548"/>
      <c r="T2787" s="548"/>
      <c r="U2787" s="99"/>
    </row>
    <row r="2788" spans="1:21" ht="19.5" customHeight="1">
      <c r="A2788" s="545">
        <v>3641</v>
      </c>
      <c r="B2788" s="545" t="s">
        <v>3705</v>
      </c>
      <c r="C2788" s="545" t="s">
        <v>206</v>
      </c>
      <c r="D2788" s="546">
        <v>45708</v>
      </c>
      <c r="E2788" s="171" t="str">
        <f t="shared" si="43"/>
        <v>2025</v>
      </c>
      <c r="F2788" s="547">
        <v>32.64</v>
      </c>
      <c r="G2788" s="548">
        <v>0.19</v>
      </c>
      <c r="H2788" s="547">
        <v>27.43</v>
      </c>
      <c r="I2788" s="545" t="s">
        <v>12747</v>
      </c>
      <c r="J2788" s="545" t="s">
        <v>13307</v>
      </c>
      <c r="K2788" s="545" t="s">
        <v>13413</v>
      </c>
      <c r="L2788" s="545" t="s">
        <v>13413</v>
      </c>
      <c r="M2788" s="548" t="s">
        <v>15540</v>
      </c>
      <c r="N2788" s="545" t="s">
        <v>13413</v>
      </c>
      <c r="O2788" s="545" t="s">
        <v>13413</v>
      </c>
      <c r="P2788" s="549">
        <v>3005</v>
      </c>
      <c r="Q2788" s="549">
        <v>4</v>
      </c>
      <c r="R2788" s="549">
        <v>28</v>
      </c>
      <c r="S2788" s="548">
        <v>2228</v>
      </c>
      <c r="T2788" s="548"/>
      <c r="U2788" s="99"/>
    </row>
    <row r="2789" spans="1:21" ht="19.5" customHeight="1">
      <c r="A2789" s="545">
        <v>3642</v>
      </c>
      <c r="B2789" s="545" t="s">
        <v>13578</v>
      </c>
      <c r="C2789" s="545" t="s">
        <v>903</v>
      </c>
      <c r="D2789" s="546">
        <v>46056</v>
      </c>
      <c r="E2789" s="171" t="str">
        <f t="shared" si="43"/>
        <v>2026</v>
      </c>
      <c r="F2789" s="547">
        <v>14200</v>
      </c>
      <c r="G2789" s="548">
        <v>0</v>
      </c>
      <c r="H2789" s="547">
        <v>14200</v>
      </c>
      <c r="I2789" s="545" t="s">
        <v>12653</v>
      </c>
      <c r="J2789" s="545" t="s">
        <v>13299</v>
      </c>
      <c r="K2789" s="545" t="s">
        <v>16423</v>
      </c>
      <c r="L2789" s="545" t="s">
        <v>13413</v>
      </c>
      <c r="M2789" s="548" t="s">
        <v>13813</v>
      </c>
      <c r="N2789" s="545" t="s">
        <v>13413</v>
      </c>
      <c r="O2789" s="545" t="s">
        <v>13413</v>
      </c>
      <c r="P2789" s="549">
        <v>3006</v>
      </c>
      <c r="Q2789" s="549">
        <v>3</v>
      </c>
      <c r="R2789" s="549">
        <v>160</v>
      </c>
      <c r="S2789" s="548">
        <v>443</v>
      </c>
      <c r="T2789" s="548"/>
      <c r="U2789" s="99"/>
    </row>
    <row r="2790" spans="1:21" ht="19.5" customHeight="1">
      <c r="A2790" s="545">
        <v>3643</v>
      </c>
      <c r="B2790" s="545" t="s">
        <v>7309</v>
      </c>
      <c r="C2790" s="545" t="s">
        <v>903</v>
      </c>
      <c r="D2790" s="546">
        <v>46052</v>
      </c>
      <c r="E2790" s="171" t="str">
        <f t="shared" si="43"/>
        <v>2026</v>
      </c>
      <c r="F2790" s="547">
        <v>23858</v>
      </c>
      <c r="G2790" s="548">
        <v>0</v>
      </c>
      <c r="H2790" s="547">
        <v>23858</v>
      </c>
      <c r="I2790" s="545" t="s">
        <v>12653</v>
      </c>
      <c r="J2790" s="545" t="s">
        <v>13299</v>
      </c>
      <c r="K2790" s="545" t="s">
        <v>16424</v>
      </c>
      <c r="L2790" s="545" t="s">
        <v>13413</v>
      </c>
      <c r="M2790" s="548" t="s">
        <v>13813</v>
      </c>
      <c r="N2790" s="545" t="s">
        <v>13413</v>
      </c>
      <c r="O2790" s="545" t="s">
        <v>13413</v>
      </c>
      <c r="P2790" s="549">
        <v>3007</v>
      </c>
      <c r="Q2790" s="549">
        <v>3</v>
      </c>
      <c r="R2790" s="549">
        <v>160</v>
      </c>
      <c r="S2790" s="548">
        <v>443</v>
      </c>
      <c r="T2790" s="548"/>
      <c r="U2790" s="99"/>
    </row>
    <row r="2791" spans="1:21" ht="19.5" customHeight="1">
      <c r="A2791" s="545">
        <v>3644</v>
      </c>
      <c r="B2791" s="545" t="s">
        <v>3888</v>
      </c>
      <c r="C2791" s="545" t="s">
        <v>216</v>
      </c>
      <c r="D2791" s="546">
        <v>46052</v>
      </c>
      <c r="E2791" s="171" t="str">
        <f t="shared" si="43"/>
        <v>2026</v>
      </c>
      <c r="F2791" s="547">
        <v>4350</v>
      </c>
      <c r="G2791" s="548">
        <v>0.19</v>
      </c>
      <c r="H2791" s="547">
        <v>3655.46</v>
      </c>
      <c r="I2791" s="545" t="s">
        <v>12754</v>
      </c>
      <c r="J2791" s="545" t="s">
        <v>13307</v>
      </c>
      <c r="K2791" s="545" t="s">
        <v>16425</v>
      </c>
      <c r="L2791" s="545" t="s">
        <v>13413</v>
      </c>
      <c r="M2791" s="548" t="s">
        <v>13758</v>
      </c>
      <c r="N2791" s="545" t="s">
        <v>13413</v>
      </c>
      <c r="O2791" s="545" t="s">
        <v>13413</v>
      </c>
      <c r="P2791" s="549">
        <v>3008</v>
      </c>
      <c r="Q2791" s="549">
        <v>1</v>
      </c>
      <c r="R2791" s="549">
        <v>33</v>
      </c>
      <c r="S2791" s="548">
        <v>2228</v>
      </c>
      <c r="T2791" s="548"/>
      <c r="U2791" s="99"/>
    </row>
    <row r="2792" spans="1:21" ht="19.5" customHeight="1">
      <c r="A2792" s="545">
        <v>3646</v>
      </c>
      <c r="B2792" s="545" t="s">
        <v>426</v>
      </c>
      <c r="C2792" s="545" t="s">
        <v>311</v>
      </c>
      <c r="D2792" s="546"/>
      <c r="E2792" s="171" t="str">
        <f t="shared" si="43"/>
        <v>1900</v>
      </c>
      <c r="F2792" s="547">
        <v>0</v>
      </c>
      <c r="G2792" s="548">
        <v>0</v>
      </c>
      <c r="H2792" s="547">
        <v>0</v>
      </c>
      <c r="I2792" s="545" t="s">
        <v>12654</v>
      </c>
      <c r="J2792" s="545"/>
      <c r="K2792" s="545" t="s">
        <v>13413</v>
      </c>
      <c r="L2792" s="545" t="s">
        <v>13413</v>
      </c>
      <c r="M2792" s="548" t="s">
        <v>13758</v>
      </c>
      <c r="N2792" s="545" t="s">
        <v>13413</v>
      </c>
      <c r="O2792" s="545" t="s">
        <v>13413</v>
      </c>
      <c r="P2792" s="549">
        <v>3009</v>
      </c>
      <c r="Q2792" s="549">
        <v>1</v>
      </c>
      <c r="R2792" s="549">
        <v>2</v>
      </c>
      <c r="S2792" s="548"/>
      <c r="T2792" s="548"/>
      <c r="U2792" s="99"/>
    </row>
    <row r="2793" spans="1:21" ht="19.5" customHeight="1">
      <c r="A2793" s="545">
        <v>3648</v>
      </c>
      <c r="B2793" s="545" t="s">
        <v>1193</v>
      </c>
      <c r="C2793" s="545" t="s">
        <v>216</v>
      </c>
      <c r="D2793" s="546"/>
      <c r="E2793" s="171" t="str">
        <f t="shared" si="43"/>
        <v>1900</v>
      </c>
      <c r="F2793" s="547">
        <v>0</v>
      </c>
      <c r="G2793" s="548">
        <v>0</v>
      </c>
      <c r="H2793" s="547">
        <v>0</v>
      </c>
      <c r="I2793" s="545" t="s">
        <v>12658</v>
      </c>
      <c r="J2793" s="545"/>
      <c r="K2793" s="545" t="s">
        <v>13413</v>
      </c>
      <c r="L2793" s="545" t="s">
        <v>16426</v>
      </c>
      <c r="M2793" s="548" t="s">
        <v>13758</v>
      </c>
      <c r="N2793" s="545" t="s">
        <v>13413</v>
      </c>
      <c r="O2793" s="545" t="s">
        <v>13413</v>
      </c>
      <c r="P2793" s="549">
        <v>3010</v>
      </c>
      <c r="Q2793" s="549">
        <v>1</v>
      </c>
      <c r="R2793" s="549">
        <v>9</v>
      </c>
      <c r="S2793" s="548"/>
      <c r="T2793" s="548"/>
      <c r="U2793" s="99"/>
    </row>
    <row r="2794" spans="1:21" ht="19.5" customHeight="1">
      <c r="A2794" s="545">
        <v>3649</v>
      </c>
      <c r="B2794" s="545" t="s">
        <v>1190</v>
      </c>
      <c r="C2794" s="545" t="s">
        <v>216</v>
      </c>
      <c r="D2794" s="546"/>
      <c r="E2794" s="171" t="str">
        <f t="shared" si="43"/>
        <v>1900</v>
      </c>
      <c r="F2794" s="547">
        <v>0</v>
      </c>
      <c r="G2794" s="548">
        <v>0</v>
      </c>
      <c r="H2794" s="547">
        <v>0</v>
      </c>
      <c r="I2794" s="545" t="s">
        <v>12658</v>
      </c>
      <c r="J2794" s="545"/>
      <c r="K2794" s="545" t="s">
        <v>13413</v>
      </c>
      <c r="L2794" s="545" t="s">
        <v>16426</v>
      </c>
      <c r="M2794" s="548" t="s">
        <v>13758</v>
      </c>
      <c r="N2794" s="545" t="s">
        <v>13413</v>
      </c>
      <c r="O2794" s="545" t="s">
        <v>13413</v>
      </c>
      <c r="P2794" s="549">
        <v>3011</v>
      </c>
      <c r="Q2794" s="549">
        <v>1</v>
      </c>
      <c r="R2794" s="549">
        <v>9</v>
      </c>
      <c r="S2794" s="548"/>
      <c r="T2794" s="548"/>
      <c r="U2794" s="99"/>
    </row>
    <row r="2795" spans="1:21" ht="19.5" customHeight="1">
      <c r="A2795" s="545">
        <v>3650</v>
      </c>
      <c r="B2795" s="545" t="s">
        <v>1181</v>
      </c>
      <c r="C2795" s="545" t="s">
        <v>216</v>
      </c>
      <c r="D2795" s="546"/>
      <c r="E2795" s="171" t="str">
        <f t="shared" si="43"/>
        <v>1900</v>
      </c>
      <c r="F2795" s="547">
        <v>0</v>
      </c>
      <c r="G2795" s="548">
        <v>0</v>
      </c>
      <c r="H2795" s="547">
        <v>0</v>
      </c>
      <c r="I2795" s="545" t="s">
        <v>12658</v>
      </c>
      <c r="J2795" s="545"/>
      <c r="K2795" s="545" t="s">
        <v>13413</v>
      </c>
      <c r="L2795" s="545" t="s">
        <v>16426</v>
      </c>
      <c r="M2795" s="548" t="s">
        <v>13758</v>
      </c>
      <c r="N2795" s="545" t="s">
        <v>13413</v>
      </c>
      <c r="O2795" s="545" t="s">
        <v>13413</v>
      </c>
      <c r="P2795" s="549">
        <v>3012</v>
      </c>
      <c r="Q2795" s="549">
        <v>1</v>
      </c>
      <c r="R2795" s="549">
        <v>9</v>
      </c>
      <c r="S2795" s="548"/>
      <c r="T2795" s="548"/>
      <c r="U2795" s="99"/>
    </row>
    <row r="2796" spans="1:21" ht="19.5" customHeight="1">
      <c r="A2796" s="545">
        <v>3651</v>
      </c>
      <c r="B2796" s="545" t="s">
        <v>1192</v>
      </c>
      <c r="C2796" s="545" t="s">
        <v>216</v>
      </c>
      <c r="D2796" s="546"/>
      <c r="E2796" s="171" t="str">
        <f t="shared" si="43"/>
        <v>1900</v>
      </c>
      <c r="F2796" s="547">
        <v>0</v>
      </c>
      <c r="G2796" s="548">
        <v>0</v>
      </c>
      <c r="H2796" s="547">
        <v>0</v>
      </c>
      <c r="I2796" s="545" t="s">
        <v>12658</v>
      </c>
      <c r="J2796" s="545"/>
      <c r="K2796" s="545" t="s">
        <v>13413</v>
      </c>
      <c r="L2796" s="545" t="s">
        <v>16426</v>
      </c>
      <c r="M2796" s="548" t="s">
        <v>13758</v>
      </c>
      <c r="N2796" s="545" t="s">
        <v>13413</v>
      </c>
      <c r="O2796" s="545" t="s">
        <v>13413</v>
      </c>
      <c r="P2796" s="549">
        <v>3013</v>
      </c>
      <c r="Q2796" s="549">
        <v>1</v>
      </c>
      <c r="R2796" s="549">
        <v>9</v>
      </c>
      <c r="S2796" s="548"/>
      <c r="T2796" s="548"/>
      <c r="U2796" s="99"/>
    </row>
    <row r="2797" spans="1:21" ht="19.5" customHeight="1">
      <c r="A2797" s="545">
        <v>3652</v>
      </c>
      <c r="B2797" s="545" t="s">
        <v>1195</v>
      </c>
      <c r="C2797" s="545" t="s">
        <v>216</v>
      </c>
      <c r="D2797" s="546"/>
      <c r="E2797" s="171" t="str">
        <f t="shared" si="43"/>
        <v>1900</v>
      </c>
      <c r="F2797" s="547">
        <v>0</v>
      </c>
      <c r="G2797" s="548">
        <v>0</v>
      </c>
      <c r="H2797" s="547">
        <v>0</v>
      </c>
      <c r="I2797" s="545" t="s">
        <v>12658</v>
      </c>
      <c r="J2797" s="545"/>
      <c r="K2797" s="545" t="s">
        <v>13413</v>
      </c>
      <c r="L2797" s="545" t="s">
        <v>16426</v>
      </c>
      <c r="M2797" s="548" t="s">
        <v>13758</v>
      </c>
      <c r="N2797" s="545" t="s">
        <v>13413</v>
      </c>
      <c r="O2797" s="545" t="s">
        <v>13413</v>
      </c>
      <c r="P2797" s="549">
        <v>3014</v>
      </c>
      <c r="Q2797" s="549">
        <v>1</v>
      </c>
      <c r="R2797" s="549">
        <v>9</v>
      </c>
      <c r="S2797" s="548"/>
      <c r="T2797" s="548"/>
      <c r="U2797" s="99"/>
    </row>
    <row r="2798" spans="1:21" ht="19.5" customHeight="1">
      <c r="A2798" s="545">
        <v>3653</v>
      </c>
      <c r="B2798" s="545" t="s">
        <v>2161</v>
      </c>
      <c r="C2798" s="545" t="s">
        <v>216</v>
      </c>
      <c r="D2798" s="546"/>
      <c r="E2798" s="171" t="str">
        <f t="shared" si="43"/>
        <v>1900</v>
      </c>
      <c r="F2798" s="547">
        <v>0</v>
      </c>
      <c r="G2798" s="548">
        <v>0</v>
      </c>
      <c r="H2798" s="547">
        <v>0</v>
      </c>
      <c r="I2798" s="545" t="s">
        <v>12686</v>
      </c>
      <c r="J2798" s="545"/>
      <c r="K2798" s="545" t="s">
        <v>13413</v>
      </c>
      <c r="L2798" s="545" t="s">
        <v>16422</v>
      </c>
      <c r="M2798" s="548" t="s">
        <v>13758</v>
      </c>
      <c r="N2798" s="545" t="s">
        <v>13413</v>
      </c>
      <c r="O2798" s="545" t="s">
        <v>13413</v>
      </c>
      <c r="P2798" s="549">
        <v>3015</v>
      </c>
      <c r="Q2798" s="549">
        <v>1</v>
      </c>
      <c r="R2798" s="549">
        <v>131</v>
      </c>
      <c r="S2798" s="548"/>
      <c r="T2798" s="548"/>
      <c r="U2798" s="99"/>
    </row>
    <row r="2799" spans="1:21" ht="19.5" customHeight="1">
      <c r="A2799" s="545">
        <v>3655</v>
      </c>
      <c r="B2799" s="545" t="s">
        <v>11121</v>
      </c>
      <c r="C2799" s="545" t="s">
        <v>216</v>
      </c>
      <c r="D2799" s="546"/>
      <c r="E2799" s="171" t="str">
        <f t="shared" si="43"/>
        <v>1900</v>
      </c>
      <c r="F2799" s="547">
        <v>0</v>
      </c>
      <c r="G2799" s="548">
        <v>0</v>
      </c>
      <c r="H2799" s="547">
        <v>0</v>
      </c>
      <c r="I2799" s="545" t="s">
        <v>12658</v>
      </c>
      <c r="J2799" s="545"/>
      <c r="K2799" s="545" t="s">
        <v>13413</v>
      </c>
      <c r="L2799" s="545" t="s">
        <v>16426</v>
      </c>
      <c r="M2799" s="548" t="s">
        <v>13758</v>
      </c>
      <c r="N2799" s="545" t="s">
        <v>13413</v>
      </c>
      <c r="O2799" s="545" t="s">
        <v>13413</v>
      </c>
      <c r="P2799" s="549">
        <v>3016</v>
      </c>
      <c r="Q2799" s="549">
        <v>1</v>
      </c>
      <c r="R2799" s="549">
        <v>9</v>
      </c>
      <c r="S2799" s="548"/>
      <c r="T2799" s="548"/>
      <c r="U2799" s="99"/>
    </row>
    <row r="2800" spans="1:21" ht="19.5" customHeight="1">
      <c r="A2800" s="545">
        <v>3656</v>
      </c>
      <c r="B2800" s="545" t="s">
        <v>1154</v>
      </c>
      <c r="C2800" s="545" t="s">
        <v>216</v>
      </c>
      <c r="D2800" s="546"/>
      <c r="E2800" s="171" t="str">
        <f t="shared" si="43"/>
        <v>1900</v>
      </c>
      <c r="F2800" s="547">
        <v>0</v>
      </c>
      <c r="G2800" s="548">
        <v>0</v>
      </c>
      <c r="H2800" s="547">
        <v>0</v>
      </c>
      <c r="I2800" s="545" t="s">
        <v>12658</v>
      </c>
      <c r="J2800" s="545"/>
      <c r="K2800" s="545" t="s">
        <v>13413</v>
      </c>
      <c r="L2800" s="545" t="s">
        <v>16426</v>
      </c>
      <c r="M2800" s="548" t="s">
        <v>13758</v>
      </c>
      <c r="N2800" s="545" t="s">
        <v>13413</v>
      </c>
      <c r="O2800" s="545" t="s">
        <v>13413</v>
      </c>
      <c r="P2800" s="549">
        <v>3017</v>
      </c>
      <c r="Q2800" s="549">
        <v>1</v>
      </c>
      <c r="R2800" s="549">
        <v>9</v>
      </c>
      <c r="S2800" s="548"/>
      <c r="T2800" s="548"/>
      <c r="U2800" s="99"/>
    </row>
    <row r="2801" spans="1:21" ht="19.5" customHeight="1">
      <c r="A2801" s="545">
        <v>3657</v>
      </c>
      <c r="B2801" s="545" t="s">
        <v>1183</v>
      </c>
      <c r="C2801" s="545" t="s">
        <v>216</v>
      </c>
      <c r="D2801" s="546"/>
      <c r="E2801" s="171" t="str">
        <f t="shared" si="43"/>
        <v>1900</v>
      </c>
      <c r="F2801" s="547">
        <v>0</v>
      </c>
      <c r="G2801" s="548">
        <v>0</v>
      </c>
      <c r="H2801" s="547">
        <v>0</v>
      </c>
      <c r="I2801" s="545" t="s">
        <v>12658</v>
      </c>
      <c r="J2801" s="545"/>
      <c r="K2801" s="545" t="s">
        <v>13413</v>
      </c>
      <c r="L2801" s="545" t="s">
        <v>16426</v>
      </c>
      <c r="M2801" s="548" t="s">
        <v>13758</v>
      </c>
      <c r="N2801" s="545" t="s">
        <v>13413</v>
      </c>
      <c r="O2801" s="545" t="s">
        <v>13413</v>
      </c>
      <c r="P2801" s="549">
        <v>3018</v>
      </c>
      <c r="Q2801" s="549">
        <v>1</v>
      </c>
      <c r="R2801" s="549">
        <v>9</v>
      </c>
      <c r="S2801" s="548"/>
      <c r="T2801" s="548"/>
      <c r="U2801" s="99"/>
    </row>
    <row r="2802" spans="1:21" ht="19.5" customHeight="1">
      <c r="A2802" s="545">
        <v>3658</v>
      </c>
      <c r="B2802" s="545" t="s">
        <v>1191</v>
      </c>
      <c r="C2802" s="545" t="s">
        <v>216</v>
      </c>
      <c r="D2802" s="546"/>
      <c r="E2802" s="171" t="str">
        <f t="shared" si="43"/>
        <v>1900</v>
      </c>
      <c r="F2802" s="547">
        <v>0</v>
      </c>
      <c r="G2802" s="548">
        <v>0</v>
      </c>
      <c r="H2802" s="547">
        <v>0</v>
      </c>
      <c r="I2802" s="545" t="s">
        <v>12658</v>
      </c>
      <c r="J2802" s="545"/>
      <c r="K2802" s="545" t="s">
        <v>13413</v>
      </c>
      <c r="L2802" s="545" t="s">
        <v>16427</v>
      </c>
      <c r="M2802" s="548" t="s">
        <v>13758</v>
      </c>
      <c r="N2802" s="545" t="s">
        <v>13413</v>
      </c>
      <c r="O2802" s="545" t="s">
        <v>13413</v>
      </c>
      <c r="P2802" s="549">
        <v>3019</v>
      </c>
      <c r="Q2802" s="549">
        <v>1</v>
      </c>
      <c r="R2802" s="549">
        <v>9</v>
      </c>
      <c r="S2802" s="548"/>
      <c r="T2802" s="548"/>
      <c r="U2802" s="99"/>
    </row>
    <row r="2803" spans="1:21" ht="19.5" customHeight="1">
      <c r="A2803" s="545">
        <v>3659</v>
      </c>
      <c r="B2803" s="545" t="s">
        <v>1180</v>
      </c>
      <c r="C2803" s="545" t="s">
        <v>216</v>
      </c>
      <c r="D2803" s="546"/>
      <c r="E2803" s="171" t="str">
        <f t="shared" si="43"/>
        <v>1900</v>
      </c>
      <c r="F2803" s="547">
        <v>0</v>
      </c>
      <c r="G2803" s="548">
        <v>0</v>
      </c>
      <c r="H2803" s="547">
        <v>0</v>
      </c>
      <c r="I2803" s="545" t="s">
        <v>12658</v>
      </c>
      <c r="J2803" s="545"/>
      <c r="K2803" s="545" t="s">
        <v>13413</v>
      </c>
      <c r="L2803" s="545" t="s">
        <v>16426</v>
      </c>
      <c r="M2803" s="548" t="s">
        <v>13758</v>
      </c>
      <c r="N2803" s="545" t="s">
        <v>13413</v>
      </c>
      <c r="O2803" s="545" t="s">
        <v>13413</v>
      </c>
      <c r="P2803" s="549">
        <v>3020</v>
      </c>
      <c r="Q2803" s="549">
        <v>1</v>
      </c>
      <c r="R2803" s="549">
        <v>9</v>
      </c>
      <c r="S2803" s="548"/>
      <c r="T2803" s="548"/>
      <c r="U2803" s="99"/>
    </row>
    <row r="2804" spans="1:21" ht="19.5" customHeight="1">
      <c r="A2804" s="545">
        <v>3660</v>
      </c>
      <c r="B2804" s="545" t="s">
        <v>11120</v>
      </c>
      <c r="C2804" s="545" t="s">
        <v>216</v>
      </c>
      <c r="D2804" s="546"/>
      <c r="E2804" s="171" t="str">
        <f t="shared" si="43"/>
        <v>1900</v>
      </c>
      <c r="F2804" s="547">
        <v>0</v>
      </c>
      <c r="G2804" s="548">
        <v>0</v>
      </c>
      <c r="H2804" s="547">
        <v>0</v>
      </c>
      <c r="I2804" s="545" t="s">
        <v>12686</v>
      </c>
      <c r="J2804" s="545"/>
      <c r="K2804" s="545" t="s">
        <v>13413</v>
      </c>
      <c r="L2804" s="545" t="s">
        <v>16428</v>
      </c>
      <c r="M2804" s="548" t="s">
        <v>13758</v>
      </c>
      <c r="N2804" s="545" t="s">
        <v>13413</v>
      </c>
      <c r="O2804" s="545" t="s">
        <v>13413</v>
      </c>
      <c r="P2804" s="549">
        <v>3021</v>
      </c>
      <c r="Q2804" s="549">
        <v>1</v>
      </c>
      <c r="R2804" s="549">
        <v>131</v>
      </c>
      <c r="S2804" s="548"/>
      <c r="T2804" s="548"/>
      <c r="U2804" s="99"/>
    </row>
    <row r="2805" spans="1:21" ht="19.5" customHeight="1">
      <c r="A2805" s="545">
        <v>3661</v>
      </c>
      <c r="B2805" s="545" t="s">
        <v>1194</v>
      </c>
      <c r="C2805" s="545" t="s">
        <v>216</v>
      </c>
      <c r="D2805" s="546"/>
      <c r="E2805" s="171" t="str">
        <f t="shared" si="43"/>
        <v>1900</v>
      </c>
      <c r="F2805" s="547">
        <v>0</v>
      </c>
      <c r="G2805" s="548">
        <v>0</v>
      </c>
      <c r="H2805" s="547">
        <v>0</v>
      </c>
      <c r="I2805" s="545" t="s">
        <v>12658</v>
      </c>
      <c r="J2805" s="545"/>
      <c r="K2805" s="545" t="s">
        <v>13413</v>
      </c>
      <c r="L2805" s="545" t="s">
        <v>16429</v>
      </c>
      <c r="M2805" s="548" t="s">
        <v>13758</v>
      </c>
      <c r="N2805" s="545" t="s">
        <v>13413</v>
      </c>
      <c r="O2805" s="545" t="s">
        <v>13413</v>
      </c>
      <c r="P2805" s="549">
        <v>3022</v>
      </c>
      <c r="Q2805" s="549">
        <v>1</v>
      </c>
      <c r="R2805" s="549">
        <v>9</v>
      </c>
      <c r="S2805" s="548"/>
      <c r="T2805" s="548"/>
      <c r="U2805" s="99"/>
    </row>
    <row r="2806" spans="1:21" ht="19.5" customHeight="1">
      <c r="A2806" s="545">
        <v>3662</v>
      </c>
      <c r="B2806" s="545" t="s">
        <v>7308</v>
      </c>
      <c r="C2806" s="545" t="s">
        <v>5217</v>
      </c>
      <c r="D2806" s="546">
        <v>46052</v>
      </c>
      <c r="E2806" s="171" t="str">
        <f t="shared" si="43"/>
        <v>2026</v>
      </c>
      <c r="F2806" s="547">
        <v>174962</v>
      </c>
      <c r="G2806" s="548">
        <v>0</v>
      </c>
      <c r="H2806" s="547">
        <v>174962</v>
      </c>
      <c r="I2806" s="545" t="s">
        <v>12705</v>
      </c>
      <c r="J2806" s="545" t="s">
        <v>13299</v>
      </c>
      <c r="K2806" s="545" t="s">
        <v>16430</v>
      </c>
      <c r="L2806" s="545" t="s">
        <v>13413</v>
      </c>
      <c r="M2806" s="548" t="s">
        <v>13813</v>
      </c>
      <c r="N2806" s="545" t="s">
        <v>13413</v>
      </c>
      <c r="O2806" s="545" t="s">
        <v>13413</v>
      </c>
      <c r="P2806" s="549">
        <v>3023</v>
      </c>
      <c r="Q2806" s="549">
        <v>3</v>
      </c>
      <c r="R2806" s="549">
        <v>22</v>
      </c>
      <c r="S2806" s="548">
        <v>443</v>
      </c>
      <c r="T2806" s="548"/>
      <c r="U2806" s="99"/>
    </row>
    <row r="2807" spans="1:21" ht="19.5" customHeight="1">
      <c r="A2807" s="545">
        <v>3663</v>
      </c>
      <c r="B2807" s="545" t="s">
        <v>11119</v>
      </c>
      <c r="C2807" s="545" t="s">
        <v>216</v>
      </c>
      <c r="D2807" s="546">
        <v>46052</v>
      </c>
      <c r="E2807" s="171" t="str">
        <f t="shared" si="43"/>
        <v>2026</v>
      </c>
      <c r="F2807" s="547">
        <v>412795</v>
      </c>
      <c r="G2807" s="548">
        <v>0.19</v>
      </c>
      <c r="H2807" s="547">
        <v>346886.55</v>
      </c>
      <c r="I2807" s="545" t="s">
        <v>12757</v>
      </c>
      <c r="J2807" s="545" t="s">
        <v>13307</v>
      </c>
      <c r="K2807" s="545" t="s">
        <v>13413</v>
      </c>
      <c r="L2807" s="545" t="s">
        <v>13413</v>
      </c>
      <c r="M2807" s="548" t="s">
        <v>13758</v>
      </c>
      <c r="N2807" s="545" t="s">
        <v>22191</v>
      </c>
      <c r="O2807" s="545" t="s">
        <v>14139</v>
      </c>
      <c r="P2807" s="549">
        <v>3024</v>
      </c>
      <c r="Q2807" s="549">
        <v>1</v>
      </c>
      <c r="R2807" s="549">
        <v>154</v>
      </c>
      <c r="S2807" s="548">
        <v>2228</v>
      </c>
      <c r="T2807" s="548">
        <v>182</v>
      </c>
      <c r="U2807" s="99"/>
    </row>
    <row r="2808" spans="1:21" ht="19.5" customHeight="1">
      <c r="A2808" s="545">
        <v>3664</v>
      </c>
      <c r="B2808" s="545" t="s">
        <v>11118</v>
      </c>
      <c r="C2808" s="545" t="s">
        <v>216</v>
      </c>
      <c r="D2808" s="546">
        <v>46052</v>
      </c>
      <c r="E2808" s="171" t="str">
        <f t="shared" si="43"/>
        <v>2026</v>
      </c>
      <c r="F2808" s="547">
        <v>441204</v>
      </c>
      <c r="G2808" s="548">
        <v>0.19</v>
      </c>
      <c r="H2808" s="547">
        <v>370759.66</v>
      </c>
      <c r="I2808" s="545" t="s">
        <v>12757</v>
      </c>
      <c r="J2808" s="545" t="s">
        <v>13307</v>
      </c>
      <c r="K2808" s="545" t="s">
        <v>13413</v>
      </c>
      <c r="L2808" s="545" t="s">
        <v>13413</v>
      </c>
      <c r="M2808" s="548" t="s">
        <v>13758</v>
      </c>
      <c r="N2808" s="545" t="s">
        <v>22191</v>
      </c>
      <c r="O2808" s="545" t="s">
        <v>14139</v>
      </c>
      <c r="P2808" s="549">
        <v>3025</v>
      </c>
      <c r="Q2808" s="549">
        <v>1</v>
      </c>
      <c r="R2808" s="549">
        <v>154</v>
      </c>
      <c r="S2808" s="548">
        <v>2228</v>
      </c>
      <c r="T2808" s="548">
        <v>182</v>
      </c>
      <c r="U2808" s="99"/>
    </row>
    <row r="2809" spans="1:21" ht="19.5" customHeight="1">
      <c r="A2809" s="545">
        <v>3665</v>
      </c>
      <c r="B2809" s="545" t="s">
        <v>11117</v>
      </c>
      <c r="C2809" s="545" t="s">
        <v>216</v>
      </c>
      <c r="D2809" s="546">
        <v>46052</v>
      </c>
      <c r="E2809" s="171" t="str">
        <f t="shared" si="43"/>
        <v>2026</v>
      </c>
      <c r="F2809" s="547">
        <v>736521</v>
      </c>
      <c r="G2809" s="548">
        <v>0.19</v>
      </c>
      <c r="H2809" s="547">
        <v>618925.21</v>
      </c>
      <c r="I2809" s="545" t="s">
        <v>12757</v>
      </c>
      <c r="J2809" s="545" t="s">
        <v>13307</v>
      </c>
      <c r="K2809" s="545" t="s">
        <v>16431</v>
      </c>
      <c r="L2809" s="545" t="s">
        <v>13413</v>
      </c>
      <c r="M2809" s="548" t="s">
        <v>13758</v>
      </c>
      <c r="N2809" s="545" t="s">
        <v>22191</v>
      </c>
      <c r="O2809" s="545" t="s">
        <v>16432</v>
      </c>
      <c r="P2809" s="549">
        <v>3026</v>
      </c>
      <c r="Q2809" s="549">
        <v>1</v>
      </c>
      <c r="R2809" s="549">
        <v>154</v>
      </c>
      <c r="S2809" s="548">
        <v>2228</v>
      </c>
      <c r="T2809" s="548">
        <v>182</v>
      </c>
      <c r="U2809" s="99"/>
    </row>
    <row r="2810" spans="1:21" ht="19.5" customHeight="1">
      <c r="A2810" s="545">
        <v>3666</v>
      </c>
      <c r="B2810" s="545" t="s">
        <v>3022</v>
      </c>
      <c r="C2810" s="545" t="s">
        <v>216</v>
      </c>
      <c r="D2810" s="546"/>
      <c r="E2810" s="171" t="str">
        <f t="shared" si="43"/>
        <v>1900</v>
      </c>
      <c r="F2810" s="547">
        <v>0</v>
      </c>
      <c r="G2810" s="548">
        <v>0</v>
      </c>
      <c r="H2810" s="547">
        <v>0</v>
      </c>
      <c r="I2810" s="545" t="s">
        <v>12757</v>
      </c>
      <c r="J2810" s="545"/>
      <c r="K2810" s="545" t="s">
        <v>13413</v>
      </c>
      <c r="L2810" s="545" t="s">
        <v>13413</v>
      </c>
      <c r="M2810" s="548" t="s">
        <v>13758</v>
      </c>
      <c r="N2810" s="545" t="s">
        <v>22191</v>
      </c>
      <c r="O2810" s="545" t="s">
        <v>16432</v>
      </c>
      <c r="P2810" s="549">
        <v>3027</v>
      </c>
      <c r="Q2810" s="549">
        <v>1</v>
      </c>
      <c r="R2810" s="549">
        <v>154</v>
      </c>
      <c r="S2810" s="548"/>
      <c r="T2810" s="548">
        <v>182</v>
      </c>
      <c r="U2810" s="99"/>
    </row>
    <row r="2811" spans="1:21" ht="19.5" customHeight="1">
      <c r="A2811" s="545">
        <v>3667</v>
      </c>
      <c r="B2811" s="545" t="s">
        <v>3023</v>
      </c>
      <c r="C2811" s="545" t="s">
        <v>216</v>
      </c>
      <c r="D2811" s="546">
        <v>46052</v>
      </c>
      <c r="E2811" s="171" t="str">
        <f t="shared" si="43"/>
        <v>2026</v>
      </c>
      <c r="F2811" s="547">
        <v>1168991</v>
      </c>
      <c r="G2811" s="548">
        <v>0.19</v>
      </c>
      <c r="H2811" s="547">
        <v>982345.38</v>
      </c>
      <c r="I2811" s="545" t="s">
        <v>12757</v>
      </c>
      <c r="J2811" s="545" t="s">
        <v>13307</v>
      </c>
      <c r="K2811" s="545" t="s">
        <v>13413</v>
      </c>
      <c r="L2811" s="545" t="s">
        <v>13413</v>
      </c>
      <c r="M2811" s="548" t="s">
        <v>13758</v>
      </c>
      <c r="N2811" s="545" t="s">
        <v>22191</v>
      </c>
      <c r="O2811" s="545" t="s">
        <v>14139</v>
      </c>
      <c r="P2811" s="549">
        <v>3028</v>
      </c>
      <c r="Q2811" s="549">
        <v>1</v>
      </c>
      <c r="R2811" s="549">
        <v>154</v>
      </c>
      <c r="S2811" s="548">
        <v>2228</v>
      </c>
      <c r="T2811" s="548">
        <v>182</v>
      </c>
      <c r="U2811" s="99"/>
    </row>
    <row r="2812" spans="1:21" ht="19.5" customHeight="1">
      <c r="A2812" s="545">
        <v>3668</v>
      </c>
      <c r="B2812" s="545" t="s">
        <v>22192</v>
      </c>
      <c r="C2812" s="545" t="s">
        <v>216</v>
      </c>
      <c r="D2812" s="546">
        <v>46052</v>
      </c>
      <c r="E2812" s="171" t="str">
        <f t="shared" si="43"/>
        <v>2026</v>
      </c>
      <c r="F2812" s="547">
        <v>1242710</v>
      </c>
      <c r="G2812" s="548">
        <v>0.19</v>
      </c>
      <c r="H2812" s="547">
        <v>1044294.12</v>
      </c>
      <c r="I2812" s="545" t="s">
        <v>12757</v>
      </c>
      <c r="J2812" s="545" t="s">
        <v>13307</v>
      </c>
      <c r="K2812" s="545"/>
      <c r="L2812" s="545" t="s">
        <v>13413</v>
      </c>
      <c r="M2812" s="548" t="s">
        <v>13758</v>
      </c>
      <c r="N2812" s="545" t="s">
        <v>22191</v>
      </c>
      <c r="O2812" s="545" t="s">
        <v>14139</v>
      </c>
      <c r="P2812" s="549">
        <v>3029</v>
      </c>
      <c r="Q2812" s="549">
        <v>1</v>
      </c>
      <c r="R2812" s="549">
        <v>154</v>
      </c>
      <c r="S2812" s="548">
        <v>2228</v>
      </c>
      <c r="T2812" s="548">
        <v>182</v>
      </c>
      <c r="U2812" s="99"/>
    </row>
    <row r="2813" spans="1:21" ht="19.5" customHeight="1">
      <c r="A2813" s="545">
        <v>3669</v>
      </c>
      <c r="B2813" s="545" t="s">
        <v>3015</v>
      </c>
      <c r="C2813" s="545" t="s">
        <v>216</v>
      </c>
      <c r="D2813" s="546">
        <v>46052</v>
      </c>
      <c r="E2813" s="171" t="str">
        <f t="shared" si="43"/>
        <v>2026</v>
      </c>
      <c r="F2813" s="547">
        <v>1611621</v>
      </c>
      <c r="G2813" s="548">
        <v>0.19</v>
      </c>
      <c r="H2813" s="547">
        <v>1354303.36</v>
      </c>
      <c r="I2813" s="545" t="s">
        <v>12757</v>
      </c>
      <c r="J2813" s="545" t="s">
        <v>13307</v>
      </c>
      <c r="K2813" s="545" t="s">
        <v>13413</v>
      </c>
      <c r="L2813" s="545" t="s">
        <v>13413</v>
      </c>
      <c r="M2813" s="548" t="s">
        <v>13758</v>
      </c>
      <c r="N2813" s="545" t="s">
        <v>22191</v>
      </c>
      <c r="O2813" s="545" t="s">
        <v>14139</v>
      </c>
      <c r="P2813" s="549">
        <v>3030</v>
      </c>
      <c r="Q2813" s="549">
        <v>1</v>
      </c>
      <c r="R2813" s="549">
        <v>154</v>
      </c>
      <c r="S2813" s="548">
        <v>2228</v>
      </c>
      <c r="T2813" s="548">
        <v>182</v>
      </c>
      <c r="U2813" s="99"/>
    </row>
    <row r="2814" spans="1:21" ht="19.5" customHeight="1">
      <c r="A2814" s="545">
        <v>3670</v>
      </c>
      <c r="B2814" s="545" t="s">
        <v>3014</v>
      </c>
      <c r="C2814" s="545" t="s">
        <v>216</v>
      </c>
      <c r="D2814" s="546">
        <v>46052</v>
      </c>
      <c r="E2814" s="171" t="str">
        <f t="shared" si="43"/>
        <v>2026</v>
      </c>
      <c r="F2814" s="547">
        <v>1682135</v>
      </c>
      <c r="G2814" s="548">
        <v>0.19</v>
      </c>
      <c r="H2814" s="547">
        <v>1413558.82</v>
      </c>
      <c r="I2814" s="545" t="s">
        <v>12757</v>
      </c>
      <c r="J2814" s="545" t="s">
        <v>13307</v>
      </c>
      <c r="K2814" s="545" t="s">
        <v>13413</v>
      </c>
      <c r="L2814" s="545" t="s">
        <v>13413</v>
      </c>
      <c r="M2814" s="548" t="s">
        <v>13758</v>
      </c>
      <c r="N2814" s="545" t="s">
        <v>22191</v>
      </c>
      <c r="O2814" s="545" t="s">
        <v>14139</v>
      </c>
      <c r="P2814" s="549">
        <v>3031</v>
      </c>
      <c r="Q2814" s="549">
        <v>1</v>
      </c>
      <c r="R2814" s="549">
        <v>154</v>
      </c>
      <c r="S2814" s="548">
        <v>2228</v>
      </c>
      <c r="T2814" s="548">
        <v>182</v>
      </c>
      <c r="U2814" s="99"/>
    </row>
    <row r="2815" spans="1:21" ht="19.5" customHeight="1">
      <c r="A2815" s="545">
        <v>3671</v>
      </c>
      <c r="B2815" s="545" t="s">
        <v>3017</v>
      </c>
      <c r="C2815" s="545" t="s">
        <v>216</v>
      </c>
      <c r="D2815" s="546">
        <v>46052</v>
      </c>
      <c r="E2815" s="171" t="str">
        <f t="shared" si="43"/>
        <v>2026</v>
      </c>
      <c r="F2815" s="547">
        <v>1793081</v>
      </c>
      <c r="G2815" s="548">
        <v>0.19</v>
      </c>
      <c r="H2815" s="547">
        <v>1506790.76</v>
      </c>
      <c r="I2815" s="545" t="s">
        <v>12757</v>
      </c>
      <c r="J2815" s="545" t="s">
        <v>13307</v>
      </c>
      <c r="K2815" s="545" t="s">
        <v>13413</v>
      </c>
      <c r="L2815" s="545" t="s">
        <v>13413</v>
      </c>
      <c r="M2815" s="548" t="s">
        <v>13758</v>
      </c>
      <c r="N2815" s="545" t="s">
        <v>22191</v>
      </c>
      <c r="O2815" s="545" t="s">
        <v>14139</v>
      </c>
      <c r="P2815" s="549">
        <v>3032</v>
      </c>
      <c r="Q2815" s="549">
        <v>1</v>
      </c>
      <c r="R2815" s="549">
        <v>154</v>
      </c>
      <c r="S2815" s="548">
        <v>2228</v>
      </c>
      <c r="T2815" s="548">
        <v>182</v>
      </c>
      <c r="U2815" s="99"/>
    </row>
    <row r="2816" spans="1:21" ht="19.5" customHeight="1">
      <c r="A2816" s="545">
        <v>3672</v>
      </c>
      <c r="B2816" s="545" t="s">
        <v>3016</v>
      </c>
      <c r="C2816" s="545" t="s">
        <v>216</v>
      </c>
      <c r="D2816" s="546">
        <v>46052</v>
      </c>
      <c r="E2816" s="171" t="str">
        <f t="shared" si="43"/>
        <v>2026</v>
      </c>
      <c r="F2816" s="547">
        <v>1863703</v>
      </c>
      <c r="G2816" s="548">
        <v>0.19</v>
      </c>
      <c r="H2816" s="547">
        <v>1566136.97</v>
      </c>
      <c r="I2816" s="545" t="s">
        <v>12757</v>
      </c>
      <c r="J2816" s="545" t="s">
        <v>13307</v>
      </c>
      <c r="K2816" s="545" t="s">
        <v>13413</v>
      </c>
      <c r="L2816" s="545" t="s">
        <v>13413</v>
      </c>
      <c r="M2816" s="548" t="s">
        <v>13758</v>
      </c>
      <c r="N2816" s="545" t="s">
        <v>22191</v>
      </c>
      <c r="O2816" s="545" t="s">
        <v>14139</v>
      </c>
      <c r="P2816" s="549">
        <v>3033</v>
      </c>
      <c r="Q2816" s="549">
        <v>1</v>
      </c>
      <c r="R2816" s="549">
        <v>154</v>
      </c>
      <c r="S2816" s="548">
        <v>2228</v>
      </c>
      <c r="T2816" s="548">
        <v>182</v>
      </c>
      <c r="U2816" s="99"/>
    </row>
    <row r="2817" spans="1:21" ht="19.5" customHeight="1">
      <c r="A2817" s="545">
        <v>3673</v>
      </c>
      <c r="B2817" s="545" t="s">
        <v>3019</v>
      </c>
      <c r="C2817" s="545" t="s">
        <v>216</v>
      </c>
      <c r="D2817" s="546">
        <v>46052</v>
      </c>
      <c r="E2817" s="171" t="str">
        <f t="shared" si="43"/>
        <v>2026</v>
      </c>
      <c r="F2817" s="547">
        <v>3004977</v>
      </c>
      <c r="G2817" s="548">
        <v>0.19</v>
      </c>
      <c r="H2817" s="547">
        <v>2525190.7599999998</v>
      </c>
      <c r="I2817" s="545" t="s">
        <v>12757</v>
      </c>
      <c r="J2817" s="545" t="s">
        <v>13307</v>
      </c>
      <c r="K2817" s="545" t="s">
        <v>13413</v>
      </c>
      <c r="L2817" s="545" t="s">
        <v>13413</v>
      </c>
      <c r="M2817" s="548" t="s">
        <v>13758</v>
      </c>
      <c r="N2817" s="545" t="s">
        <v>22191</v>
      </c>
      <c r="O2817" s="545" t="s">
        <v>14139</v>
      </c>
      <c r="P2817" s="549">
        <v>3034</v>
      </c>
      <c r="Q2817" s="549">
        <v>1</v>
      </c>
      <c r="R2817" s="549">
        <v>154</v>
      </c>
      <c r="S2817" s="548">
        <v>2228</v>
      </c>
      <c r="T2817" s="548">
        <v>182</v>
      </c>
      <c r="U2817" s="99"/>
    </row>
    <row r="2818" spans="1:21" ht="19.5" customHeight="1">
      <c r="A2818" s="545">
        <v>3674</v>
      </c>
      <c r="B2818" s="545" t="s">
        <v>3018</v>
      </c>
      <c r="C2818" s="545" t="s">
        <v>216</v>
      </c>
      <c r="D2818" s="546">
        <v>46052</v>
      </c>
      <c r="E2818" s="171" t="str">
        <f t="shared" si="43"/>
        <v>2026</v>
      </c>
      <c r="F2818" s="547">
        <v>3073642</v>
      </c>
      <c r="G2818" s="548">
        <v>0.19</v>
      </c>
      <c r="H2818" s="547">
        <v>2582892.44</v>
      </c>
      <c r="I2818" s="545" t="s">
        <v>12757</v>
      </c>
      <c r="J2818" s="545" t="s">
        <v>13307</v>
      </c>
      <c r="K2818" s="545" t="s">
        <v>13413</v>
      </c>
      <c r="L2818" s="545" t="s">
        <v>13413</v>
      </c>
      <c r="M2818" s="548" t="s">
        <v>13758</v>
      </c>
      <c r="N2818" s="545" t="s">
        <v>22191</v>
      </c>
      <c r="O2818" s="545" t="s">
        <v>14139</v>
      </c>
      <c r="P2818" s="549">
        <v>3035</v>
      </c>
      <c r="Q2818" s="549">
        <v>1</v>
      </c>
      <c r="R2818" s="549">
        <v>154</v>
      </c>
      <c r="S2818" s="548">
        <v>2228</v>
      </c>
      <c r="T2818" s="548">
        <v>182</v>
      </c>
      <c r="U2818" s="99"/>
    </row>
    <row r="2819" spans="1:21" ht="19.5" customHeight="1">
      <c r="A2819" s="545">
        <v>3675</v>
      </c>
      <c r="B2819" s="545" t="s">
        <v>3021</v>
      </c>
      <c r="C2819" s="545" t="s">
        <v>216</v>
      </c>
      <c r="D2819" s="546">
        <v>46052</v>
      </c>
      <c r="E2819" s="171" t="str">
        <f t="shared" si="43"/>
        <v>2026</v>
      </c>
      <c r="F2819" s="547">
        <v>3809431</v>
      </c>
      <c r="G2819" s="548">
        <v>0.19</v>
      </c>
      <c r="H2819" s="547">
        <v>3201202.52</v>
      </c>
      <c r="I2819" s="545" t="s">
        <v>12757</v>
      </c>
      <c r="J2819" s="545" t="s">
        <v>13307</v>
      </c>
      <c r="K2819" s="545" t="s">
        <v>13413</v>
      </c>
      <c r="L2819" s="545" t="s">
        <v>13413</v>
      </c>
      <c r="M2819" s="548" t="s">
        <v>13758</v>
      </c>
      <c r="N2819" s="545" t="s">
        <v>22191</v>
      </c>
      <c r="O2819" s="545" t="s">
        <v>14139</v>
      </c>
      <c r="P2819" s="549">
        <v>3036</v>
      </c>
      <c r="Q2819" s="549">
        <v>1</v>
      </c>
      <c r="R2819" s="549">
        <v>154</v>
      </c>
      <c r="S2819" s="548">
        <v>2228</v>
      </c>
      <c r="T2819" s="548">
        <v>182</v>
      </c>
      <c r="U2819" s="99"/>
    </row>
    <row r="2820" spans="1:21" ht="19.5" customHeight="1">
      <c r="A2820" s="545">
        <v>3676</v>
      </c>
      <c r="B2820" s="545" t="s">
        <v>3020</v>
      </c>
      <c r="C2820" s="545" t="s">
        <v>216</v>
      </c>
      <c r="D2820" s="546">
        <v>46052</v>
      </c>
      <c r="E2820" s="171" t="str">
        <f t="shared" ref="E2820:E2883" si="44">TEXT(D2820,"YYYY")</f>
        <v>2026</v>
      </c>
      <c r="F2820" s="547">
        <v>4014806</v>
      </c>
      <c r="G2820" s="548">
        <v>0.19</v>
      </c>
      <c r="H2820" s="547">
        <v>3373786.55</v>
      </c>
      <c r="I2820" s="545" t="s">
        <v>12757</v>
      </c>
      <c r="J2820" s="545" t="s">
        <v>13307</v>
      </c>
      <c r="K2820" s="545" t="s">
        <v>13413</v>
      </c>
      <c r="L2820" s="545" t="s">
        <v>13413</v>
      </c>
      <c r="M2820" s="548" t="s">
        <v>13758</v>
      </c>
      <c r="N2820" s="545" t="s">
        <v>22191</v>
      </c>
      <c r="O2820" s="545" t="s">
        <v>14139</v>
      </c>
      <c r="P2820" s="549">
        <v>3037</v>
      </c>
      <c r="Q2820" s="549">
        <v>1</v>
      </c>
      <c r="R2820" s="549">
        <v>154</v>
      </c>
      <c r="S2820" s="548">
        <v>2228</v>
      </c>
      <c r="T2820" s="548">
        <v>182</v>
      </c>
      <c r="U2820" s="99"/>
    </row>
    <row r="2821" spans="1:21" ht="19.5" customHeight="1">
      <c r="A2821" s="545">
        <v>3677</v>
      </c>
      <c r="B2821" s="545" t="s">
        <v>1642</v>
      </c>
      <c r="C2821" s="545" t="s">
        <v>221</v>
      </c>
      <c r="D2821" s="546"/>
      <c r="E2821" s="171" t="str">
        <f t="shared" si="44"/>
        <v>1900</v>
      </c>
      <c r="F2821" s="547">
        <v>0</v>
      </c>
      <c r="G2821" s="548">
        <v>0</v>
      </c>
      <c r="H2821" s="547">
        <v>0</v>
      </c>
      <c r="I2821" s="545" t="s">
        <v>12732</v>
      </c>
      <c r="J2821" s="545"/>
      <c r="K2821" s="545" t="s">
        <v>13413</v>
      </c>
      <c r="L2821" s="545" t="s">
        <v>16433</v>
      </c>
      <c r="M2821" s="548" t="s">
        <v>13758</v>
      </c>
      <c r="N2821" s="545" t="s">
        <v>13413</v>
      </c>
      <c r="O2821" s="545" t="s">
        <v>16434</v>
      </c>
      <c r="P2821" s="549">
        <v>3038</v>
      </c>
      <c r="Q2821" s="549">
        <v>1</v>
      </c>
      <c r="R2821" s="549">
        <v>122</v>
      </c>
      <c r="S2821" s="548"/>
      <c r="T2821" s="548"/>
      <c r="U2821" s="99"/>
    </row>
    <row r="2822" spans="1:21" ht="19.5" customHeight="1">
      <c r="A2822" s="545">
        <v>3678</v>
      </c>
      <c r="B2822" s="545" t="s">
        <v>1643</v>
      </c>
      <c r="C2822" s="545" t="s">
        <v>221</v>
      </c>
      <c r="D2822" s="546"/>
      <c r="E2822" s="171" t="str">
        <f t="shared" si="44"/>
        <v>1900</v>
      </c>
      <c r="F2822" s="547">
        <v>0</v>
      </c>
      <c r="G2822" s="548">
        <v>0</v>
      </c>
      <c r="H2822" s="547">
        <v>0</v>
      </c>
      <c r="I2822" s="545" t="s">
        <v>12732</v>
      </c>
      <c r="J2822" s="545"/>
      <c r="K2822" s="545" t="s">
        <v>13413</v>
      </c>
      <c r="L2822" s="545" t="s">
        <v>16435</v>
      </c>
      <c r="M2822" s="548" t="s">
        <v>13758</v>
      </c>
      <c r="N2822" s="545" t="s">
        <v>13413</v>
      </c>
      <c r="O2822" s="545" t="s">
        <v>16436</v>
      </c>
      <c r="P2822" s="549">
        <v>3039</v>
      </c>
      <c r="Q2822" s="549">
        <v>1</v>
      </c>
      <c r="R2822" s="549">
        <v>122</v>
      </c>
      <c r="S2822" s="548"/>
      <c r="T2822" s="548"/>
      <c r="U2822" s="99"/>
    </row>
    <row r="2823" spans="1:21" ht="19.5" customHeight="1">
      <c r="A2823" s="545">
        <v>3679</v>
      </c>
      <c r="B2823" s="545" t="s">
        <v>11116</v>
      </c>
      <c r="C2823" s="545" t="s">
        <v>216</v>
      </c>
      <c r="D2823" s="546"/>
      <c r="E2823" s="171" t="str">
        <f t="shared" si="44"/>
        <v>1900</v>
      </c>
      <c r="F2823" s="547">
        <v>0</v>
      </c>
      <c r="G2823" s="548">
        <v>0</v>
      </c>
      <c r="H2823" s="547">
        <v>0</v>
      </c>
      <c r="I2823" s="545" t="s">
        <v>12650</v>
      </c>
      <c r="J2823" s="545"/>
      <c r="K2823" s="545" t="s">
        <v>16437</v>
      </c>
      <c r="L2823" s="545" t="s">
        <v>16438</v>
      </c>
      <c r="M2823" s="548" t="s">
        <v>13758</v>
      </c>
      <c r="N2823" s="545" t="s">
        <v>13413</v>
      </c>
      <c r="O2823" s="545" t="s">
        <v>13413</v>
      </c>
      <c r="P2823" s="549">
        <v>3040</v>
      </c>
      <c r="Q2823" s="549">
        <v>1</v>
      </c>
      <c r="R2823" s="549">
        <v>127</v>
      </c>
      <c r="S2823" s="548"/>
      <c r="T2823" s="548"/>
      <c r="U2823" s="99"/>
    </row>
    <row r="2824" spans="1:21" ht="19.5" customHeight="1">
      <c r="A2824" s="545">
        <v>3680</v>
      </c>
      <c r="B2824" s="545" t="s">
        <v>8419</v>
      </c>
      <c r="C2824" s="545" t="s">
        <v>216</v>
      </c>
      <c r="D2824" s="546">
        <v>43508</v>
      </c>
      <c r="E2824" s="171" t="str">
        <f t="shared" si="44"/>
        <v>2019</v>
      </c>
      <c r="F2824" s="547">
        <v>4973873</v>
      </c>
      <c r="G2824" s="548">
        <v>0.19</v>
      </c>
      <c r="H2824" s="547">
        <v>4179725.21</v>
      </c>
      <c r="I2824" s="545" t="s">
        <v>12650</v>
      </c>
      <c r="J2824" s="545" t="s">
        <v>13298</v>
      </c>
      <c r="K2824" s="545" t="s">
        <v>16439</v>
      </c>
      <c r="L2824" s="545" t="s">
        <v>16438</v>
      </c>
      <c r="M2824" s="548" t="s">
        <v>13758</v>
      </c>
      <c r="N2824" s="545" t="s">
        <v>13413</v>
      </c>
      <c r="O2824" s="545" t="s">
        <v>13413</v>
      </c>
      <c r="P2824" s="549">
        <v>3041</v>
      </c>
      <c r="Q2824" s="549">
        <v>1</v>
      </c>
      <c r="R2824" s="549">
        <v>127</v>
      </c>
      <c r="S2824" s="548">
        <v>1012</v>
      </c>
      <c r="T2824" s="548"/>
      <c r="U2824" s="99"/>
    </row>
    <row r="2825" spans="1:21" ht="19.5" customHeight="1">
      <c r="A2825" s="545">
        <v>3681</v>
      </c>
      <c r="B2825" s="545" t="s">
        <v>11115</v>
      </c>
      <c r="C2825" s="545" t="s">
        <v>216</v>
      </c>
      <c r="D2825" s="546">
        <v>46052</v>
      </c>
      <c r="E2825" s="171" t="str">
        <f t="shared" si="44"/>
        <v>2026</v>
      </c>
      <c r="F2825" s="547">
        <v>18189548</v>
      </c>
      <c r="G2825" s="548">
        <v>0.19</v>
      </c>
      <c r="H2825" s="547">
        <v>15285334.449999999</v>
      </c>
      <c r="I2825" s="545" t="s">
        <v>12650</v>
      </c>
      <c r="J2825" s="545" t="s">
        <v>13307</v>
      </c>
      <c r="K2825" s="545" t="s">
        <v>16440</v>
      </c>
      <c r="L2825" s="545" t="s">
        <v>16438</v>
      </c>
      <c r="M2825" s="548" t="s">
        <v>13758</v>
      </c>
      <c r="N2825" s="545" t="s">
        <v>13413</v>
      </c>
      <c r="O2825" s="545" t="s">
        <v>13413</v>
      </c>
      <c r="P2825" s="549">
        <v>3042</v>
      </c>
      <c r="Q2825" s="549">
        <v>1</v>
      </c>
      <c r="R2825" s="549">
        <v>127</v>
      </c>
      <c r="S2825" s="548">
        <v>2228</v>
      </c>
      <c r="T2825" s="548"/>
      <c r="U2825" s="99"/>
    </row>
    <row r="2826" spans="1:21" ht="19.5" customHeight="1">
      <c r="A2826" s="545">
        <v>3682</v>
      </c>
      <c r="B2826" s="545" t="s">
        <v>2321</v>
      </c>
      <c r="C2826" s="545" t="s">
        <v>216</v>
      </c>
      <c r="D2826" s="546"/>
      <c r="E2826" s="171" t="str">
        <f t="shared" si="44"/>
        <v>1900</v>
      </c>
      <c r="F2826" s="547">
        <v>0</v>
      </c>
      <c r="G2826" s="548">
        <v>0</v>
      </c>
      <c r="H2826" s="547">
        <v>0</v>
      </c>
      <c r="I2826" s="545" t="s">
        <v>12650</v>
      </c>
      <c r="J2826" s="545"/>
      <c r="K2826" s="545" t="s">
        <v>13413</v>
      </c>
      <c r="L2826" s="545" t="s">
        <v>16438</v>
      </c>
      <c r="M2826" s="548" t="s">
        <v>13758</v>
      </c>
      <c r="N2826" s="545" t="s">
        <v>13413</v>
      </c>
      <c r="O2826" s="545" t="s">
        <v>13413</v>
      </c>
      <c r="P2826" s="549">
        <v>3043</v>
      </c>
      <c r="Q2826" s="549">
        <v>1</v>
      </c>
      <c r="R2826" s="549">
        <v>127</v>
      </c>
      <c r="S2826" s="548"/>
      <c r="T2826" s="548"/>
      <c r="U2826" s="99"/>
    </row>
    <row r="2827" spans="1:21" ht="19.5" customHeight="1">
      <c r="A2827" s="545">
        <v>3683</v>
      </c>
      <c r="B2827" s="545" t="s">
        <v>2322</v>
      </c>
      <c r="C2827" s="545" t="s">
        <v>216</v>
      </c>
      <c r="D2827" s="546">
        <v>46052</v>
      </c>
      <c r="E2827" s="171" t="str">
        <f t="shared" si="44"/>
        <v>2026</v>
      </c>
      <c r="F2827" s="547">
        <v>27300330</v>
      </c>
      <c r="G2827" s="548">
        <v>0.19</v>
      </c>
      <c r="H2827" s="547">
        <v>22941453.780000001</v>
      </c>
      <c r="I2827" s="545" t="s">
        <v>12650</v>
      </c>
      <c r="J2827" s="545" t="s">
        <v>13307</v>
      </c>
      <c r="K2827" s="545" t="s">
        <v>13413</v>
      </c>
      <c r="L2827" s="545" t="s">
        <v>16438</v>
      </c>
      <c r="M2827" s="548" t="s">
        <v>13758</v>
      </c>
      <c r="N2827" s="545" t="s">
        <v>13413</v>
      </c>
      <c r="O2827" s="545" t="s">
        <v>13413</v>
      </c>
      <c r="P2827" s="549">
        <v>3044</v>
      </c>
      <c r="Q2827" s="549">
        <v>1</v>
      </c>
      <c r="R2827" s="549">
        <v>127</v>
      </c>
      <c r="S2827" s="548">
        <v>2228</v>
      </c>
      <c r="T2827" s="548"/>
      <c r="U2827" s="99"/>
    </row>
    <row r="2828" spans="1:21" ht="19.5" customHeight="1">
      <c r="A2828" s="545">
        <v>3684</v>
      </c>
      <c r="B2828" s="545" t="s">
        <v>2323</v>
      </c>
      <c r="C2828" s="545" t="s">
        <v>216</v>
      </c>
      <c r="D2828" s="546"/>
      <c r="E2828" s="171" t="str">
        <f t="shared" si="44"/>
        <v>1900</v>
      </c>
      <c r="F2828" s="547">
        <v>0</v>
      </c>
      <c r="G2828" s="548">
        <v>0</v>
      </c>
      <c r="H2828" s="547">
        <v>0</v>
      </c>
      <c r="I2828" s="545" t="s">
        <v>12650</v>
      </c>
      <c r="J2828" s="545"/>
      <c r="K2828" s="545" t="s">
        <v>13413</v>
      </c>
      <c r="L2828" s="545" t="s">
        <v>16438</v>
      </c>
      <c r="M2828" s="548" t="s">
        <v>13758</v>
      </c>
      <c r="N2828" s="545" t="s">
        <v>13413</v>
      </c>
      <c r="O2828" s="545" t="s">
        <v>13413</v>
      </c>
      <c r="P2828" s="549">
        <v>3045</v>
      </c>
      <c r="Q2828" s="549">
        <v>1</v>
      </c>
      <c r="R2828" s="549">
        <v>127</v>
      </c>
      <c r="S2828" s="548"/>
      <c r="T2828" s="548"/>
      <c r="U2828" s="99"/>
    </row>
    <row r="2829" spans="1:21" ht="19.5" customHeight="1">
      <c r="A2829" s="545">
        <v>3686</v>
      </c>
      <c r="B2829" s="545" t="s">
        <v>2181</v>
      </c>
      <c r="C2829" s="545" t="s">
        <v>216</v>
      </c>
      <c r="D2829" s="546"/>
      <c r="E2829" s="171" t="str">
        <f t="shared" si="44"/>
        <v>1900</v>
      </c>
      <c r="F2829" s="547">
        <v>0</v>
      </c>
      <c r="G2829" s="548">
        <v>0</v>
      </c>
      <c r="H2829" s="547">
        <v>0</v>
      </c>
      <c r="I2829" s="545" t="s">
        <v>12650</v>
      </c>
      <c r="J2829" s="545"/>
      <c r="K2829" s="545" t="s">
        <v>13413</v>
      </c>
      <c r="L2829" s="545" t="s">
        <v>16441</v>
      </c>
      <c r="M2829" s="548" t="s">
        <v>13758</v>
      </c>
      <c r="N2829" s="545" t="s">
        <v>13413</v>
      </c>
      <c r="O2829" s="545" t="s">
        <v>16442</v>
      </c>
      <c r="P2829" s="549">
        <v>3046</v>
      </c>
      <c r="Q2829" s="549">
        <v>1</v>
      </c>
      <c r="R2829" s="549">
        <v>127</v>
      </c>
      <c r="S2829" s="548"/>
      <c r="T2829" s="548"/>
      <c r="U2829" s="99"/>
    </row>
    <row r="2830" spans="1:21" ht="19.5" customHeight="1">
      <c r="A2830" s="545">
        <v>3687</v>
      </c>
      <c r="B2830" s="545" t="s">
        <v>2000</v>
      </c>
      <c r="C2830" s="545" t="s">
        <v>216</v>
      </c>
      <c r="D2830" s="546"/>
      <c r="E2830" s="171" t="str">
        <f t="shared" si="44"/>
        <v>1900</v>
      </c>
      <c r="F2830" s="547">
        <v>0</v>
      </c>
      <c r="G2830" s="548">
        <v>0</v>
      </c>
      <c r="H2830" s="547">
        <v>0</v>
      </c>
      <c r="I2830" s="545" t="s">
        <v>12650</v>
      </c>
      <c r="J2830" s="545"/>
      <c r="K2830" s="545" t="s">
        <v>13413</v>
      </c>
      <c r="L2830" s="545" t="s">
        <v>16443</v>
      </c>
      <c r="M2830" s="548" t="s">
        <v>13758</v>
      </c>
      <c r="N2830" s="545" t="s">
        <v>13413</v>
      </c>
      <c r="O2830" s="545" t="s">
        <v>16444</v>
      </c>
      <c r="P2830" s="549">
        <v>3047</v>
      </c>
      <c r="Q2830" s="549">
        <v>1</v>
      </c>
      <c r="R2830" s="549">
        <v>127</v>
      </c>
      <c r="S2830" s="548"/>
      <c r="T2830" s="548"/>
      <c r="U2830" s="99"/>
    </row>
    <row r="2831" spans="1:21" ht="19.5" customHeight="1">
      <c r="A2831" s="545">
        <v>3688</v>
      </c>
      <c r="B2831" s="545" t="s">
        <v>2150</v>
      </c>
      <c r="C2831" s="545" t="s">
        <v>216</v>
      </c>
      <c r="D2831" s="546"/>
      <c r="E2831" s="171" t="str">
        <f t="shared" si="44"/>
        <v>1900</v>
      </c>
      <c r="F2831" s="547">
        <v>0</v>
      </c>
      <c r="G2831" s="548">
        <v>0</v>
      </c>
      <c r="H2831" s="547">
        <v>0</v>
      </c>
      <c r="I2831" s="545" t="s">
        <v>12686</v>
      </c>
      <c r="J2831" s="545"/>
      <c r="K2831" s="545" t="s">
        <v>13413</v>
      </c>
      <c r="L2831" s="545" t="s">
        <v>16445</v>
      </c>
      <c r="M2831" s="548" t="s">
        <v>13758</v>
      </c>
      <c r="N2831" s="545" t="s">
        <v>13413</v>
      </c>
      <c r="O2831" s="545" t="s">
        <v>13413</v>
      </c>
      <c r="P2831" s="549">
        <v>3048</v>
      </c>
      <c r="Q2831" s="549">
        <v>1</v>
      </c>
      <c r="R2831" s="549">
        <v>131</v>
      </c>
      <c r="S2831" s="548"/>
      <c r="T2831" s="548"/>
      <c r="U2831" s="99"/>
    </row>
    <row r="2832" spans="1:21" ht="19.5" customHeight="1">
      <c r="A2832" s="545">
        <v>3689</v>
      </c>
      <c r="B2832" s="545" t="s">
        <v>11114</v>
      </c>
      <c r="C2832" s="545" t="s">
        <v>216</v>
      </c>
      <c r="D2832" s="546"/>
      <c r="E2832" s="171" t="str">
        <f t="shared" si="44"/>
        <v>1900</v>
      </c>
      <c r="F2832" s="547">
        <v>0</v>
      </c>
      <c r="G2832" s="548">
        <v>0</v>
      </c>
      <c r="H2832" s="547">
        <v>0</v>
      </c>
      <c r="I2832" s="545" t="s">
        <v>12686</v>
      </c>
      <c r="J2832" s="545"/>
      <c r="K2832" s="545" t="s">
        <v>13413</v>
      </c>
      <c r="L2832" s="545" t="s">
        <v>16446</v>
      </c>
      <c r="M2832" s="548" t="s">
        <v>13758</v>
      </c>
      <c r="N2832" s="545" t="s">
        <v>13413</v>
      </c>
      <c r="O2832" s="545" t="s">
        <v>16447</v>
      </c>
      <c r="P2832" s="549">
        <v>3049</v>
      </c>
      <c r="Q2832" s="549">
        <v>1</v>
      </c>
      <c r="R2832" s="549">
        <v>131</v>
      </c>
      <c r="S2832" s="548"/>
      <c r="T2832" s="548"/>
      <c r="U2832" s="99"/>
    </row>
    <row r="2833" spans="1:21" ht="19.5" customHeight="1">
      <c r="A2833" s="545">
        <v>3692</v>
      </c>
      <c r="B2833" s="545" t="s">
        <v>2025</v>
      </c>
      <c r="C2833" s="545" t="s">
        <v>209</v>
      </c>
      <c r="D2833" s="546"/>
      <c r="E2833" s="171" t="str">
        <f t="shared" si="44"/>
        <v>1900</v>
      </c>
      <c r="F2833" s="547">
        <v>0</v>
      </c>
      <c r="G2833" s="548">
        <v>0</v>
      </c>
      <c r="H2833" s="547">
        <v>0</v>
      </c>
      <c r="I2833" s="545" t="s">
        <v>12638</v>
      </c>
      <c r="J2833" s="545"/>
      <c r="K2833" s="545" t="s">
        <v>13413</v>
      </c>
      <c r="L2833" s="545" t="s">
        <v>13413</v>
      </c>
      <c r="M2833" s="548" t="s">
        <v>13758</v>
      </c>
      <c r="N2833" s="545" t="s">
        <v>13413</v>
      </c>
      <c r="O2833" s="545" t="s">
        <v>13413</v>
      </c>
      <c r="P2833" s="549">
        <v>3050</v>
      </c>
      <c r="Q2833" s="549">
        <v>1</v>
      </c>
      <c r="R2833" s="549">
        <v>126</v>
      </c>
      <c r="S2833" s="548"/>
      <c r="T2833" s="548"/>
      <c r="U2833" s="99"/>
    </row>
    <row r="2834" spans="1:21" ht="19.5" customHeight="1">
      <c r="A2834" s="545">
        <v>3693</v>
      </c>
      <c r="B2834" s="545" t="s">
        <v>1794</v>
      </c>
      <c r="C2834" s="545" t="s">
        <v>216</v>
      </c>
      <c r="D2834" s="546"/>
      <c r="E2834" s="171" t="str">
        <f t="shared" si="44"/>
        <v>1900</v>
      </c>
      <c r="F2834" s="547">
        <v>0</v>
      </c>
      <c r="G2834" s="548">
        <v>0</v>
      </c>
      <c r="H2834" s="547">
        <v>0</v>
      </c>
      <c r="I2834" s="545" t="s">
        <v>12637</v>
      </c>
      <c r="J2834" s="545"/>
      <c r="K2834" s="545" t="s">
        <v>13413</v>
      </c>
      <c r="L2834" s="545" t="s">
        <v>13413</v>
      </c>
      <c r="M2834" s="548" t="s">
        <v>13758</v>
      </c>
      <c r="N2834" s="545" t="s">
        <v>13413</v>
      </c>
      <c r="O2834" s="545" t="s">
        <v>16448</v>
      </c>
      <c r="P2834" s="549">
        <v>3051</v>
      </c>
      <c r="Q2834" s="549">
        <v>1</v>
      </c>
      <c r="R2834" s="549">
        <v>13</v>
      </c>
      <c r="S2834" s="548"/>
      <c r="T2834" s="548"/>
      <c r="U2834" s="99"/>
    </row>
    <row r="2835" spans="1:21" ht="19.5" customHeight="1">
      <c r="A2835" s="545">
        <v>3694</v>
      </c>
      <c r="B2835" s="545" t="s">
        <v>1421</v>
      </c>
      <c r="C2835" s="545" t="s">
        <v>216</v>
      </c>
      <c r="D2835" s="546"/>
      <c r="E2835" s="171" t="str">
        <f t="shared" si="44"/>
        <v>1900</v>
      </c>
      <c r="F2835" s="547">
        <v>0</v>
      </c>
      <c r="G2835" s="548">
        <v>0</v>
      </c>
      <c r="H2835" s="547">
        <v>0</v>
      </c>
      <c r="I2835" s="545" t="s">
        <v>12659</v>
      </c>
      <c r="J2835" s="545"/>
      <c r="K2835" s="545" t="s">
        <v>13413</v>
      </c>
      <c r="L2835" s="545" t="s">
        <v>14222</v>
      </c>
      <c r="M2835" s="548" t="s">
        <v>13758</v>
      </c>
      <c r="N2835" s="545" t="s">
        <v>13413</v>
      </c>
      <c r="O2835" s="545" t="s">
        <v>16449</v>
      </c>
      <c r="P2835" s="549">
        <v>3052</v>
      </c>
      <c r="Q2835" s="549">
        <v>1</v>
      </c>
      <c r="R2835" s="549">
        <v>116</v>
      </c>
      <c r="S2835" s="548"/>
      <c r="T2835" s="548"/>
      <c r="U2835" s="99"/>
    </row>
    <row r="2836" spans="1:21" ht="19.5" customHeight="1">
      <c r="A2836" s="545">
        <v>3695</v>
      </c>
      <c r="B2836" s="545" t="s">
        <v>283</v>
      </c>
      <c r="C2836" s="545" t="s">
        <v>216</v>
      </c>
      <c r="D2836" s="546"/>
      <c r="E2836" s="171" t="str">
        <f t="shared" si="44"/>
        <v>1900</v>
      </c>
      <c r="F2836" s="547">
        <v>0</v>
      </c>
      <c r="G2836" s="548">
        <v>0</v>
      </c>
      <c r="H2836" s="547">
        <v>0</v>
      </c>
      <c r="I2836" s="545" t="s">
        <v>12640</v>
      </c>
      <c r="J2836" s="545"/>
      <c r="K2836" s="545" t="s">
        <v>13413</v>
      </c>
      <c r="L2836" s="545" t="s">
        <v>13413</v>
      </c>
      <c r="M2836" s="548" t="s">
        <v>13758</v>
      </c>
      <c r="N2836" s="545" t="s">
        <v>13413</v>
      </c>
      <c r="O2836" s="545" t="s">
        <v>13413</v>
      </c>
      <c r="P2836" s="549">
        <v>3053</v>
      </c>
      <c r="Q2836" s="549">
        <v>1</v>
      </c>
      <c r="R2836" s="549">
        <v>1</v>
      </c>
      <c r="S2836" s="548"/>
      <c r="T2836" s="548"/>
      <c r="U2836" s="99"/>
    </row>
    <row r="2837" spans="1:21" ht="19.5" customHeight="1">
      <c r="A2837" s="545">
        <v>3696</v>
      </c>
      <c r="B2837" s="545" t="s">
        <v>2206</v>
      </c>
      <c r="C2837" s="545" t="s">
        <v>216</v>
      </c>
      <c r="D2837" s="546"/>
      <c r="E2837" s="171" t="str">
        <f t="shared" si="44"/>
        <v>1900</v>
      </c>
      <c r="F2837" s="547">
        <v>0</v>
      </c>
      <c r="G2837" s="548">
        <v>0</v>
      </c>
      <c r="H2837" s="547">
        <v>0</v>
      </c>
      <c r="I2837" s="545" t="s">
        <v>12715</v>
      </c>
      <c r="J2837" s="545"/>
      <c r="K2837" s="545" t="s">
        <v>13413</v>
      </c>
      <c r="L2837" s="545" t="s">
        <v>13807</v>
      </c>
      <c r="M2837" s="548" t="s">
        <v>13758</v>
      </c>
      <c r="N2837" s="545" t="s">
        <v>13413</v>
      </c>
      <c r="O2837" s="545" t="s">
        <v>13413</v>
      </c>
      <c r="P2837" s="549">
        <v>3054</v>
      </c>
      <c r="Q2837" s="549">
        <v>1</v>
      </c>
      <c r="R2837" s="549">
        <v>129</v>
      </c>
      <c r="S2837" s="548"/>
      <c r="T2837" s="548"/>
      <c r="U2837" s="99"/>
    </row>
    <row r="2838" spans="1:21" ht="19.5" customHeight="1">
      <c r="A2838" s="545">
        <v>3697</v>
      </c>
      <c r="B2838" s="545" t="s">
        <v>1417</v>
      </c>
      <c r="C2838" s="545" t="s">
        <v>216</v>
      </c>
      <c r="D2838" s="546"/>
      <c r="E2838" s="171" t="str">
        <f t="shared" si="44"/>
        <v>1900</v>
      </c>
      <c r="F2838" s="547">
        <v>0</v>
      </c>
      <c r="G2838" s="548">
        <v>0</v>
      </c>
      <c r="H2838" s="547">
        <v>0</v>
      </c>
      <c r="I2838" s="545" t="s">
        <v>12659</v>
      </c>
      <c r="J2838" s="545"/>
      <c r="K2838" s="545" t="s">
        <v>13413</v>
      </c>
      <c r="L2838" s="545" t="s">
        <v>14222</v>
      </c>
      <c r="M2838" s="548" t="s">
        <v>13758</v>
      </c>
      <c r="N2838" s="545" t="s">
        <v>13413</v>
      </c>
      <c r="O2838" s="545" t="s">
        <v>16450</v>
      </c>
      <c r="P2838" s="549">
        <v>3055</v>
      </c>
      <c r="Q2838" s="549">
        <v>1</v>
      </c>
      <c r="R2838" s="549">
        <v>116</v>
      </c>
      <c r="S2838" s="548"/>
      <c r="T2838" s="548"/>
      <c r="U2838" s="99"/>
    </row>
    <row r="2839" spans="1:21" ht="19.5" customHeight="1">
      <c r="A2839" s="545">
        <v>3698</v>
      </c>
      <c r="B2839" s="545" t="s">
        <v>7587</v>
      </c>
      <c r="C2839" s="545" t="s">
        <v>216</v>
      </c>
      <c r="D2839" s="546">
        <v>44602</v>
      </c>
      <c r="E2839" s="171" t="str">
        <f t="shared" si="44"/>
        <v>2022</v>
      </c>
      <c r="F2839" s="547">
        <v>39663</v>
      </c>
      <c r="G2839" s="548">
        <v>0.19</v>
      </c>
      <c r="H2839" s="547">
        <v>33330.25</v>
      </c>
      <c r="I2839" s="545" t="s">
        <v>12675</v>
      </c>
      <c r="J2839" s="545" t="s">
        <v>13297</v>
      </c>
      <c r="K2839" s="545" t="s">
        <v>13413</v>
      </c>
      <c r="L2839" s="545" t="s">
        <v>13413</v>
      </c>
      <c r="M2839" s="548" t="s">
        <v>13758</v>
      </c>
      <c r="N2839" s="545" t="s">
        <v>13413</v>
      </c>
      <c r="O2839" s="545" t="s">
        <v>13413</v>
      </c>
      <c r="P2839" s="549">
        <v>3056</v>
      </c>
      <c r="Q2839" s="549">
        <v>1</v>
      </c>
      <c r="R2839" s="549">
        <v>141</v>
      </c>
      <c r="S2839" s="548">
        <v>2257</v>
      </c>
      <c r="T2839" s="548"/>
      <c r="U2839" s="99"/>
    </row>
    <row r="2840" spans="1:21" ht="19.5" customHeight="1">
      <c r="A2840" s="545">
        <v>3699</v>
      </c>
      <c r="B2840" s="545" t="s">
        <v>2697</v>
      </c>
      <c r="C2840" s="545" t="s">
        <v>216</v>
      </c>
      <c r="D2840" s="546"/>
      <c r="E2840" s="171" t="str">
        <f t="shared" si="44"/>
        <v>1900</v>
      </c>
      <c r="F2840" s="547">
        <v>0</v>
      </c>
      <c r="G2840" s="548">
        <v>0</v>
      </c>
      <c r="H2840" s="547">
        <v>0</v>
      </c>
      <c r="I2840" s="545" t="s">
        <v>12675</v>
      </c>
      <c r="J2840" s="545"/>
      <c r="K2840" s="545" t="s">
        <v>13413</v>
      </c>
      <c r="L2840" s="545" t="s">
        <v>13413</v>
      </c>
      <c r="M2840" s="548" t="s">
        <v>13758</v>
      </c>
      <c r="N2840" s="545" t="s">
        <v>13413</v>
      </c>
      <c r="O2840" s="545" t="s">
        <v>13413</v>
      </c>
      <c r="P2840" s="549">
        <v>3057</v>
      </c>
      <c r="Q2840" s="549">
        <v>1</v>
      </c>
      <c r="R2840" s="549">
        <v>141</v>
      </c>
      <c r="S2840" s="548"/>
      <c r="T2840" s="548"/>
      <c r="U2840" s="99"/>
    </row>
    <row r="2841" spans="1:21" ht="19.5" customHeight="1">
      <c r="A2841" s="545">
        <v>3700</v>
      </c>
      <c r="B2841" s="545" t="s">
        <v>1284</v>
      </c>
      <c r="C2841" s="545" t="s">
        <v>216</v>
      </c>
      <c r="D2841" s="546">
        <v>44590</v>
      </c>
      <c r="E2841" s="171" t="str">
        <f t="shared" si="44"/>
        <v>2022</v>
      </c>
      <c r="F2841" s="547">
        <v>17163</v>
      </c>
      <c r="G2841" s="548">
        <v>0.19</v>
      </c>
      <c r="H2841" s="547">
        <v>14422.69</v>
      </c>
      <c r="I2841" s="545" t="s">
        <v>12701</v>
      </c>
      <c r="J2841" s="545" t="s">
        <v>13297</v>
      </c>
      <c r="K2841" s="545" t="s">
        <v>13413</v>
      </c>
      <c r="L2841" s="545" t="s">
        <v>13413</v>
      </c>
      <c r="M2841" s="548" t="s">
        <v>13758</v>
      </c>
      <c r="N2841" s="545" t="s">
        <v>13413</v>
      </c>
      <c r="O2841" s="545" t="s">
        <v>16451</v>
      </c>
      <c r="P2841" s="549">
        <v>3058</v>
      </c>
      <c r="Q2841" s="549">
        <v>1</v>
      </c>
      <c r="R2841" s="549">
        <v>10</v>
      </c>
      <c r="S2841" s="548">
        <v>2257</v>
      </c>
      <c r="T2841" s="548"/>
      <c r="U2841" s="99"/>
    </row>
    <row r="2842" spans="1:21" ht="19.5" customHeight="1">
      <c r="A2842" s="545">
        <v>3701</v>
      </c>
      <c r="B2842" s="545" t="s">
        <v>6358</v>
      </c>
      <c r="C2842" s="545" t="s">
        <v>216</v>
      </c>
      <c r="D2842" s="546">
        <v>46052</v>
      </c>
      <c r="E2842" s="171" t="str">
        <f t="shared" si="44"/>
        <v>2026</v>
      </c>
      <c r="F2842" s="547">
        <v>24087</v>
      </c>
      <c r="G2842" s="548">
        <v>0.19</v>
      </c>
      <c r="H2842" s="547">
        <v>20241.18</v>
      </c>
      <c r="I2842" s="545" t="s">
        <v>12637</v>
      </c>
      <c r="J2842" s="545" t="s">
        <v>13307</v>
      </c>
      <c r="K2842" s="545" t="s">
        <v>13413</v>
      </c>
      <c r="L2842" s="545" t="s">
        <v>16452</v>
      </c>
      <c r="M2842" s="548" t="s">
        <v>13758</v>
      </c>
      <c r="N2842" s="545" t="s">
        <v>13413</v>
      </c>
      <c r="O2842" s="545" t="s">
        <v>16453</v>
      </c>
      <c r="P2842" s="549">
        <v>3059</v>
      </c>
      <c r="Q2842" s="549">
        <v>1</v>
      </c>
      <c r="R2842" s="549">
        <v>13</v>
      </c>
      <c r="S2842" s="548">
        <v>2228</v>
      </c>
      <c r="T2842" s="548"/>
      <c r="U2842" s="99"/>
    </row>
    <row r="2843" spans="1:21" ht="19.5" customHeight="1">
      <c r="A2843" s="545">
        <v>3702</v>
      </c>
      <c r="B2843" s="545" t="s">
        <v>11113</v>
      </c>
      <c r="C2843" s="545" t="s">
        <v>216</v>
      </c>
      <c r="D2843" s="546"/>
      <c r="E2843" s="171" t="str">
        <f t="shared" si="44"/>
        <v>1900</v>
      </c>
      <c r="F2843" s="547">
        <v>0</v>
      </c>
      <c r="G2843" s="548">
        <v>0</v>
      </c>
      <c r="H2843" s="547">
        <v>0</v>
      </c>
      <c r="I2843" s="545" t="s">
        <v>12646</v>
      </c>
      <c r="J2843" s="545"/>
      <c r="K2843" s="545" t="s">
        <v>13413</v>
      </c>
      <c r="L2843" s="545" t="s">
        <v>13413</v>
      </c>
      <c r="M2843" s="548" t="s">
        <v>13758</v>
      </c>
      <c r="N2843" s="545" t="s">
        <v>13413</v>
      </c>
      <c r="O2843" s="545" t="s">
        <v>13413</v>
      </c>
      <c r="P2843" s="549">
        <v>3060</v>
      </c>
      <c r="Q2843" s="549">
        <v>1</v>
      </c>
      <c r="R2843" s="549">
        <v>65</v>
      </c>
      <c r="S2843" s="548"/>
      <c r="T2843" s="548"/>
      <c r="U2843" s="99"/>
    </row>
    <row r="2844" spans="1:21" ht="19.5" customHeight="1">
      <c r="A2844" s="545">
        <v>3703</v>
      </c>
      <c r="B2844" s="545" t="s">
        <v>1418</v>
      </c>
      <c r="C2844" s="545" t="s">
        <v>216</v>
      </c>
      <c r="D2844" s="546">
        <v>45708</v>
      </c>
      <c r="E2844" s="171" t="str">
        <f t="shared" si="44"/>
        <v>2025</v>
      </c>
      <c r="F2844" s="547">
        <v>1843.23</v>
      </c>
      <c r="G2844" s="548">
        <v>0.19</v>
      </c>
      <c r="H2844" s="547">
        <v>1548.94</v>
      </c>
      <c r="I2844" s="545" t="s">
        <v>12659</v>
      </c>
      <c r="J2844" s="545" t="s">
        <v>13307</v>
      </c>
      <c r="K2844" s="545"/>
      <c r="L2844" s="545" t="s">
        <v>14222</v>
      </c>
      <c r="M2844" s="548" t="s">
        <v>13758</v>
      </c>
      <c r="N2844" s="545" t="s">
        <v>13413</v>
      </c>
      <c r="O2844" s="545" t="s">
        <v>16450</v>
      </c>
      <c r="P2844" s="549">
        <v>3061</v>
      </c>
      <c r="Q2844" s="549">
        <v>1</v>
      </c>
      <c r="R2844" s="549">
        <v>116</v>
      </c>
      <c r="S2844" s="548">
        <v>2228</v>
      </c>
      <c r="T2844" s="548"/>
      <c r="U2844" s="99"/>
    </row>
    <row r="2845" spans="1:21" ht="19.5" customHeight="1">
      <c r="A2845" s="545">
        <v>3704</v>
      </c>
      <c r="B2845" s="545" t="s">
        <v>1422</v>
      </c>
      <c r="C2845" s="545" t="s">
        <v>216</v>
      </c>
      <c r="D2845" s="546">
        <v>43740</v>
      </c>
      <c r="E2845" s="171" t="str">
        <f t="shared" si="44"/>
        <v>2019</v>
      </c>
      <c r="F2845" s="547">
        <v>5062.26</v>
      </c>
      <c r="G2845" s="548">
        <v>0.19</v>
      </c>
      <c r="H2845" s="547">
        <v>4254</v>
      </c>
      <c r="I2845" s="545" t="s">
        <v>12659</v>
      </c>
      <c r="J2845" s="545" t="s">
        <v>13296</v>
      </c>
      <c r="K2845" s="545" t="s">
        <v>13413</v>
      </c>
      <c r="L2845" s="545" t="s">
        <v>14222</v>
      </c>
      <c r="M2845" s="548" t="s">
        <v>13758</v>
      </c>
      <c r="N2845" s="545" t="s">
        <v>13413</v>
      </c>
      <c r="O2845" s="545" t="s">
        <v>16449</v>
      </c>
      <c r="P2845" s="549">
        <v>3062</v>
      </c>
      <c r="Q2845" s="549">
        <v>1</v>
      </c>
      <c r="R2845" s="549">
        <v>116</v>
      </c>
      <c r="S2845" s="548">
        <v>2218</v>
      </c>
      <c r="T2845" s="548"/>
      <c r="U2845" s="99"/>
    </row>
    <row r="2846" spans="1:21" ht="19.5" customHeight="1">
      <c r="A2846" s="545">
        <v>3705</v>
      </c>
      <c r="B2846" s="545" t="s">
        <v>222</v>
      </c>
      <c r="C2846" s="545" t="s">
        <v>216</v>
      </c>
      <c r="D2846" s="546"/>
      <c r="E2846" s="171" t="str">
        <f t="shared" si="44"/>
        <v>1900</v>
      </c>
      <c r="F2846" s="547">
        <v>0</v>
      </c>
      <c r="G2846" s="548">
        <v>0</v>
      </c>
      <c r="H2846" s="547">
        <v>0</v>
      </c>
      <c r="I2846" s="545" t="s">
        <v>12644</v>
      </c>
      <c r="J2846" s="545"/>
      <c r="K2846" s="545" t="s">
        <v>13413</v>
      </c>
      <c r="L2846" s="545" t="s">
        <v>13413</v>
      </c>
      <c r="M2846" s="548" t="s">
        <v>13758</v>
      </c>
      <c r="N2846" s="545" t="s">
        <v>13413</v>
      </c>
      <c r="O2846" s="545" t="s">
        <v>16454</v>
      </c>
      <c r="P2846" s="549">
        <v>3063</v>
      </c>
      <c r="Q2846" s="549">
        <v>1</v>
      </c>
      <c r="R2846" s="549">
        <v>62</v>
      </c>
      <c r="S2846" s="548"/>
      <c r="T2846" s="548"/>
      <c r="U2846" s="99"/>
    </row>
    <row r="2847" spans="1:21" ht="19.5" customHeight="1">
      <c r="A2847" s="545">
        <v>3706</v>
      </c>
      <c r="B2847" s="545" t="s">
        <v>4533</v>
      </c>
      <c r="C2847" s="545" t="s">
        <v>4504</v>
      </c>
      <c r="D2847" s="546">
        <v>45708</v>
      </c>
      <c r="E2847" s="171" t="str">
        <f t="shared" si="44"/>
        <v>2025</v>
      </c>
      <c r="F2847" s="547">
        <v>418314</v>
      </c>
      <c r="G2847" s="548">
        <v>0.19</v>
      </c>
      <c r="H2847" s="547">
        <v>351524.37</v>
      </c>
      <c r="I2847" s="545" t="s">
        <v>12668</v>
      </c>
      <c r="J2847" s="545" t="s">
        <v>13307</v>
      </c>
      <c r="K2847" s="545" t="s">
        <v>13413</v>
      </c>
      <c r="L2847" s="545" t="s">
        <v>13413</v>
      </c>
      <c r="M2847" s="548" t="s">
        <v>13868</v>
      </c>
      <c r="N2847" s="545" t="s">
        <v>13413</v>
      </c>
      <c r="O2847" s="545" t="s">
        <v>13413</v>
      </c>
      <c r="P2847" s="549">
        <v>3064</v>
      </c>
      <c r="Q2847" s="549">
        <v>2</v>
      </c>
      <c r="R2847" s="549">
        <v>7</v>
      </c>
      <c r="S2847" s="548">
        <v>2228</v>
      </c>
      <c r="T2847" s="548"/>
      <c r="U2847" s="99"/>
    </row>
    <row r="2848" spans="1:21" ht="19.5" customHeight="1">
      <c r="A2848" s="545">
        <v>3707</v>
      </c>
      <c r="B2848" s="545" t="s">
        <v>1778</v>
      </c>
      <c r="C2848" s="545" t="s">
        <v>216</v>
      </c>
      <c r="D2848" s="546"/>
      <c r="E2848" s="171" t="str">
        <f t="shared" si="44"/>
        <v>1900</v>
      </c>
      <c r="F2848" s="547">
        <v>0</v>
      </c>
      <c r="G2848" s="548">
        <v>0</v>
      </c>
      <c r="H2848" s="547">
        <v>0</v>
      </c>
      <c r="I2848" s="545" t="s">
        <v>12637</v>
      </c>
      <c r="J2848" s="545"/>
      <c r="K2848" s="545" t="s">
        <v>13413</v>
      </c>
      <c r="L2848" s="545" t="s">
        <v>13413</v>
      </c>
      <c r="M2848" s="548" t="s">
        <v>13758</v>
      </c>
      <c r="N2848" s="545" t="s">
        <v>13413</v>
      </c>
      <c r="O2848" s="545" t="s">
        <v>13759</v>
      </c>
      <c r="P2848" s="549">
        <v>3065</v>
      </c>
      <c r="Q2848" s="549">
        <v>1</v>
      </c>
      <c r="R2848" s="549">
        <v>13</v>
      </c>
      <c r="S2848" s="548"/>
      <c r="T2848" s="548"/>
      <c r="U2848" s="99"/>
    </row>
    <row r="2849" spans="1:21" ht="19.5" customHeight="1">
      <c r="A2849" s="545">
        <v>3708</v>
      </c>
      <c r="B2849" s="545" t="s">
        <v>1302</v>
      </c>
      <c r="C2849" s="545" t="s">
        <v>216</v>
      </c>
      <c r="D2849" s="546">
        <v>44590</v>
      </c>
      <c r="E2849" s="171" t="str">
        <f t="shared" si="44"/>
        <v>2022</v>
      </c>
      <c r="F2849" s="547">
        <v>9424</v>
      </c>
      <c r="G2849" s="548">
        <v>0.19</v>
      </c>
      <c r="H2849" s="547">
        <v>7919.33</v>
      </c>
      <c r="I2849" s="545" t="s">
        <v>12659</v>
      </c>
      <c r="J2849" s="545" t="s">
        <v>13297</v>
      </c>
      <c r="K2849" s="545" t="s">
        <v>16455</v>
      </c>
      <c r="L2849" s="545" t="s">
        <v>13413</v>
      </c>
      <c r="M2849" s="548" t="s">
        <v>13758</v>
      </c>
      <c r="N2849" s="545" t="s">
        <v>13413</v>
      </c>
      <c r="O2849" s="545" t="s">
        <v>13413</v>
      </c>
      <c r="P2849" s="549">
        <v>3066</v>
      </c>
      <c r="Q2849" s="549">
        <v>1</v>
      </c>
      <c r="R2849" s="549">
        <v>116</v>
      </c>
      <c r="S2849" s="548">
        <v>2257</v>
      </c>
      <c r="T2849" s="548"/>
      <c r="U2849" s="99"/>
    </row>
    <row r="2850" spans="1:21" ht="19.5" customHeight="1">
      <c r="A2850" s="545">
        <v>3709</v>
      </c>
      <c r="B2850" s="545" t="s">
        <v>2202</v>
      </c>
      <c r="C2850" s="545" t="s">
        <v>216</v>
      </c>
      <c r="D2850" s="546"/>
      <c r="E2850" s="171" t="str">
        <f t="shared" si="44"/>
        <v>1900</v>
      </c>
      <c r="F2850" s="547">
        <v>0</v>
      </c>
      <c r="G2850" s="548">
        <v>0</v>
      </c>
      <c r="H2850" s="547">
        <v>0</v>
      </c>
      <c r="I2850" s="545" t="s">
        <v>12715</v>
      </c>
      <c r="J2850" s="545"/>
      <c r="K2850" s="545" t="s">
        <v>13413</v>
      </c>
      <c r="L2850" s="545" t="s">
        <v>13413</v>
      </c>
      <c r="M2850" s="548" t="s">
        <v>13758</v>
      </c>
      <c r="N2850" s="545" t="s">
        <v>13413</v>
      </c>
      <c r="O2850" s="545" t="s">
        <v>13413</v>
      </c>
      <c r="P2850" s="549">
        <v>3067</v>
      </c>
      <c r="Q2850" s="549">
        <v>1</v>
      </c>
      <c r="R2850" s="549">
        <v>129</v>
      </c>
      <c r="S2850" s="548"/>
      <c r="T2850" s="548"/>
      <c r="U2850" s="99"/>
    </row>
    <row r="2851" spans="1:21" ht="19.5" customHeight="1">
      <c r="A2851" s="545">
        <v>3710</v>
      </c>
      <c r="B2851" s="545" t="s">
        <v>2098</v>
      </c>
      <c r="C2851" s="545" t="s">
        <v>216</v>
      </c>
      <c r="D2851" s="546"/>
      <c r="E2851" s="171" t="str">
        <f t="shared" si="44"/>
        <v>1900</v>
      </c>
      <c r="F2851" s="547">
        <v>0</v>
      </c>
      <c r="G2851" s="548">
        <v>0</v>
      </c>
      <c r="H2851" s="547">
        <v>0</v>
      </c>
      <c r="I2851" s="545" t="s">
        <v>12715</v>
      </c>
      <c r="J2851" s="545"/>
      <c r="K2851" s="545" t="s">
        <v>13413</v>
      </c>
      <c r="L2851" s="545" t="s">
        <v>13413</v>
      </c>
      <c r="M2851" s="548" t="s">
        <v>13758</v>
      </c>
      <c r="N2851" s="545" t="s">
        <v>13413</v>
      </c>
      <c r="O2851" s="545" t="s">
        <v>13413</v>
      </c>
      <c r="P2851" s="549">
        <v>3068</v>
      </c>
      <c r="Q2851" s="549">
        <v>1</v>
      </c>
      <c r="R2851" s="549">
        <v>129</v>
      </c>
      <c r="S2851" s="548"/>
      <c r="T2851" s="548"/>
      <c r="U2851" s="99"/>
    </row>
    <row r="2852" spans="1:21" ht="19.5" customHeight="1">
      <c r="A2852" s="545">
        <v>3711</v>
      </c>
      <c r="B2852" s="545" t="s">
        <v>2094</v>
      </c>
      <c r="C2852" s="545" t="s">
        <v>216</v>
      </c>
      <c r="D2852" s="546">
        <v>46052</v>
      </c>
      <c r="E2852" s="171" t="str">
        <f t="shared" si="44"/>
        <v>2026</v>
      </c>
      <c r="F2852" s="547">
        <v>23738</v>
      </c>
      <c r="G2852" s="548">
        <v>0.19</v>
      </c>
      <c r="H2852" s="547">
        <v>19947.900000000001</v>
      </c>
      <c r="I2852" s="545" t="s">
        <v>12715</v>
      </c>
      <c r="J2852" s="545" t="s">
        <v>13307</v>
      </c>
      <c r="K2852" s="545" t="s">
        <v>13413</v>
      </c>
      <c r="L2852" s="545" t="s">
        <v>13413</v>
      </c>
      <c r="M2852" s="548" t="s">
        <v>13758</v>
      </c>
      <c r="N2852" s="545" t="s">
        <v>13413</v>
      </c>
      <c r="O2852" s="545" t="s">
        <v>16456</v>
      </c>
      <c r="P2852" s="549">
        <v>3069</v>
      </c>
      <c r="Q2852" s="549">
        <v>1</v>
      </c>
      <c r="R2852" s="549">
        <v>129</v>
      </c>
      <c r="S2852" s="548">
        <v>2228</v>
      </c>
      <c r="T2852" s="548"/>
      <c r="U2852" s="99"/>
    </row>
    <row r="2853" spans="1:21" ht="19.5" customHeight="1">
      <c r="A2853" s="545">
        <v>3712</v>
      </c>
      <c r="B2853" s="545" t="s">
        <v>1444</v>
      </c>
      <c r="C2853" s="545" t="s">
        <v>216</v>
      </c>
      <c r="D2853" s="546">
        <v>46052</v>
      </c>
      <c r="E2853" s="171" t="str">
        <f t="shared" si="44"/>
        <v>2026</v>
      </c>
      <c r="F2853" s="547">
        <v>14854</v>
      </c>
      <c r="G2853" s="548">
        <v>0.19</v>
      </c>
      <c r="H2853" s="547">
        <v>12482.35</v>
      </c>
      <c r="I2853" s="545" t="s">
        <v>12659</v>
      </c>
      <c r="J2853" s="545" t="s">
        <v>13307</v>
      </c>
      <c r="K2853" s="545" t="s">
        <v>13413</v>
      </c>
      <c r="L2853" s="545" t="s">
        <v>13413</v>
      </c>
      <c r="M2853" s="548" t="s">
        <v>13758</v>
      </c>
      <c r="N2853" s="545" t="s">
        <v>13413</v>
      </c>
      <c r="O2853" s="545" t="s">
        <v>16457</v>
      </c>
      <c r="P2853" s="549">
        <v>3070</v>
      </c>
      <c r="Q2853" s="549">
        <v>1</v>
      </c>
      <c r="R2853" s="549">
        <v>116</v>
      </c>
      <c r="S2853" s="548">
        <v>2228</v>
      </c>
      <c r="T2853" s="548"/>
      <c r="U2853" s="99"/>
    </row>
    <row r="2854" spans="1:21" ht="19.5" customHeight="1">
      <c r="A2854" s="545">
        <v>3723</v>
      </c>
      <c r="B2854" s="545" t="s">
        <v>1792</v>
      </c>
      <c r="C2854" s="545" t="s">
        <v>216</v>
      </c>
      <c r="D2854" s="546">
        <v>44592</v>
      </c>
      <c r="E2854" s="171" t="str">
        <f t="shared" si="44"/>
        <v>2022</v>
      </c>
      <c r="F2854" s="547">
        <v>30709</v>
      </c>
      <c r="G2854" s="548">
        <v>0.19</v>
      </c>
      <c r="H2854" s="547">
        <v>25805.88</v>
      </c>
      <c r="I2854" s="545" t="s">
        <v>12637</v>
      </c>
      <c r="J2854" s="545" t="s">
        <v>13297</v>
      </c>
      <c r="K2854" s="545" t="s">
        <v>13413</v>
      </c>
      <c r="L2854" s="545" t="s">
        <v>13413</v>
      </c>
      <c r="M2854" s="548" t="s">
        <v>13758</v>
      </c>
      <c r="N2854" s="545" t="s">
        <v>13413</v>
      </c>
      <c r="O2854" s="545" t="s">
        <v>16458</v>
      </c>
      <c r="P2854" s="549">
        <v>3071</v>
      </c>
      <c r="Q2854" s="549">
        <v>1</v>
      </c>
      <c r="R2854" s="549">
        <v>13</v>
      </c>
      <c r="S2854" s="548">
        <v>2257</v>
      </c>
      <c r="T2854" s="548"/>
      <c r="U2854" s="99"/>
    </row>
    <row r="2855" spans="1:21" ht="19.5" customHeight="1">
      <c r="A2855" s="545">
        <v>3725</v>
      </c>
      <c r="B2855" s="545" t="s">
        <v>1356</v>
      </c>
      <c r="C2855" s="545" t="s">
        <v>216</v>
      </c>
      <c r="D2855" s="546">
        <v>44591</v>
      </c>
      <c r="E2855" s="171" t="str">
        <f t="shared" si="44"/>
        <v>2022</v>
      </c>
      <c r="F2855" s="547">
        <v>4510</v>
      </c>
      <c r="G2855" s="548">
        <v>0.19</v>
      </c>
      <c r="H2855" s="547">
        <v>3789.92</v>
      </c>
      <c r="I2855" s="545" t="s">
        <v>12659</v>
      </c>
      <c r="J2855" s="545" t="s">
        <v>13297</v>
      </c>
      <c r="K2855" s="545" t="s">
        <v>13413</v>
      </c>
      <c r="L2855" s="545" t="s">
        <v>13413</v>
      </c>
      <c r="M2855" s="548" t="s">
        <v>13758</v>
      </c>
      <c r="N2855" s="545" t="s">
        <v>13413</v>
      </c>
      <c r="O2855" s="545" t="s">
        <v>16459</v>
      </c>
      <c r="P2855" s="549">
        <v>3072</v>
      </c>
      <c r="Q2855" s="549">
        <v>1</v>
      </c>
      <c r="R2855" s="549">
        <v>116</v>
      </c>
      <c r="S2855" s="548">
        <v>2257</v>
      </c>
      <c r="T2855" s="548"/>
      <c r="U2855" s="99"/>
    </row>
    <row r="2856" spans="1:21" ht="19.5" customHeight="1">
      <c r="A2856" s="545">
        <v>3726</v>
      </c>
      <c r="B2856" s="545" t="s">
        <v>11112</v>
      </c>
      <c r="C2856" s="545" t="s">
        <v>216</v>
      </c>
      <c r="D2856" s="546"/>
      <c r="E2856" s="171" t="str">
        <f t="shared" si="44"/>
        <v>1900</v>
      </c>
      <c r="F2856" s="547">
        <v>0</v>
      </c>
      <c r="G2856" s="548">
        <v>0</v>
      </c>
      <c r="H2856" s="547">
        <v>0</v>
      </c>
      <c r="I2856" s="545" t="s">
        <v>12637</v>
      </c>
      <c r="J2856" s="545"/>
      <c r="K2856" s="545" t="s">
        <v>13413</v>
      </c>
      <c r="L2856" s="545" t="s">
        <v>13413</v>
      </c>
      <c r="M2856" s="548" t="s">
        <v>13758</v>
      </c>
      <c r="N2856" s="545" t="s">
        <v>13413</v>
      </c>
      <c r="O2856" s="545" t="s">
        <v>13413</v>
      </c>
      <c r="P2856" s="549">
        <v>3073</v>
      </c>
      <c r="Q2856" s="549">
        <v>1</v>
      </c>
      <c r="R2856" s="549">
        <v>13</v>
      </c>
      <c r="S2856" s="548"/>
      <c r="T2856" s="548"/>
      <c r="U2856" s="99"/>
    </row>
    <row r="2857" spans="1:21" ht="19.5" customHeight="1">
      <c r="A2857" s="545">
        <v>3728</v>
      </c>
      <c r="B2857" s="545" t="s">
        <v>295</v>
      </c>
      <c r="C2857" s="545" t="s">
        <v>216</v>
      </c>
      <c r="D2857" s="546"/>
      <c r="E2857" s="171" t="str">
        <f t="shared" si="44"/>
        <v>1900</v>
      </c>
      <c r="F2857" s="547">
        <v>0</v>
      </c>
      <c r="G2857" s="548">
        <v>0</v>
      </c>
      <c r="H2857" s="547">
        <v>0</v>
      </c>
      <c r="I2857" s="545" t="s">
        <v>12640</v>
      </c>
      <c r="J2857" s="545"/>
      <c r="K2857" s="545" t="s">
        <v>13413</v>
      </c>
      <c r="L2857" s="545" t="s">
        <v>13413</v>
      </c>
      <c r="M2857" s="548" t="s">
        <v>13758</v>
      </c>
      <c r="N2857" s="545" t="s">
        <v>13413</v>
      </c>
      <c r="O2857" s="545" t="s">
        <v>13413</v>
      </c>
      <c r="P2857" s="549">
        <v>3074</v>
      </c>
      <c r="Q2857" s="549">
        <v>1</v>
      </c>
      <c r="R2857" s="549">
        <v>1</v>
      </c>
      <c r="S2857" s="548"/>
      <c r="T2857" s="548"/>
      <c r="U2857" s="99"/>
    </row>
    <row r="2858" spans="1:21" ht="19.5" customHeight="1">
      <c r="A2858" s="545">
        <v>3729</v>
      </c>
      <c r="B2858" s="545" t="s">
        <v>2095</v>
      </c>
      <c r="C2858" s="545" t="s">
        <v>216</v>
      </c>
      <c r="D2858" s="546"/>
      <c r="E2858" s="171" t="str">
        <f t="shared" si="44"/>
        <v>1900</v>
      </c>
      <c r="F2858" s="547">
        <v>0</v>
      </c>
      <c r="G2858" s="548">
        <v>0</v>
      </c>
      <c r="H2858" s="547">
        <v>0</v>
      </c>
      <c r="I2858" s="545" t="s">
        <v>12637</v>
      </c>
      <c r="J2858" s="545"/>
      <c r="K2858" s="545" t="s">
        <v>13413</v>
      </c>
      <c r="L2858" s="545" t="s">
        <v>16460</v>
      </c>
      <c r="M2858" s="548" t="s">
        <v>13758</v>
      </c>
      <c r="N2858" s="545" t="s">
        <v>13413</v>
      </c>
      <c r="O2858" s="545" t="s">
        <v>13413</v>
      </c>
      <c r="P2858" s="549">
        <v>3075</v>
      </c>
      <c r="Q2858" s="549">
        <v>1</v>
      </c>
      <c r="R2858" s="549">
        <v>13</v>
      </c>
      <c r="S2858" s="548"/>
      <c r="T2858" s="548"/>
      <c r="U2858" s="99"/>
    </row>
    <row r="2859" spans="1:21" ht="19.5" customHeight="1">
      <c r="A2859" s="545">
        <v>3730</v>
      </c>
      <c r="B2859" s="545" t="s">
        <v>11111</v>
      </c>
      <c r="C2859" s="545" t="s">
        <v>216</v>
      </c>
      <c r="D2859" s="546"/>
      <c r="E2859" s="171" t="str">
        <f t="shared" si="44"/>
        <v>1900</v>
      </c>
      <c r="F2859" s="547">
        <v>0</v>
      </c>
      <c r="G2859" s="548">
        <v>0</v>
      </c>
      <c r="H2859" s="547">
        <v>0</v>
      </c>
      <c r="I2859" s="545" t="s">
        <v>12655</v>
      </c>
      <c r="J2859" s="545"/>
      <c r="K2859" s="545" t="s">
        <v>13413</v>
      </c>
      <c r="L2859" s="545" t="s">
        <v>13413</v>
      </c>
      <c r="M2859" s="548" t="s">
        <v>13758</v>
      </c>
      <c r="N2859" s="545" t="s">
        <v>13413</v>
      </c>
      <c r="O2859" s="545" t="s">
        <v>16461</v>
      </c>
      <c r="P2859" s="549">
        <v>3076</v>
      </c>
      <c r="Q2859" s="549">
        <v>1</v>
      </c>
      <c r="R2859" s="549">
        <v>109</v>
      </c>
      <c r="S2859" s="548"/>
      <c r="T2859" s="548"/>
      <c r="U2859" s="99"/>
    </row>
    <row r="2860" spans="1:21" ht="19.5" customHeight="1">
      <c r="A2860" s="545">
        <v>3732</v>
      </c>
      <c r="B2860" s="545" t="s">
        <v>1793</v>
      </c>
      <c r="C2860" s="545" t="s">
        <v>216</v>
      </c>
      <c r="D2860" s="546"/>
      <c r="E2860" s="171" t="str">
        <f t="shared" si="44"/>
        <v>1900</v>
      </c>
      <c r="F2860" s="547">
        <v>0</v>
      </c>
      <c r="G2860" s="548">
        <v>0</v>
      </c>
      <c r="H2860" s="547">
        <v>0</v>
      </c>
      <c r="I2860" s="545" t="s">
        <v>12637</v>
      </c>
      <c r="J2860" s="545"/>
      <c r="K2860" s="545" t="s">
        <v>13413</v>
      </c>
      <c r="L2860" s="545" t="s">
        <v>13413</v>
      </c>
      <c r="M2860" s="548" t="s">
        <v>13758</v>
      </c>
      <c r="N2860" s="545" t="s">
        <v>13413</v>
      </c>
      <c r="O2860" s="545" t="s">
        <v>16462</v>
      </c>
      <c r="P2860" s="549">
        <v>3077</v>
      </c>
      <c r="Q2860" s="549">
        <v>1</v>
      </c>
      <c r="R2860" s="549">
        <v>13</v>
      </c>
      <c r="S2860" s="548"/>
      <c r="T2860" s="548"/>
      <c r="U2860" s="99"/>
    </row>
    <row r="2861" spans="1:21" ht="19.5" customHeight="1">
      <c r="A2861" s="545">
        <v>3733</v>
      </c>
      <c r="B2861" s="545" t="s">
        <v>11110</v>
      </c>
      <c r="C2861" s="545" t="s">
        <v>216</v>
      </c>
      <c r="D2861" s="546"/>
      <c r="E2861" s="171" t="str">
        <f t="shared" si="44"/>
        <v>1900</v>
      </c>
      <c r="F2861" s="547">
        <v>0</v>
      </c>
      <c r="G2861" s="548">
        <v>0</v>
      </c>
      <c r="H2861" s="547">
        <v>0</v>
      </c>
      <c r="I2861" s="545" t="s">
        <v>12706</v>
      </c>
      <c r="J2861" s="545"/>
      <c r="K2861" s="545" t="s">
        <v>13413</v>
      </c>
      <c r="L2861" s="545" t="s">
        <v>13413</v>
      </c>
      <c r="M2861" s="548" t="s">
        <v>13758</v>
      </c>
      <c r="N2861" s="545" t="s">
        <v>13413</v>
      </c>
      <c r="O2861" s="545" t="s">
        <v>16463</v>
      </c>
      <c r="P2861" s="549">
        <v>3078</v>
      </c>
      <c r="Q2861" s="549">
        <v>1</v>
      </c>
      <c r="R2861" s="549">
        <v>128</v>
      </c>
      <c r="S2861" s="548"/>
      <c r="T2861" s="548"/>
      <c r="U2861" s="99"/>
    </row>
    <row r="2862" spans="1:21" ht="19.5" customHeight="1">
      <c r="A2862" s="545">
        <v>3734</v>
      </c>
      <c r="B2862" s="545" t="s">
        <v>1931</v>
      </c>
      <c r="C2862" s="545" t="s">
        <v>209</v>
      </c>
      <c r="D2862" s="546">
        <v>46052</v>
      </c>
      <c r="E2862" s="171" t="str">
        <f t="shared" si="44"/>
        <v>2026</v>
      </c>
      <c r="F2862" s="547">
        <v>36357</v>
      </c>
      <c r="G2862" s="548">
        <v>0.19</v>
      </c>
      <c r="H2862" s="547">
        <v>30552.1</v>
      </c>
      <c r="I2862" s="545" t="s">
        <v>12706</v>
      </c>
      <c r="J2862" s="545" t="s">
        <v>13307</v>
      </c>
      <c r="K2862" s="545" t="s">
        <v>13413</v>
      </c>
      <c r="L2862" s="545" t="s">
        <v>16392</v>
      </c>
      <c r="M2862" s="548" t="s">
        <v>13758</v>
      </c>
      <c r="N2862" s="545" t="s">
        <v>13413</v>
      </c>
      <c r="O2862" s="545" t="s">
        <v>16464</v>
      </c>
      <c r="P2862" s="549">
        <v>3079</v>
      </c>
      <c r="Q2862" s="549">
        <v>1</v>
      </c>
      <c r="R2862" s="549">
        <v>128</v>
      </c>
      <c r="S2862" s="548">
        <v>2228</v>
      </c>
      <c r="T2862" s="548"/>
      <c r="U2862" s="99"/>
    </row>
    <row r="2863" spans="1:21" ht="19.5" customHeight="1">
      <c r="A2863" s="545">
        <v>3735</v>
      </c>
      <c r="B2863" s="545" t="s">
        <v>13677</v>
      </c>
      <c r="C2863" s="545" t="s">
        <v>216</v>
      </c>
      <c r="D2863" s="546">
        <v>46052</v>
      </c>
      <c r="E2863" s="171" t="str">
        <f t="shared" si="44"/>
        <v>2026</v>
      </c>
      <c r="F2863" s="547">
        <v>60254</v>
      </c>
      <c r="G2863" s="548">
        <v>0.19</v>
      </c>
      <c r="H2863" s="547">
        <v>50633.61</v>
      </c>
      <c r="I2863" s="545" t="s">
        <v>12637</v>
      </c>
      <c r="J2863" s="545" t="s">
        <v>13307</v>
      </c>
      <c r="K2863" s="545" t="s">
        <v>13413</v>
      </c>
      <c r="L2863" s="545" t="s">
        <v>13413</v>
      </c>
      <c r="M2863" s="548" t="s">
        <v>13758</v>
      </c>
      <c r="N2863" s="545" t="s">
        <v>13413</v>
      </c>
      <c r="O2863" s="545" t="s">
        <v>13413</v>
      </c>
      <c r="P2863" s="549">
        <v>3080</v>
      </c>
      <c r="Q2863" s="549">
        <v>1</v>
      </c>
      <c r="R2863" s="549">
        <v>13</v>
      </c>
      <c r="S2863" s="548">
        <v>2228</v>
      </c>
      <c r="T2863" s="548"/>
      <c r="U2863" s="99"/>
    </row>
    <row r="2864" spans="1:21" ht="19.5" customHeight="1">
      <c r="A2864" s="545">
        <v>3736</v>
      </c>
      <c r="B2864" s="545" t="s">
        <v>11109</v>
      </c>
      <c r="C2864" s="545" t="s">
        <v>216</v>
      </c>
      <c r="D2864" s="546"/>
      <c r="E2864" s="171" t="str">
        <f t="shared" si="44"/>
        <v>1900</v>
      </c>
      <c r="F2864" s="547">
        <v>0</v>
      </c>
      <c r="G2864" s="548">
        <v>0</v>
      </c>
      <c r="H2864" s="547">
        <v>0</v>
      </c>
      <c r="I2864" s="545" t="s">
        <v>12650</v>
      </c>
      <c r="J2864" s="545"/>
      <c r="K2864" s="545" t="s">
        <v>13413</v>
      </c>
      <c r="L2864" s="545" t="s">
        <v>15886</v>
      </c>
      <c r="M2864" s="548" t="s">
        <v>13758</v>
      </c>
      <c r="N2864" s="545" t="s">
        <v>22193</v>
      </c>
      <c r="O2864" s="545" t="s">
        <v>16465</v>
      </c>
      <c r="P2864" s="549">
        <v>3081</v>
      </c>
      <c r="Q2864" s="549">
        <v>1</v>
      </c>
      <c r="R2864" s="549">
        <v>127</v>
      </c>
      <c r="S2864" s="548"/>
      <c r="T2864" s="548">
        <v>185</v>
      </c>
      <c r="U2864" s="99"/>
    </row>
    <row r="2865" spans="1:21" ht="19.5" customHeight="1">
      <c r="A2865" s="545">
        <v>3737</v>
      </c>
      <c r="B2865" s="545" t="s">
        <v>1434</v>
      </c>
      <c r="C2865" s="545" t="s">
        <v>216</v>
      </c>
      <c r="D2865" s="546">
        <v>44591</v>
      </c>
      <c r="E2865" s="171" t="str">
        <f t="shared" si="44"/>
        <v>2022</v>
      </c>
      <c r="F2865" s="547">
        <v>1426</v>
      </c>
      <c r="G2865" s="548">
        <v>0.19</v>
      </c>
      <c r="H2865" s="547">
        <v>1198.32</v>
      </c>
      <c r="I2865" s="545" t="s">
        <v>12659</v>
      </c>
      <c r="J2865" s="545" t="s">
        <v>13297</v>
      </c>
      <c r="K2865" s="545" t="s">
        <v>13413</v>
      </c>
      <c r="L2865" s="545" t="s">
        <v>14222</v>
      </c>
      <c r="M2865" s="548" t="s">
        <v>13758</v>
      </c>
      <c r="N2865" s="545" t="s">
        <v>13413</v>
      </c>
      <c r="O2865" s="545" t="s">
        <v>13413</v>
      </c>
      <c r="P2865" s="549">
        <v>3082</v>
      </c>
      <c r="Q2865" s="549">
        <v>1</v>
      </c>
      <c r="R2865" s="549">
        <v>116</v>
      </c>
      <c r="S2865" s="548">
        <v>2257</v>
      </c>
      <c r="T2865" s="548"/>
      <c r="U2865" s="99"/>
    </row>
    <row r="2866" spans="1:21" ht="19.5" customHeight="1">
      <c r="A2866" s="545">
        <v>3738</v>
      </c>
      <c r="B2866" s="545" t="s">
        <v>7063</v>
      </c>
      <c r="C2866" s="545" t="s">
        <v>216</v>
      </c>
      <c r="D2866" s="546">
        <v>45708</v>
      </c>
      <c r="E2866" s="171" t="str">
        <f t="shared" si="44"/>
        <v>2025</v>
      </c>
      <c r="F2866" s="547">
        <v>5486.01</v>
      </c>
      <c r="G2866" s="548">
        <v>0.19</v>
      </c>
      <c r="H2866" s="547">
        <v>4610.09</v>
      </c>
      <c r="I2866" s="545" t="s">
        <v>12659</v>
      </c>
      <c r="J2866" s="545" t="s">
        <v>13307</v>
      </c>
      <c r="K2866" s="545" t="s">
        <v>16466</v>
      </c>
      <c r="L2866" s="545" t="s">
        <v>13413</v>
      </c>
      <c r="M2866" s="548" t="s">
        <v>13758</v>
      </c>
      <c r="N2866" s="545" t="s">
        <v>13413</v>
      </c>
      <c r="O2866" s="545" t="s">
        <v>13413</v>
      </c>
      <c r="P2866" s="549">
        <v>3083</v>
      </c>
      <c r="Q2866" s="549">
        <v>1</v>
      </c>
      <c r="R2866" s="549">
        <v>116</v>
      </c>
      <c r="S2866" s="548">
        <v>2228</v>
      </c>
      <c r="T2866" s="548"/>
      <c r="U2866" s="99"/>
    </row>
    <row r="2867" spans="1:21" ht="19.5" customHeight="1">
      <c r="A2867" s="545">
        <v>3740</v>
      </c>
      <c r="B2867" s="545" t="s">
        <v>3735</v>
      </c>
      <c r="C2867" s="545" t="s">
        <v>216</v>
      </c>
      <c r="D2867" s="546"/>
      <c r="E2867" s="171" t="str">
        <f t="shared" si="44"/>
        <v>1900</v>
      </c>
      <c r="F2867" s="547">
        <v>0</v>
      </c>
      <c r="G2867" s="548">
        <v>0</v>
      </c>
      <c r="H2867" s="547">
        <v>0</v>
      </c>
      <c r="I2867" s="545" t="s">
        <v>12746</v>
      </c>
      <c r="J2867" s="545"/>
      <c r="K2867" s="545" t="s">
        <v>13413</v>
      </c>
      <c r="L2867" s="545" t="s">
        <v>13413</v>
      </c>
      <c r="M2867" s="548" t="s">
        <v>13758</v>
      </c>
      <c r="N2867" s="545" t="s">
        <v>22179</v>
      </c>
      <c r="O2867" s="545" t="s">
        <v>13413</v>
      </c>
      <c r="P2867" s="549">
        <v>3084</v>
      </c>
      <c r="Q2867" s="549">
        <v>1</v>
      </c>
      <c r="R2867" s="549">
        <v>29</v>
      </c>
      <c r="S2867" s="548"/>
      <c r="T2867" s="548">
        <v>173</v>
      </c>
      <c r="U2867" s="99"/>
    </row>
    <row r="2868" spans="1:21" ht="19.5" customHeight="1">
      <c r="A2868" s="545">
        <v>3744</v>
      </c>
      <c r="B2868" s="545" t="s">
        <v>2203</v>
      </c>
      <c r="C2868" s="545" t="s">
        <v>216</v>
      </c>
      <c r="D2868" s="546"/>
      <c r="E2868" s="171" t="str">
        <f t="shared" si="44"/>
        <v>1900</v>
      </c>
      <c r="F2868" s="547">
        <v>0</v>
      </c>
      <c r="G2868" s="548">
        <v>0</v>
      </c>
      <c r="H2868" s="547">
        <v>0</v>
      </c>
      <c r="I2868" s="545" t="s">
        <v>12715</v>
      </c>
      <c r="J2868" s="545"/>
      <c r="K2868" s="545" t="s">
        <v>13413</v>
      </c>
      <c r="L2868" s="545" t="s">
        <v>13413</v>
      </c>
      <c r="M2868" s="548" t="s">
        <v>13758</v>
      </c>
      <c r="N2868" s="545" t="s">
        <v>13413</v>
      </c>
      <c r="O2868" s="545" t="s">
        <v>13413</v>
      </c>
      <c r="P2868" s="549">
        <v>3085</v>
      </c>
      <c r="Q2868" s="549">
        <v>1</v>
      </c>
      <c r="R2868" s="549">
        <v>129</v>
      </c>
      <c r="S2868" s="548"/>
      <c r="T2868" s="548"/>
      <c r="U2868" s="99"/>
    </row>
    <row r="2869" spans="1:21" ht="19.5" customHeight="1">
      <c r="A2869" s="545">
        <v>3745</v>
      </c>
      <c r="B2869" s="545" t="s">
        <v>926</v>
      </c>
      <c r="C2869" s="545" t="s">
        <v>903</v>
      </c>
      <c r="D2869" s="546"/>
      <c r="E2869" s="171" t="str">
        <f t="shared" si="44"/>
        <v>1900</v>
      </c>
      <c r="F2869" s="547">
        <v>0</v>
      </c>
      <c r="G2869" s="548">
        <v>0</v>
      </c>
      <c r="H2869" s="547">
        <v>0</v>
      </c>
      <c r="I2869" s="545" t="s">
        <v>12668</v>
      </c>
      <c r="J2869" s="545"/>
      <c r="K2869" s="545" t="s">
        <v>13413</v>
      </c>
      <c r="L2869" s="545" t="s">
        <v>13413</v>
      </c>
      <c r="M2869" s="548" t="s">
        <v>13868</v>
      </c>
      <c r="N2869" s="545" t="s">
        <v>13413</v>
      </c>
      <c r="O2869" s="545" t="s">
        <v>13413</v>
      </c>
      <c r="P2869" s="549">
        <v>3086</v>
      </c>
      <c r="Q2869" s="549">
        <v>2</v>
      </c>
      <c r="R2869" s="549">
        <v>7</v>
      </c>
      <c r="S2869" s="548"/>
      <c r="T2869" s="548"/>
      <c r="U2869" s="99"/>
    </row>
    <row r="2870" spans="1:21" ht="19.5" customHeight="1">
      <c r="A2870" s="545">
        <v>3746</v>
      </c>
      <c r="B2870" s="545" t="s">
        <v>11108</v>
      </c>
      <c r="C2870" s="545" t="s">
        <v>216</v>
      </c>
      <c r="D2870" s="546"/>
      <c r="E2870" s="171" t="str">
        <f t="shared" si="44"/>
        <v>1900</v>
      </c>
      <c r="F2870" s="547">
        <v>0</v>
      </c>
      <c r="G2870" s="548">
        <v>0</v>
      </c>
      <c r="H2870" s="547">
        <v>0</v>
      </c>
      <c r="I2870" s="545" t="s">
        <v>12675</v>
      </c>
      <c r="J2870" s="545"/>
      <c r="K2870" s="545" t="s">
        <v>13413</v>
      </c>
      <c r="L2870" s="545" t="s">
        <v>16467</v>
      </c>
      <c r="M2870" s="548" t="s">
        <v>13758</v>
      </c>
      <c r="N2870" s="545" t="s">
        <v>13413</v>
      </c>
      <c r="O2870" s="545" t="s">
        <v>13413</v>
      </c>
      <c r="P2870" s="549">
        <v>3087</v>
      </c>
      <c r="Q2870" s="549">
        <v>1</v>
      </c>
      <c r="R2870" s="549">
        <v>141</v>
      </c>
      <c r="S2870" s="548"/>
      <c r="T2870" s="548"/>
      <c r="U2870" s="99"/>
    </row>
    <row r="2871" spans="1:21" ht="19.5" customHeight="1">
      <c r="A2871" s="545">
        <v>3747</v>
      </c>
      <c r="B2871" s="545" t="s">
        <v>6357</v>
      </c>
      <c r="C2871" s="545" t="s">
        <v>216</v>
      </c>
      <c r="D2871" s="546">
        <v>46052</v>
      </c>
      <c r="E2871" s="171" t="str">
        <f t="shared" si="44"/>
        <v>2026</v>
      </c>
      <c r="F2871" s="547">
        <v>42945</v>
      </c>
      <c r="G2871" s="548">
        <v>0.19</v>
      </c>
      <c r="H2871" s="547">
        <v>36088.239999999998</v>
      </c>
      <c r="I2871" s="545" t="s">
        <v>12715</v>
      </c>
      <c r="J2871" s="545" t="s">
        <v>13307</v>
      </c>
      <c r="K2871" s="545" t="s">
        <v>13413</v>
      </c>
      <c r="L2871" s="545" t="s">
        <v>13413</v>
      </c>
      <c r="M2871" s="548" t="s">
        <v>13758</v>
      </c>
      <c r="N2871" s="545" t="s">
        <v>13413</v>
      </c>
      <c r="O2871" s="545" t="s">
        <v>13413</v>
      </c>
      <c r="P2871" s="549">
        <v>3088</v>
      </c>
      <c r="Q2871" s="549">
        <v>1</v>
      </c>
      <c r="R2871" s="549">
        <v>129</v>
      </c>
      <c r="S2871" s="548">
        <v>2228</v>
      </c>
      <c r="T2871" s="548"/>
      <c r="U2871" s="99"/>
    </row>
    <row r="2872" spans="1:21" ht="19.5" customHeight="1">
      <c r="A2872" s="545">
        <v>3748</v>
      </c>
      <c r="B2872" s="545" t="s">
        <v>3707</v>
      </c>
      <c r="C2872" s="545" t="s">
        <v>216</v>
      </c>
      <c r="D2872" s="546"/>
      <c r="E2872" s="171" t="str">
        <f t="shared" si="44"/>
        <v>1900</v>
      </c>
      <c r="F2872" s="547">
        <v>0</v>
      </c>
      <c r="G2872" s="548">
        <v>0</v>
      </c>
      <c r="H2872" s="547">
        <v>0</v>
      </c>
      <c r="I2872" s="545" t="s">
        <v>12746</v>
      </c>
      <c r="J2872" s="545"/>
      <c r="K2872" s="545" t="s">
        <v>13413</v>
      </c>
      <c r="L2872" s="545" t="s">
        <v>13413</v>
      </c>
      <c r="M2872" s="548" t="s">
        <v>13758</v>
      </c>
      <c r="N2872" s="545" t="s">
        <v>22179</v>
      </c>
      <c r="O2872" s="545" t="s">
        <v>13413</v>
      </c>
      <c r="P2872" s="549">
        <v>3089</v>
      </c>
      <c r="Q2872" s="549">
        <v>1</v>
      </c>
      <c r="R2872" s="549">
        <v>29</v>
      </c>
      <c r="S2872" s="548"/>
      <c r="T2872" s="548">
        <v>173</v>
      </c>
      <c r="U2872" s="99"/>
    </row>
    <row r="2873" spans="1:21" ht="19.5" customHeight="1">
      <c r="A2873" s="545">
        <v>3750</v>
      </c>
      <c r="B2873" s="545" t="s">
        <v>3518</v>
      </c>
      <c r="C2873" s="545" t="s">
        <v>4552</v>
      </c>
      <c r="D2873" s="546">
        <v>46052</v>
      </c>
      <c r="E2873" s="171" t="str">
        <f t="shared" si="44"/>
        <v>2026</v>
      </c>
      <c r="F2873" s="547">
        <v>315929</v>
      </c>
      <c r="G2873" s="548">
        <v>0.19</v>
      </c>
      <c r="H2873" s="547">
        <v>265486.55</v>
      </c>
      <c r="I2873" s="545" t="s">
        <v>12752</v>
      </c>
      <c r="J2873" s="545" t="s">
        <v>13307</v>
      </c>
      <c r="K2873" s="545" t="s">
        <v>13413</v>
      </c>
      <c r="L2873" s="545" t="s">
        <v>13413</v>
      </c>
      <c r="M2873" s="548" t="s">
        <v>13758</v>
      </c>
      <c r="N2873" s="545" t="s">
        <v>13413</v>
      </c>
      <c r="O2873" s="545" t="s">
        <v>13413</v>
      </c>
      <c r="P2873" s="549">
        <v>3090</v>
      </c>
      <c r="Q2873" s="549">
        <v>1</v>
      </c>
      <c r="R2873" s="549">
        <v>167</v>
      </c>
      <c r="S2873" s="548">
        <v>2228</v>
      </c>
      <c r="T2873" s="548"/>
      <c r="U2873" s="99"/>
    </row>
    <row r="2874" spans="1:21" ht="19.5" customHeight="1">
      <c r="A2874" s="545">
        <v>3751</v>
      </c>
      <c r="B2874" s="545" t="s">
        <v>3582</v>
      </c>
      <c r="C2874" s="545" t="s">
        <v>216</v>
      </c>
      <c r="D2874" s="546"/>
      <c r="E2874" s="171" t="str">
        <f t="shared" si="44"/>
        <v>1900</v>
      </c>
      <c r="F2874" s="547">
        <v>0</v>
      </c>
      <c r="G2874" s="548">
        <v>0</v>
      </c>
      <c r="H2874" s="547">
        <v>0</v>
      </c>
      <c r="I2874" s="545" t="s">
        <v>12752</v>
      </c>
      <c r="J2874" s="545"/>
      <c r="K2874" s="545" t="s">
        <v>13413</v>
      </c>
      <c r="L2874" s="545" t="s">
        <v>13413</v>
      </c>
      <c r="M2874" s="548" t="s">
        <v>13843</v>
      </c>
      <c r="N2874" s="545" t="s">
        <v>13413</v>
      </c>
      <c r="O2874" s="545" t="s">
        <v>13413</v>
      </c>
      <c r="P2874" s="549">
        <v>3091</v>
      </c>
      <c r="Q2874" s="549">
        <v>5</v>
      </c>
      <c r="R2874" s="549">
        <v>167</v>
      </c>
      <c r="S2874" s="548"/>
      <c r="T2874" s="548"/>
      <c r="U2874" s="99"/>
    </row>
    <row r="2875" spans="1:21" ht="19.5" customHeight="1">
      <c r="A2875" s="545">
        <v>3752</v>
      </c>
      <c r="B2875" s="545" t="s">
        <v>3515</v>
      </c>
      <c r="C2875" s="545" t="s">
        <v>216</v>
      </c>
      <c r="D2875" s="546">
        <v>44365</v>
      </c>
      <c r="E2875" s="171" t="str">
        <f t="shared" si="44"/>
        <v>2021</v>
      </c>
      <c r="F2875" s="547">
        <v>33381</v>
      </c>
      <c r="G2875" s="548">
        <v>0.19</v>
      </c>
      <c r="H2875" s="547">
        <v>28051.26</v>
      </c>
      <c r="I2875" s="545" t="s">
        <v>12758</v>
      </c>
      <c r="J2875" s="545" t="s">
        <v>13297</v>
      </c>
      <c r="K2875" s="545" t="s">
        <v>13413</v>
      </c>
      <c r="L2875" s="545" t="s">
        <v>13413</v>
      </c>
      <c r="M2875" s="548" t="s">
        <v>13843</v>
      </c>
      <c r="N2875" s="545" t="s">
        <v>13413</v>
      </c>
      <c r="O2875" s="545" t="s">
        <v>13413</v>
      </c>
      <c r="P2875" s="549">
        <v>3092</v>
      </c>
      <c r="Q2875" s="549">
        <v>5</v>
      </c>
      <c r="R2875" s="549">
        <v>164</v>
      </c>
      <c r="S2875" s="548">
        <v>2257</v>
      </c>
      <c r="T2875" s="548"/>
      <c r="U2875" s="99"/>
    </row>
    <row r="2876" spans="1:21" ht="19.5" customHeight="1">
      <c r="A2876" s="545">
        <v>3753</v>
      </c>
      <c r="B2876" s="545" t="s">
        <v>6745</v>
      </c>
      <c r="C2876" s="545" t="s">
        <v>4552</v>
      </c>
      <c r="D2876" s="546">
        <v>46052</v>
      </c>
      <c r="E2876" s="171" t="str">
        <f t="shared" si="44"/>
        <v>2026</v>
      </c>
      <c r="F2876" s="547">
        <v>5986911</v>
      </c>
      <c r="G2876" s="548">
        <v>0.19</v>
      </c>
      <c r="H2876" s="547">
        <v>5031017.6500000004</v>
      </c>
      <c r="I2876" s="545" t="s">
        <v>12752</v>
      </c>
      <c r="J2876" s="545" t="s">
        <v>13307</v>
      </c>
      <c r="K2876" s="545" t="s">
        <v>16468</v>
      </c>
      <c r="L2876" s="545" t="s">
        <v>13413</v>
      </c>
      <c r="M2876" s="548" t="s">
        <v>13758</v>
      </c>
      <c r="N2876" s="545" t="s">
        <v>13413</v>
      </c>
      <c r="O2876" s="545" t="s">
        <v>13413</v>
      </c>
      <c r="P2876" s="549">
        <v>3093</v>
      </c>
      <c r="Q2876" s="549">
        <v>1</v>
      </c>
      <c r="R2876" s="549">
        <v>167</v>
      </c>
      <c r="S2876" s="548">
        <v>2228</v>
      </c>
      <c r="T2876" s="548"/>
      <c r="U2876" s="99"/>
    </row>
    <row r="2877" spans="1:21" ht="19.5" customHeight="1">
      <c r="A2877" s="545">
        <v>3756</v>
      </c>
      <c r="B2877" s="545" t="s">
        <v>6356</v>
      </c>
      <c r="C2877" s="545" t="s">
        <v>216</v>
      </c>
      <c r="D2877" s="546">
        <v>45708</v>
      </c>
      <c r="E2877" s="171" t="str">
        <f t="shared" si="44"/>
        <v>2025</v>
      </c>
      <c r="F2877" s="547">
        <v>7663.67</v>
      </c>
      <c r="G2877" s="548">
        <v>0.19</v>
      </c>
      <c r="H2877" s="547">
        <v>6440.06</v>
      </c>
      <c r="I2877" s="545" t="s">
        <v>12659</v>
      </c>
      <c r="J2877" s="545" t="s">
        <v>13307</v>
      </c>
      <c r="K2877" s="545" t="s">
        <v>13413</v>
      </c>
      <c r="L2877" s="545" t="s">
        <v>16469</v>
      </c>
      <c r="M2877" s="548" t="s">
        <v>13758</v>
      </c>
      <c r="N2877" s="545" t="s">
        <v>13413</v>
      </c>
      <c r="O2877" s="545" t="s">
        <v>16470</v>
      </c>
      <c r="P2877" s="549">
        <v>3094</v>
      </c>
      <c r="Q2877" s="549">
        <v>1</v>
      </c>
      <c r="R2877" s="549">
        <v>116</v>
      </c>
      <c r="S2877" s="548">
        <v>2228</v>
      </c>
      <c r="T2877" s="548"/>
      <c r="U2877" s="99"/>
    </row>
    <row r="2878" spans="1:21" ht="19.5" customHeight="1">
      <c r="A2878" s="545">
        <v>3758</v>
      </c>
      <c r="B2878" s="545" t="s">
        <v>11107</v>
      </c>
      <c r="C2878" s="545" t="s">
        <v>221</v>
      </c>
      <c r="D2878" s="546"/>
      <c r="E2878" s="171" t="str">
        <f t="shared" si="44"/>
        <v>1900</v>
      </c>
      <c r="F2878" s="547">
        <v>0</v>
      </c>
      <c r="G2878" s="548">
        <v>0</v>
      </c>
      <c r="H2878" s="547">
        <v>0</v>
      </c>
      <c r="I2878" s="545" t="s">
        <v>12640</v>
      </c>
      <c r="J2878" s="545"/>
      <c r="K2878" s="545" t="s">
        <v>13413</v>
      </c>
      <c r="L2878" s="545" t="s">
        <v>16471</v>
      </c>
      <c r="M2878" s="548" t="s">
        <v>13758</v>
      </c>
      <c r="N2878" s="545" t="s">
        <v>13413</v>
      </c>
      <c r="O2878" s="545" t="s">
        <v>16472</v>
      </c>
      <c r="P2878" s="549">
        <v>3095</v>
      </c>
      <c r="Q2878" s="549">
        <v>1</v>
      </c>
      <c r="R2878" s="549">
        <v>1</v>
      </c>
      <c r="S2878" s="548"/>
      <c r="T2878" s="548"/>
      <c r="U2878" s="99"/>
    </row>
    <row r="2879" spans="1:21" ht="19.5" customHeight="1">
      <c r="A2879" s="545">
        <v>3759</v>
      </c>
      <c r="B2879" s="545" t="s">
        <v>7307</v>
      </c>
      <c r="C2879" s="545" t="s">
        <v>5217</v>
      </c>
      <c r="D2879" s="546">
        <v>46052</v>
      </c>
      <c r="E2879" s="171" t="str">
        <f t="shared" si="44"/>
        <v>2026</v>
      </c>
      <c r="F2879" s="547">
        <v>64783</v>
      </c>
      <c r="G2879" s="548">
        <v>0</v>
      </c>
      <c r="H2879" s="547">
        <v>64783</v>
      </c>
      <c r="I2879" s="545" t="s">
        <v>12653</v>
      </c>
      <c r="J2879" s="545" t="s">
        <v>13299</v>
      </c>
      <c r="K2879" s="545" t="s">
        <v>16473</v>
      </c>
      <c r="L2879" s="545" t="s">
        <v>13413</v>
      </c>
      <c r="M2879" s="548" t="s">
        <v>13813</v>
      </c>
      <c r="N2879" s="545" t="s">
        <v>13413</v>
      </c>
      <c r="O2879" s="545" t="s">
        <v>13413</v>
      </c>
      <c r="P2879" s="549">
        <v>3096</v>
      </c>
      <c r="Q2879" s="549">
        <v>3</v>
      </c>
      <c r="R2879" s="549">
        <v>160</v>
      </c>
      <c r="S2879" s="548">
        <v>443</v>
      </c>
      <c r="T2879" s="548"/>
      <c r="U2879" s="99"/>
    </row>
    <row r="2880" spans="1:21" ht="19.5" customHeight="1">
      <c r="A2880" s="545">
        <v>3760</v>
      </c>
      <c r="B2880" s="545" t="s">
        <v>3679</v>
      </c>
      <c r="C2880" s="545" t="s">
        <v>216</v>
      </c>
      <c r="D2880" s="546"/>
      <c r="E2880" s="171" t="str">
        <f t="shared" si="44"/>
        <v>1900</v>
      </c>
      <c r="F2880" s="547">
        <v>0</v>
      </c>
      <c r="G2880" s="548">
        <v>0</v>
      </c>
      <c r="H2880" s="547">
        <v>0</v>
      </c>
      <c r="I2880" s="545" t="s">
        <v>12702</v>
      </c>
      <c r="J2880" s="545"/>
      <c r="K2880" s="545" t="s">
        <v>13413</v>
      </c>
      <c r="L2880" s="545" t="s">
        <v>13413</v>
      </c>
      <c r="M2880" s="548" t="s">
        <v>13758</v>
      </c>
      <c r="N2880" s="545" t="s">
        <v>13413</v>
      </c>
      <c r="O2880" s="545" t="s">
        <v>13413</v>
      </c>
      <c r="P2880" s="549">
        <v>3097</v>
      </c>
      <c r="Q2880" s="549">
        <v>1</v>
      </c>
      <c r="R2880" s="549">
        <v>27</v>
      </c>
      <c r="S2880" s="548"/>
      <c r="T2880" s="548"/>
      <c r="U2880" s="99"/>
    </row>
    <row r="2881" spans="1:21" ht="19.5" customHeight="1">
      <c r="A2881" s="545">
        <v>3761</v>
      </c>
      <c r="B2881" s="545" t="s">
        <v>3685</v>
      </c>
      <c r="C2881" s="545" t="s">
        <v>216</v>
      </c>
      <c r="D2881" s="546"/>
      <c r="E2881" s="171" t="str">
        <f t="shared" si="44"/>
        <v>1900</v>
      </c>
      <c r="F2881" s="547">
        <v>0</v>
      </c>
      <c r="G2881" s="548">
        <v>0</v>
      </c>
      <c r="H2881" s="547">
        <v>0</v>
      </c>
      <c r="I2881" s="545" t="s">
        <v>12702</v>
      </c>
      <c r="J2881" s="545"/>
      <c r="K2881" s="545" t="s">
        <v>13413</v>
      </c>
      <c r="L2881" s="545" t="s">
        <v>13413</v>
      </c>
      <c r="M2881" s="548" t="s">
        <v>13758</v>
      </c>
      <c r="N2881" s="545" t="s">
        <v>13413</v>
      </c>
      <c r="O2881" s="545" t="s">
        <v>13413</v>
      </c>
      <c r="P2881" s="549">
        <v>3098</v>
      </c>
      <c r="Q2881" s="549">
        <v>1</v>
      </c>
      <c r="R2881" s="549">
        <v>27</v>
      </c>
      <c r="S2881" s="548"/>
      <c r="T2881" s="548"/>
      <c r="U2881" s="99"/>
    </row>
    <row r="2882" spans="1:21" ht="19.5" customHeight="1">
      <c r="A2882" s="545">
        <v>3762</v>
      </c>
      <c r="B2882" s="545" t="s">
        <v>11106</v>
      </c>
      <c r="C2882" s="545" t="s">
        <v>216</v>
      </c>
      <c r="D2882" s="546"/>
      <c r="E2882" s="171" t="str">
        <f t="shared" si="44"/>
        <v>1900</v>
      </c>
      <c r="F2882" s="547">
        <v>0</v>
      </c>
      <c r="G2882" s="548">
        <v>0</v>
      </c>
      <c r="H2882" s="547">
        <v>0</v>
      </c>
      <c r="I2882" s="545" t="s">
        <v>12702</v>
      </c>
      <c r="J2882" s="545"/>
      <c r="K2882" s="545" t="s">
        <v>13413</v>
      </c>
      <c r="L2882" s="545" t="s">
        <v>13413</v>
      </c>
      <c r="M2882" s="548" t="s">
        <v>13758</v>
      </c>
      <c r="N2882" s="545" t="s">
        <v>13413</v>
      </c>
      <c r="O2882" s="545" t="s">
        <v>13413</v>
      </c>
      <c r="P2882" s="549">
        <v>3099</v>
      </c>
      <c r="Q2882" s="549">
        <v>1</v>
      </c>
      <c r="R2882" s="549">
        <v>27</v>
      </c>
      <c r="S2882" s="548"/>
      <c r="T2882" s="548"/>
      <c r="U2882" s="99"/>
    </row>
    <row r="2883" spans="1:21" ht="19.5" customHeight="1">
      <c r="A2883" s="545">
        <v>3765</v>
      </c>
      <c r="B2883" s="545" t="s">
        <v>3671</v>
      </c>
      <c r="C2883" s="545" t="s">
        <v>216</v>
      </c>
      <c r="D2883" s="546"/>
      <c r="E2883" s="171" t="str">
        <f t="shared" si="44"/>
        <v>1900</v>
      </c>
      <c r="F2883" s="547">
        <v>0</v>
      </c>
      <c r="G2883" s="548">
        <v>0</v>
      </c>
      <c r="H2883" s="547">
        <v>0</v>
      </c>
      <c r="I2883" s="545" t="s">
        <v>12702</v>
      </c>
      <c r="J2883" s="545"/>
      <c r="K2883" s="545" t="s">
        <v>13413</v>
      </c>
      <c r="L2883" s="545" t="s">
        <v>13413</v>
      </c>
      <c r="M2883" s="548" t="s">
        <v>13758</v>
      </c>
      <c r="N2883" s="545" t="s">
        <v>13413</v>
      </c>
      <c r="O2883" s="545" t="s">
        <v>13413</v>
      </c>
      <c r="P2883" s="549">
        <v>3100</v>
      </c>
      <c r="Q2883" s="549">
        <v>1</v>
      </c>
      <c r="R2883" s="549">
        <v>27</v>
      </c>
      <c r="S2883" s="548"/>
      <c r="T2883" s="548"/>
      <c r="U2883" s="99"/>
    </row>
    <row r="2884" spans="1:21" ht="19.5" customHeight="1">
      <c r="A2884" s="545">
        <v>3766</v>
      </c>
      <c r="B2884" s="545" t="s">
        <v>11105</v>
      </c>
      <c r="C2884" s="545" t="s">
        <v>437</v>
      </c>
      <c r="D2884" s="546">
        <v>46058</v>
      </c>
      <c r="E2884" s="171" t="str">
        <f t="shared" ref="E2884:E2947" si="45">TEXT(D2884,"YYYY")</f>
        <v>2026</v>
      </c>
      <c r="F2884" s="547">
        <v>5353890</v>
      </c>
      <c r="G2884" s="548">
        <v>0</v>
      </c>
      <c r="H2884" s="547">
        <v>5353890</v>
      </c>
      <c r="I2884" s="545" t="s">
        <v>12653</v>
      </c>
      <c r="J2884" s="545" t="s">
        <v>13299</v>
      </c>
      <c r="K2884" s="545" t="s">
        <v>22927</v>
      </c>
      <c r="L2884" s="545" t="s">
        <v>13413</v>
      </c>
      <c r="M2884" s="548" t="s">
        <v>13813</v>
      </c>
      <c r="N2884" s="545" t="s">
        <v>13413</v>
      </c>
      <c r="O2884" s="545" t="s">
        <v>13413</v>
      </c>
      <c r="P2884" s="549">
        <v>3101</v>
      </c>
      <c r="Q2884" s="549">
        <v>3</v>
      </c>
      <c r="R2884" s="549">
        <v>160</v>
      </c>
      <c r="S2884" s="548">
        <v>443</v>
      </c>
      <c r="T2884" s="548"/>
      <c r="U2884" s="99"/>
    </row>
    <row r="2885" spans="1:21" ht="19.5" customHeight="1">
      <c r="A2885" s="545">
        <v>3767</v>
      </c>
      <c r="B2885" s="545" t="s">
        <v>3269</v>
      </c>
      <c r="C2885" s="545" t="s">
        <v>437</v>
      </c>
      <c r="D2885" s="546">
        <v>45484</v>
      </c>
      <c r="E2885" s="171" t="str">
        <f t="shared" si="45"/>
        <v>2024</v>
      </c>
      <c r="F2885" s="547">
        <v>2167263</v>
      </c>
      <c r="G2885" s="548">
        <v>0</v>
      </c>
      <c r="H2885" s="547">
        <v>2167263</v>
      </c>
      <c r="I2885" s="545" t="s">
        <v>12653</v>
      </c>
      <c r="J2885" s="545" t="s">
        <v>13299</v>
      </c>
      <c r="K2885" s="545" t="s">
        <v>16474</v>
      </c>
      <c r="L2885" s="545" t="s">
        <v>13413</v>
      </c>
      <c r="M2885" s="548" t="s">
        <v>13813</v>
      </c>
      <c r="N2885" s="545" t="s">
        <v>13413</v>
      </c>
      <c r="O2885" s="545" t="s">
        <v>13413</v>
      </c>
      <c r="P2885" s="549">
        <v>3102</v>
      </c>
      <c r="Q2885" s="549">
        <v>3</v>
      </c>
      <c r="R2885" s="549">
        <v>160</v>
      </c>
      <c r="S2885" s="548">
        <v>443</v>
      </c>
      <c r="T2885" s="548"/>
      <c r="U2885" s="99"/>
    </row>
    <row r="2886" spans="1:21" ht="19.5" customHeight="1">
      <c r="A2886" s="545">
        <v>3768</v>
      </c>
      <c r="B2886" s="545" t="s">
        <v>3280</v>
      </c>
      <c r="C2886" s="545" t="s">
        <v>437</v>
      </c>
      <c r="D2886" s="546">
        <v>46058</v>
      </c>
      <c r="E2886" s="171" t="str">
        <f t="shared" si="45"/>
        <v>2026</v>
      </c>
      <c r="F2886" s="547">
        <v>4841432</v>
      </c>
      <c r="G2886" s="548">
        <v>0</v>
      </c>
      <c r="H2886" s="547">
        <v>4841432</v>
      </c>
      <c r="I2886" s="545" t="s">
        <v>12705</v>
      </c>
      <c r="J2886" s="545" t="s">
        <v>13299</v>
      </c>
      <c r="K2886" s="545" t="s">
        <v>22927</v>
      </c>
      <c r="L2886" s="545" t="s">
        <v>13413</v>
      </c>
      <c r="M2886" s="548" t="s">
        <v>13813</v>
      </c>
      <c r="N2886" s="545" t="s">
        <v>13413</v>
      </c>
      <c r="O2886" s="545" t="s">
        <v>13413</v>
      </c>
      <c r="P2886" s="549">
        <v>3103</v>
      </c>
      <c r="Q2886" s="549">
        <v>3</v>
      </c>
      <c r="R2886" s="549">
        <v>22</v>
      </c>
      <c r="S2886" s="548">
        <v>443</v>
      </c>
      <c r="T2886" s="548"/>
      <c r="U2886" s="99"/>
    </row>
    <row r="2887" spans="1:21" ht="19.5" customHeight="1">
      <c r="A2887" s="545">
        <v>3769</v>
      </c>
      <c r="B2887" s="545" t="s">
        <v>3281</v>
      </c>
      <c r="C2887" s="545" t="s">
        <v>437</v>
      </c>
      <c r="D2887" s="546">
        <v>46058</v>
      </c>
      <c r="E2887" s="171" t="str">
        <f t="shared" si="45"/>
        <v>2026</v>
      </c>
      <c r="F2887" s="547">
        <v>3374015</v>
      </c>
      <c r="G2887" s="548">
        <v>0</v>
      </c>
      <c r="H2887" s="547">
        <v>3374015</v>
      </c>
      <c r="I2887" s="545" t="s">
        <v>12705</v>
      </c>
      <c r="J2887" s="545" t="s">
        <v>13299</v>
      </c>
      <c r="K2887" s="545" t="s">
        <v>22927</v>
      </c>
      <c r="L2887" s="545" t="s">
        <v>13413</v>
      </c>
      <c r="M2887" s="548" t="s">
        <v>13813</v>
      </c>
      <c r="N2887" s="545" t="s">
        <v>13413</v>
      </c>
      <c r="O2887" s="545" t="s">
        <v>13413</v>
      </c>
      <c r="P2887" s="549">
        <v>3104</v>
      </c>
      <c r="Q2887" s="549">
        <v>3</v>
      </c>
      <c r="R2887" s="549">
        <v>22</v>
      </c>
      <c r="S2887" s="548">
        <v>443</v>
      </c>
      <c r="T2887" s="548"/>
      <c r="U2887" s="99"/>
    </row>
    <row r="2888" spans="1:21" ht="19.5" customHeight="1">
      <c r="A2888" s="545">
        <v>3772</v>
      </c>
      <c r="B2888" s="545" t="s">
        <v>7286</v>
      </c>
      <c r="C2888" s="545" t="s">
        <v>903</v>
      </c>
      <c r="D2888" s="546">
        <v>46056</v>
      </c>
      <c r="E2888" s="171" t="str">
        <f t="shared" si="45"/>
        <v>2026</v>
      </c>
      <c r="F2888" s="547">
        <v>14200</v>
      </c>
      <c r="G2888" s="548">
        <v>0</v>
      </c>
      <c r="H2888" s="547">
        <v>14200</v>
      </c>
      <c r="I2888" s="545" t="s">
        <v>12653</v>
      </c>
      <c r="J2888" s="545" t="s">
        <v>13299</v>
      </c>
      <c r="K2888" s="545" t="s">
        <v>16475</v>
      </c>
      <c r="L2888" s="545" t="s">
        <v>13812</v>
      </c>
      <c r="M2888" s="548" t="s">
        <v>13813</v>
      </c>
      <c r="N2888" s="545" t="s">
        <v>13413</v>
      </c>
      <c r="O2888" s="545" t="s">
        <v>13413</v>
      </c>
      <c r="P2888" s="549">
        <v>3106</v>
      </c>
      <c r="Q2888" s="549">
        <v>3</v>
      </c>
      <c r="R2888" s="549">
        <v>160</v>
      </c>
      <c r="S2888" s="548">
        <v>443</v>
      </c>
      <c r="T2888" s="548"/>
      <c r="U2888" s="99"/>
    </row>
    <row r="2889" spans="1:21" ht="19.5" customHeight="1">
      <c r="A2889" s="545">
        <v>3773</v>
      </c>
      <c r="B2889" s="545" t="s">
        <v>7306</v>
      </c>
      <c r="C2889" s="545" t="s">
        <v>903</v>
      </c>
      <c r="D2889" s="546">
        <v>46052</v>
      </c>
      <c r="E2889" s="171" t="str">
        <f t="shared" si="45"/>
        <v>2026</v>
      </c>
      <c r="F2889" s="547">
        <v>23858</v>
      </c>
      <c r="G2889" s="548">
        <v>0</v>
      </c>
      <c r="H2889" s="547">
        <v>23858</v>
      </c>
      <c r="I2889" s="545" t="s">
        <v>12653</v>
      </c>
      <c r="J2889" s="545" t="s">
        <v>13299</v>
      </c>
      <c r="K2889" s="545" t="s">
        <v>16476</v>
      </c>
      <c r="L2889" s="545" t="s">
        <v>13812</v>
      </c>
      <c r="M2889" s="548" t="s">
        <v>13813</v>
      </c>
      <c r="N2889" s="545" t="s">
        <v>13413</v>
      </c>
      <c r="O2889" s="545" t="s">
        <v>13413</v>
      </c>
      <c r="P2889" s="549">
        <v>3107</v>
      </c>
      <c r="Q2889" s="549">
        <v>3</v>
      </c>
      <c r="R2889" s="549">
        <v>160</v>
      </c>
      <c r="S2889" s="548">
        <v>443</v>
      </c>
      <c r="T2889" s="548"/>
      <c r="U2889" s="99"/>
    </row>
    <row r="2890" spans="1:21" ht="19.5" customHeight="1">
      <c r="A2890" s="545">
        <v>3777</v>
      </c>
      <c r="B2890" s="545" t="s">
        <v>3285</v>
      </c>
      <c r="C2890" s="545" t="s">
        <v>437</v>
      </c>
      <c r="D2890" s="546">
        <v>45672</v>
      </c>
      <c r="E2890" s="171" t="str">
        <f t="shared" si="45"/>
        <v>2025</v>
      </c>
      <c r="F2890" s="547">
        <v>4957685</v>
      </c>
      <c r="G2890" s="548">
        <v>0</v>
      </c>
      <c r="H2890" s="547">
        <v>4957685</v>
      </c>
      <c r="I2890" s="545" t="s">
        <v>12653</v>
      </c>
      <c r="J2890" s="545" t="s">
        <v>13299</v>
      </c>
      <c r="K2890" s="545" t="s">
        <v>22927</v>
      </c>
      <c r="L2890" s="545" t="s">
        <v>13413</v>
      </c>
      <c r="M2890" s="548" t="s">
        <v>13813</v>
      </c>
      <c r="N2890" s="545" t="s">
        <v>13413</v>
      </c>
      <c r="O2890" s="545" t="s">
        <v>13413</v>
      </c>
      <c r="P2890" s="549">
        <v>3108</v>
      </c>
      <c r="Q2890" s="549">
        <v>3</v>
      </c>
      <c r="R2890" s="549">
        <v>160</v>
      </c>
      <c r="S2890" s="548">
        <v>443</v>
      </c>
      <c r="T2890" s="548"/>
      <c r="U2890" s="99"/>
    </row>
    <row r="2891" spans="1:21" ht="19.5" customHeight="1">
      <c r="A2891" s="545">
        <v>3778</v>
      </c>
      <c r="B2891" s="545" t="s">
        <v>3286</v>
      </c>
      <c r="C2891" s="545" t="s">
        <v>437</v>
      </c>
      <c r="D2891" s="546">
        <v>45709</v>
      </c>
      <c r="E2891" s="171" t="str">
        <f t="shared" si="45"/>
        <v>2025</v>
      </c>
      <c r="F2891" s="547">
        <v>3963002.83</v>
      </c>
      <c r="G2891" s="548">
        <v>0</v>
      </c>
      <c r="H2891" s="547">
        <v>3963002.83</v>
      </c>
      <c r="I2891" s="545" t="s">
        <v>12653</v>
      </c>
      <c r="J2891" s="545" t="s">
        <v>13307</v>
      </c>
      <c r="K2891" s="545" t="s">
        <v>16477</v>
      </c>
      <c r="L2891" s="545" t="s">
        <v>13413</v>
      </c>
      <c r="M2891" s="548" t="s">
        <v>13813</v>
      </c>
      <c r="N2891" s="545" t="s">
        <v>13413</v>
      </c>
      <c r="O2891" s="545" t="s">
        <v>13413</v>
      </c>
      <c r="P2891" s="549">
        <v>3109</v>
      </c>
      <c r="Q2891" s="549">
        <v>3</v>
      </c>
      <c r="R2891" s="549">
        <v>160</v>
      </c>
      <c r="S2891" s="548">
        <v>2228</v>
      </c>
      <c r="T2891" s="548"/>
      <c r="U2891" s="99"/>
    </row>
    <row r="2892" spans="1:21" ht="19.5" customHeight="1">
      <c r="A2892" s="545">
        <v>3780</v>
      </c>
      <c r="B2892" s="545" t="s">
        <v>7305</v>
      </c>
      <c r="C2892" s="545" t="s">
        <v>437</v>
      </c>
      <c r="D2892" s="546">
        <v>46058</v>
      </c>
      <c r="E2892" s="171" t="str">
        <f t="shared" si="45"/>
        <v>2026</v>
      </c>
      <c r="F2892" s="547">
        <v>6314849</v>
      </c>
      <c r="G2892" s="548">
        <v>0</v>
      </c>
      <c r="H2892" s="547">
        <v>6314849</v>
      </c>
      <c r="I2892" s="545" t="s">
        <v>12705</v>
      </c>
      <c r="J2892" s="545" t="s">
        <v>13299</v>
      </c>
      <c r="K2892" s="545" t="s">
        <v>22927</v>
      </c>
      <c r="L2892" s="545" t="s">
        <v>13413</v>
      </c>
      <c r="M2892" s="548" t="s">
        <v>13813</v>
      </c>
      <c r="N2892" s="545" t="s">
        <v>13413</v>
      </c>
      <c r="O2892" s="545" t="s">
        <v>13413</v>
      </c>
      <c r="P2892" s="549">
        <v>3111</v>
      </c>
      <c r="Q2892" s="549">
        <v>3</v>
      </c>
      <c r="R2892" s="549">
        <v>22</v>
      </c>
      <c r="S2892" s="548">
        <v>443</v>
      </c>
      <c r="T2892" s="548"/>
      <c r="U2892" s="99"/>
    </row>
    <row r="2893" spans="1:21" ht="19.5" customHeight="1">
      <c r="A2893" s="545">
        <v>3781</v>
      </c>
      <c r="B2893" s="545" t="s">
        <v>11104</v>
      </c>
      <c r="C2893" s="545" t="s">
        <v>216</v>
      </c>
      <c r="D2893" s="546"/>
      <c r="E2893" s="171" t="str">
        <f t="shared" si="45"/>
        <v>1900</v>
      </c>
      <c r="F2893" s="547">
        <v>0</v>
      </c>
      <c r="G2893" s="548">
        <v>0</v>
      </c>
      <c r="H2893" s="547">
        <v>0</v>
      </c>
      <c r="I2893" s="545" t="s">
        <v>12652</v>
      </c>
      <c r="J2893" s="545"/>
      <c r="K2893" s="545" t="s">
        <v>13413</v>
      </c>
      <c r="L2893" s="545" t="s">
        <v>13807</v>
      </c>
      <c r="M2893" s="548" t="s">
        <v>13758</v>
      </c>
      <c r="N2893" s="545" t="s">
        <v>13413</v>
      </c>
      <c r="O2893" s="545" t="s">
        <v>16478</v>
      </c>
      <c r="P2893" s="549">
        <v>3112</v>
      </c>
      <c r="Q2893" s="549">
        <v>1</v>
      </c>
      <c r="R2893" s="549">
        <v>134</v>
      </c>
      <c r="S2893" s="548"/>
      <c r="T2893" s="548"/>
      <c r="U2893" s="99"/>
    </row>
    <row r="2894" spans="1:21" ht="19.5" customHeight="1">
      <c r="A2894" s="545">
        <v>3782</v>
      </c>
      <c r="B2894" s="545" t="s">
        <v>6914</v>
      </c>
      <c r="C2894" s="545" t="s">
        <v>209</v>
      </c>
      <c r="D2894" s="546">
        <v>44589</v>
      </c>
      <c r="E2894" s="171" t="str">
        <f t="shared" si="45"/>
        <v>2022</v>
      </c>
      <c r="F2894" s="547">
        <v>3192</v>
      </c>
      <c r="G2894" s="548">
        <v>0.19</v>
      </c>
      <c r="H2894" s="547">
        <v>2682.35</v>
      </c>
      <c r="I2894" s="545" t="s">
        <v>12638</v>
      </c>
      <c r="J2894" s="545" t="s">
        <v>13297</v>
      </c>
      <c r="K2894" s="545" t="s">
        <v>13413</v>
      </c>
      <c r="L2894" s="545" t="s">
        <v>13908</v>
      </c>
      <c r="M2894" s="548" t="s">
        <v>13758</v>
      </c>
      <c r="N2894" s="545" t="s">
        <v>22153</v>
      </c>
      <c r="O2894" s="545" t="s">
        <v>16479</v>
      </c>
      <c r="P2894" s="549">
        <v>3113</v>
      </c>
      <c r="Q2894" s="549">
        <v>1</v>
      </c>
      <c r="R2894" s="549">
        <v>126</v>
      </c>
      <c r="S2894" s="548">
        <v>2257</v>
      </c>
      <c r="T2894" s="548">
        <v>31</v>
      </c>
      <c r="U2894" s="99"/>
    </row>
    <row r="2895" spans="1:21" ht="19.5" customHeight="1">
      <c r="A2895" s="545">
        <v>3783</v>
      </c>
      <c r="B2895" s="545" t="s">
        <v>2183</v>
      </c>
      <c r="C2895" s="545" t="s">
        <v>216</v>
      </c>
      <c r="D2895" s="546"/>
      <c r="E2895" s="171" t="str">
        <f t="shared" si="45"/>
        <v>1900</v>
      </c>
      <c r="F2895" s="547">
        <v>0</v>
      </c>
      <c r="G2895" s="548">
        <v>0</v>
      </c>
      <c r="H2895" s="547">
        <v>0</v>
      </c>
      <c r="I2895" s="545" t="s">
        <v>12650</v>
      </c>
      <c r="J2895" s="545"/>
      <c r="K2895" s="545" t="s">
        <v>13413</v>
      </c>
      <c r="L2895" s="545" t="s">
        <v>16480</v>
      </c>
      <c r="M2895" s="548" t="s">
        <v>13758</v>
      </c>
      <c r="N2895" s="545" t="s">
        <v>13413</v>
      </c>
      <c r="O2895" s="545" t="s">
        <v>16481</v>
      </c>
      <c r="P2895" s="549">
        <v>3114</v>
      </c>
      <c r="Q2895" s="549">
        <v>1</v>
      </c>
      <c r="R2895" s="549">
        <v>127</v>
      </c>
      <c r="S2895" s="548"/>
      <c r="T2895" s="548"/>
      <c r="U2895" s="99"/>
    </row>
    <row r="2896" spans="1:21" ht="19.5" customHeight="1">
      <c r="A2896" s="545">
        <v>3784</v>
      </c>
      <c r="B2896" s="545" t="s">
        <v>6913</v>
      </c>
      <c r="C2896" s="545" t="s">
        <v>209</v>
      </c>
      <c r="D2896" s="546">
        <v>46052</v>
      </c>
      <c r="E2896" s="171" t="str">
        <f t="shared" si="45"/>
        <v>2026</v>
      </c>
      <c r="F2896" s="547">
        <v>3170</v>
      </c>
      <c r="G2896" s="548">
        <v>0.19</v>
      </c>
      <c r="H2896" s="547">
        <v>2663.87</v>
      </c>
      <c r="I2896" s="545" t="s">
        <v>12638</v>
      </c>
      <c r="J2896" s="545" t="s">
        <v>13307</v>
      </c>
      <c r="K2896" s="545" t="s">
        <v>13413</v>
      </c>
      <c r="L2896" s="545" t="s">
        <v>13908</v>
      </c>
      <c r="M2896" s="548" t="s">
        <v>13758</v>
      </c>
      <c r="N2896" s="545" t="s">
        <v>22153</v>
      </c>
      <c r="O2896" s="545" t="s">
        <v>13909</v>
      </c>
      <c r="P2896" s="549">
        <v>3115</v>
      </c>
      <c r="Q2896" s="549">
        <v>1</v>
      </c>
      <c r="R2896" s="549">
        <v>126</v>
      </c>
      <c r="S2896" s="548">
        <v>2228</v>
      </c>
      <c r="T2896" s="548">
        <v>31</v>
      </c>
      <c r="U2896" s="99"/>
    </row>
    <row r="2897" spans="1:21" ht="19.5" customHeight="1">
      <c r="A2897" s="545">
        <v>3785</v>
      </c>
      <c r="B2897" s="545" t="s">
        <v>1026</v>
      </c>
      <c r="C2897" s="545" t="s">
        <v>4504</v>
      </c>
      <c r="D2897" s="546"/>
      <c r="E2897" s="171" t="str">
        <f t="shared" si="45"/>
        <v>1900</v>
      </c>
      <c r="F2897" s="547">
        <v>0</v>
      </c>
      <c r="G2897" s="548">
        <v>0</v>
      </c>
      <c r="H2897" s="547">
        <v>0</v>
      </c>
      <c r="I2897" s="545" t="s">
        <v>12668</v>
      </c>
      <c r="J2897" s="545"/>
      <c r="K2897" s="545" t="s">
        <v>13413</v>
      </c>
      <c r="L2897" s="545" t="s">
        <v>13413</v>
      </c>
      <c r="M2897" s="548" t="s">
        <v>13868</v>
      </c>
      <c r="N2897" s="545" t="s">
        <v>13413</v>
      </c>
      <c r="O2897" s="545" t="s">
        <v>13413</v>
      </c>
      <c r="P2897" s="549">
        <v>3116</v>
      </c>
      <c r="Q2897" s="549">
        <v>2</v>
      </c>
      <c r="R2897" s="549">
        <v>7</v>
      </c>
      <c r="S2897" s="548"/>
      <c r="T2897" s="548"/>
      <c r="U2897" s="99"/>
    </row>
    <row r="2898" spans="1:21" ht="19.5" customHeight="1">
      <c r="A2898" s="545">
        <v>3786</v>
      </c>
      <c r="B2898" s="545" t="s">
        <v>967</v>
      </c>
      <c r="C2898" s="545" t="s">
        <v>216</v>
      </c>
      <c r="D2898" s="546"/>
      <c r="E2898" s="171" t="str">
        <f t="shared" si="45"/>
        <v>1900</v>
      </c>
      <c r="F2898" s="547">
        <v>0</v>
      </c>
      <c r="G2898" s="548">
        <v>0</v>
      </c>
      <c r="H2898" s="547">
        <v>0</v>
      </c>
      <c r="I2898" s="545" t="s">
        <v>12668</v>
      </c>
      <c r="J2898" s="545"/>
      <c r="K2898" s="545" t="s">
        <v>13413</v>
      </c>
      <c r="L2898" s="545" t="s">
        <v>13413</v>
      </c>
      <c r="M2898" s="548" t="s">
        <v>13868</v>
      </c>
      <c r="N2898" s="545" t="s">
        <v>13413</v>
      </c>
      <c r="O2898" s="545" t="s">
        <v>13413</v>
      </c>
      <c r="P2898" s="549">
        <v>3117</v>
      </c>
      <c r="Q2898" s="549">
        <v>2</v>
      </c>
      <c r="R2898" s="549">
        <v>7</v>
      </c>
      <c r="S2898" s="548"/>
      <c r="T2898" s="548"/>
      <c r="U2898" s="99"/>
    </row>
    <row r="2899" spans="1:21" ht="19.5" customHeight="1">
      <c r="A2899" s="545">
        <v>3787</v>
      </c>
      <c r="B2899" s="545" t="s">
        <v>7285</v>
      </c>
      <c r="C2899" s="545" t="s">
        <v>5217</v>
      </c>
      <c r="D2899" s="546">
        <v>45329</v>
      </c>
      <c r="E2899" s="171" t="str">
        <f t="shared" si="45"/>
        <v>2024</v>
      </c>
      <c r="F2899" s="547">
        <v>51133</v>
      </c>
      <c r="G2899" s="548">
        <v>0</v>
      </c>
      <c r="H2899" s="547">
        <v>51133</v>
      </c>
      <c r="I2899" s="545" t="s">
        <v>12653</v>
      </c>
      <c r="J2899" s="545" t="s">
        <v>13299</v>
      </c>
      <c r="K2899" s="545" t="s">
        <v>16482</v>
      </c>
      <c r="L2899" s="545" t="s">
        <v>13413</v>
      </c>
      <c r="M2899" s="548" t="s">
        <v>13813</v>
      </c>
      <c r="N2899" s="545" t="s">
        <v>13413</v>
      </c>
      <c r="O2899" s="545" t="s">
        <v>13413</v>
      </c>
      <c r="P2899" s="549">
        <v>3118</v>
      </c>
      <c r="Q2899" s="549">
        <v>3</v>
      </c>
      <c r="R2899" s="549">
        <v>160</v>
      </c>
      <c r="S2899" s="548">
        <v>443</v>
      </c>
      <c r="T2899" s="548"/>
      <c r="U2899" s="99"/>
    </row>
    <row r="2900" spans="1:21" ht="19.5" customHeight="1">
      <c r="A2900" s="545">
        <v>3788</v>
      </c>
      <c r="B2900" s="545" t="s">
        <v>7304</v>
      </c>
      <c r="C2900" s="545" t="s">
        <v>5217</v>
      </c>
      <c r="D2900" s="546">
        <v>45329</v>
      </c>
      <c r="E2900" s="171" t="str">
        <f t="shared" si="45"/>
        <v>2024</v>
      </c>
      <c r="F2900" s="547">
        <v>99667</v>
      </c>
      <c r="G2900" s="548">
        <v>0</v>
      </c>
      <c r="H2900" s="547">
        <v>99667</v>
      </c>
      <c r="I2900" s="545" t="s">
        <v>12653</v>
      </c>
      <c r="J2900" s="545" t="s">
        <v>13299</v>
      </c>
      <c r="K2900" s="545" t="s">
        <v>16483</v>
      </c>
      <c r="L2900" s="545" t="s">
        <v>13413</v>
      </c>
      <c r="M2900" s="548" t="s">
        <v>13813</v>
      </c>
      <c r="N2900" s="545" t="s">
        <v>13413</v>
      </c>
      <c r="O2900" s="545" t="s">
        <v>13413</v>
      </c>
      <c r="P2900" s="549">
        <v>3119</v>
      </c>
      <c r="Q2900" s="549">
        <v>3</v>
      </c>
      <c r="R2900" s="549">
        <v>160</v>
      </c>
      <c r="S2900" s="548">
        <v>443</v>
      </c>
      <c r="T2900" s="548"/>
      <c r="U2900" s="99"/>
    </row>
    <row r="2901" spans="1:21" ht="19.5" customHeight="1">
      <c r="A2901" s="545">
        <v>3789</v>
      </c>
      <c r="B2901" s="545" t="s">
        <v>3669</v>
      </c>
      <c r="C2901" s="545" t="s">
        <v>216</v>
      </c>
      <c r="D2901" s="546"/>
      <c r="E2901" s="171" t="str">
        <f t="shared" si="45"/>
        <v>1900</v>
      </c>
      <c r="F2901" s="547">
        <v>0</v>
      </c>
      <c r="G2901" s="548">
        <v>0</v>
      </c>
      <c r="H2901" s="547">
        <v>0</v>
      </c>
      <c r="I2901" s="545" t="s">
        <v>12702</v>
      </c>
      <c r="J2901" s="545"/>
      <c r="K2901" s="545" t="s">
        <v>13413</v>
      </c>
      <c r="L2901" s="545" t="s">
        <v>16484</v>
      </c>
      <c r="M2901" s="548" t="s">
        <v>13758</v>
      </c>
      <c r="N2901" s="545" t="s">
        <v>13413</v>
      </c>
      <c r="O2901" s="545" t="s">
        <v>13413</v>
      </c>
      <c r="P2901" s="549">
        <v>3120</v>
      </c>
      <c r="Q2901" s="549">
        <v>1</v>
      </c>
      <c r="R2901" s="549">
        <v>27</v>
      </c>
      <c r="S2901" s="548"/>
      <c r="T2901" s="548"/>
      <c r="U2901" s="99"/>
    </row>
    <row r="2902" spans="1:21" ht="19.5" customHeight="1">
      <c r="A2902" s="545">
        <v>3790</v>
      </c>
      <c r="B2902" s="545" t="s">
        <v>1993</v>
      </c>
      <c r="C2902" s="545" t="s">
        <v>209</v>
      </c>
      <c r="D2902" s="546"/>
      <c r="E2902" s="171" t="str">
        <f t="shared" si="45"/>
        <v>1900</v>
      </c>
      <c r="F2902" s="547">
        <v>0</v>
      </c>
      <c r="G2902" s="548">
        <v>0</v>
      </c>
      <c r="H2902" s="547">
        <v>0</v>
      </c>
      <c r="I2902" s="545" t="s">
        <v>12637</v>
      </c>
      <c r="J2902" s="545"/>
      <c r="K2902" s="545" t="s">
        <v>13413</v>
      </c>
      <c r="L2902" s="545" t="s">
        <v>16485</v>
      </c>
      <c r="M2902" s="548" t="s">
        <v>13758</v>
      </c>
      <c r="N2902" s="545" t="s">
        <v>13413</v>
      </c>
      <c r="O2902" s="545" t="s">
        <v>13413</v>
      </c>
      <c r="P2902" s="549">
        <v>3121</v>
      </c>
      <c r="Q2902" s="549">
        <v>1</v>
      </c>
      <c r="R2902" s="549">
        <v>13</v>
      </c>
      <c r="S2902" s="548"/>
      <c r="T2902" s="548"/>
      <c r="U2902" s="99"/>
    </row>
    <row r="2903" spans="1:21" ht="19.5" customHeight="1">
      <c r="A2903" s="545">
        <v>3791</v>
      </c>
      <c r="B2903" s="545" t="s">
        <v>1788</v>
      </c>
      <c r="C2903" s="545" t="s">
        <v>216</v>
      </c>
      <c r="D2903" s="546"/>
      <c r="E2903" s="171" t="str">
        <f t="shared" si="45"/>
        <v>1900</v>
      </c>
      <c r="F2903" s="547">
        <v>0</v>
      </c>
      <c r="G2903" s="548">
        <v>0</v>
      </c>
      <c r="H2903" s="547">
        <v>0</v>
      </c>
      <c r="I2903" s="545" t="s">
        <v>12637</v>
      </c>
      <c r="J2903" s="545"/>
      <c r="K2903" s="545" t="s">
        <v>13413</v>
      </c>
      <c r="L2903" s="545" t="s">
        <v>13413</v>
      </c>
      <c r="M2903" s="548" t="s">
        <v>13758</v>
      </c>
      <c r="N2903" s="545" t="s">
        <v>13413</v>
      </c>
      <c r="O2903" s="545" t="s">
        <v>16486</v>
      </c>
      <c r="P2903" s="549">
        <v>3122</v>
      </c>
      <c r="Q2903" s="549">
        <v>1</v>
      </c>
      <c r="R2903" s="549">
        <v>13</v>
      </c>
      <c r="S2903" s="548"/>
      <c r="T2903" s="548"/>
      <c r="U2903" s="99"/>
    </row>
    <row r="2904" spans="1:21" ht="19.5" customHeight="1">
      <c r="A2904" s="545">
        <v>3792</v>
      </c>
      <c r="B2904" s="545" t="s">
        <v>961</v>
      </c>
      <c r="C2904" s="545" t="s">
        <v>437</v>
      </c>
      <c r="D2904" s="546"/>
      <c r="E2904" s="171" t="str">
        <f t="shared" si="45"/>
        <v>1900</v>
      </c>
      <c r="F2904" s="547">
        <v>0</v>
      </c>
      <c r="G2904" s="548">
        <v>0</v>
      </c>
      <c r="H2904" s="547">
        <v>0</v>
      </c>
      <c r="I2904" s="545" t="s">
        <v>12668</v>
      </c>
      <c r="J2904" s="545"/>
      <c r="K2904" s="545" t="s">
        <v>13413</v>
      </c>
      <c r="L2904" s="545" t="s">
        <v>13413</v>
      </c>
      <c r="M2904" s="548" t="s">
        <v>13868</v>
      </c>
      <c r="N2904" s="545" t="s">
        <v>13413</v>
      </c>
      <c r="O2904" s="545" t="s">
        <v>13413</v>
      </c>
      <c r="P2904" s="549">
        <v>3123</v>
      </c>
      <c r="Q2904" s="549">
        <v>2</v>
      </c>
      <c r="R2904" s="549">
        <v>7</v>
      </c>
      <c r="S2904" s="548"/>
      <c r="T2904" s="548"/>
      <c r="U2904" s="99"/>
    </row>
    <row r="2905" spans="1:21" ht="19.5" customHeight="1">
      <c r="A2905" s="545">
        <v>3793</v>
      </c>
      <c r="B2905" s="545" t="s">
        <v>6082</v>
      </c>
      <c r="C2905" s="545" t="s">
        <v>216</v>
      </c>
      <c r="D2905" s="546">
        <v>46052</v>
      </c>
      <c r="E2905" s="171" t="str">
        <f t="shared" si="45"/>
        <v>2026</v>
      </c>
      <c r="F2905" s="547">
        <v>57878</v>
      </c>
      <c r="G2905" s="548">
        <v>0.19</v>
      </c>
      <c r="H2905" s="547">
        <v>48636.97</v>
      </c>
      <c r="I2905" s="545" t="s">
        <v>12701</v>
      </c>
      <c r="J2905" s="545" t="s">
        <v>13307</v>
      </c>
      <c r="K2905" s="545" t="s">
        <v>13413</v>
      </c>
      <c r="L2905" s="545" t="s">
        <v>13413</v>
      </c>
      <c r="M2905" s="548" t="s">
        <v>13758</v>
      </c>
      <c r="N2905" s="545" t="s">
        <v>13413</v>
      </c>
      <c r="O2905" s="545" t="s">
        <v>16487</v>
      </c>
      <c r="P2905" s="549">
        <v>3124</v>
      </c>
      <c r="Q2905" s="549">
        <v>1</v>
      </c>
      <c r="R2905" s="549">
        <v>10</v>
      </c>
      <c r="S2905" s="548">
        <v>2228</v>
      </c>
      <c r="T2905" s="548"/>
      <c r="U2905" s="99"/>
    </row>
    <row r="2906" spans="1:21" ht="19.5" customHeight="1">
      <c r="A2906" s="545">
        <v>3794</v>
      </c>
      <c r="B2906" s="545" t="s">
        <v>3354</v>
      </c>
      <c r="C2906" s="545" t="s">
        <v>216</v>
      </c>
      <c r="D2906" s="546">
        <v>46052</v>
      </c>
      <c r="E2906" s="171" t="str">
        <f t="shared" si="45"/>
        <v>2026</v>
      </c>
      <c r="F2906" s="547">
        <v>27861</v>
      </c>
      <c r="G2906" s="548">
        <v>0.19</v>
      </c>
      <c r="H2906" s="547">
        <v>23412.61</v>
      </c>
      <c r="I2906" s="545" t="s">
        <v>12670</v>
      </c>
      <c r="J2906" s="545" t="s">
        <v>13307</v>
      </c>
      <c r="K2906" s="545" t="s">
        <v>13413</v>
      </c>
      <c r="L2906" s="545" t="s">
        <v>16488</v>
      </c>
      <c r="M2906" s="548" t="s">
        <v>13758</v>
      </c>
      <c r="N2906" s="545" t="s">
        <v>13413</v>
      </c>
      <c r="O2906" s="545" t="s">
        <v>13413</v>
      </c>
      <c r="P2906" s="549">
        <v>3125</v>
      </c>
      <c r="Q2906" s="549">
        <v>1</v>
      </c>
      <c r="R2906" s="549">
        <v>24</v>
      </c>
      <c r="S2906" s="548">
        <v>2228</v>
      </c>
      <c r="T2906" s="548"/>
      <c r="U2906" s="99"/>
    </row>
    <row r="2907" spans="1:21" ht="19.5" customHeight="1">
      <c r="A2907" s="545">
        <v>3795</v>
      </c>
      <c r="B2907" s="545" t="s">
        <v>6081</v>
      </c>
      <c r="C2907" s="545" t="s">
        <v>4468</v>
      </c>
      <c r="D2907" s="546">
        <v>46052</v>
      </c>
      <c r="E2907" s="171" t="str">
        <f t="shared" si="45"/>
        <v>2026</v>
      </c>
      <c r="F2907" s="547">
        <v>30957</v>
      </c>
      <c r="G2907" s="548">
        <v>0.19</v>
      </c>
      <c r="H2907" s="547">
        <v>26014.29</v>
      </c>
      <c r="I2907" s="545" t="s">
        <v>12670</v>
      </c>
      <c r="J2907" s="545" t="s">
        <v>13307</v>
      </c>
      <c r="K2907" s="545" t="s">
        <v>16489</v>
      </c>
      <c r="L2907" s="545" t="s">
        <v>14901</v>
      </c>
      <c r="M2907" s="548" t="s">
        <v>13758</v>
      </c>
      <c r="N2907" s="545" t="s">
        <v>13413</v>
      </c>
      <c r="O2907" s="545" t="s">
        <v>16490</v>
      </c>
      <c r="P2907" s="549">
        <v>3126</v>
      </c>
      <c r="Q2907" s="549">
        <v>1</v>
      </c>
      <c r="R2907" s="549">
        <v>24</v>
      </c>
      <c r="S2907" s="548">
        <v>2228</v>
      </c>
      <c r="T2907" s="548"/>
      <c r="U2907" s="99"/>
    </row>
    <row r="2908" spans="1:21" ht="19.5" customHeight="1">
      <c r="A2908" s="545">
        <v>3796</v>
      </c>
      <c r="B2908" s="545" t="s">
        <v>6080</v>
      </c>
      <c r="C2908" s="545" t="s">
        <v>216</v>
      </c>
      <c r="D2908" s="546">
        <v>44187</v>
      </c>
      <c r="E2908" s="171" t="str">
        <f t="shared" si="45"/>
        <v>2020</v>
      </c>
      <c r="F2908" s="547">
        <v>1954</v>
      </c>
      <c r="G2908" s="548">
        <v>0.19</v>
      </c>
      <c r="H2908" s="547">
        <v>1642.02</v>
      </c>
      <c r="I2908" s="545" t="s">
        <v>12670</v>
      </c>
      <c r="J2908" s="545" t="s">
        <v>13302</v>
      </c>
      <c r="K2908" s="545" t="s">
        <v>13413</v>
      </c>
      <c r="L2908" s="545" t="s">
        <v>16491</v>
      </c>
      <c r="M2908" s="548" t="s">
        <v>13758</v>
      </c>
      <c r="N2908" s="545" t="s">
        <v>13413</v>
      </c>
      <c r="O2908" s="545" t="s">
        <v>13413</v>
      </c>
      <c r="P2908" s="549">
        <v>3127</v>
      </c>
      <c r="Q2908" s="549">
        <v>1</v>
      </c>
      <c r="R2908" s="549">
        <v>24</v>
      </c>
      <c r="S2908" s="548">
        <v>2219</v>
      </c>
      <c r="T2908" s="548"/>
      <c r="U2908" s="99"/>
    </row>
    <row r="2909" spans="1:21" ht="19.5" customHeight="1">
      <c r="A2909" s="545">
        <v>3797</v>
      </c>
      <c r="B2909" s="545" t="s">
        <v>3369</v>
      </c>
      <c r="C2909" s="545" t="s">
        <v>216</v>
      </c>
      <c r="D2909" s="546">
        <v>44187</v>
      </c>
      <c r="E2909" s="171" t="str">
        <f t="shared" si="45"/>
        <v>2020</v>
      </c>
      <c r="F2909" s="547">
        <v>8332</v>
      </c>
      <c r="G2909" s="548">
        <v>0.19</v>
      </c>
      <c r="H2909" s="547">
        <v>7001.68</v>
      </c>
      <c r="I2909" s="545" t="s">
        <v>12670</v>
      </c>
      <c r="J2909" s="545" t="s">
        <v>13301</v>
      </c>
      <c r="K2909" s="545" t="s">
        <v>13413</v>
      </c>
      <c r="L2909" s="545" t="s">
        <v>13413</v>
      </c>
      <c r="M2909" s="548" t="s">
        <v>13758</v>
      </c>
      <c r="N2909" s="545" t="s">
        <v>13413</v>
      </c>
      <c r="O2909" s="545" t="s">
        <v>13413</v>
      </c>
      <c r="P2909" s="549">
        <v>3128</v>
      </c>
      <c r="Q2909" s="549">
        <v>1</v>
      </c>
      <c r="R2909" s="549">
        <v>24</v>
      </c>
      <c r="S2909" s="548">
        <v>2221</v>
      </c>
      <c r="T2909" s="548"/>
      <c r="U2909" s="99"/>
    </row>
    <row r="2910" spans="1:21" ht="19.5" customHeight="1">
      <c r="A2910" s="545">
        <v>3798</v>
      </c>
      <c r="B2910" s="545" t="s">
        <v>11103</v>
      </c>
      <c r="C2910" s="545" t="s">
        <v>216</v>
      </c>
      <c r="D2910" s="546"/>
      <c r="E2910" s="171" t="str">
        <f t="shared" si="45"/>
        <v>1900</v>
      </c>
      <c r="F2910" s="547">
        <v>0</v>
      </c>
      <c r="G2910" s="548">
        <v>0</v>
      </c>
      <c r="H2910" s="547">
        <v>0</v>
      </c>
      <c r="I2910" s="545" t="s">
        <v>12670</v>
      </c>
      <c r="J2910" s="545"/>
      <c r="K2910" s="545" t="s">
        <v>13413</v>
      </c>
      <c r="L2910" s="545" t="s">
        <v>13413</v>
      </c>
      <c r="M2910" s="548" t="s">
        <v>13868</v>
      </c>
      <c r="N2910" s="545" t="s">
        <v>13413</v>
      </c>
      <c r="O2910" s="545" t="s">
        <v>16492</v>
      </c>
      <c r="P2910" s="549">
        <v>3129</v>
      </c>
      <c r="Q2910" s="549">
        <v>2</v>
      </c>
      <c r="R2910" s="549">
        <v>24</v>
      </c>
      <c r="S2910" s="548"/>
      <c r="T2910" s="548"/>
      <c r="U2910" s="99"/>
    </row>
    <row r="2911" spans="1:21" ht="19.5" customHeight="1">
      <c r="A2911" s="545">
        <v>3799</v>
      </c>
      <c r="B2911" s="545" t="s">
        <v>11102</v>
      </c>
      <c r="C2911" s="545" t="s">
        <v>216</v>
      </c>
      <c r="D2911" s="546"/>
      <c r="E2911" s="171" t="str">
        <f t="shared" si="45"/>
        <v>1900</v>
      </c>
      <c r="F2911" s="547">
        <v>0</v>
      </c>
      <c r="G2911" s="548">
        <v>0</v>
      </c>
      <c r="H2911" s="547">
        <v>0</v>
      </c>
      <c r="I2911" s="545" t="s">
        <v>12670</v>
      </c>
      <c r="J2911" s="545"/>
      <c r="K2911" s="545" t="s">
        <v>13413</v>
      </c>
      <c r="L2911" s="545" t="s">
        <v>13413</v>
      </c>
      <c r="M2911" s="548" t="s">
        <v>13868</v>
      </c>
      <c r="N2911" s="545" t="s">
        <v>13413</v>
      </c>
      <c r="O2911" s="545" t="s">
        <v>16120</v>
      </c>
      <c r="P2911" s="549">
        <v>3130</v>
      </c>
      <c r="Q2911" s="549">
        <v>2</v>
      </c>
      <c r="R2911" s="549">
        <v>24</v>
      </c>
      <c r="S2911" s="548"/>
      <c r="T2911" s="548"/>
      <c r="U2911" s="99"/>
    </row>
    <row r="2912" spans="1:21" ht="19.5" customHeight="1">
      <c r="A2912" s="545">
        <v>3800</v>
      </c>
      <c r="B2912" s="545" t="s">
        <v>6079</v>
      </c>
      <c r="C2912" s="545" t="s">
        <v>216</v>
      </c>
      <c r="D2912" s="546">
        <v>46080</v>
      </c>
      <c r="E2912" s="171" t="str">
        <f t="shared" si="45"/>
        <v>2026</v>
      </c>
      <c r="F2912" s="547">
        <v>655431</v>
      </c>
      <c r="G2912" s="548">
        <v>0.19</v>
      </c>
      <c r="H2912" s="547">
        <v>550782.35</v>
      </c>
      <c r="I2912" s="545" t="s">
        <v>12647</v>
      </c>
      <c r="J2912" s="545" t="s">
        <v>13307</v>
      </c>
      <c r="K2912" s="545" t="s">
        <v>13413</v>
      </c>
      <c r="L2912" s="545" t="s">
        <v>16493</v>
      </c>
      <c r="M2912" s="548" t="s">
        <v>13758</v>
      </c>
      <c r="N2912" s="545" t="s">
        <v>13413</v>
      </c>
      <c r="O2912" s="545" t="s">
        <v>16494</v>
      </c>
      <c r="P2912" s="549">
        <v>3131</v>
      </c>
      <c r="Q2912" s="549">
        <v>1</v>
      </c>
      <c r="R2912" s="549">
        <v>26</v>
      </c>
      <c r="S2912" s="548">
        <v>2228</v>
      </c>
      <c r="T2912" s="548"/>
      <c r="U2912" s="99"/>
    </row>
    <row r="2913" spans="1:21" ht="19.5" customHeight="1">
      <c r="A2913" s="545">
        <v>3801</v>
      </c>
      <c r="B2913" s="545" t="s">
        <v>6078</v>
      </c>
      <c r="C2913" s="545" t="s">
        <v>216</v>
      </c>
      <c r="D2913" s="546">
        <v>45014</v>
      </c>
      <c r="E2913" s="171" t="str">
        <f t="shared" si="45"/>
        <v>2023</v>
      </c>
      <c r="F2913" s="547">
        <v>139266</v>
      </c>
      <c r="G2913" s="548">
        <v>0.19</v>
      </c>
      <c r="H2913" s="547">
        <v>117030.25</v>
      </c>
      <c r="I2913" s="545" t="s">
        <v>12647</v>
      </c>
      <c r="J2913" s="545" t="s">
        <v>13297</v>
      </c>
      <c r="K2913" s="545" t="s">
        <v>16495</v>
      </c>
      <c r="L2913" s="545" t="s">
        <v>16496</v>
      </c>
      <c r="M2913" s="548" t="s">
        <v>13758</v>
      </c>
      <c r="N2913" s="545" t="s">
        <v>13413</v>
      </c>
      <c r="O2913" s="545" t="s">
        <v>16497</v>
      </c>
      <c r="P2913" s="549">
        <v>3132</v>
      </c>
      <c r="Q2913" s="549">
        <v>1</v>
      </c>
      <c r="R2913" s="549">
        <v>26</v>
      </c>
      <c r="S2913" s="548">
        <v>2257</v>
      </c>
      <c r="T2913" s="548"/>
      <c r="U2913" s="99"/>
    </row>
    <row r="2914" spans="1:21" ht="19.5" customHeight="1">
      <c r="A2914" s="545">
        <v>3802</v>
      </c>
      <c r="B2914" s="545" t="s">
        <v>1025</v>
      </c>
      <c r="C2914" s="545" t="s">
        <v>4504</v>
      </c>
      <c r="D2914" s="546"/>
      <c r="E2914" s="171" t="str">
        <f t="shared" si="45"/>
        <v>1900</v>
      </c>
      <c r="F2914" s="547">
        <v>0</v>
      </c>
      <c r="G2914" s="548">
        <v>0</v>
      </c>
      <c r="H2914" s="547">
        <v>0</v>
      </c>
      <c r="I2914" s="545" t="s">
        <v>12668</v>
      </c>
      <c r="J2914" s="545"/>
      <c r="K2914" s="545" t="s">
        <v>13413</v>
      </c>
      <c r="L2914" s="545" t="s">
        <v>13413</v>
      </c>
      <c r="M2914" s="548" t="s">
        <v>13868</v>
      </c>
      <c r="N2914" s="545" t="s">
        <v>13413</v>
      </c>
      <c r="O2914" s="545" t="s">
        <v>13413</v>
      </c>
      <c r="P2914" s="549">
        <v>3133</v>
      </c>
      <c r="Q2914" s="549">
        <v>2</v>
      </c>
      <c r="R2914" s="549">
        <v>7</v>
      </c>
      <c r="S2914" s="548"/>
      <c r="T2914" s="548"/>
      <c r="U2914" s="99"/>
    </row>
    <row r="2915" spans="1:21" ht="19.5" customHeight="1">
      <c r="A2915" s="545">
        <v>3803</v>
      </c>
      <c r="B2915" s="545" t="s">
        <v>1006</v>
      </c>
      <c r="C2915" s="545" t="s">
        <v>4504</v>
      </c>
      <c r="D2915" s="546"/>
      <c r="E2915" s="171" t="str">
        <f t="shared" si="45"/>
        <v>1900</v>
      </c>
      <c r="F2915" s="547">
        <v>0</v>
      </c>
      <c r="G2915" s="548">
        <v>0</v>
      </c>
      <c r="H2915" s="547">
        <v>0</v>
      </c>
      <c r="I2915" s="545" t="s">
        <v>12668</v>
      </c>
      <c r="J2915" s="545"/>
      <c r="K2915" s="545" t="s">
        <v>13413</v>
      </c>
      <c r="L2915" s="545" t="s">
        <v>13413</v>
      </c>
      <c r="M2915" s="548" t="s">
        <v>13868</v>
      </c>
      <c r="N2915" s="545" t="s">
        <v>13413</v>
      </c>
      <c r="O2915" s="545" t="s">
        <v>13413</v>
      </c>
      <c r="P2915" s="549">
        <v>3134</v>
      </c>
      <c r="Q2915" s="549">
        <v>2</v>
      </c>
      <c r="R2915" s="549">
        <v>7</v>
      </c>
      <c r="S2915" s="548"/>
      <c r="T2915" s="548"/>
      <c r="U2915" s="99"/>
    </row>
    <row r="2916" spans="1:21" ht="19.5" customHeight="1">
      <c r="A2916" s="545">
        <v>3804</v>
      </c>
      <c r="B2916" s="545" t="s">
        <v>6077</v>
      </c>
      <c r="C2916" s="545" t="s">
        <v>216</v>
      </c>
      <c r="D2916" s="546">
        <v>44187</v>
      </c>
      <c r="E2916" s="171" t="str">
        <f t="shared" si="45"/>
        <v>2020</v>
      </c>
      <c r="F2916" s="547">
        <v>130226</v>
      </c>
      <c r="G2916" s="548">
        <v>0.19</v>
      </c>
      <c r="H2916" s="547">
        <v>109433.61</v>
      </c>
      <c r="I2916" s="545" t="s">
        <v>12647</v>
      </c>
      <c r="J2916" s="545" t="s">
        <v>13302</v>
      </c>
      <c r="K2916" s="545" t="s">
        <v>13413</v>
      </c>
      <c r="L2916" s="545" t="s">
        <v>16498</v>
      </c>
      <c r="M2916" s="548" t="s">
        <v>13758</v>
      </c>
      <c r="N2916" s="545" t="s">
        <v>13413</v>
      </c>
      <c r="O2916" s="545" t="s">
        <v>16499</v>
      </c>
      <c r="P2916" s="549">
        <v>3135</v>
      </c>
      <c r="Q2916" s="549">
        <v>1</v>
      </c>
      <c r="R2916" s="549">
        <v>26</v>
      </c>
      <c r="S2916" s="548">
        <v>2219</v>
      </c>
      <c r="T2916" s="548"/>
      <c r="U2916" s="99"/>
    </row>
    <row r="2917" spans="1:21" ht="19.5" customHeight="1">
      <c r="A2917" s="545">
        <v>3805</v>
      </c>
      <c r="B2917" s="545" t="s">
        <v>3358</v>
      </c>
      <c r="C2917" s="545" t="s">
        <v>216</v>
      </c>
      <c r="D2917" s="546">
        <v>44187</v>
      </c>
      <c r="E2917" s="171" t="str">
        <f t="shared" si="45"/>
        <v>2020</v>
      </c>
      <c r="F2917" s="547">
        <v>63234.01</v>
      </c>
      <c r="G2917" s="548">
        <v>0.19</v>
      </c>
      <c r="H2917" s="547">
        <v>53137.82</v>
      </c>
      <c r="I2917" s="545" t="s">
        <v>12670</v>
      </c>
      <c r="J2917" s="545" t="s">
        <v>13298</v>
      </c>
      <c r="K2917" s="545" t="s">
        <v>13413</v>
      </c>
      <c r="L2917" s="545" t="s">
        <v>13413</v>
      </c>
      <c r="M2917" s="548" t="s">
        <v>13758</v>
      </c>
      <c r="N2917" s="545" t="s">
        <v>13413</v>
      </c>
      <c r="O2917" s="545" t="s">
        <v>16500</v>
      </c>
      <c r="P2917" s="549">
        <v>3136</v>
      </c>
      <c r="Q2917" s="549">
        <v>1</v>
      </c>
      <c r="R2917" s="549">
        <v>24</v>
      </c>
      <c r="S2917" s="548">
        <v>1012</v>
      </c>
      <c r="T2917" s="548"/>
      <c r="U2917" s="99"/>
    </row>
    <row r="2918" spans="1:21" ht="19.5" customHeight="1">
      <c r="A2918" s="545">
        <v>3806</v>
      </c>
      <c r="B2918" s="545" t="s">
        <v>3374</v>
      </c>
      <c r="C2918" s="545" t="s">
        <v>216</v>
      </c>
      <c r="D2918" s="546">
        <v>46052</v>
      </c>
      <c r="E2918" s="171" t="str">
        <f t="shared" si="45"/>
        <v>2026</v>
      </c>
      <c r="F2918" s="547">
        <v>20503</v>
      </c>
      <c r="G2918" s="548">
        <v>0.19</v>
      </c>
      <c r="H2918" s="547">
        <v>17229.41</v>
      </c>
      <c r="I2918" s="545" t="s">
        <v>12670</v>
      </c>
      <c r="J2918" s="545" t="s">
        <v>13307</v>
      </c>
      <c r="K2918" s="545" t="s">
        <v>13413</v>
      </c>
      <c r="L2918" s="545" t="s">
        <v>16499</v>
      </c>
      <c r="M2918" s="548" t="s">
        <v>13868</v>
      </c>
      <c r="N2918" s="545" t="s">
        <v>13413</v>
      </c>
      <c r="O2918" s="545" t="s">
        <v>13413</v>
      </c>
      <c r="P2918" s="549">
        <v>3137</v>
      </c>
      <c r="Q2918" s="549">
        <v>2</v>
      </c>
      <c r="R2918" s="549">
        <v>24</v>
      </c>
      <c r="S2918" s="548">
        <v>2228</v>
      </c>
      <c r="T2918" s="548"/>
      <c r="U2918" s="99"/>
    </row>
    <row r="2919" spans="1:21" ht="19.5" customHeight="1">
      <c r="A2919" s="545">
        <v>3807</v>
      </c>
      <c r="B2919" s="545" t="s">
        <v>997</v>
      </c>
      <c r="C2919" s="545" t="s">
        <v>216</v>
      </c>
      <c r="D2919" s="546"/>
      <c r="E2919" s="171" t="str">
        <f t="shared" si="45"/>
        <v>1900</v>
      </c>
      <c r="F2919" s="547">
        <v>0</v>
      </c>
      <c r="G2919" s="548">
        <v>0</v>
      </c>
      <c r="H2919" s="547">
        <v>0</v>
      </c>
      <c r="I2919" s="545" t="s">
        <v>12668</v>
      </c>
      <c r="J2919" s="545"/>
      <c r="K2919" s="545" t="s">
        <v>13413</v>
      </c>
      <c r="L2919" s="545" t="s">
        <v>13413</v>
      </c>
      <c r="M2919" s="548" t="s">
        <v>13868</v>
      </c>
      <c r="N2919" s="545" t="s">
        <v>13413</v>
      </c>
      <c r="O2919" s="545" t="s">
        <v>13413</v>
      </c>
      <c r="P2919" s="549">
        <v>3138</v>
      </c>
      <c r="Q2919" s="549">
        <v>2</v>
      </c>
      <c r="R2919" s="549">
        <v>7</v>
      </c>
      <c r="S2919" s="548"/>
      <c r="T2919" s="548"/>
      <c r="U2919" s="99"/>
    </row>
    <row r="2920" spans="1:21" ht="19.5" customHeight="1">
      <c r="A2920" s="545">
        <v>3808</v>
      </c>
      <c r="B2920" s="545" t="s">
        <v>914</v>
      </c>
      <c r="C2920" s="545" t="s">
        <v>4504</v>
      </c>
      <c r="D2920" s="546"/>
      <c r="E2920" s="171" t="str">
        <f t="shared" si="45"/>
        <v>1900</v>
      </c>
      <c r="F2920" s="547">
        <v>0</v>
      </c>
      <c r="G2920" s="548">
        <v>0</v>
      </c>
      <c r="H2920" s="547">
        <v>0</v>
      </c>
      <c r="I2920" s="545" t="s">
        <v>12668</v>
      </c>
      <c r="J2920" s="545"/>
      <c r="K2920" s="545" t="s">
        <v>13413</v>
      </c>
      <c r="L2920" s="545" t="s">
        <v>13413</v>
      </c>
      <c r="M2920" s="548" t="s">
        <v>13868</v>
      </c>
      <c r="N2920" s="545" t="s">
        <v>13413</v>
      </c>
      <c r="O2920" s="545" t="s">
        <v>13413</v>
      </c>
      <c r="P2920" s="549">
        <v>3139</v>
      </c>
      <c r="Q2920" s="549">
        <v>2</v>
      </c>
      <c r="R2920" s="549">
        <v>7</v>
      </c>
      <c r="S2920" s="548"/>
      <c r="T2920" s="548"/>
      <c r="U2920" s="99"/>
    </row>
    <row r="2921" spans="1:21" ht="19.5" customHeight="1">
      <c r="A2921" s="545">
        <v>3809</v>
      </c>
      <c r="B2921" s="545" t="s">
        <v>3681</v>
      </c>
      <c r="C2921" s="545" t="s">
        <v>216</v>
      </c>
      <c r="D2921" s="546"/>
      <c r="E2921" s="171" t="str">
        <f t="shared" si="45"/>
        <v>1900</v>
      </c>
      <c r="F2921" s="547">
        <v>0</v>
      </c>
      <c r="G2921" s="548">
        <v>0</v>
      </c>
      <c r="H2921" s="547">
        <v>0</v>
      </c>
      <c r="I2921" s="545" t="s">
        <v>12702</v>
      </c>
      <c r="J2921" s="545"/>
      <c r="K2921" s="545" t="s">
        <v>13413</v>
      </c>
      <c r="L2921" s="545" t="s">
        <v>16501</v>
      </c>
      <c r="M2921" s="548" t="s">
        <v>13758</v>
      </c>
      <c r="N2921" s="545" t="s">
        <v>13413</v>
      </c>
      <c r="O2921" s="545" t="s">
        <v>13413</v>
      </c>
      <c r="P2921" s="549">
        <v>3140</v>
      </c>
      <c r="Q2921" s="549">
        <v>1</v>
      </c>
      <c r="R2921" s="549">
        <v>27</v>
      </c>
      <c r="S2921" s="548"/>
      <c r="T2921" s="548"/>
      <c r="U2921" s="99"/>
    </row>
    <row r="2922" spans="1:21" ht="19.5" customHeight="1">
      <c r="A2922" s="545">
        <v>3810</v>
      </c>
      <c r="B2922" s="545" t="s">
        <v>3687</v>
      </c>
      <c r="C2922" s="545" t="s">
        <v>285</v>
      </c>
      <c r="D2922" s="546">
        <v>46052</v>
      </c>
      <c r="E2922" s="171" t="str">
        <f t="shared" si="45"/>
        <v>2026</v>
      </c>
      <c r="F2922" s="547">
        <v>66211</v>
      </c>
      <c r="G2922" s="548">
        <v>0.19</v>
      </c>
      <c r="H2922" s="547">
        <v>55639.5</v>
      </c>
      <c r="I2922" s="545" t="s">
        <v>12702</v>
      </c>
      <c r="J2922" s="545" t="s">
        <v>13307</v>
      </c>
      <c r="K2922" s="545" t="s">
        <v>16502</v>
      </c>
      <c r="L2922" s="545" t="s">
        <v>13413</v>
      </c>
      <c r="M2922" s="548" t="s">
        <v>13758</v>
      </c>
      <c r="N2922" s="545" t="s">
        <v>13413</v>
      </c>
      <c r="O2922" s="545" t="s">
        <v>13413</v>
      </c>
      <c r="P2922" s="549">
        <v>3141</v>
      </c>
      <c r="Q2922" s="549">
        <v>1</v>
      </c>
      <c r="R2922" s="549">
        <v>27</v>
      </c>
      <c r="S2922" s="548">
        <v>2228</v>
      </c>
      <c r="T2922" s="548"/>
      <c r="U2922" s="99"/>
    </row>
    <row r="2923" spans="1:21" ht="19.5" customHeight="1">
      <c r="A2923" s="545">
        <v>3811</v>
      </c>
      <c r="B2923" s="545" t="s">
        <v>8137</v>
      </c>
      <c r="C2923" s="545" t="s">
        <v>285</v>
      </c>
      <c r="D2923" s="546">
        <v>43539</v>
      </c>
      <c r="E2923" s="171" t="str">
        <f t="shared" si="45"/>
        <v>2019</v>
      </c>
      <c r="F2923" s="547">
        <v>12006.01</v>
      </c>
      <c r="G2923" s="548">
        <v>0.19</v>
      </c>
      <c r="H2923" s="547">
        <v>10089.08</v>
      </c>
      <c r="I2923" s="545" t="s">
        <v>12702</v>
      </c>
      <c r="J2923" s="545" t="s">
        <v>13298</v>
      </c>
      <c r="K2923" s="545" t="s">
        <v>13413</v>
      </c>
      <c r="L2923" s="545" t="s">
        <v>13413</v>
      </c>
      <c r="M2923" s="548" t="s">
        <v>13758</v>
      </c>
      <c r="N2923" s="545" t="s">
        <v>13413</v>
      </c>
      <c r="O2923" s="545" t="s">
        <v>16503</v>
      </c>
      <c r="P2923" s="549">
        <v>3142</v>
      </c>
      <c r="Q2923" s="549">
        <v>1</v>
      </c>
      <c r="R2923" s="549">
        <v>27</v>
      </c>
      <c r="S2923" s="548">
        <v>1012</v>
      </c>
      <c r="T2923" s="548"/>
      <c r="U2923" s="99"/>
    </row>
    <row r="2924" spans="1:21" ht="19.5" customHeight="1">
      <c r="A2924" s="545">
        <v>3812</v>
      </c>
      <c r="B2924" s="545" t="s">
        <v>3673</v>
      </c>
      <c r="C2924" s="545" t="s">
        <v>216</v>
      </c>
      <c r="D2924" s="546"/>
      <c r="E2924" s="171" t="str">
        <f t="shared" si="45"/>
        <v>1900</v>
      </c>
      <c r="F2924" s="547">
        <v>0</v>
      </c>
      <c r="G2924" s="548">
        <v>0</v>
      </c>
      <c r="H2924" s="547">
        <v>0</v>
      </c>
      <c r="I2924" s="545" t="s">
        <v>12702</v>
      </c>
      <c r="J2924" s="545"/>
      <c r="K2924" s="545" t="s">
        <v>13413</v>
      </c>
      <c r="L2924" s="545" t="s">
        <v>16504</v>
      </c>
      <c r="M2924" s="548" t="s">
        <v>13758</v>
      </c>
      <c r="N2924" s="545" t="s">
        <v>13413</v>
      </c>
      <c r="O2924" s="545" t="s">
        <v>13413</v>
      </c>
      <c r="P2924" s="549">
        <v>3143</v>
      </c>
      <c r="Q2924" s="549">
        <v>1</v>
      </c>
      <c r="R2924" s="549">
        <v>27</v>
      </c>
      <c r="S2924" s="548"/>
      <c r="T2924" s="548"/>
      <c r="U2924" s="99"/>
    </row>
    <row r="2925" spans="1:21" ht="19.5" customHeight="1">
      <c r="A2925" s="545">
        <v>3822</v>
      </c>
      <c r="B2925" s="545" t="s">
        <v>3680</v>
      </c>
      <c r="C2925" s="545" t="s">
        <v>216</v>
      </c>
      <c r="D2925" s="546"/>
      <c r="E2925" s="171" t="str">
        <f t="shared" si="45"/>
        <v>1900</v>
      </c>
      <c r="F2925" s="547">
        <v>0</v>
      </c>
      <c r="G2925" s="548">
        <v>0</v>
      </c>
      <c r="H2925" s="547">
        <v>0</v>
      </c>
      <c r="I2925" s="545" t="s">
        <v>12702</v>
      </c>
      <c r="J2925" s="545"/>
      <c r="K2925" s="545" t="s">
        <v>13413</v>
      </c>
      <c r="L2925" s="545" t="s">
        <v>13413</v>
      </c>
      <c r="M2925" s="548" t="s">
        <v>13758</v>
      </c>
      <c r="N2925" s="545" t="s">
        <v>13413</v>
      </c>
      <c r="O2925" s="545" t="s">
        <v>13413</v>
      </c>
      <c r="P2925" s="549">
        <v>3144</v>
      </c>
      <c r="Q2925" s="549">
        <v>1</v>
      </c>
      <c r="R2925" s="549">
        <v>27</v>
      </c>
      <c r="S2925" s="548"/>
      <c r="T2925" s="548"/>
      <c r="U2925" s="99"/>
    </row>
    <row r="2926" spans="1:21" ht="19.5" customHeight="1">
      <c r="A2926" s="545">
        <v>3824</v>
      </c>
      <c r="B2926" s="545" t="s">
        <v>7357</v>
      </c>
      <c r="C2926" s="545" t="s">
        <v>216</v>
      </c>
      <c r="D2926" s="546">
        <v>46052</v>
      </c>
      <c r="E2926" s="171" t="str">
        <f t="shared" si="45"/>
        <v>2026</v>
      </c>
      <c r="F2926" s="547">
        <v>9935</v>
      </c>
      <c r="G2926" s="548">
        <v>0.19</v>
      </c>
      <c r="H2926" s="547">
        <v>8348.74</v>
      </c>
      <c r="I2926" s="545" t="s">
        <v>12702</v>
      </c>
      <c r="J2926" s="545" t="s">
        <v>13307</v>
      </c>
      <c r="K2926" s="545" t="s">
        <v>16505</v>
      </c>
      <c r="L2926" s="545" t="s">
        <v>13413</v>
      </c>
      <c r="M2926" s="548" t="s">
        <v>13758</v>
      </c>
      <c r="N2926" s="545" t="s">
        <v>13413</v>
      </c>
      <c r="O2926" s="545" t="s">
        <v>13413</v>
      </c>
      <c r="P2926" s="549">
        <v>3146</v>
      </c>
      <c r="Q2926" s="549">
        <v>1</v>
      </c>
      <c r="R2926" s="549">
        <v>27</v>
      </c>
      <c r="S2926" s="548">
        <v>2228</v>
      </c>
      <c r="T2926" s="548"/>
      <c r="U2926" s="99"/>
    </row>
    <row r="2927" spans="1:21" ht="19.5" customHeight="1">
      <c r="A2927" s="545">
        <v>3825</v>
      </c>
      <c r="B2927" s="545" t="s">
        <v>11101</v>
      </c>
      <c r="C2927" s="545" t="s">
        <v>216</v>
      </c>
      <c r="D2927" s="546"/>
      <c r="E2927" s="171" t="str">
        <f t="shared" si="45"/>
        <v>1900</v>
      </c>
      <c r="F2927" s="547">
        <v>0</v>
      </c>
      <c r="G2927" s="548">
        <v>0</v>
      </c>
      <c r="H2927" s="547">
        <v>0</v>
      </c>
      <c r="I2927" s="545" t="s">
        <v>12702</v>
      </c>
      <c r="J2927" s="545"/>
      <c r="K2927" s="545" t="s">
        <v>13413</v>
      </c>
      <c r="L2927" s="545" t="s">
        <v>13413</v>
      </c>
      <c r="M2927" s="548" t="s">
        <v>13758</v>
      </c>
      <c r="N2927" s="545" t="s">
        <v>13413</v>
      </c>
      <c r="O2927" s="545" t="s">
        <v>13413</v>
      </c>
      <c r="P2927" s="549">
        <v>3147</v>
      </c>
      <c r="Q2927" s="549">
        <v>1</v>
      </c>
      <c r="R2927" s="549">
        <v>27</v>
      </c>
      <c r="S2927" s="548"/>
      <c r="T2927" s="548"/>
      <c r="U2927" s="99"/>
    </row>
    <row r="2928" spans="1:21" ht="19.5" customHeight="1">
      <c r="A2928" s="545">
        <v>3828</v>
      </c>
      <c r="B2928" s="545" t="s">
        <v>3699</v>
      </c>
      <c r="C2928" s="545" t="s">
        <v>216</v>
      </c>
      <c r="D2928" s="546"/>
      <c r="E2928" s="171" t="str">
        <f t="shared" si="45"/>
        <v>1900</v>
      </c>
      <c r="F2928" s="547">
        <v>0</v>
      </c>
      <c r="G2928" s="548">
        <v>0</v>
      </c>
      <c r="H2928" s="547">
        <v>0</v>
      </c>
      <c r="I2928" s="545" t="s">
        <v>12702</v>
      </c>
      <c r="J2928" s="545"/>
      <c r="K2928" s="545" t="s">
        <v>13413</v>
      </c>
      <c r="L2928" s="545" t="s">
        <v>13413</v>
      </c>
      <c r="M2928" s="548" t="s">
        <v>13758</v>
      </c>
      <c r="N2928" s="545" t="s">
        <v>13413</v>
      </c>
      <c r="O2928" s="545" t="s">
        <v>16506</v>
      </c>
      <c r="P2928" s="549">
        <v>3150</v>
      </c>
      <c r="Q2928" s="549">
        <v>1</v>
      </c>
      <c r="R2928" s="549">
        <v>27</v>
      </c>
      <c r="S2928" s="548"/>
      <c r="T2928" s="548"/>
      <c r="U2928" s="99"/>
    </row>
    <row r="2929" spans="1:21" ht="19.5" customHeight="1">
      <c r="A2929" s="545">
        <v>3830</v>
      </c>
      <c r="B2929" s="545" t="s">
        <v>3672</v>
      </c>
      <c r="C2929" s="545" t="s">
        <v>216</v>
      </c>
      <c r="D2929" s="546"/>
      <c r="E2929" s="171" t="str">
        <f t="shared" si="45"/>
        <v>1900</v>
      </c>
      <c r="F2929" s="547">
        <v>0</v>
      </c>
      <c r="G2929" s="548">
        <v>0</v>
      </c>
      <c r="H2929" s="547">
        <v>0</v>
      </c>
      <c r="I2929" s="545" t="s">
        <v>12702</v>
      </c>
      <c r="J2929" s="545"/>
      <c r="K2929" s="545" t="s">
        <v>13413</v>
      </c>
      <c r="L2929" s="545" t="s">
        <v>13413</v>
      </c>
      <c r="M2929" s="548" t="s">
        <v>13758</v>
      </c>
      <c r="N2929" s="545" t="s">
        <v>13413</v>
      </c>
      <c r="O2929" s="545" t="s">
        <v>13413</v>
      </c>
      <c r="P2929" s="549">
        <v>3151</v>
      </c>
      <c r="Q2929" s="549">
        <v>1</v>
      </c>
      <c r="R2929" s="549">
        <v>27</v>
      </c>
      <c r="S2929" s="548"/>
      <c r="T2929" s="548"/>
      <c r="U2929" s="99"/>
    </row>
    <row r="2930" spans="1:21" ht="19.5" customHeight="1">
      <c r="A2930" s="545">
        <v>3831</v>
      </c>
      <c r="B2930" s="545" t="s">
        <v>3694</v>
      </c>
      <c r="C2930" s="545" t="s">
        <v>209</v>
      </c>
      <c r="D2930" s="546"/>
      <c r="E2930" s="171" t="str">
        <f t="shared" si="45"/>
        <v>1900</v>
      </c>
      <c r="F2930" s="547">
        <v>0</v>
      </c>
      <c r="G2930" s="548">
        <v>0</v>
      </c>
      <c r="H2930" s="547">
        <v>0</v>
      </c>
      <c r="I2930" s="545" t="s">
        <v>12702</v>
      </c>
      <c r="J2930" s="545"/>
      <c r="K2930" s="545" t="s">
        <v>13413</v>
      </c>
      <c r="L2930" s="545" t="s">
        <v>13413</v>
      </c>
      <c r="M2930" s="548" t="s">
        <v>13758</v>
      </c>
      <c r="N2930" s="545" t="s">
        <v>13413</v>
      </c>
      <c r="O2930" s="545" t="s">
        <v>13413</v>
      </c>
      <c r="P2930" s="549">
        <v>3152</v>
      </c>
      <c r="Q2930" s="549">
        <v>1</v>
      </c>
      <c r="R2930" s="549">
        <v>27</v>
      </c>
      <c r="S2930" s="548"/>
      <c r="T2930" s="548"/>
      <c r="U2930" s="99"/>
    </row>
    <row r="2931" spans="1:21" ht="19.5" customHeight="1">
      <c r="A2931" s="545">
        <v>3832</v>
      </c>
      <c r="B2931" s="545" t="s">
        <v>3690</v>
      </c>
      <c r="C2931" s="545" t="s">
        <v>216</v>
      </c>
      <c r="D2931" s="546"/>
      <c r="E2931" s="171" t="str">
        <f t="shared" si="45"/>
        <v>1900</v>
      </c>
      <c r="F2931" s="547">
        <v>0</v>
      </c>
      <c r="G2931" s="548">
        <v>0</v>
      </c>
      <c r="H2931" s="547">
        <v>0</v>
      </c>
      <c r="I2931" s="545" t="s">
        <v>12702</v>
      </c>
      <c r="J2931" s="545"/>
      <c r="K2931" s="545" t="s">
        <v>13413</v>
      </c>
      <c r="L2931" s="545" t="s">
        <v>13413</v>
      </c>
      <c r="M2931" s="548" t="s">
        <v>13758</v>
      </c>
      <c r="N2931" s="545" t="s">
        <v>13413</v>
      </c>
      <c r="O2931" s="545" t="s">
        <v>13413</v>
      </c>
      <c r="P2931" s="549">
        <v>3153</v>
      </c>
      <c r="Q2931" s="549">
        <v>1</v>
      </c>
      <c r="R2931" s="549">
        <v>27</v>
      </c>
      <c r="S2931" s="548"/>
      <c r="T2931" s="548"/>
      <c r="U2931" s="99"/>
    </row>
    <row r="2932" spans="1:21" ht="19.5" customHeight="1">
      <c r="A2932" s="545">
        <v>3834</v>
      </c>
      <c r="B2932" s="545" t="s">
        <v>7062</v>
      </c>
      <c r="C2932" s="545" t="s">
        <v>216</v>
      </c>
      <c r="D2932" s="546">
        <v>46052</v>
      </c>
      <c r="E2932" s="171" t="str">
        <f t="shared" si="45"/>
        <v>2026</v>
      </c>
      <c r="F2932" s="547">
        <v>101057</v>
      </c>
      <c r="G2932" s="548">
        <v>0.19</v>
      </c>
      <c r="H2932" s="547">
        <v>84921.85</v>
      </c>
      <c r="I2932" s="545" t="s">
        <v>12702</v>
      </c>
      <c r="J2932" s="545" t="s">
        <v>13307</v>
      </c>
      <c r="K2932" s="545" t="s">
        <v>13413</v>
      </c>
      <c r="L2932" s="545" t="s">
        <v>13413</v>
      </c>
      <c r="M2932" s="548" t="s">
        <v>13758</v>
      </c>
      <c r="N2932" s="545" t="s">
        <v>13413</v>
      </c>
      <c r="O2932" s="545" t="s">
        <v>13413</v>
      </c>
      <c r="P2932" s="549">
        <v>3154</v>
      </c>
      <c r="Q2932" s="549">
        <v>1</v>
      </c>
      <c r="R2932" s="549">
        <v>27</v>
      </c>
      <c r="S2932" s="548">
        <v>2228</v>
      </c>
      <c r="T2932" s="548"/>
      <c r="U2932" s="99"/>
    </row>
    <row r="2933" spans="1:21" ht="19.5" customHeight="1">
      <c r="A2933" s="545">
        <v>3836</v>
      </c>
      <c r="B2933" s="545" t="s">
        <v>3683</v>
      </c>
      <c r="C2933" s="545" t="s">
        <v>216</v>
      </c>
      <c r="D2933" s="546"/>
      <c r="E2933" s="171" t="str">
        <f t="shared" si="45"/>
        <v>1900</v>
      </c>
      <c r="F2933" s="547">
        <v>0</v>
      </c>
      <c r="G2933" s="548">
        <v>0</v>
      </c>
      <c r="H2933" s="547">
        <v>0</v>
      </c>
      <c r="I2933" s="545" t="s">
        <v>12702</v>
      </c>
      <c r="J2933" s="545"/>
      <c r="K2933" s="545" t="s">
        <v>13413</v>
      </c>
      <c r="L2933" s="545" t="s">
        <v>13413</v>
      </c>
      <c r="M2933" s="548" t="s">
        <v>13758</v>
      </c>
      <c r="N2933" s="545" t="s">
        <v>13413</v>
      </c>
      <c r="O2933" s="545" t="s">
        <v>13413</v>
      </c>
      <c r="P2933" s="549">
        <v>3155</v>
      </c>
      <c r="Q2933" s="549">
        <v>1</v>
      </c>
      <c r="R2933" s="549">
        <v>27</v>
      </c>
      <c r="S2933" s="548"/>
      <c r="T2933" s="548"/>
      <c r="U2933" s="99"/>
    </row>
    <row r="2934" spans="1:21" ht="19.5" customHeight="1">
      <c r="A2934" s="545">
        <v>3837</v>
      </c>
      <c r="B2934" s="545" t="s">
        <v>1391</v>
      </c>
      <c r="C2934" s="545" t="s">
        <v>216</v>
      </c>
      <c r="D2934" s="546">
        <v>46052</v>
      </c>
      <c r="E2934" s="171" t="str">
        <f t="shared" si="45"/>
        <v>2026</v>
      </c>
      <c r="F2934" s="547">
        <v>10314</v>
      </c>
      <c r="G2934" s="548">
        <v>0.19</v>
      </c>
      <c r="H2934" s="547">
        <v>8667.23</v>
      </c>
      <c r="I2934" s="545" t="s">
        <v>12701</v>
      </c>
      <c r="J2934" s="545" t="s">
        <v>13307</v>
      </c>
      <c r="K2934" s="545" t="s">
        <v>16507</v>
      </c>
      <c r="L2934" s="545" t="s">
        <v>16508</v>
      </c>
      <c r="M2934" s="548" t="s">
        <v>13758</v>
      </c>
      <c r="N2934" s="545" t="s">
        <v>13413</v>
      </c>
      <c r="O2934" s="545" t="s">
        <v>16509</v>
      </c>
      <c r="P2934" s="549">
        <v>3156</v>
      </c>
      <c r="Q2934" s="549">
        <v>1</v>
      </c>
      <c r="R2934" s="549">
        <v>10</v>
      </c>
      <c r="S2934" s="548">
        <v>2228</v>
      </c>
      <c r="T2934" s="548"/>
      <c r="U2934" s="99"/>
    </row>
    <row r="2935" spans="1:21" ht="19.5" customHeight="1">
      <c r="A2935" s="545">
        <v>3838</v>
      </c>
      <c r="B2935" s="545" t="s">
        <v>6744</v>
      </c>
      <c r="C2935" s="545" t="s">
        <v>216</v>
      </c>
      <c r="D2935" s="546">
        <v>46062</v>
      </c>
      <c r="E2935" s="171" t="str">
        <f t="shared" si="45"/>
        <v>2026</v>
      </c>
      <c r="F2935" s="547">
        <v>1328</v>
      </c>
      <c r="G2935" s="548">
        <v>0.19</v>
      </c>
      <c r="H2935" s="547">
        <v>1115.97</v>
      </c>
      <c r="I2935" s="545" t="s">
        <v>12659</v>
      </c>
      <c r="J2935" s="545" t="s">
        <v>13298</v>
      </c>
      <c r="K2935" s="545" t="s">
        <v>16510</v>
      </c>
      <c r="L2935" s="545" t="s">
        <v>14222</v>
      </c>
      <c r="M2935" s="548" t="s">
        <v>13758</v>
      </c>
      <c r="N2935" s="545" t="s">
        <v>13413</v>
      </c>
      <c r="O2935" s="545" t="s">
        <v>16511</v>
      </c>
      <c r="P2935" s="549">
        <v>3157</v>
      </c>
      <c r="Q2935" s="549">
        <v>1</v>
      </c>
      <c r="R2935" s="549">
        <v>116</v>
      </c>
      <c r="S2935" s="548">
        <v>1012</v>
      </c>
      <c r="T2935" s="548"/>
      <c r="U2935" s="99"/>
    </row>
    <row r="2936" spans="1:21" ht="19.5" customHeight="1">
      <c r="A2936" s="545">
        <v>3840</v>
      </c>
      <c r="B2936" s="545" t="s">
        <v>244</v>
      </c>
      <c r="C2936" s="545" t="s">
        <v>216</v>
      </c>
      <c r="D2936" s="546">
        <v>46052</v>
      </c>
      <c r="E2936" s="171" t="str">
        <f t="shared" si="45"/>
        <v>2026</v>
      </c>
      <c r="F2936" s="547">
        <v>67633</v>
      </c>
      <c r="G2936" s="548">
        <v>0.19</v>
      </c>
      <c r="H2936" s="547">
        <v>56834.45</v>
      </c>
      <c r="I2936" s="545" t="s">
        <v>12640</v>
      </c>
      <c r="J2936" s="545" t="s">
        <v>13307</v>
      </c>
      <c r="K2936" s="545" t="s">
        <v>13413</v>
      </c>
      <c r="L2936" s="545" t="s">
        <v>13413</v>
      </c>
      <c r="M2936" s="548" t="s">
        <v>13758</v>
      </c>
      <c r="N2936" s="545" t="s">
        <v>13413</v>
      </c>
      <c r="O2936" s="545" t="s">
        <v>13413</v>
      </c>
      <c r="P2936" s="549">
        <v>3158</v>
      </c>
      <c r="Q2936" s="549">
        <v>1</v>
      </c>
      <c r="R2936" s="549">
        <v>1</v>
      </c>
      <c r="S2936" s="548">
        <v>2228</v>
      </c>
      <c r="T2936" s="548"/>
      <c r="U2936" s="99"/>
    </row>
    <row r="2937" spans="1:21" ht="19.5" customHeight="1">
      <c r="A2937" s="545">
        <v>3846</v>
      </c>
      <c r="B2937" s="545" t="s">
        <v>1198</v>
      </c>
      <c r="C2937" s="545" t="s">
        <v>216</v>
      </c>
      <c r="D2937" s="546"/>
      <c r="E2937" s="171" t="str">
        <f t="shared" si="45"/>
        <v>1900</v>
      </c>
      <c r="F2937" s="547">
        <v>0</v>
      </c>
      <c r="G2937" s="548">
        <v>0</v>
      </c>
      <c r="H2937" s="547">
        <v>0</v>
      </c>
      <c r="I2937" s="545" t="s">
        <v>12659</v>
      </c>
      <c r="J2937" s="545"/>
      <c r="K2937" s="545" t="s">
        <v>13413</v>
      </c>
      <c r="L2937" s="545" t="s">
        <v>16512</v>
      </c>
      <c r="M2937" s="548" t="s">
        <v>13758</v>
      </c>
      <c r="N2937" s="545" t="s">
        <v>13413</v>
      </c>
      <c r="O2937" s="545" t="s">
        <v>16513</v>
      </c>
      <c r="P2937" s="549">
        <v>3159</v>
      </c>
      <c r="Q2937" s="549">
        <v>1</v>
      </c>
      <c r="R2937" s="549">
        <v>116</v>
      </c>
      <c r="S2937" s="548"/>
      <c r="T2937" s="548"/>
      <c r="U2937" s="99"/>
    </row>
    <row r="2938" spans="1:21" ht="19.5" customHeight="1">
      <c r="A2938" s="545">
        <v>3848</v>
      </c>
      <c r="B2938" s="545" t="s">
        <v>2558</v>
      </c>
      <c r="C2938" s="545" t="s">
        <v>209</v>
      </c>
      <c r="D2938" s="546"/>
      <c r="E2938" s="171" t="str">
        <f t="shared" si="45"/>
        <v>1900</v>
      </c>
      <c r="F2938" s="547">
        <v>0</v>
      </c>
      <c r="G2938" s="548">
        <v>0</v>
      </c>
      <c r="H2938" s="547">
        <v>0</v>
      </c>
      <c r="I2938" s="545" t="s">
        <v>12697</v>
      </c>
      <c r="J2938" s="545"/>
      <c r="K2938" s="545" t="s">
        <v>13413</v>
      </c>
      <c r="L2938" s="545" t="s">
        <v>13413</v>
      </c>
      <c r="M2938" s="548" t="s">
        <v>13758</v>
      </c>
      <c r="N2938" s="545" t="s">
        <v>13413</v>
      </c>
      <c r="O2938" s="545" t="s">
        <v>13413</v>
      </c>
      <c r="P2938" s="549">
        <v>3160</v>
      </c>
      <c r="Q2938" s="549">
        <v>1</v>
      </c>
      <c r="R2938" s="549">
        <v>138</v>
      </c>
      <c r="S2938" s="548"/>
      <c r="T2938" s="548"/>
      <c r="U2938" s="99"/>
    </row>
    <row r="2939" spans="1:21" ht="19.5" customHeight="1">
      <c r="A2939" s="545">
        <v>3849</v>
      </c>
      <c r="B2939" s="545" t="s">
        <v>11100</v>
      </c>
      <c r="C2939" s="545" t="s">
        <v>216</v>
      </c>
      <c r="D2939" s="546"/>
      <c r="E2939" s="171" t="str">
        <f t="shared" si="45"/>
        <v>1900</v>
      </c>
      <c r="F2939" s="547">
        <v>0</v>
      </c>
      <c r="G2939" s="548">
        <v>0</v>
      </c>
      <c r="H2939" s="547">
        <v>0</v>
      </c>
      <c r="I2939" s="545" t="s">
        <v>12659</v>
      </c>
      <c r="J2939" s="545"/>
      <c r="K2939" s="545" t="s">
        <v>13413</v>
      </c>
      <c r="L2939" s="545" t="s">
        <v>16514</v>
      </c>
      <c r="M2939" s="548" t="s">
        <v>13758</v>
      </c>
      <c r="N2939" s="545" t="s">
        <v>13413</v>
      </c>
      <c r="O2939" s="545" t="s">
        <v>16515</v>
      </c>
      <c r="P2939" s="549">
        <v>3161</v>
      </c>
      <c r="Q2939" s="549">
        <v>1</v>
      </c>
      <c r="R2939" s="549">
        <v>116</v>
      </c>
      <c r="S2939" s="548"/>
      <c r="T2939" s="548"/>
      <c r="U2939" s="99"/>
    </row>
    <row r="2940" spans="1:21" ht="19.5" customHeight="1">
      <c r="A2940" s="545">
        <v>3890</v>
      </c>
      <c r="B2940" s="545" t="s">
        <v>11099</v>
      </c>
      <c r="C2940" s="545" t="s">
        <v>216</v>
      </c>
      <c r="D2940" s="546"/>
      <c r="E2940" s="171" t="str">
        <f t="shared" si="45"/>
        <v>1900</v>
      </c>
      <c r="F2940" s="547">
        <v>0</v>
      </c>
      <c r="G2940" s="548">
        <v>0</v>
      </c>
      <c r="H2940" s="547">
        <v>0</v>
      </c>
      <c r="I2940" s="545" t="s">
        <v>12735</v>
      </c>
      <c r="J2940" s="545"/>
      <c r="K2940" s="545" t="s">
        <v>13413</v>
      </c>
      <c r="L2940" s="545" t="s">
        <v>16516</v>
      </c>
      <c r="M2940" s="548" t="s">
        <v>13758</v>
      </c>
      <c r="N2940" s="545" t="s">
        <v>13413</v>
      </c>
      <c r="O2940" s="545" t="s">
        <v>16517</v>
      </c>
      <c r="P2940" s="549">
        <v>3169</v>
      </c>
      <c r="Q2940" s="549">
        <v>1</v>
      </c>
      <c r="R2940" s="549">
        <v>158</v>
      </c>
      <c r="S2940" s="548"/>
      <c r="T2940" s="548"/>
      <c r="U2940" s="99"/>
    </row>
    <row r="2941" spans="1:21" ht="19.5" customHeight="1">
      <c r="A2941" s="545">
        <v>3891</v>
      </c>
      <c r="B2941" s="545" t="s">
        <v>11098</v>
      </c>
      <c r="C2941" s="545" t="s">
        <v>216</v>
      </c>
      <c r="D2941" s="546"/>
      <c r="E2941" s="171" t="str">
        <f t="shared" si="45"/>
        <v>1900</v>
      </c>
      <c r="F2941" s="547">
        <v>0</v>
      </c>
      <c r="G2941" s="548">
        <v>0</v>
      </c>
      <c r="H2941" s="547">
        <v>0</v>
      </c>
      <c r="I2941" s="545" t="s">
        <v>12735</v>
      </c>
      <c r="J2941" s="545"/>
      <c r="K2941" s="545" t="s">
        <v>13413</v>
      </c>
      <c r="L2941" s="545" t="s">
        <v>16516</v>
      </c>
      <c r="M2941" s="548" t="s">
        <v>13758</v>
      </c>
      <c r="N2941" s="545" t="s">
        <v>13413</v>
      </c>
      <c r="O2941" s="545" t="s">
        <v>13413</v>
      </c>
      <c r="P2941" s="549">
        <v>3170</v>
      </c>
      <c r="Q2941" s="549">
        <v>1</v>
      </c>
      <c r="R2941" s="549">
        <v>158</v>
      </c>
      <c r="S2941" s="548"/>
      <c r="T2941" s="548"/>
      <c r="U2941" s="99"/>
    </row>
    <row r="2942" spans="1:21" ht="19.5" customHeight="1">
      <c r="A2942" s="545">
        <v>3892</v>
      </c>
      <c r="B2942" s="545" t="s">
        <v>11097</v>
      </c>
      <c r="C2942" s="545" t="s">
        <v>216</v>
      </c>
      <c r="D2942" s="546"/>
      <c r="E2942" s="171" t="str">
        <f t="shared" si="45"/>
        <v>1900</v>
      </c>
      <c r="F2942" s="547">
        <v>0</v>
      </c>
      <c r="G2942" s="548">
        <v>0</v>
      </c>
      <c r="H2942" s="547">
        <v>0</v>
      </c>
      <c r="I2942" s="545" t="s">
        <v>12735</v>
      </c>
      <c r="J2942" s="545"/>
      <c r="K2942" s="545" t="s">
        <v>13413</v>
      </c>
      <c r="L2942" s="545" t="s">
        <v>16516</v>
      </c>
      <c r="M2942" s="548" t="s">
        <v>13758</v>
      </c>
      <c r="N2942" s="545" t="s">
        <v>13413</v>
      </c>
      <c r="O2942" s="545" t="s">
        <v>13413</v>
      </c>
      <c r="P2942" s="549">
        <v>3171</v>
      </c>
      <c r="Q2942" s="549">
        <v>1</v>
      </c>
      <c r="R2942" s="549">
        <v>158</v>
      </c>
      <c r="S2942" s="548"/>
      <c r="T2942" s="548"/>
      <c r="U2942" s="99"/>
    </row>
    <row r="2943" spans="1:21" ht="19.5" customHeight="1">
      <c r="A2943" s="545">
        <v>3893</v>
      </c>
      <c r="B2943" s="545" t="s">
        <v>11096</v>
      </c>
      <c r="C2943" s="545" t="s">
        <v>216</v>
      </c>
      <c r="D2943" s="546"/>
      <c r="E2943" s="171" t="str">
        <f t="shared" si="45"/>
        <v>1900</v>
      </c>
      <c r="F2943" s="547">
        <v>0</v>
      </c>
      <c r="G2943" s="548">
        <v>0</v>
      </c>
      <c r="H2943" s="547">
        <v>0</v>
      </c>
      <c r="I2943" s="545" t="s">
        <v>12735</v>
      </c>
      <c r="J2943" s="545"/>
      <c r="K2943" s="545" t="s">
        <v>13413</v>
      </c>
      <c r="L2943" s="545" t="s">
        <v>16516</v>
      </c>
      <c r="M2943" s="548" t="s">
        <v>13758</v>
      </c>
      <c r="N2943" s="545" t="s">
        <v>13413</v>
      </c>
      <c r="O2943" s="545" t="s">
        <v>13413</v>
      </c>
      <c r="P2943" s="549">
        <v>3172</v>
      </c>
      <c r="Q2943" s="549">
        <v>1</v>
      </c>
      <c r="R2943" s="549">
        <v>158</v>
      </c>
      <c r="S2943" s="548"/>
      <c r="T2943" s="548"/>
      <c r="U2943" s="99"/>
    </row>
    <row r="2944" spans="1:21" ht="19.5" customHeight="1">
      <c r="A2944" s="545">
        <v>3894</v>
      </c>
      <c r="B2944" s="545" t="s">
        <v>11095</v>
      </c>
      <c r="C2944" s="545" t="s">
        <v>216</v>
      </c>
      <c r="D2944" s="546"/>
      <c r="E2944" s="171" t="str">
        <f t="shared" si="45"/>
        <v>1900</v>
      </c>
      <c r="F2944" s="547">
        <v>0</v>
      </c>
      <c r="G2944" s="548">
        <v>0</v>
      </c>
      <c r="H2944" s="547">
        <v>0</v>
      </c>
      <c r="I2944" s="545" t="s">
        <v>12735</v>
      </c>
      <c r="J2944" s="545"/>
      <c r="K2944" s="545" t="s">
        <v>13413</v>
      </c>
      <c r="L2944" s="545" t="s">
        <v>16518</v>
      </c>
      <c r="M2944" s="548" t="s">
        <v>13758</v>
      </c>
      <c r="N2944" s="545" t="s">
        <v>13413</v>
      </c>
      <c r="O2944" s="545" t="s">
        <v>13413</v>
      </c>
      <c r="P2944" s="549">
        <v>3173</v>
      </c>
      <c r="Q2944" s="549">
        <v>1</v>
      </c>
      <c r="R2944" s="549">
        <v>158</v>
      </c>
      <c r="S2944" s="548"/>
      <c r="T2944" s="548"/>
      <c r="U2944" s="99"/>
    </row>
    <row r="2945" spans="1:21" ht="19.5" customHeight="1">
      <c r="A2945" s="545">
        <v>3895</v>
      </c>
      <c r="B2945" s="545" t="s">
        <v>11094</v>
      </c>
      <c r="C2945" s="545" t="s">
        <v>216</v>
      </c>
      <c r="D2945" s="546"/>
      <c r="E2945" s="171" t="str">
        <f t="shared" si="45"/>
        <v>1900</v>
      </c>
      <c r="F2945" s="547">
        <v>0</v>
      </c>
      <c r="G2945" s="548">
        <v>0</v>
      </c>
      <c r="H2945" s="547">
        <v>0</v>
      </c>
      <c r="I2945" s="545" t="s">
        <v>12735</v>
      </c>
      <c r="J2945" s="545"/>
      <c r="K2945" s="545" t="s">
        <v>13413</v>
      </c>
      <c r="L2945" s="545" t="s">
        <v>16518</v>
      </c>
      <c r="M2945" s="548" t="s">
        <v>13758</v>
      </c>
      <c r="N2945" s="545" t="s">
        <v>13413</v>
      </c>
      <c r="O2945" s="545" t="s">
        <v>13413</v>
      </c>
      <c r="P2945" s="549">
        <v>3174</v>
      </c>
      <c r="Q2945" s="549">
        <v>1</v>
      </c>
      <c r="R2945" s="549">
        <v>158</v>
      </c>
      <c r="S2945" s="548"/>
      <c r="T2945" s="548"/>
      <c r="U2945" s="99"/>
    </row>
    <row r="2946" spans="1:21" ht="19.5" customHeight="1">
      <c r="A2946" s="545">
        <v>3896</v>
      </c>
      <c r="B2946" s="545" t="s">
        <v>7284</v>
      </c>
      <c r="C2946" s="545" t="s">
        <v>5217</v>
      </c>
      <c r="D2946" s="546">
        <v>46056</v>
      </c>
      <c r="E2946" s="171" t="str">
        <f t="shared" si="45"/>
        <v>2026</v>
      </c>
      <c r="F2946" s="547">
        <v>104130</v>
      </c>
      <c r="G2946" s="548">
        <v>0</v>
      </c>
      <c r="H2946" s="547">
        <v>104130</v>
      </c>
      <c r="I2946" s="545" t="s">
        <v>12653</v>
      </c>
      <c r="J2946" s="545" t="s">
        <v>13299</v>
      </c>
      <c r="K2946" s="545" t="s">
        <v>16519</v>
      </c>
      <c r="L2946" s="545" t="s">
        <v>13413</v>
      </c>
      <c r="M2946" s="548" t="s">
        <v>13813</v>
      </c>
      <c r="N2946" s="545" t="s">
        <v>13413</v>
      </c>
      <c r="O2946" s="545" t="s">
        <v>13413</v>
      </c>
      <c r="P2946" s="549">
        <v>3175</v>
      </c>
      <c r="Q2946" s="549">
        <v>3</v>
      </c>
      <c r="R2946" s="549">
        <v>160</v>
      </c>
      <c r="S2946" s="548">
        <v>443</v>
      </c>
      <c r="T2946" s="548"/>
      <c r="U2946" s="99"/>
    </row>
    <row r="2947" spans="1:21" ht="19.5" customHeight="1">
      <c r="A2947" s="545">
        <v>3897</v>
      </c>
      <c r="B2947" s="545" t="s">
        <v>581</v>
      </c>
      <c r="C2947" s="545" t="s">
        <v>221</v>
      </c>
      <c r="D2947" s="546"/>
      <c r="E2947" s="171" t="str">
        <f t="shared" si="45"/>
        <v>1900</v>
      </c>
      <c r="F2947" s="547">
        <v>0</v>
      </c>
      <c r="G2947" s="548">
        <v>0</v>
      </c>
      <c r="H2947" s="547">
        <v>0</v>
      </c>
      <c r="I2947" s="545" t="s">
        <v>12661</v>
      </c>
      <c r="J2947" s="545"/>
      <c r="K2947" s="545" t="s">
        <v>13413</v>
      </c>
      <c r="L2947" s="545" t="s">
        <v>16103</v>
      </c>
      <c r="M2947" s="548" t="s">
        <v>13758</v>
      </c>
      <c r="N2947" s="545" t="s">
        <v>13413</v>
      </c>
      <c r="O2947" s="545" t="s">
        <v>16104</v>
      </c>
      <c r="P2947" s="549">
        <v>3176</v>
      </c>
      <c r="Q2947" s="549">
        <v>1</v>
      </c>
      <c r="R2947" s="549">
        <v>89</v>
      </c>
      <c r="S2947" s="548"/>
      <c r="T2947" s="548"/>
      <c r="U2947" s="99"/>
    </row>
    <row r="2948" spans="1:21" ht="19.5" customHeight="1">
      <c r="A2948" s="545">
        <v>3898</v>
      </c>
      <c r="B2948" s="545" t="s">
        <v>579</v>
      </c>
      <c r="C2948" s="545" t="s">
        <v>221</v>
      </c>
      <c r="D2948" s="546"/>
      <c r="E2948" s="171" t="str">
        <f t="shared" ref="E2948:E3011" si="46">TEXT(D2948,"YYYY")</f>
        <v>1900</v>
      </c>
      <c r="F2948" s="547">
        <v>0</v>
      </c>
      <c r="G2948" s="548">
        <v>0</v>
      </c>
      <c r="H2948" s="547">
        <v>0</v>
      </c>
      <c r="I2948" s="545" t="s">
        <v>12661</v>
      </c>
      <c r="J2948" s="545"/>
      <c r="K2948" s="545" t="s">
        <v>13413</v>
      </c>
      <c r="L2948" s="545" t="s">
        <v>16520</v>
      </c>
      <c r="M2948" s="548" t="s">
        <v>13758</v>
      </c>
      <c r="N2948" s="545" t="s">
        <v>13413</v>
      </c>
      <c r="O2948" s="545" t="s">
        <v>16104</v>
      </c>
      <c r="P2948" s="549">
        <v>3177</v>
      </c>
      <c r="Q2948" s="549">
        <v>1</v>
      </c>
      <c r="R2948" s="549">
        <v>89</v>
      </c>
      <c r="S2948" s="548"/>
      <c r="T2948" s="548"/>
      <c r="U2948" s="99"/>
    </row>
    <row r="2949" spans="1:21" ht="19.5" customHeight="1">
      <c r="A2949" s="545">
        <v>3900</v>
      </c>
      <c r="B2949" s="545" t="s">
        <v>2694</v>
      </c>
      <c r="C2949" s="545" t="s">
        <v>216</v>
      </c>
      <c r="D2949" s="546"/>
      <c r="E2949" s="171" t="str">
        <f t="shared" si="46"/>
        <v>1900</v>
      </c>
      <c r="F2949" s="547">
        <v>0</v>
      </c>
      <c r="G2949" s="548">
        <v>0</v>
      </c>
      <c r="H2949" s="547">
        <v>0</v>
      </c>
      <c r="I2949" s="545" t="s">
        <v>12675</v>
      </c>
      <c r="J2949" s="545"/>
      <c r="K2949" s="545" t="s">
        <v>13413</v>
      </c>
      <c r="L2949" s="545" t="s">
        <v>13413</v>
      </c>
      <c r="M2949" s="548" t="s">
        <v>13758</v>
      </c>
      <c r="N2949" s="545" t="s">
        <v>13413</v>
      </c>
      <c r="O2949" s="545" t="s">
        <v>13413</v>
      </c>
      <c r="P2949" s="549">
        <v>3178</v>
      </c>
      <c r="Q2949" s="549">
        <v>1</v>
      </c>
      <c r="R2949" s="549">
        <v>15</v>
      </c>
      <c r="S2949" s="548"/>
      <c r="T2949" s="548"/>
      <c r="U2949" s="99"/>
    </row>
    <row r="2950" spans="1:21" ht="19.5" customHeight="1">
      <c r="A2950" s="545">
        <v>3901</v>
      </c>
      <c r="B2950" s="545" t="s">
        <v>543</v>
      </c>
      <c r="C2950" s="545" t="s">
        <v>221</v>
      </c>
      <c r="D2950" s="546"/>
      <c r="E2950" s="171" t="str">
        <f t="shared" si="46"/>
        <v>1900</v>
      </c>
      <c r="F2950" s="547">
        <v>0</v>
      </c>
      <c r="G2950" s="548">
        <v>0</v>
      </c>
      <c r="H2950" s="547">
        <v>0</v>
      </c>
      <c r="I2950" s="545" t="s">
        <v>12759</v>
      </c>
      <c r="J2950" s="545"/>
      <c r="K2950" s="545" t="s">
        <v>13413</v>
      </c>
      <c r="L2950" s="545" t="s">
        <v>16521</v>
      </c>
      <c r="M2950" s="548" t="s">
        <v>13758</v>
      </c>
      <c r="N2950" s="545" t="s">
        <v>13413</v>
      </c>
      <c r="O2950" s="545" t="s">
        <v>13413</v>
      </c>
      <c r="P2950" s="549">
        <v>3179</v>
      </c>
      <c r="Q2950" s="549">
        <v>1</v>
      </c>
      <c r="R2950" s="549">
        <v>86</v>
      </c>
      <c r="S2950" s="548"/>
      <c r="T2950" s="548"/>
      <c r="U2950" s="99"/>
    </row>
    <row r="2951" spans="1:21" ht="19.5" customHeight="1">
      <c r="A2951" s="545">
        <v>3902</v>
      </c>
      <c r="B2951" s="545" t="s">
        <v>582</v>
      </c>
      <c r="C2951" s="545" t="s">
        <v>221</v>
      </c>
      <c r="D2951" s="546"/>
      <c r="E2951" s="171" t="str">
        <f t="shared" si="46"/>
        <v>1900</v>
      </c>
      <c r="F2951" s="547">
        <v>0</v>
      </c>
      <c r="G2951" s="548">
        <v>0</v>
      </c>
      <c r="H2951" s="547">
        <v>0</v>
      </c>
      <c r="I2951" s="545" t="s">
        <v>12661</v>
      </c>
      <c r="J2951" s="545"/>
      <c r="K2951" s="545" t="s">
        <v>13413</v>
      </c>
      <c r="L2951" s="545" t="s">
        <v>16520</v>
      </c>
      <c r="M2951" s="548" t="s">
        <v>13758</v>
      </c>
      <c r="N2951" s="545" t="s">
        <v>13413</v>
      </c>
      <c r="O2951" s="545" t="s">
        <v>16104</v>
      </c>
      <c r="P2951" s="549">
        <v>3180</v>
      </c>
      <c r="Q2951" s="549">
        <v>1</v>
      </c>
      <c r="R2951" s="549">
        <v>89</v>
      </c>
      <c r="S2951" s="548"/>
      <c r="T2951" s="548"/>
      <c r="U2951" s="99"/>
    </row>
    <row r="2952" spans="1:21" ht="19.5" customHeight="1">
      <c r="A2952" s="545">
        <v>3903</v>
      </c>
      <c r="B2952" s="545" t="s">
        <v>11093</v>
      </c>
      <c r="C2952" s="545" t="s">
        <v>221</v>
      </c>
      <c r="D2952" s="546"/>
      <c r="E2952" s="171" t="str">
        <f t="shared" si="46"/>
        <v>1900</v>
      </c>
      <c r="F2952" s="547">
        <v>0</v>
      </c>
      <c r="G2952" s="548">
        <v>0</v>
      </c>
      <c r="H2952" s="547">
        <v>0</v>
      </c>
      <c r="I2952" s="545" t="s">
        <v>12661</v>
      </c>
      <c r="J2952" s="545"/>
      <c r="K2952" s="545" t="s">
        <v>13413</v>
      </c>
      <c r="L2952" s="545" t="s">
        <v>16520</v>
      </c>
      <c r="M2952" s="548" t="s">
        <v>13758</v>
      </c>
      <c r="N2952" s="545" t="s">
        <v>13413</v>
      </c>
      <c r="O2952" s="545" t="s">
        <v>16104</v>
      </c>
      <c r="P2952" s="549">
        <v>3181</v>
      </c>
      <c r="Q2952" s="549">
        <v>1</v>
      </c>
      <c r="R2952" s="549">
        <v>89</v>
      </c>
      <c r="S2952" s="548"/>
      <c r="T2952" s="548"/>
      <c r="U2952" s="99"/>
    </row>
    <row r="2953" spans="1:21" ht="19.5" customHeight="1">
      <c r="A2953" s="545">
        <v>3904</v>
      </c>
      <c r="B2953" s="545" t="s">
        <v>583</v>
      </c>
      <c r="C2953" s="545" t="s">
        <v>221</v>
      </c>
      <c r="D2953" s="546"/>
      <c r="E2953" s="171" t="str">
        <f t="shared" si="46"/>
        <v>1900</v>
      </c>
      <c r="F2953" s="547">
        <v>0</v>
      </c>
      <c r="G2953" s="548">
        <v>0</v>
      </c>
      <c r="H2953" s="547">
        <v>0</v>
      </c>
      <c r="I2953" s="545" t="s">
        <v>12661</v>
      </c>
      <c r="J2953" s="545"/>
      <c r="K2953" s="545" t="s">
        <v>13413</v>
      </c>
      <c r="L2953" s="545" t="s">
        <v>16522</v>
      </c>
      <c r="M2953" s="548" t="s">
        <v>13758</v>
      </c>
      <c r="N2953" s="545" t="s">
        <v>13413</v>
      </c>
      <c r="O2953" s="545" t="s">
        <v>16104</v>
      </c>
      <c r="P2953" s="549">
        <v>3182</v>
      </c>
      <c r="Q2953" s="549">
        <v>1</v>
      </c>
      <c r="R2953" s="549">
        <v>89</v>
      </c>
      <c r="S2953" s="548"/>
      <c r="T2953" s="548"/>
      <c r="U2953" s="99"/>
    </row>
    <row r="2954" spans="1:21" ht="19.5" customHeight="1">
      <c r="A2954" s="545">
        <v>3905</v>
      </c>
      <c r="B2954" s="545" t="s">
        <v>584</v>
      </c>
      <c r="C2954" s="545" t="s">
        <v>221</v>
      </c>
      <c r="D2954" s="546"/>
      <c r="E2954" s="171" t="str">
        <f t="shared" si="46"/>
        <v>1900</v>
      </c>
      <c r="F2954" s="547">
        <v>0</v>
      </c>
      <c r="G2954" s="548">
        <v>0</v>
      </c>
      <c r="H2954" s="547">
        <v>0</v>
      </c>
      <c r="I2954" s="545" t="s">
        <v>12661</v>
      </c>
      <c r="J2954" s="545"/>
      <c r="K2954" s="545" t="s">
        <v>13413</v>
      </c>
      <c r="L2954" s="545" t="s">
        <v>16522</v>
      </c>
      <c r="M2954" s="548" t="s">
        <v>13758</v>
      </c>
      <c r="N2954" s="545" t="s">
        <v>13413</v>
      </c>
      <c r="O2954" s="545" t="s">
        <v>16104</v>
      </c>
      <c r="P2954" s="549">
        <v>3183</v>
      </c>
      <c r="Q2954" s="549">
        <v>1</v>
      </c>
      <c r="R2954" s="549">
        <v>89</v>
      </c>
      <c r="S2954" s="548"/>
      <c r="T2954" s="548"/>
      <c r="U2954" s="99"/>
    </row>
    <row r="2955" spans="1:21" ht="19.5" customHeight="1">
      <c r="A2955" s="545">
        <v>3906</v>
      </c>
      <c r="B2955" s="545" t="s">
        <v>585</v>
      </c>
      <c r="C2955" s="545" t="s">
        <v>221</v>
      </c>
      <c r="D2955" s="546"/>
      <c r="E2955" s="171" t="str">
        <f t="shared" si="46"/>
        <v>1900</v>
      </c>
      <c r="F2955" s="547">
        <v>0</v>
      </c>
      <c r="G2955" s="548">
        <v>0</v>
      </c>
      <c r="H2955" s="547">
        <v>0</v>
      </c>
      <c r="I2955" s="545" t="s">
        <v>12661</v>
      </c>
      <c r="J2955" s="545"/>
      <c r="K2955" s="545" t="s">
        <v>13413</v>
      </c>
      <c r="L2955" s="545" t="s">
        <v>16522</v>
      </c>
      <c r="M2955" s="548" t="s">
        <v>13758</v>
      </c>
      <c r="N2955" s="545" t="s">
        <v>13413</v>
      </c>
      <c r="O2955" s="545" t="s">
        <v>16523</v>
      </c>
      <c r="P2955" s="549">
        <v>3184</v>
      </c>
      <c r="Q2955" s="549">
        <v>1</v>
      </c>
      <c r="R2955" s="549">
        <v>89</v>
      </c>
      <c r="S2955" s="548"/>
      <c r="T2955" s="548"/>
      <c r="U2955" s="99"/>
    </row>
    <row r="2956" spans="1:21" ht="19.5" customHeight="1">
      <c r="A2956" s="545">
        <v>3907</v>
      </c>
      <c r="B2956" s="545" t="s">
        <v>11092</v>
      </c>
      <c r="C2956" s="545" t="s">
        <v>221</v>
      </c>
      <c r="D2956" s="546"/>
      <c r="E2956" s="171" t="str">
        <f t="shared" si="46"/>
        <v>1900</v>
      </c>
      <c r="F2956" s="547">
        <v>0</v>
      </c>
      <c r="G2956" s="548">
        <v>0</v>
      </c>
      <c r="H2956" s="547">
        <v>0</v>
      </c>
      <c r="I2956" s="545" t="s">
        <v>12661</v>
      </c>
      <c r="J2956" s="545"/>
      <c r="K2956" s="545" t="s">
        <v>13413</v>
      </c>
      <c r="L2956" s="545" t="s">
        <v>16522</v>
      </c>
      <c r="M2956" s="548" t="s">
        <v>13758</v>
      </c>
      <c r="N2956" s="545" t="s">
        <v>13413</v>
      </c>
      <c r="O2956" s="545" t="s">
        <v>16523</v>
      </c>
      <c r="P2956" s="549">
        <v>3185</v>
      </c>
      <c r="Q2956" s="549">
        <v>1</v>
      </c>
      <c r="R2956" s="549">
        <v>89</v>
      </c>
      <c r="S2956" s="548"/>
      <c r="T2956" s="548"/>
      <c r="U2956" s="99"/>
    </row>
    <row r="2957" spans="1:21" ht="19.5" customHeight="1">
      <c r="A2957" s="545">
        <v>3908</v>
      </c>
      <c r="B2957" s="545" t="s">
        <v>3000</v>
      </c>
      <c r="C2957" s="545" t="s">
        <v>221</v>
      </c>
      <c r="D2957" s="546"/>
      <c r="E2957" s="171" t="str">
        <f t="shared" si="46"/>
        <v>1900</v>
      </c>
      <c r="F2957" s="547">
        <v>0</v>
      </c>
      <c r="G2957" s="548">
        <v>0</v>
      </c>
      <c r="H2957" s="547">
        <v>0</v>
      </c>
      <c r="I2957" s="545" t="s">
        <v>12657</v>
      </c>
      <c r="J2957" s="545"/>
      <c r="K2957" s="545" t="s">
        <v>13413</v>
      </c>
      <c r="L2957" s="545" t="s">
        <v>16524</v>
      </c>
      <c r="M2957" s="548" t="s">
        <v>13758</v>
      </c>
      <c r="N2957" s="545" t="s">
        <v>13413</v>
      </c>
      <c r="O2957" s="545" t="s">
        <v>16525</v>
      </c>
      <c r="P2957" s="549">
        <v>3186</v>
      </c>
      <c r="Q2957" s="549">
        <v>1</v>
      </c>
      <c r="R2957" s="549">
        <v>153</v>
      </c>
      <c r="S2957" s="548"/>
      <c r="T2957" s="548"/>
      <c r="U2957" s="99"/>
    </row>
    <row r="2958" spans="1:21" ht="19.5" customHeight="1">
      <c r="A2958" s="545">
        <v>3909</v>
      </c>
      <c r="B2958" s="545" t="s">
        <v>255</v>
      </c>
      <c r="C2958" s="545" t="s">
        <v>216</v>
      </c>
      <c r="D2958" s="546">
        <v>46052</v>
      </c>
      <c r="E2958" s="171" t="str">
        <f t="shared" si="46"/>
        <v>2026</v>
      </c>
      <c r="F2958" s="547">
        <v>58432</v>
      </c>
      <c r="G2958" s="548">
        <v>0.19</v>
      </c>
      <c r="H2958" s="547">
        <v>49102.52</v>
      </c>
      <c r="I2958" s="545" t="s">
        <v>12640</v>
      </c>
      <c r="J2958" s="545" t="s">
        <v>13307</v>
      </c>
      <c r="K2958" s="545" t="s">
        <v>16526</v>
      </c>
      <c r="L2958" s="545" t="s">
        <v>16527</v>
      </c>
      <c r="M2958" s="548" t="s">
        <v>13758</v>
      </c>
      <c r="N2958" s="545" t="s">
        <v>13413</v>
      </c>
      <c r="O2958" s="545" t="s">
        <v>16528</v>
      </c>
      <c r="P2958" s="549">
        <v>3187</v>
      </c>
      <c r="Q2958" s="549">
        <v>1</v>
      </c>
      <c r="R2958" s="549">
        <v>1</v>
      </c>
      <c r="S2958" s="548">
        <v>2228</v>
      </c>
      <c r="T2958" s="548"/>
      <c r="U2958" s="99"/>
    </row>
    <row r="2959" spans="1:21" ht="19.5" customHeight="1">
      <c r="A2959" s="545">
        <v>3910</v>
      </c>
      <c r="B2959" s="545" t="s">
        <v>3001</v>
      </c>
      <c r="C2959" s="545" t="s">
        <v>221</v>
      </c>
      <c r="D2959" s="546"/>
      <c r="E2959" s="171" t="str">
        <f t="shared" si="46"/>
        <v>1900</v>
      </c>
      <c r="F2959" s="547">
        <v>0</v>
      </c>
      <c r="G2959" s="548">
        <v>0</v>
      </c>
      <c r="H2959" s="547">
        <v>0</v>
      </c>
      <c r="I2959" s="545" t="s">
        <v>12657</v>
      </c>
      <c r="J2959" s="545"/>
      <c r="K2959" s="545" t="s">
        <v>13413</v>
      </c>
      <c r="L2959" s="545" t="s">
        <v>16529</v>
      </c>
      <c r="M2959" s="548" t="s">
        <v>13758</v>
      </c>
      <c r="N2959" s="545" t="s">
        <v>13413</v>
      </c>
      <c r="O2959" s="545" t="s">
        <v>16530</v>
      </c>
      <c r="P2959" s="549">
        <v>3188</v>
      </c>
      <c r="Q2959" s="549">
        <v>1</v>
      </c>
      <c r="R2959" s="549">
        <v>153</v>
      </c>
      <c r="S2959" s="548"/>
      <c r="T2959" s="548"/>
      <c r="U2959" s="99"/>
    </row>
    <row r="2960" spans="1:21" ht="19.5" customHeight="1">
      <c r="A2960" s="545">
        <v>3911</v>
      </c>
      <c r="B2960" s="545" t="s">
        <v>11091</v>
      </c>
      <c r="C2960" s="545" t="s">
        <v>221</v>
      </c>
      <c r="D2960" s="546"/>
      <c r="E2960" s="171" t="str">
        <f t="shared" si="46"/>
        <v>1900</v>
      </c>
      <c r="F2960" s="547">
        <v>0</v>
      </c>
      <c r="G2960" s="548">
        <v>0</v>
      </c>
      <c r="H2960" s="547">
        <v>0</v>
      </c>
      <c r="I2960" s="545" t="s">
        <v>12657</v>
      </c>
      <c r="J2960" s="545"/>
      <c r="K2960" s="545" t="s">
        <v>13413</v>
      </c>
      <c r="L2960" s="545" t="s">
        <v>16531</v>
      </c>
      <c r="M2960" s="548" t="s">
        <v>13758</v>
      </c>
      <c r="N2960" s="545" t="s">
        <v>13413</v>
      </c>
      <c r="O2960" s="545" t="s">
        <v>16532</v>
      </c>
      <c r="P2960" s="549">
        <v>3189</v>
      </c>
      <c r="Q2960" s="549">
        <v>1</v>
      </c>
      <c r="R2960" s="549">
        <v>153</v>
      </c>
      <c r="S2960" s="548"/>
      <c r="T2960" s="548"/>
      <c r="U2960" s="99"/>
    </row>
    <row r="2961" spans="1:21" ht="19.5" customHeight="1">
      <c r="A2961" s="545">
        <v>3912</v>
      </c>
      <c r="B2961" s="545" t="s">
        <v>11090</v>
      </c>
      <c r="C2961" s="545" t="s">
        <v>221</v>
      </c>
      <c r="D2961" s="546">
        <v>44592</v>
      </c>
      <c r="E2961" s="171" t="str">
        <f t="shared" si="46"/>
        <v>2022</v>
      </c>
      <c r="F2961" s="547">
        <v>55211</v>
      </c>
      <c r="G2961" s="548">
        <v>0.19</v>
      </c>
      <c r="H2961" s="547">
        <v>46395.8</v>
      </c>
      <c r="I2961" s="545" t="s">
        <v>12684</v>
      </c>
      <c r="J2961" s="545" t="s">
        <v>13297</v>
      </c>
      <c r="K2961" s="545" t="s">
        <v>16533</v>
      </c>
      <c r="L2961" s="545" t="s">
        <v>16534</v>
      </c>
      <c r="M2961" s="548" t="s">
        <v>13758</v>
      </c>
      <c r="N2961" s="545" t="s">
        <v>13413</v>
      </c>
      <c r="O2961" s="545" t="s">
        <v>16535</v>
      </c>
      <c r="P2961" s="549">
        <v>3190</v>
      </c>
      <c r="Q2961" s="549">
        <v>1</v>
      </c>
      <c r="R2961" s="549">
        <v>95</v>
      </c>
      <c r="S2961" s="548">
        <v>2257</v>
      </c>
      <c r="T2961" s="548"/>
      <c r="U2961" s="99"/>
    </row>
    <row r="2962" spans="1:21" ht="19.5" customHeight="1">
      <c r="A2962" s="545">
        <v>3913</v>
      </c>
      <c r="B2962" s="545" t="s">
        <v>3116</v>
      </c>
      <c r="C2962" s="545" t="s">
        <v>216</v>
      </c>
      <c r="D2962" s="546"/>
      <c r="E2962" s="171" t="str">
        <f t="shared" si="46"/>
        <v>1900</v>
      </c>
      <c r="F2962" s="547">
        <v>0</v>
      </c>
      <c r="G2962" s="548">
        <v>0</v>
      </c>
      <c r="H2962" s="547">
        <v>0</v>
      </c>
      <c r="I2962" s="545" t="s">
        <v>12689</v>
      </c>
      <c r="J2962" s="545"/>
      <c r="K2962" s="545" t="s">
        <v>13413</v>
      </c>
      <c r="L2962" s="545" t="s">
        <v>16536</v>
      </c>
      <c r="M2962" s="548" t="s">
        <v>13758</v>
      </c>
      <c r="N2962" s="545" t="s">
        <v>13413</v>
      </c>
      <c r="O2962" s="545" t="s">
        <v>16537</v>
      </c>
      <c r="P2962" s="549">
        <v>3191</v>
      </c>
      <c r="Q2962" s="549">
        <v>1</v>
      </c>
      <c r="R2962" s="549">
        <v>156</v>
      </c>
      <c r="S2962" s="548"/>
      <c r="T2962" s="548"/>
      <c r="U2962" s="99"/>
    </row>
    <row r="2963" spans="1:21" ht="19.5" customHeight="1">
      <c r="A2963" s="545">
        <v>3914</v>
      </c>
      <c r="B2963" s="545" t="s">
        <v>3118</v>
      </c>
      <c r="C2963" s="545" t="s">
        <v>216</v>
      </c>
      <c r="D2963" s="546"/>
      <c r="E2963" s="171" t="str">
        <f t="shared" si="46"/>
        <v>1900</v>
      </c>
      <c r="F2963" s="547">
        <v>0</v>
      </c>
      <c r="G2963" s="548">
        <v>0</v>
      </c>
      <c r="H2963" s="547">
        <v>0</v>
      </c>
      <c r="I2963" s="545" t="s">
        <v>12689</v>
      </c>
      <c r="J2963" s="545"/>
      <c r="K2963" s="545" t="s">
        <v>13413</v>
      </c>
      <c r="L2963" s="545" t="s">
        <v>16538</v>
      </c>
      <c r="M2963" s="548" t="s">
        <v>13758</v>
      </c>
      <c r="N2963" s="545" t="s">
        <v>13413</v>
      </c>
      <c r="O2963" s="545" t="s">
        <v>16539</v>
      </c>
      <c r="P2963" s="549">
        <v>3192</v>
      </c>
      <c r="Q2963" s="549">
        <v>1</v>
      </c>
      <c r="R2963" s="549">
        <v>156</v>
      </c>
      <c r="S2963" s="548"/>
      <c r="T2963" s="548"/>
      <c r="U2963" s="99"/>
    </row>
    <row r="2964" spans="1:21" ht="19.5" customHeight="1">
      <c r="A2964" s="545">
        <v>3915</v>
      </c>
      <c r="B2964" s="545" t="s">
        <v>1460</v>
      </c>
      <c r="C2964" s="545" t="s">
        <v>216</v>
      </c>
      <c r="D2964" s="546">
        <v>44592</v>
      </c>
      <c r="E2964" s="171" t="str">
        <f t="shared" si="46"/>
        <v>2022</v>
      </c>
      <c r="F2964" s="547">
        <v>79373</v>
      </c>
      <c r="G2964" s="548">
        <v>0.19</v>
      </c>
      <c r="H2964" s="547">
        <v>66700</v>
      </c>
      <c r="I2964" s="545" t="s">
        <v>12685</v>
      </c>
      <c r="J2964" s="545" t="s">
        <v>13297</v>
      </c>
      <c r="K2964" s="545" t="s">
        <v>13413</v>
      </c>
      <c r="L2964" s="545" t="s">
        <v>16540</v>
      </c>
      <c r="M2964" s="548" t="s">
        <v>13758</v>
      </c>
      <c r="N2964" s="545" t="s">
        <v>13413</v>
      </c>
      <c r="O2964" s="545" t="s">
        <v>13413</v>
      </c>
      <c r="P2964" s="549">
        <v>3193</v>
      </c>
      <c r="Q2964" s="549">
        <v>1</v>
      </c>
      <c r="R2964" s="549">
        <v>11</v>
      </c>
      <c r="S2964" s="548">
        <v>2257</v>
      </c>
      <c r="T2964" s="548"/>
      <c r="U2964" s="99"/>
    </row>
    <row r="2965" spans="1:21" ht="19.5" customHeight="1">
      <c r="A2965" s="545">
        <v>3916</v>
      </c>
      <c r="B2965" s="545" t="s">
        <v>1459</v>
      </c>
      <c r="C2965" s="545" t="s">
        <v>216</v>
      </c>
      <c r="D2965" s="546"/>
      <c r="E2965" s="171" t="str">
        <f t="shared" si="46"/>
        <v>1900</v>
      </c>
      <c r="F2965" s="547">
        <v>0</v>
      </c>
      <c r="G2965" s="548">
        <v>0</v>
      </c>
      <c r="H2965" s="547">
        <v>0</v>
      </c>
      <c r="I2965" s="545" t="s">
        <v>12685</v>
      </c>
      <c r="J2965" s="545"/>
      <c r="K2965" s="545" t="s">
        <v>13413</v>
      </c>
      <c r="L2965" s="545" t="s">
        <v>16541</v>
      </c>
      <c r="M2965" s="548" t="s">
        <v>13758</v>
      </c>
      <c r="N2965" s="545" t="s">
        <v>13413</v>
      </c>
      <c r="O2965" s="545" t="s">
        <v>13413</v>
      </c>
      <c r="P2965" s="549">
        <v>3194</v>
      </c>
      <c r="Q2965" s="549">
        <v>1</v>
      </c>
      <c r="R2965" s="549">
        <v>11</v>
      </c>
      <c r="S2965" s="548"/>
      <c r="T2965" s="548"/>
      <c r="U2965" s="99"/>
    </row>
    <row r="2966" spans="1:21" ht="19.5" customHeight="1">
      <c r="A2966" s="545">
        <v>3917</v>
      </c>
      <c r="B2966" s="545" t="s">
        <v>1575</v>
      </c>
      <c r="C2966" s="545" t="s">
        <v>216</v>
      </c>
      <c r="D2966" s="546"/>
      <c r="E2966" s="171" t="str">
        <f t="shared" si="46"/>
        <v>1900</v>
      </c>
      <c r="F2966" s="547">
        <v>0</v>
      </c>
      <c r="G2966" s="548">
        <v>0</v>
      </c>
      <c r="H2966" s="547">
        <v>0</v>
      </c>
      <c r="I2966" s="545" t="s">
        <v>12685</v>
      </c>
      <c r="J2966" s="545"/>
      <c r="K2966" s="545" t="s">
        <v>13413</v>
      </c>
      <c r="L2966" s="545" t="s">
        <v>13413</v>
      </c>
      <c r="M2966" s="548" t="s">
        <v>13758</v>
      </c>
      <c r="N2966" s="545" t="s">
        <v>13413</v>
      </c>
      <c r="O2966" s="545" t="s">
        <v>16542</v>
      </c>
      <c r="P2966" s="549">
        <v>3195</v>
      </c>
      <c r="Q2966" s="549">
        <v>1</v>
      </c>
      <c r="R2966" s="549">
        <v>11</v>
      </c>
      <c r="S2966" s="548"/>
      <c r="T2966" s="548"/>
      <c r="U2966" s="99"/>
    </row>
    <row r="2967" spans="1:21" ht="19.5" customHeight="1">
      <c r="A2967" s="545">
        <v>3918</v>
      </c>
      <c r="B2967" s="545" t="s">
        <v>1576</v>
      </c>
      <c r="C2967" s="545" t="s">
        <v>216</v>
      </c>
      <c r="D2967" s="546"/>
      <c r="E2967" s="171" t="str">
        <f t="shared" si="46"/>
        <v>1900</v>
      </c>
      <c r="F2967" s="547">
        <v>0</v>
      </c>
      <c r="G2967" s="548">
        <v>0</v>
      </c>
      <c r="H2967" s="547">
        <v>0</v>
      </c>
      <c r="I2967" s="545" t="s">
        <v>12685</v>
      </c>
      <c r="J2967" s="545"/>
      <c r="K2967" s="545" t="s">
        <v>13413</v>
      </c>
      <c r="L2967" s="545" t="s">
        <v>13413</v>
      </c>
      <c r="M2967" s="548" t="s">
        <v>13758</v>
      </c>
      <c r="N2967" s="545" t="s">
        <v>13413</v>
      </c>
      <c r="O2967" s="545" t="s">
        <v>16542</v>
      </c>
      <c r="P2967" s="549">
        <v>3196</v>
      </c>
      <c r="Q2967" s="549">
        <v>1</v>
      </c>
      <c r="R2967" s="549">
        <v>11</v>
      </c>
      <c r="S2967" s="548"/>
      <c r="T2967" s="548"/>
      <c r="U2967" s="99"/>
    </row>
    <row r="2968" spans="1:21" ht="19.5" customHeight="1">
      <c r="A2968" s="545">
        <v>3919</v>
      </c>
      <c r="B2968" s="545" t="s">
        <v>1574</v>
      </c>
      <c r="C2968" s="545" t="s">
        <v>216</v>
      </c>
      <c r="D2968" s="546"/>
      <c r="E2968" s="171" t="str">
        <f t="shared" si="46"/>
        <v>1900</v>
      </c>
      <c r="F2968" s="547">
        <v>0</v>
      </c>
      <c r="G2968" s="548">
        <v>0</v>
      </c>
      <c r="H2968" s="547">
        <v>0</v>
      </c>
      <c r="I2968" s="545" t="s">
        <v>12685</v>
      </c>
      <c r="J2968" s="545"/>
      <c r="K2968" s="545" t="s">
        <v>13413</v>
      </c>
      <c r="L2968" s="545" t="s">
        <v>13413</v>
      </c>
      <c r="M2968" s="548" t="s">
        <v>13758</v>
      </c>
      <c r="N2968" s="545" t="s">
        <v>13413</v>
      </c>
      <c r="O2968" s="545" t="s">
        <v>16542</v>
      </c>
      <c r="P2968" s="549">
        <v>3197</v>
      </c>
      <c r="Q2968" s="549">
        <v>1</v>
      </c>
      <c r="R2968" s="549">
        <v>11</v>
      </c>
      <c r="S2968" s="548"/>
      <c r="T2968" s="548"/>
      <c r="U2968" s="99"/>
    </row>
    <row r="2969" spans="1:21" ht="19.5" customHeight="1">
      <c r="A2969" s="545">
        <v>3920</v>
      </c>
      <c r="B2969" s="545" t="s">
        <v>11089</v>
      </c>
      <c r="C2969" s="545" t="s">
        <v>216</v>
      </c>
      <c r="D2969" s="546"/>
      <c r="E2969" s="171" t="str">
        <f t="shared" si="46"/>
        <v>1900</v>
      </c>
      <c r="F2969" s="547">
        <v>0</v>
      </c>
      <c r="G2969" s="548">
        <v>0</v>
      </c>
      <c r="H2969" s="547">
        <v>0</v>
      </c>
      <c r="I2969" s="545" t="s">
        <v>12673</v>
      </c>
      <c r="J2969" s="545"/>
      <c r="K2969" s="545" t="s">
        <v>13413</v>
      </c>
      <c r="L2969" s="545" t="s">
        <v>13413</v>
      </c>
      <c r="M2969" s="548" t="s">
        <v>13758</v>
      </c>
      <c r="N2969" s="545" t="s">
        <v>13413</v>
      </c>
      <c r="O2969" s="545" t="s">
        <v>14206</v>
      </c>
      <c r="P2969" s="549">
        <v>3198</v>
      </c>
      <c r="Q2969" s="549">
        <v>1</v>
      </c>
      <c r="R2969" s="549">
        <v>140</v>
      </c>
      <c r="S2969" s="548"/>
      <c r="T2969" s="548"/>
      <c r="U2969" s="99"/>
    </row>
    <row r="2970" spans="1:21" ht="19.5" customHeight="1">
      <c r="A2970" s="545">
        <v>3921</v>
      </c>
      <c r="B2970" s="545" t="s">
        <v>11088</v>
      </c>
      <c r="C2970" s="545" t="s">
        <v>216</v>
      </c>
      <c r="D2970" s="546"/>
      <c r="E2970" s="171" t="str">
        <f t="shared" si="46"/>
        <v>1900</v>
      </c>
      <c r="F2970" s="547">
        <v>0</v>
      </c>
      <c r="G2970" s="548">
        <v>0</v>
      </c>
      <c r="H2970" s="547">
        <v>0</v>
      </c>
      <c r="I2970" s="545" t="s">
        <v>12753</v>
      </c>
      <c r="J2970" s="545"/>
      <c r="K2970" s="545" t="s">
        <v>16543</v>
      </c>
      <c r="L2970" s="545" t="s">
        <v>13413</v>
      </c>
      <c r="M2970" s="548" t="s">
        <v>13758</v>
      </c>
      <c r="N2970" s="545" t="s">
        <v>22191</v>
      </c>
      <c r="O2970" s="545" t="s">
        <v>16544</v>
      </c>
      <c r="P2970" s="549">
        <v>3199</v>
      </c>
      <c r="Q2970" s="549">
        <v>1</v>
      </c>
      <c r="R2970" s="549">
        <v>165</v>
      </c>
      <c r="S2970" s="548"/>
      <c r="T2970" s="548">
        <v>182</v>
      </c>
      <c r="U2970" s="99"/>
    </row>
    <row r="2971" spans="1:21" ht="19.5" customHeight="1">
      <c r="A2971" s="545">
        <v>3922</v>
      </c>
      <c r="B2971" s="545" t="s">
        <v>3011</v>
      </c>
      <c r="C2971" s="545" t="s">
        <v>209</v>
      </c>
      <c r="D2971" s="546"/>
      <c r="E2971" s="171" t="str">
        <f t="shared" si="46"/>
        <v>1900</v>
      </c>
      <c r="F2971" s="547">
        <v>0</v>
      </c>
      <c r="G2971" s="548">
        <v>0</v>
      </c>
      <c r="H2971" s="547">
        <v>0</v>
      </c>
      <c r="I2971" s="545" t="s">
        <v>12717</v>
      </c>
      <c r="J2971" s="545"/>
      <c r="K2971" s="545" t="s">
        <v>13413</v>
      </c>
      <c r="L2971" s="545" t="s">
        <v>14748</v>
      </c>
      <c r="M2971" s="548" t="s">
        <v>13758</v>
      </c>
      <c r="N2971" s="545" t="s">
        <v>13413</v>
      </c>
      <c r="O2971" s="545" t="s">
        <v>14749</v>
      </c>
      <c r="P2971" s="549">
        <v>3200</v>
      </c>
      <c r="Q2971" s="549">
        <v>1</v>
      </c>
      <c r="R2971" s="549">
        <v>19</v>
      </c>
      <c r="S2971" s="548"/>
      <c r="T2971" s="548"/>
      <c r="U2971" s="99"/>
    </row>
    <row r="2972" spans="1:21" ht="19.5" customHeight="1">
      <c r="A2972" s="545">
        <v>3923</v>
      </c>
      <c r="B2972" s="545" t="s">
        <v>11087</v>
      </c>
      <c r="C2972" s="545" t="s">
        <v>221</v>
      </c>
      <c r="D2972" s="546"/>
      <c r="E2972" s="171" t="str">
        <f t="shared" si="46"/>
        <v>1900</v>
      </c>
      <c r="F2972" s="547">
        <v>0</v>
      </c>
      <c r="G2972" s="548">
        <v>0</v>
      </c>
      <c r="H2972" s="547">
        <v>0</v>
      </c>
      <c r="I2972" s="545" t="s">
        <v>12717</v>
      </c>
      <c r="J2972" s="545"/>
      <c r="K2972" s="545" t="s">
        <v>13413</v>
      </c>
      <c r="L2972" s="545" t="s">
        <v>16169</v>
      </c>
      <c r="M2972" s="548" t="s">
        <v>13758</v>
      </c>
      <c r="N2972" s="545" t="s">
        <v>22186</v>
      </c>
      <c r="O2972" s="545" t="s">
        <v>16170</v>
      </c>
      <c r="P2972" s="549">
        <v>3201</v>
      </c>
      <c r="Q2972" s="549">
        <v>1</v>
      </c>
      <c r="R2972" s="549">
        <v>19</v>
      </c>
      <c r="S2972" s="548"/>
      <c r="T2972" s="548">
        <v>161</v>
      </c>
      <c r="U2972" s="99"/>
    </row>
    <row r="2973" spans="1:21" ht="19.5" customHeight="1">
      <c r="A2973" s="545">
        <v>3924</v>
      </c>
      <c r="B2973" s="545" t="s">
        <v>7988</v>
      </c>
      <c r="C2973" s="545" t="s">
        <v>221</v>
      </c>
      <c r="D2973" s="546">
        <v>43558</v>
      </c>
      <c r="E2973" s="171" t="str">
        <f t="shared" si="46"/>
        <v>2019</v>
      </c>
      <c r="F2973" s="547">
        <v>2073</v>
      </c>
      <c r="G2973" s="548">
        <v>0.19</v>
      </c>
      <c r="H2973" s="547">
        <v>1742.02</v>
      </c>
      <c r="I2973" s="545" t="s">
        <v>12717</v>
      </c>
      <c r="J2973" s="545" t="s">
        <v>13298</v>
      </c>
      <c r="K2973" s="545" t="s">
        <v>13413</v>
      </c>
      <c r="L2973" s="545" t="s">
        <v>16545</v>
      </c>
      <c r="M2973" s="548" t="s">
        <v>13758</v>
      </c>
      <c r="N2973" s="545" t="s">
        <v>22186</v>
      </c>
      <c r="O2973" s="545" t="s">
        <v>16170</v>
      </c>
      <c r="P2973" s="549">
        <v>3202</v>
      </c>
      <c r="Q2973" s="549">
        <v>1</v>
      </c>
      <c r="R2973" s="549">
        <v>19</v>
      </c>
      <c r="S2973" s="548">
        <v>1012</v>
      </c>
      <c r="T2973" s="548">
        <v>161</v>
      </c>
      <c r="U2973" s="99"/>
    </row>
    <row r="2974" spans="1:21" ht="19.5" customHeight="1">
      <c r="A2974" s="545">
        <v>3925</v>
      </c>
      <c r="B2974" s="545" t="s">
        <v>11086</v>
      </c>
      <c r="C2974" s="545" t="s">
        <v>216</v>
      </c>
      <c r="D2974" s="546"/>
      <c r="E2974" s="171" t="str">
        <f t="shared" si="46"/>
        <v>1900</v>
      </c>
      <c r="F2974" s="547">
        <v>0</v>
      </c>
      <c r="G2974" s="548">
        <v>0</v>
      </c>
      <c r="H2974" s="547">
        <v>0</v>
      </c>
      <c r="I2974" s="545" t="s">
        <v>12721</v>
      </c>
      <c r="J2974" s="545"/>
      <c r="K2974" s="545" t="s">
        <v>13413</v>
      </c>
      <c r="L2974" s="545" t="s">
        <v>13413</v>
      </c>
      <c r="M2974" s="548" t="s">
        <v>13758</v>
      </c>
      <c r="N2974" s="545" t="s">
        <v>13413</v>
      </c>
      <c r="O2974" s="545" t="s">
        <v>14659</v>
      </c>
      <c r="P2974" s="549">
        <v>3203</v>
      </c>
      <c r="Q2974" s="549">
        <v>1</v>
      </c>
      <c r="R2974" s="549">
        <v>144</v>
      </c>
      <c r="S2974" s="548"/>
      <c r="T2974" s="548"/>
      <c r="U2974" s="99"/>
    </row>
    <row r="2975" spans="1:21" ht="19.5" customHeight="1">
      <c r="A2975" s="545">
        <v>3926</v>
      </c>
      <c r="B2975" s="545" t="s">
        <v>2761</v>
      </c>
      <c r="C2975" s="545" t="s">
        <v>216</v>
      </c>
      <c r="D2975" s="546"/>
      <c r="E2975" s="171" t="str">
        <f t="shared" si="46"/>
        <v>1900</v>
      </c>
      <c r="F2975" s="547">
        <v>0</v>
      </c>
      <c r="G2975" s="548">
        <v>0</v>
      </c>
      <c r="H2975" s="547">
        <v>0</v>
      </c>
      <c r="I2975" s="545" t="s">
        <v>12721</v>
      </c>
      <c r="J2975" s="545"/>
      <c r="K2975" s="545" t="s">
        <v>13413</v>
      </c>
      <c r="L2975" s="545" t="s">
        <v>13413</v>
      </c>
      <c r="M2975" s="548" t="s">
        <v>13758</v>
      </c>
      <c r="N2975" s="545" t="s">
        <v>13413</v>
      </c>
      <c r="O2975" s="545" t="s">
        <v>13413</v>
      </c>
      <c r="P2975" s="549">
        <v>3204</v>
      </c>
      <c r="Q2975" s="549">
        <v>1</v>
      </c>
      <c r="R2975" s="549">
        <v>144</v>
      </c>
      <c r="S2975" s="548"/>
      <c r="T2975" s="548"/>
      <c r="U2975" s="99"/>
    </row>
    <row r="2976" spans="1:21" ht="19.5" customHeight="1">
      <c r="A2976" s="545">
        <v>3927</v>
      </c>
      <c r="B2976" s="545" t="s">
        <v>11085</v>
      </c>
      <c r="C2976" s="545" t="s">
        <v>216</v>
      </c>
      <c r="D2976" s="546"/>
      <c r="E2976" s="171" t="str">
        <f t="shared" si="46"/>
        <v>1900</v>
      </c>
      <c r="F2976" s="547">
        <v>0</v>
      </c>
      <c r="G2976" s="548">
        <v>0</v>
      </c>
      <c r="H2976" s="547">
        <v>0</v>
      </c>
      <c r="I2976" s="545" t="s">
        <v>12721</v>
      </c>
      <c r="J2976" s="545"/>
      <c r="K2976" s="545" t="s">
        <v>13413</v>
      </c>
      <c r="L2976" s="545" t="s">
        <v>13413</v>
      </c>
      <c r="M2976" s="548" t="s">
        <v>13758</v>
      </c>
      <c r="N2976" s="545" t="s">
        <v>13413</v>
      </c>
      <c r="O2976" s="545" t="s">
        <v>16546</v>
      </c>
      <c r="P2976" s="549">
        <v>3205</v>
      </c>
      <c r="Q2976" s="549">
        <v>1</v>
      </c>
      <c r="R2976" s="549">
        <v>144</v>
      </c>
      <c r="S2976" s="548"/>
      <c r="T2976" s="548"/>
      <c r="U2976" s="99"/>
    </row>
    <row r="2977" spans="1:21" ht="19.5" customHeight="1">
      <c r="A2977" s="545">
        <v>3928</v>
      </c>
      <c r="B2977" s="545" t="s">
        <v>11084</v>
      </c>
      <c r="C2977" s="545" t="s">
        <v>216</v>
      </c>
      <c r="D2977" s="546"/>
      <c r="E2977" s="171" t="str">
        <f t="shared" si="46"/>
        <v>1900</v>
      </c>
      <c r="F2977" s="547">
        <v>0</v>
      </c>
      <c r="G2977" s="548">
        <v>0</v>
      </c>
      <c r="H2977" s="547">
        <v>0</v>
      </c>
      <c r="I2977" s="545" t="s">
        <v>12721</v>
      </c>
      <c r="J2977" s="545"/>
      <c r="K2977" s="545" t="s">
        <v>13413</v>
      </c>
      <c r="L2977" s="545" t="s">
        <v>13413</v>
      </c>
      <c r="M2977" s="548" t="s">
        <v>13758</v>
      </c>
      <c r="N2977" s="545" t="s">
        <v>13413</v>
      </c>
      <c r="O2977" s="545" t="s">
        <v>16547</v>
      </c>
      <c r="P2977" s="549">
        <v>3206</v>
      </c>
      <c r="Q2977" s="549">
        <v>1</v>
      </c>
      <c r="R2977" s="549">
        <v>144</v>
      </c>
      <c r="S2977" s="548"/>
      <c r="T2977" s="548"/>
      <c r="U2977" s="99"/>
    </row>
    <row r="2978" spans="1:21" ht="19.5" customHeight="1">
      <c r="A2978" s="545">
        <v>3929</v>
      </c>
      <c r="B2978" s="545" t="s">
        <v>11083</v>
      </c>
      <c r="C2978" s="545" t="s">
        <v>216</v>
      </c>
      <c r="D2978" s="546"/>
      <c r="E2978" s="171" t="str">
        <f t="shared" si="46"/>
        <v>1900</v>
      </c>
      <c r="F2978" s="547">
        <v>0</v>
      </c>
      <c r="G2978" s="548">
        <v>0</v>
      </c>
      <c r="H2978" s="547">
        <v>0</v>
      </c>
      <c r="I2978" s="545" t="s">
        <v>12721</v>
      </c>
      <c r="J2978" s="545"/>
      <c r="K2978" s="545" t="s">
        <v>13413</v>
      </c>
      <c r="L2978" s="545" t="s">
        <v>13413</v>
      </c>
      <c r="M2978" s="548" t="s">
        <v>13758</v>
      </c>
      <c r="N2978" s="545" t="s">
        <v>13413</v>
      </c>
      <c r="O2978" s="545" t="s">
        <v>16548</v>
      </c>
      <c r="P2978" s="549">
        <v>3207</v>
      </c>
      <c r="Q2978" s="549">
        <v>1</v>
      </c>
      <c r="R2978" s="549">
        <v>144</v>
      </c>
      <c r="S2978" s="548"/>
      <c r="T2978" s="548"/>
      <c r="U2978" s="99"/>
    </row>
    <row r="2979" spans="1:21" ht="19.5" customHeight="1">
      <c r="A2979" s="545">
        <v>3931</v>
      </c>
      <c r="B2979" s="545" t="s">
        <v>11082</v>
      </c>
      <c r="C2979" s="545" t="s">
        <v>221</v>
      </c>
      <c r="D2979" s="546"/>
      <c r="E2979" s="171" t="str">
        <f t="shared" si="46"/>
        <v>1900</v>
      </c>
      <c r="F2979" s="547">
        <v>0</v>
      </c>
      <c r="G2979" s="548">
        <v>0</v>
      </c>
      <c r="H2979" s="547">
        <v>0</v>
      </c>
      <c r="I2979" s="545" t="s">
        <v>12684</v>
      </c>
      <c r="J2979" s="545"/>
      <c r="K2979" s="545" t="s">
        <v>13413</v>
      </c>
      <c r="L2979" s="545" t="s">
        <v>14962</v>
      </c>
      <c r="M2979" s="548" t="s">
        <v>13758</v>
      </c>
      <c r="N2979" s="545" t="s">
        <v>13413</v>
      </c>
      <c r="O2979" s="545" t="s">
        <v>13413</v>
      </c>
      <c r="P2979" s="549">
        <v>3208</v>
      </c>
      <c r="Q2979" s="549">
        <v>1</v>
      </c>
      <c r="R2979" s="549">
        <v>95</v>
      </c>
      <c r="S2979" s="548"/>
      <c r="T2979" s="548"/>
      <c r="U2979" s="99"/>
    </row>
    <row r="2980" spans="1:21" ht="19.5" customHeight="1">
      <c r="A2980" s="545">
        <v>3932</v>
      </c>
      <c r="B2980" s="545" t="s">
        <v>11081</v>
      </c>
      <c r="C2980" s="545" t="s">
        <v>221</v>
      </c>
      <c r="D2980" s="546"/>
      <c r="E2980" s="171" t="str">
        <f t="shared" si="46"/>
        <v>1900</v>
      </c>
      <c r="F2980" s="547">
        <v>0</v>
      </c>
      <c r="G2980" s="548">
        <v>0</v>
      </c>
      <c r="H2980" s="547">
        <v>0</v>
      </c>
      <c r="I2980" s="545" t="s">
        <v>12684</v>
      </c>
      <c r="J2980" s="545"/>
      <c r="K2980" s="545" t="s">
        <v>13413</v>
      </c>
      <c r="L2980" s="545" t="s">
        <v>14962</v>
      </c>
      <c r="M2980" s="548" t="s">
        <v>13758</v>
      </c>
      <c r="N2980" s="545" t="s">
        <v>13413</v>
      </c>
      <c r="O2980" s="545" t="s">
        <v>16511</v>
      </c>
      <c r="P2980" s="549">
        <v>3209</v>
      </c>
      <c r="Q2980" s="549">
        <v>1</v>
      </c>
      <c r="R2980" s="549">
        <v>95</v>
      </c>
      <c r="S2980" s="548"/>
      <c r="T2980" s="548"/>
      <c r="U2980" s="99"/>
    </row>
    <row r="2981" spans="1:21" ht="19.5" customHeight="1">
      <c r="A2981" s="545">
        <v>3934</v>
      </c>
      <c r="B2981" s="545" t="s">
        <v>11080</v>
      </c>
      <c r="C2981" s="545" t="s">
        <v>221</v>
      </c>
      <c r="D2981" s="546"/>
      <c r="E2981" s="171" t="str">
        <f t="shared" si="46"/>
        <v>1900</v>
      </c>
      <c r="F2981" s="547">
        <v>0</v>
      </c>
      <c r="G2981" s="548">
        <v>0</v>
      </c>
      <c r="H2981" s="547">
        <v>0</v>
      </c>
      <c r="I2981" s="545" t="s">
        <v>12684</v>
      </c>
      <c r="J2981" s="545"/>
      <c r="K2981" s="545" t="s">
        <v>13413</v>
      </c>
      <c r="L2981" s="545" t="s">
        <v>16549</v>
      </c>
      <c r="M2981" s="548" t="s">
        <v>13758</v>
      </c>
      <c r="N2981" s="545" t="s">
        <v>13413</v>
      </c>
      <c r="O2981" s="545" t="s">
        <v>13413</v>
      </c>
      <c r="P2981" s="549">
        <v>3210</v>
      </c>
      <c r="Q2981" s="549">
        <v>1</v>
      </c>
      <c r="R2981" s="549">
        <v>95</v>
      </c>
      <c r="S2981" s="548"/>
      <c r="T2981" s="548"/>
      <c r="U2981" s="99"/>
    </row>
    <row r="2982" spans="1:21" ht="19.5" customHeight="1">
      <c r="A2982" s="545">
        <v>3935</v>
      </c>
      <c r="B2982" s="545" t="s">
        <v>11079</v>
      </c>
      <c r="C2982" s="545" t="s">
        <v>221</v>
      </c>
      <c r="D2982" s="546"/>
      <c r="E2982" s="171" t="str">
        <f t="shared" si="46"/>
        <v>1900</v>
      </c>
      <c r="F2982" s="547">
        <v>0</v>
      </c>
      <c r="G2982" s="548">
        <v>0</v>
      </c>
      <c r="H2982" s="547">
        <v>0</v>
      </c>
      <c r="I2982" s="545" t="s">
        <v>12684</v>
      </c>
      <c r="J2982" s="545"/>
      <c r="K2982" s="545" t="s">
        <v>13413</v>
      </c>
      <c r="L2982" s="545" t="s">
        <v>15048</v>
      </c>
      <c r="M2982" s="548" t="s">
        <v>13758</v>
      </c>
      <c r="N2982" s="545" t="s">
        <v>13413</v>
      </c>
      <c r="O2982" s="545" t="s">
        <v>13413</v>
      </c>
      <c r="P2982" s="549">
        <v>3211</v>
      </c>
      <c r="Q2982" s="549">
        <v>1</v>
      </c>
      <c r="R2982" s="549">
        <v>95</v>
      </c>
      <c r="S2982" s="548"/>
      <c r="T2982" s="548"/>
      <c r="U2982" s="99"/>
    </row>
    <row r="2983" spans="1:21" ht="19.5" customHeight="1">
      <c r="A2983" s="545">
        <v>3936</v>
      </c>
      <c r="B2983" s="545" t="s">
        <v>826</v>
      </c>
      <c r="C2983" s="545" t="s">
        <v>221</v>
      </c>
      <c r="D2983" s="546"/>
      <c r="E2983" s="171" t="str">
        <f t="shared" si="46"/>
        <v>1900</v>
      </c>
      <c r="F2983" s="547">
        <v>0</v>
      </c>
      <c r="G2983" s="548">
        <v>0</v>
      </c>
      <c r="H2983" s="547">
        <v>0</v>
      </c>
      <c r="I2983" s="545" t="s">
        <v>12684</v>
      </c>
      <c r="J2983" s="545"/>
      <c r="K2983" s="545" t="s">
        <v>13413</v>
      </c>
      <c r="L2983" s="545" t="s">
        <v>16549</v>
      </c>
      <c r="M2983" s="548" t="s">
        <v>13758</v>
      </c>
      <c r="N2983" s="545" t="s">
        <v>13413</v>
      </c>
      <c r="O2983" s="545" t="s">
        <v>13413</v>
      </c>
      <c r="P2983" s="549">
        <v>3212</v>
      </c>
      <c r="Q2983" s="549">
        <v>1</v>
      </c>
      <c r="R2983" s="549">
        <v>95</v>
      </c>
      <c r="S2983" s="548"/>
      <c r="T2983" s="548"/>
      <c r="U2983" s="99"/>
    </row>
    <row r="2984" spans="1:21" ht="19.5" customHeight="1">
      <c r="A2984" s="545">
        <v>3937</v>
      </c>
      <c r="B2984" s="545" t="s">
        <v>3363</v>
      </c>
      <c r="C2984" s="545" t="s">
        <v>288</v>
      </c>
      <c r="D2984" s="546">
        <v>46052</v>
      </c>
      <c r="E2984" s="171" t="str">
        <f t="shared" si="46"/>
        <v>2026</v>
      </c>
      <c r="F2984" s="547">
        <v>10061</v>
      </c>
      <c r="G2984" s="548">
        <v>0.19</v>
      </c>
      <c r="H2984" s="547">
        <v>8454.6200000000008</v>
      </c>
      <c r="I2984" s="545" t="s">
        <v>12670</v>
      </c>
      <c r="J2984" s="545" t="s">
        <v>13307</v>
      </c>
      <c r="K2984" s="545" t="s">
        <v>13413</v>
      </c>
      <c r="L2984" s="545" t="s">
        <v>13413</v>
      </c>
      <c r="M2984" s="548" t="s">
        <v>13758</v>
      </c>
      <c r="N2984" s="545" t="s">
        <v>13413</v>
      </c>
      <c r="O2984" s="545" t="s">
        <v>13413</v>
      </c>
      <c r="P2984" s="549">
        <v>3213</v>
      </c>
      <c r="Q2984" s="549">
        <v>1</v>
      </c>
      <c r="R2984" s="549">
        <v>24</v>
      </c>
      <c r="S2984" s="548">
        <v>2228</v>
      </c>
      <c r="T2984" s="548"/>
      <c r="U2984" s="99"/>
    </row>
    <row r="2985" spans="1:21" ht="19.5" customHeight="1">
      <c r="A2985" s="545">
        <v>3938</v>
      </c>
      <c r="B2985" s="545" t="s">
        <v>11078</v>
      </c>
      <c r="C2985" s="545" t="s">
        <v>221</v>
      </c>
      <c r="D2985" s="546"/>
      <c r="E2985" s="171" t="str">
        <f t="shared" si="46"/>
        <v>1900</v>
      </c>
      <c r="F2985" s="547">
        <v>0</v>
      </c>
      <c r="G2985" s="548">
        <v>0</v>
      </c>
      <c r="H2985" s="547">
        <v>0</v>
      </c>
      <c r="I2985" s="545" t="s">
        <v>12684</v>
      </c>
      <c r="J2985" s="545"/>
      <c r="K2985" s="545" t="s">
        <v>13413</v>
      </c>
      <c r="L2985" s="545" t="s">
        <v>16549</v>
      </c>
      <c r="M2985" s="548" t="s">
        <v>13758</v>
      </c>
      <c r="N2985" s="545" t="s">
        <v>13413</v>
      </c>
      <c r="O2985" s="545" t="s">
        <v>13413</v>
      </c>
      <c r="P2985" s="549">
        <v>3214</v>
      </c>
      <c r="Q2985" s="549">
        <v>1</v>
      </c>
      <c r="R2985" s="549">
        <v>95</v>
      </c>
      <c r="S2985" s="548"/>
      <c r="T2985" s="548"/>
      <c r="U2985" s="99"/>
    </row>
    <row r="2986" spans="1:21" ht="19.5" customHeight="1">
      <c r="A2986" s="545">
        <v>3939</v>
      </c>
      <c r="B2986" s="545" t="s">
        <v>11077</v>
      </c>
      <c r="C2986" s="545" t="s">
        <v>221</v>
      </c>
      <c r="D2986" s="546"/>
      <c r="E2986" s="171" t="str">
        <f t="shared" si="46"/>
        <v>1900</v>
      </c>
      <c r="F2986" s="547">
        <v>0</v>
      </c>
      <c r="G2986" s="548">
        <v>0</v>
      </c>
      <c r="H2986" s="547">
        <v>0</v>
      </c>
      <c r="I2986" s="545" t="s">
        <v>12684</v>
      </c>
      <c r="J2986" s="545"/>
      <c r="K2986" s="545" t="s">
        <v>13413</v>
      </c>
      <c r="L2986" s="545" t="s">
        <v>16549</v>
      </c>
      <c r="M2986" s="548" t="s">
        <v>13758</v>
      </c>
      <c r="N2986" s="545" t="s">
        <v>13413</v>
      </c>
      <c r="O2986" s="545" t="s">
        <v>13413</v>
      </c>
      <c r="P2986" s="549">
        <v>3215</v>
      </c>
      <c r="Q2986" s="549">
        <v>1</v>
      </c>
      <c r="R2986" s="549">
        <v>95</v>
      </c>
      <c r="S2986" s="548"/>
      <c r="T2986" s="548"/>
      <c r="U2986" s="99"/>
    </row>
    <row r="2987" spans="1:21" ht="19.5" customHeight="1">
      <c r="A2987" s="545">
        <v>3940</v>
      </c>
      <c r="B2987" s="545" t="s">
        <v>711</v>
      </c>
      <c r="C2987" s="545" t="s">
        <v>221</v>
      </c>
      <c r="D2987" s="546"/>
      <c r="E2987" s="171" t="str">
        <f t="shared" si="46"/>
        <v>1900</v>
      </c>
      <c r="F2987" s="547">
        <v>0</v>
      </c>
      <c r="G2987" s="548">
        <v>0</v>
      </c>
      <c r="H2987" s="547">
        <v>0</v>
      </c>
      <c r="I2987" s="545" t="s">
        <v>12687</v>
      </c>
      <c r="J2987" s="545"/>
      <c r="K2987" s="545" t="s">
        <v>13413</v>
      </c>
      <c r="L2987" s="545" t="s">
        <v>14908</v>
      </c>
      <c r="M2987" s="548" t="s">
        <v>13758</v>
      </c>
      <c r="N2987" s="545" t="s">
        <v>13413</v>
      </c>
      <c r="O2987" s="545" t="s">
        <v>13413</v>
      </c>
      <c r="P2987" s="549">
        <v>3216</v>
      </c>
      <c r="Q2987" s="549">
        <v>1</v>
      </c>
      <c r="R2987" s="549">
        <v>91</v>
      </c>
      <c r="S2987" s="548"/>
      <c r="T2987" s="548"/>
      <c r="U2987" s="99"/>
    </row>
    <row r="2988" spans="1:21" ht="19.5" customHeight="1">
      <c r="A2988" s="545">
        <v>3941</v>
      </c>
      <c r="B2988" s="545" t="s">
        <v>11076</v>
      </c>
      <c r="C2988" s="545" t="s">
        <v>221</v>
      </c>
      <c r="D2988" s="546"/>
      <c r="E2988" s="171" t="str">
        <f t="shared" si="46"/>
        <v>1900</v>
      </c>
      <c r="F2988" s="547">
        <v>0</v>
      </c>
      <c r="G2988" s="548">
        <v>0</v>
      </c>
      <c r="H2988" s="547">
        <v>0</v>
      </c>
      <c r="I2988" s="545" t="s">
        <v>12687</v>
      </c>
      <c r="J2988" s="545"/>
      <c r="K2988" s="545" t="s">
        <v>13413</v>
      </c>
      <c r="L2988" s="545" t="s">
        <v>14908</v>
      </c>
      <c r="M2988" s="548" t="s">
        <v>13758</v>
      </c>
      <c r="N2988" s="545" t="s">
        <v>13413</v>
      </c>
      <c r="O2988" s="545" t="s">
        <v>13413</v>
      </c>
      <c r="P2988" s="549">
        <v>3217</v>
      </c>
      <c r="Q2988" s="549">
        <v>1</v>
      </c>
      <c r="R2988" s="549">
        <v>91</v>
      </c>
      <c r="S2988" s="548"/>
      <c r="T2988" s="548"/>
      <c r="U2988" s="99"/>
    </row>
    <row r="2989" spans="1:21" ht="19.5" customHeight="1">
      <c r="A2989" s="545">
        <v>3942</v>
      </c>
      <c r="B2989" s="545" t="s">
        <v>12435</v>
      </c>
      <c r="C2989" s="545" t="s">
        <v>221</v>
      </c>
      <c r="D2989" s="546">
        <v>44585</v>
      </c>
      <c r="E2989" s="171" t="str">
        <f t="shared" si="46"/>
        <v>2022</v>
      </c>
      <c r="F2989" s="547">
        <v>70569</v>
      </c>
      <c r="G2989" s="548">
        <v>0.19</v>
      </c>
      <c r="H2989" s="547">
        <v>59301.68</v>
      </c>
      <c r="I2989" s="545" t="s">
        <v>12640</v>
      </c>
      <c r="J2989" s="545" t="s">
        <v>13297</v>
      </c>
      <c r="K2989" s="545" t="s">
        <v>13413</v>
      </c>
      <c r="L2989" s="545" t="s">
        <v>16550</v>
      </c>
      <c r="M2989" s="548" t="s">
        <v>13758</v>
      </c>
      <c r="N2989" s="545" t="s">
        <v>22171</v>
      </c>
      <c r="O2989" s="545" t="s">
        <v>16551</v>
      </c>
      <c r="P2989" s="549">
        <v>3218</v>
      </c>
      <c r="Q2989" s="549">
        <v>1</v>
      </c>
      <c r="R2989" s="549">
        <v>1</v>
      </c>
      <c r="S2989" s="548">
        <v>2257</v>
      </c>
      <c r="T2989" s="548">
        <v>147</v>
      </c>
      <c r="U2989" s="99"/>
    </row>
    <row r="2990" spans="1:21" ht="19.5" customHeight="1">
      <c r="A2990" s="545">
        <v>3943</v>
      </c>
      <c r="B2990" s="545" t="s">
        <v>259</v>
      </c>
      <c r="C2990" s="545" t="s">
        <v>221</v>
      </c>
      <c r="D2990" s="546">
        <v>44718</v>
      </c>
      <c r="E2990" s="171" t="str">
        <f t="shared" si="46"/>
        <v>2022</v>
      </c>
      <c r="F2990" s="547">
        <v>73661</v>
      </c>
      <c r="G2990" s="548">
        <v>0.19</v>
      </c>
      <c r="H2990" s="547">
        <v>61900</v>
      </c>
      <c r="I2990" s="545" t="s">
        <v>12640</v>
      </c>
      <c r="J2990" s="545" t="s">
        <v>13296</v>
      </c>
      <c r="K2990" s="545" t="s">
        <v>13413</v>
      </c>
      <c r="L2990" s="545" t="s">
        <v>16552</v>
      </c>
      <c r="M2990" s="548" t="s">
        <v>13758</v>
      </c>
      <c r="N2990" s="545" t="s">
        <v>22171</v>
      </c>
      <c r="O2990" s="545" t="s">
        <v>16553</v>
      </c>
      <c r="P2990" s="549">
        <v>3219</v>
      </c>
      <c r="Q2990" s="549">
        <v>1</v>
      </c>
      <c r="R2990" s="549">
        <v>1</v>
      </c>
      <c r="S2990" s="548">
        <v>2218</v>
      </c>
      <c r="T2990" s="548">
        <v>147</v>
      </c>
      <c r="U2990" s="99"/>
    </row>
    <row r="2991" spans="1:21" ht="19.5" customHeight="1">
      <c r="A2991" s="545">
        <v>3944</v>
      </c>
      <c r="B2991" s="545" t="s">
        <v>11075</v>
      </c>
      <c r="C2991" s="545" t="s">
        <v>221</v>
      </c>
      <c r="D2991" s="546"/>
      <c r="E2991" s="171" t="str">
        <f t="shared" si="46"/>
        <v>1900</v>
      </c>
      <c r="F2991" s="547">
        <v>0</v>
      </c>
      <c r="G2991" s="548">
        <v>0</v>
      </c>
      <c r="H2991" s="547">
        <v>0</v>
      </c>
      <c r="I2991" s="545" t="s">
        <v>12640</v>
      </c>
      <c r="J2991" s="545"/>
      <c r="K2991" s="545" t="s">
        <v>13413</v>
      </c>
      <c r="L2991" s="545" t="s">
        <v>16554</v>
      </c>
      <c r="M2991" s="548" t="s">
        <v>13758</v>
      </c>
      <c r="N2991" s="545" t="s">
        <v>22171</v>
      </c>
      <c r="O2991" s="545" t="s">
        <v>16555</v>
      </c>
      <c r="P2991" s="549">
        <v>3220</v>
      </c>
      <c r="Q2991" s="549">
        <v>1</v>
      </c>
      <c r="R2991" s="549">
        <v>1</v>
      </c>
      <c r="S2991" s="548"/>
      <c r="T2991" s="548">
        <v>147</v>
      </c>
      <c r="U2991" s="99"/>
    </row>
    <row r="2992" spans="1:21" ht="19.5" customHeight="1">
      <c r="A2992" s="545">
        <v>3945</v>
      </c>
      <c r="B2992" s="545" t="s">
        <v>7061</v>
      </c>
      <c r="C2992" s="545" t="s">
        <v>4479</v>
      </c>
      <c r="D2992" s="546">
        <v>46052</v>
      </c>
      <c r="E2992" s="171" t="str">
        <f t="shared" si="46"/>
        <v>2026</v>
      </c>
      <c r="F2992" s="547">
        <v>34591</v>
      </c>
      <c r="G2992" s="548">
        <v>0.19</v>
      </c>
      <c r="H2992" s="547">
        <v>29068.07</v>
      </c>
      <c r="I2992" s="545" t="s">
        <v>12683</v>
      </c>
      <c r="J2992" s="545" t="s">
        <v>13307</v>
      </c>
      <c r="K2992" s="545" t="s">
        <v>13413</v>
      </c>
      <c r="L2992" s="545" t="s">
        <v>13413</v>
      </c>
      <c r="M2992" s="548" t="s">
        <v>13758</v>
      </c>
      <c r="N2992" s="545" t="s">
        <v>13413</v>
      </c>
      <c r="O2992" s="545" t="s">
        <v>13413</v>
      </c>
      <c r="P2992" s="549">
        <v>3221</v>
      </c>
      <c r="Q2992" s="549">
        <v>1</v>
      </c>
      <c r="R2992" s="549">
        <v>18</v>
      </c>
      <c r="S2992" s="548">
        <v>2228</v>
      </c>
      <c r="T2992" s="548"/>
      <c r="U2992" s="99"/>
    </row>
    <row r="2993" spans="1:21" ht="19.5" customHeight="1">
      <c r="A2993" s="545">
        <v>3946</v>
      </c>
      <c r="B2993" s="545" t="s">
        <v>11074</v>
      </c>
      <c r="C2993" s="545" t="s">
        <v>209</v>
      </c>
      <c r="D2993" s="546"/>
      <c r="E2993" s="171" t="str">
        <f t="shared" si="46"/>
        <v>1900</v>
      </c>
      <c r="F2993" s="547">
        <v>0</v>
      </c>
      <c r="G2993" s="548">
        <v>0</v>
      </c>
      <c r="H2993" s="547">
        <v>0</v>
      </c>
      <c r="I2993" s="545" t="s">
        <v>12639</v>
      </c>
      <c r="J2993" s="545"/>
      <c r="K2993" s="545" t="s">
        <v>13413</v>
      </c>
      <c r="L2993" s="545" t="s">
        <v>16556</v>
      </c>
      <c r="M2993" s="548" t="s">
        <v>13758</v>
      </c>
      <c r="N2993" s="545" t="s">
        <v>22171</v>
      </c>
      <c r="O2993" s="545" t="s">
        <v>16557</v>
      </c>
      <c r="P2993" s="549">
        <v>3222</v>
      </c>
      <c r="Q2993" s="549">
        <v>1</v>
      </c>
      <c r="R2993" s="549">
        <v>64</v>
      </c>
      <c r="S2993" s="548"/>
      <c r="T2993" s="548">
        <v>147</v>
      </c>
      <c r="U2993" s="99"/>
    </row>
    <row r="2994" spans="1:21" ht="19.5" customHeight="1">
      <c r="A2994" s="545">
        <v>3947</v>
      </c>
      <c r="B2994" s="545" t="s">
        <v>11073</v>
      </c>
      <c r="C2994" s="545" t="s">
        <v>209</v>
      </c>
      <c r="D2994" s="546"/>
      <c r="E2994" s="171" t="str">
        <f t="shared" si="46"/>
        <v>1900</v>
      </c>
      <c r="F2994" s="547">
        <v>0</v>
      </c>
      <c r="G2994" s="548">
        <v>0</v>
      </c>
      <c r="H2994" s="547">
        <v>0</v>
      </c>
      <c r="I2994" s="545" t="s">
        <v>12639</v>
      </c>
      <c r="J2994" s="545"/>
      <c r="K2994" s="545" t="s">
        <v>13413</v>
      </c>
      <c r="L2994" s="545" t="s">
        <v>13796</v>
      </c>
      <c r="M2994" s="548" t="s">
        <v>13758</v>
      </c>
      <c r="N2994" s="545" t="s">
        <v>22171</v>
      </c>
      <c r="O2994" s="545" t="s">
        <v>16557</v>
      </c>
      <c r="P2994" s="549">
        <v>3223</v>
      </c>
      <c r="Q2994" s="549">
        <v>1</v>
      </c>
      <c r="R2994" s="549">
        <v>64</v>
      </c>
      <c r="S2994" s="548"/>
      <c r="T2994" s="548">
        <v>147</v>
      </c>
      <c r="U2994" s="99"/>
    </row>
    <row r="2995" spans="1:21" ht="19.5" customHeight="1">
      <c r="A2995" s="545">
        <v>3948</v>
      </c>
      <c r="B2995" s="545" t="s">
        <v>11072</v>
      </c>
      <c r="C2995" s="545" t="s">
        <v>209</v>
      </c>
      <c r="D2995" s="546"/>
      <c r="E2995" s="171" t="str">
        <f t="shared" si="46"/>
        <v>1900</v>
      </c>
      <c r="F2995" s="547">
        <v>0</v>
      </c>
      <c r="G2995" s="548">
        <v>0</v>
      </c>
      <c r="H2995" s="547">
        <v>0</v>
      </c>
      <c r="I2995" s="545" t="s">
        <v>12639</v>
      </c>
      <c r="J2995" s="545"/>
      <c r="K2995" s="545" t="s">
        <v>13413</v>
      </c>
      <c r="L2995" s="545" t="s">
        <v>13796</v>
      </c>
      <c r="M2995" s="548" t="s">
        <v>13758</v>
      </c>
      <c r="N2995" s="545" t="s">
        <v>22171</v>
      </c>
      <c r="O2995" s="545" t="s">
        <v>16558</v>
      </c>
      <c r="P2995" s="549">
        <v>3224</v>
      </c>
      <c r="Q2995" s="549">
        <v>1</v>
      </c>
      <c r="R2995" s="549">
        <v>64</v>
      </c>
      <c r="S2995" s="548"/>
      <c r="T2995" s="548">
        <v>147</v>
      </c>
      <c r="U2995" s="99"/>
    </row>
    <row r="2996" spans="1:21" ht="19.5" customHeight="1">
      <c r="A2996" s="545">
        <v>3949</v>
      </c>
      <c r="B2996" s="545" t="s">
        <v>11071</v>
      </c>
      <c r="C2996" s="545" t="s">
        <v>209</v>
      </c>
      <c r="D2996" s="546"/>
      <c r="E2996" s="171" t="str">
        <f t="shared" si="46"/>
        <v>1900</v>
      </c>
      <c r="F2996" s="547">
        <v>0</v>
      </c>
      <c r="G2996" s="548">
        <v>0</v>
      </c>
      <c r="H2996" s="547">
        <v>0</v>
      </c>
      <c r="I2996" s="545" t="s">
        <v>12639</v>
      </c>
      <c r="J2996" s="545"/>
      <c r="K2996" s="545" t="s">
        <v>13413</v>
      </c>
      <c r="L2996" s="545" t="s">
        <v>13796</v>
      </c>
      <c r="M2996" s="548" t="s">
        <v>13758</v>
      </c>
      <c r="N2996" s="545" t="s">
        <v>22171</v>
      </c>
      <c r="O2996" s="545" t="s">
        <v>16559</v>
      </c>
      <c r="P2996" s="549">
        <v>3225</v>
      </c>
      <c r="Q2996" s="549">
        <v>1</v>
      </c>
      <c r="R2996" s="549">
        <v>64</v>
      </c>
      <c r="S2996" s="548"/>
      <c r="T2996" s="548">
        <v>147</v>
      </c>
      <c r="U2996" s="99"/>
    </row>
    <row r="2997" spans="1:21" ht="19.5" customHeight="1">
      <c r="A2997" s="545">
        <v>3950</v>
      </c>
      <c r="B2997" s="545" t="s">
        <v>292</v>
      </c>
      <c r="C2997" s="545" t="s">
        <v>216</v>
      </c>
      <c r="D2997" s="546">
        <v>45708</v>
      </c>
      <c r="E2997" s="171" t="str">
        <f t="shared" si="46"/>
        <v>2025</v>
      </c>
      <c r="F2997" s="547">
        <v>69.69</v>
      </c>
      <c r="G2997" s="548">
        <v>0.19</v>
      </c>
      <c r="H2997" s="547">
        <v>58.57</v>
      </c>
      <c r="I2997" s="545" t="s">
        <v>12659</v>
      </c>
      <c r="J2997" s="545" t="s">
        <v>13307</v>
      </c>
      <c r="K2997" s="545" t="s">
        <v>13413</v>
      </c>
      <c r="L2997" s="545" t="s">
        <v>13796</v>
      </c>
      <c r="M2997" s="548" t="s">
        <v>13758</v>
      </c>
      <c r="N2997" s="545" t="s">
        <v>22171</v>
      </c>
      <c r="O2997" s="545" t="s">
        <v>16560</v>
      </c>
      <c r="P2997" s="549">
        <v>3226</v>
      </c>
      <c r="Q2997" s="549">
        <v>1</v>
      </c>
      <c r="R2997" s="549">
        <v>116</v>
      </c>
      <c r="S2997" s="548">
        <v>2228</v>
      </c>
      <c r="T2997" s="548">
        <v>147</v>
      </c>
      <c r="U2997" s="99"/>
    </row>
    <row r="2998" spans="1:21" ht="19.5" customHeight="1">
      <c r="A2998" s="545">
        <v>3951</v>
      </c>
      <c r="B2998" s="545" t="s">
        <v>290</v>
      </c>
      <c r="C2998" s="545" t="s">
        <v>216</v>
      </c>
      <c r="D2998" s="546"/>
      <c r="E2998" s="171" t="str">
        <f t="shared" si="46"/>
        <v>1900</v>
      </c>
      <c r="F2998" s="547">
        <v>0</v>
      </c>
      <c r="G2998" s="548">
        <v>0</v>
      </c>
      <c r="H2998" s="547">
        <v>0</v>
      </c>
      <c r="I2998" s="545" t="s">
        <v>12639</v>
      </c>
      <c r="J2998" s="545"/>
      <c r="K2998" s="545" t="s">
        <v>16561</v>
      </c>
      <c r="L2998" s="545" t="s">
        <v>13796</v>
      </c>
      <c r="M2998" s="548" t="s">
        <v>13758</v>
      </c>
      <c r="N2998" s="545" t="s">
        <v>22171</v>
      </c>
      <c r="O2998" s="545" t="s">
        <v>16562</v>
      </c>
      <c r="P2998" s="549">
        <v>3227</v>
      </c>
      <c r="Q2998" s="549">
        <v>1</v>
      </c>
      <c r="R2998" s="549">
        <v>64</v>
      </c>
      <c r="S2998" s="548"/>
      <c r="T2998" s="548">
        <v>147</v>
      </c>
      <c r="U2998" s="99"/>
    </row>
    <row r="2999" spans="1:21" ht="19.5" customHeight="1">
      <c r="A2999" s="545">
        <v>3952</v>
      </c>
      <c r="B2999" s="545" t="s">
        <v>7060</v>
      </c>
      <c r="C2999" s="545" t="s">
        <v>216</v>
      </c>
      <c r="D2999" s="546">
        <v>46052</v>
      </c>
      <c r="E2999" s="171" t="str">
        <f t="shared" si="46"/>
        <v>2026</v>
      </c>
      <c r="F2999" s="547">
        <v>292</v>
      </c>
      <c r="G2999" s="548">
        <v>0.19</v>
      </c>
      <c r="H2999" s="547">
        <v>245.38</v>
      </c>
      <c r="I2999" s="545" t="s">
        <v>12639</v>
      </c>
      <c r="J2999" s="545" t="s">
        <v>13307</v>
      </c>
      <c r="K2999" s="545"/>
      <c r="L2999" s="545" t="s">
        <v>13796</v>
      </c>
      <c r="M2999" s="548" t="s">
        <v>13758</v>
      </c>
      <c r="N2999" s="545" t="s">
        <v>22171</v>
      </c>
      <c r="O2999" s="545" t="s">
        <v>13413</v>
      </c>
      <c r="P2999" s="549">
        <v>3228</v>
      </c>
      <c r="Q2999" s="549">
        <v>1</v>
      </c>
      <c r="R2999" s="549">
        <v>64</v>
      </c>
      <c r="S2999" s="548">
        <v>2228</v>
      </c>
      <c r="T2999" s="548">
        <v>147</v>
      </c>
      <c r="U2999" s="99"/>
    </row>
    <row r="3000" spans="1:21" ht="19.5" customHeight="1">
      <c r="A3000" s="545">
        <v>3953</v>
      </c>
      <c r="B3000" s="545" t="s">
        <v>11070</v>
      </c>
      <c r="C3000" s="545" t="s">
        <v>209</v>
      </c>
      <c r="D3000" s="546"/>
      <c r="E3000" s="171" t="str">
        <f t="shared" si="46"/>
        <v>1900</v>
      </c>
      <c r="F3000" s="547">
        <v>0</v>
      </c>
      <c r="G3000" s="548">
        <v>0</v>
      </c>
      <c r="H3000" s="547">
        <v>0</v>
      </c>
      <c r="I3000" s="545" t="s">
        <v>12639</v>
      </c>
      <c r="J3000" s="545"/>
      <c r="K3000" s="545" t="s">
        <v>13413</v>
      </c>
      <c r="L3000" s="545" t="s">
        <v>13796</v>
      </c>
      <c r="M3000" s="548" t="s">
        <v>13758</v>
      </c>
      <c r="N3000" s="545" t="s">
        <v>22171</v>
      </c>
      <c r="O3000" s="545" t="s">
        <v>13413</v>
      </c>
      <c r="P3000" s="549">
        <v>3229</v>
      </c>
      <c r="Q3000" s="549">
        <v>1</v>
      </c>
      <c r="R3000" s="549">
        <v>64</v>
      </c>
      <c r="S3000" s="548"/>
      <c r="T3000" s="548">
        <v>147</v>
      </c>
      <c r="U3000" s="99"/>
    </row>
    <row r="3001" spans="1:21" ht="19.5" customHeight="1">
      <c r="A3001" s="545">
        <v>3954</v>
      </c>
      <c r="B3001" s="545" t="s">
        <v>11069</v>
      </c>
      <c r="C3001" s="545" t="s">
        <v>209</v>
      </c>
      <c r="D3001" s="546"/>
      <c r="E3001" s="171" t="str">
        <f t="shared" si="46"/>
        <v>1900</v>
      </c>
      <c r="F3001" s="547">
        <v>0</v>
      </c>
      <c r="G3001" s="548">
        <v>0</v>
      </c>
      <c r="H3001" s="547">
        <v>0</v>
      </c>
      <c r="I3001" s="545" t="s">
        <v>12639</v>
      </c>
      <c r="J3001" s="545"/>
      <c r="K3001" s="545" t="s">
        <v>13413</v>
      </c>
      <c r="L3001" s="545" t="s">
        <v>13796</v>
      </c>
      <c r="M3001" s="548" t="s">
        <v>13758</v>
      </c>
      <c r="N3001" s="545" t="s">
        <v>22171</v>
      </c>
      <c r="O3001" s="545" t="s">
        <v>13413</v>
      </c>
      <c r="P3001" s="549">
        <v>3230</v>
      </c>
      <c r="Q3001" s="549">
        <v>1</v>
      </c>
      <c r="R3001" s="549">
        <v>64</v>
      </c>
      <c r="S3001" s="548"/>
      <c r="T3001" s="548">
        <v>147</v>
      </c>
      <c r="U3001" s="99"/>
    </row>
    <row r="3002" spans="1:21" ht="19.5" customHeight="1">
      <c r="A3002" s="545">
        <v>3955</v>
      </c>
      <c r="B3002" s="545" t="s">
        <v>11068</v>
      </c>
      <c r="C3002" s="545" t="s">
        <v>209</v>
      </c>
      <c r="D3002" s="546"/>
      <c r="E3002" s="171" t="str">
        <f t="shared" si="46"/>
        <v>1900</v>
      </c>
      <c r="F3002" s="547">
        <v>0</v>
      </c>
      <c r="G3002" s="548">
        <v>0</v>
      </c>
      <c r="H3002" s="547">
        <v>0</v>
      </c>
      <c r="I3002" s="545" t="s">
        <v>12639</v>
      </c>
      <c r="J3002" s="545"/>
      <c r="K3002" s="545" t="s">
        <v>13413</v>
      </c>
      <c r="L3002" s="545" t="s">
        <v>13796</v>
      </c>
      <c r="M3002" s="548" t="s">
        <v>13758</v>
      </c>
      <c r="N3002" s="545" t="s">
        <v>22171</v>
      </c>
      <c r="O3002" s="545" t="s">
        <v>16563</v>
      </c>
      <c r="P3002" s="549">
        <v>3231</v>
      </c>
      <c r="Q3002" s="549">
        <v>1</v>
      </c>
      <c r="R3002" s="549">
        <v>64</v>
      </c>
      <c r="S3002" s="548"/>
      <c r="T3002" s="548">
        <v>147</v>
      </c>
      <c r="U3002" s="99"/>
    </row>
    <row r="3003" spans="1:21" ht="19.5" customHeight="1">
      <c r="A3003" s="545">
        <v>3956</v>
      </c>
      <c r="B3003" s="545" t="s">
        <v>11067</v>
      </c>
      <c r="C3003" s="545" t="s">
        <v>209</v>
      </c>
      <c r="D3003" s="546"/>
      <c r="E3003" s="171" t="str">
        <f t="shared" si="46"/>
        <v>1900</v>
      </c>
      <c r="F3003" s="547">
        <v>0</v>
      </c>
      <c r="G3003" s="548">
        <v>0</v>
      </c>
      <c r="H3003" s="547">
        <v>0</v>
      </c>
      <c r="I3003" s="545" t="s">
        <v>12639</v>
      </c>
      <c r="J3003" s="545"/>
      <c r="K3003" s="545" t="s">
        <v>13413</v>
      </c>
      <c r="L3003" s="545" t="s">
        <v>13796</v>
      </c>
      <c r="M3003" s="548" t="s">
        <v>13758</v>
      </c>
      <c r="N3003" s="545" t="s">
        <v>22171</v>
      </c>
      <c r="O3003" s="545" t="s">
        <v>16563</v>
      </c>
      <c r="P3003" s="549">
        <v>3232</v>
      </c>
      <c r="Q3003" s="549">
        <v>1</v>
      </c>
      <c r="R3003" s="549">
        <v>64</v>
      </c>
      <c r="S3003" s="548"/>
      <c r="T3003" s="548">
        <v>147</v>
      </c>
      <c r="U3003" s="99"/>
    </row>
    <row r="3004" spans="1:21" ht="19.5" customHeight="1">
      <c r="A3004" s="545">
        <v>3957</v>
      </c>
      <c r="B3004" s="545" t="s">
        <v>11066</v>
      </c>
      <c r="C3004" s="545" t="s">
        <v>209</v>
      </c>
      <c r="D3004" s="546"/>
      <c r="E3004" s="171" t="str">
        <f t="shared" si="46"/>
        <v>1900</v>
      </c>
      <c r="F3004" s="547">
        <v>0</v>
      </c>
      <c r="G3004" s="548">
        <v>0</v>
      </c>
      <c r="H3004" s="547">
        <v>0</v>
      </c>
      <c r="I3004" s="545" t="s">
        <v>12639</v>
      </c>
      <c r="J3004" s="545"/>
      <c r="K3004" s="545" t="s">
        <v>13413</v>
      </c>
      <c r="L3004" s="545" t="s">
        <v>13796</v>
      </c>
      <c r="M3004" s="548" t="s">
        <v>13758</v>
      </c>
      <c r="N3004" s="545" t="s">
        <v>22171</v>
      </c>
      <c r="O3004" s="545" t="s">
        <v>16563</v>
      </c>
      <c r="P3004" s="549">
        <v>3233</v>
      </c>
      <c r="Q3004" s="549">
        <v>1</v>
      </c>
      <c r="R3004" s="549">
        <v>64</v>
      </c>
      <c r="S3004" s="548"/>
      <c r="T3004" s="548">
        <v>147</v>
      </c>
      <c r="U3004" s="99"/>
    </row>
    <row r="3005" spans="1:21" ht="19.5" customHeight="1">
      <c r="A3005" s="545">
        <v>3958</v>
      </c>
      <c r="B3005" s="545" t="s">
        <v>3242</v>
      </c>
      <c r="C3005" s="545" t="s">
        <v>221</v>
      </c>
      <c r="D3005" s="546"/>
      <c r="E3005" s="171" t="str">
        <f t="shared" si="46"/>
        <v>1900</v>
      </c>
      <c r="F3005" s="547">
        <v>0</v>
      </c>
      <c r="G3005" s="548">
        <v>0</v>
      </c>
      <c r="H3005" s="547">
        <v>0</v>
      </c>
      <c r="I3005" s="545" t="s">
        <v>12663</v>
      </c>
      <c r="J3005" s="545"/>
      <c r="K3005" s="545" t="s">
        <v>13413</v>
      </c>
      <c r="L3005" s="545" t="s">
        <v>13962</v>
      </c>
      <c r="M3005" s="548" t="s">
        <v>13758</v>
      </c>
      <c r="N3005" s="545" t="s">
        <v>13413</v>
      </c>
      <c r="O3005" s="545" t="s">
        <v>16564</v>
      </c>
      <c r="P3005" s="549">
        <v>3234</v>
      </c>
      <c r="Q3005" s="549">
        <v>1</v>
      </c>
      <c r="R3005" s="549">
        <v>21</v>
      </c>
      <c r="S3005" s="548"/>
      <c r="T3005" s="548"/>
      <c r="U3005" s="99"/>
    </row>
    <row r="3006" spans="1:21" ht="19.5" customHeight="1">
      <c r="A3006" s="545">
        <v>3959</v>
      </c>
      <c r="B3006" s="545" t="s">
        <v>3243</v>
      </c>
      <c r="C3006" s="545" t="s">
        <v>221</v>
      </c>
      <c r="D3006" s="546"/>
      <c r="E3006" s="171" t="str">
        <f t="shared" si="46"/>
        <v>1900</v>
      </c>
      <c r="F3006" s="547">
        <v>0</v>
      </c>
      <c r="G3006" s="548">
        <v>0</v>
      </c>
      <c r="H3006" s="547">
        <v>0</v>
      </c>
      <c r="I3006" s="545" t="s">
        <v>12663</v>
      </c>
      <c r="J3006" s="545"/>
      <c r="K3006" s="545" t="s">
        <v>13413</v>
      </c>
      <c r="L3006" s="545" t="s">
        <v>13962</v>
      </c>
      <c r="M3006" s="548" t="s">
        <v>13758</v>
      </c>
      <c r="N3006" s="545" t="s">
        <v>13413</v>
      </c>
      <c r="O3006" s="545" t="s">
        <v>13413</v>
      </c>
      <c r="P3006" s="549">
        <v>3235</v>
      </c>
      <c r="Q3006" s="549">
        <v>1</v>
      </c>
      <c r="R3006" s="549">
        <v>21</v>
      </c>
      <c r="S3006" s="548"/>
      <c r="T3006" s="548"/>
      <c r="U3006" s="99"/>
    </row>
    <row r="3007" spans="1:21" ht="19.5" customHeight="1">
      <c r="A3007" s="545">
        <v>3960</v>
      </c>
      <c r="B3007" s="545" t="s">
        <v>11065</v>
      </c>
      <c r="C3007" s="545" t="s">
        <v>221</v>
      </c>
      <c r="D3007" s="546"/>
      <c r="E3007" s="171" t="str">
        <f t="shared" si="46"/>
        <v>1900</v>
      </c>
      <c r="F3007" s="547">
        <v>0</v>
      </c>
      <c r="G3007" s="548">
        <v>0</v>
      </c>
      <c r="H3007" s="547">
        <v>0</v>
      </c>
      <c r="I3007" s="545" t="s">
        <v>12663</v>
      </c>
      <c r="J3007" s="545"/>
      <c r="K3007" s="545" t="s">
        <v>13413</v>
      </c>
      <c r="L3007" s="545" t="s">
        <v>13962</v>
      </c>
      <c r="M3007" s="548" t="s">
        <v>13758</v>
      </c>
      <c r="N3007" s="545" t="s">
        <v>13413</v>
      </c>
      <c r="O3007" s="545" t="s">
        <v>14890</v>
      </c>
      <c r="P3007" s="549">
        <v>3236</v>
      </c>
      <c r="Q3007" s="549">
        <v>1</v>
      </c>
      <c r="R3007" s="549">
        <v>21</v>
      </c>
      <c r="S3007" s="548"/>
      <c r="T3007" s="548"/>
      <c r="U3007" s="99"/>
    </row>
    <row r="3008" spans="1:21" ht="19.5" customHeight="1">
      <c r="A3008" s="545">
        <v>3961</v>
      </c>
      <c r="B3008" s="545" t="s">
        <v>11064</v>
      </c>
      <c r="C3008" s="545" t="s">
        <v>221</v>
      </c>
      <c r="D3008" s="546"/>
      <c r="E3008" s="171" t="str">
        <f t="shared" si="46"/>
        <v>1900</v>
      </c>
      <c r="F3008" s="547">
        <v>0</v>
      </c>
      <c r="G3008" s="548">
        <v>0</v>
      </c>
      <c r="H3008" s="547">
        <v>0</v>
      </c>
      <c r="I3008" s="545" t="s">
        <v>12663</v>
      </c>
      <c r="J3008" s="545"/>
      <c r="K3008" s="545" t="s">
        <v>13413</v>
      </c>
      <c r="L3008" s="545" t="s">
        <v>13962</v>
      </c>
      <c r="M3008" s="548" t="s">
        <v>13758</v>
      </c>
      <c r="N3008" s="545" t="s">
        <v>13413</v>
      </c>
      <c r="O3008" s="545" t="s">
        <v>13945</v>
      </c>
      <c r="P3008" s="549">
        <v>3237</v>
      </c>
      <c r="Q3008" s="549">
        <v>1</v>
      </c>
      <c r="R3008" s="549">
        <v>21</v>
      </c>
      <c r="S3008" s="548"/>
      <c r="T3008" s="548"/>
      <c r="U3008" s="99"/>
    </row>
    <row r="3009" spans="1:21" ht="19.5" customHeight="1">
      <c r="A3009" s="545">
        <v>3962</v>
      </c>
      <c r="B3009" s="545" t="s">
        <v>3246</v>
      </c>
      <c r="C3009" s="545" t="s">
        <v>221</v>
      </c>
      <c r="D3009" s="546"/>
      <c r="E3009" s="171" t="str">
        <f t="shared" si="46"/>
        <v>1900</v>
      </c>
      <c r="F3009" s="547">
        <v>0</v>
      </c>
      <c r="G3009" s="548">
        <v>0</v>
      </c>
      <c r="H3009" s="547">
        <v>0</v>
      </c>
      <c r="I3009" s="545" t="s">
        <v>12663</v>
      </c>
      <c r="J3009" s="545"/>
      <c r="K3009" s="545" t="s">
        <v>13413</v>
      </c>
      <c r="L3009" s="545" t="s">
        <v>13962</v>
      </c>
      <c r="M3009" s="548" t="s">
        <v>13758</v>
      </c>
      <c r="N3009" s="545" t="s">
        <v>13413</v>
      </c>
      <c r="O3009" s="545" t="s">
        <v>13957</v>
      </c>
      <c r="P3009" s="549">
        <v>3238</v>
      </c>
      <c r="Q3009" s="549">
        <v>1</v>
      </c>
      <c r="R3009" s="549">
        <v>21</v>
      </c>
      <c r="S3009" s="548"/>
      <c r="T3009" s="548"/>
      <c r="U3009" s="99"/>
    </row>
    <row r="3010" spans="1:21" ht="19.5" customHeight="1">
      <c r="A3010" s="545">
        <v>3963</v>
      </c>
      <c r="B3010" s="545" t="s">
        <v>3240</v>
      </c>
      <c r="C3010" s="545" t="s">
        <v>221</v>
      </c>
      <c r="D3010" s="546"/>
      <c r="E3010" s="171" t="str">
        <f t="shared" si="46"/>
        <v>1900</v>
      </c>
      <c r="F3010" s="547">
        <v>0</v>
      </c>
      <c r="G3010" s="548">
        <v>0</v>
      </c>
      <c r="H3010" s="547">
        <v>0</v>
      </c>
      <c r="I3010" s="545" t="s">
        <v>12663</v>
      </c>
      <c r="J3010" s="545"/>
      <c r="K3010" s="545" t="s">
        <v>13413</v>
      </c>
      <c r="L3010" s="545" t="s">
        <v>13962</v>
      </c>
      <c r="M3010" s="548" t="s">
        <v>13758</v>
      </c>
      <c r="N3010" s="545" t="s">
        <v>13413</v>
      </c>
      <c r="O3010" s="545" t="s">
        <v>13413</v>
      </c>
      <c r="P3010" s="549">
        <v>3239</v>
      </c>
      <c r="Q3010" s="549">
        <v>1</v>
      </c>
      <c r="R3010" s="549">
        <v>21</v>
      </c>
      <c r="S3010" s="548"/>
      <c r="T3010" s="548"/>
      <c r="U3010" s="99"/>
    </row>
    <row r="3011" spans="1:21" ht="19.5" customHeight="1">
      <c r="A3011" s="545">
        <v>3964</v>
      </c>
      <c r="B3011" s="545" t="s">
        <v>3234</v>
      </c>
      <c r="C3011" s="545" t="s">
        <v>221</v>
      </c>
      <c r="D3011" s="546"/>
      <c r="E3011" s="171" t="str">
        <f t="shared" si="46"/>
        <v>1900</v>
      </c>
      <c r="F3011" s="547">
        <v>0</v>
      </c>
      <c r="G3011" s="548">
        <v>0</v>
      </c>
      <c r="H3011" s="547">
        <v>0</v>
      </c>
      <c r="I3011" s="545" t="s">
        <v>12663</v>
      </c>
      <c r="J3011" s="545"/>
      <c r="K3011" s="545" t="s">
        <v>13413</v>
      </c>
      <c r="L3011" s="545" t="s">
        <v>16565</v>
      </c>
      <c r="M3011" s="548" t="s">
        <v>13758</v>
      </c>
      <c r="N3011" s="545" t="s">
        <v>13413</v>
      </c>
      <c r="O3011" s="545" t="s">
        <v>13413</v>
      </c>
      <c r="P3011" s="549">
        <v>3240</v>
      </c>
      <c r="Q3011" s="549">
        <v>1</v>
      </c>
      <c r="R3011" s="549">
        <v>21</v>
      </c>
      <c r="S3011" s="548"/>
      <c r="T3011" s="548"/>
      <c r="U3011" s="99"/>
    </row>
    <row r="3012" spans="1:21" ht="19.5" customHeight="1">
      <c r="A3012" s="545">
        <v>3965</v>
      </c>
      <c r="B3012" s="545" t="s">
        <v>3235</v>
      </c>
      <c r="C3012" s="545" t="s">
        <v>221</v>
      </c>
      <c r="D3012" s="546"/>
      <c r="E3012" s="171" t="str">
        <f t="shared" ref="E3012:E3075" si="47">TEXT(D3012,"YYYY")</f>
        <v>1900</v>
      </c>
      <c r="F3012" s="547">
        <v>0</v>
      </c>
      <c r="G3012" s="548">
        <v>0</v>
      </c>
      <c r="H3012" s="547">
        <v>0</v>
      </c>
      <c r="I3012" s="545" t="s">
        <v>12663</v>
      </c>
      <c r="J3012" s="545"/>
      <c r="K3012" s="545" t="s">
        <v>13413</v>
      </c>
      <c r="L3012" s="545" t="s">
        <v>13962</v>
      </c>
      <c r="M3012" s="548" t="s">
        <v>13758</v>
      </c>
      <c r="N3012" s="545" t="s">
        <v>13413</v>
      </c>
      <c r="O3012" s="545" t="s">
        <v>13413</v>
      </c>
      <c r="P3012" s="549">
        <v>3241</v>
      </c>
      <c r="Q3012" s="549">
        <v>1</v>
      </c>
      <c r="R3012" s="549">
        <v>21</v>
      </c>
      <c r="S3012" s="548"/>
      <c r="T3012" s="548"/>
      <c r="U3012" s="99"/>
    </row>
    <row r="3013" spans="1:21" ht="19.5" customHeight="1">
      <c r="A3013" s="545">
        <v>3966</v>
      </c>
      <c r="B3013" s="545" t="s">
        <v>3230</v>
      </c>
      <c r="C3013" s="545" t="s">
        <v>221</v>
      </c>
      <c r="D3013" s="546"/>
      <c r="E3013" s="171" t="str">
        <f t="shared" si="47"/>
        <v>1900</v>
      </c>
      <c r="F3013" s="547">
        <v>0</v>
      </c>
      <c r="G3013" s="548">
        <v>0</v>
      </c>
      <c r="H3013" s="547">
        <v>0</v>
      </c>
      <c r="I3013" s="545" t="s">
        <v>12663</v>
      </c>
      <c r="J3013" s="545"/>
      <c r="K3013" s="545" t="s">
        <v>13413</v>
      </c>
      <c r="L3013" s="545" t="s">
        <v>16565</v>
      </c>
      <c r="M3013" s="548" t="s">
        <v>13758</v>
      </c>
      <c r="N3013" s="545" t="s">
        <v>13413</v>
      </c>
      <c r="O3013" s="545" t="s">
        <v>13413</v>
      </c>
      <c r="P3013" s="549">
        <v>3242</v>
      </c>
      <c r="Q3013" s="549">
        <v>1</v>
      </c>
      <c r="R3013" s="549">
        <v>21</v>
      </c>
      <c r="S3013" s="548"/>
      <c r="T3013" s="548"/>
      <c r="U3013" s="99"/>
    </row>
    <row r="3014" spans="1:21" ht="19.5" customHeight="1">
      <c r="A3014" s="545">
        <v>3967</v>
      </c>
      <c r="B3014" s="545" t="s">
        <v>11063</v>
      </c>
      <c r="C3014" s="545" t="s">
        <v>209</v>
      </c>
      <c r="D3014" s="546"/>
      <c r="E3014" s="171" t="str">
        <f t="shared" si="47"/>
        <v>1900</v>
      </c>
      <c r="F3014" s="547">
        <v>0</v>
      </c>
      <c r="G3014" s="548">
        <v>0</v>
      </c>
      <c r="H3014" s="547">
        <v>0</v>
      </c>
      <c r="I3014" s="545" t="s">
        <v>12639</v>
      </c>
      <c r="J3014" s="545"/>
      <c r="K3014" s="545" t="s">
        <v>13413</v>
      </c>
      <c r="L3014" s="545" t="s">
        <v>16566</v>
      </c>
      <c r="M3014" s="548" t="s">
        <v>13758</v>
      </c>
      <c r="N3014" s="545" t="s">
        <v>13413</v>
      </c>
      <c r="O3014" s="545" t="s">
        <v>13413</v>
      </c>
      <c r="P3014" s="549">
        <v>3243</v>
      </c>
      <c r="Q3014" s="549">
        <v>1</v>
      </c>
      <c r="R3014" s="549">
        <v>64</v>
      </c>
      <c r="S3014" s="548"/>
      <c r="T3014" s="548"/>
      <c r="U3014" s="99"/>
    </row>
    <row r="3015" spans="1:21" ht="19.5" customHeight="1">
      <c r="A3015" s="545">
        <v>3968</v>
      </c>
      <c r="B3015" s="545" t="s">
        <v>11062</v>
      </c>
      <c r="C3015" s="545" t="s">
        <v>209</v>
      </c>
      <c r="D3015" s="546"/>
      <c r="E3015" s="171" t="str">
        <f t="shared" si="47"/>
        <v>1900</v>
      </c>
      <c r="F3015" s="547">
        <v>0</v>
      </c>
      <c r="G3015" s="548">
        <v>0</v>
      </c>
      <c r="H3015" s="547">
        <v>0</v>
      </c>
      <c r="I3015" s="545" t="s">
        <v>12639</v>
      </c>
      <c r="J3015" s="545"/>
      <c r="K3015" s="545" t="s">
        <v>13413</v>
      </c>
      <c r="L3015" s="545" t="s">
        <v>16567</v>
      </c>
      <c r="M3015" s="548" t="s">
        <v>13758</v>
      </c>
      <c r="N3015" s="545" t="s">
        <v>13413</v>
      </c>
      <c r="O3015" s="545" t="s">
        <v>15069</v>
      </c>
      <c r="P3015" s="549">
        <v>3244</v>
      </c>
      <c r="Q3015" s="549">
        <v>1</v>
      </c>
      <c r="R3015" s="549">
        <v>64</v>
      </c>
      <c r="S3015" s="548"/>
      <c r="T3015" s="548"/>
      <c r="U3015" s="99"/>
    </row>
    <row r="3016" spans="1:21" ht="19.5" customHeight="1">
      <c r="A3016" s="545">
        <v>3969</v>
      </c>
      <c r="B3016" s="545" t="s">
        <v>11061</v>
      </c>
      <c r="C3016" s="545" t="s">
        <v>209</v>
      </c>
      <c r="D3016" s="546"/>
      <c r="E3016" s="171" t="str">
        <f t="shared" si="47"/>
        <v>1900</v>
      </c>
      <c r="F3016" s="547">
        <v>0</v>
      </c>
      <c r="G3016" s="548">
        <v>0</v>
      </c>
      <c r="H3016" s="547">
        <v>0</v>
      </c>
      <c r="I3016" s="545" t="s">
        <v>12639</v>
      </c>
      <c r="J3016" s="545"/>
      <c r="K3016" s="545" t="s">
        <v>13413</v>
      </c>
      <c r="L3016" s="545" t="s">
        <v>16568</v>
      </c>
      <c r="M3016" s="548" t="s">
        <v>13758</v>
      </c>
      <c r="N3016" s="545" t="s">
        <v>13413</v>
      </c>
      <c r="O3016" s="545" t="s">
        <v>16569</v>
      </c>
      <c r="P3016" s="549">
        <v>3245</v>
      </c>
      <c r="Q3016" s="549">
        <v>1</v>
      </c>
      <c r="R3016" s="549">
        <v>64</v>
      </c>
      <c r="S3016" s="548"/>
      <c r="T3016" s="548"/>
      <c r="U3016" s="99"/>
    </row>
    <row r="3017" spans="1:21" ht="19.5" customHeight="1">
      <c r="A3017" s="545">
        <v>3970</v>
      </c>
      <c r="B3017" s="545" t="s">
        <v>11060</v>
      </c>
      <c r="C3017" s="545" t="s">
        <v>209</v>
      </c>
      <c r="D3017" s="546"/>
      <c r="E3017" s="171" t="str">
        <f t="shared" si="47"/>
        <v>1900</v>
      </c>
      <c r="F3017" s="547">
        <v>0</v>
      </c>
      <c r="G3017" s="548">
        <v>0</v>
      </c>
      <c r="H3017" s="547">
        <v>0</v>
      </c>
      <c r="I3017" s="545" t="s">
        <v>12639</v>
      </c>
      <c r="J3017" s="545"/>
      <c r="K3017" s="545" t="s">
        <v>13413</v>
      </c>
      <c r="L3017" s="545" t="s">
        <v>16570</v>
      </c>
      <c r="M3017" s="548" t="s">
        <v>13758</v>
      </c>
      <c r="N3017" s="545" t="s">
        <v>13413</v>
      </c>
      <c r="O3017" s="545" t="s">
        <v>16569</v>
      </c>
      <c r="P3017" s="549">
        <v>3246</v>
      </c>
      <c r="Q3017" s="549">
        <v>1</v>
      </c>
      <c r="R3017" s="549">
        <v>64</v>
      </c>
      <c r="S3017" s="548"/>
      <c r="T3017" s="548"/>
      <c r="U3017" s="99"/>
    </row>
    <row r="3018" spans="1:21" ht="19.5" customHeight="1">
      <c r="A3018" s="545">
        <v>3973</v>
      </c>
      <c r="B3018" s="545" t="s">
        <v>1393</v>
      </c>
      <c r="C3018" s="545" t="s">
        <v>206</v>
      </c>
      <c r="D3018" s="546">
        <v>46052</v>
      </c>
      <c r="E3018" s="171" t="str">
        <f t="shared" si="47"/>
        <v>2026</v>
      </c>
      <c r="F3018" s="547">
        <v>21618</v>
      </c>
      <c r="G3018" s="548">
        <v>0.19</v>
      </c>
      <c r="H3018" s="547">
        <v>18166.39</v>
      </c>
      <c r="I3018" s="545" t="s">
        <v>12659</v>
      </c>
      <c r="J3018" s="545" t="s">
        <v>13307</v>
      </c>
      <c r="K3018" s="545" t="s">
        <v>13413</v>
      </c>
      <c r="L3018" s="545" t="s">
        <v>16571</v>
      </c>
      <c r="M3018" s="548" t="s">
        <v>13758</v>
      </c>
      <c r="N3018" s="545" t="s">
        <v>13413</v>
      </c>
      <c r="O3018" s="545" t="s">
        <v>13413</v>
      </c>
      <c r="P3018" s="549">
        <v>3247</v>
      </c>
      <c r="Q3018" s="549">
        <v>1</v>
      </c>
      <c r="R3018" s="549">
        <v>116</v>
      </c>
      <c r="S3018" s="548">
        <v>2228</v>
      </c>
      <c r="T3018" s="548"/>
      <c r="U3018" s="99"/>
    </row>
    <row r="3019" spans="1:21" ht="19.5" customHeight="1">
      <c r="A3019" s="545">
        <v>3976</v>
      </c>
      <c r="B3019" s="545" t="s">
        <v>7059</v>
      </c>
      <c r="C3019" s="545" t="s">
        <v>4504</v>
      </c>
      <c r="D3019" s="546">
        <v>46052</v>
      </c>
      <c r="E3019" s="171" t="str">
        <f t="shared" si="47"/>
        <v>2026</v>
      </c>
      <c r="F3019" s="547">
        <v>47130</v>
      </c>
      <c r="G3019" s="548">
        <v>0.19</v>
      </c>
      <c r="H3019" s="547">
        <v>39605.040000000001</v>
      </c>
      <c r="I3019" s="545" t="s">
        <v>12668</v>
      </c>
      <c r="J3019" s="545" t="s">
        <v>13307</v>
      </c>
      <c r="K3019" s="545"/>
      <c r="L3019" s="545" t="s">
        <v>13413</v>
      </c>
      <c r="M3019" s="548" t="s">
        <v>13868</v>
      </c>
      <c r="N3019" s="545" t="s">
        <v>22182</v>
      </c>
      <c r="O3019" s="545" t="s">
        <v>13413</v>
      </c>
      <c r="P3019" s="549">
        <v>3248</v>
      </c>
      <c r="Q3019" s="549">
        <v>2</v>
      </c>
      <c r="R3019" s="549">
        <v>7</v>
      </c>
      <c r="S3019" s="548">
        <v>2228</v>
      </c>
      <c r="T3019" s="548">
        <v>157</v>
      </c>
      <c r="U3019" s="99"/>
    </row>
    <row r="3020" spans="1:21" ht="19.5" customHeight="1">
      <c r="A3020" s="545">
        <v>3977</v>
      </c>
      <c r="B3020" s="545" t="s">
        <v>1019</v>
      </c>
      <c r="C3020" s="545" t="s">
        <v>4504</v>
      </c>
      <c r="D3020" s="546">
        <v>46052</v>
      </c>
      <c r="E3020" s="171" t="str">
        <f t="shared" si="47"/>
        <v>2026</v>
      </c>
      <c r="F3020" s="547">
        <v>46639</v>
      </c>
      <c r="G3020" s="548">
        <v>0.19</v>
      </c>
      <c r="H3020" s="547">
        <v>39192.44</v>
      </c>
      <c r="I3020" s="545" t="s">
        <v>12668</v>
      </c>
      <c r="J3020" s="545" t="s">
        <v>13307</v>
      </c>
      <c r="K3020" s="545"/>
      <c r="L3020" s="545" t="s">
        <v>13413</v>
      </c>
      <c r="M3020" s="548" t="s">
        <v>13868</v>
      </c>
      <c r="N3020" s="545" t="s">
        <v>22182</v>
      </c>
      <c r="O3020" s="545" t="s">
        <v>13413</v>
      </c>
      <c r="P3020" s="549">
        <v>3249</v>
      </c>
      <c r="Q3020" s="549">
        <v>2</v>
      </c>
      <c r="R3020" s="549">
        <v>7</v>
      </c>
      <c r="S3020" s="548">
        <v>2228</v>
      </c>
      <c r="T3020" s="548">
        <v>157</v>
      </c>
      <c r="U3020" s="99"/>
    </row>
    <row r="3021" spans="1:21" ht="19.5" customHeight="1">
      <c r="A3021" s="545">
        <v>3996</v>
      </c>
      <c r="B3021" s="545" t="s">
        <v>7303</v>
      </c>
      <c r="C3021" s="545" t="s">
        <v>437</v>
      </c>
      <c r="D3021" s="546">
        <v>46058</v>
      </c>
      <c r="E3021" s="171" t="str">
        <f t="shared" si="47"/>
        <v>2026</v>
      </c>
      <c r="F3021" s="547">
        <v>5611468</v>
      </c>
      <c r="G3021" s="548">
        <v>0</v>
      </c>
      <c r="H3021" s="547">
        <v>5611468</v>
      </c>
      <c r="I3021" s="545" t="s">
        <v>12760</v>
      </c>
      <c r="J3021" s="545" t="s">
        <v>13299</v>
      </c>
      <c r="K3021" s="545" t="s">
        <v>22927</v>
      </c>
      <c r="L3021" s="545" t="s">
        <v>13413</v>
      </c>
      <c r="M3021" s="548" t="s">
        <v>13813</v>
      </c>
      <c r="N3021" s="545" t="s">
        <v>13413</v>
      </c>
      <c r="O3021" s="545" t="s">
        <v>13413</v>
      </c>
      <c r="P3021" s="549">
        <v>3250</v>
      </c>
      <c r="Q3021" s="549">
        <v>3</v>
      </c>
      <c r="R3021" s="549">
        <v>161</v>
      </c>
      <c r="S3021" s="548">
        <v>443</v>
      </c>
      <c r="T3021" s="548"/>
      <c r="U3021" s="99"/>
    </row>
    <row r="3022" spans="1:21" ht="19.5" customHeight="1">
      <c r="A3022" s="545">
        <v>3997</v>
      </c>
      <c r="B3022" s="545" t="s">
        <v>2695</v>
      </c>
      <c r="C3022" s="545" t="s">
        <v>216</v>
      </c>
      <c r="D3022" s="546"/>
      <c r="E3022" s="171" t="str">
        <f t="shared" si="47"/>
        <v>1900</v>
      </c>
      <c r="F3022" s="547">
        <v>0</v>
      </c>
      <c r="G3022" s="548">
        <v>0</v>
      </c>
      <c r="H3022" s="547">
        <v>0</v>
      </c>
      <c r="I3022" s="545" t="s">
        <v>12675</v>
      </c>
      <c r="J3022" s="545"/>
      <c r="K3022" s="545" t="s">
        <v>13413</v>
      </c>
      <c r="L3022" s="545" t="s">
        <v>13413</v>
      </c>
      <c r="M3022" s="548" t="s">
        <v>13758</v>
      </c>
      <c r="N3022" s="545" t="s">
        <v>13413</v>
      </c>
      <c r="O3022" s="545" t="s">
        <v>13413</v>
      </c>
      <c r="P3022" s="549">
        <v>3251</v>
      </c>
      <c r="Q3022" s="549">
        <v>1</v>
      </c>
      <c r="R3022" s="549">
        <v>15</v>
      </c>
      <c r="S3022" s="548"/>
      <c r="T3022" s="548"/>
      <c r="U3022" s="99"/>
    </row>
    <row r="3023" spans="1:21" ht="19.5" customHeight="1">
      <c r="A3023" s="545">
        <v>4001</v>
      </c>
      <c r="B3023" s="545" t="s">
        <v>1584</v>
      </c>
      <c r="C3023" s="545" t="s">
        <v>216</v>
      </c>
      <c r="D3023" s="546"/>
      <c r="E3023" s="171" t="str">
        <f t="shared" si="47"/>
        <v>1900</v>
      </c>
      <c r="F3023" s="547">
        <v>0</v>
      </c>
      <c r="G3023" s="548">
        <v>0</v>
      </c>
      <c r="H3023" s="547">
        <v>0</v>
      </c>
      <c r="I3023" s="545" t="s">
        <v>12656</v>
      </c>
      <c r="J3023" s="545"/>
      <c r="K3023" s="545" t="s">
        <v>13413</v>
      </c>
      <c r="L3023" s="545" t="s">
        <v>16572</v>
      </c>
      <c r="M3023" s="548" t="s">
        <v>13758</v>
      </c>
      <c r="N3023" s="545" t="s">
        <v>13413</v>
      </c>
      <c r="O3023" s="545" t="s">
        <v>16573</v>
      </c>
      <c r="P3023" s="549">
        <v>3254</v>
      </c>
      <c r="Q3023" s="549">
        <v>1</v>
      </c>
      <c r="R3023" s="549">
        <v>119</v>
      </c>
      <c r="S3023" s="548"/>
      <c r="T3023" s="548"/>
      <c r="U3023" s="99"/>
    </row>
    <row r="3024" spans="1:21" ht="19.5" customHeight="1">
      <c r="A3024" s="545">
        <v>4002</v>
      </c>
      <c r="B3024" s="545" t="s">
        <v>12384</v>
      </c>
      <c r="C3024" s="545" t="s">
        <v>216</v>
      </c>
      <c r="D3024" s="546">
        <v>44585</v>
      </c>
      <c r="E3024" s="171" t="str">
        <f t="shared" si="47"/>
        <v>2022</v>
      </c>
      <c r="F3024" s="547">
        <v>25689847</v>
      </c>
      <c r="G3024" s="548">
        <v>0.19</v>
      </c>
      <c r="H3024" s="547">
        <v>21588106.719999999</v>
      </c>
      <c r="I3024" s="545" t="s">
        <v>12656</v>
      </c>
      <c r="J3024" s="545" t="s">
        <v>13297</v>
      </c>
      <c r="K3024" s="545" t="s">
        <v>13413</v>
      </c>
      <c r="L3024" s="545"/>
      <c r="M3024" s="548" t="s">
        <v>13868</v>
      </c>
      <c r="N3024" s="545" t="s">
        <v>13413</v>
      </c>
      <c r="O3024" s="545" t="s">
        <v>16574</v>
      </c>
      <c r="P3024" s="549">
        <v>3255</v>
      </c>
      <c r="Q3024" s="549">
        <v>2</v>
      </c>
      <c r="R3024" s="549">
        <v>119</v>
      </c>
      <c r="S3024" s="548">
        <v>2257</v>
      </c>
      <c r="T3024" s="548"/>
      <c r="U3024" s="99"/>
    </row>
    <row r="3025" spans="1:21" ht="19.5" customHeight="1">
      <c r="A3025" s="545">
        <v>4003</v>
      </c>
      <c r="B3025" s="545" t="s">
        <v>11059</v>
      </c>
      <c r="C3025" s="545" t="s">
        <v>216</v>
      </c>
      <c r="D3025" s="546"/>
      <c r="E3025" s="171" t="str">
        <f t="shared" si="47"/>
        <v>1900</v>
      </c>
      <c r="F3025" s="547">
        <v>0</v>
      </c>
      <c r="G3025" s="548">
        <v>0</v>
      </c>
      <c r="H3025" s="547">
        <v>0</v>
      </c>
      <c r="I3025" s="545" t="s">
        <v>12656</v>
      </c>
      <c r="J3025" s="545"/>
      <c r="K3025" s="545" t="s">
        <v>13413</v>
      </c>
      <c r="L3025" s="545" t="s">
        <v>16572</v>
      </c>
      <c r="M3025" s="548" t="s">
        <v>13758</v>
      </c>
      <c r="N3025" s="545" t="s">
        <v>13413</v>
      </c>
      <c r="O3025" s="545" t="s">
        <v>15493</v>
      </c>
      <c r="P3025" s="549">
        <v>3256</v>
      </c>
      <c r="Q3025" s="549">
        <v>1</v>
      </c>
      <c r="R3025" s="549">
        <v>119</v>
      </c>
      <c r="S3025" s="548"/>
      <c r="T3025" s="548"/>
      <c r="U3025" s="99"/>
    </row>
    <row r="3026" spans="1:21" ht="19.5" customHeight="1">
      <c r="A3026" s="545">
        <v>4004</v>
      </c>
      <c r="B3026" s="545" t="s">
        <v>11058</v>
      </c>
      <c r="C3026" s="545" t="s">
        <v>216</v>
      </c>
      <c r="D3026" s="546"/>
      <c r="E3026" s="171" t="str">
        <f t="shared" si="47"/>
        <v>1900</v>
      </c>
      <c r="F3026" s="547">
        <v>0</v>
      </c>
      <c r="G3026" s="548">
        <v>0</v>
      </c>
      <c r="H3026" s="547">
        <v>0</v>
      </c>
      <c r="I3026" s="545" t="s">
        <v>12656</v>
      </c>
      <c r="J3026" s="545"/>
      <c r="K3026" s="545" t="s">
        <v>13413</v>
      </c>
      <c r="L3026" s="545" t="s">
        <v>16572</v>
      </c>
      <c r="M3026" s="548" t="s">
        <v>13758</v>
      </c>
      <c r="N3026" s="545" t="s">
        <v>13413</v>
      </c>
      <c r="O3026" s="545" t="s">
        <v>16575</v>
      </c>
      <c r="P3026" s="549">
        <v>3257</v>
      </c>
      <c r="Q3026" s="549">
        <v>1</v>
      </c>
      <c r="R3026" s="549">
        <v>119</v>
      </c>
      <c r="S3026" s="548"/>
      <c r="T3026" s="548"/>
      <c r="U3026" s="99"/>
    </row>
    <row r="3027" spans="1:21" ht="19.5" customHeight="1">
      <c r="A3027" s="545">
        <v>4005</v>
      </c>
      <c r="B3027" s="545" t="s">
        <v>11057</v>
      </c>
      <c r="C3027" s="545" t="s">
        <v>216</v>
      </c>
      <c r="D3027" s="546"/>
      <c r="E3027" s="171" t="str">
        <f t="shared" si="47"/>
        <v>1900</v>
      </c>
      <c r="F3027" s="547">
        <v>0</v>
      </c>
      <c r="G3027" s="548">
        <v>0</v>
      </c>
      <c r="H3027" s="547">
        <v>0</v>
      </c>
      <c r="I3027" s="545" t="s">
        <v>12656</v>
      </c>
      <c r="J3027" s="545"/>
      <c r="K3027" s="545" t="s">
        <v>13413</v>
      </c>
      <c r="L3027" s="545" t="s">
        <v>16572</v>
      </c>
      <c r="M3027" s="548" t="s">
        <v>13758</v>
      </c>
      <c r="N3027" s="545" t="s">
        <v>13413</v>
      </c>
      <c r="O3027" s="545" t="s">
        <v>16576</v>
      </c>
      <c r="P3027" s="549">
        <v>3258</v>
      </c>
      <c r="Q3027" s="549">
        <v>1</v>
      </c>
      <c r="R3027" s="549">
        <v>119</v>
      </c>
      <c r="S3027" s="548"/>
      <c r="T3027" s="548"/>
      <c r="U3027" s="99"/>
    </row>
    <row r="3028" spans="1:21" ht="19.5" customHeight="1">
      <c r="A3028" s="545">
        <v>4006</v>
      </c>
      <c r="B3028" s="545" t="s">
        <v>1517</v>
      </c>
      <c r="C3028" s="545" t="s">
        <v>216</v>
      </c>
      <c r="D3028" s="546"/>
      <c r="E3028" s="171" t="str">
        <f t="shared" si="47"/>
        <v>1900</v>
      </c>
      <c r="F3028" s="547">
        <v>0</v>
      </c>
      <c r="G3028" s="548">
        <v>0</v>
      </c>
      <c r="H3028" s="547">
        <v>0</v>
      </c>
      <c r="I3028" s="545" t="s">
        <v>12656</v>
      </c>
      <c r="J3028" s="545"/>
      <c r="K3028" s="545" t="s">
        <v>13413</v>
      </c>
      <c r="L3028" s="545" t="s">
        <v>16577</v>
      </c>
      <c r="M3028" s="548" t="s">
        <v>13758</v>
      </c>
      <c r="N3028" s="545" t="s">
        <v>13413</v>
      </c>
      <c r="O3028" s="545" t="s">
        <v>16576</v>
      </c>
      <c r="P3028" s="549">
        <v>3259</v>
      </c>
      <c r="Q3028" s="549">
        <v>1</v>
      </c>
      <c r="R3028" s="549">
        <v>119</v>
      </c>
      <c r="S3028" s="548"/>
      <c r="T3028" s="548"/>
      <c r="U3028" s="99"/>
    </row>
    <row r="3029" spans="1:21" ht="19.5" customHeight="1">
      <c r="A3029" s="545">
        <v>4007</v>
      </c>
      <c r="B3029" s="545" t="s">
        <v>1528</v>
      </c>
      <c r="C3029" s="545" t="s">
        <v>216</v>
      </c>
      <c r="D3029" s="546"/>
      <c r="E3029" s="171" t="str">
        <f t="shared" si="47"/>
        <v>1900</v>
      </c>
      <c r="F3029" s="547">
        <v>0</v>
      </c>
      <c r="G3029" s="548">
        <v>0</v>
      </c>
      <c r="H3029" s="547">
        <v>0</v>
      </c>
      <c r="I3029" s="545" t="s">
        <v>12656</v>
      </c>
      <c r="J3029" s="545"/>
      <c r="K3029" s="545" t="s">
        <v>13413</v>
      </c>
      <c r="L3029" s="545" t="s">
        <v>13413</v>
      </c>
      <c r="M3029" s="548" t="s">
        <v>13758</v>
      </c>
      <c r="N3029" s="545" t="s">
        <v>13413</v>
      </c>
      <c r="O3029" s="545" t="s">
        <v>16578</v>
      </c>
      <c r="P3029" s="549">
        <v>3260</v>
      </c>
      <c r="Q3029" s="549">
        <v>1</v>
      </c>
      <c r="R3029" s="549">
        <v>119</v>
      </c>
      <c r="S3029" s="548"/>
      <c r="T3029" s="548"/>
      <c r="U3029" s="99"/>
    </row>
    <row r="3030" spans="1:21" ht="19.5" customHeight="1">
      <c r="A3030" s="545">
        <v>4008</v>
      </c>
      <c r="B3030" s="545" t="s">
        <v>1529</v>
      </c>
      <c r="C3030" s="545" t="s">
        <v>216</v>
      </c>
      <c r="D3030" s="546"/>
      <c r="E3030" s="171" t="str">
        <f t="shared" si="47"/>
        <v>1900</v>
      </c>
      <c r="F3030" s="547">
        <v>0</v>
      </c>
      <c r="G3030" s="548">
        <v>0</v>
      </c>
      <c r="H3030" s="547">
        <v>0</v>
      </c>
      <c r="I3030" s="545" t="s">
        <v>12656</v>
      </c>
      <c r="J3030" s="545"/>
      <c r="K3030" s="545" t="s">
        <v>13413</v>
      </c>
      <c r="L3030" s="545" t="s">
        <v>13413</v>
      </c>
      <c r="M3030" s="548" t="s">
        <v>13758</v>
      </c>
      <c r="N3030" s="545" t="s">
        <v>13413</v>
      </c>
      <c r="O3030" s="545" t="s">
        <v>16579</v>
      </c>
      <c r="P3030" s="549">
        <v>3261</v>
      </c>
      <c r="Q3030" s="549">
        <v>1</v>
      </c>
      <c r="R3030" s="549">
        <v>119</v>
      </c>
      <c r="S3030" s="548"/>
      <c r="T3030" s="548"/>
      <c r="U3030" s="99"/>
    </row>
    <row r="3031" spans="1:21" ht="19.5" customHeight="1">
      <c r="A3031" s="545">
        <v>4009</v>
      </c>
      <c r="B3031" s="545" t="s">
        <v>1530</v>
      </c>
      <c r="C3031" s="545" t="s">
        <v>216</v>
      </c>
      <c r="D3031" s="546"/>
      <c r="E3031" s="171" t="str">
        <f t="shared" si="47"/>
        <v>1900</v>
      </c>
      <c r="F3031" s="547">
        <v>0</v>
      </c>
      <c r="G3031" s="548">
        <v>0</v>
      </c>
      <c r="H3031" s="547">
        <v>0</v>
      </c>
      <c r="I3031" s="545" t="s">
        <v>12656</v>
      </c>
      <c r="J3031" s="545"/>
      <c r="K3031" s="545" t="s">
        <v>13413</v>
      </c>
      <c r="L3031" s="545" t="s">
        <v>13413</v>
      </c>
      <c r="M3031" s="548" t="s">
        <v>13758</v>
      </c>
      <c r="N3031" s="545" t="s">
        <v>13413</v>
      </c>
      <c r="O3031" s="545" t="s">
        <v>16580</v>
      </c>
      <c r="P3031" s="549">
        <v>3262</v>
      </c>
      <c r="Q3031" s="549">
        <v>1</v>
      </c>
      <c r="R3031" s="549">
        <v>119</v>
      </c>
      <c r="S3031" s="548"/>
      <c r="T3031" s="548"/>
      <c r="U3031" s="99"/>
    </row>
    <row r="3032" spans="1:21" ht="19.5" customHeight="1">
      <c r="A3032" s="545">
        <v>4010</v>
      </c>
      <c r="B3032" s="545" t="s">
        <v>11056</v>
      </c>
      <c r="C3032" s="545" t="s">
        <v>216</v>
      </c>
      <c r="D3032" s="546"/>
      <c r="E3032" s="171" t="str">
        <f t="shared" si="47"/>
        <v>1900</v>
      </c>
      <c r="F3032" s="547">
        <v>0</v>
      </c>
      <c r="G3032" s="548">
        <v>0</v>
      </c>
      <c r="H3032" s="547">
        <v>0</v>
      </c>
      <c r="I3032" s="545" t="s">
        <v>12656</v>
      </c>
      <c r="J3032" s="545"/>
      <c r="K3032" s="545" t="s">
        <v>13413</v>
      </c>
      <c r="L3032" s="545" t="s">
        <v>13413</v>
      </c>
      <c r="M3032" s="548" t="s">
        <v>13758</v>
      </c>
      <c r="N3032" s="545" t="s">
        <v>13413</v>
      </c>
      <c r="O3032" s="545" t="s">
        <v>16581</v>
      </c>
      <c r="P3032" s="549">
        <v>3263</v>
      </c>
      <c r="Q3032" s="549">
        <v>1</v>
      </c>
      <c r="R3032" s="549">
        <v>119</v>
      </c>
      <c r="S3032" s="548"/>
      <c r="T3032" s="548"/>
      <c r="U3032" s="99"/>
    </row>
    <row r="3033" spans="1:21" ht="19.5" customHeight="1">
      <c r="A3033" s="545">
        <v>4011</v>
      </c>
      <c r="B3033" s="545" t="s">
        <v>241</v>
      </c>
      <c r="C3033" s="545" t="s">
        <v>221</v>
      </c>
      <c r="D3033" s="546"/>
      <c r="E3033" s="171" t="str">
        <f t="shared" si="47"/>
        <v>1900</v>
      </c>
      <c r="F3033" s="547">
        <v>0</v>
      </c>
      <c r="G3033" s="548">
        <v>0</v>
      </c>
      <c r="H3033" s="547">
        <v>0</v>
      </c>
      <c r="I3033" s="545" t="s">
        <v>12646</v>
      </c>
      <c r="J3033" s="545"/>
      <c r="K3033" s="545" t="s">
        <v>13413</v>
      </c>
      <c r="L3033" s="545" t="s">
        <v>13413</v>
      </c>
      <c r="M3033" s="548" t="s">
        <v>13758</v>
      </c>
      <c r="N3033" s="545" t="s">
        <v>13413</v>
      </c>
      <c r="O3033" s="545" t="s">
        <v>13413</v>
      </c>
      <c r="P3033" s="549">
        <v>3264</v>
      </c>
      <c r="Q3033" s="549">
        <v>1</v>
      </c>
      <c r="R3033" s="549">
        <v>65</v>
      </c>
      <c r="S3033" s="548"/>
      <c r="T3033" s="548"/>
      <c r="U3033" s="99"/>
    </row>
    <row r="3034" spans="1:21" ht="19.5" customHeight="1">
      <c r="A3034" s="545">
        <v>4012</v>
      </c>
      <c r="B3034" s="545" t="s">
        <v>242</v>
      </c>
      <c r="C3034" s="545" t="s">
        <v>221</v>
      </c>
      <c r="D3034" s="546"/>
      <c r="E3034" s="171" t="str">
        <f t="shared" si="47"/>
        <v>1900</v>
      </c>
      <c r="F3034" s="547">
        <v>0</v>
      </c>
      <c r="G3034" s="548">
        <v>0</v>
      </c>
      <c r="H3034" s="547">
        <v>0</v>
      </c>
      <c r="I3034" s="545" t="s">
        <v>12644</v>
      </c>
      <c r="J3034" s="545"/>
      <c r="K3034" s="545" t="s">
        <v>13413</v>
      </c>
      <c r="L3034" s="545" t="s">
        <v>13413</v>
      </c>
      <c r="M3034" s="548" t="s">
        <v>13758</v>
      </c>
      <c r="N3034" s="545" t="s">
        <v>13413</v>
      </c>
      <c r="O3034" s="545" t="s">
        <v>13413</v>
      </c>
      <c r="P3034" s="549">
        <v>3265</v>
      </c>
      <c r="Q3034" s="549">
        <v>1</v>
      </c>
      <c r="R3034" s="549">
        <v>62</v>
      </c>
      <c r="S3034" s="548"/>
      <c r="T3034" s="548"/>
      <c r="U3034" s="99"/>
    </row>
    <row r="3035" spans="1:21" ht="19.5" customHeight="1">
      <c r="A3035" s="545">
        <v>4013</v>
      </c>
      <c r="B3035" s="545" t="s">
        <v>243</v>
      </c>
      <c r="C3035" s="545" t="s">
        <v>221</v>
      </c>
      <c r="D3035" s="546"/>
      <c r="E3035" s="171" t="str">
        <f t="shared" si="47"/>
        <v>1900</v>
      </c>
      <c r="F3035" s="547">
        <v>0</v>
      </c>
      <c r="G3035" s="548">
        <v>0</v>
      </c>
      <c r="H3035" s="547">
        <v>0</v>
      </c>
      <c r="I3035" s="545" t="s">
        <v>12646</v>
      </c>
      <c r="J3035" s="545"/>
      <c r="K3035" s="545" t="s">
        <v>13413</v>
      </c>
      <c r="L3035" s="545" t="s">
        <v>13413</v>
      </c>
      <c r="M3035" s="548" t="s">
        <v>13758</v>
      </c>
      <c r="N3035" s="545" t="s">
        <v>13413</v>
      </c>
      <c r="O3035" s="545" t="s">
        <v>13413</v>
      </c>
      <c r="P3035" s="549">
        <v>3266</v>
      </c>
      <c r="Q3035" s="549">
        <v>1</v>
      </c>
      <c r="R3035" s="549">
        <v>65</v>
      </c>
      <c r="S3035" s="548"/>
      <c r="T3035" s="548"/>
      <c r="U3035" s="99"/>
    </row>
    <row r="3036" spans="1:21" ht="19.5" customHeight="1">
      <c r="A3036" s="545">
        <v>4014</v>
      </c>
      <c r="B3036" s="545" t="s">
        <v>11055</v>
      </c>
      <c r="C3036" s="545" t="s">
        <v>221</v>
      </c>
      <c r="D3036" s="546"/>
      <c r="E3036" s="171" t="str">
        <f t="shared" si="47"/>
        <v>1900</v>
      </c>
      <c r="F3036" s="547">
        <v>0</v>
      </c>
      <c r="G3036" s="548">
        <v>0</v>
      </c>
      <c r="H3036" s="547">
        <v>0</v>
      </c>
      <c r="I3036" s="545" t="s">
        <v>12642</v>
      </c>
      <c r="J3036" s="545"/>
      <c r="K3036" s="545" t="s">
        <v>13413</v>
      </c>
      <c r="L3036" s="545" t="s">
        <v>13413</v>
      </c>
      <c r="M3036" s="548" t="s">
        <v>13758</v>
      </c>
      <c r="N3036" s="545" t="s">
        <v>13413</v>
      </c>
      <c r="O3036" s="545" t="s">
        <v>13413</v>
      </c>
      <c r="P3036" s="549">
        <v>3267</v>
      </c>
      <c r="Q3036" s="549">
        <v>1</v>
      </c>
      <c r="R3036" s="549">
        <v>135</v>
      </c>
      <c r="S3036" s="548"/>
      <c r="T3036" s="548"/>
      <c r="U3036" s="99"/>
    </row>
    <row r="3037" spans="1:21" ht="19.5" customHeight="1">
      <c r="A3037" s="545">
        <v>4015</v>
      </c>
      <c r="B3037" s="545" t="s">
        <v>6383</v>
      </c>
      <c r="C3037" s="545" t="s">
        <v>221</v>
      </c>
      <c r="D3037" s="546"/>
      <c r="E3037" s="171" t="str">
        <f t="shared" si="47"/>
        <v>1900</v>
      </c>
      <c r="F3037" s="547">
        <v>0</v>
      </c>
      <c r="G3037" s="548">
        <v>0</v>
      </c>
      <c r="H3037" s="547">
        <v>0</v>
      </c>
      <c r="I3037" s="545" t="s">
        <v>12673</v>
      </c>
      <c r="J3037" s="545"/>
      <c r="K3037" s="545" t="s">
        <v>13413</v>
      </c>
      <c r="L3037" s="545" t="s">
        <v>13413</v>
      </c>
      <c r="M3037" s="548" t="s">
        <v>13758</v>
      </c>
      <c r="N3037" s="545" t="s">
        <v>13413</v>
      </c>
      <c r="O3037" s="545" t="s">
        <v>13413</v>
      </c>
      <c r="P3037" s="549">
        <v>3268</v>
      </c>
      <c r="Q3037" s="549">
        <v>1</v>
      </c>
      <c r="R3037" s="549">
        <v>136</v>
      </c>
      <c r="S3037" s="548"/>
      <c r="T3037" s="548"/>
      <c r="U3037" s="99"/>
    </row>
    <row r="3038" spans="1:21" ht="19.5" customHeight="1">
      <c r="A3038" s="545">
        <v>4016</v>
      </c>
      <c r="B3038" s="545" t="s">
        <v>7945</v>
      </c>
      <c r="C3038" s="545" t="s">
        <v>221</v>
      </c>
      <c r="D3038" s="546">
        <v>43577</v>
      </c>
      <c r="E3038" s="171" t="str">
        <f t="shared" si="47"/>
        <v>2019</v>
      </c>
      <c r="F3038" s="547">
        <v>31322</v>
      </c>
      <c r="G3038" s="548">
        <v>0.19</v>
      </c>
      <c r="H3038" s="547">
        <v>26321.01</v>
      </c>
      <c r="I3038" s="545" t="s">
        <v>12673</v>
      </c>
      <c r="J3038" s="545" t="s">
        <v>13298</v>
      </c>
      <c r="K3038" s="545" t="s">
        <v>13413</v>
      </c>
      <c r="L3038" s="545" t="s">
        <v>13904</v>
      </c>
      <c r="M3038" s="548" t="s">
        <v>13758</v>
      </c>
      <c r="N3038" s="545" t="s">
        <v>13413</v>
      </c>
      <c r="O3038" s="545" t="s">
        <v>13413</v>
      </c>
      <c r="P3038" s="549">
        <v>3269</v>
      </c>
      <c r="Q3038" s="549">
        <v>1</v>
      </c>
      <c r="R3038" s="549">
        <v>136</v>
      </c>
      <c r="S3038" s="548">
        <v>1012</v>
      </c>
      <c r="T3038" s="548"/>
      <c r="U3038" s="99"/>
    </row>
    <row r="3039" spans="1:21" ht="19.5" customHeight="1">
      <c r="A3039" s="545">
        <v>4017</v>
      </c>
      <c r="B3039" s="545" t="s">
        <v>244</v>
      </c>
      <c r="C3039" s="545" t="s">
        <v>221</v>
      </c>
      <c r="D3039" s="546"/>
      <c r="E3039" s="171" t="str">
        <f t="shared" si="47"/>
        <v>1900</v>
      </c>
      <c r="F3039" s="547">
        <v>0</v>
      </c>
      <c r="G3039" s="548">
        <v>0</v>
      </c>
      <c r="H3039" s="547">
        <v>0</v>
      </c>
      <c r="I3039" s="545" t="s">
        <v>12673</v>
      </c>
      <c r="J3039" s="545"/>
      <c r="K3039" s="545" t="s">
        <v>13413</v>
      </c>
      <c r="L3039" s="545" t="s">
        <v>13413</v>
      </c>
      <c r="M3039" s="548" t="s">
        <v>13758</v>
      </c>
      <c r="N3039" s="545" t="s">
        <v>13413</v>
      </c>
      <c r="O3039" s="545" t="s">
        <v>13413</v>
      </c>
      <c r="P3039" s="549">
        <v>3270</v>
      </c>
      <c r="Q3039" s="549">
        <v>1</v>
      </c>
      <c r="R3039" s="549">
        <v>136</v>
      </c>
      <c r="S3039" s="548"/>
      <c r="T3039" s="548"/>
      <c r="U3039" s="99"/>
    </row>
    <row r="3040" spans="1:21" ht="19.5" customHeight="1">
      <c r="A3040" s="545">
        <v>4018</v>
      </c>
      <c r="B3040" s="545" t="s">
        <v>11054</v>
      </c>
      <c r="C3040" s="545" t="s">
        <v>221</v>
      </c>
      <c r="D3040" s="546"/>
      <c r="E3040" s="171" t="str">
        <f t="shared" si="47"/>
        <v>1900</v>
      </c>
      <c r="F3040" s="547">
        <v>0</v>
      </c>
      <c r="G3040" s="548">
        <v>0</v>
      </c>
      <c r="H3040" s="547">
        <v>0</v>
      </c>
      <c r="I3040" s="545" t="s">
        <v>12673</v>
      </c>
      <c r="J3040" s="545"/>
      <c r="K3040" s="545" t="s">
        <v>13413</v>
      </c>
      <c r="L3040" s="545" t="s">
        <v>13413</v>
      </c>
      <c r="M3040" s="548" t="s">
        <v>13758</v>
      </c>
      <c r="N3040" s="545" t="s">
        <v>13413</v>
      </c>
      <c r="O3040" s="545" t="s">
        <v>13413</v>
      </c>
      <c r="P3040" s="549">
        <v>3271</v>
      </c>
      <c r="Q3040" s="549">
        <v>1</v>
      </c>
      <c r="R3040" s="549">
        <v>136</v>
      </c>
      <c r="S3040" s="548"/>
      <c r="T3040" s="548"/>
      <c r="U3040" s="99"/>
    </row>
    <row r="3041" spans="1:21" ht="19.5" customHeight="1">
      <c r="A3041" s="545">
        <v>4019</v>
      </c>
      <c r="B3041" s="545" t="s">
        <v>11053</v>
      </c>
      <c r="C3041" s="545" t="s">
        <v>221</v>
      </c>
      <c r="D3041" s="546"/>
      <c r="E3041" s="171" t="str">
        <f t="shared" si="47"/>
        <v>1900</v>
      </c>
      <c r="F3041" s="547">
        <v>0</v>
      </c>
      <c r="G3041" s="548">
        <v>0</v>
      </c>
      <c r="H3041" s="547">
        <v>0</v>
      </c>
      <c r="I3041" s="545" t="s">
        <v>12673</v>
      </c>
      <c r="J3041" s="545"/>
      <c r="K3041" s="545" t="s">
        <v>13413</v>
      </c>
      <c r="L3041" s="545" t="s">
        <v>13413</v>
      </c>
      <c r="M3041" s="548" t="s">
        <v>13758</v>
      </c>
      <c r="N3041" s="545" t="s">
        <v>13413</v>
      </c>
      <c r="O3041" s="545" t="s">
        <v>13413</v>
      </c>
      <c r="P3041" s="549">
        <v>3272</v>
      </c>
      <c r="Q3041" s="549">
        <v>1</v>
      </c>
      <c r="R3041" s="549">
        <v>136</v>
      </c>
      <c r="S3041" s="548"/>
      <c r="T3041" s="548"/>
      <c r="U3041" s="99"/>
    </row>
    <row r="3042" spans="1:21" ht="19.5" customHeight="1">
      <c r="A3042" s="545">
        <v>4020</v>
      </c>
      <c r="B3042" s="545" t="s">
        <v>11052</v>
      </c>
      <c r="C3042" s="545" t="s">
        <v>221</v>
      </c>
      <c r="D3042" s="546"/>
      <c r="E3042" s="171" t="str">
        <f t="shared" si="47"/>
        <v>1900</v>
      </c>
      <c r="F3042" s="547">
        <v>0</v>
      </c>
      <c r="G3042" s="548">
        <v>0</v>
      </c>
      <c r="H3042" s="547">
        <v>0</v>
      </c>
      <c r="I3042" s="545" t="s">
        <v>12673</v>
      </c>
      <c r="J3042" s="545"/>
      <c r="K3042" s="545" t="s">
        <v>13413</v>
      </c>
      <c r="L3042" s="545" t="s">
        <v>13413</v>
      </c>
      <c r="M3042" s="548" t="s">
        <v>13758</v>
      </c>
      <c r="N3042" s="545" t="s">
        <v>13413</v>
      </c>
      <c r="O3042" s="545" t="s">
        <v>13413</v>
      </c>
      <c r="P3042" s="549">
        <v>3273</v>
      </c>
      <c r="Q3042" s="549">
        <v>1</v>
      </c>
      <c r="R3042" s="549">
        <v>136</v>
      </c>
      <c r="S3042" s="548"/>
      <c r="T3042" s="548"/>
      <c r="U3042" s="99"/>
    </row>
    <row r="3043" spans="1:21" ht="19.5" customHeight="1">
      <c r="A3043" s="545">
        <v>4021</v>
      </c>
      <c r="B3043" s="545" t="s">
        <v>8361</v>
      </c>
      <c r="C3043" s="545" t="s">
        <v>221</v>
      </c>
      <c r="D3043" s="546">
        <v>45708</v>
      </c>
      <c r="E3043" s="171" t="str">
        <f t="shared" si="47"/>
        <v>2025</v>
      </c>
      <c r="F3043" s="547">
        <v>40912.639999999999</v>
      </c>
      <c r="G3043" s="548">
        <v>0.19</v>
      </c>
      <c r="H3043" s="547">
        <v>34380.370000000003</v>
      </c>
      <c r="I3043" s="545" t="s">
        <v>12640</v>
      </c>
      <c r="J3043" s="545" t="s">
        <v>13307</v>
      </c>
      <c r="K3043" s="545" t="s">
        <v>13413</v>
      </c>
      <c r="L3043" s="545" t="s">
        <v>13413</v>
      </c>
      <c r="M3043" s="548" t="s">
        <v>13758</v>
      </c>
      <c r="N3043" s="545" t="s">
        <v>13413</v>
      </c>
      <c r="O3043" s="545" t="s">
        <v>13413</v>
      </c>
      <c r="P3043" s="549">
        <v>3274</v>
      </c>
      <c r="Q3043" s="549">
        <v>1</v>
      </c>
      <c r="R3043" s="549">
        <v>1</v>
      </c>
      <c r="S3043" s="548">
        <v>2228</v>
      </c>
      <c r="T3043" s="548"/>
      <c r="U3043" s="99"/>
    </row>
    <row r="3044" spans="1:21" ht="19.5" customHeight="1">
      <c r="A3044" s="545">
        <v>4022</v>
      </c>
      <c r="B3044" s="545" t="s">
        <v>11051</v>
      </c>
      <c r="C3044" s="545" t="s">
        <v>221</v>
      </c>
      <c r="D3044" s="546"/>
      <c r="E3044" s="171" t="str">
        <f t="shared" si="47"/>
        <v>1900</v>
      </c>
      <c r="F3044" s="547">
        <v>0</v>
      </c>
      <c r="G3044" s="548">
        <v>0</v>
      </c>
      <c r="H3044" s="547">
        <v>0</v>
      </c>
      <c r="I3044" s="545" t="s">
        <v>12673</v>
      </c>
      <c r="J3044" s="545"/>
      <c r="K3044" s="545" t="s">
        <v>13413</v>
      </c>
      <c r="L3044" s="545" t="s">
        <v>13413</v>
      </c>
      <c r="M3044" s="548" t="s">
        <v>13758</v>
      </c>
      <c r="N3044" s="545" t="s">
        <v>13413</v>
      </c>
      <c r="O3044" s="545" t="s">
        <v>13413</v>
      </c>
      <c r="P3044" s="549">
        <v>3275</v>
      </c>
      <c r="Q3044" s="549">
        <v>1</v>
      </c>
      <c r="R3044" s="549">
        <v>136</v>
      </c>
      <c r="S3044" s="548"/>
      <c r="T3044" s="548"/>
      <c r="U3044" s="99"/>
    </row>
    <row r="3045" spans="1:21" ht="19.5" customHeight="1">
      <c r="A3045" s="545">
        <v>4023</v>
      </c>
      <c r="B3045" s="545" t="s">
        <v>7058</v>
      </c>
      <c r="C3045" s="545" t="s">
        <v>216</v>
      </c>
      <c r="D3045" s="546">
        <v>45708</v>
      </c>
      <c r="E3045" s="171" t="str">
        <f t="shared" si="47"/>
        <v>2025</v>
      </c>
      <c r="F3045" s="547">
        <v>24.96</v>
      </c>
      <c r="G3045" s="548">
        <v>0.19</v>
      </c>
      <c r="H3045" s="547">
        <v>20.98</v>
      </c>
      <c r="I3045" s="545" t="s">
        <v>12659</v>
      </c>
      <c r="J3045" s="545" t="s">
        <v>13307</v>
      </c>
      <c r="K3045" s="545"/>
      <c r="L3045" s="545" t="s">
        <v>16582</v>
      </c>
      <c r="M3045" s="548" t="s">
        <v>13758</v>
      </c>
      <c r="N3045" s="545" t="s">
        <v>13413</v>
      </c>
      <c r="O3045" s="545" t="s">
        <v>16583</v>
      </c>
      <c r="P3045" s="549">
        <v>3276</v>
      </c>
      <c r="Q3045" s="549">
        <v>1</v>
      </c>
      <c r="R3045" s="549">
        <v>116</v>
      </c>
      <c r="S3045" s="548">
        <v>2228</v>
      </c>
      <c r="T3045" s="548"/>
      <c r="U3045" s="99"/>
    </row>
    <row r="3046" spans="1:21" ht="19.5" customHeight="1">
      <c r="A3046" s="545">
        <v>4025</v>
      </c>
      <c r="B3046" s="545" t="s">
        <v>11050</v>
      </c>
      <c r="C3046" s="545" t="s">
        <v>311</v>
      </c>
      <c r="D3046" s="546"/>
      <c r="E3046" s="171" t="str">
        <f t="shared" si="47"/>
        <v>1900</v>
      </c>
      <c r="F3046" s="547">
        <v>0</v>
      </c>
      <c r="G3046" s="548">
        <v>0</v>
      </c>
      <c r="H3046" s="547">
        <v>0</v>
      </c>
      <c r="I3046" s="545" t="s">
        <v>12657</v>
      </c>
      <c r="J3046" s="545"/>
      <c r="K3046" s="545" t="s">
        <v>13413</v>
      </c>
      <c r="L3046" s="545" t="s">
        <v>13413</v>
      </c>
      <c r="M3046" s="548" t="s">
        <v>13758</v>
      </c>
      <c r="N3046" s="545" t="s">
        <v>22147</v>
      </c>
      <c r="O3046" s="545" t="s">
        <v>13413</v>
      </c>
      <c r="P3046" s="549">
        <v>3277</v>
      </c>
      <c r="Q3046" s="549">
        <v>1</v>
      </c>
      <c r="R3046" s="549">
        <v>69</v>
      </c>
      <c r="S3046" s="548"/>
      <c r="T3046" s="548">
        <v>110</v>
      </c>
      <c r="U3046" s="99"/>
    </row>
    <row r="3047" spans="1:21" ht="19.5" customHeight="1">
      <c r="A3047" s="545">
        <v>4027</v>
      </c>
      <c r="B3047" s="545" t="s">
        <v>2709</v>
      </c>
      <c r="C3047" s="545" t="s">
        <v>216</v>
      </c>
      <c r="D3047" s="546"/>
      <c r="E3047" s="171" t="str">
        <f t="shared" si="47"/>
        <v>1900</v>
      </c>
      <c r="F3047" s="547">
        <v>0</v>
      </c>
      <c r="G3047" s="548">
        <v>0</v>
      </c>
      <c r="H3047" s="547">
        <v>0</v>
      </c>
      <c r="I3047" s="545" t="s">
        <v>12761</v>
      </c>
      <c r="J3047" s="545"/>
      <c r="K3047" s="545" t="s">
        <v>13413</v>
      </c>
      <c r="L3047" s="545" t="s">
        <v>16584</v>
      </c>
      <c r="M3047" s="548" t="s">
        <v>13758</v>
      </c>
      <c r="N3047" s="545" t="s">
        <v>13413</v>
      </c>
      <c r="O3047" s="545" t="s">
        <v>16585</v>
      </c>
      <c r="P3047" s="549">
        <v>3278</v>
      </c>
      <c r="Q3047" s="549">
        <v>1</v>
      </c>
      <c r="R3047" s="549">
        <v>142</v>
      </c>
      <c r="S3047" s="548"/>
      <c r="T3047" s="548"/>
      <c r="U3047" s="99"/>
    </row>
    <row r="3048" spans="1:21" ht="19.5" customHeight="1">
      <c r="A3048" s="545">
        <v>4028</v>
      </c>
      <c r="B3048" s="545" t="s">
        <v>2712</v>
      </c>
      <c r="C3048" s="545" t="s">
        <v>216</v>
      </c>
      <c r="D3048" s="546"/>
      <c r="E3048" s="171" t="str">
        <f t="shared" si="47"/>
        <v>1900</v>
      </c>
      <c r="F3048" s="547">
        <v>0</v>
      </c>
      <c r="G3048" s="548">
        <v>0</v>
      </c>
      <c r="H3048" s="547">
        <v>0</v>
      </c>
      <c r="I3048" s="545" t="s">
        <v>12761</v>
      </c>
      <c r="J3048" s="545"/>
      <c r="K3048" s="545" t="s">
        <v>13413</v>
      </c>
      <c r="L3048" s="545" t="s">
        <v>16586</v>
      </c>
      <c r="M3048" s="548" t="s">
        <v>13758</v>
      </c>
      <c r="N3048" s="545" t="s">
        <v>13413</v>
      </c>
      <c r="O3048" s="545" t="s">
        <v>16587</v>
      </c>
      <c r="P3048" s="549">
        <v>3279</v>
      </c>
      <c r="Q3048" s="549">
        <v>1</v>
      </c>
      <c r="R3048" s="549">
        <v>142</v>
      </c>
      <c r="S3048" s="548"/>
      <c r="T3048" s="548"/>
      <c r="U3048" s="99"/>
    </row>
    <row r="3049" spans="1:21" ht="19.5" customHeight="1">
      <c r="A3049" s="545">
        <v>4029</v>
      </c>
      <c r="B3049" s="545" t="s">
        <v>2708</v>
      </c>
      <c r="C3049" s="545" t="s">
        <v>216</v>
      </c>
      <c r="D3049" s="546"/>
      <c r="E3049" s="171" t="str">
        <f t="shared" si="47"/>
        <v>1900</v>
      </c>
      <c r="F3049" s="547">
        <v>0</v>
      </c>
      <c r="G3049" s="548">
        <v>0</v>
      </c>
      <c r="H3049" s="547">
        <v>0</v>
      </c>
      <c r="I3049" s="545" t="s">
        <v>12761</v>
      </c>
      <c r="J3049" s="545"/>
      <c r="K3049" s="545" t="s">
        <v>13413</v>
      </c>
      <c r="L3049" s="545" t="s">
        <v>16586</v>
      </c>
      <c r="M3049" s="548" t="s">
        <v>13758</v>
      </c>
      <c r="N3049" s="545" t="s">
        <v>13413</v>
      </c>
      <c r="O3049" s="545" t="s">
        <v>16588</v>
      </c>
      <c r="P3049" s="549">
        <v>3280</v>
      </c>
      <c r="Q3049" s="549">
        <v>1</v>
      </c>
      <c r="R3049" s="549">
        <v>142</v>
      </c>
      <c r="S3049" s="548"/>
      <c r="T3049" s="548"/>
      <c r="U3049" s="99"/>
    </row>
    <row r="3050" spans="1:21" ht="19.5" customHeight="1">
      <c r="A3050" s="545">
        <v>4030</v>
      </c>
      <c r="B3050" s="545" t="s">
        <v>11049</v>
      </c>
      <c r="C3050" s="545" t="s">
        <v>216</v>
      </c>
      <c r="D3050" s="546"/>
      <c r="E3050" s="171" t="str">
        <f t="shared" si="47"/>
        <v>1900</v>
      </c>
      <c r="F3050" s="547">
        <v>0</v>
      </c>
      <c r="G3050" s="548">
        <v>0</v>
      </c>
      <c r="H3050" s="547">
        <v>0</v>
      </c>
      <c r="I3050" s="545" t="s">
        <v>12761</v>
      </c>
      <c r="J3050" s="545"/>
      <c r="K3050" s="545" t="s">
        <v>13413</v>
      </c>
      <c r="L3050" s="545" t="s">
        <v>16589</v>
      </c>
      <c r="M3050" s="548" t="s">
        <v>13758</v>
      </c>
      <c r="N3050" s="545" t="s">
        <v>13413</v>
      </c>
      <c r="O3050" s="545" t="s">
        <v>16590</v>
      </c>
      <c r="P3050" s="549">
        <v>3281</v>
      </c>
      <c r="Q3050" s="549">
        <v>1</v>
      </c>
      <c r="R3050" s="549">
        <v>142</v>
      </c>
      <c r="S3050" s="548"/>
      <c r="T3050" s="548"/>
      <c r="U3050" s="99"/>
    </row>
    <row r="3051" spans="1:21" ht="19.5" customHeight="1">
      <c r="A3051" s="545">
        <v>4031</v>
      </c>
      <c r="B3051" s="545" t="s">
        <v>2738</v>
      </c>
      <c r="C3051" s="545" t="s">
        <v>216</v>
      </c>
      <c r="D3051" s="546"/>
      <c r="E3051" s="171" t="str">
        <f t="shared" si="47"/>
        <v>1900</v>
      </c>
      <c r="F3051" s="547">
        <v>0</v>
      </c>
      <c r="G3051" s="548">
        <v>0</v>
      </c>
      <c r="H3051" s="547">
        <v>0</v>
      </c>
      <c r="I3051" s="545" t="s">
        <v>12761</v>
      </c>
      <c r="J3051" s="545"/>
      <c r="K3051" s="545" t="s">
        <v>13413</v>
      </c>
      <c r="L3051" s="545" t="s">
        <v>16591</v>
      </c>
      <c r="M3051" s="548" t="s">
        <v>13758</v>
      </c>
      <c r="N3051" s="545" t="s">
        <v>13413</v>
      </c>
      <c r="O3051" s="545" t="s">
        <v>16592</v>
      </c>
      <c r="P3051" s="549">
        <v>3282</v>
      </c>
      <c r="Q3051" s="549">
        <v>1</v>
      </c>
      <c r="R3051" s="549">
        <v>142</v>
      </c>
      <c r="S3051" s="548"/>
      <c r="T3051" s="548"/>
      <c r="U3051" s="99"/>
    </row>
    <row r="3052" spans="1:21" ht="19.5" customHeight="1">
      <c r="A3052" s="545">
        <v>4032</v>
      </c>
      <c r="B3052" s="545" t="s">
        <v>11048</v>
      </c>
      <c r="C3052" s="545" t="s">
        <v>216</v>
      </c>
      <c r="D3052" s="546"/>
      <c r="E3052" s="171" t="str">
        <f t="shared" si="47"/>
        <v>1900</v>
      </c>
      <c r="F3052" s="547">
        <v>0</v>
      </c>
      <c r="G3052" s="548">
        <v>0</v>
      </c>
      <c r="H3052" s="547">
        <v>0</v>
      </c>
      <c r="I3052" s="545" t="s">
        <v>12761</v>
      </c>
      <c r="J3052" s="545"/>
      <c r="K3052" s="545" t="s">
        <v>13413</v>
      </c>
      <c r="L3052" s="545" t="s">
        <v>16593</v>
      </c>
      <c r="M3052" s="548" t="s">
        <v>13758</v>
      </c>
      <c r="N3052" s="545" t="s">
        <v>13413</v>
      </c>
      <c r="O3052" s="545" t="s">
        <v>16594</v>
      </c>
      <c r="P3052" s="549">
        <v>3283</v>
      </c>
      <c r="Q3052" s="549">
        <v>1</v>
      </c>
      <c r="R3052" s="549">
        <v>142</v>
      </c>
      <c r="S3052" s="548"/>
      <c r="T3052" s="548"/>
      <c r="U3052" s="99"/>
    </row>
    <row r="3053" spans="1:21" ht="19.5" customHeight="1">
      <c r="A3053" s="545">
        <v>4033</v>
      </c>
      <c r="B3053" s="545" t="s">
        <v>11047</v>
      </c>
      <c r="C3053" s="545" t="s">
        <v>216</v>
      </c>
      <c r="D3053" s="546"/>
      <c r="E3053" s="171" t="str">
        <f t="shared" si="47"/>
        <v>1900</v>
      </c>
      <c r="F3053" s="547">
        <v>0</v>
      </c>
      <c r="G3053" s="548">
        <v>0</v>
      </c>
      <c r="H3053" s="547">
        <v>0</v>
      </c>
      <c r="I3053" s="545" t="s">
        <v>12761</v>
      </c>
      <c r="J3053" s="545"/>
      <c r="K3053" s="545" t="s">
        <v>13413</v>
      </c>
      <c r="L3053" s="545" t="s">
        <v>16595</v>
      </c>
      <c r="M3053" s="548" t="s">
        <v>13758</v>
      </c>
      <c r="N3053" s="545" t="s">
        <v>13413</v>
      </c>
      <c r="O3053" s="545" t="s">
        <v>16596</v>
      </c>
      <c r="P3053" s="549">
        <v>3284</v>
      </c>
      <c r="Q3053" s="549">
        <v>1</v>
      </c>
      <c r="R3053" s="549">
        <v>142</v>
      </c>
      <c r="S3053" s="548"/>
      <c r="T3053" s="548"/>
      <c r="U3053" s="99"/>
    </row>
    <row r="3054" spans="1:21" ht="19.5" customHeight="1">
      <c r="A3054" s="545">
        <v>4034</v>
      </c>
      <c r="B3054" s="545" t="s">
        <v>2710</v>
      </c>
      <c r="C3054" s="545" t="s">
        <v>216</v>
      </c>
      <c r="D3054" s="546"/>
      <c r="E3054" s="171" t="str">
        <f t="shared" si="47"/>
        <v>1900</v>
      </c>
      <c r="F3054" s="547">
        <v>0</v>
      </c>
      <c r="G3054" s="548">
        <v>0</v>
      </c>
      <c r="H3054" s="547">
        <v>0</v>
      </c>
      <c r="I3054" s="545" t="s">
        <v>12761</v>
      </c>
      <c r="J3054" s="545"/>
      <c r="K3054" s="545" t="s">
        <v>13413</v>
      </c>
      <c r="L3054" s="545" t="s">
        <v>16597</v>
      </c>
      <c r="M3054" s="548" t="s">
        <v>13758</v>
      </c>
      <c r="N3054" s="545" t="s">
        <v>13413</v>
      </c>
      <c r="O3054" s="545" t="s">
        <v>16598</v>
      </c>
      <c r="P3054" s="549">
        <v>3285</v>
      </c>
      <c r="Q3054" s="549">
        <v>1</v>
      </c>
      <c r="R3054" s="549">
        <v>142</v>
      </c>
      <c r="S3054" s="548"/>
      <c r="T3054" s="548"/>
      <c r="U3054" s="99"/>
    </row>
    <row r="3055" spans="1:21" ht="19.5" customHeight="1">
      <c r="A3055" s="545">
        <v>4035</v>
      </c>
      <c r="B3055" s="545" t="s">
        <v>2711</v>
      </c>
      <c r="C3055" s="545" t="s">
        <v>216</v>
      </c>
      <c r="D3055" s="546"/>
      <c r="E3055" s="171" t="str">
        <f t="shared" si="47"/>
        <v>1900</v>
      </c>
      <c r="F3055" s="547">
        <v>0</v>
      </c>
      <c r="G3055" s="548">
        <v>0</v>
      </c>
      <c r="H3055" s="547">
        <v>0</v>
      </c>
      <c r="I3055" s="545" t="s">
        <v>12761</v>
      </c>
      <c r="J3055" s="545"/>
      <c r="K3055" s="545" t="s">
        <v>13413</v>
      </c>
      <c r="L3055" s="545" t="s">
        <v>16599</v>
      </c>
      <c r="M3055" s="548" t="s">
        <v>13758</v>
      </c>
      <c r="N3055" s="545" t="s">
        <v>13413</v>
      </c>
      <c r="O3055" s="545" t="s">
        <v>16600</v>
      </c>
      <c r="P3055" s="549">
        <v>3286</v>
      </c>
      <c r="Q3055" s="549">
        <v>1</v>
      </c>
      <c r="R3055" s="549">
        <v>142</v>
      </c>
      <c r="S3055" s="548"/>
      <c r="T3055" s="548"/>
      <c r="U3055" s="99"/>
    </row>
    <row r="3056" spans="1:21" ht="19.5" customHeight="1">
      <c r="A3056" s="545">
        <v>4036</v>
      </c>
      <c r="B3056" s="545" t="s">
        <v>980</v>
      </c>
      <c r="C3056" s="545" t="s">
        <v>437</v>
      </c>
      <c r="D3056" s="546"/>
      <c r="E3056" s="171" t="str">
        <f t="shared" si="47"/>
        <v>1900</v>
      </c>
      <c r="F3056" s="547">
        <v>0</v>
      </c>
      <c r="G3056" s="548">
        <v>0</v>
      </c>
      <c r="H3056" s="547">
        <v>0</v>
      </c>
      <c r="I3056" s="545" t="s">
        <v>12668</v>
      </c>
      <c r="J3056" s="545"/>
      <c r="K3056" s="545" t="s">
        <v>13413</v>
      </c>
      <c r="L3056" s="545" t="s">
        <v>13413</v>
      </c>
      <c r="M3056" s="548" t="s">
        <v>13868</v>
      </c>
      <c r="N3056" s="545" t="s">
        <v>13413</v>
      </c>
      <c r="O3056" s="545" t="s">
        <v>13413</v>
      </c>
      <c r="P3056" s="549">
        <v>3287</v>
      </c>
      <c r="Q3056" s="549">
        <v>2</v>
      </c>
      <c r="R3056" s="549">
        <v>7</v>
      </c>
      <c r="S3056" s="548"/>
      <c r="T3056" s="548"/>
      <c r="U3056" s="99"/>
    </row>
    <row r="3057" spans="1:21" ht="19.5" customHeight="1">
      <c r="A3057" s="545">
        <v>4037</v>
      </c>
      <c r="B3057" s="545" t="s">
        <v>981</v>
      </c>
      <c r="C3057" s="545" t="s">
        <v>437</v>
      </c>
      <c r="D3057" s="546"/>
      <c r="E3057" s="171" t="str">
        <f t="shared" si="47"/>
        <v>1900</v>
      </c>
      <c r="F3057" s="547">
        <v>0</v>
      </c>
      <c r="G3057" s="548">
        <v>0</v>
      </c>
      <c r="H3057" s="547">
        <v>0</v>
      </c>
      <c r="I3057" s="545" t="s">
        <v>12668</v>
      </c>
      <c r="J3057" s="545"/>
      <c r="K3057" s="545" t="s">
        <v>13413</v>
      </c>
      <c r="L3057" s="545" t="s">
        <v>13413</v>
      </c>
      <c r="M3057" s="548" t="s">
        <v>13868</v>
      </c>
      <c r="N3057" s="545" t="s">
        <v>13413</v>
      </c>
      <c r="O3057" s="545" t="s">
        <v>13413</v>
      </c>
      <c r="P3057" s="549">
        <v>3288</v>
      </c>
      <c r="Q3057" s="549">
        <v>2</v>
      </c>
      <c r="R3057" s="549">
        <v>7</v>
      </c>
      <c r="S3057" s="548"/>
      <c r="T3057" s="548"/>
      <c r="U3057" s="99"/>
    </row>
    <row r="3058" spans="1:21" ht="19.5" customHeight="1">
      <c r="A3058" s="545">
        <v>4038</v>
      </c>
      <c r="B3058" s="545" t="s">
        <v>982</v>
      </c>
      <c r="C3058" s="545" t="s">
        <v>437</v>
      </c>
      <c r="D3058" s="546"/>
      <c r="E3058" s="171" t="str">
        <f t="shared" si="47"/>
        <v>1900</v>
      </c>
      <c r="F3058" s="547">
        <v>0</v>
      </c>
      <c r="G3058" s="548">
        <v>0</v>
      </c>
      <c r="H3058" s="547">
        <v>0</v>
      </c>
      <c r="I3058" s="545" t="s">
        <v>12668</v>
      </c>
      <c r="J3058" s="545"/>
      <c r="K3058" s="545" t="s">
        <v>13413</v>
      </c>
      <c r="L3058" s="545" t="s">
        <v>13413</v>
      </c>
      <c r="M3058" s="548" t="s">
        <v>13868</v>
      </c>
      <c r="N3058" s="545" t="s">
        <v>13413</v>
      </c>
      <c r="O3058" s="545" t="s">
        <v>13413</v>
      </c>
      <c r="P3058" s="549">
        <v>3289</v>
      </c>
      <c r="Q3058" s="549">
        <v>2</v>
      </c>
      <c r="R3058" s="549">
        <v>7</v>
      </c>
      <c r="S3058" s="548"/>
      <c r="T3058" s="548"/>
      <c r="U3058" s="99"/>
    </row>
    <row r="3059" spans="1:21" ht="19.5" customHeight="1">
      <c r="A3059" s="545">
        <v>4039</v>
      </c>
      <c r="B3059" s="545" t="s">
        <v>983</v>
      </c>
      <c r="C3059" s="545" t="s">
        <v>437</v>
      </c>
      <c r="D3059" s="546"/>
      <c r="E3059" s="171" t="str">
        <f t="shared" si="47"/>
        <v>1900</v>
      </c>
      <c r="F3059" s="547">
        <v>0</v>
      </c>
      <c r="G3059" s="548">
        <v>0</v>
      </c>
      <c r="H3059" s="547">
        <v>0</v>
      </c>
      <c r="I3059" s="545" t="s">
        <v>12668</v>
      </c>
      <c r="J3059" s="545"/>
      <c r="K3059" s="545" t="s">
        <v>13413</v>
      </c>
      <c r="L3059" s="545" t="s">
        <v>13413</v>
      </c>
      <c r="M3059" s="548" t="s">
        <v>13868</v>
      </c>
      <c r="N3059" s="545" t="s">
        <v>13413</v>
      </c>
      <c r="O3059" s="545" t="s">
        <v>13413</v>
      </c>
      <c r="P3059" s="549">
        <v>3290</v>
      </c>
      <c r="Q3059" s="549">
        <v>2</v>
      </c>
      <c r="R3059" s="549">
        <v>7</v>
      </c>
      <c r="S3059" s="548"/>
      <c r="T3059" s="548"/>
      <c r="U3059" s="99"/>
    </row>
    <row r="3060" spans="1:21" ht="19.5" customHeight="1">
      <c r="A3060" s="545">
        <v>4040</v>
      </c>
      <c r="B3060" s="545" t="s">
        <v>909</v>
      </c>
      <c r="C3060" s="545" t="s">
        <v>437</v>
      </c>
      <c r="D3060" s="546"/>
      <c r="E3060" s="171" t="str">
        <f t="shared" si="47"/>
        <v>1900</v>
      </c>
      <c r="F3060" s="547">
        <v>0</v>
      </c>
      <c r="G3060" s="548">
        <v>0</v>
      </c>
      <c r="H3060" s="547">
        <v>0</v>
      </c>
      <c r="I3060" s="545" t="s">
        <v>12668</v>
      </c>
      <c r="J3060" s="545"/>
      <c r="K3060" s="545" t="s">
        <v>13413</v>
      </c>
      <c r="L3060" s="545" t="s">
        <v>14053</v>
      </c>
      <c r="M3060" s="548" t="s">
        <v>13868</v>
      </c>
      <c r="N3060" s="545" t="s">
        <v>13413</v>
      </c>
      <c r="O3060" s="545" t="s">
        <v>13413</v>
      </c>
      <c r="P3060" s="549">
        <v>3291</v>
      </c>
      <c r="Q3060" s="549">
        <v>2</v>
      </c>
      <c r="R3060" s="549">
        <v>7</v>
      </c>
      <c r="S3060" s="548"/>
      <c r="T3060" s="548"/>
      <c r="U3060" s="99"/>
    </row>
    <row r="3061" spans="1:21" ht="19.5" customHeight="1">
      <c r="A3061" s="545">
        <v>4041</v>
      </c>
      <c r="B3061" s="545" t="s">
        <v>4529</v>
      </c>
      <c r="C3061" s="545" t="s">
        <v>437</v>
      </c>
      <c r="D3061" s="546">
        <v>43843</v>
      </c>
      <c r="E3061" s="171" t="str">
        <f t="shared" si="47"/>
        <v>2020</v>
      </c>
      <c r="F3061" s="547">
        <v>1551149.99</v>
      </c>
      <c r="G3061" s="548">
        <v>0.19</v>
      </c>
      <c r="H3061" s="547">
        <v>1303487.3899999999</v>
      </c>
      <c r="I3061" s="545" t="s">
        <v>12668</v>
      </c>
      <c r="J3061" s="545" t="s">
        <v>13297</v>
      </c>
      <c r="K3061" s="545" t="s">
        <v>13413</v>
      </c>
      <c r="L3061" s="545" t="s">
        <v>13413</v>
      </c>
      <c r="M3061" s="548" t="s">
        <v>13868</v>
      </c>
      <c r="N3061" s="545" t="s">
        <v>13413</v>
      </c>
      <c r="O3061" s="545" t="s">
        <v>13413</v>
      </c>
      <c r="P3061" s="549">
        <v>3292</v>
      </c>
      <c r="Q3061" s="549">
        <v>2</v>
      </c>
      <c r="R3061" s="549">
        <v>7</v>
      </c>
      <c r="S3061" s="548">
        <v>2257</v>
      </c>
      <c r="T3061" s="548"/>
      <c r="U3061" s="99"/>
    </row>
    <row r="3062" spans="1:21" ht="19.5" customHeight="1">
      <c r="A3062" s="545">
        <v>4042</v>
      </c>
      <c r="B3062" s="545" t="s">
        <v>11046</v>
      </c>
      <c r="C3062" s="545" t="s">
        <v>216</v>
      </c>
      <c r="D3062" s="546"/>
      <c r="E3062" s="171" t="str">
        <f t="shared" si="47"/>
        <v>1900</v>
      </c>
      <c r="F3062" s="547">
        <v>0</v>
      </c>
      <c r="G3062" s="548">
        <v>0</v>
      </c>
      <c r="H3062" s="547">
        <v>0</v>
      </c>
      <c r="I3062" s="545" t="s">
        <v>12675</v>
      </c>
      <c r="J3062" s="545"/>
      <c r="K3062" s="545" t="s">
        <v>13413</v>
      </c>
      <c r="L3062" s="545" t="s">
        <v>16601</v>
      </c>
      <c r="M3062" s="548" t="s">
        <v>13758</v>
      </c>
      <c r="N3062" s="545" t="s">
        <v>13413</v>
      </c>
      <c r="O3062" s="545" t="s">
        <v>16602</v>
      </c>
      <c r="P3062" s="549">
        <v>3293</v>
      </c>
      <c r="Q3062" s="549">
        <v>1</v>
      </c>
      <c r="R3062" s="549">
        <v>15</v>
      </c>
      <c r="S3062" s="548"/>
      <c r="T3062" s="548"/>
      <c r="U3062" s="99"/>
    </row>
    <row r="3063" spans="1:21" ht="19.5" customHeight="1">
      <c r="A3063" s="545">
        <v>4043</v>
      </c>
      <c r="B3063" s="545" t="s">
        <v>2758</v>
      </c>
      <c r="C3063" s="545" t="s">
        <v>216</v>
      </c>
      <c r="D3063" s="546"/>
      <c r="E3063" s="171" t="str">
        <f t="shared" si="47"/>
        <v>1900</v>
      </c>
      <c r="F3063" s="547">
        <v>0</v>
      </c>
      <c r="G3063" s="548">
        <v>0</v>
      </c>
      <c r="H3063" s="547">
        <v>0</v>
      </c>
      <c r="I3063" s="545" t="s">
        <v>12675</v>
      </c>
      <c r="J3063" s="545"/>
      <c r="K3063" s="545" t="s">
        <v>13413</v>
      </c>
      <c r="L3063" s="545" t="s">
        <v>16601</v>
      </c>
      <c r="M3063" s="548" t="s">
        <v>13758</v>
      </c>
      <c r="N3063" s="545" t="s">
        <v>13413</v>
      </c>
      <c r="O3063" s="545" t="s">
        <v>16602</v>
      </c>
      <c r="P3063" s="549">
        <v>3294</v>
      </c>
      <c r="Q3063" s="549">
        <v>1</v>
      </c>
      <c r="R3063" s="549">
        <v>15</v>
      </c>
      <c r="S3063" s="548"/>
      <c r="T3063" s="548"/>
      <c r="U3063" s="99"/>
    </row>
    <row r="3064" spans="1:21" ht="19.5" customHeight="1">
      <c r="A3064" s="545">
        <v>4044</v>
      </c>
      <c r="B3064" s="545" t="s">
        <v>2086</v>
      </c>
      <c r="C3064" s="545" t="s">
        <v>216</v>
      </c>
      <c r="D3064" s="546"/>
      <c r="E3064" s="171" t="str">
        <f t="shared" si="47"/>
        <v>1900</v>
      </c>
      <c r="F3064" s="547">
        <v>0</v>
      </c>
      <c r="G3064" s="548">
        <v>0</v>
      </c>
      <c r="H3064" s="547">
        <v>0</v>
      </c>
      <c r="I3064" s="545" t="s">
        <v>12650</v>
      </c>
      <c r="J3064" s="545"/>
      <c r="K3064" s="545" t="s">
        <v>13413</v>
      </c>
      <c r="L3064" s="545" t="s">
        <v>13413</v>
      </c>
      <c r="M3064" s="548" t="s">
        <v>13758</v>
      </c>
      <c r="N3064" s="545" t="s">
        <v>13413</v>
      </c>
      <c r="O3064" s="545" t="s">
        <v>16603</v>
      </c>
      <c r="P3064" s="549">
        <v>3295</v>
      </c>
      <c r="Q3064" s="549">
        <v>1</v>
      </c>
      <c r="R3064" s="549">
        <v>127</v>
      </c>
      <c r="S3064" s="548"/>
      <c r="T3064" s="548"/>
      <c r="U3064" s="99"/>
    </row>
    <row r="3065" spans="1:21" ht="19.5" customHeight="1">
      <c r="A3065" s="545">
        <v>4045</v>
      </c>
      <c r="B3065" s="545" t="s">
        <v>2021</v>
      </c>
      <c r="C3065" s="545" t="s">
        <v>216</v>
      </c>
      <c r="D3065" s="546"/>
      <c r="E3065" s="171" t="str">
        <f t="shared" si="47"/>
        <v>1900</v>
      </c>
      <c r="F3065" s="547">
        <v>0</v>
      </c>
      <c r="G3065" s="548">
        <v>0</v>
      </c>
      <c r="H3065" s="547">
        <v>0</v>
      </c>
      <c r="I3065" s="545" t="s">
        <v>12650</v>
      </c>
      <c r="J3065" s="545"/>
      <c r="K3065" s="545" t="s">
        <v>13413</v>
      </c>
      <c r="L3065" s="545" t="s">
        <v>13413</v>
      </c>
      <c r="M3065" s="548" t="s">
        <v>13758</v>
      </c>
      <c r="N3065" s="545" t="s">
        <v>13413</v>
      </c>
      <c r="O3065" s="545" t="s">
        <v>16604</v>
      </c>
      <c r="P3065" s="549">
        <v>3296</v>
      </c>
      <c r="Q3065" s="549">
        <v>1</v>
      </c>
      <c r="R3065" s="549">
        <v>127</v>
      </c>
      <c r="S3065" s="548"/>
      <c r="T3065" s="548"/>
      <c r="U3065" s="99"/>
    </row>
    <row r="3066" spans="1:21" ht="19.5" customHeight="1">
      <c r="A3066" s="545">
        <v>4046</v>
      </c>
      <c r="B3066" s="545" t="s">
        <v>2022</v>
      </c>
      <c r="C3066" s="545" t="s">
        <v>216</v>
      </c>
      <c r="D3066" s="546"/>
      <c r="E3066" s="171" t="str">
        <f t="shared" si="47"/>
        <v>1900</v>
      </c>
      <c r="F3066" s="547">
        <v>0</v>
      </c>
      <c r="G3066" s="548">
        <v>0</v>
      </c>
      <c r="H3066" s="547">
        <v>0</v>
      </c>
      <c r="I3066" s="545" t="s">
        <v>12650</v>
      </c>
      <c r="J3066" s="545"/>
      <c r="K3066" s="545" t="s">
        <v>13413</v>
      </c>
      <c r="L3066" s="545" t="s">
        <v>13413</v>
      </c>
      <c r="M3066" s="548" t="s">
        <v>13758</v>
      </c>
      <c r="N3066" s="545" t="s">
        <v>13413</v>
      </c>
      <c r="O3066" s="545" t="s">
        <v>16605</v>
      </c>
      <c r="P3066" s="549">
        <v>3297</v>
      </c>
      <c r="Q3066" s="549">
        <v>1</v>
      </c>
      <c r="R3066" s="549">
        <v>127</v>
      </c>
      <c r="S3066" s="548"/>
      <c r="T3066" s="548"/>
      <c r="U3066" s="99"/>
    </row>
    <row r="3067" spans="1:21" ht="19.5" customHeight="1">
      <c r="A3067" s="545">
        <v>4047</v>
      </c>
      <c r="B3067" s="545" t="s">
        <v>2002</v>
      </c>
      <c r="C3067" s="545" t="s">
        <v>216</v>
      </c>
      <c r="D3067" s="546"/>
      <c r="E3067" s="171" t="str">
        <f t="shared" si="47"/>
        <v>1900</v>
      </c>
      <c r="F3067" s="547">
        <v>0</v>
      </c>
      <c r="G3067" s="548">
        <v>0</v>
      </c>
      <c r="H3067" s="547">
        <v>0</v>
      </c>
      <c r="I3067" s="545" t="s">
        <v>12650</v>
      </c>
      <c r="J3067" s="545"/>
      <c r="K3067" s="545" t="s">
        <v>13413</v>
      </c>
      <c r="L3067" s="545" t="s">
        <v>13413</v>
      </c>
      <c r="M3067" s="548" t="s">
        <v>13758</v>
      </c>
      <c r="N3067" s="545" t="s">
        <v>13413</v>
      </c>
      <c r="O3067" s="545" t="s">
        <v>16606</v>
      </c>
      <c r="P3067" s="549">
        <v>3298</v>
      </c>
      <c r="Q3067" s="549">
        <v>1</v>
      </c>
      <c r="R3067" s="549">
        <v>127</v>
      </c>
      <c r="S3067" s="548"/>
      <c r="T3067" s="548"/>
      <c r="U3067" s="99"/>
    </row>
    <row r="3068" spans="1:21" ht="19.5" customHeight="1">
      <c r="A3068" s="545">
        <v>4048</v>
      </c>
      <c r="B3068" s="545" t="s">
        <v>1997</v>
      </c>
      <c r="C3068" s="545" t="s">
        <v>216</v>
      </c>
      <c r="D3068" s="546"/>
      <c r="E3068" s="171" t="str">
        <f t="shared" si="47"/>
        <v>1900</v>
      </c>
      <c r="F3068" s="547">
        <v>0</v>
      </c>
      <c r="G3068" s="548">
        <v>0</v>
      </c>
      <c r="H3068" s="547">
        <v>0</v>
      </c>
      <c r="I3068" s="545" t="s">
        <v>12650</v>
      </c>
      <c r="J3068" s="545"/>
      <c r="K3068" s="545" t="s">
        <v>13413</v>
      </c>
      <c r="L3068" s="545" t="s">
        <v>13413</v>
      </c>
      <c r="M3068" s="548" t="s">
        <v>13758</v>
      </c>
      <c r="N3068" s="545" t="s">
        <v>13413</v>
      </c>
      <c r="O3068" s="545" t="s">
        <v>16607</v>
      </c>
      <c r="P3068" s="549">
        <v>3299</v>
      </c>
      <c r="Q3068" s="549">
        <v>1</v>
      </c>
      <c r="R3068" s="549">
        <v>127</v>
      </c>
      <c r="S3068" s="548"/>
      <c r="T3068" s="548"/>
      <c r="U3068" s="99"/>
    </row>
    <row r="3069" spans="1:21" ht="19.5" customHeight="1">
      <c r="A3069" s="545">
        <v>4049</v>
      </c>
      <c r="B3069" s="545" t="s">
        <v>2001</v>
      </c>
      <c r="C3069" s="545" t="s">
        <v>216</v>
      </c>
      <c r="D3069" s="546"/>
      <c r="E3069" s="171" t="str">
        <f t="shared" si="47"/>
        <v>1900</v>
      </c>
      <c r="F3069" s="547">
        <v>0</v>
      </c>
      <c r="G3069" s="548">
        <v>0</v>
      </c>
      <c r="H3069" s="547">
        <v>0</v>
      </c>
      <c r="I3069" s="545" t="s">
        <v>12650</v>
      </c>
      <c r="J3069" s="545"/>
      <c r="K3069" s="545" t="s">
        <v>13413</v>
      </c>
      <c r="L3069" s="545" t="s">
        <v>13413</v>
      </c>
      <c r="M3069" s="548" t="s">
        <v>13758</v>
      </c>
      <c r="N3069" s="545" t="s">
        <v>13413</v>
      </c>
      <c r="O3069" s="545" t="s">
        <v>16608</v>
      </c>
      <c r="P3069" s="549">
        <v>3300</v>
      </c>
      <c r="Q3069" s="549">
        <v>1</v>
      </c>
      <c r="R3069" s="549">
        <v>127</v>
      </c>
      <c r="S3069" s="548"/>
      <c r="T3069" s="548"/>
      <c r="U3069" s="99"/>
    </row>
    <row r="3070" spans="1:21" ht="19.5" customHeight="1">
      <c r="A3070" s="545">
        <v>4050</v>
      </c>
      <c r="B3070" s="545" t="s">
        <v>1996</v>
      </c>
      <c r="C3070" s="545" t="s">
        <v>216</v>
      </c>
      <c r="D3070" s="546"/>
      <c r="E3070" s="171" t="str">
        <f t="shared" si="47"/>
        <v>1900</v>
      </c>
      <c r="F3070" s="547">
        <v>0</v>
      </c>
      <c r="G3070" s="548">
        <v>0</v>
      </c>
      <c r="H3070" s="547">
        <v>0</v>
      </c>
      <c r="I3070" s="545" t="s">
        <v>12650</v>
      </c>
      <c r="J3070" s="545"/>
      <c r="K3070" s="545" t="s">
        <v>13413</v>
      </c>
      <c r="L3070" s="545" t="s">
        <v>13413</v>
      </c>
      <c r="M3070" s="548" t="s">
        <v>13758</v>
      </c>
      <c r="N3070" s="545" t="s">
        <v>13413</v>
      </c>
      <c r="O3070" s="545" t="s">
        <v>16609</v>
      </c>
      <c r="P3070" s="549">
        <v>3301</v>
      </c>
      <c r="Q3070" s="549">
        <v>1</v>
      </c>
      <c r="R3070" s="549">
        <v>127</v>
      </c>
      <c r="S3070" s="548"/>
      <c r="T3070" s="548"/>
      <c r="U3070" s="99"/>
    </row>
    <row r="3071" spans="1:21" ht="19.5" customHeight="1">
      <c r="A3071" s="545">
        <v>4051</v>
      </c>
      <c r="B3071" s="545" t="s">
        <v>1998</v>
      </c>
      <c r="C3071" s="545" t="s">
        <v>216</v>
      </c>
      <c r="D3071" s="546"/>
      <c r="E3071" s="171" t="str">
        <f t="shared" si="47"/>
        <v>1900</v>
      </c>
      <c r="F3071" s="547">
        <v>0</v>
      </c>
      <c r="G3071" s="548">
        <v>0</v>
      </c>
      <c r="H3071" s="547">
        <v>0</v>
      </c>
      <c r="I3071" s="545" t="s">
        <v>12650</v>
      </c>
      <c r="J3071" s="545"/>
      <c r="K3071" s="545" t="s">
        <v>13413</v>
      </c>
      <c r="L3071" s="545" t="s">
        <v>13413</v>
      </c>
      <c r="M3071" s="548" t="s">
        <v>13758</v>
      </c>
      <c r="N3071" s="545" t="s">
        <v>13413</v>
      </c>
      <c r="O3071" s="545" t="s">
        <v>16610</v>
      </c>
      <c r="P3071" s="549">
        <v>3302</v>
      </c>
      <c r="Q3071" s="549">
        <v>1</v>
      </c>
      <c r="R3071" s="549">
        <v>127</v>
      </c>
      <c r="S3071" s="548"/>
      <c r="T3071" s="548"/>
      <c r="U3071" s="99"/>
    </row>
    <row r="3072" spans="1:21" ht="19.5" customHeight="1">
      <c r="A3072" s="545">
        <v>4052</v>
      </c>
      <c r="B3072" s="545" t="s">
        <v>1999</v>
      </c>
      <c r="C3072" s="545" t="s">
        <v>216</v>
      </c>
      <c r="D3072" s="546"/>
      <c r="E3072" s="171" t="str">
        <f t="shared" si="47"/>
        <v>1900</v>
      </c>
      <c r="F3072" s="547">
        <v>0</v>
      </c>
      <c r="G3072" s="548">
        <v>0</v>
      </c>
      <c r="H3072" s="547">
        <v>0</v>
      </c>
      <c r="I3072" s="545" t="s">
        <v>12650</v>
      </c>
      <c r="J3072" s="545"/>
      <c r="K3072" s="545" t="s">
        <v>13413</v>
      </c>
      <c r="L3072" s="545" t="s">
        <v>13413</v>
      </c>
      <c r="M3072" s="548" t="s">
        <v>13758</v>
      </c>
      <c r="N3072" s="545" t="s">
        <v>13413</v>
      </c>
      <c r="O3072" s="545" t="s">
        <v>16611</v>
      </c>
      <c r="P3072" s="549">
        <v>3303</v>
      </c>
      <c r="Q3072" s="549">
        <v>1</v>
      </c>
      <c r="R3072" s="549">
        <v>127</v>
      </c>
      <c r="S3072" s="548"/>
      <c r="T3072" s="548"/>
      <c r="U3072" s="99"/>
    </row>
    <row r="3073" spans="1:21" ht="19.5" customHeight="1">
      <c r="A3073" s="545">
        <v>4053</v>
      </c>
      <c r="B3073" s="545" t="s">
        <v>2179</v>
      </c>
      <c r="C3073" s="545" t="s">
        <v>216</v>
      </c>
      <c r="D3073" s="546"/>
      <c r="E3073" s="171" t="str">
        <f t="shared" si="47"/>
        <v>1900</v>
      </c>
      <c r="F3073" s="547">
        <v>0</v>
      </c>
      <c r="G3073" s="548">
        <v>0</v>
      </c>
      <c r="H3073" s="547">
        <v>0</v>
      </c>
      <c r="I3073" s="545" t="s">
        <v>12650</v>
      </c>
      <c r="J3073" s="545"/>
      <c r="K3073" s="545" t="s">
        <v>13413</v>
      </c>
      <c r="L3073" s="545" t="s">
        <v>13413</v>
      </c>
      <c r="M3073" s="548" t="s">
        <v>13758</v>
      </c>
      <c r="N3073" s="545" t="s">
        <v>13413</v>
      </c>
      <c r="O3073" s="545" t="s">
        <v>16612</v>
      </c>
      <c r="P3073" s="549">
        <v>3304</v>
      </c>
      <c r="Q3073" s="549">
        <v>1</v>
      </c>
      <c r="R3073" s="549">
        <v>127</v>
      </c>
      <c r="S3073" s="548"/>
      <c r="T3073" s="548"/>
      <c r="U3073" s="99"/>
    </row>
    <row r="3074" spans="1:21" ht="19.5" customHeight="1">
      <c r="A3074" s="545">
        <v>4054</v>
      </c>
      <c r="B3074" s="545" t="s">
        <v>3701</v>
      </c>
      <c r="C3074" s="545" t="s">
        <v>216</v>
      </c>
      <c r="D3074" s="546"/>
      <c r="E3074" s="171" t="str">
        <f t="shared" si="47"/>
        <v>1900</v>
      </c>
      <c r="F3074" s="547">
        <v>0</v>
      </c>
      <c r="G3074" s="548">
        <v>0</v>
      </c>
      <c r="H3074" s="547">
        <v>0</v>
      </c>
      <c r="I3074" s="545" t="s">
        <v>12702</v>
      </c>
      <c r="J3074" s="545"/>
      <c r="K3074" s="545" t="s">
        <v>13413</v>
      </c>
      <c r="L3074" s="545" t="s">
        <v>16613</v>
      </c>
      <c r="M3074" s="548" t="s">
        <v>13758</v>
      </c>
      <c r="N3074" s="545" t="s">
        <v>13413</v>
      </c>
      <c r="O3074" s="545" t="s">
        <v>13413</v>
      </c>
      <c r="P3074" s="549">
        <v>3305</v>
      </c>
      <c r="Q3074" s="549">
        <v>1</v>
      </c>
      <c r="R3074" s="549">
        <v>27</v>
      </c>
      <c r="S3074" s="548"/>
      <c r="T3074" s="548"/>
      <c r="U3074" s="99"/>
    </row>
    <row r="3075" spans="1:21" ht="19.5" customHeight="1">
      <c r="A3075" s="545">
        <v>5713</v>
      </c>
      <c r="B3075" s="545" t="s">
        <v>1497</v>
      </c>
      <c r="C3075" s="545" t="s">
        <v>216</v>
      </c>
      <c r="D3075" s="546"/>
      <c r="E3075" s="171" t="str">
        <f t="shared" si="47"/>
        <v>1900</v>
      </c>
      <c r="F3075" s="547">
        <v>0</v>
      </c>
      <c r="G3075" s="548">
        <v>0</v>
      </c>
      <c r="H3075" s="547">
        <v>0</v>
      </c>
      <c r="I3075" s="545" t="s">
        <v>12703</v>
      </c>
      <c r="J3075" s="545"/>
      <c r="K3075" s="545" t="s">
        <v>13413</v>
      </c>
      <c r="L3075" s="545" t="s">
        <v>13413</v>
      </c>
      <c r="M3075" s="548" t="s">
        <v>13758</v>
      </c>
      <c r="N3075" s="545" t="s">
        <v>13413</v>
      </c>
      <c r="O3075" s="545" t="s">
        <v>16614</v>
      </c>
      <c r="P3075" s="549">
        <v>3306</v>
      </c>
      <c r="Q3075" s="549">
        <v>1</v>
      </c>
      <c r="R3075" s="549">
        <v>120</v>
      </c>
      <c r="S3075" s="548"/>
      <c r="T3075" s="548"/>
      <c r="U3075" s="99"/>
    </row>
    <row r="3076" spans="1:21" ht="19.5" customHeight="1">
      <c r="A3076" s="545">
        <v>5763</v>
      </c>
      <c r="B3076" s="545" t="s">
        <v>11045</v>
      </c>
      <c r="C3076" s="545" t="s">
        <v>216</v>
      </c>
      <c r="D3076" s="546"/>
      <c r="E3076" s="171" t="str">
        <f t="shared" ref="E3076:E3139" si="48">TEXT(D3076,"YYYY")</f>
        <v>1900</v>
      </c>
      <c r="F3076" s="547">
        <v>0</v>
      </c>
      <c r="G3076" s="548">
        <v>0</v>
      </c>
      <c r="H3076" s="547">
        <v>0</v>
      </c>
      <c r="I3076" s="545" t="s">
        <v>12703</v>
      </c>
      <c r="J3076" s="545"/>
      <c r="K3076" s="545" t="s">
        <v>13413</v>
      </c>
      <c r="L3076" s="545" t="s">
        <v>15304</v>
      </c>
      <c r="M3076" s="548" t="s">
        <v>13758</v>
      </c>
      <c r="N3076" s="545" t="s">
        <v>13413</v>
      </c>
      <c r="O3076" s="545" t="s">
        <v>16615</v>
      </c>
      <c r="P3076" s="549">
        <v>3307</v>
      </c>
      <c r="Q3076" s="549">
        <v>1</v>
      </c>
      <c r="R3076" s="549">
        <v>120</v>
      </c>
      <c r="S3076" s="548"/>
      <c r="T3076" s="548"/>
      <c r="U3076" s="99"/>
    </row>
    <row r="3077" spans="1:21" ht="19.5" customHeight="1">
      <c r="A3077" s="545">
        <v>6023</v>
      </c>
      <c r="B3077" s="545" t="s">
        <v>11044</v>
      </c>
      <c r="C3077" s="545" t="s">
        <v>311</v>
      </c>
      <c r="D3077" s="546"/>
      <c r="E3077" s="171" t="str">
        <f t="shared" si="48"/>
        <v>1900</v>
      </c>
      <c r="F3077" s="547">
        <v>0</v>
      </c>
      <c r="G3077" s="548">
        <v>0</v>
      </c>
      <c r="H3077" s="547">
        <v>0</v>
      </c>
      <c r="I3077" s="545" t="s">
        <v>12657</v>
      </c>
      <c r="J3077" s="545"/>
      <c r="K3077" s="545" t="s">
        <v>13413</v>
      </c>
      <c r="L3077" s="545" t="s">
        <v>13413</v>
      </c>
      <c r="M3077" s="548" t="s">
        <v>13758</v>
      </c>
      <c r="N3077" s="545" t="s">
        <v>13413</v>
      </c>
      <c r="O3077" s="545" t="s">
        <v>13413</v>
      </c>
      <c r="P3077" s="549">
        <v>3308</v>
      </c>
      <c r="Q3077" s="549">
        <v>1</v>
      </c>
      <c r="R3077" s="549">
        <v>69</v>
      </c>
      <c r="S3077" s="548"/>
      <c r="T3077" s="548"/>
      <c r="U3077" s="99"/>
    </row>
    <row r="3078" spans="1:21" ht="19.5" customHeight="1">
      <c r="A3078" s="545">
        <v>6533</v>
      </c>
      <c r="B3078" s="545" t="s">
        <v>3024</v>
      </c>
      <c r="C3078" s="545" t="s">
        <v>216</v>
      </c>
      <c r="D3078" s="546">
        <v>45708</v>
      </c>
      <c r="E3078" s="171" t="str">
        <f t="shared" si="48"/>
        <v>2025</v>
      </c>
      <c r="F3078" s="547">
        <v>1096382.1499999999</v>
      </c>
      <c r="G3078" s="548">
        <v>0.19</v>
      </c>
      <c r="H3078" s="547">
        <v>921329.54</v>
      </c>
      <c r="I3078" s="545" t="s">
        <v>12757</v>
      </c>
      <c r="J3078" s="545" t="s">
        <v>13307</v>
      </c>
      <c r="K3078" s="545" t="s">
        <v>16616</v>
      </c>
      <c r="L3078" s="545" t="s">
        <v>16617</v>
      </c>
      <c r="M3078" s="548" t="s">
        <v>13758</v>
      </c>
      <c r="N3078" s="545" t="s">
        <v>22191</v>
      </c>
      <c r="O3078" s="545" t="s">
        <v>14139</v>
      </c>
      <c r="P3078" s="549">
        <v>3309</v>
      </c>
      <c r="Q3078" s="549">
        <v>1</v>
      </c>
      <c r="R3078" s="549">
        <v>154</v>
      </c>
      <c r="S3078" s="548">
        <v>2228</v>
      </c>
      <c r="T3078" s="548">
        <v>182</v>
      </c>
      <c r="U3078" s="99"/>
    </row>
    <row r="3079" spans="1:21" ht="19.5" customHeight="1">
      <c r="A3079" s="545">
        <v>7000</v>
      </c>
      <c r="B3079" s="545" t="s">
        <v>1795</v>
      </c>
      <c r="C3079" s="545" t="s">
        <v>209</v>
      </c>
      <c r="D3079" s="546"/>
      <c r="E3079" s="171" t="str">
        <f t="shared" si="48"/>
        <v>1900</v>
      </c>
      <c r="F3079" s="547">
        <v>0</v>
      </c>
      <c r="G3079" s="548">
        <v>0</v>
      </c>
      <c r="H3079" s="547">
        <v>0</v>
      </c>
      <c r="I3079" s="545" t="s">
        <v>12706</v>
      </c>
      <c r="J3079" s="545"/>
      <c r="K3079" s="545" t="s">
        <v>13413</v>
      </c>
      <c r="L3079" s="545" t="s">
        <v>16392</v>
      </c>
      <c r="M3079" s="548" t="s">
        <v>13758</v>
      </c>
      <c r="N3079" s="545" t="s">
        <v>22153</v>
      </c>
      <c r="O3079" s="545" t="s">
        <v>16618</v>
      </c>
      <c r="P3079" s="549">
        <v>3310</v>
      </c>
      <c r="Q3079" s="549">
        <v>1</v>
      </c>
      <c r="R3079" s="549">
        <v>128</v>
      </c>
      <c r="S3079" s="548"/>
      <c r="T3079" s="548">
        <v>31</v>
      </c>
      <c r="U3079" s="99"/>
    </row>
    <row r="3080" spans="1:21" ht="19.5" customHeight="1">
      <c r="A3080" s="545">
        <v>7001</v>
      </c>
      <c r="B3080" s="545" t="s">
        <v>11043</v>
      </c>
      <c r="C3080" s="545" t="s">
        <v>216</v>
      </c>
      <c r="D3080" s="546"/>
      <c r="E3080" s="171" t="str">
        <f t="shared" si="48"/>
        <v>1900</v>
      </c>
      <c r="F3080" s="547">
        <v>0</v>
      </c>
      <c r="G3080" s="548">
        <v>0</v>
      </c>
      <c r="H3080" s="547">
        <v>0</v>
      </c>
      <c r="I3080" s="545" t="s">
        <v>12718</v>
      </c>
      <c r="J3080" s="545"/>
      <c r="K3080" s="545" t="s">
        <v>13413</v>
      </c>
      <c r="L3080" s="545" t="s">
        <v>13807</v>
      </c>
      <c r="M3080" s="548" t="s">
        <v>13758</v>
      </c>
      <c r="N3080" s="545" t="s">
        <v>13413</v>
      </c>
      <c r="O3080" s="545" t="s">
        <v>14544</v>
      </c>
      <c r="P3080" s="549">
        <v>3311</v>
      </c>
      <c r="Q3080" s="549">
        <v>1</v>
      </c>
      <c r="R3080" s="549">
        <v>137</v>
      </c>
      <c r="S3080" s="548"/>
      <c r="T3080" s="548"/>
      <c r="U3080" s="99"/>
    </row>
    <row r="3081" spans="1:21" ht="19.5" customHeight="1">
      <c r="A3081" s="545">
        <v>7002</v>
      </c>
      <c r="B3081" s="545" t="s">
        <v>264</v>
      </c>
      <c r="C3081" s="545" t="s">
        <v>216</v>
      </c>
      <c r="D3081" s="546"/>
      <c r="E3081" s="171" t="str">
        <f t="shared" si="48"/>
        <v>1900</v>
      </c>
      <c r="F3081" s="547">
        <v>0</v>
      </c>
      <c r="G3081" s="548">
        <v>0</v>
      </c>
      <c r="H3081" s="547">
        <v>0</v>
      </c>
      <c r="I3081" s="545" t="s">
        <v>12639</v>
      </c>
      <c r="J3081" s="545"/>
      <c r="K3081" s="545" t="s">
        <v>13413</v>
      </c>
      <c r="L3081" s="545" t="s">
        <v>13796</v>
      </c>
      <c r="M3081" s="548" t="s">
        <v>13758</v>
      </c>
      <c r="N3081" s="545" t="s">
        <v>13413</v>
      </c>
      <c r="O3081" s="545" t="s">
        <v>13797</v>
      </c>
      <c r="P3081" s="549">
        <v>3312</v>
      </c>
      <c r="Q3081" s="549">
        <v>1</v>
      </c>
      <c r="R3081" s="549">
        <v>64</v>
      </c>
      <c r="S3081" s="548"/>
      <c r="T3081" s="548"/>
      <c r="U3081" s="99"/>
    </row>
    <row r="3082" spans="1:21" ht="19.5" customHeight="1">
      <c r="A3082" s="545">
        <v>7004</v>
      </c>
      <c r="B3082" s="545" t="s">
        <v>296</v>
      </c>
      <c r="C3082" s="545" t="s">
        <v>216</v>
      </c>
      <c r="D3082" s="546">
        <v>46070</v>
      </c>
      <c r="E3082" s="171" t="str">
        <f t="shared" si="48"/>
        <v>2026</v>
      </c>
      <c r="F3082" s="547">
        <v>6529.01</v>
      </c>
      <c r="G3082" s="548">
        <v>0.19</v>
      </c>
      <c r="H3082" s="547">
        <v>5486.56</v>
      </c>
      <c r="I3082" s="545" t="s">
        <v>12640</v>
      </c>
      <c r="J3082" s="545" t="s">
        <v>13298</v>
      </c>
      <c r="K3082" s="545" t="s">
        <v>16619</v>
      </c>
      <c r="L3082" s="545" t="s">
        <v>13413</v>
      </c>
      <c r="M3082" s="548" t="s">
        <v>13758</v>
      </c>
      <c r="N3082" s="545" t="s">
        <v>13413</v>
      </c>
      <c r="O3082" s="545" t="s">
        <v>13413</v>
      </c>
      <c r="P3082" s="549">
        <v>3313</v>
      </c>
      <c r="Q3082" s="549">
        <v>1</v>
      </c>
      <c r="R3082" s="549">
        <v>1</v>
      </c>
      <c r="S3082" s="548">
        <v>1012</v>
      </c>
      <c r="T3082" s="548"/>
      <c r="U3082" s="99"/>
    </row>
    <row r="3083" spans="1:21" ht="19.5" customHeight="1">
      <c r="A3083" s="545">
        <v>7005</v>
      </c>
      <c r="B3083" s="545" t="s">
        <v>298</v>
      </c>
      <c r="C3083" s="545" t="s">
        <v>216</v>
      </c>
      <c r="D3083" s="546">
        <v>46070</v>
      </c>
      <c r="E3083" s="171" t="str">
        <f t="shared" si="48"/>
        <v>2026</v>
      </c>
      <c r="F3083" s="547">
        <v>15599</v>
      </c>
      <c r="G3083" s="548">
        <v>0.19</v>
      </c>
      <c r="H3083" s="547">
        <v>13108.4</v>
      </c>
      <c r="I3083" s="545" t="s">
        <v>12640</v>
      </c>
      <c r="J3083" s="545" t="s">
        <v>13298</v>
      </c>
      <c r="K3083" s="545" t="s">
        <v>16620</v>
      </c>
      <c r="L3083" s="545" t="s">
        <v>13413</v>
      </c>
      <c r="M3083" s="548" t="s">
        <v>13758</v>
      </c>
      <c r="N3083" s="545" t="s">
        <v>13413</v>
      </c>
      <c r="O3083" s="545" t="s">
        <v>13413</v>
      </c>
      <c r="P3083" s="549">
        <v>3314</v>
      </c>
      <c r="Q3083" s="549">
        <v>1</v>
      </c>
      <c r="R3083" s="549">
        <v>1</v>
      </c>
      <c r="S3083" s="548">
        <v>1012</v>
      </c>
      <c r="T3083" s="548"/>
      <c r="U3083" s="99"/>
    </row>
    <row r="3084" spans="1:21" ht="19.5" customHeight="1">
      <c r="A3084" s="545">
        <v>7006</v>
      </c>
      <c r="B3084" s="545" t="s">
        <v>297</v>
      </c>
      <c r="C3084" s="545" t="s">
        <v>216</v>
      </c>
      <c r="D3084" s="546"/>
      <c r="E3084" s="171" t="str">
        <f t="shared" si="48"/>
        <v>1900</v>
      </c>
      <c r="F3084" s="547">
        <v>0</v>
      </c>
      <c r="G3084" s="548">
        <v>0</v>
      </c>
      <c r="H3084" s="547">
        <v>0</v>
      </c>
      <c r="I3084" s="545" t="s">
        <v>12640</v>
      </c>
      <c r="J3084" s="545"/>
      <c r="K3084" s="545" t="s">
        <v>13413</v>
      </c>
      <c r="L3084" s="545" t="s">
        <v>13413</v>
      </c>
      <c r="M3084" s="548" t="s">
        <v>13758</v>
      </c>
      <c r="N3084" s="545" t="s">
        <v>13413</v>
      </c>
      <c r="O3084" s="545" t="s">
        <v>13413</v>
      </c>
      <c r="P3084" s="549">
        <v>3315</v>
      </c>
      <c r="Q3084" s="549">
        <v>1</v>
      </c>
      <c r="R3084" s="549">
        <v>1</v>
      </c>
      <c r="S3084" s="548"/>
      <c r="T3084" s="548"/>
      <c r="U3084" s="99"/>
    </row>
    <row r="3085" spans="1:21" ht="19.5" customHeight="1">
      <c r="A3085" s="545">
        <v>9333</v>
      </c>
      <c r="B3085" s="545" t="s">
        <v>11042</v>
      </c>
      <c r="C3085" s="545" t="s">
        <v>221</v>
      </c>
      <c r="D3085" s="546"/>
      <c r="E3085" s="171" t="str">
        <f t="shared" si="48"/>
        <v>1900</v>
      </c>
      <c r="F3085" s="547">
        <v>0</v>
      </c>
      <c r="G3085" s="548">
        <v>0</v>
      </c>
      <c r="H3085" s="547">
        <v>0</v>
      </c>
      <c r="I3085" s="545" t="s">
        <v>12684</v>
      </c>
      <c r="J3085" s="545"/>
      <c r="K3085" s="545" t="s">
        <v>13413</v>
      </c>
      <c r="L3085" s="545" t="s">
        <v>14962</v>
      </c>
      <c r="M3085" s="548" t="s">
        <v>13758</v>
      </c>
      <c r="N3085" s="545" t="s">
        <v>13413</v>
      </c>
      <c r="O3085" s="545" t="s">
        <v>13413</v>
      </c>
      <c r="P3085" s="549">
        <v>3316</v>
      </c>
      <c r="Q3085" s="549">
        <v>1</v>
      </c>
      <c r="R3085" s="549">
        <v>95</v>
      </c>
      <c r="S3085" s="548"/>
      <c r="T3085" s="548"/>
      <c r="U3085" s="99"/>
    </row>
    <row r="3086" spans="1:21" ht="19.5" customHeight="1">
      <c r="A3086" s="545">
        <v>9360</v>
      </c>
      <c r="B3086" s="545" t="s">
        <v>11041</v>
      </c>
      <c r="C3086" s="545" t="s">
        <v>221</v>
      </c>
      <c r="D3086" s="546"/>
      <c r="E3086" s="171" t="str">
        <f t="shared" si="48"/>
        <v>1900</v>
      </c>
      <c r="F3086" s="547">
        <v>0</v>
      </c>
      <c r="G3086" s="548">
        <v>0</v>
      </c>
      <c r="H3086" s="547">
        <v>0</v>
      </c>
      <c r="I3086" s="545" t="s">
        <v>12663</v>
      </c>
      <c r="J3086" s="545"/>
      <c r="K3086" s="545" t="s">
        <v>13413</v>
      </c>
      <c r="L3086" s="545" t="s">
        <v>13944</v>
      </c>
      <c r="M3086" s="548" t="s">
        <v>13758</v>
      </c>
      <c r="N3086" s="545" t="s">
        <v>13413</v>
      </c>
      <c r="O3086" s="545" t="s">
        <v>13945</v>
      </c>
      <c r="P3086" s="549">
        <v>3317</v>
      </c>
      <c r="Q3086" s="549">
        <v>1</v>
      </c>
      <c r="R3086" s="549">
        <v>21</v>
      </c>
      <c r="S3086" s="548"/>
      <c r="T3086" s="548"/>
      <c r="U3086" s="99"/>
    </row>
    <row r="3087" spans="1:21" ht="19.5" customHeight="1">
      <c r="A3087" s="545">
        <v>9400</v>
      </c>
      <c r="B3087" s="545" t="s">
        <v>11040</v>
      </c>
      <c r="C3087" s="545" t="s">
        <v>216</v>
      </c>
      <c r="D3087" s="546"/>
      <c r="E3087" s="171" t="str">
        <f t="shared" si="48"/>
        <v>1900</v>
      </c>
      <c r="F3087" s="547">
        <v>0</v>
      </c>
      <c r="G3087" s="548">
        <v>0</v>
      </c>
      <c r="H3087" s="547">
        <v>0</v>
      </c>
      <c r="I3087" s="545" t="s">
        <v>12656</v>
      </c>
      <c r="J3087" s="545"/>
      <c r="K3087" s="545" t="s">
        <v>13413</v>
      </c>
      <c r="L3087" s="545" t="s">
        <v>13413</v>
      </c>
      <c r="M3087" s="548" t="s">
        <v>13758</v>
      </c>
      <c r="N3087" s="545" t="s">
        <v>13413</v>
      </c>
      <c r="O3087" s="545" t="s">
        <v>13413</v>
      </c>
      <c r="P3087" s="549">
        <v>3318</v>
      </c>
      <c r="Q3087" s="549">
        <v>1</v>
      </c>
      <c r="R3087" s="549">
        <v>119</v>
      </c>
      <c r="S3087" s="548"/>
      <c r="T3087" s="548"/>
      <c r="U3087" s="99"/>
    </row>
    <row r="3088" spans="1:21" ht="19.5" customHeight="1">
      <c r="A3088" s="545">
        <v>9401</v>
      </c>
      <c r="B3088" s="545" t="s">
        <v>1522</v>
      </c>
      <c r="C3088" s="545" t="s">
        <v>216</v>
      </c>
      <c r="D3088" s="546"/>
      <c r="E3088" s="171" t="str">
        <f t="shared" si="48"/>
        <v>1900</v>
      </c>
      <c r="F3088" s="547">
        <v>0</v>
      </c>
      <c r="G3088" s="548">
        <v>0</v>
      </c>
      <c r="H3088" s="547">
        <v>0</v>
      </c>
      <c r="I3088" s="545" t="s">
        <v>12656</v>
      </c>
      <c r="J3088" s="545"/>
      <c r="K3088" s="545" t="s">
        <v>13413</v>
      </c>
      <c r="L3088" s="545" t="s">
        <v>13413</v>
      </c>
      <c r="M3088" s="548" t="s">
        <v>13758</v>
      </c>
      <c r="N3088" s="545" t="s">
        <v>13413</v>
      </c>
      <c r="O3088" s="545" t="s">
        <v>13413</v>
      </c>
      <c r="P3088" s="549">
        <v>3319</v>
      </c>
      <c r="Q3088" s="549">
        <v>1</v>
      </c>
      <c r="R3088" s="549">
        <v>119</v>
      </c>
      <c r="S3088" s="548"/>
      <c r="T3088" s="548"/>
      <c r="U3088" s="99"/>
    </row>
    <row r="3089" spans="1:21" ht="19.5" customHeight="1">
      <c r="A3089" s="545">
        <v>9402</v>
      </c>
      <c r="B3089" s="545" t="s">
        <v>1523</v>
      </c>
      <c r="C3089" s="545" t="s">
        <v>216</v>
      </c>
      <c r="D3089" s="546"/>
      <c r="E3089" s="171" t="str">
        <f t="shared" si="48"/>
        <v>1900</v>
      </c>
      <c r="F3089" s="547">
        <v>0</v>
      </c>
      <c r="G3089" s="548">
        <v>0</v>
      </c>
      <c r="H3089" s="547">
        <v>0</v>
      </c>
      <c r="I3089" s="545" t="s">
        <v>12656</v>
      </c>
      <c r="J3089" s="545"/>
      <c r="K3089" s="545" t="s">
        <v>13413</v>
      </c>
      <c r="L3089" s="545" t="s">
        <v>13413</v>
      </c>
      <c r="M3089" s="548" t="s">
        <v>13758</v>
      </c>
      <c r="N3089" s="545" t="s">
        <v>13413</v>
      </c>
      <c r="O3089" s="545" t="s">
        <v>13413</v>
      </c>
      <c r="P3089" s="549">
        <v>3320</v>
      </c>
      <c r="Q3089" s="549">
        <v>1</v>
      </c>
      <c r="R3089" s="549">
        <v>119</v>
      </c>
      <c r="S3089" s="548"/>
      <c r="T3089" s="548"/>
      <c r="U3089" s="99"/>
    </row>
    <row r="3090" spans="1:21" ht="19.5" customHeight="1">
      <c r="A3090" s="545">
        <v>9403</v>
      </c>
      <c r="B3090" s="545" t="s">
        <v>1526</v>
      </c>
      <c r="C3090" s="545" t="s">
        <v>216</v>
      </c>
      <c r="D3090" s="546"/>
      <c r="E3090" s="171" t="str">
        <f t="shared" si="48"/>
        <v>1900</v>
      </c>
      <c r="F3090" s="547">
        <v>0</v>
      </c>
      <c r="G3090" s="548">
        <v>0</v>
      </c>
      <c r="H3090" s="547">
        <v>0</v>
      </c>
      <c r="I3090" s="545" t="s">
        <v>12656</v>
      </c>
      <c r="J3090" s="545"/>
      <c r="K3090" s="545" t="s">
        <v>13413</v>
      </c>
      <c r="L3090" s="545" t="s">
        <v>13413</v>
      </c>
      <c r="M3090" s="548" t="s">
        <v>13758</v>
      </c>
      <c r="N3090" s="545" t="s">
        <v>13413</v>
      </c>
      <c r="O3090" s="545" t="s">
        <v>13413</v>
      </c>
      <c r="P3090" s="549">
        <v>3321</v>
      </c>
      <c r="Q3090" s="549">
        <v>1</v>
      </c>
      <c r="R3090" s="549">
        <v>119</v>
      </c>
      <c r="S3090" s="548"/>
      <c r="T3090" s="548"/>
      <c r="U3090" s="99"/>
    </row>
    <row r="3091" spans="1:21" ht="19.5" customHeight="1">
      <c r="A3091" s="545">
        <v>9404</v>
      </c>
      <c r="B3091" s="545" t="s">
        <v>1557</v>
      </c>
      <c r="C3091" s="545" t="s">
        <v>216</v>
      </c>
      <c r="D3091" s="546"/>
      <c r="E3091" s="171" t="str">
        <f t="shared" si="48"/>
        <v>1900</v>
      </c>
      <c r="F3091" s="547">
        <v>0</v>
      </c>
      <c r="G3091" s="548">
        <v>0</v>
      </c>
      <c r="H3091" s="547">
        <v>0</v>
      </c>
      <c r="I3091" s="545" t="s">
        <v>12656</v>
      </c>
      <c r="J3091" s="545"/>
      <c r="K3091" s="545" t="s">
        <v>13413</v>
      </c>
      <c r="L3091" s="545" t="s">
        <v>13413</v>
      </c>
      <c r="M3091" s="548" t="s">
        <v>13758</v>
      </c>
      <c r="N3091" s="545" t="s">
        <v>13413</v>
      </c>
      <c r="O3091" s="545" t="s">
        <v>13413</v>
      </c>
      <c r="P3091" s="549">
        <v>3322</v>
      </c>
      <c r="Q3091" s="549">
        <v>1</v>
      </c>
      <c r="R3091" s="549">
        <v>119</v>
      </c>
      <c r="S3091" s="548"/>
      <c r="T3091" s="548"/>
      <c r="U3091" s="99"/>
    </row>
    <row r="3092" spans="1:21" ht="19.5" customHeight="1">
      <c r="A3092" s="545">
        <v>9405</v>
      </c>
      <c r="B3092" s="545" t="s">
        <v>1559</v>
      </c>
      <c r="C3092" s="545" t="s">
        <v>216</v>
      </c>
      <c r="D3092" s="546"/>
      <c r="E3092" s="171" t="str">
        <f t="shared" si="48"/>
        <v>1900</v>
      </c>
      <c r="F3092" s="547">
        <v>0</v>
      </c>
      <c r="G3092" s="548">
        <v>0</v>
      </c>
      <c r="H3092" s="547">
        <v>0</v>
      </c>
      <c r="I3092" s="545" t="s">
        <v>12656</v>
      </c>
      <c r="J3092" s="545"/>
      <c r="K3092" s="545" t="s">
        <v>13413</v>
      </c>
      <c r="L3092" s="545" t="s">
        <v>13413</v>
      </c>
      <c r="M3092" s="548" t="s">
        <v>13758</v>
      </c>
      <c r="N3092" s="545" t="s">
        <v>13413</v>
      </c>
      <c r="O3092" s="545" t="s">
        <v>13413</v>
      </c>
      <c r="P3092" s="549">
        <v>3323</v>
      </c>
      <c r="Q3092" s="549">
        <v>1</v>
      </c>
      <c r="R3092" s="549">
        <v>119</v>
      </c>
      <c r="S3092" s="548"/>
      <c r="T3092" s="548"/>
      <c r="U3092" s="99"/>
    </row>
    <row r="3093" spans="1:21" ht="19.5" customHeight="1">
      <c r="A3093" s="545">
        <v>9406</v>
      </c>
      <c r="B3093" s="545" t="s">
        <v>1562</v>
      </c>
      <c r="C3093" s="545" t="s">
        <v>216</v>
      </c>
      <c r="D3093" s="546"/>
      <c r="E3093" s="171" t="str">
        <f t="shared" si="48"/>
        <v>1900</v>
      </c>
      <c r="F3093" s="547">
        <v>0</v>
      </c>
      <c r="G3093" s="548">
        <v>0</v>
      </c>
      <c r="H3093" s="547">
        <v>0</v>
      </c>
      <c r="I3093" s="545" t="s">
        <v>12656</v>
      </c>
      <c r="J3093" s="545"/>
      <c r="K3093" s="545" t="s">
        <v>13413</v>
      </c>
      <c r="L3093" s="545" t="s">
        <v>13413</v>
      </c>
      <c r="M3093" s="548" t="s">
        <v>13758</v>
      </c>
      <c r="N3093" s="545" t="s">
        <v>13413</v>
      </c>
      <c r="O3093" s="545" t="s">
        <v>13413</v>
      </c>
      <c r="P3093" s="549">
        <v>3324</v>
      </c>
      <c r="Q3093" s="549">
        <v>1</v>
      </c>
      <c r="R3093" s="549">
        <v>119</v>
      </c>
      <c r="S3093" s="548"/>
      <c r="T3093" s="548"/>
      <c r="U3093" s="99"/>
    </row>
    <row r="3094" spans="1:21" ht="19.5" customHeight="1">
      <c r="A3094" s="545">
        <v>9407</v>
      </c>
      <c r="B3094" s="545" t="s">
        <v>11039</v>
      </c>
      <c r="C3094" s="545" t="s">
        <v>221</v>
      </c>
      <c r="D3094" s="546"/>
      <c r="E3094" s="171" t="str">
        <f t="shared" si="48"/>
        <v>1900</v>
      </c>
      <c r="F3094" s="547">
        <v>0</v>
      </c>
      <c r="G3094" s="548">
        <v>0</v>
      </c>
      <c r="H3094" s="547">
        <v>0</v>
      </c>
      <c r="I3094" s="545" t="s">
        <v>12759</v>
      </c>
      <c r="J3094" s="545"/>
      <c r="K3094" s="545" t="s">
        <v>13413</v>
      </c>
      <c r="L3094" s="545" t="s">
        <v>16521</v>
      </c>
      <c r="M3094" s="548" t="s">
        <v>13758</v>
      </c>
      <c r="N3094" s="545" t="s">
        <v>13413</v>
      </c>
      <c r="O3094" s="545" t="s">
        <v>13413</v>
      </c>
      <c r="P3094" s="549">
        <v>3325</v>
      </c>
      <c r="Q3094" s="549">
        <v>1</v>
      </c>
      <c r="R3094" s="549">
        <v>86</v>
      </c>
      <c r="S3094" s="548"/>
      <c r="T3094" s="548"/>
      <c r="U3094" s="99"/>
    </row>
    <row r="3095" spans="1:21" ht="19.5" customHeight="1">
      <c r="A3095" s="545">
        <v>9408</v>
      </c>
      <c r="B3095" s="545" t="s">
        <v>11038</v>
      </c>
      <c r="C3095" s="545" t="s">
        <v>221</v>
      </c>
      <c r="D3095" s="546"/>
      <c r="E3095" s="171" t="str">
        <f t="shared" si="48"/>
        <v>1900</v>
      </c>
      <c r="F3095" s="547">
        <v>0</v>
      </c>
      <c r="G3095" s="548">
        <v>0</v>
      </c>
      <c r="H3095" s="547">
        <v>0</v>
      </c>
      <c r="I3095" s="545" t="s">
        <v>12759</v>
      </c>
      <c r="J3095" s="545"/>
      <c r="K3095" s="545" t="s">
        <v>13413</v>
      </c>
      <c r="L3095" s="545" t="s">
        <v>16521</v>
      </c>
      <c r="M3095" s="548" t="s">
        <v>13758</v>
      </c>
      <c r="N3095" s="545" t="s">
        <v>13413</v>
      </c>
      <c r="O3095" s="545" t="s">
        <v>13413</v>
      </c>
      <c r="P3095" s="549">
        <v>3326</v>
      </c>
      <c r="Q3095" s="549">
        <v>1</v>
      </c>
      <c r="R3095" s="549">
        <v>86</v>
      </c>
      <c r="S3095" s="548"/>
      <c r="T3095" s="548"/>
      <c r="U3095" s="99"/>
    </row>
    <row r="3096" spans="1:21" ht="19.5" customHeight="1">
      <c r="A3096" s="545">
        <v>9411</v>
      </c>
      <c r="B3096" s="545" t="s">
        <v>11037</v>
      </c>
      <c r="C3096" s="545" t="s">
        <v>216</v>
      </c>
      <c r="D3096" s="546"/>
      <c r="E3096" s="171" t="str">
        <f t="shared" si="48"/>
        <v>1900</v>
      </c>
      <c r="F3096" s="547">
        <v>0</v>
      </c>
      <c r="G3096" s="548">
        <v>0</v>
      </c>
      <c r="H3096" s="547">
        <v>0</v>
      </c>
      <c r="I3096" s="545" t="s">
        <v>12762</v>
      </c>
      <c r="J3096" s="545"/>
      <c r="K3096" s="545" t="s">
        <v>13413</v>
      </c>
      <c r="L3096" s="545" t="s">
        <v>16621</v>
      </c>
      <c r="M3096" s="548" t="s">
        <v>13758</v>
      </c>
      <c r="N3096" s="545" t="s">
        <v>13413</v>
      </c>
      <c r="O3096" s="545" t="s">
        <v>16622</v>
      </c>
      <c r="P3096" s="549">
        <v>3327</v>
      </c>
      <c r="Q3096" s="549">
        <v>1</v>
      </c>
      <c r="R3096" s="549">
        <v>8</v>
      </c>
      <c r="S3096" s="548"/>
      <c r="T3096" s="548"/>
      <c r="U3096" s="99"/>
    </row>
    <row r="3097" spans="1:21" ht="19.5" customHeight="1">
      <c r="A3097" s="545">
        <v>9412</v>
      </c>
      <c r="B3097" s="545" t="s">
        <v>1112</v>
      </c>
      <c r="C3097" s="545" t="s">
        <v>216</v>
      </c>
      <c r="D3097" s="546"/>
      <c r="E3097" s="171" t="str">
        <f t="shared" si="48"/>
        <v>1900</v>
      </c>
      <c r="F3097" s="547">
        <v>0</v>
      </c>
      <c r="G3097" s="548">
        <v>0</v>
      </c>
      <c r="H3097" s="547">
        <v>0</v>
      </c>
      <c r="I3097" s="545" t="s">
        <v>12762</v>
      </c>
      <c r="J3097" s="545"/>
      <c r="K3097" s="545" t="s">
        <v>13413</v>
      </c>
      <c r="L3097" s="545" t="s">
        <v>16623</v>
      </c>
      <c r="M3097" s="548" t="s">
        <v>13758</v>
      </c>
      <c r="N3097" s="545" t="s">
        <v>13413</v>
      </c>
      <c r="O3097" s="545" t="s">
        <v>16622</v>
      </c>
      <c r="P3097" s="549">
        <v>3328</v>
      </c>
      <c r="Q3097" s="549">
        <v>1</v>
      </c>
      <c r="R3097" s="549">
        <v>8</v>
      </c>
      <c r="S3097" s="548"/>
      <c r="T3097" s="548"/>
      <c r="U3097" s="99"/>
    </row>
    <row r="3098" spans="1:21" ht="19.5" customHeight="1">
      <c r="A3098" s="545">
        <v>9413</v>
      </c>
      <c r="B3098" s="545" t="s">
        <v>1113</v>
      </c>
      <c r="C3098" s="545" t="s">
        <v>216</v>
      </c>
      <c r="D3098" s="546"/>
      <c r="E3098" s="171" t="str">
        <f t="shared" si="48"/>
        <v>1900</v>
      </c>
      <c r="F3098" s="547">
        <v>0</v>
      </c>
      <c r="G3098" s="548">
        <v>0</v>
      </c>
      <c r="H3098" s="547">
        <v>0</v>
      </c>
      <c r="I3098" s="545" t="s">
        <v>12762</v>
      </c>
      <c r="J3098" s="545"/>
      <c r="K3098" s="545" t="s">
        <v>13413</v>
      </c>
      <c r="L3098" s="545" t="s">
        <v>16623</v>
      </c>
      <c r="M3098" s="548" t="s">
        <v>13758</v>
      </c>
      <c r="N3098" s="545" t="s">
        <v>13413</v>
      </c>
      <c r="O3098" s="545" t="s">
        <v>16624</v>
      </c>
      <c r="P3098" s="549">
        <v>3329</v>
      </c>
      <c r="Q3098" s="549">
        <v>1</v>
      </c>
      <c r="R3098" s="549">
        <v>8</v>
      </c>
      <c r="S3098" s="548"/>
      <c r="T3098" s="548"/>
      <c r="U3098" s="99"/>
    </row>
    <row r="3099" spans="1:21" ht="19.5" customHeight="1">
      <c r="A3099" s="545">
        <v>9414</v>
      </c>
      <c r="B3099" s="545" t="s">
        <v>3700</v>
      </c>
      <c r="C3099" s="545" t="s">
        <v>216</v>
      </c>
      <c r="D3099" s="546"/>
      <c r="E3099" s="171" t="str">
        <f t="shared" si="48"/>
        <v>1900</v>
      </c>
      <c r="F3099" s="547">
        <v>0</v>
      </c>
      <c r="G3099" s="548">
        <v>0</v>
      </c>
      <c r="H3099" s="547">
        <v>0</v>
      </c>
      <c r="I3099" s="545" t="s">
        <v>12702</v>
      </c>
      <c r="J3099" s="545"/>
      <c r="K3099" s="545" t="s">
        <v>13413</v>
      </c>
      <c r="L3099" s="545" t="s">
        <v>13413</v>
      </c>
      <c r="M3099" s="548" t="s">
        <v>13758</v>
      </c>
      <c r="N3099" s="545" t="s">
        <v>13413</v>
      </c>
      <c r="O3099" s="545" t="s">
        <v>16625</v>
      </c>
      <c r="P3099" s="549">
        <v>3330</v>
      </c>
      <c r="Q3099" s="549">
        <v>1</v>
      </c>
      <c r="R3099" s="549">
        <v>27</v>
      </c>
      <c r="S3099" s="548"/>
      <c r="T3099" s="548"/>
      <c r="U3099" s="99"/>
    </row>
    <row r="3100" spans="1:21" ht="19.5" customHeight="1">
      <c r="A3100" s="545">
        <v>9415</v>
      </c>
      <c r="B3100" s="545" t="s">
        <v>3698</v>
      </c>
      <c r="C3100" s="545" t="s">
        <v>216</v>
      </c>
      <c r="D3100" s="546"/>
      <c r="E3100" s="171" t="str">
        <f t="shared" si="48"/>
        <v>1900</v>
      </c>
      <c r="F3100" s="547">
        <v>0</v>
      </c>
      <c r="G3100" s="548">
        <v>0</v>
      </c>
      <c r="H3100" s="547">
        <v>0</v>
      </c>
      <c r="I3100" s="545" t="s">
        <v>12702</v>
      </c>
      <c r="J3100" s="545"/>
      <c r="K3100" s="545" t="s">
        <v>13413</v>
      </c>
      <c r="L3100" s="545" t="s">
        <v>13413</v>
      </c>
      <c r="M3100" s="548" t="s">
        <v>13758</v>
      </c>
      <c r="N3100" s="545" t="s">
        <v>13413</v>
      </c>
      <c r="O3100" s="545" t="s">
        <v>16626</v>
      </c>
      <c r="P3100" s="549">
        <v>3331</v>
      </c>
      <c r="Q3100" s="549">
        <v>1</v>
      </c>
      <c r="R3100" s="549">
        <v>27</v>
      </c>
      <c r="S3100" s="548"/>
      <c r="T3100" s="548"/>
      <c r="U3100" s="99"/>
    </row>
    <row r="3101" spans="1:21" ht="19.5" customHeight="1">
      <c r="A3101" s="545">
        <v>9417</v>
      </c>
      <c r="B3101" s="545" t="s">
        <v>11036</v>
      </c>
      <c r="C3101" s="545" t="s">
        <v>216</v>
      </c>
      <c r="D3101" s="546"/>
      <c r="E3101" s="171" t="str">
        <f t="shared" si="48"/>
        <v>1900</v>
      </c>
      <c r="F3101" s="547">
        <v>0</v>
      </c>
      <c r="G3101" s="548">
        <v>0</v>
      </c>
      <c r="H3101" s="547">
        <v>0</v>
      </c>
      <c r="I3101" s="545" t="s">
        <v>12674</v>
      </c>
      <c r="J3101" s="545"/>
      <c r="K3101" s="545" t="s">
        <v>13413</v>
      </c>
      <c r="L3101" s="545" t="s">
        <v>16627</v>
      </c>
      <c r="M3101" s="548" t="s">
        <v>13758</v>
      </c>
      <c r="N3101" s="545" t="s">
        <v>13413</v>
      </c>
      <c r="O3101" s="545" t="s">
        <v>16628</v>
      </c>
      <c r="P3101" s="549">
        <v>3332</v>
      </c>
      <c r="Q3101" s="549">
        <v>1</v>
      </c>
      <c r="R3101" s="549">
        <v>5</v>
      </c>
      <c r="S3101" s="548"/>
      <c r="T3101" s="548"/>
      <c r="U3101" s="99"/>
    </row>
    <row r="3102" spans="1:21" ht="19.5" customHeight="1">
      <c r="A3102" s="545">
        <v>9418</v>
      </c>
      <c r="B3102" s="545" t="s">
        <v>11035</v>
      </c>
      <c r="C3102" s="545" t="s">
        <v>216</v>
      </c>
      <c r="D3102" s="546"/>
      <c r="E3102" s="171" t="str">
        <f t="shared" si="48"/>
        <v>1900</v>
      </c>
      <c r="F3102" s="547">
        <v>0</v>
      </c>
      <c r="G3102" s="548">
        <v>0</v>
      </c>
      <c r="H3102" s="547">
        <v>0</v>
      </c>
      <c r="I3102" s="545" t="s">
        <v>12674</v>
      </c>
      <c r="J3102" s="545"/>
      <c r="K3102" s="545" t="s">
        <v>13413</v>
      </c>
      <c r="L3102" s="545" t="s">
        <v>16627</v>
      </c>
      <c r="M3102" s="548" t="s">
        <v>13758</v>
      </c>
      <c r="N3102" s="545" t="s">
        <v>13413</v>
      </c>
      <c r="O3102" s="545" t="s">
        <v>16629</v>
      </c>
      <c r="P3102" s="549">
        <v>3333</v>
      </c>
      <c r="Q3102" s="549">
        <v>1</v>
      </c>
      <c r="R3102" s="549">
        <v>5</v>
      </c>
      <c r="S3102" s="548"/>
      <c r="T3102" s="548"/>
      <c r="U3102" s="99"/>
    </row>
    <row r="3103" spans="1:21" ht="19.5" customHeight="1">
      <c r="A3103" s="545">
        <v>9419</v>
      </c>
      <c r="B3103" s="545" t="s">
        <v>11034</v>
      </c>
      <c r="C3103" s="545" t="s">
        <v>216</v>
      </c>
      <c r="D3103" s="546">
        <v>44593</v>
      </c>
      <c r="E3103" s="171" t="str">
        <f t="shared" si="48"/>
        <v>2022</v>
      </c>
      <c r="F3103" s="547">
        <v>40496</v>
      </c>
      <c r="G3103" s="548">
        <v>0.19</v>
      </c>
      <c r="H3103" s="547">
        <v>34030.25</v>
      </c>
      <c r="I3103" s="545" t="s">
        <v>12674</v>
      </c>
      <c r="J3103" s="545" t="s">
        <v>13297</v>
      </c>
      <c r="K3103" s="545" t="s">
        <v>13413</v>
      </c>
      <c r="L3103" s="545" t="s">
        <v>16627</v>
      </c>
      <c r="M3103" s="548" t="s">
        <v>13758</v>
      </c>
      <c r="N3103" s="545" t="s">
        <v>13413</v>
      </c>
      <c r="O3103" s="545" t="s">
        <v>16630</v>
      </c>
      <c r="P3103" s="549">
        <v>3334</v>
      </c>
      <c r="Q3103" s="549">
        <v>1</v>
      </c>
      <c r="R3103" s="549">
        <v>5</v>
      </c>
      <c r="S3103" s="548">
        <v>2257</v>
      </c>
      <c r="T3103" s="548"/>
      <c r="U3103" s="99"/>
    </row>
    <row r="3104" spans="1:21" ht="19.5" customHeight="1">
      <c r="A3104" s="545">
        <v>9420</v>
      </c>
      <c r="B3104" s="545" t="s">
        <v>8280</v>
      </c>
      <c r="C3104" s="545" t="s">
        <v>216</v>
      </c>
      <c r="D3104" s="546">
        <v>46052</v>
      </c>
      <c r="E3104" s="171" t="str">
        <f t="shared" si="48"/>
        <v>2026</v>
      </c>
      <c r="F3104" s="547">
        <v>45429</v>
      </c>
      <c r="G3104" s="548">
        <v>0.19</v>
      </c>
      <c r="H3104" s="547">
        <v>38175.629999999997</v>
      </c>
      <c r="I3104" s="545" t="s">
        <v>12674</v>
      </c>
      <c r="J3104" s="545" t="s">
        <v>13307</v>
      </c>
      <c r="K3104" s="545" t="s">
        <v>13413</v>
      </c>
      <c r="L3104" s="545" t="s">
        <v>16627</v>
      </c>
      <c r="M3104" s="548" t="s">
        <v>13758</v>
      </c>
      <c r="N3104" s="545" t="s">
        <v>13413</v>
      </c>
      <c r="O3104" s="545" t="s">
        <v>16631</v>
      </c>
      <c r="P3104" s="549">
        <v>3335</v>
      </c>
      <c r="Q3104" s="549">
        <v>1</v>
      </c>
      <c r="R3104" s="549">
        <v>5</v>
      </c>
      <c r="S3104" s="548">
        <v>2228</v>
      </c>
      <c r="T3104" s="548"/>
      <c r="U3104" s="99"/>
    </row>
    <row r="3105" spans="1:21" ht="19.5" customHeight="1">
      <c r="A3105" s="545">
        <v>9421</v>
      </c>
      <c r="B3105" s="545" t="s">
        <v>8279</v>
      </c>
      <c r="C3105" s="545" t="s">
        <v>216</v>
      </c>
      <c r="D3105" s="546">
        <v>44593</v>
      </c>
      <c r="E3105" s="171" t="str">
        <f t="shared" si="48"/>
        <v>2022</v>
      </c>
      <c r="F3105" s="547">
        <v>52851.01</v>
      </c>
      <c r="G3105" s="548">
        <v>0.19</v>
      </c>
      <c r="H3105" s="547">
        <v>44412.61</v>
      </c>
      <c r="I3105" s="545" t="s">
        <v>12674</v>
      </c>
      <c r="J3105" s="545" t="s">
        <v>13297</v>
      </c>
      <c r="K3105" s="545" t="s">
        <v>13413</v>
      </c>
      <c r="L3105" s="545" t="s">
        <v>16627</v>
      </c>
      <c r="M3105" s="548" t="s">
        <v>13758</v>
      </c>
      <c r="N3105" s="545" t="s">
        <v>13413</v>
      </c>
      <c r="O3105" s="545" t="s">
        <v>16632</v>
      </c>
      <c r="P3105" s="549">
        <v>3336</v>
      </c>
      <c r="Q3105" s="549">
        <v>1</v>
      </c>
      <c r="R3105" s="549">
        <v>5</v>
      </c>
      <c r="S3105" s="548">
        <v>2257</v>
      </c>
      <c r="T3105" s="548"/>
      <c r="U3105" s="99"/>
    </row>
    <row r="3106" spans="1:21" ht="19.5" customHeight="1">
      <c r="A3106" s="545">
        <v>9422</v>
      </c>
      <c r="B3106" s="545" t="s">
        <v>11033</v>
      </c>
      <c r="C3106" s="545" t="s">
        <v>216</v>
      </c>
      <c r="D3106" s="546"/>
      <c r="E3106" s="171" t="str">
        <f t="shared" si="48"/>
        <v>1900</v>
      </c>
      <c r="F3106" s="547">
        <v>0</v>
      </c>
      <c r="G3106" s="548">
        <v>0</v>
      </c>
      <c r="H3106" s="547">
        <v>0</v>
      </c>
      <c r="I3106" s="545" t="s">
        <v>12661</v>
      </c>
      <c r="J3106" s="545"/>
      <c r="K3106" s="545" t="s">
        <v>13413</v>
      </c>
      <c r="L3106" s="545" t="s">
        <v>13906</v>
      </c>
      <c r="M3106" s="548" t="s">
        <v>13758</v>
      </c>
      <c r="N3106" s="545" t="s">
        <v>13413</v>
      </c>
      <c r="O3106" s="545" t="s">
        <v>16633</v>
      </c>
      <c r="P3106" s="549">
        <v>3337</v>
      </c>
      <c r="Q3106" s="549">
        <v>1</v>
      </c>
      <c r="R3106" s="549">
        <v>89</v>
      </c>
      <c r="S3106" s="548"/>
      <c r="T3106" s="548"/>
      <c r="U3106" s="99"/>
    </row>
    <row r="3107" spans="1:21" ht="19.5" customHeight="1">
      <c r="A3107" s="545">
        <v>9423</v>
      </c>
      <c r="B3107" s="545" t="s">
        <v>6743</v>
      </c>
      <c r="C3107" s="545" t="s">
        <v>216</v>
      </c>
      <c r="D3107" s="546">
        <v>45708</v>
      </c>
      <c r="E3107" s="171" t="str">
        <f t="shared" si="48"/>
        <v>2025</v>
      </c>
      <c r="F3107" s="547">
        <v>118915.66</v>
      </c>
      <c r="G3107" s="548">
        <v>0.19</v>
      </c>
      <c r="H3107" s="547">
        <v>99929.13</v>
      </c>
      <c r="I3107" s="545" t="s">
        <v>12743</v>
      </c>
      <c r="J3107" s="545" t="s">
        <v>13307</v>
      </c>
      <c r="K3107" s="545" t="s">
        <v>16634</v>
      </c>
      <c r="L3107" s="545" t="s">
        <v>16635</v>
      </c>
      <c r="M3107" s="548" t="s">
        <v>13758</v>
      </c>
      <c r="N3107" s="545" t="s">
        <v>13413</v>
      </c>
      <c r="O3107" s="545" t="s">
        <v>16636</v>
      </c>
      <c r="P3107" s="549">
        <v>3338</v>
      </c>
      <c r="Q3107" s="549">
        <v>1</v>
      </c>
      <c r="R3107" s="549">
        <v>66</v>
      </c>
      <c r="S3107" s="548">
        <v>2228</v>
      </c>
      <c r="T3107" s="548"/>
      <c r="U3107" s="99"/>
    </row>
    <row r="3108" spans="1:21" ht="19.5" customHeight="1">
      <c r="A3108" s="545">
        <v>9424</v>
      </c>
      <c r="B3108" s="545" t="s">
        <v>6355</v>
      </c>
      <c r="C3108" s="545" t="s">
        <v>216</v>
      </c>
      <c r="D3108" s="546">
        <v>45708</v>
      </c>
      <c r="E3108" s="171" t="str">
        <f t="shared" si="48"/>
        <v>2025</v>
      </c>
      <c r="F3108" s="547">
        <v>131518.51</v>
      </c>
      <c r="G3108" s="548">
        <v>0.19</v>
      </c>
      <c r="H3108" s="547">
        <v>110519.75</v>
      </c>
      <c r="I3108" s="545" t="s">
        <v>12743</v>
      </c>
      <c r="J3108" s="545" t="s">
        <v>13307</v>
      </c>
      <c r="K3108" s="545" t="s">
        <v>16637</v>
      </c>
      <c r="L3108" s="545" t="s">
        <v>16638</v>
      </c>
      <c r="M3108" s="548" t="s">
        <v>13758</v>
      </c>
      <c r="N3108" s="545" t="s">
        <v>13413</v>
      </c>
      <c r="O3108" s="545" t="s">
        <v>16639</v>
      </c>
      <c r="P3108" s="549">
        <v>3339</v>
      </c>
      <c r="Q3108" s="549">
        <v>1</v>
      </c>
      <c r="R3108" s="549">
        <v>66</v>
      </c>
      <c r="S3108" s="548">
        <v>2228</v>
      </c>
      <c r="T3108" s="548"/>
      <c r="U3108" s="99"/>
    </row>
    <row r="3109" spans="1:21" ht="19.5" customHeight="1">
      <c r="A3109" s="545">
        <v>9425</v>
      </c>
      <c r="B3109" s="545" t="s">
        <v>22194</v>
      </c>
      <c r="C3109" s="545" t="s">
        <v>216</v>
      </c>
      <c r="D3109" s="546">
        <v>46052</v>
      </c>
      <c r="E3109" s="171" t="str">
        <f t="shared" si="48"/>
        <v>2026</v>
      </c>
      <c r="F3109" s="547">
        <v>141083</v>
      </c>
      <c r="G3109" s="548">
        <v>0.19</v>
      </c>
      <c r="H3109" s="547">
        <v>118557.14</v>
      </c>
      <c r="I3109" s="545" t="s">
        <v>12743</v>
      </c>
      <c r="J3109" s="545" t="s">
        <v>13307</v>
      </c>
      <c r="K3109" s="545" t="s">
        <v>16640</v>
      </c>
      <c r="L3109" s="545" t="s">
        <v>16638</v>
      </c>
      <c r="M3109" s="548" t="s">
        <v>13758</v>
      </c>
      <c r="N3109" s="545" t="s">
        <v>13413</v>
      </c>
      <c r="O3109" s="545" t="s">
        <v>16641</v>
      </c>
      <c r="P3109" s="549">
        <v>3340</v>
      </c>
      <c r="Q3109" s="549">
        <v>1</v>
      </c>
      <c r="R3109" s="549">
        <v>66</v>
      </c>
      <c r="S3109" s="548">
        <v>2228</v>
      </c>
      <c r="T3109" s="548"/>
      <c r="U3109" s="99"/>
    </row>
    <row r="3110" spans="1:21" ht="19.5" customHeight="1">
      <c r="A3110" s="545">
        <v>9426</v>
      </c>
      <c r="B3110" s="545" t="s">
        <v>22195</v>
      </c>
      <c r="C3110" s="545" t="s">
        <v>216</v>
      </c>
      <c r="D3110" s="546">
        <v>46052</v>
      </c>
      <c r="E3110" s="171" t="str">
        <f t="shared" si="48"/>
        <v>2026</v>
      </c>
      <c r="F3110" s="547">
        <v>186116</v>
      </c>
      <c r="G3110" s="548">
        <v>0.19</v>
      </c>
      <c r="H3110" s="547">
        <v>156400</v>
      </c>
      <c r="I3110" s="545" t="s">
        <v>12743</v>
      </c>
      <c r="J3110" s="545" t="s">
        <v>13307</v>
      </c>
      <c r="K3110" s="545" t="s">
        <v>16642</v>
      </c>
      <c r="L3110" s="545" t="s">
        <v>16638</v>
      </c>
      <c r="M3110" s="548" t="s">
        <v>13758</v>
      </c>
      <c r="N3110" s="545" t="s">
        <v>13413</v>
      </c>
      <c r="O3110" s="545" t="s">
        <v>16643</v>
      </c>
      <c r="P3110" s="549">
        <v>3341</v>
      </c>
      <c r="Q3110" s="549">
        <v>1</v>
      </c>
      <c r="R3110" s="549">
        <v>66</v>
      </c>
      <c r="S3110" s="548">
        <v>2228</v>
      </c>
      <c r="T3110" s="548"/>
      <c r="U3110" s="99"/>
    </row>
    <row r="3111" spans="1:21" ht="19.5" customHeight="1">
      <c r="A3111" s="545">
        <v>9427</v>
      </c>
      <c r="B3111" s="545" t="s">
        <v>7057</v>
      </c>
      <c r="C3111" s="545" t="s">
        <v>216</v>
      </c>
      <c r="D3111" s="546">
        <v>44987</v>
      </c>
      <c r="E3111" s="171" t="str">
        <f t="shared" si="48"/>
        <v>2023</v>
      </c>
      <c r="F3111" s="547">
        <v>228492</v>
      </c>
      <c r="G3111" s="548">
        <v>0.19</v>
      </c>
      <c r="H3111" s="547">
        <v>192010.08</v>
      </c>
      <c r="I3111" s="545" t="s">
        <v>12743</v>
      </c>
      <c r="J3111" s="545" t="s">
        <v>13296</v>
      </c>
      <c r="K3111" s="545" t="s">
        <v>16644</v>
      </c>
      <c r="L3111" s="545" t="s">
        <v>16638</v>
      </c>
      <c r="M3111" s="548" t="s">
        <v>13758</v>
      </c>
      <c r="N3111" s="545" t="s">
        <v>13413</v>
      </c>
      <c r="O3111" s="545" t="s">
        <v>16645</v>
      </c>
      <c r="P3111" s="549">
        <v>3342</v>
      </c>
      <c r="Q3111" s="549">
        <v>1</v>
      </c>
      <c r="R3111" s="549">
        <v>66</v>
      </c>
      <c r="S3111" s="548">
        <v>2218</v>
      </c>
      <c r="T3111" s="548"/>
      <c r="U3111" s="99"/>
    </row>
    <row r="3112" spans="1:21" ht="19.5" customHeight="1">
      <c r="A3112" s="545">
        <v>9428</v>
      </c>
      <c r="B3112" s="545" t="s">
        <v>6076</v>
      </c>
      <c r="C3112" s="545" t="s">
        <v>216</v>
      </c>
      <c r="D3112" s="546">
        <v>46052</v>
      </c>
      <c r="E3112" s="171" t="str">
        <f t="shared" si="48"/>
        <v>2026</v>
      </c>
      <c r="F3112" s="547">
        <v>270248</v>
      </c>
      <c r="G3112" s="548">
        <v>0.19</v>
      </c>
      <c r="H3112" s="547">
        <v>227099.16</v>
      </c>
      <c r="I3112" s="545" t="s">
        <v>12743</v>
      </c>
      <c r="J3112" s="545" t="s">
        <v>13307</v>
      </c>
      <c r="K3112" s="545" t="s">
        <v>16646</v>
      </c>
      <c r="L3112" s="545" t="s">
        <v>16638</v>
      </c>
      <c r="M3112" s="548" t="s">
        <v>13758</v>
      </c>
      <c r="N3112" s="545" t="s">
        <v>13413</v>
      </c>
      <c r="O3112" s="545" t="s">
        <v>16647</v>
      </c>
      <c r="P3112" s="549">
        <v>3343</v>
      </c>
      <c r="Q3112" s="549">
        <v>1</v>
      </c>
      <c r="R3112" s="549">
        <v>66</v>
      </c>
      <c r="S3112" s="548">
        <v>2228</v>
      </c>
      <c r="T3112" s="548"/>
      <c r="U3112" s="99"/>
    </row>
    <row r="3113" spans="1:21" ht="19.5" customHeight="1">
      <c r="A3113" s="545">
        <v>9429</v>
      </c>
      <c r="B3113" s="545" t="s">
        <v>11032</v>
      </c>
      <c r="C3113" s="545" t="s">
        <v>216</v>
      </c>
      <c r="D3113" s="546"/>
      <c r="E3113" s="171" t="str">
        <f t="shared" si="48"/>
        <v>1900</v>
      </c>
      <c r="F3113" s="547">
        <v>0</v>
      </c>
      <c r="G3113" s="548">
        <v>0</v>
      </c>
      <c r="H3113" s="547">
        <v>0</v>
      </c>
      <c r="I3113" s="545" t="s">
        <v>12640</v>
      </c>
      <c r="J3113" s="545"/>
      <c r="K3113" s="545" t="s">
        <v>13413</v>
      </c>
      <c r="L3113" s="545" t="s">
        <v>16648</v>
      </c>
      <c r="M3113" s="548" t="s">
        <v>13758</v>
      </c>
      <c r="N3113" s="545" t="s">
        <v>13413</v>
      </c>
      <c r="O3113" s="545" t="s">
        <v>13413</v>
      </c>
      <c r="P3113" s="549">
        <v>3344</v>
      </c>
      <c r="Q3113" s="549">
        <v>1</v>
      </c>
      <c r="R3113" s="549">
        <v>1</v>
      </c>
      <c r="S3113" s="548"/>
      <c r="T3113" s="548"/>
      <c r="U3113" s="99"/>
    </row>
    <row r="3114" spans="1:21" ht="19.5" customHeight="1">
      <c r="A3114" s="545">
        <v>9430</v>
      </c>
      <c r="B3114" s="545" t="s">
        <v>6354</v>
      </c>
      <c r="C3114" s="545" t="s">
        <v>209</v>
      </c>
      <c r="D3114" s="546">
        <v>45708</v>
      </c>
      <c r="E3114" s="171" t="str">
        <f t="shared" si="48"/>
        <v>2025</v>
      </c>
      <c r="F3114" s="547">
        <v>14676.18</v>
      </c>
      <c r="G3114" s="548">
        <v>0.19</v>
      </c>
      <c r="H3114" s="547">
        <v>12332.93</v>
      </c>
      <c r="I3114" s="545" t="s">
        <v>12640</v>
      </c>
      <c r="J3114" s="545" t="s">
        <v>13307</v>
      </c>
      <c r="K3114" s="545" t="s">
        <v>13413</v>
      </c>
      <c r="L3114" s="545" t="s">
        <v>16649</v>
      </c>
      <c r="M3114" s="548" t="s">
        <v>13758</v>
      </c>
      <c r="N3114" s="545" t="s">
        <v>13413</v>
      </c>
      <c r="O3114" s="545" t="s">
        <v>13413</v>
      </c>
      <c r="P3114" s="549">
        <v>3345</v>
      </c>
      <c r="Q3114" s="549">
        <v>1</v>
      </c>
      <c r="R3114" s="549">
        <v>1</v>
      </c>
      <c r="S3114" s="548">
        <v>2228</v>
      </c>
      <c r="T3114" s="548"/>
      <c r="U3114" s="99"/>
    </row>
    <row r="3115" spans="1:21" ht="19.5" customHeight="1">
      <c r="A3115" s="545">
        <v>9431</v>
      </c>
      <c r="B3115" s="545" t="s">
        <v>11031</v>
      </c>
      <c r="C3115" s="545" t="s">
        <v>209</v>
      </c>
      <c r="D3115" s="546"/>
      <c r="E3115" s="171" t="str">
        <f t="shared" si="48"/>
        <v>1900</v>
      </c>
      <c r="F3115" s="547">
        <v>0</v>
      </c>
      <c r="G3115" s="548">
        <v>0</v>
      </c>
      <c r="H3115" s="547">
        <v>0</v>
      </c>
      <c r="I3115" s="545" t="s">
        <v>12640</v>
      </c>
      <c r="J3115" s="545"/>
      <c r="K3115" s="545" t="s">
        <v>13413</v>
      </c>
      <c r="L3115" s="545" t="s">
        <v>16649</v>
      </c>
      <c r="M3115" s="548" t="s">
        <v>13758</v>
      </c>
      <c r="N3115" s="545" t="s">
        <v>13413</v>
      </c>
      <c r="O3115" s="545" t="s">
        <v>13413</v>
      </c>
      <c r="P3115" s="549">
        <v>3346</v>
      </c>
      <c r="Q3115" s="549">
        <v>1</v>
      </c>
      <c r="R3115" s="549">
        <v>1</v>
      </c>
      <c r="S3115" s="548"/>
      <c r="T3115" s="548"/>
      <c r="U3115" s="99"/>
    </row>
    <row r="3116" spans="1:21" ht="19.5" customHeight="1">
      <c r="A3116" s="545">
        <v>9432</v>
      </c>
      <c r="B3116" s="545" t="s">
        <v>11030</v>
      </c>
      <c r="C3116" s="545" t="s">
        <v>209</v>
      </c>
      <c r="D3116" s="546"/>
      <c r="E3116" s="171" t="str">
        <f t="shared" si="48"/>
        <v>1900</v>
      </c>
      <c r="F3116" s="547">
        <v>0</v>
      </c>
      <c r="G3116" s="548">
        <v>0</v>
      </c>
      <c r="H3116" s="547">
        <v>0</v>
      </c>
      <c r="I3116" s="545" t="s">
        <v>12640</v>
      </c>
      <c r="J3116" s="545"/>
      <c r="K3116" s="545" t="s">
        <v>13413</v>
      </c>
      <c r="L3116" s="545" t="s">
        <v>16649</v>
      </c>
      <c r="M3116" s="548" t="s">
        <v>13758</v>
      </c>
      <c r="N3116" s="545" t="s">
        <v>13413</v>
      </c>
      <c r="O3116" s="545" t="s">
        <v>13413</v>
      </c>
      <c r="P3116" s="549">
        <v>3347</v>
      </c>
      <c r="Q3116" s="549">
        <v>1</v>
      </c>
      <c r="R3116" s="549">
        <v>1</v>
      </c>
      <c r="S3116" s="548"/>
      <c r="T3116" s="548"/>
      <c r="U3116" s="99"/>
    </row>
    <row r="3117" spans="1:21" ht="19.5" customHeight="1">
      <c r="A3117" s="545">
        <v>9433</v>
      </c>
      <c r="B3117" s="545" t="s">
        <v>11029</v>
      </c>
      <c r="C3117" s="545" t="s">
        <v>209</v>
      </c>
      <c r="D3117" s="546"/>
      <c r="E3117" s="171" t="str">
        <f t="shared" si="48"/>
        <v>1900</v>
      </c>
      <c r="F3117" s="547">
        <v>0</v>
      </c>
      <c r="G3117" s="548">
        <v>0</v>
      </c>
      <c r="H3117" s="547">
        <v>0</v>
      </c>
      <c r="I3117" s="545" t="s">
        <v>12640</v>
      </c>
      <c r="J3117" s="545"/>
      <c r="K3117" s="545" t="s">
        <v>13413</v>
      </c>
      <c r="L3117" s="545" t="s">
        <v>16649</v>
      </c>
      <c r="M3117" s="548" t="s">
        <v>13758</v>
      </c>
      <c r="N3117" s="545" t="s">
        <v>13413</v>
      </c>
      <c r="O3117" s="545" t="s">
        <v>13413</v>
      </c>
      <c r="P3117" s="549">
        <v>3348</v>
      </c>
      <c r="Q3117" s="549">
        <v>1</v>
      </c>
      <c r="R3117" s="549">
        <v>1</v>
      </c>
      <c r="S3117" s="548"/>
      <c r="T3117" s="548"/>
      <c r="U3117" s="99"/>
    </row>
    <row r="3118" spans="1:21" ht="19.5" customHeight="1">
      <c r="A3118" s="545">
        <v>9434</v>
      </c>
      <c r="B3118" s="545" t="s">
        <v>3095</v>
      </c>
      <c r="C3118" s="545" t="s">
        <v>216</v>
      </c>
      <c r="D3118" s="546"/>
      <c r="E3118" s="171" t="str">
        <f t="shared" si="48"/>
        <v>1900</v>
      </c>
      <c r="F3118" s="547">
        <v>0</v>
      </c>
      <c r="G3118" s="548">
        <v>0</v>
      </c>
      <c r="H3118" s="547">
        <v>0</v>
      </c>
      <c r="I3118" s="545" t="s">
        <v>12680</v>
      </c>
      <c r="J3118" s="545"/>
      <c r="K3118" s="545" t="s">
        <v>13413</v>
      </c>
      <c r="L3118" s="545" t="s">
        <v>13413</v>
      </c>
      <c r="M3118" s="548" t="s">
        <v>13758</v>
      </c>
      <c r="N3118" s="545" t="s">
        <v>13413</v>
      </c>
      <c r="O3118" s="545" t="s">
        <v>16650</v>
      </c>
      <c r="P3118" s="549">
        <v>3349</v>
      </c>
      <c r="Q3118" s="549">
        <v>1</v>
      </c>
      <c r="R3118" s="549">
        <v>20</v>
      </c>
      <c r="S3118" s="548"/>
      <c r="T3118" s="548"/>
      <c r="U3118" s="99"/>
    </row>
    <row r="3119" spans="1:21" ht="19.5" customHeight="1">
      <c r="A3119" s="545">
        <v>9435</v>
      </c>
      <c r="B3119" s="545" t="s">
        <v>1458</v>
      </c>
      <c r="C3119" s="545" t="s">
        <v>216</v>
      </c>
      <c r="D3119" s="546"/>
      <c r="E3119" s="171" t="str">
        <f t="shared" si="48"/>
        <v>1900</v>
      </c>
      <c r="F3119" s="547">
        <v>0</v>
      </c>
      <c r="G3119" s="548">
        <v>0</v>
      </c>
      <c r="H3119" s="547">
        <v>0</v>
      </c>
      <c r="I3119" s="545" t="s">
        <v>12704</v>
      </c>
      <c r="J3119" s="545"/>
      <c r="K3119" s="545" t="s">
        <v>13413</v>
      </c>
      <c r="L3119" s="545" t="s">
        <v>13413</v>
      </c>
      <c r="M3119" s="548" t="s">
        <v>13758</v>
      </c>
      <c r="N3119" s="545" t="s">
        <v>13413</v>
      </c>
      <c r="O3119" s="545" t="s">
        <v>16651</v>
      </c>
      <c r="P3119" s="549">
        <v>3350</v>
      </c>
      <c r="Q3119" s="549">
        <v>1</v>
      </c>
      <c r="R3119" s="549">
        <v>118</v>
      </c>
      <c r="S3119" s="548"/>
      <c r="T3119" s="548"/>
      <c r="U3119" s="99"/>
    </row>
    <row r="3120" spans="1:21" ht="19.5" customHeight="1">
      <c r="A3120" s="545">
        <v>9436</v>
      </c>
      <c r="B3120" s="545" t="s">
        <v>3058</v>
      </c>
      <c r="C3120" s="545" t="s">
        <v>216</v>
      </c>
      <c r="D3120" s="546"/>
      <c r="E3120" s="171" t="str">
        <f t="shared" si="48"/>
        <v>1900</v>
      </c>
      <c r="F3120" s="547">
        <v>0</v>
      </c>
      <c r="G3120" s="548">
        <v>0</v>
      </c>
      <c r="H3120" s="547">
        <v>0</v>
      </c>
      <c r="I3120" s="545" t="s">
        <v>12680</v>
      </c>
      <c r="J3120" s="545"/>
      <c r="K3120" s="545" t="s">
        <v>13413</v>
      </c>
      <c r="L3120" s="545" t="s">
        <v>13413</v>
      </c>
      <c r="M3120" s="548" t="s">
        <v>13758</v>
      </c>
      <c r="N3120" s="545" t="s">
        <v>13413</v>
      </c>
      <c r="O3120" s="545" t="s">
        <v>16652</v>
      </c>
      <c r="P3120" s="549">
        <v>3351</v>
      </c>
      <c r="Q3120" s="549">
        <v>1</v>
      </c>
      <c r="R3120" s="549">
        <v>20</v>
      </c>
      <c r="S3120" s="548"/>
      <c r="T3120" s="548"/>
      <c r="U3120" s="99"/>
    </row>
    <row r="3121" spans="1:21" ht="19.5" customHeight="1">
      <c r="A3121" s="545">
        <v>9437</v>
      </c>
      <c r="B3121" s="545" t="s">
        <v>3085</v>
      </c>
      <c r="C3121" s="545" t="s">
        <v>216</v>
      </c>
      <c r="D3121" s="546"/>
      <c r="E3121" s="171" t="str">
        <f t="shared" si="48"/>
        <v>1900</v>
      </c>
      <c r="F3121" s="547">
        <v>0</v>
      </c>
      <c r="G3121" s="548">
        <v>0</v>
      </c>
      <c r="H3121" s="547">
        <v>0</v>
      </c>
      <c r="I3121" s="545" t="s">
        <v>12680</v>
      </c>
      <c r="J3121" s="545"/>
      <c r="K3121" s="545" t="s">
        <v>13413</v>
      </c>
      <c r="L3121" s="545" t="s">
        <v>13413</v>
      </c>
      <c r="M3121" s="548" t="s">
        <v>13758</v>
      </c>
      <c r="N3121" s="545" t="s">
        <v>13413</v>
      </c>
      <c r="O3121" s="545" t="s">
        <v>16653</v>
      </c>
      <c r="P3121" s="549">
        <v>3352</v>
      </c>
      <c r="Q3121" s="549">
        <v>1</v>
      </c>
      <c r="R3121" s="549">
        <v>20</v>
      </c>
      <c r="S3121" s="548"/>
      <c r="T3121" s="548"/>
      <c r="U3121" s="99"/>
    </row>
    <row r="3122" spans="1:21" ht="19.5" customHeight="1">
      <c r="A3122" s="545">
        <v>9438</v>
      </c>
      <c r="B3122" s="545" t="s">
        <v>3092</v>
      </c>
      <c r="C3122" s="545" t="s">
        <v>216</v>
      </c>
      <c r="D3122" s="546"/>
      <c r="E3122" s="171" t="str">
        <f t="shared" si="48"/>
        <v>1900</v>
      </c>
      <c r="F3122" s="547">
        <v>0</v>
      </c>
      <c r="G3122" s="548">
        <v>0</v>
      </c>
      <c r="H3122" s="547">
        <v>0</v>
      </c>
      <c r="I3122" s="545" t="s">
        <v>12680</v>
      </c>
      <c r="J3122" s="545"/>
      <c r="K3122" s="545" t="s">
        <v>13413</v>
      </c>
      <c r="L3122" s="545" t="s">
        <v>13413</v>
      </c>
      <c r="M3122" s="548" t="s">
        <v>13758</v>
      </c>
      <c r="N3122" s="545" t="s">
        <v>13413</v>
      </c>
      <c r="O3122" s="545" t="s">
        <v>16654</v>
      </c>
      <c r="P3122" s="549">
        <v>3353</v>
      </c>
      <c r="Q3122" s="549">
        <v>1</v>
      </c>
      <c r="R3122" s="549">
        <v>20</v>
      </c>
      <c r="S3122" s="548"/>
      <c r="T3122" s="548"/>
      <c r="U3122" s="99"/>
    </row>
    <row r="3123" spans="1:21" ht="19.5" customHeight="1">
      <c r="A3123" s="545">
        <v>9439</v>
      </c>
      <c r="B3123" s="545" t="s">
        <v>3091</v>
      </c>
      <c r="C3123" s="545" t="s">
        <v>216</v>
      </c>
      <c r="D3123" s="546">
        <v>46052</v>
      </c>
      <c r="E3123" s="171" t="str">
        <f t="shared" si="48"/>
        <v>2026</v>
      </c>
      <c r="F3123" s="547">
        <v>4595</v>
      </c>
      <c r="G3123" s="548">
        <v>0.19</v>
      </c>
      <c r="H3123" s="547">
        <v>3861.34</v>
      </c>
      <c r="I3123" s="545" t="s">
        <v>12680</v>
      </c>
      <c r="J3123" s="545" t="s">
        <v>13307</v>
      </c>
      <c r="K3123" s="545" t="s">
        <v>13413</v>
      </c>
      <c r="L3123" s="545" t="s">
        <v>13413</v>
      </c>
      <c r="M3123" s="548" t="s">
        <v>13758</v>
      </c>
      <c r="N3123" s="545" t="s">
        <v>13413</v>
      </c>
      <c r="O3123" s="545" t="s">
        <v>16655</v>
      </c>
      <c r="P3123" s="549">
        <v>3354</v>
      </c>
      <c r="Q3123" s="549">
        <v>1</v>
      </c>
      <c r="R3123" s="549">
        <v>20</v>
      </c>
      <c r="S3123" s="548">
        <v>2228</v>
      </c>
      <c r="T3123" s="548"/>
      <c r="U3123" s="99"/>
    </row>
    <row r="3124" spans="1:21" ht="19.5" customHeight="1">
      <c r="A3124" s="545">
        <v>9440</v>
      </c>
      <c r="B3124" s="545" t="s">
        <v>3093</v>
      </c>
      <c r="C3124" s="545" t="s">
        <v>216</v>
      </c>
      <c r="D3124" s="546">
        <v>44106</v>
      </c>
      <c r="E3124" s="171" t="str">
        <f t="shared" si="48"/>
        <v>2020</v>
      </c>
      <c r="F3124" s="547">
        <v>3690</v>
      </c>
      <c r="G3124" s="548">
        <v>0.19</v>
      </c>
      <c r="H3124" s="547">
        <v>3100.84</v>
      </c>
      <c r="I3124" s="545" t="s">
        <v>12680</v>
      </c>
      <c r="J3124" s="545" t="s">
        <v>13301</v>
      </c>
      <c r="K3124" s="545" t="s">
        <v>13413</v>
      </c>
      <c r="L3124" s="545" t="s">
        <v>13413</v>
      </c>
      <c r="M3124" s="548" t="s">
        <v>13758</v>
      </c>
      <c r="N3124" s="545" t="s">
        <v>13413</v>
      </c>
      <c r="O3124" s="545" t="s">
        <v>16656</v>
      </c>
      <c r="P3124" s="549">
        <v>3355</v>
      </c>
      <c r="Q3124" s="549">
        <v>1</v>
      </c>
      <c r="R3124" s="549">
        <v>20</v>
      </c>
      <c r="S3124" s="548">
        <v>2221</v>
      </c>
      <c r="T3124" s="548"/>
      <c r="U3124" s="99"/>
    </row>
    <row r="3125" spans="1:21" ht="19.5" customHeight="1">
      <c r="A3125" s="545">
        <v>9441</v>
      </c>
      <c r="B3125" s="545" t="s">
        <v>3088</v>
      </c>
      <c r="C3125" s="545" t="s">
        <v>216</v>
      </c>
      <c r="D3125" s="546"/>
      <c r="E3125" s="171" t="str">
        <f t="shared" si="48"/>
        <v>1900</v>
      </c>
      <c r="F3125" s="547">
        <v>0</v>
      </c>
      <c r="G3125" s="548">
        <v>0</v>
      </c>
      <c r="H3125" s="547">
        <v>0</v>
      </c>
      <c r="I3125" s="545" t="s">
        <v>12689</v>
      </c>
      <c r="J3125" s="545"/>
      <c r="K3125" s="545" t="s">
        <v>13413</v>
      </c>
      <c r="L3125" s="545" t="s">
        <v>15473</v>
      </c>
      <c r="M3125" s="548" t="s">
        <v>13758</v>
      </c>
      <c r="N3125" s="545" t="s">
        <v>13413</v>
      </c>
      <c r="O3125" s="545" t="s">
        <v>16657</v>
      </c>
      <c r="P3125" s="549">
        <v>3356</v>
      </c>
      <c r="Q3125" s="549">
        <v>1</v>
      </c>
      <c r="R3125" s="549">
        <v>156</v>
      </c>
      <c r="S3125" s="548"/>
      <c r="T3125" s="548"/>
      <c r="U3125" s="99"/>
    </row>
    <row r="3126" spans="1:21" ht="19.5" customHeight="1">
      <c r="A3126" s="545">
        <v>9442</v>
      </c>
      <c r="B3126" s="545" t="s">
        <v>11028</v>
      </c>
      <c r="C3126" s="545" t="s">
        <v>216</v>
      </c>
      <c r="D3126" s="546"/>
      <c r="E3126" s="171" t="str">
        <f t="shared" si="48"/>
        <v>1900</v>
      </c>
      <c r="F3126" s="547">
        <v>0</v>
      </c>
      <c r="G3126" s="548">
        <v>0</v>
      </c>
      <c r="H3126" s="547">
        <v>0</v>
      </c>
      <c r="I3126" s="545" t="s">
        <v>12680</v>
      </c>
      <c r="J3126" s="545"/>
      <c r="K3126" s="545" t="s">
        <v>13413</v>
      </c>
      <c r="L3126" s="545" t="s">
        <v>13413</v>
      </c>
      <c r="M3126" s="548" t="s">
        <v>13758</v>
      </c>
      <c r="N3126" s="545" t="s">
        <v>13413</v>
      </c>
      <c r="O3126" s="545" t="s">
        <v>16658</v>
      </c>
      <c r="P3126" s="549">
        <v>3357</v>
      </c>
      <c r="Q3126" s="549">
        <v>1</v>
      </c>
      <c r="R3126" s="549">
        <v>20</v>
      </c>
      <c r="S3126" s="548"/>
      <c r="T3126" s="548"/>
      <c r="U3126" s="99"/>
    </row>
    <row r="3127" spans="1:21" ht="19.5" customHeight="1">
      <c r="A3127" s="545">
        <v>9443</v>
      </c>
      <c r="B3127" s="545" t="s">
        <v>11027</v>
      </c>
      <c r="C3127" s="545" t="s">
        <v>216</v>
      </c>
      <c r="D3127" s="546"/>
      <c r="E3127" s="171" t="str">
        <f t="shared" si="48"/>
        <v>1900</v>
      </c>
      <c r="F3127" s="547">
        <v>0</v>
      </c>
      <c r="G3127" s="548">
        <v>0</v>
      </c>
      <c r="H3127" s="547">
        <v>0</v>
      </c>
      <c r="I3127" s="545" t="s">
        <v>12680</v>
      </c>
      <c r="J3127" s="545"/>
      <c r="K3127" s="545" t="s">
        <v>13413</v>
      </c>
      <c r="L3127" s="545" t="s">
        <v>13413</v>
      </c>
      <c r="M3127" s="548" t="s">
        <v>13758</v>
      </c>
      <c r="N3127" s="545" t="s">
        <v>13413</v>
      </c>
      <c r="O3127" s="545" t="s">
        <v>16659</v>
      </c>
      <c r="P3127" s="549">
        <v>3358</v>
      </c>
      <c r="Q3127" s="549">
        <v>1</v>
      </c>
      <c r="R3127" s="549">
        <v>20</v>
      </c>
      <c r="S3127" s="548"/>
      <c r="T3127" s="548"/>
      <c r="U3127" s="99"/>
    </row>
    <row r="3128" spans="1:21" ht="19.5" customHeight="1">
      <c r="A3128" s="545">
        <v>9446</v>
      </c>
      <c r="B3128" s="545" t="s">
        <v>11026</v>
      </c>
      <c r="C3128" s="545" t="s">
        <v>216</v>
      </c>
      <c r="D3128" s="546"/>
      <c r="E3128" s="171" t="str">
        <f t="shared" si="48"/>
        <v>1900</v>
      </c>
      <c r="F3128" s="547">
        <v>0</v>
      </c>
      <c r="G3128" s="548">
        <v>0</v>
      </c>
      <c r="H3128" s="547">
        <v>0</v>
      </c>
      <c r="I3128" s="545" t="s">
        <v>12695</v>
      </c>
      <c r="J3128" s="545"/>
      <c r="K3128" s="545" t="s">
        <v>13413</v>
      </c>
      <c r="L3128" s="545" t="s">
        <v>16660</v>
      </c>
      <c r="M3128" s="548" t="s">
        <v>13758</v>
      </c>
      <c r="N3128" s="545" t="s">
        <v>13413</v>
      </c>
      <c r="O3128" s="545" t="s">
        <v>16661</v>
      </c>
      <c r="P3128" s="549">
        <v>3359</v>
      </c>
      <c r="Q3128" s="549">
        <v>1</v>
      </c>
      <c r="R3128" s="549">
        <v>103</v>
      </c>
      <c r="S3128" s="548"/>
      <c r="T3128" s="548"/>
      <c r="U3128" s="99"/>
    </row>
    <row r="3129" spans="1:21" ht="19.5" customHeight="1">
      <c r="A3129" s="545">
        <v>9448</v>
      </c>
      <c r="B3129" s="545" t="s">
        <v>677</v>
      </c>
      <c r="C3129" s="545" t="s">
        <v>221</v>
      </c>
      <c r="D3129" s="546"/>
      <c r="E3129" s="171" t="str">
        <f t="shared" si="48"/>
        <v>1900</v>
      </c>
      <c r="F3129" s="547">
        <v>0</v>
      </c>
      <c r="G3129" s="548">
        <v>0</v>
      </c>
      <c r="H3129" s="547">
        <v>0</v>
      </c>
      <c r="I3129" s="545" t="s">
        <v>12643</v>
      </c>
      <c r="J3129" s="545"/>
      <c r="K3129" s="545" t="s">
        <v>13413</v>
      </c>
      <c r="L3129" s="545" t="s">
        <v>13413</v>
      </c>
      <c r="M3129" s="548" t="s">
        <v>13758</v>
      </c>
      <c r="N3129" s="545" t="s">
        <v>13413</v>
      </c>
      <c r="O3129" s="545" t="s">
        <v>13987</v>
      </c>
      <c r="P3129" s="549">
        <v>3360</v>
      </c>
      <c r="Q3129" s="549">
        <v>1</v>
      </c>
      <c r="R3129" s="549">
        <v>6</v>
      </c>
      <c r="S3129" s="548"/>
      <c r="T3129" s="548"/>
      <c r="U3129" s="99"/>
    </row>
    <row r="3130" spans="1:21" ht="19.5" customHeight="1">
      <c r="A3130" s="545">
        <v>9449</v>
      </c>
      <c r="B3130" s="545" t="s">
        <v>11025</v>
      </c>
      <c r="C3130" s="545" t="s">
        <v>216</v>
      </c>
      <c r="D3130" s="546"/>
      <c r="E3130" s="171" t="str">
        <f t="shared" si="48"/>
        <v>1900</v>
      </c>
      <c r="F3130" s="547">
        <v>0</v>
      </c>
      <c r="G3130" s="548">
        <v>0</v>
      </c>
      <c r="H3130" s="547">
        <v>0</v>
      </c>
      <c r="I3130" s="545" t="s">
        <v>12656</v>
      </c>
      <c r="J3130" s="545"/>
      <c r="K3130" s="545" t="s">
        <v>13413</v>
      </c>
      <c r="L3130" s="545" t="s">
        <v>16662</v>
      </c>
      <c r="M3130" s="548" t="s">
        <v>13758</v>
      </c>
      <c r="N3130" s="545" t="s">
        <v>13413</v>
      </c>
      <c r="O3130" s="545" t="s">
        <v>14270</v>
      </c>
      <c r="P3130" s="549">
        <v>3361</v>
      </c>
      <c r="Q3130" s="549">
        <v>1</v>
      </c>
      <c r="R3130" s="549">
        <v>119</v>
      </c>
      <c r="S3130" s="548"/>
      <c r="T3130" s="548"/>
      <c r="U3130" s="99"/>
    </row>
    <row r="3131" spans="1:21" ht="19.5" customHeight="1">
      <c r="A3131" s="545">
        <v>9450</v>
      </c>
      <c r="B3131" s="545" t="s">
        <v>11024</v>
      </c>
      <c r="C3131" s="545" t="s">
        <v>216</v>
      </c>
      <c r="D3131" s="546"/>
      <c r="E3131" s="171" t="str">
        <f t="shared" si="48"/>
        <v>1900</v>
      </c>
      <c r="F3131" s="547">
        <v>0</v>
      </c>
      <c r="G3131" s="548">
        <v>0</v>
      </c>
      <c r="H3131" s="547">
        <v>0</v>
      </c>
      <c r="I3131" s="545" t="s">
        <v>12656</v>
      </c>
      <c r="J3131" s="545"/>
      <c r="K3131" s="545" t="s">
        <v>13413</v>
      </c>
      <c r="L3131" s="545" t="s">
        <v>13413</v>
      </c>
      <c r="M3131" s="548" t="s">
        <v>13758</v>
      </c>
      <c r="N3131" s="545" t="s">
        <v>13413</v>
      </c>
      <c r="O3131" s="545" t="s">
        <v>16663</v>
      </c>
      <c r="P3131" s="549">
        <v>3362</v>
      </c>
      <c r="Q3131" s="549">
        <v>1</v>
      </c>
      <c r="R3131" s="549">
        <v>119</v>
      </c>
      <c r="S3131" s="548"/>
      <c r="T3131" s="548"/>
      <c r="U3131" s="99"/>
    </row>
    <row r="3132" spans="1:21" ht="19.5" customHeight="1">
      <c r="A3132" s="545">
        <v>9451</v>
      </c>
      <c r="B3132" s="545" t="s">
        <v>11023</v>
      </c>
      <c r="C3132" s="545" t="s">
        <v>216</v>
      </c>
      <c r="D3132" s="546"/>
      <c r="E3132" s="171" t="str">
        <f t="shared" si="48"/>
        <v>1900</v>
      </c>
      <c r="F3132" s="547">
        <v>0</v>
      </c>
      <c r="G3132" s="548">
        <v>0</v>
      </c>
      <c r="H3132" s="547">
        <v>0</v>
      </c>
      <c r="I3132" s="545" t="s">
        <v>12656</v>
      </c>
      <c r="J3132" s="545"/>
      <c r="K3132" s="545" t="s">
        <v>16664</v>
      </c>
      <c r="L3132" s="545" t="s">
        <v>13413</v>
      </c>
      <c r="M3132" s="548" t="s">
        <v>13758</v>
      </c>
      <c r="N3132" s="545" t="s">
        <v>13413</v>
      </c>
      <c r="O3132" s="545" t="s">
        <v>16665</v>
      </c>
      <c r="P3132" s="549">
        <v>3363</v>
      </c>
      <c r="Q3132" s="549">
        <v>1</v>
      </c>
      <c r="R3132" s="549">
        <v>119</v>
      </c>
      <c r="S3132" s="548"/>
      <c r="T3132" s="548"/>
      <c r="U3132" s="99"/>
    </row>
    <row r="3133" spans="1:21" ht="19.5" customHeight="1">
      <c r="A3133" s="545">
        <v>9452</v>
      </c>
      <c r="B3133" s="545" t="s">
        <v>11022</v>
      </c>
      <c r="C3133" s="545" t="s">
        <v>216</v>
      </c>
      <c r="D3133" s="546"/>
      <c r="E3133" s="171" t="str">
        <f t="shared" si="48"/>
        <v>1900</v>
      </c>
      <c r="F3133" s="547">
        <v>0</v>
      </c>
      <c r="G3133" s="548">
        <v>0</v>
      </c>
      <c r="H3133" s="547">
        <v>0</v>
      </c>
      <c r="I3133" s="545" t="s">
        <v>12656</v>
      </c>
      <c r="J3133" s="545"/>
      <c r="K3133" s="545" t="s">
        <v>13413</v>
      </c>
      <c r="L3133" s="545" t="s">
        <v>13413</v>
      </c>
      <c r="M3133" s="548" t="s">
        <v>13758</v>
      </c>
      <c r="N3133" s="545" t="s">
        <v>13413</v>
      </c>
      <c r="O3133" s="545" t="s">
        <v>14310</v>
      </c>
      <c r="P3133" s="549">
        <v>3364</v>
      </c>
      <c r="Q3133" s="549">
        <v>1</v>
      </c>
      <c r="R3133" s="549">
        <v>119</v>
      </c>
      <c r="S3133" s="548"/>
      <c r="T3133" s="548"/>
      <c r="U3133" s="99"/>
    </row>
    <row r="3134" spans="1:21" ht="19.5" customHeight="1">
      <c r="A3134" s="545">
        <v>9453</v>
      </c>
      <c r="B3134" s="545" t="s">
        <v>11021</v>
      </c>
      <c r="C3134" s="545" t="s">
        <v>216</v>
      </c>
      <c r="D3134" s="546"/>
      <c r="E3134" s="171" t="str">
        <f t="shared" si="48"/>
        <v>1900</v>
      </c>
      <c r="F3134" s="547">
        <v>0</v>
      </c>
      <c r="G3134" s="548">
        <v>0</v>
      </c>
      <c r="H3134" s="547">
        <v>0</v>
      </c>
      <c r="I3134" s="545" t="s">
        <v>12656</v>
      </c>
      <c r="J3134" s="545"/>
      <c r="K3134" s="545" t="s">
        <v>13413</v>
      </c>
      <c r="L3134" s="545" t="s">
        <v>14110</v>
      </c>
      <c r="M3134" s="548" t="s">
        <v>13758</v>
      </c>
      <c r="N3134" s="545" t="s">
        <v>13413</v>
      </c>
      <c r="O3134" s="545" t="s">
        <v>14111</v>
      </c>
      <c r="P3134" s="549">
        <v>3365</v>
      </c>
      <c r="Q3134" s="549">
        <v>1</v>
      </c>
      <c r="R3134" s="549">
        <v>119</v>
      </c>
      <c r="S3134" s="548"/>
      <c r="T3134" s="548"/>
      <c r="U3134" s="99"/>
    </row>
    <row r="3135" spans="1:21" ht="19.5" customHeight="1">
      <c r="A3135" s="545">
        <v>9454</v>
      </c>
      <c r="B3135" s="545" t="s">
        <v>11020</v>
      </c>
      <c r="C3135" s="545" t="s">
        <v>216</v>
      </c>
      <c r="D3135" s="546"/>
      <c r="E3135" s="171" t="str">
        <f t="shared" si="48"/>
        <v>1900</v>
      </c>
      <c r="F3135" s="547">
        <v>0</v>
      </c>
      <c r="G3135" s="548">
        <v>0</v>
      </c>
      <c r="H3135" s="547">
        <v>0</v>
      </c>
      <c r="I3135" s="545" t="s">
        <v>12704</v>
      </c>
      <c r="J3135" s="545"/>
      <c r="K3135" s="545" t="s">
        <v>13413</v>
      </c>
      <c r="L3135" s="545" t="s">
        <v>16666</v>
      </c>
      <c r="M3135" s="548" t="s">
        <v>13758</v>
      </c>
      <c r="N3135" s="545" t="s">
        <v>13413</v>
      </c>
      <c r="O3135" s="545" t="s">
        <v>15051</v>
      </c>
      <c r="P3135" s="549">
        <v>3366</v>
      </c>
      <c r="Q3135" s="549">
        <v>1</v>
      </c>
      <c r="R3135" s="549">
        <v>118</v>
      </c>
      <c r="S3135" s="548"/>
      <c r="T3135" s="548"/>
      <c r="U3135" s="99"/>
    </row>
    <row r="3136" spans="1:21" ht="19.5" customHeight="1">
      <c r="A3136" s="545">
        <v>9455</v>
      </c>
      <c r="B3136" s="545" t="s">
        <v>11019</v>
      </c>
      <c r="C3136" s="545" t="s">
        <v>216</v>
      </c>
      <c r="D3136" s="546"/>
      <c r="E3136" s="171" t="str">
        <f t="shared" si="48"/>
        <v>1900</v>
      </c>
      <c r="F3136" s="547">
        <v>0</v>
      </c>
      <c r="G3136" s="548">
        <v>0</v>
      </c>
      <c r="H3136" s="547">
        <v>0</v>
      </c>
      <c r="I3136" s="545" t="s">
        <v>12714</v>
      </c>
      <c r="J3136" s="545"/>
      <c r="K3136" s="545" t="s">
        <v>13413</v>
      </c>
      <c r="L3136" s="545" t="s">
        <v>16667</v>
      </c>
      <c r="M3136" s="548" t="s">
        <v>13758</v>
      </c>
      <c r="N3136" s="545" t="s">
        <v>13413</v>
      </c>
      <c r="O3136" s="545" t="s">
        <v>14431</v>
      </c>
      <c r="P3136" s="549">
        <v>3367</v>
      </c>
      <c r="Q3136" s="549">
        <v>1</v>
      </c>
      <c r="R3136" s="549">
        <v>113</v>
      </c>
      <c r="S3136" s="548"/>
      <c r="T3136" s="548"/>
      <c r="U3136" s="99"/>
    </row>
    <row r="3137" spans="1:21" ht="19.5" customHeight="1">
      <c r="A3137" s="545">
        <v>9456</v>
      </c>
      <c r="B3137" s="545" t="s">
        <v>11018</v>
      </c>
      <c r="C3137" s="545" t="s">
        <v>209</v>
      </c>
      <c r="D3137" s="546"/>
      <c r="E3137" s="171" t="str">
        <f t="shared" si="48"/>
        <v>1900</v>
      </c>
      <c r="F3137" s="547">
        <v>0</v>
      </c>
      <c r="G3137" s="548">
        <v>0</v>
      </c>
      <c r="H3137" s="547">
        <v>0</v>
      </c>
      <c r="I3137" s="545" t="s">
        <v>12717</v>
      </c>
      <c r="J3137" s="545"/>
      <c r="K3137" s="545" t="s">
        <v>13413</v>
      </c>
      <c r="L3137" s="545" t="s">
        <v>16668</v>
      </c>
      <c r="M3137" s="548" t="s">
        <v>13758</v>
      </c>
      <c r="N3137" s="545" t="s">
        <v>13413</v>
      </c>
      <c r="O3137" s="545" t="s">
        <v>16669</v>
      </c>
      <c r="P3137" s="549">
        <v>3368</v>
      </c>
      <c r="Q3137" s="549">
        <v>1</v>
      </c>
      <c r="R3137" s="549">
        <v>19</v>
      </c>
      <c r="S3137" s="548"/>
      <c r="T3137" s="548"/>
      <c r="U3137" s="99"/>
    </row>
    <row r="3138" spans="1:21" ht="19.5" customHeight="1">
      <c r="A3138" s="545">
        <v>9457</v>
      </c>
      <c r="B3138" s="545" t="s">
        <v>11017</v>
      </c>
      <c r="C3138" s="545" t="s">
        <v>209</v>
      </c>
      <c r="D3138" s="546"/>
      <c r="E3138" s="171" t="str">
        <f t="shared" si="48"/>
        <v>1900</v>
      </c>
      <c r="F3138" s="547">
        <v>0</v>
      </c>
      <c r="G3138" s="548">
        <v>0</v>
      </c>
      <c r="H3138" s="547">
        <v>0</v>
      </c>
      <c r="I3138" s="545" t="s">
        <v>12717</v>
      </c>
      <c r="J3138" s="545"/>
      <c r="K3138" s="545" t="s">
        <v>13413</v>
      </c>
      <c r="L3138" s="545" t="s">
        <v>16668</v>
      </c>
      <c r="M3138" s="548" t="s">
        <v>13758</v>
      </c>
      <c r="N3138" s="545" t="s">
        <v>13413</v>
      </c>
      <c r="O3138" s="545" t="s">
        <v>16669</v>
      </c>
      <c r="P3138" s="549">
        <v>3369</v>
      </c>
      <c r="Q3138" s="549">
        <v>1</v>
      </c>
      <c r="R3138" s="549">
        <v>19</v>
      </c>
      <c r="S3138" s="548"/>
      <c r="T3138" s="548"/>
      <c r="U3138" s="99"/>
    </row>
    <row r="3139" spans="1:21" ht="19.5" customHeight="1">
      <c r="A3139" s="545">
        <v>9458</v>
      </c>
      <c r="B3139" s="545" t="s">
        <v>11016</v>
      </c>
      <c r="C3139" s="545" t="s">
        <v>209</v>
      </c>
      <c r="D3139" s="546"/>
      <c r="E3139" s="171" t="str">
        <f t="shared" si="48"/>
        <v>1900</v>
      </c>
      <c r="F3139" s="547">
        <v>0</v>
      </c>
      <c r="G3139" s="548">
        <v>0</v>
      </c>
      <c r="H3139" s="547">
        <v>0</v>
      </c>
      <c r="I3139" s="545" t="s">
        <v>12717</v>
      </c>
      <c r="J3139" s="545"/>
      <c r="K3139" s="545" t="s">
        <v>13413</v>
      </c>
      <c r="L3139" s="545" t="s">
        <v>16668</v>
      </c>
      <c r="M3139" s="548" t="s">
        <v>13758</v>
      </c>
      <c r="N3139" s="545" t="s">
        <v>13413</v>
      </c>
      <c r="O3139" s="545" t="s">
        <v>16669</v>
      </c>
      <c r="P3139" s="549">
        <v>3370</v>
      </c>
      <c r="Q3139" s="549">
        <v>1</v>
      </c>
      <c r="R3139" s="549">
        <v>19</v>
      </c>
      <c r="S3139" s="548"/>
      <c r="T3139" s="548"/>
      <c r="U3139" s="99"/>
    </row>
    <row r="3140" spans="1:21" ht="19.5" customHeight="1">
      <c r="A3140" s="545">
        <v>9459</v>
      </c>
      <c r="B3140" s="545" t="s">
        <v>11015</v>
      </c>
      <c r="C3140" s="545" t="s">
        <v>216</v>
      </c>
      <c r="D3140" s="546"/>
      <c r="E3140" s="171" t="str">
        <f t="shared" ref="E3140:E3203" si="49">TEXT(D3140,"YYYY")</f>
        <v>1900</v>
      </c>
      <c r="F3140" s="547">
        <v>0</v>
      </c>
      <c r="G3140" s="548">
        <v>0</v>
      </c>
      <c r="H3140" s="547">
        <v>0</v>
      </c>
      <c r="I3140" s="545" t="s">
        <v>12686</v>
      </c>
      <c r="J3140" s="545"/>
      <c r="K3140" s="545" t="s">
        <v>13413</v>
      </c>
      <c r="L3140" s="545" t="s">
        <v>13413</v>
      </c>
      <c r="M3140" s="548" t="s">
        <v>13758</v>
      </c>
      <c r="N3140" s="545" t="s">
        <v>13413</v>
      </c>
      <c r="O3140" s="545" t="s">
        <v>16670</v>
      </c>
      <c r="P3140" s="549">
        <v>3371</v>
      </c>
      <c r="Q3140" s="549">
        <v>1</v>
      </c>
      <c r="R3140" s="549">
        <v>131</v>
      </c>
      <c r="S3140" s="548"/>
      <c r="T3140" s="548"/>
      <c r="U3140" s="99"/>
    </row>
    <row r="3141" spans="1:21" ht="19.5" customHeight="1">
      <c r="A3141" s="545">
        <v>9460</v>
      </c>
      <c r="B3141" s="545" t="s">
        <v>11014</v>
      </c>
      <c r="C3141" s="545" t="s">
        <v>216</v>
      </c>
      <c r="D3141" s="546"/>
      <c r="E3141" s="171" t="str">
        <f t="shared" si="49"/>
        <v>1900</v>
      </c>
      <c r="F3141" s="547">
        <v>0</v>
      </c>
      <c r="G3141" s="548">
        <v>0</v>
      </c>
      <c r="H3141" s="547">
        <v>0</v>
      </c>
      <c r="I3141" s="545" t="s">
        <v>12686</v>
      </c>
      <c r="J3141" s="545"/>
      <c r="K3141" s="545" t="s">
        <v>13413</v>
      </c>
      <c r="L3141" s="545" t="s">
        <v>13413</v>
      </c>
      <c r="M3141" s="548" t="s">
        <v>13758</v>
      </c>
      <c r="N3141" s="545" t="s">
        <v>13413</v>
      </c>
      <c r="O3141" s="545" t="s">
        <v>16671</v>
      </c>
      <c r="P3141" s="549">
        <v>3372</v>
      </c>
      <c r="Q3141" s="549">
        <v>1</v>
      </c>
      <c r="R3141" s="549">
        <v>131</v>
      </c>
      <c r="S3141" s="548"/>
      <c r="T3141" s="548"/>
      <c r="U3141" s="99"/>
    </row>
    <row r="3142" spans="1:21" ht="19.5" customHeight="1">
      <c r="A3142" s="545">
        <v>9461</v>
      </c>
      <c r="B3142" s="545" t="s">
        <v>11013</v>
      </c>
      <c r="C3142" s="545" t="s">
        <v>216</v>
      </c>
      <c r="D3142" s="546"/>
      <c r="E3142" s="171" t="str">
        <f t="shared" si="49"/>
        <v>1900</v>
      </c>
      <c r="F3142" s="547">
        <v>0</v>
      </c>
      <c r="G3142" s="548">
        <v>0</v>
      </c>
      <c r="H3142" s="547">
        <v>0</v>
      </c>
      <c r="I3142" s="545" t="s">
        <v>12686</v>
      </c>
      <c r="J3142" s="545"/>
      <c r="K3142" s="545" t="s">
        <v>13413</v>
      </c>
      <c r="L3142" s="545" t="s">
        <v>13413</v>
      </c>
      <c r="M3142" s="548" t="s">
        <v>13758</v>
      </c>
      <c r="N3142" s="545" t="s">
        <v>13413</v>
      </c>
      <c r="O3142" s="545" t="s">
        <v>16672</v>
      </c>
      <c r="P3142" s="549">
        <v>3373</v>
      </c>
      <c r="Q3142" s="549">
        <v>1</v>
      </c>
      <c r="R3142" s="549">
        <v>131</v>
      </c>
      <c r="S3142" s="548"/>
      <c r="T3142" s="548"/>
      <c r="U3142" s="99"/>
    </row>
    <row r="3143" spans="1:21" ht="19.5" customHeight="1">
      <c r="A3143" s="545">
        <v>9462</v>
      </c>
      <c r="B3143" s="545" t="s">
        <v>11012</v>
      </c>
      <c r="C3143" s="545" t="s">
        <v>216</v>
      </c>
      <c r="D3143" s="546"/>
      <c r="E3143" s="171" t="str">
        <f t="shared" si="49"/>
        <v>1900</v>
      </c>
      <c r="F3143" s="547">
        <v>0</v>
      </c>
      <c r="G3143" s="548">
        <v>0</v>
      </c>
      <c r="H3143" s="547">
        <v>0</v>
      </c>
      <c r="I3143" s="545" t="s">
        <v>12686</v>
      </c>
      <c r="J3143" s="545"/>
      <c r="K3143" s="545" t="s">
        <v>13413</v>
      </c>
      <c r="L3143" s="545" t="s">
        <v>13413</v>
      </c>
      <c r="M3143" s="548" t="s">
        <v>13758</v>
      </c>
      <c r="N3143" s="545" t="s">
        <v>13413</v>
      </c>
      <c r="O3143" s="545" t="s">
        <v>16670</v>
      </c>
      <c r="P3143" s="549">
        <v>3374</v>
      </c>
      <c r="Q3143" s="549">
        <v>1</v>
      </c>
      <c r="R3143" s="549">
        <v>131</v>
      </c>
      <c r="S3143" s="548"/>
      <c r="T3143" s="548"/>
      <c r="U3143" s="99"/>
    </row>
    <row r="3144" spans="1:21" ht="19.5" customHeight="1">
      <c r="A3144" s="545">
        <v>9463</v>
      </c>
      <c r="B3144" s="545" t="s">
        <v>11011</v>
      </c>
      <c r="C3144" s="545" t="s">
        <v>216</v>
      </c>
      <c r="D3144" s="546"/>
      <c r="E3144" s="171" t="str">
        <f t="shared" si="49"/>
        <v>1900</v>
      </c>
      <c r="F3144" s="547">
        <v>0</v>
      </c>
      <c r="G3144" s="548">
        <v>0</v>
      </c>
      <c r="H3144" s="547">
        <v>0</v>
      </c>
      <c r="I3144" s="545" t="s">
        <v>12686</v>
      </c>
      <c r="J3144" s="545"/>
      <c r="K3144" s="545" t="s">
        <v>13413</v>
      </c>
      <c r="L3144" s="545" t="s">
        <v>13413</v>
      </c>
      <c r="M3144" s="548" t="s">
        <v>13758</v>
      </c>
      <c r="N3144" s="545" t="s">
        <v>13413</v>
      </c>
      <c r="O3144" s="545" t="s">
        <v>16671</v>
      </c>
      <c r="P3144" s="549">
        <v>3375</v>
      </c>
      <c r="Q3144" s="549">
        <v>1</v>
      </c>
      <c r="R3144" s="549">
        <v>131</v>
      </c>
      <c r="S3144" s="548"/>
      <c r="T3144" s="548"/>
      <c r="U3144" s="99"/>
    </row>
    <row r="3145" spans="1:21" ht="19.5" customHeight="1">
      <c r="A3145" s="545">
        <v>9464</v>
      </c>
      <c r="B3145" s="545" t="s">
        <v>11010</v>
      </c>
      <c r="C3145" s="545" t="s">
        <v>216</v>
      </c>
      <c r="D3145" s="546"/>
      <c r="E3145" s="171" t="str">
        <f t="shared" si="49"/>
        <v>1900</v>
      </c>
      <c r="F3145" s="547">
        <v>0</v>
      </c>
      <c r="G3145" s="548">
        <v>0</v>
      </c>
      <c r="H3145" s="547">
        <v>0</v>
      </c>
      <c r="I3145" s="545" t="s">
        <v>12686</v>
      </c>
      <c r="J3145" s="545"/>
      <c r="K3145" s="545" t="s">
        <v>13413</v>
      </c>
      <c r="L3145" s="545" t="s">
        <v>13413</v>
      </c>
      <c r="M3145" s="548" t="s">
        <v>13758</v>
      </c>
      <c r="N3145" s="545" t="s">
        <v>13413</v>
      </c>
      <c r="O3145" s="545" t="s">
        <v>16673</v>
      </c>
      <c r="P3145" s="549">
        <v>3376</v>
      </c>
      <c r="Q3145" s="549">
        <v>1</v>
      </c>
      <c r="R3145" s="549">
        <v>131</v>
      </c>
      <c r="S3145" s="548"/>
      <c r="T3145" s="548"/>
      <c r="U3145" s="99"/>
    </row>
    <row r="3146" spans="1:21" ht="19.5" customHeight="1">
      <c r="A3146" s="545">
        <v>9465</v>
      </c>
      <c r="B3146" s="545" t="s">
        <v>11009</v>
      </c>
      <c r="C3146" s="545" t="s">
        <v>216</v>
      </c>
      <c r="D3146" s="546"/>
      <c r="E3146" s="171" t="str">
        <f t="shared" si="49"/>
        <v>1900</v>
      </c>
      <c r="F3146" s="547">
        <v>0</v>
      </c>
      <c r="G3146" s="548">
        <v>0</v>
      </c>
      <c r="H3146" s="547">
        <v>0</v>
      </c>
      <c r="I3146" s="545" t="s">
        <v>12686</v>
      </c>
      <c r="J3146" s="545"/>
      <c r="K3146" s="545" t="s">
        <v>13413</v>
      </c>
      <c r="L3146" s="545" t="s">
        <v>16674</v>
      </c>
      <c r="M3146" s="548" t="s">
        <v>13758</v>
      </c>
      <c r="N3146" s="545" t="s">
        <v>13413</v>
      </c>
      <c r="O3146" s="545" t="s">
        <v>16670</v>
      </c>
      <c r="P3146" s="549">
        <v>3377</v>
      </c>
      <c r="Q3146" s="549">
        <v>1</v>
      </c>
      <c r="R3146" s="549">
        <v>131</v>
      </c>
      <c r="S3146" s="548"/>
      <c r="T3146" s="548"/>
      <c r="U3146" s="99"/>
    </row>
    <row r="3147" spans="1:21" ht="19.5" customHeight="1">
      <c r="A3147" s="545">
        <v>9466</v>
      </c>
      <c r="B3147" s="545" t="s">
        <v>11008</v>
      </c>
      <c r="C3147" s="545" t="s">
        <v>216</v>
      </c>
      <c r="D3147" s="546"/>
      <c r="E3147" s="171" t="str">
        <f t="shared" si="49"/>
        <v>1900</v>
      </c>
      <c r="F3147" s="547">
        <v>0</v>
      </c>
      <c r="G3147" s="548">
        <v>0</v>
      </c>
      <c r="H3147" s="547">
        <v>0</v>
      </c>
      <c r="I3147" s="545" t="s">
        <v>12686</v>
      </c>
      <c r="J3147" s="545"/>
      <c r="K3147" s="545" t="s">
        <v>13413</v>
      </c>
      <c r="L3147" s="545" t="s">
        <v>16674</v>
      </c>
      <c r="M3147" s="548" t="s">
        <v>13758</v>
      </c>
      <c r="N3147" s="545" t="s">
        <v>13413</v>
      </c>
      <c r="O3147" s="545" t="s">
        <v>16671</v>
      </c>
      <c r="P3147" s="549">
        <v>3378</v>
      </c>
      <c r="Q3147" s="549">
        <v>1</v>
      </c>
      <c r="R3147" s="549">
        <v>131</v>
      </c>
      <c r="S3147" s="548"/>
      <c r="T3147" s="548"/>
      <c r="U3147" s="99"/>
    </row>
    <row r="3148" spans="1:21" ht="19.5" customHeight="1">
      <c r="A3148" s="545">
        <v>9467</v>
      </c>
      <c r="B3148" s="545" t="s">
        <v>11007</v>
      </c>
      <c r="C3148" s="545" t="s">
        <v>216</v>
      </c>
      <c r="D3148" s="546"/>
      <c r="E3148" s="171" t="str">
        <f t="shared" si="49"/>
        <v>1900</v>
      </c>
      <c r="F3148" s="547">
        <v>0</v>
      </c>
      <c r="G3148" s="548">
        <v>0</v>
      </c>
      <c r="H3148" s="547">
        <v>0</v>
      </c>
      <c r="I3148" s="545" t="s">
        <v>12686</v>
      </c>
      <c r="J3148" s="545"/>
      <c r="K3148" s="545" t="s">
        <v>13413</v>
      </c>
      <c r="L3148" s="545" t="s">
        <v>16674</v>
      </c>
      <c r="M3148" s="548" t="s">
        <v>13758</v>
      </c>
      <c r="N3148" s="545" t="s">
        <v>13413</v>
      </c>
      <c r="O3148" s="545" t="s">
        <v>16675</v>
      </c>
      <c r="P3148" s="549">
        <v>3379</v>
      </c>
      <c r="Q3148" s="549">
        <v>1</v>
      </c>
      <c r="R3148" s="549">
        <v>131</v>
      </c>
      <c r="S3148" s="548"/>
      <c r="T3148" s="548"/>
      <c r="U3148" s="99"/>
    </row>
    <row r="3149" spans="1:21" ht="19.5" customHeight="1">
      <c r="A3149" s="545">
        <v>9468</v>
      </c>
      <c r="B3149" s="545" t="s">
        <v>11006</v>
      </c>
      <c r="C3149" s="545" t="s">
        <v>216</v>
      </c>
      <c r="D3149" s="546"/>
      <c r="E3149" s="171" t="str">
        <f t="shared" si="49"/>
        <v>1900</v>
      </c>
      <c r="F3149" s="547">
        <v>0</v>
      </c>
      <c r="G3149" s="548">
        <v>0</v>
      </c>
      <c r="H3149" s="547">
        <v>0</v>
      </c>
      <c r="I3149" s="545" t="s">
        <v>12686</v>
      </c>
      <c r="J3149" s="545"/>
      <c r="K3149" s="545" t="s">
        <v>13413</v>
      </c>
      <c r="L3149" s="545" t="s">
        <v>16674</v>
      </c>
      <c r="M3149" s="548" t="s">
        <v>13758</v>
      </c>
      <c r="N3149" s="545" t="s">
        <v>13413</v>
      </c>
      <c r="O3149" s="545" t="s">
        <v>16670</v>
      </c>
      <c r="P3149" s="549">
        <v>3380</v>
      </c>
      <c r="Q3149" s="549">
        <v>1</v>
      </c>
      <c r="R3149" s="549">
        <v>131</v>
      </c>
      <c r="S3149" s="548"/>
      <c r="T3149" s="548"/>
      <c r="U3149" s="99"/>
    </row>
    <row r="3150" spans="1:21" ht="19.5" customHeight="1">
      <c r="A3150" s="545">
        <v>9469</v>
      </c>
      <c r="B3150" s="545" t="s">
        <v>11005</v>
      </c>
      <c r="C3150" s="545" t="s">
        <v>216</v>
      </c>
      <c r="D3150" s="546"/>
      <c r="E3150" s="171" t="str">
        <f t="shared" si="49"/>
        <v>1900</v>
      </c>
      <c r="F3150" s="547">
        <v>0</v>
      </c>
      <c r="G3150" s="548">
        <v>0</v>
      </c>
      <c r="H3150" s="547">
        <v>0</v>
      </c>
      <c r="I3150" s="545" t="s">
        <v>12686</v>
      </c>
      <c r="J3150" s="545"/>
      <c r="K3150" s="545" t="s">
        <v>13413</v>
      </c>
      <c r="L3150" s="545" t="s">
        <v>16674</v>
      </c>
      <c r="M3150" s="548" t="s">
        <v>13758</v>
      </c>
      <c r="N3150" s="545" t="s">
        <v>13413</v>
      </c>
      <c r="O3150" s="545" t="s">
        <v>16671</v>
      </c>
      <c r="P3150" s="549">
        <v>3381</v>
      </c>
      <c r="Q3150" s="549">
        <v>1</v>
      </c>
      <c r="R3150" s="549">
        <v>131</v>
      </c>
      <c r="S3150" s="548"/>
      <c r="T3150" s="548"/>
      <c r="U3150" s="99"/>
    </row>
    <row r="3151" spans="1:21" ht="19.5" customHeight="1">
      <c r="A3151" s="545">
        <v>9470</v>
      </c>
      <c r="B3151" s="545" t="s">
        <v>11004</v>
      </c>
      <c r="C3151" s="545" t="s">
        <v>216</v>
      </c>
      <c r="D3151" s="546"/>
      <c r="E3151" s="171" t="str">
        <f t="shared" si="49"/>
        <v>1900</v>
      </c>
      <c r="F3151" s="547">
        <v>0</v>
      </c>
      <c r="G3151" s="548">
        <v>0</v>
      </c>
      <c r="H3151" s="547">
        <v>0</v>
      </c>
      <c r="I3151" s="545" t="s">
        <v>12686</v>
      </c>
      <c r="J3151" s="545"/>
      <c r="K3151" s="545" t="s">
        <v>13413</v>
      </c>
      <c r="L3151" s="545" t="s">
        <v>16674</v>
      </c>
      <c r="M3151" s="548" t="s">
        <v>13758</v>
      </c>
      <c r="N3151" s="545" t="s">
        <v>13413</v>
      </c>
      <c r="O3151" s="545" t="s">
        <v>16675</v>
      </c>
      <c r="P3151" s="549">
        <v>3382</v>
      </c>
      <c r="Q3151" s="549">
        <v>1</v>
      </c>
      <c r="R3151" s="549">
        <v>131</v>
      </c>
      <c r="S3151" s="548"/>
      <c r="T3151" s="548"/>
      <c r="U3151" s="99"/>
    </row>
    <row r="3152" spans="1:21" ht="19.5" customHeight="1">
      <c r="A3152" s="545">
        <v>9471</v>
      </c>
      <c r="B3152" s="545" t="s">
        <v>7056</v>
      </c>
      <c r="C3152" s="545" t="s">
        <v>922</v>
      </c>
      <c r="D3152" s="546">
        <v>46052</v>
      </c>
      <c r="E3152" s="171" t="str">
        <f t="shared" si="49"/>
        <v>2026</v>
      </c>
      <c r="F3152" s="547">
        <v>571230</v>
      </c>
      <c r="G3152" s="548">
        <v>0.19</v>
      </c>
      <c r="H3152" s="547">
        <v>480025.21</v>
      </c>
      <c r="I3152" s="545" t="s">
        <v>12645</v>
      </c>
      <c r="J3152" s="545" t="s">
        <v>13307</v>
      </c>
      <c r="K3152" s="545" t="s">
        <v>16676</v>
      </c>
      <c r="L3152" s="545"/>
      <c r="M3152" s="548" t="s">
        <v>13758</v>
      </c>
      <c r="N3152" s="545" t="s">
        <v>22162</v>
      </c>
      <c r="O3152" s="545" t="s">
        <v>16677</v>
      </c>
      <c r="P3152" s="549">
        <v>3383</v>
      </c>
      <c r="Q3152" s="549">
        <v>1</v>
      </c>
      <c r="R3152" s="549">
        <v>12</v>
      </c>
      <c r="S3152" s="548">
        <v>2228</v>
      </c>
      <c r="T3152" s="548">
        <v>165</v>
      </c>
      <c r="U3152" s="99"/>
    </row>
    <row r="3153" spans="1:21" ht="19.5" customHeight="1">
      <c r="A3153" s="545">
        <v>9472</v>
      </c>
      <c r="B3153" s="545" t="s">
        <v>11003</v>
      </c>
      <c r="C3153" s="545" t="s">
        <v>209</v>
      </c>
      <c r="D3153" s="546"/>
      <c r="E3153" s="171" t="str">
        <f t="shared" si="49"/>
        <v>1900</v>
      </c>
      <c r="F3153" s="547">
        <v>0</v>
      </c>
      <c r="G3153" s="548">
        <v>0</v>
      </c>
      <c r="H3153" s="547">
        <v>0</v>
      </c>
      <c r="I3153" s="545" t="s">
        <v>12763</v>
      </c>
      <c r="J3153" s="545"/>
      <c r="K3153" s="545" t="s">
        <v>13413</v>
      </c>
      <c r="L3153" s="545" t="s">
        <v>13413</v>
      </c>
      <c r="M3153" s="548" t="s">
        <v>13868</v>
      </c>
      <c r="N3153" s="545" t="s">
        <v>13413</v>
      </c>
      <c r="O3153" s="545" t="s">
        <v>16678</v>
      </c>
      <c r="P3153" s="549">
        <v>3384</v>
      </c>
      <c r="Q3153" s="549">
        <v>2</v>
      </c>
      <c r="R3153" s="549">
        <v>39</v>
      </c>
      <c r="S3153" s="548"/>
      <c r="T3153" s="548"/>
      <c r="U3153" s="99"/>
    </row>
    <row r="3154" spans="1:21" ht="19.5" customHeight="1">
      <c r="A3154" s="545">
        <v>9474</v>
      </c>
      <c r="B3154" s="545" t="s">
        <v>354</v>
      </c>
      <c r="C3154" s="545" t="s">
        <v>216</v>
      </c>
      <c r="D3154" s="546"/>
      <c r="E3154" s="171" t="str">
        <f t="shared" si="49"/>
        <v>1900</v>
      </c>
      <c r="F3154" s="547">
        <v>0</v>
      </c>
      <c r="G3154" s="548">
        <v>0</v>
      </c>
      <c r="H3154" s="547">
        <v>0</v>
      </c>
      <c r="I3154" s="545" t="s">
        <v>12741</v>
      </c>
      <c r="J3154" s="545"/>
      <c r="K3154" s="545" t="s">
        <v>13413</v>
      </c>
      <c r="L3154" s="545" t="s">
        <v>13413</v>
      </c>
      <c r="M3154" s="548" t="s">
        <v>13758</v>
      </c>
      <c r="N3154" s="545" t="s">
        <v>13413</v>
      </c>
      <c r="O3154" s="545" t="s">
        <v>13413</v>
      </c>
      <c r="P3154" s="549">
        <v>3385</v>
      </c>
      <c r="Q3154" s="549">
        <v>1</v>
      </c>
      <c r="R3154" s="549">
        <v>37</v>
      </c>
      <c r="S3154" s="548"/>
      <c r="T3154" s="548"/>
      <c r="U3154" s="99"/>
    </row>
    <row r="3155" spans="1:21" ht="19.5" customHeight="1">
      <c r="A3155" s="545">
        <v>9475</v>
      </c>
      <c r="B3155" s="545" t="s">
        <v>355</v>
      </c>
      <c r="C3155" s="545" t="s">
        <v>216</v>
      </c>
      <c r="D3155" s="546"/>
      <c r="E3155" s="171" t="str">
        <f t="shared" si="49"/>
        <v>1900</v>
      </c>
      <c r="F3155" s="547">
        <v>0</v>
      </c>
      <c r="G3155" s="548">
        <v>0</v>
      </c>
      <c r="H3155" s="547">
        <v>0</v>
      </c>
      <c r="I3155" s="545" t="s">
        <v>12741</v>
      </c>
      <c r="J3155" s="545"/>
      <c r="K3155" s="545" t="s">
        <v>13413</v>
      </c>
      <c r="L3155" s="545" t="s">
        <v>13413</v>
      </c>
      <c r="M3155" s="548" t="s">
        <v>13758</v>
      </c>
      <c r="N3155" s="545" t="s">
        <v>13413</v>
      </c>
      <c r="O3155" s="545" t="s">
        <v>13413</v>
      </c>
      <c r="P3155" s="549">
        <v>3386</v>
      </c>
      <c r="Q3155" s="549">
        <v>1</v>
      </c>
      <c r="R3155" s="549">
        <v>37</v>
      </c>
      <c r="S3155" s="548"/>
      <c r="T3155" s="548"/>
      <c r="U3155" s="99"/>
    </row>
    <row r="3156" spans="1:21" ht="19.5" customHeight="1">
      <c r="A3156" s="545">
        <v>9476</v>
      </c>
      <c r="B3156" s="545" t="s">
        <v>356</v>
      </c>
      <c r="C3156" s="545" t="s">
        <v>216</v>
      </c>
      <c r="D3156" s="546"/>
      <c r="E3156" s="171" t="str">
        <f t="shared" si="49"/>
        <v>1900</v>
      </c>
      <c r="F3156" s="547">
        <v>0</v>
      </c>
      <c r="G3156" s="548">
        <v>0</v>
      </c>
      <c r="H3156" s="547">
        <v>0</v>
      </c>
      <c r="I3156" s="545" t="s">
        <v>12741</v>
      </c>
      <c r="J3156" s="545"/>
      <c r="K3156" s="545" t="s">
        <v>13413</v>
      </c>
      <c r="L3156" s="545" t="s">
        <v>13413</v>
      </c>
      <c r="M3156" s="548" t="s">
        <v>13758</v>
      </c>
      <c r="N3156" s="545" t="s">
        <v>13413</v>
      </c>
      <c r="O3156" s="545" t="s">
        <v>13413</v>
      </c>
      <c r="P3156" s="549">
        <v>3387</v>
      </c>
      <c r="Q3156" s="549">
        <v>1</v>
      </c>
      <c r="R3156" s="549">
        <v>37</v>
      </c>
      <c r="S3156" s="548"/>
      <c r="T3156" s="548"/>
      <c r="U3156" s="99"/>
    </row>
    <row r="3157" spans="1:21" ht="19.5" customHeight="1">
      <c r="A3157" s="545">
        <v>9477</v>
      </c>
      <c r="B3157" s="545" t="s">
        <v>348</v>
      </c>
      <c r="C3157" s="545" t="s">
        <v>216</v>
      </c>
      <c r="D3157" s="546"/>
      <c r="E3157" s="171" t="str">
        <f t="shared" si="49"/>
        <v>1900</v>
      </c>
      <c r="F3157" s="547">
        <v>0</v>
      </c>
      <c r="G3157" s="548">
        <v>0</v>
      </c>
      <c r="H3157" s="547">
        <v>0</v>
      </c>
      <c r="I3157" s="545" t="s">
        <v>12741</v>
      </c>
      <c r="J3157" s="545"/>
      <c r="K3157" s="545" t="s">
        <v>13413</v>
      </c>
      <c r="L3157" s="545" t="s">
        <v>13413</v>
      </c>
      <c r="M3157" s="548" t="s">
        <v>13758</v>
      </c>
      <c r="N3157" s="545" t="s">
        <v>13413</v>
      </c>
      <c r="O3157" s="545" t="s">
        <v>13413</v>
      </c>
      <c r="P3157" s="549">
        <v>3388</v>
      </c>
      <c r="Q3157" s="549">
        <v>1</v>
      </c>
      <c r="R3157" s="549">
        <v>37</v>
      </c>
      <c r="S3157" s="548"/>
      <c r="T3157" s="548"/>
      <c r="U3157" s="99"/>
    </row>
    <row r="3158" spans="1:21" ht="19.5" customHeight="1">
      <c r="A3158" s="545">
        <v>9479</v>
      </c>
      <c r="B3158" s="545" t="s">
        <v>7674</v>
      </c>
      <c r="C3158" s="545" t="s">
        <v>216</v>
      </c>
      <c r="D3158" s="546">
        <v>46052</v>
      </c>
      <c r="E3158" s="171" t="str">
        <f t="shared" si="49"/>
        <v>2026</v>
      </c>
      <c r="F3158" s="547">
        <v>45692</v>
      </c>
      <c r="G3158" s="548">
        <v>0.19</v>
      </c>
      <c r="H3158" s="547">
        <v>38396.639999999999</v>
      </c>
      <c r="I3158" s="545" t="s">
        <v>12741</v>
      </c>
      <c r="J3158" s="545" t="s">
        <v>13307</v>
      </c>
      <c r="K3158" s="545" t="s">
        <v>13413</v>
      </c>
      <c r="L3158" s="545" t="s">
        <v>16679</v>
      </c>
      <c r="M3158" s="548" t="s">
        <v>13868</v>
      </c>
      <c r="N3158" s="545" t="s">
        <v>13413</v>
      </c>
      <c r="O3158" s="545" t="s">
        <v>16680</v>
      </c>
      <c r="P3158" s="549">
        <v>3389</v>
      </c>
      <c r="Q3158" s="549">
        <v>2</v>
      </c>
      <c r="R3158" s="549">
        <v>37</v>
      </c>
      <c r="S3158" s="548">
        <v>2228</v>
      </c>
      <c r="T3158" s="548"/>
      <c r="U3158" s="99"/>
    </row>
    <row r="3159" spans="1:21" ht="19.5" customHeight="1">
      <c r="A3159" s="545">
        <v>9481</v>
      </c>
      <c r="B3159" s="545" t="s">
        <v>1685</v>
      </c>
      <c r="C3159" s="545" t="s">
        <v>221</v>
      </c>
      <c r="D3159" s="546"/>
      <c r="E3159" s="171" t="str">
        <f t="shared" si="49"/>
        <v>1900</v>
      </c>
      <c r="F3159" s="547">
        <v>0</v>
      </c>
      <c r="G3159" s="548">
        <v>0</v>
      </c>
      <c r="H3159" s="547">
        <v>0</v>
      </c>
      <c r="I3159" s="545" t="s">
        <v>12645</v>
      </c>
      <c r="J3159" s="545"/>
      <c r="K3159" s="545" t="s">
        <v>13413</v>
      </c>
      <c r="L3159" s="545" t="s">
        <v>16681</v>
      </c>
      <c r="M3159" s="548" t="s">
        <v>13758</v>
      </c>
      <c r="N3159" s="545" t="s">
        <v>13413</v>
      </c>
      <c r="O3159" s="545" t="s">
        <v>16682</v>
      </c>
      <c r="P3159" s="549">
        <v>3390</v>
      </c>
      <c r="Q3159" s="549">
        <v>1</v>
      </c>
      <c r="R3159" s="549">
        <v>12</v>
      </c>
      <c r="S3159" s="548"/>
      <c r="T3159" s="548"/>
      <c r="U3159" s="99"/>
    </row>
    <row r="3160" spans="1:21" ht="19.5" customHeight="1">
      <c r="A3160" s="545">
        <v>9482</v>
      </c>
      <c r="B3160" s="545" t="s">
        <v>1679</v>
      </c>
      <c r="C3160" s="545" t="s">
        <v>221</v>
      </c>
      <c r="D3160" s="546"/>
      <c r="E3160" s="171" t="str">
        <f t="shared" si="49"/>
        <v>1900</v>
      </c>
      <c r="F3160" s="547">
        <v>0</v>
      </c>
      <c r="G3160" s="548">
        <v>0</v>
      </c>
      <c r="H3160" s="547">
        <v>0</v>
      </c>
      <c r="I3160" s="545" t="s">
        <v>12645</v>
      </c>
      <c r="J3160" s="545"/>
      <c r="K3160" s="545" t="s">
        <v>13413</v>
      </c>
      <c r="L3160" s="545" t="s">
        <v>16683</v>
      </c>
      <c r="M3160" s="548" t="s">
        <v>13758</v>
      </c>
      <c r="N3160" s="545" t="s">
        <v>13413</v>
      </c>
      <c r="O3160" s="545" t="s">
        <v>16684</v>
      </c>
      <c r="P3160" s="549">
        <v>3391</v>
      </c>
      <c r="Q3160" s="549">
        <v>1</v>
      </c>
      <c r="R3160" s="549">
        <v>12</v>
      </c>
      <c r="S3160" s="548"/>
      <c r="T3160" s="548"/>
      <c r="U3160" s="99"/>
    </row>
    <row r="3161" spans="1:21" ht="19.5" customHeight="1">
      <c r="A3161" s="545">
        <v>9484</v>
      </c>
      <c r="B3161" s="545" t="s">
        <v>11002</v>
      </c>
      <c r="C3161" s="545" t="s">
        <v>311</v>
      </c>
      <c r="D3161" s="546"/>
      <c r="E3161" s="171" t="str">
        <f t="shared" si="49"/>
        <v>1900</v>
      </c>
      <c r="F3161" s="547">
        <v>0</v>
      </c>
      <c r="G3161" s="548">
        <v>0</v>
      </c>
      <c r="H3161" s="547">
        <v>0</v>
      </c>
      <c r="I3161" s="545" t="s">
        <v>12668</v>
      </c>
      <c r="J3161" s="545"/>
      <c r="K3161" s="545" t="s">
        <v>13413</v>
      </c>
      <c r="L3161" s="545" t="s">
        <v>13413</v>
      </c>
      <c r="M3161" s="548" t="s">
        <v>13843</v>
      </c>
      <c r="N3161" s="545" t="s">
        <v>13413</v>
      </c>
      <c r="O3161" s="545" t="s">
        <v>13413</v>
      </c>
      <c r="P3161" s="549">
        <v>3392</v>
      </c>
      <c r="Q3161" s="549">
        <v>5</v>
      </c>
      <c r="R3161" s="549">
        <v>7</v>
      </c>
      <c r="S3161" s="548"/>
      <c r="T3161" s="548"/>
      <c r="U3161" s="99"/>
    </row>
    <row r="3162" spans="1:21" ht="19.5" customHeight="1">
      <c r="A3162" s="545">
        <v>9485</v>
      </c>
      <c r="B3162" s="545" t="s">
        <v>3522</v>
      </c>
      <c r="C3162" s="545" t="s">
        <v>216</v>
      </c>
      <c r="D3162" s="546"/>
      <c r="E3162" s="171" t="str">
        <f t="shared" si="49"/>
        <v>1900</v>
      </c>
      <c r="F3162" s="547">
        <v>0</v>
      </c>
      <c r="G3162" s="548">
        <v>0</v>
      </c>
      <c r="H3162" s="547">
        <v>0</v>
      </c>
      <c r="I3162" s="545" t="s">
        <v>12752</v>
      </c>
      <c r="J3162" s="545"/>
      <c r="K3162" s="545" t="s">
        <v>13413</v>
      </c>
      <c r="L3162" s="545" t="s">
        <v>13413</v>
      </c>
      <c r="M3162" s="548" t="s">
        <v>13843</v>
      </c>
      <c r="N3162" s="545" t="s">
        <v>13413</v>
      </c>
      <c r="O3162" s="545" t="s">
        <v>13413</v>
      </c>
      <c r="P3162" s="549">
        <v>3393</v>
      </c>
      <c r="Q3162" s="549">
        <v>5</v>
      </c>
      <c r="R3162" s="549">
        <v>167</v>
      </c>
      <c r="S3162" s="548"/>
      <c r="T3162" s="548"/>
      <c r="U3162" s="99"/>
    </row>
    <row r="3163" spans="1:21" ht="19.5" customHeight="1">
      <c r="A3163" s="545">
        <v>9486</v>
      </c>
      <c r="B3163" s="545" t="s">
        <v>3587</v>
      </c>
      <c r="C3163" s="545" t="s">
        <v>288</v>
      </c>
      <c r="D3163" s="546"/>
      <c r="E3163" s="171" t="str">
        <f t="shared" si="49"/>
        <v>1900</v>
      </c>
      <c r="F3163" s="547">
        <v>0</v>
      </c>
      <c r="G3163" s="548">
        <v>0</v>
      </c>
      <c r="H3163" s="547">
        <v>0</v>
      </c>
      <c r="I3163" s="545" t="s">
        <v>12752</v>
      </c>
      <c r="J3163" s="545"/>
      <c r="K3163" s="545" t="s">
        <v>13413</v>
      </c>
      <c r="L3163" s="545" t="s">
        <v>13413</v>
      </c>
      <c r="M3163" s="548" t="s">
        <v>13843</v>
      </c>
      <c r="N3163" s="545" t="s">
        <v>13413</v>
      </c>
      <c r="O3163" s="545" t="s">
        <v>13413</v>
      </c>
      <c r="P3163" s="549">
        <v>3394</v>
      </c>
      <c r="Q3163" s="549">
        <v>5</v>
      </c>
      <c r="R3163" s="549">
        <v>167</v>
      </c>
      <c r="S3163" s="548"/>
      <c r="T3163" s="548"/>
      <c r="U3163" s="99"/>
    </row>
    <row r="3164" spans="1:21" ht="19.5" customHeight="1">
      <c r="A3164" s="545">
        <v>9487</v>
      </c>
      <c r="B3164" s="545" t="s">
        <v>3586</v>
      </c>
      <c r="C3164" s="545" t="s">
        <v>288</v>
      </c>
      <c r="D3164" s="546"/>
      <c r="E3164" s="171" t="str">
        <f t="shared" si="49"/>
        <v>1900</v>
      </c>
      <c r="F3164" s="547">
        <v>0</v>
      </c>
      <c r="G3164" s="548">
        <v>0</v>
      </c>
      <c r="H3164" s="547">
        <v>0</v>
      </c>
      <c r="I3164" s="545" t="s">
        <v>12752</v>
      </c>
      <c r="J3164" s="545"/>
      <c r="K3164" s="545" t="s">
        <v>13413</v>
      </c>
      <c r="L3164" s="545" t="s">
        <v>13413</v>
      </c>
      <c r="M3164" s="548" t="s">
        <v>13843</v>
      </c>
      <c r="N3164" s="545" t="s">
        <v>13413</v>
      </c>
      <c r="O3164" s="545" t="s">
        <v>13413</v>
      </c>
      <c r="P3164" s="549">
        <v>3395</v>
      </c>
      <c r="Q3164" s="549">
        <v>5</v>
      </c>
      <c r="R3164" s="549">
        <v>167</v>
      </c>
      <c r="S3164" s="548"/>
      <c r="T3164" s="548"/>
      <c r="U3164" s="99"/>
    </row>
    <row r="3165" spans="1:21" ht="19.5" customHeight="1">
      <c r="A3165" s="545">
        <v>9489</v>
      </c>
      <c r="B3165" s="545" t="s">
        <v>11001</v>
      </c>
      <c r="C3165" s="545" t="s">
        <v>216</v>
      </c>
      <c r="D3165" s="546"/>
      <c r="E3165" s="171" t="str">
        <f t="shared" si="49"/>
        <v>1900</v>
      </c>
      <c r="F3165" s="547">
        <v>0</v>
      </c>
      <c r="G3165" s="548">
        <v>0</v>
      </c>
      <c r="H3165" s="547">
        <v>0</v>
      </c>
      <c r="I3165" s="545" t="s">
        <v>12752</v>
      </c>
      <c r="J3165" s="545"/>
      <c r="K3165" s="545" t="s">
        <v>13413</v>
      </c>
      <c r="L3165" s="545" t="s">
        <v>13413</v>
      </c>
      <c r="M3165" s="548" t="s">
        <v>13843</v>
      </c>
      <c r="N3165" s="545" t="s">
        <v>13413</v>
      </c>
      <c r="O3165" s="545" t="s">
        <v>13413</v>
      </c>
      <c r="P3165" s="549">
        <v>3396</v>
      </c>
      <c r="Q3165" s="549">
        <v>5</v>
      </c>
      <c r="R3165" s="549">
        <v>167</v>
      </c>
      <c r="S3165" s="548"/>
      <c r="T3165" s="548"/>
      <c r="U3165" s="99"/>
    </row>
    <row r="3166" spans="1:21" ht="19.5" customHeight="1">
      <c r="A3166" s="545">
        <v>9491</v>
      </c>
      <c r="B3166" s="545" t="s">
        <v>11000</v>
      </c>
      <c r="C3166" s="545" t="s">
        <v>221</v>
      </c>
      <c r="D3166" s="546"/>
      <c r="E3166" s="171" t="str">
        <f t="shared" si="49"/>
        <v>1900</v>
      </c>
      <c r="F3166" s="547">
        <v>0</v>
      </c>
      <c r="G3166" s="548">
        <v>0</v>
      </c>
      <c r="H3166" s="547">
        <v>0</v>
      </c>
      <c r="I3166" s="545" t="s">
        <v>12663</v>
      </c>
      <c r="J3166" s="545"/>
      <c r="K3166" s="545" t="s">
        <v>13413</v>
      </c>
      <c r="L3166" s="545" t="s">
        <v>13413</v>
      </c>
      <c r="M3166" s="548" t="s">
        <v>13758</v>
      </c>
      <c r="N3166" s="545" t="s">
        <v>13413</v>
      </c>
      <c r="O3166" s="545" t="s">
        <v>13413</v>
      </c>
      <c r="P3166" s="549">
        <v>3398</v>
      </c>
      <c r="Q3166" s="549">
        <v>1</v>
      </c>
      <c r="R3166" s="549">
        <v>21</v>
      </c>
      <c r="S3166" s="548"/>
      <c r="T3166" s="548"/>
      <c r="U3166" s="99"/>
    </row>
    <row r="3167" spans="1:21" ht="19.5" customHeight="1">
      <c r="A3167" s="545">
        <v>9788</v>
      </c>
      <c r="B3167" s="545" t="s">
        <v>10999</v>
      </c>
      <c r="C3167" s="545" t="s">
        <v>216</v>
      </c>
      <c r="D3167" s="546"/>
      <c r="E3167" s="171" t="str">
        <f t="shared" si="49"/>
        <v>1900</v>
      </c>
      <c r="F3167" s="547">
        <v>0</v>
      </c>
      <c r="G3167" s="548">
        <v>0</v>
      </c>
      <c r="H3167" s="547">
        <v>0</v>
      </c>
      <c r="I3167" s="545" t="s">
        <v>12752</v>
      </c>
      <c r="J3167" s="545"/>
      <c r="K3167" s="545" t="s">
        <v>13413</v>
      </c>
      <c r="L3167" s="545" t="s">
        <v>13413</v>
      </c>
      <c r="M3167" s="548" t="s">
        <v>13843</v>
      </c>
      <c r="N3167" s="545" t="s">
        <v>13413</v>
      </c>
      <c r="O3167" s="545" t="s">
        <v>13413</v>
      </c>
      <c r="P3167" s="549">
        <v>3399</v>
      </c>
      <c r="Q3167" s="549">
        <v>5</v>
      </c>
      <c r="R3167" s="549">
        <v>167</v>
      </c>
      <c r="S3167" s="548"/>
      <c r="T3167" s="548"/>
      <c r="U3167" s="99"/>
    </row>
    <row r="3168" spans="1:21" ht="19.5" customHeight="1">
      <c r="A3168" s="545">
        <v>9789</v>
      </c>
      <c r="B3168" s="545" t="s">
        <v>10998</v>
      </c>
      <c r="C3168" s="545" t="s">
        <v>903</v>
      </c>
      <c r="D3168" s="546"/>
      <c r="E3168" s="171" t="str">
        <f t="shared" si="49"/>
        <v>1900</v>
      </c>
      <c r="F3168" s="547">
        <v>0</v>
      </c>
      <c r="G3168" s="548">
        <v>0</v>
      </c>
      <c r="H3168" s="547">
        <v>0</v>
      </c>
      <c r="I3168" s="545" t="s">
        <v>12668</v>
      </c>
      <c r="J3168" s="545"/>
      <c r="K3168" s="545" t="s">
        <v>13413</v>
      </c>
      <c r="L3168" s="545" t="s">
        <v>16685</v>
      </c>
      <c r="M3168" s="548" t="s">
        <v>13868</v>
      </c>
      <c r="N3168" s="545" t="s">
        <v>13413</v>
      </c>
      <c r="O3168" s="545" t="s">
        <v>13413</v>
      </c>
      <c r="P3168" s="549">
        <v>3400</v>
      </c>
      <c r="Q3168" s="549">
        <v>2</v>
      </c>
      <c r="R3168" s="549">
        <v>7</v>
      </c>
      <c r="S3168" s="548"/>
      <c r="T3168" s="548"/>
      <c r="U3168" s="99"/>
    </row>
    <row r="3169" spans="1:21" ht="19.5" customHeight="1">
      <c r="A3169" s="545">
        <v>9791</v>
      </c>
      <c r="B3169" s="545" t="s">
        <v>10997</v>
      </c>
      <c r="C3169" s="545" t="s">
        <v>209</v>
      </c>
      <c r="D3169" s="546"/>
      <c r="E3169" s="171" t="str">
        <f t="shared" si="49"/>
        <v>1900</v>
      </c>
      <c r="F3169" s="547">
        <v>0</v>
      </c>
      <c r="G3169" s="548">
        <v>0</v>
      </c>
      <c r="H3169" s="547">
        <v>0</v>
      </c>
      <c r="I3169" s="545" t="s">
        <v>12746</v>
      </c>
      <c r="J3169" s="545"/>
      <c r="K3169" s="545" t="s">
        <v>13413</v>
      </c>
      <c r="L3169" s="545" t="s">
        <v>13413</v>
      </c>
      <c r="M3169" s="548" t="s">
        <v>13758</v>
      </c>
      <c r="N3169" s="545" t="s">
        <v>13413</v>
      </c>
      <c r="O3169" s="545" t="s">
        <v>13413</v>
      </c>
      <c r="P3169" s="549">
        <v>3401</v>
      </c>
      <c r="Q3169" s="549">
        <v>1</v>
      </c>
      <c r="R3169" s="549">
        <v>29</v>
      </c>
      <c r="S3169" s="548"/>
      <c r="T3169" s="548"/>
      <c r="U3169" s="99"/>
    </row>
    <row r="3170" spans="1:21" ht="19.5" customHeight="1">
      <c r="A3170" s="545">
        <v>9792</v>
      </c>
      <c r="B3170" s="545" t="s">
        <v>3757</v>
      </c>
      <c r="C3170" s="545" t="s">
        <v>216</v>
      </c>
      <c r="D3170" s="546"/>
      <c r="E3170" s="171" t="str">
        <f t="shared" si="49"/>
        <v>1900</v>
      </c>
      <c r="F3170" s="547">
        <v>0</v>
      </c>
      <c r="G3170" s="548">
        <v>0</v>
      </c>
      <c r="H3170" s="547">
        <v>0</v>
      </c>
      <c r="I3170" s="545" t="s">
        <v>12746</v>
      </c>
      <c r="J3170" s="545"/>
      <c r="K3170" s="545" t="s">
        <v>13413</v>
      </c>
      <c r="L3170" s="545" t="s">
        <v>13413</v>
      </c>
      <c r="M3170" s="548" t="s">
        <v>13758</v>
      </c>
      <c r="N3170" s="545" t="s">
        <v>13413</v>
      </c>
      <c r="O3170" s="545" t="s">
        <v>13413</v>
      </c>
      <c r="P3170" s="549">
        <v>3402</v>
      </c>
      <c r="Q3170" s="549">
        <v>1</v>
      </c>
      <c r="R3170" s="549">
        <v>29</v>
      </c>
      <c r="S3170" s="548"/>
      <c r="T3170" s="548"/>
      <c r="U3170" s="99"/>
    </row>
    <row r="3171" spans="1:21" ht="19.5" customHeight="1">
      <c r="A3171" s="545">
        <v>9793</v>
      </c>
      <c r="B3171" s="545" t="s">
        <v>3759</v>
      </c>
      <c r="C3171" s="545" t="s">
        <v>216</v>
      </c>
      <c r="D3171" s="546">
        <v>43839</v>
      </c>
      <c r="E3171" s="171" t="str">
        <f t="shared" si="49"/>
        <v>2020</v>
      </c>
      <c r="F3171" s="547">
        <v>597782.01</v>
      </c>
      <c r="G3171" s="548">
        <v>0.19</v>
      </c>
      <c r="H3171" s="547">
        <v>502337.82</v>
      </c>
      <c r="I3171" s="545" t="s">
        <v>12746</v>
      </c>
      <c r="J3171" s="545" t="s">
        <v>13297</v>
      </c>
      <c r="K3171" s="545" t="s">
        <v>13413</v>
      </c>
      <c r="L3171" s="545" t="s">
        <v>13413</v>
      </c>
      <c r="M3171" s="548" t="s">
        <v>13758</v>
      </c>
      <c r="N3171" s="545" t="s">
        <v>13413</v>
      </c>
      <c r="O3171" s="545" t="s">
        <v>13413</v>
      </c>
      <c r="P3171" s="549">
        <v>3403</v>
      </c>
      <c r="Q3171" s="549">
        <v>1</v>
      </c>
      <c r="R3171" s="549">
        <v>29</v>
      </c>
      <c r="S3171" s="548">
        <v>2257</v>
      </c>
      <c r="T3171" s="548"/>
      <c r="U3171" s="99"/>
    </row>
    <row r="3172" spans="1:21" ht="19.5" customHeight="1">
      <c r="A3172" s="545">
        <v>9794</v>
      </c>
      <c r="B3172" s="545" t="s">
        <v>3725</v>
      </c>
      <c r="C3172" s="545" t="s">
        <v>216</v>
      </c>
      <c r="D3172" s="546"/>
      <c r="E3172" s="171" t="str">
        <f t="shared" si="49"/>
        <v>1900</v>
      </c>
      <c r="F3172" s="547">
        <v>0</v>
      </c>
      <c r="G3172" s="548">
        <v>0</v>
      </c>
      <c r="H3172" s="547">
        <v>0</v>
      </c>
      <c r="I3172" s="545" t="s">
        <v>12746</v>
      </c>
      <c r="J3172" s="545"/>
      <c r="K3172" s="545" t="s">
        <v>13413</v>
      </c>
      <c r="L3172" s="545" t="s">
        <v>13413</v>
      </c>
      <c r="M3172" s="548" t="s">
        <v>13758</v>
      </c>
      <c r="N3172" s="545" t="s">
        <v>13413</v>
      </c>
      <c r="O3172" s="545" t="s">
        <v>13413</v>
      </c>
      <c r="P3172" s="549">
        <v>3404</v>
      </c>
      <c r="Q3172" s="549">
        <v>1</v>
      </c>
      <c r="R3172" s="549">
        <v>29</v>
      </c>
      <c r="S3172" s="548"/>
      <c r="T3172" s="548"/>
      <c r="U3172" s="99"/>
    </row>
    <row r="3173" spans="1:21" ht="19.5" customHeight="1">
      <c r="A3173" s="545">
        <v>9795</v>
      </c>
      <c r="B3173" s="545" t="s">
        <v>10996</v>
      </c>
      <c r="C3173" s="545" t="s">
        <v>216</v>
      </c>
      <c r="D3173" s="546"/>
      <c r="E3173" s="171" t="str">
        <f t="shared" si="49"/>
        <v>1900</v>
      </c>
      <c r="F3173" s="547">
        <v>0</v>
      </c>
      <c r="G3173" s="548">
        <v>0</v>
      </c>
      <c r="H3173" s="547">
        <v>0</v>
      </c>
      <c r="I3173" s="545" t="s">
        <v>12746</v>
      </c>
      <c r="J3173" s="545"/>
      <c r="K3173" s="545" t="s">
        <v>13413</v>
      </c>
      <c r="L3173" s="545" t="s">
        <v>13413</v>
      </c>
      <c r="M3173" s="548" t="s">
        <v>13758</v>
      </c>
      <c r="N3173" s="545" t="s">
        <v>13413</v>
      </c>
      <c r="O3173" s="545" t="s">
        <v>13413</v>
      </c>
      <c r="P3173" s="549">
        <v>3405</v>
      </c>
      <c r="Q3173" s="549">
        <v>1</v>
      </c>
      <c r="R3173" s="549">
        <v>29</v>
      </c>
      <c r="S3173" s="548"/>
      <c r="T3173" s="548"/>
      <c r="U3173" s="99"/>
    </row>
    <row r="3174" spans="1:21" ht="19.5" customHeight="1">
      <c r="A3174" s="545">
        <v>9796</v>
      </c>
      <c r="B3174" s="545" t="s">
        <v>3738</v>
      </c>
      <c r="C3174" s="545" t="s">
        <v>216</v>
      </c>
      <c r="D3174" s="546">
        <v>44589</v>
      </c>
      <c r="E3174" s="171" t="str">
        <f t="shared" si="49"/>
        <v>2022</v>
      </c>
      <c r="F3174" s="547">
        <v>4806.01</v>
      </c>
      <c r="G3174" s="548">
        <v>0.19</v>
      </c>
      <c r="H3174" s="547">
        <v>4038.66</v>
      </c>
      <c r="I3174" s="545" t="s">
        <v>12746</v>
      </c>
      <c r="J3174" s="545" t="s">
        <v>13297</v>
      </c>
      <c r="K3174" s="545" t="s">
        <v>13413</v>
      </c>
      <c r="L3174" s="545" t="s">
        <v>13413</v>
      </c>
      <c r="M3174" s="548" t="s">
        <v>13758</v>
      </c>
      <c r="N3174" s="545" t="s">
        <v>13413</v>
      </c>
      <c r="O3174" s="545" t="s">
        <v>13413</v>
      </c>
      <c r="P3174" s="549">
        <v>3406</v>
      </c>
      <c r="Q3174" s="549">
        <v>1</v>
      </c>
      <c r="R3174" s="549">
        <v>29</v>
      </c>
      <c r="S3174" s="548">
        <v>2257</v>
      </c>
      <c r="T3174" s="548"/>
      <c r="U3174" s="99"/>
    </row>
    <row r="3175" spans="1:21" ht="19.5" customHeight="1">
      <c r="A3175" s="545">
        <v>9797</v>
      </c>
      <c r="B3175" s="545" t="s">
        <v>10995</v>
      </c>
      <c r="C3175" s="545" t="s">
        <v>209</v>
      </c>
      <c r="D3175" s="546"/>
      <c r="E3175" s="171" t="str">
        <f t="shared" si="49"/>
        <v>1900</v>
      </c>
      <c r="F3175" s="547">
        <v>0</v>
      </c>
      <c r="G3175" s="548">
        <v>0</v>
      </c>
      <c r="H3175" s="547">
        <v>0</v>
      </c>
      <c r="I3175" s="545" t="s">
        <v>12746</v>
      </c>
      <c r="J3175" s="545"/>
      <c r="K3175" s="545" t="s">
        <v>13413</v>
      </c>
      <c r="L3175" s="545" t="s">
        <v>13413</v>
      </c>
      <c r="M3175" s="548" t="s">
        <v>13758</v>
      </c>
      <c r="N3175" s="545" t="s">
        <v>13413</v>
      </c>
      <c r="O3175" s="545" t="s">
        <v>13413</v>
      </c>
      <c r="P3175" s="549">
        <v>3407</v>
      </c>
      <c r="Q3175" s="549">
        <v>1</v>
      </c>
      <c r="R3175" s="549">
        <v>29</v>
      </c>
      <c r="S3175" s="548"/>
      <c r="T3175" s="548"/>
      <c r="U3175" s="99"/>
    </row>
    <row r="3176" spans="1:21" ht="19.5" customHeight="1">
      <c r="A3176" s="545">
        <v>9798</v>
      </c>
      <c r="B3176" s="545" t="s">
        <v>3756</v>
      </c>
      <c r="C3176" s="545" t="s">
        <v>216</v>
      </c>
      <c r="D3176" s="546"/>
      <c r="E3176" s="171" t="str">
        <f t="shared" si="49"/>
        <v>1900</v>
      </c>
      <c r="F3176" s="547">
        <v>0</v>
      </c>
      <c r="G3176" s="548">
        <v>0</v>
      </c>
      <c r="H3176" s="547">
        <v>0</v>
      </c>
      <c r="I3176" s="545" t="s">
        <v>12746</v>
      </c>
      <c r="J3176" s="545"/>
      <c r="K3176" s="545" t="s">
        <v>13413</v>
      </c>
      <c r="L3176" s="545" t="s">
        <v>13413</v>
      </c>
      <c r="M3176" s="548" t="s">
        <v>13758</v>
      </c>
      <c r="N3176" s="545" t="s">
        <v>13413</v>
      </c>
      <c r="O3176" s="545" t="s">
        <v>13413</v>
      </c>
      <c r="P3176" s="549">
        <v>3408</v>
      </c>
      <c r="Q3176" s="549">
        <v>1</v>
      </c>
      <c r="R3176" s="549">
        <v>29</v>
      </c>
      <c r="S3176" s="548"/>
      <c r="T3176" s="548"/>
      <c r="U3176" s="99"/>
    </row>
    <row r="3177" spans="1:21" ht="19.5" customHeight="1">
      <c r="A3177" s="545">
        <v>9799</v>
      </c>
      <c r="B3177" s="545" t="s">
        <v>10994</v>
      </c>
      <c r="C3177" s="545" t="s">
        <v>216</v>
      </c>
      <c r="D3177" s="546"/>
      <c r="E3177" s="171" t="str">
        <f t="shared" si="49"/>
        <v>1900</v>
      </c>
      <c r="F3177" s="547">
        <v>0</v>
      </c>
      <c r="G3177" s="548">
        <v>0</v>
      </c>
      <c r="H3177" s="547">
        <v>0</v>
      </c>
      <c r="I3177" s="545" t="s">
        <v>12746</v>
      </c>
      <c r="J3177" s="545"/>
      <c r="K3177" s="545" t="s">
        <v>13413</v>
      </c>
      <c r="L3177" s="545" t="s">
        <v>13413</v>
      </c>
      <c r="M3177" s="548" t="s">
        <v>13758</v>
      </c>
      <c r="N3177" s="545" t="s">
        <v>13413</v>
      </c>
      <c r="O3177" s="545" t="s">
        <v>13413</v>
      </c>
      <c r="P3177" s="549">
        <v>3409</v>
      </c>
      <c r="Q3177" s="549">
        <v>1</v>
      </c>
      <c r="R3177" s="549">
        <v>29</v>
      </c>
      <c r="S3177" s="548"/>
      <c r="T3177" s="548"/>
      <c r="U3177" s="99"/>
    </row>
    <row r="3178" spans="1:21" ht="19.5" customHeight="1">
      <c r="A3178" s="545">
        <v>9800</v>
      </c>
      <c r="B3178" s="545" t="s">
        <v>7555</v>
      </c>
      <c r="C3178" s="545" t="s">
        <v>209</v>
      </c>
      <c r="D3178" s="546">
        <v>43698</v>
      </c>
      <c r="E3178" s="171" t="str">
        <f t="shared" si="49"/>
        <v>2019</v>
      </c>
      <c r="F3178" s="547">
        <v>67780</v>
      </c>
      <c r="G3178" s="548">
        <v>0.19</v>
      </c>
      <c r="H3178" s="547">
        <v>56957.98</v>
      </c>
      <c r="I3178" s="545" t="s">
        <v>12746</v>
      </c>
      <c r="J3178" s="545" t="s">
        <v>13301</v>
      </c>
      <c r="K3178" s="545" t="s">
        <v>13413</v>
      </c>
      <c r="L3178" s="545" t="s">
        <v>13413</v>
      </c>
      <c r="M3178" s="548" t="s">
        <v>13758</v>
      </c>
      <c r="N3178" s="545" t="s">
        <v>13413</v>
      </c>
      <c r="O3178" s="545" t="s">
        <v>13413</v>
      </c>
      <c r="P3178" s="549">
        <v>3410</v>
      </c>
      <c r="Q3178" s="549">
        <v>1</v>
      </c>
      <c r="R3178" s="549">
        <v>29</v>
      </c>
      <c r="S3178" s="548">
        <v>2221</v>
      </c>
      <c r="T3178" s="548"/>
      <c r="U3178" s="99"/>
    </row>
    <row r="3179" spans="1:21" ht="19.5" customHeight="1">
      <c r="A3179" s="545">
        <v>9801</v>
      </c>
      <c r="B3179" s="545" t="s">
        <v>10993</v>
      </c>
      <c r="C3179" s="545" t="s">
        <v>216</v>
      </c>
      <c r="D3179" s="546"/>
      <c r="E3179" s="171" t="str">
        <f t="shared" si="49"/>
        <v>1900</v>
      </c>
      <c r="F3179" s="547">
        <v>0</v>
      </c>
      <c r="G3179" s="548">
        <v>0</v>
      </c>
      <c r="H3179" s="547">
        <v>0</v>
      </c>
      <c r="I3179" s="545" t="s">
        <v>12746</v>
      </c>
      <c r="J3179" s="545"/>
      <c r="K3179" s="545" t="s">
        <v>13413</v>
      </c>
      <c r="L3179" s="545" t="s">
        <v>13413</v>
      </c>
      <c r="M3179" s="548" t="s">
        <v>13758</v>
      </c>
      <c r="N3179" s="545" t="s">
        <v>13413</v>
      </c>
      <c r="O3179" s="545" t="s">
        <v>13413</v>
      </c>
      <c r="P3179" s="549">
        <v>3411</v>
      </c>
      <c r="Q3179" s="549">
        <v>1</v>
      </c>
      <c r="R3179" s="549">
        <v>29</v>
      </c>
      <c r="S3179" s="548"/>
      <c r="T3179" s="548"/>
      <c r="U3179" s="99"/>
    </row>
    <row r="3180" spans="1:21" ht="19.5" customHeight="1">
      <c r="A3180" s="545">
        <v>9803</v>
      </c>
      <c r="B3180" s="545" t="s">
        <v>3767</v>
      </c>
      <c r="C3180" s="545" t="s">
        <v>216</v>
      </c>
      <c r="D3180" s="546"/>
      <c r="E3180" s="171" t="str">
        <f t="shared" si="49"/>
        <v>1900</v>
      </c>
      <c r="F3180" s="547">
        <v>0</v>
      </c>
      <c r="G3180" s="548">
        <v>0</v>
      </c>
      <c r="H3180" s="547">
        <v>0</v>
      </c>
      <c r="I3180" s="545" t="s">
        <v>12746</v>
      </c>
      <c r="J3180" s="545"/>
      <c r="K3180" s="545" t="s">
        <v>13413</v>
      </c>
      <c r="L3180" s="545" t="s">
        <v>13413</v>
      </c>
      <c r="M3180" s="548" t="s">
        <v>13758</v>
      </c>
      <c r="N3180" s="545" t="s">
        <v>13413</v>
      </c>
      <c r="O3180" s="545" t="s">
        <v>13413</v>
      </c>
      <c r="P3180" s="549">
        <v>3412</v>
      </c>
      <c r="Q3180" s="549">
        <v>1</v>
      </c>
      <c r="R3180" s="549">
        <v>29</v>
      </c>
      <c r="S3180" s="548"/>
      <c r="T3180" s="548"/>
      <c r="U3180" s="99"/>
    </row>
    <row r="3181" spans="1:21" ht="19.5" customHeight="1">
      <c r="A3181" s="545">
        <v>9804</v>
      </c>
      <c r="B3181" s="545" t="s">
        <v>3711</v>
      </c>
      <c r="C3181" s="545" t="s">
        <v>209</v>
      </c>
      <c r="D3181" s="546"/>
      <c r="E3181" s="171" t="str">
        <f t="shared" si="49"/>
        <v>1900</v>
      </c>
      <c r="F3181" s="547">
        <v>0</v>
      </c>
      <c r="G3181" s="548">
        <v>0</v>
      </c>
      <c r="H3181" s="547">
        <v>0</v>
      </c>
      <c r="I3181" s="545" t="s">
        <v>12746</v>
      </c>
      <c r="J3181" s="545"/>
      <c r="K3181" s="545" t="s">
        <v>13413</v>
      </c>
      <c r="L3181" s="545" t="s">
        <v>13413</v>
      </c>
      <c r="M3181" s="548" t="s">
        <v>13758</v>
      </c>
      <c r="N3181" s="545" t="s">
        <v>13413</v>
      </c>
      <c r="O3181" s="545" t="s">
        <v>13413</v>
      </c>
      <c r="P3181" s="549">
        <v>3413</v>
      </c>
      <c r="Q3181" s="549">
        <v>1</v>
      </c>
      <c r="R3181" s="549">
        <v>29</v>
      </c>
      <c r="S3181" s="548"/>
      <c r="T3181" s="548"/>
      <c r="U3181" s="99"/>
    </row>
    <row r="3182" spans="1:21" ht="19.5" customHeight="1">
      <c r="A3182" s="545">
        <v>9806</v>
      </c>
      <c r="B3182" s="545" t="s">
        <v>3722</v>
      </c>
      <c r="C3182" s="545" t="s">
        <v>209</v>
      </c>
      <c r="D3182" s="546">
        <v>44589</v>
      </c>
      <c r="E3182" s="171" t="str">
        <f t="shared" si="49"/>
        <v>2022</v>
      </c>
      <c r="F3182" s="547">
        <v>2090</v>
      </c>
      <c r="G3182" s="548">
        <v>0.19</v>
      </c>
      <c r="H3182" s="547">
        <v>1756.3</v>
      </c>
      <c r="I3182" s="545" t="s">
        <v>12746</v>
      </c>
      <c r="J3182" s="545" t="s">
        <v>13297</v>
      </c>
      <c r="K3182" s="545" t="s">
        <v>13413</v>
      </c>
      <c r="L3182" s="545" t="s">
        <v>13413</v>
      </c>
      <c r="M3182" s="548" t="s">
        <v>13758</v>
      </c>
      <c r="N3182" s="545" t="s">
        <v>13413</v>
      </c>
      <c r="O3182" s="545" t="s">
        <v>13413</v>
      </c>
      <c r="P3182" s="549">
        <v>3414</v>
      </c>
      <c r="Q3182" s="549">
        <v>1</v>
      </c>
      <c r="R3182" s="549">
        <v>29</v>
      </c>
      <c r="S3182" s="548">
        <v>2257</v>
      </c>
      <c r="T3182" s="548"/>
      <c r="U3182" s="99"/>
    </row>
    <row r="3183" spans="1:21" ht="19.5" customHeight="1">
      <c r="A3183" s="545">
        <v>9807</v>
      </c>
      <c r="B3183" s="545" t="s">
        <v>10992</v>
      </c>
      <c r="C3183" s="545" t="s">
        <v>209</v>
      </c>
      <c r="D3183" s="546"/>
      <c r="E3183" s="171" t="str">
        <f t="shared" si="49"/>
        <v>1900</v>
      </c>
      <c r="F3183" s="547">
        <v>0</v>
      </c>
      <c r="G3183" s="548">
        <v>0</v>
      </c>
      <c r="H3183" s="547">
        <v>0</v>
      </c>
      <c r="I3183" s="545" t="s">
        <v>12746</v>
      </c>
      <c r="J3183" s="545"/>
      <c r="K3183" s="545" t="s">
        <v>13413</v>
      </c>
      <c r="L3183" s="545" t="s">
        <v>13413</v>
      </c>
      <c r="M3183" s="548" t="s">
        <v>13758</v>
      </c>
      <c r="N3183" s="545" t="s">
        <v>13413</v>
      </c>
      <c r="O3183" s="545" t="s">
        <v>13413</v>
      </c>
      <c r="P3183" s="549">
        <v>3415</v>
      </c>
      <c r="Q3183" s="549">
        <v>1</v>
      </c>
      <c r="R3183" s="549">
        <v>29</v>
      </c>
      <c r="S3183" s="548"/>
      <c r="T3183" s="548"/>
      <c r="U3183" s="99"/>
    </row>
    <row r="3184" spans="1:21" ht="19.5" customHeight="1">
      <c r="A3184" s="545">
        <v>9808</v>
      </c>
      <c r="B3184" s="545" t="s">
        <v>3710</v>
      </c>
      <c r="C3184" s="545" t="s">
        <v>209</v>
      </c>
      <c r="D3184" s="546"/>
      <c r="E3184" s="171" t="str">
        <f t="shared" si="49"/>
        <v>1900</v>
      </c>
      <c r="F3184" s="547">
        <v>0</v>
      </c>
      <c r="G3184" s="548">
        <v>0</v>
      </c>
      <c r="H3184" s="547">
        <v>0</v>
      </c>
      <c r="I3184" s="545" t="s">
        <v>12746</v>
      </c>
      <c r="J3184" s="545"/>
      <c r="K3184" s="545" t="s">
        <v>13413</v>
      </c>
      <c r="L3184" s="545" t="s">
        <v>13413</v>
      </c>
      <c r="M3184" s="548" t="s">
        <v>13758</v>
      </c>
      <c r="N3184" s="545" t="s">
        <v>13413</v>
      </c>
      <c r="O3184" s="545" t="s">
        <v>13413</v>
      </c>
      <c r="P3184" s="549">
        <v>3416</v>
      </c>
      <c r="Q3184" s="549">
        <v>1</v>
      </c>
      <c r="R3184" s="549">
        <v>29</v>
      </c>
      <c r="S3184" s="548"/>
      <c r="T3184" s="548"/>
      <c r="U3184" s="99"/>
    </row>
    <row r="3185" spans="1:21" ht="19.5" customHeight="1">
      <c r="A3185" s="545">
        <v>9809</v>
      </c>
      <c r="B3185" s="545" t="s">
        <v>10991</v>
      </c>
      <c r="C3185" s="545" t="s">
        <v>209</v>
      </c>
      <c r="D3185" s="546"/>
      <c r="E3185" s="171" t="str">
        <f t="shared" si="49"/>
        <v>1900</v>
      </c>
      <c r="F3185" s="547">
        <v>0</v>
      </c>
      <c r="G3185" s="548">
        <v>0</v>
      </c>
      <c r="H3185" s="547">
        <v>0</v>
      </c>
      <c r="I3185" s="545" t="s">
        <v>12746</v>
      </c>
      <c r="J3185" s="545"/>
      <c r="K3185" s="545" t="s">
        <v>13413</v>
      </c>
      <c r="L3185" s="545" t="s">
        <v>13413</v>
      </c>
      <c r="M3185" s="548" t="s">
        <v>13758</v>
      </c>
      <c r="N3185" s="545" t="s">
        <v>13413</v>
      </c>
      <c r="O3185" s="545" t="s">
        <v>13413</v>
      </c>
      <c r="P3185" s="549">
        <v>3417</v>
      </c>
      <c r="Q3185" s="549">
        <v>1</v>
      </c>
      <c r="R3185" s="549">
        <v>29</v>
      </c>
      <c r="S3185" s="548"/>
      <c r="T3185" s="548"/>
      <c r="U3185" s="99"/>
    </row>
    <row r="3186" spans="1:21" ht="19.5" customHeight="1">
      <c r="A3186" s="545">
        <v>9810</v>
      </c>
      <c r="B3186" s="545" t="s">
        <v>10990</v>
      </c>
      <c r="C3186" s="545" t="s">
        <v>209</v>
      </c>
      <c r="D3186" s="546"/>
      <c r="E3186" s="171" t="str">
        <f t="shared" si="49"/>
        <v>1900</v>
      </c>
      <c r="F3186" s="547">
        <v>0</v>
      </c>
      <c r="G3186" s="548">
        <v>0</v>
      </c>
      <c r="H3186" s="547">
        <v>0</v>
      </c>
      <c r="I3186" s="545" t="s">
        <v>12746</v>
      </c>
      <c r="J3186" s="545"/>
      <c r="K3186" s="545" t="s">
        <v>13413</v>
      </c>
      <c r="L3186" s="545" t="s">
        <v>13413</v>
      </c>
      <c r="M3186" s="548" t="s">
        <v>13758</v>
      </c>
      <c r="N3186" s="545" t="s">
        <v>13413</v>
      </c>
      <c r="O3186" s="545" t="s">
        <v>13413</v>
      </c>
      <c r="P3186" s="549">
        <v>3418</v>
      </c>
      <c r="Q3186" s="549">
        <v>1</v>
      </c>
      <c r="R3186" s="549">
        <v>29</v>
      </c>
      <c r="S3186" s="548"/>
      <c r="T3186" s="548"/>
      <c r="U3186" s="99"/>
    </row>
    <row r="3187" spans="1:21" ht="19.5" customHeight="1">
      <c r="A3187" s="545">
        <v>9811</v>
      </c>
      <c r="B3187" s="545" t="s">
        <v>3709</v>
      </c>
      <c r="C3187" s="545" t="s">
        <v>209</v>
      </c>
      <c r="D3187" s="546"/>
      <c r="E3187" s="171" t="str">
        <f t="shared" si="49"/>
        <v>1900</v>
      </c>
      <c r="F3187" s="547">
        <v>0</v>
      </c>
      <c r="G3187" s="548">
        <v>0</v>
      </c>
      <c r="H3187" s="547">
        <v>0</v>
      </c>
      <c r="I3187" s="545" t="s">
        <v>12746</v>
      </c>
      <c r="J3187" s="545"/>
      <c r="K3187" s="545" t="s">
        <v>13413</v>
      </c>
      <c r="L3187" s="545" t="s">
        <v>13413</v>
      </c>
      <c r="M3187" s="548" t="s">
        <v>13758</v>
      </c>
      <c r="N3187" s="545" t="s">
        <v>13413</v>
      </c>
      <c r="O3187" s="545" t="s">
        <v>13413</v>
      </c>
      <c r="P3187" s="549">
        <v>3419</v>
      </c>
      <c r="Q3187" s="549">
        <v>1</v>
      </c>
      <c r="R3187" s="549">
        <v>29</v>
      </c>
      <c r="S3187" s="548"/>
      <c r="T3187" s="548"/>
      <c r="U3187" s="99"/>
    </row>
    <row r="3188" spans="1:21" ht="19.5" customHeight="1">
      <c r="A3188" s="545">
        <v>9812</v>
      </c>
      <c r="B3188" s="545" t="s">
        <v>10323</v>
      </c>
      <c r="C3188" s="545" t="s">
        <v>216</v>
      </c>
      <c r="D3188" s="546"/>
      <c r="E3188" s="171" t="str">
        <f t="shared" si="49"/>
        <v>1900</v>
      </c>
      <c r="F3188" s="547">
        <v>0</v>
      </c>
      <c r="G3188" s="548">
        <v>0</v>
      </c>
      <c r="H3188" s="547">
        <v>0</v>
      </c>
      <c r="I3188" s="545" t="s">
        <v>12746</v>
      </c>
      <c r="J3188" s="545"/>
      <c r="K3188" s="545" t="s">
        <v>13413</v>
      </c>
      <c r="L3188" s="545" t="s">
        <v>13413</v>
      </c>
      <c r="M3188" s="548" t="s">
        <v>13758</v>
      </c>
      <c r="N3188" s="545" t="s">
        <v>13413</v>
      </c>
      <c r="O3188" s="545" t="s">
        <v>13413</v>
      </c>
      <c r="P3188" s="549">
        <v>3420</v>
      </c>
      <c r="Q3188" s="549">
        <v>1</v>
      </c>
      <c r="R3188" s="549">
        <v>29</v>
      </c>
      <c r="S3188" s="548"/>
      <c r="T3188" s="548"/>
      <c r="U3188" s="99"/>
    </row>
    <row r="3189" spans="1:21" ht="19.5" customHeight="1">
      <c r="A3189" s="545">
        <v>9813</v>
      </c>
      <c r="B3189" s="545" t="s">
        <v>10989</v>
      </c>
      <c r="C3189" s="545" t="s">
        <v>216</v>
      </c>
      <c r="D3189" s="546"/>
      <c r="E3189" s="171" t="str">
        <f t="shared" si="49"/>
        <v>1900</v>
      </c>
      <c r="F3189" s="547">
        <v>0</v>
      </c>
      <c r="G3189" s="548">
        <v>0</v>
      </c>
      <c r="H3189" s="547">
        <v>0</v>
      </c>
      <c r="I3189" s="545" t="s">
        <v>12746</v>
      </c>
      <c r="J3189" s="545"/>
      <c r="K3189" s="545" t="s">
        <v>13413</v>
      </c>
      <c r="L3189" s="545" t="s">
        <v>13413</v>
      </c>
      <c r="M3189" s="548" t="s">
        <v>13758</v>
      </c>
      <c r="N3189" s="545" t="s">
        <v>13413</v>
      </c>
      <c r="O3189" s="545" t="s">
        <v>13413</v>
      </c>
      <c r="P3189" s="549">
        <v>3421</v>
      </c>
      <c r="Q3189" s="549">
        <v>1</v>
      </c>
      <c r="R3189" s="549">
        <v>29</v>
      </c>
      <c r="S3189" s="548"/>
      <c r="T3189" s="548"/>
      <c r="U3189" s="99"/>
    </row>
    <row r="3190" spans="1:21" ht="19.5" customHeight="1">
      <c r="A3190" s="545">
        <v>9814</v>
      </c>
      <c r="B3190" s="545" t="s">
        <v>10988</v>
      </c>
      <c r="C3190" s="545" t="s">
        <v>216</v>
      </c>
      <c r="D3190" s="546"/>
      <c r="E3190" s="171" t="str">
        <f t="shared" si="49"/>
        <v>1900</v>
      </c>
      <c r="F3190" s="547">
        <v>0</v>
      </c>
      <c r="G3190" s="548">
        <v>0</v>
      </c>
      <c r="H3190" s="547">
        <v>0</v>
      </c>
      <c r="I3190" s="545" t="s">
        <v>12746</v>
      </c>
      <c r="J3190" s="545"/>
      <c r="K3190" s="545" t="s">
        <v>13413</v>
      </c>
      <c r="L3190" s="545" t="s">
        <v>13413</v>
      </c>
      <c r="M3190" s="548" t="s">
        <v>13758</v>
      </c>
      <c r="N3190" s="545" t="s">
        <v>13413</v>
      </c>
      <c r="O3190" s="545" t="s">
        <v>13413</v>
      </c>
      <c r="P3190" s="549">
        <v>3422</v>
      </c>
      <c r="Q3190" s="549">
        <v>1</v>
      </c>
      <c r="R3190" s="549">
        <v>29</v>
      </c>
      <c r="S3190" s="548"/>
      <c r="T3190" s="548"/>
      <c r="U3190" s="99"/>
    </row>
    <row r="3191" spans="1:21" ht="19.5" customHeight="1">
      <c r="A3191" s="545">
        <v>9815</v>
      </c>
      <c r="B3191" s="545" t="s">
        <v>3755</v>
      </c>
      <c r="C3191" s="545" t="s">
        <v>216</v>
      </c>
      <c r="D3191" s="546"/>
      <c r="E3191" s="171" t="str">
        <f t="shared" si="49"/>
        <v>1900</v>
      </c>
      <c r="F3191" s="547">
        <v>0</v>
      </c>
      <c r="G3191" s="548">
        <v>0</v>
      </c>
      <c r="H3191" s="547">
        <v>0</v>
      </c>
      <c r="I3191" s="545" t="s">
        <v>12746</v>
      </c>
      <c r="J3191" s="545"/>
      <c r="K3191" s="545" t="s">
        <v>13413</v>
      </c>
      <c r="L3191" s="545" t="s">
        <v>13413</v>
      </c>
      <c r="M3191" s="548" t="s">
        <v>13758</v>
      </c>
      <c r="N3191" s="545" t="s">
        <v>13413</v>
      </c>
      <c r="O3191" s="545" t="s">
        <v>13413</v>
      </c>
      <c r="P3191" s="549">
        <v>3423</v>
      </c>
      <c r="Q3191" s="549">
        <v>1</v>
      </c>
      <c r="R3191" s="549">
        <v>29</v>
      </c>
      <c r="S3191" s="548"/>
      <c r="T3191" s="548"/>
      <c r="U3191" s="99"/>
    </row>
    <row r="3192" spans="1:21" ht="19.5" customHeight="1">
      <c r="A3192" s="545">
        <v>9816</v>
      </c>
      <c r="B3192" s="545" t="s">
        <v>3749</v>
      </c>
      <c r="C3192" s="545" t="s">
        <v>216</v>
      </c>
      <c r="D3192" s="546"/>
      <c r="E3192" s="171" t="str">
        <f t="shared" si="49"/>
        <v>1900</v>
      </c>
      <c r="F3192" s="547">
        <v>0</v>
      </c>
      <c r="G3192" s="548">
        <v>0</v>
      </c>
      <c r="H3192" s="547">
        <v>0</v>
      </c>
      <c r="I3192" s="545" t="s">
        <v>12746</v>
      </c>
      <c r="J3192" s="545"/>
      <c r="K3192" s="545" t="s">
        <v>13413</v>
      </c>
      <c r="L3192" s="545" t="s">
        <v>13413</v>
      </c>
      <c r="M3192" s="548" t="s">
        <v>13758</v>
      </c>
      <c r="N3192" s="545" t="s">
        <v>13413</v>
      </c>
      <c r="O3192" s="545" t="s">
        <v>13413</v>
      </c>
      <c r="P3192" s="549">
        <v>3424</v>
      </c>
      <c r="Q3192" s="549">
        <v>1</v>
      </c>
      <c r="R3192" s="549">
        <v>29</v>
      </c>
      <c r="S3192" s="548"/>
      <c r="T3192" s="548"/>
      <c r="U3192" s="99"/>
    </row>
    <row r="3193" spans="1:21" ht="19.5" customHeight="1">
      <c r="A3193" s="545">
        <v>9817</v>
      </c>
      <c r="B3193" s="545" t="s">
        <v>10987</v>
      </c>
      <c r="C3193" s="545" t="s">
        <v>216</v>
      </c>
      <c r="D3193" s="546"/>
      <c r="E3193" s="171" t="str">
        <f t="shared" si="49"/>
        <v>1900</v>
      </c>
      <c r="F3193" s="547">
        <v>0</v>
      </c>
      <c r="G3193" s="548">
        <v>0</v>
      </c>
      <c r="H3193" s="547">
        <v>0</v>
      </c>
      <c r="I3193" s="545" t="s">
        <v>12746</v>
      </c>
      <c r="J3193" s="545"/>
      <c r="K3193" s="545" t="s">
        <v>13413</v>
      </c>
      <c r="L3193" s="545" t="s">
        <v>13413</v>
      </c>
      <c r="M3193" s="548" t="s">
        <v>13758</v>
      </c>
      <c r="N3193" s="545" t="s">
        <v>13413</v>
      </c>
      <c r="O3193" s="545" t="s">
        <v>13413</v>
      </c>
      <c r="P3193" s="549">
        <v>3425</v>
      </c>
      <c r="Q3193" s="549">
        <v>1</v>
      </c>
      <c r="R3193" s="549">
        <v>29</v>
      </c>
      <c r="S3193" s="548"/>
      <c r="T3193" s="548"/>
      <c r="U3193" s="99"/>
    </row>
    <row r="3194" spans="1:21" ht="19.5" customHeight="1">
      <c r="A3194" s="545">
        <v>9818</v>
      </c>
      <c r="B3194" s="545" t="s">
        <v>3766</v>
      </c>
      <c r="C3194" s="545" t="s">
        <v>216</v>
      </c>
      <c r="D3194" s="546"/>
      <c r="E3194" s="171" t="str">
        <f t="shared" si="49"/>
        <v>1900</v>
      </c>
      <c r="F3194" s="547">
        <v>0</v>
      </c>
      <c r="G3194" s="548">
        <v>0</v>
      </c>
      <c r="H3194" s="547">
        <v>0</v>
      </c>
      <c r="I3194" s="545" t="s">
        <v>12746</v>
      </c>
      <c r="J3194" s="545"/>
      <c r="K3194" s="545" t="s">
        <v>13413</v>
      </c>
      <c r="L3194" s="545" t="s">
        <v>13413</v>
      </c>
      <c r="M3194" s="548" t="s">
        <v>13758</v>
      </c>
      <c r="N3194" s="545" t="s">
        <v>13413</v>
      </c>
      <c r="O3194" s="545" t="s">
        <v>13413</v>
      </c>
      <c r="P3194" s="549">
        <v>3426</v>
      </c>
      <c r="Q3194" s="549">
        <v>1</v>
      </c>
      <c r="R3194" s="549">
        <v>29</v>
      </c>
      <c r="S3194" s="548"/>
      <c r="T3194" s="548"/>
      <c r="U3194" s="99"/>
    </row>
    <row r="3195" spans="1:21" ht="19.5" customHeight="1">
      <c r="A3195" s="545">
        <v>9819</v>
      </c>
      <c r="B3195" s="545" t="s">
        <v>3729</v>
      </c>
      <c r="C3195" s="545" t="s">
        <v>216</v>
      </c>
      <c r="D3195" s="546"/>
      <c r="E3195" s="171" t="str">
        <f t="shared" si="49"/>
        <v>1900</v>
      </c>
      <c r="F3195" s="547">
        <v>0</v>
      </c>
      <c r="G3195" s="548">
        <v>0</v>
      </c>
      <c r="H3195" s="547">
        <v>0</v>
      </c>
      <c r="I3195" s="545" t="s">
        <v>12746</v>
      </c>
      <c r="J3195" s="545"/>
      <c r="K3195" s="545" t="s">
        <v>13413</v>
      </c>
      <c r="L3195" s="545" t="s">
        <v>13413</v>
      </c>
      <c r="M3195" s="548" t="s">
        <v>13758</v>
      </c>
      <c r="N3195" s="545" t="s">
        <v>13413</v>
      </c>
      <c r="O3195" s="545" t="s">
        <v>13413</v>
      </c>
      <c r="P3195" s="549">
        <v>3427</v>
      </c>
      <c r="Q3195" s="549">
        <v>1</v>
      </c>
      <c r="R3195" s="549">
        <v>29</v>
      </c>
      <c r="S3195" s="548"/>
      <c r="T3195" s="548"/>
      <c r="U3195" s="99"/>
    </row>
    <row r="3196" spans="1:21" ht="19.5" customHeight="1">
      <c r="A3196" s="545">
        <v>9820</v>
      </c>
      <c r="B3196" s="545" t="s">
        <v>3769</v>
      </c>
      <c r="C3196" s="545" t="s">
        <v>216</v>
      </c>
      <c r="D3196" s="546"/>
      <c r="E3196" s="171" t="str">
        <f t="shared" si="49"/>
        <v>1900</v>
      </c>
      <c r="F3196" s="547">
        <v>0</v>
      </c>
      <c r="G3196" s="548">
        <v>0</v>
      </c>
      <c r="H3196" s="547">
        <v>0</v>
      </c>
      <c r="I3196" s="545" t="s">
        <v>12746</v>
      </c>
      <c r="J3196" s="545"/>
      <c r="K3196" s="545" t="s">
        <v>13413</v>
      </c>
      <c r="L3196" s="545" t="s">
        <v>13413</v>
      </c>
      <c r="M3196" s="548" t="s">
        <v>13758</v>
      </c>
      <c r="N3196" s="545" t="s">
        <v>13413</v>
      </c>
      <c r="O3196" s="545" t="s">
        <v>13413</v>
      </c>
      <c r="P3196" s="549">
        <v>3428</v>
      </c>
      <c r="Q3196" s="549">
        <v>1</v>
      </c>
      <c r="R3196" s="549">
        <v>29</v>
      </c>
      <c r="S3196" s="548"/>
      <c r="T3196" s="548"/>
      <c r="U3196" s="99"/>
    </row>
    <row r="3197" spans="1:21" ht="19.5" customHeight="1">
      <c r="A3197" s="545">
        <v>9821</v>
      </c>
      <c r="B3197" s="545" t="s">
        <v>3739</v>
      </c>
      <c r="C3197" s="545" t="s">
        <v>216</v>
      </c>
      <c r="D3197" s="546"/>
      <c r="E3197" s="171" t="str">
        <f t="shared" si="49"/>
        <v>1900</v>
      </c>
      <c r="F3197" s="547">
        <v>0</v>
      </c>
      <c r="G3197" s="548">
        <v>0</v>
      </c>
      <c r="H3197" s="547">
        <v>0</v>
      </c>
      <c r="I3197" s="545" t="s">
        <v>12746</v>
      </c>
      <c r="J3197" s="545"/>
      <c r="K3197" s="545" t="s">
        <v>13413</v>
      </c>
      <c r="L3197" s="545" t="s">
        <v>13413</v>
      </c>
      <c r="M3197" s="548" t="s">
        <v>13758</v>
      </c>
      <c r="N3197" s="545" t="s">
        <v>13413</v>
      </c>
      <c r="O3197" s="545" t="s">
        <v>13413</v>
      </c>
      <c r="P3197" s="549">
        <v>3429</v>
      </c>
      <c r="Q3197" s="549">
        <v>1</v>
      </c>
      <c r="R3197" s="549">
        <v>29</v>
      </c>
      <c r="S3197" s="548"/>
      <c r="T3197" s="548"/>
      <c r="U3197" s="99"/>
    </row>
    <row r="3198" spans="1:21" ht="19.5" customHeight="1">
      <c r="A3198" s="545">
        <v>9822</v>
      </c>
      <c r="B3198" s="545" t="s">
        <v>3765</v>
      </c>
      <c r="C3198" s="545" t="s">
        <v>216</v>
      </c>
      <c r="D3198" s="546"/>
      <c r="E3198" s="171" t="str">
        <f t="shared" si="49"/>
        <v>1900</v>
      </c>
      <c r="F3198" s="547">
        <v>0</v>
      </c>
      <c r="G3198" s="548">
        <v>0</v>
      </c>
      <c r="H3198" s="547">
        <v>0</v>
      </c>
      <c r="I3198" s="545" t="s">
        <v>12746</v>
      </c>
      <c r="J3198" s="545"/>
      <c r="K3198" s="545" t="s">
        <v>13413</v>
      </c>
      <c r="L3198" s="545" t="s">
        <v>13413</v>
      </c>
      <c r="M3198" s="548" t="s">
        <v>13758</v>
      </c>
      <c r="N3198" s="545" t="s">
        <v>13413</v>
      </c>
      <c r="O3198" s="545" t="s">
        <v>13413</v>
      </c>
      <c r="P3198" s="549">
        <v>3430</v>
      </c>
      <c r="Q3198" s="549">
        <v>1</v>
      </c>
      <c r="R3198" s="549">
        <v>29</v>
      </c>
      <c r="S3198" s="548"/>
      <c r="T3198" s="548"/>
      <c r="U3198" s="99"/>
    </row>
    <row r="3199" spans="1:21" ht="19.5" customHeight="1">
      <c r="A3199" s="545">
        <v>10363</v>
      </c>
      <c r="B3199" s="545" t="s">
        <v>12765</v>
      </c>
      <c r="C3199" s="545" t="s">
        <v>216</v>
      </c>
      <c r="D3199" s="546">
        <v>46052</v>
      </c>
      <c r="E3199" s="171" t="str">
        <f t="shared" si="49"/>
        <v>2026</v>
      </c>
      <c r="F3199" s="547">
        <v>2872</v>
      </c>
      <c r="G3199" s="548">
        <v>0</v>
      </c>
      <c r="H3199" s="547">
        <v>2872</v>
      </c>
      <c r="I3199" s="545" t="s">
        <v>12766</v>
      </c>
      <c r="J3199" s="545" t="s">
        <v>13307</v>
      </c>
      <c r="K3199" s="545"/>
      <c r="L3199" s="545"/>
      <c r="M3199" s="548" t="s">
        <v>13758</v>
      </c>
      <c r="N3199" s="545" t="s">
        <v>13413</v>
      </c>
      <c r="O3199" s="545"/>
      <c r="P3199" s="549">
        <v>13121</v>
      </c>
      <c r="Q3199" s="549">
        <v>1</v>
      </c>
      <c r="R3199" s="549">
        <v>172</v>
      </c>
      <c r="S3199" s="548">
        <v>2228</v>
      </c>
      <c r="T3199" s="548"/>
      <c r="U3199" s="99"/>
    </row>
    <row r="3200" spans="1:21" ht="19.5" customHeight="1">
      <c r="A3200" s="545">
        <v>10571</v>
      </c>
      <c r="B3200" s="545" t="s">
        <v>12540</v>
      </c>
      <c r="C3200" s="545" t="s">
        <v>209</v>
      </c>
      <c r="D3200" s="546">
        <v>44592</v>
      </c>
      <c r="E3200" s="171" t="str">
        <f t="shared" si="49"/>
        <v>2022</v>
      </c>
      <c r="F3200" s="547">
        <v>71668</v>
      </c>
      <c r="G3200" s="548">
        <v>0.19</v>
      </c>
      <c r="H3200" s="547">
        <v>60225.21</v>
      </c>
      <c r="I3200" s="545" t="s">
        <v>12648</v>
      </c>
      <c r="J3200" s="545" t="s">
        <v>13297</v>
      </c>
      <c r="K3200" s="545"/>
      <c r="L3200" s="545"/>
      <c r="M3200" s="548" t="s">
        <v>13758</v>
      </c>
      <c r="N3200" s="545" t="s">
        <v>13413</v>
      </c>
      <c r="O3200" s="545"/>
      <c r="P3200" s="549">
        <v>12829</v>
      </c>
      <c r="Q3200" s="549">
        <v>1</v>
      </c>
      <c r="R3200" s="549">
        <v>67</v>
      </c>
      <c r="S3200" s="548">
        <v>2257</v>
      </c>
      <c r="T3200" s="548"/>
      <c r="U3200" s="99"/>
    </row>
    <row r="3201" spans="1:21" ht="19.5" customHeight="1">
      <c r="A3201" s="545">
        <v>10624</v>
      </c>
      <c r="B3201" s="545" t="s">
        <v>12767</v>
      </c>
      <c r="C3201" s="545" t="s">
        <v>221</v>
      </c>
      <c r="D3201" s="546">
        <v>46052</v>
      </c>
      <c r="E3201" s="171" t="str">
        <f t="shared" si="49"/>
        <v>2026</v>
      </c>
      <c r="F3201" s="547">
        <v>139336</v>
      </c>
      <c r="G3201" s="548">
        <v>0.19</v>
      </c>
      <c r="H3201" s="547">
        <v>117089.08</v>
      </c>
      <c r="I3201" s="545" t="s">
        <v>12709</v>
      </c>
      <c r="J3201" s="545" t="s">
        <v>13307</v>
      </c>
      <c r="K3201" s="545"/>
      <c r="L3201" s="545"/>
      <c r="M3201" s="548" t="s">
        <v>13758</v>
      </c>
      <c r="N3201" s="545" t="s">
        <v>13413</v>
      </c>
      <c r="O3201" s="545"/>
      <c r="P3201" s="549">
        <v>13107</v>
      </c>
      <c r="Q3201" s="549">
        <v>1</v>
      </c>
      <c r="R3201" s="549">
        <v>124</v>
      </c>
      <c r="S3201" s="548">
        <v>2228</v>
      </c>
      <c r="T3201" s="548"/>
      <c r="U3201" s="99"/>
    </row>
    <row r="3202" spans="1:21" ht="19.5" customHeight="1">
      <c r="A3202" s="545">
        <v>10625</v>
      </c>
      <c r="B3202" s="545" t="s">
        <v>12768</v>
      </c>
      <c r="C3202" s="545" t="s">
        <v>216</v>
      </c>
      <c r="D3202" s="546">
        <v>46052</v>
      </c>
      <c r="E3202" s="171" t="str">
        <f t="shared" si="49"/>
        <v>2026</v>
      </c>
      <c r="F3202" s="547">
        <v>9301</v>
      </c>
      <c r="G3202" s="548">
        <v>0.19</v>
      </c>
      <c r="H3202" s="547">
        <v>7815.97</v>
      </c>
      <c r="I3202" s="545" t="s">
        <v>12661</v>
      </c>
      <c r="J3202" s="545" t="s">
        <v>13307</v>
      </c>
      <c r="K3202" s="545"/>
      <c r="L3202" s="545"/>
      <c r="M3202" s="548" t="s">
        <v>13758</v>
      </c>
      <c r="N3202" s="545" t="s">
        <v>13413</v>
      </c>
      <c r="O3202" s="545"/>
      <c r="P3202" s="549">
        <v>13108</v>
      </c>
      <c r="Q3202" s="549">
        <v>1</v>
      </c>
      <c r="R3202" s="549">
        <v>89</v>
      </c>
      <c r="S3202" s="548">
        <v>2228</v>
      </c>
      <c r="T3202" s="548"/>
      <c r="U3202" s="99"/>
    </row>
    <row r="3203" spans="1:21" ht="19.5" customHeight="1">
      <c r="A3203" s="545">
        <v>10626</v>
      </c>
      <c r="B3203" s="545" t="s">
        <v>12769</v>
      </c>
      <c r="C3203" s="545" t="s">
        <v>221</v>
      </c>
      <c r="D3203" s="546">
        <v>46052</v>
      </c>
      <c r="E3203" s="171" t="str">
        <f t="shared" si="49"/>
        <v>2026</v>
      </c>
      <c r="F3203" s="547">
        <v>58786</v>
      </c>
      <c r="G3203" s="548">
        <v>0.19</v>
      </c>
      <c r="H3203" s="547">
        <v>49400</v>
      </c>
      <c r="I3203" s="545" t="s">
        <v>12661</v>
      </c>
      <c r="J3203" s="545" t="s">
        <v>13307</v>
      </c>
      <c r="K3203" s="545"/>
      <c r="L3203" s="545"/>
      <c r="M3203" s="548" t="s">
        <v>13758</v>
      </c>
      <c r="N3203" s="545" t="s">
        <v>13413</v>
      </c>
      <c r="O3203" s="545"/>
      <c r="P3203" s="549">
        <v>13109</v>
      </c>
      <c r="Q3203" s="549">
        <v>1</v>
      </c>
      <c r="R3203" s="549">
        <v>89</v>
      </c>
      <c r="S3203" s="548">
        <v>2228</v>
      </c>
      <c r="T3203" s="548"/>
      <c r="U3203" s="99"/>
    </row>
    <row r="3204" spans="1:21" ht="19.5" customHeight="1">
      <c r="A3204" s="545">
        <v>10627</v>
      </c>
      <c r="B3204" s="545" t="s">
        <v>12770</v>
      </c>
      <c r="C3204" s="545" t="s">
        <v>216</v>
      </c>
      <c r="D3204" s="546">
        <v>46052</v>
      </c>
      <c r="E3204" s="171" t="str">
        <f t="shared" ref="E3204:E3267" si="50">TEXT(D3204,"YYYY")</f>
        <v>2026</v>
      </c>
      <c r="F3204" s="547">
        <v>3107</v>
      </c>
      <c r="G3204" s="548">
        <v>0</v>
      </c>
      <c r="H3204" s="547">
        <v>3107</v>
      </c>
      <c r="I3204" s="545" t="s">
        <v>12766</v>
      </c>
      <c r="J3204" s="545" t="s">
        <v>13307</v>
      </c>
      <c r="K3204" s="545"/>
      <c r="L3204" s="545"/>
      <c r="M3204" s="548" t="s">
        <v>13758</v>
      </c>
      <c r="N3204" s="545" t="s">
        <v>13413</v>
      </c>
      <c r="O3204" s="545"/>
      <c r="P3204" s="549">
        <v>13115</v>
      </c>
      <c r="Q3204" s="549">
        <v>1</v>
      </c>
      <c r="R3204" s="549">
        <v>172</v>
      </c>
      <c r="S3204" s="548">
        <v>2228</v>
      </c>
      <c r="T3204" s="548"/>
      <c r="U3204" s="99"/>
    </row>
    <row r="3205" spans="1:21" ht="19.5" customHeight="1">
      <c r="A3205" s="545">
        <v>10628</v>
      </c>
      <c r="B3205" s="545" t="s">
        <v>12771</v>
      </c>
      <c r="C3205" s="545" t="s">
        <v>216</v>
      </c>
      <c r="D3205" s="546">
        <v>46052</v>
      </c>
      <c r="E3205" s="171" t="str">
        <f t="shared" si="50"/>
        <v>2026</v>
      </c>
      <c r="F3205" s="547">
        <v>2872</v>
      </c>
      <c r="G3205" s="548">
        <v>0</v>
      </c>
      <c r="H3205" s="547">
        <v>2872</v>
      </c>
      <c r="I3205" s="545" t="s">
        <v>12766</v>
      </c>
      <c r="J3205" s="545" t="s">
        <v>13307</v>
      </c>
      <c r="K3205" s="545"/>
      <c r="L3205" s="545"/>
      <c r="M3205" s="548" t="s">
        <v>13758</v>
      </c>
      <c r="N3205" s="545" t="s">
        <v>13413</v>
      </c>
      <c r="O3205" s="545"/>
      <c r="P3205" s="549">
        <v>13116</v>
      </c>
      <c r="Q3205" s="549">
        <v>1</v>
      </c>
      <c r="R3205" s="549">
        <v>172</v>
      </c>
      <c r="S3205" s="548">
        <v>2228</v>
      </c>
      <c r="T3205" s="548"/>
      <c r="U3205" s="99"/>
    </row>
    <row r="3206" spans="1:21" ht="19.5" customHeight="1">
      <c r="A3206" s="545">
        <v>10629</v>
      </c>
      <c r="B3206" s="545" t="s">
        <v>12772</v>
      </c>
      <c r="C3206" s="545" t="s">
        <v>216</v>
      </c>
      <c r="D3206" s="546">
        <v>46052</v>
      </c>
      <c r="E3206" s="171" t="str">
        <f t="shared" si="50"/>
        <v>2026</v>
      </c>
      <c r="F3206" s="547">
        <v>2872</v>
      </c>
      <c r="G3206" s="548">
        <v>0</v>
      </c>
      <c r="H3206" s="547">
        <v>2872</v>
      </c>
      <c r="I3206" s="545" t="s">
        <v>12766</v>
      </c>
      <c r="J3206" s="545" t="s">
        <v>13307</v>
      </c>
      <c r="K3206" s="545"/>
      <c r="L3206" s="545"/>
      <c r="M3206" s="548" t="s">
        <v>13758</v>
      </c>
      <c r="N3206" s="545" t="s">
        <v>13413</v>
      </c>
      <c r="O3206" s="545"/>
      <c r="P3206" s="549">
        <v>13117</v>
      </c>
      <c r="Q3206" s="549">
        <v>1</v>
      </c>
      <c r="R3206" s="549">
        <v>172</v>
      </c>
      <c r="S3206" s="548">
        <v>2228</v>
      </c>
      <c r="T3206" s="548"/>
      <c r="U3206" s="99"/>
    </row>
    <row r="3207" spans="1:21" ht="19.5" customHeight="1">
      <c r="A3207" s="545">
        <v>10630</v>
      </c>
      <c r="B3207" s="545" t="s">
        <v>12773</v>
      </c>
      <c r="C3207" s="545" t="s">
        <v>216</v>
      </c>
      <c r="D3207" s="546">
        <v>46052</v>
      </c>
      <c r="E3207" s="171" t="str">
        <f t="shared" si="50"/>
        <v>2026</v>
      </c>
      <c r="F3207" s="547">
        <v>3070</v>
      </c>
      <c r="G3207" s="548">
        <v>0</v>
      </c>
      <c r="H3207" s="547">
        <v>3070</v>
      </c>
      <c r="I3207" s="545" t="s">
        <v>12766</v>
      </c>
      <c r="J3207" s="545" t="s">
        <v>13307</v>
      </c>
      <c r="K3207" s="545"/>
      <c r="L3207" s="545"/>
      <c r="M3207" s="548" t="s">
        <v>13758</v>
      </c>
      <c r="N3207" s="545" t="s">
        <v>13413</v>
      </c>
      <c r="O3207" s="545"/>
      <c r="P3207" s="549">
        <v>13118</v>
      </c>
      <c r="Q3207" s="549">
        <v>1</v>
      </c>
      <c r="R3207" s="549">
        <v>172</v>
      </c>
      <c r="S3207" s="548">
        <v>2228</v>
      </c>
      <c r="T3207" s="548"/>
      <c r="U3207" s="99"/>
    </row>
    <row r="3208" spans="1:21" ht="19.5" customHeight="1">
      <c r="A3208" s="545">
        <v>10631</v>
      </c>
      <c r="B3208" s="545" t="s">
        <v>12774</v>
      </c>
      <c r="C3208" s="545" t="s">
        <v>216</v>
      </c>
      <c r="D3208" s="546">
        <v>46052</v>
      </c>
      <c r="E3208" s="171" t="str">
        <f t="shared" si="50"/>
        <v>2026</v>
      </c>
      <c r="F3208" s="547">
        <v>2593</v>
      </c>
      <c r="G3208" s="548">
        <v>0</v>
      </c>
      <c r="H3208" s="547">
        <v>2593</v>
      </c>
      <c r="I3208" s="545" t="s">
        <v>12766</v>
      </c>
      <c r="J3208" s="545" t="s">
        <v>13307</v>
      </c>
      <c r="K3208" s="545"/>
      <c r="L3208" s="545"/>
      <c r="M3208" s="548" t="s">
        <v>13758</v>
      </c>
      <c r="N3208" s="545" t="s">
        <v>13413</v>
      </c>
      <c r="O3208" s="545"/>
      <c r="P3208" s="549">
        <v>13119</v>
      </c>
      <c r="Q3208" s="549">
        <v>1</v>
      </c>
      <c r="R3208" s="549">
        <v>172</v>
      </c>
      <c r="S3208" s="548">
        <v>2228</v>
      </c>
      <c r="T3208" s="548"/>
      <c r="U3208" s="99"/>
    </row>
    <row r="3209" spans="1:21" ht="19.5" customHeight="1">
      <c r="A3209" s="545">
        <v>10632</v>
      </c>
      <c r="B3209" s="545" t="s">
        <v>12775</v>
      </c>
      <c r="C3209" s="545" t="s">
        <v>216</v>
      </c>
      <c r="D3209" s="546">
        <v>46052</v>
      </c>
      <c r="E3209" s="171" t="str">
        <f t="shared" si="50"/>
        <v>2026</v>
      </c>
      <c r="F3209" s="547">
        <v>2593</v>
      </c>
      <c r="G3209" s="548">
        <v>0</v>
      </c>
      <c r="H3209" s="547">
        <v>2593</v>
      </c>
      <c r="I3209" s="545" t="s">
        <v>12766</v>
      </c>
      <c r="J3209" s="545" t="s">
        <v>13307</v>
      </c>
      <c r="K3209" s="545"/>
      <c r="L3209" s="545"/>
      <c r="M3209" s="548" t="s">
        <v>13758</v>
      </c>
      <c r="N3209" s="545" t="s">
        <v>13413</v>
      </c>
      <c r="O3209" s="545"/>
      <c r="P3209" s="549">
        <v>13120</v>
      </c>
      <c r="Q3209" s="549">
        <v>1</v>
      </c>
      <c r="R3209" s="549">
        <v>172</v>
      </c>
      <c r="S3209" s="548">
        <v>2228</v>
      </c>
      <c r="T3209" s="548"/>
      <c r="U3209" s="99"/>
    </row>
    <row r="3210" spans="1:21" ht="19.5" customHeight="1">
      <c r="A3210" s="545">
        <v>10633</v>
      </c>
      <c r="B3210" s="545" t="s">
        <v>12776</v>
      </c>
      <c r="C3210" s="545" t="s">
        <v>221</v>
      </c>
      <c r="D3210" s="546">
        <v>46052</v>
      </c>
      <c r="E3210" s="171" t="str">
        <f t="shared" si="50"/>
        <v>2026</v>
      </c>
      <c r="F3210" s="547">
        <v>37372</v>
      </c>
      <c r="G3210" s="548">
        <v>0.19</v>
      </c>
      <c r="H3210" s="547">
        <v>31405.040000000001</v>
      </c>
      <c r="I3210" s="545" t="s">
        <v>12738</v>
      </c>
      <c r="J3210" s="545" t="s">
        <v>13307</v>
      </c>
      <c r="K3210" s="545"/>
      <c r="L3210" s="545"/>
      <c r="M3210" s="548" t="s">
        <v>13758</v>
      </c>
      <c r="N3210" s="545" t="s">
        <v>13413</v>
      </c>
      <c r="O3210" s="545"/>
      <c r="P3210" s="549">
        <v>13122</v>
      </c>
      <c r="Q3210" s="549">
        <v>1</v>
      </c>
      <c r="R3210" s="549">
        <v>32</v>
      </c>
      <c r="S3210" s="548">
        <v>2228</v>
      </c>
      <c r="T3210" s="548"/>
      <c r="U3210" s="99"/>
    </row>
    <row r="3211" spans="1:21" ht="19.5" customHeight="1">
      <c r="A3211" s="545">
        <v>10634</v>
      </c>
      <c r="B3211" s="545" t="s">
        <v>12777</v>
      </c>
      <c r="C3211" s="545" t="s">
        <v>221</v>
      </c>
      <c r="D3211" s="546">
        <v>44634</v>
      </c>
      <c r="E3211" s="171" t="str">
        <f t="shared" si="50"/>
        <v>2022</v>
      </c>
      <c r="F3211" s="547">
        <v>10785.01</v>
      </c>
      <c r="G3211" s="548">
        <v>0.19</v>
      </c>
      <c r="H3211" s="547">
        <v>9063.0300000000007</v>
      </c>
      <c r="I3211" s="545" t="s">
        <v>12778</v>
      </c>
      <c r="J3211" s="545" t="s">
        <v>13305</v>
      </c>
      <c r="K3211" s="545"/>
      <c r="L3211" s="545"/>
      <c r="M3211" s="548" t="s">
        <v>13758</v>
      </c>
      <c r="N3211" s="545" t="s">
        <v>13413</v>
      </c>
      <c r="O3211" s="545"/>
      <c r="P3211" s="549">
        <v>13123</v>
      </c>
      <c r="Q3211" s="549">
        <v>1</v>
      </c>
      <c r="R3211" s="549">
        <v>173</v>
      </c>
      <c r="S3211" s="548">
        <v>2217</v>
      </c>
      <c r="T3211" s="548"/>
      <c r="U3211" s="99"/>
    </row>
    <row r="3212" spans="1:21" ht="19.5" customHeight="1">
      <c r="A3212" s="545">
        <v>10635</v>
      </c>
      <c r="B3212" s="545" t="s">
        <v>12779</v>
      </c>
      <c r="C3212" s="545" t="s">
        <v>221</v>
      </c>
      <c r="D3212" s="546">
        <v>44676</v>
      </c>
      <c r="E3212" s="171" t="str">
        <f t="shared" si="50"/>
        <v>2022</v>
      </c>
      <c r="F3212" s="547">
        <v>11088</v>
      </c>
      <c r="G3212" s="548">
        <v>0.19</v>
      </c>
      <c r="H3212" s="547">
        <v>9317.65</v>
      </c>
      <c r="I3212" s="545" t="s">
        <v>12743</v>
      </c>
      <c r="J3212" s="545" t="s">
        <v>13298</v>
      </c>
      <c r="K3212" s="545"/>
      <c r="L3212" s="545"/>
      <c r="M3212" s="548" t="s">
        <v>13758</v>
      </c>
      <c r="N3212" s="545" t="s">
        <v>13413</v>
      </c>
      <c r="O3212" s="545"/>
      <c r="P3212" s="549">
        <v>13130</v>
      </c>
      <c r="Q3212" s="549">
        <v>1</v>
      </c>
      <c r="R3212" s="549">
        <v>66</v>
      </c>
      <c r="S3212" s="548">
        <v>1012</v>
      </c>
      <c r="T3212" s="548"/>
      <c r="U3212" s="99"/>
    </row>
    <row r="3213" spans="1:21" ht="19.5" customHeight="1">
      <c r="A3213" s="545">
        <v>10636</v>
      </c>
      <c r="B3213" s="545" t="s">
        <v>12780</v>
      </c>
      <c r="C3213" s="545" t="s">
        <v>216</v>
      </c>
      <c r="D3213" s="546">
        <v>44676</v>
      </c>
      <c r="E3213" s="171" t="str">
        <f t="shared" si="50"/>
        <v>2022</v>
      </c>
      <c r="F3213" s="547">
        <v>1390194</v>
      </c>
      <c r="G3213" s="548">
        <v>0.19</v>
      </c>
      <c r="H3213" s="547">
        <v>1168230.25</v>
      </c>
      <c r="I3213" s="545" t="s">
        <v>12686</v>
      </c>
      <c r="J3213" s="545" t="s">
        <v>13296</v>
      </c>
      <c r="K3213" s="545" t="s">
        <v>16686</v>
      </c>
      <c r="L3213" s="545"/>
      <c r="M3213" s="548" t="s">
        <v>13868</v>
      </c>
      <c r="N3213" s="545" t="s">
        <v>13413</v>
      </c>
      <c r="O3213" s="545"/>
      <c r="P3213" s="549">
        <v>13131</v>
      </c>
      <c r="Q3213" s="549">
        <v>2</v>
      </c>
      <c r="R3213" s="549">
        <v>131</v>
      </c>
      <c r="S3213" s="548">
        <v>2218</v>
      </c>
      <c r="T3213" s="548"/>
      <c r="U3213" s="99"/>
    </row>
    <row r="3214" spans="1:21" ht="19.5" customHeight="1">
      <c r="A3214" s="545">
        <v>10637</v>
      </c>
      <c r="B3214" s="545" t="s">
        <v>12781</v>
      </c>
      <c r="C3214" s="545" t="s">
        <v>216</v>
      </c>
      <c r="D3214" s="546">
        <v>44676</v>
      </c>
      <c r="E3214" s="171" t="str">
        <f t="shared" si="50"/>
        <v>2022</v>
      </c>
      <c r="F3214" s="547">
        <v>1796900</v>
      </c>
      <c r="G3214" s="548">
        <v>0.19</v>
      </c>
      <c r="H3214" s="547">
        <v>1510000</v>
      </c>
      <c r="I3214" s="545" t="s">
        <v>12686</v>
      </c>
      <c r="J3214" s="545" t="s">
        <v>13296</v>
      </c>
      <c r="K3214" s="545" t="s">
        <v>16687</v>
      </c>
      <c r="L3214" s="545"/>
      <c r="M3214" s="548" t="s">
        <v>13868</v>
      </c>
      <c r="N3214" s="545" t="s">
        <v>13413</v>
      </c>
      <c r="O3214" s="545"/>
      <c r="P3214" s="549">
        <v>13132</v>
      </c>
      <c r="Q3214" s="549">
        <v>2</v>
      </c>
      <c r="R3214" s="549">
        <v>131</v>
      </c>
      <c r="S3214" s="548">
        <v>2218</v>
      </c>
      <c r="T3214" s="548"/>
      <c r="U3214" s="99"/>
    </row>
    <row r="3215" spans="1:21" ht="19.5" customHeight="1">
      <c r="A3215" s="545">
        <v>10638</v>
      </c>
      <c r="B3215" s="545" t="s">
        <v>12782</v>
      </c>
      <c r="C3215" s="545" t="s">
        <v>216</v>
      </c>
      <c r="D3215" s="546">
        <v>44676</v>
      </c>
      <c r="E3215" s="171" t="str">
        <f t="shared" si="50"/>
        <v>2022</v>
      </c>
      <c r="F3215" s="547">
        <v>1390194</v>
      </c>
      <c r="G3215" s="548">
        <v>0.19</v>
      </c>
      <c r="H3215" s="547">
        <v>1168230.25</v>
      </c>
      <c r="I3215" s="545" t="s">
        <v>12686</v>
      </c>
      <c r="J3215" s="545" t="s">
        <v>13296</v>
      </c>
      <c r="K3215" s="545" t="s">
        <v>16688</v>
      </c>
      <c r="L3215" s="545"/>
      <c r="M3215" s="548" t="s">
        <v>13868</v>
      </c>
      <c r="N3215" s="545" t="s">
        <v>13413</v>
      </c>
      <c r="O3215" s="545"/>
      <c r="P3215" s="549">
        <v>13133</v>
      </c>
      <c r="Q3215" s="549">
        <v>2</v>
      </c>
      <c r="R3215" s="549">
        <v>131</v>
      </c>
      <c r="S3215" s="548">
        <v>2218</v>
      </c>
      <c r="T3215" s="548"/>
      <c r="U3215" s="99"/>
    </row>
    <row r="3216" spans="1:21" ht="19.5" customHeight="1">
      <c r="A3216" s="545">
        <v>10639</v>
      </c>
      <c r="B3216" s="545" t="s">
        <v>12783</v>
      </c>
      <c r="C3216" s="545" t="s">
        <v>216</v>
      </c>
      <c r="D3216" s="546">
        <v>45062</v>
      </c>
      <c r="E3216" s="171" t="str">
        <f t="shared" si="50"/>
        <v>2023</v>
      </c>
      <c r="F3216" s="547">
        <v>982942</v>
      </c>
      <c r="G3216" s="548">
        <v>0.19</v>
      </c>
      <c r="H3216" s="547">
        <v>826001.68</v>
      </c>
      <c r="I3216" s="545" t="s">
        <v>12686</v>
      </c>
      <c r="J3216" s="545" t="s">
        <v>13309</v>
      </c>
      <c r="K3216" s="545" t="s">
        <v>16689</v>
      </c>
      <c r="L3216" s="545"/>
      <c r="M3216" s="548" t="s">
        <v>13868</v>
      </c>
      <c r="N3216" s="545" t="s">
        <v>13413</v>
      </c>
      <c r="O3216" s="545"/>
      <c r="P3216" s="549">
        <v>13134</v>
      </c>
      <c r="Q3216" s="549">
        <v>2</v>
      </c>
      <c r="R3216" s="549">
        <v>131</v>
      </c>
      <c r="S3216" s="548">
        <v>2266</v>
      </c>
      <c r="T3216" s="548"/>
      <c r="U3216" s="99"/>
    </row>
    <row r="3217" spans="1:21" ht="19.5" customHeight="1">
      <c r="A3217" s="545">
        <v>10640</v>
      </c>
      <c r="B3217" s="545" t="s">
        <v>12784</v>
      </c>
      <c r="C3217" s="545" t="s">
        <v>216</v>
      </c>
      <c r="D3217" s="546">
        <v>45062</v>
      </c>
      <c r="E3217" s="171" t="str">
        <f t="shared" si="50"/>
        <v>2023</v>
      </c>
      <c r="F3217" s="547">
        <v>982942</v>
      </c>
      <c r="G3217" s="548">
        <v>0.19</v>
      </c>
      <c r="H3217" s="547">
        <v>826001.68</v>
      </c>
      <c r="I3217" s="545" t="s">
        <v>12686</v>
      </c>
      <c r="J3217" s="545" t="s">
        <v>13309</v>
      </c>
      <c r="K3217" s="545" t="s">
        <v>16690</v>
      </c>
      <c r="L3217" s="545"/>
      <c r="M3217" s="548" t="s">
        <v>13868</v>
      </c>
      <c r="N3217" s="545" t="s">
        <v>13413</v>
      </c>
      <c r="O3217" s="545"/>
      <c r="P3217" s="549">
        <v>13135</v>
      </c>
      <c r="Q3217" s="549">
        <v>2</v>
      </c>
      <c r="R3217" s="549">
        <v>131</v>
      </c>
      <c r="S3217" s="548">
        <v>2266</v>
      </c>
      <c r="T3217" s="548"/>
      <c r="U3217" s="99"/>
    </row>
    <row r="3218" spans="1:21" ht="19.5" customHeight="1">
      <c r="A3218" s="545">
        <v>10641</v>
      </c>
      <c r="B3218" s="545" t="s">
        <v>12785</v>
      </c>
      <c r="C3218" s="545" t="s">
        <v>216</v>
      </c>
      <c r="D3218" s="546">
        <v>45062</v>
      </c>
      <c r="E3218" s="171" t="str">
        <f t="shared" si="50"/>
        <v>2023</v>
      </c>
      <c r="F3218" s="547">
        <v>982942</v>
      </c>
      <c r="G3218" s="548">
        <v>0.19</v>
      </c>
      <c r="H3218" s="547">
        <v>826001.68</v>
      </c>
      <c r="I3218" s="545" t="s">
        <v>12686</v>
      </c>
      <c r="J3218" s="545" t="s">
        <v>13309</v>
      </c>
      <c r="K3218" s="545" t="s">
        <v>16691</v>
      </c>
      <c r="L3218" s="545"/>
      <c r="M3218" s="548" t="s">
        <v>13868</v>
      </c>
      <c r="N3218" s="545" t="s">
        <v>13413</v>
      </c>
      <c r="O3218" s="545"/>
      <c r="P3218" s="549">
        <v>13136</v>
      </c>
      <c r="Q3218" s="549">
        <v>2</v>
      </c>
      <c r="R3218" s="549">
        <v>131</v>
      </c>
      <c r="S3218" s="548">
        <v>2266</v>
      </c>
      <c r="T3218" s="548"/>
      <c r="U3218" s="99"/>
    </row>
    <row r="3219" spans="1:21" ht="19.5" customHeight="1">
      <c r="A3219" s="545">
        <v>10642</v>
      </c>
      <c r="B3219" s="545" t="s">
        <v>12786</v>
      </c>
      <c r="C3219" s="545" t="s">
        <v>216</v>
      </c>
      <c r="D3219" s="546">
        <v>45062</v>
      </c>
      <c r="E3219" s="171" t="str">
        <f t="shared" si="50"/>
        <v>2023</v>
      </c>
      <c r="F3219" s="547">
        <v>1597281</v>
      </c>
      <c r="G3219" s="548">
        <v>0.19</v>
      </c>
      <c r="H3219" s="547">
        <v>1342252.94</v>
      </c>
      <c r="I3219" s="545" t="s">
        <v>12686</v>
      </c>
      <c r="J3219" s="545" t="s">
        <v>13309</v>
      </c>
      <c r="K3219" s="545" t="s">
        <v>16692</v>
      </c>
      <c r="L3219" s="545"/>
      <c r="M3219" s="548" t="s">
        <v>13868</v>
      </c>
      <c r="N3219" s="545" t="s">
        <v>13413</v>
      </c>
      <c r="O3219" s="545"/>
      <c r="P3219" s="549">
        <v>13137</v>
      </c>
      <c r="Q3219" s="549">
        <v>2</v>
      </c>
      <c r="R3219" s="549">
        <v>131</v>
      </c>
      <c r="S3219" s="548">
        <v>2266</v>
      </c>
      <c r="T3219" s="548"/>
      <c r="U3219" s="99"/>
    </row>
    <row r="3220" spans="1:21" ht="19.5" customHeight="1">
      <c r="A3220" s="545">
        <v>10643</v>
      </c>
      <c r="B3220" s="545" t="s">
        <v>12787</v>
      </c>
      <c r="C3220" s="545" t="s">
        <v>216</v>
      </c>
      <c r="D3220" s="546">
        <v>44687</v>
      </c>
      <c r="E3220" s="171" t="str">
        <f t="shared" si="50"/>
        <v>2022</v>
      </c>
      <c r="F3220" s="547">
        <v>2102334</v>
      </c>
      <c r="G3220" s="548">
        <v>0.19</v>
      </c>
      <c r="H3220" s="547">
        <v>1766667.23</v>
      </c>
      <c r="I3220" s="545" t="s">
        <v>12686</v>
      </c>
      <c r="J3220" s="545" t="s">
        <v>13309</v>
      </c>
      <c r="K3220" s="545" t="s">
        <v>16693</v>
      </c>
      <c r="L3220" s="545"/>
      <c r="M3220" s="548" t="s">
        <v>13868</v>
      </c>
      <c r="N3220" s="545" t="s">
        <v>13413</v>
      </c>
      <c r="O3220" s="545"/>
      <c r="P3220" s="549">
        <v>13138</v>
      </c>
      <c r="Q3220" s="549">
        <v>2</v>
      </c>
      <c r="R3220" s="549">
        <v>131</v>
      </c>
      <c r="S3220" s="548">
        <v>2266</v>
      </c>
      <c r="T3220" s="548"/>
      <c r="U3220" s="99"/>
    </row>
    <row r="3221" spans="1:21" ht="19.5" customHeight="1">
      <c r="A3221" s="545">
        <v>10644</v>
      </c>
      <c r="B3221" s="545" t="s">
        <v>12788</v>
      </c>
      <c r="C3221" s="545" t="s">
        <v>216</v>
      </c>
      <c r="D3221" s="546">
        <v>45069</v>
      </c>
      <c r="E3221" s="171" t="str">
        <f t="shared" si="50"/>
        <v>2023</v>
      </c>
      <c r="F3221" s="547">
        <v>2733807</v>
      </c>
      <c r="G3221" s="548">
        <v>0.19</v>
      </c>
      <c r="H3221" s="547">
        <v>2297316.81</v>
      </c>
      <c r="I3221" s="545" t="s">
        <v>12686</v>
      </c>
      <c r="J3221" s="545" t="s">
        <v>13309</v>
      </c>
      <c r="K3221" s="545" t="s">
        <v>16694</v>
      </c>
      <c r="L3221" s="545"/>
      <c r="M3221" s="548" t="s">
        <v>13868</v>
      </c>
      <c r="N3221" s="545" t="s">
        <v>13413</v>
      </c>
      <c r="O3221" s="545"/>
      <c r="P3221" s="549">
        <v>13139</v>
      </c>
      <c r="Q3221" s="549">
        <v>2</v>
      </c>
      <c r="R3221" s="549">
        <v>131</v>
      </c>
      <c r="S3221" s="548">
        <v>2266</v>
      </c>
      <c r="T3221" s="548"/>
      <c r="U3221" s="99"/>
    </row>
    <row r="3222" spans="1:21" ht="19.5" customHeight="1">
      <c r="A3222" s="545">
        <v>10645</v>
      </c>
      <c r="B3222" s="545" t="s">
        <v>12789</v>
      </c>
      <c r="C3222" s="545" t="s">
        <v>216</v>
      </c>
      <c r="D3222" s="546">
        <v>45054</v>
      </c>
      <c r="E3222" s="171" t="str">
        <f t="shared" si="50"/>
        <v>2023</v>
      </c>
      <c r="F3222" s="547">
        <v>2518789</v>
      </c>
      <c r="G3222" s="548">
        <v>0.19</v>
      </c>
      <c r="H3222" s="547">
        <v>2116629.41</v>
      </c>
      <c r="I3222" s="545" t="s">
        <v>12686</v>
      </c>
      <c r="J3222" s="545" t="s">
        <v>13309</v>
      </c>
      <c r="K3222" s="545" t="s">
        <v>16695</v>
      </c>
      <c r="L3222" s="545"/>
      <c r="M3222" s="548" t="s">
        <v>13868</v>
      </c>
      <c r="N3222" s="545" t="s">
        <v>13413</v>
      </c>
      <c r="O3222" s="545"/>
      <c r="P3222" s="549">
        <v>13140</v>
      </c>
      <c r="Q3222" s="549">
        <v>2</v>
      </c>
      <c r="R3222" s="549">
        <v>131</v>
      </c>
      <c r="S3222" s="548">
        <v>2266</v>
      </c>
      <c r="T3222" s="548"/>
      <c r="U3222" s="99"/>
    </row>
    <row r="3223" spans="1:21" ht="19.5" customHeight="1">
      <c r="A3223" s="545">
        <v>10646</v>
      </c>
      <c r="B3223" s="545" t="s">
        <v>12790</v>
      </c>
      <c r="C3223" s="545" t="s">
        <v>216</v>
      </c>
      <c r="D3223" s="546">
        <v>45062</v>
      </c>
      <c r="E3223" s="171" t="str">
        <f t="shared" si="50"/>
        <v>2023</v>
      </c>
      <c r="F3223" s="547">
        <v>1720148</v>
      </c>
      <c r="G3223" s="548">
        <v>0.19</v>
      </c>
      <c r="H3223" s="547">
        <v>1445502.52</v>
      </c>
      <c r="I3223" s="545" t="s">
        <v>12686</v>
      </c>
      <c r="J3223" s="545" t="s">
        <v>13309</v>
      </c>
      <c r="K3223" s="545" t="s">
        <v>16696</v>
      </c>
      <c r="L3223" s="545"/>
      <c r="M3223" s="548" t="s">
        <v>13868</v>
      </c>
      <c r="N3223" s="545" t="s">
        <v>13413</v>
      </c>
      <c r="O3223" s="545"/>
      <c r="P3223" s="549">
        <v>13141</v>
      </c>
      <c r="Q3223" s="549">
        <v>2</v>
      </c>
      <c r="R3223" s="549">
        <v>131</v>
      </c>
      <c r="S3223" s="548">
        <v>2266</v>
      </c>
      <c r="T3223" s="548"/>
      <c r="U3223" s="99"/>
    </row>
    <row r="3224" spans="1:21" ht="19.5" customHeight="1">
      <c r="A3224" s="545">
        <v>10647</v>
      </c>
      <c r="B3224" s="545" t="s">
        <v>12791</v>
      </c>
      <c r="C3224" s="545" t="s">
        <v>216</v>
      </c>
      <c r="D3224" s="546">
        <v>45069</v>
      </c>
      <c r="E3224" s="171" t="str">
        <f t="shared" si="50"/>
        <v>2023</v>
      </c>
      <c r="F3224" s="547">
        <v>982942</v>
      </c>
      <c r="G3224" s="548">
        <v>0.19</v>
      </c>
      <c r="H3224" s="547">
        <v>826001.68</v>
      </c>
      <c r="I3224" s="545" t="s">
        <v>12686</v>
      </c>
      <c r="J3224" s="545" t="s">
        <v>13309</v>
      </c>
      <c r="K3224" s="545" t="s">
        <v>16697</v>
      </c>
      <c r="L3224" s="545"/>
      <c r="M3224" s="548" t="s">
        <v>13868</v>
      </c>
      <c r="N3224" s="545" t="s">
        <v>13413</v>
      </c>
      <c r="O3224" s="545"/>
      <c r="P3224" s="549">
        <v>13142</v>
      </c>
      <c r="Q3224" s="549">
        <v>2</v>
      </c>
      <c r="R3224" s="549">
        <v>131</v>
      </c>
      <c r="S3224" s="548">
        <v>2266</v>
      </c>
      <c r="T3224" s="548"/>
      <c r="U3224" s="99"/>
    </row>
    <row r="3225" spans="1:21" ht="19.5" customHeight="1">
      <c r="A3225" s="545">
        <v>10648</v>
      </c>
      <c r="B3225" s="545" t="s">
        <v>12792</v>
      </c>
      <c r="C3225" s="545" t="s">
        <v>216</v>
      </c>
      <c r="D3225" s="546">
        <v>45069</v>
      </c>
      <c r="E3225" s="171" t="str">
        <f t="shared" si="50"/>
        <v>2023</v>
      </c>
      <c r="F3225" s="547">
        <v>982942</v>
      </c>
      <c r="G3225" s="548">
        <v>0.19</v>
      </c>
      <c r="H3225" s="547">
        <v>826001.68</v>
      </c>
      <c r="I3225" s="545" t="s">
        <v>12686</v>
      </c>
      <c r="J3225" s="545" t="s">
        <v>13309</v>
      </c>
      <c r="K3225" s="545" t="s">
        <v>16698</v>
      </c>
      <c r="L3225" s="545"/>
      <c r="M3225" s="548" t="s">
        <v>13868</v>
      </c>
      <c r="N3225" s="545" t="s">
        <v>13413</v>
      </c>
      <c r="O3225" s="545"/>
      <c r="P3225" s="549">
        <v>13143</v>
      </c>
      <c r="Q3225" s="549">
        <v>2</v>
      </c>
      <c r="R3225" s="549">
        <v>131</v>
      </c>
      <c r="S3225" s="548">
        <v>2266</v>
      </c>
      <c r="T3225" s="548"/>
      <c r="U3225" s="99"/>
    </row>
    <row r="3226" spans="1:21" ht="19.5" customHeight="1">
      <c r="A3226" s="545">
        <v>10649</v>
      </c>
      <c r="B3226" s="545" t="s">
        <v>12793</v>
      </c>
      <c r="C3226" s="545" t="s">
        <v>216</v>
      </c>
      <c r="D3226" s="546">
        <v>45069</v>
      </c>
      <c r="E3226" s="171" t="str">
        <f t="shared" si="50"/>
        <v>2023</v>
      </c>
      <c r="F3226" s="547">
        <v>982942</v>
      </c>
      <c r="G3226" s="548">
        <v>0.19</v>
      </c>
      <c r="H3226" s="547">
        <v>826001.68</v>
      </c>
      <c r="I3226" s="545" t="s">
        <v>12686</v>
      </c>
      <c r="J3226" s="545" t="s">
        <v>13309</v>
      </c>
      <c r="K3226" s="545" t="s">
        <v>16699</v>
      </c>
      <c r="L3226" s="545"/>
      <c r="M3226" s="548" t="s">
        <v>13868</v>
      </c>
      <c r="N3226" s="545" t="s">
        <v>13413</v>
      </c>
      <c r="O3226" s="545"/>
      <c r="P3226" s="549">
        <v>13144</v>
      </c>
      <c r="Q3226" s="549">
        <v>2</v>
      </c>
      <c r="R3226" s="549">
        <v>131</v>
      </c>
      <c r="S3226" s="548">
        <v>2266</v>
      </c>
      <c r="T3226" s="548"/>
      <c r="U3226" s="99"/>
    </row>
    <row r="3227" spans="1:21" ht="19.5" customHeight="1">
      <c r="A3227" s="545">
        <v>10650</v>
      </c>
      <c r="B3227" s="545" t="s">
        <v>12794</v>
      </c>
      <c r="C3227" s="545" t="s">
        <v>216</v>
      </c>
      <c r="D3227" s="546">
        <v>45069</v>
      </c>
      <c r="E3227" s="171" t="str">
        <f t="shared" si="50"/>
        <v>2023</v>
      </c>
      <c r="F3227" s="547">
        <v>982942</v>
      </c>
      <c r="G3227" s="548">
        <v>0.19</v>
      </c>
      <c r="H3227" s="547">
        <v>826001.68</v>
      </c>
      <c r="I3227" s="545" t="s">
        <v>12686</v>
      </c>
      <c r="J3227" s="545" t="s">
        <v>13309</v>
      </c>
      <c r="K3227" s="545" t="s">
        <v>16700</v>
      </c>
      <c r="L3227" s="545"/>
      <c r="M3227" s="548" t="s">
        <v>13868</v>
      </c>
      <c r="N3227" s="545" t="s">
        <v>13413</v>
      </c>
      <c r="O3227" s="545"/>
      <c r="P3227" s="549">
        <v>13145</v>
      </c>
      <c r="Q3227" s="549">
        <v>2</v>
      </c>
      <c r="R3227" s="549">
        <v>131</v>
      </c>
      <c r="S3227" s="548">
        <v>2266</v>
      </c>
      <c r="T3227" s="548"/>
      <c r="U3227" s="99"/>
    </row>
    <row r="3228" spans="1:21" ht="19.5" customHeight="1">
      <c r="A3228" s="545">
        <v>10651</v>
      </c>
      <c r="B3228" s="545" t="s">
        <v>12795</v>
      </c>
      <c r="C3228" s="545" t="s">
        <v>216</v>
      </c>
      <c r="D3228" s="546">
        <v>45069</v>
      </c>
      <c r="E3228" s="171" t="str">
        <f t="shared" si="50"/>
        <v>2023</v>
      </c>
      <c r="F3228" s="547">
        <v>1468269.01</v>
      </c>
      <c r="G3228" s="548">
        <v>0.19</v>
      </c>
      <c r="H3228" s="547">
        <v>1233839.5</v>
      </c>
      <c r="I3228" s="545" t="s">
        <v>12686</v>
      </c>
      <c r="J3228" s="545" t="s">
        <v>13309</v>
      </c>
      <c r="K3228" s="545" t="s">
        <v>16701</v>
      </c>
      <c r="L3228" s="545"/>
      <c r="M3228" s="548" t="s">
        <v>13868</v>
      </c>
      <c r="N3228" s="545" t="s">
        <v>13413</v>
      </c>
      <c r="O3228" s="545"/>
      <c r="P3228" s="549">
        <v>13146</v>
      </c>
      <c r="Q3228" s="549">
        <v>2</v>
      </c>
      <c r="R3228" s="549">
        <v>131</v>
      </c>
      <c r="S3228" s="548">
        <v>2266</v>
      </c>
      <c r="T3228" s="548"/>
      <c r="U3228" s="99"/>
    </row>
    <row r="3229" spans="1:21" ht="19.5" customHeight="1">
      <c r="A3229" s="545">
        <v>10652</v>
      </c>
      <c r="B3229" s="545" t="s">
        <v>12796</v>
      </c>
      <c r="C3229" s="545" t="s">
        <v>216</v>
      </c>
      <c r="D3229" s="546">
        <v>45069</v>
      </c>
      <c r="E3229" s="171" t="str">
        <f t="shared" si="50"/>
        <v>2023</v>
      </c>
      <c r="F3229" s="547">
        <v>4116069</v>
      </c>
      <c r="G3229" s="548">
        <v>0.19</v>
      </c>
      <c r="H3229" s="547">
        <v>3458881.51</v>
      </c>
      <c r="I3229" s="545" t="s">
        <v>12686</v>
      </c>
      <c r="J3229" s="545" t="s">
        <v>13309</v>
      </c>
      <c r="K3229" s="545" t="s">
        <v>16702</v>
      </c>
      <c r="L3229" s="545"/>
      <c r="M3229" s="548" t="s">
        <v>13868</v>
      </c>
      <c r="N3229" s="545" t="s">
        <v>13413</v>
      </c>
      <c r="O3229" s="545"/>
      <c r="P3229" s="549">
        <v>13147</v>
      </c>
      <c r="Q3229" s="549">
        <v>2</v>
      </c>
      <c r="R3229" s="549">
        <v>131</v>
      </c>
      <c r="S3229" s="548">
        <v>2266</v>
      </c>
      <c r="T3229" s="548"/>
      <c r="U3229" s="99"/>
    </row>
    <row r="3230" spans="1:21" ht="19.5" customHeight="1">
      <c r="A3230" s="545">
        <v>10653</v>
      </c>
      <c r="B3230" s="545" t="s">
        <v>12797</v>
      </c>
      <c r="C3230" s="545" t="s">
        <v>216</v>
      </c>
      <c r="D3230" s="546">
        <v>45069</v>
      </c>
      <c r="E3230" s="171" t="str">
        <f t="shared" si="50"/>
        <v>2023</v>
      </c>
      <c r="F3230" s="547">
        <v>4116069</v>
      </c>
      <c r="G3230" s="548">
        <v>0.19</v>
      </c>
      <c r="H3230" s="547">
        <v>3458881.51</v>
      </c>
      <c r="I3230" s="545" t="s">
        <v>12686</v>
      </c>
      <c r="J3230" s="545" t="s">
        <v>13309</v>
      </c>
      <c r="K3230" s="545" t="s">
        <v>16703</v>
      </c>
      <c r="L3230" s="545"/>
      <c r="M3230" s="548" t="s">
        <v>13868</v>
      </c>
      <c r="N3230" s="545" t="s">
        <v>13413</v>
      </c>
      <c r="O3230" s="545"/>
      <c r="P3230" s="549">
        <v>13148</v>
      </c>
      <c r="Q3230" s="549">
        <v>2</v>
      </c>
      <c r="R3230" s="549">
        <v>131</v>
      </c>
      <c r="S3230" s="548">
        <v>2266</v>
      </c>
      <c r="T3230" s="548"/>
      <c r="U3230" s="99"/>
    </row>
    <row r="3231" spans="1:21" ht="19.5" customHeight="1">
      <c r="A3231" s="545">
        <v>10654</v>
      </c>
      <c r="B3231" s="545" t="s">
        <v>12798</v>
      </c>
      <c r="C3231" s="545" t="s">
        <v>216</v>
      </c>
      <c r="D3231" s="546">
        <v>45069</v>
      </c>
      <c r="E3231" s="171" t="str">
        <f t="shared" si="50"/>
        <v>2023</v>
      </c>
      <c r="F3231" s="547">
        <v>4116069</v>
      </c>
      <c r="G3231" s="548">
        <v>0.19</v>
      </c>
      <c r="H3231" s="547">
        <v>3458881.51</v>
      </c>
      <c r="I3231" s="545" t="s">
        <v>12686</v>
      </c>
      <c r="J3231" s="545" t="s">
        <v>13309</v>
      </c>
      <c r="K3231" s="545" t="s">
        <v>16704</v>
      </c>
      <c r="L3231" s="545"/>
      <c r="M3231" s="548" t="s">
        <v>13868</v>
      </c>
      <c r="N3231" s="545" t="s">
        <v>13413</v>
      </c>
      <c r="O3231" s="545"/>
      <c r="P3231" s="549">
        <v>13149</v>
      </c>
      <c r="Q3231" s="549">
        <v>2</v>
      </c>
      <c r="R3231" s="549">
        <v>131</v>
      </c>
      <c r="S3231" s="548">
        <v>2266</v>
      </c>
      <c r="T3231" s="548"/>
      <c r="U3231" s="99"/>
    </row>
    <row r="3232" spans="1:21" ht="19.5" customHeight="1">
      <c r="A3232" s="545">
        <v>10655</v>
      </c>
      <c r="B3232" s="545" t="s">
        <v>12799</v>
      </c>
      <c r="C3232" s="545" t="s">
        <v>216</v>
      </c>
      <c r="D3232" s="546">
        <v>44691</v>
      </c>
      <c r="E3232" s="171" t="str">
        <f t="shared" si="50"/>
        <v>2022</v>
      </c>
      <c r="F3232" s="547">
        <v>142812</v>
      </c>
      <c r="G3232" s="548">
        <v>0.19</v>
      </c>
      <c r="H3232" s="547">
        <v>120010.08</v>
      </c>
      <c r="I3232" s="545" t="s">
        <v>12734</v>
      </c>
      <c r="J3232" s="545" t="s">
        <v>13298</v>
      </c>
      <c r="K3232" s="545"/>
      <c r="L3232" s="545"/>
      <c r="M3232" s="548" t="s">
        <v>13758</v>
      </c>
      <c r="N3232" s="545" t="s">
        <v>13413</v>
      </c>
      <c r="O3232" s="545"/>
      <c r="P3232" s="549">
        <v>13151</v>
      </c>
      <c r="Q3232" s="549">
        <v>1</v>
      </c>
      <c r="R3232" s="549">
        <v>155</v>
      </c>
      <c r="S3232" s="548">
        <v>1012</v>
      </c>
      <c r="T3232" s="548"/>
      <c r="U3232" s="99"/>
    </row>
    <row r="3233" spans="1:21" ht="19.5" customHeight="1">
      <c r="A3233" s="545">
        <v>10656</v>
      </c>
      <c r="B3233" s="545" t="s">
        <v>12800</v>
      </c>
      <c r="C3233" s="545" t="s">
        <v>216</v>
      </c>
      <c r="D3233" s="546">
        <v>44691</v>
      </c>
      <c r="E3233" s="171" t="str">
        <f t="shared" si="50"/>
        <v>2022</v>
      </c>
      <c r="F3233" s="547">
        <v>367927</v>
      </c>
      <c r="G3233" s="548">
        <v>0.19</v>
      </c>
      <c r="H3233" s="547">
        <v>309182.34999999998</v>
      </c>
      <c r="I3233" s="545" t="s">
        <v>12734</v>
      </c>
      <c r="J3233" s="545" t="s">
        <v>13298</v>
      </c>
      <c r="K3233" s="545"/>
      <c r="L3233" s="545"/>
      <c r="M3233" s="548" t="s">
        <v>13758</v>
      </c>
      <c r="N3233" s="545" t="s">
        <v>13413</v>
      </c>
      <c r="O3233" s="545"/>
      <c r="P3233" s="549">
        <v>13152</v>
      </c>
      <c r="Q3233" s="549">
        <v>1</v>
      </c>
      <c r="R3233" s="549">
        <v>155</v>
      </c>
      <c r="S3233" s="548">
        <v>1012</v>
      </c>
      <c r="T3233" s="548"/>
      <c r="U3233" s="99"/>
    </row>
    <row r="3234" spans="1:21" ht="19.5" customHeight="1">
      <c r="A3234" s="545">
        <v>10657</v>
      </c>
      <c r="B3234" s="545" t="s">
        <v>12801</v>
      </c>
      <c r="C3234" s="545" t="s">
        <v>216</v>
      </c>
      <c r="D3234" s="546">
        <v>44691</v>
      </c>
      <c r="E3234" s="171" t="str">
        <f t="shared" si="50"/>
        <v>2022</v>
      </c>
      <c r="F3234" s="547">
        <v>706088</v>
      </c>
      <c r="G3234" s="548">
        <v>0.19</v>
      </c>
      <c r="H3234" s="547">
        <v>593351.26</v>
      </c>
      <c r="I3234" s="545" t="s">
        <v>12734</v>
      </c>
      <c r="J3234" s="545" t="s">
        <v>13298</v>
      </c>
      <c r="K3234" s="545"/>
      <c r="L3234" s="545"/>
      <c r="M3234" s="548" t="s">
        <v>13758</v>
      </c>
      <c r="N3234" s="545" t="s">
        <v>13413</v>
      </c>
      <c r="O3234" s="545"/>
      <c r="P3234" s="549">
        <v>13153</v>
      </c>
      <c r="Q3234" s="549">
        <v>1</v>
      </c>
      <c r="R3234" s="549">
        <v>155</v>
      </c>
      <c r="S3234" s="548">
        <v>1012</v>
      </c>
      <c r="T3234" s="548"/>
      <c r="U3234" s="99"/>
    </row>
    <row r="3235" spans="1:21" ht="19.5" customHeight="1">
      <c r="A3235" s="545">
        <v>10658</v>
      </c>
      <c r="B3235" s="545" t="s">
        <v>12802</v>
      </c>
      <c r="C3235" s="545" t="s">
        <v>216</v>
      </c>
      <c r="D3235" s="546">
        <v>44691</v>
      </c>
      <c r="E3235" s="171" t="str">
        <f t="shared" si="50"/>
        <v>2022</v>
      </c>
      <c r="F3235" s="547">
        <v>1291734</v>
      </c>
      <c r="G3235" s="548">
        <v>0.19</v>
      </c>
      <c r="H3235" s="547">
        <v>1085490.76</v>
      </c>
      <c r="I3235" s="545" t="s">
        <v>12734</v>
      </c>
      <c r="J3235" s="545" t="s">
        <v>13298</v>
      </c>
      <c r="K3235" s="545"/>
      <c r="L3235" s="545"/>
      <c r="M3235" s="548" t="s">
        <v>13758</v>
      </c>
      <c r="N3235" s="545" t="s">
        <v>13413</v>
      </c>
      <c r="O3235" s="545"/>
      <c r="P3235" s="549">
        <v>13154</v>
      </c>
      <c r="Q3235" s="549">
        <v>1</v>
      </c>
      <c r="R3235" s="549">
        <v>155</v>
      </c>
      <c r="S3235" s="548">
        <v>1012</v>
      </c>
      <c r="T3235" s="548"/>
      <c r="U3235" s="99"/>
    </row>
    <row r="3236" spans="1:21" ht="19.5" customHeight="1">
      <c r="A3236" s="545">
        <v>10659</v>
      </c>
      <c r="B3236" s="545" t="s">
        <v>12803</v>
      </c>
      <c r="C3236" s="545" t="s">
        <v>216</v>
      </c>
      <c r="D3236" s="546">
        <v>44691</v>
      </c>
      <c r="E3236" s="171" t="str">
        <f t="shared" si="50"/>
        <v>2022</v>
      </c>
      <c r="F3236" s="547">
        <v>31000</v>
      </c>
      <c r="G3236" s="548">
        <v>0.19</v>
      </c>
      <c r="H3236" s="547">
        <v>26050.42</v>
      </c>
      <c r="I3236" s="545" t="s">
        <v>12734</v>
      </c>
      <c r="J3236" s="545" t="s">
        <v>13296</v>
      </c>
      <c r="K3236" s="545"/>
      <c r="L3236" s="545"/>
      <c r="M3236" s="548" t="s">
        <v>13758</v>
      </c>
      <c r="N3236" s="545" t="s">
        <v>13413</v>
      </c>
      <c r="O3236" s="545"/>
      <c r="P3236" s="549">
        <v>13155</v>
      </c>
      <c r="Q3236" s="549">
        <v>1</v>
      </c>
      <c r="R3236" s="549">
        <v>155</v>
      </c>
      <c r="S3236" s="548">
        <v>2218</v>
      </c>
      <c r="T3236" s="548"/>
      <c r="U3236" s="99"/>
    </row>
    <row r="3237" spans="1:21" ht="19.5" customHeight="1">
      <c r="A3237" s="545">
        <v>10660</v>
      </c>
      <c r="B3237" s="545" t="s">
        <v>12804</v>
      </c>
      <c r="C3237" s="545" t="s">
        <v>206</v>
      </c>
      <c r="D3237" s="546">
        <v>44691</v>
      </c>
      <c r="E3237" s="171" t="str">
        <f t="shared" si="50"/>
        <v>2022</v>
      </c>
      <c r="F3237" s="547">
        <v>17943</v>
      </c>
      <c r="G3237" s="548">
        <v>0.19</v>
      </c>
      <c r="H3237" s="547">
        <v>15078.15</v>
      </c>
      <c r="I3237" s="545" t="s">
        <v>12734</v>
      </c>
      <c r="J3237" s="545" t="s">
        <v>13296</v>
      </c>
      <c r="K3237" s="545"/>
      <c r="L3237" s="545"/>
      <c r="M3237" s="548" t="s">
        <v>13758</v>
      </c>
      <c r="N3237" s="545" t="s">
        <v>13413</v>
      </c>
      <c r="O3237" s="545"/>
      <c r="P3237" s="549">
        <v>13156</v>
      </c>
      <c r="Q3237" s="549">
        <v>1</v>
      </c>
      <c r="R3237" s="549">
        <v>155</v>
      </c>
      <c r="S3237" s="548">
        <v>2218</v>
      </c>
      <c r="T3237" s="548"/>
      <c r="U3237" s="99"/>
    </row>
    <row r="3238" spans="1:21" ht="19.5" customHeight="1">
      <c r="A3238" s="545">
        <v>10661</v>
      </c>
      <c r="B3238" s="545" t="s">
        <v>12805</v>
      </c>
      <c r="C3238" s="545" t="s">
        <v>216</v>
      </c>
      <c r="D3238" s="546">
        <v>44691</v>
      </c>
      <c r="E3238" s="171" t="str">
        <f t="shared" si="50"/>
        <v>2022</v>
      </c>
      <c r="F3238" s="547">
        <v>139500</v>
      </c>
      <c r="G3238" s="548">
        <v>0.19</v>
      </c>
      <c r="H3238" s="547">
        <v>117226.89</v>
      </c>
      <c r="I3238" s="545" t="s">
        <v>12686</v>
      </c>
      <c r="J3238" s="545" t="s">
        <v>13296</v>
      </c>
      <c r="K3238" s="545"/>
      <c r="L3238" s="545"/>
      <c r="M3238" s="548" t="s">
        <v>13868</v>
      </c>
      <c r="N3238" s="545" t="s">
        <v>13413</v>
      </c>
      <c r="O3238" s="545"/>
      <c r="P3238" s="549">
        <v>13157</v>
      </c>
      <c r="Q3238" s="549">
        <v>2</v>
      </c>
      <c r="R3238" s="549">
        <v>131</v>
      </c>
      <c r="S3238" s="548">
        <v>2218</v>
      </c>
      <c r="T3238" s="548"/>
      <c r="U3238" s="99"/>
    </row>
    <row r="3239" spans="1:21" ht="19.5" customHeight="1">
      <c r="A3239" s="545">
        <v>10662</v>
      </c>
      <c r="B3239" s="545" t="s">
        <v>13310</v>
      </c>
      <c r="C3239" s="545" t="s">
        <v>221</v>
      </c>
      <c r="D3239" s="546">
        <v>46052</v>
      </c>
      <c r="E3239" s="171" t="str">
        <f t="shared" si="50"/>
        <v>2026</v>
      </c>
      <c r="F3239" s="547">
        <v>23666</v>
      </c>
      <c r="G3239" s="548">
        <v>0.19</v>
      </c>
      <c r="H3239" s="547">
        <v>19887.39</v>
      </c>
      <c r="I3239" s="545" t="s">
        <v>12806</v>
      </c>
      <c r="J3239" s="545" t="s">
        <v>13307</v>
      </c>
      <c r="K3239" s="545"/>
      <c r="L3239" s="545"/>
      <c r="M3239" s="548" t="s">
        <v>13868</v>
      </c>
      <c r="N3239" s="545" t="s">
        <v>13413</v>
      </c>
      <c r="O3239" s="545"/>
      <c r="P3239" s="549">
        <v>13158</v>
      </c>
      <c r="Q3239" s="549">
        <v>2</v>
      </c>
      <c r="R3239" s="549">
        <v>38</v>
      </c>
      <c r="S3239" s="548">
        <v>2228</v>
      </c>
      <c r="T3239" s="548"/>
      <c r="U3239" s="99"/>
    </row>
    <row r="3240" spans="1:21" ht="19.5" customHeight="1">
      <c r="A3240" s="545">
        <v>10663</v>
      </c>
      <c r="B3240" s="545" t="s">
        <v>12807</v>
      </c>
      <c r="C3240" s="545" t="s">
        <v>221</v>
      </c>
      <c r="D3240" s="546">
        <v>46052</v>
      </c>
      <c r="E3240" s="171" t="str">
        <f t="shared" si="50"/>
        <v>2026</v>
      </c>
      <c r="F3240" s="547">
        <v>8027</v>
      </c>
      <c r="G3240" s="548">
        <v>0.19</v>
      </c>
      <c r="H3240" s="547">
        <v>6745.38</v>
      </c>
      <c r="I3240" s="545" t="s">
        <v>12806</v>
      </c>
      <c r="J3240" s="545" t="s">
        <v>13307</v>
      </c>
      <c r="K3240" s="545" t="s">
        <v>16705</v>
      </c>
      <c r="L3240" s="545"/>
      <c r="M3240" s="548" t="s">
        <v>13758</v>
      </c>
      <c r="N3240" s="545" t="s">
        <v>13413</v>
      </c>
      <c r="O3240" s="545"/>
      <c r="P3240" s="549">
        <v>13159</v>
      </c>
      <c r="Q3240" s="549">
        <v>1</v>
      </c>
      <c r="R3240" s="549">
        <v>38</v>
      </c>
      <c r="S3240" s="548">
        <v>2228</v>
      </c>
      <c r="T3240" s="548"/>
      <c r="U3240" s="99"/>
    </row>
    <row r="3241" spans="1:21" ht="19.5" customHeight="1">
      <c r="A3241" s="545">
        <v>10664</v>
      </c>
      <c r="B3241" s="545" t="s">
        <v>13311</v>
      </c>
      <c r="C3241" s="545" t="s">
        <v>221</v>
      </c>
      <c r="D3241" s="546">
        <v>46052</v>
      </c>
      <c r="E3241" s="171" t="str">
        <f t="shared" si="50"/>
        <v>2026</v>
      </c>
      <c r="F3241" s="547">
        <v>7862</v>
      </c>
      <c r="G3241" s="548">
        <v>0.19</v>
      </c>
      <c r="H3241" s="547">
        <v>6606.72</v>
      </c>
      <c r="I3241" s="545" t="s">
        <v>12806</v>
      </c>
      <c r="J3241" s="545" t="s">
        <v>13307</v>
      </c>
      <c r="K3241" s="545" t="s">
        <v>16706</v>
      </c>
      <c r="L3241" s="545"/>
      <c r="M3241" s="548" t="s">
        <v>13758</v>
      </c>
      <c r="N3241" s="545" t="s">
        <v>13413</v>
      </c>
      <c r="O3241" s="545"/>
      <c r="P3241" s="549">
        <v>13160</v>
      </c>
      <c r="Q3241" s="549">
        <v>1</v>
      </c>
      <c r="R3241" s="549">
        <v>38</v>
      </c>
      <c r="S3241" s="548">
        <v>2228</v>
      </c>
      <c r="T3241" s="548"/>
      <c r="U3241" s="99"/>
    </row>
    <row r="3242" spans="1:21" ht="19.5" customHeight="1">
      <c r="A3242" s="545">
        <v>10665</v>
      </c>
      <c r="B3242" s="545" t="s">
        <v>13312</v>
      </c>
      <c r="C3242" s="545" t="s">
        <v>209</v>
      </c>
      <c r="D3242" s="546">
        <v>46052</v>
      </c>
      <c r="E3242" s="171" t="str">
        <f t="shared" si="50"/>
        <v>2026</v>
      </c>
      <c r="F3242" s="547">
        <v>44989</v>
      </c>
      <c r="G3242" s="548">
        <v>0.19</v>
      </c>
      <c r="H3242" s="547">
        <v>37805.879999999997</v>
      </c>
      <c r="I3242" s="545" t="s">
        <v>12806</v>
      </c>
      <c r="J3242" s="545" t="s">
        <v>13307</v>
      </c>
      <c r="K3242" s="545" t="s">
        <v>16707</v>
      </c>
      <c r="L3242" s="545"/>
      <c r="M3242" s="548" t="s">
        <v>13758</v>
      </c>
      <c r="N3242" s="545" t="s">
        <v>13413</v>
      </c>
      <c r="O3242" s="545"/>
      <c r="P3242" s="549">
        <v>13161</v>
      </c>
      <c r="Q3242" s="549">
        <v>1</v>
      </c>
      <c r="R3242" s="549">
        <v>38</v>
      </c>
      <c r="S3242" s="548">
        <v>2228</v>
      </c>
      <c r="T3242" s="548"/>
      <c r="U3242" s="99"/>
    </row>
    <row r="3243" spans="1:21" ht="19.5" customHeight="1">
      <c r="A3243" s="545">
        <v>10666</v>
      </c>
      <c r="B3243" s="545" t="s">
        <v>13313</v>
      </c>
      <c r="C3243" s="545" t="s">
        <v>221</v>
      </c>
      <c r="D3243" s="546">
        <v>46052</v>
      </c>
      <c r="E3243" s="171" t="str">
        <f t="shared" si="50"/>
        <v>2026</v>
      </c>
      <c r="F3243" s="547">
        <v>34035</v>
      </c>
      <c r="G3243" s="548">
        <v>0.19</v>
      </c>
      <c r="H3243" s="547">
        <v>28600.84</v>
      </c>
      <c r="I3243" s="545" t="s">
        <v>12806</v>
      </c>
      <c r="J3243" s="545" t="s">
        <v>13307</v>
      </c>
      <c r="K3243" s="545" t="s">
        <v>16708</v>
      </c>
      <c r="L3243" s="545"/>
      <c r="M3243" s="548" t="s">
        <v>13758</v>
      </c>
      <c r="N3243" s="545" t="s">
        <v>13413</v>
      </c>
      <c r="O3243" s="545"/>
      <c r="P3243" s="549">
        <v>13162</v>
      </c>
      <c r="Q3243" s="549">
        <v>1</v>
      </c>
      <c r="R3243" s="549">
        <v>38</v>
      </c>
      <c r="S3243" s="548">
        <v>2228</v>
      </c>
      <c r="T3243" s="548"/>
      <c r="U3243" s="99"/>
    </row>
    <row r="3244" spans="1:21" ht="19.5" customHeight="1">
      <c r="A3244" s="545">
        <v>10667</v>
      </c>
      <c r="B3244" s="545" t="s">
        <v>13314</v>
      </c>
      <c r="C3244" s="545" t="s">
        <v>311</v>
      </c>
      <c r="D3244" s="546">
        <v>46052</v>
      </c>
      <c r="E3244" s="171" t="str">
        <f t="shared" si="50"/>
        <v>2026</v>
      </c>
      <c r="F3244" s="547">
        <v>110890</v>
      </c>
      <c r="G3244" s="548">
        <v>0.19</v>
      </c>
      <c r="H3244" s="547">
        <v>93184.87</v>
      </c>
      <c r="I3244" s="545" t="s">
        <v>12806</v>
      </c>
      <c r="J3244" s="545" t="s">
        <v>13307</v>
      </c>
      <c r="K3244" s="545"/>
      <c r="L3244" s="545"/>
      <c r="M3244" s="548" t="s">
        <v>13758</v>
      </c>
      <c r="N3244" s="545" t="s">
        <v>13413</v>
      </c>
      <c r="O3244" s="545"/>
      <c r="P3244" s="549">
        <v>13163</v>
      </c>
      <c r="Q3244" s="549">
        <v>1</v>
      </c>
      <c r="R3244" s="549">
        <v>38</v>
      </c>
      <c r="S3244" s="548">
        <v>2228</v>
      </c>
      <c r="T3244" s="548"/>
      <c r="U3244" s="99"/>
    </row>
    <row r="3245" spans="1:21" ht="19.5" customHeight="1">
      <c r="A3245" s="545">
        <v>10668</v>
      </c>
      <c r="B3245" s="545" t="s">
        <v>12808</v>
      </c>
      <c r="C3245" s="545" t="s">
        <v>216</v>
      </c>
      <c r="D3245" s="546">
        <v>46052</v>
      </c>
      <c r="E3245" s="171" t="str">
        <f t="shared" si="50"/>
        <v>2026</v>
      </c>
      <c r="F3245" s="547">
        <v>340380</v>
      </c>
      <c r="G3245" s="548">
        <v>0.19</v>
      </c>
      <c r="H3245" s="547">
        <v>286033.61</v>
      </c>
      <c r="I3245" s="545" t="s">
        <v>12806</v>
      </c>
      <c r="J3245" s="545" t="s">
        <v>13307</v>
      </c>
      <c r="K3245" s="545"/>
      <c r="L3245" s="545"/>
      <c r="M3245" s="548" t="s">
        <v>13868</v>
      </c>
      <c r="N3245" s="545" t="s">
        <v>13413</v>
      </c>
      <c r="O3245" s="545"/>
      <c r="P3245" s="549">
        <v>13164</v>
      </c>
      <c r="Q3245" s="549">
        <v>2</v>
      </c>
      <c r="R3245" s="549">
        <v>38</v>
      </c>
      <c r="S3245" s="548">
        <v>2228</v>
      </c>
      <c r="T3245" s="548"/>
      <c r="U3245" s="99"/>
    </row>
    <row r="3246" spans="1:21" ht="19.5" customHeight="1">
      <c r="A3246" s="545">
        <v>10669</v>
      </c>
      <c r="B3246" s="545" t="s">
        <v>12809</v>
      </c>
      <c r="C3246" s="545" t="s">
        <v>216</v>
      </c>
      <c r="D3246" s="546">
        <v>46052</v>
      </c>
      <c r="E3246" s="171" t="str">
        <f t="shared" si="50"/>
        <v>2026</v>
      </c>
      <c r="F3246" s="547">
        <v>7571</v>
      </c>
      <c r="G3246" s="548">
        <v>0.19</v>
      </c>
      <c r="H3246" s="547">
        <v>6362.18</v>
      </c>
      <c r="I3246" s="545" t="s">
        <v>12806</v>
      </c>
      <c r="J3246" s="545" t="s">
        <v>13307</v>
      </c>
      <c r="K3246" s="545"/>
      <c r="L3246" s="545"/>
      <c r="M3246" s="548" t="s">
        <v>13758</v>
      </c>
      <c r="N3246" s="545" t="s">
        <v>13413</v>
      </c>
      <c r="O3246" s="545"/>
      <c r="P3246" s="549">
        <v>13165</v>
      </c>
      <c r="Q3246" s="549">
        <v>1</v>
      </c>
      <c r="R3246" s="549">
        <v>38</v>
      </c>
      <c r="S3246" s="548">
        <v>2228</v>
      </c>
      <c r="T3246" s="548"/>
      <c r="U3246" s="99"/>
    </row>
    <row r="3247" spans="1:21" ht="19.5" customHeight="1">
      <c r="A3247" s="545">
        <v>10670</v>
      </c>
      <c r="B3247" s="545" t="s">
        <v>12810</v>
      </c>
      <c r="C3247" s="545" t="s">
        <v>216</v>
      </c>
      <c r="D3247" s="546">
        <v>46052</v>
      </c>
      <c r="E3247" s="171" t="str">
        <f t="shared" si="50"/>
        <v>2026</v>
      </c>
      <c r="F3247" s="547">
        <v>6191</v>
      </c>
      <c r="G3247" s="548">
        <v>0.19</v>
      </c>
      <c r="H3247" s="547">
        <v>5202.5200000000004</v>
      </c>
      <c r="I3247" s="545" t="s">
        <v>12806</v>
      </c>
      <c r="J3247" s="545" t="s">
        <v>13307</v>
      </c>
      <c r="K3247" s="545"/>
      <c r="L3247" s="545"/>
      <c r="M3247" s="548" t="s">
        <v>13758</v>
      </c>
      <c r="N3247" s="545" t="s">
        <v>13413</v>
      </c>
      <c r="O3247" s="545"/>
      <c r="P3247" s="549">
        <v>13167</v>
      </c>
      <c r="Q3247" s="549">
        <v>1</v>
      </c>
      <c r="R3247" s="549">
        <v>38</v>
      </c>
      <c r="S3247" s="548">
        <v>2228</v>
      </c>
      <c r="T3247" s="548"/>
      <c r="U3247" s="99"/>
    </row>
    <row r="3248" spans="1:21" ht="19.5" customHeight="1">
      <c r="A3248" s="545">
        <v>10671</v>
      </c>
      <c r="B3248" s="545" t="s">
        <v>12811</v>
      </c>
      <c r="C3248" s="545" t="s">
        <v>216</v>
      </c>
      <c r="D3248" s="546">
        <v>46052</v>
      </c>
      <c r="E3248" s="171" t="str">
        <f t="shared" si="50"/>
        <v>2026</v>
      </c>
      <c r="F3248" s="547">
        <v>5051</v>
      </c>
      <c r="G3248" s="548">
        <v>0.19</v>
      </c>
      <c r="H3248" s="547">
        <v>4244.54</v>
      </c>
      <c r="I3248" s="545" t="s">
        <v>12806</v>
      </c>
      <c r="J3248" s="545" t="s">
        <v>13307</v>
      </c>
      <c r="K3248" s="545"/>
      <c r="L3248" s="545"/>
      <c r="M3248" s="548" t="s">
        <v>13758</v>
      </c>
      <c r="N3248" s="545" t="s">
        <v>13413</v>
      </c>
      <c r="O3248" s="545"/>
      <c r="P3248" s="549">
        <v>13168</v>
      </c>
      <c r="Q3248" s="549">
        <v>1</v>
      </c>
      <c r="R3248" s="549">
        <v>38</v>
      </c>
      <c r="S3248" s="548">
        <v>2228</v>
      </c>
      <c r="T3248" s="548"/>
      <c r="U3248" s="99"/>
    </row>
    <row r="3249" spans="1:21" ht="19.5" customHeight="1">
      <c r="A3249" s="545">
        <v>10672</v>
      </c>
      <c r="B3249" s="545" t="s">
        <v>12812</v>
      </c>
      <c r="C3249" s="545" t="s">
        <v>216</v>
      </c>
      <c r="D3249" s="546">
        <v>46052</v>
      </c>
      <c r="E3249" s="171" t="str">
        <f t="shared" si="50"/>
        <v>2026</v>
      </c>
      <c r="F3249" s="547">
        <v>134188596</v>
      </c>
      <c r="G3249" s="548">
        <v>0.19</v>
      </c>
      <c r="H3249" s="547">
        <v>112763526.05</v>
      </c>
      <c r="I3249" s="545" t="s">
        <v>12758</v>
      </c>
      <c r="J3249" s="545" t="s">
        <v>13307</v>
      </c>
      <c r="K3249" s="545" t="s">
        <v>16709</v>
      </c>
      <c r="L3249" s="545"/>
      <c r="M3249" s="548" t="s">
        <v>13868</v>
      </c>
      <c r="N3249" s="545" t="s">
        <v>13413</v>
      </c>
      <c r="O3249" s="545"/>
      <c r="P3249" s="549">
        <v>13169</v>
      </c>
      <c r="Q3249" s="549">
        <v>2</v>
      </c>
      <c r="R3249" s="549">
        <v>164</v>
      </c>
      <c r="S3249" s="548">
        <v>2228</v>
      </c>
      <c r="T3249" s="548"/>
      <c r="U3249" s="99"/>
    </row>
    <row r="3250" spans="1:21" ht="19.5" customHeight="1">
      <c r="A3250" s="545">
        <v>10673</v>
      </c>
      <c r="B3250" s="545" t="s">
        <v>12813</v>
      </c>
      <c r="C3250" s="545" t="s">
        <v>216</v>
      </c>
      <c r="D3250" s="546">
        <v>46052</v>
      </c>
      <c r="E3250" s="171" t="str">
        <f t="shared" si="50"/>
        <v>2026</v>
      </c>
      <c r="F3250" s="547">
        <v>54410239</v>
      </c>
      <c r="G3250" s="548">
        <v>0.19</v>
      </c>
      <c r="H3250" s="547">
        <v>45722889.920000002</v>
      </c>
      <c r="I3250" s="545" t="s">
        <v>12758</v>
      </c>
      <c r="J3250" s="545" t="s">
        <v>13307</v>
      </c>
      <c r="K3250" s="545" t="s">
        <v>16710</v>
      </c>
      <c r="L3250" s="545"/>
      <c r="M3250" s="548" t="s">
        <v>13868</v>
      </c>
      <c r="N3250" s="545" t="s">
        <v>13413</v>
      </c>
      <c r="O3250" s="545"/>
      <c r="P3250" s="549">
        <v>13170</v>
      </c>
      <c r="Q3250" s="549">
        <v>2</v>
      </c>
      <c r="R3250" s="549">
        <v>164</v>
      </c>
      <c r="S3250" s="548">
        <v>2228</v>
      </c>
      <c r="T3250" s="548"/>
      <c r="U3250" s="99"/>
    </row>
    <row r="3251" spans="1:21" ht="19.5" customHeight="1">
      <c r="A3251" s="545">
        <v>10674</v>
      </c>
      <c r="B3251" s="545" t="s">
        <v>12814</v>
      </c>
      <c r="C3251" s="545" t="s">
        <v>216</v>
      </c>
      <c r="D3251" s="546">
        <v>46052</v>
      </c>
      <c r="E3251" s="171" t="str">
        <f t="shared" si="50"/>
        <v>2026</v>
      </c>
      <c r="F3251" s="547">
        <v>24209057</v>
      </c>
      <c r="G3251" s="548">
        <v>0.19</v>
      </c>
      <c r="H3251" s="547">
        <v>20343745.379999999</v>
      </c>
      <c r="I3251" s="545" t="s">
        <v>12758</v>
      </c>
      <c r="J3251" s="545" t="s">
        <v>13307</v>
      </c>
      <c r="K3251" s="545" t="s">
        <v>16711</v>
      </c>
      <c r="L3251" s="545"/>
      <c r="M3251" s="548" t="s">
        <v>13868</v>
      </c>
      <c r="N3251" s="545" t="s">
        <v>13413</v>
      </c>
      <c r="O3251" s="545"/>
      <c r="P3251" s="549">
        <v>13171</v>
      </c>
      <c r="Q3251" s="549">
        <v>2</v>
      </c>
      <c r="R3251" s="549">
        <v>164</v>
      </c>
      <c r="S3251" s="548">
        <v>2228</v>
      </c>
      <c r="T3251" s="548"/>
      <c r="U3251" s="99"/>
    </row>
    <row r="3252" spans="1:21" ht="19.5" customHeight="1">
      <c r="A3252" s="545">
        <v>10675</v>
      </c>
      <c r="B3252" s="545" t="s">
        <v>12815</v>
      </c>
      <c r="C3252" s="545" t="s">
        <v>216</v>
      </c>
      <c r="D3252" s="546">
        <v>46052</v>
      </c>
      <c r="E3252" s="171" t="str">
        <f t="shared" si="50"/>
        <v>2026</v>
      </c>
      <c r="F3252" s="547">
        <v>45334576</v>
      </c>
      <c r="G3252" s="548">
        <v>0.19</v>
      </c>
      <c r="H3252" s="547">
        <v>38096282.350000001</v>
      </c>
      <c r="I3252" s="545" t="s">
        <v>12758</v>
      </c>
      <c r="J3252" s="545" t="s">
        <v>13307</v>
      </c>
      <c r="K3252" s="545" t="s">
        <v>16712</v>
      </c>
      <c r="L3252" s="545"/>
      <c r="M3252" s="548" t="s">
        <v>13868</v>
      </c>
      <c r="N3252" s="545" t="s">
        <v>13413</v>
      </c>
      <c r="O3252" s="545"/>
      <c r="P3252" s="549">
        <v>13172</v>
      </c>
      <c r="Q3252" s="549">
        <v>2</v>
      </c>
      <c r="R3252" s="549">
        <v>164</v>
      </c>
      <c r="S3252" s="548">
        <v>2228</v>
      </c>
      <c r="T3252" s="548"/>
      <c r="U3252" s="99"/>
    </row>
    <row r="3253" spans="1:21" ht="19.5" customHeight="1">
      <c r="A3253" s="545">
        <v>10676</v>
      </c>
      <c r="B3253" s="545" t="s">
        <v>12816</v>
      </c>
      <c r="C3253" s="545" t="s">
        <v>216</v>
      </c>
      <c r="D3253" s="546">
        <v>44914</v>
      </c>
      <c r="E3253" s="171" t="str">
        <f t="shared" si="50"/>
        <v>2022</v>
      </c>
      <c r="F3253" s="547">
        <v>19044303</v>
      </c>
      <c r="G3253" s="548">
        <v>0.19</v>
      </c>
      <c r="H3253" s="547">
        <v>16003615.970000001</v>
      </c>
      <c r="I3253" s="545" t="s">
        <v>12758</v>
      </c>
      <c r="J3253" s="545" t="s">
        <v>13297</v>
      </c>
      <c r="K3253" s="545" t="s">
        <v>16713</v>
      </c>
      <c r="L3253" s="545"/>
      <c r="M3253" s="548" t="s">
        <v>13868</v>
      </c>
      <c r="N3253" s="545" t="s">
        <v>13413</v>
      </c>
      <c r="O3253" s="545"/>
      <c r="P3253" s="549">
        <v>13173</v>
      </c>
      <c r="Q3253" s="549">
        <v>2</v>
      </c>
      <c r="R3253" s="549">
        <v>164</v>
      </c>
      <c r="S3253" s="548">
        <v>2257</v>
      </c>
      <c r="T3253" s="548"/>
      <c r="U3253" s="99"/>
    </row>
    <row r="3254" spans="1:21" ht="19.5" customHeight="1">
      <c r="A3254" s="545">
        <v>10677</v>
      </c>
      <c r="B3254" s="545" t="s">
        <v>12817</v>
      </c>
      <c r="C3254" s="545" t="s">
        <v>216</v>
      </c>
      <c r="D3254" s="546">
        <v>44914</v>
      </c>
      <c r="E3254" s="171" t="str">
        <f t="shared" si="50"/>
        <v>2022</v>
      </c>
      <c r="F3254" s="547">
        <v>17251103.010000002</v>
      </c>
      <c r="G3254" s="548">
        <v>0.19</v>
      </c>
      <c r="H3254" s="547">
        <v>14496725.220000001</v>
      </c>
      <c r="I3254" s="545" t="s">
        <v>12758</v>
      </c>
      <c r="J3254" s="545" t="s">
        <v>13297</v>
      </c>
      <c r="K3254" s="545" t="s">
        <v>16714</v>
      </c>
      <c r="L3254" s="545"/>
      <c r="M3254" s="548" t="s">
        <v>13868</v>
      </c>
      <c r="N3254" s="545" t="s">
        <v>13413</v>
      </c>
      <c r="O3254" s="545"/>
      <c r="P3254" s="549">
        <v>13174</v>
      </c>
      <c r="Q3254" s="549">
        <v>2</v>
      </c>
      <c r="R3254" s="549">
        <v>164</v>
      </c>
      <c r="S3254" s="548">
        <v>2257</v>
      </c>
      <c r="T3254" s="548"/>
      <c r="U3254" s="99"/>
    </row>
    <row r="3255" spans="1:21" ht="19.5" customHeight="1">
      <c r="A3255" s="545">
        <v>10678</v>
      </c>
      <c r="B3255" s="545" t="s">
        <v>12818</v>
      </c>
      <c r="C3255" s="545" t="s">
        <v>216</v>
      </c>
      <c r="D3255" s="546">
        <v>44914</v>
      </c>
      <c r="E3255" s="171" t="str">
        <f t="shared" si="50"/>
        <v>2022</v>
      </c>
      <c r="F3255" s="547">
        <v>15061543.01</v>
      </c>
      <c r="G3255" s="548">
        <v>0.19</v>
      </c>
      <c r="H3255" s="547">
        <v>12656758.83</v>
      </c>
      <c r="I3255" s="545" t="s">
        <v>12758</v>
      </c>
      <c r="J3255" s="545" t="s">
        <v>13297</v>
      </c>
      <c r="K3255" s="545" t="s">
        <v>16715</v>
      </c>
      <c r="L3255" s="545"/>
      <c r="M3255" s="548" t="s">
        <v>13868</v>
      </c>
      <c r="N3255" s="545" t="s">
        <v>13413</v>
      </c>
      <c r="O3255" s="545"/>
      <c r="P3255" s="549">
        <v>13175</v>
      </c>
      <c r="Q3255" s="549">
        <v>2</v>
      </c>
      <c r="R3255" s="549">
        <v>164</v>
      </c>
      <c r="S3255" s="548">
        <v>2257</v>
      </c>
      <c r="T3255" s="548"/>
      <c r="U3255" s="99"/>
    </row>
    <row r="3256" spans="1:21" ht="19.5" customHeight="1">
      <c r="A3256" s="545">
        <v>10679</v>
      </c>
      <c r="B3256" s="545" t="s">
        <v>12819</v>
      </c>
      <c r="C3256" s="545" t="s">
        <v>216</v>
      </c>
      <c r="D3256" s="546">
        <v>46052</v>
      </c>
      <c r="E3256" s="171" t="str">
        <f t="shared" si="50"/>
        <v>2026</v>
      </c>
      <c r="F3256" s="547">
        <v>29686728</v>
      </c>
      <c r="G3256" s="548">
        <v>0.19</v>
      </c>
      <c r="H3256" s="547">
        <v>24946830.25</v>
      </c>
      <c r="I3256" s="545" t="s">
        <v>12758</v>
      </c>
      <c r="J3256" s="545" t="s">
        <v>13307</v>
      </c>
      <c r="K3256" s="545" t="s">
        <v>16716</v>
      </c>
      <c r="L3256" s="545"/>
      <c r="M3256" s="548" t="s">
        <v>13868</v>
      </c>
      <c r="N3256" s="545" t="s">
        <v>13413</v>
      </c>
      <c r="O3256" s="545"/>
      <c r="P3256" s="549">
        <v>13176</v>
      </c>
      <c r="Q3256" s="549">
        <v>2</v>
      </c>
      <c r="R3256" s="549">
        <v>164</v>
      </c>
      <c r="S3256" s="548">
        <v>2228</v>
      </c>
      <c r="T3256" s="548"/>
      <c r="U3256" s="99"/>
    </row>
    <row r="3257" spans="1:21" ht="19.5" customHeight="1">
      <c r="A3257" s="545">
        <v>10680</v>
      </c>
      <c r="B3257" s="545" t="s">
        <v>12820</v>
      </c>
      <c r="C3257" s="545" t="s">
        <v>216</v>
      </c>
      <c r="D3257" s="546">
        <v>46052</v>
      </c>
      <c r="E3257" s="171" t="str">
        <f t="shared" si="50"/>
        <v>2026</v>
      </c>
      <c r="F3257" s="547">
        <v>14416359</v>
      </c>
      <c r="G3257" s="548">
        <v>0.19</v>
      </c>
      <c r="H3257" s="547">
        <v>12114587.390000001</v>
      </c>
      <c r="I3257" s="545" t="s">
        <v>12758</v>
      </c>
      <c r="J3257" s="545" t="s">
        <v>13307</v>
      </c>
      <c r="K3257" s="545" t="s">
        <v>16717</v>
      </c>
      <c r="L3257" s="545"/>
      <c r="M3257" s="548" t="s">
        <v>13868</v>
      </c>
      <c r="N3257" s="545" t="s">
        <v>13413</v>
      </c>
      <c r="O3257" s="545"/>
      <c r="P3257" s="549">
        <v>13177</v>
      </c>
      <c r="Q3257" s="549">
        <v>2</v>
      </c>
      <c r="R3257" s="549">
        <v>164</v>
      </c>
      <c r="S3257" s="548">
        <v>2228</v>
      </c>
      <c r="T3257" s="548"/>
      <c r="U3257" s="99"/>
    </row>
    <row r="3258" spans="1:21" ht="19.5" customHeight="1">
      <c r="A3258" s="545">
        <v>10681</v>
      </c>
      <c r="B3258" s="545" t="s">
        <v>12821</v>
      </c>
      <c r="C3258" s="545" t="s">
        <v>216</v>
      </c>
      <c r="D3258" s="546">
        <v>46052</v>
      </c>
      <c r="E3258" s="171" t="str">
        <f t="shared" si="50"/>
        <v>2026</v>
      </c>
      <c r="F3258" s="547">
        <v>20113858</v>
      </c>
      <c r="G3258" s="548">
        <v>0.19</v>
      </c>
      <c r="H3258" s="547">
        <v>16902401.68</v>
      </c>
      <c r="I3258" s="545" t="s">
        <v>12758</v>
      </c>
      <c r="J3258" s="545" t="s">
        <v>13307</v>
      </c>
      <c r="K3258" s="545" t="s">
        <v>16718</v>
      </c>
      <c r="L3258" s="545"/>
      <c r="M3258" s="548" t="s">
        <v>13868</v>
      </c>
      <c r="N3258" s="545" t="s">
        <v>13413</v>
      </c>
      <c r="O3258" s="545"/>
      <c r="P3258" s="549">
        <v>13178</v>
      </c>
      <c r="Q3258" s="549">
        <v>2</v>
      </c>
      <c r="R3258" s="549">
        <v>164</v>
      </c>
      <c r="S3258" s="548">
        <v>2228</v>
      </c>
      <c r="T3258" s="548"/>
      <c r="U3258" s="99"/>
    </row>
    <row r="3259" spans="1:21" ht="19.5" customHeight="1">
      <c r="A3259" s="545">
        <v>10682</v>
      </c>
      <c r="B3259" s="545" t="s">
        <v>12822</v>
      </c>
      <c r="C3259" s="545" t="s">
        <v>216</v>
      </c>
      <c r="D3259" s="546">
        <v>46052</v>
      </c>
      <c r="E3259" s="171" t="str">
        <f t="shared" si="50"/>
        <v>2026</v>
      </c>
      <c r="F3259" s="547">
        <v>10486735</v>
      </c>
      <c r="G3259" s="548">
        <v>0.19</v>
      </c>
      <c r="H3259" s="547">
        <v>8812382.3499999996</v>
      </c>
      <c r="I3259" s="545" t="s">
        <v>12758</v>
      </c>
      <c r="J3259" s="545" t="s">
        <v>13307</v>
      </c>
      <c r="K3259" s="545" t="s">
        <v>16719</v>
      </c>
      <c r="L3259" s="545"/>
      <c r="M3259" s="548" t="s">
        <v>13868</v>
      </c>
      <c r="N3259" s="545" t="s">
        <v>13413</v>
      </c>
      <c r="O3259" s="545"/>
      <c r="P3259" s="549">
        <v>13179</v>
      </c>
      <c r="Q3259" s="549">
        <v>2</v>
      </c>
      <c r="R3259" s="549">
        <v>164</v>
      </c>
      <c r="S3259" s="548">
        <v>2228</v>
      </c>
      <c r="T3259" s="548"/>
      <c r="U3259" s="99"/>
    </row>
    <row r="3260" spans="1:21" ht="19.5" customHeight="1">
      <c r="A3260" s="545">
        <v>10683</v>
      </c>
      <c r="B3260" s="545" t="s">
        <v>12823</v>
      </c>
      <c r="C3260" s="545" t="s">
        <v>216</v>
      </c>
      <c r="D3260" s="546">
        <v>46052</v>
      </c>
      <c r="E3260" s="171" t="str">
        <f t="shared" si="50"/>
        <v>2026</v>
      </c>
      <c r="F3260" s="547">
        <v>25667876</v>
      </c>
      <c r="G3260" s="548">
        <v>0.19</v>
      </c>
      <c r="H3260" s="547">
        <v>21569643.699999999</v>
      </c>
      <c r="I3260" s="545" t="s">
        <v>12758</v>
      </c>
      <c r="J3260" s="545" t="s">
        <v>13307</v>
      </c>
      <c r="K3260" s="545" t="s">
        <v>16720</v>
      </c>
      <c r="L3260" s="545"/>
      <c r="M3260" s="548" t="s">
        <v>13868</v>
      </c>
      <c r="N3260" s="545" t="s">
        <v>13413</v>
      </c>
      <c r="O3260" s="545"/>
      <c r="P3260" s="549">
        <v>13180</v>
      </c>
      <c r="Q3260" s="549">
        <v>2</v>
      </c>
      <c r="R3260" s="549">
        <v>164</v>
      </c>
      <c r="S3260" s="548">
        <v>2228</v>
      </c>
      <c r="T3260" s="548"/>
      <c r="U3260" s="99"/>
    </row>
    <row r="3261" spans="1:21" ht="19.5" customHeight="1">
      <c r="A3261" s="545">
        <v>10684</v>
      </c>
      <c r="B3261" s="545" t="s">
        <v>12824</v>
      </c>
      <c r="C3261" s="545" t="s">
        <v>216</v>
      </c>
      <c r="D3261" s="546">
        <v>46052</v>
      </c>
      <c r="E3261" s="171" t="str">
        <f t="shared" si="50"/>
        <v>2026</v>
      </c>
      <c r="F3261" s="547">
        <v>26835516</v>
      </c>
      <c r="G3261" s="548">
        <v>0.19</v>
      </c>
      <c r="H3261" s="547">
        <v>22550853.780000001</v>
      </c>
      <c r="I3261" s="545" t="s">
        <v>12758</v>
      </c>
      <c r="J3261" s="545" t="s">
        <v>13307</v>
      </c>
      <c r="K3261" s="545" t="s">
        <v>16721</v>
      </c>
      <c r="L3261" s="545"/>
      <c r="M3261" s="548" t="s">
        <v>13868</v>
      </c>
      <c r="N3261" s="545" t="s">
        <v>13413</v>
      </c>
      <c r="O3261" s="545"/>
      <c r="P3261" s="549">
        <v>13181</v>
      </c>
      <c r="Q3261" s="549">
        <v>2</v>
      </c>
      <c r="R3261" s="549">
        <v>164</v>
      </c>
      <c r="S3261" s="548">
        <v>2228</v>
      </c>
      <c r="T3261" s="548"/>
      <c r="U3261" s="99"/>
    </row>
    <row r="3262" spans="1:21" ht="19.5" customHeight="1">
      <c r="A3262" s="545">
        <v>10685</v>
      </c>
      <c r="B3262" s="545" t="s">
        <v>12825</v>
      </c>
      <c r="C3262" s="545" t="s">
        <v>216</v>
      </c>
      <c r="D3262" s="546">
        <v>46052</v>
      </c>
      <c r="E3262" s="171" t="str">
        <f t="shared" si="50"/>
        <v>2026</v>
      </c>
      <c r="F3262" s="547">
        <v>29791571</v>
      </c>
      <c r="G3262" s="548">
        <v>0.19</v>
      </c>
      <c r="H3262" s="547">
        <v>25034933.609999999</v>
      </c>
      <c r="I3262" s="545" t="s">
        <v>12758</v>
      </c>
      <c r="J3262" s="545" t="s">
        <v>13307</v>
      </c>
      <c r="K3262" s="545" t="s">
        <v>16722</v>
      </c>
      <c r="L3262" s="545"/>
      <c r="M3262" s="548" t="s">
        <v>13868</v>
      </c>
      <c r="N3262" s="545" t="s">
        <v>13413</v>
      </c>
      <c r="O3262" s="545"/>
      <c r="P3262" s="549">
        <v>13182</v>
      </c>
      <c r="Q3262" s="549">
        <v>2</v>
      </c>
      <c r="R3262" s="549">
        <v>164</v>
      </c>
      <c r="S3262" s="548">
        <v>2228</v>
      </c>
      <c r="T3262" s="548"/>
      <c r="U3262" s="99"/>
    </row>
    <row r="3263" spans="1:21" ht="19.5" customHeight="1">
      <c r="A3263" s="545">
        <v>10686</v>
      </c>
      <c r="B3263" s="545" t="s">
        <v>12826</v>
      </c>
      <c r="C3263" s="545" t="s">
        <v>216</v>
      </c>
      <c r="D3263" s="546">
        <v>46052</v>
      </c>
      <c r="E3263" s="171" t="str">
        <f t="shared" si="50"/>
        <v>2026</v>
      </c>
      <c r="F3263" s="547">
        <v>2633855</v>
      </c>
      <c r="G3263" s="548">
        <v>0.19</v>
      </c>
      <c r="H3263" s="547">
        <v>2213323.5299999998</v>
      </c>
      <c r="I3263" s="545" t="s">
        <v>12758</v>
      </c>
      <c r="J3263" s="545" t="s">
        <v>13307</v>
      </c>
      <c r="K3263" s="545" t="s">
        <v>16723</v>
      </c>
      <c r="L3263" s="545"/>
      <c r="M3263" s="548" t="s">
        <v>13868</v>
      </c>
      <c r="N3263" s="545" t="s">
        <v>13413</v>
      </c>
      <c r="O3263" s="545"/>
      <c r="P3263" s="549">
        <v>13183</v>
      </c>
      <c r="Q3263" s="549">
        <v>2</v>
      </c>
      <c r="R3263" s="549">
        <v>164</v>
      </c>
      <c r="S3263" s="548">
        <v>2228</v>
      </c>
      <c r="T3263" s="548"/>
      <c r="U3263" s="99"/>
    </row>
    <row r="3264" spans="1:21" ht="19.5" customHeight="1">
      <c r="A3264" s="545">
        <v>10687</v>
      </c>
      <c r="B3264" s="545" t="s">
        <v>12827</v>
      </c>
      <c r="C3264" s="545" t="s">
        <v>221</v>
      </c>
      <c r="D3264" s="546">
        <v>45708</v>
      </c>
      <c r="E3264" s="171" t="str">
        <f t="shared" si="50"/>
        <v>2025</v>
      </c>
      <c r="F3264" s="547">
        <v>81035.67</v>
      </c>
      <c r="G3264" s="548">
        <v>0.19</v>
      </c>
      <c r="H3264" s="547">
        <v>68097.210000000006</v>
      </c>
      <c r="I3264" s="545" t="s">
        <v>12661</v>
      </c>
      <c r="J3264" s="545" t="s">
        <v>13307</v>
      </c>
      <c r="K3264" s="545" t="s">
        <v>16724</v>
      </c>
      <c r="L3264" s="545"/>
      <c r="M3264" s="548" t="s">
        <v>13868</v>
      </c>
      <c r="N3264" s="545" t="s">
        <v>13413</v>
      </c>
      <c r="O3264" s="545"/>
      <c r="P3264" s="549">
        <v>13188</v>
      </c>
      <c r="Q3264" s="549">
        <v>2</v>
      </c>
      <c r="R3264" s="549">
        <v>89</v>
      </c>
      <c r="S3264" s="548">
        <v>2228</v>
      </c>
      <c r="T3264" s="548"/>
      <c r="U3264" s="99"/>
    </row>
    <row r="3265" spans="1:21" ht="19.5" customHeight="1">
      <c r="A3265" s="545">
        <v>10688</v>
      </c>
      <c r="B3265" s="545" t="s">
        <v>12828</v>
      </c>
      <c r="C3265" s="545" t="s">
        <v>216</v>
      </c>
      <c r="D3265" s="546">
        <v>46052</v>
      </c>
      <c r="E3265" s="171" t="str">
        <f t="shared" si="50"/>
        <v>2026</v>
      </c>
      <c r="F3265" s="547">
        <v>742881</v>
      </c>
      <c r="G3265" s="548">
        <v>0.19</v>
      </c>
      <c r="H3265" s="547">
        <v>624269.75</v>
      </c>
      <c r="I3265" s="545" t="s">
        <v>12984</v>
      </c>
      <c r="J3265" s="545" t="s">
        <v>13307</v>
      </c>
      <c r="K3265" s="545" t="s">
        <v>16725</v>
      </c>
      <c r="L3265" s="545"/>
      <c r="M3265" s="548" t="s">
        <v>13868</v>
      </c>
      <c r="N3265" s="545" t="s">
        <v>13413</v>
      </c>
      <c r="O3265" s="545"/>
      <c r="P3265" s="549">
        <v>13189</v>
      </c>
      <c r="Q3265" s="549">
        <v>2</v>
      </c>
      <c r="R3265" s="549">
        <v>57</v>
      </c>
      <c r="S3265" s="548">
        <v>2228</v>
      </c>
      <c r="T3265" s="548"/>
      <c r="U3265" s="99"/>
    </row>
    <row r="3266" spans="1:21" ht="19.5" customHeight="1">
      <c r="A3266" s="545">
        <v>10689</v>
      </c>
      <c r="B3266" s="545" t="s">
        <v>12829</v>
      </c>
      <c r="C3266" s="545" t="s">
        <v>216</v>
      </c>
      <c r="D3266" s="546">
        <v>46052</v>
      </c>
      <c r="E3266" s="171" t="str">
        <f t="shared" si="50"/>
        <v>2026</v>
      </c>
      <c r="F3266" s="547">
        <v>1040484</v>
      </c>
      <c r="G3266" s="548">
        <v>0.19</v>
      </c>
      <c r="H3266" s="547">
        <v>874356.3</v>
      </c>
      <c r="I3266" s="545" t="s">
        <v>12637</v>
      </c>
      <c r="J3266" s="545" t="s">
        <v>13307</v>
      </c>
      <c r="K3266" s="545" t="s">
        <v>16726</v>
      </c>
      <c r="L3266" s="545"/>
      <c r="M3266" s="548" t="s">
        <v>13868</v>
      </c>
      <c r="N3266" s="545" t="s">
        <v>13413</v>
      </c>
      <c r="O3266" s="545"/>
      <c r="P3266" s="549">
        <v>13190</v>
      </c>
      <c r="Q3266" s="549">
        <v>2</v>
      </c>
      <c r="R3266" s="549">
        <v>13</v>
      </c>
      <c r="S3266" s="548">
        <v>2228</v>
      </c>
      <c r="T3266" s="548"/>
      <c r="U3266" s="99"/>
    </row>
    <row r="3267" spans="1:21" ht="19.5" customHeight="1">
      <c r="A3267" s="545">
        <v>10690</v>
      </c>
      <c r="B3267" s="545" t="s">
        <v>12830</v>
      </c>
      <c r="C3267" s="545" t="s">
        <v>216</v>
      </c>
      <c r="D3267" s="546">
        <v>46052</v>
      </c>
      <c r="E3267" s="171" t="str">
        <f t="shared" si="50"/>
        <v>2026</v>
      </c>
      <c r="F3267" s="547">
        <v>1186028</v>
      </c>
      <c r="G3267" s="548">
        <v>0.19</v>
      </c>
      <c r="H3267" s="547">
        <v>996662.18</v>
      </c>
      <c r="I3267" s="545" t="s">
        <v>12637</v>
      </c>
      <c r="J3267" s="545" t="s">
        <v>13307</v>
      </c>
      <c r="K3267" s="545" t="s">
        <v>16726</v>
      </c>
      <c r="L3267" s="545"/>
      <c r="M3267" s="548" t="s">
        <v>13868</v>
      </c>
      <c r="N3267" s="545" t="s">
        <v>13413</v>
      </c>
      <c r="O3267" s="545"/>
      <c r="P3267" s="549">
        <v>13191</v>
      </c>
      <c r="Q3267" s="549">
        <v>2</v>
      </c>
      <c r="R3267" s="549">
        <v>13</v>
      </c>
      <c r="S3267" s="548">
        <v>2228</v>
      </c>
      <c r="T3267" s="548"/>
      <c r="U3267" s="99"/>
    </row>
    <row r="3268" spans="1:21" ht="19.5" customHeight="1">
      <c r="A3268" s="545">
        <v>10691</v>
      </c>
      <c r="B3268" s="545" t="s">
        <v>12831</v>
      </c>
      <c r="C3268" s="545" t="s">
        <v>216</v>
      </c>
      <c r="D3268" s="546">
        <v>46052</v>
      </c>
      <c r="E3268" s="171" t="str">
        <f t="shared" ref="E3268:E3331" si="51">TEXT(D3268,"YYYY")</f>
        <v>2026</v>
      </c>
      <c r="F3268" s="547">
        <v>1217104</v>
      </c>
      <c r="G3268" s="548">
        <v>0.19</v>
      </c>
      <c r="H3268" s="547">
        <v>1022776.47</v>
      </c>
      <c r="I3268" s="545" t="s">
        <v>12637</v>
      </c>
      <c r="J3268" s="545" t="s">
        <v>13307</v>
      </c>
      <c r="K3268" s="545" t="s">
        <v>16727</v>
      </c>
      <c r="L3268" s="545"/>
      <c r="M3268" s="548" t="s">
        <v>13868</v>
      </c>
      <c r="N3268" s="545" t="s">
        <v>13413</v>
      </c>
      <c r="O3268" s="545"/>
      <c r="P3268" s="549">
        <v>13192</v>
      </c>
      <c r="Q3268" s="549">
        <v>2</v>
      </c>
      <c r="R3268" s="549">
        <v>13</v>
      </c>
      <c r="S3268" s="548">
        <v>2228</v>
      </c>
      <c r="T3268" s="548"/>
      <c r="U3268" s="99"/>
    </row>
    <row r="3269" spans="1:21" ht="19.5" customHeight="1">
      <c r="A3269" s="545">
        <v>10692</v>
      </c>
      <c r="B3269" s="545" t="s">
        <v>12832</v>
      </c>
      <c r="C3269" s="545" t="s">
        <v>216</v>
      </c>
      <c r="D3269" s="546">
        <v>46052</v>
      </c>
      <c r="E3269" s="171" t="str">
        <f t="shared" si="51"/>
        <v>2026</v>
      </c>
      <c r="F3269" s="547">
        <v>1205679</v>
      </c>
      <c r="G3269" s="548">
        <v>0.19</v>
      </c>
      <c r="H3269" s="547">
        <v>1013175.63</v>
      </c>
      <c r="I3269" s="545" t="s">
        <v>12637</v>
      </c>
      <c r="J3269" s="545" t="s">
        <v>13307</v>
      </c>
      <c r="K3269" s="545" t="s">
        <v>16728</v>
      </c>
      <c r="L3269" s="545"/>
      <c r="M3269" s="548" t="s">
        <v>13868</v>
      </c>
      <c r="N3269" s="545" t="s">
        <v>13413</v>
      </c>
      <c r="O3269" s="545"/>
      <c r="P3269" s="549">
        <v>13193</v>
      </c>
      <c r="Q3269" s="549">
        <v>2</v>
      </c>
      <c r="R3269" s="549">
        <v>13</v>
      </c>
      <c r="S3269" s="548">
        <v>2228</v>
      </c>
      <c r="T3269" s="548"/>
      <c r="U3269" s="99"/>
    </row>
    <row r="3270" spans="1:21" ht="19.5" customHeight="1">
      <c r="A3270" s="545">
        <v>10693</v>
      </c>
      <c r="B3270" s="545" t="s">
        <v>12833</v>
      </c>
      <c r="C3270" s="545" t="s">
        <v>216</v>
      </c>
      <c r="D3270" s="546">
        <v>46052</v>
      </c>
      <c r="E3270" s="171" t="str">
        <f t="shared" si="51"/>
        <v>2026</v>
      </c>
      <c r="F3270" s="547">
        <v>1234491</v>
      </c>
      <c r="G3270" s="548">
        <v>0.19</v>
      </c>
      <c r="H3270" s="547">
        <v>1037387.39</v>
      </c>
      <c r="I3270" s="545" t="s">
        <v>12637</v>
      </c>
      <c r="J3270" s="545" t="s">
        <v>13307</v>
      </c>
      <c r="K3270" s="545" t="s">
        <v>16728</v>
      </c>
      <c r="L3270" s="545"/>
      <c r="M3270" s="548" t="s">
        <v>13868</v>
      </c>
      <c r="N3270" s="545" t="s">
        <v>13413</v>
      </c>
      <c r="O3270" s="545"/>
      <c r="P3270" s="549">
        <v>13194</v>
      </c>
      <c r="Q3270" s="549">
        <v>2</v>
      </c>
      <c r="R3270" s="549">
        <v>13</v>
      </c>
      <c r="S3270" s="548">
        <v>2228</v>
      </c>
      <c r="T3270" s="548"/>
      <c r="U3270" s="99"/>
    </row>
    <row r="3271" spans="1:21" ht="19.5" customHeight="1">
      <c r="A3271" s="545">
        <v>10694</v>
      </c>
      <c r="B3271" s="545" t="s">
        <v>12834</v>
      </c>
      <c r="C3271" s="545" t="s">
        <v>216</v>
      </c>
      <c r="D3271" s="546">
        <v>46052</v>
      </c>
      <c r="E3271" s="171" t="str">
        <f t="shared" si="51"/>
        <v>2026</v>
      </c>
      <c r="F3271" s="547">
        <v>1352472</v>
      </c>
      <c r="G3271" s="548">
        <v>0.19</v>
      </c>
      <c r="H3271" s="547">
        <v>1136531.0900000001</v>
      </c>
      <c r="I3271" s="545" t="s">
        <v>12637</v>
      </c>
      <c r="J3271" s="545" t="s">
        <v>13307</v>
      </c>
      <c r="K3271" s="545" t="s">
        <v>16728</v>
      </c>
      <c r="L3271" s="545"/>
      <c r="M3271" s="548" t="s">
        <v>13868</v>
      </c>
      <c r="N3271" s="545" t="s">
        <v>13413</v>
      </c>
      <c r="O3271" s="545"/>
      <c r="P3271" s="549">
        <v>13195</v>
      </c>
      <c r="Q3271" s="549">
        <v>2</v>
      </c>
      <c r="R3271" s="549">
        <v>13</v>
      </c>
      <c r="S3271" s="548">
        <v>2228</v>
      </c>
      <c r="T3271" s="548"/>
      <c r="U3271" s="99"/>
    </row>
    <row r="3272" spans="1:21" ht="19.5" customHeight="1">
      <c r="A3272" s="545">
        <v>10695</v>
      </c>
      <c r="B3272" s="545" t="s">
        <v>12835</v>
      </c>
      <c r="C3272" s="545" t="s">
        <v>216</v>
      </c>
      <c r="D3272" s="546">
        <v>46052</v>
      </c>
      <c r="E3272" s="171" t="str">
        <f t="shared" si="51"/>
        <v>2026</v>
      </c>
      <c r="F3272" s="547">
        <v>1382517</v>
      </c>
      <c r="G3272" s="548">
        <v>0.19</v>
      </c>
      <c r="H3272" s="547">
        <v>1161778.99</v>
      </c>
      <c r="I3272" s="545" t="s">
        <v>12637</v>
      </c>
      <c r="J3272" s="545" t="s">
        <v>13307</v>
      </c>
      <c r="K3272" s="545" t="s">
        <v>16728</v>
      </c>
      <c r="L3272" s="545"/>
      <c r="M3272" s="548" t="s">
        <v>13868</v>
      </c>
      <c r="N3272" s="545" t="s">
        <v>13413</v>
      </c>
      <c r="O3272" s="545"/>
      <c r="P3272" s="549">
        <v>13196</v>
      </c>
      <c r="Q3272" s="549">
        <v>2</v>
      </c>
      <c r="R3272" s="549">
        <v>13</v>
      </c>
      <c r="S3272" s="548">
        <v>2228</v>
      </c>
      <c r="T3272" s="548"/>
      <c r="U3272" s="99"/>
    </row>
    <row r="3273" spans="1:21" ht="19.5" customHeight="1">
      <c r="A3273" s="545">
        <v>10696</v>
      </c>
      <c r="B3273" s="545" t="s">
        <v>12836</v>
      </c>
      <c r="C3273" s="545" t="s">
        <v>216</v>
      </c>
      <c r="D3273" s="546">
        <v>46052</v>
      </c>
      <c r="E3273" s="171" t="str">
        <f t="shared" si="51"/>
        <v>2026</v>
      </c>
      <c r="F3273" s="547">
        <v>1456681</v>
      </c>
      <c r="G3273" s="548">
        <v>0.19</v>
      </c>
      <c r="H3273" s="547">
        <v>1224101.68</v>
      </c>
      <c r="I3273" s="545" t="s">
        <v>12637</v>
      </c>
      <c r="J3273" s="545" t="s">
        <v>13307</v>
      </c>
      <c r="K3273" s="545" t="s">
        <v>16728</v>
      </c>
      <c r="L3273" s="545"/>
      <c r="M3273" s="548" t="s">
        <v>13868</v>
      </c>
      <c r="N3273" s="545" t="s">
        <v>13413</v>
      </c>
      <c r="O3273" s="545"/>
      <c r="P3273" s="549">
        <v>13197</v>
      </c>
      <c r="Q3273" s="549">
        <v>2</v>
      </c>
      <c r="R3273" s="549">
        <v>13</v>
      </c>
      <c r="S3273" s="548">
        <v>2228</v>
      </c>
      <c r="T3273" s="548"/>
      <c r="U3273" s="99"/>
    </row>
    <row r="3274" spans="1:21" ht="19.5" customHeight="1">
      <c r="A3274" s="545">
        <v>10697</v>
      </c>
      <c r="B3274" s="545" t="s">
        <v>12837</v>
      </c>
      <c r="C3274" s="545" t="s">
        <v>216</v>
      </c>
      <c r="D3274" s="546">
        <v>46052</v>
      </c>
      <c r="E3274" s="171" t="str">
        <f t="shared" si="51"/>
        <v>2026</v>
      </c>
      <c r="F3274" s="547">
        <v>1524639</v>
      </c>
      <c r="G3274" s="548">
        <v>0.19</v>
      </c>
      <c r="H3274" s="547">
        <v>1281209.24</v>
      </c>
      <c r="I3274" s="545" t="s">
        <v>12637</v>
      </c>
      <c r="J3274" s="545" t="s">
        <v>13307</v>
      </c>
      <c r="K3274" s="545" t="s">
        <v>16729</v>
      </c>
      <c r="L3274" s="545"/>
      <c r="M3274" s="548" t="s">
        <v>13868</v>
      </c>
      <c r="N3274" s="545" t="s">
        <v>13413</v>
      </c>
      <c r="O3274" s="545"/>
      <c r="P3274" s="549">
        <v>13198</v>
      </c>
      <c r="Q3274" s="549">
        <v>2</v>
      </c>
      <c r="R3274" s="549">
        <v>13</v>
      </c>
      <c r="S3274" s="548">
        <v>2228</v>
      </c>
      <c r="T3274" s="548"/>
      <c r="U3274" s="99"/>
    </row>
    <row r="3275" spans="1:21" ht="19.5" customHeight="1">
      <c r="A3275" s="545">
        <v>10698</v>
      </c>
      <c r="B3275" s="545" t="s">
        <v>12838</v>
      </c>
      <c r="C3275" s="545" t="s">
        <v>216</v>
      </c>
      <c r="D3275" s="546">
        <v>45491</v>
      </c>
      <c r="E3275" s="171" t="str">
        <f t="shared" si="51"/>
        <v>2024</v>
      </c>
      <c r="F3275" s="547">
        <v>2177951</v>
      </c>
      <c r="G3275" s="548">
        <v>0.19</v>
      </c>
      <c r="H3275" s="547">
        <v>1830210.92</v>
      </c>
      <c r="I3275" s="545" t="s">
        <v>12637</v>
      </c>
      <c r="J3275" s="545" t="s">
        <v>13307</v>
      </c>
      <c r="K3275" s="545" t="s">
        <v>16728</v>
      </c>
      <c r="L3275" s="545"/>
      <c r="M3275" s="548" t="s">
        <v>13868</v>
      </c>
      <c r="N3275" s="545" t="s">
        <v>13413</v>
      </c>
      <c r="O3275" s="545"/>
      <c r="P3275" s="549">
        <v>13199</v>
      </c>
      <c r="Q3275" s="549">
        <v>2</v>
      </c>
      <c r="R3275" s="549">
        <v>13</v>
      </c>
      <c r="S3275" s="548">
        <v>2228</v>
      </c>
      <c r="T3275" s="548"/>
      <c r="U3275" s="99"/>
    </row>
    <row r="3276" spans="1:21" ht="19.5" customHeight="1">
      <c r="A3276" s="545">
        <v>10699</v>
      </c>
      <c r="B3276" s="545" t="s">
        <v>12839</v>
      </c>
      <c r="C3276" s="545" t="s">
        <v>216</v>
      </c>
      <c r="D3276" s="546">
        <v>45491</v>
      </c>
      <c r="E3276" s="171" t="str">
        <f t="shared" si="51"/>
        <v>2024</v>
      </c>
      <c r="F3276" s="547">
        <v>3069573</v>
      </c>
      <c r="G3276" s="548">
        <v>0.19</v>
      </c>
      <c r="H3276" s="547">
        <v>2579473.11</v>
      </c>
      <c r="I3276" s="545" t="s">
        <v>12637</v>
      </c>
      <c r="J3276" s="545" t="s">
        <v>13307</v>
      </c>
      <c r="K3276" s="545" t="s">
        <v>16728</v>
      </c>
      <c r="L3276" s="545"/>
      <c r="M3276" s="548" t="s">
        <v>13868</v>
      </c>
      <c r="N3276" s="545" t="s">
        <v>13413</v>
      </c>
      <c r="O3276" s="545"/>
      <c r="P3276" s="549">
        <v>13200</v>
      </c>
      <c r="Q3276" s="549">
        <v>2</v>
      </c>
      <c r="R3276" s="549">
        <v>13</v>
      </c>
      <c r="S3276" s="548">
        <v>2228</v>
      </c>
      <c r="T3276" s="548"/>
      <c r="U3276" s="99"/>
    </row>
    <row r="3277" spans="1:21" ht="19.5" customHeight="1">
      <c r="A3277" s="545">
        <v>10700</v>
      </c>
      <c r="B3277" s="545" t="s">
        <v>12840</v>
      </c>
      <c r="C3277" s="545" t="s">
        <v>216</v>
      </c>
      <c r="D3277" s="546">
        <v>44914</v>
      </c>
      <c r="E3277" s="171" t="str">
        <f t="shared" si="51"/>
        <v>2022</v>
      </c>
      <c r="F3277" s="547">
        <v>3297957</v>
      </c>
      <c r="G3277" s="548">
        <v>0.19</v>
      </c>
      <c r="H3277" s="547">
        <v>2771392.44</v>
      </c>
      <c r="I3277" s="545" t="s">
        <v>12637</v>
      </c>
      <c r="J3277" s="545" t="s">
        <v>13297</v>
      </c>
      <c r="K3277" s="545" t="s">
        <v>16729</v>
      </c>
      <c r="L3277" s="545"/>
      <c r="M3277" s="548" t="s">
        <v>13868</v>
      </c>
      <c r="N3277" s="545" t="s">
        <v>13413</v>
      </c>
      <c r="O3277" s="545"/>
      <c r="P3277" s="549">
        <v>13201</v>
      </c>
      <c r="Q3277" s="549">
        <v>2</v>
      </c>
      <c r="R3277" s="549">
        <v>13</v>
      </c>
      <c r="S3277" s="548">
        <v>2257</v>
      </c>
      <c r="T3277" s="548"/>
      <c r="U3277" s="99"/>
    </row>
    <row r="3278" spans="1:21" ht="19.5" customHeight="1">
      <c r="A3278" s="545">
        <v>10701</v>
      </c>
      <c r="B3278" s="545" t="s">
        <v>12841</v>
      </c>
      <c r="C3278" s="545" t="s">
        <v>216</v>
      </c>
      <c r="D3278" s="546">
        <v>44914</v>
      </c>
      <c r="E3278" s="171" t="str">
        <f t="shared" si="51"/>
        <v>2022</v>
      </c>
      <c r="F3278" s="547">
        <v>3297957</v>
      </c>
      <c r="G3278" s="548">
        <v>0.19</v>
      </c>
      <c r="H3278" s="547">
        <v>2771392.44</v>
      </c>
      <c r="I3278" s="545" t="s">
        <v>12637</v>
      </c>
      <c r="J3278" s="545" t="s">
        <v>13297</v>
      </c>
      <c r="K3278" s="545" t="s">
        <v>16728</v>
      </c>
      <c r="L3278" s="545"/>
      <c r="M3278" s="548" t="s">
        <v>13868</v>
      </c>
      <c r="N3278" s="545" t="s">
        <v>13413</v>
      </c>
      <c r="O3278" s="545"/>
      <c r="P3278" s="549">
        <v>13202</v>
      </c>
      <c r="Q3278" s="549">
        <v>2</v>
      </c>
      <c r="R3278" s="549">
        <v>13</v>
      </c>
      <c r="S3278" s="548">
        <v>2257</v>
      </c>
      <c r="T3278" s="548"/>
      <c r="U3278" s="99"/>
    </row>
    <row r="3279" spans="1:21" ht="19.5" customHeight="1">
      <c r="A3279" s="545">
        <v>10702</v>
      </c>
      <c r="B3279" s="545" t="s">
        <v>12842</v>
      </c>
      <c r="C3279" s="545" t="s">
        <v>216</v>
      </c>
      <c r="D3279" s="546">
        <v>46052</v>
      </c>
      <c r="E3279" s="171" t="str">
        <f t="shared" si="51"/>
        <v>2026</v>
      </c>
      <c r="F3279" s="547">
        <v>13686882</v>
      </c>
      <c r="G3279" s="548">
        <v>0.19</v>
      </c>
      <c r="H3279" s="547">
        <v>11501581.51</v>
      </c>
      <c r="I3279" s="545" t="s">
        <v>12637</v>
      </c>
      <c r="J3279" s="545" t="s">
        <v>13307</v>
      </c>
      <c r="K3279" s="545" t="s">
        <v>16730</v>
      </c>
      <c r="L3279" s="545"/>
      <c r="M3279" s="548" t="s">
        <v>13868</v>
      </c>
      <c r="N3279" s="545" t="s">
        <v>13413</v>
      </c>
      <c r="O3279" s="545"/>
      <c r="P3279" s="549">
        <v>13203</v>
      </c>
      <c r="Q3279" s="549">
        <v>2</v>
      </c>
      <c r="R3279" s="549">
        <v>13</v>
      </c>
      <c r="S3279" s="548">
        <v>2228</v>
      </c>
      <c r="T3279" s="548"/>
      <c r="U3279" s="99"/>
    </row>
    <row r="3280" spans="1:21" ht="19.5" customHeight="1">
      <c r="A3280" s="545">
        <v>10703</v>
      </c>
      <c r="B3280" s="545" t="s">
        <v>12843</v>
      </c>
      <c r="C3280" s="545" t="s">
        <v>216</v>
      </c>
      <c r="D3280" s="546">
        <v>46052</v>
      </c>
      <c r="E3280" s="171" t="str">
        <f t="shared" si="51"/>
        <v>2026</v>
      </c>
      <c r="F3280" s="547">
        <v>6258400</v>
      </c>
      <c r="G3280" s="548">
        <v>0.19</v>
      </c>
      <c r="H3280" s="547">
        <v>5259159.66</v>
      </c>
      <c r="I3280" s="545" t="s">
        <v>12637</v>
      </c>
      <c r="J3280" s="545" t="s">
        <v>13307</v>
      </c>
      <c r="K3280" s="545" t="s">
        <v>16731</v>
      </c>
      <c r="L3280" s="545"/>
      <c r="M3280" s="548" t="s">
        <v>13868</v>
      </c>
      <c r="N3280" s="545" t="s">
        <v>13413</v>
      </c>
      <c r="O3280" s="545"/>
      <c r="P3280" s="549">
        <v>13204</v>
      </c>
      <c r="Q3280" s="549">
        <v>2</v>
      </c>
      <c r="R3280" s="549">
        <v>13</v>
      </c>
      <c r="S3280" s="548">
        <v>2228</v>
      </c>
      <c r="T3280" s="548"/>
      <c r="U3280" s="99"/>
    </row>
    <row r="3281" spans="1:21" ht="19.5" customHeight="1">
      <c r="A3281" s="545">
        <v>10704</v>
      </c>
      <c r="B3281" s="545" t="s">
        <v>12844</v>
      </c>
      <c r="C3281" s="545" t="s">
        <v>216</v>
      </c>
      <c r="D3281" s="546">
        <v>45708</v>
      </c>
      <c r="E3281" s="171" t="str">
        <f t="shared" si="51"/>
        <v>2025</v>
      </c>
      <c r="F3281" s="547">
        <v>6087806.4199999999</v>
      </c>
      <c r="G3281" s="548">
        <v>0.19</v>
      </c>
      <c r="H3281" s="547">
        <v>5115803.72</v>
      </c>
      <c r="I3281" s="545" t="s">
        <v>12637</v>
      </c>
      <c r="J3281" s="545" t="s">
        <v>13307</v>
      </c>
      <c r="K3281" s="545" t="s">
        <v>16732</v>
      </c>
      <c r="L3281" s="545"/>
      <c r="M3281" s="548" t="s">
        <v>13868</v>
      </c>
      <c r="N3281" s="545" t="s">
        <v>13413</v>
      </c>
      <c r="O3281" s="545"/>
      <c r="P3281" s="549">
        <v>13205</v>
      </c>
      <c r="Q3281" s="549">
        <v>2</v>
      </c>
      <c r="R3281" s="549">
        <v>13</v>
      </c>
      <c r="S3281" s="548">
        <v>2228</v>
      </c>
      <c r="T3281" s="548"/>
      <c r="U3281" s="99"/>
    </row>
    <row r="3282" spans="1:21" ht="19.5" customHeight="1">
      <c r="A3282" s="545">
        <v>10705</v>
      </c>
      <c r="B3282" s="545" t="s">
        <v>12845</v>
      </c>
      <c r="C3282" s="545" t="s">
        <v>216</v>
      </c>
      <c r="D3282" s="546">
        <v>45708</v>
      </c>
      <c r="E3282" s="171" t="str">
        <f t="shared" si="51"/>
        <v>2025</v>
      </c>
      <c r="F3282" s="547">
        <v>5629361.5199999996</v>
      </c>
      <c r="G3282" s="548">
        <v>0.19</v>
      </c>
      <c r="H3282" s="547">
        <v>4730555.9000000004</v>
      </c>
      <c r="I3282" s="545" t="s">
        <v>12637</v>
      </c>
      <c r="J3282" s="545" t="s">
        <v>13307</v>
      </c>
      <c r="K3282" s="545" t="s">
        <v>16733</v>
      </c>
      <c r="L3282" s="545"/>
      <c r="M3282" s="548" t="s">
        <v>13868</v>
      </c>
      <c r="N3282" s="545" t="s">
        <v>13413</v>
      </c>
      <c r="O3282" s="545"/>
      <c r="P3282" s="549">
        <v>13206</v>
      </c>
      <c r="Q3282" s="549">
        <v>2</v>
      </c>
      <c r="R3282" s="549">
        <v>13</v>
      </c>
      <c r="S3282" s="548">
        <v>2228</v>
      </c>
      <c r="T3282" s="548"/>
      <c r="U3282" s="99"/>
    </row>
    <row r="3283" spans="1:21" ht="19.5" customHeight="1">
      <c r="A3283" s="545">
        <v>10706</v>
      </c>
      <c r="B3283" s="545" t="s">
        <v>12846</v>
      </c>
      <c r="C3283" s="545" t="s">
        <v>216</v>
      </c>
      <c r="D3283" s="546">
        <v>45708</v>
      </c>
      <c r="E3283" s="171" t="str">
        <f t="shared" si="51"/>
        <v>2025</v>
      </c>
      <c r="F3283" s="547">
        <v>5140108.01</v>
      </c>
      <c r="G3283" s="548">
        <v>0.19</v>
      </c>
      <c r="H3283" s="547">
        <v>4319418.5</v>
      </c>
      <c r="I3283" s="545" t="s">
        <v>12637</v>
      </c>
      <c r="J3283" s="545" t="s">
        <v>13307</v>
      </c>
      <c r="K3283" s="545" t="s">
        <v>16734</v>
      </c>
      <c r="L3283" s="545"/>
      <c r="M3283" s="548" t="s">
        <v>13868</v>
      </c>
      <c r="N3283" s="545" t="s">
        <v>13413</v>
      </c>
      <c r="O3283" s="545"/>
      <c r="P3283" s="549">
        <v>13207</v>
      </c>
      <c r="Q3283" s="549">
        <v>2</v>
      </c>
      <c r="R3283" s="549">
        <v>13</v>
      </c>
      <c r="S3283" s="548">
        <v>2228</v>
      </c>
      <c r="T3283" s="548"/>
      <c r="U3283" s="99"/>
    </row>
    <row r="3284" spans="1:21" ht="19.5" customHeight="1">
      <c r="A3284" s="545">
        <v>10707</v>
      </c>
      <c r="B3284" s="545" t="s">
        <v>12847</v>
      </c>
      <c r="C3284" s="545" t="s">
        <v>216</v>
      </c>
      <c r="D3284" s="546">
        <v>46052</v>
      </c>
      <c r="E3284" s="171" t="str">
        <f t="shared" si="51"/>
        <v>2026</v>
      </c>
      <c r="F3284" s="547">
        <v>1991824</v>
      </c>
      <c r="G3284" s="548">
        <v>0.19</v>
      </c>
      <c r="H3284" s="547">
        <v>1673801.68</v>
      </c>
      <c r="I3284" s="545" t="s">
        <v>12637</v>
      </c>
      <c r="J3284" s="545" t="s">
        <v>13307</v>
      </c>
      <c r="K3284" s="545" t="s">
        <v>16735</v>
      </c>
      <c r="L3284" s="545"/>
      <c r="M3284" s="548" t="s">
        <v>13868</v>
      </c>
      <c r="N3284" s="545" t="s">
        <v>13413</v>
      </c>
      <c r="O3284" s="545"/>
      <c r="P3284" s="549">
        <v>13208</v>
      </c>
      <c r="Q3284" s="549">
        <v>2</v>
      </c>
      <c r="R3284" s="549">
        <v>13</v>
      </c>
      <c r="S3284" s="548">
        <v>2228</v>
      </c>
      <c r="T3284" s="548"/>
      <c r="U3284" s="99"/>
    </row>
    <row r="3285" spans="1:21" ht="19.5" customHeight="1">
      <c r="A3285" s="545">
        <v>10708</v>
      </c>
      <c r="B3285" s="545" t="s">
        <v>12848</v>
      </c>
      <c r="C3285" s="545" t="s">
        <v>216</v>
      </c>
      <c r="D3285" s="546">
        <v>44914</v>
      </c>
      <c r="E3285" s="171" t="str">
        <f t="shared" si="51"/>
        <v>2022</v>
      </c>
      <c r="F3285" s="547">
        <v>1643214.01</v>
      </c>
      <c r="G3285" s="548">
        <v>0.19</v>
      </c>
      <c r="H3285" s="547">
        <v>1380852.11</v>
      </c>
      <c r="I3285" s="545" t="s">
        <v>12637</v>
      </c>
      <c r="J3285" s="545" t="s">
        <v>13297</v>
      </c>
      <c r="K3285" s="545" t="s">
        <v>16736</v>
      </c>
      <c r="L3285" s="545"/>
      <c r="M3285" s="548" t="s">
        <v>13868</v>
      </c>
      <c r="N3285" s="545" t="s">
        <v>13413</v>
      </c>
      <c r="O3285" s="545"/>
      <c r="P3285" s="549">
        <v>13209</v>
      </c>
      <c r="Q3285" s="549">
        <v>2</v>
      </c>
      <c r="R3285" s="549">
        <v>13</v>
      </c>
      <c r="S3285" s="548">
        <v>2257</v>
      </c>
      <c r="T3285" s="548"/>
      <c r="U3285" s="99"/>
    </row>
    <row r="3286" spans="1:21" ht="19.5" customHeight="1">
      <c r="A3286" s="545">
        <v>10709</v>
      </c>
      <c r="B3286" s="545" t="s">
        <v>12849</v>
      </c>
      <c r="C3286" s="545" t="s">
        <v>216</v>
      </c>
      <c r="D3286" s="546">
        <v>44914</v>
      </c>
      <c r="E3286" s="171" t="str">
        <f t="shared" si="51"/>
        <v>2022</v>
      </c>
      <c r="F3286" s="547">
        <v>1069708.01</v>
      </c>
      <c r="G3286" s="548">
        <v>0.19</v>
      </c>
      <c r="H3286" s="547">
        <v>898914.29</v>
      </c>
      <c r="I3286" s="545" t="s">
        <v>12637</v>
      </c>
      <c r="J3286" s="545" t="s">
        <v>13297</v>
      </c>
      <c r="K3286" s="545" t="s">
        <v>16737</v>
      </c>
      <c r="L3286" s="545"/>
      <c r="M3286" s="548" t="s">
        <v>13868</v>
      </c>
      <c r="N3286" s="545" t="s">
        <v>13413</v>
      </c>
      <c r="O3286" s="545"/>
      <c r="P3286" s="549">
        <v>13210</v>
      </c>
      <c r="Q3286" s="549">
        <v>2</v>
      </c>
      <c r="R3286" s="549">
        <v>13</v>
      </c>
      <c r="S3286" s="548">
        <v>2257</v>
      </c>
      <c r="T3286" s="548"/>
      <c r="U3286" s="99"/>
    </row>
    <row r="3287" spans="1:21" ht="19.5" customHeight="1">
      <c r="A3287" s="545">
        <v>10710</v>
      </c>
      <c r="B3287" s="545" t="s">
        <v>12850</v>
      </c>
      <c r="C3287" s="545" t="s">
        <v>216</v>
      </c>
      <c r="D3287" s="546">
        <v>46052</v>
      </c>
      <c r="E3287" s="171" t="str">
        <f t="shared" si="51"/>
        <v>2026</v>
      </c>
      <c r="F3287" s="547">
        <v>139633</v>
      </c>
      <c r="G3287" s="548">
        <v>0.19</v>
      </c>
      <c r="H3287" s="547">
        <v>117338.66</v>
      </c>
      <c r="I3287" s="545" t="s">
        <v>12637</v>
      </c>
      <c r="J3287" s="545" t="s">
        <v>13307</v>
      </c>
      <c r="K3287" s="545" t="s">
        <v>16738</v>
      </c>
      <c r="L3287" s="545"/>
      <c r="M3287" s="548" t="s">
        <v>13868</v>
      </c>
      <c r="N3287" s="545" t="s">
        <v>13413</v>
      </c>
      <c r="O3287" s="545"/>
      <c r="P3287" s="549">
        <v>13211</v>
      </c>
      <c r="Q3287" s="549">
        <v>2</v>
      </c>
      <c r="R3287" s="549">
        <v>13</v>
      </c>
      <c r="S3287" s="548">
        <v>2228</v>
      </c>
      <c r="T3287" s="548"/>
      <c r="U3287" s="99"/>
    </row>
    <row r="3288" spans="1:21" ht="19.5" customHeight="1">
      <c r="A3288" s="545">
        <v>10711</v>
      </c>
      <c r="B3288" s="545" t="s">
        <v>12851</v>
      </c>
      <c r="C3288" s="545" t="s">
        <v>216</v>
      </c>
      <c r="D3288" s="546">
        <v>46052</v>
      </c>
      <c r="E3288" s="171" t="str">
        <f t="shared" si="51"/>
        <v>2026</v>
      </c>
      <c r="F3288" s="547">
        <v>150700</v>
      </c>
      <c r="G3288" s="548">
        <v>0.19</v>
      </c>
      <c r="H3288" s="547">
        <v>126638.66</v>
      </c>
      <c r="I3288" s="545" t="s">
        <v>12637</v>
      </c>
      <c r="J3288" s="545" t="s">
        <v>13307</v>
      </c>
      <c r="K3288" s="545" t="s">
        <v>16738</v>
      </c>
      <c r="L3288" s="545"/>
      <c r="M3288" s="548" t="s">
        <v>13868</v>
      </c>
      <c r="N3288" s="545" t="s">
        <v>13413</v>
      </c>
      <c r="O3288" s="545"/>
      <c r="P3288" s="549">
        <v>13212</v>
      </c>
      <c r="Q3288" s="549">
        <v>2</v>
      </c>
      <c r="R3288" s="549">
        <v>13</v>
      </c>
      <c r="S3288" s="548">
        <v>2228</v>
      </c>
      <c r="T3288" s="548"/>
      <c r="U3288" s="99"/>
    </row>
    <row r="3289" spans="1:21" ht="19.5" customHeight="1">
      <c r="A3289" s="545">
        <v>10712</v>
      </c>
      <c r="B3289" s="545" t="s">
        <v>12852</v>
      </c>
      <c r="C3289" s="545" t="s">
        <v>216</v>
      </c>
      <c r="D3289" s="546">
        <v>46052</v>
      </c>
      <c r="E3289" s="171" t="str">
        <f t="shared" si="51"/>
        <v>2026</v>
      </c>
      <c r="F3289" s="547">
        <v>172701</v>
      </c>
      <c r="G3289" s="548">
        <v>0.19</v>
      </c>
      <c r="H3289" s="547">
        <v>145126.89000000001</v>
      </c>
      <c r="I3289" s="545" t="s">
        <v>12637</v>
      </c>
      <c r="J3289" s="545" t="s">
        <v>13307</v>
      </c>
      <c r="K3289" s="545" t="s">
        <v>16739</v>
      </c>
      <c r="L3289" s="545"/>
      <c r="M3289" s="548" t="s">
        <v>13868</v>
      </c>
      <c r="N3289" s="545" t="s">
        <v>13413</v>
      </c>
      <c r="O3289" s="545"/>
      <c r="P3289" s="549">
        <v>13213</v>
      </c>
      <c r="Q3289" s="549">
        <v>2</v>
      </c>
      <c r="R3289" s="549">
        <v>13</v>
      </c>
      <c r="S3289" s="548">
        <v>2228</v>
      </c>
      <c r="T3289" s="548"/>
      <c r="U3289" s="99"/>
    </row>
    <row r="3290" spans="1:21" ht="19.5" customHeight="1">
      <c r="A3290" s="545">
        <v>10713</v>
      </c>
      <c r="B3290" s="545" t="s">
        <v>12853</v>
      </c>
      <c r="C3290" s="545" t="s">
        <v>216</v>
      </c>
      <c r="D3290" s="546">
        <v>44914</v>
      </c>
      <c r="E3290" s="171" t="str">
        <f t="shared" si="51"/>
        <v>2022</v>
      </c>
      <c r="F3290" s="547">
        <v>285462.01</v>
      </c>
      <c r="G3290" s="548">
        <v>0.19</v>
      </c>
      <c r="H3290" s="547">
        <v>239884.04</v>
      </c>
      <c r="I3290" s="545" t="s">
        <v>12637</v>
      </c>
      <c r="J3290" s="545" t="s">
        <v>13297</v>
      </c>
      <c r="K3290" s="545" t="s">
        <v>16740</v>
      </c>
      <c r="L3290" s="545"/>
      <c r="M3290" s="548" t="s">
        <v>13868</v>
      </c>
      <c r="N3290" s="545" t="s">
        <v>13413</v>
      </c>
      <c r="O3290" s="545"/>
      <c r="P3290" s="549">
        <v>13214</v>
      </c>
      <c r="Q3290" s="549">
        <v>2</v>
      </c>
      <c r="R3290" s="549">
        <v>13</v>
      </c>
      <c r="S3290" s="548">
        <v>2257</v>
      </c>
      <c r="T3290" s="548"/>
      <c r="U3290" s="99"/>
    </row>
    <row r="3291" spans="1:21" ht="19.5" customHeight="1">
      <c r="A3291" s="545">
        <v>10714</v>
      </c>
      <c r="B3291" s="545" t="s">
        <v>12854</v>
      </c>
      <c r="C3291" s="545" t="s">
        <v>216</v>
      </c>
      <c r="D3291" s="546">
        <v>46052</v>
      </c>
      <c r="E3291" s="171" t="str">
        <f t="shared" si="51"/>
        <v>2026</v>
      </c>
      <c r="F3291" s="547">
        <v>305204</v>
      </c>
      <c r="G3291" s="548">
        <v>0.19</v>
      </c>
      <c r="H3291" s="547">
        <v>256473.95</v>
      </c>
      <c r="I3291" s="545" t="s">
        <v>12637</v>
      </c>
      <c r="J3291" s="545" t="s">
        <v>13307</v>
      </c>
      <c r="K3291" s="545" t="s">
        <v>16741</v>
      </c>
      <c r="L3291" s="545"/>
      <c r="M3291" s="548" t="s">
        <v>13868</v>
      </c>
      <c r="N3291" s="545" t="s">
        <v>13413</v>
      </c>
      <c r="O3291" s="545"/>
      <c r="P3291" s="549">
        <v>13215</v>
      </c>
      <c r="Q3291" s="549">
        <v>2</v>
      </c>
      <c r="R3291" s="549">
        <v>13</v>
      </c>
      <c r="S3291" s="548">
        <v>2228</v>
      </c>
      <c r="T3291" s="548"/>
      <c r="U3291" s="99"/>
    </row>
    <row r="3292" spans="1:21" ht="19.5" customHeight="1">
      <c r="A3292" s="545">
        <v>10715</v>
      </c>
      <c r="B3292" s="545" t="s">
        <v>12855</v>
      </c>
      <c r="C3292" s="545" t="s">
        <v>216</v>
      </c>
      <c r="D3292" s="546">
        <v>46052</v>
      </c>
      <c r="E3292" s="171" t="str">
        <f t="shared" si="51"/>
        <v>2026</v>
      </c>
      <c r="F3292" s="547">
        <v>728874</v>
      </c>
      <c r="G3292" s="548">
        <v>0.19</v>
      </c>
      <c r="H3292" s="547">
        <v>612499.16</v>
      </c>
      <c r="I3292" s="545" t="s">
        <v>12637</v>
      </c>
      <c r="J3292" s="545" t="s">
        <v>13307</v>
      </c>
      <c r="K3292" s="545" t="s">
        <v>16739</v>
      </c>
      <c r="L3292" s="545"/>
      <c r="M3292" s="548" t="s">
        <v>13868</v>
      </c>
      <c r="N3292" s="545" t="s">
        <v>13413</v>
      </c>
      <c r="O3292" s="545"/>
      <c r="P3292" s="549">
        <v>13216</v>
      </c>
      <c r="Q3292" s="549">
        <v>2</v>
      </c>
      <c r="R3292" s="549">
        <v>13</v>
      </c>
      <c r="S3292" s="548">
        <v>2228</v>
      </c>
      <c r="T3292" s="548"/>
      <c r="U3292" s="99"/>
    </row>
    <row r="3293" spans="1:21" ht="19.5" customHeight="1">
      <c r="A3293" s="545">
        <v>10716</v>
      </c>
      <c r="B3293" s="545" t="s">
        <v>12856</v>
      </c>
      <c r="C3293" s="545" t="s">
        <v>216</v>
      </c>
      <c r="D3293" s="546">
        <v>46052</v>
      </c>
      <c r="E3293" s="171" t="str">
        <f t="shared" si="51"/>
        <v>2026</v>
      </c>
      <c r="F3293" s="547">
        <v>736617</v>
      </c>
      <c r="G3293" s="548">
        <v>0.19</v>
      </c>
      <c r="H3293" s="547">
        <v>619005.88</v>
      </c>
      <c r="I3293" s="545" t="s">
        <v>12637</v>
      </c>
      <c r="J3293" s="545" t="s">
        <v>13307</v>
      </c>
      <c r="K3293" s="545" t="s">
        <v>16739</v>
      </c>
      <c r="L3293" s="545"/>
      <c r="M3293" s="548" t="s">
        <v>13868</v>
      </c>
      <c r="N3293" s="545" t="s">
        <v>13413</v>
      </c>
      <c r="O3293" s="545"/>
      <c r="P3293" s="549">
        <v>13217</v>
      </c>
      <c r="Q3293" s="549">
        <v>2</v>
      </c>
      <c r="R3293" s="549">
        <v>13</v>
      </c>
      <c r="S3293" s="548">
        <v>2228</v>
      </c>
      <c r="T3293" s="548"/>
      <c r="U3293" s="99"/>
    </row>
    <row r="3294" spans="1:21" ht="19.5" customHeight="1">
      <c r="A3294" s="545">
        <v>10717</v>
      </c>
      <c r="B3294" s="545" t="s">
        <v>12857</v>
      </c>
      <c r="C3294" s="545" t="s">
        <v>216</v>
      </c>
      <c r="D3294" s="546">
        <v>44914</v>
      </c>
      <c r="E3294" s="171" t="str">
        <f t="shared" si="51"/>
        <v>2022</v>
      </c>
      <c r="F3294" s="547">
        <v>780984.01</v>
      </c>
      <c r="G3294" s="548">
        <v>0.19</v>
      </c>
      <c r="H3294" s="547">
        <v>656289.07999999996</v>
      </c>
      <c r="I3294" s="545" t="s">
        <v>12637</v>
      </c>
      <c r="J3294" s="545" t="s">
        <v>13297</v>
      </c>
      <c r="K3294" s="545" t="s">
        <v>16741</v>
      </c>
      <c r="L3294" s="545"/>
      <c r="M3294" s="548" t="s">
        <v>13868</v>
      </c>
      <c r="N3294" s="545" t="s">
        <v>13413</v>
      </c>
      <c r="O3294" s="545"/>
      <c r="P3294" s="549">
        <v>13218</v>
      </c>
      <c r="Q3294" s="549">
        <v>2</v>
      </c>
      <c r="R3294" s="549">
        <v>13</v>
      </c>
      <c r="S3294" s="548">
        <v>2257</v>
      </c>
      <c r="T3294" s="548"/>
      <c r="U3294" s="99"/>
    </row>
    <row r="3295" spans="1:21" ht="19.5" customHeight="1">
      <c r="A3295" s="545">
        <v>10718</v>
      </c>
      <c r="B3295" s="545" t="s">
        <v>12858</v>
      </c>
      <c r="C3295" s="545" t="s">
        <v>216</v>
      </c>
      <c r="D3295" s="546">
        <v>46052</v>
      </c>
      <c r="E3295" s="171" t="str">
        <f t="shared" si="51"/>
        <v>2026</v>
      </c>
      <c r="F3295" s="547">
        <v>971233</v>
      </c>
      <c r="G3295" s="548">
        <v>0.19</v>
      </c>
      <c r="H3295" s="547">
        <v>816162.18</v>
      </c>
      <c r="I3295" s="545" t="s">
        <v>12637</v>
      </c>
      <c r="J3295" s="545" t="s">
        <v>13307</v>
      </c>
      <c r="K3295" s="545" t="s">
        <v>16741</v>
      </c>
      <c r="L3295" s="545"/>
      <c r="M3295" s="548" t="s">
        <v>13868</v>
      </c>
      <c r="N3295" s="545" t="s">
        <v>13413</v>
      </c>
      <c r="O3295" s="545"/>
      <c r="P3295" s="549">
        <v>13219</v>
      </c>
      <c r="Q3295" s="549">
        <v>2</v>
      </c>
      <c r="R3295" s="549">
        <v>13</v>
      </c>
      <c r="S3295" s="548">
        <v>2228</v>
      </c>
      <c r="T3295" s="548"/>
      <c r="U3295" s="99"/>
    </row>
    <row r="3296" spans="1:21" ht="19.5" customHeight="1">
      <c r="A3296" s="545">
        <v>10719</v>
      </c>
      <c r="B3296" s="545" t="s">
        <v>12859</v>
      </c>
      <c r="C3296" s="545" t="s">
        <v>216</v>
      </c>
      <c r="D3296" s="546">
        <v>46052</v>
      </c>
      <c r="E3296" s="171" t="str">
        <f t="shared" si="51"/>
        <v>2026</v>
      </c>
      <c r="F3296" s="547">
        <v>946184</v>
      </c>
      <c r="G3296" s="548">
        <v>0.19</v>
      </c>
      <c r="H3296" s="547">
        <v>795112.61</v>
      </c>
      <c r="I3296" s="545" t="s">
        <v>12637</v>
      </c>
      <c r="J3296" s="545" t="s">
        <v>13307</v>
      </c>
      <c r="K3296" s="545" t="s">
        <v>16739</v>
      </c>
      <c r="L3296" s="545"/>
      <c r="M3296" s="548" t="s">
        <v>13868</v>
      </c>
      <c r="N3296" s="545" t="s">
        <v>13413</v>
      </c>
      <c r="O3296" s="545"/>
      <c r="P3296" s="549">
        <v>13220</v>
      </c>
      <c r="Q3296" s="549">
        <v>2</v>
      </c>
      <c r="R3296" s="549">
        <v>13</v>
      </c>
      <c r="S3296" s="548">
        <v>2228</v>
      </c>
      <c r="T3296" s="548"/>
      <c r="U3296" s="99"/>
    </row>
    <row r="3297" spans="1:21" ht="19.5" customHeight="1">
      <c r="A3297" s="545">
        <v>10720</v>
      </c>
      <c r="B3297" s="545" t="s">
        <v>12860</v>
      </c>
      <c r="C3297" s="545" t="s">
        <v>216</v>
      </c>
      <c r="D3297" s="546">
        <v>45014</v>
      </c>
      <c r="E3297" s="171" t="str">
        <f t="shared" si="51"/>
        <v>2023</v>
      </c>
      <c r="F3297" s="547">
        <v>1112729</v>
      </c>
      <c r="G3297" s="548">
        <v>0.19</v>
      </c>
      <c r="H3297" s="547">
        <v>935066.39</v>
      </c>
      <c r="I3297" s="545" t="s">
        <v>12637</v>
      </c>
      <c r="J3297" s="545" t="s">
        <v>13297</v>
      </c>
      <c r="K3297" s="545" t="s">
        <v>16739</v>
      </c>
      <c r="L3297" s="545"/>
      <c r="M3297" s="548" t="s">
        <v>13868</v>
      </c>
      <c r="N3297" s="545" t="s">
        <v>13413</v>
      </c>
      <c r="O3297" s="545"/>
      <c r="P3297" s="549">
        <v>13221</v>
      </c>
      <c r="Q3297" s="549">
        <v>2</v>
      </c>
      <c r="R3297" s="549">
        <v>13</v>
      </c>
      <c r="S3297" s="548">
        <v>2257</v>
      </c>
      <c r="T3297" s="548"/>
      <c r="U3297" s="99"/>
    </row>
    <row r="3298" spans="1:21" ht="19.5" customHeight="1">
      <c r="A3298" s="545">
        <v>10721</v>
      </c>
      <c r="B3298" s="545" t="s">
        <v>12861</v>
      </c>
      <c r="C3298" s="545" t="s">
        <v>216</v>
      </c>
      <c r="D3298" s="546">
        <v>45708</v>
      </c>
      <c r="E3298" s="171" t="str">
        <f t="shared" si="51"/>
        <v>2025</v>
      </c>
      <c r="F3298" s="547">
        <v>2507450.4300000002</v>
      </c>
      <c r="G3298" s="548">
        <v>0.19</v>
      </c>
      <c r="H3298" s="547">
        <v>2107101.2000000002</v>
      </c>
      <c r="I3298" s="545" t="s">
        <v>12637</v>
      </c>
      <c r="J3298" s="545" t="s">
        <v>13307</v>
      </c>
      <c r="K3298" s="545" t="s">
        <v>16739</v>
      </c>
      <c r="L3298" s="545"/>
      <c r="M3298" s="548" t="s">
        <v>13868</v>
      </c>
      <c r="N3298" s="545" t="s">
        <v>13413</v>
      </c>
      <c r="O3298" s="545"/>
      <c r="P3298" s="549">
        <v>13222</v>
      </c>
      <c r="Q3298" s="549">
        <v>2</v>
      </c>
      <c r="R3298" s="549">
        <v>13</v>
      </c>
      <c r="S3298" s="548">
        <v>2228</v>
      </c>
      <c r="T3298" s="548"/>
      <c r="U3298" s="99"/>
    </row>
    <row r="3299" spans="1:21" ht="19.5" customHeight="1">
      <c r="A3299" s="545">
        <v>10722</v>
      </c>
      <c r="B3299" s="545" t="s">
        <v>12862</v>
      </c>
      <c r="C3299" s="545" t="s">
        <v>216</v>
      </c>
      <c r="D3299" s="546">
        <v>45708</v>
      </c>
      <c r="E3299" s="171" t="str">
        <f t="shared" si="51"/>
        <v>2025</v>
      </c>
      <c r="F3299" s="547">
        <v>2551995.34</v>
      </c>
      <c r="G3299" s="548">
        <v>0.19</v>
      </c>
      <c r="H3299" s="547">
        <v>2144533.9</v>
      </c>
      <c r="I3299" s="545" t="s">
        <v>12637</v>
      </c>
      <c r="J3299" s="545" t="s">
        <v>13307</v>
      </c>
      <c r="K3299" s="545" t="s">
        <v>16741</v>
      </c>
      <c r="L3299" s="545"/>
      <c r="M3299" s="548" t="s">
        <v>13868</v>
      </c>
      <c r="N3299" s="545" t="s">
        <v>13413</v>
      </c>
      <c r="O3299" s="545"/>
      <c r="P3299" s="549">
        <v>13223</v>
      </c>
      <c r="Q3299" s="549">
        <v>2</v>
      </c>
      <c r="R3299" s="549">
        <v>13</v>
      </c>
      <c r="S3299" s="548">
        <v>2228</v>
      </c>
      <c r="T3299" s="548"/>
      <c r="U3299" s="99"/>
    </row>
    <row r="3300" spans="1:21" ht="19.5" customHeight="1">
      <c r="A3300" s="545">
        <v>10723</v>
      </c>
      <c r="B3300" s="545" t="s">
        <v>12863</v>
      </c>
      <c r="C3300" s="545" t="s">
        <v>216</v>
      </c>
      <c r="D3300" s="546">
        <v>44914</v>
      </c>
      <c r="E3300" s="171" t="str">
        <f t="shared" si="51"/>
        <v>2022</v>
      </c>
      <c r="F3300" s="547">
        <v>2524047</v>
      </c>
      <c r="G3300" s="548">
        <v>0.19</v>
      </c>
      <c r="H3300" s="547">
        <v>2121047.9</v>
      </c>
      <c r="I3300" s="545" t="s">
        <v>12637</v>
      </c>
      <c r="J3300" s="545" t="s">
        <v>13297</v>
      </c>
      <c r="K3300" s="545" t="s">
        <v>16742</v>
      </c>
      <c r="L3300" s="545"/>
      <c r="M3300" s="548" t="s">
        <v>13868</v>
      </c>
      <c r="N3300" s="545" t="s">
        <v>13413</v>
      </c>
      <c r="O3300" s="545"/>
      <c r="P3300" s="549">
        <v>13224</v>
      </c>
      <c r="Q3300" s="549">
        <v>2</v>
      </c>
      <c r="R3300" s="549">
        <v>13</v>
      </c>
      <c r="S3300" s="548">
        <v>2257</v>
      </c>
      <c r="T3300" s="548"/>
      <c r="U3300" s="99"/>
    </row>
    <row r="3301" spans="1:21" ht="19.5" customHeight="1">
      <c r="A3301" s="545">
        <v>10724</v>
      </c>
      <c r="B3301" s="545" t="s">
        <v>12864</v>
      </c>
      <c r="C3301" s="545" t="s">
        <v>216</v>
      </c>
      <c r="D3301" s="546">
        <v>44914</v>
      </c>
      <c r="E3301" s="171" t="str">
        <f t="shared" si="51"/>
        <v>2022</v>
      </c>
      <c r="F3301" s="547">
        <v>3026052.01</v>
      </c>
      <c r="G3301" s="548">
        <v>0.19</v>
      </c>
      <c r="H3301" s="547">
        <v>2542900.85</v>
      </c>
      <c r="I3301" s="545" t="s">
        <v>12637</v>
      </c>
      <c r="J3301" s="545" t="s">
        <v>13297</v>
      </c>
      <c r="K3301" s="545" t="s">
        <v>16742</v>
      </c>
      <c r="L3301" s="545"/>
      <c r="M3301" s="548" t="s">
        <v>13868</v>
      </c>
      <c r="N3301" s="545" t="s">
        <v>13413</v>
      </c>
      <c r="O3301" s="545"/>
      <c r="P3301" s="549">
        <v>13225</v>
      </c>
      <c r="Q3301" s="549">
        <v>2</v>
      </c>
      <c r="R3301" s="549">
        <v>13</v>
      </c>
      <c r="S3301" s="548">
        <v>2257</v>
      </c>
      <c r="T3301" s="548"/>
      <c r="U3301" s="99"/>
    </row>
    <row r="3302" spans="1:21" ht="19.5" customHeight="1">
      <c r="A3302" s="545">
        <v>10725</v>
      </c>
      <c r="B3302" s="545" t="s">
        <v>12865</v>
      </c>
      <c r="C3302" s="545" t="s">
        <v>216</v>
      </c>
      <c r="D3302" s="546">
        <v>45708</v>
      </c>
      <c r="E3302" s="171" t="str">
        <f t="shared" si="51"/>
        <v>2025</v>
      </c>
      <c r="F3302" s="547">
        <v>4337472.1100000003</v>
      </c>
      <c r="G3302" s="548">
        <v>0.19</v>
      </c>
      <c r="H3302" s="547">
        <v>3644934.55</v>
      </c>
      <c r="I3302" s="545" t="s">
        <v>12637</v>
      </c>
      <c r="J3302" s="545" t="s">
        <v>13307</v>
      </c>
      <c r="K3302" s="545" t="s">
        <v>16743</v>
      </c>
      <c r="L3302" s="545"/>
      <c r="M3302" s="548" t="s">
        <v>13868</v>
      </c>
      <c r="N3302" s="545" t="s">
        <v>13413</v>
      </c>
      <c r="O3302" s="545"/>
      <c r="P3302" s="549">
        <v>13226</v>
      </c>
      <c r="Q3302" s="549">
        <v>2</v>
      </c>
      <c r="R3302" s="549">
        <v>13</v>
      </c>
      <c r="S3302" s="548">
        <v>2228</v>
      </c>
      <c r="T3302" s="548"/>
      <c r="U3302" s="99"/>
    </row>
    <row r="3303" spans="1:21" ht="19.5" customHeight="1">
      <c r="A3303" s="545">
        <v>10726</v>
      </c>
      <c r="B3303" s="545" t="s">
        <v>12866</v>
      </c>
      <c r="C3303" s="545" t="s">
        <v>216</v>
      </c>
      <c r="D3303" s="546">
        <v>44741</v>
      </c>
      <c r="E3303" s="171" t="str">
        <f t="shared" si="51"/>
        <v>2022</v>
      </c>
      <c r="F3303" s="547">
        <v>51000</v>
      </c>
      <c r="G3303" s="548">
        <v>0.19</v>
      </c>
      <c r="H3303" s="547">
        <v>42857.14</v>
      </c>
      <c r="I3303" s="545" t="s">
        <v>12675</v>
      </c>
      <c r="J3303" s="545" t="s">
        <v>13298</v>
      </c>
      <c r="K3303" s="545"/>
      <c r="L3303" s="545"/>
      <c r="M3303" s="548" t="s">
        <v>13758</v>
      </c>
      <c r="N3303" s="545" t="s">
        <v>13413</v>
      </c>
      <c r="O3303" s="545"/>
      <c r="P3303" s="549">
        <v>13227</v>
      </c>
      <c r="Q3303" s="549">
        <v>1</v>
      </c>
      <c r="R3303" s="549">
        <v>15</v>
      </c>
      <c r="S3303" s="548">
        <v>1012</v>
      </c>
      <c r="T3303" s="548"/>
      <c r="U3303" s="99"/>
    </row>
    <row r="3304" spans="1:21" ht="19.5" customHeight="1">
      <c r="A3304" s="545">
        <v>10727</v>
      </c>
      <c r="B3304" s="545" t="s">
        <v>12867</v>
      </c>
      <c r="C3304" s="545" t="s">
        <v>216</v>
      </c>
      <c r="D3304" s="546">
        <v>44741</v>
      </c>
      <c r="E3304" s="171" t="str">
        <f t="shared" si="51"/>
        <v>2022</v>
      </c>
      <c r="F3304" s="547">
        <v>6890000</v>
      </c>
      <c r="G3304" s="548">
        <v>0.19</v>
      </c>
      <c r="H3304" s="547">
        <v>5789915.9699999997</v>
      </c>
      <c r="I3304" s="545" t="s">
        <v>12868</v>
      </c>
      <c r="J3304" s="545" t="s">
        <v>13298</v>
      </c>
      <c r="K3304" s="545"/>
      <c r="L3304" s="545"/>
      <c r="M3304" s="548" t="s">
        <v>13758</v>
      </c>
      <c r="N3304" s="545" t="s">
        <v>13413</v>
      </c>
      <c r="O3304" s="545"/>
      <c r="P3304" s="549">
        <v>13229</v>
      </c>
      <c r="Q3304" s="549">
        <v>1</v>
      </c>
      <c r="R3304" s="549">
        <v>50</v>
      </c>
      <c r="S3304" s="548">
        <v>1012</v>
      </c>
      <c r="T3304" s="548"/>
      <c r="U3304" s="99"/>
    </row>
    <row r="3305" spans="1:21" ht="19.5" customHeight="1">
      <c r="A3305" s="545">
        <v>10728</v>
      </c>
      <c r="B3305" s="545" t="s">
        <v>12869</v>
      </c>
      <c r="C3305" s="545" t="s">
        <v>216</v>
      </c>
      <c r="D3305" s="546">
        <v>44741</v>
      </c>
      <c r="E3305" s="171" t="str">
        <f t="shared" si="51"/>
        <v>2022</v>
      </c>
      <c r="F3305" s="547">
        <v>10790000</v>
      </c>
      <c r="G3305" s="548">
        <v>0.19</v>
      </c>
      <c r="H3305" s="547">
        <v>9067226.8900000006</v>
      </c>
      <c r="I3305" s="545" t="s">
        <v>12868</v>
      </c>
      <c r="J3305" s="545" t="s">
        <v>13298</v>
      </c>
      <c r="K3305" s="545"/>
      <c r="L3305" s="545"/>
      <c r="M3305" s="548" t="s">
        <v>13758</v>
      </c>
      <c r="N3305" s="545" t="s">
        <v>13413</v>
      </c>
      <c r="O3305" s="545"/>
      <c r="P3305" s="549">
        <v>13230</v>
      </c>
      <c r="Q3305" s="549">
        <v>1</v>
      </c>
      <c r="R3305" s="549">
        <v>50</v>
      </c>
      <c r="S3305" s="548">
        <v>1012</v>
      </c>
      <c r="T3305" s="548"/>
      <c r="U3305" s="99"/>
    </row>
    <row r="3306" spans="1:21" ht="19.5" customHeight="1">
      <c r="A3306" s="545">
        <v>10729</v>
      </c>
      <c r="B3306" s="545" t="s">
        <v>12870</v>
      </c>
      <c r="C3306" s="545" t="s">
        <v>216</v>
      </c>
      <c r="D3306" s="546">
        <v>44741</v>
      </c>
      <c r="E3306" s="171" t="str">
        <f t="shared" si="51"/>
        <v>2022</v>
      </c>
      <c r="F3306" s="547">
        <v>6584984</v>
      </c>
      <c r="G3306" s="548">
        <v>0.19</v>
      </c>
      <c r="H3306" s="547">
        <v>5533600</v>
      </c>
      <c r="I3306" s="545" t="s">
        <v>12686</v>
      </c>
      <c r="J3306" s="545" t="s">
        <v>13298</v>
      </c>
      <c r="K3306" s="545"/>
      <c r="L3306" s="545"/>
      <c r="M3306" s="548" t="s">
        <v>13868</v>
      </c>
      <c r="N3306" s="545" t="s">
        <v>13413</v>
      </c>
      <c r="O3306" s="545"/>
      <c r="P3306" s="549">
        <v>13231</v>
      </c>
      <c r="Q3306" s="549">
        <v>2</v>
      </c>
      <c r="R3306" s="549">
        <v>131</v>
      </c>
      <c r="S3306" s="548">
        <v>1012</v>
      </c>
      <c r="T3306" s="548"/>
      <c r="U3306" s="99"/>
    </row>
    <row r="3307" spans="1:21" ht="19.5" customHeight="1">
      <c r="A3307" s="545">
        <v>10730</v>
      </c>
      <c r="B3307" s="545" t="s">
        <v>12871</v>
      </c>
      <c r="C3307" s="545" t="s">
        <v>311</v>
      </c>
      <c r="D3307" s="546">
        <v>44741</v>
      </c>
      <c r="E3307" s="171" t="str">
        <f t="shared" si="51"/>
        <v>2022</v>
      </c>
      <c r="F3307" s="547">
        <v>230158</v>
      </c>
      <c r="G3307" s="548">
        <v>0.19</v>
      </c>
      <c r="H3307" s="547">
        <v>193410.08</v>
      </c>
      <c r="I3307" s="545" t="s">
        <v>12651</v>
      </c>
      <c r="J3307" s="545" t="s">
        <v>13298</v>
      </c>
      <c r="K3307" s="545"/>
      <c r="L3307" s="545"/>
      <c r="M3307" s="548" t="s">
        <v>13758</v>
      </c>
      <c r="N3307" s="545" t="s">
        <v>13413</v>
      </c>
      <c r="O3307" s="545"/>
      <c r="P3307" s="549">
        <v>13232</v>
      </c>
      <c r="Q3307" s="549">
        <v>1</v>
      </c>
      <c r="R3307" s="549">
        <v>68</v>
      </c>
      <c r="S3307" s="548">
        <v>1012</v>
      </c>
      <c r="T3307" s="548"/>
      <c r="U3307" s="99"/>
    </row>
    <row r="3308" spans="1:21" ht="19.5" customHeight="1">
      <c r="A3308" s="545">
        <v>10731</v>
      </c>
      <c r="B3308" s="545" t="s">
        <v>12872</v>
      </c>
      <c r="C3308" s="545" t="s">
        <v>311</v>
      </c>
      <c r="D3308" s="546">
        <v>44753</v>
      </c>
      <c r="E3308" s="171" t="str">
        <f t="shared" si="51"/>
        <v>2022</v>
      </c>
      <c r="F3308" s="547">
        <v>69615</v>
      </c>
      <c r="G3308" s="548">
        <v>0.19</v>
      </c>
      <c r="H3308" s="547">
        <v>58500</v>
      </c>
      <c r="I3308" s="545" t="s">
        <v>12651</v>
      </c>
      <c r="J3308" s="545" t="s">
        <v>13296</v>
      </c>
      <c r="K3308" s="545"/>
      <c r="L3308" s="545"/>
      <c r="M3308" s="548" t="s">
        <v>13758</v>
      </c>
      <c r="N3308" s="545" t="s">
        <v>13413</v>
      </c>
      <c r="O3308" s="545"/>
      <c r="P3308" s="549">
        <v>13233</v>
      </c>
      <c r="Q3308" s="549">
        <v>1</v>
      </c>
      <c r="R3308" s="549">
        <v>68</v>
      </c>
      <c r="S3308" s="548">
        <v>2218</v>
      </c>
      <c r="T3308" s="548"/>
      <c r="U3308" s="99"/>
    </row>
    <row r="3309" spans="1:21" ht="19.5" customHeight="1">
      <c r="A3309" s="545">
        <v>10732</v>
      </c>
      <c r="B3309" s="545" t="s">
        <v>12873</v>
      </c>
      <c r="C3309" s="545" t="s">
        <v>216</v>
      </c>
      <c r="D3309" s="546">
        <v>44757</v>
      </c>
      <c r="E3309" s="171" t="str">
        <f t="shared" si="51"/>
        <v>2022</v>
      </c>
      <c r="F3309" s="547">
        <v>3094000</v>
      </c>
      <c r="G3309" s="548">
        <v>0.19</v>
      </c>
      <c r="H3309" s="547">
        <v>2600000</v>
      </c>
      <c r="I3309" s="545" t="s">
        <v>12690</v>
      </c>
      <c r="J3309" s="545" t="s">
        <v>13298</v>
      </c>
      <c r="K3309" s="545"/>
      <c r="L3309" s="545"/>
      <c r="M3309" s="548" t="s">
        <v>13868</v>
      </c>
      <c r="N3309" s="545" t="s">
        <v>13413</v>
      </c>
      <c r="O3309" s="545"/>
      <c r="P3309" s="549">
        <v>13234</v>
      </c>
      <c r="Q3309" s="549">
        <v>2</v>
      </c>
      <c r="R3309" s="549">
        <v>96</v>
      </c>
      <c r="S3309" s="548">
        <v>1012</v>
      </c>
      <c r="T3309" s="548"/>
      <c r="U3309" s="99"/>
    </row>
    <row r="3310" spans="1:21" ht="19.5" customHeight="1">
      <c r="A3310" s="545">
        <v>10733</v>
      </c>
      <c r="B3310" s="545" t="s">
        <v>12874</v>
      </c>
      <c r="C3310" s="545" t="s">
        <v>209</v>
      </c>
      <c r="D3310" s="546">
        <v>44757</v>
      </c>
      <c r="E3310" s="171" t="str">
        <f t="shared" si="51"/>
        <v>2022</v>
      </c>
      <c r="F3310" s="547">
        <v>10780</v>
      </c>
      <c r="G3310" s="548">
        <v>0.19</v>
      </c>
      <c r="H3310" s="547">
        <v>9058.82</v>
      </c>
      <c r="I3310" s="545" t="s">
        <v>12659</v>
      </c>
      <c r="J3310" s="545" t="s">
        <v>13298</v>
      </c>
      <c r="K3310" s="545"/>
      <c r="L3310" s="545"/>
      <c r="M3310" s="548" t="s">
        <v>13758</v>
      </c>
      <c r="N3310" s="545" t="s">
        <v>13413</v>
      </c>
      <c r="O3310" s="545"/>
      <c r="P3310" s="549">
        <v>13235</v>
      </c>
      <c r="Q3310" s="549">
        <v>1</v>
      </c>
      <c r="R3310" s="549">
        <v>116</v>
      </c>
      <c r="S3310" s="548">
        <v>1012</v>
      </c>
      <c r="T3310" s="548"/>
      <c r="U3310" s="99"/>
    </row>
    <row r="3311" spans="1:21" ht="19.5" customHeight="1">
      <c r="A3311" s="545">
        <v>10734</v>
      </c>
      <c r="B3311" s="545" t="s">
        <v>12875</v>
      </c>
      <c r="C3311" s="545" t="s">
        <v>221</v>
      </c>
      <c r="D3311" s="546">
        <v>44760</v>
      </c>
      <c r="E3311" s="171" t="str">
        <f t="shared" si="51"/>
        <v>2022</v>
      </c>
      <c r="F3311" s="547">
        <v>27250</v>
      </c>
      <c r="G3311" s="548">
        <v>0.19</v>
      </c>
      <c r="H3311" s="547">
        <v>22899.16</v>
      </c>
      <c r="I3311" s="545" t="s">
        <v>12643</v>
      </c>
      <c r="J3311" s="545" t="s">
        <v>13298</v>
      </c>
      <c r="K3311" s="545"/>
      <c r="L3311" s="545"/>
      <c r="M3311" s="548" t="s">
        <v>13758</v>
      </c>
      <c r="N3311" s="545" t="s">
        <v>13413</v>
      </c>
      <c r="O3311" s="545"/>
      <c r="P3311" s="549">
        <v>13236</v>
      </c>
      <c r="Q3311" s="549">
        <v>1</v>
      </c>
      <c r="R3311" s="549">
        <v>6</v>
      </c>
      <c r="S3311" s="548">
        <v>1012</v>
      </c>
      <c r="T3311" s="548"/>
      <c r="U3311" s="99"/>
    </row>
    <row r="3312" spans="1:21" ht="19.5" customHeight="1">
      <c r="A3312" s="545">
        <v>10735</v>
      </c>
      <c r="B3312" s="545" t="s">
        <v>4757</v>
      </c>
      <c r="C3312" s="545" t="s">
        <v>216</v>
      </c>
      <c r="D3312" s="546">
        <v>44760</v>
      </c>
      <c r="E3312" s="171" t="str">
        <f t="shared" si="51"/>
        <v>2022</v>
      </c>
      <c r="F3312" s="547">
        <v>1800.01</v>
      </c>
      <c r="G3312" s="548">
        <v>0.19</v>
      </c>
      <c r="H3312" s="547">
        <v>1512.61</v>
      </c>
      <c r="I3312" s="545" t="s">
        <v>12715</v>
      </c>
      <c r="J3312" s="545" t="s">
        <v>13298</v>
      </c>
      <c r="K3312" s="545"/>
      <c r="L3312" s="545"/>
      <c r="M3312" s="548" t="s">
        <v>13758</v>
      </c>
      <c r="N3312" s="545" t="s">
        <v>13413</v>
      </c>
      <c r="O3312" s="545"/>
      <c r="P3312" s="549">
        <v>13237</v>
      </c>
      <c r="Q3312" s="549">
        <v>1</v>
      </c>
      <c r="R3312" s="549">
        <v>129</v>
      </c>
      <c r="S3312" s="548">
        <v>1012</v>
      </c>
      <c r="T3312" s="548"/>
      <c r="U3312" s="99"/>
    </row>
    <row r="3313" spans="1:21" ht="19.5" customHeight="1">
      <c r="A3313" s="545">
        <v>10736</v>
      </c>
      <c r="B3313" s="545" t="s">
        <v>8522</v>
      </c>
      <c r="C3313" s="545" t="s">
        <v>216</v>
      </c>
      <c r="D3313" s="546">
        <v>44760</v>
      </c>
      <c r="E3313" s="171" t="str">
        <f t="shared" si="51"/>
        <v>2022</v>
      </c>
      <c r="F3313" s="547">
        <v>8500</v>
      </c>
      <c r="G3313" s="548">
        <v>0.19</v>
      </c>
      <c r="H3313" s="547">
        <v>7142.86</v>
      </c>
      <c r="I3313" s="545" t="s">
        <v>12715</v>
      </c>
      <c r="J3313" s="545" t="s">
        <v>13298</v>
      </c>
      <c r="K3313" s="545"/>
      <c r="L3313" s="545"/>
      <c r="M3313" s="548" t="s">
        <v>13758</v>
      </c>
      <c r="N3313" s="545" t="s">
        <v>13413</v>
      </c>
      <c r="O3313" s="545"/>
      <c r="P3313" s="549">
        <v>13238</v>
      </c>
      <c r="Q3313" s="549">
        <v>1</v>
      </c>
      <c r="R3313" s="549">
        <v>129</v>
      </c>
      <c r="S3313" s="548">
        <v>1012</v>
      </c>
      <c r="T3313" s="548"/>
      <c r="U3313" s="99"/>
    </row>
    <row r="3314" spans="1:21" ht="19.5" customHeight="1">
      <c r="A3314" s="545">
        <v>10737</v>
      </c>
      <c r="B3314" s="545" t="s">
        <v>283</v>
      </c>
      <c r="C3314" s="545" t="s">
        <v>216</v>
      </c>
      <c r="D3314" s="546">
        <v>44760</v>
      </c>
      <c r="E3314" s="171" t="str">
        <f t="shared" si="51"/>
        <v>2022</v>
      </c>
      <c r="F3314" s="547">
        <v>30999</v>
      </c>
      <c r="G3314" s="548">
        <v>0.19</v>
      </c>
      <c r="H3314" s="547">
        <v>26049.58</v>
      </c>
      <c r="I3314" s="545" t="s">
        <v>12715</v>
      </c>
      <c r="J3314" s="545" t="s">
        <v>13298</v>
      </c>
      <c r="K3314" s="545"/>
      <c r="L3314" s="545"/>
      <c r="M3314" s="548" t="s">
        <v>13758</v>
      </c>
      <c r="N3314" s="545" t="s">
        <v>13413</v>
      </c>
      <c r="O3314" s="545"/>
      <c r="P3314" s="549">
        <v>13239</v>
      </c>
      <c r="Q3314" s="549">
        <v>1</v>
      </c>
      <c r="R3314" s="549">
        <v>129</v>
      </c>
      <c r="S3314" s="548">
        <v>1012</v>
      </c>
      <c r="T3314" s="548"/>
      <c r="U3314" s="99"/>
    </row>
    <row r="3315" spans="1:21" ht="19.5" customHeight="1">
      <c r="A3315" s="545">
        <v>10738</v>
      </c>
      <c r="B3315" s="545" t="s">
        <v>12876</v>
      </c>
      <c r="C3315" s="545" t="s">
        <v>209</v>
      </c>
      <c r="D3315" s="546">
        <v>44760</v>
      </c>
      <c r="E3315" s="171" t="str">
        <f t="shared" si="51"/>
        <v>2022</v>
      </c>
      <c r="F3315" s="547">
        <v>18879</v>
      </c>
      <c r="G3315" s="548">
        <v>0.19</v>
      </c>
      <c r="H3315" s="547">
        <v>15864.71</v>
      </c>
      <c r="I3315" s="545" t="s">
        <v>12732</v>
      </c>
      <c r="J3315" s="545" t="s">
        <v>13298</v>
      </c>
      <c r="K3315" s="545"/>
      <c r="L3315" s="545"/>
      <c r="M3315" s="548" t="s">
        <v>13758</v>
      </c>
      <c r="N3315" s="545" t="s">
        <v>13413</v>
      </c>
      <c r="O3315" s="545"/>
      <c r="P3315" s="549">
        <v>13240</v>
      </c>
      <c r="Q3315" s="549">
        <v>1</v>
      </c>
      <c r="R3315" s="549">
        <v>122</v>
      </c>
      <c r="S3315" s="548">
        <v>1012</v>
      </c>
      <c r="T3315" s="548"/>
      <c r="U3315" s="99"/>
    </row>
    <row r="3316" spans="1:21" ht="19.5" customHeight="1">
      <c r="A3316" s="545">
        <v>10739</v>
      </c>
      <c r="B3316" s="545" t="s">
        <v>12877</v>
      </c>
      <c r="C3316" s="545" t="s">
        <v>216</v>
      </c>
      <c r="D3316" s="546">
        <v>46052</v>
      </c>
      <c r="E3316" s="171" t="str">
        <f t="shared" si="51"/>
        <v>2026</v>
      </c>
      <c r="F3316" s="547">
        <v>1948262</v>
      </c>
      <c r="G3316" s="548">
        <v>0.19</v>
      </c>
      <c r="H3316" s="547">
        <v>1637194.96</v>
      </c>
      <c r="I3316" s="545" t="s">
        <v>12676</v>
      </c>
      <c r="J3316" s="545" t="s">
        <v>13307</v>
      </c>
      <c r="K3316" s="545"/>
      <c r="L3316" s="545"/>
      <c r="M3316" s="548" t="s">
        <v>13758</v>
      </c>
      <c r="N3316" s="545" t="s">
        <v>13413</v>
      </c>
      <c r="O3316" s="545"/>
      <c r="P3316" s="549">
        <v>13241</v>
      </c>
      <c r="Q3316" s="549">
        <v>1</v>
      </c>
      <c r="R3316" s="549">
        <v>14</v>
      </c>
      <c r="S3316" s="548">
        <v>2228</v>
      </c>
      <c r="T3316" s="548"/>
      <c r="U3316" s="99"/>
    </row>
    <row r="3317" spans="1:21" ht="19.5" customHeight="1">
      <c r="A3317" s="545">
        <v>10740</v>
      </c>
      <c r="B3317" s="545" t="s">
        <v>12878</v>
      </c>
      <c r="C3317" s="545" t="s">
        <v>216</v>
      </c>
      <c r="D3317" s="546">
        <v>44791</v>
      </c>
      <c r="E3317" s="171" t="str">
        <f t="shared" si="51"/>
        <v>2022</v>
      </c>
      <c r="F3317" s="547">
        <v>20798849</v>
      </c>
      <c r="G3317" s="548">
        <v>0.19</v>
      </c>
      <c r="H3317" s="547">
        <v>17478024.370000001</v>
      </c>
      <c r="I3317" s="545" t="s">
        <v>12749</v>
      </c>
      <c r="J3317" s="545" t="s">
        <v>13298</v>
      </c>
      <c r="K3317" s="545"/>
      <c r="L3317" s="545"/>
      <c r="M3317" s="548" t="s">
        <v>13868</v>
      </c>
      <c r="N3317" s="545" t="s">
        <v>13413</v>
      </c>
      <c r="O3317" s="545"/>
      <c r="P3317" s="549">
        <v>13242</v>
      </c>
      <c r="Q3317" s="549">
        <v>2</v>
      </c>
      <c r="R3317" s="549">
        <v>106</v>
      </c>
      <c r="S3317" s="548">
        <v>1012</v>
      </c>
      <c r="T3317" s="548"/>
      <c r="U3317" s="99"/>
    </row>
    <row r="3318" spans="1:21" ht="19.5" customHeight="1">
      <c r="A3318" s="545">
        <v>10741</v>
      </c>
      <c r="B3318" s="545" t="s">
        <v>12879</v>
      </c>
      <c r="C3318" s="545" t="s">
        <v>206</v>
      </c>
      <c r="D3318" s="546">
        <v>44791</v>
      </c>
      <c r="E3318" s="171" t="str">
        <f t="shared" si="51"/>
        <v>2022</v>
      </c>
      <c r="F3318" s="547">
        <v>810</v>
      </c>
      <c r="G3318" s="548">
        <v>0.19</v>
      </c>
      <c r="H3318" s="547">
        <v>680.67</v>
      </c>
      <c r="I3318" s="545" t="s">
        <v>12657</v>
      </c>
      <c r="J3318" s="545" t="s">
        <v>13298</v>
      </c>
      <c r="K3318" s="545"/>
      <c r="L3318" s="545"/>
      <c r="M3318" s="548" t="s">
        <v>13813</v>
      </c>
      <c r="N3318" s="545" t="s">
        <v>13413</v>
      </c>
      <c r="O3318" s="545"/>
      <c r="P3318" s="549">
        <v>13243</v>
      </c>
      <c r="Q3318" s="549">
        <v>3</v>
      </c>
      <c r="R3318" s="549">
        <v>153</v>
      </c>
      <c r="S3318" s="548">
        <v>1012</v>
      </c>
      <c r="T3318" s="548"/>
      <c r="U3318" s="99"/>
    </row>
    <row r="3319" spans="1:21" ht="19.5" customHeight="1">
      <c r="A3319" s="545">
        <v>10742</v>
      </c>
      <c r="B3319" s="545" t="s">
        <v>12880</v>
      </c>
      <c r="C3319" s="545" t="s">
        <v>216</v>
      </c>
      <c r="D3319" s="546">
        <v>45692</v>
      </c>
      <c r="E3319" s="171" t="str">
        <f t="shared" si="51"/>
        <v>2025</v>
      </c>
      <c r="F3319" s="547">
        <v>1172150</v>
      </c>
      <c r="G3319" s="548">
        <v>0.19</v>
      </c>
      <c r="H3319" s="547">
        <v>985000</v>
      </c>
      <c r="I3319" s="545" t="s">
        <v>12683</v>
      </c>
      <c r="J3319" s="545" t="s">
        <v>13296</v>
      </c>
      <c r="K3319" s="545"/>
      <c r="L3319" s="545"/>
      <c r="M3319" s="548" t="s">
        <v>13813</v>
      </c>
      <c r="N3319" s="545" t="s">
        <v>13413</v>
      </c>
      <c r="O3319" s="545"/>
      <c r="P3319" s="549">
        <v>13244</v>
      </c>
      <c r="Q3319" s="549">
        <v>3</v>
      </c>
      <c r="R3319" s="549">
        <v>55</v>
      </c>
      <c r="S3319" s="548">
        <v>2218</v>
      </c>
      <c r="T3319" s="548"/>
      <c r="U3319" s="99"/>
    </row>
    <row r="3320" spans="1:21" ht="19.5" customHeight="1">
      <c r="A3320" s="545">
        <v>10743</v>
      </c>
      <c r="B3320" s="545" t="s">
        <v>12881</v>
      </c>
      <c r="C3320" s="545" t="s">
        <v>786</v>
      </c>
      <c r="D3320" s="546">
        <v>44791</v>
      </c>
      <c r="E3320" s="171" t="str">
        <f t="shared" si="51"/>
        <v>2022</v>
      </c>
      <c r="F3320" s="547">
        <v>680000</v>
      </c>
      <c r="G3320" s="548">
        <v>0.19</v>
      </c>
      <c r="H3320" s="547">
        <v>571428.56999999995</v>
      </c>
      <c r="I3320" s="545" t="s">
        <v>12645</v>
      </c>
      <c r="J3320" s="545" t="s">
        <v>13298</v>
      </c>
      <c r="K3320" s="545"/>
      <c r="L3320" s="545"/>
      <c r="M3320" s="548" t="s">
        <v>13813</v>
      </c>
      <c r="N3320" s="545" t="s">
        <v>13413</v>
      </c>
      <c r="O3320" s="545"/>
      <c r="P3320" s="549">
        <v>13245</v>
      </c>
      <c r="Q3320" s="549">
        <v>3</v>
      </c>
      <c r="R3320" s="549">
        <v>12</v>
      </c>
      <c r="S3320" s="548">
        <v>1012</v>
      </c>
      <c r="T3320" s="548"/>
      <c r="U3320" s="99"/>
    </row>
    <row r="3321" spans="1:21" ht="19.5" customHeight="1">
      <c r="A3321" s="545">
        <v>10744</v>
      </c>
      <c r="B3321" s="545" t="s">
        <v>12882</v>
      </c>
      <c r="C3321" s="545" t="s">
        <v>209</v>
      </c>
      <c r="D3321" s="546">
        <v>44791</v>
      </c>
      <c r="E3321" s="171" t="str">
        <f t="shared" si="51"/>
        <v>2022</v>
      </c>
      <c r="F3321" s="547">
        <v>13678.4</v>
      </c>
      <c r="G3321" s="548">
        <v>0.19</v>
      </c>
      <c r="H3321" s="547">
        <v>11494.45</v>
      </c>
      <c r="I3321" s="545" t="s">
        <v>12706</v>
      </c>
      <c r="J3321" s="545" t="s">
        <v>13298</v>
      </c>
      <c r="K3321" s="545"/>
      <c r="L3321" s="545"/>
      <c r="M3321" s="548" t="s">
        <v>13758</v>
      </c>
      <c r="N3321" s="545" t="s">
        <v>13413</v>
      </c>
      <c r="O3321" s="545"/>
      <c r="P3321" s="549">
        <v>13246</v>
      </c>
      <c r="Q3321" s="549">
        <v>1</v>
      </c>
      <c r="R3321" s="549">
        <v>128</v>
      </c>
      <c r="S3321" s="548">
        <v>1012</v>
      </c>
      <c r="T3321" s="548"/>
      <c r="U3321" s="99"/>
    </row>
    <row r="3322" spans="1:21" ht="19.5" customHeight="1">
      <c r="A3322" s="545">
        <v>10745</v>
      </c>
      <c r="B3322" s="545" t="s">
        <v>12883</v>
      </c>
      <c r="C3322" s="545" t="s">
        <v>209</v>
      </c>
      <c r="D3322" s="546">
        <v>44791</v>
      </c>
      <c r="E3322" s="171" t="str">
        <f t="shared" si="51"/>
        <v>2022</v>
      </c>
      <c r="F3322" s="547">
        <v>8330</v>
      </c>
      <c r="G3322" s="548">
        <v>0.19</v>
      </c>
      <c r="H3322" s="547">
        <v>7000</v>
      </c>
      <c r="I3322" s="545" t="s">
        <v>12680</v>
      </c>
      <c r="J3322" s="545" t="s">
        <v>13298</v>
      </c>
      <c r="K3322" s="545"/>
      <c r="L3322" s="545"/>
      <c r="M3322" s="548" t="s">
        <v>13813</v>
      </c>
      <c r="N3322" s="545" t="s">
        <v>13413</v>
      </c>
      <c r="O3322" s="545"/>
      <c r="P3322" s="549">
        <v>13247</v>
      </c>
      <c r="Q3322" s="549">
        <v>3</v>
      </c>
      <c r="R3322" s="549">
        <v>20</v>
      </c>
      <c r="S3322" s="548">
        <v>1012</v>
      </c>
      <c r="T3322" s="548"/>
      <c r="U3322" s="99"/>
    </row>
    <row r="3323" spans="1:21" ht="19.5" customHeight="1">
      <c r="A3323" s="545">
        <v>10746</v>
      </c>
      <c r="B3323" s="545" t="s">
        <v>12884</v>
      </c>
      <c r="C3323" s="545" t="s">
        <v>786</v>
      </c>
      <c r="D3323" s="546">
        <v>44791</v>
      </c>
      <c r="E3323" s="171" t="str">
        <f t="shared" si="51"/>
        <v>2022</v>
      </c>
      <c r="F3323" s="547">
        <v>30998320</v>
      </c>
      <c r="G3323" s="548">
        <v>0.19</v>
      </c>
      <c r="H3323" s="547">
        <v>26049008.399999999</v>
      </c>
      <c r="I3323" s="545" t="s">
        <v>12650</v>
      </c>
      <c r="J3323" s="545" t="s">
        <v>13316</v>
      </c>
      <c r="K3323" s="545"/>
      <c r="L3323" s="545"/>
      <c r="M3323" s="548" t="s">
        <v>13813</v>
      </c>
      <c r="N3323" s="545" t="s">
        <v>13413</v>
      </c>
      <c r="O3323" s="545"/>
      <c r="P3323" s="549">
        <v>13248</v>
      </c>
      <c r="Q3323" s="549">
        <v>3</v>
      </c>
      <c r="R3323" s="549">
        <v>127</v>
      </c>
      <c r="S3323" s="548">
        <v>79</v>
      </c>
      <c r="T3323" s="548"/>
      <c r="U3323" s="99"/>
    </row>
    <row r="3324" spans="1:21" ht="19.5" customHeight="1">
      <c r="A3324" s="545">
        <v>10747</v>
      </c>
      <c r="B3324" s="545" t="s">
        <v>12885</v>
      </c>
      <c r="C3324" s="545" t="s">
        <v>216</v>
      </c>
      <c r="D3324" s="546">
        <v>46052</v>
      </c>
      <c r="E3324" s="171" t="str">
        <f t="shared" si="51"/>
        <v>2026</v>
      </c>
      <c r="F3324" s="547">
        <v>1196564</v>
      </c>
      <c r="G3324" s="548">
        <v>0.19</v>
      </c>
      <c r="H3324" s="547">
        <v>1005515.97</v>
      </c>
      <c r="I3324" s="545" t="s">
        <v>12686</v>
      </c>
      <c r="J3324" s="545" t="s">
        <v>13307</v>
      </c>
      <c r="K3324" s="545"/>
      <c r="L3324" s="545"/>
      <c r="M3324" s="548" t="s">
        <v>13868</v>
      </c>
      <c r="N3324" s="545" t="s">
        <v>13413</v>
      </c>
      <c r="O3324" s="545"/>
      <c r="P3324" s="549">
        <v>13249</v>
      </c>
      <c r="Q3324" s="549">
        <v>2</v>
      </c>
      <c r="R3324" s="549">
        <v>131</v>
      </c>
      <c r="S3324" s="548">
        <v>2228</v>
      </c>
      <c r="T3324" s="548"/>
      <c r="U3324" s="99"/>
    </row>
    <row r="3325" spans="1:21" ht="19.5" customHeight="1">
      <c r="A3325" s="545">
        <v>10748</v>
      </c>
      <c r="B3325" s="545" t="s">
        <v>12886</v>
      </c>
      <c r="C3325" s="545" t="s">
        <v>216</v>
      </c>
      <c r="D3325" s="546">
        <v>46052</v>
      </c>
      <c r="E3325" s="171" t="str">
        <f t="shared" si="51"/>
        <v>2026</v>
      </c>
      <c r="F3325" s="547">
        <v>3061842</v>
      </c>
      <c r="G3325" s="548">
        <v>0.19</v>
      </c>
      <c r="H3325" s="547">
        <v>2572976.4700000002</v>
      </c>
      <c r="I3325" s="545" t="s">
        <v>12686</v>
      </c>
      <c r="J3325" s="545" t="s">
        <v>13307</v>
      </c>
      <c r="K3325" s="545"/>
      <c r="L3325" s="545"/>
      <c r="M3325" s="548" t="s">
        <v>13868</v>
      </c>
      <c r="N3325" s="545" t="s">
        <v>13413</v>
      </c>
      <c r="O3325" s="545"/>
      <c r="P3325" s="549">
        <v>13250</v>
      </c>
      <c r="Q3325" s="549">
        <v>2</v>
      </c>
      <c r="R3325" s="549">
        <v>131</v>
      </c>
      <c r="S3325" s="548">
        <v>2228</v>
      </c>
      <c r="T3325" s="548"/>
      <c r="U3325" s="99"/>
    </row>
    <row r="3326" spans="1:21" ht="19.5" customHeight="1">
      <c r="A3326" s="545">
        <v>10749</v>
      </c>
      <c r="B3326" s="545" t="s">
        <v>12887</v>
      </c>
      <c r="C3326" s="545" t="s">
        <v>216</v>
      </c>
      <c r="D3326" s="546">
        <v>46052</v>
      </c>
      <c r="E3326" s="171" t="str">
        <f t="shared" si="51"/>
        <v>2026</v>
      </c>
      <c r="F3326" s="547">
        <v>3061842</v>
      </c>
      <c r="G3326" s="548">
        <v>0.19</v>
      </c>
      <c r="H3326" s="547">
        <v>2572976.4700000002</v>
      </c>
      <c r="I3326" s="545" t="s">
        <v>12686</v>
      </c>
      <c r="J3326" s="545" t="s">
        <v>13307</v>
      </c>
      <c r="K3326" s="545"/>
      <c r="L3326" s="545"/>
      <c r="M3326" s="548" t="s">
        <v>13868</v>
      </c>
      <c r="N3326" s="545" t="s">
        <v>13413</v>
      </c>
      <c r="O3326" s="545"/>
      <c r="P3326" s="549">
        <v>13251</v>
      </c>
      <c r="Q3326" s="549">
        <v>2</v>
      </c>
      <c r="R3326" s="549">
        <v>131</v>
      </c>
      <c r="S3326" s="548">
        <v>2228</v>
      </c>
      <c r="T3326" s="548"/>
      <c r="U3326" s="99"/>
    </row>
    <row r="3327" spans="1:21" ht="19.5" customHeight="1">
      <c r="A3327" s="545">
        <v>10750</v>
      </c>
      <c r="B3327" s="545" t="s">
        <v>12888</v>
      </c>
      <c r="C3327" s="545" t="s">
        <v>216</v>
      </c>
      <c r="D3327" s="546">
        <v>45708</v>
      </c>
      <c r="E3327" s="171" t="str">
        <f t="shared" si="51"/>
        <v>2025</v>
      </c>
      <c r="F3327" s="547">
        <v>3315233.38</v>
      </c>
      <c r="G3327" s="548">
        <v>0.19</v>
      </c>
      <c r="H3327" s="547">
        <v>2785910.4</v>
      </c>
      <c r="I3327" s="545" t="s">
        <v>12686</v>
      </c>
      <c r="J3327" s="545" t="s">
        <v>13307</v>
      </c>
      <c r="K3327" s="545"/>
      <c r="L3327" s="545"/>
      <c r="M3327" s="548" t="s">
        <v>13868</v>
      </c>
      <c r="N3327" s="545" t="s">
        <v>13413</v>
      </c>
      <c r="O3327" s="545"/>
      <c r="P3327" s="549">
        <v>13252</v>
      </c>
      <c r="Q3327" s="549">
        <v>2</v>
      </c>
      <c r="R3327" s="549">
        <v>131</v>
      </c>
      <c r="S3327" s="548">
        <v>2228</v>
      </c>
      <c r="T3327" s="548"/>
      <c r="U3327" s="99"/>
    </row>
    <row r="3328" spans="1:21" ht="19.5" customHeight="1">
      <c r="A3328" s="545">
        <v>10751</v>
      </c>
      <c r="B3328" s="545" t="s">
        <v>12889</v>
      </c>
      <c r="C3328" s="545" t="s">
        <v>216</v>
      </c>
      <c r="D3328" s="546">
        <v>45708</v>
      </c>
      <c r="E3328" s="171" t="str">
        <f t="shared" si="51"/>
        <v>2025</v>
      </c>
      <c r="F3328" s="547">
        <v>8367776.5499999998</v>
      </c>
      <c r="G3328" s="548">
        <v>0.19</v>
      </c>
      <c r="H3328" s="547">
        <v>7031745</v>
      </c>
      <c r="I3328" s="545" t="s">
        <v>12686</v>
      </c>
      <c r="J3328" s="545" t="s">
        <v>13307</v>
      </c>
      <c r="K3328" s="545"/>
      <c r="L3328" s="545"/>
      <c r="M3328" s="548" t="s">
        <v>13868</v>
      </c>
      <c r="N3328" s="545" t="s">
        <v>13413</v>
      </c>
      <c r="O3328" s="545"/>
      <c r="P3328" s="549">
        <v>13253</v>
      </c>
      <c r="Q3328" s="549">
        <v>2</v>
      </c>
      <c r="R3328" s="549">
        <v>131</v>
      </c>
      <c r="S3328" s="548">
        <v>2228</v>
      </c>
      <c r="T3328" s="548"/>
      <c r="U3328" s="99"/>
    </row>
    <row r="3329" spans="1:21" ht="19.5" customHeight="1">
      <c r="A3329" s="545">
        <v>10752</v>
      </c>
      <c r="B3329" s="545" t="s">
        <v>12890</v>
      </c>
      <c r="C3329" s="545" t="s">
        <v>216</v>
      </c>
      <c r="D3329" s="546">
        <v>44923</v>
      </c>
      <c r="E3329" s="171" t="str">
        <f t="shared" si="51"/>
        <v>2022</v>
      </c>
      <c r="F3329" s="547">
        <v>1271699</v>
      </c>
      <c r="G3329" s="548">
        <v>0.19</v>
      </c>
      <c r="H3329" s="547">
        <v>1068654.6200000001</v>
      </c>
      <c r="I3329" s="545" t="s">
        <v>12647</v>
      </c>
      <c r="J3329" s="545" t="s">
        <v>13297</v>
      </c>
      <c r="K3329" s="545"/>
      <c r="L3329" s="545"/>
      <c r="M3329" s="548" t="s">
        <v>13868</v>
      </c>
      <c r="N3329" s="545" t="s">
        <v>13413</v>
      </c>
      <c r="O3329" s="545"/>
      <c r="P3329" s="549">
        <v>13254</v>
      </c>
      <c r="Q3329" s="549">
        <v>2</v>
      </c>
      <c r="R3329" s="549">
        <v>26</v>
      </c>
      <c r="S3329" s="548">
        <v>2257</v>
      </c>
      <c r="T3329" s="548"/>
      <c r="U3329" s="99"/>
    </row>
    <row r="3330" spans="1:21" ht="19.5" customHeight="1">
      <c r="A3330" s="545">
        <v>10753</v>
      </c>
      <c r="B3330" s="545" t="s">
        <v>12891</v>
      </c>
      <c r="C3330" s="545" t="s">
        <v>216</v>
      </c>
      <c r="D3330" s="546">
        <v>44797</v>
      </c>
      <c r="E3330" s="171" t="str">
        <f t="shared" si="51"/>
        <v>2022</v>
      </c>
      <c r="F3330" s="547">
        <v>2142000</v>
      </c>
      <c r="G3330" s="548">
        <v>0.19</v>
      </c>
      <c r="H3330" s="547">
        <v>1800000</v>
      </c>
      <c r="I3330" s="545" t="s">
        <v>12647</v>
      </c>
      <c r="J3330" s="545" t="s">
        <v>13317</v>
      </c>
      <c r="K3330" s="545"/>
      <c r="L3330" s="545"/>
      <c r="M3330" s="548" t="s">
        <v>13868</v>
      </c>
      <c r="N3330" s="545" t="s">
        <v>13413</v>
      </c>
      <c r="O3330" s="545"/>
      <c r="P3330" s="549">
        <v>13255</v>
      </c>
      <c r="Q3330" s="549">
        <v>2</v>
      </c>
      <c r="R3330" s="549">
        <v>26</v>
      </c>
      <c r="S3330" s="548">
        <v>2270</v>
      </c>
      <c r="T3330" s="548"/>
      <c r="U3330" s="99"/>
    </row>
    <row r="3331" spans="1:21" ht="19.5" customHeight="1">
      <c r="A3331" s="545">
        <v>10754</v>
      </c>
      <c r="B3331" s="545" t="s">
        <v>12892</v>
      </c>
      <c r="C3331" s="545" t="s">
        <v>216</v>
      </c>
      <c r="D3331" s="546">
        <v>44797</v>
      </c>
      <c r="E3331" s="171" t="str">
        <f t="shared" si="51"/>
        <v>2022</v>
      </c>
      <c r="F3331" s="547">
        <v>3332000</v>
      </c>
      <c r="G3331" s="548">
        <v>0.19</v>
      </c>
      <c r="H3331" s="547">
        <v>2800000</v>
      </c>
      <c r="I3331" s="545" t="s">
        <v>12647</v>
      </c>
      <c r="J3331" s="545" t="s">
        <v>13317</v>
      </c>
      <c r="K3331" s="545"/>
      <c r="L3331" s="545"/>
      <c r="M3331" s="548" t="s">
        <v>13868</v>
      </c>
      <c r="N3331" s="545" t="s">
        <v>13413</v>
      </c>
      <c r="O3331" s="545"/>
      <c r="P3331" s="549">
        <v>13256</v>
      </c>
      <c r="Q3331" s="549">
        <v>2</v>
      </c>
      <c r="R3331" s="549">
        <v>26</v>
      </c>
      <c r="S3331" s="548">
        <v>2270</v>
      </c>
      <c r="T3331" s="548"/>
      <c r="U3331" s="99"/>
    </row>
    <row r="3332" spans="1:21" ht="19.5" customHeight="1">
      <c r="A3332" s="545">
        <v>10755</v>
      </c>
      <c r="B3332" s="545" t="s">
        <v>12893</v>
      </c>
      <c r="C3332" s="545" t="s">
        <v>216</v>
      </c>
      <c r="D3332" s="546">
        <v>44812</v>
      </c>
      <c r="E3332" s="171" t="str">
        <f t="shared" ref="E3332:E3395" si="52">TEXT(D3332,"YYYY")</f>
        <v>2022</v>
      </c>
      <c r="F3332" s="547">
        <v>193532080</v>
      </c>
      <c r="G3332" s="548">
        <v>0.19</v>
      </c>
      <c r="H3332" s="547">
        <v>162632000</v>
      </c>
      <c r="I3332" s="545" t="s">
        <v>12647</v>
      </c>
      <c r="J3332" s="545" t="s">
        <v>13318</v>
      </c>
      <c r="K3332" s="545"/>
      <c r="L3332" s="545"/>
      <c r="M3332" s="548" t="s">
        <v>13868</v>
      </c>
      <c r="N3332" s="545" t="s">
        <v>13413</v>
      </c>
      <c r="O3332" s="545"/>
      <c r="P3332" s="549">
        <v>13258</v>
      </c>
      <c r="Q3332" s="549">
        <v>2</v>
      </c>
      <c r="R3332" s="549">
        <v>26</v>
      </c>
      <c r="S3332" s="548">
        <v>2268</v>
      </c>
      <c r="T3332" s="548"/>
      <c r="U3332" s="99"/>
    </row>
    <row r="3333" spans="1:21" ht="19.5" customHeight="1">
      <c r="A3333" s="545">
        <v>10756</v>
      </c>
      <c r="B3333" s="545" t="s">
        <v>12894</v>
      </c>
      <c r="C3333" s="545" t="s">
        <v>216</v>
      </c>
      <c r="D3333" s="546">
        <v>44812</v>
      </c>
      <c r="E3333" s="171" t="str">
        <f t="shared" si="52"/>
        <v>2022</v>
      </c>
      <c r="F3333" s="547">
        <v>212555718</v>
      </c>
      <c r="G3333" s="548">
        <v>0.19</v>
      </c>
      <c r="H3333" s="547">
        <v>178618250.41999999</v>
      </c>
      <c r="I3333" s="545" t="s">
        <v>12647</v>
      </c>
      <c r="J3333" s="545" t="s">
        <v>13318</v>
      </c>
      <c r="K3333" s="545"/>
      <c r="L3333" s="545"/>
      <c r="M3333" s="548" t="s">
        <v>13868</v>
      </c>
      <c r="N3333" s="545" t="s">
        <v>13413</v>
      </c>
      <c r="O3333" s="545"/>
      <c r="P3333" s="549">
        <v>13259</v>
      </c>
      <c r="Q3333" s="549">
        <v>2</v>
      </c>
      <c r="R3333" s="549">
        <v>26</v>
      </c>
      <c r="S3333" s="548">
        <v>2268</v>
      </c>
      <c r="T3333" s="548"/>
      <c r="U3333" s="99"/>
    </row>
    <row r="3334" spans="1:21" ht="19.5" customHeight="1">
      <c r="A3334" s="545">
        <v>10757</v>
      </c>
      <c r="B3334" s="545" t="s">
        <v>12895</v>
      </c>
      <c r="C3334" s="545" t="s">
        <v>216</v>
      </c>
      <c r="D3334" s="546">
        <v>44812</v>
      </c>
      <c r="E3334" s="171" t="str">
        <f t="shared" si="52"/>
        <v>2022</v>
      </c>
      <c r="F3334" s="547">
        <v>219941453</v>
      </c>
      <c r="G3334" s="548">
        <v>0.19</v>
      </c>
      <c r="H3334" s="547">
        <v>184824750.41999999</v>
      </c>
      <c r="I3334" s="545" t="s">
        <v>12647</v>
      </c>
      <c r="J3334" s="545" t="s">
        <v>13318</v>
      </c>
      <c r="K3334" s="545"/>
      <c r="L3334" s="545"/>
      <c r="M3334" s="548" t="s">
        <v>13868</v>
      </c>
      <c r="N3334" s="545" t="s">
        <v>13413</v>
      </c>
      <c r="O3334" s="545"/>
      <c r="P3334" s="549">
        <v>13260</v>
      </c>
      <c r="Q3334" s="549">
        <v>2</v>
      </c>
      <c r="R3334" s="549">
        <v>26</v>
      </c>
      <c r="S3334" s="548">
        <v>2268</v>
      </c>
      <c r="T3334" s="548"/>
      <c r="U3334" s="99"/>
    </row>
    <row r="3335" spans="1:21" ht="19.5" customHeight="1">
      <c r="A3335" s="545">
        <v>10758</v>
      </c>
      <c r="B3335" s="545" t="s">
        <v>12896</v>
      </c>
      <c r="C3335" s="545" t="s">
        <v>311</v>
      </c>
      <c r="D3335" s="546">
        <v>44817</v>
      </c>
      <c r="E3335" s="171" t="str">
        <f t="shared" si="52"/>
        <v>2022</v>
      </c>
      <c r="F3335" s="547">
        <v>1213</v>
      </c>
      <c r="G3335" s="548">
        <v>0.19</v>
      </c>
      <c r="H3335" s="547">
        <v>1019.33</v>
      </c>
      <c r="I3335" s="545" t="s">
        <v>12657</v>
      </c>
      <c r="J3335" s="545" t="s">
        <v>13296</v>
      </c>
      <c r="K3335" s="545" t="s">
        <v>16744</v>
      </c>
      <c r="L3335" s="545"/>
      <c r="M3335" s="548" t="s">
        <v>13758</v>
      </c>
      <c r="N3335" s="545" t="s">
        <v>13413</v>
      </c>
      <c r="O3335" s="545"/>
      <c r="P3335" s="549">
        <v>13261</v>
      </c>
      <c r="Q3335" s="549">
        <v>1</v>
      </c>
      <c r="R3335" s="549">
        <v>69</v>
      </c>
      <c r="S3335" s="548">
        <v>2218</v>
      </c>
      <c r="T3335" s="548"/>
      <c r="U3335" s="99"/>
    </row>
    <row r="3336" spans="1:21" ht="19.5" customHeight="1">
      <c r="A3336" s="545">
        <v>10759</v>
      </c>
      <c r="B3336" s="545" t="s">
        <v>12897</v>
      </c>
      <c r="C3336" s="545" t="s">
        <v>216</v>
      </c>
      <c r="D3336" s="546">
        <v>46052</v>
      </c>
      <c r="E3336" s="171" t="str">
        <f t="shared" si="52"/>
        <v>2026</v>
      </c>
      <c r="F3336" s="547">
        <v>1576854</v>
      </c>
      <c r="G3336" s="548">
        <v>0.19</v>
      </c>
      <c r="H3336" s="547">
        <v>1325087.3899999999</v>
      </c>
      <c r="I3336" s="545" t="s">
        <v>12757</v>
      </c>
      <c r="J3336" s="545" t="s">
        <v>13307</v>
      </c>
      <c r="K3336" s="545"/>
      <c r="L3336" s="545"/>
      <c r="M3336" s="548" t="s">
        <v>13868</v>
      </c>
      <c r="N3336" s="545" t="s">
        <v>13413</v>
      </c>
      <c r="O3336" s="545"/>
      <c r="P3336" s="549">
        <v>13262</v>
      </c>
      <c r="Q3336" s="549">
        <v>2</v>
      </c>
      <c r="R3336" s="549">
        <v>154</v>
      </c>
      <c r="S3336" s="548">
        <v>2228</v>
      </c>
      <c r="T3336" s="548"/>
      <c r="U3336" s="99"/>
    </row>
    <row r="3337" spans="1:21" ht="19.5" customHeight="1">
      <c r="A3337" s="545">
        <v>10760</v>
      </c>
      <c r="B3337" s="545" t="s">
        <v>13729</v>
      </c>
      <c r="C3337" s="545" t="s">
        <v>216</v>
      </c>
      <c r="D3337" s="546">
        <v>45708</v>
      </c>
      <c r="E3337" s="171" t="str">
        <f t="shared" si="52"/>
        <v>2025</v>
      </c>
      <c r="F3337" s="547">
        <v>4863354.79</v>
      </c>
      <c r="G3337" s="548">
        <v>0.19</v>
      </c>
      <c r="H3337" s="547">
        <v>4086852.77</v>
      </c>
      <c r="I3337" s="545" t="s">
        <v>12686</v>
      </c>
      <c r="J3337" s="545" t="s">
        <v>13307</v>
      </c>
      <c r="K3337" s="545" t="s">
        <v>16745</v>
      </c>
      <c r="L3337" s="545"/>
      <c r="M3337" s="548" t="s">
        <v>13868</v>
      </c>
      <c r="N3337" s="545" t="s">
        <v>13413</v>
      </c>
      <c r="O3337" s="545"/>
      <c r="P3337" s="549">
        <v>13263</v>
      </c>
      <c r="Q3337" s="549">
        <v>2</v>
      </c>
      <c r="R3337" s="549">
        <v>131</v>
      </c>
      <c r="S3337" s="548">
        <v>2228</v>
      </c>
      <c r="T3337" s="548"/>
      <c r="U3337" s="99"/>
    </row>
    <row r="3338" spans="1:21" ht="19.5" customHeight="1">
      <c r="A3338" s="545">
        <v>10761</v>
      </c>
      <c r="B3338" s="545" t="s">
        <v>13730</v>
      </c>
      <c r="C3338" s="545" t="s">
        <v>216</v>
      </c>
      <c r="D3338" s="546">
        <v>45708</v>
      </c>
      <c r="E3338" s="171" t="str">
        <f t="shared" si="52"/>
        <v>2025</v>
      </c>
      <c r="F3338" s="547">
        <v>5697012.6500000004</v>
      </c>
      <c r="G3338" s="548">
        <v>0.19</v>
      </c>
      <c r="H3338" s="547">
        <v>4787405.59</v>
      </c>
      <c r="I3338" s="545" t="s">
        <v>12686</v>
      </c>
      <c r="J3338" s="545" t="s">
        <v>13307</v>
      </c>
      <c r="K3338" s="545" t="s">
        <v>16746</v>
      </c>
      <c r="L3338" s="545"/>
      <c r="M3338" s="548" t="s">
        <v>13868</v>
      </c>
      <c r="N3338" s="545" t="s">
        <v>13413</v>
      </c>
      <c r="O3338" s="545"/>
      <c r="P3338" s="549">
        <v>13264</v>
      </c>
      <c r="Q3338" s="549">
        <v>2</v>
      </c>
      <c r="R3338" s="549">
        <v>131</v>
      </c>
      <c r="S3338" s="548">
        <v>2228</v>
      </c>
      <c r="T3338" s="548"/>
      <c r="U3338" s="99"/>
    </row>
    <row r="3339" spans="1:21" ht="19.5" customHeight="1">
      <c r="A3339" s="545">
        <v>10762</v>
      </c>
      <c r="B3339" s="545" t="s">
        <v>13731</v>
      </c>
      <c r="C3339" s="545" t="s">
        <v>216</v>
      </c>
      <c r="D3339" s="546">
        <v>45708</v>
      </c>
      <c r="E3339" s="171" t="str">
        <f t="shared" si="52"/>
        <v>2025</v>
      </c>
      <c r="F3339" s="547">
        <v>5995682.9100000001</v>
      </c>
      <c r="G3339" s="548">
        <v>0.19</v>
      </c>
      <c r="H3339" s="547">
        <v>5038389</v>
      </c>
      <c r="I3339" s="545" t="s">
        <v>12686</v>
      </c>
      <c r="J3339" s="545" t="s">
        <v>13307</v>
      </c>
      <c r="K3339" s="545" t="s">
        <v>16747</v>
      </c>
      <c r="L3339" s="545"/>
      <c r="M3339" s="548" t="s">
        <v>13868</v>
      </c>
      <c r="N3339" s="545" t="s">
        <v>13413</v>
      </c>
      <c r="O3339" s="545"/>
      <c r="P3339" s="549">
        <v>13265</v>
      </c>
      <c r="Q3339" s="549">
        <v>2</v>
      </c>
      <c r="R3339" s="549">
        <v>131</v>
      </c>
      <c r="S3339" s="548">
        <v>2228</v>
      </c>
      <c r="T3339" s="548"/>
      <c r="U3339" s="99"/>
    </row>
    <row r="3340" spans="1:21" ht="19.5" customHeight="1">
      <c r="A3340" s="545">
        <v>10763</v>
      </c>
      <c r="B3340" s="545" t="s">
        <v>12898</v>
      </c>
      <c r="C3340" s="545" t="s">
        <v>216</v>
      </c>
      <c r="D3340" s="546">
        <v>46052</v>
      </c>
      <c r="E3340" s="171" t="str">
        <f t="shared" si="52"/>
        <v>2026</v>
      </c>
      <c r="F3340" s="547">
        <v>62516</v>
      </c>
      <c r="G3340" s="548">
        <v>0.19</v>
      </c>
      <c r="H3340" s="547">
        <v>52534.45</v>
      </c>
      <c r="I3340" s="545" t="s">
        <v>12646</v>
      </c>
      <c r="J3340" s="545" t="s">
        <v>13307</v>
      </c>
      <c r="K3340" s="545"/>
      <c r="L3340" s="545"/>
      <c r="M3340" s="548" t="s">
        <v>13758</v>
      </c>
      <c r="N3340" s="545" t="s">
        <v>13413</v>
      </c>
      <c r="O3340" s="545"/>
      <c r="P3340" s="549">
        <v>13266</v>
      </c>
      <c r="Q3340" s="549">
        <v>1</v>
      </c>
      <c r="R3340" s="549">
        <v>65</v>
      </c>
      <c r="S3340" s="548">
        <v>2228</v>
      </c>
      <c r="T3340" s="548"/>
      <c r="U3340" s="99"/>
    </row>
    <row r="3341" spans="1:21" ht="19.5" customHeight="1">
      <c r="A3341" s="545">
        <v>10764</v>
      </c>
      <c r="B3341" s="545" t="s">
        <v>12899</v>
      </c>
      <c r="C3341" s="545" t="s">
        <v>221</v>
      </c>
      <c r="D3341" s="546">
        <v>44817</v>
      </c>
      <c r="E3341" s="171" t="str">
        <f t="shared" si="52"/>
        <v>2022</v>
      </c>
      <c r="F3341" s="547">
        <v>33511</v>
      </c>
      <c r="G3341" s="548">
        <v>0.19</v>
      </c>
      <c r="H3341" s="547">
        <v>28160.5</v>
      </c>
      <c r="I3341" s="545" t="s">
        <v>12743</v>
      </c>
      <c r="J3341" s="545" t="s">
        <v>13298</v>
      </c>
      <c r="K3341" s="545" t="s">
        <v>16748</v>
      </c>
      <c r="L3341" s="545"/>
      <c r="M3341" s="548" t="s">
        <v>13758</v>
      </c>
      <c r="N3341" s="545" t="s">
        <v>13413</v>
      </c>
      <c r="O3341" s="545"/>
      <c r="P3341" s="549">
        <v>13267</v>
      </c>
      <c r="Q3341" s="549">
        <v>1</v>
      </c>
      <c r="R3341" s="549">
        <v>66</v>
      </c>
      <c r="S3341" s="548">
        <v>1012</v>
      </c>
      <c r="T3341" s="548"/>
      <c r="U3341" s="99"/>
    </row>
    <row r="3342" spans="1:21" ht="19.5" customHeight="1">
      <c r="A3342" s="545">
        <v>10765</v>
      </c>
      <c r="B3342" s="545" t="s">
        <v>12900</v>
      </c>
      <c r="C3342" s="545" t="s">
        <v>216</v>
      </c>
      <c r="D3342" s="546">
        <v>44817</v>
      </c>
      <c r="E3342" s="171" t="str">
        <f t="shared" si="52"/>
        <v>2022</v>
      </c>
      <c r="F3342" s="547">
        <v>216600</v>
      </c>
      <c r="G3342" s="548">
        <v>0.19</v>
      </c>
      <c r="H3342" s="547">
        <v>182016.81</v>
      </c>
      <c r="I3342" s="545" t="s">
        <v>12680</v>
      </c>
      <c r="J3342" s="545" t="s">
        <v>13296</v>
      </c>
      <c r="K3342" s="545" t="s">
        <v>16749</v>
      </c>
      <c r="L3342" s="545"/>
      <c r="M3342" s="548" t="s">
        <v>13758</v>
      </c>
      <c r="N3342" s="545" t="s">
        <v>13413</v>
      </c>
      <c r="O3342" s="545"/>
      <c r="P3342" s="549">
        <v>13268</v>
      </c>
      <c r="Q3342" s="549">
        <v>1</v>
      </c>
      <c r="R3342" s="549">
        <v>20</v>
      </c>
      <c r="S3342" s="548">
        <v>2218</v>
      </c>
      <c r="T3342" s="548"/>
      <c r="U3342" s="99"/>
    </row>
    <row r="3343" spans="1:21" ht="19.5" customHeight="1">
      <c r="A3343" s="545">
        <v>10766</v>
      </c>
      <c r="B3343" s="545" t="s">
        <v>12901</v>
      </c>
      <c r="C3343" s="545" t="s">
        <v>216</v>
      </c>
      <c r="D3343" s="546">
        <v>46052</v>
      </c>
      <c r="E3343" s="171" t="str">
        <f t="shared" si="52"/>
        <v>2026</v>
      </c>
      <c r="F3343" s="547">
        <v>259461</v>
      </c>
      <c r="G3343" s="548">
        <v>0.19</v>
      </c>
      <c r="H3343" s="547">
        <v>218034.45</v>
      </c>
      <c r="I3343" s="545" t="s">
        <v>12680</v>
      </c>
      <c r="J3343" s="545" t="s">
        <v>13307</v>
      </c>
      <c r="K3343" s="545" t="s">
        <v>16750</v>
      </c>
      <c r="L3343" s="545"/>
      <c r="M3343" s="548" t="s">
        <v>13758</v>
      </c>
      <c r="N3343" s="545" t="s">
        <v>13413</v>
      </c>
      <c r="O3343" s="545"/>
      <c r="P3343" s="549">
        <v>13269</v>
      </c>
      <c r="Q3343" s="549">
        <v>1</v>
      </c>
      <c r="R3343" s="549">
        <v>20</v>
      </c>
      <c r="S3343" s="548">
        <v>2228</v>
      </c>
      <c r="T3343" s="548"/>
      <c r="U3343" s="99"/>
    </row>
    <row r="3344" spans="1:21" ht="19.5" customHeight="1">
      <c r="A3344" s="545">
        <v>10767</v>
      </c>
      <c r="B3344" s="545" t="s">
        <v>12902</v>
      </c>
      <c r="C3344" s="545" t="s">
        <v>216</v>
      </c>
      <c r="D3344" s="546">
        <v>46052</v>
      </c>
      <c r="E3344" s="171" t="str">
        <f t="shared" si="52"/>
        <v>2026</v>
      </c>
      <c r="F3344" s="547">
        <v>86691504</v>
      </c>
      <c r="G3344" s="548">
        <v>0.19</v>
      </c>
      <c r="H3344" s="547">
        <v>72850003.359999999</v>
      </c>
      <c r="I3344" s="545" t="s">
        <v>12758</v>
      </c>
      <c r="J3344" s="545" t="s">
        <v>13307</v>
      </c>
      <c r="K3344" s="545" t="s">
        <v>16751</v>
      </c>
      <c r="L3344" s="545" t="s">
        <v>16752</v>
      </c>
      <c r="M3344" s="548" t="s">
        <v>13868</v>
      </c>
      <c r="N3344" s="545" t="s">
        <v>13413</v>
      </c>
      <c r="O3344" s="545"/>
      <c r="P3344" s="549">
        <v>13271</v>
      </c>
      <c r="Q3344" s="549">
        <v>2</v>
      </c>
      <c r="R3344" s="549">
        <v>164</v>
      </c>
      <c r="S3344" s="548">
        <v>2228</v>
      </c>
      <c r="T3344" s="548"/>
      <c r="U3344" s="99"/>
    </row>
    <row r="3345" spans="1:21" ht="19.5" customHeight="1">
      <c r="A3345" s="545">
        <v>10768</v>
      </c>
      <c r="B3345" s="545" t="s">
        <v>12903</v>
      </c>
      <c r="C3345" s="545" t="s">
        <v>216</v>
      </c>
      <c r="D3345" s="546">
        <v>46052</v>
      </c>
      <c r="E3345" s="171" t="str">
        <f t="shared" si="52"/>
        <v>2026</v>
      </c>
      <c r="F3345" s="547">
        <v>82789309</v>
      </c>
      <c r="G3345" s="548">
        <v>0.19</v>
      </c>
      <c r="H3345" s="547">
        <v>69570847.900000006</v>
      </c>
      <c r="I3345" s="545" t="s">
        <v>12758</v>
      </c>
      <c r="J3345" s="545" t="s">
        <v>13307</v>
      </c>
      <c r="K3345" s="545" t="s">
        <v>16753</v>
      </c>
      <c r="L3345" s="545"/>
      <c r="M3345" s="548" t="s">
        <v>13868</v>
      </c>
      <c r="N3345" s="545" t="s">
        <v>13413</v>
      </c>
      <c r="O3345" s="545"/>
      <c r="P3345" s="549">
        <v>13272</v>
      </c>
      <c r="Q3345" s="549">
        <v>2</v>
      </c>
      <c r="R3345" s="549">
        <v>164</v>
      </c>
      <c r="S3345" s="548">
        <v>2228</v>
      </c>
      <c r="T3345" s="548"/>
      <c r="U3345" s="99"/>
    </row>
    <row r="3346" spans="1:21" ht="19.5" customHeight="1">
      <c r="A3346" s="545">
        <v>10769</v>
      </c>
      <c r="B3346" s="545" t="s">
        <v>12904</v>
      </c>
      <c r="C3346" s="545" t="s">
        <v>216</v>
      </c>
      <c r="D3346" s="546">
        <v>46052</v>
      </c>
      <c r="E3346" s="171" t="str">
        <f t="shared" si="52"/>
        <v>2026</v>
      </c>
      <c r="F3346" s="547">
        <v>74492684</v>
      </c>
      <c r="G3346" s="548">
        <v>0.19</v>
      </c>
      <c r="H3346" s="547">
        <v>62598894.119999997</v>
      </c>
      <c r="I3346" s="545" t="s">
        <v>12758</v>
      </c>
      <c r="J3346" s="545" t="s">
        <v>13307</v>
      </c>
      <c r="K3346" s="545" t="s">
        <v>16754</v>
      </c>
      <c r="L3346" s="545"/>
      <c r="M3346" s="548" t="s">
        <v>13868</v>
      </c>
      <c r="N3346" s="545" t="s">
        <v>13413</v>
      </c>
      <c r="O3346" s="545"/>
      <c r="P3346" s="549">
        <v>13273</v>
      </c>
      <c r="Q3346" s="549">
        <v>2</v>
      </c>
      <c r="R3346" s="549">
        <v>164</v>
      </c>
      <c r="S3346" s="548">
        <v>2228</v>
      </c>
      <c r="T3346" s="548"/>
      <c r="U3346" s="99"/>
    </row>
    <row r="3347" spans="1:21" ht="19.5" customHeight="1">
      <c r="A3347" s="545">
        <v>10770</v>
      </c>
      <c r="B3347" s="545" t="s">
        <v>12905</v>
      </c>
      <c r="C3347" s="545" t="s">
        <v>216</v>
      </c>
      <c r="D3347" s="546">
        <v>46052</v>
      </c>
      <c r="E3347" s="171" t="str">
        <f t="shared" si="52"/>
        <v>2026</v>
      </c>
      <c r="F3347" s="547">
        <v>133689694</v>
      </c>
      <c r="G3347" s="548">
        <v>0.19</v>
      </c>
      <c r="H3347" s="547">
        <v>112344280.67</v>
      </c>
      <c r="I3347" s="545" t="s">
        <v>12758</v>
      </c>
      <c r="J3347" s="545" t="s">
        <v>13307</v>
      </c>
      <c r="K3347" s="545" t="s">
        <v>16755</v>
      </c>
      <c r="L3347" s="545" t="s">
        <v>16756</v>
      </c>
      <c r="M3347" s="548" t="s">
        <v>13868</v>
      </c>
      <c r="N3347" s="545" t="s">
        <v>13413</v>
      </c>
      <c r="O3347" s="545"/>
      <c r="P3347" s="549">
        <v>13274</v>
      </c>
      <c r="Q3347" s="549">
        <v>2</v>
      </c>
      <c r="R3347" s="549">
        <v>164</v>
      </c>
      <c r="S3347" s="548">
        <v>2228</v>
      </c>
      <c r="T3347" s="548"/>
      <c r="U3347" s="99"/>
    </row>
    <row r="3348" spans="1:21" ht="19.5" customHeight="1">
      <c r="A3348" s="545">
        <v>10771</v>
      </c>
      <c r="B3348" s="545" t="s">
        <v>12906</v>
      </c>
      <c r="C3348" s="545" t="s">
        <v>216</v>
      </c>
      <c r="D3348" s="546">
        <v>45814</v>
      </c>
      <c r="E3348" s="171" t="str">
        <f t="shared" si="52"/>
        <v>2025</v>
      </c>
      <c r="F3348" s="547">
        <v>156468065</v>
      </c>
      <c r="G3348" s="548">
        <v>0.19</v>
      </c>
      <c r="H3348" s="547">
        <v>131485768.91</v>
      </c>
      <c r="I3348" s="545" t="s">
        <v>12758</v>
      </c>
      <c r="J3348" s="545" t="s">
        <v>13319</v>
      </c>
      <c r="K3348" s="545" t="s">
        <v>16757</v>
      </c>
      <c r="L3348" s="545" t="s">
        <v>16756</v>
      </c>
      <c r="M3348" s="548" t="s">
        <v>13813</v>
      </c>
      <c r="N3348" s="545" t="s">
        <v>13413</v>
      </c>
      <c r="O3348" s="545"/>
      <c r="P3348" s="549">
        <v>13275</v>
      </c>
      <c r="Q3348" s="549">
        <v>3</v>
      </c>
      <c r="R3348" s="549">
        <v>164</v>
      </c>
      <c r="S3348" s="548">
        <v>1824</v>
      </c>
      <c r="T3348" s="548"/>
      <c r="U3348" s="99"/>
    </row>
    <row r="3349" spans="1:21" ht="19.5" customHeight="1">
      <c r="A3349" s="545">
        <v>10772</v>
      </c>
      <c r="B3349" s="545" t="s">
        <v>12907</v>
      </c>
      <c r="C3349" s="545" t="s">
        <v>216</v>
      </c>
      <c r="D3349" s="546">
        <v>46052</v>
      </c>
      <c r="E3349" s="171" t="str">
        <f t="shared" si="52"/>
        <v>2026</v>
      </c>
      <c r="F3349" s="547">
        <v>154095576</v>
      </c>
      <c r="G3349" s="548">
        <v>0.19</v>
      </c>
      <c r="H3349" s="547">
        <v>129492080.67</v>
      </c>
      <c r="I3349" s="545" t="s">
        <v>12758</v>
      </c>
      <c r="J3349" s="545" t="s">
        <v>13307</v>
      </c>
      <c r="K3349" s="545" t="s">
        <v>16758</v>
      </c>
      <c r="L3349" s="545" t="s">
        <v>16756</v>
      </c>
      <c r="M3349" s="548" t="s">
        <v>13868</v>
      </c>
      <c r="N3349" s="545" t="s">
        <v>13413</v>
      </c>
      <c r="O3349" s="545"/>
      <c r="P3349" s="549">
        <v>13276</v>
      </c>
      <c r="Q3349" s="549">
        <v>2</v>
      </c>
      <c r="R3349" s="549">
        <v>164</v>
      </c>
      <c r="S3349" s="548">
        <v>2228</v>
      </c>
      <c r="T3349" s="548"/>
      <c r="U3349" s="99"/>
    </row>
    <row r="3350" spans="1:21" ht="19.5" customHeight="1">
      <c r="A3350" s="545">
        <v>10773</v>
      </c>
      <c r="B3350" s="545" t="s">
        <v>12908</v>
      </c>
      <c r="C3350" s="545" t="s">
        <v>216</v>
      </c>
      <c r="D3350" s="546">
        <v>46052</v>
      </c>
      <c r="E3350" s="171" t="str">
        <f t="shared" si="52"/>
        <v>2026</v>
      </c>
      <c r="F3350" s="547">
        <v>138762039</v>
      </c>
      <c r="G3350" s="548">
        <v>0.19</v>
      </c>
      <c r="H3350" s="547">
        <v>116606755.45999999</v>
      </c>
      <c r="I3350" s="545" t="s">
        <v>12758</v>
      </c>
      <c r="J3350" s="545" t="s">
        <v>13307</v>
      </c>
      <c r="K3350" s="545" t="s">
        <v>16759</v>
      </c>
      <c r="L3350" s="545" t="s">
        <v>16752</v>
      </c>
      <c r="M3350" s="548" t="s">
        <v>13868</v>
      </c>
      <c r="N3350" s="545" t="s">
        <v>13413</v>
      </c>
      <c r="O3350" s="545"/>
      <c r="P3350" s="549">
        <v>13277</v>
      </c>
      <c r="Q3350" s="549">
        <v>2</v>
      </c>
      <c r="R3350" s="549">
        <v>164</v>
      </c>
      <c r="S3350" s="548">
        <v>2228</v>
      </c>
      <c r="T3350" s="548"/>
      <c r="U3350" s="99"/>
    </row>
    <row r="3351" spans="1:21" ht="19.5" customHeight="1">
      <c r="A3351" s="545">
        <v>10774</v>
      </c>
      <c r="B3351" s="545" t="s">
        <v>12909</v>
      </c>
      <c r="C3351" s="545" t="s">
        <v>216</v>
      </c>
      <c r="D3351" s="546">
        <v>46052</v>
      </c>
      <c r="E3351" s="171" t="str">
        <f t="shared" si="52"/>
        <v>2026</v>
      </c>
      <c r="F3351" s="547">
        <v>307681442</v>
      </c>
      <c r="G3351" s="548">
        <v>0.19</v>
      </c>
      <c r="H3351" s="547">
        <v>258555833.61000001</v>
      </c>
      <c r="I3351" s="545" t="s">
        <v>12758</v>
      </c>
      <c r="J3351" s="545" t="s">
        <v>13307</v>
      </c>
      <c r="K3351" s="545" t="s">
        <v>16760</v>
      </c>
      <c r="L3351" s="545" t="s">
        <v>16756</v>
      </c>
      <c r="M3351" s="548" t="s">
        <v>13868</v>
      </c>
      <c r="N3351" s="545" t="s">
        <v>13413</v>
      </c>
      <c r="O3351" s="545"/>
      <c r="P3351" s="549">
        <v>13278</v>
      </c>
      <c r="Q3351" s="549">
        <v>2</v>
      </c>
      <c r="R3351" s="549">
        <v>164</v>
      </c>
      <c r="S3351" s="548">
        <v>2228</v>
      </c>
      <c r="T3351" s="548"/>
      <c r="U3351" s="99"/>
    </row>
    <row r="3352" spans="1:21" ht="19.5" customHeight="1">
      <c r="A3352" s="545">
        <v>10775</v>
      </c>
      <c r="B3352" s="545" t="s">
        <v>12909</v>
      </c>
      <c r="C3352" s="545" t="s">
        <v>216</v>
      </c>
      <c r="D3352" s="546">
        <v>46052</v>
      </c>
      <c r="E3352" s="171" t="str">
        <f t="shared" si="52"/>
        <v>2026</v>
      </c>
      <c r="F3352" s="547">
        <v>743118097</v>
      </c>
      <c r="G3352" s="548">
        <v>0.19</v>
      </c>
      <c r="H3352" s="547">
        <v>624468989.08000004</v>
      </c>
      <c r="I3352" s="545" t="s">
        <v>12758</v>
      </c>
      <c r="J3352" s="545" t="s">
        <v>13307</v>
      </c>
      <c r="K3352" s="545" t="s">
        <v>16761</v>
      </c>
      <c r="L3352" s="545" t="s">
        <v>16756</v>
      </c>
      <c r="M3352" s="548" t="s">
        <v>13868</v>
      </c>
      <c r="N3352" s="545" t="s">
        <v>13413</v>
      </c>
      <c r="O3352" s="545"/>
      <c r="P3352" s="549">
        <v>13279</v>
      </c>
      <c r="Q3352" s="549">
        <v>2</v>
      </c>
      <c r="R3352" s="549">
        <v>164</v>
      </c>
      <c r="S3352" s="548">
        <v>2228</v>
      </c>
      <c r="T3352" s="548"/>
      <c r="U3352" s="99"/>
    </row>
    <row r="3353" spans="1:21" ht="19.5" customHeight="1">
      <c r="A3353" s="545">
        <v>10776</v>
      </c>
      <c r="B3353" s="545" t="s">
        <v>12910</v>
      </c>
      <c r="C3353" s="545" t="s">
        <v>216</v>
      </c>
      <c r="D3353" s="546">
        <v>46052</v>
      </c>
      <c r="E3353" s="171" t="str">
        <f t="shared" si="52"/>
        <v>2026</v>
      </c>
      <c r="F3353" s="547">
        <v>559393068</v>
      </c>
      <c r="G3353" s="548">
        <v>0.19</v>
      </c>
      <c r="H3353" s="547">
        <v>470078208.39999998</v>
      </c>
      <c r="I3353" s="545" t="s">
        <v>12758</v>
      </c>
      <c r="J3353" s="545" t="s">
        <v>13307</v>
      </c>
      <c r="K3353" s="545" t="s">
        <v>16762</v>
      </c>
      <c r="L3353" s="545" t="s">
        <v>16752</v>
      </c>
      <c r="M3353" s="548" t="s">
        <v>13868</v>
      </c>
      <c r="N3353" s="545" t="s">
        <v>13413</v>
      </c>
      <c r="O3353" s="545"/>
      <c r="P3353" s="549">
        <v>13280</v>
      </c>
      <c r="Q3353" s="549">
        <v>2</v>
      </c>
      <c r="R3353" s="549">
        <v>164</v>
      </c>
      <c r="S3353" s="548">
        <v>2228</v>
      </c>
      <c r="T3353" s="548"/>
      <c r="U3353" s="99"/>
    </row>
    <row r="3354" spans="1:21" ht="19.5" customHeight="1">
      <c r="A3354" s="545">
        <v>10777</v>
      </c>
      <c r="B3354" s="545" t="s">
        <v>12911</v>
      </c>
      <c r="C3354" s="545" t="s">
        <v>216</v>
      </c>
      <c r="D3354" s="546">
        <v>46052</v>
      </c>
      <c r="E3354" s="171" t="str">
        <f t="shared" si="52"/>
        <v>2026</v>
      </c>
      <c r="F3354" s="547">
        <v>105489615</v>
      </c>
      <c r="G3354" s="548">
        <v>0.19</v>
      </c>
      <c r="H3354" s="547">
        <v>88646735.290000007</v>
      </c>
      <c r="I3354" s="545" t="s">
        <v>12758</v>
      </c>
      <c r="J3354" s="545" t="s">
        <v>13307</v>
      </c>
      <c r="K3354" s="545" t="s">
        <v>16763</v>
      </c>
      <c r="L3354" s="545" t="s">
        <v>16752</v>
      </c>
      <c r="M3354" s="548" t="s">
        <v>13868</v>
      </c>
      <c r="N3354" s="545" t="s">
        <v>13413</v>
      </c>
      <c r="O3354" s="545"/>
      <c r="P3354" s="549">
        <v>13281</v>
      </c>
      <c r="Q3354" s="549">
        <v>2</v>
      </c>
      <c r="R3354" s="549">
        <v>164</v>
      </c>
      <c r="S3354" s="548">
        <v>2228</v>
      </c>
      <c r="T3354" s="548"/>
      <c r="U3354" s="99"/>
    </row>
    <row r="3355" spans="1:21" ht="19.5" customHeight="1">
      <c r="A3355" s="545">
        <v>10778</v>
      </c>
      <c r="B3355" s="545" t="s">
        <v>12912</v>
      </c>
      <c r="C3355" s="545" t="s">
        <v>216</v>
      </c>
      <c r="D3355" s="546">
        <v>46052</v>
      </c>
      <c r="E3355" s="171" t="str">
        <f t="shared" si="52"/>
        <v>2026</v>
      </c>
      <c r="F3355" s="547">
        <v>120638201</v>
      </c>
      <c r="G3355" s="548">
        <v>0.19</v>
      </c>
      <c r="H3355" s="547">
        <v>101376639.5</v>
      </c>
      <c r="I3355" s="545" t="s">
        <v>12758</v>
      </c>
      <c r="J3355" s="545" t="s">
        <v>13307</v>
      </c>
      <c r="K3355" s="545" t="s">
        <v>16764</v>
      </c>
      <c r="L3355" s="545"/>
      <c r="M3355" s="548" t="s">
        <v>13868</v>
      </c>
      <c r="N3355" s="545" t="s">
        <v>13413</v>
      </c>
      <c r="O3355" s="545"/>
      <c r="P3355" s="549">
        <v>13282</v>
      </c>
      <c r="Q3355" s="549">
        <v>2</v>
      </c>
      <c r="R3355" s="549">
        <v>164</v>
      </c>
      <c r="S3355" s="548">
        <v>2228</v>
      </c>
      <c r="T3355" s="548"/>
      <c r="U3355" s="99"/>
    </row>
    <row r="3356" spans="1:21" ht="19.5" customHeight="1">
      <c r="A3356" s="545">
        <v>10779</v>
      </c>
      <c r="B3356" s="545" t="s">
        <v>12913</v>
      </c>
      <c r="C3356" s="545" t="s">
        <v>216</v>
      </c>
      <c r="D3356" s="546">
        <v>46052</v>
      </c>
      <c r="E3356" s="171" t="str">
        <f t="shared" si="52"/>
        <v>2026</v>
      </c>
      <c r="F3356" s="547">
        <v>158332046</v>
      </c>
      <c r="G3356" s="548">
        <v>0.19</v>
      </c>
      <c r="H3356" s="547">
        <v>133052139.5</v>
      </c>
      <c r="I3356" s="545" t="s">
        <v>12758</v>
      </c>
      <c r="J3356" s="545" t="s">
        <v>13307</v>
      </c>
      <c r="K3356" s="545" t="s">
        <v>16765</v>
      </c>
      <c r="L3356" s="545" t="s">
        <v>16752</v>
      </c>
      <c r="M3356" s="548" t="s">
        <v>13868</v>
      </c>
      <c r="N3356" s="545" t="s">
        <v>13413</v>
      </c>
      <c r="O3356" s="545"/>
      <c r="P3356" s="549">
        <v>13283</v>
      </c>
      <c r="Q3356" s="549">
        <v>2</v>
      </c>
      <c r="R3356" s="549">
        <v>164</v>
      </c>
      <c r="S3356" s="548">
        <v>2228</v>
      </c>
      <c r="T3356" s="548"/>
      <c r="U3356" s="99"/>
    </row>
    <row r="3357" spans="1:21" ht="19.5" customHeight="1">
      <c r="A3357" s="545">
        <v>10780</v>
      </c>
      <c r="B3357" s="545" t="s">
        <v>12914</v>
      </c>
      <c r="C3357" s="545" t="s">
        <v>216</v>
      </c>
      <c r="D3357" s="546">
        <v>44991</v>
      </c>
      <c r="E3357" s="171" t="str">
        <f t="shared" si="52"/>
        <v>2023</v>
      </c>
      <c r="F3357" s="547">
        <v>123077981</v>
      </c>
      <c r="G3357" s="548">
        <v>0.19</v>
      </c>
      <c r="H3357" s="547">
        <v>103426874.79000001</v>
      </c>
      <c r="I3357" s="545" t="s">
        <v>12758</v>
      </c>
      <c r="J3357" s="545" t="s">
        <v>13315</v>
      </c>
      <c r="K3357" s="545" t="s">
        <v>16766</v>
      </c>
      <c r="L3357" s="545" t="s">
        <v>16752</v>
      </c>
      <c r="M3357" s="548" t="s">
        <v>13868</v>
      </c>
      <c r="N3357" s="545" t="s">
        <v>13413</v>
      </c>
      <c r="O3357" s="545"/>
      <c r="P3357" s="549">
        <v>13284</v>
      </c>
      <c r="Q3357" s="549">
        <v>2</v>
      </c>
      <c r="R3357" s="549">
        <v>164</v>
      </c>
      <c r="S3357" s="548">
        <v>2267</v>
      </c>
      <c r="T3357" s="548"/>
      <c r="U3357" s="99"/>
    </row>
    <row r="3358" spans="1:21" ht="19.5" customHeight="1">
      <c r="A3358" s="545">
        <v>10781</v>
      </c>
      <c r="B3358" s="545" t="s">
        <v>12915</v>
      </c>
      <c r="C3358" s="545" t="s">
        <v>216</v>
      </c>
      <c r="D3358" s="546">
        <v>46052</v>
      </c>
      <c r="E3358" s="171" t="str">
        <f t="shared" si="52"/>
        <v>2026</v>
      </c>
      <c r="F3358" s="547">
        <v>136506717</v>
      </c>
      <c r="G3358" s="548">
        <v>0.19</v>
      </c>
      <c r="H3358" s="547">
        <v>114711526.89</v>
      </c>
      <c r="I3358" s="545" t="s">
        <v>12758</v>
      </c>
      <c r="J3358" s="545" t="s">
        <v>13307</v>
      </c>
      <c r="K3358" s="545" t="s">
        <v>16767</v>
      </c>
      <c r="L3358" s="545"/>
      <c r="M3358" s="548" t="s">
        <v>13868</v>
      </c>
      <c r="N3358" s="545" t="s">
        <v>13413</v>
      </c>
      <c r="O3358" s="545"/>
      <c r="P3358" s="549">
        <v>13285</v>
      </c>
      <c r="Q3358" s="549">
        <v>2</v>
      </c>
      <c r="R3358" s="549">
        <v>164</v>
      </c>
      <c r="S3358" s="548">
        <v>2228</v>
      </c>
      <c r="T3358" s="548"/>
      <c r="U3358" s="99"/>
    </row>
    <row r="3359" spans="1:21" ht="19.5" customHeight="1">
      <c r="A3359" s="545">
        <v>10782</v>
      </c>
      <c r="B3359" s="545" t="s">
        <v>12916</v>
      </c>
      <c r="C3359" s="545" t="s">
        <v>216</v>
      </c>
      <c r="D3359" s="546">
        <v>44991</v>
      </c>
      <c r="E3359" s="171" t="str">
        <f t="shared" si="52"/>
        <v>2023</v>
      </c>
      <c r="F3359" s="547">
        <v>51421655</v>
      </c>
      <c r="G3359" s="548">
        <v>0.19</v>
      </c>
      <c r="H3359" s="547">
        <v>43211474.789999999</v>
      </c>
      <c r="I3359" s="545" t="s">
        <v>12758</v>
      </c>
      <c r="J3359" s="545" t="s">
        <v>13315</v>
      </c>
      <c r="K3359" s="545" t="s">
        <v>16768</v>
      </c>
      <c r="L3359" s="545"/>
      <c r="M3359" s="548" t="s">
        <v>13868</v>
      </c>
      <c r="N3359" s="545" t="s">
        <v>13413</v>
      </c>
      <c r="O3359" s="545"/>
      <c r="P3359" s="549">
        <v>13286</v>
      </c>
      <c r="Q3359" s="549">
        <v>2</v>
      </c>
      <c r="R3359" s="549">
        <v>164</v>
      </c>
      <c r="S3359" s="548">
        <v>2267</v>
      </c>
      <c r="T3359" s="548"/>
      <c r="U3359" s="99"/>
    </row>
    <row r="3360" spans="1:21" ht="19.5" customHeight="1">
      <c r="A3360" s="545">
        <v>10783</v>
      </c>
      <c r="B3360" s="545" t="s">
        <v>12917</v>
      </c>
      <c r="C3360" s="545" t="s">
        <v>216</v>
      </c>
      <c r="D3360" s="546">
        <v>44991</v>
      </c>
      <c r="E3360" s="171" t="str">
        <f t="shared" si="52"/>
        <v>2023</v>
      </c>
      <c r="F3360" s="547">
        <v>294237704</v>
      </c>
      <c r="G3360" s="548">
        <v>0.19</v>
      </c>
      <c r="H3360" s="547">
        <v>247258574.78999999</v>
      </c>
      <c r="I3360" s="545" t="s">
        <v>12758</v>
      </c>
      <c r="J3360" s="545" t="s">
        <v>13315</v>
      </c>
      <c r="K3360" s="545" t="s">
        <v>16769</v>
      </c>
      <c r="L3360" s="545" t="s">
        <v>16752</v>
      </c>
      <c r="M3360" s="548" t="s">
        <v>13868</v>
      </c>
      <c r="N3360" s="545" t="s">
        <v>13413</v>
      </c>
      <c r="O3360" s="545"/>
      <c r="P3360" s="549">
        <v>13287</v>
      </c>
      <c r="Q3360" s="549">
        <v>2</v>
      </c>
      <c r="R3360" s="549">
        <v>164</v>
      </c>
      <c r="S3360" s="548">
        <v>2267</v>
      </c>
      <c r="T3360" s="548"/>
      <c r="U3360" s="99"/>
    </row>
    <row r="3361" spans="1:21" ht="19.5" customHeight="1">
      <c r="A3361" s="545">
        <v>10784</v>
      </c>
      <c r="B3361" s="545" t="s">
        <v>12918</v>
      </c>
      <c r="C3361" s="545" t="s">
        <v>216</v>
      </c>
      <c r="D3361" s="546">
        <v>44860</v>
      </c>
      <c r="E3361" s="171" t="str">
        <f t="shared" si="52"/>
        <v>2022</v>
      </c>
      <c r="F3361" s="547">
        <v>2677500</v>
      </c>
      <c r="G3361" s="548">
        <v>0.19</v>
      </c>
      <c r="H3361" s="547">
        <v>2250000</v>
      </c>
      <c r="I3361" s="545" t="s">
        <v>12758</v>
      </c>
      <c r="J3361" s="545" t="s">
        <v>13302</v>
      </c>
      <c r="K3361" s="545" t="s">
        <v>16770</v>
      </c>
      <c r="L3361" s="545" t="s">
        <v>16752</v>
      </c>
      <c r="M3361" s="548" t="s">
        <v>13868</v>
      </c>
      <c r="N3361" s="545" t="s">
        <v>13413</v>
      </c>
      <c r="O3361" s="545"/>
      <c r="P3361" s="549">
        <v>13288</v>
      </c>
      <c r="Q3361" s="549">
        <v>2</v>
      </c>
      <c r="R3361" s="549">
        <v>164</v>
      </c>
      <c r="S3361" s="548">
        <v>2219</v>
      </c>
      <c r="T3361" s="548"/>
      <c r="U3361" s="99"/>
    </row>
    <row r="3362" spans="1:21" ht="19.5" customHeight="1">
      <c r="A3362" s="545">
        <v>10785</v>
      </c>
      <c r="B3362" s="545" t="s">
        <v>12919</v>
      </c>
      <c r="C3362" s="545" t="s">
        <v>216</v>
      </c>
      <c r="D3362" s="546">
        <v>44860</v>
      </c>
      <c r="E3362" s="171" t="str">
        <f t="shared" si="52"/>
        <v>2022</v>
      </c>
      <c r="F3362" s="547">
        <v>345752</v>
      </c>
      <c r="G3362" s="548">
        <v>0.19</v>
      </c>
      <c r="H3362" s="547">
        <v>290547.90000000002</v>
      </c>
      <c r="I3362" s="545" t="s">
        <v>12647</v>
      </c>
      <c r="J3362" s="545" t="s">
        <v>13302</v>
      </c>
      <c r="K3362" s="545" t="s">
        <v>16771</v>
      </c>
      <c r="L3362" s="545"/>
      <c r="M3362" s="548" t="s">
        <v>13868</v>
      </c>
      <c r="N3362" s="545" t="s">
        <v>13413</v>
      </c>
      <c r="O3362" s="545"/>
      <c r="P3362" s="549">
        <v>13289</v>
      </c>
      <c r="Q3362" s="549">
        <v>2</v>
      </c>
      <c r="R3362" s="549">
        <v>26</v>
      </c>
      <c r="S3362" s="548">
        <v>2219</v>
      </c>
      <c r="T3362" s="548"/>
      <c r="U3362" s="99"/>
    </row>
    <row r="3363" spans="1:21" ht="19.5" customHeight="1">
      <c r="A3363" s="545">
        <v>10786</v>
      </c>
      <c r="B3363" s="545" t="s">
        <v>12920</v>
      </c>
      <c r="C3363" s="545" t="s">
        <v>216</v>
      </c>
      <c r="D3363" s="546">
        <v>44860</v>
      </c>
      <c r="E3363" s="171" t="str">
        <f t="shared" si="52"/>
        <v>2022</v>
      </c>
      <c r="F3363" s="547">
        <v>476089</v>
      </c>
      <c r="G3363" s="548">
        <v>0.19</v>
      </c>
      <c r="H3363" s="547">
        <v>400074.79</v>
      </c>
      <c r="I3363" s="545" t="s">
        <v>12647</v>
      </c>
      <c r="J3363" s="545" t="s">
        <v>13302</v>
      </c>
      <c r="K3363" s="545" t="s">
        <v>16772</v>
      </c>
      <c r="L3363" s="545"/>
      <c r="M3363" s="548" t="s">
        <v>13868</v>
      </c>
      <c r="N3363" s="545" t="s">
        <v>13413</v>
      </c>
      <c r="O3363" s="545"/>
      <c r="P3363" s="549">
        <v>13290</v>
      </c>
      <c r="Q3363" s="549">
        <v>2</v>
      </c>
      <c r="R3363" s="549">
        <v>26</v>
      </c>
      <c r="S3363" s="548">
        <v>2219</v>
      </c>
      <c r="T3363" s="548"/>
      <c r="U3363" s="99"/>
    </row>
    <row r="3364" spans="1:21" ht="19.5" customHeight="1">
      <c r="A3364" s="545">
        <v>10787</v>
      </c>
      <c r="B3364" s="545" t="s">
        <v>12921</v>
      </c>
      <c r="C3364" s="545" t="s">
        <v>216</v>
      </c>
      <c r="D3364" s="546">
        <v>44860</v>
      </c>
      <c r="E3364" s="171" t="str">
        <f t="shared" si="52"/>
        <v>2022</v>
      </c>
      <c r="F3364" s="547">
        <v>19574863</v>
      </c>
      <c r="G3364" s="548">
        <v>0.19</v>
      </c>
      <c r="H3364" s="547">
        <v>16449464.710000001</v>
      </c>
      <c r="I3364" s="545" t="s">
        <v>12758</v>
      </c>
      <c r="J3364" s="545" t="s">
        <v>13305</v>
      </c>
      <c r="K3364" s="545" t="s">
        <v>16773</v>
      </c>
      <c r="L3364" s="545"/>
      <c r="M3364" s="548" t="s">
        <v>13868</v>
      </c>
      <c r="N3364" s="545" t="s">
        <v>13413</v>
      </c>
      <c r="O3364" s="545"/>
      <c r="P3364" s="549">
        <v>13291</v>
      </c>
      <c r="Q3364" s="549">
        <v>2</v>
      </c>
      <c r="R3364" s="549">
        <v>164</v>
      </c>
      <c r="S3364" s="548">
        <v>2217</v>
      </c>
      <c r="T3364" s="548"/>
      <c r="U3364" s="99"/>
    </row>
    <row r="3365" spans="1:21" ht="19.5" customHeight="1">
      <c r="A3365" s="545">
        <v>10788</v>
      </c>
      <c r="B3365" s="545" t="s">
        <v>12922</v>
      </c>
      <c r="C3365" s="545" t="s">
        <v>216</v>
      </c>
      <c r="D3365" s="546">
        <v>44860</v>
      </c>
      <c r="E3365" s="171" t="str">
        <f t="shared" si="52"/>
        <v>2022</v>
      </c>
      <c r="F3365" s="547">
        <v>22515203.010000002</v>
      </c>
      <c r="G3365" s="548">
        <v>0.19</v>
      </c>
      <c r="H3365" s="547">
        <v>18920338.66</v>
      </c>
      <c r="I3365" s="545" t="s">
        <v>12758</v>
      </c>
      <c r="J3365" s="545" t="s">
        <v>13298</v>
      </c>
      <c r="K3365" s="545" t="s">
        <v>16774</v>
      </c>
      <c r="L3365" s="545"/>
      <c r="M3365" s="548" t="s">
        <v>13868</v>
      </c>
      <c r="N3365" s="545" t="s">
        <v>13413</v>
      </c>
      <c r="O3365" s="545"/>
      <c r="P3365" s="549">
        <v>13292</v>
      </c>
      <c r="Q3365" s="549">
        <v>2</v>
      </c>
      <c r="R3365" s="549">
        <v>164</v>
      </c>
      <c r="S3365" s="548">
        <v>1012</v>
      </c>
      <c r="T3365" s="548"/>
      <c r="U3365" s="99"/>
    </row>
    <row r="3366" spans="1:21" ht="19.5" customHeight="1">
      <c r="A3366" s="545">
        <v>10789</v>
      </c>
      <c r="B3366" s="545" t="s">
        <v>12923</v>
      </c>
      <c r="C3366" s="545" t="s">
        <v>216</v>
      </c>
      <c r="D3366" s="546">
        <v>44897</v>
      </c>
      <c r="E3366" s="171" t="str">
        <f t="shared" si="52"/>
        <v>2022</v>
      </c>
      <c r="F3366" s="547">
        <v>11325711</v>
      </c>
      <c r="G3366" s="548">
        <v>0.19</v>
      </c>
      <c r="H3366" s="547">
        <v>9517404.1999999993</v>
      </c>
      <c r="I3366" s="545" t="s">
        <v>12686</v>
      </c>
      <c r="J3366" s="545" t="s">
        <v>13296</v>
      </c>
      <c r="K3366" s="545" t="s">
        <v>16775</v>
      </c>
      <c r="L3366" s="545"/>
      <c r="M3366" s="548" t="s">
        <v>13868</v>
      </c>
      <c r="N3366" s="545" t="s">
        <v>13413</v>
      </c>
      <c r="O3366" s="545"/>
      <c r="P3366" s="549">
        <v>13295</v>
      </c>
      <c r="Q3366" s="549">
        <v>2</v>
      </c>
      <c r="R3366" s="549">
        <v>131</v>
      </c>
      <c r="S3366" s="548">
        <v>2218</v>
      </c>
      <c r="T3366" s="548"/>
      <c r="U3366" s="99"/>
    </row>
    <row r="3367" spans="1:21" ht="19.5" customHeight="1">
      <c r="A3367" s="545">
        <v>10790</v>
      </c>
      <c r="B3367" s="545" t="s">
        <v>12924</v>
      </c>
      <c r="C3367" s="545" t="s">
        <v>216</v>
      </c>
      <c r="D3367" s="546">
        <v>44897</v>
      </c>
      <c r="E3367" s="171" t="str">
        <f t="shared" si="52"/>
        <v>2022</v>
      </c>
      <c r="F3367" s="547">
        <v>11263459</v>
      </c>
      <c r="G3367" s="548">
        <v>0.19</v>
      </c>
      <c r="H3367" s="547">
        <v>9465091.5999999996</v>
      </c>
      <c r="I3367" s="545" t="s">
        <v>12686</v>
      </c>
      <c r="J3367" s="545" t="s">
        <v>13296</v>
      </c>
      <c r="K3367" s="545" t="s">
        <v>16776</v>
      </c>
      <c r="L3367" s="545"/>
      <c r="M3367" s="548" t="s">
        <v>13868</v>
      </c>
      <c r="N3367" s="545" t="s">
        <v>13413</v>
      </c>
      <c r="O3367" s="545"/>
      <c r="P3367" s="549">
        <v>13296</v>
      </c>
      <c r="Q3367" s="549">
        <v>2</v>
      </c>
      <c r="R3367" s="549">
        <v>131</v>
      </c>
      <c r="S3367" s="548">
        <v>2218</v>
      </c>
      <c r="T3367" s="548"/>
      <c r="U3367" s="99"/>
    </row>
    <row r="3368" spans="1:21" ht="19.5" customHeight="1">
      <c r="A3368" s="545">
        <v>10791</v>
      </c>
      <c r="B3368" s="545" t="s">
        <v>12924</v>
      </c>
      <c r="C3368" s="545" t="s">
        <v>216</v>
      </c>
      <c r="D3368" s="546">
        <v>44900</v>
      </c>
      <c r="E3368" s="171" t="str">
        <f t="shared" si="52"/>
        <v>2022</v>
      </c>
      <c r="F3368" s="547">
        <v>11356898.01</v>
      </c>
      <c r="G3368" s="548">
        <v>0.19</v>
      </c>
      <c r="H3368" s="547">
        <v>9543611.7699999996</v>
      </c>
      <c r="I3368" s="545" t="s">
        <v>12686</v>
      </c>
      <c r="J3368" s="545" t="s">
        <v>13296</v>
      </c>
      <c r="K3368" s="545" t="s">
        <v>16777</v>
      </c>
      <c r="L3368" s="545"/>
      <c r="M3368" s="548" t="s">
        <v>13868</v>
      </c>
      <c r="N3368" s="545" t="s">
        <v>13413</v>
      </c>
      <c r="O3368" s="545"/>
      <c r="P3368" s="549">
        <v>13297</v>
      </c>
      <c r="Q3368" s="549">
        <v>2</v>
      </c>
      <c r="R3368" s="549">
        <v>131</v>
      </c>
      <c r="S3368" s="548">
        <v>2218</v>
      </c>
      <c r="T3368" s="548"/>
      <c r="U3368" s="99"/>
    </row>
    <row r="3369" spans="1:21" ht="19.5" customHeight="1">
      <c r="A3369" s="545">
        <v>10792</v>
      </c>
      <c r="B3369" s="545" t="s">
        <v>12925</v>
      </c>
      <c r="C3369" s="545" t="s">
        <v>216</v>
      </c>
      <c r="D3369" s="546">
        <v>44900</v>
      </c>
      <c r="E3369" s="171" t="str">
        <f t="shared" si="52"/>
        <v>2022</v>
      </c>
      <c r="F3369" s="547">
        <v>11419397</v>
      </c>
      <c r="G3369" s="548">
        <v>0.19</v>
      </c>
      <c r="H3369" s="547">
        <v>9596131.9299999997</v>
      </c>
      <c r="I3369" s="545" t="s">
        <v>12686</v>
      </c>
      <c r="J3369" s="545" t="s">
        <v>13296</v>
      </c>
      <c r="K3369" s="545" t="s">
        <v>16775</v>
      </c>
      <c r="L3369" s="545"/>
      <c r="M3369" s="548" t="s">
        <v>13868</v>
      </c>
      <c r="N3369" s="545" t="s">
        <v>13413</v>
      </c>
      <c r="O3369" s="545"/>
      <c r="P3369" s="549">
        <v>13298</v>
      </c>
      <c r="Q3369" s="549">
        <v>2</v>
      </c>
      <c r="R3369" s="549">
        <v>131</v>
      </c>
      <c r="S3369" s="548">
        <v>2218</v>
      </c>
      <c r="T3369" s="548"/>
      <c r="U3369" s="99"/>
    </row>
    <row r="3370" spans="1:21" ht="19.5" customHeight="1">
      <c r="A3370" s="545">
        <v>10793</v>
      </c>
      <c r="B3370" s="545" t="s">
        <v>12924</v>
      </c>
      <c r="C3370" s="545" t="s">
        <v>216</v>
      </c>
      <c r="D3370" s="546">
        <v>44900</v>
      </c>
      <c r="E3370" s="171" t="str">
        <f t="shared" si="52"/>
        <v>2022</v>
      </c>
      <c r="F3370" s="547">
        <v>8970187</v>
      </c>
      <c r="G3370" s="548">
        <v>0.19</v>
      </c>
      <c r="H3370" s="547">
        <v>7537972.2699999996</v>
      </c>
      <c r="I3370" s="545" t="s">
        <v>12686</v>
      </c>
      <c r="J3370" s="545" t="s">
        <v>13296</v>
      </c>
      <c r="K3370" s="545" t="s">
        <v>16778</v>
      </c>
      <c r="L3370" s="545"/>
      <c r="M3370" s="548" t="s">
        <v>13868</v>
      </c>
      <c r="N3370" s="545" t="s">
        <v>13413</v>
      </c>
      <c r="O3370" s="545"/>
      <c r="P3370" s="549">
        <v>13299</v>
      </c>
      <c r="Q3370" s="549">
        <v>2</v>
      </c>
      <c r="R3370" s="549">
        <v>131</v>
      </c>
      <c r="S3370" s="548">
        <v>2218</v>
      </c>
      <c r="T3370" s="548"/>
      <c r="U3370" s="99"/>
    </row>
    <row r="3371" spans="1:21" ht="19.5" customHeight="1">
      <c r="A3371" s="545">
        <v>10794</v>
      </c>
      <c r="B3371" s="545" t="s">
        <v>12924</v>
      </c>
      <c r="C3371" s="545" t="s">
        <v>216</v>
      </c>
      <c r="D3371" s="546">
        <v>44900</v>
      </c>
      <c r="E3371" s="171" t="str">
        <f t="shared" si="52"/>
        <v>2022</v>
      </c>
      <c r="F3371" s="547">
        <v>8963194</v>
      </c>
      <c r="G3371" s="548">
        <v>0.19</v>
      </c>
      <c r="H3371" s="547">
        <v>7532095.7999999998</v>
      </c>
      <c r="I3371" s="545" t="s">
        <v>12686</v>
      </c>
      <c r="J3371" s="545" t="s">
        <v>13296</v>
      </c>
      <c r="K3371" s="545" t="s">
        <v>16779</v>
      </c>
      <c r="L3371" s="545"/>
      <c r="M3371" s="548" t="s">
        <v>13868</v>
      </c>
      <c r="N3371" s="545" t="s">
        <v>13413</v>
      </c>
      <c r="O3371" s="545"/>
      <c r="P3371" s="549">
        <v>13300</v>
      </c>
      <c r="Q3371" s="549">
        <v>2</v>
      </c>
      <c r="R3371" s="549">
        <v>131</v>
      </c>
      <c r="S3371" s="548">
        <v>2218</v>
      </c>
      <c r="T3371" s="548"/>
      <c r="U3371" s="99"/>
    </row>
    <row r="3372" spans="1:21" ht="19.5" customHeight="1">
      <c r="A3372" s="545">
        <v>10795</v>
      </c>
      <c r="B3372" s="545" t="s">
        <v>12926</v>
      </c>
      <c r="C3372" s="545" t="s">
        <v>216</v>
      </c>
      <c r="D3372" s="546">
        <v>44902</v>
      </c>
      <c r="E3372" s="171" t="str">
        <f t="shared" si="52"/>
        <v>2022</v>
      </c>
      <c r="F3372" s="547">
        <v>8049412.0099999998</v>
      </c>
      <c r="G3372" s="548">
        <v>0.19</v>
      </c>
      <c r="H3372" s="547">
        <v>6764211.7699999996</v>
      </c>
      <c r="I3372" s="545" t="s">
        <v>12686</v>
      </c>
      <c r="J3372" s="545" t="s">
        <v>13296</v>
      </c>
      <c r="K3372" s="545" t="s">
        <v>16780</v>
      </c>
      <c r="L3372" s="545"/>
      <c r="M3372" s="548" t="s">
        <v>13868</v>
      </c>
      <c r="N3372" s="545" t="s">
        <v>13413</v>
      </c>
      <c r="O3372" s="545"/>
      <c r="P3372" s="549">
        <v>13301</v>
      </c>
      <c r="Q3372" s="549">
        <v>2</v>
      </c>
      <c r="R3372" s="549">
        <v>131</v>
      </c>
      <c r="S3372" s="548">
        <v>2218</v>
      </c>
      <c r="T3372" s="548"/>
      <c r="U3372" s="99"/>
    </row>
    <row r="3373" spans="1:21" ht="19.5" customHeight="1">
      <c r="A3373" s="545">
        <v>10796</v>
      </c>
      <c r="B3373" s="545" t="s">
        <v>12927</v>
      </c>
      <c r="C3373" s="545" t="s">
        <v>216</v>
      </c>
      <c r="D3373" s="546">
        <v>44902</v>
      </c>
      <c r="E3373" s="171" t="str">
        <f t="shared" si="52"/>
        <v>2022</v>
      </c>
      <c r="F3373" s="547">
        <v>8101391</v>
      </c>
      <c r="G3373" s="548">
        <v>0.19</v>
      </c>
      <c r="H3373" s="547">
        <v>6807891.5999999996</v>
      </c>
      <c r="I3373" s="545" t="s">
        <v>12686</v>
      </c>
      <c r="J3373" s="545" t="s">
        <v>13296</v>
      </c>
      <c r="K3373" s="545" t="s">
        <v>16780</v>
      </c>
      <c r="L3373" s="545"/>
      <c r="M3373" s="548" t="s">
        <v>13868</v>
      </c>
      <c r="N3373" s="545" t="s">
        <v>13413</v>
      </c>
      <c r="O3373" s="545"/>
      <c r="P3373" s="549">
        <v>13302</v>
      </c>
      <c r="Q3373" s="549">
        <v>2</v>
      </c>
      <c r="R3373" s="549">
        <v>131</v>
      </c>
      <c r="S3373" s="548">
        <v>2218</v>
      </c>
      <c r="T3373" s="548"/>
      <c r="U3373" s="99"/>
    </row>
    <row r="3374" spans="1:21" ht="19.5" customHeight="1">
      <c r="A3374" s="545">
        <v>10797</v>
      </c>
      <c r="B3374" s="545" t="s">
        <v>12928</v>
      </c>
      <c r="C3374" s="545" t="s">
        <v>216</v>
      </c>
      <c r="D3374" s="546">
        <v>44902</v>
      </c>
      <c r="E3374" s="171" t="str">
        <f t="shared" si="52"/>
        <v>2022</v>
      </c>
      <c r="F3374" s="547">
        <v>6953146</v>
      </c>
      <c r="G3374" s="548">
        <v>0.19</v>
      </c>
      <c r="H3374" s="547">
        <v>5842979.8300000001</v>
      </c>
      <c r="I3374" s="545" t="s">
        <v>12686</v>
      </c>
      <c r="J3374" s="545" t="s">
        <v>13296</v>
      </c>
      <c r="K3374" s="545" t="s">
        <v>16780</v>
      </c>
      <c r="L3374" s="545"/>
      <c r="M3374" s="548" t="s">
        <v>13868</v>
      </c>
      <c r="N3374" s="545" t="s">
        <v>13413</v>
      </c>
      <c r="O3374" s="545"/>
      <c r="P3374" s="549">
        <v>13303</v>
      </c>
      <c r="Q3374" s="549">
        <v>2</v>
      </c>
      <c r="R3374" s="549">
        <v>131</v>
      </c>
      <c r="S3374" s="548">
        <v>2218</v>
      </c>
      <c r="T3374" s="548"/>
      <c r="U3374" s="99"/>
    </row>
    <row r="3375" spans="1:21" ht="19.5" customHeight="1">
      <c r="A3375" s="545">
        <v>10798</v>
      </c>
      <c r="B3375" s="545" t="s">
        <v>12929</v>
      </c>
      <c r="C3375" s="545" t="s">
        <v>216</v>
      </c>
      <c r="D3375" s="546">
        <v>44902</v>
      </c>
      <c r="E3375" s="171" t="str">
        <f t="shared" si="52"/>
        <v>2022</v>
      </c>
      <c r="F3375" s="547">
        <v>6994668</v>
      </c>
      <c r="G3375" s="548">
        <v>0.19</v>
      </c>
      <c r="H3375" s="547">
        <v>5877872.2699999996</v>
      </c>
      <c r="I3375" s="545" t="s">
        <v>12686</v>
      </c>
      <c r="J3375" s="545" t="s">
        <v>13296</v>
      </c>
      <c r="K3375" s="545" t="s">
        <v>16780</v>
      </c>
      <c r="L3375" s="545"/>
      <c r="M3375" s="548" t="s">
        <v>13868</v>
      </c>
      <c r="N3375" s="545" t="s">
        <v>13413</v>
      </c>
      <c r="O3375" s="545"/>
      <c r="P3375" s="549">
        <v>13305</v>
      </c>
      <c r="Q3375" s="549">
        <v>2</v>
      </c>
      <c r="R3375" s="549">
        <v>131</v>
      </c>
      <c r="S3375" s="548">
        <v>2218</v>
      </c>
      <c r="T3375" s="548"/>
      <c r="U3375" s="99"/>
    </row>
    <row r="3376" spans="1:21" ht="19.5" customHeight="1">
      <c r="A3376" s="545">
        <v>10799</v>
      </c>
      <c r="B3376" s="545" t="s">
        <v>12930</v>
      </c>
      <c r="C3376" s="545" t="s">
        <v>216</v>
      </c>
      <c r="D3376" s="546">
        <v>44902</v>
      </c>
      <c r="E3376" s="171" t="str">
        <f t="shared" si="52"/>
        <v>2022</v>
      </c>
      <c r="F3376" s="547">
        <v>5932002</v>
      </c>
      <c r="G3376" s="548">
        <v>0.19</v>
      </c>
      <c r="H3376" s="547">
        <v>4984875.63</v>
      </c>
      <c r="I3376" s="545" t="s">
        <v>12686</v>
      </c>
      <c r="J3376" s="545" t="s">
        <v>13296</v>
      </c>
      <c r="K3376" s="545" t="s">
        <v>16780</v>
      </c>
      <c r="L3376" s="545"/>
      <c r="M3376" s="548" t="s">
        <v>13868</v>
      </c>
      <c r="N3376" s="545" t="s">
        <v>13413</v>
      </c>
      <c r="O3376" s="545"/>
      <c r="P3376" s="549">
        <v>13306</v>
      </c>
      <c r="Q3376" s="549">
        <v>2</v>
      </c>
      <c r="R3376" s="549">
        <v>131</v>
      </c>
      <c r="S3376" s="548">
        <v>2218</v>
      </c>
      <c r="T3376" s="548"/>
      <c r="U3376" s="99"/>
    </row>
    <row r="3377" spans="1:21" ht="19.5" customHeight="1">
      <c r="A3377" s="545">
        <v>10800</v>
      </c>
      <c r="B3377" s="545" t="s">
        <v>12930</v>
      </c>
      <c r="C3377" s="545" t="s">
        <v>216</v>
      </c>
      <c r="D3377" s="546">
        <v>44902</v>
      </c>
      <c r="E3377" s="171" t="str">
        <f t="shared" si="52"/>
        <v>2022</v>
      </c>
      <c r="F3377" s="547">
        <v>5932002</v>
      </c>
      <c r="G3377" s="548">
        <v>0.19</v>
      </c>
      <c r="H3377" s="547">
        <v>4984875.63</v>
      </c>
      <c r="I3377" s="545" t="s">
        <v>12686</v>
      </c>
      <c r="J3377" s="545" t="s">
        <v>13296</v>
      </c>
      <c r="K3377" s="545" t="s">
        <v>16780</v>
      </c>
      <c r="L3377" s="545"/>
      <c r="M3377" s="548" t="s">
        <v>13868</v>
      </c>
      <c r="N3377" s="545" t="s">
        <v>13413</v>
      </c>
      <c r="O3377" s="545"/>
      <c r="P3377" s="549">
        <v>13307</v>
      </c>
      <c r="Q3377" s="549">
        <v>2</v>
      </c>
      <c r="R3377" s="549">
        <v>131</v>
      </c>
      <c r="S3377" s="548">
        <v>2218</v>
      </c>
      <c r="T3377" s="548"/>
      <c r="U3377" s="99"/>
    </row>
    <row r="3378" spans="1:21" ht="19.5" customHeight="1">
      <c r="A3378" s="545">
        <v>10801</v>
      </c>
      <c r="B3378" s="545" t="s">
        <v>12931</v>
      </c>
      <c r="C3378" s="545" t="s">
        <v>216</v>
      </c>
      <c r="D3378" s="546">
        <v>44960</v>
      </c>
      <c r="E3378" s="171" t="str">
        <f t="shared" si="52"/>
        <v>2023</v>
      </c>
      <c r="F3378" s="547">
        <v>5982868</v>
      </c>
      <c r="G3378" s="548">
        <v>0.19</v>
      </c>
      <c r="H3378" s="547">
        <v>5027620.17</v>
      </c>
      <c r="I3378" s="545" t="s">
        <v>12686</v>
      </c>
      <c r="J3378" s="545" t="s">
        <v>13298</v>
      </c>
      <c r="K3378" s="545" t="s">
        <v>16781</v>
      </c>
      <c r="L3378" s="545"/>
      <c r="M3378" s="548" t="s">
        <v>13868</v>
      </c>
      <c r="N3378" s="545" t="s">
        <v>13413</v>
      </c>
      <c r="O3378" s="545"/>
      <c r="P3378" s="549">
        <v>13308</v>
      </c>
      <c r="Q3378" s="549">
        <v>2</v>
      </c>
      <c r="R3378" s="549">
        <v>131</v>
      </c>
      <c r="S3378" s="548">
        <v>1012</v>
      </c>
      <c r="T3378" s="548"/>
      <c r="U3378" s="99"/>
    </row>
    <row r="3379" spans="1:21" ht="19.5" customHeight="1">
      <c r="A3379" s="545">
        <v>10802</v>
      </c>
      <c r="B3379" s="545" t="s">
        <v>12932</v>
      </c>
      <c r="C3379" s="545" t="s">
        <v>216</v>
      </c>
      <c r="D3379" s="546">
        <v>44960</v>
      </c>
      <c r="E3379" s="171" t="str">
        <f t="shared" si="52"/>
        <v>2023</v>
      </c>
      <c r="F3379" s="547">
        <v>5978289</v>
      </c>
      <c r="G3379" s="548">
        <v>0.19</v>
      </c>
      <c r="H3379" s="547">
        <v>5023772.2699999996</v>
      </c>
      <c r="I3379" s="545" t="s">
        <v>12686</v>
      </c>
      <c r="J3379" s="545" t="s">
        <v>13298</v>
      </c>
      <c r="K3379" s="545" t="s">
        <v>16781</v>
      </c>
      <c r="L3379" s="545"/>
      <c r="M3379" s="548" t="s">
        <v>13868</v>
      </c>
      <c r="N3379" s="545" t="s">
        <v>13413</v>
      </c>
      <c r="O3379" s="545"/>
      <c r="P3379" s="549">
        <v>13309</v>
      </c>
      <c r="Q3379" s="549">
        <v>2</v>
      </c>
      <c r="R3379" s="549">
        <v>131</v>
      </c>
      <c r="S3379" s="548">
        <v>1012</v>
      </c>
      <c r="T3379" s="548"/>
      <c r="U3379" s="99"/>
    </row>
    <row r="3380" spans="1:21" ht="19.5" customHeight="1">
      <c r="A3380" s="545">
        <v>10803</v>
      </c>
      <c r="B3380" s="545" t="s">
        <v>12933</v>
      </c>
      <c r="C3380" s="545" t="s">
        <v>216</v>
      </c>
      <c r="D3380" s="546">
        <v>44960</v>
      </c>
      <c r="E3380" s="171" t="str">
        <f t="shared" si="52"/>
        <v>2023</v>
      </c>
      <c r="F3380" s="547">
        <v>902855</v>
      </c>
      <c r="G3380" s="548">
        <v>0.19</v>
      </c>
      <c r="H3380" s="547">
        <v>758701.68</v>
      </c>
      <c r="I3380" s="545" t="s">
        <v>12686</v>
      </c>
      <c r="J3380" s="545" t="s">
        <v>13298</v>
      </c>
      <c r="K3380" s="545" t="s">
        <v>16782</v>
      </c>
      <c r="L3380" s="545"/>
      <c r="M3380" s="548" t="s">
        <v>13868</v>
      </c>
      <c r="N3380" s="545" t="s">
        <v>13413</v>
      </c>
      <c r="O3380" s="545"/>
      <c r="P3380" s="549">
        <v>13310</v>
      </c>
      <c r="Q3380" s="549">
        <v>2</v>
      </c>
      <c r="R3380" s="549">
        <v>131</v>
      </c>
      <c r="S3380" s="548">
        <v>1012</v>
      </c>
      <c r="T3380" s="548"/>
      <c r="U3380" s="99"/>
    </row>
    <row r="3381" spans="1:21" ht="19.5" customHeight="1">
      <c r="A3381" s="545">
        <v>10804</v>
      </c>
      <c r="B3381" s="545" t="s">
        <v>12934</v>
      </c>
      <c r="C3381" s="545" t="s">
        <v>216</v>
      </c>
      <c r="D3381" s="546">
        <v>44960</v>
      </c>
      <c r="E3381" s="171" t="str">
        <f t="shared" si="52"/>
        <v>2023</v>
      </c>
      <c r="F3381" s="547">
        <v>906521</v>
      </c>
      <c r="G3381" s="548">
        <v>0.19</v>
      </c>
      <c r="H3381" s="547">
        <v>761782.35</v>
      </c>
      <c r="I3381" s="545" t="s">
        <v>12686</v>
      </c>
      <c r="J3381" s="545" t="s">
        <v>13298</v>
      </c>
      <c r="K3381" s="545" t="s">
        <v>16782</v>
      </c>
      <c r="L3381" s="545"/>
      <c r="M3381" s="548" t="s">
        <v>13868</v>
      </c>
      <c r="N3381" s="545" t="s">
        <v>13413</v>
      </c>
      <c r="O3381" s="545"/>
      <c r="P3381" s="549">
        <v>13311</v>
      </c>
      <c r="Q3381" s="549">
        <v>2</v>
      </c>
      <c r="R3381" s="549">
        <v>131</v>
      </c>
      <c r="S3381" s="548">
        <v>1012</v>
      </c>
      <c r="T3381" s="548"/>
      <c r="U3381" s="99"/>
    </row>
    <row r="3382" spans="1:21" ht="19.5" customHeight="1">
      <c r="A3382" s="545">
        <v>10805</v>
      </c>
      <c r="B3382" s="545" t="s">
        <v>12935</v>
      </c>
      <c r="C3382" s="545" t="s">
        <v>216</v>
      </c>
      <c r="D3382" s="546">
        <v>44960</v>
      </c>
      <c r="E3382" s="171" t="str">
        <f t="shared" si="52"/>
        <v>2023</v>
      </c>
      <c r="F3382" s="547">
        <v>914138</v>
      </c>
      <c r="G3382" s="548">
        <v>0.19</v>
      </c>
      <c r="H3382" s="547">
        <v>768183.19</v>
      </c>
      <c r="I3382" s="545" t="s">
        <v>12686</v>
      </c>
      <c r="J3382" s="545" t="s">
        <v>13298</v>
      </c>
      <c r="K3382" s="545" t="s">
        <v>16783</v>
      </c>
      <c r="L3382" s="545"/>
      <c r="M3382" s="548" t="s">
        <v>13868</v>
      </c>
      <c r="N3382" s="545" t="s">
        <v>13413</v>
      </c>
      <c r="O3382" s="545"/>
      <c r="P3382" s="549">
        <v>13312</v>
      </c>
      <c r="Q3382" s="549">
        <v>2</v>
      </c>
      <c r="R3382" s="549">
        <v>131</v>
      </c>
      <c r="S3382" s="548">
        <v>1012</v>
      </c>
      <c r="T3382" s="548"/>
      <c r="U3382" s="99"/>
    </row>
    <row r="3383" spans="1:21" ht="19.5" customHeight="1">
      <c r="A3383" s="545">
        <v>10806</v>
      </c>
      <c r="B3383" s="545" t="s">
        <v>12936</v>
      </c>
      <c r="C3383" s="545" t="s">
        <v>216</v>
      </c>
      <c r="D3383" s="546">
        <v>44960</v>
      </c>
      <c r="E3383" s="171" t="str">
        <f t="shared" si="52"/>
        <v>2023</v>
      </c>
      <c r="F3383" s="547">
        <v>932409.01</v>
      </c>
      <c r="G3383" s="548">
        <v>0.19</v>
      </c>
      <c r="H3383" s="547">
        <v>783536.98</v>
      </c>
      <c r="I3383" s="545" t="s">
        <v>12686</v>
      </c>
      <c r="J3383" s="545" t="s">
        <v>13298</v>
      </c>
      <c r="K3383" s="545" t="s">
        <v>16782</v>
      </c>
      <c r="L3383" s="545"/>
      <c r="M3383" s="548" t="s">
        <v>13868</v>
      </c>
      <c r="N3383" s="545" t="s">
        <v>13413</v>
      </c>
      <c r="O3383" s="545"/>
      <c r="P3383" s="549">
        <v>13313</v>
      </c>
      <c r="Q3383" s="549">
        <v>2</v>
      </c>
      <c r="R3383" s="549">
        <v>131</v>
      </c>
      <c r="S3383" s="548">
        <v>1012</v>
      </c>
      <c r="T3383" s="548"/>
      <c r="U3383" s="99"/>
    </row>
    <row r="3384" spans="1:21" ht="19.5" customHeight="1">
      <c r="A3384" s="545">
        <v>10807</v>
      </c>
      <c r="B3384" s="545" t="s">
        <v>12937</v>
      </c>
      <c r="C3384" s="545" t="s">
        <v>216</v>
      </c>
      <c r="D3384" s="546">
        <v>44960</v>
      </c>
      <c r="E3384" s="171" t="str">
        <f t="shared" si="52"/>
        <v>2023</v>
      </c>
      <c r="F3384" s="547">
        <v>935101</v>
      </c>
      <c r="G3384" s="548">
        <v>0.19</v>
      </c>
      <c r="H3384" s="547">
        <v>785799.16</v>
      </c>
      <c r="I3384" s="545" t="s">
        <v>12686</v>
      </c>
      <c r="J3384" s="545" t="s">
        <v>13298</v>
      </c>
      <c r="K3384" s="545" t="s">
        <v>16782</v>
      </c>
      <c r="L3384" s="545"/>
      <c r="M3384" s="548" t="s">
        <v>13868</v>
      </c>
      <c r="N3384" s="545" t="s">
        <v>13413</v>
      </c>
      <c r="O3384" s="545"/>
      <c r="P3384" s="549">
        <v>13314</v>
      </c>
      <c r="Q3384" s="549">
        <v>2</v>
      </c>
      <c r="R3384" s="549">
        <v>131</v>
      </c>
      <c r="S3384" s="548">
        <v>1012</v>
      </c>
      <c r="T3384" s="548"/>
      <c r="U3384" s="99"/>
    </row>
    <row r="3385" spans="1:21" ht="19.5" customHeight="1">
      <c r="A3385" s="545">
        <v>10808</v>
      </c>
      <c r="B3385" s="545" t="s">
        <v>12938</v>
      </c>
      <c r="C3385" s="545" t="s">
        <v>216</v>
      </c>
      <c r="D3385" s="546">
        <v>44960</v>
      </c>
      <c r="E3385" s="171" t="str">
        <f t="shared" si="52"/>
        <v>2023</v>
      </c>
      <c r="F3385" s="547">
        <v>1174142</v>
      </c>
      <c r="G3385" s="548">
        <v>0.19</v>
      </c>
      <c r="H3385" s="547">
        <v>986673.95</v>
      </c>
      <c r="I3385" s="545" t="s">
        <v>12686</v>
      </c>
      <c r="J3385" s="545" t="s">
        <v>13298</v>
      </c>
      <c r="K3385" s="545" t="s">
        <v>16782</v>
      </c>
      <c r="L3385" s="545"/>
      <c r="M3385" s="548" t="s">
        <v>13868</v>
      </c>
      <c r="N3385" s="545" t="s">
        <v>13413</v>
      </c>
      <c r="O3385" s="545"/>
      <c r="P3385" s="549">
        <v>13315</v>
      </c>
      <c r="Q3385" s="549">
        <v>2</v>
      </c>
      <c r="R3385" s="549">
        <v>131</v>
      </c>
      <c r="S3385" s="548">
        <v>1012</v>
      </c>
      <c r="T3385" s="548"/>
      <c r="U3385" s="99"/>
    </row>
    <row r="3386" spans="1:21" ht="19.5" customHeight="1">
      <c r="A3386" s="545">
        <v>10809</v>
      </c>
      <c r="B3386" s="545" t="s">
        <v>12939</v>
      </c>
      <c r="C3386" s="545" t="s">
        <v>216</v>
      </c>
      <c r="D3386" s="546">
        <v>44991</v>
      </c>
      <c r="E3386" s="171" t="str">
        <f t="shared" si="52"/>
        <v>2023</v>
      </c>
      <c r="F3386" s="547">
        <v>1179784</v>
      </c>
      <c r="G3386" s="548">
        <v>0.19</v>
      </c>
      <c r="H3386" s="547">
        <v>991415.13</v>
      </c>
      <c r="I3386" s="545" t="s">
        <v>12686</v>
      </c>
      <c r="J3386" s="545" t="s">
        <v>13298</v>
      </c>
      <c r="K3386" s="545" t="s">
        <v>16782</v>
      </c>
      <c r="L3386" s="545"/>
      <c r="M3386" s="548" t="s">
        <v>13868</v>
      </c>
      <c r="N3386" s="545" t="s">
        <v>13413</v>
      </c>
      <c r="O3386" s="545"/>
      <c r="P3386" s="549">
        <v>13317</v>
      </c>
      <c r="Q3386" s="549">
        <v>2</v>
      </c>
      <c r="R3386" s="549">
        <v>131</v>
      </c>
      <c r="S3386" s="548">
        <v>1012</v>
      </c>
      <c r="T3386" s="548"/>
      <c r="U3386" s="99"/>
    </row>
    <row r="3387" spans="1:21" ht="19.5" customHeight="1">
      <c r="A3387" s="545">
        <v>10810</v>
      </c>
      <c r="B3387" s="545" t="s">
        <v>12940</v>
      </c>
      <c r="C3387" s="545" t="s">
        <v>216</v>
      </c>
      <c r="D3387" s="546">
        <v>44991</v>
      </c>
      <c r="E3387" s="171" t="str">
        <f t="shared" si="52"/>
        <v>2023</v>
      </c>
      <c r="F3387" s="547">
        <v>1192442</v>
      </c>
      <c r="G3387" s="548">
        <v>0.19</v>
      </c>
      <c r="H3387" s="547">
        <v>1002052.1</v>
      </c>
      <c r="I3387" s="545" t="s">
        <v>12686</v>
      </c>
      <c r="J3387" s="545" t="s">
        <v>13298</v>
      </c>
      <c r="K3387" s="545" t="s">
        <v>16782</v>
      </c>
      <c r="L3387" s="545"/>
      <c r="M3387" s="548" t="s">
        <v>13868</v>
      </c>
      <c r="N3387" s="545" t="s">
        <v>13413</v>
      </c>
      <c r="O3387" s="545"/>
      <c r="P3387" s="549">
        <v>13318</v>
      </c>
      <c r="Q3387" s="549">
        <v>2</v>
      </c>
      <c r="R3387" s="549">
        <v>131</v>
      </c>
      <c r="S3387" s="548">
        <v>1012</v>
      </c>
      <c r="T3387" s="548"/>
      <c r="U3387" s="99"/>
    </row>
    <row r="3388" spans="1:21" ht="19.5" customHeight="1">
      <c r="A3388" s="545">
        <v>10811</v>
      </c>
      <c r="B3388" s="545" t="s">
        <v>12941</v>
      </c>
      <c r="C3388" s="545" t="s">
        <v>216</v>
      </c>
      <c r="D3388" s="546">
        <v>44991</v>
      </c>
      <c r="E3388" s="171" t="str">
        <f t="shared" si="52"/>
        <v>2023</v>
      </c>
      <c r="F3388" s="547">
        <v>1197998</v>
      </c>
      <c r="G3388" s="548">
        <v>0.19</v>
      </c>
      <c r="H3388" s="547">
        <v>1006721.01</v>
      </c>
      <c r="I3388" s="545" t="s">
        <v>12686</v>
      </c>
      <c r="J3388" s="545" t="s">
        <v>13298</v>
      </c>
      <c r="K3388" s="545" t="s">
        <v>16782</v>
      </c>
      <c r="L3388" s="545"/>
      <c r="M3388" s="548" t="s">
        <v>13868</v>
      </c>
      <c r="N3388" s="545" t="s">
        <v>13413</v>
      </c>
      <c r="O3388" s="545"/>
      <c r="P3388" s="549">
        <v>13319</v>
      </c>
      <c r="Q3388" s="549">
        <v>2</v>
      </c>
      <c r="R3388" s="549">
        <v>131</v>
      </c>
      <c r="S3388" s="548">
        <v>1012</v>
      </c>
      <c r="T3388" s="548"/>
      <c r="U3388" s="99"/>
    </row>
    <row r="3389" spans="1:21" ht="19.5" customHeight="1">
      <c r="A3389" s="545">
        <v>10812</v>
      </c>
      <c r="B3389" s="545" t="s">
        <v>12942</v>
      </c>
      <c r="C3389" s="545" t="s">
        <v>216</v>
      </c>
      <c r="D3389" s="546">
        <v>44991</v>
      </c>
      <c r="E3389" s="171" t="str">
        <f t="shared" si="52"/>
        <v>2023</v>
      </c>
      <c r="F3389" s="547">
        <v>1295453</v>
      </c>
      <c r="G3389" s="548">
        <v>0.19</v>
      </c>
      <c r="H3389" s="547">
        <v>1088615.97</v>
      </c>
      <c r="I3389" s="545" t="s">
        <v>12686</v>
      </c>
      <c r="J3389" s="545" t="s">
        <v>13298</v>
      </c>
      <c r="K3389" s="545" t="s">
        <v>16782</v>
      </c>
      <c r="L3389" s="545"/>
      <c r="M3389" s="548" t="s">
        <v>13868</v>
      </c>
      <c r="N3389" s="545" t="s">
        <v>13413</v>
      </c>
      <c r="O3389" s="545"/>
      <c r="P3389" s="549">
        <v>13320</v>
      </c>
      <c r="Q3389" s="549">
        <v>2</v>
      </c>
      <c r="R3389" s="549">
        <v>131</v>
      </c>
      <c r="S3389" s="548">
        <v>1012</v>
      </c>
      <c r="T3389" s="548"/>
      <c r="U3389" s="99"/>
    </row>
    <row r="3390" spans="1:21" ht="19.5" customHeight="1">
      <c r="A3390" s="545">
        <v>10813</v>
      </c>
      <c r="B3390" s="545" t="s">
        <v>12943</v>
      </c>
      <c r="C3390" s="545" t="s">
        <v>216</v>
      </c>
      <c r="D3390" s="546">
        <v>44991</v>
      </c>
      <c r="E3390" s="171" t="str">
        <f t="shared" si="52"/>
        <v>2023</v>
      </c>
      <c r="F3390" s="547">
        <v>1300851</v>
      </c>
      <c r="G3390" s="548">
        <v>0.19</v>
      </c>
      <c r="H3390" s="547">
        <v>1093152.1000000001</v>
      </c>
      <c r="I3390" s="545" t="s">
        <v>12686</v>
      </c>
      <c r="J3390" s="545" t="s">
        <v>13298</v>
      </c>
      <c r="K3390" s="545" t="s">
        <v>16782</v>
      </c>
      <c r="L3390" s="545"/>
      <c r="M3390" s="548" t="s">
        <v>13868</v>
      </c>
      <c r="N3390" s="545" t="s">
        <v>13413</v>
      </c>
      <c r="O3390" s="545"/>
      <c r="P3390" s="549">
        <v>13321</v>
      </c>
      <c r="Q3390" s="549">
        <v>2</v>
      </c>
      <c r="R3390" s="549">
        <v>131</v>
      </c>
      <c r="S3390" s="548">
        <v>1012</v>
      </c>
      <c r="T3390" s="548"/>
      <c r="U3390" s="99"/>
    </row>
    <row r="3391" spans="1:21" ht="19.5" customHeight="1">
      <c r="A3391" s="545">
        <v>10814</v>
      </c>
      <c r="B3391" s="545" t="s">
        <v>12944</v>
      </c>
      <c r="C3391" s="545" t="s">
        <v>216</v>
      </c>
      <c r="D3391" s="546">
        <v>44991</v>
      </c>
      <c r="E3391" s="171" t="str">
        <f t="shared" si="52"/>
        <v>2023</v>
      </c>
      <c r="F3391" s="547">
        <v>2831350.01</v>
      </c>
      <c r="G3391" s="548">
        <v>0.19</v>
      </c>
      <c r="H3391" s="547">
        <v>2379285.7200000002</v>
      </c>
      <c r="I3391" s="545" t="s">
        <v>12686</v>
      </c>
      <c r="J3391" s="545" t="s">
        <v>13298</v>
      </c>
      <c r="K3391" s="545" t="s">
        <v>16782</v>
      </c>
      <c r="L3391" s="545"/>
      <c r="M3391" s="548" t="s">
        <v>13868</v>
      </c>
      <c r="N3391" s="545" t="s">
        <v>13413</v>
      </c>
      <c r="O3391" s="545"/>
      <c r="P3391" s="549">
        <v>13322</v>
      </c>
      <c r="Q3391" s="549">
        <v>2</v>
      </c>
      <c r="R3391" s="549">
        <v>131</v>
      </c>
      <c r="S3391" s="548">
        <v>1012</v>
      </c>
      <c r="T3391" s="548"/>
      <c r="U3391" s="99"/>
    </row>
    <row r="3392" spans="1:21" ht="19.5" customHeight="1">
      <c r="A3392" s="545">
        <v>10815</v>
      </c>
      <c r="B3392" s="545" t="s">
        <v>12944</v>
      </c>
      <c r="C3392" s="545" t="s">
        <v>216</v>
      </c>
      <c r="D3392" s="546">
        <v>44991</v>
      </c>
      <c r="E3392" s="171" t="str">
        <f t="shared" si="52"/>
        <v>2023</v>
      </c>
      <c r="F3392" s="547">
        <v>2832281</v>
      </c>
      <c r="G3392" s="548">
        <v>0.19</v>
      </c>
      <c r="H3392" s="547">
        <v>2380068.0699999998</v>
      </c>
      <c r="I3392" s="545" t="s">
        <v>12686</v>
      </c>
      <c r="J3392" s="545" t="s">
        <v>13298</v>
      </c>
      <c r="K3392" s="545" t="s">
        <v>16782</v>
      </c>
      <c r="L3392" s="545"/>
      <c r="M3392" s="548" t="s">
        <v>13868</v>
      </c>
      <c r="N3392" s="545" t="s">
        <v>13413</v>
      </c>
      <c r="O3392" s="545"/>
      <c r="P3392" s="549">
        <v>13323</v>
      </c>
      <c r="Q3392" s="549">
        <v>2</v>
      </c>
      <c r="R3392" s="549">
        <v>131</v>
      </c>
      <c r="S3392" s="548">
        <v>1012</v>
      </c>
      <c r="T3392" s="548"/>
      <c r="U3392" s="99"/>
    </row>
    <row r="3393" spans="1:21" ht="19.5" customHeight="1">
      <c r="A3393" s="545">
        <v>10816</v>
      </c>
      <c r="B3393" s="545" t="s">
        <v>12945</v>
      </c>
      <c r="C3393" s="545" t="s">
        <v>216</v>
      </c>
      <c r="D3393" s="546">
        <v>44991</v>
      </c>
      <c r="E3393" s="171" t="str">
        <f t="shared" si="52"/>
        <v>2023</v>
      </c>
      <c r="F3393" s="547">
        <v>2882598</v>
      </c>
      <c r="G3393" s="548">
        <v>0.19</v>
      </c>
      <c r="H3393" s="547">
        <v>2422351.2599999998</v>
      </c>
      <c r="I3393" s="545" t="s">
        <v>12686</v>
      </c>
      <c r="J3393" s="545" t="s">
        <v>13298</v>
      </c>
      <c r="K3393" s="545" t="s">
        <v>16782</v>
      </c>
      <c r="L3393" s="545"/>
      <c r="M3393" s="548" t="s">
        <v>13868</v>
      </c>
      <c r="N3393" s="545" t="s">
        <v>13413</v>
      </c>
      <c r="O3393" s="545"/>
      <c r="P3393" s="549">
        <v>13324</v>
      </c>
      <c r="Q3393" s="549">
        <v>2</v>
      </c>
      <c r="R3393" s="549">
        <v>131</v>
      </c>
      <c r="S3393" s="548">
        <v>1012</v>
      </c>
      <c r="T3393" s="548"/>
      <c r="U3393" s="99"/>
    </row>
    <row r="3394" spans="1:21" ht="19.5" customHeight="1">
      <c r="A3394" s="545">
        <v>10817</v>
      </c>
      <c r="B3394" s="545" t="s">
        <v>12946</v>
      </c>
      <c r="C3394" s="545" t="s">
        <v>216</v>
      </c>
      <c r="D3394" s="546">
        <v>44991</v>
      </c>
      <c r="E3394" s="171" t="str">
        <f t="shared" si="52"/>
        <v>2023</v>
      </c>
      <c r="F3394" s="547">
        <v>127720</v>
      </c>
      <c r="G3394" s="548">
        <v>0.19</v>
      </c>
      <c r="H3394" s="547">
        <v>107327.73</v>
      </c>
      <c r="I3394" s="545" t="s">
        <v>12686</v>
      </c>
      <c r="J3394" s="545" t="s">
        <v>13298</v>
      </c>
      <c r="K3394" s="545" t="s">
        <v>16784</v>
      </c>
      <c r="L3394" s="545"/>
      <c r="M3394" s="548" t="s">
        <v>13868</v>
      </c>
      <c r="N3394" s="545" t="s">
        <v>13413</v>
      </c>
      <c r="O3394" s="545"/>
      <c r="P3394" s="549">
        <v>13325</v>
      </c>
      <c r="Q3394" s="549">
        <v>2</v>
      </c>
      <c r="R3394" s="549">
        <v>131</v>
      </c>
      <c r="S3394" s="548">
        <v>1012</v>
      </c>
      <c r="T3394" s="548"/>
      <c r="U3394" s="99"/>
    </row>
    <row r="3395" spans="1:21" ht="19.5" customHeight="1">
      <c r="A3395" s="545">
        <v>10818</v>
      </c>
      <c r="B3395" s="545" t="s">
        <v>12947</v>
      </c>
      <c r="C3395" s="545" t="s">
        <v>216</v>
      </c>
      <c r="D3395" s="546">
        <v>44991</v>
      </c>
      <c r="E3395" s="171" t="str">
        <f t="shared" si="52"/>
        <v>2023</v>
      </c>
      <c r="F3395" s="547">
        <v>202286.01</v>
      </c>
      <c r="G3395" s="548">
        <v>0.19</v>
      </c>
      <c r="H3395" s="547">
        <v>169988.24</v>
      </c>
      <c r="I3395" s="545" t="s">
        <v>12686</v>
      </c>
      <c r="J3395" s="545" t="s">
        <v>13298</v>
      </c>
      <c r="K3395" s="545" t="s">
        <v>16784</v>
      </c>
      <c r="L3395" s="545"/>
      <c r="M3395" s="548" t="s">
        <v>13868</v>
      </c>
      <c r="N3395" s="545" t="s">
        <v>13413</v>
      </c>
      <c r="O3395" s="545"/>
      <c r="P3395" s="549">
        <v>13326</v>
      </c>
      <c r="Q3395" s="549">
        <v>2</v>
      </c>
      <c r="R3395" s="549">
        <v>131</v>
      </c>
      <c r="S3395" s="548">
        <v>1012</v>
      </c>
      <c r="T3395" s="548"/>
      <c r="U3395" s="99"/>
    </row>
    <row r="3396" spans="1:21" ht="19.5" customHeight="1">
      <c r="A3396" s="545">
        <v>10819</v>
      </c>
      <c r="B3396" s="545" t="s">
        <v>12948</v>
      </c>
      <c r="C3396" s="545" t="s">
        <v>216</v>
      </c>
      <c r="D3396" s="546">
        <v>44991</v>
      </c>
      <c r="E3396" s="171" t="str">
        <f t="shared" ref="E3396:E3459" si="53">TEXT(D3396,"YYYY")</f>
        <v>2023</v>
      </c>
      <c r="F3396" s="547">
        <v>290279</v>
      </c>
      <c r="G3396" s="548">
        <v>0.19</v>
      </c>
      <c r="H3396" s="547">
        <v>243931.93</v>
      </c>
      <c r="I3396" s="545" t="s">
        <v>12686</v>
      </c>
      <c r="J3396" s="545" t="s">
        <v>13298</v>
      </c>
      <c r="K3396" s="545" t="s">
        <v>16784</v>
      </c>
      <c r="L3396" s="545"/>
      <c r="M3396" s="548" t="s">
        <v>13868</v>
      </c>
      <c r="N3396" s="545" t="s">
        <v>13413</v>
      </c>
      <c r="O3396" s="545"/>
      <c r="P3396" s="549">
        <v>13327</v>
      </c>
      <c r="Q3396" s="549">
        <v>2</v>
      </c>
      <c r="R3396" s="549">
        <v>131</v>
      </c>
      <c r="S3396" s="548">
        <v>1012</v>
      </c>
      <c r="T3396" s="548"/>
      <c r="U3396" s="99"/>
    </row>
    <row r="3397" spans="1:21" ht="19.5" customHeight="1">
      <c r="A3397" s="545">
        <v>10820</v>
      </c>
      <c r="B3397" s="545" t="s">
        <v>12949</v>
      </c>
      <c r="C3397" s="545" t="s">
        <v>216</v>
      </c>
      <c r="D3397" s="546">
        <v>44991</v>
      </c>
      <c r="E3397" s="171" t="str">
        <f t="shared" si="53"/>
        <v>2023</v>
      </c>
      <c r="F3397" s="547">
        <v>882161.01</v>
      </c>
      <c r="G3397" s="548">
        <v>0.19</v>
      </c>
      <c r="H3397" s="547">
        <v>741311.77</v>
      </c>
      <c r="I3397" s="545" t="s">
        <v>12686</v>
      </c>
      <c r="J3397" s="545" t="s">
        <v>13298</v>
      </c>
      <c r="K3397" s="545" t="s">
        <v>16784</v>
      </c>
      <c r="L3397" s="545"/>
      <c r="M3397" s="548" t="s">
        <v>13868</v>
      </c>
      <c r="N3397" s="545" t="s">
        <v>13413</v>
      </c>
      <c r="O3397" s="545"/>
      <c r="P3397" s="549">
        <v>13328</v>
      </c>
      <c r="Q3397" s="549">
        <v>2</v>
      </c>
      <c r="R3397" s="549">
        <v>131</v>
      </c>
      <c r="S3397" s="548">
        <v>1012</v>
      </c>
      <c r="T3397" s="548"/>
      <c r="U3397" s="99"/>
    </row>
    <row r="3398" spans="1:21" ht="19.5" customHeight="1">
      <c r="A3398" s="545">
        <v>10821</v>
      </c>
      <c r="B3398" s="545" t="s">
        <v>12950</v>
      </c>
      <c r="C3398" s="545" t="s">
        <v>216</v>
      </c>
      <c r="D3398" s="546">
        <v>44991</v>
      </c>
      <c r="E3398" s="171" t="str">
        <f t="shared" si="53"/>
        <v>2023</v>
      </c>
      <c r="F3398" s="547">
        <v>1180918</v>
      </c>
      <c r="G3398" s="548">
        <v>0.19</v>
      </c>
      <c r="H3398" s="547">
        <v>992368.07</v>
      </c>
      <c r="I3398" s="545" t="s">
        <v>12686</v>
      </c>
      <c r="J3398" s="545" t="s">
        <v>13298</v>
      </c>
      <c r="K3398" s="545" t="s">
        <v>16784</v>
      </c>
      <c r="L3398" s="545"/>
      <c r="M3398" s="548" t="s">
        <v>13868</v>
      </c>
      <c r="N3398" s="545" t="s">
        <v>13413</v>
      </c>
      <c r="O3398" s="545"/>
      <c r="P3398" s="549">
        <v>13329</v>
      </c>
      <c r="Q3398" s="549">
        <v>2</v>
      </c>
      <c r="R3398" s="549">
        <v>131</v>
      </c>
      <c r="S3398" s="548">
        <v>1012</v>
      </c>
      <c r="T3398" s="548"/>
      <c r="U3398" s="99"/>
    </row>
    <row r="3399" spans="1:21" ht="19.5" customHeight="1">
      <c r="A3399" s="545">
        <v>10822</v>
      </c>
      <c r="B3399" s="545" t="s">
        <v>12951</v>
      </c>
      <c r="C3399" s="545" t="s">
        <v>216</v>
      </c>
      <c r="D3399" s="546">
        <v>44991</v>
      </c>
      <c r="E3399" s="171" t="str">
        <f t="shared" si="53"/>
        <v>2023</v>
      </c>
      <c r="F3399" s="547">
        <v>31947</v>
      </c>
      <c r="G3399" s="548">
        <v>0.19</v>
      </c>
      <c r="H3399" s="547">
        <v>26846.22</v>
      </c>
      <c r="I3399" s="545" t="s">
        <v>12686</v>
      </c>
      <c r="J3399" s="545" t="s">
        <v>13298</v>
      </c>
      <c r="K3399" s="545" t="s">
        <v>16785</v>
      </c>
      <c r="L3399" s="545"/>
      <c r="M3399" s="548" t="s">
        <v>13868</v>
      </c>
      <c r="N3399" s="545" t="s">
        <v>13413</v>
      </c>
      <c r="O3399" s="545"/>
      <c r="P3399" s="549">
        <v>13330</v>
      </c>
      <c r="Q3399" s="549">
        <v>2</v>
      </c>
      <c r="R3399" s="549">
        <v>131</v>
      </c>
      <c r="S3399" s="548">
        <v>1012</v>
      </c>
      <c r="T3399" s="548"/>
      <c r="U3399" s="99"/>
    </row>
    <row r="3400" spans="1:21" ht="19.5" customHeight="1">
      <c r="A3400" s="545">
        <v>10823</v>
      </c>
      <c r="B3400" s="545" t="s">
        <v>12952</v>
      </c>
      <c r="C3400" s="545" t="s">
        <v>216</v>
      </c>
      <c r="D3400" s="546">
        <v>44991</v>
      </c>
      <c r="E3400" s="171" t="str">
        <f t="shared" si="53"/>
        <v>2023</v>
      </c>
      <c r="F3400" s="547">
        <v>48263</v>
      </c>
      <c r="G3400" s="548">
        <v>0.19</v>
      </c>
      <c r="H3400" s="547">
        <v>40557.14</v>
      </c>
      <c r="I3400" s="545" t="s">
        <v>12686</v>
      </c>
      <c r="J3400" s="545" t="s">
        <v>13298</v>
      </c>
      <c r="K3400" s="545" t="s">
        <v>16785</v>
      </c>
      <c r="L3400" s="545"/>
      <c r="M3400" s="548" t="s">
        <v>13868</v>
      </c>
      <c r="N3400" s="545" t="s">
        <v>13413</v>
      </c>
      <c r="O3400" s="545"/>
      <c r="P3400" s="549">
        <v>13331</v>
      </c>
      <c r="Q3400" s="549">
        <v>2</v>
      </c>
      <c r="R3400" s="549">
        <v>131</v>
      </c>
      <c r="S3400" s="548">
        <v>1012</v>
      </c>
      <c r="T3400" s="548"/>
      <c r="U3400" s="99"/>
    </row>
    <row r="3401" spans="1:21" ht="19.5" customHeight="1">
      <c r="A3401" s="545">
        <v>10824</v>
      </c>
      <c r="B3401" s="545" t="s">
        <v>12953</v>
      </c>
      <c r="C3401" s="545" t="s">
        <v>216</v>
      </c>
      <c r="D3401" s="546">
        <v>44991</v>
      </c>
      <c r="E3401" s="171" t="str">
        <f t="shared" si="53"/>
        <v>2023</v>
      </c>
      <c r="F3401" s="547">
        <v>69529</v>
      </c>
      <c r="G3401" s="548">
        <v>0.19</v>
      </c>
      <c r="H3401" s="547">
        <v>58427.73</v>
      </c>
      <c r="I3401" s="545" t="s">
        <v>12686</v>
      </c>
      <c r="J3401" s="545" t="s">
        <v>13298</v>
      </c>
      <c r="K3401" s="545" t="s">
        <v>16785</v>
      </c>
      <c r="L3401" s="545"/>
      <c r="M3401" s="548" t="s">
        <v>13868</v>
      </c>
      <c r="N3401" s="545" t="s">
        <v>13413</v>
      </c>
      <c r="O3401" s="545"/>
      <c r="P3401" s="549">
        <v>13332</v>
      </c>
      <c r="Q3401" s="549">
        <v>2</v>
      </c>
      <c r="R3401" s="549">
        <v>131</v>
      </c>
      <c r="S3401" s="548">
        <v>1012</v>
      </c>
      <c r="T3401" s="548"/>
      <c r="U3401" s="99"/>
    </row>
    <row r="3402" spans="1:21" ht="19.5" customHeight="1">
      <c r="A3402" s="545">
        <v>10825</v>
      </c>
      <c r="B3402" s="545" t="s">
        <v>12954</v>
      </c>
      <c r="C3402" s="545" t="s">
        <v>216</v>
      </c>
      <c r="D3402" s="546">
        <v>44991</v>
      </c>
      <c r="E3402" s="171" t="str">
        <f t="shared" si="53"/>
        <v>2023</v>
      </c>
      <c r="F3402" s="547">
        <v>101879.01</v>
      </c>
      <c r="G3402" s="548">
        <v>0.19</v>
      </c>
      <c r="H3402" s="547">
        <v>85612.61</v>
      </c>
      <c r="I3402" s="545" t="s">
        <v>12686</v>
      </c>
      <c r="J3402" s="545" t="s">
        <v>13298</v>
      </c>
      <c r="K3402" s="545" t="s">
        <v>16785</v>
      </c>
      <c r="L3402" s="545"/>
      <c r="M3402" s="548" t="s">
        <v>13868</v>
      </c>
      <c r="N3402" s="545" t="s">
        <v>13413</v>
      </c>
      <c r="O3402" s="545"/>
      <c r="P3402" s="549">
        <v>13333</v>
      </c>
      <c r="Q3402" s="549">
        <v>2</v>
      </c>
      <c r="R3402" s="549">
        <v>131</v>
      </c>
      <c r="S3402" s="548">
        <v>1012</v>
      </c>
      <c r="T3402" s="548"/>
      <c r="U3402" s="99"/>
    </row>
    <row r="3403" spans="1:21" ht="19.5" customHeight="1">
      <c r="A3403" s="545">
        <v>10826</v>
      </c>
      <c r="B3403" s="545" t="s">
        <v>12955</v>
      </c>
      <c r="C3403" s="545" t="s">
        <v>216</v>
      </c>
      <c r="D3403" s="546">
        <v>44991</v>
      </c>
      <c r="E3403" s="171" t="str">
        <f t="shared" si="53"/>
        <v>2023</v>
      </c>
      <c r="F3403" s="547">
        <v>206678</v>
      </c>
      <c r="G3403" s="548">
        <v>0.19</v>
      </c>
      <c r="H3403" s="547">
        <v>173678.99</v>
      </c>
      <c r="I3403" s="545" t="s">
        <v>12686</v>
      </c>
      <c r="J3403" s="545" t="s">
        <v>13298</v>
      </c>
      <c r="K3403" s="545" t="s">
        <v>16786</v>
      </c>
      <c r="L3403" s="545"/>
      <c r="M3403" s="548" t="s">
        <v>13868</v>
      </c>
      <c r="N3403" s="545" t="s">
        <v>13413</v>
      </c>
      <c r="O3403" s="545"/>
      <c r="P3403" s="549">
        <v>13334</v>
      </c>
      <c r="Q3403" s="549">
        <v>2</v>
      </c>
      <c r="R3403" s="549">
        <v>131</v>
      </c>
      <c r="S3403" s="548">
        <v>1012</v>
      </c>
      <c r="T3403" s="548"/>
      <c r="U3403" s="99"/>
    </row>
    <row r="3404" spans="1:21" ht="19.5" customHeight="1">
      <c r="A3404" s="545">
        <v>10827</v>
      </c>
      <c r="B3404" s="545" t="s">
        <v>12955</v>
      </c>
      <c r="C3404" s="545" t="s">
        <v>4479</v>
      </c>
      <c r="D3404" s="546">
        <v>44991</v>
      </c>
      <c r="E3404" s="171" t="str">
        <f t="shared" si="53"/>
        <v>2023</v>
      </c>
      <c r="F3404" s="547">
        <v>319183</v>
      </c>
      <c r="G3404" s="548">
        <v>0.19</v>
      </c>
      <c r="H3404" s="547">
        <v>268221.01</v>
      </c>
      <c r="I3404" s="545" t="s">
        <v>12686</v>
      </c>
      <c r="J3404" s="545" t="s">
        <v>13298</v>
      </c>
      <c r="K3404" s="545" t="s">
        <v>16787</v>
      </c>
      <c r="L3404" s="545"/>
      <c r="M3404" s="548" t="s">
        <v>13868</v>
      </c>
      <c r="N3404" s="545" t="s">
        <v>13413</v>
      </c>
      <c r="O3404" s="545"/>
      <c r="P3404" s="549">
        <v>13335</v>
      </c>
      <c r="Q3404" s="549">
        <v>2</v>
      </c>
      <c r="R3404" s="549">
        <v>131</v>
      </c>
      <c r="S3404" s="548">
        <v>1012</v>
      </c>
      <c r="T3404" s="548"/>
      <c r="U3404" s="99"/>
    </row>
    <row r="3405" spans="1:21" ht="19.5" customHeight="1">
      <c r="A3405" s="545">
        <v>10828</v>
      </c>
      <c r="B3405" s="545" t="s">
        <v>12955</v>
      </c>
      <c r="C3405" s="545" t="s">
        <v>216</v>
      </c>
      <c r="D3405" s="546">
        <v>44991</v>
      </c>
      <c r="E3405" s="171" t="str">
        <f t="shared" si="53"/>
        <v>2023</v>
      </c>
      <c r="F3405" s="547">
        <v>395236</v>
      </c>
      <c r="G3405" s="548">
        <v>0.19</v>
      </c>
      <c r="H3405" s="547">
        <v>332131.09000000003</v>
      </c>
      <c r="I3405" s="545" t="s">
        <v>12686</v>
      </c>
      <c r="J3405" s="545" t="s">
        <v>13298</v>
      </c>
      <c r="K3405" s="545" t="s">
        <v>16787</v>
      </c>
      <c r="L3405" s="545"/>
      <c r="M3405" s="548" t="s">
        <v>13868</v>
      </c>
      <c r="N3405" s="545" t="s">
        <v>13413</v>
      </c>
      <c r="O3405" s="545"/>
      <c r="P3405" s="549">
        <v>13336</v>
      </c>
      <c r="Q3405" s="549">
        <v>2</v>
      </c>
      <c r="R3405" s="549">
        <v>131</v>
      </c>
      <c r="S3405" s="548">
        <v>1012</v>
      </c>
      <c r="T3405" s="548"/>
      <c r="U3405" s="99"/>
    </row>
    <row r="3406" spans="1:21" ht="19.5" customHeight="1">
      <c r="A3406" s="545">
        <v>11778</v>
      </c>
      <c r="B3406" s="545" t="s">
        <v>12258</v>
      </c>
      <c r="C3406" s="545" t="s">
        <v>216</v>
      </c>
      <c r="D3406" s="546">
        <v>44585</v>
      </c>
      <c r="E3406" s="171" t="str">
        <f t="shared" si="53"/>
        <v>2022</v>
      </c>
      <c r="F3406" s="547">
        <v>1901160.01</v>
      </c>
      <c r="G3406" s="548">
        <v>0.19</v>
      </c>
      <c r="H3406" s="547">
        <v>1597613.45</v>
      </c>
      <c r="I3406" s="545" t="s">
        <v>12690</v>
      </c>
      <c r="J3406" s="545" t="s">
        <v>13297</v>
      </c>
      <c r="K3406" s="545"/>
      <c r="L3406" s="545"/>
      <c r="M3406" s="548" t="s">
        <v>13868</v>
      </c>
      <c r="N3406" s="545" t="s">
        <v>13413</v>
      </c>
      <c r="O3406" s="545"/>
      <c r="P3406" s="549">
        <v>12912</v>
      </c>
      <c r="Q3406" s="549">
        <v>2</v>
      </c>
      <c r="R3406" s="549">
        <v>96</v>
      </c>
      <c r="S3406" s="548">
        <v>2257</v>
      </c>
      <c r="T3406" s="548"/>
      <c r="U3406" s="99"/>
    </row>
    <row r="3407" spans="1:21" ht="19.5" customHeight="1">
      <c r="A3407" s="545">
        <v>11779</v>
      </c>
      <c r="B3407" s="545" t="s">
        <v>7459</v>
      </c>
      <c r="C3407" s="545" t="s">
        <v>216</v>
      </c>
      <c r="D3407" s="546">
        <v>43738</v>
      </c>
      <c r="E3407" s="171" t="str">
        <f t="shared" si="53"/>
        <v>2019</v>
      </c>
      <c r="F3407" s="547">
        <v>154349240</v>
      </c>
      <c r="G3407" s="548">
        <v>0.19</v>
      </c>
      <c r="H3407" s="547">
        <v>129705243.7</v>
      </c>
      <c r="I3407" s="545" t="s">
        <v>12758</v>
      </c>
      <c r="J3407" s="545" t="s">
        <v>13320</v>
      </c>
      <c r="K3407" s="545" t="s">
        <v>16788</v>
      </c>
      <c r="L3407" s="545" t="s">
        <v>16789</v>
      </c>
      <c r="M3407" s="548" t="s">
        <v>13758</v>
      </c>
      <c r="N3407" s="545" t="s">
        <v>13413</v>
      </c>
      <c r="O3407" s="545"/>
      <c r="P3407" s="549">
        <v>12479</v>
      </c>
      <c r="Q3407" s="549">
        <v>1</v>
      </c>
      <c r="R3407" s="549">
        <v>164</v>
      </c>
      <c r="S3407" s="548">
        <v>2220</v>
      </c>
      <c r="T3407" s="548"/>
      <c r="U3407" s="99"/>
    </row>
    <row r="3408" spans="1:21" ht="19.5" customHeight="1">
      <c r="A3408" s="545">
        <v>12287</v>
      </c>
      <c r="B3408" s="545" t="s">
        <v>12353</v>
      </c>
      <c r="C3408" s="545" t="s">
        <v>4552</v>
      </c>
      <c r="D3408" s="546">
        <v>44591</v>
      </c>
      <c r="E3408" s="171" t="str">
        <f t="shared" si="53"/>
        <v>2022</v>
      </c>
      <c r="F3408" s="547">
        <v>1520570</v>
      </c>
      <c r="G3408" s="548">
        <v>0.19</v>
      </c>
      <c r="H3408" s="547">
        <v>1277789.92</v>
      </c>
      <c r="I3408" s="545" t="s">
        <v>12758</v>
      </c>
      <c r="J3408" s="545" t="s">
        <v>13297</v>
      </c>
      <c r="K3408" s="545" t="s">
        <v>16790</v>
      </c>
      <c r="L3408" s="545"/>
      <c r="M3408" s="548" t="s">
        <v>13758</v>
      </c>
      <c r="N3408" s="545" t="s">
        <v>13413</v>
      </c>
      <c r="O3408" s="545"/>
      <c r="P3408" s="549">
        <v>12827</v>
      </c>
      <c r="Q3408" s="549">
        <v>1</v>
      </c>
      <c r="R3408" s="549">
        <v>164</v>
      </c>
      <c r="S3408" s="548">
        <v>2257</v>
      </c>
      <c r="T3408" s="548"/>
      <c r="U3408" s="99"/>
    </row>
    <row r="3409" spans="1:21" ht="19.5" customHeight="1">
      <c r="A3409" s="545">
        <v>12446</v>
      </c>
      <c r="B3409" s="545" t="s">
        <v>7520</v>
      </c>
      <c r="C3409" s="545" t="s">
        <v>221</v>
      </c>
      <c r="D3409" s="546">
        <v>43728</v>
      </c>
      <c r="E3409" s="171" t="str">
        <f t="shared" si="53"/>
        <v>2019</v>
      </c>
      <c r="F3409" s="547">
        <v>219511.49</v>
      </c>
      <c r="G3409" s="548">
        <v>0.19</v>
      </c>
      <c r="H3409" s="547">
        <v>184463.44</v>
      </c>
      <c r="I3409" s="545" t="s">
        <v>12648</v>
      </c>
      <c r="J3409" s="545" t="s">
        <v>13321</v>
      </c>
      <c r="K3409" s="545" t="s">
        <v>16791</v>
      </c>
      <c r="L3409" s="545"/>
      <c r="M3409" s="548" t="s">
        <v>13758</v>
      </c>
      <c r="N3409" s="545" t="s">
        <v>22196</v>
      </c>
      <c r="O3409" s="545"/>
      <c r="P3409" s="549">
        <v>12446</v>
      </c>
      <c r="Q3409" s="549">
        <v>1</v>
      </c>
      <c r="R3409" s="549">
        <v>67</v>
      </c>
      <c r="S3409" s="548">
        <v>2244</v>
      </c>
      <c r="T3409" s="548">
        <v>2244</v>
      </c>
      <c r="U3409" s="99"/>
    </row>
    <row r="3410" spans="1:21" ht="19.5" customHeight="1">
      <c r="A3410" s="545">
        <v>12448</v>
      </c>
      <c r="B3410" s="545" t="s">
        <v>7519</v>
      </c>
      <c r="C3410" s="545" t="s">
        <v>216</v>
      </c>
      <c r="D3410" s="546">
        <v>44622</v>
      </c>
      <c r="E3410" s="171" t="str">
        <f t="shared" si="53"/>
        <v>2022</v>
      </c>
      <c r="F3410" s="547">
        <v>179541</v>
      </c>
      <c r="G3410" s="548">
        <v>0.19</v>
      </c>
      <c r="H3410" s="547">
        <v>150874.79</v>
      </c>
      <c r="I3410" s="545" t="s">
        <v>12692</v>
      </c>
      <c r="J3410" s="545" t="s">
        <v>13297</v>
      </c>
      <c r="K3410" s="545" t="s">
        <v>16792</v>
      </c>
      <c r="L3410" s="545" t="s">
        <v>13413</v>
      </c>
      <c r="M3410" s="548" t="s">
        <v>13758</v>
      </c>
      <c r="N3410" s="545" t="s">
        <v>13413</v>
      </c>
      <c r="O3410" s="545" t="s">
        <v>13413</v>
      </c>
      <c r="P3410" s="549">
        <v>12448</v>
      </c>
      <c r="Q3410" s="549">
        <v>1</v>
      </c>
      <c r="R3410" s="549">
        <v>107</v>
      </c>
      <c r="S3410" s="548">
        <v>2257</v>
      </c>
      <c r="T3410" s="548"/>
      <c r="U3410" s="99"/>
    </row>
    <row r="3411" spans="1:21" ht="19.5" customHeight="1">
      <c r="A3411" s="545">
        <v>12449</v>
      </c>
      <c r="B3411" s="545" t="s">
        <v>7515</v>
      </c>
      <c r="C3411" s="545" t="s">
        <v>311</v>
      </c>
      <c r="D3411" s="546">
        <v>44592</v>
      </c>
      <c r="E3411" s="171" t="str">
        <f t="shared" si="53"/>
        <v>2022</v>
      </c>
      <c r="F3411" s="547">
        <v>755510</v>
      </c>
      <c r="G3411" s="548">
        <v>0.19</v>
      </c>
      <c r="H3411" s="547">
        <v>634882.35</v>
      </c>
      <c r="I3411" s="545" t="s">
        <v>12657</v>
      </c>
      <c r="J3411" s="545" t="s">
        <v>13297</v>
      </c>
      <c r="K3411" s="545"/>
      <c r="L3411" s="545" t="s">
        <v>16793</v>
      </c>
      <c r="M3411" s="548" t="s">
        <v>13758</v>
      </c>
      <c r="N3411" s="545" t="s">
        <v>13413</v>
      </c>
      <c r="O3411" s="545"/>
      <c r="P3411" s="549">
        <v>12449</v>
      </c>
      <c r="Q3411" s="549">
        <v>1</v>
      </c>
      <c r="R3411" s="549">
        <v>69</v>
      </c>
      <c r="S3411" s="548">
        <v>2257</v>
      </c>
      <c r="T3411" s="548"/>
      <c r="U3411" s="99"/>
    </row>
    <row r="3412" spans="1:21" ht="19.5" customHeight="1">
      <c r="A3412" s="545">
        <v>12450</v>
      </c>
      <c r="B3412" s="545" t="s">
        <v>7514</v>
      </c>
      <c r="C3412" s="545" t="s">
        <v>216</v>
      </c>
      <c r="D3412" s="546">
        <v>43732</v>
      </c>
      <c r="E3412" s="171" t="str">
        <f t="shared" si="53"/>
        <v>2019</v>
      </c>
      <c r="F3412" s="547">
        <v>11830004.199999999</v>
      </c>
      <c r="G3412" s="548">
        <v>0.19</v>
      </c>
      <c r="H3412" s="547">
        <v>9941180</v>
      </c>
      <c r="I3412" s="545" t="s">
        <v>12642</v>
      </c>
      <c r="J3412" s="545"/>
      <c r="K3412" s="545" t="s">
        <v>16794</v>
      </c>
      <c r="L3412" s="545"/>
      <c r="M3412" s="548" t="s">
        <v>13758</v>
      </c>
      <c r="N3412" s="545" t="s">
        <v>13413</v>
      </c>
      <c r="O3412" s="545"/>
      <c r="P3412" s="549">
        <v>12450</v>
      </c>
      <c r="Q3412" s="549">
        <v>1</v>
      </c>
      <c r="R3412" s="549">
        <v>135</v>
      </c>
      <c r="S3412" s="548"/>
      <c r="T3412" s="548"/>
      <c r="U3412" s="99"/>
    </row>
    <row r="3413" spans="1:21" ht="19.5" customHeight="1">
      <c r="A3413" s="545">
        <v>12452</v>
      </c>
      <c r="B3413" s="545" t="s">
        <v>7420</v>
      </c>
      <c r="C3413" s="545" t="s">
        <v>216</v>
      </c>
      <c r="D3413" s="546">
        <v>46052</v>
      </c>
      <c r="E3413" s="171" t="str">
        <f t="shared" si="53"/>
        <v>2026</v>
      </c>
      <c r="F3413" s="547">
        <v>30892</v>
      </c>
      <c r="G3413" s="548">
        <v>0.19</v>
      </c>
      <c r="H3413" s="547">
        <v>25959.66</v>
      </c>
      <c r="I3413" s="545" t="s">
        <v>12736</v>
      </c>
      <c r="J3413" s="545" t="s">
        <v>13307</v>
      </c>
      <c r="K3413" s="545"/>
      <c r="L3413" s="545"/>
      <c r="M3413" s="548" t="s">
        <v>13758</v>
      </c>
      <c r="N3413" s="545" t="s">
        <v>13413</v>
      </c>
      <c r="O3413" s="545"/>
      <c r="P3413" s="549">
        <v>12452</v>
      </c>
      <c r="Q3413" s="549">
        <v>1</v>
      </c>
      <c r="R3413" s="549">
        <v>56</v>
      </c>
      <c r="S3413" s="548">
        <v>2228</v>
      </c>
      <c r="T3413" s="548"/>
      <c r="U3413" s="99"/>
    </row>
    <row r="3414" spans="1:21" ht="19.5" customHeight="1">
      <c r="A3414" s="545">
        <v>12453</v>
      </c>
      <c r="B3414" s="545" t="s">
        <v>7513</v>
      </c>
      <c r="C3414" s="545" t="s">
        <v>216</v>
      </c>
      <c r="D3414" s="546">
        <v>43732</v>
      </c>
      <c r="E3414" s="171" t="str">
        <f t="shared" si="53"/>
        <v>2019</v>
      </c>
      <c r="F3414" s="547">
        <v>136250.23999999999</v>
      </c>
      <c r="G3414" s="548">
        <v>0.19</v>
      </c>
      <c r="H3414" s="547">
        <v>114496</v>
      </c>
      <c r="I3414" s="545" t="s">
        <v>12736</v>
      </c>
      <c r="J3414" s="545" t="s">
        <v>13321</v>
      </c>
      <c r="K3414" s="545" t="s">
        <v>7513</v>
      </c>
      <c r="L3414" s="545"/>
      <c r="M3414" s="548" t="s">
        <v>13758</v>
      </c>
      <c r="N3414" s="545" t="s">
        <v>13413</v>
      </c>
      <c r="O3414" s="545"/>
      <c r="P3414" s="549">
        <v>12453</v>
      </c>
      <c r="Q3414" s="549">
        <v>1</v>
      </c>
      <c r="R3414" s="549">
        <v>56</v>
      </c>
      <c r="S3414" s="548">
        <v>2244</v>
      </c>
      <c r="T3414" s="548"/>
      <c r="U3414" s="99"/>
    </row>
    <row r="3415" spans="1:21" ht="19.5" customHeight="1">
      <c r="A3415" s="545">
        <v>12454</v>
      </c>
      <c r="B3415" s="545" t="s">
        <v>7512</v>
      </c>
      <c r="C3415" s="545" t="s">
        <v>209</v>
      </c>
      <c r="D3415" s="546">
        <v>43732</v>
      </c>
      <c r="E3415" s="171" t="str">
        <f t="shared" si="53"/>
        <v>2019</v>
      </c>
      <c r="F3415" s="547">
        <v>108470.88</v>
      </c>
      <c r="G3415" s="548">
        <v>0.19</v>
      </c>
      <c r="H3415" s="547">
        <v>91152</v>
      </c>
      <c r="I3415" s="545" t="s">
        <v>12644</v>
      </c>
      <c r="J3415" s="545" t="s">
        <v>13321</v>
      </c>
      <c r="K3415" s="545"/>
      <c r="L3415" s="545"/>
      <c r="M3415" s="548" t="s">
        <v>13758</v>
      </c>
      <c r="N3415" s="545" t="s">
        <v>13413</v>
      </c>
      <c r="O3415" s="545"/>
      <c r="P3415" s="549">
        <v>12454</v>
      </c>
      <c r="Q3415" s="549">
        <v>1</v>
      </c>
      <c r="R3415" s="549">
        <v>62</v>
      </c>
      <c r="S3415" s="548">
        <v>2244</v>
      </c>
      <c r="T3415" s="548"/>
      <c r="U3415" s="99"/>
    </row>
    <row r="3416" spans="1:21" ht="19.5" customHeight="1">
      <c r="A3416" s="545">
        <v>12455</v>
      </c>
      <c r="B3416" s="545" t="s">
        <v>7511</v>
      </c>
      <c r="C3416" s="545" t="s">
        <v>216</v>
      </c>
      <c r="D3416" s="546">
        <v>43732</v>
      </c>
      <c r="E3416" s="171" t="str">
        <f t="shared" si="53"/>
        <v>2019</v>
      </c>
      <c r="F3416" s="547">
        <v>172500.02</v>
      </c>
      <c r="G3416" s="548">
        <v>0.19</v>
      </c>
      <c r="H3416" s="547">
        <v>144958</v>
      </c>
      <c r="I3416" s="545" t="s">
        <v>12736</v>
      </c>
      <c r="J3416" s="545" t="s">
        <v>13321</v>
      </c>
      <c r="K3416" s="545" t="s">
        <v>7511</v>
      </c>
      <c r="L3416" s="545"/>
      <c r="M3416" s="548" t="s">
        <v>13758</v>
      </c>
      <c r="N3416" s="545" t="s">
        <v>13413</v>
      </c>
      <c r="O3416" s="545"/>
      <c r="P3416" s="549">
        <v>12455</v>
      </c>
      <c r="Q3416" s="549">
        <v>1</v>
      </c>
      <c r="R3416" s="549">
        <v>56</v>
      </c>
      <c r="S3416" s="548">
        <v>2244</v>
      </c>
      <c r="T3416" s="548"/>
      <c r="U3416" s="99"/>
    </row>
    <row r="3417" spans="1:21" ht="19.5" customHeight="1">
      <c r="A3417" s="545">
        <v>12456</v>
      </c>
      <c r="B3417" s="545" t="s">
        <v>7478</v>
      </c>
      <c r="C3417" s="545" t="s">
        <v>216</v>
      </c>
      <c r="D3417" s="546">
        <v>43735</v>
      </c>
      <c r="E3417" s="171" t="str">
        <f t="shared" si="53"/>
        <v>2019</v>
      </c>
      <c r="F3417" s="547">
        <v>25000</v>
      </c>
      <c r="G3417" s="548">
        <v>0.19</v>
      </c>
      <c r="H3417" s="547">
        <v>21008.400000000001</v>
      </c>
      <c r="I3417" s="545" t="s">
        <v>12736</v>
      </c>
      <c r="J3417" s="545" t="s">
        <v>13321</v>
      </c>
      <c r="K3417" s="545"/>
      <c r="L3417" s="545"/>
      <c r="M3417" s="548" t="s">
        <v>13758</v>
      </c>
      <c r="N3417" s="545" t="s">
        <v>13413</v>
      </c>
      <c r="O3417" s="545"/>
      <c r="P3417" s="549">
        <v>12456</v>
      </c>
      <c r="Q3417" s="549">
        <v>1</v>
      </c>
      <c r="R3417" s="549">
        <v>56</v>
      </c>
      <c r="S3417" s="548">
        <v>2244</v>
      </c>
      <c r="T3417" s="548"/>
      <c r="U3417" s="99"/>
    </row>
    <row r="3418" spans="1:21" ht="19.5" customHeight="1">
      <c r="A3418" s="545">
        <v>12459</v>
      </c>
      <c r="B3418" s="545" t="s">
        <v>7510</v>
      </c>
      <c r="C3418" s="545" t="s">
        <v>216</v>
      </c>
      <c r="D3418" s="546">
        <v>43732</v>
      </c>
      <c r="E3418" s="171" t="str">
        <f t="shared" si="53"/>
        <v>2019</v>
      </c>
      <c r="F3418" s="547">
        <v>29500</v>
      </c>
      <c r="G3418" s="548">
        <v>0.19</v>
      </c>
      <c r="H3418" s="547">
        <v>24789.919999999998</v>
      </c>
      <c r="I3418" s="545" t="s">
        <v>12736</v>
      </c>
      <c r="J3418" s="545" t="s">
        <v>13321</v>
      </c>
      <c r="K3418" s="545" t="s">
        <v>16795</v>
      </c>
      <c r="L3418" s="545"/>
      <c r="M3418" s="548" t="s">
        <v>13758</v>
      </c>
      <c r="N3418" s="545" t="s">
        <v>13413</v>
      </c>
      <c r="O3418" s="545"/>
      <c r="P3418" s="549">
        <v>12459</v>
      </c>
      <c r="Q3418" s="549">
        <v>1</v>
      </c>
      <c r="R3418" s="549">
        <v>56</v>
      </c>
      <c r="S3418" s="548">
        <v>2244</v>
      </c>
      <c r="T3418" s="548"/>
      <c r="U3418" s="99"/>
    </row>
    <row r="3419" spans="1:21" ht="19.5" customHeight="1">
      <c r="A3419" s="545">
        <v>12460</v>
      </c>
      <c r="B3419" s="545" t="s">
        <v>7509</v>
      </c>
      <c r="C3419" s="545" t="s">
        <v>216</v>
      </c>
      <c r="D3419" s="546">
        <v>43732</v>
      </c>
      <c r="E3419" s="171" t="str">
        <f t="shared" si="53"/>
        <v>2019</v>
      </c>
      <c r="F3419" s="547">
        <v>36875.01</v>
      </c>
      <c r="G3419" s="548">
        <v>0.19</v>
      </c>
      <c r="H3419" s="547">
        <v>30987.4</v>
      </c>
      <c r="I3419" s="545" t="s">
        <v>12736</v>
      </c>
      <c r="J3419" s="545" t="s">
        <v>13321</v>
      </c>
      <c r="K3419" s="545" t="s">
        <v>7509</v>
      </c>
      <c r="L3419" s="545"/>
      <c r="M3419" s="548" t="s">
        <v>13758</v>
      </c>
      <c r="N3419" s="545" t="s">
        <v>13413</v>
      </c>
      <c r="O3419" s="545"/>
      <c r="P3419" s="549">
        <v>12460</v>
      </c>
      <c r="Q3419" s="549">
        <v>1</v>
      </c>
      <c r="R3419" s="549">
        <v>56</v>
      </c>
      <c r="S3419" s="548">
        <v>2244</v>
      </c>
      <c r="T3419" s="548"/>
      <c r="U3419" s="99"/>
    </row>
    <row r="3420" spans="1:21" ht="19.5" customHeight="1">
      <c r="A3420" s="545">
        <v>12461</v>
      </c>
      <c r="B3420" s="545" t="s">
        <v>7508</v>
      </c>
      <c r="C3420" s="545" t="s">
        <v>216</v>
      </c>
      <c r="D3420" s="546">
        <v>43732</v>
      </c>
      <c r="E3420" s="171" t="str">
        <f t="shared" si="53"/>
        <v>2019</v>
      </c>
      <c r="F3420" s="547">
        <v>49167</v>
      </c>
      <c r="G3420" s="548">
        <v>0.19</v>
      </c>
      <c r="H3420" s="547">
        <v>41316.81</v>
      </c>
      <c r="I3420" s="545" t="s">
        <v>12736</v>
      </c>
      <c r="J3420" s="545" t="s">
        <v>13321</v>
      </c>
      <c r="K3420" s="545" t="s">
        <v>16796</v>
      </c>
      <c r="L3420" s="545"/>
      <c r="M3420" s="548" t="s">
        <v>13758</v>
      </c>
      <c r="N3420" s="545" t="s">
        <v>13413</v>
      </c>
      <c r="O3420" s="545"/>
      <c r="P3420" s="549">
        <v>12461</v>
      </c>
      <c r="Q3420" s="549">
        <v>1</v>
      </c>
      <c r="R3420" s="549">
        <v>56</v>
      </c>
      <c r="S3420" s="548">
        <v>2244</v>
      </c>
      <c r="T3420" s="548"/>
      <c r="U3420" s="99"/>
    </row>
    <row r="3421" spans="1:21" ht="19.5" customHeight="1">
      <c r="A3421" s="545">
        <v>12462</v>
      </c>
      <c r="B3421" s="545" t="s">
        <v>7504</v>
      </c>
      <c r="C3421" s="545" t="s">
        <v>216</v>
      </c>
      <c r="D3421" s="546">
        <v>43733</v>
      </c>
      <c r="E3421" s="171" t="str">
        <f t="shared" si="53"/>
        <v>2019</v>
      </c>
      <c r="F3421" s="547">
        <v>61458</v>
      </c>
      <c r="G3421" s="548">
        <v>0.19</v>
      </c>
      <c r="H3421" s="547">
        <v>51645.38</v>
      </c>
      <c r="I3421" s="545" t="s">
        <v>12736</v>
      </c>
      <c r="J3421" s="545" t="s">
        <v>13321</v>
      </c>
      <c r="K3421" s="545" t="s">
        <v>16797</v>
      </c>
      <c r="L3421" s="545"/>
      <c r="M3421" s="548" t="s">
        <v>13758</v>
      </c>
      <c r="N3421" s="545" t="s">
        <v>13413</v>
      </c>
      <c r="O3421" s="545"/>
      <c r="P3421" s="549">
        <v>12462</v>
      </c>
      <c r="Q3421" s="549">
        <v>1</v>
      </c>
      <c r="R3421" s="549">
        <v>56</v>
      </c>
      <c r="S3421" s="548">
        <v>2244</v>
      </c>
      <c r="T3421" s="548"/>
      <c r="U3421" s="99"/>
    </row>
    <row r="3422" spans="1:21" ht="19.5" customHeight="1">
      <c r="A3422" s="545">
        <v>12463</v>
      </c>
      <c r="B3422" s="545" t="s">
        <v>7503</v>
      </c>
      <c r="C3422" s="545" t="s">
        <v>216</v>
      </c>
      <c r="D3422" s="546">
        <v>43733</v>
      </c>
      <c r="E3422" s="171" t="str">
        <f t="shared" si="53"/>
        <v>2019</v>
      </c>
      <c r="F3422" s="547">
        <v>98333</v>
      </c>
      <c r="G3422" s="548">
        <v>0.19</v>
      </c>
      <c r="H3422" s="547">
        <v>82632.77</v>
      </c>
      <c r="I3422" s="545" t="s">
        <v>12736</v>
      </c>
      <c r="J3422" s="545" t="s">
        <v>13321</v>
      </c>
      <c r="K3422" s="545"/>
      <c r="L3422" s="545"/>
      <c r="M3422" s="548" t="s">
        <v>13758</v>
      </c>
      <c r="N3422" s="545" t="s">
        <v>13413</v>
      </c>
      <c r="O3422" s="545"/>
      <c r="P3422" s="549">
        <v>12463</v>
      </c>
      <c r="Q3422" s="549">
        <v>1</v>
      </c>
      <c r="R3422" s="549">
        <v>56</v>
      </c>
      <c r="S3422" s="548">
        <v>2244</v>
      </c>
      <c r="T3422" s="548"/>
      <c r="U3422" s="99"/>
    </row>
    <row r="3423" spans="1:21" ht="19.5" customHeight="1">
      <c r="A3423" s="545">
        <v>12465</v>
      </c>
      <c r="B3423" s="545" t="s">
        <v>7501</v>
      </c>
      <c r="C3423" s="545" t="s">
        <v>216</v>
      </c>
      <c r="D3423" s="546">
        <v>43733</v>
      </c>
      <c r="E3423" s="171" t="str">
        <f t="shared" si="53"/>
        <v>2019</v>
      </c>
      <c r="F3423" s="547">
        <v>853000</v>
      </c>
      <c r="G3423" s="548">
        <v>0.19</v>
      </c>
      <c r="H3423" s="547">
        <v>716806.72</v>
      </c>
      <c r="I3423" s="545" t="s">
        <v>12736</v>
      </c>
      <c r="J3423" s="545" t="s">
        <v>13321</v>
      </c>
      <c r="K3423" s="545" t="s">
        <v>7501</v>
      </c>
      <c r="L3423" s="545"/>
      <c r="M3423" s="548" t="s">
        <v>13758</v>
      </c>
      <c r="N3423" s="545" t="s">
        <v>13413</v>
      </c>
      <c r="O3423" s="545"/>
      <c r="P3423" s="549">
        <v>12465</v>
      </c>
      <c r="Q3423" s="549">
        <v>1</v>
      </c>
      <c r="R3423" s="549">
        <v>56</v>
      </c>
      <c r="S3423" s="548">
        <v>2244</v>
      </c>
      <c r="T3423" s="548"/>
      <c r="U3423" s="99"/>
    </row>
    <row r="3424" spans="1:21" ht="19.5" customHeight="1">
      <c r="A3424" s="545">
        <v>12466</v>
      </c>
      <c r="B3424" s="545" t="s">
        <v>7500</v>
      </c>
      <c r="C3424" s="545" t="s">
        <v>216</v>
      </c>
      <c r="D3424" s="546">
        <v>43733</v>
      </c>
      <c r="E3424" s="171" t="str">
        <f t="shared" si="53"/>
        <v>2019</v>
      </c>
      <c r="F3424" s="547">
        <v>292900</v>
      </c>
      <c r="G3424" s="548">
        <v>0.19</v>
      </c>
      <c r="H3424" s="547">
        <v>246134.45</v>
      </c>
      <c r="I3424" s="545" t="s">
        <v>12690</v>
      </c>
      <c r="J3424" s="545" t="s">
        <v>13321</v>
      </c>
      <c r="K3424" s="545" t="s">
        <v>16798</v>
      </c>
      <c r="L3424" s="545"/>
      <c r="M3424" s="548" t="s">
        <v>13758</v>
      </c>
      <c r="N3424" s="545" t="s">
        <v>13413</v>
      </c>
      <c r="O3424" s="545"/>
      <c r="P3424" s="549">
        <v>12466</v>
      </c>
      <c r="Q3424" s="549">
        <v>1</v>
      </c>
      <c r="R3424" s="549">
        <v>96</v>
      </c>
      <c r="S3424" s="548">
        <v>2244</v>
      </c>
      <c r="T3424" s="548"/>
      <c r="U3424" s="99"/>
    </row>
    <row r="3425" spans="1:21" ht="19.5" customHeight="1">
      <c r="A3425" s="545">
        <v>12467</v>
      </c>
      <c r="B3425" s="545" t="s">
        <v>7499</v>
      </c>
      <c r="C3425" s="545" t="s">
        <v>216</v>
      </c>
      <c r="D3425" s="546">
        <v>44596</v>
      </c>
      <c r="E3425" s="171" t="str">
        <f t="shared" si="53"/>
        <v>2022</v>
      </c>
      <c r="F3425" s="547">
        <v>284646</v>
      </c>
      <c r="G3425" s="548">
        <v>0.19</v>
      </c>
      <c r="H3425" s="547">
        <v>239198.32</v>
      </c>
      <c r="I3425" s="545" t="s">
        <v>12690</v>
      </c>
      <c r="J3425" s="545" t="s">
        <v>13297</v>
      </c>
      <c r="K3425" s="545" t="s">
        <v>16799</v>
      </c>
      <c r="L3425" s="545"/>
      <c r="M3425" s="548" t="s">
        <v>13758</v>
      </c>
      <c r="N3425" s="545" t="s">
        <v>13413</v>
      </c>
      <c r="O3425" s="545"/>
      <c r="P3425" s="549">
        <v>12467</v>
      </c>
      <c r="Q3425" s="549">
        <v>1</v>
      </c>
      <c r="R3425" s="549">
        <v>96</v>
      </c>
      <c r="S3425" s="548">
        <v>2257</v>
      </c>
      <c r="T3425" s="548"/>
      <c r="U3425" s="99"/>
    </row>
    <row r="3426" spans="1:21" ht="19.5" customHeight="1">
      <c r="A3426" s="545">
        <v>12468</v>
      </c>
      <c r="B3426" s="545" t="s">
        <v>7498</v>
      </c>
      <c r="C3426" s="545" t="s">
        <v>216</v>
      </c>
      <c r="D3426" s="546">
        <v>43733</v>
      </c>
      <c r="E3426" s="171" t="str">
        <f t="shared" si="53"/>
        <v>2019</v>
      </c>
      <c r="F3426" s="547">
        <v>478050</v>
      </c>
      <c r="G3426" s="548">
        <v>0.19</v>
      </c>
      <c r="H3426" s="547">
        <v>401722.69</v>
      </c>
      <c r="I3426" s="545" t="s">
        <v>12736</v>
      </c>
      <c r="J3426" s="545" t="s">
        <v>13321</v>
      </c>
      <c r="K3426" s="545" t="s">
        <v>16800</v>
      </c>
      <c r="L3426" s="545"/>
      <c r="M3426" s="548" t="s">
        <v>13758</v>
      </c>
      <c r="N3426" s="545" t="s">
        <v>13413</v>
      </c>
      <c r="O3426" s="545"/>
      <c r="P3426" s="549">
        <v>12468</v>
      </c>
      <c r="Q3426" s="549">
        <v>1</v>
      </c>
      <c r="R3426" s="549">
        <v>56</v>
      </c>
      <c r="S3426" s="548">
        <v>2244</v>
      </c>
      <c r="T3426" s="548"/>
      <c r="U3426" s="99"/>
    </row>
    <row r="3427" spans="1:21" ht="19.5" customHeight="1">
      <c r="A3427" s="545">
        <v>12469</v>
      </c>
      <c r="B3427" s="545" t="s">
        <v>7489</v>
      </c>
      <c r="C3427" s="545" t="s">
        <v>216</v>
      </c>
      <c r="D3427" s="546">
        <v>46052</v>
      </c>
      <c r="E3427" s="171" t="str">
        <f t="shared" si="53"/>
        <v>2026</v>
      </c>
      <c r="F3427" s="547">
        <v>21513</v>
      </c>
      <c r="G3427" s="548">
        <v>0.19</v>
      </c>
      <c r="H3427" s="547">
        <v>18078.150000000001</v>
      </c>
      <c r="I3427" s="545" t="s">
        <v>12736</v>
      </c>
      <c r="J3427" s="545" t="s">
        <v>13307</v>
      </c>
      <c r="K3427" s="545" t="s">
        <v>16801</v>
      </c>
      <c r="L3427" s="545"/>
      <c r="M3427" s="548" t="s">
        <v>13758</v>
      </c>
      <c r="N3427" s="545" t="s">
        <v>22196</v>
      </c>
      <c r="O3427" s="545"/>
      <c r="P3427" s="549">
        <v>12469</v>
      </c>
      <c r="Q3427" s="549">
        <v>1</v>
      </c>
      <c r="R3427" s="549">
        <v>56</v>
      </c>
      <c r="S3427" s="548">
        <v>2228</v>
      </c>
      <c r="T3427" s="548">
        <v>2244</v>
      </c>
      <c r="U3427" s="99"/>
    </row>
    <row r="3428" spans="1:21" ht="19.5" customHeight="1">
      <c r="A3428" s="545">
        <v>12470</v>
      </c>
      <c r="B3428" s="545" t="s">
        <v>7488</v>
      </c>
      <c r="C3428" s="545" t="s">
        <v>216</v>
      </c>
      <c r="D3428" s="546">
        <v>46052</v>
      </c>
      <c r="E3428" s="171" t="str">
        <f t="shared" si="53"/>
        <v>2026</v>
      </c>
      <c r="F3428" s="547">
        <v>223717</v>
      </c>
      <c r="G3428" s="548">
        <v>0.19</v>
      </c>
      <c r="H3428" s="547">
        <v>187997.48</v>
      </c>
      <c r="I3428" s="545" t="s">
        <v>12736</v>
      </c>
      <c r="J3428" s="545" t="s">
        <v>13307</v>
      </c>
      <c r="K3428" s="545" t="s">
        <v>16802</v>
      </c>
      <c r="L3428" s="545"/>
      <c r="M3428" s="548" t="s">
        <v>13758</v>
      </c>
      <c r="N3428" s="545" t="s">
        <v>22196</v>
      </c>
      <c r="O3428" s="545"/>
      <c r="P3428" s="549">
        <v>12470</v>
      </c>
      <c r="Q3428" s="549">
        <v>1</v>
      </c>
      <c r="R3428" s="549">
        <v>56</v>
      </c>
      <c r="S3428" s="548">
        <v>2228</v>
      </c>
      <c r="T3428" s="548">
        <v>2244</v>
      </c>
      <c r="U3428" s="99"/>
    </row>
    <row r="3429" spans="1:21" ht="19.5" customHeight="1">
      <c r="A3429" s="545">
        <v>12471</v>
      </c>
      <c r="B3429" s="545" t="s">
        <v>7487</v>
      </c>
      <c r="C3429" s="545" t="s">
        <v>216</v>
      </c>
      <c r="D3429" s="546">
        <v>44271</v>
      </c>
      <c r="E3429" s="171" t="str">
        <f t="shared" si="53"/>
        <v>2021</v>
      </c>
      <c r="F3429" s="547">
        <v>411666.14</v>
      </c>
      <c r="G3429" s="548">
        <v>0.19</v>
      </c>
      <c r="H3429" s="547">
        <v>345937.93</v>
      </c>
      <c r="I3429" s="545" t="s">
        <v>12650</v>
      </c>
      <c r="J3429" s="545" t="s">
        <v>13321</v>
      </c>
      <c r="K3429" s="545" t="s">
        <v>16803</v>
      </c>
      <c r="L3429" s="545"/>
      <c r="M3429" s="548" t="s">
        <v>13758</v>
      </c>
      <c r="N3429" s="545" t="s">
        <v>13413</v>
      </c>
      <c r="O3429" s="545"/>
      <c r="P3429" s="549">
        <v>12471</v>
      </c>
      <c r="Q3429" s="549">
        <v>1</v>
      </c>
      <c r="R3429" s="549">
        <v>127</v>
      </c>
      <c r="S3429" s="548">
        <v>2244</v>
      </c>
      <c r="T3429" s="548"/>
      <c r="U3429" s="99"/>
    </row>
    <row r="3430" spans="1:21" ht="19.5" customHeight="1">
      <c r="A3430" s="545">
        <v>12472</v>
      </c>
      <c r="B3430" s="545" t="s">
        <v>7486</v>
      </c>
      <c r="C3430" s="545" t="s">
        <v>216</v>
      </c>
      <c r="D3430" s="546">
        <v>43734</v>
      </c>
      <c r="E3430" s="171" t="str">
        <f t="shared" si="53"/>
        <v>2019</v>
      </c>
      <c r="F3430" s="547">
        <v>318189.15999999997</v>
      </c>
      <c r="G3430" s="548">
        <v>0.19</v>
      </c>
      <c r="H3430" s="547">
        <v>267385.84999999998</v>
      </c>
      <c r="I3430" s="545" t="s">
        <v>12650</v>
      </c>
      <c r="J3430" s="545" t="s">
        <v>13321</v>
      </c>
      <c r="K3430" s="545" t="s">
        <v>16804</v>
      </c>
      <c r="L3430" s="545"/>
      <c r="M3430" s="548" t="s">
        <v>13758</v>
      </c>
      <c r="N3430" s="545" t="s">
        <v>13413</v>
      </c>
      <c r="O3430" s="545"/>
      <c r="P3430" s="549">
        <v>12472</v>
      </c>
      <c r="Q3430" s="549">
        <v>1</v>
      </c>
      <c r="R3430" s="549">
        <v>127</v>
      </c>
      <c r="S3430" s="548">
        <v>2244</v>
      </c>
      <c r="T3430" s="548"/>
      <c r="U3430" s="99"/>
    </row>
    <row r="3431" spans="1:21" ht="19.5" customHeight="1">
      <c r="A3431" s="545">
        <v>12473</v>
      </c>
      <c r="B3431" s="545" t="s">
        <v>7477</v>
      </c>
      <c r="C3431" s="545" t="s">
        <v>216</v>
      </c>
      <c r="D3431" s="546">
        <v>43735</v>
      </c>
      <c r="E3431" s="171" t="str">
        <f t="shared" si="53"/>
        <v>2019</v>
      </c>
      <c r="F3431" s="547">
        <v>15232000</v>
      </c>
      <c r="G3431" s="548">
        <v>0.19</v>
      </c>
      <c r="H3431" s="547">
        <v>12800000</v>
      </c>
      <c r="I3431" s="545" t="s">
        <v>12715</v>
      </c>
      <c r="J3431" s="545" t="s">
        <v>13321</v>
      </c>
      <c r="K3431" s="545" t="s">
        <v>16805</v>
      </c>
      <c r="L3431" s="545"/>
      <c r="M3431" s="548" t="s">
        <v>13758</v>
      </c>
      <c r="N3431" s="545" t="s">
        <v>13413</v>
      </c>
      <c r="O3431" s="545"/>
      <c r="P3431" s="549">
        <v>12473</v>
      </c>
      <c r="Q3431" s="549">
        <v>1</v>
      </c>
      <c r="R3431" s="549">
        <v>129</v>
      </c>
      <c r="S3431" s="548">
        <v>2244</v>
      </c>
      <c r="T3431" s="548"/>
      <c r="U3431" s="99"/>
    </row>
    <row r="3432" spans="1:21" ht="19.5" customHeight="1">
      <c r="A3432" s="545">
        <v>12474</v>
      </c>
      <c r="B3432" s="545" t="s">
        <v>7419</v>
      </c>
      <c r="C3432" s="545" t="s">
        <v>216</v>
      </c>
      <c r="D3432" s="546">
        <v>43746</v>
      </c>
      <c r="E3432" s="171" t="str">
        <f t="shared" si="53"/>
        <v>2019</v>
      </c>
      <c r="F3432" s="547">
        <v>101999.99</v>
      </c>
      <c r="G3432" s="548">
        <v>0.19</v>
      </c>
      <c r="H3432" s="547">
        <v>85714.28</v>
      </c>
      <c r="I3432" s="545" t="s">
        <v>12736</v>
      </c>
      <c r="J3432" s="545" t="s">
        <v>13321</v>
      </c>
      <c r="K3432" s="545"/>
      <c r="L3432" s="545"/>
      <c r="M3432" s="548" t="s">
        <v>13758</v>
      </c>
      <c r="N3432" s="545" t="s">
        <v>13413</v>
      </c>
      <c r="O3432" s="545"/>
      <c r="P3432" s="549">
        <v>12474</v>
      </c>
      <c r="Q3432" s="549">
        <v>1</v>
      </c>
      <c r="R3432" s="549">
        <v>56</v>
      </c>
      <c r="S3432" s="548">
        <v>2244</v>
      </c>
      <c r="T3432" s="548"/>
      <c r="U3432" s="99"/>
    </row>
    <row r="3433" spans="1:21" ht="19.5" customHeight="1">
      <c r="A3433" s="545">
        <v>12476</v>
      </c>
      <c r="B3433" s="545" t="s">
        <v>7460</v>
      </c>
      <c r="C3433" s="545" t="s">
        <v>209</v>
      </c>
      <c r="D3433" s="546">
        <v>43738</v>
      </c>
      <c r="E3433" s="171" t="str">
        <f t="shared" si="53"/>
        <v>2019</v>
      </c>
      <c r="F3433" s="547">
        <v>8000.37</v>
      </c>
      <c r="G3433" s="548">
        <v>0.19</v>
      </c>
      <c r="H3433" s="547">
        <v>6723</v>
      </c>
      <c r="I3433" s="545" t="s">
        <v>12652</v>
      </c>
      <c r="J3433" s="545"/>
      <c r="K3433" s="545" t="s">
        <v>7460</v>
      </c>
      <c r="L3433" s="545"/>
      <c r="M3433" s="548" t="s">
        <v>13758</v>
      </c>
      <c r="N3433" s="545" t="s">
        <v>13413</v>
      </c>
      <c r="O3433" s="545"/>
      <c r="P3433" s="549">
        <v>12476</v>
      </c>
      <c r="Q3433" s="549">
        <v>1</v>
      </c>
      <c r="R3433" s="549">
        <v>134</v>
      </c>
      <c r="S3433" s="548"/>
      <c r="T3433" s="548"/>
      <c r="U3433" s="99"/>
    </row>
    <row r="3434" spans="1:21" ht="19.5" customHeight="1">
      <c r="A3434" s="545">
        <v>12477</v>
      </c>
      <c r="B3434" s="545" t="s">
        <v>12286</v>
      </c>
      <c r="C3434" s="545" t="s">
        <v>216</v>
      </c>
      <c r="D3434" s="546">
        <v>43739</v>
      </c>
      <c r="E3434" s="171" t="str">
        <f t="shared" si="53"/>
        <v>2019</v>
      </c>
      <c r="F3434" s="547">
        <v>162692.04</v>
      </c>
      <c r="G3434" s="548">
        <v>0.19</v>
      </c>
      <c r="H3434" s="547">
        <v>136716</v>
      </c>
      <c r="I3434" s="545" t="s">
        <v>12735</v>
      </c>
      <c r="J3434" s="545" t="s">
        <v>13321</v>
      </c>
      <c r="K3434" s="545" t="s">
        <v>16806</v>
      </c>
      <c r="L3434" s="545"/>
      <c r="M3434" s="548" t="s">
        <v>13758</v>
      </c>
      <c r="N3434" s="545" t="s">
        <v>13413</v>
      </c>
      <c r="O3434" s="545"/>
      <c r="P3434" s="549">
        <v>12477</v>
      </c>
      <c r="Q3434" s="549">
        <v>1</v>
      </c>
      <c r="R3434" s="549">
        <v>51</v>
      </c>
      <c r="S3434" s="548">
        <v>2244</v>
      </c>
      <c r="T3434" s="548"/>
      <c r="U3434" s="99"/>
    </row>
    <row r="3435" spans="1:21" ht="19.5" customHeight="1">
      <c r="A3435" s="545">
        <v>12478</v>
      </c>
      <c r="B3435" s="545" t="s">
        <v>7451</v>
      </c>
      <c r="C3435" s="545" t="s">
        <v>216</v>
      </c>
      <c r="D3435" s="546">
        <v>43739</v>
      </c>
      <c r="E3435" s="171" t="str">
        <f t="shared" si="53"/>
        <v>2019</v>
      </c>
      <c r="F3435" s="547">
        <v>119000</v>
      </c>
      <c r="G3435" s="548">
        <v>0.19</v>
      </c>
      <c r="H3435" s="547">
        <v>100000</v>
      </c>
      <c r="I3435" s="545" t="s">
        <v>12736</v>
      </c>
      <c r="J3435" s="545" t="s">
        <v>13321</v>
      </c>
      <c r="K3435" s="545" t="s">
        <v>7451</v>
      </c>
      <c r="L3435" s="545"/>
      <c r="M3435" s="548" t="s">
        <v>13758</v>
      </c>
      <c r="N3435" s="545" t="s">
        <v>13413</v>
      </c>
      <c r="O3435" s="545"/>
      <c r="P3435" s="549">
        <v>12478</v>
      </c>
      <c r="Q3435" s="549">
        <v>1</v>
      </c>
      <c r="R3435" s="549">
        <v>56</v>
      </c>
      <c r="S3435" s="548">
        <v>2244</v>
      </c>
      <c r="T3435" s="548"/>
      <c r="U3435" s="99"/>
    </row>
    <row r="3436" spans="1:21" ht="19.5" customHeight="1">
      <c r="A3436" s="545">
        <v>12481</v>
      </c>
      <c r="B3436" s="545" t="s">
        <v>7447</v>
      </c>
      <c r="C3436" s="545" t="s">
        <v>6848</v>
      </c>
      <c r="D3436" s="546">
        <v>43740</v>
      </c>
      <c r="E3436" s="171" t="str">
        <f t="shared" si="53"/>
        <v>2019</v>
      </c>
      <c r="F3436" s="547">
        <v>690262</v>
      </c>
      <c r="G3436" s="548">
        <v>0.19</v>
      </c>
      <c r="H3436" s="547">
        <v>580052.1</v>
      </c>
      <c r="I3436" s="545" t="s">
        <v>12668</v>
      </c>
      <c r="J3436" s="545" t="s">
        <v>13321</v>
      </c>
      <c r="K3436" s="545"/>
      <c r="L3436" s="545"/>
      <c r="M3436" s="548" t="s">
        <v>13868</v>
      </c>
      <c r="N3436" s="545" t="s">
        <v>13413</v>
      </c>
      <c r="O3436" s="545"/>
      <c r="P3436" s="549">
        <v>12481</v>
      </c>
      <c r="Q3436" s="549">
        <v>2</v>
      </c>
      <c r="R3436" s="549">
        <v>7</v>
      </c>
      <c r="S3436" s="548">
        <v>2244</v>
      </c>
      <c r="T3436" s="548"/>
      <c r="U3436" s="99"/>
    </row>
    <row r="3437" spans="1:21" ht="19.5" customHeight="1">
      <c r="A3437" s="545">
        <v>12482</v>
      </c>
      <c r="B3437" s="545" t="s">
        <v>12180</v>
      </c>
      <c r="C3437" s="545" t="s">
        <v>221</v>
      </c>
      <c r="D3437" s="546"/>
      <c r="E3437" s="171" t="str">
        <f t="shared" si="53"/>
        <v>1900</v>
      </c>
      <c r="F3437" s="547">
        <v>0</v>
      </c>
      <c r="G3437" s="548">
        <v>0</v>
      </c>
      <c r="H3437" s="547">
        <v>0</v>
      </c>
      <c r="I3437" s="545" t="s">
        <v>12722</v>
      </c>
      <c r="J3437" s="545"/>
      <c r="K3437" s="545" t="s">
        <v>13413</v>
      </c>
      <c r="L3437" s="545" t="s">
        <v>16807</v>
      </c>
      <c r="M3437" s="548" t="s">
        <v>13758</v>
      </c>
      <c r="N3437" s="545" t="s">
        <v>13413</v>
      </c>
      <c r="O3437" s="545" t="s">
        <v>16808</v>
      </c>
      <c r="P3437" s="549">
        <v>12482</v>
      </c>
      <c r="Q3437" s="549">
        <v>1</v>
      </c>
      <c r="R3437" s="549">
        <v>36</v>
      </c>
      <c r="S3437" s="548"/>
      <c r="T3437" s="548"/>
      <c r="U3437" s="99"/>
    </row>
    <row r="3438" spans="1:21" ht="19.5" customHeight="1">
      <c r="A3438" s="545">
        <v>12483</v>
      </c>
      <c r="B3438" s="545" t="s">
        <v>7458</v>
      </c>
      <c r="C3438" s="545" t="s">
        <v>4504</v>
      </c>
      <c r="D3438" s="546">
        <v>43738</v>
      </c>
      <c r="E3438" s="171" t="str">
        <f t="shared" si="53"/>
        <v>2019</v>
      </c>
      <c r="F3438" s="547">
        <v>17850</v>
      </c>
      <c r="G3438" s="548">
        <v>0.19</v>
      </c>
      <c r="H3438" s="547">
        <v>15000</v>
      </c>
      <c r="I3438" s="545" t="s">
        <v>12668</v>
      </c>
      <c r="J3438" s="545" t="s">
        <v>13301</v>
      </c>
      <c r="K3438" s="545"/>
      <c r="L3438" s="545"/>
      <c r="M3438" s="548" t="s">
        <v>13868</v>
      </c>
      <c r="N3438" s="545" t="s">
        <v>13413</v>
      </c>
      <c r="O3438" s="545"/>
      <c r="P3438" s="549">
        <v>12483</v>
      </c>
      <c r="Q3438" s="549">
        <v>2</v>
      </c>
      <c r="R3438" s="549">
        <v>7</v>
      </c>
      <c r="S3438" s="548">
        <v>2221</v>
      </c>
      <c r="T3438" s="548"/>
      <c r="U3438" s="99"/>
    </row>
    <row r="3439" spans="1:21" ht="19.5" customHeight="1">
      <c r="A3439" s="545">
        <v>12487</v>
      </c>
      <c r="B3439" s="545" t="s">
        <v>7446</v>
      </c>
      <c r="C3439" s="545" t="s">
        <v>216</v>
      </c>
      <c r="D3439" s="546">
        <v>46052</v>
      </c>
      <c r="E3439" s="171" t="str">
        <f t="shared" si="53"/>
        <v>2026</v>
      </c>
      <c r="F3439" s="547">
        <v>136955</v>
      </c>
      <c r="G3439" s="548">
        <v>0.19</v>
      </c>
      <c r="H3439" s="547">
        <v>115088.24</v>
      </c>
      <c r="I3439" s="545" t="s">
        <v>12690</v>
      </c>
      <c r="J3439" s="545" t="s">
        <v>13307</v>
      </c>
      <c r="K3439" s="545"/>
      <c r="L3439" s="545" t="s">
        <v>7446</v>
      </c>
      <c r="M3439" s="548" t="s">
        <v>13758</v>
      </c>
      <c r="N3439" s="545" t="s">
        <v>13413</v>
      </c>
      <c r="O3439" s="545"/>
      <c r="P3439" s="549">
        <v>12487</v>
      </c>
      <c r="Q3439" s="549">
        <v>1</v>
      </c>
      <c r="R3439" s="549">
        <v>96</v>
      </c>
      <c r="S3439" s="548">
        <v>2228</v>
      </c>
      <c r="T3439" s="548"/>
      <c r="U3439" s="99"/>
    </row>
    <row r="3440" spans="1:21" ht="19.5" customHeight="1">
      <c r="A3440" s="545">
        <v>12488</v>
      </c>
      <c r="B3440" s="545" t="s">
        <v>7457</v>
      </c>
      <c r="C3440" s="545" t="s">
        <v>216</v>
      </c>
      <c r="D3440" s="546">
        <v>43738</v>
      </c>
      <c r="E3440" s="171" t="str">
        <f t="shared" si="53"/>
        <v>2019</v>
      </c>
      <c r="F3440" s="547">
        <v>52707599</v>
      </c>
      <c r="G3440" s="548">
        <v>0.19</v>
      </c>
      <c r="H3440" s="547">
        <v>44292100</v>
      </c>
      <c r="I3440" s="545" t="s">
        <v>12956</v>
      </c>
      <c r="J3440" s="545" t="s">
        <v>13321</v>
      </c>
      <c r="K3440" s="545" t="s">
        <v>16809</v>
      </c>
      <c r="L3440" s="545" t="s">
        <v>13413</v>
      </c>
      <c r="M3440" s="548" t="s">
        <v>13758</v>
      </c>
      <c r="N3440" s="545" t="s">
        <v>13413</v>
      </c>
      <c r="O3440" s="545" t="s">
        <v>13413</v>
      </c>
      <c r="P3440" s="549">
        <v>12488</v>
      </c>
      <c r="Q3440" s="549">
        <v>1</v>
      </c>
      <c r="R3440" s="549">
        <v>133</v>
      </c>
      <c r="S3440" s="548">
        <v>2244</v>
      </c>
      <c r="T3440" s="548"/>
      <c r="U3440" s="99"/>
    </row>
    <row r="3441" spans="1:21" ht="19.5" customHeight="1">
      <c r="A3441" s="545">
        <v>12490</v>
      </c>
      <c r="B3441" s="545" t="s">
        <v>7437</v>
      </c>
      <c r="C3441" s="545" t="s">
        <v>7438</v>
      </c>
      <c r="D3441" s="546">
        <v>43745</v>
      </c>
      <c r="E3441" s="171" t="str">
        <f t="shared" si="53"/>
        <v>2019</v>
      </c>
      <c r="F3441" s="547">
        <v>995.01</v>
      </c>
      <c r="G3441" s="548">
        <v>0.19</v>
      </c>
      <c r="H3441" s="547">
        <v>836.14</v>
      </c>
      <c r="I3441" s="545" t="s">
        <v>12668</v>
      </c>
      <c r="J3441" s="545" t="s">
        <v>13297</v>
      </c>
      <c r="K3441" s="545" t="s">
        <v>16810</v>
      </c>
      <c r="L3441" s="545"/>
      <c r="M3441" s="548" t="s">
        <v>15540</v>
      </c>
      <c r="N3441" s="545" t="s">
        <v>13413</v>
      </c>
      <c r="O3441" s="545"/>
      <c r="P3441" s="549">
        <v>12490</v>
      </c>
      <c r="Q3441" s="549">
        <v>4</v>
      </c>
      <c r="R3441" s="549">
        <v>7</v>
      </c>
      <c r="S3441" s="548">
        <v>2257</v>
      </c>
      <c r="T3441" s="548"/>
      <c r="U3441" s="99"/>
    </row>
    <row r="3442" spans="1:21" ht="19.5" customHeight="1">
      <c r="A3442" s="545">
        <v>12491</v>
      </c>
      <c r="B3442" s="545" t="s">
        <v>7436</v>
      </c>
      <c r="C3442" s="545" t="s">
        <v>216</v>
      </c>
      <c r="D3442" s="546">
        <v>43745</v>
      </c>
      <c r="E3442" s="171" t="str">
        <f t="shared" si="53"/>
        <v>2019</v>
      </c>
      <c r="F3442" s="547">
        <v>1189000.3999999999</v>
      </c>
      <c r="G3442" s="548">
        <v>0.19</v>
      </c>
      <c r="H3442" s="547">
        <v>999160</v>
      </c>
      <c r="I3442" s="545" t="s">
        <v>12650</v>
      </c>
      <c r="J3442" s="545"/>
      <c r="K3442" s="545"/>
      <c r="L3442" s="545"/>
      <c r="M3442" s="548" t="s">
        <v>13868</v>
      </c>
      <c r="N3442" s="545" t="s">
        <v>13413</v>
      </c>
      <c r="O3442" s="545"/>
      <c r="P3442" s="549">
        <v>12491</v>
      </c>
      <c r="Q3442" s="549">
        <v>2</v>
      </c>
      <c r="R3442" s="549">
        <v>127</v>
      </c>
      <c r="S3442" s="548"/>
      <c r="T3442" s="548"/>
      <c r="U3442" s="99"/>
    </row>
    <row r="3443" spans="1:21" ht="19.5" customHeight="1">
      <c r="A3443" s="545">
        <v>12494</v>
      </c>
      <c r="B3443" s="545" t="s">
        <v>7435</v>
      </c>
      <c r="C3443" s="545" t="s">
        <v>209</v>
      </c>
      <c r="D3443" s="546">
        <v>43745</v>
      </c>
      <c r="E3443" s="171" t="str">
        <f t="shared" si="53"/>
        <v>2019</v>
      </c>
      <c r="F3443" s="547">
        <v>80257</v>
      </c>
      <c r="G3443" s="548">
        <v>0.19</v>
      </c>
      <c r="H3443" s="547">
        <v>67442.86</v>
      </c>
      <c r="I3443" s="545" t="s">
        <v>12697</v>
      </c>
      <c r="J3443" s="545" t="s">
        <v>13322</v>
      </c>
      <c r="K3443" s="545"/>
      <c r="L3443" s="545"/>
      <c r="M3443" s="548" t="s">
        <v>13758</v>
      </c>
      <c r="N3443" s="545" t="s">
        <v>13413</v>
      </c>
      <c r="O3443" s="545"/>
      <c r="P3443" s="549">
        <v>12494</v>
      </c>
      <c r="Q3443" s="549">
        <v>1</v>
      </c>
      <c r="R3443" s="549">
        <v>138</v>
      </c>
      <c r="S3443" s="548">
        <v>40</v>
      </c>
      <c r="T3443" s="548"/>
      <c r="U3443" s="99"/>
    </row>
    <row r="3444" spans="1:21" ht="19.5" customHeight="1">
      <c r="A3444" s="545">
        <v>12495</v>
      </c>
      <c r="B3444" s="545" t="s">
        <v>7434</v>
      </c>
      <c r="C3444" s="545" t="s">
        <v>216</v>
      </c>
      <c r="D3444" s="546">
        <v>43745</v>
      </c>
      <c r="E3444" s="171" t="str">
        <f t="shared" si="53"/>
        <v>2019</v>
      </c>
      <c r="F3444" s="547">
        <v>465633.99</v>
      </c>
      <c r="G3444" s="548">
        <v>0.19</v>
      </c>
      <c r="H3444" s="547">
        <v>391289.07</v>
      </c>
      <c r="I3444" s="545" t="s">
        <v>12697</v>
      </c>
      <c r="J3444" s="545"/>
      <c r="K3444" s="545"/>
      <c r="L3444" s="545"/>
      <c r="M3444" s="548" t="s">
        <v>13758</v>
      </c>
      <c r="N3444" s="545" t="s">
        <v>13413</v>
      </c>
      <c r="O3444" s="545"/>
      <c r="P3444" s="549">
        <v>12495</v>
      </c>
      <c r="Q3444" s="549">
        <v>1</v>
      </c>
      <c r="R3444" s="549">
        <v>138</v>
      </c>
      <c r="S3444" s="548"/>
      <c r="T3444" s="548"/>
      <c r="U3444" s="99"/>
    </row>
    <row r="3445" spans="1:21" ht="19.5" customHeight="1">
      <c r="A3445" s="545">
        <v>12497</v>
      </c>
      <c r="B3445" s="545" t="s">
        <v>7418</v>
      </c>
      <c r="C3445" s="545" t="s">
        <v>216</v>
      </c>
      <c r="D3445" s="546">
        <v>43746</v>
      </c>
      <c r="E3445" s="171" t="str">
        <f t="shared" si="53"/>
        <v>2019</v>
      </c>
      <c r="F3445" s="547">
        <v>40629</v>
      </c>
      <c r="G3445" s="548">
        <v>0.19</v>
      </c>
      <c r="H3445" s="547">
        <v>34142.019999999997</v>
      </c>
      <c r="I3445" s="545" t="s">
        <v>12697</v>
      </c>
      <c r="J3445" s="545" t="s">
        <v>13322</v>
      </c>
      <c r="K3445" s="545"/>
      <c r="L3445" s="545"/>
      <c r="M3445" s="548" t="s">
        <v>13758</v>
      </c>
      <c r="N3445" s="545" t="s">
        <v>13413</v>
      </c>
      <c r="O3445" s="545"/>
      <c r="P3445" s="549">
        <v>12497</v>
      </c>
      <c r="Q3445" s="549">
        <v>1</v>
      </c>
      <c r="R3445" s="549">
        <v>138</v>
      </c>
      <c r="S3445" s="548">
        <v>40</v>
      </c>
      <c r="T3445" s="548"/>
      <c r="U3445" s="99"/>
    </row>
    <row r="3446" spans="1:21" ht="19.5" customHeight="1">
      <c r="A3446" s="545">
        <v>12498</v>
      </c>
      <c r="B3446" s="545" t="s">
        <v>7455</v>
      </c>
      <c r="C3446" s="545" t="s">
        <v>216</v>
      </c>
      <c r="D3446" s="546">
        <v>44585</v>
      </c>
      <c r="E3446" s="171" t="str">
        <f t="shared" si="53"/>
        <v>2022</v>
      </c>
      <c r="F3446" s="547">
        <v>797431</v>
      </c>
      <c r="G3446" s="548">
        <v>0.19</v>
      </c>
      <c r="H3446" s="547">
        <v>670110.07999999996</v>
      </c>
      <c r="I3446" s="545" t="s">
        <v>12736</v>
      </c>
      <c r="J3446" s="545"/>
      <c r="K3446" s="545"/>
      <c r="L3446" s="545"/>
      <c r="M3446" s="548" t="s">
        <v>13758</v>
      </c>
      <c r="N3446" s="545" t="s">
        <v>13413</v>
      </c>
      <c r="O3446" s="545"/>
      <c r="P3446" s="549">
        <v>12498</v>
      </c>
      <c r="Q3446" s="549">
        <v>1</v>
      </c>
      <c r="R3446" s="549">
        <v>56</v>
      </c>
      <c r="S3446" s="548"/>
      <c r="T3446" s="548"/>
      <c r="U3446" s="99"/>
    </row>
    <row r="3447" spans="1:21" ht="19.5" customHeight="1">
      <c r="A3447" s="545">
        <v>12499</v>
      </c>
      <c r="B3447" s="545" t="s">
        <v>7417</v>
      </c>
      <c r="C3447" s="545" t="s">
        <v>216</v>
      </c>
      <c r="D3447" s="546">
        <v>43746</v>
      </c>
      <c r="E3447" s="171" t="str">
        <f t="shared" si="53"/>
        <v>2019</v>
      </c>
      <c r="F3447" s="547">
        <v>286851.88</v>
      </c>
      <c r="G3447" s="548">
        <v>0.19</v>
      </c>
      <c r="H3447" s="547">
        <v>241052</v>
      </c>
      <c r="I3447" s="545" t="s">
        <v>12686</v>
      </c>
      <c r="J3447" s="545" t="s">
        <v>13321</v>
      </c>
      <c r="K3447" s="545" t="s">
        <v>16811</v>
      </c>
      <c r="L3447" s="545" t="s">
        <v>7417</v>
      </c>
      <c r="M3447" s="548" t="s">
        <v>13758</v>
      </c>
      <c r="N3447" s="545" t="s">
        <v>13413</v>
      </c>
      <c r="O3447" s="545"/>
      <c r="P3447" s="549">
        <v>12499</v>
      </c>
      <c r="Q3447" s="549">
        <v>1</v>
      </c>
      <c r="R3447" s="549">
        <v>131</v>
      </c>
      <c r="S3447" s="548">
        <v>2244</v>
      </c>
      <c r="T3447" s="548"/>
      <c r="U3447" s="99"/>
    </row>
    <row r="3448" spans="1:21" ht="19.5" customHeight="1">
      <c r="A3448" s="545">
        <v>12500</v>
      </c>
      <c r="B3448" s="545" t="s">
        <v>1661</v>
      </c>
      <c r="C3448" s="545" t="s">
        <v>221</v>
      </c>
      <c r="D3448" s="546">
        <v>46052</v>
      </c>
      <c r="E3448" s="171" t="str">
        <f t="shared" si="53"/>
        <v>2026</v>
      </c>
      <c r="F3448" s="547">
        <v>6852</v>
      </c>
      <c r="G3448" s="548">
        <v>0.19</v>
      </c>
      <c r="H3448" s="547">
        <v>5757.98</v>
      </c>
      <c r="I3448" s="545" t="s">
        <v>12709</v>
      </c>
      <c r="J3448" s="545" t="s">
        <v>13307</v>
      </c>
      <c r="K3448" s="545" t="s">
        <v>13413</v>
      </c>
      <c r="L3448" s="545" t="s">
        <v>15254</v>
      </c>
      <c r="M3448" s="548" t="s">
        <v>13758</v>
      </c>
      <c r="N3448" s="545" t="s">
        <v>13413</v>
      </c>
      <c r="O3448" s="545" t="s">
        <v>16812</v>
      </c>
      <c r="P3448" s="549">
        <v>3431</v>
      </c>
      <c r="Q3448" s="549">
        <v>1</v>
      </c>
      <c r="R3448" s="549">
        <v>124</v>
      </c>
      <c r="S3448" s="548">
        <v>2228</v>
      </c>
      <c r="T3448" s="548"/>
      <c r="U3448" s="99"/>
    </row>
    <row r="3449" spans="1:21" ht="19.5" customHeight="1">
      <c r="A3449" s="545">
        <v>12502</v>
      </c>
      <c r="B3449" s="545" t="s">
        <v>7416</v>
      </c>
      <c r="C3449" s="545" t="s">
        <v>216</v>
      </c>
      <c r="D3449" s="546">
        <v>43746</v>
      </c>
      <c r="E3449" s="171" t="str">
        <f t="shared" si="53"/>
        <v>2019</v>
      </c>
      <c r="F3449" s="547">
        <v>100320.57</v>
      </c>
      <c r="G3449" s="548">
        <v>0.19</v>
      </c>
      <c r="H3449" s="547">
        <v>84303</v>
      </c>
      <c r="I3449" s="545" t="s">
        <v>12686</v>
      </c>
      <c r="J3449" s="545" t="s">
        <v>13321</v>
      </c>
      <c r="K3449" s="545" t="s">
        <v>16813</v>
      </c>
      <c r="L3449" s="545" t="s">
        <v>7416</v>
      </c>
      <c r="M3449" s="548" t="s">
        <v>13758</v>
      </c>
      <c r="N3449" s="545" t="s">
        <v>13413</v>
      </c>
      <c r="O3449" s="545"/>
      <c r="P3449" s="549">
        <v>12502</v>
      </c>
      <c r="Q3449" s="549">
        <v>1</v>
      </c>
      <c r="R3449" s="549">
        <v>131</v>
      </c>
      <c r="S3449" s="548">
        <v>2244</v>
      </c>
      <c r="T3449" s="548"/>
      <c r="U3449" s="99"/>
    </row>
    <row r="3450" spans="1:21" ht="19.5" customHeight="1">
      <c r="A3450" s="545">
        <v>12503</v>
      </c>
      <c r="B3450" s="545" t="s">
        <v>7415</v>
      </c>
      <c r="C3450" s="545" t="s">
        <v>216</v>
      </c>
      <c r="D3450" s="546">
        <v>43746</v>
      </c>
      <c r="E3450" s="171" t="str">
        <f t="shared" si="53"/>
        <v>2019</v>
      </c>
      <c r="F3450" s="547">
        <v>20999.93</v>
      </c>
      <c r="G3450" s="548">
        <v>0.19</v>
      </c>
      <c r="H3450" s="547">
        <v>17647</v>
      </c>
      <c r="I3450" s="545" t="s">
        <v>12686</v>
      </c>
      <c r="J3450" s="545" t="s">
        <v>13321</v>
      </c>
      <c r="K3450" s="545" t="s">
        <v>16814</v>
      </c>
      <c r="L3450" s="545" t="s">
        <v>7415</v>
      </c>
      <c r="M3450" s="548" t="s">
        <v>13758</v>
      </c>
      <c r="N3450" s="545" t="s">
        <v>13413</v>
      </c>
      <c r="O3450" s="545"/>
      <c r="P3450" s="549">
        <v>12503</v>
      </c>
      <c r="Q3450" s="549">
        <v>1</v>
      </c>
      <c r="R3450" s="549">
        <v>131</v>
      </c>
      <c r="S3450" s="548">
        <v>2244</v>
      </c>
      <c r="T3450" s="548"/>
      <c r="U3450" s="99"/>
    </row>
    <row r="3451" spans="1:21" ht="19.5" customHeight="1">
      <c r="A3451" s="545">
        <v>12504</v>
      </c>
      <c r="B3451" s="545" t="s">
        <v>7454</v>
      </c>
      <c r="C3451" s="545" t="s">
        <v>216</v>
      </c>
      <c r="D3451" s="546">
        <v>43738</v>
      </c>
      <c r="E3451" s="171" t="str">
        <f t="shared" si="53"/>
        <v>2019</v>
      </c>
      <c r="F3451" s="547">
        <v>156200</v>
      </c>
      <c r="G3451" s="548">
        <v>0.19</v>
      </c>
      <c r="H3451" s="547">
        <v>131260.5</v>
      </c>
      <c r="I3451" s="545" t="s">
        <v>12650</v>
      </c>
      <c r="J3451" s="545"/>
      <c r="K3451" s="545"/>
      <c r="L3451" s="545"/>
      <c r="M3451" s="548" t="s">
        <v>13758</v>
      </c>
      <c r="N3451" s="545" t="s">
        <v>13413</v>
      </c>
      <c r="O3451" s="545"/>
      <c r="P3451" s="549">
        <v>12504</v>
      </c>
      <c r="Q3451" s="549">
        <v>1</v>
      </c>
      <c r="R3451" s="549">
        <v>127</v>
      </c>
      <c r="S3451" s="548"/>
      <c r="T3451" s="548"/>
      <c r="U3451" s="99"/>
    </row>
    <row r="3452" spans="1:21" ht="19.5" customHeight="1">
      <c r="A3452" s="545">
        <v>12512</v>
      </c>
      <c r="B3452" s="545" t="s">
        <v>7412</v>
      </c>
      <c r="C3452" s="545" t="s">
        <v>4501</v>
      </c>
      <c r="D3452" s="546">
        <v>43749</v>
      </c>
      <c r="E3452" s="171" t="str">
        <f t="shared" si="53"/>
        <v>2019</v>
      </c>
      <c r="F3452" s="547">
        <v>982682521</v>
      </c>
      <c r="G3452" s="548">
        <v>0.19</v>
      </c>
      <c r="H3452" s="547">
        <v>825783631.09000003</v>
      </c>
      <c r="I3452" s="545" t="s">
        <v>12957</v>
      </c>
      <c r="J3452" s="545" t="s">
        <v>13297</v>
      </c>
      <c r="K3452" s="545" t="s">
        <v>16815</v>
      </c>
      <c r="L3452" s="545"/>
      <c r="M3452" s="548" t="s">
        <v>13758</v>
      </c>
      <c r="N3452" s="545" t="s">
        <v>13413</v>
      </c>
      <c r="O3452" s="545"/>
      <c r="P3452" s="549">
        <v>12512</v>
      </c>
      <c r="Q3452" s="549">
        <v>1</v>
      </c>
      <c r="R3452" s="549">
        <v>42</v>
      </c>
      <c r="S3452" s="548">
        <v>2257</v>
      </c>
      <c r="T3452" s="548"/>
      <c r="U3452" s="99"/>
    </row>
    <row r="3453" spans="1:21" ht="19.5" customHeight="1">
      <c r="A3453" s="545">
        <v>12513</v>
      </c>
      <c r="B3453" s="545" t="s">
        <v>7407</v>
      </c>
      <c r="C3453" s="545" t="s">
        <v>216</v>
      </c>
      <c r="D3453" s="546">
        <v>43759</v>
      </c>
      <c r="E3453" s="171" t="str">
        <f t="shared" si="53"/>
        <v>2019</v>
      </c>
      <c r="F3453" s="547">
        <v>26263598</v>
      </c>
      <c r="G3453" s="548">
        <v>0.19</v>
      </c>
      <c r="H3453" s="547">
        <v>22070250.420000002</v>
      </c>
      <c r="I3453" s="545" t="s">
        <v>12958</v>
      </c>
      <c r="J3453" s="545" t="s">
        <v>13323</v>
      </c>
      <c r="K3453" s="545" t="s">
        <v>16816</v>
      </c>
      <c r="L3453" s="545" t="s">
        <v>16817</v>
      </c>
      <c r="M3453" s="548" t="s">
        <v>13758</v>
      </c>
      <c r="N3453" s="545" t="s">
        <v>22197</v>
      </c>
      <c r="O3453" s="545" t="s">
        <v>16818</v>
      </c>
      <c r="P3453" s="549">
        <v>12513</v>
      </c>
      <c r="Q3453" s="549">
        <v>1</v>
      </c>
      <c r="R3453" s="549">
        <v>178</v>
      </c>
      <c r="S3453" s="548">
        <v>2255</v>
      </c>
      <c r="T3453" s="548">
        <v>2255</v>
      </c>
      <c r="U3453" s="99"/>
    </row>
    <row r="3454" spans="1:21" ht="19.5" customHeight="1">
      <c r="A3454" s="545">
        <v>12514</v>
      </c>
      <c r="B3454" s="545" t="s">
        <v>7406</v>
      </c>
      <c r="C3454" s="545" t="s">
        <v>216</v>
      </c>
      <c r="D3454" s="546">
        <v>43759</v>
      </c>
      <c r="E3454" s="171" t="str">
        <f t="shared" si="53"/>
        <v>2019</v>
      </c>
      <c r="F3454" s="547">
        <v>23714618</v>
      </c>
      <c r="G3454" s="548">
        <v>0.19</v>
      </c>
      <c r="H3454" s="547">
        <v>19928250.420000002</v>
      </c>
      <c r="I3454" s="545" t="s">
        <v>12959</v>
      </c>
      <c r="J3454" s="545" t="s">
        <v>13323</v>
      </c>
      <c r="K3454" s="545" t="s">
        <v>16819</v>
      </c>
      <c r="L3454" s="545" t="s">
        <v>16820</v>
      </c>
      <c r="M3454" s="548" t="s">
        <v>13758</v>
      </c>
      <c r="N3454" s="545" t="s">
        <v>22197</v>
      </c>
      <c r="O3454" s="545" t="s">
        <v>16821</v>
      </c>
      <c r="P3454" s="549">
        <v>12514</v>
      </c>
      <c r="Q3454" s="549">
        <v>1</v>
      </c>
      <c r="R3454" s="549">
        <v>177</v>
      </c>
      <c r="S3454" s="548">
        <v>2255</v>
      </c>
      <c r="T3454" s="548">
        <v>2255</v>
      </c>
      <c r="U3454" s="99"/>
    </row>
    <row r="3455" spans="1:21" ht="19.5" customHeight="1">
      <c r="A3455" s="545">
        <v>12515</v>
      </c>
      <c r="B3455" s="545" t="s">
        <v>7404</v>
      </c>
      <c r="C3455" s="545" t="s">
        <v>216</v>
      </c>
      <c r="D3455" s="546">
        <v>43760</v>
      </c>
      <c r="E3455" s="171" t="str">
        <f t="shared" si="53"/>
        <v>2019</v>
      </c>
      <c r="F3455" s="547">
        <v>14383530</v>
      </c>
      <c r="G3455" s="548">
        <v>0.19</v>
      </c>
      <c r="H3455" s="547">
        <v>12087000</v>
      </c>
      <c r="I3455" s="545" t="s">
        <v>12959</v>
      </c>
      <c r="J3455" s="545" t="s">
        <v>13323</v>
      </c>
      <c r="K3455" s="545" t="s">
        <v>16822</v>
      </c>
      <c r="L3455" s="545" t="s">
        <v>16823</v>
      </c>
      <c r="M3455" s="548" t="s">
        <v>13758</v>
      </c>
      <c r="N3455" s="545" t="s">
        <v>22197</v>
      </c>
      <c r="O3455" s="545" t="s">
        <v>16821</v>
      </c>
      <c r="P3455" s="549">
        <v>12515</v>
      </c>
      <c r="Q3455" s="549">
        <v>1</v>
      </c>
      <c r="R3455" s="549">
        <v>177</v>
      </c>
      <c r="S3455" s="548">
        <v>2255</v>
      </c>
      <c r="T3455" s="548">
        <v>2255</v>
      </c>
      <c r="U3455" s="99"/>
    </row>
    <row r="3456" spans="1:21" ht="19.5" customHeight="1">
      <c r="A3456" s="545">
        <v>12516</v>
      </c>
      <c r="B3456" s="545" t="s">
        <v>7403</v>
      </c>
      <c r="C3456" s="545" t="s">
        <v>216</v>
      </c>
      <c r="D3456" s="546">
        <v>43760</v>
      </c>
      <c r="E3456" s="171" t="str">
        <f t="shared" si="53"/>
        <v>2019</v>
      </c>
      <c r="F3456" s="547">
        <v>13373042</v>
      </c>
      <c r="G3456" s="548">
        <v>0.19</v>
      </c>
      <c r="H3456" s="547">
        <v>11237850.42</v>
      </c>
      <c r="I3456" s="545" t="s">
        <v>12959</v>
      </c>
      <c r="J3456" s="545" t="s">
        <v>13323</v>
      </c>
      <c r="K3456" s="545" t="s">
        <v>16824</v>
      </c>
      <c r="L3456" s="545" t="s">
        <v>16825</v>
      </c>
      <c r="M3456" s="548" t="s">
        <v>13758</v>
      </c>
      <c r="N3456" s="545" t="s">
        <v>22197</v>
      </c>
      <c r="O3456" s="545" t="s">
        <v>16821</v>
      </c>
      <c r="P3456" s="549">
        <v>12516</v>
      </c>
      <c r="Q3456" s="549">
        <v>1</v>
      </c>
      <c r="R3456" s="549">
        <v>177</v>
      </c>
      <c r="S3456" s="548">
        <v>2255</v>
      </c>
      <c r="T3456" s="548">
        <v>2255</v>
      </c>
      <c r="U3456" s="99"/>
    </row>
    <row r="3457" spans="1:21" ht="19.5" customHeight="1">
      <c r="A3457" s="545">
        <v>12517</v>
      </c>
      <c r="B3457" s="545" t="s">
        <v>7402</v>
      </c>
      <c r="C3457" s="545" t="s">
        <v>216</v>
      </c>
      <c r="D3457" s="546">
        <v>43760</v>
      </c>
      <c r="E3457" s="171" t="str">
        <f t="shared" si="53"/>
        <v>2019</v>
      </c>
      <c r="F3457" s="547">
        <v>7273697</v>
      </c>
      <c r="G3457" s="548">
        <v>0.19</v>
      </c>
      <c r="H3457" s="547">
        <v>6112350.4199999999</v>
      </c>
      <c r="I3457" s="545" t="s">
        <v>12958</v>
      </c>
      <c r="J3457" s="545" t="s">
        <v>13323</v>
      </c>
      <c r="K3457" s="545" t="s">
        <v>16826</v>
      </c>
      <c r="L3457" s="545" t="s">
        <v>16827</v>
      </c>
      <c r="M3457" s="548" t="s">
        <v>13758</v>
      </c>
      <c r="N3457" s="545" t="s">
        <v>22197</v>
      </c>
      <c r="O3457" s="545" t="s">
        <v>16821</v>
      </c>
      <c r="P3457" s="549">
        <v>12517</v>
      </c>
      <c r="Q3457" s="549">
        <v>1</v>
      </c>
      <c r="R3457" s="549">
        <v>178</v>
      </c>
      <c r="S3457" s="548">
        <v>2255</v>
      </c>
      <c r="T3457" s="548">
        <v>2255</v>
      </c>
      <c r="U3457" s="99"/>
    </row>
    <row r="3458" spans="1:21" ht="19.5" customHeight="1">
      <c r="A3458" s="545">
        <v>12518</v>
      </c>
      <c r="B3458" s="545" t="s">
        <v>7401</v>
      </c>
      <c r="C3458" s="545" t="s">
        <v>216</v>
      </c>
      <c r="D3458" s="546">
        <v>43760</v>
      </c>
      <c r="E3458" s="171" t="str">
        <f t="shared" si="53"/>
        <v>2019</v>
      </c>
      <c r="F3458" s="547">
        <v>35688100</v>
      </c>
      <c r="G3458" s="548">
        <v>0.19</v>
      </c>
      <c r="H3458" s="547">
        <v>29990000</v>
      </c>
      <c r="I3458" s="545" t="s">
        <v>12959</v>
      </c>
      <c r="J3458" s="545" t="s">
        <v>13323</v>
      </c>
      <c r="K3458" s="545" t="s">
        <v>16828</v>
      </c>
      <c r="L3458" s="545" t="s">
        <v>7401</v>
      </c>
      <c r="M3458" s="548" t="s">
        <v>13758</v>
      </c>
      <c r="N3458" s="545" t="s">
        <v>22197</v>
      </c>
      <c r="O3458" s="545" t="s">
        <v>16829</v>
      </c>
      <c r="P3458" s="549">
        <v>12518</v>
      </c>
      <c r="Q3458" s="549">
        <v>1</v>
      </c>
      <c r="R3458" s="549">
        <v>177</v>
      </c>
      <c r="S3458" s="548">
        <v>2255</v>
      </c>
      <c r="T3458" s="548">
        <v>2255</v>
      </c>
      <c r="U3458" s="99"/>
    </row>
    <row r="3459" spans="1:21" ht="19.5" customHeight="1">
      <c r="A3459" s="545">
        <v>12519</v>
      </c>
      <c r="B3459" s="545" t="s">
        <v>7366</v>
      </c>
      <c r="C3459" s="545" t="s">
        <v>216</v>
      </c>
      <c r="D3459" s="546">
        <v>43774</v>
      </c>
      <c r="E3459" s="171" t="str">
        <f t="shared" si="53"/>
        <v>2019</v>
      </c>
      <c r="F3459" s="547">
        <v>9058392</v>
      </c>
      <c r="G3459" s="548">
        <v>0.19</v>
      </c>
      <c r="H3459" s="547">
        <v>7612094.1200000001</v>
      </c>
      <c r="I3459" s="545" t="s">
        <v>12959</v>
      </c>
      <c r="J3459" s="545" t="s">
        <v>13323</v>
      </c>
      <c r="K3459" s="545" t="s">
        <v>16830</v>
      </c>
      <c r="L3459" s="545" t="s">
        <v>16831</v>
      </c>
      <c r="M3459" s="548" t="s">
        <v>13758</v>
      </c>
      <c r="N3459" s="545" t="s">
        <v>13413</v>
      </c>
      <c r="O3459" s="545" t="s">
        <v>16832</v>
      </c>
      <c r="P3459" s="549">
        <v>12519</v>
      </c>
      <c r="Q3459" s="549">
        <v>1</v>
      </c>
      <c r="R3459" s="549">
        <v>177</v>
      </c>
      <c r="S3459" s="548">
        <v>2255</v>
      </c>
      <c r="T3459" s="548"/>
      <c r="U3459" s="99"/>
    </row>
    <row r="3460" spans="1:21" ht="19.5" customHeight="1">
      <c r="A3460" s="545">
        <v>12520</v>
      </c>
      <c r="B3460" s="545" t="s">
        <v>7400</v>
      </c>
      <c r="C3460" s="545" t="s">
        <v>216</v>
      </c>
      <c r="D3460" s="546">
        <v>43760</v>
      </c>
      <c r="E3460" s="171" t="str">
        <f t="shared" ref="E3460:E3523" si="54">TEXT(D3460,"YYYY")</f>
        <v>2019</v>
      </c>
      <c r="F3460" s="547">
        <v>15202845</v>
      </c>
      <c r="G3460" s="548">
        <v>0.19</v>
      </c>
      <c r="H3460" s="547">
        <v>12775500</v>
      </c>
      <c r="I3460" s="545" t="s">
        <v>12959</v>
      </c>
      <c r="J3460" s="545" t="s">
        <v>13323</v>
      </c>
      <c r="K3460" s="545" t="s">
        <v>16833</v>
      </c>
      <c r="L3460" s="545" t="s">
        <v>7400</v>
      </c>
      <c r="M3460" s="548" t="s">
        <v>13758</v>
      </c>
      <c r="N3460" s="545" t="s">
        <v>22197</v>
      </c>
      <c r="O3460" s="545" t="s">
        <v>16834</v>
      </c>
      <c r="P3460" s="549">
        <v>12520</v>
      </c>
      <c r="Q3460" s="549">
        <v>1</v>
      </c>
      <c r="R3460" s="549">
        <v>177</v>
      </c>
      <c r="S3460" s="548">
        <v>2255</v>
      </c>
      <c r="T3460" s="548">
        <v>2255</v>
      </c>
      <c r="U3460" s="99"/>
    </row>
    <row r="3461" spans="1:21" ht="19.5" customHeight="1">
      <c r="A3461" s="545">
        <v>12521</v>
      </c>
      <c r="B3461" s="545" t="s">
        <v>7390</v>
      </c>
      <c r="C3461" s="545" t="s">
        <v>216</v>
      </c>
      <c r="D3461" s="546">
        <v>43761</v>
      </c>
      <c r="E3461" s="171" t="str">
        <f t="shared" si="54"/>
        <v>2019</v>
      </c>
      <c r="F3461" s="547">
        <v>6554816</v>
      </c>
      <c r="G3461" s="548">
        <v>0.19</v>
      </c>
      <c r="H3461" s="547">
        <v>5508248.7400000002</v>
      </c>
      <c r="I3461" s="545" t="s">
        <v>12959</v>
      </c>
      <c r="J3461" s="545" t="s">
        <v>13323</v>
      </c>
      <c r="K3461" s="545" t="s">
        <v>16835</v>
      </c>
      <c r="L3461" s="545" t="s">
        <v>16836</v>
      </c>
      <c r="M3461" s="548" t="s">
        <v>13758</v>
      </c>
      <c r="N3461" s="545" t="s">
        <v>13413</v>
      </c>
      <c r="O3461" s="545" t="s">
        <v>16837</v>
      </c>
      <c r="P3461" s="549">
        <v>12521</v>
      </c>
      <c r="Q3461" s="549">
        <v>1</v>
      </c>
      <c r="R3461" s="549">
        <v>177</v>
      </c>
      <c r="S3461" s="548">
        <v>2255</v>
      </c>
      <c r="T3461" s="548"/>
      <c r="U3461" s="99"/>
    </row>
    <row r="3462" spans="1:21" ht="19.5" customHeight="1">
      <c r="A3462" s="545">
        <v>12522</v>
      </c>
      <c r="B3462" s="545" t="s">
        <v>7399</v>
      </c>
      <c r="C3462" s="545" t="s">
        <v>216</v>
      </c>
      <c r="D3462" s="546">
        <v>43760</v>
      </c>
      <c r="E3462" s="171" t="str">
        <f t="shared" si="54"/>
        <v>2019</v>
      </c>
      <c r="F3462" s="547">
        <v>22750674.66</v>
      </c>
      <c r="G3462" s="548">
        <v>0.19</v>
      </c>
      <c r="H3462" s="547">
        <v>19118214</v>
      </c>
      <c r="I3462" s="545" t="s">
        <v>12959</v>
      </c>
      <c r="J3462" s="545" t="s">
        <v>13323</v>
      </c>
      <c r="K3462" s="545" t="s">
        <v>16838</v>
      </c>
      <c r="L3462" s="545" t="s">
        <v>16839</v>
      </c>
      <c r="M3462" s="548" t="s">
        <v>13758</v>
      </c>
      <c r="N3462" s="545" t="s">
        <v>22197</v>
      </c>
      <c r="O3462" s="545" t="s">
        <v>16840</v>
      </c>
      <c r="P3462" s="549">
        <v>12522</v>
      </c>
      <c r="Q3462" s="549">
        <v>1</v>
      </c>
      <c r="R3462" s="549">
        <v>177</v>
      </c>
      <c r="S3462" s="548">
        <v>2255</v>
      </c>
      <c r="T3462" s="548">
        <v>2255</v>
      </c>
      <c r="U3462" s="99"/>
    </row>
    <row r="3463" spans="1:21" ht="19.5" customHeight="1">
      <c r="A3463" s="545">
        <v>12523</v>
      </c>
      <c r="B3463" s="545" t="s">
        <v>7365</v>
      </c>
      <c r="C3463" s="545" t="s">
        <v>216</v>
      </c>
      <c r="D3463" s="546">
        <v>43774</v>
      </c>
      <c r="E3463" s="171" t="str">
        <f t="shared" si="54"/>
        <v>2019</v>
      </c>
      <c r="F3463" s="547">
        <v>2285082.0099999998</v>
      </c>
      <c r="G3463" s="548">
        <v>0.19</v>
      </c>
      <c r="H3463" s="547">
        <v>1920236.98</v>
      </c>
      <c r="I3463" s="545" t="s">
        <v>12959</v>
      </c>
      <c r="J3463" s="545" t="s">
        <v>13323</v>
      </c>
      <c r="K3463" s="545" t="s">
        <v>7365</v>
      </c>
      <c r="L3463" s="545" t="s">
        <v>7365</v>
      </c>
      <c r="M3463" s="548" t="s">
        <v>13758</v>
      </c>
      <c r="N3463" s="545" t="s">
        <v>13413</v>
      </c>
      <c r="O3463" s="545" t="s">
        <v>16837</v>
      </c>
      <c r="P3463" s="549">
        <v>12523</v>
      </c>
      <c r="Q3463" s="549">
        <v>1</v>
      </c>
      <c r="R3463" s="549">
        <v>177</v>
      </c>
      <c r="S3463" s="548">
        <v>2255</v>
      </c>
      <c r="T3463" s="548"/>
      <c r="U3463" s="99"/>
    </row>
    <row r="3464" spans="1:21" ht="19.5" customHeight="1">
      <c r="A3464" s="545">
        <v>12524</v>
      </c>
      <c r="B3464" s="545" t="s">
        <v>7398</v>
      </c>
      <c r="C3464" s="545" t="s">
        <v>216</v>
      </c>
      <c r="D3464" s="546">
        <v>43760</v>
      </c>
      <c r="E3464" s="171" t="str">
        <f t="shared" si="54"/>
        <v>2019</v>
      </c>
      <c r="F3464" s="547">
        <v>2794905.17</v>
      </c>
      <c r="G3464" s="548">
        <v>0.19</v>
      </c>
      <c r="H3464" s="547">
        <v>2348659.81</v>
      </c>
      <c r="I3464" s="545" t="s">
        <v>12959</v>
      </c>
      <c r="J3464" s="545" t="s">
        <v>13323</v>
      </c>
      <c r="K3464" s="545" t="s">
        <v>16841</v>
      </c>
      <c r="L3464" s="545" t="s">
        <v>7398</v>
      </c>
      <c r="M3464" s="548" t="s">
        <v>13758</v>
      </c>
      <c r="N3464" s="545" t="s">
        <v>13413</v>
      </c>
      <c r="O3464" s="545" t="s">
        <v>16837</v>
      </c>
      <c r="P3464" s="549">
        <v>12524</v>
      </c>
      <c r="Q3464" s="549">
        <v>1</v>
      </c>
      <c r="R3464" s="549">
        <v>177</v>
      </c>
      <c r="S3464" s="548">
        <v>2255</v>
      </c>
      <c r="T3464" s="548"/>
      <c r="U3464" s="99"/>
    </row>
    <row r="3465" spans="1:21" ht="19.5" customHeight="1">
      <c r="A3465" s="545">
        <v>12525</v>
      </c>
      <c r="B3465" s="545" t="s">
        <v>7364</v>
      </c>
      <c r="C3465" s="545" t="s">
        <v>216</v>
      </c>
      <c r="D3465" s="546">
        <v>43774</v>
      </c>
      <c r="E3465" s="171" t="str">
        <f t="shared" si="54"/>
        <v>2019</v>
      </c>
      <c r="F3465" s="547">
        <v>19798188</v>
      </c>
      <c r="G3465" s="548">
        <v>0.19</v>
      </c>
      <c r="H3465" s="547">
        <v>16637132.77</v>
      </c>
      <c r="I3465" s="545" t="s">
        <v>12959</v>
      </c>
      <c r="J3465" s="545" t="s">
        <v>13323</v>
      </c>
      <c r="K3465" s="545" t="s">
        <v>16842</v>
      </c>
      <c r="L3465" s="545" t="s">
        <v>7364</v>
      </c>
      <c r="M3465" s="548" t="s">
        <v>13758</v>
      </c>
      <c r="N3465" s="545" t="s">
        <v>13413</v>
      </c>
      <c r="O3465" s="545" t="s">
        <v>16843</v>
      </c>
      <c r="P3465" s="549">
        <v>12525</v>
      </c>
      <c r="Q3465" s="549">
        <v>1</v>
      </c>
      <c r="R3465" s="549">
        <v>177</v>
      </c>
      <c r="S3465" s="548">
        <v>2255</v>
      </c>
      <c r="T3465" s="548"/>
      <c r="U3465" s="99"/>
    </row>
    <row r="3466" spans="1:21" ht="19.5" customHeight="1">
      <c r="A3466" s="545">
        <v>12526</v>
      </c>
      <c r="B3466" s="545" t="s">
        <v>7397</v>
      </c>
      <c r="C3466" s="545" t="s">
        <v>216</v>
      </c>
      <c r="D3466" s="546">
        <v>43760</v>
      </c>
      <c r="E3466" s="171" t="str">
        <f t="shared" si="54"/>
        <v>2019</v>
      </c>
      <c r="F3466" s="547">
        <v>15259123.52</v>
      </c>
      <c r="G3466" s="548">
        <v>0.19</v>
      </c>
      <c r="H3466" s="547">
        <v>12822792.869999999</v>
      </c>
      <c r="I3466" s="545" t="s">
        <v>12959</v>
      </c>
      <c r="J3466" s="545" t="s">
        <v>13323</v>
      </c>
      <c r="K3466" s="545" t="s">
        <v>16844</v>
      </c>
      <c r="L3466" s="545" t="s">
        <v>7397</v>
      </c>
      <c r="M3466" s="548" t="s">
        <v>13758</v>
      </c>
      <c r="N3466" s="545" t="s">
        <v>13413</v>
      </c>
      <c r="O3466" s="545" t="s">
        <v>16843</v>
      </c>
      <c r="P3466" s="549">
        <v>12526</v>
      </c>
      <c r="Q3466" s="549">
        <v>1</v>
      </c>
      <c r="R3466" s="549">
        <v>177</v>
      </c>
      <c r="S3466" s="548">
        <v>2255</v>
      </c>
      <c r="T3466" s="548"/>
      <c r="U3466" s="99"/>
    </row>
    <row r="3467" spans="1:21" ht="19.5" customHeight="1">
      <c r="A3467" s="545">
        <v>12527</v>
      </c>
      <c r="B3467" s="545" t="s">
        <v>7396</v>
      </c>
      <c r="C3467" s="545" t="s">
        <v>216</v>
      </c>
      <c r="D3467" s="546">
        <v>43760</v>
      </c>
      <c r="E3467" s="171" t="str">
        <f t="shared" si="54"/>
        <v>2019</v>
      </c>
      <c r="F3467" s="547">
        <v>29883282.02</v>
      </c>
      <c r="G3467" s="548">
        <v>0.19</v>
      </c>
      <c r="H3467" s="547">
        <v>25112001.699999999</v>
      </c>
      <c r="I3467" s="545" t="s">
        <v>12959</v>
      </c>
      <c r="J3467" s="545" t="s">
        <v>13323</v>
      </c>
      <c r="K3467" s="545"/>
      <c r="L3467" s="545" t="s">
        <v>7396</v>
      </c>
      <c r="M3467" s="548" t="s">
        <v>13758</v>
      </c>
      <c r="N3467" s="545" t="s">
        <v>13413</v>
      </c>
      <c r="O3467" s="545"/>
      <c r="P3467" s="549">
        <v>12527</v>
      </c>
      <c r="Q3467" s="549">
        <v>1</v>
      </c>
      <c r="R3467" s="549">
        <v>177</v>
      </c>
      <c r="S3467" s="548">
        <v>2255</v>
      </c>
      <c r="T3467" s="548"/>
      <c r="U3467" s="99"/>
    </row>
    <row r="3468" spans="1:21" ht="19.5" customHeight="1">
      <c r="A3468" s="545">
        <v>12528</v>
      </c>
      <c r="B3468" s="545" t="s">
        <v>7395</v>
      </c>
      <c r="C3468" s="545" t="s">
        <v>216</v>
      </c>
      <c r="D3468" s="546">
        <v>43760</v>
      </c>
      <c r="E3468" s="171" t="str">
        <f t="shared" si="54"/>
        <v>2019</v>
      </c>
      <c r="F3468" s="547">
        <v>13901672.82</v>
      </c>
      <c r="G3468" s="548">
        <v>0.19</v>
      </c>
      <c r="H3468" s="547">
        <v>11682078</v>
      </c>
      <c r="I3468" s="545" t="s">
        <v>12959</v>
      </c>
      <c r="J3468" s="545" t="s">
        <v>13323</v>
      </c>
      <c r="K3468" s="545" t="s">
        <v>16845</v>
      </c>
      <c r="L3468" s="545" t="s">
        <v>16846</v>
      </c>
      <c r="M3468" s="548" t="s">
        <v>13758</v>
      </c>
      <c r="N3468" s="545" t="s">
        <v>22197</v>
      </c>
      <c r="O3468" s="545" t="s">
        <v>16834</v>
      </c>
      <c r="P3468" s="549">
        <v>12528</v>
      </c>
      <c r="Q3468" s="549">
        <v>1</v>
      </c>
      <c r="R3468" s="549">
        <v>177</v>
      </c>
      <c r="S3468" s="548">
        <v>2255</v>
      </c>
      <c r="T3468" s="548">
        <v>2255</v>
      </c>
      <c r="U3468" s="99"/>
    </row>
    <row r="3469" spans="1:21" ht="19.5" customHeight="1">
      <c r="A3469" s="545">
        <v>12529</v>
      </c>
      <c r="B3469" s="545" t="s">
        <v>7394</v>
      </c>
      <c r="C3469" s="545" t="s">
        <v>216</v>
      </c>
      <c r="D3469" s="546">
        <v>43760</v>
      </c>
      <c r="E3469" s="171" t="str">
        <f t="shared" si="54"/>
        <v>2019</v>
      </c>
      <c r="F3469" s="547">
        <v>20711399.010000002</v>
      </c>
      <c r="G3469" s="548">
        <v>0.19</v>
      </c>
      <c r="H3469" s="547">
        <v>17404536.98</v>
      </c>
      <c r="I3469" s="545" t="s">
        <v>12960</v>
      </c>
      <c r="J3469" s="545" t="s">
        <v>13323</v>
      </c>
      <c r="K3469" s="545" t="s">
        <v>16847</v>
      </c>
      <c r="L3469" s="545" t="s">
        <v>16848</v>
      </c>
      <c r="M3469" s="548" t="s">
        <v>13758</v>
      </c>
      <c r="N3469" s="545" t="s">
        <v>22197</v>
      </c>
      <c r="O3469" s="545" t="s">
        <v>16849</v>
      </c>
      <c r="P3469" s="549">
        <v>12529</v>
      </c>
      <c r="Q3469" s="549">
        <v>1</v>
      </c>
      <c r="R3469" s="549">
        <v>179</v>
      </c>
      <c r="S3469" s="548">
        <v>2255</v>
      </c>
      <c r="T3469" s="548">
        <v>2255</v>
      </c>
      <c r="U3469" s="99"/>
    </row>
    <row r="3470" spans="1:21" ht="19.5" customHeight="1">
      <c r="A3470" s="545">
        <v>12530</v>
      </c>
      <c r="B3470" s="545" t="s">
        <v>7393</v>
      </c>
      <c r="C3470" s="545" t="s">
        <v>216</v>
      </c>
      <c r="D3470" s="546">
        <v>43760</v>
      </c>
      <c r="E3470" s="171" t="str">
        <f t="shared" si="54"/>
        <v>2019</v>
      </c>
      <c r="F3470" s="547">
        <v>15649623</v>
      </c>
      <c r="G3470" s="548">
        <v>0.19</v>
      </c>
      <c r="H3470" s="547">
        <v>13150943.699999999</v>
      </c>
      <c r="I3470" s="545" t="s">
        <v>12960</v>
      </c>
      <c r="J3470" s="545" t="s">
        <v>13323</v>
      </c>
      <c r="K3470" s="545" t="s">
        <v>16850</v>
      </c>
      <c r="L3470" s="545" t="s">
        <v>16851</v>
      </c>
      <c r="M3470" s="548" t="s">
        <v>13758</v>
      </c>
      <c r="N3470" s="545" t="s">
        <v>22197</v>
      </c>
      <c r="O3470" s="545" t="s">
        <v>16852</v>
      </c>
      <c r="P3470" s="549">
        <v>12530</v>
      </c>
      <c r="Q3470" s="549">
        <v>1</v>
      </c>
      <c r="R3470" s="549">
        <v>179</v>
      </c>
      <c r="S3470" s="548">
        <v>2255</v>
      </c>
      <c r="T3470" s="548">
        <v>2255</v>
      </c>
      <c r="U3470" s="99"/>
    </row>
    <row r="3471" spans="1:21" ht="19.5" customHeight="1">
      <c r="A3471" s="545">
        <v>12531</v>
      </c>
      <c r="B3471" s="545" t="s">
        <v>7392</v>
      </c>
      <c r="C3471" s="545" t="s">
        <v>216</v>
      </c>
      <c r="D3471" s="546">
        <v>43760</v>
      </c>
      <c r="E3471" s="171" t="str">
        <f t="shared" si="54"/>
        <v>2019</v>
      </c>
      <c r="F3471" s="547">
        <v>27029513.629999999</v>
      </c>
      <c r="G3471" s="548">
        <v>0.19</v>
      </c>
      <c r="H3471" s="547">
        <v>22713877</v>
      </c>
      <c r="I3471" s="545" t="s">
        <v>12959</v>
      </c>
      <c r="J3471" s="545" t="s">
        <v>13323</v>
      </c>
      <c r="K3471" s="545" t="s">
        <v>16853</v>
      </c>
      <c r="L3471" s="545" t="s">
        <v>16854</v>
      </c>
      <c r="M3471" s="548" t="s">
        <v>13758</v>
      </c>
      <c r="N3471" s="545" t="s">
        <v>22197</v>
      </c>
      <c r="O3471" s="545" t="s">
        <v>16855</v>
      </c>
      <c r="P3471" s="549">
        <v>12531</v>
      </c>
      <c r="Q3471" s="549">
        <v>1</v>
      </c>
      <c r="R3471" s="549">
        <v>177</v>
      </c>
      <c r="S3471" s="548">
        <v>2255</v>
      </c>
      <c r="T3471" s="548">
        <v>2255</v>
      </c>
      <c r="U3471" s="99"/>
    </row>
    <row r="3472" spans="1:21" ht="19.5" customHeight="1">
      <c r="A3472" s="545">
        <v>12532</v>
      </c>
      <c r="B3472" s="545" t="s">
        <v>7389</v>
      </c>
      <c r="C3472" s="545" t="s">
        <v>216</v>
      </c>
      <c r="D3472" s="546">
        <v>43761</v>
      </c>
      <c r="E3472" s="171" t="str">
        <f t="shared" si="54"/>
        <v>2019</v>
      </c>
      <c r="F3472" s="547">
        <v>20083229.010000002</v>
      </c>
      <c r="G3472" s="548">
        <v>0.19</v>
      </c>
      <c r="H3472" s="547">
        <v>16876663.030000001</v>
      </c>
      <c r="I3472" s="545" t="s">
        <v>12960</v>
      </c>
      <c r="J3472" s="545" t="s">
        <v>13323</v>
      </c>
      <c r="K3472" s="545" t="s">
        <v>16856</v>
      </c>
      <c r="L3472" s="545" t="s">
        <v>16857</v>
      </c>
      <c r="M3472" s="548" t="s">
        <v>13758</v>
      </c>
      <c r="N3472" s="545" t="s">
        <v>22197</v>
      </c>
      <c r="O3472" s="545" t="s">
        <v>16858</v>
      </c>
      <c r="P3472" s="549">
        <v>12532</v>
      </c>
      <c r="Q3472" s="549">
        <v>1</v>
      </c>
      <c r="R3472" s="549">
        <v>179</v>
      </c>
      <c r="S3472" s="548">
        <v>2255</v>
      </c>
      <c r="T3472" s="548">
        <v>2255</v>
      </c>
      <c r="U3472" s="99"/>
    </row>
    <row r="3473" spans="1:21" ht="19.5" customHeight="1">
      <c r="A3473" s="545">
        <v>12533</v>
      </c>
      <c r="B3473" s="545" t="s">
        <v>7388</v>
      </c>
      <c r="C3473" s="545" t="s">
        <v>216</v>
      </c>
      <c r="D3473" s="546">
        <v>43761</v>
      </c>
      <c r="E3473" s="171" t="str">
        <f t="shared" si="54"/>
        <v>2019</v>
      </c>
      <c r="F3473" s="547">
        <v>15012086.810000001</v>
      </c>
      <c r="G3473" s="548">
        <v>0.19</v>
      </c>
      <c r="H3473" s="547">
        <v>12615199</v>
      </c>
      <c r="I3473" s="545" t="s">
        <v>12959</v>
      </c>
      <c r="J3473" s="545" t="s">
        <v>13323</v>
      </c>
      <c r="K3473" s="545" t="s">
        <v>16859</v>
      </c>
      <c r="L3473" s="545" t="s">
        <v>7388</v>
      </c>
      <c r="M3473" s="548" t="s">
        <v>13758</v>
      </c>
      <c r="N3473" s="545" t="s">
        <v>13413</v>
      </c>
      <c r="O3473" s="545" t="s">
        <v>16860</v>
      </c>
      <c r="P3473" s="549">
        <v>12533</v>
      </c>
      <c r="Q3473" s="549">
        <v>1</v>
      </c>
      <c r="R3473" s="549">
        <v>177</v>
      </c>
      <c r="S3473" s="548">
        <v>2255</v>
      </c>
      <c r="T3473" s="548"/>
      <c r="U3473" s="99"/>
    </row>
    <row r="3474" spans="1:21" ht="19.5" customHeight="1">
      <c r="A3474" s="545">
        <v>12534</v>
      </c>
      <c r="B3474" s="545" t="s">
        <v>7387</v>
      </c>
      <c r="C3474" s="545" t="s">
        <v>216</v>
      </c>
      <c r="D3474" s="546">
        <v>43761</v>
      </c>
      <c r="E3474" s="171" t="str">
        <f t="shared" si="54"/>
        <v>2019</v>
      </c>
      <c r="F3474" s="547">
        <v>29105208.309999999</v>
      </c>
      <c r="G3474" s="548">
        <v>0.19</v>
      </c>
      <c r="H3474" s="547">
        <v>24458158.239999998</v>
      </c>
      <c r="I3474" s="545" t="s">
        <v>12959</v>
      </c>
      <c r="J3474" s="545" t="s">
        <v>13323</v>
      </c>
      <c r="K3474" s="545" t="s">
        <v>16861</v>
      </c>
      <c r="L3474" s="545" t="s">
        <v>7387</v>
      </c>
      <c r="M3474" s="548" t="s">
        <v>13758</v>
      </c>
      <c r="N3474" s="545" t="s">
        <v>13413</v>
      </c>
      <c r="O3474" s="545" t="s">
        <v>16862</v>
      </c>
      <c r="P3474" s="549">
        <v>12534</v>
      </c>
      <c r="Q3474" s="549">
        <v>1</v>
      </c>
      <c r="R3474" s="549">
        <v>177</v>
      </c>
      <c r="S3474" s="548">
        <v>2255</v>
      </c>
      <c r="T3474" s="548"/>
      <c r="U3474" s="99"/>
    </row>
    <row r="3475" spans="1:21" ht="19.5" customHeight="1">
      <c r="A3475" s="545">
        <v>12535</v>
      </c>
      <c r="B3475" s="545" t="s">
        <v>7386</v>
      </c>
      <c r="C3475" s="545" t="s">
        <v>216</v>
      </c>
      <c r="D3475" s="546">
        <v>43761</v>
      </c>
      <c r="E3475" s="171" t="str">
        <f t="shared" si="54"/>
        <v>2019</v>
      </c>
      <c r="F3475" s="547">
        <v>12526982</v>
      </c>
      <c r="G3475" s="548">
        <v>0.19</v>
      </c>
      <c r="H3475" s="547">
        <v>10526875.630000001</v>
      </c>
      <c r="I3475" s="545" t="s">
        <v>12960</v>
      </c>
      <c r="J3475" s="545" t="s">
        <v>13323</v>
      </c>
      <c r="K3475" s="545" t="s">
        <v>16863</v>
      </c>
      <c r="L3475" s="545" t="s">
        <v>16864</v>
      </c>
      <c r="M3475" s="548" t="s">
        <v>13758</v>
      </c>
      <c r="N3475" s="545" t="s">
        <v>22197</v>
      </c>
      <c r="O3475" s="545" t="s">
        <v>16865</v>
      </c>
      <c r="P3475" s="549">
        <v>12535</v>
      </c>
      <c r="Q3475" s="549">
        <v>1</v>
      </c>
      <c r="R3475" s="549">
        <v>179</v>
      </c>
      <c r="S3475" s="548">
        <v>2255</v>
      </c>
      <c r="T3475" s="548">
        <v>2255</v>
      </c>
      <c r="U3475" s="99"/>
    </row>
    <row r="3476" spans="1:21" ht="19.5" customHeight="1">
      <c r="A3476" s="545">
        <v>12536</v>
      </c>
      <c r="B3476" s="545" t="s">
        <v>7385</v>
      </c>
      <c r="C3476" s="545" t="s">
        <v>216</v>
      </c>
      <c r="D3476" s="546">
        <v>43761</v>
      </c>
      <c r="E3476" s="171" t="str">
        <f t="shared" si="54"/>
        <v>2019</v>
      </c>
      <c r="F3476" s="547">
        <v>12526982</v>
      </c>
      <c r="G3476" s="548">
        <v>0.19</v>
      </c>
      <c r="H3476" s="547">
        <v>10526875.630000001</v>
      </c>
      <c r="I3476" s="545" t="s">
        <v>12960</v>
      </c>
      <c r="J3476" s="545" t="s">
        <v>13323</v>
      </c>
      <c r="K3476" s="545" t="s">
        <v>16866</v>
      </c>
      <c r="L3476" s="545" t="s">
        <v>16867</v>
      </c>
      <c r="M3476" s="548" t="s">
        <v>13758</v>
      </c>
      <c r="N3476" s="545" t="s">
        <v>22197</v>
      </c>
      <c r="O3476" s="545" t="s">
        <v>16868</v>
      </c>
      <c r="P3476" s="549">
        <v>12536</v>
      </c>
      <c r="Q3476" s="549">
        <v>1</v>
      </c>
      <c r="R3476" s="549">
        <v>179</v>
      </c>
      <c r="S3476" s="548">
        <v>2255</v>
      </c>
      <c r="T3476" s="548">
        <v>2255</v>
      </c>
      <c r="U3476" s="99"/>
    </row>
    <row r="3477" spans="1:21" ht="19.5" customHeight="1">
      <c r="A3477" s="545">
        <v>12537</v>
      </c>
      <c r="B3477" s="545" t="s">
        <v>7384</v>
      </c>
      <c r="C3477" s="545" t="s">
        <v>216</v>
      </c>
      <c r="D3477" s="546">
        <v>43761</v>
      </c>
      <c r="E3477" s="171" t="str">
        <f t="shared" si="54"/>
        <v>2019</v>
      </c>
      <c r="F3477" s="547">
        <v>4936920.87</v>
      </c>
      <c r="G3477" s="548">
        <v>0.19</v>
      </c>
      <c r="H3477" s="547">
        <v>4148673</v>
      </c>
      <c r="I3477" s="545" t="s">
        <v>12959</v>
      </c>
      <c r="J3477" s="545" t="s">
        <v>13323</v>
      </c>
      <c r="K3477" s="545" t="s">
        <v>16869</v>
      </c>
      <c r="L3477" s="545" t="s">
        <v>16870</v>
      </c>
      <c r="M3477" s="548" t="s">
        <v>13758</v>
      </c>
      <c r="N3477" s="545" t="s">
        <v>22197</v>
      </c>
      <c r="O3477" s="545" t="s">
        <v>16834</v>
      </c>
      <c r="P3477" s="549">
        <v>12537</v>
      </c>
      <c r="Q3477" s="549">
        <v>1</v>
      </c>
      <c r="R3477" s="549">
        <v>177</v>
      </c>
      <c r="S3477" s="548">
        <v>2255</v>
      </c>
      <c r="T3477" s="548">
        <v>2255</v>
      </c>
      <c r="U3477" s="99"/>
    </row>
    <row r="3478" spans="1:21" ht="19.5" customHeight="1">
      <c r="A3478" s="545">
        <v>12538</v>
      </c>
      <c r="B3478" s="545" t="s">
        <v>7383</v>
      </c>
      <c r="C3478" s="545" t="s">
        <v>216</v>
      </c>
      <c r="D3478" s="546">
        <v>43761</v>
      </c>
      <c r="E3478" s="171" t="str">
        <f t="shared" si="54"/>
        <v>2019</v>
      </c>
      <c r="F3478" s="547">
        <v>11152292</v>
      </c>
      <c r="G3478" s="548">
        <v>0.19</v>
      </c>
      <c r="H3478" s="547">
        <v>9371673.9499999993</v>
      </c>
      <c r="I3478" s="545" t="s">
        <v>12960</v>
      </c>
      <c r="J3478" s="545" t="s">
        <v>13323</v>
      </c>
      <c r="K3478" s="545" t="s">
        <v>16871</v>
      </c>
      <c r="L3478" s="545" t="s">
        <v>16872</v>
      </c>
      <c r="M3478" s="548" t="s">
        <v>13758</v>
      </c>
      <c r="N3478" s="545" t="s">
        <v>22197</v>
      </c>
      <c r="O3478" s="545" t="s">
        <v>16873</v>
      </c>
      <c r="P3478" s="549">
        <v>12538</v>
      </c>
      <c r="Q3478" s="549">
        <v>1</v>
      </c>
      <c r="R3478" s="549">
        <v>179</v>
      </c>
      <c r="S3478" s="548">
        <v>2255</v>
      </c>
      <c r="T3478" s="548">
        <v>2255</v>
      </c>
      <c r="U3478" s="99"/>
    </row>
    <row r="3479" spans="1:21" ht="19.5" customHeight="1">
      <c r="A3479" s="545">
        <v>12539</v>
      </c>
      <c r="B3479" s="545" t="s">
        <v>7382</v>
      </c>
      <c r="C3479" s="545" t="s">
        <v>216</v>
      </c>
      <c r="D3479" s="546">
        <v>43761</v>
      </c>
      <c r="E3479" s="171" t="str">
        <f t="shared" si="54"/>
        <v>2019</v>
      </c>
      <c r="F3479" s="547">
        <v>17496803.239999998</v>
      </c>
      <c r="G3479" s="548">
        <v>0.19</v>
      </c>
      <c r="H3479" s="547">
        <v>14703196</v>
      </c>
      <c r="I3479" s="545" t="s">
        <v>12959</v>
      </c>
      <c r="J3479" s="545" t="s">
        <v>13323</v>
      </c>
      <c r="K3479" s="545" t="s">
        <v>16874</v>
      </c>
      <c r="L3479" s="545" t="s">
        <v>16875</v>
      </c>
      <c r="M3479" s="548" t="s">
        <v>13758</v>
      </c>
      <c r="N3479" s="545" t="s">
        <v>22197</v>
      </c>
      <c r="O3479" s="545" t="s">
        <v>16876</v>
      </c>
      <c r="P3479" s="549">
        <v>12539</v>
      </c>
      <c r="Q3479" s="549">
        <v>1</v>
      </c>
      <c r="R3479" s="549">
        <v>177</v>
      </c>
      <c r="S3479" s="548">
        <v>2255</v>
      </c>
      <c r="T3479" s="548">
        <v>2255</v>
      </c>
      <c r="U3479" s="99"/>
    </row>
    <row r="3480" spans="1:21" ht="19.5" customHeight="1">
      <c r="A3480" s="545">
        <v>12540</v>
      </c>
      <c r="B3480" s="545" t="s">
        <v>7381</v>
      </c>
      <c r="C3480" s="545" t="s">
        <v>216</v>
      </c>
      <c r="D3480" s="546">
        <v>43761</v>
      </c>
      <c r="E3480" s="171" t="str">
        <f t="shared" si="54"/>
        <v>2019</v>
      </c>
      <c r="F3480" s="547">
        <v>21439711.010000002</v>
      </c>
      <c r="G3480" s="548">
        <v>0.19</v>
      </c>
      <c r="H3480" s="547">
        <v>18016563.870000001</v>
      </c>
      <c r="I3480" s="545" t="s">
        <v>12960</v>
      </c>
      <c r="J3480" s="545" t="s">
        <v>13323</v>
      </c>
      <c r="K3480" s="545" t="s">
        <v>16877</v>
      </c>
      <c r="L3480" s="545" t="s">
        <v>16878</v>
      </c>
      <c r="M3480" s="548" t="s">
        <v>13758</v>
      </c>
      <c r="N3480" s="545" t="s">
        <v>22197</v>
      </c>
      <c r="O3480" s="545" t="s">
        <v>16879</v>
      </c>
      <c r="P3480" s="549">
        <v>12540</v>
      </c>
      <c r="Q3480" s="549">
        <v>1</v>
      </c>
      <c r="R3480" s="549">
        <v>179</v>
      </c>
      <c r="S3480" s="548">
        <v>2255</v>
      </c>
      <c r="T3480" s="548">
        <v>2255</v>
      </c>
      <c r="U3480" s="99"/>
    </row>
    <row r="3481" spans="1:21" ht="19.5" customHeight="1">
      <c r="A3481" s="545">
        <v>12541</v>
      </c>
      <c r="B3481" s="545" t="s">
        <v>7380</v>
      </c>
      <c r="C3481" s="545" t="s">
        <v>216</v>
      </c>
      <c r="D3481" s="546">
        <v>44593</v>
      </c>
      <c r="E3481" s="171" t="str">
        <f t="shared" si="54"/>
        <v>2022</v>
      </c>
      <c r="F3481" s="547">
        <v>2528082.0099999998</v>
      </c>
      <c r="G3481" s="548">
        <v>0.19</v>
      </c>
      <c r="H3481" s="547">
        <v>2124438.66</v>
      </c>
      <c r="I3481" s="545" t="s">
        <v>12959</v>
      </c>
      <c r="J3481" s="545" t="s">
        <v>13297</v>
      </c>
      <c r="K3481" s="545" t="s">
        <v>16880</v>
      </c>
      <c r="L3481" s="545" t="s">
        <v>7380</v>
      </c>
      <c r="M3481" s="548" t="s">
        <v>13758</v>
      </c>
      <c r="N3481" s="545" t="s">
        <v>13413</v>
      </c>
      <c r="O3481" s="545" t="s">
        <v>16881</v>
      </c>
      <c r="P3481" s="549">
        <v>12541</v>
      </c>
      <c r="Q3481" s="549">
        <v>1</v>
      </c>
      <c r="R3481" s="549">
        <v>177</v>
      </c>
      <c r="S3481" s="548">
        <v>2257</v>
      </c>
      <c r="T3481" s="548"/>
      <c r="U3481" s="99"/>
    </row>
    <row r="3482" spans="1:21" ht="19.5" customHeight="1">
      <c r="A3482" s="545">
        <v>12543</v>
      </c>
      <c r="B3482" s="545" t="s">
        <v>7379</v>
      </c>
      <c r="C3482" s="545" t="s">
        <v>216</v>
      </c>
      <c r="D3482" s="546">
        <v>43761</v>
      </c>
      <c r="E3482" s="171" t="str">
        <f t="shared" si="54"/>
        <v>2019</v>
      </c>
      <c r="F3482" s="547">
        <v>6363576.8099999996</v>
      </c>
      <c r="G3482" s="548">
        <v>0.19</v>
      </c>
      <c r="H3482" s="547">
        <v>5347543.54</v>
      </c>
      <c r="I3482" s="545" t="s">
        <v>12959</v>
      </c>
      <c r="J3482" s="545" t="s">
        <v>13323</v>
      </c>
      <c r="K3482" s="545" t="s">
        <v>16882</v>
      </c>
      <c r="L3482" s="545" t="s">
        <v>7379</v>
      </c>
      <c r="M3482" s="548" t="s">
        <v>13758</v>
      </c>
      <c r="N3482" s="545" t="s">
        <v>13413</v>
      </c>
      <c r="O3482" s="545" t="s">
        <v>16881</v>
      </c>
      <c r="P3482" s="549">
        <v>12543</v>
      </c>
      <c r="Q3482" s="549">
        <v>1</v>
      </c>
      <c r="R3482" s="549">
        <v>177</v>
      </c>
      <c r="S3482" s="548">
        <v>2255</v>
      </c>
      <c r="T3482" s="548"/>
      <c r="U3482" s="99"/>
    </row>
    <row r="3483" spans="1:21" ht="19.5" customHeight="1">
      <c r="A3483" s="545">
        <v>12544</v>
      </c>
      <c r="B3483" s="545" t="s">
        <v>7378</v>
      </c>
      <c r="C3483" s="545" t="s">
        <v>216</v>
      </c>
      <c r="D3483" s="546">
        <v>43761</v>
      </c>
      <c r="E3483" s="171" t="str">
        <f t="shared" si="54"/>
        <v>2019</v>
      </c>
      <c r="F3483" s="547">
        <v>5608005.9000000004</v>
      </c>
      <c r="G3483" s="548">
        <v>0.19</v>
      </c>
      <c r="H3483" s="547">
        <v>4712610</v>
      </c>
      <c r="I3483" s="545" t="s">
        <v>12959</v>
      </c>
      <c r="J3483" s="545" t="s">
        <v>13323</v>
      </c>
      <c r="K3483" s="545" t="s">
        <v>16883</v>
      </c>
      <c r="L3483" s="545" t="s">
        <v>7378</v>
      </c>
      <c r="M3483" s="548" t="s">
        <v>13758</v>
      </c>
      <c r="N3483" s="545" t="s">
        <v>13413</v>
      </c>
      <c r="O3483" s="545" t="s">
        <v>16884</v>
      </c>
      <c r="P3483" s="549">
        <v>12544</v>
      </c>
      <c r="Q3483" s="549">
        <v>1</v>
      </c>
      <c r="R3483" s="549">
        <v>177</v>
      </c>
      <c r="S3483" s="548">
        <v>2255</v>
      </c>
      <c r="T3483" s="548"/>
      <c r="U3483" s="99"/>
    </row>
    <row r="3484" spans="1:21" ht="19.5" customHeight="1">
      <c r="A3484" s="545">
        <v>12545</v>
      </c>
      <c r="B3484" s="545" t="s">
        <v>7377</v>
      </c>
      <c r="C3484" s="545" t="s">
        <v>216</v>
      </c>
      <c r="D3484" s="546">
        <v>43761</v>
      </c>
      <c r="E3484" s="171" t="str">
        <f t="shared" si="54"/>
        <v>2019</v>
      </c>
      <c r="F3484" s="547">
        <v>5598902.2300000004</v>
      </c>
      <c r="G3484" s="548">
        <v>0.19</v>
      </c>
      <c r="H3484" s="547">
        <v>4704959.8600000003</v>
      </c>
      <c r="I3484" s="545" t="s">
        <v>12959</v>
      </c>
      <c r="J3484" s="545" t="s">
        <v>13323</v>
      </c>
      <c r="K3484" s="545" t="s">
        <v>16885</v>
      </c>
      <c r="L3484" s="545" t="s">
        <v>7377</v>
      </c>
      <c r="M3484" s="548" t="s">
        <v>13758</v>
      </c>
      <c r="N3484" s="545" t="s">
        <v>13413</v>
      </c>
      <c r="O3484" s="545" t="s">
        <v>16886</v>
      </c>
      <c r="P3484" s="549">
        <v>12545</v>
      </c>
      <c r="Q3484" s="549">
        <v>1</v>
      </c>
      <c r="R3484" s="549">
        <v>177</v>
      </c>
      <c r="S3484" s="548">
        <v>2255</v>
      </c>
      <c r="T3484" s="548"/>
      <c r="U3484" s="99"/>
    </row>
    <row r="3485" spans="1:21" ht="19.5" customHeight="1">
      <c r="A3485" s="545">
        <v>12546</v>
      </c>
      <c r="B3485" s="545" t="s">
        <v>7376</v>
      </c>
      <c r="C3485" s="545" t="s">
        <v>216</v>
      </c>
      <c r="D3485" s="546">
        <v>43761</v>
      </c>
      <c r="E3485" s="171" t="str">
        <f t="shared" si="54"/>
        <v>2019</v>
      </c>
      <c r="F3485" s="547">
        <v>91660497</v>
      </c>
      <c r="G3485" s="548">
        <v>0.19</v>
      </c>
      <c r="H3485" s="547">
        <v>77025627.730000004</v>
      </c>
      <c r="I3485" s="545" t="s">
        <v>12960</v>
      </c>
      <c r="J3485" s="545" t="s">
        <v>13323</v>
      </c>
      <c r="K3485" s="545" t="s">
        <v>16887</v>
      </c>
      <c r="L3485" s="545" t="s">
        <v>16888</v>
      </c>
      <c r="M3485" s="548" t="s">
        <v>13758</v>
      </c>
      <c r="N3485" s="545" t="s">
        <v>22197</v>
      </c>
      <c r="O3485" s="545" t="s">
        <v>16889</v>
      </c>
      <c r="P3485" s="549">
        <v>12546</v>
      </c>
      <c r="Q3485" s="549">
        <v>1</v>
      </c>
      <c r="R3485" s="549">
        <v>179</v>
      </c>
      <c r="S3485" s="548">
        <v>2255</v>
      </c>
      <c r="T3485" s="548">
        <v>2255</v>
      </c>
      <c r="U3485" s="99"/>
    </row>
    <row r="3486" spans="1:21" ht="19.5" customHeight="1">
      <c r="A3486" s="545">
        <v>12547</v>
      </c>
      <c r="B3486" s="545" t="s">
        <v>7375</v>
      </c>
      <c r="C3486" s="545" t="s">
        <v>216</v>
      </c>
      <c r="D3486" s="546">
        <v>43761</v>
      </c>
      <c r="E3486" s="171" t="str">
        <f t="shared" si="54"/>
        <v>2019</v>
      </c>
      <c r="F3486" s="547">
        <v>28030944</v>
      </c>
      <c r="G3486" s="548">
        <v>0.19</v>
      </c>
      <c r="H3486" s="547">
        <v>23555415.129999999</v>
      </c>
      <c r="I3486" s="545" t="s">
        <v>12960</v>
      </c>
      <c r="J3486" s="545" t="s">
        <v>13323</v>
      </c>
      <c r="K3486" s="545" t="s">
        <v>16890</v>
      </c>
      <c r="L3486" s="545" t="s">
        <v>5342</v>
      </c>
      <c r="M3486" s="548" t="s">
        <v>13758</v>
      </c>
      <c r="N3486" s="545" t="s">
        <v>22197</v>
      </c>
      <c r="O3486" s="545" t="s">
        <v>16891</v>
      </c>
      <c r="P3486" s="549">
        <v>12547</v>
      </c>
      <c r="Q3486" s="549">
        <v>1</v>
      </c>
      <c r="R3486" s="549">
        <v>179</v>
      </c>
      <c r="S3486" s="548">
        <v>2255</v>
      </c>
      <c r="T3486" s="548">
        <v>2255</v>
      </c>
      <c r="U3486" s="99"/>
    </row>
    <row r="3487" spans="1:21" ht="19.5" customHeight="1">
      <c r="A3487" s="545">
        <v>12548</v>
      </c>
      <c r="B3487" s="545" t="s">
        <v>7374</v>
      </c>
      <c r="C3487" s="545" t="s">
        <v>216</v>
      </c>
      <c r="D3487" s="546">
        <v>43761</v>
      </c>
      <c r="E3487" s="171" t="str">
        <f t="shared" si="54"/>
        <v>2019</v>
      </c>
      <c r="F3487" s="547">
        <v>27029514</v>
      </c>
      <c r="G3487" s="548">
        <v>0.19</v>
      </c>
      <c r="H3487" s="547">
        <v>22713877.309999999</v>
      </c>
      <c r="I3487" s="545" t="s">
        <v>12960</v>
      </c>
      <c r="J3487" s="545" t="s">
        <v>13323</v>
      </c>
      <c r="K3487" s="545" t="s">
        <v>16890</v>
      </c>
      <c r="L3487" s="545" t="s">
        <v>16892</v>
      </c>
      <c r="M3487" s="548" t="s">
        <v>13758</v>
      </c>
      <c r="N3487" s="545" t="s">
        <v>22197</v>
      </c>
      <c r="O3487" s="545" t="s">
        <v>16891</v>
      </c>
      <c r="P3487" s="549">
        <v>12548</v>
      </c>
      <c r="Q3487" s="549">
        <v>1</v>
      </c>
      <c r="R3487" s="549">
        <v>179</v>
      </c>
      <c r="S3487" s="548">
        <v>2255</v>
      </c>
      <c r="T3487" s="548">
        <v>2255</v>
      </c>
      <c r="U3487" s="99"/>
    </row>
    <row r="3488" spans="1:21" ht="19.5" customHeight="1">
      <c r="A3488" s="545">
        <v>12550</v>
      </c>
      <c r="B3488" s="545" t="s">
        <v>7373</v>
      </c>
      <c r="C3488" s="545" t="s">
        <v>216</v>
      </c>
      <c r="D3488" s="546">
        <v>44589</v>
      </c>
      <c r="E3488" s="171" t="str">
        <f t="shared" si="54"/>
        <v>2022</v>
      </c>
      <c r="F3488" s="547">
        <v>196659</v>
      </c>
      <c r="G3488" s="548">
        <v>0.19</v>
      </c>
      <c r="H3488" s="547">
        <v>165259.66</v>
      </c>
      <c r="I3488" s="545" t="s">
        <v>12650</v>
      </c>
      <c r="J3488" s="545" t="s">
        <v>13297</v>
      </c>
      <c r="K3488" s="545"/>
      <c r="L3488" s="545" t="s">
        <v>7373</v>
      </c>
      <c r="M3488" s="548" t="s">
        <v>13758</v>
      </c>
      <c r="N3488" s="545" t="s">
        <v>13413</v>
      </c>
      <c r="O3488" s="545"/>
      <c r="P3488" s="549">
        <v>12550</v>
      </c>
      <c r="Q3488" s="549">
        <v>1</v>
      </c>
      <c r="R3488" s="549">
        <v>127</v>
      </c>
      <c r="S3488" s="548">
        <v>2257</v>
      </c>
      <c r="T3488" s="548"/>
      <c r="U3488" s="99"/>
    </row>
    <row r="3489" spans="1:21" ht="19.5" customHeight="1">
      <c r="A3489" s="545">
        <v>12556</v>
      </c>
      <c r="B3489" s="545" t="s">
        <v>7362</v>
      </c>
      <c r="C3489" s="545" t="s">
        <v>216</v>
      </c>
      <c r="D3489" s="546">
        <v>43787</v>
      </c>
      <c r="E3489" s="171" t="str">
        <f t="shared" si="54"/>
        <v>2019</v>
      </c>
      <c r="F3489" s="547">
        <v>637</v>
      </c>
      <c r="G3489" s="548">
        <v>0.19</v>
      </c>
      <c r="H3489" s="547">
        <v>535.29</v>
      </c>
      <c r="I3489" s="545" t="s">
        <v>12706</v>
      </c>
      <c r="J3489" s="545" t="s">
        <v>13297</v>
      </c>
      <c r="K3489" s="545"/>
      <c r="L3489" s="545"/>
      <c r="M3489" s="548" t="s">
        <v>13758</v>
      </c>
      <c r="N3489" s="545" t="s">
        <v>13413</v>
      </c>
      <c r="O3489" s="545"/>
      <c r="P3489" s="549">
        <v>12556</v>
      </c>
      <c r="Q3489" s="549">
        <v>1</v>
      </c>
      <c r="R3489" s="549">
        <v>128</v>
      </c>
      <c r="S3489" s="548">
        <v>2257</v>
      </c>
      <c r="T3489" s="548"/>
      <c r="U3489" s="99"/>
    </row>
    <row r="3490" spans="1:21" ht="19.5" customHeight="1">
      <c r="A3490" s="545">
        <v>12557</v>
      </c>
      <c r="B3490" s="545" t="s">
        <v>7361</v>
      </c>
      <c r="C3490" s="545" t="s">
        <v>216</v>
      </c>
      <c r="D3490" s="546">
        <v>43789</v>
      </c>
      <c r="E3490" s="171" t="str">
        <f t="shared" si="54"/>
        <v>2019</v>
      </c>
      <c r="F3490" s="547">
        <v>128990</v>
      </c>
      <c r="G3490" s="548">
        <v>0.19</v>
      </c>
      <c r="H3490" s="547">
        <v>108394.96</v>
      </c>
      <c r="I3490" s="545" t="s">
        <v>12642</v>
      </c>
      <c r="J3490" s="545" t="s">
        <v>13302</v>
      </c>
      <c r="K3490" s="545" t="s">
        <v>16893</v>
      </c>
      <c r="L3490" s="545"/>
      <c r="M3490" s="548" t="s">
        <v>13758</v>
      </c>
      <c r="N3490" s="545" t="s">
        <v>13413</v>
      </c>
      <c r="O3490" s="545"/>
      <c r="P3490" s="549">
        <v>12557</v>
      </c>
      <c r="Q3490" s="549">
        <v>1</v>
      </c>
      <c r="R3490" s="549">
        <v>135</v>
      </c>
      <c r="S3490" s="548">
        <v>2219</v>
      </c>
      <c r="T3490" s="548"/>
      <c r="U3490" s="99"/>
    </row>
    <row r="3491" spans="1:21" ht="19.5" customHeight="1">
      <c r="A3491" s="545">
        <v>12558</v>
      </c>
      <c r="B3491" s="545" t="s">
        <v>7342</v>
      </c>
      <c r="C3491" s="545" t="s">
        <v>209</v>
      </c>
      <c r="D3491" s="546">
        <v>43802</v>
      </c>
      <c r="E3491" s="171" t="str">
        <f t="shared" si="54"/>
        <v>2019</v>
      </c>
      <c r="F3491" s="547">
        <v>163211.51</v>
      </c>
      <c r="G3491" s="548">
        <v>0.19</v>
      </c>
      <c r="H3491" s="547">
        <v>137152.53</v>
      </c>
      <c r="I3491" s="545" t="s">
        <v>12737</v>
      </c>
      <c r="J3491" s="545" t="s">
        <v>13324</v>
      </c>
      <c r="K3491" s="545" t="s">
        <v>16894</v>
      </c>
      <c r="L3491" s="545" t="s">
        <v>16895</v>
      </c>
      <c r="M3491" s="548" t="s">
        <v>13758</v>
      </c>
      <c r="N3491" s="545" t="s">
        <v>13413</v>
      </c>
      <c r="O3491" s="545" t="s">
        <v>13413</v>
      </c>
      <c r="P3491" s="549">
        <v>12558</v>
      </c>
      <c r="Q3491" s="549">
        <v>1</v>
      </c>
      <c r="R3491" s="549">
        <v>176</v>
      </c>
      <c r="S3491" s="548">
        <v>2248</v>
      </c>
      <c r="T3491" s="548"/>
      <c r="U3491" s="99"/>
    </row>
    <row r="3492" spans="1:21" ht="19.5" customHeight="1">
      <c r="A3492" s="545">
        <v>12559</v>
      </c>
      <c r="B3492" s="545" t="s">
        <v>7341</v>
      </c>
      <c r="C3492" s="545" t="s">
        <v>209</v>
      </c>
      <c r="D3492" s="546">
        <v>43802</v>
      </c>
      <c r="E3492" s="171" t="str">
        <f t="shared" si="54"/>
        <v>2019</v>
      </c>
      <c r="F3492" s="547">
        <v>200507.48</v>
      </c>
      <c r="G3492" s="548">
        <v>0.19</v>
      </c>
      <c r="H3492" s="547">
        <v>168493.68</v>
      </c>
      <c r="I3492" s="545" t="s">
        <v>12737</v>
      </c>
      <c r="J3492" s="545" t="s">
        <v>13324</v>
      </c>
      <c r="K3492" s="545" t="s">
        <v>16896</v>
      </c>
      <c r="L3492" s="545" t="s">
        <v>16895</v>
      </c>
      <c r="M3492" s="548" t="s">
        <v>13758</v>
      </c>
      <c r="N3492" s="545" t="s">
        <v>13413</v>
      </c>
      <c r="O3492" s="545" t="s">
        <v>13413</v>
      </c>
      <c r="P3492" s="549">
        <v>12559</v>
      </c>
      <c r="Q3492" s="549">
        <v>1</v>
      </c>
      <c r="R3492" s="549">
        <v>176</v>
      </c>
      <c r="S3492" s="548">
        <v>2248</v>
      </c>
      <c r="T3492" s="548"/>
      <c r="U3492" s="99"/>
    </row>
    <row r="3493" spans="1:21" ht="19.5" customHeight="1">
      <c r="A3493" s="545">
        <v>12560</v>
      </c>
      <c r="B3493" s="545" t="s">
        <v>7340</v>
      </c>
      <c r="C3493" s="545" t="s">
        <v>209</v>
      </c>
      <c r="D3493" s="546">
        <v>43802</v>
      </c>
      <c r="E3493" s="171" t="str">
        <f t="shared" si="54"/>
        <v>2019</v>
      </c>
      <c r="F3493" s="547">
        <v>244007.04000000001</v>
      </c>
      <c r="G3493" s="548">
        <v>0.19</v>
      </c>
      <c r="H3493" s="547">
        <v>205047.93</v>
      </c>
      <c r="I3493" s="545" t="s">
        <v>12737</v>
      </c>
      <c r="J3493" s="545" t="s">
        <v>13324</v>
      </c>
      <c r="K3493" s="545" t="s">
        <v>16897</v>
      </c>
      <c r="L3493" s="545" t="s">
        <v>16895</v>
      </c>
      <c r="M3493" s="548" t="s">
        <v>13758</v>
      </c>
      <c r="N3493" s="545" t="s">
        <v>13413</v>
      </c>
      <c r="O3493" s="545" t="s">
        <v>13413</v>
      </c>
      <c r="P3493" s="549">
        <v>12560</v>
      </c>
      <c r="Q3493" s="549">
        <v>1</v>
      </c>
      <c r="R3493" s="549">
        <v>176</v>
      </c>
      <c r="S3493" s="548">
        <v>2248</v>
      </c>
      <c r="T3493" s="548"/>
      <c r="U3493" s="99"/>
    </row>
    <row r="3494" spans="1:21" ht="19.5" customHeight="1">
      <c r="A3494" s="545">
        <v>12561</v>
      </c>
      <c r="B3494" s="545" t="s">
        <v>7339</v>
      </c>
      <c r="C3494" s="545" t="s">
        <v>209</v>
      </c>
      <c r="D3494" s="546">
        <v>43802</v>
      </c>
      <c r="E3494" s="171" t="str">
        <f t="shared" si="54"/>
        <v>2019</v>
      </c>
      <c r="F3494" s="547">
        <v>220182.76</v>
      </c>
      <c r="G3494" s="548">
        <v>0.19</v>
      </c>
      <c r="H3494" s="547">
        <v>185027.53</v>
      </c>
      <c r="I3494" s="545" t="s">
        <v>12737</v>
      </c>
      <c r="J3494" s="545" t="s">
        <v>13324</v>
      </c>
      <c r="K3494" s="545" t="s">
        <v>16898</v>
      </c>
      <c r="L3494" s="545" t="s">
        <v>16895</v>
      </c>
      <c r="M3494" s="548" t="s">
        <v>13758</v>
      </c>
      <c r="N3494" s="545" t="s">
        <v>13413</v>
      </c>
      <c r="O3494" s="545" t="s">
        <v>13413</v>
      </c>
      <c r="P3494" s="549">
        <v>12561</v>
      </c>
      <c r="Q3494" s="549">
        <v>1</v>
      </c>
      <c r="R3494" s="549">
        <v>176</v>
      </c>
      <c r="S3494" s="548">
        <v>2248</v>
      </c>
      <c r="T3494" s="548"/>
      <c r="U3494" s="99"/>
    </row>
    <row r="3495" spans="1:21" ht="19.5" customHeight="1">
      <c r="A3495" s="545">
        <v>12562</v>
      </c>
      <c r="B3495" s="545" t="s">
        <v>7338</v>
      </c>
      <c r="C3495" s="545" t="s">
        <v>209</v>
      </c>
      <c r="D3495" s="546">
        <v>43802</v>
      </c>
      <c r="E3495" s="171" t="str">
        <f t="shared" si="54"/>
        <v>2019</v>
      </c>
      <c r="F3495" s="547">
        <v>265658.06</v>
      </c>
      <c r="G3495" s="548">
        <v>0.19</v>
      </c>
      <c r="H3495" s="547">
        <v>223242.07</v>
      </c>
      <c r="I3495" s="545" t="s">
        <v>12737</v>
      </c>
      <c r="J3495" s="545" t="s">
        <v>13324</v>
      </c>
      <c r="K3495" s="545" t="s">
        <v>16899</v>
      </c>
      <c r="L3495" s="545" t="s">
        <v>16895</v>
      </c>
      <c r="M3495" s="548" t="s">
        <v>13758</v>
      </c>
      <c r="N3495" s="545" t="s">
        <v>13413</v>
      </c>
      <c r="O3495" s="545" t="s">
        <v>13413</v>
      </c>
      <c r="P3495" s="549">
        <v>12562</v>
      </c>
      <c r="Q3495" s="549">
        <v>1</v>
      </c>
      <c r="R3495" s="549">
        <v>176</v>
      </c>
      <c r="S3495" s="548">
        <v>2248</v>
      </c>
      <c r="T3495" s="548"/>
      <c r="U3495" s="99"/>
    </row>
    <row r="3496" spans="1:21" ht="19.5" customHeight="1">
      <c r="A3496" s="545">
        <v>12564</v>
      </c>
      <c r="B3496" s="545" t="s">
        <v>7328</v>
      </c>
      <c r="C3496" s="545" t="s">
        <v>216</v>
      </c>
      <c r="D3496" s="546">
        <v>43816</v>
      </c>
      <c r="E3496" s="171" t="str">
        <f t="shared" si="54"/>
        <v>2019</v>
      </c>
      <c r="F3496" s="547">
        <v>59900.01</v>
      </c>
      <c r="G3496" s="548">
        <v>0.19</v>
      </c>
      <c r="H3496" s="547">
        <v>50336.14</v>
      </c>
      <c r="I3496" s="545" t="s">
        <v>12746</v>
      </c>
      <c r="J3496" s="545" t="s">
        <v>13296</v>
      </c>
      <c r="K3496" s="545"/>
      <c r="L3496" s="545"/>
      <c r="M3496" s="548" t="s">
        <v>13758</v>
      </c>
      <c r="N3496" s="545" t="s">
        <v>13413</v>
      </c>
      <c r="O3496" s="545"/>
      <c r="P3496" s="549">
        <v>12564</v>
      </c>
      <c r="Q3496" s="549">
        <v>1</v>
      </c>
      <c r="R3496" s="549">
        <v>29</v>
      </c>
      <c r="S3496" s="548">
        <v>2218</v>
      </c>
      <c r="T3496" s="548"/>
      <c r="U3496" s="99"/>
    </row>
    <row r="3497" spans="1:21" ht="19.5" customHeight="1">
      <c r="A3497" s="545">
        <v>12565</v>
      </c>
      <c r="B3497" s="545" t="s">
        <v>7327</v>
      </c>
      <c r="C3497" s="545" t="s">
        <v>216</v>
      </c>
      <c r="D3497" s="546">
        <v>44589</v>
      </c>
      <c r="E3497" s="171" t="str">
        <f t="shared" si="54"/>
        <v>2022</v>
      </c>
      <c r="F3497" s="547">
        <v>18135.009999999998</v>
      </c>
      <c r="G3497" s="548">
        <v>0.19</v>
      </c>
      <c r="H3497" s="547">
        <v>15239.5</v>
      </c>
      <c r="I3497" s="545" t="s">
        <v>12746</v>
      </c>
      <c r="J3497" s="545" t="s">
        <v>13297</v>
      </c>
      <c r="K3497" s="545"/>
      <c r="L3497" s="545"/>
      <c r="M3497" s="548" t="s">
        <v>13758</v>
      </c>
      <c r="N3497" s="545" t="s">
        <v>13413</v>
      </c>
      <c r="O3497" s="545"/>
      <c r="P3497" s="549">
        <v>12565</v>
      </c>
      <c r="Q3497" s="549">
        <v>1</v>
      </c>
      <c r="R3497" s="549">
        <v>29</v>
      </c>
      <c r="S3497" s="548">
        <v>2257</v>
      </c>
      <c r="T3497" s="548"/>
      <c r="U3497" s="99"/>
    </row>
    <row r="3498" spans="1:21" ht="19.5" customHeight="1">
      <c r="A3498" s="545">
        <v>12566</v>
      </c>
      <c r="B3498" s="545" t="s">
        <v>7326</v>
      </c>
      <c r="C3498" s="545" t="s">
        <v>4468</v>
      </c>
      <c r="D3498" s="546">
        <v>44589</v>
      </c>
      <c r="E3498" s="171" t="str">
        <f t="shared" si="54"/>
        <v>2022</v>
      </c>
      <c r="F3498" s="547">
        <v>55524</v>
      </c>
      <c r="G3498" s="548">
        <v>0.19</v>
      </c>
      <c r="H3498" s="547">
        <v>46658.82</v>
      </c>
      <c r="I3498" s="545" t="s">
        <v>12746</v>
      </c>
      <c r="J3498" s="545" t="s">
        <v>13297</v>
      </c>
      <c r="K3498" s="545"/>
      <c r="L3498" s="545"/>
      <c r="M3498" s="548" t="s">
        <v>13758</v>
      </c>
      <c r="N3498" s="545" t="s">
        <v>13413</v>
      </c>
      <c r="O3498" s="545"/>
      <c r="P3498" s="549">
        <v>12566</v>
      </c>
      <c r="Q3498" s="549">
        <v>1</v>
      </c>
      <c r="R3498" s="549">
        <v>29</v>
      </c>
      <c r="S3498" s="548">
        <v>2257</v>
      </c>
      <c r="T3498" s="548"/>
      <c r="U3498" s="99"/>
    </row>
    <row r="3499" spans="1:21" ht="19.5" customHeight="1">
      <c r="A3499" s="545">
        <v>12567</v>
      </c>
      <c r="B3499" s="545" t="s">
        <v>12269</v>
      </c>
      <c r="C3499" s="545" t="s">
        <v>216</v>
      </c>
      <c r="D3499" s="546">
        <v>44588</v>
      </c>
      <c r="E3499" s="171" t="str">
        <f t="shared" si="54"/>
        <v>2022</v>
      </c>
      <c r="F3499" s="547">
        <v>75.010000000000005</v>
      </c>
      <c r="G3499" s="548">
        <v>0.19</v>
      </c>
      <c r="H3499" s="547">
        <v>63.03</v>
      </c>
      <c r="I3499" s="545" t="s">
        <v>12659</v>
      </c>
      <c r="J3499" s="545" t="s">
        <v>13297</v>
      </c>
      <c r="K3499" s="545"/>
      <c r="L3499" s="545"/>
      <c r="M3499" s="548" t="s">
        <v>13758</v>
      </c>
      <c r="N3499" s="545" t="s">
        <v>13413</v>
      </c>
      <c r="O3499" s="545"/>
      <c r="P3499" s="549">
        <v>12567</v>
      </c>
      <c r="Q3499" s="549">
        <v>1</v>
      </c>
      <c r="R3499" s="549">
        <v>116</v>
      </c>
      <c r="S3499" s="548">
        <v>2257</v>
      </c>
      <c r="T3499" s="548"/>
      <c r="U3499" s="99"/>
    </row>
    <row r="3500" spans="1:21" ht="19.5" customHeight="1">
      <c r="A3500" s="545">
        <v>12568</v>
      </c>
      <c r="B3500" s="545" t="s">
        <v>7325</v>
      </c>
      <c r="C3500" s="545" t="s">
        <v>216</v>
      </c>
      <c r="D3500" s="546">
        <v>43816</v>
      </c>
      <c r="E3500" s="171" t="str">
        <f t="shared" si="54"/>
        <v>2019</v>
      </c>
      <c r="F3500" s="547">
        <v>283.01</v>
      </c>
      <c r="G3500" s="548">
        <v>0.19</v>
      </c>
      <c r="H3500" s="547">
        <v>237.82</v>
      </c>
      <c r="I3500" s="545" t="s">
        <v>12746</v>
      </c>
      <c r="J3500" s="545" t="s">
        <v>13325</v>
      </c>
      <c r="K3500" s="545"/>
      <c r="L3500" s="545"/>
      <c r="M3500" s="548" t="s">
        <v>13758</v>
      </c>
      <c r="N3500" s="545" t="s">
        <v>13413</v>
      </c>
      <c r="O3500" s="545"/>
      <c r="P3500" s="549">
        <v>12568</v>
      </c>
      <c r="Q3500" s="549">
        <v>1</v>
      </c>
      <c r="R3500" s="549">
        <v>29</v>
      </c>
      <c r="S3500" s="548">
        <v>1207</v>
      </c>
      <c r="T3500" s="548"/>
      <c r="U3500" s="99"/>
    </row>
    <row r="3501" spans="1:21" ht="19.5" customHeight="1">
      <c r="A3501" s="545">
        <v>12569</v>
      </c>
      <c r="B3501" s="545" t="s">
        <v>7324</v>
      </c>
      <c r="C3501" s="545" t="s">
        <v>311</v>
      </c>
      <c r="D3501" s="546">
        <v>44592</v>
      </c>
      <c r="E3501" s="171" t="str">
        <f t="shared" si="54"/>
        <v>2022</v>
      </c>
      <c r="F3501" s="547">
        <v>479548</v>
      </c>
      <c r="G3501" s="548">
        <v>0.19</v>
      </c>
      <c r="H3501" s="547">
        <v>402981.51</v>
      </c>
      <c r="I3501" s="545" t="s">
        <v>12657</v>
      </c>
      <c r="J3501" s="545" t="s">
        <v>13297</v>
      </c>
      <c r="K3501" s="545"/>
      <c r="L3501" s="545"/>
      <c r="M3501" s="548" t="s">
        <v>13758</v>
      </c>
      <c r="N3501" s="545" t="s">
        <v>13413</v>
      </c>
      <c r="O3501" s="545"/>
      <c r="P3501" s="549">
        <v>12569</v>
      </c>
      <c r="Q3501" s="549">
        <v>1</v>
      </c>
      <c r="R3501" s="549">
        <v>69</v>
      </c>
      <c r="S3501" s="548">
        <v>2257</v>
      </c>
      <c r="T3501" s="548"/>
      <c r="U3501" s="99"/>
    </row>
    <row r="3502" spans="1:21" ht="19.5" customHeight="1">
      <c r="A3502" s="545">
        <v>12571</v>
      </c>
      <c r="B3502" s="545" t="s">
        <v>7321</v>
      </c>
      <c r="C3502" s="545" t="s">
        <v>216</v>
      </c>
      <c r="D3502" s="546">
        <v>46071</v>
      </c>
      <c r="E3502" s="171" t="str">
        <f t="shared" si="54"/>
        <v>2026</v>
      </c>
      <c r="F3502" s="547">
        <v>27509</v>
      </c>
      <c r="G3502" s="548">
        <v>0.19</v>
      </c>
      <c r="H3502" s="547">
        <v>23116.81</v>
      </c>
      <c r="I3502" s="545" t="s">
        <v>12686</v>
      </c>
      <c r="J3502" s="545" t="s">
        <v>13298</v>
      </c>
      <c r="K3502" s="545"/>
      <c r="L3502" s="545"/>
      <c r="M3502" s="548" t="s">
        <v>13758</v>
      </c>
      <c r="N3502" s="545" t="s">
        <v>13413</v>
      </c>
      <c r="O3502" s="545"/>
      <c r="P3502" s="549">
        <v>12571</v>
      </c>
      <c r="Q3502" s="549">
        <v>1</v>
      </c>
      <c r="R3502" s="549">
        <v>131</v>
      </c>
      <c r="S3502" s="548">
        <v>1012</v>
      </c>
      <c r="T3502" s="548"/>
      <c r="U3502" s="99"/>
    </row>
    <row r="3503" spans="1:21" ht="19.5" customHeight="1">
      <c r="A3503" s="545">
        <v>12572</v>
      </c>
      <c r="B3503" s="545" t="s">
        <v>7320</v>
      </c>
      <c r="C3503" s="545" t="s">
        <v>216</v>
      </c>
      <c r="D3503" s="546">
        <v>43818</v>
      </c>
      <c r="E3503" s="171" t="str">
        <f t="shared" si="54"/>
        <v>2019</v>
      </c>
      <c r="F3503" s="547">
        <v>21684644</v>
      </c>
      <c r="G3503" s="548">
        <v>0.19</v>
      </c>
      <c r="H3503" s="547">
        <v>18222389.920000002</v>
      </c>
      <c r="I3503" s="545" t="s">
        <v>12715</v>
      </c>
      <c r="J3503" s="545" t="s">
        <v>13298</v>
      </c>
      <c r="K3503" s="545"/>
      <c r="L3503" s="545"/>
      <c r="M3503" s="548" t="s">
        <v>13758</v>
      </c>
      <c r="N3503" s="545" t="s">
        <v>13413</v>
      </c>
      <c r="O3503" s="545"/>
      <c r="P3503" s="549">
        <v>12572</v>
      </c>
      <c r="Q3503" s="549">
        <v>1</v>
      </c>
      <c r="R3503" s="549">
        <v>129</v>
      </c>
      <c r="S3503" s="548">
        <v>1012</v>
      </c>
      <c r="T3503" s="548"/>
      <c r="U3503" s="99"/>
    </row>
    <row r="3504" spans="1:21" ht="19.5" customHeight="1">
      <c r="A3504" s="545">
        <v>12574</v>
      </c>
      <c r="B3504" s="545" t="s">
        <v>12181</v>
      </c>
      <c r="C3504" s="545" t="s">
        <v>216</v>
      </c>
      <c r="D3504" s="546"/>
      <c r="E3504" s="171" t="str">
        <f t="shared" si="54"/>
        <v>1900</v>
      </c>
      <c r="F3504" s="547">
        <v>0</v>
      </c>
      <c r="G3504" s="548">
        <v>0</v>
      </c>
      <c r="H3504" s="547">
        <v>0</v>
      </c>
      <c r="I3504" s="545" t="s">
        <v>12723</v>
      </c>
      <c r="J3504" s="545"/>
      <c r="K3504" s="545" t="s">
        <v>16900</v>
      </c>
      <c r="L3504" s="545" t="s">
        <v>16901</v>
      </c>
      <c r="M3504" s="548" t="s">
        <v>13843</v>
      </c>
      <c r="N3504" s="545" t="s">
        <v>13413</v>
      </c>
      <c r="O3504" s="545"/>
      <c r="P3504" s="549">
        <v>12574</v>
      </c>
      <c r="Q3504" s="549">
        <v>5</v>
      </c>
      <c r="R3504" s="549">
        <v>16</v>
      </c>
      <c r="S3504" s="548"/>
      <c r="T3504" s="548"/>
      <c r="U3504" s="99"/>
    </row>
    <row r="3505" spans="1:21" ht="19.5" customHeight="1">
      <c r="A3505" s="545">
        <v>12575</v>
      </c>
      <c r="B3505" s="545" t="s">
        <v>12182</v>
      </c>
      <c r="C3505" s="545" t="s">
        <v>216</v>
      </c>
      <c r="D3505" s="546"/>
      <c r="E3505" s="171" t="str">
        <f t="shared" si="54"/>
        <v>1900</v>
      </c>
      <c r="F3505" s="547">
        <v>0</v>
      </c>
      <c r="G3505" s="548">
        <v>0</v>
      </c>
      <c r="H3505" s="547">
        <v>0</v>
      </c>
      <c r="I3505" s="545" t="s">
        <v>12723</v>
      </c>
      <c r="J3505" s="545"/>
      <c r="K3505" s="545" t="s">
        <v>16902</v>
      </c>
      <c r="L3505" s="545" t="s">
        <v>16903</v>
      </c>
      <c r="M3505" s="548" t="s">
        <v>13843</v>
      </c>
      <c r="N3505" s="545" t="s">
        <v>13413</v>
      </c>
      <c r="O3505" s="545"/>
      <c r="P3505" s="549">
        <v>12575</v>
      </c>
      <c r="Q3505" s="549">
        <v>5</v>
      </c>
      <c r="R3505" s="549">
        <v>16</v>
      </c>
      <c r="S3505" s="548"/>
      <c r="T3505" s="548"/>
      <c r="U3505" s="99"/>
    </row>
    <row r="3506" spans="1:21" ht="19.5" customHeight="1">
      <c r="A3506" s="545">
        <v>12576</v>
      </c>
      <c r="B3506" s="545" t="s">
        <v>12183</v>
      </c>
      <c r="C3506" s="545" t="s">
        <v>216</v>
      </c>
      <c r="D3506" s="546"/>
      <c r="E3506" s="171" t="str">
        <f t="shared" si="54"/>
        <v>1900</v>
      </c>
      <c r="F3506" s="547">
        <v>0</v>
      </c>
      <c r="G3506" s="548">
        <v>0</v>
      </c>
      <c r="H3506" s="547">
        <v>0</v>
      </c>
      <c r="I3506" s="545" t="s">
        <v>12868</v>
      </c>
      <c r="J3506" s="545"/>
      <c r="K3506" s="545" t="s">
        <v>16904</v>
      </c>
      <c r="L3506" s="545" t="s">
        <v>16905</v>
      </c>
      <c r="M3506" s="548" t="s">
        <v>13843</v>
      </c>
      <c r="N3506" s="545" t="s">
        <v>13413</v>
      </c>
      <c r="O3506" s="545"/>
      <c r="P3506" s="549">
        <v>12576</v>
      </c>
      <c r="Q3506" s="549">
        <v>5</v>
      </c>
      <c r="R3506" s="549">
        <v>50</v>
      </c>
      <c r="S3506" s="548"/>
      <c r="T3506" s="548"/>
      <c r="U3506" s="99"/>
    </row>
    <row r="3507" spans="1:21" ht="19.5" customHeight="1">
      <c r="A3507" s="545">
        <v>12577</v>
      </c>
      <c r="B3507" s="545" t="s">
        <v>12184</v>
      </c>
      <c r="C3507" s="545" t="s">
        <v>216</v>
      </c>
      <c r="D3507" s="546"/>
      <c r="E3507" s="171" t="str">
        <f t="shared" si="54"/>
        <v>1900</v>
      </c>
      <c r="F3507" s="547">
        <v>0</v>
      </c>
      <c r="G3507" s="548">
        <v>0</v>
      </c>
      <c r="H3507" s="547">
        <v>0</v>
      </c>
      <c r="I3507" s="545" t="s">
        <v>12868</v>
      </c>
      <c r="J3507" s="545"/>
      <c r="K3507" s="545" t="s">
        <v>16906</v>
      </c>
      <c r="L3507" s="545" t="s">
        <v>16907</v>
      </c>
      <c r="M3507" s="548" t="s">
        <v>13843</v>
      </c>
      <c r="N3507" s="545" t="s">
        <v>13413</v>
      </c>
      <c r="O3507" s="545"/>
      <c r="P3507" s="549">
        <v>12577</v>
      </c>
      <c r="Q3507" s="549">
        <v>5</v>
      </c>
      <c r="R3507" s="549">
        <v>50</v>
      </c>
      <c r="S3507" s="548"/>
      <c r="T3507" s="548"/>
      <c r="U3507" s="99"/>
    </row>
    <row r="3508" spans="1:21" ht="19.5" customHeight="1">
      <c r="A3508" s="545">
        <v>12578</v>
      </c>
      <c r="B3508" s="545" t="s">
        <v>12185</v>
      </c>
      <c r="C3508" s="545" t="s">
        <v>216</v>
      </c>
      <c r="D3508" s="546"/>
      <c r="E3508" s="171" t="str">
        <f t="shared" si="54"/>
        <v>1900</v>
      </c>
      <c r="F3508" s="547">
        <v>0</v>
      </c>
      <c r="G3508" s="548">
        <v>0</v>
      </c>
      <c r="H3508" s="547">
        <v>0</v>
      </c>
      <c r="I3508" s="545" t="s">
        <v>12868</v>
      </c>
      <c r="J3508" s="545"/>
      <c r="K3508" s="545" t="s">
        <v>16908</v>
      </c>
      <c r="L3508" s="545" t="s">
        <v>16909</v>
      </c>
      <c r="M3508" s="548" t="s">
        <v>13843</v>
      </c>
      <c r="N3508" s="545" t="s">
        <v>13413</v>
      </c>
      <c r="O3508" s="545"/>
      <c r="P3508" s="549">
        <v>12578</v>
      </c>
      <c r="Q3508" s="549">
        <v>5</v>
      </c>
      <c r="R3508" s="549">
        <v>50</v>
      </c>
      <c r="S3508" s="548"/>
      <c r="T3508" s="548"/>
      <c r="U3508" s="99"/>
    </row>
    <row r="3509" spans="1:21" ht="19.5" customHeight="1">
      <c r="A3509" s="545">
        <v>12579</v>
      </c>
      <c r="B3509" s="545" t="s">
        <v>12186</v>
      </c>
      <c r="C3509" s="545" t="s">
        <v>216</v>
      </c>
      <c r="D3509" s="546"/>
      <c r="E3509" s="171" t="str">
        <f t="shared" si="54"/>
        <v>1900</v>
      </c>
      <c r="F3509" s="547">
        <v>0</v>
      </c>
      <c r="G3509" s="548">
        <v>0</v>
      </c>
      <c r="H3509" s="547">
        <v>0</v>
      </c>
      <c r="I3509" s="545" t="s">
        <v>12868</v>
      </c>
      <c r="J3509" s="545"/>
      <c r="K3509" s="545" t="s">
        <v>16910</v>
      </c>
      <c r="L3509" s="545" t="s">
        <v>16911</v>
      </c>
      <c r="M3509" s="548" t="s">
        <v>13843</v>
      </c>
      <c r="N3509" s="545" t="s">
        <v>13413</v>
      </c>
      <c r="O3509" s="545"/>
      <c r="P3509" s="549">
        <v>12579</v>
      </c>
      <c r="Q3509" s="549">
        <v>5</v>
      </c>
      <c r="R3509" s="549">
        <v>50</v>
      </c>
      <c r="S3509" s="548"/>
      <c r="T3509" s="548"/>
      <c r="U3509" s="99"/>
    </row>
    <row r="3510" spans="1:21" ht="19.5" customHeight="1">
      <c r="A3510" s="545">
        <v>12581</v>
      </c>
      <c r="B3510" s="545" t="s">
        <v>6833</v>
      </c>
      <c r="C3510" s="545" t="s">
        <v>216</v>
      </c>
      <c r="D3510" s="546">
        <v>43944</v>
      </c>
      <c r="E3510" s="171" t="str">
        <f t="shared" si="54"/>
        <v>2020</v>
      </c>
      <c r="F3510" s="547">
        <v>832518</v>
      </c>
      <c r="G3510" s="548">
        <v>0.19</v>
      </c>
      <c r="H3510" s="547">
        <v>699594.96</v>
      </c>
      <c r="I3510" s="545" t="s">
        <v>12693</v>
      </c>
      <c r="J3510" s="545" t="s">
        <v>13305</v>
      </c>
      <c r="K3510" s="545" t="s">
        <v>16912</v>
      </c>
      <c r="L3510" s="545"/>
      <c r="M3510" s="548" t="s">
        <v>16913</v>
      </c>
      <c r="N3510" s="545" t="s">
        <v>13413</v>
      </c>
      <c r="O3510" s="545"/>
      <c r="P3510" s="549">
        <v>12581</v>
      </c>
      <c r="Q3510" s="549">
        <v>6</v>
      </c>
      <c r="R3510" s="549">
        <v>102</v>
      </c>
      <c r="S3510" s="548">
        <v>2217</v>
      </c>
      <c r="T3510" s="548"/>
      <c r="U3510" s="99"/>
    </row>
    <row r="3511" spans="1:21" ht="19.5" customHeight="1">
      <c r="A3511" s="545">
        <v>12582</v>
      </c>
      <c r="B3511" s="545" t="s">
        <v>12187</v>
      </c>
      <c r="C3511" s="545" t="s">
        <v>216</v>
      </c>
      <c r="D3511" s="546"/>
      <c r="E3511" s="171" t="str">
        <f t="shared" si="54"/>
        <v>1900</v>
      </c>
      <c r="F3511" s="547">
        <v>0</v>
      </c>
      <c r="G3511" s="548">
        <v>0</v>
      </c>
      <c r="H3511" s="547">
        <v>0</v>
      </c>
      <c r="I3511" s="545" t="s">
        <v>12693</v>
      </c>
      <c r="J3511" s="545"/>
      <c r="K3511" s="545" t="s">
        <v>16914</v>
      </c>
      <c r="L3511" s="545"/>
      <c r="M3511" s="548" t="s">
        <v>16913</v>
      </c>
      <c r="N3511" s="545" t="s">
        <v>13413</v>
      </c>
      <c r="O3511" s="545"/>
      <c r="P3511" s="549">
        <v>12582</v>
      </c>
      <c r="Q3511" s="549">
        <v>6</v>
      </c>
      <c r="R3511" s="549">
        <v>102</v>
      </c>
      <c r="S3511" s="548"/>
      <c r="T3511" s="548"/>
      <c r="U3511" s="99"/>
    </row>
    <row r="3512" spans="1:21" ht="19.5" customHeight="1">
      <c r="A3512" s="545">
        <v>12583</v>
      </c>
      <c r="B3512" s="545" t="s">
        <v>6845</v>
      </c>
      <c r="C3512" s="545" t="s">
        <v>216</v>
      </c>
      <c r="D3512" s="546">
        <v>43938</v>
      </c>
      <c r="E3512" s="171" t="str">
        <f t="shared" si="54"/>
        <v>2020</v>
      </c>
      <c r="F3512" s="547">
        <v>22441360.449999999</v>
      </c>
      <c r="G3512" s="548">
        <v>0.19</v>
      </c>
      <c r="H3512" s="547">
        <v>18858286.09</v>
      </c>
      <c r="I3512" s="545" t="s">
        <v>12868</v>
      </c>
      <c r="J3512" s="545" t="s">
        <v>13298</v>
      </c>
      <c r="K3512" s="545" t="s">
        <v>16915</v>
      </c>
      <c r="L3512" s="545"/>
      <c r="M3512" s="548" t="s">
        <v>13843</v>
      </c>
      <c r="N3512" s="545" t="s">
        <v>13413</v>
      </c>
      <c r="O3512" s="545"/>
      <c r="P3512" s="549">
        <v>12583</v>
      </c>
      <c r="Q3512" s="549">
        <v>5</v>
      </c>
      <c r="R3512" s="549">
        <v>50</v>
      </c>
      <c r="S3512" s="548">
        <v>1012</v>
      </c>
      <c r="T3512" s="548"/>
      <c r="U3512" s="99"/>
    </row>
    <row r="3513" spans="1:21" ht="19.5" customHeight="1">
      <c r="A3513" s="545">
        <v>12584</v>
      </c>
      <c r="B3513" s="545" t="s">
        <v>6844</v>
      </c>
      <c r="C3513" s="545" t="s">
        <v>216</v>
      </c>
      <c r="D3513" s="546">
        <v>43938</v>
      </c>
      <c r="E3513" s="171" t="str">
        <f t="shared" si="54"/>
        <v>2020</v>
      </c>
      <c r="F3513" s="547">
        <v>5014124</v>
      </c>
      <c r="G3513" s="548">
        <v>0.19</v>
      </c>
      <c r="H3513" s="547">
        <v>4213549.58</v>
      </c>
      <c r="I3513" s="545" t="s">
        <v>12868</v>
      </c>
      <c r="J3513" s="545" t="s">
        <v>13298</v>
      </c>
      <c r="K3513" s="545" t="s">
        <v>6844</v>
      </c>
      <c r="L3513" s="545"/>
      <c r="M3513" s="548" t="s">
        <v>13843</v>
      </c>
      <c r="N3513" s="545" t="s">
        <v>13413</v>
      </c>
      <c r="O3513" s="545"/>
      <c r="P3513" s="549">
        <v>12584</v>
      </c>
      <c r="Q3513" s="549">
        <v>5</v>
      </c>
      <c r="R3513" s="549">
        <v>50</v>
      </c>
      <c r="S3513" s="548">
        <v>1012</v>
      </c>
      <c r="T3513" s="548"/>
      <c r="U3513" s="99"/>
    </row>
    <row r="3514" spans="1:21" ht="19.5" customHeight="1">
      <c r="A3514" s="545">
        <v>12585</v>
      </c>
      <c r="B3514" s="545" t="s">
        <v>6832</v>
      </c>
      <c r="C3514" s="545" t="s">
        <v>216</v>
      </c>
      <c r="D3514" s="546">
        <v>43949</v>
      </c>
      <c r="E3514" s="171" t="str">
        <f t="shared" si="54"/>
        <v>2020</v>
      </c>
      <c r="F3514" s="547">
        <v>5110798.01</v>
      </c>
      <c r="G3514" s="548">
        <v>0.19</v>
      </c>
      <c r="H3514" s="547">
        <v>4294788.24</v>
      </c>
      <c r="I3514" s="545" t="s">
        <v>12868</v>
      </c>
      <c r="J3514" s="545" t="s">
        <v>13298</v>
      </c>
      <c r="K3514" s="545" t="s">
        <v>6832</v>
      </c>
      <c r="L3514" s="545"/>
      <c r="M3514" s="548" t="s">
        <v>13843</v>
      </c>
      <c r="N3514" s="545" t="s">
        <v>13413</v>
      </c>
      <c r="O3514" s="545"/>
      <c r="P3514" s="549">
        <v>12585</v>
      </c>
      <c r="Q3514" s="549">
        <v>5</v>
      </c>
      <c r="R3514" s="549">
        <v>50</v>
      </c>
      <c r="S3514" s="548">
        <v>1012</v>
      </c>
      <c r="T3514" s="548"/>
      <c r="U3514" s="99"/>
    </row>
    <row r="3515" spans="1:21" ht="19.5" customHeight="1">
      <c r="A3515" s="545">
        <v>12586</v>
      </c>
      <c r="B3515" s="545" t="s">
        <v>6843</v>
      </c>
      <c r="C3515" s="545" t="s">
        <v>216</v>
      </c>
      <c r="D3515" s="546">
        <v>43938</v>
      </c>
      <c r="E3515" s="171" t="str">
        <f t="shared" si="54"/>
        <v>2020</v>
      </c>
      <c r="F3515" s="547">
        <v>1002257</v>
      </c>
      <c r="G3515" s="548">
        <v>0.19</v>
      </c>
      <c r="H3515" s="547">
        <v>842232.77</v>
      </c>
      <c r="I3515" s="545" t="s">
        <v>12868</v>
      </c>
      <c r="J3515" s="545" t="s">
        <v>13298</v>
      </c>
      <c r="K3515" s="545" t="s">
        <v>16916</v>
      </c>
      <c r="L3515" s="545"/>
      <c r="M3515" s="548" t="s">
        <v>13843</v>
      </c>
      <c r="N3515" s="545" t="s">
        <v>13413</v>
      </c>
      <c r="O3515" s="545"/>
      <c r="P3515" s="549">
        <v>12586</v>
      </c>
      <c r="Q3515" s="549">
        <v>5</v>
      </c>
      <c r="R3515" s="549">
        <v>50</v>
      </c>
      <c r="S3515" s="548">
        <v>1012</v>
      </c>
      <c r="T3515" s="548"/>
      <c r="U3515" s="99"/>
    </row>
    <row r="3516" spans="1:21" ht="19.5" customHeight="1">
      <c r="A3516" s="545">
        <v>12587</v>
      </c>
      <c r="B3516" s="545" t="s">
        <v>6842</v>
      </c>
      <c r="C3516" s="545" t="s">
        <v>216</v>
      </c>
      <c r="D3516" s="546">
        <v>43938</v>
      </c>
      <c r="E3516" s="171" t="str">
        <f t="shared" si="54"/>
        <v>2020</v>
      </c>
      <c r="F3516" s="547">
        <v>29578</v>
      </c>
      <c r="G3516" s="548">
        <v>0.19</v>
      </c>
      <c r="H3516" s="547">
        <v>24855.46</v>
      </c>
      <c r="I3516" s="545" t="s">
        <v>12868</v>
      </c>
      <c r="J3516" s="545" t="s">
        <v>13298</v>
      </c>
      <c r="K3516" s="545" t="s">
        <v>16917</v>
      </c>
      <c r="L3516" s="545"/>
      <c r="M3516" s="548" t="s">
        <v>13843</v>
      </c>
      <c r="N3516" s="545" t="s">
        <v>13413</v>
      </c>
      <c r="O3516" s="545"/>
      <c r="P3516" s="549">
        <v>12587</v>
      </c>
      <c r="Q3516" s="549">
        <v>5</v>
      </c>
      <c r="R3516" s="549">
        <v>50</v>
      </c>
      <c r="S3516" s="548">
        <v>1012</v>
      </c>
      <c r="T3516" s="548"/>
      <c r="U3516" s="99"/>
    </row>
    <row r="3517" spans="1:21" ht="19.5" customHeight="1">
      <c r="A3517" s="545">
        <v>12588</v>
      </c>
      <c r="B3517" s="545" t="s">
        <v>6841</v>
      </c>
      <c r="C3517" s="545" t="s">
        <v>216</v>
      </c>
      <c r="D3517" s="546">
        <v>43938</v>
      </c>
      <c r="E3517" s="171" t="str">
        <f t="shared" si="54"/>
        <v>2020</v>
      </c>
      <c r="F3517" s="547">
        <v>36134</v>
      </c>
      <c r="G3517" s="548">
        <v>0.19</v>
      </c>
      <c r="H3517" s="547">
        <v>30364.71</v>
      </c>
      <c r="I3517" s="545" t="s">
        <v>12868</v>
      </c>
      <c r="J3517" s="545" t="s">
        <v>13298</v>
      </c>
      <c r="K3517" s="545" t="s">
        <v>16918</v>
      </c>
      <c r="L3517" s="545"/>
      <c r="M3517" s="548" t="s">
        <v>13843</v>
      </c>
      <c r="N3517" s="545" t="s">
        <v>13413</v>
      </c>
      <c r="O3517" s="545"/>
      <c r="P3517" s="549">
        <v>12588</v>
      </c>
      <c r="Q3517" s="549">
        <v>5</v>
      </c>
      <c r="R3517" s="549">
        <v>50</v>
      </c>
      <c r="S3517" s="548">
        <v>1012</v>
      </c>
      <c r="T3517" s="548"/>
      <c r="U3517" s="99"/>
    </row>
    <row r="3518" spans="1:21" ht="19.5" customHeight="1">
      <c r="A3518" s="545">
        <v>12589</v>
      </c>
      <c r="B3518" s="545" t="s">
        <v>6840</v>
      </c>
      <c r="C3518" s="545" t="s">
        <v>216</v>
      </c>
      <c r="D3518" s="546">
        <v>43938</v>
      </c>
      <c r="E3518" s="171" t="str">
        <f t="shared" si="54"/>
        <v>2020</v>
      </c>
      <c r="F3518" s="547">
        <v>450355</v>
      </c>
      <c r="G3518" s="548">
        <v>0.19</v>
      </c>
      <c r="H3518" s="547">
        <v>378449.58</v>
      </c>
      <c r="I3518" s="545" t="s">
        <v>12868</v>
      </c>
      <c r="J3518" s="545" t="s">
        <v>13298</v>
      </c>
      <c r="K3518" s="545" t="s">
        <v>16919</v>
      </c>
      <c r="L3518" s="545"/>
      <c r="M3518" s="548" t="s">
        <v>13843</v>
      </c>
      <c r="N3518" s="545" t="s">
        <v>13413</v>
      </c>
      <c r="O3518" s="545"/>
      <c r="P3518" s="549">
        <v>12589</v>
      </c>
      <c r="Q3518" s="549">
        <v>5</v>
      </c>
      <c r="R3518" s="549">
        <v>50</v>
      </c>
      <c r="S3518" s="548">
        <v>1012</v>
      </c>
      <c r="T3518" s="548"/>
      <c r="U3518" s="99"/>
    </row>
    <row r="3519" spans="1:21" ht="19.5" customHeight="1">
      <c r="A3519" s="545">
        <v>12590</v>
      </c>
      <c r="B3519" s="545" t="s">
        <v>6839</v>
      </c>
      <c r="C3519" s="545" t="s">
        <v>216</v>
      </c>
      <c r="D3519" s="546">
        <v>43938</v>
      </c>
      <c r="E3519" s="171" t="str">
        <f t="shared" si="54"/>
        <v>2020</v>
      </c>
      <c r="F3519" s="547">
        <v>347465.99</v>
      </c>
      <c r="G3519" s="548">
        <v>0.19</v>
      </c>
      <c r="H3519" s="547">
        <v>291988.23</v>
      </c>
      <c r="I3519" s="545" t="s">
        <v>12868</v>
      </c>
      <c r="J3519" s="545" t="s">
        <v>13298</v>
      </c>
      <c r="K3519" s="545" t="s">
        <v>16920</v>
      </c>
      <c r="L3519" s="545"/>
      <c r="M3519" s="548" t="s">
        <v>13843</v>
      </c>
      <c r="N3519" s="545" t="s">
        <v>13413</v>
      </c>
      <c r="O3519" s="545"/>
      <c r="P3519" s="549">
        <v>12590</v>
      </c>
      <c r="Q3519" s="549">
        <v>5</v>
      </c>
      <c r="R3519" s="549">
        <v>50</v>
      </c>
      <c r="S3519" s="548">
        <v>1012</v>
      </c>
      <c r="T3519" s="548"/>
      <c r="U3519" s="99"/>
    </row>
    <row r="3520" spans="1:21" ht="19.5" customHeight="1">
      <c r="A3520" s="545">
        <v>12591</v>
      </c>
      <c r="B3520" s="545" t="s">
        <v>6838</v>
      </c>
      <c r="C3520" s="545" t="s">
        <v>216</v>
      </c>
      <c r="D3520" s="546">
        <v>43938</v>
      </c>
      <c r="E3520" s="171" t="str">
        <f t="shared" si="54"/>
        <v>2020</v>
      </c>
      <c r="F3520" s="547">
        <v>294012</v>
      </c>
      <c r="G3520" s="548">
        <v>0.19</v>
      </c>
      <c r="H3520" s="547">
        <v>247068.91</v>
      </c>
      <c r="I3520" s="545" t="s">
        <v>12868</v>
      </c>
      <c r="J3520" s="545" t="s">
        <v>13298</v>
      </c>
      <c r="K3520" s="545" t="s">
        <v>16921</v>
      </c>
      <c r="L3520" s="545"/>
      <c r="M3520" s="548" t="s">
        <v>13843</v>
      </c>
      <c r="N3520" s="545" t="s">
        <v>13413</v>
      </c>
      <c r="O3520" s="545"/>
      <c r="P3520" s="549">
        <v>12591</v>
      </c>
      <c r="Q3520" s="549">
        <v>5</v>
      </c>
      <c r="R3520" s="549">
        <v>50</v>
      </c>
      <c r="S3520" s="548">
        <v>1012</v>
      </c>
      <c r="T3520" s="548"/>
      <c r="U3520" s="99"/>
    </row>
    <row r="3521" spans="1:21" ht="19.5" customHeight="1">
      <c r="A3521" s="545">
        <v>12593</v>
      </c>
      <c r="B3521" s="545" t="s">
        <v>6837</v>
      </c>
      <c r="C3521" s="545" t="s">
        <v>216</v>
      </c>
      <c r="D3521" s="546">
        <v>43938</v>
      </c>
      <c r="E3521" s="171" t="str">
        <f t="shared" si="54"/>
        <v>2020</v>
      </c>
      <c r="F3521" s="547">
        <v>303119</v>
      </c>
      <c r="G3521" s="548">
        <v>0.19</v>
      </c>
      <c r="H3521" s="547">
        <v>254721.85</v>
      </c>
      <c r="I3521" s="545" t="s">
        <v>12868</v>
      </c>
      <c r="J3521" s="545" t="s">
        <v>13298</v>
      </c>
      <c r="K3521" s="545" t="s">
        <v>16922</v>
      </c>
      <c r="L3521" s="545"/>
      <c r="M3521" s="548" t="s">
        <v>13843</v>
      </c>
      <c r="N3521" s="545" t="s">
        <v>13413</v>
      </c>
      <c r="O3521" s="545"/>
      <c r="P3521" s="549">
        <v>12593</v>
      </c>
      <c r="Q3521" s="549">
        <v>5</v>
      </c>
      <c r="R3521" s="549">
        <v>50</v>
      </c>
      <c r="S3521" s="548">
        <v>1012</v>
      </c>
      <c r="T3521" s="548"/>
      <c r="U3521" s="99"/>
    </row>
    <row r="3522" spans="1:21" ht="19.5" customHeight="1">
      <c r="A3522" s="545">
        <v>12594</v>
      </c>
      <c r="B3522" s="545" t="s">
        <v>6836</v>
      </c>
      <c r="C3522" s="545" t="s">
        <v>216</v>
      </c>
      <c r="D3522" s="546">
        <v>43938</v>
      </c>
      <c r="E3522" s="171" t="str">
        <f t="shared" si="54"/>
        <v>2020</v>
      </c>
      <c r="F3522" s="547">
        <v>607212.01</v>
      </c>
      <c r="G3522" s="548">
        <v>0.19</v>
      </c>
      <c r="H3522" s="547">
        <v>510262.19</v>
      </c>
      <c r="I3522" s="545" t="s">
        <v>12868</v>
      </c>
      <c r="J3522" s="545" t="s">
        <v>13298</v>
      </c>
      <c r="K3522" s="545" t="s">
        <v>16923</v>
      </c>
      <c r="L3522" s="545"/>
      <c r="M3522" s="548" t="s">
        <v>13843</v>
      </c>
      <c r="N3522" s="545" t="s">
        <v>13413</v>
      </c>
      <c r="O3522" s="545"/>
      <c r="P3522" s="549">
        <v>12594</v>
      </c>
      <c r="Q3522" s="549">
        <v>5</v>
      </c>
      <c r="R3522" s="549">
        <v>50</v>
      </c>
      <c r="S3522" s="548">
        <v>1012</v>
      </c>
      <c r="T3522" s="548"/>
      <c r="U3522" s="99"/>
    </row>
    <row r="3523" spans="1:21" ht="19.5" customHeight="1">
      <c r="A3523" s="545">
        <v>12595</v>
      </c>
      <c r="B3523" s="545" t="s">
        <v>6835</v>
      </c>
      <c r="C3523" s="545" t="s">
        <v>216</v>
      </c>
      <c r="D3523" s="546">
        <v>43938</v>
      </c>
      <c r="E3523" s="171" t="str">
        <f t="shared" si="54"/>
        <v>2020</v>
      </c>
      <c r="F3523" s="547">
        <v>840761</v>
      </c>
      <c r="G3523" s="548">
        <v>0.19</v>
      </c>
      <c r="H3523" s="547">
        <v>706521.85</v>
      </c>
      <c r="I3523" s="545" t="s">
        <v>12868</v>
      </c>
      <c r="J3523" s="545" t="s">
        <v>13298</v>
      </c>
      <c r="K3523" s="545" t="s">
        <v>16924</v>
      </c>
      <c r="L3523" s="545"/>
      <c r="M3523" s="548" t="s">
        <v>13843</v>
      </c>
      <c r="N3523" s="545" t="s">
        <v>13413</v>
      </c>
      <c r="O3523" s="545"/>
      <c r="P3523" s="549">
        <v>12595</v>
      </c>
      <c r="Q3523" s="549">
        <v>5</v>
      </c>
      <c r="R3523" s="549">
        <v>50</v>
      </c>
      <c r="S3523" s="548">
        <v>1012</v>
      </c>
      <c r="T3523" s="548"/>
      <c r="U3523" s="99"/>
    </row>
    <row r="3524" spans="1:21" ht="19.5" customHeight="1">
      <c r="A3524" s="545">
        <v>12596</v>
      </c>
      <c r="B3524" s="545" t="s">
        <v>6834</v>
      </c>
      <c r="C3524" s="545" t="s">
        <v>221</v>
      </c>
      <c r="D3524" s="546">
        <v>43938</v>
      </c>
      <c r="E3524" s="171" t="str">
        <f t="shared" ref="E3524:E3587" si="55">TEXT(D3524,"YYYY")</f>
        <v>2020</v>
      </c>
      <c r="F3524" s="547">
        <v>91473</v>
      </c>
      <c r="G3524" s="548">
        <v>0.19</v>
      </c>
      <c r="H3524" s="547">
        <v>76868.070000000007</v>
      </c>
      <c r="I3524" s="545" t="s">
        <v>12868</v>
      </c>
      <c r="J3524" s="545" t="s">
        <v>13298</v>
      </c>
      <c r="K3524" s="545" t="s">
        <v>16925</v>
      </c>
      <c r="L3524" s="545"/>
      <c r="M3524" s="548" t="s">
        <v>13843</v>
      </c>
      <c r="N3524" s="545" t="s">
        <v>13413</v>
      </c>
      <c r="O3524" s="545"/>
      <c r="P3524" s="549">
        <v>12596</v>
      </c>
      <c r="Q3524" s="549">
        <v>5</v>
      </c>
      <c r="R3524" s="549">
        <v>50</v>
      </c>
      <c r="S3524" s="548">
        <v>1012</v>
      </c>
      <c r="T3524" s="548"/>
      <c r="U3524" s="99"/>
    </row>
    <row r="3525" spans="1:21" ht="19.5" customHeight="1">
      <c r="A3525" s="545">
        <v>12598</v>
      </c>
      <c r="B3525" s="545" t="s">
        <v>6831</v>
      </c>
      <c r="C3525" s="545" t="s">
        <v>209</v>
      </c>
      <c r="D3525" s="546">
        <v>44596</v>
      </c>
      <c r="E3525" s="171" t="str">
        <f t="shared" si="55"/>
        <v>2022</v>
      </c>
      <c r="F3525" s="547">
        <v>543887</v>
      </c>
      <c r="G3525" s="548">
        <v>0.19</v>
      </c>
      <c r="H3525" s="547">
        <v>457047.9</v>
      </c>
      <c r="I3525" s="545" t="s">
        <v>12680</v>
      </c>
      <c r="J3525" s="545" t="s">
        <v>13297</v>
      </c>
      <c r="K3525" s="545"/>
      <c r="L3525" s="545" t="s">
        <v>6831</v>
      </c>
      <c r="M3525" s="548" t="s">
        <v>13758</v>
      </c>
      <c r="N3525" s="545" t="s">
        <v>13413</v>
      </c>
      <c r="O3525" s="545"/>
      <c r="P3525" s="549">
        <v>12598</v>
      </c>
      <c r="Q3525" s="549">
        <v>1</v>
      </c>
      <c r="R3525" s="549">
        <v>20</v>
      </c>
      <c r="S3525" s="548">
        <v>2257</v>
      </c>
      <c r="T3525" s="548"/>
      <c r="U3525" s="99"/>
    </row>
    <row r="3526" spans="1:21" ht="19.5" customHeight="1">
      <c r="A3526" s="545">
        <v>12599</v>
      </c>
      <c r="B3526" s="545" t="s">
        <v>6830</v>
      </c>
      <c r="C3526" s="545" t="s">
        <v>209</v>
      </c>
      <c r="D3526" s="546">
        <v>44596</v>
      </c>
      <c r="E3526" s="171" t="str">
        <f t="shared" si="55"/>
        <v>2022</v>
      </c>
      <c r="F3526" s="547">
        <v>649733</v>
      </c>
      <c r="G3526" s="548">
        <v>0.19</v>
      </c>
      <c r="H3526" s="547">
        <v>545994.12</v>
      </c>
      <c r="I3526" s="545" t="s">
        <v>12680</v>
      </c>
      <c r="J3526" s="545" t="s">
        <v>13297</v>
      </c>
      <c r="K3526" s="545"/>
      <c r="L3526" s="545" t="s">
        <v>16926</v>
      </c>
      <c r="M3526" s="548" t="s">
        <v>13758</v>
      </c>
      <c r="N3526" s="545" t="s">
        <v>13413</v>
      </c>
      <c r="O3526" s="545"/>
      <c r="P3526" s="549">
        <v>12599</v>
      </c>
      <c r="Q3526" s="549">
        <v>1</v>
      </c>
      <c r="R3526" s="549">
        <v>20</v>
      </c>
      <c r="S3526" s="548">
        <v>2257</v>
      </c>
      <c r="T3526" s="548"/>
      <c r="U3526" s="99"/>
    </row>
    <row r="3527" spans="1:21" ht="19.5" customHeight="1">
      <c r="A3527" s="545">
        <v>12600</v>
      </c>
      <c r="B3527" s="545" t="s">
        <v>6829</v>
      </c>
      <c r="C3527" s="545" t="s">
        <v>209</v>
      </c>
      <c r="D3527" s="546">
        <v>44589</v>
      </c>
      <c r="E3527" s="171" t="str">
        <f t="shared" si="55"/>
        <v>2022</v>
      </c>
      <c r="F3527" s="547">
        <v>4343317</v>
      </c>
      <c r="G3527" s="548">
        <v>0.19</v>
      </c>
      <c r="H3527" s="547">
        <v>3649846.22</v>
      </c>
      <c r="I3527" s="545" t="s">
        <v>12734</v>
      </c>
      <c r="J3527" s="545" t="s">
        <v>13297</v>
      </c>
      <c r="K3527" s="545"/>
      <c r="L3527" s="545" t="s">
        <v>16927</v>
      </c>
      <c r="M3527" s="548" t="s">
        <v>13758</v>
      </c>
      <c r="N3527" s="545" t="s">
        <v>13413</v>
      </c>
      <c r="O3527" s="545"/>
      <c r="P3527" s="549">
        <v>12600</v>
      </c>
      <c r="Q3527" s="549">
        <v>1</v>
      </c>
      <c r="R3527" s="549">
        <v>155</v>
      </c>
      <c r="S3527" s="548">
        <v>2257</v>
      </c>
      <c r="T3527" s="548"/>
      <c r="U3527" s="99"/>
    </row>
    <row r="3528" spans="1:21" ht="19.5" customHeight="1">
      <c r="A3528" s="545">
        <v>12601</v>
      </c>
      <c r="B3528" s="545" t="s">
        <v>6828</v>
      </c>
      <c r="C3528" s="545" t="s">
        <v>216</v>
      </c>
      <c r="D3528" s="546">
        <v>43964</v>
      </c>
      <c r="E3528" s="171" t="str">
        <f t="shared" si="55"/>
        <v>2020</v>
      </c>
      <c r="F3528" s="547">
        <v>502884</v>
      </c>
      <c r="G3528" s="548">
        <v>0.19</v>
      </c>
      <c r="H3528" s="547">
        <v>422591.6</v>
      </c>
      <c r="I3528" s="545" t="s">
        <v>12719</v>
      </c>
      <c r="J3528" s="545" t="s">
        <v>13296</v>
      </c>
      <c r="K3528" s="545"/>
      <c r="L3528" s="545" t="s">
        <v>6828</v>
      </c>
      <c r="M3528" s="548" t="s">
        <v>13758</v>
      </c>
      <c r="N3528" s="545" t="s">
        <v>13413</v>
      </c>
      <c r="O3528" s="545"/>
      <c r="P3528" s="549">
        <v>12601</v>
      </c>
      <c r="Q3528" s="549">
        <v>1</v>
      </c>
      <c r="R3528" s="549">
        <v>157</v>
      </c>
      <c r="S3528" s="548">
        <v>2218</v>
      </c>
      <c r="T3528" s="548"/>
      <c r="U3528" s="99"/>
    </row>
    <row r="3529" spans="1:21" ht="19.5" customHeight="1">
      <c r="A3529" s="545">
        <v>12602</v>
      </c>
      <c r="B3529" s="545" t="s">
        <v>6827</v>
      </c>
      <c r="C3529" s="545" t="s">
        <v>216</v>
      </c>
      <c r="D3529" s="546">
        <v>43964</v>
      </c>
      <c r="E3529" s="171" t="str">
        <f t="shared" si="55"/>
        <v>2020</v>
      </c>
      <c r="F3529" s="547">
        <v>736427</v>
      </c>
      <c r="G3529" s="548">
        <v>0.19</v>
      </c>
      <c r="H3529" s="547">
        <v>618846.22</v>
      </c>
      <c r="I3529" s="545" t="s">
        <v>12719</v>
      </c>
      <c r="J3529" s="545" t="s">
        <v>13296</v>
      </c>
      <c r="K3529" s="545"/>
      <c r="L3529" s="545" t="s">
        <v>6827</v>
      </c>
      <c r="M3529" s="548" t="s">
        <v>13758</v>
      </c>
      <c r="N3529" s="545" t="s">
        <v>13413</v>
      </c>
      <c r="O3529" s="545"/>
      <c r="P3529" s="549">
        <v>12602</v>
      </c>
      <c r="Q3529" s="549">
        <v>1</v>
      </c>
      <c r="R3529" s="549">
        <v>157</v>
      </c>
      <c r="S3529" s="548">
        <v>2218</v>
      </c>
      <c r="T3529" s="548"/>
      <c r="U3529" s="99"/>
    </row>
    <row r="3530" spans="1:21" ht="19.5" customHeight="1">
      <c r="A3530" s="545">
        <v>12603</v>
      </c>
      <c r="B3530" s="545" t="s">
        <v>6826</v>
      </c>
      <c r="C3530" s="545" t="s">
        <v>216</v>
      </c>
      <c r="D3530" s="546">
        <v>43964</v>
      </c>
      <c r="E3530" s="171" t="str">
        <f t="shared" si="55"/>
        <v>2020</v>
      </c>
      <c r="F3530" s="547">
        <v>259293</v>
      </c>
      <c r="G3530" s="548">
        <v>0.19</v>
      </c>
      <c r="H3530" s="547">
        <v>217893.28</v>
      </c>
      <c r="I3530" s="545" t="s">
        <v>12719</v>
      </c>
      <c r="J3530" s="545" t="s">
        <v>13296</v>
      </c>
      <c r="K3530" s="545"/>
      <c r="L3530" s="545" t="s">
        <v>6826</v>
      </c>
      <c r="M3530" s="548" t="s">
        <v>13758</v>
      </c>
      <c r="N3530" s="545" t="s">
        <v>13413</v>
      </c>
      <c r="O3530" s="545"/>
      <c r="P3530" s="549">
        <v>12603</v>
      </c>
      <c r="Q3530" s="549">
        <v>1</v>
      </c>
      <c r="R3530" s="549">
        <v>157</v>
      </c>
      <c r="S3530" s="548">
        <v>2218</v>
      </c>
      <c r="T3530" s="548"/>
      <c r="U3530" s="99"/>
    </row>
    <row r="3531" spans="1:21" ht="19.5" customHeight="1">
      <c r="A3531" s="545">
        <v>12604</v>
      </c>
      <c r="B3531" s="545" t="s">
        <v>6825</v>
      </c>
      <c r="C3531" s="545" t="s">
        <v>216</v>
      </c>
      <c r="D3531" s="546">
        <v>43964</v>
      </c>
      <c r="E3531" s="171" t="str">
        <f t="shared" si="55"/>
        <v>2020</v>
      </c>
      <c r="F3531" s="547">
        <v>64130</v>
      </c>
      <c r="G3531" s="548">
        <v>0.19</v>
      </c>
      <c r="H3531" s="547">
        <v>53890.76</v>
      </c>
      <c r="I3531" s="545" t="s">
        <v>12980</v>
      </c>
      <c r="J3531" s="545"/>
      <c r="K3531" s="545"/>
      <c r="L3531" s="545" t="s">
        <v>6825</v>
      </c>
      <c r="M3531" s="548" t="s">
        <v>13758</v>
      </c>
      <c r="N3531" s="545" t="s">
        <v>13413</v>
      </c>
      <c r="O3531" s="545"/>
      <c r="P3531" s="549">
        <v>12604</v>
      </c>
      <c r="Q3531" s="549">
        <v>1</v>
      </c>
      <c r="R3531" s="549">
        <v>54</v>
      </c>
      <c r="S3531" s="548"/>
      <c r="T3531" s="548"/>
      <c r="U3531" s="99"/>
    </row>
    <row r="3532" spans="1:21" ht="19.5" customHeight="1">
      <c r="A3532" s="545">
        <v>12605</v>
      </c>
      <c r="B3532" s="545" t="s">
        <v>6824</v>
      </c>
      <c r="C3532" s="545" t="s">
        <v>216</v>
      </c>
      <c r="D3532" s="546">
        <v>43964</v>
      </c>
      <c r="E3532" s="171" t="str">
        <f t="shared" si="55"/>
        <v>2020</v>
      </c>
      <c r="F3532" s="547">
        <v>66788</v>
      </c>
      <c r="G3532" s="548">
        <v>0.19</v>
      </c>
      <c r="H3532" s="547">
        <v>56124.37</v>
      </c>
      <c r="I3532" s="545" t="s">
        <v>12980</v>
      </c>
      <c r="J3532" s="545" t="s">
        <v>13298</v>
      </c>
      <c r="K3532" s="545"/>
      <c r="L3532" s="545" t="s">
        <v>6824</v>
      </c>
      <c r="M3532" s="548" t="s">
        <v>13758</v>
      </c>
      <c r="N3532" s="545" t="s">
        <v>13413</v>
      </c>
      <c r="O3532" s="545"/>
      <c r="P3532" s="549">
        <v>12605</v>
      </c>
      <c r="Q3532" s="549">
        <v>1</v>
      </c>
      <c r="R3532" s="549">
        <v>54</v>
      </c>
      <c r="S3532" s="548">
        <v>1012</v>
      </c>
      <c r="T3532" s="548"/>
      <c r="U3532" s="99"/>
    </row>
    <row r="3533" spans="1:21" ht="19.5" customHeight="1">
      <c r="A3533" s="545">
        <v>12606</v>
      </c>
      <c r="B3533" s="545" t="s">
        <v>6823</v>
      </c>
      <c r="C3533" s="545" t="s">
        <v>216</v>
      </c>
      <c r="D3533" s="546">
        <v>43964</v>
      </c>
      <c r="E3533" s="171" t="str">
        <f t="shared" si="55"/>
        <v>2020</v>
      </c>
      <c r="F3533" s="547">
        <v>84192</v>
      </c>
      <c r="G3533" s="548">
        <v>0.19</v>
      </c>
      <c r="H3533" s="547">
        <v>70749.58</v>
      </c>
      <c r="I3533" s="545" t="s">
        <v>12980</v>
      </c>
      <c r="J3533" s="545" t="s">
        <v>13298</v>
      </c>
      <c r="K3533" s="545"/>
      <c r="L3533" s="545" t="s">
        <v>6823</v>
      </c>
      <c r="M3533" s="548" t="s">
        <v>13758</v>
      </c>
      <c r="N3533" s="545" t="s">
        <v>13413</v>
      </c>
      <c r="O3533" s="545"/>
      <c r="P3533" s="549">
        <v>12606</v>
      </c>
      <c r="Q3533" s="549">
        <v>1</v>
      </c>
      <c r="R3533" s="549">
        <v>54</v>
      </c>
      <c r="S3533" s="548">
        <v>1012</v>
      </c>
      <c r="T3533" s="548"/>
      <c r="U3533" s="99"/>
    </row>
    <row r="3534" spans="1:21" ht="19.5" customHeight="1">
      <c r="A3534" s="545">
        <v>12607</v>
      </c>
      <c r="B3534" s="545" t="s">
        <v>6822</v>
      </c>
      <c r="C3534" s="545" t="s">
        <v>216</v>
      </c>
      <c r="D3534" s="546">
        <v>43964</v>
      </c>
      <c r="E3534" s="171" t="str">
        <f t="shared" si="55"/>
        <v>2020</v>
      </c>
      <c r="F3534" s="547">
        <v>70013</v>
      </c>
      <c r="G3534" s="548">
        <v>0.19</v>
      </c>
      <c r="H3534" s="547">
        <v>58834.45</v>
      </c>
      <c r="I3534" s="545" t="s">
        <v>12980</v>
      </c>
      <c r="J3534" s="545" t="s">
        <v>13298</v>
      </c>
      <c r="K3534" s="545"/>
      <c r="L3534" s="545" t="s">
        <v>6822</v>
      </c>
      <c r="M3534" s="548" t="s">
        <v>13758</v>
      </c>
      <c r="N3534" s="545" t="s">
        <v>13413</v>
      </c>
      <c r="O3534" s="545"/>
      <c r="P3534" s="549">
        <v>12607</v>
      </c>
      <c r="Q3534" s="549">
        <v>1</v>
      </c>
      <c r="R3534" s="549">
        <v>54</v>
      </c>
      <c r="S3534" s="548">
        <v>1012</v>
      </c>
      <c r="T3534" s="548"/>
      <c r="U3534" s="99"/>
    </row>
    <row r="3535" spans="1:21" ht="19.5" customHeight="1">
      <c r="A3535" s="545">
        <v>12608</v>
      </c>
      <c r="B3535" s="545" t="s">
        <v>6821</v>
      </c>
      <c r="C3535" s="545" t="s">
        <v>216</v>
      </c>
      <c r="D3535" s="546">
        <v>43964</v>
      </c>
      <c r="E3535" s="171" t="str">
        <f t="shared" si="55"/>
        <v>2020</v>
      </c>
      <c r="F3535" s="547">
        <v>91391</v>
      </c>
      <c r="G3535" s="548">
        <v>0.19</v>
      </c>
      <c r="H3535" s="547">
        <v>76799.16</v>
      </c>
      <c r="I3535" s="545" t="s">
        <v>12980</v>
      </c>
      <c r="J3535" s="545" t="s">
        <v>13298</v>
      </c>
      <c r="K3535" s="545"/>
      <c r="L3535" s="545" t="s">
        <v>6821</v>
      </c>
      <c r="M3535" s="548" t="s">
        <v>13758</v>
      </c>
      <c r="N3535" s="545" t="s">
        <v>13413</v>
      </c>
      <c r="O3535" s="545"/>
      <c r="P3535" s="549">
        <v>12608</v>
      </c>
      <c r="Q3535" s="549">
        <v>1</v>
      </c>
      <c r="R3535" s="549">
        <v>54</v>
      </c>
      <c r="S3535" s="548">
        <v>1012</v>
      </c>
      <c r="T3535" s="548"/>
      <c r="U3535" s="99"/>
    </row>
    <row r="3536" spans="1:21" ht="19.5" customHeight="1">
      <c r="A3536" s="545">
        <v>12609</v>
      </c>
      <c r="B3536" s="545" t="s">
        <v>6820</v>
      </c>
      <c r="C3536" s="545" t="s">
        <v>216</v>
      </c>
      <c r="D3536" s="546">
        <v>43964</v>
      </c>
      <c r="E3536" s="171" t="str">
        <f t="shared" si="55"/>
        <v>2020</v>
      </c>
      <c r="F3536" s="547">
        <v>50234.01</v>
      </c>
      <c r="G3536" s="548">
        <v>0.19</v>
      </c>
      <c r="H3536" s="547">
        <v>42213.45</v>
      </c>
      <c r="I3536" s="545" t="s">
        <v>12980</v>
      </c>
      <c r="J3536" s="545" t="s">
        <v>13298</v>
      </c>
      <c r="K3536" s="545"/>
      <c r="L3536" s="545" t="s">
        <v>6820</v>
      </c>
      <c r="M3536" s="548" t="s">
        <v>13758</v>
      </c>
      <c r="N3536" s="545" t="s">
        <v>13413</v>
      </c>
      <c r="O3536" s="545"/>
      <c r="P3536" s="549">
        <v>12609</v>
      </c>
      <c r="Q3536" s="549">
        <v>1</v>
      </c>
      <c r="R3536" s="549">
        <v>54</v>
      </c>
      <c r="S3536" s="548">
        <v>1012</v>
      </c>
      <c r="T3536" s="548"/>
      <c r="U3536" s="99"/>
    </row>
    <row r="3537" spans="1:21" ht="19.5" customHeight="1">
      <c r="A3537" s="545">
        <v>12610</v>
      </c>
      <c r="B3537" s="545" t="s">
        <v>6819</v>
      </c>
      <c r="C3537" s="545" t="s">
        <v>216</v>
      </c>
      <c r="D3537" s="546">
        <v>43964</v>
      </c>
      <c r="E3537" s="171" t="str">
        <f t="shared" si="55"/>
        <v>2020</v>
      </c>
      <c r="F3537" s="547">
        <v>296895</v>
      </c>
      <c r="G3537" s="548">
        <v>0.19</v>
      </c>
      <c r="H3537" s="547">
        <v>249491.6</v>
      </c>
      <c r="I3537" s="545" t="s">
        <v>12980</v>
      </c>
      <c r="J3537" s="545" t="s">
        <v>13298</v>
      </c>
      <c r="K3537" s="545"/>
      <c r="L3537" s="545" t="s">
        <v>6819</v>
      </c>
      <c r="M3537" s="548" t="s">
        <v>13758</v>
      </c>
      <c r="N3537" s="545" t="s">
        <v>13413</v>
      </c>
      <c r="O3537" s="545"/>
      <c r="P3537" s="549">
        <v>12610</v>
      </c>
      <c r="Q3537" s="549">
        <v>1</v>
      </c>
      <c r="R3537" s="549">
        <v>54</v>
      </c>
      <c r="S3537" s="548">
        <v>1012</v>
      </c>
      <c r="T3537" s="548"/>
      <c r="U3537" s="99"/>
    </row>
    <row r="3538" spans="1:21" ht="19.5" customHeight="1">
      <c r="A3538" s="545">
        <v>12614</v>
      </c>
      <c r="B3538" s="545" t="s">
        <v>6814</v>
      </c>
      <c r="C3538" s="545" t="s">
        <v>311</v>
      </c>
      <c r="D3538" s="546">
        <v>43990</v>
      </c>
      <c r="E3538" s="171" t="str">
        <f t="shared" si="55"/>
        <v>2020</v>
      </c>
      <c r="F3538" s="547">
        <v>265825</v>
      </c>
      <c r="G3538" s="548">
        <v>0.19</v>
      </c>
      <c r="H3538" s="547">
        <v>223382.35</v>
      </c>
      <c r="I3538" s="545" t="s">
        <v>12966</v>
      </c>
      <c r="J3538" s="545" t="s">
        <v>13302</v>
      </c>
      <c r="K3538" s="545"/>
      <c r="L3538" s="545" t="s">
        <v>16928</v>
      </c>
      <c r="M3538" s="548" t="s">
        <v>13843</v>
      </c>
      <c r="N3538" s="545" t="s">
        <v>13413</v>
      </c>
      <c r="O3538" s="545"/>
      <c r="P3538" s="549">
        <v>12614</v>
      </c>
      <c r="Q3538" s="549">
        <v>5</v>
      </c>
      <c r="R3538" s="549">
        <v>41</v>
      </c>
      <c r="S3538" s="548">
        <v>2219</v>
      </c>
      <c r="T3538" s="548"/>
      <c r="U3538" s="99"/>
    </row>
    <row r="3539" spans="1:21" ht="19.5" customHeight="1">
      <c r="A3539" s="545">
        <v>12615</v>
      </c>
      <c r="B3539" s="545" t="s">
        <v>6813</v>
      </c>
      <c r="C3539" s="545" t="s">
        <v>221</v>
      </c>
      <c r="D3539" s="546">
        <v>43992</v>
      </c>
      <c r="E3539" s="171" t="str">
        <f t="shared" si="55"/>
        <v>2020</v>
      </c>
      <c r="F3539" s="547">
        <v>194230</v>
      </c>
      <c r="G3539" s="548">
        <v>0.19</v>
      </c>
      <c r="H3539" s="547">
        <v>163218.49</v>
      </c>
      <c r="I3539" s="545" t="s">
        <v>12868</v>
      </c>
      <c r="J3539" s="545" t="s">
        <v>13302</v>
      </c>
      <c r="K3539" s="545"/>
      <c r="L3539" s="545"/>
      <c r="M3539" s="548" t="s">
        <v>13843</v>
      </c>
      <c r="N3539" s="545" t="s">
        <v>13413</v>
      </c>
      <c r="O3539" s="545"/>
      <c r="P3539" s="549">
        <v>12615</v>
      </c>
      <c r="Q3539" s="549">
        <v>5</v>
      </c>
      <c r="R3539" s="549">
        <v>50</v>
      </c>
      <c r="S3539" s="548">
        <v>2219</v>
      </c>
      <c r="T3539" s="548"/>
      <c r="U3539" s="99"/>
    </row>
    <row r="3540" spans="1:21" ht="19.5" customHeight="1">
      <c r="A3540" s="545">
        <v>12616</v>
      </c>
      <c r="B3540" s="545" t="s">
        <v>6846</v>
      </c>
      <c r="C3540" s="545" t="s">
        <v>221</v>
      </c>
      <c r="D3540" s="546">
        <v>43931</v>
      </c>
      <c r="E3540" s="171" t="str">
        <f t="shared" si="55"/>
        <v>2020</v>
      </c>
      <c r="F3540" s="547">
        <v>114395</v>
      </c>
      <c r="G3540" s="548">
        <v>0.19</v>
      </c>
      <c r="H3540" s="547">
        <v>96130.25</v>
      </c>
      <c r="I3540" s="545" t="s">
        <v>12683</v>
      </c>
      <c r="J3540" s="545" t="s">
        <v>13298</v>
      </c>
      <c r="K3540" s="545"/>
      <c r="L3540" s="545"/>
      <c r="M3540" s="548" t="s">
        <v>13843</v>
      </c>
      <c r="N3540" s="545" t="s">
        <v>13413</v>
      </c>
      <c r="O3540" s="545"/>
      <c r="P3540" s="549">
        <v>12616</v>
      </c>
      <c r="Q3540" s="549">
        <v>5</v>
      </c>
      <c r="R3540" s="549">
        <v>18</v>
      </c>
      <c r="S3540" s="548">
        <v>1012</v>
      </c>
      <c r="T3540" s="548"/>
      <c r="U3540" s="99"/>
    </row>
    <row r="3541" spans="1:21" ht="19.5" customHeight="1">
      <c r="A3541" s="545">
        <v>12619</v>
      </c>
      <c r="B3541" s="545" t="s">
        <v>6812</v>
      </c>
      <c r="C3541" s="545" t="s">
        <v>216</v>
      </c>
      <c r="D3541" s="546">
        <v>43992</v>
      </c>
      <c r="E3541" s="171" t="str">
        <f t="shared" si="55"/>
        <v>2020</v>
      </c>
      <c r="F3541" s="547">
        <v>2716356</v>
      </c>
      <c r="G3541" s="548">
        <v>0.19</v>
      </c>
      <c r="H3541" s="547">
        <v>2282652.1</v>
      </c>
      <c r="I3541" s="545" t="s">
        <v>12972</v>
      </c>
      <c r="J3541" s="545" t="s">
        <v>13298</v>
      </c>
      <c r="K3541" s="545"/>
      <c r="L3541" s="545"/>
      <c r="M3541" s="548" t="s">
        <v>13843</v>
      </c>
      <c r="N3541" s="545" t="s">
        <v>13413</v>
      </c>
      <c r="O3541" s="545"/>
      <c r="P3541" s="549">
        <v>12619</v>
      </c>
      <c r="Q3541" s="549">
        <v>5</v>
      </c>
      <c r="R3541" s="549">
        <v>43</v>
      </c>
      <c r="S3541" s="548">
        <v>1012</v>
      </c>
      <c r="T3541" s="548"/>
      <c r="U3541" s="99"/>
    </row>
    <row r="3542" spans="1:21" ht="19.5" customHeight="1">
      <c r="A3542" s="545">
        <v>12620</v>
      </c>
      <c r="B3542" s="545" t="s">
        <v>6811</v>
      </c>
      <c r="C3542" s="545" t="s">
        <v>216</v>
      </c>
      <c r="D3542" s="546">
        <v>43992</v>
      </c>
      <c r="E3542" s="171" t="str">
        <f t="shared" si="55"/>
        <v>2020</v>
      </c>
      <c r="F3542" s="547">
        <v>3305150.01</v>
      </c>
      <c r="G3542" s="548">
        <v>0.19</v>
      </c>
      <c r="H3542" s="547">
        <v>2777436.98</v>
      </c>
      <c r="I3542" s="545" t="s">
        <v>12972</v>
      </c>
      <c r="J3542" s="545" t="s">
        <v>13298</v>
      </c>
      <c r="K3542" s="545"/>
      <c r="L3542" s="545"/>
      <c r="M3542" s="548" t="s">
        <v>13843</v>
      </c>
      <c r="N3542" s="545" t="s">
        <v>13413</v>
      </c>
      <c r="O3542" s="545"/>
      <c r="P3542" s="549">
        <v>12620</v>
      </c>
      <c r="Q3542" s="549">
        <v>5</v>
      </c>
      <c r="R3542" s="549">
        <v>43</v>
      </c>
      <c r="S3542" s="548">
        <v>1012</v>
      </c>
      <c r="T3542" s="548"/>
      <c r="U3542" s="99"/>
    </row>
    <row r="3543" spans="1:21" ht="19.5" customHeight="1">
      <c r="A3543" s="545">
        <v>12621</v>
      </c>
      <c r="B3543" s="545" t="s">
        <v>12628</v>
      </c>
      <c r="C3543" s="545" t="s">
        <v>216</v>
      </c>
      <c r="D3543" s="546">
        <v>46078</v>
      </c>
      <c r="E3543" s="171" t="str">
        <f t="shared" si="55"/>
        <v>2026</v>
      </c>
      <c r="F3543" s="547">
        <v>1790000</v>
      </c>
      <c r="G3543" s="548">
        <v>0.19</v>
      </c>
      <c r="H3543" s="547">
        <v>1504201.68</v>
      </c>
      <c r="I3543" s="545" t="s">
        <v>12647</v>
      </c>
      <c r="J3543" s="545" t="s">
        <v>13296</v>
      </c>
      <c r="K3543" s="545" t="s">
        <v>16929</v>
      </c>
      <c r="L3543" s="545" t="s">
        <v>16930</v>
      </c>
      <c r="M3543" s="548" t="s">
        <v>13758</v>
      </c>
      <c r="N3543" s="545" t="s">
        <v>13413</v>
      </c>
      <c r="O3543" s="545"/>
      <c r="P3543" s="549">
        <v>12621</v>
      </c>
      <c r="Q3543" s="549">
        <v>1</v>
      </c>
      <c r="R3543" s="549">
        <v>26</v>
      </c>
      <c r="S3543" s="548">
        <v>2218</v>
      </c>
      <c r="T3543" s="548"/>
      <c r="U3543" s="99"/>
    </row>
    <row r="3544" spans="1:21" ht="19.5" customHeight="1">
      <c r="A3544" s="545">
        <v>12622</v>
      </c>
      <c r="B3544" s="545" t="s">
        <v>12262</v>
      </c>
      <c r="C3544" s="545" t="s">
        <v>216</v>
      </c>
      <c r="D3544" s="546">
        <v>44591</v>
      </c>
      <c r="E3544" s="171" t="str">
        <f t="shared" si="55"/>
        <v>2022</v>
      </c>
      <c r="F3544" s="547">
        <v>1568584.01</v>
      </c>
      <c r="G3544" s="548">
        <v>0.19</v>
      </c>
      <c r="H3544" s="547">
        <v>1318137.82</v>
      </c>
      <c r="I3544" s="545" t="s">
        <v>12647</v>
      </c>
      <c r="J3544" s="545" t="s">
        <v>13297</v>
      </c>
      <c r="K3544" s="545" t="s">
        <v>16931</v>
      </c>
      <c r="L3544" s="545"/>
      <c r="M3544" s="548" t="s">
        <v>13758</v>
      </c>
      <c r="N3544" s="545" t="s">
        <v>13413</v>
      </c>
      <c r="O3544" s="545"/>
      <c r="P3544" s="549">
        <v>12622</v>
      </c>
      <c r="Q3544" s="549">
        <v>1</v>
      </c>
      <c r="R3544" s="549">
        <v>26</v>
      </c>
      <c r="S3544" s="548">
        <v>2257</v>
      </c>
      <c r="T3544" s="548"/>
      <c r="U3544" s="99"/>
    </row>
    <row r="3545" spans="1:21" ht="19.5" customHeight="1">
      <c r="A3545" s="545">
        <v>12623</v>
      </c>
      <c r="B3545" s="545" t="s">
        <v>12629</v>
      </c>
      <c r="C3545" s="545" t="s">
        <v>216</v>
      </c>
      <c r="D3545" s="546">
        <v>43991</v>
      </c>
      <c r="E3545" s="171" t="str">
        <f t="shared" si="55"/>
        <v>2020</v>
      </c>
      <c r="F3545" s="547">
        <v>871706</v>
      </c>
      <c r="G3545" s="548">
        <v>0.19</v>
      </c>
      <c r="H3545" s="547">
        <v>732526.05</v>
      </c>
      <c r="I3545" s="545" t="s">
        <v>12647</v>
      </c>
      <c r="J3545" s="545" t="s">
        <v>13298</v>
      </c>
      <c r="K3545" s="545"/>
      <c r="L3545" s="545"/>
      <c r="M3545" s="548" t="s">
        <v>13758</v>
      </c>
      <c r="N3545" s="545" t="s">
        <v>13413</v>
      </c>
      <c r="O3545" s="545"/>
      <c r="P3545" s="549">
        <v>12623</v>
      </c>
      <c r="Q3545" s="549">
        <v>1</v>
      </c>
      <c r="R3545" s="549">
        <v>26</v>
      </c>
      <c r="S3545" s="548">
        <v>1012</v>
      </c>
      <c r="T3545" s="548"/>
      <c r="U3545" s="99"/>
    </row>
    <row r="3546" spans="1:21" ht="19.5" customHeight="1">
      <c r="A3546" s="545">
        <v>12624</v>
      </c>
      <c r="B3546" s="545" t="s">
        <v>12630</v>
      </c>
      <c r="C3546" s="545" t="s">
        <v>216</v>
      </c>
      <c r="D3546" s="546">
        <v>43991</v>
      </c>
      <c r="E3546" s="171" t="str">
        <f t="shared" si="55"/>
        <v>2020</v>
      </c>
      <c r="F3546" s="547">
        <v>1106560</v>
      </c>
      <c r="G3546" s="548">
        <v>0.19</v>
      </c>
      <c r="H3546" s="547">
        <v>929882.35</v>
      </c>
      <c r="I3546" s="545" t="s">
        <v>12647</v>
      </c>
      <c r="J3546" s="545" t="s">
        <v>13298</v>
      </c>
      <c r="K3546" s="545"/>
      <c r="L3546" s="545"/>
      <c r="M3546" s="548" t="s">
        <v>13758</v>
      </c>
      <c r="N3546" s="545" t="s">
        <v>13413</v>
      </c>
      <c r="O3546" s="545"/>
      <c r="P3546" s="549">
        <v>12624</v>
      </c>
      <c r="Q3546" s="549">
        <v>1</v>
      </c>
      <c r="R3546" s="549">
        <v>26</v>
      </c>
      <c r="S3546" s="548">
        <v>1012</v>
      </c>
      <c r="T3546" s="548"/>
      <c r="U3546" s="99"/>
    </row>
    <row r="3547" spans="1:21" ht="19.5" customHeight="1">
      <c r="A3547" s="545">
        <v>12626</v>
      </c>
      <c r="B3547" s="545" t="s">
        <v>12188</v>
      </c>
      <c r="C3547" s="545" t="s">
        <v>221</v>
      </c>
      <c r="D3547" s="546"/>
      <c r="E3547" s="171" t="str">
        <f t="shared" si="55"/>
        <v>1900</v>
      </c>
      <c r="F3547" s="547">
        <v>0</v>
      </c>
      <c r="G3547" s="548">
        <v>0</v>
      </c>
      <c r="H3547" s="547">
        <v>0</v>
      </c>
      <c r="I3547" s="545" t="s">
        <v>12684</v>
      </c>
      <c r="J3547" s="545"/>
      <c r="K3547" s="545" t="s">
        <v>16932</v>
      </c>
      <c r="L3547" s="545" t="s">
        <v>16933</v>
      </c>
      <c r="M3547" s="548" t="s">
        <v>13843</v>
      </c>
      <c r="N3547" s="545" t="s">
        <v>13413</v>
      </c>
      <c r="O3547" s="545"/>
      <c r="P3547" s="549">
        <v>12626</v>
      </c>
      <c r="Q3547" s="549">
        <v>5</v>
      </c>
      <c r="R3547" s="549">
        <v>95</v>
      </c>
      <c r="S3547" s="548"/>
      <c r="T3547" s="548"/>
      <c r="U3547" s="99"/>
    </row>
    <row r="3548" spans="1:21" ht="19.5" customHeight="1">
      <c r="A3548" s="545">
        <v>12627</v>
      </c>
      <c r="B3548" s="545" t="s">
        <v>12189</v>
      </c>
      <c r="C3548" s="545" t="s">
        <v>209</v>
      </c>
      <c r="D3548" s="546"/>
      <c r="E3548" s="171" t="str">
        <f t="shared" si="55"/>
        <v>1900</v>
      </c>
      <c r="F3548" s="547">
        <v>0</v>
      </c>
      <c r="G3548" s="548">
        <v>0</v>
      </c>
      <c r="H3548" s="547">
        <v>0</v>
      </c>
      <c r="I3548" s="545" t="s">
        <v>12961</v>
      </c>
      <c r="J3548" s="545"/>
      <c r="K3548" s="545" t="s">
        <v>16934</v>
      </c>
      <c r="L3548" s="545"/>
      <c r="M3548" s="548" t="s">
        <v>13843</v>
      </c>
      <c r="N3548" s="545" t="s">
        <v>13413</v>
      </c>
      <c r="O3548" s="545"/>
      <c r="P3548" s="549">
        <v>12627</v>
      </c>
      <c r="Q3548" s="549">
        <v>5</v>
      </c>
      <c r="R3548" s="549">
        <v>169</v>
      </c>
      <c r="S3548" s="548"/>
      <c r="T3548" s="548"/>
      <c r="U3548" s="99"/>
    </row>
    <row r="3549" spans="1:21" ht="19.5" customHeight="1">
      <c r="A3549" s="545">
        <v>12628</v>
      </c>
      <c r="B3549" s="545" t="s">
        <v>12190</v>
      </c>
      <c r="C3549" s="545" t="s">
        <v>209</v>
      </c>
      <c r="D3549" s="546"/>
      <c r="E3549" s="171" t="str">
        <f t="shared" si="55"/>
        <v>1900</v>
      </c>
      <c r="F3549" s="547">
        <v>0</v>
      </c>
      <c r="G3549" s="548">
        <v>0</v>
      </c>
      <c r="H3549" s="547">
        <v>0</v>
      </c>
      <c r="I3549" s="545" t="s">
        <v>12961</v>
      </c>
      <c r="J3549" s="545"/>
      <c r="K3549" s="545" t="s">
        <v>16935</v>
      </c>
      <c r="L3549" s="545"/>
      <c r="M3549" s="548" t="s">
        <v>13843</v>
      </c>
      <c r="N3549" s="545" t="s">
        <v>13413</v>
      </c>
      <c r="O3549" s="545"/>
      <c r="P3549" s="549">
        <v>12628</v>
      </c>
      <c r="Q3549" s="549">
        <v>5</v>
      </c>
      <c r="R3549" s="549">
        <v>52</v>
      </c>
      <c r="S3549" s="548"/>
      <c r="T3549" s="548"/>
      <c r="U3549" s="99"/>
    </row>
    <row r="3550" spans="1:21" ht="19.5" customHeight="1">
      <c r="A3550" s="545">
        <v>12629</v>
      </c>
      <c r="B3550" s="545" t="s">
        <v>6810</v>
      </c>
      <c r="C3550" s="545" t="s">
        <v>209</v>
      </c>
      <c r="D3550" s="546">
        <v>44715</v>
      </c>
      <c r="E3550" s="171" t="str">
        <f t="shared" si="55"/>
        <v>2022</v>
      </c>
      <c r="F3550" s="547">
        <v>21401</v>
      </c>
      <c r="G3550" s="548">
        <v>0.19</v>
      </c>
      <c r="H3550" s="547">
        <v>17984.03</v>
      </c>
      <c r="I3550" s="545" t="s">
        <v>12645</v>
      </c>
      <c r="J3550" s="545" t="s">
        <v>13297</v>
      </c>
      <c r="K3550" s="545" t="s">
        <v>16936</v>
      </c>
      <c r="L3550" s="545"/>
      <c r="M3550" s="548" t="s">
        <v>13758</v>
      </c>
      <c r="N3550" s="545" t="s">
        <v>13413</v>
      </c>
      <c r="O3550" s="545"/>
      <c r="P3550" s="549">
        <v>12629</v>
      </c>
      <c r="Q3550" s="549">
        <v>1</v>
      </c>
      <c r="R3550" s="549">
        <v>12</v>
      </c>
      <c r="S3550" s="548">
        <v>2257</v>
      </c>
      <c r="T3550" s="548"/>
      <c r="U3550" s="99"/>
    </row>
    <row r="3551" spans="1:21" ht="19.5" customHeight="1">
      <c r="A3551" s="545">
        <v>12630</v>
      </c>
      <c r="B3551" s="545" t="s">
        <v>6809</v>
      </c>
      <c r="C3551" s="545" t="s">
        <v>209</v>
      </c>
      <c r="D3551" s="546">
        <v>45708</v>
      </c>
      <c r="E3551" s="171" t="str">
        <f t="shared" si="55"/>
        <v>2025</v>
      </c>
      <c r="F3551" s="547">
        <v>37018.26</v>
      </c>
      <c r="G3551" s="548">
        <v>0.19</v>
      </c>
      <c r="H3551" s="547">
        <v>31107.78</v>
      </c>
      <c r="I3551" s="545" t="s">
        <v>12645</v>
      </c>
      <c r="J3551" s="545" t="s">
        <v>13307</v>
      </c>
      <c r="K3551" s="545" t="s">
        <v>16937</v>
      </c>
      <c r="L3551" s="545"/>
      <c r="M3551" s="548" t="s">
        <v>13758</v>
      </c>
      <c r="N3551" s="545" t="s">
        <v>13413</v>
      </c>
      <c r="O3551" s="545"/>
      <c r="P3551" s="549">
        <v>12630</v>
      </c>
      <c r="Q3551" s="549">
        <v>1</v>
      </c>
      <c r="R3551" s="549">
        <v>12</v>
      </c>
      <c r="S3551" s="548">
        <v>2228</v>
      </c>
      <c r="T3551" s="548"/>
      <c r="U3551" s="99"/>
    </row>
    <row r="3552" spans="1:21" ht="19.5" customHeight="1">
      <c r="A3552" s="545">
        <v>12631</v>
      </c>
      <c r="B3552" s="545" t="s">
        <v>6808</v>
      </c>
      <c r="C3552" s="545" t="s">
        <v>209</v>
      </c>
      <c r="D3552" s="546">
        <v>45708</v>
      </c>
      <c r="E3552" s="171" t="str">
        <f t="shared" si="55"/>
        <v>2025</v>
      </c>
      <c r="F3552" s="547">
        <v>30824.3</v>
      </c>
      <c r="G3552" s="548">
        <v>0.19</v>
      </c>
      <c r="H3552" s="547">
        <v>25902.78</v>
      </c>
      <c r="I3552" s="545" t="s">
        <v>12645</v>
      </c>
      <c r="J3552" s="545" t="s">
        <v>13307</v>
      </c>
      <c r="K3552" s="545" t="s">
        <v>16938</v>
      </c>
      <c r="L3552" s="545"/>
      <c r="M3552" s="548" t="s">
        <v>13758</v>
      </c>
      <c r="N3552" s="545" t="s">
        <v>13413</v>
      </c>
      <c r="O3552" s="545"/>
      <c r="P3552" s="549">
        <v>12631</v>
      </c>
      <c r="Q3552" s="549">
        <v>1</v>
      </c>
      <c r="R3552" s="549">
        <v>12</v>
      </c>
      <c r="S3552" s="548">
        <v>2228</v>
      </c>
      <c r="T3552" s="548"/>
      <c r="U3552" s="99"/>
    </row>
    <row r="3553" spans="1:21" ht="19.5" customHeight="1">
      <c r="A3553" s="545">
        <v>12632</v>
      </c>
      <c r="B3553" s="545" t="s">
        <v>6807</v>
      </c>
      <c r="C3553" s="545" t="s">
        <v>221</v>
      </c>
      <c r="D3553" s="546">
        <v>44592</v>
      </c>
      <c r="E3553" s="171" t="str">
        <f t="shared" si="55"/>
        <v>2022</v>
      </c>
      <c r="F3553" s="547">
        <v>14617</v>
      </c>
      <c r="G3553" s="548">
        <v>0.19</v>
      </c>
      <c r="H3553" s="547">
        <v>12283.19</v>
      </c>
      <c r="I3553" s="545" t="s">
        <v>12709</v>
      </c>
      <c r="J3553" s="545" t="s">
        <v>13297</v>
      </c>
      <c r="K3553" s="545"/>
      <c r="L3553" s="545"/>
      <c r="M3553" s="548" t="s">
        <v>13758</v>
      </c>
      <c r="N3553" s="545" t="s">
        <v>13413</v>
      </c>
      <c r="O3553" s="545"/>
      <c r="P3553" s="549">
        <v>12632</v>
      </c>
      <c r="Q3553" s="549">
        <v>1</v>
      </c>
      <c r="R3553" s="549">
        <v>124</v>
      </c>
      <c r="S3553" s="548">
        <v>2257</v>
      </c>
      <c r="T3553" s="548"/>
      <c r="U3553" s="99"/>
    </row>
    <row r="3554" spans="1:21" ht="19.5" customHeight="1">
      <c r="A3554" s="545">
        <v>12633</v>
      </c>
      <c r="B3554" s="545" t="s">
        <v>12203</v>
      </c>
      <c r="C3554" s="545" t="s">
        <v>209</v>
      </c>
      <c r="D3554" s="546">
        <v>44596</v>
      </c>
      <c r="E3554" s="171" t="str">
        <f t="shared" si="55"/>
        <v>2022</v>
      </c>
      <c r="F3554" s="547">
        <v>1312853.01</v>
      </c>
      <c r="G3554" s="548">
        <v>0.19</v>
      </c>
      <c r="H3554" s="547">
        <v>1103237.82</v>
      </c>
      <c r="I3554" s="545" t="s">
        <v>12680</v>
      </c>
      <c r="J3554" s="545" t="s">
        <v>13297</v>
      </c>
      <c r="K3554" s="545" t="s">
        <v>16939</v>
      </c>
      <c r="L3554" s="545"/>
      <c r="M3554" s="548" t="s">
        <v>13758</v>
      </c>
      <c r="N3554" s="545" t="s">
        <v>13413</v>
      </c>
      <c r="O3554" s="545"/>
      <c r="P3554" s="549">
        <v>12633</v>
      </c>
      <c r="Q3554" s="549">
        <v>1</v>
      </c>
      <c r="R3554" s="549">
        <v>20</v>
      </c>
      <c r="S3554" s="548">
        <v>2257</v>
      </c>
      <c r="T3554" s="548"/>
      <c r="U3554" s="99"/>
    </row>
    <row r="3555" spans="1:21" ht="19.5" customHeight="1">
      <c r="A3555" s="545">
        <v>12634</v>
      </c>
      <c r="B3555" s="545" t="s">
        <v>6806</v>
      </c>
      <c r="C3555" s="545" t="s">
        <v>216</v>
      </c>
      <c r="D3555" s="546">
        <v>46052</v>
      </c>
      <c r="E3555" s="171" t="str">
        <f t="shared" si="55"/>
        <v>2026</v>
      </c>
      <c r="F3555" s="547">
        <v>8396294</v>
      </c>
      <c r="G3555" s="548">
        <v>0.19</v>
      </c>
      <c r="H3555" s="547">
        <v>7055709.2400000002</v>
      </c>
      <c r="I3555" s="545" t="s">
        <v>22198</v>
      </c>
      <c r="J3555" s="545" t="s">
        <v>13307</v>
      </c>
      <c r="K3555" s="545"/>
      <c r="L3555" s="545"/>
      <c r="M3555" s="548" t="s">
        <v>13758</v>
      </c>
      <c r="N3555" s="545" t="s">
        <v>13413</v>
      </c>
      <c r="O3555" s="545"/>
      <c r="P3555" s="549">
        <v>12634</v>
      </c>
      <c r="Q3555" s="549">
        <v>1</v>
      </c>
      <c r="R3555" s="549">
        <v>183</v>
      </c>
      <c r="S3555" s="548">
        <v>2228</v>
      </c>
      <c r="T3555" s="548"/>
      <c r="U3555" s="99"/>
    </row>
    <row r="3556" spans="1:21" ht="19.5" customHeight="1">
      <c r="A3556" s="545">
        <v>12635</v>
      </c>
      <c r="B3556" s="545" t="s">
        <v>6805</v>
      </c>
      <c r="C3556" s="545" t="s">
        <v>216</v>
      </c>
      <c r="D3556" s="546">
        <v>44026</v>
      </c>
      <c r="E3556" s="171" t="str">
        <f t="shared" si="55"/>
        <v>2020</v>
      </c>
      <c r="F3556" s="547">
        <v>20587000</v>
      </c>
      <c r="G3556" s="548">
        <v>0.19</v>
      </c>
      <c r="H3556" s="547">
        <v>17300000</v>
      </c>
      <c r="I3556" s="545" t="s">
        <v>12973</v>
      </c>
      <c r="J3556" s="545" t="s">
        <v>13320</v>
      </c>
      <c r="K3556" s="545"/>
      <c r="L3556" s="545"/>
      <c r="M3556" s="548" t="s">
        <v>13758</v>
      </c>
      <c r="N3556" s="545" t="s">
        <v>13413</v>
      </c>
      <c r="O3556" s="545"/>
      <c r="P3556" s="549">
        <v>12635</v>
      </c>
      <c r="Q3556" s="549">
        <v>1</v>
      </c>
      <c r="R3556" s="549">
        <v>59</v>
      </c>
      <c r="S3556" s="548">
        <v>2220</v>
      </c>
      <c r="T3556" s="548"/>
      <c r="U3556" s="99"/>
    </row>
    <row r="3557" spans="1:21" ht="19.5" customHeight="1">
      <c r="A3557" s="545">
        <v>12636</v>
      </c>
      <c r="B3557" s="545" t="s">
        <v>6804</v>
      </c>
      <c r="C3557" s="545" t="s">
        <v>4479</v>
      </c>
      <c r="D3557" s="546">
        <v>44026</v>
      </c>
      <c r="E3557" s="171" t="str">
        <f t="shared" si="55"/>
        <v>2020</v>
      </c>
      <c r="F3557" s="547">
        <v>5728779</v>
      </c>
      <c r="G3557" s="548">
        <v>0.19</v>
      </c>
      <c r="H3557" s="547">
        <v>4814100</v>
      </c>
      <c r="I3557" s="545" t="s">
        <v>12637</v>
      </c>
      <c r="J3557" s="545" t="s">
        <v>13320</v>
      </c>
      <c r="K3557" s="545" t="s">
        <v>16940</v>
      </c>
      <c r="L3557" s="545"/>
      <c r="M3557" s="548" t="s">
        <v>13758</v>
      </c>
      <c r="N3557" s="545" t="s">
        <v>13413</v>
      </c>
      <c r="O3557" s="545"/>
      <c r="P3557" s="549">
        <v>12636</v>
      </c>
      <c r="Q3557" s="549">
        <v>1</v>
      </c>
      <c r="R3557" s="549">
        <v>13</v>
      </c>
      <c r="S3557" s="548">
        <v>2220</v>
      </c>
      <c r="T3557" s="548"/>
      <c r="U3557" s="99"/>
    </row>
    <row r="3558" spans="1:21" ht="19.5" customHeight="1">
      <c r="A3558" s="545">
        <v>12637</v>
      </c>
      <c r="B3558" s="545" t="s">
        <v>6803</v>
      </c>
      <c r="C3558" s="545" t="s">
        <v>216</v>
      </c>
      <c r="D3558" s="546">
        <v>44026</v>
      </c>
      <c r="E3558" s="171" t="str">
        <f t="shared" si="55"/>
        <v>2020</v>
      </c>
      <c r="F3558" s="547">
        <v>3831562</v>
      </c>
      <c r="G3558" s="548">
        <v>0.19</v>
      </c>
      <c r="H3558" s="547">
        <v>3219800</v>
      </c>
      <c r="I3558" s="545" t="s">
        <v>12637</v>
      </c>
      <c r="J3558" s="545" t="s">
        <v>13320</v>
      </c>
      <c r="K3558" s="545"/>
      <c r="L3558" s="545" t="s">
        <v>16941</v>
      </c>
      <c r="M3558" s="548" t="s">
        <v>13758</v>
      </c>
      <c r="N3558" s="545" t="s">
        <v>13413</v>
      </c>
      <c r="O3558" s="545"/>
      <c r="P3558" s="549">
        <v>12637</v>
      </c>
      <c r="Q3558" s="549">
        <v>1</v>
      </c>
      <c r="R3558" s="549">
        <v>13</v>
      </c>
      <c r="S3558" s="548">
        <v>2220</v>
      </c>
      <c r="T3558" s="548"/>
      <c r="U3558" s="99"/>
    </row>
    <row r="3559" spans="1:21" ht="19.5" customHeight="1">
      <c r="A3559" s="545">
        <v>12638</v>
      </c>
      <c r="B3559" s="545" t="s">
        <v>6802</v>
      </c>
      <c r="C3559" s="545" t="s">
        <v>216</v>
      </c>
      <c r="D3559" s="546">
        <v>44026</v>
      </c>
      <c r="E3559" s="171" t="str">
        <f t="shared" si="55"/>
        <v>2020</v>
      </c>
      <c r="F3559" s="547">
        <v>1374450</v>
      </c>
      <c r="G3559" s="548">
        <v>0.19</v>
      </c>
      <c r="H3559" s="547">
        <v>1155000</v>
      </c>
      <c r="I3559" s="545" t="s">
        <v>12637</v>
      </c>
      <c r="J3559" s="545" t="s">
        <v>13320</v>
      </c>
      <c r="K3559" s="545" t="s">
        <v>16942</v>
      </c>
      <c r="L3559" s="545"/>
      <c r="M3559" s="548" t="s">
        <v>13758</v>
      </c>
      <c r="N3559" s="545" t="s">
        <v>13413</v>
      </c>
      <c r="O3559" s="545"/>
      <c r="P3559" s="549">
        <v>12638</v>
      </c>
      <c r="Q3559" s="549">
        <v>1</v>
      </c>
      <c r="R3559" s="549">
        <v>13</v>
      </c>
      <c r="S3559" s="548">
        <v>2220</v>
      </c>
      <c r="T3559" s="548"/>
      <c r="U3559" s="99"/>
    </row>
    <row r="3560" spans="1:21" ht="19.5" customHeight="1">
      <c r="A3560" s="545">
        <v>12639</v>
      </c>
      <c r="B3560" s="545" t="s">
        <v>6801</v>
      </c>
      <c r="C3560" s="545" t="s">
        <v>216</v>
      </c>
      <c r="D3560" s="546">
        <v>44026</v>
      </c>
      <c r="E3560" s="171" t="str">
        <f t="shared" si="55"/>
        <v>2020</v>
      </c>
      <c r="F3560" s="547">
        <v>662235</v>
      </c>
      <c r="G3560" s="548">
        <v>0.19</v>
      </c>
      <c r="H3560" s="547">
        <v>556500</v>
      </c>
      <c r="I3560" s="545" t="s">
        <v>12637</v>
      </c>
      <c r="J3560" s="545" t="s">
        <v>13320</v>
      </c>
      <c r="K3560" s="545" t="s">
        <v>16943</v>
      </c>
      <c r="L3560" s="545"/>
      <c r="M3560" s="548" t="s">
        <v>13758</v>
      </c>
      <c r="N3560" s="545" t="s">
        <v>13413</v>
      </c>
      <c r="O3560" s="545"/>
      <c r="P3560" s="549">
        <v>12639</v>
      </c>
      <c r="Q3560" s="549">
        <v>1</v>
      </c>
      <c r="R3560" s="549">
        <v>13</v>
      </c>
      <c r="S3560" s="548">
        <v>2220</v>
      </c>
      <c r="T3560" s="548"/>
      <c r="U3560" s="99"/>
    </row>
    <row r="3561" spans="1:21" ht="19.5" customHeight="1">
      <c r="A3561" s="545">
        <v>12640</v>
      </c>
      <c r="B3561" s="545" t="s">
        <v>6800</v>
      </c>
      <c r="C3561" s="545" t="s">
        <v>216</v>
      </c>
      <c r="D3561" s="546">
        <v>44026</v>
      </c>
      <c r="E3561" s="171" t="str">
        <f t="shared" si="55"/>
        <v>2020</v>
      </c>
      <c r="F3561" s="547">
        <v>189805</v>
      </c>
      <c r="G3561" s="548">
        <v>0.19</v>
      </c>
      <c r="H3561" s="547">
        <v>159500</v>
      </c>
      <c r="I3561" s="545" t="s">
        <v>12637</v>
      </c>
      <c r="J3561" s="545" t="s">
        <v>13320</v>
      </c>
      <c r="K3561" s="545"/>
      <c r="L3561" s="545"/>
      <c r="M3561" s="548" t="s">
        <v>13758</v>
      </c>
      <c r="N3561" s="545" t="s">
        <v>13413</v>
      </c>
      <c r="O3561" s="545"/>
      <c r="P3561" s="549">
        <v>12640</v>
      </c>
      <c r="Q3561" s="549">
        <v>1</v>
      </c>
      <c r="R3561" s="549">
        <v>13</v>
      </c>
      <c r="S3561" s="548">
        <v>2220</v>
      </c>
      <c r="T3561" s="548"/>
      <c r="U3561" s="99"/>
    </row>
    <row r="3562" spans="1:21" ht="19.5" customHeight="1">
      <c r="A3562" s="545">
        <v>12641</v>
      </c>
      <c r="B3562" s="545" t="s">
        <v>6799</v>
      </c>
      <c r="C3562" s="545" t="s">
        <v>216</v>
      </c>
      <c r="D3562" s="546">
        <v>44026</v>
      </c>
      <c r="E3562" s="171" t="str">
        <f t="shared" si="55"/>
        <v>2020</v>
      </c>
      <c r="F3562" s="547">
        <v>19992</v>
      </c>
      <c r="G3562" s="548">
        <v>0.19</v>
      </c>
      <c r="H3562" s="547">
        <v>16800</v>
      </c>
      <c r="I3562" s="545" t="s">
        <v>12637</v>
      </c>
      <c r="J3562" s="545" t="s">
        <v>13320</v>
      </c>
      <c r="K3562" s="545"/>
      <c r="L3562" s="545"/>
      <c r="M3562" s="548" t="s">
        <v>13758</v>
      </c>
      <c r="N3562" s="545" t="s">
        <v>13413</v>
      </c>
      <c r="O3562" s="545"/>
      <c r="P3562" s="549">
        <v>12641</v>
      </c>
      <c r="Q3562" s="549">
        <v>1</v>
      </c>
      <c r="R3562" s="549">
        <v>13</v>
      </c>
      <c r="S3562" s="548">
        <v>2220</v>
      </c>
      <c r="T3562" s="548"/>
      <c r="U3562" s="99"/>
    </row>
    <row r="3563" spans="1:21" ht="19.5" customHeight="1">
      <c r="A3563" s="545">
        <v>12642</v>
      </c>
      <c r="B3563" s="545" t="s">
        <v>6798</v>
      </c>
      <c r="C3563" s="545" t="s">
        <v>216</v>
      </c>
      <c r="D3563" s="546">
        <v>44026</v>
      </c>
      <c r="E3563" s="171" t="str">
        <f t="shared" si="55"/>
        <v>2020</v>
      </c>
      <c r="F3563" s="547">
        <v>394604</v>
      </c>
      <c r="G3563" s="548">
        <v>0.19</v>
      </c>
      <c r="H3563" s="547">
        <v>331600</v>
      </c>
      <c r="I3563" s="545" t="s">
        <v>12637</v>
      </c>
      <c r="J3563" s="545" t="s">
        <v>13296</v>
      </c>
      <c r="K3563" s="545"/>
      <c r="L3563" s="545"/>
      <c r="M3563" s="548" t="s">
        <v>13758</v>
      </c>
      <c r="N3563" s="545" t="s">
        <v>13413</v>
      </c>
      <c r="O3563" s="545"/>
      <c r="P3563" s="549">
        <v>12642</v>
      </c>
      <c r="Q3563" s="549">
        <v>1</v>
      </c>
      <c r="R3563" s="549">
        <v>13</v>
      </c>
      <c r="S3563" s="548">
        <v>2218</v>
      </c>
      <c r="T3563" s="548"/>
      <c r="U3563" s="99"/>
    </row>
    <row r="3564" spans="1:21" ht="19.5" customHeight="1">
      <c r="A3564" s="545">
        <v>12643</v>
      </c>
      <c r="B3564" s="545" t="s">
        <v>6797</v>
      </c>
      <c r="C3564" s="545" t="s">
        <v>216</v>
      </c>
      <c r="D3564" s="546">
        <v>44026</v>
      </c>
      <c r="E3564" s="171" t="str">
        <f t="shared" si="55"/>
        <v>2020</v>
      </c>
      <c r="F3564" s="547">
        <v>392755</v>
      </c>
      <c r="G3564" s="548">
        <v>0.19</v>
      </c>
      <c r="H3564" s="547">
        <v>330046.21999999997</v>
      </c>
      <c r="I3564" s="545" t="s">
        <v>12637</v>
      </c>
      <c r="J3564" s="545" t="s">
        <v>13320</v>
      </c>
      <c r="K3564" s="545"/>
      <c r="L3564" s="545"/>
      <c r="M3564" s="548" t="s">
        <v>13758</v>
      </c>
      <c r="N3564" s="545" t="s">
        <v>13413</v>
      </c>
      <c r="O3564" s="545"/>
      <c r="P3564" s="549">
        <v>12643</v>
      </c>
      <c r="Q3564" s="549">
        <v>1</v>
      </c>
      <c r="R3564" s="549">
        <v>13</v>
      </c>
      <c r="S3564" s="548">
        <v>2220</v>
      </c>
      <c r="T3564" s="548"/>
      <c r="U3564" s="99"/>
    </row>
    <row r="3565" spans="1:21" ht="19.5" customHeight="1">
      <c r="A3565" s="545">
        <v>12644</v>
      </c>
      <c r="B3565" s="545" t="s">
        <v>6796</v>
      </c>
      <c r="C3565" s="545" t="s">
        <v>209</v>
      </c>
      <c r="D3565" s="546">
        <v>44026</v>
      </c>
      <c r="E3565" s="171" t="str">
        <f t="shared" si="55"/>
        <v>2020</v>
      </c>
      <c r="F3565" s="547">
        <v>2804999</v>
      </c>
      <c r="G3565" s="548">
        <v>0.19</v>
      </c>
      <c r="H3565" s="547">
        <v>2357142.02</v>
      </c>
      <c r="I3565" s="545" t="s">
        <v>12762</v>
      </c>
      <c r="J3565" s="545" t="s">
        <v>13320</v>
      </c>
      <c r="K3565" s="545" t="s">
        <v>16944</v>
      </c>
      <c r="L3565" s="545"/>
      <c r="M3565" s="548" t="s">
        <v>13843</v>
      </c>
      <c r="N3565" s="545" t="s">
        <v>13413</v>
      </c>
      <c r="O3565" s="545"/>
      <c r="P3565" s="549">
        <v>12644</v>
      </c>
      <c r="Q3565" s="549">
        <v>5</v>
      </c>
      <c r="R3565" s="549">
        <v>8</v>
      </c>
      <c r="S3565" s="548">
        <v>2220</v>
      </c>
      <c r="T3565" s="548"/>
      <c r="U3565" s="99"/>
    </row>
    <row r="3566" spans="1:21" ht="19.5" customHeight="1">
      <c r="A3566" s="545">
        <v>12645</v>
      </c>
      <c r="B3566" s="545" t="s">
        <v>6795</v>
      </c>
      <c r="C3566" s="545" t="s">
        <v>216</v>
      </c>
      <c r="D3566" s="546">
        <v>44026</v>
      </c>
      <c r="E3566" s="171" t="str">
        <f t="shared" si="55"/>
        <v>2020</v>
      </c>
      <c r="F3566" s="547">
        <v>152920900.02000001</v>
      </c>
      <c r="G3566" s="548">
        <v>0.19</v>
      </c>
      <c r="H3566" s="547">
        <v>128504958</v>
      </c>
      <c r="I3566" s="545" t="s">
        <v>12984</v>
      </c>
      <c r="J3566" s="545" t="s">
        <v>13320</v>
      </c>
      <c r="K3566" s="545"/>
      <c r="L3566" s="545"/>
      <c r="M3566" s="548" t="s">
        <v>13758</v>
      </c>
      <c r="N3566" s="545" t="s">
        <v>13413</v>
      </c>
      <c r="O3566" s="545"/>
      <c r="P3566" s="549">
        <v>12645</v>
      </c>
      <c r="Q3566" s="549">
        <v>1</v>
      </c>
      <c r="R3566" s="549">
        <v>57</v>
      </c>
      <c r="S3566" s="548">
        <v>2220</v>
      </c>
      <c r="T3566" s="548"/>
      <c r="U3566" s="99"/>
    </row>
    <row r="3567" spans="1:21" ht="19.5" customHeight="1">
      <c r="A3567" s="545">
        <v>12646</v>
      </c>
      <c r="B3567" s="545" t="s">
        <v>6794</v>
      </c>
      <c r="C3567" s="545" t="s">
        <v>4501</v>
      </c>
      <c r="D3567" s="546">
        <v>44026</v>
      </c>
      <c r="E3567" s="171" t="str">
        <f t="shared" si="55"/>
        <v>2020</v>
      </c>
      <c r="F3567" s="547">
        <v>273700000</v>
      </c>
      <c r="G3567" s="548">
        <v>0.19</v>
      </c>
      <c r="H3567" s="547">
        <v>230000000</v>
      </c>
      <c r="I3567" s="545" t="s">
        <v>12984</v>
      </c>
      <c r="J3567" s="545" t="s">
        <v>13320</v>
      </c>
      <c r="K3567" s="545" t="s">
        <v>16945</v>
      </c>
      <c r="L3567" s="545"/>
      <c r="M3567" s="548" t="s">
        <v>13843</v>
      </c>
      <c r="N3567" s="545" t="s">
        <v>13413</v>
      </c>
      <c r="O3567" s="545"/>
      <c r="P3567" s="549">
        <v>12646</v>
      </c>
      <c r="Q3567" s="549">
        <v>5</v>
      </c>
      <c r="R3567" s="549">
        <v>57</v>
      </c>
      <c r="S3567" s="548">
        <v>2220</v>
      </c>
      <c r="T3567" s="548"/>
      <c r="U3567" s="99"/>
    </row>
    <row r="3568" spans="1:21" ht="19.5" customHeight="1">
      <c r="A3568" s="545">
        <v>12647</v>
      </c>
      <c r="B3568" s="545" t="s">
        <v>6793</v>
      </c>
      <c r="C3568" s="545" t="s">
        <v>216</v>
      </c>
      <c r="D3568" s="546">
        <v>44026</v>
      </c>
      <c r="E3568" s="171" t="str">
        <f t="shared" si="55"/>
        <v>2020</v>
      </c>
      <c r="F3568" s="547">
        <v>656880</v>
      </c>
      <c r="G3568" s="548">
        <v>0.19</v>
      </c>
      <c r="H3568" s="547">
        <v>552000</v>
      </c>
      <c r="I3568" s="545" t="s">
        <v>12957</v>
      </c>
      <c r="J3568" s="545" t="s">
        <v>13320</v>
      </c>
      <c r="K3568" s="545"/>
      <c r="L3568" s="545"/>
      <c r="M3568" s="548" t="s">
        <v>13758</v>
      </c>
      <c r="N3568" s="545" t="s">
        <v>13413</v>
      </c>
      <c r="O3568" s="545"/>
      <c r="P3568" s="549">
        <v>12647</v>
      </c>
      <c r="Q3568" s="549">
        <v>1</v>
      </c>
      <c r="R3568" s="549">
        <v>42</v>
      </c>
      <c r="S3568" s="548">
        <v>2220</v>
      </c>
      <c r="T3568" s="548"/>
      <c r="U3568" s="99"/>
    </row>
    <row r="3569" spans="1:21" ht="19.5" customHeight="1">
      <c r="A3569" s="545">
        <v>12648</v>
      </c>
      <c r="B3569" s="545" t="s">
        <v>12585</v>
      </c>
      <c r="C3569" s="545" t="s">
        <v>4501</v>
      </c>
      <c r="D3569" s="546">
        <v>44026</v>
      </c>
      <c r="E3569" s="171" t="str">
        <f t="shared" si="55"/>
        <v>2020</v>
      </c>
      <c r="F3569" s="547">
        <v>399140197</v>
      </c>
      <c r="G3569" s="548">
        <v>0.19</v>
      </c>
      <c r="H3569" s="547">
        <v>335411930.25</v>
      </c>
      <c r="I3569" s="545" t="s">
        <v>12637</v>
      </c>
      <c r="J3569" s="545" t="s">
        <v>13320</v>
      </c>
      <c r="K3569" s="545" t="s">
        <v>16946</v>
      </c>
      <c r="L3569" s="545"/>
      <c r="M3569" s="548" t="s">
        <v>13758</v>
      </c>
      <c r="N3569" s="545" t="s">
        <v>13413</v>
      </c>
      <c r="O3569" s="545"/>
      <c r="P3569" s="549">
        <v>12648</v>
      </c>
      <c r="Q3569" s="549">
        <v>1</v>
      </c>
      <c r="R3569" s="549">
        <v>13</v>
      </c>
      <c r="S3569" s="548">
        <v>2220</v>
      </c>
      <c r="T3569" s="548"/>
      <c r="U3569" s="99"/>
    </row>
    <row r="3570" spans="1:21" ht="19.5" customHeight="1">
      <c r="A3570" s="545">
        <v>12649</v>
      </c>
      <c r="B3570" s="545" t="s">
        <v>6792</v>
      </c>
      <c r="C3570" s="545" t="s">
        <v>216</v>
      </c>
      <c r="D3570" s="546">
        <v>44033</v>
      </c>
      <c r="E3570" s="171" t="str">
        <f t="shared" si="55"/>
        <v>2020</v>
      </c>
      <c r="F3570" s="547">
        <v>2915500</v>
      </c>
      <c r="G3570" s="548">
        <v>0.19</v>
      </c>
      <c r="H3570" s="547">
        <v>2450000</v>
      </c>
      <c r="I3570" s="545" t="s">
        <v>12749</v>
      </c>
      <c r="J3570" s="545" t="s">
        <v>13320</v>
      </c>
      <c r="K3570" s="545"/>
      <c r="L3570" s="545"/>
      <c r="M3570" s="548" t="s">
        <v>13758</v>
      </c>
      <c r="N3570" s="545" t="s">
        <v>13413</v>
      </c>
      <c r="O3570" s="545"/>
      <c r="P3570" s="549">
        <v>12649</v>
      </c>
      <c r="Q3570" s="549">
        <v>1</v>
      </c>
      <c r="R3570" s="549">
        <v>106</v>
      </c>
      <c r="S3570" s="548">
        <v>2220</v>
      </c>
      <c r="T3570" s="548"/>
      <c r="U3570" s="99"/>
    </row>
    <row r="3571" spans="1:21" ht="19.5" customHeight="1">
      <c r="A3571" s="545">
        <v>12650</v>
      </c>
      <c r="B3571" s="545" t="s">
        <v>12191</v>
      </c>
      <c r="C3571" s="545" t="s">
        <v>216</v>
      </c>
      <c r="D3571" s="546"/>
      <c r="E3571" s="171" t="str">
        <f t="shared" si="55"/>
        <v>1900</v>
      </c>
      <c r="F3571" s="547">
        <v>0</v>
      </c>
      <c r="G3571" s="548">
        <v>0</v>
      </c>
      <c r="H3571" s="547">
        <v>0</v>
      </c>
      <c r="I3571" s="545" t="s">
        <v>12749</v>
      </c>
      <c r="J3571" s="545"/>
      <c r="K3571" s="545"/>
      <c r="L3571" s="545"/>
      <c r="M3571" s="548" t="s">
        <v>13758</v>
      </c>
      <c r="N3571" s="545" t="s">
        <v>13413</v>
      </c>
      <c r="O3571" s="545"/>
      <c r="P3571" s="549">
        <v>12650</v>
      </c>
      <c r="Q3571" s="549">
        <v>1</v>
      </c>
      <c r="R3571" s="549">
        <v>106</v>
      </c>
      <c r="S3571" s="548"/>
      <c r="T3571" s="548"/>
      <c r="U3571" s="99"/>
    </row>
    <row r="3572" spans="1:21" ht="19.5" customHeight="1">
      <c r="A3572" s="545">
        <v>12651</v>
      </c>
      <c r="B3572" s="545" t="s">
        <v>6791</v>
      </c>
      <c r="C3572" s="545" t="s">
        <v>216</v>
      </c>
      <c r="D3572" s="546">
        <v>44033</v>
      </c>
      <c r="E3572" s="171" t="str">
        <f t="shared" si="55"/>
        <v>2020</v>
      </c>
      <c r="F3572" s="547">
        <v>117347698.01000001</v>
      </c>
      <c r="G3572" s="548">
        <v>0.19</v>
      </c>
      <c r="H3572" s="547">
        <v>98611510.930000007</v>
      </c>
      <c r="I3572" s="545" t="s">
        <v>12984</v>
      </c>
      <c r="J3572" s="545" t="s">
        <v>13320</v>
      </c>
      <c r="K3572" s="545"/>
      <c r="L3572" s="545" t="s">
        <v>16947</v>
      </c>
      <c r="M3572" s="548" t="s">
        <v>13758</v>
      </c>
      <c r="N3572" s="545" t="s">
        <v>13413</v>
      </c>
      <c r="O3572" s="545"/>
      <c r="P3572" s="549">
        <v>12651</v>
      </c>
      <c r="Q3572" s="549">
        <v>1</v>
      </c>
      <c r="R3572" s="549">
        <v>105</v>
      </c>
      <c r="S3572" s="548">
        <v>2220</v>
      </c>
      <c r="T3572" s="548"/>
      <c r="U3572" s="99"/>
    </row>
    <row r="3573" spans="1:21" ht="19.5" customHeight="1">
      <c r="A3573" s="545">
        <v>12652</v>
      </c>
      <c r="B3573" s="545" t="s">
        <v>6790</v>
      </c>
      <c r="C3573" s="545" t="s">
        <v>216</v>
      </c>
      <c r="D3573" s="546">
        <v>44033</v>
      </c>
      <c r="E3573" s="171" t="str">
        <f t="shared" si="55"/>
        <v>2020</v>
      </c>
      <c r="F3573" s="547">
        <v>19040000</v>
      </c>
      <c r="G3573" s="548">
        <v>0.19</v>
      </c>
      <c r="H3573" s="547">
        <v>16000000</v>
      </c>
      <c r="I3573" s="545" t="s">
        <v>12984</v>
      </c>
      <c r="J3573" s="545" t="s">
        <v>13320</v>
      </c>
      <c r="K3573" s="545"/>
      <c r="L3573" s="545" t="s">
        <v>16948</v>
      </c>
      <c r="M3573" s="548" t="s">
        <v>13758</v>
      </c>
      <c r="N3573" s="545" t="s">
        <v>13413</v>
      </c>
      <c r="O3573" s="545"/>
      <c r="P3573" s="549">
        <v>12652</v>
      </c>
      <c r="Q3573" s="549">
        <v>1</v>
      </c>
      <c r="R3573" s="549">
        <v>57</v>
      </c>
      <c r="S3573" s="548">
        <v>2220</v>
      </c>
      <c r="T3573" s="548"/>
      <c r="U3573" s="99"/>
    </row>
    <row r="3574" spans="1:21" ht="19.5" customHeight="1">
      <c r="A3574" s="545">
        <v>12653</v>
      </c>
      <c r="B3574" s="545" t="s">
        <v>12586</v>
      </c>
      <c r="C3574" s="545" t="s">
        <v>216</v>
      </c>
      <c r="D3574" s="546">
        <v>44054</v>
      </c>
      <c r="E3574" s="171" t="str">
        <f t="shared" si="55"/>
        <v>2020</v>
      </c>
      <c r="F3574" s="547">
        <v>170170</v>
      </c>
      <c r="G3574" s="548">
        <v>0.19</v>
      </c>
      <c r="H3574" s="547">
        <v>143000</v>
      </c>
      <c r="I3574" s="545" t="s">
        <v>12637</v>
      </c>
      <c r="J3574" s="545" t="s">
        <v>13320</v>
      </c>
      <c r="K3574" s="545"/>
      <c r="L3574" s="545"/>
      <c r="M3574" s="548" t="s">
        <v>13758</v>
      </c>
      <c r="N3574" s="545" t="s">
        <v>13413</v>
      </c>
      <c r="O3574" s="545"/>
      <c r="P3574" s="549">
        <v>12653</v>
      </c>
      <c r="Q3574" s="549">
        <v>1</v>
      </c>
      <c r="R3574" s="549">
        <v>13</v>
      </c>
      <c r="S3574" s="548">
        <v>2220</v>
      </c>
      <c r="T3574" s="548"/>
      <c r="U3574" s="99"/>
    </row>
    <row r="3575" spans="1:21" ht="19.5" customHeight="1">
      <c r="A3575" s="545">
        <v>12654</v>
      </c>
      <c r="B3575" s="545" t="s">
        <v>6789</v>
      </c>
      <c r="C3575" s="545" t="s">
        <v>216</v>
      </c>
      <c r="D3575" s="546">
        <v>44054</v>
      </c>
      <c r="E3575" s="171" t="str">
        <f t="shared" si="55"/>
        <v>2020</v>
      </c>
      <c r="F3575" s="547">
        <v>208726</v>
      </c>
      <c r="G3575" s="548">
        <v>0.19</v>
      </c>
      <c r="H3575" s="547">
        <v>175400</v>
      </c>
      <c r="I3575" s="545" t="s">
        <v>12637</v>
      </c>
      <c r="J3575" s="545" t="s">
        <v>13320</v>
      </c>
      <c r="K3575" s="545"/>
      <c r="L3575" s="545"/>
      <c r="M3575" s="548" t="s">
        <v>13758</v>
      </c>
      <c r="N3575" s="545" t="s">
        <v>13413</v>
      </c>
      <c r="O3575" s="545"/>
      <c r="P3575" s="549">
        <v>12654</v>
      </c>
      <c r="Q3575" s="549">
        <v>1</v>
      </c>
      <c r="R3575" s="549">
        <v>13</v>
      </c>
      <c r="S3575" s="548">
        <v>2220</v>
      </c>
      <c r="T3575" s="548"/>
      <c r="U3575" s="99"/>
    </row>
    <row r="3576" spans="1:21" ht="19.5" customHeight="1">
      <c r="A3576" s="545">
        <v>12655</v>
      </c>
      <c r="B3576" s="545" t="s">
        <v>6788</v>
      </c>
      <c r="C3576" s="545" t="s">
        <v>221</v>
      </c>
      <c r="D3576" s="546">
        <v>44054</v>
      </c>
      <c r="E3576" s="171" t="str">
        <f t="shared" si="55"/>
        <v>2020</v>
      </c>
      <c r="F3576" s="547">
        <v>9916</v>
      </c>
      <c r="G3576" s="548">
        <v>0.19</v>
      </c>
      <c r="H3576" s="547">
        <v>8332.77</v>
      </c>
      <c r="I3576" s="545" t="s">
        <v>12966</v>
      </c>
      <c r="J3576" s="545"/>
      <c r="K3576" s="545"/>
      <c r="L3576" s="545"/>
      <c r="M3576" s="548" t="s">
        <v>13758</v>
      </c>
      <c r="N3576" s="545" t="s">
        <v>13413</v>
      </c>
      <c r="O3576" s="545"/>
      <c r="P3576" s="549">
        <v>12655</v>
      </c>
      <c r="Q3576" s="549">
        <v>1</v>
      </c>
      <c r="R3576" s="549">
        <v>41</v>
      </c>
      <c r="S3576" s="548"/>
      <c r="T3576" s="548"/>
      <c r="U3576" s="99"/>
    </row>
    <row r="3577" spans="1:21" ht="19.5" customHeight="1">
      <c r="A3577" s="545">
        <v>12656</v>
      </c>
      <c r="B3577" s="545" t="s">
        <v>6787</v>
      </c>
      <c r="C3577" s="545" t="s">
        <v>221</v>
      </c>
      <c r="D3577" s="546">
        <v>44054</v>
      </c>
      <c r="E3577" s="171" t="str">
        <f t="shared" si="55"/>
        <v>2020</v>
      </c>
      <c r="F3577" s="547">
        <v>46410</v>
      </c>
      <c r="G3577" s="548">
        <v>0.19</v>
      </c>
      <c r="H3577" s="547">
        <v>39000</v>
      </c>
      <c r="I3577" s="545" t="s">
        <v>12966</v>
      </c>
      <c r="J3577" s="545" t="s">
        <v>13320</v>
      </c>
      <c r="K3577" s="545"/>
      <c r="L3577" s="545"/>
      <c r="M3577" s="548" t="s">
        <v>13758</v>
      </c>
      <c r="N3577" s="545" t="s">
        <v>13413</v>
      </c>
      <c r="O3577" s="545"/>
      <c r="P3577" s="549">
        <v>12656</v>
      </c>
      <c r="Q3577" s="549">
        <v>1</v>
      </c>
      <c r="R3577" s="549">
        <v>41</v>
      </c>
      <c r="S3577" s="548">
        <v>2220</v>
      </c>
      <c r="T3577" s="548"/>
      <c r="U3577" s="99"/>
    </row>
    <row r="3578" spans="1:21" ht="19.5" customHeight="1">
      <c r="A3578" s="545">
        <v>12657</v>
      </c>
      <c r="B3578" s="545" t="s">
        <v>6786</v>
      </c>
      <c r="C3578" s="545" t="s">
        <v>209</v>
      </c>
      <c r="D3578" s="546">
        <v>44054</v>
      </c>
      <c r="E3578" s="171" t="str">
        <f t="shared" si="55"/>
        <v>2020</v>
      </c>
      <c r="F3578" s="547">
        <v>7231.63</v>
      </c>
      <c r="G3578" s="548">
        <v>0.19</v>
      </c>
      <c r="H3578" s="547">
        <v>6077</v>
      </c>
      <c r="I3578" s="545" t="s">
        <v>12966</v>
      </c>
      <c r="J3578" s="545" t="s">
        <v>13320</v>
      </c>
      <c r="K3578" s="545"/>
      <c r="L3578" s="545"/>
      <c r="M3578" s="548" t="s">
        <v>13758</v>
      </c>
      <c r="N3578" s="545" t="s">
        <v>13413</v>
      </c>
      <c r="O3578" s="545"/>
      <c r="P3578" s="549">
        <v>12657</v>
      </c>
      <c r="Q3578" s="549">
        <v>1</v>
      </c>
      <c r="R3578" s="549">
        <v>41</v>
      </c>
      <c r="S3578" s="548">
        <v>2220</v>
      </c>
      <c r="T3578" s="548"/>
      <c r="U3578" s="99"/>
    </row>
    <row r="3579" spans="1:21" ht="19.5" customHeight="1">
      <c r="A3579" s="545">
        <v>12658</v>
      </c>
      <c r="B3579" s="545" t="s">
        <v>6785</v>
      </c>
      <c r="C3579" s="545" t="s">
        <v>221</v>
      </c>
      <c r="D3579" s="546">
        <v>44054</v>
      </c>
      <c r="E3579" s="171" t="str">
        <f t="shared" si="55"/>
        <v>2020</v>
      </c>
      <c r="F3579" s="547">
        <v>3371.27</v>
      </c>
      <c r="G3579" s="548">
        <v>0.19</v>
      </c>
      <c r="H3579" s="547">
        <v>2833</v>
      </c>
      <c r="I3579" s="545" t="s">
        <v>12966</v>
      </c>
      <c r="J3579" s="545" t="s">
        <v>13320</v>
      </c>
      <c r="K3579" s="545"/>
      <c r="L3579" s="545"/>
      <c r="M3579" s="548" t="s">
        <v>13758</v>
      </c>
      <c r="N3579" s="545" t="s">
        <v>13413</v>
      </c>
      <c r="O3579" s="545"/>
      <c r="P3579" s="549">
        <v>12658</v>
      </c>
      <c r="Q3579" s="549">
        <v>1</v>
      </c>
      <c r="R3579" s="549">
        <v>41</v>
      </c>
      <c r="S3579" s="548">
        <v>2220</v>
      </c>
      <c r="T3579" s="548"/>
      <c r="U3579" s="99"/>
    </row>
    <row r="3580" spans="1:21" ht="19.5" customHeight="1">
      <c r="A3580" s="545">
        <v>12659</v>
      </c>
      <c r="B3580" s="545" t="s">
        <v>6784</v>
      </c>
      <c r="C3580" s="545" t="s">
        <v>221</v>
      </c>
      <c r="D3580" s="546">
        <v>44054</v>
      </c>
      <c r="E3580" s="171" t="str">
        <f t="shared" si="55"/>
        <v>2020</v>
      </c>
      <c r="F3580" s="547">
        <v>16263.34</v>
      </c>
      <c r="G3580" s="548">
        <v>0.19</v>
      </c>
      <c r="H3580" s="547">
        <v>13666.67</v>
      </c>
      <c r="I3580" s="545" t="s">
        <v>12966</v>
      </c>
      <c r="J3580" s="545" t="s">
        <v>13320</v>
      </c>
      <c r="K3580" s="545"/>
      <c r="L3580" s="545"/>
      <c r="M3580" s="548" t="s">
        <v>13758</v>
      </c>
      <c r="N3580" s="545" t="s">
        <v>13413</v>
      </c>
      <c r="O3580" s="545"/>
      <c r="P3580" s="549">
        <v>12659</v>
      </c>
      <c r="Q3580" s="549">
        <v>1</v>
      </c>
      <c r="R3580" s="549">
        <v>41</v>
      </c>
      <c r="S3580" s="548">
        <v>2220</v>
      </c>
      <c r="T3580" s="548"/>
      <c r="U3580" s="99"/>
    </row>
    <row r="3581" spans="1:21" ht="19.5" customHeight="1">
      <c r="A3581" s="545">
        <v>12660</v>
      </c>
      <c r="B3581" s="545" t="s">
        <v>6783</v>
      </c>
      <c r="C3581" s="545" t="s">
        <v>216</v>
      </c>
      <c r="D3581" s="546">
        <v>44066</v>
      </c>
      <c r="E3581" s="171" t="str">
        <f t="shared" si="55"/>
        <v>2020</v>
      </c>
      <c r="F3581" s="547">
        <v>1874250</v>
      </c>
      <c r="G3581" s="548">
        <v>0.19</v>
      </c>
      <c r="H3581" s="547">
        <v>1575000</v>
      </c>
      <c r="I3581" s="545" t="s">
        <v>12957</v>
      </c>
      <c r="J3581" s="545" t="s">
        <v>13320</v>
      </c>
      <c r="K3581" s="545" t="s">
        <v>16949</v>
      </c>
      <c r="L3581" s="545"/>
      <c r="M3581" s="548" t="s">
        <v>13758</v>
      </c>
      <c r="N3581" s="545" t="s">
        <v>13413</v>
      </c>
      <c r="O3581" s="545"/>
      <c r="P3581" s="549">
        <v>12660</v>
      </c>
      <c r="Q3581" s="549">
        <v>1</v>
      </c>
      <c r="R3581" s="549">
        <v>42</v>
      </c>
      <c r="S3581" s="548">
        <v>2220</v>
      </c>
      <c r="T3581" s="548"/>
      <c r="U3581" s="99"/>
    </row>
    <row r="3582" spans="1:21" ht="19.5" customHeight="1">
      <c r="A3582" s="545">
        <v>12661</v>
      </c>
      <c r="B3582" s="545" t="s">
        <v>6782</v>
      </c>
      <c r="C3582" s="545" t="s">
        <v>216</v>
      </c>
      <c r="D3582" s="546">
        <v>44066</v>
      </c>
      <c r="E3582" s="171" t="str">
        <f t="shared" si="55"/>
        <v>2020</v>
      </c>
      <c r="F3582" s="547">
        <v>2229822</v>
      </c>
      <c r="G3582" s="548">
        <v>0.19</v>
      </c>
      <c r="H3582" s="547">
        <v>1873800</v>
      </c>
      <c r="I3582" s="545" t="s">
        <v>12957</v>
      </c>
      <c r="J3582" s="545" t="s">
        <v>13296</v>
      </c>
      <c r="K3582" s="545" t="s">
        <v>16949</v>
      </c>
      <c r="L3582" s="545"/>
      <c r="M3582" s="548" t="s">
        <v>13758</v>
      </c>
      <c r="N3582" s="545" t="s">
        <v>13413</v>
      </c>
      <c r="O3582" s="545"/>
      <c r="P3582" s="549">
        <v>12661</v>
      </c>
      <c r="Q3582" s="549">
        <v>1</v>
      </c>
      <c r="R3582" s="549">
        <v>42</v>
      </c>
      <c r="S3582" s="548">
        <v>2218</v>
      </c>
      <c r="T3582" s="548"/>
      <c r="U3582" s="99"/>
    </row>
    <row r="3583" spans="1:21" ht="19.5" customHeight="1">
      <c r="A3583" s="545">
        <v>12662</v>
      </c>
      <c r="B3583" s="545" t="s">
        <v>6781</v>
      </c>
      <c r="C3583" s="545" t="s">
        <v>216</v>
      </c>
      <c r="D3583" s="546">
        <v>44066</v>
      </c>
      <c r="E3583" s="171" t="str">
        <f t="shared" si="55"/>
        <v>2020</v>
      </c>
      <c r="F3583" s="547">
        <v>3150000</v>
      </c>
      <c r="G3583" s="548">
        <v>0.19</v>
      </c>
      <c r="H3583" s="547">
        <v>2647058.8199999998</v>
      </c>
      <c r="I3583" s="545" t="s">
        <v>12984</v>
      </c>
      <c r="J3583" s="545" t="s">
        <v>13320</v>
      </c>
      <c r="K3583" s="545" t="s">
        <v>16950</v>
      </c>
      <c r="L3583" s="545"/>
      <c r="M3583" s="548" t="s">
        <v>13758</v>
      </c>
      <c r="N3583" s="545" t="s">
        <v>13413</v>
      </c>
      <c r="O3583" s="545"/>
      <c r="P3583" s="549">
        <v>12662</v>
      </c>
      <c r="Q3583" s="549">
        <v>1</v>
      </c>
      <c r="R3583" s="549">
        <v>57</v>
      </c>
      <c r="S3583" s="548">
        <v>2220</v>
      </c>
      <c r="T3583" s="548"/>
      <c r="U3583" s="99"/>
    </row>
    <row r="3584" spans="1:21" ht="19.5" customHeight="1">
      <c r="A3584" s="545">
        <v>12663</v>
      </c>
      <c r="B3584" s="545" t="s">
        <v>6780</v>
      </c>
      <c r="C3584" s="545" t="s">
        <v>216</v>
      </c>
      <c r="D3584" s="546">
        <v>44066</v>
      </c>
      <c r="E3584" s="171" t="str">
        <f t="shared" si="55"/>
        <v>2020</v>
      </c>
      <c r="F3584" s="547">
        <v>16946</v>
      </c>
      <c r="G3584" s="548">
        <v>0.19</v>
      </c>
      <c r="H3584" s="547">
        <v>14240.34</v>
      </c>
      <c r="I3584" s="545" t="s">
        <v>12980</v>
      </c>
      <c r="J3584" s="545" t="s">
        <v>13320</v>
      </c>
      <c r="K3584" s="545"/>
      <c r="L3584" s="545"/>
      <c r="M3584" s="548" t="s">
        <v>13758</v>
      </c>
      <c r="N3584" s="545" t="s">
        <v>13413</v>
      </c>
      <c r="O3584" s="545"/>
      <c r="P3584" s="549">
        <v>12663</v>
      </c>
      <c r="Q3584" s="549">
        <v>1</v>
      </c>
      <c r="R3584" s="549">
        <v>54</v>
      </c>
      <c r="S3584" s="548">
        <v>2220</v>
      </c>
      <c r="T3584" s="548"/>
      <c r="U3584" s="99"/>
    </row>
    <row r="3585" spans="1:21" ht="19.5" customHeight="1">
      <c r="A3585" s="545">
        <v>12664</v>
      </c>
      <c r="B3585" s="545" t="s">
        <v>6779</v>
      </c>
      <c r="C3585" s="545" t="s">
        <v>221</v>
      </c>
      <c r="D3585" s="546">
        <v>44596</v>
      </c>
      <c r="E3585" s="171" t="str">
        <f t="shared" si="55"/>
        <v>2022</v>
      </c>
      <c r="F3585" s="547">
        <v>226960</v>
      </c>
      <c r="G3585" s="548">
        <v>0.19</v>
      </c>
      <c r="H3585" s="547">
        <v>190722.69</v>
      </c>
      <c r="I3585" s="545" t="s">
        <v>12663</v>
      </c>
      <c r="J3585" s="545" t="s">
        <v>13297</v>
      </c>
      <c r="K3585" s="545" t="s">
        <v>16951</v>
      </c>
      <c r="L3585" s="545"/>
      <c r="M3585" s="548" t="s">
        <v>13758</v>
      </c>
      <c r="N3585" s="545" t="s">
        <v>13413</v>
      </c>
      <c r="O3585" s="545"/>
      <c r="P3585" s="549">
        <v>12664</v>
      </c>
      <c r="Q3585" s="549">
        <v>1</v>
      </c>
      <c r="R3585" s="549">
        <v>21</v>
      </c>
      <c r="S3585" s="548">
        <v>2257</v>
      </c>
      <c r="T3585" s="548"/>
      <c r="U3585" s="99"/>
    </row>
    <row r="3586" spans="1:21" ht="19.5" customHeight="1">
      <c r="A3586" s="545">
        <v>12665</v>
      </c>
      <c r="B3586" s="545" t="s">
        <v>13732</v>
      </c>
      <c r="C3586" s="545" t="s">
        <v>216</v>
      </c>
      <c r="D3586" s="546">
        <v>45708</v>
      </c>
      <c r="E3586" s="171" t="str">
        <f t="shared" si="55"/>
        <v>2025</v>
      </c>
      <c r="F3586" s="547">
        <v>636333.71</v>
      </c>
      <c r="G3586" s="548">
        <v>0.19</v>
      </c>
      <c r="H3586" s="547">
        <v>534734.21</v>
      </c>
      <c r="I3586" s="545" t="s">
        <v>12686</v>
      </c>
      <c r="J3586" s="545" t="s">
        <v>13307</v>
      </c>
      <c r="K3586" s="545" t="s">
        <v>16952</v>
      </c>
      <c r="L3586" s="545"/>
      <c r="M3586" s="548" t="s">
        <v>13758</v>
      </c>
      <c r="N3586" s="545" t="s">
        <v>22199</v>
      </c>
      <c r="O3586" s="545" t="s">
        <v>16953</v>
      </c>
      <c r="P3586" s="549">
        <v>12665</v>
      </c>
      <c r="Q3586" s="549">
        <v>1</v>
      </c>
      <c r="R3586" s="549">
        <v>131</v>
      </c>
      <c r="S3586" s="548">
        <v>2228</v>
      </c>
      <c r="T3586" s="548">
        <v>1719</v>
      </c>
      <c r="U3586" s="99"/>
    </row>
    <row r="3587" spans="1:21" ht="19.5" customHeight="1">
      <c r="A3587" s="545">
        <v>12666</v>
      </c>
      <c r="B3587" s="545" t="s">
        <v>13733</v>
      </c>
      <c r="C3587" s="545" t="s">
        <v>216</v>
      </c>
      <c r="D3587" s="546">
        <v>45708</v>
      </c>
      <c r="E3587" s="171" t="str">
        <f t="shared" si="55"/>
        <v>2025</v>
      </c>
      <c r="F3587" s="547">
        <v>2686743.66</v>
      </c>
      <c r="G3587" s="548">
        <v>0.19</v>
      </c>
      <c r="H3587" s="547">
        <v>2257767.7799999998</v>
      </c>
      <c r="I3587" s="545" t="s">
        <v>12686</v>
      </c>
      <c r="J3587" s="545" t="s">
        <v>13307</v>
      </c>
      <c r="K3587" s="545" t="s">
        <v>16954</v>
      </c>
      <c r="L3587" s="545"/>
      <c r="M3587" s="548" t="s">
        <v>13758</v>
      </c>
      <c r="N3587" s="545" t="s">
        <v>22199</v>
      </c>
      <c r="O3587" s="545" t="s">
        <v>16955</v>
      </c>
      <c r="P3587" s="549">
        <v>12666</v>
      </c>
      <c r="Q3587" s="549">
        <v>1</v>
      </c>
      <c r="R3587" s="549">
        <v>131</v>
      </c>
      <c r="S3587" s="548">
        <v>2228</v>
      </c>
      <c r="T3587" s="548">
        <v>1719</v>
      </c>
      <c r="U3587" s="99"/>
    </row>
    <row r="3588" spans="1:21" ht="19.5" customHeight="1">
      <c r="A3588" s="545">
        <v>12668</v>
      </c>
      <c r="B3588" s="545" t="s">
        <v>13734</v>
      </c>
      <c r="C3588" s="545" t="s">
        <v>216</v>
      </c>
      <c r="D3588" s="546">
        <v>45708</v>
      </c>
      <c r="E3588" s="171" t="str">
        <f t="shared" ref="E3588:E3651" si="56">TEXT(D3588,"YYYY")</f>
        <v>2025</v>
      </c>
      <c r="F3588" s="547">
        <v>917564.27</v>
      </c>
      <c r="G3588" s="548">
        <v>0.19</v>
      </c>
      <c r="H3588" s="547">
        <v>771062.41</v>
      </c>
      <c r="I3588" s="545" t="s">
        <v>12686</v>
      </c>
      <c r="J3588" s="545" t="s">
        <v>13307</v>
      </c>
      <c r="K3588" s="545" t="s">
        <v>16956</v>
      </c>
      <c r="L3588" s="545"/>
      <c r="M3588" s="548" t="s">
        <v>13758</v>
      </c>
      <c r="N3588" s="545" t="s">
        <v>22199</v>
      </c>
      <c r="O3588" s="545" t="s">
        <v>16957</v>
      </c>
      <c r="P3588" s="549">
        <v>12668</v>
      </c>
      <c r="Q3588" s="549">
        <v>1</v>
      </c>
      <c r="R3588" s="549">
        <v>131</v>
      </c>
      <c r="S3588" s="548">
        <v>2228</v>
      </c>
      <c r="T3588" s="548">
        <v>1719</v>
      </c>
      <c r="U3588" s="99"/>
    </row>
    <row r="3589" spans="1:21" ht="19.5" customHeight="1">
      <c r="A3589" s="545">
        <v>12669</v>
      </c>
      <c r="B3589" s="545" t="s">
        <v>6776</v>
      </c>
      <c r="C3589" s="545" t="s">
        <v>216</v>
      </c>
      <c r="D3589" s="546">
        <v>44085</v>
      </c>
      <c r="E3589" s="171" t="str">
        <f t="shared" si="56"/>
        <v>2020</v>
      </c>
      <c r="F3589" s="547">
        <v>171258.85</v>
      </c>
      <c r="G3589" s="548">
        <v>0.19</v>
      </c>
      <c r="H3589" s="547">
        <v>143915</v>
      </c>
      <c r="I3589" s="545" t="s">
        <v>12715</v>
      </c>
      <c r="J3589" s="545" t="s">
        <v>13301</v>
      </c>
      <c r="K3589" s="545" t="s">
        <v>16958</v>
      </c>
      <c r="L3589" s="545"/>
      <c r="M3589" s="548" t="s">
        <v>13758</v>
      </c>
      <c r="N3589" s="545" t="s">
        <v>13413</v>
      </c>
      <c r="O3589" s="545" t="s">
        <v>16959</v>
      </c>
      <c r="P3589" s="549">
        <v>12669</v>
      </c>
      <c r="Q3589" s="549">
        <v>1</v>
      </c>
      <c r="R3589" s="549">
        <v>129</v>
      </c>
      <c r="S3589" s="548">
        <v>2221</v>
      </c>
      <c r="T3589" s="548"/>
      <c r="U3589" s="99"/>
    </row>
    <row r="3590" spans="1:21" ht="19.5" customHeight="1">
      <c r="A3590" s="545">
        <v>12670</v>
      </c>
      <c r="B3590" s="545" t="s">
        <v>6775</v>
      </c>
      <c r="C3590" s="545" t="s">
        <v>216</v>
      </c>
      <c r="D3590" s="546">
        <v>44085</v>
      </c>
      <c r="E3590" s="171" t="str">
        <f t="shared" si="56"/>
        <v>2020</v>
      </c>
      <c r="F3590" s="547">
        <v>313922</v>
      </c>
      <c r="G3590" s="548">
        <v>0.19</v>
      </c>
      <c r="H3590" s="547">
        <v>263800</v>
      </c>
      <c r="I3590" s="545" t="s">
        <v>12717</v>
      </c>
      <c r="J3590" s="545" t="s">
        <v>13301</v>
      </c>
      <c r="K3590" s="545" t="s">
        <v>16960</v>
      </c>
      <c r="L3590" s="545"/>
      <c r="M3590" s="548" t="s">
        <v>13758</v>
      </c>
      <c r="N3590" s="545" t="s">
        <v>13413</v>
      </c>
      <c r="O3590" s="545"/>
      <c r="P3590" s="549">
        <v>12670</v>
      </c>
      <c r="Q3590" s="549">
        <v>1</v>
      </c>
      <c r="R3590" s="549">
        <v>19</v>
      </c>
      <c r="S3590" s="548">
        <v>2221</v>
      </c>
      <c r="T3590" s="548"/>
      <c r="U3590" s="99"/>
    </row>
    <row r="3591" spans="1:21" ht="19.5" customHeight="1">
      <c r="A3591" s="545">
        <v>12671</v>
      </c>
      <c r="B3591" s="545" t="s">
        <v>6766</v>
      </c>
      <c r="C3591" s="545" t="s">
        <v>216</v>
      </c>
      <c r="D3591" s="546">
        <v>44088</v>
      </c>
      <c r="E3591" s="171" t="str">
        <f t="shared" si="56"/>
        <v>2020</v>
      </c>
      <c r="F3591" s="547">
        <v>593601</v>
      </c>
      <c r="G3591" s="548">
        <v>0.19</v>
      </c>
      <c r="H3591" s="547">
        <v>498824.37</v>
      </c>
      <c r="I3591" s="545" t="s">
        <v>12717</v>
      </c>
      <c r="J3591" s="545" t="s">
        <v>13301</v>
      </c>
      <c r="K3591" s="545" t="s">
        <v>16961</v>
      </c>
      <c r="L3591" s="545"/>
      <c r="M3591" s="548" t="s">
        <v>13758</v>
      </c>
      <c r="N3591" s="545" t="s">
        <v>13413</v>
      </c>
      <c r="O3591" s="545"/>
      <c r="P3591" s="549">
        <v>12671</v>
      </c>
      <c r="Q3591" s="549">
        <v>1</v>
      </c>
      <c r="R3591" s="549">
        <v>19</v>
      </c>
      <c r="S3591" s="548">
        <v>2221</v>
      </c>
      <c r="T3591" s="548"/>
      <c r="U3591" s="99"/>
    </row>
    <row r="3592" spans="1:21" ht="19.5" customHeight="1">
      <c r="A3592" s="545">
        <v>12672</v>
      </c>
      <c r="B3592" s="545" t="s">
        <v>6774</v>
      </c>
      <c r="C3592" s="545" t="s">
        <v>209</v>
      </c>
      <c r="D3592" s="546">
        <v>44085</v>
      </c>
      <c r="E3592" s="171" t="str">
        <f t="shared" si="56"/>
        <v>2020</v>
      </c>
      <c r="F3592" s="547">
        <v>423718</v>
      </c>
      <c r="G3592" s="548">
        <v>0.19</v>
      </c>
      <c r="H3592" s="547">
        <v>356065.55</v>
      </c>
      <c r="I3592" s="545" t="s">
        <v>12757</v>
      </c>
      <c r="J3592" s="545" t="s">
        <v>13320</v>
      </c>
      <c r="K3592" s="545" t="s">
        <v>16962</v>
      </c>
      <c r="L3592" s="545"/>
      <c r="M3592" s="548" t="s">
        <v>13758</v>
      </c>
      <c r="N3592" s="545" t="s">
        <v>13413</v>
      </c>
      <c r="O3592" s="545"/>
      <c r="P3592" s="549">
        <v>12672</v>
      </c>
      <c r="Q3592" s="549">
        <v>1</v>
      </c>
      <c r="R3592" s="549">
        <v>154</v>
      </c>
      <c r="S3592" s="548">
        <v>2220</v>
      </c>
      <c r="T3592" s="548"/>
      <c r="U3592" s="99"/>
    </row>
    <row r="3593" spans="1:21" ht="19.5" customHeight="1">
      <c r="A3593" s="545">
        <v>12673</v>
      </c>
      <c r="B3593" s="545" t="s">
        <v>6773</v>
      </c>
      <c r="C3593" s="545" t="s">
        <v>221</v>
      </c>
      <c r="D3593" s="546">
        <v>44085</v>
      </c>
      <c r="E3593" s="171" t="str">
        <f t="shared" si="56"/>
        <v>2020</v>
      </c>
      <c r="F3593" s="547">
        <v>113630.99</v>
      </c>
      <c r="G3593" s="548">
        <v>0.19</v>
      </c>
      <c r="H3593" s="547">
        <v>95488.23</v>
      </c>
      <c r="I3593" s="545" t="s">
        <v>12645</v>
      </c>
      <c r="J3593" s="545" t="s">
        <v>13320</v>
      </c>
      <c r="K3593" s="545" t="s">
        <v>6773</v>
      </c>
      <c r="L3593" s="545"/>
      <c r="M3593" s="548" t="s">
        <v>13843</v>
      </c>
      <c r="N3593" s="545" t="s">
        <v>13413</v>
      </c>
      <c r="O3593" s="545"/>
      <c r="P3593" s="549">
        <v>12673</v>
      </c>
      <c r="Q3593" s="549">
        <v>5</v>
      </c>
      <c r="R3593" s="549">
        <v>12</v>
      </c>
      <c r="S3593" s="548">
        <v>2220</v>
      </c>
      <c r="T3593" s="548"/>
      <c r="U3593" s="99"/>
    </row>
    <row r="3594" spans="1:21" ht="19.5" customHeight="1">
      <c r="A3594" s="545">
        <v>12674</v>
      </c>
      <c r="B3594" s="545" t="s">
        <v>6772</v>
      </c>
      <c r="C3594" s="545" t="s">
        <v>206</v>
      </c>
      <c r="D3594" s="546">
        <v>44085</v>
      </c>
      <c r="E3594" s="171" t="str">
        <f t="shared" si="56"/>
        <v>2020</v>
      </c>
      <c r="F3594" s="547">
        <v>800</v>
      </c>
      <c r="G3594" s="548">
        <v>0.19</v>
      </c>
      <c r="H3594" s="547">
        <v>672.27</v>
      </c>
      <c r="I3594" s="545" t="s">
        <v>12766</v>
      </c>
      <c r="J3594" s="545" t="s">
        <v>13320</v>
      </c>
      <c r="K3594" s="545"/>
      <c r="L3594" s="545"/>
      <c r="M3594" s="548" t="s">
        <v>13843</v>
      </c>
      <c r="N3594" s="545" t="s">
        <v>13413</v>
      </c>
      <c r="O3594" s="545"/>
      <c r="P3594" s="549">
        <v>12674</v>
      </c>
      <c r="Q3594" s="549">
        <v>5</v>
      </c>
      <c r="R3594" s="549">
        <v>172</v>
      </c>
      <c r="S3594" s="548">
        <v>2220</v>
      </c>
      <c r="T3594" s="548"/>
      <c r="U3594" s="99"/>
    </row>
    <row r="3595" spans="1:21" ht="19.5" customHeight="1">
      <c r="A3595" s="545">
        <v>12675</v>
      </c>
      <c r="B3595" s="545" t="s">
        <v>6771</v>
      </c>
      <c r="C3595" s="545" t="s">
        <v>216</v>
      </c>
      <c r="D3595" s="546">
        <v>44085</v>
      </c>
      <c r="E3595" s="171" t="str">
        <f t="shared" si="56"/>
        <v>2020</v>
      </c>
      <c r="F3595" s="547">
        <v>35129</v>
      </c>
      <c r="G3595" s="548">
        <v>0.19</v>
      </c>
      <c r="H3595" s="547">
        <v>29520.17</v>
      </c>
      <c r="I3595" s="545" t="s">
        <v>12645</v>
      </c>
      <c r="J3595" s="545" t="s">
        <v>13320</v>
      </c>
      <c r="K3595" s="545"/>
      <c r="L3595" s="545"/>
      <c r="M3595" s="548" t="s">
        <v>13758</v>
      </c>
      <c r="N3595" s="545" t="s">
        <v>13413</v>
      </c>
      <c r="O3595" s="545"/>
      <c r="P3595" s="549">
        <v>12675</v>
      </c>
      <c r="Q3595" s="549">
        <v>1</v>
      </c>
      <c r="R3595" s="549">
        <v>12</v>
      </c>
      <c r="S3595" s="548">
        <v>2220</v>
      </c>
      <c r="T3595" s="548"/>
      <c r="U3595" s="99"/>
    </row>
    <row r="3596" spans="1:21" ht="19.5" customHeight="1">
      <c r="A3596" s="545">
        <v>12676</v>
      </c>
      <c r="B3596" s="545" t="s">
        <v>6770</v>
      </c>
      <c r="C3596" s="545" t="s">
        <v>216</v>
      </c>
      <c r="D3596" s="546">
        <v>44085</v>
      </c>
      <c r="E3596" s="171" t="str">
        <f t="shared" si="56"/>
        <v>2020</v>
      </c>
      <c r="F3596" s="547">
        <v>469336</v>
      </c>
      <c r="G3596" s="548">
        <v>0.19</v>
      </c>
      <c r="H3596" s="547">
        <v>394400</v>
      </c>
      <c r="I3596" s="545" t="s">
        <v>12645</v>
      </c>
      <c r="J3596" s="545" t="s">
        <v>13320</v>
      </c>
      <c r="K3596" s="545"/>
      <c r="L3596" s="545"/>
      <c r="M3596" s="548" t="s">
        <v>13758</v>
      </c>
      <c r="N3596" s="545" t="s">
        <v>13413</v>
      </c>
      <c r="O3596" s="545"/>
      <c r="P3596" s="549">
        <v>12676</v>
      </c>
      <c r="Q3596" s="549">
        <v>1</v>
      </c>
      <c r="R3596" s="549">
        <v>12</v>
      </c>
      <c r="S3596" s="548">
        <v>2220</v>
      </c>
      <c r="T3596" s="548"/>
      <c r="U3596" s="99"/>
    </row>
    <row r="3597" spans="1:21" ht="19.5" customHeight="1">
      <c r="A3597" s="545">
        <v>12677</v>
      </c>
      <c r="B3597" s="545" t="s">
        <v>6769</v>
      </c>
      <c r="C3597" s="545" t="s">
        <v>216</v>
      </c>
      <c r="D3597" s="546">
        <v>44085</v>
      </c>
      <c r="E3597" s="171" t="str">
        <f t="shared" si="56"/>
        <v>2020</v>
      </c>
      <c r="F3597" s="547">
        <v>46008.01</v>
      </c>
      <c r="G3597" s="548">
        <v>0.19</v>
      </c>
      <c r="H3597" s="547">
        <v>38662.19</v>
      </c>
      <c r="I3597" s="545" t="s">
        <v>12645</v>
      </c>
      <c r="J3597" s="545" t="s">
        <v>13320</v>
      </c>
      <c r="K3597" s="545"/>
      <c r="L3597" s="545"/>
      <c r="M3597" s="548" t="s">
        <v>13758</v>
      </c>
      <c r="N3597" s="545" t="s">
        <v>13413</v>
      </c>
      <c r="O3597" s="545"/>
      <c r="P3597" s="549">
        <v>12677</v>
      </c>
      <c r="Q3597" s="549">
        <v>1</v>
      </c>
      <c r="R3597" s="549">
        <v>12</v>
      </c>
      <c r="S3597" s="548">
        <v>2220</v>
      </c>
      <c r="T3597" s="548"/>
      <c r="U3597" s="99"/>
    </row>
    <row r="3598" spans="1:21" ht="19.5" customHeight="1">
      <c r="A3598" s="545">
        <v>12678</v>
      </c>
      <c r="B3598" s="545" t="s">
        <v>6768</v>
      </c>
      <c r="C3598" s="545" t="s">
        <v>216</v>
      </c>
      <c r="D3598" s="546">
        <v>44085</v>
      </c>
      <c r="E3598" s="171" t="str">
        <f t="shared" si="56"/>
        <v>2020</v>
      </c>
      <c r="F3598" s="547">
        <v>875543</v>
      </c>
      <c r="G3598" s="548">
        <v>0.19</v>
      </c>
      <c r="H3598" s="547">
        <v>735750.42</v>
      </c>
      <c r="I3598" s="545" t="s">
        <v>12984</v>
      </c>
      <c r="J3598" s="545"/>
      <c r="K3598" s="545"/>
      <c r="L3598" s="545"/>
      <c r="M3598" s="548" t="s">
        <v>13758</v>
      </c>
      <c r="N3598" s="545" t="s">
        <v>13413</v>
      </c>
      <c r="O3598" s="545"/>
      <c r="P3598" s="549">
        <v>12678</v>
      </c>
      <c r="Q3598" s="549">
        <v>1</v>
      </c>
      <c r="R3598" s="549">
        <v>57</v>
      </c>
      <c r="S3598" s="548"/>
      <c r="T3598" s="548"/>
      <c r="U3598" s="99"/>
    </row>
    <row r="3599" spans="1:21" ht="19.5" customHeight="1">
      <c r="A3599" s="545">
        <v>12679</v>
      </c>
      <c r="B3599" s="545" t="s">
        <v>6759</v>
      </c>
      <c r="C3599" s="545" t="s">
        <v>216</v>
      </c>
      <c r="D3599" s="546">
        <v>44095</v>
      </c>
      <c r="E3599" s="171" t="str">
        <f t="shared" si="56"/>
        <v>2020</v>
      </c>
      <c r="F3599" s="547">
        <v>438634</v>
      </c>
      <c r="G3599" s="548">
        <v>0.19</v>
      </c>
      <c r="H3599" s="547">
        <v>368600</v>
      </c>
      <c r="I3599" s="545" t="s">
        <v>12984</v>
      </c>
      <c r="J3599" s="545" t="s">
        <v>13320</v>
      </c>
      <c r="K3599" s="545" t="s">
        <v>16963</v>
      </c>
      <c r="L3599" s="545"/>
      <c r="M3599" s="548" t="s">
        <v>13758</v>
      </c>
      <c r="N3599" s="545" t="s">
        <v>13413</v>
      </c>
      <c r="O3599" s="545"/>
      <c r="P3599" s="549">
        <v>12679</v>
      </c>
      <c r="Q3599" s="549">
        <v>1</v>
      </c>
      <c r="R3599" s="549">
        <v>57</v>
      </c>
      <c r="S3599" s="548">
        <v>2220</v>
      </c>
      <c r="T3599" s="548"/>
      <c r="U3599" s="99"/>
    </row>
    <row r="3600" spans="1:21" ht="19.5" customHeight="1">
      <c r="A3600" s="545">
        <v>12680</v>
      </c>
      <c r="B3600" s="545" t="s">
        <v>6767</v>
      </c>
      <c r="C3600" s="545" t="s">
        <v>216</v>
      </c>
      <c r="D3600" s="546">
        <v>44085</v>
      </c>
      <c r="E3600" s="171" t="str">
        <f t="shared" si="56"/>
        <v>2020</v>
      </c>
      <c r="F3600" s="547">
        <v>325974</v>
      </c>
      <c r="G3600" s="548">
        <v>0.19</v>
      </c>
      <c r="H3600" s="547">
        <v>273927.73</v>
      </c>
      <c r="I3600" s="545" t="s">
        <v>12984</v>
      </c>
      <c r="J3600" s="545" t="s">
        <v>13320</v>
      </c>
      <c r="K3600" s="545"/>
      <c r="L3600" s="545"/>
      <c r="M3600" s="548" t="s">
        <v>13758</v>
      </c>
      <c r="N3600" s="545" t="s">
        <v>13413</v>
      </c>
      <c r="O3600" s="545"/>
      <c r="P3600" s="549">
        <v>12680</v>
      </c>
      <c r="Q3600" s="549">
        <v>1</v>
      </c>
      <c r="R3600" s="549">
        <v>57</v>
      </c>
      <c r="S3600" s="548">
        <v>2220</v>
      </c>
      <c r="T3600" s="548"/>
      <c r="U3600" s="99"/>
    </row>
    <row r="3601" spans="1:21" ht="19.5" customHeight="1">
      <c r="A3601" s="545">
        <v>12681</v>
      </c>
      <c r="B3601" s="545" t="s">
        <v>6758</v>
      </c>
      <c r="C3601" s="545" t="s">
        <v>216</v>
      </c>
      <c r="D3601" s="546">
        <v>44095</v>
      </c>
      <c r="E3601" s="171" t="str">
        <f t="shared" si="56"/>
        <v>2020</v>
      </c>
      <c r="F3601" s="547">
        <v>213546</v>
      </c>
      <c r="G3601" s="548">
        <v>0.19</v>
      </c>
      <c r="H3601" s="547">
        <v>179450.42</v>
      </c>
      <c r="I3601" s="545" t="s">
        <v>12984</v>
      </c>
      <c r="J3601" s="545" t="s">
        <v>13320</v>
      </c>
      <c r="K3601" s="545"/>
      <c r="L3601" s="545"/>
      <c r="M3601" s="548" t="s">
        <v>13758</v>
      </c>
      <c r="N3601" s="545" t="s">
        <v>13413</v>
      </c>
      <c r="O3601" s="545"/>
      <c r="P3601" s="549">
        <v>12681</v>
      </c>
      <c r="Q3601" s="549">
        <v>1</v>
      </c>
      <c r="R3601" s="549">
        <v>57</v>
      </c>
      <c r="S3601" s="548">
        <v>2220</v>
      </c>
      <c r="T3601" s="548"/>
      <c r="U3601" s="99"/>
    </row>
    <row r="3602" spans="1:21" ht="19.5" customHeight="1">
      <c r="A3602" s="545">
        <v>12682</v>
      </c>
      <c r="B3602" s="545" t="s">
        <v>6858</v>
      </c>
      <c r="C3602" s="545" t="s">
        <v>209</v>
      </c>
      <c r="D3602" s="546">
        <v>43853</v>
      </c>
      <c r="E3602" s="171" t="str">
        <f t="shared" si="56"/>
        <v>2020</v>
      </c>
      <c r="F3602" s="547">
        <v>4959</v>
      </c>
      <c r="G3602" s="548">
        <v>0.19</v>
      </c>
      <c r="H3602" s="547">
        <v>4167.2299999999996</v>
      </c>
      <c r="I3602" s="545" t="s">
        <v>12757</v>
      </c>
      <c r="J3602" s="545"/>
      <c r="K3602" s="545"/>
      <c r="L3602" s="545"/>
      <c r="M3602" s="548" t="s">
        <v>13758</v>
      </c>
      <c r="N3602" s="545" t="s">
        <v>13413</v>
      </c>
      <c r="O3602" s="545"/>
      <c r="P3602" s="549">
        <v>12682</v>
      </c>
      <c r="Q3602" s="549">
        <v>1</v>
      </c>
      <c r="R3602" s="549">
        <v>154</v>
      </c>
      <c r="S3602" s="548"/>
      <c r="T3602" s="548"/>
      <c r="U3602" s="99"/>
    </row>
    <row r="3603" spans="1:21" ht="19.5" customHeight="1">
      <c r="A3603" s="545">
        <v>12683</v>
      </c>
      <c r="B3603" s="545" t="s">
        <v>6765</v>
      </c>
      <c r="C3603" s="545" t="s">
        <v>216</v>
      </c>
      <c r="D3603" s="546">
        <v>44088</v>
      </c>
      <c r="E3603" s="171" t="str">
        <f t="shared" si="56"/>
        <v>2020</v>
      </c>
      <c r="F3603" s="547">
        <v>13482</v>
      </c>
      <c r="G3603" s="548">
        <v>0.19</v>
      </c>
      <c r="H3603" s="547">
        <v>11329.41</v>
      </c>
      <c r="I3603" s="545" t="s">
        <v>12680</v>
      </c>
      <c r="J3603" s="545" t="s">
        <v>13320</v>
      </c>
      <c r="K3603" s="545"/>
      <c r="L3603" s="545"/>
      <c r="M3603" s="548" t="s">
        <v>13758</v>
      </c>
      <c r="N3603" s="545" t="s">
        <v>13413</v>
      </c>
      <c r="O3603" s="545"/>
      <c r="P3603" s="549">
        <v>12683</v>
      </c>
      <c r="Q3603" s="549">
        <v>1</v>
      </c>
      <c r="R3603" s="549">
        <v>20</v>
      </c>
      <c r="S3603" s="548">
        <v>2220</v>
      </c>
      <c r="T3603" s="548"/>
      <c r="U3603" s="99"/>
    </row>
    <row r="3604" spans="1:21" ht="19.5" customHeight="1">
      <c r="A3604" s="545">
        <v>12684</v>
      </c>
      <c r="B3604" s="545" t="s">
        <v>6764</v>
      </c>
      <c r="C3604" s="545" t="s">
        <v>206</v>
      </c>
      <c r="D3604" s="546">
        <v>44089</v>
      </c>
      <c r="E3604" s="171" t="str">
        <f t="shared" si="56"/>
        <v>2020</v>
      </c>
      <c r="F3604" s="547">
        <v>1152</v>
      </c>
      <c r="G3604" s="548">
        <v>0</v>
      </c>
      <c r="H3604" s="547">
        <v>1152</v>
      </c>
      <c r="I3604" s="545" t="s">
        <v>12972</v>
      </c>
      <c r="J3604" s="545" t="s">
        <v>13320</v>
      </c>
      <c r="K3604" s="545"/>
      <c r="L3604" s="545"/>
      <c r="M3604" s="548" t="s">
        <v>13843</v>
      </c>
      <c r="N3604" s="545" t="s">
        <v>13413</v>
      </c>
      <c r="O3604" s="545"/>
      <c r="P3604" s="549">
        <v>12684</v>
      </c>
      <c r="Q3604" s="549">
        <v>5</v>
      </c>
      <c r="R3604" s="549">
        <v>43</v>
      </c>
      <c r="S3604" s="548">
        <v>2220</v>
      </c>
      <c r="T3604" s="548"/>
      <c r="U3604" s="99"/>
    </row>
    <row r="3605" spans="1:21" ht="19.5" customHeight="1">
      <c r="A3605" s="545">
        <v>12685</v>
      </c>
      <c r="B3605" s="545" t="s">
        <v>6763</v>
      </c>
      <c r="C3605" s="545" t="s">
        <v>216</v>
      </c>
      <c r="D3605" s="546">
        <v>44090</v>
      </c>
      <c r="E3605" s="171" t="str">
        <f t="shared" si="56"/>
        <v>2020</v>
      </c>
      <c r="F3605" s="547">
        <v>544999.77</v>
      </c>
      <c r="G3605" s="548">
        <v>0.19</v>
      </c>
      <c r="H3605" s="547">
        <v>457983</v>
      </c>
      <c r="I3605" s="545" t="s">
        <v>12715</v>
      </c>
      <c r="J3605" s="545" t="s">
        <v>13301</v>
      </c>
      <c r="K3605" s="545" t="s">
        <v>16964</v>
      </c>
      <c r="L3605" s="545"/>
      <c r="M3605" s="548" t="s">
        <v>13758</v>
      </c>
      <c r="N3605" s="545" t="s">
        <v>13413</v>
      </c>
      <c r="O3605" s="545"/>
      <c r="P3605" s="549">
        <v>12685</v>
      </c>
      <c r="Q3605" s="549">
        <v>1</v>
      </c>
      <c r="R3605" s="549">
        <v>129</v>
      </c>
      <c r="S3605" s="548">
        <v>2221</v>
      </c>
      <c r="T3605" s="548"/>
      <c r="U3605" s="99"/>
    </row>
    <row r="3606" spans="1:21" ht="19.5" customHeight="1">
      <c r="A3606" s="545">
        <v>12686</v>
      </c>
      <c r="B3606" s="545" t="s">
        <v>6762</v>
      </c>
      <c r="C3606" s="545" t="s">
        <v>216</v>
      </c>
      <c r="D3606" s="546">
        <v>44090</v>
      </c>
      <c r="E3606" s="171" t="str">
        <f t="shared" si="56"/>
        <v>2020</v>
      </c>
      <c r="F3606" s="547">
        <v>357999.6</v>
      </c>
      <c r="G3606" s="548">
        <v>0.19</v>
      </c>
      <c r="H3606" s="547">
        <v>300840</v>
      </c>
      <c r="I3606" s="545" t="s">
        <v>12715</v>
      </c>
      <c r="J3606" s="545" t="s">
        <v>13301</v>
      </c>
      <c r="K3606" s="545" t="s">
        <v>16965</v>
      </c>
      <c r="L3606" s="545"/>
      <c r="M3606" s="548" t="s">
        <v>13758</v>
      </c>
      <c r="N3606" s="545" t="s">
        <v>13413</v>
      </c>
      <c r="O3606" s="545"/>
      <c r="P3606" s="549">
        <v>12686</v>
      </c>
      <c r="Q3606" s="549">
        <v>1</v>
      </c>
      <c r="R3606" s="549">
        <v>129</v>
      </c>
      <c r="S3606" s="548">
        <v>2221</v>
      </c>
      <c r="T3606" s="548"/>
      <c r="U3606" s="99"/>
    </row>
    <row r="3607" spans="1:21" ht="19.5" customHeight="1">
      <c r="A3607" s="545">
        <v>12687</v>
      </c>
      <c r="B3607" s="545" t="s">
        <v>6761</v>
      </c>
      <c r="C3607" s="545" t="s">
        <v>216</v>
      </c>
      <c r="D3607" s="546">
        <v>44588</v>
      </c>
      <c r="E3607" s="171" t="str">
        <f t="shared" si="56"/>
        <v>2022</v>
      </c>
      <c r="F3607" s="547">
        <v>1802405</v>
      </c>
      <c r="G3607" s="548">
        <v>0.19</v>
      </c>
      <c r="H3607" s="547">
        <v>1514626.05</v>
      </c>
      <c r="I3607" s="545" t="s">
        <v>12694</v>
      </c>
      <c r="J3607" s="545" t="s">
        <v>13297</v>
      </c>
      <c r="K3607" s="545" t="s">
        <v>16966</v>
      </c>
      <c r="L3607" s="545"/>
      <c r="M3607" s="548" t="s">
        <v>13868</v>
      </c>
      <c r="N3607" s="545" t="s">
        <v>13413</v>
      </c>
      <c r="O3607" s="545"/>
      <c r="P3607" s="549">
        <v>12687</v>
      </c>
      <c r="Q3607" s="549">
        <v>2</v>
      </c>
      <c r="R3607" s="549">
        <v>104</v>
      </c>
      <c r="S3607" s="548">
        <v>2257</v>
      </c>
      <c r="T3607" s="548"/>
      <c r="U3607" s="99"/>
    </row>
    <row r="3608" spans="1:21" ht="19.5" customHeight="1">
      <c r="A3608" s="545">
        <v>12688</v>
      </c>
      <c r="B3608" s="545" t="s">
        <v>6760</v>
      </c>
      <c r="C3608" s="545" t="s">
        <v>216</v>
      </c>
      <c r="D3608" s="546">
        <v>44092</v>
      </c>
      <c r="E3608" s="171" t="str">
        <f t="shared" si="56"/>
        <v>2020</v>
      </c>
      <c r="F3608" s="547">
        <v>1168141</v>
      </c>
      <c r="G3608" s="548">
        <v>0.19</v>
      </c>
      <c r="H3608" s="547">
        <v>981631.09</v>
      </c>
      <c r="I3608" s="545" t="s">
        <v>12758</v>
      </c>
      <c r="J3608" s="545" t="s">
        <v>13298</v>
      </c>
      <c r="K3608" s="545" t="s">
        <v>16967</v>
      </c>
      <c r="L3608" s="545"/>
      <c r="M3608" s="548" t="s">
        <v>13758</v>
      </c>
      <c r="N3608" s="545" t="s">
        <v>13413</v>
      </c>
      <c r="O3608" s="545"/>
      <c r="P3608" s="549">
        <v>12688</v>
      </c>
      <c r="Q3608" s="549">
        <v>1</v>
      </c>
      <c r="R3608" s="549">
        <v>164</v>
      </c>
      <c r="S3608" s="548">
        <v>1012</v>
      </c>
      <c r="T3608" s="548"/>
      <c r="U3608" s="99"/>
    </row>
    <row r="3609" spans="1:21" ht="19.5" customHeight="1">
      <c r="A3609" s="545">
        <v>12689</v>
      </c>
      <c r="B3609" s="545" t="s">
        <v>6435</v>
      </c>
      <c r="C3609" s="545" t="s">
        <v>209</v>
      </c>
      <c r="D3609" s="546">
        <v>44146</v>
      </c>
      <c r="E3609" s="171" t="str">
        <f t="shared" si="56"/>
        <v>2020</v>
      </c>
      <c r="F3609" s="547">
        <v>30208</v>
      </c>
      <c r="G3609" s="548">
        <v>0.19</v>
      </c>
      <c r="H3609" s="547">
        <v>25384.87</v>
      </c>
      <c r="I3609" s="545" t="s">
        <v>12644</v>
      </c>
      <c r="J3609" s="545" t="s">
        <v>13301</v>
      </c>
      <c r="K3609" s="545" t="s">
        <v>6435</v>
      </c>
      <c r="L3609" s="545"/>
      <c r="M3609" s="548" t="s">
        <v>13758</v>
      </c>
      <c r="N3609" s="545" t="s">
        <v>13413</v>
      </c>
      <c r="O3609" s="545"/>
      <c r="P3609" s="549">
        <v>12689</v>
      </c>
      <c r="Q3609" s="549">
        <v>1</v>
      </c>
      <c r="R3609" s="549">
        <v>62</v>
      </c>
      <c r="S3609" s="548">
        <v>2221</v>
      </c>
      <c r="T3609" s="548"/>
      <c r="U3609" s="99"/>
    </row>
    <row r="3610" spans="1:21" ht="19.5" customHeight="1">
      <c r="A3610" s="545">
        <v>12690</v>
      </c>
      <c r="B3610" s="545" t="s">
        <v>6757</v>
      </c>
      <c r="C3610" s="545" t="s">
        <v>4479</v>
      </c>
      <c r="D3610" s="546">
        <v>44097</v>
      </c>
      <c r="E3610" s="171" t="str">
        <f t="shared" si="56"/>
        <v>2020</v>
      </c>
      <c r="F3610" s="547">
        <v>140420</v>
      </c>
      <c r="G3610" s="548">
        <v>0.19</v>
      </c>
      <c r="H3610" s="547">
        <v>118000</v>
      </c>
      <c r="I3610" s="545" t="s">
        <v>12637</v>
      </c>
      <c r="J3610" s="545" t="s">
        <v>13296</v>
      </c>
      <c r="K3610" s="545" t="s">
        <v>16968</v>
      </c>
      <c r="L3610" s="545" t="s">
        <v>16969</v>
      </c>
      <c r="M3610" s="548" t="s">
        <v>13758</v>
      </c>
      <c r="N3610" s="545" t="s">
        <v>13413</v>
      </c>
      <c r="O3610" s="545"/>
      <c r="P3610" s="549">
        <v>12690</v>
      </c>
      <c r="Q3610" s="549">
        <v>1</v>
      </c>
      <c r="R3610" s="549">
        <v>13</v>
      </c>
      <c r="S3610" s="548">
        <v>2218</v>
      </c>
      <c r="T3610" s="548"/>
      <c r="U3610" s="99"/>
    </row>
    <row r="3611" spans="1:21" ht="19.5" customHeight="1">
      <c r="A3611" s="545">
        <v>12691</v>
      </c>
      <c r="B3611" s="545" t="s">
        <v>6756</v>
      </c>
      <c r="C3611" s="545" t="s">
        <v>4504</v>
      </c>
      <c r="D3611" s="546">
        <v>44467</v>
      </c>
      <c r="E3611" s="171" t="str">
        <f t="shared" si="56"/>
        <v>2021</v>
      </c>
      <c r="F3611" s="547">
        <v>16095</v>
      </c>
      <c r="G3611" s="548">
        <v>0.19</v>
      </c>
      <c r="H3611" s="547">
        <v>13525.21</v>
      </c>
      <c r="I3611" s="545" t="s">
        <v>12750</v>
      </c>
      <c r="J3611" s="545"/>
      <c r="K3611" s="545" t="s">
        <v>16970</v>
      </c>
      <c r="L3611" s="545" t="s">
        <v>16971</v>
      </c>
      <c r="M3611" s="548" t="s">
        <v>13868</v>
      </c>
      <c r="N3611" s="545" t="s">
        <v>13413</v>
      </c>
      <c r="O3611" s="545"/>
      <c r="P3611" s="549">
        <v>12691</v>
      </c>
      <c r="Q3611" s="549">
        <v>2</v>
      </c>
      <c r="R3611" s="549">
        <v>97</v>
      </c>
      <c r="S3611" s="548"/>
      <c r="T3611" s="548"/>
      <c r="U3611" s="99"/>
    </row>
    <row r="3612" spans="1:21" ht="19.5" customHeight="1">
      <c r="A3612" s="545">
        <v>12692</v>
      </c>
      <c r="B3612" s="545" t="s">
        <v>6663</v>
      </c>
      <c r="C3612" s="545" t="s">
        <v>216</v>
      </c>
      <c r="D3612" s="546">
        <v>44130</v>
      </c>
      <c r="E3612" s="171" t="str">
        <f t="shared" si="56"/>
        <v>2020</v>
      </c>
      <c r="F3612" s="547">
        <v>16090</v>
      </c>
      <c r="G3612" s="548">
        <v>0.19</v>
      </c>
      <c r="H3612" s="547">
        <v>13521.01</v>
      </c>
      <c r="I3612" s="545" t="s">
        <v>12670</v>
      </c>
      <c r="J3612" s="545" t="s">
        <v>13298</v>
      </c>
      <c r="K3612" s="545" t="s">
        <v>16972</v>
      </c>
      <c r="L3612" s="545"/>
      <c r="M3612" s="548" t="s">
        <v>13868</v>
      </c>
      <c r="N3612" s="545" t="s">
        <v>13413</v>
      </c>
      <c r="O3612" s="545"/>
      <c r="P3612" s="549">
        <v>12692</v>
      </c>
      <c r="Q3612" s="549">
        <v>2</v>
      </c>
      <c r="R3612" s="549">
        <v>24</v>
      </c>
      <c r="S3612" s="548">
        <v>1012</v>
      </c>
      <c r="T3612" s="548"/>
      <c r="U3612" s="99"/>
    </row>
    <row r="3613" spans="1:21" ht="19.5" customHeight="1">
      <c r="A3613" s="545">
        <v>12693</v>
      </c>
      <c r="B3613" s="545" t="s">
        <v>6662</v>
      </c>
      <c r="C3613" s="545" t="s">
        <v>216</v>
      </c>
      <c r="D3613" s="546">
        <v>44130</v>
      </c>
      <c r="E3613" s="171" t="str">
        <f t="shared" si="56"/>
        <v>2020</v>
      </c>
      <c r="F3613" s="547">
        <v>11389</v>
      </c>
      <c r="G3613" s="548">
        <v>0.19</v>
      </c>
      <c r="H3613" s="547">
        <v>9570.59</v>
      </c>
      <c r="I3613" s="545" t="s">
        <v>12670</v>
      </c>
      <c r="J3613" s="545" t="s">
        <v>13298</v>
      </c>
      <c r="K3613" s="545" t="s">
        <v>16973</v>
      </c>
      <c r="L3613" s="545"/>
      <c r="M3613" s="548" t="s">
        <v>13868</v>
      </c>
      <c r="N3613" s="545" t="s">
        <v>13413</v>
      </c>
      <c r="O3613" s="545"/>
      <c r="P3613" s="549">
        <v>12693</v>
      </c>
      <c r="Q3613" s="549">
        <v>2</v>
      </c>
      <c r="R3613" s="549">
        <v>24</v>
      </c>
      <c r="S3613" s="548">
        <v>1012</v>
      </c>
      <c r="T3613" s="548"/>
      <c r="U3613" s="99"/>
    </row>
    <row r="3614" spans="1:21" ht="19.5" customHeight="1">
      <c r="A3614" s="545">
        <v>12694</v>
      </c>
      <c r="B3614" s="545" t="s">
        <v>6661</v>
      </c>
      <c r="C3614" s="545" t="s">
        <v>216</v>
      </c>
      <c r="D3614" s="546">
        <v>44130</v>
      </c>
      <c r="E3614" s="171" t="str">
        <f t="shared" si="56"/>
        <v>2020</v>
      </c>
      <c r="F3614" s="547">
        <v>12582</v>
      </c>
      <c r="G3614" s="548">
        <v>0.19</v>
      </c>
      <c r="H3614" s="547">
        <v>10573.11</v>
      </c>
      <c r="I3614" s="545" t="s">
        <v>12670</v>
      </c>
      <c r="J3614" s="545" t="s">
        <v>13298</v>
      </c>
      <c r="K3614" s="545" t="s">
        <v>16974</v>
      </c>
      <c r="L3614" s="545"/>
      <c r="M3614" s="548" t="s">
        <v>13868</v>
      </c>
      <c r="N3614" s="545" t="s">
        <v>13413</v>
      </c>
      <c r="O3614" s="545"/>
      <c r="P3614" s="549">
        <v>12694</v>
      </c>
      <c r="Q3614" s="549">
        <v>2</v>
      </c>
      <c r="R3614" s="549">
        <v>24</v>
      </c>
      <c r="S3614" s="548">
        <v>1012</v>
      </c>
      <c r="T3614" s="548"/>
      <c r="U3614" s="99"/>
    </row>
    <row r="3615" spans="1:21" ht="19.5" customHeight="1">
      <c r="A3615" s="545">
        <v>12695</v>
      </c>
      <c r="B3615" s="545" t="s">
        <v>6660</v>
      </c>
      <c r="C3615" s="545" t="s">
        <v>216</v>
      </c>
      <c r="D3615" s="546">
        <v>44130</v>
      </c>
      <c r="E3615" s="171" t="str">
        <f t="shared" si="56"/>
        <v>2020</v>
      </c>
      <c r="F3615" s="547">
        <v>10906</v>
      </c>
      <c r="G3615" s="548">
        <v>0.19</v>
      </c>
      <c r="H3615" s="547">
        <v>9164.7099999999991</v>
      </c>
      <c r="I3615" s="545" t="s">
        <v>12670</v>
      </c>
      <c r="J3615" s="545" t="s">
        <v>13298</v>
      </c>
      <c r="K3615" s="545" t="s">
        <v>16975</v>
      </c>
      <c r="L3615" s="545"/>
      <c r="M3615" s="548" t="s">
        <v>13868</v>
      </c>
      <c r="N3615" s="545" t="s">
        <v>13413</v>
      </c>
      <c r="O3615" s="545"/>
      <c r="P3615" s="549">
        <v>12695</v>
      </c>
      <c r="Q3615" s="549">
        <v>2</v>
      </c>
      <c r="R3615" s="549">
        <v>24</v>
      </c>
      <c r="S3615" s="548">
        <v>1012</v>
      </c>
      <c r="T3615" s="548"/>
      <c r="U3615" s="99"/>
    </row>
    <row r="3616" spans="1:21" ht="19.5" customHeight="1">
      <c r="A3616" s="545">
        <v>12696</v>
      </c>
      <c r="B3616" s="545" t="s">
        <v>6659</v>
      </c>
      <c r="C3616" s="545" t="s">
        <v>216</v>
      </c>
      <c r="D3616" s="546">
        <v>44130</v>
      </c>
      <c r="E3616" s="171" t="str">
        <f t="shared" si="56"/>
        <v>2020</v>
      </c>
      <c r="F3616" s="547">
        <v>15559</v>
      </c>
      <c r="G3616" s="548">
        <v>0.19</v>
      </c>
      <c r="H3616" s="547">
        <v>13074.79</v>
      </c>
      <c r="I3616" s="545" t="s">
        <v>12670</v>
      </c>
      <c r="J3616" s="545" t="s">
        <v>13298</v>
      </c>
      <c r="K3616" s="545" t="s">
        <v>16976</v>
      </c>
      <c r="L3616" s="545"/>
      <c r="M3616" s="548" t="s">
        <v>13868</v>
      </c>
      <c r="N3616" s="545" t="s">
        <v>13413</v>
      </c>
      <c r="O3616" s="545"/>
      <c r="P3616" s="549">
        <v>12696</v>
      </c>
      <c r="Q3616" s="549">
        <v>2</v>
      </c>
      <c r="R3616" s="549">
        <v>24</v>
      </c>
      <c r="S3616" s="548">
        <v>1012</v>
      </c>
      <c r="T3616" s="548"/>
      <c r="U3616" s="99"/>
    </row>
    <row r="3617" spans="1:21" ht="19.5" customHeight="1">
      <c r="A3617" s="545">
        <v>12697</v>
      </c>
      <c r="B3617" s="545" t="s">
        <v>6658</v>
      </c>
      <c r="C3617" s="545" t="s">
        <v>216</v>
      </c>
      <c r="D3617" s="546">
        <v>44130</v>
      </c>
      <c r="E3617" s="171" t="str">
        <f t="shared" si="56"/>
        <v>2020</v>
      </c>
      <c r="F3617" s="547">
        <v>9844</v>
      </c>
      <c r="G3617" s="548">
        <v>0.19</v>
      </c>
      <c r="H3617" s="547">
        <v>8272.27</v>
      </c>
      <c r="I3617" s="545" t="s">
        <v>12670</v>
      </c>
      <c r="J3617" s="545" t="s">
        <v>13298</v>
      </c>
      <c r="K3617" s="545" t="s">
        <v>16977</v>
      </c>
      <c r="L3617" s="545"/>
      <c r="M3617" s="548" t="s">
        <v>13868</v>
      </c>
      <c r="N3617" s="545" t="s">
        <v>13413</v>
      </c>
      <c r="O3617" s="545"/>
      <c r="P3617" s="549">
        <v>12697</v>
      </c>
      <c r="Q3617" s="549">
        <v>2</v>
      </c>
      <c r="R3617" s="549">
        <v>24</v>
      </c>
      <c r="S3617" s="548">
        <v>1012</v>
      </c>
      <c r="T3617" s="548"/>
      <c r="U3617" s="99"/>
    </row>
    <row r="3618" spans="1:21" ht="19.5" customHeight="1">
      <c r="A3618" s="545">
        <v>12698</v>
      </c>
      <c r="B3618" s="545" t="s">
        <v>6657</v>
      </c>
      <c r="C3618" s="545" t="s">
        <v>216</v>
      </c>
      <c r="D3618" s="546">
        <v>44130</v>
      </c>
      <c r="E3618" s="171" t="str">
        <f t="shared" si="56"/>
        <v>2020</v>
      </c>
      <c r="F3618" s="547">
        <v>22625.01</v>
      </c>
      <c r="G3618" s="548">
        <v>0.19</v>
      </c>
      <c r="H3618" s="547">
        <v>19012.61</v>
      </c>
      <c r="I3618" s="545" t="s">
        <v>12670</v>
      </c>
      <c r="J3618" s="545" t="s">
        <v>13298</v>
      </c>
      <c r="K3618" s="545" t="s">
        <v>16978</v>
      </c>
      <c r="L3618" s="545"/>
      <c r="M3618" s="548" t="s">
        <v>13868</v>
      </c>
      <c r="N3618" s="545" t="s">
        <v>13413</v>
      </c>
      <c r="O3618" s="545"/>
      <c r="P3618" s="549">
        <v>12698</v>
      </c>
      <c r="Q3618" s="549">
        <v>2</v>
      </c>
      <c r="R3618" s="549">
        <v>24</v>
      </c>
      <c r="S3618" s="548">
        <v>1012</v>
      </c>
      <c r="T3618" s="548"/>
      <c r="U3618" s="99"/>
    </row>
    <row r="3619" spans="1:21" ht="19.5" customHeight="1">
      <c r="A3619" s="545">
        <v>12699</v>
      </c>
      <c r="B3619" s="545" t="s">
        <v>6656</v>
      </c>
      <c r="C3619" s="545" t="s">
        <v>216</v>
      </c>
      <c r="D3619" s="546">
        <v>44130</v>
      </c>
      <c r="E3619" s="171" t="str">
        <f t="shared" si="56"/>
        <v>2020</v>
      </c>
      <c r="F3619" s="547">
        <v>23106</v>
      </c>
      <c r="G3619" s="548">
        <v>0.19</v>
      </c>
      <c r="H3619" s="547">
        <v>19416.810000000001</v>
      </c>
      <c r="I3619" s="545" t="s">
        <v>12670</v>
      </c>
      <c r="J3619" s="545" t="s">
        <v>13298</v>
      </c>
      <c r="K3619" s="545" t="s">
        <v>16979</v>
      </c>
      <c r="L3619" s="545"/>
      <c r="M3619" s="548" t="s">
        <v>13868</v>
      </c>
      <c r="N3619" s="545" t="s">
        <v>13413</v>
      </c>
      <c r="O3619" s="545"/>
      <c r="P3619" s="549">
        <v>12699</v>
      </c>
      <c r="Q3619" s="549">
        <v>2</v>
      </c>
      <c r="R3619" s="549">
        <v>24</v>
      </c>
      <c r="S3619" s="548">
        <v>1012</v>
      </c>
      <c r="T3619" s="548"/>
      <c r="U3619" s="99"/>
    </row>
    <row r="3620" spans="1:21" ht="19.5" customHeight="1">
      <c r="A3620" s="545">
        <v>12700</v>
      </c>
      <c r="B3620" s="545" t="s">
        <v>6655</v>
      </c>
      <c r="C3620" s="545" t="s">
        <v>216</v>
      </c>
      <c r="D3620" s="546">
        <v>44130</v>
      </c>
      <c r="E3620" s="171" t="str">
        <f t="shared" si="56"/>
        <v>2020</v>
      </c>
      <c r="F3620" s="547">
        <v>38318</v>
      </c>
      <c r="G3620" s="548">
        <v>0.19</v>
      </c>
      <c r="H3620" s="547">
        <v>32200</v>
      </c>
      <c r="I3620" s="545" t="s">
        <v>12670</v>
      </c>
      <c r="J3620" s="545" t="s">
        <v>13296</v>
      </c>
      <c r="K3620" s="545" t="s">
        <v>16980</v>
      </c>
      <c r="L3620" s="545"/>
      <c r="M3620" s="548" t="s">
        <v>13868</v>
      </c>
      <c r="N3620" s="545" t="s">
        <v>13413</v>
      </c>
      <c r="O3620" s="545"/>
      <c r="P3620" s="549">
        <v>12700</v>
      </c>
      <c r="Q3620" s="549">
        <v>2</v>
      </c>
      <c r="R3620" s="549">
        <v>24</v>
      </c>
      <c r="S3620" s="548">
        <v>2218</v>
      </c>
      <c r="T3620" s="548"/>
      <c r="U3620" s="99"/>
    </row>
    <row r="3621" spans="1:21" ht="19.5" customHeight="1">
      <c r="A3621" s="545">
        <v>12701</v>
      </c>
      <c r="B3621" s="545" t="s">
        <v>6654</v>
      </c>
      <c r="C3621" s="545" t="s">
        <v>216</v>
      </c>
      <c r="D3621" s="546">
        <v>44130</v>
      </c>
      <c r="E3621" s="171" t="str">
        <f t="shared" si="56"/>
        <v>2020</v>
      </c>
      <c r="F3621" s="547">
        <v>202206</v>
      </c>
      <c r="G3621" s="548">
        <v>0.19</v>
      </c>
      <c r="H3621" s="547">
        <v>169921.01</v>
      </c>
      <c r="I3621" s="545" t="s">
        <v>12670</v>
      </c>
      <c r="J3621" s="545" t="s">
        <v>13298</v>
      </c>
      <c r="K3621" s="545" t="s">
        <v>16981</v>
      </c>
      <c r="L3621" s="545"/>
      <c r="M3621" s="548" t="s">
        <v>13868</v>
      </c>
      <c r="N3621" s="545" t="s">
        <v>13413</v>
      </c>
      <c r="O3621" s="545"/>
      <c r="P3621" s="549">
        <v>12701</v>
      </c>
      <c r="Q3621" s="549">
        <v>2</v>
      </c>
      <c r="R3621" s="549">
        <v>24</v>
      </c>
      <c r="S3621" s="548">
        <v>1012</v>
      </c>
      <c r="T3621" s="548"/>
      <c r="U3621" s="99"/>
    </row>
    <row r="3622" spans="1:21" ht="19.5" customHeight="1">
      <c r="A3622" s="545">
        <v>12702</v>
      </c>
      <c r="B3622" s="545" t="s">
        <v>6653</v>
      </c>
      <c r="C3622" s="545" t="s">
        <v>216</v>
      </c>
      <c r="D3622" s="546">
        <v>44130</v>
      </c>
      <c r="E3622" s="171" t="str">
        <f t="shared" si="56"/>
        <v>2020</v>
      </c>
      <c r="F3622" s="547">
        <v>100328</v>
      </c>
      <c r="G3622" s="548">
        <v>0.19</v>
      </c>
      <c r="H3622" s="547">
        <v>84309.24</v>
      </c>
      <c r="I3622" s="545" t="s">
        <v>12670</v>
      </c>
      <c r="J3622" s="545" t="s">
        <v>13298</v>
      </c>
      <c r="K3622" s="545" t="s">
        <v>16982</v>
      </c>
      <c r="L3622" s="545"/>
      <c r="M3622" s="548" t="s">
        <v>13868</v>
      </c>
      <c r="N3622" s="545" t="s">
        <v>13413</v>
      </c>
      <c r="O3622" s="545"/>
      <c r="P3622" s="549">
        <v>12702</v>
      </c>
      <c r="Q3622" s="549">
        <v>2</v>
      </c>
      <c r="R3622" s="549">
        <v>24</v>
      </c>
      <c r="S3622" s="548">
        <v>1012</v>
      </c>
      <c r="T3622" s="548"/>
      <c r="U3622" s="99"/>
    </row>
    <row r="3623" spans="1:21" ht="19.5" customHeight="1">
      <c r="A3623" s="545">
        <v>12703</v>
      </c>
      <c r="B3623" s="545" t="s">
        <v>6652</v>
      </c>
      <c r="C3623" s="545" t="s">
        <v>216</v>
      </c>
      <c r="D3623" s="546">
        <v>44130</v>
      </c>
      <c r="E3623" s="171" t="str">
        <f t="shared" si="56"/>
        <v>2020</v>
      </c>
      <c r="F3623" s="547">
        <v>67873.009999999995</v>
      </c>
      <c r="G3623" s="548">
        <v>0.19</v>
      </c>
      <c r="H3623" s="547">
        <v>57036.14</v>
      </c>
      <c r="I3623" s="545" t="s">
        <v>12670</v>
      </c>
      <c r="J3623" s="545" t="s">
        <v>13298</v>
      </c>
      <c r="K3623" s="545" t="s">
        <v>16983</v>
      </c>
      <c r="L3623" s="545"/>
      <c r="M3623" s="548" t="s">
        <v>13868</v>
      </c>
      <c r="N3623" s="545" t="s">
        <v>13413</v>
      </c>
      <c r="O3623" s="545"/>
      <c r="P3623" s="549">
        <v>12703</v>
      </c>
      <c r="Q3623" s="549">
        <v>2</v>
      </c>
      <c r="R3623" s="549">
        <v>24</v>
      </c>
      <c r="S3623" s="548">
        <v>1012</v>
      </c>
      <c r="T3623" s="548"/>
      <c r="U3623" s="99"/>
    </row>
    <row r="3624" spans="1:21" ht="19.5" customHeight="1">
      <c r="A3624" s="545">
        <v>12705</v>
      </c>
      <c r="B3624" s="545" t="s">
        <v>6681</v>
      </c>
      <c r="C3624" s="545" t="s">
        <v>216</v>
      </c>
      <c r="D3624" s="546">
        <v>44110</v>
      </c>
      <c r="E3624" s="171" t="str">
        <f t="shared" si="56"/>
        <v>2020</v>
      </c>
      <c r="F3624" s="547">
        <v>17067777</v>
      </c>
      <c r="G3624" s="548">
        <v>0.19</v>
      </c>
      <c r="H3624" s="547">
        <v>14342669.75</v>
      </c>
      <c r="I3624" s="545" t="s">
        <v>12637</v>
      </c>
      <c r="J3624" s="545" t="s">
        <v>13320</v>
      </c>
      <c r="K3624" s="545"/>
      <c r="L3624" s="545"/>
      <c r="M3624" s="548" t="s">
        <v>13758</v>
      </c>
      <c r="N3624" s="545" t="s">
        <v>13413</v>
      </c>
      <c r="O3624" s="545"/>
      <c r="P3624" s="549">
        <v>12705</v>
      </c>
      <c r="Q3624" s="549">
        <v>1</v>
      </c>
      <c r="R3624" s="549">
        <v>13</v>
      </c>
      <c r="S3624" s="548">
        <v>2220</v>
      </c>
      <c r="T3624" s="548"/>
      <c r="U3624" s="99"/>
    </row>
    <row r="3625" spans="1:21" ht="19.5" customHeight="1">
      <c r="A3625" s="545">
        <v>12706</v>
      </c>
      <c r="B3625" s="545" t="s">
        <v>12222</v>
      </c>
      <c r="C3625" s="545" t="s">
        <v>216</v>
      </c>
      <c r="D3625" s="546">
        <v>44111</v>
      </c>
      <c r="E3625" s="171" t="str">
        <f t="shared" si="56"/>
        <v>2020</v>
      </c>
      <c r="F3625" s="547">
        <v>72590</v>
      </c>
      <c r="G3625" s="548">
        <v>0.19</v>
      </c>
      <c r="H3625" s="547">
        <v>61000</v>
      </c>
      <c r="I3625" s="545" t="s">
        <v>12717</v>
      </c>
      <c r="J3625" s="545" t="s">
        <v>13320</v>
      </c>
      <c r="K3625" s="545" t="s">
        <v>16984</v>
      </c>
      <c r="L3625" s="545" t="s">
        <v>16985</v>
      </c>
      <c r="M3625" s="548" t="s">
        <v>13758</v>
      </c>
      <c r="N3625" s="545" t="s">
        <v>13413</v>
      </c>
      <c r="O3625" s="545"/>
      <c r="P3625" s="549">
        <v>12706</v>
      </c>
      <c r="Q3625" s="549">
        <v>1</v>
      </c>
      <c r="R3625" s="549">
        <v>19</v>
      </c>
      <c r="S3625" s="548">
        <v>2220</v>
      </c>
      <c r="T3625" s="548"/>
      <c r="U3625" s="99"/>
    </row>
    <row r="3626" spans="1:21" ht="19.5" customHeight="1">
      <c r="A3626" s="545">
        <v>12707</v>
      </c>
      <c r="B3626" s="545" t="s">
        <v>6680</v>
      </c>
      <c r="C3626" s="545" t="s">
        <v>216</v>
      </c>
      <c r="D3626" s="546">
        <v>44111</v>
      </c>
      <c r="E3626" s="171" t="str">
        <f t="shared" si="56"/>
        <v>2020</v>
      </c>
      <c r="F3626" s="547">
        <v>347004</v>
      </c>
      <c r="G3626" s="548">
        <v>0.19</v>
      </c>
      <c r="H3626" s="547">
        <v>291600</v>
      </c>
      <c r="I3626" s="545" t="s">
        <v>12980</v>
      </c>
      <c r="J3626" s="545" t="s">
        <v>13320</v>
      </c>
      <c r="K3626" s="545"/>
      <c r="L3626" s="545"/>
      <c r="M3626" s="548" t="s">
        <v>13758</v>
      </c>
      <c r="N3626" s="545" t="s">
        <v>13413</v>
      </c>
      <c r="O3626" s="545"/>
      <c r="P3626" s="549">
        <v>12707</v>
      </c>
      <c r="Q3626" s="549">
        <v>1</v>
      </c>
      <c r="R3626" s="549">
        <v>54</v>
      </c>
      <c r="S3626" s="548">
        <v>2220</v>
      </c>
      <c r="T3626" s="548"/>
      <c r="U3626" s="99"/>
    </row>
    <row r="3627" spans="1:21" ht="19.5" customHeight="1">
      <c r="A3627" s="545">
        <v>12708</v>
      </c>
      <c r="B3627" s="545" t="s">
        <v>6679</v>
      </c>
      <c r="C3627" s="545" t="s">
        <v>216</v>
      </c>
      <c r="D3627" s="546">
        <v>44111</v>
      </c>
      <c r="E3627" s="171" t="str">
        <f t="shared" si="56"/>
        <v>2020</v>
      </c>
      <c r="F3627" s="547">
        <v>86957</v>
      </c>
      <c r="G3627" s="548">
        <v>0.19</v>
      </c>
      <c r="H3627" s="547">
        <v>73073.11</v>
      </c>
      <c r="I3627" s="545" t="s">
        <v>12680</v>
      </c>
      <c r="J3627" s="545" t="s">
        <v>13320</v>
      </c>
      <c r="K3627" s="545" t="s">
        <v>16986</v>
      </c>
      <c r="L3627" s="545"/>
      <c r="M3627" s="548" t="s">
        <v>13758</v>
      </c>
      <c r="N3627" s="545" t="s">
        <v>13413</v>
      </c>
      <c r="O3627" s="545"/>
      <c r="P3627" s="549">
        <v>12708</v>
      </c>
      <c r="Q3627" s="549">
        <v>1</v>
      </c>
      <c r="R3627" s="549">
        <v>20</v>
      </c>
      <c r="S3627" s="548">
        <v>2220</v>
      </c>
      <c r="T3627" s="548"/>
      <c r="U3627" s="99"/>
    </row>
    <row r="3628" spans="1:21" ht="19.5" customHeight="1">
      <c r="A3628" s="545">
        <v>12709</v>
      </c>
      <c r="B3628" s="545" t="s">
        <v>6676</v>
      </c>
      <c r="C3628" s="545" t="s">
        <v>209</v>
      </c>
      <c r="D3628" s="546">
        <v>44117</v>
      </c>
      <c r="E3628" s="171" t="str">
        <f t="shared" si="56"/>
        <v>2020</v>
      </c>
      <c r="F3628" s="547">
        <v>447570</v>
      </c>
      <c r="G3628" s="548">
        <v>0.19</v>
      </c>
      <c r="H3628" s="547">
        <v>376109.24</v>
      </c>
      <c r="I3628" s="545" t="s">
        <v>12961</v>
      </c>
      <c r="J3628" s="545" t="s">
        <v>13298</v>
      </c>
      <c r="K3628" s="545" t="s">
        <v>16987</v>
      </c>
      <c r="L3628" s="545"/>
      <c r="M3628" s="548" t="s">
        <v>13758</v>
      </c>
      <c r="N3628" s="545" t="s">
        <v>13413</v>
      </c>
      <c r="O3628" s="545"/>
      <c r="P3628" s="549">
        <v>12709</v>
      </c>
      <c r="Q3628" s="549">
        <v>1</v>
      </c>
      <c r="R3628" s="549">
        <v>52</v>
      </c>
      <c r="S3628" s="548">
        <v>1012</v>
      </c>
      <c r="T3628" s="548"/>
      <c r="U3628" s="99"/>
    </row>
    <row r="3629" spans="1:21" ht="19.5" customHeight="1">
      <c r="A3629" s="545">
        <v>12710</v>
      </c>
      <c r="B3629" s="545" t="s">
        <v>12633</v>
      </c>
      <c r="C3629" s="545" t="s">
        <v>216</v>
      </c>
      <c r="D3629" s="546">
        <v>44622</v>
      </c>
      <c r="E3629" s="171" t="str">
        <f t="shared" si="56"/>
        <v>2022</v>
      </c>
      <c r="F3629" s="547">
        <v>840851</v>
      </c>
      <c r="G3629" s="548">
        <v>0.19</v>
      </c>
      <c r="H3629" s="547">
        <v>706597.48</v>
      </c>
      <c r="I3629" s="545" t="s">
        <v>12736</v>
      </c>
      <c r="J3629" s="545" t="s">
        <v>13297</v>
      </c>
      <c r="K3629" s="545" t="s">
        <v>16988</v>
      </c>
      <c r="L3629" s="545" t="s">
        <v>16989</v>
      </c>
      <c r="M3629" s="548" t="s">
        <v>13758</v>
      </c>
      <c r="N3629" s="545" t="s">
        <v>13413</v>
      </c>
      <c r="O3629" s="545"/>
      <c r="P3629" s="549">
        <v>12710</v>
      </c>
      <c r="Q3629" s="549">
        <v>1</v>
      </c>
      <c r="R3629" s="549">
        <v>56</v>
      </c>
      <c r="S3629" s="548">
        <v>2257</v>
      </c>
      <c r="T3629" s="548"/>
      <c r="U3629" s="99"/>
    </row>
    <row r="3630" spans="1:21" ht="19.5" customHeight="1">
      <c r="A3630" s="545">
        <v>12711</v>
      </c>
      <c r="B3630" s="545" t="s">
        <v>6668</v>
      </c>
      <c r="C3630" s="545" t="s">
        <v>216</v>
      </c>
      <c r="D3630" s="546">
        <v>44592</v>
      </c>
      <c r="E3630" s="171" t="str">
        <f t="shared" si="56"/>
        <v>2022</v>
      </c>
      <c r="F3630" s="547">
        <v>637517</v>
      </c>
      <c r="G3630" s="548">
        <v>0.19</v>
      </c>
      <c r="H3630" s="547">
        <v>535728.56999999995</v>
      </c>
      <c r="I3630" s="545" t="s">
        <v>12676</v>
      </c>
      <c r="J3630" s="545" t="s">
        <v>13297</v>
      </c>
      <c r="K3630" s="545" t="s">
        <v>16990</v>
      </c>
      <c r="L3630" s="545"/>
      <c r="M3630" s="548" t="s">
        <v>13758</v>
      </c>
      <c r="N3630" s="545" t="s">
        <v>13413</v>
      </c>
      <c r="O3630" s="545"/>
      <c r="P3630" s="549">
        <v>12711</v>
      </c>
      <c r="Q3630" s="549">
        <v>1</v>
      </c>
      <c r="R3630" s="549">
        <v>14</v>
      </c>
      <c r="S3630" s="548">
        <v>2257</v>
      </c>
      <c r="T3630" s="548"/>
      <c r="U3630" s="99"/>
    </row>
    <row r="3631" spans="1:21" ht="19.5" customHeight="1">
      <c r="A3631" s="545">
        <v>12713</v>
      </c>
      <c r="B3631" s="545" t="s">
        <v>6667</v>
      </c>
      <c r="C3631" s="545" t="s">
        <v>216</v>
      </c>
      <c r="D3631" s="546">
        <v>44592</v>
      </c>
      <c r="E3631" s="171" t="str">
        <f t="shared" si="56"/>
        <v>2022</v>
      </c>
      <c r="F3631" s="547">
        <v>1045597</v>
      </c>
      <c r="G3631" s="548">
        <v>0.19</v>
      </c>
      <c r="H3631" s="547">
        <v>878652.94</v>
      </c>
      <c r="I3631" s="545" t="s">
        <v>12676</v>
      </c>
      <c r="J3631" s="545" t="s">
        <v>13297</v>
      </c>
      <c r="K3631" s="545" t="s">
        <v>16991</v>
      </c>
      <c r="L3631" s="545"/>
      <c r="M3631" s="548" t="s">
        <v>13758</v>
      </c>
      <c r="N3631" s="545" t="s">
        <v>13413</v>
      </c>
      <c r="O3631" s="545"/>
      <c r="P3631" s="549">
        <v>12713</v>
      </c>
      <c r="Q3631" s="549">
        <v>1</v>
      </c>
      <c r="R3631" s="549">
        <v>14</v>
      </c>
      <c r="S3631" s="548">
        <v>2257</v>
      </c>
      <c r="T3631" s="548"/>
      <c r="U3631" s="99"/>
    </row>
    <row r="3632" spans="1:21" ht="19.5" customHeight="1">
      <c r="A3632" s="545">
        <v>12714</v>
      </c>
      <c r="B3632" s="545" t="s">
        <v>6666</v>
      </c>
      <c r="C3632" s="545" t="s">
        <v>216</v>
      </c>
      <c r="D3632" s="546">
        <v>44592</v>
      </c>
      <c r="E3632" s="171" t="str">
        <f t="shared" si="56"/>
        <v>2022</v>
      </c>
      <c r="F3632" s="547">
        <v>1731625</v>
      </c>
      <c r="G3632" s="548">
        <v>0.19</v>
      </c>
      <c r="H3632" s="547">
        <v>1455147.06</v>
      </c>
      <c r="I3632" s="545" t="s">
        <v>12676</v>
      </c>
      <c r="J3632" s="545" t="s">
        <v>13297</v>
      </c>
      <c r="K3632" s="545" t="s">
        <v>16992</v>
      </c>
      <c r="L3632" s="545"/>
      <c r="M3632" s="548" t="s">
        <v>13758</v>
      </c>
      <c r="N3632" s="545" t="s">
        <v>13413</v>
      </c>
      <c r="O3632" s="545"/>
      <c r="P3632" s="549">
        <v>12714</v>
      </c>
      <c r="Q3632" s="549">
        <v>1</v>
      </c>
      <c r="R3632" s="549">
        <v>14</v>
      </c>
      <c r="S3632" s="548">
        <v>2257</v>
      </c>
      <c r="T3632" s="548"/>
      <c r="U3632" s="99"/>
    </row>
    <row r="3633" spans="1:21" ht="19.5" customHeight="1">
      <c r="A3633" s="545">
        <v>12715</v>
      </c>
      <c r="B3633" s="545" t="s">
        <v>6665</v>
      </c>
      <c r="C3633" s="545" t="s">
        <v>216</v>
      </c>
      <c r="D3633" s="546">
        <v>44592</v>
      </c>
      <c r="E3633" s="171" t="str">
        <f t="shared" si="56"/>
        <v>2022</v>
      </c>
      <c r="F3633" s="547">
        <v>1227</v>
      </c>
      <c r="G3633" s="548">
        <v>0.19</v>
      </c>
      <c r="H3633" s="547">
        <v>1031.0899999999999</v>
      </c>
      <c r="I3633" s="545" t="s">
        <v>12676</v>
      </c>
      <c r="J3633" s="545" t="s">
        <v>13297</v>
      </c>
      <c r="K3633" s="545" t="s">
        <v>6665</v>
      </c>
      <c r="L3633" s="545"/>
      <c r="M3633" s="548" t="s">
        <v>13758</v>
      </c>
      <c r="N3633" s="545" t="s">
        <v>13413</v>
      </c>
      <c r="O3633" s="545"/>
      <c r="P3633" s="549">
        <v>12715</v>
      </c>
      <c r="Q3633" s="549">
        <v>1</v>
      </c>
      <c r="R3633" s="549">
        <v>14</v>
      </c>
      <c r="S3633" s="548">
        <v>2257</v>
      </c>
      <c r="T3633" s="548"/>
      <c r="U3633" s="99"/>
    </row>
    <row r="3634" spans="1:21" ht="19.5" customHeight="1">
      <c r="A3634" s="545">
        <v>12716</v>
      </c>
      <c r="B3634" s="545" t="s">
        <v>6651</v>
      </c>
      <c r="C3634" s="545" t="s">
        <v>216</v>
      </c>
      <c r="D3634" s="546">
        <v>46052</v>
      </c>
      <c r="E3634" s="171" t="str">
        <f t="shared" si="56"/>
        <v>2026</v>
      </c>
      <c r="F3634" s="547">
        <v>14505</v>
      </c>
      <c r="G3634" s="548">
        <v>0.19</v>
      </c>
      <c r="H3634" s="547">
        <v>12189.08</v>
      </c>
      <c r="I3634" s="545" t="s">
        <v>12686</v>
      </c>
      <c r="J3634" s="545" t="s">
        <v>13307</v>
      </c>
      <c r="K3634" s="545" t="s">
        <v>16993</v>
      </c>
      <c r="L3634" s="545"/>
      <c r="M3634" s="548" t="s">
        <v>13758</v>
      </c>
      <c r="N3634" s="545" t="s">
        <v>13413</v>
      </c>
      <c r="O3634" s="545"/>
      <c r="P3634" s="549">
        <v>12716</v>
      </c>
      <c r="Q3634" s="549">
        <v>1</v>
      </c>
      <c r="R3634" s="549">
        <v>131</v>
      </c>
      <c r="S3634" s="548">
        <v>2228</v>
      </c>
      <c r="T3634" s="548"/>
      <c r="U3634" s="99"/>
    </row>
    <row r="3635" spans="1:21" ht="19.5" customHeight="1">
      <c r="A3635" s="545">
        <v>12717</v>
      </c>
      <c r="B3635" s="545" t="s">
        <v>6650</v>
      </c>
      <c r="C3635" s="545" t="s">
        <v>216</v>
      </c>
      <c r="D3635" s="546">
        <v>44134</v>
      </c>
      <c r="E3635" s="171" t="str">
        <f t="shared" si="56"/>
        <v>2020</v>
      </c>
      <c r="F3635" s="547">
        <v>6560470</v>
      </c>
      <c r="G3635" s="548">
        <v>0.19</v>
      </c>
      <c r="H3635" s="547">
        <v>5513000</v>
      </c>
      <c r="I3635" s="545" t="s">
        <v>12686</v>
      </c>
      <c r="J3635" s="545" t="s">
        <v>13301</v>
      </c>
      <c r="K3635" s="545" t="s">
        <v>16994</v>
      </c>
      <c r="L3635" s="545"/>
      <c r="M3635" s="548" t="s">
        <v>13758</v>
      </c>
      <c r="N3635" s="545" t="s">
        <v>13413</v>
      </c>
      <c r="O3635" s="545"/>
      <c r="P3635" s="549">
        <v>12717</v>
      </c>
      <c r="Q3635" s="549">
        <v>1</v>
      </c>
      <c r="R3635" s="549">
        <v>131</v>
      </c>
      <c r="S3635" s="548">
        <v>2221</v>
      </c>
      <c r="T3635" s="548"/>
      <c r="U3635" s="99"/>
    </row>
    <row r="3636" spans="1:21" ht="19.5" customHeight="1">
      <c r="A3636" s="545">
        <v>12718</v>
      </c>
      <c r="B3636" s="545" t="s">
        <v>6649</v>
      </c>
      <c r="C3636" s="545" t="s">
        <v>216</v>
      </c>
      <c r="D3636" s="546">
        <v>44134</v>
      </c>
      <c r="E3636" s="171" t="str">
        <f t="shared" si="56"/>
        <v>2020</v>
      </c>
      <c r="F3636" s="547">
        <v>367126.9</v>
      </c>
      <c r="G3636" s="548">
        <v>0.19</v>
      </c>
      <c r="H3636" s="547">
        <v>308510</v>
      </c>
      <c r="I3636" s="545" t="s">
        <v>12686</v>
      </c>
      <c r="J3636" s="545" t="s">
        <v>13301</v>
      </c>
      <c r="K3636" s="545" t="s">
        <v>16995</v>
      </c>
      <c r="L3636" s="545"/>
      <c r="M3636" s="548" t="s">
        <v>13758</v>
      </c>
      <c r="N3636" s="545" t="s">
        <v>13413</v>
      </c>
      <c r="O3636" s="545"/>
      <c r="P3636" s="549">
        <v>12718</v>
      </c>
      <c r="Q3636" s="549">
        <v>1</v>
      </c>
      <c r="R3636" s="549">
        <v>131</v>
      </c>
      <c r="S3636" s="548">
        <v>2221</v>
      </c>
      <c r="T3636" s="548"/>
      <c r="U3636" s="99"/>
    </row>
    <row r="3637" spans="1:21" ht="19.5" customHeight="1">
      <c r="A3637" s="545">
        <v>12719</v>
      </c>
      <c r="B3637" s="545" t="s">
        <v>6648</v>
      </c>
      <c r="C3637" s="545" t="s">
        <v>216</v>
      </c>
      <c r="D3637" s="546">
        <v>44134</v>
      </c>
      <c r="E3637" s="171" t="str">
        <f t="shared" si="56"/>
        <v>2020</v>
      </c>
      <c r="F3637" s="547">
        <v>824098.8</v>
      </c>
      <c r="G3637" s="548">
        <v>0.19</v>
      </c>
      <c r="H3637" s="547">
        <v>692520</v>
      </c>
      <c r="I3637" s="545" t="s">
        <v>12686</v>
      </c>
      <c r="J3637" s="545" t="s">
        <v>13301</v>
      </c>
      <c r="K3637" s="545" t="s">
        <v>16996</v>
      </c>
      <c r="L3637" s="545"/>
      <c r="M3637" s="548" t="s">
        <v>13758</v>
      </c>
      <c r="N3637" s="545" t="s">
        <v>13413</v>
      </c>
      <c r="O3637" s="545"/>
      <c r="P3637" s="549">
        <v>12719</v>
      </c>
      <c r="Q3637" s="549">
        <v>1</v>
      </c>
      <c r="R3637" s="549">
        <v>131</v>
      </c>
      <c r="S3637" s="548">
        <v>2221</v>
      </c>
      <c r="T3637" s="548"/>
      <c r="U3637" s="99"/>
    </row>
    <row r="3638" spans="1:21" ht="19.5" customHeight="1">
      <c r="A3638" s="545">
        <v>12720</v>
      </c>
      <c r="B3638" s="545" t="s">
        <v>6627</v>
      </c>
      <c r="C3638" s="545" t="s">
        <v>216</v>
      </c>
      <c r="D3638" s="546">
        <v>46052</v>
      </c>
      <c r="E3638" s="171" t="str">
        <f t="shared" si="56"/>
        <v>2026</v>
      </c>
      <c r="F3638" s="547">
        <v>148050</v>
      </c>
      <c r="G3638" s="548">
        <v>0.19</v>
      </c>
      <c r="H3638" s="547">
        <v>124411.76</v>
      </c>
      <c r="I3638" s="545" t="s">
        <v>12686</v>
      </c>
      <c r="J3638" s="545" t="s">
        <v>13307</v>
      </c>
      <c r="K3638" s="545" t="s">
        <v>16997</v>
      </c>
      <c r="L3638" s="545"/>
      <c r="M3638" s="548" t="s">
        <v>13758</v>
      </c>
      <c r="N3638" s="545" t="s">
        <v>13413</v>
      </c>
      <c r="O3638" s="545" t="s">
        <v>16998</v>
      </c>
      <c r="P3638" s="549">
        <v>12720</v>
      </c>
      <c r="Q3638" s="549">
        <v>1</v>
      </c>
      <c r="R3638" s="549">
        <v>131</v>
      </c>
      <c r="S3638" s="548">
        <v>2228</v>
      </c>
      <c r="T3638" s="548"/>
      <c r="U3638" s="99"/>
    </row>
    <row r="3639" spans="1:21" ht="19.5" customHeight="1">
      <c r="A3639" s="545">
        <v>12721</v>
      </c>
      <c r="B3639" s="545" t="s">
        <v>6626</v>
      </c>
      <c r="C3639" s="545" t="s">
        <v>216</v>
      </c>
      <c r="D3639" s="546">
        <v>44140</v>
      </c>
      <c r="E3639" s="171" t="str">
        <f t="shared" si="56"/>
        <v>2020</v>
      </c>
      <c r="F3639" s="547">
        <v>22320</v>
      </c>
      <c r="G3639" s="548">
        <v>0.19</v>
      </c>
      <c r="H3639" s="547">
        <v>18756.3</v>
      </c>
      <c r="I3639" s="545" t="s">
        <v>12686</v>
      </c>
      <c r="J3639" s="545" t="s">
        <v>13296</v>
      </c>
      <c r="K3639" s="545"/>
      <c r="L3639" s="545"/>
      <c r="M3639" s="548" t="s">
        <v>13758</v>
      </c>
      <c r="N3639" s="545" t="s">
        <v>13413</v>
      </c>
      <c r="O3639" s="545" t="s">
        <v>16999</v>
      </c>
      <c r="P3639" s="549">
        <v>12721</v>
      </c>
      <c r="Q3639" s="549">
        <v>1</v>
      </c>
      <c r="R3639" s="549">
        <v>131</v>
      </c>
      <c r="S3639" s="548">
        <v>2218</v>
      </c>
      <c r="T3639" s="548"/>
      <c r="U3639" s="99"/>
    </row>
    <row r="3640" spans="1:21" ht="19.5" customHeight="1">
      <c r="A3640" s="545">
        <v>12722</v>
      </c>
      <c r="B3640" s="545" t="s">
        <v>6471</v>
      </c>
      <c r="C3640" s="545" t="s">
        <v>216</v>
      </c>
      <c r="D3640" s="546">
        <v>45708</v>
      </c>
      <c r="E3640" s="171" t="str">
        <f t="shared" si="56"/>
        <v>2025</v>
      </c>
      <c r="F3640" s="547">
        <v>742018.43</v>
      </c>
      <c r="G3640" s="548">
        <v>0.19</v>
      </c>
      <c r="H3640" s="547">
        <v>623544.9</v>
      </c>
      <c r="I3640" s="545" t="s">
        <v>12686</v>
      </c>
      <c r="J3640" s="545" t="s">
        <v>13307</v>
      </c>
      <c r="K3640" s="545"/>
      <c r="L3640" s="545"/>
      <c r="M3640" s="548" t="s">
        <v>13758</v>
      </c>
      <c r="N3640" s="545" t="s">
        <v>13413</v>
      </c>
      <c r="O3640" s="545" t="s">
        <v>17000</v>
      </c>
      <c r="P3640" s="549">
        <v>12722</v>
      </c>
      <c r="Q3640" s="549">
        <v>1</v>
      </c>
      <c r="R3640" s="549">
        <v>131</v>
      </c>
      <c r="S3640" s="548">
        <v>2228</v>
      </c>
      <c r="T3640" s="548"/>
      <c r="U3640" s="99"/>
    </row>
    <row r="3641" spans="1:21" ht="19.5" customHeight="1">
      <c r="A3641" s="545">
        <v>12723</v>
      </c>
      <c r="B3641" s="545" t="s">
        <v>6470</v>
      </c>
      <c r="C3641" s="545" t="s">
        <v>216</v>
      </c>
      <c r="D3641" s="546">
        <v>44141</v>
      </c>
      <c r="E3641" s="171" t="str">
        <f t="shared" si="56"/>
        <v>2020</v>
      </c>
      <c r="F3641" s="547">
        <v>79334</v>
      </c>
      <c r="G3641" s="548">
        <v>0.19</v>
      </c>
      <c r="H3641" s="547">
        <v>66667.23</v>
      </c>
      <c r="I3641" s="545" t="s">
        <v>12686</v>
      </c>
      <c r="J3641" s="545" t="s">
        <v>13296</v>
      </c>
      <c r="K3641" s="545"/>
      <c r="L3641" s="545"/>
      <c r="M3641" s="548" t="s">
        <v>13758</v>
      </c>
      <c r="N3641" s="545" t="s">
        <v>13413</v>
      </c>
      <c r="O3641" s="545" t="s">
        <v>17001</v>
      </c>
      <c r="P3641" s="549">
        <v>12723</v>
      </c>
      <c r="Q3641" s="549">
        <v>1</v>
      </c>
      <c r="R3641" s="549">
        <v>131</v>
      </c>
      <c r="S3641" s="548">
        <v>2218</v>
      </c>
      <c r="T3641" s="548"/>
      <c r="U3641" s="99"/>
    </row>
    <row r="3642" spans="1:21" ht="19.5" customHeight="1">
      <c r="A3642" s="545">
        <v>12724</v>
      </c>
      <c r="B3642" s="545" t="s">
        <v>6469</v>
      </c>
      <c r="C3642" s="545" t="s">
        <v>216</v>
      </c>
      <c r="D3642" s="546">
        <v>44141</v>
      </c>
      <c r="E3642" s="171" t="str">
        <f t="shared" si="56"/>
        <v>2020</v>
      </c>
      <c r="F3642" s="547">
        <v>128578.31</v>
      </c>
      <c r="G3642" s="548">
        <v>0.19</v>
      </c>
      <c r="H3642" s="547">
        <v>108049</v>
      </c>
      <c r="I3642" s="545" t="s">
        <v>12686</v>
      </c>
      <c r="J3642" s="545" t="s">
        <v>13301</v>
      </c>
      <c r="K3642" s="545" t="s">
        <v>17002</v>
      </c>
      <c r="L3642" s="545"/>
      <c r="M3642" s="548" t="s">
        <v>13758</v>
      </c>
      <c r="N3642" s="545" t="s">
        <v>13413</v>
      </c>
      <c r="O3642" s="545" t="s">
        <v>17003</v>
      </c>
      <c r="P3642" s="549">
        <v>12724</v>
      </c>
      <c r="Q3642" s="549">
        <v>1</v>
      </c>
      <c r="R3642" s="549">
        <v>131</v>
      </c>
      <c r="S3642" s="548">
        <v>2221</v>
      </c>
      <c r="T3642" s="548"/>
      <c r="U3642" s="99"/>
    </row>
    <row r="3643" spans="1:21" ht="19.5" customHeight="1">
      <c r="A3643" s="545">
        <v>12725</v>
      </c>
      <c r="B3643" s="545" t="s">
        <v>6468</v>
      </c>
      <c r="C3643" s="545" t="s">
        <v>216</v>
      </c>
      <c r="D3643" s="546">
        <v>46052</v>
      </c>
      <c r="E3643" s="171" t="str">
        <f t="shared" si="56"/>
        <v>2026</v>
      </c>
      <c r="F3643" s="547">
        <v>331720</v>
      </c>
      <c r="G3643" s="548">
        <v>0.19</v>
      </c>
      <c r="H3643" s="547">
        <v>278756.3</v>
      </c>
      <c r="I3643" s="545" t="s">
        <v>12686</v>
      </c>
      <c r="J3643" s="545" t="s">
        <v>13307</v>
      </c>
      <c r="K3643" s="545" t="s">
        <v>17004</v>
      </c>
      <c r="L3643" s="545" t="s">
        <v>17005</v>
      </c>
      <c r="M3643" s="548" t="s">
        <v>13758</v>
      </c>
      <c r="N3643" s="545" t="s">
        <v>13413</v>
      </c>
      <c r="O3643" s="545" t="s">
        <v>17006</v>
      </c>
      <c r="P3643" s="549">
        <v>12725</v>
      </c>
      <c r="Q3643" s="549">
        <v>1</v>
      </c>
      <c r="R3643" s="549">
        <v>131</v>
      </c>
      <c r="S3643" s="548">
        <v>2228</v>
      </c>
      <c r="T3643" s="548"/>
      <c r="U3643" s="99"/>
    </row>
    <row r="3644" spans="1:21" ht="19.5" customHeight="1">
      <c r="A3644" s="545">
        <v>12726</v>
      </c>
      <c r="B3644" s="545" t="s">
        <v>6467</v>
      </c>
      <c r="C3644" s="545" t="s">
        <v>216</v>
      </c>
      <c r="D3644" s="546">
        <v>44141</v>
      </c>
      <c r="E3644" s="171" t="str">
        <f t="shared" si="56"/>
        <v>2020</v>
      </c>
      <c r="F3644" s="547">
        <v>25774.21</v>
      </c>
      <c r="G3644" s="548">
        <v>0.19</v>
      </c>
      <c r="H3644" s="547">
        <v>21659</v>
      </c>
      <c r="I3644" s="545" t="s">
        <v>12686</v>
      </c>
      <c r="J3644" s="545" t="s">
        <v>13301</v>
      </c>
      <c r="K3644" s="545"/>
      <c r="L3644" s="545"/>
      <c r="M3644" s="548" t="s">
        <v>13758</v>
      </c>
      <c r="N3644" s="545" t="s">
        <v>13413</v>
      </c>
      <c r="O3644" s="545" t="s">
        <v>17007</v>
      </c>
      <c r="P3644" s="549">
        <v>12726</v>
      </c>
      <c r="Q3644" s="549">
        <v>1</v>
      </c>
      <c r="R3644" s="549">
        <v>131</v>
      </c>
      <c r="S3644" s="548">
        <v>2221</v>
      </c>
      <c r="T3644" s="548"/>
      <c r="U3644" s="99"/>
    </row>
    <row r="3645" spans="1:21" ht="19.5" customHeight="1">
      <c r="A3645" s="545">
        <v>12727</v>
      </c>
      <c r="B3645" s="545" t="s">
        <v>6466</v>
      </c>
      <c r="C3645" s="545" t="s">
        <v>216</v>
      </c>
      <c r="D3645" s="546">
        <v>44141</v>
      </c>
      <c r="E3645" s="171" t="str">
        <f t="shared" si="56"/>
        <v>2020</v>
      </c>
      <c r="F3645" s="547">
        <v>39528.230000000003</v>
      </c>
      <c r="G3645" s="548">
        <v>0.19</v>
      </c>
      <c r="H3645" s="547">
        <v>33217</v>
      </c>
      <c r="I3645" s="545" t="s">
        <v>12686</v>
      </c>
      <c r="J3645" s="545" t="s">
        <v>13301</v>
      </c>
      <c r="K3645" s="545"/>
      <c r="L3645" s="545"/>
      <c r="M3645" s="548" t="s">
        <v>13758</v>
      </c>
      <c r="N3645" s="545" t="s">
        <v>22199</v>
      </c>
      <c r="O3645" s="545" t="s">
        <v>17008</v>
      </c>
      <c r="P3645" s="549">
        <v>12727</v>
      </c>
      <c r="Q3645" s="549">
        <v>1</v>
      </c>
      <c r="R3645" s="549">
        <v>131</v>
      </c>
      <c r="S3645" s="548">
        <v>2221</v>
      </c>
      <c r="T3645" s="548">
        <v>1719</v>
      </c>
      <c r="U3645" s="99"/>
    </row>
    <row r="3646" spans="1:21" ht="19.5" customHeight="1">
      <c r="A3646" s="545">
        <v>12728</v>
      </c>
      <c r="B3646" s="545" t="s">
        <v>6465</v>
      </c>
      <c r="C3646" s="545" t="s">
        <v>216</v>
      </c>
      <c r="D3646" s="546">
        <v>44141</v>
      </c>
      <c r="E3646" s="171" t="str">
        <f t="shared" si="56"/>
        <v>2020</v>
      </c>
      <c r="F3646" s="547">
        <v>59266</v>
      </c>
      <c r="G3646" s="548">
        <v>0.19</v>
      </c>
      <c r="H3646" s="547">
        <v>49803.360000000001</v>
      </c>
      <c r="I3646" s="545" t="s">
        <v>12686</v>
      </c>
      <c r="J3646" s="545" t="s">
        <v>13298</v>
      </c>
      <c r="K3646" s="545"/>
      <c r="L3646" s="545"/>
      <c r="M3646" s="548" t="s">
        <v>13758</v>
      </c>
      <c r="N3646" s="545" t="s">
        <v>22199</v>
      </c>
      <c r="O3646" s="545" t="s">
        <v>17009</v>
      </c>
      <c r="P3646" s="549">
        <v>12728</v>
      </c>
      <c r="Q3646" s="549">
        <v>1</v>
      </c>
      <c r="R3646" s="549">
        <v>131</v>
      </c>
      <c r="S3646" s="548">
        <v>1012</v>
      </c>
      <c r="T3646" s="548">
        <v>1719</v>
      </c>
      <c r="U3646" s="99"/>
    </row>
    <row r="3647" spans="1:21" ht="19.5" customHeight="1">
      <c r="A3647" s="545">
        <v>12729</v>
      </c>
      <c r="B3647" s="545" t="s">
        <v>6464</v>
      </c>
      <c r="C3647" s="545" t="s">
        <v>216</v>
      </c>
      <c r="D3647" s="546">
        <v>44141</v>
      </c>
      <c r="E3647" s="171" t="str">
        <f t="shared" si="56"/>
        <v>2020</v>
      </c>
      <c r="F3647" s="547">
        <v>22777.79</v>
      </c>
      <c r="G3647" s="548">
        <v>0.19</v>
      </c>
      <c r="H3647" s="547">
        <v>19141</v>
      </c>
      <c r="I3647" s="545" t="s">
        <v>12686</v>
      </c>
      <c r="J3647" s="545" t="s">
        <v>13301</v>
      </c>
      <c r="K3647" s="545"/>
      <c r="L3647" s="545"/>
      <c r="M3647" s="548" t="s">
        <v>13758</v>
      </c>
      <c r="N3647" s="545" t="s">
        <v>22199</v>
      </c>
      <c r="O3647" s="545" t="s">
        <v>17010</v>
      </c>
      <c r="P3647" s="549">
        <v>12729</v>
      </c>
      <c r="Q3647" s="549">
        <v>1</v>
      </c>
      <c r="R3647" s="549">
        <v>131</v>
      </c>
      <c r="S3647" s="548">
        <v>2221</v>
      </c>
      <c r="T3647" s="548">
        <v>1719</v>
      </c>
      <c r="U3647" s="99"/>
    </row>
    <row r="3648" spans="1:21" ht="19.5" customHeight="1">
      <c r="A3648" s="545">
        <v>12730</v>
      </c>
      <c r="B3648" s="545" t="s">
        <v>6463</v>
      </c>
      <c r="C3648" s="545" t="s">
        <v>216</v>
      </c>
      <c r="D3648" s="546">
        <v>44141</v>
      </c>
      <c r="E3648" s="171" t="str">
        <f t="shared" si="56"/>
        <v>2020</v>
      </c>
      <c r="F3648" s="547">
        <v>298441</v>
      </c>
      <c r="G3648" s="548">
        <v>0.19</v>
      </c>
      <c r="H3648" s="547">
        <v>250790.76</v>
      </c>
      <c r="I3648" s="545" t="s">
        <v>12686</v>
      </c>
      <c r="J3648" s="545" t="s">
        <v>13301</v>
      </c>
      <c r="K3648" s="545"/>
      <c r="L3648" s="545"/>
      <c r="M3648" s="548" t="s">
        <v>13758</v>
      </c>
      <c r="N3648" s="545" t="s">
        <v>22199</v>
      </c>
      <c r="O3648" s="545" t="s">
        <v>17011</v>
      </c>
      <c r="P3648" s="549">
        <v>12730</v>
      </c>
      <c r="Q3648" s="549">
        <v>1</v>
      </c>
      <c r="R3648" s="549">
        <v>131</v>
      </c>
      <c r="S3648" s="548">
        <v>2221</v>
      </c>
      <c r="T3648" s="548">
        <v>1719</v>
      </c>
      <c r="U3648" s="99"/>
    </row>
    <row r="3649" spans="1:21" ht="19.5" customHeight="1">
      <c r="A3649" s="545">
        <v>12731</v>
      </c>
      <c r="B3649" s="545" t="s">
        <v>6462</v>
      </c>
      <c r="C3649" s="545" t="s">
        <v>4479</v>
      </c>
      <c r="D3649" s="546">
        <v>44141</v>
      </c>
      <c r="E3649" s="171" t="str">
        <f t="shared" si="56"/>
        <v>2020</v>
      </c>
      <c r="F3649" s="547">
        <v>634617.48</v>
      </c>
      <c r="G3649" s="548">
        <v>0.19</v>
      </c>
      <c r="H3649" s="547">
        <v>533292</v>
      </c>
      <c r="I3649" s="545" t="s">
        <v>12686</v>
      </c>
      <c r="J3649" s="545" t="s">
        <v>13301</v>
      </c>
      <c r="K3649" s="545"/>
      <c r="L3649" s="545"/>
      <c r="M3649" s="548" t="s">
        <v>13758</v>
      </c>
      <c r="N3649" s="545" t="s">
        <v>22199</v>
      </c>
      <c r="O3649" s="545" t="s">
        <v>17012</v>
      </c>
      <c r="P3649" s="549">
        <v>12731</v>
      </c>
      <c r="Q3649" s="549">
        <v>1</v>
      </c>
      <c r="R3649" s="549">
        <v>131</v>
      </c>
      <c r="S3649" s="548">
        <v>2221</v>
      </c>
      <c r="T3649" s="548">
        <v>1719</v>
      </c>
      <c r="U3649" s="99"/>
    </row>
    <row r="3650" spans="1:21" ht="19.5" customHeight="1">
      <c r="A3650" s="545">
        <v>12732</v>
      </c>
      <c r="B3650" s="545" t="s">
        <v>6461</v>
      </c>
      <c r="C3650" s="545" t="s">
        <v>216</v>
      </c>
      <c r="D3650" s="546">
        <v>44141</v>
      </c>
      <c r="E3650" s="171" t="str">
        <f t="shared" si="56"/>
        <v>2020</v>
      </c>
      <c r="F3650" s="547">
        <v>80762.92</v>
      </c>
      <c r="G3650" s="548">
        <v>0.19</v>
      </c>
      <c r="H3650" s="547">
        <v>67868</v>
      </c>
      <c r="I3650" s="545" t="s">
        <v>12686</v>
      </c>
      <c r="J3650" s="545" t="s">
        <v>13301</v>
      </c>
      <c r="K3650" s="545"/>
      <c r="L3650" s="545"/>
      <c r="M3650" s="548" t="s">
        <v>13758</v>
      </c>
      <c r="N3650" s="545" t="s">
        <v>22199</v>
      </c>
      <c r="O3650" s="545" t="s">
        <v>17013</v>
      </c>
      <c r="P3650" s="549">
        <v>12732</v>
      </c>
      <c r="Q3650" s="549">
        <v>1</v>
      </c>
      <c r="R3650" s="549">
        <v>131</v>
      </c>
      <c r="S3650" s="548">
        <v>2221</v>
      </c>
      <c r="T3650" s="548">
        <v>1719</v>
      </c>
      <c r="U3650" s="99"/>
    </row>
    <row r="3651" spans="1:21" ht="19.5" customHeight="1">
      <c r="A3651" s="545">
        <v>12733</v>
      </c>
      <c r="B3651" s="545" t="s">
        <v>6460</v>
      </c>
      <c r="C3651" s="545" t="s">
        <v>216</v>
      </c>
      <c r="D3651" s="546">
        <v>44141</v>
      </c>
      <c r="E3651" s="171" t="str">
        <f t="shared" si="56"/>
        <v>2020</v>
      </c>
      <c r="F3651" s="547">
        <v>120000</v>
      </c>
      <c r="G3651" s="548">
        <v>0.19</v>
      </c>
      <c r="H3651" s="547">
        <v>100840.34</v>
      </c>
      <c r="I3651" s="545" t="s">
        <v>12686</v>
      </c>
      <c r="J3651" s="545" t="s">
        <v>13296</v>
      </c>
      <c r="K3651" s="545" t="s">
        <v>16997</v>
      </c>
      <c r="L3651" s="545"/>
      <c r="M3651" s="548" t="s">
        <v>13758</v>
      </c>
      <c r="N3651" s="545" t="s">
        <v>22199</v>
      </c>
      <c r="O3651" s="545" t="s">
        <v>17014</v>
      </c>
      <c r="P3651" s="549">
        <v>12733</v>
      </c>
      <c r="Q3651" s="549">
        <v>1</v>
      </c>
      <c r="R3651" s="549">
        <v>131</v>
      </c>
      <c r="S3651" s="548">
        <v>2218</v>
      </c>
      <c r="T3651" s="548">
        <v>1719</v>
      </c>
      <c r="U3651" s="99"/>
    </row>
    <row r="3652" spans="1:21" ht="19.5" customHeight="1">
      <c r="A3652" s="545">
        <v>12734</v>
      </c>
      <c r="B3652" s="545" t="s">
        <v>12962</v>
      </c>
      <c r="C3652" s="545" t="s">
        <v>221</v>
      </c>
      <c r="D3652" s="546">
        <v>45708</v>
      </c>
      <c r="E3652" s="171" t="str">
        <f t="shared" ref="E3652:E3715" si="57">TEXT(D3652,"YYYY")</f>
        <v>2025</v>
      </c>
      <c r="F3652" s="547">
        <v>773647.39</v>
      </c>
      <c r="G3652" s="548">
        <v>0.19</v>
      </c>
      <c r="H3652" s="547">
        <v>650123.86</v>
      </c>
      <c r="I3652" s="545" t="s">
        <v>12684</v>
      </c>
      <c r="J3652" s="545" t="s">
        <v>13307</v>
      </c>
      <c r="K3652" s="545" t="s">
        <v>17015</v>
      </c>
      <c r="L3652" s="545" t="s">
        <v>17016</v>
      </c>
      <c r="M3652" s="548" t="s">
        <v>13758</v>
      </c>
      <c r="N3652" s="545" t="s">
        <v>13413</v>
      </c>
      <c r="O3652" s="545"/>
      <c r="P3652" s="549">
        <v>12734</v>
      </c>
      <c r="Q3652" s="549">
        <v>1</v>
      </c>
      <c r="R3652" s="549">
        <v>95</v>
      </c>
      <c r="S3652" s="548">
        <v>2228</v>
      </c>
      <c r="T3652" s="548"/>
      <c r="U3652" s="99"/>
    </row>
    <row r="3653" spans="1:21" ht="19.5" customHeight="1">
      <c r="A3653" s="545">
        <v>12735</v>
      </c>
      <c r="B3653" s="545" t="s">
        <v>12963</v>
      </c>
      <c r="C3653" s="545" t="s">
        <v>221</v>
      </c>
      <c r="D3653" s="546">
        <v>45708</v>
      </c>
      <c r="E3653" s="171" t="str">
        <f t="shared" si="57"/>
        <v>2025</v>
      </c>
      <c r="F3653" s="547">
        <v>596171.65</v>
      </c>
      <c r="G3653" s="548">
        <v>0.19</v>
      </c>
      <c r="H3653" s="547">
        <v>500984.58</v>
      </c>
      <c r="I3653" s="545" t="s">
        <v>12684</v>
      </c>
      <c r="J3653" s="545" t="s">
        <v>13307</v>
      </c>
      <c r="K3653" s="545" t="s">
        <v>17017</v>
      </c>
      <c r="L3653" s="545" t="s">
        <v>17018</v>
      </c>
      <c r="M3653" s="548" t="s">
        <v>13758</v>
      </c>
      <c r="N3653" s="545" t="s">
        <v>13413</v>
      </c>
      <c r="O3653" s="545"/>
      <c r="P3653" s="549">
        <v>12735</v>
      </c>
      <c r="Q3653" s="549">
        <v>1</v>
      </c>
      <c r="R3653" s="549">
        <v>95</v>
      </c>
      <c r="S3653" s="548">
        <v>2228</v>
      </c>
      <c r="T3653" s="548"/>
      <c r="U3653" s="99"/>
    </row>
    <row r="3654" spans="1:21" ht="19.5" customHeight="1">
      <c r="A3654" s="545">
        <v>12736</v>
      </c>
      <c r="B3654" s="545" t="s">
        <v>12964</v>
      </c>
      <c r="C3654" s="545" t="s">
        <v>216</v>
      </c>
      <c r="D3654" s="546">
        <v>45708</v>
      </c>
      <c r="E3654" s="171" t="str">
        <f t="shared" si="57"/>
        <v>2025</v>
      </c>
      <c r="F3654" s="547">
        <v>138089186.02000001</v>
      </c>
      <c r="G3654" s="548">
        <v>0.19</v>
      </c>
      <c r="H3654" s="547">
        <v>116041332.79000001</v>
      </c>
      <c r="I3654" s="545" t="s">
        <v>12684</v>
      </c>
      <c r="J3654" s="545" t="s">
        <v>13307</v>
      </c>
      <c r="K3654" s="545" t="s">
        <v>17019</v>
      </c>
      <c r="L3654" s="545"/>
      <c r="M3654" s="548" t="s">
        <v>13758</v>
      </c>
      <c r="N3654" s="545" t="s">
        <v>13413</v>
      </c>
      <c r="O3654" s="545"/>
      <c r="P3654" s="549">
        <v>12736</v>
      </c>
      <c r="Q3654" s="549">
        <v>1</v>
      </c>
      <c r="R3654" s="549">
        <v>95</v>
      </c>
      <c r="S3654" s="548">
        <v>2228</v>
      </c>
      <c r="T3654" s="548"/>
      <c r="U3654" s="99"/>
    </row>
    <row r="3655" spans="1:21" ht="19.5" customHeight="1">
      <c r="A3655" s="545">
        <v>12737</v>
      </c>
      <c r="B3655" s="545" t="s">
        <v>12965</v>
      </c>
      <c r="C3655" s="545" t="s">
        <v>216</v>
      </c>
      <c r="D3655" s="546">
        <v>45708</v>
      </c>
      <c r="E3655" s="171" t="str">
        <f t="shared" si="57"/>
        <v>2025</v>
      </c>
      <c r="F3655" s="547">
        <v>53410243.840000004</v>
      </c>
      <c r="G3655" s="548">
        <v>0.19</v>
      </c>
      <c r="H3655" s="547">
        <v>44882557.850000001</v>
      </c>
      <c r="I3655" s="545" t="s">
        <v>12684</v>
      </c>
      <c r="J3655" s="545" t="s">
        <v>13307</v>
      </c>
      <c r="K3655" s="545" t="s">
        <v>17020</v>
      </c>
      <c r="L3655" s="545" t="s">
        <v>17021</v>
      </c>
      <c r="M3655" s="548" t="s">
        <v>13758</v>
      </c>
      <c r="N3655" s="545" t="s">
        <v>13413</v>
      </c>
      <c r="O3655" s="545"/>
      <c r="P3655" s="549">
        <v>12737</v>
      </c>
      <c r="Q3655" s="549">
        <v>1</v>
      </c>
      <c r="R3655" s="549">
        <v>95</v>
      </c>
      <c r="S3655" s="548">
        <v>2228</v>
      </c>
      <c r="T3655" s="548"/>
      <c r="U3655" s="99"/>
    </row>
    <row r="3656" spans="1:21" ht="19.5" customHeight="1">
      <c r="A3656" s="545">
        <v>12738</v>
      </c>
      <c r="B3656" s="545" t="s">
        <v>6434</v>
      </c>
      <c r="C3656" s="545" t="s">
        <v>216</v>
      </c>
      <c r="D3656" s="546">
        <v>44153</v>
      </c>
      <c r="E3656" s="171" t="str">
        <f t="shared" si="57"/>
        <v>2020</v>
      </c>
      <c r="F3656" s="547">
        <v>5416880</v>
      </c>
      <c r="G3656" s="548">
        <v>0.19</v>
      </c>
      <c r="H3656" s="547">
        <v>4552000</v>
      </c>
      <c r="I3656" s="545" t="s">
        <v>12686</v>
      </c>
      <c r="J3656" s="545" t="s">
        <v>13326</v>
      </c>
      <c r="K3656" s="545" t="s">
        <v>17022</v>
      </c>
      <c r="L3656" s="545" t="s">
        <v>17023</v>
      </c>
      <c r="M3656" s="548" t="s">
        <v>13758</v>
      </c>
      <c r="N3656" s="545" t="s">
        <v>13326</v>
      </c>
      <c r="O3656" s="545"/>
      <c r="P3656" s="549">
        <v>12738</v>
      </c>
      <c r="Q3656" s="549">
        <v>1</v>
      </c>
      <c r="R3656" s="549">
        <v>131</v>
      </c>
      <c r="S3656" s="548">
        <v>2259</v>
      </c>
      <c r="T3656" s="548">
        <v>2259</v>
      </c>
      <c r="U3656" s="99"/>
    </row>
    <row r="3657" spans="1:21" ht="19.5" customHeight="1">
      <c r="A3657" s="545">
        <v>12739</v>
      </c>
      <c r="B3657" s="545" t="s">
        <v>6311</v>
      </c>
      <c r="C3657" s="545" t="s">
        <v>216</v>
      </c>
      <c r="D3657" s="546">
        <v>44160</v>
      </c>
      <c r="E3657" s="171" t="str">
        <f t="shared" si="57"/>
        <v>2020</v>
      </c>
      <c r="F3657" s="547">
        <v>304368.68</v>
      </c>
      <c r="G3657" s="548">
        <v>0.19</v>
      </c>
      <c r="H3657" s="547">
        <v>255772</v>
      </c>
      <c r="I3657" s="545" t="s">
        <v>12650</v>
      </c>
      <c r="J3657" s="545" t="s">
        <v>13296</v>
      </c>
      <c r="K3657" s="545"/>
      <c r="L3657" s="545"/>
      <c r="M3657" s="548" t="s">
        <v>13758</v>
      </c>
      <c r="N3657" s="545" t="s">
        <v>13413</v>
      </c>
      <c r="O3657" s="545" t="s">
        <v>17024</v>
      </c>
      <c r="P3657" s="549">
        <v>12739</v>
      </c>
      <c r="Q3657" s="549">
        <v>1</v>
      </c>
      <c r="R3657" s="549">
        <v>127</v>
      </c>
      <c r="S3657" s="548">
        <v>2218</v>
      </c>
      <c r="T3657" s="548"/>
      <c r="U3657" s="99"/>
    </row>
    <row r="3658" spans="1:21" ht="19.5" customHeight="1">
      <c r="A3658" s="545">
        <v>12740</v>
      </c>
      <c r="B3658" s="545" t="s">
        <v>12223</v>
      </c>
      <c r="C3658" s="545" t="s">
        <v>216</v>
      </c>
      <c r="D3658" s="546">
        <v>44601</v>
      </c>
      <c r="E3658" s="171" t="str">
        <f t="shared" si="57"/>
        <v>2022</v>
      </c>
      <c r="F3658" s="547">
        <v>8393835</v>
      </c>
      <c r="G3658" s="548">
        <v>0.19</v>
      </c>
      <c r="H3658" s="547">
        <v>7053642.8600000003</v>
      </c>
      <c r="I3658" s="545" t="s">
        <v>12686</v>
      </c>
      <c r="J3658" s="545" t="s">
        <v>13297</v>
      </c>
      <c r="K3658" s="545" t="s">
        <v>17025</v>
      </c>
      <c r="L3658" s="545" t="s">
        <v>17026</v>
      </c>
      <c r="M3658" s="548" t="s">
        <v>13758</v>
      </c>
      <c r="N3658" s="545" t="s">
        <v>13413</v>
      </c>
      <c r="O3658" s="545"/>
      <c r="P3658" s="549">
        <v>12740</v>
      </c>
      <c r="Q3658" s="549">
        <v>1</v>
      </c>
      <c r="R3658" s="549">
        <v>131</v>
      </c>
      <c r="S3658" s="548">
        <v>2257</v>
      </c>
      <c r="T3658" s="548"/>
      <c r="U3658" s="99"/>
    </row>
    <row r="3659" spans="1:21" ht="19.5" customHeight="1">
      <c r="A3659" s="545">
        <v>12741</v>
      </c>
      <c r="B3659" s="545" t="s">
        <v>6432</v>
      </c>
      <c r="C3659" s="545" t="s">
        <v>216</v>
      </c>
      <c r="D3659" s="546">
        <v>44158</v>
      </c>
      <c r="E3659" s="171" t="str">
        <f t="shared" si="57"/>
        <v>2020</v>
      </c>
      <c r="F3659" s="547">
        <v>19564</v>
      </c>
      <c r="G3659" s="548">
        <v>0.19</v>
      </c>
      <c r="H3659" s="547">
        <v>16440.34</v>
      </c>
      <c r="I3659" s="545" t="s">
        <v>12868</v>
      </c>
      <c r="J3659" s="545" t="s">
        <v>13298</v>
      </c>
      <c r="K3659" s="545" t="s">
        <v>17027</v>
      </c>
      <c r="L3659" s="545"/>
      <c r="M3659" s="548" t="s">
        <v>13758</v>
      </c>
      <c r="N3659" s="545" t="s">
        <v>13413</v>
      </c>
      <c r="O3659" s="545"/>
      <c r="P3659" s="549">
        <v>12741</v>
      </c>
      <c r="Q3659" s="549">
        <v>1</v>
      </c>
      <c r="R3659" s="549">
        <v>50</v>
      </c>
      <c r="S3659" s="548">
        <v>1012</v>
      </c>
      <c r="T3659" s="548"/>
      <c r="U3659" s="99"/>
    </row>
    <row r="3660" spans="1:21" ht="19.5" customHeight="1">
      <c r="A3660" s="545">
        <v>12742</v>
      </c>
      <c r="B3660" s="545" t="s">
        <v>6431</v>
      </c>
      <c r="C3660" s="545" t="s">
        <v>221</v>
      </c>
      <c r="D3660" s="546">
        <v>44159</v>
      </c>
      <c r="E3660" s="171" t="str">
        <f t="shared" si="57"/>
        <v>2020</v>
      </c>
      <c r="F3660" s="547">
        <v>30356.9</v>
      </c>
      <c r="G3660" s="548">
        <v>0.19</v>
      </c>
      <c r="H3660" s="547">
        <v>25510</v>
      </c>
      <c r="I3660" s="545" t="s">
        <v>12640</v>
      </c>
      <c r="J3660" s="545" t="s">
        <v>13327</v>
      </c>
      <c r="K3660" s="545" t="s">
        <v>17028</v>
      </c>
      <c r="L3660" s="545"/>
      <c r="M3660" s="548" t="s">
        <v>13758</v>
      </c>
      <c r="N3660" s="545" t="s">
        <v>22200</v>
      </c>
      <c r="O3660" s="545" t="s">
        <v>17029</v>
      </c>
      <c r="P3660" s="549">
        <v>12742</v>
      </c>
      <c r="Q3660" s="549">
        <v>1</v>
      </c>
      <c r="R3660" s="549">
        <v>1</v>
      </c>
      <c r="S3660" s="548">
        <v>556</v>
      </c>
      <c r="T3660" s="548">
        <v>556</v>
      </c>
      <c r="U3660" s="99"/>
    </row>
    <row r="3661" spans="1:21" ht="19.5" customHeight="1">
      <c r="A3661" s="545">
        <v>12743</v>
      </c>
      <c r="B3661" s="545" t="s">
        <v>6114</v>
      </c>
      <c r="C3661" s="545" t="s">
        <v>216</v>
      </c>
      <c r="D3661" s="546">
        <v>45708</v>
      </c>
      <c r="E3661" s="171" t="str">
        <f t="shared" si="57"/>
        <v>2025</v>
      </c>
      <c r="F3661" s="547">
        <v>71628658.5</v>
      </c>
      <c r="G3661" s="548">
        <v>0.19</v>
      </c>
      <c r="H3661" s="547">
        <v>60192150</v>
      </c>
      <c r="I3661" s="545" t="s">
        <v>12684</v>
      </c>
      <c r="J3661" s="545" t="s">
        <v>13307</v>
      </c>
      <c r="K3661" s="545" t="s">
        <v>17030</v>
      </c>
      <c r="L3661" s="545" t="s">
        <v>17031</v>
      </c>
      <c r="M3661" s="548" t="s">
        <v>13758</v>
      </c>
      <c r="N3661" s="545" t="s">
        <v>13413</v>
      </c>
      <c r="O3661" s="545"/>
      <c r="P3661" s="549">
        <v>12743</v>
      </c>
      <c r="Q3661" s="549">
        <v>1</v>
      </c>
      <c r="R3661" s="549">
        <v>95</v>
      </c>
      <c r="S3661" s="548">
        <v>2228</v>
      </c>
      <c r="T3661" s="548"/>
      <c r="U3661" s="99"/>
    </row>
    <row r="3662" spans="1:21" ht="19.5" customHeight="1">
      <c r="A3662" s="545">
        <v>12744</v>
      </c>
      <c r="B3662" s="545" t="s">
        <v>6113</v>
      </c>
      <c r="C3662" s="545" t="s">
        <v>216</v>
      </c>
      <c r="D3662" s="546">
        <v>45708</v>
      </c>
      <c r="E3662" s="171" t="str">
        <f t="shared" si="57"/>
        <v>2025</v>
      </c>
      <c r="F3662" s="547">
        <v>254429.74</v>
      </c>
      <c r="G3662" s="548">
        <v>0.19</v>
      </c>
      <c r="H3662" s="547">
        <v>213806.51</v>
      </c>
      <c r="I3662" s="545" t="s">
        <v>12684</v>
      </c>
      <c r="J3662" s="545" t="s">
        <v>13307</v>
      </c>
      <c r="K3662" s="545" t="s">
        <v>17032</v>
      </c>
      <c r="L3662" s="545"/>
      <c r="M3662" s="548" t="s">
        <v>13758</v>
      </c>
      <c r="N3662" s="545" t="s">
        <v>13413</v>
      </c>
      <c r="O3662" s="545"/>
      <c r="P3662" s="549">
        <v>12744</v>
      </c>
      <c r="Q3662" s="549">
        <v>1</v>
      </c>
      <c r="R3662" s="549">
        <v>95</v>
      </c>
      <c r="S3662" s="548">
        <v>2228</v>
      </c>
      <c r="T3662" s="548"/>
      <c r="U3662" s="99"/>
    </row>
    <row r="3663" spans="1:21" ht="19.5" customHeight="1">
      <c r="A3663" s="545">
        <v>12745</v>
      </c>
      <c r="B3663" s="545" t="s">
        <v>6112</v>
      </c>
      <c r="C3663" s="545" t="s">
        <v>221</v>
      </c>
      <c r="D3663" s="546">
        <v>45708</v>
      </c>
      <c r="E3663" s="171" t="str">
        <f t="shared" si="57"/>
        <v>2025</v>
      </c>
      <c r="F3663" s="547">
        <v>114337.59</v>
      </c>
      <c r="G3663" s="548">
        <v>0.19</v>
      </c>
      <c r="H3663" s="547">
        <v>96082.01</v>
      </c>
      <c r="I3663" s="545" t="s">
        <v>12684</v>
      </c>
      <c r="J3663" s="545" t="s">
        <v>13307</v>
      </c>
      <c r="K3663" s="545" t="s">
        <v>17033</v>
      </c>
      <c r="L3663" s="545"/>
      <c r="M3663" s="548" t="s">
        <v>13758</v>
      </c>
      <c r="N3663" s="545" t="s">
        <v>13413</v>
      </c>
      <c r="O3663" s="545"/>
      <c r="P3663" s="549">
        <v>12745</v>
      </c>
      <c r="Q3663" s="549">
        <v>1</v>
      </c>
      <c r="R3663" s="549">
        <v>95</v>
      </c>
      <c r="S3663" s="548">
        <v>2228</v>
      </c>
      <c r="T3663" s="548"/>
      <c r="U3663" s="99"/>
    </row>
    <row r="3664" spans="1:21" ht="19.5" customHeight="1">
      <c r="A3664" s="545">
        <v>12746</v>
      </c>
      <c r="B3664" s="545" t="s">
        <v>6111</v>
      </c>
      <c r="C3664" s="545" t="s">
        <v>221</v>
      </c>
      <c r="D3664" s="546">
        <v>44161</v>
      </c>
      <c r="E3664" s="171" t="str">
        <f t="shared" si="57"/>
        <v>2020</v>
      </c>
      <c r="F3664" s="547">
        <v>733040</v>
      </c>
      <c r="G3664" s="548">
        <v>0.19</v>
      </c>
      <c r="H3664" s="547">
        <v>616000</v>
      </c>
      <c r="I3664" s="545" t="s">
        <v>12684</v>
      </c>
      <c r="J3664" s="545" t="s">
        <v>13320</v>
      </c>
      <c r="K3664" s="545" t="s">
        <v>17034</v>
      </c>
      <c r="L3664" s="545"/>
      <c r="M3664" s="548" t="s">
        <v>13758</v>
      </c>
      <c r="N3664" s="545" t="s">
        <v>13413</v>
      </c>
      <c r="O3664" s="545"/>
      <c r="P3664" s="549">
        <v>12746</v>
      </c>
      <c r="Q3664" s="549">
        <v>1</v>
      </c>
      <c r="R3664" s="549">
        <v>95</v>
      </c>
      <c r="S3664" s="548">
        <v>2220</v>
      </c>
      <c r="T3664" s="548"/>
      <c r="U3664" s="99"/>
    </row>
    <row r="3665" spans="1:21" ht="19.5" customHeight="1">
      <c r="A3665" s="545">
        <v>12747</v>
      </c>
      <c r="B3665" s="545" t="s">
        <v>6106</v>
      </c>
      <c r="C3665" s="545" t="s">
        <v>216</v>
      </c>
      <c r="D3665" s="546">
        <v>44165</v>
      </c>
      <c r="E3665" s="171" t="str">
        <f t="shared" si="57"/>
        <v>2020</v>
      </c>
      <c r="F3665" s="547">
        <v>1850000</v>
      </c>
      <c r="G3665" s="548">
        <v>0.19</v>
      </c>
      <c r="H3665" s="547">
        <v>1554621.85</v>
      </c>
      <c r="I3665" s="545" t="s">
        <v>12737</v>
      </c>
      <c r="J3665" s="545" t="s">
        <v>13301</v>
      </c>
      <c r="K3665" s="545" t="s">
        <v>17035</v>
      </c>
      <c r="L3665" s="545"/>
      <c r="M3665" s="548" t="s">
        <v>13758</v>
      </c>
      <c r="N3665" s="545" t="s">
        <v>13413</v>
      </c>
      <c r="O3665" s="545" t="s">
        <v>17036</v>
      </c>
      <c r="P3665" s="549">
        <v>12747</v>
      </c>
      <c r="Q3665" s="549">
        <v>1</v>
      </c>
      <c r="R3665" s="549">
        <v>176</v>
      </c>
      <c r="S3665" s="548">
        <v>2221</v>
      </c>
      <c r="T3665" s="548"/>
      <c r="U3665" s="99"/>
    </row>
    <row r="3666" spans="1:21" ht="19.5" customHeight="1">
      <c r="A3666" s="545">
        <v>12748</v>
      </c>
      <c r="B3666" s="545" t="s">
        <v>6109</v>
      </c>
      <c r="C3666" s="545" t="s">
        <v>4552</v>
      </c>
      <c r="D3666" s="546">
        <v>44162</v>
      </c>
      <c r="E3666" s="171" t="str">
        <f t="shared" si="57"/>
        <v>2020</v>
      </c>
      <c r="F3666" s="547">
        <v>2499000</v>
      </c>
      <c r="G3666" s="548">
        <v>0.19</v>
      </c>
      <c r="H3666" s="547">
        <v>2100000</v>
      </c>
      <c r="I3666" s="545" t="s">
        <v>12758</v>
      </c>
      <c r="J3666" s="545" t="s">
        <v>13296</v>
      </c>
      <c r="K3666" s="545" t="s">
        <v>17037</v>
      </c>
      <c r="L3666" s="545"/>
      <c r="M3666" s="548" t="s">
        <v>13758</v>
      </c>
      <c r="N3666" s="545" t="s">
        <v>13413</v>
      </c>
      <c r="O3666" s="545"/>
      <c r="P3666" s="549">
        <v>12748</v>
      </c>
      <c r="Q3666" s="549">
        <v>1</v>
      </c>
      <c r="R3666" s="549">
        <v>164</v>
      </c>
      <c r="S3666" s="548">
        <v>2218</v>
      </c>
      <c r="T3666" s="548"/>
      <c r="U3666" s="99"/>
    </row>
    <row r="3667" spans="1:21" ht="19.5" customHeight="1">
      <c r="A3667" s="545">
        <v>12749</v>
      </c>
      <c r="B3667" s="545" t="s">
        <v>6108</v>
      </c>
      <c r="C3667" s="545" t="s">
        <v>216</v>
      </c>
      <c r="D3667" s="546">
        <v>44162</v>
      </c>
      <c r="E3667" s="171" t="str">
        <f t="shared" si="57"/>
        <v>2020</v>
      </c>
      <c r="F3667" s="547">
        <v>60690</v>
      </c>
      <c r="G3667" s="548">
        <v>0.19</v>
      </c>
      <c r="H3667" s="547">
        <v>51000</v>
      </c>
      <c r="I3667" s="545" t="s">
        <v>12717</v>
      </c>
      <c r="J3667" s="545" t="s">
        <v>13301</v>
      </c>
      <c r="K3667" s="545" t="s">
        <v>17038</v>
      </c>
      <c r="L3667" s="545"/>
      <c r="M3667" s="548" t="s">
        <v>13758</v>
      </c>
      <c r="N3667" s="545" t="s">
        <v>13413</v>
      </c>
      <c r="O3667" s="545"/>
      <c r="P3667" s="549">
        <v>12749</v>
      </c>
      <c r="Q3667" s="549">
        <v>1</v>
      </c>
      <c r="R3667" s="549">
        <v>19</v>
      </c>
      <c r="S3667" s="548">
        <v>2221</v>
      </c>
      <c r="T3667" s="548"/>
      <c r="U3667" s="99"/>
    </row>
    <row r="3668" spans="1:21" ht="19.5" customHeight="1">
      <c r="A3668" s="545">
        <v>12750</v>
      </c>
      <c r="B3668" s="545" t="s">
        <v>6107</v>
      </c>
      <c r="C3668" s="545" t="s">
        <v>216</v>
      </c>
      <c r="D3668" s="546">
        <v>44162</v>
      </c>
      <c r="E3668" s="171" t="str">
        <f t="shared" si="57"/>
        <v>2020</v>
      </c>
      <c r="F3668" s="547">
        <v>621180</v>
      </c>
      <c r="G3668" s="548">
        <v>0.19</v>
      </c>
      <c r="H3668" s="547">
        <v>522000</v>
      </c>
      <c r="I3668" s="545" t="s">
        <v>12680</v>
      </c>
      <c r="J3668" s="545" t="s">
        <v>13296</v>
      </c>
      <c r="K3668" s="545" t="s">
        <v>17039</v>
      </c>
      <c r="L3668" s="545"/>
      <c r="M3668" s="548" t="s">
        <v>13758</v>
      </c>
      <c r="N3668" s="545" t="s">
        <v>13413</v>
      </c>
      <c r="O3668" s="545"/>
      <c r="P3668" s="549">
        <v>12750</v>
      </c>
      <c r="Q3668" s="549">
        <v>1</v>
      </c>
      <c r="R3668" s="549">
        <v>20</v>
      </c>
      <c r="S3668" s="548">
        <v>2218</v>
      </c>
      <c r="T3668" s="548"/>
      <c r="U3668" s="99"/>
    </row>
    <row r="3669" spans="1:21" ht="19.5" customHeight="1">
      <c r="A3669" s="545">
        <v>12751</v>
      </c>
      <c r="B3669" s="545" t="s">
        <v>6105</v>
      </c>
      <c r="C3669" s="545" t="s">
        <v>216</v>
      </c>
      <c r="D3669" s="546">
        <v>44165</v>
      </c>
      <c r="E3669" s="171" t="str">
        <f t="shared" si="57"/>
        <v>2020</v>
      </c>
      <c r="F3669" s="547">
        <v>669375</v>
      </c>
      <c r="G3669" s="548">
        <v>0.19</v>
      </c>
      <c r="H3669" s="547">
        <v>562500</v>
      </c>
      <c r="I3669" s="545" t="s">
        <v>12717</v>
      </c>
      <c r="J3669" s="545" t="s">
        <v>13296</v>
      </c>
      <c r="K3669" s="545" t="s">
        <v>17040</v>
      </c>
      <c r="L3669" s="545" t="s">
        <v>17041</v>
      </c>
      <c r="M3669" s="548" t="s">
        <v>13758</v>
      </c>
      <c r="N3669" s="545" t="s">
        <v>13413</v>
      </c>
      <c r="O3669" s="545"/>
      <c r="P3669" s="549">
        <v>12751</v>
      </c>
      <c r="Q3669" s="549">
        <v>1</v>
      </c>
      <c r="R3669" s="549">
        <v>19</v>
      </c>
      <c r="S3669" s="548">
        <v>2218</v>
      </c>
      <c r="T3669" s="548"/>
      <c r="U3669" s="99"/>
    </row>
    <row r="3670" spans="1:21" ht="19.5" customHeight="1">
      <c r="A3670" s="545">
        <v>12752</v>
      </c>
      <c r="B3670" s="545" t="s">
        <v>12214</v>
      </c>
      <c r="C3670" s="545" t="s">
        <v>216</v>
      </c>
      <c r="D3670" s="546">
        <v>44233</v>
      </c>
      <c r="E3670" s="171" t="str">
        <f t="shared" si="57"/>
        <v>2021</v>
      </c>
      <c r="F3670" s="547">
        <v>230664483</v>
      </c>
      <c r="G3670" s="548">
        <v>0.19</v>
      </c>
      <c r="H3670" s="547">
        <v>193835700</v>
      </c>
      <c r="I3670" s="545" t="s">
        <v>12686</v>
      </c>
      <c r="J3670" s="545" t="s">
        <v>13301</v>
      </c>
      <c r="K3670" s="545" t="s">
        <v>17042</v>
      </c>
      <c r="L3670" s="545" t="s">
        <v>17043</v>
      </c>
      <c r="M3670" s="548" t="s">
        <v>13758</v>
      </c>
      <c r="N3670" s="545" t="s">
        <v>22201</v>
      </c>
      <c r="O3670" s="545"/>
      <c r="P3670" s="549">
        <v>12752</v>
      </c>
      <c r="Q3670" s="549">
        <v>1</v>
      </c>
      <c r="R3670" s="549">
        <v>131</v>
      </c>
      <c r="S3670" s="548">
        <v>2221</v>
      </c>
      <c r="T3670" s="548">
        <v>2260</v>
      </c>
      <c r="U3670" s="99"/>
    </row>
    <row r="3671" spans="1:21" ht="19.5" customHeight="1">
      <c r="A3671" s="545">
        <v>12753</v>
      </c>
      <c r="B3671" s="545" t="s">
        <v>6099</v>
      </c>
      <c r="C3671" s="545" t="s">
        <v>216</v>
      </c>
      <c r="D3671" s="546">
        <v>44233</v>
      </c>
      <c r="E3671" s="171" t="str">
        <f t="shared" si="57"/>
        <v>2021</v>
      </c>
      <c r="F3671" s="547">
        <v>34666</v>
      </c>
      <c r="G3671" s="548">
        <v>0</v>
      </c>
      <c r="H3671" s="547">
        <v>34666</v>
      </c>
      <c r="I3671" s="545" t="s">
        <v>12686</v>
      </c>
      <c r="J3671" s="545" t="s">
        <v>13328</v>
      </c>
      <c r="K3671" s="545" t="s">
        <v>17044</v>
      </c>
      <c r="L3671" s="545"/>
      <c r="M3671" s="548" t="s">
        <v>13868</v>
      </c>
      <c r="N3671" s="545" t="s">
        <v>22201</v>
      </c>
      <c r="O3671" s="545"/>
      <c r="P3671" s="549">
        <v>12753</v>
      </c>
      <c r="Q3671" s="549">
        <v>2</v>
      </c>
      <c r="R3671" s="549">
        <v>131</v>
      </c>
      <c r="S3671" s="548">
        <v>2260</v>
      </c>
      <c r="T3671" s="548">
        <v>2260</v>
      </c>
      <c r="U3671" s="99"/>
    </row>
    <row r="3672" spans="1:21" ht="19.5" customHeight="1">
      <c r="A3672" s="545">
        <v>12754</v>
      </c>
      <c r="B3672" s="545" t="s">
        <v>6098</v>
      </c>
      <c r="C3672" s="545" t="s">
        <v>216</v>
      </c>
      <c r="D3672" s="546">
        <v>44233</v>
      </c>
      <c r="E3672" s="171" t="str">
        <f t="shared" si="57"/>
        <v>2021</v>
      </c>
      <c r="F3672" s="547">
        <v>9845785.9900000002</v>
      </c>
      <c r="G3672" s="548">
        <v>0.19</v>
      </c>
      <c r="H3672" s="547">
        <v>8273769.7400000002</v>
      </c>
      <c r="I3672" s="545" t="s">
        <v>12686</v>
      </c>
      <c r="J3672" s="545" t="s">
        <v>13328</v>
      </c>
      <c r="K3672" s="545" t="s">
        <v>17045</v>
      </c>
      <c r="L3672" s="545"/>
      <c r="M3672" s="548" t="s">
        <v>13813</v>
      </c>
      <c r="N3672" s="545" t="s">
        <v>22201</v>
      </c>
      <c r="O3672" s="545"/>
      <c r="P3672" s="549">
        <v>12754</v>
      </c>
      <c r="Q3672" s="549">
        <v>3</v>
      </c>
      <c r="R3672" s="549">
        <v>131</v>
      </c>
      <c r="S3672" s="548">
        <v>2260</v>
      </c>
      <c r="T3672" s="548">
        <v>2260</v>
      </c>
      <c r="U3672" s="99"/>
    </row>
    <row r="3673" spans="1:21" ht="19.5" customHeight="1">
      <c r="A3673" s="545">
        <v>12756</v>
      </c>
      <c r="B3673" s="545" t="s">
        <v>6097</v>
      </c>
      <c r="C3673" s="545" t="s">
        <v>216</v>
      </c>
      <c r="D3673" s="546">
        <v>44683</v>
      </c>
      <c r="E3673" s="171" t="str">
        <f t="shared" si="57"/>
        <v>2022</v>
      </c>
      <c r="F3673" s="547">
        <v>124950</v>
      </c>
      <c r="G3673" s="548">
        <v>0.19</v>
      </c>
      <c r="H3673" s="547">
        <v>105000</v>
      </c>
      <c r="I3673" s="545" t="s">
        <v>12756</v>
      </c>
      <c r="J3673" s="545" t="s">
        <v>13296</v>
      </c>
      <c r="K3673" s="545" t="s">
        <v>17046</v>
      </c>
      <c r="L3673" s="545"/>
      <c r="M3673" s="548" t="s">
        <v>13868</v>
      </c>
      <c r="N3673" s="545" t="s">
        <v>13413</v>
      </c>
      <c r="O3673" s="545" t="s">
        <v>17047</v>
      </c>
      <c r="P3673" s="549">
        <v>12756</v>
      </c>
      <c r="Q3673" s="549">
        <v>2</v>
      </c>
      <c r="R3673" s="549">
        <v>34</v>
      </c>
      <c r="S3673" s="548">
        <v>2218</v>
      </c>
      <c r="T3673" s="548"/>
      <c r="U3673" s="99"/>
    </row>
    <row r="3674" spans="1:21" ht="19.5" customHeight="1">
      <c r="A3674" s="545">
        <v>12757</v>
      </c>
      <c r="B3674" s="545" t="s">
        <v>6094</v>
      </c>
      <c r="C3674" s="545" t="s">
        <v>216</v>
      </c>
      <c r="D3674" s="546">
        <v>44587</v>
      </c>
      <c r="E3674" s="171" t="str">
        <f t="shared" si="57"/>
        <v>2022</v>
      </c>
      <c r="F3674" s="547">
        <v>154733</v>
      </c>
      <c r="G3674" s="548">
        <v>0.19</v>
      </c>
      <c r="H3674" s="547">
        <v>130027.73</v>
      </c>
      <c r="I3674" s="545" t="s">
        <v>12756</v>
      </c>
      <c r="J3674" s="545" t="s">
        <v>13297</v>
      </c>
      <c r="K3674" s="545" t="s">
        <v>17048</v>
      </c>
      <c r="L3674" s="545" t="s">
        <v>17046</v>
      </c>
      <c r="M3674" s="548" t="s">
        <v>13868</v>
      </c>
      <c r="N3674" s="545" t="s">
        <v>13413</v>
      </c>
      <c r="O3674" s="545"/>
      <c r="P3674" s="549">
        <v>12757</v>
      </c>
      <c r="Q3674" s="549">
        <v>2</v>
      </c>
      <c r="R3674" s="549">
        <v>34</v>
      </c>
      <c r="S3674" s="548">
        <v>2257</v>
      </c>
      <c r="T3674" s="548"/>
      <c r="U3674" s="99"/>
    </row>
    <row r="3675" spans="1:21" ht="19.5" customHeight="1">
      <c r="A3675" s="545">
        <v>12758</v>
      </c>
      <c r="B3675" s="545" t="s">
        <v>6093</v>
      </c>
      <c r="C3675" s="545" t="s">
        <v>216</v>
      </c>
      <c r="D3675" s="546">
        <v>44587</v>
      </c>
      <c r="E3675" s="171" t="str">
        <f t="shared" si="57"/>
        <v>2022</v>
      </c>
      <c r="F3675" s="547">
        <v>226219</v>
      </c>
      <c r="G3675" s="548">
        <v>0.19</v>
      </c>
      <c r="H3675" s="547">
        <v>190100</v>
      </c>
      <c r="I3675" s="545" t="s">
        <v>12756</v>
      </c>
      <c r="J3675" s="545" t="s">
        <v>13297</v>
      </c>
      <c r="K3675" s="545" t="s">
        <v>17049</v>
      </c>
      <c r="L3675" s="545" t="s">
        <v>17046</v>
      </c>
      <c r="M3675" s="548" t="s">
        <v>13868</v>
      </c>
      <c r="N3675" s="545" t="s">
        <v>13413</v>
      </c>
      <c r="O3675" s="545"/>
      <c r="P3675" s="549">
        <v>12758</v>
      </c>
      <c r="Q3675" s="549">
        <v>2</v>
      </c>
      <c r="R3675" s="549">
        <v>34</v>
      </c>
      <c r="S3675" s="548">
        <v>2257</v>
      </c>
      <c r="T3675" s="548"/>
      <c r="U3675" s="99"/>
    </row>
    <row r="3676" spans="1:21" ht="19.5" customHeight="1">
      <c r="A3676" s="545">
        <v>12759</v>
      </c>
      <c r="B3676" s="545" t="s">
        <v>6091</v>
      </c>
      <c r="C3676" s="545" t="s">
        <v>216</v>
      </c>
      <c r="D3676" s="546">
        <v>44175</v>
      </c>
      <c r="E3676" s="171" t="str">
        <f t="shared" si="57"/>
        <v>2020</v>
      </c>
      <c r="F3676" s="547">
        <v>1312510.5</v>
      </c>
      <c r="G3676" s="548">
        <v>0.19</v>
      </c>
      <c r="H3676" s="547">
        <v>1102950</v>
      </c>
      <c r="I3676" s="545" t="s">
        <v>12658</v>
      </c>
      <c r="J3676" s="545" t="s">
        <v>13301</v>
      </c>
      <c r="K3676" s="545" t="s">
        <v>17050</v>
      </c>
      <c r="L3676" s="545"/>
      <c r="M3676" s="548" t="s">
        <v>13868</v>
      </c>
      <c r="N3676" s="545" t="s">
        <v>13413</v>
      </c>
      <c r="O3676" s="545"/>
      <c r="P3676" s="549">
        <v>12759</v>
      </c>
      <c r="Q3676" s="549">
        <v>2</v>
      </c>
      <c r="R3676" s="549">
        <v>9</v>
      </c>
      <c r="S3676" s="548">
        <v>2221</v>
      </c>
      <c r="T3676" s="548"/>
      <c r="U3676" s="99"/>
    </row>
    <row r="3677" spans="1:21" ht="19.5" customHeight="1">
      <c r="A3677" s="545">
        <v>12760</v>
      </c>
      <c r="B3677" s="545" t="s">
        <v>6090</v>
      </c>
      <c r="C3677" s="545" t="s">
        <v>216</v>
      </c>
      <c r="D3677" s="546">
        <v>44175</v>
      </c>
      <c r="E3677" s="171" t="str">
        <f t="shared" si="57"/>
        <v>2020</v>
      </c>
      <c r="F3677" s="547">
        <v>921060</v>
      </c>
      <c r="G3677" s="548">
        <v>0.19</v>
      </c>
      <c r="H3677" s="547">
        <v>774000</v>
      </c>
      <c r="I3677" s="545" t="s">
        <v>12658</v>
      </c>
      <c r="J3677" s="545" t="s">
        <v>13301</v>
      </c>
      <c r="K3677" s="545" t="s">
        <v>17051</v>
      </c>
      <c r="L3677" s="545"/>
      <c r="M3677" s="548" t="s">
        <v>13868</v>
      </c>
      <c r="N3677" s="545" t="s">
        <v>13413</v>
      </c>
      <c r="O3677" s="545"/>
      <c r="P3677" s="549">
        <v>12760</v>
      </c>
      <c r="Q3677" s="549">
        <v>2</v>
      </c>
      <c r="R3677" s="549">
        <v>9</v>
      </c>
      <c r="S3677" s="548">
        <v>2221</v>
      </c>
      <c r="T3677" s="548"/>
      <c r="U3677" s="99"/>
    </row>
    <row r="3678" spans="1:21" ht="19.5" customHeight="1">
      <c r="A3678" s="545">
        <v>12761</v>
      </c>
      <c r="B3678" s="545" t="s">
        <v>6086</v>
      </c>
      <c r="C3678" s="545" t="s">
        <v>209</v>
      </c>
      <c r="D3678" s="546">
        <v>44589</v>
      </c>
      <c r="E3678" s="171" t="str">
        <f t="shared" si="57"/>
        <v>2022</v>
      </c>
      <c r="F3678" s="547">
        <v>9818</v>
      </c>
      <c r="G3678" s="548">
        <v>0.19</v>
      </c>
      <c r="H3678" s="547">
        <v>8250.42</v>
      </c>
      <c r="I3678" s="545" t="s">
        <v>12637</v>
      </c>
      <c r="J3678" s="545" t="s">
        <v>13297</v>
      </c>
      <c r="K3678" s="545"/>
      <c r="L3678" s="545"/>
      <c r="M3678" s="548" t="s">
        <v>13758</v>
      </c>
      <c r="N3678" s="545" t="s">
        <v>13413</v>
      </c>
      <c r="O3678" s="545"/>
      <c r="P3678" s="549">
        <v>12761</v>
      </c>
      <c r="Q3678" s="549">
        <v>1</v>
      </c>
      <c r="R3678" s="549">
        <v>13</v>
      </c>
      <c r="S3678" s="548">
        <v>2257</v>
      </c>
      <c r="T3678" s="548"/>
      <c r="U3678" s="99"/>
    </row>
    <row r="3679" spans="1:21" ht="19.5" customHeight="1">
      <c r="A3679" s="545">
        <v>12762</v>
      </c>
      <c r="B3679" s="545" t="s">
        <v>6085</v>
      </c>
      <c r="C3679" s="545" t="s">
        <v>209</v>
      </c>
      <c r="D3679" s="546">
        <v>46052</v>
      </c>
      <c r="E3679" s="171" t="str">
        <f t="shared" si="57"/>
        <v>2026</v>
      </c>
      <c r="F3679" s="547">
        <v>22454298</v>
      </c>
      <c r="G3679" s="548">
        <v>0.19</v>
      </c>
      <c r="H3679" s="547">
        <v>18869157.98</v>
      </c>
      <c r="I3679" s="545" t="s">
        <v>12637</v>
      </c>
      <c r="J3679" s="545" t="s">
        <v>13307</v>
      </c>
      <c r="K3679" s="545"/>
      <c r="L3679" s="545"/>
      <c r="M3679" s="548" t="s">
        <v>13758</v>
      </c>
      <c r="N3679" s="545" t="s">
        <v>13413</v>
      </c>
      <c r="O3679" s="545"/>
      <c r="P3679" s="549">
        <v>12762</v>
      </c>
      <c r="Q3679" s="549">
        <v>1</v>
      </c>
      <c r="R3679" s="549">
        <v>13</v>
      </c>
      <c r="S3679" s="548">
        <v>2228</v>
      </c>
      <c r="T3679" s="548"/>
      <c r="U3679" s="99"/>
    </row>
    <row r="3680" spans="1:21" ht="19.5" customHeight="1">
      <c r="A3680" s="545">
        <v>12763</v>
      </c>
      <c r="B3680" s="545" t="s">
        <v>6084</v>
      </c>
      <c r="C3680" s="545" t="s">
        <v>209</v>
      </c>
      <c r="D3680" s="546">
        <v>44183</v>
      </c>
      <c r="E3680" s="171" t="str">
        <f t="shared" si="57"/>
        <v>2020</v>
      </c>
      <c r="F3680" s="547">
        <v>38482.01</v>
      </c>
      <c r="G3680" s="548">
        <v>0.19</v>
      </c>
      <c r="H3680" s="547">
        <v>32337.82</v>
      </c>
      <c r="I3680" s="545" t="s">
        <v>12706</v>
      </c>
      <c r="J3680" s="545" t="s">
        <v>13298</v>
      </c>
      <c r="K3680" s="545"/>
      <c r="L3680" s="545"/>
      <c r="M3680" s="548" t="s">
        <v>13758</v>
      </c>
      <c r="N3680" s="545" t="s">
        <v>13413</v>
      </c>
      <c r="O3680" s="545"/>
      <c r="P3680" s="549">
        <v>12763</v>
      </c>
      <c r="Q3680" s="549">
        <v>1</v>
      </c>
      <c r="R3680" s="549">
        <v>128</v>
      </c>
      <c r="S3680" s="548">
        <v>1012</v>
      </c>
      <c r="T3680" s="548"/>
      <c r="U3680" s="99"/>
    </row>
    <row r="3681" spans="1:21" ht="19.5" customHeight="1">
      <c r="A3681" s="545">
        <v>12764</v>
      </c>
      <c r="B3681" s="545" t="s">
        <v>6072</v>
      </c>
      <c r="C3681" s="545" t="s">
        <v>216</v>
      </c>
      <c r="D3681" s="546">
        <v>46052</v>
      </c>
      <c r="E3681" s="171" t="str">
        <f t="shared" si="57"/>
        <v>2026</v>
      </c>
      <c r="F3681" s="547">
        <v>5076052</v>
      </c>
      <c r="G3681" s="548">
        <v>0.19</v>
      </c>
      <c r="H3681" s="547">
        <v>4265589.92</v>
      </c>
      <c r="I3681" s="545" t="s">
        <v>12752</v>
      </c>
      <c r="J3681" s="545" t="s">
        <v>13307</v>
      </c>
      <c r="K3681" s="545" t="s">
        <v>17052</v>
      </c>
      <c r="L3681" s="545"/>
      <c r="M3681" s="548" t="s">
        <v>13758</v>
      </c>
      <c r="N3681" s="545" t="s">
        <v>13413</v>
      </c>
      <c r="O3681" s="545"/>
      <c r="P3681" s="549">
        <v>12764</v>
      </c>
      <c r="Q3681" s="549">
        <v>1</v>
      </c>
      <c r="R3681" s="549">
        <v>167</v>
      </c>
      <c r="S3681" s="548">
        <v>2228</v>
      </c>
      <c r="T3681" s="548"/>
      <c r="U3681" s="99"/>
    </row>
    <row r="3682" spans="1:21" ht="19.5" customHeight="1">
      <c r="A3682" s="545">
        <v>12765</v>
      </c>
      <c r="B3682" s="545" t="s">
        <v>6071</v>
      </c>
      <c r="C3682" s="545" t="s">
        <v>216</v>
      </c>
      <c r="D3682" s="546">
        <v>44178</v>
      </c>
      <c r="E3682" s="171" t="str">
        <f t="shared" si="57"/>
        <v>2020</v>
      </c>
      <c r="F3682" s="547">
        <v>33290250</v>
      </c>
      <c r="G3682" s="548">
        <v>0.19</v>
      </c>
      <c r="H3682" s="547">
        <v>27975000</v>
      </c>
      <c r="I3682" s="545" t="s">
        <v>12640</v>
      </c>
      <c r="J3682" s="545" t="s">
        <v>13296</v>
      </c>
      <c r="K3682" s="545" t="s">
        <v>17053</v>
      </c>
      <c r="L3682" s="545"/>
      <c r="M3682" s="548" t="s">
        <v>13758</v>
      </c>
      <c r="N3682" s="545" t="s">
        <v>13413</v>
      </c>
      <c r="O3682" s="545"/>
      <c r="P3682" s="549">
        <v>12765</v>
      </c>
      <c r="Q3682" s="549">
        <v>1</v>
      </c>
      <c r="R3682" s="549">
        <v>1</v>
      </c>
      <c r="S3682" s="548">
        <v>2218</v>
      </c>
      <c r="T3682" s="548"/>
      <c r="U3682" s="99"/>
    </row>
    <row r="3683" spans="1:21" ht="19.5" customHeight="1">
      <c r="A3683" s="545">
        <v>12767</v>
      </c>
      <c r="B3683" s="545" t="s">
        <v>6070</v>
      </c>
      <c r="C3683" s="545" t="s">
        <v>209</v>
      </c>
      <c r="D3683" s="546">
        <v>44188</v>
      </c>
      <c r="E3683" s="171" t="str">
        <f t="shared" si="57"/>
        <v>2020</v>
      </c>
      <c r="F3683" s="547">
        <v>619351.01</v>
      </c>
      <c r="G3683" s="548">
        <v>0.19</v>
      </c>
      <c r="H3683" s="547">
        <v>520463.03</v>
      </c>
      <c r="I3683" s="545" t="s">
        <v>12639</v>
      </c>
      <c r="J3683" s="545" t="s">
        <v>13298</v>
      </c>
      <c r="K3683" s="545" t="s">
        <v>17054</v>
      </c>
      <c r="L3683" s="545"/>
      <c r="M3683" s="548" t="s">
        <v>13758</v>
      </c>
      <c r="N3683" s="545" t="s">
        <v>13413</v>
      </c>
      <c r="O3683" s="545"/>
      <c r="P3683" s="549">
        <v>12767</v>
      </c>
      <c r="Q3683" s="549">
        <v>1</v>
      </c>
      <c r="R3683" s="549">
        <v>64</v>
      </c>
      <c r="S3683" s="548">
        <v>1012</v>
      </c>
      <c r="T3683" s="548"/>
      <c r="U3683" s="99"/>
    </row>
    <row r="3684" spans="1:21" ht="19.5" customHeight="1">
      <c r="A3684" s="545">
        <v>12768</v>
      </c>
      <c r="B3684" s="545" t="s">
        <v>6069</v>
      </c>
      <c r="C3684" s="545" t="s">
        <v>216</v>
      </c>
      <c r="D3684" s="546">
        <v>44188</v>
      </c>
      <c r="E3684" s="171" t="str">
        <f t="shared" si="57"/>
        <v>2020</v>
      </c>
      <c r="F3684" s="547">
        <v>71357.009999999995</v>
      </c>
      <c r="G3684" s="548">
        <v>0.19</v>
      </c>
      <c r="H3684" s="547">
        <v>59963.87</v>
      </c>
      <c r="I3684" s="545" t="s">
        <v>12752</v>
      </c>
      <c r="J3684" s="545" t="s">
        <v>13298</v>
      </c>
      <c r="K3684" s="545" t="s">
        <v>17055</v>
      </c>
      <c r="L3684" s="545"/>
      <c r="M3684" s="548" t="s">
        <v>13758</v>
      </c>
      <c r="N3684" s="545" t="s">
        <v>13413</v>
      </c>
      <c r="O3684" s="545"/>
      <c r="P3684" s="549">
        <v>12768</v>
      </c>
      <c r="Q3684" s="549">
        <v>1</v>
      </c>
      <c r="R3684" s="549">
        <v>167</v>
      </c>
      <c r="S3684" s="548">
        <v>1012</v>
      </c>
      <c r="T3684" s="548"/>
      <c r="U3684" s="99"/>
    </row>
    <row r="3685" spans="1:21" ht="19.5" customHeight="1">
      <c r="A3685" s="545">
        <v>12769</v>
      </c>
      <c r="B3685" s="545" t="s">
        <v>6048</v>
      </c>
      <c r="C3685" s="545" t="s">
        <v>4504</v>
      </c>
      <c r="D3685" s="546">
        <v>46052</v>
      </c>
      <c r="E3685" s="171" t="str">
        <f t="shared" si="57"/>
        <v>2026</v>
      </c>
      <c r="F3685" s="547">
        <v>506188</v>
      </c>
      <c r="G3685" s="548">
        <v>0.19</v>
      </c>
      <c r="H3685" s="547">
        <v>425368.07</v>
      </c>
      <c r="I3685" s="545" t="s">
        <v>12655</v>
      </c>
      <c r="J3685" s="545" t="s">
        <v>13307</v>
      </c>
      <c r="K3685" s="545" t="s">
        <v>17056</v>
      </c>
      <c r="L3685" s="545"/>
      <c r="M3685" s="548" t="s">
        <v>13868</v>
      </c>
      <c r="N3685" s="545" t="s">
        <v>13413</v>
      </c>
      <c r="O3685" s="545"/>
      <c r="P3685" s="549">
        <v>12769</v>
      </c>
      <c r="Q3685" s="549">
        <v>2</v>
      </c>
      <c r="R3685" s="549">
        <v>109</v>
      </c>
      <c r="S3685" s="548">
        <v>2228</v>
      </c>
      <c r="T3685" s="548"/>
      <c r="U3685" s="99"/>
    </row>
    <row r="3686" spans="1:21" ht="19.5" customHeight="1">
      <c r="A3686" s="545">
        <v>12770</v>
      </c>
      <c r="B3686" s="545" t="s">
        <v>12192</v>
      </c>
      <c r="C3686" s="545" t="s">
        <v>216</v>
      </c>
      <c r="D3686" s="546">
        <v>44585</v>
      </c>
      <c r="E3686" s="171" t="str">
        <f t="shared" si="57"/>
        <v>2022</v>
      </c>
      <c r="F3686" s="547">
        <v>36967</v>
      </c>
      <c r="G3686" s="548">
        <v>0</v>
      </c>
      <c r="H3686" s="547">
        <v>36967</v>
      </c>
      <c r="I3686" s="545" t="s">
        <v>12766</v>
      </c>
      <c r="J3686" s="545" t="s">
        <v>13297</v>
      </c>
      <c r="K3686" s="545" t="s">
        <v>17057</v>
      </c>
      <c r="L3686" s="545"/>
      <c r="M3686" s="548" t="s">
        <v>13843</v>
      </c>
      <c r="N3686" s="545" t="s">
        <v>13413</v>
      </c>
      <c r="O3686" s="545"/>
      <c r="P3686" s="549">
        <v>12770</v>
      </c>
      <c r="Q3686" s="549">
        <v>5</v>
      </c>
      <c r="R3686" s="549">
        <v>172</v>
      </c>
      <c r="S3686" s="548">
        <v>2257</v>
      </c>
      <c r="T3686" s="548"/>
      <c r="U3686" s="99"/>
    </row>
    <row r="3687" spans="1:21" ht="19.5" customHeight="1">
      <c r="A3687" s="545">
        <v>12771</v>
      </c>
      <c r="B3687" s="545" t="s">
        <v>12193</v>
      </c>
      <c r="C3687" s="545" t="s">
        <v>216</v>
      </c>
      <c r="D3687" s="546"/>
      <c r="E3687" s="171" t="str">
        <f t="shared" si="57"/>
        <v>1900</v>
      </c>
      <c r="F3687" s="547">
        <v>0</v>
      </c>
      <c r="G3687" s="548">
        <v>0</v>
      </c>
      <c r="H3687" s="547">
        <v>0</v>
      </c>
      <c r="I3687" s="545" t="s">
        <v>12717</v>
      </c>
      <c r="J3687" s="545"/>
      <c r="K3687" s="545" t="s">
        <v>17058</v>
      </c>
      <c r="L3687" s="545"/>
      <c r="M3687" s="548" t="s">
        <v>13758</v>
      </c>
      <c r="N3687" s="545" t="s">
        <v>13413</v>
      </c>
      <c r="O3687" s="545"/>
      <c r="P3687" s="549">
        <v>12771</v>
      </c>
      <c r="Q3687" s="549">
        <v>1</v>
      </c>
      <c r="R3687" s="549">
        <v>19</v>
      </c>
      <c r="S3687" s="548"/>
      <c r="T3687" s="548"/>
      <c r="U3687" s="99"/>
    </row>
    <row r="3688" spans="1:21" ht="19.5" customHeight="1">
      <c r="A3688" s="545">
        <v>12772</v>
      </c>
      <c r="B3688" s="545" t="s">
        <v>12194</v>
      </c>
      <c r="C3688" s="545" t="s">
        <v>216</v>
      </c>
      <c r="D3688" s="546"/>
      <c r="E3688" s="171" t="str">
        <f t="shared" si="57"/>
        <v>1900</v>
      </c>
      <c r="F3688" s="547">
        <v>0</v>
      </c>
      <c r="G3688" s="548">
        <v>0</v>
      </c>
      <c r="H3688" s="547">
        <v>0</v>
      </c>
      <c r="I3688" s="545" t="s">
        <v>12637</v>
      </c>
      <c r="J3688" s="545"/>
      <c r="K3688" s="545" t="s">
        <v>17059</v>
      </c>
      <c r="L3688" s="545"/>
      <c r="M3688" s="548" t="s">
        <v>13758</v>
      </c>
      <c r="N3688" s="545" t="s">
        <v>13413</v>
      </c>
      <c r="O3688" s="545"/>
      <c r="P3688" s="549">
        <v>12772</v>
      </c>
      <c r="Q3688" s="549">
        <v>1</v>
      </c>
      <c r="R3688" s="549">
        <v>13</v>
      </c>
      <c r="S3688" s="548"/>
      <c r="T3688" s="548"/>
      <c r="U3688" s="99"/>
    </row>
    <row r="3689" spans="1:21" ht="19.5" customHeight="1">
      <c r="A3689" s="545">
        <v>12773</v>
      </c>
      <c r="B3689" s="545" t="s">
        <v>12195</v>
      </c>
      <c r="C3689" s="545" t="s">
        <v>216</v>
      </c>
      <c r="D3689" s="546"/>
      <c r="E3689" s="171" t="str">
        <f t="shared" si="57"/>
        <v>1900</v>
      </c>
      <c r="F3689" s="547">
        <v>0</v>
      </c>
      <c r="G3689" s="548">
        <v>0</v>
      </c>
      <c r="H3689" s="547">
        <v>0</v>
      </c>
      <c r="I3689" s="545" t="s">
        <v>12637</v>
      </c>
      <c r="J3689" s="545"/>
      <c r="K3689" s="545" t="s">
        <v>17060</v>
      </c>
      <c r="L3689" s="545"/>
      <c r="M3689" s="548" t="s">
        <v>13758</v>
      </c>
      <c r="N3689" s="545" t="s">
        <v>13413</v>
      </c>
      <c r="O3689" s="545"/>
      <c r="P3689" s="549">
        <v>12773</v>
      </c>
      <c r="Q3689" s="549">
        <v>1</v>
      </c>
      <c r="R3689" s="549">
        <v>13</v>
      </c>
      <c r="S3689" s="548"/>
      <c r="T3689" s="548"/>
      <c r="U3689" s="99"/>
    </row>
    <row r="3690" spans="1:21" ht="19.5" customHeight="1">
      <c r="A3690" s="545">
        <v>12774</v>
      </c>
      <c r="B3690" s="545" t="s">
        <v>12164</v>
      </c>
      <c r="C3690" s="545" t="s">
        <v>216</v>
      </c>
      <c r="D3690" s="546">
        <v>44588</v>
      </c>
      <c r="E3690" s="171" t="str">
        <f t="shared" si="57"/>
        <v>2022</v>
      </c>
      <c r="F3690" s="547">
        <v>1068874.01</v>
      </c>
      <c r="G3690" s="548">
        <v>0.19</v>
      </c>
      <c r="H3690" s="547">
        <v>898213.45</v>
      </c>
      <c r="I3690" s="545" t="s">
        <v>12658</v>
      </c>
      <c r="J3690" s="545" t="s">
        <v>13297</v>
      </c>
      <c r="K3690" s="545" t="s">
        <v>17061</v>
      </c>
      <c r="L3690" s="545"/>
      <c r="M3690" s="548" t="s">
        <v>13868</v>
      </c>
      <c r="N3690" s="545" t="s">
        <v>13413</v>
      </c>
      <c r="O3690" s="545"/>
      <c r="P3690" s="549">
        <v>12774</v>
      </c>
      <c r="Q3690" s="549">
        <v>2</v>
      </c>
      <c r="R3690" s="549">
        <v>9</v>
      </c>
      <c r="S3690" s="548">
        <v>2257</v>
      </c>
      <c r="T3690" s="548"/>
      <c r="U3690" s="99"/>
    </row>
    <row r="3691" spans="1:21" ht="19.5" customHeight="1">
      <c r="A3691" s="545">
        <v>12775</v>
      </c>
      <c r="B3691" s="545" t="s">
        <v>12166</v>
      </c>
      <c r="C3691" s="545" t="s">
        <v>216</v>
      </c>
      <c r="D3691" s="546">
        <v>44585</v>
      </c>
      <c r="E3691" s="171" t="str">
        <f t="shared" si="57"/>
        <v>2022</v>
      </c>
      <c r="F3691" s="547">
        <v>792150</v>
      </c>
      <c r="G3691" s="548">
        <v>0.19</v>
      </c>
      <c r="H3691" s="547">
        <v>665672.27</v>
      </c>
      <c r="I3691" s="545" t="s">
        <v>12658</v>
      </c>
      <c r="J3691" s="545" t="s">
        <v>13297</v>
      </c>
      <c r="K3691" s="545" t="s">
        <v>17062</v>
      </c>
      <c r="L3691" s="545"/>
      <c r="M3691" s="548" t="s">
        <v>13868</v>
      </c>
      <c r="N3691" s="545" t="s">
        <v>13413</v>
      </c>
      <c r="O3691" s="545"/>
      <c r="P3691" s="549">
        <v>12775</v>
      </c>
      <c r="Q3691" s="549">
        <v>2</v>
      </c>
      <c r="R3691" s="549">
        <v>9</v>
      </c>
      <c r="S3691" s="548">
        <v>2257</v>
      </c>
      <c r="T3691" s="548"/>
      <c r="U3691" s="99"/>
    </row>
    <row r="3692" spans="1:21" ht="19.5" customHeight="1">
      <c r="A3692" s="545">
        <v>12776</v>
      </c>
      <c r="B3692" s="545" t="s">
        <v>12196</v>
      </c>
      <c r="C3692" s="545" t="s">
        <v>216</v>
      </c>
      <c r="D3692" s="546">
        <v>46052</v>
      </c>
      <c r="E3692" s="171" t="str">
        <f t="shared" si="57"/>
        <v>2026</v>
      </c>
      <c r="F3692" s="547">
        <v>236776</v>
      </c>
      <c r="G3692" s="548">
        <v>0.19</v>
      </c>
      <c r="H3692" s="547">
        <v>198971.43</v>
      </c>
      <c r="I3692" s="545" t="s">
        <v>12755</v>
      </c>
      <c r="J3692" s="545" t="s">
        <v>13307</v>
      </c>
      <c r="K3692" s="545" t="s">
        <v>17063</v>
      </c>
      <c r="L3692" s="545"/>
      <c r="M3692" s="548" t="s">
        <v>13758</v>
      </c>
      <c r="N3692" s="545" t="s">
        <v>13413</v>
      </c>
      <c r="O3692" s="545"/>
      <c r="P3692" s="549">
        <v>12776</v>
      </c>
      <c r="Q3692" s="549">
        <v>1</v>
      </c>
      <c r="R3692" s="549">
        <v>132</v>
      </c>
      <c r="S3692" s="548">
        <v>2228</v>
      </c>
      <c r="T3692" s="548"/>
      <c r="U3692" s="99"/>
    </row>
    <row r="3693" spans="1:21" ht="19.5" customHeight="1">
      <c r="A3693" s="545">
        <v>12777</v>
      </c>
      <c r="B3693" s="545" t="s">
        <v>12197</v>
      </c>
      <c r="C3693" s="545" t="s">
        <v>216</v>
      </c>
      <c r="D3693" s="546"/>
      <c r="E3693" s="171" t="str">
        <f t="shared" si="57"/>
        <v>1900</v>
      </c>
      <c r="F3693" s="547">
        <v>0</v>
      </c>
      <c r="G3693" s="548">
        <v>0</v>
      </c>
      <c r="H3693" s="547">
        <v>0</v>
      </c>
      <c r="I3693" s="545" t="s">
        <v>12715</v>
      </c>
      <c r="J3693" s="545"/>
      <c r="K3693" s="545" t="s">
        <v>17064</v>
      </c>
      <c r="L3693" s="545"/>
      <c r="M3693" s="548" t="s">
        <v>13758</v>
      </c>
      <c r="N3693" s="545" t="s">
        <v>13413</v>
      </c>
      <c r="O3693" s="545"/>
      <c r="P3693" s="549">
        <v>12777</v>
      </c>
      <c r="Q3693" s="549">
        <v>1</v>
      </c>
      <c r="R3693" s="549">
        <v>129</v>
      </c>
      <c r="S3693" s="548"/>
      <c r="T3693" s="548"/>
      <c r="U3693" s="99"/>
    </row>
    <row r="3694" spans="1:21" ht="19.5" customHeight="1">
      <c r="A3694" s="545">
        <v>12779</v>
      </c>
      <c r="B3694" s="545" t="s">
        <v>12160</v>
      </c>
      <c r="C3694" s="545" t="s">
        <v>216</v>
      </c>
      <c r="D3694" s="546">
        <v>44592</v>
      </c>
      <c r="E3694" s="171" t="str">
        <f t="shared" si="57"/>
        <v>2022</v>
      </c>
      <c r="F3694" s="547">
        <v>3816939.01</v>
      </c>
      <c r="G3694" s="548">
        <v>0.19</v>
      </c>
      <c r="H3694" s="547">
        <v>3207511.77</v>
      </c>
      <c r="I3694" s="545" t="s">
        <v>12752</v>
      </c>
      <c r="J3694" s="545" t="s">
        <v>13297</v>
      </c>
      <c r="K3694" s="545" t="s">
        <v>17065</v>
      </c>
      <c r="L3694" s="545"/>
      <c r="M3694" s="548" t="s">
        <v>13758</v>
      </c>
      <c r="N3694" s="545" t="s">
        <v>13413</v>
      </c>
      <c r="O3694" s="545"/>
      <c r="P3694" s="549">
        <v>12779</v>
      </c>
      <c r="Q3694" s="549">
        <v>1</v>
      </c>
      <c r="R3694" s="549">
        <v>167</v>
      </c>
      <c r="S3694" s="548">
        <v>2257</v>
      </c>
      <c r="T3694" s="548"/>
      <c r="U3694" s="99"/>
    </row>
    <row r="3695" spans="1:21" ht="19.5" customHeight="1">
      <c r="A3695" s="545">
        <v>12780</v>
      </c>
      <c r="B3695" s="545" t="s">
        <v>12161</v>
      </c>
      <c r="C3695" s="545" t="s">
        <v>4504</v>
      </c>
      <c r="D3695" s="546">
        <v>44594</v>
      </c>
      <c r="E3695" s="171" t="str">
        <f t="shared" si="57"/>
        <v>2022</v>
      </c>
      <c r="F3695" s="547">
        <v>1508254</v>
      </c>
      <c r="G3695" s="548">
        <v>0.19</v>
      </c>
      <c r="H3695" s="547">
        <v>1267440.3400000001</v>
      </c>
      <c r="I3695" s="545" t="s">
        <v>12741</v>
      </c>
      <c r="J3695" s="545" t="s">
        <v>13297</v>
      </c>
      <c r="K3695" s="545"/>
      <c r="L3695" s="545"/>
      <c r="M3695" s="548" t="s">
        <v>13758</v>
      </c>
      <c r="N3695" s="545" t="s">
        <v>13413</v>
      </c>
      <c r="O3695" s="545"/>
      <c r="P3695" s="549">
        <v>12780</v>
      </c>
      <c r="Q3695" s="549">
        <v>1</v>
      </c>
      <c r="R3695" s="549">
        <v>37</v>
      </c>
      <c r="S3695" s="548">
        <v>2257</v>
      </c>
      <c r="T3695" s="548"/>
      <c r="U3695" s="99"/>
    </row>
    <row r="3696" spans="1:21" ht="19.5" customHeight="1">
      <c r="A3696" s="545">
        <v>12781</v>
      </c>
      <c r="B3696" s="545" t="s">
        <v>12165</v>
      </c>
      <c r="C3696" s="545" t="s">
        <v>4504</v>
      </c>
      <c r="D3696" s="546">
        <v>44594</v>
      </c>
      <c r="E3696" s="171" t="str">
        <f t="shared" si="57"/>
        <v>2022</v>
      </c>
      <c r="F3696" s="547">
        <v>991677</v>
      </c>
      <c r="G3696" s="548">
        <v>0.19</v>
      </c>
      <c r="H3696" s="547">
        <v>833342.02</v>
      </c>
      <c r="I3696" s="545" t="s">
        <v>12741</v>
      </c>
      <c r="J3696" s="545" t="s">
        <v>13297</v>
      </c>
      <c r="K3696" s="545"/>
      <c r="L3696" s="545"/>
      <c r="M3696" s="548" t="s">
        <v>13843</v>
      </c>
      <c r="N3696" s="545" t="s">
        <v>13413</v>
      </c>
      <c r="O3696" s="545"/>
      <c r="P3696" s="549">
        <v>12781</v>
      </c>
      <c r="Q3696" s="549">
        <v>5</v>
      </c>
      <c r="R3696" s="549">
        <v>37</v>
      </c>
      <c r="S3696" s="548">
        <v>2257</v>
      </c>
      <c r="T3696" s="548"/>
      <c r="U3696" s="99"/>
    </row>
    <row r="3697" spans="1:21" ht="19.5" customHeight="1">
      <c r="A3697" s="545">
        <v>12782</v>
      </c>
      <c r="B3697" s="545" t="s">
        <v>12163</v>
      </c>
      <c r="C3697" s="545" t="s">
        <v>4504</v>
      </c>
      <c r="D3697" s="546">
        <v>44594</v>
      </c>
      <c r="E3697" s="171" t="str">
        <f t="shared" si="57"/>
        <v>2022</v>
      </c>
      <c r="F3697" s="547">
        <v>1168953.01</v>
      </c>
      <c r="G3697" s="548">
        <v>0.19</v>
      </c>
      <c r="H3697" s="547">
        <v>982313.45</v>
      </c>
      <c r="I3697" s="545" t="s">
        <v>12741</v>
      </c>
      <c r="J3697" s="545" t="s">
        <v>13297</v>
      </c>
      <c r="K3697" s="545"/>
      <c r="L3697" s="545"/>
      <c r="M3697" s="548" t="s">
        <v>13843</v>
      </c>
      <c r="N3697" s="545" t="s">
        <v>13413</v>
      </c>
      <c r="O3697" s="545"/>
      <c r="P3697" s="549">
        <v>12782</v>
      </c>
      <c r="Q3697" s="549">
        <v>5</v>
      </c>
      <c r="R3697" s="549">
        <v>37</v>
      </c>
      <c r="S3697" s="548">
        <v>2257</v>
      </c>
      <c r="T3697" s="548"/>
      <c r="U3697" s="99"/>
    </row>
    <row r="3698" spans="1:21" ht="19.5" customHeight="1">
      <c r="A3698" s="545">
        <v>12783</v>
      </c>
      <c r="B3698" s="545" t="s">
        <v>12162</v>
      </c>
      <c r="C3698" s="545" t="s">
        <v>4504</v>
      </c>
      <c r="D3698" s="546">
        <v>44594</v>
      </c>
      <c r="E3698" s="171" t="str">
        <f t="shared" si="57"/>
        <v>2022</v>
      </c>
      <c r="F3698" s="547">
        <v>1168953.01</v>
      </c>
      <c r="G3698" s="548">
        <v>0.19</v>
      </c>
      <c r="H3698" s="547">
        <v>982313.45</v>
      </c>
      <c r="I3698" s="545" t="s">
        <v>12741</v>
      </c>
      <c r="J3698" s="545" t="s">
        <v>13297</v>
      </c>
      <c r="K3698" s="545" t="s">
        <v>17066</v>
      </c>
      <c r="L3698" s="545"/>
      <c r="M3698" s="548" t="s">
        <v>13843</v>
      </c>
      <c r="N3698" s="545" t="s">
        <v>13413</v>
      </c>
      <c r="O3698" s="545"/>
      <c r="P3698" s="549">
        <v>12783</v>
      </c>
      <c r="Q3698" s="549">
        <v>5</v>
      </c>
      <c r="R3698" s="549">
        <v>37</v>
      </c>
      <c r="S3698" s="548">
        <v>2257</v>
      </c>
      <c r="T3698" s="548"/>
      <c r="U3698" s="99"/>
    </row>
    <row r="3699" spans="1:21" ht="19.5" customHeight="1">
      <c r="A3699" s="545">
        <v>12784</v>
      </c>
      <c r="B3699" s="545" t="s">
        <v>12167</v>
      </c>
      <c r="C3699" s="545" t="s">
        <v>4504</v>
      </c>
      <c r="D3699" s="546">
        <v>44594</v>
      </c>
      <c r="E3699" s="171" t="str">
        <f t="shared" si="57"/>
        <v>2022</v>
      </c>
      <c r="F3699" s="547">
        <v>74005.009999999995</v>
      </c>
      <c r="G3699" s="548">
        <v>0.19</v>
      </c>
      <c r="H3699" s="547">
        <v>62189.08</v>
      </c>
      <c r="I3699" s="545" t="s">
        <v>12741</v>
      </c>
      <c r="J3699" s="545" t="s">
        <v>13297</v>
      </c>
      <c r="K3699" s="545" t="s">
        <v>17067</v>
      </c>
      <c r="L3699" s="545"/>
      <c r="M3699" s="548" t="s">
        <v>13843</v>
      </c>
      <c r="N3699" s="545" t="s">
        <v>13413</v>
      </c>
      <c r="O3699" s="545"/>
      <c r="P3699" s="549">
        <v>12784</v>
      </c>
      <c r="Q3699" s="549">
        <v>5</v>
      </c>
      <c r="R3699" s="549">
        <v>37</v>
      </c>
      <c r="S3699" s="548">
        <v>2257</v>
      </c>
      <c r="T3699" s="548"/>
      <c r="U3699" s="99"/>
    </row>
    <row r="3700" spans="1:21" ht="19.5" customHeight="1">
      <c r="A3700" s="545">
        <v>12785</v>
      </c>
      <c r="B3700" s="545" t="s">
        <v>12227</v>
      </c>
      <c r="C3700" s="545" t="s">
        <v>209</v>
      </c>
      <c r="D3700" s="546">
        <v>44589</v>
      </c>
      <c r="E3700" s="171" t="str">
        <f t="shared" si="57"/>
        <v>2022</v>
      </c>
      <c r="F3700" s="547">
        <v>120381</v>
      </c>
      <c r="G3700" s="548">
        <v>0.19</v>
      </c>
      <c r="H3700" s="547">
        <v>101160.5</v>
      </c>
      <c r="I3700" s="545" t="s">
        <v>12732</v>
      </c>
      <c r="J3700" s="545" t="s">
        <v>13297</v>
      </c>
      <c r="K3700" s="545" t="s">
        <v>17068</v>
      </c>
      <c r="L3700" s="545"/>
      <c r="M3700" s="548" t="s">
        <v>13758</v>
      </c>
      <c r="N3700" s="545" t="s">
        <v>13413</v>
      </c>
      <c r="O3700" s="545"/>
      <c r="P3700" s="549">
        <v>12785</v>
      </c>
      <c r="Q3700" s="549">
        <v>1</v>
      </c>
      <c r="R3700" s="549">
        <v>122</v>
      </c>
      <c r="S3700" s="548">
        <v>2257</v>
      </c>
      <c r="T3700" s="548"/>
      <c r="U3700" s="99"/>
    </row>
    <row r="3701" spans="1:21" ht="19.5" customHeight="1">
      <c r="A3701" s="545">
        <v>12786</v>
      </c>
      <c r="B3701" s="545" t="s">
        <v>12204</v>
      </c>
      <c r="C3701" s="545" t="s">
        <v>216</v>
      </c>
      <c r="D3701" s="546">
        <v>44601</v>
      </c>
      <c r="E3701" s="171" t="str">
        <f t="shared" si="57"/>
        <v>2022</v>
      </c>
      <c r="F3701" s="547">
        <v>134486.01</v>
      </c>
      <c r="G3701" s="548">
        <v>0.19</v>
      </c>
      <c r="H3701" s="547">
        <v>113013.45</v>
      </c>
      <c r="I3701" s="545" t="s">
        <v>12686</v>
      </c>
      <c r="J3701" s="545" t="s">
        <v>13297</v>
      </c>
      <c r="K3701" s="545"/>
      <c r="L3701" s="545"/>
      <c r="M3701" s="548" t="s">
        <v>13758</v>
      </c>
      <c r="N3701" s="545" t="s">
        <v>13413</v>
      </c>
      <c r="O3701" s="545"/>
      <c r="P3701" s="549">
        <v>12786</v>
      </c>
      <c r="Q3701" s="549">
        <v>1</v>
      </c>
      <c r="R3701" s="549">
        <v>131</v>
      </c>
      <c r="S3701" s="548">
        <v>2257</v>
      </c>
      <c r="T3701" s="548"/>
      <c r="U3701" s="99"/>
    </row>
    <row r="3702" spans="1:21" ht="19.5" customHeight="1">
      <c r="A3702" s="545">
        <v>12787</v>
      </c>
      <c r="B3702" s="545" t="s">
        <v>12228</v>
      </c>
      <c r="C3702" s="545" t="s">
        <v>221</v>
      </c>
      <c r="D3702" s="546">
        <v>44592</v>
      </c>
      <c r="E3702" s="171" t="str">
        <f t="shared" si="57"/>
        <v>2022</v>
      </c>
      <c r="F3702" s="547">
        <v>11011</v>
      </c>
      <c r="G3702" s="548">
        <v>0.19</v>
      </c>
      <c r="H3702" s="547">
        <v>9252.94</v>
      </c>
      <c r="I3702" s="545" t="s">
        <v>12966</v>
      </c>
      <c r="J3702" s="545" t="s">
        <v>13297</v>
      </c>
      <c r="K3702" s="545"/>
      <c r="L3702" s="545"/>
      <c r="M3702" s="548" t="s">
        <v>13758</v>
      </c>
      <c r="N3702" s="545" t="s">
        <v>13413</v>
      </c>
      <c r="O3702" s="545"/>
      <c r="P3702" s="549">
        <v>12787</v>
      </c>
      <c r="Q3702" s="549">
        <v>1</v>
      </c>
      <c r="R3702" s="549">
        <v>41</v>
      </c>
      <c r="S3702" s="548">
        <v>2257</v>
      </c>
      <c r="T3702" s="548"/>
      <c r="U3702" s="99"/>
    </row>
    <row r="3703" spans="1:21" ht="19.5" customHeight="1">
      <c r="A3703" s="545">
        <v>12788</v>
      </c>
      <c r="B3703" s="545" t="s">
        <v>12215</v>
      </c>
      <c r="C3703" s="545" t="s">
        <v>216</v>
      </c>
      <c r="D3703" s="546">
        <v>44588</v>
      </c>
      <c r="E3703" s="171" t="str">
        <f t="shared" si="57"/>
        <v>2022</v>
      </c>
      <c r="F3703" s="547">
        <v>125688</v>
      </c>
      <c r="G3703" s="548">
        <v>0.19</v>
      </c>
      <c r="H3703" s="547">
        <v>105620.17</v>
      </c>
      <c r="I3703" s="545" t="s">
        <v>12741</v>
      </c>
      <c r="J3703" s="545" t="s">
        <v>13297</v>
      </c>
      <c r="K3703" s="545" t="s">
        <v>17069</v>
      </c>
      <c r="L3703" s="545" t="s">
        <v>12215</v>
      </c>
      <c r="M3703" s="548" t="s">
        <v>13868</v>
      </c>
      <c r="N3703" s="545" t="s">
        <v>13413</v>
      </c>
      <c r="O3703" s="545"/>
      <c r="P3703" s="549">
        <v>12788</v>
      </c>
      <c r="Q3703" s="549">
        <v>2</v>
      </c>
      <c r="R3703" s="549">
        <v>37</v>
      </c>
      <c r="S3703" s="548">
        <v>2257</v>
      </c>
      <c r="T3703" s="548"/>
      <c r="U3703" s="99"/>
    </row>
    <row r="3704" spans="1:21" ht="19.5" customHeight="1">
      <c r="A3704" s="545">
        <v>12789</v>
      </c>
      <c r="B3704" s="545" t="s">
        <v>12229</v>
      </c>
      <c r="C3704" s="545" t="s">
        <v>209</v>
      </c>
      <c r="D3704" s="546">
        <v>44589</v>
      </c>
      <c r="E3704" s="171" t="str">
        <f t="shared" si="57"/>
        <v>2022</v>
      </c>
      <c r="F3704" s="547">
        <v>75978</v>
      </c>
      <c r="G3704" s="548">
        <v>0.19</v>
      </c>
      <c r="H3704" s="547">
        <v>63847.06</v>
      </c>
      <c r="I3704" s="545" t="s">
        <v>12746</v>
      </c>
      <c r="J3704" s="545" t="s">
        <v>13297</v>
      </c>
      <c r="K3704" s="545" t="s">
        <v>17070</v>
      </c>
      <c r="L3704" s="545"/>
      <c r="M3704" s="548" t="s">
        <v>13758</v>
      </c>
      <c r="N3704" s="545" t="s">
        <v>13413</v>
      </c>
      <c r="O3704" s="545"/>
      <c r="P3704" s="549">
        <v>12789</v>
      </c>
      <c r="Q3704" s="549">
        <v>1</v>
      </c>
      <c r="R3704" s="549">
        <v>29</v>
      </c>
      <c r="S3704" s="548">
        <v>2257</v>
      </c>
      <c r="T3704" s="548"/>
      <c r="U3704" s="99"/>
    </row>
    <row r="3705" spans="1:21" ht="19.5" customHeight="1">
      <c r="A3705" s="545">
        <v>12790</v>
      </c>
      <c r="B3705" s="545" t="s">
        <v>12230</v>
      </c>
      <c r="C3705" s="545" t="s">
        <v>216</v>
      </c>
      <c r="D3705" s="546">
        <v>44592</v>
      </c>
      <c r="E3705" s="171" t="str">
        <f t="shared" si="57"/>
        <v>2022</v>
      </c>
      <c r="F3705" s="547">
        <v>719246</v>
      </c>
      <c r="G3705" s="548">
        <v>0.19</v>
      </c>
      <c r="H3705" s="547">
        <v>604408.4</v>
      </c>
      <c r="I3705" s="545" t="s">
        <v>12967</v>
      </c>
      <c r="J3705" s="545" t="s">
        <v>13297</v>
      </c>
      <c r="K3705" s="545" t="s">
        <v>17071</v>
      </c>
      <c r="L3705" s="545"/>
      <c r="M3705" s="548" t="s">
        <v>13758</v>
      </c>
      <c r="N3705" s="545" t="s">
        <v>13413</v>
      </c>
      <c r="O3705" s="545"/>
      <c r="P3705" s="549">
        <v>12790</v>
      </c>
      <c r="Q3705" s="549">
        <v>1</v>
      </c>
      <c r="R3705" s="549">
        <v>61</v>
      </c>
      <c r="S3705" s="548">
        <v>2257</v>
      </c>
      <c r="T3705" s="548"/>
      <c r="U3705" s="99"/>
    </row>
    <row r="3706" spans="1:21" ht="19.5" customHeight="1">
      <c r="A3706" s="545">
        <v>12791</v>
      </c>
      <c r="B3706" s="545" t="s">
        <v>12231</v>
      </c>
      <c r="C3706" s="545" t="s">
        <v>216</v>
      </c>
      <c r="D3706" s="546">
        <v>44588</v>
      </c>
      <c r="E3706" s="171" t="str">
        <f t="shared" si="57"/>
        <v>2022</v>
      </c>
      <c r="F3706" s="547">
        <v>200673098</v>
      </c>
      <c r="G3706" s="548">
        <v>0.19</v>
      </c>
      <c r="H3706" s="547">
        <v>168632855.46000001</v>
      </c>
      <c r="I3706" s="545" t="s">
        <v>12762</v>
      </c>
      <c r="J3706" s="545" t="s">
        <v>13297</v>
      </c>
      <c r="K3706" s="545" t="s">
        <v>17072</v>
      </c>
      <c r="L3706" s="545"/>
      <c r="M3706" s="548" t="s">
        <v>13758</v>
      </c>
      <c r="N3706" s="545" t="s">
        <v>13413</v>
      </c>
      <c r="O3706" s="545"/>
      <c r="P3706" s="549">
        <v>12791</v>
      </c>
      <c r="Q3706" s="549">
        <v>1</v>
      </c>
      <c r="R3706" s="549">
        <v>8</v>
      </c>
      <c r="S3706" s="548">
        <v>2257</v>
      </c>
      <c r="T3706" s="548"/>
      <c r="U3706" s="99"/>
    </row>
    <row r="3707" spans="1:21" ht="19.5" customHeight="1">
      <c r="A3707" s="545">
        <v>12793</v>
      </c>
      <c r="B3707" s="545" t="s">
        <v>12221</v>
      </c>
      <c r="C3707" s="545" t="s">
        <v>216</v>
      </c>
      <c r="D3707" s="546">
        <v>46052</v>
      </c>
      <c r="E3707" s="171" t="str">
        <f t="shared" si="57"/>
        <v>2026</v>
      </c>
      <c r="F3707" s="547">
        <v>2605938</v>
      </c>
      <c r="G3707" s="548">
        <v>0.19</v>
      </c>
      <c r="H3707" s="547">
        <v>2189863.87</v>
      </c>
      <c r="I3707" s="545" t="s">
        <v>12637</v>
      </c>
      <c r="J3707" s="545" t="s">
        <v>13307</v>
      </c>
      <c r="K3707" s="545" t="s">
        <v>17073</v>
      </c>
      <c r="L3707" s="545"/>
      <c r="M3707" s="548" t="s">
        <v>13758</v>
      </c>
      <c r="N3707" s="545" t="s">
        <v>13413</v>
      </c>
      <c r="O3707" s="545"/>
      <c r="P3707" s="549">
        <v>12793</v>
      </c>
      <c r="Q3707" s="549">
        <v>1</v>
      </c>
      <c r="R3707" s="549">
        <v>13</v>
      </c>
      <c r="S3707" s="548">
        <v>2228</v>
      </c>
      <c r="T3707" s="548"/>
      <c r="U3707" s="99"/>
    </row>
    <row r="3708" spans="1:21" ht="19.5" customHeight="1">
      <c r="A3708" s="545">
        <v>12794</v>
      </c>
      <c r="B3708" s="545" t="s">
        <v>12232</v>
      </c>
      <c r="C3708" s="545" t="s">
        <v>437</v>
      </c>
      <c r="D3708" s="546">
        <v>44585</v>
      </c>
      <c r="E3708" s="171" t="str">
        <f t="shared" si="57"/>
        <v>2022</v>
      </c>
      <c r="F3708" s="547">
        <v>4949405.01</v>
      </c>
      <c r="G3708" s="548">
        <v>0.19</v>
      </c>
      <c r="H3708" s="547">
        <v>4159163.87</v>
      </c>
      <c r="I3708" s="545" t="s">
        <v>12670</v>
      </c>
      <c r="J3708" s="545" t="s">
        <v>13297</v>
      </c>
      <c r="K3708" s="545"/>
      <c r="L3708" s="545" t="s">
        <v>17074</v>
      </c>
      <c r="M3708" s="548" t="s">
        <v>13868</v>
      </c>
      <c r="N3708" s="545" t="s">
        <v>13413</v>
      </c>
      <c r="O3708" s="545"/>
      <c r="P3708" s="549">
        <v>12794</v>
      </c>
      <c r="Q3708" s="549">
        <v>2</v>
      </c>
      <c r="R3708" s="549">
        <v>24</v>
      </c>
      <c r="S3708" s="548">
        <v>2257</v>
      </c>
      <c r="T3708" s="548"/>
      <c r="U3708" s="99"/>
    </row>
    <row r="3709" spans="1:21" ht="19.5" customHeight="1">
      <c r="A3709" s="545">
        <v>12795</v>
      </c>
      <c r="B3709" s="545" t="s">
        <v>12233</v>
      </c>
      <c r="C3709" s="545" t="s">
        <v>4468</v>
      </c>
      <c r="D3709" s="546">
        <v>44591</v>
      </c>
      <c r="E3709" s="171" t="str">
        <f t="shared" si="57"/>
        <v>2022</v>
      </c>
      <c r="F3709" s="547">
        <v>29196</v>
      </c>
      <c r="G3709" s="548">
        <v>0.19</v>
      </c>
      <c r="H3709" s="547">
        <v>24534.45</v>
      </c>
      <c r="I3709" s="545" t="s">
        <v>12647</v>
      </c>
      <c r="J3709" s="545" t="s">
        <v>13297</v>
      </c>
      <c r="K3709" s="545"/>
      <c r="L3709" s="545"/>
      <c r="M3709" s="548" t="s">
        <v>13758</v>
      </c>
      <c r="N3709" s="545" t="s">
        <v>13413</v>
      </c>
      <c r="O3709" s="545"/>
      <c r="P3709" s="549">
        <v>12795</v>
      </c>
      <c r="Q3709" s="549">
        <v>1</v>
      </c>
      <c r="R3709" s="549">
        <v>26</v>
      </c>
      <c r="S3709" s="548">
        <v>2257</v>
      </c>
      <c r="T3709" s="548"/>
      <c r="U3709" s="99"/>
    </row>
    <row r="3710" spans="1:21" ht="19.5" customHeight="1">
      <c r="A3710" s="545">
        <v>12796</v>
      </c>
      <c r="B3710" s="545" t="s">
        <v>12205</v>
      </c>
      <c r="C3710" s="545" t="s">
        <v>216</v>
      </c>
      <c r="D3710" s="546">
        <v>46052</v>
      </c>
      <c r="E3710" s="171" t="str">
        <f t="shared" si="57"/>
        <v>2026</v>
      </c>
      <c r="F3710" s="547">
        <v>20661</v>
      </c>
      <c r="G3710" s="548">
        <v>0.19</v>
      </c>
      <c r="H3710" s="547">
        <v>17362.18</v>
      </c>
      <c r="I3710" s="545" t="s">
        <v>12683</v>
      </c>
      <c r="J3710" s="545" t="s">
        <v>13307</v>
      </c>
      <c r="K3710" s="545"/>
      <c r="L3710" s="545"/>
      <c r="M3710" s="548" t="s">
        <v>13758</v>
      </c>
      <c r="N3710" s="545" t="s">
        <v>13413</v>
      </c>
      <c r="O3710" s="545"/>
      <c r="P3710" s="549">
        <v>12796</v>
      </c>
      <c r="Q3710" s="549">
        <v>1</v>
      </c>
      <c r="R3710" s="549">
        <v>18</v>
      </c>
      <c r="S3710" s="548">
        <v>2228</v>
      </c>
      <c r="T3710" s="548"/>
      <c r="U3710" s="99"/>
    </row>
    <row r="3711" spans="1:21" ht="19.5" customHeight="1">
      <c r="A3711" s="545">
        <v>12797</v>
      </c>
      <c r="B3711" s="545" t="s">
        <v>12234</v>
      </c>
      <c r="C3711" s="545" t="s">
        <v>216</v>
      </c>
      <c r="D3711" s="546">
        <v>44592</v>
      </c>
      <c r="E3711" s="171" t="str">
        <f t="shared" si="57"/>
        <v>2022</v>
      </c>
      <c r="F3711" s="547">
        <v>10959</v>
      </c>
      <c r="G3711" s="548">
        <v>0.19</v>
      </c>
      <c r="H3711" s="547">
        <v>9209.24</v>
      </c>
      <c r="I3711" s="545" t="s">
        <v>12683</v>
      </c>
      <c r="J3711" s="545" t="s">
        <v>13297</v>
      </c>
      <c r="K3711" s="545"/>
      <c r="L3711" s="545"/>
      <c r="M3711" s="548" t="s">
        <v>13758</v>
      </c>
      <c r="N3711" s="545" t="s">
        <v>13413</v>
      </c>
      <c r="O3711" s="545"/>
      <c r="P3711" s="549">
        <v>12797</v>
      </c>
      <c r="Q3711" s="549">
        <v>1</v>
      </c>
      <c r="R3711" s="549">
        <v>18</v>
      </c>
      <c r="S3711" s="548">
        <v>2257</v>
      </c>
      <c r="T3711" s="548"/>
      <c r="U3711" s="99"/>
    </row>
    <row r="3712" spans="1:21" ht="19.5" customHeight="1">
      <c r="A3712" s="545">
        <v>12798</v>
      </c>
      <c r="B3712" s="545" t="s">
        <v>12257</v>
      </c>
      <c r="C3712" s="545" t="s">
        <v>216</v>
      </c>
      <c r="D3712" s="546">
        <v>44592</v>
      </c>
      <c r="E3712" s="171" t="str">
        <f t="shared" si="57"/>
        <v>2022</v>
      </c>
      <c r="F3712" s="547">
        <v>14786</v>
      </c>
      <c r="G3712" s="548">
        <v>0.19</v>
      </c>
      <c r="H3712" s="547">
        <v>12425.21</v>
      </c>
      <c r="I3712" s="545" t="s">
        <v>12683</v>
      </c>
      <c r="J3712" s="545" t="s">
        <v>13297</v>
      </c>
      <c r="K3712" s="545"/>
      <c r="L3712" s="545" t="s">
        <v>17075</v>
      </c>
      <c r="M3712" s="548" t="s">
        <v>13758</v>
      </c>
      <c r="N3712" s="545" t="s">
        <v>13413</v>
      </c>
      <c r="O3712" s="545"/>
      <c r="P3712" s="549">
        <v>12798</v>
      </c>
      <c r="Q3712" s="549">
        <v>1</v>
      </c>
      <c r="R3712" s="549">
        <v>18</v>
      </c>
      <c r="S3712" s="548">
        <v>2257</v>
      </c>
      <c r="T3712" s="548"/>
      <c r="U3712" s="99"/>
    </row>
    <row r="3713" spans="1:21" ht="19.5" customHeight="1">
      <c r="A3713" s="545">
        <v>12799</v>
      </c>
      <c r="B3713" s="545" t="s">
        <v>12256</v>
      </c>
      <c r="C3713" s="545" t="s">
        <v>216</v>
      </c>
      <c r="D3713" s="546">
        <v>44592</v>
      </c>
      <c r="E3713" s="171" t="str">
        <f t="shared" si="57"/>
        <v>2022</v>
      </c>
      <c r="F3713" s="547">
        <v>18484</v>
      </c>
      <c r="G3713" s="548">
        <v>0.19</v>
      </c>
      <c r="H3713" s="547">
        <v>15532.77</v>
      </c>
      <c r="I3713" s="545" t="s">
        <v>12683</v>
      </c>
      <c r="J3713" s="545" t="s">
        <v>13297</v>
      </c>
      <c r="K3713" s="545"/>
      <c r="L3713" s="545" t="s">
        <v>17076</v>
      </c>
      <c r="M3713" s="548" t="s">
        <v>13758</v>
      </c>
      <c r="N3713" s="545" t="s">
        <v>13413</v>
      </c>
      <c r="O3713" s="545"/>
      <c r="P3713" s="549">
        <v>12799</v>
      </c>
      <c r="Q3713" s="549">
        <v>1</v>
      </c>
      <c r="R3713" s="549">
        <v>18</v>
      </c>
      <c r="S3713" s="548">
        <v>2257</v>
      </c>
      <c r="T3713" s="548"/>
      <c r="U3713" s="99"/>
    </row>
    <row r="3714" spans="1:21" ht="19.5" customHeight="1">
      <c r="A3714" s="545">
        <v>12800</v>
      </c>
      <c r="B3714" s="545" t="s">
        <v>12216</v>
      </c>
      <c r="C3714" s="545" t="s">
        <v>216</v>
      </c>
      <c r="D3714" s="546">
        <v>44592</v>
      </c>
      <c r="E3714" s="171" t="str">
        <f t="shared" si="57"/>
        <v>2022</v>
      </c>
      <c r="F3714" s="547">
        <v>1056.01</v>
      </c>
      <c r="G3714" s="548">
        <v>0.19</v>
      </c>
      <c r="H3714" s="547">
        <v>887.4</v>
      </c>
      <c r="I3714" s="545" t="s">
        <v>12683</v>
      </c>
      <c r="J3714" s="545" t="s">
        <v>13297</v>
      </c>
      <c r="K3714" s="545"/>
      <c r="L3714" s="545" t="s">
        <v>17077</v>
      </c>
      <c r="M3714" s="548" t="s">
        <v>13758</v>
      </c>
      <c r="N3714" s="545" t="s">
        <v>13413</v>
      </c>
      <c r="O3714" s="545"/>
      <c r="P3714" s="549">
        <v>12800</v>
      </c>
      <c r="Q3714" s="549">
        <v>1</v>
      </c>
      <c r="R3714" s="549">
        <v>18</v>
      </c>
      <c r="S3714" s="548">
        <v>2257</v>
      </c>
      <c r="T3714" s="548"/>
      <c r="U3714" s="99"/>
    </row>
    <row r="3715" spans="1:21" ht="19.5" customHeight="1">
      <c r="A3715" s="545">
        <v>12801</v>
      </c>
      <c r="B3715" s="545" t="s">
        <v>12217</v>
      </c>
      <c r="C3715" s="545" t="s">
        <v>216</v>
      </c>
      <c r="D3715" s="546">
        <v>44592</v>
      </c>
      <c r="E3715" s="171" t="str">
        <f t="shared" si="57"/>
        <v>2022</v>
      </c>
      <c r="F3715" s="547">
        <v>1056.01</v>
      </c>
      <c r="G3715" s="548">
        <v>0.19</v>
      </c>
      <c r="H3715" s="547">
        <v>887.4</v>
      </c>
      <c r="I3715" s="545" t="s">
        <v>12683</v>
      </c>
      <c r="J3715" s="545" t="s">
        <v>13297</v>
      </c>
      <c r="K3715" s="545"/>
      <c r="L3715" s="545" t="s">
        <v>17078</v>
      </c>
      <c r="M3715" s="548" t="s">
        <v>13758</v>
      </c>
      <c r="N3715" s="545" t="s">
        <v>13413</v>
      </c>
      <c r="O3715" s="545"/>
      <c r="P3715" s="549">
        <v>12801</v>
      </c>
      <c r="Q3715" s="549">
        <v>1</v>
      </c>
      <c r="R3715" s="549">
        <v>18</v>
      </c>
      <c r="S3715" s="548">
        <v>2257</v>
      </c>
      <c r="T3715" s="548"/>
      <c r="U3715" s="99"/>
    </row>
    <row r="3716" spans="1:21" ht="19.5" customHeight="1">
      <c r="A3716" s="545">
        <v>12802</v>
      </c>
      <c r="B3716" s="545" t="s">
        <v>12218</v>
      </c>
      <c r="C3716" s="545" t="s">
        <v>216</v>
      </c>
      <c r="D3716" s="546">
        <v>44592</v>
      </c>
      <c r="E3716" s="171" t="str">
        <f t="shared" ref="E3716:E3779" si="58">TEXT(D3716,"YYYY")</f>
        <v>2022</v>
      </c>
      <c r="F3716" s="547">
        <v>1056.01</v>
      </c>
      <c r="G3716" s="548">
        <v>0.19</v>
      </c>
      <c r="H3716" s="547">
        <v>887.4</v>
      </c>
      <c r="I3716" s="545" t="s">
        <v>12683</v>
      </c>
      <c r="J3716" s="545" t="s">
        <v>13297</v>
      </c>
      <c r="K3716" s="545"/>
      <c r="L3716" s="545" t="s">
        <v>17079</v>
      </c>
      <c r="M3716" s="548" t="s">
        <v>13758</v>
      </c>
      <c r="N3716" s="545" t="s">
        <v>13413</v>
      </c>
      <c r="O3716" s="545"/>
      <c r="P3716" s="549">
        <v>12802</v>
      </c>
      <c r="Q3716" s="549">
        <v>1</v>
      </c>
      <c r="R3716" s="549">
        <v>18</v>
      </c>
      <c r="S3716" s="548">
        <v>2257</v>
      </c>
      <c r="T3716" s="548"/>
      <c r="U3716" s="99"/>
    </row>
    <row r="3717" spans="1:21" ht="19.5" customHeight="1">
      <c r="A3717" s="545">
        <v>12803</v>
      </c>
      <c r="B3717" s="545" t="s">
        <v>12206</v>
      </c>
      <c r="C3717" s="545" t="s">
        <v>216</v>
      </c>
      <c r="D3717" s="546">
        <v>44592</v>
      </c>
      <c r="E3717" s="171" t="str">
        <f t="shared" si="58"/>
        <v>2022</v>
      </c>
      <c r="F3717" s="547">
        <v>17849</v>
      </c>
      <c r="G3717" s="548">
        <v>0.19</v>
      </c>
      <c r="H3717" s="547">
        <v>14999.16</v>
      </c>
      <c r="I3717" s="545" t="s">
        <v>12683</v>
      </c>
      <c r="J3717" s="545" t="s">
        <v>13297</v>
      </c>
      <c r="K3717" s="545"/>
      <c r="L3717" s="545"/>
      <c r="M3717" s="548" t="s">
        <v>13758</v>
      </c>
      <c r="N3717" s="545" t="s">
        <v>13413</v>
      </c>
      <c r="O3717" s="545"/>
      <c r="P3717" s="549">
        <v>12803</v>
      </c>
      <c r="Q3717" s="549">
        <v>1</v>
      </c>
      <c r="R3717" s="549">
        <v>18</v>
      </c>
      <c r="S3717" s="548">
        <v>2257</v>
      </c>
      <c r="T3717" s="548"/>
      <c r="U3717" s="99"/>
    </row>
    <row r="3718" spans="1:21" ht="19.5" customHeight="1">
      <c r="A3718" s="545">
        <v>12804</v>
      </c>
      <c r="B3718" s="545" t="s">
        <v>12198</v>
      </c>
      <c r="C3718" s="545" t="s">
        <v>209</v>
      </c>
      <c r="D3718" s="546">
        <v>44591</v>
      </c>
      <c r="E3718" s="171" t="str">
        <f t="shared" si="58"/>
        <v>2022</v>
      </c>
      <c r="F3718" s="547">
        <v>21065</v>
      </c>
      <c r="G3718" s="548">
        <v>0.19</v>
      </c>
      <c r="H3718" s="547">
        <v>17701.68</v>
      </c>
      <c r="I3718" s="545" t="s">
        <v>12647</v>
      </c>
      <c r="J3718" s="545" t="s">
        <v>13297</v>
      </c>
      <c r="K3718" s="545"/>
      <c r="L3718" s="545"/>
      <c r="M3718" s="548" t="s">
        <v>13758</v>
      </c>
      <c r="N3718" s="545" t="s">
        <v>13413</v>
      </c>
      <c r="O3718" s="545"/>
      <c r="P3718" s="549">
        <v>12804</v>
      </c>
      <c r="Q3718" s="549">
        <v>1</v>
      </c>
      <c r="R3718" s="549">
        <v>26</v>
      </c>
      <c r="S3718" s="548">
        <v>2257</v>
      </c>
      <c r="T3718" s="548"/>
      <c r="U3718" s="99"/>
    </row>
    <row r="3719" spans="1:21" ht="19.5" customHeight="1">
      <c r="A3719" s="545">
        <v>12805</v>
      </c>
      <c r="B3719" s="545" t="s">
        <v>12235</v>
      </c>
      <c r="C3719" s="545" t="s">
        <v>216</v>
      </c>
      <c r="D3719" s="546">
        <v>44591</v>
      </c>
      <c r="E3719" s="171" t="str">
        <f t="shared" si="58"/>
        <v>2022</v>
      </c>
      <c r="F3719" s="547">
        <v>72141</v>
      </c>
      <c r="G3719" s="548">
        <v>0.19</v>
      </c>
      <c r="H3719" s="547">
        <v>60622.69</v>
      </c>
      <c r="I3719" s="545" t="s">
        <v>12647</v>
      </c>
      <c r="J3719" s="545" t="s">
        <v>13297</v>
      </c>
      <c r="K3719" s="545"/>
      <c r="L3719" s="545" t="s">
        <v>17080</v>
      </c>
      <c r="M3719" s="548" t="s">
        <v>13758</v>
      </c>
      <c r="N3719" s="545" t="s">
        <v>13413</v>
      </c>
      <c r="O3719" s="545"/>
      <c r="P3719" s="549">
        <v>12805</v>
      </c>
      <c r="Q3719" s="549">
        <v>1</v>
      </c>
      <c r="R3719" s="549">
        <v>26</v>
      </c>
      <c r="S3719" s="548">
        <v>2257</v>
      </c>
      <c r="T3719" s="548"/>
      <c r="U3719" s="99"/>
    </row>
    <row r="3720" spans="1:21" ht="19.5" customHeight="1">
      <c r="A3720" s="545">
        <v>12806</v>
      </c>
      <c r="B3720" s="545" t="s">
        <v>12236</v>
      </c>
      <c r="C3720" s="545" t="s">
        <v>216</v>
      </c>
      <c r="D3720" s="546">
        <v>44591</v>
      </c>
      <c r="E3720" s="171" t="str">
        <f t="shared" si="58"/>
        <v>2022</v>
      </c>
      <c r="F3720" s="547">
        <v>28697</v>
      </c>
      <c r="G3720" s="548">
        <v>0.19</v>
      </c>
      <c r="H3720" s="547">
        <v>24115.13</v>
      </c>
      <c r="I3720" s="545" t="s">
        <v>12647</v>
      </c>
      <c r="J3720" s="545" t="s">
        <v>13297</v>
      </c>
      <c r="K3720" s="545"/>
      <c r="L3720" s="545" t="s">
        <v>17081</v>
      </c>
      <c r="M3720" s="548" t="s">
        <v>13758</v>
      </c>
      <c r="N3720" s="545" t="s">
        <v>13413</v>
      </c>
      <c r="O3720" s="545"/>
      <c r="P3720" s="549">
        <v>12806</v>
      </c>
      <c r="Q3720" s="549">
        <v>1</v>
      </c>
      <c r="R3720" s="549">
        <v>26</v>
      </c>
      <c r="S3720" s="548">
        <v>2257</v>
      </c>
      <c r="T3720" s="548"/>
      <c r="U3720" s="99"/>
    </row>
    <row r="3721" spans="1:21" ht="19.5" customHeight="1">
      <c r="A3721" s="545">
        <v>12807</v>
      </c>
      <c r="B3721" s="545" t="s">
        <v>12199</v>
      </c>
      <c r="C3721" s="545" t="s">
        <v>206</v>
      </c>
      <c r="D3721" s="546">
        <v>44592</v>
      </c>
      <c r="E3721" s="171" t="str">
        <f t="shared" si="58"/>
        <v>2022</v>
      </c>
      <c r="F3721" s="547">
        <v>58773.01</v>
      </c>
      <c r="G3721" s="548">
        <v>0.19</v>
      </c>
      <c r="H3721" s="547">
        <v>49389.08</v>
      </c>
      <c r="I3721" s="545" t="s">
        <v>12683</v>
      </c>
      <c r="J3721" s="545" t="s">
        <v>13297</v>
      </c>
      <c r="K3721" s="545"/>
      <c r="L3721" s="545" t="s">
        <v>17082</v>
      </c>
      <c r="M3721" s="548" t="s">
        <v>13758</v>
      </c>
      <c r="N3721" s="545" t="s">
        <v>13413</v>
      </c>
      <c r="O3721" s="545"/>
      <c r="P3721" s="549">
        <v>12807</v>
      </c>
      <c r="Q3721" s="549">
        <v>1</v>
      </c>
      <c r="R3721" s="549">
        <v>18</v>
      </c>
      <c r="S3721" s="548">
        <v>2257</v>
      </c>
      <c r="T3721" s="548"/>
      <c r="U3721" s="99"/>
    </row>
    <row r="3722" spans="1:21" ht="19.5" customHeight="1">
      <c r="A3722" s="545">
        <v>12808</v>
      </c>
      <c r="B3722" s="545" t="s">
        <v>12200</v>
      </c>
      <c r="C3722" s="545" t="s">
        <v>786</v>
      </c>
      <c r="D3722" s="546"/>
      <c r="E3722" s="171" t="str">
        <f t="shared" si="58"/>
        <v>1900</v>
      </c>
      <c r="F3722" s="547">
        <v>0</v>
      </c>
      <c r="G3722" s="548">
        <v>0</v>
      </c>
      <c r="H3722" s="547">
        <v>0</v>
      </c>
      <c r="I3722" s="545" t="s">
        <v>12683</v>
      </c>
      <c r="J3722" s="545"/>
      <c r="K3722" s="545"/>
      <c r="L3722" s="545" t="s">
        <v>17083</v>
      </c>
      <c r="M3722" s="548" t="s">
        <v>13758</v>
      </c>
      <c r="N3722" s="545" t="s">
        <v>13413</v>
      </c>
      <c r="O3722" s="545"/>
      <c r="P3722" s="549">
        <v>12808</v>
      </c>
      <c r="Q3722" s="549">
        <v>1</v>
      </c>
      <c r="R3722" s="549">
        <v>18</v>
      </c>
      <c r="S3722" s="548"/>
      <c r="T3722" s="548"/>
      <c r="U3722" s="99"/>
    </row>
    <row r="3723" spans="1:21" ht="19.5" customHeight="1">
      <c r="A3723" s="545">
        <v>12809</v>
      </c>
      <c r="B3723" s="545" t="s">
        <v>12237</v>
      </c>
      <c r="C3723" s="545" t="s">
        <v>216</v>
      </c>
      <c r="D3723" s="546">
        <v>44591</v>
      </c>
      <c r="E3723" s="171" t="str">
        <f t="shared" si="58"/>
        <v>2022</v>
      </c>
      <c r="F3723" s="547">
        <v>138007</v>
      </c>
      <c r="G3723" s="548">
        <v>0.19</v>
      </c>
      <c r="H3723" s="547">
        <v>115972.27</v>
      </c>
      <c r="I3723" s="545" t="s">
        <v>12647</v>
      </c>
      <c r="J3723" s="545" t="s">
        <v>13297</v>
      </c>
      <c r="K3723" s="545"/>
      <c r="L3723" s="545" t="s">
        <v>17084</v>
      </c>
      <c r="M3723" s="548" t="s">
        <v>13758</v>
      </c>
      <c r="N3723" s="545" t="s">
        <v>13413</v>
      </c>
      <c r="O3723" s="545"/>
      <c r="P3723" s="549">
        <v>12809</v>
      </c>
      <c r="Q3723" s="549">
        <v>1</v>
      </c>
      <c r="R3723" s="549">
        <v>26</v>
      </c>
      <c r="S3723" s="548">
        <v>2257</v>
      </c>
      <c r="T3723" s="548"/>
      <c r="U3723" s="99"/>
    </row>
    <row r="3724" spans="1:21" ht="19.5" customHeight="1">
      <c r="A3724" s="545">
        <v>12810</v>
      </c>
      <c r="B3724" s="545" t="s">
        <v>12207</v>
      </c>
      <c r="C3724" s="545" t="s">
        <v>216</v>
      </c>
      <c r="D3724" s="546">
        <v>44591</v>
      </c>
      <c r="E3724" s="171" t="str">
        <f t="shared" si="58"/>
        <v>2022</v>
      </c>
      <c r="F3724" s="547">
        <v>89645</v>
      </c>
      <c r="G3724" s="548">
        <v>0.19</v>
      </c>
      <c r="H3724" s="547">
        <v>75331.929999999993</v>
      </c>
      <c r="I3724" s="545" t="s">
        <v>12647</v>
      </c>
      <c r="J3724" s="545" t="s">
        <v>13297</v>
      </c>
      <c r="K3724" s="545"/>
      <c r="L3724" s="545" t="s">
        <v>17085</v>
      </c>
      <c r="M3724" s="548" t="s">
        <v>13758</v>
      </c>
      <c r="N3724" s="545" t="s">
        <v>13413</v>
      </c>
      <c r="O3724" s="545"/>
      <c r="P3724" s="549">
        <v>12810</v>
      </c>
      <c r="Q3724" s="549">
        <v>1</v>
      </c>
      <c r="R3724" s="549">
        <v>26</v>
      </c>
      <c r="S3724" s="548">
        <v>2257</v>
      </c>
      <c r="T3724" s="548"/>
      <c r="U3724" s="99"/>
    </row>
    <row r="3725" spans="1:21" ht="19.5" customHeight="1">
      <c r="A3725" s="545">
        <v>12811</v>
      </c>
      <c r="B3725" s="545" t="s">
        <v>12238</v>
      </c>
      <c r="C3725" s="545" t="s">
        <v>216</v>
      </c>
      <c r="D3725" s="546">
        <v>44591</v>
      </c>
      <c r="E3725" s="171" t="str">
        <f t="shared" si="58"/>
        <v>2022</v>
      </c>
      <c r="F3725" s="547">
        <v>51643</v>
      </c>
      <c r="G3725" s="548">
        <v>0.19</v>
      </c>
      <c r="H3725" s="547">
        <v>43397.48</v>
      </c>
      <c r="I3725" s="545" t="s">
        <v>12647</v>
      </c>
      <c r="J3725" s="545" t="s">
        <v>13297</v>
      </c>
      <c r="K3725" s="545"/>
      <c r="L3725" s="545" t="s">
        <v>17086</v>
      </c>
      <c r="M3725" s="548" t="s">
        <v>13758</v>
      </c>
      <c r="N3725" s="545" t="s">
        <v>13413</v>
      </c>
      <c r="O3725" s="545"/>
      <c r="P3725" s="549">
        <v>12811</v>
      </c>
      <c r="Q3725" s="549">
        <v>1</v>
      </c>
      <c r="R3725" s="549">
        <v>26</v>
      </c>
      <c r="S3725" s="548">
        <v>2257</v>
      </c>
      <c r="T3725" s="548"/>
      <c r="U3725" s="99"/>
    </row>
    <row r="3726" spans="1:21" ht="19.5" customHeight="1">
      <c r="A3726" s="545">
        <v>12812</v>
      </c>
      <c r="B3726" s="545" t="s">
        <v>12208</v>
      </c>
      <c r="C3726" s="545" t="s">
        <v>216</v>
      </c>
      <c r="D3726" s="546">
        <v>44591</v>
      </c>
      <c r="E3726" s="171" t="str">
        <f t="shared" si="58"/>
        <v>2022</v>
      </c>
      <c r="F3726" s="547">
        <v>158536</v>
      </c>
      <c r="G3726" s="548">
        <v>0.19</v>
      </c>
      <c r="H3726" s="547">
        <v>133223.53</v>
      </c>
      <c r="I3726" s="545" t="s">
        <v>12647</v>
      </c>
      <c r="J3726" s="545" t="s">
        <v>13297</v>
      </c>
      <c r="K3726" s="545"/>
      <c r="L3726" s="545" t="s">
        <v>17087</v>
      </c>
      <c r="M3726" s="548" t="s">
        <v>13758</v>
      </c>
      <c r="N3726" s="545" t="s">
        <v>13413</v>
      </c>
      <c r="O3726" s="545"/>
      <c r="P3726" s="549">
        <v>12812</v>
      </c>
      <c r="Q3726" s="549">
        <v>1</v>
      </c>
      <c r="R3726" s="549">
        <v>26</v>
      </c>
      <c r="S3726" s="548">
        <v>2257</v>
      </c>
      <c r="T3726" s="548"/>
      <c r="U3726" s="99"/>
    </row>
    <row r="3727" spans="1:21" ht="19.5" customHeight="1">
      <c r="A3727" s="545">
        <v>12813</v>
      </c>
      <c r="B3727" s="545" t="s">
        <v>12209</v>
      </c>
      <c r="C3727" s="545" t="s">
        <v>216</v>
      </c>
      <c r="D3727" s="546">
        <v>44591</v>
      </c>
      <c r="E3727" s="171" t="str">
        <f t="shared" si="58"/>
        <v>2022</v>
      </c>
      <c r="F3727" s="547">
        <v>117254</v>
      </c>
      <c r="G3727" s="548">
        <v>0.19</v>
      </c>
      <c r="H3727" s="547">
        <v>98532.77</v>
      </c>
      <c r="I3727" s="545" t="s">
        <v>12647</v>
      </c>
      <c r="J3727" s="545" t="s">
        <v>13297</v>
      </c>
      <c r="K3727" s="545"/>
      <c r="L3727" s="545"/>
      <c r="M3727" s="548" t="s">
        <v>13758</v>
      </c>
      <c r="N3727" s="545" t="s">
        <v>13413</v>
      </c>
      <c r="O3727" s="545"/>
      <c r="P3727" s="549">
        <v>12813</v>
      </c>
      <c r="Q3727" s="549">
        <v>1</v>
      </c>
      <c r="R3727" s="549">
        <v>26</v>
      </c>
      <c r="S3727" s="548">
        <v>2257</v>
      </c>
      <c r="T3727" s="548"/>
      <c r="U3727" s="99"/>
    </row>
    <row r="3728" spans="1:21" ht="19.5" customHeight="1">
      <c r="A3728" s="545">
        <v>12814</v>
      </c>
      <c r="B3728" s="545" t="s">
        <v>12210</v>
      </c>
      <c r="C3728" s="545" t="s">
        <v>216</v>
      </c>
      <c r="D3728" s="546">
        <v>44591</v>
      </c>
      <c r="E3728" s="171" t="str">
        <f t="shared" si="58"/>
        <v>2022</v>
      </c>
      <c r="F3728" s="547">
        <v>77309</v>
      </c>
      <c r="G3728" s="548">
        <v>0.19</v>
      </c>
      <c r="H3728" s="547">
        <v>64965.55</v>
      </c>
      <c r="I3728" s="545" t="s">
        <v>12647</v>
      </c>
      <c r="J3728" s="545" t="s">
        <v>13297</v>
      </c>
      <c r="K3728" s="545"/>
      <c r="L3728" s="545" t="s">
        <v>17088</v>
      </c>
      <c r="M3728" s="548" t="s">
        <v>13758</v>
      </c>
      <c r="N3728" s="545" t="s">
        <v>13413</v>
      </c>
      <c r="O3728" s="545"/>
      <c r="P3728" s="549">
        <v>12814</v>
      </c>
      <c r="Q3728" s="549">
        <v>1</v>
      </c>
      <c r="R3728" s="549">
        <v>26</v>
      </c>
      <c r="S3728" s="548">
        <v>2257</v>
      </c>
      <c r="T3728" s="548"/>
      <c r="U3728" s="99"/>
    </row>
    <row r="3729" spans="1:21" ht="19.5" customHeight="1">
      <c r="A3729" s="545">
        <v>12815</v>
      </c>
      <c r="B3729" s="545" t="s">
        <v>12211</v>
      </c>
      <c r="C3729" s="545" t="s">
        <v>209</v>
      </c>
      <c r="D3729" s="546"/>
      <c r="E3729" s="171" t="str">
        <f t="shared" si="58"/>
        <v>1900</v>
      </c>
      <c r="F3729" s="547">
        <v>0</v>
      </c>
      <c r="G3729" s="548">
        <v>0</v>
      </c>
      <c r="H3729" s="547">
        <v>0</v>
      </c>
      <c r="I3729" s="545" t="s">
        <v>12778</v>
      </c>
      <c r="J3729" s="545"/>
      <c r="K3729" s="545" t="s">
        <v>17089</v>
      </c>
      <c r="L3729" s="545"/>
      <c r="M3729" s="548" t="s">
        <v>13758</v>
      </c>
      <c r="N3729" s="545" t="s">
        <v>13413</v>
      </c>
      <c r="O3729" s="545"/>
      <c r="P3729" s="549">
        <v>12815</v>
      </c>
      <c r="Q3729" s="549">
        <v>1</v>
      </c>
      <c r="R3729" s="549">
        <v>173</v>
      </c>
      <c r="S3729" s="548"/>
      <c r="T3729" s="548"/>
      <c r="U3729" s="99"/>
    </row>
    <row r="3730" spans="1:21" ht="19.5" customHeight="1">
      <c r="A3730" s="545">
        <v>12816</v>
      </c>
      <c r="B3730" s="545" t="s">
        <v>12358</v>
      </c>
      <c r="C3730" s="545" t="s">
        <v>216</v>
      </c>
      <c r="D3730" s="546">
        <v>44596</v>
      </c>
      <c r="E3730" s="171" t="str">
        <f t="shared" si="58"/>
        <v>2022</v>
      </c>
      <c r="F3730" s="547">
        <v>272057</v>
      </c>
      <c r="G3730" s="548">
        <v>0.19</v>
      </c>
      <c r="H3730" s="547">
        <v>228619.33</v>
      </c>
      <c r="I3730" s="545" t="s">
        <v>12670</v>
      </c>
      <c r="J3730" s="545" t="s">
        <v>13297</v>
      </c>
      <c r="K3730" s="545" t="s">
        <v>17090</v>
      </c>
      <c r="L3730" s="545"/>
      <c r="M3730" s="548" t="s">
        <v>13758</v>
      </c>
      <c r="N3730" s="545" t="s">
        <v>13413</v>
      </c>
      <c r="O3730" s="545"/>
      <c r="P3730" s="549">
        <v>12816</v>
      </c>
      <c r="Q3730" s="549">
        <v>1</v>
      </c>
      <c r="R3730" s="549">
        <v>24</v>
      </c>
      <c r="S3730" s="548">
        <v>2257</v>
      </c>
      <c r="T3730" s="548"/>
      <c r="U3730" s="99"/>
    </row>
    <row r="3731" spans="1:21" ht="19.5" customHeight="1">
      <c r="A3731" s="545">
        <v>12817</v>
      </c>
      <c r="B3731" s="545" t="s">
        <v>12402</v>
      </c>
      <c r="C3731" s="545" t="s">
        <v>216</v>
      </c>
      <c r="D3731" s="546">
        <v>44592</v>
      </c>
      <c r="E3731" s="171" t="str">
        <f t="shared" si="58"/>
        <v>2022</v>
      </c>
      <c r="F3731" s="547">
        <v>1362</v>
      </c>
      <c r="G3731" s="548">
        <v>0.19</v>
      </c>
      <c r="H3731" s="547">
        <v>1144.54</v>
      </c>
      <c r="I3731" s="545" t="s">
        <v>12683</v>
      </c>
      <c r="J3731" s="545" t="s">
        <v>13297</v>
      </c>
      <c r="K3731" s="545" t="s">
        <v>14906</v>
      </c>
      <c r="L3731" s="545"/>
      <c r="M3731" s="548" t="s">
        <v>13758</v>
      </c>
      <c r="N3731" s="545" t="s">
        <v>13413</v>
      </c>
      <c r="O3731" s="545"/>
      <c r="P3731" s="549">
        <v>12817</v>
      </c>
      <c r="Q3731" s="549">
        <v>1</v>
      </c>
      <c r="R3731" s="549">
        <v>18</v>
      </c>
      <c r="S3731" s="548">
        <v>2257</v>
      </c>
      <c r="T3731" s="548"/>
      <c r="U3731" s="99"/>
    </row>
    <row r="3732" spans="1:21" ht="19.5" customHeight="1">
      <c r="A3732" s="545">
        <v>12819</v>
      </c>
      <c r="B3732" s="545" t="s">
        <v>12359</v>
      </c>
      <c r="C3732" s="545" t="s">
        <v>216</v>
      </c>
      <c r="D3732" s="546">
        <v>44596</v>
      </c>
      <c r="E3732" s="171" t="str">
        <f t="shared" si="58"/>
        <v>2022</v>
      </c>
      <c r="F3732" s="547">
        <v>188532</v>
      </c>
      <c r="G3732" s="548">
        <v>0.19</v>
      </c>
      <c r="H3732" s="547">
        <v>158430.25</v>
      </c>
      <c r="I3732" s="545" t="s">
        <v>12670</v>
      </c>
      <c r="J3732" s="545" t="s">
        <v>13297</v>
      </c>
      <c r="K3732" s="545" t="s">
        <v>17091</v>
      </c>
      <c r="L3732" s="545"/>
      <c r="M3732" s="548" t="s">
        <v>13758</v>
      </c>
      <c r="N3732" s="545" t="s">
        <v>13413</v>
      </c>
      <c r="O3732" s="545"/>
      <c r="P3732" s="549">
        <v>12819</v>
      </c>
      <c r="Q3732" s="549">
        <v>1</v>
      </c>
      <c r="R3732" s="549">
        <v>24</v>
      </c>
      <c r="S3732" s="548">
        <v>2257</v>
      </c>
      <c r="T3732" s="548"/>
      <c r="U3732" s="99"/>
    </row>
    <row r="3733" spans="1:21" ht="19.5" customHeight="1">
      <c r="A3733" s="545">
        <v>12820</v>
      </c>
      <c r="B3733" s="545" t="s">
        <v>12501</v>
      </c>
      <c r="C3733" s="545" t="s">
        <v>216</v>
      </c>
      <c r="D3733" s="546">
        <v>44596</v>
      </c>
      <c r="E3733" s="171" t="str">
        <f t="shared" si="58"/>
        <v>2022</v>
      </c>
      <c r="F3733" s="547">
        <v>40136</v>
      </c>
      <c r="G3733" s="548">
        <v>0.19</v>
      </c>
      <c r="H3733" s="547">
        <v>33727.730000000003</v>
      </c>
      <c r="I3733" s="545" t="s">
        <v>12670</v>
      </c>
      <c r="J3733" s="545" t="s">
        <v>13297</v>
      </c>
      <c r="K3733" s="545" t="s">
        <v>17092</v>
      </c>
      <c r="L3733" s="545"/>
      <c r="M3733" s="548" t="s">
        <v>13758</v>
      </c>
      <c r="N3733" s="545" t="s">
        <v>13413</v>
      </c>
      <c r="O3733" s="545"/>
      <c r="P3733" s="549">
        <v>12820</v>
      </c>
      <c r="Q3733" s="549">
        <v>1</v>
      </c>
      <c r="R3733" s="549">
        <v>24</v>
      </c>
      <c r="S3733" s="548">
        <v>2257</v>
      </c>
      <c r="T3733" s="548"/>
      <c r="U3733" s="99"/>
    </row>
    <row r="3734" spans="1:21" ht="19.5" customHeight="1">
      <c r="A3734" s="545">
        <v>12822</v>
      </c>
      <c r="B3734" s="545" t="s">
        <v>12374</v>
      </c>
      <c r="C3734" s="545" t="s">
        <v>4504</v>
      </c>
      <c r="D3734" s="546">
        <v>44123</v>
      </c>
      <c r="E3734" s="171" t="str">
        <f t="shared" si="58"/>
        <v>2020</v>
      </c>
      <c r="F3734" s="547">
        <v>10591000</v>
      </c>
      <c r="G3734" s="548">
        <v>0.19</v>
      </c>
      <c r="H3734" s="547">
        <v>8900000</v>
      </c>
      <c r="I3734" s="545" t="s">
        <v>12668</v>
      </c>
      <c r="J3734" s="545" t="s">
        <v>13301</v>
      </c>
      <c r="K3734" s="545"/>
      <c r="L3734" s="545"/>
      <c r="M3734" s="548" t="s">
        <v>13868</v>
      </c>
      <c r="N3734" s="545" t="s">
        <v>13413</v>
      </c>
      <c r="O3734" s="545"/>
      <c r="P3734" s="549">
        <v>12822</v>
      </c>
      <c r="Q3734" s="549">
        <v>2</v>
      </c>
      <c r="R3734" s="549">
        <v>7</v>
      </c>
      <c r="S3734" s="548">
        <v>2221</v>
      </c>
      <c r="T3734" s="548"/>
      <c r="U3734" s="99"/>
    </row>
    <row r="3735" spans="1:21" ht="19.5" customHeight="1">
      <c r="A3735" s="545">
        <v>12824</v>
      </c>
      <c r="B3735" s="545" t="s">
        <v>12312</v>
      </c>
      <c r="C3735" s="545" t="s">
        <v>216</v>
      </c>
      <c r="D3735" s="546">
        <v>44603</v>
      </c>
      <c r="E3735" s="171" t="str">
        <f t="shared" si="58"/>
        <v>2022</v>
      </c>
      <c r="F3735" s="547">
        <v>11563278</v>
      </c>
      <c r="G3735" s="548">
        <v>0.19</v>
      </c>
      <c r="H3735" s="547">
        <v>9717040.3399999999</v>
      </c>
      <c r="I3735" s="545" t="s">
        <v>12678</v>
      </c>
      <c r="J3735" s="545" t="s">
        <v>13297</v>
      </c>
      <c r="K3735" s="545" t="s">
        <v>17093</v>
      </c>
      <c r="L3735" s="545"/>
      <c r="M3735" s="548" t="s">
        <v>13843</v>
      </c>
      <c r="N3735" s="545" t="s">
        <v>13413</v>
      </c>
      <c r="O3735" s="545"/>
      <c r="P3735" s="549">
        <v>12824</v>
      </c>
      <c r="Q3735" s="549">
        <v>5</v>
      </c>
      <c r="R3735" s="549">
        <v>23</v>
      </c>
      <c r="S3735" s="548">
        <v>2257</v>
      </c>
      <c r="T3735" s="548"/>
      <c r="U3735" s="99"/>
    </row>
    <row r="3736" spans="1:21" ht="19.5" customHeight="1">
      <c r="A3736" s="545">
        <v>12825</v>
      </c>
      <c r="B3736" s="545" t="s">
        <v>12311</v>
      </c>
      <c r="C3736" s="545" t="s">
        <v>216</v>
      </c>
      <c r="D3736" s="546">
        <v>44585</v>
      </c>
      <c r="E3736" s="171" t="str">
        <f t="shared" si="58"/>
        <v>2022</v>
      </c>
      <c r="F3736" s="547">
        <v>5027512</v>
      </c>
      <c r="G3736" s="548">
        <v>0.19</v>
      </c>
      <c r="H3736" s="547">
        <v>4224800</v>
      </c>
      <c r="I3736" s="545" t="s">
        <v>12678</v>
      </c>
      <c r="J3736" s="545" t="s">
        <v>13297</v>
      </c>
      <c r="K3736" s="545" t="s">
        <v>12311</v>
      </c>
      <c r="L3736" s="545"/>
      <c r="M3736" s="548" t="s">
        <v>13843</v>
      </c>
      <c r="N3736" s="545" t="s">
        <v>13413</v>
      </c>
      <c r="O3736" s="545"/>
      <c r="P3736" s="549">
        <v>12825</v>
      </c>
      <c r="Q3736" s="549">
        <v>5</v>
      </c>
      <c r="R3736" s="549">
        <v>23</v>
      </c>
      <c r="S3736" s="548">
        <v>2257</v>
      </c>
      <c r="T3736" s="548"/>
      <c r="U3736" s="99"/>
    </row>
    <row r="3737" spans="1:21" ht="19.5" customHeight="1">
      <c r="A3737" s="545">
        <v>12826</v>
      </c>
      <c r="B3737" s="545" t="s">
        <v>12310</v>
      </c>
      <c r="C3737" s="545" t="s">
        <v>216</v>
      </c>
      <c r="D3737" s="546">
        <v>44585</v>
      </c>
      <c r="E3737" s="171" t="str">
        <f t="shared" si="58"/>
        <v>2022</v>
      </c>
      <c r="F3737" s="547">
        <v>10055024</v>
      </c>
      <c r="G3737" s="548">
        <v>0.19</v>
      </c>
      <c r="H3737" s="547">
        <v>8449600</v>
      </c>
      <c r="I3737" s="545" t="s">
        <v>12678</v>
      </c>
      <c r="J3737" s="545" t="s">
        <v>13297</v>
      </c>
      <c r="K3737" s="545" t="s">
        <v>12310</v>
      </c>
      <c r="L3737" s="545"/>
      <c r="M3737" s="548" t="s">
        <v>13843</v>
      </c>
      <c r="N3737" s="545" t="s">
        <v>13413</v>
      </c>
      <c r="O3737" s="545"/>
      <c r="P3737" s="549">
        <v>12826</v>
      </c>
      <c r="Q3737" s="549">
        <v>5</v>
      </c>
      <c r="R3737" s="549">
        <v>23</v>
      </c>
      <c r="S3737" s="548">
        <v>2257</v>
      </c>
      <c r="T3737" s="548"/>
      <c r="U3737" s="99"/>
    </row>
    <row r="3738" spans="1:21" ht="19.5" customHeight="1">
      <c r="A3738" s="545">
        <v>12828</v>
      </c>
      <c r="B3738" s="545" t="s">
        <v>12541</v>
      </c>
      <c r="C3738" s="545" t="s">
        <v>209</v>
      </c>
      <c r="D3738" s="546">
        <v>44592</v>
      </c>
      <c r="E3738" s="171" t="str">
        <f t="shared" si="58"/>
        <v>2022</v>
      </c>
      <c r="F3738" s="547">
        <v>79758</v>
      </c>
      <c r="G3738" s="548">
        <v>0.19</v>
      </c>
      <c r="H3738" s="547">
        <v>67023.53</v>
      </c>
      <c r="I3738" s="545" t="s">
        <v>12648</v>
      </c>
      <c r="J3738" s="545" t="s">
        <v>13297</v>
      </c>
      <c r="K3738" s="545"/>
      <c r="L3738" s="545"/>
      <c r="M3738" s="548" t="s">
        <v>13758</v>
      </c>
      <c r="N3738" s="545" t="s">
        <v>13413</v>
      </c>
      <c r="O3738" s="545"/>
      <c r="P3738" s="549">
        <v>12828</v>
      </c>
      <c r="Q3738" s="549">
        <v>1</v>
      </c>
      <c r="R3738" s="549">
        <v>67</v>
      </c>
      <c r="S3738" s="548">
        <v>2257</v>
      </c>
      <c r="T3738" s="548"/>
      <c r="U3738" s="99"/>
    </row>
    <row r="3739" spans="1:21" ht="19.5" customHeight="1">
      <c r="A3739" s="545">
        <v>12830</v>
      </c>
      <c r="B3739" s="545" t="s">
        <v>12489</v>
      </c>
      <c r="C3739" s="545" t="s">
        <v>4468</v>
      </c>
      <c r="D3739" s="546">
        <v>44591</v>
      </c>
      <c r="E3739" s="171" t="str">
        <f t="shared" si="58"/>
        <v>2022</v>
      </c>
      <c r="F3739" s="547">
        <v>62844</v>
      </c>
      <c r="G3739" s="548">
        <v>0.19</v>
      </c>
      <c r="H3739" s="547">
        <v>52810.080000000002</v>
      </c>
      <c r="I3739" s="545" t="s">
        <v>12659</v>
      </c>
      <c r="J3739" s="545" t="s">
        <v>13297</v>
      </c>
      <c r="K3739" s="545"/>
      <c r="L3739" s="545"/>
      <c r="M3739" s="548" t="s">
        <v>13758</v>
      </c>
      <c r="N3739" s="545" t="s">
        <v>13413</v>
      </c>
      <c r="O3739" s="545"/>
      <c r="P3739" s="549">
        <v>12830</v>
      </c>
      <c r="Q3739" s="549">
        <v>1</v>
      </c>
      <c r="R3739" s="549">
        <v>116</v>
      </c>
      <c r="S3739" s="548">
        <v>2257</v>
      </c>
      <c r="T3739" s="548"/>
      <c r="U3739" s="99"/>
    </row>
    <row r="3740" spans="1:21" ht="19.5" customHeight="1">
      <c r="A3740" s="545">
        <v>12831</v>
      </c>
      <c r="B3740" s="545" t="s">
        <v>12491</v>
      </c>
      <c r="C3740" s="545" t="s">
        <v>206</v>
      </c>
      <c r="D3740" s="546">
        <v>44592</v>
      </c>
      <c r="E3740" s="171" t="str">
        <f t="shared" si="58"/>
        <v>2022</v>
      </c>
      <c r="F3740" s="547">
        <v>2228</v>
      </c>
      <c r="G3740" s="548">
        <v>0.19</v>
      </c>
      <c r="H3740" s="547">
        <v>1872.27</v>
      </c>
      <c r="I3740" s="545" t="s">
        <v>12648</v>
      </c>
      <c r="J3740" s="545" t="s">
        <v>13297</v>
      </c>
      <c r="K3740" s="545" t="s">
        <v>17094</v>
      </c>
      <c r="L3740" s="545"/>
      <c r="M3740" s="548" t="s">
        <v>13758</v>
      </c>
      <c r="N3740" s="545" t="s">
        <v>13413</v>
      </c>
      <c r="O3740" s="545"/>
      <c r="P3740" s="549">
        <v>12831</v>
      </c>
      <c r="Q3740" s="549">
        <v>1</v>
      </c>
      <c r="R3740" s="549">
        <v>67</v>
      </c>
      <c r="S3740" s="548">
        <v>2257</v>
      </c>
      <c r="T3740" s="548"/>
      <c r="U3740" s="99"/>
    </row>
    <row r="3741" spans="1:21" ht="19.5" customHeight="1">
      <c r="A3741" s="545">
        <v>12832</v>
      </c>
      <c r="B3741" s="545" t="s">
        <v>12347</v>
      </c>
      <c r="C3741" s="545" t="s">
        <v>216</v>
      </c>
      <c r="D3741" s="546">
        <v>44590</v>
      </c>
      <c r="E3741" s="171" t="str">
        <f t="shared" si="58"/>
        <v>2022</v>
      </c>
      <c r="F3741" s="547">
        <v>26405.01</v>
      </c>
      <c r="G3741" s="548">
        <v>0.19</v>
      </c>
      <c r="H3741" s="547">
        <v>22189.08</v>
      </c>
      <c r="I3741" s="545" t="s">
        <v>12701</v>
      </c>
      <c r="J3741" s="545" t="s">
        <v>13297</v>
      </c>
      <c r="K3741" s="545" t="s">
        <v>17095</v>
      </c>
      <c r="L3741" s="545"/>
      <c r="M3741" s="548" t="s">
        <v>13758</v>
      </c>
      <c r="N3741" s="545" t="s">
        <v>13413</v>
      </c>
      <c r="O3741" s="545"/>
      <c r="P3741" s="549">
        <v>12832</v>
      </c>
      <c r="Q3741" s="549">
        <v>1</v>
      </c>
      <c r="R3741" s="549">
        <v>10</v>
      </c>
      <c r="S3741" s="548">
        <v>2257</v>
      </c>
      <c r="T3741" s="548"/>
      <c r="U3741" s="99"/>
    </row>
    <row r="3742" spans="1:21" ht="19.5" customHeight="1">
      <c r="A3742" s="545">
        <v>12833</v>
      </c>
      <c r="B3742" s="545" t="s">
        <v>12333</v>
      </c>
      <c r="C3742" s="545" t="s">
        <v>6477</v>
      </c>
      <c r="D3742" s="546">
        <v>44590</v>
      </c>
      <c r="E3742" s="171" t="str">
        <f t="shared" si="58"/>
        <v>2022</v>
      </c>
      <c r="F3742" s="547">
        <v>23493</v>
      </c>
      <c r="G3742" s="548">
        <v>0.19</v>
      </c>
      <c r="H3742" s="547">
        <v>19742.02</v>
      </c>
      <c r="I3742" s="545" t="s">
        <v>12701</v>
      </c>
      <c r="J3742" s="545" t="s">
        <v>13297</v>
      </c>
      <c r="K3742" s="545" t="s">
        <v>17096</v>
      </c>
      <c r="L3742" s="545"/>
      <c r="M3742" s="548" t="s">
        <v>13758</v>
      </c>
      <c r="N3742" s="545" t="s">
        <v>13413</v>
      </c>
      <c r="O3742" s="545"/>
      <c r="P3742" s="549">
        <v>12833</v>
      </c>
      <c r="Q3742" s="549">
        <v>1</v>
      </c>
      <c r="R3742" s="549">
        <v>10</v>
      </c>
      <c r="S3742" s="548">
        <v>2257</v>
      </c>
      <c r="T3742" s="548"/>
      <c r="U3742" s="99"/>
    </row>
    <row r="3743" spans="1:21" ht="19.5" customHeight="1">
      <c r="A3743" s="545">
        <v>12834</v>
      </c>
      <c r="B3743" s="545" t="s">
        <v>12348</v>
      </c>
      <c r="C3743" s="545" t="s">
        <v>216</v>
      </c>
      <c r="D3743" s="546">
        <v>44590</v>
      </c>
      <c r="E3743" s="171" t="str">
        <f t="shared" si="58"/>
        <v>2022</v>
      </c>
      <c r="F3743" s="547">
        <v>25340</v>
      </c>
      <c r="G3743" s="548">
        <v>0.19</v>
      </c>
      <c r="H3743" s="547">
        <v>21294.12</v>
      </c>
      <c r="I3743" s="545" t="s">
        <v>12659</v>
      </c>
      <c r="J3743" s="545" t="s">
        <v>13297</v>
      </c>
      <c r="K3743" s="545" t="s">
        <v>17097</v>
      </c>
      <c r="L3743" s="545" t="s">
        <v>17097</v>
      </c>
      <c r="M3743" s="548" t="s">
        <v>13758</v>
      </c>
      <c r="N3743" s="545" t="s">
        <v>13413</v>
      </c>
      <c r="O3743" s="545"/>
      <c r="P3743" s="549">
        <v>12834</v>
      </c>
      <c r="Q3743" s="549">
        <v>1</v>
      </c>
      <c r="R3743" s="549">
        <v>116</v>
      </c>
      <c r="S3743" s="548">
        <v>2257</v>
      </c>
      <c r="T3743" s="548"/>
      <c r="U3743" s="99"/>
    </row>
    <row r="3744" spans="1:21" ht="19.5" customHeight="1">
      <c r="A3744" s="545">
        <v>12835</v>
      </c>
      <c r="B3744" s="545" t="s">
        <v>12296</v>
      </c>
      <c r="C3744" s="545" t="s">
        <v>216</v>
      </c>
      <c r="D3744" s="546">
        <v>44587</v>
      </c>
      <c r="E3744" s="171" t="str">
        <f t="shared" si="58"/>
        <v>2022</v>
      </c>
      <c r="F3744" s="547">
        <v>142594</v>
      </c>
      <c r="G3744" s="548">
        <v>0.19</v>
      </c>
      <c r="H3744" s="547">
        <v>119826.89</v>
      </c>
      <c r="I3744" s="545" t="s">
        <v>12655</v>
      </c>
      <c r="J3744" s="545" t="s">
        <v>13297</v>
      </c>
      <c r="K3744" s="545" t="s">
        <v>17098</v>
      </c>
      <c r="L3744" s="545"/>
      <c r="M3744" s="548" t="s">
        <v>13868</v>
      </c>
      <c r="N3744" s="545" t="s">
        <v>13413</v>
      </c>
      <c r="O3744" s="545"/>
      <c r="P3744" s="549">
        <v>12835</v>
      </c>
      <c r="Q3744" s="549">
        <v>2</v>
      </c>
      <c r="R3744" s="549">
        <v>109</v>
      </c>
      <c r="S3744" s="548">
        <v>2257</v>
      </c>
      <c r="T3744" s="548"/>
      <c r="U3744" s="99"/>
    </row>
    <row r="3745" spans="1:21" ht="19.5" customHeight="1">
      <c r="A3745" s="545">
        <v>12836</v>
      </c>
      <c r="B3745" s="545" t="s">
        <v>12295</v>
      </c>
      <c r="C3745" s="545" t="s">
        <v>216</v>
      </c>
      <c r="D3745" s="546">
        <v>44587</v>
      </c>
      <c r="E3745" s="171" t="str">
        <f t="shared" si="58"/>
        <v>2022</v>
      </c>
      <c r="F3745" s="547">
        <v>142547.01</v>
      </c>
      <c r="G3745" s="548">
        <v>0.19</v>
      </c>
      <c r="H3745" s="547">
        <v>119787.4</v>
      </c>
      <c r="I3745" s="545" t="s">
        <v>12655</v>
      </c>
      <c r="J3745" s="545" t="s">
        <v>13297</v>
      </c>
      <c r="K3745" s="545" t="s">
        <v>17099</v>
      </c>
      <c r="L3745" s="545"/>
      <c r="M3745" s="548" t="s">
        <v>13868</v>
      </c>
      <c r="N3745" s="545" t="s">
        <v>13413</v>
      </c>
      <c r="O3745" s="545"/>
      <c r="P3745" s="549">
        <v>12836</v>
      </c>
      <c r="Q3745" s="549">
        <v>2</v>
      </c>
      <c r="R3745" s="549">
        <v>109</v>
      </c>
      <c r="S3745" s="548">
        <v>2257</v>
      </c>
      <c r="T3745" s="548"/>
      <c r="U3745" s="99"/>
    </row>
    <row r="3746" spans="1:21" ht="19.5" customHeight="1">
      <c r="A3746" s="545">
        <v>12837</v>
      </c>
      <c r="B3746" s="545" t="s">
        <v>12331</v>
      </c>
      <c r="C3746" s="545" t="s">
        <v>216</v>
      </c>
      <c r="D3746" s="546">
        <v>44587</v>
      </c>
      <c r="E3746" s="171" t="str">
        <f t="shared" si="58"/>
        <v>2022</v>
      </c>
      <c r="F3746" s="547">
        <v>518858</v>
      </c>
      <c r="G3746" s="548">
        <v>0.19</v>
      </c>
      <c r="H3746" s="547">
        <v>436015.13</v>
      </c>
      <c r="I3746" s="545" t="s">
        <v>12700</v>
      </c>
      <c r="J3746" s="545" t="s">
        <v>13297</v>
      </c>
      <c r="K3746" s="545" t="s">
        <v>17100</v>
      </c>
      <c r="L3746" s="545"/>
      <c r="M3746" s="548" t="s">
        <v>13868</v>
      </c>
      <c r="N3746" s="545" t="s">
        <v>13413</v>
      </c>
      <c r="O3746" s="545"/>
      <c r="P3746" s="549">
        <v>12837</v>
      </c>
      <c r="Q3746" s="549">
        <v>2</v>
      </c>
      <c r="R3746" s="549">
        <v>117</v>
      </c>
      <c r="S3746" s="548">
        <v>2257</v>
      </c>
      <c r="T3746" s="548"/>
      <c r="U3746" s="99"/>
    </row>
    <row r="3747" spans="1:21" ht="19.5" customHeight="1">
      <c r="A3747" s="545">
        <v>12838</v>
      </c>
      <c r="B3747" s="545" t="s">
        <v>12332</v>
      </c>
      <c r="C3747" s="545" t="s">
        <v>216</v>
      </c>
      <c r="D3747" s="546">
        <v>44590</v>
      </c>
      <c r="E3747" s="171" t="str">
        <f t="shared" si="58"/>
        <v>2022</v>
      </c>
      <c r="F3747" s="547">
        <v>25183.01</v>
      </c>
      <c r="G3747" s="548">
        <v>0.19</v>
      </c>
      <c r="H3747" s="547">
        <v>21162.19</v>
      </c>
      <c r="I3747" s="545" t="s">
        <v>12659</v>
      </c>
      <c r="J3747" s="545" t="s">
        <v>13297</v>
      </c>
      <c r="K3747" s="545"/>
      <c r="L3747" s="545"/>
      <c r="M3747" s="548" t="s">
        <v>13758</v>
      </c>
      <c r="N3747" s="545" t="s">
        <v>13413</v>
      </c>
      <c r="O3747" s="545"/>
      <c r="P3747" s="549">
        <v>12838</v>
      </c>
      <c r="Q3747" s="549">
        <v>1</v>
      </c>
      <c r="R3747" s="549">
        <v>116</v>
      </c>
      <c r="S3747" s="548">
        <v>2257</v>
      </c>
      <c r="T3747" s="548"/>
      <c r="U3747" s="99"/>
    </row>
    <row r="3748" spans="1:21" ht="19.5" customHeight="1">
      <c r="A3748" s="545">
        <v>12839</v>
      </c>
      <c r="B3748" s="545" t="s">
        <v>12513</v>
      </c>
      <c r="C3748" s="545" t="s">
        <v>216</v>
      </c>
      <c r="D3748" s="546">
        <v>44588</v>
      </c>
      <c r="E3748" s="171" t="str">
        <f t="shared" si="58"/>
        <v>2022</v>
      </c>
      <c r="F3748" s="547">
        <v>917904</v>
      </c>
      <c r="G3748" s="548">
        <v>0.19</v>
      </c>
      <c r="H3748" s="547">
        <v>771347.9</v>
      </c>
      <c r="I3748" s="545" t="s">
        <v>12700</v>
      </c>
      <c r="J3748" s="545" t="s">
        <v>13297</v>
      </c>
      <c r="K3748" s="545" t="s">
        <v>17101</v>
      </c>
      <c r="L3748" s="545"/>
      <c r="M3748" s="548" t="s">
        <v>13868</v>
      </c>
      <c r="N3748" s="545" t="s">
        <v>13413</v>
      </c>
      <c r="O3748" s="545"/>
      <c r="P3748" s="549">
        <v>12839</v>
      </c>
      <c r="Q3748" s="549">
        <v>2</v>
      </c>
      <c r="R3748" s="549">
        <v>117</v>
      </c>
      <c r="S3748" s="548">
        <v>2257</v>
      </c>
      <c r="T3748" s="548"/>
      <c r="U3748" s="99"/>
    </row>
    <row r="3749" spans="1:21" ht="19.5" customHeight="1">
      <c r="A3749" s="545">
        <v>12840</v>
      </c>
      <c r="B3749" s="545" t="s">
        <v>12403</v>
      </c>
      <c r="C3749" s="545" t="s">
        <v>216</v>
      </c>
      <c r="D3749" s="546">
        <v>44590</v>
      </c>
      <c r="E3749" s="171" t="str">
        <f t="shared" si="58"/>
        <v>2022</v>
      </c>
      <c r="F3749" s="547">
        <v>1420</v>
      </c>
      <c r="G3749" s="548">
        <v>0.19</v>
      </c>
      <c r="H3749" s="547">
        <v>1193.28</v>
      </c>
      <c r="I3749" s="545" t="s">
        <v>12659</v>
      </c>
      <c r="J3749" s="545" t="s">
        <v>13297</v>
      </c>
      <c r="K3749" s="545" t="s">
        <v>17102</v>
      </c>
      <c r="L3749" s="545"/>
      <c r="M3749" s="548" t="s">
        <v>13758</v>
      </c>
      <c r="N3749" s="545" t="s">
        <v>13413</v>
      </c>
      <c r="O3749" s="545"/>
      <c r="P3749" s="549">
        <v>12840</v>
      </c>
      <c r="Q3749" s="549">
        <v>1</v>
      </c>
      <c r="R3749" s="549">
        <v>116</v>
      </c>
      <c r="S3749" s="548">
        <v>2257</v>
      </c>
      <c r="T3749" s="548"/>
      <c r="U3749" s="99"/>
    </row>
    <row r="3750" spans="1:21" ht="19.5" customHeight="1">
      <c r="A3750" s="545">
        <v>12841</v>
      </c>
      <c r="B3750" s="545" t="s">
        <v>12389</v>
      </c>
      <c r="C3750" s="545" t="s">
        <v>4552</v>
      </c>
      <c r="D3750" s="546">
        <v>44590</v>
      </c>
      <c r="E3750" s="171" t="str">
        <f t="shared" si="58"/>
        <v>2022</v>
      </c>
      <c r="F3750" s="547">
        <v>37027</v>
      </c>
      <c r="G3750" s="548">
        <v>0.19</v>
      </c>
      <c r="H3750" s="547">
        <v>31115.13</v>
      </c>
      <c r="I3750" s="545" t="s">
        <v>12701</v>
      </c>
      <c r="J3750" s="545" t="s">
        <v>13297</v>
      </c>
      <c r="K3750" s="545" t="s">
        <v>17103</v>
      </c>
      <c r="L3750" s="545"/>
      <c r="M3750" s="548" t="s">
        <v>13758</v>
      </c>
      <c r="N3750" s="545" t="s">
        <v>13413</v>
      </c>
      <c r="O3750" s="545"/>
      <c r="P3750" s="549">
        <v>12841</v>
      </c>
      <c r="Q3750" s="549">
        <v>1</v>
      </c>
      <c r="R3750" s="549">
        <v>10</v>
      </c>
      <c r="S3750" s="548">
        <v>2257</v>
      </c>
      <c r="T3750" s="548"/>
      <c r="U3750" s="99"/>
    </row>
    <row r="3751" spans="1:21" ht="19.5" customHeight="1">
      <c r="A3751" s="545">
        <v>12842</v>
      </c>
      <c r="B3751" s="545" t="s">
        <v>12305</v>
      </c>
      <c r="C3751" s="545" t="s">
        <v>216</v>
      </c>
      <c r="D3751" s="546">
        <v>44588</v>
      </c>
      <c r="E3751" s="171" t="str">
        <f t="shared" si="58"/>
        <v>2022</v>
      </c>
      <c r="F3751" s="547">
        <v>33820</v>
      </c>
      <c r="G3751" s="548">
        <v>0.19</v>
      </c>
      <c r="H3751" s="547">
        <v>28420.17</v>
      </c>
      <c r="I3751" s="545" t="s">
        <v>12658</v>
      </c>
      <c r="J3751" s="545" t="s">
        <v>13297</v>
      </c>
      <c r="K3751" s="545" t="s">
        <v>17104</v>
      </c>
      <c r="L3751" s="545"/>
      <c r="M3751" s="548" t="s">
        <v>13758</v>
      </c>
      <c r="N3751" s="545" t="s">
        <v>13413</v>
      </c>
      <c r="O3751" s="545"/>
      <c r="P3751" s="549">
        <v>12842</v>
      </c>
      <c r="Q3751" s="549">
        <v>1</v>
      </c>
      <c r="R3751" s="549">
        <v>9</v>
      </c>
      <c r="S3751" s="548">
        <v>2257</v>
      </c>
      <c r="T3751" s="548"/>
      <c r="U3751" s="99"/>
    </row>
    <row r="3752" spans="1:21" ht="19.5" customHeight="1">
      <c r="A3752" s="545">
        <v>12843</v>
      </c>
      <c r="B3752" s="545" t="s">
        <v>12304</v>
      </c>
      <c r="C3752" s="545" t="s">
        <v>216</v>
      </c>
      <c r="D3752" s="546">
        <v>44588</v>
      </c>
      <c r="E3752" s="171" t="str">
        <f t="shared" si="58"/>
        <v>2022</v>
      </c>
      <c r="F3752" s="547">
        <v>38917</v>
      </c>
      <c r="G3752" s="548">
        <v>0.19</v>
      </c>
      <c r="H3752" s="547">
        <v>32703.360000000001</v>
      </c>
      <c r="I3752" s="545" t="s">
        <v>12658</v>
      </c>
      <c r="J3752" s="545" t="s">
        <v>13297</v>
      </c>
      <c r="K3752" s="545" t="s">
        <v>17105</v>
      </c>
      <c r="L3752" s="545"/>
      <c r="M3752" s="548" t="s">
        <v>13758</v>
      </c>
      <c r="N3752" s="545" t="s">
        <v>13413</v>
      </c>
      <c r="O3752" s="545"/>
      <c r="P3752" s="549">
        <v>12843</v>
      </c>
      <c r="Q3752" s="549">
        <v>1</v>
      </c>
      <c r="R3752" s="549">
        <v>9</v>
      </c>
      <c r="S3752" s="548">
        <v>2257</v>
      </c>
      <c r="T3752" s="548"/>
      <c r="U3752" s="99"/>
    </row>
    <row r="3753" spans="1:21" ht="19.5" customHeight="1">
      <c r="A3753" s="545">
        <v>12844</v>
      </c>
      <c r="B3753" s="545" t="s">
        <v>12306</v>
      </c>
      <c r="C3753" s="545" t="s">
        <v>216</v>
      </c>
      <c r="D3753" s="546">
        <v>44588</v>
      </c>
      <c r="E3753" s="171" t="str">
        <f t="shared" si="58"/>
        <v>2022</v>
      </c>
      <c r="F3753" s="547">
        <v>41837</v>
      </c>
      <c r="G3753" s="548">
        <v>0.19</v>
      </c>
      <c r="H3753" s="547">
        <v>35157.14</v>
      </c>
      <c r="I3753" s="545" t="s">
        <v>12658</v>
      </c>
      <c r="J3753" s="545" t="s">
        <v>13297</v>
      </c>
      <c r="K3753" s="545" t="s">
        <v>17106</v>
      </c>
      <c r="L3753" s="545"/>
      <c r="M3753" s="548" t="s">
        <v>13758</v>
      </c>
      <c r="N3753" s="545" t="s">
        <v>13413</v>
      </c>
      <c r="O3753" s="545"/>
      <c r="P3753" s="549">
        <v>12844</v>
      </c>
      <c r="Q3753" s="549">
        <v>1</v>
      </c>
      <c r="R3753" s="549">
        <v>9</v>
      </c>
      <c r="S3753" s="548">
        <v>2257</v>
      </c>
      <c r="T3753" s="548"/>
      <c r="U3753" s="99"/>
    </row>
    <row r="3754" spans="1:21" ht="19.5" customHeight="1">
      <c r="A3754" s="545">
        <v>12845</v>
      </c>
      <c r="B3754" s="545" t="s">
        <v>12292</v>
      </c>
      <c r="C3754" s="545" t="s">
        <v>216</v>
      </c>
      <c r="D3754" s="546">
        <v>44592</v>
      </c>
      <c r="E3754" s="171" t="str">
        <f t="shared" si="58"/>
        <v>2022</v>
      </c>
      <c r="F3754" s="547">
        <v>99483</v>
      </c>
      <c r="G3754" s="548">
        <v>0.19</v>
      </c>
      <c r="H3754" s="547">
        <v>83599.16</v>
      </c>
      <c r="I3754" s="545" t="s">
        <v>12706</v>
      </c>
      <c r="J3754" s="545" t="s">
        <v>13297</v>
      </c>
      <c r="K3754" s="545" t="s">
        <v>17107</v>
      </c>
      <c r="L3754" s="545"/>
      <c r="M3754" s="548" t="s">
        <v>13758</v>
      </c>
      <c r="N3754" s="545" t="s">
        <v>13413</v>
      </c>
      <c r="O3754" s="545"/>
      <c r="P3754" s="549">
        <v>12845</v>
      </c>
      <c r="Q3754" s="549">
        <v>1</v>
      </c>
      <c r="R3754" s="549">
        <v>128</v>
      </c>
      <c r="S3754" s="548">
        <v>2257</v>
      </c>
      <c r="T3754" s="548"/>
      <c r="U3754" s="99"/>
    </row>
    <row r="3755" spans="1:21" ht="19.5" customHeight="1">
      <c r="A3755" s="545">
        <v>12846</v>
      </c>
      <c r="B3755" s="545" t="s">
        <v>12488</v>
      </c>
      <c r="C3755" s="545" t="s">
        <v>4468</v>
      </c>
      <c r="D3755" s="546">
        <v>44591</v>
      </c>
      <c r="E3755" s="171" t="str">
        <f t="shared" si="58"/>
        <v>2022</v>
      </c>
      <c r="F3755" s="547">
        <v>146706</v>
      </c>
      <c r="G3755" s="548">
        <v>0.19</v>
      </c>
      <c r="H3755" s="547">
        <v>123282.35</v>
      </c>
      <c r="I3755" s="545" t="s">
        <v>12659</v>
      </c>
      <c r="J3755" s="545" t="s">
        <v>13297</v>
      </c>
      <c r="K3755" s="545" t="s">
        <v>17108</v>
      </c>
      <c r="L3755" s="545"/>
      <c r="M3755" s="548" t="s">
        <v>13758</v>
      </c>
      <c r="N3755" s="545" t="s">
        <v>13413</v>
      </c>
      <c r="O3755" s="545"/>
      <c r="P3755" s="549">
        <v>12846</v>
      </c>
      <c r="Q3755" s="549">
        <v>1</v>
      </c>
      <c r="R3755" s="549">
        <v>116</v>
      </c>
      <c r="S3755" s="548">
        <v>2257</v>
      </c>
      <c r="T3755" s="548"/>
      <c r="U3755" s="99"/>
    </row>
    <row r="3756" spans="1:21" ht="19.5" customHeight="1">
      <c r="A3756" s="545">
        <v>12847</v>
      </c>
      <c r="B3756" s="545" t="s">
        <v>12387</v>
      </c>
      <c r="C3756" s="545" t="s">
        <v>4552</v>
      </c>
      <c r="D3756" s="546">
        <v>44590</v>
      </c>
      <c r="E3756" s="171" t="str">
        <f t="shared" si="58"/>
        <v>2022</v>
      </c>
      <c r="F3756" s="547">
        <v>63900</v>
      </c>
      <c r="G3756" s="548">
        <v>0.19</v>
      </c>
      <c r="H3756" s="547">
        <v>53697.48</v>
      </c>
      <c r="I3756" s="545" t="s">
        <v>12701</v>
      </c>
      <c r="J3756" s="545" t="s">
        <v>13297</v>
      </c>
      <c r="K3756" s="545" t="s">
        <v>17109</v>
      </c>
      <c r="L3756" s="545"/>
      <c r="M3756" s="548" t="s">
        <v>13758</v>
      </c>
      <c r="N3756" s="545" t="s">
        <v>13413</v>
      </c>
      <c r="O3756" s="545"/>
      <c r="P3756" s="549">
        <v>12847</v>
      </c>
      <c r="Q3756" s="549">
        <v>1</v>
      </c>
      <c r="R3756" s="549">
        <v>10</v>
      </c>
      <c r="S3756" s="548">
        <v>2257</v>
      </c>
      <c r="T3756" s="548"/>
      <c r="U3756" s="99"/>
    </row>
    <row r="3757" spans="1:21" ht="19.5" customHeight="1">
      <c r="A3757" s="545">
        <v>12848</v>
      </c>
      <c r="B3757" s="545" t="s">
        <v>12291</v>
      </c>
      <c r="C3757" s="545" t="s">
        <v>216</v>
      </c>
      <c r="D3757" s="546">
        <v>44589</v>
      </c>
      <c r="E3757" s="171" t="str">
        <f t="shared" si="58"/>
        <v>2022</v>
      </c>
      <c r="F3757" s="547">
        <v>18449</v>
      </c>
      <c r="G3757" s="548">
        <v>0.19</v>
      </c>
      <c r="H3757" s="547">
        <v>15503.36</v>
      </c>
      <c r="I3757" s="545" t="s">
        <v>12701</v>
      </c>
      <c r="J3757" s="545" t="s">
        <v>13297</v>
      </c>
      <c r="K3757" s="545" t="s">
        <v>17110</v>
      </c>
      <c r="L3757" s="545"/>
      <c r="M3757" s="548" t="s">
        <v>13758</v>
      </c>
      <c r="N3757" s="545" t="s">
        <v>13413</v>
      </c>
      <c r="O3757" s="545"/>
      <c r="P3757" s="549">
        <v>12848</v>
      </c>
      <c r="Q3757" s="549">
        <v>1</v>
      </c>
      <c r="R3757" s="549">
        <v>10</v>
      </c>
      <c r="S3757" s="548">
        <v>2257</v>
      </c>
      <c r="T3757" s="548"/>
      <c r="U3757" s="99"/>
    </row>
    <row r="3758" spans="1:21" ht="19.5" customHeight="1">
      <c r="A3758" s="545">
        <v>12849</v>
      </c>
      <c r="B3758" s="545" t="s">
        <v>12414</v>
      </c>
      <c r="C3758" s="545" t="s">
        <v>216</v>
      </c>
      <c r="D3758" s="546">
        <v>44602</v>
      </c>
      <c r="E3758" s="171" t="str">
        <f t="shared" si="58"/>
        <v>2022</v>
      </c>
      <c r="F3758" s="547">
        <v>33988</v>
      </c>
      <c r="G3758" s="548">
        <v>0.05</v>
      </c>
      <c r="H3758" s="547">
        <v>32369.52</v>
      </c>
      <c r="I3758" s="545" t="s">
        <v>12675</v>
      </c>
      <c r="J3758" s="545" t="s">
        <v>13297</v>
      </c>
      <c r="K3758" s="545" t="s">
        <v>12414</v>
      </c>
      <c r="L3758" s="545"/>
      <c r="M3758" s="548" t="s">
        <v>13758</v>
      </c>
      <c r="N3758" s="545" t="s">
        <v>13413</v>
      </c>
      <c r="O3758" s="545"/>
      <c r="P3758" s="549">
        <v>12849</v>
      </c>
      <c r="Q3758" s="549">
        <v>1</v>
      </c>
      <c r="R3758" s="549">
        <v>15</v>
      </c>
      <c r="S3758" s="548">
        <v>2257</v>
      </c>
      <c r="T3758" s="548"/>
      <c r="U3758" s="99"/>
    </row>
    <row r="3759" spans="1:21" ht="19.5" customHeight="1">
      <c r="A3759" s="545">
        <v>12850</v>
      </c>
      <c r="B3759" s="545" t="s">
        <v>12350</v>
      </c>
      <c r="C3759" s="545" t="s">
        <v>216</v>
      </c>
      <c r="D3759" s="546">
        <v>44587</v>
      </c>
      <c r="E3759" s="171" t="str">
        <f t="shared" si="58"/>
        <v>2022</v>
      </c>
      <c r="F3759" s="547">
        <v>284118</v>
      </c>
      <c r="G3759" s="548">
        <v>0.19</v>
      </c>
      <c r="H3759" s="547">
        <v>238754.62</v>
      </c>
      <c r="I3759" s="545" t="s">
        <v>12700</v>
      </c>
      <c r="J3759" s="545" t="s">
        <v>13297</v>
      </c>
      <c r="K3759" s="545" t="s">
        <v>17111</v>
      </c>
      <c r="L3759" s="545"/>
      <c r="M3759" s="548" t="s">
        <v>13868</v>
      </c>
      <c r="N3759" s="545" t="s">
        <v>13413</v>
      </c>
      <c r="O3759" s="545"/>
      <c r="P3759" s="549">
        <v>12850</v>
      </c>
      <c r="Q3759" s="549">
        <v>2</v>
      </c>
      <c r="R3759" s="549">
        <v>117</v>
      </c>
      <c r="S3759" s="548">
        <v>2257</v>
      </c>
      <c r="T3759" s="548"/>
      <c r="U3759" s="99"/>
    </row>
    <row r="3760" spans="1:21" ht="19.5" customHeight="1">
      <c r="A3760" s="545">
        <v>12852</v>
      </c>
      <c r="B3760" s="545" t="s">
        <v>12396</v>
      </c>
      <c r="C3760" s="545" t="s">
        <v>216</v>
      </c>
      <c r="D3760" s="546">
        <v>44592</v>
      </c>
      <c r="E3760" s="171" t="str">
        <f t="shared" si="58"/>
        <v>2022</v>
      </c>
      <c r="F3760" s="547">
        <v>107700</v>
      </c>
      <c r="G3760" s="548">
        <v>0.19</v>
      </c>
      <c r="H3760" s="547">
        <v>90504.2</v>
      </c>
      <c r="I3760" s="545" t="s">
        <v>12673</v>
      </c>
      <c r="J3760" s="545" t="s">
        <v>13297</v>
      </c>
      <c r="K3760" s="545" t="s">
        <v>12396</v>
      </c>
      <c r="L3760" s="545"/>
      <c r="M3760" s="548" t="s">
        <v>13758</v>
      </c>
      <c r="N3760" s="545" t="s">
        <v>13413</v>
      </c>
      <c r="O3760" s="545"/>
      <c r="P3760" s="549">
        <v>12852</v>
      </c>
      <c r="Q3760" s="549">
        <v>1</v>
      </c>
      <c r="R3760" s="549">
        <v>140</v>
      </c>
      <c r="S3760" s="548">
        <v>2257</v>
      </c>
      <c r="T3760" s="548"/>
      <c r="U3760" s="99"/>
    </row>
    <row r="3761" spans="1:21" ht="19.5" customHeight="1">
      <c r="A3761" s="545">
        <v>12857</v>
      </c>
      <c r="B3761" s="545" t="s">
        <v>12268</v>
      </c>
      <c r="C3761" s="545" t="s">
        <v>4504</v>
      </c>
      <c r="D3761" s="546">
        <v>44596</v>
      </c>
      <c r="E3761" s="171" t="str">
        <f t="shared" si="58"/>
        <v>2022</v>
      </c>
      <c r="F3761" s="547">
        <v>1445410</v>
      </c>
      <c r="G3761" s="548">
        <v>0.19</v>
      </c>
      <c r="H3761" s="547">
        <v>1214630.25</v>
      </c>
      <c r="I3761" s="545" t="s">
        <v>12668</v>
      </c>
      <c r="J3761" s="545" t="s">
        <v>13297</v>
      </c>
      <c r="K3761" s="545"/>
      <c r="L3761" s="545"/>
      <c r="M3761" s="548" t="s">
        <v>13758</v>
      </c>
      <c r="N3761" s="545" t="s">
        <v>13413</v>
      </c>
      <c r="O3761" s="545"/>
      <c r="P3761" s="549">
        <v>12857</v>
      </c>
      <c r="Q3761" s="549">
        <v>1</v>
      </c>
      <c r="R3761" s="549">
        <v>7</v>
      </c>
      <c r="S3761" s="548">
        <v>2257</v>
      </c>
      <c r="T3761" s="548"/>
      <c r="U3761" s="99"/>
    </row>
    <row r="3762" spans="1:21" ht="19.5" customHeight="1">
      <c r="A3762" s="545">
        <v>12858</v>
      </c>
      <c r="B3762" s="545" t="s">
        <v>12507</v>
      </c>
      <c r="C3762" s="545" t="s">
        <v>216</v>
      </c>
      <c r="D3762" s="546">
        <v>44592</v>
      </c>
      <c r="E3762" s="171" t="str">
        <f t="shared" si="58"/>
        <v>2022</v>
      </c>
      <c r="F3762" s="547">
        <v>314219</v>
      </c>
      <c r="G3762" s="548">
        <v>0.19</v>
      </c>
      <c r="H3762" s="547">
        <v>264049.58</v>
      </c>
      <c r="I3762" s="545" t="s">
        <v>12961</v>
      </c>
      <c r="J3762" s="545" t="s">
        <v>13297</v>
      </c>
      <c r="K3762" s="545"/>
      <c r="L3762" s="545"/>
      <c r="M3762" s="548" t="s">
        <v>13758</v>
      </c>
      <c r="N3762" s="545" t="s">
        <v>13413</v>
      </c>
      <c r="O3762" s="545"/>
      <c r="P3762" s="549">
        <v>12858</v>
      </c>
      <c r="Q3762" s="549">
        <v>1</v>
      </c>
      <c r="R3762" s="549">
        <v>169</v>
      </c>
      <c r="S3762" s="548">
        <v>2257</v>
      </c>
      <c r="T3762" s="548"/>
      <c r="U3762" s="99"/>
    </row>
    <row r="3763" spans="1:21" ht="19.5" customHeight="1">
      <c r="A3763" s="545">
        <v>12859</v>
      </c>
      <c r="B3763" s="545" t="s">
        <v>12366</v>
      </c>
      <c r="C3763" s="545" t="s">
        <v>216</v>
      </c>
      <c r="D3763" s="546">
        <v>44593</v>
      </c>
      <c r="E3763" s="171" t="str">
        <f t="shared" si="58"/>
        <v>2022</v>
      </c>
      <c r="F3763" s="547">
        <v>1796</v>
      </c>
      <c r="G3763" s="548">
        <v>0.19</v>
      </c>
      <c r="H3763" s="547">
        <v>1509.24</v>
      </c>
      <c r="I3763" s="545" t="s">
        <v>12996</v>
      </c>
      <c r="J3763" s="545" t="s">
        <v>13297</v>
      </c>
      <c r="K3763" s="545"/>
      <c r="L3763" s="545"/>
      <c r="M3763" s="548" t="s">
        <v>13758</v>
      </c>
      <c r="N3763" s="545" t="s">
        <v>13413</v>
      </c>
      <c r="O3763" s="545"/>
      <c r="P3763" s="549">
        <v>12859</v>
      </c>
      <c r="Q3763" s="549">
        <v>1</v>
      </c>
      <c r="R3763" s="549">
        <v>45</v>
      </c>
      <c r="S3763" s="548">
        <v>2257</v>
      </c>
      <c r="T3763" s="548"/>
      <c r="U3763" s="99"/>
    </row>
    <row r="3764" spans="1:21" ht="19.5" customHeight="1">
      <c r="A3764" s="545">
        <v>12860</v>
      </c>
      <c r="B3764" s="545" t="s">
        <v>12465</v>
      </c>
      <c r="C3764" s="545" t="s">
        <v>216</v>
      </c>
      <c r="D3764" s="546">
        <v>44588</v>
      </c>
      <c r="E3764" s="171" t="str">
        <f t="shared" si="58"/>
        <v>2022</v>
      </c>
      <c r="F3764" s="547">
        <v>13625</v>
      </c>
      <c r="G3764" s="548">
        <v>0.19</v>
      </c>
      <c r="H3764" s="547">
        <v>11449.58</v>
      </c>
      <c r="I3764" s="545" t="s">
        <v>12679</v>
      </c>
      <c r="J3764" s="545" t="s">
        <v>13297</v>
      </c>
      <c r="K3764" s="545" t="s">
        <v>17112</v>
      </c>
      <c r="L3764" s="545"/>
      <c r="M3764" s="548" t="s">
        <v>13758</v>
      </c>
      <c r="N3764" s="545" t="s">
        <v>13413</v>
      </c>
      <c r="O3764" s="545"/>
      <c r="P3764" s="549">
        <v>12860</v>
      </c>
      <c r="Q3764" s="549">
        <v>1</v>
      </c>
      <c r="R3764" s="549">
        <v>88</v>
      </c>
      <c r="S3764" s="548">
        <v>2257</v>
      </c>
      <c r="T3764" s="548"/>
      <c r="U3764" s="99"/>
    </row>
    <row r="3765" spans="1:21" ht="19.5" customHeight="1">
      <c r="A3765" s="545">
        <v>12861</v>
      </c>
      <c r="B3765" s="545" t="s">
        <v>12368</v>
      </c>
      <c r="C3765" s="545" t="s">
        <v>786</v>
      </c>
      <c r="D3765" s="546">
        <v>44725</v>
      </c>
      <c r="E3765" s="171" t="str">
        <f t="shared" si="58"/>
        <v>2022</v>
      </c>
      <c r="F3765" s="547">
        <v>35859</v>
      </c>
      <c r="G3765" s="548">
        <v>0.19</v>
      </c>
      <c r="H3765" s="547">
        <v>30133.61</v>
      </c>
      <c r="I3765" s="545" t="s">
        <v>12756</v>
      </c>
      <c r="J3765" s="545" t="s">
        <v>13298</v>
      </c>
      <c r="K3765" s="545"/>
      <c r="L3765" s="545"/>
      <c r="M3765" s="548" t="s">
        <v>13758</v>
      </c>
      <c r="N3765" s="545" t="s">
        <v>13413</v>
      </c>
      <c r="O3765" s="545"/>
      <c r="P3765" s="549">
        <v>12861</v>
      </c>
      <c r="Q3765" s="549">
        <v>1</v>
      </c>
      <c r="R3765" s="549">
        <v>34</v>
      </c>
      <c r="S3765" s="548">
        <v>1012</v>
      </c>
      <c r="T3765" s="548"/>
      <c r="U3765" s="99"/>
    </row>
    <row r="3766" spans="1:21" ht="19.5" customHeight="1">
      <c r="A3766" s="545">
        <v>12862</v>
      </c>
      <c r="B3766" s="545" t="s">
        <v>12352</v>
      </c>
      <c r="C3766" s="545" t="s">
        <v>216</v>
      </c>
      <c r="D3766" s="546">
        <v>44592</v>
      </c>
      <c r="E3766" s="171" t="str">
        <f t="shared" si="58"/>
        <v>2022</v>
      </c>
      <c r="F3766" s="547">
        <v>150825</v>
      </c>
      <c r="G3766" s="548">
        <v>0.19</v>
      </c>
      <c r="H3766" s="547">
        <v>126743.7</v>
      </c>
      <c r="I3766" s="545" t="s">
        <v>12722</v>
      </c>
      <c r="J3766" s="545" t="s">
        <v>13297</v>
      </c>
      <c r="K3766" s="545"/>
      <c r="L3766" s="545"/>
      <c r="M3766" s="548" t="s">
        <v>13758</v>
      </c>
      <c r="N3766" s="545" t="s">
        <v>13413</v>
      </c>
      <c r="O3766" s="545"/>
      <c r="P3766" s="549">
        <v>12862</v>
      </c>
      <c r="Q3766" s="549">
        <v>1</v>
      </c>
      <c r="R3766" s="549">
        <v>36</v>
      </c>
      <c r="S3766" s="548">
        <v>2257</v>
      </c>
      <c r="T3766" s="548"/>
      <c r="U3766" s="99"/>
    </row>
    <row r="3767" spans="1:21" ht="19.5" customHeight="1">
      <c r="A3767" s="545">
        <v>12863</v>
      </c>
      <c r="B3767" s="545" t="s">
        <v>12395</v>
      </c>
      <c r="C3767" s="545" t="s">
        <v>216</v>
      </c>
      <c r="D3767" s="546">
        <v>46052</v>
      </c>
      <c r="E3767" s="171" t="str">
        <f t="shared" si="58"/>
        <v>2026</v>
      </c>
      <c r="F3767" s="547">
        <v>137663</v>
      </c>
      <c r="G3767" s="548">
        <v>0.19</v>
      </c>
      <c r="H3767" s="547">
        <v>115683.19</v>
      </c>
      <c r="I3767" s="545" t="s">
        <v>12756</v>
      </c>
      <c r="J3767" s="545" t="s">
        <v>13307</v>
      </c>
      <c r="K3767" s="545"/>
      <c r="L3767" s="545"/>
      <c r="M3767" s="548" t="s">
        <v>13758</v>
      </c>
      <c r="N3767" s="545" t="s">
        <v>13413</v>
      </c>
      <c r="O3767" s="545"/>
      <c r="P3767" s="549">
        <v>12863</v>
      </c>
      <c r="Q3767" s="549">
        <v>1</v>
      </c>
      <c r="R3767" s="549">
        <v>34</v>
      </c>
      <c r="S3767" s="548">
        <v>2228</v>
      </c>
      <c r="T3767" s="548"/>
      <c r="U3767" s="99"/>
    </row>
    <row r="3768" spans="1:21" ht="19.5" customHeight="1">
      <c r="A3768" s="545">
        <v>12864</v>
      </c>
      <c r="B3768" s="545" t="s">
        <v>13329</v>
      </c>
      <c r="C3768" s="545" t="s">
        <v>216</v>
      </c>
      <c r="D3768" s="546">
        <v>46052</v>
      </c>
      <c r="E3768" s="171" t="str">
        <f t="shared" si="58"/>
        <v>2026</v>
      </c>
      <c r="F3768" s="547">
        <v>2116291</v>
      </c>
      <c r="G3768" s="548">
        <v>0.19</v>
      </c>
      <c r="H3768" s="547">
        <v>1778395.8</v>
      </c>
      <c r="I3768" s="545" t="s">
        <v>12868</v>
      </c>
      <c r="J3768" s="545" t="s">
        <v>13307</v>
      </c>
      <c r="K3768" s="545" t="s">
        <v>17113</v>
      </c>
      <c r="L3768" s="545"/>
      <c r="M3768" s="548" t="s">
        <v>13758</v>
      </c>
      <c r="N3768" s="545" t="s">
        <v>13413</v>
      </c>
      <c r="O3768" s="545"/>
      <c r="P3768" s="549">
        <v>12864</v>
      </c>
      <c r="Q3768" s="549">
        <v>1</v>
      </c>
      <c r="R3768" s="549">
        <v>50</v>
      </c>
      <c r="S3768" s="548">
        <v>2228</v>
      </c>
      <c r="T3768" s="548"/>
      <c r="U3768" s="99"/>
    </row>
    <row r="3769" spans="1:21" ht="19.5" customHeight="1">
      <c r="A3769" s="545">
        <v>12865</v>
      </c>
      <c r="B3769" s="545" t="s">
        <v>12339</v>
      </c>
      <c r="C3769" s="545" t="s">
        <v>206</v>
      </c>
      <c r="D3769" s="546">
        <v>44603</v>
      </c>
      <c r="E3769" s="171" t="str">
        <f t="shared" si="58"/>
        <v>2022</v>
      </c>
      <c r="F3769" s="547">
        <v>1089</v>
      </c>
      <c r="G3769" s="548">
        <v>0.19</v>
      </c>
      <c r="H3769" s="547">
        <v>915.13</v>
      </c>
      <c r="I3769" s="545" t="s">
        <v>12678</v>
      </c>
      <c r="J3769" s="545" t="s">
        <v>13297</v>
      </c>
      <c r="K3769" s="545"/>
      <c r="L3769" s="545"/>
      <c r="M3769" s="548" t="s">
        <v>13843</v>
      </c>
      <c r="N3769" s="545" t="s">
        <v>13413</v>
      </c>
      <c r="O3769" s="545"/>
      <c r="P3769" s="549">
        <v>12865</v>
      </c>
      <c r="Q3769" s="549">
        <v>5</v>
      </c>
      <c r="R3769" s="549">
        <v>23</v>
      </c>
      <c r="S3769" s="548">
        <v>2257</v>
      </c>
      <c r="T3769" s="548"/>
      <c r="U3769" s="99"/>
    </row>
    <row r="3770" spans="1:21" ht="19.5" customHeight="1">
      <c r="A3770" s="545">
        <v>12866</v>
      </c>
      <c r="B3770" s="545" t="s">
        <v>12313</v>
      </c>
      <c r="C3770" s="545" t="s">
        <v>216</v>
      </c>
      <c r="D3770" s="546">
        <v>44596</v>
      </c>
      <c r="E3770" s="171" t="str">
        <f t="shared" si="58"/>
        <v>2022</v>
      </c>
      <c r="F3770" s="547">
        <v>10934839</v>
      </c>
      <c r="G3770" s="548">
        <v>0.19</v>
      </c>
      <c r="H3770" s="547">
        <v>9188940.3399999999</v>
      </c>
      <c r="I3770" s="545" t="s">
        <v>12655</v>
      </c>
      <c r="J3770" s="545" t="s">
        <v>13297</v>
      </c>
      <c r="K3770" s="545" t="s">
        <v>17114</v>
      </c>
      <c r="L3770" s="545"/>
      <c r="M3770" s="548" t="s">
        <v>13843</v>
      </c>
      <c r="N3770" s="545" t="s">
        <v>13413</v>
      </c>
      <c r="O3770" s="545"/>
      <c r="P3770" s="549">
        <v>12866</v>
      </c>
      <c r="Q3770" s="549">
        <v>5</v>
      </c>
      <c r="R3770" s="549">
        <v>109</v>
      </c>
      <c r="S3770" s="548">
        <v>2257</v>
      </c>
      <c r="T3770" s="548"/>
      <c r="U3770" s="99"/>
    </row>
    <row r="3771" spans="1:21" ht="19.5" customHeight="1">
      <c r="A3771" s="545">
        <v>12867</v>
      </c>
      <c r="B3771" s="545" t="s">
        <v>12298</v>
      </c>
      <c r="C3771" s="545" t="s">
        <v>4552</v>
      </c>
      <c r="D3771" s="546">
        <v>44587</v>
      </c>
      <c r="E3771" s="171" t="str">
        <f t="shared" si="58"/>
        <v>2022</v>
      </c>
      <c r="F3771" s="547">
        <v>3388543</v>
      </c>
      <c r="G3771" s="548">
        <v>0.19</v>
      </c>
      <c r="H3771" s="547">
        <v>2847515.13</v>
      </c>
      <c r="I3771" s="545" t="s">
        <v>12655</v>
      </c>
      <c r="J3771" s="545" t="s">
        <v>13297</v>
      </c>
      <c r="K3771" s="545" t="s">
        <v>17115</v>
      </c>
      <c r="L3771" s="545"/>
      <c r="M3771" s="548" t="s">
        <v>13868</v>
      </c>
      <c r="N3771" s="545" t="s">
        <v>13413</v>
      </c>
      <c r="O3771" s="545"/>
      <c r="P3771" s="549">
        <v>12867</v>
      </c>
      <c r="Q3771" s="549">
        <v>2</v>
      </c>
      <c r="R3771" s="549">
        <v>109</v>
      </c>
      <c r="S3771" s="548">
        <v>2257</v>
      </c>
      <c r="T3771" s="548"/>
      <c r="U3771" s="99"/>
    </row>
    <row r="3772" spans="1:21" ht="19.5" customHeight="1">
      <c r="A3772" s="545">
        <v>12868</v>
      </c>
      <c r="B3772" s="545" t="s">
        <v>12478</v>
      </c>
      <c r="C3772" s="545" t="s">
        <v>311</v>
      </c>
      <c r="D3772" s="546">
        <v>44589</v>
      </c>
      <c r="E3772" s="171" t="str">
        <f t="shared" si="58"/>
        <v>2022</v>
      </c>
      <c r="F3772" s="547">
        <v>25138</v>
      </c>
      <c r="G3772" s="548">
        <v>0.19</v>
      </c>
      <c r="H3772" s="547">
        <v>21124.37</v>
      </c>
      <c r="I3772" s="545" t="s">
        <v>12654</v>
      </c>
      <c r="J3772" s="545" t="s">
        <v>13297</v>
      </c>
      <c r="K3772" s="545"/>
      <c r="L3772" s="545"/>
      <c r="M3772" s="548" t="s">
        <v>13758</v>
      </c>
      <c r="N3772" s="545" t="s">
        <v>13413</v>
      </c>
      <c r="O3772" s="545"/>
      <c r="P3772" s="549">
        <v>12868</v>
      </c>
      <c r="Q3772" s="549">
        <v>1</v>
      </c>
      <c r="R3772" s="549">
        <v>2</v>
      </c>
      <c r="S3772" s="548">
        <v>2257</v>
      </c>
      <c r="T3772" s="548"/>
      <c r="U3772" s="99"/>
    </row>
    <row r="3773" spans="1:21" ht="19.5" customHeight="1">
      <c r="A3773" s="545">
        <v>12869</v>
      </c>
      <c r="B3773" s="545" t="s">
        <v>12510</v>
      </c>
      <c r="C3773" s="545" t="s">
        <v>216</v>
      </c>
      <c r="D3773" s="546">
        <v>44602</v>
      </c>
      <c r="E3773" s="171" t="str">
        <f t="shared" si="58"/>
        <v>2022</v>
      </c>
      <c r="F3773" s="547">
        <v>69128</v>
      </c>
      <c r="G3773" s="548">
        <v>0.19</v>
      </c>
      <c r="H3773" s="547">
        <v>58090.76</v>
      </c>
      <c r="I3773" s="545" t="s">
        <v>12675</v>
      </c>
      <c r="J3773" s="545" t="s">
        <v>13297</v>
      </c>
      <c r="K3773" s="545" t="s">
        <v>17116</v>
      </c>
      <c r="L3773" s="545" t="s">
        <v>17117</v>
      </c>
      <c r="M3773" s="548" t="s">
        <v>13758</v>
      </c>
      <c r="N3773" s="545" t="s">
        <v>13413</v>
      </c>
      <c r="O3773" s="545"/>
      <c r="P3773" s="549">
        <v>12869</v>
      </c>
      <c r="Q3773" s="549">
        <v>1</v>
      </c>
      <c r="R3773" s="549">
        <v>15</v>
      </c>
      <c r="S3773" s="548">
        <v>2257</v>
      </c>
      <c r="T3773" s="548"/>
      <c r="U3773" s="99"/>
    </row>
    <row r="3774" spans="1:21" ht="19.5" customHeight="1">
      <c r="A3774" s="545">
        <v>12870</v>
      </c>
      <c r="B3774" s="545" t="s">
        <v>12254</v>
      </c>
      <c r="C3774" s="545" t="s">
        <v>786</v>
      </c>
      <c r="D3774" s="546">
        <v>44592</v>
      </c>
      <c r="E3774" s="171" t="str">
        <f t="shared" si="58"/>
        <v>2022</v>
      </c>
      <c r="F3774" s="547">
        <v>53346</v>
      </c>
      <c r="G3774" s="548">
        <v>0.19</v>
      </c>
      <c r="H3774" s="547">
        <v>44828.57</v>
      </c>
      <c r="I3774" s="545" t="s">
        <v>12645</v>
      </c>
      <c r="J3774" s="545" t="s">
        <v>13297</v>
      </c>
      <c r="K3774" s="545"/>
      <c r="L3774" s="545"/>
      <c r="M3774" s="548" t="s">
        <v>13758</v>
      </c>
      <c r="N3774" s="545" t="s">
        <v>13413</v>
      </c>
      <c r="O3774" s="545"/>
      <c r="P3774" s="549">
        <v>12870</v>
      </c>
      <c r="Q3774" s="549">
        <v>1</v>
      </c>
      <c r="R3774" s="549">
        <v>12</v>
      </c>
      <c r="S3774" s="548">
        <v>2257</v>
      </c>
      <c r="T3774" s="548"/>
      <c r="U3774" s="99"/>
    </row>
    <row r="3775" spans="1:21" ht="19.5" customHeight="1">
      <c r="A3775" s="545">
        <v>12872</v>
      </c>
      <c r="B3775" s="545" t="s">
        <v>12580</v>
      </c>
      <c r="C3775" s="545" t="s">
        <v>216</v>
      </c>
      <c r="D3775" s="546">
        <v>44594</v>
      </c>
      <c r="E3775" s="171" t="str">
        <f t="shared" si="58"/>
        <v>2022</v>
      </c>
      <c r="F3775" s="547">
        <v>10400461</v>
      </c>
      <c r="G3775" s="548">
        <v>0.19</v>
      </c>
      <c r="H3775" s="547">
        <v>8739883.1899999995</v>
      </c>
      <c r="I3775" s="545" t="s">
        <v>12741</v>
      </c>
      <c r="J3775" s="545" t="s">
        <v>13297</v>
      </c>
      <c r="K3775" s="545"/>
      <c r="L3775" s="545"/>
      <c r="M3775" s="548" t="s">
        <v>13843</v>
      </c>
      <c r="N3775" s="545" t="s">
        <v>13413</v>
      </c>
      <c r="O3775" s="545"/>
      <c r="P3775" s="549">
        <v>12872</v>
      </c>
      <c r="Q3775" s="549">
        <v>5</v>
      </c>
      <c r="R3775" s="549">
        <v>37</v>
      </c>
      <c r="S3775" s="548">
        <v>2257</v>
      </c>
      <c r="T3775" s="548"/>
      <c r="U3775" s="99"/>
    </row>
    <row r="3776" spans="1:21" ht="19.5" customHeight="1">
      <c r="A3776" s="545">
        <v>12873</v>
      </c>
      <c r="B3776" s="545" t="s">
        <v>12581</v>
      </c>
      <c r="C3776" s="545" t="s">
        <v>216</v>
      </c>
      <c r="D3776" s="546">
        <v>44594</v>
      </c>
      <c r="E3776" s="171" t="str">
        <f t="shared" si="58"/>
        <v>2022</v>
      </c>
      <c r="F3776" s="547">
        <v>943756</v>
      </c>
      <c r="G3776" s="548">
        <v>0.19</v>
      </c>
      <c r="H3776" s="547">
        <v>793072.27</v>
      </c>
      <c r="I3776" s="545" t="s">
        <v>12741</v>
      </c>
      <c r="J3776" s="545" t="s">
        <v>13297</v>
      </c>
      <c r="K3776" s="545"/>
      <c r="L3776" s="545"/>
      <c r="M3776" s="548" t="s">
        <v>13843</v>
      </c>
      <c r="N3776" s="545" t="s">
        <v>13413</v>
      </c>
      <c r="O3776" s="545"/>
      <c r="P3776" s="549">
        <v>12873</v>
      </c>
      <c r="Q3776" s="549">
        <v>5</v>
      </c>
      <c r="R3776" s="549">
        <v>37</v>
      </c>
      <c r="S3776" s="548">
        <v>2257</v>
      </c>
      <c r="T3776" s="548"/>
      <c r="U3776" s="99"/>
    </row>
    <row r="3777" spans="1:21" ht="19.5" customHeight="1">
      <c r="A3777" s="545">
        <v>12874</v>
      </c>
      <c r="B3777" s="545" t="s">
        <v>12582</v>
      </c>
      <c r="C3777" s="545" t="s">
        <v>216</v>
      </c>
      <c r="D3777" s="546">
        <v>44594</v>
      </c>
      <c r="E3777" s="171" t="str">
        <f t="shared" si="58"/>
        <v>2022</v>
      </c>
      <c r="F3777" s="547">
        <v>720743</v>
      </c>
      <c r="G3777" s="548">
        <v>0.19</v>
      </c>
      <c r="H3777" s="547">
        <v>605666.39</v>
      </c>
      <c r="I3777" s="545" t="s">
        <v>12741</v>
      </c>
      <c r="J3777" s="545" t="s">
        <v>13297</v>
      </c>
      <c r="K3777" s="545"/>
      <c r="L3777" s="545"/>
      <c r="M3777" s="548" t="s">
        <v>13843</v>
      </c>
      <c r="N3777" s="545" t="s">
        <v>13413</v>
      </c>
      <c r="O3777" s="545"/>
      <c r="P3777" s="549">
        <v>12874</v>
      </c>
      <c r="Q3777" s="549">
        <v>5</v>
      </c>
      <c r="R3777" s="549">
        <v>37</v>
      </c>
      <c r="S3777" s="548">
        <v>2257</v>
      </c>
      <c r="T3777" s="548"/>
      <c r="U3777" s="99"/>
    </row>
    <row r="3778" spans="1:21" ht="19.5" customHeight="1">
      <c r="A3778" s="545">
        <v>12875</v>
      </c>
      <c r="B3778" s="545" t="s">
        <v>12583</v>
      </c>
      <c r="C3778" s="545" t="s">
        <v>216</v>
      </c>
      <c r="D3778" s="546">
        <v>44594</v>
      </c>
      <c r="E3778" s="171" t="str">
        <f t="shared" si="58"/>
        <v>2022</v>
      </c>
      <c r="F3778" s="547">
        <v>480984.01</v>
      </c>
      <c r="G3778" s="548">
        <v>0.19</v>
      </c>
      <c r="H3778" s="547">
        <v>404188.24</v>
      </c>
      <c r="I3778" s="545" t="s">
        <v>12741</v>
      </c>
      <c r="J3778" s="545" t="s">
        <v>13297</v>
      </c>
      <c r="K3778" s="545"/>
      <c r="L3778" s="545"/>
      <c r="M3778" s="548" t="s">
        <v>13843</v>
      </c>
      <c r="N3778" s="545" t="s">
        <v>13413</v>
      </c>
      <c r="O3778" s="545"/>
      <c r="P3778" s="549">
        <v>12875</v>
      </c>
      <c r="Q3778" s="549">
        <v>5</v>
      </c>
      <c r="R3778" s="549">
        <v>37</v>
      </c>
      <c r="S3778" s="548">
        <v>2257</v>
      </c>
      <c r="T3778" s="548"/>
      <c r="U3778" s="99"/>
    </row>
    <row r="3779" spans="1:21" ht="19.5" customHeight="1">
      <c r="A3779" s="545">
        <v>12876</v>
      </c>
      <c r="B3779" s="545" t="s">
        <v>6682</v>
      </c>
      <c r="C3779" s="545" t="s">
        <v>216</v>
      </c>
      <c r="D3779" s="546">
        <v>44110</v>
      </c>
      <c r="E3779" s="171" t="str">
        <f t="shared" si="58"/>
        <v>2020</v>
      </c>
      <c r="F3779" s="547">
        <v>88721.64</v>
      </c>
      <c r="G3779" s="548">
        <v>0.19</v>
      </c>
      <c r="H3779" s="547">
        <v>74556</v>
      </c>
      <c r="I3779" s="545" t="s">
        <v>12980</v>
      </c>
      <c r="J3779" s="545" t="s">
        <v>13320</v>
      </c>
      <c r="K3779" s="545"/>
      <c r="L3779" s="545"/>
      <c r="M3779" s="548" t="s">
        <v>13758</v>
      </c>
      <c r="N3779" s="545" t="s">
        <v>13413</v>
      </c>
      <c r="O3779" s="545"/>
      <c r="P3779" s="549">
        <v>12704</v>
      </c>
      <c r="Q3779" s="549">
        <v>1</v>
      </c>
      <c r="R3779" s="549">
        <v>54</v>
      </c>
      <c r="S3779" s="548">
        <v>2220</v>
      </c>
      <c r="T3779" s="548"/>
      <c r="U3779" s="99"/>
    </row>
    <row r="3780" spans="1:21" ht="19.5" customHeight="1">
      <c r="A3780" s="545">
        <v>12877</v>
      </c>
      <c r="B3780" s="545" t="s">
        <v>12443</v>
      </c>
      <c r="C3780" s="545" t="s">
        <v>216</v>
      </c>
      <c r="D3780" s="546">
        <v>44594</v>
      </c>
      <c r="E3780" s="171" t="str">
        <f t="shared" ref="E3780:E3843" si="59">TEXT(D3780,"YYYY")</f>
        <v>2022</v>
      </c>
      <c r="F3780" s="547">
        <v>436841</v>
      </c>
      <c r="G3780" s="548">
        <v>0.19</v>
      </c>
      <c r="H3780" s="547">
        <v>367093.28</v>
      </c>
      <c r="I3780" s="545" t="s">
        <v>12741</v>
      </c>
      <c r="J3780" s="545" t="s">
        <v>13297</v>
      </c>
      <c r="K3780" s="545"/>
      <c r="L3780" s="545"/>
      <c r="M3780" s="548" t="s">
        <v>13843</v>
      </c>
      <c r="N3780" s="545" t="s">
        <v>13413</v>
      </c>
      <c r="O3780" s="545"/>
      <c r="P3780" s="549">
        <v>12876</v>
      </c>
      <c r="Q3780" s="549">
        <v>5</v>
      </c>
      <c r="R3780" s="549">
        <v>37</v>
      </c>
      <c r="S3780" s="548">
        <v>2257</v>
      </c>
      <c r="T3780" s="548"/>
      <c r="U3780" s="99"/>
    </row>
    <row r="3781" spans="1:21" ht="19.5" customHeight="1">
      <c r="A3781" s="545">
        <v>12878</v>
      </c>
      <c r="B3781" s="545" t="s">
        <v>12457</v>
      </c>
      <c r="C3781" s="545" t="s">
        <v>209</v>
      </c>
      <c r="D3781" s="546">
        <v>44592</v>
      </c>
      <c r="E3781" s="171" t="str">
        <f t="shared" si="59"/>
        <v>2022</v>
      </c>
      <c r="F3781" s="547">
        <v>19766</v>
      </c>
      <c r="G3781" s="548">
        <v>0.19</v>
      </c>
      <c r="H3781" s="547">
        <v>16610.080000000002</v>
      </c>
      <c r="I3781" s="545" t="s">
        <v>12961</v>
      </c>
      <c r="J3781" s="545" t="s">
        <v>13297</v>
      </c>
      <c r="K3781" s="545" t="s">
        <v>17118</v>
      </c>
      <c r="L3781" s="545"/>
      <c r="M3781" s="548" t="s">
        <v>13758</v>
      </c>
      <c r="N3781" s="545" t="s">
        <v>13413</v>
      </c>
      <c r="O3781" s="545"/>
      <c r="P3781" s="549">
        <v>12878</v>
      </c>
      <c r="Q3781" s="549">
        <v>1</v>
      </c>
      <c r="R3781" s="549">
        <v>52</v>
      </c>
      <c r="S3781" s="548">
        <v>2257</v>
      </c>
      <c r="T3781" s="548"/>
      <c r="U3781" s="99"/>
    </row>
    <row r="3782" spans="1:21" ht="19.5" customHeight="1">
      <c r="A3782" s="545">
        <v>12878</v>
      </c>
      <c r="B3782" s="545" t="s">
        <v>12270</v>
      </c>
      <c r="C3782" s="545" t="s">
        <v>216</v>
      </c>
      <c r="D3782" s="546">
        <v>44594</v>
      </c>
      <c r="E3782" s="171" t="str">
        <f t="shared" si="59"/>
        <v>2022</v>
      </c>
      <c r="F3782" s="547">
        <v>9371962</v>
      </c>
      <c r="G3782" s="548">
        <v>0.19</v>
      </c>
      <c r="H3782" s="547">
        <v>7875598.3200000003</v>
      </c>
      <c r="I3782" s="545" t="s">
        <v>12741</v>
      </c>
      <c r="J3782" s="545" t="s">
        <v>13297</v>
      </c>
      <c r="K3782" s="545"/>
      <c r="L3782" s="545"/>
      <c r="M3782" s="548" t="s">
        <v>13843</v>
      </c>
      <c r="N3782" s="545" t="s">
        <v>13413</v>
      </c>
      <c r="O3782" s="545"/>
      <c r="P3782" s="549">
        <v>12877</v>
      </c>
      <c r="Q3782" s="549">
        <v>5</v>
      </c>
      <c r="R3782" s="549">
        <v>37</v>
      </c>
      <c r="S3782" s="548">
        <v>2257</v>
      </c>
      <c r="T3782" s="548"/>
      <c r="U3782" s="99"/>
    </row>
    <row r="3783" spans="1:21" ht="19.5" customHeight="1">
      <c r="A3783" s="545">
        <v>12879</v>
      </c>
      <c r="B3783" s="545" t="s">
        <v>12383</v>
      </c>
      <c r="C3783" s="545" t="s">
        <v>216</v>
      </c>
      <c r="D3783" s="546">
        <v>45708</v>
      </c>
      <c r="E3783" s="171" t="str">
        <f t="shared" si="59"/>
        <v>2025</v>
      </c>
      <c r="F3783" s="547">
        <v>2933508.34</v>
      </c>
      <c r="G3783" s="548">
        <v>0.19</v>
      </c>
      <c r="H3783" s="547">
        <v>2465133.06</v>
      </c>
      <c r="I3783" s="545" t="s">
        <v>12637</v>
      </c>
      <c r="J3783" s="545" t="s">
        <v>13307</v>
      </c>
      <c r="K3783" s="545" t="s">
        <v>17119</v>
      </c>
      <c r="L3783" s="545"/>
      <c r="M3783" s="548" t="s">
        <v>13843</v>
      </c>
      <c r="N3783" s="545" t="s">
        <v>13413</v>
      </c>
      <c r="O3783" s="545"/>
      <c r="P3783" s="549">
        <v>12879</v>
      </c>
      <c r="Q3783" s="549">
        <v>5</v>
      </c>
      <c r="R3783" s="549">
        <v>13</v>
      </c>
      <c r="S3783" s="548">
        <v>2228</v>
      </c>
      <c r="T3783" s="548"/>
      <c r="U3783" s="99"/>
    </row>
    <row r="3784" spans="1:21" ht="19.5" customHeight="1">
      <c r="A3784" s="545">
        <v>12880</v>
      </c>
      <c r="B3784" s="545" t="s">
        <v>12382</v>
      </c>
      <c r="C3784" s="545" t="s">
        <v>216</v>
      </c>
      <c r="D3784" s="546">
        <v>45708</v>
      </c>
      <c r="E3784" s="171" t="str">
        <f t="shared" si="59"/>
        <v>2025</v>
      </c>
      <c r="F3784" s="547">
        <v>4081253.27</v>
      </c>
      <c r="G3784" s="548">
        <v>0.19</v>
      </c>
      <c r="H3784" s="547">
        <v>3429624.6</v>
      </c>
      <c r="I3784" s="545" t="s">
        <v>12637</v>
      </c>
      <c r="J3784" s="545" t="s">
        <v>13307</v>
      </c>
      <c r="K3784" s="545" t="s">
        <v>17120</v>
      </c>
      <c r="L3784" s="545"/>
      <c r="M3784" s="548" t="s">
        <v>13843</v>
      </c>
      <c r="N3784" s="545" t="s">
        <v>13413</v>
      </c>
      <c r="O3784" s="545"/>
      <c r="P3784" s="549">
        <v>12880</v>
      </c>
      <c r="Q3784" s="549">
        <v>5</v>
      </c>
      <c r="R3784" s="549">
        <v>13</v>
      </c>
      <c r="S3784" s="548">
        <v>2228</v>
      </c>
      <c r="T3784" s="548"/>
      <c r="U3784" s="99"/>
    </row>
    <row r="3785" spans="1:21" ht="19.5" customHeight="1">
      <c r="A3785" s="545">
        <v>12886</v>
      </c>
      <c r="B3785" s="545" t="s">
        <v>12506</v>
      </c>
      <c r="C3785" s="545" t="s">
        <v>216</v>
      </c>
      <c r="D3785" s="546">
        <v>44585</v>
      </c>
      <c r="E3785" s="171" t="str">
        <f t="shared" si="59"/>
        <v>2022</v>
      </c>
      <c r="F3785" s="547">
        <v>27431362</v>
      </c>
      <c r="G3785" s="548">
        <v>0.19</v>
      </c>
      <c r="H3785" s="547">
        <v>23051564.710000001</v>
      </c>
      <c r="I3785" s="545" t="s">
        <v>12650</v>
      </c>
      <c r="J3785" s="545" t="s">
        <v>13297</v>
      </c>
      <c r="K3785" s="545" t="s">
        <v>17121</v>
      </c>
      <c r="L3785" s="545"/>
      <c r="M3785" s="548" t="s">
        <v>13868</v>
      </c>
      <c r="N3785" s="545" t="s">
        <v>13413</v>
      </c>
      <c r="O3785" s="545"/>
      <c r="P3785" s="549">
        <v>12886</v>
      </c>
      <c r="Q3785" s="549">
        <v>2</v>
      </c>
      <c r="R3785" s="549">
        <v>127</v>
      </c>
      <c r="S3785" s="548">
        <v>2257</v>
      </c>
      <c r="T3785" s="548"/>
      <c r="U3785" s="99"/>
    </row>
    <row r="3786" spans="1:21" ht="19.5" customHeight="1">
      <c r="A3786" s="545">
        <v>12887</v>
      </c>
      <c r="B3786" s="545" t="s">
        <v>12487</v>
      </c>
      <c r="C3786" s="545" t="s">
        <v>209</v>
      </c>
      <c r="D3786" s="546">
        <v>44601</v>
      </c>
      <c r="E3786" s="171" t="str">
        <f t="shared" si="59"/>
        <v>2022</v>
      </c>
      <c r="F3786" s="547">
        <v>20020</v>
      </c>
      <c r="G3786" s="548">
        <v>0.19</v>
      </c>
      <c r="H3786" s="547">
        <v>16823.53</v>
      </c>
      <c r="I3786" s="545" t="s">
        <v>12973</v>
      </c>
      <c r="J3786" s="545" t="s">
        <v>13297</v>
      </c>
      <c r="K3786" s="545"/>
      <c r="L3786" s="545"/>
      <c r="M3786" s="548" t="s">
        <v>13758</v>
      </c>
      <c r="N3786" s="545" t="s">
        <v>13413</v>
      </c>
      <c r="O3786" s="545"/>
      <c r="P3786" s="549">
        <v>12887</v>
      </c>
      <c r="Q3786" s="549">
        <v>1</v>
      </c>
      <c r="R3786" s="549">
        <v>59</v>
      </c>
      <c r="S3786" s="548">
        <v>2257</v>
      </c>
      <c r="T3786" s="548"/>
      <c r="U3786" s="99"/>
    </row>
    <row r="3787" spans="1:21" ht="19.5" customHeight="1">
      <c r="A3787" s="545">
        <v>12888</v>
      </c>
      <c r="B3787" s="545" t="s">
        <v>12362</v>
      </c>
      <c r="C3787" s="545" t="s">
        <v>209</v>
      </c>
      <c r="D3787" s="546">
        <v>44601</v>
      </c>
      <c r="E3787" s="171" t="str">
        <f t="shared" si="59"/>
        <v>2022</v>
      </c>
      <c r="F3787" s="547">
        <v>29289.01</v>
      </c>
      <c r="G3787" s="548">
        <v>0.19</v>
      </c>
      <c r="H3787" s="547">
        <v>24612.61</v>
      </c>
      <c r="I3787" s="545" t="s">
        <v>12973</v>
      </c>
      <c r="J3787" s="545" t="s">
        <v>13297</v>
      </c>
      <c r="K3787" s="545"/>
      <c r="L3787" s="545"/>
      <c r="M3787" s="548" t="s">
        <v>13758</v>
      </c>
      <c r="N3787" s="545" t="s">
        <v>13413</v>
      </c>
      <c r="O3787" s="545"/>
      <c r="P3787" s="549">
        <v>12888</v>
      </c>
      <c r="Q3787" s="549">
        <v>1</v>
      </c>
      <c r="R3787" s="549">
        <v>59</v>
      </c>
      <c r="S3787" s="548">
        <v>2257</v>
      </c>
      <c r="T3787" s="548"/>
      <c r="U3787" s="99"/>
    </row>
    <row r="3788" spans="1:21" ht="19.5" customHeight="1">
      <c r="A3788" s="545">
        <v>12889</v>
      </c>
      <c r="B3788" s="545" t="s">
        <v>12484</v>
      </c>
      <c r="C3788" s="545" t="s">
        <v>209</v>
      </c>
      <c r="D3788" s="546">
        <v>44585</v>
      </c>
      <c r="E3788" s="171" t="str">
        <f t="shared" si="59"/>
        <v>2022</v>
      </c>
      <c r="F3788" s="547">
        <v>84496</v>
      </c>
      <c r="G3788" s="548">
        <v>0.19</v>
      </c>
      <c r="H3788" s="547">
        <v>71005.039999999994</v>
      </c>
      <c r="I3788" s="545" t="s">
        <v>12973</v>
      </c>
      <c r="J3788" s="545" t="s">
        <v>13297</v>
      </c>
      <c r="K3788" s="545"/>
      <c r="L3788" s="545"/>
      <c r="M3788" s="548" t="s">
        <v>13758</v>
      </c>
      <c r="N3788" s="545" t="s">
        <v>13413</v>
      </c>
      <c r="O3788" s="545"/>
      <c r="P3788" s="549">
        <v>12889</v>
      </c>
      <c r="Q3788" s="549">
        <v>1</v>
      </c>
      <c r="R3788" s="549">
        <v>59</v>
      </c>
      <c r="S3788" s="548">
        <v>2257</v>
      </c>
      <c r="T3788" s="548"/>
      <c r="U3788" s="99"/>
    </row>
    <row r="3789" spans="1:21" ht="19.5" customHeight="1">
      <c r="A3789" s="545">
        <v>12890</v>
      </c>
      <c r="B3789" s="545" t="s">
        <v>12279</v>
      </c>
      <c r="C3789" s="545" t="s">
        <v>216</v>
      </c>
      <c r="D3789" s="546">
        <v>44601</v>
      </c>
      <c r="E3789" s="171" t="str">
        <f t="shared" si="59"/>
        <v>2022</v>
      </c>
      <c r="F3789" s="547">
        <v>18484</v>
      </c>
      <c r="G3789" s="548">
        <v>0.19</v>
      </c>
      <c r="H3789" s="547">
        <v>15532.77</v>
      </c>
      <c r="I3789" s="545" t="s">
        <v>12973</v>
      </c>
      <c r="J3789" s="545" t="s">
        <v>13297</v>
      </c>
      <c r="K3789" s="545"/>
      <c r="L3789" s="545"/>
      <c r="M3789" s="548" t="s">
        <v>13758</v>
      </c>
      <c r="N3789" s="545" t="s">
        <v>13413</v>
      </c>
      <c r="O3789" s="545"/>
      <c r="P3789" s="549">
        <v>12890</v>
      </c>
      <c r="Q3789" s="549">
        <v>1</v>
      </c>
      <c r="R3789" s="549">
        <v>59</v>
      </c>
      <c r="S3789" s="548">
        <v>2257</v>
      </c>
      <c r="T3789" s="548"/>
      <c r="U3789" s="99"/>
    </row>
    <row r="3790" spans="1:21" ht="19.5" customHeight="1">
      <c r="A3790" s="545">
        <v>12891</v>
      </c>
      <c r="B3790" s="545" t="s">
        <v>12542</v>
      </c>
      <c r="C3790" s="545" t="s">
        <v>209</v>
      </c>
      <c r="D3790" s="546">
        <v>44591</v>
      </c>
      <c r="E3790" s="171" t="str">
        <f t="shared" si="59"/>
        <v>2022</v>
      </c>
      <c r="F3790" s="547">
        <v>24270</v>
      </c>
      <c r="G3790" s="548">
        <v>0.19</v>
      </c>
      <c r="H3790" s="547">
        <v>20394.96</v>
      </c>
      <c r="I3790" s="545" t="s">
        <v>12659</v>
      </c>
      <c r="J3790" s="545" t="s">
        <v>13297</v>
      </c>
      <c r="K3790" s="545"/>
      <c r="L3790" s="545"/>
      <c r="M3790" s="548" t="s">
        <v>13758</v>
      </c>
      <c r="N3790" s="545" t="s">
        <v>13413</v>
      </c>
      <c r="O3790" s="545"/>
      <c r="P3790" s="549">
        <v>12891</v>
      </c>
      <c r="Q3790" s="549">
        <v>1</v>
      </c>
      <c r="R3790" s="549">
        <v>116</v>
      </c>
      <c r="S3790" s="548">
        <v>2257</v>
      </c>
      <c r="T3790" s="548"/>
      <c r="U3790" s="99"/>
    </row>
    <row r="3791" spans="1:21" ht="19.5" customHeight="1">
      <c r="A3791" s="545">
        <v>12896</v>
      </c>
      <c r="B3791" s="545" t="s">
        <v>13003</v>
      </c>
      <c r="C3791" s="545" t="s">
        <v>216</v>
      </c>
      <c r="D3791" s="546">
        <v>45898</v>
      </c>
      <c r="E3791" s="171" t="str">
        <f t="shared" si="59"/>
        <v>2025</v>
      </c>
      <c r="F3791" s="547">
        <v>4803</v>
      </c>
      <c r="G3791" s="548">
        <v>0.19</v>
      </c>
      <c r="H3791" s="547">
        <v>4036.13</v>
      </c>
      <c r="I3791" s="545" t="s">
        <v>12676</v>
      </c>
      <c r="J3791" s="545" t="s">
        <v>13297</v>
      </c>
      <c r="K3791" s="545"/>
      <c r="L3791" s="545"/>
      <c r="M3791" s="548" t="s">
        <v>13758</v>
      </c>
      <c r="N3791" s="545" t="s">
        <v>13413</v>
      </c>
      <c r="O3791" s="545"/>
      <c r="P3791" s="549">
        <v>12896</v>
      </c>
      <c r="Q3791" s="549">
        <v>1</v>
      </c>
      <c r="R3791" s="549">
        <v>14</v>
      </c>
      <c r="S3791" s="548">
        <v>2257</v>
      </c>
      <c r="T3791" s="548"/>
      <c r="U3791" s="99"/>
    </row>
    <row r="3792" spans="1:21" ht="19.5" customHeight="1">
      <c r="A3792" s="545">
        <v>12897</v>
      </c>
      <c r="B3792" s="545" t="s">
        <v>13487</v>
      </c>
      <c r="C3792" s="545" t="s">
        <v>216</v>
      </c>
      <c r="D3792" s="546">
        <v>45708</v>
      </c>
      <c r="E3792" s="171" t="str">
        <f t="shared" si="59"/>
        <v>2025</v>
      </c>
      <c r="F3792" s="547">
        <v>2192.86</v>
      </c>
      <c r="G3792" s="548">
        <v>0.19</v>
      </c>
      <c r="H3792" s="547">
        <v>1842.74</v>
      </c>
      <c r="I3792" s="545" t="s">
        <v>12642</v>
      </c>
      <c r="J3792" s="545" t="s">
        <v>13307</v>
      </c>
      <c r="K3792" s="545"/>
      <c r="L3792" s="545"/>
      <c r="M3792" s="548" t="s">
        <v>13758</v>
      </c>
      <c r="N3792" s="545" t="s">
        <v>13413</v>
      </c>
      <c r="O3792" s="545"/>
      <c r="P3792" s="549">
        <v>12897</v>
      </c>
      <c r="Q3792" s="549">
        <v>1</v>
      </c>
      <c r="R3792" s="549">
        <v>135</v>
      </c>
      <c r="S3792" s="548">
        <v>2228</v>
      </c>
      <c r="T3792" s="548"/>
      <c r="U3792" s="99"/>
    </row>
    <row r="3793" spans="1:21" ht="19.5" customHeight="1">
      <c r="A3793" s="545">
        <v>12898</v>
      </c>
      <c r="B3793" s="545" t="s">
        <v>12284</v>
      </c>
      <c r="C3793" s="545" t="s">
        <v>216</v>
      </c>
      <c r="D3793" s="546">
        <v>46052</v>
      </c>
      <c r="E3793" s="171" t="str">
        <f t="shared" si="59"/>
        <v>2026</v>
      </c>
      <c r="F3793" s="547">
        <v>34392</v>
      </c>
      <c r="G3793" s="548">
        <v>0.19</v>
      </c>
      <c r="H3793" s="547">
        <v>28900.84</v>
      </c>
      <c r="I3793" s="545" t="s">
        <v>12973</v>
      </c>
      <c r="J3793" s="545" t="s">
        <v>13307</v>
      </c>
      <c r="K3793" s="545"/>
      <c r="L3793" s="545"/>
      <c r="M3793" s="548" t="s">
        <v>13758</v>
      </c>
      <c r="N3793" s="545" t="s">
        <v>13413</v>
      </c>
      <c r="O3793" s="545"/>
      <c r="P3793" s="549">
        <v>12898</v>
      </c>
      <c r="Q3793" s="549">
        <v>1</v>
      </c>
      <c r="R3793" s="549">
        <v>59</v>
      </c>
      <c r="S3793" s="548">
        <v>2228</v>
      </c>
      <c r="T3793" s="548"/>
      <c r="U3793" s="99"/>
    </row>
    <row r="3794" spans="1:21" ht="19.5" customHeight="1">
      <c r="A3794" s="545">
        <v>12899</v>
      </c>
      <c r="B3794" s="545" t="s">
        <v>12301</v>
      </c>
      <c r="C3794" s="545" t="s">
        <v>216</v>
      </c>
      <c r="D3794" s="546">
        <v>46052</v>
      </c>
      <c r="E3794" s="171" t="str">
        <f t="shared" si="59"/>
        <v>2026</v>
      </c>
      <c r="F3794" s="547">
        <v>2828203</v>
      </c>
      <c r="G3794" s="548">
        <v>0.19</v>
      </c>
      <c r="H3794" s="547">
        <v>2376641.1800000002</v>
      </c>
      <c r="I3794" s="545" t="s">
        <v>12758</v>
      </c>
      <c r="J3794" s="545" t="s">
        <v>13307</v>
      </c>
      <c r="K3794" s="545" t="s">
        <v>17122</v>
      </c>
      <c r="L3794" s="545"/>
      <c r="M3794" s="548" t="s">
        <v>13758</v>
      </c>
      <c r="N3794" s="545" t="s">
        <v>13413</v>
      </c>
      <c r="O3794" s="545"/>
      <c r="P3794" s="549">
        <v>12899</v>
      </c>
      <c r="Q3794" s="549">
        <v>1</v>
      </c>
      <c r="R3794" s="549">
        <v>164</v>
      </c>
      <c r="S3794" s="548">
        <v>2228</v>
      </c>
      <c r="T3794" s="548"/>
      <c r="U3794" s="99"/>
    </row>
    <row r="3795" spans="1:21" ht="19.5" customHeight="1">
      <c r="A3795" s="545">
        <v>12900</v>
      </c>
      <c r="B3795" s="545" t="s">
        <v>12278</v>
      </c>
      <c r="C3795" s="545" t="s">
        <v>216</v>
      </c>
      <c r="D3795" s="546">
        <v>46052</v>
      </c>
      <c r="E3795" s="171" t="str">
        <f t="shared" si="59"/>
        <v>2026</v>
      </c>
      <c r="F3795" s="547">
        <v>3206213</v>
      </c>
      <c r="G3795" s="548">
        <v>0.19</v>
      </c>
      <c r="H3795" s="547">
        <v>2694296.64</v>
      </c>
      <c r="I3795" s="545" t="s">
        <v>12758</v>
      </c>
      <c r="J3795" s="545" t="s">
        <v>13307</v>
      </c>
      <c r="K3795" s="545" t="s">
        <v>17123</v>
      </c>
      <c r="L3795" s="545"/>
      <c r="M3795" s="548" t="s">
        <v>13758</v>
      </c>
      <c r="N3795" s="545" t="s">
        <v>13413</v>
      </c>
      <c r="O3795" s="545"/>
      <c r="P3795" s="549">
        <v>12900</v>
      </c>
      <c r="Q3795" s="549">
        <v>1</v>
      </c>
      <c r="R3795" s="549">
        <v>164</v>
      </c>
      <c r="S3795" s="548">
        <v>2228</v>
      </c>
      <c r="T3795" s="548"/>
      <c r="U3795" s="99"/>
    </row>
    <row r="3796" spans="1:21" ht="19.5" customHeight="1">
      <c r="A3796" s="545">
        <v>12901</v>
      </c>
      <c r="B3796" s="545" t="s">
        <v>12277</v>
      </c>
      <c r="C3796" s="545" t="s">
        <v>216</v>
      </c>
      <c r="D3796" s="546">
        <v>46052</v>
      </c>
      <c r="E3796" s="171" t="str">
        <f t="shared" si="59"/>
        <v>2026</v>
      </c>
      <c r="F3796" s="547">
        <v>2915050</v>
      </c>
      <c r="G3796" s="548">
        <v>0.19</v>
      </c>
      <c r="H3796" s="547">
        <v>2449621.85</v>
      </c>
      <c r="I3796" s="545" t="s">
        <v>12758</v>
      </c>
      <c r="J3796" s="545" t="s">
        <v>13307</v>
      </c>
      <c r="K3796" s="545" t="s">
        <v>17124</v>
      </c>
      <c r="L3796" s="545"/>
      <c r="M3796" s="548" t="s">
        <v>13758</v>
      </c>
      <c r="N3796" s="545" t="s">
        <v>13413</v>
      </c>
      <c r="O3796" s="545"/>
      <c r="P3796" s="549">
        <v>12901</v>
      </c>
      <c r="Q3796" s="549">
        <v>1</v>
      </c>
      <c r="R3796" s="549">
        <v>164</v>
      </c>
      <c r="S3796" s="548">
        <v>2228</v>
      </c>
      <c r="T3796" s="548"/>
      <c r="U3796" s="99"/>
    </row>
    <row r="3797" spans="1:21" ht="19.5" customHeight="1">
      <c r="A3797" s="545">
        <v>12902</v>
      </c>
      <c r="B3797" s="545" t="s">
        <v>12433</v>
      </c>
      <c r="C3797" s="545" t="s">
        <v>216</v>
      </c>
      <c r="D3797" s="546">
        <v>46052</v>
      </c>
      <c r="E3797" s="171" t="str">
        <f t="shared" si="59"/>
        <v>2026</v>
      </c>
      <c r="F3797" s="547">
        <v>14001306</v>
      </c>
      <c r="G3797" s="548">
        <v>0.19</v>
      </c>
      <c r="H3797" s="547">
        <v>11765803.359999999</v>
      </c>
      <c r="I3797" s="545" t="s">
        <v>12758</v>
      </c>
      <c r="J3797" s="545" t="s">
        <v>13307</v>
      </c>
      <c r="K3797" s="545" t="s">
        <v>17125</v>
      </c>
      <c r="L3797" s="545"/>
      <c r="M3797" s="548" t="s">
        <v>13758</v>
      </c>
      <c r="N3797" s="545" t="s">
        <v>13413</v>
      </c>
      <c r="O3797" s="545"/>
      <c r="P3797" s="549">
        <v>12902</v>
      </c>
      <c r="Q3797" s="549">
        <v>1</v>
      </c>
      <c r="R3797" s="549">
        <v>164</v>
      </c>
      <c r="S3797" s="548">
        <v>2228</v>
      </c>
      <c r="T3797" s="548"/>
      <c r="U3797" s="99"/>
    </row>
    <row r="3798" spans="1:21" ht="19.5" customHeight="1">
      <c r="A3798" s="545">
        <v>12903</v>
      </c>
      <c r="B3798" s="545" t="s">
        <v>12456</v>
      </c>
      <c r="C3798" s="545" t="s">
        <v>216</v>
      </c>
      <c r="D3798" s="546">
        <v>46052</v>
      </c>
      <c r="E3798" s="171" t="str">
        <f t="shared" si="59"/>
        <v>2026</v>
      </c>
      <c r="F3798" s="547">
        <v>77297257</v>
      </c>
      <c r="G3798" s="548">
        <v>0.19</v>
      </c>
      <c r="H3798" s="547">
        <v>64955678.149999999</v>
      </c>
      <c r="I3798" s="545" t="s">
        <v>12758</v>
      </c>
      <c r="J3798" s="545" t="s">
        <v>13307</v>
      </c>
      <c r="K3798" s="545" t="s">
        <v>17126</v>
      </c>
      <c r="L3798" s="545"/>
      <c r="M3798" s="548" t="s">
        <v>13758</v>
      </c>
      <c r="N3798" s="545" t="s">
        <v>13413</v>
      </c>
      <c r="O3798" s="545"/>
      <c r="P3798" s="549">
        <v>12903</v>
      </c>
      <c r="Q3798" s="549">
        <v>1</v>
      </c>
      <c r="R3798" s="549">
        <v>164</v>
      </c>
      <c r="S3798" s="548">
        <v>2228</v>
      </c>
      <c r="T3798" s="548"/>
      <c r="U3798" s="99"/>
    </row>
    <row r="3799" spans="1:21" ht="19.5" customHeight="1">
      <c r="A3799" s="545">
        <v>12904</v>
      </c>
      <c r="B3799" s="545" t="s">
        <v>12274</v>
      </c>
      <c r="C3799" s="545" t="s">
        <v>216</v>
      </c>
      <c r="D3799" s="546">
        <v>46052</v>
      </c>
      <c r="E3799" s="171" t="str">
        <f t="shared" si="59"/>
        <v>2026</v>
      </c>
      <c r="F3799" s="547">
        <v>13020383</v>
      </c>
      <c r="G3799" s="548">
        <v>0.19</v>
      </c>
      <c r="H3799" s="547">
        <v>10941498.32</v>
      </c>
      <c r="I3799" s="545" t="s">
        <v>12758</v>
      </c>
      <c r="J3799" s="545" t="s">
        <v>13307</v>
      </c>
      <c r="K3799" s="545" t="s">
        <v>17127</v>
      </c>
      <c r="L3799" s="545"/>
      <c r="M3799" s="548" t="s">
        <v>13758</v>
      </c>
      <c r="N3799" s="545" t="s">
        <v>13413</v>
      </c>
      <c r="O3799" s="545"/>
      <c r="P3799" s="549">
        <v>12904</v>
      </c>
      <c r="Q3799" s="549">
        <v>1</v>
      </c>
      <c r="R3799" s="549">
        <v>164</v>
      </c>
      <c r="S3799" s="548">
        <v>2228</v>
      </c>
      <c r="T3799" s="548"/>
      <c r="U3799" s="99"/>
    </row>
    <row r="3800" spans="1:21" ht="19.5" customHeight="1">
      <c r="A3800" s="545">
        <v>12905</v>
      </c>
      <c r="B3800" s="545" t="s">
        <v>12273</v>
      </c>
      <c r="C3800" s="545" t="s">
        <v>216</v>
      </c>
      <c r="D3800" s="546">
        <v>46052</v>
      </c>
      <c r="E3800" s="171" t="str">
        <f t="shared" si="59"/>
        <v>2026</v>
      </c>
      <c r="F3800" s="547">
        <v>6251460</v>
      </c>
      <c r="G3800" s="548">
        <v>0.19</v>
      </c>
      <c r="H3800" s="547">
        <v>5253327.7300000004</v>
      </c>
      <c r="I3800" s="545" t="s">
        <v>12758</v>
      </c>
      <c r="J3800" s="545" t="s">
        <v>13307</v>
      </c>
      <c r="K3800" s="545" t="s">
        <v>17128</v>
      </c>
      <c r="L3800" s="545"/>
      <c r="M3800" s="548" t="s">
        <v>13758</v>
      </c>
      <c r="N3800" s="545" t="s">
        <v>13413</v>
      </c>
      <c r="O3800" s="545"/>
      <c r="P3800" s="549">
        <v>12905</v>
      </c>
      <c r="Q3800" s="549">
        <v>1</v>
      </c>
      <c r="R3800" s="549">
        <v>164</v>
      </c>
      <c r="S3800" s="548">
        <v>2228</v>
      </c>
      <c r="T3800" s="548"/>
      <c r="U3800" s="99"/>
    </row>
    <row r="3801" spans="1:21" ht="19.5" customHeight="1">
      <c r="A3801" s="545">
        <v>12906</v>
      </c>
      <c r="B3801" s="545" t="s">
        <v>12406</v>
      </c>
      <c r="C3801" s="545" t="s">
        <v>216</v>
      </c>
      <c r="D3801" s="546">
        <v>46052</v>
      </c>
      <c r="E3801" s="171" t="str">
        <f t="shared" si="59"/>
        <v>2026</v>
      </c>
      <c r="F3801" s="547">
        <v>38115</v>
      </c>
      <c r="G3801" s="548">
        <v>0.19</v>
      </c>
      <c r="H3801" s="547">
        <v>32029.41</v>
      </c>
      <c r="I3801" s="545" t="s">
        <v>12737</v>
      </c>
      <c r="J3801" s="545" t="s">
        <v>13307</v>
      </c>
      <c r="K3801" s="545"/>
      <c r="L3801" s="545"/>
      <c r="M3801" s="548" t="s">
        <v>13758</v>
      </c>
      <c r="N3801" s="545" t="s">
        <v>13413</v>
      </c>
      <c r="O3801" s="545"/>
      <c r="P3801" s="549">
        <v>12906</v>
      </c>
      <c r="Q3801" s="549">
        <v>1</v>
      </c>
      <c r="R3801" s="549">
        <v>176</v>
      </c>
      <c r="S3801" s="548">
        <v>2228</v>
      </c>
      <c r="T3801" s="548"/>
      <c r="U3801" s="99"/>
    </row>
    <row r="3802" spans="1:21" ht="19.5" customHeight="1">
      <c r="A3802" s="545">
        <v>12907</v>
      </c>
      <c r="B3802" s="545" t="s">
        <v>12407</v>
      </c>
      <c r="C3802" s="545" t="s">
        <v>216</v>
      </c>
      <c r="D3802" s="546">
        <v>46052</v>
      </c>
      <c r="E3802" s="171" t="str">
        <f t="shared" si="59"/>
        <v>2026</v>
      </c>
      <c r="F3802" s="547">
        <v>22796</v>
      </c>
      <c r="G3802" s="548">
        <v>0.19</v>
      </c>
      <c r="H3802" s="547">
        <v>19156.3</v>
      </c>
      <c r="I3802" s="545" t="s">
        <v>12737</v>
      </c>
      <c r="J3802" s="545" t="s">
        <v>13307</v>
      </c>
      <c r="K3802" s="545"/>
      <c r="L3802" s="545"/>
      <c r="M3802" s="548" t="s">
        <v>13758</v>
      </c>
      <c r="N3802" s="545" t="s">
        <v>13413</v>
      </c>
      <c r="O3802" s="545"/>
      <c r="P3802" s="549">
        <v>12907</v>
      </c>
      <c r="Q3802" s="549">
        <v>1</v>
      </c>
      <c r="R3802" s="549">
        <v>176</v>
      </c>
      <c r="S3802" s="548">
        <v>2228</v>
      </c>
      <c r="T3802" s="548"/>
      <c r="U3802" s="99"/>
    </row>
    <row r="3803" spans="1:21" ht="19.5" customHeight="1">
      <c r="A3803" s="545">
        <v>12908</v>
      </c>
      <c r="B3803" s="545" t="s">
        <v>12461</v>
      </c>
      <c r="C3803" s="545" t="s">
        <v>216</v>
      </c>
      <c r="D3803" s="546">
        <v>46052</v>
      </c>
      <c r="E3803" s="171" t="str">
        <f t="shared" si="59"/>
        <v>2026</v>
      </c>
      <c r="F3803" s="547">
        <v>41812</v>
      </c>
      <c r="G3803" s="548">
        <v>0.19</v>
      </c>
      <c r="H3803" s="547">
        <v>35136.129999999997</v>
      </c>
      <c r="I3803" s="545" t="s">
        <v>12737</v>
      </c>
      <c r="J3803" s="545" t="s">
        <v>13307</v>
      </c>
      <c r="K3803" s="545"/>
      <c r="L3803" s="545"/>
      <c r="M3803" s="548" t="s">
        <v>13758</v>
      </c>
      <c r="N3803" s="545" t="s">
        <v>13413</v>
      </c>
      <c r="O3803" s="545"/>
      <c r="P3803" s="549">
        <v>12908</v>
      </c>
      <c r="Q3803" s="549">
        <v>1</v>
      </c>
      <c r="R3803" s="549">
        <v>176</v>
      </c>
      <c r="S3803" s="548">
        <v>2228</v>
      </c>
      <c r="T3803" s="548"/>
      <c r="U3803" s="99"/>
    </row>
    <row r="3804" spans="1:21" ht="19.5" customHeight="1">
      <c r="A3804" s="545">
        <v>12909</v>
      </c>
      <c r="B3804" s="545" t="s">
        <v>12462</v>
      </c>
      <c r="C3804" s="545" t="s">
        <v>216</v>
      </c>
      <c r="D3804" s="546">
        <v>46052</v>
      </c>
      <c r="E3804" s="171" t="str">
        <f t="shared" si="59"/>
        <v>2026</v>
      </c>
      <c r="F3804" s="547">
        <v>62787</v>
      </c>
      <c r="G3804" s="548">
        <v>0.19</v>
      </c>
      <c r="H3804" s="547">
        <v>52762.18</v>
      </c>
      <c r="I3804" s="545" t="s">
        <v>12737</v>
      </c>
      <c r="J3804" s="545" t="s">
        <v>13307</v>
      </c>
      <c r="K3804" s="545"/>
      <c r="L3804" s="545"/>
      <c r="M3804" s="548" t="s">
        <v>13758</v>
      </c>
      <c r="N3804" s="545" t="s">
        <v>13413</v>
      </c>
      <c r="O3804" s="545"/>
      <c r="P3804" s="549">
        <v>12909</v>
      </c>
      <c r="Q3804" s="549">
        <v>1</v>
      </c>
      <c r="R3804" s="549">
        <v>176</v>
      </c>
      <c r="S3804" s="548">
        <v>2228</v>
      </c>
      <c r="T3804" s="548"/>
      <c r="U3804" s="99"/>
    </row>
    <row r="3805" spans="1:21" ht="19.5" customHeight="1">
      <c r="A3805" s="545">
        <v>12910</v>
      </c>
      <c r="B3805" s="545" t="s">
        <v>12463</v>
      </c>
      <c r="C3805" s="545" t="s">
        <v>216</v>
      </c>
      <c r="D3805" s="546">
        <v>46052</v>
      </c>
      <c r="E3805" s="171" t="str">
        <f t="shared" si="59"/>
        <v>2026</v>
      </c>
      <c r="F3805" s="547">
        <v>64319</v>
      </c>
      <c r="G3805" s="548">
        <v>0.19</v>
      </c>
      <c r="H3805" s="547">
        <v>54049.58</v>
      </c>
      <c r="I3805" s="545" t="s">
        <v>12737</v>
      </c>
      <c r="J3805" s="545" t="s">
        <v>13307</v>
      </c>
      <c r="K3805" s="545"/>
      <c r="L3805" s="545"/>
      <c r="M3805" s="548" t="s">
        <v>13758</v>
      </c>
      <c r="N3805" s="545" t="s">
        <v>13413</v>
      </c>
      <c r="O3805" s="545"/>
      <c r="P3805" s="549">
        <v>12910</v>
      </c>
      <c r="Q3805" s="549">
        <v>1</v>
      </c>
      <c r="R3805" s="549">
        <v>176</v>
      </c>
      <c r="S3805" s="548">
        <v>2228</v>
      </c>
      <c r="T3805" s="548"/>
      <c r="U3805" s="99"/>
    </row>
    <row r="3806" spans="1:21" ht="19.5" customHeight="1">
      <c r="A3806" s="545">
        <v>12911</v>
      </c>
      <c r="B3806" s="545" t="s">
        <v>12464</v>
      </c>
      <c r="C3806" s="545" t="s">
        <v>216</v>
      </c>
      <c r="D3806" s="546">
        <v>46052</v>
      </c>
      <c r="E3806" s="171" t="str">
        <f t="shared" si="59"/>
        <v>2026</v>
      </c>
      <c r="F3806" s="547">
        <v>77300</v>
      </c>
      <c r="G3806" s="548">
        <v>0.19</v>
      </c>
      <c r="H3806" s="547">
        <v>64957.98</v>
      </c>
      <c r="I3806" s="545" t="s">
        <v>12737</v>
      </c>
      <c r="J3806" s="545" t="s">
        <v>13307</v>
      </c>
      <c r="K3806" s="545"/>
      <c r="L3806" s="545"/>
      <c r="M3806" s="548" t="s">
        <v>13758</v>
      </c>
      <c r="N3806" s="545" t="s">
        <v>13413</v>
      </c>
      <c r="O3806" s="545"/>
      <c r="P3806" s="549">
        <v>12911</v>
      </c>
      <c r="Q3806" s="549">
        <v>1</v>
      </c>
      <c r="R3806" s="549">
        <v>176</v>
      </c>
      <c r="S3806" s="548">
        <v>2228</v>
      </c>
      <c r="T3806" s="548"/>
      <c r="U3806" s="99"/>
    </row>
    <row r="3807" spans="1:21" ht="19.5" customHeight="1">
      <c r="A3807" s="545">
        <v>12916</v>
      </c>
      <c r="B3807" s="545" t="s">
        <v>12446</v>
      </c>
      <c r="C3807" s="545" t="s">
        <v>216</v>
      </c>
      <c r="D3807" s="546">
        <v>46052</v>
      </c>
      <c r="E3807" s="171" t="str">
        <f t="shared" si="59"/>
        <v>2026</v>
      </c>
      <c r="F3807" s="547">
        <v>9483968</v>
      </c>
      <c r="G3807" s="548">
        <v>0.19</v>
      </c>
      <c r="H3807" s="547">
        <v>7969721.0099999998</v>
      </c>
      <c r="I3807" s="545" t="s">
        <v>12959</v>
      </c>
      <c r="J3807" s="545" t="s">
        <v>13307</v>
      </c>
      <c r="K3807" s="545" t="s">
        <v>17129</v>
      </c>
      <c r="L3807" s="545"/>
      <c r="M3807" s="548" t="s">
        <v>13758</v>
      </c>
      <c r="N3807" s="545" t="s">
        <v>13413</v>
      </c>
      <c r="O3807" s="545"/>
      <c r="P3807" s="549">
        <v>12916</v>
      </c>
      <c r="Q3807" s="549">
        <v>1</v>
      </c>
      <c r="R3807" s="549">
        <v>177</v>
      </c>
      <c r="S3807" s="548">
        <v>2228</v>
      </c>
      <c r="T3807" s="548"/>
      <c r="U3807" s="99"/>
    </row>
    <row r="3808" spans="1:21" ht="19.5" customHeight="1">
      <c r="A3808" s="545">
        <v>12917</v>
      </c>
      <c r="B3808" s="545" t="s">
        <v>12385</v>
      </c>
      <c r="C3808" s="545" t="s">
        <v>216</v>
      </c>
      <c r="D3808" s="546"/>
      <c r="E3808" s="171" t="str">
        <f t="shared" si="59"/>
        <v>1900</v>
      </c>
      <c r="F3808" s="547">
        <v>0</v>
      </c>
      <c r="G3808" s="548">
        <v>0</v>
      </c>
      <c r="H3808" s="547">
        <v>0</v>
      </c>
      <c r="I3808" s="545" t="s">
        <v>12647</v>
      </c>
      <c r="J3808" s="545"/>
      <c r="K3808" s="545" t="s">
        <v>17130</v>
      </c>
      <c r="L3808" s="545"/>
      <c r="M3808" s="548" t="s">
        <v>13868</v>
      </c>
      <c r="N3808" s="545" t="s">
        <v>13413</v>
      </c>
      <c r="O3808" s="545"/>
      <c r="P3808" s="549">
        <v>12917</v>
      </c>
      <c r="Q3808" s="549">
        <v>2</v>
      </c>
      <c r="R3808" s="549">
        <v>26</v>
      </c>
      <c r="S3808" s="548"/>
      <c r="T3808" s="548"/>
      <c r="U3808" s="99"/>
    </row>
    <row r="3809" spans="1:21" ht="19.5" customHeight="1">
      <c r="A3809" s="545">
        <v>12918</v>
      </c>
      <c r="B3809" s="545" t="s">
        <v>12417</v>
      </c>
      <c r="C3809" s="545" t="s">
        <v>216</v>
      </c>
      <c r="D3809" s="546">
        <v>44592</v>
      </c>
      <c r="E3809" s="171" t="str">
        <f t="shared" si="59"/>
        <v>2022</v>
      </c>
      <c r="F3809" s="547">
        <v>80286</v>
      </c>
      <c r="G3809" s="548">
        <v>0.19</v>
      </c>
      <c r="H3809" s="547">
        <v>67467.23</v>
      </c>
      <c r="I3809" s="545" t="s">
        <v>12984</v>
      </c>
      <c r="J3809" s="545" t="s">
        <v>13297</v>
      </c>
      <c r="K3809" s="545" t="s">
        <v>17131</v>
      </c>
      <c r="L3809" s="545"/>
      <c r="M3809" s="548" t="s">
        <v>13758</v>
      </c>
      <c r="N3809" s="545" t="s">
        <v>13413</v>
      </c>
      <c r="O3809" s="545"/>
      <c r="P3809" s="549">
        <v>12918</v>
      </c>
      <c r="Q3809" s="549">
        <v>1</v>
      </c>
      <c r="R3809" s="549">
        <v>57</v>
      </c>
      <c r="S3809" s="548">
        <v>2257</v>
      </c>
      <c r="T3809" s="548"/>
      <c r="U3809" s="99"/>
    </row>
    <row r="3810" spans="1:21" ht="19.5" customHeight="1">
      <c r="A3810" s="545">
        <v>12919</v>
      </c>
      <c r="B3810" s="545" t="s">
        <v>12309</v>
      </c>
      <c r="C3810" s="545" t="s">
        <v>216</v>
      </c>
      <c r="D3810" s="546">
        <v>44592</v>
      </c>
      <c r="E3810" s="171" t="str">
        <f t="shared" si="59"/>
        <v>2022</v>
      </c>
      <c r="F3810" s="547">
        <v>20834</v>
      </c>
      <c r="G3810" s="548">
        <v>0.19</v>
      </c>
      <c r="H3810" s="547">
        <v>17507.560000000001</v>
      </c>
      <c r="I3810" s="545" t="s">
        <v>12984</v>
      </c>
      <c r="J3810" s="545" t="s">
        <v>13297</v>
      </c>
      <c r="K3810" s="545" t="s">
        <v>17132</v>
      </c>
      <c r="L3810" s="545"/>
      <c r="M3810" s="548" t="s">
        <v>13758</v>
      </c>
      <c r="N3810" s="545" t="s">
        <v>13413</v>
      </c>
      <c r="O3810" s="545"/>
      <c r="P3810" s="549">
        <v>12919</v>
      </c>
      <c r="Q3810" s="549">
        <v>1</v>
      </c>
      <c r="R3810" s="549">
        <v>57</v>
      </c>
      <c r="S3810" s="548">
        <v>2257</v>
      </c>
      <c r="T3810" s="548"/>
      <c r="U3810" s="99"/>
    </row>
    <row r="3811" spans="1:21" ht="19.5" customHeight="1">
      <c r="A3811" s="545">
        <v>12920</v>
      </c>
      <c r="B3811" s="545" t="s">
        <v>12390</v>
      </c>
      <c r="C3811" s="545" t="s">
        <v>216</v>
      </c>
      <c r="D3811" s="546"/>
      <c r="E3811" s="171" t="str">
        <f t="shared" si="59"/>
        <v>1900</v>
      </c>
      <c r="F3811" s="547">
        <v>0</v>
      </c>
      <c r="G3811" s="548">
        <v>0</v>
      </c>
      <c r="H3811" s="547">
        <v>0</v>
      </c>
      <c r="I3811" s="545" t="s">
        <v>12647</v>
      </c>
      <c r="J3811" s="545"/>
      <c r="K3811" s="545" t="s">
        <v>17133</v>
      </c>
      <c r="L3811" s="545"/>
      <c r="M3811" s="548" t="s">
        <v>13868</v>
      </c>
      <c r="N3811" s="545" t="s">
        <v>13413</v>
      </c>
      <c r="O3811" s="545"/>
      <c r="P3811" s="549">
        <v>12920</v>
      </c>
      <c r="Q3811" s="549">
        <v>2</v>
      </c>
      <c r="R3811" s="549">
        <v>26</v>
      </c>
      <c r="S3811" s="548"/>
      <c r="T3811" s="548"/>
      <c r="U3811" s="99"/>
    </row>
    <row r="3812" spans="1:21" ht="19.5" customHeight="1">
      <c r="A3812" s="545">
        <v>12921</v>
      </c>
      <c r="B3812" s="545" t="s">
        <v>12375</v>
      </c>
      <c r="C3812" s="545" t="s">
        <v>216</v>
      </c>
      <c r="D3812" s="546">
        <v>44592</v>
      </c>
      <c r="E3812" s="171" t="str">
        <f t="shared" si="59"/>
        <v>2022</v>
      </c>
      <c r="F3812" s="547">
        <v>2980639.01</v>
      </c>
      <c r="G3812" s="548">
        <v>0.19</v>
      </c>
      <c r="H3812" s="547">
        <v>2504738.66</v>
      </c>
      <c r="I3812" s="545" t="s">
        <v>12984</v>
      </c>
      <c r="J3812" s="545" t="s">
        <v>13297</v>
      </c>
      <c r="K3812" s="545" t="s">
        <v>17134</v>
      </c>
      <c r="L3812" s="545"/>
      <c r="M3812" s="548" t="s">
        <v>13868</v>
      </c>
      <c r="N3812" s="545" t="s">
        <v>13413</v>
      </c>
      <c r="O3812" s="545"/>
      <c r="P3812" s="549">
        <v>12921</v>
      </c>
      <c r="Q3812" s="549">
        <v>2</v>
      </c>
      <c r="R3812" s="549">
        <v>57</v>
      </c>
      <c r="S3812" s="548">
        <v>2257</v>
      </c>
      <c r="T3812" s="548"/>
      <c r="U3812" s="99"/>
    </row>
    <row r="3813" spans="1:21" ht="19.5" customHeight="1">
      <c r="A3813" s="545">
        <v>12922</v>
      </c>
      <c r="B3813" s="545" t="s">
        <v>12377</v>
      </c>
      <c r="C3813" s="545" t="s">
        <v>216</v>
      </c>
      <c r="D3813" s="546">
        <v>44588</v>
      </c>
      <c r="E3813" s="171" t="str">
        <f t="shared" si="59"/>
        <v>2022</v>
      </c>
      <c r="F3813" s="547">
        <v>6567464</v>
      </c>
      <c r="G3813" s="548">
        <v>0.19</v>
      </c>
      <c r="H3813" s="547">
        <v>5518877.3099999996</v>
      </c>
      <c r="I3813" s="545" t="s">
        <v>12984</v>
      </c>
      <c r="J3813" s="545" t="s">
        <v>13297</v>
      </c>
      <c r="K3813" s="545" t="s">
        <v>17135</v>
      </c>
      <c r="L3813" s="545"/>
      <c r="M3813" s="548" t="s">
        <v>13868</v>
      </c>
      <c r="N3813" s="545" t="s">
        <v>13413</v>
      </c>
      <c r="O3813" s="545"/>
      <c r="P3813" s="549">
        <v>12922</v>
      </c>
      <c r="Q3813" s="549">
        <v>2</v>
      </c>
      <c r="R3813" s="549">
        <v>57</v>
      </c>
      <c r="S3813" s="548">
        <v>2257</v>
      </c>
      <c r="T3813" s="548"/>
      <c r="U3813" s="99"/>
    </row>
    <row r="3814" spans="1:21" ht="19.5" customHeight="1">
      <c r="A3814" s="545">
        <v>12923</v>
      </c>
      <c r="B3814" s="545" t="s">
        <v>12479</v>
      </c>
      <c r="C3814" s="545" t="s">
        <v>216</v>
      </c>
      <c r="D3814" s="546">
        <v>46052</v>
      </c>
      <c r="E3814" s="171" t="str">
        <f t="shared" si="59"/>
        <v>2026</v>
      </c>
      <c r="F3814" s="547">
        <v>703284104</v>
      </c>
      <c r="G3814" s="548">
        <v>0.19</v>
      </c>
      <c r="H3814" s="547">
        <v>590995045.38</v>
      </c>
      <c r="I3814" s="545" t="s">
        <v>12647</v>
      </c>
      <c r="J3814" s="545" t="s">
        <v>13307</v>
      </c>
      <c r="K3814" s="545"/>
      <c r="L3814" s="545"/>
      <c r="M3814" s="548" t="s">
        <v>13868</v>
      </c>
      <c r="N3814" s="545" t="s">
        <v>13413</v>
      </c>
      <c r="O3814" s="545"/>
      <c r="P3814" s="549">
        <v>12923</v>
      </c>
      <c r="Q3814" s="549">
        <v>2</v>
      </c>
      <c r="R3814" s="549">
        <v>26</v>
      </c>
      <c r="S3814" s="548">
        <v>2228</v>
      </c>
      <c r="T3814" s="548"/>
      <c r="U3814" s="99"/>
    </row>
    <row r="3815" spans="1:21" ht="19.5" customHeight="1">
      <c r="A3815" s="545">
        <v>12924</v>
      </c>
      <c r="B3815" s="545" t="s">
        <v>12376</v>
      </c>
      <c r="C3815" s="545" t="s">
        <v>216</v>
      </c>
      <c r="D3815" s="546">
        <v>44588</v>
      </c>
      <c r="E3815" s="171" t="str">
        <f t="shared" si="59"/>
        <v>2022</v>
      </c>
      <c r="F3815" s="547">
        <v>3838506</v>
      </c>
      <c r="G3815" s="548">
        <v>0.19</v>
      </c>
      <c r="H3815" s="547">
        <v>3225635.29</v>
      </c>
      <c r="I3815" s="545" t="s">
        <v>12984</v>
      </c>
      <c r="J3815" s="545" t="s">
        <v>13297</v>
      </c>
      <c r="K3815" s="545" t="s">
        <v>17136</v>
      </c>
      <c r="L3815" s="545"/>
      <c r="M3815" s="548" t="s">
        <v>13868</v>
      </c>
      <c r="N3815" s="545" t="s">
        <v>13413</v>
      </c>
      <c r="O3815" s="545"/>
      <c r="P3815" s="549">
        <v>12924</v>
      </c>
      <c r="Q3815" s="549">
        <v>2</v>
      </c>
      <c r="R3815" s="549">
        <v>57</v>
      </c>
      <c r="S3815" s="548">
        <v>2257</v>
      </c>
      <c r="T3815" s="548"/>
      <c r="U3815" s="99"/>
    </row>
    <row r="3816" spans="1:21" ht="19.5" customHeight="1">
      <c r="A3816" s="545">
        <v>12925</v>
      </c>
      <c r="B3816" s="545" t="s">
        <v>12480</v>
      </c>
      <c r="C3816" s="545" t="s">
        <v>216</v>
      </c>
      <c r="D3816" s="546">
        <v>46052</v>
      </c>
      <c r="E3816" s="171" t="str">
        <f t="shared" si="59"/>
        <v>2026</v>
      </c>
      <c r="F3816" s="547">
        <v>1320395057</v>
      </c>
      <c r="G3816" s="548">
        <v>0.19</v>
      </c>
      <c r="H3816" s="547">
        <v>1109575678.1500001</v>
      </c>
      <c r="I3816" s="545" t="s">
        <v>12647</v>
      </c>
      <c r="J3816" s="545" t="s">
        <v>13307</v>
      </c>
      <c r="K3816" s="545"/>
      <c r="L3816" s="545"/>
      <c r="M3816" s="548" t="s">
        <v>13868</v>
      </c>
      <c r="N3816" s="545" t="s">
        <v>13413</v>
      </c>
      <c r="O3816" s="545"/>
      <c r="P3816" s="549">
        <v>12925</v>
      </c>
      <c r="Q3816" s="549">
        <v>2</v>
      </c>
      <c r="R3816" s="549">
        <v>26</v>
      </c>
      <c r="S3816" s="548">
        <v>2228</v>
      </c>
      <c r="T3816" s="548"/>
      <c r="U3816" s="99"/>
    </row>
    <row r="3817" spans="1:21" ht="19.5" customHeight="1">
      <c r="A3817" s="545">
        <v>12926</v>
      </c>
      <c r="B3817" s="545" t="s">
        <v>12364</v>
      </c>
      <c r="C3817" s="545" t="s">
        <v>216</v>
      </c>
      <c r="D3817" s="546">
        <v>44592</v>
      </c>
      <c r="E3817" s="171" t="str">
        <f t="shared" si="59"/>
        <v>2022</v>
      </c>
      <c r="F3817" s="547">
        <v>108092</v>
      </c>
      <c r="G3817" s="548">
        <v>0.19</v>
      </c>
      <c r="H3817" s="547">
        <v>90833.61</v>
      </c>
      <c r="I3817" s="545" t="s">
        <v>12984</v>
      </c>
      <c r="J3817" s="545" t="s">
        <v>13297</v>
      </c>
      <c r="K3817" s="545" t="s">
        <v>17137</v>
      </c>
      <c r="L3817" s="545"/>
      <c r="M3817" s="548" t="s">
        <v>13758</v>
      </c>
      <c r="N3817" s="545" t="s">
        <v>13413</v>
      </c>
      <c r="O3817" s="545"/>
      <c r="P3817" s="549">
        <v>12926</v>
      </c>
      <c r="Q3817" s="549">
        <v>1</v>
      </c>
      <c r="R3817" s="549">
        <v>57</v>
      </c>
      <c r="S3817" s="548">
        <v>2257</v>
      </c>
      <c r="T3817" s="548"/>
      <c r="U3817" s="99"/>
    </row>
    <row r="3818" spans="1:21" ht="19.5" customHeight="1">
      <c r="A3818" s="545">
        <v>12927</v>
      </c>
      <c r="B3818" s="545" t="s">
        <v>12529</v>
      </c>
      <c r="C3818" s="545" t="s">
        <v>216</v>
      </c>
      <c r="D3818" s="546">
        <v>46052</v>
      </c>
      <c r="E3818" s="171" t="str">
        <f t="shared" si="59"/>
        <v>2026</v>
      </c>
      <c r="F3818" s="547">
        <v>75325895</v>
      </c>
      <c r="G3818" s="548">
        <v>0.19</v>
      </c>
      <c r="H3818" s="547">
        <v>63299071.43</v>
      </c>
      <c r="I3818" s="545" t="s">
        <v>12647</v>
      </c>
      <c r="J3818" s="545" t="s">
        <v>13307</v>
      </c>
      <c r="K3818" s="545"/>
      <c r="L3818" s="545"/>
      <c r="M3818" s="548" t="s">
        <v>13868</v>
      </c>
      <c r="N3818" s="545" t="s">
        <v>13413</v>
      </c>
      <c r="O3818" s="545"/>
      <c r="P3818" s="549">
        <v>12927</v>
      </c>
      <c r="Q3818" s="549">
        <v>2</v>
      </c>
      <c r="R3818" s="549">
        <v>26</v>
      </c>
      <c r="S3818" s="548">
        <v>2228</v>
      </c>
      <c r="T3818" s="548"/>
      <c r="U3818" s="99"/>
    </row>
    <row r="3819" spans="1:21" ht="19.5" customHeight="1">
      <c r="A3819" s="545">
        <v>12928</v>
      </c>
      <c r="B3819" s="545" t="s">
        <v>12367</v>
      </c>
      <c r="C3819" s="545" t="s">
        <v>216</v>
      </c>
      <c r="D3819" s="546">
        <v>44592</v>
      </c>
      <c r="E3819" s="171" t="str">
        <f t="shared" si="59"/>
        <v>2022</v>
      </c>
      <c r="F3819" s="547">
        <v>41640</v>
      </c>
      <c r="G3819" s="548">
        <v>0.19</v>
      </c>
      <c r="H3819" s="547">
        <v>34991.599999999999</v>
      </c>
      <c r="I3819" s="545" t="s">
        <v>12984</v>
      </c>
      <c r="J3819" s="545" t="s">
        <v>13297</v>
      </c>
      <c r="K3819" s="545" t="s">
        <v>17138</v>
      </c>
      <c r="L3819" s="545"/>
      <c r="M3819" s="548" t="s">
        <v>13758</v>
      </c>
      <c r="N3819" s="545" t="s">
        <v>13413</v>
      </c>
      <c r="O3819" s="545"/>
      <c r="P3819" s="549">
        <v>12928</v>
      </c>
      <c r="Q3819" s="549">
        <v>1</v>
      </c>
      <c r="R3819" s="549">
        <v>57</v>
      </c>
      <c r="S3819" s="548">
        <v>2257</v>
      </c>
      <c r="T3819" s="548"/>
      <c r="U3819" s="99"/>
    </row>
    <row r="3820" spans="1:21" ht="19.5" customHeight="1">
      <c r="A3820" s="545">
        <v>12929</v>
      </c>
      <c r="B3820" s="545" t="s">
        <v>12531</v>
      </c>
      <c r="C3820" s="545" t="s">
        <v>216</v>
      </c>
      <c r="D3820" s="546">
        <v>46052</v>
      </c>
      <c r="E3820" s="171" t="str">
        <f t="shared" si="59"/>
        <v>2026</v>
      </c>
      <c r="F3820" s="547">
        <v>113898288</v>
      </c>
      <c r="G3820" s="548">
        <v>0.19</v>
      </c>
      <c r="H3820" s="547">
        <v>95712847.060000002</v>
      </c>
      <c r="I3820" s="545" t="s">
        <v>12647</v>
      </c>
      <c r="J3820" s="545" t="s">
        <v>13307</v>
      </c>
      <c r="K3820" s="545"/>
      <c r="L3820" s="545"/>
      <c r="M3820" s="548" t="s">
        <v>13868</v>
      </c>
      <c r="N3820" s="545" t="s">
        <v>13413</v>
      </c>
      <c r="O3820" s="545"/>
      <c r="P3820" s="549">
        <v>12929</v>
      </c>
      <c r="Q3820" s="549">
        <v>2</v>
      </c>
      <c r="R3820" s="549">
        <v>26</v>
      </c>
      <c r="S3820" s="548">
        <v>2228</v>
      </c>
      <c r="T3820" s="548"/>
      <c r="U3820" s="99"/>
    </row>
    <row r="3821" spans="1:21" ht="19.5" customHeight="1">
      <c r="A3821" s="545">
        <v>12930</v>
      </c>
      <c r="B3821" s="545" t="s">
        <v>12302</v>
      </c>
      <c r="C3821" s="545" t="s">
        <v>216</v>
      </c>
      <c r="D3821" s="546">
        <v>44592</v>
      </c>
      <c r="E3821" s="171" t="str">
        <f t="shared" si="59"/>
        <v>2022</v>
      </c>
      <c r="F3821" s="547">
        <v>2760735</v>
      </c>
      <c r="G3821" s="548">
        <v>0.19</v>
      </c>
      <c r="H3821" s="547">
        <v>2319945.38</v>
      </c>
      <c r="I3821" s="545" t="s">
        <v>12984</v>
      </c>
      <c r="J3821" s="545" t="s">
        <v>13297</v>
      </c>
      <c r="K3821" s="545" t="s">
        <v>17139</v>
      </c>
      <c r="L3821" s="545"/>
      <c r="M3821" s="548" t="s">
        <v>13758</v>
      </c>
      <c r="N3821" s="545" t="s">
        <v>13413</v>
      </c>
      <c r="O3821" s="545"/>
      <c r="P3821" s="549">
        <v>12930</v>
      </c>
      <c r="Q3821" s="549">
        <v>1</v>
      </c>
      <c r="R3821" s="549">
        <v>57</v>
      </c>
      <c r="S3821" s="548">
        <v>2257</v>
      </c>
      <c r="T3821" s="548"/>
      <c r="U3821" s="99"/>
    </row>
    <row r="3822" spans="1:21" ht="19.5" customHeight="1">
      <c r="A3822" s="545">
        <v>12931</v>
      </c>
      <c r="B3822" s="545" t="s">
        <v>12533</v>
      </c>
      <c r="C3822" s="545" t="s">
        <v>216</v>
      </c>
      <c r="D3822" s="546">
        <v>46052</v>
      </c>
      <c r="E3822" s="171" t="str">
        <f t="shared" si="59"/>
        <v>2026</v>
      </c>
      <c r="F3822" s="547">
        <v>117259286</v>
      </c>
      <c r="G3822" s="548">
        <v>0.19</v>
      </c>
      <c r="H3822" s="547">
        <v>98537215.129999995</v>
      </c>
      <c r="I3822" s="545" t="s">
        <v>12647</v>
      </c>
      <c r="J3822" s="545" t="s">
        <v>13307</v>
      </c>
      <c r="K3822" s="545"/>
      <c r="L3822" s="545"/>
      <c r="M3822" s="548" t="s">
        <v>13868</v>
      </c>
      <c r="N3822" s="545" t="s">
        <v>13413</v>
      </c>
      <c r="O3822" s="545"/>
      <c r="P3822" s="549">
        <v>12931</v>
      </c>
      <c r="Q3822" s="549">
        <v>2</v>
      </c>
      <c r="R3822" s="549">
        <v>26</v>
      </c>
      <c r="S3822" s="548">
        <v>2228</v>
      </c>
      <c r="T3822" s="548"/>
      <c r="U3822" s="99"/>
    </row>
    <row r="3823" spans="1:21" ht="19.5" customHeight="1">
      <c r="A3823" s="545">
        <v>12932</v>
      </c>
      <c r="B3823" s="545" t="s">
        <v>12303</v>
      </c>
      <c r="C3823" s="545" t="s">
        <v>216</v>
      </c>
      <c r="D3823" s="546">
        <v>44592</v>
      </c>
      <c r="E3823" s="171" t="str">
        <f t="shared" si="59"/>
        <v>2022</v>
      </c>
      <c r="F3823" s="547">
        <v>5384978</v>
      </c>
      <c r="G3823" s="548">
        <v>0.19</v>
      </c>
      <c r="H3823" s="547">
        <v>4525191.5999999996</v>
      </c>
      <c r="I3823" s="545" t="s">
        <v>12984</v>
      </c>
      <c r="J3823" s="545" t="s">
        <v>13297</v>
      </c>
      <c r="K3823" s="545" t="s">
        <v>17140</v>
      </c>
      <c r="L3823" s="545"/>
      <c r="M3823" s="548" t="s">
        <v>13758</v>
      </c>
      <c r="N3823" s="545" t="s">
        <v>13413</v>
      </c>
      <c r="O3823" s="545"/>
      <c r="P3823" s="549">
        <v>12932</v>
      </c>
      <c r="Q3823" s="549">
        <v>1</v>
      </c>
      <c r="R3823" s="549">
        <v>57</v>
      </c>
      <c r="S3823" s="548">
        <v>2257</v>
      </c>
      <c r="T3823" s="548"/>
      <c r="U3823" s="99"/>
    </row>
    <row r="3824" spans="1:21" ht="19.5" customHeight="1">
      <c r="A3824" s="545">
        <v>12933</v>
      </c>
      <c r="B3824" s="545" t="s">
        <v>12259</v>
      </c>
      <c r="C3824" s="545" t="s">
        <v>216</v>
      </c>
      <c r="D3824" s="546">
        <v>44592</v>
      </c>
      <c r="E3824" s="171" t="str">
        <f t="shared" si="59"/>
        <v>2022</v>
      </c>
      <c r="F3824" s="547">
        <v>1286111</v>
      </c>
      <c r="G3824" s="548">
        <v>0.19</v>
      </c>
      <c r="H3824" s="547">
        <v>1080765.55</v>
      </c>
      <c r="I3824" s="545" t="s">
        <v>12984</v>
      </c>
      <c r="J3824" s="545" t="s">
        <v>13297</v>
      </c>
      <c r="K3824" s="545" t="s">
        <v>17141</v>
      </c>
      <c r="L3824" s="545"/>
      <c r="M3824" s="548" t="s">
        <v>13758</v>
      </c>
      <c r="N3824" s="545" t="s">
        <v>13413</v>
      </c>
      <c r="O3824" s="545"/>
      <c r="P3824" s="549">
        <v>12933</v>
      </c>
      <c r="Q3824" s="549">
        <v>1</v>
      </c>
      <c r="R3824" s="549">
        <v>57</v>
      </c>
      <c r="S3824" s="548">
        <v>2257</v>
      </c>
      <c r="T3824" s="548"/>
      <c r="U3824" s="99"/>
    </row>
    <row r="3825" spans="1:21" ht="19.5" customHeight="1">
      <c r="A3825" s="545">
        <v>12934</v>
      </c>
      <c r="B3825" s="545" t="s">
        <v>12441</v>
      </c>
      <c r="C3825" s="545" t="s">
        <v>216</v>
      </c>
      <c r="D3825" s="546">
        <v>46052</v>
      </c>
      <c r="E3825" s="171" t="str">
        <f t="shared" si="59"/>
        <v>2026</v>
      </c>
      <c r="F3825" s="547">
        <v>28588253</v>
      </c>
      <c r="G3825" s="548">
        <v>0.19</v>
      </c>
      <c r="H3825" s="547">
        <v>24023742.02</v>
      </c>
      <c r="I3825" s="545" t="s">
        <v>12647</v>
      </c>
      <c r="J3825" s="545" t="s">
        <v>13307</v>
      </c>
      <c r="K3825" s="545"/>
      <c r="L3825" s="545"/>
      <c r="M3825" s="548" t="s">
        <v>13868</v>
      </c>
      <c r="N3825" s="545" t="s">
        <v>13413</v>
      </c>
      <c r="O3825" s="545"/>
      <c r="P3825" s="549">
        <v>12934</v>
      </c>
      <c r="Q3825" s="549">
        <v>2</v>
      </c>
      <c r="R3825" s="549">
        <v>26</v>
      </c>
      <c r="S3825" s="548">
        <v>2228</v>
      </c>
      <c r="T3825" s="548"/>
      <c r="U3825" s="99"/>
    </row>
    <row r="3826" spans="1:21" ht="19.5" customHeight="1">
      <c r="A3826" s="545">
        <v>12935</v>
      </c>
      <c r="B3826" s="545" t="s">
        <v>12497</v>
      </c>
      <c r="C3826" s="545" t="s">
        <v>216</v>
      </c>
      <c r="D3826" s="546">
        <v>44592</v>
      </c>
      <c r="E3826" s="171" t="str">
        <f t="shared" si="59"/>
        <v>2022</v>
      </c>
      <c r="F3826" s="547">
        <v>4867746</v>
      </c>
      <c r="G3826" s="548">
        <v>0.19</v>
      </c>
      <c r="H3826" s="547">
        <v>4090542.86</v>
      </c>
      <c r="I3826" s="545" t="s">
        <v>12984</v>
      </c>
      <c r="J3826" s="545" t="s">
        <v>13297</v>
      </c>
      <c r="K3826" s="545" t="s">
        <v>17142</v>
      </c>
      <c r="L3826" s="545"/>
      <c r="M3826" s="548" t="s">
        <v>13758</v>
      </c>
      <c r="N3826" s="545" t="s">
        <v>13413</v>
      </c>
      <c r="O3826" s="545"/>
      <c r="P3826" s="549">
        <v>12935</v>
      </c>
      <c r="Q3826" s="549">
        <v>1</v>
      </c>
      <c r="R3826" s="549">
        <v>57</v>
      </c>
      <c r="S3826" s="548">
        <v>2257</v>
      </c>
      <c r="T3826" s="548"/>
      <c r="U3826" s="99"/>
    </row>
    <row r="3827" spans="1:21" ht="19.5" customHeight="1">
      <c r="A3827" s="545">
        <v>12936</v>
      </c>
      <c r="B3827" s="545" t="s">
        <v>12528</v>
      </c>
      <c r="C3827" s="545" t="s">
        <v>216</v>
      </c>
      <c r="D3827" s="546">
        <v>46052</v>
      </c>
      <c r="E3827" s="171" t="str">
        <f t="shared" si="59"/>
        <v>2026</v>
      </c>
      <c r="F3827" s="547">
        <v>83253896</v>
      </c>
      <c r="G3827" s="548">
        <v>0.19</v>
      </c>
      <c r="H3827" s="547">
        <v>69961257.140000001</v>
      </c>
      <c r="I3827" s="545" t="s">
        <v>12647</v>
      </c>
      <c r="J3827" s="545" t="s">
        <v>13307</v>
      </c>
      <c r="K3827" s="545"/>
      <c r="L3827" s="545"/>
      <c r="M3827" s="548" t="s">
        <v>13868</v>
      </c>
      <c r="N3827" s="545" t="s">
        <v>13413</v>
      </c>
      <c r="O3827" s="545"/>
      <c r="P3827" s="549">
        <v>12936</v>
      </c>
      <c r="Q3827" s="549">
        <v>2</v>
      </c>
      <c r="R3827" s="549">
        <v>26</v>
      </c>
      <c r="S3827" s="548">
        <v>2228</v>
      </c>
      <c r="T3827" s="548"/>
      <c r="U3827" s="99"/>
    </row>
    <row r="3828" spans="1:21" ht="19.5" customHeight="1">
      <c r="A3828" s="545">
        <v>12937</v>
      </c>
      <c r="B3828" s="545" t="s">
        <v>12285</v>
      </c>
      <c r="C3828" s="545" t="s">
        <v>216</v>
      </c>
      <c r="D3828" s="546">
        <v>44592</v>
      </c>
      <c r="E3828" s="171" t="str">
        <f t="shared" si="59"/>
        <v>2022</v>
      </c>
      <c r="F3828" s="547">
        <v>100551</v>
      </c>
      <c r="G3828" s="548">
        <v>0.19</v>
      </c>
      <c r="H3828" s="547">
        <v>84496.639999999999</v>
      </c>
      <c r="I3828" s="545" t="s">
        <v>12984</v>
      </c>
      <c r="J3828" s="545" t="s">
        <v>13297</v>
      </c>
      <c r="K3828" s="545" t="s">
        <v>17143</v>
      </c>
      <c r="L3828" s="545"/>
      <c r="M3828" s="548" t="s">
        <v>13758</v>
      </c>
      <c r="N3828" s="545" t="s">
        <v>13413</v>
      </c>
      <c r="O3828" s="545"/>
      <c r="P3828" s="549">
        <v>12937</v>
      </c>
      <c r="Q3828" s="549">
        <v>1</v>
      </c>
      <c r="R3828" s="549">
        <v>57</v>
      </c>
      <c r="S3828" s="548">
        <v>2257</v>
      </c>
      <c r="T3828" s="548"/>
      <c r="U3828" s="99"/>
    </row>
    <row r="3829" spans="1:21" ht="19.5" customHeight="1">
      <c r="A3829" s="545">
        <v>12938</v>
      </c>
      <c r="B3829" s="545" t="s">
        <v>12496</v>
      </c>
      <c r="C3829" s="545" t="s">
        <v>216</v>
      </c>
      <c r="D3829" s="546">
        <v>44592</v>
      </c>
      <c r="E3829" s="171" t="str">
        <f t="shared" si="59"/>
        <v>2022</v>
      </c>
      <c r="F3829" s="547">
        <v>10973566</v>
      </c>
      <c r="G3829" s="548">
        <v>0.19</v>
      </c>
      <c r="H3829" s="547">
        <v>9221484.0299999993</v>
      </c>
      <c r="I3829" s="545" t="s">
        <v>12984</v>
      </c>
      <c r="J3829" s="545" t="s">
        <v>13297</v>
      </c>
      <c r="K3829" s="545" t="s">
        <v>17144</v>
      </c>
      <c r="L3829" s="545"/>
      <c r="M3829" s="548" t="s">
        <v>13758</v>
      </c>
      <c r="N3829" s="545" t="s">
        <v>13413</v>
      </c>
      <c r="O3829" s="545"/>
      <c r="P3829" s="549">
        <v>12938</v>
      </c>
      <c r="Q3829" s="549">
        <v>1</v>
      </c>
      <c r="R3829" s="549">
        <v>57</v>
      </c>
      <c r="S3829" s="548">
        <v>2257</v>
      </c>
      <c r="T3829" s="548"/>
      <c r="U3829" s="99"/>
    </row>
    <row r="3830" spans="1:21" ht="19.5" customHeight="1">
      <c r="A3830" s="545">
        <v>12939</v>
      </c>
      <c r="B3830" s="545" t="s">
        <v>12481</v>
      </c>
      <c r="C3830" s="545" t="s">
        <v>216</v>
      </c>
      <c r="D3830" s="546">
        <v>44592</v>
      </c>
      <c r="E3830" s="171" t="str">
        <f t="shared" si="59"/>
        <v>2022</v>
      </c>
      <c r="F3830" s="547">
        <v>2570</v>
      </c>
      <c r="G3830" s="548">
        <v>0.19</v>
      </c>
      <c r="H3830" s="547">
        <v>2159.66</v>
      </c>
      <c r="I3830" s="545" t="s">
        <v>12984</v>
      </c>
      <c r="J3830" s="545" t="s">
        <v>13297</v>
      </c>
      <c r="K3830" s="545"/>
      <c r="L3830" s="545"/>
      <c r="M3830" s="548" t="s">
        <v>13758</v>
      </c>
      <c r="N3830" s="545" t="s">
        <v>13413</v>
      </c>
      <c r="O3830" s="545"/>
      <c r="P3830" s="549">
        <v>12939</v>
      </c>
      <c r="Q3830" s="549">
        <v>1</v>
      </c>
      <c r="R3830" s="549">
        <v>57</v>
      </c>
      <c r="S3830" s="548">
        <v>2257</v>
      </c>
      <c r="T3830" s="548"/>
      <c r="U3830" s="99"/>
    </row>
    <row r="3831" spans="1:21" ht="19.5" customHeight="1">
      <c r="A3831" s="545">
        <v>12940</v>
      </c>
      <c r="B3831" s="545" t="s">
        <v>12482</v>
      </c>
      <c r="C3831" s="545" t="s">
        <v>216</v>
      </c>
      <c r="D3831" s="546">
        <v>44592</v>
      </c>
      <c r="E3831" s="171" t="str">
        <f t="shared" si="59"/>
        <v>2022</v>
      </c>
      <c r="F3831" s="547">
        <v>1333</v>
      </c>
      <c r="G3831" s="548">
        <v>0.19</v>
      </c>
      <c r="H3831" s="547">
        <v>1120.17</v>
      </c>
      <c r="I3831" s="545" t="s">
        <v>12984</v>
      </c>
      <c r="J3831" s="545" t="s">
        <v>13297</v>
      </c>
      <c r="K3831" s="545"/>
      <c r="L3831" s="545"/>
      <c r="M3831" s="548" t="s">
        <v>13758</v>
      </c>
      <c r="N3831" s="545" t="s">
        <v>13413</v>
      </c>
      <c r="O3831" s="545"/>
      <c r="P3831" s="549">
        <v>12940</v>
      </c>
      <c r="Q3831" s="549">
        <v>1</v>
      </c>
      <c r="R3831" s="549">
        <v>57</v>
      </c>
      <c r="S3831" s="548">
        <v>2257</v>
      </c>
      <c r="T3831" s="548"/>
      <c r="U3831" s="99"/>
    </row>
    <row r="3832" spans="1:21" ht="19.5" customHeight="1">
      <c r="A3832" s="545">
        <v>12941</v>
      </c>
      <c r="B3832" s="545" t="s">
        <v>12543</v>
      </c>
      <c r="C3832" s="545" t="s">
        <v>216</v>
      </c>
      <c r="D3832" s="546">
        <v>44592</v>
      </c>
      <c r="E3832" s="171" t="str">
        <f t="shared" si="59"/>
        <v>2022</v>
      </c>
      <c r="F3832" s="547">
        <v>153108.01</v>
      </c>
      <c r="G3832" s="548">
        <v>0.19</v>
      </c>
      <c r="H3832" s="547">
        <v>128662.19</v>
      </c>
      <c r="I3832" s="545" t="s">
        <v>12984</v>
      </c>
      <c r="J3832" s="545" t="s">
        <v>13297</v>
      </c>
      <c r="K3832" s="545"/>
      <c r="L3832" s="545"/>
      <c r="M3832" s="548" t="s">
        <v>13758</v>
      </c>
      <c r="N3832" s="545" t="s">
        <v>13413</v>
      </c>
      <c r="O3832" s="545"/>
      <c r="P3832" s="549">
        <v>12941</v>
      </c>
      <c r="Q3832" s="549">
        <v>1</v>
      </c>
      <c r="R3832" s="549">
        <v>57</v>
      </c>
      <c r="S3832" s="548">
        <v>2257</v>
      </c>
      <c r="T3832" s="548"/>
      <c r="U3832" s="99"/>
    </row>
    <row r="3833" spans="1:21" ht="19.5" customHeight="1">
      <c r="A3833" s="545">
        <v>12942</v>
      </c>
      <c r="B3833" s="545" t="s">
        <v>12558</v>
      </c>
      <c r="C3833" s="545" t="s">
        <v>216</v>
      </c>
      <c r="D3833" s="546">
        <v>44592</v>
      </c>
      <c r="E3833" s="171" t="str">
        <f t="shared" si="59"/>
        <v>2022</v>
      </c>
      <c r="F3833" s="547">
        <v>18905.009999999998</v>
      </c>
      <c r="G3833" s="548">
        <v>0.19</v>
      </c>
      <c r="H3833" s="547">
        <v>15886.56</v>
      </c>
      <c r="I3833" s="545" t="s">
        <v>12984</v>
      </c>
      <c r="J3833" s="545" t="s">
        <v>13297</v>
      </c>
      <c r="K3833" s="545"/>
      <c r="L3833" s="545"/>
      <c r="M3833" s="548" t="s">
        <v>13758</v>
      </c>
      <c r="N3833" s="545" t="s">
        <v>13413</v>
      </c>
      <c r="O3833" s="545"/>
      <c r="P3833" s="549">
        <v>12942</v>
      </c>
      <c r="Q3833" s="549">
        <v>1</v>
      </c>
      <c r="R3833" s="549">
        <v>57</v>
      </c>
      <c r="S3833" s="548">
        <v>2257</v>
      </c>
      <c r="T3833" s="548"/>
      <c r="U3833" s="99"/>
    </row>
    <row r="3834" spans="1:21" ht="19.5" customHeight="1">
      <c r="A3834" s="545">
        <v>12943</v>
      </c>
      <c r="B3834" s="545" t="s">
        <v>12559</v>
      </c>
      <c r="C3834" s="545" t="s">
        <v>216</v>
      </c>
      <c r="D3834" s="546">
        <v>44592</v>
      </c>
      <c r="E3834" s="171" t="str">
        <f t="shared" si="59"/>
        <v>2022</v>
      </c>
      <c r="F3834" s="547">
        <v>31529</v>
      </c>
      <c r="G3834" s="548">
        <v>0.19</v>
      </c>
      <c r="H3834" s="547">
        <v>26494.959999999999</v>
      </c>
      <c r="I3834" s="545" t="s">
        <v>12984</v>
      </c>
      <c r="J3834" s="545" t="s">
        <v>13297</v>
      </c>
      <c r="K3834" s="545"/>
      <c r="L3834" s="545"/>
      <c r="M3834" s="548" t="s">
        <v>13758</v>
      </c>
      <c r="N3834" s="545" t="s">
        <v>13413</v>
      </c>
      <c r="O3834" s="545"/>
      <c r="P3834" s="549">
        <v>12943</v>
      </c>
      <c r="Q3834" s="549">
        <v>1</v>
      </c>
      <c r="R3834" s="549">
        <v>57</v>
      </c>
      <c r="S3834" s="548">
        <v>2257</v>
      </c>
      <c r="T3834" s="548"/>
      <c r="U3834" s="99"/>
    </row>
    <row r="3835" spans="1:21" ht="19.5" customHeight="1">
      <c r="A3835" s="545">
        <v>12944</v>
      </c>
      <c r="B3835" s="545" t="s">
        <v>12560</v>
      </c>
      <c r="C3835" s="545" t="s">
        <v>216</v>
      </c>
      <c r="D3835" s="546">
        <v>44592</v>
      </c>
      <c r="E3835" s="171" t="str">
        <f t="shared" si="59"/>
        <v>2022</v>
      </c>
      <c r="F3835" s="547">
        <v>149356</v>
      </c>
      <c r="G3835" s="548">
        <v>0.19</v>
      </c>
      <c r="H3835" s="547">
        <v>125509.24</v>
      </c>
      <c r="I3835" s="545" t="s">
        <v>12984</v>
      </c>
      <c r="J3835" s="545" t="s">
        <v>13297</v>
      </c>
      <c r="K3835" s="545"/>
      <c r="L3835" s="545"/>
      <c r="M3835" s="548" t="s">
        <v>13758</v>
      </c>
      <c r="N3835" s="545" t="s">
        <v>13413</v>
      </c>
      <c r="O3835" s="545"/>
      <c r="P3835" s="549">
        <v>12944</v>
      </c>
      <c r="Q3835" s="549">
        <v>1</v>
      </c>
      <c r="R3835" s="549">
        <v>57</v>
      </c>
      <c r="S3835" s="548">
        <v>2257</v>
      </c>
      <c r="T3835" s="548"/>
      <c r="U3835" s="99"/>
    </row>
    <row r="3836" spans="1:21" ht="19.5" customHeight="1">
      <c r="A3836" s="545">
        <v>12945</v>
      </c>
      <c r="B3836" s="545" t="s">
        <v>12561</v>
      </c>
      <c r="C3836" s="545" t="s">
        <v>216</v>
      </c>
      <c r="D3836" s="546">
        <v>44592</v>
      </c>
      <c r="E3836" s="171" t="str">
        <f t="shared" si="59"/>
        <v>2022</v>
      </c>
      <c r="F3836" s="547">
        <v>186553</v>
      </c>
      <c r="G3836" s="548">
        <v>0.19</v>
      </c>
      <c r="H3836" s="547">
        <v>156767.23000000001</v>
      </c>
      <c r="I3836" s="545" t="s">
        <v>12984</v>
      </c>
      <c r="J3836" s="545" t="s">
        <v>13297</v>
      </c>
      <c r="K3836" s="545"/>
      <c r="L3836" s="545"/>
      <c r="M3836" s="548" t="s">
        <v>13758</v>
      </c>
      <c r="N3836" s="545" t="s">
        <v>13413</v>
      </c>
      <c r="O3836" s="545"/>
      <c r="P3836" s="549">
        <v>12945</v>
      </c>
      <c r="Q3836" s="549">
        <v>1</v>
      </c>
      <c r="R3836" s="549">
        <v>57</v>
      </c>
      <c r="S3836" s="548">
        <v>2257</v>
      </c>
      <c r="T3836" s="548"/>
      <c r="U3836" s="99"/>
    </row>
    <row r="3837" spans="1:21" ht="19.5" customHeight="1">
      <c r="A3837" s="545">
        <v>12946</v>
      </c>
      <c r="B3837" s="545" t="s">
        <v>12421</v>
      </c>
      <c r="C3837" s="545" t="s">
        <v>216</v>
      </c>
      <c r="D3837" s="546">
        <v>44592</v>
      </c>
      <c r="E3837" s="171" t="str">
        <f t="shared" si="59"/>
        <v>2022</v>
      </c>
      <c r="F3837" s="547">
        <v>52281</v>
      </c>
      <c r="G3837" s="548">
        <v>0.19</v>
      </c>
      <c r="H3837" s="547">
        <v>43933.61</v>
      </c>
      <c r="I3837" s="545" t="s">
        <v>12984</v>
      </c>
      <c r="J3837" s="545" t="s">
        <v>13297</v>
      </c>
      <c r="K3837" s="545"/>
      <c r="L3837" s="545"/>
      <c r="M3837" s="548" t="s">
        <v>13758</v>
      </c>
      <c r="N3837" s="545" t="s">
        <v>13413</v>
      </c>
      <c r="O3837" s="545"/>
      <c r="P3837" s="549">
        <v>12946</v>
      </c>
      <c r="Q3837" s="549">
        <v>1</v>
      </c>
      <c r="R3837" s="549">
        <v>57</v>
      </c>
      <c r="S3837" s="548">
        <v>2257</v>
      </c>
      <c r="T3837" s="548"/>
      <c r="U3837" s="99"/>
    </row>
    <row r="3838" spans="1:21" ht="19.5" customHeight="1">
      <c r="A3838" s="545">
        <v>12947</v>
      </c>
      <c r="B3838" s="545" t="s">
        <v>12422</v>
      </c>
      <c r="C3838" s="545" t="s">
        <v>216</v>
      </c>
      <c r="D3838" s="546">
        <v>44592</v>
      </c>
      <c r="E3838" s="171" t="str">
        <f t="shared" si="59"/>
        <v>2022</v>
      </c>
      <c r="F3838" s="547">
        <v>52281</v>
      </c>
      <c r="G3838" s="548">
        <v>0.19</v>
      </c>
      <c r="H3838" s="547">
        <v>43933.61</v>
      </c>
      <c r="I3838" s="545" t="s">
        <v>12984</v>
      </c>
      <c r="J3838" s="545" t="s">
        <v>13297</v>
      </c>
      <c r="K3838" s="545"/>
      <c r="L3838" s="545"/>
      <c r="M3838" s="548" t="s">
        <v>13758</v>
      </c>
      <c r="N3838" s="545" t="s">
        <v>13413</v>
      </c>
      <c r="O3838" s="545"/>
      <c r="P3838" s="549">
        <v>12947</v>
      </c>
      <c r="Q3838" s="549">
        <v>1</v>
      </c>
      <c r="R3838" s="549">
        <v>57</v>
      </c>
      <c r="S3838" s="548">
        <v>2257</v>
      </c>
      <c r="T3838" s="548"/>
      <c r="U3838" s="99"/>
    </row>
    <row r="3839" spans="1:21" ht="19.5" customHeight="1">
      <c r="A3839" s="545">
        <v>12948</v>
      </c>
      <c r="B3839" s="545" t="s">
        <v>12420</v>
      </c>
      <c r="C3839" s="545" t="s">
        <v>216</v>
      </c>
      <c r="D3839" s="546">
        <v>44592</v>
      </c>
      <c r="E3839" s="171" t="str">
        <f t="shared" si="59"/>
        <v>2022</v>
      </c>
      <c r="F3839" s="547">
        <v>52281</v>
      </c>
      <c r="G3839" s="548">
        <v>0.19</v>
      </c>
      <c r="H3839" s="547">
        <v>43933.61</v>
      </c>
      <c r="I3839" s="545" t="s">
        <v>12984</v>
      </c>
      <c r="J3839" s="545" t="s">
        <v>13297</v>
      </c>
      <c r="K3839" s="545"/>
      <c r="L3839" s="545"/>
      <c r="M3839" s="548" t="s">
        <v>13758</v>
      </c>
      <c r="N3839" s="545" t="s">
        <v>13413</v>
      </c>
      <c r="O3839" s="545"/>
      <c r="P3839" s="549">
        <v>12948</v>
      </c>
      <c r="Q3839" s="549">
        <v>1</v>
      </c>
      <c r="R3839" s="549">
        <v>57</v>
      </c>
      <c r="S3839" s="548">
        <v>2257</v>
      </c>
      <c r="T3839" s="548"/>
      <c r="U3839" s="99"/>
    </row>
    <row r="3840" spans="1:21" ht="19.5" customHeight="1">
      <c r="A3840" s="545">
        <v>12949</v>
      </c>
      <c r="B3840" s="545" t="s">
        <v>12423</v>
      </c>
      <c r="C3840" s="545" t="s">
        <v>216</v>
      </c>
      <c r="D3840" s="546">
        <v>44592</v>
      </c>
      <c r="E3840" s="171" t="str">
        <f t="shared" si="59"/>
        <v>2022</v>
      </c>
      <c r="F3840" s="547">
        <v>52281</v>
      </c>
      <c r="G3840" s="548">
        <v>0.19</v>
      </c>
      <c r="H3840" s="547">
        <v>43933.61</v>
      </c>
      <c r="I3840" s="545" t="s">
        <v>12984</v>
      </c>
      <c r="J3840" s="545" t="s">
        <v>13297</v>
      </c>
      <c r="K3840" s="545"/>
      <c r="L3840" s="545"/>
      <c r="M3840" s="548" t="s">
        <v>13758</v>
      </c>
      <c r="N3840" s="545" t="s">
        <v>13413</v>
      </c>
      <c r="O3840" s="545"/>
      <c r="P3840" s="549">
        <v>12949</v>
      </c>
      <c r="Q3840" s="549">
        <v>1</v>
      </c>
      <c r="R3840" s="549">
        <v>57</v>
      </c>
      <c r="S3840" s="548">
        <v>2257</v>
      </c>
      <c r="T3840" s="548"/>
      <c r="U3840" s="99"/>
    </row>
    <row r="3841" spans="1:21" ht="19.5" customHeight="1">
      <c r="A3841" s="545">
        <v>12950</v>
      </c>
      <c r="B3841" s="545" t="s">
        <v>12426</v>
      </c>
      <c r="C3841" s="545" t="s">
        <v>216</v>
      </c>
      <c r="D3841" s="546">
        <v>44592</v>
      </c>
      <c r="E3841" s="171" t="str">
        <f t="shared" si="59"/>
        <v>2022</v>
      </c>
      <c r="F3841" s="547">
        <v>52281</v>
      </c>
      <c r="G3841" s="548">
        <v>0.19</v>
      </c>
      <c r="H3841" s="547">
        <v>43933.61</v>
      </c>
      <c r="I3841" s="545" t="s">
        <v>12984</v>
      </c>
      <c r="J3841" s="545" t="s">
        <v>13297</v>
      </c>
      <c r="K3841" s="545"/>
      <c r="L3841" s="545"/>
      <c r="M3841" s="548" t="s">
        <v>13758</v>
      </c>
      <c r="N3841" s="545" t="s">
        <v>13413</v>
      </c>
      <c r="O3841" s="545"/>
      <c r="P3841" s="549">
        <v>12950</v>
      </c>
      <c r="Q3841" s="549">
        <v>1</v>
      </c>
      <c r="R3841" s="549">
        <v>57</v>
      </c>
      <c r="S3841" s="548">
        <v>2257</v>
      </c>
      <c r="T3841" s="548"/>
      <c r="U3841" s="99"/>
    </row>
    <row r="3842" spans="1:21" ht="19.5" customHeight="1">
      <c r="A3842" s="545">
        <v>12951</v>
      </c>
      <c r="B3842" s="545" t="s">
        <v>12568</v>
      </c>
      <c r="C3842" s="545" t="s">
        <v>216</v>
      </c>
      <c r="D3842" s="546">
        <v>44592</v>
      </c>
      <c r="E3842" s="171" t="str">
        <f t="shared" si="59"/>
        <v>2022</v>
      </c>
      <c r="F3842" s="547">
        <v>460871.01</v>
      </c>
      <c r="G3842" s="548">
        <v>0.19</v>
      </c>
      <c r="H3842" s="547">
        <v>387286.56</v>
      </c>
      <c r="I3842" s="545" t="s">
        <v>12984</v>
      </c>
      <c r="J3842" s="545" t="s">
        <v>13297</v>
      </c>
      <c r="K3842" s="545"/>
      <c r="L3842" s="545"/>
      <c r="M3842" s="548" t="s">
        <v>13758</v>
      </c>
      <c r="N3842" s="545" t="s">
        <v>13413</v>
      </c>
      <c r="O3842" s="545"/>
      <c r="P3842" s="549">
        <v>12951</v>
      </c>
      <c r="Q3842" s="549">
        <v>1</v>
      </c>
      <c r="R3842" s="549">
        <v>57</v>
      </c>
      <c r="S3842" s="548">
        <v>2257</v>
      </c>
      <c r="T3842" s="548"/>
      <c r="U3842" s="99"/>
    </row>
    <row r="3843" spans="1:21" ht="19.5" customHeight="1">
      <c r="A3843" s="545">
        <v>12952</v>
      </c>
      <c r="B3843" s="545" t="s">
        <v>12320</v>
      </c>
      <c r="C3843" s="545" t="s">
        <v>216</v>
      </c>
      <c r="D3843" s="546">
        <v>44592</v>
      </c>
      <c r="E3843" s="171" t="str">
        <f t="shared" si="59"/>
        <v>2022</v>
      </c>
      <c r="F3843" s="547">
        <v>87892</v>
      </c>
      <c r="G3843" s="548">
        <v>0.19</v>
      </c>
      <c r="H3843" s="547">
        <v>73858.820000000007</v>
      </c>
      <c r="I3843" s="545" t="s">
        <v>12984</v>
      </c>
      <c r="J3843" s="545" t="s">
        <v>13297</v>
      </c>
      <c r="K3843" s="545"/>
      <c r="L3843" s="545"/>
      <c r="M3843" s="548" t="s">
        <v>13758</v>
      </c>
      <c r="N3843" s="545" t="s">
        <v>13413</v>
      </c>
      <c r="O3843" s="545"/>
      <c r="P3843" s="549">
        <v>12952</v>
      </c>
      <c r="Q3843" s="549">
        <v>1</v>
      </c>
      <c r="R3843" s="549">
        <v>57</v>
      </c>
      <c r="S3843" s="548">
        <v>2257</v>
      </c>
      <c r="T3843" s="548"/>
      <c r="U3843" s="99"/>
    </row>
    <row r="3844" spans="1:21" ht="19.5" customHeight="1">
      <c r="A3844" s="545">
        <v>12953</v>
      </c>
      <c r="B3844" s="545" t="s">
        <v>12321</v>
      </c>
      <c r="C3844" s="545" t="s">
        <v>216</v>
      </c>
      <c r="D3844" s="546">
        <v>44592</v>
      </c>
      <c r="E3844" s="171" t="str">
        <f t="shared" ref="E3844:E3907" si="60">TEXT(D3844,"YYYY")</f>
        <v>2022</v>
      </c>
      <c r="F3844" s="547">
        <v>93725</v>
      </c>
      <c r="G3844" s="548">
        <v>0.19</v>
      </c>
      <c r="H3844" s="547">
        <v>78760.5</v>
      </c>
      <c r="I3844" s="545" t="s">
        <v>12984</v>
      </c>
      <c r="J3844" s="545" t="s">
        <v>13297</v>
      </c>
      <c r="K3844" s="545"/>
      <c r="L3844" s="545"/>
      <c r="M3844" s="548" t="s">
        <v>13758</v>
      </c>
      <c r="N3844" s="545" t="s">
        <v>13413</v>
      </c>
      <c r="O3844" s="545"/>
      <c r="P3844" s="549">
        <v>12953</v>
      </c>
      <c r="Q3844" s="549">
        <v>1</v>
      </c>
      <c r="R3844" s="549">
        <v>57</v>
      </c>
      <c r="S3844" s="548">
        <v>2257</v>
      </c>
      <c r="T3844" s="548"/>
      <c r="U3844" s="99"/>
    </row>
    <row r="3845" spans="1:21" ht="19.5" customHeight="1">
      <c r="A3845" s="545">
        <v>12954</v>
      </c>
      <c r="B3845" s="545" t="s">
        <v>12322</v>
      </c>
      <c r="C3845" s="545" t="s">
        <v>216</v>
      </c>
      <c r="D3845" s="546">
        <v>44592</v>
      </c>
      <c r="E3845" s="171" t="str">
        <f t="shared" si="60"/>
        <v>2022</v>
      </c>
      <c r="F3845" s="547">
        <v>100742</v>
      </c>
      <c r="G3845" s="548">
        <v>0.19</v>
      </c>
      <c r="H3845" s="547">
        <v>84657.14</v>
      </c>
      <c r="I3845" s="545" t="s">
        <v>12984</v>
      </c>
      <c r="J3845" s="545" t="s">
        <v>13297</v>
      </c>
      <c r="K3845" s="545"/>
      <c r="L3845" s="545"/>
      <c r="M3845" s="548" t="s">
        <v>13758</v>
      </c>
      <c r="N3845" s="545" t="s">
        <v>13413</v>
      </c>
      <c r="O3845" s="545"/>
      <c r="P3845" s="549">
        <v>12954</v>
      </c>
      <c r="Q3845" s="549">
        <v>1</v>
      </c>
      <c r="R3845" s="549">
        <v>57</v>
      </c>
      <c r="S3845" s="548">
        <v>2257</v>
      </c>
      <c r="T3845" s="548"/>
      <c r="U3845" s="99"/>
    </row>
    <row r="3846" spans="1:21" ht="19.5" customHeight="1">
      <c r="A3846" s="545">
        <v>12955</v>
      </c>
      <c r="B3846" s="545" t="s">
        <v>12323</v>
      </c>
      <c r="C3846" s="545" t="s">
        <v>216</v>
      </c>
      <c r="D3846" s="546">
        <v>44585</v>
      </c>
      <c r="E3846" s="171" t="str">
        <f t="shared" si="60"/>
        <v>2022</v>
      </c>
      <c r="F3846" s="547">
        <v>147868</v>
      </c>
      <c r="G3846" s="548">
        <v>0.19</v>
      </c>
      <c r="H3846" s="547">
        <v>124258.82</v>
      </c>
      <c r="I3846" s="545" t="s">
        <v>12984</v>
      </c>
      <c r="J3846" s="545" t="s">
        <v>13297</v>
      </c>
      <c r="K3846" s="545"/>
      <c r="L3846" s="545"/>
      <c r="M3846" s="548" t="s">
        <v>13758</v>
      </c>
      <c r="N3846" s="545" t="s">
        <v>13413</v>
      </c>
      <c r="O3846" s="545"/>
      <c r="P3846" s="549">
        <v>12955</v>
      </c>
      <c r="Q3846" s="549">
        <v>1</v>
      </c>
      <c r="R3846" s="549">
        <v>57</v>
      </c>
      <c r="S3846" s="548">
        <v>2257</v>
      </c>
      <c r="T3846" s="548"/>
      <c r="U3846" s="99"/>
    </row>
    <row r="3847" spans="1:21" ht="19.5" customHeight="1">
      <c r="A3847" s="545">
        <v>12956</v>
      </c>
      <c r="B3847" s="545" t="s">
        <v>12324</v>
      </c>
      <c r="C3847" s="545" t="s">
        <v>216</v>
      </c>
      <c r="D3847" s="546">
        <v>44585</v>
      </c>
      <c r="E3847" s="171" t="str">
        <f t="shared" si="60"/>
        <v>2022</v>
      </c>
      <c r="F3847" s="547">
        <v>168992</v>
      </c>
      <c r="G3847" s="548">
        <v>0.19</v>
      </c>
      <c r="H3847" s="547">
        <v>142010.07999999999</v>
      </c>
      <c r="I3847" s="545" t="s">
        <v>12984</v>
      </c>
      <c r="J3847" s="545" t="s">
        <v>13297</v>
      </c>
      <c r="K3847" s="545"/>
      <c r="L3847" s="545"/>
      <c r="M3847" s="548" t="s">
        <v>13758</v>
      </c>
      <c r="N3847" s="545" t="s">
        <v>13413</v>
      </c>
      <c r="O3847" s="545"/>
      <c r="P3847" s="549">
        <v>12956</v>
      </c>
      <c r="Q3847" s="549">
        <v>1</v>
      </c>
      <c r="R3847" s="549">
        <v>57</v>
      </c>
      <c r="S3847" s="548">
        <v>2257</v>
      </c>
      <c r="T3847" s="548"/>
      <c r="U3847" s="99"/>
    </row>
    <row r="3848" spans="1:21" ht="19.5" customHeight="1">
      <c r="A3848" s="545">
        <v>12957</v>
      </c>
      <c r="B3848" s="545" t="s">
        <v>12325</v>
      </c>
      <c r="C3848" s="545" t="s">
        <v>216</v>
      </c>
      <c r="D3848" s="546">
        <v>44592</v>
      </c>
      <c r="E3848" s="171" t="str">
        <f t="shared" si="60"/>
        <v>2022</v>
      </c>
      <c r="F3848" s="547">
        <v>171746</v>
      </c>
      <c r="G3848" s="548">
        <v>0.19</v>
      </c>
      <c r="H3848" s="547">
        <v>144324.37</v>
      </c>
      <c r="I3848" s="545" t="s">
        <v>12984</v>
      </c>
      <c r="J3848" s="545" t="s">
        <v>13297</v>
      </c>
      <c r="K3848" s="545"/>
      <c r="L3848" s="545"/>
      <c r="M3848" s="548" t="s">
        <v>13758</v>
      </c>
      <c r="N3848" s="545" t="s">
        <v>13413</v>
      </c>
      <c r="O3848" s="545"/>
      <c r="P3848" s="549">
        <v>12957</v>
      </c>
      <c r="Q3848" s="549">
        <v>1</v>
      </c>
      <c r="R3848" s="549">
        <v>57</v>
      </c>
      <c r="S3848" s="548">
        <v>2257</v>
      </c>
      <c r="T3848" s="548"/>
      <c r="U3848" s="99"/>
    </row>
    <row r="3849" spans="1:21" ht="19.5" customHeight="1">
      <c r="A3849" s="545">
        <v>12958</v>
      </c>
      <c r="B3849" s="545" t="s">
        <v>12326</v>
      </c>
      <c r="C3849" s="545" t="s">
        <v>216</v>
      </c>
      <c r="D3849" s="546">
        <v>44592</v>
      </c>
      <c r="E3849" s="171" t="str">
        <f t="shared" si="60"/>
        <v>2022</v>
      </c>
      <c r="F3849" s="547">
        <v>221298</v>
      </c>
      <c r="G3849" s="548">
        <v>0.19</v>
      </c>
      <c r="H3849" s="547">
        <v>185964.71</v>
      </c>
      <c r="I3849" s="545" t="s">
        <v>12984</v>
      </c>
      <c r="J3849" s="545" t="s">
        <v>13297</v>
      </c>
      <c r="K3849" s="545" t="s">
        <v>17145</v>
      </c>
      <c r="L3849" s="545"/>
      <c r="M3849" s="548" t="s">
        <v>13758</v>
      </c>
      <c r="N3849" s="545" t="s">
        <v>13413</v>
      </c>
      <c r="O3849" s="545"/>
      <c r="P3849" s="549">
        <v>12958</v>
      </c>
      <c r="Q3849" s="549">
        <v>1</v>
      </c>
      <c r="R3849" s="549">
        <v>57</v>
      </c>
      <c r="S3849" s="548">
        <v>2257</v>
      </c>
      <c r="T3849" s="548"/>
      <c r="U3849" s="99"/>
    </row>
    <row r="3850" spans="1:21" ht="19.5" customHeight="1">
      <c r="A3850" s="545">
        <v>12959</v>
      </c>
      <c r="B3850" s="545" t="s">
        <v>12327</v>
      </c>
      <c r="C3850" s="545" t="s">
        <v>216</v>
      </c>
      <c r="D3850" s="546">
        <v>44592</v>
      </c>
      <c r="E3850" s="171" t="str">
        <f t="shared" si="60"/>
        <v>2022</v>
      </c>
      <c r="F3850" s="547">
        <v>191900</v>
      </c>
      <c r="G3850" s="548">
        <v>0.19</v>
      </c>
      <c r="H3850" s="547">
        <v>161260.5</v>
      </c>
      <c r="I3850" s="545" t="s">
        <v>12984</v>
      </c>
      <c r="J3850" s="545" t="s">
        <v>13297</v>
      </c>
      <c r="K3850" s="545"/>
      <c r="L3850" s="545"/>
      <c r="M3850" s="548" t="s">
        <v>13758</v>
      </c>
      <c r="N3850" s="545" t="s">
        <v>13413</v>
      </c>
      <c r="O3850" s="545"/>
      <c r="P3850" s="549">
        <v>12959</v>
      </c>
      <c r="Q3850" s="549">
        <v>1</v>
      </c>
      <c r="R3850" s="549">
        <v>57</v>
      </c>
      <c r="S3850" s="548">
        <v>2257</v>
      </c>
      <c r="T3850" s="548"/>
      <c r="U3850" s="99"/>
    </row>
    <row r="3851" spans="1:21" ht="19.5" customHeight="1">
      <c r="A3851" s="545">
        <v>12960</v>
      </c>
      <c r="B3851" s="545" t="s">
        <v>12328</v>
      </c>
      <c r="C3851" s="545" t="s">
        <v>216</v>
      </c>
      <c r="D3851" s="546">
        <v>44592</v>
      </c>
      <c r="E3851" s="171" t="str">
        <f t="shared" si="60"/>
        <v>2022</v>
      </c>
      <c r="F3851" s="547">
        <v>192587.01</v>
      </c>
      <c r="G3851" s="548">
        <v>0.19</v>
      </c>
      <c r="H3851" s="547">
        <v>161837.82</v>
      </c>
      <c r="I3851" s="545" t="s">
        <v>12984</v>
      </c>
      <c r="J3851" s="545" t="s">
        <v>13297</v>
      </c>
      <c r="K3851" s="545"/>
      <c r="L3851" s="545"/>
      <c r="M3851" s="548" t="s">
        <v>13758</v>
      </c>
      <c r="N3851" s="545" t="s">
        <v>13413</v>
      </c>
      <c r="O3851" s="545"/>
      <c r="P3851" s="549">
        <v>12960</v>
      </c>
      <c r="Q3851" s="549">
        <v>1</v>
      </c>
      <c r="R3851" s="549">
        <v>57</v>
      </c>
      <c r="S3851" s="548">
        <v>2257</v>
      </c>
      <c r="T3851" s="548"/>
      <c r="U3851" s="99"/>
    </row>
    <row r="3852" spans="1:21" ht="19.5" customHeight="1">
      <c r="A3852" s="545">
        <v>12961</v>
      </c>
      <c r="B3852" s="545" t="s">
        <v>12330</v>
      </c>
      <c r="C3852" s="545" t="s">
        <v>216</v>
      </c>
      <c r="D3852" s="546">
        <v>44592</v>
      </c>
      <c r="E3852" s="171" t="str">
        <f t="shared" si="60"/>
        <v>2022</v>
      </c>
      <c r="F3852" s="547">
        <v>1233031</v>
      </c>
      <c r="G3852" s="548">
        <v>0.19</v>
      </c>
      <c r="H3852" s="547">
        <v>1036160.5</v>
      </c>
      <c r="I3852" s="545" t="s">
        <v>12984</v>
      </c>
      <c r="J3852" s="545" t="s">
        <v>13297</v>
      </c>
      <c r="K3852" s="545" t="s">
        <v>17146</v>
      </c>
      <c r="L3852" s="545"/>
      <c r="M3852" s="548" t="s">
        <v>13758</v>
      </c>
      <c r="N3852" s="545" t="s">
        <v>13413</v>
      </c>
      <c r="O3852" s="545"/>
      <c r="P3852" s="549">
        <v>12961</v>
      </c>
      <c r="Q3852" s="549">
        <v>1</v>
      </c>
      <c r="R3852" s="549">
        <v>57</v>
      </c>
      <c r="S3852" s="548">
        <v>2257</v>
      </c>
      <c r="T3852" s="548"/>
      <c r="U3852" s="99"/>
    </row>
    <row r="3853" spans="1:21" ht="19.5" customHeight="1">
      <c r="A3853" s="545">
        <v>12962</v>
      </c>
      <c r="B3853" s="545" t="s">
        <v>12329</v>
      </c>
      <c r="C3853" s="545" t="s">
        <v>216</v>
      </c>
      <c r="D3853" s="546">
        <v>44592</v>
      </c>
      <c r="E3853" s="171" t="str">
        <f t="shared" si="60"/>
        <v>2022</v>
      </c>
      <c r="F3853" s="547">
        <v>1653358</v>
      </c>
      <c r="G3853" s="548">
        <v>0.19</v>
      </c>
      <c r="H3853" s="547">
        <v>1389376.47</v>
      </c>
      <c r="I3853" s="545" t="s">
        <v>12984</v>
      </c>
      <c r="J3853" s="545" t="s">
        <v>13297</v>
      </c>
      <c r="K3853" s="545" t="s">
        <v>17147</v>
      </c>
      <c r="L3853" s="545"/>
      <c r="M3853" s="548" t="s">
        <v>13758</v>
      </c>
      <c r="N3853" s="545" t="s">
        <v>13413</v>
      </c>
      <c r="O3853" s="545"/>
      <c r="P3853" s="549">
        <v>12962</v>
      </c>
      <c r="Q3853" s="549">
        <v>1</v>
      </c>
      <c r="R3853" s="549">
        <v>57</v>
      </c>
      <c r="S3853" s="548">
        <v>2257</v>
      </c>
      <c r="T3853" s="548"/>
      <c r="U3853" s="99"/>
    </row>
    <row r="3854" spans="1:21" ht="19.5" customHeight="1">
      <c r="A3854" s="545">
        <v>12963</v>
      </c>
      <c r="B3854" s="545" t="s">
        <v>12363</v>
      </c>
      <c r="C3854" s="545" t="s">
        <v>206</v>
      </c>
      <c r="D3854" s="546">
        <v>44592</v>
      </c>
      <c r="E3854" s="171" t="str">
        <f t="shared" si="60"/>
        <v>2022</v>
      </c>
      <c r="F3854" s="547">
        <v>7636</v>
      </c>
      <c r="G3854" s="548">
        <v>0.19</v>
      </c>
      <c r="H3854" s="547">
        <v>6416.81</v>
      </c>
      <c r="I3854" s="545" t="s">
        <v>12984</v>
      </c>
      <c r="J3854" s="545" t="s">
        <v>13297</v>
      </c>
      <c r="K3854" s="545" t="s">
        <v>17148</v>
      </c>
      <c r="L3854" s="545"/>
      <c r="M3854" s="548" t="s">
        <v>13758</v>
      </c>
      <c r="N3854" s="545" t="s">
        <v>13413</v>
      </c>
      <c r="O3854" s="545"/>
      <c r="P3854" s="549">
        <v>12963</v>
      </c>
      <c r="Q3854" s="549">
        <v>1</v>
      </c>
      <c r="R3854" s="549">
        <v>57</v>
      </c>
      <c r="S3854" s="548">
        <v>2257</v>
      </c>
      <c r="T3854" s="548"/>
      <c r="U3854" s="99"/>
    </row>
    <row r="3855" spans="1:21" ht="19.5" customHeight="1">
      <c r="A3855" s="545">
        <v>12964</v>
      </c>
      <c r="B3855" s="545" t="s">
        <v>12252</v>
      </c>
      <c r="C3855" s="545" t="s">
        <v>975</v>
      </c>
      <c r="D3855" s="546">
        <v>44592</v>
      </c>
      <c r="E3855" s="171" t="str">
        <f t="shared" si="60"/>
        <v>2022</v>
      </c>
      <c r="F3855" s="547">
        <v>5782</v>
      </c>
      <c r="G3855" s="548">
        <v>0.19</v>
      </c>
      <c r="H3855" s="547">
        <v>4858.82</v>
      </c>
      <c r="I3855" s="545" t="s">
        <v>12984</v>
      </c>
      <c r="J3855" s="545" t="s">
        <v>13297</v>
      </c>
      <c r="K3855" s="545" t="s">
        <v>17149</v>
      </c>
      <c r="L3855" s="545"/>
      <c r="M3855" s="548" t="s">
        <v>13758</v>
      </c>
      <c r="N3855" s="545" t="s">
        <v>13413</v>
      </c>
      <c r="O3855" s="545"/>
      <c r="P3855" s="549">
        <v>12964</v>
      </c>
      <c r="Q3855" s="549">
        <v>1</v>
      </c>
      <c r="R3855" s="549">
        <v>57</v>
      </c>
      <c r="S3855" s="548">
        <v>2257</v>
      </c>
      <c r="T3855" s="548"/>
      <c r="U3855" s="99"/>
    </row>
    <row r="3856" spans="1:21" ht="19.5" customHeight="1">
      <c r="A3856" s="545">
        <v>12966</v>
      </c>
      <c r="B3856" s="545" t="s">
        <v>12534</v>
      </c>
      <c r="C3856" s="545" t="s">
        <v>216</v>
      </c>
      <c r="D3856" s="546">
        <v>46052</v>
      </c>
      <c r="E3856" s="171" t="str">
        <f t="shared" si="60"/>
        <v>2026</v>
      </c>
      <c r="F3856" s="547">
        <v>110616373</v>
      </c>
      <c r="G3856" s="548">
        <v>0.19</v>
      </c>
      <c r="H3856" s="547">
        <v>92954935.290000007</v>
      </c>
      <c r="I3856" s="545" t="s">
        <v>12647</v>
      </c>
      <c r="J3856" s="545" t="s">
        <v>13307</v>
      </c>
      <c r="K3856" s="545"/>
      <c r="L3856" s="545"/>
      <c r="M3856" s="548" t="s">
        <v>13868</v>
      </c>
      <c r="N3856" s="545" t="s">
        <v>13413</v>
      </c>
      <c r="O3856" s="545"/>
      <c r="P3856" s="549">
        <v>12966</v>
      </c>
      <c r="Q3856" s="549">
        <v>2</v>
      </c>
      <c r="R3856" s="549">
        <v>26</v>
      </c>
      <c r="S3856" s="548">
        <v>2228</v>
      </c>
      <c r="T3856" s="548"/>
      <c r="U3856" s="99"/>
    </row>
    <row r="3857" spans="1:21" ht="19.5" customHeight="1">
      <c r="A3857" s="545">
        <v>12967</v>
      </c>
      <c r="B3857" s="545" t="s">
        <v>12532</v>
      </c>
      <c r="C3857" s="545" t="s">
        <v>216</v>
      </c>
      <c r="D3857" s="546">
        <v>46052</v>
      </c>
      <c r="E3857" s="171" t="str">
        <f t="shared" si="60"/>
        <v>2026</v>
      </c>
      <c r="F3857" s="547">
        <v>168208061</v>
      </c>
      <c r="G3857" s="548">
        <v>0.19</v>
      </c>
      <c r="H3857" s="547">
        <v>141351311.75999999</v>
      </c>
      <c r="I3857" s="545" t="s">
        <v>12647</v>
      </c>
      <c r="J3857" s="545" t="s">
        <v>13307</v>
      </c>
      <c r="K3857" s="545"/>
      <c r="L3857" s="545"/>
      <c r="M3857" s="548" t="s">
        <v>13868</v>
      </c>
      <c r="N3857" s="545" t="s">
        <v>13413</v>
      </c>
      <c r="O3857" s="545"/>
      <c r="P3857" s="549">
        <v>12967</v>
      </c>
      <c r="Q3857" s="549">
        <v>2</v>
      </c>
      <c r="R3857" s="549">
        <v>26</v>
      </c>
      <c r="S3857" s="548">
        <v>2228</v>
      </c>
      <c r="T3857" s="548"/>
      <c r="U3857" s="99"/>
    </row>
    <row r="3858" spans="1:21" ht="19.5" customHeight="1">
      <c r="A3858" s="545">
        <v>12968</v>
      </c>
      <c r="B3858" s="545" t="s">
        <v>12530</v>
      </c>
      <c r="C3858" s="545" t="s">
        <v>216</v>
      </c>
      <c r="D3858" s="546">
        <v>46052</v>
      </c>
      <c r="E3858" s="171" t="str">
        <f t="shared" si="60"/>
        <v>2026</v>
      </c>
      <c r="F3858" s="547">
        <v>48971717</v>
      </c>
      <c r="G3858" s="548">
        <v>0.19</v>
      </c>
      <c r="H3858" s="547">
        <v>41152703.359999999</v>
      </c>
      <c r="I3858" s="545" t="s">
        <v>12647</v>
      </c>
      <c r="J3858" s="545" t="s">
        <v>13307</v>
      </c>
      <c r="K3858" s="545"/>
      <c r="L3858" s="545"/>
      <c r="M3858" s="548" t="s">
        <v>13868</v>
      </c>
      <c r="N3858" s="545" t="s">
        <v>13413</v>
      </c>
      <c r="O3858" s="545"/>
      <c r="P3858" s="549">
        <v>12968</v>
      </c>
      <c r="Q3858" s="549">
        <v>2</v>
      </c>
      <c r="R3858" s="549">
        <v>26</v>
      </c>
      <c r="S3858" s="548">
        <v>2228</v>
      </c>
      <c r="T3858" s="548"/>
      <c r="U3858" s="99"/>
    </row>
    <row r="3859" spans="1:21" ht="19.5" customHeight="1">
      <c r="A3859" s="545">
        <v>12969</v>
      </c>
      <c r="B3859" s="545" t="s">
        <v>12438</v>
      </c>
      <c r="C3859" s="545" t="s">
        <v>216</v>
      </c>
      <c r="D3859" s="546">
        <v>46052</v>
      </c>
      <c r="E3859" s="171" t="str">
        <f t="shared" si="60"/>
        <v>2026</v>
      </c>
      <c r="F3859" s="547">
        <v>218484635</v>
      </c>
      <c r="G3859" s="548">
        <v>0.19</v>
      </c>
      <c r="H3859" s="547">
        <v>183600533.61000001</v>
      </c>
      <c r="I3859" s="545" t="s">
        <v>12647</v>
      </c>
      <c r="J3859" s="545" t="s">
        <v>13307</v>
      </c>
      <c r="K3859" s="545"/>
      <c r="L3859" s="545"/>
      <c r="M3859" s="548" t="s">
        <v>13868</v>
      </c>
      <c r="N3859" s="545" t="s">
        <v>13413</v>
      </c>
      <c r="O3859" s="545"/>
      <c r="P3859" s="549">
        <v>12969</v>
      </c>
      <c r="Q3859" s="549">
        <v>2</v>
      </c>
      <c r="R3859" s="549">
        <v>26</v>
      </c>
      <c r="S3859" s="548">
        <v>2228</v>
      </c>
      <c r="T3859" s="548"/>
      <c r="U3859" s="99"/>
    </row>
    <row r="3860" spans="1:21" ht="19.5" customHeight="1">
      <c r="A3860" s="545">
        <v>12970</v>
      </c>
      <c r="B3860" s="545" t="s">
        <v>12442</v>
      </c>
      <c r="C3860" s="545" t="s">
        <v>216</v>
      </c>
      <c r="D3860" s="546">
        <v>46052</v>
      </c>
      <c r="E3860" s="171" t="str">
        <f t="shared" si="60"/>
        <v>2026</v>
      </c>
      <c r="F3860" s="547">
        <v>142842412</v>
      </c>
      <c r="G3860" s="548">
        <v>0.19</v>
      </c>
      <c r="H3860" s="547">
        <v>120035640.34</v>
      </c>
      <c r="I3860" s="545" t="s">
        <v>12647</v>
      </c>
      <c r="J3860" s="545" t="s">
        <v>13307</v>
      </c>
      <c r="K3860" s="545"/>
      <c r="L3860" s="545"/>
      <c r="M3860" s="548" t="s">
        <v>13868</v>
      </c>
      <c r="N3860" s="545" t="s">
        <v>13413</v>
      </c>
      <c r="O3860" s="545"/>
      <c r="P3860" s="549">
        <v>12970</v>
      </c>
      <c r="Q3860" s="549">
        <v>2</v>
      </c>
      <c r="R3860" s="549">
        <v>26</v>
      </c>
      <c r="S3860" s="548">
        <v>2228</v>
      </c>
      <c r="T3860" s="548"/>
      <c r="U3860" s="99"/>
    </row>
    <row r="3861" spans="1:21" ht="19.5" customHeight="1">
      <c r="A3861" s="545">
        <v>12971</v>
      </c>
      <c r="B3861" s="545" t="s">
        <v>12450</v>
      </c>
      <c r="C3861" s="545" t="s">
        <v>216</v>
      </c>
      <c r="D3861" s="546">
        <v>46052</v>
      </c>
      <c r="E3861" s="171" t="str">
        <f t="shared" si="60"/>
        <v>2026</v>
      </c>
      <c r="F3861" s="547">
        <v>83431831</v>
      </c>
      <c r="G3861" s="548">
        <v>0.19</v>
      </c>
      <c r="H3861" s="547">
        <v>70110782.349999994</v>
      </c>
      <c r="I3861" s="545" t="s">
        <v>12647</v>
      </c>
      <c r="J3861" s="545" t="s">
        <v>13307</v>
      </c>
      <c r="K3861" s="545"/>
      <c r="L3861" s="545"/>
      <c r="M3861" s="548" t="s">
        <v>13868</v>
      </c>
      <c r="N3861" s="545" t="s">
        <v>13413</v>
      </c>
      <c r="O3861" s="545"/>
      <c r="P3861" s="549">
        <v>12971</v>
      </c>
      <c r="Q3861" s="549">
        <v>2</v>
      </c>
      <c r="R3861" s="549">
        <v>26</v>
      </c>
      <c r="S3861" s="548">
        <v>2228</v>
      </c>
      <c r="T3861" s="548"/>
      <c r="U3861" s="99"/>
    </row>
    <row r="3862" spans="1:21" ht="19.5" customHeight="1">
      <c r="A3862" s="545">
        <v>12972</v>
      </c>
      <c r="B3862" s="545" t="s">
        <v>12449</v>
      </c>
      <c r="C3862" s="545" t="s">
        <v>216</v>
      </c>
      <c r="D3862" s="546"/>
      <c r="E3862" s="171" t="str">
        <f t="shared" si="60"/>
        <v>1900</v>
      </c>
      <c r="F3862" s="547">
        <v>0</v>
      </c>
      <c r="G3862" s="548">
        <v>0</v>
      </c>
      <c r="H3862" s="547">
        <v>0</v>
      </c>
      <c r="I3862" s="545" t="s">
        <v>12647</v>
      </c>
      <c r="J3862" s="545"/>
      <c r="K3862" s="545"/>
      <c r="L3862" s="545"/>
      <c r="M3862" s="548" t="s">
        <v>13868</v>
      </c>
      <c r="N3862" s="545" t="s">
        <v>13413</v>
      </c>
      <c r="O3862" s="545"/>
      <c r="P3862" s="549">
        <v>12972</v>
      </c>
      <c r="Q3862" s="549">
        <v>2</v>
      </c>
      <c r="R3862" s="549">
        <v>26</v>
      </c>
      <c r="S3862" s="548"/>
      <c r="T3862" s="548"/>
      <c r="U3862" s="99"/>
    </row>
    <row r="3863" spans="1:21" ht="19.5" customHeight="1">
      <c r="A3863" s="545">
        <v>12973</v>
      </c>
      <c r="B3863" s="545" t="s">
        <v>12448</v>
      </c>
      <c r="C3863" s="545" t="s">
        <v>216</v>
      </c>
      <c r="D3863" s="546">
        <v>46052</v>
      </c>
      <c r="E3863" s="171" t="str">
        <f t="shared" si="60"/>
        <v>2026</v>
      </c>
      <c r="F3863" s="547">
        <v>17354611</v>
      </c>
      <c r="G3863" s="548">
        <v>0.19</v>
      </c>
      <c r="H3863" s="547">
        <v>14583706.720000001</v>
      </c>
      <c r="I3863" s="545" t="s">
        <v>12647</v>
      </c>
      <c r="J3863" s="545" t="s">
        <v>13307</v>
      </c>
      <c r="K3863" s="545"/>
      <c r="L3863" s="545"/>
      <c r="M3863" s="548" t="s">
        <v>13868</v>
      </c>
      <c r="N3863" s="545" t="s">
        <v>13413</v>
      </c>
      <c r="O3863" s="545"/>
      <c r="P3863" s="549">
        <v>12973</v>
      </c>
      <c r="Q3863" s="549">
        <v>2</v>
      </c>
      <c r="R3863" s="549">
        <v>26</v>
      </c>
      <c r="S3863" s="548">
        <v>2228</v>
      </c>
      <c r="T3863" s="548"/>
      <c r="U3863" s="99"/>
    </row>
    <row r="3864" spans="1:21" ht="19.5" customHeight="1">
      <c r="A3864" s="545">
        <v>12974</v>
      </c>
      <c r="B3864" s="545" t="s">
        <v>12447</v>
      </c>
      <c r="C3864" s="545" t="s">
        <v>216</v>
      </c>
      <c r="D3864" s="546">
        <v>46052</v>
      </c>
      <c r="E3864" s="171" t="str">
        <f t="shared" si="60"/>
        <v>2026</v>
      </c>
      <c r="F3864" s="547">
        <v>37079715</v>
      </c>
      <c r="G3864" s="548">
        <v>0.19</v>
      </c>
      <c r="H3864" s="547">
        <v>31159424.370000001</v>
      </c>
      <c r="I3864" s="545" t="s">
        <v>12647</v>
      </c>
      <c r="J3864" s="545" t="s">
        <v>13307</v>
      </c>
      <c r="K3864" s="545"/>
      <c r="L3864" s="545"/>
      <c r="M3864" s="548" t="s">
        <v>13868</v>
      </c>
      <c r="N3864" s="545" t="s">
        <v>13413</v>
      </c>
      <c r="O3864" s="545"/>
      <c r="P3864" s="549">
        <v>12974</v>
      </c>
      <c r="Q3864" s="549">
        <v>2</v>
      </c>
      <c r="R3864" s="549">
        <v>26</v>
      </c>
      <c r="S3864" s="548">
        <v>2228</v>
      </c>
      <c r="T3864" s="548"/>
      <c r="U3864" s="99"/>
    </row>
    <row r="3865" spans="1:21" ht="19.5" customHeight="1">
      <c r="A3865" s="545">
        <v>12975</v>
      </c>
      <c r="B3865" s="545" t="s">
        <v>12391</v>
      </c>
      <c r="C3865" s="545" t="s">
        <v>216</v>
      </c>
      <c r="D3865" s="546">
        <v>46052</v>
      </c>
      <c r="E3865" s="171" t="str">
        <f t="shared" si="60"/>
        <v>2026</v>
      </c>
      <c r="F3865" s="547">
        <v>38080107</v>
      </c>
      <c r="G3865" s="548">
        <v>0.19</v>
      </c>
      <c r="H3865" s="547">
        <v>32000089.920000002</v>
      </c>
      <c r="I3865" s="545" t="s">
        <v>12647</v>
      </c>
      <c r="J3865" s="545" t="s">
        <v>13307</v>
      </c>
      <c r="K3865" s="545"/>
      <c r="L3865" s="545"/>
      <c r="M3865" s="548" t="s">
        <v>13868</v>
      </c>
      <c r="N3865" s="545" t="s">
        <v>13413</v>
      </c>
      <c r="O3865" s="545"/>
      <c r="P3865" s="549">
        <v>12975</v>
      </c>
      <c r="Q3865" s="549">
        <v>2</v>
      </c>
      <c r="R3865" s="549">
        <v>26</v>
      </c>
      <c r="S3865" s="548">
        <v>2228</v>
      </c>
      <c r="T3865" s="548"/>
      <c r="U3865" s="99"/>
    </row>
    <row r="3866" spans="1:21" ht="19.5" customHeight="1">
      <c r="A3866" s="545">
        <v>12976</v>
      </c>
      <c r="B3866" s="545" t="s">
        <v>12392</v>
      </c>
      <c r="C3866" s="545" t="s">
        <v>216</v>
      </c>
      <c r="D3866" s="546">
        <v>46052</v>
      </c>
      <c r="E3866" s="171" t="str">
        <f t="shared" si="60"/>
        <v>2026</v>
      </c>
      <c r="F3866" s="547">
        <v>125701322</v>
      </c>
      <c r="G3866" s="548">
        <v>0.19</v>
      </c>
      <c r="H3866" s="547">
        <v>105631363.03</v>
      </c>
      <c r="I3866" s="545" t="s">
        <v>12647</v>
      </c>
      <c r="J3866" s="545" t="s">
        <v>13307</v>
      </c>
      <c r="K3866" s="545"/>
      <c r="L3866" s="545"/>
      <c r="M3866" s="548" t="s">
        <v>13868</v>
      </c>
      <c r="N3866" s="545" t="s">
        <v>13413</v>
      </c>
      <c r="O3866" s="545"/>
      <c r="P3866" s="549">
        <v>12976</v>
      </c>
      <c r="Q3866" s="549">
        <v>2</v>
      </c>
      <c r="R3866" s="549">
        <v>26</v>
      </c>
      <c r="S3866" s="548">
        <v>2228</v>
      </c>
      <c r="T3866" s="548"/>
      <c r="U3866" s="99"/>
    </row>
    <row r="3867" spans="1:21" ht="19.5" customHeight="1">
      <c r="A3867" s="545">
        <v>12977</v>
      </c>
      <c r="B3867" s="545" t="s">
        <v>12393</v>
      </c>
      <c r="C3867" s="545" t="s">
        <v>216</v>
      </c>
      <c r="D3867" s="546">
        <v>46052</v>
      </c>
      <c r="E3867" s="171" t="str">
        <f t="shared" si="60"/>
        <v>2026</v>
      </c>
      <c r="F3867" s="547">
        <v>16854416</v>
      </c>
      <c r="G3867" s="548">
        <v>0.19</v>
      </c>
      <c r="H3867" s="547">
        <v>14163374.789999999</v>
      </c>
      <c r="I3867" s="545" t="s">
        <v>12647</v>
      </c>
      <c r="J3867" s="545" t="s">
        <v>13307</v>
      </c>
      <c r="K3867" s="545"/>
      <c r="L3867" s="545"/>
      <c r="M3867" s="548" t="s">
        <v>13868</v>
      </c>
      <c r="N3867" s="545" t="s">
        <v>13413</v>
      </c>
      <c r="O3867" s="545"/>
      <c r="P3867" s="549">
        <v>12977</v>
      </c>
      <c r="Q3867" s="549">
        <v>2</v>
      </c>
      <c r="R3867" s="549">
        <v>26</v>
      </c>
      <c r="S3867" s="548">
        <v>2228</v>
      </c>
      <c r="T3867" s="548"/>
      <c r="U3867" s="99"/>
    </row>
    <row r="3868" spans="1:21" ht="19.5" customHeight="1">
      <c r="A3868" s="545">
        <v>12980</v>
      </c>
      <c r="B3868" s="545" t="s">
        <v>12370</v>
      </c>
      <c r="C3868" s="545" t="s">
        <v>4504</v>
      </c>
      <c r="D3868" s="546">
        <v>46052</v>
      </c>
      <c r="E3868" s="171" t="str">
        <f t="shared" si="60"/>
        <v>2026</v>
      </c>
      <c r="F3868" s="547">
        <v>1096097</v>
      </c>
      <c r="G3868" s="548">
        <v>0.19</v>
      </c>
      <c r="H3868" s="547">
        <v>921089.92</v>
      </c>
      <c r="I3868" s="545" t="s">
        <v>12749</v>
      </c>
      <c r="J3868" s="545" t="s">
        <v>13307</v>
      </c>
      <c r="K3868" s="545" t="s">
        <v>17150</v>
      </c>
      <c r="L3868" s="545"/>
      <c r="M3868" s="548" t="s">
        <v>13868</v>
      </c>
      <c r="N3868" s="545" t="s">
        <v>13413</v>
      </c>
      <c r="O3868" s="545"/>
      <c r="P3868" s="549">
        <v>12980</v>
      </c>
      <c r="Q3868" s="549">
        <v>2</v>
      </c>
      <c r="R3868" s="549">
        <v>106</v>
      </c>
      <c r="S3868" s="548">
        <v>2228</v>
      </c>
      <c r="T3868" s="548"/>
      <c r="U3868" s="99"/>
    </row>
    <row r="3869" spans="1:21" ht="19.5" customHeight="1">
      <c r="A3869" s="545">
        <v>12981</v>
      </c>
      <c r="B3869" s="545" t="s">
        <v>12371</v>
      </c>
      <c r="C3869" s="545" t="s">
        <v>4504</v>
      </c>
      <c r="D3869" s="546">
        <v>45708</v>
      </c>
      <c r="E3869" s="171" t="str">
        <f t="shared" si="60"/>
        <v>2025</v>
      </c>
      <c r="F3869" s="547">
        <v>1903916.8</v>
      </c>
      <c r="G3869" s="548">
        <v>0.19</v>
      </c>
      <c r="H3869" s="547">
        <v>1599930.08</v>
      </c>
      <c r="I3869" s="545" t="s">
        <v>12668</v>
      </c>
      <c r="J3869" s="545" t="s">
        <v>13307</v>
      </c>
      <c r="K3869" s="545"/>
      <c r="L3869" s="545"/>
      <c r="M3869" s="548" t="s">
        <v>13868</v>
      </c>
      <c r="N3869" s="545" t="s">
        <v>13413</v>
      </c>
      <c r="O3869" s="545"/>
      <c r="P3869" s="549">
        <v>12981</v>
      </c>
      <c r="Q3869" s="549">
        <v>2</v>
      </c>
      <c r="R3869" s="549">
        <v>7</v>
      </c>
      <c r="S3869" s="548">
        <v>2228</v>
      </c>
      <c r="T3869" s="548"/>
      <c r="U3869" s="99"/>
    </row>
    <row r="3870" spans="1:21" ht="19.5" customHeight="1">
      <c r="A3870" s="545">
        <v>12982</v>
      </c>
      <c r="B3870" s="545" t="s">
        <v>12369</v>
      </c>
      <c r="C3870" s="545" t="s">
        <v>4504</v>
      </c>
      <c r="D3870" s="546">
        <v>45708</v>
      </c>
      <c r="E3870" s="171" t="str">
        <f t="shared" si="60"/>
        <v>2025</v>
      </c>
      <c r="F3870" s="547">
        <v>3104455.2</v>
      </c>
      <c r="G3870" s="548">
        <v>0.19</v>
      </c>
      <c r="H3870" s="547">
        <v>2608785.89</v>
      </c>
      <c r="I3870" s="545" t="s">
        <v>12668</v>
      </c>
      <c r="J3870" s="545" t="s">
        <v>13307</v>
      </c>
      <c r="K3870" s="545"/>
      <c r="L3870" s="545"/>
      <c r="M3870" s="548" t="s">
        <v>13868</v>
      </c>
      <c r="N3870" s="545" t="s">
        <v>13413</v>
      </c>
      <c r="O3870" s="545"/>
      <c r="P3870" s="549">
        <v>12982</v>
      </c>
      <c r="Q3870" s="549">
        <v>2</v>
      </c>
      <c r="R3870" s="549">
        <v>7</v>
      </c>
      <c r="S3870" s="548">
        <v>2228</v>
      </c>
      <c r="T3870" s="548"/>
      <c r="U3870" s="99"/>
    </row>
    <row r="3871" spans="1:21" ht="19.5" customHeight="1">
      <c r="A3871" s="545">
        <v>12983</v>
      </c>
      <c r="B3871" s="545" t="s">
        <v>12349</v>
      </c>
      <c r="C3871" s="545" t="s">
        <v>216</v>
      </c>
      <c r="D3871" s="546">
        <v>44590</v>
      </c>
      <c r="E3871" s="171" t="str">
        <f t="shared" si="60"/>
        <v>2022</v>
      </c>
      <c r="F3871" s="547">
        <v>18484</v>
      </c>
      <c r="G3871" s="548">
        <v>0.19</v>
      </c>
      <c r="H3871" s="547">
        <v>15532.77</v>
      </c>
      <c r="I3871" s="545" t="s">
        <v>12701</v>
      </c>
      <c r="J3871" s="545" t="s">
        <v>13297</v>
      </c>
      <c r="K3871" s="545" t="s">
        <v>17151</v>
      </c>
      <c r="L3871" s="545"/>
      <c r="M3871" s="548" t="s">
        <v>13758</v>
      </c>
      <c r="N3871" s="545" t="s">
        <v>13413</v>
      </c>
      <c r="O3871" s="545"/>
      <c r="P3871" s="549">
        <v>12983</v>
      </c>
      <c r="Q3871" s="549">
        <v>1</v>
      </c>
      <c r="R3871" s="549">
        <v>10</v>
      </c>
      <c r="S3871" s="548">
        <v>2257</v>
      </c>
      <c r="T3871" s="548"/>
      <c r="U3871" s="99"/>
    </row>
    <row r="3872" spans="1:21" ht="19.5" customHeight="1">
      <c r="A3872" s="545">
        <v>12984</v>
      </c>
      <c r="B3872" s="545" t="s">
        <v>12271</v>
      </c>
      <c r="C3872" s="545" t="s">
        <v>216</v>
      </c>
      <c r="D3872" s="546">
        <v>44588</v>
      </c>
      <c r="E3872" s="171" t="str">
        <f t="shared" si="60"/>
        <v>2022</v>
      </c>
      <c r="F3872" s="547">
        <v>14760</v>
      </c>
      <c r="G3872" s="548">
        <v>0.19</v>
      </c>
      <c r="H3872" s="547">
        <v>12403.36</v>
      </c>
      <c r="I3872" s="545" t="s">
        <v>12701</v>
      </c>
      <c r="J3872" s="545" t="s">
        <v>13297</v>
      </c>
      <c r="K3872" s="545" t="s">
        <v>17152</v>
      </c>
      <c r="L3872" s="545" t="s">
        <v>12271</v>
      </c>
      <c r="M3872" s="548" t="s">
        <v>13758</v>
      </c>
      <c r="N3872" s="545" t="s">
        <v>13413</v>
      </c>
      <c r="O3872" s="545"/>
      <c r="P3872" s="549">
        <v>12984</v>
      </c>
      <c r="Q3872" s="549">
        <v>1</v>
      </c>
      <c r="R3872" s="549">
        <v>10</v>
      </c>
      <c r="S3872" s="548">
        <v>2257</v>
      </c>
      <c r="T3872" s="548"/>
      <c r="U3872" s="99"/>
    </row>
    <row r="3873" spans="1:21" ht="19.5" customHeight="1">
      <c r="A3873" s="545">
        <v>12985</v>
      </c>
      <c r="B3873" s="545" t="s">
        <v>12342</v>
      </c>
      <c r="C3873" s="545" t="s">
        <v>216</v>
      </c>
      <c r="D3873" s="546">
        <v>44587</v>
      </c>
      <c r="E3873" s="171" t="str">
        <f t="shared" si="60"/>
        <v>2022</v>
      </c>
      <c r="F3873" s="547">
        <v>624480</v>
      </c>
      <c r="G3873" s="548">
        <v>0.19</v>
      </c>
      <c r="H3873" s="547">
        <v>524773.11</v>
      </c>
      <c r="I3873" s="545" t="s">
        <v>12701</v>
      </c>
      <c r="J3873" s="545" t="s">
        <v>13297</v>
      </c>
      <c r="K3873" s="545" t="s">
        <v>17153</v>
      </c>
      <c r="L3873" s="545" t="s">
        <v>17154</v>
      </c>
      <c r="M3873" s="548" t="s">
        <v>13868</v>
      </c>
      <c r="N3873" s="545" t="s">
        <v>13413</v>
      </c>
      <c r="O3873" s="545"/>
      <c r="P3873" s="549">
        <v>12985</v>
      </c>
      <c r="Q3873" s="549">
        <v>2</v>
      </c>
      <c r="R3873" s="549">
        <v>10</v>
      </c>
      <c r="S3873" s="548">
        <v>2257</v>
      </c>
      <c r="T3873" s="548"/>
      <c r="U3873" s="99"/>
    </row>
    <row r="3874" spans="1:21" ht="19.5" customHeight="1">
      <c r="A3874" s="545">
        <v>12988</v>
      </c>
      <c r="B3874" s="545" t="s">
        <v>12563</v>
      </c>
      <c r="C3874" s="545" t="s">
        <v>216</v>
      </c>
      <c r="D3874" s="546">
        <v>44591</v>
      </c>
      <c r="E3874" s="171" t="str">
        <f t="shared" si="60"/>
        <v>2022</v>
      </c>
      <c r="F3874" s="547">
        <v>1977115</v>
      </c>
      <c r="G3874" s="548">
        <v>0.19</v>
      </c>
      <c r="H3874" s="547">
        <v>1661441.18</v>
      </c>
      <c r="I3874" s="545" t="s">
        <v>12647</v>
      </c>
      <c r="J3874" s="545" t="s">
        <v>13297</v>
      </c>
      <c r="K3874" s="545" t="s">
        <v>17155</v>
      </c>
      <c r="L3874" s="545"/>
      <c r="M3874" s="548" t="s">
        <v>13758</v>
      </c>
      <c r="N3874" s="545" t="s">
        <v>13413</v>
      </c>
      <c r="O3874" s="545"/>
      <c r="P3874" s="549">
        <v>12988</v>
      </c>
      <c r="Q3874" s="549">
        <v>1</v>
      </c>
      <c r="R3874" s="549">
        <v>26</v>
      </c>
      <c r="S3874" s="548">
        <v>2257</v>
      </c>
      <c r="T3874" s="548"/>
      <c r="U3874" s="99"/>
    </row>
    <row r="3875" spans="1:21" ht="19.5" customHeight="1">
      <c r="A3875" s="545">
        <v>12989</v>
      </c>
      <c r="B3875" s="545" t="s">
        <v>12564</v>
      </c>
      <c r="C3875" s="545" t="s">
        <v>216</v>
      </c>
      <c r="D3875" s="546">
        <v>44591</v>
      </c>
      <c r="E3875" s="171" t="str">
        <f t="shared" si="60"/>
        <v>2022</v>
      </c>
      <c r="F3875" s="547">
        <v>6577558</v>
      </c>
      <c r="G3875" s="548">
        <v>0.19</v>
      </c>
      <c r="H3875" s="547">
        <v>5527359.6600000001</v>
      </c>
      <c r="I3875" s="545" t="s">
        <v>12647</v>
      </c>
      <c r="J3875" s="545" t="s">
        <v>13297</v>
      </c>
      <c r="K3875" s="545" t="s">
        <v>17156</v>
      </c>
      <c r="L3875" s="545"/>
      <c r="M3875" s="548" t="s">
        <v>13758</v>
      </c>
      <c r="N3875" s="545" t="s">
        <v>13413</v>
      </c>
      <c r="O3875" s="545"/>
      <c r="P3875" s="549">
        <v>12989</v>
      </c>
      <c r="Q3875" s="549">
        <v>1</v>
      </c>
      <c r="R3875" s="549">
        <v>26</v>
      </c>
      <c r="S3875" s="548">
        <v>2257</v>
      </c>
      <c r="T3875" s="548"/>
      <c r="U3875" s="99"/>
    </row>
    <row r="3876" spans="1:21" ht="19.5" customHeight="1">
      <c r="A3876" s="545">
        <v>12990</v>
      </c>
      <c r="B3876" s="545" t="s">
        <v>12565</v>
      </c>
      <c r="C3876" s="545" t="s">
        <v>216</v>
      </c>
      <c r="D3876" s="546">
        <v>44591</v>
      </c>
      <c r="E3876" s="171" t="str">
        <f t="shared" si="60"/>
        <v>2022</v>
      </c>
      <c r="F3876" s="547">
        <v>2460730</v>
      </c>
      <c r="G3876" s="548">
        <v>0.19</v>
      </c>
      <c r="H3876" s="547">
        <v>2067840.34</v>
      </c>
      <c r="I3876" s="545" t="s">
        <v>12647</v>
      </c>
      <c r="J3876" s="545" t="s">
        <v>13297</v>
      </c>
      <c r="K3876" s="545" t="s">
        <v>17157</v>
      </c>
      <c r="L3876" s="545"/>
      <c r="M3876" s="548" t="s">
        <v>13758</v>
      </c>
      <c r="N3876" s="545" t="s">
        <v>13413</v>
      </c>
      <c r="O3876" s="545"/>
      <c r="P3876" s="549">
        <v>12990</v>
      </c>
      <c r="Q3876" s="549">
        <v>1</v>
      </c>
      <c r="R3876" s="549">
        <v>26</v>
      </c>
      <c r="S3876" s="548">
        <v>2257</v>
      </c>
      <c r="T3876" s="548"/>
      <c r="U3876" s="99"/>
    </row>
    <row r="3877" spans="1:21" ht="19.5" customHeight="1">
      <c r="A3877" s="545">
        <v>12991</v>
      </c>
      <c r="B3877" s="545" t="s">
        <v>12566</v>
      </c>
      <c r="C3877" s="545" t="s">
        <v>216</v>
      </c>
      <c r="D3877" s="546">
        <v>44591</v>
      </c>
      <c r="E3877" s="171" t="str">
        <f t="shared" si="60"/>
        <v>2022</v>
      </c>
      <c r="F3877" s="547">
        <v>1673637</v>
      </c>
      <c r="G3877" s="548">
        <v>0.19</v>
      </c>
      <c r="H3877" s="547">
        <v>1406417.65</v>
      </c>
      <c r="I3877" s="545" t="s">
        <v>12647</v>
      </c>
      <c r="J3877" s="545" t="s">
        <v>13297</v>
      </c>
      <c r="K3877" s="545" t="s">
        <v>17158</v>
      </c>
      <c r="L3877" s="545"/>
      <c r="M3877" s="548" t="s">
        <v>13758</v>
      </c>
      <c r="N3877" s="545" t="s">
        <v>13413</v>
      </c>
      <c r="O3877" s="545"/>
      <c r="P3877" s="549">
        <v>12991</v>
      </c>
      <c r="Q3877" s="549">
        <v>1</v>
      </c>
      <c r="R3877" s="549">
        <v>26</v>
      </c>
      <c r="S3877" s="548">
        <v>2257</v>
      </c>
      <c r="T3877" s="548"/>
      <c r="U3877" s="99"/>
    </row>
    <row r="3878" spans="1:21" ht="19.5" customHeight="1">
      <c r="A3878" s="545">
        <v>12992</v>
      </c>
      <c r="B3878" s="545" t="s">
        <v>12378</v>
      </c>
      <c r="C3878" s="545" t="s">
        <v>216</v>
      </c>
      <c r="D3878" s="546">
        <v>44588</v>
      </c>
      <c r="E3878" s="171" t="str">
        <f t="shared" si="60"/>
        <v>2022</v>
      </c>
      <c r="F3878" s="547">
        <v>2814806</v>
      </c>
      <c r="G3878" s="548">
        <v>0.19</v>
      </c>
      <c r="H3878" s="547">
        <v>2365383.19</v>
      </c>
      <c r="I3878" s="545" t="s">
        <v>12701</v>
      </c>
      <c r="J3878" s="545" t="s">
        <v>13297</v>
      </c>
      <c r="K3878" s="545" t="s">
        <v>17159</v>
      </c>
      <c r="L3878" s="545" t="s">
        <v>17160</v>
      </c>
      <c r="M3878" s="548" t="s">
        <v>13868</v>
      </c>
      <c r="N3878" s="545" t="s">
        <v>13413</v>
      </c>
      <c r="O3878" s="545"/>
      <c r="P3878" s="549">
        <v>12992</v>
      </c>
      <c r="Q3878" s="549">
        <v>2</v>
      </c>
      <c r="R3878" s="549">
        <v>10</v>
      </c>
      <c r="S3878" s="548">
        <v>2257</v>
      </c>
      <c r="T3878" s="548"/>
      <c r="U3878" s="99"/>
    </row>
    <row r="3879" spans="1:21" ht="19.5" customHeight="1">
      <c r="A3879" s="545">
        <v>12993</v>
      </c>
      <c r="B3879" s="545" t="s">
        <v>12512</v>
      </c>
      <c r="C3879" s="545" t="s">
        <v>216</v>
      </c>
      <c r="D3879" s="546">
        <v>44588</v>
      </c>
      <c r="E3879" s="171" t="str">
        <f t="shared" si="60"/>
        <v>2022</v>
      </c>
      <c r="F3879" s="547">
        <v>656826</v>
      </c>
      <c r="G3879" s="548">
        <v>0.19</v>
      </c>
      <c r="H3879" s="547">
        <v>551954.62</v>
      </c>
      <c r="I3879" s="545" t="s">
        <v>12701</v>
      </c>
      <c r="J3879" s="545" t="s">
        <v>13297</v>
      </c>
      <c r="K3879" s="545" t="s">
        <v>17161</v>
      </c>
      <c r="L3879" s="545" t="s">
        <v>17162</v>
      </c>
      <c r="M3879" s="548" t="s">
        <v>13868</v>
      </c>
      <c r="N3879" s="545" t="s">
        <v>13413</v>
      </c>
      <c r="O3879" s="545"/>
      <c r="P3879" s="549">
        <v>12993</v>
      </c>
      <c r="Q3879" s="549">
        <v>2</v>
      </c>
      <c r="R3879" s="549">
        <v>10</v>
      </c>
      <c r="S3879" s="548">
        <v>2257</v>
      </c>
      <c r="T3879" s="548"/>
      <c r="U3879" s="99"/>
    </row>
    <row r="3880" spans="1:21" ht="19.5" customHeight="1">
      <c r="A3880" s="545">
        <v>12994</v>
      </c>
      <c r="B3880" s="545" t="s">
        <v>12500</v>
      </c>
      <c r="C3880" s="545" t="s">
        <v>216</v>
      </c>
      <c r="D3880" s="546">
        <v>44588</v>
      </c>
      <c r="E3880" s="171" t="str">
        <f t="shared" si="60"/>
        <v>2022</v>
      </c>
      <c r="F3880" s="547">
        <v>330165</v>
      </c>
      <c r="G3880" s="548">
        <v>0.19</v>
      </c>
      <c r="H3880" s="547">
        <v>277449.58</v>
      </c>
      <c r="I3880" s="545" t="s">
        <v>12701</v>
      </c>
      <c r="J3880" s="545" t="s">
        <v>13297</v>
      </c>
      <c r="K3880" s="545" t="s">
        <v>17163</v>
      </c>
      <c r="L3880" s="545" t="s">
        <v>17164</v>
      </c>
      <c r="M3880" s="548" t="s">
        <v>13868</v>
      </c>
      <c r="N3880" s="545" t="s">
        <v>13413</v>
      </c>
      <c r="O3880" s="545"/>
      <c r="P3880" s="549">
        <v>12994</v>
      </c>
      <c r="Q3880" s="549">
        <v>2</v>
      </c>
      <c r="R3880" s="549">
        <v>10</v>
      </c>
      <c r="S3880" s="548">
        <v>2257</v>
      </c>
      <c r="T3880" s="548"/>
      <c r="U3880" s="99"/>
    </row>
    <row r="3881" spans="1:21" ht="19.5" customHeight="1">
      <c r="A3881" s="545">
        <v>12995</v>
      </c>
      <c r="B3881" s="545" t="s">
        <v>12372</v>
      </c>
      <c r="C3881" s="545" t="s">
        <v>216</v>
      </c>
      <c r="D3881" s="546">
        <v>44588</v>
      </c>
      <c r="E3881" s="171" t="str">
        <f t="shared" si="60"/>
        <v>2022</v>
      </c>
      <c r="F3881" s="547">
        <v>246855</v>
      </c>
      <c r="G3881" s="548">
        <v>0.19</v>
      </c>
      <c r="H3881" s="547">
        <v>207441.18</v>
      </c>
      <c r="I3881" s="545" t="s">
        <v>12701</v>
      </c>
      <c r="J3881" s="545" t="s">
        <v>13297</v>
      </c>
      <c r="K3881" s="545" t="s">
        <v>17165</v>
      </c>
      <c r="L3881" s="545" t="s">
        <v>17166</v>
      </c>
      <c r="M3881" s="548" t="s">
        <v>13868</v>
      </c>
      <c r="N3881" s="545" t="s">
        <v>13413</v>
      </c>
      <c r="O3881" s="545"/>
      <c r="P3881" s="549">
        <v>12995</v>
      </c>
      <c r="Q3881" s="549">
        <v>2</v>
      </c>
      <c r="R3881" s="549">
        <v>10</v>
      </c>
      <c r="S3881" s="548">
        <v>2257</v>
      </c>
      <c r="T3881" s="548"/>
      <c r="U3881" s="99"/>
    </row>
    <row r="3882" spans="1:21" ht="19.5" customHeight="1">
      <c r="A3882" s="545">
        <v>12996</v>
      </c>
      <c r="B3882" s="545" t="s">
        <v>12380</v>
      </c>
      <c r="C3882" s="545" t="s">
        <v>216</v>
      </c>
      <c r="D3882" s="546">
        <v>44588</v>
      </c>
      <c r="E3882" s="171" t="str">
        <f t="shared" si="60"/>
        <v>2022</v>
      </c>
      <c r="F3882" s="547">
        <v>273875</v>
      </c>
      <c r="G3882" s="548">
        <v>0.19</v>
      </c>
      <c r="H3882" s="547">
        <v>230147.06</v>
      </c>
      <c r="I3882" s="545" t="s">
        <v>12701</v>
      </c>
      <c r="J3882" s="545" t="s">
        <v>13297</v>
      </c>
      <c r="K3882" s="545" t="s">
        <v>17167</v>
      </c>
      <c r="L3882" s="545" t="s">
        <v>17168</v>
      </c>
      <c r="M3882" s="548" t="s">
        <v>13868</v>
      </c>
      <c r="N3882" s="545" t="s">
        <v>13413</v>
      </c>
      <c r="O3882" s="545"/>
      <c r="P3882" s="549">
        <v>12996</v>
      </c>
      <c r="Q3882" s="549">
        <v>2</v>
      </c>
      <c r="R3882" s="549">
        <v>10</v>
      </c>
      <c r="S3882" s="548">
        <v>2257</v>
      </c>
      <c r="T3882" s="548"/>
      <c r="U3882" s="99"/>
    </row>
    <row r="3883" spans="1:21" ht="19.5" customHeight="1">
      <c r="A3883" s="545">
        <v>12997</v>
      </c>
      <c r="B3883" s="545" t="s">
        <v>12388</v>
      </c>
      <c r="C3883" s="545" t="s">
        <v>216</v>
      </c>
      <c r="D3883" s="546">
        <v>44588</v>
      </c>
      <c r="E3883" s="171" t="str">
        <f t="shared" si="60"/>
        <v>2022</v>
      </c>
      <c r="F3883" s="547">
        <v>81067</v>
      </c>
      <c r="G3883" s="548">
        <v>0.19</v>
      </c>
      <c r="H3883" s="547">
        <v>68123.53</v>
      </c>
      <c r="I3883" s="545" t="s">
        <v>12701</v>
      </c>
      <c r="J3883" s="545" t="s">
        <v>13297</v>
      </c>
      <c r="K3883" s="545" t="s">
        <v>17169</v>
      </c>
      <c r="L3883" s="545" t="s">
        <v>17170</v>
      </c>
      <c r="M3883" s="548" t="s">
        <v>13868</v>
      </c>
      <c r="N3883" s="545" t="s">
        <v>13413</v>
      </c>
      <c r="O3883" s="545"/>
      <c r="P3883" s="549">
        <v>12997</v>
      </c>
      <c r="Q3883" s="549">
        <v>2</v>
      </c>
      <c r="R3883" s="549">
        <v>10</v>
      </c>
      <c r="S3883" s="548">
        <v>2257</v>
      </c>
      <c r="T3883" s="548"/>
      <c r="U3883" s="99"/>
    </row>
    <row r="3884" spans="1:21" ht="19.5" customHeight="1">
      <c r="A3884" s="545">
        <v>12998</v>
      </c>
      <c r="B3884" s="545" t="s">
        <v>12431</v>
      </c>
      <c r="C3884" s="545" t="s">
        <v>216</v>
      </c>
      <c r="D3884" s="546">
        <v>44588</v>
      </c>
      <c r="E3884" s="171" t="str">
        <f t="shared" si="60"/>
        <v>2022</v>
      </c>
      <c r="F3884" s="547">
        <v>164877</v>
      </c>
      <c r="G3884" s="548">
        <v>0.19</v>
      </c>
      <c r="H3884" s="547">
        <v>138552.1</v>
      </c>
      <c r="I3884" s="545" t="s">
        <v>12655</v>
      </c>
      <c r="J3884" s="545" t="s">
        <v>13297</v>
      </c>
      <c r="K3884" s="545" t="s">
        <v>17171</v>
      </c>
      <c r="L3884" s="545" t="s">
        <v>17172</v>
      </c>
      <c r="M3884" s="548" t="s">
        <v>13868</v>
      </c>
      <c r="N3884" s="545" t="s">
        <v>13413</v>
      </c>
      <c r="O3884" s="545"/>
      <c r="P3884" s="549">
        <v>12998</v>
      </c>
      <c r="Q3884" s="549">
        <v>2</v>
      </c>
      <c r="R3884" s="549">
        <v>109</v>
      </c>
      <c r="S3884" s="548">
        <v>2257</v>
      </c>
      <c r="T3884" s="548"/>
      <c r="U3884" s="99"/>
    </row>
    <row r="3885" spans="1:21" ht="19.5" customHeight="1">
      <c r="A3885" s="545">
        <v>12999</v>
      </c>
      <c r="B3885" s="545" t="s">
        <v>12307</v>
      </c>
      <c r="C3885" s="545" t="s">
        <v>216</v>
      </c>
      <c r="D3885" s="546">
        <v>44587</v>
      </c>
      <c r="E3885" s="171" t="str">
        <f t="shared" si="60"/>
        <v>2022</v>
      </c>
      <c r="F3885" s="547">
        <v>25755</v>
      </c>
      <c r="G3885" s="548">
        <v>0.19</v>
      </c>
      <c r="H3885" s="547">
        <v>21642.86</v>
      </c>
      <c r="I3885" s="545" t="s">
        <v>12655</v>
      </c>
      <c r="J3885" s="545" t="s">
        <v>13297</v>
      </c>
      <c r="K3885" s="545" t="s">
        <v>17173</v>
      </c>
      <c r="L3885" s="545" t="s">
        <v>17174</v>
      </c>
      <c r="M3885" s="548" t="s">
        <v>13868</v>
      </c>
      <c r="N3885" s="545" t="s">
        <v>13413</v>
      </c>
      <c r="O3885" s="545"/>
      <c r="P3885" s="549">
        <v>12999</v>
      </c>
      <c r="Q3885" s="549">
        <v>2</v>
      </c>
      <c r="R3885" s="549">
        <v>80</v>
      </c>
      <c r="S3885" s="548">
        <v>2257</v>
      </c>
      <c r="T3885" s="548"/>
      <c r="U3885" s="99"/>
    </row>
    <row r="3886" spans="1:21" ht="19.5" customHeight="1">
      <c r="A3886" s="545">
        <v>13000</v>
      </c>
      <c r="B3886" s="545" t="s">
        <v>12316</v>
      </c>
      <c r="C3886" s="545" t="s">
        <v>216</v>
      </c>
      <c r="D3886" s="546">
        <v>44587</v>
      </c>
      <c r="E3886" s="171" t="str">
        <f t="shared" si="60"/>
        <v>2022</v>
      </c>
      <c r="F3886" s="547">
        <v>20251</v>
      </c>
      <c r="G3886" s="548">
        <v>0.19</v>
      </c>
      <c r="H3886" s="547">
        <v>17017.650000000001</v>
      </c>
      <c r="I3886" s="545" t="s">
        <v>12701</v>
      </c>
      <c r="J3886" s="545" t="s">
        <v>13297</v>
      </c>
      <c r="K3886" s="545" t="s">
        <v>17175</v>
      </c>
      <c r="L3886" s="545" t="s">
        <v>12316</v>
      </c>
      <c r="M3886" s="548" t="s">
        <v>13868</v>
      </c>
      <c r="N3886" s="545" t="s">
        <v>13413</v>
      </c>
      <c r="O3886" s="545"/>
      <c r="P3886" s="549">
        <v>13000</v>
      </c>
      <c r="Q3886" s="549">
        <v>2</v>
      </c>
      <c r="R3886" s="549">
        <v>10</v>
      </c>
      <c r="S3886" s="548">
        <v>2257</v>
      </c>
      <c r="T3886" s="548"/>
      <c r="U3886" s="99"/>
    </row>
    <row r="3887" spans="1:21" ht="19.5" customHeight="1">
      <c r="A3887" s="545">
        <v>13001</v>
      </c>
      <c r="B3887" s="545" t="s">
        <v>12408</v>
      </c>
      <c r="C3887" s="545" t="s">
        <v>216</v>
      </c>
      <c r="D3887" s="546">
        <v>44588</v>
      </c>
      <c r="E3887" s="171" t="str">
        <f t="shared" si="60"/>
        <v>2022</v>
      </c>
      <c r="F3887" s="547">
        <v>100479.01</v>
      </c>
      <c r="G3887" s="548">
        <v>0.19</v>
      </c>
      <c r="H3887" s="547">
        <v>84436.14</v>
      </c>
      <c r="I3887" s="545" t="s">
        <v>12701</v>
      </c>
      <c r="J3887" s="545" t="s">
        <v>13297</v>
      </c>
      <c r="K3887" s="545" t="s">
        <v>17176</v>
      </c>
      <c r="L3887" s="545" t="s">
        <v>12408</v>
      </c>
      <c r="M3887" s="548" t="s">
        <v>13868</v>
      </c>
      <c r="N3887" s="545" t="s">
        <v>13413</v>
      </c>
      <c r="O3887" s="545"/>
      <c r="P3887" s="549">
        <v>13001</v>
      </c>
      <c r="Q3887" s="549">
        <v>2</v>
      </c>
      <c r="R3887" s="549">
        <v>10</v>
      </c>
      <c r="S3887" s="548">
        <v>2257</v>
      </c>
      <c r="T3887" s="548"/>
      <c r="U3887" s="99"/>
    </row>
    <row r="3888" spans="1:21" ht="19.5" customHeight="1">
      <c r="A3888" s="545">
        <v>13002</v>
      </c>
      <c r="B3888" s="545" t="s">
        <v>12319</v>
      </c>
      <c r="C3888" s="545" t="s">
        <v>216</v>
      </c>
      <c r="D3888" s="546">
        <v>44587</v>
      </c>
      <c r="E3888" s="171" t="str">
        <f t="shared" si="60"/>
        <v>2022</v>
      </c>
      <c r="F3888" s="547">
        <v>20596</v>
      </c>
      <c r="G3888" s="548">
        <v>0.19</v>
      </c>
      <c r="H3888" s="547">
        <v>17307.560000000001</v>
      </c>
      <c r="I3888" s="545" t="s">
        <v>12701</v>
      </c>
      <c r="J3888" s="545" t="s">
        <v>13297</v>
      </c>
      <c r="K3888" s="545" t="s">
        <v>17177</v>
      </c>
      <c r="L3888" s="545" t="s">
        <v>17178</v>
      </c>
      <c r="M3888" s="548" t="s">
        <v>13868</v>
      </c>
      <c r="N3888" s="545" t="s">
        <v>13413</v>
      </c>
      <c r="O3888" s="545"/>
      <c r="P3888" s="549">
        <v>13002</v>
      </c>
      <c r="Q3888" s="549">
        <v>2</v>
      </c>
      <c r="R3888" s="549">
        <v>10</v>
      </c>
      <c r="S3888" s="548">
        <v>2257</v>
      </c>
      <c r="T3888" s="548"/>
      <c r="U3888" s="99"/>
    </row>
    <row r="3889" spans="1:21" ht="19.5" customHeight="1">
      <c r="A3889" s="545">
        <v>13003</v>
      </c>
      <c r="B3889" s="545" t="s">
        <v>12499</v>
      </c>
      <c r="C3889" s="545" t="s">
        <v>216</v>
      </c>
      <c r="D3889" s="546">
        <v>44588</v>
      </c>
      <c r="E3889" s="171" t="str">
        <f t="shared" si="60"/>
        <v>2022</v>
      </c>
      <c r="F3889" s="547">
        <v>90939</v>
      </c>
      <c r="G3889" s="548">
        <v>0.19</v>
      </c>
      <c r="H3889" s="547">
        <v>76419.33</v>
      </c>
      <c r="I3889" s="545" t="s">
        <v>12701</v>
      </c>
      <c r="J3889" s="545" t="s">
        <v>13297</v>
      </c>
      <c r="K3889" s="545" t="s">
        <v>17179</v>
      </c>
      <c r="L3889" s="545" t="s">
        <v>17180</v>
      </c>
      <c r="M3889" s="548" t="s">
        <v>13868</v>
      </c>
      <c r="N3889" s="545" t="s">
        <v>13413</v>
      </c>
      <c r="O3889" s="545"/>
      <c r="P3889" s="549">
        <v>13003</v>
      </c>
      <c r="Q3889" s="549">
        <v>2</v>
      </c>
      <c r="R3889" s="549">
        <v>10</v>
      </c>
      <c r="S3889" s="548">
        <v>2257</v>
      </c>
      <c r="T3889" s="548"/>
      <c r="U3889" s="99"/>
    </row>
    <row r="3890" spans="1:21" ht="19.5" customHeight="1">
      <c r="A3890" s="545">
        <v>13004</v>
      </c>
      <c r="B3890" s="545" t="s">
        <v>12437</v>
      </c>
      <c r="C3890" s="545" t="s">
        <v>216</v>
      </c>
      <c r="D3890" s="546">
        <v>44585</v>
      </c>
      <c r="E3890" s="171" t="str">
        <f t="shared" si="60"/>
        <v>2022</v>
      </c>
      <c r="F3890" s="547">
        <v>404269</v>
      </c>
      <c r="G3890" s="548">
        <v>0.19</v>
      </c>
      <c r="H3890" s="547">
        <v>339721.85</v>
      </c>
      <c r="I3890" s="545" t="s">
        <v>12701</v>
      </c>
      <c r="J3890" s="545" t="s">
        <v>13297</v>
      </c>
      <c r="K3890" s="545" t="s">
        <v>17181</v>
      </c>
      <c r="L3890" s="545" t="s">
        <v>17182</v>
      </c>
      <c r="M3890" s="548" t="s">
        <v>13868</v>
      </c>
      <c r="N3890" s="545" t="s">
        <v>13413</v>
      </c>
      <c r="O3890" s="545"/>
      <c r="P3890" s="549">
        <v>13004</v>
      </c>
      <c r="Q3890" s="549">
        <v>2</v>
      </c>
      <c r="R3890" s="549">
        <v>10</v>
      </c>
      <c r="S3890" s="548">
        <v>2257</v>
      </c>
      <c r="T3890" s="548"/>
      <c r="U3890" s="99"/>
    </row>
    <row r="3891" spans="1:21" ht="19.5" customHeight="1">
      <c r="A3891" s="545">
        <v>13005</v>
      </c>
      <c r="B3891" s="545" t="s">
        <v>12521</v>
      </c>
      <c r="C3891" s="545" t="s">
        <v>6442</v>
      </c>
      <c r="D3891" s="546">
        <v>44591</v>
      </c>
      <c r="E3891" s="171" t="str">
        <f t="shared" si="60"/>
        <v>2022</v>
      </c>
      <c r="F3891" s="547">
        <v>5307</v>
      </c>
      <c r="G3891" s="548">
        <v>0.19</v>
      </c>
      <c r="H3891" s="547">
        <v>4459.66</v>
      </c>
      <c r="I3891" s="545" t="s">
        <v>12701</v>
      </c>
      <c r="J3891" s="545" t="s">
        <v>13297</v>
      </c>
      <c r="K3891" s="545" t="s">
        <v>17183</v>
      </c>
      <c r="L3891" s="545" t="s">
        <v>17184</v>
      </c>
      <c r="M3891" s="548" t="s">
        <v>13758</v>
      </c>
      <c r="N3891" s="545" t="s">
        <v>13413</v>
      </c>
      <c r="O3891" s="545"/>
      <c r="P3891" s="549">
        <v>13005</v>
      </c>
      <c r="Q3891" s="549">
        <v>1</v>
      </c>
      <c r="R3891" s="549">
        <v>10</v>
      </c>
      <c r="S3891" s="548">
        <v>2257</v>
      </c>
      <c r="T3891" s="548"/>
      <c r="U3891" s="99"/>
    </row>
    <row r="3892" spans="1:21" ht="19.5" customHeight="1">
      <c r="A3892" s="545">
        <v>13006</v>
      </c>
      <c r="B3892" s="545" t="s">
        <v>12520</v>
      </c>
      <c r="C3892" s="545" t="s">
        <v>6442</v>
      </c>
      <c r="D3892" s="546">
        <v>44591</v>
      </c>
      <c r="E3892" s="171" t="str">
        <f t="shared" si="60"/>
        <v>2022</v>
      </c>
      <c r="F3892" s="547">
        <v>5597</v>
      </c>
      <c r="G3892" s="548">
        <v>0.19</v>
      </c>
      <c r="H3892" s="547">
        <v>4703.3599999999997</v>
      </c>
      <c r="I3892" s="545" t="s">
        <v>12701</v>
      </c>
      <c r="J3892" s="545" t="s">
        <v>13297</v>
      </c>
      <c r="K3892" s="545" t="s">
        <v>17183</v>
      </c>
      <c r="L3892" s="545" t="s">
        <v>17184</v>
      </c>
      <c r="M3892" s="548" t="s">
        <v>13758</v>
      </c>
      <c r="N3892" s="545" t="s">
        <v>13413</v>
      </c>
      <c r="O3892" s="545"/>
      <c r="P3892" s="549">
        <v>13006</v>
      </c>
      <c r="Q3892" s="549">
        <v>1</v>
      </c>
      <c r="R3892" s="549">
        <v>10</v>
      </c>
      <c r="S3892" s="548">
        <v>2257</v>
      </c>
      <c r="T3892" s="548"/>
      <c r="U3892" s="99"/>
    </row>
    <row r="3893" spans="1:21" ht="19.5" customHeight="1">
      <c r="A3893" s="545">
        <v>13007</v>
      </c>
      <c r="B3893" s="545" t="s">
        <v>12518</v>
      </c>
      <c r="C3893" s="545" t="s">
        <v>6442</v>
      </c>
      <c r="D3893" s="546">
        <v>44591</v>
      </c>
      <c r="E3893" s="171" t="str">
        <f t="shared" si="60"/>
        <v>2022</v>
      </c>
      <c r="F3893" s="547">
        <v>5175</v>
      </c>
      <c r="G3893" s="548">
        <v>0.19</v>
      </c>
      <c r="H3893" s="547">
        <v>4348.74</v>
      </c>
      <c r="I3893" s="545" t="s">
        <v>12701</v>
      </c>
      <c r="J3893" s="545" t="s">
        <v>13297</v>
      </c>
      <c r="K3893" s="545" t="s">
        <v>17185</v>
      </c>
      <c r="L3893" s="545" t="s">
        <v>17186</v>
      </c>
      <c r="M3893" s="548" t="s">
        <v>13758</v>
      </c>
      <c r="N3893" s="545" t="s">
        <v>13413</v>
      </c>
      <c r="O3893" s="545"/>
      <c r="P3893" s="549">
        <v>13007</v>
      </c>
      <c r="Q3893" s="549">
        <v>1</v>
      </c>
      <c r="R3893" s="549">
        <v>10</v>
      </c>
      <c r="S3893" s="548">
        <v>2257</v>
      </c>
      <c r="T3893" s="548"/>
      <c r="U3893" s="99"/>
    </row>
    <row r="3894" spans="1:21" ht="19.5" customHeight="1">
      <c r="A3894" s="545">
        <v>13008</v>
      </c>
      <c r="B3894" s="545" t="s">
        <v>12519</v>
      </c>
      <c r="C3894" s="545" t="s">
        <v>6442</v>
      </c>
      <c r="D3894" s="546">
        <v>44591</v>
      </c>
      <c r="E3894" s="171" t="str">
        <f t="shared" si="60"/>
        <v>2022</v>
      </c>
      <c r="F3894" s="547">
        <v>8365</v>
      </c>
      <c r="G3894" s="548">
        <v>0.19</v>
      </c>
      <c r="H3894" s="547">
        <v>7029.41</v>
      </c>
      <c r="I3894" s="545" t="s">
        <v>12701</v>
      </c>
      <c r="J3894" s="545" t="s">
        <v>13297</v>
      </c>
      <c r="K3894" s="545" t="s">
        <v>17185</v>
      </c>
      <c r="L3894" s="545" t="s">
        <v>17186</v>
      </c>
      <c r="M3894" s="548" t="s">
        <v>13758</v>
      </c>
      <c r="N3894" s="545" t="s">
        <v>13413</v>
      </c>
      <c r="O3894" s="545"/>
      <c r="P3894" s="549">
        <v>13008</v>
      </c>
      <c r="Q3894" s="549">
        <v>1</v>
      </c>
      <c r="R3894" s="549">
        <v>10</v>
      </c>
      <c r="S3894" s="548">
        <v>2257</v>
      </c>
      <c r="T3894" s="548"/>
      <c r="U3894" s="99"/>
    </row>
    <row r="3895" spans="1:21" ht="19.5" customHeight="1">
      <c r="A3895" s="545">
        <v>13009</v>
      </c>
      <c r="B3895" s="545" t="s">
        <v>12517</v>
      </c>
      <c r="C3895" s="545" t="s">
        <v>6442</v>
      </c>
      <c r="D3895" s="546">
        <v>44591</v>
      </c>
      <c r="E3895" s="171" t="str">
        <f t="shared" si="60"/>
        <v>2022</v>
      </c>
      <c r="F3895" s="547">
        <v>13066</v>
      </c>
      <c r="G3895" s="548">
        <v>0.19</v>
      </c>
      <c r="H3895" s="547">
        <v>10979.83</v>
      </c>
      <c r="I3895" s="545" t="s">
        <v>12701</v>
      </c>
      <c r="J3895" s="545" t="s">
        <v>13297</v>
      </c>
      <c r="K3895" s="545" t="s">
        <v>17185</v>
      </c>
      <c r="L3895" s="545" t="s">
        <v>17187</v>
      </c>
      <c r="M3895" s="548" t="s">
        <v>13758</v>
      </c>
      <c r="N3895" s="545" t="s">
        <v>13413</v>
      </c>
      <c r="O3895" s="545"/>
      <c r="P3895" s="549">
        <v>13009</v>
      </c>
      <c r="Q3895" s="549">
        <v>1</v>
      </c>
      <c r="R3895" s="549">
        <v>10</v>
      </c>
      <c r="S3895" s="548">
        <v>2257</v>
      </c>
      <c r="T3895" s="548"/>
      <c r="U3895" s="99"/>
    </row>
    <row r="3896" spans="1:21" ht="19.5" customHeight="1">
      <c r="A3896" s="545">
        <v>13010</v>
      </c>
      <c r="B3896" s="545" t="s">
        <v>12584</v>
      </c>
      <c r="C3896" s="545" t="s">
        <v>6442</v>
      </c>
      <c r="D3896" s="546">
        <v>44588</v>
      </c>
      <c r="E3896" s="171" t="str">
        <f t="shared" si="60"/>
        <v>2022</v>
      </c>
      <c r="F3896" s="547">
        <v>6337</v>
      </c>
      <c r="G3896" s="548">
        <v>0.19</v>
      </c>
      <c r="H3896" s="547">
        <v>5325.21</v>
      </c>
      <c r="I3896" s="545" t="s">
        <v>12701</v>
      </c>
      <c r="J3896" s="545" t="s">
        <v>13297</v>
      </c>
      <c r="K3896" s="545" t="s">
        <v>17188</v>
      </c>
      <c r="L3896" s="545" t="s">
        <v>17189</v>
      </c>
      <c r="M3896" s="548" t="s">
        <v>13758</v>
      </c>
      <c r="N3896" s="545" t="s">
        <v>13413</v>
      </c>
      <c r="O3896" s="545"/>
      <c r="P3896" s="549">
        <v>13010</v>
      </c>
      <c r="Q3896" s="549">
        <v>1</v>
      </c>
      <c r="R3896" s="549">
        <v>10</v>
      </c>
      <c r="S3896" s="548">
        <v>2257</v>
      </c>
      <c r="T3896" s="548"/>
      <c r="U3896" s="99"/>
    </row>
    <row r="3897" spans="1:21" ht="19.5" customHeight="1">
      <c r="A3897" s="545">
        <v>13011</v>
      </c>
      <c r="B3897" s="545" t="s">
        <v>12524</v>
      </c>
      <c r="C3897" s="545" t="s">
        <v>6442</v>
      </c>
      <c r="D3897" s="546">
        <v>44591</v>
      </c>
      <c r="E3897" s="171" t="str">
        <f t="shared" si="60"/>
        <v>2022</v>
      </c>
      <c r="F3897" s="547">
        <v>8439</v>
      </c>
      <c r="G3897" s="548">
        <v>0.19</v>
      </c>
      <c r="H3897" s="547">
        <v>7091.6</v>
      </c>
      <c r="I3897" s="545" t="s">
        <v>12701</v>
      </c>
      <c r="J3897" s="545" t="s">
        <v>13297</v>
      </c>
      <c r="K3897" s="545" t="s">
        <v>17188</v>
      </c>
      <c r="L3897" s="545" t="s">
        <v>17190</v>
      </c>
      <c r="M3897" s="548" t="s">
        <v>13758</v>
      </c>
      <c r="N3897" s="545" t="s">
        <v>13413</v>
      </c>
      <c r="O3897" s="545"/>
      <c r="P3897" s="549">
        <v>13011</v>
      </c>
      <c r="Q3897" s="549">
        <v>1</v>
      </c>
      <c r="R3897" s="549">
        <v>10</v>
      </c>
      <c r="S3897" s="548">
        <v>2257</v>
      </c>
      <c r="T3897" s="548"/>
      <c r="U3897" s="99"/>
    </row>
    <row r="3898" spans="1:21" ht="19.5" customHeight="1">
      <c r="A3898" s="545">
        <v>13012</v>
      </c>
      <c r="B3898" s="545" t="s">
        <v>12526</v>
      </c>
      <c r="C3898" s="545" t="s">
        <v>6442</v>
      </c>
      <c r="D3898" s="546">
        <v>44591</v>
      </c>
      <c r="E3898" s="171" t="str">
        <f t="shared" si="60"/>
        <v>2022</v>
      </c>
      <c r="F3898" s="547">
        <v>7393.01</v>
      </c>
      <c r="G3898" s="548">
        <v>0.19</v>
      </c>
      <c r="H3898" s="547">
        <v>6212.61</v>
      </c>
      <c r="I3898" s="545" t="s">
        <v>12701</v>
      </c>
      <c r="J3898" s="545" t="s">
        <v>13297</v>
      </c>
      <c r="K3898" s="545" t="s">
        <v>17191</v>
      </c>
      <c r="L3898" s="545" t="s">
        <v>17192</v>
      </c>
      <c r="M3898" s="548" t="s">
        <v>13758</v>
      </c>
      <c r="N3898" s="545" t="s">
        <v>13413</v>
      </c>
      <c r="O3898" s="545"/>
      <c r="P3898" s="549">
        <v>13012</v>
      </c>
      <c r="Q3898" s="549">
        <v>1</v>
      </c>
      <c r="R3898" s="549">
        <v>10</v>
      </c>
      <c r="S3898" s="548">
        <v>2257</v>
      </c>
      <c r="T3898" s="548"/>
      <c r="U3898" s="99"/>
    </row>
    <row r="3899" spans="1:21" ht="19.5" customHeight="1">
      <c r="A3899" s="545">
        <v>13013</v>
      </c>
      <c r="B3899" s="545" t="s">
        <v>12525</v>
      </c>
      <c r="C3899" s="545" t="s">
        <v>6442</v>
      </c>
      <c r="D3899" s="546">
        <v>44591</v>
      </c>
      <c r="E3899" s="171" t="str">
        <f t="shared" si="60"/>
        <v>2022</v>
      </c>
      <c r="F3899" s="547">
        <v>6834</v>
      </c>
      <c r="G3899" s="548">
        <v>0.19</v>
      </c>
      <c r="H3899" s="547">
        <v>5742.86</v>
      </c>
      <c r="I3899" s="545" t="s">
        <v>12701</v>
      </c>
      <c r="J3899" s="545" t="s">
        <v>13297</v>
      </c>
      <c r="K3899" s="545" t="s">
        <v>17191</v>
      </c>
      <c r="L3899" s="545" t="s">
        <v>17193</v>
      </c>
      <c r="M3899" s="548" t="s">
        <v>13758</v>
      </c>
      <c r="N3899" s="545" t="s">
        <v>13413</v>
      </c>
      <c r="O3899" s="545"/>
      <c r="P3899" s="549">
        <v>13013</v>
      </c>
      <c r="Q3899" s="549">
        <v>1</v>
      </c>
      <c r="R3899" s="549">
        <v>10</v>
      </c>
      <c r="S3899" s="548">
        <v>2257</v>
      </c>
      <c r="T3899" s="548"/>
      <c r="U3899" s="99"/>
    </row>
    <row r="3900" spans="1:21" ht="19.5" customHeight="1">
      <c r="A3900" s="545">
        <v>13014</v>
      </c>
      <c r="B3900" s="545" t="s">
        <v>12527</v>
      </c>
      <c r="C3900" s="545" t="s">
        <v>6442</v>
      </c>
      <c r="D3900" s="546">
        <v>44591</v>
      </c>
      <c r="E3900" s="171" t="str">
        <f t="shared" si="60"/>
        <v>2022</v>
      </c>
      <c r="F3900" s="547">
        <v>4850</v>
      </c>
      <c r="G3900" s="548">
        <v>0.19</v>
      </c>
      <c r="H3900" s="547">
        <v>4075.63</v>
      </c>
      <c r="I3900" s="545" t="s">
        <v>12701</v>
      </c>
      <c r="J3900" s="545" t="s">
        <v>13297</v>
      </c>
      <c r="K3900" s="545" t="s">
        <v>17191</v>
      </c>
      <c r="L3900" s="545" t="s">
        <v>17192</v>
      </c>
      <c r="M3900" s="548" t="s">
        <v>13758</v>
      </c>
      <c r="N3900" s="545" t="s">
        <v>13413</v>
      </c>
      <c r="O3900" s="545"/>
      <c r="P3900" s="549">
        <v>13014</v>
      </c>
      <c r="Q3900" s="549">
        <v>1</v>
      </c>
      <c r="R3900" s="549">
        <v>10</v>
      </c>
      <c r="S3900" s="548">
        <v>2257</v>
      </c>
      <c r="T3900" s="548"/>
      <c r="U3900" s="99"/>
    </row>
    <row r="3901" spans="1:21" ht="19.5" customHeight="1">
      <c r="A3901" s="545">
        <v>13015</v>
      </c>
      <c r="B3901" s="545" t="s">
        <v>12551</v>
      </c>
      <c r="C3901" s="545" t="s">
        <v>216</v>
      </c>
      <c r="D3901" s="546">
        <v>44591</v>
      </c>
      <c r="E3901" s="171" t="str">
        <f t="shared" si="60"/>
        <v>2022</v>
      </c>
      <c r="F3901" s="547">
        <v>5847.01</v>
      </c>
      <c r="G3901" s="548">
        <v>0.19</v>
      </c>
      <c r="H3901" s="547">
        <v>4913.45</v>
      </c>
      <c r="I3901" s="545" t="s">
        <v>12701</v>
      </c>
      <c r="J3901" s="545" t="s">
        <v>13297</v>
      </c>
      <c r="K3901" s="545" t="s">
        <v>17194</v>
      </c>
      <c r="L3901" s="545" t="s">
        <v>12551</v>
      </c>
      <c r="M3901" s="548" t="s">
        <v>13758</v>
      </c>
      <c r="N3901" s="545" t="s">
        <v>13413</v>
      </c>
      <c r="O3901" s="545"/>
      <c r="P3901" s="549">
        <v>13015</v>
      </c>
      <c r="Q3901" s="549">
        <v>1</v>
      </c>
      <c r="R3901" s="549">
        <v>10</v>
      </c>
      <c r="S3901" s="548">
        <v>2257</v>
      </c>
      <c r="T3901" s="548"/>
      <c r="U3901" s="99"/>
    </row>
    <row r="3902" spans="1:21" ht="19.5" customHeight="1">
      <c r="A3902" s="545">
        <v>13016</v>
      </c>
      <c r="B3902" s="545" t="s">
        <v>12523</v>
      </c>
      <c r="C3902" s="545" t="s">
        <v>6442</v>
      </c>
      <c r="D3902" s="546">
        <v>44591</v>
      </c>
      <c r="E3902" s="171" t="str">
        <f t="shared" si="60"/>
        <v>2022</v>
      </c>
      <c r="F3902" s="547">
        <v>9033</v>
      </c>
      <c r="G3902" s="548">
        <v>0.19</v>
      </c>
      <c r="H3902" s="547">
        <v>7590.76</v>
      </c>
      <c r="I3902" s="545" t="s">
        <v>12701</v>
      </c>
      <c r="J3902" s="545" t="s">
        <v>13297</v>
      </c>
      <c r="K3902" s="545" t="s">
        <v>17188</v>
      </c>
      <c r="L3902" s="545" t="s">
        <v>12523</v>
      </c>
      <c r="M3902" s="548" t="s">
        <v>13758</v>
      </c>
      <c r="N3902" s="545" t="s">
        <v>13413</v>
      </c>
      <c r="O3902" s="545"/>
      <c r="P3902" s="549">
        <v>13016</v>
      </c>
      <c r="Q3902" s="549">
        <v>1</v>
      </c>
      <c r="R3902" s="549">
        <v>10</v>
      </c>
      <c r="S3902" s="548">
        <v>2257</v>
      </c>
      <c r="T3902" s="548"/>
      <c r="U3902" s="99"/>
    </row>
    <row r="3903" spans="1:21" ht="19.5" customHeight="1">
      <c r="A3903" s="545">
        <v>13017</v>
      </c>
      <c r="B3903" s="545" t="s">
        <v>12549</v>
      </c>
      <c r="C3903" s="545" t="s">
        <v>216</v>
      </c>
      <c r="D3903" s="546">
        <v>44591</v>
      </c>
      <c r="E3903" s="171" t="str">
        <f t="shared" si="60"/>
        <v>2022</v>
      </c>
      <c r="F3903" s="547">
        <v>13407</v>
      </c>
      <c r="G3903" s="548">
        <v>0.19</v>
      </c>
      <c r="H3903" s="547">
        <v>11266.39</v>
      </c>
      <c r="I3903" s="545" t="s">
        <v>12701</v>
      </c>
      <c r="J3903" s="545" t="s">
        <v>13297</v>
      </c>
      <c r="K3903" s="545" t="s">
        <v>17194</v>
      </c>
      <c r="L3903" s="545" t="s">
        <v>12549</v>
      </c>
      <c r="M3903" s="548" t="s">
        <v>13758</v>
      </c>
      <c r="N3903" s="545" t="s">
        <v>13413</v>
      </c>
      <c r="O3903" s="545"/>
      <c r="P3903" s="549">
        <v>13017</v>
      </c>
      <c r="Q3903" s="549">
        <v>1</v>
      </c>
      <c r="R3903" s="549">
        <v>10</v>
      </c>
      <c r="S3903" s="548">
        <v>2257</v>
      </c>
      <c r="T3903" s="548"/>
      <c r="U3903" s="99"/>
    </row>
    <row r="3904" spans="1:21" ht="19.5" customHeight="1">
      <c r="A3904" s="545">
        <v>13018</v>
      </c>
      <c r="B3904" s="545" t="s">
        <v>12550</v>
      </c>
      <c r="C3904" s="545" t="s">
        <v>216</v>
      </c>
      <c r="D3904" s="546">
        <v>44591</v>
      </c>
      <c r="E3904" s="171" t="str">
        <f t="shared" si="60"/>
        <v>2022</v>
      </c>
      <c r="F3904" s="547">
        <v>18684</v>
      </c>
      <c r="G3904" s="548">
        <v>0.19</v>
      </c>
      <c r="H3904" s="547">
        <v>15700.84</v>
      </c>
      <c r="I3904" s="545" t="s">
        <v>12701</v>
      </c>
      <c r="J3904" s="545" t="s">
        <v>13297</v>
      </c>
      <c r="K3904" s="545" t="s">
        <v>17194</v>
      </c>
      <c r="L3904" s="545" t="s">
        <v>12550</v>
      </c>
      <c r="M3904" s="548" t="s">
        <v>13758</v>
      </c>
      <c r="N3904" s="545" t="s">
        <v>13413</v>
      </c>
      <c r="O3904" s="545"/>
      <c r="P3904" s="549">
        <v>13018</v>
      </c>
      <c r="Q3904" s="549">
        <v>1</v>
      </c>
      <c r="R3904" s="549">
        <v>10</v>
      </c>
      <c r="S3904" s="548">
        <v>2257</v>
      </c>
      <c r="T3904" s="548"/>
      <c r="U3904" s="99"/>
    </row>
    <row r="3905" spans="1:21" ht="19.5" customHeight="1">
      <c r="A3905" s="545">
        <v>13019</v>
      </c>
      <c r="B3905" s="545" t="s">
        <v>12544</v>
      </c>
      <c r="C3905" s="545" t="s">
        <v>216</v>
      </c>
      <c r="D3905" s="546">
        <v>44591</v>
      </c>
      <c r="E3905" s="171" t="str">
        <f t="shared" si="60"/>
        <v>2022</v>
      </c>
      <c r="F3905" s="547">
        <v>5550.01</v>
      </c>
      <c r="G3905" s="548">
        <v>0.19</v>
      </c>
      <c r="H3905" s="547">
        <v>4663.87</v>
      </c>
      <c r="I3905" s="545" t="s">
        <v>12701</v>
      </c>
      <c r="J3905" s="545" t="s">
        <v>13297</v>
      </c>
      <c r="K3905" s="545" t="s">
        <v>17195</v>
      </c>
      <c r="L3905" s="545" t="s">
        <v>12544</v>
      </c>
      <c r="M3905" s="548" t="s">
        <v>13758</v>
      </c>
      <c r="N3905" s="545" t="s">
        <v>13413</v>
      </c>
      <c r="O3905" s="545"/>
      <c r="P3905" s="549">
        <v>13019</v>
      </c>
      <c r="Q3905" s="549">
        <v>1</v>
      </c>
      <c r="R3905" s="549">
        <v>10</v>
      </c>
      <c r="S3905" s="548">
        <v>2257</v>
      </c>
      <c r="T3905" s="548"/>
      <c r="U3905" s="99"/>
    </row>
    <row r="3906" spans="1:21" ht="19.5" customHeight="1">
      <c r="A3906" s="545">
        <v>13020</v>
      </c>
      <c r="B3906" s="545" t="s">
        <v>12545</v>
      </c>
      <c r="C3906" s="545" t="s">
        <v>216</v>
      </c>
      <c r="D3906" s="546">
        <v>44591</v>
      </c>
      <c r="E3906" s="171" t="str">
        <f t="shared" si="60"/>
        <v>2022</v>
      </c>
      <c r="F3906" s="547">
        <v>11994</v>
      </c>
      <c r="G3906" s="548">
        <v>0.19</v>
      </c>
      <c r="H3906" s="547">
        <v>10078.99</v>
      </c>
      <c r="I3906" s="545" t="s">
        <v>12701</v>
      </c>
      <c r="J3906" s="545" t="s">
        <v>13297</v>
      </c>
      <c r="K3906" s="545" t="s">
        <v>17195</v>
      </c>
      <c r="L3906" s="545" t="s">
        <v>12545</v>
      </c>
      <c r="M3906" s="548" t="s">
        <v>13758</v>
      </c>
      <c r="N3906" s="545" t="s">
        <v>13413</v>
      </c>
      <c r="O3906" s="545"/>
      <c r="P3906" s="549">
        <v>13020</v>
      </c>
      <c r="Q3906" s="549">
        <v>1</v>
      </c>
      <c r="R3906" s="549">
        <v>10</v>
      </c>
      <c r="S3906" s="548">
        <v>2257</v>
      </c>
      <c r="T3906" s="548"/>
      <c r="U3906" s="99"/>
    </row>
    <row r="3907" spans="1:21" ht="19.5" customHeight="1">
      <c r="A3907" s="545">
        <v>13021</v>
      </c>
      <c r="B3907" s="545" t="s">
        <v>12546</v>
      </c>
      <c r="C3907" s="545" t="s">
        <v>216</v>
      </c>
      <c r="D3907" s="546">
        <v>44591</v>
      </c>
      <c r="E3907" s="171" t="str">
        <f t="shared" si="60"/>
        <v>2022</v>
      </c>
      <c r="F3907" s="547">
        <v>4834.01</v>
      </c>
      <c r="G3907" s="548">
        <v>0.19</v>
      </c>
      <c r="H3907" s="547">
        <v>4062.19</v>
      </c>
      <c r="I3907" s="545" t="s">
        <v>12701</v>
      </c>
      <c r="J3907" s="545" t="s">
        <v>13297</v>
      </c>
      <c r="K3907" s="545" t="s">
        <v>17195</v>
      </c>
      <c r="L3907" s="545" t="s">
        <v>12546</v>
      </c>
      <c r="M3907" s="548" t="s">
        <v>13758</v>
      </c>
      <c r="N3907" s="545" t="s">
        <v>13413</v>
      </c>
      <c r="O3907" s="545"/>
      <c r="P3907" s="549">
        <v>13021</v>
      </c>
      <c r="Q3907" s="549">
        <v>1</v>
      </c>
      <c r="R3907" s="549">
        <v>10</v>
      </c>
      <c r="S3907" s="548">
        <v>2257</v>
      </c>
      <c r="T3907" s="548"/>
      <c r="U3907" s="99"/>
    </row>
    <row r="3908" spans="1:21" ht="19.5" customHeight="1">
      <c r="A3908" s="545">
        <v>13022</v>
      </c>
      <c r="B3908" s="545" t="s">
        <v>12552</v>
      </c>
      <c r="C3908" s="545" t="s">
        <v>216</v>
      </c>
      <c r="D3908" s="546">
        <v>44591</v>
      </c>
      <c r="E3908" s="171" t="str">
        <f t="shared" ref="E3908:E3971" si="61">TEXT(D3908,"YYYY")</f>
        <v>2022</v>
      </c>
      <c r="F3908" s="547">
        <v>3578</v>
      </c>
      <c r="G3908" s="548">
        <v>0.19</v>
      </c>
      <c r="H3908" s="547">
        <v>3006.72</v>
      </c>
      <c r="I3908" s="545" t="s">
        <v>12701</v>
      </c>
      <c r="J3908" s="545" t="s">
        <v>13297</v>
      </c>
      <c r="K3908" s="545" t="s">
        <v>17196</v>
      </c>
      <c r="L3908" s="545" t="s">
        <v>12552</v>
      </c>
      <c r="M3908" s="548" t="s">
        <v>13758</v>
      </c>
      <c r="N3908" s="545" t="s">
        <v>13413</v>
      </c>
      <c r="O3908" s="545"/>
      <c r="P3908" s="549">
        <v>13022</v>
      </c>
      <c r="Q3908" s="549">
        <v>1</v>
      </c>
      <c r="R3908" s="549">
        <v>10</v>
      </c>
      <c r="S3908" s="548">
        <v>2257</v>
      </c>
      <c r="T3908" s="548"/>
      <c r="U3908" s="99"/>
    </row>
    <row r="3909" spans="1:21" ht="19.5" customHeight="1">
      <c r="A3909" s="545">
        <v>13023</v>
      </c>
      <c r="B3909" s="545" t="s">
        <v>12553</v>
      </c>
      <c r="C3909" s="545" t="s">
        <v>216</v>
      </c>
      <c r="D3909" s="546">
        <v>44591</v>
      </c>
      <c r="E3909" s="171" t="str">
        <f t="shared" si="61"/>
        <v>2022</v>
      </c>
      <c r="F3909" s="547">
        <v>8799</v>
      </c>
      <c r="G3909" s="548">
        <v>0.19</v>
      </c>
      <c r="H3909" s="547">
        <v>7394.12</v>
      </c>
      <c r="I3909" s="545" t="s">
        <v>12701</v>
      </c>
      <c r="J3909" s="545" t="s">
        <v>13297</v>
      </c>
      <c r="K3909" s="545" t="s">
        <v>17196</v>
      </c>
      <c r="L3909" s="545" t="s">
        <v>12553</v>
      </c>
      <c r="M3909" s="548" t="s">
        <v>13758</v>
      </c>
      <c r="N3909" s="545" t="s">
        <v>13413</v>
      </c>
      <c r="O3909" s="545"/>
      <c r="P3909" s="549">
        <v>13023</v>
      </c>
      <c r="Q3909" s="549">
        <v>1</v>
      </c>
      <c r="R3909" s="549">
        <v>10</v>
      </c>
      <c r="S3909" s="548">
        <v>2257</v>
      </c>
      <c r="T3909" s="548"/>
      <c r="U3909" s="99"/>
    </row>
    <row r="3910" spans="1:21" ht="19.5" customHeight="1">
      <c r="A3910" s="545">
        <v>13024</v>
      </c>
      <c r="B3910" s="545" t="s">
        <v>12554</v>
      </c>
      <c r="C3910" s="545" t="s">
        <v>216</v>
      </c>
      <c r="D3910" s="546">
        <v>44591</v>
      </c>
      <c r="E3910" s="171" t="str">
        <f t="shared" si="61"/>
        <v>2022</v>
      </c>
      <c r="F3910" s="547">
        <v>27562.01</v>
      </c>
      <c r="G3910" s="548">
        <v>0.19</v>
      </c>
      <c r="H3910" s="547">
        <v>23161.35</v>
      </c>
      <c r="I3910" s="545" t="s">
        <v>12701</v>
      </c>
      <c r="J3910" s="545" t="s">
        <v>13297</v>
      </c>
      <c r="K3910" s="545" t="s">
        <v>17195</v>
      </c>
      <c r="L3910" s="545" t="s">
        <v>12554</v>
      </c>
      <c r="M3910" s="548" t="s">
        <v>13758</v>
      </c>
      <c r="N3910" s="545" t="s">
        <v>13413</v>
      </c>
      <c r="O3910" s="545"/>
      <c r="P3910" s="549">
        <v>13024</v>
      </c>
      <c r="Q3910" s="549">
        <v>1</v>
      </c>
      <c r="R3910" s="549">
        <v>10</v>
      </c>
      <c r="S3910" s="548">
        <v>2257</v>
      </c>
      <c r="T3910" s="548"/>
      <c r="U3910" s="99"/>
    </row>
    <row r="3911" spans="1:21" ht="19.5" customHeight="1">
      <c r="A3911" s="545">
        <v>13025</v>
      </c>
      <c r="B3911" s="545" t="s">
        <v>12555</v>
      </c>
      <c r="C3911" s="545" t="s">
        <v>216</v>
      </c>
      <c r="D3911" s="546">
        <v>44591</v>
      </c>
      <c r="E3911" s="171" t="str">
        <f t="shared" si="61"/>
        <v>2022</v>
      </c>
      <c r="F3911" s="547">
        <v>25243.01</v>
      </c>
      <c r="G3911" s="548">
        <v>0.19</v>
      </c>
      <c r="H3911" s="547">
        <v>21212.61</v>
      </c>
      <c r="I3911" s="545" t="s">
        <v>12701</v>
      </c>
      <c r="J3911" s="545" t="s">
        <v>13297</v>
      </c>
      <c r="K3911" s="545" t="s">
        <v>17196</v>
      </c>
      <c r="L3911" s="545" t="s">
        <v>12555</v>
      </c>
      <c r="M3911" s="548" t="s">
        <v>13758</v>
      </c>
      <c r="N3911" s="545" t="s">
        <v>13413</v>
      </c>
      <c r="O3911" s="545"/>
      <c r="P3911" s="549">
        <v>13025</v>
      </c>
      <c r="Q3911" s="549">
        <v>1</v>
      </c>
      <c r="R3911" s="549">
        <v>10</v>
      </c>
      <c r="S3911" s="548">
        <v>2257</v>
      </c>
      <c r="T3911" s="548"/>
      <c r="U3911" s="99"/>
    </row>
    <row r="3912" spans="1:21" ht="19.5" customHeight="1">
      <c r="A3912" s="545">
        <v>13026</v>
      </c>
      <c r="B3912" s="545" t="s">
        <v>12548</v>
      </c>
      <c r="C3912" s="545" t="s">
        <v>216</v>
      </c>
      <c r="D3912" s="546">
        <v>44591</v>
      </c>
      <c r="E3912" s="171" t="str">
        <f t="shared" si="61"/>
        <v>2022</v>
      </c>
      <c r="F3912" s="547">
        <v>21196.01</v>
      </c>
      <c r="G3912" s="548">
        <v>0.19</v>
      </c>
      <c r="H3912" s="547">
        <v>17811.77</v>
      </c>
      <c r="I3912" s="545" t="s">
        <v>12701</v>
      </c>
      <c r="J3912" s="545" t="s">
        <v>13297</v>
      </c>
      <c r="K3912" s="545" t="s">
        <v>17194</v>
      </c>
      <c r="L3912" s="545" t="s">
        <v>12548</v>
      </c>
      <c r="M3912" s="548" t="s">
        <v>13758</v>
      </c>
      <c r="N3912" s="545" t="s">
        <v>13413</v>
      </c>
      <c r="O3912" s="545"/>
      <c r="P3912" s="549">
        <v>13026</v>
      </c>
      <c r="Q3912" s="549">
        <v>1</v>
      </c>
      <c r="R3912" s="549">
        <v>10</v>
      </c>
      <c r="S3912" s="548">
        <v>2257</v>
      </c>
      <c r="T3912" s="548"/>
      <c r="U3912" s="99"/>
    </row>
    <row r="3913" spans="1:21" ht="19.5" customHeight="1">
      <c r="A3913" s="545">
        <v>13027</v>
      </c>
      <c r="B3913" s="545" t="s">
        <v>12571</v>
      </c>
      <c r="C3913" s="545" t="s">
        <v>4468</v>
      </c>
      <c r="D3913" s="546">
        <v>44591</v>
      </c>
      <c r="E3913" s="171" t="str">
        <f t="shared" si="61"/>
        <v>2022</v>
      </c>
      <c r="F3913" s="547">
        <v>26516</v>
      </c>
      <c r="G3913" s="548">
        <v>0.19</v>
      </c>
      <c r="H3913" s="547">
        <v>22282.35</v>
      </c>
      <c r="I3913" s="545" t="s">
        <v>12701</v>
      </c>
      <c r="J3913" s="545" t="s">
        <v>13297</v>
      </c>
      <c r="K3913" s="545" t="s">
        <v>17197</v>
      </c>
      <c r="L3913" s="545" t="s">
        <v>12571</v>
      </c>
      <c r="M3913" s="548" t="s">
        <v>13758</v>
      </c>
      <c r="N3913" s="545" t="s">
        <v>13413</v>
      </c>
      <c r="O3913" s="545"/>
      <c r="P3913" s="549">
        <v>13027</v>
      </c>
      <c r="Q3913" s="549">
        <v>1</v>
      </c>
      <c r="R3913" s="549">
        <v>10</v>
      </c>
      <c r="S3913" s="548">
        <v>2257</v>
      </c>
      <c r="T3913" s="548"/>
      <c r="U3913" s="99"/>
    </row>
    <row r="3914" spans="1:21" ht="19.5" customHeight="1">
      <c r="A3914" s="545">
        <v>13028</v>
      </c>
      <c r="B3914" s="545" t="s">
        <v>12968</v>
      </c>
      <c r="C3914" s="545" t="s">
        <v>6477</v>
      </c>
      <c r="D3914" s="546">
        <v>44585</v>
      </c>
      <c r="E3914" s="171" t="str">
        <f t="shared" si="61"/>
        <v>2022</v>
      </c>
      <c r="F3914" s="547">
        <v>25968708</v>
      </c>
      <c r="G3914" s="548">
        <v>0.19</v>
      </c>
      <c r="H3914" s="547">
        <v>21822443.699999999</v>
      </c>
      <c r="I3914" s="545" t="s">
        <v>12756</v>
      </c>
      <c r="J3914" s="545" t="s">
        <v>13297</v>
      </c>
      <c r="K3914" s="545" t="s">
        <v>17198</v>
      </c>
      <c r="L3914" s="545" t="s">
        <v>17199</v>
      </c>
      <c r="M3914" s="548" t="s">
        <v>13868</v>
      </c>
      <c r="N3914" s="545" t="s">
        <v>13413</v>
      </c>
      <c r="O3914" s="545"/>
      <c r="P3914" s="549">
        <v>13028</v>
      </c>
      <c r="Q3914" s="549">
        <v>2</v>
      </c>
      <c r="R3914" s="549">
        <v>34</v>
      </c>
      <c r="S3914" s="548">
        <v>2257</v>
      </c>
      <c r="T3914" s="548"/>
      <c r="U3914" s="99"/>
    </row>
    <row r="3915" spans="1:21" ht="19.5" customHeight="1">
      <c r="A3915" s="545">
        <v>13029</v>
      </c>
      <c r="B3915" s="545" t="s">
        <v>12379</v>
      </c>
      <c r="C3915" s="545" t="s">
        <v>216</v>
      </c>
      <c r="D3915" s="546">
        <v>44585</v>
      </c>
      <c r="E3915" s="171" t="str">
        <f t="shared" si="61"/>
        <v>2022</v>
      </c>
      <c r="F3915" s="547">
        <v>6912829</v>
      </c>
      <c r="G3915" s="548">
        <v>0.19</v>
      </c>
      <c r="H3915" s="547">
        <v>5809100</v>
      </c>
      <c r="I3915" s="545" t="s">
        <v>12701</v>
      </c>
      <c r="J3915" s="545" t="s">
        <v>13297</v>
      </c>
      <c r="K3915" s="545" t="s">
        <v>17200</v>
      </c>
      <c r="L3915" s="545" t="s">
        <v>12379</v>
      </c>
      <c r="M3915" s="548" t="s">
        <v>13868</v>
      </c>
      <c r="N3915" s="545" t="s">
        <v>13413</v>
      </c>
      <c r="O3915" s="545"/>
      <c r="P3915" s="549">
        <v>13029</v>
      </c>
      <c r="Q3915" s="549">
        <v>2</v>
      </c>
      <c r="R3915" s="549">
        <v>10</v>
      </c>
      <c r="S3915" s="548">
        <v>2257</v>
      </c>
      <c r="T3915" s="548"/>
      <c r="U3915" s="99"/>
    </row>
    <row r="3916" spans="1:21" ht="19.5" customHeight="1">
      <c r="A3916" s="545">
        <v>13030</v>
      </c>
      <c r="B3916" s="545" t="s">
        <v>12509</v>
      </c>
      <c r="C3916" s="545" t="s">
        <v>216</v>
      </c>
      <c r="D3916" s="546">
        <v>44588</v>
      </c>
      <c r="E3916" s="171" t="str">
        <f t="shared" si="61"/>
        <v>2022</v>
      </c>
      <c r="F3916" s="547">
        <v>1988755</v>
      </c>
      <c r="G3916" s="548">
        <v>0.19</v>
      </c>
      <c r="H3916" s="547">
        <v>1671222.69</v>
      </c>
      <c r="I3916" s="545" t="s">
        <v>12655</v>
      </c>
      <c r="J3916" s="545" t="s">
        <v>13297</v>
      </c>
      <c r="K3916" s="545" t="s">
        <v>17201</v>
      </c>
      <c r="L3916" s="545" t="s">
        <v>12509</v>
      </c>
      <c r="M3916" s="548" t="s">
        <v>13868</v>
      </c>
      <c r="N3916" s="545" t="s">
        <v>13413</v>
      </c>
      <c r="O3916" s="545"/>
      <c r="P3916" s="549">
        <v>13030</v>
      </c>
      <c r="Q3916" s="549">
        <v>2</v>
      </c>
      <c r="R3916" s="549">
        <v>80</v>
      </c>
      <c r="S3916" s="548">
        <v>2257</v>
      </c>
      <c r="T3916" s="548"/>
      <c r="U3916" s="99"/>
    </row>
    <row r="3917" spans="1:21" ht="19.5" customHeight="1">
      <c r="A3917" s="545">
        <v>13031</v>
      </c>
      <c r="B3917" s="545" t="s">
        <v>12283</v>
      </c>
      <c r="C3917" s="545" t="s">
        <v>216</v>
      </c>
      <c r="D3917" s="546">
        <v>44587</v>
      </c>
      <c r="E3917" s="171" t="str">
        <f t="shared" si="61"/>
        <v>2022</v>
      </c>
      <c r="F3917" s="547">
        <v>1568248</v>
      </c>
      <c r="G3917" s="548">
        <v>0.19</v>
      </c>
      <c r="H3917" s="547">
        <v>1317855.46</v>
      </c>
      <c r="I3917" s="545" t="s">
        <v>12701</v>
      </c>
      <c r="J3917" s="545" t="s">
        <v>13297</v>
      </c>
      <c r="K3917" s="545" t="s">
        <v>17202</v>
      </c>
      <c r="L3917" s="545" t="s">
        <v>12283</v>
      </c>
      <c r="M3917" s="548" t="s">
        <v>13868</v>
      </c>
      <c r="N3917" s="545" t="s">
        <v>13413</v>
      </c>
      <c r="O3917" s="545"/>
      <c r="P3917" s="549">
        <v>13031</v>
      </c>
      <c r="Q3917" s="549">
        <v>2</v>
      </c>
      <c r="R3917" s="549">
        <v>10</v>
      </c>
      <c r="S3917" s="548">
        <v>2257</v>
      </c>
      <c r="T3917" s="548"/>
      <c r="U3917" s="99"/>
    </row>
    <row r="3918" spans="1:21" ht="19.5" customHeight="1">
      <c r="A3918" s="545">
        <v>13032</v>
      </c>
      <c r="B3918" s="545" t="s">
        <v>12315</v>
      </c>
      <c r="C3918" s="545" t="s">
        <v>216</v>
      </c>
      <c r="D3918" s="546">
        <v>44587</v>
      </c>
      <c r="E3918" s="171" t="str">
        <f t="shared" si="61"/>
        <v>2022</v>
      </c>
      <c r="F3918" s="547">
        <v>5476</v>
      </c>
      <c r="G3918" s="548">
        <v>0.19</v>
      </c>
      <c r="H3918" s="547">
        <v>4601.68</v>
      </c>
      <c r="I3918" s="545" t="s">
        <v>12701</v>
      </c>
      <c r="J3918" s="545" t="s">
        <v>13297</v>
      </c>
      <c r="K3918" s="545" t="s">
        <v>17175</v>
      </c>
      <c r="L3918" s="545" t="s">
        <v>12315</v>
      </c>
      <c r="M3918" s="548" t="s">
        <v>13868</v>
      </c>
      <c r="N3918" s="545" t="s">
        <v>13413</v>
      </c>
      <c r="O3918" s="545"/>
      <c r="P3918" s="549">
        <v>13032</v>
      </c>
      <c r="Q3918" s="549">
        <v>2</v>
      </c>
      <c r="R3918" s="549">
        <v>10</v>
      </c>
      <c r="S3918" s="548">
        <v>2257</v>
      </c>
      <c r="T3918" s="548"/>
      <c r="U3918" s="99"/>
    </row>
    <row r="3919" spans="1:21" ht="19.5" customHeight="1">
      <c r="A3919" s="545">
        <v>13033</v>
      </c>
      <c r="B3919" s="545" t="s">
        <v>12547</v>
      </c>
      <c r="C3919" s="545" t="s">
        <v>216</v>
      </c>
      <c r="D3919" s="546">
        <v>44591</v>
      </c>
      <c r="E3919" s="171" t="str">
        <f t="shared" si="61"/>
        <v>2022</v>
      </c>
      <c r="F3919" s="547">
        <v>20120</v>
      </c>
      <c r="G3919" s="548">
        <v>0.19</v>
      </c>
      <c r="H3919" s="547">
        <v>16907.560000000001</v>
      </c>
      <c r="I3919" s="545" t="s">
        <v>12701</v>
      </c>
      <c r="J3919" s="545" t="s">
        <v>13297</v>
      </c>
      <c r="K3919" s="545" t="s">
        <v>17195</v>
      </c>
      <c r="L3919" s="545" t="s">
        <v>12547</v>
      </c>
      <c r="M3919" s="548" t="s">
        <v>13758</v>
      </c>
      <c r="N3919" s="545" t="s">
        <v>13413</v>
      </c>
      <c r="O3919" s="545"/>
      <c r="P3919" s="549">
        <v>13033</v>
      </c>
      <c r="Q3919" s="549">
        <v>1</v>
      </c>
      <c r="R3919" s="549">
        <v>10</v>
      </c>
      <c r="S3919" s="548">
        <v>2257</v>
      </c>
      <c r="T3919" s="548"/>
      <c r="U3919" s="99"/>
    </row>
    <row r="3920" spans="1:21" ht="19.5" customHeight="1">
      <c r="A3920" s="545">
        <v>13034</v>
      </c>
      <c r="B3920" s="545" t="s">
        <v>12459</v>
      </c>
      <c r="C3920" s="545" t="s">
        <v>221</v>
      </c>
      <c r="D3920" s="546">
        <v>44589</v>
      </c>
      <c r="E3920" s="171" t="str">
        <f t="shared" si="61"/>
        <v>2022</v>
      </c>
      <c r="F3920" s="547">
        <v>26394</v>
      </c>
      <c r="G3920" s="548">
        <v>0.19</v>
      </c>
      <c r="H3920" s="547">
        <v>22179.83</v>
      </c>
      <c r="I3920" s="545" t="s">
        <v>12868</v>
      </c>
      <c r="J3920" s="545" t="s">
        <v>13297</v>
      </c>
      <c r="K3920" s="545"/>
      <c r="L3920" s="545"/>
      <c r="M3920" s="548" t="s">
        <v>13758</v>
      </c>
      <c r="N3920" s="545" t="s">
        <v>13413</v>
      </c>
      <c r="O3920" s="545"/>
      <c r="P3920" s="549">
        <v>13034</v>
      </c>
      <c r="Q3920" s="549">
        <v>1</v>
      </c>
      <c r="R3920" s="549">
        <v>50</v>
      </c>
      <c r="S3920" s="548">
        <v>2257</v>
      </c>
      <c r="T3920" s="548"/>
      <c r="U3920" s="99"/>
    </row>
    <row r="3921" spans="1:21" ht="19.5" customHeight="1">
      <c r="A3921" s="545">
        <v>13035</v>
      </c>
      <c r="B3921" s="545" t="s">
        <v>12470</v>
      </c>
      <c r="C3921" s="545" t="s">
        <v>437</v>
      </c>
      <c r="D3921" s="546">
        <v>46058</v>
      </c>
      <c r="E3921" s="171" t="str">
        <f t="shared" si="61"/>
        <v>2026</v>
      </c>
      <c r="F3921" s="547">
        <v>10949862</v>
      </c>
      <c r="G3921" s="548">
        <v>0</v>
      </c>
      <c r="H3921" s="547">
        <v>10949862</v>
      </c>
      <c r="I3921" s="545" t="s">
        <v>12760</v>
      </c>
      <c r="J3921" s="545" t="s">
        <v>13299</v>
      </c>
      <c r="K3921" s="545" t="s">
        <v>22927</v>
      </c>
      <c r="L3921" s="545"/>
      <c r="M3921" s="548" t="s">
        <v>13813</v>
      </c>
      <c r="N3921" s="545" t="s">
        <v>13413</v>
      </c>
      <c r="O3921" s="545"/>
      <c r="P3921" s="549">
        <v>13035</v>
      </c>
      <c r="Q3921" s="549">
        <v>3</v>
      </c>
      <c r="R3921" s="549">
        <v>161</v>
      </c>
      <c r="S3921" s="548">
        <v>443</v>
      </c>
      <c r="T3921" s="548"/>
      <c r="U3921" s="99"/>
    </row>
    <row r="3922" spans="1:21" ht="19.5" customHeight="1">
      <c r="A3922" s="545">
        <v>13036</v>
      </c>
      <c r="B3922" s="545" t="s">
        <v>12472</v>
      </c>
      <c r="C3922" s="545" t="s">
        <v>437</v>
      </c>
      <c r="D3922" s="546">
        <v>46058</v>
      </c>
      <c r="E3922" s="171" t="str">
        <f t="shared" si="61"/>
        <v>2026</v>
      </c>
      <c r="F3922" s="547">
        <v>6945296</v>
      </c>
      <c r="G3922" s="548">
        <v>0</v>
      </c>
      <c r="H3922" s="547">
        <v>6945296</v>
      </c>
      <c r="I3922" s="545" t="s">
        <v>12760</v>
      </c>
      <c r="J3922" s="545" t="s">
        <v>13299</v>
      </c>
      <c r="K3922" s="545" t="s">
        <v>22927</v>
      </c>
      <c r="L3922" s="545"/>
      <c r="M3922" s="548" t="s">
        <v>13813</v>
      </c>
      <c r="N3922" s="545" t="s">
        <v>13413</v>
      </c>
      <c r="O3922" s="545"/>
      <c r="P3922" s="549">
        <v>13036</v>
      </c>
      <c r="Q3922" s="549">
        <v>3</v>
      </c>
      <c r="R3922" s="549">
        <v>161</v>
      </c>
      <c r="S3922" s="548">
        <v>443</v>
      </c>
      <c r="T3922" s="548"/>
      <c r="U3922" s="99"/>
    </row>
    <row r="3923" spans="1:21" ht="19.5" customHeight="1">
      <c r="A3923" s="545">
        <v>13037</v>
      </c>
      <c r="B3923" s="545" t="s">
        <v>12432</v>
      </c>
      <c r="C3923" s="545" t="s">
        <v>216</v>
      </c>
      <c r="D3923" s="546">
        <v>44588</v>
      </c>
      <c r="E3923" s="171" t="str">
        <f t="shared" si="61"/>
        <v>2022</v>
      </c>
      <c r="F3923" s="547">
        <v>603957</v>
      </c>
      <c r="G3923" s="548">
        <v>0.19</v>
      </c>
      <c r="H3923" s="547">
        <v>507526.89</v>
      </c>
      <c r="I3923" s="545" t="s">
        <v>12762</v>
      </c>
      <c r="J3923" s="545" t="s">
        <v>13297</v>
      </c>
      <c r="K3923" s="545" t="s">
        <v>17203</v>
      </c>
      <c r="L3923" s="545" t="s">
        <v>13413</v>
      </c>
      <c r="M3923" s="548" t="s">
        <v>13758</v>
      </c>
      <c r="N3923" s="545" t="s">
        <v>13413</v>
      </c>
      <c r="O3923" s="545" t="s">
        <v>13413</v>
      </c>
      <c r="P3923" s="549">
        <v>13037</v>
      </c>
      <c r="Q3923" s="549">
        <v>1</v>
      </c>
      <c r="R3923" s="549">
        <v>8</v>
      </c>
      <c r="S3923" s="548">
        <v>2257</v>
      </c>
      <c r="T3923" s="548"/>
      <c r="U3923" s="99"/>
    </row>
    <row r="3924" spans="1:21" ht="19.5" customHeight="1">
      <c r="A3924" s="545">
        <v>13038</v>
      </c>
      <c r="B3924" s="545" t="s">
        <v>12424</v>
      </c>
      <c r="C3924" s="545" t="s">
        <v>216</v>
      </c>
      <c r="D3924" s="546">
        <v>44588</v>
      </c>
      <c r="E3924" s="171" t="str">
        <f t="shared" si="61"/>
        <v>2022</v>
      </c>
      <c r="F3924" s="547">
        <v>105147</v>
      </c>
      <c r="G3924" s="548">
        <v>0.19</v>
      </c>
      <c r="H3924" s="547">
        <v>88358.82</v>
      </c>
      <c r="I3924" s="545" t="s">
        <v>12694</v>
      </c>
      <c r="J3924" s="545" t="s">
        <v>13297</v>
      </c>
      <c r="K3924" s="545" t="s">
        <v>12424</v>
      </c>
      <c r="L3924" s="545"/>
      <c r="M3924" s="548" t="s">
        <v>13758</v>
      </c>
      <c r="N3924" s="545" t="s">
        <v>13413</v>
      </c>
      <c r="O3924" s="545"/>
      <c r="P3924" s="549">
        <v>13038</v>
      </c>
      <c r="Q3924" s="549">
        <v>1</v>
      </c>
      <c r="R3924" s="549">
        <v>104</v>
      </c>
      <c r="S3924" s="548">
        <v>2257</v>
      </c>
      <c r="T3924" s="548"/>
      <c r="U3924" s="99"/>
    </row>
    <row r="3925" spans="1:21" ht="19.5" customHeight="1">
      <c r="A3925" s="545">
        <v>13039</v>
      </c>
      <c r="B3925" s="545" t="s">
        <v>12425</v>
      </c>
      <c r="C3925" s="545" t="s">
        <v>216</v>
      </c>
      <c r="D3925" s="546">
        <v>44588</v>
      </c>
      <c r="E3925" s="171" t="str">
        <f t="shared" si="61"/>
        <v>2022</v>
      </c>
      <c r="F3925" s="547">
        <v>62970</v>
      </c>
      <c r="G3925" s="548">
        <v>0.19</v>
      </c>
      <c r="H3925" s="547">
        <v>52915.97</v>
      </c>
      <c r="I3925" s="545" t="s">
        <v>12694</v>
      </c>
      <c r="J3925" s="545" t="s">
        <v>13297</v>
      </c>
      <c r="K3925" s="545" t="s">
        <v>12425</v>
      </c>
      <c r="L3925" s="545"/>
      <c r="M3925" s="548" t="s">
        <v>13758</v>
      </c>
      <c r="N3925" s="545" t="s">
        <v>13413</v>
      </c>
      <c r="O3925" s="545"/>
      <c r="P3925" s="549">
        <v>13039</v>
      </c>
      <c r="Q3925" s="549">
        <v>1</v>
      </c>
      <c r="R3925" s="549">
        <v>104</v>
      </c>
      <c r="S3925" s="548">
        <v>2257</v>
      </c>
      <c r="T3925" s="548"/>
      <c r="U3925" s="99"/>
    </row>
    <row r="3926" spans="1:21" ht="19.5" customHeight="1">
      <c r="A3926" s="545">
        <v>13040</v>
      </c>
      <c r="B3926" s="545" t="s">
        <v>12466</v>
      </c>
      <c r="C3926" s="545" t="s">
        <v>786</v>
      </c>
      <c r="D3926" s="546">
        <v>44592</v>
      </c>
      <c r="E3926" s="171" t="str">
        <f t="shared" si="61"/>
        <v>2022</v>
      </c>
      <c r="F3926" s="547">
        <v>46357</v>
      </c>
      <c r="G3926" s="548">
        <v>0.19</v>
      </c>
      <c r="H3926" s="547">
        <v>38955.46</v>
      </c>
      <c r="I3926" s="545" t="s">
        <v>12683</v>
      </c>
      <c r="J3926" s="545" t="s">
        <v>13297</v>
      </c>
      <c r="K3926" s="545" t="s">
        <v>12466</v>
      </c>
      <c r="L3926" s="545"/>
      <c r="M3926" s="548" t="s">
        <v>13758</v>
      </c>
      <c r="N3926" s="545" t="s">
        <v>13413</v>
      </c>
      <c r="O3926" s="545"/>
      <c r="P3926" s="549">
        <v>13040</v>
      </c>
      <c r="Q3926" s="549">
        <v>1</v>
      </c>
      <c r="R3926" s="549">
        <v>18</v>
      </c>
      <c r="S3926" s="548">
        <v>2257</v>
      </c>
      <c r="T3926" s="548"/>
      <c r="U3926" s="99"/>
    </row>
    <row r="3927" spans="1:21" ht="19.5" customHeight="1">
      <c r="A3927" s="545">
        <v>13041</v>
      </c>
      <c r="B3927" s="545" t="s">
        <v>12381</v>
      </c>
      <c r="C3927" s="545" t="s">
        <v>216</v>
      </c>
      <c r="D3927" s="546">
        <v>45708</v>
      </c>
      <c r="E3927" s="171" t="str">
        <f t="shared" si="61"/>
        <v>2025</v>
      </c>
      <c r="F3927" s="547">
        <v>1950552.82</v>
      </c>
      <c r="G3927" s="548">
        <v>0.19</v>
      </c>
      <c r="H3927" s="547">
        <v>1639120.01</v>
      </c>
      <c r="I3927" s="545" t="s">
        <v>12637</v>
      </c>
      <c r="J3927" s="545" t="s">
        <v>13307</v>
      </c>
      <c r="K3927" s="545" t="s">
        <v>17204</v>
      </c>
      <c r="L3927" s="545"/>
      <c r="M3927" s="548" t="s">
        <v>13843</v>
      </c>
      <c r="N3927" s="545" t="s">
        <v>13413</v>
      </c>
      <c r="O3927" s="545"/>
      <c r="P3927" s="549">
        <v>13041</v>
      </c>
      <c r="Q3927" s="549">
        <v>5</v>
      </c>
      <c r="R3927" s="549">
        <v>13</v>
      </c>
      <c r="S3927" s="548">
        <v>2228</v>
      </c>
      <c r="T3927" s="548"/>
      <c r="U3927" s="99"/>
    </row>
    <row r="3928" spans="1:21" ht="19.5" customHeight="1">
      <c r="A3928" s="545">
        <v>13042</v>
      </c>
      <c r="B3928" s="545" t="s">
        <v>12471</v>
      </c>
      <c r="C3928" s="545" t="s">
        <v>437</v>
      </c>
      <c r="D3928" s="546">
        <v>46058</v>
      </c>
      <c r="E3928" s="171" t="str">
        <f t="shared" si="61"/>
        <v>2026</v>
      </c>
      <c r="F3928" s="547">
        <v>10202448</v>
      </c>
      <c r="G3928" s="548">
        <v>0</v>
      </c>
      <c r="H3928" s="547">
        <v>10202448</v>
      </c>
      <c r="I3928" s="545" t="s">
        <v>12760</v>
      </c>
      <c r="J3928" s="545" t="s">
        <v>13299</v>
      </c>
      <c r="K3928" s="545" t="s">
        <v>22927</v>
      </c>
      <c r="L3928" s="545"/>
      <c r="M3928" s="548" t="s">
        <v>13813</v>
      </c>
      <c r="N3928" s="545" t="s">
        <v>13413</v>
      </c>
      <c r="O3928" s="545"/>
      <c r="P3928" s="549">
        <v>13042</v>
      </c>
      <c r="Q3928" s="549">
        <v>3</v>
      </c>
      <c r="R3928" s="549">
        <v>161</v>
      </c>
      <c r="S3928" s="548">
        <v>443</v>
      </c>
      <c r="T3928" s="548"/>
      <c r="U3928" s="99"/>
    </row>
    <row r="3929" spans="1:21" ht="19.5" customHeight="1">
      <c r="A3929" s="545">
        <v>13043</v>
      </c>
      <c r="B3929" s="545" t="s">
        <v>12260</v>
      </c>
      <c r="C3929" s="545" t="s">
        <v>216</v>
      </c>
      <c r="D3929" s="546">
        <v>44591</v>
      </c>
      <c r="E3929" s="171" t="str">
        <f t="shared" si="61"/>
        <v>2022</v>
      </c>
      <c r="F3929" s="547">
        <v>426447</v>
      </c>
      <c r="G3929" s="548">
        <v>0.19</v>
      </c>
      <c r="H3929" s="547">
        <v>358358.82</v>
      </c>
      <c r="I3929" s="545" t="s">
        <v>12647</v>
      </c>
      <c r="J3929" s="545" t="s">
        <v>13297</v>
      </c>
      <c r="K3929" s="545" t="s">
        <v>17205</v>
      </c>
      <c r="L3929" s="545"/>
      <c r="M3929" s="548" t="s">
        <v>13758</v>
      </c>
      <c r="N3929" s="545" t="s">
        <v>13413</v>
      </c>
      <c r="O3929" s="545"/>
      <c r="P3929" s="549">
        <v>13043</v>
      </c>
      <c r="Q3929" s="549">
        <v>1</v>
      </c>
      <c r="R3929" s="549">
        <v>26</v>
      </c>
      <c r="S3929" s="548">
        <v>2257</v>
      </c>
      <c r="T3929" s="548"/>
      <c r="U3929" s="99"/>
    </row>
    <row r="3930" spans="1:21" ht="19.5" customHeight="1">
      <c r="A3930" s="545">
        <v>13044</v>
      </c>
      <c r="B3930" s="545" t="s">
        <v>12261</v>
      </c>
      <c r="C3930" s="545" t="s">
        <v>216</v>
      </c>
      <c r="D3930" s="546">
        <v>44591</v>
      </c>
      <c r="E3930" s="171" t="str">
        <f t="shared" si="61"/>
        <v>2022</v>
      </c>
      <c r="F3930" s="547">
        <v>714899</v>
      </c>
      <c r="G3930" s="548">
        <v>0.19</v>
      </c>
      <c r="H3930" s="547">
        <v>600755.46</v>
      </c>
      <c r="I3930" s="545" t="s">
        <v>12647</v>
      </c>
      <c r="J3930" s="545" t="s">
        <v>13297</v>
      </c>
      <c r="K3930" s="545" t="s">
        <v>17205</v>
      </c>
      <c r="L3930" s="545"/>
      <c r="M3930" s="548" t="s">
        <v>13758</v>
      </c>
      <c r="N3930" s="545" t="s">
        <v>13413</v>
      </c>
      <c r="O3930" s="545"/>
      <c r="P3930" s="549">
        <v>13044</v>
      </c>
      <c r="Q3930" s="549">
        <v>1</v>
      </c>
      <c r="R3930" s="549">
        <v>26</v>
      </c>
      <c r="S3930" s="548">
        <v>2257</v>
      </c>
      <c r="T3930" s="548"/>
      <c r="U3930" s="99"/>
    </row>
    <row r="3931" spans="1:21" ht="19.5" customHeight="1">
      <c r="A3931" s="545">
        <v>13045</v>
      </c>
      <c r="B3931" s="545" t="s">
        <v>12263</v>
      </c>
      <c r="C3931" s="545" t="s">
        <v>216</v>
      </c>
      <c r="D3931" s="546">
        <v>44591</v>
      </c>
      <c r="E3931" s="171" t="str">
        <f t="shared" si="61"/>
        <v>2022</v>
      </c>
      <c r="F3931" s="547">
        <v>756426</v>
      </c>
      <c r="G3931" s="548">
        <v>0.19</v>
      </c>
      <c r="H3931" s="547">
        <v>635652.1</v>
      </c>
      <c r="I3931" s="545" t="s">
        <v>12647</v>
      </c>
      <c r="J3931" s="545" t="s">
        <v>13297</v>
      </c>
      <c r="K3931" s="545" t="s">
        <v>17206</v>
      </c>
      <c r="L3931" s="545"/>
      <c r="M3931" s="548" t="s">
        <v>13758</v>
      </c>
      <c r="N3931" s="545" t="s">
        <v>13413</v>
      </c>
      <c r="O3931" s="545"/>
      <c r="P3931" s="549">
        <v>13045</v>
      </c>
      <c r="Q3931" s="549">
        <v>1</v>
      </c>
      <c r="R3931" s="549">
        <v>26</v>
      </c>
      <c r="S3931" s="548">
        <v>2257</v>
      </c>
      <c r="T3931" s="548"/>
      <c r="U3931" s="99"/>
    </row>
    <row r="3932" spans="1:21" ht="19.5" customHeight="1">
      <c r="A3932" s="545">
        <v>13046</v>
      </c>
      <c r="B3932" s="545" t="s">
        <v>12264</v>
      </c>
      <c r="C3932" s="545" t="s">
        <v>216</v>
      </c>
      <c r="D3932" s="546">
        <v>44591</v>
      </c>
      <c r="E3932" s="171" t="str">
        <f t="shared" si="61"/>
        <v>2022</v>
      </c>
      <c r="F3932" s="547">
        <v>575864</v>
      </c>
      <c r="G3932" s="548">
        <v>0.19</v>
      </c>
      <c r="H3932" s="547">
        <v>483919.33</v>
      </c>
      <c r="I3932" s="545" t="s">
        <v>12647</v>
      </c>
      <c r="J3932" s="545" t="s">
        <v>13297</v>
      </c>
      <c r="K3932" s="545" t="s">
        <v>17205</v>
      </c>
      <c r="L3932" s="545"/>
      <c r="M3932" s="548" t="s">
        <v>13758</v>
      </c>
      <c r="N3932" s="545" t="s">
        <v>13413</v>
      </c>
      <c r="O3932" s="545"/>
      <c r="P3932" s="549">
        <v>13046</v>
      </c>
      <c r="Q3932" s="549">
        <v>1</v>
      </c>
      <c r="R3932" s="549">
        <v>26</v>
      </c>
      <c r="S3932" s="548">
        <v>2257</v>
      </c>
      <c r="T3932" s="548"/>
      <c r="U3932" s="99"/>
    </row>
    <row r="3933" spans="1:21" ht="19.5" customHeight="1">
      <c r="A3933" s="545">
        <v>13047</v>
      </c>
      <c r="B3933" s="545" t="s">
        <v>12265</v>
      </c>
      <c r="C3933" s="545" t="s">
        <v>216</v>
      </c>
      <c r="D3933" s="546">
        <v>44591</v>
      </c>
      <c r="E3933" s="171" t="str">
        <f t="shared" si="61"/>
        <v>2022</v>
      </c>
      <c r="F3933" s="547">
        <v>1016891</v>
      </c>
      <c r="G3933" s="548">
        <v>0.19</v>
      </c>
      <c r="H3933" s="547">
        <v>854530.25</v>
      </c>
      <c r="I3933" s="545" t="s">
        <v>12647</v>
      </c>
      <c r="J3933" s="545" t="s">
        <v>13297</v>
      </c>
      <c r="K3933" s="545" t="s">
        <v>17205</v>
      </c>
      <c r="L3933" s="545"/>
      <c r="M3933" s="548" t="s">
        <v>13758</v>
      </c>
      <c r="N3933" s="545" t="s">
        <v>13413</v>
      </c>
      <c r="O3933" s="545"/>
      <c r="P3933" s="549">
        <v>13047</v>
      </c>
      <c r="Q3933" s="549">
        <v>1</v>
      </c>
      <c r="R3933" s="549">
        <v>26</v>
      </c>
      <c r="S3933" s="548">
        <v>2257</v>
      </c>
      <c r="T3933" s="548"/>
      <c r="U3933" s="99"/>
    </row>
    <row r="3934" spans="1:21" ht="19.5" customHeight="1">
      <c r="A3934" s="545">
        <v>13048</v>
      </c>
      <c r="B3934" s="545" t="s">
        <v>12266</v>
      </c>
      <c r="C3934" s="545" t="s">
        <v>216</v>
      </c>
      <c r="D3934" s="546">
        <v>44591</v>
      </c>
      <c r="E3934" s="171" t="str">
        <f t="shared" si="61"/>
        <v>2022</v>
      </c>
      <c r="F3934" s="547">
        <v>884429</v>
      </c>
      <c r="G3934" s="548">
        <v>0.19</v>
      </c>
      <c r="H3934" s="547">
        <v>743217.65</v>
      </c>
      <c r="I3934" s="545" t="s">
        <v>12647</v>
      </c>
      <c r="J3934" s="545" t="s">
        <v>13297</v>
      </c>
      <c r="K3934" s="545" t="s">
        <v>17206</v>
      </c>
      <c r="L3934" s="545"/>
      <c r="M3934" s="548" t="s">
        <v>13758</v>
      </c>
      <c r="N3934" s="545" t="s">
        <v>13413</v>
      </c>
      <c r="O3934" s="545"/>
      <c r="P3934" s="549">
        <v>13048</v>
      </c>
      <c r="Q3934" s="549">
        <v>1</v>
      </c>
      <c r="R3934" s="549">
        <v>26</v>
      </c>
      <c r="S3934" s="548">
        <v>2257</v>
      </c>
      <c r="T3934" s="548"/>
      <c r="U3934" s="99"/>
    </row>
    <row r="3935" spans="1:21" ht="19.5" customHeight="1">
      <c r="A3935" s="545">
        <v>13049</v>
      </c>
      <c r="B3935" s="545" t="s">
        <v>12272</v>
      </c>
      <c r="C3935" s="545" t="s">
        <v>216</v>
      </c>
      <c r="D3935" s="546">
        <v>44590</v>
      </c>
      <c r="E3935" s="171" t="str">
        <f t="shared" si="61"/>
        <v>2022</v>
      </c>
      <c r="F3935" s="547">
        <v>80159</v>
      </c>
      <c r="G3935" s="548">
        <v>0</v>
      </c>
      <c r="H3935" s="547">
        <v>80159</v>
      </c>
      <c r="I3935" s="545" t="s">
        <v>12637</v>
      </c>
      <c r="J3935" s="545" t="s">
        <v>13297</v>
      </c>
      <c r="K3935" s="545" t="s">
        <v>17207</v>
      </c>
      <c r="L3935" s="545"/>
      <c r="M3935" s="548" t="s">
        <v>13843</v>
      </c>
      <c r="N3935" s="545" t="s">
        <v>13413</v>
      </c>
      <c r="O3935" s="545"/>
      <c r="P3935" s="549">
        <v>13049</v>
      </c>
      <c r="Q3935" s="549">
        <v>5</v>
      </c>
      <c r="R3935" s="549">
        <v>13</v>
      </c>
      <c r="S3935" s="548">
        <v>2257</v>
      </c>
      <c r="T3935" s="548"/>
      <c r="U3935" s="99"/>
    </row>
    <row r="3936" spans="1:21" ht="19.5" customHeight="1">
      <c r="A3936" s="545">
        <v>13050</v>
      </c>
      <c r="B3936" s="545" t="s">
        <v>12467</v>
      </c>
      <c r="C3936" s="545" t="s">
        <v>221</v>
      </c>
      <c r="D3936" s="546">
        <v>44592</v>
      </c>
      <c r="E3936" s="171" t="str">
        <f t="shared" si="61"/>
        <v>2022</v>
      </c>
      <c r="F3936" s="547">
        <v>196180</v>
      </c>
      <c r="G3936" s="548">
        <v>0</v>
      </c>
      <c r="H3936" s="547">
        <v>196180</v>
      </c>
      <c r="I3936" s="545" t="s">
        <v>12684</v>
      </c>
      <c r="J3936" s="545" t="s">
        <v>13297</v>
      </c>
      <c r="K3936" s="545"/>
      <c r="L3936" s="545"/>
      <c r="M3936" s="548" t="s">
        <v>13843</v>
      </c>
      <c r="N3936" s="545" t="s">
        <v>13413</v>
      </c>
      <c r="O3936" s="545"/>
      <c r="P3936" s="549">
        <v>13050</v>
      </c>
      <c r="Q3936" s="549">
        <v>5</v>
      </c>
      <c r="R3936" s="549">
        <v>95</v>
      </c>
      <c r="S3936" s="548">
        <v>2257</v>
      </c>
      <c r="T3936" s="548"/>
      <c r="U3936" s="99"/>
    </row>
    <row r="3937" spans="1:21" ht="19.5" customHeight="1">
      <c r="A3937" s="545">
        <v>13051</v>
      </c>
      <c r="B3937" s="545" t="s">
        <v>12445</v>
      </c>
      <c r="C3937" s="545" t="s">
        <v>216</v>
      </c>
      <c r="D3937" s="546">
        <v>44591</v>
      </c>
      <c r="E3937" s="171" t="str">
        <f t="shared" si="61"/>
        <v>2022</v>
      </c>
      <c r="F3937" s="547">
        <v>7384159</v>
      </c>
      <c r="G3937" s="548">
        <v>0.19</v>
      </c>
      <c r="H3937" s="547">
        <v>6205175.6299999999</v>
      </c>
      <c r="I3937" s="545" t="s">
        <v>12957</v>
      </c>
      <c r="J3937" s="545" t="s">
        <v>13297</v>
      </c>
      <c r="K3937" s="545"/>
      <c r="L3937" s="545"/>
      <c r="M3937" s="548" t="s">
        <v>13843</v>
      </c>
      <c r="N3937" s="545" t="s">
        <v>13413</v>
      </c>
      <c r="O3937" s="545"/>
      <c r="P3937" s="549">
        <v>13051</v>
      </c>
      <c r="Q3937" s="549">
        <v>5</v>
      </c>
      <c r="R3937" s="549">
        <v>42</v>
      </c>
      <c r="S3937" s="548">
        <v>2257</v>
      </c>
      <c r="T3937" s="548"/>
      <c r="U3937" s="99"/>
    </row>
    <row r="3938" spans="1:21" ht="19.5" customHeight="1">
      <c r="A3938" s="545">
        <v>13052</v>
      </c>
      <c r="B3938" s="545" t="s">
        <v>12504</v>
      </c>
      <c r="C3938" s="545" t="s">
        <v>216</v>
      </c>
      <c r="D3938" s="546">
        <v>44591</v>
      </c>
      <c r="E3938" s="171" t="str">
        <f t="shared" si="61"/>
        <v>2022</v>
      </c>
      <c r="F3938" s="547">
        <v>1115479</v>
      </c>
      <c r="G3938" s="548">
        <v>0.19</v>
      </c>
      <c r="H3938" s="547">
        <v>937377.31</v>
      </c>
      <c r="I3938" s="545" t="s">
        <v>12957</v>
      </c>
      <c r="J3938" s="545" t="s">
        <v>13297</v>
      </c>
      <c r="K3938" s="545"/>
      <c r="L3938" s="545"/>
      <c r="M3938" s="548" t="s">
        <v>13843</v>
      </c>
      <c r="N3938" s="545" t="s">
        <v>13413</v>
      </c>
      <c r="O3938" s="545"/>
      <c r="P3938" s="549">
        <v>13052</v>
      </c>
      <c r="Q3938" s="549">
        <v>5</v>
      </c>
      <c r="R3938" s="549">
        <v>42</v>
      </c>
      <c r="S3938" s="548">
        <v>2257</v>
      </c>
      <c r="T3938" s="548"/>
      <c r="U3938" s="99"/>
    </row>
    <row r="3939" spans="1:21" ht="19.5" customHeight="1">
      <c r="A3939" s="545">
        <v>13053</v>
      </c>
      <c r="B3939" s="545" t="s">
        <v>12427</v>
      </c>
      <c r="C3939" s="545" t="s">
        <v>216</v>
      </c>
      <c r="D3939" s="546">
        <v>44589</v>
      </c>
      <c r="E3939" s="171" t="str">
        <f t="shared" si="61"/>
        <v>2022</v>
      </c>
      <c r="F3939" s="547">
        <v>11620036.01</v>
      </c>
      <c r="G3939" s="548">
        <v>0.19</v>
      </c>
      <c r="H3939" s="547">
        <v>9764736.1400000006</v>
      </c>
      <c r="I3939" s="545" t="s">
        <v>12693</v>
      </c>
      <c r="J3939" s="545" t="s">
        <v>13297</v>
      </c>
      <c r="K3939" s="545" t="s">
        <v>17208</v>
      </c>
      <c r="L3939" s="545"/>
      <c r="M3939" s="548" t="s">
        <v>13843</v>
      </c>
      <c r="N3939" s="545" t="s">
        <v>13413</v>
      </c>
      <c r="O3939" s="545"/>
      <c r="P3939" s="549">
        <v>13053</v>
      </c>
      <c r="Q3939" s="549">
        <v>5</v>
      </c>
      <c r="R3939" s="549">
        <v>102</v>
      </c>
      <c r="S3939" s="548">
        <v>2257</v>
      </c>
      <c r="T3939" s="548"/>
      <c r="U3939" s="99"/>
    </row>
    <row r="3940" spans="1:21" ht="19.5" customHeight="1">
      <c r="A3940" s="545">
        <v>13054</v>
      </c>
      <c r="B3940" s="545" t="s">
        <v>12428</v>
      </c>
      <c r="C3940" s="545" t="s">
        <v>216</v>
      </c>
      <c r="D3940" s="546">
        <v>44589</v>
      </c>
      <c r="E3940" s="171" t="str">
        <f t="shared" si="61"/>
        <v>2022</v>
      </c>
      <c r="F3940" s="547">
        <v>4565141</v>
      </c>
      <c r="G3940" s="548">
        <v>0.19</v>
      </c>
      <c r="H3940" s="547">
        <v>3836252.94</v>
      </c>
      <c r="I3940" s="545" t="s">
        <v>12693</v>
      </c>
      <c r="J3940" s="545" t="s">
        <v>13297</v>
      </c>
      <c r="K3940" s="545" t="s">
        <v>17209</v>
      </c>
      <c r="L3940" s="545"/>
      <c r="M3940" s="548" t="s">
        <v>13843</v>
      </c>
      <c r="N3940" s="545" t="s">
        <v>13413</v>
      </c>
      <c r="O3940" s="545"/>
      <c r="P3940" s="549">
        <v>13054</v>
      </c>
      <c r="Q3940" s="549">
        <v>5</v>
      </c>
      <c r="R3940" s="549">
        <v>102</v>
      </c>
      <c r="S3940" s="548">
        <v>2257</v>
      </c>
      <c r="T3940" s="548"/>
      <c r="U3940" s="99"/>
    </row>
    <row r="3941" spans="1:21" ht="19.5" customHeight="1">
      <c r="A3941" s="545">
        <v>13055</v>
      </c>
      <c r="B3941" s="545" t="s">
        <v>12429</v>
      </c>
      <c r="C3941" s="545" t="s">
        <v>216</v>
      </c>
      <c r="D3941" s="546">
        <v>44589</v>
      </c>
      <c r="E3941" s="171" t="str">
        <f t="shared" si="61"/>
        <v>2022</v>
      </c>
      <c r="F3941" s="547">
        <v>4718481</v>
      </c>
      <c r="G3941" s="548">
        <v>0.19</v>
      </c>
      <c r="H3941" s="547">
        <v>3965110.08</v>
      </c>
      <c r="I3941" s="545" t="s">
        <v>12693</v>
      </c>
      <c r="J3941" s="545" t="s">
        <v>13297</v>
      </c>
      <c r="K3941" s="545" t="s">
        <v>17210</v>
      </c>
      <c r="L3941" s="545"/>
      <c r="M3941" s="548" t="s">
        <v>13843</v>
      </c>
      <c r="N3941" s="545" t="s">
        <v>13413</v>
      </c>
      <c r="O3941" s="545"/>
      <c r="P3941" s="549">
        <v>13055</v>
      </c>
      <c r="Q3941" s="549">
        <v>5</v>
      </c>
      <c r="R3941" s="549">
        <v>102</v>
      </c>
      <c r="S3941" s="548">
        <v>2257</v>
      </c>
      <c r="T3941" s="548"/>
      <c r="U3941" s="99"/>
    </row>
    <row r="3942" spans="1:21" ht="19.5" customHeight="1">
      <c r="A3942" s="545">
        <v>13056</v>
      </c>
      <c r="B3942" s="545" t="s">
        <v>12430</v>
      </c>
      <c r="C3942" s="545" t="s">
        <v>216</v>
      </c>
      <c r="D3942" s="546">
        <v>44589</v>
      </c>
      <c r="E3942" s="171" t="str">
        <f t="shared" si="61"/>
        <v>2022</v>
      </c>
      <c r="F3942" s="547">
        <v>12766472</v>
      </c>
      <c r="G3942" s="548">
        <v>0.19</v>
      </c>
      <c r="H3942" s="547">
        <v>10728127.73</v>
      </c>
      <c r="I3942" s="545" t="s">
        <v>12693</v>
      </c>
      <c r="J3942" s="545" t="s">
        <v>13297</v>
      </c>
      <c r="K3942" s="545" t="s">
        <v>17211</v>
      </c>
      <c r="L3942" s="545"/>
      <c r="M3942" s="548" t="s">
        <v>13843</v>
      </c>
      <c r="N3942" s="545" t="s">
        <v>13413</v>
      </c>
      <c r="O3942" s="545"/>
      <c r="P3942" s="549">
        <v>13056</v>
      </c>
      <c r="Q3942" s="549">
        <v>5</v>
      </c>
      <c r="R3942" s="549">
        <v>102</v>
      </c>
      <c r="S3942" s="548">
        <v>2257</v>
      </c>
      <c r="T3942" s="548"/>
      <c r="U3942" s="99"/>
    </row>
    <row r="3943" spans="1:21" ht="19.5" customHeight="1">
      <c r="A3943" s="545">
        <v>13057</v>
      </c>
      <c r="B3943" s="545" t="s">
        <v>12468</v>
      </c>
      <c r="C3943" s="545" t="s">
        <v>221</v>
      </c>
      <c r="D3943" s="546">
        <v>46045</v>
      </c>
      <c r="E3943" s="171" t="str">
        <f t="shared" si="61"/>
        <v>2026</v>
      </c>
      <c r="F3943" s="547">
        <v>3881.01</v>
      </c>
      <c r="G3943" s="548">
        <v>0.19</v>
      </c>
      <c r="H3943" s="547">
        <v>3261.35</v>
      </c>
      <c r="I3943" s="545" t="s">
        <v>12701</v>
      </c>
      <c r="J3943" s="545" t="s">
        <v>13296</v>
      </c>
      <c r="K3943" s="545"/>
      <c r="L3943" s="545"/>
      <c r="M3943" s="548" t="s">
        <v>13758</v>
      </c>
      <c r="N3943" s="545" t="s">
        <v>13413</v>
      </c>
      <c r="O3943" s="545"/>
      <c r="P3943" s="549">
        <v>13057</v>
      </c>
      <c r="Q3943" s="549">
        <v>1</v>
      </c>
      <c r="R3943" s="549">
        <v>10</v>
      </c>
      <c r="S3943" s="548">
        <v>2218</v>
      </c>
      <c r="T3943" s="548"/>
      <c r="U3943" s="99"/>
    </row>
    <row r="3944" spans="1:21" ht="19.5" customHeight="1">
      <c r="A3944" s="545">
        <v>13058</v>
      </c>
      <c r="B3944" s="545" t="s">
        <v>12337</v>
      </c>
      <c r="C3944" s="545" t="s">
        <v>216</v>
      </c>
      <c r="D3944" s="546">
        <v>44588</v>
      </c>
      <c r="E3944" s="171" t="str">
        <f t="shared" si="61"/>
        <v>2022</v>
      </c>
      <c r="F3944" s="547">
        <v>4094757</v>
      </c>
      <c r="G3944" s="548">
        <v>0.19</v>
      </c>
      <c r="H3944" s="547">
        <v>3440972.27</v>
      </c>
      <c r="I3944" s="545" t="s">
        <v>12762</v>
      </c>
      <c r="J3944" s="545" t="s">
        <v>13297</v>
      </c>
      <c r="K3944" s="545" t="s">
        <v>17212</v>
      </c>
      <c r="L3944" s="545"/>
      <c r="M3944" s="548" t="s">
        <v>13843</v>
      </c>
      <c r="N3944" s="545" t="s">
        <v>13413</v>
      </c>
      <c r="O3944" s="545"/>
      <c r="P3944" s="549">
        <v>13058</v>
      </c>
      <c r="Q3944" s="549">
        <v>5</v>
      </c>
      <c r="R3944" s="549">
        <v>8</v>
      </c>
      <c r="S3944" s="548">
        <v>2257</v>
      </c>
      <c r="T3944" s="548"/>
      <c r="U3944" s="99"/>
    </row>
    <row r="3945" spans="1:21" ht="19.5" customHeight="1">
      <c r="A3945" s="545">
        <v>13060</v>
      </c>
      <c r="B3945" s="545" t="s">
        <v>12410</v>
      </c>
      <c r="C3945" s="545" t="s">
        <v>216</v>
      </c>
      <c r="D3945" s="546">
        <v>45069</v>
      </c>
      <c r="E3945" s="171" t="str">
        <f t="shared" si="61"/>
        <v>2023</v>
      </c>
      <c r="F3945" s="547">
        <v>982942</v>
      </c>
      <c r="G3945" s="548">
        <v>0.19</v>
      </c>
      <c r="H3945" s="547">
        <v>826001.68</v>
      </c>
      <c r="I3945" s="545" t="s">
        <v>12686</v>
      </c>
      <c r="J3945" s="545" t="s">
        <v>13309</v>
      </c>
      <c r="K3945" s="545" t="s">
        <v>17213</v>
      </c>
      <c r="L3945" s="545"/>
      <c r="M3945" s="548" t="s">
        <v>13758</v>
      </c>
      <c r="N3945" s="545" t="s">
        <v>13413</v>
      </c>
      <c r="O3945" s="545"/>
      <c r="P3945" s="549">
        <v>13060</v>
      </c>
      <c r="Q3945" s="549">
        <v>1</v>
      </c>
      <c r="R3945" s="549">
        <v>131</v>
      </c>
      <c r="S3945" s="548">
        <v>2266</v>
      </c>
      <c r="T3945" s="548"/>
      <c r="U3945" s="99"/>
    </row>
    <row r="3946" spans="1:21" ht="19.5" customHeight="1">
      <c r="A3946" s="545">
        <v>13061</v>
      </c>
      <c r="B3946" s="545" t="s">
        <v>12412</v>
      </c>
      <c r="C3946" s="545" t="s">
        <v>216</v>
      </c>
      <c r="D3946" s="546">
        <v>46052</v>
      </c>
      <c r="E3946" s="171" t="str">
        <f t="shared" si="61"/>
        <v>2026</v>
      </c>
      <c r="F3946" s="547">
        <v>780885</v>
      </c>
      <c r="G3946" s="548">
        <v>0.19</v>
      </c>
      <c r="H3946" s="547">
        <v>656205.88</v>
      </c>
      <c r="I3946" s="545" t="s">
        <v>12686</v>
      </c>
      <c r="J3946" s="545" t="s">
        <v>13307</v>
      </c>
      <c r="K3946" s="545" t="s">
        <v>17213</v>
      </c>
      <c r="L3946" s="545"/>
      <c r="M3946" s="548" t="s">
        <v>13758</v>
      </c>
      <c r="N3946" s="545" t="s">
        <v>13413</v>
      </c>
      <c r="O3946" s="545"/>
      <c r="P3946" s="549">
        <v>13061</v>
      </c>
      <c r="Q3946" s="549">
        <v>1</v>
      </c>
      <c r="R3946" s="549">
        <v>131</v>
      </c>
      <c r="S3946" s="548">
        <v>2228</v>
      </c>
      <c r="T3946" s="548"/>
      <c r="U3946" s="99"/>
    </row>
    <row r="3947" spans="1:21" ht="19.5" customHeight="1">
      <c r="A3947" s="545">
        <v>13062</v>
      </c>
      <c r="B3947" s="545" t="s">
        <v>12409</v>
      </c>
      <c r="C3947" s="545" t="s">
        <v>216</v>
      </c>
      <c r="D3947" s="546">
        <v>45069</v>
      </c>
      <c r="E3947" s="171" t="str">
        <f t="shared" si="61"/>
        <v>2023</v>
      </c>
      <c r="F3947" s="547">
        <v>1468269.01</v>
      </c>
      <c r="G3947" s="548">
        <v>0.19</v>
      </c>
      <c r="H3947" s="547">
        <v>1233839.5</v>
      </c>
      <c r="I3947" s="545" t="s">
        <v>12686</v>
      </c>
      <c r="J3947" s="545" t="s">
        <v>13309</v>
      </c>
      <c r="K3947" s="545" t="s">
        <v>17214</v>
      </c>
      <c r="L3947" s="545"/>
      <c r="M3947" s="548" t="s">
        <v>13758</v>
      </c>
      <c r="N3947" s="545" t="s">
        <v>13413</v>
      </c>
      <c r="O3947" s="545"/>
      <c r="P3947" s="549">
        <v>13062</v>
      </c>
      <c r="Q3947" s="549">
        <v>1</v>
      </c>
      <c r="R3947" s="549">
        <v>131</v>
      </c>
      <c r="S3947" s="548">
        <v>2266</v>
      </c>
      <c r="T3947" s="548"/>
      <c r="U3947" s="99"/>
    </row>
    <row r="3948" spans="1:21" ht="19.5" customHeight="1">
      <c r="A3948" s="545">
        <v>13063</v>
      </c>
      <c r="B3948" s="545" t="s">
        <v>12411</v>
      </c>
      <c r="C3948" s="545" t="s">
        <v>216</v>
      </c>
      <c r="D3948" s="546">
        <v>45708</v>
      </c>
      <c r="E3948" s="171" t="str">
        <f t="shared" si="61"/>
        <v>2025</v>
      </c>
      <c r="F3948" s="547">
        <v>897123.1</v>
      </c>
      <c r="G3948" s="548">
        <v>0.19</v>
      </c>
      <c r="H3948" s="547">
        <v>753884.96</v>
      </c>
      <c r="I3948" s="545" t="s">
        <v>12686</v>
      </c>
      <c r="J3948" s="545" t="s">
        <v>13307</v>
      </c>
      <c r="K3948" s="545" t="s">
        <v>17215</v>
      </c>
      <c r="L3948" s="545"/>
      <c r="M3948" s="548" t="s">
        <v>13758</v>
      </c>
      <c r="N3948" s="545" t="s">
        <v>13413</v>
      </c>
      <c r="O3948" s="545"/>
      <c r="P3948" s="549">
        <v>13063</v>
      </c>
      <c r="Q3948" s="549">
        <v>1</v>
      </c>
      <c r="R3948" s="549">
        <v>131</v>
      </c>
      <c r="S3948" s="548">
        <v>2228</v>
      </c>
      <c r="T3948" s="548"/>
      <c r="U3948" s="99"/>
    </row>
    <row r="3949" spans="1:21" ht="19.5" customHeight="1">
      <c r="A3949" s="545">
        <v>13064</v>
      </c>
      <c r="B3949" s="545" t="s">
        <v>12413</v>
      </c>
      <c r="C3949" s="545" t="s">
        <v>216</v>
      </c>
      <c r="D3949" s="546">
        <v>45708</v>
      </c>
      <c r="E3949" s="171" t="str">
        <f t="shared" si="61"/>
        <v>2025</v>
      </c>
      <c r="F3949" s="547">
        <v>897123.1</v>
      </c>
      <c r="G3949" s="548">
        <v>0.19</v>
      </c>
      <c r="H3949" s="547">
        <v>753884.96</v>
      </c>
      <c r="I3949" s="545" t="s">
        <v>12686</v>
      </c>
      <c r="J3949" s="545" t="s">
        <v>13307</v>
      </c>
      <c r="K3949" s="545" t="s">
        <v>17216</v>
      </c>
      <c r="L3949" s="545"/>
      <c r="M3949" s="548" t="s">
        <v>13758</v>
      </c>
      <c r="N3949" s="545" t="s">
        <v>13413</v>
      </c>
      <c r="O3949" s="545"/>
      <c r="P3949" s="549">
        <v>13064</v>
      </c>
      <c r="Q3949" s="549">
        <v>1</v>
      </c>
      <c r="R3949" s="549">
        <v>131</v>
      </c>
      <c r="S3949" s="548">
        <v>2228</v>
      </c>
      <c r="T3949" s="548"/>
      <c r="U3949" s="99"/>
    </row>
    <row r="3950" spans="1:21" ht="19.5" customHeight="1">
      <c r="A3950" s="545">
        <v>13065</v>
      </c>
      <c r="B3950" s="545" t="s">
        <v>12476</v>
      </c>
      <c r="C3950" s="545" t="s">
        <v>216</v>
      </c>
      <c r="D3950" s="546">
        <v>45708</v>
      </c>
      <c r="E3950" s="171" t="str">
        <f t="shared" si="61"/>
        <v>2025</v>
      </c>
      <c r="F3950" s="547">
        <v>3756702.42</v>
      </c>
      <c r="G3950" s="548">
        <v>0.19</v>
      </c>
      <c r="H3950" s="547">
        <v>3156892.79</v>
      </c>
      <c r="I3950" s="545" t="s">
        <v>12686</v>
      </c>
      <c r="J3950" s="545" t="s">
        <v>13307</v>
      </c>
      <c r="K3950" s="545" t="s">
        <v>17217</v>
      </c>
      <c r="L3950" s="545"/>
      <c r="M3950" s="548" t="s">
        <v>13758</v>
      </c>
      <c r="N3950" s="545" t="s">
        <v>13413</v>
      </c>
      <c r="O3950" s="545"/>
      <c r="P3950" s="549">
        <v>13065</v>
      </c>
      <c r="Q3950" s="549">
        <v>1</v>
      </c>
      <c r="R3950" s="549">
        <v>131</v>
      </c>
      <c r="S3950" s="548">
        <v>2228</v>
      </c>
      <c r="T3950" s="548"/>
      <c r="U3950" s="99"/>
    </row>
    <row r="3951" spans="1:21" ht="19.5" customHeight="1">
      <c r="A3951" s="545">
        <v>13066</v>
      </c>
      <c r="B3951" s="545" t="s">
        <v>12474</v>
      </c>
      <c r="C3951" s="545" t="s">
        <v>216</v>
      </c>
      <c r="D3951" s="546">
        <v>45708</v>
      </c>
      <c r="E3951" s="171" t="str">
        <f t="shared" si="61"/>
        <v>2025</v>
      </c>
      <c r="F3951" s="547">
        <v>3756702.42</v>
      </c>
      <c r="G3951" s="548">
        <v>0.19</v>
      </c>
      <c r="H3951" s="547">
        <v>3156892.79</v>
      </c>
      <c r="I3951" s="545" t="s">
        <v>12686</v>
      </c>
      <c r="J3951" s="545" t="s">
        <v>13307</v>
      </c>
      <c r="K3951" s="545" t="s">
        <v>17218</v>
      </c>
      <c r="L3951" s="545"/>
      <c r="M3951" s="548" t="s">
        <v>13758</v>
      </c>
      <c r="N3951" s="545" t="s">
        <v>13413</v>
      </c>
      <c r="O3951" s="545"/>
      <c r="P3951" s="549">
        <v>13066</v>
      </c>
      <c r="Q3951" s="549">
        <v>1</v>
      </c>
      <c r="R3951" s="549">
        <v>131</v>
      </c>
      <c r="S3951" s="548">
        <v>2228</v>
      </c>
      <c r="T3951" s="548"/>
      <c r="U3951" s="99"/>
    </row>
    <row r="3952" spans="1:21" ht="19.5" customHeight="1">
      <c r="A3952" s="545">
        <v>13067</v>
      </c>
      <c r="B3952" s="545" t="s">
        <v>12475</v>
      </c>
      <c r="C3952" s="545" t="s">
        <v>216</v>
      </c>
      <c r="D3952" s="546">
        <v>45708</v>
      </c>
      <c r="E3952" s="171" t="str">
        <f t="shared" si="61"/>
        <v>2025</v>
      </c>
      <c r="F3952" s="547">
        <v>3756702.42</v>
      </c>
      <c r="G3952" s="548">
        <v>0.19</v>
      </c>
      <c r="H3952" s="547">
        <v>3156892.79</v>
      </c>
      <c r="I3952" s="545" t="s">
        <v>12686</v>
      </c>
      <c r="J3952" s="545" t="s">
        <v>13307</v>
      </c>
      <c r="K3952" s="545" t="s">
        <v>17219</v>
      </c>
      <c r="L3952" s="545"/>
      <c r="M3952" s="548" t="s">
        <v>13758</v>
      </c>
      <c r="N3952" s="545" t="s">
        <v>13413</v>
      </c>
      <c r="O3952" s="545"/>
      <c r="P3952" s="549">
        <v>13067</v>
      </c>
      <c r="Q3952" s="549">
        <v>1</v>
      </c>
      <c r="R3952" s="549">
        <v>131</v>
      </c>
      <c r="S3952" s="548">
        <v>2228</v>
      </c>
      <c r="T3952" s="548"/>
      <c r="U3952" s="99"/>
    </row>
    <row r="3953" spans="1:21" ht="19.5" customHeight="1">
      <c r="A3953" s="545">
        <v>13068</v>
      </c>
      <c r="B3953" s="545" t="s">
        <v>12589</v>
      </c>
      <c r="C3953" s="545" t="s">
        <v>216</v>
      </c>
      <c r="D3953" s="546">
        <v>46052</v>
      </c>
      <c r="E3953" s="171" t="str">
        <f t="shared" si="61"/>
        <v>2026</v>
      </c>
      <c r="F3953" s="547">
        <v>31077368</v>
      </c>
      <c r="G3953" s="548">
        <v>0</v>
      </c>
      <c r="H3953" s="547">
        <v>31077368</v>
      </c>
      <c r="I3953" s="545" t="s">
        <v>12758</v>
      </c>
      <c r="J3953" s="545" t="s">
        <v>13307</v>
      </c>
      <c r="K3953" s="545" t="s">
        <v>17220</v>
      </c>
      <c r="L3953" s="545"/>
      <c r="M3953" s="548" t="s">
        <v>13758</v>
      </c>
      <c r="N3953" s="545" t="s">
        <v>13413</v>
      </c>
      <c r="O3953" s="545" t="s">
        <v>17221</v>
      </c>
      <c r="P3953" s="549">
        <v>13068</v>
      </c>
      <c r="Q3953" s="549">
        <v>1</v>
      </c>
      <c r="R3953" s="549">
        <v>164</v>
      </c>
      <c r="S3953" s="548">
        <v>2228</v>
      </c>
      <c r="T3953" s="548"/>
      <c r="U3953" s="99"/>
    </row>
    <row r="3954" spans="1:21" ht="19.5" customHeight="1">
      <c r="A3954" s="545">
        <v>13069</v>
      </c>
      <c r="B3954" s="545" t="s">
        <v>12590</v>
      </c>
      <c r="C3954" s="545" t="s">
        <v>216</v>
      </c>
      <c r="D3954" s="546">
        <v>46052</v>
      </c>
      <c r="E3954" s="171" t="str">
        <f t="shared" si="61"/>
        <v>2026</v>
      </c>
      <c r="F3954" s="547">
        <v>41255261</v>
      </c>
      <c r="G3954" s="548">
        <v>0.19</v>
      </c>
      <c r="H3954" s="547">
        <v>34668286.549999997</v>
      </c>
      <c r="I3954" s="545" t="s">
        <v>12758</v>
      </c>
      <c r="J3954" s="545" t="s">
        <v>13307</v>
      </c>
      <c r="K3954" s="545" t="s">
        <v>17222</v>
      </c>
      <c r="L3954" s="545"/>
      <c r="M3954" s="548" t="s">
        <v>13758</v>
      </c>
      <c r="N3954" s="545" t="s">
        <v>13413</v>
      </c>
      <c r="O3954" s="545" t="s">
        <v>17223</v>
      </c>
      <c r="P3954" s="549">
        <v>13069</v>
      </c>
      <c r="Q3954" s="549">
        <v>1</v>
      </c>
      <c r="R3954" s="549">
        <v>164</v>
      </c>
      <c r="S3954" s="548">
        <v>2228</v>
      </c>
      <c r="T3954" s="548"/>
      <c r="U3954" s="99"/>
    </row>
    <row r="3955" spans="1:21" ht="19.5" customHeight="1">
      <c r="A3955" s="545">
        <v>13070</v>
      </c>
      <c r="B3955" s="545" t="s">
        <v>12591</v>
      </c>
      <c r="C3955" s="545" t="s">
        <v>216</v>
      </c>
      <c r="D3955" s="546">
        <v>46052</v>
      </c>
      <c r="E3955" s="171" t="str">
        <f t="shared" si="61"/>
        <v>2026</v>
      </c>
      <c r="F3955" s="547">
        <v>9547211</v>
      </c>
      <c r="G3955" s="548">
        <v>0.19</v>
      </c>
      <c r="H3955" s="547">
        <v>8022866.3899999997</v>
      </c>
      <c r="I3955" s="545" t="s">
        <v>12758</v>
      </c>
      <c r="J3955" s="545" t="s">
        <v>13307</v>
      </c>
      <c r="K3955" s="545" t="s">
        <v>17224</v>
      </c>
      <c r="L3955" s="545"/>
      <c r="M3955" s="548" t="s">
        <v>13758</v>
      </c>
      <c r="N3955" s="545" t="s">
        <v>13413</v>
      </c>
      <c r="O3955" s="545" t="s">
        <v>17225</v>
      </c>
      <c r="P3955" s="549">
        <v>13070</v>
      </c>
      <c r="Q3955" s="549">
        <v>1</v>
      </c>
      <c r="R3955" s="549">
        <v>164</v>
      </c>
      <c r="S3955" s="548">
        <v>2228</v>
      </c>
      <c r="T3955" s="548"/>
      <c r="U3955" s="99"/>
    </row>
    <row r="3956" spans="1:21" ht="19.5" customHeight="1">
      <c r="A3956" s="545">
        <v>13071</v>
      </c>
      <c r="B3956" s="545" t="s">
        <v>12592</v>
      </c>
      <c r="C3956" s="545" t="s">
        <v>216</v>
      </c>
      <c r="D3956" s="546">
        <v>46052</v>
      </c>
      <c r="E3956" s="171" t="str">
        <f t="shared" si="61"/>
        <v>2026</v>
      </c>
      <c r="F3956" s="547">
        <v>62763671</v>
      </c>
      <c r="G3956" s="548">
        <v>0.19</v>
      </c>
      <c r="H3956" s="547">
        <v>52742580.670000002</v>
      </c>
      <c r="I3956" s="545" t="s">
        <v>12758</v>
      </c>
      <c r="J3956" s="545" t="s">
        <v>13307</v>
      </c>
      <c r="K3956" s="545" t="s">
        <v>17226</v>
      </c>
      <c r="L3956" s="545"/>
      <c r="M3956" s="548" t="s">
        <v>13758</v>
      </c>
      <c r="N3956" s="545" t="s">
        <v>13413</v>
      </c>
      <c r="O3956" s="545" t="s">
        <v>17227</v>
      </c>
      <c r="P3956" s="549">
        <v>13071</v>
      </c>
      <c r="Q3956" s="549">
        <v>1</v>
      </c>
      <c r="R3956" s="549">
        <v>164</v>
      </c>
      <c r="S3956" s="548">
        <v>2228</v>
      </c>
      <c r="T3956" s="548"/>
      <c r="U3956" s="99"/>
    </row>
    <row r="3957" spans="1:21" ht="19.5" customHeight="1">
      <c r="A3957" s="545">
        <v>13072</v>
      </c>
      <c r="B3957" s="545" t="s">
        <v>12593</v>
      </c>
      <c r="C3957" s="545" t="s">
        <v>216</v>
      </c>
      <c r="D3957" s="546">
        <v>46052</v>
      </c>
      <c r="E3957" s="171" t="str">
        <f t="shared" si="61"/>
        <v>2026</v>
      </c>
      <c r="F3957" s="547">
        <v>9851678</v>
      </c>
      <c r="G3957" s="548">
        <v>0.19</v>
      </c>
      <c r="H3957" s="547">
        <v>8278721.0099999998</v>
      </c>
      <c r="I3957" s="545" t="s">
        <v>12758</v>
      </c>
      <c r="J3957" s="545" t="s">
        <v>13307</v>
      </c>
      <c r="K3957" s="545" t="s">
        <v>17228</v>
      </c>
      <c r="L3957" s="545"/>
      <c r="M3957" s="548" t="s">
        <v>13758</v>
      </c>
      <c r="N3957" s="545" t="s">
        <v>13413</v>
      </c>
      <c r="O3957" s="545" t="s">
        <v>17229</v>
      </c>
      <c r="P3957" s="549">
        <v>13072</v>
      </c>
      <c r="Q3957" s="549">
        <v>1</v>
      </c>
      <c r="R3957" s="549">
        <v>164</v>
      </c>
      <c r="S3957" s="548">
        <v>2228</v>
      </c>
      <c r="T3957" s="548"/>
      <c r="U3957" s="99"/>
    </row>
    <row r="3958" spans="1:21" ht="19.5" customHeight="1">
      <c r="A3958" s="545">
        <v>13073</v>
      </c>
      <c r="B3958" s="545" t="s">
        <v>12594</v>
      </c>
      <c r="C3958" s="545" t="s">
        <v>216</v>
      </c>
      <c r="D3958" s="546">
        <v>46052</v>
      </c>
      <c r="E3958" s="171" t="str">
        <f t="shared" si="61"/>
        <v>2026</v>
      </c>
      <c r="F3958" s="547">
        <v>55391223</v>
      </c>
      <c r="G3958" s="548">
        <v>0.19</v>
      </c>
      <c r="H3958" s="547">
        <v>46547246.219999999</v>
      </c>
      <c r="I3958" s="545" t="s">
        <v>12758</v>
      </c>
      <c r="J3958" s="545" t="s">
        <v>13307</v>
      </c>
      <c r="K3958" s="545" t="s">
        <v>17230</v>
      </c>
      <c r="L3958" s="545"/>
      <c r="M3958" s="548" t="s">
        <v>13758</v>
      </c>
      <c r="N3958" s="545" t="s">
        <v>13413</v>
      </c>
      <c r="O3958" s="545" t="s">
        <v>17231</v>
      </c>
      <c r="P3958" s="549">
        <v>13073</v>
      </c>
      <c r="Q3958" s="549">
        <v>1</v>
      </c>
      <c r="R3958" s="549">
        <v>164</v>
      </c>
      <c r="S3958" s="548">
        <v>2228</v>
      </c>
      <c r="T3958" s="548"/>
      <c r="U3958" s="99"/>
    </row>
    <row r="3959" spans="1:21" ht="19.5" customHeight="1">
      <c r="A3959" s="545">
        <v>13074</v>
      </c>
      <c r="B3959" s="545" t="s">
        <v>12595</v>
      </c>
      <c r="C3959" s="545" t="s">
        <v>216</v>
      </c>
      <c r="D3959" s="546">
        <v>46052</v>
      </c>
      <c r="E3959" s="171" t="str">
        <f t="shared" si="61"/>
        <v>2026</v>
      </c>
      <c r="F3959" s="547">
        <v>77965266</v>
      </c>
      <c r="G3959" s="548">
        <v>0.19</v>
      </c>
      <c r="H3959" s="547">
        <v>65517030.25</v>
      </c>
      <c r="I3959" s="545" t="s">
        <v>12758</v>
      </c>
      <c r="J3959" s="545" t="s">
        <v>13307</v>
      </c>
      <c r="K3959" s="545" t="s">
        <v>17232</v>
      </c>
      <c r="L3959" s="545"/>
      <c r="M3959" s="548" t="s">
        <v>13758</v>
      </c>
      <c r="N3959" s="545" t="s">
        <v>13413</v>
      </c>
      <c r="O3959" s="545" t="s">
        <v>17233</v>
      </c>
      <c r="P3959" s="549">
        <v>13074</v>
      </c>
      <c r="Q3959" s="549">
        <v>1</v>
      </c>
      <c r="R3959" s="549">
        <v>164</v>
      </c>
      <c r="S3959" s="548">
        <v>2228</v>
      </c>
      <c r="T3959" s="548"/>
      <c r="U3959" s="99"/>
    </row>
    <row r="3960" spans="1:21" ht="19.5" customHeight="1">
      <c r="A3960" s="545">
        <v>13075</v>
      </c>
      <c r="B3960" s="545" t="s">
        <v>12596</v>
      </c>
      <c r="C3960" s="545" t="s">
        <v>216</v>
      </c>
      <c r="D3960" s="546">
        <v>46052</v>
      </c>
      <c r="E3960" s="171" t="str">
        <f t="shared" si="61"/>
        <v>2026</v>
      </c>
      <c r="F3960" s="547">
        <v>30207463</v>
      </c>
      <c r="G3960" s="548">
        <v>0</v>
      </c>
      <c r="H3960" s="547">
        <v>30207463</v>
      </c>
      <c r="I3960" s="545" t="s">
        <v>12758</v>
      </c>
      <c r="J3960" s="545" t="s">
        <v>13307</v>
      </c>
      <c r="K3960" s="545" t="s">
        <v>17234</v>
      </c>
      <c r="L3960" s="545"/>
      <c r="M3960" s="548" t="s">
        <v>13758</v>
      </c>
      <c r="N3960" s="545" t="s">
        <v>13413</v>
      </c>
      <c r="O3960" s="545" t="s">
        <v>17235</v>
      </c>
      <c r="P3960" s="549">
        <v>13075</v>
      </c>
      <c r="Q3960" s="549">
        <v>1</v>
      </c>
      <c r="R3960" s="549">
        <v>164</v>
      </c>
      <c r="S3960" s="548">
        <v>2228</v>
      </c>
      <c r="T3960" s="548"/>
      <c r="U3960" s="99"/>
    </row>
    <row r="3961" spans="1:21" ht="19.5" customHeight="1">
      <c r="A3961" s="545">
        <v>13076</v>
      </c>
      <c r="B3961" s="545" t="s">
        <v>12597</v>
      </c>
      <c r="C3961" s="545" t="s">
        <v>216</v>
      </c>
      <c r="D3961" s="546">
        <v>46052</v>
      </c>
      <c r="E3961" s="171" t="str">
        <f t="shared" si="61"/>
        <v>2026</v>
      </c>
      <c r="F3961" s="547">
        <v>24205116</v>
      </c>
      <c r="G3961" s="548">
        <v>0.19</v>
      </c>
      <c r="H3961" s="547">
        <v>20340433.609999999</v>
      </c>
      <c r="I3961" s="545" t="s">
        <v>12758</v>
      </c>
      <c r="J3961" s="545" t="s">
        <v>13307</v>
      </c>
      <c r="K3961" s="545" t="s">
        <v>17236</v>
      </c>
      <c r="L3961" s="545"/>
      <c r="M3961" s="548" t="s">
        <v>13758</v>
      </c>
      <c r="N3961" s="545" t="s">
        <v>13413</v>
      </c>
      <c r="O3961" s="545" t="s">
        <v>17237</v>
      </c>
      <c r="P3961" s="549">
        <v>13076</v>
      </c>
      <c r="Q3961" s="549">
        <v>1</v>
      </c>
      <c r="R3961" s="549">
        <v>164</v>
      </c>
      <c r="S3961" s="548">
        <v>2228</v>
      </c>
      <c r="T3961" s="548"/>
      <c r="U3961" s="99"/>
    </row>
    <row r="3962" spans="1:21" ht="19.5" customHeight="1">
      <c r="A3962" s="545">
        <v>13077</v>
      </c>
      <c r="B3962" s="545" t="s">
        <v>12598</v>
      </c>
      <c r="C3962" s="545" t="s">
        <v>216</v>
      </c>
      <c r="D3962" s="546">
        <v>46052</v>
      </c>
      <c r="E3962" s="171" t="str">
        <f t="shared" si="61"/>
        <v>2026</v>
      </c>
      <c r="F3962" s="547">
        <v>48736447</v>
      </c>
      <c r="G3962" s="548">
        <v>0.19</v>
      </c>
      <c r="H3962" s="547">
        <v>40954997.479999997</v>
      </c>
      <c r="I3962" s="545" t="s">
        <v>12758</v>
      </c>
      <c r="J3962" s="545" t="s">
        <v>13307</v>
      </c>
      <c r="K3962" s="545" t="s">
        <v>17238</v>
      </c>
      <c r="L3962" s="545"/>
      <c r="M3962" s="548" t="s">
        <v>13758</v>
      </c>
      <c r="N3962" s="545" t="s">
        <v>13413</v>
      </c>
      <c r="O3962" s="545" t="s">
        <v>17239</v>
      </c>
      <c r="P3962" s="549">
        <v>13077</v>
      </c>
      <c r="Q3962" s="549">
        <v>1</v>
      </c>
      <c r="R3962" s="549">
        <v>164</v>
      </c>
      <c r="S3962" s="548">
        <v>2228</v>
      </c>
      <c r="T3962" s="548"/>
      <c r="U3962" s="99"/>
    </row>
    <row r="3963" spans="1:21" ht="19.5" customHeight="1">
      <c r="A3963" s="545">
        <v>13078</v>
      </c>
      <c r="B3963" s="545" t="s">
        <v>12599</v>
      </c>
      <c r="C3963" s="545" t="s">
        <v>216</v>
      </c>
      <c r="D3963" s="546">
        <v>46052</v>
      </c>
      <c r="E3963" s="171" t="str">
        <f t="shared" si="61"/>
        <v>2026</v>
      </c>
      <c r="F3963" s="547">
        <v>14744895</v>
      </c>
      <c r="G3963" s="548">
        <v>0.19</v>
      </c>
      <c r="H3963" s="547">
        <v>12390668.07</v>
      </c>
      <c r="I3963" s="545" t="s">
        <v>12758</v>
      </c>
      <c r="J3963" s="545" t="s">
        <v>13307</v>
      </c>
      <c r="K3963" s="545" t="s">
        <v>17240</v>
      </c>
      <c r="L3963" s="545"/>
      <c r="M3963" s="548" t="s">
        <v>13758</v>
      </c>
      <c r="N3963" s="545" t="s">
        <v>13413</v>
      </c>
      <c r="O3963" s="545" t="s">
        <v>17241</v>
      </c>
      <c r="P3963" s="549">
        <v>13078</v>
      </c>
      <c r="Q3963" s="549">
        <v>1</v>
      </c>
      <c r="R3963" s="549">
        <v>164</v>
      </c>
      <c r="S3963" s="548">
        <v>2228</v>
      </c>
      <c r="T3963" s="548"/>
      <c r="U3963" s="99"/>
    </row>
    <row r="3964" spans="1:21" ht="19.5" customHeight="1">
      <c r="A3964" s="545">
        <v>13079</v>
      </c>
      <c r="B3964" s="545" t="s">
        <v>12600</v>
      </c>
      <c r="C3964" s="545" t="s">
        <v>216</v>
      </c>
      <c r="D3964" s="546">
        <v>46052</v>
      </c>
      <c r="E3964" s="171" t="str">
        <f t="shared" si="61"/>
        <v>2026</v>
      </c>
      <c r="F3964" s="547">
        <v>86272863</v>
      </c>
      <c r="G3964" s="548">
        <v>0.19</v>
      </c>
      <c r="H3964" s="547">
        <v>72498204.200000003</v>
      </c>
      <c r="I3964" s="545" t="s">
        <v>12758</v>
      </c>
      <c r="J3964" s="545" t="s">
        <v>13307</v>
      </c>
      <c r="K3964" s="545" t="s">
        <v>17242</v>
      </c>
      <c r="L3964" s="545"/>
      <c r="M3964" s="548" t="s">
        <v>13758</v>
      </c>
      <c r="N3964" s="545" t="s">
        <v>13413</v>
      </c>
      <c r="O3964" s="545" t="s">
        <v>17243</v>
      </c>
      <c r="P3964" s="549">
        <v>13079</v>
      </c>
      <c r="Q3964" s="549">
        <v>1</v>
      </c>
      <c r="R3964" s="549">
        <v>164</v>
      </c>
      <c r="S3964" s="548">
        <v>2228</v>
      </c>
      <c r="T3964" s="548"/>
      <c r="U3964" s="99"/>
    </row>
    <row r="3965" spans="1:21" ht="19.5" customHeight="1">
      <c r="A3965" s="545">
        <v>13080</v>
      </c>
      <c r="B3965" s="545" t="s">
        <v>12601</v>
      </c>
      <c r="C3965" s="545" t="s">
        <v>216</v>
      </c>
      <c r="D3965" s="546">
        <v>46052</v>
      </c>
      <c r="E3965" s="171" t="str">
        <f t="shared" si="61"/>
        <v>2026</v>
      </c>
      <c r="F3965" s="547">
        <v>47757804</v>
      </c>
      <c r="G3965" s="548">
        <v>0.19</v>
      </c>
      <c r="H3965" s="547">
        <v>40132608.399999999</v>
      </c>
      <c r="I3965" s="545" t="s">
        <v>12758</v>
      </c>
      <c r="J3965" s="545" t="s">
        <v>13307</v>
      </c>
      <c r="K3965" s="545" t="s">
        <v>17244</v>
      </c>
      <c r="L3965" s="545"/>
      <c r="M3965" s="548" t="s">
        <v>13758</v>
      </c>
      <c r="N3965" s="545" t="s">
        <v>13413</v>
      </c>
      <c r="O3965" s="545" t="s">
        <v>17245</v>
      </c>
      <c r="P3965" s="549">
        <v>13080</v>
      </c>
      <c r="Q3965" s="549">
        <v>1</v>
      </c>
      <c r="R3965" s="549">
        <v>164</v>
      </c>
      <c r="S3965" s="548">
        <v>2228</v>
      </c>
      <c r="T3965" s="548"/>
      <c r="U3965" s="99"/>
    </row>
    <row r="3966" spans="1:21" ht="19.5" customHeight="1">
      <c r="A3966" s="545">
        <v>13081</v>
      </c>
      <c r="B3966" s="545" t="s">
        <v>12602</v>
      </c>
      <c r="C3966" s="545" t="s">
        <v>216</v>
      </c>
      <c r="D3966" s="546">
        <v>46052</v>
      </c>
      <c r="E3966" s="171" t="str">
        <f t="shared" si="61"/>
        <v>2026</v>
      </c>
      <c r="F3966" s="547">
        <v>36932555</v>
      </c>
      <c r="G3966" s="548">
        <v>0.19</v>
      </c>
      <c r="H3966" s="547">
        <v>31035760.5</v>
      </c>
      <c r="I3966" s="545" t="s">
        <v>12758</v>
      </c>
      <c r="J3966" s="545" t="s">
        <v>13307</v>
      </c>
      <c r="K3966" s="545" t="s">
        <v>17246</v>
      </c>
      <c r="L3966" s="545"/>
      <c r="M3966" s="548" t="s">
        <v>13758</v>
      </c>
      <c r="N3966" s="545" t="s">
        <v>13413</v>
      </c>
      <c r="O3966" s="545" t="s">
        <v>17247</v>
      </c>
      <c r="P3966" s="549">
        <v>13081</v>
      </c>
      <c r="Q3966" s="549">
        <v>1</v>
      </c>
      <c r="R3966" s="549">
        <v>164</v>
      </c>
      <c r="S3966" s="548">
        <v>2228</v>
      </c>
      <c r="T3966" s="548"/>
      <c r="U3966" s="99"/>
    </row>
    <row r="3967" spans="1:21" ht="19.5" customHeight="1">
      <c r="A3967" s="545">
        <v>13082</v>
      </c>
      <c r="B3967" s="545" t="s">
        <v>12603</v>
      </c>
      <c r="C3967" s="545" t="s">
        <v>216</v>
      </c>
      <c r="D3967" s="546">
        <v>45461</v>
      </c>
      <c r="E3967" s="171" t="str">
        <f t="shared" si="61"/>
        <v>2024</v>
      </c>
      <c r="F3967" s="547">
        <v>42351413</v>
      </c>
      <c r="G3967" s="548">
        <v>0.19</v>
      </c>
      <c r="H3967" s="547">
        <v>35589422.689999998</v>
      </c>
      <c r="I3967" s="545" t="s">
        <v>12758</v>
      </c>
      <c r="J3967" s="545" t="s">
        <v>13297</v>
      </c>
      <c r="K3967" s="545" t="s">
        <v>17248</v>
      </c>
      <c r="L3967" s="545"/>
      <c r="M3967" s="548" t="s">
        <v>13758</v>
      </c>
      <c r="N3967" s="545" t="s">
        <v>13413</v>
      </c>
      <c r="O3967" s="545" t="s">
        <v>17249</v>
      </c>
      <c r="P3967" s="549">
        <v>13082</v>
      </c>
      <c r="Q3967" s="549">
        <v>1</v>
      </c>
      <c r="R3967" s="549">
        <v>164</v>
      </c>
      <c r="S3967" s="548">
        <v>2257</v>
      </c>
      <c r="T3967" s="548"/>
      <c r="U3967" s="99"/>
    </row>
    <row r="3968" spans="1:21" ht="19.5" customHeight="1">
      <c r="A3968" s="545">
        <v>13083</v>
      </c>
      <c r="B3968" s="545" t="s">
        <v>12604</v>
      </c>
      <c r="C3968" s="545" t="s">
        <v>216</v>
      </c>
      <c r="D3968" s="546">
        <v>46052</v>
      </c>
      <c r="E3968" s="171" t="str">
        <f t="shared" si="61"/>
        <v>2026</v>
      </c>
      <c r="F3968" s="547">
        <v>46979741</v>
      </c>
      <c r="G3968" s="548">
        <v>0.19</v>
      </c>
      <c r="H3968" s="547">
        <v>39478773.950000003</v>
      </c>
      <c r="I3968" s="545" t="s">
        <v>12758</v>
      </c>
      <c r="J3968" s="545" t="s">
        <v>13307</v>
      </c>
      <c r="K3968" s="545" t="s">
        <v>17250</v>
      </c>
      <c r="L3968" s="545"/>
      <c r="M3968" s="548" t="s">
        <v>13758</v>
      </c>
      <c r="N3968" s="545" t="s">
        <v>13413</v>
      </c>
      <c r="O3968" s="545" t="s">
        <v>17251</v>
      </c>
      <c r="P3968" s="549">
        <v>13083</v>
      </c>
      <c r="Q3968" s="549">
        <v>1</v>
      </c>
      <c r="R3968" s="549">
        <v>164</v>
      </c>
      <c r="S3968" s="548">
        <v>2228</v>
      </c>
      <c r="T3968" s="548"/>
      <c r="U3968" s="99"/>
    </row>
    <row r="3969" spans="1:21" ht="19.5" customHeight="1">
      <c r="A3969" s="545">
        <v>13084</v>
      </c>
      <c r="B3969" s="545" t="s">
        <v>12605</v>
      </c>
      <c r="C3969" s="545" t="s">
        <v>216</v>
      </c>
      <c r="D3969" s="546">
        <v>46052</v>
      </c>
      <c r="E3969" s="171" t="str">
        <f t="shared" si="61"/>
        <v>2026</v>
      </c>
      <c r="F3969" s="547">
        <v>42815465</v>
      </c>
      <c r="G3969" s="548">
        <v>0.19</v>
      </c>
      <c r="H3969" s="547">
        <v>35979382.350000001</v>
      </c>
      <c r="I3969" s="545" t="s">
        <v>12758</v>
      </c>
      <c r="J3969" s="545" t="s">
        <v>13307</v>
      </c>
      <c r="K3969" s="545" t="s">
        <v>17252</v>
      </c>
      <c r="L3969" s="545"/>
      <c r="M3969" s="548" t="s">
        <v>13758</v>
      </c>
      <c r="N3969" s="545" t="s">
        <v>13413</v>
      </c>
      <c r="O3969" s="545" t="s">
        <v>17253</v>
      </c>
      <c r="P3969" s="549">
        <v>13084</v>
      </c>
      <c r="Q3969" s="549">
        <v>1</v>
      </c>
      <c r="R3969" s="549">
        <v>164</v>
      </c>
      <c r="S3969" s="548">
        <v>2228</v>
      </c>
      <c r="T3969" s="548"/>
      <c r="U3969" s="99"/>
    </row>
    <row r="3970" spans="1:21" ht="19.5" customHeight="1">
      <c r="A3970" s="545">
        <v>13085</v>
      </c>
      <c r="B3970" s="545" t="s">
        <v>12606</v>
      </c>
      <c r="C3970" s="545" t="s">
        <v>216</v>
      </c>
      <c r="D3970" s="546">
        <v>46052</v>
      </c>
      <c r="E3970" s="171" t="str">
        <f t="shared" si="61"/>
        <v>2026</v>
      </c>
      <c r="F3970" s="547">
        <v>43461646</v>
      </c>
      <c r="G3970" s="548">
        <v>0.19</v>
      </c>
      <c r="H3970" s="547">
        <v>36522391.600000001</v>
      </c>
      <c r="I3970" s="545" t="s">
        <v>12758</v>
      </c>
      <c r="J3970" s="545" t="s">
        <v>13307</v>
      </c>
      <c r="K3970" s="545" t="s">
        <v>17254</v>
      </c>
      <c r="L3970" s="545"/>
      <c r="M3970" s="548" t="s">
        <v>13758</v>
      </c>
      <c r="N3970" s="545" t="s">
        <v>13413</v>
      </c>
      <c r="O3970" s="545" t="s">
        <v>17255</v>
      </c>
      <c r="P3970" s="549">
        <v>13085</v>
      </c>
      <c r="Q3970" s="549">
        <v>1</v>
      </c>
      <c r="R3970" s="549">
        <v>164</v>
      </c>
      <c r="S3970" s="548">
        <v>2228</v>
      </c>
      <c r="T3970" s="548"/>
      <c r="U3970" s="99"/>
    </row>
    <row r="3971" spans="1:21" ht="19.5" customHeight="1">
      <c r="A3971" s="545">
        <v>13086</v>
      </c>
      <c r="B3971" s="545" t="s">
        <v>12607</v>
      </c>
      <c r="C3971" s="545" t="s">
        <v>216</v>
      </c>
      <c r="D3971" s="546">
        <v>46052</v>
      </c>
      <c r="E3971" s="171" t="str">
        <f t="shared" si="61"/>
        <v>2026</v>
      </c>
      <c r="F3971" s="547">
        <v>32040925</v>
      </c>
      <c r="G3971" s="548">
        <v>0.19</v>
      </c>
      <c r="H3971" s="547">
        <v>26925147.059999999</v>
      </c>
      <c r="I3971" s="545" t="s">
        <v>12758</v>
      </c>
      <c r="J3971" s="545" t="s">
        <v>13307</v>
      </c>
      <c r="K3971" s="545" t="s">
        <v>17256</v>
      </c>
      <c r="L3971" s="545"/>
      <c r="M3971" s="548" t="s">
        <v>13758</v>
      </c>
      <c r="N3971" s="545" t="s">
        <v>13413</v>
      </c>
      <c r="O3971" s="545" t="s">
        <v>17257</v>
      </c>
      <c r="P3971" s="549">
        <v>13086</v>
      </c>
      <c r="Q3971" s="549">
        <v>1</v>
      </c>
      <c r="R3971" s="549">
        <v>164</v>
      </c>
      <c r="S3971" s="548">
        <v>2228</v>
      </c>
      <c r="T3971" s="548"/>
      <c r="U3971" s="99"/>
    </row>
    <row r="3972" spans="1:21" ht="19.5" customHeight="1">
      <c r="A3972" s="545">
        <v>13087</v>
      </c>
      <c r="B3972" s="545" t="s">
        <v>12608</v>
      </c>
      <c r="C3972" s="545" t="s">
        <v>216</v>
      </c>
      <c r="D3972" s="546">
        <v>46052</v>
      </c>
      <c r="E3972" s="171" t="str">
        <f t="shared" ref="E3972:E4035" si="62">TEXT(D3972,"YYYY")</f>
        <v>2026</v>
      </c>
      <c r="F3972" s="547">
        <v>49158978</v>
      </c>
      <c r="G3972" s="548">
        <v>0.19</v>
      </c>
      <c r="H3972" s="547">
        <v>41310065.549999997</v>
      </c>
      <c r="I3972" s="545" t="s">
        <v>12758</v>
      </c>
      <c r="J3972" s="545" t="s">
        <v>13307</v>
      </c>
      <c r="K3972" s="545" t="s">
        <v>17258</v>
      </c>
      <c r="L3972" s="545"/>
      <c r="M3972" s="548" t="s">
        <v>13758</v>
      </c>
      <c r="N3972" s="545" t="s">
        <v>13413</v>
      </c>
      <c r="O3972" s="545" t="s">
        <v>17259</v>
      </c>
      <c r="P3972" s="549">
        <v>13087</v>
      </c>
      <c r="Q3972" s="549">
        <v>1</v>
      </c>
      <c r="R3972" s="549">
        <v>164</v>
      </c>
      <c r="S3972" s="548">
        <v>2228</v>
      </c>
      <c r="T3972" s="548"/>
      <c r="U3972" s="99"/>
    </row>
    <row r="3973" spans="1:21" ht="19.5" customHeight="1">
      <c r="A3973" s="545">
        <v>13088</v>
      </c>
      <c r="B3973" s="545" t="s">
        <v>12609</v>
      </c>
      <c r="C3973" s="545" t="s">
        <v>216</v>
      </c>
      <c r="D3973" s="546">
        <v>46052</v>
      </c>
      <c r="E3973" s="171" t="str">
        <f t="shared" si="62"/>
        <v>2026</v>
      </c>
      <c r="F3973" s="547">
        <v>24068916</v>
      </c>
      <c r="G3973" s="548">
        <v>0.19</v>
      </c>
      <c r="H3973" s="547">
        <v>20225979.829999998</v>
      </c>
      <c r="I3973" s="545" t="s">
        <v>12758</v>
      </c>
      <c r="J3973" s="545" t="s">
        <v>13307</v>
      </c>
      <c r="K3973" s="545" t="s">
        <v>17260</v>
      </c>
      <c r="L3973" s="545"/>
      <c r="M3973" s="548" t="s">
        <v>13758</v>
      </c>
      <c r="N3973" s="545" t="s">
        <v>13413</v>
      </c>
      <c r="O3973" s="545" t="s">
        <v>17261</v>
      </c>
      <c r="P3973" s="549">
        <v>13088</v>
      </c>
      <c r="Q3973" s="549">
        <v>1</v>
      </c>
      <c r="R3973" s="549">
        <v>164</v>
      </c>
      <c r="S3973" s="548">
        <v>2228</v>
      </c>
      <c r="T3973" s="548"/>
      <c r="U3973" s="99"/>
    </row>
    <row r="3974" spans="1:21" ht="19.5" customHeight="1">
      <c r="A3974" s="545">
        <v>13089</v>
      </c>
      <c r="B3974" s="545" t="s">
        <v>12610</v>
      </c>
      <c r="C3974" s="545" t="s">
        <v>216</v>
      </c>
      <c r="D3974" s="546">
        <v>46052</v>
      </c>
      <c r="E3974" s="171" t="str">
        <f t="shared" si="62"/>
        <v>2026</v>
      </c>
      <c r="F3974" s="547">
        <v>16226318</v>
      </c>
      <c r="G3974" s="548">
        <v>0.19</v>
      </c>
      <c r="H3974" s="547">
        <v>13635561.34</v>
      </c>
      <c r="I3974" s="545" t="s">
        <v>12758</v>
      </c>
      <c r="J3974" s="545" t="s">
        <v>13307</v>
      </c>
      <c r="K3974" s="545" t="s">
        <v>17262</v>
      </c>
      <c r="L3974" s="545"/>
      <c r="M3974" s="548" t="s">
        <v>13758</v>
      </c>
      <c r="N3974" s="545" t="s">
        <v>13413</v>
      </c>
      <c r="O3974" s="545" t="s">
        <v>17263</v>
      </c>
      <c r="P3974" s="549">
        <v>13089</v>
      </c>
      <c r="Q3974" s="549">
        <v>1</v>
      </c>
      <c r="R3974" s="549">
        <v>164</v>
      </c>
      <c r="S3974" s="548">
        <v>2228</v>
      </c>
      <c r="T3974" s="548"/>
      <c r="U3974" s="99"/>
    </row>
    <row r="3975" spans="1:21" ht="19.5" customHeight="1">
      <c r="A3975" s="545">
        <v>13090</v>
      </c>
      <c r="B3975" s="545" t="s">
        <v>12611</v>
      </c>
      <c r="C3975" s="545" t="s">
        <v>216</v>
      </c>
      <c r="D3975" s="546">
        <v>44917</v>
      </c>
      <c r="E3975" s="171" t="str">
        <f t="shared" si="62"/>
        <v>2022</v>
      </c>
      <c r="F3975" s="547">
        <v>14247714</v>
      </c>
      <c r="G3975" s="548">
        <v>0.19</v>
      </c>
      <c r="H3975" s="547">
        <v>11972868.91</v>
      </c>
      <c r="I3975" s="545" t="s">
        <v>12758</v>
      </c>
      <c r="J3975" s="545" t="s">
        <v>13297</v>
      </c>
      <c r="K3975" s="545" t="s">
        <v>17264</v>
      </c>
      <c r="L3975" s="545"/>
      <c r="M3975" s="548" t="s">
        <v>13758</v>
      </c>
      <c r="N3975" s="545" t="s">
        <v>13413</v>
      </c>
      <c r="O3975" s="545" t="s">
        <v>17265</v>
      </c>
      <c r="P3975" s="549">
        <v>13090</v>
      </c>
      <c r="Q3975" s="549">
        <v>1</v>
      </c>
      <c r="R3975" s="549">
        <v>164</v>
      </c>
      <c r="S3975" s="548">
        <v>2257</v>
      </c>
      <c r="T3975" s="548"/>
      <c r="U3975" s="99"/>
    </row>
    <row r="3976" spans="1:21" ht="19.5" customHeight="1">
      <c r="A3976" s="545">
        <v>13091</v>
      </c>
      <c r="B3976" s="545" t="s">
        <v>12612</v>
      </c>
      <c r="C3976" s="545" t="s">
        <v>216</v>
      </c>
      <c r="D3976" s="546">
        <v>46052</v>
      </c>
      <c r="E3976" s="171" t="str">
        <f t="shared" si="62"/>
        <v>2026</v>
      </c>
      <c r="F3976" s="547">
        <v>23441098</v>
      </c>
      <c r="G3976" s="548">
        <v>0.19</v>
      </c>
      <c r="H3976" s="547">
        <v>19698401.68</v>
      </c>
      <c r="I3976" s="545" t="s">
        <v>12758</v>
      </c>
      <c r="J3976" s="545" t="s">
        <v>13307</v>
      </c>
      <c r="K3976" s="545" t="s">
        <v>17266</v>
      </c>
      <c r="L3976" s="545"/>
      <c r="M3976" s="548" t="s">
        <v>13758</v>
      </c>
      <c r="N3976" s="545" t="s">
        <v>13413</v>
      </c>
      <c r="O3976" s="545" t="s">
        <v>17267</v>
      </c>
      <c r="P3976" s="549">
        <v>13091</v>
      </c>
      <c r="Q3976" s="549">
        <v>1</v>
      </c>
      <c r="R3976" s="549">
        <v>164</v>
      </c>
      <c r="S3976" s="548">
        <v>2228</v>
      </c>
      <c r="T3976" s="548"/>
      <c r="U3976" s="99"/>
    </row>
    <row r="3977" spans="1:21" ht="19.5" customHeight="1">
      <c r="A3977" s="545">
        <v>13092</v>
      </c>
      <c r="B3977" s="545" t="s">
        <v>12613</v>
      </c>
      <c r="C3977" s="545" t="s">
        <v>216</v>
      </c>
      <c r="D3977" s="546">
        <v>46052</v>
      </c>
      <c r="E3977" s="171" t="str">
        <f t="shared" si="62"/>
        <v>2026</v>
      </c>
      <c r="F3977" s="547">
        <v>33927595</v>
      </c>
      <c r="G3977" s="548">
        <v>0.19</v>
      </c>
      <c r="H3977" s="547">
        <v>28510584.030000001</v>
      </c>
      <c r="I3977" s="545" t="s">
        <v>12758</v>
      </c>
      <c r="J3977" s="545" t="s">
        <v>13307</v>
      </c>
      <c r="K3977" s="545" t="s">
        <v>17268</v>
      </c>
      <c r="L3977" s="545"/>
      <c r="M3977" s="548" t="s">
        <v>13758</v>
      </c>
      <c r="N3977" s="545" t="s">
        <v>13413</v>
      </c>
      <c r="O3977" s="545" t="s">
        <v>17269</v>
      </c>
      <c r="P3977" s="549">
        <v>13092</v>
      </c>
      <c r="Q3977" s="549">
        <v>1</v>
      </c>
      <c r="R3977" s="549">
        <v>164</v>
      </c>
      <c r="S3977" s="548">
        <v>2228</v>
      </c>
      <c r="T3977" s="548"/>
      <c r="U3977" s="99"/>
    </row>
    <row r="3978" spans="1:21" ht="19.5" customHeight="1">
      <c r="A3978" s="545">
        <v>13093</v>
      </c>
      <c r="B3978" s="545" t="s">
        <v>12614</v>
      </c>
      <c r="C3978" s="545" t="s">
        <v>216</v>
      </c>
      <c r="D3978" s="546">
        <v>46052</v>
      </c>
      <c r="E3978" s="171" t="str">
        <f t="shared" si="62"/>
        <v>2026</v>
      </c>
      <c r="F3978" s="547">
        <v>35514575</v>
      </c>
      <c r="G3978" s="548">
        <v>0.19</v>
      </c>
      <c r="H3978" s="547">
        <v>29844180.670000002</v>
      </c>
      <c r="I3978" s="545" t="s">
        <v>12758</v>
      </c>
      <c r="J3978" s="545" t="s">
        <v>13307</v>
      </c>
      <c r="K3978" s="545" t="s">
        <v>17270</v>
      </c>
      <c r="L3978" s="545"/>
      <c r="M3978" s="548" t="s">
        <v>13758</v>
      </c>
      <c r="N3978" s="545" t="s">
        <v>13413</v>
      </c>
      <c r="O3978" s="545" t="s">
        <v>17271</v>
      </c>
      <c r="P3978" s="549">
        <v>13093</v>
      </c>
      <c r="Q3978" s="549">
        <v>1</v>
      </c>
      <c r="R3978" s="549">
        <v>164</v>
      </c>
      <c r="S3978" s="548">
        <v>2228</v>
      </c>
      <c r="T3978" s="548"/>
      <c r="U3978" s="99"/>
    </row>
    <row r="3979" spans="1:21" ht="19.5" customHeight="1">
      <c r="A3979" s="545">
        <v>13094</v>
      </c>
      <c r="B3979" s="545" t="s">
        <v>12615</v>
      </c>
      <c r="C3979" s="545" t="s">
        <v>216</v>
      </c>
      <c r="D3979" s="546">
        <v>46052</v>
      </c>
      <c r="E3979" s="171" t="str">
        <f t="shared" si="62"/>
        <v>2026</v>
      </c>
      <c r="F3979" s="547">
        <v>35514575</v>
      </c>
      <c r="G3979" s="548">
        <v>0.19</v>
      </c>
      <c r="H3979" s="547">
        <v>29844180.670000002</v>
      </c>
      <c r="I3979" s="545" t="s">
        <v>12758</v>
      </c>
      <c r="J3979" s="545" t="s">
        <v>13307</v>
      </c>
      <c r="K3979" s="545" t="s">
        <v>17272</v>
      </c>
      <c r="L3979" s="545"/>
      <c r="M3979" s="548" t="s">
        <v>13758</v>
      </c>
      <c r="N3979" s="545" t="s">
        <v>13413</v>
      </c>
      <c r="O3979" s="545" t="s">
        <v>17273</v>
      </c>
      <c r="P3979" s="549">
        <v>13094</v>
      </c>
      <c r="Q3979" s="549">
        <v>1</v>
      </c>
      <c r="R3979" s="549">
        <v>164</v>
      </c>
      <c r="S3979" s="548">
        <v>2228</v>
      </c>
      <c r="T3979" s="548"/>
      <c r="U3979" s="99"/>
    </row>
    <row r="3980" spans="1:21" ht="19.5" customHeight="1">
      <c r="A3980" s="545">
        <v>13095</v>
      </c>
      <c r="B3980" s="545" t="s">
        <v>12616</v>
      </c>
      <c r="C3980" s="545" t="s">
        <v>216</v>
      </c>
      <c r="D3980" s="546">
        <v>46052</v>
      </c>
      <c r="E3980" s="171" t="str">
        <f t="shared" si="62"/>
        <v>2026</v>
      </c>
      <c r="F3980" s="547">
        <v>12937919</v>
      </c>
      <c r="G3980" s="548">
        <v>0.19</v>
      </c>
      <c r="H3980" s="547">
        <v>10872200.84</v>
      </c>
      <c r="I3980" s="545" t="s">
        <v>12758</v>
      </c>
      <c r="J3980" s="545" t="s">
        <v>13307</v>
      </c>
      <c r="K3980" s="545" t="s">
        <v>17274</v>
      </c>
      <c r="L3980" s="545"/>
      <c r="M3980" s="548" t="s">
        <v>13758</v>
      </c>
      <c r="N3980" s="545" t="s">
        <v>13413</v>
      </c>
      <c r="O3980" s="545" t="s">
        <v>17275</v>
      </c>
      <c r="P3980" s="549">
        <v>13095</v>
      </c>
      <c r="Q3980" s="549">
        <v>1</v>
      </c>
      <c r="R3980" s="549">
        <v>164</v>
      </c>
      <c r="S3980" s="548">
        <v>2228</v>
      </c>
      <c r="T3980" s="548"/>
      <c r="U3980" s="99"/>
    </row>
    <row r="3981" spans="1:21" ht="19.5" customHeight="1">
      <c r="A3981" s="545">
        <v>13096</v>
      </c>
      <c r="B3981" s="545" t="s">
        <v>12617</v>
      </c>
      <c r="C3981" s="545" t="s">
        <v>216</v>
      </c>
      <c r="D3981" s="546">
        <v>46052</v>
      </c>
      <c r="E3981" s="171" t="str">
        <f t="shared" si="62"/>
        <v>2026</v>
      </c>
      <c r="F3981" s="547">
        <v>33927595</v>
      </c>
      <c r="G3981" s="548">
        <v>0.19</v>
      </c>
      <c r="H3981" s="547">
        <v>28510584.030000001</v>
      </c>
      <c r="I3981" s="545" t="s">
        <v>12758</v>
      </c>
      <c r="J3981" s="545" t="s">
        <v>13307</v>
      </c>
      <c r="K3981" s="545" t="s">
        <v>17276</v>
      </c>
      <c r="L3981" s="545"/>
      <c r="M3981" s="548" t="s">
        <v>13758</v>
      </c>
      <c r="N3981" s="545" t="s">
        <v>13413</v>
      </c>
      <c r="O3981" s="545" t="s">
        <v>17277</v>
      </c>
      <c r="P3981" s="549">
        <v>13096</v>
      </c>
      <c r="Q3981" s="549">
        <v>1</v>
      </c>
      <c r="R3981" s="549">
        <v>164</v>
      </c>
      <c r="S3981" s="548">
        <v>2228</v>
      </c>
      <c r="T3981" s="548"/>
      <c r="U3981" s="99"/>
    </row>
    <row r="3982" spans="1:21" ht="19.5" customHeight="1">
      <c r="A3982" s="545">
        <v>13097</v>
      </c>
      <c r="B3982" s="545" t="s">
        <v>12618</v>
      </c>
      <c r="C3982" s="545" t="s">
        <v>216</v>
      </c>
      <c r="D3982" s="546">
        <v>46052</v>
      </c>
      <c r="E3982" s="171" t="str">
        <f t="shared" si="62"/>
        <v>2026</v>
      </c>
      <c r="F3982" s="547">
        <v>35708655</v>
      </c>
      <c r="G3982" s="548">
        <v>0.19</v>
      </c>
      <c r="H3982" s="547">
        <v>30007273.109999999</v>
      </c>
      <c r="I3982" s="545" t="s">
        <v>12758</v>
      </c>
      <c r="J3982" s="545" t="s">
        <v>13307</v>
      </c>
      <c r="K3982" s="545" t="s">
        <v>17278</v>
      </c>
      <c r="L3982" s="545"/>
      <c r="M3982" s="548" t="s">
        <v>13758</v>
      </c>
      <c r="N3982" s="545" t="s">
        <v>13413</v>
      </c>
      <c r="O3982" s="545" t="s">
        <v>17279</v>
      </c>
      <c r="P3982" s="549">
        <v>13097</v>
      </c>
      <c r="Q3982" s="549">
        <v>1</v>
      </c>
      <c r="R3982" s="549">
        <v>164</v>
      </c>
      <c r="S3982" s="548">
        <v>2228</v>
      </c>
      <c r="T3982" s="548"/>
      <c r="U3982" s="99"/>
    </row>
    <row r="3983" spans="1:21" ht="19.5" customHeight="1">
      <c r="A3983" s="545">
        <v>13098</v>
      </c>
      <c r="B3983" s="545" t="s">
        <v>12619</v>
      </c>
      <c r="C3983" s="545" t="s">
        <v>216</v>
      </c>
      <c r="D3983" s="546">
        <v>46052</v>
      </c>
      <c r="E3983" s="171" t="str">
        <f t="shared" si="62"/>
        <v>2026</v>
      </c>
      <c r="F3983" s="547">
        <v>8075575</v>
      </c>
      <c r="G3983" s="548">
        <v>0.19</v>
      </c>
      <c r="H3983" s="547">
        <v>6786197.4800000004</v>
      </c>
      <c r="I3983" s="545" t="s">
        <v>12758</v>
      </c>
      <c r="J3983" s="545" t="s">
        <v>13307</v>
      </c>
      <c r="K3983" s="545" t="s">
        <v>17280</v>
      </c>
      <c r="L3983" s="545"/>
      <c r="M3983" s="548" t="s">
        <v>13758</v>
      </c>
      <c r="N3983" s="545" t="s">
        <v>13413</v>
      </c>
      <c r="O3983" s="545" t="s">
        <v>17281</v>
      </c>
      <c r="P3983" s="549">
        <v>13098</v>
      </c>
      <c r="Q3983" s="549">
        <v>1</v>
      </c>
      <c r="R3983" s="549">
        <v>164</v>
      </c>
      <c r="S3983" s="548">
        <v>2228</v>
      </c>
      <c r="T3983" s="548"/>
      <c r="U3983" s="99"/>
    </row>
    <row r="3984" spans="1:21" ht="19.5" customHeight="1">
      <c r="A3984" s="545">
        <v>13099</v>
      </c>
      <c r="B3984" s="545" t="s">
        <v>12620</v>
      </c>
      <c r="C3984" s="545" t="s">
        <v>216</v>
      </c>
      <c r="D3984" s="546">
        <v>46052</v>
      </c>
      <c r="E3984" s="171" t="str">
        <f t="shared" si="62"/>
        <v>2026</v>
      </c>
      <c r="F3984" s="547">
        <v>14306931</v>
      </c>
      <c r="G3984" s="548">
        <v>0.19</v>
      </c>
      <c r="H3984" s="547">
        <v>12022631.09</v>
      </c>
      <c r="I3984" s="545" t="s">
        <v>12758</v>
      </c>
      <c r="J3984" s="545" t="s">
        <v>13307</v>
      </c>
      <c r="K3984" s="545" t="s">
        <v>17282</v>
      </c>
      <c r="L3984" s="545"/>
      <c r="M3984" s="548" t="s">
        <v>13758</v>
      </c>
      <c r="N3984" s="545" t="s">
        <v>13413</v>
      </c>
      <c r="O3984" s="545" t="s">
        <v>17283</v>
      </c>
      <c r="P3984" s="549">
        <v>13099</v>
      </c>
      <c r="Q3984" s="549">
        <v>1</v>
      </c>
      <c r="R3984" s="549">
        <v>164</v>
      </c>
      <c r="S3984" s="548">
        <v>2228</v>
      </c>
      <c r="T3984" s="548"/>
      <c r="U3984" s="99"/>
    </row>
    <row r="3985" spans="1:21" ht="19.5" customHeight="1">
      <c r="A3985" s="545">
        <v>13100</v>
      </c>
      <c r="B3985" s="545" t="s">
        <v>12621</v>
      </c>
      <c r="C3985" s="545" t="s">
        <v>216</v>
      </c>
      <c r="D3985" s="546">
        <v>46052</v>
      </c>
      <c r="E3985" s="171" t="str">
        <f t="shared" si="62"/>
        <v>2026</v>
      </c>
      <c r="F3985" s="547">
        <v>12490015</v>
      </c>
      <c r="G3985" s="548">
        <v>0.19</v>
      </c>
      <c r="H3985" s="547">
        <v>10495810.92</v>
      </c>
      <c r="I3985" s="545" t="s">
        <v>12758</v>
      </c>
      <c r="J3985" s="545" t="s">
        <v>13307</v>
      </c>
      <c r="K3985" s="545" t="s">
        <v>17284</v>
      </c>
      <c r="L3985" s="545"/>
      <c r="M3985" s="548" t="s">
        <v>13758</v>
      </c>
      <c r="N3985" s="545" t="s">
        <v>13413</v>
      </c>
      <c r="O3985" s="545" t="s">
        <v>17285</v>
      </c>
      <c r="P3985" s="549">
        <v>13100</v>
      </c>
      <c r="Q3985" s="549">
        <v>1</v>
      </c>
      <c r="R3985" s="549">
        <v>164</v>
      </c>
      <c r="S3985" s="548">
        <v>2228</v>
      </c>
      <c r="T3985" s="548"/>
      <c r="U3985" s="99"/>
    </row>
    <row r="3986" spans="1:21" ht="19.5" customHeight="1">
      <c r="A3986" s="545">
        <v>13101</v>
      </c>
      <c r="B3986" s="545" t="s">
        <v>12622</v>
      </c>
      <c r="C3986" s="545" t="s">
        <v>216</v>
      </c>
      <c r="D3986" s="546">
        <v>46052</v>
      </c>
      <c r="E3986" s="171" t="str">
        <f t="shared" si="62"/>
        <v>2026</v>
      </c>
      <c r="F3986" s="547">
        <v>5241861</v>
      </c>
      <c r="G3986" s="548">
        <v>0.19</v>
      </c>
      <c r="H3986" s="547">
        <v>4404925.21</v>
      </c>
      <c r="I3986" s="545" t="s">
        <v>12758</v>
      </c>
      <c r="J3986" s="545" t="s">
        <v>13307</v>
      </c>
      <c r="K3986" s="545" t="s">
        <v>17286</v>
      </c>
      <c r="L3986" s="545"/>
      <c r="M3986" s="548" t="s">
        <v>13758</v>
      </c>
      <c r="N3986" s="545" t="s">
        <v>13413</v>
      </c>
      <c r="O3986" s="545" t="s">
        <v>17287</v>
      </c>
      <c r="P3986" s="549">
        <v>13101</v>
      </c>
      <c r="Q3986" s="549">
        <v>1</v>
      </c>
      <c r="R3986" s="549">
        <v>164</v>
      </c>
      <c r="S3986" s="548">
        <v>2228</v>
      </c>
      <c r="T3986" s="548"/>
      <c r="U3986" s="99"/>
    </row>
    <row r="3987" spans="1:21" ht="19.5" customHeight="1">
      <c r="A3987" s="545">
        <v>13102</v>
      </c>
      <c r="B3987" s="545" t="s">
        <v>12623</v>
      </c>
      <c r="C3987" s="545" t="s">
        <v>216</v>
      </c>
      <c r="D3987" s="546">
        <v>46052</v>
      </c>
      <c r="E3987" s="171" t="str">
        <f t="shared" si="62"/>
        <v>2026</v>
      </c>
      <c r="F3987" s="547">
        <v>30293634</v>
      </c>
      <c r="G3987" s="548">
        <v>0.19</v>
      </c>
      <c r="H3987" s="547">
        <v>25456835.289999999</v>
      </c>
      <c r="I3987" s="545" t="s">
        <v>12758</v>
      </c>
      <c r="J3987" s="545" t="s">
        <v>13307</v>
      </c>
      <c r="K3987" s="545" t="s">
        <v>17288</v>
      </c>
      <c r="L3987" s="545"/>
      <c r="M3987" s="548" t="s">
        <v>13758</v>
      </c>
      <c r="N3987" s="545" t="s">
        <v>13413</v>
      </c>
      <c r="O3987" s="545" t="s">
        <v>17289</v>
      </c>
      <c r="P3987" s="549">
        <v>13102</v>
      </c>
      <c r="Q3987" s="549">
        <v>1</v>
      </c>
      <c r="R3987" s="549">
        <v>164</v>
      </c>
      <c r="S3987" s="548">
        <v>2228</v>
      </c>
      <c r="T3987" s="548"/>
      <c r="U3987" s="99"/>
    </row>
    <row r="3988" spans="1:21" ht="19.5" customHeight="1">
      <c r="A3988" s="545">
        <v>13103</v>
      </c>
      <c r="B3988" s="545" t="s">
        <v>12624</v>
      </c>
      <c r="C3988" s="545" t="s">
        <v>216</v>
      </c>
      <c r="D3988" s="546">
        <v>46052</v>
      </c>
      <c r="E3988" s="171" t="str">
        <f t="shared" si="62"/>
        <v>2026</v>
      </c>
      <c r="F3988" s="547">
        <v>21487281</v>
      </c>
      <c r="G3988" s="548">
        <v>0.19</v>
      </c>
      <c r="H3988" s="547">
        <v>18056538.66</v>
      </c>
      <c r="I3988" s="545" t="s">
        <v>12758</v>
      </c>
      <c r="J3988" s="545" t="s">
        <v>13307</v>
      </c>
      <c r="K3988" s="545" t="s">
        <v>17290</v>
      </c>
      <c r="L3988" s="545"/>
      <c r="M3988" s="548" t="s">
        <v>13758</v>
      </c>
      <c r="N3988" s="545" t="s">
        <v>13413</v>
      </c>
      <c r="O3988" s="545" t="s">
        <v>17291</v>
      </c>
      <c r="P3988" s="549">
        <v>13103</v>
      </c>
      <c r="Q3988" s="549">
        <v>1</v>
      </c>
      <c r="R3988" s="549">
        <v>164</v>
      </c>
      <c r="S3988" s="548">
        <v>2228</v>
      </c>
      <c r="T3988" s="548"/>
      <c r="U3988" s="99"/>
    </row>
    <row r="3989" spans="1:21" ht="19.5" customHeight="1">
      <c r="A3989" s="545">
        <v>13104</v>
      </c>
      <c r="B3989" s="545" t="s">
        <v>12625</v>
      </c>
      <c r="C3989" s="545" t="s">
        <v>216</v>
      </c>
      <c r="D3989" s="546">
        <v>46052</v>
      </c>
      <c r="E3989" s="171" t="str">
        <f t="shared" si="62"/>
        <v>2026</v>
      </c>
      <c r="F3989" s="547">
        <v>42808598</v>
      </c>
      <c r="G3989" s="548">
        <v>0.19</v>
      </c>
      <c r="H3989" s="547">
        <v>35973611.759999998</v>
      </c>
      <c r="I3989" s="545" t="s">
        <v>12758</v>
      </c>
      <c r="J3989" s="545" t="s">
        <v>13307</v>
      </c>
      <c r="K3989" s="545" t="s">
        <v>17292</v>
      </c>
      <c r="L3989" s="545"/>
      <c r="M3989" s="548" t="s">
        <v>13758</v>
      </c>
      <c r="N3989" s="545" t="s">
        <v>13413</v>
      </c>
      <c r="O3989" s="545" t="s">
        <v>17293</v>
      </c>
      <c r="P3989" s="549">
        <v>13104</v>
      </c>
      <c r="Q3989" s="549">
        <v>1</v>
      </c>
      <c r="R3989" s="549">
        <v>164</v>
      </c>
      <c r="S3989" s="548">
        <v>2228</v>
      </c>
      <c r="T3989" s="548"/>
      <c r="U3989" s="99"/>
    </row>
    <row r="3990" spans="1:21" ht="19.5" customHeight="1">
      <c r="A3990" s="545">
        <v>13105</v>
      </c>
      <c r="B3990" s="545" t="s">
        <v>12626</v>
      </c>
      <c r="C3990" s="545" t="s">
        <v>216</v>
      </c>
      <c r="D3990" s="546">
        <v>46052</v>
      </c>
      <c r="E3990" s="171" t="str">
        <f t="shared" si="62"/>
        <v>2026</v>
      </c>
      <c r="F3990" s="547">
        <v>38448808</v>
      </c>
      <c r="G3990" s="548">
        <v>0.19</v>
      </c>
      <c r="H3990" s="547">
        <v>32309922.690000001</v>
      </c>
      <c r="I3990" s="545" t="s">
        <v>12758</v>
      </c>
      <c r="J3990" s="545" t="s">
        <v>13307</v>
      </c>
      <c r="K3990" s="545" t="s">
        <v>17294</v>
      </c>
      <c r="L3990" s="545"/>
      <c r="M3990" s="548" t="s">
        <v>13758</v>
      </c>
      <c r="N3990" s="545" t="s">
        <v>13413</v>
      </c>
      <c r="O3990" s="545" t="s">
        <v>17295</v>
      </c>
      <c r="P3990" s="549">
        <v>13105</v>
      </c>
      <c r="Q3990" s="549">
        <v>1</v>
      </c>
      <c r="R3990" s="549">
        <v>164</v>
      </c>
      <c r="S3990" s="548">
        <v>2228</v>
      </c>
      <c r="T3990" s="548"/>
      <c r="U3990" s="99"/>
    </row>
    <row r="3991" spans="1:21" ht="19.5" customHeight="1">
      <c r="A3991" s="545">
        <v>13106</v>
      </c>
      <c r="B3991" s="545" t="s">
        <v>12627</v>
      </c>
      <c r="C3991" s="545" t="s">
        <v>216</v>
      </c>
      <c r="D3991" s="546">
        <v>46052</v>
      </c>
      <c r="E3991" s="171" t="str">
        <f t="shared" si="62"/>
        <v>2026</v>
      </c>
      <c r="F3991" s="547">
        <v>38702468</v>
      </c>
      <c r="G3991" s="548">
        <v>0.19</v>
      </c>
      <c r="H3991" s="547">
        <v>32523082.350000001</v>
      </c>
      <c r="I3991" s="545" t="s">
        <v>12758</v>
      </c>
      <c r="J3991" s="545" t="s">
        <v>13307</v>
      </c>
      <c r="K3991" s="545" t="s">
        <v>17296</v>
      </c>
      <c r="L3991" s="545"/>
      <c r="M3991" s="548" t="s">
        <v>13758</v>
      </c>
      <c r="N3991" s="545" t="s">
        <v>13413</v>
      </c>
      <c r="O3991" s="545" t="s">
        <v>17297</v>
      </c>
      <c r="P3991" s="549">
        <v>13106</v>
      </c>
      <c r="Q3991" s="549">
        <v>1</v>
      </c>
      <c r="R3991" s="549">
        <v>164</v>
      </c>
      <c r="S3991" s="548">
        <v>2228</v>
      </c>
      <c r="T3991" s="548"/>
      <c r="U3991" s="99"/>
    </row>
    <row r="3992" spans="1:21" ht="19.5" customHeight="1">
      <c r="A3992" s="545">
        <v>13110</v>
      </c>
      <c r="B3992" s="545" t="s">
        <v>13004</v>
      </c>
      <c r="C3992" s="545" t="s">
        <v>216</v>
      </c>
      <c r="D3992" s="546">
        <v>46052</v>
      </c>
      <c r="E3992" s="171" t="str">
        <f t="shared" si="62"/>
        <v>2026</v>
      </c>
      <c r="F3992" s="547">
        <v>120547133</v>
      </c>
      <c r="G3992" s="548">
        <v>0.19</v>
      </c>
      <c r="H3992" s="547">
        <v>101300111.76000001</v>
      </c>
      <c r="I3992" s="545" t="s">
        <v>12758</v>
      </c>
      <c r="J3992" s="545" t="s">
        <v>13307</v>
      </c>
      <c r="K3992" s="545" t="s">
        <v>17298</v>
      </c>
      <c r="L3992" s="545"/>
      <c r="M3992" s="548" t="s">
        <v>13758</v>
      </c>
      <c r="N3992" s="545" t="s">
        <v>13413</v>
      </c>
      <c r="O3992" s="545" t="s">
        <v>17299</v>
      </c>
      <c r="P3992" s="549">
        <v>13110</v>
      </c>
      <c r="Q3992" s="549">
        <v>1</v>
      </c>
      <c r="R3992" s="549">
        <v>164</v>
      </c>
      <c r="S3992" s="548">
        <v>2228</v>
      </c>
      <c r="T3992" s="548"/>
      <c r="U3992" s="99"/>
    </row>
    <row r="3993" spans="1:21" ht="19.5" customHeight="1">
      <c r="A3993" s="545">
        <v>13111</v>
      </c>
      <c r="B3993" s="545" t="s">
        <v>13005</v>
      </c>
      <c r="C3993" s="545" t="s">
        <v>216</v>
      </c>
      <c r="D3993" s="546">
        <v>46052</v>
      </c>
      <c r="E3993" s="171" t="str">
        <f t="shared" si="62"/>
        <v>2026</v>
      </c>
      <c r="F3993" s="547">
        <v>27771729</v>
      </c>
      <c r="G3993" s="548">
        <v>0.19</v>
      </c>
      <c r="H3993" s="547">
        <v>23337587.390000001</v>
      </c>
      <c r="I3993" s="545" t="s">
        <v>12758</v>
      </c>
      <c r="J3993" s="545" t="s">
        <v>13307</v>
      </c>
      <c r="K3993" s="545" t="s">
        <v>17300</v>
      </c>
      <c r="L3993" s="545"/>
      <c r="M3993" s="548" t="s">
        <v>13758</v>
      </c>
      <c r="N3993" s="545" t="s">
        <v>13413</v>
      </c>
      <c r="O3993" s="545" t="s">
        <v>17301</v>
      </c>
      <c r="P3993" s="549">
        <v>13111</v>
      </c>
      <c r="Q3993" s="549">
        <v>1</v>
      </c>
      <c r="R3993" s="549">
        <v>164</v>
      </c>
      <c r="S3993" s="548">
        <v>2228</v>
      </c>
      <c r="T3993" s="548"/>
      <c r="U3993" s="99"/>
    </row>
    <row r="3994" spans="1:21" ht="19.5" customHeight="1">
      <c r="A3994" s="545">
        <v>13112</v>
      </c>
      <c r="B3994" s="545" t="s">
        <v>13006</v>
      </c>
      <c r="C3994" s="545" t="s">
        <v>216</v>
      </c>
      <c r="D3994" s="546">
        <v>46052</v>
      </c>
      <c r="E3994" s="171" t="str">
        <f t="shared" si="62"/>
        <v>2026</v>
      </c>
      <c r="F3994" s="547">
        <v>10460612</v>
      </c>
      <c r="G3994" s="548">
        <v>0.19</v>
      </c>
      <c r="H3994" s="547">
        <v>8790430.25</v>
      </c>
      <c r="I3994" s="545" t="s">
        <v>12758</v>
      </c>
      <c r="J3994" s="545" t="s">
        <v>13307</v>
      </c>
      <c r="K3994" s="545" t="s">
        <v>17302</v>
      </c>
      <c r="L3994" s="545"/>
      <c r="M3994" s="548" t="s">
        <v>13758</v>
      </c>
      <c r="N3994" s="545" t="s">
        <v>13413</v>
      </c>
      <c r="O3994" s="545" t="s">
        <v>17303</v>
      </c>
      <c r="P3994" s="549">
        <v>13112</v>
      </c>
      <c r="Q3994" s="549">
        <v>1</v>
      </c>
      <c r="R3994" s="549">
        <v>164</v>
      </c>
      <c r="S3994" s="548">
        <v>2228</v>
      </c>
      <c r="T3994" s="548"/>
      <c r="U3994" s="99"/>
    </row>
    <row r="3995" spans="1:21" ht="19.5" customHeight="1">
      <c r="A3995" s="545">
        <v>13113</v>
      </c>
      <c r="B3995" s="545" t="s">
        <v>13007</v>
      </c>
      <c r="C3995" s="545" t="s">
        <v>216</v>
      </c>
      <c r="D3995" s="546">
        <v>46052</v>
      </c>
      <c r="E3995" s="171" t="str">
        <f t="shared" si="62"/>
        <v>2026</v>
      </c>
      <c r="F3995" s="547">
        <v>31512321</v>
      </c>
      <c r="G3995" s="548">
        <v>0.19</v>
      </c>
      <c r="H3995" s="547">
        <v>26480942.02</v>
      </c>
      <c r="I3995" s="545" t="s">
        <v>12758</v>
      </c>
      <c r="J3995" s="545" t="s">
        <v>13307</v>
      </c>
      <c r="K3995" s="545" t="s">
        <v>17304</v>
      </c>
      <c r="L3995" s="545"/>
      <c r="M3995" s="548" t="s">
        <v>13758</v>
      </c>
      <c r="N3995" s="545" t="s">
        <v>13413</v>
      </c>
      <c r="O3995" s="545" t="s">
        <v>17305</v>
      </c>
      <c r="P3995" s="549">
        <v>13113</v>
      </c>
      <c r="Q3995" s="549">
        <v>1</v>
      </c>
      <c r="R3995" s="549">
        <v>164</v>
      </c>
      <c r="S3995" s="548">
        <v>2228</v>
      </c>
      <c r="T3995" s="548"/>
      <c r="U3995" s="99"/>
    </row>
    <row r="3996" spans="1:21" ht="19.5" customHeight="1">
      <c r="A3996" s="545">
        <v>13114</v>
      </c>
      <c r="B3996" s="545" t="s">
        <v>13008</v>
      </c>
      <c r="C3996" s="545" t="s">
        <v>216</v>
      </c>
      <c r="D3996" s="546">
        <v>46052</v>
      </c>
      <c r="E3996" s="171" t="str">
        <f t="shared" si="62"/>
        <v>2026</v>
      </c>
      <c r="F3996" s="547">
        <v>27228038</v>
      </c>
      <c r="G3996" s="548">
        <v>0.19</v>
      </c>
      <c r="H3996" s="547">
        <v>22880704.199999999</v>
      </c>
      <c r="I3996" s="545" t="s">
        <v>12758</v>
      </c>
      <c r="J3996" s="545" t="s">
        <v>13307</v>
      </c>
      <c r="K3996" s="545" t="s">
        <v>17306</v>
      </c>
      <c r="L3996" s="545"/>
      <c r="M3996" s="548" t="s">
        <v>13758</v>
      </c>
      <c r="N3996" s="545" t="s">
        <v>13413</v>
      </c>
      <c r="O3996" s="545" t="s">
        <v>17307</v>
      </c>
      <c r="P3996" s="549">
        <v>13114</v>
      </c>
      <c r="Q3996" s="549">
        <v>1</v>
      </c>
      <c r="R3996" s="549">
        <v>164</v>
      </c>
      <c r="S3996" s="548">
        <v>2228</v>
      </c>
      <c r="T3996" s="548"/>
      <c r="U3996" s="99"/>
    </row>
    <row r="3997" spans="1:21" ht="19.5" customHeight="1">
      <c r="A3997" s="545">
        <v>13115</v>
      </c>
      <c r="B3997" s="545" t="s">
        <v>13009</v>
      </c>
      <c r="C3997" s="545" t="s">
        <v>216</v>
      </c>
      <c r="D3997" s="546">
        <v>46052</v>
      </c>
      <c r="E3997" s="171" t="str">
        <f t="shared" si="62"/>
        <v>2026</v>
      </c>
      <c r="F3997" s="547">
        <v>9259711</v>
      </c>
      <c r="G3997" s="548">
        <v>0.19</v>
      </c>
      <c r="H3997" s="547">
        <v>7781269.75</v>
      </c>
      <c r="I3997" s="545" t="s">
        <v>12758</v>
      </c>
      <c r="J3997" s="545" t="s">
        <v>13307</v>
      </c>
      <c r="K3997" s="545"/>
      <c r="L3997" s="545"/>
      <c r="M3997" s="548" t="s">
        <v>13868</v>
      </c>
      <c r="N3997" s="545" t="s">
        <v>13413</v>
      </c>
      <c r="O3997" s="545"/>
      <c r="P3997" s="549">
        <v>13124</v>
      </c>
      <c r="Q3997" s="549">
        <v>2</v>
      </c>
      <c r="R3997" s="549">
        <v>164</v>
      </c>
      <c r="S3997" s="548">
        <v>2228</v>
      </c>
      <c r="T3997" s="548"/>
      <c r="U3997" s="99"/>
    </row>
    <row r="3998" spans="1:21" ht="19.5" customHeight="1">
      <c r="A3998" s="545">
        <v>13116</v>
      </c>
      <c r="B3998" s="545" t="s">
        <v>13010</v>
      </c>
      <c r="C3998" s="545" t="s">
        <v>216</v>
      </c>
      <c r="D3998" s="546">
        <v>46052</v>
      </c>
      <c r="E3998" s="171" t="str">
        <f t="shared" si="62"/>
        <v>2026</v>
      </c>
      <c r="F3998" s="547">
        <v>11771946</v>
      </c>
      <c r="G3998" s="548">
        <v>0.19</v>
      </c>
      <c r="H3998" s="547">
        <v>9892391.5999999996</v>
      </c>
      <c r="I3998" s="545" t="s">
        <v>12758</v>
      </c>
      <c r="J3998" s="545" t="s">
        <v>13307</v>
      </c>
      <c r="K3998" s="545"/>
      <c r="L3998" s="545"/>
      <c r="M3998" s="548" t="s">
        <v>13868</v>
      </c>
      <c r="N3998" s="545" t="s">
        <v>13413</v>
      </c>
      <c r="O3998" s="545"/>
      <c r="P3998" s="549">
        <v>13125</v>
      </c>
      <c r="Q3998" s="549">
        <v>2</v>
      </c>
      <c r="R3998" s="549">
        <v>164</v>
      </c>
      <c r="S3998" s="548">
        <v>2228</v>
      </c>
      <c r="T3998" s="548"/>
      <c r="U3998" s="99"/>
    </row>
    <row r="3999" spans="1:21" ht="19.5" customHeight="1">
      <c r="A3999" s="545">
        <v>13117</v>
      </c>
      <c r="B3999" s="545" t="s">
        <v>13011</v>
      </c>
      <c r="C3999" s="545" t="s">
        <v>216</v>
      </c>
      <c r="D3999" s="546">
        <v>46052</v>
      </c>
      <c r="E3999" s="171" t="str">
        <f t="shared" si="62"/>
        <v>2026</v>
      </c>
      <c r="F3999" s="547">
        <v>11771946</v>
      </c>
      <c r="G3999" s="548">
        <v>0.19</v>
      </c>
      <c r="H3999" s="547">
        <v>9892391.5999999996</v>
      </c>
      <c r="I3999" s="545" t="s">
        <v>12758</v>
      </c>
      <c r="J3999" s="545" t="s">
        <v>13307</v>
      </c>
      <c r="K3999" s="545"/>
      <c r="L3999" s="545"/>
      <c r="M3999" s="548" t="s">
        <v>13868</v>
      </c>
      <c r="N3999" s="545" t="s">
        <v>13413</v>
      </c>
      <c r="O3999" s="545"/>
      <c r="P3999" s="549">
        <v>13126</v>
      </c>
      <c r="Q3999" s="549">
        <v>2</v>
      </c>
      <c r="R3999" s="549">
        <v>164</v>
      </c>
      <c r="S3999" s="548">
        <v>2228</v>
      </c>
      <c r="T3999" s="548"/>
      <c r="U3999" s="99"/>
    </row>
    <row r="4000" spans="1:21" ht="19.5" customHeight="1">
      <c r="A4000" s="545">
        <v>13118</v>
      </c>
      <c r="B4000" s="545" t="s">
        <v>13012</v>
      </c>
      <c r="C4000" s="545" t="s">
        <v>216</v>
      </c>
      <c r="D4000" s="546">
        <v>46052</v>
      </c>
      <c r="E4000" s="171" t="str">
        <f t="shared" si="62"/>
        <v>2026</v>
      </c>
      <c r="F4000" s="547">
        <v>11771946</v>
      </c>
      <c r="G4000" s="548">
        <v>0.19</v>
      </c>
      <c r="H4000" s="547">
        <v>9892391.5999999996</v>
      </c>
      <c r="I4000" s="545" t="s">
        <v>12758</v>
      </c>
      <c r="J4000" s="545" t="s">
        <v>13307</v>
      </c>
      <c r="K4000" s="545"/>
      <c r="L4000" s="545"/>
      <c r="M4000" s="548" t="s">
        <v>13868</v>
      </c>
      <c r="N4000" s="545" t="s">
        <v>13413</v>
      </c>
      <c r="O4000" s="545"/>
      <c r="P4000" s="549">
        <v>13127</v>
      </c>
      <c r="Q4000" s="549">
        <v>2</v>
      </c>
      <c r="R4000" s="549">
        <v>164</v>
      </c>
      <c r="S4000" s="548">
        <v>2228</v>
      </c>
      <c r="T4000" s="548"/>
      <c r="U4000" s="99"/>
    </row>
    <row r="4001" spans="1:21" ht="19.5" customHeight="1">
      <c r="A4001" s="545">
        <v>13119</v>
      </c>
      <c r="B4001" s="545" t="s">
        <v>13013</v>
      </c>
      <c r="C4001" s="545" t="s">
        <v>216</v>
      </c>
      <c r="D4001" s="546">
        <v>46052</v>
      </c>
      <c r="E4001" s="171" t="str">
        <f t="shared" si="62"/>
        <v>2026</v>
      </c>
      <c r="F4001" s="547">
        <v>11771946</v>
      </c>
      <c r="G4001" s="548">
        <v>0.19</v>
      </c>
      <c r="H4001" s="547">
        <v>9892391.5999999996</v>
      </c>
      <c r="I4001" s="545" t="s">
        <v>12758</v>
      </c>
      <c r="J4001" s="545" t="s">
        <v>13307</v>
      </c>
      <c r="K4001" s="545"/>
      <c r="L4001" s="545"/>
      <c r="M4001" s="548" t="s">
        <v>13868</v>
      </c>
      <c r="N4001" s="545" t="s">
        <v>13413</v>
      </c>
      <c r="O4001" s="545"/>
      <c r="P4001" s="549">
        <v>13128</v>
      </c>
      <c r="Q4001" s="549">
        <v>2</v>
      </c>
      <c r="R4001" s="549">
        <v>164</v>
      </c>
      <c r="S4001" s="548">
        <v>2228</v>
      </c>
      <c r="T4001" s="548"/>
      <c r="U4001" s="99"/>
    </row>
    <row r="4002" spans="1:21" ht="19.5" customHeight="1">
      <c r="A4002" s="545">
        <v>13120</v>
      </c>
      <c r="B4002" s="545" t="s">
        <v>13014</v>
      </c>
      <c r="C4002" s="545" t="s">
        <v>216</v>
      </c>
      <c r="D4002" s="546">
        <v>46052</v>
      </c>
      <c r="E4002" s="171" t="str">
        <f t="shared" si="62"/>
        <v>2026</v>
      </c>
      <c r="F4002" s="547">
        <v>11771946</v>
      </c>
      <c r="G4002" s="548">
        <v>0.19</v>
      </c>
      <c r="H4002" s="547">
        <v>9892391.5999999996</v>
      </c>
      <c r="I4002" s="545" t="s">
        <v>12758</v>
      </c>
      <c r="J4002" s="545" t="s">
        <v>13307</v>
      </c>
      <c r="K4002" s="545"/>
      <c r="L4002" s="545"/>
      <c r="M4002" s="548" t="s">
        <v>13868</v>
      </c>
      <c r="N4002" s="545" t="s">
        <v>13413</v>
      </c>
      <c r="O4002" s="545"/>
      <c r="P4002" s="549">
        <v>13129</v>
      </c>
      <c r="Q4002" s="549">
        <v>2</v>
      </c>
      <c r="R4002" s="549">
        <v>164</v>
      </c>
      <c r="S4002" s="548">
        <v>2228</v>
      </c>
      <c r="T4002" s="548"/>
      <c r="U4002" s="99"/>
    </row>
    <row r="4003" spans="1:21" ht="19.5" customHeight="1">
      <c r="A4003" s="545">
        <v>13121</v>
      </c>
      <c r="B4003" s="545" t="s">
        <v>13015</v>
      </c>
      <c r="C4003" s="545" t="s">
        <v>221</v>
      </c>
      <c r="D4003" s="546">
        <v>45708</v>
      </c>
      <c r="E4003" s="171" t="str">
        <f t="shared" si="62"/>
        <v>2025</v>
      </c>
      <c r="F4003" s="547">
        <v>338515.54</v>
      </c>
      <c r="G4003" s="548">
        <v>0.19</v>
      </c>
      <c r="H4003" s="547">
        <v>284466.84000000003</v>
      </c>
      <c r="I4003" s="545" t="s">
        <v>12684</v>
      </c>
      <c r="J4003" s="545" t="s">
        <v>13307</v>
      </c>
      <c r="K4003" s="545" t="s">
        <v>17308</v>
      </c>
      <c r="L4003" s="545"/>
      <c r="M4003" s="548" t="s">
        <v>13758</v>
      </c>
      <c r="N4003" s="545" t="s">
        <v>13413</v>
      </c>
      <c r="O4003" s="545"/>
      <c r="P4003" s="549">
        <v>13150</v>
      </c>
      <c r="Q4003" s="549">
        <v>1</v>
      </c>
      <c r="R4003" s="549">
        <v>95</v>
      </c>
      <c r="S4003" s="548">
        <v>2228</v>
      </c>
      <c r="T4003" s="548"/>
      <c r="U4003" s="99"/>
    </row>
    <row r="4004" spans="1:21" ht="19.5" customHeight="1">
      <c r="A4004" s="545">
        <v>13184</v>
      </c>
      <c r="B4004" s="545" t="s">
        <v>13016</v>
      </c>
      <c r="C4004" s="545" t="s">
        <v>311</v>
      </c>
      <c r="D4004" s="546">
        <v>44705</v>
      </c>
      <c r="E4004" s="171" t="str">
        <f t="shared" si="62"/>
        <v>2022</v>
      </c>
      <c r="F4004" s="547">
        <v>577269</v>
      </c>
      <c r="G4004" s="548">
        <v>0.19</v>
      </c>
      <c r="H4004" s="547">
        <v>485100</v>
      </c>
      <c r="I4004" s="545" t="s">
        <v>12657</v>
      </c>
      <c r="J4004" s="545" t="s">
        <v>13301</v>
      </c>
      <c r="K4004" s="545"/>
      <c r="L4004" s="545"/>
      <c r="M4004" s="548" t="s">
        <v>13758</v>
      </c>
      <c r="N4004" s="545" t="s">
        <v>13413</v>
      </c>
      <c r="O4004" s="545"/>
      <c r="P4004" s="549">
        <v>13184</v>
      </c>
      <c r="Q4004" s="549">
        <v>1</v>
      </c>
      <c r="R4004" s="549">
        <v>69</v>
      </c>
      <c r="S4004" s="548">
        <v>2221</v>
      </c>
      <c r="T4004" s="548"/>
      <c r="U4004" s="99"/>
    </row>
    <row r="4005" spans="1:21" ht="19.5" customHeight="1">
      <c r="A4005" s="545">
        <v>13185</v>
      </c>
      <c r="B4005" s="545" t="s">
        <v>13017</v>
      </c>
      <c r="C4005" s="545" t="s">
        <v>311</v>
      </c>
      <c r="D4005" s="546">
        <v>44705</v>
      </c>
      <c r="E4005" s="171" t="str">
        <f t="shared" si="62"/>
        <v>2022</v>
      </c>
      <c r="F4005" s="547">
        <v>62286</v>
      </c>
      <c r="G4005" s="548">
        <v>0.19</v>
      </c>
      <c r="H4005" s="547">
        <v>52341.18</v>
      </c>
      <c r="I4005" s="545" t="s">
        <v>12668</v>
      </c>
      <c r="J4005" s="545" t="s">
        <v>13301</v>
      </c>
      <c r="K4005" s="545"/>
      <c r="L4005" s="545"/>
      <c r="M4005" s="548" t="s">
        <v>13868</v>
      </c>
      <c r="N4005" s="545" t="s">
        <v>13413</v>
      </c>
      <c r="O4005" s="545"/>
      <c r="P4005" s="549">
        <v>13185</v>
      </c>
      <c r="Q4005" s="549">
        <v>2</v>
      </c>
      <c r="R4005" s="549">
        <v>7</v>
      </c>
      <c r="S4005" s="548">
        <v>2221</v>
      </c>
      <c r="T4005" s="548"/>
      <c r="U4005" s="99"/>
    </row>
    <row r="4006" spans="1:21" ht="19.5" customHeight="1">
      <c r="A4006" s="545">
        <v>13186</v>
      </c>
      <c r="B4006" s="545" t="s">
        <v>13018</v>
      </c>
      <c r="C4006" s="545" t="s">
        <v>216</v>
      </c>
      <c r="D4006" s="546">
        <v>44706</v>
      </c>
      <c r="E4006" s="171" t="str">
        <f t="shared" si="62"/>
        <v>2022</v>
      </c>
      <c r="F4006" s="547">
        <v>145180</v>
      </c>
      <c r="G4006" s="548">
        <v>0.19</v>
      </c>
      <c r="H4006" s="547">
        <v>122000</v>
      </c>
      <c r="I4006" s="545" t="s">
        <v>12717</v>
      </c>
      <c r="J4006" s="545" t="s">
        <v>13301</v>
      </c>
      <c r="K4006" s="545"/>
      <c r="L4006" s="545"/>
      <c r="M4006" s="548" t="s">
        <v>13758</v>
      </c>
      <c r="N4006" s="545" t="s">
        <v>13413</v>
      </c>
      <c r="O4006" s="545"/>
      <c r="P4006" s="549">
        <v>13186</v>
      </c>
      <c r="Q4006" s="549">
        <v>1</v>
      </c>
      <c r="R4006" s="549">
        <v>19</v>
      </c>
      <c r="S4006" s="548">
        <v>2221</v>
      </c>
      <c r="T4006" s="548"/>
      <c r="U4006" s="99"/>
    </row>
    <row r="4007" spans="1:21" ht="19.5" customHeight="1">
      <c r="A4007" s="545">
        <v>13187</v>
      </c>
      <c r="B4007" s="545" t="s">
        <v>13019</v>
      </c>
      <c r="C4007" s="545" t="s">
        <v>216</v>
      </c>
      <c r="D4007" s="546">
        <v>44706</v>
      </c>
      <c r="E4007" s="171" t="str">
        <f t="shared" si="62"/>
        <v>2022</v>
      </c>
      <c r="F4007" s="547">
        <v>136850</v>
      </c>
      <c r="G4007" s="548">
        <v>0.19</v>
      </c>
      <c r="H4007" s="547">
        <v>115000</v>
      </c>
      <c r="I4007" s="545" t="s">
        <v>12717</v>
      </c>
      <c r="J4007" s="545" t="s">
        <v>13301</v>
      </c>
      <c r="K4007" s="545"/>
      <c r="L4007" s="545"/>
      <c r="M4007" s="548" t="s">
        <v>13758</v>
      </c>
      <c r="N4007" s="545" t="s">
        <v>13413</v>
      </c>
      <c r="O4007" s="545"/>
      <c r="P4007" s="549">
        <v>13187</v>
      </c>
      <c r="Q4007" s="549">
        <v>1</v>
      </c>
      <c r="R4007" s="549">
        <v>19</v>
      </c>
      <c r="S4007" s="548">
        <v>2221</v>
      </c>
      <c r="T4007" s="548"/>
      <c r="U4007" s="99"/>
    </row>
    <row r="4008" spans="1:21" ht="19.5" customHeight="1">
      <c r="A4008" s="545">
        <v>13251</v>
      </c>
      <c r="B4008" s="545" t="s">
        <v>13331</v>
      </c>
      <c r="C4008" s="545" t="s">
        <v>216</v>
      </c>
      <c r="D4008" s="546">
        <v>46052</v>
      </c>
      <c r="E4008" s="171" t="str">
        <f t="shared" si="62"/>
        <v>2026</v>
      </c>
      <c r="F4008" s="547">
        <v>3458</v>
      </c>
      <c r="G4008" s="548">
        <v>0.19</v>
      </c>
      <c r="H4008" s="547">
        <v>2905.88</v>
      </c>
      <c r="I4008" s="545" t="s">
        <v>12684</v>
      </c>
      <c r="J4008" s="545" t="s">
        <v>13307</v>
      </c>
      <c r="K4008" s="545" t="s">
        <v>17309</v>
      </c>
      <c r="L4008" s="545"/>
      <c r="M4008" s="548" t="s">
        <v>13758</v>
      </c>
      <c r="N4008" s="545" t="s">
        <v>13413</v>
      </c>
      <c r="O4008" s="545"/>
      <c r="P4008" s="549">
        <v>13651</v>
      </c>
      <c r="Q4008" s="549">
        <v>1</v>
      </c>
      <c r="R4008" s="549">
        <v>95</v>
      </c>
      <c r="S4008" s="548">
        <v>2228</v>
      </c>
      <c r="T4008" s="548"/>
      <c r="U4008" s="99"/>
    </row>
    <row r="4009" spans="1:21" ht="19.5" customHeight="1">
      <c r="A4009" s="545">
        <v>13270</v>
      </c>
      <c r="B4009" s="545" t="s">
        <v>13020</v>
      </c>
      <c r="C4009" s="545" t="s">
        <v>216</v>
      </c>
      <c r="D4009" s="546">
        <v>46052</v>
      </c>
      <c r="E4009" s="171" t="str">
        <f t="shared" si="62"/>
        <v>2026</v>
      </c>
      <c r="F4009" s="547">
        <v>2228482</v>
      </c>
      <c r="G4009" s="548">
        <v>0.19</v>
      </c>
      <c r="H4009" s="547">
        <v>1872673.95</v>
      </c>
      <c r="I4009" s="545" t="s">
        <v>12757</v>
      </c>
      <c r="J4009" s="545" t="s">
        <v>13307</v>
      </c>
      <c r="K4009" s="545" t="s">
        <v>17310</v>
      </c>
      <c r="L4009" s="545"/>
      <c r="M4009" s="548" t="s">
        <v>13758</v>
      </c>
      <c r="N4009" s="545" t="s">
        <v>13413</v>
      </c>
      <c r="O4009" s="545"/>
      <c r="P4009" s="549">
        <v>13270</v>
      </c>
      <c r="Q4009" s="549">
        <v>1</v>
      </c>
      <c r="R4009" s="549">
        <v>154</v>
      </c>
      <c r="S4009" s="548">
        <v>2228</v>
      </c>
      <c r="T4009" s="548"/>
      <c r="U4009" s="99"/>
    </row>
    <row r="4010" spans="1:21" ht="19.5" customHeight="1">
      <c r="A4010" s="545">
        <v>13293</v>
      </c>
      <c r="B4010" s="545" t="s">
        <v>13021</v>
      </c>
      <c r="C4010" s="545" t="s">
        <v>216</v>
      </c>
      <c r="D4010" s="546">
        <v>44861</v>
      </c>
      <c r="E4010" s="171" t="str">
        <f t="shared" si="62"/>
        <v>2022</v>
      </c>
      <c r="F4010" s="547">
        <v>3205860</v>
      </c>
      <c r="G4010" s="548">
        <v>0.19</v>
      </c>
      <c r="H4010" s="547">
        <v>2694000</v>
      </c>
      <c r="I4010" s="545" t="s">
        <v>12717</v>
      </c>
      <c r="J4010" s="545" t="s">
        <v>13301</v>
      </c>
      <c r="K4010" s="545" t="s">
        <v>17311</v>
      </c>
      <c r="L4010" s="545"/>
      <c r="M4010" s="548" t="s">
        <v>13758</v>
      </c>
      <c r="N4010" s="545" t="s">
        <v>13413</v>
      </c>
      <c r="O4010" s="545"/>
      <c r="P4010" s="549">
        <v>13293</v>
      </c>
      <c r="Q4010" s="549">
        <v>1</v>
      </c>
      <c r="R4010" s="549">
        <v>19</v>
      </c>
      <c r="S4010" s="548">
        <v>2221</v>
      </c>
      <c r="T4010" s="548"/>
      <c r="U4010" s="99"/>
    </row>
    <row r="4011" spans="1:21" ht="19.5" customHeight="1">
      <c r="A4011" s="545">
        <v>13294</v>
      </c>
      <c r="B4011" s="545" t="s">
        <v>13022</v>
      </c>
      <c r="C4011" s="545" t="s">
        <v>216</v>
      </c>
      <c r="D4011" s="546">
        <v>44861</v>
      </c>
      <c r="E4011" s="171" t="str">
        <f t="shared" si="62"/>
        <v>2022</v>
      </c>
      <c r="F4011" s="547">
        <v>146018</v>
      </c>
      <c r="G4011" s="548">
        <v>0.19</v>
      </c>
      <c r="H4011" s="547">
        <v>122704.2</v>
      </c>
      <c r="I4011" s="545" t="s">
        <v>12723</v>
      </c>
      <c r="J4011" s="545" t="s">
        <v>13301</v>
      </c>
      <c r="K4011" s="545" t="s">
        <v>17312</v>
      </c>
      <c r="L4011" s="545"/>
      <c r="M4011" s="548" t="s">
        <v>13758</v>
      </c>
      <c r="N4011" s="545" t="s">
        <v>13413</v>
      </c>
      <c r="O4011" s="545"/>
      <c r="P4011" s="549">
        <v>13294</v>
      </c>
      <c r="Q4011" s="549">
        <v>1</v>
      </c>
      <c r="R4011" s="549">
        <v>16</v>
      </c>
      <c r="S4011" s="548">
        <v>2221</v>
      </c>
      <c r="T4011" s="548"/>
      <c r="U4011" s="99"/>
    </row>
    <row r="4012" spans="1:21" ht="19.5" customHeight="1">
      <c r="A4012" s="545">
        <v>13316</v>
      </c>
      <c r="B4012" s="545" t="s">
        <v>13023</v>
      </c>
      <c r="C4012" s="545" t="s">
        <v>327</v>
      </c>
      <c r="D4012" s="546">
        <v>44966</v>
      </c>
      <c r="E4012" s="171" t="str">
        <f t="shared" si="62"/>
        <v>2023</v>
      </c>
      <c r="F4012" s="547">
        <v>315235</v>
      </c>
      <c r="G4012" s="548">
        <v>0</v>
      </c>
      <c r="H4012" s="547">
        <v>315235</v>
      </c>
      <c r="I4012" s="545" t="s">
        <v>12654</v>
      </c>
      <c r="J4012" s="545" t="s">
        <v>13298</v>
      </c>
      <c r="K4012" s="545" t="s">
        <v>17313</v>
      </c>
      <c r="L4012" s="545"/>
      <c r="M4012" s="548" t="s">
        <v>13758</v>
      </c>
      <c r="N4012" s="545" t="s">
        <v>13413</v>
      </c>
      <c r="O4012" s="545"/>
      <c r="P4012" s="549">
        <v>13316</v>
      </c>
      <c r="Q4012" s="549">
        <v>1</v>
      </c>
      <c r="R4012" s="549">
        <v>2</v>
      </c>
      <c r="S4012" s="548">
        <v>1012</v>
      </c>
      <c r="T4012" s="548"/>
      <c r="U4012" s="99"/>
    </row>
    <row r="4013" spans="1:21" ht="19.5" customHeight="1">
      <c r="A4013" s="545">
        <v>13337</v>
      </c>
      <c r="B4013" s="545" t="s">
        <v>13024</v>
      </c>
      <c r="C4013" s="545" t="s">
        <v>206</v>
      </c>
      <c r="D4013" s="546">
        <v>45009</v>
      </c>
      <c r="E4013" s="171" t="str">
        <f t="shared" si="62"/>
        <v>2023</v>
      </c>
      <c r="F4013" s="547">
        <v>1487</v>
      </c>
      <c r="G4013" s="548">
        <v>0.19</v>
      </c>
      <c r="H4013" s="547">
        <v>1249.58</v>
      </c>
      <c r="I4013" s="545" t="s">
        <v>12972</v>
      </c>
      <c r="J4013" s="545" t="s">
        <v>13298</v>
      </c>
      <c r="K4013" s="545" t="s">
        <v>17314</v>
      </c>
      <c r="L4013" s="545"/>
      <c r="M4013" s="548" t="s">
        <v>13843</v>
      </c>
      <c r="N4013" s="545" t="s">
        <v>13413</v>
      </c>
      <c r="O4013" s="545"/>
      <c r="P4013" s="549">
        <v>13337</v>
      </c>
      <c r="Q4013" s="549">
        <v>5</v>
      </c>
      <c r="R4013" s="549">
        <v>43</v>
      </c>
      <c r="S4013" s="548">
        <v>1012</v>
      </c>
      <c r="T4013" s="548"/>
      <c r="U4013" s="99"/>
    </row>
    <row r="4014" spans="1:21" ht="19.5" customHeight="1">
      <c r="A4014" s="545">
        <v>13338</v>
      </c>
      <c r="B4014" s="545" t="s">
        <v>13025</v>
      </c>
      <c r="C4014" s="545" t="s">
        <v>437</v>
      </c>
      <c r="D4014" s="546">
        <v>46052</v>
      </c>
      <c r="E4014" s="171" t="str">
        <f t="shared" si="62"/>
        <v>2026</v>
      </c>
      <c r="F4014" s="547">
        <v>13316619.85</v>
      </c>
      <c r="G4014" s="548">
        <v>0</v>
      </c>
      <c r="H4014" s="547">
        <v>13316619.85</v>
      </c>
      <c r="I4014" s="545" t="s">
        <v>12760</v>
      </c>
      <c r="J4014" s="545" t="s">
        <v>13299</v>
      </c>
      <c r="K4014" s="545" t="s">
        <v>22202</v>
      </c>
      <c r="L4014" s="545"/>
      <c r="M4014" s="548" t="s">
        <v>13813</v>
      </c>
      <c r="N4014" s="545" t="s">
        <v>13413</v>
      </c>
      <c r="O4014" s="545"/>
      <c r="P4014" s="549">
        <v>13338</v>
      </c>
      <c r="Q4014" s="549">
        <v>3</v>
      </c>
      <c r="R4014" s="549">
        <v>161</v>
      </c>
      <c r="S4014" s="548">
        <v>443</v>
      </c>
      <c r="T4014" s="548"/>
      <c r="U4014" s="99"/>
    </row>
    <row r="4015" spans="1:21" ht="19.5" customHeight="1">
      <c r="A4015" s="545">
        <v>13339</v>
      </c>
      <c r="B4015" s="545" t="s">
        <v>13026</v>
      </c>
      <c r="C4015" s="545" t="s">
        <v>437</v>
      </c>
      <c r="D4015" s="546">
        <v>46052</v>
      </c>
      <c r="E4015" s="171" t="str">
        <f t="shared" si="62"/>
        <v>2026</v>
      </c>
      <c r="F4015" s="547">
        <v>10415056.4</v>
      </c>
      <c r="G4015" s="548">
        <v>0</v>
      </c>
      <c r="H4015" s="547">
        <v>10415056.4</v>
      </c>
      <c r="I4015" s="545" t="s">
        <v>12760</v>
      </c>
      <c r="J4015" s="545" t="s">
        <v>13299</v>
      </c>
      <c r="K4015" s="545" t="s">
        <v>22159</v>
      </c>
      <c r="L4015" s="545"/>
      <c r="M4015" s="548" t="s">
        <v>13813</v>
      </c>
      <c r="N4015" s="545" t="s">
        <v>13413</v>
      </c>
      <c r="O4015" s="545"/>
      <c r="P4015" s="549">
        <v>13339</v>
      </c>
      <c r="Q4015" s="549">
        <v>3</v>
      </c>
      <c r="R4015" s="549">
        <v>161</v>
      </c>
      <c r="S4015" s="548">
        <v>443</v>
      </c>
      <c r="T4015" s="548"/>
      <c r="U4015" s="99"/>
    </row>
    <row r="4016" spans="1:21" ht="19.5" customHeight="1">
      <c r="A4016" s="545">
        <v>13340</v>
      </c>
      <c r="B4016" s="545" t="s">
        <v>13027</v>
      </c>
      <c r="C4016" s="545" t="s">
        <v>437</v>
      </c>
      <c r="D4016" s="546">
        <v>46052</v>
      </c>
      <c r="E4016" s="171" t="str">
        <f t="shared" si="62"/>
        <v>2026</v>
      </c>
      <c r="F4016" s="547">
        <v>10415056.4</v>
      </c>
      <c r="G4016" s="548">
        <v>0</v>
      </c>
      <c r="H4016" s="547">
        <v>10415056.4</v>
      </c>
      <c r="I4016" s="545" t="s">
        <v>12705</v>
      </c>
      <c r="J4016" s="545" t="s">
        <v>13299</v>
      </c>
      <c r="K4016" s="545" t="s">
        <v>22159</v>
      </c>
      <c r="L4016" s="545"/>
      <c r="M4016" s="548" t="s">
        <v>13813</v>
      </c>
      <c r="N4016" s="545" t="s">
        <v>13413</v>
      </c>
      <c r="O4016" s="545"/>
      <c r="P4016" s="549">
        <v>13340</v>
      </c>
      <c r="Q4016" s="549">
        <v>3</v>
      </c>
      <c r="R4016" s="549">
        <v>22</v>
      </c>
      <c r="S4016" s="548">
        <v>443</v>
      </c>
      <c r="T4016" s="548"/>
      <c r="U4016" s="99"/>
    </row>
    <row r="4017" spans="1:21" ht="19.5" customHeight="1">
      <c r="A4017" s="545">
        <v>13341</v>
      </c>
      <c r="B4017" s="545" t="s">
        <v>13028</v>
      </c>
      <c r="C4017" s="545" t="s">
        <v>4479</v>
      </c>
      <c r="D4017" s="546">
        <v>46052</v>
      </c>
      <c r="E4017" s="171" t="str">
        <f t="shared" si="62"/>
        <v>2026</v>
      </c>
      <c r="F4017" s="547">
        <v>6694520</v>
      </c>
      <c r="G4017" s="548">
        <v>0</v>
      </c>
      <c r="H4017" s="547">
        <v>6694520</v>
      </c>
      <c r="I4017" s="545" t="s">
        <v>12760</v>
      </c>
      <c r="J4017" s="545" t="s">
        <v>13299</v>
      </c>
      <c r="K4017" s="545" t="s">
        <v>22203</v>
      </c>
      <c r="L4017" s="545"/>
      <c r="M4017" s="548" t="s">
        <v>13813</v>
      </c>
      <c r="N4017" s="545" t="s">
        <v>13413</v>
      </c>
      <c r="O4017" s="545"/>
      <c r="P4017" s="549">
        <v>13341</v>
      </c>
      <c r="Q4017" s="549">
        <v>3</v>
      </c>
      <c r="R4017" s="549">
        <v>161</v>
      </c>
      <c r="S4017" s="548">
        <v>443</v>
      </c>
      <c r="T4017" s="548"/>
      <c r="U4017" s="99"/>
    </row>
    <row r="4018" spans="1:21" ht="19.5" customHeight="1">
      <c r="A4018" s="545">
        <v>13342</v>
      </c>
      <c r="B4018" s="545" t="s">
        <v>13029</v>
      </c>
      <c r="C4018" s="545" t="s">
        <v>437</v>
      </c>
      <c r="D4018" s="546">
        <v>46052</v>
      </c>
      <c r="E4018" s="171" t="str">
        <f t="shared" si="62"/>
        <v>2026</v>
      </c>
      <c r="F4018" s="547">
        <v>6386963</v>
      </c>
      <c r="G4018" s="548">
        <v>0</v>
      </c>
      <c r="H4018" s="547">
        <v>6386963</v>
      </c>
      <c r="I4018" s="545" t="s">
        <v>12760</v>
      </c>
      <c r="J4018" s="545" t="s">
        <v>13299</v>
      </c>
      <c r="K4018" s="545" t="s">
        <v>22204</v>
      </c>
      <c r="L4018" s="545"/>
      <c r="M4018" s="548" t="s">
        <v>13813</v>
      </c>
      <c r="N4018" s="545" t="s">
        <v>13413</v>
      </c>
      <c r="O4018" s="545"/>
      <c r="P4018" s="549">
        <v>13342</v>
      </c>
      <c r="Q4018" s="549">
        <v>3</v>
      </c>
      <c r="R4018" s="549">
        <v>161</v>
      </c>
      <c r="S4018" s="548">
        <v>443</v>
      </c>
      <c r="T4018" s="548"/>
      <c r="U4018" s="99"/>
    </row>
    <row r="4019" spans="1:21" ht="19.5" customHeight="1">
      <c r="A4019" s="545">
        <v>13343</v>
      </c>
      <c r="B4019" s="545" t="s">
        <v>13030</v>
      </c>
      <c r="C4019" s="545" t="s">
        <v>437</v>
      </c>
      <c r="D4019" s="546">
        <v>46052</v>
      </c>
      <c r="E4019" s="171" t="str">
        <f t="shared" si="62"/>
        <v>2026</v>
      </c>
      <c r="F4019" s="547">
        <v>3450561</v>
      </c>
      <c r="G4019" s="548">
        <v>0</v>
      </c>
      <c r="H4019" s="547">
        <v>3450561</v>
      </c>
      <c r="I4019" s="545" t="s">
        <v>12705</v>
      </c>
      <c r="J4019" s="545" t="s">
        <v>13299</v>
      </c>
      <c r="K4019" s="545" t="s">
        <v>22205</v>
      </c>
      <c r="L4019" s="545"/>
      <c r="M4019" s="548" t="s">
        <v>13813</v>
      </c>
      <c r="N4019" s="545" t="s">
        <v>13413</v>
      </c>
      <c r="O4019" s="545"/>
      <c r="P4019" s="549">
        <v>13343</v>
      </c>
      <c r="Q4019" s="549">
        <v>3</v>
      </c>
      <c r="R4019" s="549">
        <v>22</v>
      </c>
      <c r="S4019" s="548">
        <v>443</v>
      </c>
      <c r="T4019" s="548"/>
      <c r="U4019" s="99"/>
    </row>
    <row r="4020" spans="1:21" ht="19.5" customHeight="1">
      <c r="A4020" s="545">
        <v>13344</v>
      </c>
      <c r="B4020" s="545" t="s">
        <v>13031</v>
      </c>
      <c r="C4020" s="545" t="s">
        <v>437</v>
      </c>
      <c r="D4020" s="546">
        <v>46052</v>
      </c>
      <c r="E4020" s="171" t="str">
        <f t="shared" si="62"/>
        <v>2026</v>
      </c>
      <c r="F4020" s="547">
        <v>3894401</v>
      </c>
      <c r="G4020" s="548">
        <v>0</v>
      </c>
      <c r="H4020" s="547">
        <v>3894401</v>
      </c>
      <c r="I4020" s="545" t="s">
        <v>12705</v>
      </c>
      <c r="J4020" s="545" t="s">
        <v>13299</v>
      </c>
      <c r="K4020" s="545" t="s">
        <v>22206</v>
      </c>
      <c r="L4020" s="545"/>
      <c r="M4020" s="548" t="s">
        <v>13813</v>
      </c>
      <c r="N4020" s="545" t="s">
        <v>13413</v>
      </c>
      <c r="O4020" s="545"/>
      <c r="P4020" s="549">
        <v>13344</v>
      </c>
      <c r="Q4020" s="549">
        <v>3</v>
      </c>
      <c r="R4020" s="549">
        <v>22</v>
      </c>
      <c r="S4020" s="548">
        <v>443</v>
      </c>
      <c r="T4020" s="548"/>
      <c r="U4020" s="99"/>
    </row>
    <row r="4021" spans="1:21" ht="19.5" customHeight="1">
      <c r="A4021" s="545">
        <v>13345</v>
      </c>
      <c r="B4021" s="545" t="s">
        <v>13032</v>
      </c>
      <c r="C4021" s="545" t="s">
        <v>437</v>
      </c>
      <c r="D4021" s="546">
        <v>46052</v>
      </c>
      <c r="E4021" s="171" t="str">
        <f t="shared" si="62"/>
        <v>2026</v>
      </c>
      <c r="F4021" s="547">
        <v>3442276</v>
      </c>
      <c r="G4021" s="548">
        <v>0</v>
      </c>
      <c r="H4021" s="547">
        <v>3442276</v>
      </c>
      <c r="I4021" s="545" t="s">
        <v>12705</v>
      </c>
      <c r="J4021" s="545" t="s">
        <v>13299</v>
      </c>
      <c r="K4021" s="545" t="s">
        <v>22207</v>
      </c>
      <c r="L4021" s="545"/>
      <c r="M4021" s="548" t="s">
        <v>13813</v>
      </c>
      <c r="N4021" s="545" t="s">
        <v>13413</v>
      </c>
      <c r="O4021" s="545"/>
      <c r="P4021" s="549">
        <v>13345</v>
      </c>
      <c r="Q4021" s="549">
        <v>3</v>
      </c>
      <c r="R4021" s="549">
        <v>22</v>
      </c>
      <c r="S4021" s="548">
        <v>443</v>
      </c>
      <c r="T4021" s="548"/>
      <c r="U4021" s="99"/>
    </row>
    <row r="4022" spans="1:21" ht="19.5" customHeight="1">
      <c r="A4022" s="545">
        <v>13346</v>
      </c>
      <c r="B4022" s="545" t="s">
        <v>13033</v>
      </c>
      <c r="C4022" s="545" t="s">
        <v>437</v>
      </c>
      <c r="D4022" s="546">
        <v>46052</v>
      </c>
      <c r="E4022" s="171" t="str">
        <f t="shared" si="62"/>
        <v>2026</v>
      </c>
      <c r="F4022" s="547">
        <v>5117127</v>
      </c>
      <c r="G4022" s="548">
        <v>0</v>
      </c>
      <c r="H4022" s="547">
        <v>5117127</v>
      </c>
      <c r="I4022" s="545" t="s">
        <v>12705</v>
      </c>
      <c r="J4022" s="545" t="s">
        <v>13299</v>
      </c>
      <c r="K4022" s="545" t="s">
        <v>22208</v>
      </c>
      <c r="L4022" s="545"/>
      <c r="M4022" s="548" t="s">
        <v>13813</v>
      </c>
      <c r="N4022" s="545" t="s">
        <v>13413</v>
      </c>
      <c r="O4022" s="545"/>
      <c r="P4022" s="549">
        <v>13346</v>
      </c>
      <c r="Q4022" s="549">
        <v>3</v>
      </c>
      <c r="R4022" s="549">
        <v>22</v>
      </c>
      <c r="S4022" s="548">
        <v>443</v>
      </c>
      <c r="T4022" s="548"/>
      <c r="U4022" s="99"/>
    </row>
    <row r="4023" spans="1:21" ht="19.5" customHeight="1">
      <c r="A4023" s="545">
        <v>13347</v>
      </c>
      <c r="B4023" s="545" t="s">
        <v>13034</v>
      </c>
      <c r="C4023" s="545" t="s">
        <v>437</v>
      </c>
      <c r="D4023" s="546">
        <v>46052</v>
      </c>
      <c r="E4023" s="171" t="str">
        <f t="shared" si="62"/>
        <v>2026</v>
      </c>
      <c r="F4023" s="547">
        <v>3743724</v>
      </c>
      <c r="G4023" s="548">
        <v>0</v>
      </c>
      <c r="H4023" s="547">
        <v>3743724</v>
      </c>
      <c r="I4023" s="545" t="s">
        <v>12705</v>
      </c>
      <c r="J4023" s="545" t="s">
        <v>13299</v>
      </c>
      <c r="K4023" s="545" t="s">
        <v>22209</v>
      </c>
      <c r="L4023" s="545"/>
      <c r="M4023" s="548" t="s">
        <v>13813</v>
      </c>
      <c r="N4023" s="545" t="s">
        <v>13413</v>
      </c>
      <c r="O4023" s="545"/>
      <c r="P4023" s="549">
        <v>13347</v>
      </c>
      <c r="Q4023" s="549">
        <v>3</v>
      </c>
      <c r="R4023" s="549">
        <v>22</v>
      </c>
      <c r="S4023" s="548">
        <v>443</v>
      </c>
      <c r="T4023" s="548"/>
      <c r="U4023" s="99"/>
    </row>
    <row r="4024" spans="1:21" ht="19.5" customHeight="1">
      <c r="A4024" s="545">
        <v>13348</v>
      </c>
      <c r="B4024" s="545" t="s">
        <v>13035</v>
      </c>
      <c r="C4024" s="545" t="s">
        <v>437</v>
      </c>
      <c r="D4024" s="546">
        <v>46052</v>
      </c>
      <c r="E4024" s="171" t="str">
        <f t="shared" si="62"/>
        <v>2026</v>
      </c>
      <c r="F4024" s="547">
        <v>3325631</v>
      </c>
      <c r="G4024" s="548">
        <v>0</v>
      </c>
      <c r="H4024" s="547">
        <v>3325631</v>
      </c>
      <c r="I4024" s="545" t="s">
        <v>12705</v>
      </c>
      <c r="J4024" s="545" t="s">
        <v>13299</v>
      </c>
      <c r="K4024" s="545" t="s">
        <v>22210</v>
      </c>
      <c r="L4024" s="545"/>
      <c r="M4024" s="548" t="s">
        <v>13813</v>
      </c>
      <c r="N4024" s="545" t="s">
        <v>13413</v>
      </c>
      <c r="O4024" s="545"/>
      <c r="P4024" s="549">
        <v>13348</v>
      </c>
      <c r="Q4024" s="549">
        <v>3</v>
      </c>
      <c r="R4024" s="549">
        <v>22</v>
      </c>
      <c r="S4024" s="548">
        <v>443</v>
      </c>
      <c r="T4024" s="548"/>
      <c r="U4024" s="99"/>
    </row>
    <row r="4025" spans="1:21" ht="19.5" customHeight="1">
      <c r="A4025" s="545">
        <v>13349</v>
      </c>
      <c r="B4025" s="545" t="s">
        <v>13036</v>
      </c>
      <c r="C4025" s="545" t="s">
        <v>437</v>
      </c>
      <c r="D4025" s="546">
        <v>46052</v>
      </c>
      <c r="E4025" s="171" t="str">
        <f t="shared" si="62"/>
        <v>2026</v>
      </c>
      <c r="F4025" s="547">
        <v>3078946</v>
      </c>
      <c r="G4025" s="548">
        <v>0</v>
      </c>
      <c r="H4025" s="547">
        <v>3078946</v>
      </c>
      <c r="I4025" s="545" t="s">
        <v>12705</v>
      </c>
      <c r="J4025" s="545" t="s">
        <v>13299</v>
      </c>
      <c r="K4025" s="545" t="s">
        <v>22211</v>
      </c>
      <c r="L4025" s="545"/>
      <c r="M4025" s="548" t="s">
        <v>13813</v>
      </c>
      <c r="N4025" s="545" t="s">
        <v>13413</v>
      </c>
      <c r="O4025" s="545"/>
      <c r="P4025" s="549">
        <v>13349</v>
      </c>
      <c r="Q4025" s="549">
        <v>3</v>
      </c>
      <c r="R4025" s="549">
        <v>22</v>
      </c>
      <c r="S4025" s="548">
        <v>443</v>
      </c>
      <c r="T4025" s="548"/>
      <c r="U4025" s="99"/>
    </row>
    <row r="4026" spans="1:21" ht="19.5" customHeight="1">
      <c r="A4026" s="545">
        <v>13350</v>
      </c>
      <c r="B4026" s="545" t="s">
        <v>13037</v>
      </c>
      <c r="C4026" s="545" t="s">
        <v>437</v>
      </c>
      <c r="D4026" s="546">
        <v>46052</v>
      </c>
      <c r="E4026" s="171" t="str">
        <f t="shared" si="62"/>
        <v>2026</v>
      </c>
      <c r="F4026" s="547">
        <v>3092957</v>
      </c>
      <c r="G4026" s="548">
        <v>0</v>
      </c>
      <c r="H4026" s="547">
        <v>3092957</v>
      </c>
      <c r="I4026" s="545" t="s">
        <v>12705</v>
      </c>
      <c r="J4026" s="545" t="s">
        <v>13299</v>
      </c>
      <c r="K4026" s="545" t="s">
        <v>22212</v>
      </c>
      <c r="L4026" s="545"/>
      <c r="M4026" s="548" t="s">
        <v>13813</v>
      </c>
      <c r="N4026" s="545" t="s">
        <v>13413</v>
      </c>
      <c r="O4026" s="545"/>
      <c r="P4026" s="549">
        <v>13350</v>
      </c>
      <c r="Q4026" s="549">
        <v>3</v>
      </c>
      <c r="R4026" s="549">
        <v>22</v>
      </c>
      <c r="S4026" s="548">
        <v>443</v>
      </c>
      <c r="T4026" s="548"/>
      <c r="U4026" s="99"/>
    </row>
    <row r="4027" spans="1:21" ht="19.5" customHeight="1">
      <c r="A4027" s="545">
        <v>13351</v>
      </c>
      <c r="B4027" s="545" t="s">
        <v>13038</v>
      </c>
      <c r="C4027" s="545" t="s">
        <v>437</v>
      </c>
      <c r="D4027" s="546">
        <v>46052</v>
      </c>
      <c r="E4027" s="171" t="str">
        <f t="shared" si="62"/>
        <v>2026</v>
      </c>
      <c r="F4027" s="547">
        <v>2888833</v>
      </c>
      <c r="G4027" s="548">
        <v>0</v>
      </c>
      <c r="H4027" s="547">
        <v>2888833</v>
      </c>
      <c r="I4027" s="545" t="s">
        <v>12705</v>
      </c>
      <c r="J4027" s="545" t="s">
        <v>13299</v>
      </c>
      <c r="K4027" s="545" t="s">
        <v>22213</v>
      </c>
      <c r="L4027" s="545"/>
      <c r="M4027" s="548" t="s">
        <v>13813</v>
      </c>
      <c r="N4027" s="545" t="s">
        <v>13413</v>
      </c>
      <c r="O4027" s="545"/>
      <c r="P4027" s="549">
        <v>13351</v>
      </c>
      <c r="Q4027" s="549">
        <v>3</v>
      </c>
      <c r="R4027" s="549">
        <v>22</v>
      </c>
      <c r="S4027" s="548">
        <v>443</v>
      </c>
      <c r="T4027" s="548"/>
      <c r="U4027" s="99"/>
    </row>
    <row r="4028" spans="1:21" ht="19.5" customHeight="1">
      <c r="A4028" s="545">
        <v>13352</v>
      </c>
      <c r="B4028" s="545" t="s">
        <v>13039</v>
      </c>
      <c r="C4028" s="545" t="s">
        <v>437</v>
      </c>
      <c r="D4028" s="546">
        <v>46052</v>
      </c>
      <c r="E4028" s="171" t="str">
        <f t="shared" si="62"/>
        <v>2026</v>
      </c>
      <c r="F4028" s="547">
        <v>1980182</v>
      </c>
      <c r="G4028" s="548">
        <v>0</v>
      </c>
      <c r="H4028" s="547">
        <v>1980182</v>
      </c>
      <c r="I4028" s="545" t="s">
        <v>12705</v>
      </c>
      <c r="J4028" s="545" t="s">
        <v>13299</v>
      </c>
      <c r="K4028" s="545" t="s">
        <v>22214</v>
      </c>
      <c r="L4028" s="545"/>
      <c r="M4028" s="548" t="s">
        <v>13813</v>
      </c>
      <c r="N4028" s="545" t="s">
        <v>13413</v>
      </c>
      <c r="O4028" s="545"/>
      <c r="P4028" s="549">
        <v>13352</v>
      </c>
      <c r="Q4028" s="549">
        <v>3</v>
      </c>
      <c r="R4028" s="549">
        <v>22</v>
      </c>
      <c r="S4028" s="548">
        <v>443</v>
      </c>
      <c r="T4028" s="548"/>
      <c r="U4028" s="99"/>
    </row>
    <row r="4029" spans="1:21" ht="19.5" customHeight="1">
      <c r="A4029" s="545">
        <v>13353</v>
      </c>
      <c r="B4029" s="545" t="s">
        <v>13040</v>
      </c>
      <c r="C4029" s="545" t="s">
        <v>437</v>
      </c>
      <c r="D4029" s="546">
        <v>46052</v>
      </c>
      <c r="E4029" s="171" t="str">
        <f t="shared" si="62"/>
        <v>2026</v>
      </c>
      <c r="F4029" s="547">
        <v>2436687</v>
      </c>
      <c r="G4029" s="548">
        <v>0</v>
      </c>
      <c r="H4029" s="547">
        <v>2436687</v>
      </c>
      <c r="I4029" s="545" t="s">
        <v>12705</v>
      </c>
      <c r="J4029" s="545" t="s">
        <v>13299</v>
      </c>
      <c r="K4029" s="545" t="s">
        <v>22215</v>
      </c>
      <c r="L4029" s="545"/>
      <c r="M4029" s="548" t="s">
        <v>13813</v>
      </c>
      <c r="N4029" s="545" t="s">
        <v>13413</v>
      </c>
      <c r="O4029" s="545"/>
      <c r="P4029" s="549">
        <v>13353</v>
      </c>
      <c r="Q4029" s="549">
        <v>3</v>
      </c>
      <c r="R4029" s="549">
        <v>22</v>
      </c>
      <c r="S4029" s="548">
        <v>443</v>
      </c>
      <c r="T4029" s="548"/>
      <c r="U4029" s="99"/>
    </row>
    <row r="4030" spans="1:21" ht="19.5" customHeight="1">
      <c r="A4030" s="545">
        <v>13354</v>
      </c>
      <c r="B4030" s="545" t="s">
        <v>13041</v>
      </c>
      <c r="C4030" s="545" t="s">
        <v>437</v>
      </c>
      <c r="D4030" s="546">
        <v>46052</v>
      </c>
      <c r="E4030" s="171" t="str">
        <f t="shared" si="62"/>
        <v>2026</v>
      </c>
      <c r="F4030" s="547">
        <v>1985649</v>
      </c>
      <c r="G4030" s="548">
        <v>0</v>
      </c>
      <c r="H4030" s="547">
        <v>1985649</v>
      </c>
      <c r="I4030" s="545" t="s">
        <v>12705</v>
      </c>
      <c r="J4030" s="545" t="s">
        <v>13299</v>
      </c>
      <c r="K4030" s="545" t="s">
        <v>22216</v>
      </c>
      <c r="L4030" s="545"/>
      <c r="M4030" s="548" t="s">
        <v>13813</v>
      </c>
      <c r="N4030" s="545" t="s">
        <v>13413</v>
      </c>
      <c r="O4030" s="545"/>
      <c r="P4030" s="549">
        <v>13354</v>
      </c>
      <c r="Q4030" s="549">
        <v>3</v>
      </c>
      <c r="R4030" s="549">
        <v>22</v>
      </c>
      <c r="S4030" s="548">
        <v>443</v>
      </c>
      <c r="T4030" s="548"/>
      <c r="U4030" s="99"/>
    </row>
    <row r="4031" spans="1:21" ht="19.5" customHeight="1">
      <c r="A4031" s="545">
        <v>13356</v>
      </c>
      <c r="B4031" s="545" t="s">
        <v>13042</v>
      </c>
      <c r="C4031" s="545" t="s">
        <v>437</v>
      </c>
      <c r="D4031" s="546">
        <v>46052</v>
      </c>
      <c r="E4031" s="171" t="str">
        <f t="shared" si="62"/>
        <v>2026</v>
      </c>
      <c r="F4031" s="547">
        <v>2401987</v>
      </c>
      <c r="G4031" s="548">
        <v>0</v>
      </c>
      <c r="H4031" s="547">
        <v>2401987</v>
      </c>
      <c r="I4031" s="545" t="s">
        <v>12705</v>
      </c>
      <c r="J4031" s="545" t="s">
        <v>13299</v>
      </c>
      <c r="K4031" s="545" t="s">
        <v>22217</v>
      </c>
      <c r="L4031" s="545"/>
      <c r="M4031" s="548" t="s">
        <v>13813</v>
      </c>
      <c r="N4031" s="545" t="s">
        <v>13413</v>
      </c>
      <c r="O4031" s="545"/>
      <c r="P4031" s="549">
        <v>13356</v>
      </c>
      <c r="Q4031" s="549">
        <v>3</v>
      </c>
      <c r="R4031" s="549">
        <v>22</v>
      </c>
      <c r="S4031" s="548">
        <v>443</v>
      </c>
      <c r="T4031" s="548"/>
      <c r="U4031" s="99"/>
    </row>
    <row r="4032" spans="1:21" ht="19.5" customHeight="1">
      <c r="A4032" s="545">
        <v>13357</v>
      </c>
      <c r="B4032" s="545" t="s">
        <v>13043</v>
      </c>
      <c r="C4032" s="545" t="s">
        <v>437</v>
      </c>
      <c r="D4032" s="546">
        <v>46052</v>
      </c>
      <c r="E4032" s="171" t="str">
        <f t="shared" si="62"/>
        <v>2026</v>
      </c>
      <c r="F4032" s="547">
        <v>3599550</v>
      </c>
      <c r="G4032" s="548">
        <v>0</v>
      </c>
      <c r="H4032" s="547">
        <v>3599550</v>
      </c>
      <c r="I4032" s="545" t="s">
        <v>12705</v>
      </c>
      <c r="J4032" s="545" t="s">
        <v>13299</v>
      </c>
      <c r="K4032" s="545" t="s">
        <v>22218</v>
      </c>
      <c r="L4032" s="545"/>
      <c r="M4032" s="548" t="s">
        <v>13813</v>
      </c>
      <c r="N4032" s="545" t="s">
        <v>13413</v>
      </c>
      <c r="O4032" s="545"/>
      <c r="P4032" s="549">
        <v>13357</v>
      </c>
      <c r="Q4032" s="549">
        <v>3</v>
      </c>
      <c r="R4032" s="549">
        <v>22</v>
      </c>
      <c r="S4032" s="548">
        <v>443</v>
      </c>
      <c r="T4032" s="548"/>
      <c r="U4032" s="99"/>
    </row>
    <row r="4033" spans="1:21" ht="19.5" customHeight="1">
      <c r="A4033" s="545">
        <v>13358</v>
      </c>
      <c r="B4033" s="545" t="s">
        <v>13044</v>
      </c>
      <c r="C4033" s="545" t="s">
        <v>437</v>
      </c>
      <c r="D4033" s="546">
        <v>46052</v>
      </c>
      <c r="E4033" s="171" t="str">
        <f t="shared" si="62"/>
        <v>2026</v>
      </c>
      <c r="F4033" s="547">
        <v>3163822</v>
      </c>
      <c r="G4033" s="548">
        <v>0</v>
      </c>
      <c r="H4033" s="547">
        <v>3163822</v>
      </c>
      <c r="I4033" s="545" t="s">
        <v>12705</v>
      </c>
      <c r="J4033" s="545" t="s">
        <v>13299</v>
      </c>
      <c r="K4033" s="545" t="s">
        <v>22219</v>
      </c>
      <c r="L4033" s="545"/>
      <c r="M4033" s="548" t="s">
        <v>13813</v>
      </c>
      <c r="N4033" s="545" t="s">
        <v>13413</v>
      </c>
      <c r="O4033" s="545"/>
      <c r="P4033" s="549">
        <v>13358</v>
      </c>
      <c r="Q4033" s="549">
        <v>3</v>
      </c>
      <c r="R4033" s="549">
        <v>22</v>
      </c>
      <c r="S4033" s="548">
        <v>443</v>
      </c>
      <c r="T4033" s="548"/>
      <c r="U4033" s="99"/>
    </row>
    <row r="4034" spans="1:21" ht="19.5" customHeight="1">
      <c r="A4034" s="545">
        <v>13359</v>
      </c>
      <c r="B4034" s="545" t="s">
        <v>13045</v>
      </c>
      <c r="C4034" s="545" t="s">
        <v>437</v>
      </c>
      <c r="D4034" s="546">
        <v>46052</v>
      </c>
      <c r="E4034" s="171" t="str">
        <f t="shared" si="62"/>
        <v>2026</v>
      </c>
      <c r="F4034" s="547">
        <v>3828330</v>
      </c>
      <c r="G4034" s="548">
        <v>0</v>
      </c>
      <c r="H4034" s="547">
        <v>3828330</v>
      </c>
      <c r="I4034" s="545" t="s">
        <v>12705</v>
      </c>
      <c r="J4034" s="545" t="s">
        <v>13299</v>
      </c>
      <c r="K4034" s="545" t="s">
        <v>22220</v>
      </c>
      <c r="L4034" s="545"/>
      <c r="M4034" s="548" t="s">
        <v>13813</v>
      </c>
      <c r="N4034" s="545" t="s">
        <v>13413</v>
      </c>
      <c r="O4034" s="545"/>
      <c r="P4034" s="549">
        <v>13359</v>
      </c>
      <c r="Q4034" s="549">
        <v>3</v>
      </c>
      <c r="R4034" s="549">
        <v>22</v>
      </c>
      <c r="S4034" s="548">
        <v>443</v>
      </c>
      <c r="T4034" s="548"/>
      <c r="U4034" s="99"/>
    </row>
    <row r="4035" spans="1:21" ht="19.5" customHeight="1">
      <c r="A4035" s="545">
        <v>13360</v>
      </c>
      <c r="B4035" s="545" t="s">
        <v>13046</v>
      </c>
      <c r="C4035" s="545" t="s">
        <v>437</v>
      </c>
      <c r="D4035" s="546">
        <v>46052</v>
      </c>
      <c r="E4035" s="171" t="str">
        <f t="shared" si="62"/>
        <v>2026</v>
      </c>
      <c r="F4035" s="547">
        <v>3150830</v>
      </c>
      <c r="G4035" s="548">
        <v>0</v>
      </c>
      <c r="H4035" s="547">
        <v>3150830</v>
      </c>
      <c r="I4035" s="545" t="s">
        <v>12705</v>
      </c>
      <c r="J4035" s="545" t="s">
        <v>13299</v>
      </c>
      <c r="K4035" s="545" t="s">
        <v>22221</v>
      </c>
      <c r="L4035" s="545"/>
      <c r="M4035" s="548" t="s">
        <v>13813</v>
      </c>
      <c r="N4035" s="545" t="s">
        <v>13413</v>
      </c>
      <c r="O4035" s="545"/>
      <c r="P4035" s="549">
        <v>13360</v>
      </c>
      <c r="Q4035" s="549">
        <v>3</v>
      </c>
      <c r="R4035" s="549">
        <v>22</v>
      </c>
      <c r="S4035" s="548">
        <v>443</v>
      </c>
      <c r="T4035" s="548"/>
      <c r="U4035" s="99"/>
    </row>
    <row r="4036" spans="1:21" ht="19.5" customHeight="1">
      <c r="A4036" s="545">
        <v>13361</v>
      </c>
      <c r="B4036" s="545" t="s">
        <v>13047</v>
      </c>
      <c r="C4036" s="545" t="s">
        <v>437</v>
      </c>
      <c r="D4036" s="546">
        <v>45041</v>
      </c>
      <c r="E4036" s="171" t="str">
        <f t="shared" ref="E4036:E4099" si="63">TEXT(D4036,"YYYY")</f>
        <v>2023</v>
      </c>
      <c r="F4036" s="547">
        <v>1160000</v>
      </c>
      <c r="G4036" s="548">
        <v>0</v>
      </c>
      <c r="H4036" s="547">
        <v>1160000</v>
      </c>
      <c r="I4036" s="545" t="s">
        <v>12705</v>
      </c>
      <c r="J4036" s="545" t="s">
        <v>13299</v>
      </c>
      <c r="K4036" s="545" t="s">
        <v>17315</v>
      </c>
      <c r="L4036" s="545"/>
      <c r="M4036" s="548" t="s">
        <v>13813</v>
      </c>
      <c r="N4036" s="545" t="s">
        <v>13413</v>
      </c>
      <c r="O4036" s="545"/>
      <c r="P4036" s="549">
        <v>13361</v>
      </c>
      <c r="Q4036" s="549">
        <v>3</v>
      </c>
      <c r="R4036" s="549">
        <v>22</v>
      </c>
      <c r="S4036" s="548">
        <v>443</v>
      </c>
      <c r="T4036" s="548"/>
      <c r="U4036" s="99"/>
    </row>
    <row r="4037" spans="1:21" ht="19.5" customHeight="1">
      <c r="A4037" s="545">
        <v>13362</v>
      </c>
      <c r="B4037" s="545" t="s">
        <v>13048</v>
      </c>
      <c r="C4037" s="545" t="s">
        <v>209</v>
      </c>
      <c r="D4037" s="546">
        <v>45085</v>
      </c>
      <c r="E4037" s="171" t="str">
        <f t="shared" si="63"/>
        <v>2023</v>
      </c>
      <c r="F4037" s="547">
        <v>2403764</v>
      </c>
      <c r="G4037" s="548">
        <v>0.19</v>
      </c>
      <c r="H4037" s="547">
        <v>2019969.75</v>
      </c>
      <c r="I4037" s="545" t="s">
        <v>12723</v>
      </c>
      <c r="J4037" s="545" t="s">
        <v>13298</v>
      </c>
      <c r="K4037" s="545" t="s">
        <v>17316</v>
      </c>
      <c r="L4037" s="545"/>
      <c r="M4037" s="548" t="s">
        <v>13758</v>
      </c>
      <c r="N4037" s="545" t="s">
        <v>13413</v>
      </c>
      <c r="O4037" s="545"/>
      <c r="P4037" s="549">
        <v>13362</v>
      </c>
      <c r="Q4037" s="549">
        <v>1</v>
      </c>
      <c r="R4037" s="549">
        <v>16</v>
      </c>
      <c r="S4037" s="548">
        <v>1012</v>
      </c>
      <c r="T4037" s="548"/>
      <c r="U4037" s="99"/>
    </row>
    <row r="4038" spans="1:21" ht="19.5" customHeight="1">
      <c r="A4038" s="545">
        <v>13363</v>
      </c>
      <c r="B4038" s="545" t="s">
        <v>13049</v>
      </c>
      <c r="C4038" s="545" t="s">
        <v>216</v>
      </c>
      <c r="D4038" s="546">
        <v>46052</v>
      </c>
      <c r="E4038" s="171" t="str">
        <f t="shared" si="63"/>
        <v>2026</v>
      </c>
      <c r="F4038" s="547">
        <v>3554</v>
      </c>
      <c r="G4038" s="548">
        <v>0</v>
      </c>
      <c r="H4038" s="547">
        <v>3554</v>
      </c>
      <c r="I4038" s="545" t="s">
        <v>12723</v>
      </c>
      <c r="J4038" s="545" t="s">
        <v>13307</v>
      </c>
      <c r="K4038" s="545" t="s">
        <v>17317</v>
      </c>
      <c r="L4038" s="545"/>
      <c r="M4038" s="548" t="s">
        <v>13758</v>
      </c>
      <c r="N4038" s="545" t="s">
        <v>13413</v>
      </c>
      <c r="O4038" s="545"/>
      <c r="P4038" s="549">
        <v>13366</v>
      </c>
      <c r="Q4038" s="549">
        <v>1</v>
      </c>
      <c r="R4038" s="549">
        <v>16</v>
      </c>
      <c r="S4038" s="548">
        <v>2228</v>
      </c>
      <c r="T4038" s="548"/>
      <c r="U4038" s="99"/>
    </row>
    <row r="4039" spans="1:21" ht="19.5" customHeight="1">
      <c r="A4039" s="545">
        <v>13364</v>
      </c>
      <c r="B4039" s="545" t="s">
        <v>13050</v>
      </c>
      <c r="C4039" s="545" t="s">
        <v>216</v>
      </c>
      <c r="D4039" s="546">
        <v>45097</v>
      </c>
      <c r="E4039" s="171" t="str">
        <f t="shared" si="63"/>
        <v>2023</v>
      </c>
      <c r="F4039" s="547">
        <v>6322.01</v>
      </c>
      <c r="G4039" s="548">
        <v>0.19</v>
      </c>
      <c r="H4039" s="547">
        <v>5312.61</v>
      </c>
      <c r="I4039" s="545" t="s">
        <v>12652</v>
      </c>
      <c r="J4039" s="545" t="s">
        <v>13296</v>
      </c>
      <c r="K4039" s="545"/>
      <c r="L4039" s="545"/>
      <c r="M4039" s="548" t="s">
        <v>13758</v>
      </c>
      <c r="N4039" s="545" t="s">
        <v>13413</v>
      </c>
      <c r="O4039" s="545"/>
      <c r="P4039" s="549">
        <v>13376</v>
      </c>
      <c r="Q4039" s="549">
        <v>1</v>
      </c>
      <c r="R4039" s="549">
        <v>134</v>
      </c>
      <c r="S4039" s="548">
        <v>2218</v>
      </c>
      <c r="T4039" s="548"/>
      <c r="U4039" s="99"/>
    </row>
    <row r="4040" spans="1:21" ht="19.5" customHeight="1">
      <c r="A4040" s="545">
        <v>13365</v>
      </c>
      <c r="B4040" s="545" t="s">
        <v>13051</v>
      </c>
      <c r="C4040" s="545" t="s">
        <v>216</v>
      </c>
      <c r="D4040" s="546">
        <v>45097</v>
      </c>
      <c r="E4040" s="171" t="str">
        <f t="shared" si="63"/>
        <v>2023</v>
      </c>
      <c r="F4040" s="547">
        <v>5318</v>
      </c>
      <c r="G4040" s="548">
        <v>0.19</v>
      </c>
      <c r="H4040" s="547">
        <v>4468.91</v>
      </c>
      <c r="I4040" s="545" t="s">
        <v>12723</v>
      </c>
      <c r="J4040" s="545" t="s">
        <v>13298</v>
      </c>
      <c r="K4040" s="545"/>
      <c r="L4040" s="545"/>
      <c r="M4040" s="548" t="s">
        <v>13758</v>
      </c>
      <c r="N4040" s="545" t="s">
        <v>13413</v>
      </c>
      <c r="O4040" s="545"/>
      <c r="P4040" s="549">
        <v>13377</v>
      </c>
      <c r="Q4040" s="549">
        <v>1</v>
      </c>
      <c r="R4040" s="549">
        <v>16</v>
      </c>
      <c r="S4040" s="548">
        <v>1012</v>
      </c>
      <c r="T4040" s="548"/>
      <c r="U4040" s="99"/>
    </row>
    <row r="4041" spans="1:21" ht="19.5" customHeight="1">
      <c r="A4041" s="545">
        <v>13366</v>
      </c>
      <c r="B4041" s="545" t="s">
        <v>13052</v>
      </c>
      <c r="C4041" s="545" t="s">
        <v>216</v>
      </c>
      <c r="D4041" s="546">
        <v>45097</v>
      </c>
      <c r="E4041" s="171" t="str">
        <f t="shared" si="63"/>
        <v>2023</v>
      </c>
      <c r="F4041" s="547">
        <v>6017</v>
      </c>
      <c r="G4041" s="548">
        <v>0.19</v>
      </c>
      <c r="H4041" s="547">
        <v>5056.3</v>
      </c>
      <c r="I4041" s="545" t="s">
        <v>12723</v>
      </c>
      <c r="J4041" s="545" t="s">
        <v>13298</v>
      </c>
      <c r="K4041" s="545"/>
      <c r="L4041" s="545"/>
      <c r="M4041" s="548" t="s">
        <v>13758</v>
      </c>
      <c r="N4041" s="545" t="s">
        <v>13413</v>
      </c>
      <c r="O4041" s="545"/>
      <c r="P4041" s="549">
        <v>13378</v>
      </c>
      <c r="Q4041" s="549">
        <v>1</v>
      </c>
      <c r="R4041" s="549">
        <v>16</v>
      </c>
      <c r="S4041" s="548">
        <v>1012</v>
      </c>
      <c r="T4041" s="548"/>
      <c r="U4041" s="99"/>
    </row>
    <row r="4042" spans="1:21" ht="19.5" customHeight="1">
      <c r="A4042" s="545">
        <v>13367</v>
      </c>
      <c r="B4042" s="545" t="s">
        <v>13053</v>
      </c>
      <c r="C4042" s="545" t="s">
        <v>216</v>
      </c>
      <c r="D4042" s="546">
        <v>45097</v>
      </c>
      <c r="E4042" s="171" t="str">
        <f t="shared" si="63"/>
        <v>2023</v>
      </c>
      <c r="F4042" s="547">
        <v>2772700</v>
      </c>
      <c r="G4042" s="548">
        <v>0.19</v>
      </c>
      <c r="H4042" s="547">
        <v>2330000</v>
      </c>
      <c r="I4042" s="545" t="s">
        <v>12686</v>
      </c>
      <c r="J4042" s="545" t="s">
        <v>13332</v>
      </c>
      <c r="K4042" s="545"/>
      <c r="L4042" s="545"/>
      <c r="M4042" s="548" t="s">
        <v>13758</v>
      </c>
      <c r="N4042" s="545" t="s">
        <v>13413</v>
      </c>
      <c r="O4042" s="545"/>
      <c r="P4042" s="549">
        <v>13379</v>
      </c>
      <c r="Q4042" s="549">
        <v>1</v>
      </c>
      <c r="R4042" s="549">
        <v>131</v>
      </c>
      <c r="S4042" s="548">
        <v>450</v>
      </c>
      <c r="T4042" s="548"/>
      <c r="U4042" s="99"/>
    </row>
    <row r="4043" spans="1:21" ht="19.5" customHeight="1">
      <c r="A4043" s="545">
        <v>13368</v>
      </c>
      <c r="B4043" s="545" t="s">
        <v>13054</v>
      </c>
      <c r="C4043" s="545" t="s">
        <v>216</v>
      </c>
      <c r="D4043" s="546">
        <v>45097</v>
      </c>
      <c r="E4043" s="171" t="str">
        <f t="shared" si="63"/>
        <v>2023</v>
      </c>
      <c r="F4043" s="547">
        <v>2915500</v>
      </c>
      <c r="G4043" s="548">
        <v>0.19</v>
      </c>
      <c r="H4043" s="547">
        <v>2450000</v>
      </c>
      <c r="I4043" s="545" t="s">
        <v>12686</v>
      </c>
      <c r="J4043" s="545" t="s">
        <v>13332</v>
      </c>
      <c r="K4043" s="545"/>
      <c r="L4043" s="545"/>
      <c r="M4043" s="548" t="s">
        <v>13758</v>
      </c>
      <c r="N4043" s="545" t="s">
        <v>13413</v>
      </c>
      <c r="O4043" s="545"/>
      <c r="P4043" s="549">
        <v>13380</v>
      </c>
      <c r="Q4043" s="549">
        <v>1</v>
      </c>
      <c r="R4043" s="549">
        <v>131</v>
      </c>
      <c r="S4043" s="548">
        <v>450</v>
      </c>
      <c r="T4043" s="548"/>
      <c r="U4043" s="99"/>
    </row>
    <row r="4044" spans="1:21" ht="19.5" customHeight="1">
      <c r="A4044" s="545">
        <v>13369</v>
      </c>
      <c r="B4044" s="545" t="s">
        <v>13055</v>
      </c>
      <c r="C4044" s="545" t="s">
        <v>216</v>
      </c>
      <c r="D4044" s="546">
        <v>45097</v>
      </c>
      <c r="E4044" s="171" t="str">
        <f t="shared" si="63"/>
        <v>2023</v>
      </c>
      <c r="F4044" s="547">
        <v>2975000</v>
      </c>
      <c r="G4044" s="548">
        <v>0.19</v>
      </c>
      <c r="H4044" s="547">
        <v>2500000</v>
      </c>
      <c r="I4044" s="545" t="s">
        <v>12686</v>
      </c>
      <c r="J4044" s="545" t="s">
        <v>13332</v>
      </c>
      <c r="K4044" s="545"/>
      <c r="L4044" s="545"/>
      <c r="M4044" s="548" t="s">
        <v>13758</v>
      </c>
      <c r="N4044" s="545" t="s">
        <v>13413</v>
      </c>
      <c r="O4044" s="545"/>
      <c r="P4044" s="549">
        <v>13381</v>
      </c>
      <c r="Q4044" s="549">
        <v>1</v>
      </c>
      <c r="R4044" s="549">
        <v>131</v>
      </c>
      <c r="S4044" s="548">
        <v>450</v>
      </c>
      <c r="T4044" s="548"/>
      <c r="U4044" s="99"/>
    </row>
    <row r="4045" spans="1:21" ht="19.5" customHeight="1">
      <c r="A4045" s="545">
        <v>13370</v>
      </c>
      <c r="B4045" s="545" t="s">
        <v>13056</v>
      </c>
      <c r="C4045" s="545" t="s">
        <v>216</v>
      </c>
      <c r="D4045" s="546">
        <v>45097</v>
      </c>
      <c r="E4045" s="171" t="str">
        <f t="shared" si="63"/>
        <v>2023</v>
      </c>
      <c r="F4045" s="547">
        <v>1118600</v>
      </c>
      <c r="G4045" s="548">
        <v>0.19</v>
      </c>
      <c r="H4045" s="547">
        <v>940000</v>
      </c>
      <c r="I4045" s="545" t="s">
        <v>12686</v>
      </c>
      <c r="J4045" s="545" t="s">
        <v>13332</v>
      </c>
      <c r="K4045" s="545"/>
      <c r="L4045" s="545"/>
      <c r="M4045" s="548" t="s">
        <v>13758</v>
      </c>
      <c r="N4045" s="545" t="s">
        <v>13413</v>
      </c>
      <c r="O4045" s="545"/>
      <c r="P4045" s="549">
        <v>13382</v>
      </c>
      <c r="Q4045" s="549">
        <v>1</v>
      </c>
      <c r="R4045" s="549">
        <v>131</v>
      </c>
      <c r="S4045" s="548">
        <v>450</v>
      </c>
      <c r="T4045" s="548"/>
      <c r="U4045" s="99"/>
    </row>
    <row r="4046" spans="1:21" ht="19.5" customHeight="1">
      <c r="A4046" s="545">
        <v>13371</v>
      </c>
      <c r="B4046" s="545" t="s">
        <v>13057</v>
      </c>
      <c r="C4046" s="545" t="s">
        <v>216</v>
      </c>
      <c r="D4046" s="546">
        <v>46052</v>
      </c>
      <c r="E4046" s="171" t="str">
        <f t="shared" si="63"/>
        <v>2026</v>
      </c>
      <c r="F4046" s="547">
        <v>35736</v>
      </c>
      <c r="G4046" s="548">
        <v>0.19</v>
      </c>
      <c r="H4046" s="547">
        <v>30030.25</v>
      </c>
      <c r="I4046" s="545" t="s">
        <v>12657</v>
      </c>
      <c r="J4046" s="545" t="s">
        <v>13307</v>
      </c>
      <c r="K4046" s="545" t="s">
        <v>17318</v>
      </c>
      <c r="L4046" s="545"/>
      <c r="M4046" s="548" t="s">
        <v>13758</v>
      </c>
      <c r="N4046" s="545" t="s">
        <v>13413</v>
      </c>
      <c r="O4046" s="545"/>
      <c r="P4046" s="549">
        <v>13383</v>
      </c>
      <c r="Q4046" s="549">
        <v>1</v>
      </c>
      <c r="R4046" s="549">
        <v>153</v>
      </c>
      <c r="S4046" s="548">
        <v>2228</v>
      </c>
      <c r="T4046" s="548"/>
      <c r="U4046" s="99"/>
    </row>
    <row r="4047" spans="1:21" ht="19.5" customHeight="1">
      <c r="A4047" s="545">
        <v>13372</v>
      </c>
      <c r="B4047" s="545" t="s">
        <v>13333</v>
      </c>
      <c r="C4047" s="545" t="s">
        <v>216</v>
      </c>
      <c r="D4047" s="546">
        <v>46052</v>
      </c>
      <c r="E4047" s="171" t="str">
        <f t="shared" si="63"/>
        <v>2026</v>
      </c>
      <c r="F4047" s="547">
        <v>19952858</v>
      </c>
      <c r="G4047" s="548">
        <v>0.19</v>
      </c>
      <c r="H4047" s="547">
        <v>16767107.560000001</v>
      </c>
      <c r="I4047" s="545" t="s">
        <v>12757</v>
      </c>
      <c r="J4047" s="545" t="s">
        <v>13307</v>
      </c>
      <c r="K4047" s="545" t="s">
        <v>17319</v>
      </c>
      <c r="L4047" s="545"/>
      <c r="M4047" s="548" t="s">
        <v>13758</v>
      </c>
      <c r="N4047" s="545" t="s">
        <v>13413</v>
      </c>
      <c r="O4047" s="545"/>
      <c r="P4047" s="549">
        <v>13384</v>
      </c>
      <c r="Q4047" s="549">
        <v>1</v>
      </c>
      <c r="R4047" s="549">
        <v>154</v>
      </c>
      <c r="S4047" s="548">
        <v>2228</v>
      </c>
      <c r="T4047" s="548"/>
      <c r="U4047" s="99"/>
    </row>
    <row r="4048" spans="1:21" ht="19.5" customHeight="1">
      <c r="A4048" s="545">
        <v>13373</v>
      </c>
      <c r="B4048" s="545" t="s">
        <v>13058</v>
      </c>
      <c r="C4048" s="545" t="s">
        <v>216</v>
      </c>
      <c r="D4048" s="546">
        <v>45147</v>
      </c>
      <c r="E4048" s="171" t="str">
        <f t="shared" si="63"/>
        <v>2023</v>
      </c>
      <c r="F4048" s="547">
        <v>19397000</v>
      </c>
      <c r="G4048" s="548">
        <v>0.19</v>
      </c>
      <c r="H4048" s="547">
        <v>16300000</v>
      </c>
      <c r="I4048" s="545" t="s">
        <v>12757</v>
      </c>
      <c r="J4048" s="545" t="s">
        <v>13296</v>
      </c>
      <c r="K4048" s="545" t="s">
        <v>17320</v>
      </c>
      <c r="L4048" s="545"/>
      <c r="M4048" s="548" t="s">
        <v>13758</v>
      </c>
      <c r="N4048" s="545" t="s">
        <v>13413</v>
      </c>
      <c r="O4048" s="545"/>
      <c r="P4048" s="549">
        <v>13385</v>
      </c>
      <c r="Q4048" s="549">
        <v>1</v>
      </c>
      <c r="R4048" s="549">
        <v>154</v>
      </c>
      <c r="S4048" s="548">
        <v>2218</v>
      </c>
      <c r="T4048" s="548"/>
      <c r="U4048" s="99"/>
    </row>
    <row r="4049" spans="1:21" ht="19.5" customHeight="1">
      <c r="A4049" s="545">
        <v>13374</v>
      </c>
      <c r="B4049" s="545" t="s">
        <v>13059</v>
      </c>
      <c r="C4049" s="545" t="s">
        <v>216</v>
      </c>
      <c r="D4049" s="546">
        <v>45147</v>
      </c>
      <c r="E4049" s="171" t="str">
        <f t="shared" si="63"/>
        <v>2023</v>
      </c>
      <c r="F4049" s="547">
        <v>629838</v>
      </c>
      <c r="G4049" s="548">
        <v>0.19</v>
      </c>
      <c r="H4049" s="547">
        <v>529275.63</v>
      </c>
      <c r="I4049" s="545" t="s">
        <v>12757</v>
      </c>
      <c r="J4049" s="545" t="s">
        <v>13298</v>
      </c>
      <c r="K4049" s="545" t="s">
        <v>17321</v>
      </c>
      <c r="L4049" s="545"/>
      <c r="M4049" s="548" t="s">
        <v>13758</v>
      </c>
      <c r="N4049" s="545" t="s">
        <v>13413</v>
      </c>
      <c r="O4049" s="545"/>
      <c r="P4049" s="549">
        <v>13386</v>
      </c>
      <c r="Q4049" s="549">
        <v>1</v>
      </c>
      <c r="R4049" s="549">
        <v>154</v>
      </c>
      <c r="S4049" s="548">
        <v>1012</v>
      </c>
      <c r="T4049" s="548"/>
      <c r="U4049" s="99"/>
    </row>
    <row r="4050" spans="1:21" ht="19.5" customHeight="1">
      <c r="A4050" s="545">
        <v>13375</v>
      </c>
      <c r="B4050" s="545" t="s">
        <v>13060</v>
      </c>
      <c r="C4050" s="545" t="s">
        <v>216</v>
      </c>
      <c r="D4050" s="546">
        <v>46052</v>
      </c>
      <c r="E4050" s="171" t="str">
        <f t="shared" si="63"/>
        <v>2026</v>
      </c>
      <c r="F4050" s="547">
        <v>9097</v>
      </c>
      <c r="G4050" s="548">
        <v>0.19</v>
      </c>
      <c r="H4050" s="547">
        <v>7644.54</v>
      </c>
      <c r="I4050" s="545" t="s">
        <v>12657</v>
      </c>
      <c r="J4050" s="545" t="s">
        <v>13307</v>
      </c>
      <c r="K4050" s="545" t="s">
        <v>13060</v>
      </c>
      <c r="L4050" s="545"/>
      <c r="M4050" s="548" t="s">
        <v>13758</v>
      </c>
      <c r="N4050" s="545" t="s">
        <v>13413</v>
      </c>
      <c r="O4050" s="545"/>
      <c r="P4050" s="549">
        <v>13387</v>
      </c>
      <c r="Q4050" s="549">
        <v>1</v>
      </c>
      <c r="R4050" s="549">
        <v>153</v>
      </c>
      <c r="S4050" s="548">
        <v>2228</v>
      </c>
      <c r="T4050" s="548"/>
      <c r="U4050" s="99"/>
    </row>
    <row r="4051" spans="1:21" ht="19.5" customHeight="1">
      <c r="A4051" s="545">
        <v>13376</v>
      </c>
      <c r="B4051" s="545" t="s">
        <v>12780</v>
      </c>
      <c r="C4051" s="545" t="s">
        <v>216</v>
      </c>
      <c r="D4051" s="546">
        <v>45147</v>
      </c>
      <c r="E4051" s="171" t="str">
        <f t="shared" si="63"/>
        <v>2023</v>
      </c>
      <c r="F4051" s="547">
        <v>1210230</v>
      </c>
      <c r="G4051" s="548">
        <v>0.19</v>
      </c>
      <c r="H4051" s="547">
        <v>1017000</v>
      </c>
      <c r="I4051" s="545" t="s">
        <v>12686</v>
      </c>
      <c r="J4051" s="545" t="s">
        <v>13296</v>
      </c>
      <c r="K4051" s="545" t="s">
        <v>17322</v>
      </c>
      <c r="L4051" s="545"/>
      <c r="M4051" s="548" t="s">
        <v>13758</v>
      </c>
      <c r="N4051" s="545" t="s">
        <v>13413</v>
      </c>
      <c r="O4051" s="545"/>
      <c r="P4051" s="549">
        <v>13388</v>
      </c>
      <c r="Q4051" s="549">
        <v>1</v>
      </c>
      <c r="R4051" s="549">
        <v>131</v>
      </c>
      <c r="S4051" s="548">
        <v>2218</v>
      </c>
      <c r="T4051" s="548"/>
      <c r="U4051" s="99"/>
    </row>
    <row r="4052" spans="1:21" ht="19.5" customHeight="1">
      <c r="A4052" s="545">
        <v>13377</v>
      </c>
      <c r="B4052" s="545" t="s">
        <v>13061</v>
      </c>
      <c r="C4052" s="545" t="s">
        <v>216</v>
      </c>
      <c r="D4052" s="546">
        <v>45147</v>
      </c>
      <c r="E4052" s="171" t="str">
        <f t="shared" si="63"/>
        <v>2023</v>
      </c>
      <c r="F4052" s="547">
        <v>2612050</v>
      </c>
      <c r="G4052" s="548">
        <v>0.19</v>
      </c>
      <c r="H4052" s="547">
        <v>2195000</v>
      </c>
      <c r="I4052" s="545" t="s">
        <v>12686</v>
      </c>
      <c r="J4052" s="545" t="s">
        <v>13296</v>
      </c>
      <c r="K4052" s="545" t="s">
        <v>17323</v>
      </c>
      <c r="L4052" s="545"/>
      <c r="M4052" s="548" t="s">
        <v>13758</v>
      </c>
      <c r="N4052" s="545" t="s">
        <v>13413</v>
      </c>
      <c r="O4052" s="545"/>
      <c r="P4052" s="549">
        <v>13389</v>
      </c>
      <c r="Q4052" s="549">
        <v>1</v>
      </c>
      <c r="R4052" s="549">
        <v>131</v>
      </c>
      <c r="S4052" s="548">
        <v>2218</v>
      </c>
      <c r="T4052" s="548"/>
      <c r="U4052" s="99"/>
    </row>
    <row r="4053" spans="1:21" ht="19.5" customHeight="1">
      <c r="A4053" s="545">
        <v>13378</v>
      </c>
      <c r="B4053" s="545" t="s">
        <v>13062</v>
      </c>
      <c r="C4053" s="545" t="s">
        <v>216</v>
      </c>
      <c r="D4053" s="546">
        <v>45147</v>
      </c>
      <c r="E4053" s="171" t="str">
        <f t="shared" si="63"/>
        <v>2023</v>
      </c>
      <c r="F4053" s="547">
        <v>3103520</v>
      </c>
      <c r="G4053" s="548">
        <v>0.19</v>
      </c>
      <c r="H4053" s="547">
        <v>2608000</v>
      </c>
      <c r="I4053" s="545" t="s">
        <v>12686</v>
      </c>
      <c r="J4053" s="545" t="s">
        <v>13296</v>
      </c>
      <c r="K4053" s="545" t="s">
        <v>17324</v>
      </c>
      <c r="L4053" s="545"/>
      <c r="M4053" s="548" t="s">
        <v>13758</v>
      </c>
      <c r="N4053" s="545" t="s">
        <v>13413</v>
      </c>
      <c r="O4053" s="545"/>
      <c r="P4053" s="549">
        <v>13390</v>
      </c>
      <c r="Q4053" s="549">
        <v>1</v>
      </c>
      <c r="R4053" s="549">
        <v>131</v>
      </c>
      <c r="S4053" s="548">
        <v>2218</v>
      </c>
      <c r="T4053" s="548"/>
      <c r="U4053" s="99"/>
    </row>
    <row r="4054" spans="1:21" ht="19.5" customHeight="1">
      <c r="A4054" s="545">
        <v>13379</v>
      </c>
      <c r="B4054" s="545" t="s">
        <v>9967</v>
      </c>
      <c r="C4054" s="545" t="s">
        <v>216</v>
      </c>
      <c r="D4054" s="546">
        <v>45147</v>
      </c>
      <c r="E4054" s="171" t="str">
        <f t="shared" si="63"/>
        <v>2023</v>
      </c>
      <c r="F4054" s="547">
        <v>244780</v>
      </c>
      <c r="G4054" s="548">
        <v>0.19</v>
      </c>
      <c r="H4054" s="547">
        <v>205697.48</v>
      </c>
      <c r="I4054" s="545" t="s">
        <v>12715</v>
      </c>
      <c r="J4054" s="545" t="s">
        <v>13296</v>
      </c>
      <c r="K4054" s="545" t="s">
        <v>9967</v>
      </c>
      <c r="L4054" s="545"/>
      <c r="M4054" s="548" t="s">
        <v>13758</v>
      </c>
      <c r="N4054" s="545" t="s">
        <v>13413</v>
      </c>
      <c r="O4054" s="545"/>
      <c r="P4054" s="549">
        <v>13391</v>
      </c>
      <c r="Q4054" s="549">
        <v>1</v>
      </c>
      <c r="R4054" s="549">
        <v>129</v>
      </c>
      <c r="S4054" s="548">
        <v>2218</v>
      </c>
      <c r="T4054" s="548"/>
      <c r="U4054" s="99"/>
    </row>
    <row r="4055" spans="1:21" ht="19.5" customHeight="1">
      <c r="A4055" s="545">
        <v>13380</v>
      </c>
      <c r="B4055" s="545" t="s">
        <v>9966</v>
      </c>
      <c r="C4055" s="545" t="s">
        <v>216</v>
      </c>
      <c r="D4055" s="546">
        <v>45147</v>
      </c>
      <c r="E4055" s="171" t="str">
        <f t="shared" si="63"/>
        <v>2023</v>
      </c>
      <c r="F4055" s="547">
        <v>200832</v>
      </c>
      <c r="G4055" s="548">
        <v>0.19</v>
      </c>
      <c r="H4055" s="547">
        <v>168766.39</v>
      </c>
      <c r="I4055" s="545" t="s">
        <v>12715</v>
      </c>
      <c r="J4055" s="545" t="s">
        <v>13298</v>
      </c>
      <c r="K4055" s="545" t="s">
        <v>9966</v>
      </c>
      <c r="L4055" s="545"/>
      <c r="M4055" s="548" t="s">
        <v>13758</v>
      </c>
      <c r="N4055" s="545" t="s">
        <v>13413</v>
      </c>
      <c r="O4055" s="545"/>
      <c r="P4055" s="549">
        <v>13392</v>
      </c>
      <c r="Q4055" s="549">
        <v>1</v>
      </c>
      <c r="R4055" s="549">
        <v>129</v>
      </c>
      <c r="S4055" s="548">
        <v>1012</v>
      </c>
      <c r="T4055" s="548"/>
      <c r="U4055" s="99"/>
    </row>
    <row r="4056" spans="1:21" ht="19.5" customHeight="1">
      <c r="A4056" s="545">
        <v>13381</v>
      </c>
      <c r="B4056" s="545" t="s">
        <v>13063</v>
      </c>
      <c r="C4056" s="545" t="s">
        <v>216</v>
      </c>
      <c r="D4056" s="546">
        <v>45148</v>
      </c>
      <c r="E4056" s="171" t="str">
        <f t="shared" si="63"/>
        <v>2023</v>
      </c>
      <c r="F4056" s="547">
        <v>5188400</v>
      </c>
      <c r="G4056" s="548">
        <v>0.19</v>
      </c>
      <c r="H4056" s="547">
        <v>4360000</v>
      </c>
      <c r="I4056" s="545" t="s">
        <v>12758</v>
      </c>
      <c r="J4056" s="545" t="s">
        <v>13296</v>
      </c>
      <c r="K4056" s="545" t="s">
        <v>17325</v>
      </c>
      <c r="L4056" s="545"/>
      <c r="M4056" s="548" t="s">
        <v>13758</v>
      </c>
      <c r="N4056" s="545" t="s">
        <v>13413</v>
      </c>
      <c r="O4056" s="545"/>
      <c r="P4056" s="549">
        <v>13394</v>
      </c>
      <c r="Q4056" s="549">
        <v>1</v>
      </c>
      <c r="R4056" s="549">
        <v>164</v>
      </c>
      <c r="S4056" s="548">
        <v>2218</v>
      </c>
      <c r="T4056" s="548"/>
      <c r="U4056" s="99"/>
    </row>
    <row r="4057" spans="1:21" ht="19.5" customHeight="1">
      <c r="A4057" s="545">
        <v>13382</v>
      </c>
      <c r="B4057" s="545" t="s">
        <v>13064</v>
      </c>
      <c r="C4057" s="545" t="s">
        <v>216</v>
      </c>
      <c r="D4057" s="546">
        <v>45148</v>
      </c>
      <c r="E4057" s="171" t="str">
        <f t="shared" si="63"/>
        <v>2023</v>
      </c>
      <c r="F4057" s="547">
        <v>2283033</v>
      </c>
      <c r="G4057" s="548">
        <v>0.19</v>
      </c>
      <c r="H4057" s="547">
        <v>1918515.13</v>
      </c>
      <c r="I4057" s="545" t="s">
        <v>12758</v>
      </c>
      <c r="J4057" s="545" t="s">
        <v>13296</v>
      </c>
      <c r="K4057" s="545" t="s">
        <v>17326</v>
      </c>
      <c r="L4057" s="545"/>
      <c r="M4057" s="548" t="s">
        <v>13758</v>
      </c>
      <c r="N4057" s="545" t="s">
        <v>13413</v>
      </c>
      <c r="O4057" s="545"/>
      <c r="P4057" s="549">
        <v>13395</v>
      </c>
      <c r="Q4057" s="549">
        <v>1</v>
      </c>
      <c r="R4057" s="549">
        <v>164</v>
      </c>
      <c r="S4057" s="548">
        <v>2218</v>
      </c>
      <c r="T4057" s="548"/>
      <c r="U4057" s="99"/>
    </row>
    <row r="4058" spans="1:21" ht="19.5" customHeight="1">
      <c r="A4058" s="545">
        <v>13383</v>
      </c>
      <c r="B4058" s="545" t="s">
        <v>13065</v>
      </c>
      <c r="C4058" s="545" t="s">
        <v>216</v>
      </c>
      <c r="D4058" s="546">
        <v>46052</v>
      </c>
      <c r="E4058" s="171" t="str">
        <f t="shared" si="63"/>
        <v>2026</v>
      </c>
      <c r="F4058" s="547">
        <v>23512</v>
      </c>
      <c r="G4058" s="548">
        <v>0</v>
      </c>
      <c r="H4058" s="547">
        <v>23512</v>
      </c>
      <c r="I4058" s="545" t="s">
        <v>12766</v>
      </c>
      <c r="J4058" s="545" t="s">
        <v>13307</v>
      </c>
      <c r="K4058" s="545" t="s">
        <v>17327</v>
      </c>
      <c r="L4058" s="545"/>
      <c r="M4058" s="548" t="s">
        <v>13758</v>
      </c>
      <c r="N4058" s="545" t="s">
        <v>13413</v>
      </c>
      <c r="O4058" s="545"/>
      <c r="P4058" s="549">
        <v>13396</v>
      </c>
      <c r="Q4058" s="549">
        <v>1</v>
      </c>
      <c r="R4058" s="549">
        <v>172</v>
      </c>
      <c r="S4058" s="548">
        <v>2228</v>
      </c>
      <c r="T4058" s="548"/>
      <c r="U4058" s="99"/>
    </row>
    <row r="4059" spans="1:21" ht="19.5" customHeight="1">
      <c r="A4059" s="545">
        <v>13384</v>
      </c>
      <c r="B4059" s="545" t="s">
        <v>13066</v>
      </c>
      <c r="C4059" s="545" t="s">
        <v>216</v>
      </c>
      <c r="D4059" s="546">
        <v>46052</v>
      </c>
      <c r="E4059" s="171" t="str">
        <f t="shared" si="63"/>
        <v>2026</v>
      </c>
      <c r="F4059" s="547">
        <v>14459</v>
      </c>
      <c r="G4059" s="548">
        <v>0</v>
      </c>
      <c r="H4059" s="547">
        <v>14459</v>
      </c>
      <c r="I4059" s="545" t="s">
        <v>12766</v>
      </c>
      <c r="J4059" s="545" t="s">
        <v>13307</v>
      </c>
      <c r="K4059" s="545" t="s">
        <v>13066</v>
      </c>
      <c r="L4059" s="545"/>
      <c r="M4059" s="548" t="s">
        <v>13758</v>
      </c>
      <c r="N4059" s="545" t="s">
        <v>13413</v>
      </c>
      <c r="O4059" s="545"/>
      <c r="P4059" s="549">
        <v>13397</v>
      </c>
      <c r="Q4059" s="549">
        <v>1</v>
      </c>
      <c r="R4059" s="549">
        <v>172</v>
      </c>
      <c r="S4059" s="548">
        <v>2228</v>
      </c>
      <c r="T4059" s="548"/>
      <c r="U4059" s="99"/>
    </row>
    <row r="4060" spans="1:21" ht="19.5" customHeight="1">
      <c r="A4060" s="545">
        <v>13385</v>
      </c>
      <c r="B4060" s="545" t="s">
        <v>13067</v>
      </c>
      <c r="C4060" s="545" t="s">
        <v>221</v>
      </c>
      <c r="D4060" s="546">
        <v>46052</v>
      </c>
      <c r="E4060" s="171" t="str">
        <f t="shared" si="63"/>
        <v>2026</v>
      </c>
      <c r="F4060" s="547">
        <v>17776</v>
      </c>
      <c r="G4060" s="548">
        <v>0</v>
      </c>
      <c r="H4060" s="547">
        <v>17776</v>
      </c>
      <c r="I4060" s="545" t="s">
        <v>12766</v>
      </c>
      <c r="J4060" s="545" t="s">
        <v>13307</v>
      </c>
      <c r="K4060" s="545" t="s">
        <v>17328</v>
      </c>
      <c r="L4060" s="545"/>
      <c r="M4060" s="548" t="s">
        <v>13758</v>
      </c>
      <c r="N4060" s="545" t="s">
        <v>13413</v>
      </c>
      <c r="O4060" s="545"/>
      <c r="P4060" s="549">
        <v>13398</v>
      </c>
      <c r="Q4060" s="549">
        <v>1</v>
      </c>
      <c r="R4060" s="549">
        <v>172</v>
      </c>
      <c r="S4060" s="548">
        <v>2228</v>
      </c>
      <c r="T4060" s="548"/>
      <c r="U4060" s="99"/>
    </row>
    <row r="4061" spans="1:21" ht="19.5" customHeight="1">
      <c r="A4061" s="545">
        <v>13386</v>
      </c>
      <c r="B4061" s="545" t="s">
        <v>13068</v>
      </c>
      <c r="C4061" s="545" t="s">
        <v>221</v>
      </c>
      <c r="D4061" s="546">
        <v>46052</v>
      </c>
      <c r="E4061" s="171" t="str">
        <f t="shared" si="63"/>
        <v>2026</v>
      </c>
      <c r="F4061" s="547">
        <v>11620</v>
      </c>
      <c r="G4061" s="548">
        <v>0</v>
      </c>
      <c r="H4061" s="547">
        <v>11620</v>
      </c>
      <c r="I4061" s="545" t="s">
        <v>12766</v>
      </c>
      <c r="J4061" s="545" t="s">
        <v>13307</v>
      </c>
      <c r="K4061" s="545" t="s">
        <v>13068</v>
      </c>
      <c r="L4061" s="545"/>
      <c r="M4061" s="548" t="s">
        <v>13758</v>
      </c>
      <c r="N4061" s="545" t="s">
        <v>13413</v>
      </c>
      <c r="O4061" s="545"/>
      <c r="P4061" s="549">
        <v>13399</v>
      </c>
      <c r="Q4061" s="549">
        <v>1</v>
      </c>
      <c r="R4061" s="549">
        <v>172</v>
      </c>
      <c r="S4061" s="548">
        <v>2228</v>
      </c>
      <c r="T4061" s="548"/>
      <c r="U4061" s="99"/>
    </row>
    <row r="4062" spans="1:21" ht="19.5" customHeight="1">
      <c r="A4062" s="545">
        <v>13387</v>
      </c>
      <c r="B4062" s="545" t="s">
        <v>13069</v>
      </c>
      <c r="C4062" s="545" t="s">
        <v>216</v>
      </c>
      <c r="D4062" s="546">
        <v>45148</v>
      </c>
      <c r="E4062" s="171" t="str">
        <f t="shared" si="63"/>
        <v>2023</v>
      </c>
      <c r="F4062" s="547">
        <v>59500000</v>
      </c>
      <c r="G4062" s="548">
        <v>0.19</v>
      </c>
      <c r="H4062" s="547">
        <v>50000000</v>
      </c>
      <c r="I4062" s="545" t="s">
        <v>12753</v>
      </c>
      <c r="J4062" s="545" t="s">
        <v>13296</v>
      </c>
      <c r="K4062" s="545" t="s">
        <v>17329</v>
      </c>
      <c r="L4062" s="545"/>
      <c r="M4062" s="548" t="s">
        <v>13758</v>
      </c>
      <c r="N4062" s="545" t="s">
        <v>13413</v>
      </c>
      <c r="O4062" s="545"/>
      <c r="P4062" s="549">
        <v>13400</v>
      </c>
      <c r="Q4062" s="549">
        <v>1</v>
      </c>
      <c r="R4062" s="549">
        <v>165</v>
      </c>
      <c r="S4062" s="548">
        <v>2218</v>
      </c>
      <c r="T4062" s="548"/>
      <c r="U4062" s="99"/>
    </row>
    <row r="4063" spans="1:21" ht="19.5" customHeight="1">
      <c r="A4063" s="545">
        <v>13388</v>
      </c>
      <c r="B4063" s="545" t="s">
        <v>13070</v>
      </c>
      <c r="C4063" s="545" t="s">
        <v>4552</v>
      </c>
      <c r="D4063" s="546">
        <v>45148</v>
      </c>
      <c r="E4063" s="171" t="str">
        <f t="shared" si="63"/>
        <v>2023</v>
      </c>
      <c r="F4063" s="547">
        <v>51427807</v>
      </c>
      <c r="G4063" s="548">
        <v>0.19</v>
      </c>
      <c r="H4063" s="547">
        <v>43216644.539999999</v>
      </c>
      <c r="I4063" s="545" t="s">
        <v>12657</v>
      </c>
      <c r="J4063" s="545" t="s">
        <v>13296</v>
      </c>
      <c r="K4063" s="545" t="s">
        <v>17330</v>
      </c>
      <c r="L4063" s="545"/>
      <c r="M4063" s="548" t="s">
        <v>13758</v>
      </c>
      <c r="N4063" s="545" t="s">
        <v>13413</v>
      </c>
      <c r="O4063" s="545"/>
      <c r="P4063" s="549">
        <v>13401</v>
      </c>
      <c r="Q4063" s="549">
        <v>1</v>
      </c>
      <c r="R4063" s="549">
        <v>69</v>
      </c>
      <c r="S4063" s="548">
        <v>2218</v>
      </c>
      <c r="T4063" s="548"/>
      <c r="U4063" s="99"/>
    </row>
    <row r="4064" spans="1:21" ht="19.5" customHeight="1">
      <c r="A4064" s="545">
        <v>13389</v>
      </c>
      <c r="B4064" s="545" t="s">
        <v>13071</v>
      </c>
      <c r="C4064" s="545" t="s">
        <v>216</v>
      </c>
      <c r="D4064" s="546">
        <v>45148</v>
      </c>
      <c r="E4064" s="171" t="str">
        <f t="shared" si="63"/>
        <v>2023</v>
      </c>
      <c r="F4064" s="547">
        <v>10500</v>
      </c>
      <c r="G4064" s="548">
        <v>0.19</v>
      </c>
      <c r="H4064" s="547">
        <v>8823.5300000000007</v>
      </c>
      <c r="I4064" s="545" t="s">
        <v>12646</v>
      </c>
      <c r="J4064" s="545" t="s">
        <v>13296</v>
      </c>
      <c r="K4064" s="545" t="s">
        <v>13071</v>
      </c>
      <c r="L4064" s="545"/>
      <c r="M4064" s="548" t="s">
        <v>13758</v>
      </c>
      <c r="N4064" s="545" t="s">
        <v>13413</v>
      </c>
      <c r="O4064" s="545"/>
      <c r="P4064" s="549">
        <v>13402</v>
      </c>
      <c r="Q4064" s="549">
        <v>1</v>
      </c>
      <c r="R4064" s="549">
        <v>65</v>
      </c>
      <c r="S4064" s="548">
        <v>2218</v>
      </c>
      <c r="T4064" s="548"/>
      <c r="U4064" s="99"/>
    </row>
    <row r="4065" spans="1:21" ht="19.5" customHeight="1">
      <c r="A4065" s="545">
        <v>13390</v>
      </c>
      <c r="B4065" s="545" t="s">
        <v>13072</v>
      </c>
      <c r="C4065" s="545" t="s">
        <v>216</v>
      </c>
      <c r="D4065" s="546">
        <v>46052</v>
      </c>
      <c r="E4065" s="171" t="str">
        <f t="shared" si="63"/>
        <v>2026</v>
      </c>
      <c r="F4065" s="547">
        <v>29441</v>
      </c>
      <c r="G4065" s="548">
        <v>0</v>
      </c>
      <c r="H4065" s="547">
        <v>29441</v>
      </c>
      <c r="I4065" s="545" t="s">
        <v>12766</v>
      </c>
      <c r="J4065" s="545" t="s">
        <v>13307</v>
      </c>
      <c r="K4065" s="545" t="s">
        <v>13072</v>
      </c>
      <c r="L4065" s="545"/>
      <c r="M4065" s="548" t="s">
        <v>13758</v>
      </c>
      <c r="N4065" s="545" t="s">
        <v>13413</v>
      </c>
      <c r="O4065" s="545"/>
      <c r="P4065" s="549">
        <v>13403</v>
      </c>
      <c r="Q4065" s="549">
        <v>1</v>
      </c>
      <c r="R4065" s="549">
        <v>172</v>
      </c>
      <c r="S4065" s="548">
        <v>2228</v>
      </c>
      <c r="T4065" s="548"/>
      <c r="U4065" s="99"/>
    </row>
    <row r="4066" spans="1:21" ht="19.5" customHeight="1">
      <c r="A4066" s="545">
        <v>13391</v>
      </c>
      <c r="B4066" s="545" t="s">
        <v>13073</v>
      </c>
      <c r="C4066" s="545" t="s">
        <v>216</v>
      </c>
      <c r="D4066" s="546">
        <v>46052</v>
      </c>
      <c r="E4066" s="171" t="str">
        <f t="shared" si="63"/>
        <v>2026</v>
      </c>
      <c r="F4066" s="547">
        <v>23534</v>
      </c>
      <c r="G4066" s="548">
        <v>0</v>
      </c>
      <c r="H4066" s="547">
        <v>23534</v>
      </c>
      <c r="I4066" s="545" t="s">
        <v>12766</v>
      </c>
      <c r="J4066" s="545" t="s">
        <v>13307</v>
      </c>
      <c r="K4066" s="545" t="s">
        <v>13073</v>
      </c>
      <c r="L4066" s="545"/>
      <c r="M4066" s="548" t="s">
        <v>13758</v>
      </c>
      <c r="N4066" s="545" t="s">
        <v>13413</v>
      </c>
      <c r="O4066" s="545"/>
      <c r="P4066" s="549">
        <v>13405</v>
      </c>
      <c r="Q4066" s="549">
        <v>1</v>
      </c>
      <c r="R4066" s="549">
        <v>172</v>
      </c>
      <c r="S4066" s="548">
        <v>2228</v>
      </c>
      <c r="T4066" s="548"/>
      <c r="U4066" s="99"/>
    </row>
    <row r="4067" spans="1:21" ht="19.5" customHeight="1">
      <c r="A4067" s="545">
        <v>13392</v>
      </c>
      <c r="B4067" s="545" t="s">
        <v>13074</v>
      </c>
      <c r="C4067" s="545" t="s">
        <v>216</v>
      </c>
      <c r="D4067" s="546">
        <v>46052</v>
      </c>
      <c r="E4067" s="171" t="str">
        <f t="shared" si="63"/>
        <v>2026</v>
      </c>
      <c r="F4067" s="547">
        <v>3886</v>
      </c>
      <c r="G4067" s="548">
        <v>0</v>
      </c>
      <c r="H4067" s="547">
        <v>3886</v>
      </c>
      <c r="I4067" s="545" t="s">
        <v>12766</v>
      </c>
      <c r="J4067" s="545" t="s">
        <v>13307</v>
      </c>
      <c r="K4067" s="545" t="s">
        <v>13074</v>
      </c>
      <c r="L4067" s="545"/>
      <c r="M4067" s="548" t="s">
        <v>13758</v>
      </c>
      <c r="N4067" s="545" t="s">
        <v>13413</v>
      </c>
      <c r="O4067" s="545"/>
      <c r="P4067" s="549">
        <v>13406</v>
      </c>
      <c r="Q4067" s="549">
        <v>1</v>
      </c>
      <c r="R4067" s="549">
        <v>172</v>
      </c>
      <c r="S4067" s="548">
        <v>2228</v>
      </c>
      <c r="T4067" s="548"/>
      <c r="U4067" s="99"/>
    </row>
    <row r="4068" spans="1:21" ht="19.5" customHeight="1">
      <c r="A4068" s="545">
        <v>13393</v>
      </c>
      <c r="B4068" s="545" t="s">
        <v>13075</v>
      </c>
      <c r="C4068" s="545" t="s">
        <v>216</v>
      </c>
      <c r="D4068" s="546">
        <v>45154</v>
      </c>
      <c r="E4068" s="171" t="str">
        <f t="shared" si="63"/>
        <v>2023</v>
      </c>
      <c r="F4068" s="547">
        <v>211124</v>
      </c>
      <c r="G4068" s="548">
        <v>0.19</v>
      </c>
      <c r="H4068" s="547">
        <v>177415.13</v>
      </c>
      <c r="I4068" s="545" t="s">
        <v>12709</v>
      </c>
      <c r="J4068" s="545" t="s">
        <v>13296</v>
      </c>
      <c r="K4068" s="545" t="s">
        <v>17331</v>
      </c>
      <c r="L4068" s="545"/>
      <c r="M4068" s="548" t="s">
        <v>13758</v>
      </c>
      <c r="N4068" s="545" t="s">
        <v>13413</v>
      </c>
      <c r="O4068" s="545"/>
      <c r="P4068" s="549">
        <v>13407</v>
      </c>
      <c r="Q4068" s="549">
        <v>1</v>
      </c>
      <c r="R4068" s="549">
        <v>124</v>
      </c>
      <c r="S4068" s="548">
        <v>2218</v>
      </c>
      <c r="T4068" s="548"/>
      <c r="U4068" s="99"/>
    </row>
    <row r="4069" spans="1:21" ht="19.5" customHeight="1">
      <c r="A4069" s="545">
        <v>13394</v>
      </c>
      <c r="B4069" s="545" t="s">
        <v>13076</v>
      </c>
      <c r="C4069" s="545" t="s">
        <v>209</v>
      </c>
      <c r="D4069" s="546">
        <v>45161</v>
      </c>
      <c r="E4069" s="171" t="str">
        <f t="shared" si="63"/>
        <v>2023</v>
      </c>
      <c r="F4069" s="547">
        <v>101423.7</v>
      </c>
      <c r="G4069" s="548">
        <v>0.19</v>
      </c>
      <c r="H4069" s="547">
        <v>85230</v>
      </c>
      <c r="I4069" s="545" t="s">
        <v>12966</v>
      </c>
      <c r="J4069" s="545" t="s">
        <v>13298</v>
      </c>
      <c r="K4069" s="545" t="s">
        <v>17332</v>
      </c>
      <c r="L4069" s="545"/>
      <c r="M4069" s="548" t="s">
        <v>13758</v>
      </c>
      <c r="N4069" s="545" t="s">
        <v>13413</v>
      </c>
      <c r="O4069" s="545"/>
      <c r="P4069" s="549">
        <v>13419</v>
      </c>
      <c r="Q4069" s="549">
        <v>1</v>
      </c>
      <c r="R4069" s="549">
        <v>41</v>
      </c>
      <c r="S4069" s="548">
        <v>1012</v>
      </c>
      <c r="T4069" s="548"/>
      <c r="U4069" s="99"/>
    </row>
    <row r="4070" spans="1:21" ht="19.5" customHeight="1">
      <c r="A4070" s="545">
        <v>13395</v>
      </c>
      <c r="B4070" s="545" t="s">
        <v>13077</v>
      </c>
      <c r="C4070" s="545" t="s">
        <v>209</v>
      </c>
      <c r="D4070" s="546">
        <v>45161</v>
      </c>
      <c r="E4070" s="171" t="str">
        <f t="shared" si="63"/>
        <v>2023</v>
      </c>
      <c r="F4070" s="547">
        <v>51550.8</v>
      </c>
      <c r="G4070" s="548">
        <v>0.19</v>
      </c>
      <c r="H4070" s="547">
        <v>43320</v>
      </c>
      <c r="I4070" s="545" t="s">
        <v>12966</v>
      </c>
      <c r="J4070" s="545" t="s">
        <v>13298</v>
      </c>
      <c r="K4070" s="545"/>
      <c r="L4070" s="545"/>
      <c r="M4070" s="548" t="s">
        <v>13758</v>
      </c>
      <c r="N4070" s="545" t="s">
        <v>13413</v>
      </c>
      <c r="O4070" s="545"/>
      <c r="P4070" s="549">
        <v>13420</v>
      </c>
      <c r="Q4070" s="549">
        <v>1</v>
      </c>
      <c r="R4070" s="549">
        <v>41</v>
      </c>
      <c r="S4070" s="548">
        <v>1012</v>
      </c>
      <c r="T4070" s="548"/>
      <c r="U4070" s="99"/>
    </row>
    <row r="4071" spans="1:21" ht="19.5" customHeight="1">
      <c r="A4071" s="545">
        <v>13396</v>
      </c>
      <c r="B4071" s="545" t="s">
        <v>13078</v>
      </c>
      <c r="C4071" s="545" t="s">
        <v>311</v>
      </c>
      <c r="D4071" s="546">
        <v>46052</v>
      </c>
      <c r="E4071" s="171" t="str">
        <f t="shared" si="63"/>
        <v>2026</v>
      </c>
      <c r="F4071" s="547">
        <v>793230</v>
      </c>
      <c r="G4071" s="548">
        <v>0.19</v>
      </c>
      <c r="H4071" s="547">
        <v>666579.82999999996</v>
      </c>
      <c r="I4071" s="545" t="s">
        <v>12657</v>
      </c>
      <c r="J4071" s="545" t="s">
        <v>13307</v>
      </c>
      <c r="K4071" s="545"/>
      <c r="L4071" s="545"/>
      <c r="M4071" s="548" t="s">
        <v>13758</v>
      </c>
      <c r="N4071" s="545" t="s">
        <v>13413</v>
      </c>
      <c r="O4071" s="545"/>
      <c r="P4071" s="549">
        <v>13421</v>
      </c>
      <c r="Q4071" s="549">
        <v>1</v>
      </c>
      <c r="R4071" s="549">
        <v>69</v>
      </c>
      <c r="S4071" s="548">
        <v>2228</v>
      </c>
      <c r="T4071" s="548"/>
      <c r="U4071" s="99"/>
    </row>
    <row r="4072" spans="1:21" ht="19.5" customHeight="1">
      <c r="A4072" s="545">
        <v>13397</v>
      </c>
      <c r="B4072" s="545" t="s">
        <v>13079</v>
      </c>
      <c r="C4072" s="545" t="s">
        <v>209</v>
      </c>
      <c r="D4072" s="546">
        <v>45161</v>
      </c>
      <c r="E4072" s="171" t="str">
        <f t="shared" si="63"/>
        <v>2023</v>
      </c>
      <c r="F4072" s="547">
        <v>60993.85</v>
      </c>
      <c r="G4072" s="548">
        <v>0.19</v>
      </c>
      <c r="H4072" s="547">
        <v>51255.34</v>
      </c>
      <c r="I4072" s="545" t="s">
        <v>12719</v>
      </c>
      <c r="J4072" s="545" t="s">
        <v>13298</v>
      </c>
      <c r="K4072" s="545"/>
      <c r="L4072" s="545"/>
      <c r="M4072" s="548" t="s">
        <v>13758</v>
      </c>
      <c r="N4072" s="545" t="s">
        <v>13413</v>
      </c>
      <c r="O4072" s="545"/>
      <c r="P4072" s="549">
        <v>13422</v>
      </c>
      <c r="Q4072" s="549">
        <v>1</v>
      </c>
      <c r="R4072" s="549">
        <v>157</v>
      </c>
      <c r="S4072" s="548">
        <v>1012</v>
      </c>
      <c r="T4072" s="548"/>
      <c r="U4072" s="99"/>
    </row>
    <row r="4073" spans="1:21" ht="19.5" customHeight="1">
      <c r="A4073" s="545">
        <v>13398</v>
      </c>
      <c r="B4073" s="545" t="s">
        <v>13080</v>
      </c>
      <c r="C4073" s="545" t="s">
        <v>216</v>
      </c>
      <c r="D4073" s="546">
        <v>46052</v>
      </c>
      <c r="E4073" s="171" t="str">
        <f t="shared" si="63"/>
        <v>2026</v>
      </c>
      <c r="F4073" s="547">
        <v>37466</v>
      </c>
      <c r="G4073" s="548">
        <v>0.19</v>
      </c>
      <c r="H4073" s="547">
        <v>31484.03</v>
      </c>
      <c r="I4073" s="545" t="s">
        <v>12657</v>
      </c>
      <c r="J4073" s="545" t="s">
        <v>13307</v>
      </c>
      <c r="K4073" s="545" t="s">
        <v>17333</v>
      </c>
      <c r="L4073" s="545"/>
      <c r="M4073" s="548" t="s">
        <v>13758</v>
      </c>
      <c r="N4073" s="545" t="s">
        <v>13413</v>
      </c>
      <c r="O4073" s="545"/>
      <c r="P4073" s="549">
        <v>13413</v>
      </c>
      <c r="Q4073" s="549">
        <v>1</v>
      </c>
      <c r="R4073" s="549">
        <v>153</v>
      </c>
      <c r="S4073" s="548">
        <v>2228</v>
      </c>
      <c r="T4073" s="548"/>
      <c r="U4073" s="99"/>
    </row>
    <row r="4074" spans="1:21" ht="19.5" customHeight="1">
      <c r="A4074" s="545">
        <v>13399</v>
      </c>
      <c r="B4074" s="545" t="s">
        <v>13081</v>
      </c>
      <c r="C4074" s="545" t="s">
        <v>216</v>
      </c>
      <c r="D4074" s="546">
        <v>46052</v>
      </c>
      <c r="E4074" s="171" t="str">
        <f t="shared" si="63"/>
        <v>2026</v>
      </c>
      <c r="F4074" s="547">
        <v>471621</v>
      </c>
      <c r="G4074" s="548">
        <v>0.19</v>
      </c>
      <c r="H4074" s="547">
        <v>396320.17</v>
      </c>
      <c r="I4074" s="545" t="s">
        <v>12657</v>
      </c>
      <c r="J4074" s="545" t="s">
        <v>13307</v>
      </c>
      <c r="K4074" s="545"/>
      <c r="L4074" s="545"/>
      <c r="M4074" s="548" t="s">
        <v>13758</v>
      </c>
      <c r="N4074" s="545" t="s">
        <v>13413</v>
      </c>
      <c r="O4074" s="545"/>
      <c r="P4074" s="549">
        <v>13423</v>
      </c>
      <c r="Q4074" s="549">
        <v>1</v>
      </c>
      <c r="R4074" s="549">
        <v>69</v>
      </c>
      <c r="S4074" s="548">
        <v>2228</v>
      </c>
      <c r="T4074" s="548"/>
      <c r="U4074" s="99"/>
    </row>
    <row r="4075" spans="1:21" ht="19.5" customHeight="1">
      <c r="A4075" s="545">
        <v>13400</v>
      </c>
      <c r="B4075" s="545" t="s">
        <v>13082</v>
      </c>
      <c r="C4075" s="545" t="s">
        <v>216</v>
      </c>
      <c r="D4075" s="546">
        <v>46052</v>
      </c>
      <c r="E4075" s="171" t="str">
        <f t="shared" si="63"/>
        <v>2026</v>
      </c>
      <c r="F4075" s="547">
        <v>204952</v>
      </c>
      <c r="G4075" s="548">
        <v>0.19</v>
      </c>
      <c r="H4075" s="547">
        <v>172228.57</v>
      </c>
      <c r="I4075" s="545" t="s">
        <v>12657</v>
      </c>
      <c r="J4075" s="545" t="s">
        <v>13307</v>
      </c>
      <c r="K4075" s="545" t="s">
        <v>17334</v>
      </c>
      <c r="L4075" s="545"/>
      <c r="M4075" s="548" t="s">
        <v>13758</v>
      </c>
      <c r="N4075" s="545" t="s">
        <v>13413</v>
      </c>
      <c r="O4075" s="545"/>
      <c r="P4075" s="549">
        <v>13424</v>
      </c>
      <c r="Q4075" s="549">
        <v>1</v>
      </c>
      <c r="R4075" s="549">
        <v>69</v>
      </c>
      <c r="S4075" s="548">
        <v>2228</v>
      </c>
      <c r="T4075" s="548"/>
      <c r="U4075" s="99"/>
    </row>
    <row r="4076" spans="1:21" ht="19.5" customHeight="1">
      <c r="A4076" s="545">
        <v>13401</v>
      </c>
      <c r="B4076" s="545" t="s">
        <v>13083</v>
      </c>
      <c r="C4076" s="545" t="s">
        <v>4479</v>
      </c>
      <c r="D4076" s="546">
        <v>46052</v>
      </c>
      <c r="E4076" s="171" t="str">
        <f t="shared" si="63"/>
        <v>2026</v>
      </c>
      <c r="F4076" s="547">
        <v>116214</v>
      </c>
      <c r="G4076" s="548">
        <v>0.19</v>
      </c>
      <c r="H4076" s="547">
        <v>97658.82</v>
      </c>
      <c r="I4076" s="545" t="s">
        <v>12657</v>
      </c>
      <c r="J4076" s="545" t="s">
        <v>13307</v>
      </c>
      <c r="K4076" s="545"/>
      <c r="L4076" s="545"/>
      <c r="M4076" s="548" t="s">
        <v>13758</v>
      </c>
      <c r="N4076" s="545" t="s">
        <v>13413</v>
      </c>
      <c r="O4076" s="545"/>
      <c r="P4076" s="549">
        <v>13425</v>
      </c>
      <c r="Q4076" s="549">
        <v>1</v>
      </c>
      <c r="R4076" s="549">
        <v>69</v>
      </c>
      <c r="S4076" s="548">
        <v>2228</v>
      </c>
      <c r="T4076" s="548"/>
      <c r="U4076" s="99"/>
    </row>
    <row r="4077" spans="1:21" ht="19.5" customHeight="1">
      <c r="A4077" s="545">
        <v>13402</v>
      </c>
      <c r="B4077" s="545" t="s">
        <v>13084</v>
      </c>
      <c r="C4077" s="545" t="s">
        <v>216</v>
      </c>
      <c r="D4077" s="546">
        <v>46052</v>
      </c>
      <c r="E4077" s="171" t="str">
        <f t="shared" si="63"/>
        <v>2026</v>
      </c>
      <c r="F4077" s="547">
        <v>39084</v>
      </c>
      <c r="G4077" s="548">
        <v>0.19</v>
      </c>
      <c r="H4077" s="547">
        <v>32843.699999999997</v>
      </c>
      <c r="I4077" s="545" t="s">
        <v>12657</v>
      </c>
      <c r="J4077" s="545" t="s">
        <v>13307</v>
      </c>
      <c r="K4077" s="545"/>
      <c r="L4077" s="545"/>
      <c r="M4077" s="548" t="s">
        <v>13758</v>
      </c>
      <c r="N4077" s="545" t="s">
        <v>13413</v>
      </c>
      <c r="O4077" s="545"/>
      <c r="P4077" s="549">
        <v>13426</v>
      </c>
      <c r="Q4077" s="549">
        <v>1</v>
      </c>
      <c r="R4077" s="549">
        <v>69</v>
      </c>
      <c r="S4077" s="548">
        <v>2228</v>
      </c>
      <c r="T4077" s="548"/>
      <c r="U4077" s="99"/>
    </row>
    <row r="4078" spans="1:21" ht="19.5" customHeight="1">
      <c r="A4078" s="545">
        <v>13403</v>
      </c>
      <c r="B4078" s="545" t="s">
        <v>13085</v>
      </c>
      <c r="C4078" s="545" t="s">
        <v>209</v>
      </c>
      <c r="D4078" s="546">
        <v>45161</v>
      </c>
      <c r="E4078" s="171" t="str">
        <f t="shared" si="63"/>
        <v>2023</v>
      </c>
      <c r="F4078" s="547">
        <v>67145.75</v>
      </c>
      <c r="G4078" s="548">
        <v>0.19</v>
      </c>
      <c r="H4078" s="547">
        <v>56425</v>
      </c>
      <c r="I4078" s="545" t="s">
        <v>12719</v>
      </c>
      <c r="J4078" s="545" t="s">
        <v>13298</v>
      </c>
      <c r="K4078" s="545"/>
      <c r="L4078" s="545"/>
      <c r="M4078" s="548" t="s">
        <v>13758</v>
      </c>
      <c r="N4078" s="545" t="s">
        <v>13413</v>
      </c>
      <c r="O4078" s="545"/>
      <c r="P4078" s="549">
        <v>13427</v>
      </c>
      <c r="Q4078" s="549">
        <v>1</v>
      </c>
      <c r="R4078" s="549">
        <v>157</v>
      </c>
      <c r="S4078" s="548">
        <v>1012</v>
      </c>
      <c r="T4078" s="548"/>
      <c r="U4078" s="99"/>
    </row>
    <row r="4079" spans="1:21" ht="19.5" customHeight="1">
      <c r="A4079" s="545">
        <v>13404</v>
      </c>
      <c r="B4079" s="545" t="s">
        <v>13086</v>
      </c>
      <c r="C4079" s="545" t="s">
        <v>903</v>
      </c>
      <c r="D4079" s="546">
        <v>45162</v>
      </c>
      <c r="E4079" s="171" t="str">
        <f t="shared" si="63"/>
        <v>2023</v>
      </c>
      <c r="F4079" s="547">
        <v>27738</v>
      </c>
      <c r="G4079" s="548">
        <v>0.19</v>
      </c>
      <c r="H4079" s="547">
        <v>23309.24</v>
      </c>
      <c r="I4079" s="545" t="s">
        <v>12697</v>
      </c>
      <c r="J4079" s="545" t="s">
        <v>13298</v>
      </c>
      <c r="K4079" s="545"/>
      <c r="L4079" s="545"/>
      <c r="M4079" s="548" t="s">
        <v>13758</v>
      </c>
      <c r="N4079" s="545" t="s">
        <v>13413</v>
      </c>
      <c r="O4079" s="545"/>
      <c r="P4079" s="549">
        <v>13428</v>
      </c>
      <c r="Q4079" s="549">
        <v>1</v>
      </c>
      <c r="R4079" s="549">
        <v>138</v>
      </c>
      <c r="S4079" s="548">
        <v>1012</v>
      </c>
      <c r="T4079" s="548"/>
      <c r="U4079" s="99"/>
    </row>
    <row r="4080" spans="1:21" ht="19.5" customHeight="1">
      <c r="A4080" s="545">
        <v>13405</v>
      </c>
      <c r="B4080" s="545" t="s">
        <v>13087</v>
      </c>
      <c r="C4080" s="545" t="s">
        <v>216</v>
      </c>
      <c r="D4080" s="546">
        <v>46052</v>
      </c>
      <c r="E4080" s="171" t="str">
        <f t="shared" si="63"/>
        <v>2026</v>
      </c>
      <c r="F4080" s="547">
        <v>545215</v>
      </c>
      <c r="G4080" s="548">
        <v>0.19</v>
      </c>
      <c r="H4080" s="547">
        <v>458163.87</v>
      </c>
      <c r="I4080" s="545" t="s">
        <v>12637</v>
      </c>
      <c r="J4080" s="545" t="s">
        <v>13307</v>
      </c>
      <c r="K4080" s="545"/>
      <c r="L4080" s="545" t="s">
        <v>17335</v>
      </c>
      <c r="M4080" s="548" t="s">
        <v>13758</v>
      </c>
      <c r="N4080" s="545" t="s">
        <v>13413</v>
      </c>
      <c r="O4080" s="545"/>
      <c r="P4080" s="549">
        <v>13429</v>
      </c>
      <c r="Q4080" s="549">
        <v>1</v>
      </c>
      <c r="R4080" s="549">
        <v>13</v>
      </c>
      <c r="S4080" s="548">
        <v>2228</v>
      </c>
      <c r="T4080" s="548"/>
      <c r="U4080" s="99"/>
    </row>
    <row r="4081" spans="1:21" ht="19.5" customHeight="1">
      <c r="A4081" s="545">
        <v>13406</v>
      </c>
      <c r="B4081" s="545" t="s">
        <v>13088</v>
      </c>
      <c r="C4081" s="545" t="s">
        <v>216</v>
      </c>
      <c r="D4081" s="546">
        <v>45162</v>
      </c>
      <c r="E4081" s="171" t="str">
        <f t="shared" si="63"/>
        <v>2023</v>
      </c>
      <c r="F4081" s="547">
        <v>23948750</v>
      </c>
      <c r="G4081" s="548">
        <v>0.19</v>
      </c>
      <c r="H4081" s="547">
        <v>20125000</v>
      </c>
      <c r="I4081" s="545" t="s">
        <v>12637</v>
      </c>
      <c r="J4081" s="545" t="s">
        <v>13298</v>
      </c>
      <c r="K4081" s="545"/>
      <c r="L4081" s="545"/>
      <c r="M4081" s="548" t="s">
        <v>13758</v>
      </c>
      <c r="N4081" s="545" t="s">
        <v>13413</v>
      </c>
      <c r="O4081" s="545"/>
      <c r="P4081" s="549">
        <v>13430</v>
      </c>
      <c r="Q4081" s="549">
        <v>1</v>
      </c>
      <c r="R4081" s="549">
        <v>13</v>
      </c>
      <c r="S4081" s="548">
        <v>1012</v>
      </c>
      <c r="T4081" s="548"/>
      <c r="U4081" s="99"/>
    </row>
    <row r="4082" spans="1:21" ht="19.5" customHeight="1">
      <c r="A4082" s="545">
        <v>13407</v>
      </c>
      <c r="B4082" s="545" t="s">
        <v>13089</v>
      </c>
      <c r="C4082" s="545" t="s">
        <v>216</v>
      </c>
      <c r="D4082" s="546">
        <v>45163</v>
      </c>
      <c r="E4082" s="171" t="str">
        <f t="shared" si="63"/>
        <v>2023</v>
      </c>
      <c r="F4082" s="547">
        <v>4311370</v>
      </c>
      <c r="G4082" s="548">
        <v>0.19</v>
      </c>
      <c r="H4082" s="547">
        <v>3623000</v>
      </c>
      <c r="I4082" s="545" t="s">
        <v>12637</v>
      </c>
      <c r="J4082" s="545" t="s">
        <v>13298</v>
      </c>
      <c r="K4082" s="545"/>
      <c r="L4082" s="545"/>
      <c r="M4082" s="548" t="s">
        <v>13758</v>
      </c>
      <c r="N4082" s="545" t="s">
        <v>13413</v>
      </c>
      <c r="O4082" s="545"/>
      <c r="P4082" s="549">
        <v>13453</v>
      </c>
      <c r="Q4082" s="549">
        <v>1</v>
      </c>
      <c r="R4082" s="549">
        <v>13</v>
      </c>
      <c r="S4082" s="548">
        <v>1012</v>
      </c>
      <c r="T4082" s="548"/>
      <c r="U4082" s="99"/>
    </row>
    <row r="4083" spans="1:21" ht="19.5" customHeight="1">
      <c r="A4083" s="545">
        <v>13408</v>
      </c>
      <c r="B4083" s="545" t="s">
        <v>13090</v>
      </c>
      <c r="C4083" s="545" t="s">
        <v>216</v>
      </c>
      <c r="D4083" s="546">
        <v>45162</v>
      </c>
      <c r="E4083" s="171" t="str">
        <f t="shared" si="63"/>
        <v>2023</v>
      </c>
      <c r="F4083" s="547">
        <v>15396220</v>
      </c>
      <c r="G4083" s="548">
        <v>0.19</v>
      </c>
      <c r="H4083" s="547">
        <v>12938000</v>
      </c>
      <c r="I4083" s="545" t="s">
        <v>12650</v>
      </c>
      <c r="J4083" s="545" t="s">
        <v>13298</v>
      </c>
      <c r="K4083" s="545"/>
      <c r="L4083" s="545"/>
      <c r="M4083" s="548" t="s">
        <v>13758</v>
      </c>
      <c r="N4083" s="545" t="s">
        <v>13413</v>
      </c>
      <c r="O4083" s="545"/>
      <c r="P4083" s="549">
        <v>13432</v>
      </c>
      <c r="Q4083" s="549">
        <v>1</v>
      </c>
      <c r="R4083" s="549">
        <v>127</v>
      </c>
      <c r="S4083" s="548">
        <v>1012</v>
      </c>
      <c r="T4083" s="548"/>
      <c r="U4083" s="99"/>
    </row>
    <row r="4084" spans="1:21" ht="19.5" customHeight="1">
      <c r="A4084" s="545">
        <v>13409</v>
      </c>
      <c r="B4084" s="545" t="s">
        <v>13091</v>
      </c>
      <c r="C4084" s="545" t="s">
        <v>216</v>
      </c>
      <c r="D4084" s="546">
        <v>45162</v>
      </c>
      <c r="E4084" s="171" t="str">
        <f t="shared" si="63"/>
        <v>2023</v>
      </c>
      <c r="F4084" s="547">
        <v>2600150</v>
      </c>
      <c r="G4084" s="548">
        <v>0.19</v>
      </c>
      <c r="H4084" s="547">
        <v>2185000</v>
      </c>
      <c r="I4084" s="545" t="s">
        <v>12715</v>
      </c>
      <c r="J4084" s="545" t="s">
        <v>13298</v>
      </c>
      <c r="K4084" s="545"/>
      <c r="L4084" s="545"/>
      <c r="M4084" s="548" t="s">
        <v>13758</v>
      </c>
      <c r="N4084" s="545" t="s">
        <v>13413</v>
      </c>
      <c r="O4084" s="545"/>
      <c r="P4084" s="549">
        <v>13433</v>
      </c>
      <c r="Q4084" s="549">
        <v>1</v>
      </c>
      <c r="R4084" s="549">
        <v>129</v>
      </c>
      <c r="S4084" s="548">
        <v>1012</v>
      </c>
      <c r="T4084" s="548"/>
      <c r="U4084" s="99"/>
    </row>
    <row r="4085" spans="1:21" ht="19.5" customHeight="1">
      <c r="A4085" s="545">
        <v>13410</v>
      </c>
      <c r="B4085" s="545" t="s">
        <v>13092</v>
      </c>
      <c r="C4085" s="545" t="s">
        <v>216</v>
      </c>
      <c r="D4085" s="546">
        <v>45162</v>
      </c>
      <c r="E4085" s="171" t="str">
        <f t="shared" si="63"/>
        <v>2023</v>
      </c>
      <c r="F4085" s="547">
        <v>260610</v>
      </c>
      <c r="G4085" s="548">
        <v>0.19</v>
      </c>
      <c r="H4085" s="547">
        <v>219000</v>
      </c>
      <c r="I4085" s="545" t="s">
        <v>12757</v>
      </c>
      <c r="J4085" s="545" t="s">
        <v>13298</v>
      </c>
      <c r="K4085" s="545"/>
      <c r="L4085" s="545"/>
      <c r="M4085" s="548" t="s">
        <v>13758</v>
      </c>
      <c r="N4085" s="545" t="s">
        <v>13413</v>
      </c>
      <c r="O4085" s="545"/>
      <c r="P4085" s="549">
        <v>13434</v>
      </c>
      <c r="Q4085" s="549">
        <v>1</v>
      </c>
      <c r="R4085" s="549">
        <v>154</v>
      </c>
      <c r="S4085" s="548">
        <v>1012</v>
      </c>
      <c r="T4085" s="548"/>
      <c r="U4085" s="99"/>
    </row>
    <row r="4086" spans="1:21" ht="19.5" customHeight="1">
      <c r="A4086" s="545">
        <v>13411</v>
      </c>
      <c r="B4086" s="545" t="s">
        <v>13093</v>
      </c>
      <c r="C4086" s="545" t="s">
        <v>216</v>
      </c>
      <c r="D4086" s="546">
        <v>45162</v>
      </c>
      <c r="E4086" s="171" t="str">
        <f t="shared" si="63"/>
        <v>2023</v>
      </c>
      <c r="F4086" s="547">
        <v>10115000</v>
      </c>
      <c r="G4086" s="548">
        <v>0.19</v>
      </c>
      <c r="H4086" s="547">
        <v>8500000</v>
      </c>
      <c r="I4086" s="545" t="s">
        <v>12715</v>
      </c>
      <c r="J4086" s="545" t="s">
        <v>13298</v>
      </c>
      <c r="K4086" s="545"/>
      <c r="L4086" s="545"/>
      <c r="M4086" s="548" t="s">
        <v>13758</v>
      </c>
      <c r="N4086" s="545" t="s">
        <v>13413</v>
      </c>
      <c r="O4086" s="545"/>
      <c r="P4086" s="549">
        <v>13435</v>
      </c>
      <c r="Q4086" s="549">
        <v>1</v>
      </c>
      <c r="R4086" s="549">
        <v>129</v>
      </c>
      <c r="S4086" s="548">
        <v>1012</v>
      </c>
      <c r="T4086" s="548"/>
      <c r="U4086" s="99"/>
    </row>
    <row r="4087" spans="1:21" ht="19.5" customHeight="1">
      <c r="A4087" s="545">
        <v>13412</v>
      </c>
      <c r="B4087" s="545" t="s">
        <v>13094</v>
      </c>
      <c r="C4087" s="545" t="s">
        <v>216</v>
      </c>
      <c r="D4087" s="546">
        <v>45708</v>
      </c>
      <c r="E4087" s="171" t="str">
        <f t="shared" si="63"/>
        <v>2025</v>
      </c>
      <c r="F4087" s="547">
        <v>3801361.35</v>
      </c>
      <c r="G4087" s="548">
        <v>0.19</v>
      </c>
      <c r="H4087" s="547">
        <v>3194421.3</v>
      </c>
      <c r="I4087" s="545" t="s">
        <v>12637</v>
      </c>
      <c r="J4087" s="545" t="s">
        <v>13307</v>
      </c>
      <c r="K4087" s="545"/>
      <c r="L4087" s="545"/>
      <c r="M4087" s="548" t="s">
        <v>13758</v>
      </c>
      <c r="N4087" s="545" t="s">
        <v>13413</v>
      </c>
      <c r="O4087" s="545"/>
      <c r="P4087" s="549">
        <v>13436</v>
      </c>
      <c r="Q4087" s="549">
        <v>1</v>
      </c>
      <c r="R4087" s="549">
        <v>13</v>
      </c>
      <c r="S4087" s="548">
        <v>2228</v>
      </c>
      <c r="T4087" s="548"/>
      <c r="U4087" s="99"/>
    </row>
    <row r="4088" spans="1:21" ht="19.5" customHeight="1">
      <c r="A4088" s="545">
        <v>13413</v>
      </c>
      <c r="B4088" s="545" t="s">
        <v>13095</v>
      </c>
      <c r="C4088" s="545" t="s">
        <v>216</v>
      </c>
      <c r="D4088" s="546">
        <v>45162</v>
      </c>
      <c r="E4088" s="171" t="str">
        <f t="shared" si="63"/>
        <v>2023</v>
      </c>
      <c r="F4088" s="547">
        <v>6545000</v>
      </c>
      <c r="G4088" s="548">
        <v>0.19</v>
      </c>
      <c r="H4088" s="547">
        <v>5500000</v>
      </c>
      <c r="I4088" s="545" t="s">
        <v>12652</v>
      </c>
      <c r="J4088" s="545" t="s">
        <v>13298</v>
      </c>
      <c r="K4088" s="545"/>
      <c r="L4088" s="545"/>
      <c r="M4088" s="548" t="s">
        <v>13758</v>
      </c>
      <c r="N4088" s="545" t="s">
        <v>13413</v>
      </c>
      <c r="O4088" s="545"/>
      <c r="P4088" s="549">
        <v>13437</v>
      </c>
      <c r="Q4088" s="549">
        <v>1</v>
      </c>
      <c r="R4088" s="549">
        <v>134</v>
      </c>
      <c r="S4088" s="548">
        <v>1012</v>
      </c>
      <c r="T4088" s="548"/>
      <c r="U4088" s="99"/>
    </row>
    <row r="4089" spans="1:21" ht="19.5" customHeight="1">
      <c r="A4089" s="545">
        <v>13414</v>
      </c>
      <c r="B4089" s="545" t="s">
        <v>13096</v>
      </c>
      <c r="C4089" s="545" t="s">
        <v>216</v>
      </c>
      <c r="D4089" s="546">
        <v>45162</v>
      </c>
      <c r="E4089" s="171" t="str">
        <f t="shared" si="63"/>
        <v>2023</v>
      </c>
      <c r="F4089" s="547">
        <v>39270000</v>
      </c>
      <c r="G4089" s="548">
        <v>0.19</v>
      </c>
      <c r="H4089" s="547">
        <v>33000000</v>
      </c>
      <c r="I4089" s="545" t="s">
        <v>12956</v>
      </c>
      <c r="J4089" s="545" t="s">
        <v>13298</v>
      </c>
      <c r="K4089" s="545" t="s">
        <v>17336</v>
      </c>
      <c r="L4089" s="545"/>
      <c r="M4089" s="548" t="s">
        <v>13758</v>
      </c>
      <c r="N4089" s="545" t="s">
        <v>13413</v>
      </c>
      <c r="O4089" s="545"/>
      <c r="P4089" s="549">
        <v>13438</v>
      </c>
      <c r="Q4089" s="549">
        <v>1</v>
      </c>
      <c r="R4089" s="549">
        <v>133</v>
      </c>
      <c r="S4089" s="548">
        <v>1012</v>
      </c>
      <c r="T4089" s="548"/>
      <c r="U4089" s="99"/>
    </row>
    <row r="4090" spans="1:21" ht="19.5" customHeight="1">
      <c r="A4090" s="545">
        <v>13415</v>
      </c>
      <c r="B4090" s="545" t="s">
        <v>13097</v>
      </c>
      <c r="C4090" s="545" t="s">
        <v>216</v>
      </c>
      <c r="D4090" s="546">
        <v>45162</v>
      </c>
      <c r="E4090" s="171" t="str">
        <f t="shared" si="63"/>
        <v>2023</v>
      </c>
      <c r="F4090" s="547">
        <v>48790000</v>
      </c>
      <c r="G4090" s="548">
        <v>0.19</v>
      </c>
      <c r="H4090" s="547">
        <v>41000000</v>
      </c>
      <c r="I4090" s="545" t="s">
        <v>12715</v>
      </c>
      <c r="J4090" s="545" t="s">
        <v>13298</v>
      </c>
      <c r="K4090" s="545"/>
      <c r="L4090" s="545"/>
      <c r="M4090" s="548" t="s">
        <v>13758</v>
      </c>
      <c r="N4090" s="545" t="s">
        <v>13413</v>
      </c>
      <c r="O4090" s="545"/>
      <c r="P4090" s="549">
        <v>13439</v>
      </c>
      <c r="Q4090" s="549">
        <v>1</v>
      </c>
      <c r="R4090" s="549">
        <v>129</v>
      </c>
      <c r="S4090" s="548">
        <v>1012</v>
      </c>
      <c r="T4090" s="548"/>
      <c r="U4090" s="99"/>
    </row>
    <row r="4091" spans="1:21" ht="19.5" customHeight="1">
      <c r="A4091" s="545">
        <v>13416</v>
      </c>
      <c r="B4091" s="545" t="s">
        <v>13334</v>
      </c>
      <c r="C4091" s="545" t="s">
        <v>209</v>
      </c>
      <c r="D4091" s="546">
        <v>46052</v>
      </c>
      <c r="E4091" s="171" t="str">
        <f t="shared" si="63"/>
        <v>2026</v>
      </c>
      <c r="F4091" s="547">
        <v>62339</v>
      </c>
      <c r="G4091" s="548">
        <v>0.19</v>
      </c>
      <c r="H4091" s="547">
        <v>52385.71</v>
      </c>
      <c r="I4091" s="545" t="s">
        <v>12706</v>
      </c>
      <c r="J4091" s="545" t="s">
        <v>13307</v>
      </c>
      <c r="K4091" s="545"/>
      <c r="L4091" s="545"/>
      <c r="M4091" s="548" t="s">
        <v>13758</v>
      </c>
      <c r="N4091" s="545" t="s">
        <v>13413</v>
      </c>
      <c r="O4091" s="545"/>
      <c r="P4091" s="549">
        <v>13440</v>
      </c>
      <c r="Q4091" s="549">
        <v>1</v>
      </c>
      <c r="R4091" s="549">
        <v>128</v>
      </c>
      <c r="S4091" s="548">
        <v>2228</v>
      </c>
      <c r="T4091" s="548"/>
      <c r="U4091" s="99"/>
    </row>
    <row r="4092" spans="1:21" ht="19.5" customHeight="1">
      <c r="A4092" s="545">
        <v>13417</v>
      </c>
      <c r="B4092" s="545" t="s">
        <v>13098</v>
      </c>
      <c r="C4092" s="545" t="s">
        <v>216</v>
      </c>
      <c r="D4092" s="546">
        <v>45162</v>
      </c>
      <c r="E4092" s="171" t="str">
        <f t="shared" si="63"/>
        <v>2023</v>
      </c>
      <c r="F4092" s="547">
        <v>468702</v>
      </c>
      <c r="G4092" s="548">
        <v>0.19</v>
      </c>
      <c r="H4092" s="547">
        <v>393867.23</v>
      </c>
      <c r="I4092" s="545" t="s">
        <v>12650</v>
      </c>
      <c r="J4092" s="545" t="s">
        <v>13298</v>
      </c>
      <c r="K4092" s="545"/>
      <c r="L4092" s="545"/>
      <c r="M4092" s="548" t="s">
        <v>13758</v>
      </c>
      <c r="N4092" s="545" t="s">
        <v>13413</v>
      </c>
      <c r="O4092" s="545"/>
      <c r="P4092" s="549">
        <v>13441</v>
      </c>
      <c r="Q4092" s="549">
        <v>1</v>
      </c>
      <c r="R4092" s="549">
        <v>127</v>
      </c>
      <c r="S4092" s="548">
        <v>1012</v>
      </c>
      <c r="T4092" s="548"/>
      <c r="U4092" s="99"/>
    </row>
    <row r="4093" spans="1:21" ht="19.5" customHeight="1">
      <c r="A4093" s="545">
        <v>13418</v>
      </c>
      <c r="B4093" s="545" t="s">
        <v>13099</v>
      </c>
      <c r="C4093" s="545" t="s">
        <v>216</v>
      </c>
      <c r="D4093" s="546">
        <v>45163</v>
      </c>
      <c r="E4093" s="171" t="str">
        <f t="shared" si="63"/>
        <v>2023</v>
      </c>
      <c r="F4093" s="547">
        <v>448446</v>
      </c>
      <c r="G4093" s="548">
        <v>0.19</v>
      </c>
      <c r="H4093" s="547">
        <v>376845.38</v>
      </c>
      <c r="I4093" s="545" t="s">
        <v>12650</v>
      </c>
      <c r="J4093" s="545" t="s">
        <v>13298</v>
      </c>
      <c r="K4093" s="545"/>
      <c r="L4093" s="545"/>
      <c r="M4093" s="548" t="s">
        <v>13758</v>
      </c>
      <c r="N4093" s="545" t="s">
        <v>13413</v>
      </c>
      <c r="O4093" s="545"/>
      <c r="P4093" s="549">
        <v>13454</v>
      </c>
      <c r="Q4093" s="549">
        <v>1</v>
      </c>
      <c r="R4093" s="549">
        <v>127</v>
      </c>
      <c r="S4093" s="548">
        <v>1012</v>
      </c>
      <c r="T4093" s="548"/>
      <c r="U4093" s="99"/>
    </row>
    <row r="4094" spans="1:21" ht="19.5" customHeight="1">
      <c r="A4094" s="545">
        <v>13419</v>
      </c>
      <c r="B4094" s="545" t="s">
        <v>13100</v>
      </c>
      <c r="C4094" s="545" t="s">
        <v>209</v>
      </c>
      <c r="D4094" s="546">
        <v>45162</v>
      </c>
      <c r="E4094" s="171" t="str">
        <f t="shared" si="63"/>
        <v>2023</v>
      </c>
      <c r="F4094" s="547">
        <v>280000</v>
      </c>
      <c r="G4094" s="548">
        <v>0.19</v>
      </c>
      <c r="H4094" s="547">
        <v>235294.12</v>
      </c>
      <c r="I4094" s="545" t="s">
        <v>12652</v>
      </c>
      <c r="J4094" s="545" t="s">
        <v>13298</v>
      </c>
      <c r="K4094" s="545"/>
      <c r="L4094" s="545"/>
      <c r="M4094" s="548" t="s">
        <v>13758</v>
      </c>
      <c r="N4094" s="545" t="s">
        <v>13413</v>
      </c>
      <c r="O4094" s="545"/>
      <c r="P4094" s="549">
        <v>13443</v>
      </c>
      <c r="Q4094" s="549">
        <v>1</v>
      </c>
      <c r="R4094" s="549">
        <v>134</v>
      </c>
      <c r="S4094" s="548">
        <v>1012</v>
      </c>
      <c r="T4094" s="548"/>
      <c r="U4094" s="99"/>
    </row>
    <row r="4095" spans="1:21" ht="19.5" customHeight="1">
      <c r="A4095" s="545">
        <v>13420</v>
      </c>
      <c r="B4095" s="545" t="s">
        <v>13101</v>
      </c>
      <c r="C4095" s="545" t="s">
        <v>216</v>
      </c>
      <c r="D4095" s="546">
        <v>45162</v>
      </c>
      <c r="E4095" s="171" t="str">
        <f t="shared" si="63"/>
        <v>2023</v>
      </c>
      <c r="F4095" s="547">
        <v>135000</v>
      </c>
      <c r="G4095" s="548">
        <v>0.19</v>
      </c>
      <c r="H4095" s="547">
        <v>113445.38</v>
      </c>
      <c r="I4095" s="545" t="s">
        <v>12652</v>
      </c>
      <c r="J4095" s="545" t="s">
        <v>13298</v>
      </c>
      <c r="K4095" s="545"/>
      <c r="L4095" s="545"/>
      <c r="M4095" s="548" t="s">
        <v>13758</v>
      </c>
      <c r="N4095" s="545" t="s">
        <v>13413</v>
      </c>
      <c r="O4095" s="545"/>
      <c r="P4095" s="549">
        <v>13444</v>
      </c>
      <c r="Q4095" s="549">
        <v>1</v>
      </c>
      <c r="R4095" s="549">
        <v>134</v>
      </c>
      <c r="S4095" s="548">
        <v>1012</v>
      </c>
      <c r="T4095" s="548"/>
      <c r="U4095" s="99"/>
    </row>
    <row r="4096" spans="1:21" ht="19.5" customHeight="1">
      <c r="A4096" s="545">
        <v>13421</v>
      </c>
      <c r="B4096" s="545" t="s">
        <v>13102</v>
      </c>
      <c r="C4096" s="545" t="s">
        <v>216</v>
      </c>
      <c r="D4096" s="546">
        <v>45162</v>
      </c>
      <c r="E4096" s="171" t="str">
        <f t="shared" si="63"/>
        <v>2023</v>
      </c>
      <c r="F4096" s="547">
        <v>520000</v>
      </c>
      <c r="G4096" s="548">
        <v>0.19</v>
      </c>
      <c r="H4096" s="547">
        <v>436974.79</v>
      </c>
      <c r="I4096" s="545" t="s">
        <v>12637</v>
      </c>
      <c r="J4096" s="545" t="s">
        <v>13298</v>
      </c>
      <c r="K4096" s="545"/>
      <c r="L4096" s="545"/>
      <c r="M4096" s="548" t="s">
        <v>13758</v>
      </c>
      <c r="N4096" s="545" t="s">
        <v>13413</v>
      </c>
      <c r="O4096" s="545"/>
      <c r="P4096" s="549">
        <v>13445</v>
      </c>
      <c r="Q4096" s="549">
        <v>1</v>
      </c>
      <c r="R4096" s="549">
        <v>13</v>
      </c>
      <c r="S4096" s="548">
        <v>1012</v>
      </c>
      <c r="T4096" s="548"/>
      <c r="U4096" s="99"/>
    </row>
    <row r="4097" spans="1:21" ht="19.5" customHeight="1">
      <c r="A4097" s="545">
        <v>13422</v>
      </c>
      <c r="B4097" s="545" t="s">
        <v>13103</v>
      </c>
      <c r="C4097" s="545" t="s">
        <v>216</v>
      </c>
      <c r="D4097" s="546">
        <v>45162</v>
      </c>
      <c r="E4097" s="171" t="str">
        <f t="shared" si="63"/>
        <v>2023</v>
      </c>
      <c r="F4097" s="547">
        <v>128214</v>
      </c>
      <c r="G4097" s="548">
        <v>0.19</v>
      </c>
      <c r="H4097" s="547">
        <v>107742.86</v>
      </c>
      <c r="I4097" s="545" t="s">
        <v>12637</v>
      </c>
      <c r="J4097" s="545" t="s">
        <v>13298</v>
      </c>
      <c r="K4097" s="545"/>
      <c r="L4097" s="545"/>
      <c r="M4097" s="548" t="s">
        <v>13758</v>
      </c>
      <c r="N4097" s="545" t="s">
        <v>13413</v>
      </c>
      <c r="O4097" s="545"/>
      <c r="P4097" s="549">
        <v>13448</v>
      </c>
      <c r="Q4097" s="549">
        <v>1</v>
      </c>
      <c r="R4097" s="549">
        <v>13</v>
      </c>
      <c r="S4097" s="548">
        <v>1012</v>
      </c>
      <c r="T4097" s="548"/>
      <c r="U4097" s="99"/>
    </row>
    <row r="4098" spans="1:21" ht="19.5" customHeight="1">
      <c r="A4098" s="545">
        <v>13423</v>
      </c>
      <c r="B4098" s="545" t="s">
        <v>13104</v>
      </c>
      <c r="C4098" s="545" t="s">
        <v>216</v>
      </c>
      <c r="D4098" s="546">
        <v>45162</v>
      </c>
      <c r="E4098" s="171" t="str">
        <f t="shared" si="63"/>
        <v>2023</v>
      </c>
      <c r="F4098" s="547">
        <v>15500</v>
      </c>
      <c r="G4098" s="548">
        <v>0.19</v>
      </c>
      <c r="H4098" s="547">
        <v>13025.21</v>
      </c>
      <c r="I4098" s="545" t="s">
        <v>12644</v>
      </c>
      <c r="J4098" s="545" t="s">
        <v>13298</v>
      </c>
      <c r="K4098" s="545"/>
      <c r="L4098" s="545"/>
      <c r="M4098" s="548" t="s">
        <v>13758</v>
      </c>
      <c r="N4098" s="545" t="s">
        <v>13413</v>
      </c>
      <c r="O4098" s="545"/>
      <c r="P4098" s="549">
        <v>13447</v>
      </c>
      <c r="Q4098" s="549">
        <v>1</v>
      </c>
      <c r="R4098" s="549">
        <v>62</v>
      </c>
      <c r="S4098" s="548">
        <v>1012</v>
      </c>
      <c r="T4098" s="548"/>
      <c r="U4098" s="99"/>
    </row>
    <row r="4099" spans="1:21" ht="19.5" customHeight="1">
      <c r="A4099" s="545">
        <v>13424</v>
      </c>
      <c r="B4099" s="545" t="s">
        <v>13105</v>
      </c>
      <c r="C4099" s="545" t="s">
        <v>209</v>
      </c>
      <c r="D4099" s="546">
        <v>45162</v>
      </c>
      <c r="E4099" s="171" t="str">
        <f t="shared" si="63"/>
        <v>2023</v>
      </c>
      <c r="F4099" s="547">
        <v>9000.01</v>
      </c>
      <c r="G4099" s="548">
        <v>0.19</v>
      </c>
      <c r="H4099" s="547">
        <v>7563.03</v>
      </c>
      <c r="I4099" s="545" t="s">
        <v>12652</v>
      </c>
      <c r="J4099" s="545" t="s">
        <v>13298</v>
      </c>
      <c r="K4099" s="545"/>
      <c r="L4099" s="545"/>
      <c r="M4099" s="548" t="s">
        <v>13758</v>
      </c>
      <c r="N4099" s="545" t="s">
        <v>13413</v>
      </c>
      <c r="O4099" s="545"/>
      <c r="P4099" s="549">
        <v>13449</v>
      </c>
      <c r="Q4099" s="549">
        <v>1</v>
      </c>
      <c r="R4099" s="549">
        <v>134</v>
      </c>
      <c r="S4099" s="548">
        <v>1012</v>
      </c>
      <c r="T4099" s="548"/>
      <c r="U4099" s="99"/>
    </row>
    <row r="4100" spans="1:21" ht="19.5" customHeight="1">
      <c r="A4100" s="545">
        <v>13425</v>
      </c>
      <c r="B4100" s="545" t="s">
        <v>13335</v>
      </c>
      <c r="C4100" s="545" t="s">
        <v>209</v>
      </c>
      <c r="D4100" s="546">
        <v>46052</v>
      </c>
      <c r="E4100" s="171" t="str">
        <f t="shared" ref="E4100:E4163" si="64">TEXT(D4100,"YYYY")</f>
        <v>2026</v>
      </c>
      <c r="F4100" s="547">
        <v>13805</v>
      </c>
      <c r="G4100" s="548">
        <v>0.19</v>
      </c>
      <c r="H4100" s="547">
        <v>11600.84</v>
      </c>
      <c r="I4100" s="545" t="s">
        <v>12706</v>
      </c>
      <c r="J4100" s="545" t="s">
        <v>13307</v>
      </c>
      <c r="K4100" s="545"/>
      <c r="L4100" s="545"/>
      <c r="M4100" s="548" t="s">
        <v>13758</v>
      </c>
      <c r="N4100" s="545" t="s">
        <v>13413</v>
      </c>
      <c r="O4100" s="545"/>
      <c r="P4100" s="549">
        <v>13450</v>
      </c>
      <c r="Q4100" s="549">
        <v>1</v>
      </c>
      <c r="R4100" s="549">
        <v>128</v>
      </c>
      <c r="S4100" s="548">
        <v>2228</v>
      </c>
      <c r="T4100" s="548"/>
      <c r="U4100" s="99"/>
    </row>
    <row r="4101" spans="1:21" ht="19.5" customHeight="1">
      <c r="A4101" s="545">
        <v>13426</v>
      </c>
      <c r="B4101" s="545" t="s">
        <v>13106</v>
      </c>
      <c r="C4101" s="545" t="s">
        <v>216</v>
      </c>
      <c r="D4101" s="546">
        <v>45163</v>
      </c>
      <c r="E4101" s="171" t="str">
        <f t="shared" si="64"/>
        <v>2023</v>
      </c>
      <c r="F4101" s="547">
        <v>110000.01</v>
      </c>
      <c r="G4101" s="548">
        <v>0.19</v>
      </c>
      <c r="H4101" s="547">
        <v>92436.98</v>
      </c>
      <c r="I4101" s="545" t="s">
        <v>12650</v>
      </c>
      <c r="J4101" s="545" t="s">
        <v>13298</v>
      </c>
      <c r="K4101" s="545" t="s">
        <v>17337</v>
      </c>
      <c r="L4101" s="545"/>
      <c r="M4101" s="548" t="s">
        <v>13758</v>
      </c>
      <c r="N4101" s="545" t="s">
        <v>13413</v>
      </c>
      <c r="O4101" s="545"/>
      <c r="P4101" s="549">
        <v>13451</v>
      </c>
      <c r="Q4101" s="549">
        <v>1</v>
      </c>
      <c r="R4101" s="549">
        <v>127</v>
      </c>
      <c r="S4101" s="548">
        <v>1012</v>
      </c>
      <c r="T4101" s="548"/>
      <c r="U4101" s="99"/>
    </row>
    <row r="4102" spans="1:21" ht="19.5" customHeight="1">
      <c r="A4102" s="545">
        <v>13427</v>
      </c>
      <c r="B4102" s="545" t="s">
        <v>13107</v>
      </c>
      <c r="C4102" s="545" t="s">
        <v>216</v>
      </c>
      <c r="D4102" s="546">
        <v>45163</v>
      </c>
      <c r="E4102" s="171" t="str">
        <f t="shared" si="64"/>
        <v>2023</v>
      </c>
      <c r="F4102" s="547">
        <v>13827</v>
      </c>
      <c r="G4102" s="548">
        <v>0.19</v>
      </c>
      <c r="H4102" s="547">
        <v>11619.33</v>
      </c>
      <c r="I4102" s="545" t="s">
        <v>12637</v>
      </c>
      <c r="J4102" s="545" t="s">
        <v>13298</v>
      </c>
      <c r="K4102" s="545"/>
      <c r="L4102" s="545"/>
      <c r="M4102" s="548" t="s">
        <v>13758</v>
      </c>
      <c r="N4102" s="545" t="s">
        <v>13413</v>
      </c>
      <c r="O4102" s="545"/>
      <c r="P4102" s="549">
        <v>13455</v>
      </c>
      <c r="Q4102" s="549">
        <v>1</v>
      </c>
      <c r="R4102" s="549">
        <v>13</v>
      </c>
      <c r="S4102" s="548">
        <v>1012</v>
      </c>
      <c r="T4102" s="548"/>
      <c r="U4102" s="99"/>
    </row>
    <row r="4103" spans="1:21" ht="19.5" customHeight="1">
      <c r="A4103" s="545">
        <v>13428</v>
      </c>
      <c r="B4103" s="545" t="s">
        <v>13108</v>
      </c>
      <c r="C4103" s="545" t="s">
        <v>216</v>
      </c>
      <c r="D4103" s="546">
        <v>45163</v>
      </c>
      <c r="E4103" s="171" t="str">
        <f t="shared" si="64"/>
        <v>2023</v>
      </c>
      <c r="F4103" s="547">
        <v>20000</v>
      </c>
      <c r="G4103" s="548">
        <v>0.19</v>
      </c>
      <c r="H4103" s="547">
        <v>16806.72</v>
      </c>
      <c r="I4103" s="545" t="s">
        <v>12655</v>
      </c>
      <c r="J4103" s="545" t="s">
        <v>13298</v>
      </c>
      <c r="K4103" s="545"/>
      <c r="L4103" s="545"/>
      <c r="M4103" s="548" t="s">
        <v>13758</v>
      </c>
      <c r="N4103" s="545" t="s">
        <v>13413</v>
      </c>
      <c r="O4103" s="545"/>
      <c r="P4103" s="549">
        <v>13456</v>
      </c>
      <c r="Q4103" s="549">
        <v>1</v>
      </c>
      <c r="R4103" s="549">
        <v>109</v>
      </c>
      <c r="S4103" s="548">
        <v>1012</v>
      </c>
      <c r="T4103" s="548"/>
      <c r="U4103" s="99"/>
    </row>
    <row r="4104" spans="1:21" ht="19.5" customHeight="1">
      <c r="A4104" s="545">
        <v>13429</v>
      </c>
      <c r="B4104" s="545" t="s">
        <v>13109</v>
      </c>
      <c r="C4104" s="545" t="s">
        <v>216</v>
      </c>
      <c r="D4104" s="546">
        <v>45163</v>
      </c>
      <c r="E4104" s="171" t="str">
        <f t="shared" si="64"/>
        <v>2023</v>
      </c>
      <c r="F4104" s="547">
        <v>6069000</v>
      </c>
      <c r="G4104" s="548">
        <v>0.19</v>
      </c>
      <c r="H4104" s="547">
        <v>5100000</v>
      </c>
      <c r="I4104" s="545" t="s">
        <v>12655</v>
      </c>
      <c r="J4104" s="545" t="s">
        <v>13298</v>
      </c>
      <c r="K4104" s="545"/>
      <c r="L4104" s="545"/>
      <c r="M4104" s="548" t="s">
        <v>13758</v>
      </c>
      <c r="N4104" s="545" t="s">
        <v>13413</v>
      </c>
      <c r="O4104" s="545"/>
      <c r="P4104" s="549">
        <v>13457</v>
      </c>
      <c r="Q4104" s="549">
        <v>1</v>
      </c>
      <c r="R4104" s="549">
        <v>109</v>
      </c>
      <c r="S4104" s="548">
        <v>1012</v>
      </c>
      <c r="T4104" s="548"/>
      <c r="U4104" s="99"/>
    </row>
    <row r="4105" spans="1:21" ht="19.5" customHeight="1">
      <c r="A4105" s="545">
        <v>13430</v>
      </c>
      <c r="B4105" s="545" t="s">
        <v>13110</v>
      </c>
      <c r="C4105" s="545" t="s">
        <v>221</v>
      </c>
      <c r="D4105" s="546">
        <v>46052</v>
      </c>
      <c r="E4105" s="171" t="str">
        <f t="shared" si="64"/>
        <v>2026</v>
      </c>
      <c r="F4105" s="547">
        <v>60907</v>
      </c>
      <c r="G4105" s="548">
        <v>0.19</v>
      </c>
      <c r="H4105" s="547">
        <v>51182.35</v>
      </c>
      <c r="I4105" s="545" t="s">
        <v>12657</v>
      </c>
      <c r="J4105" s="545" t="s">
        <v>13307</v>
      </c>
      <c r="K4105" s="545"/>
      <c r="L4105" s="545"/>
      <c r="M4105" s="548" t="s">
        <v>13758</v>
      </c>
      <c r="N4105" s="545" t="s">
        <v>13413</v>
      </c>
      <c r="O4105" s="545"/>
      <c r="P4105" s="549">
        <v>13458</v>
      </c>
      <c r="Q4105" s="549">
        <v>1</v>
      </c>
      <c r="R4105" s="549">
        <v>69</v>
      </c>
      <c r="S4105" s="548">
        <v>2228</v>
      </c>
      <c r="T4105" s="548"/>
      <c r="U4105" s="99"/>
    </row>
    <row r="4106" spans="1:21" ht="19.5" customHeight="1">
      <c r="A4106" s="545">
        <v>13431</v>
      </c>
      <c r="B4106" s="545" t="s">
        <v>13111</v>
      </c>
      <c r="C4106" s="545" t="s">
        <v>216</v>
      </c>
      <c r="D4106" s="546">
        <v>45163</v>
      </c>
      <c r="E4106" s="171" t="str">
        <f t="shared" si="64"/>
        <v>2023</v>
      </c>
      <c r="F4106" s="547">
        <v>2334830</v>
      </c>
      <c r="G4106" s="548">
        <v>0.19</v>
      </c>
      <c r="H4106" s="547">
        <v>1962042.02</v>
      </c>
      <c r="I4106" s="545" t="s">
        <v>12637</v>
      </c>
      <c r="J4106" s="545" t="s">
        <v>13332</v>
      </c>
      <c r="K4106" s="545"/>
      <c r="L4106" s="545"/>
      <c r="M4106" s="548" t="s">
        <v>13758</v>
      </c>
      <c r="N4106" s="545" t="s">
        <v>13413</v>
      </c>
      <c r="O4106" s="545"/>
      <c r="P4106" s="549">
        <v>13459</v>
      </c>
      <c r="Q4106" s="549">
        <v>1</v>
      </c>
      <c r="R4106" s="549">
        <v>13</v>
      </c>
      <c r="S4106" s="548">
        <v>450</v>
      </c>
      <c r="T4106" s="548"/>
      <c r="U4106" s="99"/>
    </row>
    <row r="4107" spans="1:21" ht="19.5" customHeight="1">
      <c r="A4107" s="545">
        <v>13432</v>
      </c>
      <c r="B4107" s="545" t="s">
        <v>13112</v>
      </c>
      <c r="C4107" s="545" t="s">
        <v>216</v>
      </c>
      <c r="D4107" s="546">
        <v>45169</v>
      </c>
      <c r="E4107" s="171" t="str">
        <f t="shared" si="64"/>
        <v>2023</v>
      </c>
      <c r="F4107" s="547">
        <v>159950376</v>
      </c>
      <c r="G4107" s="548">
        <v>0.19</v>
      </c>
      <c r="H4107" s="547">
        <v>134412080.66999999</v>
      </c>
      <c r="I4107" s="545" t="s">
        <v>12758</v>
      </c>
      <c r="J4107" s="545" t="s">
        <v>13298</v>
      </c>
      <c r="K4107" s="545" t="s">
        <v>17338</v>
      </c>
      <c r="L4107" s="545" t="s">
        <v>17339</v>
      </c>
      <c r="M4107" s="548" t="s">
        <v>13758</v>
      </c>
      <c r="N4107" s="545" t="s">
        <v>13413</v>
      </c>
      <c r="O4107" s="545"/>
      <c r="P4107" s="549">
        <v>13460</v>
      </c>
      <c r="Q4107" s="549">
        <v>1</v>
      </c>
      <c r="R4107" s="549">
        <v>164</v>
      </c>
      <c r="S4107" s="548">
        <v>1012</v>
      </c>
      <c r="T4107" s="548"/>
      <c r="U4107" s="99"/>
    </row>
    <row r="4108" spans="1:21" ht="19.5" customHeight="1">
      <c r="A4108" s="545">
        <v>13433</v>
      </c>
      <c r="B4108" s="545" t="s">
        <v>13113</v>
      </c>
      <c r="C4108" s="545" t="s">
        <v>216</v>
      </c>
      <c r="D4108" s="546">
        <v>45169</v>
      </c>
      <c r="E4108" s="171" t="str">
        <f t="shared" si="64"/>
        <v>2023</v>
      </c>
      <c r="F4108" s="547">
        <v>3575408</v>
      </c>
      <c r="G4108" s="548">
        <v>0.19</v>
      </c>
      <c r="H4108" s="547">
        <v>3004544.54</v>
      </c>
      <c r="I4108" s="545" t="s">
        <v>12758</v>
      </c>
      <c r="J4108" s="545" t="s">
        <v>13298</v>
      </c>
      <c r="K4108" s="545" t="s">
        <v>17340</v>
      </c>
      <c r="L4108" s="545"/>
      <c r="M4108" s="548" t="s">
        <v>13758</v>
      </c>
      <c r="N4108" s="545" t="s">
        <v>13413</v>
      </c>
      <c r="O4108" s="545"/>
      <c r="P4108" s="549">
        <v>13461</v>
      </c>
      <c r="Q4108" s="549">
        <v>1</v>
      </c>
      <c r="R4108" s="549">
        <v>164</v>
      </c>
      <c r="S4108" s="548">
        <v>1012</v>
      </c>
      <c r="T4108" s="548"/>
      <c r="U4108" s="99"/>
    </row>
    <row r="4109" spans="1:21" ht="19.5" customHeight="1">
      <c r="A4109" s="545">
        <v>13434</v>
      </c>
      <c r="B4109" s="545" t="s">
        <v>13114</v>
      </c>
      <c r="C4109" s="545" t="s">
        <v>216</v>
      </c>
      <c r="D4109" s="546">
        <v>45169</v>
      </c>
      <c r="E4109" s="171" t="str">
        <f t="shared" si="64"/>
        <v>2023</v>
      </c>
      <c r="F4109" s="547">
        <v>12333484</v>
      </c>
      <c r="G4109" s="548">
        <v>0.19</v>
      </c>
      <c r="H4109" s="547">
        <v>10364272.27</v>
      </c>
      <c r="I4109" s="545" t="s">
        <v>12758</v>
      </c>
      <c r="J4109" s="545" t="s">
        <v>13298</v>
      </c>
      <c r="K4109" s="545" t="s">
        <v>17341</v>
      </c>
      <c r="L4109" s="545"/>
      <c r="M4109" s="548" t="s">
        <v>13758</v>
      </c>
      <c r="N4109" s="545" t="s">
        <v>13413</v>
      </c>
      <c r="O4109" s="545"/>
      <c r="P4109" s="549">
        <v>13462</v>
      </c>
      <c r="Q4109" s="549">
        <v>1</v>
      </c>
      <c r="R4109" s="549">
        <v>164</v>
      </c>
      <c r="S4109" s="548">
        <v>1012</v>
      </c>
      <c r="T4109" s="548"/>
      <c r="U4109" s="99"/>
    </row>
    <row r="4110" spans="1:21" ht="19.5" customHeight="1">
      <c r="A4110" s="545">
        <v>13435</v>
      </c>
      <c r="B4110" s="545" t="s">
        <v>13115</v>
      </c>
      <c r="C4110" s="545" t="s">
        <v>216</v>
      </c>
      <c r="D4110" s="546">
        <v>45170</v>
      </c>
      <c r="E4110" s="171" t="str">
        <f t="shared" si="64"/>
        <v>2023</v>
      </c>
      <c r="F4110" s="547">
        <v>5994903</v>
      </c>
      <c r="G4110" s="548">
        <v>0.19</v>
      </c>
      <c r="H4110" s="547">
        <v>5037733.6100000003</v>
      </c>
      <c r="I4110" s="545" t="s">
        <v>12758</v>
      </c>
      <c r="J4110" s="545" t="s">
        <v>13298</v>
      </c>
      <c r="K4110" s="545" t="s">
        <v>17342</v>
      </c>
      <c r="L4110" s="545"/>
      <c r="M4110" s="548" t="s">
        <v>13758</v>
      </c>
      <c r="N4110" s="545" t="s">
        <v>13413</v>
      </c>
      <c r="O4110" s="545"/>
      <c r="P4110" s="549">
        <v>13463</v>
      </c>
      <c r="Q4110" s="549">
        <v>1</v>
      </c>
      <c r="R4110" s="549">
        <v>164</v>
      </c>
      <c r="S4110" s="548">
        <v>1012</v>
      </c>
      <c r="T4110" s="548"/>
      <c r="U4110" s="99"/>
    </row>
    <row r="4111" spans="1:21" ht="19.5" customHeight="1">
      <c r="A4111" s="545">
        <v>13436</v>
      </c>
      <c r="B4111" s="545" t="s">
        <v>13116</v>
      </c>
      <c r="C4111" s="545" t="s">
        <v>216</v>
      </c>
      <c r="D4111" s="546">
        <v>45170</v>
      </c>
      <c r="E4111" s="171" t="str">
        <f t="shared" si="64"/>
        <v>2023</v>
      </c>
      <c r="F4111" s="547">
        <v>1854772</v>
      </c>
      <c r="G4111" s="548">
        <v>0.19</v>
      </c>
      <c r="H4111" s="547">
        <v>1558631.93</v>
      </c>
      <c r="I4111" s="545" t="s">
        <v>12758</v>
      </c>
      <c r="J4111" s="545" t="s">
        <v>13298</v>
      </c>
      <c r="K4111" s="545" t="s">
        <v>17343</v>
      </c>
      <c r="L4111" s="545"/>
      <c r="M4111" s="548" t="s">
        <v>13758</v>
      </c>
      <c r="N4111" s="545" t="s">
        <v>13413</v>
      </c>
      <c r="O4111" s="545"/>
      <c r="P4111" s="549">
        <v>13464</v>
      </c>
      <c r="Q4111" s="549">
        <v>1</v>
      </c>
      <c r="R4111" s="549">
        <v>164</v>
      </c>
      <c r="S4111" s="548">
        <v>1012</v>
      </c>
      <c r="T4111" s="548"/>
      <c r="U4111" s="99"/>
    </row>
    <row r="4112" spans="1:21" ht="19.5" customHeight="1">
      <c r="A4112" s="545">
        <v>13437</v>
      </c>
      <c r="B4112" s="545" t="s">
        <v>13117</v>
      </c>
      <c r="C4112" s="545" t="s">
        <v>216</v>
      </c>
      <c r="D4112" s="546">
        <v>46052</v>
      </c>
      <c r="E4112" s="171" t="str">
        <f t="shared" si="64"/>
        <v>2026</v>
      </c>
      <c r="F4112" s="547">
        <v>4647</v>
      </c>
      <c r="G4112" s="548">
        <v>0.19</v>
      </c>
      <c r="H4112" s="547">
        <v>3905.04</v>
      </c>
      <c r="I4112" s="545" t="s">
        <v>12657</v>
      </c>
      <c r="J4112" s="545" t="s">
        <v>13307</v>
      </c>
      <c r="K4112" s="545"/>
      <c r="L4112" s="545"/>
      <c r="M4112" s="548" t="s">
        <v>13758</v>
      </c>
      <c r="N4112" s="545" t="s">
        <v>13413</v>
      </c>
      <c r="O4112" s="545"/>
      <c r="P4112" s="549">
        <v>13465</v>
      </c>
      <c r="Q4112" s="549">
        <v>1</v>
      </c>
      <c r="R4112" s="549">
        <v>153</v>
      </c>
      <c r="S4112" s="548">
        <v>2228</v>
      </c>
      <c r="T4112" s="548"/>
      <c r="U4112" s="99"/>
    </row>
    <row r="4113" spans="1:21" ht="19.5" customHeight="1">
      <c r="A4113" s="545">
        <v>13438</v>
      </c>
      <c r="B4113" s="545" t="s">
        <v>13118</v>
      </c>
      <c r="C4113" s="545" t="s">
        <v>221</v>
      </c>
      <c r="D4113" s="546">
        <v>46052</v>
      </c>
      <c r="E4113" s="171" t="str">
        <f t="shared" si="64"/>
        <v>2026</v>
      </c>
      <c r="F4113" s="547">
        <v>59248</v>
      </c>
      <c r="G4113" s="548">
        <v>0.19</v>
      </c>
      <c r="H4113" s="547">
        <v>49788.24</v>
      </c>
      <c r="I4113" s="545" t="s">
        <v>12657</v>
      </c>
      <c r="J4113" s="545" t="s">
        <v>13307</v>
      </c>
      <c r="K4113" s="545"/>
      <c r="L4113" s="545"/>
      <c r="M4113" s="548" t="s">
        <v>13758</v>
      </c>
      <c r="N4113" s="545" t="s">
        <v>13413</v>
      </c>
      <c r="O4113" s="545"/>
      <c r="P4113" s="549">
        <v>13466</v>
      </c>
      <c r="Q4113" s="549">
        <v>1</v>
      </c>
      <c r="R4113" s="549">
        <v>69</v>
      </c>
      <c r="S4113" s="548">
        <v>2228</v>
      </c>
      <c r="T4113" s="548"/>
      <c r="U4113" s="99"/>
    </row>
    <row r="4114" spans="1:21" ht="19.5" customHeight="1">
      <c r="A4114" s="545">
        <v>13439</v>
      </c>
      <c r="B4114" s="545" t="s">
        <v>13119</v>
      </c>
      <c r="C4114" s="545" t="s">
        <v>903</v>
      </c>
      <c r="D4114" s="546">
        <v>45254</v>
      </c>
      <c r="E4114" s="171" t="str">
        <f t="shared" si="64"/>
        <v>2023</v>
      </c>
      <c r="F4114" s="547">
        <v>347849.99</v>
      </c>
      <c r="G4114" s="548">
        <v>0.19</v>
      </c>
      <c r="H4114" s="547">
        <v>292310.92</v>
      </c>
      <c r="I4114" s="545" t="s">
        <v>12680</v>
      </c>
      <c r="J4114" s="545" t="s">
        <v>13298</v>
      </c>
      <c r="K4114" s="545"/>
      <c r="L4114" s="545"/>
      <c r="M4114" s="548" t="s">
        <v>13758</v>
      </c>
      <c r="N4114" s="545" t="s">
        <v>13413</v>
      </c>
      <c r="O4114" s="545"/>
      <c r="P4114" s="549">
        <v>13467</v>
      </c>
      <c r="Q4114" s="549">
        <v>1</v>
      </c>
      <c r="R4114" s="549">
        <v>20</v>
      </c>
      <c r="S4114" s="548">
        <v>1012</v>
      </c>
      <c r="T4114" s="548"/>
      <c r="U4114" s="99"/>
    </row>
    <row r="4115" spans="1:21" ht="19.5" customHeight="1">
      <c r="A4115" s="545">
        <v>13440</v>
      </c>
      <c r="B4115" s="545" t="s">
        <v>13120</v>
      </c>
      <c r="C4115" s="545" t="s">
        <v>311</v>
      </c>
      <c r="D4115" s="546">
        <v>46052</v>
      </c>
      <c r="E4115" s="171" t="str">
        <f t="shared" si="64"/>
        <v>2026</v>
      </c>
      <c r="F4115" s="547">
        <v>791857</v>
      </c>
      <c r="G4115" s="548">
        <v>0.19</v>
      </c>
      <c r="H4115" s="547">
        <v>665426.05000000005</v>
      </c>
      <c r="I4115" s="545" t="s">
        <v>12657</v>
      </c>
      <c r="J4115" s="545" t="s">
        <v>13307</v>
      </c>
      <c r="K4115" s="545"/>
      <c r="L4115" s="545"/>
      <c r="M4115" s="548" t="s">
        <v>13758</v>
      </c>
      <c r="N4115" s="545" t="s">
        <v>13413</v>
      </c>
      <c r="O4115" s="545"/>
      <c r="P4115" s="549">
        <v>13468</v>
      </c>
      <c r="Q4115" s="549">
        <v>1</v>
      </c>
      <c r="R4115" s="549">
        <v>69</v>
      </c>
      <c r="S4115" s="548">
        <v>2228</v>
      </c>
      <c r="T4115" s="548"/>
      <c r="U4115" s="99"/>
    </row>
    <row r="4116" spans="1:21" ht="19.5" customHeight="1">
      <c r="A4116" s="545">
        <v>13441</v>
      </c>
      <c r="B4116" s="545" t="s">
        <v>13121</v>
      </c>
      <c r="C4116" s="545" t="s">
        <v>216</v>
      </c>
      <c r="D4116" s="546">
        <v>45257</v>
      </c>
      <c r="E4116" s="171" t="str">
        <f t="shared" si="64"/>
        <v>2023</v>
      </c>
      <c r="F4116" s="547">
        <v>7657519</v>
      </c>
      <c r="G4116" s="548">
        <v>0.19</v>
      </c>
      <c r="H4116" s="547">
        <v>6434889.9199999999</v>
      </c>
      <c r="I4116" s="545" t="s">
        <v>12647</v>
      </c>
      <c r="J4116" s="545" t="s">
        <v>13296</v>
      </c>
      <c r="K4116" s="545"/>
      <c r="L4116" s="545"/>
      <c r="M4116" s="548" t="s">
        <v>13758</v>
      </c>
      <c r="N4116" s="545" t="s">
        <v>13413</v>
      </c>
      <c r="O4116" s="545"/>
      <c r="P4116" s="549">
        <v>13469</v>
      </c>
      <c r="Q4116" s="549">
        <v>1</v>
      </c>
      <c r="R4116" s="549">
        <v>26</v>
      </c>
      <c r="S4116" s="548">
        <v>2218</v>
      </c>
      <c r="T4116" s="548"/>
      <c r="U4116" s="99"/>
    </row>
    <row r="4117" spans="1:21" ht="19.5" customHeight="1">
      <c r="A4117" s="545">
        <v>13442</v>
      </c>
      <c r="B4117" s="545" t="s">
        <v>13122</v>
      </c>
      <c r="C4117" s="545" t="s">
        <v>216</v>
      </c>
      <c r="D4117" s="546">
        <v>46052</v>
      </c>
      <c r="E4117" s="171" t="str">
        <f t="shared" si="64"/>
        <v>2026</v>
      </c>
      <c r="F4117" s="547">
        <v>5308829</v>
      </c>
      <c r="G4117" s="548">
        <v>0.19</v>
      </c>
      <c r="H4117" s="547">
        <v>4461200.84</v>
      </c>
      <c r="I4117" s="545" t="s">
        <v>12647</v>
      </c>
      <c r="J4117" s="545" t="s">
        <v>13307</v>
      </c>
      <c r="K4117" s="545" t="s">
        <v>17344</v>
      </c>
      <c r="L4117" s="545"/>
      <c r="M4117" s="548" t="s">
        <v>13758</v>
      </c>
      <c r="N4117" s="545" t="s">
        <v>13413</v>
      </c>
      <c r="O4117" s="545"/>
      <c r="P4117" s="549">
        <v>13470</v>
      </c>
      <c r="Q4117" s="549">
        <v>1</v>
      </c>
      <c r="R4117" s="549">
        <v>26</v>
      </c>
      <c r="S4117" s="548">
        <v>2228</v>
      </c>
      <c r="T4117" s="548"/>
      <c r="U4117" s="99"/>
    </row>
    <row r="4118" spans="1:21" ht="19.5" customHeight="1">
      <c r="A4118" s="545">
        <v>13443</v>
      </c>
      <c r="B4118" s="545" t="s">
        <v>13123</v>
      </c>
      <c r="C4118" s="545" t="s">
        <v>216</v>
      </c>
      <c r="D4118" s="546">
        <v>45257</v>
      </c>
      <c r="E4118" s="171" t="str">
        <f t="shared" si="64"/>
        <v>2023</v>
      </c>
      <c r="F4118" s="547">
        <v>4469425</v>
      </c>
      <c r="G4118" s="548">
        <v>0.19</v>
      </c>
      <c r="H4118" s="547">
        <v>3755819.33</v>
      </c>
      <c r="I4118" s="545" t="s">
        <v>12647</v>
      </c>
      <c r="J4118" s="545" t="s">
        <v>13296</v>
      </c>
      <c r="K4118" s="545"/>
      <c r="L4118" s="545"/>
      <c r="M4118" s="548" t="s">
        <v>13758</v>
      </c>
      <c r="N4118" s="545" t="s">
        <v>13413</v>
      </c>
      <c r="O4118" s="545"/>
      <c r="P4118" s="549">
        <v>13471</v>
      </c>
      <c r="Q4118" s="549">
        <v>1</v>
      </c>
      <c r="R4118" s="549">
        <v>26</v>
      </c>
      <c r="S4118" s="548">
        <v>2218</v>
      </c>
      <c r="T4118" s="548"/>
      <c r="U4118" s="99"/>
    </row>
    <row r="4119" spans="1:21" ht="19.5" customHeight="1">
      <c r="A4119" s="545">
        <v>13444</v>
      </c>
      <c r="B4119" s="545" t="s">
        <v>13124</v>
      </c>
      <c r="C4119" s="545" t="s">
        <v>216</v>
      </c>
      <c r="D4119" s="546">
        <v>45257</v>
      </c>
      <c r="E4119" s="171" t="str">
        <f t="shared" si="64"/>
        <v>2023</v>
      </c>
      <c r="F4119" s="547">
        <v>4023421</v>
      </c>
      <c r="G4119" s="548">
        <v>0.19</v>
      </c>
      <c r="H4119" s="547">
        <v>3381026.05</v>
      </c>
      <c r="I4119" s="545" t="s">
        <v>12647</v>
      </c>
      <c r="J4119" s="545" t="s">
        <v>13296</v>
      </c>
      <c r="K4119" s="545"/>
      <c r="L4119" s="545"/>
      <c r="M4119" s="548" t="s">
        <v>13758</v>
      </c>
      <c r="N4119" s="545" t="s">
        <v>13413</v>
      </c>
      <c r="O4119" s="545"/>
      <c r="P4119" s="549">
        <v>13472</v>
      </c>
      <c r="Q4119" s="549">
        <v>1</v>
      </c>
      <c r="R4119" s="549">
        <v>26</v>
      </c>
      <c r="S4119" s="548">
        <v>2218</v>
      </c>
      <c r="T4119" s="548"/>
      <c r="U4119" s="99"/>
    </row>
    <row r="4120" spans="1:21" ht="19.5" customHeight="1">
      <c r="A4120" s="545">
        <v>13445</v>
      </c>
      <c r="B4120" s="545" t="s">
        <v>13125</v>
      </c>
      <c r="C4120" s="545" t="s">
        <v>216</v>
      </c>
      <c r="D4120" s="546">
        <v>45257</v>
      </c>
      <c r="E4120" s="171" t="str">
        <f t="shared" si="64"/>
        <v>2023</v>
      </c>
      <c r="F4120" s="547">
        <v>6497400</v>
      </c>
      <c r="G4120" s="548">
        <v>0.19</v>
      </c>
      <c r="H4120" s="547">
        <v>5460000</v>
      </c>
      <c r="I4120" s="545" t="s">
        <v>12715</v>
      </c>
      <c r="J4120" s="545" t="s">
        <v>13298</v>
      </c>
      <c r="K4120" s="545"/>
      <c r="L4120" s="545"/>
      <c r="M4120" s="548" t="s">
        <v>13758</v>
      </c>
      <c r="N4120" s="545" t="s">
        <v>13413</v>
      </c>
      <c r="O4120" s="545"/>
      <c r="P4120" s="549">
        <v>13473</v>
      </c>
      <c r="Q4120" s="549">
        <v>1</v>
      </c>
      <c r="R4120" s="549">
        <v>129</v>
      </c>
      <c r="S4120" s="548">
        <v>1012</v>
      </c>
      <c r="T4120" s="548"/>
      <c r="U4120" s="99"/>
    </row>
    <row r="4121" spans="1:21" ht="19.5" customHeight="1">
      <c r="A4121" s="545">
        <v>13446</v>
      </c>
      <c r="B4121" s="545" t="s">
        <v>13126</v>
      </c>
      <c r="C4121" s="545" t="s">
        <v>216</v>
      </c>
      <c r="D4121" s="546">
        <v>45257</v>
      </c>
      <c r="E4121" s="171" t="str">
        <f t="shared" si="64"/>
        <v>2023</v>
      </c>
      <c r="F4121" s="547">
        <v>1529388</v>
      </c>
      <c r="G4121" s="548">
        <v>0.19</v>
      </c>
      <c r="H4121" s="547">
        <v>1285200</v>
      </c>
      <c r="I4121" s="545" t="s">
        <v>12694</v>
      </c>
      <c r="J4121" s="545" t="s">
        <v>13298</v>
      </c>
      <c r="K4121" s="545" t="s">
        <v>17345</v>
      </c>
      <c r="L4121" s="545"/>
      <c r="M4121" s="548" t="s">
        <v>13758</v>
      </c>
      <c r="N4121" s="545" t="s">
        <v>13413</v>
      </c>
      <c r="O4121" s="545"/>
      <c r="P4121" s="549">
        <v>13474</v>
      </c>
      <c r="Q4121" s="549">
        <v>1</v>
      </c>
      <c r="R4121" s="549">
        <v>104</v>
      </c>
      <c r="S4121" s="548">
        <v>1012</v>
      </c>
      <c r="T4121" s="548"/>
      <c r="U4121" s="99"/>
    </row>
    <row r="4122" spans="1:21" ht="19.5" customHeight="1">
      <c r="A4122" s="545">
        <v>13447</v>
      </c>
      <c r="B4122" s="545" t="s">
        <v>13127</v>
      </c>
      <c r="C4122" s="545" t="s">
        <v>216</v>
      </c>
      <c r="D4122" s="546">
        <v>45257</v>
      </c>
      <c r="E4122" s="171" t="str">
        <f t="shared" si="64"/>
        <v>2023</v>
      </c>
      <c r="F4122" s="547">
        <v>4887244</v>
      </c>
      <c r="G4122" s="548">
        <v>0.19</v>
      </c>
      <c r="H4122" s="547">
        <v>4106927.73</v>
      </c>
      <c r="I4122" s="545" t="s">
        <v>12694</v>
      </c>
      <c r="J4122" s="545" t="s">
        <v>13298</v>
      </c>
      <c r="K4122" s="545" t="s">
        <v>17346</v>
      </c>
      <c r="L4122" s="545"/>
      <c r="M4122" s="548" t="s">
        <v>13758</v>
      </c>
      <c r="N4122" s="545" t="s">
        <v>13413</v>
      </c>
      <c r="O4122" s="545"/>
      <c r="P4122" s="549">
        <v>13475</v>
      </c>
      <c r="Q4122" s="549">
        <v>1</v>
      </c>
      <c r="R4122" s="549">
        <v>104</v>
      </c>
      <c r="S4122" s="548">
        <v>1012</v>
      </c>
      <c r="T4122" s="548"/>
      <c r="U4122" s="99"/>
    </row>
    <row r="4123" spans="1:21" ht="19.5" customHeight="1">
      <c r="A4123" s="545">
        <v>13448</v>
      </c>
      <c r="B4123" s="545" t="s">
        <v>13128</v>
      </c>
      <c r="C4123" s="545" t="s">
        <v>216</v>
      </c>
      <c r="D4123" s="546">
        <v>45257</v>
      </c>
      <c r="E4123" s="171" t="str">
        <f t="shared" si="64"/>
        <v>2023</v>
      </c>
      <c r="F4123" s="547">
        <v>4560508</v>
      </c>
      <c r="G4123" s="548">
        <v>0.19</v>
      </c>
      <c r="H4123" s="547">
        <v>3832359.66</v>
      </c>
      <c r="I4123" s="545" t="s">
        <v>12694</v>
      </c>
      <c r="J4123" s="545" t="s">
        <v>13298</v>
      </c>
      <c r="K4123" s="545" t="s">
        <v>13128</v>
      </c>
      <c r="L4123" s="545"/>
      <c r="M4123" s="548" t="s">
        <v>13758</v>
      </c>
      <c r="N4123" s="545" t="s">
        <v>13413</v>
      </c>
      <c r="O4123" s="545"/>
      <c r="P4123" s="549">
        <v>13476</v>
      </c>
      <c r="Q4123" s="549">
        <v>1</v>
      </c>
      <c r="R4123" s="549">
        <v>104</v>
      </c>
      <c r="S4123" s="548">
        <v>1012</v>
      </c>
      <c r="T4123" s="548"/>
      <c r="U4123" s="99"/>
    </row>
    <row r="4124" spans="1:21" ht="19.5" customHeight="1">
      <c r="A4124" s="545">
        <v>13449</v>
      </c>
      <c r="B4124" s="545" t="s">
        <v>13129</v>
      </c>
      <c r="C4124" s="545" t="s">
        <v>216</v>
      </c>
      <c r="D4124" s="546">
        <v>45257</v>
      </c>
      <c r="E4124" s="171" t="str">
        <f t="shared" si="64"/>
        <v>2023</v>
      </c>
      <c r="F4124" s="547">
        <v>4341763</v>
      </c>
      <c r="G4124" s="548">
        <v>0.19</v>
      </c>
      <c r="H4124" s="547">
        <v>3648540.34</v>
      </c>
      <c r="I4124" s="545" t="s">
        <v>12694</v>
      </c>
      <c r="J4124" s="545" t="s">
        <v>13298</v>
      </c>
      <c r="K4124" s="545" t="s">
        <v>17347</v>
      </c>
      <c r="L4124" s="545"/>
      <c r="M4124" s="548" t="s">
        <v>13758</v>
      </c>
      <c r="N4124" s="545" t="s">
        <v>13413</v>
      </c>
      <c r="O4124" s="545"/>
      <c r="P4124" s="549">
        <v>13477</v>
      </c>
      <c r="Q4124" s="549">
        <v>1</v>
      </c>
      <c r="R4124" s="549">
        <v>104</v>
      </c>
      <c r="S4124" s="548">
        <v>1012</v>
      </c>
      <c r="T4124" s="548"/>
      <c r="U4124" s="99"/>
    </row>
    <row r="4125" spans="1:21" ht="19.5" customHeight="1">
      <c r="A4125" s="545">
        <v>13450</v>
      </c>
      <c r="B4125" s="545" t="s">
        <v>13130</v>
      </c>
      <c r="C4125" s="545" t="s">
        <v>216</v>
      </c>
      <c r="D4125" s="546">
        <v>45257</v>
      </c>
      <c r="E4125" s="171" t="str">
        <f t="shared" si="64"/>
        <v>2023</v>
      </c>
      <c r="F4125" s="547">
        <v>7735238</v>
      </c>
      <c r="G4125" s="548">
        <v>0.19</v>
      </c>
      <c r="H4125" s="547">
        <v>6500200</v>
      </c>
      <c r="I4125" s="545" t="s">
        <v>12715</v>
      </c>
      <c r="J4125" s="545" t="s">
        <v>13298</v>
      </c>
      <c r="K4125" s="545" t="s">
        <v>17348</v>
      </c>
      <c r="L4125" s="545"/>
      <c r="M4125" s="548" t="s">
        <v>13758</v>
      </c>
      <c r="N4125" s="545" t="s">
        <v>13413</v>
      </c>
      <c r="O4125" s="545"/>
      <c r="P4125" s="549">
        <v>13478</v>
      </c>
      <c r="Q4125" s="549">
        <v>1</v>
      </c>
      <c r="R4125" s="549">
        <v>129</v>
      </c>
      <c r="S4125" s="548">
        <v>1012</v>
      </c>
      <c r="T4125" s="548"/>
      <c r="U4125" s="99"/>
    </row>
    <row r="4126" spans="1:21" ht="19.5" customHeight="1">
      <c r="A4126" s="545">
        <v>13451</v>
      </c>
      <c r="B4126" s="545" t="s">
        <v>13131</v>
      </c>
      <c r="C4126" s="545" t="s">
        <v>216</v>
      </c>
      <c r="D4126" s="546">
        <v>45257</v>
      </c>
      <c r="E4126" s="171" t="str">
        <f t="shared" si="64"/>
        <v>2023</v>
      </c>
      <c r="F4126" s="547">
        <v>1122118</v>
      </c>
      <c r="G4126" s="548">
        <v>0.19</v>
      </c>
      <c r="H4126" s="547">
        <v>942956.3</v>
      </c>
      <c r="I4126" s="545" t="s">
        <v>12694</v>
      </c>
      <c r="J4126" s="545" t="s">
        <v>13298</v>
      </c>
      <c r="K4126" s="545" t="s">
        <v>13131</v>
      </c>
      <c r="L4126" s="545"/>
      <c r="M4126" s="548" t="s">
        <v>13758</v>
      </c>
      <c r="N4126" s="545" t="s">
        <v>13413</v>
      </c>
      <c r="O4126" s="545"/>
      <c r="P4126" s="549">
        <v>13479</v>
      </c>
      <c r="Q4126" s="549">
        <v>1</v>
      </c>
      <c r="R4126" s="549">
        <v>104</v>
      </c>
      <c r="S4126" s="548">
        <v>1012</v>
      </c>
      <c r="T4126" s="548"/>
      <c r="U4126" s="99"/>
    </row>
    <row r="4127" spans="1:21" ht="19.5" customHeight="1">
      <c r="A4127" s="545">
        <v>13452</v>
      </c>
      <c r="B4127" s="545" t="s">
        <v>13132</v>
      </c>
      <c r="C4127" s="545" t="s">
        <v>216</v>
      </c>
      <c r="D4127" s="546">
        <v>46052</v>
      </c>
      <c r="E4127" s="171" t="str">
        <f t="shared" si="64"/>
        <v>2026</v>
      </c>
      <c r="F4127" s="547">
        <v>16022</v>
      </c>
      <c r="G4127" s="548">
        <v>0</v>
      </c>
      <c r="H4127" s="547">
        <v>16022</v>
      </c>
      <c r="I4127" s="545" t="s">
        <v>12766</v>
      </c>
      <c r="J4127" s="545" t="s">
        <v>13307</v>
      </c>
      <c r="K4127" s="545" t="s">
        <v>17349</v>
      </c>
      <c r="L4127" s="545" t="s">
        <v>17350</v>
      </c>
      <c r="M4127" s="548" t="s">
        <v>13758</v>
      </c>
      <c r="N4127" s="545" t="s">
        <v>13413</v>
      </c>
      <c r="O4127" s="545"/>
      <c r="P4127" s="549">
        <v>13480</v>
      </c>
      <c r="Q4127" s="549">
        <v>1</v>
      </c>
      <c r="R4127" s="549">
        <v>172</v>
      </c>
      <c r="S4127" s="548">
        <v>2228</v>
      </c>
      <c r="T4127" s="548"/>
      <c r="U4127" s="99"/>
    </row>
    <row r="4128" spans="1:21" ht="19.5" customHeight="1">
      <c r="A4128" s="545">
        <v>13453</v>
      </c>
      <c r="B4128" s="545" t="s">
        <v>13133</v>
      </c>
      <c r="C4128" s="545" t="s">
        <v>216</v>
      </c>
      <c r="D4128" s="546">
        <v>46052</v>
      </c>
      <c r="E4128" s="171" t="str">
        <f t="shared" si="64"/>
        <v>2026</v>
      </c>
      <c r="F4128" s="547">
        <v>20375</v>
      </c>
      <c r="G4128" s="548">
        <v>0</v>
      </c>
      <c r="H4128" s="547">
        <v>20375</v>
      </c>
      <c r="I4128" s="545" t="s">
        <v>12766</v>
      </c>
      <c r="J4128" s="545" t="s">
        <v>13307</v>
      </c>
      <c r="K4128" s="545" t="s">
        <v>17351</v>
      </c>
      <c r="L4128" s="545" t="s">
        <v>17352</v>
      </c>
      <c r="M4128" s="548" t="s">
        <v>13758</v>
      </c>
      <c r="N4128" s="545" t="s">
        <v>13413</v>
      </c>
      <c r="O4128" s="545"/>
      <c r="P4128" s="549">
        <v>13481</v>
      </c>
      <c r="Q4128" s="549">
        <v>1</v>
      </c>
      <c r="R4128" s="549">
        <v>172</v>
      </c>
      <c r="S4128" s="548">
        <v>2228</v>
      </c>
      <c r="T4128" s="548"/>
      <c r="U4128" s="99"/>
    </row>
    <row r="4129" spans="1:21" ht="19.5" customHeight="1">
      <c r="A4129" s="545">
        <v>13454</v>
      </c>
      <c r="B4129" s="545" t="s">
        <v>13134</v>
      </c>
      <c r="C4129" s="545" t="s">
        <v>216</v>
      </c>
      <c r="D4129" s="546">
        <v>46052</v>
      </c>
      <c r="E4129" s="171" t="str">
        <f t="shared" si="64"/>
        <v>2026</v>
      </c>
      <c r="F4129" s="547">
        <v>45778</v>
      </c>
      <c r="G4129" s="548">
        <v>0</v>
      </c>
      <c r="H4129" s="547">
        <v>45778</v>
      </c>
      <c r="I4129" s="545" t="s">
        <v>12766</v>
      </c>
      <c r="J4129" s="545" t="s">
        <v>13307</v>
      </c>
      <c r="K4129" s="545" t="s">
        <v>17353</v>
      </c>
      <c r="L4129" s="545" t="s">
        <v>17354</v>
      </c>
      <c r="M4129" s="548" t="s">
        <v>13758</v>
      </c>
      <c r="N4129" s="545" t="s">
        <v>13413</v>
      </c>
      <c r="O4129" s="545"/>
      <c r="P4129" s="549">
        <v>13482</v>
      </c>
      <c r="Q4129" s="549">
        <v>1</v>
      </c>
      <c r="R4129" s="549">
        <v>172</v>
      </c>
      <c r="S4129" s="548">
        <v>2228</v>
      </c>
      <c r="T4129" s="548"/>
      <c r="U4129" s="99"/>
    </row>
    <row r="4130" spans="1:21" ht="19.5" customHeight="1">
      <c r="A4130" s="545">
        <v>13455</v>
      </c>
      <c r="B4130" s="545" t="s">
        <v>13135</v>
      </c>
      <c r="C4130" s="545" t="s">
        <v>216</v>
      </c>
      <c r="D4130" s="546">
        <v>46052</v>
      </c>
      <c r="E4130" s="171" t="str">
        <f t="shared" si="64"/>
        <v>2026</v>
      </c>
      <c r="F4130" s="547">
        <v>18514</v>
      </c>
      <c r="G4130" s="548">
        <v>0</v>
      </c>
      <c r="H4130" s="547">
        <v>18514</v>
      </c>
      <c r="I4130" s="545" t="s">
        <v>12766</v>
      </c>
      <c r="J4130" s="545" t="s">
        <v>13307</v>
      </c>
      <c r="K4130" s="545" t="s">
        <v>17355</v>
      </c>
      <c r="L4130" s="545" t="s">
        <v>17356</v>
      </c>
      <c r="M4130" s="548" t="s">
        <v>13758</v>
      </c>
      <c r="N4130" s="545" t="s">
        <v>13413</v>
      </c>
      <c r="O4130" s="545"/>
      <c r="P4130" s="549">
        <v>13483</v>
      </c>
      <c r="Q4130" s="549">
        <v>1</v>
      </c>
      <c r="R4130" s="549">
        <v>172</v>
      </c>
      <c r="S4130" s="548">
        <v>2228</v>
      </c>
      <c r="T4130" s="548"/>
      <c r="U4130" s="99"/>
    </row>
    <row r="4131" spans="1:21" ht="19.5" customHeight="1">
      <c r="A4131" s="545">
        <v>13456</v>
      </c>
      <c r="B4131" s="545" t="s">
        <v>13136</v>
      </c>
      <c r="C4131" s="545" t="s">
        <v>216</v>
      </c>
      <c r="D4131" s="546">
        <v>46052</v>
      </c>
      <c r="E4131" s="171" t="str">
        <f t="shared" si="64"/>
        <v>2026</v>
      </c>
      <c r="F4131" s="547">
        <v>16357</v>
      </c>
      <c r="G4131" s="548">
        <v>0</v>
      </c>
      <c r="H4131" s="547">
        <v>16357</v>
      </c>
      <c r="I4131" s="545" t="s">
        <v>12766</v>
      </c>
      <c r="J4131" s="545" t="s">
        <v>13307</v>
      </c>
      <c r="K4131" s="545" t="s">
        <v>17357</v>
      </c>
      <c r="L4131" s="545" t="s">
        <v>17358</v>
      </c>
      <c r="M4131" s="548" t="s">
        <v>13758</v>
      </c>
      <c r="N4131" s="545" t="s">
        <v>13413</v>
      </c>
      <c r="O4131" s="545"/>
      <c r="P4131" s="549">
        <v>13484</v>
      </c>
      <c r="Q4131" s="549">
        <v>1</v>
      </c>
      <c r="R4131" s="549">
        <v>172</v>
      </c>
      <c r="S4131" s="548">
        <v>2228</v>
      </c>
      <c r="T4131" s="548"/>
      <c r="U4131" s="99"/>
    </row>
    <row r="4132" spans="1:21" ht="19.5" customHeight="1">
      <c r="A4132" s="545">
        <v>13457</v>
      </c>
      <c r="B4132" s="545" t="s">
        <v>13137</v>
      </c>
      <c r="C4132" s="545" t="s">
        <v>216</v>
      </c>
      <c r="D4132" s="546">
        <v>46052</v>
      </c>
      <c r="E4132" s="171" t="str">
        <f t="shared" si="64"/>
        <v>2026</v>
      </c>
      <c r="F4132" s="547">
        <v>70107</v>
      </c>
      <c r="G4132" s="548">
        <v>0</v>
      </c>
      <c r="H4132" s="547">
        <v>70107</v>
      </c>
      <c r="I4132" s="545" t="s">
        <v>12766</v>
      </c>
      <c r="J4132" s="545" t="s">
        <v>13307</v>
      </c>
      <c r="K4132" s="545" t="s">
        <v>17359</v>
      </c>
      <c r="L4132" s="545" t="s">
        <v>17360</v>
      </c>
      <c r="M4132" s="548" t="s">
        <v>13758</v>
      </c>
      <c r="N4132" s="545" t="s">
        <v>13413</v>
      </c>
      <c r="O4132" s="545"/>
      <c r="P4132" s="549">
        <v>13485</v>
      </c>
      <c r="Q4132" s="549">
        <v>1</v>
      </c>
      <c r="R4132" s="549">
        <v>172</v>
      </c>
      <c r="S4132" s="548">
        <v>2228</v>
      </c>
      <c r="T4132" s="548"/>
      <c r="U4132" s="99"/>
    </row>
    <row r="4133" spans="1:21" ht="19.5" customHeight="1">
      <c r="A4133" s="545">
        <v>13458</v>
      </c>
      <c r="B4133" s="545" t="s">
        <v>13138</v>
      </c>
      <c r="C4133" s="545" t="s">
        <v>216</v>
      </c>
      <c r="D4133" s="546">
        <v>46052</v>
      </c>
      <c r="E4133" s="171" t="str">
        <f t="shared" si="64"/>
        <v>2026</v>
      </c>
      <c r="F4133" s="547">
        <v>44116</v>
      </c>
      <c r="G4133" s="548">
        <v>0</v>
      </c>
      <c r="H4133" s="547">
        <v>44116</v>
      </c>
      <c r="I4133" s="545" t="s">
        <v>12766</v>
      </c>
      <c r="J4133" s="545" t="s">
        <v>13307</v>
      </c>
      <c r="K4133" s="545" t="s">
        <v>17361</v>
      </c>
      <c r="L4133" s="545" t="s">
        <v>17362</v>
      </c>
      <c r="M4133" s="548" t="s">
        <v>13758</v>
      </c>
      <c r="N4133" s="545" t="s">
        <v>13413</v>
      </c>
      <c r="O4133" s="545"/>
      <c r="P4133" s="549">
        <v>13486</v>
      </c>
      <c r="Q4133" s="549">
        <v>1</v>
      </c>
      <c r="R4133" s="549">
        <v>172</v>
      </c>
      <c r="S4133" s="548">
        <v>2228</v>
      </c>
      <c r="T4133" s="548"/>
      <c r="U4133" s="99"/>
    </row>
    <row r="4134" spans="1:21" ht="19.5" customHeight="1">
      <c r="A4134" s="545">
        <v>13459</v>
      </c>
      <c r="B4134" s="545" t="s">
        <v>13139</v>
      </c>
      <c r="C4134" s="545" t="s">
        <v>216</v>
      </c>
      <c r="D4134" s="546">
        <v>46052</v>
      </c>
      <c r="E4134" s="171" t="str">
        <f t="shared" si="64"/>
        <v>2026</v>
      </c>
      <c r="F4134" s="547">
        <v>18328</v>
      </c>
      <c r="G4134" s="548">
        <v>0</v>
      </c>
      <c r="H4134" s="547">
        <v>18328</v>
      </c>
      <c r="I4134" s="545" t="s">
        <v>12766</v>
      </c>
      <c r="J4134" s="545" t="s">
        <v>13307</v>
      </c>
      <c r="K4134" s="545" t="s">
        <v>17363</v>
      </c>
      <c r="L4134" s="545" t="s">
        <v>17364</v>
      </c>
      <c r="M4134" s="548" t="s">
        <v>13758</v>
      </c>
      <c r="N4134" s="545" t="s">
        <v>13413</v>
      </c>
      <c r="O4134" s="545"/>
      <c r="P4134" s="549">
        <v>13487</v>
      </c>
      <c r="Q4134" s="549">
        <v>1</v>
      </c>
      <c r="R4134" s="549">
        <v>172</v>
      </c>
      <c r="S4134" s="548">
        <v>2228</v>
      </c>
      <c r="T4134" s="548"/>
      <c r="U4134" s="99"/>
    </row>
    <row r="4135" spans="1:21" ht="19.5" customHeight="1">
      <c r="A4135" s="545">
        <v>13460</v>
      </c>
      <c r="B4135" s="545" t="s">
        <v>13140</v>
      </c>
      <c r="C4135" s="545" t="s">
        <v>216</v>
      </c>
      <c r="D4135" s="546">
        <v>46052</v>
      </c>
      <c r="E4135" s="171" t="str">
        <f t="shared" si="64"/>
        <v>2026</v>
      </c>
      <c r="F4135" s="547">
        <v>18185</v>
      </c>
      <c r="G4135" s="548">
        <v>0</v>
      </c>
      <c r="H4135" s="547">
        <v>18185</v>
      </c>
      <c r="I4135" s="545" t="s">
        <v>12766</v>
      </c>
      <c r="J4135" s="545" t="s">
        <v>13307</v>
      </c>
      <c r="K4135" s="545" t="s">
        <v>17365</v>
      </c>
      <c r="L4135" s="545" t="s">
        <v>17366</v>
      </c>
      <c r="M4135" s="548" t="s">
        <v>13758</v>
      </c>
      <c r="N4135" s="545" t="s">
        <v>13413</v>
      </c>
      <c r="O4135" s="545"/>
      <c r="P4135" s="549">
        <v>13488</v>
      </c>
      <c r="Q4135" s="549">
        <v>1</v>
      </c>
      <c r="R4135" s="549">
        <v>172</v>
      </c>
      <c r="S4135" s="548">
        <v>2228</v>
      </c>
      <c r="T4135" s="548"/>
      <c r="U4135" s="99"/>
    </row>
    <row r="4136" spans="1:21" ht="19.5" customHeight="1">
      <c r="A4136" s="545">
        <v>13461</v>
      </c>
      <c r="B4136" s="545" t="s">
        <v>13336</v>
      </c>
      <c r="C4136" s="545" t="s">
        <v>216</v>
      </c>
      <c r="D4136" s="546">
        <v>46052</v>
      </c>
      <c r="E4136" s="171" t="str">
        <f t="shared" si="64"/>
        <v>2026</v>
      </c>
      <c r="F4136" s="547">
        <v>9716</v>
      </c>
      <c r="G4136" s="548">
        <v>0</v>
      </c>
      <c r="H4136" s="547">
        <v>9716</v>
      </c>
      <c r="I4136" s="545" t="s">
        <v>12766</v>
      </c>
      <c r="J4136" s="545" t="s">
        <v>13307</v>
      </c>
      <c r="K4136" s="545" t="s">
        <v>17367</v>
      </c>
      <c r="L4136" s="545" t="s">
        <v>17368</v>
      </c>
      <c r="M4136" s="548" t="s">
        <v>13758</v>
      </c>
      <c r="N4136" s="545" t="s">
        <v>13413</v>
      </c>
      <c r="O4136" s="545"/>
      <c r="P4136" s="549">
        <v>13489</v>
      </c>
      <c r="Q4136" s="549">
        <v>1</v>
      </c>
      <c r="R4136" s="549">
        <v>172</v>
      </c>
      <c r="S4136" s="548">
        <v>2228</v>
      </c>
      <c r="T4136" s="548"/>
      <c r="U4136" s="99"/>
    </row>
    <row r="4137" spans="1:21" ht="19.5" customHeight="1">
      <c r="A4137" s="545">
        <v>13462</v>
      </c>
      <c r="B4137" s="545" t="s">
        <v>13141</v>
      </c>
      <c r="C4137" s="545" t="s">
        <v>216</v>
      </c>
      <c r="D4137" s="546">
        <v>46052</v>
      </c>
      <c r="E4137" s="171" t="str">
        <f t="shared" si="64"/>
        <v>2026</v>
      </c>
      <c r="F4137" s="547">
        <v>15684</v>
      </c>
      <c r="G4137" s="548">
        <v>0</v>
      </c>
      <c r="H4137" s="547">
        <v>15684</v>
      </c>
      <c r="I4137" s="545" t="s">
        <v>12766</v>
      </c>
      <c r="J4137" s="545" t="s">
        <v>13307</v>
      </c>
      <c r="K4137" s="545" t="s">
        <v>17369</v>
      </c>
      <c r="L4137" s="545" t="s">
        <v>17370</v>
      </c>
      <c r="M4137" s="548" t="s">
        <v>13758</v>
      </c>
      <c r="N4137" s="545" t="s">
        <v>13413</v>
      </c>
      <c r="O4137" s="545"/>
      <c r="P4137" s="549">
        <v>13490</v>
      </c>
      <c r="Q4137" s="549">
        <v>1</v>
      </c>
      <c r="R4137" s="549">
        <v>172</v>
      </c>
      <c r="S4137" s="548">
        <v>2228</v>
      </c>
      <c r="T4137" s="548"/>
      <c r="U4137" s="99"/>
    </row>
    <row r="4138" spans="1:21" ht="19.5" customHeight="1">
      <c r="A4138" s="545">
        <v>13463</v>
      </c>
      <c r="B4138" s="545" t="s">
        <v>13337</v>
      </c>
      <c r="C4138" s="545" t="s">
        <v>216</v>
      </c>
      <c r="D4138" s="546">
        <v>46052</v>
      </c>
      <c r="E4138" s="171" t="str">
        <f t="shared" si="64"/>
        <v>2026</v>
      </c>
      <c r="F4138" s="547">
        <v>41348</v>
      </c>
      <c r="G4138" s="548">
        <v>0</v>
      </c>
      <c r="H4138" s="547">
        <v>41348</v>
      </c>
      <c r="I4138" s="545" t="s">
        <v>12766</v>
      </c>
      <c r="J4138" s="545" t="s">
        <v>13307</v>
      </c>
      <c r="K4138" s="545" t="s">
        <v>17371</v>
      </c>
      <c r="L4138" s="545" t="s">
        <v>17372</v>
      </c>
      <c r="M4138" s="548" t="s">
        <v>13758</v>
      </c>
      <c r="N4138" s="545" t="s">
        <v>13413</v>
      </c>
      <c r="O4138" s="545"/>
      <c r="P4138" s="549">
        <v>13491</v>
      </c>
      <c r="Q4138" s="549">
        <v>1</v>
      </c>
      <c r="R4138" s="549">
        <v>172</v>
      </c>
      <c r="S4138" s="548">
        <v>2228</v>
      </c>
      <c r="T4138" s="548"/>
      <c r="U4138" s="99"/>
    </row>
    <row r="4139" spans="1:21" ht="19.5" customHeight="1">
      <c r="A4139" s="545">
        <v>13464</v>
      </c>
      <c r="B4139" s="545" t="s">
        <v>13142</v>
      </c>
      <c r="C4139" s="545" t="s">
        <v>216</v>
      </c>
      <c r="D4139" s="546">
        <v>46052</v>
      </c>
      <c r="E4139" s="171" t="str">
        <f t="shared" si="64"/>
        <v>2026</v>
      </c>
      <c r="F4139" s="547">
        <v>26845</v>
      </c>
      <c r="G4139" s="548">
        <v>0</v>
      </c>
      <c r="H4139" s="547">
        <v>26845</v>
      </c>
      <c r="I4139" s="545" t="s">
        <v>12766</v>
      </c>
      <c r="J4139" s="545" t="s">
        <v>13307</v>
      </c>
      <c r="K4139" s="545" t="s">
        <v>17373</v>
      </c>
      <c r="L4139" s="545" t="s">
        <v>17374</v>
      </c>
      <c r="M4139" s="548" t="s">
        <v>13758</v>
      </c>
      <c r="N4139" s="545" t="s">
        <v>13413</v>
      </c>
      <c r="O4139" s="545"/>
      <c r="P4139" s="549">
        <v>13492</v>
      </c>
      <c r="Q4139" s="549">
        <v>1</v>
      </c>
      <c r="R4139" s="549">
        <v>172</v>
      </c>
      <c r="S4139" s="548">
        <v>2228</v>
      </c>
      <c r="T4139" s="548"/>
      <c r="U4139" s="99"/>
    </row>
    <row r="4140" spans="1:21" ht="19.5" customHeight="1">
      <c r="A4140" s="545">
        <v>13465</v>
      </c>
      <c r="B4140" s="545" t="s">
        <v>13338</v>
      </c>
      <c r="C4140" s="545" t="s">
        <v>216</v>
      </c>
      <c r="D4140" s="546">
        <v>46052</v>
      </c>
      <c r="E4140" s="171" t="str">
        <f t="shared" si="64"/>
        <v>2026</v>
      </c>
      <c r="F4140" s="547">
        <v>22977</v>
      </c>
      <c r="G4140" s="548">
        <v>0</v>
      </c>
      <c r="H4140" s="547">
        <v>22977</v>
      </c>
      <c r="I4140" s="545" t="s">
        <v>12766</v>
      </c>
      <c r="J4140" s="545" t="s">
        <v>13307</v>
      </c>
      <c r="K4140" s="545" t="s">
        <v>17375</v>
      </c>
      <c r="L4140" s="545" t="s">
        <v>17376</v>
      </c>
      <c r="M4140" s="548" t="s">
        <v>13758</v>
      </c>
      <c r="N4140" s="545" t="s">
        <v>13413</v>
      </c>
      <c r="O4140" s="545"/>
      <c r="P4140" s="549">
        <v>13493</v>
      </c>
      <c r="Q4140" s="549">
        <v>1</v>
      </c>
      <c r="R4140" s="549">
        <v>172</v>
      </c>
      <c r="S4140" s="548">
        <v>2228</v>
      </c>
      <c r="T4140" s="548"/>
      <c r="U4140" s="99"/>
    </row>
    <row r="4141" spans="1:21" ht="19.5" customHeight="1">
      <c r="A4141" s="545">
        <v>13466</v>
      </c>
      <c r="B4141" s="545" t="s">
        <v>13143</v>
      </c>
      <c r="C4141" s="545" t="s">
        <v>216</v>
      </c>
      <c r="D4141" s="546">
        <v>46052</v>
      </c>
      <c r="E4141" s="171" t="str">
        <f t="shared" si="64"/>
        <v>2026</v>
      </c>
      <c r="F4141" s="547">
        <v>22253</v>
      </c>
      <c r="G4141" s="548">
        <v>0</v>
      </c>
      <c r="H4141" s="547">
        <v>22253</v>
      </c>
      <c r="I4141" s="545" t="s">
        <v>12766</v>
      </c>
      <c r="J4141" s="545" t="s">
        <v>13307</v>
      </c>
      <c r="K4141" s="545" t="s">
        <v>17377</v>
      </c>
      <c r="L4141" s="545" t="s">
        <v>17378</v>
      </c>
      <c r="M4141" s="548" t="s">
        <v>13758</v>
      </c>
      <c r="N4141" s="545" t="s">
        <v>13413</v>
      </c>
      <c r="O4141" s="545"/>
      <c r="P4141" s="549">
        <v>13494</v>
      </c>
      <c r="Q4141" s="549">
        <v>1</v>
      </c>
      <c r="R4141" s="549">
        <v>172</v>
      </c>
      <c r="S4141" s="548">
        <v>2228</v>
      </c>
      <c r="T4141" s="548"/>
      <c r="U4141" s="99"/>
    </row>
    <row r="4142" spans="1:21" ht="19.5" customHeight="1">
      <c r="A4142" s="545">
        <v>13467</v>
      </c>
      <c r="B4142" s="545" t="s">
        <v>13144</v>
      </c>
      <c r="C4142" s="545" t="s">
        <v>216</v>
      </c>
      <c r="D4142" s="546">
        <v>46052</v>
      </c>
      <c r="E4142" s="171" t="str">
        <f t="shared" si="64"/>
        <v>2026</v>
      </c>
      <c r="F4142" s="547">
        <v>22253</v>
      </c>
      <c r="G4142" s="548">
        <v>0</v>
      </c>
      <c r="H4142" s="547">
        <v>22253</v>
      </c>
      <c r="I4142" s="545" t="s">
        <v>12766</v>
      </c>
      <c r="J4142" s="545" t="s">
        <v>13307</v>
      </c>
      <c r="K4142" s="545" t="s">
        <v>17379</v>
      </c>
      <c r="L4142" s="545" t="s">
        <v>17380</v>
      </c>
      <c r="M4142" s="548" t="s">
        <v>13758</v>
      </c>
      <c r="N4142" s="545" t="s">
        <v>13413</v>
      </c>
      <c r="O4142" s="545"/>
      <c r="P4142" s="549">
        <v>13495</v>
      </c>
      <c r="Q4142" s="549">
        <v>1</v>
      </c>
      <c r="R4142" s="549">
        <v>172</v>
      </c>
      <c r="S4142" s="548">
        <v>2228</v>
      </c>
      <c r="T4142" s="548"/>
      <c r="U4142" s="99"/>
    </row>
    <row r="4143" spans="1:21" ht="19.5" customHeight="1">
      <c r="A4143" s="545">
        <v>13468</v>
      </c>
      <c r="B4143" s="545" t="s">
        <v>13145</v>
      </c>
      <c r="C4143" s="545" t="s">
        <v>216</v>
      </c>
      <c r="D4143" s="546">
        <v>46052</v>
      </c>
      <c r="E4143" s="171" t="str">
        <f t="shared" si="64"/>
        <v>2026</v>
      </c>
      <c r="F4143" s="547">
        <v>5293</v>
      </c>
      <c r="G4143" s="548">
        <v>0</v>
      </c>
      <c r="H4143" s="547">
        <v>5293</v>
      </c>
      <c r="I4143" s="545" t="s">
        <v>12766</v>
      </c>
      <c r="J4143" s="545" t="s">
        <v>13307</v>
      </c>
      <c r="K4143" s="545" t="s">
        <v>17381</v>
      </c>
      <c r="L4143" s="545" t="s">
        <v>17382</v>
      </c>
      <c r="M4143" s="548" t="s">
        <v>13758</v>
      </c>
      <c r="N4143" s="545" t="s">
        <v>13413</v>
      </c>
      <c r="O4143" s="545"/>
      <c r="P4143" s="549">
        <v>13496</v>
      </c>
      <c r="Q4143" s="549">
        <v>1</v>
      </c>
      <c r="R4143" s="549">
        <v>172</v>
      </c>
      <c r="S4143" s="548">
        <v>2228</v>
      </c>
      <c r="T4143" s="548"/>
      <c r="U4143" s="99"/>
    </row>
    <row r="4144" spans="1:21" ht="19.5" customHeight="1">
      <c r="A4144" s="545">
        <v>13469</v>
      </c>
      <c r="B4144" s="545" t="s">
        <v>13146</v>
      </c>
      <c r="C4144" s="545" t="s">
        <v>216</v>
      </c>
      <c r="D4144" s="546">
        <v>46052</v>
      </c>
      <c r="E4144" s="171" t="str">
        <f t="shared" si="64"/>
        <v>2026</v>
      </c>
      <c r="F4144" s="547">
        <v>2268</v>
      </c>
      <c r="G4144" s="548">
        <v>0</v>
      </c>
      <c r="H4144" s="547">
        <v>2268</v>
      </c>
      <c r="I4144" s="545" t="s">
        <v>12766</v>
      </c>
      <c r="J4144" s="545" t="s">
        <v>13307</v>
      </c>
      <c r="K4144" s="545" t="s">
        <v>17383</v>
      </c>
      <c r="L4144" s="545" t="s">
        <v>17384</v>
      </c>
      <c r="M4144" s="548" t="s">
        <v>13758</v>
      </c>
      <c r="N4144" s="545" t="s">
        <v>13413</v>
      </c>
      <c r="O4144" s="545"/>
      <c r="P4144" s="549">
        <v>13497</v>
      </c>
      <c r="Q4144" s="549">
        <v>1</v>
      </c>
      <c r="R4144" s="549">
        <v>172</v>
      </c>
      <c r="S4144" s="548">
        <v>2228</v>
      </c>
      <c r="T4144" s="548"/>
      <c r="U4144" s="99"/>
    </row>
    <row r="4145" spans="1:21" ht="19.5" customHeight="1">
      <c r="A4145" s="545">
        <v>13470</v>
      </c>
      <c r="B4145" s="545" t="s">
        <v>13147</v>
      </c>
      <c r="C4145" s="545" t="s">
        <v>216</v>
      </c>
      <c r="D4145" s="546">
        <v>46052</v>
      </c>
      <c r="E4145" s="171" t="str">
        <f t="shared" si="64"/>
        <v>2026</v>
      </c>
      <c r="F4145" s="547">
        <v>8901</v>
      </c>
      <c r="G4145" s="548">
        <v>0</v>
      </c>
      <c r="H4145" s="547">
        <v>8901</v>
      </c>
      <c r="I4145" s="545" t="s">
        <v>12766</v>
      </c>
      <c r="J4145" s="545" t="s">
        <v>13307</v>
      </c>
      <c r="K4145" s="545" t="s">
        <v>17385</v>
      </c>
      <c r="L4145" s="545" t="s">
        <v>17386</v>
      </c>
      <c r="M4145" s="548" t="s">
        <v>13758</v>
      </c>
      <c r="N4145" s="545" t="s">
        <v>13413</v>
      </c>
      <c r="O4145" s="545"/>
      <c r="P4145" s="549">
        <v>13498</v>
      </c>
      <c r="Q4145" s="549">
        <v>1</v>
      </c>
      <c r="R4145" s="549">
        <v>172</v>
      </c>
      <c r="S4145" s="548">
        <v>2228</v>
      </c>
      <c r="T4145" s="548"/>
      <c r="U4145" s="99"/>
    </row>
    <row r="4146" spans="1:21" ht="19.5" customHeight="1">
      <c r="A4146" s="545">
        <v>13471</v>
      </c>
      <c r="B4146" s="545" t="s">
        <v>13148</v>
      </c>
      <c r="C4146" s="545" t="s">
        <v>216</v>
      </c>
      <c r="D4146" s="546">
        <v>46052</v>
      </c>
      <c r="E4146" s="171" t="str">
        <f t="shared" si="64"/>
        <v>2026</v>
      </c>
      <c r="F4146" s="547">
        <v>3956</v>
      </c>
      <c r="G4146" s="548">
        <v>0</v>
      </c>
      <c r="H4146" s="547">
        <v>3956</v>
      </c>
      <c r="I4146" s="545" t="s">
        <v>12766</v>
      </c>
      <c r="J4146" s="545" t="s">
        <v>13307</v>
      </c>
      <c r="K4146" s="545" t="s">
        <v>17387</v>
      </c>
      <c r="L4146" s="545" t="s">
        <v>17388</v>
      </c>
      <c r="M4146" s="548" t="s">
        <v>13758</v>
      </c>
      <c r="N4146" s="545" t="s">
        <v>13413</v>
      </c>
      <c r="O4146" s="545"/>
      <c r="P4146" s="549">
        <v>13499</v>
      </c>
      <c r="Q4146" s="549">
        <v>1</v>
      </c>
      <c r="R4146" s="549">
        <v>172</v>
      </c>
      <c r="S4146" s="548">
        <v>2228</v>
      </c>
      <c r="T4146" s="548"/>
      <c r="U4146" s="99"/>
    </row>
    <row r="4147" spans="1:21" ht="19.5" customHeight="1">
      <c r="A4147" s="545">
        <v>13472</v>
      </c>
      <c r="B4147" s="545" t="s">
        <v>13149</v>
      </c>
      <c r="C4147" s="545" t="s">
        <v>216</v>
      </c>
      <c r="D4147" s="546">
        <v>46052</v>
      </c>
      <c r="E4147" s="171" t="str">
        <f t="shared" si="64"/>
        <v>2026</v>
      </c>
      <c r="F4147" s="547">
        <v>4856</v>
      </c>
      <c r="G4147" s="548">
        <v>0</v>
      </c>
      <c r="H4147" s="547">
        <v>4856</v>
      </c>
      <c r="I4147" s="545" t="s">
        <v>12766</v>
      </c>
      <c r="J4147" s="545" t="s">
        <v>13307</v>
      </c>
      <c r="K4147" s="545" t="s">
        <v>17389</v>
      </c>
      <c r="L4147" s="545" t="s">
        <v>17390</v>
      </c>
      <c r="M4147" s="548" t="s">
        <v>13758</v>
      </c>
      <c r="N4147" s="545" t="s">
        <v>13413</v>
      </c>
      <c r="O4147" s="545"/>
      <c r="P4147" s="549">
        <v>13500</v>
      </c>
      <c r="Q4147" s="549">
        <v>1</v>
      </c>
      <c r="R4147" s="549">
        <v>172</v>
      </c>
      <c r="S4147" s="548">
        <v>2228</v>
      </c>
      <c r="T4147" s="548"/>
      <c r="U4147" s="99"/>
    </row>
    <row r="4148" spans="1:21" ht="19.5" customHeight="1">
      <c r="A4148" s="545">
        <v>13473</v>
      </c>
      <c r="B4148" s="545" t="s">
        <v>13150</v>
      </c>
      <c r="C4148" s="545" t="s">
        <v>216</v>
      </c>
      <c r="D4148" s="546">
        <v>46052</v>
      </c>
      <c r="E4148" s="171" t="str">
        <f t="shared" si="64"/>
        <v>2026</v>
      </c>
      <c r="F4148" s="547">
        <v>4484</v>
      </c>
      <c r="G4148" s="548">
        <v>0</v>
      </c>
      <c r="H4148" s="547">
        <v>4484</v>
      </c>
      <c r="I4148" s="545" t="s">
        <v>12766</v>
      </c>
      <c r="J4148" s="545" t="s">
        <v>13307</v>
      </c>
      <c r="K4148" s="545" t="s">
        <v>17391</v>
      </c>
      <c r="L4148" s="545" t="s">
        <v>17392</v>
      </c>
      <c r="M4148" s="548" t="s">
        <v>13758</v>
      </c>
      <c r="N4148" s="545" t="s">
        <v>13413</v>
      </c>
      <c r="O4148" s="545"/>
      <c r="P4148" s="549">
        <v>13501</v>
      </c>
      <c r="Q4148" s="549">
        <v>1</v>
      </c>
      <c r="R4148" s="549">
        <v>172</v>
      </c>
      <c r="S4148" s="548">
        <v>2228</v>
      </c>
      <c r="T4148" s="548"/>
      <c r="U4148" s="99"/>
    </row>
    <row r="4149" spans="1:21" ht="19.5" customHeight="1">
      <c r="A4149" s="545">
        <v>13474</v>
      </c>
      <c r="B4149" s="545" t="s">
        <v>13151</v>
      </c>
      <c r="C4149" s="545" t="s">
        <v>216</v>
      </c>
      <c r="D4149" s="546">
        <v>46052</v>
      </c>
      <c r="E4149" s="171" t="str">
        <f t="shared" si="64"/>
        <v>2026</v>
      </c>
      <c r="F4149" s="547">
        <v>4728</v>
      </c>
      <c r="G4149" s="548">
        <v>0</v>
      </c>
      <c r="H4149" s="547">
        <v>4728</v>
      </c>
      <c r="I4149" s="545" t="s">
        <v>12766</v>
      </c>
      <c r="J4149" s="545" t="s">
        <v>13307</v>
      </c>
      <c r="K4149" s="545" t="s">
        <v>17393</v>
      </c>
      <c r="L4149" s="545" t="s">
        <v>17394</v>
      </c>
      <c r="M4149" s="548" t="s">
        <v>13758</v>
      </c>
      <c r="N4149" s="545" t="s">
        <v>13413</v>
      </c>
      <c r="O4149" s="545"/>
      <c r="P4149" s="549">
        <v>13502</v>
      </c>
      <c r="Q4149" s="549">
        <v>1</v>
      </c>
      <c r="R4149" s="549">
        <v>172</v>
      </c>
      <c r="S4149" s="548">
        <v>2228</v>
      </c>
      <c r="T4149" s="548"/>
      <c r="U4149" s="99"/>
    </row>
    <row r="4150" spans="1:21" ht="19.5" customHeight="1">
      <c r="A4150" s="545">
        <v>13475</v>
      </c>
      <c r="B4150" s="545" t="s">
        <v>13339</v>
      </c>
      <c r="C4150" s="545" t="s">
        <v>216</v>
      </c>
      <c r="D4150" s="546">
        <v>46052</v>
      </c>
      <c r="E4150" s="171" t="str">
        <f t="shared" si="64"/>
        <v>2026</v>
      </c>
      <c r="F4150" s="547">
        <v>5229</v>
      </c>
      <c r="G4150" s="548">
        <v>0</v>
      </c>
      <c r="H4150" s="547">
        <v>5229</v>
      </c>
      <c r="I4150" s="545" t="s">
        <v>12766</v>
      </c>
      <c r="J4150" s="545" t="s">
        <v>13307</v>
      </c>
      <c r="K4150" s="545" t="s">
        <v>17395</v>
      </c>
      <c r="L4150" s="545" t="s">
        <v>17396</v>
      </c>
      <c r="M4150" s="548" t="s">
        <v>13758</v>
      </c>
      <c r="N4150" s="545" t="s">
        <v>13413</v>
      </c>
      <c r="O4150" s="545"/>
      <c r="P4150" s="549">
        <v>13503</v>
      </c>
      <c r="Q4150" s="549">
        <v>1</v>
      </c>
      <c r="R4150" s="549">
        <v>172</v>
      </c>
      <c r="S4150" s="548">
        <v>2228</v>
      </c>
      <c r="T4150" s="548"/>
      <c r="U4150" s="99"/>
    </row>
    <row r="4151" spans="1:21" ht="19.5" customHeight="1">
      <c r="A4151" s="545">
        <v>13476</v>
      </c>
      <c r="B4151" s="545" t="s">
        <v>13152</v>
      </c>
      <c r="C4151" s="545" t="s">
        <v>216</v>
      </c>
      <c r="D4151" s="546">
        <v>45271</v>
      </c>
      <c r="E4151" s="171" t="str">
        <f t="shared" si="64"/>
        <v>2023</v>
      </c>
      <c r="F4151" s="547">
        <v>2639</v>
      </c>
      <c r="G4151" s="548">
        <v>0.19</v>
      </c>
      <c r="H4151" s="547">
        <v>2217.65</v>
      </c>
      <c r="I4151" s="545" t="s">
        <v>12766</v>
      </c>
      <c r="J4151" s="545" t="s">
        <v>13298</v>
      </c>
      <c r="K4151" s="545" t="s">
        <v>17397</v>
      </c>
      <c r="L4151" s="545" t="s">
        <v>17398</v>
      </c>
      <c r="M4151" s="548" t="s">
        <v>13758</v>
      </c>
      <c r="N4151" s="545" t="s">
        <v>13413</v>
      </c>
      <c r="O4151" s="545"/>
      <c r="P4151" s="549">
        <v>13504</v>
      </c>
      <c r="Q4151" s="549">
        <v>1</v>
      </c>
      <c r="R4151" s="549">
        <v>172</v>
      </c>
      <c r="S4151" s="548">
        <v>1012</v>
      </c>
      <c r="T4151" s="548"/>
      <c r="U4151" s="99"/>
    </row>
    <row r="4152" spans="1:21" ht="19.5" customHeight="1">
      <c r="A4152" s="545">
        <v>13477</v>
      </c>
      <c r="B4152" s="545" t="s">
        <v>13153</v>
      </c>
      <c r="C4152" s="545" t="s">
        <v>216</v>
      </c>
      <c r="D4152" s="546">
        <v>45271</v>
      </c>
      <c r="E4152" s="171" t="str">
        <f t="shared" si="64"/>
        <v>2023</v>
      </c>
      <c r="F4152" s="547">
        <v>8925</v>
      </c>
      <c r="G4152" s="548">
        <v>0.19</v>
      </c>
      <c r="H4152" s="547">
        <v>7500</v>
      </c>
      <c r="I4152" s="545" t="s">
        <v>12675</v>
      </c>
      <c r="J4152" s="545" t="s">
        <v>13296</v>
      </c>
      <c r="K4152" s="545"/>
      <c r="L4152" s="545"/>
      <c r="M4152" s="548" t="s">
        <v>13758</v>
      </c>
      <c r="N4152" s="545" t="s">
        <v>13413</v>
      </c>
      <c r="O4152" s="545"/>
      <c r="P4152" s="549">
        <v>13505</v>
      </c>
      <c r="Q4152" s="549">
        <v>1</v>
      </c>
      <c r="R4152" s="549">
        <v>141</v>
      </c>
      <c r="S4152" s="548">
        <v>2218</v>
      </c>
      <c r="T4152" s="548"/>
      <c r="U4152" s="99"/>
    </row>
    <row r="4153" spans="1:21" ht="19.5" customHeight="1">
      <c r="A4153" s="545">
        <v>13478</v>
      </c>
      <c r="B4153" s="545" t="s">
        <v>13154</v>
      </c>
      <c r="C4153" s="545" t="s">
        <v>209</v>
      </c>
      <c r="D4153" s="546">
        <v>45271</v>
      </c>
      <c r="E4153" s="171" t="str">
        <f t="shared" si="64"/>
        <v>2023</v>
      </c>
      <c r="F4153" s="547">
        <v>1000</v>
      </c>
      <c r="G4153" s="548">
        <v>0.19</v>
      </c>
      <c r="H4153" s="547">
        <v>840.34</v>
      </c>
      <c r="I4153" s="545" t="s">
        <v>12738</v>
      </c>
      <c r="J4153" s="545" t="s">
        <v>13296</v>
      </c>
      <c r="K4153" s="545"/>
      <c r="L4153" s="545"/>
      <c r="M4153" s="548" t="s">
        <v>13758</v>
      </c>
      <c r="N4153" s="545" t="s">
        <v>13413</v>
      </c>
      <c r="O4153" s="545"/>
      <c r="P4153" s="549">
        <v>13506</v>
      </c>
      <c r="Q4153" s="549">
        <v>1</v>
      </c>
      <c r="R4153" s="549">
        <v>32</v>
      </c>
      <c r="S4153" s="548">
        <v>2218</v>
      </c>
      <c r="T4153" s="548"/>
      <c r="U4153" s="99"/>
    </row>
    <row r="4154" spans="1:21" ht="19.5" customHeight="1">
      <c r="A4154" s="545">
        <v>13479</v>
      </c>
      <c r="B4154" s="545" t="s">
        <v>13155</v>
      </c>
      <c r="C4154" s="545" t="s">
        <v>216</v>
      </c>
      <c r="D4154" s="546">
        <v>45271</v>
      </c>
      <c r="E4154" s="171" t="str">
        <f t="shared" si="64"/>
        <v>2023</v>
      </c>
      <c r="F4154" s="547">
        <v>3832</v>
      </c>
      <c r="G4154" s="548">
        <v>0.19</v>
      </c>
      <c r="H4154" s="547">
        <v>3220.17</v>
      </c>
      <c r="I4154" s="545" t="s">
        <v>12675</v>
      </c>
      <c r="J4154" s="545" t="s">
        <v>13298</v>
      </c>
      <c r="K4154" s="545"/>
      <c r="L4154" s="545"/>
      <c r="M4154" s="548" t="s">
        <v>13758</v>
      </c>
      <c r="N4154" s="545" t="s">
        <v>13413</v>
      </c>
      <c r="O4154" s="545"/>
      <c r="P4154" s="549">
        <v>13507</v>
      </c>
      <c r="Q4154" s="549">
        <v>1</v>
      </c>
      <c r="R4154" s="549">
        <v>141</v>
      </c>
      <c r="S4154" s="548">
        <v>1012</v>
      </c>
      <c r="T4154" s="548"/>
      <c r="U4154" s="99"/>
    </row>
    <row r="4155" spans="1:21" ht="19.5" customHeight="1">
      <c r="A4155" s="545">
        <v>13480</v>
      </c>
      <c r="B4155" s="545" t="s">
        <v>13156</v>
      </c>
      <c r="C4155" s="545" t="s">
        <v>209</v>
      </c>
      <c r="D4155" s="546">
        <v>45271</v>
      </c>
      <c r="E4155" s="171" t="str">
        <f t="shared" si="64"/>
        <v>2023</v>
      </c>
      <c r="F4155" s="547">
        <v>898</v>
      </c>
      <c r="G4155" s="548">
        <v>0.19</v>
      </c>
      <c r="H4155" s="547">
        <v>754.62</v>
      </c>
      <c r="I4155" s="545" t="s">
        <v>12738</v>
      </c>
      <c r="J4155" s="545" t="s">
        <v>13298</v>
      </c>
      <c r="K4155" s="545"/>
      <c r="L4155" s="545"/>
      <c r="M4155" s="548" t="s">
        <v>13758</v>
      </c>
      <c r="N4155" s="545" t="s">
        <v>13413</v>
      </c>
      <c r="O4155" s="545"/>
      <c r="P4155" s="549">
        <v>13508</v>
      </c>
      <c r="Q4155" s="549">
        <v>1</v>
      </c>
      <c r="R4155" s="549">
        <v>32</v>
      </c>
      <c r="S4155" s="548">
        <v>1012</v>
      </c>
      <c r="T4155" s="548"/>
      <c r="U4155" s="99"/>
    </row>
    <row r="4156" spans="1:21" ht="19.5" customHeight="1">
      <c r="A4156" s="545">
        <v>13481</v>
      </c>
      <c r="B4156" s="545" t="s">
        <v>13157</v>
      </c>
      <c r="C4156" s="545" t="s">
        <v>206</v>
      </c>
      <c r="D4156" s="546">
        <v>45271</v>
      </c>
      <c r="E4156" s="171" t="str">
        <f t="shared" si="64"/>
        <v>2023</v>
      </c>
      <c r="F4156" s="547">
        <v>60697</v>
      </c>
      <c r="G4156" s="548">
        <v>0.19</v>
      </c>
      <c r="H4156" s="547">
        <v>51005.88</v>
      </c>
      <c r="I4156" s="545" t="s">
        <v>12738</v>
      </c>
      <c r="J4156" s="545" t="s">
        <v>13296</v>
      </c>
      <c r="K4156" s="545" t="s">
        <v>17399</v>
      </c>
      <c r="L4156" s="545"/>
      <c r="M4156" s="548" t="s">
        <v>13758</v>
      </c>
      <c r="N4156" s="545" t="s">
        <v>13413</v>
      </c>
      <c r="O4156" s="545"/>
      <c r="P4156" s="549">
        <v>13509</v>
      </c>
      <c r="Q4156" s="549">
        <v>1</v>
      </c>
      <c r="R4156" s="549">
        <v>32</v>
      </c>
      <c r="S4156" s="548">
        <v>2218</v>
      </c>
      <c r="T4156" s="548"/>
      <c r="U4156" s="99"/>
    </row>
    <row r="4157" spans="1:21" ht="19.5" customHeight="1">
      <c r="A4157" s="545">
        <v>13482</v>
      </c>
      <c r="B4157" s="545" t="s">
        <v>13158</v>
      </c>
      <c r="C4157" s="545" t="s">
        <v>206</v>
      </c>
      <c r="D4157" s="546">
        <v>45271</v>
      </c>
      <c r="E4157" s="171" t="str">
        <f t="shared" si="64"/>
        <v>2023</v>
      </c>
      <c r="F4157" s="547">
        <v>3906</v>
      </c>
      <c r="G4157" s="548">
        <v>0.19</v>
      </c>
      <c r="H4157" s="547">
        <v>3282.35</v>
      </c>
      <c r="I4157" s="545" t="s">
        <v>12738</v>
      </c>
      <c r="J4157" s="545" t="s">
        <v>13298</v>
      </c>
      <c r="K4157" s="545"/>
      <c r="L4157" s="545"/>
      <c r="M4157" s="548" t="s">
        <v>13758</v>
      </c>
      <c r="N4157" s="545" t="s">
        <v>13413</v>
      </c>
      <c r="O4157" s="545"/>
      <c r="P4157" s="549">
        <v>13510</v>
      </c>
      <c r="Q4157" s="549">
        <v>1</v>
      </c>
      <c r="R4157" s="549">
        <v>32</v>
      </c>
      <c r="S4157" s="548">
        <v>1012</v>
      </c>
      <c r="T4157" s="548"/>
      <c r="U4157" s="99"/>
    </row>
    <row r="4158" spans="1:21" ht="19.5" customHeight="1">
      <c r="A4158" s="545">
        <v>13483</v>
      </c>
      <c r="B4158" s="545" t="s">
        <v>13159</v>
      </c>
      <c r="C4158" s="545" t="s">
        <v>206</v>
      </c>
      <c r="D4158" s="546">
        <v>45271</v>
      </c>
      <c r="E4158" s="171" t="str">
        <f t="shared" si="64"/>
        <v>2023</v>
      </c>
      <c r="F4158" s="547">
        <v>16746</v>
      </c>
      <c r="G4158" s="548">
        <v>0.19</v>
      </c>
      <c r="H4158" s="547">
        <v>14072.27</v>
      </c>
      <c r="I4158" s="545" t="s">
        <v>12738</v>
      </c>
      <c r="J4158" s="545" t="s">
        <v>13298</v>
      </c>
      <c r="K4158" s="545"/>
      <c r="L4158" s="545"/>
      <c r="M4158" s="548" t="s">
        <v>13758</v>
      </c>
      <c r="N4158" s="545" t="s">
        <v>13413</v>
      </c>
      <c r="O4158" s="545"/>
      <c r="P4158" s="549">
        <v>13511</v>
      </c>
      <c r="Q4158" s="549">
        <v>1</v>
      </c>
      <c r="R4158" s="549">
        <v>32</v>
      </c>
      <c r="S4158" s="548">
        <v>1012</v>
      </c>
      <c r="T4158" s="548"/>
      <c r="U4158" s="99"/>
    </row>
    <row r="4159" spans="1:21" ht="19.5" customHeight="1">
      <c r="A4159" s="545">
        <v>13484</v>
      </c>
      <c r="B4159" s="545" t="s">
        <v>13160</v>
      </c>
      <c r="C4159" s="545" t="s">
        <v>216</v>
      </c>
      <c r="D4159" s="546">
        <v>45282</v>
      </c>
      <c r="E4159" s="171" t="str">
        <f t="shared" si="64"/>
        <v>2023</v>
      </c>
      <c r="F4159" s="547">
        <v>157059610</v>
      </c>
      <c r="G4159" s="548">
        <v>0.19</v>
      </c>
      <c r="H4159" s="547">
        <v>131982865.55</v>
      </c>
      <c r="I4159" s="545" t="s">
        <v>12758</v>
      </c>
      <c r="J4159" s="545" t="s">
        <v>13298</v>
      </c>
      <c r="K4159" s="545" t="s">
        <v>17400</v>
      </c>
      <c r="L4159" s="545" t="s">
        <v>17401</v>
      </c>
      <c r="M4159" s="548" t="s">
        <v>13758</v>
      </c>
      <c r="N4159" s="545" t="s">
        <v>13413</v>
      </c>
      <c r="O4159" s="545"/>
      <c r="P4159" s="549">
        <v>13512</v>
      </c>
      <c r="Q4159" s="549">
        <v>1</v>
      </c>
      <c r="R4159" s="549">
        <v>164</v>
      </c>
      <c r="S4159" s="548">
        <v>1012</v>
      </c>
      <c r="T4159" s="548"/>
      <c r="U4159" s="99"/>
    </row>
    <row r="4160" spans="1:21" ht="19.5" customHeight="1">
      <c r="A4160" s="545">
        <v>13485</v>
      </c>
      <c r="B4160" s="545" t="s">
        <v>13340</v>
      </c>
      <c r="C4160" s="545" t="s">
        <v>216</v>
      </c>
      <c r="D4160" s="546">
        <v>46052</v>
      </c>
      <c r="E4160" s="171" t="str">
        <f t="shared" si="64"/>
        <v>2026</v>
      </c>
      <c r="F4160" s="547">
        <v>211755668</v>
      </c>
      <c r="G4160" s="548">
        <v>0.19</v>
      </c>
      <c r="H4160" s="547">
        <v>177945939.5</v>
      </c>
      <c r="I4160" s="545" t="s">
        <v>12758</v>
      </c>
      <c r="J4160" s="545" t="s">
        <v>13307</v>
      </c>
      <c r="K4160" s="545" t="s">
        <v>17402</v>
      </c>
      <c r="L4160" s="545" t="s">
        <v>17403</v>
      </c>
      <c r="M4160" s="548" t="s">
        <v>13758</v>
      </c>
      <c r="N4160" s="545" t="s">
        <v>13413</v>
      </c>
      <c r="O4160" s="545"/>
      <c r="P4160" s="549">
        <v>13513</v>
      </c>
      <c r="Q4160" s="549">
        <v>1</v>
      </c>
      <c r="R4160" s="549">
        <v>164</v>
      </c>
      <c r="S4160" s="548">
        <v>2228</v>
      </c>
      <c r="T4160" s="548"/>
      <c r="U4160" s="99"/>
    </row>
    <row r="4161" spans="1:21" ht="19.5" customHeight="1">
      <c r="A4161" s="545">
        <v>13486</v>
      </c>
      <c r="B4161" s="545" t="s">
        <v>13341</v>
      </c>
      <c r="C4161" s="545" t="s">
        <v>216</v>
      </c>
      <c r="D4161" s="546">
        <v>46052</v>
      </c>
      <c r="E4161" s="171" t="str">
        <f t="shared" si="64"/>
        <v>2026</v>
      </c>
      <c r="F4161" s="547">
        <v>307473153</v>
      </c>
      <c r="G4161" s="548">
        <v>0.19</v>
      </c>
      <c r="H4161" s="547">
        <v>258380800.84</v>
      </c>
      <c r="I4161" s="545" t="s">
        <v>12758</v>
      </c>
      <c r="J4161" s="545" t="s">
        <v>13307</v>
      </c>
      <c r="K4161" s="545" t="s">
        <v>17404</v>
      </c>
      <c r="L4161" s="545" t="s">
        <v>17403</v>
      </c>
      <c r="M4161" s="548" t="s">
        <v>13758</v>
      </c>
      <c r="N4161" s="545" t="s">
        <v>13413</v>
      </c>
      <c r="O4161" s="545"/>
      <c r="P4161" s="549">
        <v>13514</v>
      </c>
      <c r="Q4161" s="549">
        <v>1</v>
      </c>
      <c r="R4161" s="549">
        <v>164</v>
      </c>
      <c r="S4161" s="548">
        <v>2228</v>
      </c>
      <c r="T4161" s="548"/>
      <c r="U4161" s="99"/>
    </row>
    <row r="4162" spans="1:21" ht="19.5" customHeight="1">
      <c r="A4162" s="545">
        <v>13487</v>
      </c>
      <c r="B4162" s="545" t="s">
        <v>13161</v>
      </c>
      <c r="C4162" s="545" t="s">
        <v>216</v>
      </c>
      <c r="D4162" s="546">
        <v>46052</v>
      </c>
      <c r="E4162" s="171" t="str">
        <f t="shared" si="64"/>
        <v>2026</v>
      </c>
      <c r="F4162" s="547">
        <v>175484609</v>
      </c>
      <c r="G4162" s="548">
        <v>0.19</v>
      </c>
      <c r="H4162" s="547">
        <v>147466057.97999999</v>
      </c>
      <c r="I4162" s="545" t="s">
        <v>12758</v>
      </c>
      <c r="J4162" s="545" t="s">
        <v>13307</v>
      </c>
      <c r="K4162" s="545" t="s">
        <v>17405</v>
      </c>
      <c r="L4162" s="545" t="s">
        <v>17406</v>
      </c>
      <c r="M4162" s="548" t="s">
        <v>13758</v>
      </c>
      <c r="N4162" s="545" t="s">
        <v>13413</v>
      </c>
      <c r="O4162" s="545"/>
      <c r="P4162" s="549">
        <v>13515</v>
      </c>
      <c r="Q4162" s="549">
        <v>1</v>
      </c>
      <c r="R4162" s="549">
        <v>164</v>
      </c>
      <c r="S4162" s="548">
        <v>2228</v>
      </c>
      <c r="T4162" s="548"/>
      <c r="U4162" s="99"/>
    </row>
    <row r="4163" spans="1:21" ht="19.5" customHeight="1">
      <c r="A4163" s="545">
        <v>13488</v>
      </c>
      <c r="B4163" s="545" t="s">
        <v>13162</v>
      </c>
      <c r="C4163" s="545" t="s">
        <v>216</v>
      </c>
      <c r="D4163" s="546">
        <v>46052</v>
      </c>
      <c r="E4163" s="171" t="str">
        <f t="shared" si="64"/>
        <v>2026</v>
      </c>
      <c r="F4163" s="547">
        <v>248590159</v>
      </c>
      <c r="G4163" s="548">
        <v>0.19</v>
      </c>
      <c r="H4163" s="547">
        <v>208899293.28</v>
      </c>
      <c r="I4163" s="545" t="s">
        <v>12758</v>
      </c>
      <c r="J4163" s="545" t="s">
        <v>13307</v>
      </c>
      <c r="K4163" s="545" t="s">
        <v>17407</v>
      </c>
      <c r="L4163" s="545" t="s">
        <v>17401</v>
      </c>
      <c r="M4163" s="548" t="s">
        <v>13758</v>
      </c>
      <c r="N4163" s="545" t="s">
        <v>13413</v>
      </c>
      <c r="O4163" s="545"/>
      <c r="P4163" s="549">
        <v>13516</v>
      </c>
      <c r="Q4163" s="549">
        <v>1</v>
      </c>
      <c r="R4163" s="549">
        <v>164</v>
      </c>
      <c r="S4163" s="548">
        <v>2228</v>
      </c>
      <c r="T4163" s="548"/>
      <c r="U4163" s="99"/>
    </row>
    <row r="4164" spans="1:21" ht="19.5" customHeight="1">
      <c r="A4164" s="545">
        <v>13489</v>
      </c>
      <c r="B4164" s="545" t="s">
        <v>13163</v>
      </c>
      <c r="C4164" s="545" t="s">
        <v>437</v>
      </c>
      <c r="D4164" s="546">
        <v>46052</v>
      </c>
      <c r="E4164" s="171" t="str">
        <f t="shared" ref="E4164:E4227" si="65">TEXT(D4164,"YYYY")</f>
        <v>2026</v>
      </c>
      <c r="F4164" s="547">
        <v>592374</v>
      </c>
      <c r="G4164" s="548">
        <v>0.19</v>
      </c>
      <c r="H4164" s="547">
        <v>497793.28000000003</v>
      </c>
      <c r="I4164" s="545" t="s">
        <v>12693</v>
      </c>
      <c r="J4164" s="545" t="s">
        <v>13307</v>
      </c>
      <c r="K4164" s="545"/>
      <c r="L4164" s="545" t="s">
        <v>17408</v>
      </c>
      <c r="M4164" s="548" t="s">
        <v>13868</v>
      </c>
      <c r="N4164" s="545" t="s">
        <v>13413</v>
      </c>
      <c r="O4164" s="545"/>
      <c r="P4164" s="549">
        <v>13526</v>
      </c>
      <c r="Q4164" s="549">
        <v>2</v>
      </c>
      <c r="R4164" s="549">
        <v>102</v>
      </c>
      <c r="S4164" s="548">
        <v>2228</v>
      </c>
      <c r="T4164" s="548"/>
      <c r="U4164" s="99"/>
    </row>
    <row r="4165" spans="1:21" ht="19.5" customHeight="1">
      <c r="A4165" s="545">
        <v>13490</v>
      </c>
      <c r="B4165" s="545" t="s">
        <v>13164</v>
      </c>
      <c r="C4165" s="545" t="s">
        <v>437</v>
      </c>
      <c r="D4165" s="546">
        <v>46052</v>
      </c>
      <c r="E4165" s="171" t="str">
        <f t="shared" si="65"/>
        <v>2026</v>
      </c>
      <c r="F4165" s="547">
        <v>604546</v>
      </c>
      <c r="G4165" s="548">
        <v>0.19</v>
      </c>
      <c r="H4165" s="547">
        <v>508021.85</v>
      </c>
      <c r="I4165" s="545" t="s">
        <v>12693</v>
      </c>
      <c r="J4165" s="545" t="s">
        <v>13307</v>
      </c>
      <c r="K4165" s="545"/>
      <c r="L4165" s="545" t="s">
        <v>17409</v>
      </c>
      <c r="M4165" s="548" t="s">
        <v>13868</v>
      </c>
      <c r="N4165" s="545" t="s">
        <v>13413</v>
      </c>
      <c r="O4165" s="545"/>
      <c r="P4165" s="549">
        <v>13527</v>
      </c>
      <c r="Q4165" s="549">
        <v>2</v>
      </c>
      <c r="R4165" s="549">
        <v>102</v>
      </c>
      <c r="S4165" s="548">
        <v>2228</v>
      </c>
      <c r="T4165" s="548"/>
      <c r="U4165" s="99"/>
    </row>
    <row r="4166" spans="1:21" ht="19.5" customHeight="1">
      <c r="A4166" s="545">
        <v>13491</v>
      </c>
      <c r="B4166" s="545" t="s">
        <v>13165</v>
      </c>
      <c r="C4166" s="545" t="s">
        <v>437</v>
      </c>
      <c r="D4166" s="546">
        <v>46052</v>
      </c>
      <c r="E4166" s="171" t="str">
        <f t="shared" si="65"/>
        <v>2026</v>
      </c>
      <c r="F4166" s="547">
        <v>697865</v>
      </c>
      <c r="G4166" s="548">
        <v>0.19</v>
      </c>
      <c r="H4166" s="547">
        <v>586441.18000000005</v>
      </c>
      <c r="I4166" s="545" t="s">
        <v>12693</v>
      </c>
      <c r="J4166" s="545" t="s">
        <v>13307</v>
      </c>
      <c r="K4166" s="545"/>
      <c r="L4166" s="545" t="s">
        <v>17409</v>
      </c>
      <c r="M4166" s="548" t="s">
        <v>13868</v>
      </c>
      <c r="N4166" s="545" t="s">
        <v>13413</v>
      </c>
      <c r="O4166" s="545"/>
      <c r="P4166" s="549">
        <v>13528</v>
      </c>
      <c r="Q4166" s="549">
        <v>2</v>
      </c>
      <c r="R4166" s="549">
        <v>102</v>
      </c>
      <c r="S4166" s="548">
        <v>2228</v>
      </c>
      <c r="T4166" s="548"/>
      <c r="U4166" s="99"/>
    </row>
    <row r="4167" spans="1:21" ht="19.5" customHeight="1">
      <c r="A4167" s="545">
        <v>13492</v>
      </c>
      <c r="B4167" s="545" t="s">
        <v>13166</v>
      </c>
      <c r="C4167" s="545" t="s">
        <v>437</v>
      </c>
      <c r="D4167" s="546">
        <v>46052</v>
      </c>
      <c r="E4167" s="171" t="str">
        <f t="shared" si="65"/>
        <v>2026</v>
      </c>
      <c r="F4167" s="547">
        <v>659320</v>
      </c>
      <c r="G4167" s="548">
        <v>0.19</v>
      </c>
      <c r="H4167" s="547">
        <v>554050.42000000004</v>
      </c>
      <c r="I4167" s="545" t="s">
        <v>12693</v>
      </c>
      <c r="J4167" s="545" t="s">
        <v>13307</v>
      </c>
      <c r="K4167" s="545"/>
      <c r="L4167" s="545" t="s">
        <v>17409</v>
      </c>
      <c r="M4167" s="548" t="s">
        <v>13868</v>
      </c>
      <c r="N4167" s="545" t="s">
        <v>13413</v>
      </c>
      <c r="O4167" s="545"/>
      <c r="P4167" s="549">
        <v>13529</v>
      </c>
      <c r="Q4167" s="549">
        <v>2</v>
      </c>
      <c r="R4167" s="549">
        <v>102</v>
      </c>
      <c r="S4167" s="548">
        <v>2228</v>
      </c>
      <c r="T4167" s="548"/>
      <c r="U4167" s="99"/>
    </row>
    <row r="4168" spans="1:21" ht="19.5" customHeight="1">
      <c r="A4168" s="545">
        <v>13493</v>
      </c>
      <c r="B4168" s="545" t="s">
        <v>13167</v>
      </c>
      <c r="C4168" s="545" t="s">
        <v>437</v>
      </c>
      <c r="D4168" s="546">
        <v>46052</v>
      </c>
      <c r="E4168" s="171" t="str">
        <f t="shared" si="65"/>
        <v>2026</v>
      </c>
      <c r="F4168" s="547">
        <v>407300</v>
      </c>
      <c r="G4168" s="548">
        <v>0.19</v>
      </c>
      <c r="H4168" s="547">
        <v>342268.91</v>
      </c>
      <c r="I4168" s="545" t="s">
        <v>12693</v>
      </c>
      <c r="J4168" s="545" t="s">
        <v>13307</v>
      </c>
      <c r="K4168" s="545" t="s">
        <v>13167</v>
      </c>
      <c r="L4168" s="545" t="s">
        <v>17410</v>
      </c>
      <c r="M4168" s="548" t="s">
        <v>13868</v>
      </c>
      <c r="N4168" s="545" t="s">
        <v>13413</v>
      </c>
      <c r="O4168" s="545"/>
      <c r="P4168" s="549">
        <v>13551</v>
      </c>
      <c r="Q4168" s="549">
        <v>2</v>
      </c>
      <c r="R4168" s="549">
        <v>102</v>
      </c>
      <c r="S4168" s="548">
        <v>2228</v>
      </c>
      <c r="T4168" s="548"/>
      <c r="U4168" s="99"/>
    </row>
    <row r="4169" spans="1:21" ht="19.5" customHeight="1">
      <c r="A4169" s="545">
        <v>13494</v>
      </c>
      <c r="B4169" s="545" t="s">
        <v>13168</v>
      </c>
      <c r="C4169" s="545" t="s">
        <v>216</v>
      </c>
      <c r="D4169" s="546">
        <v>46052</v>
      </c>
      <c r="E4169" s="171" t="str">
        <f t="shared" si="65"/>
        <v>2026</v>
      </c>
      <c r="F4169" s="547">
        <v>2794590</v>
      </c>
      <c r="G4169" s="548">
        <v>0.19</v>
      </c>
      <c r="H4169" s="547">
        <v>2348394.96</v>
      </c>
      <c r="I4169" s="545" t="s">
        <v>12758</v>
      </c>
      <c r="J4169" s="545" t="s">
        <v>13307</v>
      </c>
      <c r="K4169" s="545"/>
      <c r="L4169" s="545" t="s">
        <v>17411</v>
      </c>
      <c r="M4169" s="548" t="s">
        <v>13758</v>
      </c>
      <c r="N4169" s="545" t="s">
        <v>13413</v>
      </c>
      <c r="O4169" s="545"/>
      <c r="P4169" s="549">
        <v>13531</v>
      </c>
      <c r="Q4169" s="549">
        <v>1</v>
      </c>
      <c r="R4169" s="549">
        <v>164</v>
      </c>
      <c r="S4169" s="548">
        <v>2228</v>
      </c>
      <c r="T4169" s="548"/>
      <c r="U4169" s="99"/>
    </row>
    <row r="4170" spans="1:21" ht="19.5" customHeight="1">
      <c r="A4170" s="545">
        <v>13495</v>
      </c>
      <c r="B4170" s="545" t="s">
        <v>13169</v>
      </c>
      <c r="C4170" s="545" t="s">
        <v>216</v>
      </c>
      <c r="D4170" s="546">
        <v>46052</v>
      </c>
      <c r="E4170" s="171" t="str">
        <f t="shared" si="65"/>
        <v>2026</v>
      </c>
      <c r="F4170" s="547">
        <v>3269056</v>
      </c>
      <c r="G4170" s="548">
        <v>0.19</v>
      </c>
      <c r="H4170" s="547">
        <v>2747105.88</v>
      </c>
      <c r="I4170" s="545" t="s">
        <v>12758</v>
      </c>
      <c r="J4170" s="545" t="s">
        <v>13307</v>
      </c>
      <c r="K4170" s="545" t="s">
        <v>17412</v>
      </c>
      <c r="L4170" s="545"/>
      <c r="M4170" s="548" t="s">
        <v>13758</v>
      </c>
      <c r="N4170" s="545" t="s">
        <v>13413</v>
      </c>
      <c r="O4170" s="545"/>
      <c r="P4170" s="549">
        <v>13532</v>
      </c>
      <c r="Q4170" s="549">
        <v>1</v>
      </c>
      <c r="R4170" s="549">
        <v>164</v>
      </c>
      <c r="S4170" s="548">
        <v>2228</v>
      </c>
      <c r="T4170" s="548"/>
      <c r="U4170" s="99"/>
    </row>
    <row r="4171" spans="1:21" ht="19.5" customHeight="1">
      <c r="A4171" s="545">
        <v>13496</v>
      </c>
      <c r="B4171" s="545" t="s">
        <v>13170</v>
      </c>
      <c r="C4171" s="545" t="s">
        <v>216</v>
      </c>
      <c r="D4171" s="546">
        <v>46052</v>
      </c>
      <c r="E4171" s="171" t="str">
        <f t="shared" si="65"/>
        <v>2026</v>
      </c>
      <c r="F4171" s="547">
        <v>797524</v>
      </c>
      <c r="G4171" s="548">
        <v>0.19</v>
      </c>
      <c r="H4171" s="547">
        <v>670188.24</v>
      </c>
      <c r="I4171" s="545" t="s">
        <v>12758</v>
      </c>
      <c r="J4171" s="545" t="s">
        <v>13307</v>
      </c>
      <c r="K4171" s="545" t="s">
        <v>17413</v>
      </c>
      <c r="L4171" s="545"/>
      <c r="M4171" s="548" t="s">
        <v>13758</v>
      </c>
      <c r="N4171" s="545" t="s">
        <v>13413</v>
      </c>
      <c r="O4171" s="545"/>
      <c r="P4171" s="549">
        <v>13533</v>
      </c>
      <c r="Q4171" s="549">
        <v>1</v>
      </c>
      <c r="R4171" s="549">
        <v>164</v>
      </c>
      <c r="S4171" s="548">
        <v>2228</v>
      </c>
      <c r="T4171" s="548"/>
      <c r="U4171" s="99"/>
    </row>
    <row r="4172" spans="1:21" ht="19.5" customHeight="1">
      <c r="A4172" s="545">
        <v>13497</v>
      </c>
      <c r="B4172" s="545" t="s">
        <v>13171</v>
      </c>
      <c r="C4172" s="545" t="s">
        <v>209</v>
      </c>
      <c r="D4172" s="546">
        <v>46052</v>
      </c>
      <c r="E4172" s="171" t="str">
        <f t="shared" si="65"/>
        <v>2026</v>
      </c>
      <c r="F4172" s="547">
        <v>75869</v>
      </c>
      <c r="G4172" s="548">
        <v>0.19</v>
      </c>
      <c r="H4172" s="547">
        <v>63755.46</v>
      </c>
      <c r="I4172" s="545" t="s">
        <v>12706</v>
      </c>
      <c r="J4172" s="545" t="s">
        <v>13307</v>
      </c>
      <c r="K4172" s="545"/>
      <c r="L4172" s="545"/>
      <c r="M4172" s="548" t="s">
        <v>13758</v>
      </c>
      <c r="N4172" s="545" t="s">
        <v>13413</v>
      </c>
      <c r="O4172" s="545"/>
      <c r="P4172" s="549">
        <v>13534</v>
      </c>
      <c r="Q4172" s="549">
        <v>1</v>
      </c>
      <c r="R4172" s="549">
        <v>128</v>
      </c>
      <c r="S4172" s="548">
        <v>2228</v>
      </c>
      <c r="T4172" s="548"/>
      <c r="U4172" s="99"/>
    </row>
    <row r="4173" spans="1:21" ht="19.5" customHeight="1">
      <c r="A4173" s="545">
        <v>13498</v>
      </c>
      <c r="B4173" s="545" t="s">
        <v>13172</v>
      </c>
      <c r="C4173" s="545" t="s">
        <v>216</v>
      </c>
      <c r="D4173" s="546">
        <v>46052</v>
      </c>
      <c r="E4173" s="171" t="str">
        <f t="shared" si="65"/>
        <v>2026</v>
      </c>
      <c r="F4173" s="547">
        <v>20542</v>
      </c>
      <c r="G4173" s="548">
        <v>0.19</v>
      </c>
      <c r="H4173" s="547">
        <v>17262.18</v>
      </c>
      <c r="I4173" s="545" t="s">
        <v>12715</v>
      </c>
      <c r="J4173" s="545" t="s">
        <v>13307</v>
      </c>
      <c r="K4173" s="545"/>
      <c r="L4173" s="545"/>
      <c r="M4173" s="548" t="s">
        <v>13758</v>
      </c>
      <c r="N4173" s="545" t="s">
        <v>13413</v>
      </c>
      <c r="O4173" s="545"/>
      <c r="P4173" s="549">
        <v>13535</v>
      </c>
      <c r="Q4173" s="549">
        <v>1</v>
      </c>
      <c r="R4173" s="549">
        <v>129</v>
      </c>
      <c r="S4173" s="548">
        <v>2228</v>
      </c>
      <c r="T4173" s="548"/>
      <c r="U4173" s="99"/>
    </row>
    <row r="4174" spans="1:21" ht="19.5" customHeight="1">
      <c r="A4174" s="545">
        <v>13499</v>
      </c>
      <c r="B4174" s="545" t="s">
        <v>13173</v>
      </c>
      <c r="C4174" s="545" t="s">
        <v>216</v>
      </c>
      <c r="D4174" s="546">
        <v>46052</v>
      </c>
      <c r="E4174" s="171" t="str">
        <f t="shared" si="65"/>
        <v>2026</v>
      </c>
      <c r="F4174" s="547">
        <v>7553334</v>
      </c>
      <c r="G4174" s="548">
        <v>0.19</v>
      </c>
      <c r="H4174" s="547">
        <v>6347339.5</v>
      </c>
      <c r="I4174" s="545" t="s">
        <v>12686</v>
      </c>
      <c r="J4174" s="545" t="s">
        <v>13307</v>
      </c>
      <c r="K4174" s="545" t="s">
        <v>17414</v>
      </c>
      <c r="L4174" s="545"/>
      <c r="M4174" s="548" t="s">
        <v>13758</v>
      </c>
      <c r="N4174" s="545" t="s">
        <v>13413</v>
      </c>
      <c r="O4174" s="545"/>
      <c r="P4174" s="549">
        <v>13536</v>
      </c>
      <c r="Q4174" s="549">
        <v>1</v>
      </c>
      <c r="R4174" s="549">
        <v>131</v>
      </c>
      <c r="S4174" s="548">
        <v>2228</v>
      </c>
      <c r="T4174" s="548"/>
      <c r="U4174" s="99"/>
    </row>
    <row r="4175" spans="1:21" ht="19.5" customHeight="1">
      <c r="A4175" s="545">
        <v>13500</v>
      </c>
      <c r="B4175" s="545" t="s">
        <v>13174</v>
      </c>
      <c r="C4175" s="545" t="s">
        <v>216</v>
      </c>
      <c r="D4175" s="546">
        <v>46052</v>
      </c>
      <c r="E4175" s="171" t="str">
        <f t="shared" si="65"/>
        <v>2026</v>
      </c>
      <c r="F4175" s="547">
        <v>4521892</v>
      </c>
      <c r="G4175" s="548">
        <v>0.19</v>
      </c>
      <c r="H4175" s="547">
        <v>3799909.24</v>
      </c>
      <c r="I4175" s="545" t="s">
        <v>12686</v>
      </c>
      <c r="J4175" s="545" t="s">
        <v>13307</v>
      </c>
      <c r="K4175" s="545" t="s">
        <v>17415</v>
      </c>
      <c r="L4175" s="545"/>
      <c r="M4175" s="548" t="s">
        <v>13758</v>
      </c>
      <c r="N4175" s="545" t="s">
        <v>13413</v>
      </c>
      <c r="O4175" s="545"/>
      <c r="P4175" s="549">
        <v>13537</v>
      </c>
      <c r="Q4175" s="549">
        <v>1</v>
      </c>
      <c r="R4175" s="549">
        <v>131</v>
      </c>
      <c r="S4175" s="548">
        <v>2228</v>
      </c>
      <c r="T4175" s="548"/>
      <c r="U4175" s="99"/>
    </row>
    <row r="4176" spans="1:21" ht="19.5" customHeight="1">
      <c r="A4176" s="545">
        <v>13501</v>
      </c>
      <c r="B4176" s="545" t="s">
        <v>13175</v>
      </c>
      <c r="C4176" s="545" t="s">
        <v>216</v>
      </c>
      <c r="D4176" s="546">
        <v>46052</v>
      </c>
      <c r="E4176" s="171" t="str">
        <f t="shared" si="65"/>
        <v>2026</v>
      </c>
      <c r="F4176" s="547">
        <v>6099046</v>
      </c>
      <c r="G4176" s="548">
        <v>0.19</v>
      </c>
      <c r="H4176" s="547">
        <v>5125248.74</v>
      </c>
      <c r="I4176" s="545" t="s">
        <v>12762</v>
      </c>
      <c r="J4176" s="545" t="s">
        <v>13307</v>
      </c>
      <c r="K4176" s="545" t="s">
        <v>17416</v>
      </c>
      <c r="L4176" s="545" t="s">
        <v>17417</v>
      </c>
      <c r="M4176" s="548" t="s">
        <v>13758</v>
      </c>
      <c r="N4176" s="545" t="s">
        <v>13413</v>
      </c>
      <c r="O4176" s="545"/>
      <c r="P4176" s="549">
        <v>13538</v>
      </c>
      <c r="Q4176" s="549">
        <v>1</v>
      </c>
      <c r="R4176" s="549">
        <v>8</v>
      </c>
      <c r="S4176" s="548">
        <v>2228</v>
      </c>
      <c r="T4176" s="548"/>
      <c r="U4176" s="99"/>
    </row>
    <row r="4177" spans="1:21" ht="19.5" customHeight="1">
      <c r="A4177" s="545">
        <v>13502</v>
      </c>
      <c r="B4177" s="545" t="s">
        <v>13176</v>
      </c>
      <c r="C4177" s="545" t="s">
        <v>216</v>
      </c>
      <c r="D4177" s="546">
        <v>46052</v>
      </c>
      <c r="E4177" s="171" t="str">
        <f t="shared" si="65"/>
        <v>2026</v>
      </c>
      <c r="F4177" s="547">
        <v>31570464</v>
      </c>
      <c r="G4177" s="548">
        <v>0.19</v>
      </c>
      <c r="H4177" s="547">
        <v>26529801.68</v>
      </c>
      <c r="I4177" s="545" t="s">
        <v>12762</v>
      </c>
      <c r="J4177" s="545" t="s">
        <v>13307</v>
      </c>
      <c r="K4177" s="545" t="s">
        <v>17418</v>
      </c>
      <c r="L4177" s="545"/>
      <c r="M4177" s="548" t="s">
        <v>13758</v>
      </c>
      <c r="N4177" s="545" t="s">
        <v>13413</v>
      </c>
      <c r="O4177" s="545"/>
      <c r="P4177" s="549">
        <v>13539</v>
      </c>
      <c r="Q4177" s="549">
        <v>1</v>
      </c>
      <c r="R4177" s="549">
        <v>8</v>
      </c>
      <c r="S4177" s="548">
        <v>2228</v>
      </c>
      <c r="T4177" s="548"/>
      <c r="U4177" s="99"/>
    </row>
    <row r="4178" spans="1:21" ht="19.5" customHeight="1">
      <c r="A4178" s="545">
        <v>13503</v>
      </c>
      <c r="B4178" s="545" t="s">
        <v>13177</v>
      </c>
      <c r="C4178" s="545" t="s">
        <v>216</v>
      </c>
      <c r="D4178" s="546">
        <v>46052</v>
      </c>
      <c r="E4178" s="171" t="str">
        <f t="shared" si="65"/>
        <v>2026</v>
      </c>
      <c r="F4178" s="547">
        <v>2182556</v>
      </c>
      <c r="G4178" s="548">
        <v>0.19</v>
      </c>
      <c r="H4178" s="547">
        <v>1834080.67</v>
      </c>
      <c r="I4178" s="545" t="s">
        <v>12762</v>
      </c>
      <c r="J4178" s="545" t="s">
        <v>13307</v>
      </c>
      <c r="K4178" s="545" t="s">
        <v>17419</v>
      </c>
      <c r="L4178" s="545"/>
      <c r="M4178" s="548" t="s">
        <v>13758</v>
      </c>
      <c r="N4178" s="545" t="s">
        <v>13413</v>
      </c>
      <c r="O4178" s="545"/>
      <c r="P4178" s="549">
        <v>13540</v>
      </c>
      <c r="Q4178" s="549">
        <v>1</v>
      </c>
      <c r="R4178" s="549">
        <v>8</v>
      </c>
      <c r="S4178" s="548">
        <v>2228</v>
      </c>
      <c r="T4178" s="548"/>
      <c r="U4178" s="99"/>
    </row>
    <row r="4179" spans="1:21" ht="19.5" customHeight="1">
      <c r="A4179" s="545">
        <v>13504</v>
      </c>
      <c r="B4179" s="545" t="s">
        <v>13178</v>
      </c>
      <c r="C4179" s="545" t="s">
        <v>216</v>
      </c>
      <c r="D4179" s="546">
        <v>46052</v>
      </c>
      <c r="E4179" s="171" t="str">
        <f t="shared" si="65"/>
        <v>2026</v>
      </c>
      <c r="F4179" s="547">
        <v>316381</v>
      </c>
      <c r="G4179" s="548">
        <v>0.19</v>
      </c>
      <c r="H4179" s="547">
        <v>265866.39</v>
      </c>
      <c r="I4179" s="545" t="s">
        <v>12762</v>
      </c>
      <c r="J4179" s="545" t="s">
        <v>13307</v>
      </c>
      <c r="K4179" s="545"/>
      <c r="L4179" s="545"/>
      <c r="M4179" s="548" t="s">
        <v>13758</v>
      </c>
      <c r="N4179" s="545" t="s">
        <v>13413</v>
      </c>
      <c r="O4179" s="545"/>
      <c r="P4179" s="549">
        <v>13541</v>
      </c>
      <c r="Q4179" s="549">
        <v>1</v>
      </c>
      <c r="R4179" s="549">
        <v>8</v>
      </c>
      <c r="S4179" s="548">
        <v>2228</v>
      </c>
      <c r="T4179" s="548"/>
      <c r="U4179" s="99"/>
    </row>
    <row r="4180" spans="1:21" ht="19.5" customHeight="1">
      <c r="A4180" s="545">
        <v>13505</v>
      </c>
      <c r="B4180" s="545" t="s">
        <v>13179</v>
      </c>
      <c r="C4180" s="545" t="s">
        <v>216</v>
      </c>
      <c r="D4180" s="546">
        <v>46052</v>
      </c>
      <c r="E4180" s="171" t="str">
        <f t="shared" si="65"/>
        <v>2026</v>
      </c>
      <c r="F4180" s="547">
        <v>419660</v>
      </c>
      <c r="G4180" s="548">
        <v>0.19</v>
      </c>
      <c r="H4180" s="547">
        <v>352655.46</v>
      </c>
      <c r="I4180" s="545" t="s">
        <v>12762</v>
      </c>
      <c r="J4180" s="545" t="s">
        <v>13307</v>
      </c>
      <c r="K4180" s="545" t="s">
        <v>17420</v>
      </c>
      <c r="L4180" s="545"/>
      <c r="M4180" s="548" t="s">
        <v>13758</v>
      </c>
      <c r="N4180" s="545" t="s">
        <v>13413</v>
      </c>
      <c r="O4180" s="545"/>
      <c r="P4180" s="549">
        <v>13542</v>
      </c>
      <c r="Q4180" s="549">
        <v>1</v>
      </c>
      <c r="R4180" s="549">
        <v>8</v>
      </c>
      <c r="S4180" s="548">
        <v>2228</v>
      </c>
      <c r="T4180" s="548"/>
      <c r="U4180" s="99"/>
    </row>
    <row r="4181" spans="1:21" ht="19.5" customHeight="1">
      <c r="A4181" s="545">
        <v>13506</v>
      </c>
      <c r="B4181" s="545" t="s">
        <v>13180</v>
      </c>
      <c r="C4181" s="545" t="s">
        <v>216</v>
      </c>
      <c r="D4181" s="546">
        <v>46052</v>
      </c>
      <c r="E4181" s="171" t="str">
        <f t="shared" si="65"/>
        <v>2026</v>
      </c>
      <c r="F4181" s="547">
        <v>4735385</v>
      </c>
      <c r="G4181" s="548">
        <v>0.19</v>
      </c>
      <c r="H4181" s="547">
        <v>3979315.13</v>
      </c>
      <c r="I4181" s="545" t="s">
        <v>12762</v>
      </c>
      <c r="J4181" s="545" t="s">
        <v>13307</v>
      </c>
      <c r="K4181" s="545"/>
      <c r="L4181" s="545"/>
      <c r="M4181" s="548" t="s">
        <v>13758</v>
      </c>
      <c r="N4181" s="545" t="s">
        <v>13413</v>
      </c>
      <c r="O4181" s="545"/>
      <c r="P4181" s="549">
        <v>13543</v>
      </c>
      <c r="Q4181" s="549">
        <v>1</v>
      </c>
      <c r="R4181" s="549">
        <v>8</v>
      </c>
      <c r="S4181" s="548">
        <v>2228</v>
      </c>
      <c r="T4181" s="548"/>
      <c r="U4181" s="99"/>
    </row>
    <row r="4182" spans="1:21" ht="19.5" customHeight="1">
      <c r="A4182" s="545">
        <v>13507</v>
      </c>
      <c r="B4182" s="545" t="s">
        <v>13181</v>
      </c>
      <c r="C4182" s="545" t="s">
        <v>216</v>
      </c>
      <c r="D4182" s="546">
        <v>46052</v>
      </c>
      <c r="E4182" s="171" t="str">
        <f t="shared" si="65"/>
        <v>2026</v>
      </c>
      <c r="F4182" s="547">
        <v>2559270</v>
      </c>
      <c r="G4182" s="548">
        <v>0.19</v>
      </c>
      <c r="H4182" s="547">
        <v>2150647.06</v>
      </c>
      <c r="I4182" s="545" t="s">
        <v>12762</v>
      </c>
      <c r="J4182" s="545" t="s">
        <v>13307</v>
      </c>
      <c r="K4182" s="545" t="s">
        <v>17421</v>
      </c>
      <c r="L4182" s="545"/>
      <c r="M4182" s="548" t="s">
        <v>13758</v>
      </c>
      <c r="N4182" s="545" t="s">
        <v>13413</v>
      </c>
      <c r="O4182" s="545"/>
      <c r="P4182" s="549">
        <v>13545</v>
      </c>
      <c r="Q4182" s="549">
        <v>1</v>
      </c>
      <c r="R4182" s="549">
        <v>8</v>
      </c>
      <c r="S4182" s="548">
        <v>2228</v>
      </c>
      <c r="T4182" s="548"/>
      <c r="U4182" s="99"/>
    </row>
    <row r="4183" spans="1:21" ht="19.5" customHeight="1">
      <c r="A4183" s="545">
        <v>13508</v>
      </c>
      <c r="B4183" s="545" t="s">
        <v>13182</v>
      </c>
      <c r="C4183" s="545" t="s">
        <v>216</v>
      </c>
      <c r="D4183" s="546">
        <v>46052</v>
      </c>
      <c r="E4183" s="171" t="str">
        <f t="shared" si="65"/>
        <v>2026</v>
      </c>
      <c r="F4183" s="547">
        <v>1774899</v>
      </c>
      <c r="G4183" s="548">
        <v>0.19</v>
      </c>
      <c r="H4183" s="547">
        <v>1491511.76</v>
      </c>
      <c r="I4183" s="545" t="s">
        <v>12762</v>
      </c>
      <c r="J4183" s="545" t="s">
        <v>13307</v>
      </c>
      <c r="K4183" s="545" t="s">
        <v>17422</v>
      </c>
      <c r="L4183" s="545"/>
      <c r="M4183" s="548" t="s">
        <v>13758</v>
      </c>
      <c r="N4183" s="545" t="s">
        <v>13413</v>
      </c>
      <c r="O4183" s="545"/>
      <c r="P4183" s="549">
        <v>13546</v>
      </c>
      <c r="Q4183" s="549">
        <v>1</v>
      </c>
      <c r="R4183" s="549">
        <v>8</v>
      </c>
      <c r="S4183" s="548">
        <v>2228</v>
      </c>
      <c r="T4183" s="548"/>
      <c r="U4183" s="99"/>
    </row>
    <row r="4184" spans="1:21" ht="19.5" customHeight="1">
      <c r="A4184" s="545">
        <v>13509</v>
      </c>
      <c r="B4184" s="545" t="s">
        <v>13183</v>
      </c>
      <c r="C4184" s="545" t="s">
        <v>216</v>
      </c>
      <c r="D4184" s="546">
        <v>46052</v>
      </c>
      <c r="E4184" s="171" t="str">
        <f t="shared" si="65"/>
        <v>2026</v>
      </c>
      <c r="F4184" s="547">
        <v>6972418</v>
      </c>
      <c r="G4184" s="548">
        <v>0.19</v>
      </c>
      <c r="H4184" s="547">
        <v>5859174.79</v>
      </c>
      <c r="I4184" s="545" t="s">
        <v>12762</v>
      </c>
      <c r="J4184" s="545" t="s">
        <v>13307</v>
      </c>
      <c r="K4184" s="545" t="s">
        <v>17423</v>
      </c>
      <c r="L4184" s="545"/>
      <c r="M4184" s="548" t="s">
        <v>13758</v>
      </c>
      <c r="N4184" s="545" t="s">
        <v>13413</v>
      </c>
      <c r="O4184" s="545"/>
      <c r="P4184" s="549">
        <v>13547</v>
      </c>
      <c r="Q4184" s="549">
        <v>1</v>
      </c>
      <c r="R4184" s="549">
        <v>8</v>
      </c>
      <c r="S4184" s="548">
        <v>2228</v>
      </c>
      <c r="T4184" s="548"/>
      <c r="U4184" s="99"/>
    </row>
    <row r="4185" spans="1:21" ht="19.5" customHeight="1">
      <c r="A4185" s="545">
        <v>13510</v>
      </c>
      <c r="B4185" s="545" t="s">
        <v>13184</v>
      </c>
      <c r="C4185" s="545" t="s">
        <v>216</v>
      </c>
      <c r="D4185" s="546">
        <v>46052</v>
      </c>
      <c r="E4185" s="171" t="str">
        <f t="shared" si="65"/>
        <v>2026</v>
      </c>
      <c r="F4185" s="547">
        <v>1536626</v>
      </c>
      <c r="G4185" s="548">
        <v>0.19</v>
      </c>
      <c r="H4185" s="547">
        <v>1291282.3500000001</v>
      </c>
      <c r="I4185" s="545" t="s">
        <v>12762</v>
      </c>
      <c r="J4185" s="545" t="s">
        <v>13307</v>
      </c>
      <c r="K4185" s="545"/>
      <c r="L4185" s="545"/>
      <c r="M4185" s="548" t="s">
        <v>13758</v>
      </c>
      <c r="N4185" s="545" t="s">
        <v>13413</v>
      </c>
      <c r="O4185" s="545"/>
      <c r="P4185" s="549">
        <v>13548</v>
      </c>
      <c r="Q4185" s="549">
        <v>1</v>
      </c>
      <c r="R4185" s="549">
        <v>8</v>
      </c>
      <c r="S4185" s="548">
        <v>2228</v>
      </c>
      <c r="T4185" s="548"/>
      <c r="U4185" s="99"/>
    </row>
    <row r="4186" spans="1:21" ht="19.5" customHeight="1">
      <c r="A4186" s="545">
        <v>13511</v>
      </c>
      <c r="B4186" s="545" t="s">
        <v>13185</v>
      </c>
      <c r="C4186" s="545" t="s">
        <v>216</v>
      </c>
      <c r="D4186" s="546">
        <v>46052</v>
      </c>
      <c r="E4186" s="171" t="str">
        <f t="shared" si="65"/>
        <v>2026</v>
      </c>
      <c r="F4186" s="547">
        <v>2347982</v>
      </c>
      <c r="G4186" s="548">
        <v>0.19</v>
      </c>
      <c r="H4186" s="547">
        <v>1973094.12</v>
      </c>
      <c r="I4186" s="545" t="s">
        <v>12762</v>
      </c>
      <c r="J4186" s="545" t="s">
        <v>13307</v>
      </c>
      <c r="K4186" s="545" t="s">
        <v>13185</v>
      </c>
      <c r="L4186" s="545"/>
      <c r="M4186" s="548" t="s">
        <v>13758</v>
      </c>
      <c r="N4186" s="545" t="s">
        <v>13413</v>
      </c>
      <c r="O4186" s="545"/>
      <c r="P4186" s="549">
        <v>13549</v>
      </c>
      <c r="Q4186" s="549">
        <v>1</v>
      </c>
      <c r="R4186" s="549">
        <v>8</v>
      </c>
      <c r="S4186" s="548">
        <v>2228</v>
      </c>
      <c r="T4186" s="548"/>
      <c r="U4186" s="99"/>
    </row>
    <row r="4187" spans="1:21" ht="19.5" customHeight="1">
      <c r="A4187" s="545">
        <v>13512</v>
      </c>
      <c r="B4187" s="545" t="s">
        <v>13186</v>
      </c>
      <c r="C4187" s="545" t="s">
        <v>4501</v>
      </c>
      <c r="D4187" s="546">
        <v>46052</v>
      </c>
      <c r="E4187" s="171" t="str">
        <f t="shared" si="65"/>
        <v>2026</v>
      </c>
      <c r="F4187" s="547">
        <v>25154417</v>
      </c>
      <c r="G4187" s="548">
        <v>0.19</v>
      </c>
      <c r="H4187" s="547">
        <v>21138165.550000001</v>
      </c>
      <c r="I4187" s="545" t="s">
        <v>12762</v>
      </c>
      <c r="J4187" s="545" t="s">
        <v>13307</v>
      </c>
      <c r="K4187" s="545"/>
      <c r="L4187" s="545"/>
      <c r="M4187" s="548" t="s">
        <v>13758</v>
      </c>
      <c r="N4187" s="545" t="s">
        <v>13413</v>
      </c>
      <c r="O4187" s="545"/>
      <c r="P4187" s="549">
        <v>13550</v>
      </c>
      <c r="Q4187" s="549">
        <v>1</v>
      </c>
      <c r="R4187" s="549">
        <v>8</v>
      </c>
      <c r="S4187" s="548">
        <v>2228</v>
      </c>
      <c r="T4187" s="548"/>
      <c r="U4187" s="99"/>
    </row>
    <row r="4188" spans="1:21" ht="19.5" customHeight="1">
      <c r="A4188" s="545">
        <v>13517</v>
      </c>
      <c r="B4188" s="545" t="s">
        <v>13187</v>
      </c>
      <c r="C4188" s="545" t="s">
        <v>216</v>
      </c>
      <c r="D4188" s="546">
        <v>46052</v>
      </c>
      <c r="E4188" s="171" t="str">
        <f t="shared" si="65"/>
        <v>2026</v>
      </c>
      <c r="F4188" s="547">
        <v>189218</v>
      </c>
      <c r="G4188" s="548">
        <v>0.19</v>
      </c>
      <c r="H4188" s="547">
        <v>159006.72</v>
      </c>
      <c r="I4188" s="545" t="s">
        <v>12642</v>
      </c>
      <c r="J4188" s="545" t="s">
        <v>13307</v>
      </c>
      <c r="K4188" s="545"/>
      <c r="L4188" s="545"/>
      <c r="M4188" s="548" t="s">
        <v>13758</v>
      </c>
      <c r="N4188" s="545" t="s">
        <v>13413</v>
      </c>
      <c r="O4188" s="545"/>
      <c r="P4188" s="549">
        <v>13517</v>
      </c>
      <c r="Q4188" s="549">
        <v>1</v>
      </c>
      <c r="R4188" s="549">
        <v>135</v>
      </c>
      <c r="S4188" s="548">
        <v>2228</v>
      </c>
      <c r="T4188" s="548"/>
      <c r="U4188" s="99"/>
    </row>
    <row r="4189" spans="1:21" ht="19.5" customHeight="1">
      <c r="A4189" s="545">
        <v>13518</v>
      </c>
      <c r="B4189" s="545" t="s">
        <v>13188</v>
      </c>
      <c r="C4189" s="545" t="s">
        <v>216</v>
      </c>
      <c r="D4189" s="546">
        <v>46052</v>
      </c>
      <c r="E4189" s="171" t="str">
        <f t="shared" si="65"/>
        <v>2026</v>
      </c>
      <c r="F4189" s="547">
        <v>492170</v>
      </c>
      <c r="G4189" s="548">
        <v>0.19</v>
      </c>
      <c r="H4189" s="547">
        <v>413588.24</v>
      </c>
      <c r="I4189" s="545" t="s">
        <v>12642</v>
      </c>
      <c r="J4189" s="545" t="s">
        <v>13307</v>
      </c>
      <c r="K4189" s="545"/>
      <c r="L4189" s="545"/>
      <c r="M4189" s="548" t="s">
        <v>13758</v>
      </c>
      <c r="N4189" s="545" t="s">
        <v>13413</v>
      </c>
      <c r="O4189" s="545"/>
      <c r="P4189" s="549">
        <v>13518</v>
      </c>
      <c r="Q4189" s="549">
        <v>1</v>
      </c>
      <c r="R4189" s="549">
        <v>135</v>
      </c>
      <c r="S4189" s="548">
        <v>2228</v>
      </c>
      <c r="T4189" s="548"/>
      <c r="U4189" s="99"/>
    </row>
    <row r="4190" spans="1:21" ht="19.5" customHeight="1">
      <c r="A4190" s="545">
        <v>13519</v>
      </c>
      <c r="B4190" s="545" t="s">
        <v>13189</v>
      </c>
      <c r="C4190" s="545" t="s">
        <v>216</v>
      </c>
      <c r="D4190" s="546">
        <v>46052</v>
      </c>
      <c r="E4190" s="171" t="str">
        <f t="shared" si="65"/>
        <v>2026</v>
      </c>
      <c r="F4190" s="547">
        <v>67780</v>
      </c>
      <c r="G4190" s="548">
        <v>0.19</v>
      </c>
      <c r="H4190" s="547">
        <v>56957.98</v>
      </c>
      <c r="I4190" s="545" t="s">
        <v>12642</v>
      </c>
      <c r="J4190" s="545" t="s">
        <v>13307</v>
      </c>
      <c r="K4190" s="545"/>
      <c r="L4190" s="545"/>
      <c r="M4190" s="548" t="s">
        <v>13758</v>
      </c>
      <c r="N4190" s="545" t="s">
        <v>13413</v>
      </c>
      <c r="O4190" s="545"/>
      <c r="P4190" s="549">
        <v>13519</v>
      </c>
      <c r="Q4190" s="549">
        <v>1</v>
      </c>
      <c r="R4190" s="549">
        <v>135</v>
      </c>
      <c r="S4190" s="548">
        <v>2228</v>
      </c>
      <c r="T4190" s="548"/>
      <c r="U4190" s="99"/>
    </row>
    <row r="4191" spans="1:21" ht="19.5" customHeight="1">
      <c r="A4191" s="545">
        <v>13520</v>
      </c>
      <c r="B4191" s="545" t="s">
        <v>13190</v>
      </c>
      <c r="C4191" s="545" t="s">
        <v>216</v>
      </c>
      <c r="D4191" s="546">
        <v>46052</v>
      </c>
      <c r="E4191" s="171" t="str">
        <f t="shared" si="65"/>
        <v>2026</v>
      </c>
      <c r="F4191" s="547">
        <v>505015</v>
      </c>
      <c r="G4191" s="548">
        <v>0.19</v>
      </c>
      <c r="H4191" s="547">
        <v>424382.35</v>
      </c>
      <c r="I4191" s="545" t="s">
        <v>12642</v>
      </c>
      <c r="J4191" s="545" t="s">
        <v>13307</v>
      </c>
      <c r="K4191" s="545"/>
      <c r="L4191" s="545"/>
      <c r="M4191" s="548" t="s">
        <v>13758</v>
      </c>
      <c r="N4191" s="545" t="s">
        <v>13413</v>
      </c>
      <c r="O4191" s="545"/>
      <c r="P4191" s="549">
        <v>13520</v>
      </c>
      <c r="Q4191" s="549">
        <v>1</v>
      </c>
      <c r="R4191" s="549">
        <v>135</v>
      </c>
      <c r="S4191" s="548">
        <v>2228</v>
      </c>
      <c r="T4191" s="548"/>
      <c r="U4191" s="99"/>
    </row>
    <row r="4192" spans="1:21" ht="19.5" customHeight="1">
      <c r="A4192" s="545">
        <v>13521</v>
      </c>
      <c r="B4192" s="545" t="s">
        <v>13191</v>
      </c>
      <c r="C4192" s="545" t="s">
        <v>216</v>
      </c>
      <c r="D4192" s="546">
        <v>46052</v>
      </c>
      <c r="E4192" s="171" t="str">
        <f t="shared" si="65"/>
        <v>2026</v>
      </c>
      <c r="F4192" s="547">
        <v>657285</v>
      </c>
      <c r="G4192" s="548">
        <v>0.19</v>
      </c>
      <c r="H4192" s="547">
        <v>552340.34</v>
      </c>
      <c r="I4192" s="545" t="s">
        <v>12642</v>
      </c>
      <c r="J4192" s="545" t="s">
        <v>13307</v>
      </c>
      <c r="K4192" s="545"/>
      <c r="L4192" s="545"/>
      <c r="M4192" s="548" t="s">
        <v>13758</v>
      </c>
      <c r="N4192" s="545" t="s">
        <v>13413</v>
      </c>
      <c r="O4192" s="545"/>
      <c r="P4192" s="549">
        <v>13521</v>
      </c>
      <c r="Q4192" s="549">
        <v>1</v>
      </c>
      <c r="R4192" s="549">
        <v>135</v>
      </c>
      <c r="S4192" s="548">
        <v>2228</v>
      </c>
      <c r="T4192" s="548"/>
      <c r="U4192" s="99"/>
    </row>
    <row r="4193" spans="1:21" ht="19.5" customHeight="1">
      <c r="A4193" s="545">
        <v>13522</v>
      </c>
      <c r="B4193" s="545" t="s">
        <v>13192</v>
      </c>
      <c r="C4193" s="545" t="s">
        <v>216</v>
      </c>
      <c r="D4193" s="546">
        <v>46052</v>
      </c>
      <c r="E4193" s="171" t="str">
        <f t="shared" si="65"/>
        <v>2026</v>
      </c>
      <c r="F4193" s="547">
        <v>112288</v>
      </c>
      <c r="G4193" s="548">
        <v>0.19</v>
      </c>
      <c r="H4193" s="547">
        <v>94359.66</v>
      </c>
      <c r="I4193" s="545" t="s">
        <v>12642</v>
      </c>
      <c r="J4193" s="545" t="s">
        <v>13307</v>
      </c>
      <c r="K4193" s="545"/>
      <c r="L4193" s="545"/>
      <c r="M4193" s="548" t="s">
        <v>13758</v>
      </c>
      <c r="N4193" s="545" t="s">
        <v>13413</v>
      </c>
      <c r="O4193" s="545"/>
      <c r="P4193" s="549">
        <v>13522</v>
      </c>
      <c r="Q4193" s="549">
        <v>1</v>
      </c>
      <c r="R4193" s="549">
        <v>135</v>
      </c>
      <c r="S4193" s="548">
        <v>2228</v>
      </c>
      <c r="T4193" s="548"/>
      <c r="U4193" s="99"/>
    </row>
    <row r="4194" spans="1:21" ht="19.5" customHeight="1">
      <c r="A4194" s="545">
        <v>13523</v>
      </c>
      <c r="B4194" s="545" t="s">
        <v>13193</v>
      </c>
      <c r="C4194" s="545" t="s">
        <v>216</v>
      </c>
      <c r="D4194" s="546">
        <v>46052</v>
      </c>
      <c r="E4194" s="171" t="str">
        <f t="shared" si="65"/>
        <v>2026</v>
      </c>
      <c r="F4194" s="547">
        <v>29424</v>
      </c>
      <c r="G4194" s="548">
        <v>0.19</v>
      </c>
      <c r="H4194" s="547">
        <v>24726.05</v>
      </c>
      <c r="I4194" s="545" t="s">
        <v>12642</v>
      </c>
      <c r="J4194" s="545" t="s">
        <v>13307</v>
      </c>
      <c r="K4194" s="545"/>
      <c r="L4194" s="545"/>
      <c r="M4194" s="548" t="s">
        <v>13758</v>
      </c>
      <c r="N4194" s="545" t="s">
        <v>13413</v>
      </c>
      <c r="O4194" s="545"/>
      <c r="P4194" s="549">
        <v>13523</v>
      </c>
      <c r="Q4194" s="549">
        <v>1</v>
      </c>
      <c r="R4194" s="549">
        <v>135</v>
      </c>
      <c r="S4194" s="548">
        <v>2228</v>
      </c>
      <c r="T4194" s="548"/>
      <c r="U4194" s="99"/>
    </row>
    <row r="4195" spans="1:21" ht="19.5" customHeight="1">
      <c r="A4195" s="545">
        <v>13524</v>
      </c>
      <c r="B4195" s="545" t="s">
        <v>13194</v>
      </c>
      <c r="C4195" s="545" t="s">
        <v>216</v>
      </c>
      <c r="D4195" s="546">
        <v>46052</v>
      </c>
      <c r="E4195" s="171" t="str">
        <f t="shared" si="65"/>
        <v>2026</v>
      </c>
      <c r="F4195" s="547">
        <v>74369</v>
      </c>
      <c r="G4195" s="548">
        <v>0.19</v>
      </c>
      <c r="H4195" s="547">
        <v>62494.96</v>
      </c>
      <c r="I4195" s="545" t="s">
        <v>12642</v>
      </c>
      <c r="J4195" s="545" t="s">
        <v>13307</v>
      </c>
      <c r="K4195" s="545"/>
      <c r="L4195" s="545"/>
      <c r="M4195" s="548" t="s">
        <v>13758</v>
      </c>
      <c r="N4195" s="545" t="s">
        <v>13413</v>
      </c>
      <c r="O4195" s="545"/>
      <c r="P4195" s="549">
        <v>13524</v>
      </c>
      <c r="Q4195" s="549">
        <v>1</v>
      </c>
      <c r="R4195" s="549">
        <v>135</v>
      </c>
      <c r="S4195" s="548">
        <v>2228</v>
      </c>
      <c r="T4195" s="548"/>
      <c r="U4195" s="99"/>
    </row>
    <row r="4196" spans="1:21" ht="19.5" customHeight="1">
      <c r="A4196" s="545">
        <v>13525</v>
      </c>
      <c r="B4196" s="545" t="s">
        <v>13195</v>
      </c>
      <c r="C4196" s="545" t="s">
        <v>216</v>
      </c>
      <c r="D4196" s="546">
        <v>46052</v>
      </c>
      <c r="E4196" s="171" t="str">
        <f t="shared" si="65"/>
        <v>2026</v>
      </c>
      <c r="F4196" s="547">
        <v>13321</v>
      </c>
      <c r="G4196" s="548">
        <v>0.19</v>
      </c>
      <c r="H4196" s="547">
        <v>11194.12</v>
      </c>
      <c r="I4196" s="545" t="s">
        <v>12642</v>
      </c>
      <c r="J4196" s="545" t="s">
        <v>13307</v>
      </c>
      <c r="K4196" s="545"/>
      <c r="L4196" s="545"/>
      <c r="M4196" s="548" t="s">
        <v>13758</v>
      </c>
      <c r="N4196" s="545" t="s">
        <v>13413</v>
      </c>
      <c r="O4196" s="545"/>
      <c r="P4196" s="549">
        <v>13525</v>
      </c>
      <c r="Q4196" s="549">
        <v>1</v>
      </c>
      <c r="R4196" s="549">
        <v>135</v>
      </c>
      <c r="S4196" s="548">
        <v>2228</v>
      </c>
      <c r="T4196" s="548"/>
      <c r="U4196" s="99"/>
    </row>
    <row r="4197" spans="1:21" ht="19.5" customHeight="1">
      <c r="A4197" s="545">
        <v>13526</v>
      </c>
      <c r="B4197" s="545" t="s">
        <v>13196</v>
      </c>
      <c r="C4197" s="545" t="s">
        <v>216</v>
      </c>
      <c r="D4197" s="546">
        <v>46052</v>
      </c>
      <c r="E4197" s="171" t="str">
        <f t="shared" si="65"/>
        <v>2026</v>
      </c>
      <c r="F4197" s="547">
        <v>1026578</v>
      </c>
      <c r="G4197" s="548">
        <v>0.19</v>
      </c>
      <c r="H4197" s="547">
        <v>862670.59</v>
      </c>
      <c r="I4197" s="545" t="s">
        <v>12686</v>
      </c>
      <c r="J4197" s="545" t="s">
        <v>13307</v>
      </c>
      <c r="K4197" s="545" t="s">
        <v>17424</v>
      </c>
      <c r="L4197" s="545" t="s">
        <v>17425</v>
      </c>
      <c r="M4197" s="548" t="s">
        <v>13758</v>
      </c>
      <c r="N4197" s="545" t="s">
        <v>13413</v>
      </c>
      <c r="O4197" s="545"/>
      <c r="P4197" s="549">
        <v>13552</v>
      </c>
      <c r="Q4197" s="549">
        <v>1</v>
      </c>
      <c r="R4197" s="549">
        <v>131</v>
      </c>
      <c r="S4197" s="548">
        <v>2228</v>
      </c>
      <c r="T4197" s="548"/>
      <c r="U4197" s="99"/>
    </row>
    <row r="4198" spans="1:21" ht="19.5" customHeight="1">
      <c r="A4198" s="545">
        <v>13527</v>
      </c>
      <c r="B4198" s="545" t="s">
        <v>13197</v>
      </c>
      <c r="C4198" s="545" t="s">
        <v>216</v>
      </c>
      <c r="D4198" s="546">
        <v>46052</v>
      </c>
      <c r="E4198" s="171" t="str">
        <f t="shared" si="65"/>
        <v>2026</v>
      </c>
      <c r="F4198" s="547">
        <v>132389</v>
      </c>
      <c r="G4198" s="548">
        <v>0.19</v>
      </c>
      <c r="H4198" s="547">
        <v>111251.26</v>
      </c>
      <c r="I4198" s="545" t="s">
        <v>12806</v>
      </c>
      <c r="J4198" s="545" t="s">
        <v>13307</v>
      </c>
      <c r="K4198" s="545" t="s">
        <v>17426</v>
      </c>
      <c r="L4198" s="545"/>
      <c r="M4198" s="548" t="s">
        <v>13758</v>
      </c>
      <c r="N4198" s="545" t="s">
        <v>13413</v>
      </c>
      <c r="O4198" s="545"/>
      <c r="P4198" s="549">
        <v>13553</v>
      </c>
      <c r="Q4198" s="549">
        <v>1</v>
      </c>
      <c r="R4198" s="549">
        <v>38</v>
      </c>
      <c r="S4198" s="548">
        <v>2228</v>
      </c>
      <c r="T4198" s="548"/>
      <c r="U4198" s="99"/>
    </row>
    <row r="4199" spans="1:21" ht="19.5" customHeight="1">
      <c r="A4199" s="545">
        <v>13528</v>
      </c>
      <c r="B4199" s="545" t="s">
        <v>13198</v>
      </c>
      <c r="C4199" s="545" t="s">
        <v>206</v>
      </c>
      <c r="D4199" s="546">
        <v>46052</v>
      </c>
      <c r="E4199" s="171" t="str">
        <f t="shared" si="65"/>
        <v>2026</v>
      </c>
      <c r="F4199" s="547">
        <v>53222</v>
      </c>
      <c r="G4199" s="548">
        <v>0.19</v>
      </c>
      <c r="H4199" s="547">
        <v>44724.37</v>
      </c>
      <c r="I4199" s="545" t="s">
        <v>12981</v>
      </c>
      <c r="J4199" s="545" t="s">
        <v>13307</v>
      </c>
      <c r="K4199" s="545" t="s">
        <v>17427</v>
      </c>
      <c r="L4199" s="545" t="s">
        <v>17428</v>
      </c>
      <c r="M4199" s="548" t="s">
        <v>13758</v>
      </c>
      <c r="N4199" s="545" t="s">
        <v>13413</v>
      </c>
      <c r="O4199" s="545"/>
      <c r="P4199" s="549">
        <v>13554</v>
      </c>
      <c r="Q4199" s="549">
        <v>1</v>
      </c>
      <c r="R4199" s="549">
        <v>171</v>
      </c>
      <c r="S4199" s="548">
        <v>2228</v>
      </c>
      <c r="T4199" s="548"/>
      <c r="U4199" s="99"/>
    </row>
    <row r="4200" spans="1:21" ht="19.5" customHeight="1">
      <c r="A4200" s="545">
        <v>13529</v>
      </c>
      <c r="B4200" s="545" t="s">
        <v>13199</v>
      </c>
      <c r="C4200" s="545" t="s">
        <v>216</v>
      </c>
      <c r="D4200" s="546">
        <v>46052</v>
      </c>
      <c r="E4200" s="171" t="str">
        <f t="shared" si="65"/>
        <v>2026</v>
      </c>
      <c r="F4200" s="547">
        <v>4874948</v>
      </c>
      <c r="G4200" s="548">
        <v>0.19</v>
      </c>
      <c r="H4200" s="547">
        <v>4096594.96</v>
      </c>
      <c r="I4200" s="545" t="s">
        <v>12973</v>
      </c>
      <c r="J4200" s="545" t="s">
        <v>13307</v>
      </c>
      <c r="K4200" s="545" t="s">
        <v>17429</v>
      </c>
      <c r="L4200" s="545"/>
      <c r="M4200" s="548" t="s">
        <v>13758</v>
      </c>
      <c r="N4200" s="545" t="s">
        <v>13413</v>
      </c>
      <c r="O4200" s="545"/>
      <c r="P4200" s="549">
        <v>13555</v>
      </c>
      <c r="Q4200" s="549">
        <v>1</v>
      </c>
      <c r="R4200" s="549">
        <v>59</v>
      </c>
      <c r="S4200" s="548">
        <v>2228</v>
      </c>
      <c r="T4200" s="548"/>
      <c r="U4200" s="99"/>
    </row>
    <row r="4201" spans="1:21" ht="19.5" customHeight="1">
      <c r="A4201" s="545">
        <v>13530</v>
      </c>
      <c r="B4201" s="545" t="s">
        <v>13200</v>
      </c>
      <c r="C4201" s="545" t="s">
        <v>216</v>
      </c>
      <c r="D4201" s="546">
        <v>46052</v>
      </c>
      <c r="E4201" s="171" t="str">
        <f t="shared" si="65"/>
        <v>2026</v>
      </c>
      <c r="F4201" s="547">
        <v>4478217</v>
      </c>
      <c r="G4201" s="548">
        <v>0.19</v>
      </c>
      <c r="H4201" s="547">
        <v>3763207.56</v>
      </c>
      <c r="I4201" s="545" t="s">
        <v>12973</v>
      </c>
      <c r="J4201" s="545" t="s">
        <v>13307</v>
      </c>
      <c r="K4201" s="545" t="s">
        <v>17430</v>
      </c>
      <c r="L4201" s="545"/>
      <c r="M4201" s="548" t="s">
        <v>13758</v>
      </c>
      <c r="N4201" s="545" t="s">
        <v>13413</v>
      </c>
      <c r="O4201" s="545"/>
      <c r="P4201" s="549">
        <v>13556</v>
      </c>
      <c r="Q4201" s="549">
        <v>1</v>
      </c>
      <c r="R4201" s="549">
        <v>59</v>
      </c>
      <c r="S4201" s="548">
        <v>2228</v>
      </c>
      <c r="T4201" s="548"/>
      <c r="U4201" s="99"/>
    </row>
    <row r="4202" spans="1:21" ht="19.5" customHeight="1">
      <c r="A4202" s="545">
        <v>13531</v>
      </c>
      <c r="B4202" s="545" t="s">
        <v>13201</v>
      </c>
      <c r="C4202" s="545" t="s">
        <v>216</v>
      </c>
      <c r="D4202" s="546">
        <v>46052</v>
      </c>
      <c r="E4202" s="171" t="str">
        <f t="shared" si="65"/>
        <v>2026</v>
      </c>
      <c r="F4202" s="547">
        <v>4478217</v>
      </c>
      <c r="G4202" s="548">
        <v>0.19</v>
      </c>
      <c r="H4202" s="547">
        <v>3763207.56</v>
      </c>
      <c r="I4202" s="545" t="s">
        <v>12973</v>
      </c>
      <c r="J4202" s="545" t="s">
        <v>13307</v>
      </c>
      <c r="K4202" s="545" t="s">
        <v>17431</v>
      </c>
      <c r="L4202" s="545"/>
      <c r="M4202" s="548" t="s">
        <v>13758</v>
      </c>
      <c r="N4202" s="545" t="s">
        <v>13413</v>
      </c>
      <c r="O4202" s="545"/>
      <c r="P4202" s="549">
        <v>13557</v>
      </c>
      <c r="Q4202" s="549">
        <v>1</v>
      </c>
      <c r="R4202" s="549">
        <v>59</v>
      </c>
      <c r="S4202" s="548">
        <v>2228</v>
      </c>
      <c r="T4202" s="548"/>
      <c r="U4202" s="99"/>
    </row>
    <row r="4203" spans="1:21" ht="19.5" customHeight="1">
      <c r="A4203" s="545">
        <v>13532</v>
      </c>
      <c r="B4203" s="545" t="s">
        <v>13202</v>
      </c>
      <c r="C4203" s="545" t="s">
        <v>216</v>
      </c>
      <c r="D4203" s="546">
        <v>46052</v>
      </c>
      <c r="E4203" s="171" t="str">
        <f t="shared" si="65"/>
        <v>2026</v>
      </c>
      <c r="F4203" s="547">
        <v>4935954</v>
      </c>
      <c r="G4203" s="548">
        <v>0.19</v>
      </c>
      <c r="H4203" s="547">
        <v>4147860.5</v>
      </c>
      <c r="I4203" s="545" t="s">
        <v>12973</v>
      </c>
      <c r="J4203" s="545" t="s">
        <v>13307</v>
      </c>
      <c r="K4203" s="545" t="s">
        <v>17432</v>
      </c>
      <c r="L4203" s="545"/>
      <c r="M4203" s="548" t="s">
        <v>13758</v>
      </c>
      <c r="N4203" s="545" t="s">
        <v>13413</v>
      </c>
      <c r="O4203" s="545"/>
      <c r="P4203" s="549">
        <v>13558</v>
      </c>
      <c r="Q4203" s="549">
        <v>1</v>
      </c>
      <c r="R4203" s="549">
        <v>59</v>
      </c>
      <c r="S4203" s="548">
        <v>2228</v>
      </c>
      <c r="T4203" s="548"/>
      <c r="U4203" s="99"/>
    </row>
    <row r="4204" spans="1:21" ht="19.5" customHeight="1">
      <c r="A4204" s="545">
        <v>13533</v>
      </c>
      <c r="B4204" s="545" t="s">
        <v>13203</v>
      </c>
      <c r="C4204" s="545" t="s">
        <v>221</v>
      </c>
      <c r="D4204" s="546">
        <v>46052</v>
      </c>
      <c r="E4204" s="171" t="str">
        <f t="shared" si="65"/>
        <v>2026</v>
      </c>
      <c r="F4204" s="547">
        <v>2052876</v>
      </c>
      <c r="G4204" s="548">
        <v>0.19</v>
      </c>
      <c r="H4204" s="547">
        <v>1725105.88</v>
      </c>
      <c r="I4204" s="545" t="s">
        <v>12677</v>
      </c>
      <c r="J4204" s="545" t="s">
        <v>13307</v>
      </c>
      <c r="K4204" s="545" t="s">
        <v>17433</v>
      </c>
      <c r="L4204" s="545"/>
      <c r="M4204" s="548" t="s">
        <v>13758</v>
      </c>
      <c r="N4204" s="545" t="s">
        <v>13413</v>
      </c>
      <c r="O4204" s="545"/>
      <c r="P4204" s="549">
        <v>13559</v>
      </c>
      <c r="Q4204" s="549">
        <v>1</v>
      </c>
      <c r="R4204" s="549">
        <v>143</v>
      </c>
      <c r="S4204" s="548">
        <v>2228</v>
      </c>
      <c r="T4204" s="548"/>
      <c r="U4204" s="99"/>
    </row>
    <row r="4205" spans="1:21" ht="19.5" customHeight="1">
      <c r="A4205" s="545">
        <v>13560</v>
      </c>
      <c r="B4205" s="545" t="s">
        <v>13204</v>
      </c>
      <c r="C4205" s="545" t="s">
        <v>437</v>
      </c>
      <c r="D4205" s="546">
        <v>46058</v>
      </c>
      <c r="E4205" s="171" t="str">
        <f t="shared" si="65"/>
        <v>2026</v>
      </c>
      <c r="F4205" s="547">
        <v>22448095</v>
      </c>
      <c r="G4205" s="548">
        <v>0</v>
      </c>
      <c r="H4205" s="547">
        <v>22448095</v>
      </c>
      <c r="I4205" s="545" t="s">
        <v>12760</v>
      </c>
      <c r="J4205" s="545" t="s">
        <v>13299</v>
      </c>
      <c r="K4205" s="545" t="s">
        <v>22927</v>
      </c>
      <c r="L4205" s="545"/>
      <c r="M4205" s="548" t="s">
        <v>13813</v>
      </c>
      <c r="N4205" s="545" t="s">
        <v>13413</v>
      </c>
      <c r="O4205" s="545"/>
      <c r="P4205" s="549">
        <v>13560</v>
      </c>
      <c r="Q4205" s="549">
        <v>3</v>
      </c>
      <c r="R4205" s="549">
        <v>161</v>
      </c>
      <c r="S4205" s="548">
        <v>443</v>
      </c>
      <c r="T4205" s="548"/>
      <c r="U4205" s="99"/>
    </row>
    <row r="4206" spans="1:21" ht="19.5" customHeight="1">
      <c r="A4206" s="545">
        <v>13561</v>
      </c>
      <c r="B4206" s="545" t="s">
        <v>13205</v>
      </c>
      <c r="C4206" s="545" t="s">
        <v>437</v>
      </c>
      <c r="D4206" s="546">
        <v>46058</v>
      </c>
      <c r="E4206" s="171" t="str">
        <f t="shared" si="65"/>
        <v>2026</v>
      </c>
      <c r="F4206" s="547">
        <v>22448095</v>
      </c>
      <c r="G4206" s="548">
        <v>0</v>
      </c>
      <c r="H4206" s="547">
        <v>22448095</v>
      </c>
      <c r="I4206" s="545" t="s">
        <v>12760</v>
      </c>
      <c r="J4206" s="545" t="s">
        <v>13299</v>
      </c>
      <c r="K4206" s="545" t="s">
        <v>22927</v>
      </c>
      <c r="L4206" s="545"/>
      <c r="M4206" s="548" t="s">
        <v>13813</v>
      </c>
      <c r="N4206" s="545" t="s">
        <v>13413</v>
      </c>
      <c r="O4206" s="545"/>
      <c r="P4206" s="549">
        <v>13561</v>
      </c>
      <c r="Q4206" s="549">
        <v>3</v>
      </c>
      <c r="R4206" s="549">
        <v>161</v>
      </c>
      <c r="S4206" s="548">
        <v>443</v>
      </c>
      <c r="T4206" s="548"/>
      <c r="U4206" s="99"/>
    </row>
    <row r="4207" spans="1:21" ht="19.5" customHeight="1">
      <c r="A4207" s="545">
        <v>13562</v>
      </c>
      <c r="B4207" s="545" t="s">
        <v>13206</v>
      </c>
      <c r="C4207" s="545" t="s">
        <v>437</v>
      </c>
      <c r="D4207" s="546">
        <v>46058</v>
      </c>
      <c r="E4207" s="171" t="str">
        <f t="shared" si="65"/>
        <v>2026</v>
      </c>
      <c r="F4207" s="547">
        <v>13204771</v>
      </c>
      <c r="G4207" s="548">
        <v>0</v>
      </c>
      <c r="H4207" s="547">
        <v>13204771</v>
      </c>
      <c r="I4207" s="545" t="s">
        <v>12760</v>
      </c>
      <c r="J4207" s="545" t="s">
        <v>13299</v>
      </c>
      <c r="K4207" s="545" t="s">
        <v>22927</v>
      </c>
      <c r="L4207" s="545"/>
      <c r="M4207" s="548" t="s">
        <v>13813</v>
      </c>
      <c r="N4207" s="545" t="s">
        <v>13413</v>
      </c>
      <c r="O4207" s="545"/>
      <c r="P4207" s="549">
        <v>13562</v>
      </c>
      <c r="Q4207" s="549">
        <v>3</v>
      </c>
      <c r="R4207" s="549">
        <v>161</v>
      </c>
      <c r="S4207" s="548">
        <v>443</v>
      </c>
      <c r="T4207" s="548"/>
      <c r="U4207" s="99"/>
    </row>
    <row r="4208" spans="1:21" ht="19.5" customHeight="1">
      <c r="A4208" s="545">
        <v>13563</v>
      </c>
      <c r="B4208" s="545" t="s">
        <v>13207</v>
      </c>
      <c r="C4208" s="545" t="s">
        <v>437</v>
      </c>
      <c r="D4208" s="546">
        <v>46058</v>
      </c>
      <c r="E4208" s="171" t="str">
        <f t="shared" si="65"/>
        <v>2026</v>
      </c>
      <c r="F4208" s="547">
        <v>20294528.850000001</v>
      </c>
      <c r="G4208" s="548">
        <v>0</v>
      </c>
      <c r="H4208" s="547">
        <v>20294528.850000001</v>
      </c>
      <c r="I4208" s="545" t="s">
        <v>12760</v>
      </c>
      <c r="J4208" s="545" t="s">
        <v>13299</v>
      </c>
      <c r="K4208" s="545" t="s">
        <v>22927</v>
      </c>
      <c r="L4208" s="545"/>
      <c r="M4208" s="548" t="s">
        <v>13813</v>
      </c>
      <c r="N4208" s="545" t="s">
        <v>13413</v>
      </c>
      <c r="O4208" s="545"/>
      <c r="P4208" s="549">
        <v>13563</v>
      </c>
      <c r="Q4208" s="549">
        <v>3</v>
      </c>
      <c r="R4208" s="549">
        <v>161</v>
      </c>
      <c r="S4208" s="548">
        <v>443</v>
      </c>
      <c r="T4208" s="548"/>
      <c r="U4208" s="99"/>
    </row>
    <row r="4209" spans="1:21" ht="19.5" customHeight="1">
      <c r="A4209" s="545">
        <v>13564</v>
      </c>
      <c r="B4209" s="545" t="s">
        <v>13208</v>
      </c>
      <c r="C4209" s="545" t="s">
        <v>437</v>
      </c>
      <c r="D4209" s="546">
        <v>46058</v>
      </c>
      <c r="E4209" s="171" t="str">
        <f t="shared" si="65"/>
        <v>2026</v>
      </c>
      <c r="F4209" s="547">
        <v>15872546.4</v>
      </c>
      <c r="G4209" s="548">
        <v>0</v>
      </c>
      <c r="H4209" s="547">
        <v>15872546.4</v>
      </c>
      <c r="I4209" s="545" t="s">
        <v>12760</v>
      </c>
      <c r="J4209" s="545" t="s">
        <v>13299</v>
      </c>
      <c r="K4209" s="545" t="s">
        <v>22927</v>
      </c>
      <c r="L4209" s="545"/>
      <c r="M4209" s="548" t="s">
        <v>13813</v>
      </c>
      <c r="N4209" s="545" t="s">
        <v>13413</v>
      </c>
      <c r="O4209" s="545"/>
      <c r="P4209" s="549">
        <v>13564</v>
      </c>
      <c r="Q4209" s="549">
        <v>3</v>
      </c>
      <c r="R4209" s="549">
        <v>161</v>
      </c>
      <c r="S4209" s="548">
        <v>443</v>
      </c>
      <c r="T4209" s="548"/>
      <c r="U4209" s="99"/>
    </row>
    <row r="4210" spans="1:21" ht="19.5" customHeight="1">
      <c r="A4210" s="545">
        <v>13565</v>
      </c>
      <c r="B4210" s="545" t="s">
        <v>13209</v>
      </c>
      <c r="C4210" s="545" t="s">
        <v>437</v>
      </c>
      <c r="D4210" s="546">
        <v>46058</v>
      </c>
      <c r="E4210" s="171" t="str">
        <f t="shared" si="65"/>
        <v>2026</v>
      </c>
      <c r="F4210" s="547">
        <v>15872546.4</v>
      </c>
      <c r="G4210" s="548">
        <v>0</v>
      </c>
      <c r="H4210" s="547">
        <v>15872546.4</v>
      </c>
      <c r="I4210" s="545" t="s">
        <v>12760</v>
      </c>
      <c r="J4210" s="545" t="s">
        <v>13299</v>
      </c>
      <c r="K4210" s="545" t="s">
        <v>22927</v>
      </c>
      <c r="L4210" s="545"/>
      <c r="M4210" s="548" t="s">
        <v>13813</v>
      </c>
      <c r="N4210" s="545" t="s">
        <v>13413</v>
      </c>
      <c r="O4210" s="545"/>
      <c r="P4210" s="549">
        <v>13565</v>
      </c>
      <c r="Q4210" s="549">
        <v>3</v>
      </c>
      <c r="R4210" s="549">
        <v>161</v>
      </c>
      <c r="S4210" s="548">
        <v>443</v>
      </c>
      <c r="T4210" s="548"/>
      <c r="U4210" s="99"/>
    </row>
    <row r="4211" spans="1:21" ht="19.5" customHeight="1">
      <c r="A4211" s="545">
        <v>13566</v>
      </c>
      <c r="B4211" s="545" t="s">
        <v>13210</v>
      </c>
      <c r="C4211" s="545" t="s">
        <v>437</v>
      </c>
      <c r="D4211" s="546">
        <v>46058</v>
      </c>
      <c r="E4211" s="171" t="str">
        <f t="shared" si="65"/>
        <v>2026</v>
      </c>
      <c r="F4211" s="547">
        <v>10202448</v>
      </c>
      <c r="G4211" s="548">
        <v>0</v>
      </c>
      <c r="H4211" s="547">
        <v>10202448</v>
      </c>
      <c r="I4211" s="545" t="s">
        <v>12760</v>
      </c>
      <c r="J4211" s="545" t="s">
        <v>13299</v>
      </c>
      <c r="K4211" s="545" t="s">
        <v>22927</v>
      </c>
      <c r="L4211" s="545"/>
      <c r="M4211" s="548" t="s">
        <v>13813</v>
      </c>
      <c r="N4211" s="545" t="s">
        <v>13413</v>
      </c>
      <c r="O4211" s="545"/>
      <c r="P4211" s="549">
        <v>13566</v>
      </c>
      <c r="Q4211" s="549">
        <v>3</v>
      </c>
      <c r="R4211" s="549">
        <v>161</v>
      </c>
      <c r="S4211" s="548">
        <v>443</v>
      </c>
      <c r="T4211" s="548"/>
      <c r="U4211" s="99"/>
    </row>
    <row r="4212" spans="1:21" ht="19.5" customHeight="1">
      <c r="A4212" s="545">
        <v>13567</v>
      </c>
      <c r="B4212" s="545" t="s">
        <v>13211</v>
      </c>
      <c r="C4212" s="545" t="s">
        <v>437</v>
      </c>
      <c r="D4212" s="546">
        <v>46058</v>
      </c>
      <c r="E4212" s="171" t="str">
        <f t="shared" si="65"/>
        <v>2026</v>
      </c>
      <c r="F4212" s="547">
        <v>10202448</v>
      </c>
      <c r="G4212" s="548">
        <v>0</v>
      </c>
      <c r="H4212" s="547">
        <v>10202448</v>
      </c>
      <c r="I4212" s="545" t="s">
        <v>12760</v>
      </c>
      <c r="J4212" s="545" t="s">
        <v>13299</v>
      </c>
      <c r="K4212" s="545" t="s">
        <v>22927</v>
      </c>
      <c r="L4212" s="545"/>
      <c r="M4212" s="548" t="s">
        <v>13813</v>
      </c>
      <c r="N4212" s="545" t="s">
        <v>13413</v>
      </c>
      <c r="O4212" s="545"/>
      <c r="P4212" s="549">
        <v>13567</v>
      </c>
      <c r="Q4212" s="549">
        <v>3</v>
      </c>
      <c r="R4212" s="549">
        <v>161</v>
      </c>
      <c r="S4212" s="548">
        <v>443</v>
      </c>
      <c r="T4212" s="548"/>
      <c r="U4212" s="99"/>
    </row>
    <row r="4213" spans="1:21" ht="19.5" customHeight="1">
      <c r="A4213" s="545">
        <v>13568</v>
      </c>
      <c r="B4213" s="545" t="s">
        <v>13212</v>
      </c>
      <c r="C4213" s="545" t="s">
        <v>437</v>
      </c>
      <c r="D4213" s="546">
        <v>46058</v>
      </c>
      <c r="E4213" s="171" t="str">
        <f t="shared" si="65"/>
        <v>2026</v>
      </c>
      <c r="F4213" s="547">
        <v>9733732</v>
      </c>
      <c r="G4213" s="548">
        <v>0</v>
      </c>
      <c r="H4213" s="547">
        <v>9733732</v>
      </c>
      <c r="I4213" s="545" t="s">
        <v>12760</v>
      </c>
      <c r="J4213" s="545" t="s">
        <v>13299</v>
      </c>
      <c r="K4213" s="545" t="s">
        <v>22927</v>
      </c>
      <c r="L4213" s="545"/>
      <c r="M4213" s="548" t="s">
        <v>13813</v>
      </c>
      <c r="N4213" s="545" t="s">
        <v>13413</v>
      </c>
      <c r="O4213" s="545"/>
      <c r="P4213" s="549">
        <v>13568</v>
      </c>
      <c r="Q4213" s="549">
        <v>3</v>
      </c>
      <c r="R4213" s="549">
        <v>161</v>
      </c>
      <c r="S4213" s="548">
        <v>443</v>
      </c>
      <c r="T4213" s="548"/>
      <c r="U4213" s="99"/>
    </row>
    <row r="4214" spans="1:21" ht="19.5" customHeight="1">
      <c r="A4214" s="545">
        <v>13569</v>
      </c>
      <c r="B4214" s="545" t="s">
        <v>13213</v>
      </c>
      <c r="C4214" s="545" t="s">
        <v>437</v>
      </c>
      <c r="D4214" s="546">
        <v>46058</v>
      </c>
      <c r="E4214" s="171" t="str">
        <f t="shared" si="65"/>
        <v>2026</v>
      </c>
      <c r="F4214" s="547">
        <v>6945296</v>
      </c>
      <c r="G4214" s="548">
        <v>0</v>
      </c>
      <c r="H4214" s="547">
        <v>6945296</v>
      </c>
      <c r="I4214" s="545" t="s">
        <v>12760</v>
      </c>
      <c r="J4214" s="545" t="s">
        <v>13299</v>
      </c>
      <c r="K4214" s="545" t="s">
        <v>22927</v>
      </c>
      <c r="L4214" s="545"/>
      <c r="M4214" s="548" t="s">
        <v>13813</v>
      </c>
      <c r="N4214" s="545" t="s">
        <v>13413</v>
      </c>
      <c r="O4214" s="545"/>
      <c r="P4214" s="549">
        <v>13569</v>
      </c>
      <c r="Q4214" s="549">
        <v>3</v>
      </c>
      <c r="R4214" s="549">
        <v>161</v>
      </c>
      <c r="S4214" s="548">
        <v>443</v>
      </c>
      <c r="T4214" s="548"/>
      <c r="U4214" s="99"/>
    </row>
    <row r="4215" spans="1:21" ht="19.5" customHeight="1">
      <c r="A4215" s="545">
        <v>13570</v>
      </c>
      <c r="B4215" s="545" t="s">
        <v>13214</v>
      </c>
      <c r="C4215" s="545" t="s">
        <v>437</v>
      </c>
      <c r="D4215" s="546">
        <v>46058</v>
      </c>
      <c r="E4215" s="171" t="str">
        <f t="shared" si="65"/>
        <v>2026</v>
      </c>
      <c r="F4215" s="547">
        <v>6565255</v>
      </c>
      <c r="G4215" s="548">
        <v>0</v>
      </c>
      <c r="H4215" s="547">
        <v>6565255</v>
      </c>
      <c r="I4215" s="545" t="s">
        <v>12760</v>
      </c>
      <c r="J4215" s="545" t="s">
        <v>13299</v>
      </c>
      <c r="K4215" s="545" t="s">
        <v>22927</v>
      </c>
      <c r="L4215" s="545"/>
      <c r="M4215" s="548" t="s">
        <v>13813</v>
      </c>
      <c r="N4215" s="545" t="s">
        <v>13413</v>
      </c>
      <c r="O4215" s="545"/>
      <c r="P4215" s="549">
        <v>13570</v>
      </c>
      <c r="Q4215" s="549">
        <v>3</v>
      </c>
      <c r="R4215" s="549">
        <v>161</v>
      </c>
      <c r="S4215" s="548">
        <v>443</v>
      </c>
      <c r="T4215" s="548"/>
      <c r="U4215" s="99"/>
    </row>
    <row r="4216" spans="1:21" ht="19.5" customHeight="1">
      <c r="A4216" s="545">
        <v>13571</v>
      </c>
      <c r="B4216" s="545" t="s">
        <v>13215</v>
      </c>
      <c r="C4216" s="545" t="s">
        <v>437</v>
      </c>
      <c r="D4216" s="546">
        <v>46058</v>
      </c>
      <c r="E4216" s="171" t="str">
        <f t="shared" si="65"/>
        <v>2026</v>
      </c>
      <c r="F4216" s="547">
        <v>5172046</v>
      </c>
      <c r="G4216" s="548">
        <v>0</v>
      </c>
      <c r="H4216" s="547">
        <v>5172046</v>
      </c>
      <c r="I4216" s="545" t="s">
        <v>12760</v>
      </c>
      <c r="J4216" s="545" t="s">
        <v>13299</v>
      </c>
      <c r="K4216" s="545" t="s">
        <v>22927</v>
      </c>
      <c r="L4216" s="545"/>
      <c r="M4216" s="548" t="s">
        <v>13813</v>
      </c>
      <c r="N4216" s="545" t="s">
        <v>13413</v>
      </c>
      <c r="O4216" s="545"/>
      <c r="P4216" s="549">
        <v>13571</v>
      </c>
      <c r="Q4216" s="549">
        <v>3</v>
      </c>
      <c r="R4216" s="549">
        <v>161</v>
      </c>
      <c r="S4216" s="548">
        <v>443</v>
      </c>
      <c r="T4216" s="548"/>
      <c r="U4216" s="99"/>
    </row>
    <row r="4217" spans="1:21" ht="19.5" customHeight="1">
      <c r="A4217" s="545">
        <v>13572</v>
      </c>
      <c r="B4217" s="545" t="s">
        <v>13216</v>
      </c>
      <c r="C4217" s="545" t="s">
        <v>437</v>
      </c>
      <c r="D4217" s="546">
        <v>46058</v>
      </c>
      <c r="E4217" s="171" t="str">
        <f t="shared" si="65"/>
        <v>2026</v>
      </c>
      <c r="F4217" s="547">
        <v>5837318</v>
      </c>
      <c r="G4217" s="548">
        <v>0</v>
      </c>
      <c r="H4217" s="547">
        <v>5837318</v>
      </c>
      <c r="I4217" s="545" t="s">
        <v>12760</v>
      </c>
      <c r="J4217" s="545" t="s">
        <v>13299</v>
      </c>
      <c r="K4217" s="545" t="s">
        <v>22927</v>
      </c>
      <c r="L4217" s="545"/>
      <c r="M4217" s="548" t="s">
        <v>13813</v>
      </c>
      <c r="N4217" s="545" t="s">
        <v>13413</v>
      </c>
      <c r="O4217" s="545"/>
      <c r="P4217" s="549">
        <v>13572</v>
      </c>
      <c r="Q4217" s="549">
        <v>3</v>
      </c>
      <c r="R4217" s="549">
        <v>161</v>
      </c>
      <c r="S4217" s="548">
        <v>443</v>
      </c>
      <c r="T4217" s="548"/>
      <c r="U4217" s="99"/>
    </row>
    <row r="4218" spans="1:21" ht="19.5" customHeight="1">
      <c r="A4218" s="545">
        <v>13573</v>
      </c>
      <c r="B4218" s="545" t="s">
        <v>13217</v>
      </c>
      <c r="C4218" s="545" t="s">
        <v>437</v>
      </c>
      <c r="D4218" s="546">
        <v>46058</v>
      </c>
      <c r="E4218" s="171" t="str">
        <f t="shared" si="65"/>
        <v>2026</v>
      </c>
      <c r="F4218" s="547">
        <v>7670062</v>
      </c>
      <c r="G4218" s="548">
        <v>0</v>
      </c>
      <c r="H4218" s="547">
        <v>7670062</v>
      </c>
      <c r="I4218" s="545" t="s">
        <v>12653</v>
      </c>
      <c r="J4218" s="545" t="s">
        <v>13299</v>
      </c>
      <c r="K4218" s="545" t="s">
        <v>22927</v>
      </c>
      <c r="L4218" s="545"/>
      <c r="M4218" s="548" t="s">
        <v>13813</v>
      </c>
      <c r="N4218" s="545" t="s">
        <v>13413</v>
      </c>
      <c r="O4218" s="545"/>
      <c r="P4218" s="549">
        <v>13573</v>
      </c>
      <c r="Q4218" s="549">
        <v>3</v>
      </c>
      <c r="R4218" s="549">
        <v>160</v>
      </c>
      <c r="S4218" s="548">
        <v>443</v>
      </c>
      <c r="T4218" s="548"/>
      <c r="U4218" s="99"/>
    </row>
    <row r="4219" spans="1:21" ht="19.5" customHeight="1">
      <c r="A4219" s="545">
        <v>13574</v>
      </c>
      <c r="B4219" s="545" t="s">
        <v>13218</v>
      </c>
      <c r="C4219" s="545" t="s">
        <v>437</v>
      </c>
      <c r="D4219" s="546">
        <v>46058</v>
      </c>
      <c r="E4219" s="171" t="str">
        <f t="shared" si="65"/>
        <v>2026</v>
      </c>
      <c r="F4219" s="547">
        <v>4908705</v>
      </c>
      <c r="G4219" s="548">
        <v>0</v>
      </c>
      <c r="H4219" s="547">
        <v>4908705</v>
      </c>
      <c r="I4219" s="545" t="s">
        <v>12653</v>
      </c>
      <c r="J4219" s="545" t="s">
        <v>13299</v>
      </c>
      <c r="K4219" s="545" t="s">
        <v>22927</v>
      </c>
      <c r="L4219" s="545"/>
      <c r="M4219" s="548" t="s">
        <v>13813</v>
      </c>
      <c r="N4219" s="545" t="s">
        <v>13413</v>
      </c>
      <c r="O4219" s="545"/>
      <c r="P4219" s="549">
        <v>13574</v>
      </c>
      <c r="Q4219" s="549">
        <v>3</v>
      </c>
      <c r="R4219" s="549">
        <v>160</v>
      </c>
      <c r="S4219" s="548">
        <v>443</v>
      </c>
      <c r="T4219" s="548"/>
      <c r="U4219" s="99"/>
    </row>
    <row r="4220" spans="1:21" ht="19.5" customHeight="1">
      <c r="A4220" s="545">
        <v>13575</v>
      </c>
      <c r="B4220" s="545" t="s">
        <v>13219</v>
      </c>
      <c r="C4220" s="545" t="s">
        <v>437</v>
      </c>
      <c r="D4220" s="546">
        <v>46058</v>
      </c>
      <c r="E4220" s="171" t="str">
        <f t="shared" si="65"/>
        <v>2026</v>
      </c>
      <c r="F4220" s="547">
        <v>5650912</v>
      </c>
      <c r="G4220" s="548">
        <v>0</v>
      </c>
      <c r="H4220" s="547">
        <v>5650912</v>
      </c>
      <c r="I4220" s="545" t="s">
        <v>12653</v>
      </c>
      <c r="J4220" s="545" t="s">
        <v>13299</v>
      </c>
      <c r="K4220" s="545" t="s">
        <v>22927</v>
      </c>
      <c r="L4220" s="545"/>
      <c r="M4220" s="548" t="s">
        <v>13813</v>
      </c>
      <c r="N4220" s="545" t="s">
        <v>13413</v>
      </c>
      <c r="O4220" s="545"/>
      <c r="P4220" s="549">
        <v>13575</v>
      </c>
      <c r="Q4220" s="549">
        <v>3</v>
      </c>
      <c r="R4220" s="549">
        <v>160</v>
      </c>
      <c r="S4220" s="548">
        <v>443</v>
      </c>
      <c r="T4220" s="548"/>
      <c r="U4220" s="99"/>
    </row>
    <row r="4221" spans="1:21" ht="19.5" customHeight="1">
      <c r="A4221" s="545">
        <v>13576</v>
      </c>
      <c r="B4221" s="545" t="s">
        <v>13220</v>
      </c>
      <c r="C4221" s="545" t="s">
        <v>437</v>
      </c>
      <c r="D4221" s="546">
        <v>46058</v>
      </c>
      <c r="E4221" s="171" t="str">
        <f t="shared" si="65"/>
        <v>2026</v>
      </c>
      <c r="F4221" s="547">
        <v>5231745</v>
      </c>
      <c r="G4221" s="548">
        <v>0</v>
      </c>
      <c r="H4221" s="547">
        <v>5231745</v>
      </c>
      <c r="I4221" s="545" t="s">
        <v>12653</v>
      </c>
      <c r="J4221" s="545" t="s">
        <v>13299</v>
      </c>
      <c r="K4221" s="545" t="s">
        <v>22927</v>
      </c>
      <c r="L4221" s="545"/>
      <c r="M4221" s="548" t="s">
        <v>13813</v>
      </c>
      <c r="N4221" s="545" t="s">
        <v>13413</v>
      </c>
      <c r="O4221" s="545"/>
      <c r="P4221" s="549">
        <v>13576</v>
      </c>
      <c r="Q4221" s="549">
        <v>3</v>
      </c>
      <c r="R4221" s="549">
        <v>160</v>
      </c>
      <c r="S4221" s="548">
        <v>443</v>
      </c>
      <c r="T4221" s="548"/>
      <c r="U4221" s="99"/>
    </row>
    <row r="4222" spans="1:21" ht="19.5" customHeight="1">
      <c r="A4222" s="545">
        <v>13577</v>
      </c>
      <c r="B4222" s="545" t="s">
        <v>13221</v>
      </c>
      <c r="C4222" s="545" t="s">
        <v>437</v>
      </c>
      <c r="D4222" s="546">
        <v>46058</v>
      </c>
      <c r="E4222" s="171" t="str">
        <f t="shared" si="65"/>
        <v>2026</v>
      </c>
      <c r="F4222" s="547">
        <v>5255553</v>
      </c>
      <c r="G4222" s="548">
        <v>0</v>
      </c>
      <c r="H4222" s="547">
        <v>5255553</v>
      </c>
      <c r="I4222" s="545" t="s">
        <v>12653</v>
      </c>
      <c r="J4222" s="545" t="s">
        <v>13299</v>
      </c>
      <c r="K4222" s="545" t="s">
        <v>22927</v>
      </c>
      <c r="L4222" s="545"/>
      <c r="M4222" s="548" t="s">
        <v>13813</v>
      </c>
      <c r="N4222" s="545" t="s">
        <v>13413</v>
      </c>
      <c r="O4222" s="545"/>
      <c r="P4222" s="549">
        <v>13577</v>
      </c>
      <c r="Q4222" s="549">
        <v>3</v>
      </c>
      <c r="R4222" s="549">
        <v>160</v>
      </c>
      <c r="S4222" s="548">
        <v>443</v>
      </c>
      <c r="T4222" s="548"/>
      <c r="U4222" s="99"/>
    </row>
    <row r="4223" spans="1:21" ht="19.5" customHeight="1">
      <c r="A4223" s="545">
        <v>13578</v>
      </c>
      <c r="B4223" s="545" t="s">
        <v>13222</v>
      </c>
      <c r="C4223" s="545" t="s">
        <v>437</v>
      </c>
      <c r="D4223" s="546">
        <v>46058</v>
      </c>
      <c r="E4223" s="171" t="str">
        <f t="shared" si="65"/>
        <v>2026</v>
      </c>
      <c r="F4223" s="547">
        <v>4151451</v>
      </c>
      <c r="G4223" s="548">
        <v>0</v>
      </c>
      <c r="H4223" s="547">
        <v>4151451</v>
      </c>
      <c r="I4223" s="545" t="s">
        <v>12653</v>
      </c>
      <c r="J4223" s="545" t="s">
        <v>13299</v>
      </c>
      <c r="K4223" s="545" t="s">
        <v>22927</v>
      </c>
      <c r="L4223" s="545"/>
      <c r="M4223" s="548" t="s">
        <v>13813</v>
      </c>
      <c r="N4223" s="545" t="s">
        <v>13413</v>
      </c>
      <c r="O4223" s="545"/>
      <c r="P4223" s="549">
        <v>13578</v>
      </c>
      <c r="Q4223" s="549">
        <v>3</v>
      </c>
      <c r="R4223" s="549">
        <v>160</v>
      </c>
      <c r="S4223" s="548">
        <v>443</v>
      </c>
      <c r="T4223" s="548"/>
      <c r="U4223" s="99"/>
    </row>
    <row r="4224" spans="1:21" ht="19.5" customHeight="1">
      <c r="A4224" s="545">
        <v>13579</v>
      </c>
      <c r="B4224" s="545" t="s">
        <v>13223</v>
      </c>
      <c r="C4224" s="545" t="s">
        <v>437</v>
      </c>
      <c r="D4224" s="546">
        <v>46058</v>
      </c>
      <c r="E4224" s="171" t="str">
        <f t="shared" si="65"/>
        <v>2026</v>
      </c>
      <c r="F4224" s="547">
        <v>3364725</v>
      </c>
      <c r="G4224" s="548">
        <v>0</v>
      </c>
      <c r="H4224" s="547">
        <v>3364725</v>
      </c>
      <c r="I4224" s="545" t="s">
        <v>12653</v>
      </c>
      <c r="J4224" s="545" t="s">
        <v>13299</v>
      </c>
      <c r="K4224" s="545" t="s">
        <v>22927</v>
      </c>
      <c r="L4224" s="545"/>
      <c r="M4224" s="548" t="s">
        <v>13813</v>
      </c>
      <c r="N4224" s="545" t="s">
        <v>13413</v>
      </c>
      <c r="O4224" s="545"/>
      <c r="P4224" s="549">
        <v>13579</v>
      </c>
      <c r="Q4224" s="549">
        <v>3</v>
      </c>
      <c r="R4224" s="549">
        <v>160</v>
      </c>
      <c r="S4224" s="548">
        <v>443</v>
      </c>
      <c r="T4224" s="548"/>
      <c r="U4224" s="99"/>
    </row>
    <row r="4225" spans="1:21" ht="19.5" customHeight="1">
      <c r="A4225" s="545">
        <v>13580</v>
      </c>
      <c r="B4225" s="545" t="s">
        <v>13224</v>
      </c>
      <c r="C4225" s="545" t="s">
        <v>437</v>
      </c>
      <c r="D4225" s="546">
        <v>46058</v>
      </c>
      <c r="E4225" s="171" t="str">
        <f t="shared" si="65"/>
        <v>2026</v>
      </c>
      <c r="F4225" s="547">
        <v>4140419</v>
      </c>
      <c r="G4225" s="548">
        <v>0</v>
      </c>
      <c r="H4225" s="547">
        <v>4140419</v>
      </c>
      <c r="I4225" s="545" t="s">
        <v>12653</v>
      </c>
      <c r="J4225" s="545" t="s">
        <v>13299</v>
      </c>
      <c r="K4225" s="545" t="s">
        <v>22927</v>
      </c>
      <c r="L4225" s="545"/>
      <c r="M4225" s="548" t="s">
        <v>13813</v>
      </c>
      <c r="N4225" s="545" t="s">
        <v>13413</v>
      </c>
      <c r="O4225" s="545"/>
      <c r="P4225" s="549">
        <v>13580</v>
      </c>
      <c r="Q4225" s="549">
        <v>3</v>
      </c>
      <c r="R4225" s="549">
        <v>160</v>
      </c>
      <c r="S4225" s="548">
        <v>443</v>
      </c>
      <c r="T4225" s="548"/>
      <c r="U4225" s="99"/>
    </row>
    <row r="4226" spans="1:21" ht="19.5" customHeight="1">
      <c r="A4226" s="545">
        <v>13581</v>
      </c>
      <c r="B4226" s="545" t="s">
        <v>13225</v>
      </c>
      <c r="C4226" s="545" t="s">
        <v>437</v>
      </c>
      <c r="D4226" s="546">
        <v>46058</v>
      </c>
      <c r="E4226" s="171" t="str">
        <f t="shared" si="65"/>
        <v>2026</v>
      </c>
      <c r="F4226" s="547">
        <v>4081456</v>
      </c>
      <c r="G4226" s="548">
        <v>0</v>
      </c>
      <c r="H4226" s="547">
        <v>4081456</v>
      </c>
      <c r="I4226" s="545" t="s">
        <v>12653</v>
      </c>
      <c r="J4226" s="545" t="s">
        <v>13299</v>
      </c>
      <c r="K4226" s="545" t="s">
        <v>22927</v>
      </c>
      <c r="L4226" s="545"/>
      <c r="M4226" s="548" t="s">
        <v>13813</v>
      </c>
      <c r="N4226" s="545" t="s">
        <v>13413</v>
      </c>
      <c r="O4226" s="545"/>
      <c r="P4226" s="549">
        <v>13581</v>
      </c>
      <c r="Q4226" s="549">
        <v>3</v>
      </c>
      <c r="R4226" s="549">
        <v>160</v>
      </c>
      <c r="S4226" s="548">
        <v>443</v>
      </c>
      <c r="T4226" s="548"/>
      <c r="U4226" s="99"/>
    </row>
    <row r="4227" spans="1:21" ht="19.5" customHeight="1">
      <c r="A4227" s="545">
        <v>13582</v>
      </c>
      <c r="B4227" s="545" t="s">
        <v>13226</v>
      </c>
      <c r="C4227" s="545" t="s">
        <v>437</v>
      </c>
      <c r="D4227" s="546">
        <v>46058</v>
      </c>
      <c r="E4227" s="171" t="str">
        <f t="shared" si="65"/>
        <v>2026</v>
      </c>
      <c r="F4227" s="547">
        <v>5395365</v>
      </c>
      <c r="G4227" s="548">
        <v>0</v>
      </c>
      <c r="H4227" s="547">
        <v>5395365</v>
      </c>
      <c r="I4227" s="545" t="s">
        <v>12653</v>
      </c>
      <c r="J4227" s="545" t="s">
        <v>13299</v>
      </c>
      <c r="K4227" s="545" t="s">
        <v>22927</v>
      </c>
      <c r="L4227" s="545"/>
      <c r="M4227" s="548" t="s">
        <v>13813</v>
      </c>
      <c r="N4227" s="545" t="s">
        <v>13413</v>
      </c>
      <c r="O4227" s="545"/>
      <c r="P4227" s="549">
        <v>13582</v>
      </c>
      <c r="Q4227" s="549">
        <v>3</v>
      </c>
      <c r="R4227" s="549">
        <v>160</v>
      </c>
      <c r="S4227" s="548">
        <v>443</v>
      </c>
      <c r="T4227" s="548"/>
      <c r="U4227" s="99"/>
    </row>
    <row r="4228" spans="1:21" ht="19.5" customHeight="1">
      <c r="A4228" s="545">
        <v>13583</v>
      </c>
      <c r="B4228" s="545" t="s">
        <v>13227</v>
      </c>
      <c r="C4228" s="545" t="s">
        <v>437</v>
      </c>
      <c r="D4228" s="546">
        <v>46058</v>
      </c>
      <c r="E4228" s="171" t="str">
        <f t="shared" ref="E4228:E4291" si="66">TEXT(D4228,"YYYY")</f>
        <v>2026</v>
      </c>
      <c r="F4228" s="547">
        <v>5738284</v>
      </c>
      <c r="G4228" s="548">
        <v>0</v>
      </c>
      <c r="H4228" s="547">
        <v>5738284</v>
      </c>
      <c r="I4228" s="545" t="s">
        <v>12653</v>
      </c>
      <c r="J4228" s="545" t="s">
        <v>13299</v>
      </c>
      <c r="K4228" s="545" t="s">
        <v>22927</v>
      </c>
      <c r="L4228" s="545"/>
      <c r="M4228" s="548" t="s">
        <v>13813</v>
      </c>
      <c r="N4228" s="545" t="s">
        <v>13413</v>
      </c>
      <c r="O4228" s="545"/>
      <c r="P4228" s="549">
        <v>13583</v>
      </c>
      <c r="Q4228" s="549">
        <v>3</v>
      </c>
      <c r="R4228" s="549">
        <v>160</v>
      </c>
      <c r="S4228" s="548">
        <v>443</v>
      </c>
      <c r="T4228" s="548"/>
      <c r="U4228" s="99"/>
    </row>
    <row r="4229" spans="1:21" ht="19.5" customHeight="1">
      <c r="A4229" s="545">
        <v>13584</v>
      </c>
      <c r="B4229" s="545" t="s">
        <v>13228</v>
      </c>
      <c r="C4229" s="545" t="s">
        <v>216</v>
      </c>
      <c r="D4229" s="546">
        <v>46052</v>
      </c>
      <c r="E4229" s="171" t="str">
        <f t="shared" si="66"/>
        <v>2026</v>
      </c>
      <c r="F4229" s="547">
        <v>10680266</v>
      </c>
      <c r="G4229" s="548">
        <v>0.19</v>
      </c>
      <c r="H4229" s="547">
        <v>8975013.4499999993</v>
      </c>
      <c r="I4229" s="545" t="s">
        <v>12762</v>
      </c>
      <c r="J4229" s="545" t="s">
        <v>13307</v>
      </c>
      <c r="K4229" s="545" t="s">
        <v>17434</v>
      </c>
      <c r="L4229" s="545"/>
      <c r="M4229" s="548" t="s">
        <v>13758</v>
      </c>
      <c r="N4229" s="545" t="s">
        <v>13413</v>
      </c>
      <c r="O4229" s="545"/>
      <c r="P4229" s="549">
        <v>13584</v>
      </c>
      <c r="Q4229" s="549">
        <v>1</v>
      </c>
      <c r="R4229" s="549">
        <v>8</v>
      </c>
      <c r="S4229" s="548">
        <v>2228</v>
      </c>
      <c r="T4229" s="548"/>
      <c r="U4229" s="99"/>
    </row>
    <row r="4230" spans="1:21" ht="19.5" customHeight="1">
      <c r="A4230" s="545">
        <v>13585</v>
      </c>
      <c r="B4230" s="545" t="s">
        <v>13229</v>
      </c>
      <c r="C4230" s="545" t="s">
        <v>216</v>
      </c>
      <c r="D4230" s="546">
        <v>46052</v>
      </c>
      <c r="E4230" s="171" t="str">
        <f t="shared" si="66"/>
        <v>2026</v>
      </c>
      <c r="F4230" s="547">
        <v>4244246</v>
      </c>
      <c r="G4230" s="548">
        <v>0.19</v>
      </c>
      <c r="H4230" s="547">
        <v>3566593.28</v>
      </c>
      <c r="I4230" s="545" t="s">
        <v>12973</v>
      </c>
      <c r="J4230" s="545" t="s">
        <v>13307</v>
      </c>
      <c r="K4230" s="545" t="s">
        <v>17435</v>
      </c>
      <c r="L4230" s="545"/>
      <c r="M4230" s="548" t="s">
        <v>13758</v>
      </c>
      <c r="N4230" s="545" t="s">
        <v>13413</v>
      </c>
      <c r="O4230" s="545"/>
      <c r="P4230" s="549">
        <v>13585</v>
      </c>
      <c r="Q4230" s="549">
        <v>1</v>
      </c>
      <c r="R4230" s="549">
        <v>59</v>
      </c>
      <c r="S4230" s="548">
        <v>2228</v>
      </c>
      <c r="T4230" s="548"/>
      <c r="U4230" s="99"/>
    </row>
    <row r="4231" spans="1:21" ht="19.5" customHeight="1">
      <c r="A4231" s="545">
        <v>13586</v>
      </c>
      <c r="B4231" s="545" t="s">
        <v>13230</v>
      </c>
      <c r="C4231" s="545" t="s">
        <v>216</v>
      </c>
      <c r="D4231" s="546">
        <v>46052</v>
      </c>
      <c r="E4231" s="171" t="str">
        <f t="shared" si="66"/>
        <v>2026</v>
      </c>
      <c r="F4231" s="547">
        <v>577057</v>
      </c>
      <c r="G4231" s="548">
        <v>0.19</v>
      </c>
      <c r="H4231" s="547">
        <v>484921.85</v>
      </c>
      <c r="I4231" s="545" t="s">
        <v>12973</v>
      </c>
      <c r="J4231" s="545" t="s">
        <v>13307</v>
      </c>
      <c r="K4231" s="545" t="s">
        <v>17436</v>
      </c>
      <c r="L4231" s="545"/>
      <c r="M4231" s="548" t="s">
        <v>13758</v>
      </c>
      <c r="N4231" s="545" t="s">
        <v>13413</v>
      </c>
      <c r="O4231" s="545"/>
      <c r="P4231" s="549">
        <v>13586</v>
      </c>
      <c r="Q4231" s="549">
        <v>1</v>
      </c>
      <c r="R4231" s="549">
        <v>59</v>
      </c>
      <c r="S4231" s="548">
        <v>2228</v>
      </c>
      <c r="T4231" s="548"/>
      <c r="U4231" s="99"/>
    </row>
    <row r="4232" spans="1:21" ht="19.5" customHeight="1">
      <c r="A4232" s="545">
        <v>13587</v>
      </c>
      <c r="B4232" s="545" t="s">
        <v>13231</v>
      </c>
      <c r="C4232" s="545" t="s">
        <v>216</v>
      </c>
      <c r="D4232" s="546">
        <v>46052</v>
      </c>
      <c r="E4232" s="171" t="str">
        <f t="shared" si="66"/>
        <v>2026</v>
      </c>
      <c r="F4232" s="547">
        <v>17036075</v>
      </c>
      <c r="G4232" s="548">
        <v>0.19</v>
      </c>
      <c r="H4232" s="547">
        <v>14316029.41</v>
      </c>
      <c r="I4232" s="545" t="s">
        <v>12758</v>
      </c>
      <c r="J4232" s="545" t="s">
        <v>13307</v>
      </c>
      <c r="K4232" s="545" t="s">
        <v>17437</v>
      </c>
      <c r="L4232" s="545" t="s">
        <v>17438</v>
      </c>
      <c r="M4232" s="548" t="s">
        <v>13758</v>
      </c>
      <c r="N4232" s="545" t="s">
        <v>13413</v>
      </c>
      <c r="O4232" s="545"/>
      <c r="P4232" s="549">
        <v>13587</v>
      </c>
      <c r="Q4232" s="549">
        <v>1</v>
      </c>
      <c r="R4232" s="549">
        <v>164</v>
      </c>
      <c r="S4232" s="548">
        <v>2228</v>
      </c>
      <c r="T4232" s="548"/>
      <c r="U4232" s="99"/>
    </row>
    <row r="4233" spans="1:21" ht="19.5" customHeight="1">
      <c r="A4233" s="545">
        <v>13588</v>
      </c>
      <c r="B4233" s="545" t="s">
        <v>13232</v>
      </c>
      <c r="C4233" s="545" t="s">
        <v>216</v>
      </c>
      <c r="D4233" s="546">
        <v>46052</v>
      </c>
      <c r="E4233" s="171" t="str">
        <f t="shared" si="66"/>
        <v>2026</v>
      </c>
      <c r="F4233" s="547">
        <v>70056610</v>
      </c>
      <c r="G4233" s="548">
        <v>0.19</v>
      </c>
      <c r="H4233" s="547">
        <v>58871100.840000004</v>
      </c>
      <c r="I4233" s="545" t="s">
        <v>12758</v>
      </c>
      <c r="J4233" s="545" t="s">
        <v>13307</v>
      </c>
      <c r="K4233" s="545" t="s">
        <v>17439</v>
      </c>
      <c r="L4233" s="545" t="s">
        <v>17440</v>
      </c>
      <c r="M4233" s="548" t="s">
        <v>13758</v>
      </c>
      <c r="N4233" s="545" t="s">
        <v>13413</v>
      </c>
      <c r="O4233" s="545"/>
      <c r="P4233" s="549">
        <v>13588</v>
      </c>
      <c r="Q4233" s="549">
        <v>1</v>
      </c>
      <c r="R4233" s="549">
        <v>164</v>
      </c>
      <c r="S4233" s="548">
        <v>2228</v>
      </c>
      <c r="T4233" s="548"/>
      <c r="U4233" s="99"/>
    </row>
    <row r="4234" spans="1:21" ht="19.5" customHeight="1">
      <c r="A4234" s="545">
        <v>13589</v>
      </c>
      <c r="B4234" s="545" t="s">
        <v>13233</v>
      </c>
      <c r="C4234" s="545" t="s">
        <v>216</v>
      </c>
      <c r="D4234" s="546">
        <v>46052</v>
      </c>
      <c r="E4234" s="171" t="str">
        <f t="shared" si="66"/>
        <v>2026</v>
      </c>
      <c r="F4234" s="547">
        <v>243699995</v>
      </c>
      <c r="G4234" s="548">
        <v>0.19</v>
      </c>
      <c r="H4234" s="547">
        <v>204789911.75999999</v>
      </c>
      <c r="I4234" s="545" t="s">
        <v>12758</v>
      </c>
      <c r="J4234" s="545" t="s">
        <v>13307</v>
      </c>
      <c r="K4234" s="545" t="s">
        <v>17441</v>
      </c>
      <c r="L4234" s="545" t="s">
        <v>17442</v>
      </c>
      <c r="M4234" s="548" t="s">
        <v>13758</v>
      </c>
      <c r="N4234" s="545" t="s">
        <v>13413</v>
      </c>
      <c r="O4234" s="545"/>
      <c r="P4234" s="549">
        <v>13589</v>
      </c>
      <c r="Q4234" s="549">
        <v>1</v>
      </c>
      <c r="R4234" s="549">
        <v>164</v>
      </c>
      <c r="S4234" s="548">
        <v>2228</v>
      </c>
      <c r="T4234" s="548"/>
      <c r="U4234" s="99"/>
    </row>
    <row r="4235" spans="1:21" ht="19.5" customHeight="1">
      <c r="A4235" s="545">
        <v>13590</v>
      </c>
      <c r="B4235" s="545" t="s">
        <v>13234</v>
      </c>
      <c r="C4235" s="545" t="s">
        <v>216</v>
      </c>
      <c r="D4235" s="546">
        <v>46052</v>
      </c>
      <c r="E4235" s="171" t="str">
        <f t="shared" si="66"/>
        <v>2026</v>
      </c>
      <c r="F4235" s="547">
        <v>228916792</v>
      </c>
      <c r="G4235" s="548">
        <v>0.19</v>
      </c>
      <c r="H4235" s="547">
        <v>192367052.09999999</v>
      </c>
      <c r="I4235" s="545" t="s">
        <v>12758</v>
      </c>
      <c r="J4235" s="545" t="s">
        <v>13307</v>
      </c>
      <c r="K4235" s="545" t="s">
        <v>17443</v>
      </c>
      <c r="L4235" s="545" t="s">
        <v>17444</v>
      </c>
      <c r="M4235" s="548" t="s">
        <v>13758</v>
      </c>
      <c r="N4235" s="545" t="s">
        <v>13413</v>
      </c>
      <c r="O4235" s="545"/>
      <c r="P4235" s="549">
        <v>13590</v>
      </c>
      <c r="Q4235" s="549">
        <v>1</v>
      </c>
      <c r="R4235" s="549">
        <v>164</v>
      </c>
      <c r="S4235" s="548">
        <v>2228</v>
      </c>
      <c r="T4235" s="548"/>
      <c r="U4235" s="99"/>
    </row>
    <row r="4236" spans="1:21" ht="19.5" customHeight="1">
      <c r="A4236" s="545">
        <v>13591</v>
      </c>
      <c r="B4236" s="545" t="s">
        <v>13235</v>
      </c>
      <c r="C4236" s="545" t="s">
        <v>216</v>
      </c>
      <c r="D4236" s="546">
        <v>46052</v>
      </c>
      <c r="E4236" s="171" t="str">
        <f t="shared" si="66"/>
        <v>2026</v>
      </c>
      <c r="F4236" s="547">
        <v>46346860</v>
      </c>
      <c r="G4236" s="548">
        <v>0.19</v>
      </c>
      <c r="H4236" s="547">
        <v>38946941.18</v>
      </c>
      <c r="I4236" s="545" t="s">
        <v>12758</v>
      </c>
      <c r="J4236" s="545" t="s">
        <v>13307</v>
      </c>
      <c r="K4236" s="545" t="s">
        <v>17445</v>
      </c>
      <c r="L4236" s="545" t="s">
        <v>17446</v>
      </c>
      <c r="M4236" s="548" t="s">
        <v>13758</v>
      </c>
      <c r="N4236" s="545" t="s">
        <v>13413</v>
      </c>
      <c r="O4236" s="545"/>
      <c r="P4236" s="549">
        <v>13591</v>
      </c>
      <c r="Q4236" s="549">
        <v>1</v>
      </c>
      <c r="R4236" s="549">
        <v>164</v>
      </c>
      <c r="S4236" s="548">
        <v>2228</v>
      </c>
      <c r="T4236" s="548"/>
      <c r="U4236" s="99"/>
    </row>
    <row r="4237" spans="1:21" ht="19.5" customHeight="1">
      <c r="A4237" s="545">
        <v>13592</v>
      </c>
      <c r="B4237" s="545" t="s">
        <v>13236</v>
      </c>
      <c r="C4237" s="545" t="s">
        <v>216</v>
      </c>
      <c r="D4237" s="546">
        <v>46052</v>
      </c>
      <c r="E4237" s="171" t="str">
        <f t="shared" si="66"/>
        <v>2026</v>
      </c>
      <c r="F4237" s="547">
        <v>13738066</v>
      </c>
      <c r="G4237" s="548">
        <v>0.19</v>
      </c>
      <c r="H4237" s="547">
        <v>11544593.279999999</v>
      </c>
      <c r="I4237" s="545" t="s">
        <v>12758</v>
      </c>
      <c r="J4237" s="545" t="s">
        <v>13307</v>
      </c>
      <c r="K4237" s="545" t="s">
        <v>17447</v>
      </c>
      <c r="L4237" s="545" t="s">
        <v>17448</v>
      </c>
      <c r="M4237" s="548" t="s">
        <v>13758</v>
      </c>
      <c r="N4237" s="545" t="s">
        <v>13413</v>
      </c>
      <c r="O4237" s="545"/>
      <c r="P4237" s="549">
        <v>13592</v>
      </c>
      <c r="Q4237" s="549">
        <v>1</v>
      </c>
      <c r="R4237" s="549">
        <v>164</v>
      </c>
      <c r="S4237" s="548">
        <v>2228</v>
      </c>
      <c r="T4237" s="548"/>
      <c r="U4237" s="99"/>
    </row>
    <row r="4238" spans="1:21" ht="19.5" customHeight="1">
      <c r="A4238" s="545">
        <v>13593</v>
      </c>
      <c r="B4238" s="545" t="s">
        <v>13237</v>
      </c>
      <c r="C4238" s="545" t="s">
        <v>216</v>
      </c>
      <c r="D4238" s="546">
        <v>46052</v>
      </c>
      <c r="E4238" s="171" t="str">
        <f t="shared" si="66"/>
        <v>2026</v>
      </c>
      <c r="F4238" s="547">
        <v>9286521</v>
      </c>
      <c r="G4238" s="548">
        <v>0.19</v>
      </c>
      <c r="H4238" s="547">
        <v>7803799.1600000001</v>
      </c>
      <c r="I4238" s="545" t="s">
        <v>12758</v>
      </c>
      <c r="J4238" s="545" t="s">
        <v>13307</v>
      </c>
      <c r="K4238" s="545" t="s">
        <v>17449</v>
      </c>
      <c r="L4238" s="545" t="s">
        <v>17450</v>
      </c>
      <c r="M4238" s="548" t="s">
        <v>13758</v>
      </c>
      <c r="N4238" s="545" t="s">
        <v>13413</v>
      </c>
      <c r="O4238" s="545"/>
      <c r="P4238" s="549">
        <v>13593</v>
      </c>
      <c r="Q4238" s="549">
        <v>1</v>
      </c>
      <c r="R4238" s="549">
        <v>164</v>
      </c>
      <c r="S4238" s="548">
        <v>2228</v>
      </c>
      <c r="T4238" s="548"/>
      <c r="U4238" s="99"/>
    </row>
    <row r="4239" spans="1:21" ht="19.5" customHeight="1">
      <c r="A4239" s="545">
        <v>13594</v>
      </c>
      <c r="B4239" s="545" t="s">
        <v>13238</v>
      </c>
      <c r="C4239" s="545" t="s">
        <v>216</v>
      </c>
      <c r="D4239" s="546">
        <v>46052</v>
      </c>
      <c r="E4239" s="171" t="str">
        <f t="shared" si="66"/>
        <v>2026</v>
      </c>
      <c r="F4239" s="547">
        <v>125630129</v>
      </c>
      <c r="G4239" s="548">
        <v>0.19</v>
      </c>
      <c r="H4239" s="547">
        <v>105571536.97</v>
      </c>
      <c r="I4239" s="545" t="s">
        <v>12758</v>
      </c>
      <c r="J4239" s="545" t="s">
        <v>13307</v>
      </c>
      <c r="K4239" s="545" t="s">
        <v>17451</v>
      </c>
      <c r="L4239" s="545" t="s">
        <v>17452</v>
      </c>
      <c r="M4239" s="548" t="s">
        <v>13758</v>
      </c>
      <c r="N4239" s="545" t="s">
        <v>13413</v>
      </c>
      <c r="O4239" s="545"/>
      <c r="P4239" s="549">
        <v>13594</v>
      </c>
      <c r="Q4239" s="549">
        <v>1</v>
      </c>
      <c r="R4239" s="549">
        <v>164</v>
      </c>
      <c r="S4239" s="548">
        <v>2228</v>
      </c>
      <c r="T4239" s="548"/>
      <c r="U4239" s="99"/>
    </row>
    <row r="4240" spans="1:21" ht="19.5" customHeight="1">
      <c r="A4240" s="545">
        <v>13595</v>
      </c>
      <c r="B4240" s="545" t="s">
        <v>13239</v>
      </c>
      <c r="C4240" s="545" t="s">
        <v>216</v>
      </c>
      <c r="D4240" s="546">
        <v>46052</v>
      </c>
      <c r="E4240" s="171" t="str">
        <f t="shared" si="66"/>
        <v>2026</v>
      </c>
      <c r="F4240" s="547">
        <v>54098451</v>
      </c>
      <c r="G4240" s="548">
        <v>0.19</v>
      </c>
      <c r="H4240" s="547">
        <v>45460883.189999998</v>
      </c>
      <c r="I4240" s="545" t="s">
        <v>12758</v>
      </c>
      <c r="J4240" s="545" t="s">
        <v>13307</v>
      </c>
      <c r="K4240" s="545" t="s">
        <v>17453</v>
      </c>
      <c r="L4240" s="545" t="s">
        <v>17454</v>
      </c>
      <c r="M4240" s="548" t="s">
        <v>13758</v>
      </c>
      <c r="N4240" s="545" t="s">
        <v>13413</v>
      </c>
      <c r="O4240" s="545"/>
      <c r="P4240" s="549">
        <v>13595</v>
      </c>
      <c r="Q4240" s="549">
        <v>1</v>
      </c>
      <c r="R4240" s="549">
        <v>164</v>
      </c>
      <c r="S4240" s="548">
        <v>2228</v>
      </c>
      <c r="T4240" s="548"/>
      <c r="U4240" s="99"/>
    </row>
    <row r="4241" spans="1:21" ht="19.5" customHeight="1">
      <c r="A4241" s="545">
        <v>13596</v>
      </c>
      <c r="B4241" s="545" t="s">
        <v>13240</v>
      </c>
      <c r="C4241" s="545" t="s">
        <v>216</v>
      </c>
      <c r="D4241" s="546">
        <v>46052</v>
      </c>
      <c r="E4241" s="171" t="str">
        <f t="shared" si="66"/>
        <v>2026</v>
      </c>
      <c r="F4241" s="547">
        <v>16285734</v>
      </c>
      <c r="G4241" s="548">
        <v>0.19</v>
      </c>
      <c r="H4241" s="547">
        <v>13685490.76</v>
      </c>
      <c r="I4241" s="545" t="s">
        <v>12758</v>
      </c>
      <c r="J4241" s="545" t="s">
        <v>13307</v>
      </c>
      <c r="K4241" s="545" t="s">
        <v>17455</v>
      </c>
      <c r="L4241" s="545" t="s">
        <v>17456</v>
      </c>
      <c r="M4241" s="548" t="s">
        <v>13758</v>
      </c>
      <c r="N4241" s="545" t="s">
        <v>13413</v>
      </c>
      <c r="O4241" s="545"/>
      <c r="P4241" s="549">
        <v>13596</v>
      </c>
      <c r="Q4241" s="549">
        <v>1</v>
      </c>
      <c r="R4241" s="549">
        <v>164</v>
      </c>
      <c r="S4241" s="548">
        <v>2228</v>
      </c>
      <c r="T4241" s="548"/>
      <c r="U4241" s="99"/>
    </row>
    <row r="4242" spans="1:21" ht="19.5" customHeight="1">
      <c r="A4242" s="545">
        <v>13597</v>
      </c>
      <c r="B4242" s="545" t="s">
        <v>13241</v>
      </c>
      <c r="C4242" s="545" t="s">
        <v>216</v>
      </c>
      <c r="D4242" s="546">
        <v>46052</v>
      </c>
      <c r="E4242" s="171" t="str">
        <f t="shared" si="66"/>
        <v>2026</v>
      </c>
      <c r="F4242" s="547">
        <v>21746260</v>
      </c>
      <c r="G4242" s="548">
        <v>0.19</v>
      </c>
      <c r="H4242" s="547">
        <v>18274168.07</v>
      </c>
      <c r="I4242" s="545" t="s">
        <v>12758</v>
      </c>
      <c r="J4242" s="545" t="s">
        <v>13307</v>
      </c>
      <c r="K4242" s="545" t="s">
        <v>17457</v>
      </c>
      <c r="L4242" s="545" t="s">
        <v>17458</v>
      </c>
      <c r="M4242" s="548" t="s">
        <v>13758</v>
      </c>
      <c r="N4242" s="545" t="s">
        <v>13413</v>
      </c>
      <c r="O4242" s="545"/>
      <c r="P4242" s="549">
        <v>13597</v>
      </c>
      <c r="Q4242" s="549">
        <v>1</v>
      </c>
      <c r="R4242" s="549">
        <v>164</v>
      </c>
      <c r="S4242" s="548">
        <v>2228</v>
      </c>
      <c r="T4242" s="548"/>
      <c r="U4242" s="99"/>
    </row>
    <row r="4243" spans="1:21" ht="19.5" customHeight="1">
      <c r="A4243" s="545">
        <v>13598</v>
      </c>
      <c r="B4243" s="545" t="s">
        <v>13242</v>
      </c>
      <c r="C4243" s="545" t="s">
        <v>216</v>
      </c>
      <c r="D4243" s="546">
        <v>46052</v>
      </c>
      <c r="E4243" s="171" t="str">
        <f t="shared" si="66"/>
        <v>2026</v>
      </c>
      <c r="F4243" s="547">
        <v>32694534</v>
      </c>
      <c r="G4243" s="548">
        <v>0.19</v>
      </c>
      <c r="H4243" s="547">
        <v>27474398.32</v>
      </c>
      <c r="I4243" s="545" t="s">
        <v>12758</v>
      </c>
      <c r="J4243" s="545" t="s">
        <v>13307</v>
      </c>
      <c r="K4243" s="545" t="s">
        <v>17459</v>
      </c>
      <c r="L4243" s="545" t="s">
        <v>17460</v>
      </c>
      <c r="M4243" s="548" t="s">
        <v>13758</v>
      </c>
      <c r="N4243" s="545" t="s">
        <v>13413</v>
      </c>
      <c r="O4243" s="545"/>
      <c r="P4243" s="549">
        <v>13598</v>
      </c>
      <c r="Q4243" s="549">
        <v>1</v>
      </c>
      <c r="R4243" s="549">
        <v>164</v>
      </c>
      <c r="S4243" s="548">
        <v>2228</v>
      </c>
      <c r="T4243" s="548"/>
      <c r="U4243" s="99"/>
    </row>
    <row r="4244" spans="1:21" ht="19.5" customHeight="1">
      <c r="A4244" s="545">
        <v>13599</v>
      </c>
      <c r="B4244" s="545" t="s">
        <v>13243</v>
      </c>
      <c r="C4244" s="545" t="s">
        <v>216</v>
      </c>
      <c r="D4244" s="546">
        <v>46052</v>
      </c>
      <c r="E4244" s="171" t="str">
        <f t="shared" si="66"/>
        <v>2026</v>
      </c>
      <c r="F4244" s="547">
        <v>46133719</v>
      </c>
      <c r="G4244" s="548">
        <v>0.19</v>
      </c>
      <c r="H4244" s="547">
        <v>38767831.090000004</v>
      </c>
      <c r="I4244" s="545" t="s">
        <v>12758</v>
      </c>
      <c r="J4244" s="545" t="s">
        <v>13307</v>
      </c>
      <c r="K4244" s="545" t="s">
        <v>17461</v>
      </c>
      <c r="L4244" s="545" t="s">
        <v>17462</v>
      </c>
      <c r="M4244" s="548" t="s">
        <v>13758</v>
      </c>
      <c r="N4244" s="545" t="s">
        <v>13413</v>
      </c>
      <c r="O4244" s="545"/>
      <c r="P4244" s="549">
        <v>13599</v>
      </c>
      <c r="Q4244" s="549">
        <v>1</v>
      </c>
      <c r="R4244" s="549">
        <v>164</v>
      </c>
      <c r="S4244" s="548">
        <v>2228</v>
      </c>
      <c r="T4244" s="548"/>
      <c r="U4244" s="99"/>
    </row>
    <row r="4245" spans="1:21" ht="19.5" customHeight="1">
      <c r="A4245" s="545">
        <v>13600</v>
      </c>
      <c r="B4245" s="545" t="s">
        <v>13244</v>
      </c>
      <c r="C4245" s="545" t="s">
        <v>216</v>
      </c>
      <c r="D4245" s="546">
        <v>46052</v>
      </c>
      <c r="E4245" s="171" t="str">
        <f t="shared" si="66"/>
        <v>2026</v>
      </c>
      <c r="F4245" s="547">
        <v>9675700</v>
      </c>
      <c r="G4245" s="548">
        <v>0.19</v>
      </c>
      <c r="H4245" s="547">
        <v>8130840.3399999999</v>
      </c>
      <c r="I4245" s="545" t="s">
        <v>12758</v>
      </c>
      <c r="J4245" s="545" t="s">
        <v>13307</v>
      </c>
      <c r="K4245" s="545" t="s">
        <v>17463</v>
      </c>
      <c r="L4245" s="545" t="s">
        <v>17464</v>
      </c>
      <c r="M4245" s="548" t="s">
        <v>13758</v>
      </c>
      <c r="N4245" s="545" t="s">
        <v>13413</v>
      </c>
      <c r="O4245" s="545"/>
      <c r="P4245" s="549">
        <v>13600</v>
      </c>
      <c r="Q4245" s="549">
        <v>1</v>
      </c>
      <c r="R4245" s="549">
        <v>164</v>
      </c>
      <c r="S4245" s="548">
        <v>2228</v>
      </c>
      <c r="T4245" s="548"/>
      <c r="U4245" s="99"/>
    </row>
    <row r="4246" spans="1:21" ht="19.5" customHeight="1">
      <c r="A4246" s="545">
        <v>13601</v>
      </c>
      <c r="B4246" s="545" t="s">
        <v>13245</v>
      </c>
      <c r="C4246" s="545" t="s">
        <v>216</v>
      </c>
      <c r="D4246" s="546">
        <v>46052</v>
      </c>
      <c r="E4246" s="171" t="str">
        <f t="shared" si="66"/>
        <v>2026</v>
      </c>
      <c r="F4246" s="547">
        <v>343271959</v>
      </c>
      <c r="G4246" s="548">
        <v>0.19</v>
      </c>
      <c r="H4246" s="547">
        <v>288463831.08999997</v>
      </c>
      <c r="I4246" s="545" t="s">
        <v>12758</v>
      </c>
      <c r="J4246" s="545" t="s">
        <v>13307</v>
      </c>
      <c r="K4246" s="545" t="s">
        <v>17465</v>
      </c>
      <c r="L4246" s="545" t="s">
        <v>17466</v>
      </c>
      <c r="M4246" s="548" t="s">
        <v>13758</v>
      </c>
      <c r="N4246" s="545" t="s">
        <v>13413</v>
      </c>
      <c r="O4246" s="545"/>
      <c r="P4246" s="549">
        <v>13601</v>
      </c>
      <c r="Q4246" s="549">
        <v>1</v>
      </c>
      <c r="R4246" s="549">
        <v>164</v>
      </c>
      <c r="S4246" s="548">
        <v>2228</v>
      </c>
      <c r="T4246" s="548"/>
      <c r="U4246" s="99"/>
    </row>
    <row r="4247" spans="1:21" ht="19.5" customHeight="1">
      <c r="A4247" s="545">
        <v>13602</v>
      </c>
      <c r="B4247" s="545" t="s">
        <v>13246</v>
      </c>
      <c r="C4247" s="545" t="s">
        <v>216</v>
      </c>
      <c r="D4247" s="546">
        <v>46052</v>
      </c>
      <c r="E4247" s="171" t="str">
        <f t="shared" si="66"/>
        <v>2026</v>
      </c>
      <c r="F4247" s="547">
        <v>85328781</v>
      </c>
      <c r="G4247" s="548">
        <v>0.19</v>
      </c>
      <c r="H4247" s="547">
        <v>71704857.980000004</v>
      </c>
      <c r="I4247" s="545" t="s">
        <v>12758</v>
      </c>
      <c r="J4247" s="545" t="s">
        <v>13307</v>
      </c>
      <c r="K4247" s="545" t="s">
        <v>17467</v>
      </c>
      <c r="L4247" s="545" t="s">
        <v>17468</v>
      </c>
      <c r="M4247" s="548" t="s">
        <v>13758</v>
      </c>
      <c r="N4247" s="545" t="s">
        <v>13413</v>
      </c>
      <c r="O4247" s="545"/>
      <c r="P4247" s="549">
        <v>13602</v>
      </c>
      <c r="Q4247" s="549">
        <v>1</v>
      </c>
      <c r="R4247" s="549">
        <v>164</v>
      </c>
      <c r="S4247" s="548">
        <v>2228</v>
      </c>
      <c r="T4247" s="548"/>
      <c r="U4247" s="99"/>
    </row>
    <row r="4248" spans="1:21" ht="19.5" customHeight="1">
      <c r="A4248" s="545">
        <v>13603</v>
      </c>
      <c r="B4248" s="545" t="s">
        <v>13247</v>
      </c>
      <c r="C4248" s="545" t="s">
        <v>216</v>
      </c>
      <c r="D4248" s="546">
        <v>46052</v>
      </c>
      <c r="E4248" s="171" t="str">
        <f t="shared" si="66"/>
        <v>2026</v>
      </c>
      <c r="F4248" s="547">
        <v>34350484</v>
      </c>
      <c r="G4248" s="548">
        <v>0.19</v>
      </c>
      <c r="H4248" s="547">
        <v>28865952.940000001</v>
      </c>
      <c r="I4248" s="545" t="s">
        <v>12758</v>
      </c>
      <c r="J4248" s="545" t="s">
        <v>13307</v>
      </c>
      <c r="K4248" s="545" t="s">
        <v>17469</v>
      </c>
      <c r="L4248" s="545" t="s">
        <v>17470</v>
      </c>
      <c r="M4248" s="548" t="s">
        <v>13758</v>
      </c>
      <c r="N4248" s="545" t="s">
        <v>13413</v>
      </c>
      <c r="O4248" s="545"/>
      <c r="P4248" s="549">
        <v>13603</v>
      </c>
      <c r="Q4248" s="549">
        <v>1</v>
      </c>
      <c r="R4248" s="549">
        <v>164</v>
      </c>
      <c r="S4248" s="548">
        <v>2228</v>
      </c>
      <c r="T4248" s="548"/>
      <c r="U4248" s="99"/>
    </row>
    <row r="4249" spans="1:21" ht="19.5" customHeight="1">
      <c r="A4249" s="545">
        <v>13604</v>
      </c>
      <c r="B4249" s="545" t="s">
        <v>13248</v>
      </c>
      <c r="C4249" s="545" t="s">
        <v>216</v>
      </c>
      <c r="D4249" s="546">
        <v>46052</v>
      </c>
      <c r="E4249" s="171" t="str">
        <f t="shared" si="66"/>
        <v>2026</v>
      </c>
      <c r="F4249" s="547">
        <v>85027690</v>
      </c>
      <c r="G4249" s="548">
        <v>0.19</v>
      </c>
      <c r="H4249" s="547">
        <v>71451840.340000004</v>
      </c>
      <c r="I4249" s="545" t="s">
        <v>12758</v>
      </c>
      <c r="J4249" s="545" t="s">
        <v>13307</v>
      </c>
      <c r="K4249" s="545" t="s">
        <v>17471</v>
      </c>
      <c r="L4249" s="545" t="s">
        <v>17472</v>
      </c>
      <c r="M4249" s="548" t="s">
        <v>13758</v>
      </c>
      <c r="N4249" s="545" t="s">
        <v>13413</v>
      </c>
      <c r="O4249" s="545"/>
      <c r="P4249" s="549">
        <v>13604</v>
      </c>
      <c r="Q4249" s="549">
        <v>1</v>
      </c>
      <c r="R4249" s="549">
        <v>164</v>
      </c>
      <c r="S4249" s="548">
        <v>2228</v>
      </c>
      <c r="T4249" s="548"/>
      <c r="U4249" s="99"/>
    </row>
    <row r="4250" spans="1:21" ht="19.5" customHeight="1">
      <c r="A4250" s="545">
        <v>13605</v>
      </c>
      <c r="B4250" s="545" t="s">
        <v>13249</v>
      </c>
      <c r="C4250" s="545" t="s">
        <v>216</v>
      </c>
      <c r="D4250" s="546">
        <v>46052</v>
      </c>
      <c r="E4250" s="171" t="str">
        <f t="shared" si="66"/>
        <v>2026</v>
      </c>
      <c r="F4250" s="547">
        <v>88585928</v>
      </c>
      <c r="G4250" s="548">
        <v>0.19</v>
      </c>
      <c r="H4250" s="547">
        <v>74441956.299999997</v>
      </c>
      <c r="I4250" s="545" t="s">
        <v>12758</v>
      </c>
      <c r="J4250" s="545" t="s">
        <v>13307</v>
      </c>
      <c r="K4250" s="545" t="s">
        <v>17473</v>
      </c>
      <c r="L4250" s="545" t="s">
        <v>17474</v>
      </c>
      <c r="M4250" s="548" t="s">
        <v>13758</v>
      </c>
      <c r="N4250" s="545" t="s">
        <v>13413</v>
      </c>
      <c r="O4250" s="545"/>
      <c r="P4250" s="549">
        <v>13605</v>
      </c>
      <c r="Q4250" s="549">
        <v>1</v>
      </c>
      <c r="R4250" s="549">
        <v>164</v>
      </c>
      <c r="S4250" s="548">
        <v>2228</v>
      </c>
      <c r="T4250" s="548"/>
      <c r="U4250" s="99"/>
    </row>
    <row r="4251" spans="1:21" ht="19.5" customHeight="1">
      <c r="A4251" s="545">
        <v>13606</v>
      </c>
      <c r="B4251" s="545" t="s">
        <v>13250</v>
      </c>
      <c r="C4251" s="545" t="s">
        <v>216</v>
      </c>
      <c r="D4251" s="546">
        <v>46052</v>
      </c>
      <c r="E4251" s="171" t="str">
        <f t="shared" si="66"/>
        <v>2026</v>
      </c>
      <c r="F4251" s="547">
        <v>23990627</v>
      </c>
      <c r="G4251" s="548">
        <v>0.19</v>
      </c>
      <c r="H4251" s="547">
        <v>20160190.760000002</v>
      </c>
      <c r="I4251" s="545" t="s">
        <v>12758</v>
      </c>
      <c r="J4251" s="545" t="s">
        <v>13307</v>
      </c>
      <c r="K4251" s="545" t="s">
        <v>17475</v>
      </c>
      <c r="L4251" s="545" t="s">
        <v>17476</v>
      </c>
      <c r="M4251" s="548" t="s">
        <v>13758</v>
      </c>
      <c r="N4251" s="545" t="s">
        <v>13413</v>
      </c>
      <c r="O4251" s="545"/>
      <c r="P4251" s="549">
        <v>13606</v>
      </c>
      <c r="Q4251" s="549">
        <v>1</v>
      </c>
      <c r="R4251" s="549">
        <v>164</v>
      </c>
      <c r="S4251" s="548">
        <v>2228</v>
      </c>
      <c r="T4251" s="548"/>
      <c r="U4251" s="99"/>
    </row>
    <row r="4252" spans="1:21" ht="19.5" customHeight="1">
      <c r="A4252" s="545">
        <v>13607</v>
      </c>
      <c r="B4252" s="545" t="s">
        <v>13251</v>
      </c>
      <c r="C4252" s="545" t="s">
        <v>216</v>
      </c>
      <c r="D4252" s="546">
        <v>46052</v>
      </c>
      <c r="E4252" s="171" t="str">
        <f t="shared" si="66"/>
        <v>2026</v>
      </c>
      <c r="F4252" s="547">
        <v>43109144</v>
      </c>
      <c r="G4252" s="548">
        <v>0.19</v>
      </c>
      <c r="H4252" s="547">
        <v>36226171.43</v>
      </c>
      <c r="I4252" s="545" t="s">
        <v>12758</v>
      </c>
      <c r="J4252" s="545" t="s">
        <v>13307</v>
      </c>
      <c r="K4252" s="545" t="s">
        <v>17477</v>
      </c>
      <c r="L4252" s="545" t="s">
        <v>17478</v>
      </c>
      <c r="M4252" s="548" t="s">
        <v>13758</v>
      </c>
      <c r="N4252" s="545" t="s">
        <v>13413</v>
      </c>
      <c r="O4252" s="545"/>
      <c r="P4252" s="549">
        <v>13607</v>
      </c>
      <c r="Q4252" s="549">
        <v>1</v>
      </c>
      <c r="R4252" s="549">
        <v>164</v>
      </c>
      <c r="S4252" s="548">
        <v>2228</v>
      </c>
      <c r="T4252" s="548"/>
      <c r="U4252" s="99"/>
    </row>
    <row r="4253" spans="1:21" ht="19.5" customHeight="1">
      <c r="A4253" s="545">
        <v>13608</v>
      </c>
      <c r="B4253" s="545" t="s">
        <v>13252</v>
      </c>
      <c r="C4253" s="545" t="s">
        <v>216</v>
      </c>
      <c r="D4253" s="546">
        <v>46052</v>
      </c>
      <c r="E4253" s="171" t="str">
        <f t="shared" si="66"/>
        <v>2026</v>
      </c>
      <c r="F4253" s="547">
        <v>33228301</v>
      </c>
      <c r="G4253" s="548">
        <v>0.19</v>
      </c>
      <c r="H4253" s="547">
        <v>27922942.02</v>
      </c>
      <c r="I4253" s="545" t="s">
        <v>12758</v>
      </c>
      <c r="J4253" s="545" t="s">
        <v>13307</v>
      </c>
      <c r="K4253" s="545" t="s">
        <v>17479</v>
      </c>
      <c r="L4253" s="545" t="s">
        <v>17480</v>
      </c>
      <c r="M4253" s="548" t="s">
        <v>13758</v>
      </c>
      <c r="N4253" s="545" t="s">
        <v>13413</v>
      </c>
      <c r="O4253" s="545"/>
      <c r="P4253" s="549">
        <v>13608</v>
      </c>
      <c r="Q4253" s="549">
        <v>1</v>
      </c>
      <c r="R4253" s="549">
        <v>164</v>
      </c>
      <c r="S4253" s="548">
        <v>2228</v>
      </c>
      <c r="T4253" s="548"/>
      <c r="U4253" s="99"/>
    </row>
    <row r="4254" spans="1:21" ht="19.5" customHeight="1">
      <c r="A4254" s="545">
        <v>13609</v>
      </c>
      <c r="B4254" s="545" t="s">
        <v>13253</v>
      </c>
      <c r="C4254" s="545" t="s">
        <v>216</v>
      </c>
      <c r="D4254" s="546">
        <v>46052</v>
      </c>
      <c r="E4254" s="171" t="str">
        <f t="shared" si="66"/>
        <v>2026</v>
      </c>
      <c r="F4254" s="547">
        <v>35130589</v>
      </c>
      <c r="G4254" s="548">
        <v>0.19</v>
      </c>
      <c r="H4254" s="547">
        <v>29521503.359999999</v>
      </c>
      <c r="I4254" s="545" t="s">
        <v>12758</v>
      </c>
      <c r="J4254" s="545" t="s">
        <v>13307</v>
      </c>
      <c r="K4254" s="545" t="s">
        <v>17481</v>
      </c>
      <c r="L4254" s="545" t="s">
        <v>17482</v>
      </c>
      <c r="M4254" s="548" t="s">
        <v>13758</v>
      </c>
      <c r="N4254" s="545" t="s">
        <v>13413</v>
      </c>
      <c r="O4254" s="545"/>
      <c r="P4254" s="549">
        <v>13609</v>
      </c>
      <c r="Q4254" s="549">
        <v>1</v>
      </c>
      <c r="R4254" s="549">
        <v>164</v>
      </c>
      <c r="S4254" s="548">
        <v>2228</v>
      </c>
      <c r="T4254" s="548"/>
      <c r="U4254" s="99"/>
    </row>
    <row r="4255" spans="1:21" ht="19.5" customHeight="1">
      <c r="A4255" s="545">
        <v>13610</v>
      </c>
      <c r="B4255" s="545" t="s">
        <v>13254</v>
      </c>
      <c r="C4255" s="545" t="s">
        <v>216</v>
      </c>
      <c r="D4255" s="546">
        <v>46052</v>
      </c>
      <c r="E4255" s="171" t="str">
        <f t="shared" si="66"/>
        <v>2026</v>
      </c>
      <c r="F4255" s="547">
        <v>32379780</v>
      </c>
      <c r="G4255" s="548">
        <v>0.19</v>
      </c>
      <c r="H4255" s="547">
        <v>27209899.16</v>
      </c>
      <c r="I4255" s="545" t="s">
        <v>12758</v>
      </c>
      <c r="J4255" s="545" t="s">
        <v>13307</v>
      </c>
      <c r="K4255" s="545" t="s">
        <v>17483</v>
      </c>
      <c r="L4255" s="545" t="s">
        <v>17484</v>
      </c>
      <c r="M4255" s="548" t="s">
        <v>13758</v>
      </c>
      <c r="N4255" s="545" t="s">
        <v>13413</v>
      </c>
      <c r="O4255" s="545"/>
      <c r="P4255" s="549">
        <v>13610</v>
      </c>
      <c r="Q4255" s="549">
        <v>1</v>
      </c>
      <c r="R4255" s="549">
        <v>164</v>
      </c>
      <c r="S4255" s="548">
        <v>2228</v>
      </c>
      <c r="T4255" s="548"/>
      <c r="U4255" s="99"/>
    </row>
    <row r="4256" spans="1:21" ht="19.5" customHeight="1">
      <c r="A4256" s="545">
        <v>13611</v>
      </c>
      <c r="B4256" s="545" t="s">
        <v>13255</v>
      </c>
      <c r="C4256" s="545" t="s">
        <v>216</v>
      </c>
      <c r="D4256" s="546">
        <v>46052</v>
      </c>
      <c r="E4256" s="171" t="str">
        <f t="shared" si="66"/>
        <v>2026</v>
      </c>
      <c r="F4256" s="547">
        <v>38811996</v>
      </c>
      <c r="G4256" s="548">
        <v>0.19</v>
      </c>
      <c r="H4256" s="547">
        <v>32615122.690000001</v>
      </c>
      <c r="I4256" s="545" t="s">
        <v>12758</v>
      </c>
      <c r="J4256" s="545" t="s">
        <v>13307</v>
      </c>
      <c r="K4256" s="545" t="s">
        <v>17485</v>
      </c>
      <c r="L4256" s="545" t="s">
        <v>17486</v>
      </c>
      <c r="M4256" s="548" t="s">
        <v>13758</v>
      </c>
      <c r="N4256" s="545" t="s">
        <v>13413</v>
      </c>
      <c r="O4256" s="545"/>
      <c r="P4256" s="549">
        <v>13611</v>
      </c>
      <c r="Q4256" s="549">
        <v>1</v>
      </c>
      <c r="R4256" s="549">
        <v>164</v>
      </c>
      <c r="S4256" s="548">
        <v>2228</v>
      </c>
      <c r="T4256" s="548"/>
      <c r="U4256" s="99"/>
    </row>
    <row r="4257" spans="1:21" ht="19.5" customHeight="1">
      <c r="A4257" s="545">
        <v>13612</v>
      </c>
      <c r="B4257" s="545" t="s">
        <v>13256</v>
      </c>
      <c r="C4257" s="545" t="s">
        <v>216</v>
      </c>
      <c r="D4257" s="546">
        <v>46052</v>
      </c>
      <c r="E4257" s="171" t="str">
        <f t="shared" si="66"/>
        <v>2026</v>
      </c>
      <c r="F4257" s="547">
        <v>134965882</v>
      </c>
      <c r="G4257" s="548">
        <v>0.19</v>
      </c>
      <c r="H4257" s="547">
        <v>113416707.56</v>
      </c>
      <c r="I4257" s="545" t="s">
        <v>12758</v>
      </c>
      <c r="J4257" s="545" t="s">
        <v>13307</v>
      </c>
      <c r="K4257" s="545" t="s">
        <v>17487</v>
      </c>
      <c r="L4257" s="545" t="s">
        <v>17488</v>
      </c>
      <c r="M4257" s="548" t="s">
        <v>13758</v>
      </c>
      <c r="N4257" s="545" t="s">
        <v>13413</v>
      </c>
      <c r="O4257" s="545"/>
      <c r="P4257" s="549">
        <v>13612</v>
      </c>
      <c r="Q4257" s="549">
        <v>1</v>
      </c>
      <c r="R4257" s="549">
        <v>164</v>
      </c>
      <c r="S4257" s="548">
        <v>2228</v>
      </c>
      <c r="T4257" s="548"/>
      <c r="U4257" s="99"/>
    </row>
    <row r="4258" spans="1:21" ht="19.5" customHeight="1">
      <c r="A4258" s="545">
        <v>13613</v>
      </c>
      <c r="B4258" s="545" t="s">
        <v>13257</v>
      </c>
      <c r="C4258" s="545" t="s">
        <v>216</v>
      </c>
      <c r="D4258" s="546">
        <v>46052</v>
      </c>
      <c r="E4258" s="171" t="str">
        <f t="shared" si="66"/>
        <v>2026</v>
      </c>
      <c r="F4258" s="547">
        <v>309249994</v>
      </c>
      <c r="G4258" s="548">
        <v>0.19</v>
      </c>
      <c r="H4258" s="547">
        <v>259873944.53999999</v>
      </c>
      <c r="I4258" s="545" t="s">
        <v>12758</v>
      </c>
      <c r="J4258" s="545" t="s">
        <v>13307</v>
      </c>
      <c r="K4258" s="545" t="s">
        <v>17489</v>
      </c>
      <c r="L4258" s="545" t="s">
        <v>17490</v>
      </c>
      <c r="M4258" s="548" t="s">
        <v>13758</v>
      </c>
      <c r="N4258" s="545" t="s">
        <v>13413</v>
      </c>
      <c r="O4258" s="545"/>
      <c r="P4258" s="549">
        <v>13613</v>
      </c>
      <c r="Q4258" s="549">
        <v>1</v>
      </c>
      <c r="R4258" s="549">
        <v>164</v>
      </c>
      <c r="S4258" s="548">
        <v>2228</v>
      </c>
      <c r="T4258" s="548"/>
      <c r="U4258" s="99"/>
    </row>
    <row r="4259" spans="1:21" ht="19.5" customHeight="1">
      <c r="A4259" s="545">
        <v>13614</v>
      </c>
      <c r="B4259" s="545" t="s">
        <v>13258</v>
      </c>
      <c r="C4259" s="545" t="s">
        <v>216</v>
      </c>
      <c r="D4259" s="546">
        <v>46052</v>
      </c>
      <c r="E4259" s="171" t="str">
        <f t="shared" si="66"/>
        <v>2026</v>
      </c>
      <c r="F4259" s="547">
        <v>365059206</v>
      </c>
      <c r="G4259" s="548">
        <v>0.19</v>
      </c>
      <c r="H4259" s="547">
        <v>306772442.01999998</v>
      </c>
      <c r="I4259" s="545" t="s">
        <v>12758</v>
      </c>
      <c r="J4259" s="545" t="s">
        <v>13307</v>
      </c>
      <c r="K4259" s="545" t="s">
        <v>17491</v>
      </c>
      <c r="L4259" s="545" t="s">
        <v>17492</v>
      </c>
      <c r="M4259" s="548" t="s">
        <v>13758</v>
      </c>
      <c r="N4259" s="545" t="s">
        <v>13413</v>
      </c>
      <c r="O4259" s="545"/>
      <c r="P4259" s="549">
        <v>13614</v>
      </c>
      <c r="Q4259" s="549">
        <v>1</v>
      </c>
      <c r="R4259" s="549">
        <v>164</v>
      </c>
      <c r="S4259" s="548">
        <v>2228</v>
      </c>
      <c r="T4259" s="548"/>
      <c r="U4259" s="99"/>
    </row>
    <row r="4260" spans="1:21" ht="19.5" customHeight="1">
      <c r="A4260" s="545">
        <v>13615</v>
      </c>
      <c r="B4260" s="545" t="s">
        <v>13259</v>
      </c>
      <c r="C4260" s="545" t="s">
        <v>216</v>
      </c>
      <c r="D4260" s="546">
        <v>46052</v>
      </c>
      <c r="E4260" s="171" t="str">
        <f t="shared" si="66"/>
        <v>2026</v>
      </c>
      <c r="F4260" s="547">
        <v>38634074</v>
      </c>
      <c r="G4260" s="548">
        <v>0.19</v>
      </c>
      <c r="H4260" s="547">
        <v>32465608.399999999</v>
      </c>
      <c r="I4260" s="545" t="s">
        <v>12758</v>
      </c>
      <c r="J4260" s="545" t="s">
        <v>13307</v>
      </c>
      <c r="K4260" s="545" t="s">
        <v>17493</v>
      </c>
      <c r="L4260" s="545" t="s">
        <v>17494</v>
      </c>
      <c r="M4260" s="548" t="s">
        <v>13758</v>
      </c>
      <c r="N4260" s="545" t="s">
        <v>13413</v>
      </c>
      <c r="O4260" s="545"/>
      <c r="P4260" s="549">
        <v>13615</v>
      </c>
      <c r="Q4260" s="549">
        <v>1</v>
      </c>
      <c r="R4260" s="549">
        <v>164</v>
      </c>
      <c r="S4260" s="548">
        <v>2228</v>
      </c>
      <c r="T4260" s="548"/>
      <c r="U4260" s="99"/>
    </row>
    <row r="4261" spans="1:21" ht="19.5" customHeight="1">
      <c r="A4261" s="545">
        <v>13616</v>
      </c>
      <c r="B4261" s="545" t="s">
        <v>13260</v>
      </c>
      <c r="C4261" s="545" t="s">
        <v>216</v>
      </c>
      <c r="D4261" s="546">
        <v>46052</v>
      </c>
      <c r="E4261" s="171" t="str">
        <f t="shared" si="66"/>
        <v>2026</v>
      </c>
      <c r="F4261" s="547">
        <v>67482941</v>
      </c>
      <c r="G4261" s="548">
        <v>0.19</v>
      </c>
      <c r="H4261" s="547">
        <v>56708353.780000001</v>
      </c>
      <c r="I4261" s="545" t="s">
        <v>12758</v>
      </c>
      <c r="J4261" s="545" t="s">
        <v>13307</v>
      </c>
      <c r="K4261" s="545" t="s">
        <v>17495</v>
      </c>
      <c r="L4261" s="545" t="s">
        <v>17496</v>
      </c>
      <c r="M4261" s="548" t="s">
        <v>13758</v>
      </c>
      <c r="N4261" s="545" t="s">
        <v>13413</v>
      </c>
      <c r="O4261" s="545"/>
      <c r="P4261" s="549">
        <v>13616</v>
      </c>
      <c r="Q4261" s="549">
        <v>1</v>
      </c>
      <c r="R4261" s="549">
        <v>164</v>
      </c>
      <c r="S4261" s="548">
        <v>2228</v>
      </c>
      <c r="T4261" s="548"/>
      <c r="U4261" s="99"/>
    </row>
    <row r="4262" spans="1:21" ht="19.5" customHeight="1">
      <c r="A4262" s="545">
        <v>13617</v>
      </c>
      <c r="B4262" s="545" t="s">
        <v>13261</v>
      </c>
      <c r="C4262" s="545" t="s">
        <v>216</v>
      </c>
      <c r="D4262" s="546">
        <v>46052</v>
      </c>
      <c r="E4262" s="171" t="str">
        <f t="shared" si="66"/>
        <v>2026</v>
      </c>
      <c r="F4262" s="547">
        <v>86888887</v>
      </c>
      <c r="G4262" s="548">
        <v>0.19</v>
      </c>
      <c r="H4262" s="547">
        <v>73015871.430000007</v>
      </c>
      <c r="I4262" s="545" t="s">
        <v>12758</v>
      </c>
      <c r="J4262" s="545" t="s">
        <v>13307</v>
      </c>
      <c r="K4262" s="545" t="s">
        <v>17497</v>
      </c>
      <c r="L4262" s="545" t="s">
        <v>17498</v>
      </c>
      <c r="M4262" s="548" t="s">
        <v>13758</v>
      </c>
      <c r="N4262" s="545" t="s">
        <v>13413</v>
      </c>
      <c r="O4262" s="545"/>
      <c r="P4262" s="549">
        <v>13617</v>
      </c>
      <c r="Q4262" s="549">
        <v>1</v>
      </c>
      <c r="R4262" s="549">
        <v>164</v>
      </c>
      <c r="S4262" s="548">
        <v>2228</v>
      </c>
      <c r="T4262" s="548"/>
      <c r="U4262" s="99"/>
    </row>
    <row r="4263" spans="1:21" ht="19.5" customHeight="1">
      <c r="A4263" s="545">
        <v>13618</v>
      </c>
      <c r="B4263" s="545" t="s">
        <v>13262</v>
      </c>
      <c r="C4263" s="545" t="s">
        <v>216</v>
      </c>
      <c r="D4263" s="546">
        <v>46052</v>
      </c>
      <c r="E4263" s="171" t="str">
        <f t="shared" si="66"/>
        <v>2026</v>
      </c>
      <c r="F4263" s="547">
        <v>77254381</v>
      </c>
      <c r="G4263" s="548">
        <v>0.19</v>
      </c>
      <c r="H4263" s="547">
        <v>64919647.899999999</v>
      </c>
      <c r="I4263" s="545" t="s">
        <v>12758</v>
      </c>
      <c r="J4263" s="545" t="s">
        <v>13307</v>
      </c>
      <c r="K4263" s="545" t="s">
        <v>17499</v>
      </c>
      <c r="L4263" s="545" t="s">
        <v>17500</v>
      </c>
      <c r="M4263" s="548" t="s">
        <v>13758</v>
      </c>
      <c r="N4263" s="545" t="s">
        <v>13413</v>
      </c>
      <c r="O4263" s="545"/>
      <c r="P4263" s="549">
        <v>13618</v>
      </c>
      <c r="Q4263" s="549">
        <v>1</v>
      </c>
      <c r="R4263" s="549">
        <v>164</v>
      </c>
      <c r="S4263" s="548">
        <v>2228</v>
      </c>
      <c r="T4263" s="548"/>
      <c r="U4263" s="99"/>
    </row>
    <row r="4264" spans="1:21" ht="19.5" customHeight="1">
      <c r="A4264" s="545">
        <v>13619</v>
      </c>
      <c r="B4264" s="545" t="s">
        <v>13263</v>
      </c>
      <c r="C4264" s="545" t="s">
        <v>216</v>
      </c>
      <c r="D4264" s="546">
        <v>46052</v>
      </c>
      <c r="E4264" s="171" t="str">
        <f t="shared" si="66"/>
        <v>2026</v>
      </c>
      <c r="F4264" s="547">
        <v>170506965</v>
      </c>
      <c r="G4264" s="548">
        <v>0.19</v>
      </c>
      <c r="H4264" s="547">
        <v>143283163.87</v>
      </c>
      <c r="I4264" s="545" t="s">
        <v>12758</v>
      </c>
      <c r="J4264" s="545" t="s">
        <v>13307</v>
      </c>
      <c r="K4264" s="545" t="s">
        <v>17501</v>
      </c>
      <c r="L4264" s="545" t="s">
        <v>17502</v>
      </c>
      <c r="M4264" s="548" t="s">
        <v>13758</v>
      </c>
      <c r="N4264" s="545" t="s">
        <v>13413</v>
      </c>
      <c r="O4264" s="545"/>
      <c r="P4264" s="549">
        <v>13619</v>
      </c>
      <c r="Q4264" s="549">
        <v>1</v>
      </c>
      <c r="R4264" s="549">
        <v>164</v>
      </c>
      <c r="S4264" s="548">
        <v>2228</v>
      </c>
      <c r="T4264" s="548"/>
      <c r="U4264" s="99"/>
    </row>
    <row r="4265" spans="1:21" ht="19.5" customHeight="1">
      <c r="A4265" s="545">
        <v>13620</v>
      </c>
      <c r="B4265" s="545" t="s">
        <v>13264</v>
      </c>
      <c r="C4265" s="545" t="s">
        <v>216</v>
      </c>
      <c r="D4265" s="546">
        <v>46052</v>
      </c>
      <c r="E4265" s="171" t="str">
        <f t="shared" si="66"/>
        <v>2026</v>
      </c>
      <c r="F4265" s="547">
        <v>149143977</v>
      </c>
      <c r="G4265" s="548">
        <v>0.19</v>
      </c>
      <c r="H4265" s="547">
        <v>125331073.11</v>
      </c>
      <c r="I4265" s="545" t="s">
        <v>12758</v>
      </c>
      <c r="J4265" s="545" t="s">
        <v>13307</v>
      </c>
      <c r="K4265" s="545" t="s">
        <v>17503</v>
      </c>
      <c r="L4265" s="545" t="s">
        <v>17504</v>
      </c>
      <c r="M4265" s="548" t="s">
        <v>13758</v>
      </c>
      <c r="N4265" s="545" t="s">
        <v>13413</v>
      </c>
      <c r="O4265" s="545"/>
      <c r="P4265" s="549">
        <v>13620</v>
      </c>
      <c r="Q4265" s="549">
        <v>1</v>
      </c>
      <c r="R4265" s="549">
        <v>164</v>
      </c>
      <c r="S4265" s="548">
        <v>2228</v>
      </c>
      <c r="T4265" s="548"/>
      <c r="U4265" s="99"/>
    </row>
    <row r="4266" spans="1:21" ht="19.5" customHeight="1">
      <c r="A4266" s="545">
        <v>13621</v>
      </c>
      <c r="B4266" s="545" t="s">
        <v>13265</v>
      </c>
      <c r="C4266" s="545" t="s">
        <v>216</v>
      </c>
      <c r="D4266" s="546">
        <v>46052</v>
      </c>
      <c r="E4266" s="171" t="str">
        <f t="shared" si="66"/>
        <v>2026</v>
      </c>
      <c r="F4266" s="547">
        <v>230914520</v>
      </c>
      <c r="G4266" s="548">
        <v>0.19</v>
      </c>
      <c r="H4266" s="547">
        <v>194045815.13</v>
      </c>
      <c r="I4266" s="545" t="s">
        <v>12758</v>
      </c>
      <c r="J4266" s="545" t="s">
        <v>13307</v>
      </c>
      <c r="K4266" s="545" t="s">
        <v>17505</v>
      </c>
      <c r="L4266" s="545" t="s">
        <v>17506</v>
      </c>
      <c r="M4266" s="548" t="s">
        <v>13758</v>
      </c>
      <c r="N4266" s="545" t="s">
        <v>13413</v>
      </c>
      <c r="O4266" s="545"/>
      <c r="P4266" s="549">
        <v>13621</v>
      </c>
      <c r="Q4266" s="549">
        <v>1</v>
      </c>
      <c r="R4266" s="549">
        <v>164</v>
      </c>
      <c r="S4266" s="548">
        <v>2228</v>
      </c>
      <c r="T4266" s="548"/>
      <c r="U4266" s="99"/>
    </row>
    <row r="4267" spans="1:21" ht="19.5" customHeight="1">
      <c r="A4267" s="545">
        <v>13622</v>
      </c>
      <c r="B4267" s="545" t="s">
        <v>13266</v>
      </c>
      <c r="C4267" s="545" t="s">
        <v>216</v>
      </c>
      <c r="D4267" s="546">
        <v>46052</v>
      </c>
      <c r="E4267" s="171" t="str">
        <f t="shared" si="66"/>
        <v>2026</v>
      </c>
      <c r="F4267" s="547">
        <v>198548402</v>
      </c>
      <c r="G4267" s="548">
        <v>0.19</v>
      </c>
      <c r="H4267" s="547">
        <v>166847396.63999999</v>
      </c>
      <c r="I4267" s="545" t="s">
        <v>12758</v>
      </c>
      <c r="J4267" s="545" t="s">
        <v>13307</v>
      </c>
      <c r="K4267" s="545" t="s">
        <v>17507</v>
      </c>
      <c r="L4267" s="545" t="s">
        <v>17508</v>
      </c>
      <c r="M4267" s="548" t="s">
        <v>13758</v>
      </c>
      <c r="N4267" s="545" t="s">
        <v>13413</v>
      </c>
      <c r="O4267" s="545"/>
      <c r="P4267" s="549">
        <v>13622</v>
      </c>
      <c r="Q4267" s="549">
        <v>1</v>
      </c>
      <c r="R4267" s="549">
        <v>164</v>
      </c>
      <c r="S4267" s="548">
        <v>2228</v>
      </c>
      <c r="T4267" s="548"/>
      <c r="U4267" s="99"/>
    </row>
    <row r="4268" spans="1:21" ht="19.5" customHeight="1">
      <c r="A4268" s="545">
        <v>13623</v>
      </c>
      <c r="B4268" s="545" t="s">
        <v>13267</v>
      </c>
      <c r="C4268" s="545" t="s">
        <v>216</v>
      </c>
      <c r="D4268" s="546">
        <v>46052</v>
      </c>
      <c r="E4268" s="171" t="str">
        <f t="shared" si="66"/>
        <v>2026</v>
      </c>
      <c r="F4268" s="547">
        <v>170698550</v>
      </c>
      <c r="G4268" s="548">
        <v>0.19</v>
      </c>
      <c r="H4268" s="547">
        <v>143444159.66</v>
      </c>
      <c r="I4268" s="545" t="s">
        <v>12758</v>
      </c>
      <c r="J4268" s="545" t="s">
        <v>13307</v>
      </c>
      <c r="K4268" s="545" t="s">
        <v>17509</v>
      </c>
      <c r="L4268" s="545" t="s">
        <v>17510</v>
      </c>
      <c r="M4268" s="548" t="s">
        <v>13758</v>
      </c>
      <c r="N4268" s="545" t="s">
        <v>13413</v>
      </c>
      <c r="O4268" s="545"/>
      <c r="P4268" s="549">
        <v>13623</v>
      </c>
      <c r="Q4268" s="549">
        <v>1</v>
      </c>
      <c r="R4268" s="549">
        <v>164</v>
      </c>
      <c r="S4268" s="548">
        <v>2228</v>
      </c>
      <c r="T4268" s="548"/>
      <c r="U4268" s="99"/>
    </row>
    <row r="4269" spans="1:21" ht="19.5" customHeight="1">
      <c r="A4269" s="545">
        <v>13624</v>
      </c>
      <c r="B4269" s="545" t="s">
        <v>13268</v>
      </c>
      <c r="C4269" s="545" t="s">
        <v>216</v>
      </c>
      <c r="D4269" s="546">
        <v>46052</v>
      </c>
      <c r="E4269" s="171" t="str">
        <f t="shared" si="66"/>
        <v>2026</v>
      </c>
      <c r="F4269" s="547">
        <v>270246517</v>
      </c>
      <c r="G4269" s="548">
        <v>0.19</v>
      </c>
      <c r="H4269" s="547">
        <v>227097913.44999999</v>
      </c>
      <c r="I4269" s="545" t="s">
        <v>12758</v>
      </c>
      <c r="J4269" s="545" t="s">
        <v>13307</v>
      </c>
      <c r="K4269" s="545" t="s">
        <v>17511</v>
      </c>
      <c r="L4269" s="545" t="s">
        <v>17512</v>
      </c>
      <c r="M4269" s="548" t="s">
        <v>13758</v>
      </c>
      <c r="N4269" s="545" t="s">
        <v>13413</v>
      </c>
      <c r="O4269" s="545"/>
      <c r="P4269" s="549">
        <v>13624</v>
      </c>
      <c r="Q4269" s="549">
        <v>1</v>
      </c>
      <c r="R4269" s="549">
        <v>164</v>
      </c>
      <c r="S4269" s="548">
        <v>2228</v>
      </c>
      <c r="T4269" s="548"/>
      <c r="U4269" s="99"/>
    </row>
    <row r="4270" spans="1:21" ht="19.5" customHeight="1">
      <c r="A4270" s="545">
        <v>13625</v>
      </c>
      <c r="B4270" s="545" t="s">
        <v>13269</v>
      </c>
      <c r="C4270" s="545" t="s">
        <v>216</v>
      </c>
      <c r="D4270" s="546">
        <v>46052</v>
      </c>
      <c r="E4270" s="171" t="str">
        <f t="shared" si="66"/>
        <v>2026</v>
      </c>
      <c r="F4270" s="547">
        <v>399286522</v>
      </c>
      <c r="G4270" s="548">
        <v>0.19</v>
      </c>
      <c r="H4270" s="547">
        <v>335534892.44</v>
      </c>
      <c r="I4270" s="545" t="s">
        <v>12758</v>
      </c>
      <c r="J4270" s="545" t="s">
        <v>13307</v>
      </c>
      <c r="K4270" s="545" t="s">
        <v>17513</v>
      </c>
      <c r="L4270" s="545" t="s">
        <v>17514</v>
      </c>
      <c r="M4270" s="548" t="s">
        <v>13758</v>
      </c>
      <c r="N4270" s="545" t="s">
        <v>13413</v>
      </c>
      <c r="O4270" s="545"/>
      <c r="P4270" s="549">
        <v>13625</v>
      </c>
      <c r="Q4270" s="549">
        <v>1</v>
      </c>
      <c r="R4270" s="549">
        <v>164</v>
      </c>
      <c r="S4270" s="548">
        <v>2228</v>
      </c>
      <c r="T4270" s="548"/>
      <c r="U4270" s="99"/>
    </row>
    <row r="4271" spans="1:21" ht="19.5" customHeight="1">
      <c r="A4271" s="545">
        <v>13626</v>
      </c>
      <c r="B4271" s="545" t="s">
        <v>13270</v>
      </c>
      <c r="C4271" s="545" t="s">
        <v>216</v>
      </c>
      <c r="D4271" s="546">
        <v>46052</v>
      </c>
      <c r="E4271" s="171" t="str">
        <f t="shared" si="66"/>
        <v>2026</v>
      </c>
      <c r="F4271" s="547">
        <v>335060728</v>
      </c>
      <c r="G4271" s="548">
        <v>0.19</v>
      </c>
      <c r="H4271" s="547">
        <v>281563636.97000003</v>
      </c>
      <c r="I4271" s="545" t="s">
        <v>12758</v>
      </c>
      <c r="J4271" s="545" t="s">
        <v>13307</v>
      </c>
      <c r="K4271" s="545" t="s">
        <v>17515</v>
      </c>
      <c r="L4271" s="545" t="s">
        <v>17516</v>
      </c>
      <c r="M4271" s="548" t="s">
        <v>13758</v>
      </c>
      <c r="N4271" s="545" t="s">
        <v>13413</v>
      </c>
      <c r="O4271" s="545"/>
      <c r="P4271" s="549">
        <v>13626</v>
      </c>
      <c r="Q4271" s="549">
        <v>1</v>
      </c>
      <c r="R4271" s="549">
        <v>164</v>
      </c>
      <c r="S4271" s="548">
        <v>2228</v>
      </c>
      <c r="T4271" s="548"/>
      <c r="U4271" s="99"/>
    </row>
    <row r="4272" spans="1:21" ht="19.5" customHeight="1">
      <c r="A4272" s="545">
        <v>13627</v>
      </c>
      <c r="B4272" s="545" t="s">
        <v>13271</v>
      </c>
      <c r="C4272" s="545" t="s">
        <v>216</v>
      </c>
      <c r="D4272" s="546">
        <v>46052</v>
      </c>
      <c r="E4272" s="171" t="str">
        <f t="shared" si="66"/>
        <v>2026</v>
      </c>
      <c r="F4272" s="547">
        <v>503720158</v>
      </c>
      <c r="G4272" s="548">
        <v>0.19</v>
      </c>
      <c r="H4272" s="547">
        <v>423294250.42000002</v>
      </c>
      <c r="I4272" s="545" t="s">
        <v>12758</v>
      </c>
      <c r="J4272" s="545" t="s">
        <v>13307</v>
      </c>
      <c r="K4272" s="545" t="s">
        <v>17517</v>
      </c>
      <c r="L4272" s="545" t="s">
        <v>17518</v>
      </c>
      <c r="M4272" s="548" t="s">
        <v>13758</v>
      </c>
      <c r="N4272" s="545" t="s">
        <v>13413</v>
      </c>
      <c r="O4272" s="545"/>
      <c r="P4272" s="549">
        <v>13627</v>
      </c>
      <c r="Q4272" s="549">
        <v>1</v>
      </c>
      <c r="R4272" s="549">
        <v>164</v>
      </c>
      <c r="S4272" s="548">
        <v>2228</v>
      </c>
      <c r="T4272" s="548"/>
      <c r="U4272" s="99"/>
    </row>
    <row r="4273" spans="1:21" ht="19.5" customHeight="1">
      <c r="A4273" s="545">
        <v>13628</v>
      </c>
      <c r="B4273" s="545" t="s">
        <v>13272</v>
      </c>
      <c r="C4273" s="545" t="s">
        <v>216</v>
      </c>
      <c r="D4273" s="546">
        <v>46052</v>
      </c>
      <c r="E4273" s="171" t="str">
        <f t="shared" si="66"/>
        <v>2026</v>
      </c>
      <c r="F4273" s="547">
        <v>584674266</v>
      </c>
      <c r="G4273" s="548">
        <v>0.19</v>
      </c>
      <c r="H4273" s="547">
        <v>491322912.61000001</v>
      </c>
      <c r="I4273" s="545" t="s">
        <v>12758</v>
      </c>
      <c r="J4273" s="545" t="s">
        <v>13307</v>
      </c>
      <c r="K4273" s="545" t="s">
        <v>17519</v>
      </c>
      <c r="L4273" s="545" t="s">
        <v>17520</v>
      </c>
      <c r="M4273" s="548" t="s">
        <v>13758</v>
      </c>
      <c r="N4273" s="545" t="s">
        <v>13413</v>
      </c>
      <c r="O4273" s="545"/>
      <c r="P4273" s="549">
        <v>13628</v>
      </c>
      <c r="Q4273" s="549">
        <v>1</v>
      </c>
      <c r="R4273" s="549">
        <v>164</v>
      </c>
      <c r="S4273" s="548">
        <v>2228</v>
      </c>
      <c r="T4273" s="548"/>
      <c r="U4273" s="99"/>
    </row>
    <row r="4274" spans="1:21" ht="19.5" customHeight="1">
      <c r="A4274" s="545">
        <v>13629</v>
      </c>
      <c r="B4274" s="545" t="s">
        <v>13273</v>
      </c>
      <c r="C4274" s="545" t="s">
        <v>216</v>
      </c>
      <c r="D4274" s="546">
        <v>46052</v>
      </c>
      <c r="E4274" s="171" t="str">
        <f t="shared" si="66"/>
        <v>2026</v>
      </c>
      <c r="F4274" s="547">
        <v>4885772</v>
      </c>
      <c r="G4274" s="548">
        <v>0.19</v>
      </c>
      <c r="H4274" s="547">
        <v>4105690.76</v>
      </c>
      <c r="I4274" s="545" t="s">
        <v>12758</v>
      </c>
      <c r="J4274" s="545" t="s">
        <v>13307</v>
      </c>
      <c r="K4274" s="545" t="s">
        <v>17521</v>
      </c>
      <c r="L4274" s="545" t="s">
        <v>17522</v>
      </c>
      <c r="M4274" s="548" t="s">
        <v>13758</v>
      </c>
      <c r="N4274" s="545" t="s">
        <v>13413</v>
      </c>
      <c r="O4274" s="545"/>
      <c r="P4274" s="549">
        <v>13629</v>
      </c>
      <c r="Q4274" s="549">
        <v>1</v>
      </c>
      <c r="R4274" s="549">
        <v>164</v>
      </c>
      <c r="S4274" s="548">
        <v>2228</v>
      </c>
      <c r="T4274" s="548"/>
      <c r="U4274" s="99"/>
    </row>
    <row r="4275" spans="1:21" ht="19.5" customHeight="1">
      <c r="A4275" s="545">
        <v>13630</v>
      </c>
      <c r="B4275" s="545" t="s">
        <v>13274</v>
      </c>
      <c r="C4275" s="545" t="s">
        <v>216</v>
      </c>
      <c r="D4275" s="546">
        <v>46052</v>
      </c>
      <c r="E4275" s="171" t="str">
        <f t="shared" si="66"/>
        <v>2026</v>
      </c>
      <c r="F4275" s="547">
        <v>4493908</v>
      </c>
      <c r="G4275" s="548">
        <v>0.19</v>
      </c>
      <c r="H4275" s="547">
        <v>3776393.28</v>
      </c>
      <c r="I4275" s="545" t="s">
        <v>12758</v>
      </c>
      <c r="J4275" s="545" t="s">
        <v>13307</v>
      </c>
      <c r="K4275" s="545" t="s">
        <v>17523</v>
      </c>
      <c r="L4275" s="545" t="s">
        <v>17524</v>
      </c>
      <c r="M4275" s="548" t="s">
        <v>13758</v>
      </c>
      <c r="N4275" s="545" t="s">
        <v>13413</v>
      </c>
      <c r="O4275" s="545"/>
      <c r="P4275" s="549">
        <v>13630</v>
      </c>
      <c r="Q4275" s="549">
        <v>1</v>
      </c>
      <c r="R4275" s="549">
        <v>164</v>
      </c>
      <c r="S4275" s="548">
        <v>2228</v>
      </c>
      <c r="T4275" s="548"/>
      <c r="U4275" s="99"/>
    </row>
    <row r="4276" spans="1:21" ht="19.5" customHeight="1">
      <c r="A4276" s="545">
        <v>13631</v>
      </c>
      <c r="B4276" s="545" t="s">
        <v>13275</v>
      </c>
      <c r="C4276" s="545" t="s">
        <v>216</v>
      </c>
      <c r="D4276" s="546">
        <v>46052</v>
      </c>
      <c r="E4276" s="171" t="str">
        <f t="shared" si="66"/>
        <v>2026</v>
      </c>
      <c r="F4276" s="547">
        <v>4885772</v>
      </c>
      <c r="G4276" s="548">
        <v>0.19</v>
      </c>
      <c r="H4276" s="547">
        <v>4105690.76</v>
      </c>
      <c r="I4276" s="545" t="s">
        <v>12758</v>
      </c>
      <c r="J4276" s="545" t="s">
        <v>13307</v>
      </c>
      <c r="K4276" s="545" t="s">
        <v>17523</v>
      </c>
      <c r="L4276" s="545" t="s">
        <v>17525</v>
      </c>
      <c r="M4276" s="548" t="s">
        <v>13758</v>
      </c>
      <c r="N4276" s="545" t="s">
        <v>13413</v>
      </c>
      <c r="O4276" s="545"/>
      <c r="P4276" s="549">
        <v>13631</v>
      </c>
      <c r="Q4276" s="549">
        <v>1</v>
      </c>
      <c r="R4276" s="549">
        <v>164</v>
      </c>
      <c r="S4276" s="548">
        <v>2228</v>
      </c>
      <c r="T4276" s="548"/>
      <c r="U4276" s="99"/>
    </row>
    <row r="4277" spans="1:21" ht="19.5" customHeight="1">
      <c r="A4277" s="545">
        <v>13632</v>
      </c>
      <c r="B4277" s="545" t="s">
        <v>13276</v>
      </c>
      <c r="C4277" s="545" t="s">
        <v>216</v>
      </c>
      <c r="D4277" s="546">
        <v>46052</v>
      </c>
      <c r="E4277" s="171" t="str">
        <f t="shared" si="66"/>
        <v>2026</v>
      </c>
      <c r="F4277" s="547">
        <v>5966865</v>
      </c>
      <c r="G4277" s="548">
        <v>0.19</v>
      </c>
      <c r="H4277" s="547">
        <v>5014172.2699999996</v>
      </c>
      <c r="I4277" s="545" t="s">
        <v>12758</v>
      </c>
      <c r="J4277" s="545" t="s">
        <v>13307</v>
      </c>
      <c r="K4277" s="545" t="s">
        <v>17526</v>
      </c>
      <c r="L4277" s="545" t="s">
        <v>17527</v>
      </c>
      <c r="M4277" s="548" t="s">
        <v>13758</v>
      </c>
      <c r="N4277" s="545" t="s">
        <v>13413</v>
      </c>
      <c r="O4277" s="545"/>
      <c r="P4277" s="549">
        <v>13632</v>
      </c>
      <c r="Q4277" s="549">
        <v>1</v>
      </c>
      <c r="R4277" s="549">
        <v>164</v>
      </c>
      <c r="S4277" s="548">
        <v>2228</v>
      </c>
      <c r="T4277" s="548"/>
      <c r="U4277" s="99"/>
    </row>
    <row r="4278" spans="1:21" ht="19.5" customHeight="1">
      <c r="A4278" s="545">
        <v>13633</v>
      </c>
      <c r="B4278" s="545" t="s">
        <v>13277</v>
      </c>
      <c r="C4278" s="545" t="s">
        <v>216</v>
      </c>
      <c r="D4278" s="546">
        <v>46052</v>
      </c>
      <c r="E4278" s="171" t="str">
        <f t="shared" si="66"/>
        <v>2026</v>
      </c>
      <c r="F4278" s="547">
        <v>8498660</v>
      </c>
      <c r="G4278" s="548">
        <v>0.19</v>
      </c>
      <c r="H4278" s="547">
        <v>7141731.0899999999</v>
      </c>
      <c r="I4278" s="545" t="s">
        <v>12758</v>
      </c>
      <c r="J4278" s="545" t="s">
        <v>13307</v>
      </c>
      <c r="K4278" s="545" t="s">
        <v>17528</v>
      </c>
      <c r="L4278" s="545" t="s">
        <v>17529</v>
      </c>
      <c r="M4278" s="548" t="s">
        <v>13758</v>
      </c>
      <c r="N4278" s="545" t="s">
        <v>13413</v>
      </c>
      <c r="O4278" s="545"/>
      <c r="P4278" s="549">
        <v>13633</v>
      </c>
      <c r="Q4278" s="549">
        <v>1</v>
      </c>
      <c r="R4278" s="549">
        <v>164</v>
      </c>
      <c r="S4278" s="548">
        <v>2228</v>
      </c>
      <c r="T4278" s="548"/>
      <c r="U4278" s="99"/>
    </row>
    <row r="4279" spans="1:21" ht="19.5" customHeight="1">
      <c r="A4279" s="545">
        <v>13634</v>
      </c>
      <c r="B4279" s="545" t="s">
        <v>13278</v>
      </c>
      <c r="C4279" s="545" t="s">
        <v>216</v>
      </c>
      <c r="D4279" s="546">
        <v>46052</v>
      </c>
      <c r="E4279" s="171" t="str">
        <f t="shared" si="66"/>
        <v>2026</v>
      </c>
      <c r="F4279" s="547">
        <v>6719644</v>
      </c>
      <c r="G4279" s="548">
        <v>0.19</v>
      </c>
      <c r="H4279" s="547">
        <v>5646759.6600000001</v>
      </c>
      <c r="I4279" s="545" t="s">
        <v>12758</v>
      </c>
      <c r="J4279" s="545" t="s">
        <v>13307</v>
      </c>
      <c r="K4279" s="545" t="s">
        <v>17530</v>
      </c>
      <c r="L4279" s="545" t="s">
        <v>17531</v>
      </c>
      <c r="M4279" s="548" t="s">
        <v>13758</v>
      </c>
      <c r="N4279" s="545" t="s">
        <v>13413</v>
      </c>
      <c r="O4279" s="545"/>
      <c r="P4279" s="549">
        <v>13634</v>
      </c>
      <c r="Q4279" s="549">
        <v>1</v>
      </c>
      <c r="R4279" s="549">
        <v>164</v>
      </c>
      <c r="S4279" s="548">
        <v>2228</v>
      </c>
      <c r="T4279" s="548"/>
      <c r="U4279" s="99"/>
    </row>
    <row r="4280" spans="1:21" ht="19.5" customHeight="1">
      <c r="A4280" s="545">
        <v>13635</v>
      </c>
      <c r="B4280" s="545" t="s">
        <v>13279</v>
      </c>
      <c r="C4280" s="545" t="s">
        <v>216</v>
      </c>
      <c r="D4280" s="546">
        <v>46052</v>
      </c>
      <c r="E4280" s="171" t="str">
        <f t="shared" si="66"/>
        <v>2026</v>
      </c>
      <c r="F4280" s="547">
        <v>9100842</v>
      </c>
      <c r="G4280" s="548">
        <v>0.19</v>
      </c>
      <c r="H4280" s="547">
        <v>7647766.3899999997</v>
      </c>
      <c r="I4280" s="545" t="s">
        <v>12758</v>
      </c>
      <c r="J4280" s="545" t="s">
        <v>13307</v>
      </c>
      <c r="K4280" s="545" t="s">
        <v>17532</v>
      </c>
      <c r="L4280" s="545" t="s">
        <v>17533</v>
      </c>
      <c r="M4280" s="548" t="s">
        <v>13758</v>
      </c>
      <c r="N4280" s="545" t="s">
        <v>13413</v>
      </c>
      <c r="O4280" s="545"/>
      <c r="P4280" s="549">
        <v>13635</v>
      </c>
      <c r="Q4280" s="549">
        <v>1</v>
      </c>
      <c r="R4280" s="549">
        <v>164</v>
      </c>
      <c r="S4280" s="548">
        <v>2228</v>
      </c>
      <c r="T4280" s="548"/>
      <c r="U4280" s="99"/>
    </row>
    <row r="4281" spans="1:21" ht="19.5" customHeight="1">
      <c r="A4281" s="545">
        <v>13636</v>
      </c>
      <c r="B4281" s="545" t="s">
        <v>13280</v>
      </c>
      <c r="C4281" s="545" t="s">
        <v>216</v>
      </c>
      <c r="D4281" s="546">
        <v>46052</v>
      </c>
      <c r="E4281" s="171" t="str">
        <f t="shared" si="66"/>
        <v>2026</v>
      </c>
      <c r="F4281" s="547">
        <v>28096294</v>
      </c>
      <c r="G4281" s="548">
        <v>0.19</v>
      </c>
      <c r="H4281" s="547">
        <v>23610331.09</v>
      </c>
      <c r="I4281" s="545" t="s">
        <v>12758</v>
      </c>
      <c r="J4281" s="545" t="s">
        <v>13307</v>
      </c>
      <c r="K4281" s="545" t="s">
        <v>17534</v>
      </c>
      <c r="L4281" s="545" t="s">
        <v>17535</v>
      </c>
      <c r="M4281" s="548" t="s">
        <v>13758</v>
      </c>
      <c r="N4281" s="545" t="s">
        <v>13413</v>
      </c>
      <c r="O4281" s="545"/>
      <c r="P4281" s="549">
        <v>13636</v>
      </c>
      <c r="Q4281" s="549">
        <v>1</v>
      </c>
      <c r="R4281" s="549">
        <v>164</v>
      </c>
      <c r="S4281" s="548">
        <v>2228</v>
      </c>
      <c r="T4281" s="548"/>
      <c r="U4281" s="99"/>
    </row>
    <row r="4282" spans="1:21" ht="19.5" customHeight="1">
      <c r="A4282" s="545">
        <v>13637</v>
      </c>
      <c r="B4282" s="545" t="s">
        <v>13281</v>
      </c>
      <c r="C4282" s="545" t="s">
        <v>216</v>
      </c>
      <c r="D4282" s="546">
        <v>46052</v>
      </c>
      <c r="E4282" s="171" t="str">
        <f t="shared" si="66"/>
        <v>2026</v>
      </c>
      <c r="F4282" s="547">
        <v>11605313</v>
      </c>
      <c r="G4282" s="548">
        <v>0.19</v>
      </c>
      <c r="H4282" s="547">
        <v>9752363.8699999992</v>
      </c>
      <c r="I4282" s="545" t="s">
        <v>12758</v>
      </c>
      <c r="J4282" s="545" t="s">
        <v>13307</v>
      </c>
      <c r="K4282" s="545" t="s">
        <v>17536</v>
      </c>
      <c r="L4282" s="545" t="s">
        <v>17537</v>
      </c>
      <c r="M4282" s="548" t="s">
        <v>13758</v>
      </c>
      <c r="N4282" s="545" t="s">
        <v>13413</v>
      </c>
      <c r="O4282" s="545"/>
      <c r="P4282" s="549">
        <v>13637</v>
      </c>
      <c r="Q4282" s="549">
        <v>1</v>
      </c>
      <c r="R4282" s="549">
        <v>164</v>
      </c>
      <c r="S4282" s="548">
        <v>2228</v>
      </c>
      <c r="T4282" s="548"/>
      <c r="U4282" s="99"/>
    </row>
    <row r="4283" spans="1:21" ht="19.5" customHeight="1">
      <c r="A4283" s="545">
        <v>13638</v>
      </c>
      <c r="B4283" s="545" t="s">
        <v>13282</v>
      </c>
      <c r="C4283" s="545" t="s">
        <v>216</v>
      </c>
      <c r="D4283" s="546">
        <v>46052</v>
      </c>
      <c r="E4283" s="171" t="str">
        <f t="shared" si="66"/>
        <v>2026</v>
      </c>
      <c r="F4283" s="547">
        <v>8649257</v>
      </c>
      <c r="G4283" s="548">
        <v>0.19</v>
      </c>
      <c r="H4283" s="547">
        <v>7268283.1900000004</v>
      </c>
      <c r="I4283" s="545" t="s">
        <v>12758</v>
      </c>
      <c r="J4283" s="545" t="s">
        <v>13307</v>
      </c>
      <c r="K4283" s="545" t="s">
        <v>17538</v>
      </c>
      <c r="L4283" s="545" t="s">
        <v>17539</v>
      </c>
      <c r="M4283" s="548" t="s">
        <v>13758</v>
      </c>
      <c r="N4283" s="545" t="s">
        <v>13413</v>
      </c>
      <c r="O4283" s="545"/>
      <c r="P4283" s="549">
        <v>13638</v>
      </c>
      <c r="Q4283" s="549">
        <v>1</v>
      </c>
      <c r="R4283" s="549">
        <v>164</v>
      </c>
      <c r="S4283" s="548">
        <v>2228</v>
      </c>
      <c r="T4283" s="548"/>
      <c r="U4283" s="99"/>
    </row>
    <row r="4284" spans="1:21" ht="19.5" customHeight="1">
      <c r="A4284" s="545">
        <v>13639</v>
      </c>
      <c r="B4284" s="545" t="s">
        <v>13283</v>
      </c>
      <c r="C4284" s="545" t="s">
        <v>216</v>
      </c>
      <c r="D4284" s="546">
        <v>46052</v>
      </c>
      <c r="E4284" s="171" t="str">
        <f t="shared" si="66"/>
        <v>2026</v>
      </c>
      <c r="F4284" s="547">
        <v>5488387</v>
      </c>
      <c r="G4284" s="548">
        <v>0.19</v>
      </c>
      <c r="H4284" s="547">
        <v>4612089.92</v>
      </c>
      <c r="I4284" s="545" t="s">
        <v>12758</v>
      </c>
      <c r="J4284" s="545" t="s">
        <v>13307</v>
      </c>
      <c r="K4284" s="545" t="s">
        <v>17540</v>
      </c>
      <c r="L4284" s="545" t="s">
        <v>17541</v>
      </c>
      <c r="M4284" s="548" t="s">
        <v>13758</v>
      </c>
      <c r="N4284" s="545" t="s">
        <v>13413</v>
      </c>
      <c r="O4284" s="545"/>
      <c r="P4284" s="549">
        <v>13639</v>
      </c>
      <c r="Q4284" s="549">
        <v>1</v>
      </c>
      <c r="R4284" s="549">
        <v>164</v>
      </c>
      <c r="S4284" s="548">
        <v>2228</v>
      </c>
      <c r="T4284" s="548"/>
      <c r="U4284" s="99"/>
    </row>
    <row r="4285" spans="1:21" ht="19.5" customHeight="1">
      <c r="A4285" s="545">
        <v>13640</v>
      </c>
      <c r="B4285" s="545" t="s">
        <v>13284</v>
      </c>
      <c r="C4285" s="545" t="s">
        <v>216</v>
      </c>
      <c r="D4285" s="546">
        <v>46052</v>
      </c>
      <c r="E4285" s="171" t="str">
        <f t="shared" si="66"/>
        <v>2026</v>
      </c>
      <c r="F4285" s="547">
        <v>11284517</v>
      </c>
      <c r="G4285" s="548">
        <v>0.19</v>
      </c>
      <c r="H4285" s="547">
        <v>9482787.3900000006</v>
      </c>
      <c r="I4285" s="545" t="s">
        <v>12758</v>
      </c>
      <c r="J4285" s="545" t="s">
        <v>13307</v>
      </c>
      <c r="K4285" s="545" t="s">
        <v>17542</v>
      </c>
      <c r="L4285" s="545" t="s">
        <v>17543</v>
      </c>
      <c r="M4285" s="548" t="s">
        <v>13758</v>
      </c>
      <c r="N4285" s="545" t="s">
        <v>13413</v>
      </c>
      <c r="O4285" s="545"/>
      <c r="P4285" s="549">
        <v>13640</v>
      </c>
      <c r="Q4285" s="549">
        <v>1</v>
      </c>
      <c r="R4285" s="549">
        <v>164</v>
      </c>
      <c r="S4285" s="548">
        <v>2228</v>
      </c>
      <c r="T4285" s="548"/>
      <c r="U4285" s="99"/>
    </row>
    <row r="4286" spans="1:21" ht="19.5" customHeight="1">
      <c r="A4286" s="545">
        <v>13641</v>
      </c>
      <c r="B4286" s="545" t="s">
        <v>13285</v>
      </c>
      <c r="C4286" s="545" t="s">
        <v>216</v>
      </c>
      <c r="D4286" s="546">
        <v>46052</v>
      </c>
      <c r="E4286" s="171" t="str">
        <f t="shared" si="66"/>
        <v>2026</v>
      </c>
      <c r="F4286" s="547">
        <v>9711883</v>
      </c>
      <c r="G4286" s="548">
        <v>0.19</v>
      </c>
      <c r="H4286" s="547">
        <v>8161246.2199999997</v>
      </c>
      <c r="I4286" s="545" t="s">
        <v>12758</v>
      </c>
      <c r="J4286" s="545" t="s">
        <v>13307</v>
      </c>
      <c r="K4286" s="545" t="s">
        <v>17544</v>
      </c>
      <c r="L4286" s="545" t="s">
        <v>17545</v>
      </c>
      <c r="M4286" s="548" t="s">
        <v>13758</v>
      </c>
      <c r="N4286" s="545" t="s">
        <v>13413</v>
      </c>
      <c r="O4286" s="545"/>
      <c r="P4286" s="549">
        <v>13641</v>
      </c>
      <c r="Q4286" s="549">
        <v>1</v>
      </c>
      <c r="R4286" s="549">
        <v>164</v>
      </c>
      <c r="S4286" s="548">
        <v>2228</v>
      </c>
      <c r="T4286" s="548"/>
      <c r="U4286" s="99"/>
    </row>
    <row r="4287" spans="1:21" ht="19.5" customHeight="1">
      <c r="A4287" s="545">
        <v>13642</v>
      </c>
      <c r="B4287" s="545" t="s">
        <v>13286</v>
      </c>
      <c r="C4287" s="545" t="s">
        <v>216</v>
      </c>
      <c r="D4287" s="546">
        <v>46052</v>
      </c>
      <c r="E4287" s="171" t="str">
        <f t="shared" si="66"/>
        <v>2026</v>
      </c>
      <c r="F4287" s="547">
        <v>5469781</v>
      </c>
      <c r="G4287" s="548">
        <v>0.19</v>
      </c>
      <c r="H4287" s="547">
        <v>4596454.62</v>
      </c>
      <c r="I4287" s="545" t="s">
        <v>12758</v>
      </c>
      <c r="J4287" s="545" t="s">
        <v>13307</v>
      </c>
      <c r="K4287" s="545" t="s">
        <v>17546</v>
      </c>
      <c r="L4287" s="545" t="s">
        <v>17547</v>
      </c>
      <c r="M4287" s="548" t="s">
        <v>13758</v>
      </c>
      <c r="N4287" s="545" t="s">
        <v>13413</v>
      </c>
      <c r="O4287" s="545"/>
      <c r="P4287" s="549">
        <v>13642</v>
      </c>
      <c r="Q4287" s="549">
        <v>1</v>
      </c>
      <c r="R4287" s="549">
        <v>164</v>
      </c>
      <c r="S4287" s="548">
        <v>2228</v>
      </c>
      <c r="T4287" s="548"/>
      <c r="U4287" s="99"/>
    </row>
    <row r="4288" spans="1:21" ht="19.5" customHeight="1">
      <c r="A4288" s="545">
        <v>13643</v>
      </c>
      <c r="B4288" s="545" t="s">
        <v>13287</v>
      </c>
      <c r="C4288" s="545" t="s">
        <v>216</v>
      </c>
      <c r="D4288" s="546">
        <v>46052</v>
      </c>
      <c r="E4288" s="171" t="str">
        <f t="shared" si="66"/>
        <v>2026</v>
      </c>
      <c r="F4288" s="547">
        <v>11694990</v>
      </c>
      <c r="G4288" s="548">
        <v>0.19</v>
      </c>
      <c r="H4288" s="547">
        <v>9827722.6899999995</v>
      </c>
      <c r="I4288" s="545" t="s">
        <v>12758</v>
      </c>
      <c r="J4288" s="545" t="s">
        <v>13307</v>
      </c>
      <c r="K4288" s="545" t="s">
        <v>17548</v>
      </c>
      <c r="L4288" s="545" t="s">
        <v>17549</v>
      </c>
      <c r="M4288" s="548" t="s">
        <v>13758</v>
      </c>
      <c r="N4288" s="545" t="s">
        <v>13413</v>
      </c>
      <c r="O4288" s="545"/>
      <c r="P4288" s="549">
        <v>13643</v>
      </c>
      <c r="Q4288" s="549">
        <v>1</v>
      </c>
      <c r="R4288" s="549">
        <v>164</v>
      </c>
      <c r="S4288" s="548">
        <v>2228</v>
      </c>
      <c r="T4288" s="548"/>
      <c r="U4288" s="99"/>
    </row>
    <row r="4289" spans="1:21" ht="19.5" customHeight="1">
      <c r="A4289" s="545">
        <v>13644</v>
      </c>
      <c r="B4289" s="545" t="s">
        <v>13288</v>
      </c>
      <c r="C4289" s="545" t="s">
        <v>216</v>
      </c>
      <c r="D4289" s="546">
        <v>46052</v>
      </c>
      <c r="E4289" s="171" t="str">
        <f t="shared" si="66"/>
        <v>2026</v>
      </c>
      <c r="F4289" s="547">
        <v>10903429</v>
      </c>
      <c r="G4289" s="548">
        <v>0.19</v>
      </c>
      <c r="H4289" s="547">
        <v>9162545.3800000008</v>
      </c>
      <c r="I4289" s="545" t="s">
        <v>12758</v>
      </c>
      <c r="J4289" s="545" t="s">
        <v>13307</v>
      </c>
      <c r="K4289" s="545" t="s">
        <v>17550</v>
      </c>
      <c r="L4289" s="545" t="s">
        <v>17551</v>
      </c>
      <c r="M4289" s="548" t="s">
        <v>13758</v>
      </c>
      <c r="N4289" s="545" t="s">
        <v>13413</v>
      </c>
      <c r="O4289" s="545"/>
      <c r="P4289" s="549">
        <v>13644</v>
      </c>
      <c r="Q4289" s="549">
        <v>1</v>
      </c>
      <c r="R4289" s="549">
        <v>164</v>
      </c>
      <c r="S4289" s="548">
        <v>2228</v>
      </c>
      <c r="T4289" s="548"/>
      <c r="U4289" s="99"/>
    </row>
    <row r="4290" spans="1:21" ht="19.5" customHeight="1">
      <c r="A4290" s="545">
        <v>13645</v>
      </c>
      <c r="B4290" s="545" t="s">
        <v>13289</v>
      </c>
      <c r="C4290" s="545" t="s">
        <v>216</v>
      </c>
      <c r="D4290" s="546">
        <v>46052</v>
      </c>
      <c r="E4290" s="171" t="str">
        <f t="shared" si="66"/>
        <v>2026</v>
      </c>
      <c r="F4290" s="547">
        <v>6914511</v>
      </c>
      <c r="G4290" s="548">
        <v>0.19</v>
      </c>
      <c r="H4290" s="547">
        <v>5810513.4500000002</v>
      </c>
      <c r="I4290" s="545" t="s">
        <v>12758</v>
      </c>
      <c r="J4290" s="545" t="s">
        <v>13307</v>
      </c>
      <c r="K4290" s="545" t="s">
        <v>17552</v>
      </c>
      <c r="L4290" s="545" t="s">
        <v>17553</v>
      </c>
      <c r="M4290" s="548" t="s">
        <v>13758</v>
      </c>
      <c r="N4290" s="545" t="s">
        <v>13413</v>
      </c>
      <c r="O4290" s="545"/>
      <c r="P4290" s="549">
        <v>13645</v>
      </c>
      <c r="Q4290" s="549">
        <v>1</v>
      </c>
      <c r="R4290" s="549">
        <v>164</v>
      </c>
      <c r="S4290" s="548">
        <v>2228</v>
      </c>
      <c r="T4290" s="548"/>
      <c r="U4290" s="99"/>
    </row>
    <row r="4291" spans="1:21" ht="19.5" customHeight="1">
      <c r="A4291" s="545">
        <v>13646</v>
      </c>
      <c r="B4291" s="545" t="s">
        <v>13290</v>
      </c>
      <c r="C4291" s="545" t="s">
        <v>216</v>
      </c>
      <c r="D4291" s="546">
        <v>46052</v>
      </c>
      <c r="E4291" s="171" t="str">
        <f t="shared" si="66"/>
        <v>2026</v>
      </c>
      <c r="F4291" s="547">
        <v>4331068</v>
      </c>
      <c r="G4291" s="548">
        <v>0.19</v>
      </c>
      <c r="H4291" s="547">
        <v>3639552.94</v>
      </c>
      <c r="I4291" s="545" t="s">
        <v>12758</v>
      </c>
      <c r="J4291" s="545" t="s">
        <v>13307</v>
      </c>
      <c r="K4291" s="545" t="s">
        <v>17554</v>
      </c>
      <c r="L4291" s="545" t="s">
        <v>17555</v>
      </c>
      <c r="M4291" s="548" t="s">
        <v>13758</v>
      </c>
      <c r="N4291" s="545" t="s">
        <v>13413</v>
      </c>
      <c r="O4291" s="545"/>
      <c r="P4291" s="549">
        <v>13646</v>
      </c>
      <c r="Q4291" s="549">
        <v>1</v>
      </c>
      <c r="R4291" s="549">
        <v>164</v>
      </c>
      <c r="S4291" s="548">
        <v>2228</v>
      </c>
      <c r="T4291" s="548"/>
      <c r="U4291" s="99"/>
    </row>
    <row r="4292" spans="1:21" ht="19.5" customHeight="1">
      <c r="A4292" s="545">
        <v>13647</v>
      </c>
      <c r="B4292" s="545" t="s">
        <v>13291</v>
      </c>
      <c r="C4292" s="545" t="s">
        <v>216</v>
      </c>
      <c r="D4292" s="546">
        <v>46052</v>
      </c>
      <c r="E4292" s="171" t="str">
        <f t="shared" ref="E4292:E4355" si="67">TEXT(D4292,"YYYY")</f>
        <v>2026</v>
      </c>
      <c r="F4292" s="547">
        <v>11416539</v>
      </c>
      <c r="G4292" s="548">
        <v>0.19</v>
      </c>
      <c r="H4292" s="547">
        <v>9593730.25</v>
      </c>
      <c r="I4292" s="545" t="s">
        <v>12758</v>
      </c>
      <c r="J4292" s="545" t="s">
        <v>13307</v>
      </c>
      <c r="K4292" s="545" t="s">
        <v>17556</v>
      </c>
      <c r="L4292" s="545" t="s">
        <v>17557</v>
      </c>
      <c r="M4292" s="548" t="s">
        <v>13758</v>
      </c>
      <c r="N4292" s="545" t="s">
        <v>13413</v>
      </c>
      <c r="O4292" s="545"/>
      <c r="P4292" s="549">
        <v>13647</v>
      </c>
      <c r="Q4292" s="549">
        <v>1</v>
      </c>
      <c r="R4292" s="549">
        <v>164</v>
      </c>
      <c r="S4292" s="548">
        <v>2228</v>
      </c>
      <c r="T4292" s="548"/>
      <c r="U4292" s="99"/>
    </row>
    <row r="4293" spans="1:21" ht="19.5" customHeight="1">
      <c r="A4293" s="545">
        <v>13648</v>
      </c>
      <c r="B4293" s="545" t="s">
        <v>13292</v>
      </c>
      <c r="C4293" s="545" t="s">
        <v>216</v>
      </c>
      <c r="D4293" s="546">
        <v>46052</v>
      </c>
      <c r="E4293" s="171" t="str">
        <f t="shared" si="67"/>
        <v>2026</v>
      </c>
      <c r="F4293" s="547">
        <v>15348694</v>
      </c>
      <c r="G4293" s="548">
        <v>0.19</v>
      </c>
      <c r="H4293" s="547">
        <v>12898062.18</v>
      </c>
      <c r="I4293" s="545" t="s">
        <v>12758</v>
      </c>
      <c r="J4293" s="545" t="s">
        <v>13307</v>
      </c>
      <c r="K4293" s="545" t="s">
        <v>17558</v>
      </c>
      <c r="L4293" s="545" t="s">
        <v>17559</v>
      </c>
      <c r="M4293" s="548" t="s">
        <v>13758</v>
      </c>
      <c r="N4293" s="545" t="s">
        <v>13413</v>
      </c>
      <c r="O4293" s="545"/>
      <c r="P4293" s="549">
        <v>13648</v>
      </c>
      <c r="Q4293" s="549">
        <v>1</v>
      </c>
      <c r="R4293" s="549">
        <v>164</v>
      </c>
      <c r="S4293" s="548">
        <v>2228</v>
      </c>
      <c r="T4293" s="548"/>
      <c r="U4293" s="99"/>
    </row>
    <row r="4294" spans="1:21" ht="19.5" customHeight="1">
      <c r="A4294" s="545">
        <v>13649</v>
      </c>
      <c r="B4294" s="545" t="s">
        <v>13343</v>
      </c>
      <c r="C4294" s="545" t="s">
        <v>216</v>
      </c>
      <c r="D4294" s="546">
        <v>46052</v>
      </c>
      <c r="E4294" s="171" t="str">
        <f t="shared" si="67"/>
        <v>2026</v>
      </c>
      <c r="F4294" s="547">
        <v>4505</v>
      </c>
      <c r="G4294" s="548">
        <v>0.19</v>
      </c>
      <c r="H4294" s="547">
        <v>3785.71</v>
      </c>
      <c r="I4294" s="545" t="s">
        <v>12684</v>
      </c>
      <c r="J4294" s="545" t="s">
        <v>13307</v>
      </c>
      <c r="K4294" s="545" t="s">
        <v>17560</v>
      </c>
      <c r="L4294" s="545"/>
      <c r="M4294" s="548" t="s">
        <v>13758</v>
      </c>
      <c r="N4294" s="545" t="s">
        <v>13413</v>
      </c>
      <c r="O4294" s="545"/>
      <c r="P4294" s="549">
        <v>13649</v>
      </c>
      <c r="Q4294" s="549">
        <v>1</v>
      </c>
      <c r="R4294" s="549">
        <v>95</v>
      </c>
      <c r="S4294" s="548">
        <v>2228</v>
      </c>
      <c r="T4294" s="548"/>
      <c r="U4294" s="99"/>
    </row>
    <row r="4295" spans="1:21" ht="19.5" customHeight="1">
      <c r="A4295" s="545">
        <v>13650</v>
      </c>
      <c r="B4295" s="545" t="s">
        <v>13344</v>
      </c>
      <c r="C4295" s="545" t="s">
        <v>216</v>
      </c>
      <c r="D4295" s="546">
        <v>46052</v>
      </c>
      <c r="E4295" s="171" t="str">
        <f t="shared" si="67"/>
        <v>2026</v>
      </c>
      <c r="F4295" s="547">
        <v>3458</v>
      </c>
      <c r="G4295" s="548">
        <v>0.19</v>
      </c>
      <c r="H4295" s="547">
        <v>2905.88</v>
      </c>
      <c r="I4295" s="545" t="s">
        <v>12684</v>
      </c>
      <c r="J4295" s="545" t="s">
        <v>13307</v>
      </c>
      <c r="K4295" s="545" t="s">
        <v>17561</v>
      </c>
      <c r="L4295" s="545"/>
      <c r="M4295" s="548" t="s">
        <v>13758</v>
      </c>
      <c r="N4295" s="545" t="s">
        <v>13413</v>
      </c>
      <c r="O4295" s="545"/>
      <c r="P4295" s="549">
        <v>13650</v>
      </c>
      <c r="Q4295" s="549">
        <v>1</v>
      </c>
      <c r="R4295" s="549">
        <v>95</v>
      </c>
      <c r="S4295" s="548">
        <v>2228</v>
      </c>
      <c r="T4295" s="548"/>
      <c r="U4295" s="99"/>
    </row>
    <row r="4296" spans="1:21" ht="19.5" customHeight="1">
      <c r="A4296" s="545">
        <v>13652</v>
      </c>
      <c r="B4296" s="545" t="s">
        <v>13345</v>
      </c>
      <c r="C4296" s="545" t="s">
        <v>216</v>
      </c>
      <c r="D4296" s="546">
        <v>45708</v>
      </c>
      <c r="E4296" s="171" t="str">
        <f t="shared" si="67"/>
        <v>2025</v>
      </c>
      <c r="F4296" s="547">
        <v>1021210.28</v>
      </c>
      <c r="G4296" s="548">
        <v>0.19</v>
      </c>
      <c r="H4296" s="547">
        <v>858159.9</v>
      </c>
      <c r="I4296" s="545" t="s">
        <v>12686</v>
      </c>
      <c r="J4296" s="545" t="s">
        <v>13307</v>
      </c>
      <c r="K4296" s="545" t="s">
        <v>17562</v>
      </c>
      <c r="L4296" s="545"/>
      <c r="M4296" s="548" t="s">
        <v>13758</v>
      </c>
      <c r="N4296" s="545" t="s">
        <v>13413</v>
      </c>
      <c r="O4296" s="545" t="s">
        <v>17563</v>
      </c>
      <c r="P4296" s="549">
        <v>13652</v>
      </c>
      <c r="Q4296" s="549">
        <v>1</v>
      </c>
      <c r="R4296" s="549">
        <v>131</v>
      </c>
      <c r="S4296" s="548">
        <v>2228</v>
      </c>
      <c r="T4296" s="548"/>
      <c r="U4296" s="99"/>
    </row>
    <row r="4297" spans="1:21" ht="19.5" customHeight="1">
      <c r="A4297" s="545">
        <v>13653</v>
      </c>
      <c r="B4297" s="545" t="s">
        <v>13346</v>
      </c>
      <c r="C4297" s="545" t="s">
        <v>216</v>
      </c>
      <c r="D4297" s="546">
        <v>45708</v>
      </c>
      <c r="E4297" s="171" t="str">
        <f t="shared" si="67"/>
        <v>2025</v>
      </c>
      <c r="F4297" s="547">
        <v>1021210.28</v>
      </c>
      <c r="G4297" s="548">
        <v>0.19</v>
      </c>
      <c r="H4297" s="547">
        <v>858159.9</v>
      </c>
      <c r="I4297" s="545" t="s">
        <v>12686</v>
      </c>
      <c r="J4297" s="545" t="s">
        <v>13307</v>
      </c>
      <c r="K4297" s="545" t="s">
        <v>17564</v>
      </c>
      <c r="L4297" s="545"/>
      <c r="M4297" s="548" t="s">
        <v>13758</v>
      </c>
      <c r="N4297" s="545" t="s">
        <v>13413</v>
      </c>
      <c r="O4297" s="545" t="s">
        <v>17563</v>
      </c>
      <c r="P4297" s="549">
        <v>13653</v>
      </c>
      <c r="Q4297" s="549">
        <v>1</v>
      </c>
      <c r="R4297" s="549">
        <v>131</v>
      </c>
      <c r="S4297" s="548">
        <v>2228</v>
      </c>
      <c r="T4297" s="548"/>
      <c r="U4297" s="99"/>
    </row>
    <row r="4298" spans="1:21" ht="19.5" customHeight="1">
      <c r="A4298" s="545">
        <v>13654</v>
      </c>
      <c r="B4298" s="545" t="s">
        <v>13347</v>
      </c>
      <c r="C4298" s="545" t="s">
        <v>216</v>
      </c>
      <c r="D4298" s="546">
        <v>45708</v>
      </c>
      <c r="E4298" s="171" t="str">
        <f t="shared" si="67"/>
        <v>2025</v>
      </c>
      <c r="F4298" s="547">
        <v>10212102.810000001</v>
      </c>
      <c r="G4298" s="548">
        <v>0.19</v>
      </c>
      <c r="H4298" s="547">
        <v>8581599</v>
      </c>
      <c r="I4298" s="545" t="s">
        <v>12686</v>
      </c>
      <c r="J4298" s="545" t="s">
        <v>13307</v>
      </c>
      <c r="K4298" s="545" t="s">
        <v>17565</v>
      </c>
      <c r="L4298" s="545"/>
      <c r="M4298" s="548" t="s">
        <v>13758</v>
      </c>
      <c r="N4298" s="545" t="s">
        <v>13413</v>
      </c>
      <c r="O4298" s="545" t="s">
        <v>17563</v>
      </c>
      <c r="P4298" s="549">
        <v>13654</v>
      </c>
      <c r="Q4298" s="549">
        <v>1</v>
      </c>
      <c r="R4298" s="549">
        <v>131</v>
      </c>
      <c r="S4298" s="548">
        <v>2228</v>
      </c>
      <c r="T4298" s="548"/>
      <c r="U4298" s="99"/>
    </row>
    <row r="4299" spans="1:21" ht="19.5" customHeight="1">
      <c r="A4299" s="545">
        <v>13655</v>
      </c>
      <c r="B4299" s="545" t="s">
        <v>13348</v>
      </c>
      <c r="C4299" s="545" t="s">
        <v>216</v>
      </c>
      <c r="D4299" s="546">
        <v>45708</v>
      </c>
      <c r="E4299" s="171" t="str">
        <f t="shared" si="67"/>
        <v>2025</v>
      </c>
      <c r="F4299" s="547">
        <v>1021210.28</v>
      </c>
      <c r="G4299" s="548">
        <v>0.19</v>
      </c>
      <c r="H4299" s="547">
        <v>858159.9</v>
      </c>
      <c r="I4299" s="545" t="s">
        <v>12686</v>
      </c>
      <c r="J4299" s="545" t="s">
        <v>13307</v>
      </c>
      <c r="K4299" s="545" t="s">
        <v>17566</v>
      </c>
      <c r="L4299" s="545"/>
      <c r="M4299" s="548" t="s">
        <v>13758</v>
      </c>
      <c r="N4299" s="545" t="s">
        <v>13413</v>
      </c>
      <c r="O4299" s="545" t="s">
        <v>17563</v>
      </c>
      <c r="P4299" s="549">
        <v>13655</v>
      </c>
      <c r="Q4299" s="549">
        <v>1</v>
      </c>
      <c r="R4299" s="549">
        <v>131</v>
      </c>
      <c r="S4299" s="548">
        <v>2228</v>
      </c>
      <c r="T4299" s="548"/>
      <c r="U4299" s="99"/>
    </row>
    <row r="4300" spans="1:21" ht="19.5" customHeight="1">
      <c r="A4300" s="545">
        <v>13656</v>
      </c>
      <c r="B4300" s="545" t="s">
        <v>13349</v>
      </c>
      <c r="C4300" s="545" t="s">
        <v>216</v>
      </c>
      <c r="D4300" s="546">
        <v>45708</v>
      </c>
      <c r="E4300" s="171" t="str">
        <f t="shared" si="67"/>
        <v>2025</v>
      </c>
      <c r="F4300" s="547">
        <v>1021210.28</v>
      </c>
      <c r="G4300" s="548">
        <v>0.19</v>
      </c>
      <c r="H4300" s="547">
        <v>858159.9</v>
      </c>
      <c r="I4300" s="545" t="s">
        <v>12686</v>
      </c>
      <c r="J4300" s="545" t="s">
        <v>13307</v>
      </c>
      <c r="K4300" s="545" t="s">
        <v>17567</v>
      </c>
      <c r="L4300" s="545"/>
      <c r="M4300" s="548" t="s">
        <v>13758</v>
      </c>
      <c r="N4300" s="545" t="s">
        <v>13413</v>
      </c>
      <c r="O4300" s="545" t="s">
        <v>17563</v>
      </c>
      <c r="P4300" s="549">
        <v>13656</v>
      </c>
      <c r="Q4300" s="549">
        <v>1</v>
      </c>
      <c r="R4300" s="549">
        <v>131</v>
      </c>
      <c r="S4300" s="548">
        <v>2228</v>
      </c>
      <c r="T4300" s="548"/>
      <c r="U4300" s="99"/>
    </row>
    <row r="4301" spans="1:21" ht="19.5" customHeight="1">
      <c r="A4301" s="545">
        <v>13657</v>
      </c>
      <c r="B4301" s="545" t="s">
        <v>13350</v>
      </c>
      <c r="C4301" s="545" t="s">
        <v>4479</v>
      </c>
      <c r="D4301" s="546">
        <v>45708</v>
      </c>
      <c r="E4301" s="171" t="str">
        <f t="shared" si="67"/>
        <v>2025</v>
      </c>
      <c r="F4301" s="547">
        <v>1021210.28</v>
      </c>
      <c r="G4301" s="548">
        <v>0.19</v>
      </c>
      <c r="H4301" s="547">
        <v>858159.9</v>
      </c>
      <c r="I4301" s="545" t="s">
        <v>12686</v>
      </c>
      <c r="J4301" s="545" t="s">
        <v>13307</v>
      </c>
      <c r="K4301" s="545" t="s">
        <v>17568</v>
      </c>
      <c r="L4301" s="545"/>
      <c r="M4301" s="548" t="s">
        <v>13758</v>
      </c>
      <c r="N4301" s="545" t="s">
        <v>13413</v>
      </c>
      <c r="O4301" s="545" t="s">
        <v>17563</v>
      </c>
      <c r="P4301" s="549">
        <v>13657</v>
      </c>
      <c r="Q4301" s="549">
        <v>1</v>
      </c>
      <c r="R4301" s="549">
        <v>131</v>
      </c>
      <c r="S4301" s="548">
        <v>2228</v>
      </c>
      <c r="T4301" s="548"/>
      <c r="U4301" s="99"/>
    </row>
    <row r="4302" spans="1:21" ht="19.5" customHeight="1">
      <c r="A4302" s="545">
        <v>13658</v>
      </c>
      <c r="B4302" s="545" t="s">
        <v>13351</v>
      </c>
      <c r="C4302" s="545" t="s">
        <v>216</v>
      </c>
      <c r="D4302" s="546">
        <v>45708</v>
      </c>
      <c r="E4302" s="171" t="str">
        <f t="shared" si="67"/>
        <v>2025</v>
      </c>
      <c r="F4302" s="547">
        <v>1283059.07</v>
      </c>
      <c r="G4302" s="548">
        <v>0.19</v>
      </c>
      <c r="H4302" s="547">
        <v>1078200.8999999999</v>
      </c>
      <c r="I4302" s="545" t="s">
        <v>12686</v>
      </c>
      <c r="J4302" s="545" t="s">
        <v>13307</v>
      </c>
      <c r="K4302" s="545" t="s">
        <v>17569</v>
      </c>
      <c r="L4302" s="545"/>
      <c r="M4302" s="548" t="s">
        <v>13758</v>
      </c>
      <c r="N4302" s="545" t="s">
        <v>13413</v>
      </c>
      <c r="O4302" s="545" t="s">
        <v>17563</v>
      </c>
      <c r="P4302" s="549">
        <v>13658</v>
      </c>
      <c r="Q4302" s="549">
        <v>1</v>
      </c>
      <c r="R4302" s="549">
        <v>131</v>
      </c>
      <c r="S4302" s="548">
        <v>2228</v>
      </c>
      <c r="T4302" s="548"/>
      <c r="U4302" s="99"/>
    </row>
    <row r="4303" spans="1:21" ht="19.5" customHeight="1">
      <c r="A4303" s="545">
        <v>13659</v>
      </c>
      <c r="B4303" s="545" t="s">
        <v>13352</v>
      </c>
      <c r="C4303" s="545" t="s">
        <v>216</v>
      </c>
      <c r="D4303" s="546">
        <v>45708</v>
      </c>
      <c r="E4303" s="171" t="str">
        <f t="shared" si="67"/>
        <v>2025</v>
      </c>
      <c r="F4303" s="547">
        <v>1283059.07</v>
      </c>
      <c r="G4303" s="548">
        <v>0.19</v>
      </c>
      <c r="H4303" s="547">
        <v>1078200.8999999999</v>
      </c>
      <c r="I4303" s="545" t="s">
        <v>12686</v>
      </c>
      <c r="J4303" s="545" t="s">
        <v>13307</v>
      </c>
      <c r="K4303" s="545" t="s">
        <v>17570</v>
      </c>
      <c r="L4303" s="545"/>
      <c r="M4303" s="548" t="s">
        <v>13758</v>
      </c>
      <c r="N4303" s="545" t="s">
        <v>13413</v>
      </c>
      <c r="O4303" s="545" t="s">
        <v>17563</v>
      </c>
      <c r="P4303" s="549">
        <v>13659</v>
      </c>
      <c r="Q4303" s="549">
        <v>1</v>
      </c>
      <c r="R4303" s="549">
        <v>131</v>
      </c>
      <c r="S4303" s="548">
        <v>2228</v>
      </c>
      <c r="T4303" s="548"/>
      <c r="U4303" s="99"/>
    </row>
    <row r="4304" spans="1:21" ht="19.5" customHeight="1">
      <c r="A4304" s="545">
        <v>13660</v>
      </c>
      <c r="B4304" s="545" t="s">
        <v>13353</v>
      </c>
      <c r="C4304" s="545" t="s">
        <v>216</v>
      </c>
      <c r="D4304" s="546">
        <v>46052</v>
      </c>
      <c r="E4304" s="171" t="str">
        <f t="shared" si="67"/>
        <v>2026</v>
      </c>
      <c r="F4304" s="547">
        <v>5212566</v>
      </c>
      <c r="G4304" s="548">
        <v>0.19</v>
      </c>
      <c r="H4304" s="547">
        <v>4380307.5599999996</v>
      </c>
      <c r="I4304" s="545" t="s">
        <v>12676</v>
      </c>
      <c r="J4304" s="545" t="s">
        <v>13307</v>
      </c>
      <c r="K4304" s="545" t="s">
        <v>17571</v>
      </c>
      <c r="L4304" s="545"/>
      <c r="M4304" s="548" t="s">
        <v>13758</v>
      </c>
      <c r="N4304" s="545" t="s">
        <v>13413</v>
      </c>
      <c r="O4304" s="545"/>
      <c r="P4304" s="549">
        <v>13661</v>
      </c>
      <c r="Q4304" s="549">
        <v>1</v>
      </c>
      <c r="R4304" s="549">
        <v>14</v>
      </c>
      <c r="S4304" s="548">
        <v>2228</v>
      </c>
      <c r="T4304" s="548"/>
      <c r="U4304" s="99"/>
    </row>
    <row r="4305" spans="1:21" ht="19.5" customHeight="1">
      <c r="A4305" s="545">
        <v>13661</v>
      </c>
      <c r="B4305" s="545" t="s">
        <v>13354</v>
      </c>
      <c r="C4305" s="545" t="s">
        <v>221</v>
      </c>
      <c r="D4305" s="546">
        <v>46052</v>
      </c>
      <c r="E4305" s="171" t="str">
        <f t="shared" si="67"/>
        <v>2026</v>
      </c>
      <c r="F4305" s="547">
        <v>42166</v>
      </c>
      <c r="G4305" s="548">
        <v>0.19</v>
      </c>
      <c r="H4305" s="547">
        <v>35433.61</v>
      </c>
      <c r="I4305" s="545" t="s">
        <v>12992</v>
      </c>
      <c r="J4305" s="545" t="s">
        <v>13307</v>
      </c>
      <c r="K4305" s="545" t="s">
        <v>17572</v>
      </c>
      <c r="L4305" s="545"/>
      <c r="M4305" s="548" t="s">
        <v>13758</v>
      </c>
      <c r="N4305" s="545" t="s">
        <v>13413</v>
      </c>
      <c r="O4305" s="545"/>
      <c r="P4305" s="549">
        <v>13660</v>
      </c>
      <c r="Q4305" s="549">
        <v>1</v>
      </c>
      <c r="R4305" s="549">
        <v>162</v>
      </c>
      <c r="S4305" s="548">
        <v>2228</v>
      </c>
      <c r="T4305" s="548"/>
      <c r="U4305" s="99"/>
    </row>
    <row r="4306" spans="1:21" ht="19.5" customHeight="1">
      <c r="A4306" s="545">
        <v>13662</v>
      </c>
      <c r="B4306" s="545" t="s">
        <v>13355</v>
      </c>
      <c r="C4306" s="545" t="s">
        <v>216</v>
      </c>
      <c r="D4306" s="546">
        <v>46052</v>
      </c>
      <c r="E4306" s="171" t="str">
        <f t="shared" si="67"/>
        <v>2026</v>
      </c>
      <c r="F4306" s="547">
        <v>3921988</v>
      </c>
      <c r="G4306" s="548">
        <v>0.19</v>
      </c>
      <c r="H4306" s="547">
        <v>3295788.24</v>
      </c>
      <c r="I4306" s="545" t="s">
        <v>12676</v>
      </c>
      <c r="J4306" s="545" t="s">
        <v>13307</v>
      </c>
      <c r="K4306" s="545" t="s">
        <v>17573</v>
      </c>
      <c r="L4306" s="545"/>
      <c r="M4306" s="548" t="s">
        <v>13758</v>
      </c>
      <c r="N4306" s="545" t="s">
        <v>13413</v>
      </c>
      <c r="O4306" s="545"/>
      <c r="P4306" s="549">
        <v>13662</v>
      </c>
      <c r="Q4306" s="549">
        <v>1</v>
      </c>
      <c r="R4306" s="549">
        <v>14</v>
      </c>
      <c r="S4306" s="548">
        <v>2228</v>
      </c>
      <c r="T4306" s="548"/>
      <c r="U4306" s="99"/>
    </row>
    <row r="4307" spans="1:21" ht="19.5" customHeight="1">
      <c r="A4307" s="545">
        <v>13663</v>
      </c>
      <c r="B4307" s="545" t="s">
        <v>13356</v>
      </c>
      <c r="C4307" s="545" t="s">
        <v>216</v>
      </c>
      <c r="D4307" s="546">
        <v>46052</v>
      </c>
      <c r="E4307" s="171" t="str">
        <f t="shared" si="67"/>
        <v>2026</v>
      </c>
      <c r="F4307" s="547">
        <v>20814661</v>
      </c>
      <c r="G4307" s="548">
        <v>0.19</v>
      </c>
      <c r="H4307" s="547">
        <v>17491311.760000002</v>
      </c>
      <c r="I4307" s="545" t="s">
        <v>12676</v>
      </c>
      <c r="J4307" s="545" t="s">
        <v>13307</v>
      </c>
      <c r="K4307" s="545" t="s">
        <v>17574</v>
      </c>
      <c r="L4307" s="545"/>
      <c r="M4307" s="548" t="s">
        <v>13758</v>
      </c>
      <c r="N4307" s="545" t="s">
        <v>13413</v>
      </c>
      <c r="O4307" s="545"/>
      <c r="P4307" s="549">
        <v>13663</v>
      </c>
      <c r="Q4307" s="549">
        <v>1</v>
      </c>
      <c r="R4307" s="549">
        <v>14</v>
      </c>
      <c r="S4307" s="548">
        <v>2228</v>
      </c>
      <c r="T4307" s="548"/>
      <c r="U4307" s="99"/>
    </row>
    <row r="4308" spans="1:21" ht="19.5" customHeight="1">
      <c r="A4308" s="545">
        <v>13664</v>
      </c>
      <c r="B4308" s="545" t="s">
        <v>13357</v>
      </c>
      <c r="C4308" s="545" t="s">
        <v>216</v>
      </c>
      <c r="D4308" s="546">
        <v>46052</v>
      </c>
      <c r="E4308" s="171" t="str">
        <f t="shared" si="67"/>
        <v>2026</v>
      </c>
      <c r="F4308" s="547">
        <v>11455017</v>
      </c>
      <c r="G4308" s="548">
        <v>0.19</v>
      </c>
      <c r="H4308" s="547">
        <v>9626064.7100000009</v>
      </c>
      <c r="I4308" s="545" t="s">
        <v>12676</v>
      </c>
      <c r="J4308" s="545" t="s">
        <v>13307</v>
      </c>
      <c r="K4308" s="545" t="s">
        <v>17575</v>
      </c>
      <c r="L4308" s="545"/>
      <c r="M4308" s="548" t="s">
        <v>13758</v>
      </c>
      <c r="N4308" s="545" t="s">
        <v>13413</v>
      </c>
      <c r="O4308" s="545"/>
      <c r="P4308" s="549">
        <v>13664</v>
      </c>
      <c r="Q4308" s="549">
        <v>1</v>
      </c>
      <c r="R4308" s="549">
        <v>14</v>
      </c>
      <c r="S4308" s="548">
        <v>2228</v>
      </c>
      <c r="T4308" s="548"/>
      <c r="U4308" s="99"/>
    </row>
    <row r="4309" spans="1:21" ht="19.5" customHeight="1">
      <c r="A4309" s="545">
        <v>13665</v>
      </c>
      <c r="B4309" s="545" t="s">
        <v>13358</v>
      </c>
      <c r="C4309" s="545" t="s">
        <v>216</v>
      </c>
      <c r="D4309" s="546">
        <v>46052</v>
      </c>
      <c r="E4309" s="171" t="str">
        <f t="shared" si="67"/>
        <v>2026</v>
      </c>
      <c r="F4309" s="547">
        <v>32641690</v>
      </c>
      <c r="G4309" s="548">
        <v>0.19</v>
      </c>
      <c r="H4309" s="547">
        <v>27429991.600000001</v>
      </c>
      <c r="I4309" s="545" t="s">
        <v>12676</v>
      </c>
      <c r="J4309" s="545" t="s">
        <v>13307</v>
      </c>
      <c r="K4309" s="545" t="s">
        <v>17576</v>
      </c>
      <c r="L4309" s="545"/>
      <c r="M4309" s="548" t="s">
        <v>13758</v>
      </c>
      <c r="N4309" s="545" t="s">
        <v>13413</v>
      </c>
      <c r="O4309" s="545"/>
      <c r="P4309" s="549">
        <v>13665</v>
      </c>
      <c r="Q4309" s="549">
        <v>1</v>
      </c>
      <c r="R4309" s="549">
        <v>14</v>
      </c>
      <c r="S4309" s="548">
        <v>2228</v>
      </c>
      <c r="T4309" s="548"/>
      <c r="U4309" s="99"/>
    </row>
    <row r="4310" spans="1:21" ht="19.5" customHeight="1">
      <c r="A4310" s="545">
        <v>13666</v>
      </c>
      <c r="B4310" s="545" t="s">
        <v>13359</v>
      </c>
      <c r="C4310" s="545" t="s">
        <v>216</v>
      </c>
      <c r="D4310" s="546">
        <v>46052</v>
      </c>
      <c r="E4310" s="171" t="str">
        <f t="shared" si="67"/>
        <v>2026</v>
      </c>
      <c r="F4310" s="547">
        <v>3524</v>
      </c>
      <c r="G4310" s="548">
        <v>0.19</v>
      </c>
      <c r="H4310" s="547">
        <v>2961.34</v>
      </c>
      <c r="I4310" s="545" t="s">
        <v>12676</v>
      </c>
      <c r="J4310" s="545" t="s">
        <v>13307</v>
      </c>
      <c r="K4310" s="545" t="s">
        <v>17577</v>
      </c>
      <c r="L4310" s="545"/>
      <c r="M4310" s="548" t="s">
        <v>13758</v>
      </c>
      <c r="N4310" s="545" t="s">
        <v>13413</v>
      </c>
      <c r="O4310" s="545"/>
      <c r="P4310" s="549">
        <v>13666</v>
      </c>
      <c r="Q4310" s="549">
        <v>1</v>
      </c>
      <c r="R4310" s="549">
        <v>14</v>
      </c>
      <c r="S4310" s="548">
        <v>2228</v>
      </c>
      <c r="T4310" s="548"/>
      <c r="U4310" s="99"/>
    </row>
    <row r="4311" spans="1:21" ht="19.5" customHeight="1">
      <c r="A4311" s="545">
        <v>13667</v>
      </c>
      <c r="B4311" s="545" t="s">
        <v>13360</v>
      </c>
      <c r="C4311" s="545" t="s">
        <v>216</v>
      </c>
      <c r="D4311" s="546">
        <v>46052</v>
      </c>
      <c r="E4311" s="171" t="str">
        <f t="shared" si="67"/>
        <v>2026</v>
      </c>
      <c r="F4311" s="547">
        <v>1217408</v>
      </c>
      <c r="G4311" s="548">
        <v>0.19</v>
      </c>
      <c r="H4311" s="547">
        <v>1023031.93</v>
      </c>
      <c r="I4311" s="545" t="s">
        <v>12676</v>
      </c>
      <c r="J4311" s="545" t="s">
        <v>13307</v>
      </c>
      <c r="K4311" s="545" t="s">
        <v>17578</v>
      </c>
      <c r="L4311" s="545"/>
      <c r="M4311" s="548" t="s">
        <v>13758</v>
      </c>
      <c r="N4311" s="545" t="s">
        <v>13413</v>
      </c>
      <c r="O4311" s="545"/>
      <c r="P4311" s="549">
        <v>13667</v>
      </c>
      <c r="Q4311" s="549">
        <v>1</v>
      </c>
      <c r="R4311" s="549">
        <v>14</v>
      </c>
      <c r="S4311" s="548">
        <v>2228</v>
      </c>
      <c r="T4311" s="548"/>
      <c r="U4311" s="99"/>
    </row>
    <row r="4312" spans="1:21" ht="19.5" customHeight="1">
      <c r="A4312" s="545">
        <v>13668</v>
      </c>
      <c r="B4312" s="545" t="s">
        <v>13361</v>
      </c>
      <c r="C4312" s="545" t="s">
        <v>216</v>
      </c>
      <c r="D4312" s="546">
        <v>46052</v>
      </c>
      <c r="E4312" s="171" t="str">
        <f t="shared" si="67"/>
        <v>2026</v>
      </c>
      <c r="F4312" s="547">
        <v>3899936</v>
      </c>
      <c r="G4312" s="548">
        <v>0.19</v>
      </c>
      <c r="H4312" s="547">
        <v>3277257.14</v>
      </c>
      <c r="I4312" s="545" t="s">
        <v>12676</v>
      </c>
      <c r="J4312" s="545" t="s">
        <v>13307</v>
      </c>
      <c r="K4312" s="545" t="s">
        <v>17579</v>
      </c>
      <c r="L4312" s="545"/>
      <c r="M4312" s="548" t="s">
        <v>13758</v>
      </c>
      <c r="N4312" s="545" t="s">
        <v>13413</v>
      </c>
      <c r="O4312" s="545"/>
      <c r="P4312" s="549">
        <v>13668</v>
      </c>
      <c r="Q4312" s="549">
        <v>1</v>
      </c>
      <c r="R4312" s="549">
        <v>14</v>
      </c>
      <c r="S4312" s="548">
        <v>2228</v>
      </c>
      <c r="T4312" s="548"/>
      <c r="U4312" s="99"/>
    </row>
    <row r="4313" spans="1:21" ht="19.5" customHeight="1">
      <c r="A4313" s="545">
        <v>13669</v>
      </c>
      <c r="B4313" s="545" t="s">
        <v>13362</v>
      </c>
      <c r="C4313" s="545" t="s">
        <v>216</v>
      </c>
      <c r="D4313" s="546">
        <v>46052</v>
      </c>
      <c r="E4313" s="171" t="str">
        <f t="shared" si="67"/>
        <v>2026</v>
      </c>
      <c r="F4313" s="547">
        <v>34178</v>
      </c>
      <c r="G4313" s="548">
        <v>0.19</v>
      </c>
      <c r="H4313" s="547">
        <v>28721.01</v>
      </c>
      <c r="I4313" s="545" t="s">
        <v>12672</v>
      </c>
      <c r="J4313" s="545" t="s">
        <v>13307</v>
      </c>
      <c r="K4313" s="545"/>
      <c r="L4313" s="545"/>
      <c r="M4313" s="548" t="s">
        <v>13758</v>
      </c>
      <c r="N4313" s="545" t="s">
        <v>13413</v>
      </c>
      <c r="O4313" s="545"/>
      <c r="P4313" s="549">
        <v>13669</v>
      </c>
      <c r="Q4313" s="549">
        <v>1</v>
      </c>
      <c r="R4313" s="549">
        <v>4</v>
      </c>
      <c r="S4313" s="548">
        <v>2228</v>
      </c>
      <c r="T4313" s="548"/>
      <c r="U4313" s="99"/>
    </row>
    <row r="4314" spans="1:21" ht="19.5" customHeight="1">
      <c r="A4314" s="545">
        <v>13670</v>
      </c>
      <c r="B4314" s="545" t="s">
        <v>13363</v>
      </c>
      <c r="C4314" s="545" t="s">
        <v>216</v>
      </c>
      <c r="D4314" s="546">
        <v>46072</v>
      </c>
      <c r="E4314" s="171" t="str">
        <f t="shared" si="67"/>
        <v>2026</v>
      </c>
      <c r="F4314" s="547">
        <v>725</v>
      </c>
      <c r="G4314" s="548">
        <v>0</v>
      </c>
      <c r="H4314" s="547">
        <v>725</v>
      </c>
      <c r="I4314" s="545" t="s">
        <v>12681</v>
      </c>
      <c r="J4314" s="545" t="s">
        <v>13298</v>
      </c>
      <c r="K4314" s="545"/>
      <c r="L4314" s="545"/>
      <c r="M4314" s="548" t="s">
        <v>13758</v>
      </c>
      <c r="N4314" s="545" t="s">
        <v>13413</v>
      </c>
      <c r="O4314" s="545"/>
      <c r="P4314" s="549">
        <v>13670</v>
      </c>
      <c r="Q4314" s="549">
        <v>1</v>
      </c>
      <c r="R4314" s="549">
        <v>3</v>
      </c>
      <c r="S4314" s="548">
        <v>1012</v>
      </c>
      <c r="T4314" s="548"/>
      <c r="U4314" s="99"/>
    </row>
    <row r="4315" spans="1:21" ht="19.5" customHeight="1">
      <c r="A4315" s="545">
        <v>13671</v>
      </c>
      <c r="B4315" s="545" t="s">
        <v>13488</v>
      </c>
      <c r="C4315" s="545" t="s">
        <v>209</v>
      </c>
      <c r="D4315" s="546">
        <v>46052</v>
      </c>
      <c r="E4315" s="171" t="str">
        <f t="shared" si="67"/>
        <v>2026</v>
      </c>
      <c r="F4315" s="547">
        <v>33254</v>
      </c>
      <c r="G4315" s="548">
        <v>0.19</v>
      </c>
      <c r="H4315" s="547">
        <v>27944.54</v>
      </c>
      <c r="I4315" s="545" t="s">
        <v>12758</v>
      </c>
      <c r="J4315" s="545" t="s">
        <v>13307</v>
      </c>
      <c r="K4315" s="545" t="s">
        <v>17580</v>
      </c>
      <c r="L4315" s="545"/>
      <c r="M4315" s="548" t="s">
        <v>13758</v>
      </c>
      <c r="N4315" s="545" t="s">
        <v>13413</v>
      </c>
      <c r="O4315" s="545"/>
      <c r="P4315" s="549">
        <v>13671</v>
      </c>
      <c r="Q4315" s="549">
        <v>1</v>
      </c>
      <c r="R4315" s="549">
        <v>164</v>
      </c>
      <c r="S4315" s="548">
        <v>2228</v>
      </c>
      <c r="T4315" s="548"/>
      <c r="U4315" s="99"/>
    </row>
    <row r="4316" spans="1:21" ht="19.5" customHeight="1">
      <c r="A4316" s="545">
        <v>13672</v>
      </c>
      <c r="B4316" s="545" t="s">
        <v>13489</v>
      </c>
      <c r="C4316" s="545" t="s">
        <v>216</v>
      </c>
      <c r="D4316" s="546">
        <v>46052</v>
      </c>
      <c r="E4316" s="171" t="str">
        <f t="shared" si="67"/>
        <v>2026</v>
      </c>
      <c r="F4316" s="547">
        <v>965644</v>
      </c>
      <c r="G4316" s="548">
        <v>0.19</v>
      </c>
      <c r="H4316" s="547">
        <v>811465.55</v>
      </c>
      <c r="I4316" s="545" t="s">
        <v>12647</v>
      </c>
      <c r="J4316" s="545" t="s">
        <v>13307</v>
      </c>
      <c r="K4316" s="545" t="s">
        <v>17581</v>
      </c>
      <c r="L4316" s="545"/>
      <c r="M4316" s="548" t="s">
        <v>13758</v>
      </c>
      <c r="N4316" s="545" t="s">
        <v>13413</v>
      </c>
      <c r="O4316" s="545"/>
      <c r="P4316" s="549">
        <v>13672</v>
      </c>
      <c r="Q4316" s="549">
        <v>1</v>
      </c>
      <c r="R4316" s="549">
        <v>26</v>
      </c>
      <c r="S4316" s="548">
        <v>2228</v>
      </c>
      <c r="T4316" s="548"/>
      <c r="U4316" s="99"/>
    </row>
    <row r="4317" spans="1:21" ht="19.5" customHeight="1">
      <c r="A4317" s="545">
        <v>13673</v>
      </c>
      <c r="B4317" s="545" t="s">
        <v>13490</v>
      </c>
      <c r="C4317" s="545" t="s">
        <v>221</v>
      </c>
      <c r="D4317" s="546">
        <v>46052</v>
      </c>
      <c r="E4317" s="171" t="str">
        <f t="shared" si="67"/>
        <v>2026</v>
      </c>
      <c r="F4317" s="547">
        <v>379832</v>
      </c>
      <c r="G4317" s="548">
        <v>0.19</v>
      </c>
      <c r="H4317" s="547">
        <v>319186.55</v>
      </c>
      <c r="I4317" s="545" t="s">
        <v>12663</v>
      </c>
      <c r="J4317" s="545" t="s">
        <v>13307</v>
      </c>
      <c r="K4317" s="545" t="s">
        <v>17582</v>
      </c>
      <c r="L4317" s="545"/>
      <c r="M4317" s="548" t="s">
        <v>13758</v>
      </c>
      <c r="N4317" s="545" t="s">
        <v>13413</v>
      </c>
      <c r="O4317" s="545"/>
      <c r="P4317" s="549">
        <v>13673</v>
      </c>
      <c r="Q4317" s="549">
        <v>1</v>
      </c>
      <c r="R4317" s="549">
        <v>21</v>
      </c>
      <c r="S4317" s="548">
        <v>2228</v>
      </c>
      <c r="T4317" s="548"/>
      <c r="U4317" s="99"/>
    </row>
    <row r="4318" spans="1:21" ht="19.5" customHeight="1">
      <c r="A4318" s="545">
        <v>13674</v>
      </c>
      <c r="B4318" s="545" t="s">
        <v>13491</v>
      </c>
      <c r="C4318" s="545" t="s">
        <v>221</v>
      </c>
      <c r="D4318" s="546">
        <v>46052</v>
      </c>
      <c r="E4318" s="171" t="str">
        <f t="shared" si="67"/>
        <v>2026</v>
      </c>
      <c r="F4318" s="547">
        <v>669476</v>
      </c>
      <c r="G4318" s="548">
        <v>0.19</v>
      </c>
      <c r="H4318" s="547">
        <v>562584.87</v>
      </c>
      <c r="I4318" s="545" t="s">
        <v>12663</v>
      </c>
      <c r="J4318" s="545" t="s">
        <v>13307</v>
      </c>
      <c r="K4318" s="545" t="s">
        <v>17583</v>
      </c>
      <c r="L4318" s="545"/>
      <c r="M4318" s="548" t="s">
        <v>13758</v>
      </c>
      <c r="N4318" s="545" t="s">
        <v>13413</v>
      </c>
      <c r="O4318" s="545"/>
      <c r="P4318" s="549">
        <v>13674</v>
      </c>
      <c r="Q4318" s="549">
        <v>1</v>
      </c>
      <c r="R4318" s="549">
        <v>21</v>
      </c>
      <c r="S4318" s="548">
        <v>2228</v>
      </c>
      <c r="T4318" s="548"/>
      <c r="U4318" s="99"/>
    </row>
    <row r="4319" spans="1:21" ht="19.5" customHeight="1">
      <c r="A4319" s="545">
        <v>13675</v>
      </c>
      <c r="B4319" s="545" t="s">
        <v>13492</v>
      </c>
      <c r="C4319" s="545" t="s">
        <v>221</v>
      </c>
      <c r="D4319" s="546">
        <v>46052</v>
      </c>
      <c r="E4319" s="171" t="str">
        <f t="shared" si="67"/>
        <v>2026</v>
      </c>
      <c r="F4319" s="547">
        <v>803210</v>
      </c>
      <c r="G4319" s="548">
        <v>0.19</v>
      </c>
      <c r="H4319" s="547">
        <v>674966.39</v>
      </c>
      <c r="I4319" s="545" t="s">
        <v>12663</v>
      </c>
      <c r="J4319" s="545" t="s">
        <v>13307</v>
      </c>
      <c r="K4319" s="545" t="s">
        <v>17584</v>
      </c>
      <c r="L4319" s="545"/>
      <c r="M4319" s="548" t="s">
        <v>13758</v>
      </c>
      <c r="N4319" s="545" t="s">
        <v>13413</v>
      </c>
      <c r="O4319" s="545"/>
      <c r="P4319" s="549">
        <v>13675</v>
      </c>
      <c r="Q4319" s="549">
        <v>1</v>
      </c>
      <c r="R4319" s="549">
        <v>21</v>
      </c>
      <c r="S4319" s="548">
        <v>2228</v>
      </c>
      <c r="T4319" s="548"/>
      <c r="U4319" s="99"/>
    </row>
    <row r="4320" spans="1:21" ht="19.5" customHeight="1">
      <c r="A4320" s="545">
        <v>13676</v>
      </c>
      <c r="B4320" s="545" t="s">
        <v>13493</v>
      </c>
      <c r="C4320" s="545" t="s">
        <v>221</v>
      </c>
      <c r="D4320" s="546">
        <v>46052</v>
      </c>
      <c r="E4320" s="171" t="str">
        <f t="shared" si="67"/>
        <v>2026</v>
      </c>
      <c r="F4320" s="547">
        <v>949741</v>
      </c>
      <c r="G4320" s="548">
        <v>0.19</v>
      </c>
      <c r="H4320" s="547">
        <v>798101.68</v>
      </c>
      <c r="I4320" s="545" t="s">
        <v>12663</v>
      </c>
      <c r="J4320" s="545" t="s">
        <v>13307</v>
      </c>
      <c r="K4320" s="545" t="s">
        <v>17585</v>
      </c>
      <c r="L4320" s="545"/>
      <c r="M4320" s="548" t="s">
        <v>13758</v>
      </c>
      <c r="N4320" s="545" t="s">
        <v>13413</v>
      </c>
      <c r="O4320" s="545"/>
      <c r="P4320" s="549">
        <v>13676</v>
      </c>
      <c r="Q4320" s="549">
        <v>1</v>
      </c>
      <c r="R4320" s="549">
        <v>21</v>
      </c>
      <c r="S4320" s="548">
        <v>2228</v>
      </c>
      <c r="T4320" s="548"/>
      <c r="U4320" s="99"/>
    </row>
    <row r="4321" spans="1:21" ht="19.5" customHeight="1">
      <c r="A4321" s="545">
        <v>13677</v>
      </c>
      <c r="B4321" s="545" t="s">
        <v>13494</v>
      </c>
      <c r="C4321" s="545" t="s">
        <v>221</v>
      </c>
      <c r="D4321" s="546">
        <v>46052</v>
      </c>
      <c r="E4321" s="171" t="str">
        <f t="shared" si="67"/>
        <v>2026</v>
      </c>
      <c r="F4321" s="547">
        <v>968629</v>
      </c>
      <c r="G4321" s="548">
        <v>0.19</v>
      </c>
      <c r="H4321" s="547">
        <v>813973.95</v>
      </c>
      <c r="I4321" s="545" t="s">
        <v>12663</v>
      </c>
      <c r="J4321" s="545" t="s">
        <v>13307</v>
      </c>
      <c r="K4321" s="545" t="s">
        <v>17586</v>
      </c>
      <c r="L4321" s="545"/>
      <c r="M4321" s="548" t="s">
        <v>13758</v>
      </c>
      <c r="N4321" s="545" t="s">
        <v>13413</v>
      </c>
      <c r="O4321" s="545"/>
      <c r="P4321" s="549">
        <v>13677</v>
      </c>
      <c r="Q4321" s="549">
        <v>1</v>
      </c>
      <c r="R4321" s="549">
        <v>21</v>
      </c>
      <c r="S4321" s="548">
        <v>2228</v>
      </c>
      <c r="T4321" s="548"/>
      <c r="U4321" s="99"/>
    </row>
    <row r="4322" spans="1:21" ht="19.5" customHeight="1">
      <c r="A4322" s="545">
        <v>13678</v>
      </c>
      <c r="B4322" s="545" t="s">
        <v>13495</v>
      </c>
      <c r="C4322" s="545" t="s">
        <v>216</v>
      </c>
      <c r="D4322" s="546">
        <v>46052</v>
      </c>
      <c r="E4322" s="171" t="str">
        <f t="shared" si="67"/>
        <v>2026</v>
      </c>
      <c r="F4322" s="547">
        <v>726507</v>
      </c>
      <c r="G4322" s="548">
        <v>0.19</v>
      </c>
      <c r="H4322" s="547">
        <v>610510.07999999996</v>
      </c>
      <c r="I4322" s="545" t="s">
        <v>12726</v>
      </c>
      <c r="J4322" s="545" t="s">
        <v>13307</v>
      </c>
      <c r="K4322" s="545" t="s">
        <v>13495</v>
      </c>
      <c r="L4322" s="545"/>
      <c r="M4322" s="548" t="s">
        <v>13758</v>
      </c>
      <c r="N4322" s="545" t="s">
        <v>13413</v>
      </c>
      <c r="O4322" s="545"/>
      <c r="P4322" s="549">
        <v>13678</v>
      </c>
      <c r="Q4322" s="549">
        <v>1</v>
      </c>
      <c r="R4322" s="549">
        <v>49</v>
      </c>
      <c r="S4322" s="548">
        <v>2228</v>
      </c>
      <c r="T4322" s="548"/>
      <c r="U4322" s="99"/>
    </row>
    <row r="4323" spans="1:21" ht="19.5" customHeight="1">
      <c r="A4323" s="545">
        <v>13679</v>
      </c>
      <c r="B4323" s="545" t="s">
        <v>13496</v>
      </c>
      <c r="C4323" s="545" t="s">
        <v>216</v>
      </c>
      <c r="D4323" s="546">
        <v>46052</v>
      </c>
      <c r="E4323" s="171" t="str">
        <f t="shared" si="67"/>
        <v>2026</v>
      </c>
      <c r="F4323" s="547">
        <v>741443</v>
      </c>
      <c r="G4323" s="548">
        <v>0.19</v>
      </c>
      <c r="H4323" s="547">
        <v>623061.34</v>
      </c>
      <c r="I4323" s="545" t="s">
        <v>12685</v>
      </c>
      <c r="J4323" s="545" t="s">
        <v>13307</v>
      </c>
      <c r="K4323" s="545"/>
      <c r="L4323" s="545"/>
      <c r="M4323" s="548" t="s">
        <v>13758</v>
      </c>
      <c r="N4323" s="545" t="s">
        <v>13413</v>
      </c>
      <c r="O4323" s="545"/>
      <c r="P4323" s="549">
        <v>13679</v>
      </c>
      <c r="Q4323" s="549">
        <v>1</v>
      </c>
      <c r="R4323" s="549">
        <v>11</v>
      </c>
      <c r="S4323" s="548">
        <v>2228</v>
      </c>
      <c r="T4323" s="548"/>
      <c r="U4323" s="99"/>
    </row>
    <row r="4324" spans="1:21" ht="19.5" customHeight="1">
      <c r="A4324" s="545">
        <v>13680</v>
      </c>
      <c r="B4324" s="545" t="s">
        <v>13497</v>
      </c>
      <c r="C4324" s="545" t="s">
        <v>216</v>
      </c>
      <c r="D4324" s="546">
        <v>46052</v>
      </c>
      <c r="E4324" s="171" t="str">
        <f t="shared" si="67"/>
        <v>2026</v>
      </c>
      <c r="F4324" s="547">
        <v>13331280</v>
      </c>
      <c r="G4324" s="548">
        <v>0.19</v>
      </c>
      <c r="H4324" s="547">
        <v>11202756.300000001</v>
      </c>
      <c r="I4324" s="545" t="s">
        <v>12758</v>
      </c>
      <c r="J4324" s="545" t="s">
        <v>13307</v>
      </c>
      <c r="K4324" s="545"/>
      <c r="L4324" s="545"/>
      <c r="M4324" s="548" t="s">
        <v>13758</v>
      </c>
      <c r="N4324" s="545" t="s">
        <v>13413</v>
      </c>
      <c r="O4324" s="545"/>
      <c r="P4324" s="549">
        <v>13680</v>
      </c>
      <c r="Q4324" s="549">
        <v>1</v>
      </c>
      <c r="R4324" s="549">
        <v>164</v>
      </c>
      <c r="S4324" s="548">
        <v>2228</v>
      </c>
      <c r="T4324" s="548"/>
      <c r="U4324" s="99"/>
    </row>
    <row r="4325" spans="1:21" ht="19.5" customHeight="1">
      <c r="A4325" s="545">
        <v>13681</v>
      </c>
      <c r="B4325" s="545" t="s">
        <v>13498</v>
      </c>
      <c r="C4325" s="545" t="s">
        <v>216</v>
      </c>
      <c r="D4325" s="546">
        <v>46052</v>
      </c>
      <c r="E4325" s="171" t="str">
        <f t="shared" si="67"/>
        <v>2026</v>
      </c>
      <c r="F4325" s="547">
        <v>13909661</v>
      </c>
      <c r="G4325" s="548">
        <v>0.19</v>
      </c>
      <c r="H4325" s="547">
        <v>11688790.76</v>
      </c>
      <c r="I4325" s="545" t="s">
        <v>12758</v>
      </c>
      <c r="J4325" s="545" t="s">
        <v>13307</v>
      </c>
      <c r="K4325" s="545"/>
      <c r="L4325" s="545"/>
      <c r="M4325" s="548" t="s">
        <v>13758</v>
      </c>
      <c r="N4325" s="545" t="s">
        <v>13413</v>
      </c>
      <c r="O4325" s="545"/>
      <c r="P4325" s="549">
        <v>13681</v>
      </c>
      <c r="Q4325" s="549">
        <v>1</v>
      </c>
      <c r="R4325" s="549">
        <v>164</v>
      </c>
      <c r="S4325" s="548">
        <v>2228</v>
      </c>
      <c r="T4325" s="548"/>
      <c r="U4325" s="99"/>
    </row>
    <row r="4326" spans="1:21" ht="19.5" customHeight="1">
      <c r="A4326" s="545">
        <v>13682</v>
      </c>
      <c r="B4326" s="545" t="s">
        <v>13499</v>
      </c>
      <c r="C4326" s="545" t="s">
        <v>209</v>
      </c>
      <c r="D4326" s="546">
        <v>46052</v>
      </c>
      <c r="E4326" s="171" t="str">
        <f t="shared" si="67"/>
        <v>2026</v>
      </c>
      <c r="F4326" s="547">
        <v>34155</v>
      </c>
      <c r="G4326" s="548">
        <v>0.19</v>
      </c>
      <c r="H4326" s="547">
        <v>28701.68</v>
      </c>
      <c r="I4326" s="545" t="s">
        <v>12758</v>
      </c>
      <c r="J4326" s="545" t="s">
        <v>13307</v>
      </c>
      <c r="K4326" s="545" t="s">
        <v>17587</v>
      </c>
      <c r="L4326" s="545"/>
      <c r="M4326" s="548" t="s">
        <v>13758</v>
      </c>
      <c r="N4326" s="545" t="s">
        <v>13413</v>
      </c>
      <c r="O4326" s="545"/>
      <c r="P4326" s="549">
        <v>13682</v>
      </c>
      <c r="Q4326" s="549">
        <v>1</v>
      </c>
      <c r="R4326" s="549">
        <v>164</v>
      </c>
      <c r="S4326" s="548">
        <v>2228</v>
      </c>
      <c r="T4326" s="548"/>
      <c r="U4326" s="99"/>
    </row>
    <row r="4327" spans="1:21" ht="19.5" customHeight="1">
      <c r="A4327" s="545">
        <v>13683</v>
      </c>
      <c r="B4327" s="545" t="s">
        <v>13500</v>
      </c>
      <c r="C4327" s="545" t="s">
        <v>4552</v>
      </c>
      <c r="D4327" s="546">
        <v>46052</v>
      </c>
      <c r="E4327" s="171" t="str">
        <f t="shared" si="67"/>
        <v>2026</v>
      </c>
      <c r="F4327" s="547">
        <v>33095204</v>
      </c>
      <c r="G4327" s="548">
        <v>0.19</v>
      </c>
      <c r="H4327" s="547">
        <v>27811095.800000001</v>
      </c>
      <c r="I4327" s="545" t="s">
        <v>12758</v>
      </c>
      <c r="J4327" s="545" t="s">
        <v>13307</v>
      </c>
      <c r="K4327" s="545" t="s">
        <v>17588</v>
      </c>
      <c r="L4327" s="545"/>
      <c r="M4327" s="548" t="s">
        <v>13758</v>
      </c>
      <c r="N4327" s="545" t="s">
        <v>13413</v>
      </c>
      <c r="O4327" s="545"/>
      <c r="P4327" s="549">
        <v>13683</v>
      </c>
      <c r="Q4327" s="549">
        <v>1</v>
      </c>
      <c r="R4327" s="549">
        <v>164</v>
      </c>
      <c r="S4327" s="548">
        <v>2228</v>
      </c>
      <c r="T4327" s="548"/>
      <c r="U4327" s="99"/>
    </row>
    <row r="4328" spans="1:21" ht="19.5" customHeight="1">
      <c r="A4328" s="545">
        <v>13684</v>
      </c>
      <c r="B4328" s="545" t="s">
        <v>13501</v>
      </c>
      <c r="C4328" s="545" t="s">
        <v>4552</v>
      </c>
      <c r="D4328" s="546">
        <v>46052</v>
      </c>
      <c r="E4328" s="171" t="str">
        <f t="shared" si="67"/>
        <v>2026</v>
      </c>
      <c r="F4328" s="547">
        <v>2527255</v>
      </c>
      <c r="G4328" s="548">
        <v>0.19</v>
      </c>
      <c r="H4328" s="547">
        <v>2123743.7000000002</v>
      </c>
      <c r="I4328" s="545" t="s">
        <v>12758</v>
      </c>
      <c r="J4328" s="545" t="s">
        <v>13307</v>
      </c>
      <c r="K4328" s="545" t="s">
        <v>17589</v>
      </c>
      <c r="L4328" s="545"/>
      <c r="M4328" s="548" t="s">
        <v>13758</v>
      </c>
      <c r="N4328" s="545" t="s">
        <v>13413</v>
      </c>
      <c r="O4328" s="545"/>
      <c r="P4328" s="549">
        <v>13684</v>
      </c>
      <c r="Q4328" s="549">
        <v>1</v>
      </c>
      <c r="R4328" s="549">
        <v>164</v>
      </c>
      <c r="S4328" s="548">
        <v>2228</v>
      </c>
      <c r="T4328" s="548"/>
      <c r="U4328" s="99"/>
    </row>
    <row r="4329" spans="1:21" ht="19.5" customHeight="1">
      <c r="A4329" s="545">
        <v>13685</v>
      </c>
      <c r="B4329" s="545" t="s">
        <v>13502</v>
      </c>
      <c r="C4329" s="545" t="s">
        <v>4552</v>
      </c>
      <c r="D4329" s="546">
        <v>46052</v>
      </c>
      <c r="E4329" s="171" t="str">
        <f t="shared" si="67"/>
        <v>2026</v>
      </c>
      <c r="F4329" s="547">
        <v>4844076</v>
      </c>
      <c r="G4329" s="548">
        <v>0.19</v>
      </c>
      <c r="H4329" s="547">
        <v>4070652.1</v>
      </c>
      <c r="I4329" s="545" t="s">
        <v>12758</v>
      </c>
      <c r="J4329" s="545" t="s">
        <v>13307</v>
      </c>
      <c r="K4329" s="545" t="s">
        <v>17590</v>
      </c>
      <c r="L4329" s="545" t="s">
        <v>17591</v>
      </c>
      <c r="M4329" s="548" t="s">
        <v>13758</v>
      </c>
      <c r="N4329" s="545" t="s">
        <v>13413</v>
      </c>
      <c r="O4329" s="545" t="s">
        <v>17591</v>
      </c>
      <c r="P4329" s="549">
        <v>13685</v>
      </c>
      <c r="Q4329" s="549">
        <v>1</v>
      </c>
      <c r="R4329" s="549">
        <v>164</v>
      </c>
      <c r="S4329" s="548">
        <v>2228</v>
      </c>
      <c r="T4329" s="548"/>
      <c r="U4329" s="99"/>
    </row>
    <row r="4330" spans="1:21" ht="19.5" customHeight="1">
      <c r="A4330" s="545">
        <v>13686</v>
      </c>
      <c r="B4330" s="545" t="s">
        <v>13503</v>
      </c>
      <c r="C4330" s="545" t="s">
        <v>4552</v>
      </c>
      <c r="D4330" s="546">
        <v>46052</v>
      </c>
      <c r="E4330" s="171" t="str">
        <f t="shared" si="67"/>
        <v>2026</v>
      </c>
      <c r="F4330" s="547">
        <v>15008222</v>
      </c>
      <c r="G4330" s="548">
        <v>0.19</v>
      </c>
      <c r="H4330" s="547">
        <v>12611951.26</v>
      </c>
      <c r="I4330" s="545" t="s">
        <v>12758</v>
      </c>
      <c r="J4330" s="545" t="s">
        <v>13307</v>
      </c>
      <c r="K4330" s="545" t="s">
        <v>17592</v>
      </c>
      <c r="L4330" s="545"/>
      <c r="M4330" s="548" t="s">
        <v>13758</v>
      </c>
      <c r="N4330" s="545" t="s">
        <v>13413</v>
      </c>
      <c r="O4330" s="545"/>
      <c r="P4330" s="549">
        <v>13754</v>
      </c>
      <c r="Q4330" s="549">
        <v>1</v>
      </c>
      <c r="R4330" s="549">
        <v>164</v>
      </c>
      <c r="S4330" s="548">
        <v>2228</v>
      </c>
      <c r="T4330" s="548"/>
      <c r="U4330" s="99"/>
    </row>
    <row r="4331" spans="1:21" ht="19.5" customHeight="1">
      <c r="A4331" s="545">
        <v>13687</v>
      </c>
      <c r="B4331" s="545" t="s">
        <v>13504</v>
      </c>
      <c r="C4331" s="545" t="s">
        <v>4552</v>
      </c>
      <c r="D4331" s="546">
        <v>46052</v>
      </c>
      <c r="E4331" s="171" t="str">
        <f t="shared" si="67"/>
        <v>2026</v>
      </c>
      <c r="F4331" s="547">
        <v>2490705</v>
      </c>
      <c r="G4331" s="548">
        <v>0.19</v>
      </c>
      <c r="H4331" s="547">
        <v>2093029.41</v>
      </c>
      <c r="I4331" s="545" t="s">
        <v>12758</v>
      </c>
      <c r="J4331" s="545" t="s">
        <v>13307</v>
      </c>
      <c r="K4331" s="545" t="s">
        <v>17593</v>
      </c>
      <c r="L4331" s="545"/>
      <c r="M4331" s="548" t="s">
        <v>13758</v>
      </c>
      <c r="N4331" s="545" t="s">
        <v>13413</v>
      </c>
      <c r="O4331" s="545" t="s">
        <v>17594</v>
      </c>
      <c r="P4331" s="549">
        <v>13687</v>
      </c>
      <c r="Q4331" s="549">
        <v>1</v>
      </c>
      <c r="R4331" s="549">
        <v>164</v>
      </c>
      <c r="S4331" s="548">
        <v>2228</v>
      </c>
      <c r="T4331" s="548"/>
      <c r="U4331" s="99"/>
    </row>
    <row r="4332" spans="1:21" ht="19.5" customHeight="1">
      <c r="A4332" s="545">
        <v>13688</v>
      </c>
      <c r="B4332" s="545" t="s">
        <v>13505</v>
      </c>
      <c r="C4332" s="545" t="s">
        <v>4552</v>
      </c>
      <c r="D4332" s="546">
        <v>46052</v>
      </c>
      <c r="E4332" s="171" t="str">
        <f t="shared" si="67"/>
        <v>2026</v>
      </c>
      <c r="F4332" s="547">
        <v>2617708</v>
      </c>
      <c r="G4332" s="548">
        <v>0.19</v>
      </c>
      <c r="H4332" s="547">
        <v>2199754.62</v>
      </c>
      <c r="I4332" s="545" t="s">
        <v>12758</v>
      </c>
      <c r="J4332" s="545" t="s">
        <v>13307</v>
      </c>
      <c r="K4332" s="545" t="s">
        <v>17595</v>
      </c>
      <c r="L4332" s="545"/>
      <c r="M4332" s="548" t="s">
        <v>13758</v>
      </c>
      <c r="N4332" s="545" t="s">
        <v>13413</v>
      </c>
      <c r="O4332" s="545" t="s">
        <v>17591</v>
      </c>
      <c r="P4332" s="549">
        <v>13688</v>
      </c>
      <c r="Q4332" s="549">
        <v>1</v>
      </c>
      <c r="R4332" s="549">
        <v>164</v>
      </c>
      <c r="S4332" s="548">
        <v>2228</v>
      </c>
      <c r="T4332" s="548"/>
      <c r="U4332" s="99"/>
    </row>
    <row r="4333" spans="1:21" ht="19.5" customHeight="1">
      <c r="A4333" s="545">
        <v>13689</v>
      </c>
      <c r="B4333" s="545" t="s">
        <v>13506</v>
      </c>
      <c r="C4333" s="545" t="s">
        <v>4552</v>
      </c>
      <c r="D4333" s="546">
        <v>46052</v>
      </c>
      <c r="E4333" s="171" t="str">
        <f t="shared" si="67"/>
        <v>2026</v>
      </c>
      <c r="F4333" s="547">
        <v>1500217</v>
      </c>
      <c r="G4333" s="548">
        <v>0.19</v>
      </c>
      <c r="H4333" s="547">
        <v>1260686.55</v>
      </c>
      <c r="I4333" s="545" t="s">
        <v>12758</v>
      </c>
      <c r="J4333" s="545" t="s">
        <v>13307</v>
      </c>
      <c r="K4333" s="545" t="s">
        <v>17596</v>
      </c>
      <c r="L4333" s="545"/>
      <c r="M4333" s="548" t="s">
        <v>13758</v>
      </c>
      <c r="N4333" s="545" t="s">
        <v>13413</v>
      </c>
      <c r="O4333" s="545" t="s">
        <v>17594</v>
      </c>
      <c r="P4333" s="549">
        <v>13689</v>
      </c>
      <c r="Q4333" s="549">
        <v>1</v>
      </c>
      <c r="R4333" s="549">
        <v>164</v>
      </c>
      <c r="S4333" s="548">
        <v>2228</v>
      </c>
      <c r="T4333" s="548"/>
      <c r="U4333" s="99"/>
    </row>
    <row r="4334" spans="1:21" ht="19.5" customHeight="1">
      <c r="A4334" s="545">
        <v>13690</v>
      </c>
      <c r="B4334" s="545" t="s">
        <v>13507</v>
      </c>
      <c r="C4334" s="545" t="s">
        <v>216</v>
      </c>
      <c r="D4334" s="546">
        <v>46052</v>
      </c>
      <c r="E4334" s="171" t="str">
        <f t="shared" si="67"/>
        <v>2026</v>
      </c>
      <c r="F4334" s="547">
        <v>2173585</v>
      </c>
      <c r="G4334" s="548">
        <v>0.19</v>
      </c>
      <c r="H4334" s="547">
        <v>1826542.02</v>
      </c>
      <c r="I4334" s="545" t="s">
        <v>12758</v>
      </c>
      <c r="J4334" s="545" t="s">
        <v>13307</v>
      </c>
      <c r="K4334" s="545" t="s">
        <v>17597</v>
      </c>
      <c r="L4334" s="545"/>
      <c r="M4334" s="548" t="s">
        <v>13758</v>
      </c>
      <c r="N4334" s="545" t="s">
        <v>13413</v>
      </c>
      <c r="O4334" s="545" t="s">
        <v>17598</v>
      </c>
      <c r="P4334" s="549">
        <v>13690</v>
      </c>
      <c r="Q4334" s="549">
        <v>1</v>
      </c>
      <c r="R4334" s="549">
        <v>164</v>
      </c>
      <c r="S4334" s="548">
        <v>2228</v>
      </c>
      <c r="T4334" s="548"/>
      <c r="U4334" s="99"/>
    </row>
    <row r="4335" spans="1:21" ht="19.5" customHeight="1">
      <c r="A4335" s="545">
        <v>13691</v>
      </c>
      <c r="B4335" s="545" t="s">
        <v>13508</v>
      </c>
      <c r="C4335" s="545" t="s">
        <v>288</v>
      </c>
      <c r="D4335" s="546">
        <v>46052</v>
      </c>
      <c r="E4335" s="171" t="str">
        <f t="shared" si="67"/>
        <v>2026</v>
      </c>
      <c r="F4335" s="547">
        <v>863165</v>
      </c>
      <c r="G4335" s="548">
        <v>0.19</v>
      </c>
      <c r="H4335" s="547">
        <v>725348.74</v>
      </c>
      <c r="I4335" s="545" t="s">
        <v>12758</v>
      </c>
      <c r="J4335" s="545" t="s">
        <v>13307</v>
      </c>
      <c r="K4335" s="545" t="s">
        <v>17599</v>
      </c>
      <c r="L4335" s="545"/>
      <c r="M4335" s="548" t="s">
        <v>13758</v>
      </c>
      <c r="N4335" s="545" t="s">
        <v>13413</v>
      </c>
      <c r="O4335" s="545" t="s">
        <v>17598</v>
      </c>
      <c r="P4335" s="549">
        <v>13691</v>
      </c>
      <c r="Q4335" s="549">
        <v>1</v>
      </c>
      <c r="R4335" s="549">
        <v>164</v>
      </c>
      <c r="S4335" s="548">
        <v>2228</v>
      </c>
      <c r="T4335" s="548"/>
      <c r="U4335" s="99"/>
    </row>
    <row r="4336" spans="1:21" ht="19.5" customHeight="1">
      <c r="A4336" s="545">
        <v>13692</v>
      </c>
      <c r="B4336" s="545" t="s">
        <v>13509</v>
      </c>
      <c r="C4336" s="545" t="s">
        <v>4552</v>
      </c>
      <c r="D4336" s="546">
        <v>46052</v>
      </c>
      <c r="E4336" s="171" t="str">
        <f t="shared" si="67"/>
        <v>2026</v>
      </c>
      <c r="F4336" s="547">
        <v>2815868</v>
      </c>
      <c r="G4336" s="548">
        <v>0.19</v>
      </c>
      <c r="H4336" s="547">
        <v>2366275.63</v>
      </c>
      <c r="I4336" s="545" t="s">
        <v>12758</v>
      </c>
      <c r="J4336" s="545" t="s">
        <v>13307</v>
      </c>
      <c r="K4336" s="545" t="s">
        <v>17600</v>
      </c>
      <c r="L4336" s="545"/>
      <c r="M4336" s="548" t="s">
        <v>13758</v>
      </c>
      <c r="N4336" s="545" t="s">
        <v>13413</v>
      </c>
      <c r="O4336" s="545" t="s">
        <v>17591</v>
      </c>
      <c r="P4336" s="549">
        <v>13692</v>
      </c>
      <c r="Q4336" s="549">
        <v>1</v>
      </c>
      <c r="R4336" s="549">
        <v>164</v>
      </c>
      <c r="S4336" s="548">
        <v>2228</v>
      </c>
      <c r="T4336" s="548"/>
      <c r="U4336" s="99"/>
    </row>
    <row r="4337" spans="1:21" ht="19.5" customHeight="1">
      <c r="A4337" s="545">
        <v>13693</v>
      </c>
      <c r="B4337" s="545" t="s">
        <v>13510</v>
      </c>
      <c r="C4337" s="545" t="s">
        <v>288</v>
      </c>
      <c r="D4337" s="546">
        <v>46052</v>
      </c>
      <c r="E4337" s="171" t="str">
        <f t="shared" si="67"/>
        <v>2026</v>
      </c>
      <c r="F4337" s="547">
        <v>840260</v>
      </c>
      <c r="G4337" s="548">
        <v>0.19</v>
      </c>
      <c r="H4337" s="547">
        <v>706100.84</v>
      </c>
      <c r="I4337" s="545" t="s">
        <v>12758</v>
      </c>
      <c r="J4337" s="545" t="s">
        <v>13307</v>
      </c>
      <c r="K4337" s="545" t="s">
        <v>17601</v>
      </c>
      <c r="L4337" s="545"/>
      <c r="M4337" s="548" t="s">
        <v>13758</v>
      </c>
      <c r="N4337" s="545" t="s">
        <v>13413</v>
      </c>
      <c r="O4337" s="545" t="s">
        <v>17591</v>
      </c>
      <c r="P4337" s="549">
        <v>13693</v>
      </c>
      <c r="Q4337" s="549">
        <v>1</v>
      </c>
      <c r="R4337" s="549">
        <v>164</v>
      </c>
      <c r="S4337" s="548">
        <v>2228</v>
      </c>
      <c r="T4337" s="548"/>
      <c r="U4337" s="99"/>
    </row>
    <row r="4338" spans="1:21" ht="19.5" customHeight="1">
      <c r="A4338" s="545">
        <v>13694</v>
      </c>
      <c r="B4338" s="545" t="s">
        <v>13511</v>
      </c>
      <c r="C4338" s="545" t="s">
        <v>4552</v>
      </c>
      <c r="D4338" s="546">
        <v>46052</v>
      </c>
      <c r="E4338" s="171" t="str">
        <f t="shared" si="67"/>
        <v>2026</v>
      </c>
      <c r="F4338" s="547">
        <v>22240122</v>
      </c>
      <c r="G4338" s="548">
        <v>0.19</v>
      </c>
      <c r="H4338" s="547">
        <v>18689178.149999999</v>
      </c>
      <c r="I4338" s="545" t="s">
        <v>12758</v>
      </c>
      <c r="J4338" s="545" t="s">
        <v>13307</v>
      </c>
      <c r="K4338" s="545" t="s">
        <v>17602</v>
      </c>
      <c r="L4338" s="545"/>
      <c r="M4338" s="548" t="s">
        <v>13758</v>
      </c>
      <c r="N4338" s="545" t="s">
        <v>13413</v>
      </c>
      <c r="O4338" s="545" t="s">
        <v>17591</v>
      </c>
      <c r="P4338" s="549">
        <v>13694</v>
      </c>
      <c r="Q4338" s="549">
        <v>1</v>
      </c>
      <c r="R4338" s="549">
        <v>164</v>
      </c>
      <c r="S4338" s="548">
        <v>2228</v>
      </c>
      <c r="T4338" s="548"/>
      <c r="U4338" s="99"/>
    </row>
    <row r="4339" spans="1:21" ht="19.5" customHeight="1">
      <c r="A4339" s="545">
        <v>13695</v>
      </c>
      <c r="B4339" s="545" t="s">
        <v>13512</v>
      </c>
      <c r="C4339" s="545" t="s">
        <v>4552</v>
      </c>
      <c r="D4339" s="546">
        <v>46052</v>
      </c>
      <c r="E4339" s="171" t="str">
        <f t="shared" si="67"/>
        <v>2026</v>
      </c>
      <c r="F4339" s="547">
        <v>2490705</v>
      </c>
      <c r="G4339" s="548">
        <v>0.19</v>
      </c>
      <c r="H4339" s="547">
        <v>2093029.41</v>
      </c>
      <c r="I4339" s="545" t="s">
        <v>12758</v>
      </c>
      <c r="J4339" s="545" t="s">
        <v>13307</v>
      </c>
      <c r="K4339" s="545" t="s">
        <v>17603</v>
      </c>
      <c r="L4339" s="545"/>
      <c r="M4339" s="548" t="s">
        <v>13758</v>
      </c>
      <c r="N4339" s="545" t="s">
        <v>13413</v>
      </c>
      <c r="O4339" s="545" t="s">
        <v>17591</v>
      </c>
      <c r="P4339" s="549">
        <v>13695</v>
      </c>
      <c r="Q4339" s="549">
        <v>1</v>
      </c>
      <c r="R4339" s="549">
        <v>164</v>
      </c>
      <c r="S4339" s="548">
        <v>2228</v>
      </c>
      <c r="T4339" s="548"/>
      <c r="U4339" s="99"/>
    </row>
    <row r="4340" spans="1:21" ht="19.5" customHeight="1">
      <c r="A4340" s="545">
        <v>13696</v>
      </c>
      <c r="B4340" s="545" t="s">
        <v>13513</v>
      </c>
      <c r="C4340" s="545" t="s">
        <v>4552</v>
      </c>
      <c r="D4340" s="546">
        <v>46052</v>
      </c>
      <c r="E4340" s="171" t="str">
        <f t="shared" si="67"/>
        <v>2026</v>
      </c>
      <c r="F4340" s="547">
        <v>2618266</v>
      </c>
      <c r="G4340" s="548">
        <v>0.19</v>
      </c>
      <c r="H4340" s="547">
        <v>2200223.5299999998</v>
      </c>
      <c r="I4340" s="545" t="s">
        <v>12758</v>
      </c>
      <c r="J4340" s="545" t="s">
        <v>13307</v>
      </c>
      <c r="K4340" s="545" t="s">
        <v>17604</v>
      </c>
      <c r="L4340" s="545"/>
      <c r="M4340" s="548" t="s">
        <v>13758</v>
      </c>
      <c r="N4340" s="545" t="s">
        <v>13413</v>
      </c>
      <c r="O4340" s="545" t="s">
        <v>17598</v>
      </c>
      <c r="P4340" s="549">
        <v>13696</v>
      </c>
      <c r="Q4340" s="549">
        <v>1</v>
      </c>
      <c r="R4340" s="549">
        <v>164</v>
      </c>
      <c r="S4340" s="548">
        <v>2228</v>
      </c>
      <c r="T4340" s="548"/>
      <c r="U4340" s="99"/>
    </row>
    <row r="4341" spans="1:21" ht="19.5" customHeight="1">
      <c r="A4341" s="545">
        <v>13697</v>
      </c>
      <c r="B4341" s="545" t="s">
        <v>13514</v>
      </c>
      <c r="C4341" s="545" t="s">
        <v>216</v>
      </c>
      <c r="D4341" s="546">
        <v>46052</v>
      </c>
      <c r="E4341" s="171" t="str">
        <f t="shared" si="67"/>
        <v>2026</v>
      </c>
      <c r="F4341" s="547">
        <v>1820098</v>
      </c>
      <c r="G4341" s="548">
        <v>0.19</v>
      </c>
      <c r="H4341" s="547">
        <v>1529494.12</v>
      </c>
      <c r="I4341" s="545" t="s">
        <v>12758</v>
      </c>
      <c r="J4341" s="545" t="s">
        <v>13307</v>
      </c>
      <c r="K4341" s="545" t="s">
        <v>17605</v>
      </c>
      <c r="L4341" s="545"/>
      <c r="M4341" s="548" t="s">
        <v>13758</v>
      </c>
      <c r="N4341" s="545" t="s">
        <v>13413</v>
      </c>
      <c r="O4341" s="545" t="s">
        <v>17598</v>
      </c>
      <c r="P4341" s="549">
        <v>13697</v>
      </c>
      <c r="Q4341" s="549">
        <v>1</v>
      </c>
      <c r="R4341" s="549">
        <v>164</v>
      </c>
      <c r="S4341" s="548">
        <v>2228</v>
      </c>
      <c r="T4341" s="548"/>
      <c r="U4341" s="99"/>
    </row>
    <row r="4342" spans="1:21" ht="19.5" customHeight="1">
      <c r="A4342" s="545">
        <v>13698</v>
      </c>
      <c r="B4342" s="545" t="s">
        <v>13515</v>
      </c>
      <c r="C4342" s="545" t="s">
        <v>288</v>
      </c>
      <c r="D4342" s="546">
        <v>46052</v>
      </c>
      <c r="E4342" s="171" t="str">
        <f t="shared" si="67"/>
        <v>2026</v>
      </c>
      <c r="F4342" s="547">
        <v>1848774</v>
      </c>
      <c r="G4342" s="548">
        <v>0.19</v>
      </c>
      <c r="H4342" s="547">
        <v>1553591.6</v>
      </c>
      <c r="I4342" s="545" t="s">
        <v>12758</v>
      </c>
      <c r="J4342" s="545" t="s">
        <v>13307</v>
      </c>
      <c r="K4342" s="545" t="s">
        <v>17606</v>
      </c>
      <c r="L4342" s="545"/>
      <c r="M4342" s="548" t="s">
        <v>13758</v>
      </c>
      <c r="N4342" s="545" t="s">
        <v>13413</v>
      </c>
      <c r="O4342" s="545" t="s">
        <v>17591</v>
      </c>
      <c r="P4342" s="549">
        <v>13698</v>
      </c>
      <c r="Q4342" s="549">
        <v>1</v>
      </c>
      <c r="R4342" s="549">
        <v>164</v>
      </c>
      <c r="S4342" s="548">
        <v>2228</v>
      </c>
      <c r="T4342" s="548"/>
      <c r="U4342" s="99"/>
    </row>
    <row r="4343" spans="1:21" ht="19.5" customHeight="1">
      <c r="A4343" s="545">
        <v>13699</v>
      </c>
      <c r="B4343" s="545" t="s">
        <v>13516</v>
      </c>
      <c r="C4343" s="545" t="s">
        <v>4552</v>
      </c>
      <c r="D4343" s="546">
        <v>46052</v>
      </c>
      <c r="E4343" s="171" t="str">
        <f t="shared" si="67"/>
        <v>2026</v>
      </c>
      <c r="F4343" s="547">
        <v>1234832</v>
      </c>
      <c r="G4343" s="548">
        <v>0.19</v>
      </c>
      <c r="H4343" s="547">
        <v>1037673.95</v>
      </c>
      <c r="I4343" s="545" t="s">
        <v>12758</v>
      </c>
      <c r="J4343" s="545" t="s">
        <v>13307</v>
      </c>
      <c r="K4343" s="545" t="s">
        <v>17600</v>
      </c>
      <c r="L4343" s="545"/>
      <c r="M4343" s="548" t="s">
        <v>13758</v>
      </c>
      <c r="N4343" s="545" t="s">
        <v>13413</v>
      </c>
      <c r="O4343" s="545" t="s">
        <v>17591</v>
      </c>
      <c r="P4343" s="549">
        <v>13699</v>
      </c>
      <c r="Q4343" s="549">
        <v>1</v>
      </c>
      <c r="R4343" s="549">
        <v>164</v>
      </c>
      <c r="S4343" s="548">
        <v>2228</v>
      </c>
      <c r="T4343" s="548"/>
      <c r="U4343" s="99"/>
    </row>
    <row r="4344" spans="1:21" ht="19.5" customHeight="1">
      <c r="A4344" s="545">
        <v>13700</v>
      </c>
      <c r="B4344" s="545" t="s">
        <v>13517</v>
      </c>
      <c r="C4344" s="545" t="s">
        <v>288</v>
      </c>
      <c r="D4344" s="546">
        <v>46052</v>
      </c>
      <c r="E4344" s="171" t="str">
        <f t="shared" si="67"/>
        <v>2026</v>
      </c>
      <c r="F4344" s="547">
        <v>1729596</v>
      </c>
      <c r="G4344" s="548">
        <v>0.19</v>
      </c>
      <c r="H4344" s="547">
        <v>1453442.02</v>
      </c>
      <c r="I4344" s="545" t="s">
        <v>12758</v>
      </c>
      <c r="J4344" s="545" t="s">
        <v>13307</v>
      </c>
      <c r="K4344" s="545" t="s">
        <v>17607</v>
      </c>
      <c r="L4344" s="545"/>
      <c r="M4344" s="548" t="s">
        <v>13758</v>
      </c>
      <c r="N4344" s="545" t="s">
        <v>13413</v>
      </c>
      <c r="O4344" s="545" t="s">
        <v>17598</v>
      </c>
      <c r="P4344" s="549">
        <v>13700</v>
      </c>
      <c r="Q4344" s="549">
        <v>1</v>
      </c>
      <c r="R4344" s="549">
        <v>164</v>
      </c>
      <c r="S4344" s="548">
        <v>2228</v>
      </c>
      <c r="T4344" s="548"/>
      <c r="U4344" s="99"/>
    </row>
    <row r="4345" spans="1:21" ht="19.5" customHeight="1">
      <c r="A4345" s="545">
        <v>13701</v>
      </c>
      <c r="B4345" s="545" t="s">
        <v>13518</v>
      </c>
      <c r="C4345" s="545" t="s">
        <v>4552</v>
      </c>
      <c r="D4345" s="546">
        <v>46052</v>
      </c>
      <c r="E4345" s="171" t="str">
        <f t="shared" si="67"/>
        <v>2026</v>
      </c>
      <c r="F4345" s="547">
        <v>24932265</v>
      </c>
      <c r="G4345" s="548">
        <v>0.19</v>
      </c>
      <c r="H4345" s="547">
        <v>20951483.190000001</v>
      </c>
      <c r="I4345" s="545" t="s">
        <v>12758</v>
      </c>
      <c r="J4345" s="545" t="s">
        <v>13307</v>
      </c>
      <c r="K4345" s="545" t="s">
        <v>17608</v>
      </c>
      <c r="L4345" s="545"/>
      <c r="M4345" s="548" t="s">
        <v>13758</v>
      </c>
      <c r="N4345" s="545" t="s">
        <v>13413</v>
      </c>
      <c r="O4345" s="545" t="s">
        <v>17598</v>
      </c>
      <c r="P4345" s="549">
        <v>13701</v>
      </c>
      <c r="Q4345" s="549">
        <v>1</v>
      </c>
      <c r="R4345" s="549">
        <v>164</v>
      </c>
      <c r="S4345" s="548">
        <v>2228</v>
      </c>
      <c r="T4345" s="548"/>
      <c r="U4345" s="99"/>
    </row>
    <row r="4346" spans="1:21" ht="19.5" customHeight="1">
      <c r="A4346" s="545">
        <v>13702</v>
      </c>
      <c r="B4346" s="545" t="s">
        <v>13519</v>
      </c>
      <c r="C4346" s="545" t="s">
        <v>4552</v>
      </c>
      <c r="D4346" s="546">
        <v>46052</v>
      </c>
      <c r="E4346" s="171" t="str">
        <f t="shared" si="67"/>
        <v>2026</v>
      </c>
      <c r="F4346" s="547">
        <v>2567217</v>
      </c>
      <c r="G4346" s="548">
        <v>0.19</v>
      </c>
      <c r="H4346" s="547">
        <v>2157325.21</v>
      </c>
      <c r="I4346" s="545" t="s">
        <v>12758</v>
      </c>
      <c r="J4346" s="545" t="s">
        <v>13307</v>
      </c>
      <c r="K4346" s="545" t="s">
        <v>17609</v>
      </c>
      <c r="L4346" s="545"/>
      <c r="M4346" s="548" t="s">
        <v>13758</v>
      </c>
      <c r="N4346" s="545" t="s">
        <v>13413</v>
      </c>
      <c r="O4346" s="545" t="s">
        <v>17591</v>
      </c>
      <c r="P4346" s="549">
        <v>13702</v>
      </c>
      <c r="Q4346" s="549">
        <v>1</v>
      </c>
      <c r="R4346" s="549">
        <v>164</v>
      </c>
      <c r="S4346" s="548">
        <v>2228</v>
      </c>
      <c r="T4346" s="548"/>
      <c r="U4346" s="99"/>
    </row>
    <row r="4347" spans="1:21" ht="19.5" customHeight="1">
      <c r="A4347" s="545">
        <v>13703</v>
      </c>
      <c r="B4347" s="545" t="s">
        <v>13520</v>
      </c>
      <c r="C4347" s="545" t="s">
        <v>922</v>
      </c>
      <c r="D4347" s="546">
        <v>46052</v>
      </c>
      <c r="E4347" s="171" t="str">
        <f t="shared" si="67"/>
        <v>2026</v>
      </c>
      <c r="F4347" s="547">
        <v>1549977</v>
      </c>
      <c r="G4347" s="548">
        <v>0</v>
      </c>
      <c r="H4347" s="547">
        <v>1549977</v>
      </c>
      <c r="I4347" s="545" t="s">
        <v>12976</v>
      </c>
      <c r="J4347" s="545" t="s">
        <v>13307</v>
      </c>
      <c r="K4347" s="545"/>
      <c r="L4347" s="545" t="s">
        <v>17610</v>
      </c>
      <c r="M4347" s="548" t="s">
        <v>15540</v>
      </c>
      <c r="N4347" s="545" t="s">
        <v>13413</v>
      </c>
      <c r="O4347" s="545"/>
      <c r="P4347" s="549">
        <v>13705</v>
      </c>
      <c r="Q4347" s="549">
        <v>4</v>
      </c>
      <c r="R4347" s="549">
        <v>108</v>
      </c>
      <c r="S4347" s="548">
        <v>2228</v>
      </c>
      <c r="T4347" s="548"/>
      <c r="U4347" s="99"/>
    </row>
    <row r="4348" spans="1:21" ht="19.5" customHeight="1">
      <c r="A4348" s="545">
        <v>13704</v>
      </c>
      <c r="B4348" s="545" t="s">
        <v>13521</v>
      </c>
      <c r="C4348" s="545" t="s">
        <v>4504</v>
      </c>
      <c r="D4348" s="546">
        <v>46052</v>
      </c>
      <c r="E4348" s="171" t="str">
        <f t="shared" si="67"/>
        <v>2026</v>
      </c>
      <c r="F4348" s="547">
        <v>2608370</v>
      </c>
      <c r="G4348" s="548">
        <v>0</v>
      </c>
      <c r="H4348" s="547">
        <v>2608370</v>
      </c>
      <c r="I4348" s="545" t="s">
        <v>12668</v>
      </c>
      <c r="J4348" s="545" t="s">
        <v>13307</v>
      </c>
      <c r="K4348" s="545"/>
      <c r="L4348" s="545" t="s">
        <v>17610</v>
      </c>
      <c r="M4348" s="548" t="s">
        <v>15540</v>
      </c>
      <c r="N4348" s="545" t="s">
        <v>13413</v>
      </c>
      <c r="O4348" s="545"/>
      <c r="P4348" s="549">
        <v>13706</v>
      </c>
      <c r="Q4348" s="549">
        <v>4</v>
      </c>
      <c r="R4348" s="549">
        <v>7</v>
      </c>
      <c r="S4348" s="548">
        <v>2228</v>
      </c>
      <c r="T4348" s="548"/>
      <c r="U4348" s="99"/>
    </row>
    <row r="4349" spans="1:21" ht="19.5" customHeight="1">
      <c r="A4349" s="545">
        <v>13705</v>
      </c>
      <c r="B4349" s="545" t="s">
        <v>13522</v>
      </c>
      <c r="C4349" s="545" t="s">
        <v>922</v>
      </c>
      <c r="D4349" s="546">
        <v>46052</v>
      </c>
      <c r="E4349" s="171" t="str">
        <f t="shared" si="67"/>
        <v>2026</v>
      </c>
      <c r="F4349" s="547">
        <v>2066636</v>
      </c>
      <c r="G4349" s="548">
        <v>0</v>
      </c>
      <c r="H4349" s="547">
        <v>2066636</v>
      </c>
      <c r="I4349" s="545" t="s">
        <v>12976</v>
      </c>
      <c r="J4349" s="545" t="s">
        <v>13307</v>
      </c>
      <c r="K4349" s="545"/>
      <c r="L4349" s="545" t="s">
        <v>17610</v>
      </c>
      <c r="M4349" s="548" t="s">
        <v>15540</v>
      </c>
      <c r="N4349" s="545" t="s">
        <v>13413</v>
      </c>
      <c r="O4349" s="545"/>
      <c r="P4349" s="549">
        <v>13708</v>
      </c>
      <c r="Q4349" s="549">
        <v>4</v>
      </c>
      <c r="R4349" s="549">
        <v>108</v>
      </c>
      <c r="S4349" s="548">
        <v>2228</v>
      </c>
      <c r="T4349" s="548"/>
      <c r="U4349" s="99"/>
    </row>
    <row r="4350" spans="1:21" ht="19.5" customHeight="1">
      <c r="A4350" s="545">
        <v>13706</v>
      </c>
      <c r="B4350" s="545" t="s">
        <v>13523</v>
      </c>
      <c r="C4350" s="545" t="s">
        <v>288</v>
      </c>
      <c r="D4350" s="546">
        <v>46052</v>
      </c>
      <c r="E4350" s="171" t="str">
        <f t="shared" si="67"/>
        <v>2026</v>
      </c>
      <c r="F4350" s="547">
        <v>857530</v>
      </c>
      <c r="G4350" s="548">
        <v>0.19</v>
      </c>
      <c r="H4350" s="547">
        <v>720613.45</v>
      </c>
      <c r="I4350" s="545" t="s">
        <v>12758</v>
      </c>
      <c r="J4350" s="545" t="s">
        <v>13307</v>
      </c>
      <c r="K4350" s="545" t="s">
        <v>17611</v>
      </c>
      <c r="L4350" s="545"/>
      <c r="M4350" s="548" t="s">
        <v>13868</v>
      </c>
      <c r="N4350" s="545" t="s">
        <v>13413</v>
      </c>
      <c r="O4350" s="545"/>
      <c r="P4350" s="549">
        <v>13709</v>
      </c>
      <c r="Q4350" s="549">
        <v>2</v>
      </c>
      <c r="R4350" s="549">
        <v>164</v>
      </c>
      <c r="S4350" s="548">
        <v>2228</v>
      </c>
      <c r="T4350" s="548"/>
      <c r="U4350" s="99"/>
    </row>
    <row r="4351" spans="1:21" ht="19.5" customHeight="1">
      <c r="A4351" s="545">
        <v>13707</v>
      </c>
      <c r="B4351" s="545" t="s">
        <v>13486</v>
      </c>
      <c r="C4351" s="545" t="s">
        <v>4552</v>
      </c>
      <c r="D4351" s="546">
        <v>46052</v>
      </c>
      <c r="E4351" s="171" t="str">
        <f t="shared" si="67"/>
        <v>2026</v>
      </c>
      <c r="F4351" s="547">
        <v>1174411</v>
      </c>
      <c r="G4351" s="548">
        <v>0.19</v>
      </c>
      <c r="H4351" s="547">
        <v>986900</v>
      </c>
      <c r="I4351" s="545" t="s">
        <v>12758</v>
      </c>
      <c r="J4351" s="545" t="s">
        <v>13307</v>
      </c>
      <c r="K4351" s="545" t="s">
        <v>13486</v>
      </c>
      <c r="L4351" s="545"/>
      <c r="M4351" s="548" t="s">
        <v>13868</v>
      </c>
      <c r="N4351" s="545" t="s">
        <v>13413</v>
      </c>
      <c r="O4351" s="545" t="s">
        <v>17612</v>
      </c>
      <c r="P4351" s="549">
        <v>13712</v>
      </c>
      <c r="Q4351" s="549">
        <v>2</v>
      </c>
      <c r="R4351" s="549">
        <v>164</v>
      </c>
      <c r="S4351" s="548">
        <v>2228</v>
      </c>
      <c r="T4351" s="548"/>
      <c r="U4351" s="99"/>
    </row>
    <row r="4352" spans="1:21" ht="19.5" customHeight="1">
      <c r="A4352" s="545">
        <v>13708</v>
      </c>
      <c r="B4352" s="545" t="s">
        <v>13524</v>
      </c>
      <c r="C4352" s="545" t="s">
        <v>4552</v>
      </c>
      <c r="D4352" s="546">
        <v>46052</v>
      </c>
      <c r="E4352" s="171" t="str">
        <f t="shared" si="67"/>
        <v>2026</v>
      </c>
      <c r="F4352" s="547">
        <v>1098121</v>
      </c>
      <c r="G4352" s="548">
        <v>0.19</v>
      </c>
      <c r="H4352" s="547">
        <v>922790.76</v>
      </c>
      <c r="I4352" s="545" t="s">
        <v>12758</v>
      </c>
      <c r="J4352" s="545" t="s">
        <v>13307</v>
      </c>
      <c r="K4352" s="545" t="s">
        <v>13524</v>
      </c>
      <c r="L4352" s="545"/>
      <c r="M4352" s="548" t="s">
        <v>13868</v>
      </c>
      <c r="N4352" s="545" t="s">
        <v>13413</v>
      </c>
      <c r="O4352" s="545"/>
      <c r="P4352" s="549">
        <v>13713</v>
      </c>
      <c r="Q4352" s="549">
        <v>2</v>
      </c>
      <c r="R4352" s="549">
        <v>164</v>
      </c>
      <c r="S4352" s="548">
        <v>2228</v>
      </c>
      <c r="T4352" s="548"/>
      <c r="U4352" s="99"/>
    </row>
    <row r="4353" spans="1:21" ht="19.5" customHeight="1">
      <c r="A4353" s="545">
        <v>13709</v>
      </c>
      <c r="B4353" s="545" t="s">
        <v>13525</v>
      </c>
      <c r="C4353" s="545" t="s">
        <v>216</v>
      </c>
      <c r="D4353" s="546">
        <v>46052</v>
      </c>
      <c r="E4353" s="171" t="str">
        <f t="shared" si="67"/>
        <v>2026</v>
      </c>
      <c r="F4353" s="547">
        <v>43054920</v>
      </c>
      <c r="G4353" s="548">
        <v>0.19</v>
      </c>
      <c r="H4353" s="547">
        <v>36180605.039999999</v>
      </c>
      <c r="I4353" s="545" t="s">
        <v>12726</v>
      </c>
      <c r="J4353" s="545" t="s">
        <v>13307</v>
      </c>
      <c r="K4353" s="545" t="s">
        <v>13525</v>
      </c>
      <c r="L4353" s="545"/>
      <c r="M4353" s="548" t="s">
        <v>13758</v>
      </c>
      <c r="N4353" s="545" t="s">
        <v>13413</v>
      </c>
      <c r="O4353" s="545"/>
      <c r="P4353" s="549">
        <v>13714</v>
      </c>
      <c r="Q4353" s="549">
        <v>1</v>
      </c>
      <c r="R4353" s="549">
        <v>49</v>
      </c>
      <c r="S4353" s="548">
        <v>2228</v>
      </c>
      <c r="T4353" s="548"/>
      <c r="U4353" s="99"/>
    </row>
    <row r="4354" spans="1:21" ht="19.5" customHeight="1">
      <c r="A4354" s="545">
        <v>13710</v>
      </c>
      <c r="B4354" s="545" t="s">
        <v>13526</v>
      </c>
      <c r="C4354" s="545" t="s">
        <v>216</v>
      </c>
      <c r="D4354" s="546">
        <v>46052</v>
      </c>
      <c r="E4354" s="171" t="str">
        <f t="shared" si="67"/>
        <v>2026</v>
      </c>
      <c r="F4354" s="547">
        <v>109410</v>
      </c>
      <c r="G4354" s="548">
        <v>0.19</v>
      </c>
      <c r="H4354" s="547">
        <v>91941.18</v>
      </c>
      <c r="I4354" s="545" t="s">
        <v>12726</v>
      </c>
      <c r="J4354" s="545" t="s">
        <v>13307</v>
      </c>
      <c r="K4354" s="545" t="s">
        <v>13526</v>
      </c>
      <c r="L4354" s="545"/>
      <c r="M4354" s="548" t="s">
        <v>13868</v>
      </c>
      <c r="N4354" s="545" t="s">
        <v>13413</v>
      </c>
      <c r="O4354" s="545"/>
      <c r="P4354" s="549">
        <v>13715</v>
      </c>
      <c r="Q4354" s="549">
        <v>2</v>
      </c>
      <c r="R4354" s="549">
        <v>49</v>
      </c>
      <c r="S4354" s="548">
        <v>2228</v>
      </c>
      <c r="T4354" s="548"/>
      <c r="U4354" s="99"/>
    </row>
    <row r="4355" spans="1:21" ht="19.5" customHeight="1">
      <c r="A4355" s="545">
        <v>13711</v>
      </c>
      <c r="B4355" s="545" t="s">
        <v>13527</v>
      </c>
      <c r="C4355" s="545" t="s">
        <v>216</v>
      </c>
      <c r="D4355" s="546">
        <v>46052</v>
      </c>
      <c r="E4355" s="171" t="str">
        <f t="shared" si="67"/>
        <v>2026</v>
      </c>
      <c r="F4355" s="547">
        <v>5014632</v>
      </c>
      <c r="G4355" s="548">
        <v>0.19</v>
      </c>
      <c r="H4355" s="547">
        <v>4213976.47</v>
      </c>
      <c r="I4355" s="545" t="s">
        <v>12649</v>
      </c>
      <c r="J4355" s="545" t="s">
        <v>13307</v>
      </c>
      <c r="K4355" s="545" t="s">
        <v>13527</v>
      </c>
      <c r="L4355" s="545"/>
      <c r="M4355" s="548" t="s">
        <v>13868</v>
      </c>
      <c r="N4355" s="545" t="s">
        <v>13413</v>
      </c>
      <c r="O4355" s="545"/>
      <c r="P4355" s="549">
        <v>13716</v>
      </c>
      <c r="Q4355" s="549">
        <v>2</v>
      </c>
      <c r="R4355" s="549">
        <v>17</v>
      </c>
      <c r="S4355" s="548">
        <v>2228</v>
      </c>
      <c r="T4355" s="548"/>
      <c r="U4355" s="99"/>
    </row>
    <row r="4356" spans="1:21" ht="19.5" customHeight="1">
      <c r="A4356" s="545">
        <v>13712</v>
      </c>
      <c r="B4356" s="545" t="s">
        <v>13528</v>
      </c>
      <c r="C4356" s="545" t="s">
        <v>216</v>
      </c>
      <c r="D4356" s="546">
        <v>46052</v>
      </c>
      <c r="E4356" s="171" t="str">
        <f t="shared" ref="E4356:E4419" si="68">TEXT(D4356,"YYYY")</f>
        <v>2026</v>
      </c>
      <c r="F4356" s="547">
        <v>6199909</v>
      </c>
      <c r="G4356" s="548">
        <v>0.19</v>
      </c>
      <c r="H4356" s="547">
        <v>5210007.5599999996</v>
      </c>
      <c r="I4356" s="545" t="s">
        <v>12957</v>
      </c>
      <c r="J4356" s="545" t="s">
        <v>13307</v>
      </c>
      <c r="K4356" s="545" t="s">
        <v>13528</v>
      </c>
      <c r="L4356" s="545"/>
      <c r="M4356" s="548" t="s">
        <v>13758</v>
      </c>
      <c r="N4356" s="545" t="s">
        <v>13413</v>
      </c>
      <c r="O4356" s="545"/>
      <c r="P4356" s="549">
        <v>13717</v>
      </c>
      <c r="Q4356" s="549">
        <v>1</v>
      </c>
      <c r="R4356" s="549">
        <v>42</v>
      </c>
      <c r="S4356" s="548">
        <v>2228</v>
      </c>
      <c r="T4356" s="548"/>
      <c r="U4356" s="99"/>
    </row>
    <row r="4357" spans="1:21" ht="19.5" customHeight="1">
      <c r="A4357" s="545">
        <v>13713</v>
      </c>
      <c r="B4357" s="545" t="s">
        <v>13529</v>
      </c>
      <c r="C4357" s="545" t="s">
        <v>216</v>
      </c>
      <c r="D4357" s="546">
        <v>46052</v>
      </c>
      <c r="E4357" s="171" t="str">
        <f t="shared" si="68"/>
        <v>2026</v>
      </c>
      <c r="F4357" s="547">
        <v>3191130</v>
      </c>
      <c r="G4357" s="548">
        <v>0.19</v>
      </c>
      <c r="H4357" s="547">
        <v>2681621.85</v>
      </c>
      <c r="I4357" s="545" t="s">
        <v>12685</v>
      </c>
      <c r="J4357" s="545" t="s">
        <v>13307</v>
      </c>
      <c r="K4357" s="545" t="s">
        <v>13529</v>
      </c>
      <c r="L4357" s="545"/>
      <c r="M4357" s="548" t="s">
        <v>13758</v>
      </c>
      <c r="N4357" s="545" t="s">
        <v>13413</v>
      </c>
      <c r="O4357" s="545"/>
      <c r="P4357" s="549">
        <v>13719</v>
      </c>
      <c r="Q4357" s="549">
        <v>1</v>
      </c>
      <c r="R4357" s="549">
        <v>11</v>
      </c>
      <c r="S4357" s="548">
        <v>2228</v>
      </c>
      <c r="T4357" s="548"/>
      <c r="U4357" s="99"/>
    </row>
    <row r="4358" spans="1:21" ht="19.5" customHeight="1">
      <c r="A4358" s="545">
        <v>13714</v>
      </c>
      <c r="B4358" s="545" t="s">
        <v>13530</v>
      </c>
      <c r="C4358" s="545" t="s">
        <v>216</v>
      </c>
      <c r="D4358" s="546">
        <v>45527</v>
      </c>
      <c r="E4358" s="171" t="str">
        <f t="shared" si="68"/>
        <v>2024</v>
      </c>
      <c r="F4358" s="547">
        <v>1350090.7</v>
      </c>
      <c r="G4358" s="548">
        <v>0.19</v>
      </c>
      <c r="H4358" s="547">
        <v>1134530</v>
      </c>
      <c r="I4358" s="545" t="s">
        <v>12649</v>
      </c>
      <c r="J4358" s="545" t="s">
        <v>13296</v>
      </c>
      <c r="K4358" s="545" t="s">
        <v>13530</v>
      </c>
      <c r="L4358" s="545"/>
      <c r="M4358" s="548" t="s">
        <v>13813</v>
      </c>
      <c r="N4358" s="545" t="s">
        <v>13413</v>
      </c>
      <c r="O4358" s="545"/>
      <c r="P4358" s="549">
        <v>13720</v>
      </c>
      <c r="Q4358" s="549">
        <v>3</v>
      </c>
      <c r="R4358" s="549">
        <v>17</v>
      </c>
      <c r="S4358" s="548">
        <v>2218</v>
      </c>
      <c r="T4358" s="548"/>
      <c r="U4358" s="99"/>
    </row>
    <row r="4359" spans="1:21" ht="19.5" customHeight="1">
      <c r="A4359" s="545">
        <v>13715</v>
      </c>
      <c r="B4359" s="545" t="s">
        <v>13531</v>
      </c>
      <c r="C4359" s="545" t="s">
        <v>216</v>
      </c>
      <c r="D4359" s="546">
        <v>46052</v>
      </c>
      <c r="E4359" s="171" t="str">
        <f t="shared" si="68"/>
        <v>2026</v>
      </c>
      <c r="F4359" s="547">
        <v>37595556</v>
      </c>
      <c r="G4359" s="548">
        <v>0.19</v>
      </c>
      <c r="H4359" s="547">
        <v>31592904.199999999</v>
      </c>
      <c r="I4359" s="545" t="s">
        <v>12649</v>
      </c>
      <c r="J4359" s="545" t="s">
        <v>13307</v>
      </c>
      <c r="K4359" s="545" t="s">
        <v>17613</v>
      </c>
      <c r="L4359" s="545"/>
      <c r="M4359" s="548" t="s">
        <v>13758</v>
      </c>
      <c r="N4359" s="545" t="s">
        <v>13413</v>
      </c>
      <c r="O4359" s="545"/>
      <c r="P4359" s="549">
        <v>13721</v>
      </c>
      <c r="Q4359" s="549">
        <v>1</v>
      </c>
      <c r="R4359" s="549">
        <v>17</v>
      </c>
      <c r="S4359" s="548">
        <v>2228</v>
      </c>
      <c r="T4359" s="548"/>
      <c r="U4359" s="99"/>
    </row>
    <row r="4360" spans="1:21" ht="19.5" customHeight="1">
      <c r="A4360" s="545">
        <v>13716</v>
      </c>
      <c r="B4360" s="545" t="s">
        <v>13532</v>
      </c>
      <c r="C4360" s="545" t="s">
        <v>216</v>
      </c>
      <c r="D4360" s="546">
        <v>46052</v>
      </c>
      <c r="E4360" s="171" t="str">
        <f t="shared" si="68"/>
        <v>2026</v>
      </c>
      <c r="F4360" s="547">
        <v>185867</v>
      </c>
      <c r="G4360" s="548">
        <v>0.19</v>
      </c>
      <c r="H4360" s="547">
        <v>156190.76</v>
      </c>
      <c r="I4360" s="545" t="s">
        <v>12649</v>
      </c>
      <c r="J4360" s="545" t="s">
        <v>13307</v>
      </c>
      <c r="K4360" s="545" t="s">
        <v>13532</v>
      </c>
      <c r="L4360" s="545"/>
      <c r="M4360" s="548" t="s">
        <v>13758</v>
      </c>
      <c r="N4360" s="545" t="s">
        <v>13413</v>
      </c>
      <c r="O4360" s="545"/>
      <c r="P4360" s="549">
        <v>13722</v>
      </c>
      <c r="Q4360" s="549">
        <v>1</v>
      </c>
      <c r="R4360" s="549">
        <v>17</v>
      </c>
      <c r="S4360" s="548">
        <v>2228</v>
      </c>
      <c r="T4360" s="548"/>
      <c r="U4360" s="99"/>
    </row>
    <row r="4361" spans="1:21" ht="19.5" customHeight="1">
      <c r="A4361" s="545">
        <v>13717</v>
      </c>
      <c r="B4361" s="545" t="s">
        <v>13533</v>
      </c>
      <c r="C4361" s="545" t="s">
        <v>216</v>
      </c>
      <c r="D4361" s="546">
        <v>46052</v>
      </c>
      <c r="E4361" s="171" t="str">
        <f t="shared" si="68"/>
        <v>2026</v>
      </c>
      <c r="F4361" s="547">
        <v>1008997</v>
      </c>
      <c r="G4361" s="548">
        <v>0.19</v>
      </c>
      <c r="H4361" s="547">
        <v>847896.64</v>
      </c>
      <c r="I4361" s="545" t="s">
        <v>12663</v>
      </c>
      <c r="J4361" s="545" t="s">
        <v>13307</v>
      </c>
      <c r="K4361" s="545" t="s">
        <v>13533</v>
      </c>
      <c r="L4361" s="545"/>
      <c r="M4361" s="548" t="s">
        <v>13758</v>
      </c>
      <c r="N4361" s="545" t="s">
        <v>13413</v>
      </c>
      <c r="O4361" s="545"/>
      <c r="P4361" s="549">
        <v>13723</v>
      </c>
      <c r="Q4361" s="549">
        <v>1</v>
      </c>
      <c r="R4361" s="549">
        <v>21</v>
      </c>
      <c r="S4361" s="548">
        <v>2228</v>
      </c>
      <c r="T4361" s="548"/>
      <c r="U4361" s="99"/>
    </row>
    <row r="4362" spans="1:21" ht="19.5" customHeight="1">
      <c r="A4362" s="545">
        <v>13718</v>
      </c>
      <c r="B4362" s="545" t="s">
        <v>13534</v>
      </c>
      <c r="C4362" s="545" t="s">
        <v>216</v>
      </c>
      <c r="D4362" s="546">
        <v>46052</v>
      </c>
      <c r="E4362" s="171" t="str">
        <f t="shared" si="68"/>
        <v>2026</v>
      </c>
      <c r="F4362" s="547">
        <v>5236336</v>
      </c>
      <c r="G4362" s="548">
        <v>0.19</v>
      </c>
      <c r="H4362" s="547">
        <v>4400282.3499999996</v>
      </c>
      <c r="I4362" s="545" t="s">
        <v>12685</v>
      </c>
      <c r="J4362" s="545" t="s">
        <v>13307</v>
      </c>
      <c r="K4362" s="545" t="s">
        <v>17614</v>
      </c>
      <c r="L4362" s="545"/>
      <c r="M4362" s="548" t="s">
        <v>13758</v>
      </c>
      <c r="N4362" s="545" t="s">
        <v>13413</v>
      </c>
      <c r="O4362" s="545"/>
      <c r="P4362" s="549">
        <v>13724</v>
      </c>
      <c r="Q4362" s="549">
        <v>1</v>
      </c>
      <c r="R4362" s="549">
        <v>11</v>
      </c>
      <c r="S4362" s="548">
        <v>2228</v>
      </c>
      <c r="T4362" s="548"/>
      <c r="U4362" s="99"/>
    </row>
    <row r="4363" spans="1:21" ht="19.5" customHeight="1">
      <c r="A4363" s="545">
        <v>13719</v>
      </c>
      <c r="B4363" s="545" t="s">
        <v>13535</v>
      </c>
      <c r="C4363" s="545" t="s">
        <v>216</v>
      </c>
      <c r="D4363" s="546">
        <v>46052</v>
      </c>
      <c r="E4363" s="171" t="str">
        <f t="shared" si="68"/>
        <v>2026</v>
      </c>
      <c r="F4363" s="547">
        <v>59625</v>
      </c>
      <c r="G4363" s="548">
        <v>0.19</v>
      </c>
      <c r="H4363" s="547">
        <v>50105.04</v>
      </c>
      <c r="I4363" s="545" t="s">
        <v>12675</v>
      </c>
      <c r="J4363" s="545" t="s">
        <v>13307</v>
      </c>
      <c r="K4363" s="545" t="s">
        <v>17615</v>
      </c>
      <c r="L4363" s="545"/>
      <c r="M4363" s="548" t="s">
        <v>13758</v>
      </c>
      <c r="N4363" s="545" t="s">
        <v>13413</v>
      </c>
      <c r="O4363" s="545"/>
      <c r="P4363" s="549">
        <v>13725</v>
      </c>
      <c r="Q4363" s="549">
        <v>1</v>
      </c>
      <c r="R4363" s="549">
        <v>15</v>
      </c>
      <c r="S4363" s="548">
        <v>2228</v>
      </c>
      <c r="T4363" s="548"/>
      <c r="U4363" s="99"/>
    </row>
    <row r="4364" spans="1:21" ht="19.5" customHeight="1">
      <c r="A4364" s="545">
        <v>13720</v>
      </c>
      <c r="B4364" s="545" t="s">
        <v>13536</v>
      </c>
      <c r="C4364" s="545" t="s">
        <v>216</v>
      </c>
      <c r="D4364" s="546">
        <v>45527</v>
      </c>
      <c r="E4364" s="171" t="str">
        <f t="shared" si="68"/>
        <v>2024</v>
      </c>
      <c r="F4364" s="547">
        <v>26210.94</v>
      </c>
      <c r="G4364" s="548">
        <v>0.19</v>
      </c>
      <c r="H4364" s="547">
        <v>22026</v>
      </c>
      <c r="I4364" s="545" t="s">
        <v>12646</v>
      </c>
      <c r="J4364" s="545" t="s">
        <v>13298</v>
      </c>
      <c r="K4364" s="545" t="s">
        <v>17616</v>
      </c>
      <c r="L4364" s="545"/>
      <c r="M4364" s="548" t="s">
        <v>13813</v>
      </c>
      <c r="N4364" s="545" t="s">
        <v>13413</v>
      </c>
      <c r="O4364" s="545"/>
      <c r="P4364" s="549">
        <v>13726</v>
      </c>
      <c r="Q4364" s="549">
        <v>3</v>
      </c>
      <c r="R4364" s="549">
        <v>65</v>
      </c>
      <c r="S4364" s="548">
        <v>1012</v>
      </c>
      <c r="T4364" s="548"/>
      <c r="U4364" s="99"/>
    </row>
    <row r="4365" spans="1:21" ht="19.5" customHeight="1">
      <c r="A4365" s="545">
        <v>13721</v>
      </c>
      <c r="B4365" s="545" t="s">
        <v>13537</v>
      </c>
      <c r="C4365" s="545" t="s">
        <v>216</v>
      </c>
      <c r="D4365" s="546">
        <v>46052</v>
      </c>
      <c r="E4365" s="171" t="str">
        <f t="shared" si="68"/>
        <v>2026</v>
      </c>
      <c r="F4365" s="547">
        <v>4967809</v>
      </c>
      <c r="G4365" s="548">
        <v>0.19</v>
      </c>
      <c r="H4365" s="547">
        <v>4174629.41</v>
      </c>
      <c r="I4365" s="545" t="s">
        <v>12683</v>
      </c>
      <c r="J4365" s="545" t="s">
        <v>13307</v>
      </c>
      <c r="K4365" s="545" t="s">
        <v>13537</v>
      </c>
      <c r="L4365" s="545"/>
      <c r="M4365" s="548" t="s">
        <v>13758</v>
      </c>
      <c r="N4365" s="545" t="s">
        <v>13413</v>
      </c>
      <c r="O4365" s="545"/>
      <c r="P4365" s="549">
        <v>13727</v>
      </c>
      <c r="Q4365" s="549">
        <v>1</v>
      </c>
      <c r="R4365" s="549">
        <v>18</v>
      </c>
      <c r="S4365" s="548">
        <v>2228</v>
      </c>
      <c r="T4365" s="548"/>
      <c r="U4365" s="99"/>
    </row>
    <row r="4366" spans="1:21" ht="19.5" customHeight="1">
      <c r="A4366" s="545">
        <v>13722</v>
      </c>
      <c r="B4366" s="545" t="s">
        <v>13538</v>
      </c>
      <c r="C4366" s="545" t="s">
        <v>221</v>
      </c>
      <c r="D4366" s="546">
        <v>46052</v>
      </c>
      <c r="E4366" s="171" t="str">
        <f t="shared" si="68"/>
        <v>2026</v>
      </c>
      <c r="F4366" s="547">
        <v>35749</v>
      </c>
      <c r="G4366" s="548">
        <v>0.19</v>
      </c>
      <c r="H4366" s="547">
        <v>30041.18</v>
      </c>
      <c r="I4366" s="545" t="s">
        <v>12668</v>
      </c>
      <c r="J4366" s="545" t="s">
        <v>13307</v>
      </c>
      <c r="K4366" s="545" t="s">
        <v>13538</v>
      </c>
      <c r="L4366" s="545"/>
      <c r="M4366" s="548" t="s">
        <v>13758</v>
      </c>
      <c r="N4366" s="545" t="s">
        <v>13413</v>
      </c>
      <c r="O4366" s="545"/>
      <c r="P4366" s="549">
        <v>13728</v>
      </c>
      <c r="Q4366" s="549">
        <v>1</v>
      </c>
      <c r="R4366" s="549">
        <v>7</v>
      </c>
      <c r="S4366" s="548">
        <v>2228</v>
      </c>
      <c r="T4366" s="548"/>
      <c r="U4366" s="99"/>
    </row>
    <row r="4367" spans="1:21" ht="19.5" customHeight="1">
      <c r="A4367" s="545">
        <v>13723</v>
      </c>
      <c r="B4367" s="545" t="s">
        <v>13539</v>
      </c>
      <c r="C4367" s="545" t="s">
        <v>221</v>
      </c>
      <c r="D4367" s="546">
        <v>46052</v>
      </c>
      <c r="E4367" s="171" t="str">
        <f t="shared" si="68"/>
        <v>2026</v>
      </c>
      <c r="F4367" s="547">
        <v>44030</v>
      </c>
      <c r="G4367" s="548">
        <v>0.19</v>
      </c>
      <c r="H4367" s="547">
        <v>37000</v>
      </c>
      <c r="I4367" s="545" t="s">
        <v>12645</v>
      </c>
      <c r="J4367" s="545" t="s">
        <v>13307</v>
      </c>
      <c r="K4367" s="545" t="s">
        <v>13539</v>
      </c>
      <c r="L4367" s="545"/>
      <c r="M4367" s="548" t="s">
        <v>13758</v>
      </c>
      <c r="N4367" s="545" t="s">
        <v>13413</v>
      </c>
      <c r="O4367" s="545"/>
      <c r="P4367" s="549">
        <v>13729</v>
      </c>
      <c r="Q4367" s="549">
        <v>1</v>
      </c>
      <c r="R4367" s="549">
        <v>12</v>
      </c>
      <c r="S4367" s="548">
        <v>2228</v>
      </c>
      <c r="T4367" s="548"/>
      <c r="U4367" s="99"/>
    </row>
    <row r="4368" spans="1:21" ht="19.5" customHeight="1">
      <c r="A4368" s="545">
        <v>13724</v>
      </c>
      <c r="B4368" s="545" t="s">
        <v>13540</v>
      </c>
      <c r="C4368" s="545" t="s">
        <v>216</v>
      </c>
      <c r="D4368" s="546">
        <v>45527</v>
      </c>
      <c r="E4368" s="171" t="str">
        <f t="shared" si="68"/>
        <v>2024</v>
      </c>
      <c r="F4368" s="547">
        <v>1974041.02</v>
      </c>
      <c r="G4368" s="548">
        <v>0.19</v>
      </c>
      <c r="H4368" s="547">
        <v>1658858</v>
      </c>
      <c r="I4368" s="545" t="s">
        <v>12693</v>
      </c>
      <c r="J4368" s="545" t="s">
        <v>13298</v>
      </c>
      <c r="K4368" s="545" t="s">
        <v>17617</v>
      </c>
      <c r="L4368" s="545"/>
      <c r="M4368" s="548" t="s">
        <v>13813</v>
      </c>
      <c r="N4368" s="545" t="s">
        <v>13413</v>
      </c>
      <c r="O4368" s="545"/>
      <c r="P4368" s="549">
        <v>13730</v>
      </c>
      <c r="Q4368" s="549">
        <v>3</v>
      </c>
      <c r="R4368" s="549">
        <v>102</v>
      </c>
      <c r="S4368" s="548">
        <v>1012</v>
      </c>
      <c r="T4368" s="548"/>
      <c r="U4368" s="99"/>
    </row>
    <row r="4369" spans="1:21" ht="19.5" customHeight="1">
      <c r="A4369" s="545">
        <v>13725</v>
      </c>
      <c r="B4369" s="545" t="s">
        <v>13541</v>
      </c>
      <c r="C4369" s="545" t="s">
        <v>216</v>
      </c>
      <c r="D4369" s="546">
        <v>45527</v>
      </c>
      <c r="E4369" s="171" t="str">
        <f t="shared" si="68"/>
        <v>2024</v>
      </c>
      <c r="F4369" s="547">
        <v>5722290</v>
      </c>
      <c r="G4369" s="548">
        <v>0</v>
      </c>
      <c r="H4369" s="547">
        <v>5722290</v>
      </c>
      <c r="I4369" s="545" t="s">
        <v>12762</v>
      </c>
      <c r="J4369" s="545" t="s">
        <v>13298</v>
      </c>
      <c r="K4369" s="545" t="s">
        <v>13541</v>
      </c>
      <c r="L4369" s="545" t="s">
        <v>17618</v>
      </c>
      <c r="M4369" s="548" t="s">
        <v>13813</v>
      </c>
      <c r="N4369" s="545" t="s">
        <v>13413</v>
      </c>
      <c r="O4369" s="545"/>
      <c r="P4369" s="549">
        <v>13731</v>
      </c>
      <c r="Q4369" s="549">
        <v>3</v>
      </c>
      <c r="R4369" s="549">
        <v>8</v>
      </c>
      <c r="S4369" s="548">
        <v>1012</v>
      </c>
      <c r="T4369" s="548"/>
      <c r="U4369" s="99"/>
    </row>
    <row r="4370" spans="1:21" ht="19.5" customHeight="1">
      <c r="A4370" s="545">
        <v>13726</v>
      </c>
      <c r="B4370" s="545" t="s">
        <v>13542</v>
      </c>
      <c r="C4370" s="545" t="s">
        <v>216</v>
      </c>
      <c r="D4370" s="546">
        <v>46052</v>
      </c>
      <c r="E4370" s="171" t="str">
        <f t="shared" si="68"/>
        <v>2026</v>
      </c>
      <c r="F4370" s="547">
        <v>1002052</v>
      </c>
      <c r="G4370" s="548">
        <v>0.19</v>
      </c>
      <c r="H4370" s="547">
        <v>842060.5</v>
      </c>
      <c r="I4370" s="545" t="s">
        <v>12656</v>
      </c>
      <c r="J4370" s="545" t="s">
        <v>13307</v>
      </c>
      <c r="K4370" s="545" t="s">
        <v>13542</v>
      </c>
      <c r="L4370" s="545"/>
      <c r="M4370" s="548" t="s">
        <v>13758</v>
      </c>
      <c r="N4370" s="545" t="s">
        <v>13413</v>
      </c>
      <c r="O4370" s="545"/>
      <c r="P4370" s="549">
        <v>13732</v>
      </c>
      <c r="Q4370" s="549">
        <v>1</v>
      </c>
      <c r="R4370" s="549">
        <v>119</v>
      </c>
      <c r="S4370" s="548">
        <v>2228</v>
      </c>
      <c r="T4370" s="548"/>
      <c r="U4370" s="99"/>
    </row>
    <row r="4371" spans="1:21" ht="19.5" customHeight="1">
      <c r="A4371" s="545">
        <v>13727</v>
      </c>
      <c r="B4371" s="545" t="s">
        <v>13543</v>
      </c>
      <c r="C4371" s="545" t="s">
        <v>216</v>
      </c>
      <c r="D4371" s="546">
        <v>46052</v>
      </c>
      <c r="E4371" s="171" t="str">
        <f t="shared" si="68"/>
        <v>2026</v>
      </c>
      <c r="F4371" s="547">
        <v>1673022</v>
      </c>
      <c r="G4371" s="548">
        <v>0.19</v>
      </c>
      <c r="H4371" s="547">
        <v>1405900.84</v>
      </c>
      <c r="I4371" s="545" t="s">
        <v>12686</v>
      </c>
      <c r="J4371" s="545" t="s">
        <v>13307</v>
      </c>
      <c r="K4371" s="545" t="s">
        <v>17619</v>
      </c>
      <c r="L4371" s="545"/>
      <c r="M4371" s="548" t="s">
        <v>13758</v>
      </c>
      <c r="N4371" s="545" t="s">
        <v>13413</v>
      </c>
      <c r="O4371" s="545"/>
      <c r="P4371" s="549">
        <v>13733</v>
      </c>
      <c r="Q4371" s="549">
        <v>1</v>
      </c>
      <c r="R4371" s="549">
        <v>131</v>
      </c>
      <c r="S4371" s="548">
        <v>2228</v>
      </c>
      <c r="T4371" s="548"/>
      <c r="U4371" s="99"/>
    </row>
    <row r="4372" spans="1:21" ht="19.5" customHeight="1">
      <c r="A4372" s="545">
        <v>13728</v>
      </c>
      <c r="B4372" s="545" t="s">
        <v>13544</v>
      </c>
      <c r="C4372" s="545" t="s">
        <v>216</v>
      </c>
      <c r="D4372" s="546">
        <v>46052</v>
      </c>
      <c r="E4372" s="171" t="str">
        <f t="shared" si="68"/>
        <v>2026</v>
      </c>
      <c r="F4372" s="547">
        <v>5531143</v>
      </c>
      <c r="G4372" s="548">
        <v>0.19</v>
      </c>
      <c r="H4372" s="547">
        <v>4648019.33</v>
      </c>
      <c r="I4372" s="545" t="s">
        <v>12686</v>
      </c>
      <c r="J4372" s="545" t="s">
        <v>13307</v>
      </c>
      <c r="K4372" s="545" t="s">
        <v>17620</v>
      </c>
      <c r="L4372" s="545"/>
      <c r="M4372" s="548" t="s">
        <v>13758</v>
      </c>
      <c r="N4372" s="545" t="s">
        <v>13413</v>
      </c>
      <c r="O4372" s="545"/>
      <c r="P4372" s="549">
        <v>13734</v>
      </c>
      <c r="Q4372" s="549">
        <v>1</v>
      </c>
      <c r="R4372" s="549">
        <v>131</v>
      </c>
      <c r="S4372" s="548">
        <v>2228</v>
      </c>
      <c r="T4372" s="548"/>
      <c r="U4372" s="99"/>
    </row>
    <row r="4373" spans="1:21" ht="19.5" customHeight="1">
      <c r="A4373" s="545">
        <v>13729</v>
      </c>
      <c r="B4373" s="545" t="s">
        <v>13545</v>
      </c>
      <c r="C4373" s="545" t="s">
        <v>216</v>
      </c>
      <c r="D4373" s="546">
        <v>46052</v>
      </c>
      <c r="E4373" s="171" t="str">
        <f t="shared" si="68"/>
        <v>2026</v>
      </c>
      <c r="F4373" s="547">
        <v>1035033</v>
      </c>
      <c r="G4373" s="548">
        <v>0.19</v>
      </c>
      <c r="H4373" s="547">
        <v>869775.63</v>
      </c>
      <c r="I4373" s="545" t="s">
        <v>12758</v>
      </c>
      <c r="J4373" s="545" t="s">
        <v>13307</v>
      </c>
      <c r="K4373" s="545" t="s">
        <v>17621</v>
      </c>
      <c r="L4373" s="545"/>
      <c r="M4373" s="548" t="s">
        <v>13758</v>
      </c>
      <c r="N4373" s="545" t="s">
        <v>13413</v>
      </c>
      <c r="O4373" s="545"/>
      <c r="P4373" s="549">
        <v>13752</v>
      </c>
      <c r="Q4373" s="549">
        <v>1</v>
      </c>
      <c r="R4373" s="549">
        <v>164</v>
      </c>
      <c r="S4373" s="548">
        <v>2228</v>
      </c>
      <c r="T4373" s="548"/>
      <c r="U4373" s="99"/>
    </row>
    <row r="4374" spans="1:21" ht="19.5" customHeight="1">
      <c r="A4374" s="545">
        <v>13730</v>
      </c>
      <c r="B4374" s="545" t="s">
        <v>13546</v>
      </c>
      <c r="C4374" s="545" t="s">
        <v>216</v>
      </c>
      <c r="D4374" s="546">
        <v>46052</v>
      </c>
      <c r="E4374" s="171" t="str">
        <f t="shared" si="68"/>
        <v>2026</v>
      </c>
      <c r="F4374" s="547">
        <v>1914812</v>
      </c>
      <c r="G4374" s="548">
        <v>0.19</v>
      </c>
      <c r="H4374" s="547">
        <v>1609085.71</v>
      </c>
      <c r="I4374" s="545" t="s">
        <v>12758</v>
      </c>
      <c r="J4374" s="545" t="s">
        <v>13307</v>
      </c>
      <c r="K4374" s="545" t="s">
        <v>17622</v>
      </c>
      <c r="L4374" s="545"/>
      <c r="M4374" s="548" t="s">
        <v>13758</v>
      </c>
      <c r="N4374" s="545" t="s">
        <v>13413</v>
      </c>
      <c r="O4374" s="545"/>
      <c r="P4374" s="549">
        <v>13736</v>
      </c>
      <c r="Q4374" s="549">
        <v>1</v>
      </c>
      <c r="R4374" s="549">
        <v>164</v>
      </c>
      <c r="S4374" s="548">
        <v>2228</v>
      </c>
      <c r="T4374" s="548"/>
      <c r="U4374" s="99"/>
    </row>
    <row r="4375" spans="1:21" ht="19.5" customHeight="1">
      <c r="A4375" s="545">
        <v>13731</v>
      </c>
      <c r="B4375" s="545" t="s">
        <v>13547</v>
      </c>
      <c r="C4375" s="545" t="s">
        <v>216</v>
      </c>
      <c r="D4375" s="546">
        <v>46052</v>
      </c>
      <c r="E4375" s="171" t="str">
        <f t="shared" si="68"/>
        <v>2026</v>
      </c>
      <c r="F4375" s="547">
        <v>151933</v>
      </c>
      <c r="G4375" s="548">
        <v>0.19</v>
      </c>
      <c r="H4375" s="547">
        <v>127674.79</v>
      </c>
      <c r="I4375" s="545" t="s">
        <v>12758</v>
      </c>
      <c r="J4375" s="545" t="s">
        <v>13307</v>
      </c>
      <c r="K4375" s="545" t="s">
        <v>17623</v>
      </c>
      <c r="L4375" s="545"/>
      <c r="M4375" s="548" t="s">
        <v>13758</v>
      </c>
      <c r="N4375" s="545" t="s">
        <v>13413</v>
      </c>
      <c r="O4375" s="545" t="s">
        <v>17624</v>
      </c>
      <c r="P4375" s="549">
        <v>13737</v>
      </c>
      <c r="Q4375" s="549">
        <v>1</v>
      </c>
      <c r="R4375" s="549">
        <v>164</v>
      </c>
      <c r="S4375" s="548">
        <v>2228</v>
      </c>
      <c r="T4375" s="548"/>
      <c r="U4375" s="99"/>
    </row>
    <row r="4376" spans="1:21" ht="19.5" customHeight="1">
      <c r="A4376" s="545">
        <v>13732</v>
      </c>
      <c r="B4376" s="545" t="s">
        <v>13548</v>
      </c>
      <c r="C4376" s="545" t="s">
        <v>216</v>
      </c>
      <c r="D4376" s="546">
        <v>46052</v>
      </c>
      <c r="E4376" s="171" t="str">
        <f t="shared" si="68"/>
        <v>2026</v>
      </c>
      <c r="F4376" s="547">
        <v>19095718</v>
      </c>
      <c r="G4376" s="548">
        <v>0.19</v>
      </c>
      <c r="H4376" s="547">
        <v>16046821.85</v>
      </c>
      <c r="I4376" s="545" t="s">
        <v>12758</v>
      </c>
      <c r="J4376" s="545" t="s">
        <v>13307</v>
      </c>
      <c r="K4376" s="545" t="s">
        <v>17625</v>
      </c>
      <c r="L4376" s="545"/>
      <c r="M4376" s="548" t="s">
        <v>13758</v>
      </c>
      <c r="N4376" s="545" t="s">
        <v>13413</v>
      </c>
      <c r="O4376" s="545" t="s">
        <v>17626</v>
      </c>
      <c r="P4376" s="549">
        <v>13738</v>
      </c>
      <c r="Q4376" s="549">
        <v>1</v>
      </c>
      <c r="R4376" s="549">
        <v>164</v>
      </c>
      <c r="S4376" s="548">
        <v>2228</v>
      </c>
      <c r="T4376" s="548"/>
      <c r="U4376" s="99"/>
    </row>
    <row r="4377" spans="1:21" ht="19.5" customHeight="1">
      <c r="A4377" s="545">
        <v>13733</v>
      </c>
      <c r="B4377" s="545" t="s">
        <v>13549</v>
      </c>
      <c r="C4377" s="545" t="s">
        <v>216</v>
      </c>
      <c r="D4377" s="546">
        <v>46052</v>
      </c>
      <c r="E4377" s="171" t="str">
        <f t="shared" si="68"/>
        <v>2026</v>
      </c>
      <c r="F4377" s="547">
        <v>461775</v>
      </c>
      <c r="G4377" s="548">
        <v>0.19</v>
      </c>
      <c r="H4377" s="547">
        <v>388046.22</v>
      </c>
      <c r="I4377" s="545" t="s">
        <v>12758</v>
      </c>
      <c r="J4377" s="545" t="s">
        <v>13307</v>
      </c>
      <c r="K4377" s="545" t="s">
        <v>17627</v>
      </c>
      <c r="L4377" s="545"/>
      <c r="M4377" s="548" t="s">
        <v>13758</v>
      </c>
      <c r="N4377" s="545" t="s">
        <v>13413</v>
      </c>
      <c r="O4377" s="545" t="s">
        <v>17628</v>
      </c>
      <c r="P4377" s="549">
        <v>13739</v>
      </c>
      <c r="Q4377" s="549">
        <v>1</v>
      </c>
      <c r="R4377" s="549">
        <v>164</v>
      </c>
      <c r="S4377" s="548">
        <v>2228</v>
      </c>
      <c r="T4377" s="548"/>
      <c r="U4377" s="99"/>
    </row>
    <row r="4378" spans="1:21" ht="19.5" customHeight="1">
      <c r="A4378" s="545">
        <v>13734</v>
      </c>
      <c r="B4378" s="545" t="s">
        <v>13550</v>
      </c>
      <c r="C4378" s="545" t="s">
        <v>216</v>
      </c>
      <c r="D4378" s="546">
        <v>46052</v>
      </c>
      <c r="E4378" s="171" t="str">
        <f t="shared" si="68"/>
        <v>2026</v>
      </c>
      <c r="F4378" s="547">
        <v>8797785</v>
      </c>
      <c r="G4378" s="548">
        <v>0.19</v>
      </c>
      <c r="H4378" s="547">
        <v>7393096.6399999997</v>
      </c>
      <c r="I4378" s="545" t="s">
        <v>12758</v>
      </c>
      <c r="J4378" s="545" t="s">
        <v>13307</v>
      </c>
      <c r="K4378" s="545" t="s">
        <v>17629</v>
      </c>
      <c r="L4378" s="545"/>
      <c r="M4378" s="548" t="s">
        <v>13758</v>
      </c>
      <c r="N4378" s="545" t="s">
        <v>13413</v>
      </c>
      <c r="O4378" s="545" t="s">
        <v>17630</v>
      </c>
      <c r="P4378" s="549">
        <v>13740</v>
      </c>
      <c r="Q4378" s="549">
        <v>1</v>
      </c>
      <c r="R4378" s="549">
        <v>164</v>
      </c>
      <c r="S4378" s="548">
        <v>2228</v>
      </c>
      <c r="T4378" s="548"/>
      <c r="U4378" s="99"/>
    </row>
    <row r="4379" spans="1:21" ht="19.5" customHeight="1">
      <c r="A4379" s="545">
        <v>13735</v>
      </c>
      <c r="B4379" s="545" t="s">
        <v>13551</v>
      </c>
      <c r="C4379" s="545" t="s">
        <v>4552</v>
      </c>
      <c r="D4379" s="546">
        <v>46052</v>
      </c>
      <c r="E4379" s="171" t="str">
        <f t="shared" si="68"/>
        <v>2026</v>
      </c>
      <c r="F4379" s="547">
        <v>9574060</v>
      </c>
      <c r="G4379" s="548">
        <v>0.19</v>
      </c>
      <c r="H4379" s="547">
        <v>8045428.5700000003</v>
      </c>
      <c r="I4379" s="545" t="s">
        <v>12638</v>
      </c>
      <c r="J4379" s="545" t="s">
        <v>13307</v>
      </c>
      <c r="K4379" s="545" t="s">
        <v>17631</v>
      </c>
      <c r="L4379" s="545"/>
      <c r="M4379" s="548" t="s">
        <v>13758</v>
      </c>
      <c r="N4379" s="545" t="s">
        <v>13413</v>
      </c>
      <c r="O4379" s="545" t="s">
        <v>17632</v>
      </c>
      <c r="P4379" s="549">
        <v>13741</v>
      </c>
      <c r="Q4379" s="549">
        <v>1</v>
      </c>
      <c r="R4379" s="549">
        <v>63</v>
      </c>
      <c r="S4379" s="548">
        <v>2228</v>
      </c>
      <c r="T4379" s="548"/>
      <c r="U4379" s="99"/>
    </row>
    <row r="4380" spans="1:21" ht="19.5" customHeight="1">
      <c r="A4380" s="545">
        <v>13736</v>
      </c>
      <c r="B4380" s="545" t="s">
        <v>13552</v>
      </c>
      <c r="C4380" s="545" t="s">
        <v>216</v>
      </c>
      <c r="D4380" s="546">
        <v>46052</v>
      </c>
      <c r="E4380" s="171" t="str">
        <f t="shared" si="68"/>
        <v>2026</v>
      </c>
      <c r="F4380" s="547">
        <v>7503993</v>
      </c>
      <c r="G4380" s="548">
        <v>0.19</v>
      </c>
      <c r="H4380" s="547">
        <v>6305876.4699999997</v>
      </c>
      <c r="I4380" s="545" t="s">
        <v>12758</v>
      </c>
      <c r="J4380" s="545" t="s">
        <v>13307</v>
      </c>
      <c r="K4380" s="545" t="s">
        <v>17633</v>
      </c>
      <c r="L4380" s="545"/>
      <c r="M4380" s="548" t="s">
        <v>13758</v>
      </c>
      <c r="N4380" s="545" t="s">
        <v>13413</v>
      </c>
      <c r="O4380" s="545" t="s">
        <v>17634</v>
      </c>
      <c r="P4380" s="549">
        <v>13742</v>
      </c>
      <c r="Q4380" s="549">
        <v>1</v>
      </c>
      <c r="R4380" s="549">
        <v>164</v>
      </c>
      <c r="S4380" s="548">
        <v>2228</v>
      </c>
      <c r="T4380" s="548"/>
      <c r="U4380" s="99"/>
    </row>
    <row r="4381" spans="1:21" ht="19.5" customHeight="1">
      <c r="A4381" s="545">
        <v>13737</v>
      </c>
      <c r="B4381" s="545" t="s">
        <v>13553</v>
      </c>
      <c r="C4381" s="545" t="s">
        <v>216</v>
      </c>
      <c r="D4381" s="546">
        <v>46052</v>
      </c>
      <c r="E4381" s="171" t="str">
        <f t="shared" si="68"/>
        <v>2026</v>
      </c>
      <c r="F4381" s="547">
        <v>9444725</v>
      </c>
      <c r="G4381" s="548">
        <v>0.19</v>
      </c>
      <c r="H4381" s="547">
        <v>7936743.7000000002</v>
      </c>
      <c r="I4381" s="545" t="s">
        <v>12758</v>
      </c>
      <c r="J4381" s="545" t="s">
        <v>13307</v>
      </c>
      <c r="K4381" s="545" t="s">
        <v>17635</v>
      </c>
      <c r="L4381" s="545"/>
      <c r="M4381" s="548" t="s">
        <v>13758</v>
      </c>
      <c r="N4381" s="545" t="s">
        <v>13413</v>
      </c>
      <c r="O4381" s="545" t="s">
        <v>17634</v>
      </c>
      <c r="P4381" s="549">
        <v>13743</v>
      </c>
      <c r="Q4381" s="549">
        <v>1</v>
      </c>
      <c r="R4381" s="549">
        <v>164</v>
      </c>
      <c r="S4381" s="548">
        <v>2228</v>
      </c>
      <c r="T4381" s="548"/>
      <c r="U4381" s="99"/>
    </row>
    <row r="4382" spans="1:21" ht="19.5" customHeight="1">
      <c r="A4382" s="545">
        <v>13738</v>
      </c>
      <c r="B4382" s="545" t="s">
        <v>13554</v>
      </c>
      <c r="C4382" s="545" t="s">
        <v>4552</v>
      </c>
      <c r="D4382" s="546">
        <v>46052</v>
      </c>
      <c r="E4382" s="171" t="str">
        <f t="shared" si="68"/>
        <v>2026</v>
      </c>
      <c r="F4382" s="547">
        <v>10231797</v>
      </c>
      <c r="G4382" s="548">
        <v>0.19</v>
      </c>
      <c r="H4382" s="547">
        <v>8598148.7400000002</v>
      </c>
      <c r="I4382" s="545" t="s">
        <v>12758</v>
      </c>
      <c r="J4382" s="545" t="s">
        <v>13307</v>
      </c>
      <c r="K4382" s="545" t="s">
        <v>17636</v>
      </c>
      <c r="L4382" s="545"/>
      <c r="M4382" s="548" t="s">
        <v>13758</v>
      </c>
      <c r="N4382" s="545" t="s">
        <v>13413</v>
      </c>
      <c r="O4382" s="545" t="s">
        <v>17634</v>
      </c>
      <c r="P4382" s="549">
        <v>13744</v>
      </c>
      <c r="Q4382" s="549">
        <v>1</v>
      </c>
      <c r="R4382" s="549">
        <v>164</v>
      </c>
      <c r="S4382" s="548">
        <v>2228</v>
      </c>
      <c r="T4382" s="548"/>
      <c r="U4382" s="99"/>
    </row>
    <row r="4383" spans="1:21" ht="19.5" customHeight="1">
      <c r="A4383" s="545">
        <v>13739</v>
      </c>
      <c r="B4383" s="545" t="s">
        <v>13555</v>
      </c>
      <c r="C4383" s="545" t="s">
        <v>216</v>
      </c>
      <c r="D4383" s="546">
        <v>46052</v>
      </c>
      <c r="E4383" s="171" t="str">
        <f t="shared" si="68"/>
        <v>2026</v>
      </c>
      <c r="F4383" s="547">
        <v>5874798</v>
      </c>
      <c r="G4383" s="548">
        <v>0.19</v>
      </c>
      <c r="H4383" s="547">
        <v>4936805.04</v>
      </c>
      <c r="I4383" s="545" t="s">
        <v>12758</v>
      </c>
      <c r="J4383" s="545" t="s">
        <v>13307</v>
      </c>
      <c r="K4383" s="545" t="s">
        <v>17637</v>
      </c>
      <c r="L4383" s="545"/>
      <c r="M4383" s="548" t="s">
        <v>13758</v>
      </c>
      <c r="N4383" s="545" t="s">
        <v>13413</v>
      </c>
      <c r="O4383" s="545" t="s">
        <v>17638</v>
      </c>
      <c r="P4383" s="549">
        <v>13745</v>
      </c>
      <c r="Q4383" s="549">
        <v>1</v>
      </c>
      <c r="R4383" s="549">
        <v>164</v>
      </c>
      <c r="S4383" s="548">
        <v>2228</v>
      </c>
      <c r="T4383" s="548"/>
      <c r="U4383" s="99"/>
    </row>
    <row r="4384" spans="1:21" ht="19.5" customHeight="1">
      <c r="A4384" s="545">
        <v>13740</v>
      </c>
      <c r="B4384" s="545" t="s">
        <v>13556</v>
      </c>
      <c r="C4384" s="545" t="s">
        <v>216</v>
      </c>
      <c r="D4384" s="546">
        <v>46052</v>
      </c>
      <c r="E4384" s="171" t="str">
        <f t="shared" si="68"/>
        <v>2026</v>
      </c>
      <c r="F4384" s="547">
        <v>9798093</v>
      </c>
      <c r="G4384" s="548">
        <v>0.19</v>
      </c>
      <c r="H4384" s="547">
        <v>8233691.5999999996</v>
      </c>
      <c r="I4384" s="545" t="s">
        <v>12758</v>
      </c>
      <c r="J4384" s="545" t="s">
        <v>13307</v>
      </c>
      <c r="K4384" s="545" t="s">
        <v>17639</v>
      </c>
      <c r="L4384" s="545"/>
      <c r="M4384" s="548" t="s">
        <v>13758</v>
      </c>
      <c r="N4384" s="545" t="s">
        <v>13413</v>
      </c>
      <c r="O4384" s="545"/>
      <c r="P4384" s="549">
        <v>13746</v>
      </c>
      <c r="Q4384" s="549">
        <v>1</v>
      </c>
      <c r="R4384" s="549">
        <v>164</v>
      </c>
      <c r="S4384" s="548">
        <v>2228</v>
      </c>
      <c r="T4384" s="548"/>
      <c r="U4384" s="99"/>
    </row>
    <row r="4385" spans="1:21" ht="19.5" customHeight="1">
      <c r="A4385" s="545">
        <v>13741</v>
      </c>
      <c r="B4385" s="545" t="s">
        <v>13557</v>
      </c>
      <c r="C4385" s="545" t="s">
        <v>216</v>
      </c>
      <c r="D4385" s="546"/>
      <c r="E4385" s="171" t="str">
        <f t="shared" si="68"/>
        <v>1900</v>
      </c>
      <c r="F4385" s="547">
        <v>0</v>
      </c>
      <c r="G4385" s="548">
        <v>0</v>
      </c>
      <c r="H4385" s="547">
        <v>0</v>
      </c>
      <c r="I4385" s="545" t="s">
        <v>12758</v>
      </c>
      <c r="J4385" s="545"/>
      <c r="K4385" s="545" t="s">
        <v>17640</v>
      </c>
      <c r="L4385" s="545"/>
      <c r="M4385" s="548" t="s">
        <v>13758</v>
      </c>
      <c r="N4385" s="545" t="s">
        <v>13413</v>
      </c>
      <c r="O4385" s="545"/>
      <c r="P4385" s="549">
        <v>13747</v>
      </c>
      <c r="Q4385" s="549">
        <v>1</v>
      </c>
      <c r="R4385" s="549">
        <v>164</v>
      </c>
      <c r="S4385" s="548"/>
      <c r="T4385" s="548"/>
      <c r="U4385" s="99"/>
    </row>
    <row r="4386" spans="1:21" ht="19.5" customHeight="1">
      <c r="A4386" s="545">
        <v>13742</v>
      </c>
      <c r="B4386" s="545" t="s">
        <v>13558</v>
      </c>
      <c r="C4386" s="545" t="s">
        <v>221</v>
      </c>
      <c r="D4386" s="546"/>
      <c r="E4386" s="171" t="str">
        <f t="shared" si="68"/>
        <v>1900</v>
      </c>
      <c r="F4386" s="547">
        <v>0</v>
      </c>
      <c r="G4386" s="548">
        <v>0</v>
      </c>
      <c r="H4386" s="547">
        <v>0</v>
      </c>
      <c r="I4386" s="545" t="s">
        <v>12726</v>
      </c>
      <c r="J4386" s="545"/>
      <c r="K4386" s="545" t="s">
        <v>17641</v>
      </c>
      <c r="L4386" s="545"/>
      <c r="M4386" s="548" t="s">
        <v>13758</v>
      </c>
      <c r="N4386" s="545" t="s">
        <v>13413</v>
      </c>
      <c r="O4386" s="545"/>
      <c r="P4386" s="549">
        <v>13748</v>
      </c>
      <c r="Q4386" s="549">
        <v>1</v>
      </c>
      <c r="R4386" s="549">
        <v>49</v>
      </c>
      <c r="S4386" s="548"/>
      <c r="T4386" s="548"/>
      <c r="U4386" s="99"/>
    </row>
    <row r="4387" spans="1:21" ht="19.5" customHeight="1">
      <c r="A4387" s="545">
        <v>13743</v>
      </c>
      <c r="B4387" s="545" t="s">
        <v>13559</v>
      </c>
      <c r="C4387" s="545" t="s">
        <v>216</v>
      </c>
      <c r="D4387" s="546">
        <v>46052</v>
      </c>
      <c r="E4387" s="171" t="str">
        <f t="shared" si="68"/>
        <v>2026</v>
      </c>
      <c r="F4387" s="547">
        <v>2328826</v>
      </c>
      <c r="G4387" s="548">
        <v>0.19</v>
      </c>
      <c r="H4387" s="547">
        <v>1956996.64</v>
      </c>
      <c r="I4387" s="545" t="s">
        <v>12685</v>
      </c>
      <c r="J4387" s="545" t="s">
        <v>13307</v>
      </c>
      <c r="K4387" s="545"/>
      <c r="L4387" s="545"/>
      <c r="M4387" s="548" t="s">
        <v>13758</v>
      </c>
      <c r="N4387" s="545" t="s">
        <v>13413</v>
      </c>
      <c r="O4387" s="545"/>
      <c r="P4387" s="549">
        <v>13749</v>
      </c>
      <c r="Q4387" s="549">
        <v>1</v>
      </c>
      <c r="R4387" s="549">
        <v>11</v>
      </c>
      <c r="S4387" s="548">
        <v>2228</v>
      </c>
      <c r="T4387" s="548"/>
      <c r="U4387" s="99"/>
    </row>
    <row r="4388" spans="1:21" ht="19.5" customHeight="1">
      <c r="A4388" s="545">
        <v>13744</v>
      </c>
      <c r="B4388" s="545" t="s">
        <v>13560</v>
      </c>
      <c r="C4388" s="545" t="s">
        <v>4552</v>
      </c>
      <c r="D4388" s="546">
        <v>46052</v>
      </c>
      <c r="E4388" s="171" t="str">
        <f t="shared" si="68"/>
        <v>2026</v>
      </c>
      <c r="F4388" s="547">
        <v>1159755</v>
      </c>
      <c r="G4388" s="548">
        <v>0.19</v>
      </c>
      <c r="H4388" s="547">
        <v>974584.03</v>
      </c>
      <c r="I4388" s="545" t="s">
        <v>12758</v>
      </c>
      <c r="J4388" s="545" t="s">
        <v>13307</v>
      </c>
      <c r="K4388" s="545" t="s">
        <v>17642</v>
      </c>
      <c r="L4388" s="545"/>
      <c r="M4388" s="548" t="s">
        <v>13758</v>
      </c>
      <c r="N4388" s="545" t="s">
        <v>13413</v>
      </c>
      <c r="O4388" s="545" t="s">
        <v>17612</v>
      </c>
      <c r="P4388" s="549">
        <v>13750</v>
      </c>
      <c r="Q4388" s="549">
        <v>1</v>
      </c>
      <c r="R4388" s="549">
        <v>164</v>
      </c>
      <c r="S4388" s="548">
        <v>2228</v>
      </c>
      <c r="T4388" s="548"/>
      <c r="U4388" s="99"/>
    </row>
    <row r="4389" spans="1:21" ht="19.5" customHeight="1">
      <c r="A4389" s="545">
        <v>13745</v>
      </c>
      <c r="B4389" s="545" t="s">
        <v>13561</v>
      </c>
      <c r="C4389" s="545" t="s">
        <v>216</v>
      </c>
      <c r="D4389" s="546">
        <v>46052</v>
      </c>
      <c r="E4389" s="171" t="str">
        <f t="shared" si="68"/>
        <v>2026</v>
      </c>
      <c r="F4389" s="547">
        <v>166463</v>
      </c>
      <c r="G4389" s="548">
        <v>0.19</v>
      </c>
      <c r="H4389" s="547">
        <v>139884.87</v>
      </c>
      <c r="I4389" s="545" t="s">
        <v>12758</v>
      </c>
      <c r="J4389" s="545" t="s">
        <v>13307</v>
      </c>
      <c r="K4389" s="545" t="s">
        <v>17643</v>
      </c>
      <c r="L4389" s="545"/>
      <c r="M4389" s="548" t="s">
        <v>13758</v>
      </c>
      <c r="N4389" s="545" t="s">
        <v>13413</v>
      </c>
      <c r="O4389" s="545" t="s">
        <v>17634</v>
      </c>
      <c r="P4389" s="549">
        <v>13751</v>
      </c>
      <c r="Q4389" s="549">
        <v>1</v>
      </c>
      <c r="R4389" s="549">
        <v>164</v>
      </c>
      <c r="S4389" s="548">
        <v>2228</v>
      </c>
      <c r="T4389" s="548"/>
      <c r="U4389" s="99"/>
    </row>
    <row r="4390" spans="1:21" ht="19.5" customHeight="1">
      <c r="A4390" s="545">
        <v>13756</v>
      </c>
      <c r="B4390" s="545" t="s">
        <v>13568</v>
      </c>
      <c r="C4390" s="545" t="s">
        <v>4504</v>
      </c>
      <c r="D4390" s="546">
        <v>46052</v>
      </c>
      <c r="E4390" s="171" t="str">
        <f t="shared" si="68"/>
        <v>2026</v>
      </c>
      <c r="F4390" s="547">
        <v>29953</v>
      </c>
      <c r="G4390" s="548">
        <v>0.19</v>
      </c>
      <c r="H4390" s="547">
        <v>25170.59</v>
      </c>
      <c r="I4390" s="545" t="s">
        <v>12668</v>
      </c>
      <c r="J4390" s="545" t="s">
        <v>13307</v>
      </c>
      <c r="K4390" s="545"/>
      <c r="L4390" s="545"/>
      <c r="M4390" s="548" t="s">
        <v>13868</v>
      </c>
      <c r="N4390" s="545" t="s">
        <v>13413</v>
      </c>
      <c r="O4390" s="545"/>
      <c r="P4390" s="549">
        <v>13756</v>
      </c>
      <c r="Q4390" s="549">
        <v>2</v>
      </c>
      <c r="R4390" s="549">
        <v>7</v>
      </c>
      <c r="S4390" s="548">
        <v>2228</v>
      </c>
      <c r="T4390" s="548"/>
      <c r="U4390" s="99"/>
    </row>
    <row r="4391" spans="1:21" ht="19.5" customHeight="1">
      <c r="A4391" s="545">
        <v>13758</v>
      </c>
      <c r="B4391" s="545" t="s">
        <v>13579</v>
      </c>
      <c r="C4391" s="545" t="s">
        <v>209</v>
      </c>
      <c r="D4391" s="546">
        <v>46052</v>
      </c>
      <c r="E4391" s="171" t="str">
        <f t="shared" si="68"/>
        <v>2026</v>
      </c>
      <c r="F4391" s="547">
        <v>10635</v>
      </c>
      <c r="G4391" s="548">
        <v>0.05</v>
      </c>
      <c r="H4391" s="547">
        <v>10128.57</v>
      </c>
      <c r="I4391" s="545" t="s">
        <v>12675</v>
      </c>
      <c r="J4391" s="545" t="s">
        <v>13307</v>
      </c>
      <c r="K4391" s="545"/>
      <c r="L4391" s="545"/>
      <c r="M4391" s="548" t="s">
        <v>13758</v>
      </c>
      <c r="N4391" s="545" t="s">
        <v>13413</v>
      </c>
      <c r="O4391" s="545"/>
      <c r="P4391" s="549">
        <v>13757</v>
      </c>
      <c r="Q4391" s="549">
        <v>1</v>
      </c>
      <c r="R4391" s="549">
        <v>15</v>
      </c>
      <c r="S4391" s="548">
        <v>2228</v>
      </c>
      <c r="T4391" s="548"/>
      <c r="U4391" s="99"/>
    </row>
    <row r="4392" spans="1:21" ht="19.5" customHeight="1">
      <c r="A4392" s="545">
        <v>13759</v>
      </c>
      <c r="B4392" s="545" t="s">
        <v>13580</v>
      </c>
      <c r="C4392" s="545" t="s">
        <v>216</v>
      </c>
      <c r="D4392" s="546">
        <v>46052</v>
      </c>
      <c r="E4392" s="171" t="str">
        <f t="shared" si="68"/>
        <v>2026</v>
      </c>
      <c r="F4392" s="547">
        <v>10456619</v>
      </c>
      <c r="G4392" s="548">
        <v>0.19</v>
      </c>
      <c r="H4392" s="547">
        <v>8787074.7899999991</v>
      </c>
      <c r="I4392" s="545" t="s">
        <v>12656</v>
      </c>
      <c r="J4392" s="545" t="s">
        <v>13307</v>
      </c>
      <c r="K4392" s="545" t="s">
        <v>17644</v>
      </c>
      <c r="L4392" s="545"/>
      <c r="M4392" s="548" t="s">
        <v>13758</v>
      </c>
      <c r="N4392" s="545" t="s">
        <v>13413</v>
      </c>
      <c r="O4392" s="545"/>
      <c r="P4392" s="549">
        <v>13759</v>
      </c>
      <c r="Q4392" s="549">
        <v>1</v>
      </c>
      <c r="R4392" s="549">
        <v>119</v>
      </c>
      <c r="S4392" s="548">
        <v>2228</v>
      </c>
      <c r="T4392" s="548"/>
      <c r="U4392" s="99"/>
    </row>
    <row r="4393" spans="1:21" ht="19.5" customHeight="1">
      <c r="A4393" s="545">
        <v>13760</v>
      </c>
      <c r="B4393" s="545" t="s">
        <v>13581</v>
      </c>
      <c r="C4393" s="545" t="s">
        <v>209</v>
      </c>
      <c r="D4393" s="546">
        <v>46052</v>
      </c>
      <c r="E4393" s="171" t="str">
        <f t="shared" si="68"/>
        <v>2026</v>
      </c>
      <c r="F4393" s="547">
        <v>27787</v>
      </c>
      <c r="G4393" s="548">
        <v>0.19</v>
      </c>
      <c r="H4393" s="547">
        <v>23350.42</v>
      </c>
      <c r="I4393" s="545" t="s">
        <v>12706</v>
      </c>
      <c r="J4393" s="545" t="s">
        <v>13307</v>
      </c>
      <c r="K4393" s="545" t="s">
        <v>13581</v>
      </c>
      <c r="L4393" s="545"/>
      <c r="M4393" s="548" t="s">
        <v>13758</v>
      </c>
      <c r="N4393" s="545" t="s">
        <v>13413</v>
      </c>
      <c r="O4393" s="545"/>
      <c r="P4393" s="549">
        <v>13760</v>
      </c>
      <c r="Q4393" s="549">
        <v>1</v>
      </c>
      <c r="R4393" s="549">
        <v>128</v>
      </c>
      <c r="S4393" s="548">
        <v>2228</v>
      </c>
      <c r="T4393" s="548"/>
      <c r="U4393" s="99"/>
    </row>
    <row r="4394" spans="1:21" ht="19.5" customHeight="1">
      <c r="A4394" s="545">
        <v>13761</v>
      </c>
      <c r="B4394" s="545" t="s">
        <v>13582</v>
      </c>
      <c r="C4394" s="545" t="s">
        <v>216</v>
      </c>
      <c r="D4394" s="546">
        <v>46052</v>
      </c>
      <c r="E4394" s="171" t="str">
        <f t="shared" si="68"/>
        <v>2026</v>
      </c>
      <c r="F4394" s="547">
        <v>118221</v>
      </c>
      <c r="G4394" s="548">
        <v>0.19</v>
      </c>
      <c r="H4394" s="547">
        <v>99345.38</v>
      </c>
      <c r="I4394" s="545" t="s">
        <v>12715</v>
      </c>
      <c r="J4394" s="545" t="s">
        <v>13307</v>
      </c>
      <c r="K4394" s="545" t="s">
        <v>13582</v>
      </c>
      <c r="L4394" s="545"/>
      <c r="M4394" s="548" t="s">
        <v>13758</v>
      </c>
      <c r="N4394" s="545" t="s">
        <v>13413</v>
      </c>
      <c r="O4394" s="545"/>
      <c r="P4394" s="549">
        <v>13761</v>
      </c>
      <c r="Q4394" s="549">
        <v>1</v>
      </c>
      <c r="R4394" s="549">
        <v>129</v>
      </c>
      <c r="S4394" s="548">
        <v>2228</v>
      </c>
      <c r="T4394" s="548"/>
      <c r="U4394" s="99"/>
    </row>
    <row r="4395" spans="1:21" ht="19.5" customHeight="1">
      <c r="A4395" s="545">
        <v>13762</v>
      </c>
      <c r="B4395" s="545" t="s">
        <v>13583</v>
      </c>
      <c r="C4395" s="545" t="s">
        <v>216</v>
      </c>
      <c r="D4395" s="546">
        <v>46052</v>
      </c>
      <c r="E4395" s="171" t="str">
        <f t="shared" si="68"/>
        <v>2026</v>
      </c>
      <c r="F4395" s="547">
        <v>86148</v>
      </c>
      <c r="G4395" s="548">
        <v>0.19</v>
      </c>
      <c r="H4395" s="547">
        <v>72393.279999999999</v>
      </c>
      <c r="I4395" s="545" t="s">
        <v>12675</v>
      </c>
      <c r="J4395" s="545" t="s">
        <v>13307</v>
      </c>
      <c r="K4395" s="545" t="s">
        <v>13583</v>
      </c>
      <c r="L4395" s="545"/>
      <c r="M4395" s="548" t="s">
        <v>13758</v>
      </c>
      <c r="N4395" s="545" t="s">
        <v>13413</v>
      </c>
      <c r="O4395" s="545"/>
      <c r="P4395" s="549">
        <v>13762</v>
      </c>
      <c r="Q4395" s="549">
        <v>1</v>
      </c>
      <c r="R4395" s="549">
        <v>15</v>
      </c>
      <c r="S4395" s="548">
        <v>2228</v>
      </c>
      <c r="T4395" s="548"/>
      <c r="U4395" s="99"/>
    </row>
    <row r="4396" spans="1:21" ht="19.5" customHeight="1">
      <c r="A4396" s="545">
        <v>13763</v>
      </c>
      <c r="B4396" s="545" t="s">
        <v>13584</v>
      </c>
      <c r="C4396" s="545" t="s">
        <v>221</v>
      </c>
      <c r="D4396" s="546">
        <v>46052</v>
      </c>
      <c r="E4396" s="171" t="str">
        <f t="shared" si="68"/>
        <v>2026</v>
      </c>
      <c r="F4396" s="547">
        <v>16333</v>
      </c>
      <c r="G4396" s="548">
        <v>0.19</v>
      </c>
      <c r="H4396" s="547">
        <v>13725.21</v>
      </c>
      <c r="I4396" s="545" t="s">
        <v>12758</v>
      </c>
      <c r="J4396" s="545" t="s">
        <v>13307</v>
      </c>
      <c r="K4396" s="545" t="s">
        <v>13584</v>
      </c>
      <c r="L4396" s="545"/>
      <c r="M4396" s="548" t="s">
        <v>13758</v>
      </c>
      <c r="N4396" s="545" t="s">
        <v>13413</v>
      </c>
      <c r="O4396" s="545"/>
      <c r="P4396" s="549">
        <v>13763</v>
      </c>
      <c r="Q4396" s="549">
        <v>1</v>
      </c>
      <c r="R4396" s="549">
        <v>164</v>
      </c>
      <c r="S4396" s="548">
        <v>2228</v>
      </c>
      <c r="T4396" s="548"/>
      <c r="U4396" s="99"/>
    </row>
    <row r="4397" spans="1:21" ht="19.5" customHeight="1">
      <c r="A4397" s="545">
        <v>13764</v>
      </c>
      <c r="B4397" s="545" t="s">
        <v>13585</v>
      </c>
      <c r="C4397" s="545" t="s">
        <v>221</v>
      </c>
      <c r="D4397" s="546">
        <v>46052</v>
      </c>
      <c r="E4397" s="171" t="str">
        <f t="shared" si="68"/>
        <v>2026</v>
      </c>
      <c r="F4397" s="547">
        <v>76435</v>
      </c>
      <c r="G4397" s="548">
        <v>0.19</v>
      </c>
      <c r="H4397" s="547">
        <v>64231.09</v>
      </c>
      <c r="I4397" s="545" t="s">
        <v>12738</v>
      </c>
      <c r="J4397" s="545" t="s">
        <v>13307</v>
      </c>
      <c r="K4397" s="545" t="s">
        <v>17645</v>
      </c>
      <c r="L4397" s="545"/>
      <c r="M4397" s="548" t="s">
        <v>13758</v>
      </c>
      <c r="N4397" s="545" t="s">
        <v>13413</v>
      </c>
      <c r="O4397" s="545"/>
      <c r="P4397" s="549">
        <v>13764</v>
      </c>
      <c r="Q4397" s="549">
        <v>1</v>
      </c>
      <c r="R4397" s="549">
        <v>32</v>
      </c>
      <c r="S4397" s="548">
        <v>2228</v>
      </c>
      <c r="T4397" s="548"/>
      <c r="U4397" s="99"/>
    </row>
    <row r="4398" spans="1:21" ht="19.5" customHeight="1">
      <c r="A4398" s="545">
        <v>13765</v>
      </c>
      <c r="B4398" s="545" t="s">
        <v>13586</v>
      </c>
      <c r="C4398" s="545" t="s">
        <v>221</v>
      </c>
      <c r="D4398" s="546">
        <v>46052</v>
      </c>
      <c r="E4398" s="171" t="str">
        <f t="shared" si="68"/>
        <v>2026</v>
      </c>
      <c r="F4398" s="547">
        <v>103887</v>
      </c>
      <c r="G4398" s="548">
        <v>0.19</v>
      </c>
      <c r="H4398" s="547">
        <v>87300</v>
      </c>
      <c r="I4398" s="545" t="s">
        <v>12643</v>
      </c>
      <c r="J4398" s="545" t="s">
        <v>13307</v>
      </c>
      <c r="K4398" s="545" t="s">
        <v>17646</v>
      </c>
      <c r="L4398" s="545"/>
      <c r="M4398" s="548" t="s">
        <v>13758</v>
      </c>
      <c r="N4398" s="545" t="s">
        <v>13413</v>
      </c>
      <c r="O4398" s="545"/>
      <c r="P4398" s="549">
        <v>13769</v>
      </c>
      <c r="Q4398" s="549">
        <v>1</v>
      </c>
      <c r="R4398" s="549">
        <v>6</v>
      </c>
      <c r="S4398" s="548">
        <v>2228</v>
      </c>
      <c r="T4398" s="548"/>
      <c r="U4398" s="99"/>
    </row>
    <row r="4399" spans="1:21" ht="19.5" customHeight="1">
      <c r="A4399" s="545">
        <v>13766</v>
      </c>
      <c r="B4399" s="545" t="s">
        <v>13587</v>
      </c>
      <c r="C4399" s="545" t="s">
        <v>216</v>
      </c>
      <c r="D4399" s="546">
        <v>46052</v>
      </c>
      <c r="E4399" s="171" t="str">
        <f t="shared" si="68"/>
        <v>2026</v>
      </c>
      <c r="F4399" s="547">
        <v>3204310</v>
      </c>
      <c r="G4399" s="548">
        <v>0.19</v>
      </c>
      <c r="H4399" s="547">
        <v>2692697.48</v>
      </c>
      <c r="I4399" s="545" t="s">
        <v>12690</v>
      </c>
      <c r="J4399" s="545" t="s">
        <v>13307</v>
      </c>
      <c r="K4399" s="545" t="s">
        <v>17647</v>
      </c>
      <c r="L4399" s="545"/>
      <c r="M4399" s="548" t="s">
        <v>13868</v>
      </c>
      <c r="N4399" s="545" t="s">
        <v>13413</v>
      </c>
      <c r="O4399" s="545"/>
      <c r="P4399" s="549">
        <v>13770</v>
      </c>
      <c r="Q4399" s="549">
        <v>2</v>
      </c>
      <c r="R4399" s="549">
        <v>96</v>
      </c>
      <c r="S4399" s="548">
        <v>2228</v>
      </c>
      <c r="T4399" s="548"/>
      <c r="U4399" s="99"/>
    </row>
    <row r="4400" spans="1:21" ht="19.5" customHeight="1">
      <c r="A4400" s="545">
        <v>13767</v>
      </c>
      <c r="B4400" s="545" t="s">
        <v>13588</v>
      </c>
      <c r="C4400" s="545" t="s">
        <v>216</v>
      </c>
      <c r="D4400" s="546">
        <v>46052</v>
      </c>
      <c r="E4400" s="171" t="str">
        <f t="shared" si="68"/>
        <v>2026</v>
      </c>
      <c r="F4400" s="547">
        <v>426251</v>
      </c>
      <c r="G4400" s="548">
        <v>0.19</v>
      </c>
      <c r="H4400" s="547">
        <v>358194.12</v>
      </c>
      <c r="I4400" s="545" t="s">
        <v>12690</v>
      </c>
      <c r="J4400" s="545" t="s">
        <v>13307</v>
      </c>
      <c r="K4400" s="545" t="s">
        <v>17648</v>
      </c>
      <c r="L4400" s="545"/>
      <c r="M4400" s="548" t="s">
        <v>13868</v>
      </c>
      <c r="N4400" s="545" t="s">
        <v>13413</v>
      </c>
      <c r="O4400" s="545"/>
      <c r="P4400" s="549">
        <v>13771</v>
      </c>
      <c r="Q4400" s="549">
        <v>2</v>
      </c>
      <c r="R4400" s="549">
        <v>96</v>
      </c>
      <c r="S4400" s="548">
        <v>2228</v>
      </c>
      <c r="T4400" s="548"/>
      <c r="U4400" s="99"/>
    </row>
    <row r="4401" spans="1:21" ht="19.5" customHeight="1">
      <c r="A4401" s="545">
        <v>13768</v>
      </c>
      <c r="B4401" s="545" t="s">
        <v>13589</v>
      </c>
      <c r="C4401" s="545" t="s">
        <v>216</v>
      </c>
      <c r="D4401" s="546">
        <v>46052</v>
      </c>
      <c r="E4401" s="171" t="str">
        <f t="shared" si="68"/>
        <v>2026</v>
      </c>
      <c r="F4401" s="547">
        <v>3222255</v>
      </c>
      <c r="G4401" s="548">
        <v>0.19</v>
      </c>
      <c r="H4401" s="547">
        <v>2707777.31</v>
      </c>
      <c r="I4401" s="545" t="s">
        <v>12691</v>
      </c>
      <c r="J4401" s="545" t="s">
        <v>13307</v>
      </c>
      <c r="K4401" s="545" t="s">
        <v>17649</v>
      </c>
      <c r="L4401" s="545"/>
      <c r="M4401" s="548" t="s">
        <v>13868</v>
      </c>
      <c r="N4401" s="545" t="s">
        <v>13413</v>
      </c>
      <c r="O4401" s="545"/>
      <c r="P4401" s="549">
        <v>13772</v>
      </c>
      <c r="Q4401" s="549">
        <v>2</v>
      </c>
      <c r="R4401" s="549">
        <v>110</v>
      </c>
      <c r="S4401" s="548">
        <v>2228</v>
      </c>
      <c r="T4401" s="548"/>
      <c r="U4401" s="99"/>
    </row>
    <row r="4402" spans="1:21" ht="19.5" customHeight="1">
      <c r="A4402" s="545">
        <v>13769</v>
      </c>
      <c r="B4402" s="545" t="s">
        <v>13590</v>
      </c>
      <c r="C4402" s="545" t="s">
        <v>4501</v>
      </c>
      <c r="D4402" s="546">
        <v>46052</v>
      </c>
      <c r="E4402" s="171" t="str">
        <f t="shared" si="68"/>
        <v>2026</v>
      </c>
      <c r="F4402" s="547">
        <v>167941310</v>
      </c>
      <c r="G4402" s="548">
        <v>0.19</v>
      </c>
      <c r="H4402" s="547">
        <v>141127151.25999999</v>
      </c>
      <c r="I4402" s="545" t="s">
        <v>12650</v>
      </c>
      <c r="J4402" s="545" t="s">
        <v>13307</v>
      </c>
      <c r="K4402" s="545" t="s">
        <v>17650</v>
      </c>
      <c r="L4402" s="545"/>
      <c r="M4402" s="548" t="s">
        <v>13843</v>
      </c>
      <c r="N4402" s="545" t="s">
        <v>13413</v>
      </c>
      <c r="O4402" s="545"/>
      <c r="P4402" s="549">
        <v>13773</v>
      </c>
      <c r="Q4402" s="549">
        <v>5</v>
      </c>
      <c r="R4402" s="549">
        <v>127</v>
      </c>
      <c r="S4402" s="548">
        <v>2228</v>
      </c>
      <c r="T4402" s="548"/>
      <c r="U4402" s="99"/>
    </row>
    <row r="4403" spans="1:21" ht="19.5" customHeight="1">
      <c r="A4403" s="545">
        <v>13770</v>
      </c>
      <c r="B4403" s="545" t="s">
        <v>13591</v>
      </c>
      <c r="C4403" s="545" t="s">
        <v>4501</v>
      </c>
      <c r="D4403" s="546">
        <v>46052</v>
      </c>
      <c r="E4403" s="171" t="str">
        <f t="shared" si="68"/>
        <v>2026</v>
      </c>
      <c r="F4403" s="547">
        <v>928781192</v>
      </c>
      <c r="G4403" s="548">
        <v>0.19</v>
      </c>
      <c r="H4403" s="547">
        <v>780488396.63999999</v>
      </c>
      <c r="I4403" s="545" t="s">
        <v>12650</v>
      </c>
      <c r="J4403" s="545" t="s">
        <v>13307</v>
      </c>
      <c r="K4403" s="545" t="s">
        <v>17651</v>
      </c>
      <c r="L4403" s="545"/>
      <c r="M4403" s="548" t="s">
        <v>13843</v>
      </c>
      <c r="N4403" s="545" t="s">
        <v>13413</v>
      </c>
      <c r="O4403" s="545"/>
      <c r="P4403" s="549">
        <v>13774</v>
      </c>
      <c r="Q4403" s="549">
        <v>5</v>
      </c>
      <c r="R4403" s="549">
        <v>127</v>
      </c>
      <c r="S4403" s="548">
        <v>2228</v>
      </c>
      <c r="T4403" s="548"/>
      <c r="U4403" s="99"/>
    </row>
    <row r="4404" spans="1:21" ht="19.5" customHeight="1">
      <c r="A4404" s="545">
        <v>13771</v>
      </c>
      <c r="B4404" s="545" t="s">
        <v>13592</v>
      </c>
      <c r="C4404" s="545" t="s">
        <v>4501</v>
      </c>
      <c r="D4404" s="546">
        <v>46052</v>
      </c>
      <c r="E4404" s="171" t="str">
        <f t="shared" si="68"/>
        <v>2026</v>
      </c>
      <c r="F4404" s="547">
        <v>517191094</v>
      </c>
      <c r="G4404" s="548">
        <v>0.19</v>
      </c>
      <c r="H4404" s="547">
        <v>434614364.70999998</v>
      </c>
      <c r="I4404" s="545" t="s">
        <v>12749</v>
      </c>
      <c r="J4404" s="545" t="s">
        <v>13307</v>
      </c>
      <c r="K4404" s="545" t="s">
        <v>17652</v>
      </c>
      <c r="L4404" s="545"/>
      <c r="M4404" s="548" t="s">
        <v>13843</v>
      </c>
      <c r="N4404" s="545" t="s">
        <v>13413</v>
      </c>
      <c r="O4404" s="545"/>
      <c r="P4404" s="549">
        <v>13775</v>
      </c>
      <c r="Q4404" s="549">
        <v>5</v>
      </c>
      <c r="R4404" s="549">
        <v>106</v>
      </c>
      <c r="S4404" s="548">
        <v>2228</v>
      </c>
      <c r="T4404" s="548"/>
      <c r="U4404" s="99"/>
    </row>
    <row r="4405" spans="1:21" ht="19.5" customHeight="1">
      <c r="A4405" s="545">
        <v>13772</v>
      </c>
      <c r="B4405" s="545" t="s">
        <v>13593</v>
      </c>
      <c r="C4405" s="545" t="s">
        <v>4501</v>
      </c>
      <c r="D4405" s="546">
        <v>46052</v>
      </c>
      <c r="E4405" s="171" t="str">
        <f t="shared" si="68"/>
        <v>2026</v>
      </c>
      <c r="F4405" s="547">
        <v>1452068845</v>
      </c>
      <c r="G4405" s="548">
        <v>0.19</v>
      </c>
      <c r="H4405" s="547">
        <v>1220225920.1700001</v>
      </c>
      <c r="I4405" s="545" t="s">
        <v>12684</v>
      </c>
      <c r="J4405" s="545" t="s">
        <v>13307</v>
      </c>
      <c r="K4405" s="545" t="s">
        <v>17653</v>
      </c>
      <c r="L4405" s="545"/>
      <c r="M4405" s="548" t="s">
        <v>13843</v>
      </c>
      <c r="N4405" s="545" t="s">
        <v>13413</v>
      </c>
      <c r="O4405" s="545"/>
      <c r="P4405" s="549">
        <v>13776</v>
      </c>
      <c r="Q4405" s="549">
        <v>5</v>
      </c>
      <c r="R4405" s="549">
        <v>95</v>
      </c>
      <c r="S4405" s="548">
        <v>2228</v>
      </c>
      <c r="T4405" s="548"/>
      <c r="U4405" s="99"/>
    </row>
    <row r="4406" spans="1:21" ht="19.5" customHeight="1">
      <c r="A4406" s="545">
        <v>13773</v>
      </c>
      <c r="B4406" s="545" t="s">
        <v>13594</v>
      </c>
      <c r="C4406" s="545" t="s">
        <v>216</v>
      </c>
      <c r="D4406" s="546">
        <v>46052</v>
      </c>
      <c r="E4406" s="171" t="str">
        <f t="shared" si="68"/>
        <v>2026</v>
      </c>
      <c r="F4406" s="547">
        <v>433790</v>
      </c>
      <c r="G4406" s="548">
        <v>0.19</v>
      </c>
      <c r="H4406" s="547">
        <v>364529.41</v>
      </c>
      <c r="I4406" s="545" t="s">
        <v>12684</v>
      </c>
      <c r="J4406" s="545" t="s">
        <v>13307</v>
      </c>
      <c r="K4406" s="545" t="s">
        <v>17654</v>
      </c>
      <c r="L4406" s="545" t="s">
        <v>17655</v>
      </c>
      <c r="M4406" s="548" t="s">
        <v>13758</v>
      </c>
      <c r="N4406" s="545" t="s">
        <v>13413</v>
      </c>
      <c r="O4406" s="545"/>
      <c r="P4406" s="549">
        <v>13777</v>
      </c>
      <c r="Q4406" s="549">
        <v>1</v>
      </c>
      <c r="R4406" s="549">
        <v>95</v>
      </c>
      <c r="S4406" s="548">
        <v>2228</v>
      </c>
      <c r="T4406" s="548"/>
      <c r="U4406" s="99"/>
    </row>
    <row r="4407" spans="1:21" ht="19.5" customHeight="1">
      <c r="A4407" s="545">
        <v>13774</v>
      </c>
      <c r="B4407" s="545" t="s">
        <v>13595</v>
      </c>
      <c r="C4407" s="545" t="s">
        <v>216</v>
      </c>
      <c r="D4407" s="546">
        <v>46052</v>
      </c>
      <c r="E4407" s="171" t="str">
        <f t="shared" si="68"/>
        <v>2026</v>
      </c>
      <c r="F4407" s="547">
        <v>49609</v>
      </c>
      <c r="G4407" s="548">
        <v>0.19</v>
      </c>
      <c r="H4407" s="547">
        <v>41688.239999999998</v>
      </c>
      <c r="I4407" s="545" t="s">
        <v>12717</v>
      </c>
      <c r="J4407" s="545" t="s">
        <v>13307</v>
      </c>
      <c r="K4407" s="545" t="s">
        <v>17656</v>
      </c>
      <c r="L4407" s="545"/>
      <c r="M4407" s="548" t="s">
        <v>13758</v>
      </c>
      <c r="N4407" s="545" t="s">
        <v>13413</v>
      </c>
      <c r="O4407" s="545"/>
      <c r="P4407" s="549">
        <v>13778</v>
      </c>
      <c r="Q4407" s="549">
        <v>1</v>
      </c>
      <c r="R4407" s="549">
        <v>19</v>
      </c>
      <c r="S4407" s="548">
        <v>2228</v>
      </c>
      <c r="T4407" s="548"/>
      <c r="U4407" s="99"/>
    </row>
    <row r="4408" spans="1:21" ht="19.5" customHeight="1">
      <c r="A4408" s="545">
        <v>13775</v>
      </c>
      <c r="B4408" s="545" t="s">
        <v>13596</v>
      </c>
      <c r="C4408" s="545" t="s">
        <v>216</v>
      </c>
      <c r="D4408" s="546">
        <v>46052</v>
      </c>
      <c r="E4408" s="171" t="str">
        <f t="shared" si="68"/>
        <v>2026</v>
      </c>
      <c r="F4408" s="547">
        <v>16908</v>
      </c>
      <c r="G4408" s="548">
        <v>0.19</v>
      </c>
      <c r="H4408" s="547">
        <v>14208.4</v>
      </c>
      <c r="I4408" s="545" t="s">
        <v>12717</v>
      </c>
      <c r="J4408" s="545" t="s">
        <v>13307</v>
      </c>
      <c r="K4408" s="545" t="s">
        <v>17657</v>
      </c>
      <c r="L4408" s="545"/>
      <c r="M4408" s="548" t="s">
        <v>13758</v>
      </c>
      <c r="N4408" s="545" t="s">
        <v>13413</v>
      </c>
      <c r="O4408" s="545"/>
      <c r="P4408" s="549">
        <v>13779</v>
      </c>
      <c r="Q4408" s="549">
        <v>1</v>
      </c>
      <c r="R4408" s="549">
        <v>19</v>
      </c>
      <c r="S4408" s="548">
        <v>2228</v>
      </c>
      <c r="T4408" s="548"/>
      <c r="U4408" s="99"/>
    </row>
    <row r="4409" spans="1:21" ht="19.5" customHeight="1">
      <c r="A4409" s="545">
        <v>13780</v>
      </c>
      <c r="B4409" s="545" t="s">
        <v>13597</v>
      </c>
      <c r="C4409" s="545" t="s">
        <v>206</v>
      </c>
      <c r="D4409" s="546">
        <v>46052</v>
      </c>
      <c r="E4409" s="171" t="str">
        <f t="shared" si="68"/>
        <v>2026</v>
      </c>
      <c r="F4409" s="547">
        <v>225</v>
      </c>
      <c r="G4409" s="548">
        <v>0.19</v>
      </c>
      <c r="H4409" s="547">
        <v>189.08</v>
      </c>
      <c r="I4409" s="545" t="s">
        <v>12738</v>
      </c>
      <c r="J4409" s="545" t="s">
        <v>13307</v>
      </c>
      <c r="K4409" s="545" t="s">
        <v>17658</v>
      </c>
      <c r="L4409" s="545"/>
      <c r="M4409" s="548" t="s">
        <v>13758</v>
      </c>
      <c r="N4409" s="545" t="s">
        <v>13413</v>
      </c>
      <c r="O4409" s="545"/>
      <c r="P4409" s="549">
        <v>13780</v>
      </c>
      <c r="Q4409" s="549">
        <v>1</v>
      </c>
      <c r="R4409" s="549">
        <v>32</v>
      </c>
      <c r="S4409" s="548">
        <v>2228</v>
      </c>
      <c r="T4409" s="548"/>
      <c r="U4409" s="99"/>
    </row>
    <row r="4410" spans="1:21" ht="19.5" customHeight="1">
      <c r="A4410" s="545">
        <v>13781</v>
      </c>
      <c r="B4410" s="545" t="s">
        <v>13598</v>
      </c>
      <c r="C4410" s="545" t="s">
        <v>216</v>
      </c>
      <c r="D4410" s="546">
        <v>46052</v>
      </c>
      <c r="E4410" s="171" t="str">
        <f t="shared" si="68"/>
        <v>2026</v>
      </c>
      <c r="F4410" s="547">
        <v>687047</v>
      </c>
      <c r="G4410" s="548">
        <v>0.19</v>
      </c>
      <c r="H4410" s="547">
        <v>577350.42000000004</v>
      </c>
      <c r="I4410" s="545" t="s">
        <v>12686</v>
      </c>
      <c r="J4410" s="545" t="s">
        <v>13307</v>
      </c>
      <c r="K4410" s="545" t="s">
        <v>17659</v>
      </c>
      <c r="L4410" s="545"/>
      <c r="M4410" s="548" t="s">
        <v>13758</v>
      </c>
      <c r="N4410" s="545" t="s">
        <v>22199</v>
      </c>
      <c r="O4410" s="545" t="s">
        <v>17660</v>
      </c>
      <c r="P4410" s="549">
        <v>13781</v>
      </c>
      <c r="Q4410" s="549">
        <v>1</v>
      </c>
      <c r="R4410" s="549">
        <v>131</v>
      </c>
      <c r="S4410" s="548">
        <v>2228</v>
      </c>
      <c r="T4410" s="548">
        <v>1719</v>
      </c>
      <c r="U4410" s="99"/>
    </row>
    <row r="4411" spans="1:21" ht="19.5" customHeight="1">
      <c r="A4411" s="545">
        <v>13782</v>
      </c>
      <c r="B4411" s="545" t="s">
        <v>13599</v>
      </c>
      <c r="C4411" s="545" t="s">
        <v>216</v>
      </c>
      <c r="D4411" s="546">
        <v>46052</v>
      </c>
      <c r="E4411" s="171" t="str">
        <f t="shared" si="68"/>
        <v>2026</v>
      </c>
      <c r="F4411" s="547">
        <v>214308</v>
      </c>
      <c r="G4411" s="548">
        <v>0.19</v>
      </c>
      <c r="H4411" s="547">
        <v>180090.76</v>
      </c>
      <c r="I4411" s="545" t="s">
        <v>12650</v>
      </c>
      <c r="J4411" s="545" t="s">
        <v>13307</v>
      </c>
      <c r="K4411" s="545"/>
      <c r="L4411" s="545"/>
      <c r="M4411" s="548" t="s">
        <v>13868</v>
      </c>
      <c r="N4411" s="545" t="s">
        <v>13413</v>
      </c>
      <c r="O4411" s="545"/>
      <c r="P4411" s="549">
        <v>13782</v>
      </c>
      <c r="Q4411" s="549">
        <v>2</v>
      </c>
      <c r="R4411" s="549">
        <v>127</v>
      </c>
      <c r="S4411" s="548">
        <v>2228</v>
      </c>
      <c r="T4411" s="548"/>
      <c r="U4411" s="99"/>
    </row>
    <row r="4412" spans="1:21" ht="19.5" customHeight="1">
      <c r="A4412" s="545">
        <v>13783</v>
      </c>
      <c r="B4412" s="545" t="s">
        <v>13600</v>
      </c>
      <c r="C4412" s="545" t="s">
        <v>216</v>
      </c>
      <c r="D4412" s="546">
        <v>46052</v>
      </c>
      <c r="E4412" s="171" t="str">
        <f t="shared" si="68"/>
        <v>2026</v>
      </c>
      <c r="F4412" s="547">
        <v>130077</v>
      </c>
      <c r="G4412" s="548">
        <v>0.19</v>
      </c>
      <c r="H4412" s="547">
        <v>109308.4</v>
      </c>
      <c r="I4412" s="545" t="s">
        <v>12650</v>
      </c>
      <c r="J4412" s="545" t="s">
        <v>13307</v>
      </c>
      <c r="K4412" s="545"/>
      <c r="L4412" s="545"/>
      <c r="M4412" s="548" t="s">
        <v>13868</v>
      </c>
      <c r="N4412" s="545" t="s">
        <v>13413</v>
      </c>
      <c r="O4412" s="545"/>
      <c r="P4412" s="549">
        <v>13783</v>
      </c>
      <c r="Q4412" s="549">
        <v>2</v>
      </c>
      <c r="R4412" s="549">
        <v>127</v>
      </c>
      <c r="S4412" s="548">
        <v>2228</v>
      </c>
      <c r="T4412" s="548"/>
      <c r="U4412" s="99"/>
    </row>
    <row r="4413" spans="1:21" ht="19.5" customHeight="1">
      <c r="A4413" s="545">
        <v>13784</v>
      </c>
      <c r="B4413" s="545" t="s">
        <v>13601</v>
      </c>
      <c r="C4413" s="545" t="s">
        <v>221</v>
      </c>
      <c r="D4413" s="546">
        <v>46052</v>
      </c>
      <c r="E4413" s="171" t="str">
        <f t="shared" si="68"/>
        <v>2026</v>
      </c>
      <c r="F4413" s="547">
        <v>76435</v>
      </c>
      <c r="G4413" s="548">
        <v>0.19</v>
      </c>
      <c r="H4413" s="547">
        <v>64231.09</v>
      </c>
      <c r="I4413" s="545" t="s">
        <v>12778</v>
      </c>
      <c r="J4413" s="545" t="s">
        <v>13307</v>
      </c>
      <c r="K4413" s="545" t="s">
        <v>17661</v>
      </c>
      <c r="L4413" s="545"/>
      <c r="M4413" s="548" t="s">
        <v>13758</v>
      </c>
      <c r="N4413" s="545" t="s">
        <v>13413</v>
      </c>
      <c r="O4413" s="545" t="s">
        <v>17662</v>
      </c>
      <c r="P4413" s="549">
        <v>13784</v>
      </c>
      <c r="Q4413" s="549">
        <v>1</v>
      </c>
      <c r="R4413" s="549">
        <v>173</v>
      </c>
      <c r="S4413" s="548">
        <v>2228</v>
      </c>
      <c r="T4413" s="548"/>
      <c r="U4413" s="99"/>
    </row>
    <row r="4414" spans="1:21" ht="19.5" customHeight="1">
      <c r="A4414" s="545">
        <v>13785</v>
      </c>
      <c r="B4414" s="545" t="s">
        <v>13602</v>
      </c>
      <c r="C4414" s="545" t="s">
        <v>221</v>
      </c>
      <c r="D4414" s="546">
        <v>46052</v>
      </c>
      <c r="E4414" s="171" t="str">
        <f t="shared" si="68"/>
        <v>2026</v>
      </c>
      <c r="F4414" s="547">
        <v>50381</v>
      </c>
      <c r="G4414" s="548">
        <v>0.19</v>
      </c>
      <c r="H4414" s="547">
        <v>42336.97</v>
      </c>
      <c r="I4414" s="545" t="s">
        <v>12778</v>
      </c>
      <c r="J4414" s="545" t="s">
        <v>13307</v>
      </c>
      <c r="K4414" s="545" t="s">
        <v>17663</v>
      </c>
      <c r="L4414" s="545"/>
      <c r="M4414" s="548" t="s">
        <v>13758</v>
      </c>
      <c r="N4414" s="545" t="s">
        <v>13413</v>
      </c>
      <c r="O4414" s="545" t="s">
        <v>17662</v>
      </c>
      <c r="P4414" s="549">
        <v>13785</v>
      </c>
      <c r="Q4414" s="549">
        <v>1</v>
      </c>
      <c r="R4414" s="549">
        <v>173</v>
      </c>
      <c r="S4414" s="548">
        <v>2228</v>
      </c>
      <c r="T4414" s="548"/>
      <c r="U4414" s="99"/>
    </row>
    <row r="4415" spans="1:21" ht="19.5" customHeight="1">
      <c r="A4415" s="545">
        <v>13786</v>
      </c>
      <c r="B4415" s="545" t="s">
        <v>13603</v>
      </c>
      <c r="C4415" s="545" t="s">
        <v>221</v>
      </c>
      <c r="D4415" s="546">
        <v>46052</v>
      </c>
      <c r="E4415" s="171" t="str">
        <f t="shared" si="68"/>
        <v>2026</v>
      </c>
      <c r="F4415" s="547">
        <v>141417</v>
      </c>
      <c r="G4415" s="548">
        <v>0.19</v>
      </c>
      <c r="H4415" s="547">
        <v>118837.82</v>
      </c>
      <c r="I4415" s="545" t="s">
        <v>12684</v>
      </c>
      <c r="J4415" s="545" t="s">
        <v>13307</v>
      </c>
      <c r="K4415" s="545" t="s">
        <v>17664</v>
      </c>
      <c r="L4415" s="545"/>
      <c r="M4415" s="548" t="s">
        <v>13758</v>
      </c>
      <c r="N4415" s="545" t="s">
        <v>13413</v>
      </c>
      <c r="O4415" s="545"/>
      <c r="P4415" s="549">
        <v>13786</v>
      </c>
      <c r="Q4415" s="549">
        <v>1</v>
      </c>
      <c r="R4415" s="549">
        <v>95</v>
      </c>
      <c r="S4415" s="548">
        <v>2228</v>
      </c>
      <c r="T4415" s="548"/>
      <c r="U4415" s="99"/>
    </row>
    <row r="4416" spans="1:21" ht="19.5" customHeight="1">
      <c r="A4416" s="545">
        <v>13787</v>
      </c>
      <c r="B4416" s="545" t="s">
        <v>13604</v>
      </c>
      <c r="C4416" s="545" t="s">
        <v>216</v>
      </c>
      <c r="D4416" s="546">
        <v>46052</v>
      </c>
      <c r="E4416" s="171" t="str">
        <f t="shared" si="68"/>
        <v>2026</v>
      </c>
      <c r="F4416" s="547">
        <v>4526</v>
      </c>
      <c r="G4416" s="548">
        <v>0.19</v>
      </c>
      <c r="H4416" s="547">
        <v>3803.36</v>
      </c>
      <c r="I4416" s="545" t="s">
        <v>12684</v>
      </c>
      <c r="J4416" s="545" t="s">
        <v>13307</v>
      </c>
      <c r="K4416" s="545"/>
      <c r="L4416" s="545"/>
      <c r="M4416" s="548" t="s">
        <v>13758</v>
      </c>
      <c r="N4416" s="545" t="s">
        <v>13413</v>
      </c>
      <c r="O4416" s="545"/>
      <c r="P4416" s="549">
        <v>13787</v>
      </c>
      <c r="Q4416" s="549">
        <v>1</v>
      </c>
      <c r="R4416" s="549">
        <v>95</v>
      </c>
      <c r="S4416" s="548">
        <v>2228</v>
      </c>
      <c r="T4416" s="548"/>
      <c r="U4416" s="99"/>
    </row>
    <row r="4417" spans="1:21" ht="19.5" customHeight="1">
      <c r="A4417" s="545">
        <v>13788</v>
      </c>
      <c r="B4417" s="545" t="s">
        <v>13605</v>
      </c>
      <c r="C4417" s="545" t="s">
        <v>216</v>
      </c>
      <c r="D4417" s="546">
        <v>46052</v>
      </c>
      <c r="E4417" s="171" t="str">
        <f t="shared" si="68"/>
        <v>2026</v>
      </c>
      <c r="F4417" s="547">
        <v>3682753</v>
      </c>
      <c r="G4417" s="548">
        <v>0.19</v>
      </c>
      <c r="H4417" s="547">
        <v>3094750.42</v>
      </c>
      <c r="I4417" s="545" t="s">
        <v>12752</v>
      </c>
      <c r="J4417" s="545" t="s">
        <v>13307</v>
      </c>
      <c r="K4417" s="545" t="s">
        <v>17665</v>
      </c>
      <c r="L4417" s="545"/>
      <c r="M4417" s="548" t="s">
        <v>13758</v>
      </c>
      <c r="N4417" s="545" t="s">
        <v>13413</v>
      </c>
      <c r="O4417" s="545"/>
      <c r="P4417" s="549">
        <v>13788</v>
      </c>
      <c r="Q4417" s="549">
        <v>1</v>
      </c>
      <c r="R4417" s="549">
        <v>167</v>
      </c>
      <c r="S4417" s="548">
        <v>2228</v>
      </c>
      <c r="T4417" s="548"/>
      <c r="U4417" s="99"/>
    </row>
    <row r="4418" spans="1:21" ht="19.5" customHeight="1">
      <c r="A4418" s="545">
        <v>13789</v>
      </c>
      <c r="B4418" s="545" t="s">
        <v>13606</v>
      </c>
      <c r="C4418" s="545" t="s">
        <v>221</v>
      </c>
      <c r="D4418" s="546">
        <v>46052</v>
      </c>
      <c r="E4418" s="171" t="str">
        <f t="shared" si="68"/>
        <v>2026</v>
      </c>
      <c r="F4418" s="547">
        <v>332311</v>
      </c>
      <c r="G4418" s="548">
        <v>0.19</v>
      </c>
      <c r="H4418" s="547">
        <v>279252.94</v>
      </c>
      <c r="I4418" s="545" t="s">
        <v>12647</v>
      </c>
      <c r="J4418" s="545" t="s">
        <v>13307</v>
      </c>
      <c r="K4418" s="545" t="s">
        <v>17666</v>
      </c>
      <c r="L4418" s="545"/>
      <c r="M4418" s="548" t="s">
        <v>13758</v>
      </c>
      <c r="N4418" s="545" t="s">
        <v>13413</v>
      </c>
      <c r="O4418" s="545" t="s">
        <v>17667</v>
      </c>
      <c r="P4418" s="549">
        <v>13789</v>
      </c>
      <c r="Q4418" s="549">
        <v>1</v>
      </c>
      <c r="R4418" s="549">
        <v>26</v>
      </c>
      <c r="S4418" s="548">
        <v>2228</v>
      </c>
      <c r="T4418" s="548"/>
      <c r="U4418" s="99"/>
    </row>
    <row r="4419" spans="1:21" ht="19.5" customHeight="1">
      <c r="A4419" s="545">
        <v>13790</v>
      </c>
      <c r="B4419" s="545" t="s">
        <v>13607</v>
      </c>
      <c r="C4419" s="545" t="s">
        <v>209</v>
      </c>
      <c r="D4419" s="546">
        <v>46052</v>
      </c>
      <c r="E4419" s="171" t="str">
        <f t="shared" si="68"/>
        <v>2026</v>
      </c>
      <c r="F4419" s="547">
        <v>1185604</v>
      </c>
      <c r="G4419" s="548">
        <v>0.19</v>
      </c>
      <c r="H4419" s="547">
        <v>996305.88</v>
      </c>
      <c r="I4419" s="545" t="s">
        <v>12643</v>
      </c>
      <c r="J4419" s="545" t="s">
        <v>13307</v>
      </c>
      <c r="K4419" s="545" t="s">
        <v>17668</v>
      </c>
      <c r="L4419" s="545"/>
      <c r="M4419" s="548" t="s">
        <v>13758</v>
      </c>
      <c r="N4419" s="545" t="s">
        <v>13413</v>
      </c>
      <c r="O4419" s="545"/>
      <c r="P4419" s="549">
        <v>13790</v>
      </c>
      <c r="Q4419" s="549">
        <v>1</v>
      </c>
      <c r="R4419" s="549">
        <v>6</v>
      </c>
      <c r="S4419" s="548">
        <v>2228</v>
      </c>
      <c r="T4419" s="548"/>
      <c r="U4419" s="99"/>
    </row>
    <row r="4420" spans="1:21" ht="19.5" customHeight="1">
      <c r="A4420" s="545">
        <v>13791</v>
      </c>
      <c r="B4420" s="545" t="s">
        <v>13608</v>
      </c>
      <c r="C4420" s="545" t="s">
        <v>221</v>
      </c>
      <c r="D4420" s="546">
        <v>46052</v>
      </c>
      <c r="E4420" s="171" t="str">
        <f t="shared" ref="E4420:E4483" si="69">TEXT(D4420,"YYYY")</f>
        <v>2026</v>
      </c>
      <c r="F4420" s="547">
        <v>453878</v>
      </c>
      <c r="G4420" s="548">
        <v>0.19</v>
      </c>
      <c r="H4420" s="547">
        <v>381410.08</v>
      </c>
      <c r="I4420" s="545" t="s">
        <v>12674</v>
      </c>
      <c r="J4420" s="545" t="s">
        <v>13307</v>
      </c>
      <c r="K4420" s="545" t="s">
        <v>17669</v>
      </c>
      <c r="L4420" s="545"/>
      <c r="M4420" s="548" t="s">
        <v>13758</v>
      </c>
      <c r="N4420" s="545" t="s">
        <v>13413</v>
      </c>
      <c r="O4420" s="545"/>
      <c r="P4420" s="549">
        <v>13791</v>
      </c>
      <c r="Q4420" s="549">
        <v>1</v>
      </c>
      <c r="R4420" s="549">
        <v>5</v>
      </c>
      <c r="S4420" s="548">
        <v>2228</v>
      </c>
      <c r="T4420" s="548"/>
      <c r="U4420" s="99"/>
    </row>
    <row r="4421" spans="1:21" ht="19.5" customHeight="1">
      <c r="A4421" s="545">
        <v>13792</v>
      </c>
      <c r="B4421" s="545" t="s">
        <v>13609</v>
      </c>
      <c r="C4421" s="545" t="s">
        <v>221</v>
      </c>
      <c r="D4421" s="546">
        <v>46052</v>
      </c>
      <c r="E4421" s="171" t="str">
        <f t="shared" si="69"/>
        <v>2026</v>
      </c>
      <c r="F4421" s="547">
        <v>443408</v>
      </c>
      <c r="G4421" s="548">
        <v>0.19</v>
      </c>
      <c r="H4421" s="547">
        <v>372611.76</v>
      </c>
      <c r="I4421" s="545" t="s">
        <v>12674</v>
      </c>
      <c r="J4421" s="545" t="s">
        <v>13307</v>
      </c>
      <c r="K4421" s="545" t="s">
        <v>17669</v>
      </c>
      <c r="L4421" s="545"/>
      <c r="M4421" s="548" t="s">
        <v>13758</v>
      </c>
      <c r="N4421" s="545" t="s">
        <v>13413</v>
      </c>
      <c r="O4421" s="545"/>
      <c r="P4421" s="549">
        <v>13792</v>
      </c>
      <c r="Q4421" s="549">
        <v>1</v>
      </c>
      <c r="R4421" s="549">
        <v>5</v>
      </c>
      <c r="S4421" s="548">
        <v>2228</v>
      </c>
      <c r="T4421" s="548"/>
      <c r="U4421" s="99"/>
    </row>
    <row r="4422" spans="1:21" ht="19.5" customHeight="1">
      <c r="A4422" s="545">
        <v>13793</v>
      </c>
      <c r="B4422" s="545" t="s">
        <v>13610</v>
      </c>
      <c r="C4422" s="545" t="s">
        <v>209</v>
      </c>
      <c r="D4422" s="546">
        <v>46052</v>
      </c>
      <c r="E4422" s="171" t="str">
        <f t="shared" si="69"/>
        <v>2026</v>
      </c>
      <c r="F4422" s="547">
        <v>658473</v>
      </c>
      <c r="G4422" s="548">
        <v>0.19</v>
      </c>
      <c r="H4422" s="547">
        <v>553338.66</v>
      </c>
      <c r="I4422" s="545" t="s">
        <v>12957</v>
      </c>
      <c r="J4422" s="545" t="s">
        <v>13307</v>
      </c>
      <c r="K4422" s="545" t="s">
        <v>17670</v>
      </c>
      <c r="L4422" s="545"/>
      <c r="M4422" s="548" t="s">
        <v>13758</v>
      </c>
      <c r="N4422" s="545" t="s">
        <v>13413</v>
      </c>
      <c r="O4422" s="545"/>
      <c r="P4422" s="549">
        <v>13793</v>
      </c>
      <c r="Q4422" s="549">
        <v>1</v>
      </c>
      <c r="R4422" s="549">
        <v>42</v>
      </c>
      <c r="S4422" s="548">
        <v>2228</v>
      </c>
      <c r="T4422" s="548"/>
      <c r="U4422" s="99"/>
    </row>
    <row r="4423" spans="1:21" ht="19.5" customHeight="1">
      <c r="A4423" s="545">
        <v>13794</v>
      </c>
      <c r="B4423" s="545" t="s">
        <v>13611</v>
      </c>
      <c r="C4423" s="545" t="s">
        <v>221</v>
      </c>
      <c r="D4423" s="546">
        <v>46052</v>
      </c>
      <c r="E4423" s="171" t="str">
        <f t="shared" si="69"/>
        <v>2026</v>
      </c>
      <c r="F4423" s="547">
        <v>634401</v>
      </c>
      <c r="G4423" s="548">
        <v>0.19</v>
      </c>
      <c r="H4423" s="547">
        <v>533110.07999999996</v>
      </c>
      <c r="I4423" s="545" t="s">
        <v>12726</v>
      </c>
      <c r="J4423" s="545" t="s">
        <v>13307</v>
      </c>
      <c r="K4423" s="545" t="s">
        <v>17671</v>
      </c>
      <c r="L4423" s="545"/>
      <c r="M4423" s="548" t="s">
        <v>13758</v>
      </c>
      <c r="N4423" s="545" t="s">
        <v>13413</v>
      </c>
      <c r="O4423" s="545"/>
      <c r="P4423" s="549">
        <v>13794</v>
      </c>
      <c r="Q4423" s="549">
        <v>1</v>
      </c>
      <c r="R4423" s="549">
        <v>49</v>
      </c>
      <c r="S4423" s="548">
        <v>2228</v>
      </c>
      <c r="T4423" s="548"/>
      <c r="U4423" s="99"/>
    </row>
    <row r="4424" spans="1:21" ht="19.5" customHeight="1">
      <c r="A4424" s="545">
        <v>13795</v>
      </c>
      <c r="B4424" s="545" t="s">
        <v>13612</v>
      </c>
      <c r="C4424" s="545" t="s">
        <v>216</v>
      </c>
      <c r="D4424" s="546">
        <v>46052</v>
      </c>
      <c r="E4424" s="171" t="str">
        <f t="shared" si="69"/>
        <v>2026</v>
      </c>
      <c r="F4424" s="547">
        <v>45345</v>
      </c>
      <c r="G4424" s="548">
        <v>0.19</v>
      </c>
      <c r="H4424" s="547">
        <v>38105.040000000001</v>
      </c>
      <c r="I4424" s="545" t="s">
        <v>12973</v>
      </c>
      <c r="J4424" s="545" t="s">
        <v>13307</v>
      </c>
      <c r="K4424" s="545" t="s">
        <v>17672</v>
      </c>
      <c r="L4424" s="545"/>
      <c r="M4424" s="548" t="s">
        <v>13758</v>
      </c>
      <c r="N4424" s="545" t="s">
        <v>13413</v>
      </c>
      <c r="O4424" s="545"/>
      <c r="P4424" s="549">
        <v>13796</v>
      </c>
      <c r="Q4424" s="549">
        <v>1</v>
      </c>
      <c r="R4424" s="549">
        <v>59</v>
      </c>
      <c r="S4424" s="548">
        <v>2228</v>
      </c>
      <c r="T4424" s="548"/>
      <c r="U4424" s="99"/>
    </row>
    <row r="4425" spans="1:21" ht="19.5" customHeight="1">
      <c r="A4425" s="545">
        <v>13796</v>
      </c>
      <c r="B4425" s="545" t="s">
        <v>13613</v>
      </c>
      <c r="C4425" s="545" t="s">
        <v>216</v>
      </c>
      <c r="D4425" s="546">
        <v>46052</v>
      </c>
      <c r="E4425" s="171" t="str">
        <f t="shared" si="69"/>
        <v>2026</v>
      </c>
      <c r="F4425" s="547">
        <v>97453</v>
      </c>
      <c r="G4425" s="548">
        <v>0.19</v>
      </c>
      <c r="H4425" s="547">
        <v>81893.279999999999</v>
      </c>
      <c r="I4425" s="545" t="s">
        <v>12973</v>
      </c>
      <c r="J4425" s="545" t="s">
        <v>13307</v>
      </c>
      <c r="K4425" s="545" t="s">
        <v>17672</v>
      </c>
      <c r="L4425" s="545"/>
      <c r="M4425" s="548" t="s">
        <v>13758</v>
      </c>
      <c r="N4425" s="545" t="s">
        <v>13413</v>
      </c>
      <c r="O4425" s="545"/>
      <c r="P4425" s="549">
        <v>13797</v>
      </c>
      <c r="Q4425" s="549">
        <v>1</v>
      </c>
      <c r="R4425" s="549">
        <v>59</v>
      </c>
      <c r="S4425" s="548">
        <v>2228</v>
      </c>
      <c r="T4425" s="548"/>
      <c r="U4425" s="99"/>
    </row>
    <row r="4426" spans="1:21" ht="19.5" customHeight="1">
      <c r="A4426" s="545">
        <v>13797</v>
      </c>
      <c r="B4426" s="545" t="s">
        <v>13614</v>
      </c>
      <c r="C4426" s="545" t="s">
        <v>216</v>
      </c>
      <c r="D4426" s="546">
        <v>46052</v>
      </c>
      <c r="E4426" s="171" t="str">
        <f t="shared" si="69"/>
        <v>2026</v>
      </c>
      <c r="F4426" s="547">
        <v>432341</v>
      </c>
      <c r="G4426" s="548">
        <v>0.19</v>
      </c>
      <c r="H4426" s="547">
        <v>363311.76</v>
      </c>
      <c r="I4426" s="545" t="s">
        <v>12973</v>
      </c>
      <c r="J4426" s="545" t="s">
        <v>13307</v>
      </c>
      <c r="K4426" s="545" t="s">
        <v>17672</v>
      </c>
      <c r="L4426" s="545"/>
      <c r="M4426" s="548" t="s">
        <v>13758</v>
      </c>
      <c r="N4426" s="545" t="s">
        <v>13413</v>
      </c>
      <c r="O4426" s="545"/>
      <c r="P4426" s="549">
        <v>13798</v>
      </c>
      <c r="Q4426" s="549">
        <v>1</v>
      </c>
      <c r="R4426" s="549">
        <v>59</v>
      </c>
      <c r="S4426" s="548">
        <v>2228</v>
      </c>
      <c r="T4426" s="548"/>
      <c r="U4426" s="99"/>
    </row>
    <row r="4427" spans="1:21" ht="19.5" customHeight="1">
      <c r="A4427" s="545">
        <v>13798</v>
      </c>
      <c r="B4427" s="545" t="s">
        <v>13615</v>
      </c>
      <c r="C4427" s="545" t="s">
        <v>216</v>
      </c>
      <c r="D4427" s="546">
        <v>46052</v>
      </c>
      <c r="E4427" s="171" t="str">
        <f t="shared" si="69"/>
        <v>2026</v>
      </c>
      <c r="F4427" s="547">
        <v>66946</v>
      </c>
      <c r="G4427" s="548">
        <v>0</v>
      </c>
      <c r="H4427" s="547">
        <v>66946</v>
      </c>
      <c r="I4427" s="545" t="s">
        <v>12967</v>
      </c>
      <c r="J4427" s="545" t="s">
        <v>13307</v>
      </c>
      <c r="K4427" s="545" t="s">
        <v>17673</v>
      </c>
      <c r="L4427" s="545"/>
      <c r="M4427" s="548" t="s">
        <v>13758</v>
      </c>
      <c r="N4427" s="545" t="s">
        <v>13413</v>
      </c>
      <c r="O4427" s="545"/>
      <c r="P4427" s="549">
        <v>13799</v>
      </c>
      <c r="Q4427" s="549">
        <v>1</v>
      </c>
      <c r="R4427" s="549">
        <v>61</v>
      </c>
      <c r="S4427" s="548">
        <v>2228</v>
      </c>
      <c r="T4427" s="548"/>
      <c r="U4427" s="99"/>
    </row>
    <row r="4428" spans="1:21" ht="19.5" customHeight="1">
      <c r="A4428" s="545">
        <v>13799</v>
      </c>
      <c r="B4428" s="545" t="s">
        <v>13616</v>
      </c>
      <c r="C4428" s="545" t="s">
        <v>216</v>
      </c>
      <c r="D4428" s="546">
        <v>46052</v>
      </c>
      <c r="E4428" s="171" t="str">
        <f t="shared" si="69"/>
        <v>2026</v>
      </c>
      <c r="F4428" s="547">
        <v>69167</v>
      </c>
      <c r="G4428" s="548">
        <v>0</v>
      </c>
      <c r="H4428" s="547">
        <v>69167</v>
      </c>
      <c r="I4428" s="545" t="s">
        <v>12967</v>
      </c>
      <c r="J4428" s="545" t="s">
        <v>13307</v>
      </c>
      <c r="K4428" s="545" t="s">
        <v>17673</v>
      </c>
      <c r="L4428" s="545"/>
      <c r="M4428" s="548" t="s">
        <v>13758</v>
      </c>
      <c r="N4428" s="545" t="s">
        <v>13413</v>
      </c>
      <c r="O4428" s="545"/>
      <c r="P4428" s="549">
        <v>13800</v>
      </c>
      <c r="Q4428" s="549">
        <v>1</v>
      </c>
      <c r="R4428" s="549">
        <v>61</v>
      </c>
      <c r="S4428" s="548">
        <v>2228</v>
      </c>
      <c r="T4428" s="548"/>
      <c r="U4428" s="99"/>
    </row>
    <row r="4429" spans="1:21" ht="19.5" customHeight="1">
      <c r="A4429" s="545">
        <v>13800</v>
      </c>
      <c r="B4429" s="545" t="s">
        <v>13617</v>
      </c>
      <c r="C4429" s="545" t="s">
        <v>216</v>
      </c>
      <c r="D4429" s="546">
        <v>46052</v>
      </c>
      <c r="E4429" s="171" t="str">
        <f t="shared" si="69"/>
        <v>2026</v>
      </c>
      <c r="F4429" s="547">
        <v>217877</v>
      </c>
      <c r="G4429" s="548">
        <v>0</v>
      </c>
      <c r="H4429" s="547">
        <v>217877</v>
      </c>
      <c r="I4429" s="545" t="s">
        <v>12967</v>
      </c>
      <c r="J4429" s="545" t="s">
        <v>13307</v>
      </c>
      <c r="K4429" s="545" t="s">
        <v>17673</v>
      </c>
      <c r="L4429" s="545"/>
      <c r="M4429" s="548" t="s">
        <v>13758</v>
      </c>
      <c r="N4429" s="545" t="s">
        <v>13413</v>
      </c>
      <c r="O4429" s="545"/>
      <c r="P4429" s="549">
        <v>13801</v>
      </c>
      <c r="Q4429" s="549">
        <v>1</v>
      </c>
      <c r="R4429" s="549">
        <v>61</v>
      </c>
      <c r="S4429" s="548">
        <v>2228</v>
      </c>
      <c r="T4429" s="548"/>
      <c r="U4429" s="99"/>
    </row>
    <row r="4430" spans="1:21" ht="19.5" customHeight="1">
      <c r="A4430" s="545">
        <v>13801</v>
      </c>
      <c r="B4430" s="545" t="s">
        <v>13618</v>
      </c>
      <c r="C4430" s="545" t="s">
        <v>216</v>
      </c>
      <c r="D4430" s="546">
        <v>46052</v>
      </c>
      <c r="E4430" s="171" t="str">
        <f t="shared" si="69"/>
        <v>2026</v>
      </c>
      <c r="F4430" s="547">
        <v>117585</v>
      </c>
      <c r="G4430" s="548">
        <v>0</v>
      </c>
      <c r="H4430" s="547">
        <v>117585</v>
      </c>
      <c r="I4430" s="545" t="s">
        <v>12967</v>
      </c>
      <c r="J4430" s="545" t="s">
        <v>13307</v>
      </c>
      <c r="K4430" s="545" t="s">
        <v>17673</v>
      </c>
      <c r="L4430" s="545"/>
      <c r="M4430" s="548" t="s">
        <v>13758</v>
      </c>
      <c r="N4430" s="545" t="s">
        <v>13413</v>
      </c>
      <c r="O4430" s="545"/>
      <c r="P4430" s="549">
        <v>13802</v>
      </c>
      <c r="Q4430" s="549">
        <v>1</v>
      </c>
      <c r="R4430" s="549">
        <v>61</v>
      </c>
      <c r="S4430" s="548">
        <v>2228</v>
      </c>
      <c r="T4430" s="548"/>
      <c r="U4430" s="99"/>
    </row>
    <row r="4431" spans="1:21" ht="19.5" customHeight="1">
      <c r="A4431" s="545">
        <v>13802</v>
      </c>
      <c r="B4431" s="545" t="s">
        <v>13619</v>
      </c>
      <c r="C4431" s="545" t="s">
        <v>216</v>
      </c>
      <c r="D4431" s="546">
        <v>46052</v>
      </c>
      <c r="E4431" s="171" t="str">
        <f t="shared" si="69"/>
        <v>2026</v>
      </c>
      <c r="F4431" s="547">
        <v>109515</v>
      </c>
      <c r="G4431" s="548">
        <v>0</v>
      </c>
      <c r="H4431" s="547">
        <v>109515</v>
      </c>
      <c r="I4431" s="545" t="s">
        <v>12967</v>
      </c>
      <c r="J4431" s="545" t="s">
        <v>13307</v>
      </c>
      <c r="K4431" s="545" t="s">
        <v>17674</v>
      </c>
      <c r="L4431" s="545"/>
      <c r="M4431" s="548" t="s">
        <v>13758</v>
      </c>
      <c r="N4431" s="545" t="s">
        <v>13413</v>
      </c>
      <c r="O4431" s="545"/>
      <c r="P4431" s="549">
        <v>13803</v>
      </c>
      <c r="Q4431" s="549">
        <v>1</v>
      </c>
      <c r="R4431" s="549">
        <v>61</v>
      </c>
      <c r="S4431" s="548">
        <v>2228</v>
      </c>
      <c r="T4431" s="548"/>
      <c r="U4431" s="99"/>
    </row>
    <row r="4432" spans="1:21" ht="19.5" customHeight="1">
      <c r="A4432" s="545">
        <v>13803</v>
      </c>
      <c r="B4432" s="545" t="s">
        <v>13620</v>
      </c>
      <c r="C4432" s="545" t="s">
        <v>216</v>
      </c>
      <c r="D4432" s="546">
        <v>46052</v>
      </c>
      <c r="E4432" s="171" t="str">
        <f t="shared" si="69"/>
        <v>2026</v>
      </c>
      <c r="F4432" s="547">
        <v>259378</v>
      </c>
      <c r="G4432" s="548">
        <v>0</v>
      </c>
      <c r="H4432" s="547">
        <v>259378</v>
      </c>
      <c r="I4432" s="545" t="s">
        <v>12967</v>
      </c>
      <c r="J4432" s="545" t="s">
        <v>13307</v>
      </c>
      <c r="K4432" s="545" t="s">
        <v>17675</v>
      </c>
      <c r="L4432" s="545"/>
      <c r="M4432" s="548" t="s">
        <v>13758</v>
      </c>
      <c r="N4432" s="545" t="s">
        <v>13413</v>
      </c>
      <c r="O4432" s="545"/>
      <c r="P4432" s="549">
        <v>13804</v>
      </c>
      <c r="Q4432" s="549">
        <v>1</v>
      </c>
      <c r="R4432" s="549">
        <v>61</v>
      </c>
      <c r="S4432" s="548">
        <v>2228</v>
      </c>
      <c r="T4432" s="548"/>
      <c r="U4432" s="99"/>
    </row>
    <row r="4433" spans="1:21" ht="19.5" customHeight="1">
      <c r="A4433" s="545">
        <v>13804</v>
      </c>
      <c r="B4433" s="545" t="s">
        <v>13621</v>
      </c>
      <c r="C4433" s="545" t="s">
        <v>216</v>
      </c>
      <c r="D4433" s="546">
        <v>46052</v>
      </c>
      <c r="E4433" s="171" t="str">
        <f t="shared" si="69"/>
        <v>2026</v>
      </c>
      <c r="F4433" s="547">
        <v>245544</v>
      </c>
      <c r="G4433" s="548">
        <v>0</v>
      </c>
      <c r="H4433" s="547">
        <v>245544</v>
      </c>
      <c r="I4433" s="545" t="s">
        <v>12967</v>
      </c>
      <c r="J4433" s="545" t="s">
        <v>13307</v>
      </c>
      <c r="K4433" s="545" t="s">
        <v>17676</v>
      </c>
      <c r="L4433" s="545"/>
      <c r="M4433" s="548" t="s">
        <v>13758</v>
      </c>
      <c r="N4433" s="545" t="s">
        <v>13413</v>
      </c>
      <c r="O4433" s="545"/>
      <c r="P4433" s="549">
        <v>13805</v>
      </c>
      <c r="Q4433" s="549">
        <v>1</v>
      </c>
      <c r="R4433" s="549">
        <v>61</v>
      </c>
      <c r="S4433" s="548">
        <v>2228</v>
      </c>
      <c r="T4433" s="548"/>
      <c r="U4433" s="99"/>
    </row>
    <row r="4434" spans="1:21" ht="19.5" customHeight="1">
      <c r="A4434" s="545">
        <v>13805</v>
      </c>
      <c r="B4434" s="545" t="s">
        <v>13622</v>
      </c>
      <c r="C4434" s="545" t="s">
        <v>216</v>
      </c>
      <c r="D4434" s="546">
        <v>46052</v>
      </c>
      <c r="E4434" s="171" t="str">
        <f t="shared" si="69"/>
        <v>2026</v>
      </c>
      <c r="F4434" s="547">
        <v>486006</v>
      </c>
      <c r="G4434" s="548">
        <v>0</v>
      </c>
      <c r="H4434" s="547">
        <v>486006</v>
      </c>
      <c r="I4434" s="545" t="s">
        <v>12967</v>
      </c>
      <c r="J4434" s="545" t="s">
        <v>13307</v>
      </c>
      <c r="K4434" s="545" t="s">
        <v>17677</v>
      </c>
      <c r="L4434" s="545"/>
      <c r="M4434" s="548" t="s">
        <v>13758</v>
      </c>
      <c r="N4434" s="545" t="s">
        <v>13413</v>
      </c>
      <c r="O4434" s="545"/>
      <c r="P4434" s="549">
        <v>13806</v>
      </c>
      <c r="Q4434" s="549">
        <v>1</v>
      </c>
      <c r="R4434" s="549">
        <v>61</v>
      </c>
      <c r="S4434" s="548">
        <v>2228</v>
      </c>
      <c r="T4434" s="548"/>
      <c r="U4434" s="99"/>
    </row>
    <row r="4435" spans="1:21" ht="19.5" customHeight="1">
      <c r="A4435" s="545">
        <v>13806</v>
      </c>
      <c r="B4435" s="545" t="s">
        <v>13623</v>
      </c>
      <c r="C4435" s="545" t="s">
        <v>216</v>
      </c>
      <c r="D4435" s="546">
        <v>46052</v>
      </c>
      <c r="E4435" s="171" t="str">
        <f t="shared" si="69"/>
        <v>2026</v>
      </c>
      <c r="F4435" s="547">
        <v>12131</v>
      </c>
      <c r="G4435" s="548">
        <v>0.19</v>
      </c>
      <c r="H4435" s="547">
        <v>10194.120000000001</v>
      </c>
      <c r="I4435" s="545" t="s">
        <v>12967</v>
      </c>
      <c r="J4435" s="545" t="s">
        <v>13307</v>
      </c>
      <c r="K4435" s="545" t="s">
        <v>17678</v>
      </c>
      <c r="L4435" s="545"/>
      <c r="M4435" s="548" t="s">
        <v>13758</v>
      </c>
      <c r="N4435" s="545" t="s">
        <v>13413</v>
      </c>
      <c r="O4435" s="545"/>
      <c r="P4435" s="549">
        <v>13807</v>
      </c>
      <c r="Q4435" s="549">
        <v>1</v>
      </c>
      <c r="R4435" s="549">
        <v>61</v>
      </c>
      <c r="S4435" s="548">
        <v>2228</v>
      </c>
      <c r="T4435" s="548"/>
      <c r="U4435" s="99"/>
    </row>
    <row r="4436" spans="1:21" ht="19.5" customHeight="1">
      <c r="A4436" s="545">
        <v>13807</v>
      </c>
      <c r="B4436" s="545" t="s">
        <v>13624</v>
      </c>
      <c r="C4436" s="545" t="s">
        <v>216</v>
      </c>
      <c r="D4436" s="546">
        <v>46052</v>
      </c>
      <c r="E4436" s="171" t="str">
        <f t="shared" si="69"/>
        <v>2026</v>
      </c>
      <c r="F4436" s="547">
        <v>82678</v>
      </c>
      <c r="G4436" s="548">
        <v>0.19</v>
      </c>
      <c r="H4436" s="547">
        <v>69477.31</v>
      </c>
      <c r="I4436" s="545" t="s">
        <v>12967</v>
      </c>
      <c r="J4436" s="545" t="s">
        <v>13307</v>
      </c>
      <c r="K4436" s="545" t="s">
        <v>17678</v>
      </c>
      <c r="L4436" s="545"/>
      <c r="M4436" s="548" t="s">
        <v>13758</v>
      </c>
      <c r="N4436" s="545" t="s">
        <v>13413</v>
      </c>
      <c r="O4436" s="545"/>
      <c r="P4436" s="549">
        <v>13808</v>
      </c>
      <c r="Q4436" s="549">
        <v>1</v>
      </c>
      <c r="R4436" s="549">
        <v>61</v>
      </c>
      <c r="S4436" s="548">
        <v>2228</v>
      </c>
      <c r="T4436" s="548"/>
      <c r="U4436" s="99"/>
    </row>
    <row r="4437" spans="1:21" ht="19.5" customHeight="1">
      <c r="A4437" s="545">
        <v>13808</v>
      </c>
      <c r="B4437" s="545" t="s">
        <v>13625</v>
      </c>
      <c r="C4437" s="545" t="s">
        <v>216</v>
      </c>
      <c r="D4437" s="546">
        <v>46052</v>
      </c>
      <c r="E4437" s="171" t="str">
        <f t="shared" si="69"/>
        <v>2026</v>
      </c>
      <c r="F4437" s="547">
        <v>10431</v>
      </c>
      <c r="G4437" s="548">
        <v>0.19</v>
      </c>
      <c r="H4437" s="547">
        <v>8765.5499999999993</v>
      </c>
      <c r="I4437" s="545" t="s">
        <v>12738</v>
      </c>
      <c r="J4437" s="545" t="s">
        <v>13307</v>
      </c>
      <c r="K4437" s="545"/>
      <c r="L4437" s="545"/>
      <c r="M4437" s="548" t="s">
        <v>13758</v>
      </c>
      <c r="N4437" s="545" t="s">
        <v>13413</v>
      </c>
      <c r="O4437" s="545"/>
      <c r="P4437" s="549">
        <v>13809</v>
      </c>
      <c r="Q4437" s="549">
        <v>1</v>
      </c>
      <c r="R4437" s="549">
        <v>32</v>
      </c>
      <c r="S4437" s="548">
        <v>2228</v>
      </c>
      <c r="T4437" s="548"/>
      <c r="U4437" s="99"/>
    </row>
    <row r="4438" spans="1:21" ht="19.5" customHeight="1">
      <c r="A4438" s="545">
        <v>13809</v>
      </c>
      <c r="B4438" s="545" t="s">
        <v>13626</v>
      </c>
      <c r="C4438" s="545" t="s">
        <v>216</v>
      </c>
      <c r="D4438" s="546">
        <v>46052</v>
      </c>
      <c r="E4438" s="171" t="str">
        <f t="shared" si="69"/>
        <v>2026</v>
      </c>
      <c r="F4438" s="547">
        <v>640489</v>
      </c>
      <c r="G4438" s="548">
        <v>0.19</v>
      </c>
      <c r="H4438" s="547">
        <v>538226.05000000005</v>
      </c>
      <c r="I4438" s="545" t="s">
        <v>12738</v>
      </c>
      <c r="J4438" s="545" t="s">
        <v>13307</v>
      </c>
      <c r="K4438" s="545"/>
      <c r="L4438" s="545"/>
      <c r="M4438" s="548" t="s">
        <v>13758</v>
      </c>
      <c r="N4438" s="545" t="s">
        <v>13413</v>
      </c>
      <c r="O4438" s="545"/>
      <c r="P4438" s="549">
        <v>13810</v>
      </c>
      <c r="Q4438" s="549">
        <v>1</v>
      </c>
      <c r="R4438" s="549">
        <v>32</v>
      </c>
      <c r="S4438" s="548">
        <v>2228</v>
      </c>
      <c r="T4438" s="548"/>
      <c r="U4438" s="99"/>
    </row>
    <row r="4439" spans="1:21" ht="19.5" customHeight="1">
      <c r="A4439" s="545">
        <v>13810</v>
      </c>
      <c r="B4439" s="545" t="s">
        <v>13627</v>
      </c>
      <c r="C4439" s="545" t="s">
        <v>216</v>
      </c>
      <c r="D4439" s="546">
        <v>46052</v>
      </c>
      <c r="E4439" s="171" t="str">
        <f t="shared" si="69"/>
        <v>2026</v>
      </c>
      <c r="F4439" s="547">
        <v>270257</v>
      </c>
      <c r="G4439" s="548">
        <v>0.19</v>
      </c>
      <c r="H4439" s="547">
        <v>227106.72</v>
      </c>
      <c r="I4439" s="545" t="s">
        <v>12967</v>
      </c>
      <c r="J4439" s="545" t="s">
        <v>13307</v>
      </c>
      <c r="K4439" s="545" t="s">
        <v>17679</v>
      </c>
      <c r="L4439" s="545"/>
      <c r="M4439" s="548" t="s">
        <v>13758</v>
      </c>
      <c r="N4439" s="545" t="s">
        <v>13413</v>
      </c>
      <c r="O4439" s="545"/>
      <c r="P4439" s="549">
        <v>13811</v>
      </c>
      <c r="Q4439" s="549">
        <v>1</v>
      </c>
      <c r="R4439" s="549">
        <v>61</v>
      </c>
      <c r="S4439" s="548">
        <v>2228</v>
      </c>
      <c r="T4439" s="548"/>
      <c r="U4439" s="99"/>
    </row>
    <row r="4440" spans="1:21" ht="19.5" customHeight="1">
      <c r="A4440" s="545">
        <v>13811</v>
      </c>
      <c r="B4440" s="545" t="s">
        <v>13628</v>
      </c>
      <c r="C4440" s="545" t="s">
        <v>216</v>
      </c>
      <c r="D4440" s="546">
        <v>46052</v>
      </c>
      <c r="E4440" s="171" t="str">
        <f t="shared" si="69"/>
        <v>2026</v>
      </c>
      <c r="F4440" s="547">
        <v>6465937</v>
      </c>
      <c r="G4440" s="548">
        <v>0.19</v>
      </c>
      <c r="H4440" s="547">
        <v>5433560.5</v>
      </c>
      <c r="I4440" s="545" t="s">
        <v>12973</v>
      </c>
      <c r="J4440" s="545" t="s">
        <v>13307</v>
      </c>
      <c r="K4440" s="545" t="s">
        <v>17680</v>
      </c>
      <c r="L4440" s="545"/>
      <c r="M4440" s="548" t="s">
        <v>13868</v>
      </c>
      <c r="N4440" s="545" t="s">
        <v>13413</v>
      </c>
      <c r="O4440" s="545"/>
      <c r="P4440" s="549">
        <v>13812</v>
      </c>
      <c r="Q4440" s="549">
        <v>2</v>
      </c>
      <c r="R4440" s="549">
        <v>59</v>
      </c>
      <c r="S4440" s="548">
        <v>2228</v>
      </c>
      <c r="T4440" s="548"/>
      <c r="U4440" s="99"/>
    </row>
    <row r="4441" spans="1:21" ht="19.5" customHeight="1">
      <c r="A4441" s="545">
        <v>13812</v>
      </c>
      <c r="B4441" s="545" t="s">
        <v>13629</v>
      </c>
      <c r="C4441" s="545" t="s">
        <v>216</v>
      </c>
      <c r="D4441" s="546">
        <v>46052</v>
      </c>
      <c r="E4441" s="171" t="str">
        <f t="shared" si="69"/>
        <v>2026</v>
      </c>
      <c r="F4441" s="547">
        <v>262563</v>
      </c>
      <c r="G4441" s="548">
        <v>0.19</v>
      </c>
      <c r="H4441" s="547">
        <v>220641.18</v>
      </c>
      <c r="I4441" s="545" t="s">
        <v>12973</v>
      </c>
      <c r="J4441" s="545" t="s">
        <v>13307</v>
      </c>
      <c r="K4441" s="545" t="s">
        <v>17681</v>
      </c>
      <c r="L4441" s="545"/>
      <c r="M4441" s="548" t="s">
        <v>13868</v>
      </c>
      <c r="N4441" s="545" t="s">
        <v>13413</v>
      </c>
      <c r="O4441" s="545"/>
      <c r="P4441" s="549">
        <v>13813</v>
      </c>
      <c r="Q4441" s="549">
        <v>2</v>
      </c>
      <c r="R4441" s="549">
        <v>59</v>
      </c>
      <c r="S4441" s="548">
        <v>2228</v>
      </c>
      <c r="T4441" s="548"/>
      <c r="U4441" s="99"/>
    </row>
    <row r="4442" spans="1:21" ht="19.5" customHeight="1">
      <c r="A4442" s="545">
        <v>13813</v>
      </c>
      <c r="B4442" s="545" t="s">
        <v>13630</v>
      </c>
      <c r="C4442" s="545" t="s">
        <v>216</v>
      </c>
      <c r="D4442" s="546">
        <v>46052</v>
      </c>
      <c r="E4442" s="171" t="str">
        <f t="shared" si="69"/>
        <v>2026</v>
      </c>
      <c r="F4442" s="547">
        <v>10544233</v>
      </c>
      <c r="G4442" s="548">
        <v>0.19</v>
      </c>
      <c r="H4442" s="547">
        <v>8860700</v>
      </c>
      <c r="I4442" s="545" t="s">
        <v>12973</v>
      </c>
      <c r="J4442" s="545" t="s">
        <v>13307</v>
      </c>
      <c r="K4442" s="545" t="s">
        <v>17682</v>
      </c>
      <c r="L4442" s="545"/>
      <c r="M4442" s="548" t="s">
        <v>13868</v>
      </c>
      <c r="N4442" s="545" t="s">
        <v>13413</v>
      </c>
      <c r="O4442" s="545"/>
      <c r="P4442" s="549">
        <v>13814</v>
      </c>
      <c r="Q4442" s="549">
        <v>2</v>
      </c>
      <c r="R4442" s="549">
        <v>59</v>
      </c>
      <c r="S4442" s="548">
        <v>2228</v>
      </c>
      <c r="T4442" s="548"/>
      <c r="U4442" s="99"/>
    </row>
    <row r="4443" spans="1:21" ht="19.5" customHeight="1">
      <c r="A4443" s="545">
        <v>13814</v>
      </c>
      <c r="B4443" s="545" t="s">
        <v>13631</v>
      </c>
      <c r="C4443" s="545" t="s">
        <v>216</v>
      </c>
      <c r="D4443" s="546">
        <v>46052</v>
      </c>
      <c r="E4443" s="171" t="str">
        <f t="shared" si="69"/>
        <v>2026</v>
      </c>
      <c r="F4443" s="547">
        <v>130641</v>
      </c>
      <c r="G4443" s="548">
        <v>0.19</v>
      </c>
      <c r="H4443" s="547">
        <v>109782.35</v>
      </c>
      <c r="I4443" s="545" t="s">
        <v>12973</v>
      </c>
      <c r="J4443" s="545" t="s">
        <v>13307</v>
      </c>
      <c r="K4443" s="545" t="s">
        <v>21712</v>
      </c>
      <c r="L4443" s="545"/>
      <c r="M4443" s="548" t="s">
        <v>13868</v>
      </c>
      <c r="N4443" s="545" t="s">
        <v>13413</v>
      </c>
      <c r="O4443" s="545"/>
      <c r="P4443" s="549">
        <v>13815</v>
      </c>
      <c r="Q4443" s="549">
        <v>2</v>
      </c>
      <c r="R4443" s="549">
        <v>59</v>
      </c>
      <c r="S4443" s="548">
        <v>2228</v>
      </c>
      <c r="T4443" s="548"/>
      <c r="U4443" s="99"/>
    </row>
    <row r="4444" spans="1:21" ht="19.5" customHeight="1">
      <c r="A4444" s="545">
        <v>13815</v>
      </c>
      <c r="B4444" s="545" t="s">
        <v>13632</v>
      </c>
      <c r="C4444" s="545" t="s">
        <v>216</v>
      </c>
      <c r="D4444" s="546">
        <v>46052</v>
      </c>
      <c r="E4444" s="171" t="str">
        <f t="shared" si="69"/>
        <v>2026</v>
      </c>
      <c r="F4444" s="547">
        <v>491989</v>
      </c>
      <c r="G4444" s="548">
        <v>0.19</v>
      </c>
      <c r="H4444" s="547">
        <v>413436.13</v>
      </c>
      <c r="I4444" s="545" t="s">
        <v>12686</v>
      </c>
      <c r="J4444" s="545" t="s">
        <v>13307</v>
      </c>
      <c r="K4444" s="545"/>
      <c r="L4444" s="545"/>
      <c r="M4444" s="548" t="s">
        <v>13758</v>
      </c>
      <c r="N4444" s="545" t="s">
        <v>13413</v>
      </c>
      <c r="O4444" s="545"/>
      <c r="P4444" s="549">
        <v>13816</v>
      </c>
      <c r="Q4444" s="549">
        <v>1</v>
      </c>
      <c r="R4444" s="549">
        <v>131</v>
      </c>
      <c r="S4444" s="548">
        <v>2228</v>
      </c>
      <c r="T4444" s="548"/>
      <c r="U4444" s="99"/>
    </row>
    <row r="4445" spans="1:21" ht="19.5" customHeight="1">
      <c r="A4445" s="545">
        <v>13816</v>
      </c>
      <c r="B4445" s="545" t="s">
        <v>13633</v>
      </c>
      <c r="C4445" s="545" t="s">
        <v>216</v>
      </c>
      <c r="D4445" s="546">
        <v>46052</v>
      </c>
      <c r="E4445" s="171" t="str">
        <f t="shared" si="69"/>
        <v>2026</v>
      </c>
      <c r="F4445" s="547">
        <v>506045</v>
      </c>
      <c r="G4445" s="548">
        <v>0.19</v>
      </c>
      <c r="H4445" s="547">
        <v>425247.9</v>
      </c>
      <c r="I4445" s="545" t="s">
        <v>12686</v>
      </c>
      <c r="J4445" s="545" t="s">
        <v>13307</v>
      </c>
      <c r="K4445" s="545"/>
      <c r="L4445" s="545"/>
      <c r="M4445" s="548" t="s">
        <v>13758</v>
      </c>
      <c r="N4445" s="545" t="s">
        <v>13413</v>
      </c>
      <c r="O4445" s="545"/>
      <c r="P4445" s="549">
        <v>13817</v>
      </c>
      <c r="Q4445" s="549">
        <v>1</v>
      </c>
      <c r="R4445" s="549">
        <v>131</v>
      </c>
      <c r="S4445" s="548">
        <v>2228</v>
      </c>
      <c r="T4445" s="548"/>
      <c r="U4445" s="99"/>
    </row>
    <row r="4446" spans="1:21" ht="19.5" customHeight="1">
      <c r="A4446" s="545">
        <v>13817</v>
      </c>
      <c r="B4446" s="545" t="s">
        <v>13634</v>
      </c>
      <c r="C4446" s="545" t="s">
        <v>216</v>
      </c>
      <c r="D4446" s="546">
        <v>46052</v>
      </c>
      <c r="E4446" s="171" t="str">
        <f t="shared" si="69"/>
        <v>2026</v>
      </c>
      <c r="F4446" s="547">
        <v>632558</v>
      </c>
      <c r="G4446" s="548">
        <v>0.19</v>
      </c>
      <c r="H4446" s="547">
        <v>531561.34</v>
      </c>
      <c r="I4446" s="545" t="s">
        <v>12686</v>
      </c>
      <c r="J4446" s="545" t="s">
        <v>13307</v>
      </c>
      <c r="K4446" s="545"/>
      <c r="L4446" s="545"/>
      <c r="M4446" s="548" t="s">
        <v>13758</v>
      </c>
      <c r="N4446" s="545" t="s">
        <v>13413</v>
      </c>
      <c r="O4446" s="545"/>
      <c r="P4446" s="549">
        <v>13818</v>
      </c>
      <c r="Q4446" s="549">
        <v>1</v>
      </c>
      <c r="R4446" s="549">
        <v>131</v>
      </c>
      <c r="S4446" s="548">
        <v>2228</v>
      </c>
      <c r="T4446" s="548"/>
      <c r="U4446" s="99"/>
    </row>
    <row r="4447" spans="1:21" ht="19.5" customHeight="1">
      <c r="A4447" s="545">
        <v>13818</v>
      </c>
      <c r="B4447" s="545" t="s">
        <v>13635</v>
      </c>
      <c r="C4447" s="545" t="s">
        <v>216</v>
      </c>
      <c r="D4447" s="546">
        <v>46052</v>
      </c>
      <c r="E4447" s="171" t="str">
        <f t="shared" si="69"/>
        <v>2026</v>
      </c>
      <c r="F4447" s="547">
        <v>674728</v>
      </c>
      <c r="G4447" s="548">
        <v>0.19</v>
      </c>
      <c r="H4447" s="547">
        <v>566998.31999999995</v>
      </c>
      <c r="I4447" s="545" t="s">
        <v>12686</v>
      </c>
      <c r="J4447" s="545" t="s">
        <v>13307</v>
      </c>
      <c r="K4447" s="545"/>
      <c r="L4447" s="545"/>
      <c r="M4447" s="548" t="s">
        <v>13758</v>
      </c>
      <c r="N4447" s="545" t="s">
        <v>13413</v>
      </c>
      <c r="O4447" s="545"/>
      <c r="P4447" s="549">
        <v>13819</v>
      </c>
      <c r="Q4447" s="549">
        <v>1</v>
      </c>
      <c r="R4447" s="549">
        <v>131</v>
      </c>
      <c r="S4447" s="548">
        <v>2228</v>
      </c>
      <c r="T4447" s="548"/>
      <c r="U4447" s="99"/>
    </row>
    <row r="4448" spans="1:21" ht="19.5" customHeight="1">
      <c r="A4448" s="545">
        <v>13819</v>
      </c>
      <c r="B4448" s="545" t="s">
        <v>13636</v>
      </c>
      <c r="C4448" s="545" t="s">
        <v>216</v>
      </c>
      <c r="D4448" s="546">
        <v>46052</v>
      </c>
      <c r="E4448" s="171" t="str">
        <f t="shared" si="69"/>
        <v>2026</v>
      </c>
      <c r="F4448" s="547">
        <v>871524</v>
      </c>
      <c r="G4448" s="548">
        <v>0.19</v>
      </c>
      <c r="H4448" s="547">
        <v>732373.11</v>
      </c>
      <c r="I4448" s="545" t="s">
        <v>12686</v>
      </c>
      <c r="J4448" s="545" t="s">
        <v>13307</v>
      </c>
      <c r="K4448" s="545"/>
      <c r="L4448" s="545"/>
      <c r="M4448" s="548" t="s">
        <v>13758</v>
      </c>
      <c r="N4448" s="545" t="s">
        <v>13413</v>
      </c>
      <c r="O4448" s="545"/>
      <c r="P4448" s="549">
        <v>13820</v>
      </c>
      <c r="Q4448" s="549">
        <v>1</v>
      </c>
      <c r="R4448" s="549">
        <v>131</v>
      </c>
      <c r="S4448" s="548">
        <v>2228</v>
      </c>
      <c r="T4448" s="548"/>
      <c r="U4448" s="99"/>
    </row>
    <row r="4449" spans="1:21" ht="19.5" customHeight="1">
      <c r="A4449" s="545">
        <v>13820</v>
      </c>
      <c r="B4449" s="545" t="s">
        <v>13637</v>
      </c>
      <c r="C4449" s="545" t="s">
        <v>216</v>
      </c>
      <c r="D4449" s="546">
        <v>46052</v>
      </c>
      <c r="E4449" s="171" t="str">
        <f t="shared" si="69"/>
        <v>2026</v>
      </c>
      <c r="F4449" s="547">
        <v>4834499</v>
      </c>
      <c r="G4449" s="548">
        <v>0.19</v>
      </c>
      <c r="H4449" s="547">
        <v>4062604.2</v>
      </c>
      <c r="I4449" s="545" t="s">
        <v>12686</v>
      </c>
      <c r="J4449" s="545" t="s">
        <v>13307</v>
      </c>
      <c r="K4449" s="545" t="s">
        <v>17683</v>
      </c>
      <c r="L4449" s="545"/>
      <c r="M4449" s="548" t="s">
        <v>13758</v>
      </c>
      <c r="N4449" s="545" t="s">
        <v>13413</v>
      </c>
      <c r="O4449" s="545"/>
      <c r="P4449" s="549">
        <v>13821</v>
      </c>
      <c r="Q4449" s="549">
        <v>1</v>
      </c>
      <c r="R4449" s="549">
        <v>131</v>
      </c>
      <c r="S4449" s="548">
        <v>2228</v>
      </c>
      <c r="T4449" s="548"/>
      <c r="U4449" s="99"/>
    </row>
    <row r="4450" spans="1:21" ht="19.5" customHeight="1">
      <c r="A4450" s="545">
        <v>13821</v>
      </c>
      <c r="B4450" s="545" t="s">
        <v>13638</v>
      </c>
      <c r="C4450" s="545" t="s">
        <v>216</v>
      </c>
      <c r="D4450" s="546">
        <v>46052</v>
      </c>
      <c r="E4450" s="171" t="str">
        <f t="shared" si="69"/>
        <v>2026</v>
      </c>
      <c r="F4450" s="547">
        <v>5663210</v>
      </c>
      <c r="G4450" s="548">
        <v>0.19</v>
      </c>
      <c r="H4450" s="547">
        <v>4759000</v>
      </c>
      <c r="I4450" s="545" t="s">
        <v>12686</v>
      </c>
      <c r="J4450" s="545" t="s">
        <v>13307</v>
      </c>
      <c r="K4450" s="545"/>
      <c r="L4450" s="545"/>
      <c r="M4450" s="548" t="s">
        <v>13758</v>
      </c>
      <c r="N4450" s="545" t="s">
        <v>13413</v>
      </c>
      <c r="O4450" s="545"/>
      <c r="P4450" s="549">
        <v>13822</v>
      </c>
      <c r="Q4450" s="549">
        <v>1</v>
      </c>
      <c r="R4450" s="549">
        <v>131</v>
      </c>
      <c r="S4450" s="548">
        <v>2228</v>
      </c>
      <c r="T4450" s="548"/>
      <c r="U4450" s="99"/>
    </row>
    <row r="4451" spans="1:21" ht="19.5" customHeight="1">
      <c r="A4451" s="545">
        <v>13822</v>
      </c>
      <c r="B4451" s="545" t="s">
        <v>13639</v>
      </c>
      <c r="C4451" s="545" t="s">
        <v>216</v>
      </c>
      <c r="D4451" s="546">
        <v>46052</v>
      </c>
      <c r="E4451" s="171" t="str">
        <f t="shared" si="69"/>
        <v>2026</v>
      </c>
      <c r="F4451" s="547">
        <v>5960108</v>
      </c>
      <c r="G4451" s="548">
        <v>0.19</v>
      </c>
      <c r="H4451" s="547">
        <v>5008494.12</v>
      </c>
      <c r="I4451" s="545" t="s">
        <v>12686</v>
      </c>
      <c r="J4451" s="545" t="s">
        <v>13307</v>
      </c>
      <c r="K4451" s="545"/>
      <c r="L4451" s="545"/>
      <c r="M4451" s="548" t="s">
        <v>13758</v>
      </c>
      <c r="N4451" s="545" t="s">
        <v>13413</v>
      </c>
      <c r="O4451" s="545"/>
      <c r="P4451" s="549">
        <v>13823</v>
      </c>
      <c r="Q4451" s="549">
        <v>1</v>
      </c>
      <c r="R4451" s="549">
        <v>131</v>
      </c>
      <c r="S4451" s="548">
        <v>2228</v>
      </c>
      <c r="T4451" s="548"/>
      <c r="U4451" s="99"/>
    </row>
    <row r="4452" spans="1:21" ht="19.5" customHeight="1">
      <c r="A4452" s="545">
        <v>13823</v>
      </c>
      <c r="B4452" s="545" t="s">
        <v>13640</v>
      </c>
      <c r="C4452" s="545" t="s">
        <v>216</v>
      </c>
      <c r="D4452" s="546">
        <v>46052</v>
      </c>
      <c r="E4452" s="171" t="str">
        <f t="shared" si="69"/>
        <v>2026</v>
      </c>
      <c r="F4452" s="547">
        <v>2670802</v>
      </c>
      <c r="G4452" s="548">
        <v>0.19</v>
      </c>
      <c r="H4452" s="547">
        <v>2244371.4300000002</v>
      </c>
      <c r="I4452" s="545" t="s">
        <v>12686</v>
      </c>
      <c r="J4452" s="545" t="s">
        <v>13307</v>
      </c>
      <c r="K4452" s="545"/>
      <c r="L4452" s="545"/>
      <c r="M4452" s="548" t="s">
        <v>13758</v>
      </c>
      <c r="N4452" s="545" t="s">
        <v>13413</v>
      </c>
      <c r="O4452" s="545"/>
      <c r="P4452" s="549">
        <v>13824</v>
      </c>
      <c r="Q4452" s="549">
        <v>1</v>
      </c>
      <c r="R4452" s="549">
        <v>131</v>
      </c>
      <c r="S4452" s="548">
        <v>2228</v>
      </c>
      <c r="T4452" s="548"/>
      <c r="U4452" s="99"/>
    </row>
    <row r="4453" spans="1:21" ht="19.5" customHeight="1">
      <c r="A4453" s="545">
        <v>13824</v>
      </c>
      <c r="B4453" s="545" t="s">
        <v>13641</v>
      </c>
      <c r="C4453" s="545" t="s">
        <v>216</v>
      </c>
      <c r="D4453" s="546">
        <v>46052</v>
      </c>
      <c r="E4453" s="171" t="str">
        <f t="shared" si="69"/>
        <v>2026</v>
      </c>
      <c r="F4453" s="547">
        <v>912120</v>
      </c>
      <c r="G4453" s="548">
        <v>0.19</v>
      </c>
      <c r="H4453" s="547">
        <v>766487.39</v>
      </c>
      <c r="I4453" s="545" t="s">
        <v>12686</v>
      </c>
      <c r="J4453" s="545" t="s">
        <v>13307</v>
      </c>
      <c r="K4453" s="545"/>
      <c r="L4453" s="545"/>
      <c r="M4453" s="548" t="s">
        <v>13758</v>
      </c>
      <c r="N4453" s="545" t="s">
        <v>13413</v>
      </c>
      <c r="O4453" s="545"/>
      <c r="P4453" s="549">
        <v>13825</v>
      </c>
      <c r="Q4453" s="549">
        <v>1</v>
      </c>
      <c r="R4453" s="549">
        <v>131</v>
      </c>
      <c r="S4453" s="548">
        <v>2228</v>
      </c>
      <c r="T4453" s="548"/>
      <c r="U4453" s="99"/>
    </row>
    <row r="4454" spans="1:21" ht="19.5" customHeight="1">
      <c r="A4454" s="545">
        <v>13825</v>
      </c>
      <c r="B4454" s="545" t="s">
        <v>13642</v>
      </c>
      <c r="C4454" s="545" t="s">
        <v>216</v>
      </c>
      <c r="D4454" s="546">
        <v>46052</v>
      </c>
      <c r="E4454" s="171" t="str">
        <f t="shared" si="69"/>
        <v>2026</v>
      </c>
      <c r="F4454" s="547">
        <v>674728</v>
      </c>
      <c r="G4454" s="548">
        <v>0.19</v>
      </c>
      <c r="H4454" s="547">
        <v>566998.31999999995</v>
      </c>
      <c r="I4454" s="545" t="s">
        <v>12686</v>
      </c>
      <c r="J4454" s="545" t="s">
        <v>13307</v>
      </c>
      <c r="K4454" s="545" t="s">
        <v>17684</v>
      </c>
      <c r="L4454" s="545"/>
      <c r="M4454" s="548" t="s">
        <v>13758</v>
      </c>
      <c r="N4454" s="545" t="s">
        <v>13413</v>
      </c>
      <c r="O4454" s="545"/>
      <c r="P4454" s="549">
        <v>13826</v>
      </c>
      <c r="Q4454" s="549">
        <v>1</v>
      </c>
      <c r="R4454" s="549">
        <v>131</v>
      </c>
      <c r="S4454" s="548">
        <v>2228</v>
      </c>
      <c r="T4454" s="548"/>
      <c r="U4454" s="99"/>
    </row>
    <row r="4455" spans="1:21" ht="19.5" customHeight="1">
      <c r="A4455" s="545">
        <v>13826</v>
      </c>
      <c r="B4455" s="545" t="s">
        <v>13643</v>
      </c>
      <c r="C4455" s="545" t="s">
        <v>216</v>
      </c>
      <c r="D4455" s="546">
        <v>46052</v>
      </c>
      <c r="E4455" s="171" t="str">
        <f t="shared" si="69"/>
        <v>2026</v>
      </c>
      <c r="F4455" s="547">
        <v>1657565</v>
      </c>
      <c r="G4455" s="548">
        <v>0.19</v>
      </c>
      <c r="H4455" s="547">
        <v>1392911.76</v>
      </c>
      <c r="I4455" s="545" t="s">
        <v>12686</v>
      </c>
      <c r="J4455" s="545" t="s">
        <v>13307</v>
      </c>
      <c r="K4455" s="545"/>
      <c r="L4455" s="545"/>
      <c r="M4455" s="548" t="s">
        <v>13758</v>
      </c>
      <c r="N4455" s="545" t="s">
        <v>13413</v>
      </c>
      <c r="O4455" s="545"/>
      <c r="P4455" s="549">
        <v>13827</v>
      </c>
      <c r="Q4455" s="549">
        <v>1</v>
      </c>
      <c r="R4455" s="549">
        <v>131</v>
      </c>
      <c r="S4455" s="548">
        <v>2228</v>
      </c>
      <c r="T4455" s="548"/>
      <c r="U4455" s="99"/>
    </row>
    <row r="4456" spans="1:21" ht="19.5" customHeight="1">
      <c r="A4456" s="545">
        <v>13827</v>
      </c>
      <c r="B4456" s="545" t="s">
        <v>13644</v>
      </c>
      <c r="C4456" s="545" t="s">
        <v>216</v>
      </c>
      <c r="D4456" s="546">
        <v>46052</v>
      </c>
      <c r="E4456" s="171" t="str">
        <f t="shared" si="69"/>
        <v>2026</v>
      </c>
      <c r="F4456" s="547">
        <v>2820170</v>
      </c>
      <c r="G4456" s="548">
        <v>0.19</v>
      </c>
      <c r="H4456" s="547">
        <v>2369890.7599999998</v>
      </c>
      <c r="I4456" s="545" t="s">
        <v>12686</v>
      </c>
      <c r="J4456" s="545" t="s">
        <v>13307</v>
      </c>
      <c r="K4456" s="545"/>
      <c r="L4456" s="545"/>
      <c r="M4456" s="548" t="s">
        <v>13758</v>
      </c>
      <c r="N4456" s="545" t="s">
        <v>13413</v>
      </c>
      <c r="O4456" s="545"/>
      <c r="P4456" s="549">
        <v>13828</v>
      </c>
      <c r="Q4456" s="549">
        <v>1</v>
      </c>
      <c r="R4456" s="549">
        <v>131</v>
      </c>
      <c r="S4456" s="548">
        <v>2228</v>
      </c>
      <c r="T4456" s="548"/>
      <c r="U4456" s="99"/>
    </row>
    <row r="4457" spans="1:21" ht="19.5" customHeight="1">
      <c r="A4457" s="545">
        <v>13828</v>
      </c>
      <c r="B4457" s="545" t="s">
        <v>13645</v>
      </c>
      <c r="C4457" s="545" t="s">
        <v>216</v>
      </c>
      <c r="D4457" s="546">
        <v>46052</v>
      </c>
      <c r="E4457" s="171" t="str">
        <f t="shared" si="69"/>
        <v>2026</v>
      </c>
      <c r="F4457" s="547">
        <v>3736725</v>
      </c>
      <c r="G4457" s="548">
        <v>0.19</v>
      </c>
      <c r="H4457" s="547">
        <v>3140105.04</v>
      </c>
      <c r="I4457" s="545" t="s">
        <v>12686</v>
      </c>
      <c r="J4457" s="545" t="s">
        <v>13307</v>
      </c>
      <c r="K4457" s="545"/>
      <c r="L4457" s="545"/>
      <c r="M4457" s="548" t="s">
        <v>13758</v>
      </c>
      <c r="N4457" s="545" t="s">
        <v>13413</v>
      </c>
      <c r="O4457" s="545"/>
      <c r="P4457" s="549">
        <v>13829</v>
      </c>
      <c r="Q4457" s="549">
        <v>1</v>
      </c>
      <c r="R4457" s="549">
        <v>131</v>
      </c>
      <c r="S4457" s="548">
        <v>2228</v>
      </c>
      <c r="T4457" s="548"/>
      <c r="U4457" s="99"/>
    </row>
    <row r="4458" spans="1:21" ht="19.5" customHeight="1">
      <c r="A4458" s="545">
        <v>13830</v>
      </c>
      <c r="B4458" s="545" t="s">
        <v>13646</v>
      </c>
      <c r="C4458" s="545" t="s">
        <v>216</v>
      </c>
      <c r="D4458" s="546">
        <v>46052</v>
      </c>
      <c r="E4458" s="171" t="str">
        <f t="shared" si="69"/>
        <v>2026</v>
      </c>
      <c r="F4458" s="547">
        <v>1207</v>
      </c>
      <c r="G4458" s="548">
        <v>0.19</v>
      </c>
      <c r="H4458" s="547">
        <v>1014.29</v>
      </c>
      <c r="I4458" s="545" t="s">
        <v>12659</v>
      </c>
      <c r="J4458" s="545" t="s">
        <v>13307</v>
      </c>
      <c r="K4458" s="545"/>
      <c r="L4458" s="545"/>
      <c r="M4458" s="548" t="s">
        <v>13758</v>
      </c>
      <c r="N4458" s="545" t="s">
        <v>13413</v>
      </c>
      <c r="O4458" s="545"/>
      <c r="P4458" s="549">
        <v>13830</v>
      </c>
      <c r="Q4458" s="549">
        <v>1</v>
      </c>
      <c r="R4458" s="549">
        <v>116</v>
      </c>
      <c r="S4458" s="548">
        <v>2228</v>
      </c>
      <c r="T4458" s="548"/>
      <c r="U4458" s="99"/>
    </row>
    <row r="4459" spans="1:21" ht="19.5" customHeight="1">
      <c r="A4459" s="545">
        <v>13831</v>
      </c>
      <c r="B4459" s="545" t="s">
        <v>13647</v>
      </c>
      <c r="C4459" s="545" t="s">
        <v>216</v>
      </c>
      <c r="D4459" s="546">
        <v>46052</v>
      </c>
      <c r="E4459" s="171" t="str">
        <f t="shared" si="69"/>
        <v>2026</v>
      </c>
      <c r="F4459" s="547">
        <v>623</v>
      </c>
      <c r="G4459" s="548">
        <v>0.19</v>
      </c>
      <c r="H4459" s="547">
        <v>523.53</v>
      </c>
      <c r="I4459" s="545" t="s">
        <v>12659</v>
      </c>
      <c r="J4459" s="545" t="s">
        <v>13307</v>
      </c>
      <c r="K4459" s="545"/>
      <c r="L4459" s="545"/>
      <c r="M4459" s="548" t="s">
        <v>13758</v>
      </c>
      <c r="N4459" s="545" t="s">
        <v>13413</v>
      </c>
      <c r="O4459" s="545"/>
      <c r="P4459" s="549">
        <v>13831</v>
      </c>
      <c r="Q4459" s="549">
        <v>1</v>
      </c>
      <c r="R4459" s="549">
        <v>116</v>
      </c>
      <c r="S4459" s="548">
        <v>2228</v>
      </c>
      <c r="T4459" s="548"/>
      <c r="U4459" s="99"/>
    </row>
    <row r="4460" spans="1:21" ht="19.5" customHeight="1">
      <c r="A4460" s="545">
        <v>13832</v>
      </c>
      <c r="B4460" s="545" t="s">
        <v>13648</v>
      </c>
      <c r="C4460" s="545" t="s">
        <v>216</v>
      </c>
      <c r="D4460" s="546">
        <v>46052</v>
      </c>
      <c r="E4460" s="171" t="str">
        <f t="shared" si="69"/>
        <v>2026</v>
      </c>
      <c r="F4460" s="547">
        <v>412</v>
      </c>
      <c r="G4460" s="548">
        <v>0.19</v>
      </c>
      <c r="H4460" s="547">
        <v>346.22</v>
      </c>
      <c r="I4460" s="545" t="s">
        <v>12659</v>
      </c>
      <c r="J4460" s="545" t="s">
        <v>13307</v>
      </c>
      <c r="K4460" s="545"/>
      <c r="L4460" s="545"/>
      <c r="M4460" s="548" t="s">
        <v>13758</v>
      </c>
      <c r="N4460" s="545" t="s">
        <v>13413</v>
      </c>
      <c r="O4460" s="545"/>
      <c r="P4460" s="549">
        <v>13832</v>
      </c>
      <c r="Q4460" s="549">
        <v>1</v>
      </c>
      <c r="R4460" s="549">
        <v>116</v>
      </c>
      <c r="S4460" s="548">
        <v>2228</v>
      </c>
      <c r="T4460" s="548"/>
      <c r="U4460" s="99"/>
    </row>
    <row r="4461" spans="1:21" ht="19.5" customHeight="1">
      <c r="A4461" s="545">
        <v>13833</v>
      </c>
      <c r="B4461" s="545" t="s">
        <v>13649</v>
      </c>
      <c r="C4461" s="545" t="s">
        <v>216</v>
      </c>
      <c r="D4461" s="546">
        <v>46052</v>
      </c>
      <c r="E4461" s="171" t="str">
        <f t="shared" si="69"/>
        <v>2026</v>
      </c>
      <c r="F4461" s="547">
        <v>247</v>
      </c>
      <c r="G4461" s="548">
        <v>0.19</v>
      </c>
      <c r="H4461" s="547">
        <v>207.56</v>
      </c>
      <c r="I4461" s="545" t="s">
        <v>12659</v>
      </c>
      <c r="J4461" s="545" t="s">
        <v>13307</v>
      </c>
      <c r="K4461" s="545"/>
      <c r="L4461" s="545"/>
      <c r="M4461" s="548" t="s">
        <v>13758</v>
      </c>
      <c r="N4461" s="545" t="s">
        <v>13413</v>
      </c>
      <c r="O4461" s="545"/>
      <c r="P4461" s="549">
        <v>13833</v>
      </c>
      <c r="Q4461" s="549">
        <v>1</v>
      </c>
      <c r="R4461" s="549">
        <v>116</v>
      </c>
      <c r="S4461" s="548">
        <v>2228</v>
      </c>
      <c r="T4461" s="548"/>
      <c r="U4461" s="99"/>
    </row>
    <row r="4462" spans="1:21" ht="19.5" customHeight="1">
      <c r="A4462" s="545">
        <v>13834</v>
      </c>
      <c r="B4462" s="545" t="s">
        <v>13650</v>
      </c>
      <c r="C4462" s="545" t="s">
        <v>216</v>
      </c>
      <c r="D4462" s="546">
        <v>46052</v>
      </c>
      <c r="E4462" s="171" t="str">
        <f t="shared" si="69"/>
        <v>2026</v>
      </c>
      <c r="F4462" s="547">
        <v>19420</v>
      </c>
      <c r="G4462" s="548">
        <v>0.19</v>
      </c>
      <c r="H4462" s="547">
        <v>16319.33</v>
      </c>
      <c r="I4462" s="545" t="s">
        <v>12659</v>
      </c>
      <c r="J4462" s="545" t="s">
        <v>13307</v>
      </c>
      <c r="K4462" s="545"/>
      <c r="L4462" s="545"/>
      <c r="M4462" s="548" t="s">
        <v>13758</v>
      </c>
      <c r="N4462" s="545" t="s">
        <v>13413</v>
      </c>
      <c r="O4462" s="545"/>
      <c r="P4462" s="549">
        <v>13834</v>
      </c>
      <c r="Q4462" s="549">
        <v>1</v>
      </c>
      <c r="R4462" s="549">
        <v>116</v>
      </c>
      <c r="S4462" s="548">
        <v>2228</v>
      </c>
      <c r="T4462" s="548"/>
      <c r="U4462" s="99"/>
    </row>
    <row r="4463" spans="1:21" ht="19.5" customHeight="1">
      <c r="A4463" s="545">
        <v>13835</v>
      </c>
      <c r="B4463" s="545" t="s">
        <v>13651</v>
      </c>
      <c r="C4463" s="545" t="s">
        <v>216</v>
      </c>
      <c r="D4463" s="546">
        <v>46052</v>
      </c>
      <c r="E4463" s="171" t="str">
        <f t="shared" si="69"/>
        <v>2026</v>
      </c>
      <c r="F4463" s="547">
        <v>49719</v>
      </c>
      <c r="G4463" s="548">
        <v>0.19</v>
      </c>
      <c r="H4463" s="547">
        <v>41780.67</v>
      </c>
      <c r="I4463" s="545" t="s">
        <v>12762</v>
      </c>
      <c r="J4463" s="545" t="s">
        <v>13307</v>
      </c>
      <c r="K4463" s="545"/>
      <c r="L4463" s="545"/>
      <c r="M4463" s="548" t="s">
        <v>13758</v>
      </c>
      <c r="N4463" s="545" t="s">
        <v>13413</v>
      </c>
      <c r="O4463" s="545"/>
      <c r="P4463" s="549">
        <v>13835</v>
      </c>
      <c r="Q4463" s="549">
        <v>1</v>
      </c>
      <c r="R4463" s="549">
        <v>8</v>
      </c>
      <c r="S4463" s="548">
        <v>2228</v>
      </c>
      <c r="T4463" s="548"/>
      <c r="U4463" s="99"/>
    </row>
    <row r="4464" spans="1:21" ht="19.5" customHeight="1">
      <c r="A4464" s="545">
        <v>13836</v>
      </c>
      <c r="B4464" s="545" t="s">
        <v>13652</v>
      </c>
      <c r="C4464" s="545" t="s">
        <v>216</v>
      </c>
      <c r="D4464" s="546">
        <v>46052</v>
      </c>
      <c r="E4464" s="171" t="str">
        <f t="shared" si="69"/>
        <v>2026</v>
      </c>
      <c r="F4464" s="547">
        <v>20154</v>
      </c>
      <c r="G4464" s="548">
        <v>0.19</v>
      </c>
      <c r="H4464" s="547">
        <v>16936.13</v>
      </c>
      <c r="I4464" s="545" t="s">
        <v>12762</v>
      </c>
      <c r="J4464" s="545" t="s">
        <v>13307</v>
      </c>
      <c r="K4464" s="545"/>
      <c r="L4464" s="545"/>
      <c r="M4464" s="548" t="s">
        <v>13758</v>
      </c>
      <c r="N4464" s="545" t="s">
        <v>13413</v>
      </c>
      <c r="O4464" s="545"/>
      <c r="P4464" s="549">
        <v>13836</v>
      </c>
      <c r="Q4464" s="549">
        <v>1</v>
      </c>
      <c r="R4464" s="549">
        <v>8</v>
      </c>
      <c r="S4464" s="548">
        <v>2228</v>
      </c>
      <c r="T4464" s="548"/>
      <c r="U4464" s="99"/>
    </row>
    <row r="4465" spans="1:21" ht="19.5" customHeight="1">
      <c r="A4465" s="545">
        <v>13837</v>
      </c>
      <c r="B4465" s="545" t="s">
        <v>13653</v>
      </c>
      <c r="C4465" s="545" t="s">
        <v>216</v>
      </c>
      <c r="D4465" s="546">
        <v>46052</v>
      </c>
      <c r="E4465" s="171" t="str">
        <f t="shared" si="69"/>
        <v>2026</v>
      </c>
      <c r="F4465" s="547">
        <v>82135</v>
      </c>
      <c r="G4465" s="548">
        <v>0.19</v>
      </c>
      <c r="H4465" s="547">
        <v>69021.009999999995</v>
      </c>
      <c r="I4465" s="545" t="s">
        <v>12762</v>
      </c>
      <c r="J4465" s="545" t="s">
        <v>13307</v>
      </c>
      <c r="K4465" s="545"/>
      <c r="L4465" s="545"/>
      <c r="M4465" s="548" t="s">
        <v>13758</v>
      </c>
      <c r="N4465" s="545" t="s">
        <v>13413</v>
      </c>
      <c r="O4465" s="545"/>
      <c r="P4465" s="549">
        <v>13837</v>
      </c>
      <c r="Q4465" s="549">
        <v>1</v>
      </c>
      <c r="R4465" s="549">
        <v>8</v>
      </c>
      <c r="S4465" s="548">
        <v>2228</v>
      </c>
      <c r="T4465" s="548"/>
      <c r="U4465" s="99"/>
    </row>
    <row r="4466" spans="1:21" ht="19.5" customHeight="1">
      <c r="A4466" s="545">
        <v>13838</v>
      </c>
      <c r="B4466" s="545" t="s">
        <v>13654</v>
      </c>
      <c r="C4466" s="545" t="s">
        <v>216</v>
      </c>
      <c r="D4466" s="546">
        <v>46052</v>
      </c>
      <c r="E4466" s="171" t="str">
        <f t="shared" si="69"/>
        <v>2026</v>
      </c>
      <c r="F4466" s="547">
        <v>25707</v>
      </c>
      <c r="G4466" s="548">
        <v>0.19</v>
      </c>
      <c r="H4466" s="547">
        <v>21602.52</v>
      </c>
      <c r="I4466" s="545" t="s">
        <v>12762</v>
      </c>
      <c r="J4466" s="545" t="s">
        <v>13307</v>
      </c>
      <c r="K4466" s="545"/>
      <c r="L4466" s="545"/>
      <c r="M4466" s="548" t="s">
        <v>13758</v>
      </c>
      <c r="N4466" s="545" t="s">
        <v>13413</v>
      </c>
      <c r="O4466" s="545"/>
      <c r="P4466" s="549">
        <v>13838</v>
      </c>
      <c r="Q4466" s="549">
        <v>1</v>
      </c>
      <c r="R4466" s="549">
        <v>8</v>
      </c>
      <c r="S4466" s="548">
        <v>2228</v>
      </c>
      <c r="T4466" s="548"/>
      <c r="U4466" s="99"/>
    </row>
    <row r="4467" spans="1:21" ht="19.5" customHeight="1">
      <c r="A4467" s="545">
        <v>13839</v>
      </c>
      <c r="B4467" s="545" t="s">
        <v>13655</v>
      </c>
      <c r="C4467" s="545" t="s">
        <v>216</v>
      </c>
      <c r="D4467" s="546">
        <v>46052</v>
      </c>
      <c r="E4467" s="171" t="str">
        <f t="shared" si="69"/>
        <v>2026</v>
      </c>
      <c r="F4467" s="547">
        <v>32691</v>
      </c>
      <c r="G4467" s="548">
        <v>0.19</v>
      </c>
      <c r="H4467" s="547">
        <v>27471.43</v>
      </c>
      <c r="I4467" s="545" t="s">
        <v>12762</v>
      </c>
      <c r="J4467" s="545" t="s">
        <v>13307</v>
      </c>
      <c r="K4467" s="545"/>
      <c r="L4467" s="545"/>
      <c r="M4467" s="548" t="s">
        <v>13758</v>
      </c>
      <c r="N4467" s="545" t="s">
        <v>13413</v>
      </c>
      <c r="O4467" s="545"/>
      <c r="P4467" s="549">
        <v>13839</v>
      </c>
      <c r="Q4467" s="549">
        <v>1</v>
      </c>
      <c r="R4467" s="549">
        <v>8</v>
      </c>
      <c r="S4467" s="548">
        <v>2228</v>
      </c>
      <c r="T4467" s="548"/>
      <c r="U4467" s="99"/>
    </row>
    <row r="4468" spans="1:21" ht="19.5" customHeight="1">
      <c r="A4468" s="545">
        <v>13840</v>
      </c>
      <c r="B4468" s="545" t="s">
        <v>13656</v>
      </c>
      <c r="C4468" s="545" t="s">
        <v>216</v>
      </c>
      <c r="D4468" s="546">
        <v>46052</v>
      </c>
      <c r="E4468" s="171" t="str">
        <f t="shared" si="69"/>
        <v>2026</v>
      </c>
      <c r="F4468" s="547">
        <v>79379</v>
      </c>
      <c r="G4468" s="548">
        <v>0.19</v>
      </c>
      <c r="H4468" s="547">
        <v>66705.039999999994</v>
      </c>
      <c r="I4468" s="545" t="s">
        <v>12762</v>
      </c>
      <c r="J4468" s="545" t="s">
        <v>13307</v>
      </c>
      <c r="K4468" s="545"/>
      <c r="L4468" s="545"/>
      <c r="M4468" s="548" t="s">
        <v>13758</v>
      </c>
      <c r="N4468" s="545" t="s">
        <v>13413</v>
      </c>
      <c r="O4468" s="545"/>
      <c r="P4468" s="549">
        <v>13840</v>
      </c>
      <c r="Q4468" s="549">
        <v>1</v>
      </c>
      <c r="R4468" s="549">
        <v>8</v>
      </c>
      <c r="S4468" s="548">
        <v>2228</v>
      </c>
      <c r="T4468" s="548"/>
      <c r="U4468" s="99"/>
    </row>
    <row r="4469" spans="1:21" ht="19.5" customHeight="1">
      <c r="A4469" s="545">
        <v>13841</v>
      </c>
      <c r="B4469" s="545" t="s">
        <v>13657</v>
      </c>
      <c r="C4469" s="545" t="s">
        <v>216</v>
      </c>
      <c r="D4469" s="546">
        <v>46052</v>
      </c>
      <c r="E4469" s="171" t="str">
        <f t="shared" si="69"/>
        <v>2026</v>
      </c>
      <c r="F4469" s="547">
        <v>24916</v>
      </c>
      <c r="G4469" s="548">
        <v>0.19</v>
      </c>
      <c r="H4469" s="547">
        <v>20937.82</v>
      </c>
      <c r="I4469" s="545" t="s">
        <v>12762</v>
      </c>
      <c r="J4469" s="545" t="s">
        <v>13307</v>
      </c>
      <c r="K4469" s="545"/>
      <c r="L4469" s="545"/>
      <c r="M4469" s="548" t="s">
        <v>13758</v>
      </c>
      <c r="N4469" s="545" t="s">
        <v>13413</v>
      </c>
      <c r="O4469" s="545"/>
      <c r="P4469" s="549">
        <v>13841</v>
      </c>
      <c r="Q4469" s="549">
        <v>1</v>
      </c>
      <c r="R4469" s="549">
        <v>8</v>
      </c>
      <c r="S4469" s="548">
        <v>2228</v>
      </c>
      <c r="T4469" s="548"/>
      <c r="U4469" s="99"/>
    </row>
    <row r="4470" spans="1:21" ht="19.5" customHeight="1">
      <c r="A4470" s="545">
        <v>13842</v>
      </c>
      <c r="B4470" s="545" t="s">
        <v>13658</v>
      </c>
      <c r="C4470" s="545" t="s">
        <v>216</v>
      </c>
      <c r="D4470" s="546">
        <v>46052</v>
      </c>
      <c r="E4470" s="171" t="str">
        <f t="shared" si="69"/>
        <v>2026</v>
      </c>
      <c r="F4470" s="547">
        <v>15878</v>
      </c>
      <c r="G4470" s="548">
        <v>0.19</v>
      </c>
      <c r="H4470" s="547">
        <v>13342.86</v>
      </c>
      <c r="I4470" s="545" t="s">
        <v>12762</v>
      </c>
      <c r="J4470" s="545" t="s">
        <v>13307</v>
      </c>
      <c r="K4470" s="545"/>
      <c r="L4470" s="545"/>
      <c r="M4470" s="548" t="s">
        <v>13758</v>
      </c>
      <c r="N4470" s="545" t="s">
        <v>13413</v>
      </c>
      <c r="O4470" s="545"/>
      <c r="P4470" s="549">
        <v>13842</v>
      </c>
      <c r="Q4470" s="549">
        <v>1</v>
      </c>
      <c r="R4470" s="549">
        <v>8</v>
      </c>
      <c r="S4470" s="548">
        <v>2228</v>
      </c>
      <c r="T4470" s="548"/>
      <c r="U4470" s="99"/>
    </row>
    <row r="4471" spans="1:21" ht="19.5" customHeight="1">
      <c r="A4471" s="545">
        <v>13843</v>
      </c>
      <c r="B4471" s="545" t="s">
        <v>13659</v>
      </c>
      <c r="C4471" s="545" t="s">
        <v>216</v>
      </c>
      <c r="D4471" s="546">
        <v>46052</v>
      </c>
      <c r="E4471" s="171" t="str">
        <f t="shared" si="69"/>
        <v>2026</v>
      </c>
      <c r="F4471" s="547">
        <v>33262</v>
      </c>
      <c r="G4471" s="548">
        <v>0.19</v>
      </c>
      <c r="H4471" s="547">
        <v>27951.26</v>
      </c>
      <c r="I4471" s="545" t="s">
        <v>12762</v>
      </c>
      <c r="J4471" s="545" t="s">
        <v>13307</v>
      </c>
      <c r="K4471" s="545"/>
      <c r="L4471" s="545"/>
      <c r="M4471" s="548" t="s">
        <v>13758</v>
      </c>
      <c r="N4471" s="545" t="s">
        <v>13413</v>
      </c>
      <c r="O4471" s="545"/>
      <c r="P4471" s="549">
        <v>13843</v>
      </c>
      <c r="Q4471" s="549">
        <v>1</v>
      </c>
      <c r="R4471" s="549">
        <v>8</v>
      </c>
      <c r="S4471" s="548">
        <v>2228</v>
      </c>
      <c r="T4471" s="548"/>
      <c r="U4471" s="99"/>
    </row>
    <row r="4472" spans="1:21" ht="19.5" customHeight="1">
      <c r="A4472" s="545">
        <v>13844</v>
      </c>
      <c r="B4472" s="545" t="s">
        <v>13660</v>
      </c>
      <c r="C4472" s="545" t="s">
        <v>786</v>
      </c>
      <c r="D4472" s="546">
        <v>46052</v>
      </c>
      <c r="E4472" s="171" t="str">
        <f t="shared" si="69"/>
        <v>2026</v>
      </c>
      <c r="F4472" s="547">
        <v>36932</v>
      </c>
      <c r="G4472" s="548">
        <v>0.19</v>
      </c>
      <c r="H4472" s="547">
        <v>31035.29</v>
      </c>
      <c r="I4472" s="545" t="s">
        <v>12659</v>
      </c>
      <c r="J4472" s="545" t="s">
        <v>13307</v>
      </c>
      <c r="K4472" s="545" t="s">
        <v>17685</v>
      </c>
      <c r="L4472" s="545"/>
      <c r="M4472" s="548" t="s">
        <v>13758</v>
      </c>
      <c r="N4472" s="545" t="s">
        <v>13413</v>
      </c>
      <c r="O4472" s="545"/>
      <c r="P4472" s="549">
        <v>13844</v>
      </c>
      <c r="Q4472" s="549">
        <v>1</v>
      </c>
      <c r="R4472" s="549">
        <v>116</v>
      </c>
      <c r="S4472" s="548">
        <v>2228</v>
      </c>
      <c r="T4472" s="548"/>
      <c r="U4472" s="99"/>
    </row>
    <row r="4473" spans="1:21" ht="19.5" customHeight="1">
      <c r="A4473" s="545">
        <v>13845</v>
      </c>
      <c r="B4473" s="545" t="s">
        <v>13661</v>
      </c>
      <c r="C4473" s="545" t="s">
        <v>786</v>
      </c>
      <c r="D4473" s="546">
        <v>46052</v>
      </c>
      <c r="E4473" s="171" t="str">
        <f t="shared" si="69"/>
        <v>2026</v>
      </c>
      <c r="F4473" s="547">
        <v>704682</v>
      </c>
      <c r="G4473" s="548">
        <v>0.19</v>
      </c>
      <c r="H4473" s="547">
        <v>592169.75</v>
      </c>
      <c r="I4473" s="545" t="s">
        <v>12659</v>
      </c>
      <c r="J4473" s="545" t="s">
        <v>13307</v>
      </c>
      <c r="K4473" s="545"/>
      <c r="L4473" s="545"/>
      <c r="M4473" s="548" t="s">
        <v>13758</v>
      </c>
      <c r="N4473" s="545" t="s">
        <v>13413</v>
      </c>
      <c r="O4473" s="545"/>
      <c r="P4473" s="549">
        <v>13845</v>
      </c>
      <c r="Q4473" s="549">
        <v>1</v>
      </c>
      <c r="R4473" s="549">
        <v>116</v>
      </c>
      <c r="S4473" s="548">
        <v>2228</v>
      </c>
      <c r="T4473" s="548"/>
      <c r="U4473" s="99"/>
    </row>
    <row r="4474" spans="1:21" ht="19.5" customHeight="1">
      <c r="A4474" s="545">
        <v>13846</v>
      </c>
      <c r="B4474" s="545" t="s">
        <v>13679</v>
      </c>
      <c r="C4474" s="545" t="s">
        <v>216</v>
      </c>
      <c r="D4474" s="546">
        <v>46052</v>
      </c>
      <c r="E4474" s="171" t="str">
        <f t="shared" si="69"/>
        <v>2026</v>
      </c>
      <c r="F4474" s="547">
        <v>6165796</v>
      </c>
      <c r="G4474" s="548">
        <v>0.19</v>
      </c>
      <c r="H4474" s="547">
        <v>5181341.18</v>
      </c>
      <c r="I4474" s="545" t="s">
        <v>12762</v>
      </c>
      <c r="J4474" s="545" t="s">
        <v>13307</v>
      </c>
      <c r="K4474" s="545"/>
      <c r="L4474" s="545"/>
      <c r="M4474" s="548" t="s">
        <v>13758</v>
      </c>
      <c r="N4474" s="545" t="s">
        <v>13413</v>
      </c>
      <c r="O4474" s="545"/>
      <c r="P4474" s="549">
        <v>13846</v>
      </c>
      <c r="Q4474" s="549">
        <v>1</v>
      </c>
      <c r="R4474" s="549">
        <v>8</v>
      </c>
      <c r="S4474" s="548">
        <v>2228</v>
      </c>
      <c r="T4474" s="548"/>
      <c r="U4474" s="99"/>
    </row>
    <row r="4475" spans="1:21" ht="19.5" customHeight="1">
      <c r="A4475" s="545">
        <v>13847</v>
      </c>
      <c r="B4475" s="545" t="s">
        <v>13680</v>
      </c>
      <c r="C4475" s="545" t="s">
        <v>216</v>
      </c>
      <c r="D4475" s="546">
        <v>46052</v>
      </c>
      <c r="E4475" s="171" t="str">
        <f t="shared" si="69"/>
        <v>2026</v>
      </c>
      <c r="F4475" s="547">
        <v>4064436</v>
      </c>
      <c r="G4475" s="548">
        <v>0.19</v>
      </c>
      <c r="H4475" s="547">
        <v>3415492.44</v>
      </c>
      <c r="I4475" s="545" t="s">
        <v>12762</v>
      </c>
      <c r="J4475" s="545" t="s">
        <v>13307</v>
      </c>
      <c r="K4475" s="545"/>
      <c r="L4475" s="545"/>
      <c r="M4475" s="548" t="s">
        <v>13758</v>
      </c>
      <c r="N4475" s="545" t="s">
        <v>13413</v>
      </c>
      <c r="O4475" s="545"/>
      <c r="P4475" s="549">
        <v>13847</v>
      </c>
      <c r="Q4475" s="549">
        <v>1</v>
      </c>
      <c r="R4475" s="549">
        <v>8</v>
      </c>
      <c r="S4475" s="548">
        <v>2228</v>
      </c>
      <c r="T4475" s="548"/>
      <c r="U4475" s="99"/>
    </row>
    <row r="4476" spans="1:21" ht="19.5" customHeight="1">
      <c r="A4476" s="545">
        <v>13848</v>
      </c>
      <c r="B4476" s="545" t="s">
        <v>13681</v>
      </c>
      <c r="C4476" s="545" t="s">
        <v>216</v>
      </c>
      <c r="D4476" s="546">
        <v>46052</v>
      </c>
      <c r="E4476" s="171" t="str">
        <f t="shared" si="69"/>
        <v>2026</v>
      </c>
      <c r="F4476" s="547">
        <v>644424</v>
      </c>
      <c r="G4476" s="548">
        <v>0.19</v>
      </c>
      <c r="H4476" s="547">
        <v>541532.77</v>
      </c>
      <c r="I4476" s="545" t="s">
        <v>12762</v>
      </c>
      <c r="J4476" s="545" t="s">
        <v>13307</v>
      </c>
      <c r="K4476" s="545"/>
      <c r="L4476" s="545"/>
      <c r="M4476" s="548" t="s">
        <v>13758</v>
      </c>
      <c r="N4476" s="545" t="s">
        <v>13413</v>
      </c>
      <c r="O4476" s="545"/>
      <c r="P4476" s="549">
        <v>13848</v>
      </c>
      <c r="Q4476" s="549">
        <v>1</v>
      </c>
      <c r="R4476" s="549">
        <v>8</v>
      </c>
      <c r="S4476" s="548">
        <v>2228</v>
      </c>
      <c r="T4476" s="548"/>
      <c r="U4476" s="99"/>
    </row>
    <row r="4477" spans="1:21" ht="19.5" customHeight="1">
      <c r="A4477" s="545">
        <v>13849</v>
      </c>
      <c r="B4477" s="545" t="s">
        <v>13682</v>
      </c>
      <c r="C4477" s="545" t="s">
        <v>216</v>
      </c>
      <c r="D4477" s="546">
        <v>46052</v>
      </c>
      <c r="E4477" s="171" t="str">
        <f t="shared" si="69"/>
        <v>2026</v>
      </c>
      <c r="F4477" s="547">
        <v>242571</v>
      </c>
      <c r="G4477" s="548">
        <v>0.19</v>
      </c>
      <c r="H4477" s="547">
        <v>203841.18</v>
      </c>
      <c r="I4477" s="545" t="s">
        <v>12762</v>
      </c>
      <c r="J4477" s="545" t="s">
        <v>13307</v>
      </c>
      <c r="K4477" s="545"/>
      <c r="L4477" s="545"/>
      <c r="M4477" s="548" t="s">
        <v>13758</v>
      </c>
      <c r="N4477" s="545" t="s">
        <v>13413</v>
      </c>
      <c r="O4477" s="545"/>
      <c r="P4477" s="549">
        <v>13849</v>
      </c>
      <c r="Q4477" s="549">
        <v>1</v>
      </c>
      <c r="R4477" s="549">
        <v>8</v>
      </c>
      <c r="S4477" s="548">
        <v>2228</v>
      </c>
      <c r="T4477" s="548"/>
      <c r="U4477" s="99"/>
    </row>
    <row r="4478" spans="1:21" ht="19.5" customHeight="1">
      <c r="A4478" s="545">
        <v>13850</v>
      </c>
      <c r="B4478" s="545" t="s">
        <v>13683</v>
      </c>
      <c r="C4478" s="545" t="s">
        <v>216</v>
      </c>
      <c r="D4478" s="546">
        <v>46052</v>
      </c>
      <c r="E4478" s="171" t="str">
        <f t="shared" si="69"/>
        <v>2026</v>
      </c>
      <c r="F4478" s="547">
        <v>647280</v>
      </c>
      <c r="G4478" s="548">
        <v>0.19</v>
      </c>
      <c r="H4478" s="547">
        <v>543932.77</v>
      </c>
      <c r="I4478" s="545" t="s">
        <v>12762</v>
      </c>
      <c r="J4478" s="545" t="s">
        <v>13307</v>
      </c>
      <c r="K4478" s="545"/>
      <c r="L4478" s="545"/>
      <c r="M4478" s="548" t="s">
        <v>13758</v>
      </c>
      <c r="N4478" s="545" t="s">
        <v>13413</v>
      </c>
      <c r="O4478" s="545"/>
      <c r="P4478" s="549">
        <v>13850</v>
      </c>
      <c r="Q4478" s="549">
        <v>1</v>
      </c>
      <c r="R4478" s="549">
        <v>8</v>
      </c>
      <c r="S4478" s="548">
        <v>2228</v>
      </c>
      <c r="T4478" s="548"/>
      <c r="U4478" s="99"/>
    </row>
    <row r="4479" spans="1:21" ht="19.5" customHeight="1">
      <c r="A4479" s="545">
        <v>13851</v>
      </c>
      <c r="B4479" s="545" t="s">
        <v>13684</v>
      </c>
      <c r="C4479" s="545" t="s">
        <v>216</v>
      </c>
      <c r="D4479" s="546">
        <v>46052</v>
      </c>
      <c r="E4479" s="171" t="str">
        <f t="shared" si="69"/>
        <v>2026</v>
      </c>
      <c r="F4479" s="547">
        <v>123380</v>
      </c>
      <c r="G4479" s="548">
        <v>0.19</v>
      </c>
      <c r="H4479" s="547">
        <v>103680.67</v>
      </c>
      <c r="I4479" s="545" t="s">
        <v>12762</v>
      </c>
      <c r="J4479" s="545" t="s">
        <v>13307</v>
      </c>
      <c r="K4479" s="545"/>
      <c r="L4479" s="545"/>
      <c r="M4479" s="548" t="s">
        <v>13758</v>
      </c>
      <c r="N4479" s="545" t="s">
        <v>13413</v>
      </c>
      <c r="O4479" s="545"/>
      <c r="P4479" s="549">
        <v>13851</v>
      </c>
      <c r="Q4479" s="549">
        <v>1</v>
      </c>
      <c r="R4479" s="549">
        <v>8</v>
      </c>
      <c r="S4479" s="548">
        <v>2228</v>
      </c>
      <c r="T4479" s="548"/>
      <c r="U4479" s="99"/>
    </row>
    <row r="4480" spans="1:21" ht="19.5" customHeight="1">
      <c r="A4480" s="545">
        <v>13852</v>
      </c>
      <c r="B4480" s="545" t="s">
        <v>13685</v>
      </c>
      <c r="C4480" s="545" t="s">
        <v>216</v>
      </c>
      <c r="D4480" s="546">
        <v>46052</v>
      </c>
      <c r="E4480" s="171" t="str">
        <f t="shared" si="69"/>
        <v>2026</v>
      </c>
      <c r="F4480" s="547">
        <v>1172781</v>
      </c>
      <c r="G4480" s="548">
        <v>0.19</v>
      </c>
      <c r="H4480" s="547">
        <v>985530.25</v>
      </c>
      <c r="I4480" s="545" t="s">
        <v>12762</v>
      </c>
      <c r="J4480" s="545" t="s">
        <v>13307</v>
      </c>
      <c r="K4480" s="545"/>
      <c r="L4480" s="545"/>
      <c r="M4480" s="548" t="s">
        <v>13758</v>
      </c>
      <c r="N4480" s="545" t="s">
        <v>13413</v>
      </c>
      <c r="O4480" s="545"/>
      <c r="P4480" s="549">
        <v>13852</v>
      </c>
      <c r="Q4480" s="549">
        <v>1</v>
      </c>
      <c r="R4480" s="549">
        <v>8</v>
      </c>
      <c r="S4480" s="548">
        <v>2228</v>
      </c>
      <c r="T4480" s="548"/>
      <c r="U4480" s="99"/>
    </row>
    <row r="4481" spans="1:21" ht="19.5" customHeight="1">
      <c r="A4481" s="545">
        <v>13853</v>
      </c>
      <c r="B4481" s="545" t="s">
        <v>13686</v>
      </c>
      <c r="C4481" s="545" t="s">
        <v>216</v>
      </c>
      <c r="D4481" s="546">
        <v>46052</v>
      </c>
      <c r="E4481" s="171" t="str">
        <f t="shared" si="69"/>
        <v>2026</v>
      </c>
      <c r="F4481" s="547">
        <v>783520</v>
      </c>
      <c r="G4481" s="548">
        <v>0.19</v>
      </c>
      <c r="H4481" s="547">
        <v>658420.17000000004</v>
      </c>
      <c r="I4481" s="545" t="s">
        <v>12762</v>
      </c>
      <c r="J4481" s="545" t="s">
        <v>13307</v>
      </c>
      <c r="K4481" s="545"/>
      <c r="L4481" s="545"/>
      <c r="M4481" s="548" t="s">
        <v>13758</v>
      </c>
      <c r="N4481" s="545" t="s">
        <v>13413</v>
      </c>
      <c r="O4481" s="545"/>
      <c r="P4481" s="549">
        <v>13853</v>
      </c>
      <c r="Q4481" s="549">
        <v>1</v>
      </c>
      <c r="R4481" s="549">
        <v>8</v>
      </c>
      <c r="S4481" s="548">
        <v>2228</v>
      </c>
      <c r="T4481" s="548"/>
      <c r="U4481" s="99"/>
    </row>
    <row r="4482" spans="1:21" ht="19.5" customHeight="1">
      <c r="A4482" s="545">
        <v>13854</v>
      </c>
      <c r="B4482" s="545" t="s">
        <v>13687</v>
      </c>
      <c r="C4482" s="545" t="s">
        <v>216</v>
      </c>
      <c r="D4482" s="546">
        <v>46052</v>
      </c>
      <c r="E4482" s="171" t="str">
        <f t="shared" si="69"/>
        <v>2026</v>
      </c>
      <c r="F4482" s="547">
        <v>319281</v>
      </c>
      <c r="G4482" s="548">
        <v>0.19</v>
      </c>
      <c r="H4482" s="547">
        <v>268303.35999999999</v>
      </c>
      <c r="I4482" s="545" t="s">
        <v>12762</v>
      </c>
      <c r="J4482" s="545" t="s">
        <v>13307</v>
      </c>
      <c r="K4482" s="545"/>
      <c r="L4482" s="545"/>
      <c r="M4482" s="548" t="s">
        <v>13758</v>
      </c>
      <c r="N4482" s="545" t="s">
        <v>13413</v>
      </c>
      <c r="O4482" s="545"/>
      <c r="P4482" s="549">
        <v>13854</v>
      </c>
      <c r="Q4482" s="549">
        <v>1</v>
      </c>
      <c r="R4482" s="549">
        <v>8</v>
      </c>
      <c r="S4482" s="548">
        <v>2228</v>
      </c>
      <c r="T4482" s="548"/>
      <c r="U4482" s="99"/>
    </row>
    <row r="4483" spans="1:21" ht="19.5" customHeight="1">
      <c r="A4483" s="545">
        <v>13855</v>
      </c>
      <c r="B4483" s="545" t="s">
        <v>13688</v>
      </c>
      <c r="C4483" s="545" t="s">
        <v>216</v>
      </c>
      <c r="D4483" s="546">
        <v>46052</v>
      </c>
      <c r="E4483" s="171" t="str">
        <f t="shared" si="69"/>
        <v>2026</v>
      </c>
      <c r="F4483" s="547">
        <v>495437</v>
      </c>
      <c r="G4483" s="548">
        <v>0.19</v>
      </c>
      <c r="H4483" s="547">
        <v>416333.61</v>
      </c>
      <c r="I4483" s="545" t="s">
        <v>12762</v>
      </c>
      <c r="J4483" s="545" t="s">
        <v>13307</v>
      </c>
      <c r="K4483" s="545"/>
      <c r="L4483" s="545"/>
      <c r="M4483" s="548" t="s">
        <v>13758</v>
      </c>
      <c r="N4483" s="545" t="s">
        <v>13413</v>
      </c>
      <c r="O4483" s="545"/>
      <c r="P4483" s="549">
        <v>13855</v>
      </c>
      <c r="Q4483" s="549">
        <v>1</v>
      </c>
      <c r="R4483" s="549">
        <v>8</v>
      </c>
      <c r="S4483" s="548">
        <v>2228</v>
      </c>
      <c r="T4483" s="548"/>
      <c r="U4483" s="99"/>
    </row>
    <row r="4484" spans="1:21" ht="19.5" customHeight="1">
      <c r="A4484" s="545">
        <v>13856</v>
      </c>
      <c r="B4484" s="545" t="s">
        <v>13689</v>
      </c>
      <c r="C4484" s="545" t="s">
        <v>216</v>
      </c>
      <c r="D4484" s="546">
        <v>46052</v>
      </c>
      <c r="E4484" s="171" t="str">
        <f t="shared" ref="E4484:E4547" si="70">TEXT(D4484,"YYYY")</f>
        <v>2026</v>
      </c>
      <c r="F4484" s="547">
        <v>325833</v>
      </c>
      <c r="G4484" s="548">
        <v>0.19</v>
      </c>
      <c r="H4484" s="547">
        <v>273809.24</v>
      </c>
      <c r="I4484" s="545" t="s">
        <v>12762</v>
      </c>
      <c r="J4484" s="545" t="s">
        <v>13307</v>
      </c>
      <c r="K4484" s="545"/>
      <c r="L4484" s="545"/>
      <c r="M4484" s="548" t="s">
        <v>13758</v>
      </c>
      <c r="N4484" s="545" t="s">
        <v>13413</v>
      </c>
      <c r="O4484" s="545"/>
      <c r="P4484" s="549">
        <v>13856</v>
      </c>
      <c r="Q4484" s="549">
        <v>1</v>
      </c>
      <c r="R4484" s="549">
        <v>8</v>
      </c>
      <c r="S4484" s="548">
        <v>2228</v>
      </c>
      <c r="T4484" s="548"/>
      <c r="U4484" s="99"/>
    </row>
    <row r="4485" spans="1:21" ht="19.5" customHeight="1">
      <c r="A4485" s="545">
        <v>13857</v>
      </c>
      <c r="B4485" s="545" t="s">
        <v>13690</v>
      </c>
      <c r="C4485" s="545" t="s">
        <v>216</v>
      </c>
      <c r="D4485" s="546">
        <v>46052</v>
      </c>
      <c r="E4485" s="171" t="str">
        <f t="shared" si="70"/>
        <v>2026</v>
      </c>
      <c r="F4485" s="547">
        <v>370517</v>
      </c>
      <c r="G4485" s="548">
        <v>0.19</v>
      </c>
      <c r="H4485" s="547">
        <v>311358.82</v>
      </c>
      <c r="I4485" s="545" t="s">
        <v>12762</v>
      </c>
      <c r="J4485" s="545" t="s">
        <v>13307</v>
      </c>
      <c r="K4485" s="545"/>
      <c r="L4485" s="545"/>
      <c r="M4485" s="548" t="s">
        <v>13758</v>
      </c>
      <c r="N4485" s="545" t="s">
        <v>13413</v>
      </c>
      <c r="O4485" s="545"/>
      <c r="P4485" s="549">
        <v>13857</v>
      </c>
      <c r="Q4485" s="549">
        <v>1</v>
      </c>
      <c r="R4485" s="549">
        <v>8</v>
      </c>
      <c r="S4485" s="548">
        <v>2228</v>
      </c>
      <c r="T4485" s="548"/>
      <c r="U4485" s="99"/>
    </row>
    <row r="4486" spans="1:21" ht="19.5" customHeight="1">
      <c r="A4486" s="545">
        <v>13858</v>
      </c>
      <c r="B4486" s="545" t="s">
        <v>13691</v>
      </c>
      <c r="C4486" s="545" t="s">
        <v>216</v>
      </c>
      <c r="D4486" s="546">
        <v>46052</v>
      </c>
      <c r="E4486" s="171" t="str">
        <f t="shared" si="70"/>
        <v>2026</v>
      </c>
      <c r="F4486" s="547">
        <v>38518</v>
      </c>
      <c r="G4486" s="548">
        <v>0.19</v>
      </c>
      <c r="H4486" s="547">
        <v>32368.07</v>
      </c>
      <c r="I4486" s="545" t="s">
        <v>12762</v>
      </c>
      <c r="J4486" s="545" t="s">
        <v>13307</v>
      </c>
      <c r="K4486" s="545"/>
      <c r="L4486" s="545"/>
      <c r="M4486" s="548" t="s">
        <v>13758</v>
      </c>
      <c r="N4486" s="545" t="s">
        <v>13413</v>
      </c>
      <c r="O4486" s="545"/>
      <c r="P4486" s="549">
        <v>13858</v>
      </c>
      <c r="Q4486" s="549">
        <v>1</v>
      </c>
      <c r="R4486" s="549">
        <v>8</v>
      </c>
      <c r="S4486" s="548">
        <v>2228</v>
      </c>
      <c r="T4486" s="548"/>
      <c r="U4486" s="99"/>
    </row>
    <row r="4487" spans="1:21" ht="19.5" customHeight="1">
      <c r="A4487" s="545">
        <v>13859</v>
      </c>
      <c r="B4487" s="545" t="s">
        <v>13692</v>
      </c>
      <c r="C4487" s="545" t="s">
        <v>216</v>
      </c>
      <c r="D4487" s="546">
        <v>46052</v>
      </c>
      <c r="E4487" s="171" t="str">
        <f t="shared" si="70"/>
        <v>2026</v>
      </c>
      <c r="F4487" s="547">
        <v>92378</v>
      </c>
      <c r="G4487" s="548">
        <v>0.19</v>
      </c>
      <c r="H4487" s="547">
        <v>77628.570000000007</v>
      </c>
      <c r="I4487" s="545" t="s">
        <v>12762</v>
      </c>
      <c r="J4487" s="545" t="s">
        <v>13307</v>
      </c>
      <c r="K4487" s="545"/>
      <c r="L4487" s="545"/>
      <c r="M4487" s="548" t="s">
        <v>13758</v>
      </c>
      <c r="N4487" s="545" t="s">
        <v>13413</v>
      </c>
      <c r="O4487" s="545"/>
      <c r="P4487" s="549">
        <v>13859</v>
      </c>
      <c r="Q4487" s="549">
        <v>1</v>
      </c>
      <c r="R4487" s="549">
        <v>8</v>
      </c>
      <c r="S4487" s="548">
        <v>2228</v>
      </c>
      <c r="T4487" s="548"/>
      <c r="U4487" s="99"/>
    </row>
    <row r="4488" spans="1:21" ht="19.5" customHeight="1">
      <c r="A4488" s="545">
        <v>13860</v>
      </c>
      <c r="B4488" s="545" t="s">
        <v>13693</v>
      </c>
      <c r="C4488" s="545" t="s">
        <v>216</v>
      </c>
      <c r="D4488" s="546">
        <v>46052</v>
      </c>
      <c r="E4488" s="171" t="str">
        <f t="shared" si="70"/>
        <v>2026</v>
      </c>
      <c r="F4488" s="547">
        <v>6263649</v>
      </c>
      <c r="G4488" s="548">
        <v>0.19</v>
      </c>
      <c r="H4488" s="547">
        <v>5263570.59</v>
      </c>
      <c r="I4488" s="545" t="s">
        <v>12762</v>
      </c>
      <c r="J4488" s="545" t="s">
        <v>13307</v>
      </c>
      <c r="K4488" s="545"/>
      <c r="L4488" s="545"/>
      <c r="M4488" s="548" t="s">
        <v>13758</v>
      </c>
      <c r="N4488" s="545" t="s">
        <v>13413</v>
      </c>
      <c r="O4488" s="545"/>
      <c r="P4488" s="549">
        <v>13860</v>
      </c>
      <c r="Q4488" s="549">
        <v>1</v>
      </c>
      <c r="R4488" s="549">
        <v>8</v>
      </c>
      <c r="S4488" s="548">
        <v>2228</v>
      </c>
      <c r="T4488" s="548"/>
      <c r="U4488" s="99"/>
    </row>
    <row r="4489" spans="1:21" ht="19.5" customHeight="1">
      <c r="A4489" s="545">
        <v>13861</v>
      </c>
      <c r="B4489" s="545" t="s">
        <v>13694</v>
      </c>
      <c r="C4489" s="545" t="s">
        <v>216</v>
      </c>
      <c r="D4489" s="546">
        <v>46052</v>
      </c>
      <c r="E4489" s="171" t="str">
        <f t="shared" si="70"/>
        <v>2026</v>
      </c>
      <c r="F4489" s="547">
        <v>2622356</v>
      </c>
      <c r="G4489" s="548">
        <v>0.19</v>
      </c>
      <c r="H4489" s="547">
        <v>2203660.5</v>
      </c>
      <c r="I4489" s="545" t="s">
        <v>12762</v>
      </c>
      <c r="J4489" s="545" t="s">
        <v>13307</v>
      </c>
      <c r="K4489" s="545"/>
      <c r="L4489" s="545"/>
      <c r="M4489" s="548" t="s">
        <v>13758</v>
      </c>
      <c r="N4489" s="545" t="s">
        <v>13413</v>
      </c>
      <c r="O4489" s="545"/>
      <c r="P4489" s="549">
        <v>13861</v>
      </c>
      <c r="Q4489" s="549">
        <v>1</v>
      </c>
      <c r="R4489" s="549">
        <v>8</v>
      </c>
      <c r="S4489" s="548">
        <v>2228</v>
      </c>
      <c r="T4489" s="548"/>
      <c r="U4489" s="99"/>
    </row>
    <row r="4490" spans="1:21" ht="19.5" customHeight="1">
      <c r="A4490" s="545">
        <v>13862</v>
      </c>
      <c r="B4490" s="545" t="s">
        <v>13695</v>
      </c>
      <c r="C4490" s="545" t="s">
        <v>216</v>
      </c>
      <c r="D4490" s="546">
        <v>46052</v>
      </c>
      <c r="E4490" s="171" t="str">
        <f t="shared" si="70"/>
        <v>2026</v>
      </c>
      <c r="F4490" s="547">
        <v>2594240</v>
      </c>
      <c r="G4490" s="548">
        <v>0.19</v>
      </c>
      <c r="H4490" s="547">
        <v>2180033.61</v>
      </c>
      <c r="I4490" s="545" t="s">
        <v>12762</v>
      </c>
      <c r="J4490" s="545" t="s">
        <v>13307</v>
      </c>
      <c r="K4490" s="545"/>
      <c r="L4490" s="545"/>
      <c r="M4490" s="548" t="s">
        <v>13758</v>
      </c>
      <c r="N4490" s="545" t="s">
        <v>13413</v>
      </c>
      <c r="O4490" s="545"/>
      <c r="P4490" s="549">
        <v>13862</v>
      </c>
      <c r="Q4490" s="549">
        <v>1</v>
      </c>
      <c r="R4490" s="549">
        <v>8</v>
      </c>
      <c r="S4490" s="548">
        <v>2228</v>
      </c>
      <c r="T4490" s="548"/>
      <c r="U4490" s="99"/>
    </row>
    <row r="4491" spans="1:21" ht="19.5" customHeight="1">
      <c r="A4491" s="545">
        <v>13863</v>
      </c>
      <c r="B4491" s="545" t="s">
        <v>13696</v>
      </c>
      <c r="C4491" s="545" t="s">
        <v>216</v>
      </c>
      <c r="D4491" s="546">
        <v>46052</v>
      </c>
      <c r="E4491" s="171" t="str">
        <f t="shared" si="70"/>
        <v>2026</v>
      </c>
      <c r="F4491" s="547">
        <v>384059</v>
      </c>
      <c r="G4491" s="548">
        <v>0.19</v>
      </c>
      <c r="H4491" s="547">
        <v>322738.65999999997</v>
      </c>
      <c r="I4491" s="545" t="s">
        <v>12762</v>
      </c>
      <c r="J4491" s="545" t="s">
        <v>13307</v>
      </c>
      <c r="K4491" s="545"/>
      <c r="L4491" s="545"/>
      <c r="M4491" s="548" t="s">
        <v>13758</v>
      </c>
      <c r="N4491" s="545" t="s">
        <v>13413</v>
      </c>
      <c r="O4491" s="545"/>
      <c r="P4491" s="549">
        <v>13863</v>
      </c>
      <c r="Q4491" s="549">
        <v>1</v>
      </c>
      <c r="R4491" s="549">
        <v>8</v>
      </c>
      <c r="S4491" s="548">
        <v>2228</v>
      </c>
      <c r="T4491" s="548"/>
      <c r="U4491" s="99"/>
    </row>
    <row r="4492" spans="1:21" ht="19.5" customHeight="1">
      <c r="A4492" s="545">
        <v>13864</v>
      </c>
      <c r="B4492" s="545" t="s">
        <v>13697</v>
      </c>
      <c r="C4492" s="545" t="s">
        <v>216</v>
      </c>
      <c r="D4492" s="546">
        <v>46052</v>
      </c>
      <c r="E4492" s="171" t="str">
        <f t="shared" si="70"/>
        <v>2026</v>
      </c>
      <c r="F4492" s="547">
        <v>301160</v>
      </c>
      <c r="G4492" s="548">
        <v>0.19</v>
      </c>
      <c r="H4492" s="547">
        <v>253075.63</v>
      </c>
      <c r="I4492" s="545" t="s">
        <v>12762</v>
      </c>
      <c r="J4492" s="545" t="s">
        <v>13307</v>
      </c>
      <c r="K4492" s="545"/>
      <c r="L4492" s="545"/>
      <c r="M4492" s="548" t="s">
        <v>13758</v>
      </c>
      <c r="N4492" s="545" t="s">
        <v>13413</v>
      </c>
      <c r="O4492" s="545"/>
      <c r="P4492" s="549">
        <v>13864</v>
      </c>
      <c r="Q4492" s="549">
        <v>1</v>
      </c>
      <c r="R4492" s="549">
        <v>8</v>
      </c>
      <c r="S4492" s="548">
        <v>2228</v>
      </c>
      <c r="T4492" s="548"/>
      <c r="U4492" s="99"/>
    </row>
    <row r="4493" spans="1:21" ht="19.5" customHeight="1">
      <c r="A4493" s="545">
        <v>13865</v>
      </c>
      <c r="B4493" s="545" t="s">
        <v>13698</v>
      </c>
      <c r="C4493" s="545" t="s">
        <v>216</v>
      </c>
      <c r="D4493" s="546">
        <v>46052</v>
      </c>
      <c r="E4493" s="171" t="str">
        <f t="shared" si="70"/>
        <v>2026</v>
      </c>
      <c r="F4493" s="547">
        <v>842013</v>
      </c>
      <c r="G4493" s="548">
        <v>0.19</v>
      </c>
      <c r="H4493" s="547">
        <v>707573.95</v>
      </c>
      <c r="I4493" s="545" t="s">
        <v>12762</v>
      </c>
      <c r="J4493" s="545" t="s">
        <v>13307</v>
      </c>
      <c r="K4493" s="545"/>
      <c r="L4493" s="545"/>
      <c r="M4493" s="548" t="s">
        <v>13758</v>
      </c>
      <c r="N4493" s="545" t="s">
        <v>13413</v>
      </c>
      <c r="O4493" s="545"/>
      <c r="P4493" s="549">
        <v>13865</v>
      </c>
      <c r="Q4493" s="549">
        <v>1</v>
      </c>
      <c r="R4493" s="549">
        <v>8</v>
      </c>
      <c r="S4493" s="548">
        <v>2228</v>
      </c>
      <c r="T4493" s="548"/>
      <c r="U4493" s="99"/>
    </row>
    <row r="4494" spans="1:21" ht="19.5" customHeight="1">
      <c r="A4494" s="545">
        <v>13866</v>
      </c>
      <c r="B4494" s="545" t="s">
        <v>13699</v>
      </c>
      <c r="C4494" s="545" t="s">
        <v>216</v>
      </c>
      <c r="D4494" s="546">
        <v>46052</v>
      </c>
      <c r="E4494" s="171" t="str">
        <f t="shared" si="70"/>
        <v>2026</v>
      </c>
      <c r="F4494" s="547">
        <v>13414143</v>
      </c>
      <c r="G4494" s="548">
        <v>0.19</v>
      </c>
      <c r="H4494" s="547">
        <v>11272389.08</v>
      </c>
      <c r="I4494" s="545" t="s">
        <v>12762</v>
      </c>
      <c r="J4494" s="545" t="s">
        <v>13307</v>
      </c>
      <c r="K4494" s="545"/>
      <c r="L4494" s="545"/>
      <c r="M4494" s="548" t="s">
        <v>13758</v>
      </c>
      <c r="N4494" s="545" t="s">
        <v>13413</v>
      </c>
      <c r="O4494" s="545"/>
      <c r="P4494" s="549">
        <v>13866</v>
      </c>
      <c r="Q4494" s="549">
        <v>1</v>
      </c>
      <c r="R4494" s="549">
        <v>8</v>
      </c>
      <c r="S4494" s="548">
        <v>2228</v>
      </c>
      <c r="T4494" s="548"/>
      <c r="U4494" s="99"/>
    </row>
    <row r="4495" spans="1:21" ht="19.5" customHeight="1">
      <c r="A4495" s="545">
        <v>13867</v>
      </c>
      <c r="B4495" s="545" t="s">
        <v>13700</v>
      </c>
      <c r="C4495" s="545" t="s">
        <v>216</v>
      </c>
      <c r="D4495" s="546">
        <v>46052</v>
      </c>
      <c r="E4495" s="171" t="str">
        <f t="shared" si="70"/>
        <v>2026</v>
      </c>
      <c r="F4495" s="547">
        <v>144298</v>
      </c>
      <c r="G4495" s="548">
        <v>0.19</v>
      </c>
      <c r="H4495" s="547">
        <v>121258.82</v>
      </c>
      <c r="I4495" s="545" t="s">
        <v>12762</v>
      </c>
      <c r="J4495" s="545" t="s">
        <v>13307</v>
      </c>
      <c r="K4495" s="545"/>
      <c r="L4495" s="545"/>
      <c r="M4495" s="548" t="s">
        <v>13758</v>
      </c>
      <c r="N4495" s="545" t="s">
        <v>13413</v>
      </c>
      <c r="O4495" s="545"/>
      <c r="P4495" s="549">
        <v>13867</v>
      </c>
      <c r="Q4495" s="549">
        <v>1</v>
      </c>
      <c r="R4495" s="549">
        <v>8</v>
      </c>
      <c r="S4495" s="548">
        <v>2228</v>
      </c>
      <c r="T4495" s="548"/>
      <c r="U4495" s="99"/>
    </row>
    <row r="4496" spans="1:21" ht="19.5" customHeight="1">
      <c r="A4496" s="545">
        <v>13868</v>
      </c>
      <c r="B4496" s="545" t="s">
        <v>13701</v>
      </c>
      <c r="C4496" s="545" t="s">
        <v>216</v>
      </c>
      <c r="D4496" s="546">
        <v>46052</v>
      </c>
      <c r="E4496" s="171" t="str">
        <f t="shared" si="70"/>
        <v>2026</v>
      </c>
      <c r="F4496" s="547">
        <v>144298</v>
      </c>
      <c r="G4496" s="548">
        <v>0.19</v>
      </c>
      <c r="H4496" s="547">
        <v>121258.82</v>
      </c>
      <c r="I4496" s="545" t="s">
        <v>12762</v>
      </c>
      <c r="J4496" s="545" t="s">
        <v>13307</v>
      </c>
      <c r="K4496" s="545"/>
      <c r="L4496" s="545"/>
      <c r="M4496" s="548" t="s">
        <v>13758</v>
      </c>
      <c r="N4496" s="545" t="s">
        <v>13413</v>
      </c>
      <c r="O4496" s="545"/>
      <c r="P4496" s="549">
        <v>13868</v>
      </c>
      <c r="Q4496" s="549">
        <v>1</v>
      </c>
      <c r="R4496" s="549">
        <v>8</v>
      </c>
      <c r="S4496" s="548">
        <v>2228</v>
      </c>
      <c r="T4496" s="548"/>
      <c r="U4496" s="99"/>
    </row>
    <row r="4497" spans="1:21" ht="19.5" customHeight="1">
      <c r="A4497" s="545">
        <v>13869</v>
      </c>
      <c r="B4497" s="545" t="s">
        <v>13702</v>
      </c>
      <c r="C4497" s="545" t="s">
        <v>216</v>
      </c>
      <c r="D4497" s="546">
        <v>46052</v>
      </c>
      <c r="E4497" s="171" t="str">
        <f t="shared" si="70"/>
        <v>2026</v>
      </c>
      <c r="F4497" s="547">
        <v>162441</v>
      </c>
      <c r="G4497" s="548">
        <v>0.19</v>
      </c>
      <c r="H4497" s="547">
        <v>136505.04</v>
      </c>
      <c r="I4497" s="545" t="s">
        <v>12762</v>
      </c>
      <c r="J4497" s="545" t="s">
        <v>13307</v>
      </c>
      <c r="K4497" s="545"/>
      <c r="L4497" s="545"/>
      <c r="M4497" s="548" t="s">
        <v>13758</v>
      </c>
      <c r="N4497" s="545" t="s">
        <v>13413</v>
      </c>
      <c r="O4497" s="545"/>
      <c r="P4497" s="549">
        <v>13869</v>
      </c>
      <c r="Q4497" s="549">
        <v>1</v>
      </c>
      <c r="R4497" s="549">
        <v>8</v>
      </c>
      <c r="S4497" s="548">
        <v>2228</v>
      </c>
      <c r="T4497" s="548"/>
      <c r="U4497" s="99"/>
    </row>
    <row r="4498" spans="1:21" ht="19.5" customHeight="1">
      <c r="A4498" s="545">
        <v>13870</v>
      </c>
      <c r="B4498" s="545" t="s">
        <v>13703</v>
      </c>
      <c r="C4498" s="545" t="s">
        <v>216</v>
      </c>
      <c r="D4498" s="546">
        <v>46052</v>
      </c>
      <c r="E4498" s="171" t="str">
        <f t="shared" si="70"/>
        <v>2026</v>
      </c>
      <c r="F4498" s="547">
        <v>189944</v>
      </c>
      <c r="G4498" s="548">
        <v>0.19</v>
      </c>
      <c r="H4498" s="547">
        <v>159616.81</v>
      </c>
      <c r="I4498" s="545" t="s">
        <v>12762</v>
      </c>
      <c r="J4498" s="545" t="s">
        <v>13307</v>
      </c>
      <c r="K4498" s="545"/>
      <c r="L4498" s="545"/>
      <c r="M4498" s="548" t="s">
        <v>13758</v>
      </c>
      <c r="N4498" s="545" t="s">
        <v>13413</v>
      </c>
      <c r="O4498" s="545"/>
      <c r="P4498" s="549">
        <v>13870</v>
      </c>
      <c r="Q4498" s="549">
        <v>1</v>
      </c>
      <c r="R4498" s="549">
        <v>8</v>
      </c>
      <c r="S4498" s="548">
        <v>2228</v>
      </c>
      <c r="T4498" s="548"/>
      <c r="U4498" s="99"/>
    </row>
    <row r="4499" spans="1:21" ht="19.5" customHeight="1">
      <c r="A4499" s="545">
        <v>13871</v>
      </c>
      <c r="B4499" s="545" t="s">
        <v>6143</v>
      </c>
      <c r="C4499" s="545" t="s">
        <v>311</v>
      </c>
      <c r="D4499" s="546">
        <v>46052</v>
      </c>
      <c r="E4499" s="171" t="str">
        <f t="shared" si="70"/>
        <v>2026</v>
      </c>
      <c r="F4499" s="547">
        <v>209292</v>
      </c>
      <c r="G4499" s="548">
        <v>0.19</v>
      </c>
      <c r="H4499" s="547">
        <v>175875.63</v>
      </c>
      <c r="I4499" s="545" t="s">
        <v>12676</v>
      </c>
      <c r="J4499" s="545" t="s">
        <v>13307</v>
      </c>
      <c r="K4499" s="545"/>
      <c r="L4499" s="545"/>
      <c r="M4499" s="548" t="s">
        <v>15540</v>
      </c>
      <c r="N4499" s="545" t="s">
        <v>13413</v>
      </c>
      <c r="O4499" s="545"/>
      <c r="P4499" s="549">
        <v>13871</v>
      </c>
      <c r="Q4499" s="549">
        <v>4</v>
      </c>
      <c r="R4499" s="549">
        <v>14</v>
      </c>
      <c r="S4499" s="548">
        <v>2228</v>
      </c>
      <c r="T4499" s="548"/>
      <c r="U4499" s="99"/>
    </row>
    <row r="4500" spans="1:21" ht="19.5" customHeight="1">
      <c r="A4500" s="545">
        <v>13872</v>
      </c>
      <c r="B4500" s="545" t="s">
        <v>13704</v>
      </c>
      <c r="C4500" s="545" t="s">
        <v>216</v>
      </c>
      <c r="D4500" s="546">
        <v>46052</v>
      </c>
      <c r="E4500" s="171" t="str">
        <f t="shared" si="70"/>
        <v>2026</v>
      </c>
      <c r="F4500" s="547">
        <v>1165282</v>
      </c>
      <c r="G4500" s="548">
        <v>0.19</v>
      </c>
      <c r="H4500" s="547">
        <v>979228.57</v>
      </c>
      <c r="I4500" s="545" t="s">
        <v>12762</v>
      </c>
      <c r="J4500" s="545" t="s">
        <v>13307</v>
      </c>
      <c r="K4500" s="545"/>
      <c r="L4500" s="545"/>
      <c r="M4500" s="548" t="s">
        <v>13758</v>
      </c>
      <c r="N4500" s="545" t="s">
        <v>13413</v>
      </c>
      <c r="O4500" s="545"/>
      <c r="P4500" s="549">
        <v>13872</v>
      </c>
      <c r="Q4500" s="549">
        <v>1</v>
      </c>
      <c r="R4500" s="549">
        <v>8</v>
      </c>
      <c r="S4500" s="548">
        <v>2228</v>
      </c>
      <c r="T4500" s="548"/>
      <c r="U4500" s="99"/>
    </row>
    <row r="4501" spans="1:21" ht="19.5" customHeight="1">
      <c r="A4501" s="545">
        <v>13873</v>
      </c>
      <c r="B4501" s="545" t="s">
        <v>13705</v>
      </c>
      <c r="C4501" s="545" t="s">
        <v>216</v>
      </c>
      <c r="D4501" s="546">
        <v>46052</v>
      </c>
      <c r="E4501" s="171" t="str">
        <f t="shared" si="70"/>
        <v>2026</v>
      </c>
      <c r="F4501" s="547">
        <v>5151726</v>
      </c>
      <c r="G4501" s="548">
        <v>0.19</v>
      </c>
      <c r="H4501" s="547">
        <v>4329181.51</v>
      </c>
      <c r="I4501" s="545" t="s">
        <v>12762</v>
      </c>
      <c r="J4501" s="545" t="s">
        <v>13307</v>
      </c>
      <c r="K4501" s="545"/>
      <c r="L4501" s="545"/>
      <c r="M4501" s="548" t="s">
        <v>13758</v>
      </c>
      <c r="N4501" s="545" t="s">
        <v>13413</v>
      </c>
      <c r="O4501" s="545"/>
      <c r="P4501" s="549">
        <v>13874</v>
      </c>
      <c r="Q4501" s="549">
        <v>1</v>
      </c>
      <c r="R4501" s="549">
        <v>8</v>
      </c>
      <c r="S4501" s="548">
        <v>2228</v>
      </c>
      <c r="T4501" s="548"/>
      <c r="U4501" s="99"/>
    </row>
    <row r="4502" spans="1:21" ht="19.5" customHeight="1">
      <c r="A4502" s="545">
        <v>13874</v>
      </c>
      <c r="B4502" s="545" t="s">
        <v>13706</v>
      </c>
      <c r="C4502" s="545" t="s">
        <v>216</v>
      </c>
      <c r="D4502" s="546">
        <v>46052</v>
      </c>
      <c r="E4502" s="171" t="str">
        <f t="shared" si="70"/>
        <v>2026</v>
      </c>
      <c r="F4502" s="547">
        <v>264172</v>
      </c>
      <c r="G4502" s="548">
        <v>0.19</v>
      </c>
      <c r="H4502" s="547">
        <v>221993.28</v>
      </c>
      <c r="I4502" s="545" t="s">
        <v>12762</v>
      </c>
      <c r="J4502" s="545" t="s">
        <v>13307</v>
      </c>
      <c r="K4502" s="545"/>
      <c r="L4502" s="545"/>
      <c r="M4502" s="548" t="s">
        <v>13758</v>
      </c>
      <c r="N4502" s="545" t="s">
        <v>13413</v>
      </c>
      <c r="O4502" s="545"/>
      <c r="P4502" s="549">
        <v>13875</v>
      </c>
      <c r="Q4502" s="549">
        <v>1</v>
      </c>
      <c r="R4502" s="549">
        <v>8</v>
      </c>
      <c r="S4502" s="548">
        <v>2228</v>
      </c>
      <c r="T4502" s="548"/>
      <c r="U4502" s="99"/>
    </row>
    <row r="4503" spans="1:21" ht="19.5" customHeight="1">
      <c r="A4503" s="545">
        <v>13876</v>
      </c>
      <c r="B4503" s="545" t="s">
        <v>13707</v>
      </c>
      <c r="C4503" s="545" t="s">
        <v>216</v>
      </c>
      <c r="D4503" s="546">
        <v>46052</v>
      </c>
      <c r="E4503" s="171" t="str">
        <f t="shared" si="70"/>
        <v>2026</v>
      </c>
      <c r="F4503" s="547">
        <v>18071</v>
      </c>
      <c r="G4503" s="548">
        <v>0.19</v>
      </c>
      <c r="H4503" s="547">
        <v>15185.71</v>
      </c>
      <c r="I4503" s="545" t="s">
        <v>12701</v>
      </c>
      <c r="J4503" s="545" t="s">
        <v>13307</v>
      </c>
      <c r="K4503" s="545"/>
      <c r="L4503" s="545"/>
      <c r="M4503" s="548" t="s">
        <v>13758</v>
      </c>
      <c r="N4503" s="545" t="s">
        <v>13413</v>
      </c>
      <c r="O4503" s="545"/>
      <c r="P4503" s="549">
        <v>13876</v>
      </c>
      <c r="Q4503" s="549">
        <v>1</v>
      </c>
      <c r="R4503" s="549">
        <v>10</v>
      </c>
      <c r="S4503" s="548">
        <v>2228</v>
      </c>
      <c r="T4503" s="548"/>
      <c r="U4503" s="99"/>
    </row>
    <row r="4504" spans="1:21" ht="19.5" customHeight="1">
      <c r="A4504" s="545">
        <v>13877</v>
      </c>
      <c r="B4504" s="545" t="s">
        <v>13708</v>
      </c>
      <c r="C4504" s="545" t="s">
        <v>4468</v>
      </c>
      <c r="D4504" s="546">
        <v>46052</v>
      </c>
      <c r="E4504" s="171" t="str">
        <f t="shared" si="70"/>
        <v>2026</v>
      </c>
      <c r="F4504" s="547">
        <v>272755</v>
      </c>
      <c r="G4504" s="548">
        <v>0.19</v>
      </c>
      <c r="H4504" s="547">
        <v>229205.88</v>
      </c>
      <c r="I4504" s="545" t="s">
        <v>12701</v>
      </c>
      <c r="J4504" s="545" t="s">
        <v>13307</v>
      </c>
      <c r="K4504" s="545"/>
      <c r="L4504" s="545" t="s">
        <v>17686</v>
      </c>
      <c r="M4504" s="548" t="s">
        <v>13758</v>
      </c>
      <c r="N4504" s="545" t="s">
        <v>13413</v>
      </c>
      <c r="O4504" s="545"/>
      <c r="P4504" s="549">
        <v>13877</v>
      </c>
      <c r="Q4504" s="549">
        <v>1</v>
      </c>
      <c r="R4504" s="549">
        <v>10</v>
      </c>
      <c r="S4504" s="548">
        <v>2228</v>
      </c>
      <c r="T4504" s="548"/>
      <c r="U4504" s="99"/>
    </row>
    <row r="4505" spans="1:21" ht="19.5" customHeight="1">
      <c r="A4505" s="545">
        <v>13878</v>
      </c>
      <c r="B4505" s="545" t="s">
        <v>13709</v>
      </c>
      <c r="C4505" s="545" t="s">
        <v>216</v>
      </c>
      <c r="D4505" s="546">
        <v>46052</v>
      </c>
      <c r="E4505" s="171" t="str">
        <f t="shared" si="70"/>
        <v>2026</v>
      </c>
      <c r="F4505" s="547">
        <v>2811575</v>
      </c>
      <c r="G4505" s="548">
        <v>0.19</v>
      </c>
      <c r="H4505" s="547">
        <v>2362668.0699999998</v>
      </c>
      <c r="I4505" s="545" t="s">
        <v>12762</v>
      </c>
      <c r="J4505" s="545" t="s">
        <v>13307</v>
      </c>
      <c r="K4505" s="545"/>
      <c r="L4505" s="545"/>
      <c r="M4505" s="548" t="s">
        <v>13758</v>
      </c>
      <c r="N4505" s="545" t="s">
        <v>13413</v>
      </c>
      <c r="O4505" s="545"/>
      <c r="P4505" s="549">
        <v>13879</v>
      </c>
      <c r="Q4505" s="549">
        <v>1</v>
      </c>
      <c r="R4505" s="549">
        <v>8</v>
      </c>
      <c r="S4505" s="548">
        <v>2228</v>
      </c>
      <c r="T4505" s="548"/>
      <c r="U4505" s="99"/>
    </row>
    <row r="4506" spans="1:21" ht="19.5" customHeight="1">
      <c r="A4506" s="545">
        <v>13879</v>
      </c>
      <c r="B4506" s="545" t="s">
        <v>13710</v>
      </c>
      <c r="C4506" s="545" t="s">
        <v>216</v>
      </c>
      <c r="D4506" s="546">
        <v>46052</v>
      </c>
      <c r="E4506" s="171" t="str">
        <f t="shared" si="70"/>
        <v>2026</v>
      </c>
      <c r="F4506" s="547">
        <v>156374</v>
      </c>
      <c r="G4506" s="548">
        <v>0.19</v>
      </c>
      <c r="H4506" s="547">
        <v>131406.72</v>
      </c>
      <c r="I4506" s="545" t="s">
        <v>12762</v>
      </c>
      <c r="J4506" s="545" t="s">
        <v>13307</v>
      </c>
      <c r="K4506" s="545" t="s">
        <v>17687</v>
      </c>
      <c r="L4506" s="545"/>
      <c r="M4506" s="548" t="s">
        <v>13758</v>
      </c>
      <c r="N4506" s="545" t="s">
        <v>13413</v>
      </c>
      <c r="O4506" s="545"/>
      <c r="P4506" s="549">
        <v>13880</v>
      </c>
      <c r="Q4506" s="549">
        <v>1</v>
      </c>
      <c r="R4506" s="549">
        <v>8</v>
      </c>
      <c r="S4506" s="548">
        <v>2228</v>
      </c>
      <c r="T4506" s="548"/>
      <c r="U4506" s="99"/>
    </row>
    <row r="4507" spans="1:21" ht="19.5" customHeight="1">
      <c r="A4507" s="545">
        <v>13880</v>
      </c>
      <c r="B4507" s="545" t="s">
        <v>13711</v>
      </c>
      <c r="C4507" s="545" t="s">
        <v>216</v>
      </c>
      <c r="D4507" s="546">
        <v>46052</v>
      </c>
      <c r="E4507" s="171" t="str">
        <f t="shared" si="70"/>
        <v>2026</v>
      </c>
      <c r="F4507" s="547">
        <v>32585563</v>
      </c>
      <c r="G4507" s="548">
        <v>0.19</v>
      </c>
      <c r="H4507" s="547">
        <v>27382826.050000001</v>
      </c>
      <c r="I4507" s="545" t="s">
        <v>12973</v>
      </c>
      <c r="J4507" s="545" t="s">
        <v>13307</v>
      </c>
      <c r="K4507" s="545" t="s">
        <v>17688</v>
      </c>
      <c r="L4507" s="545"/>
      <c r="M4507" s="548" t="s">
        <v>13868</v>
      </c>
      <c r="N4507" s="545" t="s">
        <v>13413</v>
      </c>
      <c r="O4507" s="545"/>
      <c r="P4507" s="549">
        <v>13881</v>
      </c>
      <c r="Q4507" s="549">
        <v>2</v>
      </c>
      <c r="R4507" s="549">
        <v>59</v>
      </c>
      <c r="S4507" s="548">
        <v>2228</v>
      </c>
      <c r="T4507" s="548"/>
      <c r="U4507" s="99"/>
    </row>
    <row r="4508" spans="1:21" ht="19.5" customHeight="1">
      <c r="A4508" s="545">
        <v>13881</v>
      </c>
      <c r="B4508" s="545" t="s">
        <v>13712</v>
      </c>
      <c r="C4508" s="545" t="s">
        <v>216</v>
      </c>
      <c r="D4508" s="546">
        <v>46052</v>
      </c>
      <c r="E4508" s="171" t="str">
        <f t="shared" si="70"/>
        <v>2026</v>
      </c>
      <c r="F4508" s="547">
        <v>6687003</v>
      </c>
      <c r="G4508" s="548">
        <v>0.19</v>
      </c>
      <c r="H4508" s="547">
        <v>5619330.25</v>
      </c>
      <c r="I4508" s="545" t="s">
        <v>12973</v>
      </c>
      <c r="J4508" s="545" t="s">
        <v>13307</v>
      </c>
      <c r="K4508" s="545" t="s">
        <v>17689</v>
      </c>
      <c r="L4508" s="545"/>
      <c r="M4508" s="548" t="s">
        <v>13868</v>
      </c>
      <c r="N4508" s="545" t="s">
        <v>13413</v>
      </c>
      <c r="O4508" s="545"/>
      <c r="P4508" s="549">
        <v>13882</v>
      </c>
      <c r="Q4508" s="549">
        <v>2</v>
      </c>
      <c r="R4508" s="549">
        <v>59</v>
      </c>
      <c r="S4508" s="548">
        <v>2228</v>
      </c>
      <c r="T4508" s="548"/>
      <c r="U4508" s="99"/>
    </row>
    <row r="4509" spans="1:21" ht="19.5" customHeight="1">
      <c r="A4509" s="545">
        <v>13882</v>
      </c>
      <c r="B4509" s="545" t="s">
        <v>13713</v>
      </c>
      <c r="C4509" s="545" t="s">
        <v>216</v>
      </c>
      <c r="D4509" s="546">
        <v>46052</v>
      </c>
      <c r="E4509" s="171" t="str">
        <f t="shared" si="70"/>
        <v>2026</v>
      </c>
      <c r="F4509" s="547">
        <v>3249788</v>
      </c>
      <c r="G4509" s="548">
        <v>0.19</v>
      </c>
      <c r="H4509" s="547">
        <v>2730914.29</v>
      </c>
      <c r="I4509" s="545" t="s">
        <v>12973</v>
      </c>
      <c r="J4509" s="545" t="s">
        <v>13307</v>
      </c>
      <c r="K4509" s="545" t="s">
        <v>17690</v>
      </c>
      <c r="L4509" s="545"/>
      <c r="M4509" s="548" t="s">
        <v>13868</v>
      </c>
      <c r="N4509" s="545" t="s">
        <v>13413</v>
      </c>
      <c r="O4509" s="545"/>
      <c r="P4509" s="549">
        <v>13883</v>
      </c>
      <c r="Q4509" s="549">
        <v>2</v>
      </c>
      <c r="R4509" s="549">
        <v>59</v>
      </c>
      <c r="S4509" s="548">
        <v>2228</v>
      </c>
      <c r="T4509" s="548"/>
      <c r="U4509" s="99"/>
    </row>
    <row r="4510" spans="1:21" ht="19.5" customHeight="1">
      <c r="A4510" s="545">
        <v>13883</v>
      </c>
      <c r="B4510" s="545" t="s">
        <v>13714</v>
      </c>
      <c r="C4510" s="545" t="s">
        <v>216</v>
      </c>
      <c r="D4510" s="546">
        <v>46052</v>
      </c>
      <c r="E4510" s="171" t="str">
        <f t="shared" si="70"/>
        <v>2026</v>
      </c>
      <c r="F4510" s="547">
        <v>1042053</v>
      </c>
      <c r="G4510" s="548">
        <v>0.19</v>
      </c>
      <c r="H4510" s="547">
        <v>875674.79</v>
      </c>
      <c r="I4510" s="545" t="s">
        <v>12957</v>
      </c>
      <c r="J4510" s="545" t="s">
        <v>13307</v>
      </c>
      <c r="K4510" s="545" t="s">
        <v>17691</v>
      </c>
      <c r="L4510" s="545"/>
      <c r="M4510" s="548" t="s">
        <v>13868</v>
      </c>
      <c r="N4510" s="545" t="s">
        <v>13413</v>
      </c>
      <c r="O4510" s="545"/>
      <c r="P4510" s="549">
        <v>13884</v>
      </c>
      <c r="Q4510" s="549">
        <v>2</v>
      </c>
      <c r="R4510" s="549">
        <v>42</v>
      </c>
      <c r="S4510" s="548">
        <v>2228</v>
      </c>
      <c r="T4510" s="548"/>
      <c r="U4510" s="99"/>
    </row>
    <row r="4511" spans="1:21" ht="19.5" customHeight="1">
      <c r="A4511" s="545">
        <v>13884</v>
      </c>
      <c r="B4511" s="545" t="s">
        <v>13715</v>
      </c>
      <c r="C4511" s="545" t="s">
        <v>216</v>
      </c>
      <c r="D4511" s="546">
        <v>46052</v>
      </c>
      <c r="E4511" s="171" t="str">
        <f t="shared" si="70"/>
        <v>2026</v>
      </c>
      <c r="F4511" s="547">
        <v>502713</v>
      </c>
      <c r="G4511" s="548">
        <v>0.19</v>
      </c>
      <c r="H4511" s="547">
        <v>422447.9</v>
      </c>
      <c r="I4511" s="545" t="s">
        <v>12972</v>
      </c>
      <c r="J4511" s="545" t="s">
        <v>13307</v>
      </c>
      <c r="K4511" s="545" t="s">
        <v>17692</v>
      </c>
      <c r="L4511" s="545"/>
      <c r="M4511" s="548" t="s">
        <v>13868</v>
      </c>
      <c r="N4511" s="545" t="s">
        <v>13413</v>
      </c>
      <c r="O4511" s="545"/>
      <c r="P4511" s="549">
        <v>13885</v>
      </c>
      <c r="Q4511" s="549">
        <v>2</v>
      </c>
      <c r="R4511" s="549">
        <v>43</v>
      </c>
      <c r="S4511" s="548">
        <v>2228</v>
      </c>
      <c r="T4511" s="548"/>
      <c r="U4511" s="99"/>
    </row>
    <row r="4512" spans="1:21" ht="19.5" customHeight="1">
      <c r="A4512" s="545">
        <v>13885</v>
      </c>
      <c r="B4512" s="545" t="s">
        <v>13716</v>
      </c>
      <c r="C4512" s="545" t="s">
        <v>216</v>
      </c>
      <c r="D4512" s="546">
        <v>46052</v>
      </c>
      <c r="E4512" s="171" t="str">
        <f t="shared" si="70"/>
        <v>2026</v>
      </c>
      <c r="F4512" s="547">
        <v>3920221</v>
      </c>
      <c r="G4512" s="548">
        <v>0.19</v>
      </c>
      <c r="H4512" s="547">
        <v>3294303.36</v>
      </c>
      <c r="I4512" s="545" t="s">
        <v>12973</v>
      </c>
      <c r="J4512" s="545" t="s">
        <v>13307</v>
      </c>
      <c r="K4512" s="545" t="s">
        <v>17693</v>
      </c>
      <c r="L4512" s="545"/>
      <c r="M4512" s="548" t="s">
        <v>13868</v>
      </c>
      <c r="N4512" s="545" t="s">
        <v>13413</v>
      </c>
      <c r="O4512" s="545"/>
      <c r="P4512" s="549">
        <v>13886</v>
      </c>
      <c r="Q4512" s="549">
        <v>2</v>
      </c>
      <c r="R4512" s="549">
        <v>59</v>
      </c>
      <c r="S4512" s="548">
        <v>2228</v>
      </c>
      <c r="T4512" s="548"/>
      <c r="U4512" s="99"/>
    </row>
    <row r="4513" spans="1:21" ht="19.5" customHeight="1">
      <c r="A4513" s="545">
        <v>13888</v>
      </c>
      <c r="B4513" s="545" t="s">
        <v>13717</v>
      </c>
      <c r="C4513" s="545" t="s">
        <v>216</v>
      </c>
      <c r="D4513" s="546">
        <v>46052</v>
      </c>
      <c r="E4513" s="171" t="str">
        <f t="shared" si="70"/>
        <v>2026</v>
      </c>
      <c r="F4513" s="547">
        <v>125387325</v>
      </c>
      <c r="G4513" s="548">
        <v>0.19</v>
      </c>
      <c r="H4513" s="547">
        <v>105367500</v>
      </c>
      <c r="I4513" s="545" t="s">
        <v>12656</v>
      </c>
      <c r="J4513" s="545" t="s">
        <v>13307</v>
      </c>
      <c r="K4513" s="545" t="s">
        <v>17694</v>
      </c>
      <c r="L4513" s="545"/>
      <c r="M4513" s="548" t="s">
        <v>13868</v>
      </c>
      <c r="N4513" s="545" t="s">
        <v>13413</v>
      </c>
      <c r="O4513" s="545"/>
      <c r="P4513" s="549">
        <v>13888</v>
      </c>
      <c r="Q4513" s="549">
        <v>2</v>
      </c>
      <c r="R4513" s="549">
        <v>119</v>
      </c>
      <c r="S4513" s="548">
        <v>2228</v>
      </c>
      <c r="T4513" s="548"/>
      <c r="U4513" s="99"/>
    </row>
    <row r="4514" spans="1:21" ht="19.5" customHeight="1">
      <c r="A4514" s="545">
        <v>13889</v>
      </c>
      <c r="B4514" s="545" t="s">
        <v>13718</v>
      </c>
      <c r="C4514" s="545" t="s">
        <v>216</v>
      </c>
      <c r="D4514" s="546">
        <v>46052</v>
      </c>
      <c r="E4514" s="171" t="str">
        <f t="shared" si="70"/>
        <v>2026</v>
      </c>
      <c r="F4514" s="547">
        <v>36049</v>
      </c>
      <c r="G4514" s="548">
        <v>0.19</v>
      </c>
      <c r="H4514" s="547">
        <v>30293.279999999999</v>
      </c>
      <c r="I4514" s="545" t="s">
        <v>12647</v>
      </c>
      <c r="J4514" s="545" t="s">
        <v>13307</v>
      </c>
      <c r="K4514" s="545" t="s">
        <v>17695</v>
      </c>
      <c r="L4514" s="545"/>
      <c r="M4514" s="548" t="s">
        <v>13758</v>
      </c>
      <c r="N4514" s="545" t="s">
        <v>13413</v>
      </c>
      <c r="O4514" s="545"/>
      <c r="P4514" s="549">
        <v>13889</v>
      </c>
      <c r="Q4514" s="549">
        <v>1</v>
      </c>
      <c r="R4514" s="549">
        <v>26</v>
      </c>
      <c r="S4514" s="548">
        <v>2228</v>
      </c>
      <c r="T4514" s="548"/>
      <c r="U4514" s="99"/>
    </row>
    <row r="4515" spans="1:21" ht="19.5" customHeight="1">
      <c r="A4515" s="545">
        <v>13890</v>
      </c>
      <c r="B4515" s="545" t="s">
        <v>13719</v>
      </c>
      <c r="C4515" s="545" t="s">
        <v>216</v>
      </c>
      <c r="D4515" s="546">
        <v>46052</v>
      </c>
      <c r="E4515" s="171" t="str">
        <f t="shared" si="70"/>
        <v>2026</v>
      </c>
      <c r="F4515" s="547">
        <v>37071</v>
      </c>
      <c r="G4515" s="548">
        <v>0.19</v>
      </c>
      <c r="H4515" s="547">
        <v>31152.1</v>
      </c>
      <c r="I4515" s="545" t="s">
        <v>12647</v>
      </c>
      <c r="J4515" s="545" t="s">
        <v>13307</v>
      </c>
      <c r="K4515" s="545" t="s">
        <v>17696</v>
      </c>
      <c r="L4515" s="545"/>
      <c r="M4515" s="548" t="s">
        <v>13758</v>
      </c>
      <c r="N4515" s="545" t="s">
        <v>13413</v>
      </c>
      <c r="O4515" s="545"/>
      <c r="P4515" s="549">
        <v>13890</v>
      </c>
      <c r="Q4515" s="549">
        <v>1</v>
      </c>
      <c r="R4515" s="549">
        <v>26</v>
      </c>
      <c r="S4515" s="548">
        <v>2228</v>
      </c>
      <c r="T4515" s="548"/>
      <c r="U4515" s="99"/>
    </row>
    <row r="4516" spans="1:21" ht="19.5" customHeight="1">
      <c r="A4516" s="545">
        <v>13891</v>
      </c>
      <c r="B4516" s="545" t="s">
        <v>13720</v>
      </c>
      <c r="C4516" s="545" t="s">
        <v>216</v>
      </c>
      <c r="D4516" s="546">
        <v>46052</v>
      </c>
      <c r="E4516" s="171" t="str">
        <f t="shared" si="70"/>
        <v>2026</v>
      </c>
      <c r="F4516" s="547">
        <v>37790</v>
      </c>
      <c r="G4516" s="548">
        <v>0.19</v>
      </c>
      <c r="H4516" s="547">
        <v>31756.3</v>
      </c>
      <c r="I4516" s="545" t="s">
        <v>12647</v>
      </c>
      <c r="J4516" s="545" t="s">
        <v>13307</v>
      </c>
      <c r="K4516" s="545" t="s">
        <v>17697</v>
      </c>
      <c r="L4516" s="545"/>
      <c r="M4516" s="548" t="s">
        <v>13758</v>
      </c>
      <c r="N4516" s="545" t="s">
        <v>13413</v>
      </c>
      <c r="O4516" s="545"/>
      <c r="P4516" s="549">
        <v>13891</v>
      </c>
      <c r="Q4516" s="549">
        <v>1</v>
      </c>
      <c r="R4516" s="549">
        <v>26</v>
      </c>
      <c r="S4516" s="548">
        <v>2228</v>
      </c>
      <c r="T4516" s="548"/>
      <c r="U4516" s="99"/>
    </row>
    <row r="4517" spans="1:21" ht="19.5" customHeight="1">
      <c r="A4517" s="545">
        <v>13892</v>
      </c>
      <c r="B4517" s="545" t="s">
        <v>13721</v>
      </c>
      <c r="C4517" s="545" t="s">
        <v>216</v>
      </c>
      <c r="D4517" s="546">
        <v>46052</v>
      </c>
      <c r="E4517" s="171" t="str">
        <f t="shared" si="70"/>
        <v>2026</v>
      </c>
      <c r="F4517" s="547">
        <v>38735</v>
      </c>
      <c r="G4517" s="548">
        <v>0.19</v>
      </c>
      <c r="H4517" s="547">
        <v>32550.42</v>
      </c>
      <c r="I4517" s="545" t="s">
        <v>12647</v>
      </c>
      <c r="J4517" s="545" t="s">
        <v>13307</v>
      </c>
      <c r="K4517" s="545" t="s">
        <v>17698</v>
      </c>
      <c r="L4517" s="545"/>
      <c r="M4517" s="548" t="s">
        <v>13758</v>
      </c>
      <c r="N4517" s="545" t="s">
        <v>13413</v>
      </c>
      <c r="O4517" s="545"/>
      <c r="P4517" s="549">
        <v>13892</v>
      </c>
      <c r="Q4517" s="549">
        <v>1</v>
      </c>
      <c r="R4517" s="549">
        <v>26</v>
      </c>
      <c r="S4517" s="548">
        <v>2228</v>
      </c>
      <c r="T4517" s="548"/>
      <c r="U4517" s="99"/>
    </row>
    <row r="4518" spans="1:21" ht="19.5" customHeight="1">
      <c r="A4518" s="545">
        <v>13893</v>
      </c>
      <c r="B4518" s="545" t="s">
        <v>13722</v>
      </c>
      <c r="C4518" s="545" t="s">
        <v>216</v>
      </c>
      <c r="D4518" s="546">
        <v>46052</v>
      </c>
      <c r="E4518" s="171" t="str">
        <f t="shared" si="70"/>
        <v>2026</v>
      </c>
      <c r="F4518" s="547">
        <v>36479</v>
      </c>
      <c r="G4518" s="548">
        <v>0.19</v>
      </c>
      <c r="H4518" s="547">
        <v>30654.62</v>
      </c>
      <c r="I4518" s="545" t="s">
        <v>12647</v>
      </c>
      <c r="J4518" s="545" t="s">
        <v>13307</v>
      </c>
      <c r="K4518" s="545" t="s">
        <v>17699</v>
      </c>
      <c r="L4518" s="545"/>
      <c r="M4518" s="548" t="s">
        <v>13758</v>
      </c>
      <c r="N4518" s="545" t="s">
        <v>13413</v>
      </c>
      <c r="O4518" s="545"/>
      <c r="P4518" s="549">
        <v>13893</v>
      </c>
      <c r="Q4518" s="549">
        <v>1</v>
      </c>
      <c r="R4518" s="549">
        <v>26</v>
      </c>
      <c r="S4518" s="548">
        <v>2228</v>
      </c>
      <c r="T4518" s="548"/>
      <c r="U4518" s="99"/>
    </row>
    <row r="4519" spans="1:21" ht="19.5" customHeight="1">
      <c r="A4519" s="545">
        <v>13894</v>
      </c>
      <c r="B4519" s="545" t="s">
        <v>13723</v>
      </c>
      <c r="C4519" s="545" t="s">
        <v>216</v>
      </c>
      <c r="D4519" s="546">
        <v>46052</v>
      </c>
      <c r="E4519" s="171" t="str">
        <f t="shared" si="70"/>
        <v>2026</v>
      </c>
      <c r="F4519" s="547">
        <v>36512</v>
      </c>
      <c r="G4519" s="548">
        <v>0.19</v>
      </c>
      <c r="H4519" s="547">
        <v>30682.35</v>
      </c>
      <c r="I4519" s="545" t="s">
        <v>12647</v>
      </c>
      <c r="J4519" s="545" t="s">
        <v>13307</v>
      </c>
      <c r="K4519" s="545" t="s">
        <v>17700</v>
      </c>
      <c r="L4519" s="545"/>
      <c r="M4519" s="548" t="s">
        <v>13758</v>
      </c>
      <c r="N4519" s="545" t="s">
        <v>13413</v>
      </c>
      <c r="O4519" s="545"/>
      <c r="P4519" s="549">
        <v>13894</v>
      </c>
      <c r="Q4519" s="549">
        <v>1</v>
      </c>
      <c r="R4519" s="549">
        <v>26</v>
      </c>
      <c r="S4519" s="548">
        <v>2228</v>
      </c>
      <c r="T4519" s="548"/>
      <c r="U4519" s="99"/>
    </row>
    <row r="4520" spans="1:21" ht="19.5" customHeight="1">
      <c r="A4520" s="545">
        <v>13896</v>
      </c>
      <c r="B4520" s="545" t="s">
        <v>13724</v>
      </c>
      <c r="C4520" s="545" t="s">
        <v>216</v>
      </c>
      <c r="D4520" s="546">
        <v>46052</v>
      </c>
      <c r="E4520" s="171" t="str">
        <f t="shared" si="70"/>
        <v>2026</v>
      </c>
      <c r="F4520" s="547">
        <v>43980</v>
      </c>
      <c r="G4520" s="548">
        <v>0.19</v>
      </c>
      <c r="H4520" s="547">
        <v>36957.980000000003</v>
      </c>
      <c r="I4520" s="545" t="s">
        <v>12647</v>
      </c>
      <c r="J4520" s="545" t="s">
        <v>13307</v>
      </c>
      <c r="K4520" s="545" t="s">
        <v>17701</v>
      </c>
      <c r="L4520" s="545"/>
      <c r="M4520" s="548" t="s">
        <v>13758</v>
      </c>
      <c r="N4520" s="545" t="s">
        <v>13413</v>
      </c>
      <c r="O4520" s="545"/>
      <c r="P4520" s="549">
        <v>13896</v>
      </c>
      <c r="Q4520" s="549">
        <v>1</v>
      </c>
      <c r="R4520" s="549">
        <v>26</v>
      </c>
      <c r="S4520" s="548">
        <v>2228</v>
      </c>
      <c r="T4520" s="548"/>
      <c r="U4520" s="99"/>
    </row>
    <row r="4521" spans="1:21" ht="19.5" customHeight="1">
      <c r="A4521" s="545">
        <v>13897</v>
      </c>
      <c r="B4521" s="545" t="s">
        <v>13725</v>
      </c>
      <c r="C4521" s="545" t="s">
        <v>311</v>
      </c>
      <c r="D4521" s="546">
        <v>46052</v>
      </c>
      <c r="E4521" s="171" t="str">
        <f t="shared" si="70"/>
        <v>2026</v>
      </c>
      <c r="F4521" s="547">
        <v>770358</v>
      </c>
      <c r="G4521" s="548">
        <v>0.19</v>
      </c>
      <c r="H4521" s="547">
        <v>647359.66</v>
      </c>
      <c r="I4521" s="545" t="s">
        <v>12657</v>
      </c>
      <c r="J4521" s="545" t="s">
        <v>13307</v>
      </c>
      <c r="K4521" s="545" t="s">
        <v>17702</v>
      </c>
      <c r="L4521" s="545"/>
      <c r="M4521" s="548" t="s">
        <v>13758</v>
      </c>
      <c r="N4521" s="545" t="s">
        <v>13413</v>
      </c>
      <c r="O4521" s="545"/>
      <c r="P4521" s="549">
        <v>13897</v>
      </c>
      <c r="Q4521" s="549">
        <v>1</v>
      </c>
      <c r="R4521" s="549">
        <v>69</v>
      </c>
      <c r="S4521" s="548">
        <v>2228</v>
      </c>
      <c r="T4521" s="548"/>
      <c r="U4521" s="99"/>
    </row>
    <row r="4522" spans="1:21" ht="19.5" customHeight="1">
      <c r="A4522" s="545">
        <v>13898</v>
      </c>
      <c r="B4522" s="545" t="s">
        <v>13726</v>
      </c>
      <c r="C4522" s="545" t="s">
        <v>311</v>
      </c>
      <c r="D4522" s="546">
        <v>46052</v>
      </c>
      <c r="E4522" s="171" t="str">
        <f t="shared" si="70"/>
        <v>2026</v>
      </c>
      <c r="F4522" s="547">
        <v>155636</v>
      </c>
      <c r="G4522" s="548">
        <v>0.19</v>
      </c>
      <c r="H4522" s="547">
        <v>130786.55</v>
      </c>
      <c r="I4522" s="545" t="s">
        <v>12707</v>
      </c>
      <c r="J4522" s="545" t="s">
        <v>13307</v>
      </c>
      <c r="K4522" s="545" t="s">
        <v>17703</v>
      </c>
      <c r="L4522" s="545"/>
      <c r="M4522" s="548" t="s">
        <v>13758</v>
      </c>
      <c r="N4522" s="545" t="s">
        <v>13413</v>
      </c>
      <c r="O4522" s="545"/>
      <c r="P4522" s="549">
        <v>13898</v>
      </c>
      <c r="Q4522" s="549">
        <v>1</v>
      </c>
      <c r="R4522" s="549">
        <v>40</v>
      </c>
      <c r="S4522" s="548">
        <v>2228</v>
      </c>
      <c r="T4522" s="548"/>
      <c r="U4522" s="99"/>
    </row>
    <row r="4523" spans="1:21" ht="19.5" customHeight="1">
      <c r="A4523" s="545">
        <v>13899</v>
      </c>
      <c r="B4523" s="545" t="s">
        <v>13727</v>
      </c>
      <c r="C4523" s="545" t="s">
        <v>311</v>
      </c>
      <c r="D4523" s="546">
        <v>46052</v>
      </c>
      <c r="E4523" s="171" t="str">
        <f t="shared" si="70"/>
        <v>2026</v>
      </c>
      <c r="F4523" s="547">
        <v>802167</v>
      </c>
      <c r="G4523" s="548">
        <v>0.19</v>
      </c>
      <c r="H4523" s="547">
        <v>674089.92</v>
      </c>
      <c r="I4523" s="545" t="s">
        <v>12657</v>
      </c>
      <c r="J4523" s="545" t="s">
        <v>13307</v>
      </c>
      <c r="K4523" s="545" t="s">
        <v>17704</v>
      </c>
      <c r="L4523" s="545"/>
      <c r="M4523" s="548" t="s">
        <v>13758</v>
      </c>
      <c r="N4523" s="545" t="s">
        <v>13413</v>
      </c>
      <c r="O4523" s="545"/>
      <c r="P4523" s="549">
        <v>13899</v>
      </c>
      <c r="Q4523" s="549">
        <v>1</v>
      </c>
      <c r="R4523" s="549">
        <v>69</v>
      </c>
      <c r="S4523" s="548">
        <v>2228</v>
      </c>
      <c r="T4523" s="548"/>
      <c r="U4523" s="99"/>
    </row>
    <row r="4524" spans="1:21" ht="19.5" customHeight="1">
      <c r="A4524" s="545">
        <v>13900</v>
      </c>
      <c r="B4524" s="545" t="s">
        <v>13728</v>
      </c>
      <c r="C4524" s="545" t="s">
        <v>311</v>
      </c>
      <c r="D4524" s="546">
        <v>46052</v>
      </c>
      <c r="E4524" s="171" t="str">
        <f t="shared" si="70"/>
        <v>2026</v>
      </c>
      <c r="F4524" s="547">
        <v>749093</v>
      </c>
      <c r="G4524" s="548">
        <v>0.19</v>
      </c>
      <c r="H4524" s="547">
        <v>629489.92000000004</v>
      </c>
      <c r="I4524" s="545" t="s">
        <v>12657</v>
      </c>
      <c r="J4524" s="545" t="s">
        <v>13307</v>
      </c>
      <c r="K4524" s="545" t="s">
        <v>17705</v>
      </c>
      <c r="L4524" s="545"/>
      <c r="M4524" s="548" t="s">
        <v>13758</v>
      </c>
      <c r="N4524" s="545" t="s">
        <v>13413</v>
      </c>
      <c r="O4524" s="545"/>
      <c r="P4524" s="549">
        <v>13900</v>
      </c>
      <c r="Q4524" s="549">
        <v>1</v>
      </c>
      <c r="R4524" s="549">
        <v>69</v>
      </c>
      <c r="S4524" s="548">
        <v>2228</v>
      </c>
      <c r="T4524" s="548"/>
      <c r="U4524" s="99"/>
    </row>
    <row r="4525" spans="1:21" ht="19.5" customHeight="1">
      <c r="A4525" s="545">
        <v>13901</v>
      </c>
      <c r="B4525" s="545" t="s">
        <v>17706</v>
      </c>
      <c r="C4525" s="545" t="s">
        <v>216</v>
      </c>
      <c r="D4525" s="546">
        <v>46052</v>
      </c>
      <c r="E4525" s="171" t="str">
        <f t="shared" si="70"/>
        <v>2026</v>
      </c>
      <c r="F4525" s="547">
        <v>543212</v>
      </c>
      <c r="G4525" s="548">
        <v>0.19</v>
      </c>
      <c r="H4525" s="547">
        <v>456480.67</v>
      </c>
      <c r="I4525" s="545" t="s">
        <v>12647</v>
      </c>
      <c r="J4525" s="545" t="s">
        <v>13307</v>
      </c>
      <c r="K4525" s="545" t="s">
        <v>17707</v>
      </c>
      <c r="L4525" s="545"/>
      <c r="M4525" s="548" t="s">
        <v>13758</v>
      </c>
      <c r="N4525" s="545" t="s">
        <v>13413</v>
      </c>
      <c r="O4525" s="545"/>
      <c r="P4525" s="549">
        <v>13901</v>
      </c>
      <c r="Q4525" s="549">
        <v>1</v>
      </c>
      <c r="R4525" s="549">
        <v>26</v>
      </c>
      <c r="S4525" s="548">
        <v>2228</v>
      </c>
      <c r="T4525" s="548"/>
      <c r="U4525" s="99"/>
    </row>
    <row r="4526" spans="1:21" ht="19.5" customHeight="1">
      <c r="A4526" s="545">
        <v>13902</v>
      </c>
      <c r="B4526" s="545" t="s">
        <v>17708</v>
      </c>
      <c r="C4526" s="545" t="s">
        <v>216</v>
      </c>
      <c r="D4526" s="546">
        <v>46052</v>
      </c>
      <c r="E4526" s="171" t="str">
        <f t="shared" si="70"/>
        <v>2026</v>
      </c>
      <c r="F4526" s="547">
        <v>506868</v>
      </c>
      <c r="G4526" s="548">
        <v>0.19</v>
      </c>
      <c r="H4526" s="547">
        <v>425939.5</v>
      </c>
      <c r="I4526" s="545" t="s">
        <v>12647</v>
      </c>
      <c r="J4526" s="545" t="s">
        <v>13307</v>
      </c>
      <c r="K4526" s="545" t="s">
        <v>17709</v>
      </c>
      <c r="L4526" s="545"/>
      <c r="M4526" s="548" t="s">
        <v>13758</v>
      </c>
      <c r="N4526" s="545" t="s">
        <v>13413</v>
      </c>
      <c r="O4526" s="545"/>
      <c r="P4526" s="549">
        <v>13902</v>
      </c>
      <c r="Q4526" s="549">
        <v>1</v>
      </c>
      <c r="R4526" s="549">
        <v>26</v>
      </c>
      <c r="S4526" s="548">
        <v>2228</v>
      </c>
      <c r="T4526" s="548"/>
      <c r="U4526" s="99"/>
    </row>
    <row r="4527" spans="1:21" ht="19.5" customHeight="1">
      <c r="A4527" s="545">
        <v>13903</v>
      </c>
      <c r="B4527" s="545" t="s">
        <v>17710</v>
      </c>
      <c r="C4527" s="545" t="s">
        <v>216</v>
      </c>
      <c r="D4527" s="546">
        <v>46052</v>
      </c>
      <c r="E4527" s="171" t="str">
        <f t="shared" si="70"/>
        <v>2026</v>
      </c>
      <c r="F4527" s="547">
        <v>602953</v>
      </c>
      <c r="G4527" s="548">
        <v>0.19</v>
      </c>
      <c r="H4527" s="547">
        <v>506683.19</v>
      </c>
      <c r="I4527" s="545" t="s">
        <v>12647</v>
      </c>
      <c r="J4527" s="545" t="s">
        <v>13307</v>
      </c>
      <c r="K4527" s="545" t="s">
        <v>17711</v>
      </c>
      <c r="L4527" s="545"/>
      <c r="M4527" s="548" t="s">
        <v>13758</v>
      </c>
      <c r="N4527" s="545" t="s">
        <v>13413</v>
      </c>
      <c r="O4527" s="545"/>
      <c r="P4527" s="549">
        <v>13903</v>
      </c>
      <c r="Q4527" s="549">
        <v>1</v>
      </c>
      <c r="R4527" s="549">
        <v>26</v>
      </c>
      <c r="S4527" s="548">
        <v>2228</v>
      </c>
      <c r="T4527" s="548"/>
      <c r="U4527" s="99"/>
    </row>
    <row r="4528" spans="1:21" ht="19.5" customHeight="1">
      <c r="A4528" s="545">
        <v>13904</v>
      </c>
      <c r="B4528" s="545" t="s">
        <v>17712</v>
      </c>
      <c r="C4528" s="545" t="s">
        <v>216</v>
      </c>
      <c r="D4528" s="546">
        <v>46052</v>
      </c>
      <c r="E4528" s="171" t="str">
        <f t="shared" si="70"/>
        <v>2026</v>
      </c>
      <c r="F4528" s="547">
        <v>167009</v>
      </c>
      <c r="G4528" s="548">
        <v>0.19</v>
      </c>
      <c r="H4528" s="547">
        <v>140343.70000000001</v>
      </c>
      <c r="I4528" s="545" t="s">
        <v>12647</v>
      </c>
      <c r="J4528" s="545" t="s">
        <v>13307</v>
      </c>
      <c r="K4528" s="545" t="s">
        <v>17713</v>
      </c>
      <c r="L4528" s="545"/>
      <c r="M4528" s="548" t="s">
        <v>13758</v>
      </c>
      <c r="N4528" s="545" t="s">
        <v>13413</v>
      </c>
      <c r="O4528" s="545"/>
      <c r="P4528" s="549">
        <v>13904</v>
      </c>
      <c r="Q4528" s="549">
        <v>1</v>
      </c>
      <c r="R4528" s="549">
        <v>26</v>
      </c>
      <c r="S4528" s="548">
        <v>2228</v>
      </c>
      <c r="T4528" s="548"/>
      <c r="U4528" s="99"/>
    </row>
    <row r="4529" spans="1:21" ht="19.5" customHeight="1">
      <c r="A4529" s="545">
        <v>13905</v>
      </c>
      <c r="B4529" s="545" t="s">
        <v>17714</v>
      </c>
      <c r="C4529" s="545" t="s">
        <v>216</v>
      </c>
      <c r="D4529" s="546">
        <v>46052</v>
      </c>
      <c r="E4529" s="171" t="str">
        <f t="shared" si="70"/>
        <v>2026</v>
      </c>
      <c r="F4529" s="547">
        <v>192820</v>
      </c>
      <c r="G4529" s="548">
        <v>0.19</v>
      </c>
      <c r="H4529" s="547">
        <v>162033.60999999999</v>
      </c>
      <c r="I4529" s="545" t="s">
        <v>12647</v>
      </c>
      <c r="J4529" s="545" t="s">
        <v>13307</v>
      </c>
      <c r="K4529" s="545" t="s">
        <v>17715</v>
      </c>
      <c r="L4529" s="545"/>
      <c r="M4529" s="548" t="s">
        <v>13758</v>
      </c>
      <c r="N4529" s="545" t="s">
        <v>13413</v>
      </c>
      <c r="O4529" s="545"/>
      <c r="P4529" s="549">
        <v>13906</v>
      </c>
      <c r="Q4529" s="549">
        <v>1</v>
      </c>
      <c r="R4529" s="549">
        <v>26</v>
      </c>
      <c r="S4529" s="548">
        <v>2228</v>
      </c>
      <c r="T4529" s="548"/>
      <c r="U4529" s="99"/>
    </row>
    <row r="4530" spans="1:21" ht="19.5" customHeight="1">
      <c r="A4530" s="545">
        <v>13906</v>
      </c>
      <c r="B4530" s="545" t="s">
        <v>17716</v>
      </c>
      <c r="C4530" s="545" t="s">
        <v>216</v>
      </c>
      <c r="D4530" s="546">
        <v>46052</v>
      </c>
      <c r="E4530" s="171" t="str">
        <f t="shared" si="70"/>
        <v>2026</v>
      </c>
      <c r="F4530" s="547">
        <v>9489</v>
      </c>
      <c r="G4530" s="548">
        <v>0.19</v>
      </c>
      <c r="H4530" s="547">
        <v>7973.95</v>
      </c>
      <c r="I4530" s="545" t="s">
        <v>12647</v>
      </c>
      <c r="J4530" s="545" t="s">
        <v>13307</v>
      </c>
      <c r="K4530" s="545" t="s">
        <v>17717</v>
      </c>
      <c r="L4530" s="545"/>
      <c r="M4530" s="548" t="s">
        <v>13758</v>
      </c>
      <c r="N4530" s="545" t="s">
        <v>13413</v>
      </c>
      <c r="O4530" s="545"/>
      <c r="P4530" s="549">
        <v>13907</v>
      </c>
      <c r="Q4530" s="549">
        <v>1</v>
      </c>
      <c r="R4530" s="549">
        <v>26</v>
      </c>
      <c r="S4530" s="548">
        <v>2228</v>
      </c>
      <c r="T4530" s="548"/>
      <c r="U4530" s="99"/>
    </row>
    <row r="4531" spans="1:21" ht="19.5" customHeight="1">
      <c r="A4531" s="545">
        <v>13907</v>
      </c>
      <c r="B4531" s="545" t="s">
        <v>17718</v>
      </c>
      <c r="C4531" s="545" t="s">
        <v>216</v>
      </c>
      <c r="D4531" s="546">
        <v>46052</v>
      </c>
      <c r="E4531" s="171" t="str">
        <f t="shared" si="70"/>
        <v>2026</v>
      </c>
      <c r="F4531" s="547">
        <v>82582</v>
      </c>
      <c r="G4531" s="548">
        <v>0.19</v>
      </c>
      <c r="H4531" s="547">
        <v>69396.639999999999</v>
      </c>
      <c r="I4531" s="545" t="s">
        <v>12647</v>
      </c>
      <c r="J4531" s="545" t="s">
        <v>13307</v>
      </c>
      <c r="K4531" s="545" t="s">
        <v>17719</v>
      </c>
      <c r="L4531" s="545"/>
      <c r="M4531" s="548" t="s">
        <v>13758</v>
      </c>
      <c r="N4531" s="545" t="s">
        <v>13413</v>
      </c>
      <c r="O4531" s="545"/>
      <c r="P4531" s="549">
        <v>13908</v>
      </c>
      <c r="Q4531" s="549">
        <v>1</v>
      </c>
      <c r="R4531" s="549">
        <v>26</v>
      </c>
      <c r="S4531" s="548">
        <v>2228</v>
      </c>
      <c r="T4531" s="548"/>
      <c r="U4531" s="99"/>
    </row>
    <row r="4532" spans="1:21" ht="19.5" customHeight="1">
      <c r="A4532" s="545">
        <v>13908</v>
      </c>
      <c r="B4532" s="545" t="s">
        <v>17720</v>
      </c>
      <c r="C4532" s="545" t="s">
        <v>216</v>
      </c>
      <c r="D4532" s="546">
        <v>46052</v>
      </c>
      <c r="E4532" s="171" t="str">
        <f t="shared" si="70"/>
        <v>2026</v>
      </c>
      <c r="F4532" s="547">
        <v>75074</v>
      </c>
      <c r="G4532" s="548">
        <v>0.19</v>
      </c>
      <c r="H4532" s="547">
        <v>63087.39</v>
      </c>
      <c r="I4532" s="545" t="s">
        <v>12647</v>
      </c>
      <c r="J4532" s="545" t="s">
        <v>13307</v>
      </c>
      <c r="K4532" s="545" t="s">
        <v>17721</v>
      </c>
      <c r="L4532" s="545"/>
      <c r="M4532" s="548" t="s">
        <v>13758</v>
      </c>
      <c r="N4532" s="545" t="s">
        <v>13413</v>
      </c>
      <c r="O4532" s="545"/>
      <c r="P4532" s="549">
        <v>13909</v>
      </c>
      <c r="Q4532" s="549">
        <v>1</v>
      </c>
      <c r="R4532" s="549">
        <v>26</v>
      </c>
      <c r="S4532" s="548">
        <v>2228</v>
      </c>
      <c r="T4532" s="548"/>
      <c r="U4532" s="99"/>
    </row>
    <row r="4533" spans="1:21" ht="19.5" customHeight="1">
      <c r="A4533" s="545">
        <v>13909</v>
      </c>
      <c r="B4533" s="545" t="s">
        <v>17722</v>
      </c>
      <c r="C4533" s="545" t="s">
        <v>216</v>
      </c>
      <c r="D4533" s="546">
        <v>46052</v>
      </c>
      <c r="E4533" s="171" t="str">
        <f t="shared" si="70"/>
        <v>2026</v>
      </c>
      <c r="F4533" s="547">
        <v>255068</v>
      </c>
      <c r="G4533" s="548">
        <v>0.19</v>
      </c>
      <c r="H4533" s="547">
        <v>214342.86</v>
      </c>
      <c r="I4533" s="545" t="s">
        <v>12647</v>
      </c>
      <c r="J4533" s="545" t="s">
        <v>13307</v>
      </c>
      <c r="K4533" s="545" t="s">
        <v>17723</v>
      </c>
      <c r="L4533" s="545"/>
      <c r="M4533" s="548" t="s">
        <v>13758</v>
      </c>
      <c r="N4533" s="545" t="s">
        <v>13413</v>
      </c>
      <c r="O4533" s="545"/>
      <c r="P4533" s="549">
        <v>13910</v>
      </c>
      <c r="Q4533" s="549">
        <v>1</v>
      </c>
      <c r="R4533" s="549">
        <v>26</v>
      </c>
      <c r="S4533" s="548">
        <v>2228</v>
      </c>
      <c r="T4533" s="548"/>
      <c r="U4533" s="99"/>
    </row>
    <row r="4534" spans="1:21" ht="19.5" customHeight="1">
      <c r="A4534" s="545">
        <v>13910</v>
      </c>
      <c r="B4534" s="545" t="s">
        <v>17724</v>
      </c>
      <c r="C4534" s="545" t="s">
        <v>216</v>
      </c>
      <c r="D4534" s="546">
        <v>46052</v>
      </c>
      <c r="E4534" s="171" t="str">
        <f t="shared" si="70"/>
        <v>2026</v>
      </c>
      <c r="F4534" s="547">
        <v>313810</v>
      </c>
      <c r="G4534" s="548">
        <v>0.19</v>
      </c>
      <c r="H4534" s="547">
        <v>263705.88</v>
      </c>
      <c r="I4534" s="545" t="s">
        <v>12647</v>
      </c>
      <c r="J4534" s="545" t="s">
        <v>13307</v>
      </c>
      <c r="K4534" s="545" t="s">
        <v>17725</v>
      </c>
      <c r="L4534" s="545"/>
      <c r="M4534" s="548" t="s">
        <v>13758</v>
      </c>
      <c r="N4534" s="545" t="s">
        <v>13413</v>
      </c>
      <c r="O4534" s="545"/>
      <c r="P4534" s="549">
        <v>13911</v>
      </c>
      <c r="Q4534" s="549">
        <v>1</v>
      </c>
      <c r="R4534" s="549">
        <v>26</v>
      </c>
      <c r="S4534" s="548">
        <v>2228</v>
      </c>
      <c r="T4534" s="548"/>
      <c r="U4534" s="99"/>
    </row>
    <row r="4535" spans="1:21" ht="19.5" customHeight="1">
      <c r="A4535" s="545">
        <v>13911</v>
      </c>
      <c r="B4535" s="545" t="s">
        <v>17726</v>
      </c>
      <c r="C4535" s="545" t="s">
        <v>216</v>
      </c>
      <c r="D4535" s="546">
        <v>46052</v>
      </c>
      <c r="E4535" s="171" t="str">
        <f t="shared" si="70"/>
        <v>2026</v>
      </c>
      <c r="F4535" s="547">
        <v>3416</v>
      </c>
      <c r="G4535" s="548">
        <v>0.19</v>
      </c>
      <c r="H4535" s="547">
        <v>2870.59</v>
      </c>
      <c r="I4535" s="545" t="s">
        <v>12647</v>
      </c>
      <c r="J4535" s="545" t="s">
        <v>13307</v>
      </c>
      <c r="K4535" s="545" t="s">
        <v>17726</v>
      </c>
      <c r="L4535" s="545"/>
      <c r="M4535" s="548" t="s">
        <v>13758</v>
      </c>
      <c r="N4535" s="545" t="s">
        <v>13413</v>
      </c>
      <c r="O4535" s="545"/>
      <c r="P4535" s="549">
        <v>13912</v>
      </c>
      <c r="Q4535" s="549">
        <v>1</v>
      </c>
      <c r="R4535" s="549">
        <v>26</v>
      </c>
      <c r="S4535" s="548">
        <v>2228</v>
      </c>
      <c r="T4535" s="548"/>
      <c r="U4535" s="99"/>
    </row>
    <row r="4536" spans="1:21" ht="19.5" customHeight="1">
      <c r="A4536" s="545">
        <v>13912</v>
      </c>
      <c r="B4536" s="545" t="s">
        <v>17727</v>
      </c>
      <c r="C4536" s="545" t="s">
        <v>216</v>
      </c>
      <c r="D4536" s="546">
        <v>46052</v>
      </c>
      <c r="E4536" s="171" t="str">
        <f t="shared" si="70"/>
        <v>2026</v>
      </c>
      <c r="F4536" s="547">
        <v>4505</v>
      </c>
      <c r="G4536" s="548">
        <v>0.19</v>
      </c>
      <c r="H4536" s="547">
        <v>3785.71</v>
      </c>
      <c r="I4536" s="545" t="s">
        <v>12647</v>
      </c>
      <c r="J4536" s="545" t="s">
        <v>13307</v>
      </c>
      <c r="K4536" s="545" t="s">
        <v>17727</v>
      </c>
      <c r="L4536" s="545"/>
      <c r="M4536" s="548" t="s">
        <v>13758</v>
      </c>
      <c r="N4536" s="545" t="s">
        <v>13413</v>
      </c>
      <c r="O4536" s="545"/>
      <c r="P4536" s="549">
        <v>13913</v>
      </c>
      <c r="Q4536" s="549">
        <v>1</v>
      </c>
      <c r="R4536" s="549">
        <v>26</v>
      </c>
      <c r="S4536" s="548">
        <v>2228</v>
      </c>
      <c r="T4536" s="548"/>
      <c r="U4536" s="99"/>
    </row>
    <row r="4537" spans="1:21" ht="19.5" customHeight="1">
      <c r="A4537" s="545">
        <v>13913</v>
      </c>
      <c r="B4537" s="545" t="s">
        <v>17728</v>
      </c>
      <c r="C4537" s="545" t="s">
        <v>216</v>
      </c>
      <c r="D4537" s="546">
        <v>46052</v>
      </c>
      <c r="E4537" s="171" t="str">
        <f t="shared" si="70"/>
        <v>2026</v>
      </c>
      <c r="F4537" s="547">
        <v>5630</v>
      </c>
      <c r="G4537" s="548">
        <v>0.19</v>
      </c>
      <c r="H4537" s="547">
        <v>4731.09</v>
      </c>
      <c r="I4537" s="545" t="s">
        <v>12647</v>
      </c>
      <c r="J4537" s="545" t="s">
        <v>13307</v>
      </c>
      <c r="K4537" s="545" t="s">
        <v>17728</v>
      </c>
      <c r="L4537" s="545"/>
      <c r="M4537" s="548" t="s">
        <v>13758</v>
      </c>
      <c r="N4537" s="545" t="s">
        <v>13413</v>
      </c>
      <c r="O4537" s="545"/>
      <c r="P4537" s="549">
        <v>13914</v>
      </c>
      <c r="Q4537" s="549">
        <v>1</v>
      </c>
      <c r="R4537" s="549">
        <v>26</v>
      </c>
      <c r="S4537" s="548">
        <v>2228</v>
      </c>
      <c r="T4537" s="548"/>
      <c r="U4537" s="99"/>
    </row>
    <row r="4538" spans="1:21" ht="19.5" customHeight="1">
      <c r="A4538" s="545">
        <v>13914</v>
      </c>
      <c r="B4538" s="545" t="s">
        <v>17729</v>
      </c>
      <c r="C4538" s="545" t="s">
        <v>216</v>
      </c>
      <c r="D4538" s="546">
        <v>46052</v>
      </c>
      <c r="E4538" s="171" t="str">
        <f t="shared" si="70"/>
        <v>2026</v>
      </c>
      <c r="F4538" s="547">
        <v>27027</v>
      </c>
      <c r="G4538" s="548">
        <v>0.19</v>
      </c>
      <c r="H4538" s="547">
        <v>22711.759999999998</v>
      </c>
      <c r="I4538" s="545" t="s">
        <v>12647</v>
      </c>
      <c r="J4538" s="545" t="s">
        <v>13307</v>
      </c>
      <c r="K4538" s="545" t="s">
        <v>17729</v>
      </c>
      <c r="L4538" s="545"/>
      <c r="M4538" s="548" t="s">
        <v>13758</v>
      </c>
      <c r="N4538" s="545" t="s">
        <v>13413</v>
      </c>
      <c r="O4538" s="545"/>
      <c r="P4538" s="549">
        <v>13915</v>
      </c>
      <c r="Q4538" s="549">
        <v>1</v>
      </c>
      <c r="R4538" s="549">
        <v>26</v>
      </c>
      <c r="S4538" s="548">
        <v>2228</v>
      </c>
      <c r="T4538" s="548"/>
      <c r="U4538" s="99"/>
    </row>
    <row r="4539" spans="1:21" ht="19.5" customHeight="1">
      <c r="A4539" s="545">
        <v>13915</v>
      </c>
      <c r="B4539" s="545" t="s">
        <v>17730</v>
      </c>
      <c r="C4539" s="545" t="s">
        <v>216</v>
      </c>
      <c r="D4539" s="546">
        <v>46052</v>
      </c>
      <c r="E4539" s="171" t="str">
        <f t="shared" si="70"/>
        <v>2026</v>
      </c>
      <c r="F4539" s="547">
        <v>7018</v>
      </c>
      <c r="G4539" s="548">
        <v>0.19</v>
      </c>
      <c r="H4539" s="547">
        <v>5897.48</v>
      </c>
      <c r="I4539" s="545" t="s">
        <v>12647</v>
      </c>
      <c r="J4539" s="545" t="s">
        <v>13307</v>
      </c>
      <c r="K4539" s="545" t="s">
        <v>17730</v>
      </c>
      <c r="L4539" s="545"/>
      <c r="M4539" s="548" t="s">
        <v>13758</v>
      </c>
      <c r="N4539" s="545" t="s">
        <v>13413</v>
      </c>
      <c r="O4539" s="545"/>
      <c r="P4539" s="549">
        <v>13916</v>
      </c>
      <c r="Q4539" s="549">
        <v>1</v>
      </c>
      <c r="R4539" s="549">
        <v>26</v>
      </c>
      <c r="S4539" s="548">
        <v>2228</v>
      </c>
      <c r="T4539" s="548"/>
      <c r="U4539" s="99"/>
    </row>
    <row r="4540" spans="1:21" ht="19.5" customHeight="1">
      <c r="A4540" s="545">
        <v>13916</v>
      </c>
      <c r="B4540" s="545" t="s">
        <v>17731</v>
      </c>
      <c r="C4540" s="545" t="s">
        <v>216</v>
      </c>
      <c r="D4540" s="546">
        <v>46052</v>
      </c>
      <c r="E4540" s="171" t="str">
        <f t="shared" si="70"/>
        <v>2026</v>
      </c>
      <c r="F4540" s="547">
        <v>8773</v>
      </c>
      <c r="G4540" s="548">
        <v>0.19</v>
      </c>
      <c r="H4540" s="547">
        <v>7372.27</v>
      </c>
      <c r="I4540" s="545" t="s">
        <v>12647</v>
      </c>
      <c r="J4540" s="545" t="s">
        <v>13307</v>
      </c>
      <c r="K4540" s="545" t="s">
        <v>17731</v>
      </c>
      <c r="L4540" s="545"/>
      <c r="M4540" s="548" t="s">
        <v>13758</v>
      </c>
      <c r="N4540" s="545" t="s">
        <v>13413</v>
      </c>
      <c r="O4540" s="545"/>
      <c r="P4540" s="549">
        <v>13917</v>
      </c>
      <c r="Q4540" s="549">
        <v>1</v>
      </c>
      <c r="R4540" s="549">
        <v>26</v>
      </c>
      <c r="S4540" s="548">
        <v>2228</v>
      </c>
      <c r="T4540" s="548"/>
      <c r="U4540" s="99"/>
    </row>
    <row r="4541" spans="1:21" ht="19.5" customHeight="1">
      <c r="A4541" s="545">
        <v>13917</v>
      </c>
      <c r="B4541" s="545" t="s">
        <v>17732</v>
      </c>
      <c r="C4541" s="545" t="s">
        <v>216</v>
      </c>
      <c r="D4541" s="546">
        <v>46052</v>
      </c>
      <c r="E4541" s="171" t="str">
        <f t="shared" si="70"/>
        <v>2026</v>
      </c>
      <c r="F4541" s="547">
        <v>70184</v>
      </c>
      <c r="G4541" s="548">
        <v>0.19</v>
      </c>
      <c r="H4541" s="547">
        <v>58978.15</v>
      </c>
      <c r="I4541" s="545" t="s">
        <v>12647</v>
      </c>
      <c r="J4541" s="545" t="s">
        <v>13307</v>
      </c>
      <c r="K4541" s="545" t="s">
        <v>17732</v>
      </c>
      <c r="L4541" s="545"/>
      <c r="M4541" s="548" t="s">
        <v>13758</v>
      </c>
      <c r="N4541" s="545" t="s">
        <v>13413</v>
      </c>
      <c r="O4541" s="545"/>
      <c r="P4541" s="549">
        <v>13918</v>
      </c>
      <c r="Q4541" s="549">
        <v>1</v>
      </c>
      <c r="R4541" s="549">
        <v>26</v>
      </c>
      <c r="S4541" s="548">
        <v>2228</v>
      </c>
      <c r="T4541" s="548"/>
      <c r="U4541" s="99"/>
    </row>
    <row r="4542" spans="1:21" ht="19.5" customHeight="1">
      <c r="A4542" s="545">
        <v>13918</v>
      </c>
      <c r="B4542" s="545" t="s">
        <v>17733</v>
      </c>
      <c r="C4542" s="545" t="s">
        <v>216</v>
      </c>
      <c r="D4542" s="546">
        <v>46052</v>
      </c>
      <c r="E4542" s="171" t="str">
        <f t="shared" si="70"/>
        <v>2026</v>
      </c>
      <c r="F4542" s="547">
        <v>424169</v>
      </c>
      <c r="G4542" s="548">
        <v>0.19</v>
      </c>
      <c r="H4542" s="547">
        <v>356444.54</v>
      </c>
      <c r="I4542" s="545" t="s">
        <v>12647</v>
      </c>
      <c r="J4542" s="545" t="s">
        <v>13307</v>
      </c>
      <c r="K4542" s="545" t="s">
        <v>17734</v>
      </c>
      <c r="L4542" s="545"/>
      <c r="M4542" s="548" t="s">
        <v>13758</v>
      </c>
      <c r="N4542" s="545" t="s">
        <v>13413</v>
      </c>
      <c r="O4542" s="545"/>
      <c r="P4542" s="549">
        <v>13919</v>
      </c>
      <c r="Q4542" s="549">
        <v>1</v>
      </c>
      <c r="R4542" s="549">
        <v>26</v>
      </c>
      <c r="S4542" s="548">
        <v>2228</v>
      </c>
      <c r="T4542" s="548"/>
      <c r="U4542" s="99"/>
    </row>
    <row r="4543" spans="1:21" ht="19.5" customHeight="1">
      <c r="A4543" s="545">
        <v>13919</v>
      </c>
      <c r="B4543" s="545" t="s">
        <v>17735</v>
      </c>
      <c r="C4543" s="545" t="s">
        <v>216</v>
      </c>
      <c r="D4543" s="546">
        <v>46052</v>
      </c>
      <c r="E4543" s="171" t="str">
        <f t="shared" si="70"/>
        <v>2026</v>
      </c>
      <c r="F4543" s="547">
        <v>3181</v>
      </c>
      <c r="G4543" s="548">
        <v>0.19</v>
      </c>
      <c r="H4543" s="547">
        <v>2673.11</v>
      </c>
      <c r="I4543" s="545" t="s">
        <v>12647</v>
      </c>
      <c r="J4543" s="545" t="s">
        <v>13307</v>
      </c>
      <c r="K4543" s="545" t="s">
        <v>17735</v>
      </c>
      <c r="L4543" s="545"/>
      <c r="M4543" s="548" t="s">
        <v>13758</v>
      </c>
      <c r="N4543" s="545" t="s">
        <v>13413</v>
      </c>
      <c r="O4543" s="545"/>
      <c r="P4543" s="549">
        <v>13920</v>
      </c>
      <c r="Q4543" s="549">
        <v>1</v>
      </c>
      <c r="R4543" s="549">
        <v>26</v>
      </c>
      <c r="S4543" s="548">
        <v>2228</v>
      </c>
      <c r="T4543" s="548"/>
      <c r="U4543" s="99"/>
    </row>
    <row r="4544" spans="1:21" ht="19.5" customHeight="1">
      <c r="A4544" s="545">
        <v>13920</v>
      </c>
      <c r="B4544" s="545" t="s">
        <v>17736</v>
      </c>
      <c r="C4544" s="545" t="s">
        <v>216</v>
      </c>
      <c r="D4544" s="546">
        <v>46052</v>
      </c>
      <c r="E4544" s="171" t="str">
        <f t="shared" si="70"/>
        <v>2026</v>
      </c>
      <c r="F4544" s="547">
        <v>23862</v>
      </c>
      <c r="G4544" s="548">
        <v>0.19</v>
      </c>
      <c r="H4544" s="547">
        <v>20052.099999999999</v>
      </c>
      <c r="I4544" s="545" t="s">
        <v>12647</v>
      </c>
      <c r="J4544" s="545" t="s">
        <v>13307</v>
      </c>
      <c r="K4544" s="545" t="s">
        <v>17736</v>
      </c>
      <c r="L4544" s="545"/>
      <c r="M4544" s="548" t="s">
        <v>13758</v>
      </c>
      <c r="N4544" s="545" t="s">
        <v>13413</v>
      </c>
      <c r="O4544" s="545"/>
      <c r="P4544" s="549">
        <v>13921</v>
      </c>
      <c r="Q4544" s="549">
        <v>1</v>
      </c>
      <c r="R4544" s="549">
        <v>26</v>
      </c>
      <c r="S4544" s="548">
        <v>2228</v>
      </c>
      <c r="T4544" s="548"/>
      <c r="U4544" s="99"/>
    </row>
    <row r="4545" spans="1:21" ht="19.5" customHeight="1">
      <c r="A4545" s="545">
        <v>13921</v>
      </c>
      <c r="B4545" s="545" t="s">
        <v>17737</v>
      </c>
      <c r="C4545" s="545" t="s">
        <v>216</v>
      </c>
      <c r="D4545" s="546">
        <v>46052</v>
      </c>
      <c r="E4545" s="171" t="str">
        <f t="shared" si="70"/>
        <v>2026</v>
      </c>
      <c r="F4545" s="547">
        <v>133306</v>
      </c>
      <c r="G4545" s="548">
        <v>0.19</v>
      </c>
      <c r="H4545" s="547">
        <v>112021.85</v>
      </c>
      <c r="I4545" s="545" t="s">
        <v>12642</v>
      </c>
      <c r="J4545" s="545" t="s">
        <v>13307</v>
      </c>
      <c r="K4545" s="545" t="s">
        <v>17737</v>
      </c>
      <c r="L4545" s="545"/>
      <c r="M4545" s="548" t="s">
        <v>13758</v>
      </c>
      <c r="N4545" s="545" t="s">
        <v>13413</v>
      </c>
      <c r="O4545" s="545"/>
      <c r="P4545" s="549">
        <v>13922</v>
      </c>
      <c r="Q4545" s="549">
        <v>1</v>
      </c>
      <c r="R4545" s="549">
        <v>135</v>
      </c>
      <c r="S4545" s="548">
        <v>2228</v>
      </c>
      <c r="T4545" s="548"/>
      <c r="U4545" s="99"/>
    </row>
    <row r="4546" spans="1:21" ht="19.5" customHeight="1">
      <c r="A4546" s="545">
        <v>13922</v>
      </c>
      <c r="B4546" s="545" t="s">
        <v>17738</v>
      </c>
      <c r="C4546" s="545" t="s">
        <v>216</v>
      </c>
      <c r="D4546" s="546">
        <v>46052</v>
      </c>
      <c r="E4546" s="171" t="str">
        <f t="shared" si="70"/>
        <v>2026</v>
      </c>
      <c r="F4546" s="547">
        <v>566760</v>
      </c>
      <c r="G4546" s="548">
        <v>0.19</v>
      </c>
      <c r="H4546" s="547">
        <v>476268.91</v>
      </c>
      <c r="I4546" s="545" t="s">
        <v>12642</v>
      </c>
      <c r="J4546" s="545" t="s">
        <v>13307</v>
      </c>
      <c r="K4546" s="545" t="s">
        <v>17738</v>
      </c>
      <c r="L4546" s="545"/>
      <c r="M4546" s="548" t="s">
        <v>13758</v>
      </c>
      <c r="N4546" s="545" t="s">
        <v>13413</v>
      </c>
      <c r="O4546" s="545"/>
      <c r="P4546" s="549">
        <v>13923</v>
      </c>
      <c r="Q4546" s="549">
        <v>1</v>
      </c>
      <c r="R4546" s="549">
        <v>135</v>
      </c>
      <c r="S4546" s="548">
        <v>2228</v>
      </c>
      <c r="T4546" s="548"/>
      <c r="U4546" s="99"/>
    </row>
    <row r="4547" spans="1:21" ht="19.5" customHeight="1">
      <c r="A4547" s="545">
        <v>13923</v>
      </c>
      <c r="B4547" s="545" t="s">
        <v>17739</v>
      </c>
      <c r="C4547" s="545" t="s">
        <v>216</v>
      </c>
      <c r="D4547" s="546">
        <v>46052</v>
      </c>
      <c r="E4547" s="171" t="str">
        <f t="shared" si="70"/>
        <v>2026</v>
      </c>
      <c r="F4547" s="547">
        <v>569146</v>
      </c>
      <c r="G4547" s="548">
        <v>0.19</v>
      </c>
      <c r="H4547" s="547">
        <v>478273.95</v>
      </c>
      <c r="I4547" s="545" t="s">
        <v>12642</v>
      </c>
      <c r="J4547" s="545" t="s">
        <v>13307</v>
      </c>
      <c r="K4547" s="545" t="s">
        <v>17739</v>
      </c>
      <c r="L4547" s="545"/>
      <c r="M4547" s="548" t="s">
        <v>13758</v>
      </c>
      <c r="N4547" s="545" t="s">
        <v>13413</v>
      </c>
      <c r="O4547" s="545"/>
      <c r="P4547" s="549">
        <v>13924</v>
      </c>
      <c r="Q4547" s="549">
        <v>1</v>
      </c>
      <c r="R4547" s="549">
        <v>135</v>
      </c>
      <c r="S4547" s="548">
        <v>2228</v>
      </c>
      <c r="T4547" s="548"/>
      <c r="U4547" s="99"/>
    </row>
    <row r="4548" spans="1:21" ht="19.5" customHeight="1">
      <c r="A4548" s="545">
        <v>13924</v>
      </c>
      <c r="B4548" s="545" t="s">
        <v>17740</v>
      </c>
      <c r="C4548" s="545" t="s">
        <v>216</v>
      </c>
      <c r="D4548" s="546">
        <v>46052</v>
      </c>
      <c r="E4548" s="171" t="str">
        <f t="shared" ref="E4548:E4611" si="71">TEXT(D4548,"YYYY")</f>
        <v>2026</v>
      </c>
      <c r="F4548" s="547">
        <v>2950577</v>
      </c>
      <c r="G4548" s="548">
        <v>0.19</v>
      </c>
      <c r="H4548" s="547">
        <v>2479476.4700000002</v>
      </c>
      <c r="I4548" s="545" t="s">
        <v>12642</v>
      </c>
      <c r="J4548" s="545" t="s">
        <v>13307</v>
      </c>
      <c r="K4548" s="545" t="s">
        <v>17740</v>
      </c>
      <c r="L4548" s="545"/>
      <c r="M4548" s="548" t="s">
        <v>13758</v>
      </c>
      <c r="N4548" s="545" t="s">
        <v>13413</v>
      </c>
      <c r="O4548" s="545"/>
      <c r="P4548" s="549">
        <v>13925</v>
      </c>
      <c r="Q4548" s="549">
        <v>1</v>
      </c>
      <c r="R4548" s="549">
        <v>135</v>
      </c>
      <c r="S4548" s="548">
        <v>2228</v>
      </c>
      <c r="T4548" s="548"/>
      <c r="U4548" s="99"/>
    </row>
    <row r="4549" spans="1:21" ht="19.5" customHeight="1">
      <c r="A4549" s="545">
        <v>13925</v>
      </c>
      <c r="B4549" s="545" t="s">
        <v>17741</v>
      </c>
      <c r="C4549" s="545" t="s">
        <v>216</v>
      </c>
      <c r="D4549" s="546">
        <v>46052</v>
      </c>
      <c r="E4549" s="171" t="str">
        <f t="shared" si="71"/>
        <v>2026</v>
      </c>
      <c r="F4549" s="547">
        <v>1000672</v>
      </c>
      <c r="G4549" s="548">
        <v>0.19</v>
      </c>
      <c r="H4549" s="547">
        <v>840900.84</v>
      </c>
      <c r="I4549" s="545" t="s">
        <v>12642</v>
      </c>
      <c r="J4549" s="545" t="s">
        <v>13307</v>
      </c>
      <c r="K4549" s="545" t="s">
        <v>17741</v>
      </c>
      <c r="L4549" s="545"/>
      <c r="M4549" s="548" t="s">
        <v>13758</v>
      </c>
      <c r="N4549" s="545" t="s">
        <v>13413</v>
      </c>
      <c r="O4549" s="545"/>
      <c r="P4549" s="549">
        <v>13926</v>
      </c>
      <c r="Q4549" s="549">
        <v>1</v>
      </c>
      <c r="R4549" s="549">
        <v>135</v>
      </c>
      <c r="S4549" s="548">
        <v>2228</v>
      </c>
      <c r="T4549" s="548"/>
      <c r="U4549" s="99"/>
    </row>
    <row r="4550" spans="1:21" ht="19.5" customHeight="1">
      <c r="A4550" s="545">
        <v>13926</v>
      </c>
      <c r="B4550" s="545" t="s">
        <v>17742</v>
      </c>
      <c r="C4550" s="545" t="s">
        <v>216</v>
      </c>
      <c r="D4550" s="546">
        <v>46052</v>
      </c>
      <c r="E4550" s="171" t="str">
        <f t="shared" si="71"/>
        <v>2026</v>
      </c>
      <c r="F4550" s="547">
        <v>577823</v>
      </c>
      <c r="G4550" s="548">
        <v>0.19</v>
      </c>
      <c r="H4550" s="547">
        <v>485565.55</v>
      </c>
      <c r="I4550" s="545" t="s">
        <v>12758</v>
      </c>
      <c r="J4550" s="545" t="s">
        <v>13307</v>
      </c>
      <c r="K4550" s="545" t="s">
        <v>17742</v>
      </c>
      <c r="L4550" s="545"/>
      <c r="M4550" s="548" t="s">
        <v>13758</v>
      </c>
      <c r="N4550" s="545" t="s">
        <v>13413</v>
      </c>
      <c r="O4550" s="545"/>
      <c r="P4550" s="549">
        <v>13927</v>
      </c>
      <c r="Q4550" s="549">
        <v>1</v>
      </c>
      <c r="R4550" s="549">
        <v>164</v>
      </c>
      <c r="S4550" s="548">
        <v>2228</v>
      </c>
      <c r="T4550" s="548"/>
      <c r="U4550" s="99"/>
    </row>
    <row r="4551" spans="1:21" ht="19.5" customHeight="1">
      <c r="A4551" s="545">
        <v>13927</v>
      </c>
      <c r="B4551" s="545" t="s">
        <v>17743</v>
      </c>
      <c r="C4551" s="545" t="s">
        <v>216</v>
      </c>
      <c r="D4551" s="546">
        <v>46052</v>
      </c>
      <c r="E4551" s="171" t="str">
        <f t="shared" si="71"/>
        <v>2026</v>
      </c>
      <c r="F4551" s="547">
        <v>21894667</v>
      </c>
      <c r="G4551" s="548">
        <v>0.19</v>
      </c>
      <c r="H4551" s="547">
        <v>18398879.829999998</v>
      </c>
      <c r="I4551" s="545" t="s">
        <v>12676</v>
      </c>
      <c r="J4551" s="545" t="s">
        <v>13307</v>
      </c>
      <c r="K4551" s="545" t="s">
        <v>17744</v>
      </c>
      <c r="L4551" s="545"/>
      <c r="M4551" s="548" t="s">
        <v>13868</v>
      </c>
      <c r="N4551" s="545" t="s">
        <v>13413</v>
      </c>
      <c r="O4551" s="545"/>
      <c r="P4551" s="549">
        <v>13928</v>
      </c>
      <c r="Q4551" s="549">
        <v>2</v>
      </c>
      <c r="R4551" s="549">
        <v>14</v>
      </c>
      <c r="S4551" s="548">
        <v>2228</v>
      </c>
      <c r="T4551" s="548"/>
      <c r="U4551" s="99"/>
    </row>
    <row r="4552" spans="1:21" ht="19.5" customHeight="1">
      <c r="A4552" s="545">
        <v>13929</v>
      </c>
      <c r="B4552" s="545" t="s">
        <v>17745</v>
      </c>
      <c r="C4552" s="545" t="s">
        <v>216</v>
      </c>
      <c r="D4552" s="546">
        <v>46052</v>
      </c>
      <c r="E4552" s="171" t="str">
        <f t="shared" si="71"/>
        <v>2026</v>
      </c>
      <c r="F4552" s="547">
        <v>8183649</v>
      </c>
      <c r="G4552" s="548">
        <v>0.19</v>
      </c>
      <c r="H4552" s="547">
        <v>6877015.9699999997</v>
      </c>
      <c r="I4552" s="545" t="s">
        <v>12637</v>
      </c>
      <c r="J4552" s="545" t="s">
        <v>13307</v>
      </c>
      <c r="K4552" s="545"/>
      <c r="L4552" s="545" t="s">
        <v>17746</v>
      </c>
      <c r="M4552" s="548" t="s">
        <v>13758</v>
      </c>
      <c r="N4552" s="545" t="s">
        <v>13413</v>
      </c>
      <c r="O4552" s="545"/>
      <c r="P4552" s="549">
        <v>13929</v>
      </c>
      <c r="Q4552" s="549">
        <v>1</v>
      </c>
      <c r="R4552" s="549">
        <v>13</v>
      </c>
      <c r="S4552" s="548">
        <v>2228</v>
      </c>
      <c r="T4552" s="548"/>
      <c r="U4552" s="99"/>
    </row>
    <row r="4553" spans="1:21" ht="19.5" customHeight="1">
      <c r="A4553" s="545">
        <v>13930</v>
      </c>
      <c r="B4553" s="545" t="s">
        <v>21713</v>
      </c>
      <c r="C4553" s="545" t="s">
        <v>206</v>
      </c>
      <c r="D4553" s="546">
        <v>46052</v>
      </c>
      <c r="E4553" s="171" t="str">
        <f t="shared" si="71"/>
        <v>2026</v>
      </c>
      <c r="F4553" s="547">
        <v>2115</v>
      </c>
      <c r="G4553" s="548">
        <v>0</v>
      </c>
      <c r="H4553" s="547">
        <v>2115</v>
      </c>
      <c r="I4553" s="545" t="s">
        <v>12738</v>
      </c>
      <c r="J4553" s="545" t="s">
        <v>13307</v>
      </c>
      <c r="K4553" s="545"/>
      <c r="L4553" s="545"/>
      <c r="M4553" s="548" t="s">
        <v>13758</v>
      </c>
      <c r="N4553" s="545" t="s">
        <v>13413</v>
      </c>
      <c r="O4553" s="545"/>
      <c r="P4553" s="549">
        <v>13930</v>
      </c>
      <c r="Q4553" s="549">
        <v>1</v>
      </c>
      <c r="R4553" s="549">
        <v>32</v>
      </c>
      <c r="S4553" s="548">
        <v>2228</v>
      </c>
      <c r="T4553" s="548"/>
      <c r="U4553" s="99"/>
    </row>
    <row r="4554" spans="1:21" ht="19.5" customHeight="1">
      <c r="A4554" s="545">
        <v>13931</v>
      </c>
      <c r="B4554" s="545" t="s">
        <v>21714</v>
      </c>
      <c r="C4554" s="545" t="s">
        <v>311</v>
      </c>
      <c r="D4554" s="546">
        <v>46079</v>
      </c>
      <c r="E4554" s="171" t="str">
        <f t="shared" si="71"/>
        <v>2026</v>
      </c>
      <c r="F4554" s="547">
        <v>606972</v>
      </c>
      <c r="G4554" s="548">
        <v>0.19</v>
      </c>
      <c r="H4554" s="547">
        <v>510060.5</v>
      </c>
      <c r="I4554" s="545" t="s">
        <v>12654</v>
      </c>
      <c r="J4554" s="545" t="s">
        <v>13307</v>
      </c>
      <c r="K4554" s="545" t="s">
        <v>21715</v>
      </c>
      <c r="L4554" s="545"/>
      <c r="M4554" s="548" t="s">
        <v>13758</v>
      </c>
      <c r="N4554" s="545" t="s">
        <v>13413</v>
      </c>
      <c r="O4554" s="545"/>
      <c r="P4554" s="549">
        <v>13931</v>
      </c>
      <c r="Q4554" s="549">
        <v>1</v>
      </c>
      <c r="R4554" s="549">
        <v>2</v>
      </c>
      <c r="S4554" s="548">
        <v>2228</v>
      </c>
      <c r="T4554" s="548"/>
      <c r="U4554" s="99"/>
    </row>
    <row r="4555" spans="1:21" ht="19.5" customHeight="1">
      <c r="A4555" s="545">
        <v>13932</v>
      </c>
      <c r="B4555" s="545" t="s">
        <v>21716</v>
      </c>
      <c r="C4555" s="545" t="s">
        <v>311</v>
      </c>
      <c r="D4555" s="546">
        <v>46079</v>
      </c>
      <c r="E4555" s="171" t="str">
        <f t="shared" si="71"/>
        <v>2026</v>
      </c>
      <c r="F4555" s="547">
        <v>716390</v>
      </c>
      <c r="G4555" s="548">
        <v>0.19</v>
      </c>
      <c r="H4555" s="547">
        <v>602008.4</v>
      </c>
      <c r="I4555" s="545" t="s">
        <v>12654</v>
      </c>
      <c r="J4555" s="545" t="s">
        <v>13296</v>
      </c>
      <c r="K4555" s="545" t="s">
        <v>21717</v>
      </c>
      <c r="L4555" s="545"/>
      <c r="M4555" s="548" t="s">
        <v>13758</v>
      </c>
      <c r="N4555" s="545" t="s">
        <v>13413</v>
      </c>
      <c r="O4555" s="545"/>
      <c r="P4555" s="549">
        <v>13932</v>
      </c>
      <c r="Q4555" s="549">
        <v>1</v>
      </c>
      <c r="R4555" s="549">
        <v>2</v>
      </c>
      <c r="S4555" s="548">
        <v>2218</v>
      </c>
      <c r="T4555" s="548"/>
      <c r="U4555" s="99"/>
    </row>
    <row r="4556" spans="1:21" ht="19.5" customHeight="1">
      <c r="A4556" s="545">
        <v>13933</v>
      </c>
      <c r="B4556" s="545" t="s">
        <v>21718</v>
      </c>
      <c r="C4556" s="545" t="s">
        <v>221</v>
      </c>
      <c r="D4556" s="546">
        <v>46052</v>
      </c>
      <c r="E4556" s="171" t="str">
        <f t="shared" si="71"/>
        <v>2026</v>
      </c>
      <c r="F4556" s="547">
        <v>27681</v>
      </c>
      <c r="G4556" s="548">
        <v>0.19</v>
      </c>
      <c r="H4556" s="547">
        <v>23261.34</v>
      </c>
      <c r="I4556" s="545" t="s">
        <v>12966</v>
      </c>
      <c r="J4556" s="545" t="s">
        <v>13307</v>
      </c>
      <c r="K4556" s="545" t="s">
        <v>21719</v>
      </c>
      <c r="L4556" s="545"/>
      <c r="M4556" s="548" t="s">
        <v>13758</v>
      </c>
      <c r="N4556" s="545" t="s">
        <v>13413</v>
      </c>
      <c r="O4556" s="545"/>
      <c r="P4556" s="549">
        <v>13933</v>
      </c>
      <c r="Q4556" s="549">
        <v>1</v>
      </c>
      <c r="R4556" s="549">
        <v>41</v>
      </c>
      <c r="S4556" s="548">
        <v>2228</v>
      </c>
      <c r="T4556" s="548"/>
      <c r="U4556" s="99"/>
    </row>
    <row r="4557" spans="1:21" ht="19.5" customHeight="1">
      <c r="A4557" s="545">
        <v>13934</v>
      </c>
      <c r="B4557" s="545" t="s">
        <v>21720</v>
      </c>
      <c r="C4557" s="545" t="s">
        <v>4501</v>
      </c>
      <c r="D4557" s="546">
        <v>46052</v>
      </c>
      <c r="E4557" s="171" t="str">
        <f t="shared" si="71"/>
        <v>2026</v>
      </c>
      <c r="F4557" s="547">
        <v>145896630</v>
      </c>
      <c r="G4557" s="548">
        <v>0.19</v>
      </c>
      <c r="H4557" s="547">
        <v>122602210.08</v>
      </c>
      <c r="I4557" s="545" t="s">
        <v>21721</v>
      </c>
      <c r="J4557" s="545" t="s">
        <v>13307</v>
      </c>
      <c r="K4557" s="545" t="s">
        <v>21722</v>
      </c>
      <c r="L4557" s="545"/>
      <c r="M4557" s="548" t="s">
        <v>13843</v>
      </c>
      <c r="N4557" s="545" t="s">
        <v>13413</v>
      </c>
      <c r="O4557" s="545"/>
      <c r="P4557" s="549">
        <v>13934</v>
      </c>
      <c r="Q4557" s="549">
        <v>5</v>
      </c>
      <c r="R4557" s="549">
        <v>180</v>
      </c>
      <c r="S4557" s="548">
        <v>2228</v>
      </c>
      <c r="T4557" s="548"/>
      <c r="U4557" s="99"/>
    </row>
    <row r="4558" spans="1:21" ht="19.5" customHeight="1">
      <c r="A4558" s="545">
        <v>14067</v>
      </c>
      <c r="B4558" s="545" t="s">
        <v>21750</v>
      </c>
      <c r="C4558" s="545" t="s">
        <v>216</v>
      </c>
      <c r="D4558" s="546">
        <v>46052</v>
      </c>
      <c r="E4558" s="171" t="str">
        <f t="shared" si="71"/>
        <v>2026</v>
      </c>
      <c r="F4558" s="547">
        <v>3542</v>
      </c>
      <c r="G4558" s="548">
        <v>0</v>
      </c>
      <c r="H4558" s="547">
        <v>3542</v>
      </c>
      <c r="I4558" s="545" t="s">
        <v>12647</v>
      </c>
      <c r="J4558" s="545" t="s">
        <v>13307</v>
      </c>
      <c r="K4558" s="545"/>
      <c r="L4558" s="545"/>
      <c r="M4558" s="548" t="s">
        <v>13758</v>
      </c>
      <c r="N4558" s="545" t="s">
        <v>13413</v>
      </c>
      <c r="O4558" s="545"/>
      <c r="P4558" s="549">
        <v>14067</v>
      </c>
      <c r="Q4558" s="549">
        <v>1</v>
      </c>
      <c r="R4558" s="549">
        <v>26</v>
      </c>
      <c r="S4558" s="548">
        <v>2228</v>
      </c>
      <c r="T4558" s="548"/>
      <c r="U4558" s="99"/>
    </row>
    <row r="4559" spans="1:21" ht="19.5" customHeight="1">
      <c r="A4559" s="545">
        <v>14068</v>
      </c>
      <c r="B4559" s="545" t="s">
        <v>21751</v>
      </c>
      <c r="C4559" s="545" t="s">
        <v>311</v>
      </c>
      <c r="D4559" s="546">
        <v>46052</v>
      </c>
      <c r="E4559" s="171" t="str">
        <f t="shared" si="71"/>
        <v>2026</v>
      </c>
      <c r="F4559" s="547">
        <v>738929</v>
      </c>
      <c r="G4559" s="548">
        <v>0.19</v>
      </c>
      <c r="H4559" s="547">
        <v>620948.74</v>
      </c>
      <c r="I4559" s="545" t="s">
        <v>12654</v>
      </c>
      <c r="J4559" s="545" t="s">
        <v>13307</v>
      </c>
      <c r="K4559" s="545" t="s">
        <v>21752</v>
      </c>
      <c r="L4559" s="545"/>
      <c r="M4559" s="548" t="s">
        <v>13758</v>
      </c>
      <c r="N4559" s="545" t="s">
        <v>13413</v>
      </c>
      <c r="O4559" s="545"/>
      <c r="P4559" s="549">
        <v>14068</v>
      </c>
      <c r="Q4559" s="549">
        <v>1</v>
      </c>
      <c r="R4559" s="549">
        <v>2</v>
      </c>
      <c r="S4559" s="548">
        <v>2228</v>
      </c>
      <c r="T4559" s="548"/>
      <c r="U4559" s="99"/>
    </row>
    <row r="4560" spans="1:21" ht="19.5" customHeight="1">
      <c r="A4560" s="545">
        <v>14069</v>
      </c>
      <c r="B4560" s="545" t="s">
        <v>21753</v>
      </c>
      <c r="C4560" s="545" t="s">
        <v>209</v>
      </c>
      <c r="D4560" s="546">
        <v>46052</v>
      </c>
      <c r="E4560" s="171" t="str">
        <f t="shared" si="71"/>
        <v>2026</v>
      </c>
      <c r="F4560" s="547">
        <v>342719</v>
      </c>
      <c r="G4560" s="548">
        <v>0.19</v>
      </c>
      <c r="H4560" s="547">
        <v>287999.15999999997</v>
      </c>
      <c r="I4560" s="545" t="s">
        <v>12670</v>
      </c>
      <c r="J4560" s="545" t="s">
        <v>13307</v>
      </c>
      <c r="K4560" s="545" t="s">
        <v>21754</v>
      </c>
      <c r="L4560" s="545"/>
      <c r="M4560" s="548" t="s">
        <v>13868</v>
      </c>
      <c r="N4560" s="545" t="s">
        <v>13413</v>
      </c>
      <c r="O4560" s="545"/>
      <c r="P4560" s="549">
        <v>14069</v>
      </c>
      <c r="Q4560" s="549">
        <v>2</v>
      </c>
      <c r="R4560" s="549">
        <v>24</v>
      </c>
      <c r="S4560" s="548">
        <v>2228</v>
      </c>
      <c r="T4560" s="548"/>
      <c r="U4560" s="99"/>
    </row>
    <row r="4561" spans="1:21" ht="19.5" customHeight="1">
      <c r="A4561" s="545">
        <v>14070</v>
      </c>
      <c r="B4561" s="545" t="s">
        <v>21755</v>
      </c>
      <c r="C4561" s="545" t="s">
        <v>216</v>
      </c>
      <c r="D4561" s="546">
        <v>46052</v>
      </c>
      <c r="E4561" s="171" t="str">
        <f t="shared" si="71"/>
        <v>2026</v>
      </c>
      <c r="F4561" s="547">
        <v>25189</v>
      </c>
      <c r="G4561" s="548">
        <v>0.19</v>
      </c>
      <c r="H4561" s="547">
        <v>21167.23</v>
      </c>
      <c r="I4561" s="545" t="s">
        <v>12640</v>
      </c>
      <c r="J4561" s="545" t="s">
        <v>13307</v>
      </c>
      <c r="K4561" s="545" t="s">
        <v>21756</v>
      </c>
      <c r="L4561" s="545"/>
      <c r="M4561" s="548" t="s">
        <v>13758</v>
      </c>
      <c r="N4561" s="545" t="s">
        <v>13413</v>
      </c>
      <c r="O4561" s="545"/>
      <c r="P4561" s="549">
        <v>14070</v>
      </c>
      <c r="Q4561" s="549">
        <v>1</v>
      </c>
      <c r="R4561" s="549">
        <v>1</v>
      </c>
      <c r="S4561" s="548">
        <v>2228</v>
      </c>
      <c r="T4561" s="548"/>
      <c r="U4561" s="99"/>
    </row>
    <row r="4562" spans="1:21" ht="19.5" customHeight="1">
      <c r="A4562" s="545">
        <v>14071</v>
      </c>
      <c r="B4562" s="545" t="s">
        <v>21757</v>
      </c>
      <c r="C4562" s="545" t="s">
        <v>216</v>
      </c>
      <c r="D4562" s="546">
        <v>46052</v>
      </c>
      <c r="E4562" s="171" t="str">
        <f t="shared" si="71"/>
        <v>2026</v>
      </c>
      <c r="F4562" s="547">
        <v>248</v>
      </c>
      <c r="G4562" s="548">
        <v>0.19</v>
      </c>
      <c r="H4562" s="547">
        <v>208.4</v>
      </c>
      <c r="I4562" s="545" t="s">
        <v>12640</v>
      </c>
      <c r="J4562" s="545" t="s">
        <v>13307</v>
      </c>
      <c r="K4562" s="545" t="s">
        <v>21758</v>
      </c>
      <c r="L4562" s="545"/>
      <c r="M4562" s="548" t="s">
        <v>13758</v>
      </c>
      <c r="N4562" s="545" t="s">
        <v>13413</v>
      </c>
      <c r="O4562" s="545"/>
      <c r="P4562" s="549">
        <v>14071</v>
      </c>
      <c r="Q4562" s="549">
        <v>1</v>
      </c>
      <c r="R4562" s="549">
        <v>1</v>
      </c>
      <c r="S4562" s="548">
        <v>2228</v>
      </c>
      <c r="T4562" s="548"/>
      <c r="U4562" s="99"/>
    </row>
    <row r="4563" spans="1:21" ht="19.5" customHeight="1">
      <c r="A4563" s="545">
        <v>14072</v>
      </c>
      <c r="B4563" s="545" t="s">
        <v>21759</v>
      </c>
      <c r="C4563" s="545" t="s">
        <v>216</v>
      </c>
      <c r="D4563" s="546">
        <v>46052</v>
      </c>
      <c r="E4563" s="171" t="str">
        <f t="shared" si="71"/>
        <v>2026</v>
      </c>
      <c r="F4563" s="547">
        <v>243124</v>
      </c>
      <c r="G4563" s="548">
        <v>0.19</v>
      </c>
      <c r="H4563" s="547">
        <v>204305.88</v>
      </c>
      <c r="I4563" s="545" t="s">
        <v>12640</v>
      </c>
      <c r="J4563" s="545" t="s">
        <v>13307</v>
      </c>
      <c r="K4563" s="545" t="s">
        <v>21760</v>
      </c>
      <c r="L4563" s="545"/>
      <c r="M4563" s="548" t="s">
        <v>13758</v>
      </c>
      <c r="N4563" s="545" t="s">
        <v>13413</v>
      </c>
      <c r="O4563" s="545"/>
      <c r="P4563" s="549">
        <v>14072</v>
      </c>
      <c r="Q4563" s="549">
        <v>1</v>
      </c>
      <c r="R4563" s="549">
        <v>1</v>
      </c>
      <c r="S4563" s="548">
        <v>2228</v>
      </c>
      <c r="T4563" s="548"/>
      <c r="U4563" s="99"/>
    </row>
    <row r="4564" spans="1:21" ht="19.5" customHeight="1">
      <c r="A4564" s="545">
        <v>14073</v>
      </c>
      <c r="B4564" s="545" t="s">
        <v>21761</v>
      </c>
      <c r="C4564" s="545" t="s">
        <v>216</v>
      </c>
      <c r="D4564" s="546">
        <v>46052</v>
      </c>
      <c r="E4564" s="171" t="str">
        <f t="shared" si="71"/>
        <v>2026</v>
      </c>
      <c r="F4564" s="547">
        <v>499778</v>
      </c>
      <c r="G4564" s="548">
        <v>0.19</v>
      </c>
      <c r="H4564" s="547">
        <v>419981.51</v>
      </c>
      <c r="I4564" s="545" t="s">
        <v>12640</v>
      </c>
      <c r="J4564" s="545" t="s">
        <v>13307</v>
      </c>
      <c r="K4564" s="545" t="s">
        <v>21762</v>
      </c>
      <c r="L4564" s="545"/>
      <c r="M4564" s="548" t="s">
        <v>13758</v>
      </c>
      <c r="N4564" s="545" t="s">
        <v>13413</v>
      </c>
      <c r="O4564" s="545"/>
      <c r="P4564" s="549">
        <v>14073</v>
      </c>
      <c r="Q4564" s="549">
        <v>1</v>
      </c>
      <c r="R4564" s="549">
        <v>1</v>
      </c>
      <c r="S4564" s="548">
        <v>2228</v>
      </c>
      <c r="T4564" s="548"/>
      <c r="U4564" s="99"/>
    </row>
    <row r="4565" spans="1:21" ht="19.5" customHeight="1">
      <c r="A4565" s="545">
        <v>14074</v>
      </c>
      <c r="B4565" s="545" t="s">
        <v>21763</v>
      </c>
      <c r="C4565" s="545" t="s">
        <v>216</v>
      </c>
      <c r="D4565" s="546">
        <v>46052</v>
      </c>
      <c r="E4565" s="171" t="str">
        <f t="shared" si="71"/>
        <v>2026</v>
      </c>
      <c r="F4565" s="547">
        <v>77320</v>
      </c>
      <c r="G4565" s="548">
        <v>0.19</v>
      </c>
      <c r="H4565" s="547">
        <v>64974.79</v>
      </c>
      <c r="I4565" s="545" t="s">
        <v>12640</v>
      </c>
      <c r="J4565" s="545" t="s">
        <v>13307</v>
      </c>
      <c r="K4565" s="545" t="s">
        <v>21764</v>
      </c>
      <c r="L4565" s="545"/>
      <c r="M4565" s="548" t="s">
        <v>13758</v>
      </c>
      <c r="N4565" s="545" t="s">
        <v>13413</v>
      </c>
      <c r="O4565" s="545"/>
      <c r="P4565" s="549">
        <v>14074</v>
      </c>
      <c r="Q4565" s="549">
        <v>1</v>
      </c>
      <c r="R4565" s="549">
        <v>1</v>
      </c>
      <c r="S4565" s="548">
        <v>2228</v>
      </c>
      <c r="T4565" s="548"/>
      <c r="U4565" s="99"/>
    </row>
    <row r="4566" spans="1:21" ht="19.5" customHeight="1">
      <c r="A4566" s="545">
        <v>14075</v>
      </c>
      <c r="B4566" s="545" t="s">
        <v>21765</v>
      </c>
      <c r="C4566" s="545" t="s">
        <v>209</v>
      </c>
      <c r="D4566" s="546">
        <v>46052</v>
      </c>
      <c r="E4566" s="171" t="str">
        <f t="shared" si="71"/>
        <v>2026</v>
      </c>
      <c r="F4566" s="547">
        <v>63131</v>
      </c>
      <c r="G4566" s="548">
        <v>0.19</v>
      </c>
      <c r="H4566" s="547">
        <v>53051.26</v>
      </c>
      <c r="I4566" s="545" t="s">
        <v>12640</v>
      </c>
      <c r="J4566" s="545" t="s">
        <v>13307</v>
      </c>
      <c r="K4566" s="545" t="s">
        <v>21766</v>
      </c>
      <c r="L4566" s="545"/>
      <c r="M4566" s="548" t="s">
        <v>13758</v>
      </c>
      <c r="N4566" s="545" t="s">
        <v>13413</v>
      </c>
      <c r="O4566" s="545"/>
      <c r="P4566" s="549">
        <v>14075</v>
      </c>
      <c r="Q4566" s="549">
        <v>1</v>
      </c>
      <c r="R4566" s="549">
        <v>1</v>
      </c>
      <c r="S4566" s="548">
        <v>2228</v>
      </c>
      <c r="T4566" s="548"/>
      <c r="U4566" s="99"/>
    </row>
    <row r="4567" spans="1:21" ht="19.5" customHeight="1">
      <c r="A4567" s="545">
        <v>14076</v>
      </c>
      <c r="B4567" s="545" t="s">
        <v>21767</v>
      </c>
      <c r="C4567" s="545" t="s">
        <v>209</v>
      </c>
      <c r="D4567" s="546">
        <v>46052</v>
      </c>
      <c r="E4567" s="171" t="str">
        <f t="shared" si="71"/>
        <v>2026</v>
      </c>
      <c r="F4567" s="547">
        <v>149549</v>
      </c>
      <c r="G4567" s="548">
        <v>0.19</v>
      </c>
      <c r="H4567" s="547">
        <v>125671.43</v>
      </c>
      <c r="I4567" s="545" t="s">
        <v>12676</v>
      </c>
      <c r="J4567" s="545" t="s">
        <v>13307</v>
      </c>
      <c r="K4567" s="545" t="s">
        <v>21768</v>
      </c>
      <c r="L4567" s="545"/>
      <c r="M4567" s="548" t="s">
        <v>13758</v>
      </c>
      <c r="N4567" s="545" t="s">
        <v>13413</v>
      </c>
      <c r="O4567" s="545"/>
      <c r="P4567" s="549">
        <v>14076</v>
      </c>
      <c r="Q4567" s="549">
        <v>1</v>
      </c>
      <c r="R4567" s="549">
        <v>14</v>
      </c>
      <c r="S4567" s="548">
        <v>2228</v>
      </c>
      <c r="T4567" s="548"/>
      <c r="U4567" s="99"/>
    </row>
    <row r="4568" spans="1:21" ht="19.5" customHeight="1">
      <c r="A4568" s="545">
        <v>14077</v>
      </c>
      <c r="B4568" s="545" t="s">
        <v>21769</v>
      </c>
      <c r="C4568" s="545" t="s">
        <v>216</v>
      </c>
      <c r="D4568" s="546">
        <v>46052</v>
      </c>
      <c r="E4568" s="171" t="str">
        <f t="shared" si="71"/>
        <v>2026</v>
      </c>
      <c r="F4568" s="547">
        <v>265647</v>
      </c>
      <c r="G4568" s="548">
        <v>0.19</v>
      </c>
      <c r="H4568" s="547">
        <v>223232.77</v>
      </c>
      <c r="I4568" s="545" t="s">
        <v>12676</v>
      </c>
      <c r="J4568" s="545" t="s">
        <v>13307</v>
      </c>
      <c r="K4568" s="545" t="s">
        <v>21770</v>
      </c>
      <c r="L4568" s="545"/>
      <c r="M4568" s="548" t="s">
        <v>13758</v>
      </c>
      <c r="N4568" s="545" t="s">
        <v>13413</v>
      </c>
      <c r="O4568" s="545"/>
      <c r="P4568" s="549">
        <v>14077</v>
      </c>
      <c r="Q4568" s="549">
        <v>1</v>
      </c>
      <c r="R4568" s="549">
        <v>14</v>
      </c>
      <c r="S4568" s="548">
        <v>2228</v>
      </c>
      <c r="T4568" s="548"/>
      <c r="U4568" s="99"/>
    </row>
    <row r="4569" spans="1:21" ht="19.5" customHeight="1">
      <c r="A4569" s="545">
        <v>14078</v>
      </c>
      <c r="B4569" s="545" t="s">
        <v>21771</v>
      </c>
      <c r="C4569" s="545" t="s">
        <v>216</v>
      </c>
      <c r="D4569" s="546">
        <v>46052</v>
      </c>
      <c r="E4569" s="171" t="str">
        <f t="shared" si="71"/>
        <v>2026</v>
      </c>
      <c r="F4569" s="547">
        <v>202608</v>
      </c>
      <c r="G4569" s="548">
        <v>0.19</v>
      </c>
      <c r="H4569" s="547">
        <v>170258.82</v>
      </c>
      <c r="I4569" s="545" t="s">
        <v>12676</v>
      </c>
      <c r="J4569" s="545" t="s">
        <v>13307</v>
      </c>
      <c r="K4569" s="545" t="s">
        <v>21770</v>
      </c>
      <c r="L4569" s="545"/>
      <c r="M4569" s="548" t="s">
        <v>13758</v>
      </c>
      <c r="N4569" s="545" t="s">
        <v>13413</v>
      </c>
      <c r="O4569" s="545"/>
      <c r="P4569" s="549">
        <v>14078</v>
      </c>
      <c r="Q4569" s="549">
        <v>1</v>
      </c>
      <c r="R4569" s="549">
        <v>14</v>
      </c>
      <c r="S4569" s="548">
        <v>2228</v>
      </c>
      <c r="T4569" s="548"/>
      <c r="U4569" s="99"/>
    </row>
    <row r="4570" spans="1:21" ht="19.5" customHeight="1">
      <c r="A4570" s="545">
        <v>14079</v>
      </c>
      <c r="B4570" s="545" t="s">
        <v>21772</v>
      </c>
      <c r="C4570" s="545" t="s">
        <v>216</v>
      </c>
      <c r="D4570" s="546">
        <v>46052</v>
      </c>
      <c r="E4570" s="171" t="str">
        <f t="shared" si="71"/>
        <v>2026</v>
      </c>
      <c r="F4570" s="547">
        <v>199154</v>
      </c>
      <c r="G4570" s="548">
        <v>0.19</v>
      </c>
      <c r="H4570" s="547">
        <v>167356.29999999999</v>
      </c>
      <c r="I4570" s="545" t="s">
        <v>12676</v>
      </c>
      <c r="J4570" s="545" t="s">
        <v>13307</v>
      </c>
      <c r="K4570" s="545" t="s">
        <v>21770</v>
      </c>
      <c r="L4570" s="545"/>
      <c r="M4570" s="548" t="s">
        <v>13758</v>
      </c>
      <c r="N4570" s="545" t="s">
        <v>13413</v>
      </c>
      <c r="O4570" s="545"/>
      <c r="P4570" s="549">
        <v>14079</v>
      </c>
      <c r="Q4570" s="549">
        <v>1</v>
      </c>
      <c r="R4570" s="549">
        <v>14</v>
      </c>
      <c r="S4570" s="548">
        <v>2228</v>
      </c>
      <c r="T4570" s="548"/>
      <c r="U4570" s="99"/>
    </row>
    <row r="4571" spans="1:21" ht="19.5" customHeight="1">
      <c r="A4571" s="545">
        <v>14080</v>
      </c>
      <c r="B4571" s="545" t="s">
        <v>21773</v>
      </c>
      <c r="C4571" s="545" t="s">
        <v>216</v>
      </c>
      <c r="D4571" s="546">
        <v>46052</v>
      </c>
      <c r="E4571" s="171" t="str">
        <f t="shared" si="71"/>
        <v>2026</v>
      </c>
      <c r="F4571" s="547">
        <v>163928</v>
      </c>
      <c r="G4571" s="548">
        <v>0.19</v>
      </c>
      <c r="H4571" s="547">
        <v>137754.62</v>
      </c>
      <c r="I4571" s="545" t="s">
        <v>12676</v>
      </c>
      <c r="J4571" s="545" t="s">
        <v>13307</v>
      </c>
      <c r="K4571" s="545" t="s">
        <v>21770</v>
      </c>
      <c r="L4571" s="545"/>
      <c r="M4571" s="548" t="s">
        <v>13758</v>
      </c>
      <c r="N4571" s="545" t="s">
        <v>13413</v>
      </c>
      <c r="O4571" s="545"/>
      <c r="P4571" s="549">
        <v>14080</v>
      </c>
      <c r="Q4571" s="549">
        <v>1</v>
      </c>
      <c r="R4571" s="549">
        <v>14</v>
      </c>
      <c r="S4571" s="548">
        <v>2228</v>
      </c>
      <c r="T4571" s="548"/>
      <c r="U4571" s="99"/>
    </row>
    <row r="4572" spans="1:21" ht="19.5" customHeight="1">
      <c r="A4572" s="545">
        <v>14081</v>
      </c>
      <c r="B4572" s="545" t="s">
        <v>21774</v>
      </c>
      <c r="C4572" s="545" t="s">
        <v>216</v>
      </c>
      <c r="D4572" s="546">
        <v>46052</v>
      </c>
      <c r="E4572" s="171" t="str">
        <f t="shared" si="71"/>
        <v>2026</v>
      </c>
      <c r="F4572" s="547">
        <v>225785</v>
      </c>
      <c r="G4572" s="548">
        <v>0.19</v>
      </c>
      <c r="H4572" s="547">
        <v>189735.29</v>
      </c>
      <c r="I4572" s="545" t="s">
        <v>12676</v>
      </c>
      <c r="J4572" s="545" t="s">
        <v>13307</v>
      </c>
      <c r="K4572" s="545" t="s">
        <v>21770</v>
      </c>
      <c r="L4572" s="545"/>
      <c r="M4572" s="548" t="s">
        <v>13758</v>
      </c>
      <c r="N4572" s="545" t="s">
        <v>13413</v>
      </c>
      <c r="O4572" s="545"/>
      <c r="P4572" s="549">
        <v>14081</v>
      </c>
      <c r="Q4572" s="549">
        <v>1</v>
      </c>
      <c r="R4572" s="549">
        <v>14</v>
      </c>
      <c r="S4572" s="548">
        <v>2228</v>
      </c>
      <c r="T4572" s="548"/>
      <c r="U4572" s="99"/>
    </row>
    <row r="4573" spans="1:21" ht="19.5" customHeight="1">
      <c r="A4573" s="545">
        <v>14082</v>
      </c>
      <c r="B4573" s="545" t="s">
        <v>21775</v>
      </c>
      <c r="C4573" s="545" t="s">
        <v>216</v>
      </c>
      <c r="D4573" s="546">
        <v>46052</v>
      </c>
      <c r="E4573" s="171" t="str">
        <f t="shared" si="71"/>
        <v>2026</v>
      </c>
      <c r="F4573" s="547">
        <v>90684</v>
      </c>
      <c r="G4573" s="548">
        <v>0.19</v>
      </c>
      <c r="H4573" s="547">
        <v>76205.039999999994</v>
      </c>
      <c r="I4573" s="545" t="s">
        <v>12676</v>
      </c>
      <c r="J4573" s="545" t="s">
        <v>13307</v>
      </c>
      <c r="K4573" s="545" t="s">
        <v>21770</v>
      </c>
      <c r="L4573" s="545"/>
      <c r="M4573" s="548" t="s">
        <v>13758</v>
      </c>
      <c r="N4573" s="545" t="s">
        <v>13413</v>
      </c>
      <c r="O4573" s="545"/>
      <c r="P4573" s="549">
        <v>14082</v>
      </c>
      <c r="Q4573" s="549">
        <v>1</v>
      </c>
      <c r="R4573" s="549">
        <v>14</v>
      </c>
      <c r="S4573" s="548">
        <v>2228</v>
      </c>
      <c r="T4573" s="548"/>
      <c r="U4573" s="99"/>
    </row>
    <row r="4574" spans="1:21" ht="19.5" customHeight="1">
      <c r="A4574" s="545">
        <v>14083</v>
      </c>
      <c r="B4574" s="545" t="s">
        <v>21776</v>
      </c>
      <c r="C4574" s="545" t="s">
        <v>216</v>
      </c>
      <c r="D4574" s="546">
        <v>46052</v>
      </c>
      <c r="E4574" s="171" t="str">
        <f t="shared" si="71"/>
        <v>2026</v>
      </c>
      <c r="F4574" s="547">
        <v>317023</v>
      </c>
      <c r="G4574" s="548">
        <v>0.19</v>
      </c>
      <c r="H4574" s="547">
        <v>266405.88</v>
      </c>
      <c r="I4574" s="545" t="s">
        <v>12676</v>
      </c>
      <c r="J4574" s="545" t="s">
        <v>13307</v>
      </c>
      <c r="K4574" s="545" t="s">
        <v>21777</v>
      </c>
      <c r="L4574" s="545"/>
      <c r="M4574" s="548" t="s">
        <v>13758</v>
      </c>
      <c r="N4574" s="545" t="s">
        <v>13413</v>
      </c>
      <c r="O4574" s="545"/>
      <c r="P4574" s="549">
        <v>14083</v>
      </c>
      <c r="Q4574" s="549">
        <v>1</v>
      </c>
      <c r="R4574" s="549">
        <v>14</v>
      </c>
      <c r="S4574" s="548">
        <v>2228</v>
      </c>
      <c r="T4574" s="548"/>
      <c r="U4574" s="99"/>
    </row>
    <row r="4575" spans="1:21" ht="19.5" customHeight="1">
      <c r="A4575" s="545">
        <v>14084</v>
      </c>
      <c r="B4575" s="545" t="s">
        <v>21778</v>
      </c>
      <c r="C4575" s="545" t="s">
        <v>216</v>
      </c>
      <c r="D4575" s="546">
        <v>46052</v>
      </c>
      <c r="E4575" s="171" t="str">
        <f t="shared" si="71"/>
        <v>2026</v>
      </c>
      <c r="F4575" s="547">
        <v>7536</v>
      </c>
      <c r="G4575" s="548">
        <v>0.19</v>
      </c>
      <c r="H4575" s="547">
        <v>6332.77</v>
      </c>
      <c r="I4575" s="545" t="s">
        <v>12676</v>
      </c>
      <c r="J4575" s="545" t="s">
        <v>13307</v>
      </c>
      <c r="K4575" s="545" t="s">
        <v>21777</v>
      </c>
      <c r="L4575" s="545"/>
      <c r="M4575" s="548" t="s">
        <v>13758</v>
      </c>
      <c r="N4575" s="545" t="s">
        <v>13413</v>
      </c>
      <c r="O4575" s="545"/>
      <c r="P4575" s="549">
        <v>14084</v>
      </c>
      <c r="Q4575" s="549">
        <v>1</v>
      </c>
      <c r="R4575" s="549">
        <v>14</v>
      </c>
      <c r="S4575" s="548">
        <v>2228</v>
      </c>
      <c r="T4575" s="548"/>
      <c r="U4575" s="99"/>
    </row>
    <row r="4576" spans="1:21" ht="19.5" customHeight="1">
      <c r="A4576" s="545">
        <v>14085</v>
      </c>
      <c r="B4576" s="545" t="s">
        <v>21779</v>
      </c>
      <c r="C4576" s="545" t="s">
        <v>216</v>
      </c>
      <c r="D4576" s="546">
        <v>46052</v>
      </c>
      <c r="E4576" s="171" t="str">
        <f t="shared" si="71"/>
        <v>2026</v>
      </c>
      <c r="F4576" s="547">
        <v>166884</v>
      </c>
      <c r="G4576" s="548">
        <v>0.19</v>
      </c>
      <c r="H4576" s="547">
        <v>140238.66</v>
      </c>
      <c r="I4576" s="545" t="s">
        <v>12676</v>
      </c>
      <c r="J4576" s="545" t="s">
        <v>13307</v>
      </c>
      <c r="K4576" s="545" t="s">
        <v>21777</v>
      </c>
      <c r="L4576" s="545"/>
      <c r="M4576" s="548" t="s">
        <v>13758</v>
      </c>
      <c r="N4576" s="545" t="s">
        <v>13413</v>
      </c>
      <c r="O4576" s="545"/>
      <c r="P4576" s="549">
        <v>14085</v>
      </c>
      <c r="Q4576" s="549">
        <v>1</v>
      </c>
      <c r="R4576" s="549">
        <v>14</v>
      </c>
      <c r="S4576" s="548">
        <v>2228</v>
      </c>
      <c r="T4576" s="548"/>
      <c r="U4576" s="99"/>
    </row>
    <row r="4577" spans="1:21" ht="19.5" customHeight="1">
      <c r="A4577" s="545">
        <v>14086</v>
      </c>
      <c r="B4577" s="545" t="s">
        <v>21780</v>
      </c>
      <c r="C4577" s="545" t="s">
        <v>216</v>
      </c>
      <c r="D4577" s="546">
        <v>46052</v>
      </c>
      <c r="E4577" s="171" t="str">
        <f t="shared" si="71"/>
        <v>2026</v>
      </c>
      <c r="F4577" s="547">
        <v>88673</v>
      </c>
      <c r="G4577" s="548">
        <v>0.19</v>
      </c>
      <c r="H4577" s="547">
        <v>74515.13</v>
      </c>
      <c r="I4577" s="545" t="s">
        <v>12676</v>
      </c>
      <c r="J4577" s="545" t="s">
        <v>13307</v>
      </c>
      <c r="K4577" s="545" t="s">
        <v>21777</v>
      </c>
      <c r="L4577" s="545"/>
      <c r="M4577" s="548" t="s">
        <v>13758</v>
      </c>
      <c r="N4577" s="545" t="s">
        <v>13413</v>
      </c>
      <c r="O4577" s="545"/>
      <c r="P4577" s="549">
        <v>14086</v>
      </c>
      <c r="Q4577" s="549">
        <v>1</v>
      </c>
      <c r="R4577" s="549">
        <v>14</v>
      </c>
      <c r="S4577" s="548">
        <v>2228</v>
      </c>
      <c r="T4577" s="548"/>
      <c r="U4577" s="99"/>
    </row>
    <row r="4578" spans="1:21" ht="19.5" customHeight="1">
      <c r="A4578" s="545">
        <v>14087</v>
      </c>
      <c r="B4578" s="545" t="s">
        <v>21781</v>
      </c>
      <c r="C4578" s="545" t="s">
        <v>216</v>
      </c>
      <c r="D4578" s="546">
        <v>46052</v>
      </c>
      <c r="E4578" s="171" t="str">
        <f t="shared" si="71"/>
        <v>2026</v>
      </c>
      <c r="F4578" s="547">
        <v>171715</v>
      </c>
      <c r="G4578" s="548">
        <v>0.19</v>
      </c>
      <c r="H4578" s="547">
        <v>144298.32</v>
      </c>
      <c r="I4578" s="545" t="s">
        <v>12676</v>
      </c>
      <c r="J4578" s="545" t="s">
        <v>13307</v>
      </c>
      <c r="K4578" s="545" t="s">
        <v>21782</v>
      </c>
      <c r="L4578" s="545"/>
      <c r="M4578" s="548" t="s">
        <v>13758</v>
      </c>
      <c r="N4578" s="545" t="s">
        <v>13413</v>
      </c>
      <c r="O4578" s="545"/>
      <c r="P4578" s="549">
        <v>14087</v>
      </c>
      <c r="Q4578" s="549">
        <v>1</v>
      </c>
      <c r="R4578" s="549">
        <v>14</v>
      </c>
      <c r="S4578" s="548">
        <v>2228</v>
      </c>
      <c r="T4578" s="548"/>
      <c r="U4578" s="99"/>
    </row>
    <row r="4579" spans="1:21" ht="19.5" customHeight="1">
      <c r="A4579" s="545">
        <v>14088</v>
      </c>
      <c r="B4579" s="545" t="s">
        <v>21783</v>
      </c>
      <c r="C4579" s="545" t="s">
        <v>216</v>
      </c>
      <c r="D4579" s="546">
        <v>46052</v>
      </c>
      <c r="E4579" s="171" t="str">
        <f t="shared" si="71"/>
        <v>2026</v>
      </c>
      <c r="F4579" s="547">
        <v>1880931</v>
      </c>
      <c r="G4579" s="548">
        <v>0.19</v>
      </c>
      <c r="H4579" s="547">
        <v>1580614.29</v>
      </c>
      <c r="I4579" s="545" t="s">
        <v>12676</v>
      </c>
      <c r="J4579" s="545" t="s">
        <v>13307</v>
      </c>
      <c r="K4579" s="545" t="s">
        <v>21782</v>
      </c>
      <c r="L4579" s="545"/>
      <c r="M4579" s="548" t="s">
        <v>13758</v>
      </c>
      <c r="N4579" s="545" t="s">
        <v>13413</v>
      </c>
      <c r="O4579" s="545"/>
      <c r="P4579" s="549">
        <v>14088</v>
      </c>
      <c r="Q4579" s="549">
        <v>1</v>
      </c>
      <c r="R4579" s="549">
        <v>14</v>
      </c>
      <c r="S4579" s="548">
        <v>2228</v>
      </c>
      <c r="T4579" s="548"/>
      <c r="U4579" s="99"/>
    </row>
    <row r="4580" spans="1:21" ht="19.5" customHeight="1">
      <c r="A4580" s="545">
        <v>14089</v>
      </c>
      <c r="B4580" s="545" t="s">
        <v>21784</v>
      </c>
      <c r="C4580" s="545" t="s">
        <v>216</v>
      </c>
      <c r="D4580" s="546"/>
      <c r="E4580" s="171" t="str">
        <f t="shared" si="71"/>
        <v>1900</v>
      </c>
      <c r="F4580" s="547">
        <v>0</v>
      </c>
      <c r="G4580" s="548">
        <v>0</v>
      </c>
      <c r="H4580" s="547">
        <v>0</v>
      </c>
      <c r="I4580" s="545" t="s">
        <v>21785</v>
      </c>
      <c r="J4580" s="545"/>
      <c r="K4580" s="545" t="s">
        <v>21786</v>
      </c>
      <c r="L4580" s="545"/>
      <c r="M4580" s="548" t="s">
        <v>13758</v>
      </c>
      <c r="N4580" s="545" t="s">
        <v>13413</v>
      </c>
      <c r="O4580" s="545"/>
      <c r="P4580" s="549">
        <v>14089</v>
      </c>
      <c r="Q4580" s="549">
        <v>1</v>
      </c>
      <c r="R4580" s="549">
        <v>181</v>
      </c>
      <c r="S4580" s="548"/>
      <c r="T4580" s="548"/>
      <c r="U4580" s="99"/>
    </row>
    <row r="4581" spans="1:21" ht="19.5" customHeight="1">
      <c r="A4581" s="545">
        <v>14090</v>
      </c>
      <c r="B4581" s="545" t="s">
        <v>21787</v>
      </c>
      <c r="C4581" s="545" t="s">
        <v>216</v>
      </c>
      <c r="D4581" s="546"/>
      <c r="E4581" s="171" t="str">
        <f t="shared" si="71"/>
        <v>1900</v>
      </c>
      <c r="F4581" s="547">
        <v>0</v>
      </c>
      <c r="G4581" s="548">
        <v>0</v>
      </c>
      <c r="H4581" s="547">
        <v>0</v>
      </c>
      <c r="I4581" s="545" t="s">
        <v>21785</v>
      </c>
      <c r="J4581" s="545"/>
      <c r="K4581" s="545"/>
      <c r="L4581" s="545"/>
      <c r="M4581" s="548" t="s">
        <v>13758</v>
      </c>
      <c r="N4581" s="545" t="s">
        <v>13413</v>
      </c>
      <c r="O4581" s="545"/>
      <c r="P4581" s="549">
        <v>14090</v>
      </c>
      <c r="Q4581" s="549">
        <v>1</v>
      </c>
      <c r="R4581" s="549">
        <v>181</v>
      </c>
      <c r="S4581" s="548"/>
      <c r="T4581" s="548"/>
      <c r="U4581" s="99"/>
    </row>
    <row r="4582" spans="1:21" ht="19.5" customHeight="1">
      <c r="A4582" s="545">
        <v>14091</v>
      </c>
      <c r="B4582" s="545" t="s">
        <v>21788</v>
      </c>
      <c r="C4582" s="545" t="s">
        <v>216</v>
      </c>
      <c r="D4582" s="546"/>
      <c r="E4582" s="171" t="str">
        <f t="shared" si="71"/>
        <v>1900</v>
      </c>
      <c r="F4582" s="547">
        <v>0</v>
      </c>
      <c r="G4582" s="548">
        <v>0</v>
      </c>
      <c r="H4582" s="547">
        <v>0</v>
      </c>
      <c r="I4582" s="545" t="s">
        <v>21785</v>
      </c>
      <c r="J4582" s="545"/>
      <c r="K4582" s="545"/>
      <c r="L4582" s="545"/>
      <c r="M4582" s="548" t="s">
        <v>13758</v>
      </c>
      <c r="N4582" s="545" t="s">
        <v>13413</v>
      </c>
      <c r="O4582" s="545"/>
      <c r="P4582" s="549">
        <v>14091</v>
      </c>
      <c r="Q4582" s="549">
        <v>1</v>
      </c>
      <c r="R4582" s="549">
        <v>181</v>
      </c>
      <c r="S4582" s="548"/>
      <c r="T4582" s="548"/>
      <c r="U4582" s="99"/>
    </row>
    <row r="4583" spans="1:21" ht="19.5" customHeight="1">
      <c r="A4583" s="545">
        <v>14092</v>
      </c>
      <c r="B4583" s="545" t="s">
        <v>21789</v>
      </c>
      <c r="C4583" s="545" t="s">
        <v>216</v>
      </c>
      <c r="D4583" s="546"/>
      <c r="E4583" s="171" t="str">
        <f t="shared" si="71"/>
        <v>1900</v>
      </c>
      <c r="F4583" s="547">
        <v>0</v>
      </c>
      <c r="G4583" s="548">
        <v>0</v>
      </c>
      <c r="H4583" s="547">
        <v>0</v>
      </c>
      <c r="I4583" s="545" t="s">
        <v>21785</v>
      </c>
      <c r="J4583" s="545"/>
      <c r="K4583" s="545"/>
      <c r="L4583" s="545"/>
      <c r="M4583" s="548" t="s">
        <v>13758</v>
      </c>
      <c r="N4583" s="545" t="s">
        <v>13413</v>
      </c>
      <c r="O4583" s="545"/>
      <c r="P4583" s="549">
        <v>14092</v>
      </c>
      <c r="Q4583" s="549">
        <v>1</v>
      </c>
      <c r="R4583" s="549">
        <v>181</v>
      </c>
      <c r="S4583" s="548"/>
      <c r="T4583" s="548"/>
      <c r="U4583" s="99"/>
    </row>
    <row r="4584" spans="1:21" ht="19.5" customHeight="1">
      <c r="A4584" s="545">
        <v>14093</v>
      </c>
      <c r="B4584" s="545" t="s">
        <v>21790</v>
      </c>
      <c r="C4584" s="545" t="s">
        <v>216</v>
      </c>
      <c r="D4584" s="546"/>
      <c r="E4584" s="171" t="str">
        <f t="shared" si="71"/>
        <v>1900</v>
      </c>
      <c r="F4584" s="547">
        <v>0</v>
      </c>
      <c r="G4584" s="548">
        <v>0</v>
      </c>
      <c r="H4584" s="547">
        <v>0</v>
      </c>
      <c r="I4584" s="545" t="s">
        <v>21785</v>
      </c>
      <c r="J4584" s="545"/>
      <c r="K4584" s="545"/>
      <c r="L4584" s="545"/>
      <c r="M4584" s="548" t="s">
        <v>13758</v>
      </c>
      <c r="N4584" s="545" t="s">
        <v>13413</v>
      </c>
      <c r="O4584" s="545"/>
      <c r="P4584" s="549">
        <v>14093</v>
      </c>
      <c r="Q4584" s="549">
        <v>1</v>
      </c>
      <c r="R4584" s="549">
        <v>181</v>
      </c>
      <c r="S4584" s="548"/>
      <c r="T4584" s="548"/>
      <c r="U4584" s="99"/>
    </row>
    <row r="4585" spans="1:21" ht="19.5" customHeight="1">
      <c r="A4585" s="545">
        <v>14094</v>
      </c>
      <c r="B4585" s="545" t="s">
        <v>21791</v>
      </c>
      <c r="C4585" s="545" t="s">
        <v>216</v>
      </c>
      <c r="D4585" s="546"/>
      <c r="E4585" s="171" t="str">
        <f t="shared" si="71"/>
        <v>1900</v>
      </c>
      <c r="F4585" s="547">
        <v>0</v>
      </c>
      <c r="G4585" s="548">
        <v>0</v>
      </c>
      <c r="H4585" s="547">
        <v>0</v>
      </c>
      <c r="I4585" s="545" t="s">
        <v>21785</v>
      </c>
      <c r="J4585" s="545"/>
      <c r="K4585" s="545"/>
      <c r="L4585" s="545"/>
      <c r="M4585" s="548" t="s">
        <v>13758</v>
      </c>
      <c r="N4585" s="545" t="s">
        <v>13413</v>
      </c>
      <c r="O4585" s="545"/>
      <c r="P4585" s="549">
        <v>14094</v>
      </c>
      <c r="Q4585" s="549">
        <v>1</v>
      </c>
      <c r="R4585" s="549">
        <v>181</v>
      </c>
      <c r="S4585" s="548"/>
      <c r="T4585" s="548"/>
      <c r="U4585" s="99"/>
    </row>
    <row r="4586" spans="1:21" ht="19.5" customHeight="1">
      <c r="A4586" s="545">
        <v>14095</v>
      </c>
      <c r="B4586" s="545" t="s">
        <v>21792</v>
      </c>
      <c r="C4586" s="545" t="s">
        <v>216</v>
      </c>
      <c r="D4586" s="546"/>
      <c r="E4586" s="171" t="str">
        <f t="shared" si="71"/>
        <v>1900</v>
      </c>
      <c r="F4586" s="547">
        <v>0</v>
      </c>
      <c r="G4586" s="548">
        <v>0</v>
      </c>
      <c r="H4586" s="547">
        <v>0</v>
      </c>
      <c r="I4586" s="545" t="s">
        <v>21785</v>
      </c>
      <c r="J4586" s="545"/>
      <c r="K4586" s="545"/>
      <c r="L4586" s="545"/>
      <c r="M4586" s="548" t="s">
        <v>13758</v>
      </c>
      <c r="N4586" s="545" t="s">
        <v>13413</v>
      </c>
      <c r="O4586" s="545"/>
      <c r="P4586" s="549">
        <v>14095</v>
      </c>
      <c r="Q4586" s="549">
        <v>1</v>
      </c>
      <c r="R4586" s="549">
        <v>181</v>
      </c>
      <c r="S4586" s="548"/>
      <c r="T4586" s="548"/>
      <c r="U4586" s="99"/>
    </row>
    <row r="4587" spans="1:21" ht="19.5" customHeight="1">
      <c r="A4587" s="545">
        <v>14096</v>
      </c>
      <c r="B4587" s="545" t="s">
        <v>21793</v>
      </c>
      <c r="C4587" s="545" t="s">
        <v>216</v>
      </c>
      <c r="D4587" s="546"/>
      <c r="E4587" s="171" t="str">
        <f t="shared" si="71"/>
        <v>1900</v>
      </c>
      <c r="F4587" s="547">
        <v>0</v>
      </c>
      <c r="G4587" s="548">
        <v>0</v>
      </c>
      <c r="H4587" s="547">
        <v>0</v>
      </c>
      <c r="I4587" s="545" t="s">
        <v>21785</v>
      </c>
      <c r="J4587" s="545"/>
      <c r="K4587" s="545"/>
      <c r="L4587" s="545"/>
      <c r="M4587" s="548" t="s">
        <v>13758</v>
      </c>
      <c r="N4587" s="545" t="s">
        <v>13413</v>
      </c>
      <c r="O4587" s="545"/>
      <c r="P4587" s="549">
        <v>14096</v>
      </c>
      <c r="Q4587" s="549">
        <v>1</v>
      </c>
      <c r="R4587" s="549">
        <v>181</v>
      </c>
      <c r="S4587" s="548"/>
      <c r="T4587" s="548"/>
      <c r="U4587" s="99"/>
    </row>
    <row r="4588" spans="1:21" ht="19.5" customHeight="1">
      <c r="A4588" s="545">
        <v>14097</v>
      </c>
      <c r="B4588" s="545" t="s">
        <v>21794</v>
      </c>
      <c r="C4588" s="545" t="s">
        <v>216</v>
      </c>
      <c r="D4588" s="546"/>
      <c r="E4588" s="171" t="str">
        <f t="shared" si="71"/>
        <v>1900</v>
      </c>
      <c r="F4588" s="547">
        <v>0</v>
      </c>
      <c r="G4588" s="548">
        <v>0</v>
      </c>
      <c r="H4588" s="547">
        <v>0</v>
      </c>
      <c r="I4588" s="545" t="s">
        <v>21785</v>
      </c>
      <c r="J4588" s="545"/>
      <c r="K4588" s="545"/>
      <c r="L4588" s="545"/>
      <c r="M4588" s="548" t="s">
        <v>13758</v>
      </c>
      <c r="N4588" s="545" t="s">
        <v>13413</v>
      </c>
      <c r="O4588" s="545"/>
      <c r="P4588" s="549">
        <v>14097</v>
      </c>
      <c r="Q4588" s="549">
        <v>1</v>
      </c>
      <c r="R4588" s="549">
        <v>181</v>
      </c>
      <c r="S4588" s="548"/>
      <c r="T4588" s="548"/>
      <c r="U4588" s="99"/>
    </row>
    <row r="4589" spans="1:21" ht="19.5" customHeight="1">
      <c r="A4589" s="545">
        <v>14098</v>
      </c>
      <c r="B4589" s="545" t="s">
        <v>21795</v>
      </c>
      <c r="C4589" s="545" t="s">
        <v>216</v>
      </c>
      <c r="D4589" s="546"/>
      <c r="E4589" s="171" t="str">
        <f t="shared" si="71"/>
        <v>1900</v>
      </c>
      <c r="F4589" s="547">
        <v>0</v>
      </c>
      <c r="G4589" s="548">
        <v>0</v>
      </c>
      <c r="H4589" s="547">
        <v>0</v>
      </c>
      <c r="I4589" s="545" t="s">
        <v>21785</v>
      </c>
      <c r="J4589" s="545"/>
      <c r="K4589" s="545"/>
      <c r="L4589" s="545"/>
      <c r="M4589" s="548" t="s">
        <v>13758</v>
      </c>
      <c r="N4589" s="545" t="s">
        <v>13413</v>
      </c>
      <c r="O4589" s="545"/>
      <c r="P4589" s="549">
        <v>14098</v>
      </c>
      <c r="Q4589" s="549">
        <v>1</v>
      </c>
      <c r="R4589" s="549">
        <v>181</v>
      </c>
      <c r="S4589" s="548"/>
      <c r="T4589" s="548"/>
      <c r="U4589" s="99"/>
    </row>
    <row r="4590" spans="1:21" ht="19.5" customHeight="1">
      <c r="A4590" s="545">
        <v>14099</v>
      </c>
      <c r="B4590" s="545" t="s">
        <v>21796</v>
      </c>
      <c r="C4590" s="545" t="s">
        <v>216</v>
      </c>
      <c r="D4590" s="546"/>
      <c r="E4590" s="171" t="str">
        <f t="shared" si="71"/>
        <v>1900</v>
      </c>
      <c r="F4590" s="547">
        <v>0</v>
      </c>
      <c r="G4590" s="548">
        <v>0</v>
      </c>
      <c r="H4590" s="547">
        <v>0</v>
      </c>
      <c r="I4590" s="545" t="s">
        <v>21785</v>
      </c>
      <c r="J4590" s="545"/>
      <c r="K4590" s="545"/>
      <c r="L4590" s="545"/>
      <c r="M4590" s="548" t="s">
        <v>13758</v>
      </c>
      <c r="N4590" s="545" t="s">
        <v>13413</v>
      </c>
      <c r="O4590" s="545"/>
      <c r="P4590" s="549">
        <v>14099</v>
      </c>
      <c r="Q4590" s="549">
        <v>1</v>
      </c>
      <c r="R4590" s="549">
        <v>181</v>
      </c>
      <c r="S4590" s="548"/>
      <c r="T4590" s="548"/>
      <c r="U4590" s="99"/>
    </row>
    <row r="4591" spans="1:21" ht="19.5" customHeight="1">
      <c r="A4591" s="545">
        <v>14100</v>
      </c>
      <c r="B4591" s="545" t="s">
        <v>21797</v>
      </c>
      <c r="C4591" s="545" t="s">
        <v>216</v>
      </c>
      <c r="D4591" s="546"/>
      <c r="E4591" s="171" t="str">
        <f t="shared" si="71"/>
        <v>1900</v>
      </c>
      <c r="F4591" s="547">
        <v>0</v>
      </c>
      <c r="G4591" s="548">
        <v>0</v>
      </c>
      <c r="H4591" s="547">
        <v>0</v>
      </c>
      <c r="I4591" s="545" t="s">
        <v>21785</v>
      </c>
      <c r="J4591" s="545"/>
      <c r="K4591" s="545"/>
      <c r="L4591" s="545"/>
      <c r="M4591" s="548" t="s">
        <v>13758</v>
      </c>
      <c r="N4591" s="545" t="s">
        <v>13413</v>
      </c>
      <c r="O4591" s="545"/>
      <c r="P4591" s="549">
        <v>14100</v>
      </c>
      <c r="Q4591" s="549">
        <v>1</v>
      </c>
      <c r="R4591" s="549">
        <v>181</v>
      </c>
      <c r="S4591" s="548"/>
      <c r="T4591" s="548"/>
      <c r="U4591" s="99"/>
    </row>
    <row r="4592" spans="1:21" ht="19.5" customHeight="1">
      <c r="A4592" s="545">
        <v>14101</v>
      </c>
      <c r="B4592" s="545" t="s">
        <v>21798</v>
      </c>
      <c r="C4592" s="545" t="s">
        <v>216</v>
      </c>
      <c r="D4592" s="546"/>
      <c r="E4592" s="171" t="str">
        <f t="shared" si="71"/>
        <v>1900</v>
      </c>
      <c r="F4592" s="547">
        <v>0</v>
      </c>
      <c r="G4592" s="548">
        <v>0</v>
      </c>
      <c r="H4592" s="547">
        <v>0</v>
      </c>
      <c r="I4592" s="545" t="s">
        <v>21785</v>
      </c>
      <c r="J4592" s="545"/>
      <c r="K4592" s="545"/>
      <c r="L4592" s="545"/>
      <c r="M4592" s="548" t="s">
        <v>13758</v>
      </c>
      <c r="N4592" s="545" t="s">
        <v>13413</v>
      </c>
      <c r="O4592" s="545"/>
      <c r="P4592" s="549">
        <v>14101</v>
      </c>
      <c r="Q4592" s="549">
        <v>1</v>
      </c>
      <c r="R4592" s="549">
        <v>181</v>
      </c>
      <c r="S4592" s="548"/>
      <c r="T4592" s="548"/>
      <c r="U4592" s="99"/>
    </row>
    <row r="4593" spans="1:21" ht="19.5" customHeight="1">
      <c r="A4593" s="545">
        <v>14102</v>
      </c>
      <c r="B4593" s="545" t="s">
        <v>21799</v>
      </c>
      <c r="C4593" s="545" t="s">
        <v>216</v>
      </c>
      <c r="D4593" s="546"/>
      <c r="E4593" s="171" t="str">
        <f t="shared" si="71"/>
        <v>1900</v>
      </c>
      <c r="F4593" s="547">
        <v>0</v>
      </c>
      <c r="G4593" s="548">
        <v>0</v>
      </c>
      <c r="H4593" s="547">
        <v>0</v>
      </c>
      <c r="I4593" s="545" t="s">
        <v>21785</v>
      </c>
      <c r="J4593" s="545"/>
      <c r="K4593" s="545"/>
      <c r="L4593" s="545"/>
      <c r="M4593" s="548" t="s">
        <v>13758</v>
      </c>
      <c r="N4593" s="545" t="s">
        <v>13413</v>
      </c>
      <c r="O4593" s="545"/>
      <c r="P4593" s="549">
        <v>14102</v>
      </c>
      <c r="Q4593" s="549">
        <v>1</v>
      </c>
      <c r="R4593" s="549">
        <v>181</v>
      </c>
      <c r="S4593" s="548"/>
      <c r="T4593" s="548"/>
      <c r="U4593" s="99"/>
    </row>
    <row r="4594" spans="1:21" ht="19.5" customHeight="1">
      <c r="A4594" s="545">
        <v>14103</v>
      </c>
      <c r="B4594" s="545" t="s">
        <v>21800</v>
      </c>
      <c r="C4594" s="545" t="s">
        <v>216</v>
      </c>
      <c r="D4594" s="546"/>
      <c r="E4594" s="171" t="str">
        <f t="shared" si="71"/>
        <v>1900</v>
      </c>
      <c r="F4594" s="547">
        <v>0</v>
      </c>
      <c r="G4594" s="548">
        <v>0</v>
      </c>
      <c r="H4594" s="547">
        <v>0</v>
      </c>
      <c r="I4594" s="545" t="s">
        <v>21785</v>
      </c>
      <c r="J4594" s="545"/>
      <c r="K4594" s="545"/>
      <c r="L4594" s="545"/>
      <c r="M4594" s="548" t="s">
        <v>13758</v>
      </c>
      <c r="N4594" s="545" t="s">
        <v>13413</v>
      </c>
      <c r="O4594" s="545"/>
      <c r="P4594" s="549">
        <v>14103</v>
      </c>
      <c r="Q4594" s="549">
        <v>1</v>
      </c>
      <c r="R4594" s="549">
        <v>181</v>
      </c>
      <c r="S4594" s="548"/>
      <c r="T4594" s="548"/>
      <c r="U4594" s="99"/>
    </row>
    <row r="4595" spans="1:21" ht="19.5" customHeight="1">
      <c r="A4595" s="545">
        <v>14104</v>
      </c>
      <c r="B4595" s="545" t="s">
        <v>21801</v>
      </c>
      <c r="C4595" s="545" t="s">
        <v>216</v>
      </c>
      <c r="D4595" s="546"/>
      <c r="E4595" s="171" t="str">
        <f t="shared" si="71"/>
        <v>1900</v>
      </c>
      <c r="F4595" s="547">
        <v>0</v>
      </c>
      <c r="G4595" s="548">
        <v>0</v>
      </c>
      <c r="H4595" s="547">
        <v>0</v>
      </c>
      <c r="I4595" s="545" t="s">
        <v>21785</v>
      </c>
      <c r="J4595" s="545"/>
      <c r="K4595" s="545"/>
      <c r="L4595" s="545"/>
      <c r="M4595" s="548" t="s">
        <v>13758</v>
      </c>
      <c r="N4595" s="545" t="s">
        <v>13413</v>
      </c>
      <c r="O4595" s="545"/>
      <c r="P4595" s="549">
        <v>14104</v>
      </c>
      <c r="Q4595" s="549">
        <v>1</v>
      </c>
      <c r="R4595" s="549">
        <v>181</v>
      </c>
      <c r="S4595" s="548"/>
      <c r="T4595" s="548"/>
      <c r="U4595" s="99"/>
    </row>
    <row r="4596" spans="1:21" ht="19.5" customHeight="1">
      <c r="A4596" s="545">
        <v>14105</v>
      </c>
      <c r="B4596" s="545" t="s">
        <v>21802</v>
      </c>
      <c r="C4596" s="545" t="s">
        <v>216</v>
      </c>
      <c r="D4596" s="546"/>
      <c r="E4596" s="171" t="str">
        <f t="shared" si="71"/>
        <v>1900</v>
      </c>
      <c r="F4596" s="547">
        <v>0</v>
      </c>
      <c r="G4596" s="548">
        <v>0</v>
      </c>
      <c r="H4596" s="547">
        <v>0</v>
      </c>
      <c r="I4596" s="545" t="s">
        <v>21785</v>
      </c>
      <c r="J4596" s="545"/>
      <c r="K4596" s="545"/>
      <c r="L4596" s="545"/>
      <c r="M4596" s="548" t="s">
        <v>13758</v>
      </c>
      <c r="N4596" s="545" t="s">
        <v>13413</v>
      </c>
      <c r="O4596" s="545"/>
      <c r="P4596" s="549">
        <v>14105</v>
      </c>
      <c r="Q4596" s="549">
        <v>1</v>
      </c>
      <c r="R4596" s="549">
        <v>181</v>
      </c>
      <c r="S4596" s="548"/>
      <c r="T4596" s="548"/>
      <c r="U4596" s="99"/>
    </row>
    <row r="4597" spans="1:21" ht="19.5" customHeight="1">
      <c r="A4597" s="545">
        <v>14106</v>
      </c>
      <c r="B4597" s="545" t="s">
        <v>21803</v>
      </c>
      <c r="C4597" s="545" t="s">
        <v>216</v>
      </c>
      <c r="D4597" s="546"/>
      <c r="E4597" s="171" t="str">
        <f t="shared" si="71"/>
        <v>1900</v>
      </c>
      <c r="F4597" s="547">
        <v>0</v>
      </c>
      <c r="G4597" s="548">
        <v>0</v>
      </c>
      <c r="H4597" s="547">
        <v>0</v>
      </c>
      <c r="I4597" s="545" t="s">
        <v>21785</v>
      </c>
      <c r="J4597" s="545"/>
      <c r="K4597" s="545"/>
      <c r="L4597" s="545"/>
      <c r="M4597" s="548" t="s">
        <v>13758</v>
      </c>
      <c r="N4597" s="545" t="s">
        <v>13413</v>
      </c>
      <c r="O4597" s="545"/>
      <c r="P4597" s="549">
        <v>14106</v>
      </c>
      <c r="Q4597" s="549">
        <v>1</v>
      </c>
      <c r="R4597" s="549">
        <v>181</v>
      </c>
      <c r="S4597" s="548"/>
      <c r="T4597" s="548"/>
      <c r="U4597" s="99"/>
    </row>
    <row r="4598" spans="1:21" ht="19.5" customHeight="1">
      <c r="A4598" s="545">
        <v>14107</v>
      </c>
      <c r="B4598" s="545" t="s">
        <v>21804</v>
      </c>
      <c r="C4598" s="545" t="s">
        <v>216</v>
      </c>
      <c r="D4598" s="546"/>
      <c r="E4598" s="171" t="str">
        <f t="shared" si="71"/>
        <v>1900</v>
      </c>
      <c r="F4598" s="547">
        <v>0</v>
      </c>
      <c r="G4598" s="548">
        <v>0</v>
      </c>
      <c r="H4598" s="547">
        <v>0</v>
      </c>
      <c r="I4598" s="545" t="s">
        <v>21785</v>
      </c>
      <c r="J4598" s="545"/>
      <c r="K4598" s="545"/>
      <c r="L4598" s="545"/>
      <c r="M4598" s="548" t="s">
        <v>13758</v>
      </c>
      <c r="N4598" s="545" t="s">
        <v>13413</v>
      </c>
      <c r="O4598" s="545"/>
      <c r="P4598" s="549">
        <v>14107</v>
      </c>
      <c r="Q4598" s="549">
        <v>1</v>
      </c>
      <c r="R4598" s="549">
        <v>181</v>
      </c>
      <c r="S4598" s="548"/>
      <c r="T4598" s="548"/>
      <c r="U4598" s="99"/>
    </row>
    <row r="4599" spans="1:21" ht="19.5" customHeight="1">
      <c r="A4599" s="545">
        <v>14108</v>
      </c>
      <c r="B4599" s="545" t="s">
        <v>21805</v>
      </c>
      <c r="C4599" s="545" t="s">
        <v>216</v>
      </c>
      <c r="D4599" s="546"/>
      <c r="E4599" s="171" t="str">
        <f t="shared" si="71"/>
        <v>1900</v>
      </c>
      <c r="F4599" s="547">
        <v>0</v>
      </c>
      <c r="G4599" s="548">
        <v>0</v>
      </c>
      <c r="H4599" s="547">
        <v>0</v>
      </c>
      <c r="I4599" s="545" t="s">
        <v>21785</v>
      </c>
      <c r="J4599" s="545"/>
      <c r="K4599" s="545"/>
      <c r="L4599" s="545"/>
      <c r="M4599" s="548" t="s">
        <v>13758</v>
      </c>
      <c r="N4599" s="545" t="s">
        <v>13413</v>
      </c>
      <c r="O4599" s="545"/>
      <c r="P4599" s="549">
        <v>14108</v>
      </c>
      <c r="Q4599" s="549">
        <v>1</v>
      </c>
      <c r="R4599" s="549">
        <v>181</v>
      </c>
      <c r="S4599" s="548"/>
      <c r="T4599" s="548"/>
      <c r="U4599" s="99"/>
    </row>
    <row r="4600" spans="1:21" ht="19.5" customHeight="1">
      <c r="A4600" s="545">
        <v>14109</v>
      </c>
      <c r="B4600" s="545" t="s">
        <v>21806</v>
      </c>
      <c r="C4600" s="545" t="s">
        <v>216</v>
      </c>
      <c r="D4600" s="546"/>
      <c r="E4600" s="171" t="str">
        <f t="shared" si="71"/>
        <v>1900</v>
      </c>
      <c r="F4600" s="547">
        <v>0</v>
      </c>
      <c r="G4600" s="548">
        <v>0</v>
      </c>
      <c r="H4600" s="547">
        <v>0</v>
      </c>
      <c r="I4600" s="545" t="s">
        <v>21785</v>
      </c>
      <c r="J4600" s="545"/>
      <c r="K4600" s="545"/>
      <c r="L4600" s="545"/>
      <c r="M4600" s="548" t="s">
        <v>13758</v>
      </c>
      <c r="N4600" s="545" t="s">
        <v>13413</v>
      </c>
      <c r="O4600" s="545"/>
      <c r="P4600" s="549">
        <v>14109</v>
      </c>
      <c r="Q4600" s="549">
        <v>1</v>
      </c>
      <c r="R4600" s="549">
        <v>181</v>
      </c>
      <c r="S4600" s="548"/>
      <c r="T4600" s="548"/>
      <c r="U4600" s="99"/>
    </row>
    <row r="4601" spans="1:21" ht="19.5" customHeight="1">
      <c r="A4601" s="545">
        <v>14110</v>
      </c>
      <c r="B4601" s="545" t="s">
        <v>21807</v>
      </c>
      <c r="C4601" s="545" t="s">
        <v>216</v>
      </c>
      <c r="D4601" s="546"/>
      <c r="E4601" s="171" t="str">
        <f t="shared" si="71"/>
        <v>1900</v>
      </c>
      <c r="F4601" s="547">
        <v>0</v>
      </c>
      <c r="G4601" s="548">
        <v>0</v>
      </c>
      <c r="H4601" s="547">
        <v>0</v>
      </c>
      <c r="I4601" s="545" t="s">
        <v>21785</v>
      </c>
      <c r="J4601" s="545"/>
      <c r="K4601" s="545"/>
      <c r="L4601" s="545"/>
      <c r="M4601" s="548" t="s">
        <v>13758</v>
      </c>
      <c r="N4601" s="545" t="s">
        <v>13413</v>
      </c>
      <c r="O4601" s="545"/>
      <c r="P4601" s="549">
        <v>14110</v>
      </c>
      <c r="Q4601" s="549">
        <v>1</v>
      </c>
      <c r="R4601" s="549">
        <v>181</v>
      </c>
      <c r="S4601" s="548"/>
      <c r="T4601" s="548"/>
      <c r="U4601" s="99"/>
    </row>
    <row r="4602" spans="1:21" ht="19.5" customHeight="1">
      <c r="A4602" s="545">
        <v>14111</v>
      </c>
      <c r="B4602" s="545" t="s">
        <v>21808</v>
      </c>
      <c r="C4602" s="545" t="s">
        <v>216</v>
      </c>
      <c r="D4602" s="546"/>
      <c r="E4602" s="171" t="str">
        <f t="shared" si="71"/>
        <v>1900</v>
      </c>
      <c r="F4602" s="547">
        <v>0</v>
      </c>
      <c r="G4602" s="548">
        <v>0</v>
      </c>
      <c r="H4602" s="547">
        <v>0</v>
      </c>
      <c r="I4602" s="545" t="s">
        <v>21785</v>
      </c>
      <c r="J4602" s="545"/>
      <c r="K4602" s="545"/>
      <c r="L4602" s="545"/>
      <c r="M4602" s="548" t="s">
        <v>13758</v>
      </c>
      <c r="N4602" s="545" t="s">
        <v>13413</v>
      </c>
      <c r="O4602" s="545"/>
      <c r="P4602" s="549">
        <v>14111</v>
      </c>
      <c r="Q4602" s="549">
        <v>1</v>
      </c>
      <c r="R4602" s="549">
        <v>181</v>
      </c>
      <c r="S4602" s="548"/>
      <c r="T4602" s="548"/>
      <c r="U4602" s="99"/>
    </row>
    <row r="4603" spans="1:21" ht="19.5" customHeight="1">
      <c r="A4603" s="545">
        <v>14112</v>
      </c>
      <c r="B4603" s="545" t="s">
        <v>21809</v>
      </c>
      <c r="C4603" s="545" t="s">
        <v>216</v>
      </c>
      <c r="D4603" s="546"/>
      <c r="E4603" s="171" t="str">
        <f t="shared" si="71"/>
        <v>1900</v>
      </c>
      <c r="F4603" s="547">
        <v>0</v>
      </c>
      <c r="G4603" s="548">
        <v>0</v>
      </c>
      <c r="H4603" s="547">
        <v>0</v>
      </c>
      <c r="I4603" s="545" t="s">
        <v>21785</v>
      </c>
      <c r="J4603" s="545"/>
      <c r="K4603" s="545"/>
      <c r="L4603" s="545"/>
      <c r="M4603" s="548" t="s">
        <v>13758</v>
      </c>
      <c r="N4603" s="545" t="s">
        <v>13413</v>
      </c>
      <c r="O4603" s="545"/>
      <c r="P4603" s="549">
        <v>14112</v>
      </c>
      <c r="Q4603" s="549">
        <v>1</v>
      </c>
      <c r="R4603" s="549">
        <v>181</v>
      </c>
      <c r="S4603" s="548"/>
      <c r="T4603" s="548"/>
      <c r="U4603" s="99"/>
    </row>
    <row r="4604" spans="1:21" ht="19.5" customHeight="1">
      <c r="A4604" s="545">
        <v>14113</v>
      </c>
      <c r="B4604" s="545" t="s">
        <v>21810</v>
      </c>
      <c r="C4604" s="545" t="s">
        <v>216</v>
      </c>
      <c r="D4604" s="546"/>
      <c r="E4604" s="171" t="str">
        <f t="shared" si="71"/>
        <v>1900</v>
      </c>
      <c r="F4604" s="547">
        <v>0</v>
      </c>
      <c r="G4604" s="548">
        <v>0</v>
      </c>
      <c r="H4604" s="547">
        <v>0</v>
      </c>
      <c r="I4604" s="545" t="s">
        <v>21785</v>
      </c>
      <c r="J4604" s="545"/>
      <c r="K4604" s="545"/>
      <c r="L4604" s="545"/>
      <c r="M4604" s="548" t="s">
        <v>13758</v>
      </c>
      <c r="N4604" s="545" t="s">
        <v>13413</v>
      </c>
      <c r="O4604" s="545"/>
      <c r="P4604" s="549">
        <v>14113</v>
      </c>
      <c r="Q4604" s="549">
        <v>1</v>
      </c>
      <c r="R4604" s="549">
        <v>181</v>
      </c>
      <c r="S4604" s="548"/>
      <c r="T4604" s="548"/>
      <c r="U4604" s="99"/>
    </row>
    <row r="4605" spans="1:21" ht="19.5" customHeight="1">
      <c r="A4605" s="545">
        <v>14114</v>
      </c>
      <c r="B4605" s="545" t="s">
        <v>21811</v>
      </c>
      <c r="C4605" s="545" t="s">
        <v>216</v>
      </c>
      <c r="D4605" s="546"/>
      <c r="E4605" s="171" t="str">
        <f t="shared" si="71"/>
        <v>1900</v>
      </c>
      <c r="F4605" s="547">
        <v>0</v>
      </c>
      <c r="G4605" s="548">
        <v>0</v>
      </c>
      <c r="H4605" s="547">
        <v>0</v>
      </c>
      <c r="I4605" s="545" t="s">
        <v>21785</v>
      </c>
      <c r="J4605" s="545"/>
      <c r="K4605" s="545"/>
      <c r="L4605" s="545"/>
      <c r="M4605" s="548" t="s">
        <v>13758</v>
      </c>
      <c r="N4605" s="545" t="s">
        <v>13413</v>
      </c>
      <c r="O4605" s="545"/>
      <c r="P4605" s="549">
        <v>14114</v>
      </c>
      <c r="Q4605" s="549">
        <v>1</v>
      </c>
      <c r="R4605" s="549">
        <v>181</v>
      </c>
      <c r="S4605" s="548"/>
      <c r="T4605" s="548"/>
      <c r="U4605" s="99"/>
    </row>
    <row r="4606" spans="1:21" ht="19.5" customHeight="1">
      <c r="A4606" s="545">
        <v>14115</v>
      </c>
      <c r="B4606" s="545" t="s">
        <v>21812</v>
      </c>
      <c r="C4606" s="545" t="s">
        <v>216</v>
      </c>
      <c r="D4606" s="546"/>
      <c r="E4606" s="171" t="str">
        <f t="shared" si="71"/>
        <v>1900</v>
      </c>
      <c r="F4606" s="547">
        <v>0</v>
      </c>
      <c r="G4606" s="548">
        <v>0</v>
      </c>
      <c r="H4606" s="547">
        <v>0</v>
      </c>
      <c r="I4606" s="545" t="s">
        <v>21785</v>
      </c>
      <c r="J4606" s="545"/>
      <c r="K4606" s="545"/>
      <c r="L4606" s="545"/>
      <c r="M4606" s="548" t="s">
        <v>13758</v>
      </c>
      <c r="N4606" s="545" t="s">
        <v>13413</v>
      </c>
      <c r="O4606" s="545"/>
      <c r="P4606" s="549">
        <v>14115</v>
      </c>
      <c r="Q4606" s="549">
        <v>1</v>
      </c>
      <c r="R4606" s="549">
        <v>181</v>
      </c>
      <c r="S4606" s="548"/>
      <c r="T4606" s="548"/>
      <c r="U4606" s="99"/>
    </row>
    <row r="4607" spans="1:21" ht="19.5" customHeight="1">
      <c r="A4607" s="545">
        <v>14116</v>
      </c>
      <c r="B4607" s="545" t="s">
        <v>21813</v>
      </c>
      <c r="C4607" s="545" t="s">
        <v>216</v>
      </c>
      <c r="D4607" s="546"/>
      <c r="E4607" s="171" t="str">
        <f t="shared" si="71"/>
        <v>1900</v>
      </c>
      <c r="F4607" s="547">
        <v>0</v>
      </c>
      <c r="G4607" s="548">
        <v>0</v>
      </c>
      <c r="H4607" s="547">
        <v>0</v>
      </c>
      <c r="I4607" s="545" t="s">
        <v>21785</v>
      </c>
      <c r="J4607" s="545"/>
      <c r="K4607" s="545"/>
      <c r="L4607" s="545"/>
      <c r="M4607" s="548" t="s">
        <v>13758</v>
      </c>
      <c r="N4607" s="545" t="s">
        <v>13413</v>
      </c>
      <c r="O4607" s="545"/>
      <c r="P4607" s="549">
        <v>14116</v>
      </c>
      <c r="Q4607" s="549">
        <v>1</v>
      </c>
      <c r="R4607" s="549">
        <v>181</v>
      </c>
      <c r="S4607" s="548"/>
      <c r="T4607" s="548"/>
      <c r="U4607" s="99"/>
    </row>
    <row r="4608" spans="1:21" ht="19.5" customHeight="1">
      <c r="A4608" s="545">
        <v>14117</v>
      </c>
      <c r="B4608" s="545" t="s">
        <v>21814</v>
      </c>
      <c r="C4608" s="545" t="s">
        <v>216</v>
      </c>
      <c r="D4608" s="546"/>
      <c r="E4608" s="171" t="str">
        <f t="shared" si="71"/>
        <v>1900</v>
      </c>
      <c r="F4608" s="547">
        <v>0</v>
      </c>
      <c r="G4608" s="548">
        <v>0</v>
      </c>
      <c r="H4608" s="547">
        <v>0</v>
      </c>
      <c r="I4608" s="545" t="s">
        <v>21785</v>
      </c>
      <c r="J4608" s="545"/>
      <c r="K4608" s="545"/>
      <c r="L4608" s="545"/>
      <c r="M4608" s="548" t="s">
        <v>13758</v>
      </c>
      <c r="N4608" s="545" t="s">
        <v>13413</v>
      </c>
      <c r="O4608" s="545"/>
      <c r="P4608" s="549">
        <v>14117</v>
      </c>
      <c r="Q4608" s="549">
        <v>1</v>
      </c>
      <c r="R4608" s="549">
        <v>181</v>
      </c>
      <c r="S4608" s="548"/>
      <c r="T4608" s="548"/>
      <c r="U4608" s="99"/>
    </row>
    <row r="4609" spans="1:21" ht="19.5" customHeight="1">
      <c r="A4609" s="545">
        <v>14118</v>
      </c>
      <c r="B4609" s="545" t="s">
        <v>21815</v>
      </c>
      <c r="C4609" s="545" t="s">
        <v>216</v>
      </c>
      <c r="D4609" s="546"/>
      <c r="E4609" s="171" t="str">
        <f t="shared" si="71"/>
        <v>1900</v>
      </c>
      <c r="F4609" s="547">
        <v>0</v>
      </c>
      <c r="G4609" s="548">
        <v>0</v>
      </c>
      <c r="H4609" s="547">
        <v>0</v>
      </c>
      <c r="I4609" s="545" t="s">
        <v>21785</v>
      </c>
      <c r="J4609" s="545"/>
      <c r="K4609" s="545"/>
      <c r="L4609" s="545"/>
      <c r="M4609" s="548" t="s">
        <v>13758</v>
      </c>
      <c r="N4609" s="545" t="s">
        <v>13413</v>
      </c>
      <c r="O4609" s="545"/>
      <c r="P4609" s="549">
        <v>14118</v>
      </c>
      <c r="Q4609" s="549">
        <v>1</v>
      </c>
      <c r="R4609" s="549">
        <v>181</v>
      </c>
      <c r="S4609" s="548"/>
      <c r="T4609" s="548"/>
      <c r="U4609" s="99"/>
    </row>
    <row r="4610" spans="1:21" ht="19.5" customHeight="1">
      <c r="A4610" s="545">
        <v>14119</v>
      </c>
      <c r="B4610" s="545" t="s">
        <v>21816</v>
      </c>
      <c r="C4610" s="545" t="s">
        <v>216</v>
      </c>
      <c r="D4610" s="546"/>
      <c r="E4610" s="171" t="str">
        <f t="shared" si="71"/>
        <v>1900</v>
      </c>
      <c r="F4610" s="547">
        <v>0</v>
      </c>
      <c r="G4610" s="548">
        <v>0</v>
      </c>
      <c r="H4610" s="547">
        <v>0</v>
      </c>
      <c r="I4610" s="545" t="s">
        <v>21785</v>
      </c>
      <c r="J4610" s="545"/>
      <c r="K4610" s="545"/>
      <c r="L4610" s="545"/>
      <c r="M4610" s="548" t="s">
        <v>13758</v>
      </c>
      <c r="N4610" s="545" t="s">
        <v>13413</v>
      </c>
      <c r="O4610" s="545"/>
      <c r="P4610" s="549">
        <v>14119</v>
      </c>
      <c r="Q4610" s="549">
        <v>1</v>
      </c>
      <c r="R4610" s="549">
        <v>181</v>
      </c>
      <c r="S4610" s="548"/>
      <c r="T4610" s="548"/>
      <c r="U4610" s="99"/>
    </row>
    <row r="4611" spans="1:21" ht="19.5" customHeight="1">
      <c r="A4611" s="545">
        <v>14120</v>
      </c>
      <c r="B4611" s="545" t="s">
        <v>21817</v>
      </c>
      <c r="C4611" s="545" t="s">
        <v>216</v>
      </c>
      <c r="D4611" s="546"/>
      <c r="E4611" s="171" t="str">
        <f t="shared" si="71"/>
        <v>1900</v>
      </c>
      <c r="F4611" s="547">
        <v>0</v>
      </c>
      <c r="G4611" s="548">
        <v>0</v>
      </c>
      <c r="H4611" s="547">
        <v>0</v>
      </c>
      <c r="I4611" s="545" t="s">
        <v>21785</v>
      </c>
      <c r="J4611" s="545"/>
      <c r="K4611" s="545"/>
      <c r="L4611" s="545"/>
      <c r="M4611" s="548" t="s">
        <v>13758</v>
      </c>
      <c r="N4611" s="545" t="s">
        <v>13413</v>
      </c>
      <c r="O4611" s="545"/>
      <c r="P4611" s="549">
        <v>14120</v>
      </c>
      <c r="Q4611" s="549">
        <v>1</v>
      </c>
      <c r="R4611" s="549">
        <v>181</v>
      </c>
      <c r="S4611" s="548"/>
      <c r="T4611" s="548"/>
      <c r="U4611" s="99"/>
    </row>
    <row r="4612" spans="1:21" ht="19.5" customHeight="1">
      <c r="A4612" s="545">
        <v>14121</v>
      </c>
      <c r="B4612" s="545" t="s">
        <v>21818</v>
      </c>
      <c r="C4612" s="545" t="s">
        <v>216</v>
      </c>
      <c r="D4612" s="546"/>
      <c r="E4612" s="171" t="str">
        <f t="shared" ref="E4612:E4675" si="72">TEXT(D4612,"YYYY")</f>
        <v>1900</v>
      </c>
      <c r="F4612" s="547">
        <v>0</v>
      </c>
      <c r="G4612" s="548">
        <v>0</v>
      </c>
      <c r="H4612" s="547">
        <v>0</v>
      </c>
      <c r="I4612" s="545" t="s">
        <v>21785</v>
      </c>
      <c r="J4612" s="545"/>
      <c r="K4612" s="545"/>
      <c r="L4612" s="545"/>
      <c r="M4612" s="548" t="s">
        <v>13758</v>
      </c>
      <c r="N4612" s="545" t="s">
        <v>13413</v>
      </c>
      <c r="O4612" s="545"/>
      <c r="P4612" s="549">
        <v>14121</v>
      </c>
      <c r="Q4612" s="549">
        <v>1</v>
      </c>
      <c r="R4612" s="549">
        <v>181</v>
      </c>
      <c r="S4612" s="548"/>
      <c r="T4612" s="548"/>
      <c r="U4612" s="99"/>
    </row>
    <row r="4613" spans="1:21" ht="19.5" customHeight="1">
      <c r="A4613" s="545">
        <v>14122</v>
      </c>
      <c r="B4613" s="545" t="s">
        <v>21819</v>
      </c>
      <c r="C4613" s="545" t="s">
        <v>216</v>
      </c>
      <c r="D4613" s="546"/>
      <c r="E4613" s="171" t="str">
        <f t="shared" si="72"/>
        <v>1900</v>
      </c>
      <c r="F4613" s="547">
        <v>0</v>
      </c>
      <c r="G4613" s="548">
        <v>0</v>
      </c>
      <c r="H4613" s="547">
        <v>0</v>
      </c>
      <c r="I4613" s="545" t="s">
        <v>21785</v>
      </c>
      <c r="J4613" s="545"/>
      <c r="K4613" s="545"/>
      <c r="L4613" s="545"/>
      <c r="M4613" s="548" t="s">
        <v>13758</v>
      </c>
      <c r="N4613" s="545" t="s">
        <v>13413</v>
      </c>
      <c r="O4613" s="545"/>
      <c r="P4613" s="549">
        <v>14122</v>
      </c>
      <c r="Q4613" s="549">
        <v>1</v>
      </c>
      <c r="R4613" s="549">
        <v>181</v>
      </c>
      <c r="S4613" s="548"/>
      <c r="T4613" s="548"/>
      <c r="U4613" s="99"/>
    </row>
    <row r="4614" spans="1:21" ht="19.5" customHeight="1">
      <c r="A4614" s="545">
        <v>14123</v>
      </c>
      <c r="B4614" s="545" t="s">
        <v>21820</v>
      </c>
      <c r="C4614" s="545" t="s">
        <v>216</v>
      </c>
      <c r="D4614" s="546"/>
      <c r="E4614" s="171" t="str">
        <f t="shared" si="72"/>
        <v>1900</v>
      </c>
      <c r="F4614" s="547">
        <v>0</v>
      </c>
      <c r="G4614" s="548">
        <v>0</v>
      </c>
      <c r="H4614" s="547">
        <v>0</v>
      </c>
      <c r="I4614" s="545" t="s">
        <v>21785</v>
      </c>
      <c r="J4614" s="545"/>
      <c r="K4614" s="545"/>
      <c r="L4614" s="545"/>
      <c r="M4614" s="548" t="s">
        <v>13758</v>
      </c>
      <c r="N4614" s="545" t="s">
        <v>13413</v>
      </c>
      <c r="O4614" s="545"/>
      <c r="P4614" s="549">
        <v>14123</v>
      </c>
      <c r="Q4614" s="549">
        <v>1</v>
      </c>
      <c r="R4614" s="549">
        <v>181</v>
      </c>
      <c r="S4614" s="548"/>
      <c r="T4614" s="548"/>
      <c r="U4614" s="99"/>
    </row>
    <row r="4615" spans="1:21" ht="19.5" customHeight="1">
      <c r="A4615" s="545">
        <v>14124</v>
      </c>
      <c r="B4615" s="545" t="s">
        <v>21821</v>
      </c>
      <c r="C4615" s="545" t="s">
        <v>216</v>
      </c>
      <c r="D4615" s="546"/>
      <c r="E4615" s="171" t="str">
        <f t="shared" si="72"/>
        <v>1900</v>
      </c>
      <c r="F4615" s="547">
        <v>0</v>
      </c>
      <c r="G4615" s="548">
        <v>0</v>
      </c>
      <c r="H4615" s="547">
        <v>0</v>
      </c>
      <c r="I4615" s="545" t="s">
        <v>21785</v>
      </c>
      <c r="J4615" s="545"/>
      <c r="K4615" s="545"/>
      <c r="L4615" s="545"/>
      <c r="M4615" s="548" t="s">
        <v>13758</v>
      </c>
      <c r="N4615" s="545" t="s">
        <v>13413</v>
      </c>
      <c r="O4615" s="545"/>
      <c r="P4615" s="549">
        <v>14124</v>
      </c>
      <c r="Q4615" s="549">
        <v>1</v>
      </c>
      <c r="R4615" s="549">
        <v>181</v>
      </c>
      <c r="S4615" s="548"/>
      <c r="T4615" s="548"/>
      <c r="U4615" s="99"/>
    </row>
    <row r="4616" spans="1:21" ht="19.5" customHeight="1">
      <c r="A4616" s="545">
        <v>14125</v>
      </c>
      <c r="B4616" s="545" t="s">
        <v>21822</v>
      </c>
      <c r="C4616" s="545" t="s">
        <v>216</v>
      </c>
      <c r="D4616" s="546"/>
      <c r="E4616" s="171" t="str">
        <f t="shared" si="72"/>
        <v>1900</v>
      </c>
      <c r="F4616" s="547">
        <v>0</v>
      </c>
      <c r="G4616" s="548">
        <v>0</v>
      </c>
      <c r="H4616" s="547">
        <v>0</v>
      </c>
      <c r="I4616" s="545" t="s">
        <v>21785</v>
      </c>
      <c r="J4616" s="545"/>
      <c r="K4616" s="545"/>
      <c r="L4616" s="545"/>
      <c r="M4616" s="548" t="s">
        <v>13758</v>
      </c>
      <c r="N4616" s="545" t="s">
        <v>13413</v>
      </c>
      <c r="O4616" s="545"/>
      <c r="P4616" s="549">
        <v>14125</v>
      </c>
      <c r="Q4616" s="549">
        <v>1</v>
      </c>
      <c r="R4616" s="549">
        <v>181</v>
      </c>
      <c r="S4616" s="548"/>
      <c r="T4616" s="548"/>
      <c r="U4616" s="99"/>
    </row>
    <row r="4617" spans="1:21" ht="19.5" customHeight="1">
      <c r="A4617" s="545">
        <v>14126</v>
      </c>
      <c r="B4617" s="545" t="s">
        <v>21823</v>
      </c>
      <c r="C4617" s="545" t="s">
        <v>216</v>
      </c>
      <c r="D4617" s="546"/>
      <c r="E4617" s="171" t="str">
        <f t="shared" si="72"/>
        <v>1900</v>
      </c>
      <c r="F4617" s="547">
        <v>0</v>
      </c>
      <c r="G4617" s="548">
        <v>0</v>
      </c>
      <c r="H4617" s="547">
        <v>0</v>
      </c>
      <c r="I4617" s="545" t="s">
        <v>21785</v>
      </c>
      <c r="J4617" s="545"/>
      <c r="K4617" s="545"/>
      <c r="L4617" s="545"/>
      <c r="M4617" s="548" t="s">
        <v>13758</v>
      </c>
      <c r="N4617" s="545" t="s">
        <v>13413</v>
      </c>
      <c r="O4617" s="545"/>
      <c r="P4617" s="549">
        <v>14126</v>
      </c>
      <c r="Q4617" s="549">
        <v>1</v>
      </c>
      <c r="R4617" s="549">
        <v>181</v>
      </c>
      <c r="S4617" s="548"/>
      <c r="T4617" s="548"/>
      <c r="U4617" s="99"/>
    </row>
    <row r="4618" spans="1:21" ht="19.5" customHeight="1">
      <c r="A4618" s="545">
        <v>14127</v>
      </c>
      <c r="B4618" s="545" t="s">
        <v>21824</v>
      </c>
      <c r="C4618" s="545" t="s">
        <v>216</v>
      </c>
      <c r="D4618" s="546"/>
      <c r="E4618" s="171" t="str">
        <f t="shared" si="72"/>
        <v>1900</v>
      </c>
      <c r="F4618" s="547">
        <v>0</v>
      </c>
      <c r="G4618" s="548">
        <v>0</v>
      </c>
      <c r="H4618" s="547">
        <v>0</v>
      </c>
      <c r="I4618" s="545" t="s">
        <v>21785</v>
      </c>
      <c r="J4618" s="545"/>
      <c r="K4618" s="545"/>
      <c r="L4618" s="545"/>
      <c r="M4618" s="548" t="s">
        <v>13758</v>
      </c>
      <c r="N4618" s="545" t="s">
        <v>13413</v>
      </c>
      <c r="O4618" s="545"/>
      <c r="P4618" s="549">
        <v>14127</v>
      </c>
      <c r="Q4618" s="549">
        <v>1</v>
      </c>
      <c r="R4618" s="549">
        <v>181</v>
      </c>
      <c r="S4618" s="548"/>
      <c r="T4618" s="548"/>
      <c r="U4618" s="99"/>
    </row>
    <row r="4619" spans="1:21" ht="19.5" customHeight="1">
      <c r="A4619" s="545">
        <v>14128</v>
      </c>
      <c r="B4619" s="545" t="s">
        <v>21825</v>
      </c>
      <c r="C4619" s="545" t="s">
        <v>216</v>
      </c>
      <c r="D4619" s="546"/>
      <c r="E4619" s="171" t="str">
        <f t="shared" si="72"/>
        <v>1900</v>
      </c>
      <c r="F4619" s="547">
        <v>0</v>
      </c>
      <c r="G4619" s="548">
        <v>0</v>
      </c>
      <c r="H4619" s="547">
        <v>0</v>
      </c>
      <c r="I4619" s="545" t="s">
        <v>21785</v>
      </c>
      <c r="J4619" s="545"/>
      <c r="K4619" s="545"/>
      <c r="L4619" s="545"/>
      <c r="M4619" s="548" t="s">
        <v>13758</v>
      </c>
      <c r="N4619" s="545" t="s">
        <v>13413</v>
      </c>
      <c r="O4619" s="545"/>
      <c r="P4619" s="549">
        <v>14128</v>
      </c>
      <c r="Q4619" s="549">
        <v>1</v>
      </c>
      <c r="R4619" s="549">
        <v>181</v>
      </c>
      <c r="S4619" s="548"/>
      <c r="T4619" s="548"/>
      <c r="U4619" s="99"/>
    </row>
    <row r="4620" spans="1:21" ht="19.5" customHeight="1">
      <c r="A4620" s="545">
        <v>14129</v>
      </c>
      <c r="B4620" s="545" t="s">
        <v>21787</v>
      </c>
      <c r="C4620" s="545" t="s">
        <v>216</v>
      </c>
      <c r="D4620" s="546"/>
      <c r="E4620" s="171" t="str">
        <f t="shared" si="72"/>
        <v>1900</v>
      </c>
      <c r="F4620" s="547">
        <v>0</v>
      </c>
      <c r="G4620" s="548">
        <v>0</v>
      </c>
      <c r="H4620" s="547">
        <v>0</v>
      </c>
      <c r="I4620" s="545" t="s">
        <v>21785</v>
      </c>
      <c r="J4620" s="545"/>
      <c r="K4620" s="545"/>
      <c r="L4620" s="545"/>
      <c r="M4620" s="548" t="s">
        <v>13758</v>
      </c>
      <c r="N4620" s="545" t="s">
        <v>13413</v>
      </c>
      <c r="O4620" s="545"/>
      <c r="P4620" s="549">
        <v>14129</v>
      </c>
      <c r="Q4620" s="549">
        <v>1</v>
      </c>
      <c r="R4620" s="549">
        <v>181</v>
      </c>
      <c r="S4620" s="548"/>
      <c r="T4620" s="548"/>
      <c r="U4620" s="99"/>
    </row>
    <row r="4621" spans="1:21" ht="19.5" customHeight="1">
      <c r="A4621" s="545">
        <v>14130</v>
      </c>
      <c r="B4621" s="545" t="s">
        <v>21826</v>
      </c>
      <c r="C4621" s="545" t="s">
        <v>216</v>
      </c>
      <c r="D4621" s="546"/>
      <c r="E4621" s="171" t="str">
        <f t="shared" si="72"/>
        <v>1900</v>
      </c>
      <c r="F4621" s="547">
        <v>0</v>
      </c>
      <c r="G4621" s="548">
        <v>0</v>
      </c>
      <c r="H4621" s="547">
        <v>0</v>
      </c>
      <c r="I4621" s="545" t="s">
        <v>21785</v>
      </c>
      <c r="J4621" s="545"/>
      <c r="K4621" s="545"/>
      <c r="L4621" s="545"/>
      <c r="M4621" s="548" t="s">
        <v>13758</v>
      </c>
      <c r="N4621" s="545" t="s">
        <v>13413</v>
      </c>
      <c r="O4621" s="545"/>
      <c r="P4621" s="549">
        <v>14130</v>
      </c>
      <c r="Q4621" s="549">
        <v>1</v>
      </c>
      <c r="R4621" s="549">
        <v>181</v>
      </c>
      <c r="S4621" s="548"/>
      <c r="T4621" s="548"/>
      <c r="U4621" s="99"/>
    </row>
    <row r="4622" spans="1:21" ht="19.5" customHeight="1">
      <c r="A4622" s="545">
        <v>14131</v>
      </c>
      <c r="B4622" s="545" t="s">
        <v>21827</v>
      </c>
      <c r="C4622" s="545" t="s">
        <v>216</v>
      </c>
      <c r="D4622" s="546"/>
      <c r="E4622" s="171" t="str">
        <f t="shared" si="72"/>
        <v>1900</v>
      </c>
      <c r="F4622" s="547">
        <v>0</v>
      </c>
      <c r="G4622" s="548">
        <v>0</v>
      </c>
      <c r="H4622" s="547">
        <v>0</v>
      </c>
      <c r="I4622" s="545" t="s">
        <v>21785</v>
      </c>
      <c r="J4622" s="545"/>
      <c r="K4622" s="545"/>
      <c r="L4622" s="545"/>
      <c r="M4622" s="548" t="s">
        <v>13758</v>
      </c>
      <c r="N4622" s="545" t="s">
        <v>13413</v>
      </c>
      <c r="O4622" s="545"/>
      <c r="P4622" s="549">
        <v>14131</v>
      </c>
      <c r="Q4622" s="549">
        <v>1</v>
      </c>
      <c r="R4622" s="549">
        <v>181</v>
      </c>
      <c r="S4622" s="548"/>
      <c r="T4622" s="548"/>
      <c r="U4622" s="99"/>
    </row>
    <row r="4623" spans="1:21" ht="19.5" customHeight="1">
      <c r="A4623" s="545">
        <v>14132</v>
      </c>
      <c r="B4623" s="545" t="s">
        <v>21828</v>
      </c>
      <c r="C4623" s="545" t="s">
        <v>216</v>
      </c>
      <c r="D4623" s="546"/>
      <c r="E4623" s="171" t="str">
        <f t="shared" si="72"/>
        <v>1900</v>
      </c>
      <c r="F4623" s="547">
        <v>0</v>
      </c>
      <c r="G4623" s="548">
        <v>0</v>
      </c>
      <c r="H4623" s="547">
        <v>0</v>
      </c>
      <c r="I4623" s="545" t="s">
        <v>21785</v>
      </c>
      <c r="J4623" s="545"/>
      <c r="K4623" s="545"/>
      <c r="L4623" s="545"/>
      <c r="M4623" s="548" t="s">
        <v>13758</v>
      </c>
      <c r="N4623" s="545" t="s">
        <v>13413</v>
      </c>
      <c r="O4623" s="545"/>
      <c r="P4623" s="549">
        <v>14132</v>
      </c>
      <c r="Q4623" s="549">
        <v>1</v>
      </c>
      <c r="R4623" s="549">
        <v>181</v>
      </c>
      <c r="S4623" s="548"/>
      <c r="T4623" s="548"/>
      <c r="U4623" s="99"/>
    </row>
    <row r="4624" spans="1:21" ht="19.5" customHeight="1">
      <c r="A4624" s="545">
        <v>14133</v>
      </c>
      <c r="B4624" s="545" t="s">
        <v>21829</v>
      </c>
      <c r="C4624" s="545" t="s">
        <v>216</v>
      </c>
      <c r="D4624" s="546"/>
      <c r="E4624" s="171" t="str">
        <f t="shared" si="72"/>
        <v>1900</v>
      </c>
      <c r="F4624" s="547">
        <v>0</v>
      </c>
      <c r="G4624" s="548">
        <v>0</v>
      </c>
      <c r="H4624" s="547">
        <v>0</v>
      </c>
      <c r="I4624" s="545" t="s">
        <v>21785</v>
      </c>
      <c r="J4624" s="545"/>
      <c r="K4624" s="545"/>
      <c r="L4624" s="545"/>
      <c r="M4624" s="548" t="s">
        <v>13758</v>
      </c>
      <c r="N4624" s="545" t="s">
        <v>13413</v>
      </c>
      <c r="O4624" s="545"/>
      <c r="P4624" s="549">
        <v>14133</v>
      </c>
      <c r="Q4624" s="549">
        <v>1</v>
      </c>
      <c r="R4624" s="549">
        <v>181</v>
      </c>
      <c r="S4624" s="548"/>
      <c r="T4624" s="548"/>
      <c r="U4624" s="99"/>
    </row>
    <row r="4625" spans="1:21" ht="19.5" customHeight="1">
      <c r="A4625" s="545">
        <v>14134</v>
      </c>
      <c r="B4625" s="545" t="s">
        <v>21830</v>
      </c>
      <c r="C4625" s="545" t="s">
        <v>216</v>
      </c>
      <c r="D4625" s="546"/>
      <c r="E4625" s="171" t="str">
        <f t="shared" si="72"/>
        <v>1900</v>
      </c>
      <c r="F4625" s="547">
        <v>0</v>
      </c>
      <c r="G4625" s="548">
        <v>0</v>
      </c>
      <c r="H4625" s="547">
        <v>0</v>
      </c>
      <c r="I4625" s="545" t="s">
        <v>21785</v>
      </c>
      <c r="J4625" s="545"/>
      <c r="K4625" s="545"/>
      <c r="L4625" s="545"/>
      <c r="M4625" s="548" t="s">
        <v>13758</v>
      </c>
      <c r="N4625" s="545" t="s">
        <v>13413</v>
      </c>
      <c r="O4625" s="545"/>
      <c r="P4625" s="549">
        <v>14134</v>
      </c>
      <c r="Q4625" s="549">
        <v>1</v>
      </c>
      <c r="R4625" s="549">
        <v>181</v>
      </c>
      <c r="S4625" s="548"/>
      <c r="T4625" s="548"/>
      <c r="U4625" s="99"/>
    </row>
    <row r="4626" spans="1:21" ht="19.5" customHeight="1">
      <c r="A4626" s="545">
        <v>14135</v>
      </c>
      <c r="B4626" s="545" t="s">
        <v>21831</v>
      </c>
      <c r="C4626" s="545" t="s">
        <v>216</v>
      </c>
      <c r="D4626" s="546"/>
      <c r="E4626" s="171" t="str">
        <f t="shared" si="72"/>
        <v>1900</v>
      </c>
      <c r="F4626" s="547">
        <v>0</v>
      </c>
      <c r="G4626" s="548">
        <v>0</v>
      </c>
      <c r="H4626" s="547">
        <v>0</v>
      </c>
      <c r="I4626" s="545" t="s">
        <v>21785</v>
      </c>
      <c r="J4626" s="545"/>
      <c r="K4626" s="545"/>
      <c r="L4626" s="545"/>
      <c r="M4626" s="548" t="s">
        <v>13758</v>
      </c>
      <c r="N4626" s="545" t="s">
        <v>13413</v>
      </c>
      <c r="O4626" s="545"/>
      <c r="P4626" s="549">
        <v>14135</v>
      </c>
      <c r="Q4626" s="549">
        <v>1</v>
      </c>
      <c r="R4626" s="549">
        <v>181</v>
      </c>
      <c r="S4626" s="548"/>
      <c r="T4626" s="548"/>
      <c r="U4626" s="99"/>
    </row>
    <row r="4627" spans="1:21" ht="19.5" customHeight="1">
      <c r="A4627" s="545">
        <v>14136</v>
      </c>
      <c r="B4627" s="545" t="s">
        <v>21832</v>
      </c>
      <c r="C4627" s="545" t="s">
        <v>216</v>
      </c>
      <c r="D4627" s="546"/>
      <c r="E4627" s="171" t="str">
        <f t="shared" si="72"/>
        <v>1900</v>
      </c>
      <c r="F4627" s="547">
        <v>0</v>
      </c>
      <c r="G4627" s="548">
        <v>0</v>
      </c>
      <c r="H4627" s="547">
        <v>0</v>
      </c>
      <c r="I4627" s="545" t="s">
        <v>21785</v>
      </c>
      <c r="J4627" s="545"/>
      <c r="K4627" s="545"/>
      <c r="L4627" s="545"/>
      <c r="M4627" s="548" t="s">
        <v>13758</v>
      </c>
      <c r="N4627" s="545" t="s">
        <v>13413</v>
      </c>
      <c r="O4627" s="545"/>
      <c r="P4627" s="549">
        <v>14136</v>
      </c>
      <c r="Q4627" s="549">
        <v>1</v>
      </c>
      <c r="R4627" s="549">
        <v>181</v>
      </c>
      <c r="S4627" s="548"/>
      <c r="T4627" s="548"/>
      <c r="U4627" s="99"/>
    </row>
    <row r="4628" spans="1:21" ht="19.5" customHeight="1">
      <c r="A4628" s="545">
        <v>14137</v>
      </c>
      <c r="B4628" s="545" t="s">
        <v>21833</v>
      </c>
      <c r="C4628" s="545" t="s">
        <v>216</v>
      </c>
      <c r="D4628" s="546"/>
      <c r="E4628" s="171" t="str">
        <f t="shared" si="72"/>
        <v>1900</v>
      </c>
      <c r="F4628" s="547">
        <v>0</v>
      </c>
      <c r="G4628" s="548">
        <v>0</v>
      </c>
      <c r="H4628" s="547">
        <v>0</v>
      </c>
      <c r="I4628" s="545" t="s">
        <v>21785</v>
      </c>
      <c r="J4628" s="545"/>
      <c r="K4628" s="545"/>
      <c r="L4628" s="545"/>
      <c r="M4628" s="548" t="s">
        <v>13758</v>
      </c>
      <c r="N4628" s="545" t="s">
        <v>13413</v>
      </c>
      <c r="O4628" s="545"/>
      <c r="P4628" s="549">
        <v>14137</v>
      </c>
      <c r="Q4628" s="549">
        <v>1</v>
      </c>
      <c r="R4628" s="549">
        <v>181</v>
      </c>
      <c r="S4628" s="548"/>
      <c r="T4628" s="548"/>
      <c r="U4628" s="99"/>
    </row>
    <row r="4629" spans="1:21" ht="19.5" customHeight="1">
      <c r="A4629" s="545">
        <v>14138</v>
      </c>
      <c r="B4629" s="545" t="s">
        <v>21834</v>
      </c>
      <c r="C4629" s="545" t="s">
        <v>216</v>
      </c>
      <c r="D4629" s="546"/>
      <c r="E4629" s="171" t="str">
        <f t="shared" si="72"/>
        <v>1900</v>
      </c>
      <c r="F4629" s="547">
        <v>0</v>
      </c>
      <c r="G4629" s="548">
        <v>0</v>
      </c>
      <c r="H4629" s="547">
        <v>0</v>
      </c>
      <c r="I4629" s="545" t="s">
        <v>21785</v>
      </c>
      <c r="J4629" s="545"/>
      <c r="K4629" s="545"/>
      <c r="L4629" s="545"/>
      <c r="M4629" s="548" t="s">
        <v>13758</v>
      </c>
      <c r="N4629" s="545" t="s">
        <v>13413</v>
      </c>
      <c r="O4629" s="545"/>
      <c r="P4629" s="549">
        <v>14138</v>
      </c>
      <c r="Q4629" s="549">
        <v>1</v>
      </c>
      <c r="R4629" s="549">
        <v>181</v>
      </c>
      <c r="S4629" s="548"/>
      <c r="T4629" s="548"/>
      <c r="U4629" s="99"/>
    </row>
    <row r="4630" spans="1:21" ht="19.5" customHeight="1">
      <c r="A4630" s="545">
        <v>14139</v>
      </c>
      <c r="B4630" s="545" t="s">
        <v>21833</v>
      </c>
      <c r="C4630" s="545" t="s">
        <v>216</v>
      </c>
      <c r="D4630" s="546"/>
      <c r="E4630" s="171" t="str">
        <f t="shared" si="72"/>
        <v>1900</v>
      </c>
      <c r="F4630" s="547">
        <v>0</v>
      </c>
      <c r="G4630" s="548">
        <v>0</v>
      </c>
      <c r="H4630" s="547">
        <v>0</v>
      </c>
      <c r="I4630" s="545" t="s">
        <v>21785</v>
      </c>
      <c r="J4630" s="545"/>
      <c r="K4630" s="545"/>
      <c r="L4630" s="545"/>
      <c r="M4630" s="548" t="s">
        <v>13758</v>
      </c>
      <c r="N4630" s="545" t="s">
        <v>13413</v>
      </c>
      <c r="O4630" s="545"/>
      <c r="P4630" s="549">
        <v>14139</v>
      </c>
      <c r="Q4630" s="549">
        <v>1</v>
      </c>
      <c r="R4630" s="549">
        <v>181</v>
      </c>
      <c r="S4630" s="548"/>
      <c r="T4630" s="548"/>
      <c r="U4630" s="99"/>
    </row>
    <row r="4631" spans="1:21" ht="19.5" customHeight="1">
      <c r="A4631" s="545">
        <v>14140</v>
      </c>
      <c r="B4631" s="545" t="s">
        <v>21835</v>
      </c>
      <c r="C4631" s="545" t="s">
        <v>216</v>
      </c>
      <c r="D4631" s="546"/>
      <c r="E4631" s="171" t="str">
        <f t="shared" si="72"/>
        <v>1900</v>
      </c>
      <c r="F4631" s="547">
        <v>0</v>
      </c>
      <c r="G4631" s="548">
        <v>0</v>
      </c>
      <c r="H4631" s="547">
        <v>0</v>
      </c>
      <c r="I4631" s="545" t="s">
        <v>21785</v>
      </c>
      <c r="J4631" s="545"/>
      <c r="K4631" s="545"/>
      <c r="L4631" s="545"/>
      <c r="M4631" s="548" t="s">
        <v>13758</v>
      </c>
      <c r="N4631" s="545" t="s">
        <v>13413</v>
      </c>
      <c r="O4631" s="545"/>
      <c r="P4631" s="549">
        <v>14140</v>
      </c>
      <c r="Q4631" s="549">
        <v>1</v>
      </c>
      <c r="R4631" s="549">
        <v>181</v>
      </c>
      <c r="S4631" s="548"/>
      <c r="T4631" s="548"/>
      <c r="U4631" s="99"/>
    </row>
    <row r="4632" spans="1:21" ht="19.5" customHeight="1">
      <c r="A4632" s="545">
        <v>14141</v>
      </c>
      <c r="B4632" s="545" t="s">
        <v>21836</v>
      </c>
      <c r="C4632" s="545" t="s">
        <v>216</v>
      </c>
      <c r="D4632" s="546"/>
      <c r="E4632" s="171" t="str">
        <f t="shared" si="72"/>
        <v>1900</v>
      </c>
      <c r="F4632" s="547">
        <v>0</v>
      </c>
      <c r="G4632" s="548">
        <v>0</v>
      </c>
      <c r="H4632" s="547">
        <v>0</v>
      </c>
      <c r="I4632" s="545" t="s">
        <v>21785</v>
      </c>
      <c r="J4632" s="545"/>
      <c r="K4632" s="545"/>
      <c r="L4632" s="545"/>
      <c r="M4632" s="548" t="s">
        <v>13758</v>
      </c>
      <c r="N4632" s="545" t="s">
        <v>13413</v>
      </c>
      <c r="O4632" s="545"/>
      <c r="P4632" s="549">
        <v>14141</v>
      </c>
      <c r="Q4632" s="549">
        <v>1</v>
      </c>
      <c r="R4632" s="549">
        <v>181</v>
      </c>
      <c r="S4632" s="548"/>
      <c r="T4632" s="548"/>
      <c r="U4632" s="99"/>
    </row>
    <row r="4633" spans="1:21" ht="19.5" customHeight="1">
      <c r="A4633" s="545">
        <v>14142</v>
      </c>
      <c r="B4633" s="545" t="s">
        <v>21837</v>
      </c>
      <c r="C4633" s="545" t="s">
        <v>216</v>
      </c>
      <c r="D4633" s="546"/>
      <c r="E4633" s="171" t="str">
        <f t="shared" si="72"/>
        <v>1900</v>
      </c>
      <c r="F4633" s="547">
        <v>0</v>
      </c>
      <c r="G4633" s="548">
        <v>0</v>
      </c>
      <c r="H4633" s="547">
        <v>0</v>
      </c>
      <c r="I4633" s="545" t="s">
        <v>21785</v>
      </c>
      <c r="J4633" s="545"/>
      <c r="K4633" s="545"/>
      <c r="L4633" s="545"/>
      <c r="M4633" s="548" t="s">
        <v>13758</v>
      </c>
      <c r="N4633" s="545" t="s">
        <v>13413</v>
      </c>
      <c r="O4633" s="545"/>
      <c r="P4633" s="549">
        <v>14142</v>
      </c>
      <c r="Q4633" s="549">
        <v>1</v>
      </c>
      <c r="R4633" s="549">
        <v>181</v>
      </c>
      <c r="S4633" s="548"/>
      <c r="T4633" s="548"/>
      <c r="U4633" s="99"/>
    </row>
    <row r="4634" spans="1:21" ht="19.5" customHeight="1">
      <c r="A4634" s="545">
        <v>14143</v>
      </c>
      <c r="B4634" s="545" t="s">
        <v>21838</v>
      </c>
      <c r="C4634" s="545" t="s">
        <v>216</v>
      </c>
      <c r="D4634" s="546"/>
      <c r="E4634" s="171" t="str">
        <f t="shared" si="72"/>
        <v>1900</v>
      </c>
      <c r="F4634" s="547">
        <v>0</v>
      </c>
      <c r="G4634" s="548">
        <v>0</v>
      </c>
      <c r="H4634" s="547">
        <v>0</v>
      </c>
      <c r="I4634" s="545" t="s">
        <v>21785</v>
      </c>
      <c r="J4634" s="545"/>
      <c r="K4634" s="545"/>
      <c r="L4634" s="545"/>
      <c r="M4634" s="548" t="s">
        <v>13758</v>
      </c>
      <c r="N4634" s="545" t="s">
        <v>13413</v>
      </c>
      <c r="O4634" s="545"/>
      <c r="P4634" s="549">
        <v>14143</v>
      </c>
      <c r="Q4634" s="549">
        <v>1</v>
      </c>
      <c r="R4634" s="549">
        <v>181</v>
      </c>
      <c r="S4634" s="548"/>
      <c r="T4634" s="548"/>
      <c r="U4634" s="99"/>
    </row>
    <row r="4635" spans="1:21" ht="19.5" customHeight="1">
      <c r="A4635" s="545">
        <v>14144</v>
      </c>
      <c r="B4635" s="545" t="s">
        <v>21839</v>
      </c>
      <c r="C4635" s="545" t="s">
        <v>216</v>
      </c>
      <c r="D4635" s="546"/>
      <c r="E4635" s="171" t="str">
        <f t="shared" si="72"/>
        <v>1900</v>
      </c>
      <c r="F4635" s="547">
        <v>0</v>
      </c>
      <c r="G4635" s="548">
        <v>0</v>
      </c>
      <c r="H4635" s="547">
        <v>0</v>
      </c>
      <c r="I4635" s="545" t="s">
        <v>21785</v>
      </c>
      <c r="J4635" s="545"/>
      <c r="K4635" s="545"/>
      <c r="L4635" s="545"/>
      <c r="M4635" s="548" t="s">
        <v>13758</v>
      </c>
      <c r="N4635" s="545" t="s">
        <v>13413</v>
      </c>
      <c r="O4635" s="545"/>
      <c r="P4635" s="549">
        <v>14144</v>
      </c>
      <c r="Q4635" s="549">
        <v>1</v>
      </c>
      <c r="R4635" s="549">
        <v>181</v>
      </c>
      <c r="S4635" s="548"/>
      <c r="T4635" s="548"/>
      <c r="U4635" s="99"/>
    </row>
    <row r="4636" spans="1:21" ht="19.5" customHeight="1">
      <c r="A4636" s="545">
        <v>14145</v>
      </c>
      <c r="B4636" s="545" t="s">
        <v>21840</v>
      </c>
      <c r="C4636" s="545" t="s">
        <v>216</v>
      </c>
      <c r="D4636" s="546"/>
      <c r="E4636" s="171" t="str">
        <f t="shared" si="72"/>
        <v>1900</v>
      </c>
      <c r="F4636" s="547">
        <v>0</v>
      </c>
      <c r="G4636" s="548">
        <v>0</v>
      </c>
      <c r="H4636" s="547">
        <v>0</v>
      </c>
      <c r="I4636" s="545" t="s">
        <v>21785</v>
      </c>
      <c r="J4636" s="545"/>
      <c r="K4636" s="545"/>
      <c r="L4636" s="545"/>
      <c r="M4636" s="548" t="s">
        <v>13758</v>
      </c>
      <c r="N4636" s="545" t="s">
        <v>13413</v>
      </c>
      <c r="O4636" s="545"/>
      <c r="P4636" s="549">
        <v>14145</v>
      </c>
      <c r="Q4636" s="549">
        <v>1</v>
      </c>
      <c r="R4636" s="549">
        <v>181</v>
      </c>
      <c r="S4636" s="548"/>
      <c r="T4636" s="548"/>
      <c r="U4636" s="99"/>
    </row>
    <row r="4637" spans="1:21" ht="19.5" customHeight="1">
      <c r="A4637" s="545">
        <v>14146</v>
      </c>
      <c r="B4637" s="545" t="s">
        <v>21841</v>
      </c>
      <c r="C4637" s="545" t="s">
        <v>216</v>
      </c>
      <c r="D4637" s="546"/>
      <c r="E4637" s="171" t="str">
        <f t="shared" si="72"/>
        <v>1900</v>
      </c>
      <c r="F4637" s="547">
        <v>0</v>
      </c>
      <c r="G4637" s="548">
        <v>0</v>
      </c>
      <c r="H4637" s="547">
        <v>0</v>
      </c>
      <c r="I4637" s="545" t="s">
        <v>21785</v>
      </c>
      <c r="J4637" s="545"/>
      <c r="K4637" s="545"/>
      <c r="L4637" s="545"/>
      <c r="M4637" s="548" t="s">
        <v>13758</v>
      </c>
      <c r="N4637" s="545" t="s">
        <v>13413</v>
      </c>
      <c r="O4637" s="545"/>
      <c r="P4637" s="549">
        <v>14146</v>
      </c>
      <c r="Q4637" s="549">
        <v>1</v>
      </c>
      <c r="R4637" s="549">
        <v>181</v>
      </c>
      <c r="S4637" s="548"/>
      <c r="T4637" s="548"/>
      <c r="U4637" s="99"/>
    </row>
    <row r="4638" spans="1:21" ht="19.5" customHeight="1">
      <c r="A4638" s="545">
        <v>14147</v>
      </c>
      <c r="B4638" s="545" t="s">
        <v>21842</v>
      </c>
      <c r="C4638" s="545" t="s">
        <v>216</v>
      </c>
      <c r="D4638" s="546"/>
      <c r="E4638" s="171" t="str">
        <f t="shared" si="72"/>
        <v>1900</v>
      </c>
      <c r="F4638" s="547">
        <v>0</v>
      </c>
      <c r="G4638" s="548">
        <v>0</v>
      </c>
      <c r="H4638" s="547">
        <v>0</v>
      </c>
      <c r="I4638" s="545" t="s">
        <v>21785</v>
      </c>
      <c r="J4638" s="545"/>
      <c r="K4638" s="545"/>
      <c r="L4638" s="545"/>
      <c r="M4638" s="548" t="s">
        <v>13758</v>
      </c>
      <c r="N4638" s="545" t="s">
        <v>13413</v>
      </c>
      <c r="O4638" s="545"/>
      <c r="P4638" s="549">
        <v>14147</v>
      </c>
      <c r="Q4638" s="549">
        <v>1</v>
      </c>
      <c r="R4638" s="549">
        <v>181</v>
      </c>
      <c r="S4638" s="548"/>
      <c r="T4638" s="548"/>
      <c r="U4638" s="99"/>
    </row>
    <row r="4639" spans="1:21" ht="19.5" customHeight="1">
      <c r="A4639" s="545">
        <v>14148</v>
      </c>
      <c r="B4639" s="545" t="s">
        <v>21843</v>
      </c>
      <c r="C4639" s="545" t="s">
        <v>216</v>
      </c>
      <c r="D4639" s="546"/>
      <c r="E4639" s="171" t="str">
        <f t="shared" si="72"/>
        <v>1900</v>
      </c>
      <c r="F4639" s="547">
        <v>0</v>
      </c>
      <c r="G4639" s="548">
        <v>0</v>
      </c>
      <c r="H4639" s="547">
        <v>0</v>
      </c>
      <c r="I4639" s="545" t="s">
        <v>21785</v>
      </c>
      <c r="J4639" s="545"/>
      <c r="K4639" s="545"/>
      <c r="L4639" s="545"/>
      <c r="M4639" s="548" t="s">
        <v>13758</v>
      </c>
      <c r="N4639" s="545" t="s">
        <v>13413</v>
      </c>
      <c r="O4639" s="545"/>
      <c r="P4639" s="549">
        <v>14148</v>
      </c>
      <c r="Q4639" s="549">
        <v>1</v>
      </c>
      <c r="R4639" s="549">
        <v>181</v>
      </c>
      <c r="S4639" s="548"/>
      <c r="T4639" s="548"/>
      <c r="U4639" s="99"/>
    </row>
    <row r="4640" spans="1:21" ht="19.5" customHeight="1">
      <c r="A4640" s="545">
        <v>14149</v>
      </c>
      <c r="B4640" s="545" t="s">
        <v>21844</v>
      </c>
      <c r="C4640" s="545" t="s">
        <v>216</v>
      </c>
      <c r="D4640" s="546"/>
      <c r="E4640" s="171" t="str">
        <f t="shared" si="72"/>
        <v>1900</v>
      </c>
      <c r="F4640" s="547">
        <v>0</v>
      </c>
      <c r="G4640" s="548">
        <v>0</v>
      </c>
      <c r="H4640" s="547">
        <v>0</v>
      </c>
      <c r="I4640" s="545" t="s">
        <v>21785</v>
      </c>
      <c r="J4640" s="545"/>
      <c r="K4640" s="545"/>
      <c r="L4640" s="545"/>
      <c r="M4640" s="548" t="s">
        <v>13758</v>
      </c>
      <c r="N4640" s="545" t="s">
        <v>13413</v>
      </c>
      <c r="O4640" s="545"/>
      <c r="P4640" s="549">
        <v>14149</v>
      </c>
      <c r="Q4640" s="549">
        <v>1</v>
      </c>
      <c r="R4640" s="549">
        <v>181</v>
      </c>
      <c r="S4640" s="548"/>
      <c r="T4640" s="548"/>
      <c r="U4640" s="99"/>
    </row>
    <row r="4641" spans="1:21" ht="19.5" customHeight="1">
      <c r="A4641" s="545">
        <v>14150</v>
      </c>
      <c r="B4641" s="545" t="s">
        <v>21845</v>
      </c>
      <c r="C4641" s="545" t="s">
        <v>216</v>
      </c>
      <c r="D4641" s="546"/>
      <c r="E4641" s="171" t="str">
        <f t="shared" si="72"/>
        <v>1900</v>
      </c>
      <c r="F4641" s="547">
        <v>0</v>
      </c>
      <c r="G4641" s="548">
        <v>0</v>
      </c>
      <c r="H4641" s="547">
        <v>0</v>
      </c>
      <c r="I4641" s="545" t="s">
        <v>21785</v>
      </c>
      <c r="J4641" s="545"/>
      <c r="K4641" s="545"/>
      <c r="L4641" s="545"/>
      <c r="M4641" s="548" t="s">
        <v>13758</v>
      </c>
      <c r="N4641" s="545" t="s">
        <v>13413</v>
      </c>
      <c r="O4641" s="545"/>
      <c r="P4641" s="549">
        <v>14150</v>
      </c>
      <c r="Q4641" s="549">
        <v>1</v>
      </c>
      <c r="R4641" s="549">
        <v>181</v>
      </c>
      <c r="S4641" s="548"/>
      <c r="T4641" s="548"/>
      <c r="U4641" s="99"/>
    </row>
    <row r="4642" spans="1:21" ht="19.5" customHeight="1">
      <c r="A4642" s="545">
        <v>14151</v>
      </c>
      <c r="B4642" s="545" t="s">
        <v>21846</v>
      </c>
      <c r="C4642" s="545" t="s">
        <v>216</v>
      </c>
      <c r="D4642" s="546"/>
      <c r="E4642" s="171" t="str">
        <f t="shared" si="72"/>
        <v>1900</v>
      </c>
      <c r="F4642" s="547">
        <v>0</v>
      </c>
      <c r="G4642" s="548">
        <v>0</v>
      </c>
      <c r="H4642" s="547">
        <v>0</v>
      </c>
      <c r="I4642" s="545" t="s">
        <v>21785</v>
      </c>
      <c r="J4642" s="545"/>
      <c r="K4642" s="545"/>
      <c r="L4642" s="545"/>
      <c r="M4642" s="548" t="s">
        <v>13758</v>
      </c>
      <c r="N4642" s="545" t="s">
        <v>13413</v>
      </c>
      <c r="O4642" s="545"/>
      <c r="P4642" s="549">
        <v>14151</v>
      </c>
      <c r="Q4642" s="549">
        <v>1</v>
      </c>
      <c r="R4642" s="549">
        <v>181</v>
      </c>
      <c r="S4642" s="548"/>
      <c r="T4642" s="548"/>
      <c r="U4642" s="99"/>
    </row>
    <row r="4643" spans="1:21" ht="19.5" customHeight="1">
      <c r="A4643" s="545">
        <v>14152</v>
      </c>
      <c r="B4643" s="545" t="s">
        <v>21847</v>
      </c>
      <c r="C4643" s="545" t="s">
        <v>216</v>
      </c>
      <c r="D4643" s="546"/>
      <c r="E4643" s="171" t="str">
        <f t="shared" si="72"/>
        <v>1900</v>
      </c>
      <c r="F4643" s="547">
        <v>0</v>
      </c>
      <c r="G4643" s="548">
        <v>0</v>
      </c>
      <c r="H4643" s="547">
        <v>0</v>
      </c>
      <c r="I4643" s="545" t="s">
        <v>21785</v>
      </c>
      <c r="J4643" s="545"/>
      <c r="K4643" s="545"/>
      <c r="L4643" s="545"/>
      <c r="M4643" s="548" t="s">
        <v>13758</v>
      </c>
      <c r="N4643" s="545" t="s">
        <v>13413</v>
      </c>
      <c r="O4643" s="545"/>
      <c r="P4643" s="549">
        <v>14152</v>
      </c>
      <c r="Q4643" s="549">
        <v>1</v>
      </c>
      <c r="R4643" s="549">
        <v>181</v>
      </c>
      <c r="S4643" s="548"/>
      <c r="T4643" s="548"/>
      <c r="U4643" s="99"/>
    </row>
    <row r="4644" spans="1:21" ht="19.5" customHeight="1">
      <c r="A4644" s="545">
        <v>14153</v>
      </c>
      <c r="B4644" s="545" t="s">
        <v>21848</v>
      </c>
      <c r="C4644" s="545" t="s">
        <v>216</v>
      </c>
      <c r="D4644" s="546"/>
      <c r="E4644" s="171" t="str">
        <f t="shared" si="72"/>
        <v>1900</v>
      </c>
      <c r="F4644" s="547">
        <v>0</v>
      </c>
      <c r="G4644" s="548">
        <v>0</v>
      </c>
      <c r="H4644" s="547">
        <v>0</v>
      </c>
      <c r="I4644" s="545" t="s">
        <v>21785</v>
      </c>
      <c r="J4644" s="545"/>
      <c r="K4644" s="545"/>
      <c r="L4644" s="545"/>
      <c r="M4644" s="548" t="s">
        <v>13758</v>
      </c>
      <c r="N4644" s="545" t="s">
        <v>13413</v>
      </c>
      <c r="O4644" s="545"/>
      <c r="P4644" s="549">
        <v>14153</v>
      </c>
      <c r="Q4644" s="549">
        <v>1</v>
      </c>
      <c r="R4644" s="549">
        <v>181</v>
      </c>
      <c r="S4644" s="548"/>
      <c r="T4644" s="548"/>
      <c r="U4644" s="99"/>
    </row>
    <row r="4645" spans="1:21" ht="19.5" customHeight="1">
      <c r="A4645" s="545">
        <v>14154</v>
      </c>
      <c r="B4645" s="545" t="s">
        <v>21849</v>
      </c>
      <c r="C4645" s="545" t="s">
        <v>216</v>
      </c>
      <c r="D4645" s="546"/>
      <c r="E4645" s="171" t="str">
        <f t="shared" si="72"/>
        <v>1900</v>
      </c>
      <c r="F4645" s="547">
        <v>0</v>
      </c>
      <c r="G4645" s="548">
        <v>0</v>
      </c>
      <c r="H4645" s="547">
        <v>0</v>
      </c>
      <c r="I4645" s="545" t="s">
        <v>21785</v>
      </c>
      <c r="J4645" s="545"/>
      <c r="K4645" s="545"/>
      <c r="L4645" s="545"/>
      <c r="M4645" s="548" t="s">
        <v>13758</v>
      </c>
      <c r="N4645" s="545" t="s">
        <v>13413</v>
      </c>
      <c r="O4645" s="545"/>
      <c r="P4645" s="549">
        <v>14154</v>
      </c>
      <c r="Q4645" s="549">
        <v>1</v>
      </c>
      <c r="R4645" s="549">
        <v>181</v>
      </c>
      <c r="S4645" s="548"/>
      <c r="T4645" s="548"/>
      <c r="U4645" s="99"/>
    </row>
    <row r="4646" spans="1:21" ht="19.5" customHeight="1">
      <c r="A4646" s="545">
        <v>14155</v>
      </c>
      <c r="B4646" s="545" t="s">
        <v>21850</v>
      </c>
      <c r="C4646" s="545" t="s">
        <v>216</v>
      </c>
      <c r="D4646" s="546"/>
      <c r="E4646" s="171" t="str">
        <f t="shared" si="72"/>
        <v>1900</v>
      </c>
      <c r="F4646" s="547">
        <v>0</v>
      </c>
      <c r="G4646" s="548">
        <v>0</v>
      </c>
      <c r="H4646" s="547">
        <v>0</v>
      </c>
      <c r="I4646" s="545" t="s">
        <v>21785</v>
      </c>
      <c r="J4646" s="545"/>
      <c r="K4646" s="545"/>
      <c r="L4646" s="545"/>
      <c r="M4646" s="548" t="s">
        <v>13758</v>
      </c>
      <c r="N4646" s="545" t="s">
        <v>13413</v>
      </c>
      <c r="O4646" s="545"/>
      <c r="P4646" s="549">
        <v>14155</v>
      </c>
      <c r="Q4646" s="549">
        <v>1</v>
      </c>
      <c r="R4646" s="549">
        <v>181</v>
      </c>
      <c r="S4646" s="548"/>
      <c r="T4646" s="548"/>
      <c r="U4646" s="99"/>
    </row>
    <row r="4647" spans="1:21" ht="19.5" customHeight="1">
      <c r="A4647" s="545">
        <v>14156</v>
      </c>
      <c r="B4647" s="545" t="s">
        <v>21851</v>
      </c>
      <c r="C4647" s="545" t="s">
        <v>216</v>
      </c>
      <c r="D4647" s="546"/>
      <c r="E4647" s="171" t="str">
        <f t="shared" si="72"/>
        <v>1900</v>
      </c>
      <c r="F4647" s="547">
        <v>0</v>
      </c>
      <c r="G4647" s="548">
        <v>0</v>
      </c>
      <c r="H4647" s="547">
        <v>0</v>
      </c>
      <c r="I4647" s="545" t="s">
        <v>21785</v>
      </c>
      <c r="J4647" s="545"/>
      <c r="K4647" s="545"/>
      <c r="L4647" s="545"/>
      <c r="M4647" s="548" t="s">
        <v>13758</v>
      </c>
      <c r="N4647" s="545" t="s">
        <v>13413</v>
      </c>
      <c r="O4647" s="545"/>
      <c r="P4647" s="549">
        <v>14156</v>
      </c>
      <c r="Q4647" s="549">
        <v>1</v>
      </c>
      <c r="R4647" s="549">
        <v>181</v>
      </c>
      <c r="S4647" s="548"/>
      <c r="T4647" s="548"/>
      <c r="U4647" s="99"/>
    </row>
    <row r="4648" spans="1:21" ht="19.5" customHeight="1">
      <c r="A4648" s="545">
        <v>14157</v>
      </c>
      <c r="B4648" s="545" t="s">
        <v>21852</v>
      </c>
      <c r="C4648" s="545" t="s">
        <v>216</v>
      </c>
      <c r="D4648" s="546"/>
      <c r="E4648" s="171" t="str">
        <f t="shared" si="72"/>
        <v>1900</v>
      </c>
      <c r="F4648" s="547">
        <v>0</v>
      </c>
      <c r="G4648" s="548">
        <v>0</v>
      </c>
      <c r="H4648" s="547">
        <v>0</v>
      </c>
      <c r="I4648" s="545" t="s">
        <v>21785</v>
      </c>
      <c r="J4648" s="545"/>
      <c r="K4648" s="545"/>
      <c r="L4648" s="545"/>
      <c r="M4648" s="548" t="s">
        <v>13758</v>
      </c>
      <c r="N4648" s="545" t="s">
        <v>13413</v>
      </c>
      <c r="O4648" s="545"/>
      <c r="P4648" s="549">
        <v>14157</v>
      </c>
      <c r="Q4648" s="549">
        <v>1</v>
      </c>
      <c r="R4648" s="549">
        <v>181</v>
      </c>
      <c r="S4648" s="548"/>
      <c r="T4648" s="548"/>
      <c r="U4648" s="99"/>
    </row>
    <row r="4649" spans="1:21" ht="19.5" customHeight="1">
      <c r="A4649" s="545">
        <v>14158</v>
      </c>
      <c r="B4649" s="545" t="s">
        <v>21837</v>
      </c>
      <c r="C4649" s="545" t="s">
        <v>216</v>
      </c>
      <c r="D4649" s="546"/>
      <c r="E4649" s="171" t="str">
        <f t="shared" si="72"/>
        <v>1900</v>
      </c>
      <c r="F4649" s="547">
        <v>0</v>
      </c>
      <c r="G4649" s="548">
        <v>0</v>
      </c>
      <c r="H4649" s="547">
        <v>0</v>
      </c>
      <c r="I4649" s="545" t="s">
        <v>21785</v>
      </c>
      <c r="J4649" s="545"/>
      <c r="K4649" s="545"/>
      <c r="L4649" s="545"/>
      <c r="M4649" s="548" t="s">
        <v>13758</v>
      </c>
      <c r="N4649" s="545" t="s">
        <v>13413</v>
      </c>
      <c r="O4649" s="545"/>
      <c r="P4649" s="549">
        <v>14158</v>
      </c>
      <c r="Q4649" s="549">
        <v>1</v>
      </c>
      <c r="R4649" s="549">
        <v>181</v>
      </c>
      <c r="S4649" s="548"/>
      <c r="T4649" s="548"/>
      <c r="U4649" s="99"/>
    </row>
    <row r="4650" spans="1:21" ht="19.5" customHeight="1">
      <c r="A4650" s="545">
        <v>14159</v>
      </c>
      <c r="B4650" s="545" t="s">
        <v>21853</v>
      </c>
      <c r="C4650" s="545" t="s">
        <v>216</v>
      </c>
      <c r="D4650" s="546"/>
      <c r="E4650" s="171" t="str">
        <f t="shared" si="72"/>
        <v>1900</v>
      </c>
      <c r="F4650" s="547">
        <v>0</v>
      </c>
      <c r="G4650" s="548">
        <v>0</v>
      </c>
      <c r="H4650" s="547">
        <v>0</v>
      </c>
      <c r="I4650" s="545" t="s">
        <v>21785</v>
      </c>
      <c r="J4650" s="545"/>
      <c r="K4650" s="545"/>
      <c r="L4650" s="545"/>
      <c r="M4650" s="548" t="s">
        <v>13758</v>
      </c>
      <c r="N4650" s="545" t="s">
        <v>13413</v>
      </c>
      <c r="O4650" s="545"/>
      <c r="P4650" s="549">
        <v>14159</v>
      </c>
      <c r="Q4650" s="549">
        <v>1</v>
      </c>
      <c r="R4650" s="549">
        <v>181</v>
      </c>
      <c r="S4650" s="548"/>
      <c r="T4650" s="548"/>
      <c r="U4650" s="99"/>
    </row>
    <row r="4651" spans="1:21" ht="19.5" customHeight="1">
      <c r="A4651" s="545">
        <v>14160</v>
      </c>
      <c r="B4651" s="545" t="s">
        <v>21854</v>
      </c>
      <c r="C4651" s="545" t="s">
        <v>216</v>
      </c>
      <c r="D4651" s="546"/>
      <c r="E4651" s="171" t="str">
        <f t="shared" si="72"/>
        <v>1900</v>
      </c>
      <c r="F4651" s="547">
        <v>0</v>
      </c>
      <c r="G4651" s="548">
        <v>0</v>
      </c>
      <c r="H4651" s="547">
        <v>0</v>
      </c>
      <c r="I4651" s="545" t="s">
        <v>21785</v>
      </c>
      <c r="J4651" s="545"/>
      <c r="K4651" s="545"/>
      <c r="L4651" s="545"/>
      <c r="M4651" s="548" t="s">
        <v>13758</v>
      </c>
      <c r="N4651" s="545" t="s">
        <v>13413</v>
      </c>
      <c r="O4651" s="545"/>
      <c r="P4651" s="549">
        <v>14160</v>
      </c>
      <c r="Q4651" s="549">
        <v>1</v>
      </c>
      <c r="R4651" s="549">
        <v>181</v>
      </c>
      <c r="S4651" s="548"/>
      <c r="T4651" s="548"/>
      <c r="U4651" s="99"/>
    </row>
    <row r="4652" spans="1:21" ht="19.5" customHeight="1">
      <c r="A4652" s="545">
        <v>14161</v>
      </c>
      <c r="B4652" s="545" t="s">
        <v>21855</v>
      </c>
      <c r="C4652" s="545" t="s">
        <v>216</v>
      </c>
      <c r="D4652" s="546"/>
      <c r="E4652" s="171" t="str">
        <f t="shared" si="72"/>
        <v>1900</v>
      </c>
      <c r="F4652" s="547">
        <v>0</v>
      </c>
      <c r="G4652" s="548">
        <v>0</v>
      </c>
      <c r="H4652" s="547">
        <v>0</v>
      </c>
      <c r="I4652" s="545" t="s">
        <v>21785</v>
      </c>
      <c r="J4652" s="545"/>
      <c r="K4652" s="545"/>
      <c r="L4652" s="545"/>
      <c r="M4652" s="548" t="s">
        <v>13758</v>
      </c>
      <c r="N4652" s="545" t="s">
        <v>13413</v>
      </c>
      <c r="O4652" s="545"/>
      <c r="P4652" s="549">
        <v>14161</v>
      </c>
      <c r="Q4652" s="549">
        <v>1</v>
      </c>
      <c r="R4652" s="549">
        <v>181</v>
      </c>
      <c r="S4652" s="548"/>
      <c r="T4652" s="548"/>
      <c r="U4652" s="99"/>
    </row>
    <row r="4653" spans="1:21" ht="19.5" customHeight="1">
      <c r="A4653" s="545">
        <v>14162</v>
      </c>
      <c r="B4653" s="545" t="s">
        <v>21856</v>
      </c>
      <c r="C4653" s="545" t="s">
        <v>216</v>
      </c>
      <c r="D4653" s="546"/>
      <c r="E4653" s="171" t="str">
        <f t="shared" si="72"/>
        <v>1900</v>
      </c>
      <c r="F4653" s="547">
        <v>0</v>
      </c>
      <c r="G4653" s="548">
        <v>0</v>
      </c>
      <c r="H4653" s="547">
        <v>0</v>
      </c>
      <c r="I4653" s="545" t="s">
        <v>21785</v>
      </c>
      <c r="J4653" s="545"/>
      <c r="K4653" s="545"/>
      <c r="L4653" s="545"/>
      <c r="M4653" s="548" t="s">
        <v>13758</v>
      </c>
      <c r="N4653" s="545" t="s">
        <v>13413</v>
      </c>
      <c r="O4653" s="545"/>
      <c r="P4653" s="549">
        <v>14162</v>
      </c>
      <c r="Q4653" s="549">
        <v>1</v>
      </c>
      <c r="R4653" s="549">
        <v>181</v>
      </c>
      <c r="S4653" s="548"/>
      <c r="T4653" s="548"/>
      <c r="U4653" s="99"/>
    </row>
    <row r="4654" spans="1:21" ht="19.5" customHeight="1">
      <c r="A4654" s="545">
        <v>14163</v>
      </c>
      <c r="B4654" s="545" t="s">
        <v>21857</v>
      </c>
      <c r="C4654" s="545" t="s">
        <v>216</v>
      </c>
      <c r="D4654" s="546"/>
      <c r="E4654" s="171" t="str">
        <f t="shared" si="72"/>
        <v>1900</v>
      </c>
      <c r="F4654" s="547">
        <v>0</v>
      </c>
      <c r="G4654" s="548">
        <v>0</v>
      </c>
      <c r="H4654" s="547">
        <v>0</v>
      </c>
      <c r="I4654" s="545" t="s">
        <v>21785</v>
      </c>
      <c r="J4654" s="545"/>
      <c r="K4654" s="545"/>
      <c r="L4654" s="545"/>
      <c r="M4654" s="548" t="s">
        <v>13758</v>
      </c>
      <c r="N4654" s="545" t="s">
        <v>13413</v>
      </c>
      <c r="O4654" s="545"/>
      <c r="P4654" s="549">
        <v>14163</v>
      </c>
      <c r="Q4654" s="549">
        <v>1</v>
      </c>
      <c r="R4654" s="549">
        <v>181</v>
      </c>
      <c r="S4654" s="548"/>
      <c r="T4654" s="548"/>
      <c r="U4654" s="99"/>
    </row>
    <row r="4655" spans="1:21" ht="19.5" customHeight="1">
      <c r="A4655" s="545">
        <v>14164</v>
      </c>
      <c r="B4655" s="545" t="s">
        <v>21858</v>
      </c>
      <c r="C4655" s="545" t="s">
        <v>216</v>
      </c>
      <c r="D4655" s="546"/>
      <c r="E4655" s="171" t="str">
        <f t="shared" si="72"/>
        <v>1900</v>
      </c>
      <c r="F4655" s="547">
        <v>0</v>
      </c>
      <c r="G4655" s="548">
        <v>0</v>
      </c>
      <c r="H4655" s="547">
        <v>0</v>
      </c>
      <c r="I4655" s="545" t="s">
        <v>21785</v>
      </c>
      <c r="J4655" s="545"/>
      <c r="K4655" s="545"/>
      <c r="L4655" s="545"/>
      <c r="M4655" s="548" t="s">
        <v>13758</v>
      </c>
      <c r="N4655" s="545" t="s">
        <v>13413</v>
      </c>
      <c r="O4655" s="545"/>
      <c r="P4655" s="549">
        <v>14164</v>
      </c>
      <c r="Q4655" s="549">
        <v>1</v>
      </c>
      <c r="R4655" s="549">
        <v>181</v>
      </c>
      <c r="S4655" s="548"/>
      <c r="T4655" s="548"/>
      <c r="U4655" s="99"/>
    </row>
    <row r="4656" spans="1:21" ht="19.5" customHeight="1">
      <c r="A4656" s="545">
        <v>14165</v>
      </c>
      <c r="B4656" s="545" t="s">
        <v>21859</v>
      </c>
      <c r="C4656" s="545" t="s">
        <v>216</v>
      </c>
      <c r="D4656" s="546"/>
      <c r="E4656" s="171" t="str">
        <f t="shared" si="72"/>
        <v>1900</v>
      </c>
      <c r="F4656" s="547">
        <v>0</v>
      </c>
      <c r="G4656" s="548">
        <v>0</v>
      </c>
      <c r="H4656" s="547">
        <v>0</v>
      </c>
      <c r="I4656" s="545" t="s">
        <v>21785</v>
      </c>
      <c r="J4656" s="545"/>
      <c r="K4656" s="545"/>
      <c r="L4656" s="545"/>
      <c r="M4656" s="548" t="s">
        <v>13758</v>
      </c>
      <c r="N4656" s="545" t="s">
        <v>13413</v>
      </c>
      <c r="O4656" s="545"/>
      <c r="P4656" s="549">
        <v>14165</v>
      </c>
      <c r="Q4656" s="549">
        <v>1</v>
      </c>
      <c r="R4656" s="549">
        <v>181</v>
      </c>
      <c r="S4656" s="548"/>
      <c r="T4656" s="548"/>
      <c r="U4656" s="99"/>
    </row>
    <row r="4657" spans="1:21" ht="19.5" customHeight="1">
      <c r="A4657" s="545">
        <v>14166</v>
      </c>
      <c r="B4657" s="545" t="s">
        <v>21860</v>
      </c>
      <c r="C4657" s="545" t="s">
        <v>216</v>
      </c>
      <c r="D4657" s="546"/>
      <c r="E4657" s="171" t="str">
        <f t="shared" si="72"/>
        <v>1900</v>
      </c>
      <c r="F4657" s="547">
        <v>0</v>
      </c>
      <c r="G4657" s="548">
        <v>0</v>
      </c>
      <c r="H4657" s="547">
        <v>0</v>
      </c>
      <c r="I4657" s="545" t="s">
        <v>21785</v>
      </c>
      <c r="J4657" s="545"/>
      <c r="K4657" s="545"/>
      <c r="L4657" s="545"/>
      <c r="M4657" s="548" t="s">
        <v>13758</v>
      </c>
      <c r="N4657" s="545" t="s">
        <v>13413</v>
      </c>
      <c r="O4657" s="545"/>
      <c r="P4657" s="549">
        <v>14166</v>
      </c>
      <c r="Q4657" s="549">
        <v>1</v>
      </c>
      <c r="R4657" s="549">
        <v>181</v>
      </c>
      <c r="S4657" s="548"/>
      <c r="T4657" s="548"/>
      <c r="U4657" s="99"/>
    </row>
    <row r="4658" spans="1:21" ht="19.5" customHeight="1">
      <c r="A4658" s="545">
        <v>14167</v>
      </c>
      <c r="B4658" s="545" t="s">
        <v>21859</v>
      </c>
      <c r="C4658" s="545" t="s">
        <v>216</v>
      </c>
      <c r="D4658" s="546"/>
      <c r="E4658" s="171" t="str">
        <f t="shared" si="72"/>
        <v>1900</v>
      </c>
      <c r="F4658" s="547">
        <v>0</v>
      </c>
      <c r="G4658" s="548">
        <v>0</v>
      </c>
      <c r="H4658" s="547">
        <v>0</v>
      </c>
      <c r="I4658" s="545" t="s">
        <v>21785</v>
      </c>
      <c r="J4658" s="545"/>
      <c r="K4658" s="545"/>
      <c r="L4658" s="545"/>
      <c r="M4658" s="548" t="s">
        <v>13758</v>
      </c>
      <c r="N4658" s="545" t="s">
        <v>13413</v>
      </c>
      <c r="O4658" s="545"/>
      <c r="P4658" s="549">
        <v>14167</v>
      </c>
      <c r="Q4658" s="549">
        <v>1</v>
      </c>
      <c r="R4658" s="549">
        <v>181</v>
      </c>
      <c r="S4658" s="548"/>
      <c r="T4658" s="548"/>
      <c r="U4658" s="99"/>
    </row>
    <row r="4659" spans="1:21" ht="19.5" customHeight="1">
      <c r="A4659" s="545">
        <v>14168</v>
      </c>
      <c r="B4659" s="545" t="s">
        <v>21860</v>
      </c>
      <c r="C4659" s="545" t="s">
        <v>216</v>
      </c>
      <c r="D4659" s="546"/>
      <c r="E4659" s="171" t="str">
        <f t="shared" si="72"/>
        <v>1900</v>
      </c>
      <c r="F4659" s="547">
        <v>0</v>
      </c>
      <c r="G4659" s="548">
        <v>0</v>
      </c>
      <c r="H4659" s="547">
        <v>0</v>
      </c>
      <c r="I4659" s="545" t="s">
        <v>21785</v>
      </c>
      <c r="J4659" s="545"/>
      <c r="K4659" s="545"/>
      <c r="L4659" s="545"/>
      <c r="M4659" s="548" t="s">
        <v>13758</v>
      </c>
      <c r="N4659" s="545" t="s">
        <v>13413</v>
      </c>
      <c r="O4659" s="545"/>
      <c r="P4659" s="549">
        <v>14168</v>
      </c>
      <c r="Q4659" s="549">
        <v>1</v>
      </c>
      <c r="R4659" s="549">
        <v>181</v>
      </c>
      <c r="S4659" s="548"/>
      <c r="T4659" s="548"/>
      <c r="U4659" s="99"/>
    </row>
    <row r="4660" spans="1:21" ht="19.5" customHeight="1">
      <c r="A4660" s="545">
        <v>14169</v>
      </c>
      <c r="B4660" s="545" t="s">
        <v>21860</v>
      </c>
      <c r="C4660" s="545" t="s">
        <v>216</v>
      </c>
      <c r="D4660" s="546"/>
      <c r="E4660" s="171" t="str">
        <f t="shared" si="72"/>
        <v>1900</v>
      </c>
      <c r="F4660" s="547">
        <v>0</v>
      </c>
      <c r="G4660" s="548">
        <v>0</v>
      </c>
      <c r="H4660" s="547">
        <v>0</v>
      </c>
      <c r="I4660" s="545" t="s">
        <v>21785</v>
      </c>
      <c r="J4660" s="545"/>
      <c r="K4660" s="545"/>
      <c r="L4660" s="545"/>
      <c r="M4660" s="548" t="s">
        <v>13758</v>
      </c>
      <c r="N4660" s="545" t="s">
        <v>13413</v>
      </c>
      <c r="O4660" s="545"/>
      <c r="P4660" s="549">
        <v>14169</v>
      </c>
      <c r="Q4660" s="549">
        <v>1</v>
      </c>
      <c r="R4660" s="549">
        <v>181</v>
      </c>
      <c r="S4660" s="548"/>
      <c r="T4660" s="548"/>
      <c r="U4660" s="99"/>
    </row>
    <row r="4661" spans="1:21" ht="19.5" customHeight="1">
      <c r="A4661" s="545">
        <v>14170</v>
      </c>
      <c r="B4661" s="545" t="s">
        <v>21859</v>
      </c>
      <c r="C4661" s="545" t="s">
        <v>216</v>
      </c>
      <c r="D4661" s="546"/>
      <c r="E4661" s="171" t="str">
        <f t="shared" si="72"/>
        <v>1900</v>
      </c>
      <c r="F4661" s="547">
        <v>0</v>
      </c>
      <c r="G4661" s="548">
        <v>0</v>
      </c>
      <c r="H4661" s="547">
        <v>0</v>
      </c>
      <c r="I4661" s="545" t="s">
        <v>21785</v>
      </c>
      <c r="J4661" s="545"/>
      <c r="K4661" s="545"/>
      <c r="L4661" s="545"/>
      <c r="M4661" s="548" t="s">
        <v>13758</v>
      </c>
      <c r="N4661" s="545" t="s">
        <v>13413</v>
      </c>
      <c r="O4661" s="545"/>
      <c r="P4661" s="549">
        <v>14170</v>
      </c>
      <c r="Q4661" s="549">
        <v>1</v>
      </c>
      <c r="R4661" s="549">
        <v>181</v>
      </c>
      <c r="S4661" s="548"/>
      <c r="T4661" s="548"/>
      <c r="U4661" s="99"/>
    </row>
    <row r="4662" spans="1:21" ht="19.5" customHeight="1">
      <c r="A4662" s="545">
        <v>14171</v>
      </c>
      <c r="B4662" s="545" t="s">
        <v>21859</v>
      </c>
      <c r="C4662" s="545" t="s">
        <v>216</v>
      </c>
      <c r="D4662" s="546"/>
      <c r="E4662" s="171" t="str">
        <f t="shared" si="72"/>
        <v>1900</v>
      </c>
      <c r="F4662" s="547">
        <v>0</v>
      </c>
      <c r="G4662" s="548">
        <v>0</v>
      </c>
      <c r="H4662" s="547">
        <v>0</v>
      </c>
      <c r="I4662" s="545" t="s">
        <v>21785</v>
      </c>
      <c r="J4662" s="545"/>
      <c r="K4662" s="545"/>
      <c r="L4662" s="545"/>
      <c r="M4662" s="548" t="s">
        <v>13758</v>
      </c>
      <c r="N4662" s="545" t="s">
        <v>13413</v>
      </c>
      <c r="O4662" s="545"/>
      <c r="P4662" s="549">
        <v>14171</v>
      </c>
      <c r="Q4662" s="549">
        <v>1</v>
      </c>
      <c r="R4662" s="549">
        <v>181</v>
      </c>
      <c r="S4662" s="548"/>
      <c r="T4662" s="548"/>
      <c r="U4662" s="99"/>
    </row>
    <row r="4663" spans="1:21" ht="19.5" customHeight="1">
      <c r="A4663" s="545">
        <v>14172</v>
      </c>
      <c r="B4663" s="545" t="s">
        <v>21861</v>
      </c>
      <c r="C4663" s="545" t="s">
        <v>216</v>
      </c>
      <c r="D4663" s="546"/>
      <c r="E4663" s="171" t="str">
        <f t="shared" si="72"/>
        <v>1900</v>
      </c>
      <c r="F4663" s="547">
        <v>0</v>
      </c>
      <c r="G4663" s="548">
        <v>0</v>
      </c>
      <c r="H4663" s="547">
        <v>0</v>
      </c>
      <c r="I4663" s="545" t="s">
        <v>21785</v>
      </c>
      <c r="J4663" s="545"/>
      <c r="K4663" s="545"/>
      <c r="L4663" s="545"/>
      <c r="M4663" s="548" t="s">
        <v>13758</v>
      </c>
      <c r="N4663" s="545" t="s">
        <v>13413</v>
      </c>
      <c r="O4663" s="545"/>
      <c r="P4663" s="549">
        <v>14172</v>
      </c>
      <c r="Q4663" s="549">
        <v>1</v>
      </c>
      <c r="R4663" s="549">
        <v>181</v>
      </c>
      <c r="S4663" s="548"/>
      <c r="T4663" s="548"/>
      <c r="U4663" s="99"/>
    </row>
    <row r="4664" spans="1:21" ht="19.5" customHeight="1">
      <c r="A4664" s="545">
        <v>14173</v>
      </c>
      <c r="B4664" s="545" t="s">
        <v>21862</v>
      </c>
      <c r="C4664" s="545" t="s">
        <v>216</v>
      </c>
      <c r="D4664" s="546"/>
      <c r="E4664" s="171" t="str">
        <f t="shared" si="72"/>
        <v>1900</v>
      </c>
      <c r="F4664" s="547">
        <v>0</v>
      </c>
      <c r="G4664" s="548">
        <v>0</v>
      </c>
      <c r="H4664" s="547">
        <v>0</v>
      </c>
      <c r="I4664" s="545" t="s">
        <v>21785</v>
      </c>
      <c r="J4664" s="545"/>
      <c r="K4664" s="545"/>
      <c r="L4664" s="545"/>
      <c r="M4664" s="548" t="s">
        <v>13758</v>
      </c>
      <c r="N4664" s="545" t="s">
        <v>13413</v>
      </c>
      <c r="O4664" s="545"/>
      <c r="P4664" s="549">
        <v>14173</v>
      </c>
      <c r="Q4664" s="549">
        <v>1</v>
      </c>
      <c r="R4664" s="549">
        <v>181</v>
      </c>
      <c r="S4664" s="548"/>
      <c r="T4664" s="548"/>
      <c r="U4664" s="99"/>
    </row>
    <row r="4665" spans="1:21" ht="19.5" customHeight="1">
      <c r="A4665" s="545">
        <v>14174</v>
      </c>
      <c r="B4665" s="545" t="s">
        <v>21863</v>
      </c>
      <c r="C4665" s="545" t="s">
        <v>216</v>
      </c>
      <c r="D4665" s="546"/>
      <c r="E4665" s="171" t="str">
        <f t="shared" si="72"/>
        <v>1900</v>
      </c>
      <c r="F4665" s="547">
        <v>0</v>
      </c>
      <c r="G4665" s="548">
        <v>0</v>
      </c>
      <c r="H4665" s="547">
        <v>0</v>
      </c>
      <c r="I4665" s="545" t="s">
        <v>21785</v>
      </c>
      <c r="J4665" s="545"/>
      <c r="K4665" s="545"/>
      <c r="L4665" s="545"/>
      <c r="M4665" s="548" t="s">
        <v>13758</v>
      </c>
      <c r="N4665" s="545" t="s">
        <v>13413</v>
      </c>
      <c r="O4665" s="545"/>
      <c r="P4665" s="549">
        <v>14174</v>
      </c>
      <c r="Q4665" s="549">
        <v>1</v>
      </c>
      <c r="R4665" s="549">
        <v>181</v>
      </c>
      <c r="S4665" s="548"/>
      <c r="T4665" s="548"/>
      <c r="U4665" s="99"/>
    </row>
    <row r="4666" spans="1:21" ht="19.5" customHeight="1">
      <c r="A4666" s="545">
        <v>14175</v>
      </c>
      <c r="B4666" s="545" t="s">
        <v>21864</v>
      </c>
      <c r="C4666" s="545" t="s">
        <v>216</v>
      </c>
      <c r="D4666" s="546"/>
      <c r="E4666" s="171" t="str">
        <f t="shared" si="72"/>
        <v>1900</v>
      </c>
      <c r="F4666" s="547">
        <v>0</v>
      </c>
      <c r="G4666" s="548">
        <v>0</v>
      </c>
      <c r="H4666" s="547">
        <v>0</v>
      </c>
      <c r="I4666" s="545" t="s">
        <v>21785</v>
      </c>
      <c r="J4666" s="545"/>
      <c r="K4666" s="545"/>
      <c r="L4666" s="545"/>
      <c r="M4666" s="548" t="s">
        <v>13758</v>
      </c>
      <c r="N4666" s="545" t="s">
        <v>13413</v>
      </c>
      <c r="O4666" s="545"/>
      <c r="P4666" s="549">
        <v>14175</v>
      </c>
      <c r="Q4666" s="549">
        <v>1</v>
      </c>
      <c r="R4666" s="549">
        <v>181</v>
      </c>
      <c r="S4666" s="548"/>
      <c r="T4666" s="548"/>
      <c r="U4666" s="99"/>
    </row>
    <row r="4667" spans="1:21" ht="19.5" customHeight="1">
      <c r="A4667" s="545">
        <v>14176</v>
      </c>
      <c r="B4667" s="545" t="s">
        <v>21865</v>
      </c>
      <c r="C4667" s="545" t="s">
        <v>216</v>
      </c>
      <c r="D4667" s="546"/>
      <c r="E4667" s="171" t="str">
        <f t="shared" si="72"/>
        <v>1900</v>
      </c>
      <c r="F4667" s="547">
        <v>0</v>
      </c>
      <c r="G4667" s="548">
        <v>0</v>
      </c>
      <c r="H4667" s="547">
        <v>0</v>
      </c>
      <c r="I4667" s="545" t="s">
        <v>21785</v>
      </c>
      <c r="J4667" s="545"/>
      <c r="K4667" s="545"/>
      <c r="L4667" s="545"/>
      <c r="M4667" s="548" t="s">
        <v>13758</v>
      </c>
      <c r="N4667" s="545" t="s">
        <v>13413</v>
      </c>
      <c r="O4667" s="545"/>
      <c r="P4667" s="549">
        <v>14176</v>
      </c>
      <c r="Q4667" s="549">
        <v>1</v>
      </c>
      <c r="R4667" s="549">
        <v>181</v>
      </c>
      <c r="S4667" s="548"/>
      <c r="T4667" s="548"/>
      <c r="U4667" s="99"/>
    </row>
    <row r="4668" spans="1:21" ht="19.5" customHeight="1">
      <c r="A4668" s="545">
        <v>14177</v>
      </c>
      <c r="B4668" s="545" t="s">
        <v>21838</v>
      </c>
      <c r="C4668" s="545" t="s">
        <v>216</v>
      </c>
      <c r="D4668" s="546"/>
      <c r="E4668" s="171" t="str">
        <f t="shared" si="72"/>
        <v>1900</v>
      </c>
      <c r="F4668" s="547">
        <v>0</v>
      </c>
      <c r="G4668" s="548">
        <v>0</v>
      </c>
      <c r="H4668" s="547">
        <v>0</v>
      </c>
      <c r="I4668" s="545" t="s">
        <v>21785</v>
      </c>
      <c r="J4668" s="545"/>
      <c r="K4668" s="545"/>
      <c r="L4668" s="545"/>
      <c r="M4668" s="548" t="s">
        <v>13758</v>
      </c>
      <c r="N4668" s="545" t="s">
        <v>13413</v>
      </c>
      <c r="O4668" s="545"/>
      <c r="P4668" s="549">
        <v>14177</v>
      </c>
      <c r="Q4668" s="549">
        <v>1</v>
      </c>
      <c r="R4668" s="549">
        <v>181</v>
      </c>
      <c r="S4668" s="548"/>
      <c r="T4668" s="548"/>
      <c r="U4668" s="99"/>
    </row>
    <row r="4669" spans="1:21" ht="19.5" customHeight="1">
      <c r="A4669" s="545">
        <v>14178</v>
      </c>
      <c r="B4669" s="545" t="s">
        <v>21837</v>
      </c>
      <c r="C4669" s="545" t="s">
        <v>216</v>
      </c>
      <c r="D4669" s="546"/>
      <c r="E4669" s="171" t="str">
        <f t="shared" si="72"/>
        <v>1900</v>
      </c>
      <c r="F4669" s="547">
        <v>0</v>
      </c>
      <c r="G4669" s="548">
        <v>0</v>
      </c>
      <c r="H4669" s="547">
        <v>0</v>
      </c>
      <c r="I4669" s="545" t="s">
        <v>21785</v>
      </c>
      <c r="J4669" s="545"/>
      <c r="K4669" s="545"/>
      <c r="L4669" s="545"/>
      <c r="M4669" s="548" t="s">
        <v>13758</v>
      </c>
      <c r="N4669" s="545" t="s">
        <v>13413</v>
      </c>
      <c r="O4669" s="545"/>
      <c r="P4669" s="549">
        <v>14178</v>
      </c>
      <c r="Q4669" s="549">
        <v>1</v>
      </c>
      <c r="R4669" s="549">
        <v>181</v>
      </c>
      <c r="S4669" s="548"/>
      <c r="T4669" s="548"/>
      <c r="U4669" s="99"/>
    </row>
    <row r="4670" spans="1:21" ht="19.5" customHeight="1">
      <c r="A4670" s="545">
        <v>14179</v>
      </c>
      <c r="B4670" s="545" t="s">
        <v>21866</v>
      </c>
      <c r="C4670" s="545" t="s">
        <v>216</v>
      </c>
      <c r="D4670" s="546"/>
      <c r="E4670" s="171" t="str">
        <f t="shared" si="72"/>
        <v>1900</v>
      </c>
      <c r="F4670" s="547">
        <v>0</v>
      </c>
      <c r="G4670" s="548">
        <v>0</v>
      </c>
      <c r="H4670" s="547">
        <v>0</v>
      </c>
      <c r="I4670" s="545" t="s">
        <v>21785</v>
      </c>
      <c r="J4670" s="545"/>
      <c r="K4670" s="545"/>
      <c r="L4670" s="545"/>
      <c r="M4670" s="548" t="s">
        <v>13758</v>
      </c>
      <c r="N4670" s="545" t="s">
        <v>13413</v>
      </c>
      <c r="O4670" s="545"/>
      <c r="P4670" s="549">
        <v>14179</v>
      </c>
      <c r="Q4670" s="549">
        <v>1</v>
      </c>
      <c r="R4670" s="549">
        <v>181</v>
      </c>
      <c r="S4670" s="548"/>
      <c r="T4670" s="548"/>
      <c r="U4670" s="99"/>
    </row>
    <row r="4671" spans="1:21" ht="19.5" customHeight="1">
      <c r="A4671" s="545">
        <v>14180</v>
      </c>
      <c r="B4671" s="545" t="s">
        <v>21867</v>
      </c>
      <c r="C4671" s="545" t="s">
        <v>216</v>
      </c>
      <c r="D4671" s="546"/>
      <c r="E4671" s="171" t="str">
        <f t="shared" si="72"/>
        <v>1900</v>
      </c>
      <c r="F4671" s="547">
        <v>0</v>
      </c>
      <c r="G4671" s="548">
        <v>0</v>
      </c>
      <c r="H4671" s="547">
        <v>0</v>
      </c>
      <c r="I4671" s="545" t="s">
        <v>21785</v>
      </c>
      <c r="J4671" s="545"/>
      <c r="K4671" s="545"/>
      <c r="L4671" s="545"/>
      <c r="M4671" s="548" t="s">
        <v>13758</v>
      </c>
      <c r="N4671" s="545" t="s">
        <v>13413</v>
      </c>
      <c r="O4671" s="545"/>
      <c r="P4671" s="549">
        <v>14180</v>
      </c>
      <c r="Q4671" s="549">
        <v>1</v>
      </c>
      <c r="R4671" s="549">
        <v>181</v>
      </c>
      <c r="S4671" s="548"/>
      <c r="T4671" s="548"/>
      <c r="U4671" s="99"/>
    </row>
    <row r="4672" spans="1:21" ht="19.5" customHeight="1">
      <c r="A4672" s="545">
        <v>14181</v>
      </c>
      <c r="B4672" s="545" t="s">
        <v>21868</v>
      </c>
      <c r="C4672" s="545" t="s">
        <v>216</v>
      </c>
      <c r="D4672" s="546"/>
      <c r="E4672" s="171" t="str">
        <f t="shared" si="72"/>
        <v>1900</v>
      </c>
      <c r="F4672" s="547">
        <v>0</v>
      </c>
      <c r="G4672" s="548">
        <v>0</v>
      </c>
      <c r="H4672" s="547">
        <v>0</v>
      </c>
      <c r="I4672" s="545" t="s">
        <v>21785</v>
      </c>
      <c r="J4672" s="545"/>
      <c r="K4672" s="545"/>
      <c r="L4672" s="545"/>
      <c r="M4672" s="548" t="s">
        <v>13758</v>
      </c>
      <c r="N4672" s="545" t="s">
        <v>13413</v>
      </c>
      <c r="O4672" s="545"/>
      <c r="P4672" s="549">
        <v>14181</v>
      </c>
      <c r="Q4672" s="549">
        <v>1</v>
      </c>
      <c r="R4672" s="549">
        <v>181</v>
      </c>
      <c r="S4672" s="548"/>
      <c r="T4672" s="548"/>
      <c r="U4672" s="99"/>
    </row>
    <row r="4673" spans="1:21" ht="19.5" customHeight="1">
      <c r="A4673" s="545">
        <v>14182</v>
      </c>
      <c r="B4673" s="545" t="s">
        <v>21825</v>
      </c>
      <c r="C4673" s="545" t="s">
        <v>216</v>
      </c>
      <c r="D4673" s="546"/>
      <c r="E4673" s="171" t="str">
        <f t="shared" si="72"/>
        <v>1900</v>
      </c>
      <c r="F4673" s="547">
        <v>0</v>
      </c>
      <c r="G4673" s="548">
        <v>0</v>
      </c>
      <c r="H4673" s="547">
        <v>0</v>
      </c>
      <c r="I4673" s="545" t="s">
        <v>21785</v>
      </c>
      <c r="J4673" s="545"/>
      <c r="K4673" s="545"/>
      <c r="L4673" s="545"/>
      <c r="M4673" s="548" t="s">
        <v>13758</v>
      </c>
      <c r="N4673" s="545" t="s">
        <v>13413</v>
      </c>
      <c r="O4673" s="545"/>
      <c r="P4673" s="549">
        <v>14182</v>
      </c>
      <c r="Q4673" s="549">
        <v>1</v>
      </c>
      <c r="R4673" s="549">
        <v>181</v>
      </c>
      <c r="S4673" s="548"/>
      <c r="T4673" s="548"/>
      <c r="U4673" s="99"/>
    </row>
    <row r="4674" spans="1:21" ht="19.5" customHeight="1">
      <c r="A4674" s="545">
        <v>14183</v>
      </c>
      <c r="B4674" s="545" t="s">
        <v>21869</v>
      </c>
      <c r="C4674" s="545" t="s">
        <v>216</v>
      </c>
      <c r="D4674" s="546"/>
      <c r="E4674" s="171" t="str">
        <f t="shared" si="72"/>
        <v>1900</v>
      </c>
      <c r="F4674" s="547">
        <v>0</v>
      </c>
      <c r="G4674" s="548">
        <v>0</v>
      </c>
      <c r="H4674" s="547">
        <v>0</v>
      </c>
      <c r="I4674" s="545" t="s">
        <v>21785</v>
      </c>
      <c r="J4674" s="545"/>
      <c r="K4674" s="545"/>
      <c r="L4674" s="545"/>
      <c r="M4674" s="548" t="s">
        <v>13758</v>
      </c>
      <c r="N4674" s="545" t="s">
        <v>13413</v>
      </c>
      <c r="O4674" s="545"/>
      <c r="P4674" s="549">
        <v>14183</v>
      </c>
      <c r="Q4674" s="549">
        <v>1</v>
      </c>
      <c r="R4674" s="549">
        <v>181</v>
      </c>
      <c r="S4674" s="548"/>
      <c r="T4674" s="548"/>
      <c r="U4674" s="99"/>
    </row>
    <row r="4675" spans="1:21" ht="19.5" customHeight="1">
      <c r="A4675" s="545">
        <v>14184</v>
      </c>
      <c r="B4675" s="545" t="s">
        <v>21825</v>
      </c>
      <c r="C4675" s="545" t="s">
        <v>216</v>
      </c>
      <c r="D4675" s="546"/>
      <c r="E4675" s="171" t="str">
        <f t="shared" si="72"/>
        <v>1900</v>
      </c>
      <c r="F4675" s="547">
        <v>0</v>
      </c>
      <c r="G4675" s="548">
        <v>0</v>
      </c>
      <c r="H4675" s="547">
        <v>0</v>
      </c>
      <c r="I4675" s="545" t="s">
        <v>21785</v>
      </c>
      <c r="J4675" s="545"/>
      <c r="K4675" s="545"/>
      <c r="L4675" s="545"/>
      <c r="M4675" s="548" t="s">
        <v>13758</v>
      </c>
      <c r="N4675" s="545" t="s">
        <v>13413</v>
      </c>
      <c r="O4675" s="545"/>
      <c r="P4675" s="549">
        <v>14184</v>
      </c>
      <c r="Q4675" s="549">
        <v>1</v>
      </c>
      <c r="R4675" s="549">
        <v>181</v>
      </c>
      <c r="S4675" s="548"/>
      <c r="T4675" s="548"/>
      <c r="U4675" s="99"/>
    </row>
    <row r="4676" spans="1:21" ht="19.5" customHeight="1">
      <c r="A4676" s="545">
        <v>14185</v>
      </c>
      <c r="B4676" s="545" t="s">
        <v>21870</v>
      </c>
      <c r="C4676" s="545" t="s">
        <v>216</v>
      </c>
      <c r="D4676" s="546"/>
      <c r="E4676" s="171" t="str">
        <f t="shared" ref="E4676:E4739" si="73">TEXT(D4676,"YYYY")</f>
        <v>1900</v>
      </c>
      <c r="F4676" s="547">
        <v>0</v>
      </c>
      <c r="G4676" s="548">
        <v>0</v>
      </c>
      <c r="H4676" s="547">
        <v>0</v>
      </c>
      <c r="I4676" s="545" t="s">
        <v>21785</v>
      </c>
      <c r="J4676" s="545"/>
      <c r="K4676" s="545"/>
      <c r="L4676" s="545"/>
      <c r="M4676" s="548" t="s">
        <v>13758</v>
      </c>
      <c r="N4676" s="545" t="s">
        <v>13413</v>
      </c>
      <c r="O4676" s="545"/>
      <c r="P4676" s="549">
        <v>14185</v>
      </c>
      <c r="Q4676" s="549">
        <v>1</v>
      </c>
      <c r="R4676" s="549">
        <v>181</v>
      </c>
      <c r="S4676" s="548"/>
      <c r="T4676" s="548"/>
      <c r="U4676" s="99"/>
    </row>
    <row r="4677" spans="1:21" ht="19.5" customHeight="1">
      <c r="A4677" s="545">
        <v>14186</v>
      </c>
      <c r="B4677" s="545" t="s">
        <v>21871</v>
      </c>
      <c r="C4677" s="545" t="s">
        <v>216</v>
      </c>
      <c r="D4677" s="546"/>
      <c r="E4677" s="171" t="str">
        <f t="shared" si="73"/>
        <v>1900</v>
      </c>
      <c r="F4677" s="547">
        <v>0</v>
      </c>
      <c r="G4677" s="548">
        <v>0</v>
      </c>
      <c r="H4677" s="547">
        <v>0</v>
      </c>
      <c r="I4677" s="545" t="s">
        <v>21785</v>
      </c>
      <c r="J4677" s="545"/>
      <c r="K4677" s="545"/>
      <c r="L4677" s="545"/>
      <c r="M4677" s="548" t="s">
        <v>13758</v>
      </c>
      <c r="N4677" s="545" t="s">
        <v>13413</v>
      </c>
      <c r="O4677" s="545"/>
      <c r="P4677" s="549">
        <v>14186</v>
      </c>
      <c r="Q4677" s="549">
        <v>1</v>
      </c>
      <c r="R4677" s="549">
        <v>181</v>
      </c>
      <c r="S4677" s="548"/>
      <c r="T4677" s="548"/>
      <c r="U4677" s="99"/>
    </row>
    <row r="4678" spans="1:21" ht="19.5" customHeight="1">
      <c r="A4678" s="545">
        <v>14187</v>
      </c>
      <c r="B4678" s="545" t="s">
        <v>21872</v>
      </c>
      <c r="C4678" s="545" t="s">
        <v>216</v>
      </c>
      <c r="D4678" s="546"/>
      <c r="E4678" s="171" t="str">
        <f t="shared" si="73"/>
        <v>1900</v>
      </c>
      <c r="F4678" s="547">
        <v>0</v>
      </c>
      <c r="G4678" s="548">
        <v>0</v>
      </c>
      <c r="H4678" s="547">
        <v>0</v>
      </c>
      <c r="I4678" s="545" t="s">
        <v>21785</v>
      </c>
      <c r="J4678" s="545"/>
      <c r="K4678" s="545"/>
      <c r="L4678" s="545"/>
      <c r="M4678" s="548" t="s">
        <v>13758</v>
      </c>
      <c r="N4678" s="545" t="s">
        <v>13413</v>
      </c>
      <c r="O4678" s="545"/>
      <c r="P4678" s="549">
        <v>14187</v>
      </c>
      <c r="Q4678" s="549">
        <v>1</v>
      </c>
      <c r="R4678" s="549">
        <v>181</v>
      </c>
      <c r="S4678" s="548"/>
      <c r="T4678" s="548"/>
      <c r="U4678" s="99"/>
    </row>
    <row r="4679" spans="1:21" ht="19.5" customHeight="1">
      <c r="A4679" s="545">
        <v>14188</v>
      </c>
      <c r="B4679" s="545" t="s">
        <v>21873</v>
      </c>
      <c r="C4679" s="545" t="s">
        <v>216</v>
      </c>
      <c r="D4679" s="546"/>
      <c r="E4679" s="171" t="str">
        <f t="shared" si="73"/>
        <v>1900</v>
      </c>
      <c r="F4679" s="547">
        <v>0</v>
      </c>
      <c r="G4679" s="548">
        <v>0</v>
      </c>
      <c r="H4679" s="547">
        <v>0</v>
      </c>
      <c r="I4679" s="545" t="s">
        <v>21785</v>
      </c>
      <c r="J4679" s="545"/>
      <c r="K4679" s="545"/>
      <c r="L4679" s="545"/>
      <c r="M4679" s="548" t="s">
        <v>13758</v>
      </c>
      <c r="N4679" s="545" t="s">
        <v>13413</v>
      </c>
      <c r="O4679" s="545"/>
      <c r="P4679" s="549">
        <v>14188</v>
      </c>
      <c r="Q4679" s="549">
        <v>1</v>
      </c>
      <c r="R4679" s="549">
        <v>181</v>
      </c>
      <c r="S4679" s="548"/>
      <c r="T4679" s="548"/>
      <c r="U4679" s="99"/>
    </row>
    <row r="4680" spans="1:21" ht="19.5" customHeight="1">
      <c r="A4680" s="545">
        <v>14189</v>
      </c>
      <c r="B4680" s="545" t="s">
        <v>21874</v>
      </c>
      <c r="C4680" s="545" t="s">
        <v>216</v>
      </c>
      <c r="D4680" s="546"/>
      <c r="E4680" s="171" t="str">
        <f t="shared" si="73"/>
        <v>1900</v>
      </c>
      <c r="F4680" s="547">
        <v>0</v>
      </c>
      <c r="G4680" s="548">
        <v>0</v>
      </c>
      <c r="H4680" s="547">
        <v>0</v>
      </c>
      <c r="I4680" s="545" t="s">
        <v>21785</v>
      </c>
      <c r="J4680" s="545"/>
      <c r="K4680" s="545"/>
      <c r="L4680" s="545"/>
      <c r="M4680" s="548" t="s">
        <v>13758</v>
      </c>
      <c r="N4680" s="545" t="s">
        <v>13413</v>
      </c>
      <c r="O4680" s="545"/>
      <c r="P4680" s="549">
        <v>14189</v>
      </c>
      <c r="Q4680" s="549">
        <v>1</v>
      </c>
      <c r="R4680" s="549">
        <v>181</v>
      </c>
      <c r="S4680" s="548"/>
      <c r="T4680" s="548"/>
      <c r="U4680" s="99"/>
    </row>
    <row r="4681" spans="1:21" ht="19.5" customHeight="1">
      <c r="A4681" s="545">
        <v>14190</v>
      </c>
      <c r="B4681" s="545" t="s">
        <v>21875</v>
      </c>
      <c r="C4681" s="545" t="s">
        <v>216</v>
      </c>
      <c r="D4681" s="546"/>
      <c r="E4681" s="171" t="str">
        <f t="shared" si="73"/>
        <v>1900</v>
      </c>
      <c r="F4681" s="547">
        <v>0</v>
      </c>
      <c r="G4681" s="548">
        <v>0</v>
      </c>
      <c r="H4681" s="547">
        <v>0</v>
      </c>
      <c r="I4681" s="545" t="s">
        <v>21785</v>
      </c>
      <c r="J4681" s="545"/>
      <c r="K4681" s="545"/>
      <c r="L4681" s="545"/>
      <c r="M4681" s="548" t="s">
        <v>13758</v>
      </c>
      <c r="N4681" s="545" t="s">
        <v>13413</v>
      </c>
      <c r="O4681" s="545"/>
      <c r="P4681" s="549">
        <v>14190</v>
      </c>
      <c r="Q4681" s="549">
        <v>1</v>
      </c>
      <c r="R4681" s="549">
        <v>181</v>
      </c>
      <c r="S4681" s="548"/>
      <c r="T4681" s="548"/>
      <c r="U4681" s="99"/>
    </row>
    <row r="4682" spans="1:21" ht="19.5" customHeight="1">
      <c r="A4682" s="545">
        <v>14191</v>
      </c>
      <c r="B4682" s="545" t="s">
        <v>21876</v>
      </c>
      <c r="C4682" s="545" t="s">
        <v>216</v>
      </c>
      <c r="D4682" s="546"/>
      <c r="E4682" s="171" t="str">
        <f t="shared" si="73"/>
        <v>1900</v>
      </c>
      <c r="F4682" s="547">
        <v>0</v>
      </c>
      <c r="G4682" s="548">
        <v>0</v>
      </c>
      <c r="H4682" s="547">
        <v>0</v>
      </c>
      <c r="I4682" s="545" t="s">
        <v>21785</v>
      </c>
      <c r="J4682" s="545"/>
      <c r="K4682" s="545"/>
      <c r="L4682" s="545"/>
      <c r="M4682" s="548" t="s">
        <v>13758</v>
      </c>
      <c r="N4682" s="545" t="s">
        <v>13413</v>
      </c>
      <c r="O4682" s="545"/>
      <c r="P4682" s="549">
        <v>14191</v>
      </c>
      <c r="Q4682" s="549">
        <v>1</v>
      </c>
      <c r="R4682" s="549">
        <v>181</v>
      </c>
      <c r="S4682" s="548"/>
      <c r="T4682" s="548"/>
      <c r="U4682" s="99"/>
    </row>
    <row r="4683" spans="1:21" ht="19.5" customHeight="1">
      <c r="A4683" s="545">
        <v>14192</v>
      </c>
      <c r="B4683" s="545" t="s">
        <v>21877</v>
      </c>
      <c r="C4683" s="545" t="s">
        <v>216</v>
      </c>
      <c r="D4683" s="546"/>
      <c r="E4683" s="171" t="str">
        <f t="shared" si="73"/>
        <v>1900</v>
      </c>
      <c r="F4683" s="547">
        <v>0</v>
      </c>
      <c r="G4683" s="548">
        <v>0</v>
      </c>
      <c r="H4683" s="547">
        <v>0</v>
      </c>
      <c r="I4683" s="545" t="s">
        <v>21785</v>
      </c>
      <c r="J4683" s="545"/>
      <c r="K4683" s="545"/>
      <c r="L4683" s="545"/>
      <c r="M4683" s="548" t="s">
        <v>13758</v>
      </c>
      <c r="N4683" s="545" t="s">
        <v>13413</v>
      </c>
      <c r="O4683" s="545"/>
      <c r="P4683" s="549">
        <v>14192</v>
      </c>
      <c r="Q4683" s="549">
        <v>1</v>
      </c>
      <c r="R4683" s="549">
        <v>181</v>
      </c>
      <c r="S4683" s="548"/>
      <c r="T4683" s="548"/>
      <c r="U4683" s="99"/>
    </row>
    <row r="4684" spans="1:21" ht="19.5" customHeight="1">
      <c r="A4684" s="545">
        <v>14193</v>
      </c>
      <c r="B4684" s="545" t="s">
        <v>21878</v>
      </c>
      <c r="C4684" s="545" t="s">
        <v>216</v>
      </c>
      <c r="D4684" s="546"/>
      <c r="E4684" s="171" t="str">
        <f t="shared" si="73"/>
        <v>1900</v>
      </c>
      <c r="F4684" s="547">
        <v>0</v>
      </c>
      <c r="G4684" s="548">
        <v>0</v>
      </c>
      <c r="H4684" s="547">
        <v>0</v>
      </c>
      <c r="I4684" s="545" t="s">
        <v>21785</v>
      </c>
      <c r="J4684" s="545"/>
      <c r="K4684" s="545"/>
      <c r="L4684" s="545"/>
      <c r="M4684" s="548" t="s">
        <v>13758</v>
      </c>
      <c r="N4684" s="545" t="s">
        <v>13413</v>
      </c>
      <c r="O4684" s="545"/>
      <c r="P4684" s="549">
        <v>14193</v>
      </c>
      <c r="Q4684" s="549">
        <v>1</v>
      </c>
      <c r="R4684" s="549">
        <v>181</v>
      </c>
      <c r="S4684" s="548"/>
      <c r="T4684" s="548"/>
      <c r="U4684" s="99"/>
    </row>
    <row r="4685" spans="1:21" ht="19.5" customHeight="1">
      <c r="A4685" s="545">
        <v>14194</v>
      </c>
      <c r="B4685" s="545" t="s">
        <v>21879</v>
      </c>
      <c r="C4685" s="545" t="s">
        <v>216</v>
      </c>
      <c r="D4685" s="546"/>
      <c r="E4685" s="171" t="str">
        <f t="shared" si="73"/>
        <v>1900</v>
      </c>
      <c r="F4685" s="547">
        <v>0</v>
      </c>
      <c r="G4685" s="548">
        <v>0</v>
      </c>
      <c r="H4685" s="547">
        <v>0</v>
      </c>
      <c r="I4685" s="545" t="s">
        <v>21785</v>
      </c>
      <c r="J4685" s="545"/>
      <c r="K4685" s="545"/>
      <c r="L4685" s="545"/>
      <c r="M4685" s="548" t="s">
        <v>13758</v>
      </c>
      <c r="N4685" s="545" t="s">
        <v>13413</v>
      </c>
      <c r="O4685" s="545"/>
      <c r="P4685" s="549">
        <v>14194</v>
      </c>
      <c r="Q4685" s="549">
        <v>1</v>
      </c>
      <c r="R4685" s="549">
        <v>181</v>
      </c>
      <c r="S4685" s="548"/>
      <c r="T4685" s="548"/>
      <c r="U4685" s="99"/>
    </row>
    <row r="4686" spans="1:21" ht="19.5" customHeight="1">
      <c r="A4686" s="545">
        <v>14270</v>
      </c>
      <c r="B4686" s="545" t="s">
        <v>21906</v>
      </c>
      <c r="C4686" s="545" t="s">
        <v>216</v>
      </c>
      <c r="D4686" s="546">
        <v>46052</v>
      </c>
      <c r="E4686" s="171" t="str">
        <f t="shared" si="73"/>
        <v>2026</v>
      </c>
      <c r="F4686" s="547">
        <v>123950</v>
      </c>
      <c r="G4686" s="548">
        <v>0.19</v>
      </c>
      <c r="H4686" s="547">
        <v>104159.66</v>
      </c>
      <c r="I4686" s="545" t="s">
        <v>12762</v>
      </c>
      <c r="J4686" s="545" t="s">
        <v>13307</v>
      </c>
      <c r="K4686" s="545"/>
      <c r="L4686" s="545"/>
      <c r="M4686" s="548" t="s">
        <v>13758</v>
      </c>
      <c r="N4686" s="545" t="s">
        <v>13413</v>
      </c>
      <c r="O4686" s="545"/>
      <c r="P4686" s="549">
        <v>14270</v>
      </c>
      <c r="Q4686" s="549">
        <v>1</v>
      </c>
      <c r="R4686" s="549">
        <v>8</v>
      </c>
      <c r="S4686" s="548">
        <v>2228</v>
      </c>
      <c r="T4686" s="548"/>
      <c r="U4686" s="99"/>
    </row>
    <row r="4687" spans="1:21" ht="19.5" customHeight="1">
      <c r="A4687" s="545">
        <v>14272</v>
      </c>
      <c r="B4687" s="545" t="s">
        <v>21907</v>
      </c>
      <c r="C4687" s="545" t="s">
        <v>216</v>
      </c>
      <c r="D4687" s="546">
        <v>46052</v>
      </c>
      <c r="E4687" s="171" t="str">
        <f t="shared" si="73"/>
        <v>2026</v>
      </c>
      <c r="F4687" s="547">
        <v>31242</v>
      </c>
      <c r="G4687" s="548">
        <v>0.19</v>
      </c>
      <c r="H4687" s="547">
        <v>26253.78</v>
      </c>
      <c r="I4687" s="545" t="s">
        <v>12701</v>
      </c>
      <c r="J4687" s="545" t="s">
        <v>13307</v>
      </c>
      <c r="K4687" s="545"/>
      <c r="L4687" s="545"/>
      <c r="M4687" s="548" t="s">
        <v>13758</v>
      </c>
      <c r="N4687" s="545" t="s">
        <v>13413</v>
      </c>
      <c r="O4687" s="545"/>
      <c r="P4687" s="549">
        <v>14272</v>
      </c>
      <c r="Q4687" s="549">
        <v>1</v>
      </c>
      <c r="R4687" s="549">
        <v>10</v>
      </c>
      <c r="S4687" s="548">
        <v>2228</v>
      </c>
      <c r="T4687" s="548"/>
      <c r="U4687" s="99"/>
    </row>
    <row r="4688" spans="1:21" ht="19.5" customHeight="1">
      <c r="A4688" s="545">
        <v>14273</v>
      </c>
      <c r="B4688" s="545" t="s">
        <v>21908</v>
      </c>
      <c r="C4688" s="545" t="s">
        <v>216</v>
      </c>
      <c r="D4688" s="546">
        <v>46052</v>
      </c>
      <c r="E4688" s="171" t="str">
        <f t="shared" si="73"/>
        <v>2026</v>
      </c>
      <c r="F4688" s="547">
        <v>42623005</v>
      </c>
      <c r="G4688" s="548">
        <v>0.19</v>
      </c>
      <c r="H4688" s="547">
        <v>35817651.259999998</v>
      </c>
      <c r="I4688" s="545" t="s">
        <v>12637</v>
      </c>
      <c r="J4688" s="545" t="s">
        <v>13307</v>
      </c>
      <c r="K4688" s="545"/>
      <c r="L4688" s="545"/>
      <c r="M4688" s="548" t="s">
        <v>13758</v>
      </c>
      <c r="N4688" s="545" t="s">
        <v>13413</v>
      </c>
      <c r="O4688" s="545"/>
      <c r="P4688" s="549">
        <v>14273</v>
      </c>
      <c r="Q4688" s="549">
        <v>1</v>
      </c>
      <c r="R4688" s="549">
        <v>13</v>
      </c>
      <c r="S4688" s="548">
        <v>2228</v>
      </c>
      <c r="T4688" s="548"/>
      <c r="U4688" s="99"/>
    </row>
    <row r="4689" spans="1:21" ht="19.5" customHeight="1">
      <c r="A4689" s="545">
        <v>14274</v>
      </c>
      <c r="B4689" s="545" t="s">
        <v>21909</v>
      </c>
      <c r="C4689" s="545" t="s">
        <v>216</v>
      </c>
      <c r="D4689" s="546">
        <v>46052</v>
      </c>
      <c r="E4689" s="171" t="str">
        <f t="shared" si="73"/>
        <v>2026</v>
      </c>
      <c r="F4689" s="547">
        <v>4426799</v>
      </c>
      <c r="G4689" s="548">
        <v>0.19</v>
      </c>
      <c r="H4689" s="547">
        <v>3719999.16</v>
      </c>
      <c r="I4689" s="545" t="s">
        <v>12637</v>
      </c>
      <c r="J4689" s="545" t="s">
        <v>13307</v>
      </c>
      <c r="K4689" s="545" t="s">
        <v>21910</v>
      </c>
      <c r="L4689" s="545"/>
      <c r="M4689" s="548" t="s">
        <v>13758</v>
      </c>
      <c r="N4689" s="545" t="s">
        <v>22199</v>
      </c>
      <c r="O4689" s="545" t="s">
        <v>21911</v>
      </c>
      <c r="P4689" s="549">
        <v>14274</v>
      </c>
      <c r="Q4689" s="549">
        <v>1</v>
      </c>
      <c r="R4689" s="549">
        <v>13</v>
      </c>
      <c r="S4689" s="548">
        <v>2228</v>
      </c>
      <c r="T4689" s="548">
        <v>1719</v>
      </c>
      <c r="U4689" s="99"/>
    </row>
    <row r="4690" spans="1:21" ht="19.5" customHeight="1">
      <c r="A4690" s="545">
        <v>14275</v>
      </c>
      <c r="B4690" s="545" t="s">
        <v>21912</v>
      </c>
      <c r="C4690" s="545" t="s">
        <v>4552</v>
      </c>
      <c r="D4690" s="546">
        <v>46052</v>
      </c>
      <c r="E4690" s="171" t="str">
        <f t="shared" si="73"/>
        <v>2026</v>
      </c>
      <c r="F4690" s="547">
        <v>6800329</v>
      </c>
      <c r="G4690" s="548">
        <v>0.19</v>
      </c>
      <c r="H4690" s="547">
        <v>5714562.1799999997</v>
      </c>
      <c r="I4690" s="545" t="s">
        <v>12758</v>
      </c>
      <c r="J4690" s="545" t="s">
        <v>13307</v>
      </c>
      <c r="K4690" s="545" t="s">
        <v>21913</v>
      </c>
      <c r="L4690" s="545"/>
      <c r="M4690" s="548" t="s">
        <v>13758</v>
      </c>
      <c r="N4690" s="545" t="s">
        <v>13413</v>
      </c>
      <c r="O4690" s="545"/>
      <c r="P4690" s="549">
        <v>14275</v>
      </c>
      <c r="Q4690" s="549">
        <v>1</v>
      </c>
      <c r="R4690" s="549">
        <v>164</v>
      </c>
      <c r="S4690" s="548">
        <v>2228</v>
      </c>
      <c r="T4690" s="548"/>
      <c r="U4690" s="99"/>
    </row>
    <row r="4691" spans="1:21" ht="19.5" customHeight="1">
      <c r="A4691" s="545">
        <v>14276</v>
      </c>
      <c r="B4691" s="545" t="s">
        <v>21914</v>
      </c>
      <c r="C4691" s="545" t="s">
        <v>4552</v>
      </c>
      <c r="D4691" s="546">
        <v>46052</v>
      </c>
      <c r="E4691" s="171" t="str">
        <f t="shared" si="73"/>
        <v>2026</v>
      </c>
      <c r="F4691" s="547">
        <v>9386551</v>
      </c>
      <c r="G4691" s="548">
        <v>0.19</v>
      </c>
      <c r="H4691" s="547">
        <v>7887857.9800000004</v>
      </c>
      <c r="I4691" s="545" t="s">
        <v>12758</v>
      </c>
      <c r="J4691" s="545" t="s">
        <v>13307</v>
      </c>
      <c r="K4691" s="545" t="s">
        <v>21915</v>
      </c>
      <c r="L4691" s="545"/>
      <c r="M4691" s="548" t="s">
        <v>13758</v>
      </c>
      <c r="N4691" s="545" t="s">
        <v>13413</v>
      </c>
      <c r="O4691" s="545"/>
      <c r="P4691" s="549">
        <v>14276</v>
      </c>
      <c r="Q4691" s="549">
        <v>1</v>
      </c>
      <c r="R4691" s="549">
        <v>164</v>
      </c>
      <c r="S4691" s="548">
        <v>2228</v>
      </c>
      <c r="T4691" s="548"/>
      <c r="U4691" s="99"/>
    </row>
    <row r="4692" spans="1:21" ht="19.5" customHeight="1">
      <c r="A4692" s="545">
        <v>14277</v>
      </c>
      <c r="B4692" s="545" t="s">
        <v>21916</v>
      </c>
      <c r="C4692" s="545" t="s">
        <v>216</v>
      </c>
      <c r="D4692" s="546">
        <v>46052</v>
      </c>
      <c r="E4692" s="171" t="str">
        <f t="shared" si="73"/>
        <v>2026</v>
      </c>
      <c r="F4692" s="547">
        <v>2498232</v>
      </c>
      <c r="G4692" s="548">
        <v>0.19</v>
      </c>
      <c r="H4692" s="547">
        <v>2099354.62</v>
      </c>
      <c r="I4692" s="545" t="s">
        <v>12655</v>
      </c>
      <c r="J4692" s="545" t="s">
        <v>13307</v>
      </c>
      <c r="K4692" s="545" t="s">
        <v>21917</v>
      </c>
      <c r="L4692" s="545"/>
      <c r="M4692" s="548" t="s">
        <v>13868</v>
      </c>
      <c r="N4692" s="545" t="s">
        <v>13413</v>
      </c>
      <c r="O4692" s="545"/>
      <c r="P4692" s="549">
        <v>14277</v>
      </c>
      <c r="Q4692" s="549">
        <v>2</v>
      </c>
      <c r="R4692" s="549">
        <v>109</v>
      </c>
      <c r="S4692" s="548">
        <v>2228</v>
      </c>
      <c r="T4692" s="548"/>
      <c r="U4692" s="99"/>
    </row>
    <row r="4693" spans="1:21" ht="19.5" customHeight="1">
      <c r="A4693" s="545">
        <v>14278</v>
      </c>
      <c r="B4693" s="545" t="s">
        <v>21918</v>
      </c>
      <c r="C4693" s="545" t="s">
        <v>216</v>
      </c>
      <c r="D4693" s="546">
        <v>46052</v>
      </c>
      <c r="E4693" s="171" t="str">
        <f t="shared" si="73"/>
        <v>2026</v>
      </c>
      <c r="F4693" s="547">
        <v>86908581</v>
      </c>
      <c r="G4693" s="548">
        <v>0.19</v>
      </c>
      <c r="H4693" s="547">
        <v>73032421.010000005</v>
      </c>
      <c r="I4693" s="545" t="s">
        <v>12655</v>
      </c>
      <c r="J4693" s="545" t="s">
        <v>13307</v>
      </c>
      <c r="K4693" s="545" t="s">
        <v>21919</v>
      </c>
      <c r="L4693" s="545"/>
      <c r="M4693" s="548" t="s">
        <v>13868</v>
      </c>
      <c r="N4693" s="545" t="s">
        <v>13413</v>
      </c>
      <c r="O4693" s="545"/>
      <c r="P4693" s="549">
        <v>14278</v>
      </c>
      <c r="Q4693" s="549">
        <v>2</v>
      </c>
      <c r="R4693" s="549">
        <v>109</v>
      </c>
      <c r="S4693" s="548">
        <v>2228</v>
      </c>
      <c r="T4693" s="548"/>
      <c r="U4693" s="99"/>
    </row>
    <row r="4694" spans="1:21" ht="19.5" customHeight="1">
      <c r="A4694" s="545">
        <v>14279</v>
      </c>
      <c r="B4694" s="545" t="s">
        <v>21920</v>
      </c>
      <c r="C4694" s="545" t="s">
        <v>216</v>
      </c>
      <c r="D4694" s="546">
        <v>46052</v>
      </c>
      <c r="E4694" s="171" t="str">
        <f t="shared" si="73"/>
        <v>2026</v>
      </c>
      <c r="F4694" s="547">
        <v>771466</v>
      </c>
      <c r="G4694" s="548">
        <v>0.19</v>
      </c>
      <c r="H4694" s="547">
        <v>648290.76</v>
      </c>
      <c r="I4694" s="545" t="s">
        <v>12655</v>
      </c>
      <c r="J4694" s="545" t="s">
        <v>13307</v>
      </c>
      <c r="K4694" s="545" t="s">
        <v>21921</v>
      </c>
      <c r="L4694" s="545"/>
      <c r="M4694" s="548" t="s">
        <v>13868</v>
      </c>
      <c r="N4694" s="545" t="s">
        <v>13413</v>
      </c>
      <c r="O4694" s="545"/>
      <c r="P4694" s="549">
        <v>14279</v>
      </c>
      <c r="Q4694" s="549">
        <v>2</v>
      </c>
      <c r="R4694" s="549">
        <v>109</v>
      </c>
      <c r="S4694" s="548">
        <v>2228</v>
      </c>
      <c r="T4694" s="548"/>
      <c r="U4694" s="99"/>
    </row>
    <row r="4695" spans="1:21" ht="19.5" customHeight="1">
      <c r="A4695" s="545">
        <v>14280</v>
      </c>
      <c r="B4695" s="545" t="s">
        <v>21922</v>
      </c>
      <c r="C4695" s="545" t="s">
        <v>216</v>
      </c>
      <c r="D4695" s="546">
        <v>46052</v>
      </c>
      <c r="E4695" s="171" t="str">
        <f t="shared" si="73"/>
        <v>2026</v>
      </c>
      <c r="F4695" s="547">
        <v>188723</v>
      </c>
      <c r="G4695" s="548">
        <v>0.19</v>
      </c>
      <c r="H4695" s="547">
        <v>158590.76</v>
      </c>
      <c r="I4695" s="545" t="s">
        <v>12655</v>
      </c>
      <c r="J4695" s="545" t="s">
        <v>13307</v>
      </c>
      <c r="K4695" s="545" t="s">
        <v>21923</v>
      </c>
      <c r="L4695" s="545"/>
      <c r="M4695" s="548" t="s">
        <v>13868</v>
      </c>
      <c r="N4695" s="545" t="s">
        <v>13413</v>
      </c>
      <c r="O4695" s="545"/>
      <c r="P4695" s="549">
        <v>14280</v>
      </c>
      <c r="Q4695" s="549">
        <v>2</v>
      </c>
      <c r="R4695" s="549">
        <v>109</v>
      </c>
      <c r="S4695" s="548">
        <v>2228</v>
      </c>
      <c r="T4695" s="548"/>
      <c r="U4695" s="99"/>
    </row>
    <row r="4696" spans="1:21" ht="19.5" customHeight="1">
      <c r="A4696" s="545">
        <v>14281</v>
      </c>
      <c r="B4696" s="545" t="s">
        <v>21924</v>
      </c>
      <c r="C4696" s="545" t="s">
        <v>216</v>
      </c>
      <c r="D4696" s="546">
        <v>46052</v>
      </c>
      <c r="E4696" s="171" t="str">
        <f t="shared" si="73"/>
        <v>2026</v>
      </c>
      <c r="F4696" s="547">
        <v>3024322</v>
      </c>
      <c r="G4696" s="548">
        <v>0.19</v>
      </c>
      <c r="H4696" s="547">
        <v>2541447.06</v>
      </c>
      <c r="I4696" s="545" t="s">
        <v>12655</v>
      </c>
      <c r="J4696" s="545" t="s">
        <v>13307</v>
      </c>
      <c r="K4696" s="545" t="s">
        <v>21925</v>
      </c>
      <c r="L4696" s="545"/>
      <c r="M4696" s="548" t="s">
        <v>13868</v>
      </c>
      <c r="N4696" s="545" t="s">
        <v>13413</v>
      </c>
      <c r="O4696" s="545"/>
      <c r="P4696" s="549">
        <v>14281</v>
      </c>
      <c r="Q4696" s="549">
        <v>2</v>
      </c>
      <c r="R4696" s="549">
        <v>109</v>
      </c>
      <c r="S4696" s="548">
        <v>2228</v>
      </c>
      <c r="T4696" s="548"/>
      <c r="U4696" s="99"/>
    </row>
    <row r="4697" spans="1:21" ht="19.5" customHeight="1">
      <c r="A4697" s="545">
        <v>14282</v>
      </c>
      <c r="B4697" s="545" t="s">
        <v>21926</v>
      </c>
      <c r="C4697" s="545" t="s">
        <v>216</v>
      </c>
      <c r="D4697" s="546">
        <v>46052</v>
      </c>
      <c r="E4697" s="171" t="str">
        <f t="shared" si="73"/>
        <v>2026</v>
      </c>
      <c r="F4697" s="547">
        <v>970253</v>
      </c>
      <c r="G4697" s="548">
        <v>0.19</v>
      </c>
      <c r="H4697" s="547">
        <v>815338.66</v>
      </c>
      <c r="I4697" s="545" t="s">
        <v>12655</v>
      </c>
      <c r="J4697" s="545" t="s">
        <v>13307</v>
      </c>
      <c r="K4697" s="545" t="s">
        <v>21927</v>
      </c>
      <c r="L4697" s="545"/>
      <c r="M4697" s="548" t="s">
        <v>13868</v>
      </c>
      <c r="N4697" s="545" t="s">
        <v>13413</v>
      </c>
      <c r="O4697" s="545"/>
      <c r="P4697" s="549">
        <v>14282</v>
      </c>
      <c r="Q4697" s="549">
        <v>2</v>
      </c>
      <c r="R4697" s="549">
        <v>109</v>
      </c>
      <c r="S4697" s="548">
        <v>2228</v>
      </c>
      <c r="T4697" s="548"/>
      <c r="U4697" s="99"/>
    </row>
    <row r="4698" spans="1:21" ht="19.5" customHeight="1">
      <c r="A4698" s="545">
        <v>14283</v>
      </c>
      <c r="B4698" s="545" t="s">
        <v>21928</v>
      </c>
      <c r="C4698" s="545" t="s">
        <v>216</v>
      </c>
      <c r="D4698" s="546">
        <v>46052</v>
      </c>
      <c r="E4698" s="171" t="str">
        <f t="shared" si="73"/>
        <v>2026</v>
      </c>
      <c r="F4698" s="547">
        <v>106902</v>
      </c>
      <c r="G4698" s="548">
        <v>0.19</v>
      </c>
      <c r="H4698" s="547">
        <v>89833.61</v>
      </c>
      <c r="I4698" s="545" t="s">
        <v>12655</v>
      </c>
      <c r="J4698" s="545" t="s">
        <v>13307</v>
      </c>
      <c r="K4698" s="545" t="s">
        <v>21929</v>
      </c>
      <c r="L4698" s="545"/>
      <c r="M4698" s="548" t="s">
        <v>13868</v>
      </c>
      <c r="N4698" s="545" t="s">
        <v>13413</v>
      </c>
      <c r="O4698" s="545"/>
      <c r="P4698" s="549">
        <v>14283</v>
      </c>
      <c r="Q4698" s="549">
        <v>2</v>
      </c>
      <c r="R4698" s="549">
        <v>109</v>
      </c>
      <c r="S4698" s="548">
        <v>2228</v>
      </c>
      <c r="T4698" s="548"/>
      <c r="U4698" s="99"/>
    </row>
    <row r="4699" spans="1:21" ht="19.5" customHeight="1">
      <c r="A4699" s="545">
        <v>14284</v>
      </c>
      <c r="B4699" s="545" t="s">
        <v>21930</v>
      </c>
      <c r="C4699" s="545" t="s">
        <v>216</v>
      </c>
      <c r="D4699" s="546">
        <v>46052</v>
      </c>
      <c r="E4699" s="171" t="str">
        <f t="shared" si="73"/>
        <v>2026</v>
      </c>
      <c r="F4699" s="547">
        <v>15855068</v>
      </c>
      <c r="G4699" s="548">
        <v>0.19</v>
      </c>
      <c r="H4699" s="547">
        <v>13323586.550000001</v>
      </c>
      <c r="I4699" s="545" t="s">
        <v>12655</v>
      </c>
      <c r="J4699" s="545" t="s">
        <v>13307</v>
      </c>
      <c r="K4699" s="545" t="s">
        <v>21931</v>
      </c>
      <c r="L4699" s="545"/>
      <c r="M4699" s="548" t="s">
        <v>13758</v>
      </c>
      <c r="N4699" s="545" t="s">
        <v>13413</v>
      </c>
      <c r="O4699" s="545"/>
      <c r="P4699" s="549">
        <v>14284</v>
      </c>
      <c r="Q4699" s="549">
        <v>1</v>
      </c>
      <c r="R4699" s="549">
        <v>109</v>
      </c>
      <c r="S4699" s="548">
        <v>2228</v>
      </c>
      <c r="T4699" s="548"/>
      <c r="U4699" s="99"/>
    </row>
    <row r="4700" spans="1:21" ht="19.5" customHeight="1">
      <c r="A4700" s="545">
        <v>14285</v>
      </c>
      <c r="B4700" s="545" t="s">
        <v>21932</v>
      </c>
      <c r="C4700" s="545" t="s">
        <v>216</v>
      </c>
      <c r="D4700" s="546">
        <v>46052</v>
      </c>
      <c r="E4700" s="171" t="str">
        <f t="shared" si="73"/>
        <v>2026</v>
      </c>
      <c r="F4700" s="547">
        <v>796393</v>
      </c>
      <c r="G4700" s="548">
        <v>0.19</v>
      </c>
      <c r="H4700" s="547">
        <v>669237.81999999995</v>
      </c>
      <c r="I4700" s="545" t="s">
        <v>12655</v>
      </c>
      <c r="J4700" s="545" t="s">
        <v>13307</v>
      </c>
      <c r="K4700" s="545" t="s">
        <v>21933</v>
      </c>
      <c r="L4700" s="545"/>
      <c r="M4700" s="548" t="s">
        <v>13868</v>
      </c>
      <c r="N4700" s="545" t="s">
        <v>13413</v>
      </c>
      <c r="O4700" s="545"/>
      <c r="P4700" s="549">
        <v>14285</v>
      </c>
      <c r="Q4700" s="549">
        <v>2</v>
      </c>
      <c r="R4700" s="549">
        <v>109</v>
      </c>
      <c r="S4700" s="548">
        <v>2228</v>
      </c>
      <c r="T4700" s="548"/>
      <c r="U4700" s="99"/>
    </row>
    <row r="4701" spans="1:21" ht="19.5" customHeight="1">
      <c r="A4701" s="545">
        <v>14286</v>
      </c>
      <c r="B4701" s="545" t="s">
        <v>21934</v>
      </c>
      <c r="C4701" s="545" t="s">
        <v>209</v>
      </c>
      <c r="D4701" s="546">
        <v>46052</v>
      </c>
      <c r="E4701" s="171" t="str">
        <f t="shared" si="73"/>
        <v>2026</v>
      </c>
      <c r="F4701" s="547">
        <v>126214</v>
      </c>
      <c r="G4701" s="548">
        <v>0.19</v>
      </c>
      <c r="H4701" s="547">
        <v>106062.18</v>
      </c>
      <c r="I4701" s="545" t="s">
        <v>12649</v>
      </c>
      <c r="J4701" s="545" t="s">
        <v>13307</v>
      </c>
      <c r="K4701" s="545" t="s">
        <v>21935</v>
      </c>
      <c r="L4701" s="545"/>
      <c r="M4701" s="548" t="s">
        <v>13758</v>
      </c>
      <c r="N4701" s="545" t="s">
        <v>13413</v>
      </c>
      <c r="O4701" s="545"/>
      <c r="P4701" s="549">
        <v>14286</v>
      </c>
      <c r="Q4701" s="549">
        <v>1</v>
      </c>
      <c r="R4701" s="549">
        <v>17</v>
      </c>
      <c r="S4701" s="548">
        <v>2228</v>
      </c>
      <c r="T4701" s="548"/>
      <c r="U4701" s="99"/>
    </row>
    <row r="4702" spans="1:21" ht="19.5" customHeight="1">
      <c r="A4702" s="545">
        <v>14287</v>
      </c>
      <c r="B4702" s="545" t="s">
        <v>21936</v>
      </c>
      <c r="C4702" s="545" t="s">
        <v>209</v>
      </c>
      <c r="D4702" s="546">
        <v>46052</v>
      </c>
      <c r="E4702" s="171" t="str">
        <f t="shared" si="73"/>
        <v>2026</v>
      </c>
      <c r="F4702" s="547">
        <v>211106</v>
      </c>
      <c r="G4702" s="548">
        <v>0.19</v>
      </c>
      <c r="H4702" s="547">
        <v>177400</v>
      </c>
      <c r="I4702" s="545" t="s">
        <v>12649</v>
      </c>
      <c r="J4702" s="545" t="s">
        <v>13307</v>
      </c>
      <c r="K4702" s="545" t="s">
        <v>21937</v>
      </c>
      <c r="L4702" s="545"/>
      <c r="M4702" s="548" t="s">
        <v>13758</v>
      </c>
      <c r="N4702" s="545" t="s">
        <v>13413</v>
      </c>
      <c r="O4702" s="545"/>
      <c r="P4702" s="549">
        <v>14287</v>
      </c>
      <c r="Q4702" s="549">
        <v>1</v>
      </c>
      <c r="R4702" s="549">
        <v>17</v>
      </c>
      <c r="S4702" s="548">
        <v>2228</v>
      </c>
      <c r="T4702" s="548"/>
      <c r="U4702" s="99"/>
    </row>
    <row r="4703" spans="1:21" ht="19.5" customHeight="1">
      <c r="A4703" s="545">
        <v>14288</v>
      </c>
      <c r="B4703" s="545" t="s">
        <v>21938</v>
      </c>
      <c r="C4703" s="545" t="s">
        <v>209</v>
      </c>
      <c r="D4703" s="546">
        <v>46052</v>
      </c>
      <c r="E4703" s="171" t="str">
        <f t="shared" si="73"/>
        <v>2026</v>
      </c>
      <c r="F4703" s="547">
        <v>1491745</v>
      </c>
      <c r="G4703" s="548">
        <v>0.19</v>
      </c>
      <c r="H4703" s="547">
        <v>1253567.23</v>
      </c>
      <c r="I4703" s="545" t="s">
        <v>12649</v>
      </c>
      <c r="J4703" s="545" t="s">
        <v>13307</v>
      </c>
      <c r="K4703" s="545" t="s">
        <v>21939</v>
      </c>
      <c r="L4703" s="545"/>
      <c r="M4703" s="548" t="s">
        <v>13758</v>
      </c>
      <c r="N4703" s="545" t="s">
        <v>13413</v>
      </c>
      <c r="O4703" s="545"/>
      <c r="P4703" s="549">
        <v>14288</v>
      </c>
      <c r="Q4703" s="549">
        <v>1</v>
      </c>
      <c r="R4703" s="549">
        <v>17</v>
      </c>
      <c r="S4703" s="548">
        <v>2228</v>
      </c>
      <c r="T4703" s="548"/>
      <c r="U4703" s="99"/>
    </row>
    <row r="4704" spans="1:21" ht="19.5" customHeight="1">
      <c r="A4704" s="545">
        <v>14289</v>
      </c>
      <c r="B4704" s="545" t="s">
        <v>21940</v>
      </c>
      <c r="C4704" s="545" t="s">
        <v>209</v>
      </c>
      <c r="D4704" s="546">
        <v>46052</v>
      </c>
      <c r="E4704" s="171" t="str">
        <f t="shared" si="73"/>
        <v>2026</v>
      </c>
      <c r="F4704" s="547">
        <v>785206</v>
      </c>
      <c r="G4704" s="548">
        <v>0.19</v>
      </c>
      <c r="H4704" s="547">
        <v>659836.97</v>
      </c>
      <c r="I4704" s="545" t="s">
        <v>12717</v>
      </c>
      <c r="J4704" s="545" t="s">
        <v>13307</v>
      </c>
      <c r="K4704" s="545" t="s">
        <v>21941</v>
      </c>
      <c r="L4704" s="545"/>
      <c r="M4704" s="548" t="s">
        <v>13758</v>
      </c>
      <c r="N4704" s="545" t="s">
        <v>13413</v>
      </c>
      <c r="O4704" s="545"/>
      <c r="P4704" s="549">
        <v>14289</v>
      </c>
      <c r="Q4704" s="549">
        <v>1</v>
      </c>
      <c r="R4704" s="549">
        <v>19</v>
      </c>
      <c r="S4704" s="548">
        <v>2228</v>
      </c>
      <c r="T4704" s="548"/>
      <c r="U4704" s="99"/>
    </row>
    <row r="4705" spans="1:21" ht="19.5" customHeight="1">
      <c r="A4705" s="545">
        <v>14290</v>
      </c>
      <c r="B4705" s="545" t="s">
        <v>21942</v>
      </c>
      <c r="C4705" s="545" t="s">
        <v>4501</v>
      </c>
      <c r="D4705" s="546">
        <v>46052</v>
      </c>
      <c r="E4705" s="171" t="str">
        <f t="shared" si="73"/>
        <v>2026</v>
      </c>
      <c r="F4705" s="547">
        <v>110502279</v>
      </c>
      <c r="G4705" s="548">
        <v>0.19</v>
      </c>
      <c r="H4705" s="547">
        <v>92859057.980000004</v>
      </c>
      <c r="I4705" s="545" t="s">
        <v>12762</v>
      </c>
      <c r="J4705" s="545" t="s">
        <v>13307</v>
      </c>
      <c r="K4705" s="545" t="s">
        <v>21943</v>
      </c>
      <c r="L4705" s="545"/>
      <c r="M4705" s="548" t="s">
        <v>13758</v>
      </c>
      <c r="N4705" s="545" t="s">
        <v>13413</v>
      </c>
      <c r="O4705" s="545"/>
      <c r="P4705" s="549">
        <v>14290</v>
      </c>
      <c r="Q4705" s="549">
        <v>1</v>
      </c>
      <c r="R4705" s="549">
        <v>8</v>
      </c>
      <c r="S4705" s="548">
        <v>2228</v>
      </c>
      <c r="T4705" s="548"/>
      <c r="U4705" s="99"/>
    </row>
    <row r="4706" spans="1:21" ht="19.5" customHeight="1">
      <c r="A4706" s="545">
        <v>14291</v>
      </c>
      <c r="B4706" s="545" t="s">
        <v>21944</v>
      </c>
      <c r="C4706" s="545" t="s">
        <v>4501</v>
      </c>
      <c r="D4706" s="546">
        <v>46052</v>
      </c>
      <c r="E4706" s="171" t="str">
        <f t="shared" si="73"/>
        <v>2026</v>
      </c>
      <c r="F4706" s="547">
        <v>1551379100</v>
      </c>
      <c r="G4706" s="548">
        <v>0.19</v>
      </c>
      <c r="H4706" s="547">
        <v>1303679915.97</v>
      </c>
      <c r="I4706" s="545" t="s">
        <v>12762</v>
      </c>
      <c r="J4706" s="545" t="s">
        <v>13307</v>
      </c>
      <c r="K4706" s="545" t="s">
        <v>21943</v>
      </c>
      <c r="L4706" s="545"/>
      <c r="M4706" s="548" t="s">
        <v>13758</v>
      </c>
      <c r="N4706" s="545" t="s">
        <v>13413</v>
      </c>
      <c r="O4706" s="545"/>
      <c r="P4706" s="549">
        <v>14291</v>
      </c>
      <c r="Q4706" s="549">
        <v>1</v>
      </c>
      <c r="R4706" s="549">
        <v>8</v>
      </c>
      <c r="S4706" s="548">
        <v>2228</v>
      </c>
      <c r="T4706" s="548"/>
      <c r="U4706" s="99"/>
    </row>
    <row r="4707" spans="1:21" ht="19.5" customHeight="1">
      <c r="A4707" s="545">
        <v>14292</v>
      </c>
      <c r="B4707" s="545" t="s">
        <v>21945</v>
      </c>
      <c r="C4707" s="545" t="s">
        <v>216</v>
      </c>
      <c r="D4707" s="546">
        <v>46052</v>
      </c>
      <c r="E4707" s="171" t="str">
        <f t="shared" si="73"/>
        <v>2026</v>
      </c>
      <c r="F4707" s="547">
        <v>443893</v>
      </c>
      <c r="G4707" s="548">
        <v>0.19</v>
      </c>
      <c r="H4707" s="547">
        <v>373019.33</v>
      </c>
      <c r="I4707" s="545" t="s">
        <v>12670</v>
      </c>
      <c r="J4707" s="545" t="s">
        <v>13307</v>
      </c>
      <c r="K4707" s="545" t="s">
        <v>21946</v>
      </c>
      <c r="L4707" s="545"/>
      <c r="M4707" s="548" t="s">
        <v>13868</v>
      </c>
      <c r="N4707" s="545" t="s">
        <v>13413</v>
      </c>
      <c r="O4707" s="545"/>
      <c r="P4707" s="549">
        <v>14292</v>
      </c>
      <c r="Q4707" s="549">
        <v>2</v>
      </c>
      <c r="R4707" s="549">
        <v>24</v>
      </c>
      <c r="S4707" s="548">
        <v>2228</v>
      </c>
      <c r="T4707" s="548"/>
      <c r="U4707" s="99"/>
    </row>
    <row r="4708" spans="1:21" ht="19.5" customHeight="1">
      <c r="A4708" s="545">
        <v>14293</v>
      </c>
      <c r="B4708" s="545" t="s">
        <v>21947</v>
      </c>
      <c r="C4708" s="545" t="s">
        <v>216</v>
      </c>
      <c r="D4708" s="546">
        <v>46052</v>
      </c>
      <c r="E4708" s="171" t="str">
        <f t="shared" si="73"/>
        <v>2026</v>
      </c>
      <c r="F4708" s="547">
        <v>274810</v>
      </c>
      <c r="G4708" s="548">
        <v>0.19</v>
      </c>
      <c r="H4708" s="547">
        <v>230932.77</v>
      </c>
      <c r="I4708" s="545" t="s">
        <v>12670</v>
      </c>
      <c r="J4708" s="545" t="s">
        <v>13307</v>
      </c>
      <c r="K4708" s="545" t="s">
        <v>21946</v>
      </c>
      <c r="L4708" s="545"/>
      <c r="M4708" s="548" t="s">
        <v>13758</v>
      </c>
      <c r="N4708" s="545" t="s">
        <v>13413</v>
      </c>
      <c r="O4708" s="545"/>
      <c r="P4708" s="549">
        <v>14293</v>
      </c>
      <c r="Q4708" s="549">
        <v>1</v>
      </c>
      <c r="R4708" s="549">
        <v>24</v>
      </c>
      <c r="S4708" s="548">
        <v>2228</v>
      </c>
      <c r="T4708" s="548"/>
      <c r="U4708" s="99"/>
    </row>
    <row r="4709" spans="1:21" ht="19.5" customHeight="1">
      <c r="A4709" s="545">
        <v>14294</v>
      </c>
      <c r="B4709" s="545" t="s">
        <v>21948</v>
      </c>
      <c r="C4709" s="545" t="s">
        <v>221</v>
      </c>
      <c r="D4709" s="546">
        <v>46052</v>
      </c>
      <c r="E4709" s="171" t="str">
        <f t="shared" si="73"/>
        <v>2026</v>
      </c>
      <c r="F4709" s="547">
        <v>782263</v>
      </c>
      <c r="G4709" s="548">
        <v>0.19</v>
      </c>
      <c r="H4709" s="547">
        <v>657363.87</v>
      </c>
      <c r="I4709" s="545" t="s">
        <v>12647</v>
      </c>
      <c r="J4709" s="545" t="s">
        <v>13307</v>
      </c>
      <c r="K4709" s="545" t="s">
        <v>21949</v>
      </c>
      <c r="L4709" s="545"/>
      <c r="M4709" s="548" t="s">
        <v>13758</v>
      </c>
      <c r="N4709" s="545" t="s">
        <v>13413</v>
      </c>
      <c r="O4709" s="545"/>
      <c r="P4709" s="549">
        <v>14294</v>
      </c>
      <c r="Q4709" s="549">
        <v>1</v>
      </c>
      <c r="R4709" s="549">
        <v>26</v>
      </c>
      <c r="S4709" s="548">
        <v>2228</v>
      </c>
      <c r="T4709" s="548"/>
      <c r="U4709" s="99"/>
    </row>
    <row r="4710" spans="1:21" ht="19.5" customHeight="1">
      <c r="A4710" s="545">
        <v>14295</v>
      </c>
      <c r="B4710" s="545" t="s">
        <v>21950</v>
      </c>
      <c r="C4710" s="545" t="s">
        <v>221</v>
      </c>
      <c r="D4710" s="546">
        <v>46052</v>
      </c>
      <c r="E4710" s="171" t="str">
        <f t="shared" si="73"/>
        <v>2026</v>
      </c>
      <c r="F4710" s="547">
        <v>444149</v>
      </c>
      <c r="G4710" s="548">
        <v>0.19</v>
      </c>
      <c r="H4710" s="547">
        <v>373234.45</v>
      </c>
      <c r="I4710" s="545" t="s">
        <v>12647</v>
      </c>
      <c r="J4710" s="545" t="s">
        <v>13307</v>
      </c>
      <c r="K4710" s="545" t="s">
        <v>21951</v>
      </c>
      <c r="L4710" s="545"/>
      <c r="M4710" s="548" t="s">
        <v>13758</v>
      </c>
      <c r="N4710" s="545" t="s">
        <v>13413</v>
      </c>
      <c r="O4710" s="545"/>
      <c r="P4710" s="549">
        <v>14295</v>
      </c>
      <c r="Q4710" s="549">
        <v>1</v>
      </c>
      <c r="R4710" s="549">
        <v>26</v>
      </c>
      <c r="S4710" s="548">
        <v>2228</v>
      </c>
      <c r="T4710" s="548"/>
      <c r="U4710" s="99"/>
    </row>
    <row r="4711" spans="1:21" ht="19.5" customHeight="1">
      <c r="A4711" s="545">
        <v>14296</v>
      </c>
      <c r="B4711" s="545" t="s">
        <v>21952</v>
      </c>
      <c r="C4711" s="545" t="s">
        <v>216</v>
      </c>
      <c r="D4711" s="546">
        <v>46052</v>
      </c>
      <c r="E4711" s="171" t="str">
        <f t="shared" si="73"/>
        <v>2026</v>
      </c>
      <c r="F4711" s="547">
        <v>113232</v>
      </c>
      <c r="G4711" s="548">
        <v>0.19</v>
      </c>
      <c r="H4711" s="547">
        <v>95152.94</v>
      </c>
      <c r="I4711" s="545" t="s">
        <v>12686</v>
      </c>
      <c r="J4711" s="545" t="s">
        <v>13307</v>
      </c>
      <c r="K4711" s="545" t="s">
        <v>21953</v>
      </c>
      <c r="L4711" s="545"/>
      <c r="M4711" s="548" t="s">
        <v>13758</v>
      </c>
      <c r="N4711" s="545" t="s">
        <v>13413</v>
      </c>
      <c r="O4711" s="545"/>
      <c r="P4711" s="549">
        <v>14296</v>
      </c>
      <c r="Q4711" s="549">
        <v>1</v>
      </c>
      <c r="R4711" s="549">
        <v>131</v>
      </c>
      <c r="S4711" s="548">
        <v>2228</v>
      </c>
      <c r="T4711" s="548"/>
      <c r="U4711" s="99"/>
    </row>
    <row r="4712" spans="1:21" ht="19.5" customHeight="1">
      <c r="A4712" s="545">
        <v>14297</v>
      </c>
      <c r="B4712" s="545" t="s">
        <v>21954</v>
      </c>
      <c r="C4712" s="545" t="s">
        <v>216</v>
      </c>
      <c r="D4712" s="546">
        <v>46052</v>
      </c>
      <c r="E4712" s="171" t="str">
        <f t="shared" si="73"/>
        <v>2026</v>
      </c>
      <c r="F4712" s="547">
        <v>124611</v>
      </c>
      <c r="G4712" s="548">
        <v>0.19</v>
      </c>
      <c r="H4712" s="547">
        <v>104715.13</v>
      </c>
      <c r="I4712" s="545" t="s">
        <v>12686</v>
      </c>
      <c r="J4712" s="545" t="s">
        <v>13307</v>
      </c>
      <c r="K4712" s="545" t="s">
        <v>21955</v>
      </c>
      <c r="L4712" s="545"/>
      <c r="M4712" s="548" t="s">
        <v>13758</v>
      </c>
      <c r="N4712" s="545" t="s">
        <v>13413</v>
      </c>
      <c r="O4712" s="545"/>
      <c r="P4712" s="549">
        <v>14297</v>
      </c>
      <c r="Q4712" s="549">
        <v>1</v>
      </c>
      <c r="R4712" s="549">
        <v>131</v>
      </c>
      <c r="S4712" s="548">
        <v>2228</v>
      </c>
      <c r="T4712" s="548"/>
      <c r="U4712" s="99"/>
    </row>
    <row r="4713" spans="1:21" ht="19.5" customHeight="1">
      <c r="A4713" s="545">
        <v>14298</v>
      </c>
      <c r="B4713" s="545" t="s">
        <v>21956</v>
      </c>
      <c r="C4713" s="545" t="s">
        <v>216</v>
      </c>
      <c r="D4713" s="546"/>
      <c r="E4713" s="171" t="str">
        <f t="shared" si="73"/>
        <v>1900</v>
      </c>
      <c r="F4713" s="547">
        <v>0</v>
      </c>
      <c r="G4713" s="548">
        <v>0</v>
      </c>
      <c r="H4713" s="547">
        <v>0</v>
      </c>
      <c r="I4713" s="545" t="s">
        <v>12686</v>
      </c>
      <c r="J4713" s="545"/>
      <c r="K4713" s="545" t="s">
        <v>21957</v>
      </c>
      <c r="L4713" s="545"/>
      <c r="M4713" s="548" t="s">
        <v>13758</v>
      </c>
      <c r="N4713" s="545" t="s">
        <v>13413</v>
      </c>
      <c r="O4713" s="545"/>
      <c r="P4713" s="549">
        <v>14298</v>
      </c>
      <c r="Q4713" s="549">
        <v>1</v>
      </c>
      <c r="R4713" s="549">
        <v>131</v>
      </c>
      <c r="S4713" s="548"/>
      <c r="T4713" s="548"/>
      <c r="U4713" s="99"/>
    </row>
    <row r="4714" spans="1:21" ht="19.5" customHeight="1">
      <c r="A4714" s="545">
        <v>14299</v>
      </c>
      <c r="B4714" s="545" t="s">
        <v>21958</v>
      </c>
      <c r="C4714" s="545" t="s">
        <v>216</v>
      </c>
      <c r="D4714" s="546">
        <v>46052</v>
      </c>
      <c r="E4714" s="171" t="str">
        <f t="shared" si="73"/>
        <v>2026</v>
      </c>
      <c r="F4714" s="547">
        <v>1174957</v>
      </c>
      <c r="G4714" s="548">
        <v>0.19</v>
      </c>
      <c r="H4714" s="547">
        <v>987358.82</v>
      </c>
      <c r="I4714" s="545" t="s">
        <v>12686</v>
      </c>
      <c r="J4714" s="545" t="s">
        <v>13307</v>
      </c>
      <c r="K4714" s="545" t="s">
        <v>21959</v>
      </c>
      <c r="L4714" s="545"/>
      <c r="M4714" s="548" t="s">
        <v>13758</v>
      </c>
      <c r="N4714" s="545" t="s">
        <v>13413</v>
      </c>
      <c r="O4714" s="545"/>
      <c r="P4714" s="549">
        <v>14299</v>
      </c>
      <c r="Q4714" s="549">
        <v>1</v>
      </c>
      <c r="R4714" s="549">
        <v>131</v>
      </c>
      <c r="S4714" s="548">
        <v>2228</v>
      </c>
      <c r="T4714" s="548"/>
      <c r="U4714" s="99"/>
    </row>
    <row r="4715" spans="1:21" ht="19.5" customHeight="1">
      <c r="A4715" s="545">
        <v>14300</v>
      </c>
      <c r="B4715" s="545" t="s">
        <v>21960</v>
      </c>
      <c r="C4715" s="545" t="s">
        <v>216</v>
      </c>
      <c r="D4715" s="546">
        <v>46052</v>
      </c>
      <c r="E4715" s="171" t="str">
        <f t="shared" si="73"/>
        <v>2026</v>
      </c>
      <c r="F4715" s="547">
        <v>540279</v>
      </c>
      <c r="G4715" s="548">
        <v>0.19</v>
      </c>
      <c r="H4715" s="547">
        <v>454015.97</v>
      </c>
      <c r="I4715" s="545" t="s">
        <v>12686</v>
      </c>
      <c r="J4715" s="545" t="s">
        <v>13307</v>
      </c>
      <c r="K4715" s="545" t="s">
        <v>21961</v>
      </c>
      <c r="L4715" s="545"/>
      <c r="M4715" s="548" t="s">
        <v>13758</v>
      </c>
      <c r="N4715" s="545" t="s">
        <v>13413</v>
      </c>
      <c r="O4715" s="545"/>
      <c r="P4715" s="549">
        <v>14300</v>
      </c>
      <c r="Q4715" s="549">
        <v>1</v>
      </c>
      <c r="R4715" s="549">
        <v>131</v>
      </c>
      <c r="S4715" s="548">
        <v>2228</v>
      </c>
      <c r="T4715" s="548"/>
      <c r="U4715" s="99"/>
    </row>
    <row r="4716" spans="1:21" ht="19.5" customHeight="1">
      <c r="A4716" s="545">
        <v>14301</v>
      </c>
      <c r="B4716" s="545" t="s">
        <v>21962</v>
      </c>
      <c r="C4716" s="545" t="s">
        <v>216</v>
      </c>
      <c r="D4716" s="546">
        <v>46052</v>
      </c>
      <c r="E4716" s="171" t="str">
        <f t="shared" si="73"/>
        <v>2026</v>
      </c>
      <c r="F4716" s="547">
        <v>839343</v>
      </c>
      <c r="G4716" s="548">
        <v>0.19</v>
      </c>
      <c r="H4716" s="547">
        <v>705330.25</v>
      </c>
      <c r="I4716" s="545" t="s">
        <v>12686</v>
      </c>
      <c r="J4716" s="545" t="s">
        <v>13307</v>
      </c>
      <c r="K4716" s="545" t="s">
        <v>21963</v>
      </c>
      <c r="L4716" s="545"/>
      <c r="M4716" s="548" t="s">
        <v>13758</v>
      </c>
      <c r="N4716" s="545" t="s">
        <v>13413</v>
      </c>
      <c r="O4716" s="545"/>
      <c r="P4716" s="549">
        <v>14301</v>
      </c>
      <c r="Q4716" s="549">
        <v>1</v>
      </c>
      <c r="R4716" s="549">
        <v>131</v>
      </c>
      <c r="S4716" s="548">
        <v>2228</v>
      </c>
      <c r="T4716" s="548"/>
      <c r="U4716" s="99"/>
    </row>
    <row r="4717" spans="1:21" ht="19.5" customHeight="1">
      <c r="A4717" s="545">
        <v>14302</v>
      </c>
      <c r="B4717" s="545" t="s">
        <v>21964</v>
      </c>
      <c r="C4717" s="545" t="s">
        <v>216</v>
      </c>
      <c r="D4717" s="546">
        <v>46052</v>
      </c>
      <c r="E4717" s="171" t="str">
        <f t="shared" si="73"/>
        <v>2026</v>
      </c>
      <c r="F4717" s="547">
        <v>182495</v>
      </c>
      <c r="G4717" s="548">
        <v>0.19</v>
      </c>
      <c r="H4717" s="547">
        <v>153357.14000000001</v>
      </c>
      <c r="I4717" s="545" t="s">
        <v>12686</v>
      </c>
      <c r="J4717" s="545" t="s">
        <v>13307</v>
      </c>
      <c r="K4717" s="545" t="s">
        <v>21965</v>
      </c>
      <c r="L4717" s="545"/>
      <c r="M4717" s="548" t="s">
        <v>13758</v>
      </c>
      <c r="N4717" s="545" t="s">
        <v>13413</v>
      </c>
      <c r="O4717" s="545"/>
      <c r="P4717" s="549">
        <v>14302</v>
      </c>
      <c r="Q4717" s="549">
        <v>1</v>
      </c>
      <c r="R4717" s="549">
        <v>131</v>
      </c>
      <c r="S4717" s="548">
        <v>2228</v>
      </c>
      <c r="T4717" s="548"/>
      <c r="U4717" s="99"/>
    </row>
    <row r="4718" spans="1:21" ht="19.5" customHeight="1">
      <c r="A4718" s="545">
        <v>14303</v>
      </c>
      <c r="B4718" s="545" t="s">
        <v>21966</v>
      </c>
      <c r="C4718" s="545" t="s">
        <v>216</v>
      </c>
      <c r="D4718" s="546">
        <v>46052</v>
      </c>
      <c r="E4718" s="171" t="str">
        <f t="shared" si="73"/>
        <v>2026</v>
      </c>
      <c r="F4718" s="547">
        <v>192117</v>
      </c>
      <c r="G4718" s="548">
        <v>0.19</v>
      </c>
      <c r="H4718" s="547">
        <v>161442.85999999999</v>
      </c>
      <c r="I4718" s="545" t="s">
        <v>12686</v>
      </c>
      <c r="J4718" s="545" t="s">
        <v>13307</v>
      </c>
      <c r="K4718" s="545" t="s">
        <v>21967</v>
      </c>
      <c r="L4718" s="545"/>
      <c r="M4718" s="548" t="s">
        <v>13758</v>
      </c>
      <c r="N4718" s="545" t="s">
        <v>13413</v>
      </c>
      <c r="O4718" s="545"/>
      <c r="P4718" s="549">
        <v>14303</v>
      </c>
      <c r="Q4718" s="549">
        <v>1</v>
      </c>
      <c r="R4718" s="549">
        <v>131</v>
      </c>
      <c r="S4718" s="548">
        <v>2228</v>
      </c>
      <c r="T4718" s="548"/>
      <c r="U4718" s="99"/>
    </row>
    <row r="4719" spans="1:21" ht="19.5" customHeight="1">
      <c r="A4719" s="545">
        <v>14304</v>
      </c>
      <c r="B4719" s="545" t="s">
        <v>21968</v>
      </c>
      <c r="C4719" s="545" t="s">
        <v>216</v>
      </c>
      <c r="D4719" s="546">
        <v>46052</v>
      </c>
      <c r="E4719" s="171" t="str">
        <f t="shared" si="73"/>
        <v>2026</v>
      </c>
      <c r="F4719" s="547">
        <v>275757</v>
      </c>
      <c r="G4719" s="548">
        <v>0.19</v>
      </c>
      <c r="H4719" s="547">
        <v>231728.57</v>
      </c>
      <c r="I4719" s="545" t="s">
        <v>12686</v>
      </c>
      <c r="J4719" s="545" t="s">
        <v>13307</v>
      </c>
      <c r="K4719" s="545" t="s">
        <v>21969</v>
      </c>
      <c r="L4719" s="545"/>
      <c r="M4719" s="548" t="s">
        <v>13758</v>
      </c>
      <c r="N4719" s="545" t="s">
        <v>13413</v>
      </c>
      <c r="O4719" s="545"/>
      <c r="P4719" s="549">
        <v>14304</v>
      </c>
      <c r="Q4719" s="549">
        <v>1</v>
      </c>
      <c r="R4719" s="549">
        <v>131</v>
      </c>
      <c r="S4719" s="548">
        <v>2228</v>
      </c>
      <c r="T4719" s="548"/>
      <c r="U4719" s="99"/>
    </row>
    <row r="4720" spans="1:21" ht="19.5" customHeight="1">
      <c r="A4720" s="545">
        <v>14305</v>
      </c>
      <c r="B4720" s="545" t="s">
        <v>21970</v>
      </c>
      <c r="C4720" s="545" t="s">
        <v>216</v>
      </c>
      <c r="D4720" s="546"/>
      <c r="E4720" s="171" t="str">
        <f t="shared" si="73"/>
        <v>1900</v>
      </c>
      <c r="F4720" s="547">
        <v>0</v>
      </c>
      <c r="G4720" s="548">
        <v>0</v>
      </c>
      <c r="H4720" s="547">
        <v>0</v>
      </c>
      <c r="I4720" s="545" t="s">
        <v>12686</v>
      </c>
      <c r="J4720" s="545"/>
      <c r="K4720" s="545" t="s">
        <v>21971</v>
      </c>
      <c r="L4720" s="545"/>
      <c r="M4720" s="548" t="s">
        <v>13758</v>
      </c>
      <c r="N4720" s="545" t="s">
        <v>13413</v>
      </c>
      <c r="O4720" s="545"/>
      <c r="P4720" s="549">
        <v>14305</v>
      </c>
      <c r="Q4720" s="549">
        <v>1</v>
      </c>
      <c r="R4720" s="549">
        <v>131</v>
      </c>
      <c r="S4720" s="548"/>
      <c r="T4720" s="548"/>
      <c r="U4720" s="99"/>
    </row>
    <row r="4721" spans="1:21" ht="19.5" customHeight="1">
      <c r="A4721" s="545">
        <v>14306</v>
      </c>
      <c r="B4721" s="545" t="s">
        <v>21972</v>
      </c>
      <c r="C4721" s="545" t="s">
        <v>216</v>
      </c>
      <c r="D4721" s="546">
        <v>46052</v>
      </c>
      <c r="E4721" s="171" t="str">
        <f t="shared" si="73"/>
        <v>2026</v>
      </c>
      <c r="F4721" s="547">
        <v>1014693</v>
      </c>
      <c r="G4721" s="548">
        <v>0.19</v>
      </c>
      <c r="H4721" s="547">
        <v>852683.19</v>
      </c>
      <c r="I4721" s="545" t="s">
        <v>12686</v>
      </c>
      <c r="J4721" s="545" t="s">
        <v>13307</v>
      </c>
      <c r="K4721" s="545" t="s">
        <v>21973</v>
      </c>
      <c r="L4721" s="545"/>
      <c r="M4721" s="548" t="s">
        <v>13758</v>
      </c>
      <c r="N4721" s="545" t="s">
        <v>13413</v>
      </c>
      <c r="O4721" s="545"/>
      <c r="P4721" s="549">
        <v>14306</v>
      </c>
      <c r="Q4721" s="549">
        <v>1</v>
      </c>
      <c r="R4721" s="549">
        <v>131</v>
      </c>
      <c r="S4721" s="548">
        <v>2228</v>
      </c>
      <c r="T4721" s="548"/>
      <c r="U4721" s="99"/>
    </row>
    <row r="4722" spans="1:21" ht="19.5" customHeight="1">
      <c r="A4722" s="545">
        <v>14307</v>
      </c>
      <c r="B4722" s="545" t="s">
        <v>21974</v>
      </c>
      <c r="C4722" s="545" t="s">
        <v>216</v>
      </c>
      <c r="D4722" s="546">
        <v>46052</v>
      </c>
      <c r="E4722" s="171" t="str">
        <f t="shared" si="73"/>
        <v>2026</v>
      </c>
      <c r="F4722" s="547">
        <v>3415145</v>
      </c>
      <c r="G4722" s="548">
        <v>0.19</v>
      </c>
      <c r="H4722" s="547">
        <v>2869869.75</v>
      </c>
      <c r="I4722" s="545" t="s">
        <v>12686</v>
      </c>
      <c r="J4722" s="545" t="s">
        <v>13307</v>
      </c>
      <c r="K4722" s="545" t="s">
        <v>21975</v>
      </c>
      <c r="L4722" s="545"/>
      <c r="M4722" s="548" t="s">
        <v>13758</v>
      </c>
      <c r="N4722" s="545" t="s">
        <v>13413</v>
      </c>
      <c r="O4722" s="545"/>
      <c r="P4722" s="549">
        <v>14307</v>
      </c>
      <c r="Q4722" s="549">
        <v>1</v>
      </c>
      <c r="R4722" s="549">
        <v>131</v>
      </c>
      <c r="S4722" s="548">
        <v>2228</v>
      </c>
      <c r="T4722" s="548"/>
      <c r="U4722" s="99"/>
    </row>
    <row r="4723" spans="1:21" ht="19.5" customHeight="1">
      <c r="A4723" s="545">
        <v>14308</v>
      </c>
      <c r="B4723" s="545" t="s">
        <v>21976</v>
      </c>
      <c r="C4723" s="545" t="s">
        <v>216</v>
      </c>
      <c r="D4723" s="546">
        <v>46052</v>
      </c>
      <c r="E4723" s="171" t="str">
        <f t="shared" si="73"/>
        <v>2026</v>
      </c>
      <c r="F4723" s="547">
        <v>6592068</v>
      </c>
      <c r="G4723" s="548">
        <v>0.19</v>
      </c>
      <c r="H4723" s="547">
        <v>5539552.9400000004</v>
      </c>
      <c r="I4723" s="545" t="s">
        <v>12686</v>
      </c>
      <c r="J4723" s="545" t="s">
        <v>13307</v>
      </c>
      <c r="K4723" s="545" t="s">
        <v>21977</v>
      </c>
      <c r="L4723" s="545"/>
      <c r="M4723" s="548" t="s">
        <v>13758</v>
      </c>
      <c r="N4723" s="545" t="s">
        <v>13413</v>
      </c>
      <c r="O4723" s="545"/>
      <c r="P4723" s="549">
        <v>14308</v>
      </c>
      <c r="Q4723" s="549">
        <v>1</v>
      </c>
      <c r="R4723" s="549">
        <v>131</v>
      </c>
      <c r="S4723" s="548">
        <v>2228</v>
      </c>
      <c r="T4723" s="548"/>
      <c r="U4723" s="99"/>
    </row>
    <row r="4724" spans="1:21" ht="19.5" customHeight="1">
      <c r="A4724" s="545">
        <v>14309</v>
      </c>
      <c r="B4724" s="545" t="s">
        <v>21978</v>
      </c>
      <c r="C4724" s="545" t="s">
        <v>209</v>
      </c>
      <c r="D4724" s="546">
        <v>46052</v>
      </c>
      <c r="E4724" s="171" t="str">
        <f t="shared" si="73"/>
        <v>2026</v>
      </c>
      <c r="F4724" s="547">
        <v>96548</v>
      </c>
      <c r="G4724" s="548">
        <v>0.19</v>
      </c>
      <c r="H4724" s="547">
        <v>81132.77</v>
      </c>
      <c r="I4724" s="545" t="s">
        <v>12758</v>
      </c>
      <c r="J4724" s="545" t="s">
        <v>13307</v>
      </c>
      <c r="K4724" s="545" t="s">
        <v>21979</v>
      </c>
      <c r="L4724" s="545"/>
      <c r="M4724" s="548" t="s">
        <v>13758</v>
      </c>
      <c r="N4724" s="545" t="s">
        <v>13413</v>
      </c>
      <c r="O4724" s="545"/>
      <c r="P4724" s="549">
        <v>14309</v>
      </c>
      <c r="Q4724" s="549">
        <v>1</v>
      </c>
      <c r="R4724" s="549">
        <v>164</v>
      </c>
      <c r="S4724" s="548">
        <v>2228</v>
      </c>
      <c r="T4724" s="548"/>
      <c r="U4724" s="99"/>
    </row>
    <row r="4725" spans="1:21" ht="19.5" customHeight="1">
      <c r="A4725" s="545">
        <v>14310</v>
      </c>
      <c r="B4725" s="545" t="s">
        <v>21980</v>
      </c>
      <c r="C4725" s="545" t="s">
        <v>209</v>
      </c>
      <c r="D4725" s="546">
        <v>46052</v>
      </c>
      <c r="E4725" s="171" t="str">
        <f t="shared" si="73"/>
        <v>2026</v>
      </c>
      <c r="F4725" s="547">
        <v>112168</v>
      </c>
      <c r="G4725" s="548">
        <v>0.19</v>
      </c>
      <c r="H4725" s="547">
        <v>94258.82</v>
      </c>
      <c r="I4725" s="545" t="s">
        <v>12758</v>
      </c>
      <c r="J4725" s="545" t="s">
        <v>13307</v>
      </c>
      <c r="K4725" s="545" t="s">
        <v>21981</v>
      </c>
      <c r="L4725" s="545"/>
      <c r="M4725" s="548" t="s">
        <v>13758</v>
      </c>
      <c r="N4725" s="545" t="s">
        <v>13413</v>
      </c>
      <c r="O4725" s="545"/>
      <c r="P4725" s="549">
        <v>14310</v>
      </c>
      <c r="Q4725" s="549">
        <v>1</v>
      </c>
      <c r="R4725" s="549">
        <v>164</v>
      </c>
      <c r="S4725" s="548">
        <v>2228</v>
      </c>
      <c r="T4725" s="548"/>
      <c r="U4725" s="99"/>
    </row>
    <row r="4726" spans="1:21" ht="19.5" customHeight="1">
      <c r="A4726" s="545">
        <v>14311</v>
      </c>
      <c r="B4726" s="545" t="s">
        <v>21982</v>
      </c>
      <c r="C4726" s="545" t="s">
        <v>216</v>
      </c>
      <c r="D4726" s="546">
        <v>46052</v>
      </c>
      <c r="E4726" s="171" t="str">
        <f t="shared" si="73"/>
        <v>2026</v>
      </c>
      <c r="F4726" s="547">
        <v>66780</v>
      </c>
      <c r="G4726" s="548">
        <v>0.19</v>
      </c>
      <c r="H4726" s="547">
        <v>56117.65</v>
      </c>
      <c r="I4726" s="545" t="s">
        <v>12686</v>
      </c>
      <c r="J4726" s="545" t="s">
        <v>13307</v>
      </c>
      <c r="K4726" s="545" t="s">
        <v>21983</v>
      </c>
      <c r="L4726" s="545"/>
      <c r="M4726" s="548" t="s">
        <v>13758</v>
      </c>
      <c r="N4726" s="545" t="s">
        <v>13413</v>
      </c>
      <c r="O4726" s="545"/>
      <c r="P4726" s="549">
        <v>14311</v>
      </c>
      <c r="Q4726" s="549">
        <v>1</v>
      </c>
      <c r="R4726" s="549">
        <v>131</v>
      </c>
      <c r="S4726" s="548">
        <v>2228</v>
      </c>
      <c r="T4726" s="548"/>
      <c r="U4726" s="99"/>
    </row>
    <row r="4727" spans="1:21" ht="19.5" customHeight="1">
      <c r="A4727" s="545">
        <v>14312</v>
      </c>
      <c r="B4727" s="545" t="s">
        <v>21984</v>
      </c>
      <c r="C4727" s="545" t="s">
        <v>216</v>
      </c>
      <c r="D4727" s="546"/>
      <c r="E4727" s="171" t="str">
        <f t="shared" si="73"/>
        <v>1900</v>
      </c>
      <c r="F4727" s="547">
        <v>0</v>
      </c>
      <c r="G4727" s="548">
        <v>0</v>
      </c>
      <c r="H4727" s="547">
        <v>0</v>
      </c>
      <c r="I4727" s="545" t="s">
        <v>12686</v>
      </c>
      <c r="J4727" s="545"/>
      <c r="K4727" s="545" t="s">
        <v>21985</v>
      </c>
      <c r="L4727" s="545"/>
      <c r="M4727" s="548" t="s">
        <v>13758</v>
      </c>
      <c r="N4727" s="545" t="s">
        <v>13413</v>
      </c>
      <c r="O4727" s="545"/>
      <c r="P4727" s="549">
        <v>14312</v>
      </c>
      <c r="Q4727" s="549">
        <v>1</v>
      </c>
      <c r="R4727" s="549">
        <v>131</v>
      </c>
      <c r="S4727" s="548"/>
      <c r="T4727" s="548"/>
      <c r="U4727" s="99"/>
    </row>
    <row r="4728" spans="1:21" ht="19.5" customHeight="1">
      <c r="A4728" s="545">
        <v>14313</v>
      </c>
      <c r="B4728" s="545" t="s">
        <v>21986</v>
      </c>
      <c r="C4728" s="545" t="s">
        <v>216</v>
      </c>
      <c r="D4728" s="546">
        <v>46052</v>
      </c>
      <c r="E4728" s="171" t="str">
        <f t="shared" si="73"/>
        <v>2026</v>
      </c>
      <c r="F4728" s="547">
        <v>24424</v>
      </c>
      <c r="G4728" s="548">
        <v>0.19</v>
      </c>
      <c r="H4728" s="547">
        <v>20524.37</v>
      </c>
      <c r="I4728" s="545" t="s">
        <v>12637</v>
      </c>
      <c r="J4728" s="545" t="s">
        <v>13307</v>
      </c>
      <c r="K4728" s="545" t="s">
        <v>21987</v>
      </c>
      <c r="L4728" s="545"/>
      <c r="M4728" s="548" t="s">
        <v>13758</v>
      </c>
      <c r="N4728" s="545" t="s">
        <v>13413</v>
      </c>
      <c r="O4728" s="545"/>
      <c r="P4728" s="549">
        <v>14313</v>
      </c>
      <c r="Q4728" s="549">
        <v>1</v>
      </c>
      <c r="R4728" s="549">
        <v>13</v>
      </c>
      <c r="S4728" s="548">
        <v>2228</v>
      </c>
      <c r="T4728" s="548"/>
      <c r="U4728" s="99"/>
    </row>
    <row r="4729" spans="1:21" ht="19.5" customHeight="1">
      <c r="A4729" s="545">
        <v>14314</v>
      </c>
      <c r="B4729" s="545" t="s">
        <v>21988</v>
      </c>
      <c r="C4729" s="545" t="s">
        <v>216</v>
      </c>
      <c r="D4729" s="546"/>
      <c r="E4729" s="171" t="str">
        <f t="shared" si="73"/>
        <v>1900</v>
      </c>
      <c r="F4729" s="547">
        <v>0</v>
      </c>
      <c r="G4729" s="548">
        <v>0</v>
      </c>
      <c r="H4729" s="547">
        <v>0</v>
      </c>
      <c r="I4729" s="545" t="s">
        <v>12637</v>
      </c>
      <c r="J4729" s="545"/>
      <c r="K4729" s="545" t="s">
        <v>21989</v>
      </c>
      <c r="L4729" s="545"/>
      <c r="M4729" s="548" t="s">
        <v>13758</v>
      </c>
      <c r="N4729" s="545" t="s">
        <v>13413</v>
      </c>
      <c r="O4729" s="545"/>
      <c r="P4729" s="549">
        <v>14314</v>
      </c>
      <c r="Q4729" s="549">
        <v>1</v>
      </c>
      <c r="R4729" s="549">
        <v>13</v>
      </c>
      <c r="S4729" s="548"/>
      <c r="T4729" s="548"/>
      <c r="U4729" s="99"/>
    </row>
    <row r="4730" spans="1:21" ht="19.5" customHeight="1">
      <c r="A4730" s="545">
        <v>14315</v>
      </c>
      <c r="B4730" s="545" t="s">
        <v>21990</v>
      </c>
      <c r="C4730" s="545" t="s">
        <v>216</v>
      </c>
      <c r="D4730" s="546">
        <v>46052</v>
      </c>
      <c r="E4730" s="171" t="str">
        <f t="shared" si="73"/>
        <v>2026</v>
      </c>
      <c r="F4730" s="547">
        <v>57671</v>
      </c>
      <c r="G4730" s="548">
        <v>0.19</v>
      </c>
      <c r="H4730" s="547">
        <v>48463.03</v>
      </c>
      <c r="I4730" s="545" t="s">
        <v>12637</v>
      </c>
      <c r="J4730" s="545" t="s">
        <v>13307</v>
      </c>
      <c r="K4730" s="545" t="s">
        <v>21991</v>
      </c>
      <c r="L4730" s="545"/>
      <c r="M4730" s="548" t="s">
        <v>13758</v>
      </c>
      <c r="N4730" s="545" t="s">
        <v>13413</v>
      </c>
      <c r="O4730" s="545"/>
      <c r="P4730" s="549">
        <v>14315</v>
      </c>
      <c r="Q4730" s="549">
        <v>1</v>
      </c>
      <c r="R4730" s="549">
        <v>13</v>
      </c>
      <c r="S4730" s="548">
        <v>2228</v>
      </c>
      <c r="T4730" s="548"/>
      <c r="U4730" s="99"/>
    </row>
    <row r="4731" spans="1:21" ht="19.5" customHeight="1">
      <c r="A4731" s="545">
        <v>14316</v>
      </c>
      <c r="B4731" s="545" t="s">
        <v>21992</v>
      </c>
      <c r="C4731" s="545" t="s">
        <v>216</v>
      </c>
      <c r="D4731" s="546">
        <v>46052</v>
      </c>
      <c r="E4731" s="171" t="str">
        <f t="shared" si="73"/>
        <v>2026</v>
      </c>
      <c r="F4731" s="547">
        <v>11122</v>
      </c>
      <c r="G4731" s="548">
        <v>0.19</v>
      </c>
      <c r="H4731" s="547">
        <v>9346.2199999999993</v>
      </c>
      <c r="I4731" s="545" t="s">
        <v>12637</v>
      </c>
      <c r="J4731" s="545" t="s">
        <v>13307</v>
      </c>
      <c r="K4731" s="545" t="s">
        <v>21993</v>
      </c>
      <c r="L4731" s="545"/>
      <c r="M4731" s="548" t="s">
        <v>13758</v>
      </c>
      <c r="N4731" s="545" t="s">
        <v>13413</v>
      </c>
      <c r="O4731" s="545"/>
      <c r="P4731" s="549">
        <v>14316</v>
      </c>
      <c r="Q4731" s="549">
        <v>1</v>
      </c>
      <c r="R4731" s="549">
        <v>13</v>
      </c>
      <c r="S4731" s="548">
        <v>2228</v>
      </c>
      <c r="T4731" s="548"/>
      <c r="U4731" s="99"/>
    </row>
    <row r="4732" spans="1:21" ht="19.5" customHeight="1">
      <c r="A4732" s="545">
        <v>14317</v>
      </c>
      <c r="B4732" s="545" t="s">
        <v>21994</v>
      </c>
      <c r="C4732" s="545" t="s">
        <v>209</v>
      </c>
      <c r="D4732" s="546">
        <v>46052</v>
      </c>
      <c r="E4732" s="171" t="str">
        <f t="shared" si="73"/>
        <v>2026</v>
      </c>
      <c r="F4732" s="547">
        <v>30267</v>
      </c>
      <c r="G4732" s="548">
        <v>0.19</v>
      </c>
      <c r="H4732" s="547">
        <v>25434.45</v>
      </c>
      <c r="I4732" s="545" t="s">
        <v>12706</v>
      </c>
      <c r="J4732" s="545" t="s">
        <v>13307</v>
      </c>
      <c r="K4732" s="545" t="s">
        <v>21995</v>
      </c>
      <c r="L4732" s="545"/>
      <c r="M4732" s="548" t="s">
        <v>13758</v>
      </c>
      <c r="N4732" s="545" t="s">
        <v>13413</v>
      </c>
      <c r="O4732" s="545"/>
      <c r="P4732" s="549">
        <v>14317</v>
      </c>
      <c r="Q4732" s="549">
        <v>1</v>
      </c>
      <c r="R4732" s="549">
        <v>128</v>
      </c>
      <c r="S4732" s="548">
        <v>2228</v>
      </c>
      <c r="T4732" s="548"/>
      <c r="U4732" s="99"/>
    </row>
    <row r="4733" spans="1:21" ht="19.5" customHeight="1">
      <c r="A4733" s="545">
        <v>14318</v>
      </c>
      <c r="B4733" s="545" t="s">
        <v>21996</v>
      </c>
      <c r="C4733" s="545" t="s">
        <v>209</v>
      </c>
      <c r="D4733" s="546">
        <v>46052</v>
      </c>
      <c r="E4733" s="171" t="str">
        <f t="shared" si="73"/>
        <v>2026</v>
      </c>
      <c r="F4733" s="547">
        <v>22354</v>
      </c>
      <c r="G4733" s="548">
        <v>0.19</v>
      </c>
      <c r="H4733" s="547">
        <v>18784.87</v>
      </c>
      <c r="I4733" s="545" t="s">
        <v>12706</v>
      </c>
      <c r="J4733" s="545" t="s">
        <v>13307</v>
      </c>
      <c r="K4733" s="545" t="s">
        <v>21997</v>
      </c>
      <c r="L4733" s="545"/>
      <c r="M4733" s="548" t="s">
        <v>13758</v>
      </c>
      <c r="N4733" s="545" t="s">
        <v>13413</v>
      </c>
      <c r="O4733" s="545"/>
      <c r="P4733" s="549">
        <v>14318</v>
      </c>
      <c r="Q4733" s="549">
        <v>1</v>
      </c>
      <c r="R4733" s="549">
        <v>128</v>
      </c>
      <c r="S4733" s="548">
        <v>2228</v>
      </c>
      <c r="T4733" s="548"/>
      <c r="U4733" s="99"/>
    </row>
    <row r="4734" spans="1:21" ht="19.5" customHeight="1">
      <c r="A4734" s="545">
        <v>14319</v>
      </c>
      <c r="B4734" s="545" t="s">
        <v>21998</v>
      </c>
      <c r="C4734" s="545" t="s">
        <v>209</v>
      </c>
      <c r="D4734" s="546">
        <v>46052</v>
      </c>
      <c r="E4734" s="171" t="str">
        <f t="shared" si="73"/>
        <v>2026</v>
      </c>
      <c r="F4734" s="547">
        <v>37448</v>
      </c>
      <c r="G4734" s="548">
        <v>0.19</v>
      </c>
      <c r="H4734" s="547">
        <v>31468.91</v>
      </c>
      <c r="I4734" s="545" t="s">
        <v>12706</v>
      </c>
      <c r="J4734" s="545" t="s">
        <v>13307</v>
      </c>
      <c r="K4734" s="545" t="s">
        <v>21999</v>
      </c>
      <c r="L4734" s="545"/>
      <c r="M4734" s="548" t="s">
        <v>13758</v>
      </c>
      <c r="N4734" s="545" t="s">
        <v>13413</v>
      </c>
      <c r="O4734" s="545"/>
      <c r="P4734" s="549">
        <v>14319</v>
      </c>
      <c r="Q4734" s="549">
        <v>1</v>
      </c>
      <c r="R4734" s="549">
        <v>128</v>
      </c>
      <c r="S4734" s="548">
        <v>2228</v>
      </c>
      <c r="T4734" s="548"/>
      <c r="U4734" s="99"/>
    </row>
    <row r="4735" spans="1:21" ht="19.5" customHeight="1">
      <c r="A4735" s="545">
        <v>14320</v>
      </c>
      <c r="B4735" s="545" t="s">
        <v>22000</v>
      </c>
      <c r="C4735" s="545" t="s">
        <v>209</v>
      </c>
      <c r="D4735" s="546">
        <v>46052</v>
      </c>
      <c r="E4735" s="171" t="str">
        <f t="shared" si="73"/>
        <v>2026</v>
      </c>
      <c r="F4735" s="547">
        <v>70135</v>
      </c>
      <c r="G4735" s="548">
        <v>0.19</v>
      </c>
      <c r="H4735" s="547">
        <v>58936.97</v>
      </c>
      <c r="I4735" s="545" t="s">
        <v>12706</v>
      </c>
      <c r="J4735" s="545" t="s">
        <v>13307</v>
      </c>
      <c r="K4735" s="545" t="s">
        <v>22001</v>
      </c>
      <c r="L4735" s="545"/>
      <c r="M4735" s="548" t="s">
        <v>13758</v>
      </c>
      <c r="N4735" s="545" t="s">
        <v>13413</v>
      </c>
      <c r="O4735" s="545"/>
      <c r="P4735" s="549">
        <v>14320</v>
      </c>
      <c r="Q4735" s="549">
        <v>1</v>
      </c>
      <c r="R4735" s="549">
        <v>128</v>
      </c>
      <c r="S4735" s="548">
        <v>2228</v>
      </c>
      <c r="T4735" s="548"/>
      <c r="U4735" s="99"/>
    </row>
    <row r="4736" spans="1:21" ht="19.5" customHeight="1">
      <c r="A4736" s="545">
        <v>14321</v>
      </c>
      <c r="B4736" s="545" t="s">
        <v>22002</v>
      </c>
      <c r="C4736" s="545" t="s">
        <v>209</v>
      </c>
      <c r="D4736" s="546">
        <v>46052</v>
      </c>
      <c r="E4736" s="171" t="str">
        <f t="shared" si="73"/>
        <v>2026</v>
      </c>
      <c r="F4736" s="547">
        <v>29425</v>
      </c>
      <c r="G4736" s="548">
        <v>0.19</v>
      </c>
      <c r="H4736" s="547">
        <v>24726.89</v>
      </c>
      <c r="I4736" s="545" t="s">
        <v>12706</v>
      </c>
      <c r="J4736" s="545" t="s">
        <v>13307</v>
      </c>
      <c r="K4736" s="545" t="s">
        <v>22003</v>
      </c>
      <c r="L4736" s="545"/>
      <c r="M4736" s="548" t="s">
        <v>13758</v>
      </c>
      <c r="N4736" s="545" t="s">
        <v>13413</v>
      </c>
      <c r="O4736" s="545"/>
      <c r="P4736" s="549">
        <v>14321</v>
      </c>
      <c r="Q4736" s="549">
        <v>1</v>
      </c>
      <c r="R4736" s="549">
        <v>128</v>
      </c>
      <c r="S4736" s="548">
        <v>2228</v>
      </c>
      <c r="T4736" s="548"/>
      <c r="U4736" s="99"/>
    </row>
    <row r="4737" spans="1:21" ht="19.5" customHeight="1">
      <c r="A4737" s="545">
        <v>14322</v>
      </c>
      <c r="B4737" s="545" t="s">
        <v>22004</v>
      </c>
      <c r="C4737" s="545" t="s">
        <v>216</v>
      </c>
      <c r="D4737" s="546">
        <v>46052</v>
      </c>
      <c r="E4737" s="171" t="str">
        <f t="shared" si="73"/>
        <v>2026</v>
      </c>
      <c r="F4737" s="547">
        <v>726652</v>
      </c>
      <c r="G4737" s="548">
        <v>0.19</v>
      </c>
      <c r="H4737" s="547">
        <v>610631.93000000005</v>
      </c>
      <c r="I4737" s="545" t="s">
        <v>12637</v>
      </c>
      <c r="J4737" s="545" t="s">
        <v>13307</v>
      </c>
      <c r="K4737" s="545" t="s">
        <v>22005</v>
      </c>
      <c r="L4737" s="545"/>
      <c r="M4737" s="548" t="s">
        <v>13758</v>
      </c>
      <c r="N4737" s="545" t="s">
        <v>13413</v>
      </c>
      <c r="O4737" s="545"/>
      <c r="P4737" s="549">
        <v>14322</v>
      </c>
      <c r="Q4737" s="549">
        <v>1</v>
      </c>
      <c r="R4737" s="549">
        <v>13</v>
      </c>
      <c r="S4737" s="548">
        <v>2228</v>
      </c>
      <c r="T4737" s="548"/>
      <c r="U4737" s="99"/>
    </row>
    <row r="4738" spans="1:21" ht="19.5" customHeight="1">
      <c r="A4738" s="545">
        <v>14323</v>
      </c>
      <c r="B4738" s="545" t="s">
        <v>22006</v>
      </c>
      <c r="C4738" s="545" t="s">
        <v>216</v>
      </c>
      <c r="D4738" s="546">
        <v>46052</v>
      </c>
      <c r="E4738" s="171" t="str">
        <f t="shared" si="73"/>
        <v>2026</v>
      </c>
      <c r="F4738" s="547">
        <v>1486369</v>
      </c>
      <c r="G4738" s="548">
        <v>0.19</v>
      </c>
      <c r="H4738" s="547">
        <v>1249049.58</v>
      </c>
      <c r="I4738" s="545" t="s">
        <v>12637</v>
      </c>
      <c r="J4738" s="545" t="s">
        <v>13307</v>
      </c>
      <c r="K4738" s="545" t="s">
        <v>22007</v>
      </c>
      <c r="L4738" s="545"/>
      <c r="M4738" s="548" t="s">
        <v>13758</v>
      </c>
      <c r="N4738" s="545" t="s">
        <v>13413</v>
      </c>
      <c r="O4738" s="545"/>
      <c r="P4738" s="549">
        <v>14323</v>
      </c>
      <c r="Q4738" s="549">
        <v>1</v>
      </c>
      <c r="R4738" s="549">
        <v>13</v>
      </c>
      <c r="S4738" s="548">
        <v>2228</v>
      </c>
      <c r="T4738" s="548"/>
      <c r="U4738" s="99"/>
    </row>
    <row r="4739" spans="1:21" ht="19.5" customHeight="1">
      <c r="A4739" s="545">
        <v>14324</v>
      </c>
      <c r="B4739" s="545" t="s">
        <v>22008</v>
      </c>
      <c r="C4739" s="545" t="s">
        <v>221</v>
      </c>
      <c r="D4739" s="546">
        <v>46052</v>
      </c>
      <c r="E4739" s="171" t="str">
        <f t="shared" si="73"/>
        <v>2026</v>
      </c>
      <c r="F4739" s="547">
        <v>93172</v>
      </c>
      <c r="G4739" s="548">
        <v>0.19</v>
      </c>
      <c r="H4739" s="547">
        <v>78295.8</v>
      </c>
      <c r="I4739" s="545" t="s">
        <v>12778</v>
      </c>
      <c r="J4739" s="545" t="s">
        <v>13307</v>
      </c>
      <c r="K4739" s="545" t="s">
        <v>22009</v>
      </c>
      <c r="L4739" s="545"/>
      <c r="M4739" s="548" t="s">
        <v>13758</v>
      </c>
      <c r="N4739" s="545" t="s">
        <v>13413</v>
      </c>
      <c r="O4739" s="545"/>
      <c r="P4739" s="549">
        <v>14324</v>
      </c>
      <c r="Q4739" s="549">
        <v>1</v>
      </c>
      <c r="R4739" s="549">
        <v>173</v>
      </c>
      <c r="S4739" s="548">
        <v>2228</v>
      </c>
      <c r="T4739" s="548"/>
      <c r="U4739" s="99"/>
    </row>
    <row r="4740" spans="1:21" ht="19.5" customHeight="1">
      <c r="A4740" s="545">
        <v>14325</v>
      </c>
      <c r="B4740" s="545" t="s">
        <v>22010</v>
      </c>
      <c r="C4740" s="545" t="s">
        <v>216</v>
      </c>
      <c r="D4740" s="546">
        <v>46052</v>
      </c>
      <c r="E4740" s="171" t="str">
        <f t="shared" ref="E4740:E4803" si="74">TEXT(D4740,"YYYY")</f>
        <v>2026</v>
      </c>
      <c r="F4740" s="547">
        <v>6869</v>
      </c>
      <c r="G4740" s="548">
        <v>0.19</v>
      </c>
      <c r="H4740" s="547">
        <v>5772.27</v>
      </c>
      <c r="I4740" s="545" t="s">
        <v>12637</v>
      </c>
      <c r="J4740" s="545" t="s">
        <v>13307</v>
      </c>
      <c r="K4740" s="545" t="s">
        <v>22011</v>
      </c>
      <c r="L4740" s="545"/>
      <c r="M4740" s="548" t="s">
        <v>13758</v>
      </c>
      <c r="N4740" s="545" t="s">
        <v>13413</v>
      </c>
      <c r="O4740" s="545"/>
      <c r="P4740" s="549">
        <v>14325</v>
      </c>
      <c r="Q4740" s="549">
        <v>1</v>
      </c>
      <c r="R4740" s="549">
        <v>13</v>
      </c>
      <c r="S4740" s="548">
        <v>2228</v>
      </c>
      <c r="T4740" s="548"/>
      <c r="U4740" s="99"/>
    </row>
    <row r="4741" spans="1:21" ht="19.5" customHeight="1">
      <c r="A4741" s="545">
        <v>14326</v>
      </c>
      <c r="B4741" s="545" t="s">
        <v>22012</v>
      </c>
      <c r="C4741" s="545" t="s">
        <v>209</v>
      </c>
      <c r="D4741" s="546">
        <v>46052</v>
      </c>
      <c r="E4741" s="171" t="str">
        <f t="shared" si="74"/>
        <v>2026</v>
      </c>
      <c r="F4741" s="547">
        <v>135836</v>
      </c>
      <c r="G4741" s="548">
        <v>0.19</v>
      </c>
      <c r="H4741" s="547">
        <v>114147.9</v>
      </c>
      <c r="I4741" s="545" t="s">
        <v>12637</v>
      </c>
      <c r="J4741" s="545" t="s">
        <v>13307</v>
      </c>
      <c r="K4741" s="545" t="s">
        <v>22013</v>
      </c>
      <c r="L4741" s="545"/>
      <c r="M4741" s="548" t="s">
        <v>13758</v>
      </c>
      <c r="N4741" s="545" t="s">
        <v>13413</v>
      </c>
      <c r="O4741" s="545"/>
      <c r="P4741" s="549">
        <v>14326</v>
      </c>
      <c r="Q4741" s="549">
        <v>1</v>
      </c>
      <c r="R4741" s="549">
        <v>13</v>
      </c>
      <c r="S4741" s="548">
        <v>2228</v>
      </c>
      <c r="T4741" s="548"/>
      <c r="U4741" s="99"/>
    </row>
    <row r="4742" spans="1:21" ht="19.5" customHeight="1">
      <c r="A4742" s="545">
        <v>14327</v>
      </c>
      <c r="B4742" s="545" t="s">
        <v>22014</v>
      </c>
      <c r="C4742" s="545" t="s">
        <v>216</v>
      </c>
      <c r="D4742" s="546">
        <v>46052</v>
      </c>
      <c r="E4742" s="171" t="str">
        <f t="shared" si="74"/>
        <v>2026</v>
      </c>
      <c r="F4742" s="547">
        <v>163135</v>
      </c>
      <c r="G4742" s="548">
        <v>0.19</v>
      </c>
      <c r="H4742" s="547">
        <v>137088.24</v>
      </c>
      <c r="I4742" s="545" t="s">
        <v>12637</v>
      </c>
      <c r="J4742" s="545" t="s">
        <v>13307</v>
      </c>
      <c r="K4742" s="545" t="s">
        <v>22013</v>
      </c>
      <c r="L4742" s="545"/>
      <c r="M4742" s="548" t="s">
        <v>13758</v>
      </c>
      <c r="N4742" s="545" t="s">
        <v>13413</v>
      </c>
      <c r="O4742" s="545"/>
      <c r="P4742" s="549">
        <v>14327</v>
      </c>
      <c r="Q4742" s="549">
        <v>1</v>
      </c>
      <c r="R4742" s="549">
        <v>13</v>
      </c>
      <c r="S4742" s="548">
        <v>2228</v>
      </c>
      <c r="T4742" s="548"/>
      <c r="U4742" s="99"/>
    </row>
    <row r="4743" spans="1:21" ht="19.5" customHeight="1">
      <c r="A4743" s="545">
        <v>14328</v>
      </c>
      <c r="B4743" s="545" t="s">
        <v>22015</v>
      </c>
      <c r="C4743" s="545" t="s">
        <v>216</v>
      </c>
      <c r="D4743" s="546">
        <v>46052</v>
      </c>
      <c r="E4743" s="171" t="str">
        <f t="shared" si="74"/>
        <v>2026</v>
      </c>
      <c r="F4743" s="547">
        <v>7857908</v>
      </c>
      <c r="G4743" s="548">
        <v>0.19</v>
      </c>
      <c r="H4743" s="547">
        <v>6603284.0300000003</v>
      </c>
      <c r="I4743" s="545" t="s">
        <v>12637</v>
      </c>
      <c r="J4743" s="545" t="s">
        <v>13307</v>
      </c>
      <c r="K4743" s="545" t="s">
        <v>22016</v>
      </c>
      <c r="L4743" s="545"/>
      <c r="M4743" s="548" t="s">
        <v>13758</v>
      </c>
      <c r="N4743" s="545" t="s">
        <v>13413</v>
      </c>
      <c r="O4743" s="545"/>
      <c r="P4743" s="549">
        <v>14328</v>
      </c>
      <c r="Q4743" s="549">
        <v>1</v>
      </c>
      <c r="R4743" s="549">
        <v>13</v>
      </c>
      <c r="S4743" s="548">
        <v>2228</v>
      </c>
      <c r="T4743" s="548"/>
      <c r="U4743" s="99"/>
    </row>
    <row r="4744" spans="1:21" ht="19.5" customHeight="1">
      <c r="A4744" s="545">
        <v>14329</v>
      </c>
      <c r="B4744" s="545" t="s">
        <v>22017</v>
      </c>
      <c r="C4744" s="545" t="s">
        <v>216</v>
      </c>
      <c r="D4744" s="546">
        <v>46052</v>
      </c>
      <c r="E4744" s="171" t="str">
        <f t="shared" si="74"/>
        <v>2026</v>
      </c>
      <c r="F4744" s="547">
        <v>618236</v>
      </c>
      <c r="G4744" s="548">
        <v>0.19</v>
      </c>
      <c r="H4744" s="547">
        <v>519526.05</v>
      </c>
      <c r="I4744" s="545" t="s">
        <v>12637</v>
      </c>
      <c r="J4744" s="545" t="s">
        <v>13307</v>
      </c>
      <c r="K4744" s="545" t="s">
        <v>22018</v>
      </c>
      <c r="L4744" s="545"/>
      <c r="M4744" s="548" t="s">
        <v>13758</v>
      </c>
      <c r="N4744" s="545" t="s">
        <v>13413</v>
      </c>
      <c r="O4744" s="545"/>
      <c r="P4744" s="549">
        <v>14329</v>
      </c>
      <c r="Q4744" s="549">
        <v>1</v>
      </c>
      <c r="R4744" s="549">
        <v>13</v>
      </c>
      <c r="S4744" s="548">
        <v>2228</v>
      </c>
      <c r="T4744" s="548"/>
      <c r="U4744" s="99"/>
    </row>
    <row r="4745" spans="1:21" ht="19.5" customHeight="1">
      <c r="A4745" s="545">
        <v>14330</v>
      </c>
      <c r="B4745" s="545" t="s">
        <v>22019</v>
      </c>
      <c r="C4745" s="545" t="s">
        <v>209</v>
      </c>
      <c r="D4745" s="546">
        <v>46052</v>
      </c>
      <c r="E4745" s="171" t="str">
        <f t="shared" si="74"/>
        <v>2026</v>
      </c>
      <c r="F4745" s="547">
        <v>10751</v>
      </c>
      <c r="G4745" s="548">
        <v>0.19</v>
      </c>
      <c r="H4745" s="547">
        <v>9034.4500000000007</v>
      </c>
      <c r="I4745" s="545" t="s">
        <v>12637</v>
      </c>
      <c r="J4745" s="545" t="s">
        <v>13307</v>
      </c>
      <c r="K4745" s="545" t="s">
        <v>22020</v>
      </c>
      <c r="L4745" s="545"/>
      <c r="M4745" s="548" t="s">
        <v>13758</v>
      </c>
      <c r="N4745" s="545" t="s">
        <v>13413</v>
      </c>
      <c r="O4745" s="545"/>
      <c r="P4745" s="549">
        <v>14330</v>
      </c>
      <c r="Q4745" s="549">
        <v>1</v>
      </c>
      <c r="R4745" s="549">
        <v>13</v>
      </c>
      <c r="S4745" s="548">
        <v>2228</v>
      </c>
      <c r="T4745" s="548"/>
      <c r="U4745" s="99"/>
    </row>
    <row r="4746" spans="1:21" ht="19.5" customHeight="1">
      <c r="A4746" s="545">
        <v>14331</v>
      </c>
      <c r="B4746" s="545" t="s">
        <v>22021</v>
      </c>
      <c r="C4746" s="545" t="s">
        <v>209</v>
      </c>
      <c r="D4746" s="546">
        <v>46052</v>
      </c>
      <c r="E4746" s="171" t="str">
        <f t="shared" si="74"/>
        <v>2026</v>
      </c>
      <c r="F4746" s="547">
        <v>5915</v>
      </c>
      <c r="G4746" s="548">
        <v>0.19</v>
      </c>
      <c r="H4746" s="547">
        <v>4970.59</v>
      </c>
      <c r="I4746" s="545" t="s">
        <v>12637</v>
      </c>
      <c r="J4746" s="545" t="s">
        <v>13307</v>
      </c>
      <c r="K4746" s="545" t="s">
        <v>22022</v>
      </c>
      <c r="L4746" s="545"/>
      <c r="M4746" s="548" t="s">
        <v>13758</v>
      </c>
      <c r="N4746" s="545" t="s">
        <v>13413</v>
      </c>
      <c r="O4746" s="545"/>
      <c r="P4746" s="549">
        <v>14331</v>
      </c>
      <c r="Q4746" s="549">
        <v>1</v>
      </c>
      <c r="R4746" s="549">
        <v>13</v>
      </c>
      <c r="S4746" s="548">
        <v>2228</v>
      </c>
      <c r="T4746" s="548"/>
      <c r="U4746" s="99"/>
    </row>
    <row r="4747" spans="1:21" ht="19.5" customHeight="1">
      <c r="A4747" s="545">
        <v>14332</v>
      </c>
      <c r="B4747" s="545" t="s">
        <v>22023</v>
      </c>
      <c r="C4747" s="545" t="s">
        <v>216</v>
      </c>
      <c r="D4747" s="546">
        <v>46052</v>
      </c>
      <c r="E4747" s="171" t="str">
        <f t="shared" si="74"/>
        <v>2026</v>
      </c>
      <c r="F4747" s="547">
        <v>5910</v>
      </c>
      <c r="G4747" s="548">
        <v>0.19</v>
      </c>
      <c r="H4747" s="547">
        <v>4966.3900000000003</v>
      </c>
      <c r="I4747" s="545" t="s">
        <v>12637</v>
      </c>
      <c r="J4747" s="545" t="s">
        <v>13307</v>
      </c>
      <c r="K4747" s="545" t="s">
        <v>22024</v>
      </c>
      <c r="L4747" s="545"/>
      <c r="M4747" s="548" t="s">
        <v>13758</v>
      </c>
      <c r="N4747" s="545" t="s">
        <v>13413</v>
      </c>
      <c r="O4747" s="545"/>
      <c r="P4747" s="549">
        <v>14332</v>
      </c>
      <c r="Q4747" s="549">
        <v>1</v>
      </c>
      <c r="R4747" s="549">
        <v>13</v>
      </c>
      <c r="S4747" s="548">
        <v>2228</v>
      </c>
      <c r="T4747" s="548"/>
      <c r="U4747" s="99"/>
    </row>
    <row r="4748" spans="1:21" ht="19.5" customHeight="1">
      <c r="A4748" s="545">
        <v>14333</v>
      </c>
      <c r="B4748" s="545" t="s">
        <v>22025</v>
      </c>
      <c r="C4748" s="545" t="s">
        <v>216</v>
      </c>
      <c r="D4748" s="546">
        <v>46052</v>
      </c>
      <c r="E4748" s="171" t="str">
        <f t="shared" si="74"/>
        <v>2026</v>
      </c>
      <c r="F4748" s="547">
        <v>9322</v>
      </c>
      <c r="G4748" s="548">
        <v>0.19</v>
      </c>
      <c r="H4748" s="547">
        <v>7833.61</v>
      </c>
      <c r="I4748" s="545" t="s">
        <v>12637</v>
      </c>
      <c r="J4748" s="545" t="s">
        <v>13307</v>
      </c>
      <c r="K4748" s="545" t="s">
        <v>22026</v>
      </c>
      <c r="L4748" s="545"/>
      <c r="M4748" s="548" t="s">
        <v>13758</v>
      </c>
      <c r="N4748" s="545" t="s">
        <v>13413</v>
      </c>
      <c r="O4748" s="545"/>
      <c r="P4748" s="549">
        <v>14333</v>
      </c>
      <c r="Q4748" s="549">
        <v>1</v>
      </c>
      <c r="R4748" s="549">
        <v>13</v>
      </c>
      <c r="S4748" s="548">
        <v>2228</v>
      </c>
      <c r="T4748" s="548"/>
      <c r="U4748" s="99"/>
    </row>
    <row r="4749" spans="1:21" ht="19.5" customHeight="1">
      <c r="A4749" s="545">
        <v>14334</v>
      </c>
      <c r="B4749" s="545" t="s">
        <v>22027</v>
      </c>
      <c r="C4749" s="545" t="s">
        <v>216</v>
      </c>
      <c r="D4749" s="546">
        <v>46052</v>
      </c>
      <c r="E4749" s="171" t="str">
        <f t="shared" si="74"/>
        <v>2026</v>
      </c>
      <c r="F4749" s="547">
        <v>1681743</v>
      </c>
      <c r="G4749" s="548">
        <v>0.19</v>
      </c>
      <c r="H4749" s="547">
        <v>1413229.41</v>
      </c>
      <c r="I4749" s="545" t="s">
        <v>12637</v>
      </c>
      <c r="J4749" s="545" t="s">
        <v>13307</v>
      </c>
      <c r="K4749" s="545" t="s">
        <v>22028</v>
      </c>
      <c r="L4749" s="545"/>
      <c r="M4749" s="548" t="s">
        <v>13758</v>
      </c>
      <c r="N4749" s="545" t="s">
        <v>13413</v>
      </c>
      <c r="O4749" s="545"/>
      <c r="P4749" s="549">
        <v>14334</v>
      </c>
      <c r="Q4749" s="549">
        <v>1</v>
      </c>
      <c r="R4749" s="549">
        <v>13</v>
      </c>
      <c r="S4749" s="548">
        <v>2228</v>
      </c>
      <c r="T4749" s="548"/>
      <c r="U4749" s="99"/>
    </row>
    <row r="4750" spans="1:21" ht="19.5" customHeight="1">
      <c r="A4750" s="545">
        <v>14335</v>
      </c>
      <c r="B4750" s="545" t="s">
        <v>22029</v>
      </c>
      <c r="C4750" s="545" t="s">
        <v>209</v>
      </c>
      <c r="D4750" s="546">
        <v>46052</v>
      </c>
      <c r="E4750" s="171" t="str">
        <f t="shared" si="74"/>
        <v>2026</v>
      </c>
      <c r="F4750" s="547">
        <v>6945</v>
      </c>
      <c r="G4750" s="548">
        <v>0.19</v>
      </c>
      <c r="H4750" s="547">
        <v>5836.13</v>
      </c>
      <c r="I4750" s="545" t="s">
        <v>12637</v>
      </c>
      <c r="J4750" s="545" t="s">
        <v>13307</v>
      </c>
      <c r="K4750" s="545" t="s">
        <v>22029</v>
      </c>
      <c r="L4750" s="545"/>
      <c r="M4750" s="548" t="s">
        <v>13758</v>
      </c>
      <c r="N4750" s="545" t="s">
        <v>13413</v>
      </c>
      <c r="O4750" s="545"/>
      <c r="P4750" s="549">
        <v>14335</v>
      </c>
      <c r="Q4750" s="549">
        <v>1</v>
      </c>
      <c r="R4750" s="549">
        <v>13</v>
      </c>
      <c r="S4750" s="548">
        <v>2228</v>
      </c>
      <c r="T4750" s="548"/>
      <c r="U4750" s="99"/>
    </row>
    <row r="4751" spans="1:21" ht="19.5" customHeight="1">
      <c r="A4751" s="545">
        <v>14336</v>
      </c>
      <c r="B4751" s="545" t="s">
        <v>22030</v>
      </c>
      <c r="C4751" s="545" t="s">
        <v>216</v>
      </c>
      <c r="D4751" s="546">
        <v>46052</v>
      </c>
      <c r="E4751" s="171" t="str">
        <f t="shared" si="74"/>
        <v>2026</v>
      </c>
      <c r="F4751" s="547">
        <v>183015</v>
      </c>
      <c r="G4751" s="548">
        <v>0.19</v>
      </c>
      <c r="H4751" s="547">
        <v>153794.12</v>
      </c>
      <c r="I4751" s="545" t="s">
        <v>12637</v>
      </c>
      <c r="J4751" s="545" t="s">
        <v>13307</v>
      </c>
      <c r="K4751" s="545" t="s">
        <v>22031</v>
      </c>
      <c r="L4751" s="545"/>
      <c r="M4751" s="548" t="s">
        <v>13868</v>
      </c>
      <c r="N4751" s="545" t="s">
        <v>13413</v>
      </c>
      <c r="O4751" s="545"/>
      <c r="P4751" s="549">
        <v>14336</v>
      </c>
      <c r="Q4751" s="549">
        <v>2</v>
      </c>
      <c r="R4751" s="549">
        <v>13</v>
      </c>
      <c r="S4751" s="548">
        <v>2228</v>
      </c>
      <c r="T4751" s="548"/>
      <c r="U4751" s="99"/>
    </row>
    <row r="4752" spans="1:21" ht="19.5" customHeight="1">
      <c r="A4752" s="545">
        <v>14337</v>
      </c>
      <c r="B4752" s="545" t="s">
        <v>22032</v>
      </c>
      <c r="C4752" s="545" t="s">
        <v>216</v>
      </c>
      <c r="D4752" s="546">
        <v>46052</v>
      </c>
      <c r="E4752" s="171" t="str">
        <f t="shared" si="74"/>
        <v>2026</v>
      </c>
      <c r="F4752" s="547">
        <v>88776</v>
      </c>
      <c r="G4752" s="548">
        <v>0.19</v>
      </c>
      <c r="H4752" s="547">
        <v>74601.679999999993</v>
      </c>
      <c r="I4752" s="545" t="s">
        <v>12637</v>
      </c>
      <c r="J4752" s="545" t="s">
        <v>13307</v>
      </c>
      <c r="K4752" s="545" t="s">
        <v>22033</v>
      </c>
      <c r="L4752" s="545"/>
      <c r="M4752" s="548" t="s">
        <v>13758</v>
      </c>
      <c r="N4752" s="545" t="s">
        <v>13413</v>
      </c>
      <c r="O4752" s="545"/>
      <c r="P4752" s="549">
        <v>14337</v>
      </c>
      <c r="Q4752" s="549">
        <v>1</v>
      </c>
      <c r="R4752" s="549">
        <v>13</v>
      </c>
      <c r="S4752" s="548">
        <v>2228</v>
      </c>
      <c r="T4752" s="548"/>
      <c r="U4752" s="99"/>
    </row>
    <row r="4753" spans="1:21" ht="19.5" customHeight="1">
      <c r="A4753" s="545">
        <v>14338</v>
      </c>
      <c r="B4753" s="545" t="s">
        <v>22034</v>
      </c>
      <c r="C4753" s="545" t="s">
        <v>216</v>
      </c>
      <c r="D4753" s="546">
        <v>46052</v>
      </c>
      <c r="E4753" s="171" t="str">
        <f t="shared" si="74"/>
        <v>2026</v>
      </c>
      <c r="F4753" s="547">
        <v>5271</v>
      </c>
      <c r="G4753" s="548">
        <v>0.19</v>
      </c>
      <c r="H4753" s="547">
        <v>4429.41</v>
      </c>
      <c r="I4753" s="545" t="s">
        <v>12637</v>
      </c>
      <c r="J4753" s="545" t="s">
        <v>13307</v>
      </c>
      <c r="K4753" s="545" t="s">
        <v>22034</v>
      </c>
      <c r="L4753" s="545"/>
      <c r="M4753" s="548" t="s">
        <v>13758</v>
      </c>
      <c r="N4753" s="545" t="s">
        <v>13413</v>
      </c>
      <c r="O4753" s="545"/>
      <c r="P4753" s="549">
        <v>14338</v>
      </c>
      <c r="Q4753" s="549">
        <v>1</v>
      </c>
      <c r="R4753" s="549">
        <v>13</v>
      </c>
      <c r="S4753" s="548">
        <v>2228</v>
      </c>
      <c r="T4753" s="548"/>
      <c r="U4753" s="99"/>
    </row>
    <row r="4754" spans="1:21" ht="19.5" customHeight="1">
      <c r="A4754" s="545">
        <v>14339</v>
      </c>
      <c r="B4754" s="545" t="s">
        <v>22035</v>
      </c>
      <c r="C4754" s="545" t="s">
        <v>216</v>
      </c>
      <c r="D4754" s="546">
        <v>46052</v>
      </c>
      <c r="E4754" s="171" t="str">
        <f t="shared" si="74"/>
        <v>2026</v>
      </c>
      <c r="F4754" s="547">
        <v>310895</v>
      </c>
      <c r="G4754" s="548">
        <v>0.19</v>
      </c>
      <c r="H4754" s="547">
        <v>261256.3</v>
      </c>
      <c r="I4754" s="545" t="s">
        <v>12637</v>
      </c>
      <c r="J4754" s="545" t="s">
        <v>13307</v>
      </c>
      <c r="K4754" s="545" t="s">
        <v>22035</v>
      </c>
      <c r="L4754" s="545"/>
      <c r="M4754" s="548" t="s">
        <v>13758</v>
      </c>
      <c r="N4754" s="545" t="s">
        <v>13413</v>
      </c>
      <c r="O4754" s="545"/>
      <c r="P4754" s="549">
        <v>14339</v>
      </c>
      <c r="Q4754" s="549">
        <v>1</v>
      </c>
      <c r="R4754" s="549">
        <v>13</v>
      </c>
      <c r="S4754" s="548">
        <v>2228</v>
      </c>
      <c r="T4754" s="548"/>
      <c r="U4754" s="99"/>
    </row>
    <row r="4755" spans="1:21" ht="19.5" customHeight="1">
      <c r="A4755" s="545">
        <v>14340</v>
      </c>
      <c r="B4755" s="545" t="s">
        <v>22036</v>
      </c>
      <c r="C4755" s="545" t="s">
        <v>216</v>
      </c>
      <c r="D4755" s="546">
        <v>46052</v>
      </c>
      <c r="E4755" s="171" t="str">
        <f t="shared" si="74"/>
        <v>2026</v>
      </c>
      <c r="F4755" s="547">
        <v>917855</v>
      </c>
      <c r="G4755" s="548">
        <v>0.19</v>
      </c>
      <c r="H4755" s="547">
        <v>771306.72</v>
      </c>
      <c r="I4755" s="545" t="s">
        <v>12704</v>
      </c>
      <c r="J4755" s="545" t="s">
        <v>13307</v>
      </c>
      <c r="K4755" s="545" t="s">
        <v>22036</v>
      </c>
      <c r="L4755" s="545"/>
      <c r="M4755" s="548" t="s">
        <v>13758</v>
      </c>
      <c r="N4755" s="545" t="s">
        <v>13413</v>
      </c>
      <c r="O4755" s="545"/>
      <c r="P4755" s="549">
        <v>14340</v>
      </c>
      <c r="Q4755" s="549">
        <v>1</v>
      </c>
      <c r="R4755" s="549">
        <v>81</v>
      </c>
      <c r="S4755" s="548">
        <v>2228</v>
      </c>
      <c r="T4755" s="548"/>
      <c r="U4755" s="99"/>
    </row>
    <row r="4756" spans="1:21" ht="19.5" customHeight="1">
      <c r="A4756" s="545">
        <v>14341</v>
      </c>
      <c r="B4756" s="545" t="s">
        <v>22037</v>
      </c>
      <c r="C4756" s="545" t="s">
        <v>216</v>
      </c>
      <c r="D4756" s="546">
        <v>46052</v>
      </c>
      <c r="E4756" s="171" t="str">
        <f t="shared" si="74"/>
        <v>2026</v>
      </c>
      <c r="F4756" s="547">
        <v>862682</v>
      </c>
      <c r="G4756" s="548">
        <v>0.19</v>
      </c>
      <c r="H4756" s="547">
        <v>724942.86</v>
      </c>
      <c r="I4756" s="545" t="s">
        <v>12655</v>
      </c>
      <c r="J4756" s="545" t="s">
        <v>13307</v>
      </c>
      <c r="K4756" s="545" t="s">
        <v>22038</v>
      </c>
      <c r="L4756" s="545"/>
      <c r="M4756" s="548" t="s">
        <v>13758</v>
      </c>
      <c r="N4756" s="545" t="s">
        <v>13413</v>
      </c>
      <c r="O4756" s="545"/>
      <c r="P4756" s="549">
        <v>14341</v>
      </c>
      <c r="Q4756" s="549">
        <v>1</v>
      </c>
      <c r="R4756" s="549">
        <v>109</v>
      </c>
      <c r="S4756" s="548">
        <v>2228</v>
      </c>
      <c r="T4756" s="548"/>
      <c r="U4756" s="99"/>
    </row>
    <row r="4757" spans="1:21" ht="19.5" customHeight="1">
      <c r="A4757" s="545">
        <v>14342</v>
      </c>
      <c r="B4757" s="545" t="s">
        <v>22039</v>
      </c>
      <c r="C4757" s="545" t="s">
        <v>216</v>
      </c>
      <c r="D4757" s="546">
        <v>46052</v>
      </c>
      <c r="E4757" s="171" t="str">
        <f t="shared" si="74"/>
        <v>2026</v>
      </c>
      <c r="F4757" s="547">
        <v>28795</v>
      </c>
      <c r="G4757" s="548">
        <v>0.19</v>
      </c>
      <c r="H4757" s="547">
        <v>24197.48</v>
      </c>
      <c r="I4757" s="545" t="s">
        <v>12655</v>
      </c>
      <c r="J4757" s="545" t="s">
        <v>13307</v>
      </c>
      <c r="K4757" s="545" t="s">
        <v>22040</v>
      </c>
      <c r="L4757" s="545"/>
      <c r="M4757" s="548" t="s">
        <v>13758</v>
      </c>
      <c r="N4757" s="545" t="s">
        <v>13413</v>
      </c>
      <c r="O4757" s="545"/>
      <c r="P4757" s="549">
        <v>14342</v>
      </c>
      <c r="Q4757" s="549">
        <v>1</v>
      </c>
      <c r="R4757" s="549">
        <v>80</v>
      </c>
      <c r="S4757" s="548">
        <v>2228</v>
      </c>
      <c r="T4757" s="548"/>
      <c r="U4757" s="99"/>
    </row>
    <row r="4758" spans="1:21" ht="19.5" customHeight="1">
      <c r="A4758" s="545">
        <v>14343</v>
      </c>
      <c r="B4758" s="545" t="s">
        <v>22041</v>
      </c>
      <c r="C4758" s="545" t="s">
        <v>216</v>
      </c>
      <c r="D4758" s="546">
        <v>46052</v>
      </c>
      <c r="E4758" s="171" t="str">
        <f t="shared" si="74"/>
        <v>2026</v>
      </c>
      <c r="F4758" s="547">
        <v>38828177</v>
      </c>
      <c r="G4758" s="548">
        <v>0.19</v>
      </c>
      <c r="H4758" s="547">
        <v>32628720.170000002</v>
      </c>
      <c r="I4758" s="545" t="s">
        <v>12655</v>
      </c>
      <c r="J4758" s="545" t="s">
        <v>13307</v>
      </c>
      <c r="K4758" s="545" t="s">
        <v>22042</v>
      </c>
      <c r="L4758" s="545"/>
      <c r="M4758" s="548" t="s">
        <v>13758</v>
      </c>
      <c r="N4758" s="545" t="s">
        <v>13413</v>
      </c>
      <c r="O4758" s="545"/>
      <c r="P4758" s="549">
        <v>14343</v>
      </c>
      <c r="Q4758" s="549">
        <v>1</v>
      </c>
      <c r="R4758" s="549">
        <v>80</v>
      </c>
      <c r="S4758" s="548">
        <v>2228</v>
      </c>
      <c r="T4758" s="548"/>
      <c r="U4758" s="99"/>
    </row>
    <row r="4759" spans="1:21" ht="19.5" customHeight="1">
      <c r="A4759" s="545">
        <v>14344</v>
      </c>
      <c r="B4759" s="545" t="s">
        <v>22043</v>
      </c>
      <c r="C4759" s="545" t="s">
        <v>216</v>
      </c>
      <c r="D4759" s="546">
        <v>46052</v>
      </c>
      <c r="E4759" s="171" t="str">
        <f t="shared" si="74"/>
        <v>2026</v>
      </c>
      <c r="F4759" s="547">
        <v>15550647</v>
      </c>
      <c r="G4759" s="548">
        <v>0.19</v>
      </c>
      <c r="H4759" s="547">
        <v>13067770.59</v>
      </c>
      <c r="I4759" s="545" t="s">
        <v>12655</v>
      </c>
      <c r="J4759" s="545" t="s">
        <v>13307</v>
      </c>
      <c r="K4759" s="545" t="s">
        <v>22044</v>
      </c>
      <c r="L4759" s="545"/>
      <c r="M4759" s="548" t="s">
        <v>13758</v>
      </c>
      <c r="N4759" s="545" t="s">
        <v>13413</v>
      </c>
      <c r="O4759" s="545"/>
      <c r="P4759" s="549">
        <v>14344</v>
      </c>
      <c r="Q4759" s="549">
        <v>1</v>
      </c>
      <c r="R4759" s="549">
        <v>80</v>
      </c>
      <c r="S4759" s="548">
        <v>2228</v>
      </c>
      <c r="T4759" s="548"/>
      <c r="U4759" s="99"/>
    </row>
    <row r="4760" spans="1:21" ht="19.5" customHeight="1">
      <c r="A4760" s="545">
        <v>14345</v>
      </c>
      <c r="B4760" s="545" t="s">
        <v>22045</v>
      </c>
      <c r="C4760" s="545" t="s">
        <v>216</v>
      </c>
      <c r="D4760" s="546">
        <v>46052</v>
      </c>
      <c r="E4760" s="171" t="str">
        <f t="shared" si="74"/>
        <v>2026</v>
      </c>
      <c r="F4760" s="547">
        <v>5174234</v>
      </c>
      <c r="G4760" s="548">
        <v>0.19</v>
      </c>
      <c r="H4760" s="547">
        <v>4348095.8</v>
      </c>
      <c r="I4760" s="545" t="s">
        <v>12655</v>
      </c>
      <c r="J4760" s="545" t="s">
        <v>13307</v>
      </c>
      <c r="K4760" s="545" t="s">
        <v>22046</v>
      </c>
      <c r="L4760" s="545"/>
      <c r="M4760" s="548" t="s">
        <v>13758</v>
      </c>
      <c r="N4760" s="545" t="s">
        <v>13413</v>
      </c>
      <c r="O4760" s="545"/>
      <c r="P4760" s="549">
        <v>14345</v>
      </c>
      <c r="Q4760" s="549">
        <v>1</v>
      </c>
      <c r="R4760" s="549">
        <v>80</v>
      </c>
      <c r="S4760" s="548">
        <v>2228</v>
      </c>
      <c r="T4760" s="548"/>
      <c r="U4760" s="99"/>
    </row>
    <row r="4761" spans="1:21" ht="19.5" customHeight="1">
      <c r="A4761" s="545">
        <v>14346</v>
      </c>
      <c r="B4761" s="545" t="s">
        <v>22047</v>
      </c>
      <c r="C4761" s="545" t="s">
        <v>209</v>
      </c>
      <c r="D4761" s="546">
        <v>46052</v>
      </c>
      <c r="E4761" s="171" t="str">
        <f t="shared" si="74"/>
        <v>2026</v>
      </c>
      <c r="F4761" s="547">
        <v>1091382</v>
      </c>
      <c r="G4761" s="548">
        <v>0.19</v>
      </c>
      <c r="H4761" s="547">
        <v>917127.73</v>
      </c>
      <c r="I4761" s="545" t="s">
        <v>12655</v>
      </c>
      <c r="J4761" s="545" t="s">
        <v>13307</v>
      </c>
      <c r="K4761" s="545" t="s">
        <v>22048</v>
      </c>
      <c r="L4761" s="545"/>
      <c r="M4761" s="548" t="s">
        <v>13758</v>
      </c>
      <c r="N4761" s="545" t="s">
        <v>13413</v>
      </c>
      <c r="O4761" s="545"/>
      <c r="P4761" s="549">
        <v>14346</v>
      </c>
      <c r="Q4761" s="549">
        <v>1</v>
      </c>
      <c r="R4761" s="549">
        <v>80</v>
      </c>
      <c r="S4761" s="548">
        <v>2228</v>
      </c>
      <c r="T4761" s="548"/>
      <c r="U4761" s="99"/>
    </row>
    <row r="4762" spans="1:21" ht="19.5" customHeight="1">
      <c r="A4762" s="545">
        <v>14347</v>
      </c>
      <c r="B4762" s="545" t="s">
        <v>22049</v>
      </c>
      <c r="C4762" s="545" t="s">
        <v>216</v>
      </c>
      <c r="D4762" s="546">
        <v>46052</v>
      </c>
      <c r="E4762" s="171" t="str">
        <f t="shared" si="74"/>
        <v>2026</v>
      </c>
      <c r="F4762" s="547">
        <v>911024</v>
      </c>
      <c r="G4762" s="548">
        <v>0.19</v>
      </c>
      <c r="H4762" s="547">
        <v>765566.39</v>
      </c>
      <c r="I4762" s="545" t="s">
        <v>12655</v>
      </c>
      <c r="J4762" s="545" t="s">
        <v>13307</v>
      </c>
      <c r="K4762" s="545" t="s">
        <v>22049</v>
      </c>
      <c r="L4762" s="545"/>
      <c r="M4762" s="548" t="s">
        <v>13758</v>
      </c>
      <c r="N4762" s="545" t="s">
        <v>13413</v>
      </c>
      <c r="O4762" s="545"/>
      <c r="P4762" s="549">
        <v>14347</v>
      </c>
      <c r="Q4762" s="549">
        <v>1</v>
      </c>
      <c r="R4762" s="549">
        <v>80</v>
      </c>
      <c r="S4762" s="548">
        <v>2228</v>
      </c>
      <c r="T4762" s="548"/>
      <c r="U4762" s="99"/>
    </row>
    <row r="4763" spans="1:21" ht="19.5" customHeight="1">
      <c r="A4763" s="545">
        <v>14348</v>
      </c>
      <c r="B4763" s="545" t="s">
        <v>22050</v>
      </c>
      <c r="C4763" s="545" t="s">
        <v>216</v>
      </c>
      <c r="D4763" s="546">
        <v>46052</v>
      </c>
      <c r="E4763" s="171" t="str">
        <f t="shared" si="74"/>
        <v>2026</v>
      </c>
      <c r="F4763" s="547">
        <v>1150620</v>
      </c>
      <c r="G4763" s="548">
        <v>0.19</v>
      </c>
      <c r="H4763" s="547">
        <v>966907.56</v>
      </c>
      <c r="I4763" s="545" t="s">
        <v>12655</v>
      </c>
      <c r="J4763" s="545" t="s">
        <v>13307</v>
      </c>
      <c r="K4763" s="545" t="s">
        <v>22050</v>
      </c>
      <c r="L4763" s="545"/>
      <c r="M4763" s="548" t="s">
        <v>13758</v>
      </c>
      <c r="N4763" s="545" t="s">
        <v>13413</v>
      </c>
      <c r="O4763" s="545"/>
      <c r="P4763" s="549">
        <v>14348</v>
      </c>
      <c r="Q4763" s="549">
        <v>1</v>
      </c>
      <c r="R4763" s="549">
        <v>80</v>
      </c>
      <c r="S4763" s="548">
        <v>2228</v>
      </c>
      <c r="T4763" s="548"/>
      <c r="U4763" s="99"/>
    </row>
    <row r="4764" spans="1:21" ht="19.5" customHeight="1">
      <c r="A4764" s="545">
        <v>14349</v>
      </c>
      <c r="B4764" s="545" t="s">
        <v>22051</v>
      </c>
      <c r="C4764" s="545" t="s">
        <v>216</v>
      </c>
      <c r="D4764" s="546">
        <v>46052</v>
      </c>
      <c r="E4764" s="171" t="str">
        <f t="shared" si="74"/>
        <v>2026</v>
      </c>
      <c r="F4764" s="547">
        <v>95885</v>
      </c>
      <c r="G4764" s="548">
        <v>0.19</v>
      </c>
      <c r="H4764" s="547">
        <v>80575.63</v>
      </c>
      <c r="I4764" s="545" t="s">
        <v>12655</v>
      </c>
      <c r="J4764" s="545" t="s">
        <v>13307</v>
      </c>
      <c r="K4764" s="545" t="s">
        <v>22051</v>
      </c>
      <c r="L4764" s="545"/>
      <c r="M4764" s="548" t="s">
        <v>13758</v>
      </c>
      <c r="N4764" s="545" t="s">
        <v>13413</v>
      </c>
      <c r="O4764" s="545"/>
      <c r="P4764" s="549">
        <v>14349</v>
      </c>
      <c r="Q4764" s="549">
        <v>1</v>
      </c>
      <c r="R4764" s="549">
        <v>80</v>
      </c>
      <c r="S4764" s="548">
        <v>2228</v>
      </c>
      <c r="T4764" s="548"/>
      <c r="U4764" s="99"/>
    </row>
    <row r="4765" spans="1:21" ht="19.5" customHeight="1">
      <c r="A4765" s="545">
        <v>14350</v>
      </c>
      <c r="B4765" s="545" t="s">
        <v>22052</v>
      </c>
      <c r="C4765" s="545" t="s">
        <v>216</v>
      </c>
      <c r="D4765" s="546">
        <v>46052</v>
      </c>
      <c r="E4765" s="171" t="str">
        <f t="shared" si="74"/>
        <v>2026</v>
      </c>
      <c r="F4765" s="547">
        <v>3030</v>
      </c>
      <c r="G4765" s="548">
        <v>0.19</v>
      </c>
      <c r="H4765" s="547">
        <v>2546.2199999999998</v>
      </c>
      <c r="I4765" s="545" t="s">
        <v>12706</v>
      </c>
      <c r="J4765" s="545" t="s">
        <v>13307</v>
      </c>
      <c r="K4765" s="545" t="s">
        <v>22052</v>
      </c>
      <c r="L4765" s="545"/>
      <c r="M4765" s="548" t="s">
        <v>13758</v>
      </c>
      <c r="N4765" s="545" t="s">
        <v>13413</v>
      </c>
      <c r="O4765" s="545"/>
      <c r="P4765" s="549">
        <v>14350</v>
      </c>
      <c r="Q4765" s="549">
        <v>1</v>
      </c>
      <c r="R4765" s="549">
        <v>128</v>
      </c>
      <c r="S4765" s="548">
        <v>2228</v>
      </c>
      <c r="T4765" s="548"/>
      <c r="U4765" s="99"/>
    </row>
    <row r="4766" spans="1:21" ht="19.5" customHeight="1">
      <c r="A4766" s="545">
        <v>14351</v>
      </c>
      <c r="B4766" s="545" t="s">
        <v>22053</v>
      </c>
      <c r="C4766" s="545" t="s">
        <v>216</v>
      </c>
      <c r="D4766" s="546">
        <v>46052</v>
      </c>
      <c r="E4766" s="171" t="str">
        <f t="shared" si="74"/>
        <v>2026</v>
      </c>
      <c r="F4766" s="547">
        <v>1767059</v>
      </c>
      <c r="G4766" s="548">
        <v>0.19</v>
      </c>
      <c r="H4766" s="547">
        <v>1484923.53</v>
      </c>
      <c r="I4766" s="545" t="s">
        <v>12655</v>
      </c>
      <c r="J4766" s="545" t="s">
        <v>13307</v>
      </c>
      <c r="K4766" s="545" t="s">
        <v>22053</v>
      </c>
      <c r="L4766" s="545"/>
      <c r="M4766" s="548" t="s">
        <v>13758</v>
      </c>
      <c r="N4766" s="545" t="s">
        <v>13413</v>
      </c>
      <c r="O4766" s="545"/>
      <c r="P4766" s="549">
        <v>14351</v>
      </c>
      <c r="Q4766" s="549">
        <v>1</v>
      </c>
      <c r="R4766" s="549">
        <v>80</v>
      </c>
      <c r="S4766" s="548">
        <v>2228</v>
      </c>
      <c r="T4766" s="548"/>
      <c r="U4766" s="99"/>
    </row>
    <row r="4767" spans="1:21" ht="19.5" customHeight="1">
      <c r="A4767" s="545">
        <v>14352</v>
      </c>
      <c r="B4767" s="545" t="s">
        <v>22054</v>
      </c>
      <c r="C4767" s="545" t="s">
        <v>216</v>
      </c>
      <c r="D4767" s="546">
        <v>46052</v>
      </c>
      <c r="E4767" s="171" t="str">
        <f t="shared" si="74"/>
        <v>2026</v>
      </c>
      <c r="F4767" s="547">
        <v>422920</v>
      </c>
      <c r="G4767" s="548">
        <v>0.19</v>
      </c>
      <c r="H4767" s="547">
        <v>355394.96</v>
      </c>
      <c r="I4767" s="545" t="s">
        <v>12655</v>
      </c>
      <c r="J4767" s="545" t="s">
        <v>13307</v>
      </c>
      <c r="K4767" s="545" t="s">
        <v>22054</v>
      </c>
      <c r="L4767" s="545"/>
      <c r="M4767" s="548" t="s">
        <v>13758</v>
      </c>
      <c r="N4767" s="545" t="s">
        <v>13413</v>
      </c>
      <c r="O4767" s="545"/>
      <c r="P4767" s="549">
        <v>14352</v>
      </c>
      <c r="Q4767" s="549">
        <v>1</v>
      </c>
      <c r="R4767" s="549">
        <v>80</v>
      </c>
      <c r="S4767" s="548">
        <v>2228</v>
      </c>
      <c r="T4767" s="548"/>
      <c r="U4767" s="99"/>
    </row>
    <row r="4768" spans="1:21" ht="19.5" customHeight="1">
      <c r="A4768" s="545">
        <v>14353</v>
      </c>
      <c r="B4768" s="545" t="s">
        <v>22055</v>
      </c>
      <c r="C4768" s="545" t="s">
        <v>216</v>
      </c>
      <c r="D4768" s="546">
        <v>46052</v>
      </c>
      <c r="E4768" s="171" t="str">
        <f t="shared" si="74"/>
        <v>2026</v>
      </c>
      <c r="F4768" s="547">
        <v>169318</v>
      </c>
      <c r="G4768" s="548">
        <v>0.19</v>
      </c>
      <c r="H4768" s="547">
        <v>142284.03</v>
      </c>
      <c r="I4768" s="545" t="s">
        <v>12655</v>
      </c>
      <c r="J4768" s="545" t="s">
        <v>13307</v>
      </c>
      <c r="K4768" s="545" t="s">
        <v>22055</v>
      </c>
      <c r="L4768" s="545"/>
      <c r="M4768" s="548" t="s">
        <v>13758</v>
      </c>
      <c r="N4768" s="545" t="s">
        <v>13413</v>
      </c>
      <c r="O4768" s="545"/>
      <c r="P4768" s="549">
        <v>14353</v>
      </c>
      <c r="Q4768" s="549">
        <v>1</v>
      </c>
      <c r="R4768" s="549">
        <v>80</v>
      </c>
      <c r="S4768" s="548">
        <v>2228</v>
      </c>
      <c r="T4768" s="548"/>
      <c r="U4768" s="99"/>
    </row>
    <row r="4769" spans="1:21" ht="19.5" customHeight="1">
      <c r="A4769" s="545">
        <v>14354</v>
      </c>
      <c r="B4769" s="545" t="s">
        <v>22056</v>
      </c>
      <c r="C4769" s="545" t="s">
        <v>216</v>
      </c>
      <c r="D4769" s="546">
        <v>46052</v>
      </c>
      <c r="E4769" s="171" t="str">
        <f t="shared" si="74"/>
        <v>2026</v>
      </c>
      <c r="F4769" s="547">
        <v>1936754</v>
      </c>
      <c r="G4769" s="548">
        <v>0.19</v>
      </c>
      <c r="H4769" s="547">
        <v>1627524.37</v>
      </c>
      <c r="I4769" s="545" t="s">
        <v>12655</v>
      </c>
      <c r="J4769" s="545" t="s">
        <v>13307</v>
      </c>
      <c r="K4769" s="545" t="s">
        <v>22057</v>
      </c>
      <c r="L4769" s="545"/>
      <c r="M4769" s="548" t="s">
        <v>13758</v>
      </c>
      <c r="N4769" s="545" t="s">
        <v>13413</v>
      </c>
      <c r="O4769" s="545"/>
      <c r="P4769" s="549">
        <v>14354</v>
      </c>
      <c r="Q4769" s="549">
        <v>1</v>
      </c>
      <c r="R4769" s="549">
        <v>80</v>
      </c>
      <c r="S4769" s="548">
        <v>2228</v>
      </c>
      <c r="T4769" s="548"/>
      <c r="U4769" s="99"/>
    </row>
    <row r="4770" spans="1:21" ht="19.5" customHeight="1">
      <c r="A4770" s="545">
        <v>14355</v>
      </c>
      <c r="B4770" s="545" t="s">
        <v>22058</v>
      </c>
      <c r="C4770" s="545" t="s">
        <v>216</v>
      </c>
      <c r="D4770" s="546">
        <v>46052</v>
      </c>
      <c r="E4770" s="171" t="str">
        <f t="shared" si="74"/>
        <v>2026</v>
      </c>
      <c r="F4770" s="547">
        <v>1395961</v>
      </c>
      <c r="G4770" s="548">
        <v>0.19</v>
      </c>
      <c r="H4770" s="547">
        <v>1173076.47</v>
      </c>
      <c r="I4770" s="545" t="s">
        <v>12655</v>
      </c>
      <c r="J4770" s="545" t="s">
        <v>13307</v>
      </c>
      <c r="K4770" s="545" t="s">
        <v>22059</v>
      </c>
      <c r="L4770" s="545"/>
      <c r="M4770" s="548" t="s">
        <v>13758</v>
      </c>
      <c r="N4770" s="545" t="s">
        <v>13413</v>
      </c>
      <c r="O4770" s="545"/>
      <c r="P4770" s="549">
        <v>14355</v>
      </c>
      <c r="Q4770" s="549">
        <v>1</v>
      </c>
      <c r="R4770" s="549">
        <v>80</v>
      </c>
      <c r="S4770" s="548">
        <v>2228</v>
      </c>
      <c r="T4770" s="548"/>
      <c r="U4770" s="99"/>
    </row>
    <row r="4771" spans="1:21" ht="19.5" customHeight="1">
      <c r="A4771" s="545">
        <v>14356</v>
      </c>
      <c r="B4771" s="545" t="s">
        <v>22060</v>
      </c>
      <c r="C4771" s="545" t="s">
        <v>216</v>
      </c>
      <c r="D4771" s="546">
        <v>46052</v>
      </c>
      <c r="E4771" s="171" t="str">
        <f t="shared" si="74"/>
        <v>2026</v>
      </c>
      <c r="F4771" s="547">
        <v>1084793</v>
      </c>
      <c r="G4771" s="548">
        <v>0.19</v>
      </c>
      <c r="H4771" s="547">
        <v>911590.76</v>
      </c>
      <c r="I4771" s="545" t="s">
        <v>12655</v>
      </c>
      <c r="J4771" s="545" t="s">
        <v>13307</v>
      </c>
      <c r="K4771" s="545" t="s">
        <v>22061</v>
      </c>
      <c r="L4771" s="545"/>
      <c r="M4771" s="548" t="s">
        <v>13758</v>
      </c>
      <c r="N4771" s="545" t="s">
        <v>13413</v>
      </c>
      <c r="O4771" s="545"/>
      <c r="P4771" s="549">
        <v>14356</v>
      </c>
      <c r="Q4771" s="549">
        <v>1</v>
      </c>
      <c r="R4771" s="549">
        <v>80</v>
      </c>
      <c r="S4771" s="548">
        <v>2228</v>
      </c>
      <c r="T4771" s="548"/>
      <c r="U4771" s="99"/>
    </row>
    <row r="4772" spans="1:21" ht="19.5" customHeight="1">
      <c r="A4772" s="545">
        <v>14357</v>
      </c>
      <c r="B4772" s="545" t="s">
        <v>22062</v>
      </c>
      <c r="C4772" s="545" t="s">
        <v>216</v>
      </c>
      <c r="D4772" s="546">
        <v>46052</v>
      </c>
      <c r="E4772" s="171" t="str">
        <f t="shared" si="74"/>
        <v>2026</v>
      </c>
      <c r="F4772" s="547">
        <v>554145</v>
      </c>
      <c r="G4772" s="548">
        <v>0.19</v>
      </c>
      <c r="H4772" s="547">
        <v>465668.07</v>
      </c>
      <c r="I4772" s="545" t="s">
        <v>12655</v>
      </c>
      <c r="J4772" s="545" t="s">
        <v>13307</v>
      </c>
      <c r="K4772" s="545" t="s">
        <v>22063</v>
      </c>
      <c r="L4772" s="545"/>
      <c r="M4772" s="548" t="s">
        <v>13758</v>
      </c>
      <c r="N4772" s="545" t="s">
        <v>13413</v>
      </c>
      <c r="O4772" s="545"/>
      <c r="P4772" s="549">
        <v>14357</v>
      </c>
      <c r="Q4772" s="549">
        <v>1</v>
      </c>
      <c r="R4772" s="549">
        <v>80</v>
      </c>
      <c r="S4772" s="548">
        <v>2228</v>
      </c>
      <c r="T4772" s="548"/>
      <c r="U4772" s="99"/>
    </row>
    <row r="4773" spans="1:21" ht="19.5" customHeight="1">
      <c r="A4773" s="545">
        <v>14358</v>
      </c>
      <c r="B4773" s="545" t="s">
        <v>22064</v>
      </c>
      <c r="C4773" s="545" t="s">
        <v>216</v>
      </c>
      <c r="D4773" s="546">
        <v>46052</v>
      </c>
      <c r="E4773" s="171" t="str">
        <f t="shared" si="74"/>
        <v>2026</v>
      </c>
      <c r="F4773" s="547">
        <v>10378566</v>
      </c>
      <c r="G4773" s="548">
        <v>0.19</v>
      </c>
      <c r="H4773" s="547">
        <v>8721484.0299999993</v>
      </c>
      <c r="I4773" s="545" t="s">
        <v>12655</v>
      </c>
      <c r="J4773" s="545" t="s">
        <v>13307</v>
      </c>
      <c r="K4773" s="545" t="s">
        <v>22065</v>
      </c>
      <c r="L4773" s="545"/>
      <c r="M4773" s="548" t="s">
        <v>13758</v>
      </c>
      <c r="N4773" s="545" t="s">
        <v>13413</v>
      </c>
      <c r="O4773" s="545"/>
      <c r="P4773" s="549">
        <v>14358</v>
      </c>
      <c r="Q4773" s="549">
        <v>1</v>
      </c>
      <c r="R4773" s="549">
        <v>80</v>
      </c>
      <c r="S4773" s="548">
        <v>2228</v>
      </c>
      <c r="T4773" s="548"/>
      <c r="U4773" s="99"/>
    </row>
    <row r="4774" spans="1:21" ht="19.5" customHeight="1">
      <c r="A4774" s="545">
        <v>14359</v>
      </c>
      <c r="B4774" s="545" t="s">
        <v>22066</v>
      </c>
      <c r="C4774" s="545" t="s">
        <v>209</v>
      </c>
      <c r="D4774" s="546">
        <v>46052</v>
      </c>
      <c r="E4774" s="171" t="str">
        <f t="shared" si="74"/>
        <v>2026</v>
      </c>
      <c r="F4774" s="547">
        <v>23491</v>
      </c>
      <c r="G4774" s="548">
        <v>0.19</v>
      </c>
      <c r="H4774" s="547">
        <v>19740.34</v>
      </c>
      <c r="I4774" s="545" t="s">
        <v>12640</v>
      </c>
      <c r="J4774" s="545" t="s">
        <v>13307</v>
      </c>
      <c r="K4774" s="545" t="s">
        <v>22066</v>
      </c>
      <c r="L4774" s="545"/>
      <c r="M4774" s="548" t="s">
        <v>13758</v>
      </c>
      <c r="N4774" s="545" t="s">
        <v>13413</v>
      </c>
      <c r="O4774" s="545"/>
      <c r="P4774" s="549">
        <v>14359</v>
      </c>
      <c r="Q4774" s="549">
        <v>1</v>
      </c>
      <c r="R4774" s="549">
        <v>1</v>
      </c>
      <c r="S4774" s="548">
        <v>2228</v>
      </c>
      <c r="T4774" s="548"/>
      <c r="U4774" s="99"/>
    </row>
    <row r="4775" spans="1:21" ht="19.5" customHeight="1">
      <c r="A4775" s="545">
        <v>14360</v>
      </c>
      <c r="B4775" s="545" t="s">
        <v>22067</v>
      </c>
      <c r="C4775" s="545" t="s">
        <v>209</v>
      </c>
      <c r="D4775" s="546">
        <v>46052</v>
      </c>
      <c r="E4775" s="171" t="str">
        <f t="shared" si="74"/>
        <v>2026</v>
      </c>
      <c r="F4775" s="547">
        <v>9071</v>
      </c>
      <c r="G4775" s="548">
        <v>0.19</v>
      </c>
      <c r="H4775" s="547">
        <v>7622.69</v>
      </c>
      <c r="I4775" s="545" t="s">
        <v>12706</v>
      </c>
      <c r="J4775" s="545" t="s">
        <v>13307</v>
      </c>
      <c r="K4775" s="545" t="s">
        <v>22067</v>
      </c>
      <c r="L4775" s="545"/>
      <c r="M4775" s="548" t="s">
        <v>13758</v>
      </c>
      <c r="N4775" s="545" t="s">
        <v>13413</v>
      </c>
      <c r="O4775" s="545"/>
      <c r="P4775" s="549">
        <v>14360</v>
      </c>
      <c r="Q4775" s="549">
        <v>1</v>
      </c>
      <c r="R4775" s="549">
        <v>128</v>
      </c>
      <c r="S4775" s="548">
        <v>2228</v>
      </c>
      <c r="T4775" s="548"/>
      <c r="U4775" s="99"/>
    </row>
    <row r="4776" spans="1:21" ht="19.5" customHeight="1">
      <c r="A4776" s="545">
        <v>14361</v>
      </c>
      <c r="B4776" s="545" t="s">
        <v>22223</v>
      </c>
      <c r="C4776" s="545" t="s">
        <v>216</v>
      </c>
      <c r="D4776" s="546">
        <v>46052</v>
      </c>
      <c r="E4776" s="171" t="str">
        <f t="shared" si="74"/>
        <v>2026</v>
      </c>
      <c r="F4776" s="547">
        <v>18402476</v>
      </c>
      <c r="G4776" s="548">
        <v>0.19</v>
      </c>
      <c r="H4776" s="547">
        <v>15464265.550000001</v>
      </c>
      <c r="I4776" s="545" t="s">
        <v>12762</v>
      </c>
      <c r="J4776" s="545" t="s">
        <v>13307</v>
      </c>
      <c r="K4776" s="545" t="s">
        <v>22222</v>
      </c>
      <c r="L4776" s="545"/>
      <c r="M4776" s="548" t="s">
        <v>13868</v>
      </c>
      <c r="N4776" s="545" t="s">
        <v>13413</v>
      </c>
      <c r="O4776" s="545"/>
      <c r="P4776" s="549">
        <v>14362</v>
      </c>
      <c r="Q4776" s="549">
        <v>2</v>
      </c>
      <c r="R4776" s="549">
        <v>8</v>
      </c>
      <c r="S4776" s="548">
        <v>2228</v>
      </c>
      <c r="T4776" s="548"/>
      <c r="U4776" s="99"/>
    </row>
    <row r="4777" spans="1:21" ht="19.5" customHeight="1">
      <c r="A4777" s="545">
        <v>14362</v>
      </c>
      <c r="B4777" s="545" t="s">
        <v>22225</v>
      </c>
      <c r="C4777" s="545" t="s">
        <v>216</v>
      </c>
      <c r="D4777" s="546">
        <v>46052</v>
      </c>
      <c r="E4777" s="171" t="str">
        <f t="shared" si="74"/>
        <v>2026</v>
      </c>
      <c r="F4777" s="547">
        <v>3051432</v>
      </c>
      <c r="G4777" s="548">
        <v>0.19</v>
      </c>
      <c r="H4777" s="547">
        <v>2564228.5699999998</v>
      </c>
      <c r="I4777" s="545" t="s">
        <v>12762</v>
      </c>
      <c r="J4777" s="545" t="s">
        <v>13307</v>
      </c>
      <c r="K4777" s="545" t="s">
        <v>22224</v>
      </c>
      <c r="L4777" s="545"/>
      <c r="M4777" s="548" t="s">
        <v>13868</v>
      </c>
      <c r="N4777" s="545" t="s">
        <v>13413</v>
      </c>
      <c r="O4777" s="545"/>
      <c r="P4777" s="549">
        <v>14363</v>
      </c>
      <c r="Q4777" s="549">
        <v>2</v>
      </c>
      <c r="R4777" s="549">
        <v>8</v>
      </c>
      <c r="S4777" s="548">
        <v>2228</v>
      </c>
      <c r="T4777" s="548"/>
      <c r="U4777" s="99"/>
    </row>
    <row r="4778" spans="1:21" ht="19.5" customHeight="1">
      <c r="A4778" s="545">
        <v>14363</v>
      </c>
      <c r="B4778" s="545" t="s">
        <v>22227</v>
      </c>
      <c r="C4778" s="545" t="s">
        <v>216</v>
      </c>
      <c r="D4778" s="546">
        <v>46052</v>
      </c>
      <c r="E4778" s="171" t="str">
        <f t="shared" si="74"/>
        <v>2026</v>
      </c>
      <c r="F4778" s="547">
        <v>2655914</v>
      </c>
      <c r="G4778" s="548">
        <v>0.19</v>
      </c>
      <c r="H4778" s="547">
        <v>2231860.5</v>
      </c>
      <c r="I4778" s="545" t="s">
        <v>12762</v>
      </c>
      <c r="J4778" s="545" t="s">
        <v>13307</v>
      </c>
      <c r="K4778" s="545" t="s">
        <v>22226</v>
      </c>
      <c r="L4778" s="545"/>
      <c r="M4778" s="548" t="s">
        <v>13868</v>
      </c>
      <c r="N4778" s="545" t="s">
        <v>13413</v>
      </c>
      <c r="O4778" s="545"/>
      <c r="P4778" s="549">
        <v>14364</v>
      </c>
      <c r="Q4778" s="549">
        <v>2</v>
      </c>
      <c r="R4778" s="549">
        <v>8</v>
      </c>
      <c r="S4778" s="548">
        <v>2228</v>
      </c>
      <c r="T4778" s="548"/>
      <c r="U4778" s="99"/>
    </row>
    <row r="4779" spans="1:21" ht="19.5" customHeight="1">
      <c r="A4779" s="545">
        <v>14364</v>
      </c>
      <c r="B4779" s="545" t="s">
        <v>22229</v>
      </c>
      <c r="C4779" s="545" t="s">
        <v>216</v>
      </c>
      <c r="D4779" s="546">
        <v>46052</v>
      </c>
      <c r="E4779" s="171" t="str">
        <f t="shared" si="74"/>
        <v>2026</v>
      </c>
      <c r="F4779" s="547">
        <v>903274</v>
      </c>
      <c r="G4779" s="548">
        <v>0.19</v>
      </c>
      <c r="H4779" s="547">
        <v>759053.78</v>
      </c>
      <c r="I4779" s="545" t="s">
        <v>12762</v>
      </c>
      <c r="J4779" s="545" t="s">
        <v>13307</v>
      </c>
      <c r="K4779" s="545" t="s">
        <v>22228</v>
      </c>
      <c r="L4779" s="545"/>
      <c r="M4779" s="548" t="s">
        <v>13758</v>
      </c>
      <c r="N4779" s="545" t="s">
        <v>13413</v>
      </c>
      <c r="O4779" s="545"/>
      <c r="P4779" s="549">
        <v>14365</v>
      </c>
      <c r="Q4779" s="549">
        <v>1</v>
      </c>
      <c r="R4779" s="549">
        <v>8</v>
      </c>
      <c r="S4779" s="548">
        <v>2228</v>
      </c>
      <c r="T4779" s="548"/>
      <c r="U4779" s="99"/>
    </row>
    <row r="4780" spans="1:21" ht="19.5" customHeight="1">
      <c r="A4780" s="545">
        <v>14365</v>
      </c>
      <c r="B4780" s="545" t="s">
        <v>22231</v>
      </c>
      <c r="C4780" s="545" t="s">
        <v>216</v>
      </c>
      <c r="D4780" s="546">
        <v>46052</v>
      </c>
      <c r="E4780" s="171" t="str">
        <f t="shared" si="74"/>
        <v>2026</v>
      </c>
      <c r="F4780" s="547">
        <v>2896120</v>
      </c>
      <c r="G4780" s="548">
        <v>0.19</v>
      </c>
      <c r="H4780" s="547">
        <v>2433714.29</v>
      </c>
      <c r="I4780" s="545" t="s">
        <v>12762</v>
      </c>
      <c r="J4780" s="545" t="s">
        <v>13307</v>
      </c>
      <c r="K4780" s="545" t="s">
        <v>22230</v>
      </c>
      <c r="L4780" s="545"/>
      <c r="M4780" s="548" t="s">
        <v>13868</v>
      </c>
      <c r="N4780" s="545" t="s">
        <v>13413</v>
      </c>
      <c r="O4780" s="545"/>
      <c r="P4780" s="549">
        <v>14366</v>
      </c>
      <c r="Q4780" s="549">
        <v>2</v>
      </c>
      <c r="R4780" s="549">
        <v>8</v>
      </c>
      <c r="S4780" s="548">
        <v>2228</v>
      </c>
      <c r="T4780" s="548"/>
      <c r="U4780" s="99"/>
    </row>
    <row r="4781" spans="1:21" ht="19.5" customHeight="1">
      <c r="A4781" s="545">
        <v>14366</v>
      </c>
      <c r="B4781" s="545" t="s">
        <v>22233</v>
      </c>
      <c r="C4781" s="545" t="s">
        <v>216</v>
      </c>
      <c r="D4781" s="546">
        <v>46052</v>
      </c>
      <c r="E4781" s="171" t="str">
        <f t="shared" si="74"/>
        <v>2026</v>
      </c>
      <c r="F4781" s="547">
        <v>757149</v>
      </c>
      <c r="G4781" s="548">
        <v>0.19</v>
      </c>
      <c r="H4781" s="547">
        <v>636259.66</v>
      </c>
      <c r="I4781" s="545" t="s">
        <v>12762</v>
      </c>
      <c r="J4781" s="545" t="s">
        <v>13307</v>
      </c>
      <c r="K4781" s="545" t="s">
        <v>22232</v>
      </c>
      <c r="L4781" s="545"/>
      <c r="M4781" s="548" t="s">
        <v>13868</v>
      </c>
      <c r="N4781" s="545" t="s">
        <v>13413</v>
      </c>
      <c r="O4781" s="545"/>
      <c r="P4781" s="549">
        <v>14367</v>
      </c>
      <c r="Q4781" s="549">
        <v>2</v>
      </c>
      <c r="R4781" s="549">
        <v>8</v>
      </c>
      <c r="S4781" s="548">
        <v>2228</v>
      </c>
      <c r="T4781" s="548"/>
      <c r="U4781" s="99"/>
    </row>
    <row r="4782" spans="1:21" ht="19.5" customHeight="1">
      <c r="A4782" s="545">
        <v>14367</v>
      </c>
      <c r="B4782" s="545" t="s">
        <v>22235</v>
      </c>
      <c r="C4782" s="545" t="s">
        <v>216</v>
      </c>
      <c r="D4782" s="546">
        <v>46052</v>
      </c>
      <c r="E4782" s="171" t="str">
        <f t="shared" si="74"/>
        <v>2026</v>
      </c>
      <c r="F4782" s="547">
        <v>8166978</v>
      </c>
      <c r="G4782" s="548">
        <v>0.19</v>
      </c>
      <c r="H4782" s="547">
        <v>6863006.7199999997</v>
      </c>
      <c r="I4782" s="545" t="s">
        <v>12762</v>
      </c>
      <c r="J4782" s="545" t="s">
        <v>13307</v>
      </c>
      <c r="K4782" s="545" t="s">
        <v>22234</v>
      </c>
      <c r="L4782" s="545"/>
      <c r="M4782" s="548" t="s">
        <v>13868</v>
      </c>
      <c r="N4782" s="545" t="s">
        <v>13413</v>
      </c>
      <c r="O4782" s="545"/>
      <c r="P4782" s="549">
        <v>14368</v>
      </c>
      <c r="Q4782" s="549">
        <v>2</v>
      </c>
      <c r="R4782" s="549">
        <v>8</v>
      </c>
      <c r="S4782" s="548">
        <v>2228</v>
      </c>
      <c r="T4782" s="548"/>
      <c r="U4782" s="99"/>
    </row>
    <row r="4783" spans="1:21" ht="19.5" customHeight="1">
      <c r="A4783" s="545">
        <v>14368</v>
      </c>
      <c r="B4783" s="545" t="s">
        <v>22237</v>
      </c>
      <c r="C4783" s="545" t="s">
        <v>216</v>
      </c>
      <c r="D4783" s="546">
        <v>46052</v>
      </c>
      <c r="E4783" s="171" t="str">
        <f t="shared" si="74"/>
        <v>2026</v>
      </c>
      <c r="F4783" s="547">
        <v>226803</v>
      </c>
      <c r="G4783" s="548">
        <v>0.19</v>
      </c>
      <c r="H4783" s="547">
        <v>190590.76</v>
      </c>
      <c r="I4783" s="545" t="s">
        <v>12762</v>
      </c>
      <c r="J4783" s="545" t="s">
        <v>13307</v>
      </c>
      <c r="K4783" s="545" t="s">
        <v>22236</v>
      </c>
      <c r="L4783" s="545"/>
      <c r="M4783" s="548" t="s">
        <v>13868</v>
      </c>
      <c r="N4783" s="545" t="s">
        <v>13413</v>
      </c>
      <c r="O4783" s="545"/>
      <c r="P4783" s="549">
        <v>14369</v>
      </c>
      <c r="Q4783" s="549">
        <v>2</v>
      </c>
      <c r="R4783" s="549">
        <v>8</v>
      </c>
      <c r="S4783" s="548">
        <v>2228</v>
      </c>
      <c r="T4783" s="548"/>
      <c r="U4783" s="99"/>
    </row>
    <row r="4784" spans="1:21" ht="19.5" customHeight="1">
      <c r="A4784" s="545">
        <v>14369</v>
      </c>
      <c r="B4784" s="545" t="s">
        <v>22239</v>
      </c>
      <c r="C4784" s="545" t="s">
        <v>216</v>
      </c>
      <c r="D4784" s="546">
        <v>46052</v>
      </c>
      <c r="E4784" s="171" t="str">
        <f t="shared" si="74"/>
        <v>2026</v>
      </c>
      <c r="F4784" s="547">
        <v>272445</v>
      </c>
      <c r="G4784" s="548">
        <v>0.19</v>
      </c>
      <c r="H4784" s="547">
        <v>228945.38</v>
      </c>
      <c r="I4784" s="545" t="s">
        <v>12762</v>
      </c>
      <c r="J4784" s="545" t="s">
        <v>13307</v>
      </c>
      <c r="K4784" s="545" t="s">
        <v>22238</v>
      </c>
      <c r="L4784" s="545"/>
      <c r="M4784" s="548" t="s">
        <v>13868</v>
      </c>
      <c r="N4784" s="545" t="s">
        <v>13413</v>
      </c>
      <c r="O4784" s="545"/>
      <c r="P4784" s="549">
        <v>14370</v>
      </c>
      <c r="Q4784" s="549">
        <v>2</v>
      </c>
      <c r="R4784" s="549">
        <v>8</v>
      </c>
      <c r="S4784" s="548">
        <v>2228</v>
      </c>
      <c r="T4784" s="548"/>
      <c r="U4784" s="99"/>
    </row>
    <row r="4785" spans="1:21" ht="19.5" customHeight="1">
      <c r="A4785" s="545">
        <v>14370</v>
      </c>
      <c r="B4785" s="545" t="s">
        <v>22241</v>
      </c>
      <c r="C4785" s="545" t="s">
        <v>216</v>
      </c>
      <c r="D4785" s="546">
        <v>46052</v>
      </c>
      <c r="E4785" s="171" t="str">
        <f t="shared" si="74"/>
        <v>2026</v>
      </c>
      <c r="F4785" s="547">
        <v>371054</v>
      </c>
      <c r="G4785" s="548">
        <v>0.19</v>
      </c>
      <c r="H4785" s="547">
        <v>311810.08</v>
      </c>
      <c r="I4785" s="545" t="s">
        <v>12762</v>
      </c>
      <c r="J4785" s="545" t="s">
        <v>13307</v>
      </c>
      <c r="K4785" s="545" t="s">
        <v>22240</v>
      </c>
      <c r="L4785" s="545"/>
      <c r="M4785" s="548" t="s">
        <v>13868</v>
      </c>
      <c r="N4785" s="545" t="s">
        <v>13413</v>
      </c>
      <c r="O4785" s="545"/>
      <c r="P4785" s="549">
        <v>14371</v>
      </c>
      <c r="Q4785" s="549">
        <v>2</v>
      </c>
      <c r="R4785" s="549">
        <v>8</v>
      </c>
      <c r="S4785" s="548">
        <v>2228</v>
      </c>
      <c r="T4785" s="548"/>
      <c r="U4785" s="99"/>
    </row>
    <row r="4786" spans="1:21" ht="19.5" customHeight="1">
      <c r="A4786" s="545">
        <v>14371</v>
      </c>
      <c r="B4786" s="545" t="s">
        <v>22243</v>
      </c>
      <c r="C4786" s="545" t="s">
        <v>216</v>
      </c>
      <c r="D4786" s="546">
        <v>46052</v>
      </c>
      <c r="E4786" s="171" t="str">
        <f t="shared" si="74"/>
        <v>2026</v>
      </c>
      <c r="F4786" s="547">
        <v>1457004</v>
      </c>
      <c r="G4786" s="548">
        <v>0.19</v>
      </c>
      <c r="H4786" s="547">
        <v>1224373.1100000001</v>
      </c>
      <c r="I4786" s="545" t="s">
        <v>12762</v>
      </c>
      <c r="J4786" s="545" t="s">
        <v>13307</v>
      </c>
      <c r="K4786" s="545" t="s">
        <v>22242</v>
      </c>
      <c r="L4786" s="545"/>
      <c r="M4786" s="548" t="s">
        <v>13868</v>
      </c>
      <c r="N4786" s="545" t="s">
        <v>13413</v>
      </c>
      <c r="O4786" s="545"/>
      <c r="P4786" s="549">
        <v>14372</v>
      </c>
      <c r="Q4786" s="549">
        <v>2</v>
      </c>
      <c r="R4786" s="549">
        <v>8</v>
      </c>
      <c r="S4786" s="548">
        <v>2228</v>
      </c>
      <c r="T4786" s="548"/>
      <c r="U4786" s="99"/>
    </row>
    <row r="4787" spans="1:21" ht="19.5" customHeight="1">
      <c r="A4787" s="545">
        <v>14372</v>
      </c>
      <c r="B4787" s="545" t="s">
        <v>22245</v>
      </c>
      <c r="C4787" s="545" t="s">
        <v>216</v>
      </c>
      <c r="D4787" s="546">
        <v>46052</v>
      </c>
      <c r="E4787" s="171" t="str">
        <f t="shared" si="74"/>
        <v>2026</v>
      </c>
      <c r="F4787" s="547">
        <v>5217266</v>
      </c>
      <c r="G4787" s="548">
        <v>0.19</v>
      </c>
      <c r="H4787" s="547">
        <v>4384257.1399999997</v>
      </c>
      <c r="I4787" s="545" t="s">
        <v>12762</v>
      </c>
      <c r="J4787" s="545" t="s">
        <v>13307</v>
      </c>
      <c r="K4787" s="545" t="s">
        <v>22244</v>
      </c>
      <c r="L4787" s="545"/>
      <c r="M4787" s="548" t="s">
        <v>13868</v>
      </c>
      <c r="N4787" s="545" t="s">
        <v>13413</v>
      </c>
      <c r="O4787" s="545"/>
      <c r="P4787" s="549">
        <v>14373</v>
      </c>
      <c r="Q4787" s="549">
        <v>2</v>
      </c>
      <c r="R4787" s="549">
        <v>8</v>
      </c>
      <c r="S4787" s="548">
        <v>2228</v>
      </c>
      <c r="T4787" s="548"/>
      <c r="U4787" s="99"/>
    </row>
    <row r="4788" spans="1:21" ht="19.5" customHeight="1">
      <c r="A4788" s="545">
        <v>14373</v>
      </c>
      <c r="B4788" s="545" t="s">
        <v>22247</v>
      </c>
      <c r="C4788" s="545" t="s">
        <v>216</v>
      </c>
      <c r="D4788" s="546">
        <v>46052</v>
      </c>
      <c r="E4788" s="171" t="str">
        <f t="shared" si="74"/>
        <v>2026</v>
      </c>
      <c r="F4788" s="547">
        <v>15339563</v>
      </c>
      <c r="G4788" s="548">
        <v>0.19</v>
      </c>
      <c r="H4788" s="547">
        <v>12890389.08</v>
      </c>
      <c r="I4788" s="545" t="s">
        <v>12762</v>
      </c>
      <c r="J4788" s="545" t="s">
        <v>13307</v>
      </c>
      <c r="K4788" s="545" t="s">
        <v>22246</v>
      </c>
      <c r="L4788" s="545"/>
      <c r="M4788" s="548" t="s">
        <v>13868</v>
      </c>
      <c r="N4788" s="545" t="s">
        <v>13413</v>
      </c>
      <c r="O4788" s="545"/>
      <c r="P4788" s="549">
        <v>14374</v>
      </c>
      <c r="Q4788" s="549">
        <v>2</v>
      </c>
      <c r="R4788" s="549">
        <v>8</v>
      </c>
      <c r="S4788" s="548">
        <v>2228</v>
      </c>
      <c r="T4788" s="548"/>
      <c r="U4788" s="99"/>
    </row>
    <row r="4789" spans="1:21" ht="19.5" customHeight="1">
      <c r="A4789" s="545">
        <v>14374</v>
      </c>
      <c r="B4789" s="545" t="s">
        <v>22248</v>
      </c>
      <c r="C4789" s="545" t="s">
        <v>216</v>
      </c>
      <c r="D4789" s="546">
        <v>46052</v>
      </c>
      <c r="E4789" s="171" t="str">
        <f t="shared" si="74"/>
        <v>2026</v>
      </c>
      <c r="F4789" s="547">
        <v>196150</v>
      </c>
      <c r="G4789" s="548">
        <v>0.19</v>
      </c>
      <c r="H4789" s="547">
        <v>164831.93</v>
      </c>
      <c r="I4789" s="545" t="s">
        <v>12762</v>
      </c>
      <c r="J4789" s="545" t="s">
        <v>13307</v>
      </c>
      <c r="K4789" s="545" t="s">
        <v>22248</v>
      </c>
      <c r="L4789" s="545"/>
      <c r="M4789" s="548" t="s">
        <v>13758</v>
      </c>
      <c r="N4789" s="545" t="s">
        <v>13413</v>
      </c>
      <c r="O4789" s="545"/>
      <c r="P4789" s="549">
        <v>14375</v>
      </c>
      <c r="Q4789" s="549">
        <v>1</v>
      </c>
      <c r="R4789" s="549">
        <v>8</v>
      </c>
      <c r="S4789" s="548">
        <v>2228</v>
      </c>
      <c r="T4789" s="548"/>
      <c r="U4789" s="99"/>
    </row>
    <row r="4790" spans="1:21" ht="19.5" customHeight="1">
      <c r="A4790" s="545">
        <v>14375</v>
      </c>
      <c r="B4790" s="545" t="s">
        <v>22250</v>
      </c>
      <c r="C4790" s="545" t="s">
        <v>216</v>
      </c>
      <c r="D4790" s="546">
        <v>46052</v>
      </c>
      <c r="E4790" s="171" t="str">
        <f t="shared" si="74"/>
        <v>2026</v>
      </c>
      <c r="F4790" s="547">
        <v>75648549</v>
      </c>
      <c r="G4790" s="548">
        <v>0.19</v>
      </c>
      <c r="H4790" s="547">
        <v>63570209.240000002</v>
      </c>
      <c r="I4790" s="545" t="s">
        <v>12637</v>
      </c>
      <c r="J4790" s="545" t="s">
        <v>13307</v>
      </c>
      <c r="K4790" s="545" t="s">
        <v>22249</v>
      </c>
      <c r="L4790" s="545"/>
      <c r="M4790" s="548" t="s">
        <v>13758</v>
      </c>
      <c r="N4790" s="545" t="s">
        <v>13413</v>
      </c>
      <c r="O4790" s="545"/>
      <c r="P4790" s="549">
        <v>14376</v>
      </c>
      <c r="Q4790" s="549">
        <v>1</v>
      </c>
      <c r="R4790" s="549">
        <v>13</v>
      </c>
      <c r="S4790" s="548">
        <v>2228</v>
      </c>
      <c r="T4790" s="548"/>
      <c r="U4790" s="99"/>
    </row>
    <row r="4791" spans="1:21" ht="19.5" customHeight="1">
      <c r="A4791" s="545">
        <v>14376</v>
      </c>
      <c r="B4791" s="545" t="s">
        <v>22252</v>
      </c>
      <c r="C4791" s="545" t="s">
        <v>216</v>
      </c>
      <c r="D4791" s="546">
        <v>46052</v>
      </c>
      <c r="E4791" s="171" t="str">
        <f t="shared" si="74"/>
        <v>2026</v>
      </c>
      <c r="F4791" s="547">
        <v>29610731</v>
      </c>
      <c r="G4791" s="548">
        <v>0.19</v>
      </c>
      <c r="H4791" s="547">
        <v>24882967.23</v>
      </c>
      <c r="I4791" s="545" t="s">
        <v>12637</v>
      </c>
      <c r="J4791" s="545" t="s">
        <v>13307</v>
      </c>
      <c r="K4791" s="545" t="s">
        <v>22251</v>
      </c>
      <c r="L4791" s="545"/>
      <c r="M4791" s="548" t="s">
        <v>13758</v>
      </c>
      <c r="N4791" s="545" t="s">
        <v>13413</v>
      </c>
      <c r="O4791" s="545"/>
      <c r="P4791" s="549">
        <v>14377</v>
      </c>
      <c r="Q4791" s="549">
        <v>1</v>
      </c>
      <c r="R4791" s="549">
        <v>13</v>
      </c>
      <c r="S4791" s="548">
        <v>2228</v>
      </c>
      <c r="T4791" s="548"/>
      <c r="U4791" s="99"/>
    </row>
    <row r="4792" spans="1:21" ht="19.5" customHeight="1">
      <c r="A4792" s="545">
        <v>14377</v>
      </c>
      <c r="B4792" s="545" t="s">
        <v>22254</v>
      </c>
      <c r="C4792" s="545" t="s">
        <v>216</v>
      </c>
      <c r="D4792" s="546">
        <v>46052</v>
      </c>
      <c r="E4792" s="171" t="str">
        <f t="shared" si="74"/>
        <v>2026</v>
      </c>
      <c r="F4792" s="547">
        <v>31141078</v>
      </c>
      <c r="G4792" s="548">
        <v>0.19</v>
      </c>
      <c r="H4792" s="547">
        <v>26168973.109999999</v>
      </c>
      <c r="I4792" s="545" t="s">
        <v>12637</v>
      </c>
      <c r="J4792" s="545" t="s">
        <v>13307</v>
      </c>
      <c r="K4792" s="545" t="s">
        <v>22253</v>
      </c>
      <c r="L4792" s="545"/>
      <c r="M4792" s="548" t="s">
        <v>13758</v>
      </c>
      <c r="N4792" s="545" t="s">
        <v>13413</v>
      </c>
      <c r="O4792" s="545"/>
      <c r="P4792" s="549">
        <v>14408</v>
      </c>
      <c r="Q4792" s="549">
        <v>1</v>
      </c>
      <c r="R4792" s="549">
        <v>13</v>
      </c>
      <c r="S4792" s="548">
        <v>2228</v>
      </c>
      <c r="T4792" s="548"/>
      <c r="U4792" s="99"/>
    </row>
    <row r="4793" spans="1:21" ht="19.5" customHeight="1">
      <c r="A4793" s="545">
        <v>14378</v>
      </c>
      <c r="B4793" s="545" t="s">
        <v>22256</v>
      </c>
      <c r="C4793" s="545" t="s">
        <v>216</v>
      </c>
      <c r="D4793" s="546">
        <v>46052</v>
      </c>
      <c r="E4793" s="171" t="str">
        <f t="shared" si="74"/>
        <v>2026</v>
      </c>
      <c r="F4793" s="547">
        <v>71550</v>
      </c>
      <c r="G4793" s="548">
        <v>0.19</v>
      </c>
      <c r="H4793" s="547">
        <v>60126.05</v>
      </c>
      <c r="I4793" s="545" t="s">
        <v>12715</v>
      </c>
      <c r="J4793" s="545" t="s">
        <v>13307</v>
      </c>
      <c r="K4793" s="545" t="s">
        <v>22255</v>
      </c>
      <c r="L4793" s="545"/>
      <c r="M4793" s="548" t="s">
        <v>13758</v>
      </c>
      <c r="N4793" s="545" t="s">
        <v>13413</v>
      </c>
      <c r="O4793" s="545"/>
      <c r="P4793" s="549">
        <v>14409</v>
      </c>
      <c r="Q4793" s="549">
        <v>1</v>
      </c>
      <c r="R4793" s="549">
        <v>129</v>
      </c>
      <c r="S4793" s="548">
        <v>2228</v>
      </c>
      <c r="T4793" s="548"/>
      <c r="U4793" s="99"/>
    </row>
    <row r="4794" spans="1:21" ht="19.5" customHeight="1">
      <c r="A4794" s="545">
        <v>14379</v>
      </c>
      <c r="B4794" s="545" t="s">
        <v>22258</v>
      </c>
      <c r="C4794" s="545" t="s">
        <v>4501</v>
      </c>
      <c r="D4794" s="546">
        <v>46052</v>
      </c>
      <c r="E4794" s="171" t="str">
        <f t="shared" si="74"/>
        <v>2026</v>
      </c>
      <c r="F4794" s="547">
        <v>110502279</v>
      </c>
      <c r="G4794" s="548">
        <v>0.19</v>
      </c>
      <c r="H4794" s="547">
        <v>92859057.980000004</v>
      </c>
      <c r="I4794" s="545" t="s">
        <v>12762</v>
      </c>
      <c r="J4794" s="545" t="s">
        <v>13307</v>
      </c>
      <c r="K4794" s="545" t="s">
        <v>22257</v>
      </c>
      <c r="L4794" s="545"/>
      <c r="M4794" s="548" t="s">
        <v>13758</v>
      </c>
      <c r="N4794" s="545" t="s">
        <v>13413</v>
      </c>
      <c r="O4794" s="545"/>
      <c r="P4794" s="549">
        <v>14380</v>
      </c>
      <c r="Q4794" s="549">
        <v>1</v>
      </c>
      <c r="R4794" s="549">
        <v>8</v>
      </c>
      <c r="S4794" s="548">
        <v>2228</v>
      </c>
      <c r="T4794" s="548"/>
      <c r="U4794" s="99"/>
    </row>
    <row r="4795" spans="1:21" ht="19.5" customHeight="1">
      <c r="A4795" s="545">
        <v>14380</v>
      </c>
      <c r="B4795" s="545" t="s">
        <v>22260</v>
      </c>
      <c r="C4795" s="545" t="s">
        <v>216</v>
      </c>
      <c r="D4795" s="546">
        <v>46052</v>
      </c>
      <c r="E4795" s="171" t="str">
        <f t="shared" si="74"/>
        <v>2026</v>
      </c>
      <c r="F4795" s="547">
        <v>9537</v>
      </c>
      <c r="G4795" s="548">
        <v>0.19</v>
      </c>
      <c r="H4795" s="547">
        <v>8014.29</v>
      </c>
      <c r="I4795" s="545" t="s">
        <v>12715</v>
      </c>
      <c r="J4795" s="545" t="s">
        <v>13307</v>
      </c>
      <c r="K4795" s="545" t="s">
        <v>22259</v>
      </c>
      <c r="L4795" s="545"/>
      <c r="M4795" s="548" t="s">
        <v>13758</v>
      </c>
      <c r="N4795" s="545" t="s">
        <v>13413</v>
      </c>
      <c r="O4795" s="545"/>
      <c r="P4795" s="549">
        <v>14410</v>
      </c>
      <c r="Q4795" s="549">
        <v>1</v>
      </c>
      <c r="R4795" s="549">
        <v>129</v>
      </c>
      <c r="S4795" s="548">
        <v>2228</v>
      </c>
      <c r="T4795" s="548"/>
      <c r="U4795" s="99"/>
    </row>
    <row r="4796" spans="1:21" ht="19.5" customHeight="1">
      <c r="A4796" s="545">
        <v>14381</v>
      </c>
      <c r="B4796" s="545" t="s">
        <v>22262</v>
      </c>
      <c r="C4796" s="545" t="s">
        <v>209</v>
      </c>
      <c r="D4796" s="546">
        <v>46052</v>
      </c>
      <c r="E4796" s="171" t="str">
        <f t="shared" si="74"/>
        <v>2026</v>
      </c>
      <c r="F4796" s="547">
        <v>149978</v>
      </c>
      <c r="G4796" s="548">
        <v>0.19</v>
      </c>
      <c r="H4796" s="547">
        <v>126031.93</v>
      </c>
      <c r="I4796" s="545" t="s">
        <v>12706</v>
      </c>
      <c r="J4796" s="545" t="s">
        <v>13307</v>
      </c>
      <c r="K4796" s="545" t="s">
        <v>22261</v>
      </c>
      <c r="L4796" s="545"/>
      <c r="M4796" s="548" t="s">
        <v>13758</v>
      </c>
      <c r="N4796" s="545" t="s">
        <v>13413</v>
      </c>
      <c r="O4796" s="545"/>
      <c r="P4796" s="549">
        <v>14382</v>
      </c>
      <c r="Q4796" s="549">
        <v>1</v>
      </c>
      <c r="R4796" s="549">
        <v>128</v>
      </c>
      <c r="S4796" s="548">
        <v>2228</v>
      </c>
      <c r="T4796" s="548"/>
      <c r="U4796" s="99"/>
    </row>
    <row r="4797" spans="1:21" ht="19.5" customHeight="1">
      <c r="A4797" s="545">
        <v>14382</v>
      </c>
      <c r="B4797" s="545" t="s">
        <v>22264</v>
      </c>
      <c r="C4797" s="545" t="s">
        <v>209</v>
      </c>
      <c r="D4797" s="546">
        <v>46052</v>
      </c>
      <c r="E4797" s="171" t="str">
        <f t="shared" si="74"/>
        <v>2026</v>
      </c>
      <c r="F4797" s="547">
        <v>483271</v>
      </c>
      <c r="G4797" s="548">
        <v>0.19</v>
      </c>
      <c r="H4797" s="547">
        <v>406110.08</v>
      </c>
      <c r="I4797" s="545" t="s">
        <v>12741</v>
      </c>
      <c r="J4797" s="545" t="s">
        <v>13307</v>
      </c>
      <c r="K4797" s="545" t="s">
        <v>22263</v>
      </c>
      <c r="L4797" s="545"/>
      <c r="M4797" s="548" t="s">
        <v>13758</v>
      </c>
      <c r="N4797" s="545" t="s">
        <v>13413</v>
      </c>
      <c r="O4797" s="545"/>
      <c r="P4797" s="549">
        <v>14384</v>
      </c>
      <c r="Q4797" s="549">
        <v>1</v>
      </c>
      <c r="R4797" s="549">
        <v>37</v>
      </c>
      <c r="S4797" s="548">
        <v>2228</v>
      </c>
      <c r="T4797" s="548"/>
      <c r="U4797" s="99"/>
    </row>
    <row r="4798" spans="1:21" ht="19.5" customHeight="1">
      <c r="A4798" s="545">
        <v>14383</v>
      </c>
      <c r="B4798" s="545" t="s">
        <v>22265</v>
      </c>
      <c r="C4798" s="545" t="s">
        <v>216</v>
      </c>
      <c r="D4798" s="546">
        <v>46052</v>
      </c>
      <c r="E4798" s="171" t="str">
        <f t="shared" si="74"/>
        <v>2026</v>
      </c>
      <c r="F4798" s="547">
        <v>174744</v>
      </c>
      <c r="G4798" s="548">
        <v>0.19</v>
      </c>
      <c r="H4798" s="547">
        <v>146843.70000000001</v>
      </c>
      <c r="I4798" s="545" t="s">
        <v>12650</v>
      </c>
      <c r="J4798" s="545" t="s">
        <v>13307</v>
      </c>
      <c r="K4798" s="545"/>
      <c r="L4798" s="545"/>
      <c r="M4798" s="548" t="s">
        <v>13758</v>
      </c>
      <c r="N4798" s="545" t="s">
        <v>13413</v>
      </c>
      <c r="O4798" s="545"/>
      <c r="P4798" s="549">
        <v>14385</v>
      </c>
      <c r="Q4798" s="549">
        <v>1</v>
      </c>
      <c r="R4798" s="549">
        <v>127</v>
      </c>
      <c r="S4798" s="548">
        <v>2228</v>
      </c>
      <c r="T4798" s="548"/>
      <c r="U4798" s="99"/>
    </row>
    <row r="4799" spans="1:21" ht="19.5" customHeight="1">
      <c r="A4799" s="545">
        <v>14384</v>
      </c>
      <c r="B4799" s="545" t="s">
        <v>22267</v>
      </c>
      <c r="C4799" s="545" t="s">
        <v>216</v>
      </c>
      <c r="D4799" s="546">
        <v>46052</v>
      </c>
      <c r="E4799" s="171" t="str">
        <f t="shared" si="74"/>
        <v>2026</v>
      </c>
      <c r="F4799" s="547">
        <v>191683</v>
      </c>
      <c r="G4799" s="548">
        <v>0.19</v>
      </c>
      <c r="H4799" s="547">
        <v>161078.15</v>
      </c>
      <c r="I4799" s="545" t="s">
        <v>12676</v>
      </c>
      <c r="J4799" s="545" t="s">
        <v>13307</v>
      </c>
      <c r="K4799" s="545" t="s">
        <v>22266</v>
      </c>
      <c r="L4799" s="545"/>
      <c r="M4799" s="548" t="s">
        <v>13758</v>
      </c>
      <c r="N4799" s="545" t="s">
        <v>13413</v>
      </c>
      <c r="O4799" s="545"/>
      <c r="P4799" s="549">
        <v>14386</v>
      </c>
      <c r="Q4799" s="549">
        <v>1</v>
      </c>
      <c r="R4799" s="549">
        <v>14</v>
      </c>
      <c r="S4799" s="548">
        <v>2228</v>
      </c>
      <c r="T4799" s="548"/>
      <c r="U4799" s="99"/>
    </row>
    <row r="4800" spans="1:21" ht="19.5" customHeight="1">
      <c r="A4800" s="545">
        <v>14385</v>
      </c>
      <c r="B4800" s="545" t="s">
        <v>22268</v>
      </c>
      <c r="C4800" s="545" t="s">
        <v>216</v>
      </c>
      <c r="D4800" s="546">
        <v>46052</v>
      </c>
      <c r="E4800" s="171" t="str">
        <f t="shared" si="74"/>
        <v>2026</v>
      </c>
      <c r="F4800" s="547">
        <v>490471</v>
      </c>
      <c r="G4800" s="548">
        <v>0.19</v>
      </c>
      <c r="H4800" s="547">
        <v>412160.5</v>
      </c>
      <c r="I4800" s="545" t="s">
        <v>12676</v>
      </c>
      <c r="J4800" s="545" t="s">
        <v>13307</v>
      </c>
      <c r="K4800" s="545" t="s">
        <v>22266</v>
      </c>
      <c r="L4800" s="545"/>
      <c r="M4800" s="548" t="s">
        <v>13758</v>
      </c>
      <c r="N4800" s="545" t="s">
        <v>13413</v>
      </c>
      <c r="O4800" s="545"/>
      <c r="P4800" s="549">
        <v>14387</v>
      </c>
      <c r="Q4800" s="549">
        <v>1</v>
      </c>
      <c r="R4800" s="549">
        <v>14</v>
      </c>
      <c r="S4800" s="548">
        <v>2228</v>
      </c>
      <c r="T4800" s="548"/>
      <c r="U4800" s="99"/>
    </row>
    <row r="4801" spans="1:21" ht="19.5" customHeight="1">
      <c r="A4801" s="545">
        <v>14386</v>
      </c>
      <c r="B4801" s="545" t="s">
        <v>22269</v>
      </c>
      <c r="C4801" s="545" t="s">
        <v>216</v>
      </c>
      <c r="D4801" s="546">
        <v>46052</v>
      </c>
      <c r="E4801" s="171" t="str">
        <f t="shared" si="74"/>
        <v>2026</v>
      </c>
      <c r="F4801" s="547">
        <v>674823</v>
      </c>
      <c r="G4801" s="548">
        <v>0.19</v>
      </c>
      <c r="H4801" s="547">
        <v>567078.15</v>
      </c>
      <c r="I4801" s="545" t="s">
        <v>12676</v>
      </c>
      <c r="J4801" s="545" t="s">
        <v>13307</v>
      </c>
      <c r="K4801" s="545" t="s">
        <v>21782</v>
      </c>
      <c r="L4801" s="545"/>
      <c r="M4801" s="548" t="s">
        <v>13758</v>
      </c>
      <c r="N4801" s="545" t="s">
        <v>13413</v>
      </c>
      <c r="O4801" s="545"/>
      <c r="P4801" s="549">
        <v>14388</v>
      </c>
      <c r="Q4801" s="549">
        <v>1</v>
      </c>
      <c r="R4801" s="549">
        <v>14</v>
      </c>
      <c r="S4801" s="548">
        <v>2228</v>
      </c>
      <c r="T4801" s="548"/>
      <c r="U4801" s="99"/>
    </row>
    <row r="4802" spans="1:21" ht="19.5" customHeight="1">
      <c r="A4802" s="545">
        <v>14387</v>
      </c>
      <c r="B4802" s="545" t="s">
        <v>22270</v>
      </c>
      <c r="C4802" s="545" t="s">
        <v>209</v>
      </c>
      <c r="D4802" s="546">
        <v>46052</v>
      </c>
      <c r="E4802" s="171" t="str">
        <f t="shared" si="74"/>
        <v>2026</v>
      </c>
      <c r="F4802" s="547">
        <v>75411</v>
      </c>
      <c r="G4802" s="548">
        <v>0.19</v>
      </c>
      <c r="H4802" s="547">
        <v>63370.59</v>
      </c>
      <c r="I4802" s="545" t="s">
        <v>12676</v>
      </c>
      <c r="J4802" s="545" t="s">
        <v>13307</v>
      </c>
      <c r="K4802" s="545" t="s">
        <v>21768</v>
      </c>
      <c r="L4802" s="545"/>
      <c r="M4802" s="548" t="s">
        <v>13758</v>
      </c>
      <c r="N4802" s="545" t="s">
        <v>13413</v>
      </c>
      <c r="O4802" s="545"/>
      <c r="P4802" s="549">
        <v>14389</v>
      </c>
      <c r="Q4802" s="549">
        <v>1</v>
      </c>
      <c r="R4802" s="549">
        <v>14</v>
      </c>
      <c r="S4802" s="548">
        <v>2228</v>
      </c>
      <c r="T4802" s="548"/>
      <c r="U4802" s="99"/>
    </row>
    <row r="4803" spans="1:21" ht="19.5" customHeight="1">
      <c r="A4803" s="545">
        <v>14388</v>
      </c>
      <c r="B4803" s="545" t="s">
        <v>22272</v>
      </c>
      <c r="C4803" s="545" t="s">
        <v>216</v>
      </c>
      <c r="D4803" s="546">
        <v>46052</v>
      </c>
      <c r="E4803" s="171" t="str">
        <f t="shared" si="74"/>
        <v>2026</v>
      </c>
      <c r="F4803" s="547">
        <v>182127</v>
      </c>
      <c r="G4803" s="548">
        <v>0.19</v>
      </c>
      <c r="H4803" s="547">
        <v>153047.9</v>
      </c>
      <c r="I4803" s="545" t="s">
        <v>12655</v>
      </c>
      <c r="J4803" s="545" t="s">
        <v>13307</v>
      </c>
      <c r="K4803" s="545" t="s">
        <v>22271</v>
      </c>
      <c r="L4803" s="545"/>
      <c r="M4803" s="548" t="s">
        <v>13758</v>
      </c>
      <c r="N4803" s="545" t="s">
        <v>13413</v>
      </c>
      <c r="O4803" s="545"/>
      <c r="P4803" s="549">
        <v>14390</v>
      </c>
      <c r="Q4803" s="549">
        <v>1</v>
      </c>
      <c r="R4803" s="549">
        <v>109</v>
      </c>
      <c r="S4803" s="548">
        <v>2228</v>
      </c>
      <c r="T4803" s="548"/>
      <c r="U4803" s="99"/>
    </row>
    <row r="4804" spans="1:21" ht="19.5" customHeight="1">
      <c r="A4804" s="545">
        <v>14389</v>
      </c>
      <c r="B4804" s="545" t="s">
        <v>22274</v>
      </c>
      <c r="C4804" s="545" t="s">
        <v>216</v>
      </c>
      <c r="D4804" s="546">
        <v>46052</v>
      </c>
      <c r="E4804" s="171" t="str">
        <f t="shared" ref="E4804:E4867" si="75">TEXT(D4804,"YYYY")</f>
        <v>2026</v>
      </c>
      <c r="F4804" s="547">
        <v>105625</v>
      </c>
      <c r="G4804" s="548">
        <v>0.19</v>
      </c>
      <c r="H4804" s="547">
        <v>88760.5</v>
      </c>
      <c r="I4804" s="545" t="s">
        <v>12655</v>
      </c>
      <c r="J4804" s="545" t="s">
        <v>13307</v>
      </c>
      <c r="K4804" s="545" t="s">
        <v>22273</v>
      </c>
      <c r="L4804" s="545"/>
      <c r="M4804" s="548" t="s">
        <v>13758</v>
      </c>
      <c r="N4804" s="545" t="s">
        <v>13413</v>
      </c>
      <c r="O4804" s="545"/>
      <c r="P4804" s="549">
        <v>14391</v>
      </c>
      <c r="Q4804" s="549">
        <v>1</v>
      </c>
      <c r="R4804" s="549">
        <v>80</v>
      </c>
      <c r="S4804" s="548">
        <v>2228</v>
      </c>
      <c r="T4804" s="548"/>
      <c r="U4804" s="99"/>
    </row>
    <row r="4805" spans="1:21" ht="19.5" customHeight="1">
      <c r="A4805" s="545">
        <v>14390</v>
      </c>
      <c r="B4805" s="545" t="s">
        <v>22276</v>
      </c>
      <c r="C4805" s="545" t="s">
        <v>216</v>
      </c>
      <c r="D4805" s="546">
        <v>46052</v>
      </c>
      <c r="E4805" s="171" t="str">
        <f t="shared" si="75"/>
        <v>2026</v>
      </c>
      <c r="F4805" s="547">
        <v>856787</v>
      </c>
      <c r="G4805" s="548">
        <v>0.19</v>
      </c>
      <c r="H4805" s="547">
        <v>719989.08</v>
      </c>
      <c r="I4805" s="545" t="s">
        <v>12762</v>
      </c>
      <c r="J4805" s="545" t="s">
        <v>13307</v>
      </c>
      <c r="K4805" s="545" t="s">
        <v>22275</v>
      </c>
      <c r="L4805" s="545"/>
      <c r="M4805" s="548" t="s">
        <v>13758</v>
      </c>
      <c r="N4805" s="545" t="s">
        <v>13413</v>
      </c>
      <c r="O4805" s="545"/>
      <c r="P4805" s="549">
        <v>14392</v>
      </c>
      <c r="Q4805" s="549">
        <v>1</v>
      </c>
      <c r="R4805" s="549">
        <v>8</v>
      </c>
      <c r="S4805" s="548">
        <v>2228</v>
      </c>
      <c r="T4805" s="548"/>
      <c r="U4805" s="99"/>
    </row>
    <row r="4806" spans="1:21" ht="19.5" customHeight="1">
      <c r="A4806" s="545">
        <v>14391</v>
      </c>
      <c r="B4806" s="545" t="s">
        <v>22278</v>
      </c>
      <c r="C4806" s="545" t="s">
        <v>216</v>
      </c>
      <c r="D4806" s="546">
        <v>46052</v>
      </c>
      <c r="E4806" s="171" t="str">
        <f t="shared" si="75"/>
        <v>2026</v>
      </c>
      <c r="F4806" s="547">
        <v>661122</v>
      </c>
      <c r="G4806" s="548">
        <v>0.19</v>
      </c>
      <c r="H4806" s="547">
        <v>555564.71</v>
      </c>
      <c r="I4806" s="545" t="s">
        <v>12762</v>
      </c>
      <c r="J4806" s="545" t="s">
        <v>13307</v>
      </c>
      <c r="K4806" s="545" t="s">
        <v>22277</v>
      </c>
      <c r="L4806" s="545"/>
      <c r="M4806" s="548" t="s">
        <v>13758</v>
      </c>
      <c r="N4806" s="545" t="s">
        <v>13413</v>
      </c>
      <c r="O4806" s="545"/>
      <c r="P4806" s="549">
        <v>14393</v>
      </c>
      <c r="Q4806" s="549">
        <v>1</v>
      </c>
      <c r="R4806" s="549">
        <v>8</v>
      </c>
      <c r="S4806" s="548">
        <v>2228</v>
      </c>
      <c r="T4806" s="548"/>
      <c r="U4806" s="99"/>
    </row>
    <row r="4807" spans="1:21" ht="19.5" customHeight="1">
      <c r="A4807" s="545">
        <v>14392</v>
      </c>
      <c r="B4807" s="545" t="s">
        <v>22280</v>
      </c>
      <c r="C4807" s="545" t="s">
        <v>216</v>
      </c>
      <c r="D4807" s="546">
        <v>46052</v>
      </c>
      <c r="E4807" s="171" t="str">
        <f t="shared" si="75"/>
        <v>2026</v>
      </c>
      <c r="F4807" s="547">
        <v>56668</v>
      </c>
      <c r="G4807" s="548">
        <v>0.19</v>
      </c>
      <c r="H4807" s="547">
        <v>47620.17</v>
      </c>
      <c r="I4807" s="545" t="s">
        <v>12762</v>
      </c>
      <c r="J4807" s="545" t="s">
        <v>13307</v>
      </c>
      <c r="K4807" s="545" t="s">
        <v>22279</v>
      </c>
      <c r="L4807" s="545"/>
      <c r="M4807" s="548" t="s">
        <v>13758</v>
      </c>
      <c r="N4807" s="545" t="s">
        <v>13413</v>
      </c>
      <c r="O4807" s="545"/>
      <c r="P4807" s="549">
        <v>14394</v>
      </c>
      <c r="Q4807" s="549">
        <v>1</v>
      </c>
      <c r="R4807" s="549">
        <v>8</v>
      </c>
      <c r="S4807" s="548">
        <v>2228</v>
      </c>
      <c r="T4807" s="548"/>
      <c r="U4807" s="99"/>
    </row>
    <row r="4808" spans="1:21" ht="19.5" customHeight="1">
      <c r="A4808" s="545">
        <v>14393</v>
      </c>
      <c r="B4808" s="545" t="s">
        <v>22282</v>
      </c>
      <c r="C4808" s="545" t="s">
        <v>4479</v>
      </c>
      <c r="D4808" s="546">
        <v>46052</v>
      </c>
      <c r="E4808" s="171" t="str">
        <f t="shared" si="75"/>
        <v>2026</v>
      </c>
      <c r="F4808" s="547">
        <v>185076</v>
      </c>
      <c r="G4808" s="548">
        <v>0.19</v>
      </c>
      <c r="H4808" s="547">
        <v>155526.04999999999</v>
      </c>
      <c r="I4808" s="545" t="s">
        <v>12762</v>
      </c>
      <c r="J4808" s="545" t="s">
        <v>13307</v>
      </c>
      <c r="K4808" s="545" t="s">
        <v>22281</v>
      </c>
      <c r="L4808" s="545"/>
      <c r="M4808" s="548" t="s">
        <v>13758</v>
      </c>
      <c r="N4808" s="545" t="s">
        <v>13413</v>
      </c>
      <c r="O4808" s="545"/>
      <c r="P4808" s="549">
        <v>14395</v>
      </c>
      <c r="Q4808" s="549">
        <v>1</v>
      </c>
      <c r="R4808" s="549">
        <v>8</v>
      </c>
      <c r="S4808" s="548">
        <v>2228</v>
      </c>
      <c r="T4808" s="548"/>
      <c r="U4808" s="99"/>
    </row>
    <row r="4809" spans="1:21" ht="19.5" customHeight="1">
      <c r="A4809" s="545">
        <v>14394</v>
      </c>
      <c r="B4809" s="545" t="s">
        <v>22284</v>
      </c>
      <c r="C4809" s="545" t="s">
        <v>216</v>
      </c>
      <c r="D4809" s="546">
        <v>46052</v>
      </c>
      <c r="E4809" s="171" t="str">
        <f t="shared" si="75"/>
        <v>2026</v>
      </c>
      <c r="F4809" s="547">
        <v>85192</v>
      </c>
      <c r="G4809" s="548">
        <v>0.19</v>
      </c>
      <c r="H4809" s="547">
        <v>71589.919999999998</v>
      </c>
      <c r="I4809" s="545" t="s">
        <v>12762</v>
      </c>
      <c r="J4809" s="545" t="s">
        <v>13307</v>
      </c>
      <c r="K4809" s="545" t="s">
        <v>22283</v>
      </c>
      <c r="L4809" s="545"/>
      <c r="M4809" s="548" t="s">
        <v>13758</v>
      </c>
      <c r="N4809" s="545" t="s">
        <v>13413</v>
      </c>
      <c r="O4809" s="545"/>
      <c r="P4809" s="549">
        <v>14396</v>
      </c>
      <c r="Q4809" s="549">
        <v>1</v>
      </c>
      <c r="R4809" s="549">
        <v>8</v>
      </c>
      <c r="S4809" s="548">
        <v>2228</v>
      </c>
      <c r="T4809" s="548"/>
      <c r="U4809" s="99"/>
    </row>
    <row r="4810" spans="1:21" ht="19.5" customHeight="1">
      <c r="A4810" s="545">
        <v>14395</v>
      </c>
      <c r="B4810" s="545" t="s">
        <v>22286</v>
      </c>
      <c r="C4810" s="545" t="s">
        <v>216</v>
      </c>
      <c r="D4810" s="546">
        <v>46052</v>
      </c>
      <c r="E4810" s="171" t="str">
        <f t="shared" si="75"/>
        <v>2026</v>
      </c>
      <c r="F4810" s="547">
        <v>57135</v>
      </c>
      <c r="G4810" s="548">
        <v>0.19</v>
      </c>
      <c r="H4810" s="547">
        <v>48012.61</v>
      </c>
      <c r="I4810" s="545" t="s">
        <v>12762</v>
      </c>
      <c r="J4810" s="545" t="s">
        <v>13307</v>
      </c>
      <c r="K4810" s="545" t="s">
        <v>22285</v>
      </c>
      <c r="L4810" s="545"/>
      <c r="M4810" s="548" t="s">
        <v>13758</v>
      </c>
      <c r="N4810" s="545" t="s">
        <v>13413</v>
      </c>
      <c r="O4810" s="545"/>
      <c r="P4810" s="549">
        <v>14397</v>
      </c>
      <c r="Q4810" s="549">
        <v>1</v>
      </c>
      <c r="R4810" s="549">
        <v>8</v>
      </c>
      <c r="S4810" s="548">
        <v>2228</v>
      </c>
      <c r="T4810" s="548"/>
      <c r="U4810" s="99"/>
    </row>
    <row r="4811" spans="1:21" ht="19.5" customHeight="1">
      <c r="A4811" s="545">
        <v>14396</v>
      </c>
      <c r="B4811" s="545" t="s">
        <v>22288</v>
      </c>
      <c r="C4811" s="545" t="s">
        <v>216</v>
      </c>
      <c r="D4811" s="546">
        <v>46052</v>
      </c>
      <c r="E4811" s="171" t="str">
        <f t="shared" si="75"/>
        <v>2026</v>
      </c>
      <c r="F4811" s="547">
        <v>21002</v>
      </c>
      <c r="G4811" s="548">
        <v>0.19</v>
      </c>
      <c r="H4811" s="547">
        <v>17648.740000000002</v>
      </c>
      <c r="I4811" s="545" t="s">
        <v>12762</v>
      </c>
      <c r="J4811" s="545" t="s">
        <v>13307</v>
      </c>
      <c r="K4811" s="545" t="s">
        <v>22287</v>
      </c>
      <c r="L4811" s="545"/>
      <c r="M4811" s="548" t="s">
        <v>13758</v>
      </c>
      <c r="N4811" s="545" t="s">
        <v>13413</v>
      </c>
      <c r="O4811" s="545"/>
      <c r="P4811" s="549">
        <v>14398</v>
      </c>
      <c r="Q4811" s="549">
        <v>1</v>
      </c>
      <c r="R4811" s="549">
        <v>8</v>
      </c>
      <c r="S4811" s="548">
        <v>2228</v>
      </c>
      <c r="T4811" s="548"/>
      <c r="U4811" s="99"/>
    </row>
    <row r="4812" spans="1:21" ht="19.5" customHeight="1">
      <c r="A4812" s="545">
        <v>14397</v>
      </c>
      <c r="B4812" s="545" t="s">
        <v>22012</v>
      </c>
      <c r="C4812" s="545" t="s">
        <v>209</v>
      </c>
      <c r="D4812" s="546">
        <v>46052</v>
      </c>
      <c r="E4812" s="171" t="str">
        <f t="shared" si="75"/>
        <v>2026</v>
      </c>
      <c r="F4812" s="547">
        <v>226913</v>
      </c>
      <c r="G4812" s="548">
        <v>0.19</v>
      </c>
      <c r="H4812" s="547">
        <v>190683.19</v>
      </c>
      <c r="I4812" s="545" t="s">
        <v>12637</v>
      </c>
      <c r="J4812" s="545" t="s">
        <v>13307</v>
      </c>
      <c r="K4812" s="545" t="s">
        <v>22289</v>
      </c>
      <c r="L4812" s="545"/>
      <c r="M4812" s="548" t="s">
        <v>13758</v>
      </c>
      <c r="N4812" s="545" t="s">
        <v>13413</v>
      </c>
      <c r="O4812" s="545"/>
      <c r="P4812" s="549">
        <v>14399</v>
      </c>
      <c r="Q4812" s="549">
        <v>1</v>
      </c>
      <c r="R4812" s="549">
        <v>13</v>
      </c>
      <c r="S4812" s="548">
        <v>2228</v>
      </c>
      <c r="T4812" s="548"/>
      <c r="U4812" s="99"/>
    </row>
    <row r="4813" spans="1:21" ht="19.5" customHeight="1">
      <c r="A4813" s="545">
        <v>14398</v>
      </c>
      <c r="B4813" s="545" t="s">
        <v>22291</v>
      </c>
      <c r="C4813" s="545" t="s">
        <v>216</v>
      </c>
      <c r="D4813" s="546">
        <v>46052</v>
      </c>
      <c r="E4813" s="171" t="str">
        <f t="shared" si="75"/>
        <v>2026</v>
      </c>
      <c r="F4813" s="547">
        <v>74586379</v>
      </c>
      <c r="G4813" s="548">
        <v>0.19</v>
      </c>
      <c r="H4813" s="547">
        <v>62677629.409999996</v>
      </c>
      <c r="I4813" s="545" t="s">
        <v>12637</v>
      </c>
      <c r="J4813" s="545" t="s">
        <v>13307</v>
      </c>
      <c r="K4813" s="545" t="s">
        <v>22290</v>
      </c>
      <c r="L4813" s="545"/>
      <c r="M4813" s="548" t="s">
        <v>13758</v>
      </c>
      <c r="N4813" s="545" t="s">
        <v>13413</v>
      </c>
      <c r="O4813" s="545"/>
      <c r="P4813" s="549">
        <v>14400</v>
      </c>
      <c r="Q4813" s="549">
        <v>1</v>
      </c>
      <c r="R4813" s="549">
        <v>13</v>
      </c>
      <c r="S4813" s="548">
        <v>2228</v>
      </c>
      <c r="T4813" s="548"/>
      <c r="U4813" s="99"/>
    </row>
    <row r="4814" spans="1:21" ht="19.5" customHeight="1">
      <c r="A4814" s="545">
        <v>14399</v>
      </c>
      <c r="B4814" s="545" t="s">
        <v>22293</v>
      </c>
      <c r="C4814" s="545" t="s">
        <v>216</v>
      </c>
      <c r="D4814" s="546">
        <v>46052</v>
      </c>
      <c r="E4814" s="171" t="str">
        <f t="shared" si="75"/>
        <v>2026</v>
      </c>
      <c r="F4814" s="547">
        <v>53204523</v>
      </c>
      <c r="G4814" s="548">
        <v>0.19</v>
      </c>
      <c r="H4814" s="547">
        <v>44709683.189999998</v>
      </c>
      <c r="I4814" s="545" t="s">
        <v>12637</v>
      </c>
      <c r="J4814" s="545" t="s">
        <v>13307</v>
      </c>
      <c r="K4814" s="545" t="s">
        <v>22292</v>
      </c>
      <c r="L4814" s="545"/>
      <c r="M4814" s="548" t="s">
        <v>13758</v>
      </c>
      <c r="N4814" s="545" t="s">
        <v>13413</v>
      </c>
      <c r="O4814" s="545"/>
      <c r="P4814" s="549">
        <v>14407</v>
      </c>
      <c r="Q4814" s="549">
        <v>1</v>
      </c>
      <c r="R4814" s="549">
        <v>13</v>
      </c>
      <c r="S4814" s="548">
        <v>2228</v>
      </c>
      <c r="T4814" s="548"/>
      <c r="U4814" s="99"/>
    </row>
    <row r="4815" spans="1:21" ht="19.5" customHeight="1">
      <c r="A4815" s="545">
        <v>14400</v>
      </c>
      <c r="B4815" s="545" t="s">
        <v>22294</v>
      </c>
      <c r="C4815" s="545" t="s">
        <v>216</v>
      </c>
      <c r="D4815" s="546">
        <v>46052</v>
      </c>
      <c r="E4815" s="171" t="str">
        <f t="shared" si="75"/>
        <v>2026</v>
      </c>
      <c r="F4815" s="547">
        <v>62409</v>
      </c>
      <c r="G4815" s="548">
        <v>0.19</v>
      </c>
      <c r="H4815" s="547">
        <v>52444.54</v>
      </c>
      <c r="I4815" s="545" t="s">
        <v>12715</v>
      </c>
      <c r="J4815" s="545" t="s">
        <v>13307</v>
      </c>
      <c r="K4815" s="545" t="s">
        <v>22259</v>
      </c>
      <c r="L4815" s="545"/>
      <c r="M4815" s="548" t="s">
        <v>13758</v>
      </c>
      <c r="N4815" s="545" t="s">
        <v>13413</v>
      </c>
      <c r="O4815" s="545"/>
      <c r="P4815" s="549">
        <v>14411</v>
      </c>
      <c r="Q4815" s="549">
        <v>1</v>
      </c>
      <c r="R4815" s="549">
        <v>129</v>
      </c>
      <c r="S4815" s="548">
        <v>2228</v>
      </c>
      <c r="T4815" s="548"/>
      <c r="U4815" s="99"/>
    </row>
    <row r="4816" spans="1:21" ht="19.5" customHeight="1">
      <c r="A4816" s="545">
        <v>14401</v>
      </c>
      <c r="B4816" s="545" t="s">
        <v>22296</v>
      </c>
      <c r="C4816" s="545" t="s">
        <v>216</v>
      </c>
      <c r="D4816" s="546">
        <v>46052</v>
      </c>
      <c r="E4816" s="171" t="str">
        <f t="shared" si="75"/>
        <v>2026</v>
      </c>
      <c r="F4816" s="547">
        <v>207879</v>
      </c>
      <c r="G4816" s="548">
        <v>0.19</v>
      </c>
      <c r="H4816" s="547">
        <v>174688.24</v>
      </c>
      <c r="I4816" s="545" t="s">
        <v>12650</v>
      </c>
      <c r="J4816" s="545" t="s">
        <v>13307</v>
      </c>
      <c r="K4816" s="545" t="s">
        <v>22295</v>
      </c>
      <c r="L4816" s="545"/>
      <c r="M4816" s="548" t="s">
        <v>13758</v>
      </c>
      <c r="N4816" s="545" t="s">
        <v>13413</v>
      </c>
      <c r="O4816" s="545"/>
      <c r="P4816" s="549">
        <v>14412</v>
      </c>
      <c r="Q4816" s="549">
        <v>1</v>
      </c>
      <c r="R4816" s="549">
        <v>127</v>
      </c>
      <c r="S4816" s="548">
        <v>2228</v>
      </c>
      <c r="T4816" s="548"/>
      <c r="U4816" s="99"/>
    </row>
    <row r="4817" spans="1:21" ht="19.5" customHeight="1">
      <c r="A4817" s="545">
        <v>14402</v>
      </c>
      <c r="B4817" s="545" t="s">
        <v>22297</v>
      </c>
      <c r="C4817" s="545" t="s">
        <v>216</v>
      </c>
      <c r="D4817" s="546">
        <v>46052</v>
      </c>
      <c r="E4817" s="171" t="str">
        <f t="shared" si="75"/>
        <v>2026</v>
      </c>
      <c r="F4817" s="547">
        <v>21599606</v>
      </c>
      <c r="G4817" s="548">
        <v>0.19</v>
      </c>
      <c r="H4817" s="547">
        <v>18150929.41</v>
      </c>
      <c r="I4817" s="545" t="s">
        <v>12637</v>
      </c>
      <c r="J4817" s="545" t="s">
        <v>13307</v>
      </c>
      <c r="K4817" s="545"/>
      <c r="L4817" s="545"/>
      <c r="M4817" s="548" t="s">
        <v>13758</v>
      </c>
      <c r="N4817" s="545" t="s">
        <v>13413</v>
      </c>
      <c r="O4817" s="545"/>
      <c r="P4817" s="549">
        <v>14413</v>
      </c>
      <c r="Q4817" s="549">
        <v>1</v>
      </c>
      <c r="R4817" s="549">
        <v>13</v>
      </c>
      <c r="S4817" s="548">
        <v>2228</v>
      </c>
      <c r="T4817" s="548"/>
      <c r="U4817" s="99"/>
    </row>
    <row r="4818" spans="1:21" ht="19.5" customHeight="1">
      <c r="A4818" s="545">
        <v>14403</v>
      </c>
      <c r="B4818" s="545" t="s">
        <v>22298</v>
      </c>
      <c r="C4818" s="545" t="s">
        <v>216</v>
      </c>
      <c r="D4818" s="546">
        <v>46052</v>
      </c>
      <c r="E4818" s="171" t="str">
        <f t="shared" si="75"/>
        <v>2026</v>
      </c>
      <c r="F4818" s="547">
        <v>109722350</v>
      </c>
      <c r="G4818" s="548">
        <v>0.19</v>
      </c>
      <c r="H4818" s="547">
        <v>92203655.459999993</v>
      </c>
      <c r="I4818" s="545" t="s">
        <v>12637</v>
      </c>
      <c r="J4818" s="545" t="s">
        <v>13307</v>
      </c>
      <c r="K4818" s="545"/>
      <c r="L4818" s="545"/>
      <c r="M4818" s="548" t="s">
        <v>13758</v>
      </c>
      <c r="N4818" s="545" t="s">
        <v>13413</v>
      </c>
      <c r="O4818" s="545"/>
      <c r="P4818" s="549">
        <v>14414</v>
      </c>
      <c r="Q4818" s="549">
        <v>1</v>
      </c>
      <c r="R4818" s="549">
        <v>13</v>
      </c>
      <c r="S4818" s="548">
        <v>2228</v>
      </c>
      <c r="T4818" s="548"/>
      <c r="U4818" s="99"/>
    </row>
    <row r="4819" spans="1:21" ht="19.5" customHeight="1">
      <c r="A4819" s="545">
        <v>14404</v>
      </c>
      <c r="B4819" s="545" t="s">
        <v>22299</v>
      </c>
      <c r="C4819" s="545" t="s">
        <v>216</v>
      </c>
      <c r="D4819" s="546">
        <v>46052</v>
      </c>
      <c r="E4819" s="171" t="str">
        <f t="shared" si="75"/>
        <v>2026</v>
      </c>
      <c r="F4819" s="547">
        <v>23917</v>
      </c>
      <c r="G4819" s="548">
        <v>0.19</v>
      </c>
      <c r="H4819" s="547">
        <v>20098.32</v>
      </c>
      <c r="I4819" s="545" t="s">
        <v>12686</v>
      </c>
      <c r="J4819" s="545" t="s">
        <v>13307</v>
      </c>
      <c r="K4819" s="545"/>
      <c r="L4819" s="545"/>
      <c r="M4819" s="548" t="s">
        <v>13758</v>
      </c>
      <c r="N4819" s="545" t="s">
        <v>13413</v>
      </c>
      <c r="O4819" s="545" t="s">
        <v>22300</v>
      </c>
      <c r="P4819" s="549">
        <v>14419</v>
      </c>
      <c r="Q4819" s="549">
        <v>1</v>
      </c>
      <c r="R4819" s="549">
        <v>131</v>
      </c>
      <c r="S4819" s="548">
        <v>2228</v>
      </c>
      <c r="T4819" s="548"/>
      <c r="U4819" s="99"/>
    </row>
    <row r="4820" spans="1:21" ht="19.5" customHeight="1">
      <c r="A4820" s="545">
        <v>14405</v>
      </c>
      <c r="B4820" s="545" t="s">
        <v>22301</v>
      </c>
      <c r="C4820" s="545" t="s">
        <v>216</v>
      </c>
      <c r="D4820" s="546">
        <v>46052</v>
      </c>
      <c r="E4820" s="171" t="str">
        <f t="shared" si="75"/>
        <v>2026</v>
      </c>
      <c r="F4820" s="547">
        <v>19424</v>
      </c>
      <c r="G4820" s="548">
        <v>0.19</v>
      </c>
      <c r="H4820" s="547">
        <v>16322.69</v>
      </c>
      <c r="I4820" s="545" t="s">
        <v>12686</v>
      </c>
      <c r="J4820" s="545" t="s">
        <v>13307</v>
      </c>
      <c r="K4820" s="545"/>
      <c r="L4820" s="545"/>
      <c r="M4820" s="548" t="s">
        <v>13758</v>
      </c>
      <c r="N4820" s="545" t="s">
        <v>13413</v>
      </c>
      <c r="O4820" s="545" t="s">
        <v>22300</v>
      </c>
      <c r="P4820" s="549">
        <v>14420</v>
      </c>
      <c r="Q4820" s="549">
        <v>1</v>
      </c>
      <c r="R4820" s="549">
        <v>131</v>
      </c>
      <c r="S4820" s="548">
        <v>2228</v>
      </c>
      <c r="T4820" s="548"/>
      <c r="U4820" s="99"/>
    </row>
    <row r="4821" spans="1:21" ht="19.5" customHeight="1">
      <c r="A4821" s="545">
        <v>14406</v>
      </c>
      <c r="B4821" s="545" t="s">
        <v>22303</v>
      </c>
      <c r="C4821" s="545" t="s">
        <v>216</v>
      </c>
      <c r="D4821" s="546">
        <v>46052</v>
      </c>
      <c r="E4821" s="171" t="str">
        <f t="shared" si="75"/>
        <v>2026</v>
      </c>
      <c r="F4821" s="547">
        <v>257580</v>
      </c>
      <c r="G4821" s="548">
        <v>0.19</v>
      </c>
      <c r="H4821" s="547">
        <v>216453.78</v>
      </c>
      <c r="I4821" s="545" t="s">
        <v>12686</v>
      </c>
      <c r="J4821" s="545" t="s">
        <v>13307</v>
      </c>
      <c r="K4821" s="545" t="s">
        <v>22302</v>
      </c>
      <c r="L4821" s="545"/>
      <c r="M4821" s="548" t="s">
        <v>13758</v>
      </c>
      <c r="N4821" s="545" t="s">
        <v>13413</v>
      </c>
      <c r="O4821" s="545" t="s">
        <v>22305</v>
      </c>
      <c r="P4821" s="549">
        <v>14437</v>
      </c>
      <c r="Q4821" s="549">
        <v>1</v>
      </c>
      <c r="R4821" s="549">
        <v>131</v>
      </c>
      <c r="S4821" s="548">
        <v>2228</v>
      </c>
      <c r="T4821" s="548"/>
      <c r="U4821" s="99"/>
    </row>
    <row r="4822" spans="1:21" ht="19.5" customHeight="1">
      <c r="A4822" s="545">
        <v>14407</v>
      </c>
      <c r="B4822" s="545" t="s">
        <v>22306</v>
      </c>
      <c r="C4822" s="545" t="s">
        <v>216</v>
      </c>
      <c r="D4822" s="546">
        <v>46052</v>
      </c>
      <c r="E4822" s="171" t="str">
        <f t="shared" si="75"/>
        <v>2026</v>
      </c>
      <c r="F4822" s="547">
        <v>1484764</v>
      </c>
      <c r="G4822" s="548">
        <v>0.19</v>
      </c>
      <c r="H4822" s="547">
        <v>1247700.8400000001</v>
      </c>
      <c r="I4822" s="545" t="s">
        <v>12757</v>
      </c>
      <c r="J4822" s="545" t="s">
        <v>13307</v>
      </c>
      <c r="K4822" s="545" t="s">
        <v>22304</v>
      </c>
      <c r="L4822" s="545" t="s">
        <v>13413</v>
      </c>
      <c r="M4822" s="548" t="s">
        <v>13758</v>
      </c>
      <c r="N4822" s="545" t="s">
        <v>22191</v>
      </c>
      <c r="O4822" s="545" t="s">
        <v>14139</v>
      </c>
      <c r="P4822" s="549">
        <v>14438</v>
      </c>
      <c r="Q4822" s="549">
        <v>1</v>
      </c>
      <c r="R4822" s="549">
        <v>154</v>
      </c>
      <c r="S4822" s="548">
        <v>2228</v>
      </c>
      <c r="T4822" s="548">
        <v>182</v>
      </c>
      <c r="U4822" s="99"/>
    </row>
    <row r="4823" spans="1:21" ht="19.5" customHeight="1">
      <c r="A4823" s="545">
        <v>14408</v>
      </c>
      <c r="B4823" s="545" t="s">
        <v>22307</v>
      </c>
      <c r="C4823" s="545" t="s">
        <v>216</v>
      </c>
      <c r="D4823" s="546">
        <v>46052</v>
      </c>
      <c r="E4823" s="171" t="str">
        <f t="shared" si="75"/>
        <v>2026</v>
      </c>
      <c r="F4823" s="547">
        <v>12357687</v>
      </c>
      <c r="G4823" s="548">
        <v>0.19</v>
      </c>
      <c r="H4823" s="547">
        <v>10384610.92</v>
      </c>
      <c r="I4823" s="545" t="s">
        <v>22308</v>
      </c>
      <c r="J4823" s="545" t="s">
        <v>13307</v>
      </c>
      <c r="K4823" s="545"/>
      <c r="L4823" s="545"/>
      <c r="M4823" s="548" t="s">
        <v>13868</v>
      </c>
      <c r="N4823" s="545" t="s">
        <v>13413</v>
      </c>
      <c r="O4823" s="545"/>
      <c r="P4823" s="549">
        <v>14401</v>
      </c>
      <c r="Q4823" s="549">
        <v>2</v>
      </c>
      <c r="R4823" s="549">
        <v>182</v>
      </c>
      <c r="S4823" s="548">
        <v>2228</v>
      </c>
      <c r="T4823" s="548"/>
      <c r="U4823" s="99"/>
    </row>
    <row r="4824" spans="1:21" ht="19.5" customHeight="1">
      <c r="A4824" s="545">
        <v>14409</v>
      </c>
      <c r="B4824" s="545" t="s">
        <v>22309</v>
      </c>
      <c r="C4824" s="545" t="s">
        <v>216</v>
      </c>
      <c r="D4824" s="546">
        <v>46052</v>
      </c>
      <c r="E4824" s="171" t="str">
        <f t="shared" si="75"/>
        <v>2026</v>
      </c>
      <c r="F4824" s="547">
        <v>4659034</v>
      </c>
      <c r="G4824" s="548">
        <v>0.19</v>
      </c>
      <c r="H4824" s="547">
        <v>3915154.62</v>
      </c>
      <c r="I4824" s="545" t="s">
        <v>22308</v>
      </c>
      <c r="J4824" s="545" t="s">
        <v>13307</v>
      </c>
      <c r="K4824" s="545"/>
      <c r="L4824" s="545"/>
      <c r="M4824" s="548" t="s">
        <v>13868</v>
      </c>
      <c r="N4824" s="545" t="s">
        <v>13413</v>
      </c>
      <c r="O4824" s="545"/>
      <c r="P4824" s="549">
        <v>14402</v>
      </c>
      <c r="Q4824" s="549">
        <v>2</v>
      </c>
      <c r="R4824" s="549">
        <v>182</v>
      </c>
      <c r="S4824" s="548">
        <v>2228</v>
      </c>
      <c r="T4824" s="548"/>
      <c r="U4824" s="99"/>
    </row>
    <row r="4825" spans="1:21" ht="19.5" customHeight="1">
      <c r="A4825" s="545">
        <v>14410</v>
      </c>
      <c r="B4825" s="545" t="s">
        <v>22310</v>
      </c>
      <c r="C4825" s="545" t="s">
        <v>216</v>
      </c>
      <c r="D4825" s="546">
        <v>46052</v>
      </c>
      <c r="E4825" s="171" t="str">
        <f t="shared" si="75"/>
        <v>2026</v>
      </c>
      <c r="F4825" s="547">
        <v>3607102</v>
      </c>
      <c r="G4825" s="548">
        <v>0.19</v>
      </c>
      <c r="H4825" s="547">
        <v>3031178.15</v>
      </c>
      <c r="I4825" s="545" t="s">
        <v>22308</v>
      </c>
      <c r="J4825" s="545" t="s">
        <v>13307</v>
      </c>
      <c r="K4825" s="545"/>
      <c r="L4825" s="545"/>
      <c r="M4825" s="548" t="s">
        <v>13868</v>
      </c>
      <c r="N4825" s="545" t="s">
        <v>13413</v>
      </c>
      <c r="O4825" s="545"/>
      <c r="P4825" s="549">
        <v>14403</v>
      </c>
      <c r="Q4825" s="549">
        <v>2</v>
      </c>
      <c r="R4825" s="549">
        <v>182</v>
      </c>
      <c r="S4825" s="548">
        <v>2228</v>
      </c>
      <c r="T4825" s="548"/>
      <c r="U4825" s="99"/>
    </row>
    <row r="4826" spans="1:21" ht="19.5" customHeight="1">
      <c r="A4826" s="545">
        <v>14411</v>
      </c>
      <c r="B4826" s="545" t="s">
        <v>22311</v>
      </c>
      <c r="C4826" s="545" t="s">
        <v>216</v>
      </c>
      <c r="D4826" s="546">
        <v>46052</v>
      </c>
      <c r="E4826" s="171" t="str">
        <f t="shared" si="75"/>
        <v>2026</v>
      </c>
      <c r="F4826" s="547">
        <v>10961317</v>
      </c>
      <c r="G4826" s="548">
        <v>0.19</v>
      </c>
      <c r="H4826" s="547">
        <v>9211190.7599999998</v>
      </c>
      <c r="I4826" s="545" t="s">
        <v>22308</v>
      </c>
      <c r="J4826" s="545" t="s">
        <v>13307</v>
      </c>
      <c r="K4826" s="545"/>
      <c r="L4826" s="545"/>
      <c r="M4826" s="548" t="s">
        <v>13868</v>
      </c>
      <c r="N4826" s="545" t="s">
        <v>13413</v>
      </c>
      <c r="O4826" s="545"/>
      <c r="P4826" s="549">
        <v>14404</v>
      </c>
      <c r="Q4826" s="549">
        <v>2</v>
      </c>
      <c r="R4826" s="549">
        <v>182</v>
      </c>
      <c r="S4826" s="548">
        <v>2228</v>
      </c>
      <c r="T4826" s="548"/>
      <c r="U4826" s="99"/>
    </row>
    <row r="4827" spans="1:21" ht="19.5" customHeight="1">
      <c r="A4827" s="545">
        <v>14412</v>
      </c>
      <c r="B4827" s="545" t="s">
        <v>22312</v>
      </c>
      <c r="C4827" s="545" t="s">
        <v>216</v>
      </c>
      <c r="D4827" s="546">
        <v>46052</v>
      </c>
      <c r="E4827" s="171" t="str">
        <f t="shared" si="75"/>
        <v>2026</v>
      </c>
      <c r="F4827" s="547">
        <v>13043967</v>
      </c>
      <c r="G4827" s="548">
        <v>0.19</v>
      </c>
      <c r="H4827" s="547">
        <v>10961316.810000001</v>
      </c>
      <c r="I4827" s="545" t="s">
        <v>22308</v>
      </c>
      <c r="J4827" s="545" t="s">
        <v>13307</v>
      </c>
      <c r="K4827" s="545"/>
      <c r="L4827" s="545"/>
      <c r="M4827" s="548" t="s">
        <v>13868</v>
      </c>
      <c r="N4827" s="545" t="s">
        <v>13413</v>
      </c>
      <c r="O4827" s="545"/>
      <c r="P4827" s="549">
        <v>14405</v>
      </c>
      <c r="Q4827" s="549">
        <v>2</v>
      </c>
      <c r="R4827" s="549">
        <v>182</v>
      </c>
      <c r="S4827" s="548">
        <v>2228</v>
      </c>
      <c r="T4827" s="548"/>
      <c r="U4827" s="99"/>
    </row>
    <row r="4828" spans="1:21" ht="19.5" customHeight="1">
      <c r="A4828" s="545">
        <v>14413</v>
      </c>
      <c r="B4828" s="545" t="s">
        <v>22313</v>
      </c>
      <c r="C4828" s="545" t="s">
        <v>216</v>
      </c>
      <c r="D4828" s="546">
        <v>46052</v>
      </c>
      <c r="E4828" s="171" t="str">
        <f t="shared" si="75"/>
        <v>2026</v>
      </c>
      <c r="F4828" s="547">
        <v>20225</v>
      </c>
      <c r="G4828" s="548">
        <v>0.19</v>
      </c>
      <c r="H4828" s="547">
        <v>16995.8</v>
      </c>
      <c r="I4828" s="545" t="s">
        <v>22308</v>
      </c>
      <c r="J4828" s="545" t="s">
        <v>13307</v>
      </c>
      <c r="K4828" s="545"/>
      <c r="L4828" s="545"/>
      <c r="M4828" s="548" t="s">
        <v>13868</v>
      </c>
      <c r="N4828" s="545" t="s">
        <v>13413</v>
      </c>
      <c r="O4828" s="545"/>
      <c r="P4828" s="549">
        <v>14406</v>
      </c>
      <c r="Q4828" s="549">
        <v>2</v>
      </c>
      <c r="R4828" s="549">
        <v>182</v>
      </c>
      <c r="S4828" s="548">
        <v>2228</v>
      </c>
      <c r="T4828" s="548"/>
      <c r="U4828" s="99"/>
    </row>
    <row r="4829" spans="1:21" ht="19.5" customHeight="1">
      <c r="A4829" s="545">
        <v>14414</v>
      </c>
      <c r="B4829" s="545" t="s">
        <v>22315</v>
      </c>
      <c r="C4829" s="545" t="s">
        <v>216</v>
      </c>
      <c r="D4829" s="546">
        <v>46052</v>
      </c>
      <c r="E4829" s="171" t="str">
        <f t="shared" si="75"/>
        <v>2026</v>
      </c>
      <c r="F4829" s="547">
        <v>629735</v>
      </c>
      <c r="G4829" s="548">
        <v>0.19</v>
      </c>
      <c r="H4829" s="547">
        <v>529189.07999999996</v>
      </c>
      <c r="I4829" s="545" t="s">
        <v>22198</v>
      </c>
      <c r="J4829" s="545" t="s">
        <v>13307</v>
      </c>
      <c r="K4829" s="545" t="s">
        <v>22314</v>
      </c>
      <c r="L4829" s="545"/>
      <c r="M4829" s="548" t="s">
        <v>13868</v>
      </c>
      <c r="N4829" s="545" t="s">
        <v>13413</v>
      </c>
      <c r="O4829" s="545"/>
      <c r="P4829" s="549">
        <v>14415</v>
      </c>
      <c r="Q4829" s="549">
        <v>2</v>
      </c>
      <c r="R4829" s="549">
        <v>183</v>
      </c>
      <c r="S4829" s="548">
        <v>2228</v>
      </c>
      <c r="T4829" s="548"/>
      <c r="U4829" s="99"/>
    </row>
    <row r="4830" spans="1:21" ht="19.5" customHeight="1">
      <c r="A4830" s="545">
        <v>14415</v>
      </c>
      <c r="B4830" s="545" t="s">
        <v>22317</v>
      </c>
      <c r="C4830" s="545" t="s">
        <v>216</v>
      </c>
      <c r="D4830" s="546">
        <v>46052</v>
      </c>
      <c r="E4830" s="171" t="str">
        <f t="shared" si="75"/>
        <v>2026</v>
      </c>
      <c r="F4830" s="547">
        <v>119650</v>
      </c>
      <c r="G4830" s="548">
        <v>0.19</v>
      </c>
      <c r="H4830" s="547">
        <v>100546.22</v>
      </c>
      <c r="I4830" s="545" t="s">
        <v>22198</v>
      </c>
      <c r="J4830" s="545" t="s">
        <v>13307</v>
      </c>
      <c r="K4830" s="545" t="s">
        <v>22316</v>
      </c>
      <c r="L4830" s="545"/>
      <c r="M4830" s="548" t="s">
        <v>13758</v>
      </c>
      <c r="N4830" s="545" t="s">
        <v>13413</v>
      </c>
      <c r="O4830" s="545"/>
      <c r="P4830" s="549">
        <v>14416</v>
      </c>
      <c r="Q4830" s="549">
        <v>1</v>
      </c>
      <c r="R4830" s="549">
        <v>183</v>
      </c>
      <c r="S4830" s="548">
        <v>2228</v>
      </c>
      <c r="T4830" s="548"/>
      <c r="U4830" s="99"/>
    </row>
    <row r="4831" spans="1:21" ht="19.5" customHeight="1">
      <c r="A4831" s="545">
        <v>14416</v>
      </c>
      <c r="B4831" s="545" t="s">
        <v>22319</v>
      </c>
      <c r="C4831" s="545" t="s">
        <v>216</v>
      </c>
      <c r="D4831" s="546">
        <v>46052</v>
      </c>
      <c r="E4831" s="171" t="str">
        <f t="shared" si="75"/>
        <v>2026</v>
      </c>
      <c r="F4831" s="547">
        <v>1026229</v>
      </c>
      <c r="G4831" s="548">
        <v>0.19</v>
      </c>
      <c r="H4831" s="547">
        <v>862377.31</v>
      </c>
      <c r="I4831" s="545" t="s">
        <v>22198</v>
      </c>
      <c r="J4831" s="545" t="s">
        <v>13307</v>
      </c>
      <c r="K4831" s="545" t="s">
        <v>22318</v>
      </c>
      <c r="L4831" s="545"/>
      <c r="M4831" s="548" t="s">
        <v>13868</v>
      </c>
      <c r="N4831" s="545" t="s">
        <v>13413</v>
      </c>
      <c r="O4831" s="545"/>
      <c r="P4831" s="549">
        <v>14417</v>
      </c>
      <c r="Q4831" s="549">
        <v>2</v>
      </c>
      <c r="R4831" s="549">
        <v>183</v>
      </c>
      <c r="S4831" s="548">
        <v>2228</v>
      </c>
      <c r="T4831" s="548"/>
      <c r="U4831" s="99"/>
    </row>
    <row r="4832" spans="1:21" ht="19.5" customHeight="1">
      <c r="A4832" s="545">
        <v>14417</v>
      </c>
      <c r="B4832" s="545" t="s">
        <v>22321</v>
      </c>
      <c r="C4832" s="545" t="s">
        <v>216</v>
      </c>
      <c r="D4832" s="546">
        <v>46052</v>
      </c>
      <c r="E4832" s="171" t="str">
        <f t="shared" si="75"/>
        <v>2026</v>
      </c>
      <c r="F4832" s="547">
        <v>16099958</v>
      </c>
      <c r="G4832" s="548">
        <v>0.19</v>
      </c>
      <c r="H4832" s="547">
        <v>13529376.470000001</v>
      </c>
      <c r="I4832" s="545" t="s">
        <v>22198</v>
      </c>
      <c r="J4832" s="545" t="s">
        <v>13307</v>
      </c>
      <c r="K4832" s="545" t="s">
        <v>22320</v>
      </c>
      <c r="L4832" s="545"/>
      <c r="M4832" s="548" t="s">
        <v>13868</v>
      </c>
      <c r="N4832" s="545" t="s">
        <v>13413</v>
      </c>
      <c r="O4832" s="545"/>
      <c r="P4832" s="549">
        <v>14418</v>
      </c>
      <c r="Q4832" s="549">
        <v>2</v>
      </c>
      <c r="R4832" s="549">
        <v>183</v>
      </c>
      <c r="S4832" s="548">
        <v>2228</v>
      </c>
      <c r="T4832" s="548"/>
      <c r="U4832" s="99"/>
    </row>
    <row r="4833" spans="1:21" ht="19.5" customHeight="1">
      <c r="A4833" s="545">
        <v>14418</v>
      </c>
      <c r="B4833" s="545" t="s">
        <v>22322</v>
      </c>
      <c r="C4833" s="545" t="s">
        <v>209</v>
      </c>
      <c r="D4833" s="546">
        <v>46052</v>
      </c>
      <c r="E4833" s="171" t="str">
        <f t="shared" si="75"/>
        <v>2026</v>
      </c>
      <c r="F4833" s="547">
        <v>76181</v>
      </c>
      <c r="G4833" s="548">
        <v>0.19</v>
      </c>
      <c r="H4833" s="547">
        <v>64017.65</v>
      </c>
      <c r="I4833" s="545" t="s">
        <v>12637</v>
      </c>
      <c r="J4833" s="545" t="s">
        <v>13307</v>
      </c>
      <c r="K4833" s="545" t="s">
        <v>22322</v>
      </c>
      <c r="L4833" s="545"/>
      <c r="M4833" s="548" t="s">
        <v>13758</v>
      </c>
      <c r="N4833" s="545" t="s">
        <v>13413</v>
      </c>
      <c r="O4833" s="545"/>
      <c r="P4833" s="549">
        <v>14421</v>
      </c>
      <c r="Q4833" s="549">
        <v>1</v>
      </c>
      <c r="R4833" s="549">
        <v>13</v>
      </c>
      <c r="S4833" s="548">
        <v>2228</v>
      </c>
      <c r="T4833" s="548"/>
      <c r="U4833" s="99"/>
    </row>
    <row r="4834" spans="1:21" ht="19.5" customHeight="1">
      <c r="A4834" s="545">
        <v>14419</v>
      </c>
      <c r="B4834" s="545" t="s">
        <v>22323</v>
      </c>
      <c r="C4834" s="545" t="s">
        <v>209</v>
      </c>
      <c r="D4834" s="546">
        <v>46052</v>
      </c>
      <c r="E4834" s="171" t="str">
        <f t="shared" si="75"/>
        <v>2026</v>
      </c>
      <c r="F4834" s="547">
        <v>86069</v>
      </c>
      <c r="G4834" s="548">
        <v>0.19</v>
      </c>
      <c r="H4834" s="547">
        <v>72326.89</v>
      </c>
      <c r="I4834" s="545" t="s">
        <v>12637</v>
      </c>
      <c r="J4834" s="545" t="s">
        <v>13307</v>
      </c>
      <c r="K4834" s="545" t="s">
        <v>22323</v>
      </c>
      <c r="L4834" s="545"/>
      <c r="M4834" s="548" t="s">
        <v>13758</v>
      </c>
      <c r="N4834" s="545" t="s">
        <v>13413</v>
      </c>
      <c r="O4834" s="545"/>
      <c r="P4834" s="549">
        <v>14422</v>
      </c>
      <c r="Q4834" s="549">
        <v>1</v>
      </c>
      <c r="R4834" s="549">
        <v>13</v>
      </c>
      <c r="S4834" s="548">
        <v>2228</v>
      </c>
      <c r="T4834" s="548"/>
      <c r="U4834" s="99"/>
    </row>
    <row r="4835" spans="1:21" ht="19.5" customHeight="1">
      <c r="A4835" s="545">
        <v>14420</v>
      </c>
      <c r="B4835" s="545" t="s">
        <v>22324</v>
      </c>
      <c r="C4835" s="545" t="s">
        <v>216</v>
      </c>
      <c r="D4835" s="546">
        <v>46052</v>
      </c>
      <c r="E4835" s="171" t="str">
        <f t="shared" si="75"/>
        <v>2026</v>
      </c>
      <c r="F4835" s="547">
        <v>132545</v>
      </c>
      <c r="G4835" s="548">
        <v>0.19</v>
      </c>
      <c r="H4835" s="547">
        <v>111382.35</v>
      </c>
      <c r="I4835" s="545" t="s">
        <v>12637</v>
      </c>
      <c r="J4835" s="545" t="s">
        <v>13307</v>
      </c>
      <c r="K4835" s="545" t="s">
        <v>22324</v>
      </c>
      <c r="L4835" s="545"/>
      <c r="M4835" s="548" t="s">
        <v>13758</v>
      </c>
      <c r="N4835" s="545" t="s">
        <v>13413</v>
      </c>
      <c r="O4835" s="545"/>
      <c r="P4835" s="549">
        <v>14423</v>
      </c>
      <c r="Q4835" s="549">
        <v>1</v>
      </c>
      <c r="R4835" s="549">
        <v>13</v>
      </c>
      <c r="S4835" s="548">
        <v>2228</v>
      </c>
      <c r="T4835" s="548"/>
      <c r="U4835" s="99"/>
    </row>
    <row r="4836" spans="1:21" ht="19.5" customHeight="1">
      <c r="A4836" s="545">
        <v>14421</v>
      </c>
      <c r="B4836" s="545" t="s">
        <v>22326</v>
      </c>
      <c r="C4836" s="545" t="s">
        <v>216</v>
      </c>
      <c r="D4836" s="546">
        <v>46052</v>
      </c>
      <c r="E4836" s="171" t="str">
        <f t="shared" si="75"/>
        <v>2026</v>
      </c>
      <c r="F4836" s="547">
        <v>1820203</v>
      </c>
      <c r="G4836" s="548">
        <v>0.19</v>
      </c>
      <c r="H4836" s="547">
        <v>1529582.35</v>
      </c>
      <c r="I4836" s="545" t="s">
        <v>12762</v>
      </c>
      <c r="J4836" s="545" t="s">
        <v>13307</v>
      </c>
      <c r="K4836" s="545" t="s">
        <v>22325</v>
      </c>
      <c r="L4836" s="545"/>
      <c r="M4836" s="548" t="s">
        <v>13758</v>
      </c>
      <c r="N4836" s="545" t="s">
        <v>13413</v>
      </c>
      <c r="O4836" s="545"/>
      <c r="P4836" s="549">
        <v>14424</v>
      </c>
      <c r="Q4836" s="549">
        <v>1</v>
      </c>
      <c r="R4836" s="549">
        <v>8</v>
      </c>
      <c r="S4836" s="548">
        <v>2228</v>
      </c>
      <c r="T4836" s="548"/>
      <c r="U4836" s="99"/>
    </row>
    <row r="4837" spans="1:21" ht="19.5" customHeight="1">
      <c r="A4837" s="545">
        <v>14422</v>
      </c>
      <c r="B4837" s="545" t="s">
        <v>22328</v>
      </c>
      <c r="C4837" s="545" t="s">
        <v>4479</v>
      </c>
      <c r="D4837" s="546">
        <v>46052</v>
      </c>
      <c r="E4837" s="171" t="str">
        <f t="shared" si="75"/>
        <v>2026</v>
      </c>
      <c r="F4837" s="547">
        <v>13389961</v>
      </c>
      <c r="G4837" s="548">
        <v>0.19</v>
      </c>
      <c r="H4837" s="547">
        <v>11252068.07</v>
      </c>
      <c r="I4837" s="545" t="s">
        <v>12762</v>
      </c>
      <c r="J4837" s="545" t="s">
        <v>13307</v>
      </c>
      <c r="K4837" s="545" t="s">
        <v>22327</v>
      </c>
      <c r="L4837" s="545"/>
      <c r="M4837" s="548" t="s">
        <v>13758</v>
      </c>
      <c r="N4837" s="545" t="s">
        <v>13413</v>
      </c>
      <c r="O4837" s="545"/>
      <c r="P4837" s="549">
        <v>14425</v>
      </c>
      <c r="Q4837" s="549">
        <v>1</v>
      </c>
      <c r="R4837" s="549">
        <v>8</v>
      </c>
      <c r="S4837" s="548">
        <v>2228</v>
      </c>
      <c r="T4837" s="548"/>
      <c r="U4837" s="99"/>
    </row>
    <row r="4838" spans="1:21" ht="19.5" customHeight="1">
      <c r="A4838" s="545">
        <v>14423</v>
      </c>
      <c r="B4838" s="545" t="s">
        <v>22329</v>
      </c>
      <c r="C4838" s="545" t="s">
        <v>216</v>
      </c>
      <c r="D4838" s="546">
        <v>46052</v>
      </c>
      <c r="E4838" s="171" t="str">
        <f t="shared" si="75"/>
        <v>2026</v>
      </c>
      <c r="F4838" s="547">
        <v>1090523</v>
      </c>
      <c r="G4838" s="548">
        <v>0.19</v>
      </c>
      <c r="H4838" s="547">
        <v>916405.88</v>
      </c>
      <c r="I4838" s="545" t="s">
        <v>12762</v>
      </c>
      <c r="J4838" s="545" t="s">
        <v>13307</v>
      </c>
      <c r="K4838" s="545" t="s">
        <v>22329</v>
      </c>
      <c r="L4838" s="545"/>
      <c r="M4838" s="548" t="s">
        <v>13758</v>
      </c>
      <c r="N4838" s="545" t="s">
        <v>13413</v>
      </c>
      <c r="O4838" s="545"/>
      <c r="P4838" s="549">
        <v>14426</v>
      </c>
      <c r="Q4838" s="549">
        <v>1</v>
      </c>
      <c r="R4838" s="549">
        <v>8</v>
      </c>
      <c r="S4838" s="548">
        <v>2228</v>
      </c>
      <c r="T4838" s="548"/>
      <c r="U4838" s="99"/>
    </row>
    <row r="4839" spans="1:21" ht="19.5" customHeight="1">
      <c r="A4839" s="545">
        <v>14424</v>
      </c>
      <c r="B4839" s="545" t="s">
        <v>22331</v>
      </c>
      <c r="C4839" s="545" t="s">
        <v>216</v>
      </c>
      <c r="D4839" s="546"/>
      <c r="E4839" s="171" t="str">
        <f t="shared" si="75"/>
        <v>1900</v>
      </c>
      <c r="F4839" s="547">
        <v>0</v>
      </c>
      <c r="G4839" s="548">
        <v>0</v>
      </c>
      <c r="H4839" s="547">
        <v>0</v>
      </c>
      <c r="I4839" s="545" t="s">
        <v>12762</v>
      </c>
      <c r="J4839" s="545"/>
      <c r="K4839" s="545" t="s">
        <v>22330</v>
      </c>
      <c r="L4839" s="545"/>
      <c r="M4839" s="548" t="s">
        <v>13758</v>
      </c>
      <c r="N4839" s="545" t="s">
        <v>13413</v>
      </c>
      <c r="O4839" s="545"/>
      <c r="P4839" s="549">
        <v>14427</v>
      </c>
      <c r="Q4839" s="549">
        <v>1</v>
      </c>
      <c r="R4839" s="549">
        <v>8</v>
      </c>
      <c r="S4839" s="548"/>
      <c r="T4839" s="548"/>
      <c r="U4839" s="99"/>
    </row>
    <row r="4840" spans="1:21" ht="19.5" customHeight="1">
      <c r="A4840" s="545">
        <v>14425</v>
      </c>
      <c r="B4840" s="545" t="s">
        <v>22332</v>
      </c>
      <c r="C4840" s="545" t="s">
        <v>216</v>
      </c>
      <c r="D4840" s="546">
        <v>46052</v>
      </c>
      <c r="E4840" s="171" t="str">
        <f t="shared" si="75"/>
        <v>2026</v>
      </c>
      <c r="F4840" s="547">
        <v>412790</v>
      </c>
      <c r="G4840" s="548">
        <v>0.19</v>
      </c>
      <c r="H4840" s="547">
        <v>346882.35</v>
      </c>
      <c r="I4840" s="545" t="s">
        <v>12762</v>
      </c>
      <c r="J4840" s="545" t="s">
        <v>13307</v>
      </c>
      <c r="K4840" s="545" t="s">
        <v>22332</v>
      </c>
      <c r="L4840" s="545"/>
      <c r="M4840" s="548" t="s">
        <v>13758</v>
      </c>
      <c r="N4840" s="545" t="s">
        <v>13413</v>
      </c>
      <c r="O4840" s="545"/>
      <c r="P4840" s="549">
        <v>14428</v>
      </c>
      <c r="Q4840" s="549">
        <v>1</v>
      </c>
      <c r="R4840" s="549">
        <v>8</v>
      </c>
      <c r="S4840" s="548">
        <v>2228</v>
      </c>
      <c r="T4840" s="548"/>
      <c r="U4840" s="99"/>
    </row>
    <row r="4841" spans="1:21" ht="19.5" customHeight="1">
      <c r="A4841" s="545">
        <v>14426</v>
      </c>
      <c r="B4841" s="545" t="s">
        <v>22334</v>
      </c>
      <c r="C4841" s="545" t="s">
        <v>216</v>
      </c>
      <c r="D4841" s="546">
        <v>46052</v>
      </c>
      <c r="E4841" s="171" t="str">
        <f t="shared" si="75"/>
        <v>2026</v>
      </c>
      <c r="F4841" s="547">
        <v>115521</v>
      </c>
      <c r="G4841" s="548">
        <v>0.19</v>
      </c>
      <c r="H4841" s="547">
        <v>97076.47</v>
      </c>
      <c r="I4841" s="545" t="s">
        <v>12762</v>
      </c>
      <c r="J4841" s="545" t="s">
        <v>13307</v>
      </c>
      <c r="K4841" s="545" t="s">
        <v>22333</v>
      </c>
      <c r="L4841" s="545"/>
      <c r="M4841" s="548" t="s">
        <v>13758</v>
      </c>
      <c r="N4841" s="545" t="s">
        <v>13413</v>
      </c>
      <c r="O4841" s="545"/>
      <c r="P4841" s="549">
        <v>14429</v>
      </c>
      <c r="Q4841" s="549">
        <v>1</v>
      </c>
      <c r="R4841" s="549">
        <v>8</v>
      </c>
      <c r="S4841" s="548">
        <v>2228</v>
      </c>
      <c r="T4841" s="548"/>
      <c r="U4841" s="99"/>
    </row>
    <row r="4842" spans="1:21" ht="19.5" customHeight="1">
      <c r="A4842" s="545">
        <v>14427</v>
      </c>
      <c r="B4842" s="545" t="s">
        <v>22335</v>
      </c>
      <c r="C4842" s="545" t="s">
        <v>216</v>
      </c>
      <c r="D4842" s="546"/>
      <c r="E4842" s="171" t="str">
        <f t="shared" si="75"/>
        <v>1900</v>
      </c>
      <c r="F4842" s="547">
        <v>0</v>
      </c>
      <c r="G4842" s="548">
        <v>0</v>
      </c>
      <c r="H4842" s="547">
        <v>0</v>
      </c>
      <c r="I4842" s="545" t="s">
        <v>12762</v>
      </c>
      <c r="J4842" s="545"/>
      <c r="K4842" s="545" t="s">
        <v>22335</v>
      </c>
      <c r="L4842" s="545"/>
      <c r="M4842" s="548" t="s">
        <v>13758</v>
      </c>
      <c r="N4842" s="545" t="s">
        <v>13413</v>
      </c>
      <c r="O4842" s="545"/>
      <c r="P4842" s="549">
        <v>14430</v>
      </c>
      <c r="Q4842" s="549">
        <v>1</v>
      </c>
      <c r="R4842" s="549">
        <v>8</v>
      </c>
      <c r="S4842" s="548"/>
      <c r="T4842" s="548"/>
      <c r="U4842" s="99"/>
    </row>
    <row r="4843" spans="1:21" ht="19.5" customHeight="1">
      <c r="A4843" s="545">
        <v>14428</v>
      </c>
      <c r="B4843" s="545" t="s">
        <v>4434</v>
      </c>
      <c r="C4843" s="545" t="s">
        <v>216</v>
      </c>
      <c r="D4843" s="546">
        <v>46052</v>
      </c>
      <c r="E4843" s="171" t="str">
        <f t="shared" si="75"/>
        <v>2026</v>
      </c>
      <c r="F4843" s="547">
        <v>2716</v>
      </c>
      <c r="G4843" s="548">
        <v>0.19</v>
      </c>
      <c r="H4843" s="547">
        <v>2282.35</v>
      </c>
      <c r="I4843" s="545" t="s">
        <v>12637</v>
      </c>
      <c r="J4843" s="545" t="s">
        <v>13307</v>
      </c>
      <c r="K4843" s="545" t="s">
        <v>4434</v>
      </c>
      <c r="L4843" s="545"/>
      <c r="M4843" s="548" t="s">
        <v>13758</v>
      </c>
      <c r="N4843" s="545" t="s">
        <v>13413</v>
      </c>
      <c r="O4843" s="545"/>
      <c r="P4843" s="549">
        <v>14431</v>
      </c>
      <c r="Q4843" s="549">
        <v>1</v>
      </c>
      <c r="R4843" s="549">
        <v>13</v>
      </c>
      <c r="S4843" s="548">
        <v>2228</v>
      </c>
      <c r="T4843" s="548"/>
      <c r="U4843" s="99"/>
    </row>
    <row r="4844" spans="1:21" ht="19.5" customHeight="1">
      <c r="A4844" s="545">
        <v>14429</v>
      </c>
      <c r="B4844" s="545" t="s">
        <v>6228</v>
      </c>
      <c r="C4844" s="545" t="s">
        <v>216</v>
      </c>
      <c r="D4844" s="546">
        <v>46052</v>
      </c>
      <c r="E4844" s="171" t="str">
        <f t="shared" si="75"/>
        <v>2026</v>
      </c>
      <c r="F4844" s="547">
        <v>25949</v>
      </c>
      <c r="G4844" s="548">
        <v>0.19</v>
      </c>
      <c r="H4844" s="547">
        <v>21805.88</v>
      </c>
      <c r="I4844" s="545" t="s">
        <v>12637</v>
      </c>
      <c r="J4844" s="545" t="s">
        <v>13307</v>
      </c>
      <c r="K4844" s="545" t="s">
        <v>6228</v>
      </c>
      <c r="L4844" s="545"/>
      <c r="M4844" s="548" t="s">
        <v>13758</v>
      </c>
      <c r="N4844" s="545" t="s">
        <v>13413</v>
      </c>
      <c r="O4844" s="545"/>
      <c r="P4844" s="549">
        <v>14432</v>
      </c>
      <c r="Q4844" s="549">
        <v>1</v>
      </c>
      <c r="R4844" s="549">
        <v>13</v>
      </c>
      <c r="S4844" s="548">
        <v>2228</v>
      </c>
      <c r="T4844" s="548"/>
      <c r="U4844" s="99"/>
    </row>
    <row r="4845" spans="1:21" ht="19.5" customHeight="1">
      <c r="A4845" s="545">
        <v>14430</v>
      </c>
      <c r="B4845" s="545" t="s">
        <v>22337</v>
      </c>
      <c r="C4845" s="545" t="s">
        <v>216</v>
      </c>
      <c r="D4845" s="546">
        <v>46052</v>
      </c>
      <c r="E4845" s="171" t="str">
        <f t="shared" si="75"/>
        <v>2026</v>
      </c>
      <c r="F4845" s="547">
        <v>28567275</v>
      </c>
      <c r="G4845" s="548">
        <v>0.19</v>
      </c>
      <c r="H4845" s="547">
        <v>24006113.449999999</v>
      </c>
      <c r="I4845" s="545" t="s">
        <v>12670</v>
      </c>
      <c r="J4845" s="545" t="s">
        <v>13307</v>
      </c>
      <c r="K4845" s="545" t="s">
        <v>22336</v>
      </c>
      <c r="L4845" s="545"/>
      <c r="M4845" s="548" t="s">
        <v>13758</v>
      </c>
      <c r="N4845" s="545" t="s">
        <v>13413</v>
      </c>
      <c r="O4845" s="545"/>
      <c r="P4845" s="549">
        <v>14433</v>
      </c>
      <c r="Q4845" s="549">
        <v>1</v>
      </c>
      <c r="R4845" s="549">
        <v>24</v>
      </c>
      <c r="S4845" s="548">
        <v>2228</v>
      </c>
      <c r="T4845" s="548"/>
      <c r="U4845" s="99"/>
    </row>
    <row r="4846" spans="1:21" ht="19.5" customHeight="1">
      <c r="A4846" s="545">
        <v>14431</v>
      </c>
      <c r="B4846" s="545" t="s">
        <v>22338</v>
      </c>
      <c r="C4846" s="545" t="s">
        <v>216</v>
      </c>
      <c r="D4846" s="546">
        <v>46052</v>
      </c>
      <c r="E4846" s="171" t="str">
        <f t="shared" si="75"/>
        <v>2026</v>
      </c>
      <c r="F4846" s="547">
        <v>307850</v>
      </c>
      <c r="G4846" s="548">
        <v>0.19</v>
      </c>
      <c r="H4846" s="547">
        <v>258697.48</v>
      </c>
      <c r="I4846" s="545" t="s">
        <v>12676</v>
      </c>
      <c r="J4846" s="545" t="s">
        <v>13307</v>
      </c>
      <c r="K4846" s="545" t="s">
        <v>21782</v>
      </c>
      <c r="L4846" s="545"/>
      <c r="M4846" s="548" t="s">
        <v>13758</v>
      </c>
      <c r="N4846" s="545" t="s">
        <v>13413</v>
      </c>
      <c r="O4846" s="545"/>
      <c r="P4846" s="549">
        <v>14434</v>
      </c>
      <c r="Q4846" s="549">
        <v>1</v>
      </c>
      <c r="R4846" s="549">
        <v>14</v>
      </c>
      <c r="S4846" s="548">
        <v>2228</v>
      </c>
      <c r="T4846" s="548"/>
      <c r="U4846" s="99"/>
    </row>
    <row r="4847" spans="1:21" ht="19.5" customHeight="1">
      <c r="A4847" s="545">
        <v>14432</v>
      </c>
      <c r="B4847" s="545" t="s">
        <v>22339</v>
      </c>
      <c r="C4847" s="545" t="s">
        <v>216</v>
      </c>
      <c r="D4847" s="546">
        <v>46052</v>
      </c>
      <c r="E4847" s="171" t="str">
        <f t="shared" si="75"/>
        <v>2026</v>
      </c>
      <c r="F4847" s="547">
        <v>307850</v>
      </c>
      <c r="G4847" s="548">
        <v>0.19</v>
      </c>
      <c r="H4847" s="547">
        <v>258697.48</v>
      </c>
      <c r="I4847" s="545" t="s">
        <v>12676</v>
      </c>
      <c r="J4847" s="545" t="s">
        <v>13307</v>
      </c>
      <c r="K4847" s="545" t="s">
        <v>21782</v>
      </c>
      <c r="L4847" s="545"/>
      <c r="M4847" s="548" t="s">
        <v>13758</v>
      </c>
      <c r="N4847" s="545" t="s">
        <v>13413</v>
      </c>
      <c r="O4847" s="545"/>
      <c r="P4847" s="549">
        <v>14435</v>
      </c>
      <c r="Q4847" s="549">
        <v>1</v>
      </c>
      <c r="R4847" s="549">
        <v>14</v>
      </c>
      <c r="S4847" s="548">
        <v>2228</v>
      </c>
      <c r="T4847" s="548"/>
      <c r="U4847" s="99"/>
    </row>
    <row r="4848" spans="1:21" ht="19.5" customHeight="1">
      <c r="A4848" s="545">
        <v>14433</v>
      </c>
      <c r="B4848" s="545" t="s">
        <v>22341</v>
      </c>
      <c r="C4848" s="545" t="s">
        <v>209</v>
      </c>
      <c r="D4848" s="546">
        <v>46052</v>
      </c>
      <c r="E4848" s="171" t="str">
        <f t="shared" si="75"/>
        <v>2026</v>
      </c>
      <c r="F4848" s="547">
        <v>344068</v>
      </c>
      <c r="G4848" s="548">
        <v>0.19</v>
      </c>
      <c r="H4848" s="547">
        <v>289132.77</v>
      </c>
      <c r="I4848" s="545" t="s">
        <v>12674</v>
      </c>
      <c r="J4848" s="545" t="s">
        <v>13307</v>
      </c>
      <c r="K4848" s="545" t="s">
        <v>22340</v>
      </c>
      <c r="L4848" s="545"/>
      <c r="M4848" s="548" t="s">
        <v>13758</v>
      </c>
      <c r="N4848" s="545" t="s">
        <v>13413</v>
      </c>
      <c r="O4848" s="545"/>
      <c r="P4848" s="549">
        <v>14436</v>
      </c>
      <c r="Q4848" s="549">
        <v>1</v>
      </c>
      <c r="R4848" s="549">
        <v>5</v>
      </c>
      <c r="S4848" s="548">
        <v>2228</v>
      </c>
      <c r="T4848" s="548"/>
      <c r="U4848" s="99"/>
    </row>
    <row r="4849" spans="1:21" ht="19.5" customHeight="1">
      <c r="A4849" s="545">
        <v>14434</v>
      </c>
      <c r="B4849" s="545" t="s">
        <v>22343</v>
      </c>
      <c r="C4849" s="545" t="s">
        <v>216</v>
      </c>
      <c r="D4849" s="546">
        <v>46052</v>
      </c>
      <c r="E4849" s="171" t="str">
        <f t="shared" si="75"/>
        <v>2026</v>
      </c>
      <c r="F4849" s="547">
        <v>40580221</v>
      </c>
      <c r="G4849" s="548">
        <v>0.19</v>
      </c>
      <c r="H4849" s="547">
        <v>34101026.049999997</v>
      </c>
      <c r="I4849" s="545" t="s">
        <v>22198</v>
      </c>
      <c r="J4849" s="545" t="s">
        <v>13307</v>
      </c>
      <c r="K4849" s="545" t="s">
        <v>22342</v>
      </c>
      <c r="L4849" s="545"/>
      <c r="M4849" s="548" t="s">
        <v>13868</v>
      </c>
      <c r="N4849" s="545" t="s">
        <v>13413</v>
      </c>
      <c r="O4849" s="545"/>
      <c r="P4849" s="549">
        <v>14439</v>
      </c>
      <c r="Q4849" s="549">
        <v>2</v>
      </c>
      <c r="R4849" s="549">
        <v>183</v>
      </c>
      <c r="S4849" s="548">
        <v>2228</v>
      </c>
      <c r="T4849" s="548"/>
      <c r="U4849" s="99"/>
    </row>
    <row r="4850" spans="1:21" ht="19.5" customHeight="1">
      <c r="A4850" s="545">
        <v>14435</v>
      </c>
      <c r="B4850" s="545" t="s">
        <v>22345</v>
      </c>
      <c r="C4850" s="545" t="s">
        <v>216</v>
      </c>
      <c r="D4850" s="546">
        <v>46052</v>
      </c>
      <c r="E4850" s="171" t="str">
        <f t="shared" si="75"/>
        <v>2026</v>
      </c>
      <c r="F4850" s="547">
        <v>556546</v>
      </c>
      <c r="G4850" s="548">
        <v>0.19</v>
      </c>
      <c r="H4850" s="547">
        <v>467685.71</v>
      </c>
      <c r="I4850" s="545" t="s">
        <v>22198</v>
      </c>
      <c r="J4850" s="545" t="s">
        <v>13307</v>
      </c>
      <c r="K4850" s="545" t="s">
        <v>22344</v>
      </c>
      <c r="L4850" s="545"/>
      <c r="M4850" s="548" t="s">
        <v>13868</v>
      </c>
      <c r="N4850" s="545" t="s">
        <v>13413</v>
      </c>
      <c r="O4850" s="545"/>
      <c r="P4850" s="549">
        <v>14440</v>
      </c>
      <c r="Q4850" s="549">
        <v>2</v>
      </c>
      <c r="R4850" s="549">
        <v>183</v>
      </c>
      <c r="S4850" s="548">
        <v>2228</v>
      </c>
      <c r="T4850" s="548"/>
      <c r="U4850" s="99"/>
    </row>
    <row r="4851" spans="1:21" ht="19.5" customHeight="1">
      <c r="A4851" s="545">
        <v>14436</v>
      </c>
      <c r="B4851" s="545" t="s">
        <v>22347</v>
      </c>
      <c r="C4851" s="545" t="s">
        <v>216</v>
      </c>
      <c r="D4851" s="546">
        <v>46052</v>
      </c>
      <c r="E4851" s="171" t="str">
        <f t="shared" si="75"/>
        <v>2026</v>
      </c>
      <c r="F4851" s="547">
        <v>1561540</v>
      </c>
      <c r="G4851" s="548">
        <v>0.19</v>
      </c>
      <c r="H4851" s="547">
        <v>1312218.49</v>
      </c>
      <c r="I4851" s="545" t="s">
        <v>12637</v>
      </c>
      <c r="J4851" s="545" t="s">
        <v>13307</v>
      </c>
      <c r="K4851" s="545" t="s">
        <v>22346</v>
      </c>
      <c r="L4851" s="545"/>
      <c r="M4851" s="548" t="s">
        <v>13758</v>
      </c>
      <c r="N4851" s="545" t="s">
        <v>13413</v>
      </c>
      <c r="O4851" s="545"/>
      <c r="P4851" s="549">
        <v>14465</v>
      </c>
      <c r="Q4851" s="549">
        <v>1</v>
      </c>
      <c r="R4851" s="549">
        <v>13</v>
      </c>
      <c r="S4851" s="548">
        <v>2228</v>
      </c>
      <c r="T4851" s="548"/>
      <c r="U4851" s="99"/>
    </row>
    <row r="4852" spans="1:21" ht="19.5" customHeight="1">
      <c r="A4852" s="545">
        <v>14437</v>
      </c>
      <c r="B4852" s="545" t="s">
        <v>22350</v>
      </c>
      <c r="C4852" s="545" t="s">
        <v>216</v>
      </c>
      <c r="D4852" s="546">
        <v>46052</v>
      </c>
      <c r="E4852" s="171" t="str">
        <f t="shared" si="75"/>
        <v>2026</v>
      </c>
      <c r="F4852" s="547">
        <v>738301</v>
      </c>
      <c r="G4852" s="548">
        <v>0.19</v>
      </c>
      <c r="H4852" s="547">
        <v>620421.01</v>
      </c>
      <c r="I4852" s="545" t="s">
        <v>22198</v>
      </c>
      <c r="J4852" s="545" t="s">
        <v>13307</v>
      </c>
      <c r="K4852" s="545" t="s">
        <v>22348</v>
      </c>
      <c r="L4852" s="545" t="s">
        <v>22349</v>
      </c>
      <c r="M4852" s="548" t="s">
        <v>13868</v>
      </c>
      <c r="N4852" s="545" t="s">
        <v>13413</v>
      </c>
      <c r="O4852" s="545"/>
      <c r="P4852" s="549">
        <v>14442</v>
      </c>
      <c r="Q4852" s="549">
        <v>2</v>
      </c>
      <c r="R4852" s="549">
        <v>183</v>
      </c>
      <c r="S4852" s="548">
        <v>2228</v>
      </c>
      <c r="T4852" s="548"/>
      <c r="U4852" s="99"/>
    </row>
    <row r="4853" spans="1:21" ht="19.5" customHeight="1">
      <c r="A4853" s="545">
        <v>14438</v>
      </c>
      <c r="B4853" s="545" t="s">
        <v>22351</v>
      </c>
      <c r="C4853" s="545" t="s">
        <v>216</v>
      </c>
      <c r="D4853" s="546">
        <v>46052</v>
      </c>
      <c r="E4853" s="171" t="str">
        <f t="shared" si="75"/>
        <v>2026</v>
      </c>
      <c r="F4853" s="547">
        <v>1097768</v>
      </c>
      <c r="G4853" s="548">
        <v>0.19</v>
      </c>
      <c r="H4853" s="547">
        <v>922494.12</v>
      </c>
      <c r="I4853" s="545" t="s">
        <v>22308</v>
      </c>
      <c r="J4853" s="545" t="s">
        <v>13307</v>
      </c>
      <c r="K4853" s="545"/>
      <c r="L4853" s="545"/>
      <c r="M4853" s="548" t="s">
        <v>13868</v>
      </c>
      <c r="N4853" s="545" t="s">
        <v>13413</v>
      </c>
      <c r="O4853" s="545"/>
      <c r="P4853" s="549">
        <v>14443</v>
      </c>
      <c r="Q4853" s="549">
        <v>2</v>
      </c>
      <c r="R4853" s="549">
        <v>182</v>
      </c>
      <c r="S4853" s="548">
        <v>2228</v>
      </c>
      <c r="T4853" s="548"/>
      <c r="U4853" s="99"/>
    </row>
    <row r="4854" spans="1:21" ht="19.5" customHeight="1">
      <c r="A4854" s="545">
        <v>14439</v>
      </c>
      <c r="B4854" s="545" t="s">
        <v>22352</v>
      </c>
      <c r="C4854" s="545" t="s">
        <v>216</v>
      </c>
      <c r="D4854" s="546">
        <v>46052</v>
      </c>
      <c r="E4854" s="171" t="str">
        <f t="shared" si="75"/>
        <v>2026</v>
      </c>
      <c r="F4854" s="547">
        <v>725040</v>
      </c>
      <c r="G4854" s="548">
        <v>0.19</v>
      </c>
      <c r="H4854" s="547">
        <v>609277.31000000006</v>
      </c>
      <c r="I4854" s="545" t="s">
        <v>22308</v>
      </c>
      <c r="J4854" s="545" t="s">
        <v>13307</v>
      </c>
      <c r="K4854" s="545"/>
      <c r="L4854" s="545"/>
      <c r="M4854" s="548" t="s">
        <v>13868</v>
      </c>
      <c r="N4854" s="545" t="s">
        <v>13413</v>
      </c>
      <c r="O4854" s="545"/>
      <c r="P4854" s="549">
        <v>14444</v>
      </c>
      <c r="Q4854" s="549">
        <v>2</v>
      </c>
      <c r="R4854" s="549">
        <v>182</v>
      </c>
      <c r="S4854" s="548">
        <v>2228</v>
      </c>
      <c r="T4854" s="548"/>
      <c r="U4854" s="99"/>
    </row>
    <row r="4855" spans="1:21" ht="19.5" customHeight="1">
      <c r="A4855" s="545">
        <v>14440</v>
      </c>
      <c r="B4855" s="545" t="s">
        <v>22353</v>
      </c>
      <c r="C4855" s="545" t="s">
        <v>216</v>
      </c>
      <c r="D4855" s="546">
        <v>46052</v>
      </c>
      <c r="E4855" s="171" t="str">
        <f t="shared" si="75"/>
        <v>2026</v>
      </c>
      <c r="F4855" s="547">
        <v>6927740</v>
      </c>
      <c r="G4855" s="548">
        <v>0.19</v>
      </c>
      <c r="H4855" s="547">
        <v>5821630.25</v>
      </c>
      <c r="I4855" s="545" t="s">
        <v>22308</v>
      </c>
      <c r="J4855" s="545" t="s">
        <v>13307</v>
      </c>
      <c r="K4855" s="545"/>
      <c r="L4855" s="545"/>
      <c r="M4855" s="548" t="s">
        <v>13868</v>
      </c>
      <c r="N4855" s="545" t="s">
        <v>13413</v>
      </c>
      <c r="O4855" s="545"/>
      <c r="P4855" s="549">
        <v>14445</v>
      </c>
      <c r="Q4855" s="549">
        <v>2</v>
      </c>
      <c r="R4855" s="549">
        <v>182</v>
      </c>
      <c r="S4855" s="548">
        <v>2228</v>
      </c>
      <c r="T4855" s="548"/>
      <c r="U4855" s="99"/>
    </row>
    <row r="4856" spans="1:21" ht="19.5" customHeight="1">
      <c r="A4856" s="545">
        <v>14441</v>
      </c>
      <c r="B4856" s="545" t="s">
        <v>22354</v>
      </c>
      <c r="C4856" s="545" t="s">
        <v>216</v>
      </c>
      <c r="D4856" s="546">
        <v>46052</v>
      </c>
      <c r="E4856" s="171" t="str">
        <f t="shared" si="75"/>
        <v>2026</v>
      </c>
      <c r="F4856" s="547">
        <v>6019648</v>
      </c>
      <c r="G4856" s="548">
        <v>0.19</v>
      </c>
      <c r="H4856" s="547">
        <v>5058527.7300000004</v>
      </c>
      <c r="I4856" s="545" t="s">
        <v>22308</v>
      </c>
      <c r="J4856" s="545" t="s">
        <v>13307</v>
      </c>
      <c r="K4856" s="545"/>
      <c r="L4856" s="545"/>
      <c r="M4856" s="548" t="s">
        <v>13868</v>
      </c>
      <c r="N4856" s="545" t="s">
        <v>13413</v>
      </c>
      <c r="O4856" s="545"/>
      <c r="P4856" s="549">
        <v>14446</v>
      </c>
      <c r="Q4856" s="549">
        <v>2</v>
      </c>
      <c r="R4856" s="549">
        <v>182</v>
      </c>
      <c r="S4856" s="548">
        <v>2228</v>
      </c>
      <c r="T4856" s="548"/>
      <c r="U4856" s="99"/>
    </row>
    <row r="4857" spans="1:21" ht="19.5" customHeight="1">
      <c r="A4857" s="545">
        <v>14442</v>
      </c>
      <c r="B4857" s="545" t="s">
        <v>22355</v>
      </c>
      <c r="C4857" s="545" t="s">
        <v>209</v>
      </c>
      <c r="D4857" s="546">
        <v>46052</v>
      </c>
      <c r="E4857" s="171" t="str">
        <f t="shared" si="75"/>
        <v>2026</v>
      </c>
      <c r="F4857" s="547">
        <v>212107</v>
      </c>
      <c r="G4857" s="548">
        <v>0.19</v>
      </c>
      <c r="H4857" s="547">
        <v>178241.18</v>
      </c>
      <c r="I4857" s="545" t="s">
        <v>12676</v>
      </c>
      <c r="J4857" s="545" t="s">
        <v>13307</v>
      </c>
      <c r="K4857" s="545" t="s">
        <v>21782</v>
      </c>
      <c r="L4857" s="545"/>
      <c r="M4857" s="548" t="s">
        <v>13758</v>
      </c>
      <c r="N4857" s="545" t="s">
        <v>13413</v>
      </c>
      <c r="O4857" s="545"/>
      <c r="P4857" s="549">
        <v>14447</v>
      </c>
      <c r="Q4857" s="549">
        <v>1</v>
      </c>
      <c r="R4857" s="549">
        <v>14</v>
      </c>
      <c r="S4857" s="548">
        <v>2228</v>
      </c>
      <c r="T4857" s="548"/>
      <c r="U4857" s="99"/>
    </row>
    <row r="4858" spans="1:21" ht="19.5" customHeight="1">
      <c r="A4858" s="545">
        <v>14443</v>
      </c>
      <c r="B4858" s="545" t="s">
        <v>22356</v>
      </c>
      <c r="C4858" s="545" t="s">
        <v>221</v>
      </c>
      <c r="D4858" s="546">
        <v>46052</v>
      </c>
      <c r="E4858" s="171" t="str">
        <f t="shared" si="75"/>
        <v>2026</v>
      </c>
      <c r="F4858" s="547">
        <v>260524</v>
      </c>
      <c r="G4858" s="548">
        <v>0.19</v>
      </c>
      <c r="H4858" s="547">
        <v>218927.73</v>
      </c>
      <c r="I4858" s="545" t="s">
        <v>12757</v>
      </c>
      <c r="J4858" s="545" t="s">
        <v>13307</v>
      </c>
      <c r="K4858" s="545"/>
      <c r="L4858" s="545"/>
      <c r="M4858" s="548" t="s">
        <v>13758</v>
      </c>
      <c r="N4858" s="545" t="s">
        <v>13413</v>
      </c>
      <c r="O4858" s="545"/>
      <c r="P4858" s="549">
        <v>14448</v>
      </c>
      <c r="Q4858" s="549">
        <v>1</v>
      </c>
      <c r="R4858" s="549">
        <v>154</v>
      </c>
      <c r="S4858" s="548">
        <v>2228</v>
      </c>
      <c r="T4858" s="548"/>
      <c r="U4858" s="99"/>
    </row>
    <row r="4859" spans="1:21" ht="19.5" customHeight="1">
      <c r="A4859" s="545">
        <v>14444</v>
      </c>
      <c r="B4859" s="545" t="s">
        <v>22357</v>
      </c>
      <c r="C4859" s="545" t="s">
        <v>221</v>
      </c>
      <c r="D4859" s="546">
        <v>46052</v>
      </c>
      <c r="E4859" s="171" t="str">
        <f t="shared" si="75"/>
        <v>2026</v>
      </c>
      <c r="F4859" s="547">
        <v>248553</v>
      </c>
      <c r="G4859" s="548">
        <v>0.19</v>
      </c>
      <c r="H4859" s="547">
        <v>208868.07</v>
      </c>
      <c r="I4859" s="545" t="s">
        <v>12757</v>
      </c>
      <c r="J4859" s="545" t="s">
        <v>13307</v>
      </c>
      <c r="K4859" s="545"/>
      <c r="L4859" s="545"/>
      <c r="M4859" s="548" t="s">
        <v>13758</v>
      </c>
      <c r="N4859" s="545" t="s">
        <v>13413</v>
      </c>
      <c r="O4859" s="545"/>
      <c r="P4859" s="549">
        <v>14449</v>
      </c>
      <c r="Q4859" s="549">
        <v>1</v>
      </c>
      <c r="R4859" s="549">
        <v>154</v>
      </c>
      <c r="S4859" s="548">
        <v>2228</v>
      </c>
      <c r="T4859" s="548"/>
      <c r="U4859" s="99"/>
    </row>
    <row r="4860" spans="1:21" ht="19.5" customHeight="1">
      <c r="A4860" s="545">
        <v>14445</v>
      </c>
      <c r="B4860" s="545" t="s">
        <v>22358</v>
      </c>
      <c r="C4860" s="545" t="s">
        <v>221</v>
      </c>
      <c r="D4860" s="546">
        <v>46052</v>
      </c>
      <c r="E4860" s="171" t="str">
        <f t="shared" si="75"/>
        <v>2026</v>
      </c>
      <c r="F4860" s="547">
        <v>200871</v>
      </c>
      <c r="G4860" s="548">
        <v>0.19</v>
      </c>
      <c r="H4860" s="547">
        <v>168799.16</v>
      </c>
      <c r="I4860" s="545" t="s">
        <v>12757</v>
      </c>
      <c r="J4860" s="545" t="s">
        <v>13307</v>
      </c>
      <c r="K4860" s="545"/>
      <c r="L4860" s="545"/>
      <c r="M4860" s="548" t="s">
        <v>13758</v>
      </c>
      <c r="N4860" s="545" t="s">
        <v>13413</v>
      </c>
      <c r="O4860" s="545"/>
      <c r="P4860" s="549">
        <v>14450</v>
      </c>
      <c r="Q4860" s="549">
        <v>1</v>
      </c>
      <c r="R4860" s="549">
        <v>154</v>
      </c>
      <c r="S4860" s="548">
        <v>2228</v>
      </c>
      <c r="T4860" s="548"/>
      <c r="U4860" s="99"/>
    </row>
    <row r="4861" spans="1:21" ht="19.5" customHeight="1">
      <c r="A4861" s="545">
        <v>14446</v>
      </c>
      <c r="B4861" s="545" t="s">
        <v>22359</v>
      </c>
      <c r="C4861" s="545" t="s">
        <v>221</v>
      </c>
      <c r="D4861" s="546">
        <v>46052</v>
      </c>
      <c r="E4861" s="171" t="str">
        <f t="shared" si="75"/>
        <v>2026</v>
      </c>
      <c r="F4861" s="547">
        <v>172465</v>
      </c>
      <c r="G4861" s="548">
        <v>0.19</v>
      </c>
      <c r="H4861" s="547">
        <v>144928.57</v>
      </c>
      <c r="I4861" s="545" t="s">
        <v>12757</v>
      </c>
      <c r="J4861" s="545" t="s">
        <v>13307</v>
      </c>
      <c r="K4861" s="545"/>
      <c r="L4861" s="545"/>
      <c r="M4861" s="548" t="s">
        <v>13758</v>
      </c>
      <c r="N4861" s="545" t="s">
        <v>13413</v>
      </c>
      <c r="O4861" s="545"/>
      <c r="P4861" s="549">
        <v>14451</v>
      </c>
      <c r="Q4861" s="549">
        <v>1</v>
      </c>
      <c r="R4861" s="549">
        <v>154</v>
      </c>
      <c r="S4861" s="548">
        <v>2228</v>
      </c>
      <c r="T4861" s="548"/>
      <c r="U4861" s="99"/>
    </row>
    <row r="4862" spans="1:21" ht="19.5" customHeight="1">
      <c r="A4862" s="545">
        <v>14447</v>
      </c>
      <c r="B4862" s="545" t="s">
        <v>22360</v>
      </c>
      <c r="C4862" s="545" t="s">
        <v>221</v>
      </c>
      <c r="D4862" s="546">
        <v>46052</v>
      </c>
      <c r="E4862" s="171" t="str">
        <f t="shared" si="75"/>
        <v>2026</v>
      </c>
      <c r="F4862" s="547">
        <v>280002</v>
      </c>
      <c r="G4862" s="548">
        <v>0.19</v>
      </c>
      <c r="H4862" s="547">
        <v>235295.8</v>
      </c>
      <c r="I4862" s="545" t="s">
        <v>12757</v>
      </c>
      <c r="J4862" s="545" t="s">
        <v>13307</v>
      </c>
      <c r="K4862" s="545"/>
      <c r="L4862" s="545"/>
      <c r="M4862" s="548" t="s">
        <v>13758</v>
      </c>
      <c r="N4862" s="545" t="s">
        <v>13413</v>
      </c>
      <c r="O4862" s="545"/>
      <c r="P4862" s="549">
        <v>14452</v>
      </c>
      <c r="Q4862" s="549">
        <v>1</v>
      </c>
      <c r="R4862" s="549">
        <v>154</v>
      </c>
      <c r="S4862" s="548">
        <v>2228</v>
      </c>
      <c r="T4862" s="548"/>
      <c r="U4862" s="99"/>
    </row>
    <row r="4863" spans="1:21" ht="19.5" customHeight="1">
      <c r="A4863" s="545">
        <v>14448</v>
      </c>
      <c r="B4863" s="545" t="s">
        <v>22361</v>
      </c>
      <c r="C4863" s="545" t="s">
        <v>221</v>
      </c>
      <c r="D4863" s="546">
        <v>46052</v>
      </c>
      <c r="E4863" s="171" t="str">
        <f t="shared" si="75"/>
        <v>2026</v>
      </c>
      <c r="F4863" s="547">
        <v>260524</v>
      </c>
      <c r="G4863" s="548">
        <v>0.19</v>
      </c>
      <c r="H4863" s="547">
        <v>218927.73</v>
      </c>
      <c r="I4863" s="545" t="s">
        <v>12757</v>
      </c>
      <c r="J4863" s="545" t="s">
        <v>13307</v>
      </c>
      <c r="K4863" s="545"/>
      <c r="L4863" s="545"/>
      <c r="M4863" s="548" t="s">
        <v>13758</v>
      </c>
      <c r="N4863" s="545" t="s">
        <v>13413</v>
      </c>
      <c r="O4863" s="545"/>
      <c r="P4863" s="549">
        <v>14453</v>
      </c>
      <c r="Q4863" s="549">
        <v>1</v>
      </c>
      <c r="R4863" s="549">
        <v>154</v>
      </c>
      <c r="S4863" s="548">
        <v>2228</v>
      </c>
      <c r="T4863" s="548"/>
      <c r="U4863" s="99"/>
    </row>
    <row r="4864" spans="1:21" ht="19.5" customHeight="1">
      <c r="A4864" s="545">
        <v>14449</v>
      </c>
      <c r="B4864" s="545" t="s">
        <v>22362</v>
      </c>
      <c r="C4864" s="545" t="s">
        <v>221</v>
      </c>
      <c r="D4864" s="546">
        <v>46052</v>
      </c>
      <c r="E4864" s="171" t="str">
        <f t="shared" si="75"/>
        <v>2026</v>
      </c>
      <c r="F4864" s="547">
        <v>248553</v>
      </c>
      <c r="G4864" s="548">
        <v>0.19</v>
      </c>
      <c r="H4864" s="547">
        <v>208868.07</v>
      </c>
      <c r="I4864" s="545" t="s">
        <v>12757</v>
      </c>
      <c r="J4864" s="545" t="s">
        <v>13307</v>
      </c>
      <c r="K4864" s="545"/>
      <c r="L4864" s="545"/>
      <c r="M4864" s="548" t="s">
        <v>13758</v>
      </c>
      <c r="N4864" s="545" t="s">
        <v>13413</v>
      </c>
      <c r="O4864" s="545"/>
      <c r="P4864" s="549">
        <v>14454</v>
      </c>
      <c r="Q4864" s="549">
        <v>1</v>
      </c>
      <c r="R4864" s="549">
        <v>154</v>
      </c>
      <c r="S4864" s="548">
        <v>2228</v>
      </c>
      <c r="T4864" s="548"/>
      <c r="U4864" s="99"/>
    </row>
    <row r="4865" spans="1:21" ht="19.5" customHeight="1">
      <c r="A4865" s="545">
        <v>14450</v>
      </c>
      <c r="B4865" s="545" t="s">
        <v>22363</v>
      </c>
      <c r="C4865" s="545" t="s">
        <v>221</v>
      </c>
      <c r="D4865" s="546">
        <v>46052</v>
      </c>
      <c r="E4865" s="171" t="str">
        <f t="shared" si="75"/>
        <v>2026</v>
      </c>
      <c r="F4865" s="547">
        <v>200871</v>
      </c>
      <c r="G4865" s="548">
        <v>0.19</v>
      </c>
      <c r="H4865" s="547">
        <v>168799.16</v>
      </c>
      <c r="I4865" s="545" t="s">
        <v>12757</v>
      </c>
      <c r="J4865" s="545" t="s">
        <v>13307</v>
      </c>
      <c r="K4865" s="545"/>
      <c r="L4865" s="545"/>
      <c r="M4865" s="548" t="s">
        <v>13758</v>
      </c>
      <c r="N4865" s="545" t="s">
        <v>13413</v>
      </c>
      <c r="O4865" s="545"/>
      <c r="P4865" s="549">
        <v>14455</v>
      </c>
      <c r="Q4865" s="549">
        <v>1</v>
      </c>
      <c r="R4865" s="549">
        <v>154</v>
      </c>
      <c r="S4865" s="548">
        <v>2228</v>
      </c>
      <c r="T4865" s="548"/>
      <c r="U4865" s="99"/>
    </row>
    <row r="4866" spans="1:21" ht="19.5" customHeight="1">
      <c r="A4866" s="545">
        <v>14451</v>
      </c>
      <c r="B4866" s="545" t="s">
        <v>22364</v>
      </c>
      <c r="C4866" s="545" t="s">
        <v>221</v>
      </c>
      <c r="D4866" s="546">
        <v>46052</v>
      </c>
      <c r="E4866" s="171" t="str">
        <f t="shared" si="75"/>
        <v>2026</v>
      </c>
      <c r="F4866" s="547">
        <v>172465</v>
      </c>
      <c r="G4866" s="548">
        <v>0.19</v>
      </c>
      <c r="H4866" s="547">
        <v>144928.57</v>
      </c>
      <c r="I4866" s="545" t="s">
        <v>12757</v>
      </c>
      <c r="J4866" s="545" t="s">
        <v>13307</v>
      </c>
      <c r="K4866" s="545"/>
      <c r="L4866" s="545"/>
      <c r="M4866" s="548" t="s">
        <v>13758</v>
      </c>
      <c r="N4866" s="545" t="s">
        <v>13413</v>
      </c>
      <c r="O4866" s="545"/>
      <c r="P4866" s="549">
        <v>14456</v>
      </c>
      <c r="Q4866" s="549">
        <v>1</v>
      </c>
      <c r="R4866" s="549">
        <v>154</v>
      </c>
      <c r="S4866" s="548">
        <v>2228</v>
      </c>
      <c r="T4866" s="548"/>
      <c r="U4866" s="99"/>
    </row>
    <row r="4867" spans="1:21" ht="19.5" customHeight="1">
      <c r="A4867" s="545">
        <v>14452</v>
      </c>
      <c r="B4867" s="545" t="s">
        <v>22365</v>
      </c>
      <c r="C4867" s="545" t="s">
        <v>216</v>
      </c>
      <c r="D4867" s="546">
        <v>46052</v>
      </c>
      <c r="E4867" s="171" t="str">
        <f t="shared" si="75"/>
        <v>2026</v>
      </c>
      <c r="F4867" s="547">
        <v>80613</v>
      </c>
      <c r="G4867" s="548">
        <v>0.19</v>
      </c>
      <c r="H4867" s="547">
        <v>67742.02</v>
      </c>
      <c r="I4867" s="545" t="s">
        <v>12757</v>
      </c>
      <c r="J4867" s="545" t="s">
        <v>13307</v>
      </c>
      <c r="K4867" s="545"/>
      <c r="L4867" s="545"/>
      <c r="M4867" s="548" t="s">
        <v>13758</v>
      </c>
      <c r="N4867" s="545" t="s">
        <v>13413</v>
      </c>
      <c r="O4867" s="545"/>
      <c r="P4867" s="549">
        <v>14457</v>
      </c>
      <c r="Q4867" s="549">
        <v>1</v>
      </c>
      <c r="R4867" s="549">
        <v>154</v>
      </c>
      <c r="S4867" s="548">
        <v>2228</v>
      </c>
      <c r="T4867" s="548"/>
      <c r="U4867" s="99"/>
    </row>
    <row r="4868" spans="1:21" ht="19.5" customHeight="1">
      <c r="A4868" s="545">
        <v>14453</v>
      </c>
      <c r="B4868" s="545" t="s">
        <v>22366</v>
      </c>
      <c r="C4868" s="545" t="s">
        <v>216</v>
      </c>
      <c r="D4868" s="546">
        <v>46052</v>
      </c>
      <c r="E4868" s="171" t="str">
        <f t="shared" ref="E4868:E4931" si="76">TEXT(D4868,"YYYY")</f>
        <v>2026</v>
      </c>
      <c r="F4868" s="547">
        <v>1897115</v>
      </c>
      <c r="G4868" s="548">
        <v>0.19</v>
      </c>
      <c r="H4868" s="547">
        <v>1594214.29</v>
      </c>
      <c r="I4868" s="545" t="s">
        <v>12757</v>
      </c>
      <c r="J4868" s="545" t="s">
        <v>13307</v>
      </c>
      <c r="K4868" s="545"/>
      <c r="L4868" s="545"/>
      <c r="M4868" s="548" t="s">
        <v>13758</v>
      </c>
      <c r="N4868" s="545" t="s">
        <v>13413</v>
      </c>
      <c r="O4868" s="545"/>
      <c r="P4868" s="549">
        <v>14458</v>
      </c>
      <c r="Q4868" s="549">
        <v>1</v>
      </c>
      <c r="R4868" s="549">
        <v>154</v>
      </c>
      <c r="S4868" s="548">
        <v>2228</v>
      </c>
      <c r="T4868" s="548"/>
      <c r="U4868" s="99"/>
    </row>
    <row r="4869" spans="1:21" ht="19.5" customHeight="1">
      <c r="A4869" s="545">
        <v>14454</v>
      </c>
      <c r="B4869" s="545" t="s">
        <v>22367</v>
      </c>
      <c r="C4869" s="545" t="s">
        <v>216</v>
      </c>
      <c r="D4869" s="546">
        <v>46052</v>
      </c>
      <c r="E4869" s="171" t="str">
        <f t="shared" si="76"/>
        <v>2026</v>
      </c>
      <c r="F4869" s="547">
        <v>69769119</v>
      </c>
      <c r="G4869" s="548">
        <v>0.19</v>
      </c>
      <c r="H4869" s="547">
        <v>58629511.759999998</v>
      </c>
      <c r="I4869" s="545" t="s">
        <v>12986</v>
      </c>
      <c r="J4869" s="545" t="s">
        <v>13307</v>
      </c>
      <c r="K4869" s="545"/>
      <c r="L4869" s="545"/>
      <c r="M4869" s="548" t="s">
        <v>13868</v>
      </c>
      <c r="N4869" s="545" t="s">
        <v>13413</v>
      </c>
      <c r="O4869" s="545"/>
      <c r="P4869" s="549">
        <v>14459</v>
      </c>
      <c r="Q4869" s="549">
        <v>2</v>
      </c>
      <c r="R4869" s="549">
        <v>101</v>
      </c>
      <c r="S4869" s="548">
        <v>2228</v>
      </c>
      <c r="T4869" s="548"/>
      <c r="U4869" s="99"/>
    </row>
    <row r="4870" spans="1:21" ht="19.5" customHeight="1">
      <c r="A4870" s="545">
        <v>14455</v>
      </c>
      <c r="B4870" s="545" t="s">
        <v>22368</v>
      </c>
      <c r="C4870" s="545" t="s">
        <v>216</v>
      </c>
      <c r="D4870" s="546">
        <v>46052</v>
      </c>
      <c r="E4870" s="171" t="str">
        <f t="shared" si="76"/>
        <v>2026</v>
      </c>
      <c r="F4870" s="547">
        <v>306754470</v>
      </c>
      <c r="G4870" s="548">
        <v>0.19</v>
      </c>
      <c r="H4870" s="547">
        <v>257776865.55000001</v>
      </c>
      <c r="I4870" s="545" t="s">
        <v>12986</v>
      </c>
      <c r="J4870" s="545" t="s">
        <v>13307</v>
      </c>
      <c r="K4870" s="545"/>
      <c r="L4870" s="545"/>
      <c r="M4870" s="548" t="s">
        <v>13868</v>
      </c>
      <c r="N4870" s="545" t="s">
        <v>13413</v>
      </c>
      <c r="O4870" s="545"/>
      <c r="P4870" s="549">
        <v>14460</v>
      </c>
      <c r="Q4870" s="549">
        <v>2</v>
      </c>
      <c r="R4870" s="549">
        <v>101</v>
      </c>
      <c r="S4870" s="548">
        <v>2228</v>
      </c>
      <c r="T4870" s="548"/>
      <c r="U4870" s="99"/>
    </row>
    <row r="4871" spans="1:21" ht="19.5" customHeight="1">
      <c r="A4871" s="545">
        <v>14456</v>
      </c>
      <c r="B4871" s="545" t="s">
        <v>22369</v>
      </c>
      <c r="C4871" s="545" t="s">
        <v>216</v>
      </c>
      <c r="D4871" s="546">
        <v>46052</v>
      </c>
      <c r="E4871" s="171" t="str">
        <f t="shared" si="76"/>
        <v>2026</v>
      </c>
      <c r="F4871" s="547">
        <v>1929541</v>
      </c>
      <c r="G4871" s="548">
        <v>0.19</v>
      </c>
      <c r="H4871" s="547">
        <v>1621463.03</v>
      </c>
      <c r="I4871" s="545" t="s">
        <v>12762</v>
      </c>
      <c r="J4871" s="545" t="s">
        <v>13307</v>
      </c>
      <c r="K4871" s="545"/>
      <c r="L4871" s="545"/>
      <c r="M4871" s="548" t="s">
        <v>13868</v>
      </c>
      <c r="N4871" s="545" t="s">
        <v>13413</v>
      </c>
      <c r="O4871" s="545"/>
      <c r="P4871" s="549">
        <v>14461</v>
      </c>
      <c r="Q4871" s="549">
        <v>2</v>
      </c>
      <c r="R4871" s="549">
        <v>8</v>
      </c>
      <c r="S4871" s="548">
        <v>2228</v>
      </c>
      <c r="T4871" s="548"/>
      <c r="U4871" s="99"/>
    </row>
    <row r="4872" spans="1:21" ht="19.5" customHeight="1">
      <c r="A4872" s="545">
        <v>14457</v>
      </c>
      <c r="B4872" s="545" t="s">
        <v>22370</v>
      </c>
      <c r="C4872" s="545" t="s">
        <v>216</v>
      </c>
      <c r="D4872" s="546">
        <v>46052</v>
      </c>
      <c r="E4872" s="171" t="str">
        <f t="shared" si="76"/>
        <v>2026</v>
      </c>
      <c r="F4872" s="547">
        <v>1118998</v>
      </c>
      <c r="G4872" s="548">
        <v>0.19</v>
      </c>
      <c r="H4872" s="547">
        <v>940334.45</v>
      </c>
      <c r="I4872" s="545" t="s">
        <v>12762</v>
      </c>
      <c r="J4872" s="545" t="s">
        <v>13307</v>
      </c>
      <c r="K4872" s="545"/>
      <c r="L4872" s="545"/>
      <c r="M4872" s="548" t="s">
        <v>13868</v>
      </c>
      <c r="N4872" s="545" t="s">
        <v>13413</v>
      </c>
      <c r="O4872" s="545"/>
      <c r="P4872" s="549">
        <v>14462</v>
      </c>
      <c r="Q4872" s="549">
        <v>2</v>
      </c>
      <c r="R4872" s="549">
        <v>8</v>
      </c>
      <c r="S4872" s="548">
        <v>2228</v>
      </c>
      <c r="T4872" s="548"/>
      <c r="U4872" s="99"/>
    </row>
    <row r="4873" spans="1:21" ht="19.5" customHeight="1">
      <c r="A4873" s="545">
        <v>14458</v>
      </c>
      <c r="B4873" s="545" t="s">
        <v>22371</v>
      </c>
      <c r="C4873" s="545" t="s">
        <v>216</v>
      </c>
      <c r="D4873" s="546">
        <v>46052</v>
      </c>
      <c r="E4873" s="171" t="str">
        <f t="shared" si="76"/>
        <v>2026</v>
      </c>
      <c r="F4873" s="547">
        <v>4598048</v>
      </c>
      <c r="G4873" s="548">
        <v>0.19</v>
      </c>
      <c r="H4873" s="547">
        <v>3863905.88</v>
      </c>
      <c r="I4873" s="545" t="s">
        <v>22308</v>
      </c>
      <c r="J4873" s="545" t="s">
        <v>13307</v>
      </c>
      <c r="K4873" s="545"/>
      <c r="L4873" s="545"/>
      <c r="M4873" s="548" t="s">
        <v>13868</v>
      </c>
      <c r="N4873" s="545" t="s">
        <v>13413</v>
      </c>
      <c r="O4873" s="545"/>
      <c r="P4873" s="549">
        <v>14463</v>
      </c>
      <c r="Q4873" s="549">
        <v>2</v>
      </c>
      <c r="R4873" s="549">
        <v>182</v>
      </c>
      <c r="S4873" s="548">
        <v>2228</v>
      </c>
      <c r="T4873" s="548"/>
      <c r="U4873" s="99"/>
    </row>
    <row r="4874" spans="1:21" ht="19.5" customHeight="1">
      <c r="A4874" s="545">
        <v>14459</v>
      </c>
      <c r="B4874" s="545" t="s">
        <v>22373</v>
      </c>
      <c r="C4874" s="545" t="s">
        <v>216</v>
      </c>
      <c r="D4874" s="546">
        <v>46052</v>
      </c>
      <c r="E4874" s="171" t="str">
        <f t="shared" si="76"/>
        <v>2026</v>
      </c>
      <c r="F4874" s="547">
        <v>11551229</v>
      </c>
      <c r="G4874" s="548">
        <v>0.19</v>
      </c>
      <c r="H4874" s="547">
        <v>9706915.1300000008</v>
      </c>
      <c r="I4874" s="545" t="s">
        <v>12762</v>
      </c>
      <c r="J4874" s="545" t="s">
        <v>13307</v>
      </c>
      <c r="K4874" s="545" t="s">
        <v>22372</v>
      </c>
      <c r="L4874" s="545"/>
      <c r="M4874" s="548" t="s">
        <v>13758</v>
      </c>
      <c r="N4874" s="545" t="s">
        <v>13413</v>
      </c>
      <c r="O4874" s="545"/>
      <c r="P4874" s="549">
        <v>14464</v>
      </c>
      <c r="Q4874" s="549">
        <v>1</v>
      </c>
      <c r="R4874" s="549">
        <v>8</v>
      </c>
      <c r="S4874" s="548">
        <v>2228</v>
      </c>
      <c r="T4874" s="548"/>
      <c r="U4874" s="99"/>
    </row>
    <row r="4875" spans="1:21" ht="19.5" customHeight="1">
      <c r="A4875" s="545">
        <v>14460</v>
      </c>
      <c r="B4875" s="545" t="s">
        <v>2329</v>
      </c>
      <c r="C4875" s="545" t="s">
        <v>216</v>
      </c>
      <c r="D4875" s="546">
        <v>46052</v>
      </c>
      <c r="E4875" s="171" t="str">
        <f t="shared" si="76"/>
        <v>2026</v>
      </c>
      <c r="F4875" s="547">
        <v>65004</v>
      </c>
      <c r="G4875" s="548">
        <v>0.19</v>
      </c>
      <c r="H4875" s="547">
        <v>54625.21</v>
      </c>
      <c r="I4875" s="545" t="s">
        <v>12637</v>
      </c>
      <c r="J4875" s="545" t="s">
        <v>13307</v>
      </c>
      <c r="K4875" s="545" t="s">
        <v>22374</v>
      </c>
      <c r="L4875" s="545"/>
      <c r="M4875" s="548" t="s">
        <v>13758</v>
      </c>
      <c r="N4875" s="545" t="s">
        <v>13413</v>
      </c>
      <c r="O4875" s="545"/>
      <c r="P4875" s="549">
        <v>14466</v>
      </c>
      <c r="Q4875" s="549">
        <v>1</v>
      </c>
      <c r="R4875" s="549">
        <v>13</v>
      </c>
      <c r="S4875" s="548">
        <v>2228</v>
      </c>
      <c r="T4875" s="548"/>
      <c r="U4875" s="99"/>
    </row>
    <row r="4876" spans="1:21" ht="19.5" customHeight="1">
      <c r="A4876" s="545">
        <v>14461</v>
      </c>
      <c r="B4876" s="545" t="s">
        <v>21938</v>
      </c>
      <c r="C4876" s="545" t="s">
        <v>209</v>
      </c>
      <c r="D4876" s="546">
        <v>46052</v>
      </c>
      <c r="E4876" s="171" t="str">
        <f t="shared" si="76"/>
        <v>2026</v>
      </c>
      <c r="F4876" s="547">
        <v>1698643</v>
      </c>
      <c r="G4876" s="548">
        <v>0.19</v>
      </c>
      <c r="H4876" s="547">
        <v>1427431.09</v>
      </c>
      <c r="I4876" s="545" t="s">
        <v>12655</v>
      </c>
      <c r="J4876" s="545" t="s">
        <v>13307</v>
      </c>
      <c r="K4876" s="545" t="s">
        <v>22375</v>
      </c>
      <c r="L4876" s="545"/>
      <c r="M4876" s="548" t="s">
        <v>13758</v>
      </c>
      <c r="N4876" s="545" t="s">
        <v>13413</v>
      </c>
      <c r="O4876" s="545"/>
      <c r="P4876" s="549">
        <v>14486</v>
      </c>
      <c r="Q4876" s="549">
        <v>1</v>
      </c>
      <c r="R4876" s="549">
        <v>80</v>
      </c>
      <c r="S4876" s="548">
        <v>2228</v>
      </c>
      <c r="T4876" s="548"/>
      <c r="U4876" s="99"/>
    </row>
    <row r="4877" spans="1:21" ht="19.5" customHeight="1">
      <c r="A4877" s="545">
        <v>14467</v>
      </c>
      <c r="B4877" s="545" t="s">
        <v>22377</v>
      </c>
      <c r="C4877" s="545" t="s">
        <v>216</v>
      </c>
      <c r="D4877" s="546">
        <v>46052</v>
      </c>
      <c r="E4877" s="171" t="str">
        <f t="shared" si="76"/>
        <v>2026</v>
      </c>
      <c r="F4877" s="547">
        <v>11910710</v>
      </c>
      <c r="G4877" s="548">
        <v>0.19</v>
      </c>
      <c r="H4877" s="547">
        <v>10009000</v>
      </c>
      <c r="I4877" s="545" t="s">
        <v>12741</v>
      </c>
      <c r="J4877" s="545" t="s">
        <v>13307</v>
      </c>
      <c r="K4877" s="545" t="s">
        <v>22376</v>
      </c>
      <c r="L4877" s="545"/>
      <c r="M4877" s="548" t="s">
        <v>13758</v>
      </c>
      <c r="N4877" s="545" t="s">
        <v>13413</v>
      </c>
      <c r="O4877" s="545" t="s">
        <v>22379</v>
      </c>
      <c r="P4877" s="549">
        <v>14467</v>
      </c>
      <c r="Q4877" s="549">
        <v>1</v>
      </c>
      <c r="R4877" s="549">
        <v>37</v>
      </c>
      <c r="S4877" s="548">
        <v>2228</v>
      </c>
      <c r="T4877" s="548"/>
      <c r="U4877" s="99"/>
    </row>
    <row r="4878" spans="1:21" ht="19.5" customHeight="1">
      <c r="A4878" s="545">
        <v>14468</v>
      </c>
      <c r="B4878" s="545" t="s">
        <v>22380</v>
      </c>
      <c r="C4878" s="545" t="s">
        <v>216</v>
      </c>
      <c r="D4878" s="546">
        <v>46052</v>
      </c>
      <c r="E4878" s="171" t="str">
        <f t="shared" si="76"/>
        <v>2026</v>
      </c>
      <c r="F4878" s="547">
        <v>16498977</v>
      </c>
      <c r="G4878" s="548">
        <v>0.19</v>
      </c>
      <c r="H4878" s="547">
        <v>13864686.550000001</v>
      </c>
      <c r="I4878" s="545" t="s">
        <v>12762</v>
      </c>
      <c r="J4878" s="545" t="s">
        <v>13307</v>
      </c>
      <c r="K4878" s="545" t="s">
        <v>22378</v>
      </c>
      <c r="L4878" s="545"/>
      <c r="M4878" s="548" t="s">
        <v>13758</v>
      </c>
      <c r="N4878" s="545" t="s">
        <v>13413</v>
      </c>
      <c r="O4878" s="545"/>
      <c r="P4878" s="549">
        <v>14468</v>
      </c>
      <c r="Q4878" s="549">
        <v>1</v>
      </c>
      <c r="R4878" s="549">
        <v>8</v>
      </c>
      <c r="S4878" s="548">
        <v>2228</v>
      </c>
      <c r="T4878" s="548"/>
      <c r="U4878" s="99"/>
    </row>
    <row r="4879" spans="1:21" ht="19.5" customHeight="1">
      <c r="A4879" s="545">
        <v>14469</v>
      </c>
      <c r="B4879" s="545" t="s">
        <v>22382</v>
      </c>
      <c r="C4879" s="545" t="s">
        <v>216</v>
      </c>
      <c r="D4879" s="546">
        <v>46052</v>
      </c>
      <c r="E4879" s="171" t="str">
        <f t="shared" si="76"/>
        <v>2026</v>
      </c>
      <c r="F4879" s="547">
        <v>47434174</v>
      </c>
      <c r="G4879" s="548">
        <v>0.19</v>
      </c>
      <c r="H4879" s="547">
        <v>39860650.420000002</v>
      </c>
      <c r="I4879" s="545" t="s">
        <v>12762</v>
      </c>
      <c r="J4879" s="545" t="s">
        <v>13307</v>
      </c>
      <c r="K4879" s="545" t="s">
        <v>22381</v>
      </c>
      <c r="L4879" s="545"/>
      <c r="M4879" s="548" t="s">
        <v>13758</v>
      </c>
      <c r="N4879" s="545" t="s">
        <v>13413</v>
      </c>
      <c r="O4879" s="545"/>
      <c r="P4879" s="549">
        <v>14469</v>
      </c>
      <c r="Q4879" s="549">
        <v>1</v>
      </c>
      <c r="R4879" s="549">
        <v>8</v>
      </c>
      <c r="S4879" s="548">
        <v>2228</v>
      </c>
      <c r="T4879" s="548"/>
      <c r="U4879" s="99"/>
    </row>
    <row r="4880" spans="1:21" ht="19.5" customHeight="1">
      <c r="A4880" s="545">
        <v>14470</v>
      </c>
      <c r="B4880" s="545" t="s">
        <v>22384</v>
      </c>
      <c r="C4880" s="545" t="s">
        <v>216</v>
      </c>
      <c r="D4880" s="546"/>
      <c r="E4880" s="171" t="str">
        <f t="shared" si="76"/>
        <v>1900</v>
      </c>
      <c r="F4880" s="547">
        <v>0</v>
      </c>
      <c r="G4880" s="548">
        <v>0</v>
      </c>
      <c r="H4880" s="547">
        <v>0</v>
      </c>
      <c r="I4880" s="545" t="s">
        <v>12762</v>
      </c>
      <c r="J4880" s="545"/>
      <c r="K4880" s="545" t="s">
        <v>22383</v>
      </c>
      <c r="L4880" s="545"/>
      <c r="M4880" s="548" t="s">
        <v>13758</v>
      </c>
      <c r="N4880" s="545" t="s">
        <v>13413</v>
      </c>
      <c r="O4880" s="545"/>
      <c r="P4880" s="549">
        <v>14470</v>
      </c>
      <c r="Q4880" s="549">
        <v>1</v>
      </c>
      <c r="R4880" s="549">
        <v>8</v>
      </c>
      <c r="S4880" s="548"/>
      <c r="T4880" s="548"/>
      <c r="U4880" s="99"/>
    </row>
    <row r="4881" spans="1:21" ht="19.5" customHeight="1">
      <c r="A4881" s="545">
        <v>14471</v>
      </c>
      <c r="B4881" s="545" t="s">
        <v>22386</v>
      </c>
      <c r="C4881" s="545" t="s">
        <v>216</v>
      </c>
      <c r="D4881" s="546">
        <v>46052</v>
      </c>
      <c r="E4881" s="171" t="str">
        <f t="shared" si="76"/>
        <v>2026</v>
      </c>
      <c r="F4881" s="547">
        <v>935910267</v>
      </c>
      <c r="G4881" s="548">
        <v>0.19</v>
      </c>
      <c r="H4881" s="547">
        <v>786479215.97000003</v>
      </c>
      <c r="I4881" s="545" t="s">
        <v>12637</v>
      </c>
      <c r="J4881" s="545" t="s">
        <v>13307</v>
      </c>
      <c r="K4881" s="545" t="s">
        <v>22385</v>
      </c>
      <c r="L4881" s="545"/>
      <c r="M4881" s="548" t="s">
        <v>13758</v>
      </c>
      <c r="N4881" s="545" t="s">
        <v>13413</v>
      </c>
      <c r="O4881" s="545"/>
      <c r="P4881" s="549">
        <v>14471</v>
      </c>
      <c r="Q4881" s="549">
        <v>1</v>
      </c>
      <c r="R4881" s="549">
        <v>13</v>
      </c>
      <c r="S4881" s="548">
        <v>2228</v>
      </c>
      <c r="T4881" s="548"/>
      <c r="U4881" s="99"/>
    </row>
    <row r="4882" spans="1:21" ht="19.5" customHeight="1">
      <c r="A4882" s="545">
        <v>14472</v>
      </c>
      <c r="B4882" s="545" t="s">
        <v>22388</v>
      </c>
      <c r="C4882" s="545" t="s">
        <v>216</v>
      </c>
      <c r="D4882" s="546">
        <v>46052</v>
      </c>
      <c r="E4882" s="171" t="str">
        <f t="shared" si="76"/>
        <v>2026</v>
      </c>
      <c r="F4882" s="547">
        <v>2881805</v>
      </c>
      <c r="G4882" s="548">
        <v>0.19</v>
      </c>
      <c r="H4882" s="547">
        <v>2421684.87</v>
      </c>
      <c r="I4882" s="545" t="s">
        <v>12972</v>
      </c>
      <c r="J4882" s="545" t="s">
        <v>13307</v>
      </c>
      <c r="K4882" s="545" t="s">
        <v>22387</v>
      </c>
      <c r="L4882" s="545"/>
      <c r="M4882" s="548" t="s">
        <v>13758</v>
      </c>
      <c r="N4882" s="545" t="s">
        <v>13413</v>
      </c>
      <c r="O4882" s="545"/>
      <c r="P4882" s="549">
        <v>14472</v>
      </c>
      <c r="Q4882" s="549">
        <v>1</v>
      </c>
      <c r="R4882" s="549">
        <v>43</v>
      </c>
      <c r="S4882" s="548">
        <v>2228</v>
      </c>
      <c r="T4882" s="548"/>
      <c r="U4882" s="99"/>
    </row>
    <row r="4883" spans="1:21" ht="19.5" customHeight="1">
      <c r="A4883" s="545">
        <v>14473</v>
      </c>
      <c r="B4883" s="545" t="s">
        <v>22390</v>
      </c>
      <c r="C4883" s="545" t="s">
        <v>216</v>
      </c>
      <c r="D4883" s="546">
        <v>46052</v>
      </c>
      <c r="E4883" s="171" t="str">
        <f t="shared" si="76"/>
        <v>2026</v>
      </c>
      <c r="F4883" s="547">
        <v>93405</v>
      </c>
      <c r="G4883" s="548">
        <v>0.19</v>
      </c>
      <c r="H4883" s="547">
        <v>78491.600000000006</v>
      </c>
      <c r="I4883" s="545" t="s">
        <v>12972</v>
      </c>
      <c r="J4883" s="545" t="s">
        <v>13307</v>
      </c>
      <c r="K4883" s="545" t="s">
        <v>22389</v>
      </c>
      <c r="L4883" s="545"/>
      <c r="M4883" s="548" t="s">
        <v>13758</v>
      </c>
      <c r="N4883" s="545" t="s">
        <v>13413</v>
      </c>
      <c r="O4883" s="545"/>
      <c r="P4883" s="549">
        <v>14473</v>
      </c>
      <c r="Q4883" s="549">
        <v>1</v>
      </c>
      <c r="R4883" s="549">
        <v>43</v>
      </c>
      <c r="S4883" s="548">
        <v>2228</v>
      </c>
      <c r="T4883" s="548"/>
      <c r="U4883" s="99"/>
    </row>
    <row r="4884" spans="1:21" ht="19.5" customHeight="1">
      <c r="A4884" s="545">
        <v>14474</v>
      </c>
      <c r="B4884" s="545" t="s">
        <v>22392</v>
      </c>
      <c r="C4884" s="545" t="s">
        <v>216</v>
      </c>
      <c r="D4884" s="546">
        <v>46052</v>
      </c>
      <c r="E4884" s="171" t="str">
        <f t="shared" si="76"/>
        <v>2026</v>
      </c>
      <c r="F4884" s="547">
        <v>5511887</v>
      </c>
      <c r="G4884" s="548">
        <v>0.19</v>
      </c>
      <c r="H4884" s="547">
        <v>4631837.82</v>
      </c>
      <c r="I4884" s="545" t="s">
        <v>12972</v>
      </c>
      <c r="J4884" s="545" t="s">
        <v>13307</v>
      </c>
      <c r="K4884" s="545" t="s">
        <v>22391</v>
      </c>
      <c r="L4884" s="545"/>
      <c r="M4884" s="548" t="s">
        <v>13758</v>
      </c>
      <c r="N4884" s="545" t="s">
        <v>13413</v>
      </c>
      <c r="O4884" s="545"/>
      <c r="P4884" s="549">
        <v>14474</v>
      </c>
      <c r="Q4884" s="549">
        <v>1</v>
      </c>
      <c r="R4884" s="549">
        <v>43</v>
      </c>
      <c r="S4884" s="548">
        <v>2228</v>
      </c>
      <c r="T4884" s="548"/>
      <c r="U4884" s="99"/>
    </row>
    <row r="4885" spans="1:21" ht="19.5" customHeight="1">
      <c r="A4885" s="545">
        <v>14475</v>
      </c>
      <c r="B4885" s="545" t="s">
        <v>22394</v>
      </c>
      <c r="C4885" s="545" t="s">
        <v>216</v>
      </c>
      <c r="D4885" s="546">
        <v>46052</v>
      </c>
      <c r="E4885" s="171" t="str">
        <f t="shared" si="76"/>
        <v>2026</v>
      </c>
      <c r="F4885" s="547">
        <v>7269186</v>
      </c>
      <c r="G4885" s="548">
        <v>0.19</v>
      </c>
      <c r="H4885" s="547">
        <v>6108559.6600000001</v>
      </c>
      <c r="I4885" s="545" t="s">
        <v>12972</v>
      </c>
      <c r="J4885" s="545" t="s">
        <v>13307</v>
      </c>
      <c r="K4885" s="545" t="s">
        <v>22393</v>
      </c>
      <c r="L4885" s="545"/>
      <c r="M4885" s="548" t="s">
        <v>13758</v>
      </c>
      <c r="N4885" s="545" t="s">
        <v>13413</v>
      </c>
      <c r="O4885" s="545"/>
      <c r="P4885" s="549">
        <v>14475</v>
      </c>
      <c r="Q4885" s="549">
        <v>1</v>
      </c>
      <c r="R4885" s="549">
        <v>43</v>
      </c>
      <c r="S4885" s="548">
        <v>2228</v>
      </c>
      <c r="T4885" s="548"/>
      <c r="U4885" s="99"/>
    </row>
    <row r="4886" spans="1:21" ht="19.5" customHeight="1">
      <c r="A4886" s="545">
        <v>14476</v>
      </c>
      <c r="B4886" s="545" t="s">
        <v>22396</v>
      </c>
      <c r="C4886" s="545" t="s">
        <v>216</v>
      </c>
      <c r="D4886" s="546">
        <v>46052</v>
      </c>
      <c r="E4886" s="171" t="str">
        <f t="shared" si="76"/>
        <v>2026</v>
      </c>
      <c r="F4886" s="547">
        <v>77149986</v>
      </c>
      <c r="G4886" s="548">
        <v>0.19</v>
      </c>
      <c r="H4886" s="547">
        <v>64831921.009999998</v>
      </c>
      <c r="I4886" s="545" t="s">
        <v>12972</v>
      </c>
      <c r="J4886" s="545" t="s">
        <v>13307</v>
      </c>
      <c r="K4886" s="545" t="s">
        <v>22395</v>
      </c>
      <c r="L4886" s="545"/>
      <c r="M4886" s="548" t="s">
        <v>13758</v>
      </c>
      <c r="N4886" s="545" t="s">
        <v>13413</v>
      </c>
      <c r="O4886" s="545"/>
      <c r="P4886" s="549">
        <v>14476</v>
      </c>
      <c r="Q4886" s="549">
        <v>1</v>
      </c>
      <c r="R4886" s="549">
        <v>43</v>
      </c>
      <c r="S4886" s="548">
        <v>2228</v>
      </c>
      <c r="T4886" s="548"/>
      <c r="U4886" s="99"/>
    </row>
    <row r="4887" spans="1:21" ht="19.5" customHeight="1">
      <c r="A4887" s="545">
        <v>14477</v>
      </c>
      <c r="B4887" s="545" t="s">
        <v>22398</v>
      </c>
      <c r="C4887" s="545" t="s">
        <v>285</v>
      </c>
      <c r="D4887" s="546">
        <v>46052</v>
      </c>
      <c r="E4887" s="171" t="str">
        <f t="shared" si="76"/>
        <v>2026</v>
      </c>
      <c r="F4887" s="547">
        <v>500177</v>
      </c>
      <c r="G4887" s="548">
        <v>0.19</v>
      </c>
      <c r="H4887" s="547">
        <v>420316.81</v>
      </c>
      <c r="I4887" s="545" t="s">
        <v>12972</v>
      </c>
      <c r="J4887" s="545" t="s">
        <v>13307</v>
      </c>
      <c r="K4887" s="545" t="s">
        <v>22397</v>
      </c>
      <c r="L4887" s="545"/>
      <c r="M4887" s="548" t="s">
        <v>13758</v>
      </c>
      <c r="N4887" s="545" t="s">
        <v>13413</v>
      </c>
      <c r="O4887" s="545"/>
      <c r="P4887" s="549">
        <v>14477</v>
      </c>
      <c r="Q4887" s="549">
        <v>1</v>
      </c>
      <c r="R4887" s="549">
        <v>43</v>
      </c>
      <c r="S4887" s="548">
        <v>2228</v>
      </c>
      <c r="T4887" s="548"/>
      <c r="U4887" s="99"/>
    </row>
    <row r="4888" spans="1:21" ht="19.5" customHeight="1">
      <c r="A4888" s="545">
        <v>14478</v>
      </c>
      <c r="B4888" s="545" t="s">
        <v>22400</v>
      </c>
      <c r="C4888" s="545" t="s">
        <v>216</v>
      </c>
      <c r="D4888" s="546">
        <v>46052</v>
      </c>
      <c r="E4888" s="171" t="str">
        <f t="shared" si="76"/>
        <v>2026</v>
      </c>
      <c r="F4888" s="547">
        <v>11033340</v>
      </c>
      <c r="G4888" s="548">
        <v>0.19</v>
      </c>
      <c r="H4888" s="547">
        <v>9271714.2899999991</v>
      </c>
      <c r="I4888" s="545" t="s">
        <v>12972</v>
      </c>
      <c r="J4888" s="545" t="s">
        <v>13307</v>
      </c>
      <c r="K4888" s="545" t="s">
        <v>22399</v>
      </c>
      <c r="L4888" s="545"/>
      <c r="M4888" s="548" t="s">
        <v>13758</v>
      </c>
      <c r="N4888" s="545" t="s">
        <v>13413</v>
      </c>
      <c r="O4888" s="545"/>
      <c r="P4888" s="549">
        <v>14478</v>
      </c>
      <c r="Q4888" s="549">
        <v>1</v>
      </c>
      <c r="R4888" s="549">
        <v>43</v>
      </c>
      <c r="S4888" s="548">
        <v>2228</v>
      </c>
      <c r="T4888" s="548"/>
      <c r="U4888" s="99"/>
    </row>
    <row r="4889" spans="1:21" ht="19.5" customHeight="1">
      <c r="A4889" s="545">
        <v>14479</v>
      </c>
      <c r="B4889" s="545" t="s">
        <v>22402</v>
      </c>
      <c r="C4889" s="545" t="s">
        <v>216</v>
      </c>
      <c r="D4889" s="546">
        <v>46052</v>
      </c>
      <c r="E4889" s="171" t="str">
        <f t="shared" si="76"/>
        <v>2026</v>
      </c>
      <c r="F4889" s="547">
        <v>26243897</v>
      </c>
      <c r="G4889" s="548">
        <v>0.19</v>
      </c>
      <c r="H4889" s="547">
        <v>22053694.960000001</v>
      </c>
      <c r="I4889" s="545" t="s">
        <v>12972</v>
      </c>
      <c r="J4889" s="545" t="s">
        <v>13307</v>
      </c>
      <c r="K4889" s="545" t="s">
        <v>22401</v>
      </c>
      <c r="L4889" s="545"/>
      <c r="M4889" s="548" t="s">
        <v>13758</v>
      </c>
      <c r="N4889" s="545" t="s">
        <v>13413</v>
      </c>
      <c r="O4889" s="545"/>
      <c r="P4889" s="549">
        <v>14479</v>
      </c>
      <c r="Q4889" s="549">
        <v>1</v>
      </c>
      <c r="R4889" s="549">
        <v>43</v>
      </c>
      <c r="S4889" s="548">
        <v>2228</v>
      </c>
      <c r="T4889" s="548"/>
      <c r="U4889" s="99"/>
    </row>
    <row r="4890" spans="1:21" ht="19.5" customHeight="1">
      <c r="A4890" s="545">
        <v>14480</v>
      </c>
      <c r="B4890" s="545" t="s">
        <v>22404</v>
      </c>
      <c r="C4890" s="545" t="s">
        <v>216</v>
      </c>
      <c r="D4890" s="546">
        <v>46052</v>
      </c>
      <c r="E4890" s="171" t="str">
        <f t="shared" si="76"/>
        <v>2026</v>
      </c>
      <c r="F4890" s="547">
        <v>7298554</v>
      </c>
      <c r="G4890" s="548">
        <v>0.19</v>
      </c>
      <c r="H4890" s="547">
        <v>6133238.6600000001</v>
      </c>
      <c r="I4890" s="545" t="s">
        <v>12972</v>
      </c>
      <c r="J4890" s="545" t="s">
        <v>13307</v>
      </c>
      <c r="K4890" s="545" t="s">
        <v>22403</v>
      </c>
      <c r="L4890" s="545"/>
      <c r="M4890" s="548" t="s">
        <v>13758</v>
      </c>
      <c r="N4890" s="545" t="s">
        <v>13413</v>
      </c>
      <c r="O4890" s="545"/>
      <c r="P4890" s="549">
        <v>14480</v>
      </c>
      <c r="Q4890" s="549">
        <v>1</v>
      </c>
      <c r="R4890" s="549">
        <v>43</v>
      </c>
      <c r="S4890" s="548">
        <v>2228</v>
      </c>
      <c r="T4890" s="548"/>
      <c r="U4890" s="99"/>
    </row>
    <row r="4891" spans="1:21" ht="19.5" customHeight="1">
      <c r="A4891" s="545">
        <v>14481</v>
      </c>
      <c r="B4891" s="545" t="s">
        <v>22406</v>
      </c>
      <c r="C4891" s="545" t="s">
        <v>216</v>
      </c>
      <c r="D4891" s="546">
        <v>46052</v>
      </c>
      <c r="E4891" s="171" t="str">
        <f t="shared" si="76"/>
        <v>2026</v>
      </c>
      <c r="F4891" s="547">
        <v>3827575</v>
      </c>
      <c r="G4891" s="548">
        <v>0.19</v>
      </c>
      <c r="H4891" s="547">
        <v>3216449.58</v>
      </c>
      <c r="I4891" s="545" t="s">
        <v>12972</v>
      </c>
      <c r="J4891" s="545" t="s">
        <v>13307</v>
      </c>
      <c r="K4891" s="545" t="s">
        <v>22405</v>
      </c>
      <c r="L4891" s="545"/>
      <c r="M4891" s="548" t="s">
        <v>13758</v>
      </c>
      <c r="N4891" s="545" t="s">
        <v>13413</v>
      </c>
      <c r="O4891" s="545"/>
      <c r="P4891" s="549">
        <v>14481</v>
      </c>
      <c r="Q4891" s="549">
        <v>1</v>
      </c>
      <c r="R4891" s="549">
        <v>43</v>
      </c>
      <c r="S4891" s="548">
        <v>2228</v>
      </c>
      <c r="T4891" s="548"/>
      <c r="U4891" s="99"/>
    </row>
    <row r="4892" spans="1:21" ht="19.5" customHeight="1">
      <c r="A4892" s="545">
        <v>14482</v>
      </c>
      <c r="B4892" s="545" t="s">
        <v>22408</v>
      </c>
      <c r="C4892" s="545" t="s">
        <v>206</v>
      </c>
      <c r="D4892" s="546">
        <v>46052</v>
      </c>
      <c r="E4892" s="171" t="str">
        <f t="shared" si="76"/>
        <v>2026</v>
      </c>
      <c r="F4892" s="547">
        <v>4379</v>
      </c>
      <c r="G4892" s="548">
        <v>0.19</v>
      </c>
      <c r="H4892" s="547">
        <v>3679.83</v>
      </c>
      <c r="I4892" s="545" t="s">
        <v>12639</v>
      </c>
      <c r="J4892" s="545" t="s">
        <v>13307</v>
      </c>
      <c r="K4892" s="545" t="s">
        <v>22407</v>
      </c>
      <c r="L4892" s="545"/>
      <c r="M4892" s="548" t="s">
        <v>13758</v>
      </c>
      <c r="N4892" s="545" t="s">
        <v>13413</v>
      </c>
      <c r="O4892" s="545"/>
      <c r="P4892" s="549">
        <v>14482</v>
      </c>
      <c r="Q4892" s="549">
        <v>1</v>
      </c>
      <c r="R4892" s="549">
        <v>64</v>
      </c>
      <c r="S4892" s="548">
        <v>2228</v>
      </c>
      <c r="T4892" s="548"/>
      <c r="U4892" s="99"/>
    </row>
    <row r="4893" spans="1:21" ht="19.5" customHeight="1">
      <c r="A4893" s="545">
        <v>14483</v>
      </c>
      <c r="B4893" s="545" t="s">
        <v>22410</v>
      </c>
      <c r="C4893" s="545" t="s">
        <v>437</v>
      </c>
      <c r="D4893" s="546">
        <v>46052</v>
      </c>
      <c r="E4893" s="171" t="str">
        <f t="shared" si="76"/>
        <v>2026</v>
      </c>
      <c r="F4893" s="547">
        <v>2744101</v>
      </c>
      <c r="G4893" s="548">
        <v>0.19</v>
      </c>
      <c r="H4893" s="547">
        <v>2305967.23</v>
      </c>
      <c r="I4893" s="545" t="s">
        <v>12668</v>
      </c>
      <c r="J4893" s="545" t="s">
        <v>13307</v>
      </c>
      <c r="K4893" s="545" t="s">
        <v>22409</v>
      </c>
      <c r="L4893" s="545"/>
      <c r="M4893" s="548" t="s">
        <v>13758</v>
      </c>
      <c r="N4893" s="545" t="s">
        <v>13413</v>
      </c>
      <c r="O4893" s="545"/>
      <c r="P4893" s="549">
        <v>14483</v>
      </c>
      <c r="Q4893" s="549">
        <v>1</v>
      </c>
      <c r="R4893" s="549">
        <v>7</v>
      </c>
      <c r="S4893" s="548">
        <v>2228</v>
      </c>
      <c r="T4893" s="548"/>
      <c r="U4893" s="99"/>
    </row>
    <row r="4894" spans="1:21" ht="19.5" customHeight="1">
      <c r="A4894" s="545">
        <v>14484</v>
      </c>
      <c r="B4894" s="545" t="s">
        <v>22411</v>
      </c>
      <c r="C4894" s="545" t="s">
        <v>437</v>
      </c>
      <c r="D4894" s="546">
        <v>46052</v>
      </c>
      <c r="E4894" s="171" t="str">
        <f t="shared" si="76"/>
        <v>2026</v>
      </c>
      <c r="F4894" s="547">
        <v>2928096</v>
      </c>
      <c r="G4894" s="548">
        <v>0.19</v>
      </c>
      <c r="H4894" s="547">
        <v>2460584.87</v>
      </c>
      <c r="I4894" s="545" t="s">
        <v>12668</v>
      </c>
      <c r="J4894" s="545" t="s">
        <v>13307</v>
      </c>
      <c r="K4894" s="545" t="s">
        <v>22409</v>
      </c>
      <c r="L4894" s="545"/>
      <c r="M4894" s="548" t="s">
        <v>13758</v>
      </c>
      <c r="N4894" s="545" t="s">
        <v>13413</v>
      </c>
      <c r="O4894" s="545"/>
      <c r="P4894" s="549">
        <v>14484</v>
      </c>
      <c r="Q4894" s="549">
        <v>1</v>
      </c>
      <c r="R4894" s="549">
        <v>7</v>
      </c>
      <c r="S4894" s="548">
        <v>2228</v>
      </c>
      <c r="T4894" s="548"/>
      <c r="U4894" s="99"/>
    </row>
    <row r="4895" spans="1:21" ht="19.5" customHeight="1">
      <c r="A4895" s="545">
        <v>14485</v>
      </c>
      <c r="B4895" s="545" t="s">
        <v>22413</v>
      </c>
      <c r="C4895" s="545" t="s">
        <v>216</v>
      </c>
      <c r="D4895" s="546">
        <v>46052</v>
      </c>
      <c r="E4895" s="171" t="str">
        <f t="shared" si="76"/>
        <v>2026</v>
      </c>
      <c r="F4895" s="547">
        <v>377249</v>
      </c>
      <c r="G4895" s="548">
        <v>0.19</v>
      </c>
      <c r="H4895" s="547">
        <v>317015.96999999997</v>
      </c>
      <c r="I4895" s="545" t="s">
        <v>12741</v>
      </c>
      <c r="J4895" s="545" t="s">
        <v>13307</v>
      </c>
      <c r="K4895" s="545" t="s">
        <v>22412</v>
      </c>
      <c r="L4895" s="545"/>
      <c r="M4895" s="548" t="s">
        <v>13758</v>
      </c>
      <c r="N4895" s="545" t="s">
        <v>13413</v>
      </c>
      <c r="O4895" s="545"/>
      <c r="P4895" s="549">
        <v>14485</v>
      </c>
      <c r="Q4895" s="549">
        <v>1</v>
      </c>
      <c r="R4895" s="549">
        <v>37</v>
      </c>
      <c r="S4895" s="548">
        <v>2228</v>
      </c>
      <c r="T4895" s="548"/>
      <c r="U4895" s="99"/>
    </row>
    <row r="4896" spans="1:21" ht="19.5" customHeight="1">
      <c r="A4896" s="545">
        <v>14487</v>
      </c>
      <c r="B4896" s="545" t="s">
        <v>22415</v>
      </c>
      <c r="C4896" s="545" t="s">
        <v>216</v>
      </c>
      <c r="D4896" s="546">
        <v>46052</v>
      </c>
      <c r="E4896" s="171" t="str">
        <f t="shared" si="76"/>
        <v>2026</v>
      </c>
      <c r="F4896" s="547">
        <v>26386</v>
      </c>
      <c r="G4896" s="548">
        <v>0.19</v>
      </c>
      <c r="H4896" s="547">
        <v>22173.11</v>
      </c>
      <c r="I4896" s="545" t="s">
        <v>12741</v>
      </c>
      <c r="J4896" s="545" t="s">
        <v>13307</v>
      </c>
      <c r="K4896" s="545" t="s">
        <v>22414</v>
      </c>
      <c r="L4896" s="545"/>
      <c r="M4896" s="548" t="s">
        <v>13758</v>
      </c>
      <c r="N4896" s="545" t="s">
        <v>13413</v>
      </c>
      <c r="O4896" s="545"/>
      <c r="P4896" s="549">
        <v>14487</v>
      </c>
      <c r="Q4896" s="549">
        <v>1</v>
      </c>
      <c r="R4896" s="549">
        <v>37</v>
      </c>
      <c r="S4896" s="548">
        <v>2228</v>
      </c>
      <c r="T4896" s="548"/>
      <c r="U4896" s="99"/>
    </row>
    <row r="4897" spans="1:21" ht="19.5" customHeight="1">
      <c r="A4897" s="545">
        <v>14488</v>
      </c>
      <c r="B4897" s="545" t="s">
        <v>22417</v>
      </c>
      <c r="C4897" s="545" t="s">
        <v>216</v>
      </c>
      <c r="D4897" s="546">
        <v>46052</v>
      </c>
      <c r="E4897" s="171" t="str">
        <f t="shared" si="76"/>
        <v>2026</v>
      </c>
      <c r="F4897" s="547">
        <v>107350</v>
      </c>
      <c r="G4897" s="548">
        <v>0.19</v>
      </c>
      <c r="H4897" s="547">
        <v>90210.08</v>
      </c>
      <c r="I4897" s="545" t="s">
        <v>12741</v>
      </c>
      <c r="J4897" s="545" t="s">
        <v>13307</v>
      </c>
      <c r="K4897" s="545" t="s">
        <v>22416</v>
      </c>
      <c r="L4897" s="545"/>
      <c r="M4897" s="548" t="s">
        <v>13758</v>
      </c>
      <c r="N4897" s="545" t="s">
        <v>13413</v>
      </c>
      <c r="O4897" s="545"/>
      <c r="P4897" s="549">
        <v>14488</v>
      </c>
      <c r="Q4897" s="549">
        <v>1</v>
      </c>
      <c r="R4897" s="549">
        <v>37</v>
      </c>
      <c r="S4897" s="548">
        <v>2228</v>
      </c>
      <c r="T4897" s="548"/>
      <c r="U4897" s="99"/>
    </row>
    <row r="4898" spans="1:21" ht="19.5" customHeight="1">
      <c r="A4898" s="545">
        <v>14489</v>
      </c>
      <c r="B4898" s="545" t="s">
        <v>22418</v>
      </c>
      <c r="C4898" s="545" t="s">
        <v>216</v>
      </c>
      <c r="D4898" s="546">
        <v>46052</v>
      </c>
      <c r="E4898" s="171" t="str">
        <f t="shared" si="76"/>
        <v>2026</v>
      </c>
      <c r="F4898" s="547">
        <v>229155</v>
      </c>
      <c r="G4898" s="548">
        <v>0.19</v>
      </c>
      <c r="H4898" s="547">
        <v>192567.23</v>
      </c>
      <c r="I4898" s="545" t="s">
        <v>12741</v>
      </c>
      <c r="J4898" s="545" t="s">
        <v>13307</v>
      </c>
      <c r="K4898" s="545"/>
      <c r="L4898" s="545"/>
      <c r="M4898" s="548" t="s">
        <v>13758</v>
      </c>
      <c r="N4898" s="545" t="s">
        <v>13413</v>
      </c>
      <c r="O4898" s="545"/>
      <c r="P4898" s="549">
        <v>14489</v>
      </c>
      <c r="Q4898" s="549">
        <v>1</v>
      </c>
      <c r="R4898" s="549">
        <v>37</v>
      </c>
      <c r="S4898" s="548">
        <v>2228</v>
      </c>
      <c r="T4898" s="548"/>
      <c r="U4898" s="99"/>
    </row>
    <row r="4899" spans="1:21" ht="19.5" customHeight="1">
      <c r="A4899" s="545">
        <v>14490</v>
      </c>
      <c r="B4899" s="545" t="s">
        <v>22420</v>
      </c>
      <c r="C4899" s="545" t="s">
        <v>216</v>
      </c>
      <c r="D4899" s="546">
        <v>46052</v>
      </c>
      <c r="E4899" s="171" t="str">
        <f t="shared" si="76"/>
        <v>2026</v>
      </c>
      <c r="F4899" s="547">
        <v>311569</v>
      </c>
      <c r="G4899" s="548">
        <v>0.19</v>
      </c>
      <c r="H4899" s="547">
        <v>261822.69</v>
      </c>
      <c r="I4899" s="545" t="s">
        <v>12741</v>
      </c>
      <c r="J4899" s="545" t="s">
        <v>13307</v>
      </c>
      <c r="K4899" s="545" t="s">
        <v>22419</v>
      </c>
      <c r="L4899" s="545"/>
      <c r="M4899" s="548" t="s">
        <v>13758</v>
      </c>
      <c r="N4899" s="545" t="s">
        <v>13413</v>
      </c>
      <c r="O4899" s="545"/>
      <c r="P4899" s="549">
        <v>14490</v>
      </c>
      <c r="Q4899" s="549">
        <v>1</v>
      </c>
      <c r="R4899" s="549">
        <v>37</v>
      </c>
      <c r="S4899" s="548">
        <v>2228</v>
      </c>
      <c r="T4899" s="548"/>
      <c r="U4899" s="99"/>
    </row>
    <row r="4900" spans="1:21" ht="19.5" customHeight="1">
      <c r="A4900" s="545">
        <v>14491</v>
      </c>
      <c r="B4900" s="545" t="s">
        <v>22422</v>
      </c>
      <c r="C4900" s="545" t="s">
        <v>216</v>
      </c>
      <c r="D4900" s="546">
        <v>46052</v>
      </c>
      <c r="E4900" s="171" t="str">
        <f t="shared" si="76"/>
        <v>2026</v>
      </c>
      <c r="F4900" s="547">
        <v>2685510</v>
      </c>
      <c r="G4900" s="548">
        <v>0.19</v>
      </c>
      <c r="H4900" s="547">
        <v>2256731.09</v>
      </c>
      <c r="I4900" s="545" t="s">
        <v>12972</v>
      </c>
      <c r="J4900" s="545" t="s">
        <v>13307</v>
      </c>
      <c r="K4900" s="545" t="s">
        <v>22421</v>
      </c>
      <c r="L4900" s="545"/>
      <c r="M4900" s="548" t="s">
        <v>13758</v>
      </c>
      <c r="N4900" s="545" t="s">
        <v>13413</v>
      </c>
      <c r="O4900" s="545"/>
      <c r="P4900" s="549">
        <v>14491</v>
      </c>
      <c r="Q4900" s="549">
        <v>1</v>
      </c>
      <c r="R4900" s="549">
        <v>43</v>
      </c>
      <c r="S4900" s="548">
        <v>2228</v>
      </c>
      <c r="T4900" s="548"/>
      <c r="U4900" s="99"/>
    </row>
    <row r="4901" spans="1:21" ht="19.5" customHeight="1">
      <c r="A4901" s="545">
        <v>14492</v>
      </c>
      <c r="B4901" s="545" t="s">
        <v>22424</v>
      </c>
      <c r="C4901" s="545" t="s">
        <v>437</v>
      </c>
      <c r="D4901" s="546">
        <v>46052</v>
      </c>
      <c r="E4901" s="171" t="str">
        <f t="shared" si="76"/>
        <v>2026</v>
      </c>
      <c r="F4901" s="547">
        <v>14729721</v>
      </c>
      <c r="G4901" s="548">
        <v>0</v>
      </c>
      <c r="H4901" s="547">
        <v>14729721</v>
      </c>
      <c r="I4901" s="545" t="s">
        <v>12760</v>
      </c>
      <c r="J4901" s="545" t="s">
        <v>13299</v>
      </c>
      <c r="K4901" s="545" t="s">
        <v>22423</v>
      </c>
      <c r="L4901" s="545" t="s">
        <v>13413</v>
      </c>
      <c r="M4901" s="548" t="s">
        <v>13813</v>
      </c>
      <c r="N4901" s="545" t="s">
        <v>13413</v>
      </c>
      <c r="O4901" s="545" t="s">
        <v>13413</v>
      </c>
      <c r="P4901" s="549">
        <v>14492</v>
      </c>
      <c r="Q4901" s="549">
        <v>3</v>
      </c>
      <c r="R4901" s="549">
        <v>161</v>
      </c>
      <c r="S4901" s="548">
        <v>443</v>
      </c>
      <c r="T4901" s="548"/>
      <c r="U4901" s="99"/>
    </row>
    <row r="4902" spans="1:21" ht="19.5" customHeight="1">
      <c r="A4902" s="545">
        <v>14493</v>
      </c>
      <c r="B4902" s="545" t="s">
        <v>22425</v>
      </c>
      <c r="C4902" s="545" t="s">
        <v>437</v>
      </c>
      <c r="D4902" s="546">
        <v>46052</v>
      </c>
      <c r="E4902" s="171" t="str">
        <f t="shared" si="76"/>
        <v>2026</v>
      </c>
      <c r="F4902" s="547">
        <v>13815362</v>
      </c>
      <c r="G4902" s="548">
        <v>0</v>
      </c>
      <c r="H4902" s="547">
        <v>13815362</v>
      </c>
      <c r="I4902" s="545" t="s">
        <v>12760</v>
      </c>
      <c r="J4902" s="545" t="s">
        <v>13299</v>
      </c>
      <c r="K4902" s="545" t="s">
        <v>22423</v>
      </c>
      <c r="L4902" s="545" t="s">
        <v>13413</v>
      </c>
      <c r="M4902" s="548" t="s">
        <v>13813</v>
      </c>
      <c r="N4902" s="545" t="s">
        <v>13413</v>
      </c>
      <c r="O4902" s="545" t="s">
        <v>13413</v>
      </c>
      <c r="P4902" s="549">
        <v>14493</v>
      </c>
      <c r="Q4902" s="549">
        <v>3</v>
      </c>
      <c r="R4902" s="549">
        <v>161</v>
      </c>
      <c r="S4902" s="548">
        <v>443</v>
      </c>
      <c r="T4902" s="548"/>
      <c r="U4902" s="99"/>
    </row>
    <row r="4903" spans="1:21" ht="19.5" customHeight="1">
      <c r="A4903" s="545">
        <v>14494</v>
      </c>
      <c r="B4903" s="545" t="s">
        <v>22426</v>
      </c>
      <c r="C4903" s="545" t="s">
        <v>437</v>
      </c>
      <c r="D4903" s="546">
        <v>46052</v>
      </c>
      <c r="E4903" s="171" t="str">
        <f t="shared" si="76"/>
        <v>2026</v>
      </c>
      <c r="F4903" s="547">
        <v>8115933</v>
      </c>
      <c r="G4903" s="548">
        <v>0</v>
      </c>
      <c r="H4903" s="547">
        <v>8115933</v>
      </c>
      <c r="I4903" s="545" t="s">
        <v>12760</v>
      </c>
      <c r="J4903" s="545" t="s">
        <v>13299</v>
      </c>
      <c r="K4903" s="545" t="s">
        <v>22423</v>
      </c>
      <c r="L4903" s="545" t="s">
        <v>13413</v>
      </c>
      <c r="M4903" s="548" t="s">
        <v>13813</v>
      </c>
      <c r="N4903" s="545" t="s">
        <v>13413</v>
      </c>
      <c r="O4903" s="545" t="s">
        <v>13413</v>
      </c>
      <c r="P4903" s="549">
        <v>14494</v>
      </c>
      <c r="Q4903" s="549">
        <v>3</v>
      </c>
      <c r="R4903" s="549">
        <v>161</v>
      </c>
      <c r="S4903" s="548">
        <v>443</v>
      </c>
      <c r="T4903" s="548"/>
      <c r="U4903" s="99"/>
    </row>
    <row r="4904" spans="1:21" ht="19.5" customHeight="1">
      <c r="A4904" s="545">
        <v>14495</v>
      </c>
      <c r="B4904" s="545" t="s">
        <v>22427</v>
      </c>
      <c r="C4904" s="545" t="s">
        <v>437</v>
      </c>
      <c r="D4904" s="546">
        <v>46052</v>
      </c>
      <c r="E4904" s="171" t="str">
        <f t="shared" si="76"/>
        <v>2026</v>
      </c>
      <c r="F4904" s="547">
        <v>8232306</v>
      </c>
      <c r="G4904" s="548">
        <v>0</v>
      </c>
      <c r="H4904" s="547">
        <v>8232306</v>
      </c>
      <c r="I4904" s="545" t="s">
        <v>12760</v>
      </c>
      <c r="J4904" s="545" t="s">
        <v>13299</v>
      </c>
      <c r="K4904" s="545" t="s">
        <v>22423</v>
      </c>
      <c r="L4904" s="545" t="s">
        <v>13413</v>
      </c>
      <c r="M4904" s="548" t="s">
        <v>13813</v>
      </c>
      <c r="N4904" s="545" t="s">
        <v>13413</v>
      </c>
      <c r="O4904" s="545" t="s">
        <v>13413</v>
      </c>
      <c r="P4904" s="549">
        <v>14495</v>
      </c>
      <c r="Q4904" s="549">
        <v>3</v>
      </c>
      <c r="R4904" s="549">
        <v>161</v>
      </c>
      <c r="S4904" s="548">
        <v>443</v>
      </c>
      <c r="T4904" s="548"/>
      <c r="U4904" s="99"/>
    </row>
    <row r="4905" spans="1:21" ht="19.5" customHeight="1">
      <c r="A4905" s="545">
        <v>14496</v>
      </c>
      <c r="B4905" s="545" t="s">
        <v>22429</v>
      </c>
      <c r="C4905" s="545" t="s">
        <v>437</v>
      </c>
      <c r="D4905" s="546">
        <v>46052</v>
      </c>
      <c r="E4905" s="171" t="str">
        <f t="shared" si="76"/>
        <v>2026</v>
      </c>
      <c r="F4905" s="547">
        <v>7683691</v>
      </c>
      <c r="G4905" s="548">
        <v>0</v>
      </c>
      <c r="H4905" s="547">
        <v>7683691</v>
      </c>
      <c r="I4905" s="545" t="s">
        <v>12760</v>
      </c>
      <c r="J4905" s="545" t="s">
        <v>13299</v>
      </c>
      <c r="K4905" s="545" t="s">
        <v>22428</v>
      </c>
      <c r="L4905" s="545" t="s">
        <v>13413</v>
      </c>
      <c r="M4905" s="548" t="s">
        <v>13813</v>
      </c>
      <c r="N4905" s="545" t="s">
        <v>13413</v>
      </c>
      <c r="O4905" s="545" t="s">
        <v>13413</v>
      </c>
      <c r="P4905" s="549">
        <v>14496</v>
      </c>
      <c r="Q4905" s="549">
        <v>3</v>
      </c>
      <c r="R4905" s="549">
        <v>161</v>
      </c>
      <c r="S4905" s="548">
        <v>443</v>
      </c>
      <c r="T4905" s="548"/>
      <c r="U4905" s="99"/>
    </row>
    <row r="4906" spans="1:21" ht="19.5" customHeight="1">
      <c r="A4906" s="545">
        <v>14497</v>
      </c>
      <c r="B4906" s="545" t="s">
        <v>22430</v>
      </c>
      <c r="C4906" s="545" t="s">
        <v>437</v>
      </c>
      <c r="D4906" s="546">
        <v>46052</v>
      </c>
      <c r="E4906" s="171" t="str">
        <f t="shared" si="76"/>
        <v>2026</v>
      </c>
      <c r="F4906" s="547">
        <v>7251448</v>
      </c>
      <c r="G4906" s="548">
        <v>0</v>
      </c>
      <c r="H4906" s="547">
        <v>7251448</v>
      </c>
      <c r="I4906" s="545" t="s">
        <v>12760</v>
      </c>
      <c r="J4906" s="545" t="s">
        <v>13299</v>
      </c>
      <c r="K4906" s="545" t="s">
        <v>22428</v>
      </c>
      <c r="L4906" s="545" t="s">
        <v>13413</v>
      </c>
      <c r="M4906" s="548" t="s">
        <v>13813</v>
      </c>
      <c r="N4906" s="545" t="s">
        <v>13413</v>
      </c>
      <c r="O4906" s="545" t="s">
        <v>13413</v>
      </c>
      <c r="P4906" s="549">
        <v>14497</v>
      </c>
      <c r="Q4906" s="549">
        <v>3</v>
      </c>
      <c r="R4906" s="549">
        <v>161</v>
      </c>
      <c r="S4906" s="548">
        <v>443</v>
      </c>
      <c r="T4906" s="548"/>
      <c r="U4906" s="99"/>
    </row>
    <row r="4907" spans="1:21" ht="19.5" customHeight="1">
      <c r="A4907" s="545">
        <v>14498</v>
      </c>
      <c r="B4907" s="545" t="s">
        <v>22431</v>
      </c>
      <c r="C4907" s="545" t="s">
        <v>437</v>
      </c>
      <c r="D4907" s="546">
        <v>46052</v>
      </c>
      <c r="E4907" s="171" t="str">
        <f t="shared" si="76"/>
        <v>2026</v>
      </c>
      <c r="F4907" s="547">
        <v>7002077</v>
      </c>
      <c r="G4907" s="548">
        <v>0</v>
      </c>
      <c r="H4907" s="547">
        <v>7002077</v>
      </c>
      <c r="I4907" s="545" t="s">
        <v>12760</v>
      </c>
      <c r="J4907" s="545" t="s">
        <v>13299</v>
      </c>
      <c r="K4907" s="545" t="s">
        <v>22428</v>
      </c>
      <c r="L4907" s="545" t="s">
        <v>13413</v>
      </c>
      <c r="M4907" s="548" t="s">
        <v>13813</v>
      </c>
      <c r="N4907" s="545" t="s">
        <v>13413</v>
      </c>
      <c r="O4907" s="545" t="s">
        <v>13413</v>
      </c>
      <c r="P4907" s="549">
        <v>14498</v>
      </c>
      <c r="Q4907" s="549">
        <v>3</v>
      </c>
      <c r="R4907" s="549">
        <v>161</v>
      </c>
      <c r="S4907" s="548">
        <v>443</v>
      </c>
      <c r="T4907" s="548"/>
      <c r="U4907" s="99"/>
    </row>
    <row r="4908" spans="1:21" ht="19.5" customHeight="1">
      <c r="A4908" s="545">
        <v>14499</v>
      </c>
      <c r="B4908" s="545" t="s">
        <v>22432</v>
      </c>
      <c r="C4908" s="545" t="s">
        <v>437</v>
      </c>
      <c r="D4908" s="546">
        <v>46052</v>
      </c>
      <c r="E4908" s="171" t="str">
        <f t="shared" si="76"/>
        <v>2026</v>
      </c>
      <c r="F4908" s="547">
        <v>6569834</v>
      </c>
      <c r="G4908" s="548">
        <v>0</v>
      </c>
      <c r="H4908" s="547">
        <v>6569834</v>
      </c>
      <c r="I4908" s="545" t="s">
        <v>12760</v>
      </c>
      <c r="J4908" s="545" t="s">
        <v>13299</v>
      </c>
      <c r="K4908" s="545" t="s">
        <v>22423</v>
      </c>
      <c r="L4908" s="545" t="s">
        <v>13413</v>
      </c>
      <c r="M4908" s="548" t="s">
        <v>13813</v>
      </c>
      <c r="N4908" s="545" t="s">
        <v>13413</v>
      </c>
      <c r="O4908" s="545" t="s">
        <v>13413</v>
      </c>
      <c r="P4908" s="549">
        <v>14499</v>
      </c>
      <c r="Q4908" s="549">
        <v>3</v>
      </c>
      <c r="R4908" s="549">
        <v>161</v>
      </c>
      <c r="S4908" s="548">
        <v>443</v>
      </c>
      <c r="T4908" s="548"/>
      <c r="U4908" s="99"/>
    </row>
    <row r="4909" spans="1:21" ht="19.5" customHeight="1">
      <c r="A4909" s="545">
        <v>14502</v>
      </c>
      <c r="B4909" s="545" t="s">
        <v>22434</v>
      </c>
      <c r="C4909" s="545" t="s">
        <v>209</v>
      </c>
      <c r="D4909" s="546"/>
      <c r="E4909" s="171" t="str">
        <f t="shared" si="76"/>
        <v>1900</v>
      </c>
      <c r="F4909" s="547">
        <v>0</v>
      </c>
      <c r="G4909" s="548">
        <v>0</v>
      </c>
      <c r="H4909" s="547">
        <v>0</v>
      </c>
      <c r="I4909" s="545" t="s">
        <v>12999</v>
      </c>
      <c r="J4909" s="545"/>
      <c r="K4909" s="545" t="s">
        <v>22433</v>
      </c>
      <c r="L4909" s="545"/>
      <c r="M4909" s="548" t="s">
        <v>13868</v>
      </c>
      <c r="N4909" s="545" t="s">
        <v>13413</v>
      </c>
      <c r="O4909" s="545"/>
      <c r="P4909" s="549">
        <v>14502</v>
      </c>
      <c r="Q4909" s="549">
        <v>2</v>
      </c>
      <c r="R4909" s="549">
        <v>58</v>
      </c>
      <c r="S4909" s="548"/>
      <c r="T4909" s="548"/>
      <c r="U4909" s="99"/>
    </row>
    <row r="4910" spans="1:21" ht="19.5" customHeight="1">
      <c r="A4910" s="545">
        <v>14503</v>
      </c>
      <c r="B4910" s="545" t="s">
        <v>22436</v>
      </c>
      <c r="C4910" s="545" t="s">
        <v>216</v>
      </c>
      <c r="D4910" s="546"/>
      <c r="E4910" s="171" t="str">
        <f t="shared" si="76"/>
        <v>1900</v>
      </c>
      <c r="F4910" s="547">
        <v>0</v>
      </c>
      <c r="G4910" s="548">
        <v>0</v>
      </c>
      <c r="H4910" s="547">
        <v>0</v>
      </c>
      <c r="I4910" s="545" t="s">
        <v>12676</v>
      </c>
      <c r="J4910" s="545"/>
      <c r="K4910" s="545" t="s">
        <v>22435</v>
      </c>
      <c r="L4910" s="545"/>
      <c r="M4910" s="548" t="s">
        <v>13758</v>
      </c>
      <c r="N4910" s="545" t="s">
        <v>13413</v>
      </c>
      <c r="O4910" s="545"/>
      <c r="P4910" s="549">
        <v>14503</v>
      </c>
      <c r="Q4910" s="549">
        <v>1</v>
      </c>
      <c r="R4910" s="549">
        <v>14</v>
      </c>
      <c r="S4910" s="548"/>
      <c r="T4910" s="548"/>
      <c r="U4910" s="99"/>
    </row>
    <row r="4911" spans="1:21" ht="19.5" customHeight="1">
      <c r="A4911" s="545">
        <v>14504</v>
      </c>
      <c r="B4911" s="545" t="s">
        <v>22437</v>
      </c>
      <c r="C4911" s="545" t="s">
        <v>216</v>
      </c>
      <c r="D4911" s="546"/>
      <c r="E4911" s="171" t="str">
        <f t="shared" si="76"/>
        <v>1900</v>
      </c>
      <c r="F4911" s="547">
        <v>0</v>
      </c>
      <c r="G4911" s="548">
        <v>0</v>
      </c>
      <c r="H4911" s="547">
        <v>0</v>
      </c>
      <c r="I4911" s="545" t="s">
        <v>12676</v>
      </c>
      <c r="J4911" s="545"/>
      <c r="K4911" s="545" t="s">
        <v>22437</v>
      </c>
      <c r="L4911" s="545"/>
      <c r="M4911" s="548" t="s">
        <v>13758</v>
      </c>
      <c r="N4911" s="545" t="s">
        <v>13413</v>
      </c>
      <c r="O4911" s="545"/>
      <c r="P4911" s="549">
        <v>14504</v>
      </c>
      <c r="Q4911" s="549">
        <v>1</v>
      </c>
      <c r="R4911" s="549">
        <v>14</v>
      </c>
      <c r="S4911" s="548"/>
      <c r="T4911" s="548"/>
      <c r="U4911" s="99"/>
    </row>
    <row r="4912" spans="1:21" ht="19.5" customHeight="1">
      <c r="A4912" s="545">
        <v>14505</v>
      </c>
      <c r="B4912" s="545" t="s">
        <v>22439</v>
      </c>
      <c r="C4912" s="545" t="s">
        <v>216</v>
      </c>
      <c r="D4912" s="546"/>
      <c r="E4912" s="171" t="str">
        <f t="shared" si="76"/>
        <v>1900</v>
      </c>
      <c r="F4912" s="547">
        <v>0</v>
      </c>
      <c r="G4912" s="548">
        <v>0</v>
      </c>
      <c r="H4912" s="547">
        <v>0</v>
      </c>
      <c r="I4912" s="545" t="s">
        <v>12676</v>
      </c>
      <c r="J4912" s="545"/>
      <c r="K4912" s="545" t="s">
        <v>22438</v>
      </c>
      <c r="L4912" s="545"/>
      <c r="M4912" s="548" t="s">
        <v>13758</v>
      </c>
      <c r="N4912" s="545" t="s">
        <v>13413</v>
      </c>
      <c r="O4912" s="545"/>
      <c r="P4912" s="549">
        <v>14505</v>
      </c>
      <c r="Q4912" s="549">
        <v>1</v>
      </c>
      <c r="R4912" s="549">
        <v>14</v>
      </c>
      <c r="S4912" s="548"/>
      <c r="T4912" s="548"/>
      <c r="U4912" s="99"/>
    </row>
    <row r="4913" spans="1:21" ht="19.5" customHeight="1">
      <c r="A4913" s="545">
        <v>14506</v>
      </c>
      <c r="B4913" s="545" t="s">
        <v>22441</v>
      </c>
      <c r="C4913" s="545" t="s">
        <v>216</v>
      </c>
      <c r="D4913" s="546"/>
      <c r="E4913" s="171" t="str">
        <f t="shared" si="76"/>
        <v>1900</v>
      </c>
      <c r="F4913" s="547">
        <v>0</v>
      </c>
      <c r="G4913" s="548">
        <v>0</v>
      </c>
      <c r="H4913" s="547">
        <v>0</v>
      </c>
      <c r="I4913" s="545" t="s">
        <v>12676</v>
      </c>
      <c r="J4913" s="545"/>
      <c r="K4913" s="545" t="s">
        <v>22440</v>
      </c>
      <c r="L4913" s="545"/>
      <c r="M4913" s="548" t="s">
        <v>13758</v>
      </c>
      <c r="N4913" s="545" t="s">
        <v>13413</v>
      </c>
      <c r="O4913" s="545"/>
      <c r="P4913" s="549">
        <v>14506</v>
      </c>
      <c r="Q4913" s="549">
        <v>1</v>
      </c>
      <c r="R4913" s="549">
        <v>14</v>
      </c>
      <c r="S4913" s="548"/>
      <c r="T4913" s="548"/>
      <c r="U4913" s="99"/>
    </row>
    <row r="4914" spans="1:21" ht="19.5" customHeight="1">
      <c r="A4914" s="545">
        <v>14507</v>
      </c>
      <c r="B4914" s="545" t="s">
        <v>22443</v>
      </c>
      <c r="C4914" s="545" t="s">
        <v>216</v>
      </c>
      <c r="D4914" s="546"/>
      <c r="E4914" s="171" t="str">
        <f t="shared" si="76"/>
        <v>1900</v>
      </c>
      <c r="F4914" s="547">
        <v>0</v>
      </c>
      <c r="G4914" s="548">
        <v>0</v>
      </c>
      <c r="H4914" s="547">
        <v>0</v>
      </c>
      <c r="I4914" s="545" t="s">
        <v>12980</v>
      </c>
      <c r="J4914" s="545"/>
      <c r="K4914" s="545" t="s">
        <v>22442</v>
      </c>
      <c r="L4914" s="545"/>
      <c r="M4914" s="548" t="s">
        <v>13758</v>
      </c>
      <c r="N4914" s="545" t="s">
        <v>13413</v>
      </c>
      <c r="O4914" s="545"/>
      <c r="P4914" s="549">
        <v>14507</v>
      </c>
      <c r="Q4914" s="549">
        <v>1</v>
      </c>
      <c r="R4914" s="549">
        <v>54</v>
      </c>
      <c r="S4914" s="548"/>
      <c r="T4914" s="548"/>
      <c r="U4914" s="99"/>
    </row>
    <row r="4915" spans="1:21" ht="19.5" customHeight="1">
      <c r="A4915" s="545">
        <v>14508</v>
      </c>
      <c r="B4915" s="545" t="s">
        <v>22445</v>
      </c>
      <c r="C4915" s="545" t="s">
        <v>216</v>
      </c>
      <c r="D4915" s="546"/>
      <c r="E4915" s="171" t="str">
        <f t="shared" si="76"/>
        <v>1900</v>
      </c>
      <c r="F4915" s="547">
        <v>0</v>
      </c>
      <c r="G4915" s="548">
        <v>0</v>
      </c>
      <c r="H4915" s="547">
        <v>0</v>
      </c>
      <c r="I4915" s="545" t="s">
        <v>12980</v>
      </c>
      <c r="J4915" s="545"/>
      <c r="K4915" s="545" t="s">
        <v>22444</v>
      </c>
      <c r="L4915" s="545"/>
      <c r="M4915" s="548" t="s">
        <v>13758</v>
      </c>
      <c r="N4915" s="545" t="s">
        <v>13413</v>
      </c>
      <c r="O4915" s="545"/>
      <c r="P4915" s="549">
        <v>14508</v>
      </c>
      <c r="Q4915" s="549">
        <v>1</v>
      </c>
      <c r="R4915" s="549">
        <v>54</v>
      </c>
      <c r="S4915" s="548"/>
      <c r="T4915" s="548"/>
      <c r="U4915" s="99"/>
    </row>
    <row r="4916" spans="1:21" ht="19.5" customHeight="1">
      <c r="A4916" s="545">
        <v>14509</v>
      </c>
      <c r="B4916" s="545" t="s">
        <v>22447</v>
      </c>
      <c r="C4916" s="545" t="s">
        <v>216</v>
      </c>
      <c r="D4916" s="546"/>
      <c r="E4916" s="171" t="str">
        <f t="shared" si="76"/>
        <v>1900</v>
      </c>
      <c r="F4916" s="547">
        <v>0</v>
      </c>
      <c r="G4916" s="548">
        <v>0</v>
      </c>
      <c r="H4916" s="547">
        <v>0</v>
      </c>
      <c r="I4916" s="545" t="s">
        <v>12980</v>
      </c>
      <c r="J4916" s="545"/>
      <c r="K4916" s="545" t="s">
        <v>22446</v>
      </c>
      <c r="L4916" s="545"/>
      <c r="M4916" s="548" t="s">
        <v>13758</v>
      </c>
      <c r="N4916" s="545" t="s">
        <v>13413</v>
      </c>
      <c r="O4916" s="545"/>
      <c r="P4916" s="549">
        <v>14509</v>
      </c>
      <c r="Q4916" s="549">
        <v>1</v>
      </c>
      <c r="R4916" s="549">
        <v>54</v>
      </c>
      <c r="S4916" s="548"/>
      <c r="T4916" s="548"/>
      <c r="U4916" s="99"/>
    </row>
    <row r="4917" spans="1:21" ht="19.5" customHeight="1">
      <c r="A4917" s="545">
        <v>14510</v>
      </c>
      <c r="B4917" s="545" t="s">
        <v>22449</v>
      </c>
      <c r="C4917" s="545" t="s">
        <v>216</v>
      </c>
      <c r="D4917" s="546"/>
      <c r="E4917" s="171" t="str">
        <f t="shared" si="76"/>
        <v>1900</v>
      </c>
      <c r="F4917" s="547">
        <v>0</v>
      </c>
      <c r="G4917" s="548">
        <v>0</v>
      </c>
      <c r="H4917" s="547">
        <v>0</v>
      </c>
      <c r="I4917" s="545" t="s">
        <v>12980</v>
      </c>
      <c r="J4917" s="545"/>
      <c r="K4917" s="545" t="s">
        <v>22448</v>
      </c>
      <c r="L4917" s="545"/>
      <c r="M4917" s="548" t="s">
        <v>13758</v>
      </c>
      <c r="N4917" s="545" t="s">
        <v>13413</v>
      </c>
      <c r="O4917" s="545"/>
      <c r="P4917" s="549">
        <v>14510</v>
      </c>
      <c r="Q4917" s="549">
        <v>1</v>
      </c>
      <c r="R4917" s="549">
        <v>54</v>
      </c>
      <c r="S4917" s="548"/>
      <c r="T4917" s="548"/>
      <c r="U4917" s="99"/>
    </row>
    <row r="4918" spans="1:21" ht="19.5" customHeight="1">
      <c r="A4918" s="545">
        <v>14511</v>
      </c>
      <c r="B4918" s="545" t="s">
        <v>22451</v>
      </c>
      <c r="C4918" s="545" t="s">
        <v>216</v>
      </c>
      <c r="D4918" s="546"/>
      <c r="E4918" s="171" t="str">
        <f t="shared" si="76"/>
        <v>1900</v>
      </c>
      <c r="F4918" s="547">
        <v>0</v>
      </c>
      <c r="G4918" s="548">
        <v>0</v>
      </c>
      <c r="H4918" s="547">
        <v>0</v>
      </c>
      <c r="I4918" s="545" t="s">
        <v>12980</v>
      </c>
      <c r="J4918" s="545"/>
      <c r="K4918" s="545" t="s">
        <v>22450</v>
      </c>
      <c r="L4918" s="545"/>
      <c r="M4918" s="548" t="s">
        <v>13758</v>
      </c>
      <c r="N4918" s="545" t="s">
        <v>13413</v>
      </c>
      <c r="O4918" s="545"/>
      <c r="P4918" s="549">
        <v>14511</v>
      </c>
      <c r="Q4918" s="549">
        <v>1</v>
      </c>
      <c r="R4918" s="549">
        <v>54</v>
      </c>
      <c r="S4918" s="548"/>
      <c r="T4918" s="548"/>
      <c r="U4918" s="99"/>
    </row>
    <row r="4919" spans="1:21" ht="19.5" customHeight="1">
      <c r="A4919" s="545">
        <v>14512</v>
      </c>
      <c r="B4919" s="545" t="s">
        <v>22453</v>
      </c>
      <c r="C4919" s="545" t="s">
        <v>216</v>
      </c>
      <c r="D4919" s="546"/>
      <c r="E4919" s="171" t="str">
        <f t="shared" si="76"/>
        <v>1900</v>
      </c>
      <c r="F4919" s="547">
        <v>0</v>
      </c>
      <c r="G4919" s="548">
        <v>0</v>
      </c>
      <c r="H4919" s="547">
        <v>0</v>
      </c>
      <c r="I4919" s="545" t="s">
        <v>12980</v>
      </c>
      <c r="J4919" s="545"/>
      <c r="K4919" s="545" t="s">
        <v>22452</v>
      </c>
      <c r="L4919" s="545"/>
      <c r="M4919" s="548" t="s">
        <v>13758</v>
      </c>
      <c r="N4919" s="545" t="s">
        <v>13413</v>
      </c>
      <c r="O4919" s="545"/>
      <c r="P4919" s="549">
        <v>14512</v>
      </c>
      <c r="Q4919" s="549">
        <v>1</v>
      </c>
      <c r="R4919" s="549">
        <v>54</v>
      </c>
      <c r="S4919" s="548"/>
      <c r="T4919" s="548"/>
      <c r="U4919" s="99"/>
    </row>
    <row r="4920" spans="1:21" ht="19.5" customHeight="1">
      <c r="A4920" s="545">
        <v>14513</v>
      </c>
      <c r="B4920" s="545" t="s">
        <v>22454</v>
      </c>
      <c r="C4920" s="545" t="s">
        <v>216</v>
      </c>
      <c r="D4920" s="546"/>
      <c r="E4920" s="171" t="str">
        <f t="shared" si="76"/>
        <v>1900</v>
      </c>
      <c r="F4920" s="547">
        <v>0</v>
      </c>
      <c r="G4920" s="548">
        <v>0</v>
      </c>
      <c r="H4920" s="547">
        <v>0</v>
      </c>
      <c r="I4920" s="545" t="s">
        <v>12980</v>
      </c>
      <c r="J4920" s="545"/>
      <c r="K4920" s="545" t="s">
        <v>22448</v>
      </c>
      <c r="L4920" s="545"/>
      <c r="M4920" s="548" t="s">
        <v>13758</v>
      </c>
      <c r="N4920" s="545" t="s">
        <v>13413</v>
      </c>
      <c r="O4920" s="545"/>
      <c r="P4920" s="549">
        <v>14513</v>
      </c>
      <c r="Q4920" s="549">
        <v>1</v>
      </c>
      <c r="R4920" s="549">
        <v>54</v>
      </c>
      <c r="S4920" s="548"/>
      <c r="T4920" s="548"/>
      <c r="U4920" s="99"/>
    </row>
    <row r="4921" spans="1:21" ht="19.5" customHeight="1">
      <c r="A4921" s="545">
        <v>14514</v>
      </c>
      <c r="B4921" s="545" t="s">
        <v>22456</v>
      </c>
      <c r="C4921" s="545" t="s">
        <v>216</v>
      </c>
      <c r="D4921" s="546"/>
      <c r="E4921" s="171" t="str">
        <f t="shared" si="76"/>
        <v>1900</v>
      </c>
      <c r="F4921" s="547">
        <v>0</v>
      </c>
      <c r="G4921" s="548">
        <v>0</v>
      </c>
      <c r="H4921" s="547">
        <v>0</v>
      </c>
      <c r="I4921" s="545" t="s">
        <v>12980</v>
      </c>
      <c r="J4921" s="545"/>
      <c r="K4921" s="545" t="s">
        <v>22455</v>
      </c>
      <c r="L4921" s="545"/>
      <c r="M4921" s="548" t="s">
        <v>13758</v>
      </c>
      <c r="N4921" s="545" t="s">
        <v>13413</v>
      </c>
      <c r="O4921" s="545"/>
      <c r="P4921" s="549">
        <v>14514</v>
      </c>
      <c r="Q4921" s="549">
        <v>1</v>
      </c>
      <c r="R4921" s="549">
        <v>54</v>
      </c>
      <c r="S4921" s="548"/>
      <c r="T4921" s="548"/>
      <c r="U4921" s="99"/>
    </row>
    <row r="4922" spans="1:21" ht="19.5" customHeight="1">
      <c r="A4922" s="545">
        <v>14515</v>
      </c>
      <c r="B4922" s="545" t="s">
        <v>22458</v>
      </c>
      <c r="C4922" s="545" t="s">
        <v>216</v>
      </c>
      <c r="D4922" s="546"/>
      <c r="E4922" s="171" t="str">
        <f t="shared" si="76"/>
        <v>1900</v>
      </c>
      <c r="F4922" s="547">
        <v>0</v>
      </c>
      <c r="G4922" s="548">
        <v>0</v>
      </c>
      <c r="H4922" s="547">
        <v>0</v>
      </c>
      <c r="I4922" s="545" t="s">
        <v>12980</v>
      </c>
      <c r="J4922" s="545"/>
      <c r="K4922" s="545" t="s">
        <v>22457</v>
      </c>
      <c r="L4922" s="545"/>
      <c r="M4922" s="548" t="s">
        <v>13758</v>
      </c>
      <c r="N4922" s="545" t="s">
        <v>13413</v>
      </c>
      <c r="O4922" s="545"/>
      <c r="P4922" s="549">
        <v>14515</v>
      </c>
      <c r="Q4922" s="549">
        <v>1</v>
      </c>
      <c r="R4922" s="549">
        <v>54</v>
      </c>
      <c r="S4922" s="548"/>
      <c r="T4922" s="548"/>
      <c r="U4922" s="99"/>
    </row>
    <row r="4923" spans="1:21" ht="19.5" customHeight="1">
      <c r="A4923" s="545">
        <v>14516</v>
      </c>
      <c r="B4923" s="545" t="s">
        <v>22460</v>
      </c>
      <c r="C4923" s="545" t="s">
        <v>216</v>
      </c>
      <c r="D4923" s="546"/>
      <c r="E4923" s="171" t="str">
        <f t="shared" si="76"/>
        <v>1900</v>
      </c>
      <c r="F4923" s="547">
        <v>0</v>
      </c>
      <c r="G4923" s="548">
        <v>0</v>
      </c>
      <c r="H4923" s="547">
        <v>0</v>
      </c>
      <c r="I4923" s="545" t="s">
        <v>12980</v>
      </c>
      <c r="J4923" s="545"/>
      <c r="K4923" s="545" t="s">
        <v>22459</v>
      </c>
      <c r="L4923" s="545"/>
      <c r="M4923" s="548" t="s">
        <v>13758</v>
      </c>
      <c r="N4923" s="545" t="s">
        <v>13413</v>
      </c>
      <c r="O4923" s="545"/>
      <c r="P4923" s="549">
        <v>14516</v>
      </c>
      <c r="Q4923" s="549">
        <v>1</v>
      </c>
      <c r="R4923" s="549">
        <v>54</v>
      </c>
      <c r="S4923" s="548"/>
      <c r="T4923" s="548"/>
      <c r="U4923" s="99"/>
    </row>
    <row r="4924" spans="1:21" ht="19.5" customHeight="1">
      <c r="A4924" s="545">
        <v>14517</v>
      </c>
      <c r="B4924" s="545" t="s">
        <v>22462</v>
      </c>
      <c r="C4924" s="545" t="s">
        <v>216</v>
      </c>
      <c r="D4924" s="546"/>
      <c r="E4924" s="171" t="str">
        <f t="shared" si="76"/>
        <v>1900</v>
      </c>
      <c r="F4924" s="547">
        <v>0</v>
      </c>
      <c r="G4924" s="548">
        <v>0</v>
      </c>
      <c r="H4924" s="547">
        <v>0</v>
      </c>
      <c r="I4924" s="545" t="s">
        <v>12762</v>
      </c>
      <c r="J4924" s="545"/>
      <c r="K4924" s="545" t="s">
        <v>22461</v>
      </c>
      <c r="L4924" s="545"/>
      <c r="M4924" s="548" t="s">
        <v>13758</v>
      </c>
      <c r="N4924" s="545" t="s">
        <v>13413</v>
      </c>
      <c r="O4924" s="545"/>
      <c r="P4924" s="549">
        <v>14517</v>
      </c>
      <c r="Q4924" s="549">
        <v>1</v>
      </c>
      <c r="R4924" s="549">
        <v>8</v>
      </c>
      <c r="S4924" s="548"/>
      <c r="T4924" s="548"/>
      <c r="U4924" s="99"/>
    </row>
    <row r="4925" spans="1:21" ht="19.5" customHeight="1">
      <c r="A4925" s="545">
        <v>14518</v>
      </c>
      <c r="B4925" s="545" t="s">
        <v>22464</v>
      </c>
      <c r="C4925" s="545" t="s">
        <v>216</v>
      </c>
      <c r="D4925" s="546"/>
      <c r="E4925" s="171" t="str">
        <f t="shared" si="76"/>
        <v>1900</v>
      </c>
      <c r="F4925" s="547">
        <v>0</v>
      </c>
      <c r="G4925" s="548">
        <v>0</v>
      </c>
      <c r="H4925" s="547">
        <v>0</v>
      </c>
      <c r="I4925" s="545" t="s">
        <v>12688</v>
      </c>
      <c r="J4925" s="545"/>
      <c r="K4925" s="545" t="s">
        <v>22463</v>
      </c>
      <c r="L4925" s="545"/>
      <c r="M4925" s="548" t="s">
        <v>13758</v>
      </c>
      <c r="N4925" s="545" t="s">
        <v>13413</v>
      </c>
      <c r="O4925" s="545"/>
      <c r="P4925" s="549">
        <v>14518</v>
      </c>
      <c r="Q4925" s="549">
        <v>1</v>
      </c>
      <c r="R4925" s="549">
        <v>92</v>
      </c>
      <c r="S4925" s="548"/>
      <c r="T4925" s="548"/>
      <c r="U4925" s="99"/>
    </row>
    <row r="4926" spans="1:21" ht="19.5" customHeight="1">
      <c r="A4926" s="545">
        <v>14519</v>
      </c>
      <c r="B4926" s="545" t="s">
        <v>22466</v>
      </c>
      <c r="C4926" s="545" t="s">
        <v>221</v>
      </c>
      <c r="D4926" s="546"/>
      <c r="E4926" s="171" t="str">
        <f t="shared" si="76"/>
        <v>1900</v>
      </c>
      <c r="F4926" s="547">
        <v>0</v>
      </c>
      <c r="G4926" s="548">
        <v>0</v>
      </c>
      <c r="H4926" s="547">
        <v>0</v>
      </c>
      <c r="I4926" s="545" t="s">
        <v>12806</v>
      </c>
      <c r="J4926" s="545"/>
      <c r="K4926" s="545" t="s">
        <v>22465</v>
      </c>
      <c r="L4926" s="545"/>
      <c r="M4926" s="548" t="s">
        <v>13758</v>
      </c>
      <c r="N4926" s="545" t="s">
        <v>13413</v>
      </c>
      <c r="O4926" s="545"/>
      <c r="P4926" s="549">
        <v>14519</v>
      </c>
      <c r="Q4926" s="549">
        <v>1</v>
      </c>
      <c r="R4926" s="549">
        <v>38</v>
      </c>
      <c r="S4926" s="548"/>
      <c r="T4926" s="548"/>
      <c r="U4926" s="99"/>
    </row>
    <row r="4927" spans="1:21" ht="19.5" customHeight="1">
      <c r="A4927" s="545">
        <v>14520</v>
      </c>
      <c r="B4927" s="545" t="s">
        <v>22468</v>
      </c>
      <c r="C4927" s="545" t="s">
        <v>216</v>
      </c>
      <c r="D4927" s="546"/>
      <c r="E4927" s="171" t="str">
        <f t="shared" si="76"/>
        <v>1900</v>
      </c>
      <c r="F4927" s="547">
        <v>0</v>
      </c>
      <c r="G4927" s="548">
        <v>0</v>
      </c>
      <c r="H4927" s="547">
        <v>0</v>
      </c>
      <c r="I4927" s="545" t="s">
        <v>12685</v>
      </c>
      <c r="J4927" s="545"/>
      <c r="K4927" s="545" t="s">
        <v>22467</v>
      </c>
      <c r="L4927" s="545"/>
      <c r="M4927" s="548" t="s">
        <v>13758</v>
      </c>
      <c r="N4927" s="545" t="s">
        <v>13413</v>
      </c>
      <c r="O4927" s="545"/>
      <c r="P4927" s="549">
        <v>14520</v>
      </c>
      <c r="Q4927" s="549">
        <v>1</v>
      </c>
      <c r="R4927" s="549">
        <v>11</v>
      </c>
      <c r="S4927" s="548"/>
      <c r="T4927" s="548"/>
      <c r="U4927" s="99"/>
    </row>
    <row r="4928" spans="1:21" ht="19.5" customHeight="1">
      <c r="A4928" s="545">
        <v>14521</v>
      </c>
      <c r="B4928" s="545" t="s">
        <v>22470</v>
      </c>
      <c r="C4928" s="545" t="s">
        <v>216</v>
      </c>
      <c r="D4928" s="546"/>
      <c r="E4928" s="171" t="str">
        <f t="shared" si="76"/>
        <v>1900</v>
      </c>
      <c r="F4928" s="547">
        <v>0</v>
      </c>
      <c r="G4928" s="548">
        <v>0</v>
      </c>
      <c r="H4928" s="547">
        <v>0</v>
      </c>
      <c r="I4928" s="545" t="s">
        <v>12685</v>
      </c>
      <c r="J4928" s="545"/>
      <c r="K4928" s="545" t="s">
        <v>22469</v>
      </c>
      <c r="L4928" s="545"/>
      <c r="M4928" s="548" t="s">
        <v>13758</v>
      </c>
      <c r="N4928" s="545" t="s">
        <v>13413</v>
      </c>
      <c r="O4928" s="545"/>
      <c r="P4928" s="549">
        <v>14521</v>
      </c>
      <c r="Q4928" s="549">
        <v>1</v>
      </c>
      <c r="R4928" s="549">
        <v>11</v>
      </c>
      <c r="S4928" s="548"/>
      <c r="T4928" s="548"/>
      <c r="U4928" s="99"/>
    </row>
    <row r="4929" spans="1:21" ht="19.5" customHeight="1">
      <c r="A4929" s="545">
        <v>14522</v>
      </c>
      <c r="B4929" s="545" t="s">
        <v>22472</v>
      </c>
      <c r="C4929" s="545" t="s">
        <v>216</v>
      </c>
      <c r="D4929" s="546"/>
      <c r="E4929" s="171" t="str">
        <f t="shared" si="76"/>
        <v>1900</v>
      </c>
      <c r="F4929" s="547">
        <v>0</v>
      </c>
      <c r="G4929" s="548">
        <v>0</v>
      </c>
      <c r="H4929" s="547">
        <v>0</v>
      </c>
      <c r="I4929" s="545" t="s">
        <v>12685</v>
      </c>
      <c r="J4929" s="545"/>
      <c r="K4929" s="545" t="s">
        <v>22471</v>
      </c>
      <c r="L4929" s="545"/>
      <c r="M4929" s="548" t="s">
        <v>13758</v>
      </c>
      <c r="N4929" s="545" t="s">
        <v>13413</v>
      </c>
      <c r="O4929" s="545"/>
      <c r="P4929" s="549">
        <v>14522</v>
      </c>
      <c r="Q4929" s="549">
        <v>1</v>
      </c>
      <c r="R4929" s="549">
        <v>11</v>
      </c>
      <c r="S4929" s="548"/>
      <c r="T4929" s="548"/>
      <c r="U4929" s="99"/>
    </row>
    <row r="4930" spans="1:21" ht="19.5" customHeight="1">
      <c r="A4930" s="545">
        <v>14523</v>
      </c>
      <c r="B4930" s="545" t="s">
        <v>22474</v>
      </c>
      <c r="C4930" s="545" t="s">
        <v>216</v>
      </c>
      <c r="D4930" s="546"/>
      <c r="E4930" s="171" t="str">
        <f t="shared" si="76"/>
        <v>1900</v>
      </c>
      <c r="F4930" s="547">
        <v>0</v>
      </c>
      <c r="G4930" s="548">
        <v>0</v>
      </c>
      <c r="H4930" s="547">
        <v>0</v>
      </c>
      <c r="I4930" s="545" t="s">
        <v>12685</v>
      </c>
      <c r="J4930" s="545"/>
      <c r="K4930" s="545" t="s">
        <v>22473</v>
      </c>
      <c r="L4930" s="545"/>
      <c r="M4930" s="548" t="s">
        <v>13758</v>
      </c>
      <c r="N4930" s="545" t="s">
        <v>13413</v>
      </c>
      <c r="O4930" s="545"/>
      <c r="P4930" s="549">
        <v>14523</v>
      </c>
      <c r="Q4930" s="549">
        <v>1</v>
      </c>
      <c r="R4930" s="549">
        <v>11</v>
      </c>
      <c r="S4930" s="548"/>
      <c r="T4930" s="548"/>
      <c r="U4930" s="99"/>
    </row>
    <row r="4931" spans="1:21" ht="19.5" customHeight="1">
      <c r="A4931" s="545">
        <v>14524</v>
      </c>
      <c r="B4931" s="545" t="s">
        <v>22476</v>
      </c>
      <c r="C4931" s="545" t="s">
        <v>216</v>
      </c>
      <c r="D4931" s="546"/>
      <c r="E4931" s="171" t="str">
        <f t="shared" si="76"/>
        <v>1900</v>
      </c>
      <c r="F4931" s="547">
        <v>0</v>
      </c>
      <c r="G4931" s="548">
        <v>0</v>
      </c>
      <c r="H4931" s="547">
        <v>0</v>
      </c>
      <c r="I4931" s="545" t="s">
        <v>12685</v>
      </c>
      <c r="J4931" s="545"/>
      <c r="K4931" s="545" t="s">
        <v>22475</v>
      </c>
      <c r="L4931" s="545"/>
      <c r="M4931" s="548" t="s">
        <v>13758</v>
      </c>
      <c r="N4931" s="545" t="s">
        <v>13413</v>
      </c>
      <c r="O4931" s="545"/>
      <c r="P4931" s="549">
        <v>14524</v>
      </c>
      <c r="Q4931" s="549">
        <v>1</v>
      </c>
      <c r="R4931" s="549">
        <v>11</v>
      </c>
      <c r="S4931" s="548"/>
      <c r="T4931" s="548"/>
      <c r="U4931" s="99"/>
    </row>
    <row r="4932" spans="1:21" ht="19.5" customHeight="1">
      <c r="A4932" s="545">
        <v>14525</v>
      </c>
      <c r="B4932" s="545" t="s">
        <v>22478</v>
      </c>
      <c r="C4932" s="545" t="s">
        <v>216</v>
      </c>
      <c r="D4932" s="546"/>
      <c r="E4932" s="171" t="str">
        <f t="shared" ref="E4932:E4995" si="77">TEXT(D4932,"YYYY")</f>
        <v>1900</v>
      </c>
      <c r="F4932" s="547">
        <v>0</v>
      </c>
      <c r="G4932" s="548">
        <v>0</v>
      </c>
      <c r="H4932" s="547">
        <v>0</v>
      </c>
      <c r="I4932" s="545" t="s">
        <v>12685</v>
      </c>
      <c r="J4932" s="545"/>
      <c r="K4932" s="545" t="s">
        <v>22477</v>
      </c>
      <c r="L4932" s="545"/>
      <c r="M4932" s="548" t="s">
        <v>13758</v>
      </c>
      <c r="N4932" s="545" t="s">
        <v>13413</v>
      </c>
      <c r="O4932" s="545"/>
      <c r="P4932" s="549">
        <v>14525</v>
      </c>
      <c r="Q4932" s="549">
        <v>1</v>
      </c>
      <c r="R4932" s="549">
        <v>11</v>
      </c>
      <c r="S4932" s="548"/>
      <c r="T4932" s="548"/>
      <c r="U4932" s="99"/>
    </row>
    <row r="4933" spans="1:21" ht="19.5" customHeight="1">
      <c r="A4933" s="545">
        <v>14526</v>
      </c>
      <c r="B4933" s="545" t="s">
        <v>22480</v>
      </c>
      <c r="C4933" s="545" t="s">
        <v>216</v>
      </c>
      <c r="D4933" s="546"/>
      <c r="E4933" s="171" t="str">
        <f t="shared" si="77"/>
        <v>1900</v>
      </c>
      <c r="F4933" s="547">
        <v>0</v>
      </c>
      <c r="G4933" s="548">
        <v>0</v>
      </c>
      <c r="H4933" s="547">
        <v>0</v>
      </c>
      <c r="I4933" s="545" t="s">
        <v>12647</v>
      </c>
      <c r="J4933" s="545"/>
      <c r="K4933" s="545" t="s">
        <v>22479</v>
      </c>
      <c r="L4933" s="545"/>
      <c r="M4933" s="548" t="s">
        <v>13758</v>
      </c>
      <c r="N4933" s="545" t="s">
        <v>13413</v>
      </c>
      <c r="O4933" s="545"/>
      <c r="P4933" s="549">
        <v>14526</v>
      </c>
      <c r="Q4933" s="549">
        <v>1</v>
      </c>
      <c r="R4933" s="549">
        <v>26</v>
      </c>
      <c r="S4933" s="548"/>
      <c r="T4933" s="548"/>
      <c r="U4933" s="99"/>
    </row>
    <row r="4934" spans="1:21" ht="19.5" customHeight="1">
      <c r="A4934" s="545">
        <v>14527</v>
      </c>
      <c r="B4934" s="545" t="s">
        <v>22482</v>
      </c>
      <c r="C4934" s="545" t="s">
        <v>216</v>
      </c>
      <c r="D4934" s="546"/>
      <c r="E4934" s="171" t="str">
        <f t="shared" si="77"/>
        <v>1900</v>
      </c>
      <c r="F4934" s="547">
        <v>0</v>
      </c>
      <c r="G4934" s="548">
        <v>0</v>
      </c>
      <c r="H4934" s="547">
        <v>0</v>
      </c>
      <c r="I4934" s="545" t="s">
        <v>12762</v>
      </c>
      <c r="J4934" s="545"/>
      <c r="K4934" s="545" t="s">
        <v>22481</v>
      </c>
      <c r="L4934" s="545"/>
      <c r="M4934" s="548" t="s">
        <v>13758</v>
      </c>
      <c r="N4934" s="545" t="s">
        <v>13413</v>
      </c>
      <c r="O4934" s="545"/>
      <c r="P4934" s="549">
        <v>14527</v>
      </c>
      <c r="Q4934" s="549">
        <v>1</v>
      </c>
      <c r="R4934" s="549">
        <v>8</v>
      </c>
      <c r="S4934" s="548"/>
      <c r="T4934" s="548"/>
      <c r="U4934" s="99"/>
    </row>
    <row r="4935" spans="1:21" ht="19.5" customHeight="1">
      <c r="A4935" s="545">
        <v>14528</v>
      </c>
      <c r="B4935" s="545" t="s">
        <v>22484</v>
      </c>
      <c r="C4935" s="545" t="s">
        <v>216</v>
      </c>
      <c r="D4935" s="546"/>
      <c r="E4935" s="171" t="str">
        <f t="shared" si="77"/>
        <v>1900</v>
      </c>
      <c r="F4935" s="547">
        <v>0</v>
      </c>
      <c r="G4935" s="548">
        <v>0</v>
      </c>
      <c r="H4935" s="547">
        <v>0</v>
      </c>
      <c r="I4935" s="545" t="s">
        <v>12685</v>
      </c>
      <c r="J4935" s="545"/>
      <c r="K4935" s="545" t="s">
        <v>22483</v>
      </c>
      <c r="L4935" s="545"/>
      <c r="M4935" s="548" t="s">
        <v>13758</v>
      </c>
      <c r="N4935" s="545" t="s">
        <v>13413</v>
      </c>
      <c r="O4935" s="545"/>
      <c r="P4935" s="549">
        <v>14528</v>
      </c>
      <c r="Q4935" s="549">
        <v>1</v>
      </c>
      <c r="R4935" s="549">
        <v>11</v>
      </c>
      <c r="S4935" s="548"/>
      <c r="T4935" s="548"/>
      <c r="U4935" s="99"/>
    </row>
    <row r="4936" spans="1:21" ht="19.5" customHeight="1">
      <c r="A4936" s="545">
        <v>14529</v>
      </c>
      <c r="B4936" s="545" t="s">
        <v>22486</v>
      </c>
      <c r="C4936" s="545" t="s">
        <v>209</v>
      </c>
      <c r="D4936" s="546"/>
      <c r="E4936" s="171" t="str">
        <f t="shared" si="77"/>
        <v>1900</v>
      </c>
      <c r="F4936" s="547">
        <v>0</v>
      </c>
      <c r="G4936" s="548">
        <v>0</v>
      </c>
      <c r="H4936" s="547">
        <v>0</v>
      </c>
      <c r="I4936" s="545" t="s">
        <v>12961</v>
      </c>
      <c r="J4936" s="545"/>
      <c r="K4936" s="545" t="s">
        <v>22485</v>
      </c>
      <c r="L4936" s="545"/>
      <c r="M4936" s="548" t="s">
        <v>13758</v>
      </c>
      <c r="N4936" s="545" t="s">
        <v>13413</v>
      </c>
      <c r="O4936" s="545"/>
      <c r="P4936" s="549">
        <v>14529</v>
      </c>
      <c r="Q4936" s="549">
        <v>1</v>
      </c>
      <c r="R4936" s="549">
        <v>52</v>
      </c>
      <c r="S4936" s="548"/>
      <c r="T4936" s="548"/>
      <c r="U4936" s="99"/>
    </row>
    <row r="4937" spans="1:21" ht="19.5" customHeight="1">
      <c r="A4937" s="545">
        <v>14530</v>
      </c>
      <c r="B4937" s="545" t="s">
        <v>22488</v>
      </c>
      <c r="C4937" s="545" t="s">
        <v>209</v>
      </c>
      <c r="D4937" s="546"/>
      <c r="E4937" s="171" t="str">
        <f t="shared" si="77"/>
        <v>1900</v>
      </c>
      <c r="F4937" s="547">
        <v>0</v>
      </c>
      <c r="G4937" s="548">
        <v>0</v>
      </c>
      <c r="H4937" s="547">
        <v>0</v>
      </c>
      <c r="I4937" s="545" t="s">
        <v>12961</v>
      </c>
      <c r="J4937" s="545"/>
      <c r="K4937" s="545" t="s">
        <v>22487</v>
      </c>
      <c r="L4937" s="545"/>
      <c r="M4937" s="548" t="s">
        <v>13758</v>
      </c>
      <c r="N4937" s="545" t="s">
        <v>13413</v>
      </c>
      <c r="O4937" s="545"/>
      <c r="P4937" s="549">
        <v>14530</v>
      </c>
      <c r="Q4937" s="549">
        <v>1</v>
      </c>
      <c r="R4937" s="549">
        <v>52</v>
      </c>
      <c r="S4937" s="548"/>
      <c r="T4937" s="548"/>
      <c r="U4937" s="99"/>
    </row>
    <row r="4938" spans="1:21" ht="19.5" customHeight="1">
      <c r="A4938" s="545">
        <v>14531</v>
      </c>
      <c r="B4938" s="545" t="s">
        <v>22490</v>
      </c>
      <c r="C4938" s="545" t="s">
        <v>216</v>
      </c>
      <c r="D4938" s="546"/>
      <c r="E4938" s="171" t="str">
        <f t="shared" si="77"/>
        <v>1900</v>
      </c>
      <c r="F4938" s="547">
        <v>0</v>
      </c>
      <c r="G4938" s="548">
        <v>0</v>
      </c>
      <c r="H4938" s="547">
        <v>0</v>
      </c>
      <c r="I4938" s="545" t="s">
        <v>12685</v>
      </c>
      <c r="J4938" s="545"/>
      <c r="K4938" s="545" t="s">
        <v>22489</v>
      </c>
      <c r="L4938" s="545"/>
      <c r="M4938" s="548" t="s">
        <v>13758</v>
      </c>
      <c r="N4938" s="545" t="s">
        <v>13413</v>
      </c>
      <c r="O4938" s="545"/>
      <c r="P4938" s="549">
        <v>14531</v>
      </c>
      <c r="Q4938" s="549">
        <v>1</v>
      </c>
      <c r="R4938" s="549">
        <v>11</v>
      </c>
      <c r="S4938" s="548"/>
      <c r="T4938" s="548"/>
      <c r="U4938" s="99"/>
    </row>
    <row r="4939" spans="1:21" ht="19.5" customHeight="1">
      <c r="A4939" s="545">
        <v>14532</v>
      </c>
      <c r="B4939" s="545" t="s">
        <v>22492</v>
      </c>
      <c r="C4939" s="545" t="s">
        <v>221</v>
      </c>
      <c r="D4939" s="546"/>
      <c r="E4939" s="171" t="str">
        <f t="shared" si="77"/>
        <v>1900</v>
      </c>
      <c r="F4939" s="547">
        <v>0</v>
      </c>
      <c r="G4939" s="548">
        <v>0</v>
      </c>
      <c r="H4939" s="547">
        <v>0</v>
      </c>
      <c r="I4939" s="545" t="s">
        <v>12806</v>
      </c>
      <c r="J4939" s="545"/>
      <c r="K4939" s="545" t="s">
        <v>22491</v>
      </c>
      <c r="L4939" s="545"/>
      <c r="M4939" s="548" t="s">
        <v>13758</v>
      </c>
      <c r="N4939" s="545" t="s">
        <v>13413</v>
      </c>
      <c r="O4939" s="545"/>
      <c r="P4939" s="549">
        <v>14532</v>
      </c>
      <c r="Q4939" s="549">
        <v>1</v>
      </c>
      <c r="R4939" s="549">
        <v>38</v>
      </c>
      <c r="S4939" s="548"/>
      <c r="T4939" s="548"/>
      <c r="U4939" s="99"/>
    </row>
    <row r="4940" spans="1:21" ht="19.5" customHeight="1">
      <c r="A4940" s="545">
        <v>14533</v>
      </c>
      <c r="B4940" s="545" t="s">
        <v>22494</v>
      </c>
      <c r="C4940" s="545" t="s">
        <v>221</v>
      </c>
      <c r="D4940" s="546"/>
      <c r="E4940" s="171" t="str">
        <f t="shared" si="77"/>
        <v>1900</v>
      </c>
      <c r="F4940" s="547">
        <v>0</v>
      </c>
      <c r="G4940" s="548">
        <v>0</v>
      </c>
      <c r="H4940" s="547">
        <v>0</v>
      </c>
      <c r="I4940" s="545" t="s">
        <v>12674</v>
      </c>
      <c r="J4940" s="545"/>
      <c r="K4940" s="545" t="s">
        <v>22493</v>
      </c>
      <c r="L4940" s="545"/>
      <c r="M4940" s="548" t="s">
        <v>13758</v>
      </c>
      <c r="N4940" s="545" t="s">
        <v>13413</v>
      </c>
      <c r="O4940" s="545"/>
      <c r="P4940" s="549">
        <v>14533</v>
      </c>
      <c r="Q4940" s="549">
        <v>1</v>
      </c>
      <c r="R4940" s="549">
        <v>5</v>
      </c>
      <c r="S4940" s="548"/>
      <c r="T4940" s="548"/>
      <c r="U4940" s="99"/>
    </row>
    <row r="4941" spans="1:21" ht="19.5" customHeight="1">
      <c r="A4941" s="545">
        <v>14534</v>
      </c>
      <c r="B4941" s="545" t="s">
        <v>22496</v>
      </c>
      <c r="C4941" s="545" t="s">
        <v>221</v>
      </c>
      <c r="D4941" s="546"/>
      <c r="E4941" s="171" t="str">
        <f t="shared" si="77"/>
        <v>1900</v>
      </c>
      <c r="F4941" s="547">
        <v>0</v>
      </c>
      <c r="G4941" s="548">
        <v>0</v>
      </c>
      <c r="H4941" s="547">
        <v>0</v>
      </c>
      <c r="I4941" s="545" t="s">
        <v>12674</v>
      </c>
      <c r="J4941" s="545"/>
      <c r="K4941" s="545" t="s">
        <v>22495</v>
      </c>
      <c r="L4941" s="545"/>
      <c r="M4941" s="548" t="s">
        <v>13758</v>
      </c>
      <c r="N4941" s="545" t="s">
        <v>13413</v>
      </c>
      <c r="O4941" s="545"/>
      <c r="P4941" s="549">
        <v>14534</v>
      </c>
      <c r="Q4941" s="549">
        <v>1</v>
      </c>
      <c r="R4941" s="549">
        <v>5</v>
      </c>
      <c r="S4941" s="548"/>
      <c r="T4941" s="548"/>
      <c r="U4941" s="99"/>
    </row>
    <row r="4942" spans="1:21" ht="19.5" customHeight="1">
      <c r="A4942" s="545">
        <v>14535</v>
      </c>
      <c r="B4942" s="545" t="s">
        <v>22498</v>
      </c>
      <c r="C4942" s="545" t="s">
        <v>216</v>
      </c>
      <c r="D4942" s="546"/>
      <c r="E4942" s="171" t="str">
        <f t="shared" si="77"/>
        <v>1900</v>
      </c>
      <c r="F4942" s="547">
        <v>0</v>
      </c>
      <c r="G4942" s="548">
        <v>0</v>
      </c>
      <c r="H4942" s="547">
        <v>0</v>
      </c>
      <c r="I4942" s="545" t="s">
        <v>12762</v>
      </c>
      <c r="J4942" s="545"/>
      <c r="K4942" s="545" t="s">
        <v>22497</v>
      </c>
      <c r="L4942" s="545"/>
      <c r="M4942" s="548" t="s">
        <v>13758</v>
      </c>
      <c r="N4942" s="545" t="s">
        <v>13413</v>
      </c>
      <c r="O4942" s="545"/>
      <c r="P4942" s="549">
        <v>14535</v>
      </c>
      <c r="Q4942" s="549">
        <v>1</v>
      </c>
      <c r="R4942" s="549">
        <v>8</v>
      </c>
      <c r="S4942" s="548"/>
      <c r="T4942" s="548"/>
      <c r="U4942" s="99"/>
    </row>
    <row r="4943" spans="1:21" ht="19.5" customHeight="1">
      <c r="A4943" s="545">
        <v>14536</v>
      </c>
      <c r="B4943" s="545" t="s">
        <v>22500</v>
      </c>
      <c r="C4943" s="545" t="s">
        <v>216</v>
      </c>
      <c r="D4943" s="546"/>
      <c r="E4943" s="171" t="str">
        <f t="shared" si="77"/>
        <v>1900</v>
      </c>
      <c r="F4943" s="547">
        <v>0</v>
      </c>
      <c r="G4943" s="548">
        <v>0</v>
      </c>
      <c r="H4943" s="547">
        <v>0</v>
      </c>
      <c r="I4943" s="545" t="s">
        <v>12762</v>
      </c>
      <c r="J4943" s="545"/>
      <c r="K4943" s="545" t="s">
        <v>22499</v>
      </c>
      <c r="L4943" s="545"/>
      <c r="M4943" s="548" t="s">
        <v>13758</v>
      </c>
      <c r="N4943" s="545" t="s">
        <v>13413</v>
      </c>
      <c r="O4943" s="545"/>
      <c r="P4943" s="549">
        <v>14536</v>
      </c>
      <c r="Q4943" s="549">
        <v>1</v>
      </c>
      <c r="R4943" s="549">
        <v>8</v>
      </c>
      <c r="S4943" s="548"/>
      <c r="T4943" s="548"/>
      <c r="U4943" s="99"/>
    </row>
    <row r="4944" spans="1:21" ht="19.5" customHeight="1">
      <c r="A4944" s="545">
        <v>14537</v>
      </c>
      <c r="B4944" s="545" t="s">
        <v>22502</v>
      </c>
      <c r="C4944" s="545" t="s">
        <v>216</v>
      </c>
      <c r="D4944" s="546"/>
      <c r="E4944" s="171" t="str">
        <f t="shared" si="77"/>
        <v>1900</v>
      </c>
      <c r="F4944" s="547">
        <v>0</v>
      </c>
      <c r="G4944" s="548">
        <v>0</v>
      </c>
      <c r="H4944" s="547">
        <v>0</v>
      </c>
      <c r="I4944" s="545" t="s">
        <v>12685</v>
      </c>
      <c r="J4944" s="545"/>
      <c r="K4944" s="545" t="s">
        <v>22501</v>
      </c>
      <c r="L4944" s="545"/>
      <c r="M4944" s="548" t="s">
        <v>13758</v>
      </c>
      <c r="N4944" s="545" t="s">
        <v>13413</v>
      </c>
      <c r="O4944" s="545"/>
      <c r="P4944" s="549">
        <v>14537</v>
      </c>
      <c r="Q4944" s="549">
        <v>1</v>
      </c>
      <c r="R4944" s="549">
        <v>11</v>
      </c>
      <c r="S4944" s="548"/>
      <c r="T4944" s="548"/>
      <c r="U4944" s="99"/>
    </row>
    <row r="4945" spans="1:21" ht="19.5" customHeight="1">
      <c r="A4945" s="545">
        <v>14538</v>
      </c>
      <c r="B4945" s="545" t="s">
        <v>22504</v>
      </c>
      <c r="C4945" s="545" t="s">
        <v>216</v>
      </c>
      <c r="D4945" s="546"/>
      <c r="E4945" s="171" t="str">
        <f t="shared" si="77"/>
        <v>1900</v>
      </c>
      <c r="F4945" s="547">
        <v>0</v>
      </c>
      <c r="G4945" s="548">
        <v>0</v>
      </c>
      <c r="H4945" s="547">
        <v>0</v>
      </c>
      <c r="I4945" s="545" t="s">
        <v>12685</v>
      </c>
      <c r="J4945" s="545"/>
      <c r="K4945" s="545" t="s">
        <v>22503</v>
      </c>
      <c r="L4945" s="545"/>
      <c r="M4945" s="548" t="s">
        <v>13758</v>
      </c>
      <c r="N4945" s="545" t="s">
        <v>13413</v>
      </c>
      <c r="O4945" s="545"/>
      <c r="P4945" s="549">
        <v>14538</v>
      </c>
      <c r="Q4945" s="549">
        <v>1</v>
      </c>
      <c r="R4945" s="549">
        <v>11</v>
      </c>
      <c r="S4945" s="548"/>
      <c r="T4945" s="548"/>
      <c r="U4945" s="99"/>
    </row>
    <row r="4946" spans="1:21" ht="19.5" customHeight="1">
      <c r="A4946" s="545">
        <v>14539</v>
      </c>
      <c r="B4946" s="545" t="s">
        <v>22506</v>
      </c>
      <c r="C4946" s="545" t="s">
        <v>216</v>
      </c>
      <c r="D4946" s="546"/>
      <c r="E4946" s="171" t="str">
        <f t="shared" si="77"/>
        <v>1900</v>
      </c>
      <c r="F4946" s="547">
        <v>0</v>
      </c>
      <c r="G4946" s="548">
        <v>0</v>
      </c>
      <c r="H4946" s="547">
        <v>0</v>
      </c>
      <c r="I4946" s="545" t="s">
        <v>12685</v>
      </c>
      <c r="J4946" s="545"/>
      <c r="K4946" s="545" t="s">
        <v>22505</v>
      </c>
      <c r="L4946" s="545"/>
      <c r="M4946" s="548" t="s">
        <v>13758</v>
      </c>
      <c r="N4946" s="545" t="s">
        <v>13413</v>
      </c>
      <c r="O4946" s="545"/>
      <c r="P4946" s="549">
        <v>14539</v>
      </c>
      <c r="Q4946" s="549">
        <v>1</v>
      </c>
      <c r="R4946" s="549">
        <v>11</v>
      </c>
      <c r="S4946" s="548"/>
      <c r="T4946" s="548"/>
      <c r="U4946" s="99"/>
    </row>
    <row r="4947" spans="1:21" ht="19.5" customHeight="1">
      <c r="A4947" s="545">
        <v>14540</v>
      </c>
      <c r="B4947" s="545" t="s">
        <v>22508</v>
      </c>
      <c r="C4947" s="545" t="s">
        <v>216</v>
      </c>
      <c r="D4947" s="546"/>
      <c r="E4947" s="171" t="str">
        <f t="shared" si="77"/>
        <v>1900</v>
      </c>
      <c r="F4947" s="547">
        <v>0</v>
      </c>
      <c r="G4947" s="548">
        <v>0</v>
      </c>
      <c r="H4947" s="547">
        <v>0</v>
      </c>
      <c r="I4947" s="545" t="s">
        <v>12681</v>
      </c>
      <c r="J4947" s="545"/>
      <c r="K4947" s="545" t="s">
        <v>22507</v>
      </c>
      <c r="L4947" s="545"/>
      <c r="M4947" s="548" t="s">
        <v>13758</v>
      </c>
      <c r="N4947" s="545" t="s">
        <v>13413</v>
      </c>
      <c r="O4947" s="545"/>
      <c r="P4947" s="549">
        <v>14540</v>
      </c>
      <c r="Q4947" s="549">
        <v>1</v>
      </c>
      <c r="R4947" s="549">
        <v>3</v>
      </c>
      <c r="S4947" s="548"/>
      <c r="T4947" s="548"/>
      <c r="U4947" s="99"/>
    </row>
    <row r="4948" spans="1:21" ht="19.5" customHeight="1">
      <c r="A4948" s="545">
        <v>14541</v>
      </c>
      <c r="B4948" s="545" t="s">
        <v>22510</v>
      </c>
      <c r="C4948" s="545" t="s">
        <v>209</v>
      </c>
      <c r="D4948" s="546"/>
      <c r="E4948" s="171" t="str">
        <f t="shared" si="77"/>
        <v>1900</v>
      </c>
      <c r="F4948" s="547">
        <v>0</v>
      </c>
      <c r="G4948" s="548">
        <v>0</v>
      </c>
      <c r="H4948" s="547">
        <v>0</v>
      </c>
      <c r="I4948" s="545" t="s">
        <v>12663</v>
      </c>
      <c r="J4948" s="545"/>
      <c r="K4948" s="545" t="s">
        <v>22509</v>
      </c>
      <c r="L4948" s="545"/>
      <c r="M4948" s="548" t="s">
        <v>13758</v>
      </c>
      <c r="N4948" s="545" t="s">
        <v>13413</v>
      </c>
      <c r="O4948" s="545"/>
      <c r="P4948" s="549">
        <v>14541</v>
      </c>
      <c r="Q4948" s="549">
        <v>1</v>
      </c>
      <c r="R4948" s="549">
        <v>21</v>
      </c>
      <c r="S4948" s="548"/>
      <c r="T4948" s="548"/>
      <c r="U4948" s="99"/>
    </row>
    <row r="4949" spans="1:21" ht="19.5" customHeight="1">
      <c r="A4949" s="545">
        <v>14542</v>
      </c>
      <c r="B4949" s="545" t="s">
        <v>22512</v>
      </c>
      <c r="C4949" s="545" t="s">
        <v>209</v>
      </c>
      <c r="D4949" s="546"/>
      <c r="E4949" s="171" t="str">
        <f t="shared" si="77"/>
        <v>1900</v>
      </c>
      <c r="F4949" s="547">
        <v>0</v>
      </c>
      <c r="G4949" s="548">
        <v>0</v>
      </c>
      <c r="H4949" s="547">
        <v>0</v>
      </c>
      <c r="I4949" s="545" t="s">
        <v>12663</v>
      </c>
      <c r="J4949" s="545"/>
      <c r="K4949" s="545" t="s">
        <v>22511</v>
      </c>
      <c r="L4949" s="545"/>
      <c r="M4949" s="548" t="s">
        <v>13758</v>
      </c>
      <c r="N4949" s="545" t="s">
        <v>13413</v>
      </c>
      <c r="O4949" s="545"/>
      <c r="P4949" s="549">
        <v>14542</v>
      </c>
      <c r="Q4949" s="549">
        <v>1</v>
      </c>
      <c r="R4949" s="549">
        <v>21</v>
      </c>
      <c r="S4949" s="548"/>
      <c r="T4949" s="548"/>
      <c r="U4949" s="99"/>
    </row>
    <row r="4950" spans="1:21" ht="19.5" customHeight="1">
      <c r="A4950" s="545">
        <v>14543</v>
      </c>
      <c r="B4950" s="545" t="s">
        <v>22514</v>
      </c>
      <c r="C4950" s="545" t="s">
        <v>216</v>
      </c>
      <c r="D4950" s="546"/>
      <c r="E4950" s="171" t="str">
        <f t="shared" si="77"/>
        <v>1900</v>
      </c>
      <c r="F4950" s="547">
        <v>0</v>
      </c>
      <c r="G4950" s="548">
        <v>0</v>
      </c>
      <c r="H4950" s="547">
        <v>0</v>
      </c>
      <c r="I4950" s="545" t="s">
        <v>12762</v>
      </c>
      <c r="J4950" s="545"/>
      <c r="K4950" s="545" t="s">
        <v>22513</v>
      </c>
      <c r="L4950" s="545"/>
      <c r="M4950" s="548" t="s">
        <v>13758</v>
      </c>
      <c r="N4950" s="545" t="s">
        <v>13413</v>
      </c>
      <c r="O4950" s="545"/>
      <c r="P4950" s="549">
        <v>14543</v>
      </c>
      <c r="Q4950" s="549">
        <v>1</v>
      </c>
      <c r="R4950" s="549">
        <v>8</v>
      </c>
      <c r="S4950" s="548"/>
      <c r="T4950" s="548"/>
      <c r="U4950" s="99"/>
    </row>
    <row r="4951" spans="1:21" ht="19.5" customHeight="1">
      <c r="A4951" s="545">
        <v>14544</v>
      </c>
      <c r="B4951" s="545" t="s">
        <v>22516</v>
      </c>
      <c r="C4951" s="545" t="s">
        <v>216</v>
      </c>
      <c r="D4951" s="546"/>
      <c r="E4951" s="171" t="str">
        <f t="shared" si="77"/>
        <v>1900</v>
      </c>
      <c r="F4951" s="547">
        <v>0</v>
      </c>
      <c r="G4951" s="548">
        <v>0</v>
      </c>
      <c r="H4951" s="547">
        <v>0</v>
      </c>
      <c r="I4951" s="545" t="s">
        <v>12762</v>
      </c>
      <c r="J4951" s="545"/>
      <c r="K4951" s="545" t="s">
        <v>22515</v>
      </c>
      <c r="L4951" s="545"/>
      <c r="M4951" s="548" t="s">
        <v>13758</v>
      </c>
      <c r="N4951" s="545" t="s">
        <v>13413</v>
      </c>
      <c r="O4951" s="545"/>
      <c r="P4951" s="549">
        <v>14544</v>
      </c>
      <c r="Q4951" s="549">
        <v>1</v>
      </c>
      <c r="R4951" s="549">
        <v>8</v>
      </c>
      <c r="S4951" s="548"/>
      <c r="T4951" s="548"/>
      <c r="U4951" s="99"/>
    </row>
    <row r="4952" spans="1:21" ht="19.5" customHeight="1">
      <c r="A4952" s="545">
        <v>14545</v>
      </c>
      <c r="B4952" s="545" t="s">
        <v>22518</v>
      </c>
      <c r="C4952" s="545" t="s">
        <v>216</v>
      </c>
      <c r="D4952" s="546"/>
      <c r="E4952" s="171" t="str">
        <f t="shared" si="77"/>
        <v>1900</v>
      </c>
      <c r="F4952" s="547">
        <v>0</v>
      </c>
      <c r="G4952" s="548">
        <v>0</v>
      </c>
      <c r="H4952" s="547">
        <v>0</v>
      </c>
      <c r="I4952" s="545" t="s">
        <v>12762</v>
      </c>
      <c r="J4952" s="545"/>
      <c r="K4952" s="545" t="s">
        <v>22517</v>
      </c>
      <c r="L4952" s="545"/>
      <c r="M4952" s="548" t="s">
        <v>13758</v>
      </c>
      <c r="N4952" s="545" t="s">
        <v>13413</v>
      </c>
      <c r="O4952" s="545"/>
      <c r="P4952" s="549">
        <v>14545</v>
      </c>
      <c r="Q4952" s="549">
        <v>1</v>
      </c>
      <c r="R4952" s="549">
        <v>8</v>
      </c>
      <c r="S4952" s="548"/>
      <c r="T4952" s="548"/>
      <c r="U4952" s="99"/>
    </row>
    <row r="4953" spans="1:21" ht="19.5" customHeight="1">
      <c r="A4953" s="545">
        <v>14546</v>
      </c>
      <c r="B4953" s="545" t="s">
        <v>22520</v>
      </c>
      <c r="C4953" s="545" t="s">
        <v>216</v>
      </c>
      <c r="D4953" s="546"/>
      <c r="E4953" s="171" t="str">
        <f t="shared" si="77"/>
        <v>1900</v>
      </c>
      <c r="F4953" s="547">
        <v>0</v>
      </c>
      <c r="G4953" s="548">
        <v>0</v>
      </c>
      <c r="H4953" s="547">
        <v>0</v>
      </c>
      <c r="I4953" s="545" t="s">
        <v>12762</v>
      </c>
      <c r="J4953" s="545"/>
      <c r="K4953" s="545" t="s">
        <v>22519</v>
      </c>
      <c r="L4953" s="545"/>
      <c r="M4953" s="548" t="s">
        <v>13868</v>
      </c>
      <c r="N4953" s="545" t="s">
        <v>13413</v>
      </c>
      <c r="O4953" s="545"/>
      <c r="P4953" s="549">
        <v>14546</v>
      </c>
      <c r="Q4953" s="549">
        <v>2</v>
      </c>
      <c r="R4953" s="549">
        <v>8</v>
      </c>
      <c r="S4953" s="548"/>
      <c r="T4953" s="548"/>
      <c r="U4953" s="99"/>
    </row>
    <row r="4954" spans="1:21" ht="19.5" customHeight="1">
      <c r="A4954" s="545">
        <v>14547</v>
      </c>
      <c r="B4954" s="545" t="s">
        <v>22522</v>
      </c>
      <c r="C4954" s="545" t="s">
        <v>216</v>
      </c>
      <c r="D4954" s="546"/>
      <c r="E4954" s="171" t="str">
        <f t="shared" si="77"/>
        <v>1900</v>
      </c>
      <c r="F4954" s="547">
        <v>0</v>
      </c>
      <c r="G4954" s="548">
        <v>0</v>
      </c>
      <c r="H4954" s="547">
        <v>0</v>
      </c>
      <c r="I4954" s="545" t="s">
        <v>12762</v>
      </c>
      <c r="J4954" s="545"/>
      <c r="K4954" s="545" t="s">
        <v>22521</v>
      </c>
      <c r="L4954" s="545"/>
      <c r="M4954" s="548" t="s">
        <v>13868</v>
      </c>
      <c r="N4954" s="545" t="s">
        <v>13413</v>
      </c>
      <c r="O4954" s="545"/>
      <c r="P4954" s="549">
        <v>14547</v>
      </c>
      <c r="Q4954" s="549">
        <v>2</v>
      </c>
      <c r="R4954" s="549">
        <v>8</v>
      </c>
      <c r="S4954" s="548"/>
      <c r="T4954" s="548"/>
      <c r="U4954" s="99"/>
    </row>
    <row r="4955" spans="1:21" ht="19.5" customHeight="1">
      <c r="A4955" s="545">
        <v>14548</v>
      </c>
      <c r="B4955" s="545" t="s">
        <v>22524</v>
      </c>
      <c r="C4955" s="545" t="s">
        <v>216</v>
      </c>
      <c r="D4955" s="546"/>
      <c r="E4955" s="171" t="str">
        <f t="shared" si="77"/>
        <v>1900</v>
      </c>
      <c r="F4955" s="547">
        <v>0</v>
      </c>
      <c r="G4955" s="548">
        <v>0</v>
      </c>
      <c r="H4955" s="547">
        <v>0</v>
      </c>
      <c r="I4955" s="545" t="s">
        <v>12762</v>
      </c>
      <c r="J4955" s="545"/>
      <c r="K4955" s="545" t="s">
        <v>22523</v>
      </c>
      <c r="L4955" s="545"/>
      <c r="M4955" s="548" t="s">
        <v>13868</v>
      </c>
      <c r="N4955" s="545" t="s">
        <v>13413</v>
      </c>
      <c r="O4955" s="545"/>
      <c r="P4955" s="549">
        <v>14548</v>
      </c>
      <c r="Q4955" s="549">
        <v>2</v>
      </c>
      <c r="R4955" s="549">
        <v>8</v>
      </c>
      <c r="S4955" s="548"/>
      <c r="T4955" s="548"/>
      <c r="U4955" s="99"/>
    </row>
    <row r="4956" spans="1:21" ht="19.5" customHeight="1">
      <c r="A4956" s="545">
        <v>14549</v>
      </c>
      <c r="B4956" s="545" t="s">
        <v>22526</v>
      </c>
      <c r="C4956" s="545" t="s">
        <v>206</v>
      </c>
      <c r="D4956" s="546"/>
      <c r="E4956" s="171" t="str">
        <f t="shared" si="77"/>
        <v>1900</v>
      </c>
      <c r="F4956" s="547">
        <v>0</v>
      </c>
      <c r="G4956" s="548">
        <v>0</v>
      </c>
      <c r="H4956" s="547">
        <v>0</v>
      </c>
      <c r="I4956" s="545" t="s">
        <v>12683</v>
      </c>
      <c r="J4956" s="545"/>
      <c r="K4956" s="545" t="s">
        <v>22525</v>
      </c>
      <c r="L4956" s="545"/>
      <c r="M4956" s="548" t="s">
        <v>13758</v>
      </c>
      <c r="N4956" s="545" t="s">
        <v>13413</v>
      </c>
      <c r="O4956" s="545"/>
      <c r="P4956" s="549">
        <v>14549</v>
      </c>
      <c r="Q4956" s="549">
        <v>1</v>
      </c>
      <c r="R4956" s="549">
        <v>18</v>
      </c>
      <c r="S4956" s="548"/>
      <c r="T4956" s="548"/>
      <c r="U4956" s="99"/>
    </row>
    <row r="4957" spans="1:21" ht="19.5" customHeight="1">
      <c r="A4957" s="545">
        <v>14551</v>
      </c>
      <c r="B4957" s="545" t="s">
        <v>22528</v>
      </c>
      <c r="C4957" s="545" t="s">
        <v>209</v>
      </c>
      <c r="D4957" s="546"/>
      <c r="E4957" s="171" t="str">
        <f t="shared" si="77"/>
        <v>1900</v>
      </c>
      <c r="F4957" s="547">
        <v>0</v>
      </c>
      <c r="G4957" s="548">
        <v>0</v>
      </c>
      <c r="H4957" s="547">
        <v>0</v>
      </c>
      <c r="I4957" s="545" t="s">
        <v>12647</v>
      </c>
      <c r="J4957" s="545"/>
      <c r="K4957" s="545" t="s">
        <v>22527</v>
      </c>
      <c r="L4957" s="545"/>
      <c r="M4957" s="548" t="s">
        <v>13758</v>
      </c>
      <c r="N4957" s="545" t="s">
        <v>13413</v>
      </c>
      <c r="O4957" s="545"/>
      <c r="P4957" s="549">
        <v>14551</v>
      </c>
      <c r="Q4957" s="549">
        <v>1</v>
      </c>
      <c r="R4957" s="549">
        <v>26</v>
      </c>
      <c r="S4957" s="548"/>
      <c r="T4957" s="548"/>
      <c r="U4957" s="99"/>
    </row>
    <row r="4958" spans="1:21" ht="19.5" customHeight="1">
      <c r="A4958" s="545">
        <v>14552</v>
      </c>
      <c r="B4958" s="545" t="s">
        <v>22530</v>
      </c>
      <c r="C4958" s="545" t="s">
        <v>209</v>
      </c>
      <c r="D4958" s="546"/>
      <c r="E4958" s="171" t="str">
        <f t="shared" si="77"/>
        <v>1900</v>
      </c>
      <c r="F4958" s="547">
        <v>0</v>
      </c>
      <c r="G4958" s="548">
        <v>0</v>
      </c>
      <c r="H4958" s="547">
        <v>0</v>
      </c>
      <c r="I4958" s="545" t="s">
        <v>12998</v>
      </c>
      <c r="J4958" s="545"/>
      <c r="K4958" s="545" t="s">
        <v>22529</v>
      </c>
      <c r="L4958" s="545"/>
      <c r="M4958" s="548" t="s">
        <v>13758</v>
      </c>
      <c r="N4958" s="545" t="s">
        <v>13413</v>
      </c>
      <c r="O4958" s="545"/>
      <c r="P4958" s="549">
        <v>14552</v>
      </c>
      <c r="Q4958" s="549">
        <v>1</v>
      </c>
      <c r="R4958" s="549">
        <v>47</v>
      </c>
      <c r="S4958" s="548"/>
      <c r="T4958" s="548"/>
      <c r="U4958" s="99"/>
    </row>
    <row r="4959" spans="1:21" ht="19.5" customHeight="1">
      <c r="A4959" s="545">
        <v>14553</v>
      </c>
      <c r="B4959" s="545" t="s">
        <v>22532</v>
      </c>
      <c r="C4959" s="545" t="s">
        <v>216</v>
      </c>
      <c r="D4959" s="546"/>
      <c r="E4959" s="171" t="str">
        <f t="shared" si="77"/>
        <v>1900</v>
      </c>
      <c r="F4959" s="547">
        <v>0</v>
      </c>
      <c r="G4959" s="548">
        <v>0</v>
      </c>
      <c r="H4959" s="547">
        <v>0</v>
      </c>
      <c r="I4959" s="545" t="s">
        <v>12668</v>
      </c>
      <c r="J4959" s="545"/>
      <c r="K4959" s="545" t="s">
        <v>22531</v>
      </c>
      <c r="L4959" s="545"/>
      <c r="M4959" s="548" t="s">
        <v>13868</v>
      </c>
      <c r="N4959" s="545" t="s">
        <v>13413</v>
      </c>
      <c r="O4959" s="545"/>
      <c r="P4959" s="549">
        <v>14553</v>
      </c>
      <c r="Q4959" s="549">
        <v>2</v>
      </c>
      <c r="R4959" s="549">
        <v>7</v>
      </c>
      <c r="S4959" s="548"/>
      <c r="T4959" s="548"/>
      <c r="U4959" s="99"/>
    </row>
    <row r="4960" spans="1:21" ht="19.5" customHeight="1">
      <c r="A4960" s="545">
        <v>14554</v>
      </c>
      <c r="B4960" s="545" t="s">
        <v>22534</v>
      </c>
      <c r="C4960" s="545" t="s">
        <v>209</v>
      </c>
      <c r="D4960" s="546"/>
      <c r="E4960" s="171" t="str">
        <f t="shared" si="77"/>
        <v>1900</v>
      </c>
      <c r="F4960" s="547">
        <v>0</v>
      </c>
      <c r="G4960" s="548">
        <v>0</v>
      </c>
      <c r="H4960" s="547">
        <v>0</v>
      </c>
      <c r="I4960" s="545" t="s">
        <v>12674</v>
      </c>
      <c r="J4960" s="545"/>
      <c r="K4960" s="545" t="s">
        <v>22533</v>
      </c>
      <c r="L4960" s="545"/>
      <c r="M4960" s="548" t="s">
        <v>13758</v>
      </c>
      <c r="N4960" s="545" t="s">
        <v>13413</v>
      </c>
      <c r="O4960" s="545"/>
      <c r="P4960" s="549">
        <v>14554</v>
      </c>
      <c r="Q4960" s="549">
        <v>1</v>
      </c>
      <c r="R4960" s="549">
        <v>5</v>
      </c>
      <c r="S4960" s="548"/>
      <c r="T4960" s="548"/>
      <c r="U4960" s="99"/>
    </row>
    <row r="4961" spans="1:21" ht="19.5" customHeight="1">
      <c r="A4961" s="545">
        <v>14555</v>
      </c>
      <c r="B4961" s="545" t="s">
        <v>22536</v>
      </c>
      <c r="C4961" s="545" t="s">
        <v>221</v>
      </c>
      <c r="D4961" s="546"/>
      <c r="E4961" s="171" t="str">
        <f t="shared" si="77"/>
        <v>1900</v>
      </c>
      <c r="F4961" s="547">
        <v>0</v>
      </c>
      <c r="G4961" s="548">
        <v>0</v>
      </c>
      <c r="H4961" s="547">
        <v>0</v>
      </c>
      <c r="I4961" s="545" t="s">
        <v>12981</v>
      </c>
      <c r="J4961" s="545"/>
      <c r="K4961" s="545" t="s">
        <v>22535</v>
      </c>
      <c r="L4961" s="545"/>
      <c r="M4961" s="548" t="s">
        <v>13758</v>
      </c>
      <c r="N4961" s="545" t="s">
        <v>13413</v>
      </c>
      <c r="O4961" s="545"/>
      <c r="P4961" s="549">
        <v>14555</v>
      </c>
      <c r="Q4961" s="549">
        <v>1</v>
      </c>
      <c r="R4961" s="549">
        <v>171</v>
      </c>
      <c r="S4961" s="548"/>
      <c r="T4961" s="548"/>
      <c r="U4961" s="99"/>
    </row>
    <row r="4962" spans="1:21" ht="19.5" customHeight="1">
      <c r="A4962" s="545">
        <v>14556</v>
      </c>
      <c r="B4962" s="545" t="s">
        <v>22538</v>
      </c>
      <c r="C4962" s="545" t="s">
        <v>209</v>
      </c>
      <c r="D4962" s="546"/>
      <c r="E4962" s="171" t="str">
        <f t="shared" si="77"/>
        <v>1900</v>
      </c>
      <c r="F4962" s="547">
        <v>0</v>
      </c>
      <c r="G4962" s="548">
        <v>0</v>
      </c>
      <c r="H4962" s="547">
        <v>0</v>
      </c>
      <c r="I4962" s="545" t="s">
        <v>12992</v>
      </c>
      <c r="J4962" s="545"/>
      <c r="K4962" s="545" t="s">
        <v>22537</v>
      </c>
      <c r="L4962" s="545"/>
      <c r="M4962" s="548" t="s">
        <v>13758</v>
      </c>
      <c r="N4962" s="545" t="s">
        <v>13413</v>
      </c>
      <c r="O4962" s="545"/>
      <c r="P4962" s="549">
        <v>14556</v>
      </c>
      <c r="Q4962" s="549">
        <v>1</v>
      </c>
      <c r="R4962" s="549">
        <v>162</v>
      </c>
      <c r="S4962" s="548"/>
      <c r="T4962" s="548"/>
      <c r="U4962" s="99"/>
    </row>
    <row r="4963" spans="1:21" ht="19.5" customHeight="1">
      <c r="A4963" s="545">
        <v>14557</v>
      </c>
      <c r="B4963" s="545" t="s">
        <v>22539</v>
      </c>
      <c r="C4963" s="545" t="s">
        <v>209</v>
      </c>
      <c r="D4963" s="546"/>
      <c r="E4963" s="171" t="str">
        <f t="shared" si="77"/>
        <v>1900</v>
      </c>
      <c r="F4963" s="547">
        <v>0</v>
      </c>
      <c r="G4963" s="548">
        <v>0</v>
      </c>
      <c r="H4963" s="547">
        <v>0</v>
      </c>
      <c r="I4963" s="545" t="s">
        <v>12702</v>
      </c>
      <c r="J4963" s="545"/>
      <c r="K4963" s="545"/>
      <c r="L4963" s="545"/>
      <c r="M4963" s="548" t="s">
        <v>13758</v>
      </c>
      <c r="N4963" s="545" t="s">
        <v>13413</v>
      </c>
      <c r="O4963" s="545"/>
      <c r="P4963" s="549">
        <v>14557</v>
      </c>
      <c r="Q4963" s="549">
        <v>1</v>
      </c>
      <c r="R4963" s="549">
        <v>27</v>
      </c>
      <c r="S4963" s="548"/>
      <c r="T4963" s="548"/>
      <c r="U4963" s="99"/>
    </row>
    <row r="4964" spans="1:21" ht="19.5" customHeight="1">
      <c r="A4964" s="545">
        <v>14558</v>
      </c>
      <c r="B4964" s="545" t="s">
        <v>22540</v>
      </c>
      <c r="C4964" s="545" t="s">
        <v>216</v>
      </c>
      <c r="D4964" s="546"/>
      <c r="E4964" s="171" t="str">
        <f t="shared" si="77"/>
        <v>1900</v>
      </c>
      <c r="F4964" s="547">
        <v>0</v>
      </c>
      <c r="G4964" s="548">
        <v>0</v>
      </c>
      <c r="H4964" s="547">
        <v>0</v>
      </c>
      <c r="I4964" s="545" t="s">
        <v>12676</v>
      </c>
      <c r="J4964" s="545"/>
      <c r="K4964" s="545"/>
      <c r="L4964" s="545"/>
      <c r="M4964" s="548" t="s">
        <v>13758</v>
      </c>
      <c r="N4964" s="545" t="s">
        <v>13413</v>
      </c>
      <c r="O4964" s="545"/>
      <c r="P4964" s="549">
        <v>14558</v>
      </c>
      <c r="Q4964" s="549">
        <v>1</v>
      </c>
      <c r="R4964" s="549">
        <v>14</v>
      </c>
      <c r="S4964" s="548"/>
      <c r="T4964" s="548"/>
      <c r="U4964" s="99"/>
    </row>
    <row r="4965" spans="1:21" ht="19.5" customHeight="1">
      <c r="A4965" s="545">
        <v>14559</v>
      </c>
      <c r="B4965" s="545" t="s">
        <v>22541</v>
      </c>
      <c r="C4965" s="545" t="s">
        <v>216</v>
      </c>
      <c r="D4965" s="546"/>
      <c r="E4965" s="171" t="str">
        <f t="shared" si="77"/>
        <v>1900</v>
      </c>
      <c r="F4965" s="547">
        <v>0</v>
      </c>
      <c r="G4965" s="548">
        <v>0</v>
      </c>
      <c r="H4965" s="547">
        <v>0</v>
      </c>
      <c r="I4965" s="545" t="s">
        <v>12676</v>
      </c>
      <c r="J4965" s="545"/>
      <c r="K4965" s="545"/>
      <c r="L4965" s="545"/>
      <c r="M4965" s="548" t="s">
        <v>13758</v>
      </c>
      <c r="N4965" s="545" t="s">
        <v>13413</v>
      </c>
      <c r="O4965" s="545"/>
      <c r="P4965" s="549">
        <v>14559</v>
      </c>
      <c r="Q4965" s="549">
        <v>1</v>
      </c>
      <c r="R4965" s="549">
        <v>14</v>
      </c>
      <c r="S4965" s="548"/>
      <c r="T4965" s="548"/>
      <c r="U4965" s="99"/>
    </row>
    <row r="4966" spans="1:21" ht="19.5" customHeight="1">
      <c r="A4966" s="545">
        <v>14560</v>
      </c>
      <c r="B4966" s="545" t="s">
        <v>22542</v>
      </c>
      <c r="C4966" s="545" t="s">
        <v>216</v>
      </c>
      <c r="D4966" s="546"/>
      <c r="E4966" s="171" t="str">
        <f t="shared" si="77"/>
        <v>1900</v>
      </c>
      <c r="F4966" s="547">
        <v>0</v>
      </c>
      <c r="G4966" s="548">
        <v>0</v>
      </c>
      <c r="H4966" s="547">
        <v>0</v>
      </c>
      <c r="I4966" s="545" t="s">
        <v>12676</v>
      </c>
      <c r="J4966" s="545"/>
      <c r="K4966" s="545"/>
      <c r="L4966" s="545"/>
      <c r="M4966" s="548" t="s">
        <v>13758</v>
      </c>
      <c r="N4966" s="545" t="s">
        <v>13413</v>
      </c>
      <c r="O4966" s="545"/>
      <c r="P4966" s="549">
        <v>14560</v>
      </c>
      <c r="Q4966" s="549">
        <v>1</v>
      </c>
      <c r="R4966" s="549">
        <v>14</v>
      </c>
      <c r="S4966" s="548"/>
      <c r="T4966" s="548"/>
      <c r="U4966" s="99"/>
    </row>
    <row r="4967" spans="1:21" ht="19.5" customHeight="1">
      <c r="A4967" s="545">
        <v>14561</v>
      </c>
      <c r="B4967" s="545" t="s">
        <v>22543</v>
      </c>
      <c r="C4967" s="545" t="s">
        <v>216</v>
      </c>
      <c r="D4967" s="546"/>
      <c r="E4967" s="171" t="str">
        <f t="shared" si="77"/>
        <v>1900</v>
      </c>
      <c r="F4967" s="547">
        <v>0</v>
      </c>
      <c r="G4967" s="548">
        <v>0</v>
      </c>
      <c r="H4967" s="547">
        <v>0</v>
      </c>
      <c r="I4967" s="545" t="s">
        <v>12676</v>
      </c>
      <c r="J4967" s="545"/>
      <c r="K4967" s="545"/>
      <c r="L4967" s="545"/>
      <c r="M4967" s="548" t="s">
        <v>13758</v>
      </c>
      <c r="N4967" s="545" t="s">
        <v>13413</v>
      </c>
      <c r="O4967" s="545"/>
      <c r="P4967" s="549">
        <v>14561</v>
      </c>
      <c r="Q4967" s="549">
        <v>1</v>
      </c>
      <c r="R4967" s="549">
        <v>14</v>
      </c>
      <c r="S4967" s="548"/>
      <c r="T4967" s="548"/>
      <c r="U4967" s="99"/>
    </row>
    <row r="4968" spans="1:21" ht="19.5" customHeight="1">
      <c r="A4968" s="545">
        <v>14562</v>
      </c>
      <c r="B4968" s="545" t="s">
        <v>22544</v>
      </c>
      <c r="C4968" s="545" t="s">
        <v>209</v>
      </c>
      <c r="D4968" s="546"/>
      <c r="E4968" s="171" t="str">
        <f t="shared" si="77"/>
        <v>1900</v>
      </c>
      <c r="F4968" s="547">
        <v>0</v>
      </c>
      <c r="G4968" s="548">
        <v>0</v>
      </c>
      <c r="H4968" s="547">
        <v>0</v>
      </c>
      <c r="I4968" s="545" t="s">
        <v>12980</v>
      </c>
      <c r="J4968" s="545"/>
      <c r="K4968" s="545"/>
      <c r="L4968" s="545"/>
      <c r="M4968" s="548" t="s">
        <v>13758</v>
      </c>
      <c r="N4968" s="545" t="s">
        <v>13413</v>
      </c>
      <c r="O4968" s="545"/>
      <c r="P4968" s="549">
        <v>14562</v>
      </c>
      <c r="Q4968" s="549">
        <v>1</v>
      </c>
      <c r="R4968" s="549">
        <v>54</v>
      </c>
      <c r="S4968" s="548"/>
      <c r="T4968" s="548"/>
      <c r="U4968" s="99"/>
    </row>
    <row r="4969" spans="1:21" ht="19.5" customHeight="1">
      <c r="A4969" s="545">
        <v>14563</v>
      </c>
      <c r="B4969" s="545" t="s">
        <v>22545</v>
      </c>
      <c r="C4969" s="545" t="s">
        <v>209</v>
      </c>
      <c r="D4969" s="546"/>
      <c r="E4969" s="171" t="str">
        <f t="shared" si="77"/>
        <v>1900</v>
      </c>
      <c r="F4969" s="547">
        <v>0</v>
      </c>
      <c r="G4969" s="548">
        <v>0</v>
      </c>
      <c r="H4969" s="547">
        <v>0</v>
      </c>
      <c r="I4969" s="545" t="s">
        <v>12980</v>
      </c>
      <c r="J4969" s="545"/>
      <c r="K4969" s="545"/>
      <c r="L4969" s="545"/>
      <c r="M4969" s="548" t="s">
        <v>13758</v>
      </c>
      <c r="N4969" s="545" t="s">
        <v>13413</v>
      </c>
      <c r="O4969" s="545"/>
      <c r="P4969" s="549">
        <v>14563</v>
      </c>
      <c r="Q4969" s="549">
        <v>1</v>
      </c>
      <c r="R4969" s="549">
        <v>54</v>
      </c>
      <c r="S4969" s="548"/>
      <c r="T4969" s="548"/>
      <c r="U4969" s="99"/>
    </row>
    <row r="4970" spans="1:21" ht="19.5" customHeight="1">
      <c r="A4970" s="545">
        <v>14564</v>
      </c>
      <c r="B4970" s="545" t="s">
        <v>22546</v>
      </c>
      <c r="C4970" s="545" t="s">
        <v>216</v>
      </c>
      <c r="D4970" s="546"/>
      <c r="E4970" s="171" t="str">
        <f t="shared" si="77"/>
        <v>1900</v>
      </c>
      <c r="F4970" s="547">
        <v>0</v>
      </c>
      <c r="G4970" s="548">
        <v>0</v>
      </c>
      <c r="H4970" s="547">
        <v>0</v>
      </c>
      <c r="I4970" s="545" t="s">
        <v>12980</v>
      </c>
      <c r="J4970" s="545"/>
      <c r="K4970" s="545"/>
      <c r="L4970" s="545"/>
      <c r="M4970" s="548" t="s">
        <v>13758</v>
      </c>
      <c r="N4970" s="545" t="s">
        <v>13413</v>
      </c>
      <c r="O4970" s="545"/>
      <c r="P4970" s="549">
        <v>14564</v>
      </c>
      <c r="Q4970" s="549">
        <v>1</v>
      </c>
      <c r="R4970" s="549">
        <v>54</v>
      </c>
      <c r="S4970" s="548"/>
      <c r="T4970" s="548"/>
      <c r="U4970" s="99"/>
    </row>
    <row r="4971" spans="1:21" ht="19.5" customHeight="1">
      <c r="A4971" s="545">
        <v>14565</v>
      </c>
      <c r="B4971" s="545" t="s">
        <v>22547</v>
      </c>
      <c r="C4971" s="545" t="s">
        <v>216</v>
      </c>
      <c r="D4971" s="546"/>
      <c r="E4971" s="171" t="str">
        <f t="shared" si="77"/>
        <v>1900</v>
      </c>
      <c r="F4971" s="547">
        <v>0</v>
      </c>
      <c r="G4971" s="548">
        <v>0</v>
      </c>
      <c r="H4971" s="547">
        <v>0</v>
      </c>
      <c r="I4971" s="545" t="s">
        <v>12980</v>
      </c>
      <c r="J4971" s="545"/>
      <c r="K4971" s="545"/>
      <c r="L4971" s="545"/>
      <c r="M4971" s="548" t="s">
        <v>13758</v>
      </c>
      <c r="N4971" s="545" t="s">
        <v>13413</v>
      </c>
      <c r="O4971" s="545"/>
      <c r="P4971" s="549">
        <v>14565</v>
      </c>
      <c r="Q4971" s="549">
        <v>1</v>
      </c>
      <c r="R4971" s="549">
        <v>54</v>
      </c>
      <c r="S4971" s="548"/>
      <c r="T4971" s="548"/>
      <c r="U4971" s="99"/>
    </row>
    <row r="4972" spans="1:21" ht="19.5" customHeight="1">
      <c r="A4972" s="545">
        <v>14566</v>
      </c>
      <c r="B4972" s="545" t="s">
        <v>22548</v>
      </c>
      <c r="C4972" s="545" t="s">
        <v>216</v>
      </c>
      <c r="D4972" s="546"/>
      <c r="E4972" s="171" t="str">
        <f t="shared" si="77"/>
        <v>1900</v>
      </c>
      <c r="F4972" s="547">
        <v>0</v>
      </c>
      <c r="G4972" s="548">
        <v>0</v>
      </c>
      <c r="H4972" s="547">
        <v>0</v>
      </c>
      <c r="I4972" s="545" t="s">
        <v>12980</v>
      </c>
      <c r="J4972" s="545"/>
      <c r="K4972" s="545"/>
      <c r="L4972" s="545"/>
      <c r="M4972" s="548" t="s">
        <v>13758</v>
      </c>
      <c r="N4972" s="545" t="s">
        <v>13413</v>
      </c>
      <c r="O4972" s="545"/>
      <c r="P4972" s="549">
        <v>14566</v>
      </c>
      <c r="Q4972" s="549">
        <v>1</v>
      </c>
      <c r="R4972" s="549">
        <v>54</v>
      </c>
      <c r="S4972" s="548"/>
      <c r="T4972" s="548"/>
      <c r="U4972" s="99"/>
    </row>
    <row r="4973" spans="1:21" ht="19.5" customHeight="1">
      <c r="A4973" s="545">
        <v>14567</v>
      </c>
      <c r="B4973" s="545" t="s">
        <v>22549</v>
      </c>
      <c r="C4973" s="545" t="s">
        <v>216</v>
      </c>
      <c r="D4973" s="546"/>
      <c r="E4973" s="171" t="str">
        <f t="shared" si="77"/>
        <v>1900</v>
      </c>
      <c r="F4973" s="547">
        <v>0</v>
      </c>
      <c r="G4973" s="548">
        <v>0</v>
      </c>
      <c r="H4973" s="547">
        <v>0</v>
      </c>
      <c r="I4973" s="545" t="s">
        <v>12980</v>
      </c>
      <c r="J4973" s="545"/>
      <c r="K4973" s="545"/>
      <c r="L4973" s="545"/>
      <c r="M4973" s="548" t="s">
        <v>13758</v>
      </c>
      <c r="N4973" s="545" t="s">
        <v>13413</v>
      </c>
      <c r="O4973" s="545"/>
      <c r="P4973" s="549">
        <v>14567</v>
      </c>
      <c r="Q4973" s="549">
        <v>1</v>
      </c>
      <c r="R4973" s="549">
        <v>54</v>
      </c>
      <c r="S4973" s="548"/>
      <c r="T4973" s="548"/>
      <c r="U4973" s="99"/>
    </row>
    <row r="4974" spans="1:21" ht="19.5" customHeight="1">
      <c r="A4974" s="545">
        <v>14568</v>
      </c>
      <c r="B4974" s="545" t="s">
        <v>22550</v>
      </c>
      <c r="C4974" s="545" t="s">
        <v>216</v>
      </c>
      <c r="D4974" s="546"/>
      <c r="E4974" s="171" t="str">
        <f t="shared" si="77"/>
        <v>1900</v>
      </c>
      <c r="F4974" s="547">
        <v>0</v>
      </c>
      <c r="G4974" s="548">
        <v>0</v>
      </c>
      <c r="H4974" s="547">
        <v>0</v>
      </c>
      <c r="I4974" s="545" t="s">
        <v>12980</v>
      </c>
      <c r="J4974" s="545"/>
      <c r="K4974" s="545"/>
      <c r="L4974" s="545"/>
      <c r="M4974" s="548" t="s">
        <v>13758</v>
      </c>
      <c r="N4974" s="545" t="s">
        <v>13413</v>
      </c>
      <c r="O4974" s="545"/>
      <c r="P4974" s="549">
        <v>14568</v>
      </c>
      <c r="Q4974" s="549">
        <v>1</v>
      </c>
      <c r="R4974" s="549">
        <v>54</v>
      </c>
      <c r="S4974" s="548"/>
      <c r="T4974" s="548"/>
      <c r="U4974" s="99"/>
    </row>
    <row r="4975" spans="1:21" ht="19.5" customHeight="1">
      <c r="A4975" s="545">
        <v>14569</v>
      </c>
      <c r="B4975" s="545" t="s">
        <v>22551</v>
      </c>
      <c r="C4975" s="545" t="s">
        <v>216</v>
      </c>
      <c r="D4975" s="546"/>
      <c r="E4975" s="171" t="str">
        <f t="shared" si="77"/>
        <v>1900</v>
      </c>
      <c r="F4975" s="547">
        <v>0</v>
      </c>
      <c r="G4975" s="548">
        <v>0</v>
      </c>
      <c r="H4975" s="547">
        <v>0</v>
      </c>
      <c r="I4975" s="545" t="s">
        <v>12980</v>
      </c>
      <c r="J4975" s="545"/>
      <c r="K4975" s="545"/>
      <c r="L4975" s="545"/>
      <c r="M4975" s="548" t="s">
        <v>13758</v>
      </c>
      <c r="N4975" s="545" t="s">
        <v>13413</v>
      </c>
      <c r="O4975" s="545"/>
      <c r="P4975" s="549">
        <v>14569</v>
      </c>
      <c r="Q4975" s="549">
        <v>1</v>
      </c>
      <c r="R4975" s="549">
        <v>54</v>
      </c>
      <c r="S4975" s="548"/>
      <c r="T4975" s="548"/>
      <c r="U4975" s="99"/>
    </row>
    <row r="4976" spans="1:21" ht="19.5" customHeight="1">
      <c r="A4976" s="545">
        <v>14570</v>
      </c>
      <c r="B4976" s="545" t="s">
        <v>22552</v>
      </c>
      <c r="C4976" s="545" t="s">
        <v>216</v>
      </c>
      <c r="D4976" s="546"/>
      <c r="E4976" s="171" t="str">
        <f t="shared" si="77"/>
        <v>1900</v>
      </c>
      <c r="F4976" s="547">
        <v>0</v>
      </c>
      <c r="G4976" s="548">
        <v>0</v>
      </c>
      <c r="H4976" s="547">
        <v>0</v>
      </c>
      <c r="I4976" s="545" t="s">
        <v>12980</v>
      </c>
      <c r="J4976" s="545"/>
      <c r="K4976" s="545"/>
      <c r="L4976" s="545"/>
      <c r="M4976" s="548" t="s">
        <v>13758</v>
      </c>
      <c r="N4976" s="545" t="s">
        <v>13413</v>
      </c>
      <c r="O4976" s="545"/>
      <c r="P4976" s="549">
        <v>14570</v>
      </c>
      <c r="Q4976" s="549">
        <v>1</v>
      </c>
      <c r="R4976" s="549">
        <v>54</v>
      </c>
      <c r="S4976" s="548"/>
      <c r="T4976" s="548"/>
      <c r="U4976" s="99"/>
    </row>
    <row r="4977" spans="1:21" ht="19.5" customHeight="1">
      <c r="A4977" s="545">
        <v>14571</v>
      </c>
      <c r="B4977" s="545" t="s">
        <v>22553</v>
      </c>
      <c r="C4977" s="545" t="s">
        <v>216</v>
      </c>
      <c r="D4977" s="546"/>
      <c r="E4977" s="171" t="str">
        <f t="shared" si="77"/>
        <v>1900</v>
      </c>
      <c r="F4977" s="547">
        <v>0</v>
      </c>
      <c r="G4977" s="548">
        <v>0</v>
      </c>
      <c r="H4977" s="547">
        <v>0</v>
      </c>
      <c r="I4977" s="545" t="s">
        <v>12980</v>
      </c>
      <c r="J4977" s="545"/>
      <c r="K4977" s="545"/>
      <c r="L4977" s="545"/>
      <c r="M4977" s="548" t="s">
        <v>13758</v>
      </c>
      <c r="N4977" s="545" t="s">
        <v>13413</v>
      </c>
      <c r="O4977" s="545"/>
      <c r="P4977" s="549">
        <v>14571</v>
      </c>
      <c r="Q4977" s="549">
        <v>1</v>
      </c>
      <c r="R4977" s="549">
        <v>54</v>
      </c>
      <c r="S4977" s="548"/>
      <c r="T4977" s="548"/>
      <c r="U4977" s="99"/>
    </row>
    <row r="4978" spans="1:21" ht="19.5" customHeight="1">
      <c r="A4978" s="545">
        <v>14572</v>
      </c>
      <c r="B4978" s="545" t="s">
        <v>22554</v>
      </c>
      <c r="C4978" s="545" t="s">
        <v>216</v>
      </c>
      <c r="D4978" s="546"/>
      <c r="E4978" s="171" t="str">
        <f t="shared" si="77"/>
        <v>1900</v>
      </c>
      <c r="F4978" s="547">
        <v>0</v>
      </c>
      <c r="G4978" s="548">
        <v>0</v>
      </c>
      <c r="H4978" s="547">
        <v>0</v>
      </c>
      <c r="I4978" s="545" t="s">
        <v>12980</v>
      </c>
      <c r="J4978" s="545"/>
      <c r="K4978" s="545"/>
      <c r="L4978" s="545"/>
      <c r="M4978" s="548" t="s">
        <v>13758</v>
      </c>
      <c r="N4978" s="545" t="s">
        <v>13413</v>
      </c>
      <c r="O4978" s="545"/>
      <c r="P4978" s="549">
        <v>14572</v>
      </c>
      <c r="Q4978" s="549">
        <v>1</v>
      </c>
      <c r="R4978" s="549">
        <v>54</v>
      </c>
      <c r="S4978" s="548"/>
      <c r="T4978" s="548"/>
      <c r="U4978" s="99"/>
    </row>
    <row r="4979" spans="1:21" ht="19.5" customHeight="1">
      <c r="A4979" s="545">
        <v>14573</v>
      </c>
      <c r="B4979" s="545" t="s">
        <v>22555</v>
      </c>
      <c r="C4979" s="545" t="s">
        <v>216</v>
      </c>
      <c r="D4979" s="546"/>
      <c r="E4979" s="171" t="str">
        <f t="shared" si="77"/>
        <v>1900</v>
      </c>
      <c r="F4979" s="547">
        <v>0</v>
      </c>
      <c r="G4979" s="548">
        <v>0</v>
      </c>
      <c r="H4979" s="547">
        <v>0</v>
      </c>
      <c r="I4979" s="545" t="s">
        <v>12980</v>
      </c>
      <c r="J4979" s="545"/>
      <c r="K4979" s="545"/>
      <c r="L4979" s="545"/>
      <c r="M4979" s="548" t="s">
        <v>13758</v>
      </c>
      <c r="N4979" s="545" t="s">
        <v>13413</v>
      </c>
      <c r="O4979" s="545"/>
      <c r="P4979" s="549">
        <v>14573</v>
      </c>
      <c r="Q4979" s="549">
        <v>1</v>
      </c>
      <c r="R4979" s="549">
        <v>54</v>
      </c>
      <c r="S4979" s="548"/>
      <c r="T4979" s="548"/>
      <c r="U4979" s="99"/>
    </row>
    <row r="4980" spans="1:21" ht="19.5" customHeight="1">
      <c r="A4980" s="545">
        <v>14574</v>
      </c>
      <c r="B4980" s="545" t="s">
        <v>22556</v>
      </c>
      <c r="C4980" s="545" t="s">
        <v>216</v>
      </c>
      <c r="D4980" s="546"/>
      <c r="E4980" s="171" t="str">
        <f t="shared" si="77"/>
        <v>1900</v>
      </c>
      <c r="F4980" s="547">
        <v>0</v>
      </c>
      <c r="G4980" s="548">
        <v>0</v>
      </c>
      <c r="H4980" s="547">
        <v>0</v>
      </c>
      <c r="I4980" s="545" t="s">
        <v>12980</v>
      </c>
      <c r="J4980" s="545"/>
      <c r="K4980" s="545"/>
      <c r="L4980" s="545"/>
      <c r="M4980" s="548" t="s">
        <v>13758</v>
      </c>
      <c r="N4980" s="545" t="s">
        <v>13413</v>
      </c>
      <c r="O4980" s="545"/>
      <c r="P4980" s="549">
        <v>14574</v>
      </c>
      <c r="Q4980" s="549">
        <v>1</v>
      </c>
      <c r="R4980" s="549">
        <v>54</v>
      </c>
      <c r="S4980" s="548"/>
      <c r="T4980" s="548"/>
      <c r="U4980" s="99"/>
    </row>
    <row r="4981" spans="1:21" ht="19.5" customHeight="1">
      <c r="A4981" s="545">
        <v>14575</v>
      </c>
      <c r="B4981" s="545" t="s">
        <v>22557</v>
      </c>
      <c r="C4981" s="545" t="s">
        <v>209</v>
      </c>
      <c r="D4981" s="546"/>
      <c r="E4981" s="171" t="str">
        <f t="shared" si="77"/>
        <v>1900</v>
      </c>
      <c r="F4981" s="547">
        <v>0</v>
      </c>
      <c r="G4981" s="548">
        <v>0</v>
      </c>
      <c r="H4981" s="547">
        <v>0</v>
      </c>
      <c r="I4981" s="545" t="s">
        <v>12980</v>
      </c>
      <c r="J4981" s="545"/>
      <c r="K4981" s="545"/>
      <c r="L4981" s="545"/>
      <c r="M4981" s="548" t="s">
        <v>13758</v>
      </c>
      <c r="N4981" s="545" t="s">
        <v>13413</v>
      </c>
      <c r="O4981" s="545"/>
      <c r="P4981" s="549">
        <v>14575</v>
      </c>
      <c r="Q4981" s="549">
        <v>1</v>
      </c>
      <c r="R4981" s="549">
        <v>54</v>
      </c>
      <c r="S4981" s="548"/>
      <c r="T4981" s="548"/>
      <c r="U4981" s="99"/>
    </row>
    <row r="4982" spans="1:21" ht="19.5" customHeight="1">
      <c r="A4982" s="545">
        <v>14576</v>
      </c>
      <c r="B4982" s="545" t="s">
        <v>22558</v>
      </c>
      <c r="C4982" s="545" t="s">
        <v>209</v>
      </c>
      <c r="D4982" s="546"/>
      <c r="E4982" s="171" t="str">
        <f t="shared" si="77"/>
        <v>1900</v>
      </c>
      <c r="F4982" s="547">
        <v>0</v>
      </c>
      <c r="G4982" s="548">
        <v>0</v>
      </c>
      <c r="H4982" s="547">
        <v>0</v>
      </c>
      <c r="I4982" s="545" t="s">
        <v>12980</v>
      </c>
      <c r="J4982" s="545"/>
      <c r="K4982" s="545"/>
      <c r="L4982" s="545"/>
      <c r="M4982" s="548" t="s">
        <v>13758</v>
      </c>
      <c r="N4982" s="545" t="s">
        <v>13413</v>
      </c>
      <c r="O4982" s="545"/>
      <c r="P4982" s="549">
        <v>14576</v>
      </c>
      <c r="Q4982" s="549">
        <v>1</v>
      </c>
      <c r="R4982" s="549">
        <v>54</v>
      </c>
      <c r="S4982" s="548"/>
      <c r="T4982" s="548"/>
      <c r="U4982" s="99"/>
    </row>
    <row r="4983" spans="1:21" ht="19.5" customHeight="1">
      <c r="A4983" s="545">
        <v>14577</v>
      </c>
      <c r="B4983" s="545" t="s">
        <v>22559</v>
      </c>
      <c r="C4983" s="545" t="s">
        <v>216</v>
      </c>
      <c r="D4983" s="546"/>
      <c r="E4983" s="171" t="str">
        <f t="shared" si="77"/>
        <v>1900</v>
      </c>
      <c r="F4983" s="547">
        <v>0</v>
      </c>
      <c r="G4983" s="548">
        <v>0</v>
      </c>
      <c r="H4983" s="547">
        <v>0</v>
      </c>
      <c r="I4983" s="545" t="s">
        <v>12980</v>
      </c>
      <c r="J4983" s="545"/>
      <c r="K4983" s="545"/>
      <c r="L4983" s="545"/>
      <c r="M4983" s="548" t="s">
        <v>13758</v>
      </c>
      <c r="N4983" s="545" t="s">
        <v>13413</v>
      </c>
      <c r="O4983" s="545"/>
      <c r="P4983" s="549">
        <v>14577</v>
      </c>
      <c r="Q4983" s="549">
        <v>1</v>
      </c>
      <c r="R4983" s="549">
        <v>54</v>
      </c>
      <c r="S4983" s="548"/>
      <c r="T4983" s="548"/>
      <c r="U4983" s="99"/>
    </row>
    <row r="4984" spans="1:21" ht="19.5" customHeight="1">
      <c r="A4984" s="545">
        <v>14578</v>
      </c>
      <c r="B4984" s="545" t="s">
        <v>22560</v>
      </c>
      <c r="C4984" s="545" t="s">
        <v>216</v>
      </c>
      <c r="D4984" s="546"/>
      <c r="E4984" s="171" t="str">
        <f t="shared" si="77"/>
        <v>1900</v>
      </c>
      <c r="F4984" s="547">
        <v>0</v>
      </c>
      <c r="G4984" s="548">
        <v>0</v>
      </c>
      <c r="H4984" s="547">
        <v>0</v>
      </c>
      <c r="I4984" s="545" t="s">
        <v>12980</v>
      </c>
      <c r="J4984" s="545"/>
      <c r="K4984" s="545"/>
      <c r="L4984" s="545"/>
      <c r="M4984" s="548" t="s">
        <v>13758</v>
      </c>
      <c r="N4984" s="545" t="s">
        <v>13413</v>
      </c>
      <c r="O4984" s="545"/>
      <c r="P4984" s="549">
        <v>14578</v>
      </c>
      <c r="Q4984" s="549">
        <v>1</v>
      </c>
      <c r="R4984" s="549">
        <v>54</v>
      </c>
      <c r="S4984" s="548"/>
      <c r="T4984" s="548"/>
      <c r="U4984" s="99"/>
    </row>
    <row r="4985" spans="1:21" ht="19.5" customHeight="1">
      <c r="A4985" s="545">
        <v>14579</v>
      </c>
      <c r="B4985" s="545" t="s">
        <v>22561</v>
      </c>
      <c r="C4985" s="545" t="s">
        <v>216</v>
      </c>
      <c r="D4985" s="546"/>
      <c r="E4985" s="171" t="str">
        <f t="shared" si="77"/>
        <v>1900</v>
      </c>
      <c r="F4985" s="547">
        <v>0</v>
      </c>
      <c r="G4985" s="548">
        <v>0</v>
      </c>
      <c r="H4985" s="547">
        <v>0</v>
      </c>
      <c r="I4985" s="545" t="s">
        <v>12980</v>
      </c>
      <c r="J4985" s="545"/>
      <c r="K4985" s="545"/>
      <c r="L4985" s="545"/>
      <c r="M4985" s="548" t="s">
        <v>13758</v>
      </c>
      <c r="N4985" s="545" t="s">
        <v>13413</v>
      </c>
      <c r="O4985" s="545"/>
      <c r="P4985" s="549">
        <v>14579</v>
      </c>
      <c r="Q4985" s="549">
        <v>1</v>
      </c>
      <c r="R4985" s="549">
        <v>54</v>
      </c>
      <c r="S4985" s="548"/>
      <c r="T4985" s="548"/>
      <c r="U4985" s="99"/>
    </row>
    <row r="4986" spans="1:21" ht="19.5" customHeight="1">
      <c r="A4986" s="545">
        <v>14580</v>
      </c>
      <c r="B4986" s="545" t="s">
        <v>22562</v>
      </c>
      <c r="C4986" s="545" t="s">
        <v>216</v>
      </c>
      <c r="D4986" s="546"/>
      <c r="E4986" s="171" t="str">
        <f t="shared" si="77"/>
        <v>1900</v>
      </c>
      <c r="F4986" s="547">
        <v>0</v>
      </c>
      <c r="G4986" s="548">
        <v>0</v>
      </c>
      <c r="H4986" s="547">
        <v>0</v>
      </c>
      <c r="I4986" s="545" t="s">
        <v>12980</v>
      </c>
      <c r="J4986" s="545"/>
      <c r="K4986" s="545"/>
      <c r="L4986" s="545"/>
      <c r="M4986" s="548" t="s">
        <v>13758</v>
      </c>
      <c r="N4986" s="545" t="s">
        <v>13413</v>
      </c>
      <c r="O4986" s="545"/>
      <c r="P4986" s="549">
        <v>14580</v>
      </c>
      <c r="Q4986" s="549">
        <v>1</v>
      </c>
      <c r="R4986" s="549">
        <v>54</v>
      </c>
      <c r="S4986" s="548"/>
      <c r="T4986" s="548"/>
      <c r="U4986" s="99"/>
    </row>
    <row r="4987" spans="1:21" ht="19.5" customHeight="1">
      <c r="A4987" s="545">
        <v>14581</v>
      </c>
      <c r="B4987" s="545" t="s">
        <v>22563</v>
      </c>
      <c r="C4987" s="545" t="s">
        <v>216</v>
      </c>
      <c r="D4987" s="546"/>
      <c r="E4987" s="171" t="str">
        <f t="shared" si="77"/>
        <v>1900</v>
      </c>
      <c r="F4987" s="547">
        <v>0</v>
      </c>
      <c r="G4987" s="548">
        <v>0</v>
      </c>
      <c r="H4987" s="547">
        <v>0</v>
      </c>
      <c r="I4987" s="545" t="s">
        <v>12980</v>
      </c>
      <c r="J4987" s="545"/>
      <c r="K4987" s="545"/>
      <c r="L4987" s="545"/>
      <c r="M4987" s="548" t="s">
        <v>13758</v>
      </c>
      <c r="N4987" s="545" t="s">
        <v>13413</v>
      </c>
      <c r="O4987" s="545"/>
      <c r="P4987" s="549">
        <v>14581</v>
      </c>
      <c r="Q4987" s="549">
        <v>1</v>
      </c>
      <c r="R4987" s="549">
        <v>54</v>
      </c>
      <c r="S4987" s="548"/>
      <c r="T4987" s="548"/>
      <c r="U4987" s="99"/>
    </row>
    <row r="4988" spans="1:21" ht="19.5" customHeight="1">
      <c r="A4988" s="545">
        <v>14582</v>
      </c>
      <c r="B4988" s="545" t="s">
        <v>22564</v>
      </c>
      <c r="C4988" s="545" t="s">
        <v>216</v>
      </c>
      <c r="D4988" s="546"/>
      <c r="E4988" s="171" t="str">
        <f t="shared" si="77"/>
        <v>1900</v>
      </c>
      <c r="F4988" s="547">
        <v>0</v>
      </c>
      <c r="G4988" s="548">
        <v>0</v>
      </c>
      <c r="H4988" s="547">
        <v>0</v>
      </c>
      <c r="I4988" s="545" t="s">
        <v>12980</v>
      </c>
      <c r="J4988" s="545"/>
      <c r="K4988" s="545"/>
      <c r="L4988" s="545"/>
      <c r="M4988" s="548" t="s">
        <v>13758</v>
      </c>
      <c r="N4988" s="545" t="s">
        <v>13413</v>
      </c>
      <c r="O4988" s="545"/>
      <c r="P4988" s="549">
        <v>14582</v>
      </c>
      <c r="Q4988" s="549">
        <v>1</v>
      </c>
      <c r="R4988" s="549">
        <v>54</v>
      </c>
      <c r="S4988" s="548"/>
      <c r="T4988" s="548"/>
      <c r="U4988" s="99"/>
    </row>
    <row r="4989" spans="1:21" ht="19.5" customHeight="1">
      <c r="A4989" s="545">
        <v>14583</v>
      </c>
      <c r="B4989" s="545" t="s">
        <v>22565</v>
      </c>
      <c r="C4989" s="545" t="s">
        <v>216</v>
      </c>
      <c r="D4989" s="546"/>
      <c r="E4989" s="171" t="str">
        <f t="shared" si="77"/>
        <v>1900</v>
      </c>
      <c r="F4989" s="547">
        <v>0</v>
      </c>
      <c r="G4989" s="548">
        <v>0</v>
      </c>
      <c r="H4989" s="547">
        <v>0</v>
      </c>
      <c r="I4989" s="545" t="s">
        <v>12980</v>
      </c>
      <c r="J4989" s="545"/>
      <c r="K4989" s="545"/>
      <c r="L4989" s="545"/>
      <c r="M4989" s="548" t="s">
        <v>13758</v>
      </c>
      <c r="N4989" s="545" t="s">
        <v>13413</v>
      </c>
      <c r="O4989" s="545"/>
      <c r="P4989" s="549">
        <v>14583</v>
      </c>
      <c r="Q4989" s="549">
        <v>1</v>
      </c>
      <c r="R4989" s="549">
        <v>54</v>
      </c>
      <c r="S4989" s="548"/>
      <c r="T4989" s="548"/>
      <c r="U4989" s="99"/>
    </row>
    <row r="4990" spans="1:21" ht="19.5" customHeight="1">
      <c r="A4990" s="545">
        <v>14584</v>
      </c>
      <c r="B4990" s="545" t="s">
        <v>22566</v>
      </c>
      <c r="C4990" s="545" t="s">
        <v>216</v>
      </c>
      <c r="D4990" s="546"/>
      <c r="E4990" s="171" t="str">
        <f t="shared" si="77"/>
        <v>1900</v>
      </c>
      <c r="F4990" s="547">
        <v>0</v>
      </c>
      <c r="G4990" s="548">
        <v>0</v>
      </c>
      <c r="H4990" s="547">
        <v>0</v>
      </c>
      <c r="I4990" s="545" t="s">
        <v>12980</v>
      </c>
      <c r="J4990" s="545"/>
      <c r="K4990" s="545"/>
      <c r="L4990" s="545"/>
      <c r="M4990" s="548" t="s">
        <v>13758</v>
      </c>
      <c r="N4990" s="545" t="s">
        <v>13413</v>
      </c>
      <c r="O4990" s="545"/>
      <c r="P4990" s="549">
        <v>14584</v>
      </c>
      <c r="Q4990" s="549">
        <v>1</v>
      </c>
      <c r="R4990" s="549">
        <v>54</v>
      </c>
      <c r="S4990" s="548"/>
      <c r="T4990" s="548"/>
      <c r="U4990" s="99"/>
    </row>
    <row r="4991" spans="1:21" ht="19.5" customHeight="1">
      <c r="A4991" s="545">
        <v>14585</v>
      </c>
      <c r="B4991" s="545" t="s">
        <v>22567</v>
      </c>
      <c r="C4991" s="545" t="s">
        <v>216</v>
      </c>
      <c r="D4991" s="546"/>
      <c r="E4991" s="171" t="str">
        <f t="shared" si="77"/>
        <v>1900</v>
      </c>
      <c r="F4991" s="547">
        <v>0</v>
      </c>
      <c r="G4991" s="548">
        <v>0</v>
      </c>
      <c r="H4991" s="547">
        <v>0</v>
      </c>
      <c r="I4991" s="545" t="s">
        <v>12980</v>
      </c>
      <c r="J4991" s="545"/>
      <c r="K4991" s="545"/>
      <c r="L4991" s="545"/>
      <c r="M4991" s="548" t="s">
        <v>13758</v>
      </c>
      <c r="N4991" s="545" t="s">
        <v>13413</v>
      </c>
      <c r="O4991" s="545"/>
      <c r="P4991" s="549">
        <v>14585</v>
      </c>
      <c r="Q4991" s="549">
        <v>1</v>
      </c>
      <c r="R4991" s="549">
        <v>54</v>
      </c>
      <c r="S4991" s="548"/>
      <c r="T4991" s="548"/>
      <c r="U4991" s="99"/>
    </row>
    <row r="4992" spans="1:21" ht="19.5" customHeight="1">
      <c r="A4992" s="545">
        <v>14586</v>
      </c>
      <c r="B4992" s="545" t="s">
        <v>22568</v>
      </c>
      <c r="C4992" s="545" t="s">
        <v>216</v>
      </c>
      <c r="D4992" s="546"/>
      <c r="E4992" s="171" t="str">
        <f t="shared" si="77"/>
        <v>1900</v>
      </c>
      <c r="F4992" s="547">
        <v>0</v>
      </c>
      <c r="G4992" s="548">
        <v>0</v>
      </c>
      <c r="H4992" s="547">
        <v>0</v>
      </c>
      <c r="I4992" s="545" t="s">
        <v>12980</v>
      </c>
      <c r="J4992" s="545"/>
      <c r="K4992" s="545"/>
      <c r="L4992" s="545"/>
      <c r="M4992" s="548" t="s">
        <v>13758</v>
      </c>
      <c r="N4992" s="545" t="s">
        <v>13413</v>
      </c>
      <c r="O4992" s="545"/>
      <c r="P4992" s="549">
        <v>14586</v>
      </c>
      <c r="Q4992" s="549">
        <v>1</v>
      </c>
      <c r="R4992" s="549">
        <v>54</v>
      </c>
      <c r="S4992" s="548"/>
      <c r="T4992" s="548"/>
      <c r="U4992" s="99"/>
    </row>
    <row r="4993" spans="1:21" ht="19.5" customHeight="1">
      <c r="A4993" s="545">
        <v>14587</v>
      </c>
      <c r="B4993" s="545" t="s">
        <v>22569</v>
      </c>
      <c r="C4993" s="545" t="s">
        <v>216</v>
      </c>
      <c r="D4993" s="546"/>
      <c r="E4993" s="171" t="str">
        <f t="shared" si="77"/>
        <v>1900</v>
      </c>
      <c r="F4993" s="547">
        <v>0</v>
      </c>
      <c r="G4993" s="548">
        <v>0</v>
      </c>
      <c r="H4993" s="547">
        <v>0</v>
      </c>
      <c r="I4993" s="545" t="s">
        <v>12980</v>
      </c>
      <c r="J4993" s="545"/>
      <c r="K4993" s="545"/>
      <c r="L4993" s="545"/>
      <c r="M4993" s="548" t="s">
        <v>13758</v>
      </c>
      <c r="N4993" s="545" t="s">
        <v>13413</v>
      </c>
      <c r="O4993" s="545"/>
      <c r="P4993" s="549">
        <v>14587</v>
      </c>
      <c r="Q4993" s="549">
        <v>1</v>
      </c>
      <c r="R4993" s="549">
        <v>54</v>
      </c>
      <c r="S4993" s="548"/>
      <c r="T4993" s="548"/>
      <c r="U4993" s="99"/>
    </row>
    <row r="4994" spans="1:21" ht="19.5" customHeight="1">
      <c r="A4994" s="545">
        <v>14588</v>
      </c>
      <c r="B4994" s="545" t="s">
        <v>22570</v>
      </c>
      <c r="C4994" s="545" t="s">
        <v>216</v>
      </c>
      <c r="D4994" s="546"/>
      <c r="E4994" s="171" t="str">
        <f t="shared" si="77"/>
        <v>1900</v>
      </c>
      <c r="F4994" s="547">
        <v>0</v>
      </c>
      <c r="G4994" s="548">
        <v>0</v>
      </c>
      <c r="H4994" s="547">
        <v>0</v>
      </c>
      <c r="I4994" s="545" t="s">
        <v>12980</v>
      </c>
      <c r="J4994" s="545"/>
      <c r="K4994" s="545"/>
      <c r="L4994" s="545"/>
      <c r="M4994" s="548" t="s">
        <v>13758</v>
      </c>
      <c r="N4994" s="545" t="s">
        <v>13413</v>
      </c>
      <c r="O4994" s="545"/>
      <c r="P4994" s="549">
        <v>14588</v>
      </c>
      <c r="Q4994" s="549">
        <v>1</v>
      </c>
      <c r="R4994" s="549">
        <v>54</v>
      </c>
      <c r="S4994" s="548"/>
      <c r="T4994" s="548"/>
      <c r="U4994" s="99"/>
    </row>
    <row r="4995" spans="1:21" ht="19.5" customHeight="1">
      <c r="A4995" s="545">
        <v>14589</v>
      </c>
      <c r="B4995" s="545" t="s">
        <v>22451</v>
      </c>
      <c r="C4995" s="545" t="s">
        <v>216</v>
      </c>
      <c r="D4995" s="546"/>
      <c r="E4995" s="171" t="str">
        <f t="shared" si="77"/>
        <v>1900</v>
      </c>
      <c r="F4995" s="547">
        <v>0</v>
      </c>
      <c r="G4995" s="548">
        <v>0</v>
      </c>
      <c r="H4995" s="547">
        <v>0</v>
      </c>
      <c r="I4995" s="545" t="s">
        <v>12980</v>
      </c>
      <c r="J4995" s="545"/>
      <c r="K4995" s="545"/>
      <c r="L4995" s="545"/>
      <c r="M4995" s="548" t="s">
        <v>13758</v>
      </c>
      <c r="N4995" s="545" t="s">
        <v>13413</v>
      </c>
      <c r="O4995" s="545"/>
      <c r="P4995" s="549">
        <v>14589</v>
      </c>
      <c r="Q4995" s="549">
        <v>1</v>
      </c>
      <c r="R4995" s="549">
        <v>54</v>
      </c>
      <c r="S4995" s="548"/>
      <c r="T4995" s="548"/>
      <c r="U4995" s="99"/>
    </row>
    <row r="4996" spans="1:21" ht="19.5" customHeight="1">
      <c r="A4996" s="545">
        <v>14590</v>
      </c>
      <c r="B4996" s="545" t="s">
        <v>22571</v>
      </c>
      <c r="C4996" s="545" t="s">
        <v>216</v>
      </c>
      <c r="D4996" s="546"/>
      <c r="E4996" s="171" t="str">
        <f t="shared" ref="E4996:E5059" si="78">TEXT(D4996,"YYYY")</f>
        <v>1900</v>
      </c>
      <c r="F4996" s="547">
        <v>0</v>
      </c>
      <c r="G4996" s="548">
        <v>0</v>
      </c>
      <c r="H4996" s="547">
        <v>0</v>
      </c>
      <c r="I4996" s="545" t="s">
        <v>12980</v>
      </c>
      <c r="J4996" s="545"/>
      <c r="K4996" s="545"/>
      <c r="L4996" s="545"/>
      <c r="M4996" s="548" t="s">
        <v>13758</v>
      </c>
      <c r="N4996" s="545" t="s">
        <v>13413</v>
      </c>
      <c r="O4996" s="545"/>
      <c r="P4996" s="549">
        <v>14590</v>
      </c>
      <c r="Q4996" s="549">
        <v>1</v>
      </c>
      <c r="R4996" s="549">
        <v>54</v>
      </c>
      <c r="S4996" s="548"/>
      <c r="T4996" s="548"/>
      <c r="U4996" s="99"/>
    </row>
    <row r="4997" spans="1:21" ht="19.5" customHeight="1">
      <c r="A4997" s="545">
        <v>14591</v>
      </c>
      <c r="B4997" s="545" t="s">
        <v>22572</v>
      </c>
      <c r="C4997" s="545" t="s">
        <v>216</v>
      </c>
      <c r="D4997" s="546"/>
      <c r="E4997" s="171" t="str">
        <f t="shared" si="78"/>
        <v>1900</v>
      </c>
      <c r="F4997" s="547">
        <v>0</v>
      </c>
      <c r="G4997" s="548">
        <v>0</v>
      </c>
      <c r="H4997" s="547">
        <v>0</v>
      </c>
      <c r="I4997" s="545" t="s">
        <v>12980</v>
      </c>
      <c r="J4997" s="545"/>
      <c r="K4997" s="545"/>
      <c r="L4997" s="545"/>
      <c r="M4997" s="548" t="s">
        <v>13758</v>
      </c>
      <c r="N4997" s="545" t="s">
        <v>13413</v>
      </c>
      <c r="O4997" s="545"/>
      <c r="P4997" s="549">
        <v>14591</v>
      </c>
      <c r="Q4997" s="549">
        <v>1</v>
      </c>
      <c r="R4997" s="549">
        <v>54</v>
      </c>
      <c r="S4997" s="548"/>
      <c r="T4997" s="548"/>
      <c r="U4997" s="99"/>
    </row>
    <row r="4998" spans="1:21" ht="19.5" customHeight="1">
      <c r="A4998" s="545">
        <v>14592</v>
      </c>
      <c r="B4998" s="545" t="s">
        <v>22573</v>
      </c>
      <c r="C4998" s="545" t="s">
        <v>216</v>
      </c>
      <c r="D4998" s="546"/>
      <c r="E4998" s="171" t="str">
        <f t="shared" si="78"/>
        <v>1900</v>
      </c>
      <c r="F4998" s="547">
        <v>0</v>
      </c>
      <c r="G4998" s="548">
        <v>0</v>
      </c>
      <c r="H4998" s="547">
        <v>0</v>
      </c>
      <c r="I4998" s="545" t="s">
        <v>12980</v>
      </c>
      <c r="J4998" s="545"/>
      <c r="K4998" s="545"/>
      <c r="L4998" s="545"/>
      <c r="M4998" s="548" t="s">
        <v>13758</v>
      </c>
      <c r="N4998" s="545" t="s">
        <v>13413</v>
      </c>
      <c r="O4998" s="545"/>
      <c r="P4998" s="549">
        <v>14592</v>
      </c>
      <c r="Q4998" s="549">
        <v>1</v>
      </c>
      <c r="R4998" s="549">
        <v>54</v>
      </c>
      <c r="S4998" s="548"/>
      <c r="T4998" s="548"/>
      <c r="U4998" s="99"/>
    </row>
    <row r="4999" spans="1:21" ht="19.5" customHeight="1">
      <c r="A4999" s="545">
        <v>14593</v>
      </c>
      <c r="B4999" s="545" t="s">
        <v>22574</v>
      </c>
      <c r="C4999" s="545" t="s">
        <v>216</v>
      </c>
      <c r="D4999" s="546"/>
      <c r="E4999" s="171" t="str">
        <f t="shared" si="78"/>
        <v>1900</v>
      </c>
      <c r="F4999" s="547">
        <v>0</v>
      </c>
      <c r="G4999" s="548">
        <v>0</v>
      </c>
      <c r="H4999" s="547">
        <v>0</v>
      </c>
      <c r="I4999" s="545" t="s">
        <v>12980</v>
      </c>
      <c r="J4999" s="545"/>
      <c r="K4999" s="545"/>
      <c r="L4999" s="545"/>
      <c r="M4999" s="548" t="s">
        <v>13758</v>
      </c>
      <c r="N4999" s="545" t="s">
        <v>13413</v>
      </c>
      <c r="O4999" s="545"/>
      <c r="P4999" s="549">
        <v>14593</v>
      </c>
      <c r="Q4999" s="549">
        <v>1</v>
      </c>
      <c r="R4999" s="549">
        <v>54</v>
      </c>
      <c r="S4999" s="548"/>
      <c r="T4999" s="548"/>
      <c r="U4999" s="99"/>
    </row>
    <row r="5000" spans="1:21" ht="19.5" customHeight="1">
      <c r="A5000" s="545">
        <v>14594</v>
      </c>
      <c r="B5000" s="545" t="s">
        <v>22575</v>
      </c>
      <c r="C5000" s="545" t="s">
        <v>216</v>
      </c>
      <c r="D5000" s="546"/>
      <c r="E5000" s="171" t="str">
        <f t="shared" si="78"/>
        <v>1900</v>
      </c>
      <c r="F5000" s="547">
        <v>0</v>
      </c>
      <c r="G5000" s="548">
        <v>0</v>
      </c>
      <c r="H5000" s="547">
        <v>0</v>
      </c>
      <c r="I5000" s="545" t="s">
        <v>12980</v>
      </c>
      <c r="J5000" s="545"/>
      <c r="K5000" s="545"/>
      <c r="L5000" s="545"/>
      <c r="M5000" s="548" t="s">
        <v>13758</v>
      </c>
      <c r="N5000" s="545" t="s">
        <v>13413</v>
      </c>
      <c r="O5000" s="545"/>
      <c r="P5000" s="549">
        <v>14594</v>
      </c>
      <c r="Q5000" s="549">
        <v>1</v>
      </c>
      <c r="R5000" s="549">
        <v>54</v>
      </c>
      <c r="S5000" s="548"/>
      <c r="T5000" s="548"/>
      <c r="U5000" s="99"/>
    </row>
    <row r="5001" spans="1:21" ht="19.5" customHeight="1">
      <c r="A5001" s="545">
        <v>14595</v>
      </c>
      <c r="B5001" s="545" t="s">
        <v>22576</v>
      </c>
      <c r="C5001" s="545" t="s">
        <v>216</v>
      </c>
      <c r="D5001" s="546"/>
      <c r="E5001" s="171" t="str">
        <f t="shared" si="78"/>
        <v>1900</v>
      </c>
      <c r="F5001" s="547">
        <v>0</v>
      </c>
      <c r="G5001" s="548">
        <v>0</v>
      </c>
      <c r="H5001" s="547">
        <v>0</v>
      </c>
      <c r="I5001" s="545" t="s">
        <v>12980</v>
      </c>
      <c r="J5001" s="545"/>
      <c r="K5001" s="545"/>
      <c r="L5001" s="545"/>
      <c r="M5001" s="548" t="s">
        <v>13758</v>
      </c>
      <c r="N5001" s="545" t="s">
        <v>13413</v>
      </c>
      <c r="O5001" s="545"/>
      <c r="P5001" s="549">
        <v>14595</v>
      </c>
      <c r="Q5001" s="549">
        <v>1</v>
      </c>
      <c r="R5001" s="549">
        <v>54</v>
      </c>
      <c r="S5001" s="548"/>
      <c r="T5001" s="548"/>
      <c r="U5001" s="99"/>
    </row>
    <row r="5002" spans="1:21" ht="19.5" customHeight="1">
      <c r="A5002" s="545">
        <v>14596</v>
      </c>
      <c r="B5002" s="545" t="s">
        <v>22577</v>
      </c>
      <c r="C5002" s="545" t="s">
        <v>216</v>
      </c>
      <c r="D5002" s="546"/>
      <c r="E5002" s="171" t="str">
        <f t="shared" si="78"/>
        <v>1900</v>
      </c>
      <c r="F5002" s="547">
        <v>0</v>
      </c>
      <c r="G5002" s="548">
        <v>0</v>
      </c>
      <c r="H5002" s="547">
        <v>0</v>
      </c>
      <c r="I5002" s="545" t="s">
        <v>12980</v>
      </c>
      <c r="J5002" s="545"/>
      <c r="K5002" s="545"/>
      <c r="L5002" s="545"/>
      <c r="M5002" s="548" t="s">
        <v>13758</v>
      </c>
      <c r="N5002" s="545" t="s">
        <v>13413</v>
      </c>
      <c r="O5002" s="545"/>
      <c r="P5002" s="549">
        <v>14596</v>
      </c>
      <c r="Q5002" s="549">
        <v>1</v>
      </c>
      <c r="R5002" s="549">
        <v>54</v>
      </c>
      <c r="S5002" s="548"/>
      <c r="T5002" s="548"/>
      <c r="U5002" s="99"/>
    </row>
    <row r="5003" spans="1:21" ht="19.5" customHeight="1">
      <c r="A5003" s="545">
        <v>14597</v>
      </c>
      <c r="B5003" s="545" t="s">
        <v>22578</v>
      </c>
      <c r="C5003" s="545" t="s">
        <v>216</v>
      </c>
      <c r="D5003" s="546"/>
      <c r="E5003" s="171" t="str">
        <f t="shared" si="78"/>
        <v>1900</v>
      </c>
      <c r="F5003" s="547">
        <v>0</v>
      </c>
      <c r="G5003" s="548">
        <v>0</v>
      </c>
      <c r="H5003" s="547">
        <v>0</v>
      </c>
      <c r="I5003" s="545" t="s">
        <v>12980</v>
      </c>
      <c r="J5003" s="545"/>
      <c r="K5003" s="545"/>
      <c r="L5003" s="545"/>
      <c r="M5003" s="548" t="s">
        <v>13758</v>
      </c>
      <c r="N5003" s="545" t="s">
        <v>13413</v>
      </c>
      <c r="O5003" s="545"/>
      <c r="P5003" s="549">
        <v>14597</v>
      </c>
      <c r="Q5003" s="549">
        <v>1</v>
      </c>
      <c r="R5003" s="549">
        <v>54</v>
      </c>
      <c r="S5003" s="548"/>
      <c r="T5003" s="548"/>
      <c r="U5003" s="99"/>
    </row>
    <row r="5004" spans="1:21" ht="19.5" customHeight="1">
      <c r="A5004" s="545">
        <v>14598</v>
      </c>
      <c r="B5004" s="545" t="s">
        <v>22579</v>
      </c>
      <c r="C5004" s="545" t="s">
        <v>216</v>
      </c>
      <c r="D5004" s="546"/>
      <c r="E5004" s="171" t="str">
        <f t="shared" si="78"/>
        <v>1900</v>
      </c>
      <c r="F5004" s="547">
        <v>0</v>
      </c>
      <c r="G5004" s="548">
        <v>0</v>
      </c>
      <c r="H5004" s="547">
        <v>0</v>
      </c>
      <c r="I5004" s="545" t="s">
        <v>12980</v>
      </c>
      <c r="J5004" s="545"/>
      <c r="K5004" s="545"/>
      <c r="L5004" s="545"/>
      <c r="M5004" s="548" t="s">
        <v>13758</v>
      </c>
      <c r="N5004" s="545" t="s">
        <v>13413</v>
      </c>
      <c r="O5004" s="545"/>
      <c r="P5004" s="549">
        <v>14598</v>
      </c>
      <c r="Q5004" s="549">
        <v>1</v>
      </c>
      <c r="R5004" s="549">
        <v>54</v>
      </c>
      <c r="S5004" s="548"/>
      <c r="T5004" s="548"/>
      <c r="U5004" s="99"/>
    </row>
    <row r="5005" spans="1:21" ht="19.5" customHeight="1">
      <c r="A5005" s="545">
        <v>14599</v>
      </c>
      <c r="B5005" s="545" t="s">
        <v>22580</v>
      </c>
      <c r="C5005" s="545" t="s">
        <v>216</v>
      </c>
      <c r="D5005" s="546"/>
      <c r="E5005" s="171" t="str">
        <f t="shared" si="78"/>
        <v>1900</v>
      </c>
      <c r="F5005" s="547">
        <v>0</v>
      </c>
      <c r="G5005" s="548">
        <v>0</v>
      </c>
      <c r="H5005" s="547">
        <v>0</v>
      </c>
      <c r="I5005" s="545" t="s">
        <v>12980</v>
      </c>
      <c r="J5005" s="545"/>
      <c r="K5005" s="545"/>
      <c r="L5005" s="545"/>
      <c r="M5005" s="548" t="s">
        <v>13758</v>
      </c>
      <c r="N5005" s="545" t="s">
        <v>13413</v>
      </c>
      <c r="O5005" s="545"/>
      <c r="P5005" s="549">
        <v>14599</v>
      </c>
      <c r="Q5005" s="549">
        <v>1</v>
      </c>
      <c r="R5005" s="549">
        <v>54</v>
      </c>
      <c r="S5005" s="548"/>
      <c r="T5005" s="548"/>
      <c r="U5005" s="99"/>
    </row>
    <row r="5006" spans="1:21" ht="19.5" customHeight="1">
      <c r="A5006" s="545">
        <v>14600</v>
      </c>
      <c r="B5006" s="545" t="s">
        <v>22581</v>
      </c>
      <c r="C5006" s="545" t="s">
        <v>216</v>
      </c>
      <c r="D5006" s="546"/>
      <c r="E5006" s="171" t="str">
        <f t="shared" si="78"/>
        <v>1900</v>
      </c>
      <c r="F5006" s="547">
        <v>0</v>
      </c>
      <c r="G5006" s="548">
        <v>0</v>
      </c>
      <c r="H5006" s="547">
        <v>0</v>
      </c>
      <c r="I5006" s="545" t="s">
        <v>12980</v>
      </c>
      <c r="J5006" s="545"/>
      <c r="K5006" s="545"/>
      <c r="L5006" s="545"/>
      <c r="M5006" s="548" t="s">
        <v>13758</v>
      </c>
      <c r="N5006" s="545" t="s">
        <v>13413</v>
      </c>
      <c r="O5006" s="545"/>
      <c r="P5006" s="549">
        <v>14600</v>
      </c>
      <c r="Q5006" s="549">
        <v>1</v>
      </c>
      <c r="R5006" s="549">
        <v>54</v>
      </c>
      <c r="S5006" s="548"/>
      <c r="T5006" s="548"/>
      <c r="U5006" s="99"/>
    </row>
    <row r="5007" spans="1:21" ht="19.5" customHeight="1">
      <c r="A5007" s="545">
        <v>14601</v>
      </c>
      <c r="B5007" s="545" t="s">
        <v>22582</v>
      </c>
      <c r="C5007" s="545" t="s">
        <v>216</v>
      </c>
      <c r="D5007" s="546"/>
      <c r="E5007" s="171" t="str">
        <f t="shared" si="78"/>
        <v>1900</v>
      </c>
      <c r="F5007" s="547">
        <v>0</v>
      </c>
      <c r="G5007" s="548">
        <v>0</v>
      </c>
      <c r="H5007" s="547">
        <v>0</v>
      </c>
      <c r="I5007" s="545" t="s">
        <v>12980</v>
      </c>
      <c r="J5007" s="545"/>
      <c r="K5007" s="545"/>
      <c r="L5007" s="545"/>
      <c r="M5007" s="548" t="s">
        <v>13758</v>
      </c>
      <c r="N5007" s="545" t="s">
        <v>13413</v>
      </c>
      <c r="O5007" s="545"/>
      <c r="P5007" s="549">
        <v>14601</v>
      </c>
      <c r="Q5007" s="549">
        <v>1</v>
      </c>
      <c r="R5007" s="549">
        <v>54</v>
      </c>
      <c r="S5007" s="548"/>
      <c r="T5007" s="548"/>
      <c r="U5007" s="99"/>
    </row>
    <row r="5008" spans="1:21" ht="19.5" customHeight="1">
      <c r="A5008" s="545">
        <v>14602</v>
      </c>
      <c r="B5008" s="545" t="s">
        <v>22579</v>
      </c>
      <c r="C5008" s="545" t="s">
        <v>216</v>
      </c>
      <c r="D5008" s="546"/>
      <c r="E5008" s="171" t="str">
        <f t="shared" si="78"/>
        <v>1900</v>
      </c>
      <c r="F5008" s="547">
        <v>0</v>
      </c>
      <c r="G5008" s="548">
        <v>0</v>
      </c>
      <c r="H5008" s="547">
        <v>0</v>
      </c>
      <c r="I5008" s="545" t="s">
        <v>12980</v>
      </c>
      <c r="J5008" s="545"/>
      <c r="K5008" s="545"/>
      <c r="L5008" s="545"/>
      <c r="M5008" s="548" t="s">
        <v>13758</v>
      </c>
      <c r="N5008" s="545" t="s">
        <v>13413</v>
      </c>
      <c r="O5008" s="545"/>
      <c r="P5008" s="549">
        <v>14602</v>
      </c>
      <c r="Q5008" s="549">
        <v>1</v>
      </c>
      <c r="R5008" s="549">
        <v>54</v>
      </c>
      <c r="S5008" s="548"/>
      <c r="T5008" s="548"/>
      <c r="U5008" s="99"/>
    </row>
    <row r="5009" spans="1:21" ht="19.5" customHeight="1">
      <c r="A5009" s="545">
        <v>14603</v>
      </c>
      <c r="B5009" s="545" t="s">
        <v>22583</v>
      </c>
      <c r="C5009" s="545" t="s">
        <v>216</v>
      </c>
      <c r="D5009" s="546"/>
      <c r="E5009" s="171" t="str">
        <f t="shared" si="78"/>
        <v>1900</v>
      </c>
      <c r="F5009" s="547">
        <v>0</v>
      </c>
      <c r="G5009" s="548">
        <v>0</v>
      </c>
      <c r="H5009" s="547">
        <v>0</v>
      </c>
      <c r="I5009" s="545" t="s">
        <v>12980</v>
      </c>
      <c r="J5009" s="545"/>
      <c r="K5009" s="545"/>
      <c r="L5009" s="545"/>
      <c r="M5009" s="548" t="s">
        <v>13758</v>
      </c>
      <c r="N5009" s="545" t="s">
        <v>13413</v>
      </c>
      <c r="O5009" s="545"/>
      <c r="P5009" s="549">
        <v>14603</v>
      </c>
      <c r="Q5009" s="549">
        <v>1</v>
      </c>
      <c r="R5009" s="549">
        <v>54</v>
      </c>
      <c r="S5009" s="548"/>
      <c r="T5009" s="548"/>
      <c r="U5009" s="99"/>
    </row>
    <row r="5010" spans="1:21" ht="19.5" customHeight="1">
      <c r="A5010" s="545">
        <v>14604</v>
      </c>
      <c r="B5010" s="545" t="s">
        <v>22584</v>
      </c>
      <c r="C5010" s="545" t="s">
        <v>216</v>
      </c>
      <c r="D5010" s="546"/>
      <c r="E5010" s="171" t="str">
        <f t="shared" si="78"/>
        <v>1900</v>
      </c>
      <c r="F5010" s="547">
        <v>0</v>
      </c>
      <c r="G5010" s="548">
        <v>0</v>
      </c>
      <c r="H5010" s="547">
        <v>0</v>
      </c>
      <c r="I5010" s="545" t="s">
        <v>12980</v>
      </c>
      <c r="J5010" s="545"/>
      <c r="K5010" s="545"/>
      <c r="L5010" s="545"/>
      <c r="M5010" s="548" t="s">
        <v>13758</v>
      </c>
      <c r="N5010" s="545" t="s">
        <v>13413</v>
      </c>
      <c r="O5010" s="545"/>
      <c r="P5010" s="549">
        <v>14604</v>
      </c>
      <c r="Q5010" s="549">
        <v>1</v>
      </c>
      <c r="R5010" s="549">
        <v>54</v>
      </c>
      <c r="S5010" s="548"/>
      <c r="T5010" s="548"/>
      <c r="U5010" s="99"/>
    </row>
    <row r="5011" spans="1:21" ht="19.5" customHeight="1">
      <c r="A5011" s="545">
        <v>14605</v>
      </c>
      <c r="B5011" s="545" t="s">
        <v>22585</v>
      </c>
      <c r="C5011" s="545" t="s">
        <v>216</v>
      </c>
      <c r="D5011" s="546"/>
      <c r="E5011" s="171" t="str">
        <f t="shared" si="78"/>
        <v>1900</v>
      </c>
      <c r="F5011" s="547">
        <v>0</v>
      </c>
      <c r="G5011" s="548">
        <v>0</v>
      </c>
      <c r="H5011" s="547">
        <v>0</v>
      </c>
      <c r="I5011" s="545" t="s">
        <v>12980</v>
      </c>
      <c r="J5011" s="545"/>
      <c r="K5011" s="545"/>
      <c r="L5011" s="545"/>
      <c r="M5011" s="548" t="s">
        <v>13758</v>
      </c>
      <c r="N5011" s="545" t="s">
        <v>13413</v>
      </c>
      <c r="O5011" s="545"/>
      <c r="P5011" s="549">
        <v>14605</v>
      </c>
      <c r="Q5011" s="549">
        <v>1</v>
      </c>
      <c r="R5011" s="549">
        <v>54</v>
      </c>
      <c r="S5011" s="548"/>
      <c r="T5011" s="548"/>
      <c r="U5011" s="99"/>
    </row>
    <row r="5012" spans="1:21" ht="19.5" customHeight="1">
      <c r="A5012" s="545">
        <v>14606</v>
      </c>
      <c r="B5012" s="545" t="s">
        <v>22586</v>
      </c>
      <c r="C5012" s="545" t="s">
        <v>216</v>
      </c>
      <c r="D5012" s="546"/>
      <c r="E5012" s="171" t="str">
        <f t="shared" si="78"/>
        <v>1900</v>
      </c>
      <c r="F5012" s="547">
        <v>0</v>
      </c>
      <c r="G5012" s="548">
        <v>0</v>
      </c>
      <c r="H5012" s="547">
        <v>0</v>
      </c>
      <c r="I5012" s="545" t="s">
        <v>12980</v>
      </c>
      <c r="J5012" s="545"/>
      <c r="K5012" s="545"/>
      <c r="L5012" s="545"/>
      <c r="M5012" s="548" t="s">
        <v>13758</v>
      </c>
      <c r="N5012" s="545" t="s">
        <v>13413</v>
      </c>
      <c r="O5012" s="545"/>
      <c r="P5012" s="549">
        <v>14606</v>
      </c>
      <c r="Q5012" s="549">
        <v>1</v>
      </c>
      <c r="R5012" s="549">
        <v>54</v>
      </c>
      <c r="S5012" s="548"/>
      <c r="T5012" s="548"/>
      <c r="U5012" s="99"/>
    </row>
    <row r="5013" spans="1:21" ht="19.5" customHeight="1">
      <c r="A5013" s="545">
        <v>14607</v>
      </c>
      <c r="B5013" s="545" t="s">
        <v>22587</v>
      </c>
      <c r="C5013" s="545" t="s">
        <v>216</v>
      </c>
      <c r="D5013" s="546"/>
      <c r="E5013" s="171" t="str">
        <f t="shared" si="78"/>
        <v>1900</v>
      </c>
      <c r="F5013" s="547">
        <v>0</v>
      </c>
      <c r="G5013" s="548">
        <v>0</v>
      </c>
      <c r="H5013" s="547">
        <v>0</v>
      </c>
      <c r="I5013" s="545" t="s">
        <v>12736</v>
      </c>
      <c r="J5013" s="545"/>
      <c r="K5013" s="545"/>
      <c r="L5013" s="545"/>
      <c r="M5013" s="548" t="s">
        <v>13758</v>
      </c>
      <c r="N5013" s="545" t="s">
        <v>13413</v>
      </c>
      <c r="O5013" s="545"/>
      <c r="P5013" s="549">
        <v>14607</v>
      </c>
      <c r="Q5013" s="549">
        <v>1</v>
      </c>
      <c r="R5013" s="549">
        <v>56</v>
      </c>
      <c r="S5013" s="548"/>
      <c r="T5013" s="548"/>
      <c r="U5013" s="99"/>
    </row>
    <row r="5014" spans="1:21" ht="19.5" customHeight="1">
      <c r="A5014" s="545">
        <v>14608</v>
      </c>
      <c r="B5014" s="545" t="s">
        <v>22588</v>
      </c>
      <c r="C5014" s="545" t="s">
        <v>216</v>
      </c>
      <c r="D5014" s="546"/>
      <c r="E5014" s="171" t="str">
        <f t="shared" si="78"/>
        <v>1900</v>
      </c>
      <c r="F5014" s="547">
        <v>0</v>
      </c>
      <c r="G5014" s="548">
        <v>0</v>
      </c>
      <c r="H5014" s="547">
        <v>0</v>
      </c>
      <c r="I5014" s="545" t="s">
        <v>12736</v>
      </c>
      <c r="J5014" s="545"/>
      <c r="K5014" s="545"/>
      <c r="L5014" s="545"/>
      <c r="M5014" s="548" t="s">
        <v>13758</v>
      </c>
      <c r="N5014" s="545" t="s">
        <v>13413</v>
      </c>
      <c r="O5014" s="545"/>
      <c r="P5014" s="549">
        <v>14608</v>
      </c>
      <c r="Q5014" s="549">
        <v>1</v>
      </c>
      <c r="R5014" s="549">
        <v>56</v>
      </c>
      <c r="S5014" s="548"/>
      <c r="T5014" s="548"/>
      <c r="U5014" s="99"/>
    </row>
    <row r="5015" spans="1:21" ht="19.5" customHeight="1">
      <c r="A5015" s="545">
        <v>14609</v>
      </c>
      <c r="B5015" s="545" t="s">
        <v>22589</v>
      </c>
      <c r="C5015" s="545" t="s">
        <v>216</v>
      </c>
      <c r="D5015" s="546"/>
      <c r="E5015" s="171" t="str">
        <f t="shared" si="78"/>
        <v>1900</v>
      </c>
      <c r="F5015" s="547">
        <v>0</v>
      </c>
      <c r="G5015" s="548">
        <v>0</v>
      </c>
      <c r="H5015" s="547">
        <v>0</v>
      </c>
      <c r="I5015" s="545" t="s">
        <v>12736</v>
      </c>
      <c r="J5015" s="545"/>
      <c r="K5015" s="545"/>
      <c r="L5015" s="545"/>
      <c r="M5015" s="548" t="s">
        <v>13758</v>
      </c>
      <c r="N5015" s="545" t="s">
        <v>13413</v>
      </c>
      <c r="O5015" s="545"/>
      <c r="P5015" s="549">
        <v>14609</v>
      </c>
      <c r="Q5015" s="549">
        <v>1</v>
      </c>
      <c r="R5015" s="549">
        <v>56</v>
      </c>
      <c r="S5015" s="548"/>
      <c r="T5015" s="548"/>
      <c r="U5015" s="99"/>
    </row>
    <row r="5016" spans="1:21" ht="19.5" customHeight="1">
      <c r="A5016" s="545">
        <v>14610</v>
      </c>
      <c r="B5016" s="545" t="s">
        <v>22590</v>
      </c>
      <c r="C5016" s="545" t="s">
        <v>216</v>
      </c>
      <c r="D5016" s="546"/>
      <c r="E5016" s="171" t="str">
        <f t="shared" si="78"/>
        <v>1900</v>
      </c>
      <c r="F5016" s="547">
        <v>0</v>
      </c>
      <c r="G5016" s="548">
        <v>0</v>
      </c>
      <c r="H5016" s="547">
        <v>0</v>
      </c>
      <c r="I5016" s="545" t="s">
        <v>12736</v>
      </c>
      <c r="J5016" s="545"/>
      <c r="K5016" s="545"/>
      <c r="L5016" s="545"/>
      <c r="M5016" s="548" t="s">
        <v>13758</v>
      </c>
      <c r="N5016" s="545" t="s">
        <v>13413</v>
      </c>
      <c r="O5016" s="545"/>
      <c r="P5016" s="549">
        <v>14610</v>
      </c>
      <c r="Q5016" s="549">
        <v>1</v>
      </c>
      <c r="R5016" s="549">
        <v>56</v>
      </c>
      <c r="S5016" s="548"/>
      <c r="T5016" s="548"/>
      <c r="U5016" s="99"/>
    </row>
    <row r="5017" spans="1:21" ht="19.5" customHeight="1">
      <c r="A5017" s="545">
        <v>14611</v>
      </c>
      <c r="B5017" s="545" t="s">
        <v>22591</v>
      </c>
      <c r="C5017" s="545" t="s">
        <v>216</v>
      </c>
      <c r="D5017" s="546"/>
      <c r="E5017" s="171" t="str">
        <f t="shared" si="78"/>
        <v>1900</v>
      </c>
      <c r="F5017" s="547">
        <v>0</v>
      </c>
      <c r="G5017" s="548">
        <v>0</v>
      </c>
      <c r="H5017" s="547">
        <v>0</v>
      </c>
      <c r="I5017" s="545" t="s">
        <v>12736</v>
      </c>
      <c r="J5017" s="545"/>
      <c r="K5017" s="545"/>
      <c r="L5017" s="545"/>
      <c r="M5017" s="548" t="s">
        <v>13758</v>
      </c>
      <c r="N5017" s="545" t="s">
        <v>13413</v>
      </c>
      <c r="O5017" s="545"/>
      <c r="P5017" s="549">
        <v>14611</v>
      </c>
      <c r="Q5017" s="549">
        <v>1</v>
      </c>
      <c r="R5017" s="549">
        <v>56</v>
      </c>
      <c r="S5017" s="548"/>
      <c r="T5017" s="548"/>
      <c r="U5017" s="99"/>
    </row>
    <row r="5018" spans="1:21" ht="19.5" customHeight="1">
      <c r="A5018" s="545">
        <v>14612</v>
      </c>
      <c r="B5018" s="545" t="s">
        <v>22592</v>
      </c>
      <c r="C5018" s="545" t="s">
        <v>216</v>
      </c>
      <c r="D5018" s="546"/>
      <c r="E5018" s="171" t="str">
        <f t="shared" si="78"/>
        <v>1900</v>
      </c>
      <c r="F5018" s="547">
        <v>0</v>
      </c>
      <c r="G5018" s="548">
        <v>0</v>
      </c>
      <c r="H5018" s="547">
        <v>0</v>
      </c>
      <c r="I5018" s="545" t="s">
        <v>12736</v>
      </c>
      <c r="J5018" s="545"/>
      <c r="K5018" s="545"/>
      <c r="L5018" s="545"/>
      <c r="M5018" s="548" t="s">
        <v>13758</v>
      </c>
      <c r="N5018" s="545" t="s">
        <v>13413</v>
      </c>
      <c r="O5018" s="545"/>
      <c r="P5018" s="549">
        <v>14612</v>
      </c>
      <c r="Q5018" s="549">
        <v>1</v>
      </c>
      <c r="R5018" s="549">
        <v>56</v>
      </c>
      <c r="S5018" s="548"/>
      <c r="T5018" s="548"/>
      <c r="U5018" s="99"/>
    </row>
    <row r="5019" spans="1:21" ht="19.5" customHeight="1">
      <c r="A5019" s="545">
        <v>14613</v>
      </c>
      <c r="B5019" s="545" t="s">
        <v>22593</v>
      </c>
      <c r="C5019" s="545" t="s">
        <v>216</v>
      </c>
      <c r="D5019" s="546"/>
      <c r="E5019" s="171" t="str">
        <f t="shared" si="78"/>
        <v>1900</v>
      </c>
      <c r="F5019" s="547">
        <v>0</v>
      </c>
      <c r="G5019" s="548">
        <v>0</v>
      </c>
      <c r="H5019" s="547">
        <v>0</v>
      </c>
      <c r="I5019" s="545" t="s">
        <v>12736</v>
      </c>
      <c r="J5019" s="545"/>
      <c r="K5019" s="545"/>
      <c r="L5019" s="545"/>
      <c r="M5019" s="548" t="s">
        <v>13758</v>
      </c>
      <c r="N5019" s="545" t="s">
        <v>13413</v>
      </c>
      <c r="O5019" s="545"/>
      <c r="P5019" s="549">
        <v>14613</v>
      </c>
      <c r="Q5019" s="549">
        <v>1</v>
      </c>
      <c r="R5019" s="549">
        <v>56</v>
      </c>
      <c r="S5019" s="548"/>
      <c r="T5019" s="548"/>
      <c r="U5019" s="99"/>
    </row>
    <row r="5020" spans="1:21" ht="19.5" customHeight="1">
      <c r="A5020" s="545">
        <v>14614</v>
      </c>
      <c r="B5020" s="545" t="s">
        <v>22594</v>
      </c>
      <c r="C5020" s="545" t="s">
        <v>216</v>
      </c>
      <c r="D5020" s="546"/>
      <c r="E5020" s="171" t="str">
        <f t="shared" si="78"/>
        <v>1900</v>
      </c>
      <c r="F5020" s="547">
        <v>0</v>
      </c>
      <c r="G5020" s="548">
        <v>0</v>
      </c>
      <c r="H5020" s="547">
        <v>0</v>
      </c>
      <c r="I5020" s="545" t="s">
        <v>12676</v>
      </c>
      <c r="J5020" s="545"/>
      <c r="K5020" s="545"/>
      <c r="L5020" s="545"/>
      <c r="M5020" s="548" t="s">
        <v>13758</v>
      </c>
      <c r="N5020" s="545" t="s">
        <v>13413</v>
      </c>
      <c r="O5020" s="545"/>
      <c r="P5020" s="549">
        <v>14614</v>
      </c>
      <c r="Q5020" s="549">
        <v>1</v>
      </c>
      <c r="R5020" s="549">
        <v>14</v>
      </c>
      <c r="S5020" s="548"/>
      <c r="T5020" s="548"/>
      <c r="U5020" s="99"/>
    </row>
    <row r="5021" spans="1:21" ht="19.5" customHeight="1">
      <c r="A5021" s="545">
        <v>14615</v>
      </c>
      <c r="B5021" s="545" t="s">
        <v>22595</v>
      </c>
      <c r="C5021" s="545" t="s">
        <v>216</v>
      </c>
      <c r="D5021" s="546"/>
      <c r="E5021" s="171" t="str">
        <f t="shared" si="78"/>
        <v>1900</v>
      </c>
      <c r="F5021" s="547">
        <v>0</v>
      </c>
      <c r="G5021" s="548">
        <v>0</v>
      </c>
      <c r="H5021" s="547">
        <v>0</v>
      </c>
      <c r="I5021" s="545" t="s">
        <v>12676</v>
      </c>
      <c r="J5021" s="545"/>
      <c r="K5021" s="545"/>
      <c r="L5021" s="545"/>
      <c r="M5021" s="548" t="s">
        <v>13758</v>
      </c>
      <c r="N5021" s="545" t="s">
        <v>13413</v>
      </c>
      <c r="O5021" s="545"/>
      <c r="P5021" s="549">
        <v>14615</v>
      </c>
      <c r="Q5021" s="549">
        <v>1</v>
      </c>
      <c r="R5021" s="549">
        <v>14</v>
      </c>
      <c r="S5021" s="548"/>
      <c r="T5021" s="548"/>
      <c r="U5021" s="99"/>
    </row>
    <row r="5022" spans="1:21" ht="19.5" customHeight="1">
      <c r="A5022" s="545">
        <v>14616</v>
      </c>
      <c r="B5022" s="545" t="s">
        <v>22596</v>
      </c>
      <c r="C5022" s="545" t="s">
        <v>216</v>
      </c>
      <c r="D5022" s="546"/>
      <c r="E5022" s="171" t="str">
        <f t="shared" si="78"/>
        <v>1900</v>
      </c>
      <c r="F5022" s="547">
        <v>0</v>
      </c>
      <c r="G5022" s="548">
        <v>0</v>
      </c>
      <c r="H5022" s="547">
        <v>0</v>
      </c>
      <c r="I5022" s="545" t="s">
        <v>12736</v>
      </c>
      <c r="J5022" s="545"/>
      <c r="K5022" s="545"/>
      <c r="L5022" s="545"/>
      <c r="M5022" s="548" t="s">
        <v>13758</v>
      </c>
      <c r="N5022" s="545" t="s">
        <v>13413</v>
      </c>
      <c r="O5022" s="545"/>
      <c r="P5022" s="549">
        <v>14616</v>
      </c>
      <c r="Q5022" s="549">
        <v>1</v>
      </c>
      <c r="R5022" s="549">
        <v>56</v>
      </c>
      <c r="S5022" s="548"/>
      <c r="T5022" s="548"/>
      <c r="U5022" s="99"/>
    </row>
    <row r="5023" spans="1:21" ht="19.5" customHeight="1">
      <c r="A5023" s="545">
        <v>14617</v>
      </c>
      <c r="B5023" s="545" t="s">
        <v>22597</v>
      </c>
      <c r="C5023" s="545" t="s">
        <v>216</v>
      </c>
      <c r="D5023" s="546"/>
      <c r="E5023" s="171" t="str">
        <f t="shared" si="78"/>
        <v>1900</v>
      </c>
      <c r="F5023" s="547">
        <v>0</v>
      </c>
      <c r="G5023" s="548">
        <v>0</v>
      </c>
      <c r="H5023" s="547">
        <v>0</v>
      </c>
      <c r="I5023" s="545" t="s">
        <v>12736</v>
      </c>
      <c r="J5023" s="545"/>
      <c r="K5023" s="545"/>
      <c r="L5023" s="545"/>
      <c r="M5023" s="548" t="s">
        <v>13758</v>
      </c>
      <c r="N5023" s="545" t="s">
        <v>13413</v>
      </c>
      <c r="O5023" s="545"/>
      <c r="P5023" s="549">
        <v>14617</v>
      </c>
      <c r="Q5023" s="549">
        <v>1</v>
      </c>
      <c r="R5023" s="549">
        <v>56</v>
      </c>
      <c r="S5023" s="548"/>
      <c r="T5023" s="548"/>
      <c r="U5023" s="99"/>
    </row>
    <row r="5024" spans="1:21" ht="19.5" customHeight="1">
      <c r="A5024" s="545">
        <v>14618</v>
      </c>
      <c r="B5024" s="545" t="s">
        <v>22598</v>
      </c>
      <c r="C5024" s="545" t="s">
        <v>216</v>
      </c>
      <c r="D5024" s="546"/>
      <c r="E5024" s="171" t="str">
        <f t="shared" si="78"/>
        <v>1900</v>
      </c>
      <c r="F5024" s="547">
        <v>0</v>
      </c>
      <c r="G5024" s="548">
        <v>0</v>
      </c>
      <c r="H5024" s="547">
        <v>0</v>
      </c>
      <c r="I5024" s="545" t="s">
        <v>12736</v>
      </c>
      <c r="J5024" s="545"/>
      <c r="K5024" s="545"/>
      <c r="L5024" s="545"/>
      <c r="M5024" s="548" t="s">
        <v>13758</v>
      </c>
      <c r="N5024" s="545" t="s">
        <v>13413</v>
      </c>
      <c r="O5024" s="545"/>
      <c r="P5024" s="549">
        <v>14618</v>
      </c>
      <c r="Q5024" s="549">
        <v>1</v>
      </c>
      <c r="R5024" s="549">
        <v>56</v>
      </c>
      <c r="S5024" s="548"/>
      <c r="T5024" s="548"/>
      <c r="U5024" s="99"/>
    </row>
    <row r="5025" spans="1:21" ht="19.5" customHeight="1">
      <c r="A5025" s="545">
        <v>14619</v>
      </c>
      <c r="B5025" s="545" t="s">
        <v>22599</v>
      </c>
      <c r="C5025" s="545" t="s">
        <v>216</v>
      </c>
      <c r="D5025" s="546"/>
      <c r="E5025" s="171" t="str">
        <f t="shared" si="78"/>
        <v>1900</v>
      </c>
      <c r="F5025" s="547">
        <v>0</v>
      </c>
      <c r="G5025" s="548">
        <v>0</v>
      </c>
      <c r="H5025" s="547">
        <v>0</v>
      </c>
      <c r="I5025" s="545" t="s">
        <v>12736</v>
      </c>
      <c r="J5025" s="545"/>
      <c r="K5025" s="545"/>
      <c r="L5025" s="545"/>
      <c r="M5025" s="548" t="s">
        <v>13758</v>
      </c>
      <c r="N5025" s="545" t="s">
        <v>13413</v>
      </c>
      <c r="O5025" s="545"/>
      <c r="P5025" s="549">
        <v>14619</v>
      </c>
      <c r="Q5025" s="549">
        <v>1</v>
      </c>
      <c r="R5025" s="549">
        <v>56</v>
      </c>
      <c r="S5025" s="548"/>
      <c r="T5025" s="548"/>
      <c r="U5025" s="99"/>
    </row>
    <row r="5026" spans="1:21" ht="19.5" customHeight="1">
      <c r="A5026" s="545">
        <v>14620</v>
      </c>
      <c r="B5026" s="545" t="s">
        <v>22600</v>
      </c>
      <c r="C5026" s="545" t="s">
        <v>216</v>
      </c>
      <c r="D5026" s="546"/>
      <c r="E5026" s="171" t="str">
        <f t="shared" si="78"/>
        <v>1900</v>
      </c>
      <c r="F5026" s="547">
        <v>0</v>
      </c>
      <c r="G5026" s="548">
        <v>0</v>
      </c>
      <c r="H5026" s="547">
        <v>0</v>
      </c>
      <c r="I5026" s="545" t="s">
        <v>12736</v>
      </c>
      <c r="J5026" s="545"/>
      <c r="K5026" s="545"/>
      <c r="L5026" s="545"/>
      <c r="M5026" s="548" t="s">
        <v>13758</v>
      </c>
      <c r="N5026" s="545" t="s">
        <v>13413</v>
      </c>
      <c r="O5026" s="545"/>
      <c r="P5026" s="549">
        <v>14620</v>
      </c>
      <c r="Q5026" s="549">
        <v>1</v>
      </c>
      <c r="R5026" s="549">
        <v>56</v>
      </c>
      <c r="S5026" s="548"/>
      <c r="T5026" s="548"/>
      <c r="U5026" s="99"/>
    </row>
    <row r="5027" spans="1:21" ht="19.5" customHeight="1">
      <c r="A5027" s="545">
        <v>14621</v>
      </c>
      <c r="B5027" s="545" t="s">
        <v>22601</v>
      </c>
      <c r="C5027" s="545" t="s">
        <v>216</v>
      </c>
      <c r="D5027" s="546"/>
      <c r="E5027" s="171" t="str">
        <f t="shared" si="78"/>
        <v>1900</v>
      </c>
      <c r="F5027" s="547">
        <v>0</v>
      </c>
      <c r="G5027" s="548">
        <v>0</v>
      </c>
      <c r="H5027" s="547">
        <v>0</v>
      </c>
      <c r="I5027" s="545" t="s">
        <v>12736</v>
      </c>
      <c r="J5027" s="545"/>
      <c r="K5027" s="545"/>
      <c r="L5027" s="545"/>
      <c r="M5027" s="548" t="s">
        <v>13758</v>
      </c>
      <c r="N5027" s="545" t="s">
        <v>13413</v>
      </c>
      <c r="O5027" s="545"/>
      <c r="P5027" s="549">
        <v>14621</v>
      </c>
      <c r="Q5027" s="549">
        <v>1</v>
      </c>
      <c r="R5027" s="549">
        <v>56</v>
      </c>
      <c r="S5027" s="548"/>
      <c r="T5027" s="548"/>
      <c r="U5027" s="99"/>
    </row>
    <row r="5028" spans="1:21" ht="19.5" customHeight="1">
      <c r="A5028" s="545">
        <v>14622</v>
      </c>
      <c r="B5028" s="545" t="s">
        <v>22602</v>
      </c>
      <c r="C5028" s="545" t="s">
        <v>216</v>
      </c>
      <c r="D5028" s="546"/>
      <c r="E5028" s="171" t="str">
        <f t="shared" si="78"/>
        <v>1900</v>
      </c>
      <c r="F5028" s="547">
        <v>0</v>
      </c>
      <c r="G5028" s="548">
        <v>0</v>
      </c>
      <c r="H5028" s="547">
        <v>0</v>
      </c>
      <c r="I5028" s="545" t="s">
        <v>12736</v>
      </c>
      <c r="J5028" s="545"/>
      <c r="K5028" s="545"/>
      <c r="L5028" s="545"/>
      <c r="M5028" s="548" t="s">
        <v>13758</v>
      </c>
      <c r="N5028" s="545" t="s">
        <v>13413</v>
      </c>
      <c r="O5028" s="545"/>
      <c r="P5028" s="549">
        <v>14622</v>
      </c>
      <c r="Q5028" s="549">
        <v>1</v>
      </c>
      <c r="R5028" s="549">
        <v>56</v>
      </c>
      <c r="S5028" s="548"/>
      <c r="T5028" s="548"/>
      <c r="U5028" s="99"/>
    </row>
    <row r="5029" spans="1:21" ht="19.5" customHeight="1">
      <c r="A5029" s="545">
        <v>14623</v>
      </c>
      <c r="B5029" s="545" t="s">
        <v>22603</v>
      </c>
      <c r="C5029" s="545" t="s">
        <v>216</v>
      </c>
      <c r="D5029" s="546"/>
      <c r="E5029" s="171" t="str">
        <f t="shared" si="78"/>
        <v>1900</v>
      </c>
      <c r="F5029" s="547">
        <v>0</v>
      </c>
      <c r="G5029" s="548">
        <v>0</v>
      </c>
      <c r="H5029" s="547">
        <v>0</v>
      </c>
      <c r="I5029" s="545" t="s">
        <v>12736</v>
      </c>
      <c r="J5029" s="545"/>
      <c r="K5029" s="545"/>
      <c r="L5029" s="545"/>
      <c r="M5029" s="548" t="s">
        <v>13758</v>
      </c>
      <c r="N5029" s="545" t="s">
        <v>13413</v>
      </c>
      <c r="O5029" s="545"/>
      <c r="P5029" s="549">
        <v>14623</v>
      </c>
      <c r="Q5029" s="549">
        <v>1</v>
      </c>
      <c r="R5029" s="549">
        <v>56</v>
      </c>
      <c r="S5029" s="548"/>
      <c r="T5029" s="548"/>
      <c r="U5029" s="99"/>
    </row>
    <row r="5030" spans="1:21" ht="19.5" customHeight="1">
      <c r="A5030" s="545">
        <v>14624</v>
      </c>
      <c r="B5030" s="545" t="s">
        <v>22604</v>
      </c>
      <c r="C5030" s="545" t="s">
        <v>216</v>
      </c>
      <c r="D5030" s="546"/>
      <c r="E5030" s="171" t="str">
        <f t="shared" si="78"/>
        <v>1900</v>
      </c>
      <c r="F5030" s="547">
        <v>0</v>
      </c>
      <c r="G5030" s="548">
        <v>0</v>
      </c>
      <c r="H5030" s="547">
        <v>0</v>
      </c>
      <c r="I5030" s="545" t="s">
        <v>12736</v>
      </c>
      <c r="J5030" s="545"/>
      <c r="K5030" s="545"/>
      <c r="L5030" s="545"/>
      <c r="M5030" s="548" t="s">
        <v>13758</v>
      </c>
      <c r="N5030" s="545" t="s">
        <v>13413</v>
      </c>
      <c r="O5030" s="545"/>
      <c r="P5030" s="549">
        <v>14624</v>
      </c>
      <c r="Q5030" s="549">
        <v>1</v>
      </c>
      <c r="R5030" s="549">
        <v>56</v>
      </c>
      <c r="S5030" s="548"/>
      <c r="T5030" s="548"/>
      <c r="U5030" s="99"/>
    </row>
    <row r="5031" spans="1:21" ht="19.5" customHeight="1">
      <c r="A5031" s="545">
        <v>14625</v>
      </c>
      <c r="B5031" s="545" t="s">
        <v>22605</v>
      </c>
      <c r="C5031" s="545" t="s">
        <v>216</v>
      </c>
      <c r="D5031" s="546"/>
      <c r="E5031" s="171" t="str">
        <f t="shared" si="78"/>
        <v>1900</v>
      </c>
      <c r="F5031" s="547">
        <v>0</v>
      </c>
      <c r="G5031" s="548">
        <v>0</v>
      </c>
      <c r="H5031" s="547">
        <v>0</v>
      </c>
      <c r="I5031" s="545" t="s">
        <v>12736</v>
      </c>
      <c r="J5031" s="545"/>
      <c r="K5031" s="545"/>
      <c r="L5031" s="545"/>
      <c r="M5031" s="548" t="s">
        <v>13758</v>
      </c>
      <c r="N5031" s="545" t="s">
        <v>13413</v>
      </c>
      <c r="O5031" s="545"/>
      <c r="P5031" s="549">
        <v>14625</v>
      </c>
      <c r="Q5031" s="549">
        <v>1</v>
      </c>
      <c r="R5031" s="549">
        <v>56</v>
      </c>
      <c r="S5031" s="548"/>
      <c r="T5031" s="548"/>
      <c r="U5031" s="99"/>
    </row>
    <row r="5032" spans="1:21" ht="19.5" customHeight="1">
      <c r="A5032" s="545">
        <v>14626</v>
      </c>
      <c r="B5032" s="545" t="s">
        <v>22606</v>
      </c>
      <c r="C5032" s="545" t="s">
        <v>216</v>
      </c>
      <c r="D5032" s="546"/>
      <c r="E5032" s="171" t="str">
        <f t="shared" si="78"/>
        <v>1900</v>
      </c>
      <c r="F5032" s="547">
        <v>0</v>
      </c>
      <c r="G5032" s="548">
        <v>0</v>
      </c>
      <c r="H5032" s="547">
        <v>0</v>
      </c>
      <c r="I5032" s="545" t="s">
        <v>12736</v>
      </c>
      <c r="J5032" s="545"/>
      <c r="K5032" s="545"/>
      <c r="L5032" s="545"/>
      <c r="M5032" s="548" t="s">
        <v>13758</v>
      </c>
      <c r="N5032" s="545" t="s">
        <v>13413</v>
      </c>
      <c r="O5032" s="545"/>
      <c r="P5032" s="549">
        <v>14626</v>
      </c>
      <c r="Q5032" s="549">
        <v>1</v>
      </c>
      <c r="R5032" s="549">
        <v>56</v>
      </c>
      <c r="S5032" s="548"/>
      <c r="T5032" s="548"/>
      <c r="U5032" s="99"/>
    </row>
    <row r="5033" spans="1:21" ht="19.5" customHeight="1">
      <c r="A5033" s="545">
        <v>14627</v>
      </c>
      <c r="B5033" s="545" t="s">
        <v>22607</v>
      </c>
      <c r="C5033" s="545" t="s">
        <v>216</v>
      </c>
      <c r="D5033" s="546"/>
      <c r="E5033" s="171" t="str">
        <f t="shared" si="78"/>
        <v>1900</v>
      </c>
      <c r="F5033" s="547">
        <v>0</v>
      </c>
      <c r="G5033" s="548">
        <v>0</v>
      </c>
      <c r="H5033" s="547">
        <v>0</v>
      </c>
      <c r="I5033" s="545" t="s">
        <v>12736</v>
      </c>
      <c r="J5033" s="545"/>
      <c r="K5033" s="545"/>
      <c r="L5033" s="545"/>
      <c r="M5033" s="548" t="s">
        <v>13758</v>
      </c>
      <c r="N5033" s="545" t="s">
        <v>13413</v>
      </c>
      <c r="O5033" s="545"/>
      <c r="P5033" s="549">
        <v>14627</v>
      </c>
      <c r="Q5033" s="549">
        <v>1</v>
      </c>
      <c r="R5033" s="549">
        <v>56</v>
      </c>
      <c r="S5033" s="548"/>
      <c r="T5033" s="548"/>
      <c r="U5033" s="99"/>
    </row>
    <row r="5034" spans="1:21" ht="19.5" customHeight="1">
      <c r="A5034" s="545">
        <v>14628</v>
      </c>
      <c r="B5034" s="545" t="s">
        <v>22608</v>
      </c>
      <c r="C5034" s="545" t="s">
        <v>216</v>
      </c>
      <c r="D5034" s="546"/>
      <c r="E5034" s="171" t="str">
        <f t="shared" si="78"/>
        <v>1900</v>
      </c>
      <c r="F5034" s="547">
        <v>0</v>
      </c>
      <c r="G5034" s="548">
        <v>0</v>
      </c>
      <c r="H5034" s="547">
        <v>0</v>
      </c>
      <c r="I5034" s="545" t="s">
        <v>12736</v>
      </c>
      <c r="J5034" s="545"/>
      <c r="K5034" s="545"/>
      <c r="L5034" s="545"/>
      <c r="M5034" s="548" t="s">
        <v>13758</v>
      </c>
      <c r="N5034" s="545" t="s">
        <v>13413</v>
      </c>
      <c r="O5034" s="545"/>
      <c r="P5034" s="549">
        <v>14628</v>
      </c>
      <c r="Q5034" s="549">
        <v>1</v>
      </c>
      <c r="R5034" s="549">
        <v>56</v>
      </c>
      <c r="S5034" s="548"/>
      <c r="T5034" s="548"/>
      <c r="U5034" s="99"/>
    </row>
    <row r="5035" spans="1:21" ht="19.5" customHeight="1">
      <c r="A5035" s="545">
        <v>14629</v>
      </c>
      <c r="B5035" s="545" t="s">
        <v>22609</v>
      </c>
      <c r="C5035" s="545" t="s">
        <v>216</v>
      </c>
      <c r="D5035" s="546"/>
      <c r="E5035" s="171" t="str">
        <f t="shared" si="78"/>
        <v>1900</v>
      </c>
      <c r="F5035" s="547">
        <v>0</v>
      </c>
      <c r="G5035" s="548">
        <v>0</v>
      </c>
      <c r="H5035" s="547">
        <v>0</v>
      </c>
      <c r="I5035" s="545" t="s">
        <v>12686</v>
      </c>
      <c r="J5035" s="545"/>
      <c r="K5035" s="545"/>
      <c r="L5035" s="545"/>
      <c r="M5035" s="548" t="s">
        <v>13758</v>
      </c>
      <c r="N5035" s="545" t="s">
        <v>13413</v>
      </c>
      <c r="O5035" s="545"/>
      <c r="P5035" s="549">
        <v>14629</v>
      </c>
      <c r="Q5035" s="549">
        <v>1</v>
      </c>
      <c r="R5035" s="549">
        <v>131</v>
      </c>
      <c r="S5035" s="548"/>
      <c r="T5035" s="548"/>
      <c r="U5035" s="99"/>
    </row>
    <row r="5036" spans="1:21" ht="19.5" customHeight="1">
      <c r="A5036" s="545">
        <v>14630</v>
      </c>
      <c r="B5036" s="545" t="s">
        <v>22610</v>
      </c>
      <c r="C5036" s="545" t="s">
        <v>216</v>
      </c>
      <c r="D5036" s="546"/>
      <c r="E5036" s="171" t="str">
        <f t="shared" si="78"/>
        <v>1900</v>
      </c>
      <c r="F5036" s="547">
        <v>0</v>
      </c>
      <c r="G5036" s="548">
        <v>0</v>
      </c>
      <c r="H5036" s="547">
        <v>0</v>
      </c>
      <c r="I5036" s="545" t="s">
        <v>12686</v>
      </c>
      <c r="J5036" s="545"/>
      <c r="K5036" s="545"/>
      <c r="L5036" s="545"/>
      <c r="M5036" s="548" t="s">
        <v>13758</v>
      </c>
      <c r="N5036" s="545" t="s">
        <v>13413</v>
      </c>
      <c r="O5036" s="545"/>
      <c r="P5036" s="549">
        <v>14630</v>
      </c>
      <c r="Q5036" s="549">
        <v>1</v>
      </c>
      <c r="R5036" s="549">
        <v>131</v>
      </c>
      <c r="S5036" s="548"/>
      <c r="T5036" s="548"/>
      <c r="U5036" s="99"/>
    </row>
    <row r="5037" spans="1:21" ht="19.5" customHeight="1">
      <c r="A5037" s="545">
        <v>14631</v>
      </c>
      <c r="B5037" s="545" t="s">
        <v>22611</v>
      </c>
      <c r="C5037" s="545" t="s">
        <v>216</v>
      </c>
      <c r="D5037" s="546"/>
      <c r="E5037" s="171" t="str">
        <f t="shared" si="78"/>
        <v>1900</v>
      </c>
      <c r="F5037" s="547">
        <v>0</v>
      </c>
      <c r="G5037" s="548">
        <v>0</v>
      </c>
      <c r="H5037" s="547">
        <v>0</v>
      </c>
      <c r="I5037" s="545" t="s">
        <v>12686</v>
      </c>
      <c r="J5037" s="545"/>
      <c r="K5037" s="545"/>
      <c r="L5037" s="545"/>
      <c r="M5037" s="548" t="s">
        <v>13758</v>
      </c>
      <c r="N5037" s="545" t="s">
        <v>13413</v>
      </c>
      <c r="O5037" s="545"/>
      <c r="P5037" s="549">
        <v>14631</v>
      </c>
      <c r="Q5037" s="549">
        <v>1</v>
      </c>
      <c r="R5037" s="549">
        <v>131</v>
      </c>
      <c r="S5037" s="548"/>
      <c r="T5037" s="548"/>
      <c r="U5037" s="99"/>
    </row>
    <row r="5038" spans="1:21" ht="19.5" customHeight="1">
      <c r="A5038" s="545">
        <v>14632</v>
      </c>
      <c r="B5038" s="545" t="s">
        <v>22612</v>
      </c>
      <c r="C5038" s="545" t="s">
        <v>216</v>
      </c>
      <c r="D5038" s="546"/>
      <c r="E5038" s="171" t="str">
        <f t="shared" si="78"/>
        <v>1900</v>
      </c>
      <c r="F5038" s="547">
        <v>0</v>
      </c>
      <c r="G5038" s="548">
        <v>0</v>
      </c>
      <c r="H5038" s="547">
        <v>0</v>
      </c>
      <c r="I5038" s="545" t="s">
        <v>12686</v>
      </c>
      <c r="J5038" s="545"/>
      <c r="K5038" s="545"/>
      <c r="L5038" s="545"/>
      <c r="M5038" s="548" t="s">
        <v>13758</v>
      </c>
      <c r="N5038" s="545" t="s">
        <v>13413</v>
      </c>
      <c r="O5038" s="545"/>
      <c r="P5038" s="549">
        <v>14632</v>
      </c>
      <c r="Q5038" s="549">
        <v>1</v>
      </c>
      <c r="R5038" s="549">
        <v>131</v>
      </c>
      <c r="S5038" s="548"/>
      <c r="T5038" s="548"/>
      <c r="U5038" s="99"/>
    </row>
    <row r="5039" spans="1:21" ht="19.5" customHeight="1">
      <c r="A5039" s="545">
        <v>14633</v>
      </c>
      <c r="B5039" s="545" t="s">
        <v>22613</v>
      </c>
      <c r="C5039" s="545" t="s">
        <v>216</v>
      </c>
      <c r="D5039" s="546"/>
      <c r="E5039" s="171" t="str">
        <f t="shared" si="78"/>
        <v>1900</v>
      </c>
      <c r="F5039" s="547">
        <v>0</v>
      </c>
      <c r="G5039" s="548">
        <v>0</v>
      </c>
      <c r="H5039" s="547">
        <v>0</v>
      </c>
      <c r="I5039" s="545" t="s">
        <v>12686</v>
      </c>
      <c r="J5039" s="545"/>
      <c r="K5039" s="545"/>
      <c r="L5039" s="545"/>
      <c r="M5039" s="548" t="s">
        <v>13758</v>
      </c>
      <c r="N5039" s="545" t="s">
        <v>13413</v>
      </c>
      <c r="O5039" s="545"/>
      <c r="P5039" s="549">
        <v>14633</v>
      </c>
      <c r="Q5039" s="549">
        <v>1</v>
      </c>
      <c r="R5039" s="549">
        <v>131</v>
      </c>
      <c r="S5039" s="548"/>
      <c r="T5039" s="548"/>
      <c r="U5039" s="99"/>
    </row>
    <row r="5040" spans="1:21" ht="19.5" customHeight="1">
      <c r="A5040" s="545">
        <v>14634</v>
      </c>
      <c r="B5040" s="545" t="s">
        <v>22614</v>
      </c>
      <c r="C5040" s="545" t="s">
        <v>216</v>
      </c>
      <c r="D5040" s="546"/>
      <c r="E5040" s="171" t="str">
        <f t="shared" si="78"/>
        <v>1900</v>
      </c>
      <c r="F5040" s="547">
        <v>0</v>
      </c>
      <c r="G5040" s="548">
        <v>0</v>
      </c>
      <c r="H5040" s="547">
        <v>0</v>
      </c>
      <c r="I5040" s="545" t="s">
        <v>12686</v>
      </c>
      <c r="J5040" s="545"/>
      <c r="K5040" s="545"/>
      <c r="L5040" s="545"/>
      <c r="M5040" s="548" t="s">
        <v>13758</v>
      </c>
      <c r="N5040" s="545" t="s">
        <v>13413</v>
      </c>
      <c r="O5040" s="545"/>
      <c r="P5040" s="549">
        <v>14634</v>
      </c>
      <c r="Q5040" s="549">
        <v>1</v>
      </c>
      <c r="R5040" s="549">
        <v>131</v>
      </c>
      <c r="S5040" s="548"/>
      <c r="T5040" s="548"/>
      <c r="U5040" s="99"/>
    </row>
    <row r="5041" spans="1:21" ht="19.5" customHeight="1">
      <c r="A5041" s="545">
        <v>14635</v>
      </c>
      <c r="B5041" s="545" t="s">
        <v>22615</v>
      </c>
      <c r="C5041" s="545" t="s">
        <v>216</v>
      </c>
      <c r="D5041" s="546"/>
      <c r="E5041" s="171" t="str">
        <f t="shared" si="78"/>
        <v>1900</v>
      </c>
      <c r="F5041" s="547">
        <v>0</v>
      </c>
      <c r="G5041" s="548">
        <v>0</v>
      </c>
      <c r="H5041" s="547">
        <v>0</v>
      </c>
      <c r="I5041" s="545" t="s">
        <v>12726</v>
      </c>
      <c r="J5041" s="545"/>
      <c r="K5041" s="545"/>
      <c r="L5041" s="545"/>
      <c r="M5041" s="548" t="s">
        <v>13758</v>
      </c>
      <c r="N5041" s="545" t="s">
        <v>13413</v>
      </c>
      <c r="O5041" s="545"/>
      <c r="P5041" s="549">
        <v>14635</v>
      </c>
      <c r="Q5041" s="549">
        <v>1</v>
      </c>
      <c r="R5041" s="549">
        <v>49</v>
      </c>
      <c r="S5041" s="548"/>
      <c r="T5041" s="548"/>
      <c r="U5041" s="99"/>
    </row>
    <row r="5042" spans="1:21" ht="19.5" customHeight="1">
      <c r="A5042" s="545">
        <v>14636</v>
      </c>
      <c r="B5042" s="545" t="s">
        <v>22616</v>
      </c>
      <c r="C5042" s="545" t="s">
        <v>216</v>
      </c>
      <c r="D5042" s="546"/>
      <c r="E5042" s="171" t="str">
        <f t="shared" si="78"/>
        <v>1900</v>
      </c>
      <c r="F5042" s="547">
        <v>0</v>
      </c>
      <c r="G5042" s="548">
        <v>0</v>
      </c>
      <c r="H5042" s="547">
        <v>0</v>
      </c>
      <c r="I5042" s="545" t="s">
        <v>12726</v>
      </c>
      <c r="J5042" s="545"/>
      <c r="K5042" s="545"/>
      <c r="L5042" s="545"/>
      <c r="M5042" s="548" t="s">
        <v>13758</v>
      </c>
      <c r="N5042" s="545" t="s">
        <v>13413</v>
      </c>
      <c r="O5042" s="545"/>
      <c r="P5042" s="549">
        <v>14636</v>
      </c>
      <c r="Q5042" s="549">
        <v>1</v>
      </c>
      <c r="R5042" s="549">
        <v>49</v>
      </c>
      <c r="S5042" s="548"/>
      <c r="T5042" s="548"/>
      <c r="U5042" s="99"/>
    </row>
    <row r="5043" spans="1:21" ht="19.5" customHeight="1">
      <c r="A5043" s="545">
        <v>14637</v>
      </c>
      <c r="B5043" s="545" t="s">
        <v>22617</v>
      </c>
      <c r="C5043" s="545" t="s">
        <v>216</v>
      </c>
      <c r="D5043" s="546"/>
      <c r="E5043" s="171" t="str">
        <f t="shared" si="78"/>
        <v>1900</v>
      </c>
      <c r="F5043" s="547">
        <v>0</v>
      </c>
      <c r="G5043" s="548">
        <v>0</v>
      </c>
      <c r="H5043" s="547">
        <v>0</v>
      </c>
      <c r="I5043" s="545" t="s">
        <v>12726</v>
      </c>
      <c r="J5043" s="545"/>
      <c r="K5043" s="545"/>
      <c r="L5043" s="545"/>
      <c r="M5043" s="548" t="s">
        <v>13758</v>
      </c>
      <c r="N5043" s="545" t="s">
        <v>13413</v>
      </c>
      <c r="O5043" s="545"/>
      <c r="P5043" s="549">
        <v>14637</v>
      </c>
      <c r="Q5043" s="549">
        <v>1</v>
      </c>
      <c r="R5043" s="549">
        <v>49</v>
      </c>
      <c r="S5043" s="548"/>
      <c r="T5043" s="548"/>
      <c r="U5043" s="99"/>
    </row>
    <row r="5044" spans="1:21" ht="19.5" customHeight="1">
      <c r="A5044" s="545">
        <v>14638</v>
      </c>
      <c r="B5044" s="545" t="s">
        <v>22618</v>
      </c>
      <c r="C5044" s="545" t="s">
        <v>216</v>
      </c>
      <c r="D5044" s="546"/>
      <c r="E5044" s="171" t="str">
        <f t="shared" si="78"/>
        <v>1900</v>
      </c>
      <c r="F5044" s="547">
        <v>0</v>
      </c>
      <c r="G5044" s="548">
        <v>0</v>
      </c>
      <c r="H5044" s="547">
        <v>0</v>
      </c>
      <c r="I5044" s="545" t="s">
        <v>12726</v>
      </c>
      <c r="J5044" s="545"/>
      <c r="K5044" s="545"/>
      <c r="L5044" s="545"/>
      <c r="M5044" s="548" t="s">
        <v>13758</v>
      </c>
      <c r="N5044" s="545" t="s">
        <v>13413</v>
      </c>
      <c r="O5044" s="545"/>
      <c r="P5044" s="549">
        <v>14638</v>
      </c>
      <c r="Q5044" s="549">
        <v>1</v>
      </c>
      <c r="R5044" s="549">
        <v>49</v>
      </c>
      <c r="S5044" s="548"/>
      <c r="T5044" s="548"/>
      <c r="U5044" s="99"/>
    </row>
    <row r="5045" spans="1:21" ht="19.5" customHeight="1">
      <c r="A5045" s="545">
        <v>14639</v>
      </c>
      <c r="B5045" s="545" t="s">
        <v>22619</v>
      </c>
      <c r="C5045" s="545" t="s">
        <v>216</v>
      </c>
      <c r="D5045" s="546"/>
      <c r="E5045" s="171" t="str">
        <f t="shared" si="78"/>
        <v>1900</v>
      </c>
      <c r="F5045" s="547">
        <v>0</v>
      </c>
      <c r="G5045" s="548">
        <v>0</v>
      </c>
      <c r="H5045" s="547">
        <v>0</v>
      </c>
      <c r="I5045" s="545" t="s">
        <v>12726</v>
      </c>
      <c r="J5045" s="545"/>
      <c r="K5045" s="545"/>
      <c r="L5045" s="545"/>
      <c r="M5045" s="548" t="s">
        <v>13758</v>
      </c>
      <c r="N5045" s="545" t="s">
        <v>13413</v>
      </c>
      <c r="O5045" s="545"/>
      <c r="P5045" s="549">
        <v>14639</v>
      </c>
      <c r="Q5045" s="549">
        <v>1</v>
      </c>
      <c r="R5045" s="549">
        <v>49</v>
      </c>
      <c r="S5045" s="548"/>
      <c r="T5045" s="548"/>
      <c r="U5045" s="99"/>
    </row>
    <row r="5046" spans="1:21" ht="19.5" customHeight="1">
      <c r="A5046" s="545">
        <v>14640</v>
      </c>
      <c r="B5046" s="545" t="s">
        <v>22620</v>
      </c>
      <c r="C5046" s="545" t="s">
        <v>216</v>
      </c>
      <c r="D5046" s="546"/>
      <c r="E5046" s="171" t="str">
        <f t="shared" si="78"/>
        <v>1900</v>
      </c>
      <c r="F5046" s="547">
        <v>0</v>
      </c>
      <c r="G5046" s="548">
        <v>0</v>
      </c>
      <c r="H5046" s="547">
        <v>0</v>
      </c>
      <c r="I5046" s="545" t="s">
        <v>12726</v>
      </c>
      <c r="J5046" s="545"/>
      <c r="K5046" s="545"/>
      <c r="L5046" s="545"/>
      <c r="M5046" s="548" t="s">
        <v>13758</v>
      </c>
      <c r="N5046" s="545" t="s">
        <v>13413</v>
      </c>
      <c r="O5046" s="545"/>
      <c r="P5046" s="549">
        <v>14640</v>
      </c>
      <c r="Q5046" s="549">
        <v>1</v>
      </c>
      <c r="R5046" s="549">
        <v>49</v>
      </c>
      <c r="S5046" s="548"/>
      <c r="T5046" s="548"/>
      <c r="U5046" s="99"/>
    </row>
    <row r="5047" spans="1:21" ht="19.5" customHeight="1">
      <c r="A5047" s="545">
        <v>14641</v>
      </c>
      <c r="B5047" s="545" t="s">
        <v>22621</v>
      </c>
      <c r="C5047" s="545" t="s">
        <v>216</v>
      </c>
      <c r="D5047" s="546"/>
      <c r="E5047" s="171" t="str">
        <f t="shared" si="78"/>
        <v>1900</v>
      </c>
      <c r="F5047" s="547">
        <v>0</v>
      </c>
      <c r="G5047" s="548">
        <v>0</v>
      </c>
      <c r="H5047" s="547">
        <v>0</v>
      </c>
      <c r="I5047" s="545" t="s">
        <v>12726</v>
      </c>
      <c r="J5047" s="545"/>
      <c r="K5047" s="545"/>
      <c r="L5047" s="545"/>
      <c r="M5047" s="548" t="s">
        <v>13758</v>
      </c>
      <c r="N5047" s="545" t="s">
        <v>13413</v>
      </c>
      <c r="O5047" s="545"/>
      <c r="P5047" s="549">
        <v>14641</v>
      </c>
      <c r="Q5047" s="549">
        <v>1</v>
      </c>
      <c r="R5047" s="549">
        <v>49</v>
      </c>
      <c r="S5047" s="548"/>
      <c r="T5047" s="548"/>
      <c r="U5047" s="99"/>
    </row>
    <row r="5048" spans="1:21" ht="19.5" customHeight="1">
      <c r="A5048" s="545">
        <v>14642</v>
      </c>
      <c r="B5048" s="545" t="s">
        <v>22622</v>
      </c>
      <c r="C5048" s="545" t="s">
        <v>216</v>
      </c>
      <c r="D5048" s="546"/>
      <c r="E5048" s="171" t="str">
        <f t="shared" si="78"/>
        <v>1900</v>
      </c>
      <c r="F5048" s="547">
        <v>0</v>
      </c>
      <c r="G5048" s="548">
        <v>0</v>
      </c>
      <c r="H5048" s="547">
        <v>0</v>
      </c>
      <c r="I5048" s="545" t="s">
        <v>12726</v>
      </c>
      <c r="J5048" s="545"/>
      <c r="K5048" s="545"/>
      <c r="L5048" s="545"/>
      <c r="M5048" s="548" t="s">
        <v>13758</v>
      </c>
      <c r="N5048" s="545" t="s">
        <v>13413</v>
      </c>
      <c r="O5048" s="545"/>
      <c r="P5048" s="549">
        <v>14642</v>
      </c>
      <c r="Q5048" s="549">
        <v>1</v>
      </c>
      <c r="R5048" s="549">
        <v>49</v>
      </c>
      <c r="S5048" s="548"/>
      <c r="T5048" s="548"/>
      <c r="U5048" s="99"/>
    </row>
    <row r="5049" spans="1:21" ht="19.5" customHeight="1">
      <c r="A5049" s="545">
        <v>14643</v>
      </c>
      <c r="B5049" s="545" t="s">
        <v>22623</v>
      </c>
      <c r="C5049" s="545" t="s">
        <v>216</v>
      </c>
      <c r="D5049" s="546"/>
      <c r="E5049" s="171" t="str">
        <f t="shared" si="78"/>
        <v>1900</v>
      </c>
      <c r="F5049" s="547">
        <v>0</v>
      </c>
      <c r="G5049" s="548">
        <v>0</v>
      </c>
      <c r="H5049" s="547">
        <v>0</v>
      </c>
      <c r="I5049" s="545" t="s">
        <v>12726</v>
      </c>
      <c r="J5049" s="545"/>
      <c r="K5049" s="545"/>
      <c r="L5049" s="545"/>
      <c r="M5049" s="548" t="s">
        <v>13758</v>
      </c>
      <c r="N5049" s="545" t="s">
        <v>13413</v>
      </c>
      <c r="O5049" s="545"/>
      <c r="P5049" s="549">
        <v>14643</v>
      </c>
      <c r="Q5049" s="549">
        <v>1</v>
      </c>
      <c r="R5049" s="549">
        <v>49</v>
      </c>
      <c r="S5049" s="548"/>
      <c r="T5049" s="548"/>
      <c r="U5049" s="99"/>
    </row>
    <row r="5050" spans="1:21" ht="19.5" customHeight="1">
      <c r="A5050" s="545">
        <v>14644</v>
      </c>
      <c r="B5050" s="545" t="s">
        <v>22624</v>
      </c>
      <c r="C5050" s="545" t="s">
        <v>216</v>
      </c>
      <c r="D5050" s="546"/>
      <c r="E5050" s="171" t="str">
        <f t="shared" si="78"/>
        <v>1900</v>
      </c>
      <c r="F5050" s="547">
        <v>0</v>
      </c>
      <c r="G5050" s="548">
        <v>0</v>
      </c>
      <c r="H5050" s="547">
        <v>0</v>
      </c>
      <c r="I5050" s="545" t="s">
        <v>12726</v>
      </c>
      <c r="J5050" s="545"/>
      <c r="K5050" s="545"/>
      <c r="L5050" s="545"/>
      <c r="M5050" s="548" t="s">
        <v>13758</v>
      </c>
      <c r="N5050" s="545" t="s">
        <v>13413</v>
      </c>
      <c r="O5050" s="545"/>
      <c r="P5050" s="549">
        <v>14644</v>
      </c>
      <c r="Q5050" s="549">
        <v>1</v>
      </c>
      <c r="R5050" s="549">
        <v>49</v>
      </c>
      <c r="S5050" s="548"/>
      <c r="T5050" s="548"/>
      <c r="U5050" s="99"/>
    </row>
    <row r="5051" spans="1:21" ht="19.5" customHeight="1">
      <c r="A5051" s="545">
        <v>14645</v>
      </c>
      <c r="B5051" s="545" t="s">
        <v>22625</v>
      </c>
      <c r="C5051" s="545" t="s">
        <v>216</v>
      </c>
      <c r="D5051" s="546"/>
      <c r="E5051" s="171" t="str">
        <f t="shared" si="78"/>
        <v>1900</v>
      </c>
      <c r="F5051" s="547">
        <v>0</v>
      </c>
      <c r="G5051" s="548">
        <v>0</v>
      </c>
      <c r="H5051" s="547">
        <v>0</v>
      </c>
      <c r="I5051" s="545" t="s">
        <v>12726</v>
      </c>
      <c r="J5051" s="545"/>
      <c r="K5051" s="545"/>
      <c r="L5051" s="545"/>
      <c r="M5051" s="548" t="s">
        <v>13758</v>
      </c>
      <c r="N5051" s="545" t="s">
        <v>13413</v>
      </c>
      <c r="O5051" s="545"/>
      <c r="P5051" s="549">
        <v>14645</v>
      </c>
      <c r="Q5051" s="549">
        <v>1</v>
      </c>
      <c r="R5051" s="549">
        <v>49</v>
      </c>
      <c r="S5051" s="548"/>
      <c r="T5051" s="548"/>
      <c r="U5051" s="99"/>
    </row>
    <row r="5052" spans="1:21" ht="19.5" customHeight="1">
      <c r="A5052" s="545">
        <v>14646</v>
      </c>
      <c r="B5052" s="545" t="s">
        <v>22626</v>
      </c>
      <c r="C5052" s="545" t="s">
        <v>216</v>
      </c>
      <c r="D5052" s="546"/>
      <c r="E5052" s="171" t="str">
        <f t="shared" si="78"/>
        <v>1900</v>
      </c>
      <c r="F5052" s="547">
        <v>0</v>
      </c>
      <c r="G5052" s="548">
        <v>0</v>
      </c>
      <c r="H5052" s="547">
        <v>0</v>
      </c>
      <c r="I5052" s="545" t="s">
        <v>12726</v>
      </c>
      <c r="J5052" s="545"/>
      <c r="K5052" s="545"/>
      <c r="L5052" s="545"/>
      <c r="M5052" s="548" t="s">
        <v>13758</v>
      </c>
      <c r="N5052" s="545" t="s">
        <v>13413</v>
      </c>
      <c r="O5052" s="545"/>
      <c r="P5052" s="549">
        <v>14646</v>
      </c>
      <c r="Q5052" s="549">
        <v>1</v>
      </c>
      <c r="R5052" s="549">
        <v>49</v>
      </c>
      <c r="S5052" s="548"/>
      <c r="T5052" s="548"/>
      <c r="U5052" s="99"/>
    </row>
    <row r="5053" spans="1:21" ht="19.5" customHeight="1">
      <c r="A5053" s="545">
        <v>14647</v>
      </c>
      <c r="B5053" s="545" t="s">
        <v>22627</v>
      </c>
      <c r="C5053" s="545" t="s">
        <v>216</v>
      </c>
      <c r="D5053" s="546"/>
      <c r="E5053" s="171" t="str">
        <f t="shared" si="78"/>
        <v>1900</v>
      </c>
      <c r="F5053" s="547">
        <v>0</v>
      </c>
      <c r="G5053" s="548">
        <v>0</v>
      </c>
      <c r="H5053" s="547">
        <v>0</v>
      </c>
      <c r="I5053" s="545" t="s">
        <v>12726</v>
      </c>
      <c r="J5053" s="545"/>
      <c r="K5053" s="545"/>
      <c r="L5053" s="545"/>
      <c r="M5053" s="548" t="s">
        <v>13758</v>
      </c>
      <c r="N5053" s="545" t="s">
        <v>13413</v>
      </c>
      <c r="O5053" s="545"/>
      <c r="P5053" s="549">
        <v>14647</v>
      </c>
      <c r="Q5053" s="549">
        <v>1</v>
      </c>
      <c r="R5053" s="549">
        <v>49</v>
      </c>
      <c r="S5053" s="548"/>
      <c r="T5053" s="548"/>
      <c r="U5053" s="99"/>
    </row>
    <row r="5054" spans="1:21" ht="19.5" customHeight="1">
      <c r="A5054" s="545">
        <v>14648</v>
      </c>
      <c r="B5054" s="545" t="s">
        <v>22628</v>
      </c>
      <c r="C5054" s="545" t="s">
        <v>216</v>
      </c>
      <c r="D5054" s="546"/>
      <c r="E5054" s="171" t="str">
        <f t="shared" si="78"/>
        <v>1900</v>
      </c>
      <c r="F5054" s="547">
        <v>0</v>
      </c>
      <c r="G5054" s="548">
        <v>0</v>
      </c>
      <c r="H5054" s="547">
        <v>0</v>
      </c>
      <c r="I5054" s="545" t="s">
        <v>12726</v>
      </c>
      <c r="J5054" s="545"/>
      <c r="K5054" s="545"/>
      <c r="L5054" s="545"/>
      <c r="M5054" s="548" t="s">
        <v>13758</v>
      </c>
      <c r="N5054" s="545" t="s">
        <v>13413</v>
      </c>
      <c r="O5054" s="545"/>
      <c r="P5054" s="549">
        <v>14648</v>
      </c>
      <c r="Q5054" s="549">
        <v>1</v>
      </c>
      <c r="R5054" s="549">
        <v>49</v>
      </c>
      <c r="S5054" s="548"/>
      <c r="T5054" s="548"/>
      <c r="U5054" s="99"/>
    </row>
    <row r="5055" spans="1:21" ht="19.5" customHeight="1">
      <c r="A5055" s="545">
        <v>14649</v>
      </c>
      <c r="B5055" s="545" t="s">
        <v>22629</v>
      </c>
      <c r="C5055" s="545" t="s">
        <v>216</v>
      </c>
      <c r="D5055" s="546"/>
      <c r="E5055" s="171" t="str">
        <f t="shared" si="78"/>
        <v>1900</v>
      </c>
      <c r="F5055" s="547">
        <v>0</v>
      </c>
      <c r="G5055" s="548">
        <v>0</v>
      </c>
      <c r="H5055" s="547">
        <v>0</v>
      </c>
      <c r="I5055" s="545" t="s">
        <v>12726</v>
      </c>
      <c r="J5055" s="545"/>
      <c r="K5055" s="545"/>
      <c r="L5055" s="545"/>
      <c r="M5055" s="548" t="s">
        <v>13758</v>
      </c>
      <c r="N5055" s="545" t="s">
        <v>13413</v>
      </c>
      <c r="O5055" s="545"/>
      <c r="P5055" s="549">
        <v>14649</v>
      </c>
      <c r="Q5055" s="549">
        <v>1</v>
      </c>
      <c r="R5055" s="549">
        <v>49</v>
      </c>
      <c r="S5055" s="548"/>
      <c r="T5055" s="548"/>
      <c r="U5055" s="99"/>
    </row>
    <row r="5056" spans="1:21" ht="19.5" customHeight="1">
      <c r="A5056" s="545">
        <v>14650</v>
      </c>
      <c r="B5056" s="545" t="s">
        <v>22630</v>
      </c>
      <c r="C5056" s="545" t="s">
        <v>216</v>
      </c>
      <c r="D5056" s="546"/>
      <c r="E5056" s="171" t="str">
        <f t="shared" si="78"/>
        <v>1900</v>
      </c>
      <c r="F5056" s="547">
        <v>0</v>
      </c>
      <c r="G5056" s="548">
        <v>0</v>
      </c>
      <c r="H5056" s="547">
        <v>0</v>
      </c>
      <c r="I5056" s="545" t="s">
        <v>12726</v>
      </c>
      <c r="J5056" s="545"/>
      <c r="K5056" s="545"/>
      <c r="L5056" s="545"/>
      <c r="M5056" s="548" t="s">
        <v>13758</v>
      </c>
      <c r="N5056" s="545" t="s">
        <v>13413</v>
      </c>
      <c r="O5056" s="545"/>
      <c r="P5056" s="549">
        <v>14650</v>
      </c>
      <c r="Q5056" s="549">
        <v>1</v>
      </c>
      <c r="R5056" s="549">
        <v>49</v>
      </c>
      <c r="S5056" s="548"/>
      <c r="T5056" s="548"/>
      <c r="U5056" s="99"/>
    </row>
    <row r="5057" spans="1:21" ht="19.5" customHeight="1">
      <c r="A5057" s="545">
        <v>14651</v>
      </c>
      <c r="B5057" s="545" t="s">
        <v>22631</v>
      </c>
      <c r="C5057" s="545" t="s">
        <v>216</v>
      </c>
      <c r="D5057" s="546"/>
      <c r="E5057" s="171" t="str">
        <f t="shared" si="78"/>
        <v>1900</v>
      </c>
      <c r="F5057" s="547">
        <v>0</v>
      </c>
      <c r="G5057" s="548">
        <v>0</v>
      </c>
      <c r="H5057" s="547">
        <v>0</v>
      </c>
      <c r="I5057" s="545" t="s">
        <v>12726</v>
      </c>
      <c r="J5057" s="545"/>
      <c r="K5057" s="545"/>
      <c r="L5057" s="545"/>
      <c r="M5057" s="548" t="s">
        <v>13758</v>
      </c>
      <c r="N5057" s="545" t="s">
        <v>13413</v>
      </c>
      <c r="O5057" s="545"/>
      <c r="P5057" s="549">
        <v>14651</v>
      </c>
      <c r="Q5057" s="549">
        <v>1</v>
      </c>
      <c r="R5057" s="549">
        <v>49</v>
      </c>
      <c r="S5057" s="548"/>
      <c r="T5057" s="548"/>
      <c r="U5057" s="99"/>
    </row>
    <row r="5058" spans="1:21" ht="19.5" customHeight="1">
      <c r="A5058" s="545">
        <v>14652</v>
      </c>
      <c r="B5058" s="545" t="s">
        <v>22632</v>
      </c>
      <c r="C5058" s="545" t="s">
        <v>216</v>
      </c>
      <c r="D5058" s="546"/>
      <c r="E5058" s="171" t="str">
        <f t="shared" si="78"/>
        <v>1900</v>
      </c>
      <c r="F5058" s="547">
        <v>0</v>
      </c>
      <c r="G5058" s="548">
        <v>0</v>
      </c>
      <c r="H5058" s="547">
        <v>0</v>
      </c>
      <c r="I5058" s="545" t="s">
        <v>12726</v>
      </c>
      <c r="J5058" s="545"/>
      <c r="K5058" s="545"/>
      <c r="L5058" s="545"/>
      <c r="M5058" s="548" t="s">
        <v>13758</v>
      </c>
      <c r="N5058" s="545" t="s">
        <v>13413</v>
      </c>
      <c r="O5058" s="545"/>
      <c r="P5058" s="549">
        <v>14652</v>
      </c>
      <c r="Q5058" s="549">
        <v>1</v>
      </c>
      <c r="R5058" s="549">
        <v>49</v>
      </c>
      <c r="S5058" s="548"/>
      <c r="T5058" s="548"/>
      <c r="U5058" s="99"/>
    </row>
    <row r="5059" spans="1:21" ht="19.5" customHeight="1">
      <c r="A5059" s="545">
        <v>14653</v>
      </c>
      <c r="B5059" s="545" t="s">
        <v>22633</v>
      </c>
      <c r="C5059" s="545" t="s">
        <v>216</v>
      </c>
      <c r="D5059" s="546"/>
      <c r="E5059" s="171" t="str">
        <f t="shared" si="78"/>
        <v>1900</v>
      </c>
      <c r="F5059" s="547">
        <v>0</v>
      </c>
      <c r="G5059" s="548">
        <v>0</v>
      </c>
      <c r="H5059" s="547">
        <v>0</v>
      </c>
      <c r="I5059" s="545" t="s">
        <v>12726</v>
      </c>
      <c r="J5059" s="545"/>
      <c r="K5059" s="545"/>
      <c r="L5059" s="545"/>
      <c r="M5059" s="548" t="s">
        <v>13758</v>
      </c>
      <c r="N5059" s="545" t="s">
        <v>13413</v>
      </c>
      <c r="O5059" s="545"/>
      <c r="P5059" s="549">
        <v>14653</v>
      </c>
      <c r="Q5059" s="549">
        <v>1</v>
      </c>
      <c r="R5059" s="549">
        <v>49</v>
      </c>
      <c r="S5059" s="548"/>
      <c r="T5059" s="548"/>
      <c r="U5059" s="99"/>
    </row>
    <row r="5060" spans="1:21" ht="19.5" customHeight="1">
      <c r="A5060" s="545">
        <v>14654</v>
      </c>
      <c r="B5060" s="545" t="s">
        <v>22634</v>
      </c>
      <c r="C5060" s="545" t="s">
        <v>216</v>
      </c>
      <c r="D5060" s="546"/>
      <c r="E5060" s="171" t="str">
        <f t="shared" ref="E5060:E5123" si="79">TEXT(D5060,"YYYY")</f>
        <v>1900</v>
      </c>
      <c r="F5060" s="547">
        <v>0</v>
      </c>
      <c r="G5060" s="548">
        <v>0</v>
      </c>
      <c r="H5060" s="547">
        <v>0</v>
      </c>
      <c r="I5060" s="545" t="s">
        <v>12726</v>
      </c>
      <c r="J5060" s="545"/>
      <c r="K5060" s="545"/>
      <c r="L5060" s="545"/>
      <c r="M5060" s="548" t="s">
        <v>13758</v>
      </c>
      <c r="N5060" s="545" t="s">
        <v>13413</v>
      </c>
      <c r="O5060" s="545"/>
      <c r="P5060" s="549">
        <v>14654</v>
      </c>
      <c r="Q5060" s="549">
        <v>1</v>
      </c>
      <c r="R5060" s="549">
        <v>49</v>
      </c>
      <c r="S5060" s="548"/>
      <c r="T5060" s="548"/>
      <c r="U5060" s="99"/>
    </row>
    <row r="5061" spans="1:21" ht="19.5" customHeight="1">
      <c r="A5061" s="545">
        <v>14655</v>
      </c>
      <c r="B5061" s="545" t="s">
        <v>22635</v>
      </c>
      <c r="C5061" s="545" t="s">
        <v>216</v>
      </c>
      <c r="D5061" s="546"/>
      <c r="E5061" s="171" t="str">
        <f t="shared" si="79"/>
        <v>1900</v>
      </c>
      <c r="F5061" s="547">
        <v>0</v>
      </c>
      <c r="G5061" s="548">
        <v>0</v>
      </c>
      <c r="H5061" s="547">
        <v>0</v>
      </c>
      <c r="I5061" s="545" t="s">
        <v>12726</v>
      </c>
      <c r="J5061" s="545"/>
      <c r="K5061" s="545"/>
      <c r="L5061" s="545"/>
      <c r="M5061" s="548" t="s">
        <v>13758</v>
      </c>
      <c r="N5061" s="545" t="s">
        <v>13413</v>
      </c>
      <c r="O5061" s="545"/>
      <c r="P5061" s="549">
        <v>14655</v>
      </c>
      <c r="Q5061" s="549">
        <v>1</v>
      </c>
      <c r="R5061" s="549">
        <v>49</v>
      </c>
      <c r="S5061" s="548"/>
      <c r="T5061" s="548"/>
      <c r="U5061" s="99"/>
    </row>
    <row r="5062" spans="1:21" ht="19.5" customHeight="1">
      <c r="A5062" s="545">
        <v>14656</v>
      </c>
      <c r="B5062" s="545" t="s">
        <v>22636</v>
      </c>
      <c r="C5062" s="545" t="s">
        <v>216</v>
      </c>
      <c r="D5062" s="546"/>
      <c r="E5062" s="171" t="str">
        <f t="shared" si="79"/>
        <v>1900</v>
      </c>
      <c r="F5062" s="547">
        <v>0</v>
      </c>
      <c r="G5062" s="548">
        <v>0</v>
      </c>
      <c r="H5062" s="547">
        <v>0</v>
      </c>
      <c r="I5062" s="545" t="s">
        <v>12726</v>
      </c>
      <c r="J5062" s="545"/>
      <c r="K5062" s="545"/>
      <c r="L5062" s="545"/>
      <c r="M5062" s="548" t="s">
        <v>13758</v>
      </c>
      <c r="N5062" s="545" t="s">
        <v>13413</v>
      </c>
      <c r="O5062" s="545"/>
      <c r="P5062" s="549">
        <v>14656</v>
      </c>
      <c r="Q5062" s="549">
        <v>1</v>
      </c>
      <c r="R5062" s="549">
        <v>49</v>
      </c>
      <c r="S5062" s="548"/>
      <c r="T5062" s="548"/>
      <c r="U5062" s="99"/>
    </row>
    <row r="5063" spans="1:21" ht="19.5" customHeight="1">
      <c r="A5063" s="545">
        <v>14657</v>
      </c>
      <c r="B5063" s="545" t="s">
        <v>22637</v>
      </c>
      <c r="C5063" s="545" t="s">
        <v>216</v>
      </c>
      <c r="D5063" s="546"/>
      <c r="E5063" s="171" t="str">
        <f t="shared" si="79"/>
        <v>1900</v>
      </c>
      <c r="F5063" s="547">
        <v>0</v>
      </c>
      <c r="G5063" s="548">
        <v>0</v>
      </c>
      <c r="H5063" s="547">
        <v>0</v>
      </c>
      <c r="I5063" s="545" t="s">
        <v>12726</v>
      </c>
      <c r="J5063" s="545"/>
      <c r="K5063" s="545"/>
      <c r="L5063" s="545"/>
      <c r="M5063" s="548" t="s">
        <v>13758</v>
      </c>
      <c r="N5063" s="545" t="s">
        <v>13413</v>
      </c>
      <c r="O5063" s="545"/>
      <c r="P5063" s="549">
        <v>14657</v>
      </c>
      <c r="Q5063" s="549">
        <v>1</v>
      </c>
      <c r="R5063" s="549">
        <v>49</v>
      </c>
      <c r="S5063" s="548"/>
      <c r="T5063" s="548"/>
      <c r="U5063" s="99"/>
    </row>
    <row r="5064" spans="1:21" ht="19.5" customHeight="1">
      <c r="A5064" s="545">
        <v>14658</v>
      </c>
      <c r="B5064" s="545" t="s">
        <v>22638</v>
      </c>
      <c r="C5064" s="545" t="s">
        <v>216</v>
      </c>
      <c r="D5064" s="546"/>
      <c r="E5064" s="171" t="str">
        <f t="shared" si="79"/>
        <v>1900</v>
      </c>
      <c r="F5064" s="547">
        <v>0</v>
      </c>
      <c r="G5064" s="548">
        <v>0</v>
      </c>
      <c r="H5064" s="547">
        <v>0</v>
      </c>
      <c r="I5064" s="545" t="s">
        <v>12726</v>
      </c>
      <c r="J5064" s="545"/>
      <c r="K5064" s="545"/>
      <c r="L5064" s="545"/>
      <c r="M5064" s="548" t="s">
        <v>13758</v>
      </c>
      <c r="N5064" s="545" t="s">
        <v>13413</v>
      </c>
      <c r="O5064" s="545"/>
      <c r="P5064" s="549">
        <v>14658</v>
      </c>
      <c r="Q5064" s="549">
        <v>1</v>
      </c>
      <c r="R5064" s="549">
        <v>49</v>
      </c>
      <c r="S5064" s="548"/>
      <c r="T5064" s="548"/>
      <c r="U5064" s="99"/>
    </row>
    <row r="5065" spans="1:21" ht="19.5" customHeight="1">
      <c r="A5065" s="545">
        <v>14659</v>
      </c>
      <c r="B5065" s="545" t="s">
        <v>22639</v>
      </c>
      <c r="C5065" s="545" t="s">
        <v>216</v>
      </c>
      <c r="D5065" s="546"/>
      <c r="E5065" s="171" t="str">
        <f t="shared" si="79"/>
        <v>1900</v>
      </c>
      <c r="F5065" s="547">
        <v>0</v>
      </c>
      <c r="G5065" s="548">
        <v>0</v>
      </c>
      <c r="H5065" s="547">
        <v>0</v>
      </c>
      <c r="I5065" s="545" t="s">
        <v>12726</v>
      </c>
      <c r="J5065" s="545"/>
      <c r="K5065" s="545"/>
      <c r="L5065" s="545"/>
      <c r="M5065" s="548" t="s">
        <v>13758</v>
      </c>
      <c r="N5065" s="545" t="s">
        <v>13413</v>
      </c>
      <c r="O5065" s="545"/>
      <c r="P5065" s="549">
        <v>14659</v>
      </c>
      <c r="Q5065" s="549">
        <v>1</v>
      </c>
      <c r="R5065" s="549">
        <v>49</v>
      </c>
      <c r="S5065" s="548"/>
      <c r="T5065" s="548"/>
      <c r="U5065" s="99"/>
    </row>
    <row r="5066" spans="1:21" ht="19.5" customHeight="1">
      <c r="A5066" s="545">
        <v>14660</v>
      </c>
      <c r="B5066" s="545" t="s">
        <v>22640</v>
      </c>
      <c r="C5066" s="545" t="s">
        <v>216</v>
      </c>
      <c r="D5066" s="546"/>
      <c r="E5066" s="171" t="str">
        <f t="shared" si="79"/>
        <v>1900</v>
      </c>
      <c r="F5066" s="547">
        <v>0</v>
      </c>
      <c r="G5066" s="548">
        <v>0</v>
      </c>
      <c r="H5066" s="547">
        <v>0</v>
      </c>
      <c r="I5066" s="545" t="s">
        <v>12726</v>
      </c>
      <c r="J5066" s="545"/>
      <c r="K5066" s="545"/>
      <c r="L5066" s="545"/>
      <c r="M5066" s="548" t="s">
        <v>13758</v>
      </c>
      <c r="N5066" s="545" t="s">
        <v>13413</v>
      </c>
      <c r="O5066" s="545"/>
      <c r="P5066" s="549">
        <v>14660</v>
      </c>
      <c r="Q5066" s="549">
        <v>1</v>
      </c>
      <c r="R5066" s="549">
        <v>49</v>
      </c>
      <c r="S5066" s="548"/>
      <c r="T5066" s="548"/>
      <c r="U5066" s="99"/>
    </row>
    <row r="5067" spans="1:21" ht="19.5" customHeight="1">
      <c r="A5067" s="545">
        <v>14661</v>
      </c>
      <c r="B5067" s="545" t="s">
        <v>22641</v>
      </c>
      <c r="C5067" s="545" t="s">
        <v>216</v>
      </c>
      <c r="D5067" s="546"/>
      <c r="E5067" s="171" t="str">
        <f t="shared" si="79"/>
        <v>1900</v>
      </c>
      <c r="F5067" s="547">
        <v>0</v>
      </c>
      <c r="G5067" s="548">
        <v>0</v>
      </c>
      <c r="H5067" s="547">
        <v>0</v>
      </c>
      <c r="I5067" s="545" t="s">
        <v>12726</v>
      </c>
      <c r="J5067" s="545"/>
      <c r="K5067" s="545"/>
      <c r="L5067" s="545"/>
      <c r="M5067" s="548" t="s">
        <v>13758</v>
      </c>
      <c r="N5067" s="545" t="s">
        <v>13413</v>
      </c>
      <c r="O5067" s="545"/>
      <c r="P5067" s="549">
        <v>14661</v>
      </c>
      <c r="Q5067" s="549">
        <v>1</v>
      </c>
      <c r="R5067" s="549">
        <v>49</v>
      </c>
      <c r="S5067" s="548"/>
      <c r="T5067" s="548"/>
      <c r="U5067" s="99"/>
    </row>
    <row r="5068" spans="1:21" ht="19.5" customHeight="1">
      <c r="A5068" s="545">
        <v>14662</v>
      </c>
      <c r="B5068" s="545" t="s">
        <v>22642</v>
      </c>
      <c r="C5068" s="545" t="s">
        <v>216</v>
      </c>
      <c r="D5068" s="546"/>
      <c r="E5068" s="171" t="str">
        <f t="shared" si="79"/>
        <v>1900</v>
      </c>
      <c r="F5068" s="547">
        <v>0</v>
      </c>
      <c r="G5068" s="548">
        <v>0</v>
      </c>
      <c r="H5068" s="547">
        <v>0</v>
      </c>
      <c r="I5068" s="545" t="s">
        <v>12726</v>
      </c>
      <c r="J5068" s="545"/>
      <c r="K5068" s="545"/>
      <c r="L5068" s="545"/>
      <c r="M5068" s="548" t="s">
        <v>13758</v>
      </c>
      <c r="N5068" s="545" t="s">
        <v>13413</v>
      </c>
      <c r="O5068" s="545"/>
      <c r="P5068" s="549">
        <v>14662</v>
      </c>
      <c r="Q5068" s="549">
        <v>1</v>
      </c>
      <c r="R5068" s="549">
        <v>49</v>
      </c>
      <c r="S5068" s="548"/>
      <c r="T5068" s="548"/>
      <c r="U5068" s="99"/>
    </row>
    <row r="5069" spans="1:21" ht="19.5" customHeight="1">
      <c r="A5069" s="545">
        <v>14663</v>
      </c>
      <c r="B5069" s="545" t="s">
        <v>22643</v>
      </c>
      <c r="C5069" s="545" t="s">
        <v>216</v>
      </c>
      <c r="D5069" s="546"/>
      <c r="E5069" s="171" t="str">
        <f t="shared" si="79"/>
        <v>1900</v>
      </c>
      <c r="F5069" s="547">
        <v>0</v>
      </c>
      <c r="G5069" s="548">
        <v>0</v>
      </c>
      <c r="H5069" s="547">
        <v>0</v>
      </c>
      <c r="I5069" s="545" t="s">
        <v>12726</v>
      </c>
      <c r="J5069" s="545"/>
      <c r="K5069" s="545"/>
      <c r="L5069" s="545"/>
      <c r="M5069" s="548" t="s">
        <v>13758</v>
      </c>
      <c r="N5069" s="545" t="s">
        <v>13413</v>
      </c>
      <c r="O5069" s="545"/>
      <c r="P5069" s="549">
        <v>14663</v>
      </c>
      <c r="Q5069" s="549">
        <v>1</v>
      </c>
      <c r="R5069" s="549">
        <v>49</v>
      </c>
      <c r="S5069" s="548"/>
      <c r="T5069" s="548"/>
      <c r="U5069" s="99"/>
    </row>
    <row r="5070" spans="1:21" ht="19.5" customHeight="1">
      <c r="A5070" s="545">
        <v>14664</v>
      </c>
      <c r="B5070" s="545" t="s">
        <v>22644</v>
      </c>
      <c r="C5070" s="545" t="s">
        <v>216</v>
      </c>
      <c r="D5070" s="546"/>
      <c r="E5070" s="171" t="str">
        <f t="shared" si="79"/>
        <v>1900</v>
      </c>
      <c r="F5070" s="547">
        <v>0</v>
      </c>
      <c r="G5070" s="548">
        <v>0</v>
      </c>
      <c r="H5070" s="547">
        <v>0</v>
      </c>
      <c r="I5070" s="545" t="s">
        <v>12726</v>
      </c>
      <c r="J5070" s="545"/>
      <c r="K5070" s="545"/>
      <c r="L5070" s="545"/>
      <c r="M5070" s="548" t="s">
        <v>13758</v>
      </c>
      <c r="N5070" s="545" t="s">
        <v>13413</v>
      </c>
      <c r="O5070" s="545"/>
      <c r="P5070" s="549">
        <v>14664</v>
      </c>
      <c r="Q5070" s="549">
        <v>1</v>
      </c>
      <c r="R5070" s="549">
        <v>49</v>
      </c>
      <c r="S5070" s="548"/>
      <c r="T5070" s="548"/>
      <c r="U5070" s="99"/>
    </row>
    <row r="5071" spans="1:21" ht="19.5" customHeight="1">
      <c r="A5071" s="545">
        <v>14665</v>
      </c>
      <c r="B5071" s="545" t="s">
        <v>22645</v>
      </c>
      <c r="C5071" s="545" t="s">
        <v>216</v>
      </c>
      <c r="D5071" s="546"/>
      <c r="E5071" s="171" t="str">
        <f t="shared" si="79"/>
        <v>1900</v>
      </c>
      <c r="F5071" s="547">
        <v>0</v>
      </c>
      <c r="G5071" s="548">
        <v>0</v>
      </c>
      <c r="H5071" s="547">
        <v>0</v>
      </c>
      <c r="I5071" s="545" t="s">
        <v>12726</v>
      </c>
      <c r="J5071" s="545"/>
      <c r="K5071" s="545"/>
      <c r="L5071" s="545"/>
      <c r="M5071" s="548" t="s">
        <v>13758</v>
      </c>
      <c r="N5071" s="545" t="s">
        <v>13413</v>
      </c>
      <c r="O5071" s="545"/>
      <c r="P5071" s="549">
        <v>14665</v>
      </c>
      <c r="Q5071" s="549">
        <v>1</v>
      </c>
      <c r="R5071" s="549">
        <v>49</v>
      </c>
      <c r="S5071" s="548"/>
      <c r="T5071" s="548"/>
      <c r="U5071" s="99"/>
    </row>
    <row r="5072" spans="1:21" ht="19.5" customHeight="1">
      <c r="A5072" s="545">
        <v>14666</v>
      </c>
      <c r="B5072" s="545" t="s">
        <v>22646</v>
      </c>
      <c r="C5072" s="545" t="s">
        <v>216</v>
      </c>
      <c r="D5072" s="546"/>
      <c r="E5072" s="171" t="str">
        <f t="shared" si="79"/>
        <v>1900</v>
      </c>
      <c r="F5072" s="547">
        <v>0</v>
      </c>
      <c r="G5072" s="548">
        <v>0</v>
      </c>
      <c r="H5072" s="547">
        <v>0</v>
      </c>
      <c r="I5072" s="545" t="s">
        <v>12726</v>
      </c>
      <c r="J5072" s="545"/>
      <c r="K5072" s="545"/>
      <c r="L5072" s="545"/>
      <c r="M5072" s="548" t="s">
        <v>13758</v>
      </c>
      <c r="N5072" s="545" t="s">
        <v>13413</v>
      </c>
      <c r="O5072" s="545"/>
      <c r="P5072" s="549">
        <v>14666</v>
      </c>
      <c r="Q5072" s="549">
        <v>1</v>
      </c>
      <c r="R5072" s="549">
        <v>49</v>
      </c>
      <c r="S5072" s="548"/>
      <c r="T5072" s="548"/>
      <c r="U5072" s="99"/>
    </row>
    <row r="5073" spans="1:21" ht="19.5" customHeight="1">
      <c r="A5073" s="545">
        <v>14667</v>
      </c>
      <c r="B5073" s="545" t="s">
        <v>22647</v>
      </c>
      <c r="C5073" s="545" t="s">
        <v>216</v>
      </c>
      <c r="D5073" s="546"/>
      <c r="E5073" s="171" t="str">
        <f t="shared" si="79"/>
        <v>1900</v>
      </c>
      <c r="F5073" s="547">
        <v>0</v>
      </c>
      <c r="G5073" s="548">
        <v>0</v>
      </c>
      <c r="H5073" s="547">
        <v>0</v>
      </c>
      <c r="I5073" s="545" t="s">
        <v>12726</v>
      </c>
      <c r="J5073" s="545"/>
      <c r="K5073" s="545"/>
      <c r="L5073" s="545"/>
      <c r="M5073" s="548" t="s">
        <v>13758</v>
      </c>
      <c r="N5073" s="545" t="s">
        <v>13413</v>
      </c>
      <c r="O5073" s="545"/>
      <c r="P5073" s="549">
        <v>14667</v>
      </c>
      <c r="Q5073" s="549">
        <v>1</v>
      </c>
      <c r="R5073" s="549">
        <v>49</v>
      </c>
      <c r="S5073" s="548"/>
      <c r="T5073" s="548"/>
      <c r="U5073" s="99"/>
    </row>
    <row r="5074" spans="1:21" ht="19.5" customHeight="1">
      <c r="A5074" s="545">
        <v>14668</v>
      </c>
      <c r="B5074" s="545" t="s">
        <v>22648</v>
      </c>
      <c r="C5074" s="545" t="s">
        <v>216</v>
      </c>
      <c r="D5074" s="546"/>
      <c r="E5074" s="171" t="str">
        <f t="shared" si="79"/>
        <v>1900</v>
      </c>
      <c r="F5074" s="547">
        <v>0</v>
      </c>
      <c r="G5074" s="548">
        <v>0</v>
      </c>
      <c r="H5074" s="547">
        <v>0</v>
      </c>
      <c r="I5074" s="545" t="s">
        <v>12726</v>
      </c>
      <c r="J5074" s="545"/>
      <c r="K5074" s="545"/>
      <c r="L5074" s="545"/>
      <c r="M5074" s="548" t="s">
        <v>13758</v>
      </c>
      <c r="N5074" s="545" t="s">
        <v>13413</v>
      </c>
      <c r="O5074" s="545"/>
      <c r="P5074" s="549">
        <v>14668</v>
      </c>
      <c r="Q5074" s="549">
        <v>1</v>
      </c>
      <c r="R5074" s="549">
        <v>49</v>
      </c>
      <c r="S5074" s="548"/>
      <c r="T5074" s="548"/>
      <c r="U5074" s="99"/>
    </row>
    <row r="5075" spans="1:21" ht="19.5" customHeight="1">
      <c r="A5075" s="545">
        <v>14669</v>
      </c>
      <c r="B5075" s="545" t="s">
        <v>22649</v>
      </c>
      <c r="C5075" s="545" t="s">
        <v>216</v>
      </c>
      <c r="D5075" s="546"/>
      <c r="E5075" s="171" t="str">
        <f t="shared" si="79"/>
        <v>1900</v>
      </c>
      <c r="F5075" s="547">
        <v>0</v>
      </c>
      <c r="G5075" s="548">
        <v>0</v>
      </c>
      <c r="H5075" s="547">
        <v>0</v>
      </c>
      <c r="I5075" s="545" t="s">
        <v>12726</v>
      </c>
      <c r="J5075" s="545"/>
      <c r="K5075" s="545"/>
      <c r="L5075" s="545"/>
      <c r="M5075" s="548" t="s">
        <v>13758</v>
      </c>
      <c r="N5075" s="545" t="s">
        <v>13413</v>
      </c>
      <c r="O5075" s="545"/>
      <c r="P5075" s="549">
        <v>14669</v>
      </c>
      <c r="Q5075" s="549">
        <v>1</v>
      </c>
      <c r="R5075" s="549">
        <v>49</v>
      </c>
      <c r="S5075" s="548"/>
      <c r="T5075" s="548"/>
      <c r="U5075" s="99"/>
    </row>
    <row r="5076" spans="1:21" ht="19.5" customHeight="1">
      <c r="A5076" s="545">
        <v>14670</v>
      </c>
      <c r="B5076" s="545" t="s">
        <v>22650</v>
      </c>
      <c r="C5076" s="545" t="s">
        <v>216</v>
      </c>
      <c r="D5076" s="546"/>
      <c r="E5076" s="171" t="str">
        <f t="shared" si="79"/>
        <v>1900</v>
      </c>
      <c r="F5076" s="547">
        <v>0</v>
      </c>
      <c r="G5076" s="548">
        <v>0</v>
      </c>
      <c r="H5076" s="547">
        <v>0</v>
      </c>
      <c r="I5076" s="545" t="s">
        <v>12726</v>
      </c>
      <c r="J5076" s="545"/>
      <c r="K5076" s="545"/>
      <c r="L5076" s="545"/>
      <c r="M5076" s="548" t="s">
        <v>13758</v>
      </c>
      <c r="N5076" s="545" t="s">
        <v>13413</v>
      </c>
      <c r="O5076" s="545"/>
      <c r="P5076" s="549">
        <v>14670</v>
      </c>
      <c r="Q5076" s="549">
        <v>1</v>
      </c>
      <c r="R5076" s="549">
        <v>49</v>
      </c>
      <c r="S5076" s="548"/>
      <c r="T5076" s="548"/>
      <c r="U5076" s="99"/>
    </row>
    <row r="5077" spans="1:21" ht="19.5" customHeight="1">
      <c r="A5077" s="545">
        <v>14671</v>
      </c>
      <c r="B5077" s="545" t="s">
        <v>22651</v>
      </c>
      <c r="C5077" s="545" t="s">
        <v>216</v>
      </c>
      <c r="D5077" s="546"/>
      <c r="E5077" s="171" t="str">
        <f t="shared" si="79"/>
        <v>1900</v>
      </c>
      <c r="F5077" s="547">
        <v>0</v>
      </c>
      <c r="G5077" s="548">
        <v>0</v>
      </c>
      <c r="H5077" s="547">
        <v>0</v>
      </c>
      <c r="I5077" s="545" t="s">
        <v>12726</v>
      </c>
      <c r="J5077" s="545"/>
      <c r="K5077" s="545"/>
      <c r="L5077" s="545"/>
      <c r="M5077" s="548" t="s">
        <v>13758</v>
      </c>
      <c r="N5077" s="545" t="s">
        <v>13413</v>
      </c>
      <c r="O5077" s="545"/>
      <c r="P5077" s="549">
        <v>14671</v>
      </c>
      <c r="Q5077" s="549">
        <v>1</v>
      </c>
      <c r="R5077" s="549">
        <v>49</v>
      </c>
      <c r="S5077" s="548"/>
      <c r="T5077" s="548"/>
      <c r="U5077" s="99"/>
    </row>
    <row r="5078" spans="1:21" ht="19.5" customHeight="1">
      <c r="A5078" s="545">
        <v>14672</v>
      </c>
      <c r="B5078" s="545" t="s">
        <v>22652</v>
      </c>
      <c r="C5078" s="545" t="s">
        <v>216</v>
      </c>
      <c r="D5078" s="546"/>
      <c r="E5078" s="171" t="str">
        <f t="shared" si="79"/>
        <v>1900</v>
      </c>
      <c r="F5078" s="547">
        <v>0</v>
      </c>
      <c r="G5078" s="548">
        <v>0</v>
      </c>
      <c r="H5078" s="547">
        <v>0</v>
      </c>
      <c r="I5078" s="545" t="s">
        <v>12726</v>
      </c>
      <c r="J5078" s="545"/>
      <c r="K5078" s="545"/>
      <c r="L5078" s="545"/>
      <c r="M5078" s="548" t="s">
        <v>13758</v>
      </c>
      <c r="N5078" s="545" t="s">
        <v>13413</v>
      </c>
      <c r="O5078" s="545"/>
      <c r="P5078" s="549">
        <v>14672</v>
      </c>
      <c r="Q5078" s="549">
        <v>1</v>
      </c>
      <c r="R5078" s="549">
        <v>49</v>
      </c>
      <c r="S5078" s="548"/>
      <c r="T5078" s="548"/>
      <c r="U5078" s="99"/>
    </row>
    <row r="5079" spans="1:21" ht="19.5" customHeight="1">
      <c r="A5079" s="545">
        <v>14673</v>
      </c>
      <c r="B5079" s="545" t="s">
        <v>22653</v>
      </c>
      <c r="C5079" s="545" t="s">
        <v>216</v>
      </c>
      <c r="D5079" s="546"/>
      <c r="E5079" s="171" t="str">
        <f t="shared" si="79"/>
        <v>1900</v>
      </c>
      <c r="F5079" s="547">
        <v>0</v>
      </c>
      <c r="G5079" s="548">
        <v>0</v>
      </c>
      <c r="H5079" s="547">
        <v>0</v>
      </c>
      <c r="I5079" s="545" t="s">
        <v>12726</v>
      </c>
      <c r="J5079" s="545"/>
      <c r="K5079" s="545"/>
      <c r="L5079" s="545"/>
      <c r="M5079" s="548" t="s">
        <v>13758</v>
      </c>
      <c r="N5079" s="545" t="s">
        <v>13413</v>
      </c>
      <c r="O5079" s="545"/>
      <c r="P5079" s="549">
        <v>14673</v>
      </c>
      <c r="Q5079" s="549">
        <v>1</v>
      </c>
      <c r="R5079" s="549">
        <v>49</v>
      </c>
      <c r="S5079" s="548"/>
      <c r="T5079" s="548"/>
      <c r="U5079" s="99"/>
    </row>
    <row r="5080" spans="1:21" ht="19.5" customHeight="1">
      <c r="A5080" s="545">
        <v>14674</v>
      </c>
      <c r="B5080" s="545" t="s">
        <v>22654</v>
      </c>
      <c r="C5080" s="545" t="s">
        <v>216</v>
      </c>
      <c r="D5080" s="546"/>
      <c r="E5080" s="171" t="str">
        <f t="shared" si="79"/>
        <v>1900</v>
      </c>
      <c r="F5080" s="547">
        <v>0</v>
      </c>
      <c r="G5080" s="548">
        <v>0</v>
      </c>
      <c r="H5080" s="547">
        <v>0</v>
      </c>
      <c r="I5080" s="545" t="s">
        <v>12726</v>
      </c>
      <c r="J5080" s="545"/>
      <c r="K5080" s="545"/>
      <c r="L5080" s="545"/>
      <c r="M5080" s="548" t="s">
        <v>13758</v>
      </c>
      <c r="N5080" s="545" t="s">
        <v>13413</v>
      </c>
      <c r="O5080" s="545"/>
      <c r="P5080" s="549">
        <v>14674</v>
      </c>
      <c r="Q5080" s="549">
        <v>1</v>
      </c>
      <c r="R5080" s="549">
        <v>49</v>
      </c>
      <c r="S5080" s="548"/>
      <c r="T5080" s="548"/>
      <c r="U5080" s="99"/>
    </row>
    <row r="5081" spans="1:21" ht="19.5" customHeight="1">
      <c r="A5081" s="545">
        <v>14675</v>
      </c>
      <c r="B5081" s="545" t="s">
        <v>22655</v>
      </c>
      <c r="C5081" s="545" t="s">
        <v>216</v>
      </c>
      <c r="D5081" s="546"/>
      <c r="E5081" s="171" t="str">
        <f t="shared" si="79"/>
        <v>1900</v>
      </c>
      <c r="F5081" s="547">
        <v>0</v>
      </c>
      <c r="G5081" s="548">
        <v>0</v>
      </c>
      <c r="H5081" s="547">
        <v>0</v>
      </c>
      <c r="I5081" s="545" t="s">
        <v>12726</v>
      </c>
      <c r="J5081" s="545"/>
      <c r="K5081" s="545"/>
      <c r="L5081" s="545"/>
      <c r="M5081" s="548" t="s">
        <v>13758</v>
      </c>
      <c r="N5081" s="545" t="s">
        <v>13413</v>
      </c>
      <c r="O5081" s="545"/>
      <c r="P5081" s="549">
        <v>14675</v>
      </c>
      <c r="Q5081" s="549">
        <v>1</v>
      </c>
      <c r="R5081" s="549">
        <v>49</v>
      </c>
      <c r="S5081" s="548"/>
      <c r="T5081" s="548"/>
      <c r="U5081" s="99"/>
    </row>
    <row r="5082" spans="1:21" ht="19.5" customHeight="1">
      <c r="A5082" s="545">
        <v>14676</v>
      </c>
      <c r="B5082" s="545" t="s">
        <v>22656</v>
      </c>
      <c r="C5082" s="545" t="s">
        <v>216</v>
      </c>
      <c r="D5082" s="546"/>
      <c r="E5082" s="171" t="str">
        <f t="shared" si="79"/>
        <v>1900</v>
      </c>
      <c r="F5082" s="547">
        <v>0</v>
      </c>
      <c r="G5082" s="548">
        <v>0</v>
      </c>
      <c r="H5082" s="547">
        <v>0</v>
      </c>
      <c r="I5082" s="545" t="s">
        <v>12726</v>
      </c>
      <c r="J5082" s="545"/>
      <c r="K5082" s="545"/>
      <c r="L5082" s="545"/>
      <c r="M5082" s="548" t="s">
        <v>13758</v>
      </c>
      <c r="N5082" s="545" t="s">
        <v>13413</v>
      </c>
      <c r="O5082" s="545"/>
      <c r="P5082" s="549">
        <v>14676</v>
      </c>
      <c r="Q5082" s="549">
        <v>1</v>
      </c>
      <c r="R5082" s="549">
        <v>49</v>
      </c>
      <c r="S5082" s="548"/>
      <c r="T5082" s="548"/>
      <c r="U5082" s="99"/>
    </row>
    <row r="5083" spans="1:21" ht="19.5" customHeight="1">
      <c r="A5083" s="545">
        <v>14677</v>
      </c>
      <c r="B5083" s="545" t="s">
        <v>22657</v>
      </c>
      <c r="C5083" s="545" t="s">
        <v>216</v>
      </c>
      <c r="D5083" s="546"/>
      <c r="E5083" s="171" t="str">
        <f t="shared" si="79"/>
        <v>1900</v>
      </c>
      <c r="F5083" s="547">
        <v>0</v>
      </c>
      <c r="G5083" s="548">
        <v>0</v>
      </c>
      <c r="H5083" s="547">
        <v>0</v>
      </c>
      <c r="I5083" s="545" t="s">
        <v>12726</v>
      </c>
      <c r="J5083" s="545"/>
      <c r="K5083" s="545"/>
      <c r="L5083" s="545"/>
      <c r="M5083" s="548" t="s">
        <v>13758</v>
      </c>
      <c r="N5083" s="545" t="s">
        <v>13413</v>
      </c>
      <c r="O5083" s="545"/>
      <c r="P5083" s="549">
        <v>14677</v>
      </c>
      <c r="Q5083" s="549">
        <v>1</v>
      </c>
      <c r="R5083" s="549">
        <v>49</v>
      </c>
      <c r="S5083" s="548"/>
      <c r="T5083" s="548"/>
      <c r="U5083" s="99"/>
    </row>
    <row r="5084" spans="1:21" ht="19.5" customHeight="1">
      <c r="A5084" s="545">
        <v>14678</v>
      </c>
      <c r="B5084" s="545" t="s">
        <v>22658</v>
      </c>
      <c r="C5084" s="545" t="s">
        <v>216</v>
      </c>
      <c r="D5084" s="546"/>
      <c r="E5084" s="171" t="str">
        <f t="shared" si="79"/>
        <v>1900</v>
      </c>
      <c r="F5084" s="547">
        <v>0</v>
      </c>
      <c r="G5084" s="548">
        <v>0</v>
      </c>
      <c r="H5084" s="547">
        <v>0</v>
      </c>
      <c r="I5084" s="545" t="s">
        <v>12726</v>
      </c>
      <c r="J5084" s="545"/>
      <c r="K5084" s="545"/>
      <c r="L5084" s="545"/>
      <c r="M5084" s="548" t="s">
        <v>13758</v>
      </c>
      <c r="N5084" s="545" t="s">
        <v>13413</v>
      </c>
      <c r="O5084" s="545"/>
      <c r="P5084" s="549">
        <v>14678</v>
      </c>
      <c r="Q5084" s="549">
        <v>1</v>
      </c>
      <c r="R5084" s="549">
        <v>49</v>
      </c>
      <c r="S5084" s="548"/>
      <c r="T5084" s="548"/>
      <c r="U5084" s="99"/>
    </row>
    <row r="5085" spans="1:21" ht="19.5" customHeight="1">
      <c r="A5085" s="545">
        <v>14679</v>
      </c>
      <c r="B5085" s="545" t="s">
        <v>22659</v>
      </c>
      <c r="C5085" s="545" t="s">
        <v>216</v>
      </c>
      <c r="D5085" s="546"/>
      <c r="E5085" s="171" t="str">
        <f t="shared" si="79"/>
        <v>1900</v>
      </c>
      <c r="F5085" s="547">
        <v>0</v>
      </c>
      <c r="G5085" s="548">
        <v>0</v>
      </c>
      <c r="H5085" s="547">
        <v>0</v>
      </c>
      <c r="I5085" s="545" t="s">
        <v>12726</v>
      </c>
      <c r="J5085" s="545"/>
      <c r="K5085" s="545"/>
      <c r="L5085" s="545"/>
      <c r="M5085" s="548" t="s">
        <v>13758</v>
      </c>
      <c r="N5085" s="545" t="s">
        <v>13413</v>
      </c>
      <c r="O5085" s="545"/>
      <c r="P5085" s="549">
        <v>14679</v>
      </c>
      <c r="Q5085" s="549">
        <v>1</v>
      </c>
      <c r="R5085" s="549">
        <v>49</v>
      </c>
      <c r="S5085" s="548"/>
      <c r="T5085" s="548"/>
      <c r="U5085" s="99"/>
    </row>
    <row r="5086" spans="1:21" ht="19.5" customHeight="1">
      <c r="A5086" s="545">
        <v>14680</v>
      </c>
      <c r="B5086" s="545" t="s">
        <v>22660</v>
      </c>
      <c r="C5086" s="545" t="s">
        <v>216</v>
      </c>
      <c r="D5086" s="546"/>
      <c r="E5086" s="171" t="str">
        <f t="shared" si="79"/>
        <v>1900</v>
      </c>
      <c r="F5086" s="547">
        <v>0</v>
      </c>
      <c r="G5086" s="548">
        <v>0</v>
      </c>
      <c r="H5086" s="547">
        <v>0</v>
      </c>
      <c r="I5086" s="545" t="s">
        <v>12726</v>
      </c>
      <c r="J5086" s="545"/>
      <c r="K5086" s="545"/>
      <c r="L5086" s="545"/>
      <c r="M5086" s="548" t="s">
        <v>13758</v>
      </c>
      <c r="N5086" s="545" t="s">
        <v>13413</v>
      </c>
      <c r="O5086" s="545"/>
      <c r="P5086" s="549">
        <v>14680</v>
      </c>
      <c r="Q5086" s="549">
        <v>1</v>
      </c>
      <c r="R5086" s="549">
        <v>49</v>
      </c>
      <c r="S5086" s="548"/>
      <c r="T5086" s="548"/>
      <c r="U5086" s="99"/>
    </row>
    <row r="5087" spans="1:21" ht="19.5" customHeight="1">
      <c r="A5087" s="545">
        <v>14681</v>
      </c>
      <c r="B5087" s="545" t="s">
        <v>22661</v>
      </c>
      <c r="C5087" s="545" t="s">
        <v>216</v>
      </c>
      <c r="D5087" s="546"/>
      <c r="E5087" s="171" t="str">
        <f t="shared" si="79"/>
        <v>1900</v>
      </c>
      <c r="F5087" s="547">
        <v>0</v>
      </c>
      <c r="G5087" s="548">
        <v>0</v>
      </c>
      <c r="H5087" s="547">
        <v>0</v>
      </c>
      <c r="I5087" s="545" t="s">
        <v>12726</v>
      </c>
      <c r="J5087" s="545"/>
      <c r="K5087" s="545"/>
      <c r="L5087" s="545"/>
      <c r="M5087" s="548" t="s">
        <v>13758</v>
      </c>
      <c r="N5087" s="545" t="s">
        <v>13413</v>
      </c>
      <c r="O5087" s="545"/>
      <c r="P5087" s="549">
        <v>14681</v>
      </c>
      <c r="Q5087" s="549">
        <v>1</v>
      </c>
      <c r="R5087" s="549">
        <v>49</v>
      </c>
      <c r="S5087" s="548"/>
      <c r="T5087" s="548"/>
      <c r="U5087" s="99"/>
    </row>
    <row r="5088" spans="1:21" ht="19.5" customHeight="1">
      <c r="A5088" s="545">
        <v>14682</v>
      </c>
      <c r="B5088" s="545" t="s">
        <v>22662</v>
      </c>
      <c r="C5088" s="545" t="s">
        <v>216</v>
      </c>
      <c r="D5088" s="546"/>
      <c r="E5088" s="171" t="str">
        <f t="shared" si="79"/>
        <v>1900</v>
      </c>
      <c r="F5088" s="547">
        <v>0</v>
      </c>
      <c r="G5088" s="548">
        <v>0</v>
      </c>
      <c r="H5088" s="547">
        <v>0</v>
      </c>
      <c r="I5088" s="545" t="s">
        <v>12726</v>
      </c>
      <c r="J5088" s="545"/>
      <c r="K5088" s="545"/>
      <c r="L5088" s="545"/>
      <c r="M5088" s="548" t="s">
        <v>13758</v>
      </c>
      <c r="N5088" s="545" t="s">
        <v>13413</v>
      </c>
      <c r="O5088" s="545"/>
      <c r="P5088" s="549">
        <v>14682</v>
      </c>
      <c r="Q5088" s="549">
        <v>1</v>
      </c>
      <c r="R5088" s="549">
        <v>49</v>
      </c>
      <c r="S5088" s="548"/>
      <c r="T5088" s="548"/>
      <c r="U5088" s="99"/>
    </row>
    <row r="5089" spans="1:21" ht="19.5" customHeight="1">
      <c r="A5089" s="545">
        <v>14683</v>
      </c>
      <c r="B5089" s="545" t="s">
        <v>22663</v>
      </c>
      <c r="C5089" s="545" t="s">
        <v>209</v>
      </c>
      <c r="D5089" s="546"/>
      <c r="E5089" s="171" t="str">
        <f t="shared" si="79"/>
        <v>1900</v>
      </c>
      <c r="F5089" s="547">
        <v>0</v>
      </c>
      <c r="G5089" s="548">
        <v>0</v>
      </c>
      <c r="H5089" s="547">
        <v>0</v>
      </c>
      <c r="I5089" s="545" t="s">
        <v>12706</v>
      </c>
      <c r="J5089" s="545"/>
      <c r="K5089" s="545"/>
      <c r="L5089" s="545"/>
      <c r="M5089" s="548" t="s">
        <v>13758</v>
      </c>
      <c r="N5089" s="545" t="s">
        <v>13413</v>
      </c>
      <c r="O5089" s="545"/>
      <c r="P5089" s="549">
        <v>14683</v>
      </c>
      <c r="Q5089" s="549">
        <v>1</v>
      </c>
      <c r="R5089" s="549">
        <v>128</v>
      </c>
      <c r="S5089" s="548"/>
      <c r="T5089" s="548"/>
      <c r="U5089" s="99"/>
    </row>
    <row r="5090" spans="1:21" ht="19.5" customHeight="1">
      <c r="A5090" s="545">
        <v>14684</v>
      </c>
      <c r="B5090" s="545" t="s">
        <v>21723</v>
      </c>
      <c r="C5090" s="545" t="s">
        <v>216</v>
      </c>
      <c r="D5090" s="546"/>
      <c r="E5090" s="171" t="str">
        <f t="shared" si="79"/>
        <v>1900</v>
      </c>
      <c r="F5090" s="547">
        <v>0</v>
      </c>
      <c r="G5090" s="548">
        <v>0</v>
      </c>
      <c r="H5090" s="547">
        <v>0</v>
      </c>
      <c r="I5090" s="545" t="s">
        <v>12650</v>
      </c>
      <c r="J5090" s="545"/>
      <c r="K5090" s="545"/>
      <c r="L5090" s="545"/>
      <c r="M5090" s="548" t="s">
        <v>13758</v>
      </c>
      <c r="N5090" s="545" t="s">
        <v>13413</v>
      </c>
      <c r="O5090" s="545"/>
      <c r="P5090" s="549">
        <v>14684</v>
      </c>
      <c r="Q5090" s="549">
        <v>1</v>
      </c>
      <c r="R5090" s="549">
        <v>127</v>
      </c>
      <c r="S5090" s="548"/>
      <c r="T5090" s="548"/>
      <c r="U5090" s="99"/>
    </row>
    <row r="5091" spans="1:21" ht="19.5" customHeight="1">
      <c r="A5091" s="545">
        <v>14685</v>
      </c>
      <c r="B5091" s="545" t="s">
        <v>21724</v>
      </c>
      <c r="C5091" s="545" t="s">
        <v>216</v>
      </c>
      <c r="D5091" s="546"/>
      <c r="E5091" s="171" t="str">
        <f t="shared" si="79"/>
        <v>1900</v>
      </c>
      <c r="F5091" s="547">
        <v>0</v>
      </c>
      <c r="G5091" s="548">
        <v>0</v>
      </c>
      <c r="H5091" s="547">
        <v>0</v>
      </c>
      <c r="I5091" s="545" t="s">
        <v>12650</v>
      </c>
      <c r="J5091" s="545"/>
      <c r="K5091" s="545"/>
      <c r="L5091" s="545"/>
      <c r="M5091" s="548" t="s">
        <v>13758</v>
      </c>
      <c r="N5091" s="545" t="s">
        <v>13413</v>
      </c>
      <c r="O5091" s="545"/>
      <c r="P5091" s="549">
        <v>14685</v>
      </c>
      <c r="Q5091" s="549">
        <v>1</v>
      </c>
      <c r="R5091" s="549">
        <v>127</v>
      </c>
      <c r="S5091" s="548"/>
      <c r="T5091" s="548"/>
      <c r="U5091" s="99"/>
    </row>
    <row r="5092" spans="1:21" ht="19.5" customHeight="1">
      <c r="A5092" s="545">
        <v>14686</v>
      </c>
      <c r="B5092" s="545" t="s">
        <v>21726</v>
      </c>
      <c r="C5092" s="545" t="s">
        <v>216</v>
      </c>
      <c r="D5092" s="546"/>
      <c r="E5092" s="171" t="str">
        <f t="shared" si="79"/>
        <v>1900</v>
      </c>
      <c r="F5092" s="547">
        <v>0</v>
      </c>
      <c r="G5092" s="548">
        <v>0</v>
      </c>
      <c r="H5092" s="547">
        <v>0</v>
      </c>
      <c r="I5092" s="545" t="s">
        <v>12650</v>
      </c>
      <c r="J5092" s="545"/>
      <c r="K5092" s="545"/>
      <c r="L5092" s="545"/>
      <c r="M5092" s="548" t="s">
        <v>13758</v>
      </c>
      <c r="N5092" s="545" t="s">
        <v>13413</v>
      </c>
      <c r="O5092" s="545"/>
      <c r="P5092" s="549">
        <v>14686</v>
      </c>
      <c r="Q5092" s="549">
        <v>1</v>
      </c>
      <c r="R5092" s="549">
        <v>127</v>
      </c>
      <c r="S5092" s="548"/>
      <c r="T5092" s="548"/>
      <c r="U5092" s="99"/>
    </row>
    <row r="5093" spans="1:21" ht="19.5" customHeight="1">
      <c r="A5093" s="545">
        <v>14687</v>
      </c>
      <c r="B5093" s="545" t="s">
        <v>21727</v>
      </c>
      <c r="C5093" s="545" t="s">
        <v>216</v>
      </c>
      <c r="D5093" s="546"/>
      <c r="E5093" s="171" t="str">
        <f t="shared" si="79"/>
        <v>1900</v>
      </c>
      <c r="F5093" s="547">
        <v>0</v>
      </c>
      <c r="G5093" s="548">
        <v>0</v>
      </c>
      <c r="H5093" s="547">
        <v>0</v>
      </c>
      <c r="I5093" s="545" t="s">
        <v>12650</v>
      </c>
      <c r="J5093" s="545"/>
      <c r="K5093" s="545"/>
      <c r="L5093" s="545"/>
      <c r="M5093" s="548" t="s">
        <v>13758</v>
      </c>
      <c r="N5093" s="545" t="s">
        <v>13413</v>
      </c>
      <c r="O5093" s="545"/>
      <c r="P5093" s="549">
        <v>14687</v>
      </c>
      <c r="Q5093" s="549">
        <v>1</v>
      </c>
      <c r="R5093" s="549">
        <v>127</v>
      </c>
      <c r="S5093" s="548"/>
      <c r="T5093" s="548"/>
      <c r="U5093" s="99"/>
    </row>
    <row r="5094" spans="1:21" ht="19.5" customHeight="1">
      <c r="A5094" s="545">
        <v>14688</v>
      </c>
      <c r="B5094" s="545" t="s">
        <v>21728</v>
      </c>
      <c r="C5094" s="545" t="s">
        <v>209</v>
      </c>
      <c r="D5094" s="546"/>
      <c r="E5094" s="171" t="str">
        <f t="shared" si="79"/>
        <v>1900</v>
      </c>
      <c r="F5094" s="547">
        <v>0</v>
      </c>
      <c r="G5094" s="548">
        <v>0</v>
      </c>
      <c r="H5094" s="547">
        <v>0</v>
      </c>
      <c r="I5094" s="545" t="s">
        <v>12650</v>
      </c>
      <c r="J5094" s="545"/>
      <c r="K5094" s="545"/>
      <c r="L5094" s="545"/>
      <c r="M5094" s="548" t="s">
        <v>13758</v>
      </c>
      <c r="N5094" s="545" t="s">
        <v>13413</v>
      </c>
      <c r="O5094" s="545"/>
      <c r="P5094" s="549">
        <v>14688</v>
      </c>
      <c r="Q5094" s="549">
        <v>1</v>
      </c>
      <c r="R5094" s="549">
        <v>127</v>
      </c>
      <c r="S5094" s="548"/>
      <c r="T5094" s="548"/>
      <c r="U5094" s="99"/>
    </row>
    <row r="5095" spans="1:21" ht="19.5" customHeight="1">
      <c r="A5095" s="545">
        <v>14689</v>
      </c>
      <c r="B5095" s="545" t="s">
        <v>22664</v>
      </c>
      <c r="C5095" s="545" t="s">
        <v>216</v>
      </c>
      <c r="D5095" s="546"/>
      <c r="E5095" s="171" t="str">
        <f t="shared" si="79"/>
        <v>1900</v>
      </c>
      <c r="F5095" s="547">
        <v>0</v>
      </c>
      <c r="G5095" s="548">
        <v>0</v>
      </c>
      <c r="H5095" s="547">
        <v>0</v>
      </c>
      <c r="I5095" s="545" t="s">
        <v>12650</v>
      </c>
      <c r="J5095" s="545"/>
      <c r="K5095" s="545"/>
      <c r="L5095" s="545"/>
      <c r="M5095" s="548" t="s">
        <v>13758</v>
      </c>
      <c r="N5095" s="545" t="s">
        <v>13413</v>
      </c>
      <c r="O5095" s="545"/>
      <c r="P5095" s="549">
        <v>14689</v>
      </c>
      <c r="Q5095" s="549">
        <v>1</v>
      </c>
      <c r="R5095" s="549">
        <v>127</v>
      </c>
      <c r="S5095" s="548"/>
      <c r="T5095" s="548"/>
      <c r="U5095" s="99"/>
    </row>
    <row r="5096" spans="1:21" ht="19.5" customHeight="1">
      <c r="A5096" s="545">
        <v>14690</v>
      </c>
      <c r="B5096" s="545" t="s">
        <v>22665</v>
      </c>
      <c r="C5096" s="545" t="s">
        <v>216</v>
      </c>
      <c r="D5096" s="546"/>
      <c r="E5096" s="171" t="str">
        <f t="shared" si="79"/>
        <v>1900</v>
      </c>
      <c r="F5096" s="547">
        <v>0</v>
      </c>
      <c r="G5096" s="548">
        <v>0</v>
      </c>
      <c r="H5096" s="547">
        <v>0</v>
      </c>
      <c r="I5096" s="545" t="s">
        <v>12650</v>
      </c>
      <c r="J5096" s="545"/>
      <c r="K5096" s="545"/>
      <c r="L5096" s="545"/>
      <c r="M5096" s="548" t="s">
        <v>13758</v>
      </c>
      <c r="N5096" s="545" t="s">
        <v>13413</v>
      </c>
      <c r="O5096" s="545"/>
      <c r="P5096" s="549">
        <v>14690</v>
      </c>
      <c r="Q5096" s="549">
        <v>1</v>
      </c>
      <c r="R5096" s="549">
        <v>127</v>
      </c>
      <c r="S5096" s="548"/>
      <c r="T5096" s="548"/>
      <c r="U5096" s="99"/>
    </row>
    <row r="5097" spans="1:21" ht="19.5" customHeight="1">
      <c r="A5097" s="545">
        <v>14691</v>
      </c>
      <c r="B5097" s="545" t="s">
        <v>22666</v>
      </c>
      <c r="C5097" s="545" t="s">
        <v>209</v>
      </c>
      <c r="D5097" s="546"/>
      <c r="E5097" s="171" t="str">
        <f t="shared" si="79"/>
        <v>1900</v>
      </c>
      <c r="F5097" s="547">
        <v>0</v>
      </c>
      <c r="G5097" s="548">
        <v>0</v>
      </c>
      <c r="H5097" s="547">
        <v>0</v>
      </c>
      <c r="I5097" s="545" t="s">
        <v>12650</v>
      </c>
      <c r="J5097" s="545"/>
      <c r="K5097" s="545"/>
      <c r="L5097" s="545"/>
      <c r="M5097" s="548" t="s">
        <v>13758</v>
      </c>
      <c r="N5097" s="545" t="s">
        <v>13413</v>
      </c>
      <c r="O5097" s="545"/>
      <c r="P5097" s="549">
        <v>14691</v>
      </c>
      <c r="Q5097" s="549">
        <v>1</v>
      </c>
      <c r="R5097" s="549">
        <v>127</v>
      </c>
      <c r="S5097" s="548"/>
      <c r="T5097" s="548"/>
      <c r="U5097" s="99"/>
    </row>
    <row r="5098" spans="1:21" ht="19.5" customHeight="1">
      <c r="A5098" s="545">
        <v>14692</v>
      </c>
      <c r="B5098" s="545" t="s">
        <v>22667</v>
      </c>
      <c r="C5098" s="545" t="s">
        <v>216</v>
      </c>
      <c r="D5098" s="546"/>
      <c r="E5098" s="171" t="str">
        <f t="shared" si="79"/>
        <v>1900</v>
      </c>
      <c r="F5098" s="547">
        <v>0</v>
      </c>
      <c r="G5098" s="548">
        <v>0</v>
      </c>
      <c r="H5098" s="547">
        <v>0</v>
      </c>
      <c r="I5098" s="545" t="s">
        <v>12650</v>
      </c>
      <c r="J5098" s="545"/>
      <c r="K5098" s="545"/>
      <c r="L5098" s="545"/>
      <c r="M5098" s="548" t="s">
        <v>13758</v>
      </c>
      <c r="N5098" s="545" t="s">
        <v>13413</v>
      </c>
      <c r="O5098" s="545"/>
      <c r="P5098" s="549">
        <v>14692</v>
      </c>
      <c r="Q5098" s="549">
        <v>1</v>
      </c>
      <c r="R5098" s="549">
        <v>127</v>
      </c>
      <c r="S5098" s="548"/>
      <c r="T5098" s="548"/>
      <c r="U5098" s="99"/>
    </row>
    <row r="5099" spans="1:21" ht="19.5" customHeight="1">
      <c r="A5099" s="545">
        <v>14693</v>
      </c>
      <c r="B5099" s="545" t="s">
        <v>22668</v>
      </c>
      <c r="C5099" s="545" t="s">
        <v>209</v>
      </c>
      <c r="D5099" s="546"/>
      <c r="E5099" s="171" t="str">
        <f t="shared" si="79"/>
        <v>1900</v>
      </c>
      <c r="F5099" s="547">
        <v>0</v>
      </c>
      <c r="G5099" s="548">
        <v>0</v>
      </c>
      <c r="H5099" s="547">
        <v>0</v>
      </c>
      <c r="I5099" s="545" t="s">
        <v>12650</v>
      </c>
      <c r="J5099" s="545"/>
      <c r="K5099" s="545"/>
      <c r="L5099" s="545"/>
      <c r="M5099" s="548" t="s">
        <v>13758</v>
      </c>
      <c r="N5099" s="545" t="s">
        <v>13413</v>
      </c>
      <c r="O5099" s="545"/>
      <c r="P5099" s="549">
        <v>14693</v>
      </c>
      <c r="Q5099" s="549">
        <v>1</v>
      </c>
      <c r="R5099" s="549">
        <v>127</v>
      </c>
      <c r="S5099" s="548"/>
      <c r="T5099" s="548"/>
      <c r="U5099" s="99"/>
    </row>
    <row r="5100" spans="1:21" ht="19.5" customHeight="1">
      <c r="A5100" s="545">
        <v>14694</v>
      </c>
      <c r="B5100" s="545" t="s">
        <v>22669</v>
      </c>
      <c r="C5100" s="545" t="s">
        <v>216</v>
      </c>
      <c r="D5100" s="546"/>
      <c r="E5100" s="171" t="str">
        <f t="shared" si="79"/>
        <v>1900</v>
      </c>
      <c r="F5100" s="547">
        <v>0</v>
      </c>
      <c r="G5100" s="548">
        <v>0</v>
      </c>
      <c r="H5100" s="547">
        <v>0</v>
      </c>
      <c r="I5100" s="545" t="s">
        <v>12650</v>
      </c>
      <c r="J5100" s="545"/>
      <c r="K5100" s="545"/>
      <c r="L5100" s="545"/>
      <c r="M5100" s="548" t="s">
        <v>13758</v>
      </c>
      <c r="N5100" s="545" t="s">
        <v>13413</v>
      </c>
      <c r="O5100" s="545"/>
      <c r="P5100" s="549">
        <v>14694</v>
      </c>
      <c r="Q5100" s="549">
        <v>1</v>
      </c>
      <c r="R5100" s="549">
        <v>127</v>
      </c>
      <c r="S5100" s="548"/>
      <c r="T5100" s="548"/>
      <c r="U5100" s="99"/>
    </row>
    <row r="5101" spans="1:21" ht="19.5" customHeight="1">
      <c r="A5101" s="545">
        <v>14695</v>
      </c>
      <c r="B5101" s="545" t="s">
        <v>22670</v>
      </c>
      <c r="C5101" s="545" t="s">
        <v>216</v>
      </c>
      <c r="D5101" s="546"/>
      <c r="E5101" s="171" t="str">
        <f t="shared" si="79"/>
        <v>1900</v>
      </c>
      <c r="F5101" s="547">
        <v>0</v>
      </c>
      <c r="G5101" s="548">
        <v>0</v>
      </c>
      <c r="H5101" s="547">
        <v>0</v>
      </c>
      <c r="I5101" s="545" t="s">
        <v>12650</v>
      </c>
      <c r="J5101" s="545"/>
      <c r="K5101" s="545"/>
      <c r="L5101" s="545"/>
      <c r="M5101" s="548" t="s">
        <v>13758</v>
      </c>
      <c r="N5101" s="545" t="s">
        <v>13413</v>
      </c>
      <c r="O5101" s="545"/>
      <c r="P5101" s="549">
        <v>14695</v>
      </c>
      <c r="Q5101" s="549">
        <v>1</v>
      </c>
      <c r="R5101" s="549">
        <v>127</v>
      </c>
      <c r="S5101" s="548"/>
      <c r="T5101" s="548"/>
      <c r="U5101" s="99"/>
    </row>
    <row r="5102" spans="1:21" ht="19.5" customHeight="1">
      <c r="A5102" s="545">
        <v>14696</v>
      </c>
      <c r="B5102" s="545" t="s">
        <v>22671</v>
      </c>
      <c r="C5102" s="545" t="s">
        <v>216</v>
      </c>
      <c r="D5102" s="546"/>
      <c r="E5102" s="171" t="str">
        <f t="shared" si="79"/>
        <v>1900</v>
      </c>
      <c r="F5102" s="547">
        <v>0</v>
      </c>
      <c r="G5102" s="548">
        <v>0</v>
      </c>
      <c r="H5102" s="547">
        <v>0</v>
      </c>
      <c r="I5102" s="545" t="s">
        <v>12650</v>
      </c>
      <c r="J5102" s="545"/>
      <c r="K5102" s="545"/>
      <c r="L5102" s="545"/>
      <c r="M5102" s="548" t="s">
        <v>13758</v>
      </c>
      <c r="N5102" s="545" t="s">
        <v>13413</v>
      </c>
      <c r="O5102" s="545"/>
      <c r="P5102" s="549">
        <v>14696</v>
      </c>
      <c r="Q5102" s="549">
        <v>1</v>
      </c>
      <c r="R5102" s="549">
        <v>127</v>
      </c>
      <c r="S5102" s="548"/>
      <c r="T5102" s="548"/>
      <c r="U5102" s="99"/>
    </row>
    <row r="5103" spans="1:21" ht="19.5" customHeight="1">
      <c r="A5103" s="545">
        <v>14697</v>
      </c>
      <c r="B5103" s="545" t="s">
        <v>22672</v>
      </c>
      <c r="C5103" s="545" t="s">
        <v>216</v>
      </c>
      <c r="D5103" s="546"/>
      <c r="E5103" s="171" t="str">
        <f t="shared" si="79"/>
        <v>1900</v>
      </c>
      <c r="F5103" s="547">
        <v>0</v>
      </c>
      <c r="G5103" s="548">
        <v>0</v>
      </c>
      <c r="H5103" s="547">
        <v>0</v>
      </c>
      <c r="I5103" s="545" t="s">
        <v>12650</v>
      </c>
      <c r="J5103" s="545"/>
      <c r="K5103" s="545"/>
      <c r="L5103" s="545"/>
      <c r="M5103" s="548" t="s">
        <v>13758</v>
      </c>
      <c r="N5103" s="545" t="s">
        <v>13413</v>
      </c>
      <c r="O5103" s="545"/>
      <c r="P5103" s="549">
        <v>14697</v>
      </c>
      <c r="Q5103" s="549">
        <v>1</v>
      </c>
      <c r="R5103" s="549">
        <v>127</v>
      </c>
      <c r="S5103" s="548"/>
      <c r="T5103" s="548"/>
      <c r="U5103" s="99"/>
    </row>
    <row r="5104" spans="1:21" ht="19.5" customHeight="1">
      <c r="A5104" s="545">
        <v>14698</v>
      </c>
      <c r="B5104" s="545" t="s">
        <v>22673</v>
      </c>
      <c r="C5104" s="545" t="s">
        <v>216</v>
      </c>
      <c r="D5104" s="546"/>
      <c r="E5104" s="171" t="str">
        <f t="shared" si="79"/>
        <v>1900</v>
      </c>
      <c r="F5104" s="547">
        <v>0</v>
      </c>
      <c r="G5104" s="548">
        <v>0</v>
      </c>
      <c r="H5104" s="547">
        <v>0</v>
      </c>
      <c r="I5104" s="545" t="s">
        <v>12650</v>
      </c>
      <c r="J5104" s="545"/>
      <c r="K5104" s="545"/>
      <c r="L5104" s="545"/>
      <c r="M5104" s="548" t="s">
        <v>13758</v>
      </c>
      <c r="N5104" s="545" t="s">
        <v>13413</v>
      </c>
      <c r="O5104" s="545"/>
      <c r="P5104" s="549">
        <v>14698</v>
      </c>
      <c r="Q5104" s="549">
        <v>1</v>
      </c>
      <c r="R5104" s="549">
        <v>127</v>
      </c>
      <c r="S5104" s="548"/>
      <c r="T5104" s="548"/>
      <c r="U5104" s="99"/>
    </row>
    <row r="5105" spans="1:21" ht="19.5" customHeight="1">
      <c r="A5105" s="545">
        <v>14699</v>
      </c>
      <c r="B5105" s="545" t="s">
        <v>22674</v>
      </c>
      <c r="C5105" s="545" t="s">
        <v>216</v>
      </c>
      <c r="D5105" s="546"/>
      <c r="E5105" s="171" t="str">
        <f t="shared" si="79"/>
        <v>1900</v>
      </c>
      <c r="F5105" s="547">
        <v>0</v>
      </c>
      <c r="G5105" s="548">
        <v>0</v>
      </c>
      <c r="H5105" s="547">
        <v>0</v>
      </c>
      <c r="I5105" s="545" t="s">
        <v>12650</v>
      </c>
      <c r="J5105" s="545"/>
      <c r="K5105" s="545"/>
      <c r="L5105" s="545"/>
      <c r="M5105" s="548" t="s">
        <v>13758</v>
      </c>
      <c r="N5105" s="545" t="s">
        <v>13413</v>
      </c>
      <c r="O5105" s="545"/>
      <c r="P5105" s="549">
        <v>14699</v>
      </c>
      <c r="Q5105" s="549">
        <v>1</v>
      </c>
      <c r="R5105" s="549">
        <v>127</v>
      </c>
      <c r="S5105" s="548"/>
      <c r="T5105" s="548"/>
      <c r="U5105" s="99"/>
    </row>
    <row r="5106" spans="1:21" ht="19.5" customHeight="1">
      <c r="A5106" s="545">
        <v>14700</v>
      </c>
      <c r="B5106" s="545" t="s">
        <v>21747</v>
      </c>
      <c r="C5106" s="545" t="s">
        <v>209</v>
      </c>
      <c r="D5106" s="546"/>
      <c r="E5106" s="171" t="str">
        <f t="shared" si="79"/>
        <v>1900</v>
      </c>
      <c r="F5106" s="547">
        <v>0</v>
      </c>
      <c r="G5106" s="548">
        <v>0</v>
      </c>
      <c r="H5106" s="547">
        <v>0</v>
      </c>
      <c r="I5106" s="545" t="s">
        <v>12706</v>
      </c>
      <c r="J5106" s="545"/>
      <c r="K5106" s="545"/>
      <c r="L5106" s="545"/>
      <c r="M5106" s="548" t="s">
        <v>13758</v>
      </c>
      <c r="N5106" s="545" t="s">
        <v>13413</v>
      </c>
      <c r="O5106" s="545"/>
      <c r="P5106" s="549">
        <v>14700</v>
      </c>
      <c r="Q5106" s="549">
        <v>1</v>
      </c>
      <c r="R5106" s="549">
        <v>128</v>
      </c>
      <c r="S5106" s="548"/>
      <c r="T5106" s="548"/>
      <c r="U5106" s="99"/>
    </row>
    <row r="5107" spans="1:21" ht="19.5" customHeight="1">
      <c r="A5107" s="545">
        <v>14701</v>
      </c>
      <c r="B5107" s="545" t="s">
        <v>21748</v>
      </c>
      <c r="C5107" s="545" t="s">
        <v>209</v>
      </c>
      <c r="D5107" s="546"/>
      <c r="E5107" s="171" t="str">
        <f t="shared" si="79"/>
        <v>1900</v>
      </c>
      <c r="F5107" s="547">
        <v>0</v>
      </c>
      <c r="G5107" s="548">
        <v>0</v>
      </c>
      <c r="H5107" s="547">
        <v>0</v>
      </c>
      <c r="I5107" s="545" t="s">
        <v>12706</v>
      </c>
      <c r="J5107" s="545"/>
      <c r="K5107" s="545"/>
      <c r="L5107" s="545"/>
      <c r="M5107" s="548" t="s">
        <v>13758</v>
      </c>
      <c r="N5107" s="545" t="s">
        <v>13413</v>
      </c>
      <c r="O5107" s="545"/>
      <c r="P5107" s="549">
        <v>14701</v>
      </c>
      <c r="Q5107" s="549">
        <v>1</v>
      </c>
      <c r="R5107" s="549">
        <v>128</v>
      </c>
      <c r="S5107" s="548"/>
      <c r="T5107" s="548"/>
      <c r="U5107" s="99"/>
    </row>
    <row r="5108" spans="1:21" ht="19.5" customHeight="1">
      <c r="A5108" s="545">
        <v>14702</v>
      </c>
      <c r="B5108" s="545" t="s">
        <v>21749</v>
      </c>
      <c r="C5108" s="545" t="s">
        <v>209</v>
      </c>
      <c r="D5108" s="546"/>
      <c r="E5108" s="171" t="str">
        <f t="shared" si="79"/>
        <v>1900</v>
      </c>
      <c r="F5108" s="547">
        <v>0</v>
      </c>
      <c r="G5108" s="548">
        <v>0</v>
      </c>
      <c r="H5108" s="547">
        <v>0</v>
      </c>
      <c r="I5108" s="545" t="s">
        <v>12650</v>
      </c>
      <c r="J5108" s="545"/>
      <c r="K5108" s="545"/>
      <c r="L5108" s="545"/>
      <c r="M5108" s="548" t="s">
        <v>13758</v>
      </c>
      <c r="N5108" s="545" t="s">
        <v>13413</v>
      </c>
      <c r="O5108" s="545"/>
      <c r="P5108" s="549">
        <v>14702</v>
      </c>
      <c r="Q5108" s="549">
        <v>1</v>
      </c>
      <c r="R5108" s="549">
        <v>127</v>
      </c>
      <c r="S5108" s="548"/>
      <c r="T5108" s="548"/>
      <c r="U5108" s="99"/>
    </row>
    <row r="5109" spans="1:21" ht="19.5" customHeight="1">
      <c r="A5109" s="545">
        <v>14703</v>
      </c>
      <c r="B5109" s="545" t="s">
        <v>22675</v>
      </c>
      <c r="C5109" s="545" t="s">
        <v>209</v>
      </c>
      <c r="D5109" s="546"/>
      <c r="E5109" s="171" t="str">
        <f t="shared" si="79"/>
        <v>1900</v>
      </c>
      <c r="F5109" s="547">
        <v>0</v>
      </c>
      <c r="G5109" s="548">
        <v>0</v>
      </c>
      <c r="H5109" s="547">
        <v>0</v>
      </c>
      <c r="I5109" s="545" t="s">
        <v>12980</v>
      </c>
      <c r="J5109" s="545"/>
      <c r="K5109" s="545"/>
      <c r="L5109" s="545"/>
      <c r="M5109" s="548" t="s">
        <v>13758</v>
      </c>
      <c r="N5109" s="545" t="s">
        <v>13413</v>
      </c>
      <c r="O5109" s="545"/>
      <c r="P5109" s="549">
        <v>14703</v>
      </c>
      <c r="Q5109" s="549">
        <v>1</v>
      </c>
      <c r="R5109" s="549">
        <v>54</v>
      </c>
      <c r="S5109" s="548"/>
      <c r="T5109" s="548"/>
      <c r="U5109" s="99"/>
    </row>
    <row r="5110" spans="1:21" ht="19.5" customHeight="1">
      <c r="A5110" s="545">
        <v>14704</v>
      </c>
      <c r="B5110" s="545" t="s">
        <v>22676</v>
      </c>
      <c r="C5110" s="545" t="s">
        <v>216</v>
      </c>
      <c r="D5110" s="546"/>
      <c r="E5110" s="171" t="str">
        <f t="shared" si="79"/>
        <v>1900</v>
      </c>
      <c r="F5110" s="547">
        <v>0</v>
      </c>
      <c r="G5110" s="548">
        <v>0</v>
      </c>
      <c r="H5110" s="547">
        <v>0</v>
      </c>
      <c r="I5110" s="545" t="s">
        <v>12980</v>
      </c>
      <c r="J5110" s="545"/>
      <c r="K5110" s="545"/>
      <c r="L5110" s="545"/>
      <c r="M5110" s="548" t="s">
        <v>13758</v>
      </c>
      <c r="N5110" s="545" t="s">
        <v>13413</v>
      </c>
      <c r="O5110" s="545"/>
      <c r="P5110" s="549">
        <v>14704</v>
      </c>
      <c r="Q5110" s="549">
        <v>1</v>
      </c>
      <c r="R5110" s="549">
        <v>54</v>
      </c>
      <c r="S5110" s="548"/>
      <c r="T5110" s="548"/>
      <c r="U5110" s="99"/>
    </row>
    <row r="5111" spans="1:21" ht="19.5" customHeight="1">
      <c r="A5111" s="545">
        <v>14705</v>
      </c>
      <c r="B5111" s="545" t="s">
        <v>22677</v>
      </c>
      <c r="C5111" s="545" t="s">
        <v>216</v>
      </c>
      <c r="D5111" s="546"/>
      <c r="E5111" s="171" t="str">
        <f t="shared" si="79"/>
        <v>1900</v>
      </c>
      <c r="F5111" s="547">
        <v>0</v>
      </c>
      <c r="G5111" s="548">
        <v>0</v>
      </c>
      <c r="H5111" s="547">
        <v>0</v>
      </c>
      <c r="I5111" s="545" t="s">
        <v>12980</v>
      </c>
      <c r="J5111" s="545"/>
      <c r="K5111" s="545"/>
      <c r="L5111" s="545"/>
      <c r="M5111" s="548" t="s">
        <v>13758</v>
      </c>
      <c r="N5111" s="545" t="s">
        <v>13413</v>
      </c>
      <c r="O5111" s="545"/>
      <c r="P5111" s="549">
        <v>14705</v>
      </c>
      <c r="Q5111" s="549">
        <v>1</v>
      </c>
      <c r="R5111" s="549">
        <v>54</v>
      </c>
      <c r="S5111" s="548"/>
      <c r="T5111" s="548"/>
      <c r="U5111" s="99"/>
    </row>
    <row r="5112" spans="1:21" ht="19.5" customHeight="1">
      <c r="A5112" s="545">
        <v>14706</v>
      </c>
      <c r="B5112" s="545" t="s">
        <v>22678</v>
      </c>
      <c r="C5112" s="545" t="s">
        <v>216</v>
      </c>
      <c r="D5112" s="546"/>
      <c r="E5112" s="171" t="str">
        <f t="shared" si="79"/>
        <v>1900</v>
      </c>
      <c r="F5112" s="547">
        <v>0</v>
      </c>
      <c r="G5112" s="548">
        <v>0</v>
      </c>
      <c r="H5112" s="547">
        <v>0</v>
      </c>
      <c r="I5112" s="545" t="s">
        <v>12980</v>
      </c>
      <c r="J5112" s="545"/>
      <c r="K5112" s="545"/>
      <c r="L5112" s="545"/>
      <c r="M5112" s="548" t="s">
        <v>13758</v>
      </c>
      <c r="N5112" s="545" t="s">
        <v>13413</v>
      </c>
      <c r="O5112" s="545"/>
      <c r="P5112" s="549">
        <v>14706</v>
      </c>
      <c r="Q5112" s="549">
        <v>1</v>
      </c>
      <c r="R5112" s="549">
        <v>54</v>
      </c>
      <c r="S5112" s="548"/>
      <c r="T5112" s="548"/>
      <c r="U5112" s="99"/>
    </row>
    <row r="5113" spans="1:21" ht="19.5" customHeight="1">
      <c r="A5113" s="545">
        <v>14707</v>
      </c>
      <c r="B5113" s="545" t="s">
        <v>22679</v>
      </c>
      <c r="C5113" s="545" t="s">
        <v>216</v>
      </c>
      <c r="D5113" s="546"/>
      <c r="E5113" s="171" t="str">
        <f t="shared" si="79"/>
        <v>1900</v>
      </c>
      <c r="F5113" s="547">
        <v>0</v>
      </c>
      <c r="G5113" s="548">
        <v>0</v>
      </c>
      <c r="H5113" s="547">
        <v>0</v>
      </c>
      <c r="I5113" s="545" t="s">
        <v>12980</v>
      </c>
      <c r="J5113" s="545"/>
      <c r="K5113" s="545"/>
      <c r="L5113" s="545"/>
      <c r="M5113" s="548" t="s">
        <v>13758</v>
      </c>
      <c r="N5113" s="545" t="s">
        <v>13413</v>
      </c>
      <c r="O5113" s="545"/>
      <c r="P5113" s="549">
        <v>14707</v>
      </c>
      <c r="Q5113" s="549">
        <v>1</v>
      </c>
      <c r="R5113" s="549">
        <v>54</v>
      </c>
      <c r="S5113" s="548"/>
      <c r="T5113" s="548"/>
      <c r="U5113" s="99"/>
    </row>
    <row r="5114" spans="1:21" ht="19.5" customHeight="1">
      <c r="A5114" s="545">
        <v>14708</v>
      </c>
      <c r="B5114" s="545" t="s">
        <v>22680</v>
      </c>
      <c r="C5114" s="545" t="s">
        <v>216</v>
      </c>
      <c r="D5114" s="546"/>
      <c r="E5114" s="171" t="str">
        <f t="shared" si="79"/>
        <v>1900</v>
      </c>
      <c r="F5114" s="547">
        <v>0</v>
      </c>
      <c r="G5114" s="548">
        <v>0</v>
      </c>
      <c r="H5114" s="547">
        <v>0</v>
      </c>
      <c r="I5114" s="545" t="s">
        <v>12980</v>
      </c>
      <c r="J5114" s="545"/>
      <c r="K5114" s="545"/>
      <c r="L5114" s="545"/>
      <c r="M5114" s="548" t="s">
        <v>13758</v>
      </c>
      <c r="N5114" s="545" t="s">
        <v>13413</v>
      </c>
      <c r="O5114" s="545"/>
      <c r="P5114" s="549">
        <v>14708</v>
      </c>
      <c r="Q5114" s="549">
        <v>1</v>
      </c>
      <c r="R5114" s="549">
        <v>54</v>
      </c>
      <c r="S5114" s="548"/>
      <c r="T5114" s="548"/>
      <c r="U5114" s="99"/>
    </row>
    <row r="5115" spans="1:21" ht="19.5" customHeight="1">
      <c r="A5115" s="545">
        <v>14709</v>
      </c>
      <c r="B5115" s="545" t="s">
        <v>22681</v>
      </c>
      <c r="C5115" s="545" t="s">
        <v>216</v>
      </c>
      <c r="D5115" s="546"/>
      <c r="E5115" s="171" t="str">
        <f t="shared" si="79"/>
        <v>1900</v>
      </c>
      <c r="F5115" s="547">
        <v>0</v>
      </c>
      <c r="G5115" s="548">
        <v>0</v>
      </c>
      <c r="H5115" s="547">
        <v>0</v>
      </c>
      <c r="I5115" s="545" t="s">
        <v>12980</v>
      </c>
      <c r="J5115" s="545"/>
      <c r="K5115" s="545"/>
      <c r="L5115" s="545"/>
      <c r="M5115" s="548" t="s">
        <v>13758</v>
      </c>
      <c r="N5115" s="545" t="s">
        <v>13413</v>
      </c>
      <c r="O5115" s="545"/>
      <c r="P5115" s="549">
        <v>14709</v>
      </c>
      <c r="Q5115" s="549">
        <v>1</v>
      </c>
      <c r="R5115" s="549">
        <v>54</v>
      </c>
      <c r="S5115" s="548"/>
      <c r="T5115" s="548"/>
      <c r="U5115" s="99"/>
    </row>
    <row r="5116" spans="1:21" ht="19.5" customHeight="1">
      <c r="A5116" s="545">
        <v>14710</v>
      </c>
      <c r="B5116" s="545" t="s">
        <v>22460</v>
      </c>
      <c r="C5116" s="545" t="s">
        <v>216</v>
      </c>
      <c r="D5116" s="546"/>
      <c r="E5116" s="171" t="str">
        <f t="shared" si="79"/>
        <v>1900</v>
      </c>
      <c r="F5116" s="547">
        <v>0</v>
      </c>
      <c r="G5116" s="548">
        <v>0</v>
      </c>
      <c r="H5116" s="547">
        <v>0</v>
      </c>
      <c r="I5116" s="545" t="s">
        <v>12980</v>
      </c>
      <c r="J5116" s="545"/>
      <c r="K5116" s="545"/>
      <c r="L5116" s="545"/>
      <c r="M5116" s="548" t="s">
        <v>13758</v>
      </c>
      <c r="N5116" s="545" t="s">
        <v>13413</v>
      </c>
      <c r="O5116" s="545"/>
      <c r="P5116" s="549">
        <v>14710</v>
      </c>
      <c r="Q5116" s="549">
        <v>1</v>
      </c>
      <c r="R5116" s="549">
        <v>54</v>
      </c>
      <c r="S5116" s="548"/>
      <c r="T5116" s="548"/>
      <c r="U5116" s="99"/>
    </row>
    <row r="5117" spans="1:21" ht="19.5" customHeight="1">
      <c r="A5117" s="545">
        <v>14711</v>
      </c>
      <c r="B5117" s="545" t="s">
        <v>22682</v>
      </c>
      <c r="C5117" s="545" t="s">
        <v>216</v>
      </c>
      <c r="D5117" s="546"/>
      <c r="E5117" s="171" t="str">
        <f t="shared" si="79"/>
        <v>1900</v>
      </c>
      <c r="F5117" s="547">
        <v>0</v>
      </c>
      <c r="G5117" s="548">
        <v>0</v>
      </c>
      <c r="H5117" s="547">
        <v>0</v>
      </c>
      <c r="I5117" s="545" t="s">
        <v>12980</v>
      </c>
      <c r="J5117" s="545"/>
      <c r="K5117" s="545"/>
      <c r="L5117" s="545"/>
      <c r="M5117" s="548" t="s">
        <v>13758</v>
      </c>
      <c r="N5117" s="545" t="s">
        <v>13413</v>
      </c>
      <c r="O5117" s="545"/>
      <c r="P5117" s="549">
        <v>14711</v>
      </c>
      <c r="Q5117" s="549">
        <v>1</v>
      </c>
      <c r="R5117" s="549">
        <v>54</v>
      </c>
      <c r="S5117" s="548"/>
      <c r="T5117" s="548"/>
      <c r="U5117" s="99"/>
    </row>
    <row r="5118" spans="1:21" ht="19.5" customHeight="1">
      <c r="A5118" s="545">
        <v>14712</v>
      </c>
      <c r="B5118" s="545" t="s">
        <v>22683</v>
      </c>
      <c r="C5118" s="545" t="s">
        <v>216</v>
      </c>
      <c r="D5118" s="546"/>
      <c r="E5118" s="171" t="str">
        <f t="shared" si="79"/>
        <v>1900</v>
      </c>
      <c r="F5118" s="547">
        <v>0</v>
      </c>
      <c r="G5118" s="548">
        <v>0</v>
      </c>
      <c r="H5118" s="547">
        <v>0</v>
      </c>
      <c r="I5118" s="545" t="s">
        <v>12980</v>
      </c>
      <c r="J5118" s="545"/>
      <c r="K5118" s="545"/>
      <c r="L5118" s="545"/>
      <c r="M5118" s="548" t="s">
        <v>13758</v>
      </c>
      <c r="N5118" s="545" t="s">
        <v>13413</v>
      </c>
      <c r="O5118" s="545"/>
      <c r="P5118" s="549">
        <v>14712</v>
      </c>
      <c r="Q5118" s="549">
        <v>1</v>
      </c>
      <c r="R5118" s="549">
        <v>54</v>
      </c>
      <c r="S5118" s="548"/>
      <c r="T5118" s="548"/>
      <c r="U5118" s="99"/>
    </row>
    <row r="5119" spans="1:21" ht="19.5" customHeight="1">
      <c r="A5119" s="545">
        <v>14713</v>
      </c>
      <c r="B5119" s="545" t="s">
        <v>22684</v>
      </c>
      <c r="C5119" s="545" t="s">
        <v>216</v>
      </c>
      <c r="D5119" s="546"/>
      <c r="E5119" s="171" t="str">
        <f t="shared" si="79"/>
        <v>1900</v>
      </c>
      <c r="F5119" s="547">
        <v>0</v>
      </c>
      <c r="G5119" s="548">
        <v>0</v>
      </c>
      <c r="H5119" s="547">
        <v>0</v>
      </c>
      <c r="I5119" s="545" t="s">
        <v>12980</v>
      </c>
      <c r="J5119" s="545"/>
      <c r="K5119" s="545"/>
      <c r="L5119" s="545"/>
      <c r="M5119" s="548" t="s">
        <v>13758</v>
      </c>
      <c r="N5119" s="545" t="s">
        <v>13413</v>
      </c>
      <c r="O5119" s="545"/>
      <c r="P5119" s="549">
        <v>14713</v>
      </c>
      <c r="Q5119" s="549">
        <v>1</v>
      </c>
      <c r="R5119" s="549">
        <v>54</v>
      </c>
      <c r="S5119" s="548"/>
      <c r="T5119" s="548"/>
      <c r="U5119" s="99"/>
    </row>
    <row r="5120" spans="1:21" ht="19.5" customHeight="1">
      <c r="A5120" s="545">
        <v>14714</v>
      </c>
      <c r="B5120" s="545" t="s">
        <v>22685</v>
      </c>
      <c r="C5120" s="545" t="s">
        <v>216</v>
      </c>
      <c r="D5120" s="546"/>
      <c r="E5120" s="171" t="str">
        <f t="shared" si="79"/>
        <v>1900</v>
      </c>
      <c r="F5120" s="547">
        <v>0</v>
      </c>
      <c r="G5120" s="548">
        <v>0</v>
      </c>
      <c r="H5120" s="547">
        <v>0</v>
      </c>
      <c r="I5120" s="545" t="s">
        <v>12980</v>
      </c>
      <c r="J5120" s="545"/>
      <c r="K5120" s="545"/>
      <c r="L5120" s="545"/>
      <c r="M5120" s="548" t="s">
        <v>13758</v>
      </c>
      <c r="N5120" s="545" t="s">
        <v>13413</v>
      </c>
      <c r="O5120" s="545"/>
      <c r="P5120" s="549">
        <v>14714</v>
      </c>
      <c r="Q5120" s="549">
        <v>1</v>
      </c>
      <c r="R5120" s="549">
        <v>54</v>
      </c>
      <c r="S5120" s="548"/>
      <c r="T5120" s="548"/>
      <c r="U5120" s="99"/>
    </row>
    <row r="5121" spans="1:21" ht="19.5" customHeight="1">
      <c r="A5121" s="545">
        <v>14715</v>
      </c>
      <c r="B5121" s="545" t="s">
        <v>22686</v>
      </c>
      <c r="C5121" s="545" t="s">
        <v>216</v>
      </c>
      <c r="D5121" s="546"/>
      <c r="E5121" s="171" t="str">
        <f t="shared" si="79"/>
        <v>1900</v>
      </c>
      <c r="F5121" s="547">
        <v>0</v>
      </c>
      <c r="G5121" s="548">
        <v>0</v>
      </c>
      <c r="H5121" s="547">
        <v>0</v>
      </c>
      <c r="I5121" s="545" t="s">
        <v>12980</v>
      </c>
      <c r="J5121" s="545"/>
      <c r="K5121" s="545"/>
      <c r="L5121" s="545"/>
      <c r="M5121" s="548" t="s">
        <v>13758</v>
      </c>
      <c r="N5121" s="545" t="s">
        <v>13413</v>
      </c>
      <c r="O5121" s="545"/>
      <c r="P5121" s="549">
        <v>14715</v>
      </c>
      <c r="Q5121" s="549">
        <v>1</v>
      </c>
      <c r="R5121" s="549">
        <v>54</v>
      </c>
      <c r="S5121" s="548"/>
      <c r="T5121" s="548"/>
      <c r="U5121" s="99"/>
    </row>
    <row r="5122" spans="1:21" ht="19.5" customHeight="1">
      <c r="A5122" s="545">
        <v>14716</v>
      </c>
      <c r="B5122" s="545" t="s">
        <v>22687</v>
      </c>
      <c r="C5122" s="545" t="s">
        <v>216</v>
      </c>
      <c r="D5122" s="546"/>
      <c r="E5122" s="171" t="str">
        <f t="shared" si="79"/>
        <v>1900</v>
      </c>
      <c r="F5122" s="547">
        <v>0</v>
      </c>
      <c r="G5122" s="548">
        <v>0</v>
      </c>
      <c r="H5122" s="547">
        <v>0</v>
      </c>
      <c r="I5122" s="545" t="s">
        <v>12980</v>
      </c>
      <c r="J5122" s="545"/>
      <c r="K5122" s="545"/>
      <c r="L5122" s="545"/>
      <c r="M5122" s="548" t="s">
        <v>13758</v>
      </c>
      <c r="N5122" s="545" t="s">
        <v>13413</v>
      </c>
      <c r="O5122" s="545"/>
      <c r="P5122" s="549">
        <v>14716</v>
      </c>
      <c r="Q5122" s="549">
        <v>1</v>
      </c>
      <c r="R5122" s="549">
        <v>54</v>
      </c>
      <c r="S5122" s="548"/>
      <c r="T5122" s="548"/>
      <c r="U5122" s="99"/>
    </row>
    <row r="5123" spans="1:21" ht="19.5" customHeight="1">
      <c r="A5123" s="545">
        <v>14717</v>
      </c>
      <c r="B5123" s="545" t="s">
        <v>22688</v>
      </c>
      <c r="C5123" s="545" t="s">
        <v>216</v>
      </c>
      <c r="D5123" s="546"/>
      <c r="E5123" s="171" t="str">
        <f t="shared" si="79"/>
        <v>1900</v>
      </c>
      <c r="F5123" s="547">
        <v>0</v>
      </c>
      <c r="G5123" s="548">
        <v>0</v>
      </c>
      <c r="H5123" s="547">
        <v>0</v>
      </c>
      <c r="I5123" s="545" t="s">
        <v>12980</v>
      </c>
      <c r="J5123" s="545"/>
      <c r="K5123" s="545"/>
      <c r="L5123" s="545"/>
      <c r="M5123" s="548" t="s">
        <v>13758</v>
      </c>
      <c r="N5123" s="545" t="s">
        <v>13413</v>
      </c>
      <c r="O5123" s="545"/>
      <c r="P5123" s="549">
        <v>14717</v>
      </c>
      <c r="Q5123" s="549">
        <v>1</v>
      </c>
      <c r="R5123" s="549">
        <v>54</v>
      </c>
      <c r="S5123" s="548"/>
      <c r="T5123" s="548"/>
      <c r="U5123" s="99"/>
    </row>
    <row r="5124" spans="1:21" ht="19.5" customHeight="1">
      <c r="A5124" s="545">
        <v>14718</v>
      </c>
      <c r="B5124" s="545" t="s">
        <v>22689</v>
      </c>
      <c r="C5124" s="545" t="s">
        <v>216</v>
      </c>
      <c r="D5124" s="546"/>
      <c r="E5124" s="171" t="str">
        <f t="shared" ref="E5124:E5187" si="80">TEXT(D5124,"YYYY")</f>
        <v>1900</v>
      </c>
      <c r="F5124" s="547">
        <v>0</v>
      </c>
      <c r="G5124" s="548">
        <v>0</v>
      </c>
      <c r="H5124" s="547">
        <v>0</v>
      </c>
      <c r="I5124" s="545" t="s">
        <v>12980</v>
      </c>
      <c r="J5124" s="545"/>
      <c r="K5124" s="545"/>
      <c r="L5124" s="545"/>
      <c r="M5124" s="548" t="s">
        <v>13758</v>
      </c>
      <c r="N5124" s="545" t="s">
        <v>13413</v>
      </c>
      <c r="O5124" s="545"/>
      <c r="P5124" s="549">
        <v>14718</v>
      </c>
      <c r="Q5124" s="549">
        <v>1</v>
      </c>
      <c r="R5124" s="549">
        <v>54</v>
      </c>
      <c r="S5124" s="548"/>
      <c r="T5124" s="548"/>
      <c r="U5124" s="99"/>
    </row>
    <row r="5125" spans="1:21" ht="19.5" customHeight="1">
      <c r="A5125" s="545">
        <v>14719</v>
      </c>
      <c r="B5125" s="545" t="s">
        <v>22690</v>
      </c>
      <c r="C5125" s="545" t="s">
        <v>216</v>
      </c>
      <c r="D5125" s="546"/>
      <c r="E5125" s="171" t="str">
        <f t="shared" si="80"/>
        <v>1900</v>
      </c>
      <c r="F5125" s="547">
        <v>0</v>
      </c>
      <c r="G5125" s="548">
        <v>0</v>
      </c>
      <c r="H5125" s="547">
        <v>0</v>
      </c>
      <c r="I5125" s="545" t="s">
        <v>12980</v>
      </c>
      <c r="J5125" s="545"/>
      <c r="K5125" s="545"/>
      <c r="L5125" s="545"/>
      <c r="M5125" s="548" t="s">
        <v>13758</v>
      </c>
      <c r="N5125" s="545" t="s">
        <v>13413</v>
      </c>
      <c r="O5125" s="545"/>
      <c r="P5125" s="549">
        <v>14719</v>
      </c>
      <c r="Q5125" s="549">
        <v>1</v>
      </c>
      <c r="R5125" s="549">
        <v>54</v>
      </c>
      <c r="S5125" s="548"/>
      <c r="T5125" s="548"/>
      <c r="U5125" s="99"/>
    </row>
    <row r="5126" spans="1:21" ht="19.5" customHeight="1">
      <c r="A5126" s="545">
        <v>14720</v>
      </c>
      <c r="B5126" s="545" t="s">
        <v>22691</v>
      </c>
      <c r="C5126" s="545" t="s">
        <v>216</v>
      </c>
      <c r="D5126" s="546"/>
      <c r="E5126" s="171" t="str">
        <f t="shared" si="80"/>
        <v>1900</v>
      </c>
      <c r="F5126" s="547">
        <v>0</v>
      </c>
      <c r="G5126" s="548">
        <v>0</v>
      </c>
      <c r="H5126" s="547">
        <v>0</v>
      </c>
      <c r="I5126" s="545" t="s">
        <v>12980</v>
      </c>
      <c r="J5126" s="545"/>
      <c r="K5126" s="545"/>
      <c r="L5126" s="545"/>
      <c r="M5126" s="548" t="s">
        <v>13758</v>
      </c>
      <c r="N5126" s="545" t="s">
        <v>13413</v>
      </c>
      <c r="O5126" s="545"/>
      <c r="P5126" s="549">
        <v>14720</v>
      </c>
      <c r="Q5126" s="549">
        <v>1</v>
      </c>
      <c r="R5126" s="549">
        <v>54</v>
      </c>
      <c r="S5126" s="548"/>
      <c r="T5126" s="548"/>
      <c r="U5126" s="99"/>
    </row>
    <row r="5127" spans="1:21" ht="19.5" customHeight="1">
      <c r="A5127" s="545">
        <v>14721</v>
      </c>
      <c r="B5127" s="545" t="s">
        <v>22692</v>
      </c>
      <c r="C5127" s="545" t="s">
        <v>216</v>
      </c>
      <c r="D5127" s="546"/>
      <c r="E5127" s="171" t="str">
        <f t="shared" si="80"/>
        <v>1900</v>
      </c>
      <c r="F5127" s="547">
        <v>0</v>
      </c>
      <c r="G5127" s="548">
        <v>0</v>
      </c>
      <c r="H5127" s="547">
        <v>0</v>
      </c>
      <c r="I5127" s="545" t="s">
        <v>12980</v>
      </c>
      <c r="J5127" s="545"/>
      <c r="K5127" s="545"/>
      <c r="L5127" s="545"/>
      <c r="M5127" s="548" t="s">
        <v>13758</v>
      </c>
      <c r="N5127" s="545" t="s">
        <v>13413</v>
      </c>
      <c r="O5127" s="545"/>
      <c r="P5127" s="549">
        <v>14721</v>
      </c>
      <c r="Q5127" s="549">
        <v>1</v>
      </c>
      <c r="R5127" s="549">
        <v>54</v>
      </c>
      <c r="S5127" s="548"/>
      <c r="T5127" s="548"/>
      <c r="U5127" s="99"/>
    </row>
    <row r="5128" spans="1:21" ht="19.5" customHeight="1">
      <c r="A5128" s="545">
        <v>14722</v>
      </c>
      <c r="B5128" s="545" t="s">
        <v>22693</v>
      </c>
      <c r="C5128" s="545" t="s">
        <v>216</v>
      </c>
      <c r="D5128" s="546"/>
      <c r="E5128" s="171" t="str">
        <f t="shared" si="80"/>
        <v>1900</v>
      </c>
      <c r="F5128" s="547">
        <v>0</v>
      </c>
      <c r="G5128" s="548">
        <v>0</v>
      </c>
      <c r="H5128" s="547">
        <v>0</v>
      </c>
      <c r="I5128" s="545" t="s">
        <v>12980</v>
      </c>
      <c r="J5128" s="545"/>
      <c r="K5128" s="545"/>
      <c r="L5128" s="545"/>
      <c r="M5128" s="548" t="s">
        <v>13758</v>
      </c>
      <c r="N5128" s="545" t="s">
        <v>13413</v>
      </c>
      <c r="O5128" s="545"/>
      <c r="P5128" s="549">
        <v>14722</v>
      </c>
      <c r="Q5128" s="549">
        <v>1</v>
      </c>
      <c r="R5128" s="549">
        <v>54</v>
      </c>
      <c r="S5128" s="548"/>
      <c r="T5128" s="548"/>
      <c r="U5128" s="99"/>
    </row>
    <row r="5129" spans="1:21" ht="19.5" customHeight="1">
      <c r="A5129" s="545">
        <v>14723</v>
      </c>
      <c r="B5129" s="545" t="s">
        <v>21880</v>
      </c>
      <c r="C5129" s="545" t="s">
        <v>216</v>
      </c>
      <c r="D5129" s="546"/>
      <c r="E5129" s="171" t="str">
        <f t="shared" si="80"/>
        <v>1900</v>
      </c>
      <c r="F5129" s="547">
        <v>0</v>
      </c>
      <c r="G5129" s="548">
        <v>0</v>
      </c>
      <c r="H5129" s="547">
        <v>0</v>
      </c>
      <c r="I5129" s="545" t="s">
        <v>21785</v>
      </c>
      <c r="J5129" s="545"/>
      <c r="K5129" s="545"/>
      <c r="L5129" s="545"/>
      <c r="M5129" s="548" t="s">
        <v>13758</v>
      </c>
      <c r="N5129" s="545" t="s">
        <v>13413</v>
      </c>
      <c r="O5129" s="545"/>
      <c r="P5129" s="549">
        <v>14723</v>
      </c>
      <c r="Q5129" s="549">
        <v>1</v>
      </c>
      <c r="R5129" s="549">
        <v>181</v>
      </c>
      <c r="S5129" s="548"/>
      <c r="T5129" s="548"/>
      <c r="U5129" s="99"/>
    </row>
    <row r="5130" spans="1:21" ht="19.5" customHeight="1">
      <c r="A5130" s="545">
        <v>14724</v>
      </c>
      <c r="B5130" s="545" t="s">
        <v>21881</v>
      </c>
      <c r="C5130" s="545" t="s">
        <v>216</v>
      </c>
      <c r="D5130" s="546"/>
      <c r="E5130" s="171" t="str">
        <f t="shared" si="80"/>
        <v>1900</v>
      </c>
      <c r="F5130" s="547">
        <v>0</v>
      </c>
      <c r="G5130" s="548">
        <v>0</v>
      </c>
      <c r="H5130" s="547">
        <v>0</v>
      </c>
      <c r="I5130" s="545" t="s">
        <v>21785</v>
      </c>
      <c r="J5130" s="545"/>
      <c r="K5130" s="545"/>
      <c r="L5130" s="545"/>
      <c r="M5130" s="548" t="s">
        <v>13758</v>
      </c>
      <c r="N5130" s="545" t="s">
        <v>13413</v>
      </c>
      <c r="O5130" s="545"/>
      <c r="P5130" s="549">
        <v>14724</v>
      </c>
      <c r="Q5130" s="549">
        <v>1</v>
      </c>
      <c r="R5130" s="549">
        <v>181</v>
      </c>
      <c r="S5130" s="548"/>
      <c r="T5130" s="548"/>
      <c r="U5130" s="99"/>
    </row>
    <row r="5131" spans="1:21" ht="19.5" customHeight="1">
      <c r="A5131" s="545">
        <v>14725</v>
      </c>
      <c r="B5131" s="545" t="s">
        <v>21882</v>
      </c>
      <c r="C5131" s="545" t="s">
        <v>216</v>
      </c>
      <c r="D5131" s="546"/>
      <c r="E5131" s="171" t="str">
        <f t="shared" si="80"/>
        <v>1900</v>
      </c>
      <c r="F5131" s="547">
        <v>0</v>
      </c>
      <c r="G5131" s="548">
        <v>0</v>
      </c>
      <c r="H5131" s="547">
        <v>0</v>
      </c>
      <c r="I5131" s="545" t="s">
        <v>21785</v>
      </c>
      <c r="J5131" s="545"/>
      <c r="K5131" s="545"/>
      <c r="L5131" s="545"/>
      <c r="M5131" s="548" t="s">
        <v>13758</v>
      </c>
      <c r="N5131" s="545" t="s">
        <v>13413</v>
      </c>
      <c r="O5131" s="545"/>
      <c r="P5131" s="549">
        <v>14725</v>
      </c>
      <c r="Q5131" s="549">
        <v>1</v>
      </c>
      <c r="R5131" s="549">
        <v>181</v>
      </c>
      <c r="S5131" s="548"/>
      <c r="T5131" s="548"/>
      <c r="U5131" s="99"/>
    </row>
    <row r="5132" spans="1:21" ht="19.5" customHeight="1">
      <c r="A5132" s="545">
        <v>14726</v>
      </c>
      <c r="B5132" s="545" t="s">
        <v>21883</v>
      </c>
      <c r="C5132" s="545" t="s">
        <v>216</v>
      </c>
      <c r="D5132" s="546"/>
      <c r="E5132" s="171" t="str">
        <f t="shared" si="80"/>
        <v>1900</v>
      </c>
      <c r="F5132" s="547">
        <v>0</v>
      </c>
      <c r="G5132" s="548">
        <v>0</v>
      </c>
      <c r="H5132" s="547">
        <v>0</v>
      </c>
      <c r="I5132" s="545" t="s">
        <v>21785</v>
      </c>
      <c r="J5132" s="545"/>
      <c r="K5132" s="545"/>
      <c r="L5132" s="545"/>
      <c r="M5132" s="548" t="s">
        <v>13758</v>
      </c>
      <c r="N5132" s="545" t="s">
        <v>13413</v>
      </c>
      <c r="O5132" s="545"/>
      <c r="P5132" s="549">
        <v>14726</v>
      </c>
      <c r="Q5132" s="549">
        <v>1</v>
      </c>
      <c r="R5132" s="549">
        <v>181</v>
      </c>
      <c r="S5132" s="548"/>
      <c r="T5132" s="548"/>
      <c r="U5132" s="99"/>
    </row>
    <row r="5133" spans="1:21" ht="19.5" customHeight="1">
      <c r="A5133" s="545">
        <v>14727</v>
      </c>
      <c r="B5133" s="545" t="s">
        <v>21884</v>
      </c>
      <c r="C5133" s="545" t="s">
        <v>216</v>
      </c>
      <c r="D5133" s="546"/>
      <c r="E5133" s="171" t="str">
        <f t="shared" si="80"/>
        <v>1900</v>
      </c>
      <c r="F5133" s="547">
        <v>0</v>
      </c>
      <c r="G5133" s="548">
        <v>0</v>
      </c>
      <c r="H5133" s="547">
        <v>0</v>
      </c>
      <c r="I5133" s="545" t="s">
        <v>21785</v>
      </c>
      <c r="J5133" s="545"/>
      <c r="K5133" s="545"/>
      <c r="L5133" s="545"/>
      <c r="M5133" s="548" t="s">
        <v>13758</v>
      </c>
      <c r="N5133" s="545" t="s">
        <v>13413</v>
      </c>
      <c r="O5133" s="545"/>
      <c r="P5133" s="549">
        <v>14727</v>
      </c>
      <c r="Q5133" s="549">
        <v>1</v>
      </c>
      <c r="R5133" s="549">
        <v>181</v>
      </c>
      <c r="S5133" s="548"/>
      <c r="T5133" s="548"/>
      <c r="U5133" s="99"/>
    </row>
    <row r="5134" spans="1:21" ht="19.5" customHeight="1">
      <c r="A5134" s="545">
        <v>14728</v>
      </c>
      <c r="B5134" s="545" t="s">
        <v>21885</v>
      </c>
      <c r="C5134" s="545" t="s">
        <v>216</v>
      </c>
      <c r="D5134" s="546"/>
      <c r="E5134" s="171" t="str">
        <f t="shared" si="80"/>
        <v>1900</v>
      </c>
      <c r="F5134" s="547">
        <v>0</v>
      </c>
      <c r="G5134" s="548">
        <v>0</v>
      </c>
      <c r="H5134" s="547">
        <v>0</v>
      </c>
      <c r="I5134" s="545" t="s">
        <v>21785</v>
      </c>
      <c r="J5134" s="545"/>
      <c r="K5134" s="545"/>
      <c r="L5134" s="545"/>
      <c r="M5134" s="548" t="s">
        <v>13758</v>
      </c>
      <c r="N5134" s="545" t="s">
        <v>13413</v>
      </c>
      <c r="O5134" s="545"/>
      <c r="P5134" s="549">
        <v>14728</v>
      </c>
      <c r="Q5134" s="549">
        <v>1</v>
      </c>
      <c r="R5134" s="549">
        <v>181</v>
      </c>
      <c r="S5134" s="548"/>
      <c r="T5134" s="548"/>
      <c r="U5134" s="99"/>
    </row>
    <row r="5135" spans="1:21" ht="19.5" customHeight="1">
      <c r="A5135" s="545">
        <v>14729</v>
      </c>
      <c r="B5135" s="545" t="s">
        <v>21886</v>
      </c>
      <c r="C5135" s="545" t="s">
        <v>216</v>
      </c>
      <c r="D5135" s="546"/>
      <c r="E5135" s="171" t="str">
        <f t="shared" si="80"/>
        <v>1900</v>
      </c>
      <c r="F5135" s="547">
        <v>0</v>
      </c>
      <c r="G5135" s="548">
        <v>0</v>
      </c>
      <c r="H5135" s="547">
        <v>0</v>
      </c>
      <c r="I5135" s="545" t="s">
        <v>21785</v>
      </c>
      <c r="J5135" s="545"/>
      <c r="K5135" s="545"/>
      <c r="L5135" s="545"/>
      <c r="M5135" s="548" t="s">
        <v>13758</v>
      </c>
      <c r="N5135" s="545" t="s">
        <v>13413</v>
      </c>
      <c r="O5135" s="545"/>
      <c r="P5135" s="549">
        <v>14729</v>
      </c>
      <c r="Q5135" s="549">
        <v>1</v>
      </c>
      <c r="R5135" s="549">
        <v>181</v>
      </c>
      <c r="S5135" s="548"/>
      <c r="T5135" s="548"/>
      <c r="U5135" s="99"/>
    </row>
    <row r="5136" spans="1:21" ht="19.5" customHeight="1">
      <c r="A5136" s="545">
        <v>14730</v>
      </c>
      <c r="B5136" s="545" t="s">
        <v>21887</v>
      </c>
      <c r="C5136" s="545" t="s">
        <v>216</v>
      </c>
      <c r="D5136" s="546"/>
      <c r="E5136" s="171" t="str">
        <f t="shared" si="80"/>
        <v>1900</v>
      </c>
      <c r="F5136" s="547">
        <v>0</v>
      </c>
      <c r="G5136" s="548">
        <v>0</v>
      </c>
      <c r="H5136" s="547">
        <v>0</v>
      </c>
      <c r="I5136" s="545" t="s">
        <v>21785</v>
      </c>
      <c r="J5136" s="545"/>
      <c r="K5136" s="545"/>
      <c r="L5136" s="545"/>
      <c r="M5136" s="548" t="s">
        <v>13758</v>
      </c>
      <c r="N5136" s="545" t="s">
        <v>13413</v>
      </c>
      <c r="O5136" s="545"/>
      <c r="P5136" s="549">
        <v>14730</v>
      </c>
      <c r="Q5136" s="549">
        <v>1</v>
      </c>
      <c r="R5136" s="549">
        <v>181</v>
      </c>
      <c r="S5136" s="548"/>
      <c r="T5136" s="548"/>
      <c r="U5136" s="99"/>
    </row>
    <row r="5137" spans="1:21" ht="19.5" customHeight="1">
      <c r="A5137" s="545">
        <v>14731</v>
      </c>
      <c r="B5137" s="545" t="s">
        <v>21888</v>
      </c>
      <c r="C5137" s="545" t="s">
        <v>216</v>
      </c>
      <c r="D5137" s="546"/>
      <c r="E5137" s="171" t="str">
        <f t="shared" si="80"/>
        <v>1900</v>
      </c>
      <c r="F5137" s="547">
        <v>0</v>
      </c>
      <c r="G5137" s="548">
        <v>0</v>
      </c>
      <c r="H5137" s="547">
        <v>0</v>
      </c>
      <c r="I5137" s="545" t="s">
        <v>21785</v>
      </c>
      <c r="J5137" s="545"/>
      <c r="K5137" s="545"/>
      <c r="L5137" s="545"/>
      <c r="M5137" s="548" t="s">
        <v>13758</v>
      </c>
      <c r="N5137" s="545" t="s">
        <v>13413</v>
      </c>
      <c r="O5137" s="545"/>
      <c r="P5137" s="549">
        <v>14731</v>
      </c>
      <c r="Q5137" s="549">
        <v>1</v>
      </c>
      <c r="R5137" s="549">
        <v>181</v>
      </c>
      <c r="S5137" s="548"/>
      <c r="T5137" s="548"/>
      <c r="U5137" s="99"/>
    </row>
    <row r="5138" spans="1:21" ht="19.5" customHeight="1">
      <c r="A5138" s="545">
        <v>14732</v>
      </c>
      <c r="B5138" s="545" t="s">
        <v>21889</v>
      </c>
      <c r="C5138" s="545" t="s">
        <v>216</v>
      </c>
      <c r="D5138" s="546"/>
      <c r="E5138" s="171" t="str">
        <f t="shared" si="80"/>
        <v>1900</v>
      </c>
      <c r="F5138" s="547">
        <v>0</v>
      </c>
      <c r="G5138" s="548">
        <v>0</v>
      </c>
      <c r="H5138" s="547">
        <v>0</v>
      </c>
      <c r="I5138" s="545" t="s">
        <v>21785</v>
      </c>
      <c r="J5138" s="545"/>
      <c r="K5138" s="545"/>
      <c r="L5138" s="545"/>
      <c r="M5138" s="548" t="s">
        <v>13758</v>
      </c>
      <c r="N5138" s="545" t="s">
        <v>13413</v>
      </c>
      <c r="O5138" s="545"/>
      <c r="P5138" s="549">
        <v>14732</v>
      </c>
      <c r="Q5138" s="549">
        <v>1</v>
      </c>
      <c r="R5138" s="549">
        <v>181</v>
      </c>
      <c r="S5138" s="548"/>
      <c r="T5138" s="548"/>
      <c r="U5138" s="99"/>
    </row>
    <row r="5139" spans="1:21" ht="19.5" customHeight="1">
      <c r="A5139" s="545">
        <v>14733</v>
      </c>
      <c r="B5139" s="545" t="s">
        <v>21890</v>
      </c>
      <c r="C5139" s="545" t="s">
        <v>216</v>
      </c>
      <c r="D5139" s="546"/>
      <c r="E5139" s="171" t="str">
        <f t="shared" si="80"/>
        <v>1900</v>
      </c>
      <c r="F5139" s="547">
        <v>0</v>
      </c>
      <c r="G5139" s="548">
        <v>0</v>
      </c>
      <c r="H5139" s="547">
        <v>0</v>
      </c>
      <c r="I5139" s="545" t="s">
        <v>21785</v>
      </c>
      <c r="J5139" s="545"/>
      <c r="K5139" s="545"/>
      <c r="L5139" s="545"/>
      <c r="M5139" s="548" t="s">
        <v>13758</v>
      </c>
      <c r="N5139" s="545" t="s">
        <v>13413</v>
      </c>
      <c r="O5139" s="545"/>
      <c r="P5139" s="549">
        <v>14733</v>
      </c>
      <c r="Q5139" s="549">
        <v>1</v>
      </c>
      <c r="R5139" s="549">
        <v>181</v>
      </c>
      <c r="S5139" s="548"/>
      <c r="T5139" s="548"/>
      <c r="U5139" s="99"/>
    </row>
    <row r="5140" spans="1:21" ht="19.5" customHeight="1">
      <c r="A5140" s="545">
        <v>14734</v>
      </c>
      <c r="B5140" s="545" t="s">
        <v>21891</v>
      </c>
      <c r="C5140" s="545" t="s">
        <v>216</v>
      </c>
      <c r="D5140" s="546"/>
      <c r="E5140" s="171" t="str">
        <f t="shared" si="80"/>
        <v>1900</v>
      </c>
      <c r="F5140" s="547">
        <v>0</v>
      </c>
      <c r="G5140" s="548">
        <v>0</v>
      </c>
      <c r="H5140" s="547">
        <v>0</v>
      </c>
      <c r="I5140" s="545" t="s">
        <v>21785</v>
      </c>
      <c r="J5140" s="545"/>
      <c r="K5140" s="545"/>
      <c r="L5140" s="545"/>
      <c r="M5140" s="548" t="s">
        <v>13758</v>
      </c>
      <c r="N5140" s="545" t="s">
        <v>13413</v>
      </c>
      <c r="O5140" s="545"/>
      <c r="P5140" s="549">
        <v>14734</v>
      </c>
      <c r="Q5140" s="549">
        <v>1</v>
      </c>
      <c r="R5140" s="549">
        <v>181</v>
      </c>
      <c r="S5140" s="548"/>
      <c r="T5140" s="548"/>
      <c r="U5140" s="99"/>
    </row>
    <row r="5141" spans="1:21" ht="19.5" customHeight="1">
      <c r="A5141" s="545">
        <v>14735</v>
      </c>
      <c r="B5141" s="545" t="s">
        <v>21892</v>
      </c>
      <c r="C5141" s="545" t="s">
        <v>216</v>
      </c>
      <c r="D5141" s="546"/>
      <c r="E5141" s="171" t="str">
        <f t="shared" si="80"/>
        <v>1900</v>
      </c>
      <c r="F5141" s="547">
        <v>0</v>
      </c>
      <c r="G5141" s="548">
        <v>0</v>
      </c>
      <c r="H5141" s="547">
        <v>0</v>
      </c>
      <c r="I5141" s="545" t="s">
        <v>21785</v>
      </c>
      <c r="J5141" s="545"/>
      <c r="K5141" s="545"/>
      <c r="L5141" s="545"/>
      <c r="M5141" s="548" t="s">
        <v>13758</v>
      </c>
      <c r="N5141" s="545" t="s">
        <v>13413</v>
      </c>
      <c r="O5141" s="545"/>
      <c r="P5141" s="549">
        <v>14735</v>
      </c>
      <c r="Q5141" s="549">
        <v>1</v>
      </c>
      <c r="R5141" s="549">
        <v>181</v>
      </c>
      <c r="S5141" s="548"/>
      <c r="T5141" s="548"/>
      <c r="U5141" s="99"/>
    </row>
    <row r="5142" spans="1:21" ht="19.5" customHeight="1">
      <c r="A5142" s="545">
        <v>14736</v>
      </c>
      <c r="B5142" s="545" t="s">
        <v>21893</v>
      </c>
      <c r="C5142" s="545" t="s">
        <v>216</v>
      </c>
      <c r="D5142" s="546"/>
      <c r="E5142" s="171" t="str">
        <f t="shared" si="80"/>
        <v>1900</v>
      </c>
      <c r="F5142" s="547">
        <v>0</v>
      </c>
      <c r="G5142" s="548">
        <v>0</v>
      </c>
      <c r="H5142" s="547">
        <v>0</v>
      </c>
      <c r="I5142" s="545" t="s">
        <v>21785</v>
      </c>
      <c r="J5142" s="545"/>
      <c r="K5142" s="545"/>
      <c r="L5142" s="545"/>
      <c r="M5142" s="548" t="s">
        <v>13758</v>
      </c>
      <c r="N5142" s="545" t="s">
        <v>13413</v>
      </c>
      <c r="O5142" s="545"/>
      <c r="P5142" s="549">
        <v>14736</v>
      </c>
      <c r="Q5142" s="549">
        <v>1</v>
      </c>
      <c r="R5142" s="549">
        <v>181</v>
      </c>
      <c r="S5142" s="548"/>
      <c r="T5142" s="548"/>
      <c r="U5142" s="99"/>
    </row>
    <row r="5143" spans="1:21" ht="19.5" customHeight="1">
      <c r="A5143" s="545">
        <v>14737</v>
      </c>
      <c r="B5143" s="545" t="s">
        <v>21894</v>
      </c>
      <c r="C5143" s="545" t="s">
        <v>216</v>
      </c>
      <c r="D5143" s="546"/>
      <c r="E5143" s="171" t="str">
        <f t="shared" si="80"/>
        <v>1900</v>
      </c>
      <c r="F5143" s="547">
        <v>0</v>
      </c>
      <c r="G5143" s="548">
        <v>0</v>
      </c>
      <c r="H5143" s="547">
        <v>0</v>
      </c>
      <c r="I5143" s="545" t="s">
        <v>21785</v>
      </c>
      <c r="J5143" s="545"/>
      <c r="K5143" s="545"/>
      <c r="L5143" s="545"/>
      <c r="M5143" s="548" t="s">
        <v>13758</v>
      </c>
      <c r="N5143" s="545" t="s">
        <v>13413</v>
      </c>
      <c r="O5143" s="545"/>
      <c r="P5143" s="549">
        <v>14737</v>
      </c>
      <c r="Q5143" s="549">
        <v>1</v>
      </c>
      <c r="R5143" s="549">
        <v>181</v>
      </c>
      <c r="S5143" s="548"/>
      <c r="T5143" s="548"/>
      <c r="U5143" s="99"/>
    </row>
    <row r="5144" spans="1:21" ht="19.5" customHeight="1">
      <c r="A5144" s="545">
        <v>14738</v>
      </c>
      <c r="B5144" s="545" t="s">
        <v>21895</v>
      </c>
      <c r="C5144" s="545" t="s">
        <v>216</v>
      </c>
      <c r="D5144" s="546"/>
      <c r="E5144" s="171" t="str">
        <f t="shared" si="80"/>
        <v>1900</v>
      </c>
      <c r="F5144" s="547">
        <v>0</v>
      </c>
      <c r="G5144" s="548">
        <v>0</v>
      </c>
      <c r="H5144" s="547">
        <v>0</v>
      </c>
      <c r="I5144" s="545" t="s">
        <v>21785</v>
      </c>
      <c r="J5144" s="545"/>
      <c r="K5144" s="545"/>
      <c r="L5144" s="545"/>
      <c r="M5144" s="548" t="s">
        <v>13758</v>
      </c>
      <c r="N5144" s="545" t="s">
        <v>13413</v>
      </c>
      <c r="O5144" s="545"/>
      <c r="P5144" s="549">
        <v>14738</v>
      </c>
      <c r="Q5144" s="549">
        <v>1</v>
      </c>
      <c r="R5144" s="549">
        <v>181</v>
      </c>
      <c r="S5144" s="548"/>
      <c r="T5144" s="548"/>
      <c r="U5144" s="99"/>
    </row>
    <row r="5145" spans="1:21" ht="19.5" customHeight="1">
      <c r="A5145" s="545">
        <v>14739</v>
      </c>
      <c r="B5145" s="545" t="s">
        <v>21896</v>
      </c>
      <c r="C5145" s="545" t="s">
        <v>216</v>
      </c>
      <c r="D5145" s="546"/>
      <c r="E5145" s="171" t="str">
        <f t="shared" si="80"/>
        <v>1900</v>
      </c>
      <c r="F5145" s="547">
        <v>0</v>
      </c>
      <c r="G5145" s="548">
        <v>0</v>
      </c>
      <c r="H5145" s="547">
        <v>0</v>
      </c>
      <c r="I5145" s="545" t="s">
        <v>21785</v>
      </c>
      <c r="J5145" s="545"/>
      <c r="K5145" s="545"/>
      <c r="L5145" s="545"/>
      <c r="M5145" s="548" t="s">
        <v>13758</v>
      </c>
      <c r="N5145" s="545" t="s">
        <v>13413</v>
      </c>
      <c r="O5145" s="545"/>
      <c r="P5145" s="549">
        <v>14739</v>
      </c>
      <c r="Q5145" s="549">
        <v>1</v>
      </c>
      <c r="R5145" s="549">
        <v>181</v>
      </c>
      <c r="S5145" s="548"/>
      <c r="T5145" s="548"/>
      <c r="U5145" s="99"/>
    </row>
    <row r="5146" spans="1:21" ht="19.5" customHeight="1">
      <c r="A5146" s="545">
        <v>14740</v>
      </c>
      <c r="B5146" s="545" t="s">
        <v>21897</v>
      </c>
      <c r="C5146" s="545" t="s">
        <v>216</v>
      </c>
      <c r="D5146" s="546"/>
      <c r="E5146" s="171" t="str">
        <f t="shared" si="80"/>
        <v>1900</v>
      </c>
      <c r="F5146" s="547">
        <v>0</v>
      </c>
      <c r="G5146" s="548">
        <v>0</v>
      </c>
      <c r="H5146" s="547">
        <v>0</v>
      </c>
      <c r="I5146" s="545" t="s">
        <v>21785</v>
      </c>
      <c r="J5146" s="545"/>
      <c r="K5146" s="545"/>
      <c r="L5146" s="545"/>
      <c r="M5146" s="548" t="s">
        <v>13758</v>
      </c>
      <c r="N5146" s="545" t="s">
        <v>13413</v>
      </c>
      <c r="O5146" s="545"/>
      <c r="P5146" s="549">
        <v>14740</v>
      </c>
      <c r="Q5146" s="549">
        <v>1</v>
      </c>
      <c r="R5146" s="549">
        <v>181</v>
      </c>
      <c r="S5146" s="548"/>
      <c r="T5146" s="548"/>
      <c r="U5146" s="99"/>
    </row>
    <row r="5147" spans="1:21" ht="19.5" customHeight="1">
      <c r="A5147" s="545">
        <v>14741</v>
      </c>
      <c r="B5147" s="545" t="s">
        <v>21898</v>
      </c>
      <c r="C5147" s="545" t="s">
        <v>216</v>
      </c>
      <c r="D5147" s="546"/>
      <c r="E5147" s="171" t="str">
        <f t="shared" si="80"/>
        <v>1900</v>
      </c>
      <c r="F5147" s="547">
        <v>0</v>
      </c>
      <c r="G5147" s="548">
        <v>0</v>
      </c>
      <c r="H5147" s="547">
        <v>0</v>
      </c>
      <c r="I5147" s="545" t="s">
        <v>21785</v>
      </c>
      <c r="J5147" s="545"/>
      <c r="K5147" s="545"/>
      <c r="L5147" s="545"/>
      <c r="M5147" s="548" t="s">
        <v>13758</v>
      </c>
      <c r="N5147" s="545" t="s">
        <v>13413</v>
      </c>
      <c r="O5147" s="545"/>
      <c r="P5147" s="549">
        <v>14741</v>
      </c>
      <c r="Q5147" s="549">
        <v>1</v>
      </c>
      <c r="R5147" s="549">
        <v>181</v>
      </c>
      <c r="S5147" s="548"/>
      <c r="T5147" s="548"/>
      <c r="U5147" s="99"/>
    </row>
    <row r="5148" spans="1:21" ht="19.5" customHeight="1">
      <c r="A5148" s="545">
        <v>14742</v>
      </c>
      <c r="B5148" s="545" t="s">
        <v>21899</v>
      </c>
      <c r="C5148" s="545" t="s">
        <v>216</v>
      </c>
      <c r="D5148" s="546"/>
      <c r="E5148" s="171" t="str">
        <f t="shared" si="80"/>
        <v>1900</v>
      </c>
      <c r="F5148" s="547">
        <v>0</v>
      </c>
      <c r="G5148" s="548">
        <v>0</v>
      </c>
      <c r="H5148" s="547">
        <v>0</v>
      </c>
      <c r="I5148" s="545" t="s">
        <v>21785</v>
      </c>
      <c r="J5148" s="545"/>
      <c r="K5148" s="545"/>
      <c r="L5148" s="545"/>
      <c r="M5148" s="548" t="s">
        <v>13758</v>
      </c>
      <c r="N5148" s="545" t="s">
        <v>13413</v>
      </c>
      <c r="O5148" s="545"/>
      <c r="P5148" s="549">
        <v>14742</v>
      </c>
      <c r="Q5148" s="549">
        <v>1</v>
      </c>
      <c r="R5148" s="549">
        <v>181</v>
      </c>
      <c r="S5148" s="548"/>
      <c r="T5148" s="548"/>
      <c r="U5148" s="99"/>
    </row>
    <row r="5149" spans="1:21" ht="19.5" customHeight="1">
      <c r="A5149" s="545">
        <v>14743</v>
      </c>
      <c r="B5149" s="545" t="s">
        <v>21900</v>
      </c>
      <c r="C5149" s="545" t="s">
        <v>216</v>
      </c>
      <c r="D5149" s="546"/>
      <c r="E5149" s="171" t="str">
        <f t="shared" si="80"/>
        <v>1900</v>
      </c>
      <c r="F5149" s="547">
        <v>0</v>
      </c>
      <c r="G5149" s="548">
        <v>0</v>
      </c>
      <c r="H5149" s="547">
        <v>0</v>
      </c>
      <c r="I5149" s="545" t="s">
        <v>12972</v>
      </c>
      <c r="J5149" s="545"/>
      <c r="K5149" s="545"/>
      <c r="L5149" s="545"/>
      <c r="M5149" s="548" t="s">
        <v>13758</v>
      </c>
      <c r="N5149" s="545" t="s">
        <v>13413</v>
      </c>
      <c r="O5149" s="545"/>
      <c r="P5149" s="549">
        <v>14743</v>
      </c>
      <c r="Q5149" s="549">
        <v>1</v>
      </c>
      <c r="R5149" s="549">
        <v>43</v>
      </c>
      <c r="S5149" s="548"/>
      <c r="T5149" s="548"/>
      <c r="U5149" s="99"/>
    </row>
    <row r="5150" spans="1:21" ht="19.5" customHeight="1">
      <c r="A5150" s="545">
        <v>14744</v>
      </c>
      <c r="B5150" s="545" t="s">
        <v>21901</v>
      </c>
      <c r="C5150" s="545" t="s">
        <v>216</v>
      </c>
      <c r="D5150" s="546"/>
      <c r="E5150" s="171" t="str">
        <f t="shared" si="80"/>
        <v>1900</v>
      </c>
      <c r="F5150" s="547">
        <v>0</v>
      </c>
      <c r="G5150" s="548">
        <v>0</v>
      </c>
      <c r="H5150" s="547">
        <v>0</v>
      </c>
      <c r="I5150" s="545" t="s">
        <v>12972</v>
      </c>
      <c r="J5150" s="545"/>
      <c r="K5150" s="545"/>
      <c r="L5150" s="545"/>
      <c r="M5150" s="548" t="s">
        <v>13758</v>
      </c>
      <c r="N5150" s="545" t="s">
        <v>13413</v>
      </c>
      <c r="O5150" s="545"/>
      <c r="P5150" s="549">
        <v>14744</v>
      </c>
      <c r="Q5150" s="549">
        <v>1</v>
      </c>
      <c r="R5150" s="549">
        <v>43</v>
      </c>
      <c r="S5150" s="548"/>
      <c r="T5150" s="548"/>
      <c r="U5150" s="99"/>
    </row>
    <row r="5151" spans="1:21" ht="19.5" customHeight="1">
      <c r="A5151" s="545">
        <v>14745</v>
      </c>
      <c r="B5151" s="545" t="s">
        <v>21902</v>
      </c>
      <c r="C5151" s="545" t="s">
        <v>216</v>
      </c>
      <c r="D5151" s="546"/>
      <c r="E5151" s="171" t="str">
        <f t="shared" si="80"/>
        <v>1900</v>
      </c>
      <c r="F5151" s="547">
        <v>0</v>
      </c>
      <c r="G5151" s="548">
        <v>0</v>
      </c>
      <c r="H5151" s="547">
        <v>0</v>
      </c>
      <c r="I5151" s="545" t="s">
        <v>12762</v>
      </c>
      <c r="J5151" s="545"/>
      <c r="K5151" s="545"/>
      <c r="L5151" s="545"/>
      <c r="M5151" s="548" t="s">
        <v>13758</v>
      </c>
      <c r="N5151" s="545" t="s">
        <v>13413</v>
      </c>
      <c r="O5151" s="545"/>
      <c r="P5151" s="549">
        <v>14745</v>
      </c>
      <c r="Q5151" s="549">
        <v>1</v>
      </c>
      <c r="R5151" s="549">
        <v>8</v>
      </c>
      <c r="S5151" s="548"/>
      <c r="T5151" s="548"/>
      <c r="U5151" s="99"/>
    </row>
    <row r="5152" spans="1:21" ht="19.5" customHeight="1">
      <c r="A5152" s="545">
        <v>14746</v>
      </c>
      <c r="B5152" s="545" t="s">
        <v>21903</v>
      </c>
      <c r="C5152" s="545" t="s">
        <v>216</v>
      </c>
      <c r="D5152" s="546"/>
      <c r="E5152" s="171" t="str">
        <f t="shared" si="80"/>
        <v>1900</v>
      </c>
      <c r="F5152" s="547">
        <v>0</v>
      </c>
      <c r="G5152" s="548">
        <v>0</v>
      </c>
      <c r="H5152" s="547">
        <v>0</v>
      </c>
      <c r="I5152" s="545" t="s">
        <v>12762</v>
      </c>
      <c r="J5152" s="545"/>
      <c r="K5152" s="545"/>
      <c r="L5152" s="545"/>
      <c r="M5152" s="548" t="s">
        <v>13758</v>
      </c>
      <c r="N5152" s="545" t="s">
        <v>13413</v>
      </c>
      <c r="O5152" s="545"/>
      <c r="P5152" s="549">
        <v>14746</v>
      </c>
      <c r="Q5152" s="549">
        <v>1</v>
      </c>
      <c r="R5152" s="549">
        <v>8</v>
      </c>
      <c r="S5152" s="548"/>
      <c r="T5152" s="548"/>
      <c r="U5152" s="99"/>
    </row>
    <row r="5153" spans="1:21" ht="19.5" customHeight="1">
      <c r="A5153" s="545">
        <v>14747</v>
      </c>
      <c r="B5153" s="545" t="s">
        <v>21904</v>
      </c>
      <c r="C5153" s="545" t="s">
        <v>216</v>
      </c>
      <c r="D5153" s="546"/>
      <c r="E5153" s="171" t="str">
        <f t="shared" si="80"/>
        <v>1900</v>
      </c>
      <c r="F5153" s="547">
        <v>0</v>
      </c>
      <c r="G5153" s="548">
        <v>0</v>
      </c>
      <c r="H5153" s="547">
        <v>0</v>
      </c>
      <c r="I5153" s="545" t="s">
        <v>12762</v>
      </c>
      <c r="J5153" s="545"/>
      <c r="K5153" s="545"/>
      <c r="L5153" s="545"/>
      <c r="M5153" s="548" t="s">
        <v>13758</v>
      </c>
      <c r="N5153" s="545" t="s">
        <v>13413</v>
      </c>
      <c r="O5153" s="545"/>
      <c r="P5153" s="549">
        <v>14747</v>
      </c>
      <c r="Q5153" s="549">
        <v>1</v>
      </c>
      <c r="R5153" s="549">
        <v>8</v>
      </c>
      <c r="S5153" s="548"/>
      <c r="T5153" s="548"/>
      <c r="U5153" s="99"/>
    </row>
    <row r="5154" spans="1:21" ht="19.5" customHeight="1">
      <c r="A5154" s="545">
        <v>14748</v>
      </c>
      <c r="B5154" s="545" t="s">
        <v>21905</v>
      </c>
      <c r="C5154" s="545" t="s">
        <v>216</v>
      </c>
      <c r="D5154" s="546"/>
      <c r="E5154" s="171" t="str">
        <f t="shared" si="80"/>
        <v>1900</v>
      </c>
      <c r="F5154" s="547">
        <v>0</v>
      </c>
      <c r="G5154" s="548">
        <v>0</v>
      </c>
      <c r="H5154" s="547">
        <v>0</v>
      </c>
      <c r="I5154" s="545" t="s">
        <v>12762</v>
      </c>
      <c r="J5154" s="545"/>
      <c r="K5154" s="545"/>
      <c r="L5154" s="545"/>
      <c r="M5154" s="548" t="s">
        <v>13758</v>
      </c>
      <c r="N5154" s="545" t="s">
        <v>13413</v>
      </c>
      <c r="O5154" s="545"/>
      <c r="P5154" s="549">
        <v>14748</v>
      </c>
      <c r="Q5154" s="549">
        <v>1</v>
      </c>
      <c r="R5154" s="549">
        <v>8</v>
      </c>
      <c r="S5154" s="548"/>
      <c r="T5154" s="548"/>
      <c r="U5154" s="99"/>
    </row>
    <row r="5155" spans="1:21" ht="19.5" customHeight="1">
      <c r="A5155" s="545">
        <v>14775</v>
      </c>
      <c r="B5155" s="545" t="s">
        <v>22694</v>
      </c>
      <c r="C5155" s="545" t="s">
        <v>216</v>
      </c>
      <c r="D5155" s="546"/>
      <c r="E5155" s="171" t="str">
        <f t="shared" si="80"/>
        <v>1900</v>
      </c>
      <c r="F5155" s="547">
        <v>0</v>
      </c>
      <c r="G5155" s="548">
        <v>0</v>
      </c>
      <c r="H5155" s="547">
        <v>0</v>
      </c>
      <c r="I5155" s="545" t="s">
        <v>12647</v>
      </c>
      <c r="J5155" s="545"/>
      <c r="K5155" s="545"/>
      <c r="L5155" s="545"/>
      <c r="M5155" s="548" t="s">
        <v>13758</v>
      </c>
      <c r="N5155" s="545" t="s">
        <v>13413</v>
      </c>
      <c r="O5155" s="545"/>
      <c r="P5155" s="549">
        <v>14775</v>
      </c>
      <c r="Q5155" s="549">
        <v>1</v>
      </c>
      <c r="R5155" s="549">
        <v>26</v>
      </c>
      <c r="S5155" s="548"/>
      <c r="T5155" s="548"/>
      <c r="U5155" s="99"/>
    </row>
    <row r="5156" spans="1:21" ht="19.5" customHeight="1">
      <c r="A5156" s="545">
        <v>14776</v>
      </c>
      <c r="B5156" s="545" t="s">
        <v>22695</v>
      </c>
      <c r="C5156" s="545" t="s">
        <v>216</v>
      </c>
      <c r="D5156" s="546"/>
      <c r="E5156" s="171" t="str">
        <f t="shared" si="80"/>
        <v>1900</v>
      </c>
      <c r="F5156" s="547">
        <v>0</v>
      </c>
      <c r="G5156" s="548">
        <v>0</v>
      </c>
      <c r="H5156" s="547">
        <v>0</v>
      </c>
      <c r="I5156" s="545" t="s">
        <v>12647</v>
      </c>
      <c r="J5156" s="545"/>
      <c r="K5156" s="545"/>
      <c r="L5156" s="545"/>
      <c r="M5156" s="548" t="s">
        <v>13758</v>
      </c>
      <c r="N5156" s="545" t="s">
        <v>13413</v>
      </c>
      <c r="O5156" s="545"/>
      <c r="P5156" s="549">
        <v>14776</v>
      </c>
      <c r="Q5156" s="549">
        <v>1</v>
      </c>
      <c r="R5156" s="549">
        <v>26</v>
      </c>
      <c r="S5156" s="548"/>
      <c r="T5156" s="548"/>
      <c r="U5156" s="99"/>
    </row>
    <row r="5157" spans="1:21" ht="19.5" customHeight="1">
      <c r="A5157" s="545">
        <v>14777</v>
      </c>
      <c r="B5157" s="545" t="s">
        <v>22696</v>
      </c>
      <c r="C5157" s="545" t="s">
        <v>216</v>
      </c>
      <c r="D5157" s="546"/>
      <c r="E5157" s="171" t="str">
        <f t="shared" si="80"/>
        <v>1900</v>
      </c>
      <c r="F5157" s="547">
        <v>0</v>
      </c>
      <c r="G5157" s="548">
        <v>0</v>
      </c>
      <c r="H5157" s="547">
        <v>0</v>
      </c>
      <c r="I5157" s="545" t="s">
        <v>12647</v>
      </c>
      <c r="J5157" s="545"/>
      <c r="K5157" s="545"/>
      <c r="L5157" s="545"/>
      <c r="M5157" s="548" t="s">
        <v>13758</v>
      </c>
      <c r="N5157" s="545" t="s">
        <v>13413</v>
      </c>
      <c r="O5157" s="545"/>
      <c r="P5157" s="549">
        <v>14777</v>
      </c>
      <c r="Q5157" s="549">
        <v>1</v>
      </c>
      <c r="R5157" s="549">
        <v>26</v>
      </c>
      <c r="S5157" s="548"/>
      <c r="T5157" s="548"/>
      <c r="U5157" s="99"/>
    </row>
    <row r="5158" spans="1:21" ht="19.5" customHeight="1">
      <c r="A5158" s="545">
        <v>14778</v>
      </c>
      <c r="B5158" s="545" t="s">
        <v>22697</v>
      </c>
      <c r="C5158" s="545" t="s">
        <v>216</v>
      </c>
      <c r="D5158" s="546"/>
      <c r="E5158" s="171" t="str">
        <f t="shared" si="80"/>
        <v>1900</v>
      </c>
      <c r="F5158" s="547">
        <v>0</v>
      </c>
      <c r="G5158" s="548">
        <v>0</v>
      </c>
      <c r="H5158" s="547">
        <v>0</v>
      </c>
      <c r="I5158" s="545" t="s">
        <v>12647</v>
      </c>
      <c r="J5158" s="545"/>
      <c r="K5158" s="545"/>
      <c r="L5158" s="545"/>
      <c r="M5158" s="548" t="s">
        <v>13758</v>
      </c>
      <c r="N5158" s="545" t="s">
        <v>13413</v>
      </c>
      <c r="O5158" s="545"/>
      <c r="P5158" s="549">
        <v>14778</v>
      </c>
      <c r="Q5158" s="549">
        <v>1</v>
      </c>
      <c r="R5158" s="549">
        <v>26</v>
      </c>
      <c r="S5158" s="548"/>
      <c r="T5158" s="548"/>
      <c r="U5158" s="99"/>
    </row>
    <row r="5159" spans="1:21" ht="19.5" customHeight="1">
      <c r="A5159" s="545">
        <v>14779</v>
      </c>
      <c r="B5159" s="545" t="s">
        <v>22698</v>
      </c>
      <c r="C5159" s="545" t="s">
        <v>216</v>
      </c>
      <c r="D5159" s="546"/>
      <c r="E5159" s="171" t="str">
        <f t="shared" si="80"/>
        <v>1900</v>
      </c>
      <c r="F5159" s="547">
        <v>0</v>
      </c>
      <c r="G5159" s="548">
        <v>0</v>
      </c>
      <c r="H5159" s="547">
        <v>0</v>
      </c>
      <c r="I5159" s="545" t="s">
        <v>12647</v>
      </c>
      <c r="J5159" s="545"/>
      <c r="K5159" s="545"/>
      <c r="L5159" s="545"/>
      <c r="M5159" s="548" t="s">
        <v>13758</v>
      </c>
      <c r="N5159" s="545" t="s">
        <v>13413</v>
      </c>
      <c r="O5159" s="545"/>
      <c r="P5159" s="549">
        <v>14779</v>
      </c>
      <c r="Q5159" s="549">
        <v>1</v>
      </c>
      <c r="R5159" s="549">
        <v>26</v>
      </c>
      <c r="S5159" s="548"/>
      <c r="T5159" s="548"/>
      <c r="U5159" s="99"/>
    </row>
    <row r="5160" spans="1:21" ht="19.5" customHeight="1">
      <c r="A5160" s="545">
        <v>14780</v>
      </c>
      <c r="B5160" s="545" t="s">
        <v>22699</v>
      </c>
      <c r="C5160" s="545" t="s">
        <v>216</v>
      </c>
      <c r="D5160" s="546"/>
      <c r="E5160" s="171" t="str">
        <f t="shared" si="80"/>
        <v>1900</v>
      </c>
      <c r="F5160" s="547">
        <v>0</v>
      </c>
      <c r="G5160" s="548">
        <v>0</v>
      </c>
      <c r="H5160" s="547">
        <v>0</v>
      </c>
      <c r="I5160" s="545" t="s">
        <v>12647</v>
      </c>
      <c r="J5160" s="545"/>
      <c r="K5160" s="545"/>
      <c r="L5160" s="545"/>
      <c r="M5160" s="548" t="s">
        <v>13758</v>
      </c>
      <c r="N5160" s="545" t="s">
        <v>13413</v>
      </c>
      <c r="O5160" s="545"/>
      <c r="P5160" s="549">
        <v>14780</v>
      </c>
      <c r="Q5160" s="549">
        <v>1</v>
      </c>
      <c r="R5160" s="549">
        <v>26</v>
      </c>
      <c r="S5160" s="548"/>
      <c r="T5160" s="548"/>
      <c r="U5160" s="99"/>
    </row>
    <row r="5161" spans="1:21" ht="19.5" customHeight="1">
      <c r="A5161" s="545">
        <v>14781</v>
      </c>
      <c r="B5161" s="545" t="s">
        <v>22700</v>
      </c>
      <c r="C5161" s="545" t="s">
        <v>216</v>
      </c>
      <c r="D5161" s="546">
        <v>46084</v>
      </c>
      <c r="E5161" s="171" t="str">
        <f t="shared" si="80"/>
        <v>2026</v>
      </c>
      <c r="F5161" s="547">
        <v>77450</v>
      </c>
      <c r="G5161" s="548">
        <v>0.19</v>
      </c>
      <c r="H5161" s="547">
        <v>65084.03</v>
      </c>
      <c r="I5161" s="545" t="s">
        <v>12670</v>
      </c>
      <c r="J5161" s="545" t="s">
        <v>13302</v>
      </c>
      <c r="K5161" s="545"/>
      <c r="L5161" s="545"/>
      <c r="M5161" s="548" t="s">
        <v>13868</v>
      </c>
      <c r="N5161" s="545" t="s">
        <v>13413</v>
      </c>
      <c r="O5161" s="545"/>
      <c r="P5161" s="549">
        <v>14781</v>
      </c>
      <c r="Q5161" s="549">
        <v>2</v>
      </c>
      <c r="R5161" s="549">
        <v>24</v>
      </c>
      <c r="S5161" s="548">
        <v>2219</v>
      </c>
      <c r="T5161" s="548"/>
      <c r="U5161" s="99"/>
    </row>
    <row r="5162" spans="1:21" ht="19.5" customHeight="1">
      <c r="A5162" s="545">
        <v>14782</v>
      </c>
      <c r="B5162" s="545" t="s">
        <v>22701</v>
      </c>
      <c r="C5162" s="545" t="s">
        <v>216</v>
      </c>
      <c r="D5162" s="546">
        <v>46052</v>
      </c>
      <c r="E5162" s="171" t="str">
        <f t="shared" si="80"/>
        <v>2026</v>
      </c>
      <c r="F5162" s="547">
        <v>14511</v>
      </c>
      <c r="G5162" s="548">
        <v>0.19</v>
      </c>
      <c r="H5162" s="547">
        <v>12194.12</v>
      </c>
      <c r="I5162" s="545" t="s">
        <v>12670</v>
      </c>
      <c r="J5162" s="545" t="s">
        <v>13307</v>
      </c>
      <c r="K5162" s="545"/>
      <c r="L5162" s="545"/>
      <c r="M5162" s="548" t="s">
        <v>13758</v>
      </c>
      <c r="N5162" s="545" t="s">
        <v>13413</v>
      </c>
      <c r="O5162" s="545"/>
      <c r="P5162" s="549">
        <v>14782</v>
      </c>
      <c r="Q5162" s="549">
        <v>1</v>
      </c>
      <c r="R5162" s="549">
        <v>24</v>
      </c>
      <c r="S5162" s="548">
        <v>2228</v>
      </c>
      <c r="T5162" s="548"/>
      <c r="U5162" s="99"/>
    </row>
    <row r="5163" spans="1:21" ht="19.5" customHeight="1">
      <c r="A5163" s="545">
        <v>14783</v>
      </c>
      <c r="B5163" s="545" t="s">
        <v>22702</v>
      </c>
      <c r="C5163" s="545" t="s">
        <v>216</v>
      </c>
      <c r="D5163" s="546">
        <v>46052</v>
      </c>
      <c r="E5163" s="171" t="str">
        <f t="shared" si="80"/>
        <v>2026</v>
      </c>
      <c r="F5163" s="547">
        <v>1419</v>
      </c>
      <c r="G5163" s="548">
        <v>0.19</v>
      </c>
      <c r="H5163" s="547">
        <v>1192.44</v>
      </c>
      <c r="I5163" s="545" t="s">
        <v>12701</v>
      </c>
      <c r="J5163" s="545" t="s">
        <v>13307</v>
      </c>
      <c r="K5163" s="545"/>
      <c r="L5163" s="545"/>
      <c r="M5163" s="548" t="s">
        <v>13758</v>
      </c>
      <c r="N5163" s="545" t="s">
        <v>13413</v>
      </c>
      <c r="O5163" s="545"/>
      <c r="P5163" s="549">
        <v>14783</v>
      </c>
      <c r="Q5163" s="549">
        <v>1</v>
      </c>
      <c r="R5163" s="549">
        <v>10</v>
      </c>
      <c r="S5163" s="548">
        <v>2228</v>
      </c>
      <c r="T5163" s="548"/>
      <c r="U5163" s="99"/>
    </row>
    <row r="5164" spans="1:21" ht="19.5" customHeight="1">
      <c r="A5164" s="545">
        <v>14784</v>
      </c>
      <c r="B5164" s="545" t="s">
        <v>22703</v>
      </c>
      <c r="C5164" s="545" t="s">
        <v>206</v>
      </c>
      <c r="D5164" s="546">
        <v>46052</v>
      </c>
      <c r="E5164" s="171" t="str">
        <f t="shared" si="80"/>
        <v>2026</v>
      </c>
      <c r="F5164" s="547">
        <v>10532</v>
      </c>
      <c r="G5164" s="548">
        <v>0.19</v>
      </c>
      <c r="H5164" s="547">
        <v>8850.42</v>
      </c>
      <c r="I5164" s="545" t="s">
        <v>12701</v>
      </c>
      <c r="J5164" s="545" t="s">
        <v>13307</v>
      </c>
      <c r="K5164" s="545"/>
      <c r="L5164" s="545"/>
      <c r="M5164" s="548" t="s">
        <v>13758</v>
      </c>
      <c r="N5164" s="545" t="s">
        <v>13413</v>
      </c>
      <c r="O5164" s="545"/>
      <c r="P5164" s="549">
        <v>14784</v>
      </c>
      <c r="Q5164" s="549">
        <v>1</v>
      </c>
      <c r="R5164" s="549">
        <v>10</v>
      </c>
      <c r="S5164" s="548">
        <v>2228</v>
      </c>
      <c r="T5164" s="548"/>
      <c r="U5164" s="99"/>
    </row>
    <row r="5165" spans="1:21" ht="19.5" customHeight="1">
      <c r="A5165" s="545">
        <v>14785</v>
      </c>
      <c r="B5165" s="545" t="s">
        <v>22704</v>
      </c>
      <c r="C5165" s="545" t="s">
        <v>216</v>
      </c>
      <c r="D5165" s="546">
        <v>46052</v>
      </c>
      <c r="E5165" s="171" t="str">
        <f t="shared" si="80"/>
        <v>2026</v>
      </c>
      <c r="F5165" s="547">
        <v>30808</v>
      </c>
      <c r="G5165" s="548">
        <v>0.19</v>
      </c>
      <c r="H5165" s="547">
        <v>25889.08</v>
      </c>
      <c r="I5165" s="545" t="s">
        <v>12701</v>
      </c>
      <c r="J5165" s="545" t="s">
        <v>13307</v>
      </c>
      <c r="K5165" s="545"/>
      <c r="L5165" s="545"/>
      <c r="M5165" s="548" t="s">
        <v>13758</v>
      </c>
      <c r="N5165" s="545" t="s">
        <v>13413</v>
      </c>
      <c r="O5165" s="545"/>
      <c r="P5165" s="549">
        <v>14785</v>
      </c>
      <c r="Q5165" s="549">
        <v>1</v>
      </c>
      <c r="R5165" s="549">
        <v>10</v>
      </c>
      <c r="S5165" s="548">
        <v>2228</v>
      </c>
      <c r="T5165" s="548"/>
      <c r="U5165" s="99"/>
    </row>
    <row r="5166" spans="1:21" ht="19.5" customHeight="1">
      <c r="A5166" s="545">
        <v>14786</v>
      </c>
      <c r="B5166" s="545" t="s">
        <v>22705</v>
      </c>
      <c r="C5166" s="545" t="s">
        <v>216</v>
      </c>
      <c r="D5166" s="546">
        <v>46052</v>
      </c>
      <c r="E5166" s="171" t="str">
        <f t="shared" si="80"/>
        <v>2026</v>
      </c>
      <c r="F5166" s="547">
        <v>46647</v>
      </c>
      <c r="G5166" s="548">
        <v>0.19</v>
      </c>
      <c r="H5166" s="547">
        <v>39199.160000000003</v>
      </c>
      <c r="I5166" s="545" t="s">
        <v>12670</v>
      </c>
      <c r="J5166" s="545" t="s">
        <v>13307</v>
      </c>
      <c r="K5166" s="545"/>
      <c r="L5166" s="545"/>
      <c r="M5166" s="548" t="s">
        <v>13758</v>
      </c>
      <c r="N5166" s="545" t="s">
        <v>13413</v>
      </c>
      <c r="O5166" s="545"/>
      <c r="P5166" s="549">
        <v>14786</v>
      </c>
      <c r="Q5166" s="549">
        <v>1</v>
      </c>
      <c r="R5166" s="549">
        <v>24</v>
      </c>
      <c r="S5166" s="548">
        <v>2228</v>
      </c>
      <c r="T5166" s="548"/>
      <c r="U5166" s="99"/>
    </row>
    <row r="5167" spans="1:21" ht="19.5" customHeight="1">
      <c r="A5167" s="545">
        <v>14787</v>
      </c>
      <c r="B5167" s="545" t="s">
        <v>22706</v>
      </c>
      <c r="C5167" s="545" t="s">
        <v>216</v>
      </c>
      <c r="D5167" s="546">
        <v>46052</v>
      </c>
      <c r="E5167" s="171" t="str">
        <f t="shared" si="80"/>
        <v>2026</v>
      </c>
      <c r="F5167" s="547">
        <v>41053</v>
      </c>
      <c r="G5167" s="548">
        <v>0.19</v>
      </c>
      <c r="H5167" s="547">
        <v>34498.32</v>
      </c>
      <c r="I5167" s="545" t="s">
        <v>12655</v>
      </c>
      <c r="J5167" s="545" t="s">
        <v>13307</v>
      </c>
      <c r="K5167" s="545"/>
      <c r="L5167" s="545"/>
      <c r="M5167" s="548" t="s">
        <v>13758</v>
      </c>
      <c r="N5167" s="545" t="s">
        <v>13413</v>
      </c>
      <c r="O5167" s="545"/>
      <c r="P5167" s="549">
        <v>14787</v>
      </c>
      <c r="Q5167" s="549">
        <v>1</v>
      </c>
      <c r="R5167" s="549">
        <v>80</v>
      </c>
      <c r="S5167" s="548">
        <v>2228</v>
      </c>
      <c r="T5167" s="548"/>
      <c r="U5167" s="99"/>
    </row>
    <row r="5168" spans="1:21" ht="19.5" customHeight="1">
      <c r="A5168" s="545">
        <v>14788</v>
      </c>
      <c r="B5168" s="545" t="s">
        <v>22707</v>
      </c>
      <c r="C5168" s="545" t="s">
        <v>216</v>
      </c>
      <c r="D5168" s="546">
        <v>46052</v>
      </c>
      <c r="E5168" s="171" t="str">
        <f t="shared" si="80"/>
        <v>2026</v>
      </c>
      <c r="F5168" s="547">
        <v>26988</v>
      </c>
      <c r="G5168" s="548">
        <v>0.19</v>
      </c>
      <c r="H5168" s="547">
        <v>22678.99</v>
      </c>
      <c r="I5168" s="545" t="s">
        <v>12670</v>
      </c>
      <c r="J5168" s="545" t="s">
        <v>13307</v>
      </c>
      <c r="K5168" s="545"/>
      <c r="L5168" s="545"/>
      <c r="M5168" s="548" t="s">
        <v>13758</v>
      </c>
      <c r="N5168" s="545" t="s">
        <v>13413</v>
      </c>
      <c r="O5168" s="545"/>
      <c r="P5168" s="549">
        <v>14788</v>
      </c>
      <c r="Q5168" s="549">
        <v>1</v>
      </c>
      <c r="R5168" s="549">
        <v>24</v>
      </c>
      <c r="S5168" s="548">
        <v>2228</v>
      </c>
      <c r="T5168" s="548"/>
      <c r="U5168" s="99"/>
    </row>
    <row r="5169" spans="1:21" ht="19.5" customHeight="1">
      <c r="A5169" s="545">
        <v>14789</v>
      </c>
      <c r="B5169" s="545" t="s">
        <v>22708</v>
      </c>
      <c r="C5169" s="545" t="s">
        <v>216</v>
      </c>
      <c r="D5169" s="546"/>
      <c r="E5169" s="171" t="str">
        <f t="shared" si="80"/>
        <v>1900</v>
      </c>
      <c r="F5169" s="547">
        <v>0</v>
      </c>
      <c r="G5169" s="548">
        <v>0</v>
      </c>
      <c r="H5169" s="547">
        <v>0</v>
      </c>
      <c r="I5169" s="545" t="s">
        <v>12637</v>
      </c>
      <c r="J5169" s="545"/>
      <c r="K5169" s="545" t="s">
        <v>22708</v>
      </c>
      <c r="L5169" s="545"/>
      <c r="M5169" s="548" t="s">
        <v>13758</v>
      </c>
      <c r="N5169" s="545" t="s">
        <v>13413</v>
      </c>
      <c r="O5169" s="545"/>
      <c r="P5169" s="549">
        <v>14789</v>
      </c>
      <c r="Q5169" s="549">
        <v>1</v>
      </c>
      <c r="R5169" s="549">
        <v>13</v>
      </c>
      <c r="S5169" s="548"/>
      <c r="T5169" s="548"/>
      <c r="U5169" s="99"/>
    </row>
    <row r="5170" spans="1:21" ht="19.5" customHeight="1">
      <c r="A5170" s="545">
        <v>14790</v>
      </c>
      <c r="B5170" s="545" t="s">
        <v>22709</v>
      </c>
      <c r="C5170" s="545" t="s">
        <v>216</v>
      </c>
      <c r="D5170" s="546"/>
      <c r="E5170" s="171" t="str">
        <f t="shared" si="80"/>
        <v>1900</v>
      </c>
      <c r="F5170" s="547">
        <v>0</v>
      </c>
      <c r="G5170" s="548">
        <v>0</v>
      </c>
      <c r="H5170" s="547">
        <v>0</v>
      </c>
      <c r="I5170" s="545" t="s">
        <v>12637</v>
      </c>
      <c r="J5170" s="545"/>
      <c r="K5170" s="545" t="s">
        <v>22709</v>
      </c>
      <c r="L5170" s="545"/>
      <c r="M5170" s="548" t="s">
        <v>13758</v>
      </c>
      <c r="N5170" s="545" t="s">
        <v>13413</v>
      </c>
      <c r="O5170" s="545"/>
      <c r="P5170" s="549">
        <v>14790</v>
      </c>
      <c r="Q5170" s="549">
        <v>1</v>
      </c>
      <c r="R5170" s="549">
        <v>13</v>
      </c>
      <c r="S5170" s="548"/>
      <c r="T5170" s="548"/>
      <c r="U5170" s="99"/>
    </row>
    <row r="5171" spans="1:21" ht="19.5" customHeight="1">
      <c r="A5171" s="545">
        <v>14791</v>
      </c>
      <c r="B5171" s="545" t="s">
        <v>22710</v>
      </c>
      <c r="C5171" s="545" t="s">
        <v>216</v>
      </c>
      <c r="D5171" s="546"/>
      <c r="E5171" s="171" t="str">
        <f t="shared" si="80"/>
        <v>1900</v>
      </c>
      <c r="F5171" s="547">
        <v>0</v>
      </c>
      <c r="G5171" s="548">
        <v>0</v>
      </c>
      <c r="H5171" s="547">
        <v>0</v>
      </c>
      <c r="I5171" s="545" t="s">
        <v>12650</v>
      </c>
      <c r="J5171" s="545"/>
      <c r="K5171" s="545" t="s">
        <v>22710</v>
      </c>
      <c r="L5171" s="545"/>
      <c r="M5171" s="548" t="s">
        <v>13758</v>
      </c>
      <c r="N5171" s="545" t="s">
        <v>13413</v>
      </c>
      <c r="O5171" s="545"/>
      <c r="P5171" s="549">
        <v>14791</v>
      </c>
      <c r="Q5171" s="549">
        <v>1</v>
      </c>
      <c r="R5171" s="549">
        <v>127</v>
      </c>
      <c r="S5171" s="548"/>
      <c r="T5171" s="548"/>
      <c r="U5171" s="99"/>
    </row>
    <row r="5172" spans="1:21" ht="19.5" customHeight="1">
      <c r="A5172" s="545">
        <v>14793</v>
      </c>
      <c r="B5172" s="545" t="s">
        <v>22711</v>
      </c>
      <c r="C5172" s="545" t="s">
        <v>216</v>
      </c>
      <c r="D5172" s="546"/>
      <c r="E5172" s="171" t="str">
        <f t="shared" si="80"/>
        <v>1900</v>
      </c>
      <c r="F5172" s="547">
        <v>0</v>
      </c>
      <c r="G5172" s="548">
        <v>0</v>
      </c>
      <c r="H5172" s="547">
        <v>0</v>
      </c>
      <c r="I5172" s="545" t="s">
        <v>12650</v>
      </c>
      <c r="J5172" s="545"/>
      <c r="K5172" s="545" t="s">
        <v>22711</v>
      </c>
      <c r="L5172" s="545"/>
      <c r="M5172" s="548" t="s">
        <v>13758</v>
      </c>
      <c r="N5172" s="545" t="s">
        <v>13413</v>
      </c>
      <c r="O5172" s="545"/>
      <c r="P5172" s="549">
        <v>14793</v>
      </c>
      <c r="Q5172" s="549">
        <v>1</v>
      </c>
      <c r="R5172" s="549">
        <v>127</v>
      </c>
      <c r="S5172" s="548"/>
      <c r="T5172" s="548"/>
      <c r="U5172" s="99"/>
    </row>
    <row r="5173" spans="1:21" ht="19.5" customHeight="1">
      <c r="A5173" s="545">
        <v>14794</v>
      </c>
      <c r="B5173" s="545" t="s">
        <v>22712</v>
      </c>
      <c r="C5173" s="545" t="s">
        <v>216</v>
      </c>
      <c r="D5173" s="546"/>
      <c r="E5173" s="171" t="str">
        <f t="shared" si="80"/>
        <v>1900</v>
      </c>
      <c r="F5173" s="547">
        <v>0</v>
      </c>
      <c r="G5173" s="548">
        <v>0</v>
      </c>
      <c r="H5173" s="547">
        <v>0</v>
      </c>
      <c r="I5173" s="545" t="s">
        <v>12650</v>
      </c>
      <c r="J5173" s="545"/>
      <c r="K5173" s="545" t="s">
        <v>22712</v>
      </c>
      <c r="L5173" s="545"/>
      <c r="M5173" s="548" t="s">
        <v>13758</v>
      </c>
      <c r="N5173" s="545" t="s">
        <v>13413</v>
      </c>
      <c r="O5173" s="545"/>
      <c r="P5173" s="549">
        <v>14794</v>
      </c>
      <c r="Q5173" s="549">
        <v>1</v>
      </c>
      <c r="R5173" s="549">
        <v>127</v>
      </c>
      <c r="S5173" s="548"/>
      <c r="T5173" s="548"/>
      <c r="U5173" s="99"/>
    </row>
    <row r="5174" spans="1:21" ht="19.5" customHeight="1">
      <c r="A5174" s="545">
        <v>14795</v>
      </c>
      <c r="B5174" s="545" t="s">
        <v>22713</v>
      </c>
      <c r="C5174" s="545" t="s">
        <v>216</v>
      </c>
      <c r="D5174" s="546"/>
      <c r="E5174" s="171" t="str">
        <f t="shared" si="80"/>
        <v>1900</v>
      </c>
      <c r="F5174" s="547">
        <v>0</v>
      </c>
      <c r="G5174" s="548">
        <v>0</v>
      </c>
      <c r="H5174" s="547">
        <v>0</v>
      </c>
      <c r="I5174" s="545" t="s">
        <v>12650</v>
      </c>
      <c r="J5174" s="545"/>
      <c r="K5174" s="545" t="s">
        <v>22713</v>
      </c>
      <c r="L5174" s="545"/>
      <c r="M5174" s="548" t="s">
        <v>13758</v>
      </c>
      <c r="N5174" s="545" t="s">
        <v>13413</v>
      </c>
      <c r="O5174" s="545"/>
      <c r="P5174" s="549">
        <v>14795</v>
      </c>
      <c r="Q5174" s="549">
        <v>1</v>
      </c>
      <c r="R5174" s="549">
        <v>127</v>
      </c>
      <c r="S5174" s="548"/>
      <c r="T5174" s="548"/>
      <c r="U5174" s="99"/>
    </row>
    <row r="5175" spans="1:21" ht="19.5" customHeight="1">
      <c r="A5175" s="545">
        <v>14796</v>
      </c>
      <c r="B5175" s="545" t="s">
        <v>22714</v>
      </c>
      <c r="C5175" s="545" t="s">
        <v>216</v>
      </c>
      <c r="D5175" s="546">
        <v>46045</v>
      </c>
      <c r="E5175" s="171" t="str">
        <f t="shared" si="80"/>
        <v>2026</v>
      </c>
      <c r="F5175" s="547">
        <v>40838</v>
      </c>
      <c r="G5175" s="548">
        <v>0.19</v>
      </c>
      <c r="H5175" s="547">
        <v>34317.65</v>
      </c>
      <c r="I5175" s="545" t="s">
        <v>12676</v>
      </c>
      <c r="J5175" s="545" t="s">
        <v>13298</v>
      </c>
      <c r="K5175" s="545"/>
      <c r="L5175" s="545"/>
      <c r="M5175" s="548" t="s">
        <v>13758</v>
      </c>
      <c r="N5175" s="545" t="s">
        <v>13413</v>
      </c>
      <c r="O5175" s="545"/>
      <c r="P5175" s="549">
        <v>14796</v>
      </c>
      <c r="Q5175" s="549">
        <v>1</v>
      </c>
      <c r="R5175" s="549">
        <v>14</v>
      </c>
      <c r="S5175" s="548">
        <v>1012</v>
      </c>
      <c r="T5175" s="548"/>
      <c r="U5175" s="99"/>
    </row>
    <row r="5176" spans="1:21" ht="19.5" customHeight="1">
      <c r="A5176" s="545">
        <v>14797</v>
      </c>
      <c r="B5176" s="545" t="s">
        <v>22715</v>
      </c>
      <c r="C5176" s="545" t="s">
        <v>216</v>
      </c>
      <c r="D5176" s="546">
        <v>46045</v>
      </c>
      <c r="E5176" s="171" t="str">
        <f t="shared" si="80"/>
        <v>2026</v>
      </c>
      <c r="F5176" s="547">
        <v>28054</v>
      </c>
      <c r="G5176" s="548">
        <v>0.19</v>
      </c>
      <c r="H5176" s="547">
        <v>23574.79</v>
      </c>
      <c r="I5176" s="545" t="s">
        <v>12676</v>
      </c>
      <c r="J5176" s="545" t="s">
        <v>13298</v>
      </c>
      <c r="K5176" s="545"/>
      <c r="L5176" s="545"/>
      <c r="M5176" s="548" t="s">
        <v>13758</v>
      </c>
      <c r="N5176" s="545" t="s">
        <v>13413</v>
      </c>
      <c r="O5176" s="545"/>
      <c r="P5176" s="549">
        <v>14797</v>
      </c>
      <c r="Q5176" s="549">
        <v>1</v>
      </c>
      <c r="R5176" s="549">
        <v>14</v>
      </c>
      <c r="S5176" s="548">
        <v>1012</v>
      </c>
      <c r="T5176" s="548"/>
      <c r="U5176" s="99"/>
    </row>
    <row r="5177" spans="1:21" ht="19.5" customHeight="1">
      <c r="A5177" s="545">
        <v>14798</v>
      </c>
      <c r="B5177" s="545" t="s">
        <v>22716</v>
      </c>
      <c r="C5177" s="545" t="s">
        <v>216</v>
      </c>
      <c r="D5177" s="546">
        <v>46045</v>
      </c>
      <c r="E5177" s="171" t="str">
        <f t="shared" si="80"/>
        <v>2026</v>
      </c>
      <c r="F5177" s="547">
        <v>21016</v>
      </c>
      <c r="G5177" s="548">
        <v>0.19</v>
      </c>
      <c r="H5177" s="547">
        <v>17660.5</v>
      </c>
      <c r="I5177" s="545" t="s">
        <v>12676</v>
      </c>
      <c r="J5177" s="545" t="s">
        <v>13298</v>
      </c>
      <c r="K5177" s="545"/>
      <c r="L5177" s="545"/>
      <c r="M5177" s="548" t="s">
        <v>13758</v>
      </c>
      <c r="N5177" s="545" t="s">
        <v>13413</v>
      </c>
      <c r="O5177" s="545"/>
      <c r="P5177" s="549">
        <v>14798</v>
      </c>
      <c r="Q5177" s="549">
        <v>1</v>
      </c>
      <c r="R5177" s="549">
        <v>14</v>
      </c>
      <c r="S5177" s="548">
        <v>1012</v>
      </c>
      <c r="T5177" s="548"/>
      <c r="U5177" s="99"/>
    </row>
    <row r="5178" spans="1:21" ht="19.5" customHeight="1">
      <c r="A5178" s="545">
        <v>14799</v>
      </c>
      <c r="B5178" s="545" t="s">
        <v>22717</v>
      </c>
      <c r="C5178" s="545" t="s">
        <v>216</v>
      </c>
      <c r="D5178" s="546">
        <v>46045</v>
      </c>
      <c r="E5178" s="171" t="str">
        <f t="shared" si="80"/>
        <v>2026</v>
      </c>
      <c r="F5178" s="547">
        <v>2264</v>
      </c>
      <c r="G5178" s="548">
        <v>0.19</v>
      </c>
      <c r="H5178" s="547">
        <v>1902.52</v>
      </c>
      <c r="I5178" s="545" t="s">
        <v>12676</v>
      </c>
      <c r="J5178" s="545" t="s">
        <v>13296</v>
      </c>
      <c r="K5178" s="545"/>
      <c r="L5178" s="545"/>
      <c r="M5178" s="548" t="s">
        <v>13758</v>
      </c>
      <c r="N5178" s="545" t="s">
        <v>13413</v>
      </c>
      <c r="O5178" s="545"/>
      <c r="P5178" s="549">
        <v>14799</v>
      </c>
      <c r="Q5178" s="549">
        <v>1</v>
      </c>
      <c r="R5178" s="549">
        <v>14</v>
      </c>
      <c r="S5178" s="548">
        <v>2218</v>
      </c>
      <c r="T5178" s="548"/>
      <c r="U5178" s="99"/>
    </row>
    <row r="5179" spans="1:21" ht="19.5" customHeight="1">
      <c r="A5179" s="545">
        <v>14800</v>
      </c>
      <c r="B5179" s="545" t="s">
        <v>22718</v>
      </c>
      <c r="C5179" s="545" t="s">
        <v>216</v>
      </c>
      <c r="D5179" s="546">
        <v>46045</v>
      </c>
      <c r="E5179" s="171" t="str">
        <f t="shared" si="80"/>
        <v>2026</v>
      </c>
      <c r="F5179" s="547">
        <v>2185.0100000000002</v>
      </c>
      <c r="G5179" s="548">
        <v>0.19</v>
      </c>
      <c r="H5179" s="547">
        <v>1836.14</v>
      </c>
      <c r="I5179" s="545" t="s">
        <v>12676</v>
      </c>
      <c r="J5179" s="545" t="s">
        <v>13296</v>
      </c>
      <c r="K5179" s="545"/>
      <c r="L5179" s="545"/>
      <c r="M5179" s="548" t="s">
        <v>13758</v>
      </c>
      <c r="N5179" s="545" t="s">
        <v>13413</v>
      </c>
      <c r="O5179" s="545"/>
      <c r="P5179" s="549">
        <v>14800</v>
      </c>
      <c r="Q5179" s="549">
        <v>1</v>
      </c>
      <c r="R5179" s="549">
        <v>14</v>
      </c>
      <c r="S5179" s="548">
        <v>2218</v>
      </c>
      <c r="T5179" s="548"/>
      <c r="U5179" s="99"/>
    </row>
    <row r="5180" spans="1:21" ht="19.5" customHeight="1">
      <c r="A5180" s="545">
        <v>14801</v>
      </c>
      <c r="B5180" s="545" t="s">
        <v>22719</v>
      </c>
      <c r="C5180" s="545" t="s">
        <v>216</v>
      </c>
      <c r="D5180" s="546">
        <v>46045</v>
      </c>
      <c r="E5180" s="171" t="str">
        <f t="shared" si="80"/>
        <v>2026</v>
      </c>
      <c r="F5180" s="547">
        <v>23951</v>
      </c>
      <c r="G5180" s="548">
        <v>0.19</v>
      </c>
      <c r="H5180" s="547">
        <v>20126.89</v>
      </c>
      <c r="I5180" s="545" t="s">
        <v>12676</v>
      </c>
      <c r="J5180" s="545" t="s">
        <v>13298</v>
      </c>
      <c r="K5180" s="545"/>
      <c r="L5180" s="545"/>
      <c r="M5180" s="548" t="s">
        <v>13758</v>
      </c>
      <c r="N5180" s="545" t="s">
        <v>13413</v>
      </c>
      <c r="O5180" s="545"/>
      <c r="P5180" s="549">
        <v>14801</v>
      </c>
      <c r="Q5180" s="549">
        <v>1</v>
      </c>
      <c r="R5180" s="549">
        <v>14</v>
      </c>
      <c r="S5180" s="548">
        <v>1012</v>
      </c>
      <c r="T5180" s="548"/>
      <c r="U5180" s="99"/>
    </row>
    <row r="5181" spans="1:21" ht="19.5" customHeight="1">
      <c r="A5181" s="545">
        <v>14802</v>
      </c>
      <c r="B5181" s="545" t="s">
        <v>22720</v>
      </c>
      <c r="C5181" s="545" t="s">
        <v>216</v>
      </c>
      <c r="D5181" s="546">
        <v>46045</v>
      </c>
      <c r="E5181" s="171" t="str">
        <f t="shared" si="80"/>
        <v>2026</v>
      </c>
      <c r="F5181" s="547">
        <v>96250</v>
      </c>
      <c r="G5181" s="548">
        <v>0.19</v>
      </c>
      <c r="H5181" s="547">
        <v>80882.350000000006</v>
      </c>
      <c r="I5181" s="545" t="s">
        <v>12676</v>
      </c>
      <c r="J5181" s="545" t="s">
        <v>13296</v>
      </c>
      <c r="K5181" s="545"/>
      <c r="L5181" s="545"/>
      <c r="M5181" s="548" t="s">
        <v>13758</v>
      </c>
      <c r="N5181" s="545" t="s">
        <v>13413</v>
      </c>
      <c r="O5181" s="545"/>
      <c r="P5181" s="549">
        <v>14802</v>
      </c>
      <c r="Q5181" s="549">
        <v>1</v>
      </c>
      <c r="R5181" s="549">
        <v>14</v>
      </c>
      <c r="S5181" s="548">
        <v>2218</v>
      </c>
      <c r="T5181" s="548"/>
      <c r="U5181" s="99"/>
    </row>
    <row r="5182" spans="1:21" ht="19.5" customHeight="1">
      <c r="A5182" s="545">
        <v>14803</v>
      </c>
      <c r="B5182" s="545" t="s">
        <v>22721</v>
      </c>
      <c r="C5182" s="545" t="s">
        <v>216</v>
      </c>
      <c r="D5182" s="546">
        <v>46071</v>
      </c>
      <c r="E5182" s="171" t="str">
        <f t="shared" si="80"/>
        <v>2026</v>
      </c>
      <c r="F5182" s="547">
        <v>10041.01</v>
      </c>
      <c r="G5182" s="548">
        <v>0.19</v>
      </c>
      <c r="H5182" s="547">
        <v>8437.82</v>
      </c>
      <c r="I5182" s="545" t="s">
        <v>12676</v>
      </c>
      <c r="J5182" s="545" t="s">
        <v>13301</v>
      </c>
      <c r="K5182" s="545"/>
      <c r="L5182" s="545"/>
      <c r="M5182" s="548" t="s">
        <v>13758</v>
      </c>
      <c r="N5182" s="545" t="s">
        <v>13413</v>
      </c>
      <c r="O5182" s="545"/>
      <c r="P5182" s="549">
        <v>14803</v>
      </c>
      <c r="Q5182" s="549">
        <v>1</v>
      </c>
      <c r="R5182" s="549">
        <v>14</v>
      </c>
      <c r="S5182" s="548">
        <v>2221</v>
      </c>
      <c r="T5182" s="548"/>
      <c r="U5182" s="99"/>
    </row>
    <row r="5183" spans="1:21" ht="19.5" customHeight="1">
      <c r="A5183" s="545">
        <v>14804</v>
      </c>
      <c r="B5183" s="545" t="s">
        <v>22722</v>
      </c>
      <c r="C5183" s="545" t="s">
        <v>216</v>
      </c>
      <c r="D5183" s="546">
        <v>46045</v>
      </c>
      <c r="E5183" s="171" t="str">
        <f t="shared" si="80"/>
        <v>2026</v>
      </c>
      <c r="F5183" s="547">
        <v>36600</v>
      </c>
      <c r="G5183" s="548">
        <v>0.19</v>
      </c>
      <c r="H5183" s="547">
        <v>30756.3</v>
      </c>
      <c r="I5183" s="545" t="s">
        <v>12676</v>
      </c>
      <c r="J5183" s="545" t="s">
        <v>13296</v>
      </c>
      <c r="K5183" s="545"/>
      <c r="L5183" s="545"/>
      <c r="M5183" s="548" t="s">
        <v>13758</v>
      </c>
      <c r="N5183" s="545" t="s">
        <v>13413</v>
      </c>
      <c r="O5183" s="545"/>
      <c r="P5183" s="549">
        <v>14804</v>
      </c>
      <c r="Q5183" s="549">
        <v>1</v>
      </c>
      <c r="R5183" s="549">
        <v>14</v>
      </c>
      <c r="S5183" s="548">
        <v>2218</v>
      </c>
      <c r="T5183" s="548"/>
      <c r="U5183" s="99"/>
    </row>
    <row r="5184" spans="1:21" ht="19.5" customHeight="1">
      <c r="A5184" s="545">
        <v>14805</v>
      </c>
      <c r="B5184" s="545" t="s">
        <v>22723</v>
      </c>
      <c r="C5184" s="545" t="s">
        <v>216</v>
      </c>
      <c r="D5184" s="546">
        <v>46045</v>
      </c>
      <c r="E5184" s="171" t="str">
        <f t="shared" si="80"/>
        <v>2026</v>
      </c>
      <c r="F5184" s="547">
        <v>83927</v>
      </c>
      <c r="G5184" s="548">
        <v>0.19</v>
      </c>
      <c r="H5184" s="547">
        <v>70526.89</v>
      </c>
      <c r="I5184" s="545" t="s">
        <v>12676</v>
      </c>
      <c r="J5184" s="545" t="s">
        <v>13296</v>
      </c>
      <c r="K5184" s="545"/>
      <c r="L5184" s="545"/>
      <c r="M5184" s="548" t="s">
        <v>13758</v>
      </c>
      <c r="N5184" s="545" t="s">
        <v>13413</v>
      </c>
      <c r="O5184" s="545"/>
      <c r="P5184" s="549">
        <v>14805</v>
      </c>
      <c r="Q5184" s="549">
        <v>1</v>
      </c>
      <c r="R5184" s="549">
        <v>14</v>
      </c>
      <c r="S5184" s="548">
        <v>2218</v>
      </c>
      <c r="T5184" s="548"/>
      <c r="U5184" s="99"/>
    </row>
    <row r="5185" spans="1:21" ht="19.5" customHeight="1">
      <c r="A5185" s="545">
        <v>14806</v>
      </c>
      <c r="B5185" s="545" t="s">
        <v>22725</v>
      </c>
      <c r="C5185" s="545" t="s">
        <v>216</v>
      </c>
      <c r="D5185" s="546">
        <v>46030</v>
      </c>
      <c r="E5185" s="171" t="str">
        <f t="shared" si="80"/>
        <v>2026</v>
      </c>
      <c r="F5185" s="547">
        <v>29740</v>
      </c>
      <c r="G5185" s="548">
        <v>0</v>
      </c>
      <c r="H5185" s="547">
        <v>29740</v>
      </c>
      <c r="I5185" s="545" t="s">
        <v>12670</v>
      </c>
      <c r="J5185" s="545" t="s">
        <v>13298</v>
      </c>
      <c r="K5185" s="545" t="s">
        <v>22724</v>
      </c>
      <c r="L5185" s="545"/>
      <c r="M5185" s="548" t="s">
        <v>13868</v>
      </c>
      <c r="N5185" s="545" t="s">
        <v>13413</v>
      </c>
      <c r="O5185" s="545"/>
      <c r="P5185" s="549">
        <v>14806</v>
      </c>
      <c r="Q5185" s="549">
        <v>2</v>
      </c>
      <c r="R5185" s="549">
        <v>24</v>
      </c>
      <c r="S5185" s="548">
        <v>1012</v>
      </c>
      <c r="T5185" s="548"/>
      <c r="U5185" s="99"/>
    </row>
    <row r="5186" spans="1:21" ht="19.5" customHeight="1">
      <c r="A5186" s="545">
        <v>14807</v>
      </c>
      <c r="B5186" s="545" t="s">
        <v>22727</v>
      </c>
      <c r="C5186" s="545" t="s">
        <v>216</v>
      </c>
      <c r="D5186" s="546">
        <v>46030</v>
      </c>
      <c r="E5186" s="171" t="str">
        <f t="shared" si="80"/>
        <v>2026</v>
      </c>
      <c r="F5186" s="547">
        <v>38000</v>
      </c>
      <c r="G5186" s="548">
        <v>0</v>
      </c>
      <c r="H5186" s="547">
        <v>38000</v>
      </c>
      <c r="I5186" s="545" t="s">
        <v>12670</v>
      </c>
      <c r="J5186" s="545" t="s">
        <v>13296</v>
      </c>
      <c r="K5186" s="545" t="s">
        <v>22726</v>
      </c>
      <c r="L5186" s="545"/>
      <c r="M5186" s="548" t="s">
        <v>13868</v>
      </c>
      <c r="N5186" s="545" t="s">
        <v>13413</v>
      </c>
      <c r="O5186" s="545"/>
      <c r="P5186" s="549">
        <v>14807</v>
      </c>
      <c r="Q5186" s="549">
        <v>2</v>
      </c>
      <c r="R5186" s="549">
        <v>24</v>
      </c>
      <c r="S5186" s="548">
        <v>2218</v>
      </c>
      <c r="T5186" s="548"/>
      <c r="U5186" s="99"/>
    </row>
    <row r="5187" spans="1:21" ht="19.5" customHeight="1">
      <c r="A5187" s="545">
        <v>14808</v>
      </c>
      <c r="B5187" s="545" t="s">
        <v>22729</v>
      </c>
      <c r="C5187" s="545" t="s">
        <v>216</v>
      </c>
      <c r="D5187" s="546">
        <v>46030</v>
      </c>
      <c r="E5187" s="171" t="str">
        <f t="shared" si="80"/>
        <v>2026</v>
      </c>
      <c r="F5187" s="547">
        <v>1333333</v>
      </c>
      <c r="G5187" s="548">
        <v>0</v>
      </c>
      <c r="H5187" s="547">
        <v>1333333</v>
      </c>
      <c r="I5187" s="545" t="s">
        <v>12670</v>
      </c>
      <c r="J5187" s="545" t="s">
        <v>13298</v>
      </c>
      <c r="K5187" s="545" t="s">
        <v>22728</v>
      </c>
      <c r="L5187" s="545"/>
      <c r="M5187" s="548" t="s">
        <v>13758</v>
      </c>
      <c r="N5187" s="545" t="s">
        <v>13413</v>
      </c>
      <c r="O5187" s="545"/>
      <c r="P5187" s="549">
        <v>14808</v>
      </c>
      <c r="Q5187" s="549">
        <v>1</v>
      </c>
      <c r="R5187" s="549">
        <v>24</v>
      </c>
      <c r="S5187" s="548">
        <v>1012</v>
      </c>
      <c r="T5187" s="548"/>
      <c r="U5187" s="99"/>
    </row>
    <row r="5188" spans="1:21" ht="19.5" customHeight="1">
      <c r="A5188" s="545">
        <v>14809</v>
      </c>
      <c r="B5188" s="545" t="s">
        <v>22731</v>
      </c>
      <c r="C5188" s="545" t="s">
        <v>216</v>
      </c>
      <c r="D5188" s="546">
        <v>46030</v>
      </c>
      <c r="E5188" s="171" t="str">
        <f t="shared" ref="E5188:E5251" si="81">TEXT(D5188,"YYYY")</f>
        <v>2026</v>
      </c>
      <c r="F5188" s="547">
        <v>130909</v>
      </c>
      <c r="G5188" s="548">
        <v>0</v>
      </c>
      <c r="H5188" s="547">
        <v>130909</v>
      </c>
      <c r="I5188" s="545" t="s">
        <v>12670</v>
      </c>
      <c r="J5188" s="545" t="s">
        <v>13298</v>
      </c>
      <c r="K5188" s="545" t="s">
        <v>22730</v>
      </c>
      <c r="L5188" s="545"/>
      <c r="M5188" s="548" t="s">
        <v>13758</v>
      </c>
      <c r="N5188" s="545" t="s">
        <v>13413</v>
      </c>
      <c r="O5188" s="545"/>
      <c r="P5188" s="549">
        <v>14809</v>
      </c>
      <c r="Q5188" s="549">
        <v>1</v>
      </c>
      <c r="R5188" s="549">
        <v>24</v>
      </c>
      <c r="S5188" s="548">
        <v>1012</v>
      </c>
      <c r="T5188" s="548"/>
      <c r="U5188" s="99"/>
    </row>
    <row r="5189" spans="1:21" ht="19.5" customHeight="1">
      <c r="A5189" s="545">
        <v>14810</v>
      </c>
      <c r="B5189" s="545" t="s">
        <v>21725</v>
      </c>
      <c r="C5189" s="545" t="s">
        <v>216</v>
      </c>
      <c r="D5189" s="546"/>
      <c r="E5189" s="171" t="str">
        <f t="shared" si="81"/>
        <v>1900</v>
      </c>
      <c r="F5189" s="547">
        <v>0</v>
      </c>
      <c r="G5189" s="548">
        <v>0</v>
      </c>
      <c r="H5189" s="547">
        <v>0</v>
      </c>
      <c r="I5189" s="545" t="s">
        <v>12650</v>
      </c>
      <c r="J5189" s="545"/>
      <c r="K5189" s="545"/>
      <c r="L5189" s="545"/>
      <c r="M5189" s="548" t="s">
        <v>13758</v>
      </c>
      <c r="N5189" s="545" t="s">
        <v>13413</v>
      </c>
      <c r="O5189" s="545"/>
      <c r="P5189" s="549">
        <v>14810</v>
      </c>
      <c r="Q5189" s="549">
        <v>1</v>
      </c>
      <c r="R5189" s="549">
        <v>127</v>
      </c>
      <c r="S5189" s="548"/>
      <c r="T5189" s="548"/>
      <c r="U5189" s="99"/>
    </row>
    <row r="5190" spans="1:21" ht="19.5" customHeight="1">
      <c r="A5190" s="545">
        <v>14811</v>
      </c>
      <c r="B5190" s="545" t="s">
        <v>21729</v>
      </c>
      <c r="C5190" s="545" t="s">
        <v>216</v>
      </c>
      <c r="D5190" s="546"/>
      <c r="E5190" s="171" t="str">
        <f t="shared" si="81"/>
        <v>1900</v>
      </c>
      <c r="F5190" s="547">
        <v>0</v>
      </c>
      <c r="G5190" s="548">
        <v>0</v>
      </c>
      <c r="H5190" s="547">
        <v>0</v>
      </c>
      <c r="I5190" s="545" t="s">
        <v>12652</v>
      </c>
      <c r="J5190" s="545"/>
      <c r="K5190" s="545"/>
      <c r="L5190" s="545"/>
      <c r="M5190" s="548" t="s">
        <v>13758</v>
      </c>
      <c r="N5190" s="545" t="s">
        <v>13413</v>
      </c>
      <c r="O5190" s="545"/>
      <c r="P5190" s="549">
        <v>14811</v>
      </c>
      <c r="Q5190" s="549">
        <v>1</v>
      </c>
      <c r="R5190" s="549">
        <v>134</v>
      </c>
      <c r="S5190" s="548"/>
      <c r="T5190" s="548"/>
      <c r="U5190" s="99"/>
    </row>
    <row r="5191" spans="1:21" ht="19.5" customHeight="1">
      <c r="A5191" s="545">
        <v>14812</v>
      </c>
      <c r="B5191" s="545" t="s">
        <v>21730</v>
      </c>
      <c r="C5191" s="545" t="s">
        <v>216</v>
      </c>
      <c r="D5191" s="546"/>
      <c r="E5191" s="171" t="str">
        <f t="shared" si="81"/>
        <v>1900</v>
      </c>
      <c r="F5191" s="547">
        <v>0</v>
      </c>
      <c r="G5191" s="548">
        <v>0</v>
      </c>
      <c r="H5191" s="547">
        <v>0</v>
      </c>
      <c r="I5191" s="545" t="s">
        <v>12650</v>
      </c>
      <c r="J5191" s="545"/>
      <c r="K5191" s="545"/>
      <c r="L5191" s="545"/>
      <c r="M5191" s="548" t="s">
        <v>13758</v>
      </c>
      <c r="N5191" s="545" t="s">
        <v>13413</v>
      </c>
      <c r="O5191" s="545"/>
      <c r="P5191" s="549">
        <v>14812</v>
      </c>
      <c r="Q5191" s="549">
        <v>1</v>
      </c>
      <c r="R5191" s="549">
        <v>127</v>
      </c>
      <c r="S5191" s="548"/>
      <c r="T5191" s="548"/>
      <c r="U5191" s="99"/>
    </row>
    <row r="5192" spans="1:21" ht="19.5" customHeight="1">
      <c r="A5192" s="545">
        <v>14813</v>
      </c>
      <c r="B5192" s="545" t="s">
        <v>22732</v>
      </c>
      <c r="C5192" s="545" t="s">
        <v>216</v>
      </c>
      <c r="D5192" s="546"/>
      <c r="E5192" s="171" t="str">
        <f t="shared" si="81"/>
        <v>1900</v>
      </c>
      <c r="F5192" s="547">
        <v>0</v>
      </c>
      <c r="G5192" s="548">
        <v>0</v>
      </c>
      <c r="H5192" s="547">
        <v>0</v>
      </c>
      <c r="I5192" s="545" t="s">
        <v>12650</v>
      </c>
      <c r="J5192" s="545"/>
      <c r="K5192" s="545"/>
      <c r="L5192" s="545"/>
      <c r="M5192" s="548" t="s">
        <v>13758</v>
      </c>
      <c r="N5192" s="545" t="s">
        <v>13413</v>
      </c>
      <c r="O5192" s="545"/>
      <c r="P5192" s="549">
        <v>14813</v>
      </c>
      <c r="Q5192" s="549">
        <v>1</v>
      </c>
      <c r="R5192" s="549">
        <v>127</v>
      </c>
      <c r="S5192" s="548"/>
      <c r="T5192" s="548"/>
      <c r="U5192" s="99"/>
    </row>
    <row r="5193" spans="1:21" ht="19.5" customHeight="1">
      <c r="A5193" s="545">
        <v>14814</v>
      </c>
      <c r="B5193" s="545" t="s">
        <v>22733</v>
      </c>
      <c r="C5193" s="545" t="s">
        <v>216</v>
      </c>
      <c r="D5193" s="546"/>
      <c r="E5193" s="171" t="str">
        <f t="shared" si="81"/>
        <v>1900</v>
      </c>
      <c r="F5193" s="547">
        <v>0</v>
      </c>
      <c r="G5193" s="548">
        <v>0</v>
      </c>
      <c r="H5193" s="547">
        <v>0</v>
      </c>
      <c r="I5193" s="545" t="s">
        <v>12650</v>
      </c>
      <c r="J5193" s="545"/>
      <c r="K5193" s="545"/>
      <c r="L5193" s="545"/>
      <c r="M5193" s="548" t="s">
        <v>13758</v>
      </c>
      <c r="N5193" s="545" t="s">
        <v>13413</v>
      </c>
      <c r="O5193" s="545"/>
      <c r="P5193" s="549">
        <v>14814</v>
      </c>
      <c r="Q5193" s="549">
        <v>1</v>
      </c>
      <c r="R5193" s="549">
        <v>127</v>
      </c>
      <c r="S5193" s="548"/>
      <c r="T5193" s="548"/>
      <c r="U5193" s="99"/>
    </row>
    <row r="5194" spans="1:21" ht="19.5" customHeight="1">
      <c r="A5194" s="545">
        <v>14815</v>
      </c>
      <c r="B5194" s="545" t="s">
        <v>22734</v>
      </c>
      <c r="C5194" s="545" t="s">
        <v>216</v>
      </c>
      <c r="D5194" s="546"/>
      <c r="E5194" s="171" t="str">
        <f t="shared" si="81"/>
        <v>1900</v>
      </c>
      <c r="F5194" s="547">
        <v>0</v>
      </c>
      <c r="G5194" s="548">
        <v>0</v>
      </c>
      <c r="H5194" s="547">
        <v>0</v>
      </c>
      <c r="I5194" s="545" t="s">
        <v>12650</v>
      </c>
      <c r="J5194" s="545"/>
      <c r="K5194" s="545"/>
      <c r="L5194" s="545"/>
      <c r="M5194" s="548" t="s">
        <v>13758</v>
      </c>
      <c r="N5194" s="545" t="s">
        <v>13413</v>
      </c>
      <c r="O5194" s="545"/>
      <c r="P5194" s="549">
        <v>14815</v>
      </c>
      <c r="Q5194" s="549">
        <v>1</v>
      </c>
      <c r="R5194" s="549">
        <v>127</v>
      </c>
      <c r="S5194" s="548"/>
      <c r="T5194" s="548"/>
      <c r="U5194" s="99"/>
    </row>
    <row r="5195" spans="1:21" ht="19.5" customHeight="1">
      <c r="A5195" s="545">
        <v>14816</v>
      </c>
      <c r="B5195" s="545" t="s">
        <v>22735</v>
      </c>
      <c r="C5195" s="545" t="s">
        <v>216</v>
      </c>
      <c r="D5195" s="546"/>
      <c r="E5195" s="171" t="str">
        <f t="shared" si="81"/>
        <v>1900</v>
      </c>
      <c r="F5195" s="547">
        <v>0</v>
      </c>
      <c r="G5195" s="548">
        <v>0</v>
      </c>
      <c r="H5195" s="547">
        <v>0</v>
      </c>
      <c r="I5195" s="545" t="s">
        <v>12650</v>
      </c>
      <c r="J5195" s="545"/>
      <c r="K5195" s="545"/>
      <c r="L5195" s="545"/>
      <c r="M5195" s="548" t="s">
        <v>13758</v>
      </c>
      <c r="N5195" s="545" t="s">
        <v>13413</v>
      </c>
      <c r="O5195" s="545"/>
      <c r="P5195" s="549">
        <v>14816</v>
      </c>
      <c r="Q5195" s="549">
        <v>1</v>
      </c>
      <c r="R5195" s="549">
        <v>127</v>
      </c>
      <c r="S5195" s="548"/>
      <c r="T5195" s="548"/>
      <c r="U5195" s="99"/>
    </row>
    <row r="5196" spans="1:21" ht="19.5" customHeight="1">
      <c r="A5196" s="545">
        <v>14817</v>
      </c>
      <c r="B5196" s="545" t="s">
        <v>22736</v>
      </c>
      <c r="C5196" s="545" t="s">
        <v>216</v>
      </c>
      <c r="D5196" s="546"/>
      <c r="E5196" s="171" t="str">
        <f t="shared" si="81"/>
        <v>1900</v>
      </c>
      <c r="F5196" s="547">
        <v>0</v>
      </c>
      <c r="G5196" s="548">
        <v>0</v>
      </c>
      <c r="H5196" s="547">
        <v>0</v>
      </c>
      <c r="I5196" s="545" t="s">
        <v>12686</v>
      </c>
      <c r="J5196" s="545"/>
      <c r="K5196" s="545"/>
      <c r="L5196" s="545"/>
      <c r="M5196" s="548" t="s">
        <v>13758</v>
      </c>
      <c r="N5196" s="545" t="s">
        <v>13413</v>
      </c>
      <c r="O5196" s="545"/>
      <c r="P5196" s="549">
        <v>14817</v>
      </c>
      <c r="Q5196" s="549">
        <v>1</v>
      </c>
      <c r="R5196" s="549">
        <v>131</v>
      </c>
      <c r="S5196" s="548"/>
      <c r="T5196" s="548"/>
      <c r="U5196" s="99"/>
    </row>
    <row r="5197" spans="1:21" ht="19.5" customHeight="1">
      <c r="A5197" s="545">
        <v>14818</v>
      </c>
      <c r="B5197" s="545" t="s">
        <v>22737</v>
      </c>
      <c r="C5197" s="545" t="s">
        <v>216</v>
      </c>
      <c r="D5197" s="546"/>
      <c r="E5197" s="171" t="str">
        <f t="shared" si="81"/>
        <v>1900</v>
      </c>
      <c r="F5197" s="547">
        <v>0</v>
      </c>
      <c r="G5197" s="548">
        <v>0</v>
      </c>
      <c r="H5197" s="547">
        <v>0</v>
      </c>
      <c r="I5197" s="545" t="s">
        <v>12652</v>
      </c>
      <c r="J5197" s="545"/>
      <c r="K5197" s="545"/>
      <c r="L5197" s="545"/>
      <c r="M5197" s="548" t="s">
        <v>13758</v>
      </c>
      <c r="N5197" s="545" t="s">
        <v>13413</v>
      </c>
      <c r="O5197" s="545"/>
      <c r="P5197" s="549">
        <v>14818</v>
      </c>
      <c r="Q5197" s="549">
        <v>1</v>
      </c>
      <c r="R5197" s="549">
        <v>134</v>
      </c>
      <c r="S5197" s="548"/>
      <c r="T5197" s="548"/>
      <c r="U5197" s="99"/>
    </row>
    <row r="5198" spans="1:21" ht="19.5" customHeight="1">
      <c r="A5198" s="545">
        <v>14819</v>
      </c>
      <c r="B5198" s="545" t="s">
        <v>22738</v>
      </c>
      <c r="C5198" s="545" t="s">
        <v>216</v>
      </c>
      <c r="D5198" s="546"/>
      <c r="E5198" s="171" t="str">
        <f t="shared" si="81"/>
        <v>1900</v>
      </c>
      <c r="F5198" s="547">
        <v>0</v>
      </c>
      <c r="G5198" s="548">
        <v>0</v>
      </c>
      <c r="H5198" s="547">
        <v>0</v>
      </c>
      <c r="I5198" s="545" t="s">
        <v>12650</v>
      </c>
      <c r="J5198" s="545"/>
      <c r="K5198" s="545"/>
      <c r="L5198" s="545"/>
      <c r="M5198" s="548" t="s">
        <v>13758</v>
      </c>
      <c r="N5198" s="545" t="s">
        <v>13413</v>
      </c>
      <c r="O5198" s="545"/>
      <c r="P5198" s="549">
        <v>14819</v>
      </c>
      <c r="Q5198" s="549">
        <v>1</v>
      </c>
      <c r="R5198" s="549">
        <v>127</v>
      </c>
      <c r="S5198" s="548"/>
      <c r="T5198" s="548"/>
      <c r="U5198" s="99"/>
    </row>
    <row r="5199" spans="1:21" ht="19.5" customHeight="1">
      <c r="A5199" s="545">
        <v>14820</v>
      </c>
      <c r="B5199" s="545" t="s">
        <v>22739</v>
      </c>
      <c r="C5199" s="545" t="s">
        <v>216</v>
      </c>
      <c r="D5199" s="546"/>
      <c r="E5199" s="171" t="str">
        <f t="shared" si="81"/>
        <v>1900</v>
      </c>
      <c r="F5199" s="547">
        <v>0</v>
      </c>
      <c r="G5199" s="548">
        <v>0</v>
      </c>
      <c r="H5199" s="547">
        <v>0</v>
      </c>
      <c r="I5199" s="545" t="s">
        <v>12650</v>
      </c>
      <c r="J5199" s="545"/>
      <c r="K5199" s="545"/>
      <c r="L5199" s="545"/>
      <c r="M5199" s="548" t="s">
        <v>13758</v>
      </c>
      <c r="N5199" s="545" t="s">
        <v>13413</v>
      </c>
      <c r="O5199" s="545"/>
      <c r="P5199" s="549">
        <v>14820</v>
      </c>
      <c r="Q5199" s="549">
        <v>1</v>
      </c>
      <c r="R5199" s="549">
        <v>127</v>
      </c>
      <c r="S5199" s="548"/>
      <c r="T5199" s="548"/>
      <c r="U5199" s="99"/>
    </row>
    <row r="5200" spans="1:21" ht="19.5" customHeight="1">
      <c r="A5200" s="545">
        <v>14821</v>
      </c>
      <c r="B5200" s="545" t="s">
        <v>22740</v>
      </c>
      <c r="C5200" s="545" t="s">
        <v>216</v>
      </c>
      <c r="D5200" s="546"/>
      <c r="E5200" s="171" t="str">
        <f t="shared" si="81"/>
        <v>1900</v>
      </c>
      <c r="F5200" s="547">
        <v>0</v>
      </c>
      <c r="G5200" s="548">
        <v>0</v>
      </c>
      <c r="H5200" s="547">
        <v>0</v>
      </c>
      <c r="I5200" s="545" t="s">
        <v>12650</v>
      </c>
      <c r="J5200" s="545"/>
      <c r="K5200" s="545"/>
      <c r="L5200" s="545"/>
      <c r="M5200" s="548" t="s">
        <v>13758</v>
      </c>
      <c r="N5200" s="545" t="s">
        <v>13413</v>
      </c>
      <c r="O5200" s="545"/>
      <c r="P5200" s="549">
        <v>14821</v>
      </c>
      <c r="Q5200" s="549">
        <v>1</v>
      </c>
      <c r="R5200" s="549">
        <v>127</v>
      </c>
      <c r="S5200" s="548"/>
      <c r="T5200" s="548"/>
      <c r="U5200" s="99"/>
    </row>
    <row r="5201" spans="1:21" ht="19.5" customHeight="1">
      <c r="A5201" s="545">
        <v>14822</v>
      </c>
      <c r="B5201" s="545" t="s">
        <v>22741</v>
      </c>
      <c r="C5201" s="545" t="s">
        <v>216</v>
      </c>
      <c r="D5201" s="546"/>
      <c r="E5201" s="171" t="str">
        <f t="shared" si="81"/>
        <v>1900</v>
      </c>
      <c r="F5201" s="547">
        <v>0</v>
      </c>
      <c r="G5201" s="548">
        <v>0</v>
      </c>
      <c r="H5201" s="547">
        <v>0</v>
      </c>
      <c r="I5201" s="545" t="s">
        <v>12650</v>
      </c>
      <c r="J5201" s="545"/>
      <c r="K5201" s="545"/>
      <c r="L5201" s="545"/>
      <c r="M5201" s="548" t="s">
        <v>13758</v>
      </c>
      <c r="N5201" s="545" t="s">
        <v>13413</v>
      </c>
      <c r="O5201" s="545"/>
      <c r="P5201" s="549">
        <v>14822</v>
      </c>
      <c r="Q5201" s="549">
        <v>1</v>
      </c>
      <c r="R5201" s="549">
        <v>127</v>
      </c>
      <c r="S5201" s="548"/>
      <c r="T5201" s="548"/>
      <c r="U5201" s="99"/>
    </row>
    <row r="5202" spans="1:21" ht="19.5" customHeight="1">
      <c r="A5202" s="545">
        <v>14823</v>
      </c>
      <c r="B5202" s="545" t="s">
        <v>22742</v>
      </c>
      <c r="C5202" s="545" t="s">
        <v>216</v>
      </c>
      <c r="D5202" s="546"/>
      <c r="E5202" s="171" t="str">
        <f t="shared" si="81"/>
        <v>1900</v>
      </c>
      <c r="F5202" s="547">
        <v>0</v>
      </c>
      <c r="G5202" s="548">
        <v>0</v>
      </c>
      <c r="H5202" s="547">
        <v>0</v>
      </c>
      <c r="I5202" s="545" t="s">
        <v>12746</v>
      </c>
      <c r="J5202" s="545"/>
      <c r="K5202" s="545"/>
      <c r="L5202" s="545"/>
      <c r="M5202" s="548" t="s">
        <v>13758</v>
      </c>
      <c r="N5202" s="545" t="s">
        <v>13413</v>
      </c>
      <c r="O5202" s="545"/>
      <c r="P5202" s="549">
        <v>14823</v>
      </c>
      <c r="Q5202" s="549">
        <v>1</v>
      </c>
      <c r="R5202" s="549">
        <v>29</v>
      </c>
      <c r="S5202" s="548"/>
      <c r="T5202" s="548"/>
      <c r="U5202" s="99"/>
    </row>
    <row r="5203" spans="1:21" ht="19.5" customHeight="1">
      <c r="A5203" s="545">
        <v>14824</v>
      </c>
      <c r="B5203" s="545" t="s">
        <v>22743</v>
      </c>
      <c r="C5203" s="545" t="s">
        <v>216</v>
      </c>
      <c r="D5203" s="546"/>
      <c r="E5203" s="171" t="str">
        <f t="shared" si="81"/>
        <v>1900</v>
      </c>
      <c r="F5203" s="547">
        <v>0</v>
      </c>
      <c r="G5203" s="548">
        <v>0</v>
      </c>
      <c r="H5203" s="547">
        <v>0</v>
      </c>
      <c r="I5203" s="545" t="s">
        <v>12650</v>
      </c>
      <c r="J5203" s="545"/>
      <c r="K5203" s="545"/>
      <c r="L5203" s="545"/>
      <c r="M5203" s="548" t="s">
        <v>13758</v>
      </c>
      <c r="N5203" s="545" t="s">
        <v>13413</v>
      </c>
      <c r="O5203" s="545"/>
      <c r="P5203" s="549">
        <v>14824</v>
      </c>
      <c r="Q5203" s="549">
        <v>1</v>
      </c>
      <c r="R5203" s="549">
        <v>127</v>
      </c>
      <c r="S5203" s="548"/>
      <c r="T5203" s="548"/>
      <c r="U5203" s="99"/>
    </row>
    <row r="5204" spans="1:21" ht="19.5" customHeight="1">
      <c r="A5204" s="545">
        <v>14825</v>
      </c>
      <c r="B5204" s="545" t="s">
        <v>22744</v>
      </c>
      <c r="C5204" s="545" t="s">
        <v>216</v>
      </c>
      <c r="D5204" s="546"/>
      <c r="E5204" s="171" t="str">
        <f t="shared" si="81"/>
        <v>1900</v>
      </c>
      <c r="F5204" s="547">
        <v>0</v>
      </c>
      <c r="G5204" s="548">
        <v>0</v>
      </c>
      <c r="H5204" s="547">
        <v>0</v>
      </c>
      <c r="I5204" s="545" t="s">
        <v>12726</v>
      </c>
      <c r="J5204" s="545"/>
      <c r="K5204" s="545"/>
      <c r="L5204" s="545"/>
      <c r="M5204" s="548" t="s">
        <v>13758</v>
      </c>
      <c r="N5204" s="545" t="s">
        <v>13413</v>
      </c>
      <c r="O5204" s="545"/>
      <c r="P5204" s="549">
        <v>14825</v>
      </c>
      <c r="Q5204" s="549">
        <v>1</v>
      </c>
      <c r="R5204" s="549">
        <v>49</v>
      </c>
      <c r="S5204" s="548"/>
      <c r="T5204" s="548"/>
      <c r="U5204" s="99"/>
    </row>
    <row r="5205" spans="1:21" ht="19.5" customHeight="1">
      <c r="A5205" s="545">
        <v>14826</v>
      </c>
      <c r="B5205" s="545" t="s">
        <v>22745</v>
      </c>
      <c r="C5205" s="545" t="s">
        <v>209</v>
      </c>
      <c r="D5205" s="546"/>
      <c r="E5205" s="171" t="str">
        <f t="shared" si="81"/>
        <v>1900</v>
      </c>
      <c r="F5205" s="547">
        <v>0</v>
      </c>
      <c r="G5205" s="548">
        <v>0</v>
      </c>
      <c r="H5205" s="547">
        <v>0</v>
      </c>
      <c r="I5205" s="545" t="s">
        <v>12706</v>
      </c>
      <c r="J5205" s="545"/>
      <c r="K5205" s="545"/>
      <c r="L5205" s="545"/>
      <c r="M5205" s="548" t="s">
        <v>13758</v>
      </c>
      <c r="N5205" s="545" t="s">
        <v>13413</v>
      </c>
      <c r="O5205" s="545"/>
      <c r="P5205" s="549">
        <v>14826</v>
      </c>
      <c r="Q5205" s="549">
        <v>1</v>
      </c>
      <c r="R5205" s="549">
        <v>128</v>
      </c>
      <c r="S5205" s="548"/>
      <c r="T5205" s="548"/>
      <c r="U5205" s="99"/>
    </row>
    <row r="5206" spans="1:21" ht="19.5" customHeight="1">
      <c r="A5206" s="545">
        <v>14827</v>
      </c>
      <c r="B5206" s="545" t="s">
        <v>22746</v>
      </c>
      <c r="C5206" s="545" t="s">
        <v>216</v>
      </c>
      <c r="D5206" s="546"/>
      <c r="E5206" s="171" t="str">
        <f t="shared" si="81"/>
        <v>1900</v>
      </c>
      <c r="F5206" s="547">
        <v>0</v>
      </c>
      <c r="G5206" s="548">
        <v>0</v>
      </c>
      <c r="H5206" s="547">
        <v>0</v>
      </c>
      <c r="I5206" s="545" t="s">
        <v>12637</v>
      </c>
      <c r="J5206" s="545"/>
      <c r="K5206" s="545"/>
      <c r="L5206" s="545"/>
      <c r="M5206" s="548" t="s">
        <v>13758</v>
      </c>
      <c r="N5206" s="545" t="s">
        <v>13413</v>
      </c>
      <c r="O5206" s="545"/>
      <c r="P5206" s="549">
        <v>14827</v>
      </c>
      <c r="Q5206" s="549">
        <v>1</v>
      </c>
      <c r="R5206" s="549">
        <v>13</v>
      </c>
      <c r="S5206" s="548"/>
      <c r="T5206" s="548"/>
      <c r="U5206" s="99"/>
    </row>
    <row r="5207" spans="1:21" ht="19.5" customHeight="1">
      <c r="A5207" s="545">
        <v>14828</v>
      </c>
      <c r="B5207" s="545" t="s">
        <v>22747</v>
      </c>
      <c r="C5207" s="545" t="s">
        <v>216</v>
      </c>
      <c r="D5207" s="546"/>
      <c r="E5207" s="171" t="str">
        <f t="shared" si="81"/>
        <v>1900</v>
      </c>
      <c r="F5207" s="547">
        <v>0</v>
      </c>
      <c r="G5207" s="548">
        <v>0</v>
      </c>
      <c r="H5207" s="547">
        <v>0</v>
      </c>
      <c r="I5207" s="545" t="s">
        <v>12637</v>
      </c>
      <c r="J5207" s="545"/>
      <c r="K5207" s="545"/>
      <c r="L5207" s="545"/>
      <c r="M5207" s="548" t="s">
        <v>13758</v>
      </c>
      <c r="N5207" s="545" t="s">
        <v>13413</v>
      </c>
      <c r="O5207" s="545"/>
      <c r="P5207" s="549">
        <v>14828</v>
      </c>
      <c r="Q5207" s="549">
        <v>1</v>
      </c>
      <c r="R5207" s="549">
        <v>13</v>
      </c>
      <c r="S5207" s="548"/>
      <c r="T5207" s="548"/>
      <c r="U5207" s="99"/>
    </row>
    <row r="5208" spans="1:21" ht="19.5" customHeight="1">
      <c r="A5208" s="545">
        <v>14829</v>
      </c>
      <c r="B5208" s="545" t="s">
        <v>22748</v>
      </c>
      <c r="C5208" s="545" t="s">
        <v>216</v>
      </c>
      <c r="D5208" s="546"/>
      <c r="E5208" s="171" t="str">
        <f t="shared" si="81"/>
        <v>1900</v>
      </c>
      <c r="F5208" s="547">
        <v>0</v>
      </c>
      <c r="G5208" s="548">
        <v>0</v>
      </c>
      <c r="H5208" s="547">
        <v>0</v>
      </c>
      <c r="I5208" s="545" t="s">
        <v>12762</v>
      </c>
      <c r="J5208" s="545"/>
      <c r="K5208" s="545"/>
      <c r="L5208" s="545"/>
      <c r="M5208" s="548" t="s">
        <v>13758</v>
      </c>
      <c r="N5208" s="545" t="s">
        <v>13413</v>
      </c>
      <c r="O5208" s="545"/>
      <c r="P5208" s="549">
        <v>14829</v>
      </c>
      <c r="Q5208" s="549">
        <v>1</v>
      </c>
      <c r="R5208" s="549">
        <v>8</v>
      </c>
      <c r="S5208" s="548"/>
      <c r="T5208" s="548"/>
      <c r="U5208" s="99"/>
    </row>
    <row r="5209" spans="1:21" ht="19.5" customHeight="1">
      <c r="A5209" s="545">
        <v>14830</v>
      </c>
      <c r="B5209" s="545" t="s">
        <v>22749</v>
      </c>
      <c r="C5209" s="545" t="s">
        <v>216</v>
      </c>
      <c r="D5209" s="546"/>
      <c r="E5209" s="171" t="str">
        <f t="shared" si="81"/>
        <v>1900</v>
      </c>
      <c r="F5209" s="547">
        <v>0</v>
      </c>
      <c r="G5209" s="548">
        <v>0</v>
      </c>
      <c r="H5209" s="547">
        <v>0</v>
      </c>
      <c r="I5209" s="545" t="s">
        <v>12637</v>
      </c>
      <c r="J5209" s="545"/>
      <c r="K5209" s="545"/>
      <c r="L5209" s="545"/>
      <c r="M5209" s="548" t="s">
        <v>13758</v>
      </c>
      <c r="N5209" s="545" t="s">
        <v>13413</v>
      </c>
      <c r="O5209" s="545"/>
      <c r="P5209" s="549">
        <v>14830</v>
      </c>
      <c r="Q5209" s="549">
        <v>1</v>
      </c>
      <c r="R5209" s="549">
        <v>13</v>
      </c>
      <c r="S5209" s="548"/>
      <c r="T5209" s="548"/>
      <c r="U5209" s="99"/>
    </row>
    <row r="5210" spans="1:21" ht="19.5" customHeight="1">
      <c r="A5210" s="545">
        <v>14831</v>
      </c>
      <c r="B5210" s="545" t="s">
        <v>22750</v>
      </c>
      <c r="C5210" s="545" t="s">
        <v>209</v>
      </c>
      <c r="D5210" s="546"/>
      <c r="E5210" s="171" t="str">
        <f t="shared" si="81"/>
        <v>1900</v>
      </c>
      <c r="F5210" s="547">
        <v>0</v>
      </c>
      <c r="G5210" s="548">
        <v>0</v>
      </c>
      <c r="H5210" s="547">
        <v>0</v>
      </c>
      <c r="I5210" s="545" t="s">
        <v>12637</v>
      </c>
      <c r="J5210" s="545"/>
      <c r="K5210" s="545"/>
      <c r="L5210" s="545"/>
      <c r="M5210" s="548" t="s">
        <v>13758</v>
      </c>
      <c r="N5210" s="545" t="s">
        <v>13413</v>
      </c>
      <c r="O5210" s="545"/>
      <c r="P5210" s="549">
        <v>14831</v>
      </c>
      <c r="Q5210" s="549">
        <v>1</v>
      </c>
      <c r="R5210" s="549">
        <v>13</v>
      </c>
      <c r="S5210" s="548"/>
      <c r="T5210" s="548"/>
      <c r="U5210" s="99"/>
    </row>
    <row r="5211" spans="1:21" ht="19.5" customHeight="1">
      <c r="A5211" s="545">
        <v>14832</v>
      </c>
      <c r="B5211" s="545" t="s">
        <v>22751</v>
      </c>
      <c r="C5211" s="545" t="s">
        <v>216</v>
      </c>
      <c r="D5211" s="546"/>
      <c r="E5211" s="171" t="str">
        <f t="shared" si="81"/>
        <v>1900</v>
      </c>
      <c r="F5211" s="547">
        <v>0</v>
      </c>
      <c r="G5211" s="548">
        <v>0</v>
      </c>
      <c r="H5211" s="547">
        <v>0</v>
      </c>
      <c r="I5211" s="545" t="s">
        <v>12637</v>
      </c>
      <c r="J5211" s="545"/>
      <c r="K5211" s="545"/>
      <c r="L5211" s="545"/>
      <c r="M5211" s="548" t="s">
        <v>13758</v>
      </c>
      <c r="N5211" s="545" t="s">
        <v>13413</v>
      </c>
      <c r="O5211" s="545"/>
      <c r="P5211" s="549">
        <v>14832</v>
      </c>
      <c r="Q5211" s="549">
        <v>1</v>
      </c>
      <c r="R5211" s="549">
        <v>13</v>
      </c>
      <c r="S5211" s="548"/>
      <c r="T5211" s="548"/>
      <c r="U5211" s="99"/>
    </row>
    <row r="5212" spans="1:21" ht="19.5" customHeight="1">
      <c r="A5212" s="545">
        <v>14833</v>
      </c>
      <c r="B5212" s="545" t="s">
        <v>22752</v>
      </c>
      <c r="C5212" s="545" t="s">
        <v>216</v>
      </c>
      <c r="D5212" s="546"/>
      <c r="E5212" s="171" t="str">
        <f t="shared" si="81"/>
        <v>1900</v>
      </c>
      <c r="F5212" s="547">
        <v>0</v>
      </c>
      <c r="G5212" s="548">
        <v>0</v>
      </c>
      <c r="H5212" s="547">
        <v>0</v>
      </c>
      <c r="I5212" s="545" t="s">
        <v>12637</v>
      </c>
      <c r="J5212" s="545"/>
      <c r="K5212" s="545"/>
      <c r="L5212" s="545"/>
      <c r="M5212" s="548" t="s">
        <v>13758</v>
      </c>
      <c r="N5212" s="545" t="s">
        <v>13413</v>
      </c>
      <c r="O5212" s="545"/>
      <c r="P5212" s="549">
        <v>14833</v>
      </c>
      <c r="Q5212" s="549">
        <v>1</v>
      </c>
      <c r="R5212" s="549">
        <v>13</v>
      </c>
      <c r="S5212" s="548"/>
      <c r="T5212" s="548"/>
      <c r="U5212" s="99"/>
    </row>
    <row r="5213" spans="1:21" ht="19.5" customHeight="1">
      <c r="A5213" s="545">
        <v>14834</v>
      </c>
      <c r="B5213" s="545" t="s">
        <v>22753</v>
      </c>
      <c r="C5213" s="545" t="s">
        <v>216</v>
      </c>
      <c r="D5213" s="546"/>
      <c r="E5213" s="171" t="str">
        <f t="shared" si="81"/>
        <v>1900</v>
      </c>
      <c r="F5213" s="547">
        <v>0</v>
      </c>
      <c r="G5213" s="548">
        <v>0</v>
      </c>
      <c r="H5213" s="547">
        <v>0</v>
      </c>
      <c r="I5213" s="545" t="s">
        <v>12637</v>
      </c>
      <c r="J5213" s="545"/>
      <c r="K5213" s="545"/>
      <c r="L5213" s="545"/>
      <c r="M5213" s="548" t="s">
        <v>13758</v>
      </c>
      <c r="N5213" s="545" t="s">
        <v>13413</v>
      </c>
      <c r="O5213" s="545"/>
      <c r="P5213" s="549">
        <v>14834</v>
      </c>
      <c r="Q5213" s="549">
        <v>1</v>
      </c>
      <c r="R5213" s="549">
        <v>13</v>
      </c>
      <c r="S5213" s="548"/>
      <c r="T5213" s="548"/>
      <c r="U5213" s="99"/>
    </row>
    <row r="5214" spans="1:21" ht="19.5" customHeight="1">
      <c r="A5214" s="545">
        <v>14835</v>
      </c>
      <c r="B5214" s="545" t="s">
        <v>22754</v>
      </c>
      <c r="C5214" s="545" t="s">
        <v>216</v>
      </c>
      <c r="D5214" s="546"/>
      <c r="E5214" s="171" t="str">
        <f t="shared" si="81"/>
        <v>1900</v>
      </c>
      <c r="F5214" s="547">
        <v>0</v>
      </c>
      <c r="G5214" s="548">
        <v>0</v>
      </c>
      <c r="H5214" s="547">
        <v>0</v>
      </c>
      <c r="I5214" s="545" t="s">
        <v>12637</v>
      </c>
      <c r="J5214" s="545"/>
      <c r="K5214" s="545"/>
      <c r="L5214" s="545"/>
      <c r="M5214" s="548" t="s">
        <v>13758</v>
      </c>
      <c r="N5214" s="545" t="s">
        <v>13413</v>
      </c>
      <c r="O5214" s="545"/>
      <c r="P5214" s="549">
        <v>14835</v>
      </c>
      <c r="Q5214" s="549">
        <v>1</v>
      </c>
      <c r="R5214" s="549">
        <v>13</v>
      </c>
      <c r="S5214" s="548"/>
      <c r="T5214" s="548"/>
      <c r="U5214" s="99"/>
    </row>
    <row r="5215" spans="1:21" ht="19.5" customHeight="1">
      <c r="A5215" s="545">
        <v>14836</v>
      </c>
      <c r="B5215" s="545" t="s">
        <v>22755</v>
      </c>
      <c r="C5215" s="545" t="s">
        <v>216</v>
      </c>
      <c r="D5215" s="546"/>
      <c r="E5215" s="171" t="str">
        <f t="shared" si="81"/>
        <v>1900</v>
      </c>
      <c r="F5215" s="547">
        <v>0</v>
      </c>
      <c r="G5215" s="548">
        <v>0</v>
      </c>
      <c r="H5215" s="547">
        <v>0</v>
      </c>
      <c r="I5215" s="545" t="s">
        <v>12637</v>
      </c>
      <c r="J5215" s="545"/>
      <c r="K5215" s="545"/>
      <c r="L5215" s="545"/>
      <c r="M5215" s="548" t="s">
        <v>13758</v>
      </c>
      <c r="N5215" s="545" t="s">
        <v>13413</v>
      </c>
      <c r="O5215" s="545"/>
      <c r="P5215" s="549">
        <v>14836</v>
      </c>
      <c r="Q5215" s="549">
        <v>1</v>
      </c>
      <c r="R5215" s="549">
        <v>13</v>
      </c>
      <c r="S5215" s="548"/>
      <c r="T5215" s="548"/>
      <c r="U5215" s="99"/>
    </row>
    <row r="5216" spans="1:21" ht="19.5" customHeight="1">
      <c r="A5216" s="545">
        <v>14837</v>
      </c>
      <c r="B5216" s="545" t="s">
        <v>22756</v>
      </c>
      <c r="C5216" s="545" t="s">
        <v>216</v>
      </c>
      <c r="D5216" s="546"/>
      <c r="E5216" s="171" t="str">
        <f t="shared" si="81"/>
        <v>1900</v>
      </c>
      <c r="F5216" s="547">
        <v>0</v>
      </c>
      <c r="G5216" s="548">
        <v>0</v>
      </c>
      <c r="H5216" s="547">
        <v>0</v>
      </c>
      <c r="I5216" s="545" t="s">
        <v>12637</v>
      </c>
      <c r="J5216" s="545"/>
      <c r="K5216" s="545"/>
      <c r="L5216" s="545"/>
      <c r="M5216" s="548" t="s">
        <v>13758</v>
      </c>
      <c r="N5216" s="545" t="s">
        <v>13413</v>
      </c>
      <c r="O5216" s="545"/>
      <c r="P5216" s="549">
        <v>14837</v>
      </c>
      <c r="Q5216" s="549">
        <v>1</v>
      </c>
      <c r="R5216" s="549">
        <v>13</v>
      </c>
      <c r="S5216" s="548"/>
      <c r="T5216" s="548"/>
      <c r="U5216" s="99"/>
    </row>
    <row r="5217" spans="1:21" ht="19.5" customHeight="1">
      <c r="A5217" s="545">
        <v>14838</v>
      </c>
      <c r="B5217" s="545" t="s">
        <v>22757</v>
      </c>
      <c r="C5217" s="545" t="s">
        <v>216</v>
      </c>
      <c r="D5217" s="546"/>
      <c r="E5217" s="171" t="str">
        <f t="shared" si="81"/>
        <v>1900</v>
      </c>
      <c r="F5217" s="547">
        <v>0</v>
      </c>
      <c r="G5217" s="548">
        <v>0</v>
      </c>
      <c r="H5217" s="547">
        <v>0</v>
      </c>
      <c r="I5217" s="545" t="s">
        <v>12637</v>
      </c>
      <c r="J5217" s="545"/>
      <c r="K5217" s="545"/>
      <c r="L5217" s="545"/>
      <c r="M5217" s="548" t="s">
        <v>13758</v>
      </c>
      <c r="N5217" s="545" t="s">
        <v>13413</v>
      </c>
      <c r="O5217" s="545"/>
      <c r="P5217" s="549">
        <v>14838</v>
      </c>
      <c r="Q5217" s="549">
        <v>1</v>
      </c>
      <c r="R5217" s="549">
        <v>13</v>
      </c>
      <c r="S5217" s="548"/>
      <c r="T5217" s="548"/>
      <c r="U5217" s="99"/>
    </row>
    <row r="5218" spans="1:21" ht="19.5" customHeight="1">
      <c r="A5218" s="545">
        <v>14839</v>
      </c>
      <c r="B5218" s="545" t="s">
        <v>22758</v>
      </c>
      <c r="C5218" s="545" t="s">
        <v>216</v>
      </c>
      <c r="D5218" s="546"/>
      <c r="E5218" s="171" t="str">
        <f t="shared" si="81"/>
        <v>1900</v>
      </c>
      <c r="F5218" s="547">
        <v>0</v>
      </c>
      <c r="G5218" s="548">
        <v>0</v>
      </c>
      <c r="H5218" s="547">
        <v>0</v>
      </c>
      <c r="I5218" s="545" t="s">
        <v>12637</v>
      </c>
      <c r="J5218" s="545"/>
      <c r="K5218" s="545"/>
      <c r="L5218" s="545"/>
      <c r="M5218" s="548" t="s">
        <v>13758</v>
      </c>
      <c r="N5218" s="545" t="s">
        <v>13413</v>
      </c>
      <c r="O5218" s="545"/>
      <c r="P5218" s="549">
        <v>14839</v>
      </c>
      <c r="Q5218" s="549">
        <v>1</v>
      </c>
      <c r="R5218" s="549">
        <v>13</v>
      </c>
      <c r="S5218" s="548"/>
      <c r="T5218" s="548"/>
      <c r="U5218" s="99"/>
    </row>
    <row r="5219" spans="1:21" ht="19.5" customHeight="1">
      <c r="A5219" s="545">
        <v>14840</v>
      </c>
      <c r="B5219" s="545" t="s">
        <v>22759</v>
      </c>
      <c r="C5219" s="545" t="s">
        <v>216</v>
      </c>
      <c r="D5219" s="546"/>
      <c r="E5219" s="171" t="str">
        <f t="shared" si="81"/>
        <v>1900</v>
      </c>
      <c r="F5219" s="547">
        <v>0</v>
      </c>
      <c r="G5219" s="548">
        <v>0</v>
      </c>
      <c r="H5219" s="547">
        <v>0</v>
      </c>
      <c r="I5219" s="545" t="s">
        <v>12637</v>
      </c>
      <c r="J5219" s="545"/>
      <c r="K5219" s="545"/>
      <c r="L5219" s="545"/>
      <c r="M5219" s="548" t="s">
        <v>13758</v>
      </c>
      <c r="N5219" s="545" t="s">
        <v>13413</v>
      </c>
      <c r="O5219" s="545"/>
      <c r="P5219" s="549">
        <v>14840</v>
      </c>
      <c r="Q5219" s="549">
        <v>1</v>
      </c>
      <c r="R5219" s="549">
        <v>13</v>
      </c>
      <c r="S5219" s="548"/>
      <c r="T5219" s="548"/>
      <c r="U5219" s="99"/>
    </row>
    <row r="5220" spans="1:21" ht="19.5" customHeight="1">
      <c r="A5220" s="545">
        <v>14841</v>
      </c>
      <c r="B5220" s="545" t="s">
        <v>22760</v>
      </c>
      <c r="C5220" s="545" t="s">
        <v>216</v>
      </c>
      <c r="D5220" s="546"/>
      <c r="E5220" s="171" t="str">
        <f t="shared" si="81"/>
        <v>1900</v>
      </c>
      <c r="F5220" s="547">
        <v>0</v>
      </c>
      <c r="G5220" s="548">
        <v>0</v>
      </c>
      <c r="H5220" s="547">
        <v>0</v>
      </c>
      <c r="I5220" s="545" t="s">
        <v>12637</v>
      </c>
      <c r="J5220" s="545"/>
      <c r="K5220" s="545"/>
      <c r="L5220" s="545"/>
      <c r="M5220" s="548" t="s">
        <v>13758</v>
      </c>
      <c r="N5220" s="545" t="s">
        <v>13413</v>
      </c>
      <c r="O5220" s="545"/>
      <c r="P5220" s="549">
        <v>14841</v>
      </c>
      <c r="Q5220" s="549">
        <v>1</v>
      </c>
      <c r="R5220" s="549">
        <v>13</v>
      </c>
      <c r="S5220" s="548"/>
      <c r="T5220" s="548"/>
      <c r="U5220" s="99"/>
    </row>
    <row r="5221" spans="1:21" ht="19.5" customHeight="1">
      <c r="A5221" s="545">
        <v>14842</v>
      </c>
      <c r="B5221" s="545" t="s">
        <v>22761</v>
      </c>
      <c r="C5221" s="545" t="s">
        <v>216</v>
      </c>
      <c r="D5221" s="546"/>
      <c r="E5221" s="171" t="str">
        <f t="shared" si="81"/>
        <v>1900</v>
      </c>
      <c r="F5221" s="547">
        <v>0</v>
      </c>
      <c r="G5221" s="548">
        <v>0</v>
      </c>
      <c r="H5221" s="547">
        <v>0</v>
      </c>
      <c r="I5221" s="545" t="s">
        <v>12637</v>
      </c>
      <c r="J5221" s="545"/>
      <c r="K5221" s="545"/>
      <c r="L5221" s="545"/>
      <c r="M5221" s="548" t="s">
        <v>13758</v>
      </c>
      <c r="N5221" s="545" t="s">
        <v>13413</v>
      </c>
      <c r="O5221" s="545"/>
      <c r="P5221" s="549">
        <v>14842</v>
      </c>
      <c r="Q5221" s="549">
        <v>1</v>
      </c>
      <c r="R5221" s="549">
        <v>13</v>
      </c>
      <c r="S5221" s="548"/>
      <c r="T5221" s="548"/>
      <c r="U5221" s="99"/>
    </row>
    <row r="5222" spans="1:21" ht="19.5" customHeight="1">
      <c r="A5222" s="545">
        <v>14843</v>
      </c>
      <c r="B5222" s="545" t="s">
        <v>22762</v>
      </c>
      <c r="C5222" s="545" t="s">
        <v>216</v>
      </c>
      <c r="D5222" s="546"/>
      <c r="E5222" s="171" t="str">
        <f t="shared" si="81"/>
        <v>1900</v>
      </c>
      <c r="F5222" s="547">
        <v>0</v>
      </c>
      <c r="G5222" s="548">
        <v>0</v>
      </c>
      <c r="H5222" s="547">
        <v>0</v>
      </c>
      <c r="I5222" s="545" t="s">
        <v>12637</v>
      </c>
      <c r="J5222" s="545"/>
      <c r="K5222" s="545"/>
      <c r="L5222" s="545"/>
      <c r="M5222" s="548" t="s">
        <v>13758</v>
      </c>
      <c r="N5222" s="545" t="s">
        <v>13413</v>
      </c>
      <c r="O5222" s="545"/>
      <c r="P5222" s="549">
        <v>14843</v>
      </c>
      <c r="Q5222" s="549">
        <v>1</v>
      </c>
      <c r="R5222" s="549">
        <v>13</v>
      </c>
      <c r="S5222" s="548"/>
      <c r="T5222" s="548"/>
      <c r="U5222" s="99"/>
    </row>
    <row r="5223" spans="1:21" ht="19.5" customHeight="1">
      <c r="A5223" s="545">
        <v>14844</v>
      </c>
      <c r="B5223" s="545" t="s">
        <v>22763</v>
      </c>
      <c r="C5223" s="545" t="s">
        <v>216</v>
      </c>
      <c r="D5223" s="546"/>
      <c r="E5223" s="171" t="str">
        <f t="shared" si="81"/>
        <v>1900</v>
      </c>
      <c r="F5223" s="547">
        <v>0</v>
      </c>
      <c r="G5223" s="548">
        <v>0</v>
      </c>
      <c r="H5223" s="547">
        <v>0</v>
      </c>
      <c r="I5223" s="545" t="s">
        <v>12637</v>
      </c>
      <c r="J5223" s="545"/>
      <c r="K5223" s="545"/>
      <c r="L5223" s="545"/>
      <c r="M5223" s="548" t="s">
        <v>13758</v>
      </c>
      <c r="N5223" s="545" t="s">
        <v>13413</v>
      </c>
      <c r="O5223" s="545"/>
      <c r="P5223" s="549">
        <v>14844</v>
      </c>
      <c r="Q5223" s="549">
        <v>1</v>
      </c>
      <c r="R5223" s="549">
        <v>13</v>
      </c>
      <c r="S5223" s="548"/>
      <c r="T5223" s="548"/>
      <c r="U5223" s="99"/>
    </row>
    <row r="5224" spans="1:21" ht="19.5" customHeight="1">
      <c r="A5224" s="545">
        <v>14845</v>
      </c>
      <c r="B5224" s="545" t="s">
        <v>21731</v>
      </c>
      <c r="C5224" s="545" t="s">
        <v>216</v>
      </c>
      <c r="D5224" s="546"/>
      <c r="E5224" s="171" t="str">
        <f t="shared" si="81"/>
        <v>1900</v>
      </c>
      <c r="F5224" s="547">
        <v>0</v>
      </c>
      <c r="G5224" s="548">
        <v>0</v>
      </c>
      <c r="H5224" s="547">
        <v>0</v>
      </c>
      <c r="I5224" s="545" t="s">
        <v>12637</v>
      </c>
      <c r="J5224" s="545"/>
      <c r="K5224" s="545"/>
      <c r="L5224" s="545"/>
      <c r="M5224" s="548" t="s">
        <v>13758</v>
      </c>
      <c r="N5224" s="545" t="s">
        <v>13413</v>
      </c>
      <c r="O5224" s="545"/>
      <c r="P5224" s="549">
        <v>14845</v>
      </c>
      <c r="Q5224" s="549">
        <v>1</v>
      </c>
      <c r="R5224" s="549">
        <v>13</v>
      </c>
      <c r="S5224" s="548"/>
      <c r="T5224" s="548"/>
      <c r="U5224" s="99"/>
    </row>
    <row r="5225" spans="1:21" ht="19.5" customHeight="1">
      <c r="A5225" s="545">
        <v>14846</v>
      </c>
      <c r="B5225" s="545" t="s">
        <v>21732</v>
      </c>
      <c r="C5225" s="545" t="s">
        <v>216</v>
      </c>
      <c r="D5225" s="546"/>
      <c r="E5225" s="171" t="str">
        <f t="shared" si="81"/>
        <v>1900</v>
      </c>
      <c r="F5225" s="547">
        <v>0</v>
      </c>
      <c r="G5225" s="548">
        <v>0</v>
      </c>
      <c r="H5225" s="547">
        <v>0</v>
      </c>
      <c r="I5225" s="545" t="s">
        <v>12637</v>
      </c>
      <c r="J5225" s="545"/>
      <c r="K5225" s="545"/>
      <c r="L5225" s="545"/>
      <c r="M5225" s="548" t="s">
        <v>13758</v>
      </c>
      <c r="N5225" s="545" t="s">
        <v>13413</v>
      </c>
      <c r="O5225" s="545"/>
      <c r="P5225" s="549">
        <v>14846</v>
      </c>
      <c r="Q5225" s="549">
        <v>1</v>
      </c>
      <c r="R5225" s="549">
        <v>13</v>
      </c>
      <c r="S5225" s="548"/>
      <c r="T5225" s="548"/>
      <c r="U5225" s="99"/>
    </row>
    <row r="5226" spans="1:21" ht="19.5" customHeight="1">
      <c r="A5226" s="545">
        <v>14847</v>
      </c>
      <c r="B5226" s="545" t="s">
        <v>21733</v>
      </c>
      <c r="C5226" s="545" t="s">
        <v>216</v>
      </c>
      <c r="D5226" s="546"/>
      <c r="E5226" s="171" t="str">
        <f t="shared" si="81"/>
        <v>1900</v>
      </c>
      <c r="F5226" s="547">
        <v>0</v>
      </c>
      <c r="G5226" s="548">
        <v>0</v>
      </c>
      <c r="H5226" s="547">
        <v>0</v>
      </c>
      <c r="I5226" s="545" t="s">
        <v>12637</v>
      </c>
      <c r="J5226" s="545"/>
      <c r="K5226" s="545"/>
      <c r="L5226" s="545"/>
      <c r="M5226" s="548" t="s">
        <v>13758</v>
      </c>
      <c r="N5226" s="545" t="s">
        <v>13413</v>
      </c>
      <c r="O5226" s="545"/>
      <c r="P5226" s="549">
        <v>14847</v>
      </c>
      <c r="Q5226" s="549">
        <v>1</v>
      </c>
      <c r="R5226" s="549">
        <v>13</v>
      </c>
      <c r="S5226" s="548"/>
      <c r="T5226" s="548"/>
      <c r="U5226" s="99"/>
    </row>
    <row r="5227" spans="1:21" ht="19.5" customHeight="1">
      <c r="A5227" s="545">
        <v>14848</v>
      </c>
      <c r="B5227" s="545" t="s">
        <v>21734</v>
      </c>
      <c r="C5227" s="545" t="s">
        <v>216</v>
      </c>
      <c r="D5227" s="546"/>
      <c r="E5227" s="171" t="str">
        <f t="shared" si="81"/>
        <v>1900</v>
      </c>
      <c r="F5227" s="547">
        <v>0</v>
      </c>
      <c r="G5227" s="548">
        <v>0</v>
      </c>
      <c r="H5227" s="547">
        <v>0</v>
      </c>
      <c r="I5227" s="545" t="s">
        <v>12637</v>
      </c>
      <c r="J5227" s="545"/>
      <c r="K5227" s="545"/>
      <c r="L5227" s="545"/>
      <c r="M5227" s="548" t="s">
        <v>13758</v>
      </c>
      <c r="N5227" s="545" t="s">
        <v>13413</v>
      </c>
      <c r="O5227" s="545"/>
      <c r="P5227" s="549">
        <v>14848</v>
      </c>
      <c r="Q5227" s="549">
        <v>1</v>
      </c>
      <c r="R5227" s="549">
        <v>13</v>
      </c>
      <c r="S5227" s="548"/>
      <c r="T5227" s="548"/>
      <c r="U5227" s="99"/>
    </row>
    <row r="5228" spans="1:21" ht="19.5" customHeight="1">
      <c r="A5228" s="545">
        <v>14849</v>
      </c>
      <c r="B5228" s="545" t="s">
        <v>21735</v>
      </c>
      <c r="C5228" s="545" t="s">
        <v>216</v>
      </c>
      <c r="D5228" s="546"/>
      <c r="E5228" s="171" t="str">
        <f t="shared" si="81"/>
        <v>1900</v>
      </c>
      <c r="F5228" s="547">
        <v>0</v>
      </c>
      <c r="G5228" s="548">
        <v>0</v>
      </c>
      <c r="H5228" s="547">
        <v>0</v>
      </c>
      <c r="I5228" s="545" t="s">
        <v>12637</v>
      </c>
      <c r="J5228" s="545"/>
      <c r="K5228" s="545"/>
      <c r="L5228" s="545"/>
      <c r="M5228" s="548" t="s">
        <v>13758</v>
      </c>
      <c r="N5228" s="545" t="s">
        <v>13413</v>
      </c>
      <c r="O5228" s="545"/>
      <c r="P5228" s="549">
        <v>14849</v>
      </c>
      <c r="Q5228" s="549">
        <v>1</v>
      </c>
      <c r="R5228" s="549">
        <v>13</v>
      </c>
      <c r="S5228" s="548"/>
      <c r="T5228" s="548"/>
      <c r="U5228" s="99"/>
    </row>
    <row r="5229" spans="1:21" ht="19.5" customHeight="1">
      <c r="A5229" s="545">
        <v>14850</v>
      </c>
      <c r="B5229" s="545" t="s">
        <v>21736</v>
      </c>
      <c r="C5229" s="545" t="s">
        <v>216</v>
      </c>
      <c r="D5229" s="546"/>
      <c r="E5229" s="171" t="str">
        <f t="shared" si="81"/>
        <v>1900</v>
      </c>
      <c r="F5229" s="547">
        <v>0</v>
      </c>
      <c r="G5229" s="548">
        <v>0</v>
      </c>
      <c r="H5229" s="547">
        <v>0</v>
      </c>
      <c r="I5229" s="545" t="s">
        <v>12637</v>
      </c>
      <c r="J5229" s="545"/>
      <c r="K5229" s="545"/>
      <c r="L5229" s="545"/>
      <c r="M5229" s="548" t="s">
        <v>13758</v>
      </c>
      <c r="N5229" s="545" t="s">
        <v>13413</v>
      </c>
      <c r="O5229" s="545"/>
      <c r="P5229" s="549">
        <v>14850</v>
      </c>
      <c r="Q5229" s="549">
        <v>1</v>
      </c>
      <c r="R5229" s="549">
        <v>13</v>
      </c>
      <c r="S5229" s="548"/>
      <c r="T5229" s="548"/>
      <c r="U5229" s="99"/>
    </row>
    <row r="5230" spans="1:21" ht="19.5" customHeight="1">
      <c r="A5230" s="545">
        <v>14851</v>
      </c>
      <c r="B5230" s="545" t="s">
        <v>21737</v>
      </c>
      <c r="C5230" s="545" t="s">
        <v>216</v>
      </c>
      <c r="D5230" s="546"/>
      <c r="E5230" s="171" t="str">
        <f t="shared" si="81"/>
        <v>1900</v>
      </c>
      <c r="F5230" s="547">
        <v>0</v>
      </c>
      <c r="G5230" s="548">
        <v>0</v>
      </c>
      <c r="H5230" s="547">
        <v>0</v>
      </c>
      <c r="I5230" s="545" t="s">
        <v>12637</v>
      </c>
      <c r="J5230" s="545"/>
      <c r="K5230" s="545"/>
      <c r="L5230" s="545"/>
      <c r="M5230" s="548" t="s">
        <v>13758</v>
      </c>
      <c r="N5230" s="545" t="s">
        <v>13413</v>
      </c>
      <c r="O5230" s="545"/>
      <c r="P5230" s="549">
        <v>14851</v>
      </c>
      <c r="Q5230" s="549">
        <v>1</v>
      </c>
      <c r="R5230" s="549">
        <v>13</v>
      </c>
      <c r="S5230" s="548"/>
      <c r="T5230" s="548"/>
      <c r="U5230" s="99"/>
    </row>
    <row r="5231" spans="1:21" ht="19.5" customHeight="1">
      <c r="A5231" s="545">
        <v>14852</v>
      </c>
      <c r="B5231" s="545" t="s">
        <v>21738</v>
      </c>
      <c r="C5231" s="545" t="s">
        <v>216</v>
      </c>
      <c r="D5231" s="546"/>
      <c r="E5231" s="171" t="str">
        <f t="shared" si="81"/>
        <v>1900</v>
      </c>
      <c r="F5231" s="547">
        <v>0</v>
      </c>
      <c r="G5231" s="548">
        <v>0</v>
      </c>
      <c r="H5231" s="547">
        <v>0</v>
      </c>
      <c r="I5231" s="545" t="s">
        <v>12637</v>
      </c>
      <c r="J5231" s="545"/>
      <c r="K5231" s="545"/>
      <c r="L5231" s="545"/>
      <c r="M5231" s="548" t="s">
        <v>13758</v>
      </c>
      <c r="N5231" s="545" t="s">
        <v>13413</v>
      </c>
      <c r="O5231" s="545"/>
      <c r="P5231" s="549">
        <v>14852</v>
      </c>
      <c r="Q5231" s="549">
        <v>1</v>
      </c>
      <c r="R5231" s="549">
        <v>13</v>
      </c>
      <c r="S5231" s="548"/>
      <c r="T5231" s="548"/>
      <c r="U5231" s="99"/>
    </row>
    <row r="5232" spans="1:21" ht="19.5" customHeight="1">
      <c r="A5232" s="545">
        <v>14853</v>
      </c>
      <c r="B5232" s="545" t="s">
        <v>21739</v>
      </c>
      <c r="C5232" s="545" t="s">
        <v>216</v>
      </c>
      <c r="D5232" s="546"/>
      <c r="E5232" s="171" t="str">
        <f t="shared" si="81"/>
        <v>1900</v>
      </c>
      <c r="F5232" s="547">
        <v>0</v>
      </c>
      <c r="G5232" s="548">
        <v>0</v>
      </c>
      <c r="H5232" s="547">
        <v>0</v>
      </c>
      <c r="I5232" s="545" t="s">
        <v>12637</v>
      </c>
      <c r="J5232" s="545"/>
      <c r="K5232" s="545"/>
      <c r="L5232" s="545"/>
      <c r="M5232" s="548" t="s">
        <v>13758</v>
      </c>
      <c r="N5232" s="545" t="s">
        <v>13413</v>
      </c>
      <c r="O5232" s="545"/>
      <c r="P5232" s="549">
        <v>14853</v>
      </c>
      <c r="Q5232" s="549">
        <v>1</v>
      </c>
      <c r="R5232" s="549">
        <v>13</v>
      </c>
      <c r="S5232" s="548"/>
      <c r="T5232" s="548"/>
      <c r="U5232" s="99"/>
    </row>
    <row r="5233" spans="1:21" ht="19.5" customHeight="1">
      <c r="A5233" s="545">
        <v>14854</v>
      </c>
      <c r="B5233" s="545" t="s">
        <v>21740</v>
      </c>
      <c r="C5233" s="545" t="s">
        <v>216</v>
      </c>
      <c r="D5233" s="546"/>
      <c r="E5233" s="171" t="str">
        <f t="shared" si="81"/>
        <v>1900</v>
      </c>
      <c r="F5233" s="547">
        <v>0</v>
      </c>
      <c r="G5233" s="548">
        <v>0</v>
      </c>
      <c r="H5233" s="547">
        <v>0</v>
      </c>
      <c r="I5233" s="545" t="s">
        <v>12637</v>
      </c>
      <c r="J5233" s="545"/>
      <c r="K5233" s="545"/>
      <c r="L5233" s="545"/>
      <c r="M5233" s="548" t="s">
        <v>13758</v>
      </c>
      <c r="N5233" s="545" t="s">
        <v>13413</v>
      </c>
      <c r="O5233" s="545"/>
      <c r="P5233" s="549">
        <v>14854</v>
      </c>
      <c r="Q5233" s="549">
        <v>1</v>
      </c>
      <c r="R5233" s="549">
        <v>13</v>
      </c>
      <c r="S5233" s="548"/>
      <c r="T5233" s="548"/>
      <c r="U5233" s="99"/>
    </row>
    <row r="5234" spans="1:21" ht="19.5" customHeight="1">
      <c r="A5234" s="545">
        <v>14855</v>
      </c>
      <c r="B5234" s="545" t="s">
        <v>21741</v>
      </c>
      <c r="C5234" s="545" t="s">
        <v>216</v>
      </c>
      <c r="D5234" s="546"/>
      <c r="E5234" s="171" t="str">
        <f t="shared" si="81"/>
        <v>1900</v>
      </c>
      <c r="F5234" s="547">
        <v>0</v>
      </c>
      <c r="G5234" s="548">
        <v>0</v>
      </c>
      <c r="H5234" s="547">
        <v>0</v>
      </c>
      <c r="I5234" s="545" t="s">
        <v>12637</v>
      </c>
      <c r="J5234" s="545"/>
      <c r="K5234" s="545"/>
      <c r="L5234" s="545"/>
      <c r="M5234" s="548" t="s">
        <v>13758</v>
      </c>
      <c r="N5234" s="545" t="s">
        <v>13413</v>
      </c>
      <c r="O5234" s="545"/>
      <c r="P5234" s="549">
        <v>14855</v>
      </c>
      <c r="Q5234" s="549">
        <v>1</v>
      </c>
      <c r="R5234" s="549">
        <v>13</v>
      </c>
      <c r="S5234" s="548"/>
      <c r="T5234" s="548"/>
      <c r="U5234" s="99"/>
    </row>
    <row r="5235" spans="1:21" ht="19.5" customHeight="1">
      <c r="A5235" s="545">
        <v>14856</v>
      </c>
      <c r="B5235" s="545" t="s">
        <v>21742</v>
      </c>
      <c r="C5235" s="545" t="s">
        <v>216</v>
      </c>
      <c r="D5235" s="546"/>
      <c r="E5235" s="171" t="str">
        <f t="shared" si="81"/>
        <v>1900</v>
      </c>
      <c r="F5235" s="547">
        <v>0</v>
      </c>
      <c r="G5235" s="548">
        <v>0</v>
      </c>
      <c r="H5235" s="547">
        <v>0</v>
      </c>
      <c r="I5235" s="545" t="s">
        <v>12637</v>
      </c>
      <c r="J5235" s="545"/>
      <c r="K5235" s="545"/>
      <c r="L5235" s="545"/>
      <c r="M5235" s="548" t="s">
        <v>13758</v>
      </c>
      <c r="N5235" s="545" t="s">
        <v>13413</v>
      </c>
      <c r="O5235" s="545"/>
      <c r="P5235" s="549">
        <v>14856</v>
      </c>
      <c r="Q5235" s="549">
        <v>1</v>
      </c>
      <c r="R5235" s="549">
        <v>13</v>
      </c>
      <c r="S5235" s="548"/>
      <c r="T5235" s="548"/>
      <c r="U5235" s="99"/>
    </row>
    <row r="5236" spans="1:21" ht="19.5" customHeight="1">
      <c r="A5236" s="545">
        <v>14857</v>
      </c>
      <c r="B5236" s="545" t="s">
        <v>21743</v>
      </c>
      <c r="C5236" s="545" t="s">
        <v>216</v>
      </c>
      <c r="D5236" s="546"/>
      <c r="E5236" s="171" t="str">
        <f t="shared" si="81"/>
        <v>1900</v>
      </c>
      <c r="F5236" s="547">
        <v>0</v>
      </c>
      <c r="G5236" s="548">
        <v>0</v>
      </c>
      <c r="H5236" s="547">
        <v>0</v>
      </c>
      <c r="I5236" s="545" t="s">
        <v>12637</v>
      </c>
      <c r="J5236" s="545"/>
      <c r="K5236" s="545"/>
      <c r="L5236" s="545"/>
      <c r="M5236" s="548" t="s">
        <v>13758</v>
      </c>
      <c r="N5236" s="545" t="s">
        <v>13413</v>
      </c>
      <c r="O5236" s="545"/>
      <c r="P5236" s="549">
        <v>14857</v>
      </c>
      <c r="Q5236" s="549">
        <v>1</v>
      </c>
      <c r="R5236" s="549">
        <v>13</v>
      </c>
      <c r="S5236" s="548"/>
      <c r="T5236" s="548"/>
      <c r="U5236" s="99"/>
    </row>
    <row r="5237" spans="1:21" ht="19.5" customHeight="1">
      <c r="A5237" s="545">
        <v>14858</v>
      </c>
      <c r="B5237" s="545" t="s">
        <v>21744</v>
      </c>
      <c r="C5237" s="545" t="s">
        <v>216</v>
      </c>
      <c r="D5237" s="546"/>
      <c r="E5237" s="171" t="str">
        <f t="shared" si="81"/>
        <v>1900</v>
      </c>
      <c r="F5237" s="547">
        <v>0</v>
      </c>
      <c r="G5237" s="548">
        <v>0</v>
      </c>
      <c r="H5237" s="547">
        <v>0</v>
      </c>
      <c r="I5237" s="545" t="s">
        <v>12637</v>
      </c>
      <c r="J5237" s="545"/>
      <c r="K5237" s="545"/>
      <c r="L5237" s="545"/>
      <c r="M5237" s="548" t="s">
        <v>13758</v>
      </c>
      <c r="N5237" s="545" t="s">
        <v>13413</v>
      </c>
      <c r="O5237" s="545"/>
      <c r="P5237" s="549">
        <v>14858</v>
      </c>
      <c r="Q5237" s="549">
        <v>1</v>
      </c>
      <c r="R5237" s="549">
        <v>13</v>
      </c>
      <c r="S5237" s="548"/>
      <c r="T5237" s="548"/>
      <c r="U5237" s="99"/>
    </row>
    <row r="5238" spans="1:21" ht="19.5" customHeight="1">
      <c r="A5238" s="545">
        <v>14859</v>
      </c>
      <c r="B5238" s="545" t="s">
        <v>21745</v>
      </c>
      <c r="C5238" s="545" t="s">
        <v>216</v>
      </c>
      <c r="D5238" s="546"/>
      <c r="E5238" s="171" t="str">
        <f t="shared" si="81"/>
        <v>1900</v>
      </c>
      <c r="F5238" s="547">
        <v>0</v>
      </c>
      <c r="G5238" s="548">
        <v>0</v>
      </c>
      <c r="H5238" s="547">
        <v>0</v>
      </c>
      <c r="I5238" s="545" t="s">
        <v>12637</v>
      </c>
      <c r="J5238" s="545"/>
      <c r="K5238" s="545"/>
      <c r="L5238" s="545"/>
      <c r="M5238" s="548" t="s">
        <v>13758</v>
      </c>
      <c r="N5238" s="545" t="s">
        <v>13413</v>
      </c>
      <c r="O5238" s="545"/>
      <c r="P5238" s="549">
        <v>14859</v>
      </c>
      <c r="Q5238" s="549">
        <v>1</v>
      </c>
      <c r="R5238" s="549">
        <v>13</v>
      </c>
      <c r="S5238" s="548"/>
      <c r="T5238" s="548"/>
      <c r="U5238" s="99"/>
    </row>
    <row r="5239" spans="1:21" ht="19.5" customHeight="1">
      <c r="A5239" s="545">
        <v>14860</v>
      </c>
      <c r="B5239" s="545" t="s">
        <v>21746</v>
      </c>
      <c r="C5239" s="545" t="s">
        <v>216</v>
      </c>
      <c r="D5239" s="546"/>
      <c r="E5239" s="171" t="str">
        <f t="shared" si="81"/>
        <v>1900</v>
      </c>
      <c r="F5239" s="547">
        <v>0</v>
      </c>
      <c r="G5239" s="548">
        <v>0</v>
      </c>
      <c r="H5239" s="547">
        <v>0</v>
      </c>
      <c r="I5239" s="545" t="s">
        <v>12637</v>
      </c>
      <c r="J5239" s="545"/>
      <c r="K5239" s="545"/>
      <c r="L5239" s="545"/>
      <c r="M5239" s="548" t="s">
        <v>13758</v>
      </c>
      <c r="N5239" s="545" t="s">
        <v>13413</v>
      </c>
      <c r="O5239" s="545"/>
      <c r="P5239" s="549">
        <v>14860</v>
      </c>
      <c r="Q5239" s="549">
        <v>1</v>
      </c>
      <c r="R5239" s="549">
        <v>13</v>
      </c>
      <c r="S5239" s="548"/>
      <c r="T5239" s="548"/>
      <c r="U5239" s="99"/>
    </row>
    <row r="5240" spans="1:21" ht="19.5" customHeight="1">
      <c r="A5240" s="545">
        <v>14862</v>
      </c>
      <c r="B5240" s="545" t="s">
        <v>22764</v>
      </c>
      <c r="C5240" s="545" t="s">
        <v>216</v>
      </c>
      <c r="D5240" s="546">
        <v>46035</v>
      </c>
      <c r="E5240" s="171" t="str">
        <f t="shared" si="81"/>
        <v>2026</v>
      </c>
      <c r="F5240" s="547">
        <v>1000</v>
      </c>
      <c r="G5240" s="548">
        <v>0.19</v>
      </c>
      <c r="H5240" s="547">
        <v>840.34</v>
      </c>
      <c r="I5240" s="545" t="s">
        <v>12676</v>
      </c>
      <c r="J5240" s="545" t="s">
        <v>13296</v>
      </c>
      <c r="K5240" s="545"/>
      <c r="L5240" s="545"/>
      <c r="M5240" s="548" t="s">
        <v>13758</v>
      </c>
      <c r="N5240" s="545" t="s">
        <v>13413</v>
      </c>
      <c r="O5240" s="545"/>
      <c r="P5240" s="549">
        <v>14862</v>
      </c>
      <c r="Q5240" s="549">
        <v>1</v>
      </c>
      <c r="R5240" s="549">
        <v>14</v>
      </c>
      <c r="S5240" s="548">
        <v>2218</v>
      </c>
      <c r="T5240" s="548"/>
      <c r="U5240" s="99"/>
    </row>
    <row r="5241" spans="1:21" ht="19.5" customHeight="1">
      <c r="A5241" s="545">
        <v>14863</v>
      </c>
      <c r="B5241" s="545" t="s">
        <v>22765</v>
      </c>
      <c r="C5241" s="545" t="s">
        <v>216</v>
      </c>
      <c r="D5241" s="546">
        <v>46035</v>
      </c>
      <c r="E5241" s="171" t="str">
        <f t="shared" si="81"/>
        <v>2026</v>
      </c>
      <c r="F5241" s="547">
        <v>986578</v>
      </c>
      <c r="G5241" s="548">
        <v>0.19</v>
      </c>
      <c r="H5241" s="547">
        <v>829057.14</v>
      </c>
      <c r="I5241" s="545" t="s">
        <v>12676</v>
      </c>
      <c r="J5241" s="545" t="s">
        <v>13298</v>
      </c>
      <c r="K5241" s="545"/>
      <c r="L5241" s="545"/>
      <c r="M5241" s="548" t="s">
        <v>13758</v>
      </c>
      <c r="N5241" s="545" t="s">
        <v>13413</v>
      </c>
      <c r="O5241" s="545"/>
      <c r="P5241" s="549">
        <v>14863</v>
      </c>
      <c r="Q5241" s="549">
        <v>1</v>
      </c>
      <c r="R5241" s="549">
        <v>14</v>
      </c>
      <c r="S5241" s="548">
        <v>1012</v>
      </c>
      <c r="T5241" s="548"/>
      <c r="U5241" s="99"/>
    </row>
    <row r="5242" spans="1:21" ht="19.5" customHeight="1">
      <c r="A5242" s="545">
        <v>14864</v>
      </c>
      <c r="B5242" s="545" t="s">
        <v>22766</v>
      </c>
      <c r="C5242" s="545" t="s">
        <v>216</v>
      </c>
      <c r="D5242" s="546">
        <v>46037</v>
      </c>
      <c r="E5242" s="171" t="str">
        <f t="shared" si="81"/>
        <v>2026</v>
      </c>
      <c r="F5242" s="547">
        <v>19500.009999999998</v>
      </c>
      <c r="G5242" s="548">
        <v>0.19</v>
      </c>
      <c r="H5242" s="547">
        <v>16386.560000000001</v>
      </c>
      <c r="I5242" s="545" t="s">
        <v>12676</v>
      </c>
      <c r="J5242" s="545" t="s">
        <v>13296</v>
      </c>
      <c r="K5242" s="545"/>
      <c r="L5242" s="545"/>
      <c r="M5242" s="548" t="s">
        <v>13758</v>
      </c>
      <c r="N5242" s="545" t="s">
        <v>13413</v>
      </c>
      <c r="O5242" s="545"/>
      <c r="P5242" s="549">
        <v>14864</v>
      </c>
      <c r="Q5242" s="549">
        <v>1</v>
      </c>
      <c r="R5242" s="549">
        <v>14</v>
      </c>
      <c r="S5242" s="548">
        <v>2218</v>
      </c>
      <c r="T5242" s="548"/>
      <c r="U5242" s="99"/>
    </row>
    <row r="5243" spans="1:21" ht="19.5" customHeight="1">
      <c r="A5243" s="545">
        <v>14865</v>
      </c>
      <c r="B5243" s="545" t="s">
        <v>22767</v>
      </c>
      <c r="C5243" s="545" t="s">
        <v>216</v>
      </c>
      <c r="D5243" s="546">
        <v>46035</v>
      </c>
      <c r="E5243" s="171" t="str">
        <f t="shared" si="81"/>
        <v>2026</v>
      </c>
      <c r="F5243" s="547">
        <v>2500</v>
      </c>
      <c r="G5243" s="548">
        <v>0.19</v>
      </c>
      <c r="H5243" s="547">
        <v>2100.84</v>
      </c>
      <c r="I5243" s="545" t="s">
        <v>12676</v>
      </c>
      <c r="J5243" s="545" t="s">
        <v>13296</v>
      </c>
      <c r="K5243" s="545"/>
      <c r="L5243" s="545"/>
      <c r="M5243" s="548" t="s">
        <v>13758</v>
      </c>
      <c r="N5243" s="545" t="s">
        <v>13413</v>
      </c>
      <c r="O5243" s="545"/>
      <c r="P5243" s="549">
        <v>14865</v>
      </c>
      <c r="Q5243" s="549">
        <v>1</v>
      </c>
      <c r="R5243" s="549">
        <v>14</v>
      </c>
      <c r="S5243" s="548">
        <v>2218</v>
      </c>
      <c r="T5243" s="548"/>
      <c r="U5243" s="99"/>
    </row>
    <row r="5244" spans="1:21" ht="19.5" customHeight="1">
      <c r="A5244" s="545">
        <v>14866</v>
      </c>
      <c r="B5244" s="545" t="s">
        <v>22768</v>
      </c>
      <c r="C5244" s="545" t="s">
        <v>209</v>
      </c>
      <c r="D5244" s="546">
        <v>46035</v>
      </c>
      <c r="E5244" s="171" t="str">
        <f t="shared" si="81"/>
        <v>2026</v>
      </c>
      <c r="F5244" s="547">
        <v>179751</v>
      </c>
      <c r="G5244" s="548">
        <v>0.19</v>
      </c>
      <c r="H5244" s="547">
        <v>151051.26</v>
      </c>
      <c r="I5244" s="545" t="s">
        <v>12676</v>
      </c>
      <c r="J5244" s="545" t="s">
        <v>13298</v>
      </c>
      <c r="K5244" s="545"/>
      <c r="L5244" s="545"/>
      <c r="M5244" s="548" t="s">
        <v>13758</v>
      </c>
      <c r="N5244" s="545" t="s">
        <v>13413</v>
      </c>
      <c r="O5244" s="545"/>
      <c r="P5244" s="549">
        <v>14866</v>
      </c>
      <c r="Q5244" s="549">
        <v>1</v>
      </c>
      <c r="R5244" s="549">
        <v>14</v>
      </c>
      <c r="S5244" s="548">
        <v>1012</v>
      </c>
      <c r="T5244" s="548"/>
      <c r="U5244" s="99"/>
    </row>
    <row r="5245" spans="1:21" ht="19.5" customHeight="1">
      <c r="A5245" s="545">
        <v>14867</v>
      </c>
      <c r="B5245" s="545" t="s">
        <v>22769</v>
      </c>
      <c r="C5245" s="545" t="s">
        <v>216</v>
      </c>
      <c r="D5245" s="546">
        <v>46035</v>
      </c>
      <c r="E5245" s="171" t="str">
        <f t="shared" si="81"/>
        <v>2026</v>
      </c>
      <c r="F5245" s="547">
        <v>4403</v>
      </c>
      <c r="G5245" s="548">
        <v>0.19</v>
      </c>
      <c r="H5245" s="547">
        <v>3700</v>
      </c>
      <c r="I5245" s="545" t="s">
        <v>12676</v>
      </c>
      <c r="J5245" s="545" t="s">
        <v>13296</v>
      </c>
      <c r="K5245" s="545"/>
      <c r="L5245" s="545"/>
      <c r="M5245" s="548" t="s">
        <v>13758</v>
      </c>
      <c r="N5245" s="545" t="s">
        <v>13413</v>
      </c>
      <c r="O5245" s="545"/>
      <c r="P5245" s="549">
        <v>14867</v>
      </c>
      <c r="Q5245" s="549">
        <v>1</v>
      </c>
      <c r="R5245" s="549">
        <v>14</v>
      </c>
      <c r="S5245" s="548">
        <v>2218</v>
      </c>
      <c r="T5245" s="548"/>
      <c r="U5245" s="99"/>
    </row>
    <row r="5246" spans="1:21" ht="19.5" customHeight="1">
      <c r="A5246" s="545">
        <v>14868</v>
      </c>
      <c r="B5246" s="545" t="s">
        <v>22770</v>
      </c>
      <c r="C5246" s="545" t="s">
        <v>216</v>
      </c>
      <c r="D5246" s="546"/>
      <c r="E5246" s="171" t="str">
        <f t="shared" si="81"/>
        <v>1900</v>
      </c>
      <c r="F5246" s="547">
        <v>0</v>
      </c>
      <c r="G5246" s="548">
        <v>0</v>
      </c>
      <c r="H5246" s="547">
        <v>0</v>
      </c>
      <c r="I5246" s="545" t="s">
        <v>12676</v>
      </c>
      <c r="J5246" s="545"/>
      <c r="K5246" s="545"/>
      <c r="L5246" s="545"/>
      <c r="M5246" s="548" t="s">
        <v>13758</v>
      </c>
      <c r="N5246" s="545" t="s">
        <v>13413</v>
      </c>
      <c r="O5246" s="545"/>
      <c r="P5246" s="549">
        <v>14868</v>
      </c>
      <c r="Q5246" s="549">
        <v>1</v>
      </c>
      <c r="R5246" s="549">
        <v>14</v>
      </c>
      <c r="S5246" s="548"/>
      <c r="T5246" s="548"/>
      <c r="U5246" s="99"/>
    </row>
    <row r="5247" spans="1:21" ht="19.5" customHeight="1">
      <c r="A5247" s="545">
        <v>14869</v>
      </c>
      <c r="B5247" s="545" t="s">
        <v>22771</v>
      </c>
      <c r="C5247" s="545" t="s">
        <v>216</v>
      </c>
      <c r="D5247" s="546"/>
      <c r="E5247" s="171" t="str">
        <f t="shared" si="81"/>
        <v>1900</v>
      </c>
      <c r="F5247" s="547">
        <v>0</v>
      </c>
      <c r="G5247" s="548">
        <v>0</v>
      </c>
      <c r="H5247" s="547">
        <v>0</v>
      </c>
      <c r="I5247" s="545" t="s">
        <v>12676</v>
      </c>
      <c r="J5247" s="545"/>
      <c r="K5247" s="545"/>
      <c r="L5247" s="545"/>
      <c r="M5247" s="548" t="s">
        <v>13758</v>
      </c>
      <c r="N5247" s="545" t="s">
        <v>13413</v>
      </c>
      <c r="O5247" s="545"/>
      <c r="P5247" s="549">
        <v>14869</v>
      </c>
      <c r="Q5247" s="549">
        <v>1</v>
      </c>
      <c r="R5247" s="549">
        <v>14</v>
      </c>
      <c r="S5247" s="548"/>
      <c r="T5247" s="548"/>
      <c r="U5247" s="99"/>
    </row>
    <row r="5248" spans="1:21" ht="19.5" customHeight="1">
      <c r="A5248" s="545">
        <v>14870</v>
      </c>
      <c r="B5248" s="545" t="s">
        <v>22772</v>
      </c>
      <c r="C5248" s="545" t="s">
        <v>221</v>
      </c>
      <c r="D5248" s="546"/>
      <c r="E5248" s="171" t="str">
        <f t="shared" si="81"/>
        <v>1900</v>
      </c>
      <c r="F5248" s="547">
        <v>0</v>
      </c>
      <c r="G5248" s="548">
        <v>0</v>
      </c>
      <c r="H5248" s="547">
        <v>0</v>
      </c>
      <c r="I5248" s="545" t="s">
        <v>12677</v>
      </c>
      <c r="J5248" s="545"/>
      <c r="K5248" s="545"/>
      <c r="L5248" s="545"/>
      <c r="M5248" s="548" t="s">
        <v>13758</v>
      </c>
      <c r="N5248" s="545" t="s">
        <v>13413</v>
      </c>
      <c r="O5248" s="545"/>
      <c r="P5248" s="549">
        <v>14870</v>
      </c>
      <c r="Q5248" s="549">
        <v>1</v>
      </c>
      <c r="R5248" s="549">
        <v>143</v>
      </c>
      <c r="S5248" s="548"/>
      <c r="T5248" s="548"/>
      <c r="U5248" s="99"/>
    </row>
    <row r="5249" spans="1:21" ht="19.5" customHeight="1">
      <c r="A5249" s="545">
        <v>14871</v>
      </c>
      <c r="B5249" s="545" t="s">
        <v>22773</v>
      </c>
      <c r="C5249" s="545" t="s">
        <v>209</v>
      </c>
      <c r="D5249" s="546"/>
      <c r="E5249" s="171" t="str">
        <f t="shared" si="81"/>
        <v>1900</v>
      </c>
      <c r="F5249" s="547">
        <v>0</v>
      </c>
      <c r="G5249" s="548">
        <v>0</v>
      </c>
      <c r="H5249" s="547">
        <v>0</v>
      </c>
      <c r="I5249" s="545" t="s">
        <v>12677</v>
      </c>
      <c r="J5249" s="545"/>
      <c r="K5249" s="545"/>
      <c r="L5249" s="545"/>
      <c r="M5249" s="548" t="s">
        <v>13758</v>
      </c>
      <c r="N5249" s="545" t="s">
        <v>13413</v>
      </c>
      <c r="O5249" s="545"/>
      <c r="P5249" s="549">
        <v>14871</v>
      </c>
      <c r="Q5249" s="549">
        <v>1</v>
      </c>
      <c r="R5249" s="549">
        <v>143</v>
      </c>
      <c r="S5249" s="548"/>
      <c r="T5249" s="548"/>
      <c r="U5249" s="99"/>
    </row>
    <row r="5250" spans="1:21" ht="19.5" customHeight="1">
      <c r="A5250" s="545">
        <v>14872</v>
      </c>
      <c r="B5250" s="545" t="s">
        <v>22774</v>
      </c>
      <c r="C5250" s="545" t="s">
        <v>216</v>
      </c>
      <c r="D5250" s="546"/>
      <c r="E5250" s="171" t="str">
        <f t="shared" si="81"/>
        <v>1900</v>
      </c>
      <c r="F5250" s="547">
        <v>0</v>
      </c>
      <c r="G5250" s="548">
        <v>0</v>
      </c>
      <c r="H5250" s="547">
        <v>0</v>
      </c>
      <c r="I5250" s="545" t="s">
        <v>12738</v>
      </c>
      <c r="J5250" s="545"/>
      <c r="K5250" s="545"/>
      <c r="L5250" s="545"/>
      <c r="M5250" s="548" t="s">
        <v>13758</v>
      </c>
      <c r="N5250" s="545" t="s">
        <v>13413</v>
      </c>
      <c r="O5250" s="545"/>
      <c r="P5250" s="549">
        <v>14872</v>
      </c>
      <c r="Q5250" s="549">
        <v>1</v>
      </c>
      <c r="R5250" s="549">
        <v>32</v>
      </c>
      <c r="S5250" s="548"/>
      <c r="T5250" s="548"/>
      <c r="U5250" s="99"/>
    </row>
    <row r="5251" spans="1:21" ht="19.5" customHeight="1">
      <c r="A5251" s="545">
        <v>14873</v>
      </c>
      <c r="B5251" s="545" t="s">
        <v>22775</v>
      </c>
      <c r="C5251" s="545" t="s">
        <v>216</v>
      </c>
      <c r="D5251" s="546"/>
      <c r="E5251" s="171" t="str">
        <f t="shared" si="81"/>
        <v>1900</v>
      </c>
      <c r="F5251" s="547">
        <v>0</v>
      </c>
      <c r="G5251" s="548">
        <v>0</v>
      </c>
      <c r="H5251" s="547">
        <v>0</v>
      </c>
      <c r="I5251" s="545" t="s">
        <v>12738</v>
      </c>
      <c r="J5251" s="545"/>
      <c r="K5251" s="545"/>
      <c r="L5251" s="545"/>
      <c r="M5251" s="548" t="s">
        <v>13758</v>
      </c>
      <c r="N5251" s="545" t="s">
        <v>13413</v>
      </c>
      <c r="O5251" s="545"/>
      <c r="P5251" s="549">
        <v>14873</v>
      </c>
      <c r="Q5251" s="549">
        <v>1</v>
      </c>
      <c r="R5251" s="549">
        <v>32</v>
      </c>
      <c r="S5251" s="548"/>
      <c r="T5251" s="548"/>
      <c r="U5251" s="99"/>
    </row>
    <row r="5252" spans="1:21" ht="19.5" customHeight="1">
      <c r="A5252" s="545">
        <v>14874</v>
      </c>
      <c r="B5252" s="545" t="s">
        <v>22776</v>
      </c>
      <c r="C5252" s="545" t="s">
        <v>216</v>
      </c>
      <c r="D5252" s="546"/>
      <c r="E5252" s="171" t="str">
        <f t="shared" ref="E5252:E5315" si="82">TEXT(D5252,"YYYY")</f>
        <v>1900</v>
      </c>
      <c r="F5252" s="547">
        <v>0</v>
      </c>
      <c r="G5252" s="548">
        <v>0</v>
      </c>
      <c r="H5252" s="547">
        <v>0</v>
      </c>
      <c r="I5252" s="545" t="s">
        <v>12738</v>
      </c>
      <c r="J5252" s="545"/>
      <c r="K5252" s="545"/>
      <c r="L5252" s="545"/>
      <c r="M5252" s="548" t="s">
        <v>13758</v>
      </c>
      <c r="N5252" s="545" t="s">
        <v>13413</v>
      </c>
      <c r="O5252" s="545"/>
      <c r="P5252" s="549">
        <v>14874</v>
      </c>
      <c r="Q5252" s="549">
        <v>1</v>
      </c>
      <c r="R5252" s="549">
        <v>32</v>
      </c>
      <c r="S5252" s="548"/>
      <c r="T5252" s="548"/>
      <c r="U5252" s="99"/>
    </row>
    <row r="5253" spans="1:21" ht="19.5" customHeight="1">
      <c r="A5253" s="545">
        <v>14875</v>
      </c>
      <c r="B5253" s="545" t="s">
        <v>22777</v>
      </c>
      <c r="C5253" s="545" t="s">
        <v>216</v>
      </c>
      <c r="D5253" s="546"/>
      <c r="E5253" s="171" t="str">
        <f t="shared" si="82"/>
        <v>1900</v>
      </c>
      <c r="F5253" s="547">
        <v>0</v>
      </c>
      <c r="G5253" s="548">
        <v>0</v>
      </c>
      <c r="H5253" s="547">
        <v>0</v>
      </c>
      <c r="I5253" s="545" t="s">
        <v>12738</v>
      </c>
      <c r="J5253" s="545"/>
      <c r="K5253" s="545"/>
      <c r="L5253" s="545"/>
      <c r="M5253" s="548" t="s">
        <v>13758</v>
      </c>
      <c r="N5253" s="545" t="s">
        <v>13413</v>
      </c>
      <c r="O5253" s="545"/>
      <c r="P5253" s="549">
        <v>14875</v>
      </c>
      <c r="Q5253" s="549">
        <v>1</v>
      </c>
      <c r="R5253" s="549">
        <v>32</v>
      </c>
      <c r="S5253" s="548"/>
      <c r="T5253" s="548"/>
      <c r="U5253" s="99"/>
    </row>
    <row r="5254" spans="1:21" ht="19.5" customHeight="1">
      <c r="A5254" s="545">
        <v>14876</v>
      </c>
      <c r="B5254" s="545" t="s">
        <v>22778</v>
      </c>
      <c r="C5254" s="545" t="s">
        <v>216</v>
      </c>
      <c r="D5254" s="546"/>
      <c r="E5254" s="171" t="str">
        <f t="shared" si="82"/>
        <v>1900</v>
      </c>
      <c r="F5254" s="547">
        <v>0</v>
      </c>
      <c r="G5254" s="548">
        <v>0</v>
      </c>
      <c r="H5254" s="547">
        <v>0</v>
      </c>
      <c r="I5254" s="545" t="s">
        <v>12738</v>
      </c>
      <c r="J5254" s="545"/>
      <c r="K5254" s="545"/>
      <c r="L5254" s="545"/>
      <c r="M5254" s="548" t="s">
        <v>13758</v>
      </c>
      <c r="N5254" s="545" t="s">
        <v>13413</v>
      </c>
      <c r="O5254" s="545"/>
      <c r="P5254" s="549">
        <v>14876</v>
      </c>
      <c r="Q5254" s="549">
        <v>1</v>
      </c>
      <c r="R5254" s="549">
        <v>32</v>
      </c>
      <c r="S5254" s="548"/>
      <c r="T5254" s="548"/>
      <c r="U5254" s="99"/>
    </row>
    <row r="5255" spans="1:21" ht="19.5" customHeight="1">
      <c r="A5255" s="545">
        <v>14877</v>
      </c>
      <c r="B5255" s="545" t="s">
        <v>22779</v>
      </c>
      <c r="C5255" s="545" t="s">
        <v>216</v>
      </c>
      <c r="D5255" s="546"/>
      <c r="E5255" s="171" t="str">
        <f t="shared" si="82"/>
        <v>1900</v>
      </c>
      <c r="F5255" s="547">
        <v>0</v>
      </c>
      <c r="G5255" s="548">
        <v>0</v>
      </c>
      <c r="H5255" s="547">
        <v>0</v>
      </c>
      <c r="I5255" s="545" t="s">
        <v>12738</v>
      </c>
      <c r="J5255" s="545"/>
      <c r="K5255" s="545"/>
      <c r="L5255" s="545"/>
      <c r="M5255" s="548" t="s">
        <v>13758</v>
      </c>
      <c r="N5255" s="545" t="s">
        <v>13413</v>
      </c>
      <c r="O5255" s="545"/>
      <c r="P5255" s="549">
        <v>14877</v>
      </c>
      <c r="Q5255" s="549">
        <v>1</v>
      </c>
      <c r="R5255" s="549">
        <v>32</v>
      </c>
      <c r="S5255" s="548"/>
      <c r="T5255" s="548"/>
      <c r="U5255" s="99"/>
    </row>
    <row r="5256" spans="1:21" ht="19.5" customHeight="1">
      <c r="A5256" s="545">
        <v>14878</v>
      </c>
      <c r="B5256" s="545" t="s">
        <v>22780</v>
      </c>
      <c r="C5256" s="545" t="s">
        <v>216</v>
      </c>
      <c r="D5256" s="546"/>
      <c r="E5256" s="171" t="str">
        <f t="shared" si="82"/>
        <v>1900</v>
      </c>
      <c r="F5256" s="547">
        <v>0</v>
      </c>
      <c r="G5256" s="548">
        <v>0</v>
      </c>
      <c r="H5256" s="547">
        <v>0</v>
      </c>
      <c r="I5256" s="545" t="s">
        <v>12738</v>
      </c>
      <c r="J5256" s="545"/>
      <c r="K5256" s="545"/>
      <c r="L5256" s="545"/>
      <c r="M5256" s="548" t="s">
        <v>13758</v>
      </c>
      <c r="N5256" s="545" t="s">
        <v>13413</v>
      </c>
      <c r="O5256" s="545"/>
      <c r="P5256" s="549">
        <v>14878</v>
      </c>
      <c r="Q5256" s="549">
        <v>1</v>
      </c>
      <c r="R5256" s="549">
        <v>32</v>
      </c>
      <c r="S5256" s="548"/>
      <c r="T5256" s="548"/>
      <c r="U5256" s="99"/>
    </row>
    <row r="5257" spans="1:21" ht="19.5" customHeight="1">
      <c r="A5257" s="545">
        <v>14879</v>
      </c>
      <c r="B5257" s="545" t="s">
        <v>22781</v>
      </c>
      <c r="C5257" s="545" t="s">
        <v>216</v>
      </c>
      <c r="D5257" s="546"/>
      <c r="E5257" s="171" t="str">
        <f t="shared" si="82"/>
        <v>1900</v>
      </c>
      <c r="F5257" s="547">
        <v>0</v>
      </c>
      <c r="G5257" s="548">
        <v>0</v>
      </c>
      <c r="H5257" s="547">
        <v>0</v>
      </c>
      <c r="I5257" s="545" t="s">
        <v>12738</v>
      </c>
      <c r="J5257" s="545"/>
      <c r="K5257" s="545"/>
      <c r="L5257" s="545"/>
      <c r="M5257" s="548" t="s">
        <v>13758</v>
      </c>
      <c r="N5257" s="545" t="s">
        <v>13413</v>
      </c>
      <c r="O5257" s="545"/>
      <c r="P5257" s="549">
        <v>14879</v>
      </c>
      <c r="Q5257" s="549">
        <v>1</v>
      </c>
      <c r="R5257" s="549">
        <v>32</v>
      </c>
      <c r="S5257" s="548"/>
      <c r="T5257" s="548"/>
      <c r="U5257" s="99"/>
    </row>
    <row r="5258" spans="1:21" ht="19.5" customHeight="1">
      <c r="A5258" s="545">
        <v>14880</v>
      </c>
      <c r="B5258" s="545" t="s">
        <v>22782</v>
      </c>
      <c r="C5258" s="545" t="s">
        <v>216</v>
      </c>
      <c r="D5258" s="546"/>
      <c r="E5258" s="171" t="str">
        <f t="shared" si="82"/>
        <v>1900</v>
      </c>
      <c r="F5258" s="547">
        <v>0</v>
      </c>
      <c r="G5258" s="548">
        <v>0</v>
      </c>
      <c r="H5258" s="547">
        <v>0</v>
      </c>
      <c r="I5258" s="545" t="s">
        <v>12738</v>
      </c>
      <c r="J5258" s="545"/>
      <c r="K5258" s="545"/>
      <c r="L5258" s="545"/>
      <c r="M5258" s="548" t="s">
        <v>13758</v>
      </c>
      <c r="N5258" s="545" t="s">
        <v>13413</v>
      </c>
      <c r="O5258" s="545"/>
      <c r="P5258" s="549">
        <v>14880</v>
      </c>
      <c r="Q5258" s="549">
        <v>1</v>
      </c>
      <c r="R5258" s="549">
        <v>32</v>
      </c>
      <c r="S5258" s="548"/>
      <c r="T5258" s="548"/>
      <c r="U5258" s="99"/>
    </row>
    <row r="5259" spans="1:21" ht="19.5" customHeight="1">
      <c r="A5259" s="545">
        <v>14881</v>
      </c>
      <c r="B5259" s="545" t="s">
        <v>22783</v>
      </c>
      <c r="C5259" s="545" t="s">
        <v>216</v>
      </c>
      <c r="D5259" s="546"/>
      <c r="E5259" s="171" t="str">
        <f t="shared" si="82"/>
        <v>1900</v>
      </c>
      <c r="F5259" s="547">
        <v>0</v>
      </c>
      <c r="G5259" s="548">
        <v>0</v>
      </c>
      <c r="H5259" s="547">
        <v>0</v>
      </c>
      <c r="I5259" s="545" t="s">
        <v>12738</v>
      </c>
      <c r="J5259" s="545"/>
      <c r="K5259" s="545"/>
      <c r="L5259" s="545"/>
      <c r="M5259" s="548" t="s">
        <v>13758</v>
      </c>
      <c r="N5259" s="545" t="s">
        <v>13413</v>
      </c>
      <c r="O5259" s="545"/>
      <c r="P5259" s="549">
        <v>14881</v>
      </c>
      <c r="Q5259" s="549">
        <v>1</v>
      </c>
      <c r="R5259" s="549">
        <v>32</v>
      </c>
      <c r="S5259" s="548"/>
      <c r="T5259" s="548"/>
      <c r="U5259" s="99"/>
    </row>
    <row r="5260" spans="1:21" ht="19.5" customHeight="1">
      <c r="A5260" s="545">
        <v>14882</v>
      </c>
      <c r="B5260" s="545" t="s">
        <v>22784</v>
      </c>
      <c r="C5260" s="545" t="s">
        <v>216</v>
      </c>
      <c r="D5260" s="546"/>
      <c r="E5260" s="171" t="str">
        <f t="shared" si="82"/>
        <v>1900</v>
      </c>
      <c r="F5260" s="547">
        <v>0</v>
      </c>
      <c r="G5260" s="548">
        <v>0</v>
      </c>
      <c r="H5260" s="547">
        <v>0</v>
      </c>
      <c r="I5260" s="545" t="s">
        <v>12738</v>
      </c>
      <c r="J5260" s="545"/>
      <c r="K5260" s="545"/>
      <c r="L5260" s="545"/>
      <c r="M5260" s="548" t="s">
        <v>13758</v>
      </c>
      <c r="N5260" s="545" t="s">
        <v>13413</v>
      </c>
      <c r="O5260" s="545"/>
      <c r="P5260" s="549">
        <v>14882</v>
      </c>
      <c r="Q5260" s="549">
        <v>1</v>
      </c>
      <c r="R5260" s="549">
        <v>32</v>
      </c>
      <c r="S5260" s="548"/>
      <c r="T5260" s="548"/>
      <c r="U5260" s="99"/>
    </row>
    <row r="5261" spans="1:21" ht="19.5" customHeight="1">
      <c r="A5261" s="545">
        <v>14883</v>
      </c>
      <c r="B5261" s="545" t="s">
        <v>22785</v>
      </c>
      <c r="C5261" s="545" t="s">
        <v>216</v>
      </c>
      <c r="D5261" s="546"/>
      <c r="E5261" s="171" t="str">
        <f t="shared" si="82"/>
        <v>1900</v>
      </c>
      <c r="F5261" s="547">
        <v>0</v>
      </c>
      <c r="G5261" s="548">
        <v>0</v>
      </c>
      <c r="H5261" s="547">
        <v>0</v>
      </c>
      <c r="I5261" s="545" t="s">
        <v>12738</v>
      </c>
      <c r="J5261" s="545"/>
      <c r="K5261" s="545"/>
      <c r="L5261" s="545"/>
      <c r="M5261" s="548" t="s">
        <v>13758</v>
      </c>
      <c r="N5261" s="545" t="s">
        <v>13413</v>
      </c>
      <c r="O5261" s="545"/>
      <c r="P5261" s="549">
        <v>14883</v>
      </c>
      <c r="Q5261" s="549">
        <v>1</v>
      </c>
      <c r="R5261" s="549">
        <v>32</v>
      </c>
      <c r="S5261" s="548"/>
      <c r="T5261" s="548"/>
      <c r="U5261" s="99"/>
    </row>
    <row r="5262" spans="1:21" ht="19.5" customHeight="1">
      <c r="A5262" s="545">
        <v>14884</v>
      </c>
      <c r="B5262" s="545" t="s">
        <v>22786</v>
      </c>
      <c r="C5262" s="545" t="s">
        <v>216</v>
      </c>
      <c r="D5262" s="546"/>
      <c r="E5262" s="171" t="str">
        <f t="shared" si="82"/>
        <v>1900</v>
      </c>
      <c r="F5262" s="547">
        <v>0</v>
      </c>
      <c r="G5262" s="548">
        <v>0</v>
      </c>
      <c r="H5262" s="547">
        <v>0</v>
      </c>
      <c r="I5262" s="545" t="s">
        <v>12738</v>
      </c>
      <c r="J5262" s="545"/>
      <c r="K5262" s="545"/>
      <c r="L5262" s="545"/>
      <c r="M5262" s="548" t="s">
        <v>13758</v>
      </c>
      <c r="N5262" s="545" t="s">
        <v>13413</v>
      </c>
      <c r="O5262" s="545"/>
      <c r="P5262" s="549">
        <v>14884</v>
      </c>
      <c r="Q5262" s="549">
        <v>1</v>
      </c>
      <c r="R5262" s="549">
        <v>32</v>
      </c>
      <c r="S5262" s="548"/>
      <c r="T5262" s="548"/>
      <c r="U5262" s="99"/>
    </row>
    <row r="5263" spans="1:21" ht="19.5" customHeight="1">
      <c r="A5263" s="545">
        <v>14885</v>
      </c>
      <c r="B5263" s="545" t="s">
        <v>22787</v>
      </c>
      <c r="C5263" s="545" t="s">
        <v>216</v>
      </c>
      <c r="D5263" s="546"/>
      <c r="E5263" s="171" t="str">
        <f t="shared" si="82"/>
        <v>1900</v>
      </c>
      <c r="F5263" s="547">
        <v>0</v>
      </c>
      <c r="G5263" s="548">
        <v>0</v>
      </c>
      <c r="H5263" s="547">
        <v>0</v>
      </c>
      <c r="I5263" s="545" t="s">
        <v>12738</v>
      </c>
      <c r="J5263" s="545"/>
      <c r="K5263" s="545"/>
      <c r="L5263" s="545"/>
      <c r="M5263" s="548" t="s">
        <v>13758</v>
      </c>
      <c r="N5263" s="545" t="s">
        <v>13413</v>
      </c>
      <c r="O5263" s="545"/>
      <c r="P5263" s="549">
        <v>14885</v>
      </c>
      <c r="Q5263" s="549">
        <v>1</v>
      </c>
      <c r="R5263" s="549">
        <v>32</v>
      </c>
      <c r="S5263" s="548"/>
      <c r="T5263" s="548"/>
      <c r="U5263" s="99"/>
    </row>
    <row r="5264" spans="1:21" ht="19.5" customHeight="1">
      <c r="A5264" s="545">
        <v>14886</v>
      </c>
      <c r="B5264" s="545" t="s">
        <v>22788</v>
      </c>
      <c r="C5264" s="545" t="s">
        <v>216</v>
      </c>
      <c r="D5264" s="546">
        <v>46037</v>
      </c>
      <c r="E5264" s="171" t="str">
        <f t="shared" si="82"/>
        <v>2026</v>
      </c>
      <c r="F5264" s="547">
        <v>31826</v>
      </c>
      <c r="G5264" s="548">
        <v>0.19</v>
      </c>
      <c r="H5264" s="547">
        <v>26744.54</v>
      </c>
      <c r="I5264" s="545" t="s">
        <v>12676</v>
      </c>
      <c r="J5264" s="545" t="s">
        <v>13298</v>
      </c>
      <c r="K5264" s="545"/>
      <c r="L5264" s="545"/>
      <c r="M5264" s="548" t="s">
        <v>13758</v>
      </c>
      <c r="N5264" s="545" t="s">
        <v>13413</v>
      </c>
      <c r="O5264" s="545"/>
      <c r="P5264" s="549">
        <v>14886</v>
      </c>
      <c r="Q5264" s="549">
        <v>1</v>
      </c>
      <c r="R5264" s="549">
        <v>14</v>
      </c>
      <c r="S5264" s="548">
        <v>1012</v>
      </c>
      <c r="T5264" s="548"/>
      <c r="U5264" s="99"/>
    </row>
    <row r="5265" spans="1:21" ht="19.5" customHeight="1">
      <c r="A5265" s="545">
        <v>14887</v>
      </c>
      <c r="B5265" s="545" t="s">
        <v>22789</v>
      </c>
      <c r="C5265" s="545" t="s">
        <v>216</v>
      </c>
      <c r="D5265" s="546">
        <v>46037</v>
      </c>
      <c r="E5265" s="171" t="str">
        <f t="shared" si="82"/>
        <v>2026</v>
      </c>
      <c r="F5265" s="547">
        <v>46940</v>
      </c>
      <c r="G5265" s="548">
        <v>0.19</v>
      </c>
      <c r="H5265" s="547">
        <v>39445.379999999997</v>
      </c>
      <c r="I5265" s="545" t="s">
        <v>12676</v>
      </c>
      <c r="J5265" s="545" t="s">
        <v>13296</v>
      </c>
      <c r="K5265" s="545"/>
      <c r="L5265" s="545"/>
      <c r="M5265" s="548" t="s">
        <v>13758</v>
      </c>
      <c r="N5265" s="545" t="s">
        <v>13413</v>
      </c>
      <c r="O5265" s="545"/>
      <c r="P5265" s="549">
        <v>14887</v>
      </c>
      <c r="Q5265" s="549">
        <v>1</v>
      </c>
      <c r="R5265" s="549">
        <v>14</v>
      </c>
      <c r="S5265" s="548">
        <v>2218</v>
      </c>
      <c r="T5265" s="548"/>
      <c r="U5265" s="99"/>
    </row>
    <row r="5266" spans="1:21" ht="19.5" customHeight="1">
      <c r="A5266" s="545">
        <v>14888</v>
      </c>
      <c r="B5266" s="545" t="s">
        <v>22790</v>
      </c>
      <c r="C5266" s="545" t="s">
        <v>216</v>
      </c>
      <c r="D5266" s="546">
        <v>46037</v>
      </c>
      <c r="E5266" s="171" t="str">
        <f t="shared" si="82"/>
        <v>2026</v>
      </c>
      <c r="F5266" s="547">
        <v>300486</v>
      </c>
      <c r="G5266" s="548">
        <v>0.19</v>
      </c>
      <c r="H5266" s="547">
        <v>252509.24</v>
      </c>
      <c r="I5266" s="545" t="s">
        <v>12676</v>
      </c>
      <c r="J5266" s="545" t="s">
        <v>13298</v>
      </c>
      <c r="K5266" s="545"/>
      <c r="L5266" s="545"/>
      <c r="M5266" s="548" t="s">
        <v>13758</v>
      </c>
      <c r="N5266" s="545" t="s">
        <v>13413</v>
      </c>
      <c r="O5266" s="545"/>
      <c r="P5266" s="549">
        <v>14888</v>
      </c>
      <c r="Q5266" s="549">
        <v>1</v>
      </c>
      <c r="R5266" s="549">
        <v>14</v>
      </c>
      <c r="S5266" s="548">
        <v>1012</v>
      </c>
      <c r="T5266" s="548"/>
      <c r="U5266" s="99"/>
    </row>
    <row r="5267" spans="1:21" ht="19.5" customHeight="1">
      <c r="A5267" s="545">
        <v>14889</v>
      </c>
      <c r="B5267" s="545" t="s">
        <v>22791</v>
      </c>
      <c r="C5267" s="545" t="s">
        <v>216</v>
      </c>
      <c r="D5267" s="546">
        <v>46037</v>
      </c>
      <c r="E5267" s="171" t="str">
        <f t="shared" si="82"/>
        <v>2026</v>
      </c>
      <c r="F5267" s="547">
        <v>288851</v>
      </c>
      <c r="G5267" s="548">
        <v>0.19</v>
      </c>
      <c r="H5267" s="547">
        <v>242731.93</v>
      </c>
      <c r="I5267" s="545" t="s">
        <v>12676</v>
      </c>
      <c r="J5267" s="545" t="s">
        <v>13298</v>
      </c>
      <c r="K5267" s="545"/>
      <c r="L5267" s="545"/>
      <c r="M5267" s="548" t="s">
        <v>13758</v>
      </c>
      <c r="N5267" s="545" t="s">
        <v>13413</v>
      </c>
      <c r="O5267" s="545"/>
      <c r="P5267" s="549">
        <v>14889</v>
      </c>
      <c r="Q5267" s="549">
        <v>1</v>
      </c>
      <c r="R5267" s="549">
        <v>14</v>
      </c>
      <c r="S5267" s="548">
        <v>1012</v>
      </c>
      <c r="T5267" s="548"/>
      <c r="U5267" s="99"/>
    </row>
    <row r="5268" spans="1:21" ht="19.5" customHeight="1">
      <c r="A5268" s="545">
        <v>14890</v>
      </c>
      <c r="B5268" s="545" t="s">
        <v>22792</v>
      </c>
      <c r="C5268" s="545" t="s">
        <v>216</v>
      </c>
      <c r="D5268" s="546">
        <v>46037</v>
      </c>
      <c r="E5268" s="171" t="str">
        <f t="shared" si="82"/>
        <v>2026</v>
      </c>
      <c r="F5268" s="547">
        <v>126937</v>
      </c>
      <c r="G5268" s="548">
        <v>0.19</v>
      </c>
      <c r="H5268" s="547">
        <v>106669.75</v>
      </c>
      <c r="I5268" s="545" t="s">
        <v>12676</v>
      </c>
      <c r="J5268" s="545" t="s">
        <v>13298</v>
      </c>
      <c r="K5268" s="545"/>
      <c r="L5268" s="545"/>
      <c r="M5268" s="548" t="s">
        <v>13758</v>
      </c>
      <c r="N5268" s="545" t="s">
        <v>13413</v>
      </c>
      <c r="O5268" s="545"/>
      <c r="P5268" s="549">
        <v>14890</v>
      </c>
      <c r="Q5268" s="549">
        <v>1</v>
      </c>
      <c r="R5268" s="549">
        <v>14</v>
      </c>
      <c r="S5268" s="548">
        <v>1012</v>
      </c>
      <c r="T5268" s="548"/>
      <c r="U5268" s="99"/>
    </row>
    <row r="5269" spans="1:21" ht="19.5" customHeight="1">
      <c r="A5269" s="545">
        <v>14891</v>
      </c>
      <c r="B5269" s="545" t="s">
        <v>22793</v>
      </c>
      <c r="C5269" s="545" t="s">
        <v>216</v>
      </c>
      <c r="D5269" s="546">
        <v>46044</v>
      </c>
      <c r="E5269" s="171" t="str">
        <f t="shared" si="82"/>
        <v>2026</v>
      </c>
      <c r="F5269" s="547">
        <v>1990</v>
      </c>
      <c r="G5269" s="548">
        <v>0.19</v>
      </c>
      <c r="H5269" s="547">
        <v>1672.27</v>
      </c>
      <c r="I5269" s="545" t="s">
        <v>12676</v>
      </c>
      <c r="J5269" s="545" t="s">
        <v>13298</v>
      </c>
      <c r="K5269" s="545"/>
      <c r="L5269" s="545"/>
      <c r="M5269" s="548" t="s">
        <v>13758</v>
      </c>
      <c r="N5269" s="545" t="s">
        <v>13413</v>
      </c>
      <c r="O5269" s="545"/>
      <c r="P5269" s="549">
        <v>14905</v>
      </c>
      <c r="Q5269" s="549">
        <v>1</v>
      </c>
      <c r="R5269" s="549">
        <v>14</v>
      </c>
      <c r="S5269" s="548">
        <v>1012</v>
      </c>
      <c r="T5269" s="548"/>
      <c r="U5269" s="99"/>
    </row>
    <row r="5270" spans="1:21" ht="19.5" customHeight="1">
      <c r="A5270" s="545">
        <v>14892</v>
      </c>
      <c r="B5270" s="545" t="s">
        <v>22794</v>
      </c>
      <c r="C5270" s="545" t="s">
        <v>216</v>
      </c>
      <c r="D5270" s="546">
        <v>46044</v>
      </c>
      <c r="E5270" s="171" t="str">
        <f t="shared" si="82"/>
        <v>2026</v>
      </c>
      <c r="F5270" s="547">
        <v>22600</v>
      </c>
      <c r="G5270" s="548">
        <v>0.19</v>
      </c>
      <c r="H5270" s="547">
        <v>18991.599999999999</v>
      </c>
      <c r="I5270" s="545" t="s">
        <v>12676</v>
      </c>
      <c r="J5270" s="545" t="s">
        <v>13296</v>
      </c>
      <c r="K5270" s="545"/>
      <c r="L5270" s="545"/>
      <c r="M5270" s="548" t="s">
        <v>13758</v>
      </c>
      <c r="N5270" s="545" t="s">
        <v>13413</v>
      </c>
      <c r="O5270" s="545"/>
      <c r="P5270" s="549">
        <v>14906</v>
      </c>
      <c r="Q5270" s="549">
        <v>1</v>
      </c>
      <c r="R5270" s="549">
        <v>14</v>
      </c>
      <c r="S5270" s="548">
        <v>2218</v>
      </c>
      <c r="T5270" s="548"/>
      <c r="U5270" s="99"/>
    </row>
    <row r="5271" spans="1:21" ht="19.5" customHeight="1">
      <c r="A5271" s="545">
        <v>14893</v>
      </c>
      <c r="B5271" s="545" t="s">
        <v>22795</v>
      </c>
      <c r="C5271" s="545" t="s">
        <v>216</v>
      </c>
      <c r="D5271" s="546">
        <v>46071</v>
      </c>
      <c r="E5271" s="171" t="str">
        <f t="shared" si="82"/>
        <v>2026</v>
      </c>
      <c r="F5271" s="547">
        <v>1250</v>
      </c>
      <c r="G5271" s="548">
        <v>0.19</v>
      </c>
      <c r="H5271" s="547">
        <v>1050.42</v>
      </c>
      <c r="I5271" s="545" t="s">
        <v>12676</v>
      </c>
      <c r="J5271" s="545" t="s">
        <v>13301</v>
      </c>
      <c r="K5271" s="545"/>
      <c r="L5271" s="545"/>
      <c r="M5271" s="548" t="s">
        <v>13758</v>
      </c>
      <c r="N5271" s="545" t="s">
        <v>13413</v>
      </c>
      <c r="O5271" s="545"/>
      <c r="P5271" s="549">
        <v>14907</v>
      </c>
      <c r="Q5271" s="549">
        <v>1</v>
      </c>
      <c r="R5271" s="549">
        <v>14</v>
      </c>
      <c r="S5271" s="548">
        <v>2221</v>
      </c>
      <c r="T5271" s="548"/>
      <c r="U5271" s="99"/>
    </row>
    <row r="5272" spans="1:21" ht="19.5" customHeight="1">
      <c r="A5272" s="545">
        <v>14894</v>
      </c>
      <c r="B5272" s="545" t="s">
        <v>22796</v>
      </c>
      <c r="C5272" s="545" t="s">
        <v>216</v>
      </c>
      <c r="D5272" s="546">
        <v>46071</v>
      </c>
      <c r="E5272" s="171" t="str">
        <f t="shared" si="82"/>
        <v>2026</v>
      </c>
      <c r="F5272" s="547">
        <v>17886</v>
      </c>
      <c r="G5272" s="548">
        <v>0.19</v>
      </c>
      <c r="H5272" s="547">
        <v>15030.25</v>
      </c>
      <c r="I5272" s="545" t="s">
        <v>12676</v>
      </c>
      <c r="J5272" s="545" t="s">
        <v>13301</v>
      </c>
      <c r="K5272" s="545"/>
      <c r="L5272" s="545"/>
      <c r="M5272" s="548" t="s">
        <v>13758</v>
      </c>
      <c r="N5272" s="545" t="s">
        <v>13413</v>
      </c>
      <c r="O5272" s="545"/>
      <c r="P5272" s="549">
        <v>14908</v>
      </c>
      <c r="Q5272" s="549">
        <v>1</v>
      </c>
      <c r="R5272" s="549">
        <v>14</v>
      </c>
      <c r="S5272" s="548">
        <v>2221</v>
      </c>
      <c r="T5272" s="548"/>
      <c r="U5272" s="99"/>
    </row>
    <row r="5273" spans="1:21" ht="19.5" customHeight="1">
      <c r="A5273" s="545">
        <v>14895</v>
      </c>
      <c r="B5273" s="545" t="s">
        <v>22797</v>
      </c>
      <c r="C5273" s="545" t="s">
        <v>216</v>
      </c>
      <c r="D5273" s="546">
        <v>46044</v>
      </c>
      <c r="E5273" s="171" t="str">
        <f t="shared" si="82"/>
        <v>2026</v>
      </c>
      <c r="F5273" s="547">
        <v>71281</v>
      </c>
      <c r="G5273" s="548">
        <v>0.19</v>
      </c>
      <c r="H5273" s="547">
        <v>59900</v>
      </c>
      <c r="I5273" s="545" t="s">
        <v>12676</v>
      </c>
      <c r="J5273" s="545" t="s">
        <v>13296</v>
      </c>
      <c r="K5273" s="545"/>
      <c r="L5273" s="545"/>
      <c r="M5273" s="548" t="s">
        <v>13758</v>
      </c>
      <c r="N5273" s="545" t="s">
        <v>13413</v>
      </c>
      <c r="O5273" s="545"/>
      <c r="P5273" s="549">
        <v>14909</v>
      </c>
      <c r="Q5273" s="549">
        <v>1</v>
      </c>
      <c r="R5273" s="549">
        <v>14</v>
      </c>
      <c r="S5273" s="548">
        <v>2218</v>
      </c>
      <c r="T5273" s="548"/>
      <c r="U5273" s="99"/>
    </row>
    <row r="5274" spans="1:21" ht="19.5" customHeight="1">
      <c r="A5274" s="545">
        <v>14896</v>
      </c>
      <c r="B5274" s="545" t="s">
        <v>22798</v>
      </c>
      <c r="C5274" s="545" t="s">
        <v>216</v>
      </c>
      <c r="D5274" s="546">
        <v>46071</v>
      </c>
      <c r="E5274" s="171" t="str">
        <f t="shared" si="82"/>
        <v>2026</v>
      </c>
      <c r="F5274" s="547">
        <v>16463</v>
      </c>
      <c r="G5274" s="548">
        <v>0.19</v>
      </c>
      <c r="H5274" s="547">
        <v>13834.45</v>
      </c>
      <c r="I5274" s="545" t="s">
        <v>12676</v>
      </c>
      <c r="J5274" s="545" t="s">
        <v>13296</v>
      </c>
      <c r="K5274" s="545"/>
      <c r="L5274" s="545"/>
      <c r="M5274" s="548" t="s">
        <v>13758</v>
      </c>
      <c r="N5274" s="545" t="s">
        <v>13413</v>
      </c>
      <c r="O5274" s="545"/>
      <c r="P5274" s="549">
        <v>14910</v>
      </c>
      <c r="Q5274" s="549">
        <v>1</v>
      </c>
      <c r="R5274" s="549">
        <v>14</v>
      </c>
      <c r="S5274" s="548">
        <v>2218</v>
      </c>
      <c r="T5274" s="548"/>
      <c r="U5274" s="99"/>
    </row>
    <row r="5275" spans="1:21" ht="19.5" customHeight="1">
      <c r="A5275" s="545">
        <v>14897</v>
      </c>
      <c r="B5275" s="545" t="s">
        <v>22793</v>
      </c>
      <c r="C5275" s="545" t="s">
        <v>216</v>
      </c>
      <c r="D5275" s="546">
        <v>46044</v>
      </c>
      <c r="E5275" s="171" t="str">
        <f t="shared" si="82"/>
        <v>2026</v>
      </c>
      <c r="F5275" s="547">
        <v>1971</v>
      </c>
      <c r="G5275" s="548">
        <v>0.19</v>
      </c>
      <c r="H5275" s="547">
        <v>1656.3</v>
      </c>
      <c r="I5275" s="545" t="s">
        <v>12676</v>
      </c>
      <c r="J5275" s="545" t="s">
        <v>13296</v>
      </c>
      <c r="K5275" s="545"/>
      <c r="L5275" s="545"/>
      <c r="M5275" s="548" t="s">
        <v>13758</v>
      </c>
      <c r="N5275" s="545" t="s">
        <v>13413</v>
      </c>
      <c r="O5275" s="545"/>
      <c r="P5275" s="549">
        <v>14911</v>
      </c>
      <c r="Q5275" s="549">
        <v>1</v>
      </c>
      <c r="R5275" s="549">
        <v>14</v>
      </c>
      <c r="S5275" s="548">
        <v>2218</v>
      </c>
      <c r="T5275" s="548"/>
      <c r="U5275" s="99"/>
    </row>
    <row r="5276" spans="1:21" ht="19.5" customHeight="1">
      <c r="A5276" s="545">
        <v>14898</v>
      </c>
      <c r="B5276" s="545" t="s">
        <v>22799</v>
      </c>
      <c r="C5276" s="545" t="s">
        <v>216</v>
      </c>
      <c r="D5276" s="546">
        <v>46071</v>
      </c>
      <c r="E5276" s="171" t="str">
        <f t="shared" si="82"/>
        <v>2026</v>
      </c>
      <c r="F5276" s="547">
        <v>9399</v>
      </c>
      <c r="G5276" s="548">
        <v>0.19</v>
      </c>
      <c r="H5276" s="547">
        <v>7898.32</v>
      </c>
      <c r="I5276" s="545" t="s">
        <v>12676</v>
      </c>
      <c r="J5276" s="545" t="s">
        <v>13301</v>
      </c>
      <c r="K5276" s="545"/>
      <c r="L5276" s="545"/>
      <c r="M5276" s="548" t="s">
        <v>13758</v>
      </c>
      <c r="N5276" s="545" t="s">
        <v>13413</v>
      </c>
      <c r="O5276" s="545"/>
      <c r="P5276" s="549">
        <v>14912</v>
      </c>
      <c r="Q5276" s="549">
        <v>1</v>
      </c>
      <c r="R5276" s="549">
        <v>14</v>
      </c>
      <c r="S5276" s="548">
        <v>2221</v>
      </c>
      <c r="T5276" s="548"/>
      <c r="U5276" s="99"/>
    </row>
    <row r="5277" spans="1:21" ht="19.5" customHeight="1">
      <c r="A5277" s="545">
        <v>14899</v>
      </c>
      <c r="B5277" s="545" t="s">
        <v>22800</v>
      </c>
      <c r="C5277" s="545" t="s">
        <v>216</v>
      </c>
      <c r="D5277" s="546">
        <v>46044</v>
      </c>
      <c r="E5277" s="171" t="str">
        <f t="shared" si="82"/>
        <v>2026</v>
      </c>
      <c r="F5277" s="547">
        <v>5392</v>
      </c>
      <c r="G5277" s="548">
        <v>0.19</v>
      </c>
      <c r="H5277" s="547">
        <v>4531.09</v>
      </c>
      <c r="I5277" s="545" t="s">
        <v>12676</v>
      </c>
      <c r="J5277" s="545" t="s">
        <v>13298</v>
      </c>
      <c r="K5277" s="545"/>
      <c r="L5277" s="545"/>
      <c r="M5277" s="548" t="s">
        <v>13758</v>
      </c>
      <c r="N5277" s="545" t="s">
        <v>13413</v>
      </c>
      <c r="O5277" s="545"/>
      <c r="P5277" s="549">
        <v>14913</v>
      </c>
      <c r="Q5277" s="549">
        <v>1</v>
      </c>
      <c r="R5277" s="549">
        <v>14</v>
      </c>
      <c r="S5277" s="548">
        <v>1012</v>
      </c>
      <c r="T5277" s="548"/>
      <c r="U5277" s="99"/>
    </row>
    <row r="5278" spans="1:21" ht="19.5" customHeight="1">
      <c r="A5278" s="545">
        <v>14900</v>
      </c>
      <c r="B5278" s="545" t="s">
        <v>22801</v>
      </c>
      <c r="C5278" s="545" t="s">
        <v>216</v>
      </c>
      <c r="D5278" s="546">
        <v>46044</v>
      </c>
      <c r="E5278" s="171" t="str">
        <f t="shared" si="82"/>
        <v>2026</v>
      </c>
      <c r="F5278" s="547">
        <v>226607</v>
      </c>
      <c r="G5278" s="548">
        <v>0.19</v>
      </c>
      <c r="H5278" s="547">
        <v>190426.05</v>
      </c>
      <c r="I5278" s="545" t="s">
        <v>12676</v>
      </c>
      <c r="J5278" s="545" t="s">
        <v>13298</v>
      </c>
      <c r="K5278" s="545"/>
      <c r="L5278" s="545"/>
      <c r="M5278" s="548" t="s">
        <v>13758</v>
      </c>
      <c r="N5278" s="545" t="s">
        <v>13413</v>
      </c>
      <c r="O5278" s="545"/>
      <c r="P5278" s="549">
        <v>14914</v>
      </c>
      <c r="Q5278" s="549">
        <v>1</v>
      </c>
      <c r="R5278" s="549">
        <v>14</v>
      </c>
      <c r="S5278" s="548">
        <v>1012</v>
      </c>
      <c r="T5278" s="548"/>
      <c r="U5278" s="99"/>
    </row>
    <row r="5279" spans="1:21" ht="19.5" customHeight="1">
      <c r="A5279" s="545">
        <v>14901</v>
      </c>
      <c r="B5279" s="545" t="s">
        <v>22802</v>
      </c>
      <c r="C5279" s="545" t="s">
        <v>216</v>
      </c>
      <c r="D5279" s="546">
        <v>46044</v>
      </c>
      <c r="E5279" s="171" t="str">
        <f t="shared" si="82"/>
        <v>2026</v>
      </c>
      <c r="F5279" s="547">
        <v>115191</v>
      </c>
      <c r="G5279" s="548">
        <v>0.19</v>
      </c>
      <c r="H5279" s="547">
        <v>96799.16</v>
      </c>
      <c r="I5279" s="545" t="s">
        <v>12676</v>
      </c>
      <c r="J5279" s="545" t="s">
        <v>13298</v>
      </c>
      <c r="K5279" s="545"/>
      <c r="L5279" s="545"/>
      <c r="M5279" s="548" t="s">
        <v>13758</v>
      </c>
      <c r="N5279" s="545" t="s">
        <v>13413</v>
      </c>
      <c r="O5279" s="545"/>
      <c r="P5279" s="549">
        <v>14915</v>
      </c>
      <c r="Q5279" s="549">
        <v>1</v>
      </c>
      <c r="R5279" s="549">
        <v>14</v>
      </c>
      <c r="S5279" s="548">
        <v>1012</v>
      </c>
      <c r="T5279" s="548"/>
      <c r="U5279" s="99"/>
    </row>
    <row r="5280" spans="1:21" ht="19.5" customHeight="1">
      <c r="A5280" s="545">
        <v>14902</v>
      </c>
      <c r="B5280" s="545" t="s">
        <v>22803</v>
      </c>
      <c r="C5280" s="545" t="s">
        <v>216</v>
      </c>
      <c r="D5280" s="546">
        <v>46044</v>
      </c>
      <c r="E5280" s="171" t="str">
        <f t="shared" si="82"/>
        <v>2026</v>
      </c>
      <c r="F5280" s="547">
        <v>70176</v>
      </c>
      <c r="G5280" s="548">
        <v>0.19</v>
      </c>
      <c r="H5280" s="547">
        <v>58971.43</v>
      </c>
      <c r="I5280" s="545" t="s">
        <v>12676</v>
      </c>
      <c r="J5280" s="545" t="s">
        <v>13298</v>
      </c>
      <c r="K5280" s="545"/>
      <c r="L5280" s="545"/>
      <c r="M5280" s="548" t="s">
        <v>13758</v>
      </c>
      <c r="N5280" s="545" t="s">
        <v>13413</v>
      </c>
      <c r="O5280" s="545"/>
      <c r="P5280" s="549">
        <v>14916</v>
      </c>
      <c r="Q5280" s="549">
        <v>1</v>
      </c>
      <c r="R5280" s="549">
        <v>14</v>
      </c>
      <c r="S5280" s="548">
        <v>1012</v>
      </c>
      <c r="T5280" s="548"/>
      <c r="U5280" s="99"/>
    </row>
    <row r="5281" spans="1:21" ht="19.5" customHeight="1">
      <c r="A5281" s="545">
        <v>14903</v>
      </c>
      <c r="B5281" s="545" t="s">
        <v>22804</v>
      </c>
      <c r="C5281" s="545" t="s">
        <v>216</v>
      </c>
      <c r="D5281" s="546">
        <v>46044</v>
      </c>
      <c r="E5281" s="171" t="str">
        <f t="shared" si="82"/>
        <v>2026</v>
      </c>
      <c r="F5281" s="547">
        <v>52912</v>
      </c>
      <c r="G5281" s="548">
        <v>0.19</v>
      </c>
      <c r="H5281" s="547">
        <v>44463.87</v>
      </c>
      <c r="I5281" s="545" t="s">
        <v>12676</v>
      </c>
      <c r="J5281" s="545" t="s">
        <v>13298</v>
      </c>
      <c r="K5281" s="545"/>
      <c r="L5281" s="545"/>
      <c r="M5281" s="548" t="s">
        <v>13758</v>
      </c>
      <c r="N5281" s="545" t="s">
        <v>13413</v>
      </c>
      <c r="O5281" s="545"/>
      <c r="P5281" s="549">
        <v>14917</v>
      </c>
      <c r="Q5281" s="549">
        <v>1</v>
      </c>
      <c r="R5281" s="549">
        <v>14</v>
      </c>
      <c r="S5281" s="548">
        <v>1012</v>
      </c>
      <c r="T5281" s="548"/>
      <c r="U5281" s="99"/>
    </row>
    <row r="5282" spans="1:21" ht="19.5" customHeight="1">
      <c r="A5282" s="545">
        <v>14904</v>
      </c>
      <c r="B5282" s="545" t="s">
        <v>22805</v>
      </c>
      <c r="C5282" s="545" t="s">
        <v>216</v>
      </c>
      <c r="D5282" s="546">
        <v>46044</v>
      </c>
      <c r="E5282" s="171" t="str">
        <f t="shared" si="82"/>
        <v>2026</v>
      </c>
      <c r="F5282" s="547">
        <v>37087</v>
      </c>
      <c r="G5282" s="548">
        <v>0.19</v>
      </c>
      <c r="H5282" s="547">
        <v>31165.55</v>
      </c>
      <c r="I5282" s="545" t="s">
        <v>12676</v>
      </c>
      <c r="J5282" s="545" t="s">
        <v>13298</v>
      </c>
      <c r="K5282" s="545"/>
      <c r="L5282" s="545"/>
      <c r="M5282" s="548" t="s">
        <v>13758</v>
      </c>
      <c r="N5282" s="545" t="s">
        <v>13413</v>
      </c>
      <c r="O5282" s="545"/>
      <c r="P5282" s="549">
        <v>14918</v>
      </c>
      <c r="Q5282" s="549">
        <v>1</v>
      </c>
      <c r="R5282" s="549">
        <v>14</v>
      </c>
      <c r="S5282" s="548">
        <v>1012</v>
      </c>
      <c r="T5282" s="548"/>
      <c r="U5282" s="99"/>
    </row>
    <row r="5283" spans="1:21" ht="19.5" customHeight="1">
      <c r="A5283" s="545">
        <v>14919</v>
      </c>
      <c r="B5283" s="545" t="s">
        <v>22807</v>
      </c>
      <c r="C5283" s="545" t="s">
        <v>216</v>
      </c>
      <c r="D5283" s="546">
        <v>46044</v>
      </c>
      <c r="E5283" s="171" t="str">
        <f t="shared" si="82"/>
        <v>2026</v>
      </c>
      <c r="F5283" s="547">
        <v>9247</v>
      </c>
      <c r="G5283" s="548">
        <v>0.19</v>
      </c>
      <c r="H5283" s="547">
        <v>7770.59</v>
      </c>
      <c r="I5283" s="545" t="s">
        <v>12676</v>
      </c>
      <c r="J5283" s="545" t="s">
        <v>13296</v>
      </c>
      <c r="K5283" s="545" t="s">
        <v>22806</v>
      </c>
      <c r="L5283" s="545"/>
      <c r="M5283" s="548" t="s">
        <v>13758</v>
      </c>
      <c r="N5283" s="545" t="s">
        <v>13413</v>
      </c>
      <c r="O5283" s="545"/>
      <c r="P5283" s="549">
        <v>14919</v>
      </c>
      <c r="Q5283" s="549">
        <v>1</v>
      </c>
      <c r="R5283" s="549">
        <v>14</v>
      </c>
      <c r="S5283" s="548">
        <v>2218</v>
      </c>
      <c r="T5283" s="548"/>
      <c r="U5283" s="99"/>
    </row>
    <row r="5284" spans="1:21" ht="19.5" customHeight="1">
      <c r="A5284" s="545">
        <v>14920</v>
      </c>
      <c r="B5284" s="545" t="s">
        <v>22808</v>
      </c>
      <c r="C5284" s="545" t="s">
        <v>216</v>
      </c>
      <c r="D5284" s="546">
        <v>46045</v>
      </c>
      <c r="E5284" s="171" t="str">
        <f t="shared" si="82"/>
        <v>2026</v>
      </c>
      <c r="F5284" s="547">
        <v>11229.01</v>
      </c>
      <c r="G5284" s="548">
        <v>0.19</v>
      </c>
      <c r="H5284" s="547">
        <v>9436.14</v>
      </c>
      <c r="I5284" s="545" t="s">
        <v>12676</v>
      </c>
      <c r="J5284" s="545" t="s">
        <v>13298</v>
      </c>
      <c r="K5284" s="545"/>
      <c r="L5284" s="545"/>
      <c r="M5284" s="548" t="s">
        <v>13758</v>
      </c>
      <c r="N5284" s="545" t="s">
        <v>13413</v>
      </c>
      <c r="O5284" s="545"/>
      <c r="P5284" s="549">
        <v>14920</v>
      </c>
      <c r="Q5284" s="549">
        <v>1</v>
      </c>
      <c r="R5284" s="549">
        <v>14</v>
      </c>
      <c r="S5284" s="548">
        <v>1012</v>
      </c>
      <c r="T5284" s="548"/>
      <c r="U5284" s="99"/>
    </row>
    <row r="5285" spans="1:21" ht="19.5" customHeight="1">
      <c r="A5285" s="545">
        <v>14921</v>
      </c>
      <c r="B5285" s="545" t="s">
        <v>22810</v>
      </c>
      <c r="C5285" s="545" t="s">
        <v>216</v>
      </c>
      <c r="D5285" s="546">
        <v>46045</v>
      </c>
      <c r="E5285" s="171" t="str">
        <f t="shared" si="82"/>
        <v>2026</v>
      </c>
      <c r="F5285" s="547">
        <v>1750905</v>
      </c>
      <c r="G5285" s="548">
        <v>0.19</v>
      </c>
      <c r="H5285" s="547">
        <v>1471348.74</v>
      </c>
      <c r="I5285" s="545" t="s">
        <v>12678</v>
      </c>
      <c r="J5285" s="545" t="s">
        <v>13301</v>
      </c>
      <c r="K5285" s="545" t="s">
        <v>22809</v>
      </c>
      <c r="L5285" s="545"/>
      <c r="M5285" s="548" t="s">
        <v>13758</v>
      </c>
      <c r="N5285" s="545" t="s">
        <v>13413</v>
      </c>
      <c r="O5285" s="545"/>
      <c r="P5285" s="549">
        <v>14921</v>
      </c>
      <c r="Q5285" s="549">
        <v>1</v>
      </c>
      <c r="R5285" s="549">
        <v>23</v>
      </c>
      <c r="S5285" s="548">
        <v>2221</v>
      </c>
      <c r="T5285" s="548"/>
      <c r="U5285" s="99"/>
    </row>
    <row r="5286" spans="1:21" ht="19.5" customHeight="1">
      <c r="A5286" s="545">
        <v>14922</v>
      </c>
      <c r="B5286" s="545" t="s">
        <v>22812</v>
      </c>
      <c r="C5286" s="545" t="s">
        <v>216</v>
      </c>
      <c r="D5286" s="546">
        <v>46045</v>
      </c>
      <c r="E5286" s="171" t="str">
        <f t="shared" si="82"/>
        <v>2026</v>
      </c>
      <c r="F5286" s="547">
        <v>161</v>
      </c>
      <c r="G5286" s="548">
        <v>0.19</v>
      </c>
      <c r="H5286" s="547">
        <v>135.29</v>
      </c>
      <c r="I5286" s="545" t="s">
        <v>12678</v>
      </c>
      <c r="J5286" s="545" t="s">
        <v>13301</v>
      </c>
      <c r="K5286" s="545" t="s">
        <v>22811</v>
      </c>
      <c r="L5286" s="545"/>
      <c r="M5286" s="548" t="s">
        <v>13758</v>
      </c>
      <c r="N5286" s="545" t="s">
        <v>13413</v>
      </c>
      <c r="O5286" s="545"/>
      <c r="P5286" s="549">
        <v>14922</v>
      </c>
      <c r="Q5286" s="549">
        <v>1</v>
      </c>
      <c r="R5286" s="549">
        <v>23</v>
      </c>
      <c r="S5286" s="548">
        <v>2221</v>
      </c>
      <c r="T5286" s="548"/>
      <c r="U5286" s="99"/>
    </row>
    <row r="5287" spans="1:21" ht="19.5" customHeight="1">
      <c r="A5287" s="545">
        <v>14923</v>
      </c>
      <c r="B5287" s="545" t="s">
        <v>22906</v>
      </c>
      <c r="C5287" s="545" t="s">
        <v>221</v>
      </c>
      <c r="D5287" s="546">
        <v>46056</v>
      </c>
      <c r="E5287" s="171" t="str">
        <f t="shared" si="82"/>
        <v>2026</v>
      </c>
      <c r="F5287" s="547">
        <v>59848</v>
      </c>
      <c r="G5287" s="548">
        <v>0.19</v>
      </c>
      <c r="H5287" s="547">
        <v>50292.44</v>
      </c>
      <c r="I5287" s="545" t="s">
        <v>12688</v>
      </c>
      <c r="J5287" s="545" t="s">
        <v>13301</v>
      </c>
      <c r="K5287" s="545" t="s">
        <v>22907</v>
      </c>
      <c r="L5287" s="545"/>
      <c r="M5287" s="548" t="s">
        <v>13758</v>
      </c>
      <c r="N5287" s="545" t="s">
        <v>13413</v>
      </c>
      <c r="O5287" s="545"/>
      <c r="P5287" s="549">
        <v>14923</v>
      </c>
      <c r="Q5287" s="549">
        <v>1</v>
      </c>
      <c r="R5287" s="549">
        <v>92</v>
      </c>
      <c r="S5287" s="548">
        <v>2221</v>
      </c>
      <c r="T5287" s="548"/>
      <c r="U5287" s="99"/>
    </row>
    <row r="5288" spans="1:21" ht="19.5" customHeight="1">
      <c r="A5288" s="545">
        <v>14924</v>
      </c>
      <c r="B5288" s="545" t="s">
        <v>22908</v>
      </c>
      <c r="C5288" s="545" t="s">
        <v>206</v>
      </c>
      <c r="D5288" s="546">
        <v>46056</v>
      </c>
      <c r="E5288" s="171" t="str">
        <f t="shared" si="82"/>
        <v>2026</v>
      </c>
      <c r="F5288" s="547">
        <v>31271</v>
      </c>
      <c r="G5288" s="548">
        <v>0.19</v>
      </c>
      <c r="H5288" s="547">
        <v>26278.15</v>
      </c>
      <c r="I5288" s="545" t="s">
        <v>12687</v>
      </c>
      <c r="J5288" s="545" t="s">
        <v>13298</v>
      </c>
      <c r="K5288" s="545" t="s">
        <v>22909</v>
      </c>
      <c r="L5288" s="545"/>
      <c r="M5288" s="548" t="s">
        <v>13758</v>
      </c>
      <c r="N5288" s="545" t="s">
        <v>13413</v>
      </c>
      <c r="O5288" s="545"/>
      <c r="P5288" s="549">
        <v>14924</v>
      </c>
      <c r="Q5288" s="549">
        <v>1</v>
      </c>
      <c r="R5288" s="549">
        <v>91</v>
      </c>
      <c r="S5288" s="548">
        <v>1012</v>
      </c>
      <c r="T5288" s="548"/>
      <c r="U5288" s="99"/>
    </row>
    <row r="5289" spans="1:21" ht="19.5" customHeight="1">
      <c r="A5289" s="545">
        <v>14925</v>
      </c>
      <c r="B5289" s="545" t="s">
        <v>22910</v>
      </c>
      <c r="C5289" s="545" t="s">
        <v>206</v>
      </c>
      <c r="D5289" s="546">
        <v>46056</v>
      </c>
      <c r="E5289" s="171" t="str">
        <f t="shared" si="82"/>
        <v>2026</v>
      </c>
      <c r="F5289" s="547">
        <v>5302</v>
      </c>
      <c r="G5289" s="548">
        <v>0.19</v>
      </c>
      <c r="H5289" s="547">
        <v>4455.46</v>
      </c>
      <c r="I5289" s="545" t="s">
        <v>12687</v>
      </c>
      <c r="J5289" s="545" t="s">
        <v>13298</v>
      </c>
      <c r="K5289" s="545" t="s">
        <v>22911</v>
      </c>
      <c r="L5289" s="545"/>
      <c r="M5289" s="548" t="s">
        <v>13758</v>
      </c>
      <c r="N5289" s="545" t="s">
        <v>13413</v>
      </c>
      <c r="O5289" s="545"/>
      <c r="P5289" s="549">
        <v>14925</v>
      </c>
      <c r="Q5289" s="549">
        <v>1</v>
      </c>
      <c r="R5289" s="549">
        <v>91</v>
      </c>
      <c r="S5289" s="548">
        <v>1012</v>
      </c>
      <c r="T5289" s="548"/>
      <c r="U5289" s="99"/>
    </row>
    <row r="5290" spans="1:21" ht="19.5" customHeight="1">
      <c r="A5290" s="545">
        <v>14926</v>
      </c>
      <c r="B5290" s="545" t="s">
        <v>22912</v>
      </c>
      <c r="C5290" s="545" t="s">
        <v>221</v>
      </c>
      <c r="D5290" s="546">
        <v>46056</v>
      </c>
      <c r="E5290" s="171" t="str">
        <f t="shared" si="82"/>
        <v>2026</v>
      </c>
      <c r="F5290" s="547">
        <v>60500</v>
      </c>
      <c r="G5290" s="548">
        <v>0.19</v>
      </c>
      <c r="H5290" s="547">
        <v>50840.34</v>
      </c>
      <c r="I5290" s="545" t="s">
        <v>12688</v>
      </c>
      <c r="J5290" s="545" t="s">
        <v>13301</v>
      </c>
      <c r="K5290" s="545" t="s">
        <v>22907</v>
      </c>
      <c r="L5290" s="545"/>
      <c r="M5290" s="548" t="s">
        <v>13758</v>
      </c>
      <c r="N5290" s="545" t="s">
        <v>13413</v>
      </c>
      <c r="O5290" s="545"/>
      <c r="P5290" s="549">
        <v>14926</v>
      </c>
      <c r="Q5290" s="549">
        <v>1</v>
      </c>
      <c r="R5290" s="549">
        <v>92</v>
      </c>
      <c r="S5290" s="548">
        <v>2221</v>
      </c>
      <c r="T5290" s="548"/>
      <c r="U5290" s="99"/>
    </row>
    <row r="5291" spans="1:21" ht="19.5" customHeight="1">
      <c r="A5291" s="545">
        <v>14927</v>
      </c>
      <c r="B5291" s="545" t="s">
        <v>22913</v>
      </c>
      <c r="C5291" s="545" t="s">
        <v>221</v>
      </c>
      <c r="D5291" s="546">
        <v>46056</v>
      </c>
      <c r="E5291" s="171" t="str">
        <f t="shared" si="82"/>
        <v>2026</v>
      </c>
      <c r="F5291" s="547">
        <v>226547</v>
      </c>
      <c r="G5291" s="548">
        <v>0.19</v>
      </c>
      <c r="H5291" s="547">
        <v>190375.63</v>
      </c>
      <c r="I5291" s="545" t="s">
        <v>12984</v>
      </c>
      <c r="J5291" s="545" t="s">
        <v>13301</v>
      </c>
      <c r="K5291" s="545" t="s">
        <v>22914</v>
      </c>
      <c r="L5291" s="545"/>
      <c r="M5291" s="548" t="s">
        <v>13758</v>
      </c>
      <c r="N5291" s="545" t="s">
        <v>13413</v>
      </c>
      <c r="O5291" s="545"/>
      <c r="P5291" s="549">
        <v>14927</v>
      </c>
      <c r="Q5291" s="549">
        <v>1</v>
      </c>
      <c r="R5291" s="549">
        <v>57</v>
      </c>
      <c r="S5291" s="548">
        <v>2221</v>
      </c>
      <c r="T5291" s="548"/>
      <c r="U5291" s="99"/>
    </row>
    <row r="5292" spans="1:21" ht="19.5" customHeight="1">
      <c r="A5292" s="545">
        <v>14928</v>
      </c>
      <c r="B5292" s="545" t="s">
        <v>22915</v>
      </c>
      <c r="C5292" s="545" t="s">
        <v>206</v>
      </c>
      <c r="D5292" s="546">
        <v>46056</v>
      </c>
      <c r="E5292" s="171" t="str">
        <f t="shared" si="82"/>
        <v>2026</v>
      </c>
      <c r="F5292" s="547">
        <v>12452.01</v>
      </c>
      <c r="G5292" s="548">
        <v>0.19</v>
      </c>
      <c r="H5292" s="547">
        <v>10463.870000000001</v>
      </c>
      <c r="I5292" s="545" t="s">
        <v>12641</v>
      </c>
      <c r="J5292" s="545" t="s">
        <v>13301</v>
      </c>
      <c r="K5292" s="545" t="s">
        <v>22916</v>
      </c>
      <c r="L5292" s="545"/>
      <c r="M5292" s="548" t="s">
        <v>13758</v>
      </c>
      <c r="N5292" s="545" t="s">
        <v>13413</v>
      </c>
      <c r="O5292" s="545"/>
      <c r="P5292" s="549">
        <v>14928</v>
      </c>
      <c r="Q5292" s="549">
        <v>1</v>
      </c>
      <c r="R5292" s="549">
        <v>125</v>
      </c>
      <c r="S5292" s="548">
        <v>2221</v>
      </c>
      <c r="T5292" s="548"/>
      <c r="U5292" s="99"/>
    </row>
    <row r="5293" spans="1:21" ht="19.5" customHeight="1">
      <c r="A5293" s="545">
        <v>14929</v>
      </c>
      <c r="B5293" s="545" t="s">
        <v>22917</v>
      </c>
      <c r="C5293" s="545" t="s">
        <v>221</v>
      </c>
      <c r="D5293" s="546">
        <v>46056</v>
      </c>
      <c r="E5293" s="171" t="str">
        <f t="shared" si="82"/>
        <v>2026</v>
      </c>
      <c r="F5293" s="547">
        <v>71900</v>
      </c>
      <c r="G5293" s="548">
        <v>0.19</v>
      </c>
      <c r="H5293" s="547">
        <v>60420.17</v>
      </c>
      <c r="I5293" s="545" t="s">
        <v>12687</v>
      </c>
      <c r="J5293" s="545" t="s">
        <v>13301</v>
      </c>
      <c r="K5293" s="545" t="s">
        <v>22918</v>
      </c>
      <c r="L5293" s="545"/>
      <c r="M5293" s="548" t="s">
        <v>13758</v>
      </c>
      <c r="N5293" s="545" t="s">
        <v>13413</v>
      </c>
      <c r="O5293" s="545"/>
      <c r="P5293" s="549">
        <v>14929</v>
      </c>
      <c r="Q5293" s="549">
        <v>1</v>
      </c>
      <c r="R5293" s="549">
        <v>91</v>
      </c>
      <c r="S5293" s="548">
        <v>2221</v>
      </c>
      <c r="T5293" s="548"/>
      <c r="U5293" s="99"/>
    </row>
    <row r="5294" spans="1:21" ht="19.5" customHeight="1">
      <c r="A5294" s="545">
        <v>14930</v>
      </c>
      <c r="B5294" s="545" t="s">
        <v>22928</v>
      </c>
      <c r="C5294" s="545" t="s">
        <v>437</v>
      </c>
      <c r="D5294" s="546">
        <v>46058</v>
      </c>
      <c r="E5294" s="171" t="str">
        <f t="shared" si="82"/>
        <v>2026</v>
      </c>
      <c r="F5294" s="547">
        <v>21890702</v>
      </c>
      <c r="G5294" s="548">
        <v>0</v>
      </c>
      <c r="H5294" s="547">
        <v>21890702</v>
      </c>
      <c r="I5294" s="545" t="s">
        <v>12760</v>
      </c>
      <c r="J5294" s="545" t="s">
        <v>13299</v>
      </c>
      <c r="K5294" s="545" t="s">
        <v>22929</v>
      </c>
      <c r="L5294" s="545"/>
      <c r="M5294" s="548" t="s">
        <v>13758</v>
      </c>
      <c r="N5294" s="545" t="s">
        <v>13413</v>
      </c>
      <c r="O5294" s="545"/>
      <c r="P5294" s="549">
        <v>14930</v>
      </c>
      <c r="Q5294" s="549">
        <v>1</v>
      </c>
      <c r="R5294" s="549">
        <v>161</v>
      </c>
      <c r="S5294" s="548">
        <v>443</v>
      </c>
      <c r="T5294" s="548"/>
      <c r="U5294" s="99"/>
    </row>
    <row r="5295" spans="1:21" ht="19.5" customHeight="1">
      <c r="A5295" s="545">
        <v>14931</v>
      </c>
      <c r="B5295" s="545" t="s">
        <v>22930</v>
      </c>
      <c r="C5295" s="545" t="s">
        <v>437</v>
      </c>
      <c r="D5295" s="546">
        <v>46058</v>
      </c>
      <c r="E5295" s="171" t="str">
        <f t="shared" si="82"/>
        <v>2026</v>
      </c>
      <c r="F5295" s="547">
        <v>21054612</v>
      </c>
      <c r="G5295" s="548">
        <v>0</v>
      </c>
      <c r="H5295" s="547">
        <v>21054612</v>
      </c>
      <c r="I5295" s="545" t="s">
        <v>12760</v>
      </c>
      <c r="J5295" s="545" t="s">
        <v>13299</v>
      </c>
      <c r="K5295" s="545" t="s">
        <v>22929</v>
      </c>
      <c r="L5295" s="545"/>
      <c r="M5295" s="548" t="s">
        <v>13813</v>
      </c>
      <c r="N5295" s="545" t="s">
        <v>13413</v>
      </c>
      <c r="O5295" s="545"/>
      <c r="P5295" s="549">
        <v>14931</v>
      </c>
      <c r="Q5295" s="549">
        <v>3</v>
      </c>
      <c r="R5295" s="549">
        <v>161</v>
      </c>
      <c r="S5295" s="548">
        <v>443</v>
      </c>
      <c r="T5295" s="548"/>
      <c r="U5295" s="99"/>
    </row>
    <row r="5296" spans="1:21" ht="19.5" customHeight="1">
      <c r="A5296" s="545">
        <v>14932</v>
      </c>
      <c r="B5296" s="545" t="s">
        <v>22931</v>
      </c>
      <c r="C5296" s="545" t="s">
        <v>437</v>
      </c>
      <c r="D5296" s="546">
        <v>46058</v>
      </c>
      <c r="E5296" s="171" t="str">
        <f t="shared" si="82"/>
        <v>2026</v>
      </c>
      <c r="F5296" s="547">
        <v>12546034</v>
      </c>
      <c r="G5296" s="548">
        <v>0</v>
      </c>
      <c r="H5296" s="547">
        <v>12546034</v>
      </c>
      <c r="I5296" s="545" t="s">
        <v>12760</v>
      </c>
      <c r="J5296" s="545" t="s">
        <v>13299</v>
      </c>
      <c r="K5296" s="545" t="s">
        <v>22929</v>
      </c>
      <c r="L5296" s="545"/>
      <c r="M5296" s="548" t="s">
        <v>13813</v>
      </c>
      <c r="N5296" s="545" t="s">
        <v>13413</v>
      </c>
      <c r="O5296" s="545"/>
      <c r="P5296" s="549">
        <v>14932</v>
      </c>
      <c r="Q5296" s="549">
        <v>3</v>
      </c>
      <c r="R5296" s="549">
        <v>161</v>
      </c>
      <c r="S5296" s="548">
        <v>443</v>
      </c>
      <c r="T5296" s="548"/>
      <c r="U5296" s="99"/>
    </row>
    <row r="5297" spans="1:21" ht="19.5" customHeight="1">
      <c r="A5297" s="545">
        <v>14933</v>
      </c>
      <c r="B5297" s="545" t="s">
        <v>22932</v>
      </c>
      <c r="C5297" s="545" t="s">
        <v>437</v>
      </c>
      <c r="D5297" s="546">
        <v>46058</v>
      </c>
      <c r="E5297" s="171" t="str">
        <f t="shared" si="82"/>
        <v>2026</v>
      </c>
      <c r="F5297" s="547">
        <v>12368682</v>
      </c>
      <c r="G5297" s="548">
        <v>0</v>
      </c>
      <c r="H5297" s="547">
        <v>12368682</v>
      </c>
      <c r="I5297" s="545" t="s">
        <v>12760</v>
      </c>
      <c r="J5297" s="545" t="s">
        <v>13299</v>
      </c>
      <c r="K5297" s="545" t="s">
        <v>22929</v>
      </c>
      <c r="L5297" s="545"/>
      <c r="M5297" s="548" t="s">
        <v>13813</v>
      </c>
      <c r="N5297" s="545" t="s">
        <v>13413</v>
      </c>
      <c r="O5297" s="545"/>
      <c r="P5297" s="549">
        <v>14933</v>
      </c>
      <c r="Q5297" s="549">
        <v>3</v>
      </c>
      <c r="R5297" s="549">
        <v>161</v>
      </c>
      <c r="S5297" s="548">
        <v>443</v>
      </c>
      <c r="T5297" s="548"/>
      <c r="U5297" s="99"/>
    </row>
    <row r="5298" spans="1:21" ht="19.5" customHeight="1">
      <c r="A5298" s="545">
        <v>14934</v>
      </c>
      <c r="B5298" s="545" t="s">
        <v>22933</v>
      </c>
      <c r="C5298" s="545" t="s">
        <v>437</v>
      </c>
      <c r="D5298" s="546">
        <v>46058</v>
      </c>
      <c r="E5298" s="171" t="str">
        <f t="shared" si="82"/>
        <v>2026</v>
      </c>
      <c r="F5298" s="547">
        <v>11709945</v>
      </c>
      <c r="G5298" s="548">
        <v>0</v>
      </c>
      <c r="H5298" s="547">
        <v>11709945</v>
      </c>
      <c r="I5298" s="545" t="s">
        <v>12760</v>
      </c>
      <c r="J5298" s="545" t="s">
        <v>13299</v>
      </c>
      <c r="K5298" s="545" t="s">
        <v>22929</v>
      </c>
      <c r="L5298" s="545"/>
      <c r="M5298" s="548" t="s">
        <v>13813</v>
      </c>
      <c r="N5298" s="545" t="s">
        <v>13413</v>
      </c>
      <c r="O5298" s="545"/>
      <c r="P5298" s="549">
        <v>14934</v>
      </c>
      <c r="Q5298" s="549">
        <v>3</v>
      </c>
      <c r="R5298" s="549">
        <v>161</v>
      </c>
      <c r="S5298" s="548">
        <v>443</v>
      </c>
      <c r="T5298" s="548"/>
      <c r="U5298" s="99"/>
    </row>
    <row r="5299" spans="1:21" ht="19.5" customHeight="1">
      <c r="A5299" s="545">
        <v>14935</v>
      </c>
      <c r="B5299" s="545" t="s">
        <v>22934</v>
      </c>
      <c r="C5299" s="545" t="s">
        <v>437</v>
      </c>
      <c r="D5299" s="546">
        <v>46058</v>
      </c>
      <c r="E5299" s="171" t="str">
        <f t="shared" si="82"/>
        <v>2026</v>
      </c>
      <c r="F5299" s="547">
        <v>11051207</v>
      </c>
      <c r="G5299" s="548">
        <v>0</v>
      </c>
      <c r="H5299" s="547">
        <v>11051207</v>
      </c>
      <c r="I5299" s="545" t="s">
        <v>12760</v>
      </c>
      <c r="J5299" s="545" t="s">
        <v>13299</v>
      </c>
      <c r="K5299" s="545" t="s">
        <v>22929</v>
      </c>
      <c r="L5299" s="545"/>
      <c r="M5299" s="548" t="s">
        <v>13813</v>
      </c>
      <c r="N5299" s="545" t="s">
        <v>13413</v>
      </c>
      <c r="O5299" s="545"/>
      <c r="P5299" s="549">
        <v>14935</v>
      </c>
      <c r="Q5299" s="549">
        <v>3</v>
      </c>
      <c r="R5299" s="549">
        <v>161</v>
      </c>
      <c r="S5299" s="548">
        <v>443</v>
      </c>
      <c r="T5299" s="548"/>
      <c r="U5299" s="99"/>
    </row>
    <row r="5300" spans="1:21" ht="19.5" customHeight="1">
      <c r="A5300" s="545">
        <v>14936</v>
      </c>
      <c r="B5300" s="545" t="s">
        <v>22935</v>
      </c>
      <c r="C5300" s="545" t="s">
        <v>437</v>
      </c>
      <c r="D5300" s="546">
        <v>46058</v>
      </c>
      <c r="E5300" s="171" t="str">
        <f t="shared" si="82"/>
        <v>2026</v>
      </c>
      <c r="F5300" s="547">
        <v>10671165</v>
      </c>
      <c r="G5300" s="548">
        <v>0</v>
      </c>
      <c r="H5300" s="547">
        <v>10671165</v>
      </c>
      <c r="I5300" s="545" t="s">
        <v>12760</v>
      </c>
      <c r="J5300" s="545" t="s">
        <v>13299</v>
      </c>
      <c r="K5300" s="545" t="s">
        <v>22929</v>
      </c>
      <c r="L5300" s="545"/>
      <c r="M5300" s="548" t="s">
        <v>13813</v>
      </c>
      <c r="N5300" s="545" t="s">
        <v>13413</v>
      </c>
      <c r="O5300" s="545"/>
      <c r="P5300" s="549">
        <v>14936</v>
      </c>
      <c r="Q5300" s="549">
        <v>3</v>
      </c>
      <c r="R5300" s="549">
        <v>161</v>
      </c>
      <c r="S5300" s="548">
        <v>443</v>
      </c>
      <c r="T5300" s="548"/>
      <c r="U5300" s="99"/>
    </row>
    <row r="5301" spans="1:21" ht="19.5" customHeight="1">
      <c r="A5301" s="545">
        <v>14937</v>
      </c>
      <c r="B5301" s="545" t="s">
        <v>22936</v>
      </c>
      <c r="C5301" s="545" t="s">
        <v>437</v>
      </c>
      <c r="D5301" s="546">
        <v>46058</v>
      </c>
      <c r="E5301" s="171" t="str">
        <f t="shared" si="82"/>
        <v>2026</v>
      </c>
      <c r="F5301" s="547">
        <v>10012427</v>
      </c>
      <c r="G5301" s="548">
        <v>0</v>
      </c>
      <c r="H5301" s="547">
        <v>10012427</v>
      </c>
      <c r="I5301" s="545" t="s">
        <v>12760</v>
      </c>
      <c r="J5301" s="545" t="s">
        <v>13299</v>
      </c>
      <c r="K5301" s="545" t="s">
        <v>22929</v>
      </c>
      <c r="L5301" s="545"/>
      <c r="M5301" s="548" t="s">
        <v>13813</v>
      </c>
      <c r="N5301" s="545" t="s">
        <v>13413</v>
      </c>
      <c r="O5301" s="545"/>
      <c r="P5301" s="549">
        <v>14937</v>
      </c>
      <c r="Q5301" s="549">
        <v>3</v>
      </c>
      <c r="R5301" s="549">
        <v>161</v>
      </c>
      <c r="S5301" s="548">
        <v>443</v>
      </c>
      <c r="T5301" s="548"/>
      <c r="U5301" s="99"/>
    </row>
    <row r="5302" spans="1:21" ht="19.5" customHeight="1">
      <c r="A5302" s="545">
        <v>14938</v>
      </c>
      <c r="B5302" s="545" t="s">
        <v>22937</v>
      </c>
      <c r="C5302" s="545" t="s">
        <v>437</v>
      </c>
      <c r="D5302" s="546">
        <v>46058</v>
      </c>
      <c r="E5302" s="171" t="str">
        <f t="shared" si="82"/>
        <v>2026</v>
      </c>
      <c r="F5302" s="547">
        <v>2975138</v>
      </c>
      <c r="G5302" s="548">
        <v>0</v>
      </c>
      <c r="H5302" s="547">
        <v>2975138</v>
      </c>
      <c r="I5302" s="545" t="s">
        <v>12653</v>
      </c>
      <c r="J5302" s="545" t="s">
        <v>13299</v>
      </c>
      <c r="K5302" s="545" t="s">
        <v>22929</v>
      </c>
      <c r="L5302" s="545"/>
      <c r="M5302" s="548" t="s">
        <v>13813</v>
      </c>
      <c r="N5302" s="545" t="s">
        <v>13413</v>
      </c>
      <c r="O5302" s="545"/>
      <c r="P5302" s="549">
        <v>14938</v>
      </c>
      <c r="Q5302" s="549">
        <v>3</v>
      </c>
      <c r="R5302" s="549">
        <v>160</v>
      </c>
      <c r="S5302" s="548">
        <v>443</v>
      </c>
      <c r="T5302" s="548"/>
      <c r="U5302" s="99"/>
    </row>
    <row r="5303" spans="1:21" ht="19.5" customHeight="1">
      <c r="A5303" s="545">
        <v>14940</v>
      </c>
      <c r="B5303" s="545" t="s">
        <v>22938</v>
      </c>
      <c r="C5303" s="545" t="s">
        <v>216</v>
      </c>
      <c r="D5303" s="546">
        <v>46065</v>
      </c>
      <c r="E5303" s="171" t="str">
        <f t="shared" si="82"/>
        <v>2026</v>
      </c>
      <c r="F5303" s="547">
        <v>373182</v>
      </c>
      <c r="G5303" s="548">
        <v>0.19</v>
      </c>
      <c r="H5303" s="547">
        <v>313598.32</v>
      </c>
      <c r="I5303" s="545" t="s">
        <v>12868</v>
      </c>
      <c r="J5303" s="545" t="s">
        <v>13298</v>
      </c>
      <c r="K5303" s="545" t="s">
        <v>22939</v>
      </c>
      <c r="L5303" s="545"/>
      <c r="M5303" s="548" t="s">
        <v>13758</v>
      </c>
      <c r="N5303" s="545" t="s">
        <v>13413</v>
      </c>
      <c r="O5303" s="545"/>
      <c r="P5303" s="549">
        <v>14940</v>
      </c>
      <c r="Q5303" s="549">
        <v>1</v>
      </c>
      <c r="R5303" s="549">
        <v>50</v>
      </c>
      <c r="S5303" s="548">
        <v>1012</v>
      </c>
      <c r="T5303" s="548"/>
      <c r="U5303" s="99"/>
    </row>
    <row r="5304" spans="1:21" ht="19.5" customHeight="1">
      <c r="A5304" s="545">
        <v>14941</v>
      </c>
      <c r="B5304" s="545" t="s">
        <v>22940</v>
      </c>
      <c r="C5304" s="545" t="s">
        <v>216</v>
      </c>
      <c r="D5304" s="546">
        <v>46065</v>
      </c>
      <c r="E5304" s="171" t="str">
        <f t="shared" si="82"/>
        <v>2026</v>
      </c>
      <c r="F5304" s="547">
        <v>255721</v>
      </c>
      <c r="G5304" s="548">
        <v>0.19</v>
      </c>
      <c r="H5304" s="547">
        <v>214891.6</v>
      </c>
      <c r="I5304" s="545" t="s">
        <v>12868</v>
      </c>
      <c r="J5304" s="545" t="s">
        <v>13298</v>
      </c>
      <c r="K5304" s="545" t="s">
        <v>22941</v>
      </c>
      <c r="L5304" s="545"/>
      <c r="M5304" s="548" t="s">
        <v>13758</v>
      </c>
      <c r="N5304" s="545" t="s">
        <v>13413</v>
      </c>
      <c r="O5304" s="545"/>
      <c r="P5304" s="549">
        <v>14941</v>
      </c>
      <c r="Q5304" s="549">
        <v>1</v>
      </c>
      <c r="R5304" s="549">
        <v>50</v>
      </c>
      <c r="S5304" s="548">
        <v>1012</v>
      </c>
      <c r="T5304" s="548"/>
      <c r="U5304" s="99"/>
    </row>
    <row r="5305" spans="1:21" ht="19.5" customHeight="1">
      <c r="A5305" s="545">
        <v>14942</v>
      </c>
      <c r="B5305" s="545" t="s">
        <v>22942</v>
      </c>
      <c r="C5305" s="545" t="s">
        <v>216</v>
      </c>
      <c r="D5305" s="546">
        <v>46065</v>
      </c>
      <c r="E5305" s="171" t="str">
        <f t="shared" si="82"/>
        <v>2026</v>
      </c>
      <c r="F5305" s="547">
        <v>45599</v>
      </c>
      <c r="G5305" s="548">
        <v>0.19</v>
      </c>
      <c r="H5305" s="547">
        <v>38318.49</v>
      </c>
      <c r="I5305" s="545" t="s">
        <v>12655</v>
      </c>
      <c r="J5305" s="545" t="s">
        <v>13298</v>
      </c>
      <c r="K5305" s="545"/>
      <c r="L5305" s="545"/>
      <c r="M5305" s="548" t="s">
        <v>13758</v>
      </c>
      <c r="N5305" s="545" t="s">
        <v>13413</v>
      </c>
      <c r="O5305" s="545"/>
      <c r="P5305" s="549">
        <v>14942</v>
      </c>
      <c r="Q5305" s="549">
        <v>1</v>
      </c>
      <c r="R5305" s="549">
        <v>80</v>
      </c>
      <c r="S5305" s="548">
        <v>1012</v>
      </c>
      <c r="T5305" s="548"/>
      <c r="U5305" s="99"/>
    </row>
    <row r="5306" spans="1:21" ht="19.5" customHeight="1">
      <c r="A5306" s="545">
        <v>14943</v>
      </c>
      <c r="B5306" s="545" t="s">
        <v>22943</v>
      </c>
      <c r="C5306" s="545" t="s">
        <v>216</v>
      </c>
      <c r="D5306" s="546">
        <v>46065</v>
      </c>
      <c r="E5306" s="171" t="str">
        <f t="shared" si="82"/>
        <v>2026</v>
      </c>
      <c r="F5306" s="547">
        <v>24891</v>
      </c>
      <c r="G5306" s="548">
        <v>0.19</v>
      </c>
      <c r="H5306" s="547">
        <v>20916.810000000001</v>
      </c>
      <c r="I5306" s="545" t="s">
        <v>12756</v>
      </c>
      <c r="J5306" s="545" t="s">
        <v>13298</v>
      </c>
      <c r="K5306" s="545"/>
      <c r="L5306" s="545"/>
      <c r="M5306" s="548" t="s">
        <v>13758</v>
      </c>
      <c r="N5306" s="545" t="s">
        <v>13413</v>
      </c>
      <c r="O5306" s="545"/>
      <c r="P5306" s="549">
        <v>14943</v>
      </c>
      <c r="Q5306" s="549">
        <v>1</v>
      </c>
      <c r="R5306" s="549">
        <v>34</v>
      </c>
      <c r="S5306" s="548">
        <v>1012</v>
      </c>
      <c r="T5306" s="548"/>
      <c r="U5306" s="99"/>
    </row>
    <row r="5307" spans="1:21" ht="19.5" customHeight="1">
      <c r="A5307" s="545">
        <v>14944</v>
      </c>
      <c r="B5307" s="545" t="s">
        <v>22944</v>
      </c>
      <c r="C5307" s="545" t="s">
        <v>216</v>
      </c>
      <c r="D5307" s="546">
        <v>46065</v>
      </c>
      <c r="E5307" s="171" t="str">
        <f t="shared" si="82"/>
        <v>2026</v>
      </c>
      <c r="F5307" s="547">
        <v>650</v>
      </c>
      <c r="G5307" s="548">
        <v>0.19</v>
      </c>
      <c r="H5307" s="547">
        <v>546.22</v>
      </c>
      <c r="I5307" s="545" t="s">
        <v>12756</v>
      </c>
      <c r="J5307" s="545" t="s">
        <v>13296</v>
      </c>
      <c r="K5307" s="545"/>
      <c r="L5307" s="545"/>
      <c r="M5307" s="548" t="s">
        <v>13758</v>
      </c>
      <c r="N5307" s="545" t="s">
        <v>13413</v>
      </c>
      <c r="O5307" s="545"/>
      <c r="P5307" s="549">
        <v>14944</v>
      </c>
      <c r="Q5307" s="549">
        <v>1</v>
      </c>
      <c r="R5307" s="549">
        <v>34</v>
      </c>
      <c r="S5307" s="548">
        <v>2218</v>
      </c>
      <c r="T5307" s="548"/>
      <c r="U5307" s="99"/>
    </row>
    <row r="5308" spans="1:21" ht="19.5" customHeight="1">
      <c r="A5308" s="545">
        <v>14945</v>
      </c>
      <c r="B5308" s="545" t="s">
        <v>22945</v>
      </c>
      <c r="C5308" s="545" t="s">
        <v>216</v>
      </c>
      <c r="D5308" s="546">
        <v>46065</v>
      </c>
      <c r="E5308" s="171" t="str">
        <f t="shared" si="82"/>
        <v>2026</v>
      </c>
      <c r="F5308" s="547">
        <v>207594</v>
      </c>
      <c r="G5308" s="548">
        <v>0.19</v>
      </c>
      <c r="H5308" s="547">
        <v>174448.74</v>
      </c>
      <c r="I5308" s="545" t="s">
        <v>12868</v>
      </c>
      <c r="J5308" s="545" t="s">
        <v>13298</v>
      </c>
      <c r="K5308" s="545" t="s">
        <v>22946</v>
      </c>
      <c r="L5308" s="545"/>
      <c r="M5308" s="548" t="s">
        <v>13758</v>
      </c>
      <c r="N5308" s="545" t="s">
        <v>13413</v>
      </c>
      <c r="O5308" s="545"/>
      <c r="P5308" s="549">
        <v>14945</v>
      </c>
      <c r="Q5308" s="549">
        <v>1</v>
      </c>
      <c r="R5308" s="549">
        <v>50</v>
      </c>
      <c r="S5308" s="548">
        <v>1012</v>
      </c>
      <c r="T5308" s="548"/>
      <c r="U5308" s="99"/>
    </row>
    <row r="5309" spans="1:21" ht="19.5" customHeight="1">
      <c r="A5309" s="545">
        <v>14946</v>
      </c>
      <c r="B5309" s="545" t="s">
        <v>22947</v>
      </c>
      <c r="C5309" s="545" t="s">
        <v>216</v>
      </c>
      <c r="D5309" s="546">
        <v>46065</v>
      </c>
      <c r="E5309" s="171" t="str">
        <f t="shared" si="82"/>
        <v>2026</v>
      </c>
      <c r="F5309" s="547">
        <v>184202</v>
      </c>
      <c r="G5309" s="548">
        <v>0.19</v>
      </c>
      <c r="H5309" s="547">
        <v>154791.6</v>
      </c>
      <c r="I5309" s="545" t="s">
        <v>12868</v>
      </c>
      <c r="J5309" s="545" t="s">
        <v>13298</v>
      </c>
      <c r="K5309" s="545" t="s">
        <v>22948</v>
      </c>
      <c r="L5309" s="545"/>
      <c r="M5309" s="548" t="s">
        <v>13758</v>
      </c>
      <c r="N5309" s="545" t="s">
        <v>13413</v>
      </c>
      <c r="O5309" s="545"/>
      <c r="P5309" s="549">
        <v>14946</v>
      </c>
      <c r="Q5309" s="549">
        <v>1</v>
      </c>
      <c r="R5309" s="549">
        <v>50</v>
      </c>
      <c r="S5309" s="548">
        <v>1012</v>
      </c>
      <c r="T5309" s="548"/>
      <c r="U5309" s="99"/>
    </row>
    <row r="5310" spans="1:21" ht="19.5" customHeight="1">
      <c r="A5310" s="545">
        <v>14947</v>
      </c>
      <c r="B5310" s="545" t="s">
        <v>22949</v>
      </c>
      <c r="C5310" s="545" t="s">
        <v>4504</v>
      </c>
      <c r="D5310" s="546">
        <v>46070</v>
      </c>
      <c r="E5310" s="171" t="str">
        <f t="shared" si="82"/>
        <v>2026</v>
      </c>
      <c r="F5310" s="547">
        <v>98361</v>
      </c>
      <c r="G5310" s="548">
        <v>0.2</v>
      </c>
      <c r="H5310" s="547">
        <v>81967.5</v>
      </c>
      <c r="I5310" s="545" t="s">
        <v>12762</v>
      </c>
      <c r="J5310" s="545" t="s">
        <v>13298</v>
      </c>
      <c r="K5310" s="545" t="s">
        <v>22950</v>
      </c>
      <c r="L5310" s="545"/>
      <c r="M5310" s="548" t="s">
        <v>13758</v>
      </c>
      <c r="N5310" s="545" t="s">
        <v>13413</v>
      </c>
      <c r="O5310" s="545"/>
      <c r="P5310" s="549">
        <v>14947</v>
      </c>
      <c r="Q5310" s="549">
        <v>1</v>
      </c>
      <c r="R5310" s="549">
        <v>8</v>
      </c>
      <c r="S5310" s="548">
        <v>1012</v>
      </c>
      <c r="T5310" s="548"/>
      <c r="U5310" s="99"/>
    </row>
    <row r="5311" spans="1:21" ht="19.5" customHeight="1">
      <c r="A5311" s="545">
        <v>14948</v>
      </c>
      <c r="B5311" s="545" t="s">
        <v>22951</v>
      </c>
      <c r="C5311" s="545" t="s">
        <v>216</v>
      </c>
      <c r="D5311" s="546">
        <v>46069</v>
      </c>
      <c r="E5311" s="171" t="str">
        <f t="shared" si="82"/>
        <v>2026</v>
      </c>
      <c r="F5311" s="547">
        <v>20069</v>
      </c>
      <c r="G5311" s="548">
        <v>0</v>
      </c>
      <c r="H5311" s="547">
        <v>20069</v>
      </c>
      <c r="I5311" s="545" t="s">
        <v>12670</v>
      </c>
      <c r="J5311" s="545" t="s">
        <v>13298</v>
      </c>
      <c r="K5311" s="545"/>
      <c r="L5311" s="545"/>
      <c r="M5311" s="548" t="s">
        <v>13758</v>
      </c>
      <c r="N5311" s="545" t="s">
        <v>13413</v>
      </c>
      <c r="O5311" s="545"/>
      <c r="P5311" s="549">
        <v>14948</v>
      </c>
      <c r="Q5311" s="549">
        <v>1</v>
      </c>
      <c r="R5311" s="549">
        <v>24</v>
      </c>
      <c r="S5311" s="548">
        <v>1012</v>
      </c>
      <c r="T5311" s="548"/>
      <c r="U5311" s="99"/>
    </row>
    <row r="5312" spans="1:21" ht="19.5" customHeight="1">
      <c r="A5312" s="545">
        <v>14949</v>
      </c>
      <c r="B5312" s="545" t="s">
        <v>22952</v>
      </c>
      <c r="C5312" s="545" t="s">
        <v>4479</v>
      </c>
      <c r="D5312" s="546">
        <v>46069</v>
      </c>
      <c r="E5312" s="171" t="str">
        <f t="shared" si="82"/>
        <v>2026</v>
      </c>
      <c r="F5312" s="547">
        <v>29124</v>
      </c>
      <c r="G5312" s="548">
        <v>0</v>
      </c>
      <c r="H5312" s="547">
        <v>29124</v>
      </c>
      <c r="I5312" s="545" t="s">
        <v>12670</v>
      </c>
      <c r="J5312" s="545" t="s">
        <v>13298</v>
      </c>
      <c r="K5312" s="545"/>
      <c r="L5312" s="545"/>
      <c r="M5312" s="548" t="s">
        <v>13758</v>
      </c>
      <c r="N5312" s="545" t="s">
        <v>13413</v>
      </c>
      <c r="O5312" s="545"/>
      <c r="P5312" s="549">
        <v>14949</v>
      </c>
      <c r="Q5312" s="549">
        <v>1</v>
      </c>
      <c r="R5312" s="549">
        <v>24</v>
      </c>
      <c r="S5312" s="548">
        <v>1012</v>
      </c>
      <c r="T5312" s="548"/>
      <c r="U5312" s="99"/>
    </row>
    <row r="5313" spans="1:21" ht="19.5" customHeight="1">
      <c r="A5313" s="545">
        <v>14950</v>
      </c>
      <c r="B5313" s="545" t="s">
        <v>22953</v>
      </c>
      <c r="C5313" s="545" t="s">
        <v>216</v>
      </c>
      <c r="D5313" s="546">
        <v>46069</v>
      </c>
      <c r="E5313" s="171" t="str">
        <f t="shared" si="82"/>
        <v>2026</v>
      </c>
      <c r="F5313" s="547">
        <v>333081</v>
      </c>
      <c r="G5313" s="548">
        <v>0.19</v>
      </c>
      <c r="H5313" s="547">
        <v>279900</v>
      </c>
      <c r="I5313" s="545" t="s">
        <v>12868</v>
      </c>
      <c r="J5313" s="545" t="s">
        <v>13296</v>
      </c>
      <c r="K5313" s="545"/>
      <c r="L5313" s="545"/>
      <c r="M5313" s="548" t="s">
        <v>13758</v>
      </c>
      <c r="N5313" s="545" t="s">
        <v>13413</v>
      </c>
      <c r="O5313" s="545"/>
      <c r="P5313" s="549">
        <v>14950</v>
      </c>
      <c r="Q5313" s="549">
        <v>1</v>
      </c>
      <c r="R5313" s="549">
        <v>50</v>
      </c>
      <c r="S5313" s="548">
        <v>2218</v>
      </c>
      <c r="T5313" s="548"/>
      <c r="U5313" s="99"/>
    </row>
    <row r="5314" spans="1:21" ht="19.5" customHeight="1">
      <c r="A5314" s="545">
        <v>14951</v>
      </c>
      <c r="B5314" s="545" t="s">
        <v>22954</v>
      </c>
      <c r="C5314" s="545" t="s">
        <v>216</v>
      </c>
      <c r="D5314" s="546">
        <v>46069</v>
      </c>
      <c r="E5314" s="171" t="str">
        <f t="shared" si="82"/>
        <v>2026</v>
      </c>
      <c r="F5314" s="547">
        <v>55685</v>
      </c>
      <c r="G5314" s="548">
        <v>0</v>
      </c>
      <c r="H5314" s="547">
        <v>55685</v>
      </c>
      <c r="I5314" s="545" t="s">
        <v>12670</v>
      </c>
      <c r="J5314" s="545" t="s">
        <v>13298</v>
      </c>
      <c r="K5314" s="545"/>
      <c r="L5314" s="545"/>
      <c r="M5314" s="548" t="s">
        <v>13758</v>
      </c>
      <c r="N5314" s="545" t="s">
        <v>13413</v>
      </c>
      <c r="O5314" s="545"/>
      <c r="P5314" s="549">
        <v>14951</v>
      </c>
      <c r="Q5314" s="549">
        <v>1</v>
      </c>
      <c r="R5314" s="549">
        <v>24</v>
      </c>
      <c r="S5314" s="548">
        <v>1012</v>
      </c>
      <c r="T5314" s="548"/>
      <c r="U5314" s="99"/>
    </row>
    <row r="5315" spans="1:21" ht="19.5" customHeight="1">
      <c r="A5315" s="545">
        <v>14952</v>
      </c>
      <c r="B5315" s="545" t="s">
        <v>22729</v>
      </c>
      <c r="C5315" s="545" t="s">
        <v>216</v>
      </c>
      <c r="D5315" s="546">
        <v>46069</v>
      </c>
      <c r="E5315" s="171" t="str">
        <f t="shared" si="82"/>
        <v>2026</v>
      </c>
      <c r="F5315" s="547">
        <v>1333333</v>
      </c>
      <c r="G5315" s="548">
        <v>0.19</v>
      </c>
      <c r="H5315" s="547">
        <v>1120447.8999999999</v>
      </c>
      <c r="I5315" s="545" t="s">
        <v>12670</v>
      </c>
      <c r="J5315" s="545" t="s">
        <v>13298</v>
      </c>
      <c r="K5315" s="545"/>
      <c r="L5315" s="545"/>
      <c r="M5315" s="548" t="s">
        <v>13758</v>
      </c>
      <c r="N5315" s="545" t="s">
        <v>13413</v>
      </c>
      <c r="O5315" s="545"/>
      <c r="P5315" s="549">
        <v>14952</v>
      </c>
      <c r="Q5315" s="549">
        <v>1</v>
      </c>
      <c r="R5315" s="549">
        <v>24</v>
      </c>
      <c r="S5315" s="548">
        <v>1012</v>
      </c>
      <c r="T5315" s="548"/>
      <c r="U5315" s="99"/>
    </row>
    <row r="5316" spans="1:21" ht="19.5" customHeight="1">
      <c r="A5316" s="545">
        <v>14953</v>
      </c>
      <c r="B5316" s="545" t="s">
        <v>22955</v>
      </c>
      <c r="C5316" s="545" t="s">
        <v>216</v>
      </c>
      <c r="D5316" s="546">
        <v>46069</v>
      </c>
      <c r="E5316" s="171" t="str">
        <f t="shared" ref="E5316:E5379" si="83">TEXT(D5316,"YYYY")</f>
        <v>2026</v>
      </c>
      <c r="F5316" s="547">
        <v>2464</v>
      </c>
      <c r="G5316" s="548">
        <v>0.19</v>
      </c>
      <c r="H5316" s="547">
        <v>2070.59</v>
      </c>
      <c r="I5316" s="545" t="s">
        <v>12678</v>
      </c>
      <c r="J5316" s="545" t="s">
        <v>13298</v>
      </c>
      <c r="K5316" s="545" t="s">
        <v>22956</v>
      </c>
      <c r="L5316" s="545"/>
      <c r="M5316" s="548" t="s">
        <v>13758</v>
      </c>
      <c r="N5316" s="545" t="s">
        <v>13413</v>
      </c>
      <c r="O5316" s="545"/>
      <c r="P5316" s="549">
        <v>14953</v>
      </c>
      <c r="Q5316" s="549">
        <v>1</v>
      </c>
      <c r="R5316" s="549">
        <v>23</v>
      </c>
      <c r="S5316" s="548">
        <v>1012</v>
      </c>
      <c r="T5316" s="548"/>
      <c r="U5316" s="99"/>
    </row>
    <row r="5317" spans="1:21" ht="19.5" customHeight="1">
      <c r="A5317" s="545">
        <v>14954</v>
      </c>
      <c r="B5317" s="545" t="s">
        <v>22957</v>
      </c>
      <c r="C5317" s="545" t="s">
        <v>216</v>
      </c>
      <c r="D5317" s="546">
        <v>46069</v>
      </c>
      <c r="E5317" s="171" t="str">
        <f t="shared" si="83"/>
        <v>2026</v>
      </c>
      <c r="F5317" s="547">
        <v>1002</v>
      </c>
      <c r="G5317" s="548">
        <v>0.19</v>
      </c>
      <c r="H5317" s="547">
        <v>842.02</v>
      </c>
      <c r="I5317" s="545" t="s">
        <v>12678</v>
      </c>
      <c r="J5317" s="545" t="s">
        <v>13298</v>
      </c>
      <c r="K5317" s="545" t="s">
        <v>22958</v>
      </c>
      <c r="L5317" s="545"/>
      <c r="M5317" s="548" t="s">
        <v>13758</v>
      </c>
      <c r="N5317" s="545" t="s">
        <v>13413</v>
      </c>
      <c r="O5317" s="545"/>
      <c r="P5317" s="549">
        <v>14954</v>
      </c>
      <c r="Q5317" s="549">
        <v>1</v>
      </c>
      <c r="R5317" s="549">
        <v>23</v>
      </c>
      <c r="S5317" s="548">
        <v>1012</v>
      </c>
      <c r="T5317" s="548"/>
      <c r="U5317" s="99"/>
    </row>
    <row r="5318" spans="1:21" ht="19.5" customHeight="1">
      <c r="A5318" s="545">
        <v>14955</v>
      </c>
      <c r="B5318" s="545" t="s">
        <v>22959</v>
      </c>
      <c r="C5318" s="545" t="s">
        <v>216</v>
      </c>
      <c r="D5318" s="546"/>
      <c r="E5318" s="171" t="str">
        <f t="shared" si="83"/>
        <v>1900</v>
      </c>
      <c r="F5318" s="547">
        <v>0</v>
      </c>
      <c r="G5318" s="548">
        <v>0</v>
      </c>
      <c r="H5318" s="547">
        <v>0</v>
      </c>
      <c r="I5318" s="545" t="s">
        <v>12756</v>
      </c>
      <c r="J5318" s="545"/>
      <c r="K5318" s="545" t="s">
        <v>22960</v>
      </c>
      <c r="L5318" s="545" t="s">
        <v>22960</v>
      </c>
      <c r="M5318" s="548" t="s">
        <v>13868</v>
      </c>
      <c r="N5318" s="545" t="s">
        <v>13413</v>
      </c>
      <c r="O5318" s="545"/>
      <c r="P5318" s="549">
        <v>14955</v>
      </c>
      <c r="Q5318" s="549">
        <v>2</v>
      </c>
      <c r="R5318" s="549">
        <v>34</v>
      </c>
      <c r="S5318" s="548"/>
      <c r="T5318" s="548"/>
      <c r="U5318" s="99"/>
    </row>
    <row r="5319" spans="1:21" ht="19.5" customHeight="1">
      <c r="A5319" s="545">
        <v>14956</v>
      </c>
      <c r="B5319" s="545" t="s">
        <v>22961</v>
      </c>
      <c r="C5319" s="545" t="s">
        <v>216</v>
      </c>
      <c r="D5319" s="546">
        <v>46072</v>
      </c>
      <c r="E5319" s="171" t="str">
        <f t="shared" si="83"/>
        <v>2026</v>
      </c>
      <c r="F5319" s="547">
        <v>61442000</v>
      </c>
      <c r="G5319" s="548">
        <v>0.19</v>
      </c>
      <c r="H5319" s="547">
        <v>51631932.770000003</v>
      </c>
      <c r="I5319" s="545" t="s">
        <v>12749</v>
      </c>
      <c r="J5319" s="545" t="s">
        <v>13296</v>
      </c>
      <c r="K5319" s="545" t="s">
        <v>22962</v>
      </c>
      <c r="L5319" s="545" t="s">
        <v>22963</v>
      </c>
      <c r="M5319" s="548" t="s">
        <v>13868</v>
      </c>
      <c r="N5319" s="545" t="s">
        <v>13413</v>
      </c>
      <c r="O5319" s="545"/>
      <c r="P5319" s="549">
        <v>14956</v>
      </c>
      <c r="Q5319" s="549">
        <v>2</v>
      </c>
      <c r="R5319" s="549">
        <v>106</v>
      </c>
      <c r="S5319" s="548">
        <v>2218</v>
      </c>
      <c r="T5319" s="548"/>
      <c r="U5319" s="99"/>
    </row>
    <row r="5320" spans="1:21" ht="19.5" customHeight="1">
      <c r="A5320" s="545">
        <v>14957</v>
      </c>
      <c r="B5320" s="545" t="s">
        <v>22964</v>
      </c>
      <c r="C5320" s="545" t="s">
        <v>216</v>
      </c>
      <c r="D5320" s="546">
        <v>46069</v>
      </c>
      <c r="E5320" s="171" t="str">
        <f t="shared" si="83"/>
        <v>2026</v>
      </c>
      <c r="F5320" s="547">
        <v>250460</v>
      </c>
      <c r="G5320" s="548">
        <v>0.19</v>
      </c>
      <c r="H5320" s="547">
        <v>210470.59</v>
      </c>
      <c r="I5320" s="545" t="s">
        <v>12650</v>
      </c>
      <c r="J5320" s="545" t="s">
        <v>13298</v>
      </c>
      <c r="K5320" s="545"/>
      <c r="L5320" s="545" t="s">
        <v>22964</v>
      </c>
      <c r="M5320" s="548" t="s">
        <v>13758</v>
      </c>
      <c r="N5320" s="545" t="s">
        <v>13413</v>
      </c>
      <c r="O5320" s="545"/>
      <c r="P5320" s="549">
        <v>14957</v>
      </c>
      <c r="Q5320" s="549">
        <v>1</v>
      </c>
      <c r="R5320" s="549">
        <v>127</v>
      </c>
      <c r="S5320" s="548">
        <v>1012</v>
      </c>
      <c r="T5320" s="548"/>
      <c r="U5320" s="99"/>
    </row>
    <row r="5321" spans="1:21" ht="19.5" customHeight="1">
      <c r="A5321" s="545">
        <v>14958</v>
      </c>
      <c r="B5321" s="545" t="s">
        <v>22965</v>
      </c>
      <c r="C5321" s="545" t="s">
        <v>216</v>
      </c>
      <c r="D5321" s="546">
        <v>46072</v>
      </c>
      <c r="E5321" s="171" t="str">
        <f t="shared" si="83"/>
        <v>2026</v>
      </c>
      <c r="F5321" s="547">
        <v>215279</v>
      </c>
      <c r="G5321" s="548">
        <v>0.19</v>
      </c>
      <c r="H5321" s="547">
        <v>180906.72</v>
      </c>
      <c r="I5321" s="545" t="s">
        <v>12650</v>
      </c>
      <c r="J5321" s="545" t="s">
        <v>13298</v>
      </c>
      <c r="K5321" s="545"/>
      <c r="L5321" s="545" t="s">
        <v>22965</v>
      </c>
      <c r="M5321" s="548" t="s">
        <v>13758</v>
      </c>
      <c r="N5321" s="545" t="s">
        <v>13413</v>
      </c>
      <c r="O5321" s="545"/>
      <c r="P5321" s="549">
        <v>14958</v>
      </c>
      <c r="Q5321" s="549">
        <v>1</v>
      </c>
      <c r="R5321" s="549">
        <v>127</v>
      </c>
      <c r="S5321" s="548">
        <v>1012</v>
      </c>
      <c r="T5321" s="548"/>
      <c r="U5321" s="99"/>
    </row>
    <row r="5322" spans="1:21" ht="19.5" customHeight="1">
      <c r="A5322" s="545">
        <v>14959</v>
      </c>
      <c r="B5322" s="545" t="s">
        <v>22966</v>
      </c>
      <c r="C5322" s="545" t="s">
        <v>922</v>
      </c>
      <c r="D5322" s="546">
        <v>46069</v>
      </c>
      <c r="E5322" s="171" t="str">
        <f t="shared" si="83"/>
        <v>2026</v>
      </c>
      <c r="F5322" s="547">
        <v>132632</v>
      </c>
      <c r="G5322" s="548">
        <v>0.19</v>
      </c>
      <c r="H5322" s="547">
        <v>111455.46</v>
      </c>
      <c r="I5322" s="545" t="s">
        <v>12976</v>
      </c>
      <c r="J5322" s="545" t="s">
        <v>13298</v>
      </c>
      <c r="K5322" s="545"/>
      <c r="L5322" s="545"/>
      <c r="M5322" s="548" t="s">
        <v>15540</v>
      </c>
      <c r="N5322" s="545" t="s">
        <v>13413</v>
      </c>
      <c r="O5322" s="545"/>
      <c r="P5322" s="549">
        <v>14959</v>
      </c>
      <c r="Q5322" s="549">
        <v>4</v>
      </c>
      <c r="R5322" s="549">
        <v>108</v>
      </c>
      <c r="S5322" s="548">
        <v>1012</v>
      </c>
      <c r="T5322" s="548"/>
      <c r="U5322" s="99"/>
    </row>
    <row r="5323" spans="1:21" ht="19.5" customHeight="1">
      <c r="A5323" s="545">
        <v>14960</v>
      </c>
      <c r="B5323" s="545" t="s">
        <v>22967</v>
      </c>
      <c r="C5323" s="545" t="s">
        <v>216</v>
      </c>
      <c r="D5323" s="546">
        <v>46071</v>
      </c>
      <c r="E5323" s="171" t="str">
        <f t="shared" si="83"/>
        <v>2026</v>
      </c>
      <c r="F5323" s="547">
        <v>14042</v>
      </c>
      <c r="G5323" s="548">
        <v>0.19</v>
      </c>
      <c r="H5323" s="547">
        <v>11800</v>
      </c>
      <c r="I5323" s="545" t="s">
        <v>12676</v>
      </c>
      <c r="J5323" s="545" t="s">
        <v>13301</v>
      </c>
      <c r="K5323" s="545"/>
      <c r="L5323" s="545"/>
      <c r="M5323" s="548" t="s">
        <v>13758</v>
      </c>
      <c r="N5323" s="545" t="s">
        <v>13413</v>
      </c>
      <c r="O5323" s="545"/>
      <c r="P5323" s="549">
        <v>14960</v>
      </c>
      <c r="Q5323" s="549">
        <v>1</v>
      </c>
      <c r="R5323" s="549">
        <v>14</v>
      </c>
      <c r="S5323" s="548">
        <v>2221</v>
      </c>
      <c r="T5323" s="548"/>
      <c r="U5323" s="99"/>
    </row>
    <row r="5324" spans="1:21" ht="19.5" customHeight="1">
      <c r="A5324" s="545">
        <v>14961</v>
      </c>
      <c r="B5324" s="545" t="s">
        <v>22968</v>
      </c>
      <c r="C5324" s="545" t="s">
        <v>216</v>
      </c>
      <c r="D5324" s="546">
        <v>46071</v>
      </c>
      <c r="E5324" s="171" t="str">
        <f t="shared" si="83"/>
        <v>2026</v>
      </c>
      <c r="F5324" s="547">
        <v>1354.01</v>
      </c>
      <c r="G5324" s="548">
        <v>0.19</v>
      </c>
      <c r="H5324" s="547">
        <v>1137.82</v>
      </c>
      <c r="I5324" s="545" t="s">
        <v>12676</v>
      </c>
      <c r="J5324" s="545" t="s">
        <v>13298</v>
      </c>
      <c r="K5324" s="545"/>
      <c r="L5324" s="545"/>
      <c r="M5324" s="548" t="s">
        <v>13758</v>
      </c>
      <c r="N5324" s="545" t="s">
        <v>13413</v>
      </c>
      <c r="O5324" s="545"/>
      <c r="P5324" s="549">
        <v>14961</v>
      </c>
      <c r="Q5324" s="549">
        <v>1</v>
      </c>
      <c r="R5324" s="549">
        <v>14</v>
      </c>
      <c r="S5324" s="548">
        <v>1012</v>
      </c>
      <c r="T5324" s="548"/>
      <c r="U5324" s="99"/>
    </row>
    <row r="5325" spans="1:21" ht="19.5" customHeight="1">
      <c r="A5325" s="545">
        <v>14962</v>
      </c>
      <c r="B5325" s="545" t="s">
        <v>22969</v>
      </c>
      <c r="C5325" s="545" t="s">
        <v>209</v>
      </c>
      <c r="D5325" s="546">
        <v>46071</v>
      </c>
      <c r="E5325" s="171" t="str">
        <f t="shared" si="83"/>
        <v>2026</v>
      </c>
      <c r="F5325" s="547">
        <v>263</v>
      </c>
      <c r="G5325" s="548">
        <v>0.19</v>
      </c>
      <c r="H5325" s="547">
        <v>221.01</v>
      </c>
      <c r="I5325" s="545" t="s">
        <v>12676</v>
      </c>
      <c r="J5325" s="545" t="s">
        <v>13298</v>
      </c>
      <c r="K5325" s="545"/>
      <c r="L5325" s="545"/>
      <c r="M5325" s="548" t="s">
        <v>13758</v>
      </c>
      <c r="N5325" s="545" t="s">
        <v>13413</v>
      </c>
      <c r="O5325" s="545"/>
      <c r="P5325" s="549">
        <v>14962</v>
      </c>
      <c r="Q5325" s="549">
        <v>1</v>
      </c>
      <c r="R5325" s="549">
        <v>14</v>
      </c>
      <c r="S5325" s="548">
        <v>1012</v>
      </c>
      <c r="T5325" s="548"/>
      <c r="U5325" s="99"/>
    </row>
    <row r="5326" spans="1:21" ht="19.5" customHeight="1">
      <c r="A5326" s="545">
        <v>14963</v>
      </c>
      <c r="B5326" s="545" t="s">
        <v>22970</v>
      </c>
      <c r="C5326" s="545" t="s">
        <v>216</v>
      </c>
      <c r="D5326" s="546">
        <v>46071</v>
      </c>
      <c r="E5326" s="171" t="str">
        <f t="shared" si="83"/>
        <v>2026</v>
      </c>
      <c r="F5326" s="547">
        <v>11527906</v>
      </c>
      <c r="G5326" s="548">
        <v>0.19</v>
      </c>
      <c r="H5326" s="547">
        <v>9687315.9700000007</v>
      </c>
      <c r="I5326" s="545" t="s">
        <v>12676</v>
      </c>
      <c r="J5326" s="545" t="s">
        <v>13298</v>
      </c>
      <c r="K5326" s="545"/>
      <c r="L5326" s="545"/>
      <c r="M5326" s="548" t="s">
        <v>13758</v>
      </c>
      <c r="N5326" s="545" t="s">
        <v>13413</v>
      </c>
      <c r="O5326" s="545"/>
      <c r="P5326" s="549">
        <v>14963</v>
      </c>
      <c r="Q5326" s="549">
        <v>1</v>
      </c>
      <c r="R5326" s="549">
        <v>14</v>
      </c>
      <c r="S5326" s="548">
        <v>1012</v>
      </c>
      <c r="T5326" s="548"/>
      <c r="U5326" s="99"/>
    </row>
    <row r="5327" spans="1:21" ht="19.5" customHeight="1">
      <c r="A5327" s="545">
        <v>14964</v>
      </c>
      <c r="B5327" s="545" t="s">
        <v>22971</v>
      </c>
      <c r="C5327" s="545" t="s">
        <v>216</v>
      </c>
      <c r="D5327" s="546">
        <v>46071</v>
      </c>
      <c r="E5327" s="171" t="str">
        <f t="shared" si="83"/>
        <v>2026</v>
      </c>
      <c r="F5327" s="547">
        <v>7192194</v>
      </c>
      <c r="G5327" s="548">
        <v>0.19</v>
      </c>
      <c r="H5327" s="547">
        <v>6043860.5</v>
      </c>
      <c r="I5327" s="545" t="s">
        <v>12676</v>
      </c>
      <c r="J5327" s="545" t="s">
        <v>13298</v>
      </c>
      <c r="K5327" s="545"/>
      <c r="L5327" s="545"/>
      <c r="M5327" s="548" t="s">
        <v>13758</v>
      </c>
      <c r="N5327" s="545" t="s">
        <v>13413</v>
      </c>
      <c r="O5327" s="545"/>
      <c r="P5327" s="549">
        <v>14964</v>
      </c>
      <c r="Q5327" s="549">
        <v>1</v>
      </c>
      <c r="R5327" s="549">
        <v>14</v>
      </c>
      <c r="S5327" s="548">
        <v>1012</v>
      </c>
      <c r="T5327" s="548"/>
      <c r="U5327" s="99"/>
    </row>
    <row r="5328" spans="1:21" ht="19.5" customHeight="1">
      <c r="A5328" s="545">
        <v>14965</v>
      </c>
      <c r="B5328" s="545" t="s">
        <v>22972</v>
      </c>
      <c r="C5328" s="545" t="s">
        <v>216</v>
      </c>
      <c r="D5328" s="546">
        <v>46071</v>
      </c>
      <c r="E5328" s="171" t="str">
        <f t="shared" si="83"/>
        <v>2026</v>
      </c>
      <c r="F5328" s="547">
        <v>10301473</v>
      </c>
      <c r="G5328" s="548">
        <v>0.19</v>
      </c>
      <c r="H5328" s="547">
        <v>8656700</v>
      </c>
      <c r="I5328" s="545" t="s">
        <v>12676</v>
      </c>
      <c r="J5328" s="545" t="s">
        <v>13301</v>
      </c>
      <c r="K5328" s="545"/>
      <c r="L5328" s="545"/>
      <c r="M5328" s="548" t="s">
        <v>13758</v>
      </c>
      <c r="N5328" s="545" t="s">
        <v>13413</v>
      </c>
      <c r="O5328" s="545"/>
      <c r="P5328" s="549">
        <v>14965</v>
      </c>
      <c r="Q5328" s="549">
        <v>1</v>
      </c>
      <c r="R5328" s="549">
        <v>14</v>
      </c>
      <c r="S5328" s="548">
        <v>2221</v>
      </c>
      <c r="T5328" s="548"/>
      <c r="U5328" s="99"/>
    </row>
    <row r="5329" spans="1:21" ht="19.5" customHeight="1">
      <c r="A5329" s="545">
        <v>14966</v>
      </c>
      <c r="B5329" s="545" t="s">
        <v>22973</v>
      </c>
      <c r="C5329" s="545" t="s">
        <v>437</v>
      </c>
      <c r="D5329" s="546">
        <v>46071</v>
      </c>
      <c r="E5329" s="171" t="str">
        <f t="shared" si="83"/>
        <v>2026</v>
      </c>
      <c r="F5329" s="547">
        <v>1260967</v>
      </c>
      <c r="G5329" s="548">
        <v>0</v>
      </c>
      <c r="H5329" s="547">
        <v>1260967</v>
      </c>
      <c r="I5329" s="545" t="s">
        <v>12973</v>
      </c>
      <c r="J5329" s="545" t="s">
        <v>13301</v>
      </c>
      <c r="K5329" s="545" t="s">
        <v>22974</v>
      </c>
      <c r="L5329" s="545"/>
      <c r="M5329" s="548" t="s">
        <v>13758</v>
      </c>
      <c r="N5329" s="545" t="s">
        <v>13413</v>
      </c>
      <c r="O5329" s="545"/>
      <c r="P5329" s="549">
        <v>14966</v>
      </c>
      <c r="Q5329" s="549">
        <v>1</v>
      </c>
      <c r="R5329" s="549">
        <v>59</v>
      </c>
      <c r="S5329" s="548">
        <v>2221</v>
      </c>
      <c r="T5329" s="548"/>
      <c r="U5329" s="99"/>
    </row>
    <row r="5330" spans="1:21" ht="19.5" customHeight="1">
      <c r="A5330" s="545">
        <v>14967</v>
      </c>
      <c r="B5330" s="545" t="s">
        <v>22975</v>
      </c>
      <c r="C5330" s="545" t="s">
        <v>216</v>
      </c>
      <c r="D5330" s="546">
        <v>46071</v>
      </c>
      <c r="E5330" s="171" t="str">
        <f t="shared" si="83"/>
        <v>2026</v>
      </c>
      <c r="F5330" s="547">
        <v>1244100.01</v>
      </c>
      <c r="G5330" s="548">
        <v>0.19</v>
      </c>
      <c r="H5330" s="547">
        <v>1045462.19</v>
      </c>
      <c r="I5330" s="545" t="s">
        <v>12984</v>
      </c>
      <c r="J5330" s="545" t="s">
        <v>13298</v>
      </c>
      <c r="K5330" s="545"/>
      <c r="L5330" s="545"/>
      <c r="M5330" s="548" t="s">
        <v>13758</v>
      </c>
      <c r="N5330" s="545" t="s">
        <v>13413</v>
      </c>
      <c r="O5330" s="545"/>
      <c r="P5330" s="549">
        <v>14967</v>
      </c>
      <c r="Q5330" s="549">
        <v>1</v>
      </c>
      <c r="R5330" s="549">
        <v>57</v>
      </c>
      <c r="S5330" s="548">
        <v>1012</v>
      </c>
      <c r="T5330" s="548"/>
      <c r="U5330" s="99"/>
    </row>
    <row r="5331" spans="1:21" ht="19.5" customHeight="1">
      <c r="A5331" s="545">
        <v>14968</v>
      </c>
      <c r="B5331" s="545" t="s">
        <v>22976</v>
      </c>
      <c r="C5331" s="545" t="s">
        <v>216</v>
      </c>
      <c r="D5331" s="546">
        <v>46071</v>
      </c>
      <c r="E5331" s="171" t="str">
        <f t="shared" si="83"/>
        <v>2026</v>
      </c>
      <c r="F5331" s="547">
        <v>1112933.01</v>
      </c>
      <c r="G5331" s="548">
        <v>0.19</v>
      </c>
      <c r="H5331" s="547">
        <v>935237.82</v>
      </c>
      <c r="I5331" s="545" t="s">
        <v>12984</v>
      </c>
      <c r="J5331" s="545" t="s">
        <v>13298</v>
      </c>
      <c r="K5331" s="545"/>
      <c r="L5331" s="545"/>
      <c r="M5331" s="548" t="s">
        <v>13758</v>
      </c>
      <c r="N5331" s="545" t="s">
        <v>13413</v>
      </c>
      <c r="O5331" s="545"/>
      <c r="P5331" s="549">
        <v>14968</v>
      </c>
      <c r="Q5331" s="549">
        <v>1</v>
      </c>
      <c r="R5331" s="549">
        <v>57</v>
      </c>
      <c r="S5331" s="548">
        <v>1012</v>
      </c>
      <c r="T5331" s="548"/>
      <c r="U5331" s="99"/>
    </row>
    <row r="5332" spans="1:21" ht="19.5" customHeight="1">
      <c r="A5332" s="545">
        <v>14969</v>
      </c>
      <c r="B5332" s="545" t="s">
        <v>22977</v>
      </c>
      <c r="C5332" s="545" t="s">
        <v>216</v>
      </c>
      <c r="D5332" s="546">
        <v>46071</v>
      </c>
      <c r="E5332" s="171" t="str">
        <f t="shared" si="83"/>
        <v>2026</v>
      </c>
      <c r="F5332" s="547">
        <v>1755047</v>
      </c>
      <c r="G5332" s="548">
        <v>0.19</v>
      </c>
      <c r="H5332" s="547">
        <v>1474829.41</v>
      </c>
      <c r="I5332" s="545" t="s">
        <v>12984</v>
      </c>
      <c r="J5332" s="545" t="s">
        <v>13298</v>
      </c>
      <c r="K5332" s="545"/>
      <c r="L5332" s="545"/>
      <c r="M5332" s="548" t="s">
        <v>13758</v>
      </c>
      <c r="N5332" s="545" t="s">
        <v>13413</v>
      </c>
      <c r="O5332" s="545"/>
      <c r="P5332" s="549">
        <v>14969</v>
      </c>
      <c r="Q5332" s="549">
        <v>1</v>
      </c>
      <c r="R5332" s="549">
        <v>57</v>
      </c>
      <c r="S5332" s="548">
        <v>1012</v>
      </c>
      <c r="T5332" s="548"/>
      <c r="U5332" s="99"/>
    </row>
    <row r="5333" spans="1:21" ht="19.5" customHeight="1">
      <c r="A5333" s="545">
        <v>14970</v>
      </c>
      <c r="B5333" s="545" t="s">
        <v>22978</v>
      </c>
      <c r="C5333" s="545" t="s">
        <v>216</v>
      </c>
      <c r="D5333" s="546">
        <v>46071</v>
      </c>
      <c r="E5333" s="171" t="str">
        <f t="shared" si="83"/>
        <v>2026</v>
      </c>
      <c r="F5333" s="547">
        <v>6188000</v>
      </c>
      <c r="G5333" s="548">
        <v>0.19</v>
      </c>
      <c r="H5333" s="547">
        <v>5200000</v>
      </c>
      <c r="I5333" s="545" t="s">
        <v>12984</v>
      </c>
      <c r="J5333" s="545" t="s">
        <v>13296</v>
      </c>
      <c r="K5333" s="545" t="s">
        <v>22979</v>
      </c>
      <c r="L5333" s="545"/>
      <c r="M5333" s="548" t="s">
        <v>13758</v>
      </c>
      <c r="N5333" s="545" t="s">
        <v>13413</v>
      </c>
      <c r="O5333" s="545"/>
      <c r="P5333" s="549">
        <v>14970</v>
      </c>
      <c r="Q5333" s="549">
        <v>1</v>
      </c>
      <c r="R5333" s="549">
        <v>57</v>
      </c>
      <c r="S5333" s="548">
        <v>2218</v>
      </c>
      <c r="T5333" s="548"/>
      <c r="U5333" s="99"/>
    </row>
    <row r="5334" spans="1:21" ht="19.5" customHeight="1">
      <c r="A5334" s="545">
        <v>14971</v>
      </c>
      <c r="B5334" s="545" t="s">
        <v>22980</v>
      </c>
      <c r="C5334" s="545" t="s">
        <v>216</v>
      </c>
      <c r="D5334" s="546">
        <v>46071</v>
      </c>
      <c r="E5334" s="171" t="str">
        <f t="shared" si="83"/>
        <v>2026</v>
      </c>
      <c r="F5334" s="547">
        <v>12577</v>
      </c>
      <c r="G5334" s="548">
        <v>0.19</v>
      </c>
      <c r="H5334" s="547">
        <v>10568.91</v>
      </c>
      <c r="I5334" s="545" t="s">
        <v>12984</v>
      </c>
      <c r="J5334" s="545" t="s">
        <v>13298</v>
      </c>
      <c r="K5334" s="545" t="s">
        <v>22981</v>
      </c>
      <c r="L5334" s="545"/>
      <c r="M5334" s="548" t="s">
        <v>13758</v>
      </c>
      <c r="N5334" s="545" t="s">
        <v>13413</v>
      </c>
      <c r="O5334" s="545"/>
      <c r="P5334" s="549">
        <v>14971</v>
      </c>
      <c r="Q5334" s="549">
        <v>1</v>
      </c>
      <c r="R5334" s="549">
        <v>57</v>
      </c>
      <c r="S5334" s="548">
        <v>1012</v>
      </c>
      <c r="T5334" s="548"/>
      <c r="U5334" s="99"/>
    </row>
    <row r="5335" spans="1:21" ht="19.5" customHeight="1">
      <c r="A5335" s="545">
        <v>14972</v>
      </c>
      <c r="B5335" s="545" t="s">
        <v>22982</v>
      </c>
      <c r="C5335" s="545" t="s">
        <v>4479</v>
      </c>
      <c r="D5335" s="546">
        <v>46071</v>
      </c>
      <c r="E5335" s="171" t="str">
        <f t="shared" si="83"/>
        <v>2026</v>
      </c>
      <c r="F5335" s="547">
        <v>43051</v>
      </c>
      <c r="G5335" s="548">
        <v>0.19</v>
      </c>
      <c r="H5335" s="547">
        <v>36177.31</v>
      </c>
      <c r="I5335" s="545" t="s">
        <v>12984</v>
      </c>
      <c r="J5335" s="545" t="s">
        <v>13301</v>
      </c>
      <c r="K5335" s="545" t="s">
        <v>22983</v>
      </c>
      <c r="L5335" s="545"/>
      <c r="M5335" s="548" t="s">
        <v>13758</v>
      </c>
      <c r="N5335" s="545" t="s">
        <v>13413</v>
      </c>
      <c r="O5335" s="545"/>
      <c r="P5335" s="549">
        <v>14972</v>
      </c>
      <c r="Q5335" s="549">
        <v>1</v>
      </c>
      <c r="R5335" s="549">
        <v>57</v>
      </c>
      <c r="S5335" s="548">
        <v>2221</v>
      </c>
      <c r="T5335" s="548"/>
      <c r="U5335" s="99"/>
    </row>
    <row r="5336" spans="1:21" ht="19.5" customHeight="1">
      <c r="A5336" s="545">
        <v>14973</v>
      </c>
      <c r="B5336" s="545" t="s">
        <v>22984</v>
      </c>
      <c r="C5336" s="545" t="s">
        <v>216</v>
      </c>
      <c r="D5336" s="546">
        <v>46071</v>
      </c>
      <c r="E5336" s="171" t="str">
        <f t="shared" si="83"/>
        <v>2026</v>
      </c>
      <c r="F5336" s="547">
        <v>48000.01</v>
      </c>
      <c r="G5336" s="548">
        <v>0.19</v>
      </c>
      <c r="H5336" s="547">
        <v>40336.14</v>
      </c>
      <c r="I5336" s="545" t="s">
        <v>12984</v>
      </c>
      <c r="J5336" s="545" t="s">
        <v>13296</v>
      </c>
      <c r="K5336" s="545" t="s">
        <v>22985</v>
      </c>
      <c r="L5336" s="545"/>
      <c r="M5336" s="548" t="s">
        <v>13758</v>
      </c>
      <c r="N5336" s="545" t="s">
        <v>13413</v>
      </c>
      <c r="O5336" s="545"/>
      <c r="P5336" s="549">
        <v>14973</v>
      </c>
      <c r="Q5336" s="549">
        <v>1</v>
      </c>
      <c r="R5336" s="549">
        <v>57</v>
      </c>
      <c r="S5336" s="548">
        <v>2218</v>
      </c>
      <c r="T5336" s="548"/>
      <c r="U5336" s="99"/>
    </row>
    <row r="5337" spans="1:21" ht="19.5" customHeight="1">
      <c r="A5337" s="545">
        <v>14974</v>
      </c>
      <c r="B5337" s="545" t="s">
        <v>22986</v>
      </c>
      <c r="C5337" s="545" t="s">
        <v>216</v>
      </c>
      <c r="D5337" s="546">
        <v>46071</v>
      </c>
      <c r="E5337" s="171" t="str">
        <f t="shared" si="83"/>
        <v>2026</v>
      </c>
      <c r="F5337" s="547">
        <v>8748</v>
      </c>
      <c r="G5337" s="548">
        <v>0.19</v>
      </c>
      <c r="H5337" s="547">
        <v>7351.26</v>
      </c>
      <c r="I5337" s="545" t="s">
        <v>12984</v>
      </c>
      <c r="J5337" s="545" t="s">
        <v>13298</v>
      </c>
      <c r="K5337" s="545" t="s">
        <v>22987</v>
      </c>
      <c r="L5337" s="545"/>
      <c r="M5337" s="548" t="s">
        <v>13758</v>
      </c>
      <c r="N5337" s="545" t="s">
        <v>13413</v>
      </c>
      <c r="O5337" s="545"/>
      <c r="P5337" s="549">
        <v>14974</v>
      </c>
      <c r="Q5337" s="549">
        <v>1</v>
      </c>
      <c r="R5337" s="549">
        <v>57</v>
      </c>
      <c r="S5337" s="548">
        <v>1012</v>
      </c>
      <c r="T5337" s="548"/>
      <c r="U5337" s="99"/>
    </row>
    <row r="5338" spans="1:21" ht="19.5" customHeight="1">
      <c r="A5338" s="545">
        <v>14975</v>
      </c>
      <c r="B5338" s="545" t="s">
        <v>22988</v>
      </c>
      <c r="C5338" s="545" t="s">
        <v>216</v>
      </c>
      <c r="D5338" s="546">
        <v>46071</v>
      </c>
      <c r="E5338" s="171" t="str">
        <f t="shared" si="83"/>
        <v>2026</v>
      </c>
      <c r="F5338" s="547">
        <v>5649</v>
      </c>
      <c r="G5338" s="548">
        <v>0.19</v>
      </c>
      <c r="H5338" s="547">
        <v>4747.0600000000004</v>
      </c>
      <c r="I5338" s="545" t="s">
        <v>12650</v>
      </c>
      <c r="J5338" s="545" t="s">
        <v>13301</v>
      </c>
      <c r="K5338" s="545"/>
      <c r="L5338" s="545"/>
      <c r="M5338" s="548" t="s">
        <v>13758</v>
      </c>
      <c r="N5338" s="545" t="s">
        <v>13413</v>
      </c>
      <c r="O5338" s="545"/>
      <c r="P5338" s="549">
        <v>14975</v>
      </c>
      <c r="Q5338" s="549">
        <v>1</v>
      </c>
      <c r="R5338" s="549">
        <v>127</v>
      </c>
      <c r="S5338" s="548">
        <v>2221</v>
      </c>
      <c r="T5338" s="548"/>
      <c r="U5338" s="99"/>
    </row>
    <row r="5339" spans="1:21" ht="19.5" customHeight="1">
      <c r="A5339" s="545">
        <v>14976</v>
      </c>
      <c r="B5339" s="545" t="s">
        <v>22989</v>
      </c>
      <c r="C5339" s="545" t="s">
        <v>216</v>
      </c>
      <c r="D5339" s="546">
        <v>46071</v>
      </c>
      <c r="E5339" s="171" t="str">
        <f t="shared" si="83"/>
        <v>2026</v>
      </c>
      <c r="F5339" s="547">
        <v>9361</v>
      </c>
      <c r="G5339" s="548">
        <v>0.19</v>
      </c>
      <c r="H5339" s="547">
        <v>7866.39</v>
      </c>
      <c r="I5339" s="545" t="s">
        <v>12650</v>
      </c>
      <c r="J5339" s="545" t="s">
        <v>13298</v>
      </c>
      <c r="K5339" s="545"/>
      <c r="L5339" s="545"/>
      <c r="M5339" s="548" t="s">
        <v>13758</v>
      </c>
      <c r="N5339" s="545" t="s">
        <v>13413</v>
      </c>
      <c r="O5339" s="545"/>
      <c r="P5339" s="549">
        <v>14976</v>
      </c>
      <c r="Q5339" s="549">
        <v>1</v>
      </c>
      <c r="R5339" s="549">
        <v>127</v>
      </c>
      <c r="S5339" s="548">
        <v>1012</v>
      </c>
      <c r="T5339" s="548"/>
      <c r="U5339" s="99"/>
    </row>
    <row r="5340" spans="1:21" ht="19.5" customHeight="1">
      <c r="A5340" s="545">
        <v>14977</v>
      </c>
      <c r="B5340" s="545" t="s">
        <v>22990</v>
      </c>
      <c r="C5340" s="545" t="s">
        <v>209</v>
      </c>
      <c r="D5340" s="546">
        <v>46071</v>
      </c>
      <c r="E5340" s="171" t="str">
        <f t="shared" si="83"/>
        <v>2026</v>
      </c>
      <c r="F5340" s="547">
        <v>4128</v>
      </c>
      <c r="G5340" s="548">
        <v>0.19</v>
      </c>
      <c r="H5340" s="547">
        <v>3468.91</v>
      </c>
      <c r="I5340" s="545" t="s">
        <v>12706</v>
      </c>
      <c r="J5340" s="545" t="s">
        <v>13301</v>
      </c>
      <c r="K5340" s="545"/>
      <c r="L5340" s="545"/>
      <c r="M5340" s="548" t="s">
        <v>13758</v>
      </c>
      <c r="N5340" s="545" t="s">
        <v>13413</v>
      </c>
      <c r="O5340" s="545"/>
      <c r="P5340" s="549">
        <v>14977</v>
      </c>
      <c r="Q5340" s="549">
        <v>1</v>
      </c>
      <c r="R5340" s="549">
        <v>128</v>
      </c>
      <c r="S5340" s="548">
        <v>2221</v>
      </c>
      <c r="T5340" s="548"/>
      <c r="U5340" s="99"/>
    </row>
    <row r="5341" spans="1:21" ht="19.5" customHeight="1">
      <c r="A5341" s="545">
        <v>14978</v>
      </c>
      <c r="B5341" s="545" t="s">
        <v>22991</v>
      </c>
      <c r="C5341" s="545" t="s">
        <v>209</v>
      </c>
      <c r="D5341" s="546">
        <v>46071</v>
      </c>
      <c r="E5341" s="171" t="str">
        <f t="shared" si="83"/>
        <v>2026</v>
      </c>
      <c r="F5341" s="547">
        <v>3000</v>
      </c>
      <c r="G5341" s="548">
        <v>0.19</v>
      </c>
      <c r="H5341" s="547">
        <v>2521.0100000000002</v>
      </c>
      <c r="I5341" s="545" t="s">
        <v>12706</v>
      </c>
      <c r="J5341" s="545" t="s">
        <v>13296</v>
      </c>
      <c r="K5341" s="545"/>
      <c r="L5341" s="545"/>
      <c r="M5341" s="548" t="s">
        <v>13758</v>
      </c>
      <c r="N5341" s="545" t="s">
        <v>13413</v>
      </c>
      <c r="O5341" s="545"/>
      <c r="P5341" s="549">
        <v>14978</v>
      </c>
      <c r="Q5341" s="549">
        <v>1</v>
      </c>
      <c r="R5341" s="549">
        <v>128</v>
      </c>
      <c r="S5341" s="548">
        <v>2218</v>
      </c>
      <c r="T5341" s="548"/>
      <c r="U5341" s="99"/>
    </row>
    <row r="5342" spans="1:21" ht="19.5" customHeight="1">
      <c r="A5342" s="545">
        <v>14979</v>
      </c>
      <c r="B5342" s="545" t="s">
        <v>22992</v>
      </c>
      <c r="C5342" s="545" t="s">
        <v>216</v>
      </c>
      <c r="D5342" s="546">
        <v>46071</v>
      </c>
      <c r="E5342" s="171" t="str">
        <f t="shared" si="83"/>
        <v>2026</v>
      </c>
      <c r="F5342" s="547">
        <v>2592</v>
      </c>
      <c r="G5342" s="548">
        <v>0.19</v>
      </c>
      <c r="H5342" s="547">
        <v>2178.15</v>
      </c>
      <c r="I5342" s="545" t="s">
        <v>12650</v>
      </c>
      <c r="J5342" s="545" t="s">
        <v>13296</v>
      </c>
      <c r="K5342" s="545"/>
      <c r="L5342" s="545"/>
      <c r="M5342" s="548" t="s">
        <v>13758</v>
      </c>
      <c r="N5342" s="545" t="s">
        <v>13413</v>
      </c>
      <c r="O5342" s="545"/>
      <c r="P5342" s="549">
        <v>14979</v>
      </c>
      <c r="Q5342" s="549">
        <v>1</v>
      </c>
      <c r="R5342" s="549">
        <v>127</v>
      </c>
      <c r="S5342" s="548">
        <v>2218</v>
      </c>
      <c r="T5342" s="548"/>
      <c r="U5342" s="99"/>
    </row>
    <row r="5343" spans="1:21" ht="19.5" customHeight="1">
      <c r="A5343" s="545">
        <v>14980</v>
      </c>
      <c r="B5343" s="545" t="s">
        <v>22993</v>
      </c>
      <c r="C5343" s="545" t="s">
        <v>216</v>
      </c>
      <c r="D5343" s="546">
        <v>46071</v>
      </c>
      <c r="E5343" s="171" t="str">
        <f t="shared" si="83"/>
        <v>2026</v>
      </c>
      <c r="F5343" s="547">
        <v>33285</v>
      </c>
      <c r="G5343" s="548">
        <v>0.19</v>
      </c>
      <c r="H5343" s="547">
        <v>27970.59</v>
      </c>
      <c r="I5343" s="545" t="s">
        <v>12686</v>
      </c>
      <c r="J5343" s="545" t="s">
        <v>13298</v>
      </c>
      <c r="K5343" s="545"/>
      <c r="L5343" s="545"/>
      <c r="M5343" s="548" t="s">
        <v>13758</v>
      </c>
      <c r="N5343" s="545" t="s">
        <v>13413</v>
      </c>
      <c r="O5343" s="545"/>
      <c r="P5343" s="549">
        <v>14980</v>
      </c>
      <c r="Q5343" s="549">
        <v>1</v>
      </c>
      <c r="R5343" s="549">
        <v>131</v>
      </c>
      <c r="S5343" s="548">
        <v>1012</v>
      </c>
      <c r="T5343" s="548"/>
      <c r="U5343" s="99"/>
    </row>
    <row r="5344" spans="1:21" ht="19.5" customHeight="1">
      <c r="A5344" s="545">
        <v>14981</v>
      </c>
      <c r="B5344" s="545" t="s">
        <v>22994</v>
      </c>
      <c r="C5344" s="545" t="s">
        <v>216</v>
      </c>
      <c r="D5344" s="546">
        <v>46071</v>
      </c>
      <c r="E5344" s="171" t="str">
        <f t="shared" si="83"/>
        <v>2026</v>
      </c>
      <c r="F5344" s="547">
        <v>702515</v>
      </c>
      <c r="G5344" s="548">
        <v>0.19</v>
      </c>
      <c r="H5344" s="547">
        <v>590348.74</v>
      </c>
      <c r="I5344" s="545" t="s">
        <v>12715</v>
      </c>
      <c r="J5344" s="545" t="s">
        <v>13298</v>
      </c>
      <c r="K5344" s="545"/>
      <c r="L5344" s="545"/>
      <c r="M5344" s="548" t="s">
        <v>13758</v>
      </c>
      <c r="N5344" s="545" t="s">
        <v>13413</v>
      </c>
      <c r="O5344" s="545"/>
      <c r="P5344" s="549">
        <v>14981</v>
      </c>
      <c r="Q5344" s="549">
        <v>1</v>
      </c>
      <c r="R5344" s="549">
        <v>129</v>
      </c>
      <c r="S5344" s="548">
        <v>1012</v>
      </c>
      <c r="T5344" s="548"/>
      <c r="U5344" s="99"/>
    </row>
    <row r="5345" spans="1:21" ht="19.5" customHeight="1">
      <c r="A5345" s="545">
        <v>14982</v>
      </c>
      <c r="B5345" s="545" t="s">
        <v>22995</v>
      </c>
      <c r="C5345" s="545" t="s">
        <v>216</v>
      </c>
      <c r="D5345" s="546">
        <v>46071</v>
      </c>
      <c r="E5345" s="171" t="str">
        <f t="shared" si="83"/>
        <v>2026</v>
      </c>
      <c r="F5345" s="547">
        <v>33791</v>
      </c>
      <c r="G5345" s="548">
        <v>0.19</v>
      </c>
      <c r="H5345" s="547">
        <v>28395.8</v>
      </c>
      <c r="I5345" s="545" t="s">
        <v>12715</v>
      </c>
      <c r="J5345" s="545" t="s">
        <v>13298</v>
      </c>
      <c r="K5345" s="545"/>
      <c r="L5345" s="545"/>
      <c r="M5345" s="548" t="s">
        <v>13758</v>
      </c>
      <c r="N5345" s="545" t="s">
        <v>13413</v>
      </c>
      <c r="O5345" s="545"/>
      <c r="P5345" s="549">
        <v>14982</v>
      </c>
      <c r="Q5345" s="549">
        <v>1</v>
      </c>
      <c r="R5345" s="549">
        <v>129</v>
      </c>
      <c r="S5345" s="548">
        <v>1012</v>
      </c>
      <c r="T5345" s="548"/>
      <c r="U5345" s="99"/>
    </row>
    <row r="5346" spans="1:21" ht="19.5" customHeight="1">
      <c r="A5346" s="545">
        <v>14983</v>
      </c>
      <c r="B5346" s="545" t="s">
        <v>22996</v>
      </c>
      <c r="C5346" s="545" t="s">
        <v>216</v>
      </c>
      <c r="D5346" s="546">
        <v>46071</v>
      </c>
      <c r="E5346" s="171" t="str">
        <f t="shared" si="83"/>
        <v>2026</v>
      </c>
      <c r="F5346" s="547">
        <v>165466</v>
      </c>
      <c r="G5346" s="548">
        <v>0.19</v>
      </c>
      <c r="H5346" s="547">
        <v>139047.06</v>
      </c>
      <c r="I5346" s="545" t="s">
        <v>12715</v>
      </c>
      <c r="J5346" s="545" t="s">
        <v>13298</v>
      </c>
      <c r="K5346" s="545"/>
      <c r="L5346" s="545"/>
      <c r="M5346" s="548" t="s">
        <v>13758</v>
      </c>
      <c r="N5346" s="545" t="s">
        <v>13413</v>
      </c>
      <c r="O5346" s="545"/>
      <c r="P5346" s="549">
        <v>14983</v>
      </c>
      <c r="Q5346" s="549">
        <v>1</v>
      </c>
      <c r="R5346" s="549">
        <v>129</v>
      </c>
      <c r="S5346" s="548">
        <v>1012</v>
      </c>
      <c r="T5346" s="548"/>
      <c r="U5346" s="99"/>
    </row>
    <row r="5347" spans="1:21" ht="19.5" customHeight="1">
      <c r="A5347" s="545">
        <v>14984</v>
      </c>
      <c r="B5347" s="545" t="s">
        <v>22997</v>
      </c>
      <c r="C5347" s="545" t="s">
        <v>216</v>
      </c>
      <c r="D5347" s="546">
        <v>46071</v>
      </c>
      <c r="E5347" s="171" t="str">
        <f t="shared" si="83"/>
        <v>2026</v>
      </c>
      <c r="F5347" s="547">
        <v>95150</v>
      </c>
      <c r="G5347" s="548">
        <v>0.19</v>
      </c>
      <c r="H5347" s="547">
        <v>79957.98</v>
      </c>
      <c r="I5347" s="545" t="s">
        <v>12715</v>
      </c>
      <c r="J5347" s="545" t="s">
        <v>13296</v>
      </c>
      <c r="K5347" s="545"/>
      <c r="L5347" s="545"/>
      <c r="M5347" s="548" t="s">
        <v>13758</v>
      </c>
      <c r="N5347" s="545" t="s">
        <v>13413</v>
      </c>
      <c r="O5347" s="545"/>
      <c r="P5347" s="549">
        <v>14984</v>
      </c>
      <c r="Q5347" s="549">
        <v>1</v>
      </c>
      <c r="R5347" s="549">
        <v>129</v>
      </c>
      <c r="S5347" s="548">
        <v>2218</v>
      </c>
      <c r="T5347" s="548"/>
      <c r="U5347" s="99"/>
    </row>
    <row r="5348" spans="1:21" ht="19.5" customHeight="1">
      <c r="A5348" s="545">
        <v>14985</v>
      </c>
      <c r="B5348" s="545" t="s">
        <v>22998</v>
      </c>
      <c r="C5348" s="545" t="s">
        <v>216</v>
      </c>
      <c r="D5348" s="546">
        <v>46071</v>
      </c>
      <c r="E5348" s="171" t="str">
        <f t="shared" si="83"/>
        <v>2026</v>
      </c>
      <c r="F5348" s="547">
        <v>64667</v>
      </c>
      <c r="G5348" s="548">
        <v>0.19</v>
      </c>
      <c r="H5348" s="547">
        <v>54342.02</v>
      </c>
      <c r="I5348" s="545" t="s">
        <v>12715</v>
      </c>
      <c r="J5348" s="545" t="s">
        <v>13298</v>
      </c>
      <c r="K5348" s="545"/>
      <c r="L5348" s="545"/>
      <c r="M5348" s="548" t="s">
        <v>13758</v>
      </c>
      <c r="N5348" s="545" t="s">
        <v>13413</v>
      </c>
      <c r="O5348" s="545"/>
      <c r="P5348" s="549">
        <v>14985</v>
      </c>
      <c r="Q5348" s="549">
        <v>1</v>
      </c>
      <c r="R5348" s="549">
        <v>129</v>
      </c>
      <c r="S5348" s="548">
        <v>1012</v>
      </c>
      <c r="T5348" s="548"/>
      <c r="U5348" s="99"/>
    </row>
    <row r="5349" spans="1:21" ht="19.5" customHeight="1">
      <c r="A5349" s="545">
        <v>14986</v>
      </c>
      <c r="B5349" s="545" t="s">
        <v>22999</v>
      </c>
      <c r="C5349" s="545" t="s">
        <v>216</v>
      </c>
      <c r="D5349" s="546">
        <v>46071</v>
      </c>
      <c r="E5349" s="171" t="str">
        <f t="shared" si="83"/>
        <v>2026</v>
      </c>
      <c r="F5349" s="547">
        <v>624550</v>
      </c>
      <c r="G5349" s="548">
        <v>0.19</v>
      </c>
      <c r="H5349" s="547">
        <v>524831.93000000005</v>
      </c>
      <c r="I5349" s="545" t="s">
        <v>12715</v>
      </c>
      <c r="J5349" s="545" t="s">
        <v>13296</v>
      </c>
      <c r="K5349" s="545"/>
      <c r="L5349" s="545"/>
      <c r="M5349" s="548" t="s">
        <v>13758</v>
      </c>
      <c r="N5349" s="545" t="s">
        <v>13413</v>
      </c>
      <c r="O5349" s="545"/>
      <c r="P5349" s="549">
        <v>14986</v>
      </c>
      <c r="Q5349" s="549">
        <v>1</v>
      </c>
      <c r="R5349" s="549">
        <v>129</v>
      </c>
      <c r="S5349" s="548">
        <v>2218</v>
      </c>
      <c r="T5349" s="548"/>
      <c r="U5349" s="99"/>
    </row>
    <row r="5350" spans="1:21" ht="19.5" customHeight="1">
      <c r="A5350" s="545">
        <v>14987</v>
      </c>
      <c r="B5350" s="545" t="s">
        <v>23000</v>
      </c>
      <c r="C5350" s="545" t="s">
        <v>216</v>
      </c>
      <c r="D5350" s="546">
        <v>46071</v>
      </c>
      <c r="E5350" s="171" t="str">
        <f t="shared" si="83"/>
        <v>2026</v>
      </c>
      <c r="F5350" s="547">
        <v>4928</v>
      </c>
      <c r="G5350" s="548">
        <v>0.19</v>
      </c>
      <c r="H5350" s="547">
        <v>4141.18</v>
      </c>
      <c r="I5350" s="545" t="s">
        <v>12637</v>
      </c>
      <c r="J5350" s="545" t="s">
        <v>13298</v>
      </c>
      <c r="K5350" s="545" t="s">
        <v>23000</v>
      </c>
      <c r="L5350" s="545"/>
      <c r="M5350" s="548" t="s">
        <v>13758</v>
      </c>
      <c r="N5350" s="545" t="s">
        <v>13413</v>
      </c>
      <c r="O5350" s="545"/>
      <c r="P5350" s="549">
        <v>14987</v>
      </c>
      <c r="Q5350" s="549">
        <v>1</v>
      </c>
      <c r="R5350" s="549">
        <v>13</v>
      </c>
      <c r="S5350" s="548">
        <v>1012</v>
      </c>
      <c r="T5350" s="548"/>
      <c r="U5350" s="99"/>
    </row>
    <row r="5351" spans="1:21" ht="19.5" customHeight="1">
      <c r="A5351" s="545">
        <v>14988</v>
      </c>
      <c r="B5351" s="545" t="s">
        <v>23001</v>
      </c>
      <c r="C5351" s="545" t="s">
        <v>209</v>
      </c>
      <c r="D5351" s="546">
        <v>46073</v>
      </c>
      <c r="E5351" s="171" t="str">
        <f t="shared" si="83"/>
        <v>2026</v>
      </c>
      <c r="F5351" s="547">
        <v>9833.01</v>
      </c>
      <c r="G5351" s="548">
        <v>0.19</v>
      </c>
      <c r="H5351" s="547">
        <v>8263.0300000000007</v>
      </c>
      <c r="I5351" s="545" t="s">
        <v>12645</v>
      </c>
      <c r="J5351" s="545" t="s">
        <v>13298</v>
      </c>
      <c r="K5351" s="545" t="s">
        <v>23002</v>
      </c>
      <c r="L5351" s="545"/>
      <c r="M5351" s="548" t="s">
        <v>13758</v>
      </c>
      <c r="N5351" s="545" t="s">
        <v>13413</v>
      </c>
      <c r="O5351" s="545"/>
      <c r="P5351" s="549">
        <v>14988</v>
      </c>
      <c r="Q5351" s="549">
        <v>1</v>
      </c>
      <c r="R5351" s="549">
        <v>12</v>
      </c>
      <c r="S5351" s="548">
        <v>1012</v>
      </c>
      <c r="T5351" s="548"/>
      <c r="U5351" s="99"/>
    </row>
    <row r="5352" spans="1:21" ht="19.5" customHeight="1">
      <c r="A5352" s="545">
        <v>14989</v>
      </c>
      <c r="B5352" s="545" t="s">
        <v>23003</v>
      </c>
      <c r="C5352" s="545" t="s">
        <v>206</v>
      </c>
      <c r="D5352" s="546">
        <v>46073</v>
      </c>
      <c r="E5352" s="171" t="str">
        <f t="shared" si="83"/>
        <v>2026</v>
      </c>
      <c r="F5352" s="547">
        <v>12530</v>
      </c>
      <c r="G5352" s="548">
        <v>0.19</v>
      </c>
      <c r="H5352" s="547">
        <v>10529.41</v>
      </c>
      <c r="I5352" s="545" t="s">
        <v>12645</v>
      </c>
      <c r="J5352" s="545" t="s">
        <v>13296</v>
      </c>
      <c r="K5352" s="545" t="s">
        <v>23004</v>
      </c>
      <c r="L5352" s="545"/>
      <c r="M5352" s="548" t="s">
        <v>13758</v>
      </c>
      <c r="N5352" s="545" t="s">
        <v>13413</v>
      </c>
      <c r="O5352" s="545"/>
      <c r="P5352" s="549">
        <v>14989</v>
      </c>
      <c r="Q5352" s="549">
        <v>1</v>
      </c>
      <c r="R5352" s="549">
        <v>12</v>
      </c>
      <c r="S5352" s="548">
        <v>2218</v>
      </c>
      <c r="T5352" s="548"/>
      <c r="U5352" s="99"/>
    </row>
    <row r="5353" spans="1:21" ht="19.5" customHeight="1">
      <c r="A5353" s="545">
        <v>14990</v>
      </c>
      <c r="B5353" s="545" t="s">
        <v>23005</v>
      </c>
      <c r="C5353" s="545" t="s">
        <v>216</v>
      </c>
      <c r="D5353" s="546">
        <v>46077</v>
      </c>
      <c r="E5353" s="171" t="str">
        <f t="shared" si="83"/>
        <v>2026</v>
      </c>
      <c r="F5353" s="547">
        <v>418764</v>
      </c>
      <c r="G5353" s="548">
        <v>0.19</v>
      </c>
      <c r="H5353" s="547">
        <v>351902.52</v>
      </c>
      <c r="I5353" s="545" t="s">
        <v>12868</v>
      </c>
      <c r="J5353" s="545" t="s">
        <v>13298</v>
      </c>
      <c r="K5353" s="545" t="s">
        <v>23006</v>
      </c>
      <c r="L5353" s="545"/>
      <c r="M5353" s="548" t="s">
        <v>13758</v>
      </c>
      <c r="N5353" s="545" t="s">
        <v>13413</v>
      </c>
      <c r="O5353" s="545"/>
      <c r="P5353" s="549">
        <v>14990</v>
      </c>
      <c r="Q5353" s="549">
        <v>1</v>
      </c>
      <c r="R5353" s="549">
        <v>50</v>
      </c>
      <c r="S5353" s="548">
        <v>1012</v>
      </c>
      <c r="T5353" s="548"/>
      <c r="U5353" s="99"/>
    </row>
    <row r="5354" spans="1:21" ht="19.5" customHeight="1">
      <c r="A5354" s="545">
        <v>14991</v>
      </c>
      <c r="B5354" s="545" t="s">
        <v>23007</v>
      </c>
      <c r="C5354" s="545" t="s">
        <v>221</v>
      </c>
      <c r="D5354" s="546">
        <v>46077</v>
      </c>
      <c r="E5354" s="171" t="str">
        <f t="shared" si="83"/>
        <v>2026</v>
      </c>
      <c r="F5354" s="547">
        <v>10738</v>
      </c>
      <c r="G5354" s="548">
        <v>0.19</v>
      </c>
      <c r="H5354" s="547">
        <v>9023.5300000000007</v>
      </c>
      <c r="I5354" s="545" t="s">
        <v>12645</v>
      </c>
      <c r="J5354" s="545" t="s">
        <v>13296</v>
      </c>
      <c r="K5354" s="545" t="s">
        <v>23008</v>
      </c>
      <c r="L5354" s="545"/>
      <c r="M5354" s="548" t="s">
        <v>13758</v>
      </c>
      <c r="N5354" s="545" t="s">
        <v>13413</v>
      </c>
      <c r="O5354" s="545"/>
      <c r="P5354" s="549">
        <v>14991</v>
      </c>
      <c r="Q5354" s="549">
        <v>1</v>
      </c>
      <c r="R5354" s="549">
        <v>12</v>
      </c>
      <c r="S5354" s="548">
        <v>2218</v>
      </c>
      <c r="T5354" s="548"/>
      <c r="U5354" s="99"/>
    </row>
    <row r="5355" spans="1:21" ht="19.5" customHeight="1">
      <c r="A5355" s="545">
        <v>14992</v>
      </c>
      <c r="B5355" s="545" t="s">
        <v>23009</v>
      </c>
      <c r="C5355" s="545" t="s">
        <v>209</v>
      </c>
      <c r="D5355" s="546">
        <v>46078</v>
      </c>
      <c r="E5355" s="171" t="str">
        <f t="shared" si="83"/>
        <v>2026</v>
      </c>
      <c r="F5355" s="547">
        <v>8687</v>
      </c>
      <c r="G5355" s="548">
        <v>0.19</v>
      </c>
      <c r="H5355" s="547">
        <v>7300</v>
      </c>
      <c r="I5355" s="545" t="s">
        <v>12637</v>
      </c>
      <c r="J5355" s="545" t="s">
        <v>13330</v>
      </c>
      <c r="K5355" s="545"/>
      <c r="L5355" s="545"/>
      <c r="M5355" s="548" t="s">
        <v>13758</v>
      </c>
      <c r="N5355" s="545" t="s">
        <v>13413</v>
      </c>
      <c r="O5355" s="545"/>
      <c r="P5355" s="549">
        <v>14992</v>
      </c>
      <c r="Q5355" s="549">
        <v>1</v>
      </c>
      <c r="R5355" s="549">
        <v>13</v>
      </c>
      <c r="S5355" s="548">
        <v>2233</v>
      </c>
      <c r="T5355" s="548"/>
      <c r="U5355" s="99"/>
    </row>
    <row r="5356" spans="1:21" ht="19.5" customHeight="1">
      <c r="A5356" s="545">
        <v>14993</v>
      </c>
      <c r="B5356" s="545" t="s">
        <v>23010</v>
      </c>
      <c r="C5356" s="545" t="s">
        <v>221</v>
      </c>
      <c r="D5356" s="546">
        <v>46078</v>
      </c>
      <c r="E5356" s="171" t="str">
        <f t="shared" si="83"/>
        <v>2026</v>
      </c>
      <c r="F5356" s="547">
        <v>47404</v>
      </c>
      <c r="G5356" s="548">
        <v>0.19</v>
      </c>
      <c r="H5356" s="547">
        <v>39835.29</v>
      </c>
      <c r="I5356" s="545" t="s">
        <v>12684</v>
      </c>
      <c r="J5356" s="545" t="s">
        <v>13298</v>
      </c>
      <c r="K5356" s="545"/>
      <c r="L5356" s="545"/>
      <c r="M5356" s="548" t="s">
        <v>13758</v>
      </c>
      <c r="N5356" s="545" t="s">
        <v>13413</v>
      </c>
      <c r="O5356" s="545"/>
      <c r="P5356" s="549">
        <v>14993</v>
      </c>
      <c r="Q5356" s="549">
        <v>1</v>
      </c>
      <c r="R5356" s="549">
        <v>95</v>
      </c>
      <c r="S5356" s="548">
        <v>1012</v>
      </c>
      <c r="T5356" s="548"/>
      <c r="U5356" s="99"/>
    </row>
    <row r="5357" spans="1:21" ht="19.5" customHeight="1">
      <c r="A5357" s="545">
        <v>14994</v>
      </c>
      <c r="B5357" s="545" t="s">
        <v>23011</v>
      </c>
      <c r="C5357" s="545" t="s">
        <v>311</v>
      </c>
      <c r="D5357" s="546">
        <v>46079</v>
      </c>
      <c r="E5357" s="171" t="str">
        <f t="shared" si="83"/>
        <v>2026</v>
      </c>
      <c r="F5357" s="547">
        <v>698554</v>
      </c>
      <c r="G5357" s="548">
        <v>0.19</v>
      </c>
      <c r="H5357" s="547">
        <v>587020.17000000004</v>
      </c>
      <c r="I5357" s="545" t="s">
        <v>12654</v>
      </c>
      <c r="J5357" s="545" t="s">
        <v>13298</v>
      </c>
      <c r="K5357" s="545" t="s">
        <v>23012</v>
      </c>
      <c r="L5357" s="545"/>
      <c r="M5357" s="548" t="s">
        <v>13758</v>
      </c>
      <c r="N5357" s="545" t="s">
        <v>13413</v>
      </c>
      <c r="O5357" s="545"/>
      <c r="P5357" s="549">
        <v>14994</v>
      </c>
      <c r="Q5357" s="549">
        <v>1</v>
      </c>
      <c r="R5357" s="549">
        <v>2</v>
      </c>
      <c r="S5357" s="548">
        <v>1012</v>
      </c>
      <c r="T5357" s="548"/>
      <c r="U5357" s="99"/>
    </row>
    <row r="5358" spans="1:21" ht="19.5" customHeight="1">
      <c r="A5358" s="545">
        <v>14995</v>
      </c>
      <c r="B5358" s="545" t="s">
        <v>23013</v>
      </c>
      <c r="C5358" s="545" t="s">
        <v>221</v>
      </c>
      <c r="D5358" s="546">
        <v>46079</v>
      </c>
      <c r="E5358" s="171" t="str">
        <f t="shared" si="83"/>
        <v>2026</v>
      </c>
      <c r="F5358" s="547">
        <v>125617</v>
      </c>
      <c r="G5358" s="548">
        <v>0.19</v>
      </c>
      <c r="H5358" s="547">
        <v>105560.5</v>
      </c>
      <c r="I5358" s="545" t="s">
        <v>12674</v>
      </c>
      <c r="J5358" s="545" t="s">
        <v>13298</v>
      </c>
      <c r="K5358" s="545" t="s">
        <v>23014</v>
      </c>
      <c r="L5358" s="545"/>
      <c r="M5358" s="548" t="s">
        <v>13758</v>
      </c>
      <c r="N5358" s="545" t="s">
        <v>13413</v>
      </c>
      <c r="O5358" s="545"/>
      <c r="P5358" s="549">
        <v>14995</v>
      </c>
      <c r="Q5358" s="549">
        <v>1</v>
      </c>
      <c r="R5358" s="549">
        <v>5</v>
      </c>
      <c r="S5358" s="548">
        <v>1012</v>
      </c>
      <c r="T5358" s="548"/>
      <c r="U5358" s="99"/>
    </row>
    <row r="5359" spans="1:21" ht="19.5" customHeight="1">
      <c r="A5359" s="545">
        <v>14996</v>
      </c>
      <c r="B5359" s="545" t="s">
        <v>23015</v>
      </c>
      <c r="C5359" s="545" t="s">
        <v>216</v>
      </c>
      <c r="D5359" s="546">
        <v>46079</v>
      </c>
      <c r="E5359" s="171" t="str">
        <f t="shared" si="83"/>
        <v>2026</v>
      </c>
      <c r="F5359" s="547">
        <v>288116.01</v>
      </c>
      <c r="G5359" s="548">
        <v>0.19</v>
      </c>
      <c r="H5359" s="547">
        <v>242114.29</v>
      </c>
      <c r="I5359" s="545" t="s">
        <v>12637</v>
      </c>
      <c r="J5359" s="545" t="s">
        <v>13301</v>
      </c>
      <c r="K5359" s="545" t="s">
        <v>23015</v>
      </c>
      <c r="L5359" s="545"/>
      <c r="M5359" s="548" t="s">
        <v>13758</v>
      </c>
      <c r="N5359" s="545" t="s">
        <v>13413</v>
      </c>
      <c r="O5359" s="545"/>
      <c r="P5359" s="549">
        <v>14996</v>
      </c>
      <c r="Q5359" s="549">
        <v>1</v>
      </c>
      <c r="R5359" s="549">
        <v>13</v>
      </c>
      <c r="S5359" s="548">
        <v>2221</v>
      </c>
      <c r="T5359" s="548"/>
      <c r="U5359" s="99"/>
    </row>
    <row r="5360" spans="1:21" ht="19.5" customHeight="1">
      <c r="A5360" s="545">
        <v>14997</v>
      </c>
      <c r="B5360" s="545" t="s">
        <v>23016</v>
      </c>
      <c r="C5360" s="545" t="s">
        <v>216</v>
      </c>
      <c r="D5360" s="546">
        <v>46079</v>
      </c>
      <c r="E5360" s="171" t="str">
        <f t="shared" si="83"/>
        <v>2026</v>
      </c>
      <c r="F5360" s="547">
        <v>1033932</v>
      </c>
      <c r="G5360" s="548">
        <v>0.19</v>
      </c>
      <c r="H5360" s="547">
        <v>868850.42</v>
      </c>
      <c r="I5360" s="545" t="s">
        <v>12637</v>
      </c>
      <c r="J5360" s="545" t="s">
        <v>13296</v>
      </c>
      <c r="K5360" s="545" t="s">
        <v>23017</v>
      </c>
      <c r="L5360" s="545"/>
      <c r="M5360" s="548" t="s">
        <v>13758</v>
      </c>
      <c r="N5360" s="545" t="s">
        <v>13413</v>
      </c>
      <c r="O5360" s="545"/>
      <c r="P5360" s="549">
        <v>14997</v>
      </c>
      <c r="Q5360" s="549">
        <v>1</v>
      </c>
      <c r="R5360" s="549">
        <v>13</v>
      </c>
      <c r="S5360" s="548">
        <v>2218</v>
      </c>
      <c r="T5360" s="548"/>
      <c r="U5360" s="99"/>
    </row>
    <row r="5361" spans="1:21" ht="19.5" customHeight="1">
      <c r="A5361" s="545">
        <v>14998</v>
      </c>
      <c r="B5361" s="545" t="s">
        <v>23018</v>
      </c>
      <c r="C5361" s="545" t="s">
        <v>216</v>
      </c>
      <c r="D5361" s="546">
        <v>46079</v>
      </c>
      <c r="E5361" s="171" t="str">
        <f t="shared" si="83"/>
        <v>2026</v>
      </c>
      <c r="F5361" s="547">
        <v>7364.01</v>
      </c>
      <c r="G5361" s="548">
        <v>0.19</v>
      </c>
      <c r="H5361" s="547">
        <v>6188.24</v>
      </c>
      <c r="I5361" s="545" t="s">
        <v>12637</v>
      </c>
      <c r="J5361" s="545" t="s">
        <v>13296</v>
      </c>
      <c r="K5361" s="545" t="s">
        <v>23019</v>
      </c>
      <c r="L5361" s="545"/>
      <c r="M5361" s="548" t="s">
        <v>13758</v>
      </c>
      <c r="N5361" s="545" t="s">
        <v>13413</v>
      </c>
      <c r="O5361" s="545"/>
      <c r="P5361" s="549">
        <v>14998</v>
      </c>
      <c r="Q5361" s="549">
        <v>1</v>
      </c>
      <c r="R5361" s="549">
        <v>13</v>
      </c>
      <c r="S5361" s="548">
        <v>2218</v>
      </c>
      <c r="T5361" s="548"/>
      <c r="U5361" s="99"/>
    </row>
    <row r="5362" spans="1:21" ht="19.5" customHeight="1">
      <c r="A5362" s="545">
        <v>14999</v>
      </c>
      <c r="B5362" s="545" t="s">
        <v>23020</v>
      </c>
      <c r="C5362" s="545" t="s">
        <v>311</v>
      </c>
      <c r="D5362" s="546">
        <v>46079</v>
      </c>
      <c r="E5362" s="171" t="str">
        <f t="shared" si="83"/>
        <v>2026</v>
      </c>
      <c r="F5362" s="547">
        <v>198000.01</v>
      </c>
      <c r="G5362" s="548">
        <v>0.19</v>
      </c>
      <c r="H5362" s="547">
        <v>166386.56</v>
      </c>
      <c r="I5362" s="545" t="s">
        <v>12676</v>
      </c>
      <c r="J5362" s="545" t="s">
        <v>13298</v>
      </c>
      <c r="K5362" s="545" t="s">
        <v>23021</v>
      </c>
      <c r="L5362" s="545"/>
      <c r="M5362" s="548" t="s">
        <v>13758</v>
      </c>
      <c r="N5362" s="545" t="s">
        <v>13413</v>
      </c>
      <c r="O5362" s="545"/>
      <c r="P5362" s="549">
        <v>14999</v>
      </c>
      <c r="Q5362" s="549">
        <v>1</v>
      </c>
      <c r="R5362" s="549">
        <v>14</v>
      </c>
      <c r="S5362" s="548">
        <v>1012</v>
      </c>
      <c r="T5362" s="548"/>
      <c r="U5362" s="99"/>
    </row>
    <row r="5363" spans="1:21" ht="19.5" customHeight="1">
      <c r="A5363" s="545">
        <v>15000</v>
      </c>
      <c r="B5363" s="545" t="s">
        <v>23022</v>
      </c>
      <c r="C5363" s="545" t="s">
        <v>216</v>
      </c>
      <c r="D5363" s="546">
        <v>46079</v>
      </c>
      <c r="E5363" s="171" t="str">
        <f t="shared" si="83"/>
        <v>2026</v>
      </c>
      <c r="F5363" s="547">
        <v>622177.01</v>
      </c>
      <c r="G5363" s="548">
        <v>0.19</v>
      </c>
      <c r="H5363" s="547">
        <v>522837.82</v>
      </c>
      <c r="I5363" s="545" t="s">
        <v>12676</v>
      </c>
      <c r="J5363" s="545" t="s">
        <v>13298</v>
      </c>
      <c r="K5363" s="545" t="s">
        <v>23023</v>
      </c>
      <c r="L5363" s="545"/>
      <c r="M5363" s="548" t="s">
        <v>13758</v>
      </c>
      <c r="N5363" s="545" t="s">
        <v>13413</v>
      </c>
      <c r="O5363" s="545"/>
      <c r="P5363" s="549">
        <v>15000</v>
      </c>
      <c r="Q5363" s="549">
        <v>1</v>
      </c>
      <c r="R5363" s="549">
        <v>14</v>
      </c>
      <c r="S5363" s="548">
        <v>1012</v>
      </c>
      <c r="T5363" s="548"/>
      <c r="U5363" s="99"/>
    </row>
    <row r="5364" spans="1:21" ht="19.5" customHeight="1">
      <c r="A5364" s="545">
        <v>15616</v>
      </c>
      <c r="B5364" s="545" t="s">
        <v>22813</v>
      </c>
      <c r="C5364" s="545" t="s">
        <v>216</v>
      </c>
      <c r="D5364" s="546"/>
      <c r="E5364" s="171" t="str">
        <f t="shared" si="83"/>
        <v>1900</v>
      </c>
      <c r="F5364" s="547">
        <v>0</v>
      </c>
      <c r="G5364" s="548">
        <v>0</v>
      </c>
      <c r="H5364" s="547">
        <v>0</v>
      </c>
      <c r="I5364" s="545" t="s">
        <v>12647</v>
      </c>
      <c r="J5364" s="545"/>
      <c r="K5364" s="545"/>
      <c r="L5364" s="545"/>
      <c r="M5364" s="548" t="s">
        <v>13758</v>
      </c>
      <c r="N5364" s="545" t="s">
        <v>13413</v>
      </c>
      <c r="O5364" s="545"/>
      <c r="P5364" s="549">
        <v>14765</v>
      </c>
      <c r="Q5364" s="549">
        <v>1</v>
      </c>
      <c r="R5364" s="549">
        <v>26</v>
      </c>
      <c r="S5364" s="548"/>
      <c r="T5364" s="548"/>
      <c r="U5364" s="99"/>
    </row>
    <row r="5365" spans="1:21" ht="19.5" customHeight="1">
      <c r="A5365" s="545">
        <v>15617</v>
      </c>
      <c r="B5365" s="545" t="s">
        <v>22814</v>
      </c>
      <c r="C5365" s="545" t="s">
        <v>216</v>
      </c>
      <c r="D5365" s="546"/>
      <c r="E5365" s="171" t="str">
        <f t="shared" si="83"/>
        <v>1900</v>
      </c>
      <c r="F5365" s="547">
        <v>0</v>
      </c>
      <c r="G5365" s="548">
        <v>0</v>
      </c>
      <c r="H5365" s="547">
        <v>0</v>
      </c>
      <c r="I5365" s="545" t="s">
        <v>12647</v>
      </c>
      <c r="J5365" s="545"/>
      <c r="K5365" s="545"/>
      <c r="L5365" s="545"/>
      <c r="M5365" s="548" t="s">
        <v>13758</v>
      </c>
      <c r="N5365" s="545" t="s">
        <v>13413</v>
      </c>
      <c r="O5365" s="545"/>
      <c r="P5365" s="549">
        <v>14766</v>
      </c>
      <c r="Q5365" s="549">
        <v>1</v>
      </c>
      <c r="R5365" s="549">
        <v>26</v>
      </c>
      <c r="S5365" s="548"/>
      <c r="T5365" s="548"/>
      <c r="U5365" s="99"/>
    </row>
    <row r="5366" spans="1:21" ht="19.5" customHeight="1">
      <c r="A5366" s="545">
        <v>15618</v>
      </c>
      <c r="B5366" s="545" t="s">
        <v>22815</v>
      </c>
      <c r="C5366" s="545" t="s">
        <v>216</v>
      </c>
      <c r="D5366" s="546"/>
      <c r="E5366" s="171" t="str">
        <f t="shared" si="83"/>
        <v>1900</v>
      </c>
      <c r="F5366" s="547">
        <v>0</v>
      </c>
      <c r="G5366" s="548">
        <v>0</v>
      </c>
      <c r="H5366" s="547">
        <v>0</v>
      </c>
      <c r="I5366" s="545" t="s">
        <v>12647</v>
      </c>
      <c r="J5366" s="545"/>
      <c r="K5366" s="545"/>
      <c r="L5366" s="545"/>
      <c r="M5366" s="548" t="s">
        <v>13758</v>
      </c>
      <c r="N5366" s="545" t="s">
        <v>13413</v>
      </c>
      <c r="O5366" s="545"/>
      <c r="P5366" s="549">
        <v>14767</v>
      </c>
      <c r="Q5366" s="549">
        <v>1</v>
      </c>
      <c r="R5366" s="549">
        <v>26</v>
      </c>
      <c r="S5366" s="548"/>
      <c r="T5366" s="548"/>
      <c r="U5366" s="99"/>
    </row>
    <row r="5367" spans="1:21" ht="19.5" customHeight="1">
      <c r="A5367" s="545">
        <v>15619</v>
      </c>
      <c r="B5367" s="545" t="s">
        <v>22816</v>
      </c>
      <c r="C5367" s="545" t="s">
        <v>216</v>
      </c>
      <c r="D5367" s="546"/>
      <c r="E5367" s="171" t="str">
        <f t="shared" si="83"/>
        <v>1900</v>
      </c>
      <c r="F5367" s="547">
        <v>0</v>
      </c>
      <c r="G5367" s="548">
        <v>0</v>
      </c>
      <c r="H5367" s="547">
        <v>0</v>
      </c>
      <c r="I5367" s="545" t="s">
        <v>12647</v>
      </c>
      <c r="J5367" s="545"/>
      <c r="K5367" s="545"/>
      <c r="L5367" s="545"/>
      <c r="M5367" s="548" t="s">
        <v>13758</v>
      </c>
      <c r="N5367" s="545" t="s">
        <v>13413</v>
      </c>
      <c r="O5367" s="545"/>
      <c r="P5367" s="549">
        <v>14768</v>
      </c>
      <c r="Q5367" s="549">
        <v>1</v>
      </c>
      <c r="R5367" s="549">
        <v>26</v>
      </c>
      <c r="S5367" s="548"/>
      <c r="T5367" s="548"/>
      <c r="U5367" s="99"/>
    </row>
    <row r="5368" spans="1:21" ht="19.5" customHeight="1">
      <c r="A5368" s="545">
        <v>15620</v>
      </c>
      <c r="B5368" s="545" t="s">
        <v>22817</v>
      </c>
      <c r="C5368" s="545" t="s">
        <v>216</v>
      </c>
      <c r="D5368" s="546"/>
      <c r="E5368" s="171" t="str">
        <f t="shared" si="83"/>
        <v>1900</v>
      </c>
      <c r="F5368" s="547">
        <v>0</v>
      </c>
      <c r="G5368" s="548">
        <v>0</v>
      </c>
      <c r="H5368" s="547">
        <v>0</v>
      </c>
      <c r="I5368" s="545" t="s">
        <v>12647</v>
      </c>
      <c r="J5368" s="545"/>
      <c r="K5368" s="545"/>
      <c r="L5368" s="545"/>
      <c r="M5368" s="548" t="s">
        <v>13758</v>
      </c>
      <c r="N5368" s="545" t="s">
        <v>13413</v>
      </c>
      <c r="O5368" s="545"/>
      <c r="P5368" s="549">
        <v>14769</v>
      </c>
      <c r="Q5368" s="549">
        <v>1</v>
      </c>
      <c r="R5368" s="549">
        <v>26</v>
      </c>
      <c r="S5368" s="548"/>
      <c r="T5368" s="548"/>
      <c r="U5368" s="99"/>
    </row>
    <row r="5369" spans="1:21" ht="19.5" customHeight="1">
      <c r="A5369" s="545">
        <v>15621</v>
      </c>
      <c r="B5369" s="545" t="s">
        <v>22818</v>
      </c>
      <c r="C5369" s="545" t="s">
        <v>216</v>
      </c>
      <c r="D5369" s="546"/>
      <c r="E5369" s="171" t="str">
        <f t="shared" si="83"/>
        <v>1900</v>
      </c>
      <c r="F5369" s="547">
        <v>0</v>
      </c>
      <c r="G5369" s="548">
        <v>0</v>
      </c>
      <c r="H5369" s="547">
        <v>0</v>
      </c>
      <c r="I5369" s="545" t="s">
        <v>12647</v>
      </c>
      <c r="J5369" s="545"/>
      <c r="K5369" s="545"/>
      <c r="L5369" s="545"/>
      <c r="M5369" s="548" t="s">
        <v>13758</v>
      </c>
      <c r="N5369" s="545" t="s">
        <v>13413</v>
      </c>
      <c r="O5369" s="545"/>
      <c r="P5369" s="549">
        <v>14770</v>
      </c>
      <c r="Q5369" s="549">
        <v>1</v>
      </c>
      <c r="R5369" s="549">
        <v>26</v>
      </c>
      <c r="S5369" s="548"/>
      <c r="T5369" s="548"/>
      <c r="U5369" s="99"/>
    </row>
    <row r="5370" spans="1:21" ht="19.5" customHeight="1">
      <c r="A5370" s="545">
        <v>15622</v>
      </c>
      <c r="B5370" s="545" t="s">
        <v>22819</v>
      </c>
      <c r="C5370" s="545" t="s">
        <v>216</v>
      </c>
      <c r="D5370" s="546"/>
      <c r="E5370" s="171" t="str">
        <f t="shared" si="83"/>
        <v>1900</v>
      </c>
      <c r="F5370" s="547">
        <v>0</v>
      </c>
      <c r="G5370" s="548">
        <v>0</v>
      </c>
      <c r="H5370" s="547">
        <v>0</v>
      </c>
      <c r="I5370" s="545" t="s">
        <v>12647</v>
      </c>
      <c r="J5370" s="545"/>
      <c r="K5370" s="545"/>
      <c r="L5370" s="545"/>
      <c r="M5370" s="548" t="s">
        <v>13758</v>
      </c>
      <c r="N5370" s="545" t="s">
        <v>13413</v>
      </c>
      <c r="O5370" s="545"/>
      <c r="P5370" s="549">
        <v>14771</v>
      </c>
      <c r="Q5370" s="549">
        <v>1</v>
      </c>
      <c r="R5370" s="549">
        <v>26</v>
      </c>
      <c r="S5370" s="548"/>
      <c r="T5370" s="548"/>
      <c r="U5370" s="99"/>
    </row>
    <row r="5371" spans="1:21" ht="19.5" customHeight="1">
      <c r="A5371" s="545">
        <v>15623</v>
      </c>
      <c r="B5371" s="545" t="s">
        <v>22820</v>
      </c>
      <c r="C5371" s="545" t="s">
        <v>216</v>
      </c>
      <c r="D5371" s="546"/>
      <c r="E5371" s="171" t="str">
        <f t="shared" si="83"/>
        <v>1900</v>
      </c>
      <c r="F5371" s="547">
        <v>0</v>
      </c>
      <c r="G5371" s="548">
        <v>0</v>
      </c>
      <c r="H5371" s="547">
        <v>0</v>
      </c>
      <c r="I5371" s="545" t="s">
        <v>12647</v>
      </c>
      <c r="J5371" s="545"/>
      <c r="K5371" s="545"/>
      <c r="L5371" s="545"/>
      <c r="M5371" s="548" t="s">
        <v>13758</v>
      </c>
      <c r="N5371" s="545" t="s">
        <v>13413</v>
      </c>
      <c r="O5371" s="545"/>
      <c r="P5371" s="549">
        <v>14772</v>
      </c>
      <c r="Q5371" s="549">
        <v>1</v>
      </c>
      <c r="R5371" s="549">
        <v>26</v>
      </c>
      <c r="S5371" s="548"/>
      <c r="T5371" s="548"/>
      <c r="U5371" s="99"/>
    </row>
    <row r="5372" spans="1:21" ht="19.5" customHeight="1">
      <c r="A5372" s="545">
        <v>15624</v>
      </c>
      <c r="B5372" s="545" t="s">
        <v>22821</v>
      </c>
      <c r="C5372" s="545" t="s">
        <v>216</v>
      </c>
      <c r="D5372" s="546"/>
      <c r="E5372" s="171" t="str">
        <f t="shared" si="83"/>
        <v>1900</v>
      </c>
      <c r="F5372" s="547">
        <v>0</v>
      </c>
      <c r="G5372" s="548">
        <v>0</v>
      </c>
      <c r="H5372" s="547">
        <v>0</v>
      </c>
      <c r="I5372" s="545" t="s">
        <v>12647</v>
      </c>
      <c r="J5372" s="545"/>
      <c r="K5372" s="545"/>
      <c r="L5372" s="545"/>
      <c r="M5372" s="548" t="s">
        <v>13758</v>
      </c>
      <c r="N5372" s="545" t="s">
        <v>13413</v>
      </c>
      <c r="O5372" s="545"/>
      <c r="P5372" s="549">
        <v>14773</v>
      </c>
      <c r="Q5372" s="549">
        <v>1</v>
      </c>
      <c r="R5372" s="549">
        <v>26</v>
      </c>
      <c r="S5372" s="548"/>
      <c r="T5372" s="548"/>
      <c r="U5372" s="99"/>
    </row>
    <row r="5373" spans="1:21" ht="19.5" customHeight="1">
      <c r="A5373" s="545">
        <v>15625</v>
      </c>
      <c r="B5373" s="545" t="s">
        <v>22822</v>
      </c>
      <c r="C5373" s="545" t="s">
        <v>216</v>
      </c>
      <c r="D5373" s="546"/>
      <c r="E5373" s="171" t="str">
        <f t="shared" si="83"/>
        <v>1900</v>
      </c>
      <c r="F5373" s="547">
        <v>0</v>
      </c>
      <c r="G5373" s="548">
        <v>0</v>
      </c>
      <c r="H5373" s="547">
        <v>0</v>
      </c>
      <c r="I5373" s="545" t="s">
        <v>12647</v>
      </c>
      <c r="J5373" s="545"/>
      <c r="K5373" s="545"/>
      <c r="L5373" s="545"/>
      <c r="M5373" s="548" t="s">
        <v>13758</v>
      </c>
      <c r="N5373" s="545" t="s">
        <v>13413</v>
      </c>
      <c r="O5373" s="545"/>
      <c r="P5373" s="549">
        <v>14774</v>
      </c>
      <c r="Q5373" s="549">
        <v>1</v>
      </c>
      <c r="R5373" s="549">
        <v>26</v>
      </c>
      <c r="S5373" s="548"/>
      <c r="T5373" s="548"/>
      <c r="U5373" s="99"/>
    </row>
    <row r="5374" spans="1:21" ht="19.5" customHeight="1">
      <c r="A5374" s="545">
        <v>26569</v>
      </c>
      <c r="B5374" s="545" t="s">
        <v>13735</v>
      </c>
      <c r="C5374" s="545" t="s">
        <v>216</v>
      </c>
      <c r="D5374" s="546">
        <v>45708</v>
      </c>
      <c r="E5374" s="171" t="str">
        <f t="shared" si="83"/>
        <v>2025</v>
      </c>
      <c r="F5374" s="547">
        <v>678755.68</v>
      </c>
      <c r="G5374" s="548">
        <v>0.19</v>
      </c>
      <c r="H5374" s="547">
        <v>570382.92000000004</v>
      </c>
      <c r="I5374" s="545" t="s">
        <v>12686</v>
      </c>
      <c r="J5374" s="545" t="s">
        <v>13307</v>
      </c>
      <c r="K5374" s="545" t="s">
        <v>17747</v>
      </c>
      <c r="L5374" s="545" t="s">
        <v>13413</v>
      </c>
      <c r="M5374" s="548" t="s">
        <v>13758</v>
      </c>
      <c r="N5374" s="545" t="s">
        <v>22199</v>
      </c>
      <c r="O5374" s="545" t="s">
        <v>17748</v>
      </c>
      <c r="P5374" s="549">
        <v>12510</v>
      </c>
      <c r="Q5374" s="549">
        <v>1</v>
      </c>
      <c r="R5374" s="549">
        <v>131</v>
      </c>
      <c r="S5374" s="548">
        <v>2228</v>
      </c>
      <c r="T5374" s="548">
        <v>1719</v>
      </c>
      <c r="U5374" s="99"/>
    </row>
    <row r="5375" spans="1:21" ht="19.5" customHeight="1">
      <c r="A5375" s="545">
        <v>27273</v>
      </c>
      <c r="B5375" s="545" t="s">
        <v>13736</v>
      </c>
      <c r="C5375" s="545" t="s">
        <v>216</v>
      </c>
      <c r="D5375" s="546">
        <v>45708</v>
      </c>
      <c r="E5375" s="171" t="str">
        <f t="shared" si="83"/>
        <v>2025</v>
      </c>
      <c r="F5375" s="547">
        <v>1667458.25</v>
      </c>
      <c r="G5375" s="548">
        <v>0.19</v>
      </c>
      <c r="H5375" s="547">
        <v>1401225.42</v>
      </c>
      <c r="I5375" s="545" t="s">
        <v>12686</v>
      </c>
      <c r="J5375" s="545" t="s">
        <v>13307</v>
      </c>
      <c r="K5375" s="545" t="s">
        <v>17749</v>
      </c>
      <c r="L5375" s="545" t="s">
        <v>13413</v>
      </c>
      <c r="M5375" s="548" t="s">
        <v>13758</v>
      </c>
      <c r="N5375" s="545" t="s">
        <v>22199</v>
      </c>
      <c r="O5375" s="545" t="s">
        <v>17750</v>
      </c>
      <c r="P5375" s="549">
        <v>12511</v>
      </c>
      <c r="Q5375" s="549">
        <v>1</v>
      </c>
      <c r="R5375" s="549">
        <v>131</v>
      </c>
      <c r="S5375" s="548">
        <v>2228</v>
      </c>
      <c r="T5375" s="548">
        <v>1719</v>
      </c>
      <c r="U5375" s="99"/>
    </row>
    <row r="5376" spans="1:21" ht="19.5" customHeight="1">
      <c r="A5376" s="545">
        <v>27484</v>
      </c>
      <c r="B5376" s="545" t="s">
        <v>13737</v>
      </c>
      <c r="C5376" s="545" t="s">
        <v>216</v>
      </c>
      <c r="D5376" s="546">
        <v>45708</v>
      </c>
      <c r="E5376" s="171" t="str">
        <f t="shared" si="83"/>
        <v>2025</v>
      </c>
      <c r="F5376" s="547">
        <v>494925.78</v>
      </c>
      <c r="G5376" s="548">
        <v>0.19</v>
      </c>
      <c r="H5376" s="547">
        <v>415904.02</v>
      </c>
      <c r="I5376" s="545" t="s">
        <v>12686</v>
      </c>
      <c r="J5376" s="545" t="s">
        <v>13307</v>
      </c>
      <c r="K5376" s="545" t="s">
        <v>17751</v>
      </c>
      <c r="L5376" s="545" t="s">
        <v>13413</v>
      </c>
      <c r="M5376" s="548" t="s">
        <v>13758</v>
      </c>
      <c r="N5376" s="545" t="s">
        <v>22199</v>
      </c>
      <c r="O5376" s="545" t="s">
        <v>17752</v>
      </c>
      <c r="P5376" s="549">
        <v>12506</v>
      </c>
      <c r="Q5376" s="549">
        <v>1</v>
      </c>
      <c r="R5376" s="549">
        <v>131</v>
      </c>
      <c r="S5376" s="548">
        <v>2228</v>
      </c>
      <c r="T5376" s="548">
        <v>1719</v>
      </c>
      <c r="U5376" s="99"/>
    </row>
    <row r="5377" spans="1:21" ht="19.5" customHeight="1">
      <c r="A5377" s="545">
        <v>27485</v>
      </c>
      <c r="B5377" s="545" t="s">
        <v>13738</v>
      </c>
      <c r="C5377" s="545" t="s">
        <v>216</v>
      </c>
      <c r="D5377" s="546">
        <v>45708</v>
      </c>
      <c r="E5377" s="171" t="str">
        <f t="shared" si="83"/>
        <v>2025</v>
      </c>
      <c r="F5377" s="547">
        <v>509065.8</v>
      </c>
      <c r="G5377" s="548">
        <v>0.19</v>
      </c>
      <c r="H5377" s="547">
        <v>427786.39</v>
      </c>
      <c r="I5377" s="545" t="s">
        <v>12686</v>
      </c>
      <c r="J5377" s="545" t="s">
        <v>13307</v>
      </c>
      <c r="K5377" s="545" t="s">
        <v>17753</v>
      </c>
      <c r="L5377" s="545" t="s">
        <v>13413</v>
      </c>
      <c r="M5377" s="548" t="s">
        <v>13758</v>
      </c>
      <c r="N5377" s="545" t="s">
        <v>22199</v>
      </c>
      <c r="O5377" s="545" t="s">
        <v>17754</v>
      </c>
      <c r="P5377" s="549">
        <v>12507</v>
      </c>
      <c r="Q5377" s="549">
        <v>1</v>
      </c>
      <c r="R5377" s="549">
        <v>131</v>
      </c>
      <c r="S5377" s="548">
        <v>2228</v>
      </c>
      <c r="T5377" s="548">
        <v>1719</v>
      </c>
      <c r="U5377" s="99"/>
    </row>
    <row r="5378" spans="1:21" ht="19.5" customHeight="1">
      <c r="A5378" s="545">
        <v>27487</v>
      </c>
      <c r="B5378" s="545" t="s">
        <v>13739</v>
      </c>
      <c r="C5378" s="545" t="s">
        <v>216</v>
      </c>
      <c r="D5378" s="546">
        <v>45708</v>
      </c>
      <c r="E5378" s="171" t="str">
        <f t="shared" si="83"/>
        <v>2025</v>
      </c>
      <c r="F5378" s="547">
        <v>678755.69</v>
      </c>
      <c r="G5378" s="548">
        <v>0.19</v>
      </c>
      <c r="H5378" s="547">
        <v>570382.93000000005</v>
      </c>
      <c r="I5378" s="545" t="s">
        <v>12686</v>
      </c>
      <c r="J5378" s="545" t="s">
        <v>13307</v>
      </c>
      <c r="K5378" s="545" t="s">
        <v>17755</v>
      </c>
      <c r="L5378" s="545" t="s">
        <v>13413</v>
      </c>
      <c r="M5378" s="548" t="s">
        <v>13758</v>
      </c>
      <c r="N5378" s="545" t="s">
        <v>22199</v>
      </c>
      <c r="O5378" s="545" t="s">
        <v>17756</v>
      </c>
      <c r="P5378" s="549">
        <v>12508</v>
      </c>
      <c r="Q5378" s="549">
        <v>1</v>
      </c>
      <c r="R5378" s="549">
        <v>131</v>
      </c>
      <c r="S5378" s="548">
        <v>2228</v>
      </c>
      <c r="T5378" s="548">
        <v>1719</v>
      </c>
      <c r="U5378" s="99"/>
    </row>
    <row r="5379" spans="1:21" ht="19.5" customHeight="1">
      <c r="A5379" s="545">
        <v>27488</v>
      </c>
      <c r="B5379" s="545" t="s">
        <v>13740</v>
      </c>
      <c r="C5379" s="545" t="s">
        <v>216</v>
      </c>
      <c r="D5379" s="546">
        <v>45708</v>
      </c>
      <c r="E5379" s="171" t="str">
        <f t="shared" si="83"/>
        <v>2025</v>
      </c>
      <c r="F5379" s="547">
        <v>876725.61</v>
      </c>
      <c r="G5379" s="548">
        <v>0.19</v>
      </c>
      <c r="H5379" s="547">
        <v>736744.21</v>
      </c>
      <c r="I5379" s="545" t="s">
        <v>12686</v>
      </c>
      <c r="J5379" s="545" t="s">
        <v>13307</v>
      </c>
      <c r="K5379" s="545" t="s">
        <v>17757</v>
      </c>
      <c r="L5379" s="545" t="s">
        <v>13413</v>
      </c>
      <c r="M5379" s="548" t="s">
        <v>13758</v>
      </c>
      <c r="N5379" s="545" t="s">
        <v>22199</v>
      </c>
      <c r="O5379" s="545" t="s">
        <v>17758</v>
      </c>
      <c r="P5379" s="549">
        <v>12509</v>
      </c>
      <c r="Q5379" s="549">
        <v>1</v>
      </c>
      <c r="R5379" s="549">
        <v>131</v>
      </c>
      <c r="S5379" s="548">
        <v>2228</v>
      </c>
      <c r="T5379" s="548">
        <v>1719</v>
      </c>
      <c r="U5379" s="99"/>
    </row>
    <row r="5380" spans="1:21" ht="19.5" customHeight="1">
      <c r="A5380" s="545">
        <v>31900</v>
      </c>
      <c r="B5380" s="545" t="s">
        <v>10986</v>
      </c>
      <c r="C5380" s="545" t="s">
        <v>216</v>
      </c>
      <c r="D5380" s="546"/>
      <c r="E5380" s="171" t="str">
        <f t="shared" ref="E5380:E5443" si="84">TEXT(D5380,"YYYY")</f>
        <v>1900</v>
      </c>
      <c r="F5380" s="547">
        <v>0</v>
      </c>
      <c r="G5380" s="548">
        <v>0</v>
      </c>
      <c r="H5380" s="547">
        <v>0</v>
      </c>
      <c r="I5380" s="545" t="s">
        <v>12704</v>
      </c>
      <c r="J5380" s="545"/>
      <c r="K5380" s="545" t="s">
        <v>13413</v>
      </c>
      <c r="L5380" s="545" t="s">
        <v>13413</v>
      </c>
      <c r="M5380" s="548" t="s">
        <v>13758</v>
      </c>
      <c r="N5380" s="545" t="s">
        <v>13413</v>
      </c>
      <c r="O5380" s="545" t="s">
        <v>17759</v>
      </c>
      <c r="P5380" s="549">
        <v>3432</v>
      </c>
      <c r="Q5380" s="549">
        <v>1</v>
      </c>
      <c r="R5380" s="549">
        <v>118</v>
      </c>
      <c r="S5380" s="548"/>
      <c r="T5380" s="548"/>
      <c r="U5380" s="99"/>
    </row>
    <row r="5381" spans="1:21" ht="19.5" customHeight="1">
      <c r="A5381" s="545">
        <v>31901</v>
      </c>
      <c r="B5381" s="545" t="s">
        <v>10985</v>
      </c>
      <c r="C5381" s="545" t="s">
        <v>216</v>
      </c>
      <c r="D5381" s="546"/>
      <c r="E5381" s="171" t="str">
        <f t="shared" si="84"/>
        <v>1900</v>
      </c>
      <c r="F5381" s="547">
        <v>0</v>
      </c>
      <c r="G5381" s="548">
        <v>0</v>
      </c>
      <c r="H5381" s="547">
        <v>0</v>
      </c>
      <c r="I5381" s="545" t="s">
        <v>12663</v>
      </c>
      <c r="J5381" s="545"/>
      <c r="K5381" s="545" t="s">
        <v>13413</v>
      </c>
      <c r="L5381" s="545" t="s">
        <v>13413</v>
      </c>
      <c r="M5381" s="548" t="s">
        <v>13758</v>
      </c>
      <c r="N5381" s="545" t="s">
        <v>13413</v>
      </c>
      <c r="O5381" s="545" t="s">
        <v>13413</v>
      </c>
      <c r="P5381" s="549">
        <v>3433</v>
      </c>
      <c r="Q5381" s="549">
        <v>1</v>
      </c>
      <c r="R5381" s="549">
        <v>21</v>
      </c>
      <c r="S5381" s="548"/>
      <c r="T5381" s="548"/>
      <c r="U5381" s="99"/>
    </row>
    <row r="5382" spans="1:21" ht="19.5" customHeight="1">
      <c r="A5382" s="545">
        <v>31902</v>
      </c>
      <c r="B5382" s="545" t="s">
        <v>6606</v>
      </c>
      <c r="C5382" s="545" t="s">
        <v>216</v>
      </c>
      <c r="D5382" s="546">
        <v>44596</v>
      </c>
      <c r="E5382" s="171" t="str">
        <f t="shared" si="84"/>
        <v>2022</v>
      </c>
      <c r="F5382" s="547">
        <v>104742</v>
      </c>
      <c r="G5382" s="548">
        <v>0.19</v>
      </c>
      <c r="H5382" s="547">
        <v>88018.49</v>
      </c>
      <c r="I5382" s="545" t="s">
        <v>12663</v>
      </c>
      <c r="J5382" s="545" t="s">
        <v>13297</v>
      </c>
      <c r="K5382" s="545" t="s">
        <v>17760</v>
      </c>
      <c r="L5382" s="545" t="s">
        <v>13413</v>
      </c>
      <c r="M5382" s="548" t="s">
        <v>13758</v>
      </c>
      <c r="N5382" s="545" t="s">
        <v>13413</v>
      </c>
      <c r="O5382" s="545" t="s">
        <v>13413</v>
      </c>
      <c r="P5382" s="549">
        <v>3434</v>
      </c>
      <c r="Q5382" s="549">
        <v>1</v>
      </c>
      <c r="R5382" s="549">
        <v>21</v>
      </c>
      <c r="S5382" s="548">
        <v>2257</v>
      </c>
      <c r="T5382" s="548"/>
      <c r="U5382" s="99"/>
    </row>
    <row r="5383" spans="1:21" ht="19.5" customHeight="1">
      <c r="A5383" s="545">
        <v>31906</v>
      </c>
      <c r="B5383" s="545" t="s">
        <v>10984</v>
      </c>
      <c r="C5383" s="545" t="s">
        <v>216</v>
      </c>
      <c r="D5383" s="546"/>
      <c r="E5383" s="171" t="str">
        <f t="shared" si="84"/>
        <v>1900</v>
      </c>
      <c r="F5383" s="547">
        <v>0</v>
      </c>
      <c r="G5383" s="548">
        <v>0</v>
      </c>
      <c r="H5383" s="547">
        <v>0</v>
      </c>
      <c r="I5383" s="545" t="s">
        <v>12663</v>
      </c>
      <c r="J5383" s="545"/>
      <c r="K5383" s="545" t="s">
        <v>13413</v>
      </c>
      <c r="L5383" s="545" t="s">
        <v>13413</v>
      </c>
      <c r="M5383" s="548" t="s">
        <v>13758</v>
      </c>
      <c r="N5383" s="545" t="s">
        <v>13413</v>
      </c>
      <c r="O5383" s="545" t="s">
        <v>13413</v>
      </c>
      <c r="P5383" s="549">
        <v>3438</v>
      </c>
      <c r="Q5383" s="549">
        <v>1</v>
      </c>
      <c r="R5383" s="549">
        <v>21</v>
      </c>
      <c r="S5383" s="548"/>
      <c r="T5383" s="548"/>
      <c r="U5383" s="99"/>
    </row>
    <row r="5384" spans="1:21" ht="19.5" customHeight="1">
      <c r="A5384" s="545">
        <v>31907</v>
      </c>
      <c r="B5384" s="545" t="s">
        <v>3178</v>
      </c>
      <c r="C5384" s="545" t="s">
        <v>216</v>
      </c>
      <c r="D5384" s="546"/>
      <c r="E5384" s="171" t="str">
        <f t="shared" si="84"/>
        <v>1900</v>
      </c>
      <c r="F5384" s="547">
        <v>0</v>
      </c>
      <c r="G5384" s="548">
        <v>0</v>
      </c>
      <c r="H5384" s="547">
        <v>0</v>
      </c>
      <c r="I5384" s="545" t="s">
        <v>12663</v>
      </c>
      <c r="J5384" s="545"/>
      <c r="K5384" s="545" t="s">
        <v>13413</v>
      </c>
      <c r="L5384" s="545" t="s">
        <v>13413</v>
      </c>
      <c r="M5384" s="548" t="s">
        <v>13758</v>
      </c>
      <c r="N5384" s="545" t="s">
        <v>13413</v>
      </c>
      <c r="O5384" s="545" t="s">
        <v>13413</v>
      </c>
      <c r="P5384" s="549">
        <v>3439</v>
      </c>
      <c r="Q5384" s="549">
        <v>1</v>
      </c>
      <c r="R5384" s="549">
        <v>21</v>
      </c>
      <c r="S5384" s="548"/>
      <c r="T5384" s="548"/>
      <c r="U5384" s="99"/>
    </row>
    <row r="5385" spans="1:21" ht="19.5" customHeight="1">
      <c r="A5385" s="545">
        <v>31909</v>
      </c>
      <c r="B5385" s="545" t="s">
        <v>10983</v>
      </c>
      <c r="C5385" s="545" t="s">
        <v>216</v>
      </c>
      <c r="D5385" s="546"/>
      <c r="E5385" s="171" t="str">
        <f t="shared" si="84"/>
        <v>1900</v>
      </c>
      <c r="F5385" s="547">
        <v>0</v>
      </c>
      <c r="G5385" s="548">
        <v>0</v>
      </c>
      <c r="H5385" s="547">
        <v>0</v>
      </c>
      <c r="I5385" s="545" t="s">
        <v>12660</v>
      </c>
      <c r="J5385" s="545"/>
      <c r="K5385" s="545" t="s">
        <v>13413</v>
      </c>
      <c r="L5385" s="545" t="s">
        <v>15810</v>
      </c>
      <c r="M5385" s="548" t="s">
        <v>13758</v>
      </c>
      <c r="N5385" s="545" t="s">
        <v>13413</v>
      </c>
      <c r="O5385" s="545" t="s">
        <v>13853</v>
      </c>
      <c r="P5385" s="549">
        <v>3440</v>
      </c>
      <c r="Q5385" s="549">
        <v>1</v>
      </c>
      <c r="R5385" s="549">
        <v>72</v>
      </c>
      <c r="S5385" s="548"/>
      <c r="T5385" s="548"/>
      <c r="U5385" s="99"/>
    </row>
    <row r="5386" spans="1:21" ht="19.5" customHeight="1">
      <c r="A5386" s="545">
        <v>31912</v>
      </c>
      <c r="B5386" s="545" t="s">
        <v>10982</v>
      </c>
      <c r="C5386" s="545" t="s">
        <v>216</v>
      </c>
      <c r="D5386" s="546"/>
      <c r="E5386" s="171" t="str">
        <f t="shared" si="84"/>
        <v>1900</v>
      </c>
      <c r="F5386" s="547">
        <v>0</v>
      </c>
      <c r="G5386" s="548">
        <v>0</v>
      </c>
      <c r="H5386" s="547">
        <v>0</v>
      </c>
      <c r="I5386" s="545" t="s">
        <v>12660</v>
      </c>
      <c r="J5386" s="545"/>
      <c r="K5386" s="545" t="s">
        <v>13413</v>
      </c>
      <c r="L5386" s="545" t="s">
        <v>15214</v>
      </c>
      <c r="M5386" s="548" t="s">
        <v>13758</v>
      </c>
      <c r="N5386" s="545" t="s">
        <v>13413</v>
      </c>
      <c r="O5386" s="545" t="s">
        <v>13853</v>
      </c>
      <c r="P5386" s="549">
        <v>3441</v>
      </c>
      <c r="Q5386" s="549">
        <v>1</v>
      </c>
      <c r="R5386" s="549">
        <v>72</v>
      </c>
      <c r="S5386" s="548"/>
      <c r="T5386" s="548"/>
      <c r="U5386" s="99"/>
    </row>
    <row r="5387" spans="1:21" ht="19.5" customHeight="1">
      <c r="A5387" s="545">
        <v>31913</v>
      </c>
      <c r="B5387" s="545" t="s">
        <v>455</v>
      </c>
      <c r="C5387" s="545" t="s">
        <v>216</v>
      </c>
      <c r="D5387" s="546"/>
      <c r="E5387" s="171" t="str">
        <f t="shared" si="84"/>
        <v>1900</v>
      </c>
      <c r="F5387" s="547">
        <v>0</v>
      </c>
      <c r="G5387" s="548">
        <v>0</v>
      </c>
      <c r="H5387" s="547">
        <v>0</v>
      </c>
      <c r="I5387" s="545" t="s">
        <v>12660</v>
      </c>
      <c r="J5387" s="545"/>
      <c r="K5387" s="545" t="s">
        <v>13413</v>
      </c>
      <c r="L5387" s="545" t="s">
        <v>15214</v>
      </c>
      <c r="M5387" s="548" t="s">
        <v>13758</v>
      </c>
      <c r="N5387" s="545" t="s">
        <v>13413</v>
      </c>
      <c r="O5387" s="545" t="s">
        <v>13853</v>
      </c>
      <c r="P5387" s="549">
        <v>3442</v>
      </c>
      <c r="Q5387" s="549">
        <v>1</v>
      </c>
      <c r="R5387" s="549">
        <v>72</v>
      </c>
      <c r="S5387" s="548"/>
      <c r="T5387" s="548"/>
      <c r="U5387" s="99"/>
    </row>
    <row r="5388" spans="1:21" ht="19.5" customHeight="1">
      <c r="A5388" s="545">
        <v>31915</v>
      </c>
      <c r="B5388" s="545" t="s">
        <v>2686</v>
      </c>
      <c r="C5388" s="545" t="s">
        <v>216</v>
      </c>
      <c r="D5388" s="546"/>
      <c r="E5388" s="171" t="str">
        <f t="shared" si="84"/>
        <v>1900</v>
      </c>
      <c r="F5388" s="547">
        <v>0</v>
      </c>
      <c r="G5388" s="548">
        <v>0</v>
      </c>
      <c r="H5388" s="547">
        <v>0</v>
      </c>
      <c r="I5388" s="545" t="s">
        <v>12673</v>
      </c>
      <c r="J5388" s="545"/>
      <c r="K5388" s="545" t="s">
        <v>13413</v>
      </c>
      <c r="L5388" s="545" t="s">
        <v>17761</v>
      </c>
      <c r="M5388" s="548" t="s">
        <v>13758</v>
      </c>
      <c r="N5388" s="545" t="s">
        <v>13413</v>
      </c>
      <c r="O5388" s="545" t="s">
        <v>17762</v>
      </c>
      <c r="P5388" s="549">
        <v>3443</v>
      </c>
      <c r="Q5388" s="549">
        <v>1</v>
      </c>
      <c r="R5388" s="549">
        <v>140</v>
      </c>
      <c r="S5388" s="548"/>
      <c r="T5388" s="548"/>
      <c r="U5388" s="99"/>
    </row>
    <row r="5389" spans="1:21" ht="19.5" customHeight="1">
      <c r="A5389" s="545">
        <v>31916</v>
      </c>
      <c r="B5389" s="545" t="s">
        <v>2687</v>
      </c>
      <c r="C5389" s="545" t="s">
        <v>216</v>
      </c>
      <c r="D5389" s="546"/>
      <c r="E5389" s="171" t="str">
        <f t="shared" si="84"/>
        <v>1900</v>
      </c>
      <c r="F5389" s="547">
        <v>0</v>
      </c>
      <c r="G5389" s="548">
        <v>0</v>
      </c>
      <c r="H5389" s="547">
        <v>0</v>
      </c>
      <c r="I5389" s="545" t="s">
        <v>12673</v>
      </c>
      <c r="J5389" s="545"/>
      <c r="K5389" s="545" t="s">
        <v>13413</v>
      </c>
      <c r="L5389" s="545" t="s">
        <v>17761</v>
      </c>
      <c r="M5389" s="548" t="s">
        <v>13758</v>
      </c>
      <c r="N5389" s="545" t="s">
        <v>13413</v>
      </c>
      <c r="O5389" s="545" t="s">
        <v>17762</v>
      </c>
      <c r="P5389" s="549">
        <v>3444</v>
      </c>
      <c r="Q5389" s="549">
        <v>1</v>
      </c>
      <c r="R5389" s="549">
        <v>140</v>
      </c>
      <c r="S5389" s="548"/>
      <c r="T5389" s="548"/>
      <c r="U5389" s="99"/>
    </row>
    <row r="5390" spans="1:21" ht="19.5" customHeight="1">
      <c r="A5390" s="545">
        <v>31917</v>
      </c>
      <c r="B5390" s="545" t="s">
        <v>2741</v>
      </c>
      <c r="C5390" s="545" t="s">
        <v>216</v>
      </c>
      <c r="D5390" s="546"/>
      <c r="E5390" s="171" t="str">
        <f t="shared" si="84"/>
        <v>1900</v>
      </c>
      <c r="F5390" s="547">
        <v>0</v>
      </c>
      <c r="G5390" s="548">
        <v>0</v>
      </c>
      <c r="H5390" s="547">
        <v>0</v>
      </c>
      <c r="I5390" s="545" t="s">
        <v>12673</v>
      </c>
      <c r="J5390" s="545"/>
      <c r="K5390" s="545" t="s">
        <v>13413</v>
      </c>
      <c r="L5390" s="545" t="s">
        <v>17761</v>
      </c>
      <c r="M5390" s="548" t="s">
        <v>13758</v>
      </c>
      <c r="N5390" s="545" t="s">
        <v>13413</v>
      </c>
      <c r="O5390" s="545" t="s">
        <v>17762</v>
      </c>
      <c r="P5390" s="549">
        <v>3445</v>
      </c>
      <c r="Q5390" s="549">
        <v>1</v>
      </c>
      <c r="R5390" s="549">
        <v>140</v>
      </c>
      <c r="S5390" s="548"/>
      <c r="T5390" s="548"/>
      <c r="U5390" s="99"/>
    </row>
    <row r="5391" spans="1:21" ht="19.5" customHeight="1">
      <c r="A5391" s="545">
        <v>31918</v>
      </c>
      <c r="B5391" s="545" t="s">
        <v>940</v>
      </c>
      <c r="C5391" s="545" t="s">
        <v>4504</v>
      </c>
      <c r="D5391" s="546">
        <v>46052</v>
      </c>
      <c r="E5391" s="171" t="str">
        <f t="shared" si="84"/>
        <v>2026</v>
      </c>
      <c r="F5391" s="547">
        <v>60</v>
      </c>
      <c r="G5391" s="548">
        <v>0.19</v>
      </c>
      <c r="H5391" s="547">
        <v>50.42</v>
      </c>
      <c r="I5391" s="545" t="s">
        <v>12668</v>
      </c>
      <c r="J5391" s="545" t="s">
        <v>13307</v>
      </c>
      <c r="K5391" s="545" t="s">
        <v>13413</v>
      </c>
      <c r="L5391" s="545" t="s">
        <v>13413</v>
      </c>
      <c r="M5391" s="548" t="s">
        <v>13868</v>
      </c>
      <c r="N5391" s="545" t="s">
        <v>13413</v>
      </c>
      <c r="O5391" s="545" t="s">
        <v>13413</v>
      </c>
      <c r="P5391" s="549">
        <v>3446</v>
      </c>
      <c r="Q5391" s="549">
        <v>2</v>
      </c>
      <c r="R5391" s="549">
        <v>7</v>
      </c>
      <c r="S5391" s="548">
        <v>2228</v>
      </c>
      <c r="T5391" s="548"/>
      <c r="U5391" s="99"/>
    </row>
    <row r="5392" spans="1:21" ht="19.5" customHeight="1">
      <c r="A5392" s="545">
        <v>31919</v>
      </c>
      <c r="B5392" s="545" t="s">
        <v>3147</v>
      </c>
      <c r="C5392" s="545" t="s">
        <v>216</v>
      </c>
      <c r="D5392" s="546"/>
      <c r="E5392" s="171" t="str">
        <f t="shared" si="84"/>
        <v>1900</v>
      </c>
      <c r="F5392" s="547">
        <v>0</v>
      </c>
      <c r="G5392" s="548">
        <v>0</v>
      </c>
      <c r="H5392" s="547">
        <v>0</v>
      </c>
      <c r="I5392" s="545" t="s">
        <v>12680</v>
      </c>
      <c r="J5392" s="545"/>
      <c r="K5392" s="545" t="s">
        <v>13413</v>
      </c>
      <c r="L5392" s="545" t="s">
        <v>14179</v>
      </c>
      <c r="M5392" s="548" t="s">
        <v>13758</v>
      </c>
      <c r="N5392" s="545" t="s">
        <v>13413</v>
      </c>
      <c r="O5392" s="545" t="s">
        <v>14180</v>
      </c>
      <c r="P5392" s="549">
        <v>3447</v>
      </c>
      <c r="Q5392" s="549">
        <v>1</v>
      </c>
      <c r="R5392" s="549">
        <v>20</v>
      </c>
      <c r="S5392" s="548"/>
      <c r="T5392" s="548"/>
      <c r="U5392" s="99"/>
    </row>
    <row r="5393" spans="1:21" ht="19.5" customHeight="1">
      <c r="A5393" s="545">
        <v>90004</v>
      </c>
      <c r="B5393" s="545" t="s">
        <v>1936</v>
      </c>
      <c r="C5393" s="545" t="s">
        <v>209</v>
      </c>
      <c r="D5393" s="546">
        <v>46052</v>
      </c>
      <c r="E5393" s="171" t="str">
        <f t="shared" si="84"/>
        <v>2026</v>
      </c>
      <c r="F5393" s="547">
        <v>15935</v>
      </c>
      <c r="G5393" s="548">
        <v>0.19</v>
      </c>
      <c r="H5393" s="547">
        <v>13390.76</v>
      </c>
      <c r="I5393" s="545" t="s">
        <v>12637</v>
      </c>
      <c r="J5393" s="545" t="s">
        <v>13307</v>
      </c>
      <c r="K5393" s="545" t="s">
        <v>13413</v>
      </c>
      <c r="L5393" s="545" t="s">
        <v>13413</v>
      </c>
      <c r="M5393" s="548" t="s">
        <v>13758</v>
      </c>
      <c r="N5393" s="545" t="s">
        <v>13413</v>
      </c>
      <c r="O5393" s="545" t="s">
        <v>13413</v>
      </c>
      <c r="P5393" s="549">
        <v>3449</v>
      </c>
      <c r="Q5393" s="549">
        <v>1</v>
      </c>
      <c r="R5393" s="549">
        <v>13</v>
      </c>
      <c r="S5393" s="548">
        <v>2228</v>
      </c>
      <c r="T5393" s="548"/>
      <c r="U5393" s="99"/>
    </row>
    <row r="5394" spans="1:21" ht="19.5" customHeight="1">
      <c r="A5394" s="545">
        <v>90006</v>
      </c>
      <c r="B5394" s="545" t="s">
        <v>1937</v>
      </c>
      <c r="C5394" s="545" t="s">
        <v>209</v>
      </c>
      <c r="D5394" s="546"/>
      <c r="E5394" s="171" t="str">
        <f t="shared" si="84"/>
        <v>1900</v>
      </c>
      <c r="F5394" s="547">
        <v>0</v>
      </c>
      <c r="G5394" s="548">
        <v>0</v>
      </c>
      <c r="H5394" s="547">
        <v>0</v>
      </c>
      <c r="I5394" s="545" t="s">
        <v>12706</v>
      </c>
      <c r="J5394" s="545"/>
      <c r="K5394" s="545" t="s">
        <v>13413</v>
      </c>
      <c r="L5394" s="545" t="s">
        <v>13413</v>
      </c>
      <c r="M5394" s="548" t="s">
        <v>13758</v>
      </c>
      <c r="N5394" s="545" t="s">
        <v>13413</v>
      </c>
      <c r="O5394" s="545" t="s">
        <v>13413</v>
      </c>
      <c r="P5394" s="549">
        <v>3450</v>
      </c>
      <c r="Q5394" s="549">
        <v>1</v>
      </c>
      <c r="R5394" s="549">
        <v>128</v>
      </c>
      <c r="S5394" s="548"/>
      <c r="T5394" s="548"/>
      <c r="U5394" s="99"/>
    </row>
    <row r="5395" spans="1:21" ht="19.5" customHeight="1">
      <c r="A5395" s="545">
        <v>90007</v>
      </c>
      <c r="B5395" s="545" t="s">
        <v>1935</v>
      </c>
      <c r="C5395" s="545" t="s">
        <v>209</v>
      </c>
      <c r="D5395" s="546">
        <v>46052</v>
      </c>
      <c r="E5395" s="171" t="str">
        <f t="shared" si="84"/>
        <v>2026</v>
      </c>
      <c r="F5395" s="547">
        <v>24913</v>
      </c>
      <c r="G5395" s="548">
        <v>0.19</v>
      </c>
      <c r="H5395" s="547">
        <v>20935.29</v>
      </c>
      <c r="I5395" s="545" t="s">
        <v>12706</v>
      </c>
      <c r="J5395" s="545" t="s">
        <v>13307</v>
      </c>
      <c r="K5395" s="545" t="s">
        <v>13413</v>
      </c>
      <c r="L5395" s="545" t="s">
        <v>13413</v>
      </c>
      <c r="M5395" s="548" t="s">
        <v>13758</v>
      </c>
      <c r="N5395" s="545" t="s">
        <v>13413</v>
      </c>
      <c r="O5395" s="545" t="s">
        <v>13413</v>
      </c>
      <c r="P5395" s="549">
        <v>3451</v>
      </c>
      <c r="Q5395" s="549">
        <v>1</v>
      </c>
      <c r="R5395" s="549">
        <v>128</v>
      </c>
      <c r="S5395" s="548">
        <v>2228</v>
      </c>
      <c r="T5395" s="548"/>
      <c r="U5395" s="99"/>
    </row>
    <row r="5396" spans="1:21" ht="19.5" customHeight="1">
      <c r="A5396" s="545">
        <v>90009</v>
      </c>
      <c r="B5396" s="545" t="s">
        <v>1918</v>
      </c>
      <c r="C5396" s="545" t="s">
        <v>209</v>
      </c>
      <c r="D5396" s="546">
        <v>46052</v>
      </c>
      <c r="E5396" s="171" t="str">
        <f t="shared" si="84"/>
        <v>2026</v>
      </c>
      <c r="F5396" s="547">
        <v>6358</v>
      </c>
      <c r="G5396" s="548">
        <v>0.19</v>
      </c>
      <c r="H5396" s="547">
        <v>5342.86</v>
      </c>
      <c r="I5396" s="545" t="s">
        <v>12637</v>
      </c>
      <c r="J5396" s="545" t="s">
        <v>13307</v>
      </c>
      <c r="K5396" s="545" t="s">
        <v>13413</v>
      </c>
      <c r="L5396" s="545" t="s">
        <v>13413</v>
      </c>
      <c r="M5396" s="548" t="s">
        <v>13758</v>
      </c>
      <c r="N5396" s="545" t="s">
        <v>13413</v>
      </c>
      <c r="O5396" s="545" t="s">
        <v>13413</v>
      </c>
      <c r="P5396" s="549">
        <v>3452</v>
      </c>
      <c r="Q5396" s="549">
        <v>1</v>
      </c>
      <c r="R5396" s="549">
        <v>13</v>
      </c>
      <c r="S5396" s="548">
        <v>2228</v>
      </c>
      <c r="T5396" s="548"/>
      <c r="U5396" s="99"/>
    </row>
    <row r="5397" spans="1:21" ht="19.5" customHeight="1">
      <c r="A5397" s="545">
        <v>90011</v>
      </c>
      <c r="B5397" s="545" t="s">
        <v>6671</v>
      </c>
      <c r="C5397" s="545" t="s">
        <v>209</v>
      </c>
      <c r="D5397" s="546">
        <v>46052</v>
      </c>
      <c r="E5397" s="171" t="str">
        <f t="shared" si="84"/>
        <v>2026</v>
      </c>
      <c r="F5397" s="547">
        <v>4090</v>
      </c>
      <c r="G5397" s="548">
        <v>0.19</v>
      </c>
      <c r="H5397" s="547">
        <v>3436.97</v>
      </c>
      <c r="I5397" s="545" t="s">
        <v>12637</v>
      </c>
      <c r="J5397" s="545" t="s">
        <v>13307</v>
      </c>
      <c r="K5397" s="545" t="s">
        <v>13413</v>
      </c>
      <c r="L5397" s="545" t="s">
        <v>13413</v>
      </c>
      <c r="M5397" s="548" t="s">
        <v>13758</v>
      </c>
      <c r="N5397" s="545" t="s">
        <v>13413</v>
      </c>
      <c r="O5397" s="545" t="s">
        <v>13413</v>
      </c>
      <c r="P5397" s="549">
        <v>3453</v>
      </c>
      <c r="Q5397" s="549">
        <v>1</v>
      </c>
      <c r="R5397" s="549">
        <v>13</v>
      </c>
      <c r="S5397" s="548">
        <v>2228</v>
      </c>
      <c r="T5397" s="548"/>
      <c r="U5397" s="99"/>
    </row>
    <row r="5398" spans="1:21" ht="19.5" customHeight="1">
      <c r="A5398" s="545">
        <v>90012</v>
      </c>
      <c r="B5398" s="545" t="s">
        <v>784</v>
      </c>
      <c r="C5398" s="545" t="s">
        <v>206</v>
      </c>
      <c r="D5398" s="546"/>
      <c r="E5398" s="171" t="str">
        <f t="shared" si="84"/>
        <v>1900</v>
      </c>
      <c r="F5398" s="547">
        <v>0</v>
      </c>
      <c r="G5398" s="548">
        <v>0</v>
      </c>
      <c r="H5398" s="547">
        <v>0</v>
      </c>
      <c r="I5398" s="545" t="s">
        <v>12643</v>
      </c>
      <c r="J5398" s="545"/>
      <c r="K5398" s="545" t="s">
        <v>13413</v>
      </c>
      <c r="L5398" s="545" t="s">
        <v>13982</v>
      </c>
      <c r="M5398" s="548" t="s">
        <v>13758</v>
      </c>
      <c r="N5398" s="545" t="s">
        <v>13413</v>
      </c>
      <c r="O5398" s="545" t="s">
        <v>15701</v>
      </c>
      <c r="P5398" s="549">
        <v>3454</v>
      </c>
      <c r="Q5398" s="549">
        <v>1</v>
      </c>
      <c r="R5398" s="549">
        <v>6</v>
      </c>
      <c r="S5398" s="548"/>
      <c r="T5398" s="548"/>
      <c r="U5398" s="99"/>
    </row>
    <row r="5399" spans="1:21" ht="19.5" customHeight="1">
      <c r="A5399" s="545">
        <v>90016</v>
      </c>
      <c r="B5399" s="545" t="s">
        <v>1579</v>
      </c>
      <c r="C5399" s="545" t="s">
        <v>216</v>
      </c>
      <c r="D5399" s="546"/>
      <c r="E5399" s="171" t="str">
        <f t="shared" si="84"/>
        <v>1900</v>
      </c>
      <c r="F5399" s="547">
        <v>0</v>
      </c>
      <c r="G5399" s="548">
        <v>0</v>
      </c>
      <c r="H5399" s="547">
        <v>0</v>
      </c>
      <c r="I5399" s="545" t="s">
        <v>12656</v>
      </c>
      <c r="J5399" s="545"/>
      <c r="K5399" s="545" t="s">
        <v>13413</v>
      </c>
      <c r="L5399" s="545" t="s">
        <v>15762</v>
      </c>
      <c r="M5399" s="548" t="s">
        <v>13758</v>
      </c>
      <c r="N5399" s="545" t="s">
        <v>13413</v>
      </c>
      <c r="O5399" s="545" t="s">
        <v>15763</v>
      </c>
      <c r="P5399" s="549">
        <v>3455</v>
      </c>
      <c r="Q5399" s="549">
        <v>1</v>
      </c>
      <c r="R5399" s="549">
        <v>119</v>
      </c>
      <c r="S5399" s="548"/>
      <c r="T5399" s="548"/>
      <c r="U5399" s="99"/>
    </row>
    <row r="5400" spans="1:21" ht="19.5" customHeight="1">
      <c r="A5400" s="545">
        <v>90037</v>
      </c>
      <c r="B5400" s="545" t="s">
        <v>3818</v>
      </c>
      <c r="C5400" s="545" t="s">
        <v>216</v>
      </c>
      <c r="D5400" s="546">
        <v>44589</v>
      </c>
      <c r="E5400" s="171" t="str">
        <f t="shared" si="84"/>
        <v>2022</v>
      </c>
      <c r="F5400" s="547">
        <v>269116</v>
      </c>
      <c r="G5400" s="548">
        <v>0</v>
      </c>
      <c r="H5400" s="547">
        <v>269116</v>
      </c>
      <c r="I5400" s="545" t="s">
        <v>12766</v>
      </c>
      <c r="J5400" s="545" t="s">
        <v>13297</v>
      </c>
      <c r="K5400" s="545" t="s">
        <v>13413</v>
      </c>
      <c r="L5400" s="545" t="s">
        <v>13413</v>
      </c>
      <c r="M5400" s="548" t="s">
        <v>13758</v>
      </c>
      <c r="N5400" s="545" t="s">
        <v>13413</v>
      </c>
      <c r="O5400" s="545" t="s">
        <v>13413</v>
      </c>
      <c r="P5400" s="549">
        <v>3457</v>
      </c>
      <c r="Q5400" s="549">
        <v>1</v>
      </c>
      <c r="R5400" s="549">
        <v>172</v>
      </c>
      <c r="S5400" s="548">
        <v>2257</v>
      </c>
      <c r="T5400" s="548"/>
      <c r="U5400" s="99"/>
    </row>
    <row r="5401" spans="1:21" ht="19.5" customHeight="1">
      <c r="A5401" s="545">
        <v>100000</v>
      </c>
      <c r="B5401" s="545" t="s">
        <v>988</v>
      </c>
      <c r="C5401" s="545" t="s">
        <v>903</v>
      </c>
      <c r="D5401" s="546">
        <v>46052</v>
      </c>
      <c r="E5401" s="171" t="str">
        <f t="shared" si="84"/>
        <v>2026</v>
      </c>
      <c r="F5401" s="547">
        <v>193795</v>
      </c>
      <c r="G5401" s="548">
        <v>0.19</v>
      </c>
      <c r="H5401" s="547">
        <v>162852.94</v>
      </c>
      <c r="I5401" s="545" t="s">
        <v>12751</v>
      </c>
      <c r="J5401" s="545" t="s">
        <v>13307</v>
      </c>
      <c r="K5401" s="545"/>
      <c r="L5401" s="545" t="s">
        <v>13413</v>
      </c>
      <c r="M5401" s="548" t="s">
        <v>13868</v>
      </c>
      <c r="N5401" s="545" t="s">
        <v>13413</v>
      </c>
      <c r="O5401" s="545" t="s">
        <v>13413</v>
      </c>
      <c r="P5401" s="549">
        <v>3459</v>
      </c>
      <c r="Q5401" s="549">
        <v>2</v>
      </c>
      <c r="R5401" s="549">
        <v>98</v>
      </c>
      <c r="S5401" s="548">
        <v>2228</v>
      </c>
      <c r="T5401" s="548"/>
      <c r="U5401" s="99"/>
    </row>
    <row r="5402" spans="1:21" ht="19.5" customHeight="1">
      <c r="A5402" s="545">
        <v>100001</v>
      </c>
      <c r="B5402" s="545" t="s">
        <v>640</v>
      </c>
      <c r="C5402" s="545" t="s">
        <v>221</v>
      </c>
      <c r="D5402" s="546"/>
      <c r="E5402" s="171" t="str">
        <f t="shared" si="84"/>
        <v>1900</v>
      </c>
      <c r="F5402" s="547">
        <v>0</v>
      </c>
      <c r="G5402" s="548">
        <v>0</v>
      </c>
      <c r="H5402" s="547">
        <v>0</v>
      </c>
      <c r="I5402" s="545" t="s">
        <v>12643</v>
      </c>
      <c r="J5402" s="545"/>
      <c r="K5402" s="545" t="s">
        <v>13413</v>
      </c>
      <c r="L5402" s="545" t="s">
        <v>15180</v>
      </c>
      <c r="M5402" s="548" t="s">
        <v>13758</v>
      </c>
      <c r="N5402" s="545" t="s">
        <v>22823</v>
      </c>
      <c r="O5402" s="545" t="s">
        <v>15181</v>
      </c>
      <c r="P5402" s="549">
        <v>3460</v>
      </c>
      <c r="Q5402" s="549">
        <v>1</v>
      </c>
      <c r="R5402" s="549">
        <v>6</v>
      </c>
      <c r="S5402" s="548"/>
      <c r="T5402" s="548">
        <v>441</v>
      </c>
      <c r="U5402" s="99"/>
    </row>
    <row r="5403" spans="1:21" ht="19.5" customHeight="1">
      <c r="A5403" s="545">
        <v>100002</v>
      </c>
      <c r="B5403" s="545" t="s">
        <v>8434</v>
      </c>
      <c r="C5403" s="545" t="s">
        <v>221</v>
      </c>
      <c r="D5403" s="546">
        <v>44657</v>
      </c>
      <c r="E5403" s="171" t="str">
        <f t="shared" si="84"/>
        <v>2022</v>
      </c>
      <c r="F5403" s="547">
        <v>5161.01</v>
      </c>
      <c r="G5403" s="548">
        <v>0.19</v>
      </c>
      <c r="H5403" s="547">
        <v>4336.9799999999996</v>
      </c>
      <c r="I5403" s="545" t="s">
        <v>12709</v>
      </c>
      <c r="J5403" s="545" t="s">
        <v>13298</v>
      </c>
      <c r="K5403" s="545" t="s">
        <v>17763</v>
      </c>
      <c r="L5403" s="545" t="s">
        <v>17764</v>
      </c>
      <c r="M5403" s="548" t="s">
        <v>13758</v>
      </c>
      <c r="N5403" s="545" t="s">
        <v>22824</v>
      </c>
      <c r="O5403" s="545" t="s">
        <v>16812</v>
      </c>
      <c r="P5403" s="549">
        <v>3461</v>
      </c>
      <c r="Q5403" s="549">
        <v>1</v>
      </c>
      <c r="R5403" s="549">
        <v>124</v>
      </c>
      <c r="S5403" s="548">
        <v>1012</v>
      </c>
      <c r="T5403" s="548">
        <v>442</v>
      </c>
      <c r="U5403" s="99"/>
    </row>
    <row r="5404" spans="1:21" ht="19.5" customHeight="1">
      <c r="A5404" s="545">
        <v>100003</v>
      </c>
      <c r="B5404" s="545" t="s">
        <v>10981</v>
      </c>
      <c r="C5404" s="545" t="s">
        <v>221</v>
      </c>
      <c r="D5404" s="546"/>
      <c r="E5404" s="171" t="str">
        <f t="shared" si="84"/>
        <v>1900</v>
      </c>
      <c r="F5404" s="547">
        <v>0</v>
      </c>
      <c r="G5404" s="548">
        <v>0</v>
      </c>
      <c r="H5404" s="547">
        <v>0</v>
      </c>
      <c r="I5404" s="545" t="s">
        <v>12969</v>
      </c>
      <c r="J5404" s="545"/>
      <c r="K5404" s="545" t="s">
        <v>13413</v>
      </c>
      <c r="L5404" s="545" t="s">
        <v>17765</v>
      </c>
      <c r="M5404" s="548" t="s">
        <v>13758</v>
      </c>
      <c r="N5404" s="545" t="s">
        <v>22824</v>
      </c>
      <c r="O5404" s="545" t="s">
        <v>16812</v>
      </c>
      <c r="P5404" s="549">
        <v>3462</v>
      </c>
      <c r="Q5404" s="549">
        <v>1</v>
      </c>
      <c r="R5404" s="549">
        <v>30</v>
      </c>
      <c r="S5404" s="548"/>
      <c r="T5404" s="548">
        <v>442</v>
      </c>
      <c r="U5404" s="99"/>
    </row>
    <row r="5405" spans="1:21" ht="19.5" customHeight="1">
      <c r="A5405" s="545">
        <v>100004</v>
      </c>
      <c r="B5405" s="545" t="s">
        <v>3777</v>
      </c>
      <c r="C5405" s="545" t="s">
        <v>221</v>
      </c>
      <c r="D5405" s="546"/>
      <c r="E5405" s="171" t="str">
        <f t="shared" si="84"/>
        <v>1900</v>
      </c>
      <c r="F5405" s="547">
        <v>0</v>
      </c>
      <c r="G5405" s="548">
        <v>0</v>
      </c>
      <c r="H5405" s="547">
        <v>0</v>
      </c>
      <c r="I5405" s="545" t="s">
        <v>12969</v>
      </c>
      <c r="J5405" s="545"/>
      <c r="K5405" s="545" t="s">
        <v>13413</v>
      </c>
      <c r="L5405" s="545" t="s">
        <v>17765</v>
      </c>
      <c r="M5405" s="548" t="s">
        <v>13758</v>
      </c>
      <c r="N5405" s="545" t="s">
        <v>22824</v>
      </c>
      <c r="O5405" s="545" t="s">
        <v>16812</v>
      </c>
      <c r="P5405" s="549">
        <v>3463</v>
      </c>
      <c r="Q5405" s="549">
        <v>1</v>
      </c>
      <c r="R5405" s="549">
        <v>30</v>
      </c>
      <c r="S5405" s="548"/>
      <c r="T5405" s="548">
        <v>442</v>
      </c>
      <c r="U5405" s="99"/>
    </row>
    <row r="5406" spans="1:21" ht="19.5" customHeight="1">
      <c r="A5406" s="545">
        <v>100005</v>
      </c>
      <c r="B5406" s="545" t="s">
        <v>10980</v>
      </c>
      <c r="C5406" s="545" t="s">
        <v>221</v>
      </c>
      <c r="D5406" s="546"/>
      <c r="E5406" s="171" t="str">
        <f t="shared" si="84"/>
        <v>1900</v>
      </c>
      <c r="F5406" s="547">
        <v>0</v>
      </c>
      <c r="G5406" s="548">
        <v>0</v>
      </c>
      <c r="H5406" s="547">
        <v>0</v>
      </c>
      <c r="I5406" s="545" t="s">
        <v>12969</v>
      </c>
      <c r="J5406" s="545"/>
      <c r="K5406" s="545" t="s">
        <v>13413</v>
      </c>
      <c r="L5406" s="545" t="s">
        <v>17765</v>
      </c>
      <c r="M5406" s="548" t="s">
        <v>13758</v>
      </c>
      <c r="N5406" s="545" t="s">
        <v>22824</v>
      </c>
      <c r="O5406" s="545" t="s">
        <v>16812</v>
      </c>
      <c r="P5406" s="549">
        <v>3464</v>
      </c>
      <c r="Q5406" s="549">
        <v>1</v>
      </c>
      <c r="R5406" s="549">
        <v>30</v>
      </c>
      <c r="S5406" s="548"/>
      <c r="T5406" s="548">
        <v>442</v>
      </c>
      <c r="U5406" s="99"/>
    </row>
    <row r="5407" spans="1:21" ht="19.5" customHeight="1">
      <c r="A5407" s="545">
        <v>100006</v>
      </c>
      <c r="B5407" s="545" t="s">
        <v>3980</v>
      </c>
      <c r="C5407" s="545" t="s">
        <v>221</v>
      </c>
      <c r="D5407" s="546"/>
      <c r="E5407" s="171" t="str">
        <f t="shared" si="84"/>
        <v>1900</v>
      </c>
      <c r="F5407" s="547">
        <v>0</v>
      </c>
      <c r="G5407" s="548">
        <v>0</v>
      </c>
      <c r="H5407" s="547">
        <v>0</v>
      </c>
      <c r="I5407" s="545" t="s">
        <v>12966</v>
      </c>
      <c r="J5407" s="545"/>
      <c r="K5407" s="545" t="s">
        <v>17766</v>
      </c>
      <c r="L5407" s="545" t="s">
        <v>17767</v>
      </c>
      <c r="M5407" s="548" t="s">
        <v>13758</v>
      </c>
      <c r="N5407" s="545" t="s">
        <v>22824</v>
      </c>
      <c r="O5407" s="545" t="s">
        <v>16812</v>
      </c>
      <c r="P5407" s="549">
        <v>3465</v>
      </c>
      <c r="Q5407" s="549">
        <v>1</v>
      </c>
      <c r="R5407" s="549">
        <v>41</v>
      </c>
      <c r="S5407" s="548"/>
      <c r="T5407" s="548">
        <v>442</v>
      </c>
      <c r="U5407" s="99"/>
    </row>
    <row r="5408" spans="1:21" ht="19.5" customHeight="1">
      <c r="A5408" s="545">
        <v>100007</v>
      </c>
      <c r="B5408" s="545" t="s">
        <v>3778</v>
      </c>
      <c r="C5408" s="545" t="s">
        <v>221</v>
      </c>
      <c r="D5408" s="546"/>
      <c r="E5408" s="171" t="str">
        <f t="shared" si="84"/>
        <v>1900</v>
      </c>
      <c r="F5408" s="547">
        <v>0</v>
      </c>
      <c r="G5408" s="548">
        <v>0</v>
      </c>
      <c r="H5408" s="547">
        <v>0</v>
      </c>
      <c r="I5408" s="545" t="s">
        <v>12969</v>
      </c>
      <c r="J5408" s="545"/>
      <c r="K5408" s="545" t="s">
        <v>13413</v>
      </c>
      <c r="L5408" s="545" t="s">
        <v>17768</v>
      </c>
      <c r="M5408" s="548" t="s">
        <v>13758</v>
      </c>
      <c r="N5408" s="545" t="s">
        <v>22824</v>
      </c>
      <c r="O5408" s="545" t="s">
        <v>16812</v>
      </c>
      <c r="P5408" s="549">
        <v>3466</v>
      </c>
      <c r="Q5408" s="549">
        <v>1</v>
      </c>
      <c r="R5408" s="549">
        <v>30</v>
      </c>
      <c r="S5408" s="548"/>
      <c r="T5408" s="548">
        <v>442</v>
      </c>
      <c r="U5408" s="99"/>
    </row>
    <row r="5409" spans="1:21" ht="19.5" customHeight="1">
      <c r="A5409" s="545">
        <v>100008</v>
      </c>
      <c r="B5409" s="545" t="s">
        <v>3979</v>
      </c>
      <c r="C5409" s="545" t="s">
        <v>221</v>
      </c>
      <c r="D5409" s="546">
        <v>46052</v>
      </c>
      <c r="E5409" s="171" t="str">
        <f t="shared" si="84"/>
        <v>2026</v>
      </c>
      <c r="F5409" s="547">
        <v>11192</v>
      </c>
      <c r="G5409" s="548">
        <v>0.19</v>
      </c>
      <c r="H5409" s="547">
        <v>9405.0400000000009</v>
      </c>
      <c r="I5409" s="545" t="s">
        <v>12966</v>
      </c>
      <c r="J5409" s="545" t="s">
        <v>13307</v>
      </c>
      <c r="K5409" s="545" t="s">
        <v>13413</v>
      </c>
      <c r="L5409" s="545" t="s">
        <v>17768</v>
      </c>
      <c r="M5409" s="548" t="s">
        <v>13758</v>
      </c>
      <c r="N5409" s="545" t="s">
        <v>22824</v>
      </c>
      <c r="O5409" s="545" t="s">
        <v>16812</v>
      </c>
      <c r="P5409" s="549">
        <v>3467</v>
      </c>
      <c r="Q5409" s="549">
        <v>1</v>
      </c>
      <c r="R5409" s="549">
        <v>41</v>
      </c>
      <c r="S5409" s="548">
        <v>2228</v>
      </c>
      <c r="T5409" s="548">
        <v>442</v>
      </c>
      <c r="U5409" s="99"/>
    </row>
    <row r="5410" spans="1:21" ht="19.5" customHeight="1">
      <c r="A5410" s="545">
        <v>100009</v>
      </c>
      <c r="B5410" s="545" t="s">
        <v>12970</v>
      </c>
      <c r="C5410" s="545" t="s">
        <v>221</v>
      </c>
      <c r="D5410" s="546">
        <v>46052</v>
      </c>
      <c r="E5410" s="171" t="str">
        <f t="shared" si="84"/>
        <v>2026</v>
      </c>
      <c r="F5410" s="547">
        <v>9370</v>
      </c>
      <c r="G5410" s="548">
        <v>0.19</v>
      </c>
      <c r="H5410" s="547">
        <v>7873.95</v>
      </c>
      <c r="I5410" s="545" t="s">
        <v>12966</v>
      </c>
      <c r="J5410" s="545" t="s">
        <v>13307</v>
      </c>
      <c r="K5410" s="545" t="s">
        <v>17769</v>
      </c>
      <c r="L5410" s="545" t="s">
        <v>17770</v>
      </c>
      <c r="M5410" s="548" t="s">
        <v>13758</v>
      </c>
      <c r="N5410" s="545" t="s">
        <v>22824</v>
      </c>
      <c r="O5410" s="545" t="s">
        <v>16812</v>
      </c>
      <c r="P5410" s="549">
        <v>3468</v>
      </c>
      <c r="Q5410" s="549">
        <v>1</v>
      </c>
      <c r="R5410" s="549">
        <v>41</v>
      </c>
      <c r="S5410" s="548">
        <v>2228</v>
      </c>
      <c r="T5410" s="548">
        <v>442</v>
      </c>
      <c r="U5410" s="99"/>
    </row>
    <row r="5411" spans="1:21" ht="19.5" customHeight="1">
      <c r="A5411" s="545">
        <v>100010</v>
      </c>
      <c r="B5411" s="545" t="s">
        <v>10979</v>
      </c>
      <c r="C5411" s="545" t="s">
        <v>221</v>
      </c>
      <c r="D5411" s="546"/>
      <c r="E5411" s="171" t="str">
        <f t="shared" si="84"/>
        <v>1900</v>
      </c>
      <c r="F5411" s="547">
        <v>0</v>
      </c>
      <c r="G5411" s="548">
        <v>0</v>
      </c>
      <c r="H5411" s="547">
        <v>0</v>
      </c>
      <c r="I5411" s="545" t="s">
        <v>12674</v>
      </c>
      <c r="J5411" s="545"/>
      <c r="K5411" s="545" t="s">
        <v>13413</v>
      </c>
      <c r="L5411" s="545" t="s">
        <v>17771</v>
      </c>
      <c r="M5411" s="548" t="s">
        <v>13758</v>
      </c>
      <c r="N5411" s="545" t="s">
        <v>13413</v>
      </c>
      <c r="O5411" s="545" t="s">
        <v>13413</v>
      </c>
      <c r="P5411" s="549">
        <v>3469</v>
      </c>
      <c r="Q5411" s="549">
        <v>1</v>
      </c>
      <c r="R5411" s="549">
        <v>5</v>
      </c>
      <c r="S5411" s="548"/>
      <c r="T5411" s="548"/>
      <c r="U5411" s="99"/>
    </row>
    <row r="5412" spans="1:21" ht="19.5" customHeight="1">
      <c r="A5412" s="545">
        <v>100011</v>
      </c>
      <c r="B5412" s="545" t="s">
        <v>10978</v>
      </c>
      <c r="C5412" s="545" t="s">
        <v>221</v>
      </c>
      <c r="D5412" s="546"/>
      <c r="E5412" s="171" t="str">
        <f t="shared" si="84"/>
        <v>1900</v>
      </c>
      <c r="F5412" s="547">
        <v>0</v>
      </c>
      <c r="G5412" s="548">
        <v>0</v>
      </c>
      <c r="H5412" s="547">
        <v>0</v>
      </c>
      <c r="I5412" s="545" t="s">
        <v>12674</v>
      </c>
      <c r="J5412" s="545"/>
      <c r="K5412" s="545" t="s">
        <v>13413</v>
      </c>
      <c r="L5412" s="545" t="s">
        <v>17771</v>
      </c>
      <c r="M5412" s="548" t="s">
        <v>13758</v>
      </c>
      <c r="N5412" s="545" t="s">
        <v>13413</v>
      </c>
      <c r="O5412" s="545" t="s">
        <v>13413</v>
      </c>
      <c r="P5412" s="549">
        <v>3470</v>
      </c>
      <c r="Q5412" s="549">
        <v>1</v>
      </c>
      <c r="R5412" s="549">
        <v>5</v>
      </c>
      <c r="S5412" s="548"/>
      <c r="T5412" s="548"/>
      <c r="U5412" s="99"/>
    </row>
    <row r="5413" spans="1:21" ht="19.5" customHeight="1">
      <c r="A5413" s="545">
        <v>100012</v>
      </c>
      <c r="B5413" s="545" t="s">
        <v>10977</v>
      </c>
      <c r="C5413" s="545" t="s">
        <v>216</v>
      </c>
      <c r="D5413" s="546">
        <v>44585</v>
      </c>
      <c r="E5413" s="171" t="str">
        <f t="shared" si="84"/>
        <v>2022</v>
      </c>
      <c r="F5413" s="547">
        <v>559786</v>
      </c>
      <c r="G5413" s="548">
        <v>0.19</v>
      </c>
      <c r="H5413" s="547">
        <v>470408.4</v>
      </c>
      <c r="I5413" s="545" t="s">
        <v>12670</v>
      </c>
      <c r="J5413" s="545" t="s">
        <v>13297</v>
      </c>
      <c r="K5413" s="545" t="s">
        <v>17772</v>
      </c>
      <c r="L5413" s="545" t="s">
        <v>13413</v>
      </c>
      <c r="M5413" s="548" t="s">
        <v>13758</v>
      </c>
      <c r="N5413" s="545" t="s">
        <v>13413</v>
      </c>
      <c r="O5413" s="545" t="s">
        <v>13413</v>
      </c>
      <c r="P5413" s="549">
        <v>3471</v>
      </c>
      <c r="Q5413" s="549">
        <v>1</v>
      </c>
      <c r="R5413" s="549">
        <v>24</v>
      </c>
      <c r="S5413" s="548">
        <v>2257</v>
      </c>
      <c r="T5413" s="548"/>
      <c r="U5413" s="99"/>
    </row>
    <row r="5414" spans="1:21" ht="19.5" customHeight="1">
      <c r="A5414" s="545">
        <v>100013</v>
      </c>
      <c r="B5414" s="545" t="s">
        <v>6912</v>
      </c>
      <c r="C5414" s="545" t="s">
        <v>206</v>
      </c>
      <c r="D5414" s="546">
        <v>46052</v>
      </c>
      <c r="E5414" s="171" t="str">
        <f t="shared" si="84"/>
        <v>2026</v>
      </c>
      <c r="F5414" s="547">
        <v>114425</v>
      </c>
      <c r="G5414" s="548">
        <v>0.19</v>
      </c>
      <c r="H5414" s="547">
        <v>96155.46</v>
      </c>
      <c r="I5414" s="545" t="s">
        <v>12709</v>
      </c>
      <c r="J5414" s="545" t="s">
        <v>13307</v>
      </c>
      <c r="K5414" s="545" t="s">
        <v>17773</v>
      </c>
      <c r="L5414" s="545" t="s">
        <v>13413</v>
      </c>
      <c r="M5414" s="548" t="s">
        <v>13758</v>
      </c>
      <c r="N5414" s="545" t="s">
        <v>22823</v>
      </c>
      <c r="O5414" s="545" t="s">
        <v>17774</v>
      </c>
      <c r="P5414" s="549">
        <v>3472</v>
      </c>
      <c r="Q5414" s="549">
        <v>1</v>
      </c>
      <c r="R5414" s="549">
        <v>124</v>
      </c>
      <c r="S5414" s="548">
        <v>2228</v>
      </c>
      <c r="T5414" s="548">
        <v>441</v>
      </c>
      <c r="U5414" s="99"/>
    </row>
    <row r="5415" spans="1:21" ht="19.5" customHeight="1">
      <c r="A5415" s="545">
        <v>100014</v>
      </c>
      <c r="B5415" s="545" t="s">
        <v>12971</v>
      </c>
      <c r="C5415" s="545" t="s">
        <v>437</v>
      </c>
      <c r="D5415" s="546">
        <v>46052</v>
      </c>
      <c r="E5415" s="171" t="str">
        <f t="shared" si="84"/>
        <v>2026</v>
      </c>
      <c r="F5415" s="547">
        <v>6694520</v>
      </c>
      <c r="G5415" s="548">
        <v>0</v>
      </c>
      <c r="H5415" s="547">
        <v>6694520</v>
      </c>
      <c r="I5415" s="545" t="s">
        <v>12760</v>
      </c>
      <c r="J5415" s="545" t="s">
        <v>13299</v>
      </c>
      <c r="K5415" s="545" t="s">
        <v>22159</v>
      </c>
      <c r="L5415" s="545" t="s">
        <v>13413</v>
      </c>
      <c r="M5415" s="548" t="s">
        <v>13813</v>
      </c>
      <c r="N5415" s="545" t="s">
        <v>13413</v>
      </c>
      <c r="O5415" s="545" t="s">
        <v>13413</v>
      </c>
      <c r="P5415" s="549">
        <v>3473</v>
      </c>
      <c r="Q5415" s="549">
        <v>3</v>
      </c>
      <c r="R5415" s="549">
        <v>161</v>
      </c>
      <c r="S5415" s="548">
        <v>443</v>
      </c>
      <c r="T5415" s="548"/>
      <c r="U5415" s="99"/>
    </row>
    <row r="5416" spans="1:21" ht="19.5" customHeight="1">
      <c r="A5416" s="545">
        <v>100016</v>
      </c>
      <c r="B5416" s="545" t="s">
        <v>6884</v>
      </c>
      <c r="C5416" s="545" t="s">
        <v>209</v>
      </c>
      <c r="D5416" s="546">
        <v>46052</v>
      </c>
      <c r="E5416" s="171" t="str">
        <f t="shared" si="84"/>
        <v>2026</v>
      </c>
      <c r="F5416" s="547">
        <v>26290</v>
      </c>
      <c r="G5416" s="548">
        <v>0.19</v>
      </c>
      <c r="H5416" s="547">
        <v>22092.44</v>
      </c>
      <c r="I5416" s="545" t="s">
        <v>12966</v>
      </c>
      <c r="J5416" s="545" t="s">
        <v>13307</v>
      </c>
      <c r="K5416" s="545" t="s">
        <v>17775</v>
      </c>
      <c r="L5416" s="545" t="s">
        <v>13807</v>
      </c>
      <c r="M5416" s="548" t="s">
        <v>13758</v>
      </c>
      <c r="N5416" s="545" t="s">
        <v>13413</v>
      </c>
      <c r="O5416" s="545" t="s">
        <v>17776</v>
      </c>
      <c r="P5416" s="549">
        <v>3474</v>
      </c>
      <c r="Q5416" s="549">
        <v>1</v>
      </c>
      <c r="R5416" s="549">
        <v>41</v>
      </c>
      <c r="S5416" s="548">
        <v>2228</v>
      </c>
      <c r="T5416" s="548"/>
      <c r="U5416" s="99"/>
    </row>
    <row r="5417" spans="1:21" ht="19.5" customHeight="1">
      <c r="A5417" s="545">
        <v>100017</v>
      </c>
      <c r="B5417" s="545" t="s">
        <v>10976</v>
      </c>
      <c r="C5417" s="545" t="s">
        <v>221</v>
      </c>
      <c r="D5417" s="546">
        <v>46052</v>
      </c>
      <c r="E5417" s="171" t="str">
        <f t="shared" si="84"/>
        <v>2026</v>
      </c>
      <c r="F5417" s="547">
        <v>5710</v>
      </c>
      <c r="G5417" s="548">
        <v>0.19</v>
      </c>
      <c r="H5417" s="547">
        <v>4798.32</v>
      </c>
      <c r="I5417" s="545" t="s">
        <v>12738</v>
      </c>
      <c r="J5417" s="545" t="s">
        <v>13307</v>
      </c>
      <c r="K5417" s="545" t="s">
        <v>17777</v>
      </c>
      <c r="L5417" s="545" t="s">
        <v>13413</v>
      </c>
      <c r="M5417" s="548" t="s">
        <v>13758</v>
      </c>
      <c r="N5417" s="545" t="s">
        <v>13413</v>
      </c>
      <c r="O5417" s="545" t="s">
        <v>16417</v>
      </c>
      <c r="P5417" s="549">
        <v>3475</v>
      </c>
      <c r="Q5417" s="549">
        <v>1</v>
      </c>
      <c r="R5417" s="549">
        <v>32</v>
      </c>
      <c r="S5417" s="548">
        <v>2228</v>
      </c>
      <c r="T5417" s="548"/>
      <c r="U5417" s="99"/>
    </row>
    <row r="5418" spans="1:21" ht="19.5" customHeight="1">
      <c r="A5418" s="545">
        <v>100019</v>
      </c>
      <c r="B5418" s="545" t="s">
        <v>3989</v>
      </c>
      <c r="C5418" s="545" t="s">
        <v>209</v>
      </c>
      <c r="D5418" s="546">
        <v>43572</v>
      </c>
      <c r="E5418" s="171" t="str">
        <f t="shared" si="84"/>
        <v>2019</v>
      </c>
      <c r="F5418" s="547">
        <v>146279</v>
      </c>
      <c r="G5418" s="548">
        <v>0.19</v>
      </c>
      <c r="H5418" s="547">
        <v>122923.53</v>
      </c>
      <c r="I5418" s="545" t="s">
        <v>12972</v>
      </c>
      <c r="J5418" s="545" t="s">
        <v>13364</v>
      </c>
      <c r="K5418" s="545" t="s">
        <v>13413</v>
      </c>
      <c r="L5418" s="545" t="s">
        <v>17778</v>
      </c>
      <c r="M5418" s="548" t="s">
        <v>13843</v>
      </c>
      <c r="N5418" s="545" t="s">
        <v>13413</v>
      </c>
      <c r="O5418" s="545" t="s">
        <v>17779</v>
      </c>
      <c r="P5418" s="549">
        <v>3476</v>
      </c>
      <c r="Q5418" s="549">
        <v>5</v>
      </c>
      <c r="R5418" s="549">
        <v>43</v>
      </c>
      <c r="S5418" s="548">
        <v>2130</v>
      </c>
      <c r="T5418" s="548"/>
      <c r="U5418" s="99"/>
    </row>
    <row r="5419" spans="1:21" ht="19.5" customHeight="1">
      <c r="A5419" s="545">
        <v>100020</v>
      </c>
      <c r="B5419" s="545" t="s">
        <v>10975</v>
      </c>
      <c r="C5419" s="545" t="s">
        <v>216</v>
      </c>
      <c r="D5419" s="546"/>
      <c r="E5419" s="171" t="str">
        <f t="shared" si="84"/>
        <v>1900</v>
      </c>
      <c r="F5419" s="547">
        <v>0</v>
      </c>
      <c r="G5419" s="548">
        <v>0</v>
      </c>
      <c r="H5419" s="547">
        <v>0</v>
      </c>
      <c r="I5419" s="545" t="s">
        <v>12709</v>
      </c>
      <c r="J5419" s="545"/>
      <c r="K5419" s="545" t="s">
        <v>13413</v>
      </c>
      <c r="L5419" s="545" t="s">
        <v>13413</v>
      </c>
      <c r="M5419" s="548" t="s">
        <v>13758</v>
      </c>
      <c r="N5419" s="545" t="s">
        <v>22823</v>
      </c>
      <c r="O5419" s="545" t="s">
        <v>14413</v>
      </c>
      <c r="P5419" s="549">
        <v>3477</v>
      </c>
      <c r="Q5419" s="549">
        <v>1</v>
      </c>
      <c r="R5419" s="549">
        <v>124</v>
      </c>
      <c r="S5419" s="548"/>
      <c r="T5419" s="548">
        <v>441</v>
      </c>
      <c r="U5419" s="99"/>
    </row>
    <row r="5420" spans="1:21" ht="19.5" customHeight="1">
      <c r="A5420" s="545">
        <v>100021</v>
      </c>
      <c r="B5420" s="545" t="s">
        <v>8166</v>
      </c>
      <c r="C5420" s="545" t="s">
        <v>216</v>
      </c>
      <c r="D5420" s="546">
        <v>46052</v>
      </c>
      <c r="E5420" s="171" t="str">
        <f t="shared" si="84"/>
        <v>2026</v>
      </c>
      <c r="F5420" s="547">
        <v>139031</v>
      </c>
      <c r="G5420" s="548">
        <v>0.19</v>
      </c>
      <c r="H5420" s="547">
        <v>116832.77</v>
      </c>
      <c r="I5420" s="545" t="s">
        <v>12640</v>
      </c>
      <c r="J5420" s="545" t="s">
        <v>13307</v>
      </c>
      <c r="K5420" s="545" t="s">
        <v>17780</v>
      </c>
      <c r="L5420" s="545" t="s">
        <v>16471</v>
      </c>
      <c r="M5420" s="548" t="s">
        <v>13758</v>
      </c>
      <c r="N5420" s="545" t="s">
        <v>13413</v>
      </c>
      <c r="O5420" s="545" t="s">
        <v>17781</v>
      </c>
      <c r="P5420" s="549">
        <v>3478</v>
      </c>
      <c r="Q5420" s="549">
        <v>1</v>
      </c>
      <c r="R5420" s="549">
        <v>1</v>
      </c>
      <c r="S5420" s="548">
        <v>2228</v>
      </c>
      <c r="T5420" s="548"/>
      <c r="U5420" s="99"/>
    </row>
    <row r="5421" spans="1:21" ht="19.5" customHeight="1">
      <c r="A5421" s="545">
        <v>100022</v>
      </c>
      <c r="B5421" s="545" t="s">
        <v>8165</v>
      </c>
      <c r="C5421" s="545" t="s">
        <v>221</v>
      </c>
      <c r="D5421" s="546">
        <v>44721</v>
      </c>
      <c r="E5421" s="171" t="str">
        <f t="shared" si="84"/>
        <v>2022</v>
      </c>
      <c r="F5421" s="547">
        <v>20389</v>
      </c>
      <c r="G5421" s="548">
        <v>0.19</v>
      </c>
      <c r="H5421" s="547">
        <v>17133.61</v>
      </c>
      <c r="I5421" s="545" t="s">
        <v>12743</v>
      </c>
      <c r="J5421" s="545" t="s">
        <v>13298</v>
      </c>
      <c r="K5421" s="545" t="s">
        <v>17782</v>
      </c>
      <c r="L5421" s="545" t="s">
        <v>16471</v>
      </c>
      <c r="M5421" s="548" t="s">
        <v>13758</v>
      </c>
      <c r="N5421" s="545" t="s">
        <v>13413</v>
      </c>
      <c r="O5421" s="545" t="s">
        <v>17781</v>
      </c>
      <c r="P5421" s="549">
        <v>3479</v>
      </c>
      <c r="Q5421" s="549">
        <v>1</v>
      </c>
      <c r="R5421" s="549">
        <v>66</v>
      </c>
      <c r="S5421" s="548">
        <v>1012</v>
      </c>
      <c r="T5421" s="548"/>
      <c r="U5421" s="99"/>
    </row>
    <row r="5422" spans="1:21" ht="19.5" customHeight="1">
      <c r="A5422" s="545">
        <v>100023</v>
      </c>
      <c r="B5422" s="545" t="s">
        <v>7283</v>
      </c>
      <c r="C5422" s="545" t="s">
        <v>437</v>
      </c>
      <c r="D5422" s="546">
        <v>46052</v>
      </c>
      <c r="E5422" s="171" t="str">
        <f t="shared" si="84"/>
        <v>2026</v>
      </c>
      <c r="F5422" s="547">
        <v>4307910</v>
      </c>
      <c r="G5422" s="548">
        <v>0</v>
      </c>
      <c r="H5422" s="547">
        <v>4307910</v>
      </c>
      <c r="I5422" s="545" t="s">
        <v>12760</v>
      </c>
      <c r="J5422" s="545" t="s">
        <v>13299</v>
      </c>
      <c r="K5422" s="545" t="s">
        <v>22159</v>
      </c>
      <c r="L5422" s="545" t="s">
        <v>13413</v>
      </c>
      <c r="M5422" s="548" t="s">
        <v>13813</v>
      </c>
      <c r="N5422" s="545" t="s">
        <v>13413</v>
      </c>
      <c r="O5422" s="545" t="s">
        <v>13413</v>
      </c>
      <c r="P5422" s="549">
        <v>3480</v>
      </c>
      <c r="Q5422" s="549">
        <v>3</v>
      </c>
      <c r="R5422" s="549">
        <v>161</v>
      </c>
      <c r="S5422" s="548">
        <v>443</v>
      </c>
      <c r="T5422" s="548"/>
      <c r="U5422" s="99"/>
    </row>
    <row r="5423" spans="1:21" ht="19.5" customHeight="1">
      <c r="A5423" s="545">
        <v>100024</v>
      </c>
      <c r="B5423" s="545" t="s">
        <v>3958</v>
      </c>
      <c r="C5423" s="545" t="s">
        <v>216</v>
      </c>
      <c r="D5423" s="546"/>
      <c r="E5423" s="171" t="str">
        <f t="shared" si="84"/>
        <v>1900</v>
      </c>
      <c r="F5423" s="547">
        <v>0</v>
      </c>
      <c r="G5423" s="548">
        <v>0</v>
      </c>
      <c r="H5423" s="547">
        <v>0</v>
      </c>
      <c r="I5423" s="545" t="s">
        <v>12763</v>
      </c>
      <c r="J5423" s="545"/>
      <c r="K5423" s="545" t="s">
        <v>13413</v>
      </c>
      <c r="L5423" s="545" t="s">
        <v>17778</v>
      </c>
      <c r="M5423" s="548" t="s">
        <v>13868</v>
      </c>
      <c r="N5423" s="545" t="s">
        <v>13413</v>
      </c>
      <c r="O5423" s="545" t="s">
        <v>17779</v>
      </c>
      <c r="P5423" s="549">
        <v>3481</v>
      </c>
      <c r="Q5423" s="549">
        <v>2</v>
      </c>
      <c r="R5423" s="549">
        <v>39</v>
      </c>
      <c r="S5423" s="548"/>
      <c r="T5423" s="548"/>
      <c r="U5423" s="99"/>
    </row>
    <row r="5424" spans="1:21" ht="19.5" customHeight="1">
      <c r="A5424" s="545">
        <v>100025</v>
      </c>
      <c r="B5424" s="545" t="s">
        <v>1322</v>
      </c>
      <c r="C5424" s="545" t="s">
        <v>216</v>
      </c>
      <c r="D5424" s="546"/>
      <c r="E5424" s="171" t="str">
        <f t="shared" si="84"/>
        <v>1900</v>
      </c>
      <c r="F5424" s="547">
        <v>0</v>
      </c>
      <c r="G5424" s="548">
        <v>0</v>
      </c>
      <c r="H5424" s="547">
        <v>0</v>
      </c>
      <c r="I5424" s="545" t="s">
        <v>12659</v>
      </c>
      <c r="J5424" s="545"/>
      <c r="K5424" s="545" t="s">
        <v>13413</v>
      </c>
      <c r="L5424" s="545" t="s">
        <v>13413</v>
      </c>
      <c r="M5424" s="548" t="s">
        <v>13868</v>
      </c>
      <c r="N5424" s="545" t="s">
        <v>13413</v>
      </c>
      <c r="O5424" s="545" t="s">
        <v>14161</v>
      </c>
      <c r="P5424" s="549">
        <v>3482</v>
      </c>
      <c r="Q5424" s="549">
        <v>2</v>
      </c>
      <c r="R5424" s="549">
        <v>116</v>
      </c>
      <c r="S5424" s="548"/>
      <c r="T5424" s="548"/>
      <c r="U5424" s="99"/>
    </row>
    <row r="5425" spans="1:21" ht="19.5" customHeight="1">
      <c r="A5425" s="545">
        <v>100026</v>
      </c>
      <c r="B5425" s="545" t="s">
        <v>1321</v>
      </c>
      <c r="C5425" s="545" t="s">
        <v>216</v>
      </c>
      <c r="D5425" s="546">
        <v>46052</v>
      </c>
      <c r="E5425" s="171" t="str">
        <f t="shared" si="84"/>
        <v>2026</v>
      </c>
      <c r="F5425" s="547">
        <v>112712</v>
      </c>
      <c r="G5425" s="548">
        <v>0.19</v>
      </c>
      <c r="H5425" s="547">
        <v>94715.97</v>
      </c>
      <c r="I5425" s="545" t="s">
        <v>12646</v>
      </c>
      <c r="J5425" s="545" t="s">
        <v>13307</v>
      </c>
      <c r="K5425" s="545" t="s">
        <v>13413</v>
      </c>
      <c r="L5425" s="545" t="s">
        <v>13413</v>
      </c>
      <c r="M5425" s="548" t="s">
        <v>13758</v>
      </c>
      <c r="N5425" s="545" t="s">
        <v>13413</v>
      </c>
      <c r="O5425" s="545" t="s">
        <v>14161</v>
      </c>
      <c r="P5425" s="549">
        <v>3483</v>
      </c>
      <c r="Q5425" s="549">
        <v>1</v>
      </c>
      <c r="R5425" s="549">
        <v>65</v>
      </c>
      <c r="S5425" s="548">
        <v>2228</v>
      </c>
      <c r="T5425" s="548"/>
      <c r="U5425" s="99"/>
    </row>
    <row r="5426" spans="1:21" ht="19.5" customHeight="1">
      <c r="A5426" s="545">
        <v>100027</v>
      </c>
      <c r="B5426" s="545" t="s">
        <v>10974</v>
      </c>
      <c r="C5426" s="545" t="s">
        <v>209</v>
      </c>
      <c r="D5426" s="546"/>
      <c r="E5426" s="171" t="str">
        <f t="shared" si="84"/>
        <v>1900</v>
      </c>
      <c r="F5426" s="547">
        <v>0</v>
      </c>
      <c r="G5426" s="548">
        <v>0</v>
      </c>
      <c r="H5426" s="547">
        <v>0</v>
      </c>
      <c r="I5426" s="545" t="s">
        <v>12697</v>
      </c>
      <c r="J5426" s="545"/>
      <c r="K5426" s="545" t="s">
        <v>13413</v>
      </c>
      <c r="L5426" s="545" t="s">
        <v>13807</v>
      </c>
      <c r="M5426" s="548" t="s">
        <v>13758</v>
      </c>
      <c r="N5426" s="545" t="s">
        <v>13413</v>
      </c>
      <c r="O5426" s="545" t="s">
        <v>17783</v>
      </c>
      <c r="P5426" s="549">
        <v>3484</v>
      </c>
      <c r="Q5426" s="549">
        <v>1</v>
      </c>
      <c r="R5426" s="549">
        <v>138</v>
      </c>
      <c r="S5426" s="548"/>
      <c r="T5426" s="548"/>
      <c r="U5426" s="99"/>
    </row>
    <row r="5427" spans="1:21" ht="19.5" customHeight="1">
      <c r="A5427" s="545">
        <v>100028</v>
      </c>
      <c r="B5427" s="545" t="s">
        <v>10973</v>
      </c>
      <c r="C5427" s="545" t="s">
        <v>216</v>
      </c>
      <c r="D5427" s="546"/>
      <c r="E5427" s="171" t="str">
        <f t="shared" si="84"/>
        <v>1900</v>
      </c>
      <c r="F5427" s="547">
        <v>0</v>
      </c>
      <c r="G5427" s="548">
        <v>0</v>
      </c>
      <c r="H5427" s="547">
        <v>0</v>
      </c>
      <c r="I5427" s="545" t="s">
        <v>12697</v>
      </c>
      <c r="J5427" s="545"/>
      <c r="K5427" s="545" t="s">
        <v>13413</v>
      </c>
      <c r="L5427" s="545" t="s">
        <v>13807</v>
      </c>
      <c r="M5427" s="548" t="s">
        <v>13758</v>
      </c>
      <c r="N5427" s="545" t="s">
        <v>13413</v>
      </c>
      <c r="O5427" s="545" t="s">
        <v>17783</v>
      </c>
      <c r="P5427" s="549">
        <v>3485</v>
      </c>
      <c r="Q5427" s="549">
        <v>1</v>
      </c>
      <c r="R5427" s="549">
        <v>138</v>
      </c>
      <c r="S5427" s="548"/>
      <c r="T5427" s="548"/>
      <c r="U5427" s="99"/>
    </row>
    <row r="5428" spans="1:21" ht="19.5" customHeight="1">
      <c r="A5428" s="545">
        <v>100029</v>
      </c>
      <c r="B5428" s="545" t="s">
        <v>2840</v>
      </c>
      <c r="C5428" s="545" t="s">
        <v>209</v>
      </c>
      <c r="D5428" s="546"/>
      <c r="E5428" s="171" t="str">
        <f t="shared" si="84"/>
        <v>1900</v>
      </c>
      <c r="F5428" s="547">
        <v>0</v>
      </c>
      <c r="G5428" s="548">
        <v>0</v>
      </c>
      <c r="H5428" s="547">
        <v>0</v>
      </c>
      <c r="I5428" s="545" t="s">
        <v>12649</v>
      </c>
      <c r="J5428" s="545"/>
      <c r="K5428" s="545" t="s">
        <v>13413</v>
      </c>
      <c r="L5428" s="545" t="s">
        <v>13413</v>
      </c>
      <c r="M5428" s="548" t="s">
        <v>13758</v>
      </c>
      <c r="N5428" s="545" t="s">
        <v>13413</v>
      </c>
      <c r="O5428" s="545" t="s">
        <v>15359</v>
      </c>
      <c r="P5428" s="549">
        <v>3486</v>
      </c>
      <c r="Q5428" s="549">
        <v>1</v>
      </c>
      <c r="R5428" s="549">
        <v>17</v>
      </c>
      <c r="S5428" s="548"/>
      <c r="T5428" s="548"/>
      <c r="U5428" s="99"/>
    </row>
    <row r="5429" spans="1:21" ht="19.5" customHeight="1">
      <c r="A5429" s="545">
        <v>100030</v>
      </c>
      <c r="B5429" s="545" t="s">
        <v>2839</v>
      </c>
      <c r="C5429" s="545" t="s">
        <v>209</v>
      </c>
      <c r="D5429" s="546"/>
      <c r="E5429" s="171" t="str">
        <f t="shared" si="84"/>
        <v>1900</v>
      </c>
      <c r="F5429" s="547">
        <v>0</v>
      </c>
      <c r="G5429" s="548">
        <v>0</v>
      </c>
      <c r="H5429" s="547">
        <v>0</v>
      </c>
      <c r="I5429" s="545" t="s">
        <v>12649</v>
      </c>
      <c r="J5429" s="545"/>
      <c r="K5429" s="545" t="s">
        <v>13413</v>
      </c>
      <c r="L5429" s="545" t="s">
        <v>13413</v>
      </c>
      <c r="M5429" s="548" t="s">
        <v>13758</v>
      </c>
      <c r="N5429" s="545" t="s">
        <v>13413</v>
      </c>
      <c r="O5429" s="545" t="s">
        <v>15359</v>
      </c>
      <c r="P5429" s="549">
        <v>3487</v>
      </c>
      <c r="Q5429" s="549">
        <v>1</v>
      </c>
      <c r="R5429" s="549">
        <v>17</v>
      </c>
      <c r="S5429" s="548"/>
      <c r="T5429" s="548"/>
      <c r="U5429" s="99"/>
    </row>
    <row r="5430" spans="1:21" ht="19.5" customHeight="1">
      <c r="A5430" s="545">
        <v>100031</v>
      </c>
      <c r="B5430" s="545" t="s">
        <v>2838</v>
      </c>
      <c r="C5430" s="545" t="s">
        <v>209</v>
      </c>
      <c r="D5430" s="546"/>
      <c r="E5430" s="171" t="str">
        <f t="shared" si="84"/>
        <v>1900</v>
      </c>
      <c r="F5430" s="547">
        <v>0</v>
      </c>
      <c r="G5430" s="548">
        <v>0</v>
      </c>
      <c r="H5430" s="547">
        <v>0</v>
      </c>
      <c r="I5430" s="545" t="s">
        <v>12649</v>
      </c>
      <c r="J5430" s="545"/>
      <c r="K5430" s="545" t="s">
        <v>13413</v>
      </c>
      <c r="L5430" s="545" t="s">
        <v>13413</v>
      </c>
      <c r="M5430" s="548" t="s">
        <v>13758</v>
      </c>
      <c r="N5430" s="545" t="s">
        <v>13413</v>
      </c>
      <c r="O5430" s="545" t="s">
        <v>15359</v>
      </c>
      <c r="P5430" s="549">
        <v>3488</v>
      </c>
      <c r="Q5430" s="549">
        <v>1</v>
      </c>
      <c r="R5430" s="549">
        <v>17</v>
      </c>
      <c r="S5430" s="548"/>
      <c r="T5430" s="548"/>
      <c r="U5430" s="99"/>
    </row>
    <row r="5431" spans="1:21" ht="19.5" customHeight="1">
      <c r="A5431" s="545">
        <v>100032</v>
      </c>
      <c r="B5431" s="545" t="s">
        <v>2804</v>
      </c>
      <c r="C5431" s="545" t="s">
        <v>216</v>
      </c>
      <c r="D5431" s="546">
        <v>43738</v>
      </c>
      <c r="E5431" s="171" t="str">
        <f t="shared" si="84"/>
        <v>2019</v>
      </c>
      <c r="F5431" s="547">
        <v>5560</v>
      </c>
      <c r="G5431" s="548">
        <v>0.19</v>
      </c>
      <c r="H5431" s="547">
        <v>4672.2700000000004</v>
      </c>
      <c r="I5431" s="545" t="s">
        <v>12649</v>
      </c>
      <c r="J5431" s="545" t="s">
        <v>13298</v>
      </c>
      <c r="K5431" s="545" t="s">
        <v>13413</v>
      </c>
      <c r="L5431" s="545" t="s">
        <v>13413</v>
      </c>
      <c r="M5431" s="548" t="s">
        <v>13758</v>
      </c>
      <c r="N5431" s="545" t="s">
        <v>13413</v>
      </c>
      <c r="O5431" s="545" t="s">
        <v>15359</v>
      </c>
      <c r="P5431" s="549">
        <v>3489</v>
      </c>
      <c r="Q5431" s="549">
        <v>1</v>
      </c>
      <c r="R5431" s="549">
        <v>17</v>
      </c>
      <c r="S5431" s="548">
        <v>1012</v>
      </c>
      <c r="T5431" s="548"/>
      <c r="U5431" s="99"/>
    </row>
    <row r="5432" spans="1:21" ht="19.5" customHeight="1">
      <c r="A5432" s="545">
        <v>100033</v>
      </c>
      <c r="B5432" s="545" t="s">
        <v>2836</v>
      </c>
      <c r="C5432" s="545" t="s">
        <v>216</v>
      </c>
      <c r="D5432" s="546">
        <v>43746</v>
      </c>
      <c r="E5432" s="171" t="str">
        <f t="shared" si="84"/>
        <v>2019</v>
      </c>
      <c r="F5432" s="547">
        <v>21865</v>
      </c>
      <c r="G5432" s="548">
        <v>0.19</v>
      </c>
      <c r="H5432" s="547">
        <v>18373.95</v>
      </c>
      <c r="I5432" s="545" t="s">
        <v>12649</v>
      </c>
      <c r="J5432" s="545" t="s">
        <v>13298</v>
      </c>
      <c r="K5432" s="545" t="s">
        <v>13413</v>
      </c>
      <c r="L5432" s="545" t="s">
        <v>13413</v>
      </c>
      <c r="M5432" s="548" t="s">
        <v>13758</v>
      </c>
      <c r="N5432" s="545" t="s">
        <v>13413</v>
      </c>
      <c r="O5432" s="545" t="s">
        <v>15359</v>
      </c>
      <c r="P5432" s="549">
        <v>3490</v>
      </c>
      <c r="Q5432" s="549">
        <v>1</v>
      </c>
      <c r="R5432" s="549">
        <v>17</v>
      </c>
      <c r="S5432" s="548">
        <v>1012</v>
      </c>
      <c r="T5432" s="548"/>
      <c r="U5432" s="99"/>
    </row>
    <row r="5433" spans="1:21" ht="19.5" customHeight="1">
      <c r="A5433" s="545">
        <v>100034</v>
      </c>
      <c r="B5433" s="545" t="s">
        <v>2806</v>
      </c>
      <c r="C5433" s="545" t="s">
        <v>216</v>
      </c>
      <c r="D5433" s="546">
        <v>43738</v>
      </c>
      <c r="E5433" s="171" t="str">
        <f t="shared" si="84"/>
        <v>2019</v>
      </c>
      <c r="F5433" s="547">
        <v>16937</v>
      </c>
      <c r="G5433" s="548">
        <v>0.19</v>
      </c>
      <c r="H5433" s="547">
        <v>14232.77</v>
      </c>
      <c r="I5433" s="545" t="s">
        <v>12649</v>
      </c>
      <c r="J5433" s="545" t="s">
        <v>13298</v>
      </c>
      <c r="K5433" s="545" t="s">
        <v>13413</v>
      </c>
      <c r="L5433" s="545" t="s">
        <v>13413</v>
      </c>
      <c r="M5433" s="548" t="s">
        <v>13758</v>
      </c>
      <c r="N5433" s="545" t="s">
        <v>13413</v>
      </c>
      <c r="O5433" s="545" t="s">
        <v>15359</v>
      </c>
      <c r="P5433" s="549">
        <v>3491</v>
      </c>
      <c r="Q5433" s="549">
        <v>1</v>
      </c>
      <c r="R5433" s="549">
        <v>17</v>
      </c>
      <c r="S5433" s="548">
        <v>1012</v>
      </c>
      <c r="T5433" s="548"/>
      <c r="U5433" s="99"/>
    </row>
    <row r="5434" spans="1:21" ht="19.5" customHeight="1">
      <c r="A5434" s="545">
        <v>100035</v>
      </c>
      <c r="B5434" s="545" t="s">
        <v>10972</v>
      </c>
      <c r="C5434" s="545" t="s">
        <v>216</v>
      </c>
      <c r="D5434" s="546"/>
      <c r="E5434" s="171" t="str">
        <f t="shared" si="84"/>
        <v>1900</v>
      </c>
      <c r="F5434" s="547">
        <v>0</v>
      </c>
      <c r="G5434" s="548">
        <v>0</v>
      </c>
      <c r="H5434" s="547">
        <v>0</v>
      </c>
      <c r="I5434" s="545" t="s">
        <v>12697</v>
      </c>
      <c r="J5434" s="545"/>
      <c r="K5434" s="545" t="s">
        <v>13413</v>
      </c>
      <c r="L5434" s="545" t="s">
        <v>13807</v>
      </c>
      <c r="M5434" s="548" t="s">
        <v>13758</v>
      </c>
      <c r="N5434" s="545" t="s">
        <v>13413</v>
      </c>
      <c r="O5434" s="545" t="s">
        <v>17783</v>
      </c>
      <c r="P5434" s="549">
        <v>3492</v>
      </c>
      <c r="Q5434" s="549">
        <v>1</v>
      </c>
      <c r="R5434" s="549">
        <v>138</v>
      </c>
      <c r="S5434" s="548"/>
      <c r="T5434" s="548"/>
      <c r="U5434" s="99"/>
    </row>
    <row r="5435" spans="1:21" ht="19.5" customHeight="1">
      <c r="A5435" s="545">
        <v>100036</v>
      </c>
      <c r="B5435" s="545" t="s">
        <v>10971</v>
      </c>
      <c r="C5435" s="545" t="s">
        <v>216</v>
      </c>
      <c r="D5435" s="546"/>
      <c r="E5435" s="171" t="str">
        <f t="shared" si="84"/>
        <v>1900</v>
      </c>
      <c r="F5435" s="547">
        <v>0</v>
      </c>
      <c r="G5435" s="548">
        <v>0</v>
      </c>
      <c r="H5435" s="547">
        <v>0</v>
      </c>
      <c r="I5435" s="545" t="s">
        <v>12697</v>
      </c>
      <c r="J5435" s="545"/>
      <c r="K5435" s="545" t="s">
        <v>13413</v>
      </c>
      <c r="L5435" s="545" t="s">
        <v>13807</v>
      </c>
      <c r="M5435" s="548" t="s">
        <v>13758</v>
      </c>
      <c r="N5435" s="545" t="s">
        <v>13413</v>
      </c>
      <c r="O5435" s="545" t="s">
        <v>17783</v>
      </c>
      <c r="P5435" s="549">
        <v>3493</v>
      </c>
      <c r="Q5435" s="549">
        <v>1</v>
      </c>
      <c r="R5435" s="549">
        <v>138</v>
      </c>
      <c r="S5435" s="548"/>
      <c r="T5435" s="548"/>
      <c r="U5435" s="99"/>
    </row>
    <row r="5436" spans="1:21" ht="19.5" customHeight="1">
      <c r="A5436" s="545">
        <v>100038</v>
      </c>
      <c r="B5436" s="545" t="s">
        <v>10970</v>
      </c>
      <c r="C5436" s="545" t="s">
        <v>216</v>
      </c>
      <c r="D5436" s="546"/>
      <c r="E5436" s="171" t="str">
        <f t="shared" si="84"/>
        <v>1900</v>
      </c>
      <c r="F5436" s="547">
        <v>0</v>
      </c>
      <c r="G5436" s="548">
        <v>0</v>
      </c>
      <c r="H5436" s="547">
        <v>0</v>
      </c>
      <c r="I5436" s="545" t="s">
        <v>12642</v>
      </c>
      <c r="J5436" s="545"/>
      <c r="K5436" s="545" t="s">
        <v>13413</v>
      </c>
      <c r="L5436" s="545" t="s">
        <v>13413</v>
      </c>
      <c r="M5436" s="548" t="s">
        <v>13758</v>
      </c>
      <c r="N5436" s="545" t="s">
        <v>13413</v>
      </c>
      <c r="O5436" s="545" t="s">
        <v>14580</v>
      </c>
      <c r="P5436" s="549">
        <v>3495</v>
      </c>
      <c r="Q5436" s="549">
        <v>1</v>
      </c>
      <c r="R5436" s="549">
        <v>135</v>
      </c>
      <c r="S5436" s="548"/>
      <c r="T5436" s="548"/>
      <c r="U5436" s="99"/>
    </row>
    <row r="5437" spans="1:21" ht="19.5" customHeight="1">
      <c r="A5437" s="545">
        <v>100039</v>
      </c>
      <c r="B5437" s="545" t="s">
        <v>10969</v>
      </c>
      <c r="C5437" s="545" t="s">
        <v>216</v>
      </c>
      <c r="D5437" s="546"/>
      <c r="E5437" s="171" t="str">
        <f t="shared" si="84"/>
        <v>1900</v>
      </c>
      <c r="F5437" s="547">
        <v>0</v>
      </c>
      <c r="G5437" s="548">
        <v>0</v>
      </c>
      <c r="H5437" s="547">
        <v>0</v>
      </c>
      <c r="I5437" s="545" t="s">
        <v>12642</v>
      </c>
      <c r="J5437" s="545"/>
      <c r="K5437" s="545" t="s">
        <v>13413</v>
      </c>
      <c r="L5437" s="545" t="s">
        <v>13413</v>
      </c>
      <c r="M5437" s="548" t="s">
        <v>13758</v>
      </c>
      <c r="N5437" s="545" t="s">
        <v>13413</v>
      </c>
      <c r="O5437" s="545" t="s">
        <v>14580</v>
      </c>
      <c r="P5437" s="549">
        <v>3496</v>
      </c>
      <c r="Q5437" s="549">
        <v>1</v>
      </c>
      <c r="R5437" s="549">
        <v>135</v>
      </c>
      <c r="S5437" s="548"/>
      <c r="T5437" s="548"/>
      <c r="U5437" s="99"/>
    </row>
    <row r="5438" spans="1:21" ht="19.5" customHeight="1">
      <c r="A5438" s="545">
        <v>100040</v>
      </c>
      <c r="B5438" s="545" t="s">
        <v>7432</v>
      </c>
      <c r="C5438" s="545" t="s">
        <v>216</v>
      </c>
      <c r="D5438" s="546">
        <v>43746</v>
      </c>
      <c r="E5438" s="171" t="str">
        <f t="shared" si="84"/>
        <v>2019</v>
      </c>
      <c r="F5438" s="547">
        <v>194932</v>
      </c>
      <c r="G5438" s="548">
        <v>0.19</v>
      </c>
      <c r="H5438" s="547">
        <v>163808.4</v>
      </c>
      <c r="I5438" s="545" t="s">
        <v>12649</v>
      </c>
      <c r="J5438" s="545" t="s">
        <v>13298</v>
      </c>
      <c r="K5438" s="545" t="s">
        <v>13413</v>
      </c>
      <c r="L5438" s="545" t="s">
        <v>13413</v>
      </c>
      <c r="M5438" s="548" t="s">
        <v>13758</v>
      </c>
      <c r="N5438" s="545" t="s">
        <v>13413</v>
      </c>
      <c r="O5438" s="545" t="s">
        <v>15359</v>
      </c>
      <c r="P5438" s="549">
        <v>3497</v>
      </c>
      <c r="Q5438" s="549">
        <v>1</v>
      </c>
      <c r="R5438" s="549">
        <v>17</v>
      </c>
      <c r="S5438" s="548">
        <v>1012</v>
      </c>
      <c r="T5438" s="548"/>
      <c r="U5438" s="99"/>
    </row>
    <row r="5439" spans="1:21" ht="19.5" customHeight="1">
      <c r="A5439" s="545">
        <v>100041</v>
      </c>
      <c r="B5439" s="545" t="s">
        <v>10968</v>
      </c>
      <c r="C5439" s="545" t="s">
        <v>216</v>
      </c>
      <c r="D5439" s="546"/>
      <c r="E5439" s="171" t="str">
        <f t="shared" si="84"/>
        <v>1900</v>
      </c>
      <c r="F5439" s="547">
        <v>0</v>
      </c>
      <c r="G5439" s="548">
        <v>0</v>
      </c>
      <c r="H5439" s="547">
        <v>0</v>
      </c>
      <c r="I5439" s="545" t="s">
        <v>12649</v>
      </c>
      <c r="J5439" s="545"/>
      <c r="K5439" s="545" t="s">
        <v>13413</v>
      </c>
      <c r="L5439" s="545" t="s">
        <v>13413</v>
      </c>
      <c r="M5439" s="548" t="s">
        <v>13758</v>
      </c>
      <c r="N5439" s="545" t="s">
        <v>13413</v>
      </c>
      <c r="O5439" s="545" t="s">
        <v>15359</v>
      </c>
      <c r="P5439" s="549">
        <v>3498</v>
      </c>
      <c r="Q5439" s="549">
        <v>1</v>
      </c>
      <c r="R5439" s="549">
        <v>17</v>
      </c>
      <c r="S5439" s="548"/>
      <c r="T5439" s="548"/>
      <c r="U5439" s="99"/>
    </row>
    <row r="5440" spans="1:21" ht="19.5" customHeight="1">
      <c r="A5440" s="545">
        <v>100042</v>
      </c>
      <c r="B5440" s="545" t="s">
        <v>2848</v>
      </c>
      <c r="C5440" s="545" t="s">
        <v>209</v>
      </c>
      <c r="D5440" s="546"/>
      <c r="E5440" s="171" t="str">
        <f t="shared" si="84"/>
        <v>1900</v>
      </c>
      <c r="F5440" s="547">
        <v>0</v>
      </c>
      <c r="G5440" s="548">
        <v>0</v>
      </c>
      <c r="H5440" s="547">
        <v>0</v>
      </c>
      <c r="I5440" s="545" t="s">
        <v>12649</v>
      </c>
      <c r="J5440" s="545"/>
      <c r="K5440" s="545" t="s">
        <v>13413</v>
      </c>
      <c r="L5440" s="545" t="s">
        <v>13413</v>
      </c>
      <c r="M5440" s="548" t="s">
        <v>13758</v>
      </c>
      <c r="N5440" s="545" t="s">
        <v>13413</v>
      </c>
      <c r="O5440" s="545" t="s">
        <v>15359</v>
      </c>
      <c r="P5440" s="549">
        <v>3499</v>
      </c>
      <c r="Q5440" s="549">
        <v>1</v>
      </c>
      <c r="R5440" s="549">
        <v>17</v>
      </c>
      <c r="S5440" s="548"/>
      <c r="T5440" s="548"/>
      <c r="U5440" s="99"/>
    </row>
    <row r="5441" spans="1:21" ht="19.5" customHeight="1">
      <c r="A5441" s="545">
        <v>100043</v>
      </c>
      <c r="B5441" s="545" t="s">
        <v>2850</v>
      </c>
      <c r="C5441" s="545" t="s">
        <v>209</v>
      </c>
      <c r="D5441" s="546"/>
      <c r="E5441" s="171" t="str">
        <f t="shared" si="84"/>
        <v>1900</v>
      </c>
      <c r="F5441" s="547">
        <v>0</v>
      </c>
      <c r="G5441" s="548">
        <v>0</v>
      </c>
      <c r="H5441" s="547">
        <v>0</v>
      </c>
      <c r="I5441" s="545" t="s">
        <v>12649</v>
      </c>
      <c r="J5441" s="545"/>
      <c r="K5441" s="545" t="s">
        <v>13413</v>
      </c>
      <c r="L5441" s="545" t="s">
        <v>13413</v>
      </c>
      <c r="M5441" s="548" t="s">
        <v>13758</v>
      </c>
      <c r="N5441" s="545" t="s">
        <v>13413</v>
      </c>
      <c r="O5441" s="545" t="s">
        <v>15359</v>
      </c>
      <c r="P5441" s="549">
        <v>3500</v>
      </c>
      <c r="Q5441" s="549">
        <v>1</v>
      </c>
      <c r="R5441" s="549">
        <v>17</v>
      </c>
      <c r="S5441" s="548"/>
      <c r="T5441" s="548"/>
      <c r="U5441" s="99"/>
    </row>
    <row r="5442" spans="1:21" ht="19.5" customHeight="1">
      <c r="A5442" s="545">
        <v>100044</v>
      </c>
      <c r="B5442" s="545" t="s">
        <v>10967</v>
      </c>
      <c r="C5442" s="545" t="s">
        <v>216</v>
      </c>
      <c r="D5442" s="546"/>
      <c r="E5442" s="171" t="str">
        <f t="shared" si="84"/>
        <v>1900</v>
      </c>
      <c r="F5442" s="547">
        <v>0</v>
      </c>
      <c r="G5442" s="548">
        <v>0</v>
      </c>
      <c r="H5442" s="547">
        <v>0</v>
      </c>
      <c r="I5442" s="545" t="s">
        <v>12649</v>
      </c>
      <c r="J5442" s="545"/>
      <c r="K5442" s="545" t="s">
        <v>13413</v>
      </c>
      <c r="L5442" s="545" t="s">
        <v>13413</v>
      </c>
      <c r="M5442" s="548" t="s">
        <v>13758</v>
      </c>
      <c r="N5442" s="545" t="s">
        <v>13413</v>
      </c>
      <c r="O5442" s="545" t="s">
        <v>15359</v>
      </c>
      <c r="P5442" s="549">
        <v>3501</v>
      </c>
      <c r="Q5442" s="549">
        <v>1</v>
      </c>
      <c r="R5442" s="549">
        <v>17</v>
      </c>
      <c r="S5442" s="548"/>
      <c r="T5442" s="548"/>
      <c r="U5442" s="99"/>
    </row>
    <row r="5443" spans="1:21" ht="19.5" customHeight="1">
      <c r="A5443" s="545">
        <v>100045</v>
      </c>
      <c r="B5443" s="545" t="s">
        <v>10966</v>
      </c>
      <c r="C5443" s="545" t="s">
        <v>216</v>
      </c>
      <c r="D5443" s="546"/>
      <c r="E5443" s="171" t="str">
        <f t="shared" si="84"/>
        <v>1900</v>
      </c>
      <c r="F5443" s="547">
        <v>0</v>
      </c>
      <c r="G5443" s="548">
        <v>0</v>
      </c>
      <c r="H5443" s="547">
        <v>0</v>
      </c>
      <c r="I5443" s="545" t="s">
        <v>12649</v>
      </c>
      <c r="J5443" s="545"/>
      <c r="K5443" s="545" t="s">
        <v>13413</v>
      </c>
      <c r="L5443" s="545" t="s">
        <v>13413</v>
      </c>
      <c r="M5443" s="548" t="s">
        <v>13758</v>
      </c>
      <c r="N5443" s="545" t="s">
        <v>13413</v>
      </c>
      <c r="O5443" s="545" t="s">
        <v>15359</v>
      </c>
      <c r="P5443" s="549">
        <v>3502</v>
      </c>
      <c r="Q5443" s="549">
        <v>1</v>
      </c>
      <c r="R5443" s="549">
        <v>17</v>
      </c>
      <c r="S5443" s="548"/>
      <c r="T5443" s="548"/>
      <c r="U5443" s="99"/>
    </row>
    <row r="5444" spans="1:21" ht="19.5" customHeight="1">
      <c r="A5444" s="545">
        <v>100046</v>
      </c>
      <c r="B5444" s="545" t="s">
        <v>2483</v>
      </c>
      <c r="C5444" s="545" t="s">
        <v>216</v>
      </c>
      <c r="D5444" s="546"/>
      <c r="E5444" s="171" t="str">
        <f t="shared" ref="E5444:E5507" si="85">TEXT(D5444,"YYYY")</f>
        <v>1900</v>
      </c>
      <c r="F5444" s="547">
        <v>0</v>
      </c>
      <c r="G5444" s="548">
        <v>0</v>
      </c>
      <c r="H5444" s="547">
        <v>0</v>
      </c>
      <c r="I5444" s="545" t="s">
        <v>12642</v>
      </c>
      <c r="J5444" s="545"/>
      <c r="K5444" s="545" t="s">
        <v>13413</v>
      </c>
      <c r="L5444" s="545" t="s">
        <v>13807</v>
      </c>
      <c r="M5444" s="548" t="s">
        <v>13758</v>
      </c>
      <c r="N5444" s="545" t="s">
        <v>13413</v>
      </c>
      <c r="O5444" s="545" t="s">
        <v>17784</v>
      </c>
      <c r="P5444" s="549">
        <v>3503</v>
      </c>
      <c r="Q5444" s="549">
        <v>1</v>
      </c>
      <c r="R5444" s="549">
        <v>135</v>
      </c>
      <c r="S5444" s="548"/>
      <c r="T5444" s="548"/>
      <c r="U5444" s="99"/>
    </row>
    <row r="5445" spans="1:21" ht="19.5" customHeight="1">
      <c r="A5445" s="545">
        <v>100047</v>
      </c>
      <c r="B5445" s="545" t="s">
        <v>2369</v>
      </c>
      <c r="C5445" s="545" t="s">
        <v>216</v>
      </c>
      <c r="D5445" s="546"/>
      <c r="E5445" s="171" t="str">
        <f t="shared" si="85"/>
        <v>1900</v>
      </c>
      <c r="F5445" s="547">
        <v>0</v>
      </c>
      <c r="G5445" s="548">
        <v>0</v>
      </c>
      <c r="H5445" s="547">
        <v>0</v>
      </c>
      <c r="I5445" s="545" t="s">
        <v>12642</v>
      </c>
      <c r="J5445" s="545"/>
      <c r="K5445" s="545" t="s">
        <v>13413</v>
      </c>
      <c r="L5445" s="545" t="s">
        <v>13807</v>
      </c>
      <c r="M5445" s="548" t="s">
        <v>13758</v>
      </c>
      <c r="N5445" s="545" t="s">
        <v>13413</v>
      </c>
      <c r="O5445" s="545" t="s">
        <v>17784</v>
      </c>
      <c r="P5445" s="549">
        <v>3504</v>
      </c>
      <c r="Q5445" s="549">
        <v>1</v>
      </c>
      <c r="R5445" s="549">
        <v>135</v>
      </c>
      <c r="S5445" s="548"/>
      <c r="T5445" s="548"/>
      <c r="U5445" s="99"/>
    </row>
    <row r="5446" spans="1:21" ht="19.5" customHeight="1">
      <c r="A5446" s="545">
        <v>100048</v>
      </c>
      <c r="B5446" s="545" t="s">
        <v>2855</v>
      </c>
      <c r="C5446" s="545" t="s">
        <v>209</v>
      </c>
      <c r="D5446" s="546"/>
      <c r="E5446" s="171" t="str">
        <f t="shared" si="85"/>
        <v>1900</v>
      </c>
      <c r="F5446" s="547">
        <v>0</v>
      </c>
      <c r="G5446" s="548">
        <v>0</v>
      </c>
      <c r="H5446" s="547">
        <v>0</v>
      </c>
      <c r="I5446" s="545" t="s">
        <v>12649</v>
      </c>
      <c r="J5446" s="545"/>
      <c r="K5446" s="545" t="s">
        <v>13413</v>
      </c>
      <c r="L5446" s="545" t="s">
        <v>13413</v>
      </c>
      <c r="M5446" s="548" t="s">
        <v>13758</v>
      </c>
      <c r="N5446" s="545" t="s">
        <v>13413</v>
      </c>
      <c r="O5446" s="545" t="s">
        <v>15359</v>
      </c>
      <c r="P5446" s="549">
        <v>3505</v>
      </c>
      <c r="Q5446" s="549">
        <v>1</v>
      </c>
      <c r="R5446" s="549">
        <v>17</v>
      </c>
      <c r="S5446" s="548"/>
      <c r="T5446" s="548"/>
      <c r="U5446" s="99"/>
    </row>
    <row r="5447" spans="1:21" ht="19.5" customHeight="1">
      <c r="A5447" s="545">
        <v>100049</v>
      </c>
      <c r="B5447" s="545" t="s">
        <v>7055</v>
      </c>
      <c r="C5447" s="545" t="s">
        <v>206</v>
      </c>
      <c r="D5447" s="546">
        <v>45708</v>
      </c>
      <c r="E5447" s="171" t="str">
        <f t="shared" si="85"/>
        <v>2025</v>
      </c>
      <c r="F5447" s="547">
        <v>843464.65</v>
      </c>
      <c r="G5447" s="548">
        <v>0.19</v>
      </c>
      <c r="H5447" s="547">
        <v>708793.83</v>
      </c>
      <c r="I5447" s="545" t="s">
        <v>12649</v>
      </c>
      <c r="J5447" s="545" t="s">
        <v>13307</v>
      </c>
      <c r="K5447" s="545" t="s">
        <v>13413</v>
      </c>
      <c r="L5447" s="545" t="s">
        <v>13413</v>
      </c>
      <c r="M5447" s="548" t="s">
        <v>13758</v>
      </c>
      <c r="N5447" s="545" t="s">
        <v>13413</v>
      </c>
      <c r="O5447" s="545" t="s">
        <v>15359</v>
      </c>
      <c r="P5447" s="549">
        <v>3506</v>
      </c>
      <c r="Q5447" s="549">
        <v>1</v>
      </c>
      <c r="R5447" s="549">
        <v>17</v>
      </c>
      <c r="S5447" s="548">
        <v>2228</v>
      </c>
      <c r="T5447" s="548"/>
      <c r="U5447" s="99"/>
    </row>
    <row r="5448" spans="1:21" ht="19.5" customHeight="1">
      <c r="A5448" s="545">
        <v>100050</v>
      </c>
      <c r="B5448" s="545" t="s">
        <v>10965</v>
      </c>
      <c r="C5448" s="545" t="s">
        <v>216</v>
      </c>
      <c r="D5448" s="546"/>
      <c r="E5448" s="171" t="str">
        <f t="shared" si="85"/>
        <v>1900</v>
      </c>
      <c r="F5448" s="547">
        <v>0</v>
      </c>
      <c r="G5448" s="548">
        <v>0</v>
      </c>
      <c r="H5448" s="547">
        <v>0</v>
      </c>
      <c r="I5448" s="545" t="s">
        <v>12642</v>
      </c>
      <c r="J5448" s="545"/>
      <c r="K5448" s="545" t="s">
        <v>13413</v>
      </c>
      <c r="L5448" s="545" t="s">
        <v>13413</v>
      </c>
      <c r="M5448" s="548" t="s">
        <v>13758</v>
      </c>
      <c r="N5448" s="545" t="s">
        <v>13413</v>
      </c>
      <c r="O5448" s="545" t="s">
        <v>14580</v>
      </c>
      <c r="P5448" s="549">
        <v>3507</v>
      </c>
      <c r="Q5448" s="549">
        <v>1</v>
      </c>
      <c r="R5448" s="549">
        <v>135</v>
      </c>
      <c r="S5448" s="548"/>
      <c r="T5448" s="548"/>
      <c r="U5448" s="99"/>
    </row>
    <row r="5449" spans="1:21" ht="19.5" customHeight="1">
      <c r="A5449" s="545">
        <v>100051</v>
      </c>
      <c r="B5449" s="545" t="s">
        <v>261</v>
      </c>
      <c r="C5449" s="545" t="s">
        <v>209</v>
      </c>
      <c r="D5449" s="546"/>
      <c r="E5449" s="171" t="str">
        <f t="shared" si="85"/>
        <v>1900</v>
      </c>
      <c r="F5449" s="547">
        <v>0</v>
      </c>
      <c r="G5449" s="548">
        <v>0</v>
      </c>
      <c r="H5449" s="547">
        <v>0</v>
      </c>
      <c r="I5449" s="545" t="s">
        <v>12639</v>
      </c>
      <c r="J5449" s="545"/>
      <c r="K5449" s="545" t="s">
        <v>13413</v>
      </c>
      <c r="L5449" s="545" t="s">
        <v>13413</v>
      </c>
      <c r="M5449" s="548" t="s">
        <v>13758</v>
      </c>
      <c r="N5449" s="545" t="s">
        <v>22171</v>
      </c>
      <c r="O5449" s="545" t="s">
        <v>13413</v>
      </c>
      <c r="P5449" s="549">
        <v>3508</v>
      </c>
      <c r="Q5449" s="549">
        <v>1</v>
      </c>
      <c r="R5449" s="549">
        <v>64</v>
      </c>
      <c r="S5449" s="548"/>
      <c r="T5449" s="548">
        <v>147</v>
      </c>
      <c r="U5449" s="99"/>
    </row>
    <row r="5450" spans="1:21" ht="19.5" customHeight="1">
      <c r="A5450" s="545">
        <v>100052</v>
      </c>
      <c r="B5450" s="545" t="s">
        <v>1485</v>
      </c>
      <c r="C5450" s="545" t="s">
        <v>216</v>
      </c>
      <c r="D5450" s="546">
        <v>44592</v>
      </c>
      <c r="E5450" s="171" t="str">
        <f t="shared" si="85"/>
        <v>2022</v>
      </c>
      <c r="F5450" s="547">
        <v>16677.009999999998</v>
      </c>
      <c r="G5450" s="548">
        <v>0.19</v>
      </c>
      <c r="H5450" s="547">
        <v>14014.29</v>
      </c>
      <c r="I5450" s="545" t="s">
        <v>12685</v>
      </c>
      <c r="J5450" s="545" t="s">
        <v>13297</v>
      </c>
      <c r="K5450" s="545" t="s">
        <v>13413</v>
      </c>
      <c r="L5450" s="545" t="s">
        <v>13413</v>
      </c>
      <c r="M5450" s="548" t="s">
        <v>13758</v>
      </c>
      <c r="N5450" s="545" t="s">
        <v>13413</v>
      </c>
      <c r="O5450" s="545" t="s">
        <v>13413</v>
      </c>
      <c r="P5450" s="549">
        <v>3509</v>
      </c>
      <c r="Q5450" s="549">
        <v>1</v>
      </c>
      <c r="R5450" s="549">
        <v>11</v>
      </c>
      <c r="S5450" s="548">
        <v>2257</v>
      </c>
      <c r="T5450" s="548"/>
      <c r="U5450" s="99"/>
    </row>
    <row r="5451" spans="1:21" ht="19.5" customHeight="1">
      <c r="A5451" s="545">
        <v>100053</v>
      </c>
      <c r="B5451" s="545" t="s">
        <v>1546</v>
      </c>
      <c r="C5451" s="545" t="s">
        <v>209</v>
      </c>
      <c r="D5451" s="546">
        <v>46052</v>
      </c>
      <c r="E5451" s="171" t="str">
        <f t="shared" si="85"/>
        <v>2026</v>
      </c>
      <c r="F5451" s="547">
        <v>35700</v>
      </c>
      <c r="G5451" s="548">
        <v>0.19</v>
      </c>
      <c r="H5451" s="547">
        <v>30000</v>
      </c>
      <c r="I5451" s="545" t="s">
        <v>12685</v>
      </c>
      <c r="J5451" s="545" t="s">
        <v>13307</v>
      </c>
      <c r="K5451" s="545" t="s">
        <v>17785</v>
      </c>
      <c r="L5451" s="545" t="s">
        <v>13413</v>
      </c>
      <c r="M5451" s="548" t="s">
        <v>13758</v>
      </c>
      <c r="N5451" s="545" t="s">
        <v>13413</v>
      </c>
      <c r="O5451" s="545" t="s">
        <v>13413</v>
      </c>
      <c r="P5451" s="549">
        <v>3510</v>
      </c>
      <c r="Q5451" s="549">
        <v>1</v>
      </c>
      <c r="R5451" s="549">
        <v>11</v>
      </c>
      <c r="S5451" s="548">
        <v>2228</v>
      </c>
      <c r="T5451" s="548"/>
      <c r="U5451" s="99"/>
    </row>
    <row r="5452" spans="1:21" ht="19.5" customHeight="1">
      <c r="A5452" s="545">
        <v>100054</v>
      </c>
      <c r="B5452" s="545" t="s">
        <v>7282</v>
      </c>
      <c r="C5452" s="545" t="s">
        <v>437</v>
      </c>
      <c r="D5452" s="546">
        <v>46050</v>
      </c>
      <c r="E5452" s="171" t="str">
        <f t="shared" si="85"/>
        <v>2026</v>
      </c>
      <c r="F5452" s="547">
        <v>14729721</v>
      </c>
      <c r="G5452" s="548">
        <v>0</v>
      </c>
      <c r="H5452" s="547">
        <v>14729721</v>
      </c>
      <c r="I5452" s="545" t="s">
        <v>12760</v>
      </c>
      <c r="J5452" s="545" t="s">
        <v>13299</v>
      </c>
      <c r="K5452" s="545" t="s">
        <v>22159</v>
      </c>
      <c r="L5452" s="545" t="s">
        <v>13413</v>
      </c>
      <c r="M5452" s="548" t="s">
        <v>13813</v>
      </c>
      <c r="N5452" s="545" t="s">
        <v>13413</v>
      </c>
      <c r="O5452" s="545" t="s">
        <v>13413</v>
      </c>
      <c r="P5452" s="549">
        <v>3511</v>
      </c>
      <c r="Q5452" s="549">
        <v>3</v>
      </c>
      <c r="R5452" s="549">
        <v>161</v>
      </c>
      <c r="S5452" s="548">
        <v>443</v>
      </c>
      <c r="T5452" s="548"/>
      <c r="U5452" s="99"/>
    </row>
    <row r="5453" spans="1:21" ht="19.5" customHeight="1">
      <c r="A5453" s="545">
        <v>100055</v>
      </c>
      <c r="B5453" s="545" t="s">
        <v>2396</v>
      </c>
      <c r="C5453" s="545" t="s">
        <v>216</v>
      </c>
      <c r="D5453" s="546"/>
      <c r="E5453" s="171" t="str">
        <f t="shared" si="85"/>
        <v>1900</v>
      </c>
      <c r="F5453" s="547">
        <v>0</v>
      </c>
      <c r="G5453" s="548">
        <v>0</v>
      </c>
      <c r="H5453" s="547">
        <v>0</v>
      </c>
      <c r="I5453" s="545" t="s">
        <v>12718</v>
      </c>
      <c r="J5453" s="545"/>
      <c r="K5453" s="545" t="s">
        <v>13413</v>
      </c>
      <c r="L5453" s="545" t="s">
        <v>14521</v>
      </c>
      <c r="M5453" s="548" t="s">
        <v>13758</v>
      </c>
      <c r="N5453" s="545" t="s">
        <v>13413</v>
      </c>
      <c r="O5453" s="545" t="s">
        <v>15244</v>
      </c>
      <c r="P5453" s="549">
        <v>3512</v>
      </c>
      <c r="Q5453" s="549">
        <v>1</v>
      </c>
      <c r="R5453" s="549">
        <v>137</v>
      </c>
      <c r="S5453" s="548"/>
      <c r="T5453" s="548"/>
      <c r="U5453" s="99"/>
    </row>
    <row r="5454" spans="1:21" ht="19.5" customHeight="1">
      <c r="A5454" s="545">
        <v>100056</v>
      </c>
      <c r="B5454" s="545" t="s">
        <v>10964</v>
      </c>
      <c r="C5454" s="545" t="s">
        <v>216</v>
      </c>
      <c r="D5454" s="546"/>
      <c r="E5454" s="171" t="str">
        <f t="shared" si="85"/>
        <v>1900</v>
      </c>
      <c r="F5454" s="547">
        <v>0</v>
      </c>
      <c r="G5454" s="548">
        <v>0</v>
      </c>
      <c r="H5454" s="547">
        <v>0</v>
      </c>
      <c r="I5454" s="545" t="s">
        <v>12642</v>
      </c>
      <c r="J5454" s="545"/>
      <c r="K5454" s="545" t="s">
        <v>13413</v>
      </c>
      <c r="L5454" s="545" t="s">
        <v>13413</v>
      </c>
      <c r="M5454" s="548" t="s">
        <v>13758</v>
      </c>
      <c r="N5454" s="545" t="s">
        <v>13413</v>
      </c>
      <c r="O5454" s="545" t="s">
        <v>14580</v>
      </c>
      <c r="P5454" s="549">
        <v>3513</v>
      </c>
      <c r="Q5454" s="549">
        <v>1</v>
      </c>
      <c r="R5454" s="549">
        <v>135</v>
      </c>
      <c r="S5454" s="548"/>
      <c r="T5454" s="548"/>
      <c r="U5454" s="99"/>
    </row>
    <row r="5455" spans="1:21" ht="19.5" customHeight="1">
      <c r="A5455" s="545">
        <v>100057</v>
      </c>
      <c r="B5455" s="545" t="s">
        <v>2397</v>
      </c>
      <c r="C5455" s="545" t="s">
        <v>216</v>
      </c>
      <c r="D5455" s="546"/>
      <c r="E5455" s="171" t="str">
        <f t="shared" si="85"/>
        <v>1900</v>
      </c>
      <c r="F5455" s="547">
        <v>0</v>
      </c>
      <c r="G5455" s="548">
        <v>0</v>
      </c>
      <c r="H5455" s="547">
        <v>0</v>
      </c>
      <c r="I5455" s="545" t="s">
        <v>12718</v>
      </c>
      <c r="J5455" s="545"/>
      <c r="K5455" s="545" t="s">
        <v>13413</v>
      </c>
      <c r="L5455" s="545" t="s">
        <v>14521</v>
      </c>
      <c r="M5455" s="548" t="s">
        <v>13758</v>
      </c>
      <c r="N5455" s="545" t="s">
        <v>13413</v>
      </c>
      <c r="O5455" s="545" t="s">
        <v>15244</v>
      </c>
      <c r="P5455" s="549">
        <v>3514</v>
      </c>
      <c r="Q5455" s="549">
        <v>1</v>
      </c>
      <c r="R5455" s="549">
        <v>137</v>
      </c>
      <c r="S5455" s="548"/>
      <c r="T5455" s="548"/>
      <c r="U5455" s="99"/>
    </row>
    <row r="5456" spans="1:21" ht="19.5" customHeight="1">
      <c r="A5456" s="545">
        <v>100058</v>
      </c>
      <c r="B5456" s="545" t="s">
        <v>10963</v>
      </c>
      <c r="C5456" s="545" t="s">
        <v>216</v>
      </c>
      <c r="D5456" s="546"/>
      <c r="E5456" s="171" t="str">
        <f t="shared" si="85"/>
        <v>1900</v>
      </c>
      <c r="F5456" s="547">
        <v>0</v>
      </c>
      <c r="G5456" s="548">
        <v>0</v>
      </c>
      <c r="H5456" s="547">
        <v>0</v>
      </c>
      <c r="I5456" s="545" t="s">
        <v>12642</v>
      </c>
      <c r="J5456" s="545"/>
      <c r="K5456" s="545" t="s">
        <v>13413</v>
      </c>
      <c r="L5456" s="545" t="s">
        <v>13413</v>
      </c>
      <c r="M5456" s="548" t="s">
        <v>13758</v>
      </c>
      <c r="N5456" s="545" t="s">
        <v>13413</v>
      </c>
      <c r="O5456" s="545" t="s">
        <v>14580</v>
      </c>
      <c r="P5456" s="549">
        <v>3515</v>
      </c>
      <c r="Q5456" s="549">
        <v>1</v>
      </c>
      <c r="R5456" s="549">
        <v>135</v>
      </c>
      <c r="S5456" s="548"/>
      <c r="T5456" s="548"/>
      <c r="U5456" s="99"/>
    </row>
    <row r="5457" spans="1:21" ht="19.5" customHeight="1">
      <c r="A5457" s="545">
        <v>100059</v>
      </c>
      <c r="B5457" s="545" t="s">
        <v>10962</v>
      </c>
      <c r="C5457" s="545" t="s">
        <v>216</v>
      </c>
      <c r="D5457" s="546"/>
      <c r="E5457" s="171" t="str">
        <f t="shared" si="85"/>
        <v>1900</v>
      </c>
      <c r="F5457" s="547">
        <v>0</v>
      </c>
      <c r="G5457" s="548">
        <v>0</v>
      </c>
      <c r="H5457" s="547">
        <v>0</v>
      </c>
      <c r="I5457" s="545" t="s">
        <v>12642</v>
      </c>
      <c r="J5457" s="545"/>
      <c r="K5457" s="545" t="s">
        <v>13413</v>
      </c>
      <c r="L5457" s="545" t="s">
        <v>13413</v>
      </c>
      <c r="M5457" s="548" t="s">
        <v>13758</v>
      </c>
      <c r="N5457" s="545" t="s">
        <v>13413</v>
      </c>
      <c r="O5457" s="545" t="s">
        <v>14580</v>
      </c>
      <c r="P5457" s="549">
        <v>3516</v>
      </c>
      <c r="Q5457" s="549">
        <v>1</v>
      </c>
      <c r="R5457" s="549">
        <v>135</v>
      </c>
      <c r="S5457" s="548"/>
      <c r="T5457" s="548"/>
      <c r="U5457" s="99"/>
    </row>
    <row r="5458" spans="1:21" ht="19.5" customHeight="1">
      <c r="A5458" s="545">
        <v>100060</v>
      </c>
      <c r="B5458" s="545" t="s">
        <v>2398</v>
      </c>
      <c r="C5458" s="545" t="s">
        <v>216</v>
      </c>
      <c r="D5458" s="546">
        <v>44585</v>
      </c>
      <c r="E5458" s="171" t="str">
        <f t="shared" si="85"/>
        <v>2022</v>
      </c>
      <c r="F5458" s="547">
        <v>1388385.46</v>
      </c>
      <c r="G5458" s="548">
        <v>0.19</v>
      </c>
      <c r="H5458" s="547">
        <v>1166710.47</v>
      </c>
      <c r="I5458" s="545" t="s">
        <v>12718</v>
      </c>
      <c r="J5458" s="545" t="s">
        <v>13297</v>
      </c>
      <c r="K5458" s="545" t="s">
        <v>13413</v>
      </c>
      <c r="L5458" s="545" t="s">
        <v>14521</v>
      </c>
      <c r="M5458" s="548" t="s">
        <v>13758</v>
      </c>
      <c r="N5458" s="545" t="s">
        <v>13413</v>
      </c>
      <c r="O5458" s="545" t="s">
        <v>15244</v>
      </c>
      <c r="P5458" s="549">
        <v>3517</v>
      </c>
      <c r="Q5458" s="549">
        <v>1</v>
      </c>
      <c r="R5458" s="549">
        <v>137</v>
      </c>
      <c r="S5458" s="548">
        <v>2257</v>
      </c>
      <c r="T5458" s="548"/>
      <c r="U5458" s="99"/>
    </row>
    <row r="5459" spans="1:21" ht="19.5" customHeight="1">
      <c r="A5459" s="545">
        <v>100061</v>
      </c>
      <c r="B5459" s="545" t="s">
        <v>10961</v>
      </c>
      <c r="C5459" s="545" t="s">
        <v>216</v>
      </c>
      <c r="D5459" s="546"/>
      <c r="E5459" s="171" t="str">
        <f t="shared" si="85"/>
        <v>1900</v>
      </c>
      <c r="F5459" s="547">
        <v>0</v>
      </c>
      <c r="G5459" s="548">
        <v>0</v>
      </c>
      <c r="H5459" s="547">
        <v>0</v>
      </c>
      <c r="I5459" s="545" t="s">
        <v>12642</v>
      </c>
      <c r="J5459" s="545"/>
      <c r="K5459" s="545" t="s">
        <v>13413</v>
      </c>
      <c r="L5459" s="545" t="s">
        <v>13413</v>
      </c>
      <c r="M5459" s="548" t="s">
        <v>13758</v>
      </c>
      <c r="N5459" s="545" t="s">
        <v>13413</v>
      </c>
      <c r="O5459" s="545" t="s">
        <v>14580</v>
      </c>
      <c r="P5459" s="549">
        <v>3518</v>
      </c>
      <c r="Q5459" s="549">
        <v>1</v>
      </c>
      <c r="R5459" s="549">
        <v>135</v>
      </c>
      <c r="S5459" s="548"/>
      <c r="T5459" s="548"/>
      <c r="U5459" s="99"/>
    </row>
    <row r="5460" spans="1:21" ht="19.5" customHeight="1">
      <c r="A5460" s="545">
        <v>100062</v>
      </c>
      <c r="B5460" s="545" t="s">
        <v>10960</v>
      </c>
      <c r="C5460" s="545" t="s">
        <v>216</v>
      </c>
      <c r="D5460" s="546"/>
      <c r="E5460" s="171" t="str">
        <f t="shared" si="85"/>
        <v>1900</v>
      </c>
      <c r="F5460" s="547">
        <v>0</v>
      </c>
      <c r="G5460" s="548">
        <v>0</v>
      </c>
      <c r="H5460" s="547">
        <v>0</v>
      </c>
      <c r="I5460" s="545" t="s">
        <v>12642</v>
      </c>
      <c r="J5460" s="545"/>
      <c r="K5460" s="545" t="s">
        <v>13413</v>
      </c>
      <c r="L5460" s="545" t="s">
        <v>13413</v>
      </c>
      <c r="M5460" s="548" t="s">
        <v>13758</v>
      </c>
      <c r="N5460" s="545" t="s">
        <v>13413</v>
      </c>
      <c r="O5460" s="545" t="s">
        <v>14580</v>
      </c>
      <c r="P5460" s="549">
        <v>3519</v>
      </c>
      <c r="Q5460" s="549">
        <v>1</v>
      </c>
      <c r="R5460" s="549">
        <v>135</v>
      </c>
      <c r="S5460" s="548"/>
      <c r="T5460" s="548"/>
      <c r="U5460" s="99"/>
    </row>
    <row r="5461" spans="1:21" ht="19.5" customHeight="1">
      <c r="A5461" s="545">
        <v>100063</v>
      </c>
      <c r="B5461" s="545" t="s">
        <v>10959</v>
      </c>
      <c r="C5461" s="545" t="s">
        <v>216</v>
      </c>
      <c r="D5461" s="546"/>
      <c r="E5461" s="171" t="str">
        <f t="shared" si="85"/>
        <v>1900</v>
      </c>
      <c r="F5461" s="547">
        <v>0</v>
      </c>
      <c r="G5461" s="548">
        <v>0</v>
      </c>
      <c r="H5461" s="547">
        <v>0</v>
      </c>
      <c r="I5461" s="545" t="s">
        <v>12642</v>
      </c>
      <c r="J5461" s="545"/>
      <c r="K5461" s="545" t="s">
        <v>13413</v>
      </c>
      <c r="L5461" s="545" t="s">
        <v>13413</v>
      </c>
      <c r="M5461" s="548" t="s">
        <v>13758</v>
      </c>
      <c r="N5461" s="545" t="s">
        <v>13413</v>
      </c>
      <c r="O5461" s="545" t="s">
        <v>14580</v>
      </c>
      <c r="P5461" s="549">
        <v>3520</v>
      </c>
      <c r="Q5461" s="549">
        <v>1</v>
      </c>
      <c r="R5461" s="549">
        <v>135</v>
      </c>
      <c r="S5461" s="548"/>
      <c r="T5461" s="548"/>
      <c r="U5461" s="99"/>
    </row>
    <row r="5462" spans="1:21" ht="19.5" customHeight="1">
      <c r="A5462" s="545">
        <v>100064</v>
      </c>
      <c r="B5462" s="545" t="s">
        <v>1486</v>
      </c>
      <c r="C5462" s="545" t="s">
        <v>216</v>
      </c>
      <c r="D5462" s="546">
        <v>44592</v>
      </c>
      <c r="E5462" s="171" t="str">
        <f t="shared" si="85"/>
        <v>2022</v>
      </c>
      <c r="F5462" s="547">
        <v>22749</v>
      </c>
      <c r="G5462" s="548">
        <v>0.19</v>
      </c>
      <c r="H5462" s="547">
        <v>19116.810000000001</v>
      </c>
      <c r="I5462" s="545" t="s">
        <v>12685</v>
      </c>
      <c r="J5462" s="545" t="s">
        <v>13297</v>
      </c>
      <c r="K5462" s="545" t="s">
        <v>13413</v>
      </c>
      <c r="L5462" s="545" t="s">
        <v>13413</v>
      </c>
      <c r="M5462" s="548" t="s">
        <v>13758</v>
      </c>
      <c r="N5462" s="545" t="s">
        <v>13413</v>
      </c>
      <c r="O5462" s="545" t="s">
        <v>13413</v>
      </c>
      <c r="P5462" s="549">
        <v>3521</v>
      </c>
      <c r="Q5462" s="549">
        <v>1</v>
      </c>
      <c r="R5462" s="549">
        <v>11</v>
      </c>
      <c r="S5462" s="548">
        <v>2257</v>
      </c>
      <c r="T5462" s="548"/>
      <c r="U5462" s="99"/>
    </row>
    <row r="5463" spans="1:21" ht="19.5" customHeight="1">
      <c r="A5463" s="545">
        <v>100065</v>
      </c>
      <c r="B5463" s="545" t="s">
        <v>1484</v>
      </c>
      <c r="C5463" s="545" t="s">
        <v>216</v>
      </c>
      <c r="D5463" s="546">
        <v>44592</v>
      </c>
      <c r="E5463" s="171" t="str">
        <f t="shared" si="85"/>
        <v>2022</v>
      </c>
      <c r="F5463" s="547">
        <v>29537</v>
      </c>
      <c r="G5463" s="548">
        <v>0.19</v>
      </c>
      <c r="H5463" s="547">
        <v>24821.01</v>
      </c>
      <c r="I5463" s="545" t="s">
        <v>12685</v>
      </c>
      <c r="J5463" s="545" t="s">
        <v>13297</v>
      </c>
      <c r="K5463" s="545" t="s">
        <v>13413</v>
      </c>
      <c r="L5463" s="545" t="s">
        <v>13413</v>
      </c>
      <c r="M5463" s="548" t="s">
        <v>13758</v>
      </c>
      <c r="N5463" s="545" t="s">
        <v>13413</v>
      </c>
      <c r="O5463" s="545" t="s">
        <v>13413</v>
      </c>
      <c r="P5463" s="549">
        <v>3522</v>
      </c>
      <c r="Q5463" s="549">
        <v>1</v>
      </c>
      <c r="R5463" s="549">
        <v>11</v>
      </c>
      <c r="S5463" s="548">
        <v>2257</v>
      </c>
      <c r="T5463" s="548"/>
      <c r="U5463" s="99"/>
    </row>
    <row r="5464" spans="1:21" ht="19.5" customHeight="1">
      <c r="A5464" s="545">
        <v>100066</v>
      </c>
      <c r="B5464" s="545" t="s">
        <v>10958</v>
      </c>
      <c r="C5464" s="545" t="s">
        <v>216</v>
      </c>
      <c r="D5464" s="546"/>
      <c r="E5464" s="171" t="str">
        <f t="shared" si="85"/>
        <v>1900</v>
      </c>
      <c r="F5464" s="547">
        <v>0</v>
      </c>
      <c r="G5464" s="548">
        <v>0</v>
      </c>
      <c r="H5464" s="547">
        <v>0</v>
      </c>
      <c r="I5464" s="545" t="s">
        <v>12649</v>
      </c>
      <c r="J5464" s="545"/>
      <c r="K5464" s="545" t="s">
        <v>13413</v>
      </c>
      <c r="L5464" s="545" t="s">
        <v>13413</v>
      </c>
      <c r="M5464" s="548" t="s">
        <v>13758</v>
      </c>
      <c r="N5464" s="545" t="s">
        <v>13413</v>
      </c>
      <c r="O5464" s="545" t="s">
        <v>15359</v>
      </c>
      <c r="P5464" s="549">
        <v>3523</v>
      </c>
      <c r="Q5464" s="549">
        <v>1</v>
      </c>
      <c r="R5464" s="549">
        <v>17</v>
      </c>
      <c r="S5464" s="548"/>
      <c r="T5464" s="548"/>
      <c r="U5464" s="99"/>
    </row>
    <row r="5465" spans="1:21" ht="19.5" customHeight="1">
      <c r="A5465" s="545">
        <v>100067</v>
      </c>
      <c r="B5465" s="545" t="s">
        <v>2805</v>
      </c>
      <c r="C5465" s="545" t="s">
        <v>216</v>
      </c>
      <c r="D5465" s="546"/>
      <c r="E5465" s="171" t="str">
        <f t="shared" si="85"/>
        <v>1900</v>
      </c>
      <c r="F5465" s="547">
        <v>0</v>
      </c>
      <c r="G5465" s="548">
        <v>0</v>
      </c>
      <c r="H5465" s="547">
        <v>0</v>
      </c>
      <c r="I5465" s="545" t="s">
        <v>12649</v>
      </c>
      <c r="J5465" s="545"/>
      <c r="K5465" s="545" t="s">
        <v>13413</v>
      </c>
      <c r="L5465" s="545" t="s">
        <v>13413</v>
      </c>
      <c r="M5465" s="548" t="s">
        <v>13758</v>
      </c>
      <c r="N5465" s="545" t="s">
        <v>13413</v>
      </c>
      <c r="O5465" s="545" t="s">
        <v>15359</v>
      </c>
      <c r="P5465" s="549">
        <v>3524</v>
      </c>
      <c r="Q5465" s="549">
        <v>1</v>
      </c>
      <c r="R5465" s="549">
        <v>17</v>
      </c>
      <c r="S5465" s="548"/>
      <c r="T5465" s="548"/>
      <c r="U5465" s="99"/>
    </row>
    <row r="5466" spans="1:21" ht="19.5" customHeight="1">
      <c r="A5466" s="545">
        <v>100068</v>
      </c>
      <c r="B5466" s="545" t="s">
        <v>2810</v>
      </c>
      <c r="C5466" s="545" t="s">
        <v>216</v>
      </c>
      <c r="D5466" s="546"/>
      <c r="E5466" s="171" t="str">
        <f t="shared" si="85"/>
        <v>1900</v>
      </c>
      <c r="F5466" s="547">
        <v>0</v>
      </c>
      <c r="G5466" s="548">
        <v>0</v>
      </c>
      <c r="H5466" s="547">
        <v>0</v>
      </c>
      <c r="I5466" s="545" t="s">
        <v>12649</v>
      </c>
      <c r="J5466" s="545"/>
      <c r="K5466" s="545" t="s">
        <v>13413</v>
      </c>
      <c r="L5466" s="545" t="s">
        <v>13413</v>
      </c>
      <c r="M5466" s="548" t="s">
        <v>13758</v>
      </c>
      <c r="N5466" s="545" t="s">
        <v>13413</v>
      </c>
      <c r="O5466" s="545" t="s">
        <v>15359</v>
      </c>
      <c r="P5466" s="549">
        <v>3525</v>
      </c>
      <c r="Q5466" s="549">
        <v>1</v>
      </c>
      <c r="R5466" s="549">
        <v>17</v>
      </c>
      <c r="S5466" s="548"/>
      <c r="T5466" s="548"/>
      <c r="U5466" s="99"/>
    </row>
    <row r="5467" spans="1:21" ht="19.5" customHeight="1">
      <c r="A5467" s="545">
        <v>100069</v>
      </c>
      <c r="B5467" s="545" t="s">
        <v>2811</v>
      </c>
      <c r="C5467" s="545" t="s">
        <v>216</v>
      </c>
      <c r="D5467" s="546"/>
      <c r="E5467" s="171" t="str">
        <f t="shared" si="85"/>
        <v>1900</v>
      </c>
      <c r="F5467" s="547">
        <v>0</v>
      </c>
      <c r="G5467" s="548">
        <v>0</v>
      </c>
      <c r="H5467" s="547">
        <v>0</v>
      </c>
      <c r="I5467" s="545" t="s">
        <v>12649</v>
      </c>
      <c r="J5467" s="545"/>
      <c r="K5467" s="545" t="s">
        <v>13413</v>
      </c>
      <c r="L5467" s="545" t="s">
        <v>13413</v>
      </c>
      <c r="M5467" s="548" t="s">
        <v>13758</v>
      </c>
      <c r="N5467" s="545" t="s">
        <v>13413</v>
      </c>
      <c r="O5467" s="545" t="s">
        <v>15359</v>
      </c>
      <c r="P5467" s="549">
        <v>3526</v>
      </c>
      <c r="Q5467" s="549">
        <v>1</v>
      </c>
      <c r="R5467" s="549">
        <v>17</v>
      </c>
      <c r="S5467" s="548"/>
      <c r="T5467" s="548"/>
      <c r="U5467" s="99"/>
    </row>
    <row r="5468" spans="1:21" ht="19.5" customHeight="1">
      <c r="A5468" s="545">
        <v>100070</v>
      </c>
      <c r="B5468" s="545" t="s">
        <v>2809</v>
      </c>
      <c r="C5468" s="545" t="s">
        <v>216</v>
      </c>
      <c r="D5468" s="546"/>
      <c r="E5468" s="171" t="str">
        <f t="shared" si="85"/>
        <v>1900</v>
      </c>
      <c r="F5468" s="547">
        <v>0</v>
      </c>
      <c r="G5468" s="548">
        <v>0</v>
      </c>
      <c r="H5468" s="547">
        <v>0</v>
      </c>
      <c r="I5468" s="545" t="s">
        <v>12649</v>
      </c>
      <c r="J5468" s="545"/>
      <c r="K5468" s="545" t="s">
        <v>13413</v>
      </c>
      <c r="L5468" s="545" t="s">
        <v>13413</v>
      </c>
      <c r="M5468" s="548" t="s">
        <v>13758</v>
      </c>
      <c r="N5468" s="545" t="s">
        <v>13413</v>
      </c>
      <c r="O5468" s="545" t="s">
        <v>15359</v>
      </c>
      <c r="P5468" s="549">
        <v>3527</v>
      </c>
      <c r="Q5468" s="549">
        <v>1</v>
      </c>
      <c r="R5468" s="549">
        <v>17</v>
      </c>
      <c r="S5468" s="548"/>
      <c r="T5468" s="548"/>
      <c r="U5468" s="99"/>
    </row>
    <row r="5469" spans="1:21" ht="19.5" customHeight="1">
      <c r="A5469" s="545">
        <v>100071</v>
      </c>
      <c r="B5469" s="545" t="s">
        <v>2832</v>
      </c>
      <c r="C5469" s="545" t="s">
        <v>216</v>
      </c>
      <c r="D5469" s="546"/>
      <c r="E5469" s="171" t="str">
        <f t="shared" si="85"/>
        <v>1900</v>
      </c>
      <c r="F5469" s="547">
        <v>0</v>
      </c>
      <c r="G5469" s="548">
        <v>0</v>
      </c>
      <c r="H5469" s="547">
        <v>0</v>
      </c>
      <c r="I5469" s="545" t="s">
        <v>12649</v>
      </c>
      <c r="J5469" s="545"/>
      <c r="K5469" s="545" t="s">
        <v>13413</v>
      </c>
      <c r="L5469" s="545" t="s">
        <v>13413</v>
      </c>
      <c r="M5469" s="548" t="s">
        <v>13758</v>
      </c>
      <c r="N5469" s="545" t="s">
        <v>13413</v>
      </c>
      <c r="O5469" s="545" t="s">
        <v>15359</v>
      </c>
      <c r="P5469" s="549">
        <v>3528</v>
      </c>
      <c r="Q5469" s="549">
        <v>1</v>
      </c>
      <c r="R5469" s="549">
        <v>17</v>
      </c>
      <c r="S5469" s="548"/>
      <c r="T5469" s="548"/>
      <c r="U5469" s="99"/>
    </row>
    <row r="5470" spans="1:21" ht="19.5" customHeight="1">
      <c r="A5470" s="545">
        <v>100072</v>
      </c>
      <c r="B5470" s="545" t="s">
        <v>2484</v>
      </c>
      <c r="C5470" s="545" t="s">
        <v>216</v>
      </c>
      <c r="D5470" s="546"/>
      <c r="E5470" s="171" t="str">
        <f t="shared" si="85"/>
        <v>1900</v>
      </c>
      <c r="F5470" s="547">
        <v>0</v>
      </c>
      <c r="G5470" s="548">
        <v>0</v>
      </c>
      <c r="H5470" s="547">
        <v>0</v>
      </c>
      <c r="I5470" s="545" t="s">
        <v>12642</v>
      </c>
      <c r="J5470" s="545"/>
      <c r="K5470" s="545" t="s">
        <v>13413</v>
      </c>
      <c r="L5470" s="545" t="s">
        <v>13807</v>
      </c>
      <c r="M5470" s="548" t="s">
        <v>13758</v>
      </c>
      <c r="N5470" s="545" t="s">
        <v>13413</v>
      </c>
      <c r="O5470" s="545" t="s">
        <v>17784</v>
      </c>
      <c r="P5470" s="549">
        <v>3529</v>
      </c>
      <c r="Q5470" s="549">
        <v>1</v>
      </c>
      <c r="R5470" s="549">
        <v>135</v>
      </c>
      <c r="S5470" s="548"/>
      <c r="T5470" s="548"/>
      <c r="U5470" s="99"/>
    </row>
    <row r="5471" spans="1:21" ht="19.5" customHeight="1">
      <c r="A5471" s="545">
        <v>100073</v>
      </c>
      <c r="B5471" s="545" t="s">
        <v>3718</v>
      </c>
      <c r="C5471" s="545" t="s">
        <v>209</v>
      </c>
      <c r="D5471" s="546"/>
      <c r="E5471" s="171" t="str">
        <f t="shared" si="85"/>
        <v>1900</v>
      </c>
      <c r="F5471" s="547">
        <v>0</v>
      </c>
      <c r="G5471" s="548">
        <v>0</v>
      </c>
      <c r="H5471" s="547">
        <v>0</v>
      </c>
      <c r="I5471" s="545" t="s">
        <v>12746</v>
      </c>
      <c r="J5471" s="545"/>
      <c r="K5471" s="545" t="s">
        <v>13413</v>
      </c>
      <c r="L5471" s="545" t="s">
        <v>13413</v>
      </c>
      <c r="M5471" s="548" t="s">
        <v>13758</v>
      </c>
      <c r="N5471" s="545" t="s">
        <v>22179</v>
      </c>
      <c r="O5471" s="545" t="s">
        <v>13413</v>
      </c>
      <c r="P5471" s="549">
        <v>3530</v>
      </c>
      <c r="Q5471" s="549">
        <v>1</v>
      </c>
      <c r="R5471" s="549">
        <v>29</v>
      </c>
      <c r="S5471" s="548"/>
      <c r="T5471" s="548">
        <v>173</v>
      </c>
      <c r="U5471" s="99"/>
    </row>
    <row r="5472" spans="1:21" ht="19.5" customHeight="1">
      <c r="A5472" s="545">
        <v>100074</v>
      </c>
      <c r="B5472" s="545" t="s">
        <v>10957</v>
      </c>
      <c r="C5472" s="545" t="s">
        <v>216</v>
      </c>
      <c r="D5472" s="546"/>
      <c r="E5472" s="171" t="str">
        <f t="shared" si="85"/>
        <v>1900</v>
      </c>
      <c r="F5472" s="547">
        <v>0</v>
      </c>
      <c r="G5472" s="548">
        <v>0</v>
      </c>
      <c r="H5472" s="547">
        <v>0</v>
      </c>
      <c r="I5472" s="545" t="s">
        <v>12746</v>
      </c>
      <c r="J5472" s="545"/>
      <c r="K5472" s="545" t="s">
        <v>13413</v>
      </c>
      <c r="L5472" s="545" t="s">
        <v>17786</v>
      </c>
      <c r="M5472" s="548" t="s">
        <v>13758</v>
      </c>
      <c r="N5472" s="545" t="s">
        <v>22179</v>
      </c>
      <c r="O5472" s="545" t="s">
        <v>13413</v>
      </c>
      <c r="P5472" s="549">
        <v>3531</v>
      </c>
      <c r="Q5472" s="549">
        <v>1</v>
      </c>
      <c r="R5472" s="549">
        <v>29</v>
      </c>
      <c r="S5472" s="548"/>
      <c r="T5472" s="548">
        <v>173</v>
      </c>
      <c r="U5472" s="99"/>
    </row>
    <row r="5473" spans="1:21" ht="19.5" customHeight="1">
      <c r="A5473" s="545">
        <v>100075</v>
      </c>
      <c r="B5473" s="545" t="s">
        <v>10956</v>
      </c>
      <c r="C5473" s="545" t="s">
        <v>216</v>
      </c>
      <c r="D5473" s="546"/>
      <c r="E5473" s="171" t="str">
        <f t="shared" si="85"/>
        <v>1900</v>
      </c>
      <c r="F5473" s="547">
        <v>0</v>
      </c>
      <c r="G5473" s="548">
        <v>0</v>
      </c>
      <c r="H5473" s="547">
        <v>0</v>
      </c>
      <c r="I5473" s="545" t="s">
        <v>12649</v>
      </c>
      <c r="J5473" s="545"/>
      <c r="K5473" s="545" t="s">
        <v>13413</v>
      </c>
      <c r="L5473" s="545" t="s">
        <v>13413</v>
      </c>
      <c r="M5473" s="548" t="s">
        <v>13758</v>
      </c>
      <c r="N5473" s="545" t="s">
        <v>13413</v>
      </c>
      <c r="O5473" s="545" t="s">
        <v>15359</v>
      </c>
      <c r="P5473" s="549">
        <v>3532</v>
      </c>
      <c r="Q5473" s="549">
        <v>1</v>
      </c>
      <c r="R5473" s="549">
        <v>17</v>
      </c>
      <c r="S5473" s="548"/>
      <c r="T5473" s="548"/>
      <c r="U5473" s="99"/>
    </row>
    <row r="5474" spans="1:21" ht="19.5" customHeight="1">
      <c r="A5474" s="545">
        <v>100076</v>
      </c>
      <c r="B5474" s="545" t="s">
        <v>10955</v>
      </c>
      <c r="C5474" s="545" t="s">
        <v>216</v>
      </c>
      <c r="D5474" s="546"/>
      <c r="E5474" s="171" t="str">
        <f t="shared" si="85"/>
        <v>1900</v>
      </c>
      <c r="F5474" s="547">
        <v>0</v>
      </c>
      <c r="G5474" s="548">
        <v>0</v>
      </c>
      <c r="H5474" s="547">
        <v>0</v>
      </c>
      <c r="I5474" s="545" t="s">
        <v>12649</v>
      </c>
      <c r="J5474" s="545"/>
      <c r="K5474" s="545" t="s">
        <v>13413</v>
      </c>
      <c r="L5474" s="545" t="s">
        <v>13413</v>
      </c>
      <c r="M5474" s="548" t="s">
        <v>13758</v>
      </c>
      <c r="N5474" s="545" t="s">
        <v>13413</v>
      </c>
      <c r="O5474" s="545" t="s">
        <v>15359</v>
      </c>
      <c r="P5474" s="549">
        <v>3533</v>
      </c>
      <c r="Q5474" s="549">
        <v>1</v>
      </c>
      <c r="R5474" s="549">
        <v>17</v>
      </c>
      <c r="S5474" s="548"/>
      <c r="T5474" s="548"/>
      <c r="U5474" s="99"/>
    </row>
    <row r="5475" spans="1:21" ht="19.5" customHeight="1">
      <c r="A5475" s="545">
        <v>100077</v>
      </c>
      <c r="B5475" s="545" t="s">
        <v>10954</v>
      </c>
      <c r="C5475" s="545" t="s">
        <v>216</v>
      </c>
      <c r="D5475" s="546"/>
      <c r="E5475" s="171" t="str">
        <f t="shared" si="85"/>
        <v>1900</v>
      </c>
      <c r="F5475" s="547">
        <v>0</v>
      </c>
      <c r="G5475" s="548">
        <v>0</v>
      </c>
      <c r="H5475" s="547">
        <v>0</v>
      </c>
      <c r="I5475" s="545" t="s">
        <v>12642</v>
      </c>
      <c r="J5475" s="545"/>
      <c r="K5475" s="545" t="s">
        <v>17787</v>
      </c>
      <c r="L5475" s="545" t="s">
        <v>13413</v>
      </c>
      <c r="M5475" s="548" t="s">
        <v>13758</v>
      </c>
      <c r="N5475" s="545" t="s">
        <v>13413</v>
      </c>
      <c r="O5475" s="545" t="s">
        <v>14580</v>
      </c>
      <c r="P5475" s="549">
        <v>3534</v>
      </c>
      <c r="Q5475" s="549">
        <v>1</v>
      </c>
      <c r="R5475" s="549">
        <v>135</v>
      </c>
      <c r="S5475" s="548"/>
      <c r="T5475" s="548"/>
      <c r="U5475" s="99"/>
    </row>
    <row r="5476" spans="1:21" ht="19.5" customHeight="1">
      <c r="A5476" s="545">
        <v>100078</v>
      </c>
      <c r="B5476" s="545" t="s">
        <v>1429</v>
      </c>
      <c r="C5476" s="545" t="s">
        <v>216</v>
      </c>
      <c r="D5476" s="546"/>
      <c r="E5476" s="171" t="str">
        <f t="shared" si="85"/>
        <v>1900</v>
      </c>
      <c r="F5476" s="547">
        <v>0</v>
      </c>
      <c r="G5476" s="548">
        <v>0</v>
      </c>
      <c r="H5476" s="547">
        <v>0</v>
      </c>
      <c r="I5476" s="545" t="s">
        <v>12659</v>
      </c>
      <c r="J5476" s="545"/>
      <c r="K5476" s="545" t="s">
        <v>13413</v>
      </c>
      <c r="L5476" s="545" t="s">
        <v>14222</v>
      </c>
      <c r="M5476" s="548" t="s">
        <v>13758</v>
      </c>
      <c r="N5476" s="545" t="s">
        <v>13413</v>
      </c>
      <c r="O5476" s="545" t="s">
        <v>16450</v>
      </c>
      <c r="P5476" s="549">
        <v>3535</v>
      </c>
      <c r="Q5476" s="549">
        <v>1</v>
      </c>
      <c r="R5476" s="549">
        <v>116</v>
      </c>
      <c r="S5476" s="548"/>
      <c r="T5476" s="548"/>
      <c r="U5476" s="99"/>
    </row>
    <row r="5477" spans="1:21" ht="19.5" customHeight="1">
      <c r="A5477" s="545">
        <v>100079</v>
      </c>
      <c r="B5477" s="545" t="s">
        <v>10953</v>
      </c>
      <c r="C5477" s="545" t="s">
        <v>216</v>
      </c>
      <c r="D5477" s="546"/>
      <c r="E5477" s="171" t="str">
        <f t="shared" si="85"/>
        <v>1900</v>
      </c>
      <c r="F5477" s="547">
        <v>0</v>
      </c>
      <c r="G5477" s="548">
        <v>0</v>
      </c>
      <c r="H5477" s="547">
        <v>0</v>
      </c>
      <c r="I5477" s="545" t="s">
        <v>12649</v>
      </c>
      <c r="J5477" s="545"/>
      <c r="K5477" s="545" t="s">
        <v>13413</v>
      </c>
      <c r="L5477" s="545" t="s">
        <v>13413</v>
      </c>
      <c r="M5477" s="548" t="s">
        <v>13758</v>
      </c>
      <c r="N5477" s="545" t="s">
        <v>13413</v>
      </c>
      <c r="O5477" s="545" t="s">
        <v>15359</v>
      </c>
      <c r="P5477" s="549">
        <v>3536</v>
      </c>
      <c r="Q5477" s="549">
        <v>1</v>
      </c>
      <c r="R5477" s="549">
        <v>17</v>
      </c>
      <c r="S5477" s="548"/>
      <c r="T5477" s="548"/>
      <c r="U5477" s="99"/>
    </row>
    <row r="5478" spans="1:21" ht="19.5" customHeight="1">
      <c r="A5478" s="545">
        <v>100080</v>
      </c>
      <c r="B5478" s="545" t="s">
        <v>10952</v>
      </c>
      <c r="C5478" s="545" t="s">
        <v>216</v>
      </c>
      <c r="D5478" s="546"/>
      <c r="E5478" s="171" t="str">
        <f t="shared" si="85"/>
        <v>1900</v>
      </c>
      <c r="F5478" s="547">
        <v>0</v>
      </c>
      <c r="G5478" s="548">
        <v>0</v>
      </c>
      <c r="H5478" s="547">
        <v>0</v>
      </c>
      <c r="I5478" s="545" t="s">
        <v>12649</v>
      </c>
      <c r="J5478" s="545"/>
      <c r="K5478" s="545" t="s">
        <v>13413</v>
      </c>
      <c r="L5478" s="545" t="s">
        <v>13413</v>
      </c>
      <c r="M5478" s="548" t="s">
        <v>13758</v>
      </c>
      <c r="N5478" s="545" t="s">
        <v>13413</v>
      </c>
      <c r="O5478" s="545" t="s">
        <v>15359</v>
      </c>
      <c r="P5478" s="549">
        <v>3537</v>
      </c>
      <c r="Q5478" s="549">
        <v>1</v>
      </c>
      <c r="R5478" s="549">
        <v>17</v>
      </c>
      <c r="S5478" s="548"/>
      <c r="T5478" s="548"/>
      <c r="U5478" s="99"/>
    </row>
    <row r="5479" spans="1:21" ht="19.5" customHeight="1">
      <c r="A5479" s="545">
        <v>100081</v>
      </c>
      <c r="B5479" s="545" t="s">
        <v>10951</v>
      </c>
      <c r="C5479" s="545" t="s">
        <v>216</v>
      </c>
      <c r="D5479" s="546"/>
      <c r="E5479" s="171" t="str">
        <f t="shared" si="85"/>
        <v>1900</v>
      </c>
      <c r="F5479" s="547">
        <v>0</v>
      </c>
      <c r="G5479" s="548">
        <v>0</v>
      </c>
      <c r="H5479" s="547">
        <v>0</v>
      </c>
      <c r="I5479" s="545" t="s">
        <v>12649</v>
      </c>
      <c r="J5479" s="545"/>
      <c r="K5479" s="545" t="s">
        <v>13413</v>
      </c>
      <c r="L5479" s="545" t="s">
        <v>13413</v>
      </c>
      <c r="M5479" s="548" t="s">
        <v>13758</v>
      </c>
      <c r="N5479" s="545" t="s">
        <v>13413</v>
      </c>
      <c r="O5479" s="545" t="s">
        <v>15359</v>
      </c>
      <c r="P5479" s="549">
        <v>3538</v>
      </c>
      <c r="Q5479" s="549">
        <v>1</v>
      </c>
      <c r="R5479" s="549">
        <v>17</v>
      </c>
      <c r="S5479" s="548"/>
      <c r="T5479" s="548"/>
      <c r="U5479" s="99"/>
    </row>
    <row r="5480" spans="1:21" ht="19.5" customHeight="1">
      <c r="A5480" s="545">
        <v>100082</v>
      </c>
      <c r="B5480" s="545" t="s">
        <v>2846</v>
      </c>
      <c r="C5480" s="545" t="s">
        <v>209</v>
      </c>
      <c r="D5480" s="546"/>
      <c r="E5480" s="171" t="str">
        <f t="shared" si="85"/>
        <v>1900</v>
      </c>
      <c r="F5480" s="547">
        <v>0</v>
      </c>
      <c r="G5480" s="548">
        <v>0</v>
      </c>
      <c r="H5480" s="547">
        <v>0</v>
      </c>
      <c r="I5480" s="545" t="s">
        <v>12649</v>
      </c>
      <c r="J5480" s="545"/>
      <c r="K5480" s="545" t="s">
        <v>17788</v>
      </c>
      <c r="L5480" s="545" t="s">
        <v>13413</v>
      </c>
      <c r="M5480" s="548" t="s">
        <v>13758</v>
      </c>
      <c r="N5480" s="545" t="s">
        <v>13413</v>
      </c>
      <c r="O5480" s="545" t="s">
        <v>15359</v>
      </c>
      <c r="P5480" s="549">
        <v>3539</v>
      </c>
      <c r="Q5480" s="549">
        <v>1</v>
      </c>
      <c r="R5480" s="549">
        <v>17</v>
      </c>
      <c r="S5480" s="548"/>
      <c r="T5480" s="548"/>
      <c r="U5480" s="99"/>
    </row>
    <row r="5481" spans="1:21" ht="19.5" customHeight="1">
      <c r="A5481" s="545">
        <v>100083</v>
      </c>
      <c r="B5481" s="545" t="s">
        <v>2437</v>
      </c>
      <c r="C5481" s="545" t="s">
        <v>216</v>
      </c>
      <c r="D5481" s="546"/>
      <c r="E5481" s="171" t="str">
        <f t="shared" si="85"/>
        <v>1900</v>
      </c>
      <c r="F5481" s="547">
        <v>0</v>
      </c>
      <c r="G5481" s="548">
        <v>0</v>
      </c>
      <c r="H5481" s="547">
        <v>0</v>
      </c>
      <c r="I5481" s="545" t="s">
        <v>12642</v>
      </c>
      <c r="J5481" s="545"/>
      <c r="K5481" s="545" t="s">
        <v>13413</v>
      </c>
      <c r="L5481" s="545" t="s">
        <v>13413</v>
      </c>
      <c r="M5481" s="548" t="s">
        <v>13758</v>
      </c>
      <c r="N5481" s="545" t="s">
        <v>13413</v>
      </c>
      <c r="O5481" s="545" t="s">
        <v>13413</v>
      </c>
      <c r="P5481" s="549">
        <v>3540</v>
      </c>
      <c r="Q5481" s="549">
        <v>1</v>
      </c>
      <c r="R5481" s="549">
        <v>135</v>
      </c>
      <c r="S5481" s="548"/>
      <c r="T5481" s="548"/>
      <c r="U5481" s="99"/>
    </row>
    <row r="5482" spans="1:21" ht="19.5" customHeight="1">
      <c r="A5482" s="545">
        <v>100084</v>
      </c>
      <c r="B5482" s="545" t="s">
        <v>1732</v>
      </c>
      <c r="C5482" s="545" t="s">
        <v>206</v>
      </c>
      <c r="D5482" s="546"/>
      <c r="E5482" s="171" t="str">
        <f t="shared" si="85"/>
        <v>1900</v>
      </c>
      <c r="F5482" s="547">
        <v>0</v>
      </c>
      <c r="G5482" s="548">
        <v>0</v>
      </c>
      <c r="H5482" s="547">
        <v>0</v>
      </c>
      <c r="I5482" s="545" t="s">
        <v>12709</v>
      </c>
      <c r="J5482" s="545"/>
      <c r="K5482" s="545" t="s">
        <v>13413</v>
      </c>
      <c r="L5482" s="545" t="s">
        <v>17789</v>
      </c>
      <c r="M5482" s="548" t="s">
        <v>13758</v>
      </c>
      <c r="N5482" s="545" t="s">
        <v>22823</v>
      </c>
      <c r="O5482" s="545" t="s">
        <v>15795</v>
      </c>
      <c r="P5482" s="549">
        <v>3541</v>
      </c>
      <c r="Q5482" s="549">
        <v>1</v>
      </c>
      <c r="R5482" s="549">
        <v>124</v>
      </c>
      <c r="S5482" s="548"/>
      <c r="T5482" s="548">
        <v>441</v>
      </c>
      <c r="U5482" s="99"/>
    </row>
    <row r="5483" spans="1:21" ht="19.5" customHeight="1">
      <c r="A5483" s="545">
        <v>100085</v>
      </c>
      <c r="B5483" s="545" t="s">
        <v>1722</v>
      </c>
      <c r="C5483" s="545" t="s">
        <v>206</v>
      </c>
      <c r="D5483" s="546"/>
      <c r="E5483" s="171" t="str">
        <f t="shared" si="85"/>
        <v>1900</v>
      </c>
      <c r="F5483" s="547">
        <v>0</v>
      </c>
      <c r="G5483" s="548">
        <v>0</v>
      </c>
      <c r="H5483" s="547">
        <v>0</v>
      </c>
      <c r="I5483" s="545" t="s">
        <v>12709</v>
      </c>
      <c r="J5483" s="545"/>
      <c r="K5483" s="545" t="s">
        <v>17790</v>
      </c>
      <c r="L5483" s="545" t="s">
        <v>13413</v>
      </c>
      <c r="M5483" s="548" t="s">
        <v>13758</v>
      </c>
      <c r="N5483" s="545" t="s">
        <v>22823</v>
      </c>
      <c r="O5483" s="545" t="s">
        <v>17791</v>
      </c>
      <c r="P5483" s="549">
        <v>3542</v>
      </c>
      <c r="Q5483" s="549">
        <v>1</v>
      </c>
      <c r="R5483" s="549">
        <v>124</v>
      </c>
      <c r="S5483" s="548"/>
      <c r="T5483" s="548">
        <v>441</v>
      </c>
      <c r="U5483" s="99"/>
    </row>
    <row r="5484" spans="1:21" ht="19.5" customHeight="1">
      <c r="A5484" s="545">
        <v>100086</v>
      </c>
      <c r="B5484" s="545" t="s">
        <v>10950</v>
      </c>
      <c r="C5484" s="545" t="s">
        <v>206</v>
      </c>
      <c r="D5484" s="546"/>
      <c r="E5484" s="171" t="str">
        <f t="shared" si="85"/>
        <v>1900</v>
      </c>
      <c r="F5484" s="547">
        <v>0</v>
      </c>
      <c r="G5484" s="548">
        <v>0</v>
      </c>
      <c r="H5484" s="547">
        <v>0</v>
      </c>
      <c r="I5484" s="545" t="s">
        <v>12709</v>
      </c>
      <c r="J5484" s="545"/>
      <c r="K5484" s="545" t="s">
        <v>17792</v>
      </c>
      <c r="L5484" s="545" t="s">
        <v>13413</v>
      </c>
      <c r="M5484" s="548" t="s">
        <v>13758</v>
      </c>
      <c r="N5484" s="545" t="s">
        <v>22823</v>
      </c>
      <c r="O5484" s="545" t="s">
        <v>17793</v>
      </c>
      <c r="P5484" s="549">
        <v>3543</v>
      </c>
      <c r="Q5484" s="549">
        <v>1</v>
      </c>
      <c r="R5484" s="549">
        <v>124</v>
      </c>
      <c r="S5484" s="548"/>
      <c r="T5484" s="548">
        <v>441</v>
      </c>
      <c r="U5484" s="99"/>
    </row>
    <row r="5485" spans="1:21" ht="19.5" customHeight="1">
      <c r="A5485" s="545">
        <v>100087</v>
      </c>
      <c r="B5485" s="545" t="s">
        <v>1723</v>
      </c>
      <c r="C5485" s="545" t="s">
        <v>216</v>
      </c>
      <c r="D5485" s="546"/>
      <c r="E5485" s="171" t="str">
        <f t="shared" si="85"/>
        <v>1900</v>
      </c>
      <c r="F5485" s="547">
        <v>0</v>
      </c>
      <c r="G5485" s="548">
        <v>0</v>
      </c>
      <c r="H5485" s="547">
        <v>0</v>
      </c>
      <c r="I5485" s="545" t="s">
        <v>12709</v>
      </c>
      <c r="J5485" s="545"/>
      <c r="K5485" s="545" t="s">
        <v>13413</v>
      </c>
      <c r="L5485" s="545" t="s">
        <v>17794</v>
      </c>
      <c r="M5485" s="548" t="s">
        <v>13758</v>
      </c>
      <c r="N5485" s="545" t="s">
        <v>22823</v>
      </c>
      <c r="O5485" s="545" t="s">
        <v>17795</v>
      </c>
      <c r="P5485" s="549">
        <v>3544</v>
      </c>
      <c r="Q5485" s="549">
        <v>1</v>
      </c>
      <c r="R5485" s="549">
        <v>124</v>
      </c>
      <c r="S5485" s="548"/>
      <c r="T5485" s="548">
        <v>441</v>
      </c>
      <c r="U5485" s="99"/>
    </row>
    <row r="5486" spans="1:21" ht="19.5" customHeight="1">
      <c r="A5486" s="545">
        <v>100088</v>
      </c>
      <c r="B5486" s="545" t="s">
        <v>10949</v>
      </c>
      <c r="C5486" s="545" t="s">
        <v>216</v>
      </c>
      <c r="D5486" s="546"/>
      <c r="E5486" s="171" t="str">
        <f t="shared" si="85"/>
        <v>1900</v>
      </c>
      <c r="F5486" s="547">
        <v>0</v>
      </c>
      <c r="G5486" s="548">
        <v>0</v>
      </c>
      <c r="H5486" s="547">
        <v>0</v>
      </c>
      <c r="I5486" s="545" t="s">
        <v>12655</v>
      </c>
      <c r="J5486" s="545"/>
      <c r="K5486" s="545" t="s">
        <v>13413</v>
      </c>
      <c r="L5486" s="545" t="s">
        <v>15219</v>
      </c>
      <c r="M5486" s="548" t="s">
        <v>13758</v>
      </c>
      <c r="N5486" s="545" t="s">
        <v>13413</v>
      </c>
      <c r="O5486" s="545" t="s">
        <v>15220</v>
      </c>
      <c r="P5486" s="549">
        <v>3545</v>
      </c>
      <c r="Q5486" s="549">
        <v>1</v>
      </c>
      <c r="R5486" s="549">
        <v>109</v>
      </c>
      <c r="S5486" s="548"/>
      <c r="T5486" s="548"/>
      <c r="U5486" s="99"/>
    </row>
    <row r="5487" spans="1:21" ht="19.5" customHeight="1">
      <c r="A5487" s="545">
        <v>100089</v>
      </c>
      <c r="B5487" s="545" t="s">
        <v>10948</v>
      </c>
      <c r="C5487" s="545" t="s">
        <v>216</v>
      </c>
      <c r="D5487" s="546"/>
      <c r="E5487" s="171" t="str">
        <f t="shared" si="85"/>
        <v>1900</v>
      </c>
      <c r="F5487" s="547">
        <v>0</v>
      </c>
      <c r="G5487" s="548">
        <v>0</v>
      </c>
      <c r="H5487" s="547">
        <v>0</v>
      </c>
      <c r="I5487" s="545" t="s">
        <v>12655</v>
      </c>
      <c r="J5487" s="545"/>
      <c r="K5487" s="545" t="s">
        <v>13413</v>
      </c>
      <c r="L5487" s="545" t="s">
        <v>15219</v>
      </c>
      <c r="M5487" s="548" t="s">
        <v>13758</v>
      </c>
      <c r="N5487" s="545" t="s">
        <v>13413</v>
      </c>
      <c r="O5487" s="545" t="s">
        <v>15220</v>
      </c>
      <c r="P5487" s="549">
        <v>3546</v>
      </c>
      <c r="Q5487" s="549">
        <v>1</v>
      </c>
      <c r="R5487" s="549">
        <v>109</v>
      </c>
      <c r="S5487" s="548"/>
      <c r="T5487" s="548"/>
      <c r="U5487" s="99"/>
    </row>
    <row r="5488" spans="1:21" ht="19.5" customHeight="1">
      <c r="A5488" s="545">
        <v>100090</v>
      </c>
      <c r="B5488" s="545" t="s">
        <v>7054</v>
      </c>
      <c r="C5488" s="545" t="s">
        <v>216</v>
      </c>
      <c r="D5488" s="546">
        <v>44585</v>
      </c>
      <c r="E5488" s="171" t="str">
        <f t="shared" si="85"/>
        <v>2022</v>
      </c>
      <c r="F5488" s="547">
        <v>511355.01</v>
      </c>
      <c r="G5488" s="548">
        <v>0.19</v>
      </c>
      <c r="H5488" s="547">
        <v>429710.09</v>
      </c>
      <c r="I5488" s="545" t="s">
        <v>12655</v>
      </c>
      <c r="J5488" s="545" t="s">
        <v>13297</v>
      </c>
      <c r="K5488" s="545" t="s">
        <v>13413</v>
      </c>
      <c r="L5488" s="545" t="s">
        <v>15219</v>
      </c>
      <c r="M5488" s="548" t="s">
        <v>13758</v>
      </c>
      <c r="N5488" s="545" t="s">
        <v>13413</v>
      </c>
      <c r="O5488" s="545" t="s">
        <v>15220</v>
      </c>
      <c r="P5488" s="549">
        <v>3547</v>
      </c>
      <c r="Q5488" s="549">
        <v>1</v>
      </c>
      <c r="R5488" s="549">
        <v>109</v>
      </c>
      <c r="S5488" s="548">
        <v>2257</v>
      </c>
      <c r="T5488" s="548"/>
      <c r="U5488" s="99"/>
    </row>
    <row r="5489" spans="1:21" ht="19.5" customHeight="1">
      <c r="A5489" s="545">
        <v>100091</v>
      </c>
      <c r="B5489" s="545" t="s">
        <v>10947</v>
      </c>
      <c r="C5489" s="545" t="s">
        <v>216</v>
      </c>
      <c r="D5489" s="546"/>
      <c r="E5489" s="171" t="str">
        <f t="shared" si="85"/>
        <v>1900</v>
      </c>
      <c r="F5489" s="547">
        <v>0</v>
      </c>
      <c r="G5489" s="548">
        <v>0</v>
      </c>
      <c r="H5489" s="547">
        <v>0</v>
      </c>
      <c r="I5489" s="545" t="s">
        <v>12655</v>
      </c>
      <c r="J5489" s="545"/>
      <c r="K5489" s="545" t="s">
        <v>13413</v>
      </c>
      <c r="L5489" s="545" t="s">
        <v>15219</v>
      </c>
      <c r="M5489" s="548" t="s">
        <v>13758</v>
      </c>
      <c r="N5489" s="545" t="s">
        <v>13413</v>
      </c>
      <c r="O5489" s="545" t="s">
        <v>15220</v>
      </c>
      <c r="P5489" s="549">
        <v>3548</v>
      </c>
      <c r="Q5489" s="549">
        <v>1</v>
      </c>
      <c r="R5489" s="549">
        <v>109</v>
      </c>
      <c r="S5489" s="548"/>
      <c r="T5489" s="548"/>
      <c r="U5489" s="99"/>
    </row>
    <row r="5490" spans="1:21" ht="19.5" customHeight="1">
      <c r="A5490" s="545">
        <v>100092</v>
      </c>
      <c r="B5490" s="545" t="s">
        <v>10946</v>
      </c>
      <c r="C5490" s="545" t="s">
        <v>216</v>
      </c>
      <c r="D5490" s="546"/>
      <c r="E5490" s="171" t="str">
        <f t="shared" si="85"/>
        <v>1900</v>
      </c>
      <c r="F5490" s="547">
        <v>0</v>
      </c>
      <c r="G5490" s="548">
        <v>0</v>
      </c>
      <c r="H5490" s="547">
        <v>0</v>
      </c>
      <c r="I5490" s="545" t="s">
        <v>12655</v>
      </c>
      <c r="J5490" s="545"/>
      <c r="K5490" s="545" t="s">
        <v>13413</v>
      </c>
      <c r="L5490" s="545" t="s">
        <v>15219</v>
      </c>
      <c r="M5490" s="548" t="s">
        <v>13758</v>
      </c>
      <c r="N5490" s="545" t="s">
        <v>13413</v>
      </c>
      <c r="O5490" s="545" t="s">
        <v>15220</v>
      </c>
      <c r="P5490" s="549">
        <v>3549</v>
      </c>
      <c r="Q5490" s="549">
        <v>1</v>
      </c>
      <c r="R5490" s="549">
        <v>109</v>
      </c>
      <c r="S5490" s="548"/>
      <c r="T5490" s="548"/>
      <c r="U5490" s="99"/>
    </row>
    <row r="5491" spans="1:21" ht="19.5" customHeight="1">
      <c r="A5491" s="545">
        <v>100093</v>
      </c>
      <c r="B5491" s="545" t="s">
        <v>10945</v>
      </c>
      <c r="C5491" s="545" t="s">
        <v>216</v>
      </c>
      <c r="D5491" s="546"/>
      <c r="E5491" s="171" t="str">
        <f t="shared" si="85"/>
        <v>1900</v>
      </c>
      <c r="F5491" s="547">
        <v>0</v>
      </c>
      <c r="G5491" s="548">
        <v>0</v>
      </c>
      <c r="H5491" s="547">
        <v>0</v>
      </c>
      <c r="I5491" s="545" t="s">
        <v>12655</v>
      </c>
      <c r="J5491" s="545"/>
      <c r="K5491" s="545" t="s">
        <v>13413</v>
      </c>
      <c r="L5491" s="545" t="s">
        <v>15219</v>
      </c>
      <c r="M5491" s="548" t="s">
        <v>13758</v>
      </c>
      <c r="N5491" s="545" t="s">
        <v>13413</v>
      </c>
      <c r="O5491" s="545" t="s">
        <v>15220</v>
      </c>
      <c r="P5491" s="549">
        <v>3550</v>
      </c>
      <c r="Q5491" s="549">
        <v>1</v>
      </c>
      <c r="R5491" s="549">
        <v>109</v>
      </c>
      <c r="S5491" s="548"/>
      <c r="T5491" s="548"/>
      <c r="U5491" s="99"/>
    </row>
    <row r="5492" spans="1:21" ht="19.5" customHeight="1">
      <c r="A5492" s="545">
        <v>100094</v>
      </c>
      <c r="B5492" s="545" t="s">
        <v>10944</v>
      </c>
      <c r="C5492" s="545" t="s">
        <v>216</v>
      </c>
      <c r="D5492" s="546"/>
      <c r="E5492" s="171" t="str">
        <f t="shared" si="85"/>
        <v>1900</v>
      </c>
      <c r="F5492" s="547">
        <v>0</v>
      </c>
      <c r="G5492" s="548">
        <v>0</v>
      </c>
      <c r="H5492" s="547">
        <v>0</v>
      </c>
      <c r="I5492" s="545" t="s">
        <v>12655</v>
      </c>
      <c r="J5492" s="545"/>
      <c r="K5492" s="545" t="s">
        <v>13413</v>
      </c>
      <c r="L5492" s="545" t="s">
        <v>17796</v>
      </c>
      <c r="M5492" s="548" t="s">
        <v>13758</v>
      </c>
      <c r="N5492" s="545" t="s">
        <v>13413</v>
      </c>
      <c r="O5492" s="545" t="s">
        <v>15220</v>
      </c>
      <c r="P5492" s="549">
        <v>3551</v>
      </c>
      <c r="Q5492" s="549">
        <v>1</v>
      </c>
      <c r="R5492" s="549">
        <v>109</v>
      </c>
      <c r="S5492" s="548"/>
      <c r="T5492" s="548"/>
      <c r="U5492" s="99"/>
    </row>
    <row r="5493" spans="1:21" ht="19.5" customHeight="1">
      <c r="A5493" s="545">
        <v>100095</v>
      </c>
      <c r="B5493" s="545" t="s">
        <v>1076</v>
      </c>
      <c r="C5493" s="545" t="s">
        <v>216</v>
      </c>
      <c r="D5493" s="546"/>
      <c r="E5493" s="171" t="str">
        <f t="shared" si="85"/>
        <v>1900</v>
      </c>
      <c r="F5493" s="547">
        <v>0</v>
      </c>
      <c r="G5493" s="548">
        <v>0</v>
      </c>
      <c r="H5493" s="547">
        <v>0</v>
      </c>
      <c r="I5493" s="545" t="s">
        <v>12655</v>
      </c>
      <c r="J5493" s="545"/>
      <c r="K5493" s="545" t="s">
        <v>13413</v>
      </c>
      <c r="L5493" s="545" t="s">
        <v>17797</v>
      </c>
      <c r="M5493" s="548" t="s">
        <v>13758</v>
      </c>
      <c r="N5493" s="545" t="s">
        <v>13413</v>
      </c>
      <c r="O5493" s="545" t="s">
        <v>15220</v>
      </c>
      <c r="P5493" s="549">
        <v>3552</v>
      </c>
      <c r="Q5493" s="549">
        <v>1</v>
      </c>
      <c r="R5493" s="549">
        <v>109</v>
      </c>
      <c r="S5493" s="548"/>
      <c r="T5493" s="548"/>
      <c r="U5493" s="99"/>
    </row>
    <row r="5494" spans="1:21" ht="19.5" customHeight="1">
      <c r="A5494" s="545">
        <v>100096</v>
      </c>
      <c r="B5494" s="545" t="s">
        <v>10943</v>
      </c>
      <c r="C5494" s="545" t="s">
        <v>216</v>
      </c>
      <c r="D5494" s="546"/>
      <c r="E5494" s="171" t="str">
        <f t="shared" si="85"/>
        <v>1900</v>
      </c>
      <c r="F5494" s="547">
        <v>0</v>
      </c>
      <c r="G5494" s="548">
        <v>0</v>
      </c>
      <c r="H5494" s="547">
        <v>0</v>
      </c>
      <c r="I5494" s="545" t="s">
        <v>12655</v>
      </c>
      <c r="J5494" s="545"/>
      <c r="K5494" s="545" t="s">
        <v>13413</v>
      </c>
      <c r="L5494" s="545" t="s">
        <v>17797</v>
      </c>
      <c r="M5494" s="548" t="s">
        <v>13758</v>
      </c>
      <c r="N5494" s="545" t="s">
        <v>13413</v>
      </c>
      <c r="O5494" s="545" t="s">
        <v>15220</v>
      </c>
      <c r="P5494" s="549">
        <v>3553</v>
      </c>
      <c r="Q5494" s="549">
        <v>1</v>
      </c>
      <c r="R5494" s="549">
        <v>109</v>
      </c>
      <c r="S5494" s="548"/>
      <c r="T5494" s="548"/>
      <c r="U5494" s="99"/>
    </row>
    <row r="5495" spans="1:21" ht="19.5" customHeight="1">
      <c r="A5495" s="545">
        <v>100097</v>
      </c>
      <c r="B5495" s="545" t="s">
        <v>10942</v>
      </c>
      <c r="C5495" s="545" t="s">
        <v>216</v>
      </c>
      <c r="D5495" s="546"/>
      <c r="E5495" s="171" t="str">
        <f t="shared" si="85"/>
        <v>1900</v>
      </c>
      <c r="F5495" s="547">
        <v>0</v>
      </c>
      <c r="G5495" s="548">
        <v>0</v>
      </c>
      <c r="H5495" s="547">
        <v>0</v>
      </c>
      <c r="I5495" s="545" t="s">
        <v>12655</v>
      </c>
      <c r="J5495" s="545"/>
      <c r="K5495" s="545" t="s">
        <v>13413</v>
      </c>
      <c r="L5495" s="545" t="s">
        <v>17797</v>
      </c>
      <c r="M5495" s="548" t="s">
        <v>13758</v>
      </c>
      <c r="N5495" s="545" t="s">
        <v>13413</v>
      </c>
      <c r="O5495" s="545" t="s">
        <v>15220</v>
      </c>
      <c r="P5495" s="549">
        <v>3554</v>
      </c>
      <c r="Q5495" s="549">
        <v>1</v>
      </c>
      <c r="R5495" s="549">
        <v>109</v>
      </c>
      <c r="S5495" s="548"/>
      <c r="T5495" s="548"/>
      <c r="U5495" s="99"/>
    </row>
    <row r="5496" spans="1:21" ht="19.5" customHeight="1">
      <c r="A5496" s="545">
        <v>100098</v>
      </c>
      <c r="B5496" s="545" t="s">
        <v>1074</v>
      </c>
      <c r="C5496" s="545" t="s">
        <v>216</v>
      </c>
      <c r="D5496" s="546"/>
      <c r="E5496" s="171" t="str">
        <f t="shared" si="85"/>
        <v>1900</v>
      </c>
      <c r="F5496" s="547">
        <v>0</v>
      </c>
      <c r="G5496" s="548">
        <v>0</v>
      </c>
      <c r="H5496" s="547">
        <v>0</v>
      </c>
      <c r="I5496" s="545" t="s">
        <v>12655</v>
      </c>
      <c r="J5496" s="545"/>
      <c r="K5496" s="545" t="s">
        <v>13413</v>
      </c>
      <c r="L5496" s="545" t="s">
        <v>17798</v>
      </c>
      <c r="M5496" s="548" t="s">
        <v>13758</v>
      </c>
      <c r="N5496" s="545" t="s">
        <v>13413</v>
      </c>
      <c r="O5496" s="545" t="s">
        <v>15220</v>
      </c>
      <c r="P5496" s="549">
        <v>3555</v>
      </c>
      <c r="Q5496" s="549">
        <v>1</v>
      </c>
      <c r="R5496" s="549">
        <v>109</v>
      </c>
      <c r="S5496" s="548"/>
      <c r="T5496" s="548"/>
      <c r="U5496" s="99"/>
    </row>
    <row r="5497" spans="1:21" ht="19.5" customHeight="1">
      <c r="A5497" s="545">
        <v>100099</v>
      </c>
      <c r="B5497" s="545" t="s">
        <v>7053</v>
      </c>
      <c r="C5497" s="545" t="s">
        <v>216</v>
      </c>
      <c r="D5497" s="546">
        <v>44596</v>
      </c>
      <c r="E5497" s="171" t="str">
        <f t="shared" si="85"/>
        <v>2022</v>
      </c>
      <c r="F5497" s="547">
        <v>108320</v>
      </c>
      <c r="G5497" s="548">
        <v>0.19</v>
      </c>
      <c r="H5497" s="547">
        <v>91025.21</v>
      </c>
      <c r="I5497" s="545" t="s">
        <v>12655</v>
      </c>
      <c r="J5497" s="545" t="s">
        <v>13297</v>
      </c>
      <c r="K5497" s="545" t="s">
        <v>17799</v>
      </c>
      <c r="L5497" s="545" t="s">
        <v>13413</v>
      </c>
      <c r="M5497" s="548" t="s">
        <v>13758</v>
      </c>
      <c r="N5497" s="545" t="s">
        <v>13413</v>
      </c>
      <c r="O5497" s="545" t="s">
        <v>15220</v>
      </c>
      <c r="P5497" s="549">
        <v>3556</v>
      </c>
      <c r="Q5497" s="549">
        <v>1</v>
      </c>
      <c r="R5497" s="549">
        <v>109</v>
      </c>
      <c r="S5497" s="548">
        <v>2257</v>
      </c>
      <c r="T5497" s="548"/>
      <c r="U5497" s="99"/>
    </row>
    <row r="5498" spans="1:21" ht="19.5" customHeight="1">
      <c r="A5498" s="545">
        <v>100100</v>
      </c>
      <c r="B5498" s="545" t="s">
        <v>1075</v>
      </c>
      <c r="C5498" s="545" t="s">
        <v>216</v>
      </c>
      <c r="D5498" s="546"/>
      <c r="E5498" s="171" t="str">
        <f t="shared" si="85"/>
        <v>1900</v>
      </c>
      <c r="F5498" s="547">
        <v>0</v>
      </c>
      <c r="G5498" s="548">
        <v>0</v>
      </c>
      <c r="H5498" s="547">
        <v>0</v>
      </c>
      <c r="I5498" s="545" t="s">
        <v>12655</v>
      </c>
      <c r="J5498" s="545"/>
      <c r="K5498" s="545" t="s">
        <v>13413</v>
      </c>
      <c r="L5498" s="545" t="s">
        <v>17800</v>
      </c>
      <c r="M5498" s="548" t="s">
        <v>13758</v>
      </c>
      <c r="N5498" s="545" t="s">
        <v>13413</v>
      </c>
      <c r="O5498" s="545" t="s">
        <v>15220</v>
      </c>
      <c r="P5498" s="549">
        <v>3557</v>
      </c>
      <c r="Q5498" s="549">
        <v>1</v>
      </c>
      <c r="R5498" s="549">
        <v>109</v>
      </c>
      <c r="S5498" s="548"/>
      <c r="T5498" s="548"/>
      <c r="U5498" s="99"/>
    </row>
    <row r="5499" spans="1:21" ht="19.5" customHeight="1">
      <c r="A5499" s="545">
        <v>100101</v>
      </c>
      <c r="B5499" s="545" t="s">
        <v>1067</v>
      </c>
      <c r="C5499" s="545" t="s">
        <v>216</v>
      </c>
      <c r="D5499" s="546"/>
      <c r="E5499" s="171" t="str">
        <f t="shared" si="85"/>
        <v>1900</v>
      </c>
      <c r="F5499" s="547">
        <v>0</v>
      </c>
      <c r="G5499" s="548">
        <v>0</v>
      </c>
      <c r="H5499" s="547">
        <v>0</v>
      </c>
      <c r="I5499" s="545" t="s">
        <v>12655</v>
      </c>
      <c r="J5499" s="545"/>
      <c r="K5499" s="545" t="s">
        <v>13413</v>
      </c>
      <c r="L5499" s="545" t="s">
        <v>17800</v>
      </c>
      <c r="M5499" s="548" t="s">
        <v>13758</v>
      </c>
      <c r="N5499" s="545" t="s">
        <v>13413</v>
      </c>
      <c r="O5499" s="545" t="s">
        <v>15220</v>
      </c>
      <c r="P5499" s="549">
        <v>3558</v>
      </c>
      <c r="Q5499" s="549">
        <v>1</v>
      </c>
      <c r="R5499" s="549">
        <v>109</v>
      </c>
      <c r="S5499" s="548"/>
      <c r="T5499" s="548"/>
      <c r="U5499" s="99"/>
    </row>
    <row r="5500" spans="1:21" ht="19.5" customHeight="1">
      <c r="A5500" s="545">
        <v>100102</v>
      </c>
      <c r="B5500" s="545" t="s">
        <v>1068</v>
      </c>
      <c r="C5500" s="545" t="s">
        <v>216</v>
      </c>
      <c r="D5500" s="546"/>
      <c r="E5500" s="171" t="str">
        <f t="shared" si="85"/>
        <v>1900</v>
      </c>
      <c r="F5500" s="547">
        <v>0</v>
      </c>
      <c r="G5500" s="548">
        <v>0</v>
      </c>
      <c r="H5500" s="547">
        <v>0</v>
      </c>
      <c r="I5500" s="545" t="s">
        <v>12655</v>
      </c>
      <c r="J5500" s="545"/>
      <c r="K5500" s="545" t="s">
        <v>13413</v>
      </c>
      <c r="L5500" s="545" t="s">
        <v>17800</v>
      </c>
      <c r="M5500" s="548" t="s">
        <v>13758</v>
      </c>
      <c r="N5500" s="545" t="s">
        <v>13413</v>
      </c>
      <c r="O5500" s="545" t="s">
        <v>15220</v>
      </c>
      <c r="P5500" s="549">
        <v>3559</v>
      </c>
      <c r="Q5500" s="549">
        <v>1</v>
      </c>
      <c r="R5500" s="549">
        <v>109</v>
      </c>
      <c r="S5500" s="548"/>
      <c r="T5500" s="548"/>
      <c r="U5500" s="99"/>
    </row>
    <row r="5501" spans="1:21" ht="19.5" customHeight="1">
      <c r="A5501" s="545">
        <v>100103</v>
      </c>
      <c r="B5501" s="545" t="s">
        <v>1066</v>
      </c>
      <c r="C5501" s="545" t="s">
        <v>216</v>
      </c>
      <c r="D5501" s="546"/>
      <c r="E5501" s="171" t="str">
        <f t="shared" si="85"/>
        <v>1900</v>
      </c>
      <c r="F5501" s="547">
        <v>0</v>
      </c>
      <c r="G5501" s="548">
        <v>0</v>
      </c>
      <c r="H5501" s="547">
        <v>0</v>
      </c>
      <c r="I5501" s="545" t="s">
        <v>12655</v>
      </c>
      <c r="J5501" s="545"/>
      <c r="K5501" s="545" t="s">
        <v>13413</v>
      </c>
      <c r="L5501" s="545" t="s">
        <v>17800</v>
      </c>
      <c r="M5501" s="548" t="s">
        <v>13758</v>
      </c>
      <c r="N5501" s="545" t="s">
        <v>13413</v>
      </c>
      <c r="O5501" s="545" t="s">
        <v>15220</v>
      </c>
      <c r="P5501" s="549">
        <v>3560</v>
      </c>
      <c r="Q5501" s="549">
        <v>1</v>
      </c>
      <c r="R5501" s="549">
        <v>109</v>
      </c>
      <c r="S5501" s="548"/>
      <c r="T5501" s="548"/>
      <c r="U5501" s="99"/>
    </row>
    <row r="5502" spans="1:21" ht="19.5" customHeight="1">
      <c r="A5502" s="545">
        <v>100104</v>
      </c>
      <c r="B5502" s="545" t="s">
        <v>10941</v>
      </c>
      <c r="C5502" s="545" t="s">
        <v>209</v>
      </c>
      <c r="D5502" s="546"/>
      <c r="E5502" s="171" t="str">
        <f t="shared" si="85"/>
        <v>1900</v>
      </c>
      <c r="F5502" s="547">
        <v>0</v>
      </c>
      <c r="G5502" s="548">
        <v>0</v>
      </c>
      <c r="H5502" s="547">
        <v>0</v>
      </c>
      <c r="I5502" s="545" t="s">
        <v>12718</v>
      </c>
      <c r="J5502" s="545"/>
      <c r="K5502" s="545" t="s">
        <v>13413</v>
      </c>
      <c r="L5502" s="545" t="s">
        <v>14565</v>
      </c>
      <c r="M5502" s="548" t="s">
        <v>13758</v>
      </c>
      <c r="N5502" s="545" t="s">
        <v>13413</v>
      </c>
      <c r="O5502" s="545" t="s">
        <v>13413</v>
      </c>
      <c r="P5502" s="549">
        <v>3561</v>
      </c>
      <c r="Q5502" s="549">
        <v>1</v>
      </c>
      <c r="R5502" s="549">
        <v>137</v>
      </c>
      <c r="S5502" s="548"/>
      <c r="T5502" s="548"/>
      <c r="U5502" s="99"/>
    </row>
    <row r="5503" spans="1:21" ht="19.5" customHeight="1">
      <c r="A5503" s="545">
        <v>100105</v>
      </c>
      <c r="B5503" s="545" t="s">
        <v>10940</v>
      </c>
      <c r="C5503" s="545" t="s">
        <v>209</v>
      </c>
      <c r="D5503" s="546"/>
      <c r="E5503" s="171" t="str">
        <f t="shared" si="85"/>
        <v>1900</v>
      </c>
      <c r="F5503" s="547">
        <v>0</v>
      </c>
      <c r="G5503" s="548">
        <v>0</v>
      </c>
      <c r="H5503" s="547">
        <v>0</v>
      </c>
      <c r="I5503" s="545" t="s">
        <v>12718</v>
      </c>
      <c r="J5503" s="545"/>
      <c r="K5503" s="545" t="s">
        <v>13413</v>
      </c>
      <c r="L5503" s="545" t="s">
        <v>14565</v>
      </c>
      <c r="M5503" s="548" t="s">
        <v>13758</v>
      </c>
      <c r="N5503" s="545" t="s">
        <v>13413</v>
      </c>
      <c r="O5503" s="545" t="s">
        <v>13413</v>
      </c>
      <c r="P5503" s="549">
        <v>3562</v>
      </c>
      <c r="Q5503" s="549">
        <v>1</v>
      </c>
      <c r="R5503" s="549">
        <v>137</v>
      </c>
      <c r="S5503" s="548"/>
      <c r="T5503" s="548"/>
      <c r="U5503" s="99"/>
    </row>
    <row r="5504" spans="1:21" ht="19.5" customHeight="1">
      <c r="A5504" s="545">
        <v>100106</v>
      </c>
      <c r="B5504" s="545" t="s">
        <v>10939</v>
      </c>
      <c r="C5504" s="545" t="s">
        <v>209</v>
      </c>
      <c r="D5504" s="546"/>
      <c r="E5504" s="171" t="str">
        <f t="shared" si="85"/>
        <v>1900</v>
      </c>
      <c r="F5504" s="547">
        <v>0</v>
      </c>
      <c r="G5504" s="548">
        <v>0</v>
      </c>
      <c r="H5504" s="547">
        <v>0</v>
      </c>
      <c r="I5504" s="545" t="s">
        <v>12718</v>
      </c>
      <c r="J5504" s="545"/>
      <c r="K5504" s="545" t="s">
        <v>13413</v>
      </c>
      <c r="L5504" s="545" t="s">
        <v>14565</v>
      </c>
      <c r="M5504" s="548" t="s">
        <v>13758</v>
      </c>
      <c r="N5504" s="545" t="s">
        <v>13413</v>
      </c>
      <c r="O5504" s="545" t="s">
        <v>13413</v>
      </c>
      <c r="P5504" s="549">
        <v>3563</v>
      </c>
      <c r="Q5504" s="549">
        <v>1</v>
      </c>
      <c r="R5504" s="549">
        <v>137</v>
      </c>
      <c r="S5504" s="548"/>
      <c r="T5504" s="548"/>
      <c r="U5504" s="99"/>
    </row>
    <row r="5505" spans="1:21" ht="19.5" customHeight="1">
      <c r="A5505" s="545">
        <v>100107</v>
      </c>
      <c r="B5505" s="545" t="s">
        <v>10938</v>
      </c>
      <c r="C5505" s="545" t="s">
        <v>209</v>
      </c>
      <c r="D5505" s="546"/>
      <c r="E5505" s="171" t="str">
        <f t="shared" si="85"/>
        <v>1900</v>
      </c>
      <c r="F5505" s="547">
        <v>0</v>
      </c>
      <c r="G5505" s="548">
        <v>0</v>
      </c>
      <c r="H5505" s="547">
        <v>0</v>
      </c>
      <c r="I5505" s="545" t="s">
        <v>12718</v>
      </c>
      <c r="J5505" s="545"/>
      <c r="K5505" s="545" t="s">
        <v>13413</v>
      </c>
      <c r="L5505" s="545" t="s">
        <v>14565</v>
      </c>
      <c r="M5505" s="548" t="s">
        <v>13758</v>
      </c>
      <c r="N5505" s="545" t="s">
        <v>13413</v>
      </c>
      <c r="O5505" s="545" t="s">
        <v>13413</v>
      </c>
      <c r="P5505" s="549">
        <v>3564</v>
      </c>
      <c r="Q5505" s="549">
        <v>1</v>
      </c>
      <c r="R5505" s="549">
        <v>137</v>
      </c>
      <c r="S5505" s="548"/>
      <c r="T5505" s="548"/>
      <c r="U5505" s="99"/>
    </row>
    <row r="5506" spans="1:21" ht="19.5" customHeight="1">
      <c r="A5506" s="545">
        <v>100108</v>
      </c>
      <c r="B5506" s="545" t="s">
        <v>6353</v>
      </c>
      <c r="C5506" s="545" t="s">
        <v>209</v>
      </c>
      <c r="D5506" s="546">
        <v>45708</v>
      </c>
      <c r="E5506" s="171" t="str">
        <f t="shared" si="85"/>
        <v>2025</v>
      </c>
      <c r="F5506" s="547">
        <v>19250.32</v>
      </c>
      <c r="G5506" s="548">
        <v>0.19</v>
      </c>
      <c r="H5506" s="547">
        <v>16176.74</v>
      </c>
      <c r="I5506" s="545" t="s">
        <v>12718</v>
      </c>
      <c r="J5506" s="545" t="s">
        <v>13307</v>
      </c>
      <c r="K5506" s="545" t="s">
        <v>13413</v>
      </c>
      <c r="L5506" s="545" t="s">
        <v>14565</v>
      </c>
      <c r="M5506" s="548" t="s">
        <v>13758</v>
      </c>
      <c r="N5506" s="545" t="s">
        <v>13413</v>
      </c>
      <c r="O5506" s="545" t="s">
        <v>13413</v>
      </c>
      <c r="P5506" s="549">
        <v>3565</v>
      </c>
      <c r="Q5506" s="549">
        <v>1</v>
      </c>
      <c r="R5506" s="549">
        <v>137</v>
      </c>
      <c r="S5506" s="548">
        <v>2228</v>
      </c>
      <c r="T5506" s="548"/>
      <c r="U5506" s="99"/>
    </row>
    <row r="5507" spans="1:21" ht="19.5" customHeight="1">
      <c r="A5507" s="545">
        <v>100109</v>
      </c>
      <c r="B5507" s="545" t="s">
        <v>10937</v>
      </c>
      <c r="C5507" s="545" t="s">
        <v>209</v>
      </c>
      <c r="D5507" s="546"/>
      <c r="E5507" s="171" t="str">
        <f t="shared" si="85"/>
        <v>1900</v>
      </c>
      <c r="F5507" s="547">
        <v>0</v>
      </c>
      <c r="G5507" s="548">
        <v>0</v>
      </c>
      <c r="H5507" s="547">
        <v>0</v>
      </c>
      <c r="I5507" s="545" t="s">
        <v>12718</v>
      </c>
      <c r="J5507" s="545"/>
      <c r="K5507" s="545" t="s">
        <v>13413</v>
      </c>
      <c r="L5507" s="545" t="s">
        <v>14565</v>
      </c>
      <c r="M5507" s="548" t="s">
        <v>13758</v>
      </c>
      <c r="N5507" s="545" t="s">
        <v>13413</v>
      </c>
      <c r="O5507" s="545" t="s">
        <v>13413</v>
      </c>
      <c r="P5507" s="549">
        <v>3566</v>
      </c>
      <c r="Q5507" s="549">
        <v>1</v>
      </c>
      <c r="R5507" s="549">
        <v>137</v>
      </c>
      <c r="S5507" s="548"/>
      <c r="T5507" s="548"/>
      <c r="U5507" s="99"/>
    </row>
    <row r="5508" spans="1:21" ht="19.5" customHeight="1">
      <c r="A5508" s="545">
        <v>100110</v>
      </c>
      <c r="B5508" s="545" t="s">
        <v>12539</v>
      </c>
      <c r="C5508" s="545" t="s">
        <v>209</v>
      </c>
      <c r="D5508" s="546">
        <v>43553</v>
      </c>
      <c r="E5508" s="171" t="str">
        <f t="shared" ref="E5508:E5571" si="86">TEXT(D5508,"YYYY")</f>
        <v>2019</v>
      </c>
      <c r="F5508" s="547">
        <v>13745</v>
      </c>
      <c r="G5508" s="548">
        <v>0.19</v>
      </c>
      <c r="H5508" s="547">
        <v>11550.42</v>
      </c>
      <c r="I5508" s="545" t="s">
        <v>12647</v>
      </c>
      <c r="J5508" s="545" t="s">
        <v>13365</v>
      </c>
      <c r="K5508" s="545" t="s">
        <v>17801</v>
      </c>
      <c r="L5508" s="545" t="s">
        <v>14565</v>
      </c>
      <c r="M5508" s="548" t="s">
        <v>13758</v>
      </c>
      <c r="N5508" s="545" t="s">
        <v>13413</v>
      </c>
      <c r="O5508" s="545" t="s">
        <v>13413</v>
      </c>
      <c r="P5508" s="549">
        <v>3567</v>
      </c>
      <c r="Q5508" s="549">
        <v>1</v>
      </c>
      <c r="R5508" s="549">
        <v>26</v>
      </c>
      <c r="S5508" s="548">
        <v>986</v>
      </c>
      <c r="T5508" s="548"/>
      <c r="U5508" s="99"/>
    </row>
    <row r="5509" spans="1:21" ht="19.5" customHeight="1">
      <c r="A5509" s="545">
        <v>100111</v>
      </c>
      <c r="B5509" s="545" t="s">
        <v>10936</v>
      </c>
      <c r="C5509" s="545" t="s">
        <v>209</v>
      </c>
      <c r="D5509" s="546"/>
      <c r="E5509" s="171" t="str">
        <f t="shared" si="86"/>
        <v>1900</v>
      </c>
      <c r="F5509" s="547">
        <v>0</v>
      </c>
      <c r="G5509" s="548">
        <v>0</v>
      </c>
      <c r="H5509" s="547">
        <v>0</v>
      </c>
      <c r="I5509" s="545" t="s">
        <v>12647</v>
      </c>
      <c r="J5509" s="545"/>
      <c r="K5509" s="545" t="s">
        <v>13413</v>
      </c>
      <c r="L5509" s="545" t="s">
        <v>14565</v>
      </c>
      <c r="M5509" s="548" t="s">
        <v>13758</v>
      </c>
      <c r="N5509" s="545" t="s">
        <v>13413</v>
      </c>
      <c r="O5509" s="545" t="s">
        <v>13413</v>
      </c>
      <c r="P5509" s="549">
        <v>3568</v>
      </c>
      <c r="Q5509" s="549">
        <v>1</v>
      </c>
      <c r="R5509" s="549">
        <v>26</v>
      </c>
      <c r="S5509" s="548"/>
      <c r="T5509" s="548"/>
      <c r="U5509" s="99"/>
    </row>
    <row r="5510" spans="1:21" ht="19.5" customHeight="1">
      <c r="A5510" s="545">
        <v>100112</v>
      </c>
      <c r="B5510" s="545" t="s">
        <v>10935</v>
      </c>
      <c r="C5510" s="545" t="s">
        <v>209</v>
      </c>
      <c r="D5510" s="546"/>
      <c r="E5510" s="171" t="str">
        <f t="shared" si="86"/>
        <v>1900</v>
      </c>
      <c r="F5510" s="547">
        <v>0</v>
      </c>
      <c r="G5510" s="548">
        <v>0</v>
      </c>
      <c r="H5510" s="547">
        <v>0</v>
      </c>
      <c r="I5510" s="545" t="s">
        <v>12718</v>
      </c>
      <c r="J5510" s="545"/>
      <c r="K5510" s="545" t="s">
        <v>13413</v>
      </c>
      <c r="L5510" s="545" t="s">
        <v>14565</v>
      </c>
      <c r="M5510" s="548" t="s">
        <v>13758</v>
      </c>
      <c r="N5510" s="545" t="s">
        <v>13413</v>
      </c>
      <c r="O5510" s="545" t="s">
        <v>13413</v>
      </c>
      <c r="P5510" s="549">
        <v>3569</v>
      </c>
      <c r="Q5510" s="549">
        <v>1</v>
      </c>
      <c r="R5510" s="549">
        <v>137</v>
      </c>
      <c r="S5510" s="548"/>
      <c r="T5510" s="548"/>
      <c r="U5510" s="99"/>
    </row>
    <row r="5511" spans="1:21" ht="19.5" customHeight="1">
      <c r="A5511" s="545">
        <v>100113</v>
      </c>
      <c r="B5511" s="545" t="s">
        <v>10934</v>
      </c>
      <c r="C5511" s="545" t="s">
        <v>209</v>
      </c>
      <c r="D5511" s="546"/>
      <c r="E5511" s="171" t="str">
        <f t="shared" si="86"/>
        <v>1900</v>
      </c>
      <c r="F5511" s="547">
        <v>0</v>
      </c>
      <c r="G5511" s="548">
        <v>0</v>
      </c>
      <c r="H5511" s="547">
        <v>0</v>
      </c>
      <c r="I5511" s="545" t="s">
        <v>12718</v>
      </c>
      <c r="J5511" s="545"/>
      <c r="K5511" s="545" t="s">
        <v>13413</v>
      </c>
      <c r="L5511" s="545" t="s">
        <v>14565</v>
      </c>
      <c r="M5511" s="548" t="s">
        <v>13758</v>
      </c>
      <c r="N5511" s="545" t="s">
        <v>13413</v>
      </c>
      <c r="O5511" s="545" t="s">
        <v>13413</v>
      </c>
      <c r="P5511" s="549">
        <v>3570</v>
      </c>
      <c r="Q5511" s="549">
        <v>1</v>
      </c>
      <c r="R5511" s="549">
        <v>137</v>
      </c>
      <c r="S5511" s="548"/>
      <c r="T5511" s="548"/>
      <c r="U5511" s="99"/>
    </row>
    <row r="5512" spans="1:21" ht="19.5" customHeight="1">
      <c r="A5512" s="545">
        <v>100114</v>
      </c>
      <c r="B5512" s="545" t="s">
        <v>10933</v>
      </c>
      <c r="C5512" s="545" t="s">
        <v>209</v>
      </c>
      <c r="D5512" s="546"/>
      <c r="E5512" s="171" t="str">
        <f t="shared" si="86"/>
        <v>1900</v>
      </c>
      <c r="F5512" s="547">
        <v>0</v>
      </c>
      <c r="G5512" s="548">
        <v>0</v>
      </c>
      <c r="H5512" s="547">
        <v>0</v>
      </c>
      <c r="I5512" s="545" t="s">
        <v>12718</v>
      </c>
      <c r="J5512" s="545"/>
      <c r="K5512" s="545" t="s">
        <v>13413</v>
      </c>
      <c r="L5512" s="545" t="s">
        <v>14565</v>
      </c>
      <c r="M5512" s="548" t="s">
        <v>13758</v>
      </c>
      <c r="N5512" s="545" t="s">
        <v>13413</v>
      </c>
      <c r="O5512" s="545" t="s">
        <v>13413</v>
      </c>
      <c r="P5512" s="549">
        <v>3571</v>
      </c>
      <c r="Q5512" s="549">
        <v>1</v>
      </c>
      <c r="R5512" s="549">
        <v>137</v>
      </c>
      <c r="S5512" s="548"/>
      <c r="T5512" s="548"/>
      <c r="U5512" s="99"/>
    </row>
    <row r="5513" spans="1:21" ht="19.5" customHeight="1">
      <c r="A5513" s="545">
        <v>100115</v>
      </c>
      <c r="B5513" s="545" t="s">
        <v>10932</v>
      </c>
      <c r="C5513" s="545" t="s">
        <v>209</v>
      </c>
      <c r="D5513" s="546"/>
      <c r="E5513" s="171" t="str">
        <f t="shared" si="86"/>
        <v>1900</v>
      </c>
      <c r="F5513" s="547">
        <v>0</v>
      </c>
      <c r="G5513" s="548">
        <v>0</v>
      </c>
      <c r="H5513" s="547">
        <v>0</v>
      </c>
      <c r="I5513" s="545" t="s">
        <v>12647</v>
      </c>
      <c r="J5513" s="545"/>
      <c r="K5513" s="545" t="s">
        <v>13413</v>
      </c>
      <c r="L5513" s="545" t="s">
        <v>14565</v>
      </c>
      <c r="M5513" s="548" t="s">
        <v>13758</v>
      </c>
      <c r="N5513" s="545" t="s">
        <v>13413</v>
      </c>
      <c r="O5513" s="545" t="s">
        <v>13413</v>
      </c>
      <c r="P5513" s="549">
        <v>3572</v>
      </c>
      <c r="Q5513" s="549">
        <v>1</v>
      </c>
      <c r="R5513" s="549">
        <v>26</v>
      </c>
      <c r="S5513" s="548"/>
      <c r="T5513" s="548"/>
      <c r="U5513" s="99"/>
    </row>
    <row r="5514" spans="1:21" ht="19.5" customHeight="1">
      <c r="A5514" s="545">
        <v>100116</v>
      </c>
      <c r="B5514" s="545" t="s">
        <v>10931</v>
      </c>
      <c r="C5514" s="545" t="s">
        <v>209</v>
      </c>
      <c r="D5514" s="546"/>
      <c r="E5514" s="171" t="str">
        <f t="shared" si="86"/>
        <v>1900</v>
      </c>
      <c r="F5514" s="547">
        <v>0</v>
      </c>
      <c r="G5514" s="548">
        <v>0</v>
      </c>
      <c r="H5514" s="547">
        <v>0</v>
      </c>
      <c r="I5514" s="545" t="s">
        <v>12718</v>
      </c>
      <c r="J5514" s="545"/>
      <c r="K5514" s="545" t="s">
        <v>13413</v>
      </c>
      <c r="L5514" s="545" t="s">
        <v>14565</v>
      </c>
      <c r="M5514" s="548" t="s">
        <v>13758</v>
      </c>
      <c r="N5514" s="545" t="s">
        <v>13413</v>
      </c>
      <c r="O5514" s="545" t="s">
        <v>13413</v>
      </c>
      <c r="P5514" s="549">
        <v>3573</v>
      </c>
      <c r="Q5514" s="549">
        <v>1</v>
      </c>
      <c r="R5514" s="549">
        <v>137</v>
      </c>
      <c r="S5514" s="548"/>
      <c r="T5514" s="548"/>
      <c r="U5514" s="99"/>
    </row>
    <row r="5515" spans="1:21" ht="19.5" customHeight="1">
      <c r="A5515" s="545">
        <v>100117</v>
      </c>
      <c r="B5515" s="545" t="s">
        <v>7605</v>
      </c>
      <c r="C5515" s="545" t="s">
        <v>209</v>
      </c>
      <c r="D5515" s="546">
        <v>46052</v>
      </c>
      <c r="E5515" s="171" t="str">
        <f t="shared" si="86"/>
        <v>2026</v>
      </c>
      <c r="F5515" s="547">
        <v>67478</v>
      </c>
      <c r="G5515" s="548">
        <v>0.19</v>
      </c>
      <c r="H5515" s="547">
        <v>56704.2</v>
      </c>
      <c r="I5515" s="545" t="s">
        <v>12718</v>
      </c>
      <c r="J5515" s="545" t="s">
        <v>13307</v>
      </c>
      <c r="K5515" s="545" t="s">
        <v>13413</v>
      </c>
      <c r="L5515" s="545" t="s">
        <v>14565</v>
      </c>
      <c r="M5515" s="548" t="s">
        <v>13758</v>
      </c>
      <c r="N5515" s="545" t="s">
        <v>13413</v>
      </c>
      <c r="O5515" s="545" t="s">
        <v>13413</v>
      </c>
      <c r="P5515" s="549">
        <v>3574</v>
      </c>
      <c r="Q5515" s="549">
        <v>1</v>
      </c>
      <c r="R5515" s="549">
        <v>137</v>
      </c>
      <c r="S5515" s="548">
        <v>2228</v>
      </c>
      <c r="T5515" s="548"/>
      <c r="U5515" s="99"/>
    </row>
    <row r="5516" spans="1:21" ht="19.5" customHeight="1">
      <c r="A5516" s="545">
        <v>100118</v>
      </c>
      <c r="B5516" s="545" t="s">
        <v>10930</v>
      </c>
      <c r="C5516" s="545" t="s">
        <v>209</v>
      </c>
      <c r="D5516" s="546"/>
      <c r="E5516" s="171" t="str">
        <f t="shared" si="86"/>
        <v>1900</v>
      </c>
      <c r="F5516" s="547">
        <v>0</v>
      </c>
      <c r="G5516" s="548">
        <v>0</v>
      </c>
      <c r="H5516" s="547">
        <v>0</v>
      </c>
      <c r="I5516" s="545" t="s">
        <v>12718</v>
      </c>
      <c r="J5516" s="545"/>
      <c r="K5516" s="545" t="s">
        <v>13413</v>
      </c>
      <c r="L5516" s="545" t="s">
        <v>14565</v>
      </c>
      <c r="M5516" s="548" t="s">
        <v>13758</v>
      </c>
      <c r="N5516" s="545" t="s">
        <v>13413</v>
      </c>
      <c r="O5516" s="545" t="s">
        <v>13413</v>
      </c>
      <c r="P5516" s="549">
        <v>3575</v>
      </c>
      <c r="Q5516" s="549">
        <v>1</v>
      </c>
      <c r="R5516" s="549">
        <v>137</v>
      </c>
      <c r="S5516" s="548"/>
      <c r="T5516" s="548"/>
      <c r="U5516" s="99"/>
    </row>
    <row r="5517" spans="1:21" ht="19.5" customHeight="1">
      <c r="A5517" s="545">
        <v>100119</v>
      </c>
      <c r="B5517" s="545" t="s">
        <v>10929</v>
      </c>
      <c r="C5517" s="545" t="s">
        <v>209</v>
      </c>
      <c r="D5517" s="546"/>
      <c r="E5517" s="171" t="str">
        <f t="shared" si="86"/>
        <v>1900</v>
      </c>
      <c r="F5517" s="547">
        <v>0</v>
      </c>
      <c r="G5517" s="548">
        <v>0</v>
      </c>
      <c r="H5517" s="547">
        <v>0</v>
      </c>
      <c r="I5517" s="545" t="s">
        <v>12718</v>
      </c>
      <c r="J5517" s="545"/>
      <c r="K5517" s="545" t="s">
        <v>13413</v>
      </c>
      <c r="L5517" s="545" t="s">
        <v>14565</v>
      </c>
      <c r="M5517" s="548" t="s">
        <v>13758</v>
      </c>
      <c r="N5517" s="545" t="s">
        <v>13413</v>
      </c>
      <c r="O5517" s="545" t="s">
        <v>13413</v>
      </c>
      <c r="P5517" s="549">
        <v>3576</v>
      </c>
      <c r="Q5517" s="549">
        <v>1</v>
      </c>
      <c r="R5517" s="549">
        <v>137</v>
      </c>
      <c r="S5517" s="548"/>
      <c r="T5517" s="548"/>
      <c r="U5517" s="99"/>
    </row>
    <row r="5518" spans="1:21" ht="19.5" customHeight="1">
      <c r="A5518" s="545">
        <v>100120</v>
      </c>
      <c r="B5518" s="545" t="s">
        <v>10928</v>
      </c>
      <c r="C5518" s="545" t="s">
        <v>209</v>
      </c>
      <c r="D5518" s="546"/>
      <c r="E5518" s="171" t="str">
        <f t="shared" si="86"/>
        <v>1900</v>
      </c>
      <c r="F5518" s="547">
        <v>0</v>
      </c>
      <c r="G5518" s="548">
        <v>0</v>
      </c>
      <c r="H5518" s="547">
        <v>0</v>
      </c>
      <c r="I5518" s="545" t="s">
        <v>12647</v>
      </c>
      <c r="J5518" s="545"/>
      <c r="K5518" s="545" t="s">
        <v>13413</v>
      </c>
      <c r="L5518" s="545" t="s">
        <v>14565</v>
      </c>
      <c r="M5518" s="548" t="s">
        <v>13758</v>
      </c>
      <c r="N5518" s="545" t="s">
        <v>13413</v>
      </c>
      <c r="O5518" s="545" t="s">
        <v>13413</v>
      </c>
      <c r="P5518" s="549">
        <v>3577</v>
      </c>
      <c r="Q5518" s="549">
        <v>1</v>
      </c>
      <c r="R5518" s="549">
        <v>26</v>
      </c>
      <c r="S5518" s="548"/>
      <c r="T5518" s="548"/>
      <c r="U5518" s="99"/>
    </row>
    <row r="5519" spans="1:21" ht="19.5" customHeight="1">
      <c r="A5519" s="545">
        <v>100121</v>
      </c>
      <c r="B5519" s="545" t="s">
        <v>10927</v>
      </c>
      <c r="C5519" s="545" t="s">
        <v>209</v>
      </c>
      <c r="D5519" s="546"/>
      <c r="E5519" s="171" t="str">
        <f t="shared" si="86"/>
        <v>1900</v>
      </c>
      <c r="F5519" s="547">
        <v>0</v>
      </c>
      <c r="G5519" s="548">
        <v>0</v>
      </c>
      <c r="H5519" s="547">
        <v>0</v>
      </c>
      <c r="I5519" s="545" t="s">
        <v>12718</v>
      </c>
      <c r="J5519" s="545"/>
      <c r="K5519" s="545" t="s">
        <v>13413</v>
      </c>
      <c r="L5519" s="545" t="s">
        <v>14565</v>
      </c>
      <c r="M5519" s="548" t="s">
        <v>13758</v>
      </c>
      <c r="N5519" s="545" t="s">
        <v>13413</v>
      </c>
      <c r="O5519" s="545" t="s">
        <v>13413</v>
      </c>
      <c r="P5519" s="549">
        <v>3578</v>
      </c>
      <c r="Q5519" s="549">
        <v>1</v>
      </c>
      <c r="R5519" s="549">
        <v>137</v>
      </c>
      <c r="S5519" s="548"/>
      <c r="T5519" s="548"/>
      <c r="U5519" s="99"/>
    </row>
    <row r="5520" spans="1:21" ht="19.5" customHeight="1">
      <c r="A5520" s="545">
        <v>100122</v>
      </c>
      <c r="B5520" s="545" t="s">
        <v>10926</v>
      </c>
      <c r="C5520" s="545" t="s">
        <v>209</v>
      </c>
      <c r="D5520" s="546"/>
      <c r="E5520" s="171" t="str">
        <f t="shared" si="86"/>
        <v>1900</v>
      </c>
      <c r="F5520" s="547">
        <v>0</v>
      </c>
      <c r="G5520" s="548">
        <v>0</v>
      </c>
      <c r="H5520" s="547">
        <v>0</v>
      </c>
      <c r="I5520" s="545" t="s">
        <v>12718</v>
      </c>
      <c r="J5520" s="545"/>
      <c r="K5520" s="545" t="s">
        <v>13413</v>
      </c>
      <c r="L5520" s="545" t="s">
        <v>14565</v>
      </c>
      <c r="M5520" s="548" t="s">
        <v>13758</v>
      </c>
      <c r="N5520" s="545" t="s">
        <v>13413</v>
      </c>
      <c r="O5520" s="545" t="s">
        <v>13413</v>
      </c>
      <c r="P5520" s="549">
        <v>3579</v>
      </c>
      <c r="Q5520" s="549">
        <v>1</v>
      </c>
      <c r="R5520" s="549">
        <v>137</v>
      </c>
      <c r="S5520" s="548"/>
      <c r="T5520" s="548"/>
      <c r="U5520" s="99"/>
    </row>
    <row r="5521" spans="1:21" ht="19.5" customHeight="1">
      <c r="A5521" s="545">
        <v>100123</v>
      </c>
      <c r="B5521" s="545" t="s">
        <v>10925</v>
      </c>
      <c r="C5521" s="545" t="s">
        <v>209</v>
      </c>
      <c r="D5521" s="546"/>
      <c r="E5521" s="171" t="str">
        <f t="shared" si="86"/>
        <v>1900</v>
      </c>
      <c r="F5521" s="547">
        <v>0</v>
      </c>
      <c r="G5521" s="548">
        <v>0</v>
      </c>
      <c r="H5521" s="547">
        <v>0</v>
      </c>
      <c r="I5521" s="545" t="s">
        <v>12718</v>
      </c>
      <c r="J5521" s="545"/>
      <c r="K5521" s="545" t="s">
        <v>13413</v>
      </c>
      <c r="L5521" s="545" t="s">
        <v>14565</v>
      </c>
      <c r="M5521" s="548" t="s">
        <v>13758</v>
      </c>
      <c r="N5521" s="545" t="s">
        <v>13413</v>
      </c>
      <c r="O5521" s="545" t="s">
        <v>13413</v>
      </c>
      <c r="P5521" s="549">
        <v>3580</v>
      </c>
      <c r="Q5521" s="549">
        <v>1</v>
      </c>
      <c r="R5521" s="549">
        <v>137</v>
      </c>
      <c r="S5521" s="548"/>
      <c r="T5521" s="548"/>
      <c r="U5521" s="99"/>
    </row>
    <row r="5522" spans="1:21" ht="19.5" customHeight="1">
      <c r="A5522" s="545">
        <v>100124</v>
      </c>
      <c r="B5522" s="545" t="s">
        <v>8456</v>
      </c>
      <c r="C5522" s="545" t="s">
        <v>216</v>
      </c>
      <c r="D5522" s="546">
        <v>44473</v>
      </c>
      <c r="E5522" s="171" t="str">
        <f t="shared" si="86"/>
        <v>2021</v>
      </c>
      <c r="F5522" s="547">
        <v>120398849</v>
      </c>
      <c r="G5522" s="548">
        <v>0.19</v>
      </c>
      <c r="H5522" s="547">
        <v>101175503.36</v>
      </c>
      <c r="I5522" s="545" t="s">
        <v>12758</v>
      </c>
      <c r="J5522" s="545" t="s">
        <v>13366</v>
      </c>
      <c r="K5522" s="545" t="s">
        <v>17802</v>
      </c>
      <c r="L5522" s="545" t="s">
        <v>13413</v>
      </c>
      <c r="M5522" s="548" t="s">
        <v>13758</v>
      </c>
      <c r="N5522" s="545" t="s">
        <v>13413</v>
      </c>
      <c r="O5522" s="545" t="s">
        <v>13413</v>
      </c>
      <c r="P5522" s="549">
        <v>3581</v>
      </c>
      <c r="Q5522" s="549">
        <v>1</v>
      </c>
      <c r="R5522" s="549">
        <v>164</v>
      </c>
      <c r="S5522" s="548">
        <v>2179</v>
      </c>
      <c r="T5522" s="548"/>
      <c r="U5522" s="99"/>
    </row>
    <row r="5523" spans="1:21" ht="19.5" customHeight="1">
      <c r="A5523" s="545">
        <v>100125</v>
      </c>
      <c r="B5523" s="545" t="s">
        <v>7281</v>
      </c>
      <c r="C5523" s="545" t="s">
        <v>437</v>
      </c>
      <c r="D5523" s="546">
        <v>46052</v>
      </c>
      <c r="E5523" s="171" t="str">
        <f t="shared" si="86"/>
        <v>2026</v>
      </c>
      <c r="F5523" s="547">
        <v>14729721</v>
      </c>
      <c r="G5523" s="548">
        <v>0</v>
      </c>
      <c r="H5523" s="547">
        <v>14729721</v>
      </c>
      <c r="I5523" s="545" t="s">
        <v>12760</v>
      </c>
      <c r="J5523" s="545" t="s">
        <v>13299</v>
      </c>
      <c r="K5523" s="545" t="s">
        <v>22825</v>
      </c>
      <c r="L5523" s="545" t="s">
        <v>13413</v>
      </c>
      <c r="M5523" s="548" t="s">
        <v>13813</v>
      </c>
      <c r="N5523" s="545" t="s">
        <v>13413</v>
      </c>
      <c r="O5523" s="545" t="s">
        <v>13413</v>
      </c>
      <c r="P5523" s="549">
        <v>3582</v>
      </c>
      <c r="Q5523" s="549">
        <v>3</v>
      </c>
      <c r="R5523" s="549">
        <v>161</v>
      </c>
      <c r="S5523" s="548">
        <v>443</v>
      </c>
      <c r="T5523" s="548"/>
      <c r="U5523" s="99"/>
    </row>
    <row r="5524" spans="1:21" ht="19.5" customHeight="1">
      <c r="A5524" s="545">
        <v>100126</v>
      </c>
      <c r="B5524" s="545" t="s">
        <v>10924</v>
      </c>
      <c r="C5524" s="545" t="s">
        <v>209</v>
      </c>
      <c r="D5524" s="546"/>
      <c r="E5524" s="171" t="str">
        <f t="shared" si="86"/>
        <v>1900</v>
      </c>
      <c r="F5524" s="547">
        <v>0</v>
      </c>
      <c r="G5524" s="548">
        <v>0</v>
      </c>
      <c r="H5524" s="547">
        <v>0</v>
      </c>
      <c r="I5524" s="545" t="s">
        <v>12718</v>
      </c>
      <c r="J5524" s="545"/>
      <c r="K5524" s="545" t="s">
        <v>13413</v>
      </c>
      <c r="L5524" s="545" t="s">
        <v>14565</v>
      </c>
      <c r="M5524" s="548" t="s">
        <v>13758</v>
      </c>
      <c r="N5524" s="545" t="s">
        <v>13413</v>
      </c>
      <c r="O5524" s="545" t="s">
        <v>13413</v>
      </c>
      <c r="P5524" s="549">
        <v>3583</v>
      </c>
      <c r="Q5524" s="549">
        <v>1</v>
      </c>
      <c r="R5524" s="549">
        <v>137</v>
      </c>
      <c r="S5524" s="548"/>
      <c r="T5524" s="548"/>
      <c r="U5524" s="99"/>
    </row>
    <row r="5525" spans="1:21" ht="19.5" customHeight="1">
      <c r="A5525" s="545">
        <v>100127</v>
      </c>
      <c r="B5525" s="545" t="s">
        <v>10923</v>
      </c>
      <c r="C5525" s="545" t="s">
        <v>209</v>
      </c>
      <c r="D5525" s="546"/>
      <c r="E5525" s="171" t="str">
        <f t="shared" si="86"/>
        <v>1900</v>
      </c>
      <c r="F5525" s="547">
        <v>0</v>
      </c>
      <c r="G5525" s="548">
        <v>0</v>
      </c>
      <c r="H5525" s="547">
        <v>0</v>
      </c>
      <c r="I5525" s="545" t="s">
        <v>12718</v>
      </c>
      <c r="J5525" s="545"/>
      <c r="K5525" s="545" t="s">
        <v>13413</v>
      </c>
      <c r="L5525" s="545" t="s">
        <v>14565</v>
      </c>
      <c r="M5525" s="548" t="s">
        <v>13758</v>
      </c>
      <c r="N5525" s="545" t="s">
        <v>13413</v>
      </c>
      <c r="O5525" s="545" t="s">
        <v>13413</v>
      </c>
      <c r="P5525" s="549">
        <v>3584</v>
      </c>
      <c r="Q5525" s="549">
        <v>1</v>
      </c>
      <c r="R5525" s="549">
        <v>137</v>
      </c>
      <c r="S5525" s="548"/>
      <c r="T5525" s="548"/>
      <c r="U5525" s="99"/>
    </row>
    <row r="5526" spans="1:21" ht="19.5" customHeight="1">
      <c r="A5526" s="545">
        <v>100128</v>
      </c>
      <c r="B5526" s="545" t="s">
        <v>10922</v>
      </c>
      <c r="C5526" s="545" t="s">
        <v>209</v>
      </c>
      <c r="D5526" s="546"/>
      <c r="E5526" s="171" t="str">
        <f t="shared" si="86"/>
        <v>1900</v>
      </c>
      <c r="F5526" s="547">
        <v>0</v>
      </c>
      <c r="G5526" s="548">
        <v>0</v>
      </c>
      <c r="H5526" s="547">
        <v>0</v>
      </c>
      <c r="I5526" s="545" t="s">
        <v>12718</v>
      </c>
      <c r="J5526" s="545"/>
      <c r="K5526" s="545" t="s">
        <v>13413</v>
      </c>
      <c r="L5526" s="545" t="s">
        <v>14565</v>
      </c>
      <c r="M5526" s="548" t="s">
        <v>13758</v>
      </c>
      <c r="N5526" s="545" t="s">
        <v>13413</v>
      </c>
      <c r="O5526" s="545" t="s">
        <v>13413</v>
      </c>
      <c r="P5526" s="549">
        <v>3585</v>
      </c>
      <c r="Q5526" s="549">
        <v>1</v>
      </c>
      <c r="R5526" s="549">
        <v>137</v>
      </c>
      <c r="S5526" s="548"/>
      <c r="T5526" s="548"/>
      <c r="U5526" s="99"/>
    </row>
    <row r="5527" spans="1:21" ht="19.5" customHeight="1">
      <c r="A5527" s="545">
        <v>100129</v>
      </c>
      <c r="B5527" s="545" t="s">
        <v>10921</v>
      </c>
      <c r="C5527" s="545" t="s">
        <v>209</v>
      </c>
      <c r="D5527" s="546"/>
      <c r="E5527" s="171" t="str">
        <f t="shared" si="86"/>
        <v>1900</v>
      </c>
      <c r="F5527" s="547">
        <v>0</v>
      </c>
      <c r="G5527" s="548">
        <v>0</v>
      </c>
      <c r="H5527" s="547">
        <v>0</v>
      </c>
      <c r="I5527" s="545" t="s">
        <v>12718</v>
      </c>
      <c r="J5527" s="545"/>
      <c r="K5527" s="545" t="s">
        <v>13413</v>
      </c>
      <c r="L5527" s="545" t="s">
        <v>14565</v>
      </c>
      <c r="M5527" s="548" t="s">
        <v>13758</v>
      </c>
      <c r="N5527" s="545" t="s">
        <v>13413</v>
      </c>
      <c r="O5527" s="545" t="s">
        <v>13413</v>
      </c>
      <c r="P5527" s="549">
        <v>3586</v>
      </c>
      <c r="Q5527" s="549">
        <v>1</v>
      </c>
      <c r="R5527" s="549">
        <v>137</v>
      </c>
      <c r="S5527" s="548"/>
      <c r="T5527" s="548"/>
      <c r="U5527" s="99"/>
    </row>
    <row r="5528" spans="1:21" ht="19.5" customHeight="1">
      <c r="A5528" s="545">
        <v>100130</v>
      </c>
      <c r="B5528" s="545" t="s">
        <v>12537</v>
      </c>
      <c r="C5528" s="545" t="s">
        <v>209</v>
      </c>
      <c r="D5528" s="546">
        <v>46052</v>
      </c>
      <c r="E5528" s="171" t="str">
        <f t="shared" si="86"/>
        <v>2026</v>
      </c>
      <c r="F5528" s="547">
        <v>33869</v>
      </c>
      <c r="G5528" s="548">
        <v>0.19</v>
      </c>
      <c r="H5528" s="547">
        <v>28461.34</v>
      </c>
      <c r="I5528" s="545" t="s">
        <v>12647</v>
      </c>
      <c r="J5528" s="545" t="s">
        <v>13307</v>
      </c>
      <c r="K5528" s="545" t="s">
        <v>17803</v>
      </c>
      <c r="L5528" s="545" t="s">
        <v>14565</v>
      </c>
      <c r="M5528" s="548" t="s">
        <v>13758</v>
      </c>
      <c r="N5528" s="545" t="s">
        <v>13413</v>
      </c>
      <c r="O5528" s="545" t="s">
        <v>13413</v>
      </c>
      <c r="P5528" s="549">
        <v>3587</v>
      </c>
      <c r="Q5528" s="549">
        <v>1</v>
      </c>
      <c r="R5528" s="549">
        <v>26</v>
      </c>
      <c r="S5528" s="548">
        <v>2228</v>
      </c>
      <c r="T5528" s="548"/>
      <c r="U5528" s="99"/>
    </row>
    <row r="5529" spans="1:21" ht="19.5" customHeight="1">
      <c r="A5529" s="545">
        <v>100131</v>
      </c>
      <c r="B5529" s="545" t="s">
        <v>8360</v>
      </c>
      <c r="C5529" s="545" t="s">
        <v>216</v>
      </c>
      <c r="D5529" s="546">
        <v>44679</v>
      </c>
      <c r="E5529" s="171" t="str">
        <f t="shared" si="86"/>
        <v>2022</v>
      </c>
      <c r="F5529" s="547">
        <v>9950493</v>
      </c>
      <c r="G5529" s="548">
        <v>0.19</v>
      </c>
      <c r="H5529" s="547">
        <v>8361758.8200000003</v>
      </c>
      <c r="I5529" s="545" t="s">
        <v>12758</v>
      </c>
      <c r="J5529" s="545" t="s">
        <v>13298</v>
      </c>
      <c r="K5529" s="545" t="s">
        <v>17804</v>
      </c>
      <c r="L5529" s="545" t="s">
        <v>13413</v>
      </c>
      <c r="M5529" s="548" t="s">
        <v>13758</v>
      </c>
      <c r="N5529" s="545" t="s">
        <v>13413</v>
      </c>
      <c r="O5529" s="545" t="s">
        <v>13413</v>
      </c>
      <c r="P5529" s="549">
        <v>3588</v>
      </c>
      <c r="Q5529" s="549">
        <v>1</v>
      </c>
      <c r="R5529" s="549">
        <v>164</v>
      </c>
      <c r="S5529" s="548">
        <v>1012</v>
      </c>
      <c r="T5529" s="548"/>
      <c r="U5529" s="99"/>
    </row>
    <row r="5530" spans="1:21" ht="19.5" customHeight="1">
      <c r="A5530" s="545">
        <v>100132</v>
      </c>
      <c r="B5530" s="545" t="s">
        <v>7052</v>
      </c>
      <c r="C5530" s="545" t="s">
        <v>209</v>
      </c>
      <c r="D5530" s="546">
        <v>46052</v>
      </c>
      <c r="E5530" s="171" t="str">
        <f t="shared" si="86"/>
        <v>2026</v>
      </c>
      <c r="F5530" s="547">
        <v>28896</v>
      </c>
      <c r="G5530" s="548">
        <v>0.19</v>
      </c>
      <c r="H5530" s="547">
        <v>24282.35</v>
      </c>
      <c r="I5530" s="545" t="s">
        <v>12648</v>
      </c>
      <c r="J5530" s="545" t="s">
        <v>13307</v>
      </c>
      <c r="K5530" s="545" t="s">
        <v>17805</v>
      </c>
      <c r="L5530" s="545" t="s">
        <v>14565</v>
      </c>
      <c r="M5530" s="548" t="s">
        <v>13758</v>
      </c>
      <c r="N5530" s="545" t="s">
        <v>13413</v>
      </c>
      <c r="O5530" s="545" t="s">
        <v>13413</v>
      </c>
      <c r="P5530" s="549">
        <v>3589</v>
      </c>
      <c r="Q5530" s="549">
        <v>1</v>
      </c>
      <c r="R5530" s="549">
        <v>67</v>
      </c>
      <c r="S5530" s="548">
        <v>2228</v>
      </c>
      <c r="T5530" s="548"/>
      <c r="U5530" s="99"/>
    </row>
    <row r="5531" spans="1:21" ht="19.5" customHeight="1">
      <c r="A5531" s="545">
        <v>100133</v>
      </c>
      <c r="B5531" s="545" t="s">
        <v>10920</v>
      </c>
      <c r="C5531" s="545" t="s">
        <v>209</v>
      </c>
      <c r="D5531" s="546"/>
      <c r="E5531" s="171" t="str">
        <f t="shared" si="86"/>
        <v>1900</v>
      </c>
      <c r="F5531" s="547">
        <v>0</v>
      </c>
      <c r="G5531" s="548">
        <v>0</v>
      </c>
      <c r="H5531" s="547">
        <v>0</v>
      </c>
      <c r="I5531" s="545" t="s">
        <v>12718</v>
      </c>
      <c r="J5531" s="545"/>
      <c r="K5531" s="545" t="s">
        <v>13413</v>
      </c>
      <c r="L5531" s="545" t="s">
        <v>14565</v>
      </c>
      <c r="M5531" s="548" t="s">
        <v>13758</v>
      </c>
      <c r="N5531" s="545" t="s">
        <v>13413</v>
      </c>
      <c r="O5531" s="545" t="s">
        <v>13413</v>
      </c>
      <c r="P5531" s="549">
        <v>3590</v>
      </c>
      <c r="Q5531" s="549">
        <v>1</v>
      </c>
      <c r="R5531" s="549">
        <v>137</v>
      </c>
      <c r="S5531" s="548"/>
      <c r="T5531" s="548"/>
      <c r="U5531" s="99"/>
    </row>
    <row r="5532" spans="1:21" ht="19.5" customHeight="1">
      <c r="A5532" s="545">
        <v>100134</v>
      </c>
      <c r="B5532" s="545" t="s">
        <v>10919</v>
      </c>
      <c r="C5532" s="545" t="s">
        <v>209</v>
      </c>
      <c r="D5532" s="546"/>
      <c r="E5532" s="171" t="str">
        <f t="shared" si="86"/>
        <v>1900</v>
      </c>
      <c r="F5532" s="547">
        <v>0</v>
      </c>
      <c r="G5532" s="548">
        <v>0</v>
      </c>
      <c r="H5532" s="547">
        <v>0</v>
      </c>
      <c r="I5532" s="545" t="s">
        <v>12718</v>
      </c>
      <c r="J5532" s="545"/>
      <c r="K5532" s="545" t="s">
        <v>13413</v>
      </c>
      <c r="L5532" s="545" t="s">
        <v>14565</v>
      </c>
      <c r="M5532" s="548" t="s">
        <v>13758</v>
      </c>
      <c r="N5532" s="545" t="s">
        <v>13413</v>
      </c>
      <c r="O5532" s="545" t="s">
        <v>13413</v>
      </c>
      <c r="P5532" s="549">
        <v>3591</v>
      </c>
      <c r="Q5532" s="549">
        <v>1</v>
      </c>
      <c r="R5532" s="549">
        <v>137</v>
      </c>
      <c r="S5532" s="548"/>
      <c r="T5532" s="548"/>
      <c r="U5532" s="99"/>
    </row>
    <row r="5533" spans="1:21" ht="19.5" customHeight="1">
      <c r="A5533" s="545">
        <v>100135</v>
      </c>
      <c r="B5533" s="545" t="s">
        <v>8278</v>
      </c>
      <c r="C5533" s="545" t="s">
        <v>209</v>
      </c>
      <c r="D5533" s="546">
        <v>44585</v>
      </c>
      <c r="E5533" s="171" t="str">
        <f t="shared" si="86"/>
        <v>2022</v>
      </c>
      <c r="F5533" s="547">
        <v>67310.570000000007</v>
      </c>
      <c r="G5533" s="548">
        <v>0.19</v>
      </c>
      <c r="H5533" s="547">
        <v>56563.5</v>
      </c>
      <c r="I5533" s="545" t="s">
        <v>12718</v>
      </c>
      <c r="J5533" s="545" t="s">
        <v>13297</v>
      </c>
      <c r="K5533" s="545" t="s">
        <v>13413</v>
      </c>
      <c r="L5533" s="545" t="s">
        <v>14565</v>
      </c>
      <c r="M5533" s="548" t="s">
        <v>13758</v>
      </c>
      <c r="N5533" s="545" t="s">
        <v>13413</v>
      </c>
      <c r="O5533" s="545" t="s">
        <v>13413</v>
      </c>
      <c r="P5533" s="549">
        <v>3592</v>
      </c>
      <c r="Q5533" s="549">
        <v>1</v>
      </c>
      <c r="R5533" s="549">
        <v>137</v>
      </c>
      <c r="S5533" s="548">
        <v>2257</v>
      </c>
      <c r="T5533" s="548"/>
      <c r="U5533" s="99"/>
    </row>
    <row r="5534" spans="1:21" ht="19.5" customHeight="1">
      <c r="A5534" s="545">
        <v>100136</v>
      </c>
      <c r="B5534" s="545" t="s">
        <v>10918</v>
      </c>
      <c r="C5534" s="545" t="s">
        <v>209</v>
      </c>
      <c r="D5534" s="546"/>
      <c r="E5534" s="171" t="str">
        <f t="shared" si="86"/>
        <v>1900</v>
      </c>
      <c r="F5534" s="547">
        <v>0</v>
      </c>
      <c r="G5534" s="548">
        <v>0</v>
      </c>
      <c r="H5534" s="547">
        <v>0</v>
      </c>
      <c r="I5534" s="545" t="s">
        <v>12718</v>
      </c>
      <c r="J5534" s="545"/>
      <c r="K5534" s="545" t="s">
        <v>13413</v>
      </c>
      <c r="L5534" s="545" t="s">
        <v>14565</v>
      </c>
      <c r="M5534" s="548" t="s">
        <v>13758</v>
      </c>
      <c r="N5534" s="545" t="s">
        <v>13413</v>
      </c>
      <c r="O5534" s="545" t="s">
        <v>13413</v>
      </c>
      <c r="P5534" s="549">
        <v>3593</v>
      </c>
      <c r="Q5534" s="549">
        <v>1</v>
      </c>
      <c r="R5534" s="549">
        <v>137</v>
      </c>
      <c r="S5534" s="548"/>
      <c r="T5534" s="548"/>
      <c r="U5534" s="99"/>
    </row>
    <row r="5535" spans="1:21" ht="19.5" customHeight="1">
      <c r="A5535" s="545">
        <v>100137</v>
      </c>
      <c r="B5535" s="545" t="s">
        <v>7586</v>
      </c>
      <c r="C5535" s="545" t="s">
        <v>209</v>
      </c>
      <c r="D5535" s="546">
        <v>43670</v>
      </c>
      <c r="E5535" s="171" t="str">
        <f t="shared" si="86"/>
        <v>2019</v>
      </c>
      <c r="F5535" s="547">
        <v>38057</v>
      </c>
      <c r="G5535" s="548">
        <v>0.19</v>
      </c>
      <c r="H5535" s="547">
        <v>31980.67</v>
      </c>
      <c r="I5535" s="545" t="s">
        <v>12718</v>
      </c>
      <c r="J5535" s="545" t="s">
        <v>13296</v>
      </c>
      <c r="K5535" s="545" t="s">
        <v>13413</v>
      </c>
      <c r="L5535" s="545" t="s">
        <v>14565</v>
      </c>
      <c r="M5535" s="548" t="s">
        <v>13758</v>
      </c>
      <c r="N5535" s="545" t="s">
        <v>13413</v>
      </c>
      <c r="O5535" s="545" t="s">
        <v>13413</v>
      </c>
      <c r="P5535" s="549">
        <v>3594</v>
      </c>
      <c r="Q5535" s="549">
        <v>1</v>
      </c>
      <c r="R5535" s="549">
        <v>137</v>
      </c>
      <c r="S5535" s="548">
        <v>2218</v>
      </c>
      <c r="T5535" s="548"/>
      <c r="U5535" s="99"/>
    </row>
    <row r="5536" spans="1:21" ht="19.5" customHeight="1">
      <c r="A5536" s="545">
        <v>100138</v>
      </c>
      <c r="B5536" s="545" t="s">
        <v>12538</v>
      </c>
      <c r="C5536" s="545" t="s">
        <v>209</v>
      </c>
      <c r="D5536" s="546">
        <v>46056</v>
      </c>
      <c r="E5536" s="171" t="str">
        <f t="shared" si="86"/>
        <v>2026</v>
      </c>
      <c r="F5536" s="547">
        <v>110341</v>
      </c>
      <c r="G5536" s="548">
        <v>0.19</v>
      </c>
      <c r="H5536" s="547">
        <v>92723.53</v>
      </c>
      <c r="I5536" s="545" t="s">
        <v>12647</v>
      </c>
      <c r="J5536" s="545" t="s">
        <v>13298</v>
      </c>
      <c r="K5536" s="545" t="s">
        <v>17806</v>
      </c>
      <c r="L5536" s="545" t="s">
        <v>14565</v>
      </c>
      <c r="M5536" s="548" t="s">
        <v>13758</v>
      </c>
      <c r="N5536" s="545" t="s">
        <v>13413</v>
      </c>
      <c r="O5536" s="545" t="s">
        <v>13413</v>
      </c>
      <c r="P5536" s="549">
        <v>3595</v>
      </c>
      <c r="Q5536" s="549">
        <v>1</v>
      </c>
      <c r="R5536" s="549">
        <v>26</v>
      </c>
      <c r="S5536" s="548">
        <v>1012</v>
      </c>
      <c r="T5536" s="548"/>
      <c r="U5536" s="99"/>
    </row>
    <row r="5537" spans="1:21" ht="19.5" customHeight="1">
      <c r="A5537" s="545">
        <v>100139</v>
      </c>
      <c r="B5537" s="545" t="s">
        <v>10917</v>
      </c>
      <c r="C5537" s="545" t="s">
        <v>216</v>
      </c>
      <c r="D5537" s="546"/>
      <c r="E5537" s="171" t="str">
        <f t="shared" si="86"/>
        <v>1900</v>
      </c>
      <c r="F5537" s="547">
        <v>0</v>
      </c>
      <c r="G5537" s="548">
        <v>0</v>
      </c>
      <c r="H5537" s="547">
        <v>0</v>
      </c>
      <c r="I5537" s="545" t="s">
        <v>12718</v>
      </c>
      <c r="J5537" s="545"/>
      <c r="K5537" s="545" t="s">
        <v>13413</v>
      </c>
      <c r="L5537" s="545" t="s">
        <v>14565</v>
      </c>
      <c r="M5537" s="548" t="s">
        <v>13758</v>
      </c>
      <c r="N5537" s="545" t="s">
        <v>13413</v>
      </c>
      <c r="O5537" s="545" t="s">
        <v>13413</v>
      </c>
      <c r="P5537" s="549">
        <v>3596</v>
      </c>
      <c r="Q5537" s="549">
        <v>1</v>
      </c>
      <c r="R5537" s="549">
        <v>137</v>
      </c>
      <c r="S5537" s="548"/>
      <c r="T5537" s="548"/>
      <c r="U5537" s="99"/>
    </row>
    <row r="5538" spans="1:21" ht="19.5" customHeight="1">
      <c r="A5538" s="545">
        <v>100140</v>
      </c>
      <c r="B5538" s="545" t="s">
        <v>10916</v>
      </c>
      <c r="C5538" s="545" t="s">
        <v>216</v>
      </c>
      <c r="D5538" s="546"/>
      <c r="E5538" s="171" t="str">
        <f t="shared" si="86"/>
        <v>1900</v>
      </c>
      <c r="F5538" s="547">
        <v>0</v>
      </c>
      <c r="G5538" s="548">
        <v>0</v>
      </c>
      <c r="H5538" s="547">
        <v>0</v>
      </c>
      <c r="I5538" s="545" t="s">
        <v>12718</v>
      </c>
      <c r="J5538" s="545"/>
      <c r="K5538" s="545" t="s">
        <v>13413</v>
      </c>
      <c r="L5538" s="545" t="s">
        <v>14565</v>
      </c>
      <c r="M5538" s="548" t="s">
        <v>13758</v>
      </c>
      <c r="N5538" s="545" t="s">
        <v>13413</v>
      </c>
      <c r="O5538" s="545" t="s">
        <v>13413</v>
      </c>
      <c r="P5538" s="549">
        <v>3597</v>
      </c>
      <c r="Q5538" s="549">
        <v>1</v>
      </c>
      <c r="R5538" s="549">
        <v>137</v>
      </c>
      <c r="S5538" s="548"/>
      <c r="T5538" s="548"/>
      <c r="U5538" s="99"/>
    </row>
    <row r="5539" spans="1:21" ht="19.5" customHeight="1">
      <c r="A5539" s="545">
        <v>100141</v>
      </c>
      <c r="B5539" s="545" t="s">
        <v>10915</v>
      </c>
      <c r="C5539" s="545" t="s">
        <v>216</v>
      </c>
      <c r="D5539" s="546"/>
      <c r="E5539" s="171" t="str">
        <f t="shared" si="86"/>
        <v>1900</v>
      </c>
      <c r="F5539" s="547">
        <v>0</v>
      </c>
      <c r="G5539" s="548">
        <v>0</v>
      </c>
      <c r="H5539" s="547">
        <v>0</v>
      </c>
      <c r="I5539" s="545" t="s">
        <v>12718</v>
      </c>
      <c r="J5539" s="545"/>
      <c r="K5539" s="545" t="s">
        <v>13413</v>
      </c>
      <c r="L5539" s="545" t="s">
        <v>14565</v>
      </c>
      <c r="M5539" s="548" t="s">
        <v>13758</v>
      </c>
      <c r="N5539" s="545" t="s">
        <v>13413</v>
      </c>
      <c r="O5539" s="545" t="s">
        <v>13413</v>
      </c>
      <c r="P5539" s="549">
        <v>3598</v>
      </c>
      <c r="Q5539" s="549">
        <v>1</v>
      </c>
      <c r="R5539" s="549">
        <v>137</v>
      </c>
      <c r="S5539" s="548"/>
      <c r="T5539" s="548"/>
      <c r="U5539" s="99"/>
    </row>
    <row r="5540" spans="1:21" ht="19.5" customHeight="1">
      <c r="A5540" s="545">
        <v>100142</v>
      </c>
      <c r="B5540" s="545" t="s">
        <v>22826</v>
      </c>
      <c r="C5540" s="545" t="s">
        <v>437</v>
      </c>
      <c r="D5540" s="546">
        <v>46052</v>
      </c>
      <c r="E5540" s="171" t="str">
        <f t="shared" si="86"/>
        <v>2026</v>
      </c>
      <c r="F5540" s="547">
        <v>8664548</v>
      </c>
      <c r="G5540" s="548">
        <v>0</v>
      </c>
      <c r="H5540" s="547">
        <v>8664548</v>
      </c>
      <c r="I5540" s="545" t="s">
        <v>12760</v>
      </c>
      <c r="J5540" s="545" t="s">
        <v>13299</v>
      </c>
      <c r="K5540" s="545" t="s">
        <v>22159</v>
      </c>
      <c r="L5540" s="545" t="s">
        <v>13413</v>
      </c>
      <c r="M5540" s="548" t="s">
        <v>13813</v>
      </c>
      <c r="N5540" s="545" t="s">
        <v>13413</v>
      </c>
      <c r="O5540" s="545" t="s">
        <v>13413</v>
      </c>
      <c r="P5540" s="549">
        <v>3599</v>
      </c>
      <c r="Q5540" s="549">
        <v>3</v>
      </c>
      <c r="R5540" s="549">
        <v>161</v>
      </c>
      <c r="S5540" s="548">
        <v>443</v>
      </c>
      <c r="T5540" s="548"/>
      <c r="U5540" s="99"/>
    </row>
    <row r="5541" spans="1:21" ht="19.5" customHeight="1">
      <c r="A5541" s="545">
        <v>100143</v>
      </c>
      <c r="B5541" s="545" t="s">
        <v>7280</v>
      </c>
      <c r="C5541" s="545" t="s">
        <v>437</v>
      </c>
      <c r="D5541" s="546">
        <v>46052</v>
      </c>
      <c r="E5541" s="171" t="str">
        <f t="shared" si="86"/>
        <v>2026</v>
      </c>
      <c r="F5541" s="547">
        <v>8049434</v>
      </c>
      <c r="G5541" s="548">
        <v>0</v>
      </c>
      <c r="H5541" s="547">
        <v>8049434</v>
      </c>
      <c r="I5541" s="545" t="s">
        <v>12760</v>
      </c>
      <c r="J5541" s="545" t="s">
        <v>13299</v>
      </c>
      <c r="K5541" s="545" t="s">
        <v>22159</v>
      </c>
      <c r="L5541" s="545" t="s">
        <v>13413</v>
      </c>
      <c r="M5541" s="548" t="s">
        <v>13813</v>
      </c>
      <c r="N5541" s="545" t="s">
        <v>13413</v>
      </c>
      <c r="O5541" s="545" t="s">
        <v>13413</v>
      </c>
      <c r="P5541" s="549">
        <v>3600</v>
      </c>
      <c r="Q5541" s="549">
        <v>3</v>
      </c>
      <c r="R5541" s="549">
        <v>161</v>
      </c>
      <c r="S5541" s="548">
        <v>443</v>
      </c>
      <c r="T5541" s="548"/>
      <c r="U5541" s="99"/>
    </row>
    <row r="5542" spans="1:21" ht="19.5" customHeight="1">
      <c r="A5542" s="545">
        <v>100144</v>
      </c>
      <c r="B5542" s="545" t="s">
        <v>22827</v>
      </c>
      <c r="C5542" s="545" t="s">
        <v>437</v>
      </c>
      <c r="D5542" s="546">
        <v>46052</v>
      </c>
      <c r="E5542" s="171" t="str">
        <f t="shared" si="86"/>
        <v>2026</v>
      </c>
      <c r="F5542" s="547">
        <v>7617192</v>
      </c>
      <c r="G5542" s="548">
        <v>0</v>
      </c>
      <c r="H5542" s="547">
        <v>7617192</v>
      </c>
      <c r="I5542" s="545" t="s">
        <v>12760</v>
      </c>
      <c r="J5542" s="545" t="s">
        <v>13299</v>
      </c>
      <c r="K5542" s="545" t="s">
        <v>22159</v>
      </c>
      <c r="L5542" s="545" t="s">
        <v>13413</v>
      </c>
      <c r="M5542" s="548" t="s">
        <v>13813</v>
      </c>
      <c r="N5542" s="545" t="s">
        <v>13413</v>
      </c>
      <c r="O5542" s="545" t="s">
        <v>13413</v>
      </c>
      <c r="P5542" s="549">
        <v>3601</v>
      </c>
      <c r="Q5542" s="549">
        <v>3</v>
      </c>
      <c r="R5542" s="549">
        <v>161</v>
      </c>
      <c r="S5542" s="548">
        <v>443</v>
      </c>
      <c r="T5542" s="548"/>
      <c r="U5542" s="99"/>
    </row>
    <row r="5543" spans="1:21" ht="19.5" customHeight="1">
      <c r="A5543" s="545">
        <v>100145</v>
      </c>
      <c r="B5543" s="545" t="s">
        <v>22828</v>
      </c>
      <c r="C5543" s="545" t="s">
        <v>437</v>
      </c>
      <c r="D5543" s="546">
        <v>46052</v>
      </c>
      <c r="E5543" s="171" t="str">
        <f t="shared" si="86"/>
        <v>2026</v>
      </c>
      <c r="F5543" s="547">
        <v>7184949</v>
      </c>
      <c r="G5543" s="548">
        <v>0</v>
      </c>
      <c r="H5543" s="547">
        <v>7184949</v>
      </c>
      <c r="I5543" s="545" t="s">
        <v>12760</v>
      </c>
      <c r="J5543" s="545" t="s">
        <v>13299</v>
      </c>
      <c r="K5543" s="545" t="s">
        <v>22159</v>
      </c>
      <c r="L5543" s="545" t="s">
        <v>13413</v>
      </c>
      <c r="M5543" s="548" t="s">
        <v>13813</v>
      </c>
      <c r="N5543" s="545" t="s">
        <v>13413</v>
      </c>
      <c r="O5543" s="545" t="s">
        <v>13413</v>
      </c>
      <c r="P5543" s="549">
        <v>3602</v>
      </c>
      <c r="Q5543" s="549">
        <v>3</v>
      </c>
      <c r="R5543" s="549">
        <v>161</v>
      </c>
      <c r="S5543" s="548">
        <v>443</v>
      </c>
      <c r="T5543" s="548"/>
      <c r="U5543" s="99"/>
    </row>
    <row r="5544" spans="1:21" ht="19.5" customHeight="1">
      <c r="A5544" s="545">
        <v>100146</v>
      </c>
      <c r="B5544" s="545" t="s">
        <v>7431</v>
      </c>
      <c r="C5544" s="545" t="s">
        <v>209</v>
      </c>
      <c r="D5544" s="546">
        <v>43746</v>
      </c>
      <c r="E5544" s="171" t="str">
        <f t="shared" si="86"/>
        <v>2019</v>
      </c>
      <c r="F5544" s="547">
        <v>5500</v>
      </c>
      <c r="G5544" s="548">
        <v>0.19</v>
      </c>
      <c r="H5544" s="547">
        <v>4621.8500000000004</v>
      </c>
      <c r="I5544" s="545" t="s">
        <v>12685</v>
      </c>
      <c r="J5544" s="545" t="s">
        <v>13301</v>
      </c>
      <c r="K5544" s="545" t="s">
        <v>13413</v>
      </c>
      <c r="L5544" s="545" t="s">
        <v>17807</v>
      </c>
      <c r="M5544" s="548" t="s">
        <v>13758</v>
      </c>
      <c r="N5544" s="545" t="s">
        <v>13413</v>
      </c>
      <c r="O5544" s="545" t="s">
        <v>13413</v>
      </c>
      <c r="P5544" s="549">
        <v>3603</v>
      </c>
      <c r="Q5544" s="549">
        <v>1</v>
      </c>
      <c r="R5544" s="549">
        <v>11</v>
      </c>
      <c r="S5544" s="548">
        <v>2221</v>
      </c>
      <c r="T5544" s="548"/>
      <c r="U5544" s="99"/>
    </row>
    <row r="5545" spans="1:21" ht="19.5" customHeight="1">
      <c r="A5545" s="545">
        <v>100147</v>
      </c>
      <c r="B5545" s="545" t="s">
        <v>10914</v>
      </c>
      <c r="C5545" s="545" t="s">
        <v>216</v>
      </c>
      <c r="D5545" s="546"/>
      <c r="E5545" s="171" t="str">
        <f t="shared" si="86"/>
        <v>1900</v>
      </c>
      <c r="F5545" s="547">
        <v>0</v>
      </c>
      <c r="G5545" s="548">
        <v>0</v>
      </c>
      <c r="H5545" s="547">
        <v>0</v>
      </c>
      <c r="I5545" s="545" t="s">
        <v>12702</v>
      </c>
      <c r="J5545" s="545"/>
      <c r="K5545" s="545" t="s">
        <v>13413</v>
      </c>
      <c r="L5545" s="545" t="s">
        <v>13413</v>
      </c>
      <c r="M5545" s="548" t="s">
        <v>13843</v>
      </c>
      <c r="N5545" s="545" t="s">
        <v>13413</v>
      </c>
      <c r="O5545" s="545" t="s">
        <v>13885</v>
      </c>
      <c r="P5545" s="549">
        <v>3604</v>
      </c>
      <c r="Q5545" s="549">
        <v>5</v>
      </c>
      <c r="R5545" s="549">
        <v>27</v>
      </c>
      <c r="S5545" s="548"/>
      <c r="T5545" s="548"/>
      <c r="U5545" s="99"/>
    </row>
    <row r="5546" spans="1:21" ht="19.5" customHeight="1">
      <c r="A5546" s="545">
        <v>100148</v>
      </c>
      <c r="B5546" s="545" t="s">
        <v>7279</v>
      </c>
      <c r="C5546" s="545" t="s">
        <v>437</v>
      </c>
      <c r="D5546" s="546">
        <v>46052</v>
      </c>
      <c r="E5546" s="171" t="str">
        <f t="shared" si="86"/>
        <v>2026</v>
      </c>
      <c r="F5546" s="547">
        <v>6694520</v>
      </c>
      <c r="G5546" s="548">
        <v>0</v>
      </c>
      <c r="H5546" s="547">
        <v>6694520</v>
      </c>
      <c r="I5546" s="545" t="s">
        <v>12760</v>
      </c>
      <c r="J5546" s="545" t="s">
        <v>13299</v>
      </c>
      <c r="K5546" s="545" t="s">
        <v>22825</v>
      </c>
      <c r="L5546" s="545" t="s">
        <v>13413</v>
      </c>
      <c r="M5546" s="548" t="s">
        <v>13813</v>
      </c>
      <c r="N5546" s="545" t="s">
        <v>13413</v>
      </c>
      <c r="O5546" s="545" t="s">
        <v>13413</v>
      </c>
      <c r="P5546" s="549">
        <v>3605</v>
      </c>
      <c r="Q5546" s="549">
        <v>3</v>
      </c>
      <c r="R5546" s="549">
        <v>161</v>
      </c>
      <c r="S5546" s="548">
        <v>443</v>
      </c>
      <c r="T5546" s="548"/>
      <c r="U5546" s="99"/>
    </row>
    <row r="5547" spans="1:21" ht="19.5" customHeight="1">
      <c r="A5547" s="545">
        <v>100149</v>
      </c>
      <c r="B5547" s="545" t="s">
        <v>22829</v>
      </c>
      <c r="C5547" s="545" t="s">
        <v>437</v>
      </c>
      <c r="D5547" s="546">
        <v>46052</v>
      </c>
      <c r="E5547" s="171" t="str">
        <f t="shared" si="86"/>
        <v>2026</v>
      </c>
      <c r="F5547" s="547">
        <v>4557281</v>
      </c>
      <c r="G5547" s="548">
        <v>0</v>
      </c>
      <c r="H5547" s="547">
        <v>4557281</v>
      </c>
      <c r="I5547" s="545" t="s">
        <v>12760</v>
      </c>
      <c r="J5547" s="545" t="s">
        <v>13299</v>
      </c>
      <c r="K5547" s="545" t="s">
        <v>22159</v>
      </c>
      <c r="L5547" s="545" t="s">
        <v>13413</v>
      </c>
      <c r="M5547" s="548" t="s">
        <v>13813</v>
      </c>
      <c r="N5547" s="545" t="s">
        <v>13413</v>
      </c>
      <c r="O5547" s="545" t="s">
        <v>13413</v>
      </c>
      <c r="P5547" s="549">
        <v>3606</v>
      </c>
      <c r="Q5547" s="549">
        <v>3</v>
      </c>
      <c r="R5547" s="549">
        <v>161</v>
      </c>
      <c r="S5547" s="548">
        <v>443</v>
      </c>
      <c r="T5547" s="548"/>
      <c r="U5547" s="99"/>
    </row>
    <row r="5548" spans="1:21" ht="19.5" customHeight="1">
      <c r="A5548" s="545">
        <v>100150</v>
      </c>
      <c r="B5548" s="545" t="s">
        <v>7278</v>
      </c>
      <c r="C5548" s="545" t="s">
        <v>437</v>
      </c>
      <c r="D5548" s="546">
        <v>46052</v>
      </c>
      <c r="E5548" s="171" t="str">
        <f t="shared" si="86"/>
        <v>2026</v>
      </c>
      <c r="F5548" s="547">
        <v>4557281</v>
      </c>
      <c r="G5548" s="548">
        <v>0</v>
      </c>
      <c r="H5548" s="547">
        <v>4557281</v>
      </c>
      <c r="I5548" s="545" t="s">
        <v>12760</v>
      </c>
      <c r="J5548" s="545" t="s">
        <v>13299</v>
      </c>
      <c r="K5548" s="545" t="s">
        <v>22159</v>
      </c>
      <c r="L5548" s="545" t="s">
        <v>13413</v>
      </c>
      <c r="M5548" s="548" t="s">
        <v>13813</v>
      </c>
      <c r="N5548" s="545" t="s">
        <v>13413</v>
      </c>
      <c r="O5548" s="545" t="s">
        <v>13413</v>
      </c>
      <c r="P5548" s="549">
        <v>3607</v>
      </c>
      <c r="Q5548" s="549">
        <v>3</v>
      </c>
      <c r="R5548" s="549">
        <v>161</v>
      </c>
      <c r="S5548" s="548">
        <v>443</v>
      </c>
      <c r="T5548" s="548"/>
      <c r="U5548" s="99"/>
    </row>
    <row r="5549" spans="1:21" ht="19.5" customHeight="1">
      <c r="A5549" s="545">
        <v>100151</v>
      </c>
      <c r="B5549" s="545" t="s">
        <v>8454</v>
      </c>
      <c r="C5549" s="545" t="s">
        <v>216</v>
      </c>
      <c r="D5549" s="546">
        <v>44679</v>
      </c>
      <c r="E5549" s="171" t="str">
        <f t="shared" si="86"/>
        <v>2022</v>
      </c>
      <c r="F5549" s="547">
        <v>237422231</v>
      </c>
      <c r="G5549" s="548">
        <v>0.19</v>
      </c>
      <c r="H5549" s="547">
        <v>199514479.83000001</v>
      </c>
      <c r="I5549" s="545" t="s">
        <v>12758</v>
      </c>
      <c r="J5549" s="545" t="s">
        <v>13296</v>
      </c>
      <c r="K5549" s="545" t="s">
        <v>17808</v>
      </c>
      <c r="L5549" s="545" t="s">
        <v>13413</v>
      </c>
      <c r="M5549" s="548" t="s">
        <v>13758</v>
      </c>
      <c r="N5549" s="545" t="s">
        <v>13413</v>
      </c>
      <c r="O5549" s="545" t="s">
        <v>13413</v>
      </c>
      <c r="P5549" s="549">
        <v>3608</v>
      </c>
      <c r="Q5549" s="549">
        <v>1</v>
      </c>
      <c r="R5549" s="549">
        <v>164</v>
      </c>
      <c r="S5549" s="548">
        <v>2218</v>
      </c>
      <c r="T5549" s="548"/>
      <c r="U5549" s="99"/>
    </row>
    <row r="5550" spans="1:21" ht="19.5" customHeight="1">
      <c r="A5550" s="545">
        <v>100152</v>
      </c>
      <c r="B5550" s="545" t="s">
        <v>8453</v>
      </c>
      <c r="C5550" s="545" t="s">
        <v>216</v>
      </c>
      <c r="D5550" s="546">
        <v>44677</v>
      </c>
      <c r="E5550" s="171" t="str">
        <f t="shared" si="86"/>
        <v>2022</v>
      </c>
      <c r="F5550" s="547">
        <v>131927025</v>
      </c>
      <c r="G5550" s="548">
        <v>0.19</v>
      </c>
      <c r="H5550" s="547">
        <v>110863046.22</v>
      </c>
      <c r="I5550" s="545" t="s">
        <v>12758</v>
      </c>
      <c r="J5550" s="545" t="s">
        <v>13298</v>
      </c>
      <c r="K5550" s="545" t="s">
        <v>17809</v>
      </c>
      <c r="L5550" s="545" t="s">
        <v>13413</v>
      </c>
      <c r="M5550" s="548" t="s">
        <v>13758</v>
      </c>
      <c r="N5550" s="545" t="s">
        <v>13413</v>
      </c>
      <c r="O5550" s="545" t="s">
        <v>13413</v>
      </c>
      <c r="P5550" s="549">
        <v>3609</v>
      </c>
      <c r="Q5550" s="549">
        <v>1</v>
      </c>
      <c r="R5550" s="549">
        <v>164</v>
      </c>
      <c r="S5550" s="548">
        <v>1012</v>
      </c>
      <c r="T5550" s="548"/>
      <c r="U5550" s="99"/>
    </row>
    <row r="5551" spans="1:21" ht="19.5" customHeight="1">
      <c r="A5551" s="545">
        <v>100153</v>
      </c>
      <c r="B5551" s="545" t="s">
        <v>8452</v>
      </c>
      <c r="C5551" s="545" t="s">
        <v>216</v>
      </c>
      <c r="D5551" s="546">
        <v>44488</v>
      </c>
      <c r="E5551" s="171" t="str">
        <f t="shared" si="86"/>
        <v>2021</v>
      </c>
      <c r="F5551" s="547">
        <v>177106529</v>
      </c>
      <c r="G5551" s="548">
        <v>0.19</v>
      </c>
      <c r="H5551" s="547">
        <v>148829015.97</v>
      </c>
      <c r="I5551" s="545" t="s">
        <v>12758</v>
      </c>
      <c r="J5551" s="545" t="s">
        <v>13366</v>
      </c>
      <c r="K5551" s="545" t="s">
        <v>17810</v>
      </c>
      <c r="L5551" s="545" t="s">
        <v>13413</v>
      </c>
      <c r="M5551" s="548" t="s">
        <v>13758</v>
      </c>
      <c r="N5551" s="545" t="s">
        <v>13413</v>
      </c>
      <c r="O5551" s="545" t="s">
        <v>13413</v>
      </c>
      <c r="P5551" s="549">
        <v>3610</v>
      </c>
      <c r="Q5551" s="549">
        <v>1</v>
      </c>
      <c r="R5551" s="549">
        <v>164</v>
      </c>
      <c r="S5551" s="548">
        <v>2179</v>
      </c>
      <c r="T5551" s="548"/>
      <c r="U5551" s="99"/>
    </row>
    <row r="5552" spans="1:21" ht="19.5" customHeight="1">
      <c r="A5552" s="545">
        <v>100154</v>
      </c>
      <c r="B5552" s="545" t="s">
        <v>8451</v>
      </c>
      <c r="C5552" s="545" t="s">
        <v>216</v>
      </c>
      <c r="D5552" s="546">
        <v>44677</v>
      </c>
      <c r="E5552" s="171" t="str">
        <f t="shared" si="86"/>
        <v>2022</v>
      </c>
      <c r="F5552" s="547">
        <v>88230669</v>
      </c>
      <c r="G5552" s="548">
        <v>0.19</v>
      </c>
      <c r="H5552" s="547">
        <v>74143419.329999998</v>
      </c>
      <c r="I5552" s="545" t="s">
        <v>12758</v>
      </c>
      <c r="J5552" s="545" t="s">
        <v>13298</v>
      </c>
      <c r="K5552" s="545" t="s">
        <v>17811</v>
      </c>
      <c r="L5552" s="545" t="s">
        <v>13413</v>
      </c>
      <c r="M5552" s="548" t="s">
        <v>13758</v>
      </c>
      <c r="N5552" s="545" t="s">
        <v>13413</v>
      </c>
      <c r="O5552" s="545" t="s">
        <v>13413</v>
      </c>
      <c r="P5552" s="549">
        <v>3611</v>
      </c>
      <c r="Q5552" s="549">
        <v>1</v>
      </c>
      <c r="R5552" s="549">
        <v>164</v>
      </c>
      <c r="S5552" s="548">
        <v>1012</v>
      </c>
      <c r="T5552" s="548"/>
      <c r="U5552" s="99"/>
    </row>
    <row r="5553" spans="1:21" ht="19.5" customHeight="1">
      <c r="A5553" s="545">
        <v>100155</v>
      </c>
      <c r="B5553" s="545" t="s">
        <v>1550</v>
      </c>
      <c r="C5553" s="545" t="s">
        <v>221</v>
      </c>
      <c r="D5553" s="546"/>
      <c r="E5553" s="171" t="str">
        <f t="shared" si="86"/>
        <v>1900</v>
      </c>
      <c r="F5553" s="547">
        <v>0</v>
      </c>
      <c r="G5553" s="548">
        <v>0</v>
      </c>
      <c r="H5553" s="547">
        <v>0</v>
      </c>
      <c r="I5553" s="545" t="s">
        <v>12685</v>
      </c>
      <c r="J5553" s="545"/>
      <c r="K5553" s="545" t="s">
        <v>13413</v>
      </c>
      <c r="L5553" s="545" t="s">
        <v>17812</v>
      </c>
      <c r="M5553" s="548" t="s">
        <v>13758</v>
      </c>
      <c r="N5553" s="545" t="s">
        <v>13413</v>
      </c>
      <c r="O5553" s="545" t="s">
        <v>13413</v>
      </c>
      <c r="P5553" s="549">
        <v>3612</v>
      </c>
      <c r="Q5553" s="549">
        <v>1</v>
      </c>
      <c r="R5553" s="549">
        <v>11</v>
      </c>
      <c r="S5553" s="548"/>
      <c r="T5553" s="548"/>
      <c r="U5553" s="99"/>
    </row>
    <row r="5554" spans="1:21" ht="19.5" customHeight="1">
      <c r="A5554" s="545">
        <v>100156</v>
      </c>
      <c r="B5554" s="545" t="s">
        <v>2843</v>
      </c>
      <c r="C5554" s="545" t="s">
        <v>209</v>
      </c>
      <c r="D5554" s="546"/>
      <c r="E5554" s="171" t="str">
        <f t="shared" si="86"/>
        <v>1900</v>
      </c>
      <c r="F5554" s="547">
        <v>0</v>
      </c>
      <c r="G5554" s="548">
        <v>0</v>
      </c>
      <c r="H5554" s="547">
        <v>0</v>
      </c>
      <c r="I5554" s="545" t="s">
        <v>12649</v>
      </c>
      <c r="J5554" s="545"/>
      <c r="K5554" s="545" t="s">
        <v>13413</v>
      </c>
      <c r="L5554" s="545" t="s">
        <v>13413</v>
      </c>
      <c r="M5554" s="548" t="s">
        <v>13758</v>
      </c>
      <c r="N5554" s="545" t="s">
        <v>13413</v>
      </c>
      <c r="O5554" s="545" t="s">
        <v>15359</v>
      </c>
      <c r="P5554" s="549">
        <v>3613</v>
      </c>
      <c r="Q5554" s="549">
        <v>1</v>
      </c>
      <c r="R5554" s="549">
        <v>17</v>
      </c>
      <c r="S5554" s="548"/>
      <c r="T5554" s="548"/>
      <c r="U5554" s="99"/>
    </row>
    <row r="5555" spans="1:21" ht="19.5" customHeight="1">
      <c r="A5555" s="545">
        <v>100157</v>
      </c>
      <c r="B5555" s="545" t="s">
        <v>2842</v>
      </c>
      <c r="C5555" s="545" t="s">
        <v>209</v>
      </c>
      <c r="D5555" s="546"/>
      <c r="E5555" s="171" t="str">
        <f t="shared" si="86"/>
        <v>1900</v>
      </c>
      <c r="F5555" s="547">
        <v>0</v>
      </c>
      <c r="G5555" s="548">
        <v>0</v>
      </c>
      <c r="H5555" s="547">
        <v>0</v>
      </c>
      <c r="I5555" s="545" t="s">
        <v>12649</v>
      </c>
      <c r="J5555" s="545"/>
      <c r="K5555" s="545" t="s">
        <v>13413</v>
      </c>
      <c r="L5555" s="545" t="s">
        <v>13413</v>
      </c>
      <c r="M5555" s="548" t="s">
        <v>13758</v>
      </c>
      <c r="N5555" s="545" t="s">
        <v>13413</v>
      </c>
      <c r="O5555" s="545" t="s">
        <v>15359</v>
      </c>
      <c r="P5555" s="549">
        <v>3614</v>
      </c>
      <c r="Q5555" s="549">
        <v>1</v>
      </c>
      <c r="R5555" s="549">
        <v>17</v>
      </c>
      <c r="S5555" s="548"/>
      <c r="T5555" s="548"/>
      <c r="U5555" s="99"/>
    </row>
    <row r="5556" spans="1:21" ht="19.5" customHeight="1">
      <c r="A5556" s="545">
        <v>100158</v>
      </c>
      <c r="B5556" s="545" t="s">
        <v>10913</v>
      </c>
      <c r="C5556" s="545" t="s">
        <v>216</v>
      </c>
      <c r="D5556" s="546"/>
      <c r="E5556" s="171" t="str">
        <f t="shared" si="86"/>
        <v>1900</v>
      </c>
      <c r="F5556" s="547">
        <v>0</v>
      </c>
      <c r="G5556" s="548">
        <v>0</v>
      </c>
      <c r="H5556" s="547">
        <v>0</v>
      </c>
      <c r="I5556" s="545" t="s">
        <v>12649</v>
      </c>
      <c r="J5556" s="545"/>
      <c r="K5556" s="545" t="s">
        <v>13413</v>
      </c>
      <c r="L5556" s="545" t="s">
        <v>13413</v>
      </c>
      <c r="M5556" s="548" t="s">
        <v>13758</v>
      </c>
      <c r="N5556" s="545" t="s">
        <v>13413</v>
      </c>
      <c r="O5556" s="545" t="s">
        <v>15359</v>
      </c>
      <c r="P5556" s="549">
        <v>3615</v>
      </c>
      <c r="Q5556" s="549">
        <v>1</v>
      </c>
      <c r="R5556" s="549">
        <v>17</v>
      </c>
      <c r="S5556" s="548"/>
      <c r="T5556" s="548"/>
      <c r="U5556" s="99"/>
    </row>
    <row r="5557" spans="1:21" ht="19.5" customHeight="1">
      <c r="A5557" s="545">
        <v>100159</v>
      </c>
      <c r="B5557" s="545" t="s">
        <v>10912</v>
      </c>
      <c r="C5557" s="545" t="s">
        <v>216</v>
      </c>
      <c r="D5557" s="546"/>
      <c r="E5557" s="171" t="str">
        <f t="shared" si="86"/>
        <v>1900</v>
      </c>
      <c r="F5557" s="547">
        <v>0</v>
      </c>
      <c r="G5557" s="548">
        <v>0</v>
      </c>
      <c r="H5557" s="547">
        <v>0</v>
      </c>
      <c r="I5557" s="545" t="s">
        <v>12649</v>
      </c>
      <c r="J5557" s="545"/>
      <c r="K5557" s="545" t="s">
        <v>13413</v>
      </c>
      <c r="L5557" s="545" t="s">
        <v>13413</v>
      </c>
      <c r="M5557" s="548" t="s">
        <v>13758</v>
      </c>
      <c r="N5557" s="545" t="s">
        <v>13413</v>
      </c>
      <c r="O5557" s="545" t="s">
        <v>15359</v>
      </c>
      <c r="P5557" s="549">
        <v>3616</v>
      </c>
      <c r="Q5557" s="549">
        <v>1</v>
      </c>
      <c r="R5557" s="549">
        <v>17</v>
      </c>
      <c r="S5557" s="548"/>
      <c r="T5557" s="548"/>
      <c r="U5557" s="99"/>
    </row>
    <row r="5558" spans="1:21" ht="19.5" customHeight="1">
      <c r="A5558" s="545">
        <v>100160</v>
      </c>
      <c r="B5558" s="545" t="s">
        <v>2841</v>
      </c>
      <c r="C5558" s="545" t="s">
        <v>209</v>
      </c>
      <c r="D5558" s="546"/>
      <c r="E5558" s="171" t="str">
        <f t="shared" si="86"/>
        <v>1900</v>
      </c>
      <c r="F5558" s="547">
        <v>0</v>
      </c>
      <c r="G5558" s="548">
        <v>0</v>
      </c>
      <c r="H5558" s="547">
        <v>0</v>
      </c>
      <c r="I5558" s="545" t="s">
        <v>12649</v>
      </c>
      <c r="J5558" s="545"/>
      <c r="K5558" s="545" t="s">
        <v>13413</v>
      </c>
      <c r="L5558" s="545" t="s">
        <v>13413</v>
      </c>
      <c r="M5558" s="548" t="s">
        <v>13758</v>
      </c>
      <c r="N5558" s="545" t="s">
        <v>13413</v>
      </c>
      <c r="O5558" s="545" t="s">
        <v>15359</v>
      </c>
      <c r="P5558" s="549">
        <v>3617</v>
      </c>
      <c r="Q5558" s="549">
        <v>1</v>
      </c>
      <c r="R5558" s="549">
        <v>17</v>
      </c>
      <c r="S5558" s="548"/>
      <c r="T5558" s="548"/>
      <c r="U5558" s="99"/>
    </row>
    <row r="5559" spans="1:21" ht="19.5" customHeight="1">
      <c r="A5559" s="545">
        <v>100161</v>
      </c>
      <c r="B5559" s="545" t="s">
        <v>2835</v>
      </c>
      <c r="C5559" s="545" t="s">
        <v>216</v>
      </c>
      <c r="D5559" s="546"/>
      <c r="E5559" s="171" t="str">
        <f t="shared" si="86"/>
        <v>1900</v>
      </c>
      <c r="F5559" s="547">
        <v>0</v>
      </c>
      <c r="G5559" s="548">
        <v>0</v>
      </c>
      <c r="H5559" s="547">
        <v>0</v>
      </c>
      <c r="I5559" s="545" t="s">
        <v>12649</v>
      </c>
      <c r="J5559" s="545"/>
      <c r="K5559" s="545" t="s">
        <v>13413</v>
      </c>
      <c r="L5559" s="545" t="s">
        <v>13413</v>
      </c>
      <c r="M5559" s="548" t="s">
        <v>13758</v>
      </c>
      <c r="N5559" s="545" t="s">
        <v>13413</v>
      </c>
      <c r="O5559" s="545" t="s">
        <v>15359</v>
      </c>
      <c r="P5559" s="549">
        <v>3618</v>
      </c>
      <c r="Q5559" s="549">
        <v>1</v>
      </c>
      <c r="R5559" s="549">
        <v>17</v>
      </c>
      <c r="S5559" s="548"/>
      <c r="T5559" s="548"/>
      <c r="U5559" s="99"/>
    </row>
    <row r="5560" spans="1:21" ht="19.5" customHeight="1">
      <c r="A5560" s="545">
        <v>100162</v>
      </c>
      <c r="B5560" s="545" t="s">
        <v>2837</v>
      </c>
      <c r="C5560" s="545" t="s">
        <v>216</v>
      </c>
      <c r="D5560" s="546"/>
      <c r="E5560" s="171" t="str">
        <f t="shared" si="86"/>
        <v>1900</v>
      </c>
      <c r="F5560" s="547">
        <v>0</v>
      </c>
      <c r="G5560" s="548">
        <v>0</v>
      </c>
      <c r="H5560" s="547">
        <v>0</v>
      </c>
      <c r="I5560" s="545" t="s">
        <v>12649</v>
      </c>
      <c r="J5560" s="545"/>
      <c r="K5560" s="545" t="s">
        <v>13413</v>
      </c>
      <c r="L5560" s="545" t="s">
        <v>13413</v>
      </c>
      <c r="M5560" s="548" t="s">
        <v>13758</v>
      </c>
      <c r="N5560" s="545" t="s">
        <v>13413</v>
      </c>
      <c r="O5560" s="545" t="s">
        <v>15359</v>
      </c>
      <c r="P5560" s="549">
        <v>3619</v>
      </c>
      <c r="Q5560" s="549">
        <v>1</v>
      </c>
      <c r="R5560" s="549">
        <v>17</v>
      </c>
      <c r="S5560" s="548"/>
      <c r="T5560" s="548"/>
      <c r="U5560" s="99"/>
    </row>
    <row r="5561" spans="1:21" ht="19.5" customHeight="1">
      <c r="A5561" s="545">
        <v>100163</v>
      </c>
      <c r="B5561" s="545" t="s">
        <v>2807</v>
      </c>
      <c r="C5561" s="545" t="s">
        <v>216</v>
      </c>
      <c r="D5561" s="546"/>
      <c r="E5561" s="171" t="str">
        <f t="shared" si="86"/>
        <v>1900</v>
      </c>
      <c r="F5561" s="547">
        <v>0</v>
      </c>
      <c r="G5561" s="548">
        <v>0</v>
      </c>
      <c r="H5561" s="547">
        <v>0</v>
      </c>
      <c r="I5561" s="545" t="s">
        <v>12649</v>
      </c>
      <c r="J5561" s="545"/>
      <c r="K5561" s="545" t="s">
        <v>13413</v>
      </c>
      <c r="L5561" s="545" t="s">
        <v>13413</v>
      </c>
      <c r="M5561" s="548" t="s">
        <v>13758</v>
      </c>
      <c r="N5561" s="545" t="s">
        <v>13413</v>
      </c>
      <c r="O5561" s="545" t="s">
        <v>15359</v>
      </c>
      <c r="P5561" s="549">
        <v>3620</v>
      </c>
      <c r="Q5561" s="549">
        <v>1</v>
      </c>
      <c r="R5561" s="549">
        <v>17</v>
      </c>
      <c r="S5561" s="548"/>
      <c r="T5561" s="548"/>
      <c r="U5561" s="99"/>
    </row>
    <row r="5562" spans="1:21" ht="19.5" customHeight="1">
      <c r="A5562" s="545">
        <v>100164</v>
      </c>
      <c r="B5562" s="545" t="s">
        <v>2664</v>
      </c>
      <c r="C5562" s="545" t="s">
        <v>216</v>
      </c>
      <c r="D5562" s="546"/>
      <c r="E5562" s="171" t="str">
        <f t="shared" si="86"/>
        <v>1900</v>
      </c>
      <c r="F5562" s="547">
        <v>0</v>
      </c>
      <c r="G5562" s="548">
        <v>0</v>
      </c>
      <c r="H5562" s="547">
        <v>0</v>
      </c>
      <c r="I5562" s="545" t="s">
        <v>12642</v>
      </c>
      <c r="J5562" s="545"/>
      <c r="K5562" s="545" t="s">
        <v>13413</v>
      </c>
      <c r="L5562" s="545" t="s">
        <v>13413</v>
      </c>
      <c r="M5562" s="548" t="s">
        <v>13758</v>
      </c>
      <c r="N5562" s="545" t="s">
        <v>13413</v>
      </c>
      <c r="O5562" s="545" t="s">
        <v>14580</v>
      </c>
      <c r="P5562" s="549">
        <v>3621</v>
      </c>
      <c r="Q5562" s="549">
        <v>1</v>
      </c>
      <c r="R5562" s="549">
        <v>135</v>
      </c>
      <c r="S5562" s="548"/>
      <c r="T5562" s="548"/>
      <c r="U5562" s="99"/>
    </row>
    <row r="5563" spans="1:21" ht="19.5" customHeight="1">
      <c r="A5563" s="545">
        <v>100165</v>
      </c>
      <c r="B5563" s="545" t="s">
        <v>2663</v>
      </c>
      <c r="C5563" s="545" t="s">
        <v>216</v>
      </c>
      <c r="D5563" s="546">
        <v>45008</v>
      </c>
      <c r="E5563" s="171" t="str">
        <f t="shared" si="86"/>
        <v>2023</v>
      </c>
      <c r="F5563" s="547">
        <v>121321</v>
      </c>
      <c r="G5563" s="548">
        <v>0.19</v>
      </c>
      <c r="H5563" s="547">
        <v>101950.42</v>
      </c>
      <c r="I5563" s="545" t="s">
        <v>12642</v>
      </c>
      <c r="J5563" s="545" t="s">
        <v>13298</v>
      </c>
      <c r="K5563" s="545" t="s">
        <v>13413</v>
      </c>
      <c r="L5563" s="545" t="s">
        <v>13413</v>
      </c>
      <c r="M5563" s="548" t="s">
        <v>13758</v>
      </c>
      <c r="N5563" s="545" t="s">
        <v>13413</v>
      </c>
      <c r="O5563" s="545" t="s">
        <v>14580</v>
      </c>
      <c r="P5563" s="549">
        <v>3622</v>
      </c>
      <c r="Q5563" s="549">
        <v>1</v>
      </c>
      <c r="R5563" s="549">
        <v>135</v>
      </c>
      <c r="S5563" s="548">
        <v>1012</v>
      </c>
      <c r="T5563" s="548"/>
      <c r="U5563" s="99"/>
    </row>
    <row r="5564" spans="1:21" ht="19.5" customHeight="1">
      <c r="A5564" s="545">
        <v>100166</v>
      </c>
      <c r="B5564" s="545" t="s">
        <v>10911</v>
      </c>
      <c r="C5564" s="545" t="s">
        <v>216</v>
      </c>
      <c r="D5564" s="546">
        <v>45008</v>
      </c>
      <c r="E5564" s="171" t="str">
        <f t="shared" si="86"/>
        <v>2023</v>
      </c>
      <c r="F5564" s="547">
        <v>505548</v>
      </c>
      <c r="G5564" s="548">
        <v>0.19</v>
      </c>
      <c r="H5564" s="547">
        <v>424830.25</v>
      </c>
      <c r="I5564" s="545" t="s">
        <v>12642</v>
      </c>
      <c r="J5564" s="545" t="s">
        <v>13296</v>
      </c>
      <c r="K5564" s="545" t="s">
        <v>13413</v>
      </c>
      <c r="L5564" s="545" t="s">
        <v>13413</v>
      </c>
      <c r="M5564" s="548" t="s">
        <v>13758</v>
      </c>
      <c r="N5564" s="545" t="s">
        <v>13413</v>
      </c>
      <c r="O5564" s="545" t="s">
        <v>14580</v>
      </c>
      <c r="P5564" s="549">
        <v>3623</v>
      </c>
      <c r="Q5564" s="549">
        <v>1</v>
      </c>
      <c r="R5564" s="549">
        <v>135</v>
      </c>
      <c r="S5564" s="548">
        <v>2218</v>
      </c>
      <c r="T5564" s="548"/>
      <c r="U5564" s="99"/>
    </row>
    <row r="5565" spans="1:21" ht="19.5" customHeight="1">
      <c r="A5565" s="545">
        <v>100167</v>
      </c>
      <c r="B5565" s="545" t="s">
        <v>10910</v>
      </c>
      <c r="C5565" s="545" t="s">
        <v>216</v>
      </c>
      <c r="D5565" s="546"/>
      <c r="E5565" s="171" t="str">
        <f t="shared" si="86"/>
        <v>1900</v>
      </c>
      <c r="F5565" s="547">
        <v>0</v>
      </c>
      <c r="G5565" s="548">
        <v>0</v>
      </c>
      <c r="H5565" s="547">
        <v>0</v>
      </c>
      <c r="I5565" s="545" t="s">
        <v>12642</v>
      </c>
      <c r="J5565" s="545"/>
      <c r="K5565" s="545" t="s">
        <v>13413</v>
      </c>
      <c r="L5565" s="545" t="s">
        <v>13413</v>
      </c>
      <c r="M5565" s="548" t="s">
        <v>13758</v>
      </c>
      <c r="N5565" s="545" t="s">
        <v>13413</v>
      </c>
      <c r="O5565" s="545" t="s">
        <v>14580</v>
      </c>
      <c r="P5565" s="549">
        <v>3624</v>
      </c>
      <c r="Q5565" s="549">
        <v>1</v>
      </c>
      <c r="R5565" s="549">
        <v>135</v>
      </c>
      <c r="S5565" s="548"/>
      <c r="T5565" s="548"/>
      <c r="U5565" s="99"/>
    </row>
    <row r="5566" spans="1:21" ht="19.5" customHeight="1">
      <c r="A5566" s="545">
        <v>100168</v>
      </c>
      <c r="B5566" s="545" t="s">
        <v>10909</v>
      </c>
      <c r="C5566" s="545" t="s">
        <v>216</v>
      </c>
      <c r="D5566" s="546"/>
      <c r="E5566" s="171" t="str">
        <f t="shared" si="86"/>
        <v>1900</v>
      </c>
      <c r="F5566" s="547">
        <v>0</v>
      </c>
      <c r="G5566" s="548">
        <v>0</v>
      </c>
      <c r="H5566" s="547">
        <v>0</v>
      </c>
      <c r="I5566" s="545" t="s">
        <v>12642</v>
      </c>
      <c r="J5566" s="545"/>
      <c r="K5566" s="545" t="s">
        <v>13413</v>
      </c>
      <c r="L5566" s="545" t="s">
        <v>13413</v>
      </c>
      <c r="M5566" s="548" t="s">
        <v>13758</v>
      </c>
      <c r="N5566" s="545" t="s">
        <v>13413</v>
      </c>
      <c r="O5566" s="545" t="s">
        <v>14580</v>
      </c>
      <c r="P5566" s="549">
        <v>3625</v>
      </c>
      <c r="Q5566" s="549">
        <v>1</v>
      </c>
      <c r="R5566" s="549">
        <v>135</v>
      </c>
      <c r="S5566" s="548"/>
      <c r="T5566" s="548"/>
      <c r="U5566" s="99"/>
    </row>
    <row r="5567" spans="1:21" ht="19.5" customHeight="1">
      <c r="A5567" s="545">
        <v>100169</v>
      </c>
      <c r="B5567" s="545" t="s">
        <v>10908</v>
      </c>
      <c r="C5567" s="545" t="s">
        <v>209</v>
      </c>
      <c r="D5567" s="546"/>
      <c r="E5567" s="171" t="str">
        <f t="shared" si="86"/>
        <v>1900</v>
      </c>
      <c r="F5567" s="547">
        <v>0</v>
      </c>
      <c r="G5567" s="548">
        <v>0</v>
      </c>
      <c r="H5567" s="547">
        <v>0</v>
      </c>
      <c r="I5567" s="545" t="s">
        <v>12697</v>
      </c>
      <c r="J5567" s="545"/>
      <c r="K5567" s="545" t="s">
        <v>13413</v>
      </c>
      <c r="L5567" s="545" t="s">
        <v>13807</v>
      </c>
      <c r="M5567" s="548" t="s">
        <v>13758</v>
      </c>
      <c r="N5567" s="545" t="s">
        <v>13413</v>
      </c>
      <c r="O5567" s="545" t="s">
        <v>17783</v>
      </c>
      <c r="P5567" s="549">
        <v>3626</v>
      </c>
      <c r="Q5567" s="549">
        <v>1</v>
      </c>
      <c r="R5567" s="549">
        <v>138</v>
      </c>
      <c r="S5567" s="548"/>
      <c r="T5567" s="548"/>
      <c r="U5567" s="99"/>
    </row>
    <row r="5568" spans="1:21" ht="19.5" customHeight="1">
      <c r="A5568" s="545">
        <v>100170</v>
      </c>
      <c r="B5568" s="545" t="s">
        <v>10907</v>
      </c>
      <c r="C5568" s="545" t="s">
        <v>209</v>
      </c>
      <c r="D5568" s="546"/>
      <c r="E5568" s="171" t="str">
        <f t="shared" si="86"/>
        <v>1900</v>
      </c>
      <c r="F5568" s="547">
        <v>0</v>
      </c>
      <c r="G5568" s="548">
        <v>0</v>
      </c>
      <c r="H5568" s="547">
        <v>0</v>
      </c>
      <c r="I5568" s="545" t="s">
        <v>12697</v>
      </c>
      <c r="J5568" s="545"/>
      <c r="K5568" s="545" t="s">
        <v>13413</v>
      </c>
      <c r="L5568" s="545" t="s">
        <v>13807</v>
      </c>
      <c r="M5568" s="548" t="s">
        <v>13758</v>
      </c>
      <c r="N5568" s="545" t="s">
        <v>13413</v>
      </c>
      <c r="O5568" s="545" t="s">
        <v>17783</v>
      </c>
      <c r="P5568" s="549">
        <v>3627</v>
      </c>
      <c r="Q5568" s="549">
        <v>1</v>
      </c>
      <c r="R5568" s="549">
        <v>138</v>
      </c>
      <c r="S5568" s="548"/>
      <c r="T5568" s="548"/>
      <c r="U5568" s="99"/>
    </row>
    <row r="5569" spans="1:21" ht="19.5" customHeight="1">
      <c r="A5569" s="545">
        <v>100171</v>
      </c>
      <c r="B5569" s="545" t="s">
        <v>10906</v>
      </c>
      <c r="C5569" s="545" t="s">
        <v>209</v>
      </c>
      <c r="D5569" s="546"/>
      <c r="E5569" s="171" t="str">
        <f t="shared" si="86"/>
        <v>1900</v>
      </c>
      <c r="F5569" s="547">
        <v>0</v>
      </c>
      <c r="G5569" s="548">
        <v>0</v>
      </c>
      <c r="H5569" s="547">
        <v>0</v>
      </c>
      <c r="I5569" s="545" t="s">
        <v>12697</v>
      </c>
      <c r="J5569" s="545"/>
      <c r="K5569" s="545" t="s">
        <v>13413</v>
      </c>
      <c r="L5569" s="545" t="s">
        <v>13807</v>
      </c>
      <c r="M5569" s="548" t="s">
        <v>13758</v>
      </c>
      <c r="N5569" s="545" t="s">
        <v>13413</v>
      </c>
      <c r="O5569" s="545" t="s">
        <v>17783</v>
      </c>
      <c r="P5569" s="549">
        <v>3628</v>
      </c>
      <c r="Q5569" s="549">
        <v>1</v>
      </c>
      <c r="R5569" s="549">
        <v>138</v>
      </c>
      <c r="S5569" s="548"/>
      <c r="T5569" s="548"/>
      <c r="U5569" s="99"/>
    </row>
    <row r="5570" spans="1:21" ht="19.5" customHeight="1">
      <c r="A5570" s="545">
        <v>100172</v>
      </c>
      <c r="B5570" s="545" t="s">
        <v>10905</v>
      </c>
      <c r="C5570" s="545" t="s">
        <v>209</v>
      </c>
      <c r="D5570" s="546"/>
      <c r="E5570" s="171" t="str">
        <f t="shared" si="86"/>
        <v>1900</v>
      </c>
      <c r="F5570" s="547">
        <v>0</v>
      </c>
      <c r="G5570" s="548">
        <v>0</v>
      </c>
      <c r="H5570" s="547">
        <v>0</v>
      </c>
      <c r="I5570" s="545" t="s">
        <v>12697</v>
      </c>
      <c r="J5570" s="545"/>
      <c r="K5570" s="545" t="s">
        <v>13413</v>
      </c>
      <c r="L5570" s="545" t="s">
        <v>13807</v>
      </c>
      <c r="M5570" s="548" t="s">
        <v>13758</v>
      </c>
      <c r="N5570" s="545" t="s">
        <v>13413</v>
      </c>
      <c r="O5570" s="545" t="s">
        <v>17783</v>
      </c>
      <c r="P5570" s="549">
        <v>3629</v>
      </c>
      <c r="Q5570" s="549">
        <v>1</v>
      </c>
      <c r="R5570" s="549">
        <v>138</v>
      </c>
      <c r="S5570" s="548"/>
      <c r="T5570" s="548"/>
      <c r="U5570" s="99"/>
    </row>
    <row r="5571" spans="1:21" ht="19.5" customHeight="1">
      <c r="A5571" s="545">
        <v>100173</v>
      </c>
      <c r="B5571" s="545" t="s">
        <v>10904</v>
      </c>
      <c r="C5571" s="545" t="s">
        <v>209</v>
      </c>
      <c r="D5571" s="546"/>
      <c r="E5571" s="171" t="str">
        <f t="shared" si="86"/>
        <v>1900</v>
      </c>
      <c r="F5571" s="547">
        <v>0</v>
      </c>
      <c r="G5571" s="548">
        <v>0</v>
      </c>
      <c r="H5571" s="547">
        <v>0</v>
      </c>
      <c r="I5571" s="545" t="s">
        <v>12697</v>
      </c>
      <c r="J5571" s="545"/>
      <c r="K5571" s="545" t="s">
        <v>13413</v>
      </c>
      <c r="L5571" s="545" t="s">
        <v>13807</v>
      </c>
      <c r="M5571" s="548" t="s">
        <v>13758</v>
      </c>
      <c r="N5571" s="545" t="s">
        <v>13413</v>
      </c>
      <c r="O5571" s="545" t="s">
        <v>17783</v>
      </c>
      <c r="P5571" s="549">
        <v>3630</v>
      </c>
      <c r="Q5571" s="549">
        <v>1</v>
      </c>
      <c r="R5571" s="549">
        <v>138</v>
      </c>
      <c r="S5571" s="548"/>
      <c r="T5571" s="548"/>
      <c r="U5571" s="99"/>
    </row>
    <row r="5572" spans="1:21" ht="19.5" customHeight="1">
      <c r="A5572" s="545">
        <v>100174</v>
      </c>
      <c r="B5572" s="545" t="s">
        <v>10903</v>
      </c>
      <c r="C5572" s="545" t="s">
        <v>209</v>
      </c>
      <c r="D5572" s="546"/>
      <c r="E5572" s="171" t="str">
        <f t="shared" ref="E5572:E5635" si="87">TEXT(D5572,"YYYY")</f>
        <v>1900</v>
      </c>
      <c r="F5572" s="547">
        <v>0</v>
      </c>
      <c r="G5572" s="548">
        <v>0</v>
      </c>
      <c r="H5572" s="547">
        <v>0</v>
      </c>
      <c r="I5572" s="545" t="s">
        <v>12697</v>
      </c>
      <c r="J5572" s="545"/>
      <c r="K5572" s="545" t="s">
        <v>13413</v>
      </c>
      <c r="L5572" s="545" t="s">
        <v>13807</v>
      </c>
      <c r="M5572" s="548" t="s">
        <v>13758</v>
      </c>
      <c r="N5572" s="545" t="s">
        <v>13413</v>
      </c>
      <c r="O5572" s="545" t="s">
        <v>17783</v>
      </c>
      <c r="P5572" s="549">
        <v>3631</v>
      </c>
      <c r="Q5572" s="549">
        <v>1</v>
      </c>
      <c r="R5572" s="549">
        <v>138</v>
      </c>
      <c r="S5572" s="548"/>
      <c r="T5572" s="548"/>
      <c r="U5572" s="99"/>
    </row>
    <row r="5573" spans="1:21" ht="19.5" customHeight="1">
      <c r="A5573" s="545">
        <v>100175</v>
      </c>
      <c r="B5573" s="545" t="s">
        <v>10902</v>
      </c>
      <c r="C5573" s="545" t="s">
        <v>209</v>
      </c>
      <c r="D5573" s="546"/>
      <c r="E5573" s="171" t="str">
        <f t="shared" si="87"/>
        <v>1900</v>
      </c>
      <c r="F5573" s="547">
        <v>0</v>
      </c>
      <c r="G5573" s="548">
        <v>0</v>
      </c>
      <c r="H5573" s="547">
        <v>0</v>
      </c>
      <c r="I5573" s="545" t="s">
        <v>12697</v>
      </c>
      <c r="J5573" s="545"/>
      <c r="K5573" s="545" t="s">
        <v>13413</v>
      </c>
      <c r="L5573" s="545" t="s">
        <v>13807</v>
      </c>
      <c r="M5573" s="548" t="s">
        <v>13758</v>
      </c>
      <c r="N5573" s="545" t="s">
        <v>13413</v>
      </c>
      <c r="O5573" s="545" t="s">
        <v>17783</v>
      </c>
      <c r="P5573" s="549">
        <v>3632</v>
      </c>
      <c r="Q5573" s="549">
        <v>1</v>
      </c>
      <c r="R5573" s="549">
        <v>138</v>
      </c>
      <c r="S5573" s="548"/>
      <c r="T5573" s="548"/>
      <c r="U5573" s="99"/>
    </row>
    <row r="5574" spans="1:21" ht="19.5" customHeight="1">
      <c r="A5574" s="545">
        <v>100176</v>
      </c>
      <c r="B5574" s="545" t="s">
        <v>10901</v>
      </c>
      <c r="C5574" s="545" t="s">
        <v>209</v>
      </c>
      <c r="D5574" s="546"/>
      <c r="E5574" s="171" t="str">
        <f t="shared" si="87"/>
        <v>1900</v>
      </c>
      <c r="F5574" s="547">
        <v>0</v>
      </c>
      <c r="G5574" s="548">
        <v>0</v>
      </c>
      <c r="H5574" s="547">
        <v>0</v>
      </c>
      <c r="I5574" s="545" t="s">
        <v>12697</v>
      </c>
      <c r="J5574" s="545"/>
      <c r="K5574" s="545" t="s">
        <v>13413</v>
      </c>
      <c r="L5574" s="545" t="s">
        <v>13807</v>
      </c>
      <c r="M5574" s="548" t="s">
        <v>13758</v>
      </c>
      <c r="N5574" s="545" t="s">
        <v>13413</v>
      </c>
      <c r="O5574" s="545" t="s">
        <v>17783</v>
      </c>
      <c r="P5574" s="549">
        <v>3633</v>
      </c>
      <c r="Q5574" s="549">
        <v>1</v>
      </c>
      <c r="R5574" s="549">
        <v>138</v>
      </c>
      <c r="S5574" s="548"/>
      <c r="T5574" s="548"/>
      <c r="U5574" s="99"/>
    </row>
    <row r="5575" spans="1:21" ht="19.5" customHeight="1">
      <c r="A5575" s="545">
        <v>100177</v>
      </c>
      <c r="B5575" s="545" t="s">
        <v>10900</v>
      </c>
      <c r="C5575" s="545" t="s">
        <v>209</v>
      </c>
      <c r="D5575" s="546"/>
      <c r="E5575" s="171" t="str">
        <f t="shared" si="87"/>
        <v>1900</v>
      </c>
      <c r="F5575" s="547">
        <v>0</v>
      </c>
      <c r="G5575" s="548">
        <v>0</v>
      </c>
      <c r="H5575" s="547">
        <v>0</v>
      </c>
      <c r="I5575" s="545" t="s">
        <v>12697</v>
      </c>
      <c r="J5575" s="545"/>
      <c r="K5575" s="545" t="s">
        <v>13413</v>
      </c>
      <c r="L5575" s="545" t="s">
        <v>13807</v>
      </c>
      <c r="M5575" s="548" t="s">
        <v>13758</v>
      </c>
      <c r="N5575" s="545" t="s">
        <v>13413</v>
      </c>
      <c r="O5575" s="545" t="s">
        <v>17783</v>
      </c>
      <c r="P5575" s="549">
        <v>3634</v>
      </c>
      <c r="Q5575" s="549">
        <v>1</v>
      </c>
      <c r="R5575" s="549">
        <v>138</v>
      </c>
      <c r="S5575" s="548"/>
      <c r="T5575" s="548"/>
      <c r="U5575" s="99"/>
    </row>
    <row r="5576" spans="1:21" ht="19.5" customHeight="1">
      <c r="A5576" s="545">
        <v>100178</v>
      </c>
      <c r="B5576" s="545" t="s">
        <v>10899</v>
      </c>
      <c r="C5576" s="545" t="s">
        <v>209</v>
      </c>
      <c r="D5576" s="546"/>
      <c r="E5576" s="171" t="str">
        <f t="shared" si="87"/>
        <v>1900</v>
      </c>
      <c r="F5576" s="547">
        <v>0</v>
      </c>
      <c r="G5576" s="548">
        <v>0</v>
      </c>
      <c r="H5576" s="547">
        <v>0</v>
      </c>
      <c r="I5576" s="545" t="s">
        <v>12697</v>
      </c>
      <c r="J5576" s="545"/>
      <c r="K5576" s="545" t="s">
        <v>13413</v>
      </c>
      <c r="L5576" s="545" t="s">
        <v>13807</v>
      </c>
      <c r="M5576" s="548" t="s">
        <v>13758</v>
      </c>
      <c r="N5576" s="545" t="s">
        <v>13413</v>
      </c>
      <c r="O5576" s="545" t="s">
        <v>17783</v>
      </c>
      <c r="P5576" s="549">
        <v>3635</v>
      </c>
      <c r="Q5576" s="549">
        <v>1</v>
      </c>
      <c r="R5576" s="549">
        <v>138</v>
      </c>
      <c r="S5576" s="548"/>
      <c r="T5576" s="548"/>
      <c r="U5576" s="99"/>
    </row>
    <row r="5577" spans="1:21" ht="19.5" customHeight="1">
      <c r="A5577" s="545">
        <v>100179</v>
      </c>
      <c r="B5577" s="545" t="s">
        <v>10898</v>
      </c>
      <c r="C5577" s="545" t="s">
        <v>209</v>
      </c>
      <c r="D5577" s="546"/>
      <c r="E5577" s="171" t="str">
        <f t="shared" si="87"/>
        <v>1900</v>
      </c>
      <c r="F5577" s="547">
        <v>0</v>
      </c>
      <c r="G5577" s="548">
        <v>0</v>
      </c>
      <c r="H5577" s="547">
        <v>0</v>
      </c>
      <c r="I5577" s="545" t="s">
        <v>12697</v>
      </c>
      <c r="J5577" s="545"/>
      <c r="K5577" s="545" t="s">
        <v>13413</v>
      </c>
      <c r="L5577" s="545" t="s">
        <v>13807</v>
      </c>
      <c r="M5577" s="548" t="s">
        <v>13758</v>
      </c>
      <c r="N5577" s="545" t="s">
        <v>13413</v>
      </c>
      <c r="O5577" s="545" t="s">
        <v>17783</v>
      </c>
      <c r="P5577" s="549">
        <v>3636</v>
      </c>
      <c r="Q5577" s="549">
        <v>1</v>
      </c>
      <c r="R5577" s="549">
        <v>138</v>
      </c>
      <c r="S5577" s="548"/>
      <c r="T5577" s="548"/>
      <c r="U5577" s="99"/>
    </row>
    <row r="5578" spans="1:21" ht="19.5" customHeight="1">
      <c r="A5578" s="545">
        <v>100180</v>
      </c>
      <c r="B5578" s="545" t="s">
        <v>2615</v>
      </c>
      <c r="C5578" s="545" t="s">
        <v>216</v>
      </c>
      <c r="D5578" s="546"/>
      <c r="E5578" s="171" t="str">
        <f t="shared" si="87"/>
        <v>1900</v>
      </c>
      <c r="F5578" s="547">
        <v>0</v>
      </c>
      <c r="G5578" s="548">
        <v>0</v>
      </c>
      <c r="H5578" s="547">
        <v>0</v>
      </c>
      <c r="I5578" s="545" t="s">
        <v>12697</v>
      </c>
      <c r="J5578" s="545"/>
      <c r="K5578" s="545" t="s">
        <v>13413</v>
      </c>
      <c r="L5578" s="545" t="s">
        <v>13807</v>
      </c>
      <c r="M5578" s="548" t="s">
        <v>13758</v>
      </c>
      <c r="N5578" s="545" t="s">
        <v>13413</v>
      </c>
      <c r="O5578" s="545" t="s">
        <v>17783</v>
      </c>
      <c r="P5578" s="549">
        <v>3637</v>
      </c>
      <c r="Q5578" s="549">
        <v>1</v>
      </c>
      <c r="R5578" s="549">
        <v>138</v>
      </c>
      <c r="S5578" s="548"/>
      <c r="T5578" s="548"/>
      <c r="U5578" s="99"/>
    </row>
    <row r="5579" spans="1:21" ht="19.5" customHeight="1">
      <c r="A5579" s="545">
        <v>100181</v>
      </c>
      <c r="B5579" s="545" t="s">
        <v>2617</v>
      </c>
      <c r="C5579" s="545" t="s">
        <v>216</v>
      </c>
      <c r="D5579" s="546"/>
      <c r="E5579" s="171" t="str">
        <f t="shared" si="87"/>
        <v>1900</v>
      </c>
      <c r="F5579" s="547">
        <v>0</v>
      </c>
      <c r="G5579" s="548">
        <v>0</v>
      </c>
      <c r="H5579" s="547">
        <v>0</v>
      </c>
      <c r="I5579" s="545" t="s">
        <v>12697</v>
      </c>
      <c r="J5579" s="545"/>
      <c r="K5579" s="545" t="s">
        <v>13413</v>
      </c>
      <c r="L5579" s="545" t="s">
        <v>13807</v>
      </c>
      <c r="M5579" s="548" t="s">
        <v>13758</v>
      </c>
      <c r="N5579" s="545" t="s">
        <v>13413</v>
      </c>
      <c r="O5579" s="545" t="s">
        <v>17783</v>
      </c>
      <c r="P5579" s="549">
        <v>3638</v>
      </c>
      <c r="Q5579" s="549">
        <v>1</v>
      </c>
      <c r="R5579" s="549">
        <v>138</v>
      </c>
      <c r="S5579" s="548"/>
      <c r="T5579" s="548"/>
      <c r="U5579" s="99"/>
    </row>
    <row r="5580" spans="1:21" ht="19.5" customHeight="1">
      <c r="A5580" s="545">
        <v>100182</v>
      </c>
      <c r="B5580" s="545" t="s">
        <v>2614</v>
      </c>
      <c r="C5580" s="545" t="s">
        <v>216</v>
      </c>
      <c r="D5580" s="546"/>
      <c r="E5580" s="171" t="str">
        <f t="shared" si="87"/>
        <v>1900</v>
      </c>
      <c r="F5580" s="547">
        <v>0</v>
      </c>
      <c r="G5580" s="548">
        <v>0</v>
      </c>
      <c r="H5580" s="547">
        <v>0</v>
      </c>
      <c r="I5580" s="545" t="s">
        <v>12697</v>
      </c>
      <c r="J5580" s="545"/>
      <c r="K5580" s="545" t="s">
        <v>13413</v>
      </c>
      <c r="L5580" s="545" t="s">
        <v>13807</v>
      </c>
      <c r="M5580" s="548" t="s">
        <v>13758</v>
      </c>
      <c r="N5580" s="545" t="s">
        <v>13413</v>
      </c>
      <c r="O5580" s="545" t="s">
        <v>17783</v>
      </c>
      <c r="P5580" s="549">
        <v>3639</v>
      </c>
      <c r="Q5580" s="549">
        <v>1</v>
      </c>
      <c r="R5580" s="549">
        <v>138</v>
      </c>
      <c r="S5580" s="548"/>
      <c r="T5580" s="548"/>
      <c r="U5580" s="99"/>
    </row>
    <row r="5581" spans="1:21" ht="19.5" customHeight="1">
      <c r="A5581" s="545">
        <v>100183</v>
      </c>
      <c r="B5581" s="545" t="s">
        <v>2616</v>
      </c>
      <c r="C5581" s="545" t="s">
        <v>216</v>
      </c>
      <c r="D5581" s="546"/>
      <c r="E5581" s="171" t="str">
        <f t="shared" si="87"/>
        <v>1900</v>
      </c>
      <c r="F5581" s="547">
        <v>0</v>
      </c>
      <c r="G5581" s="548">
        <v>0</v>
      </c>
      <c r="H5581" s="547">
        <v>0</v>
      </c>
      <c r="I5581" s="545" t="s">
        <v>12697</v>
      </c>
      <c r="J5581" s="545"/>
      <c r="K5581" s="545" t="s">
        <v>13413</v>
      </c>
      <c r="L5581" s="545" t="s">
        <v>13807</v>
      </c>
      <c r="M5581" s="548" t="s">
        <v>13758</v>
      </c>
      <c r="N5581" s="545" t="s">
        <v>13413</v>
      </c>
      <c r="O5581" s="545" t="s">
        <v>17783</v>
      </c>
      <c r="P5581" s="549">
        <v>3640</v>
      </c>
      <c r="Q5581" s="549">
        <v>1</v>
      </c>
      <c r="R5581" s="549">
        <v>138</v>
      </c>
      <c r="S5581" s="548"/>
      <c r="T5581" s="548"/>
      <c r="U5581" s="99"/>
    </row>
    <row r="5582" spans="1:21" ht="19.5" customHeight="1">
      <c r="A5582" s="545">
        <v>100184</v>
      </c>
      <c r="B5582" s="545" t="s">
        <v>10897</v>
      </c>
      <c r="C5582" s="545" t="s">
        <v>209</v>
      </c>
      <c r="D5582" s="546"/>
      <c r="E5582" s="171" t="str">
        <f t="shared" si="87"/>
        <v>1900</v>
      </c>
      <c r="F5582" s="547">
        <v>0</v>
      </c>
      <c r="G5582" s="548">
        <v>0</v>
      </c>
      <c r="H5582" s="547">
        <v>0</v>
      </c>
      <c r="I5582" s="545" t="s">
        <v>12697</v>
      </c>
      <c r="J5582" s="545"/>
      <c r="K5582" s="545" t="s">
        <v>13413</v>
      </c>
      <c r="L5582" s="545" t="s">
        <v>13807</v>
      </c>
      <c r="M5582" s="548" t="s">
        <v>13758</v>
      </c>
      <c r="N5582" s="545" t="s">
        <v>13413</v>
      </c>
      <c r="O5582" s="545" t="s">
        <v>17783</v>
      </c>
      <c r="P5582" s="549">
        <v>3641</v>
      </c>
      <c r="Q5582" s="549">
        <v>1</v>
      </c>
      <c r="R5582" s="549">
        <v>138</v>
      </c>
      <c r="S5582" s="548"/>
      <c r="T5582" s="548"/>
      <c r="U5582" s="99"/>
    </row>
    <row r="5583" spans="1:21" ht="19.5" customHeight="1">
      <c r="A5583" s="545">
        <v>100185</v>
      </c>
      <c r="B5583" s="545" t="s">
        <v>10896</v>
      </c>
      <c r="C5583" s="545" t="s">
        <v>209</v>
      </c>
      <c r="D5583" s="546"/>
      <c r="E5583" s="171" t="str">
        <f t="shared" si="87"/>
        <v>1900</v>
      </c>
      <c r="F5583" s="547">
        <v>0</v>
      </c>
      <c r="G5583" s="548">
        <v>0</v>
      </c>
      <c r="H5583" s="547">
        <v>0</v>
      </c>
      <c r="I5583" s="545" t="s">
        <v>12697</v>
      </c>
      <c r="J5583" s="545"/>
      <c r="K5583" s="545" t="s">
        <v>13413</v>
      </c>
      <c r="L5583" s="545" t="s">
        <v>13807</v>
      </c>
      <c r="M5583" s="548" t="s">
        <v>13758</v>
      </c>
      <c r="N5583" s="545" t="s">
        <v>13413</v>
      </c>
      <c r="O5583" s="545" t="s">
        <v>17783</v>
      </c>
      <c r="P5583" s="549">
        <v>3642</v>
      </c>
      <c r="Q5583" s="549">
        <v>1</v>
      </c>
      <c r="R5583" s="549">
        <v>138</v>
      </c>
      <c r="S5583" s="548"/>
      <c r="T5583" s="548"/>
      <c r="U5583" s="99"/>
    </row>
    <row r="5584" spans="1:21" ht="19.5" customHeight="1">
      <c r="A5584" s="545">
        <v>100186</v>
      </c>
      <c r="B5584" s="545" t="s">
        <v>10895</v>
      </c>
      <c r="C5584" s="545" t="s">
        <v>209</v>
      </c>
      <c r="D5584" s="546"/>
      <c r="E5584" s="171" t="str">
        <f t="shared" si="87"/>
        <v>1900</v>
      </c>
      <c r="F5584" s="547">
        <v>0</v>
      </c>
      <c r="G5584" s="548">
        <v>0</v>
      </c>
      <c r="H5584" s="547">
        <v>0</v>
      </c>
      <c r="I5584" s="545" t="s">
        <v>12697</v>
      </c>
      <c r="J5584" s="545"/>
      <c r="K5584" s="545" t="s">
        <v>13413</v>
      </c>
      <c r="L5584" s="545" t="s">
        <v>13807</v>
      </c>
      <c r="M5584" s="548" t="s">
        <v>13758</v>
      </c>
      <c r="N5584" s="545" t="s">
        <v>13413</v>
      </c>
      <c r="O5584" s="545" t="s">
        <v>17783</v>
      </c>
      <c r="P5584" s="549">
        <v>3643</v>
      </c>
      <c r="Q5584" s="549">
        <v>1</v>
      </c>
      <c r="R5584" s="549">
        <v>138</v>
      </c>
      <c r="S5584" s="548"/>
      <c r="T5584" s="548"/>
      <c r="U5584" s="99"/>
    </row>
    <row r="5585" spans="1:21" ht="19.5" customHeight="1">
      <c r="A5585" s="545">
        <v>100187</v>
      </c>
      <c r="B5585" s="545" t="s">
        <v>10894</v>
      </c>
      <c r="C5585" s="545" t="s">
        <v>216</v>
      </c>
      <c r="D5585" s="546"/>
      <c r="E5585" s="171" t="str">
        <f t="shared" si="87"/>
        <v>1900</v>
      </c>
      <c r="F5585" s="547">
        <v>0</v>
      </c>
      <c r="G5585" s="548">
        <v>0</v>
      </c>
      <c r="H5585" s="547">
        <v>0</v>
      </c>
      <c r="I5585" s="545" t="s">
        <v>12697</v>
      </c>
      <c r="J5585" s="545"/>
      <c r="K5585" s="545" t="s">
        <v>13413</v>
      </c>
      <c r="L5585" s="545" t="s">
        <v>13807</v>
      </c>
      <c r="M5585" s="548" t="s">
        <v>13758</v>
      </c>
      <c r="N5585" s="545" t="s">
        <v>13413</v>
      </c>
      <c r="O5585" s="545" t="s">
        <v>17783</v>
      </c>
      <c r="P5585" s="549">
        <v>3644</v>
      </c>
      <c r="Q5585" s="549">
        <v>1</v>
      </c>
      <c r="R5585" s="549">
        <v>138</v>
      </c>
      <c r="S5585" s="548"/>
      <c r="T5585" s="548"/>
      <c r="U5585" s="99"/>
    </row>
    <row r="5586" spans="1:21" ht="19.5" customHeight="1">
      <c r="A5586" s="545">
        <v>100188</v>
      </c>
      <c r="B5586" s="545" t="s">
        <v>10893</v>
      </c>
      <c r="C5586" s="545" t="s">
        <v>216</v>
      </c>
      <c r="D5586" s="546"/>
      <c r="E5586" s="171" t="str">
        <f t="shared" si="87"/>
        <v>1900</v>
      </c>
      <c r="F5586" s="547">
        <v>0</v>
      </c>
      <c r="G5586" s="548">
        <v>0</v>
      </c>
      <c r="H5586" s="547">
        <v>0</v>
      </c>
      <c r="I5586" s="545" t="s">
        <v>12697</v>
      </c>
      <c r="J5586" s="545"/>
      <c r="K5586" s="545" t="s">
        <v>13413</v>
      </c>
      <c r="L5586" s="545" t="s">
        <v>13807</v>
      </c>
      <c r="M5586" s="548" t="s">
        <v>13758</v>
      </c>
      <c r="N5586" s="545" t="s">
        <v>13413</v>
      </c>
      <c r="O5586" s="545" t="s">
        <v>17783</v>
      </c>
      <c r="P5586" s="549">
        <v>3645</v>
      </c>
      <c r="Q5586" s="549">
        <v>1</v>
      </c>
      <c r="R5586" s="549">
        <v>138</v>
      </c>
      <c r="S5586" s="548"/>
      <c r="T5586" s="548"/>
      <c r="U5586" s="99"/>
    </row>
    <row r="5587" spans="1:21" ht="19.5" customHeight="1">
      <c r="A5587" s="545">
        <v>100189</v>
      </c>
      <c r="B5587" s="545" t="s">
        <v>10892</v>
      </c>
      <c r="C5587" s="545" t="s">
        <v>216</v>
      </c>
      <c r="D5587" s="546"/>
      <c r="E5587" s="171" t="str">
        <f t="shared" si="87"/>
        <v>1900</v>
      </c>
      <c r="F5587" s="547">
        <v>0</v>
      </c>
      <c r="G5587" s="548">
        <v>0</v>
      </c>
      <c r="H5587" s="547">
        <v>0</v>
      </c>
      <c r="I5587" s="545" t="s">
        <v>12702</v>
      </c>
      <c r="J5587" s="545"/>
      <c r="K5587" s="545" t="s">
        <v>13413</v>
      </c>
      <c r="L5587" s="545" t="s">
        <v>13413</v>
      </c>
      <c r="M5587" s="548" t="s">
        <v>13758</v>
      </c>
      <c r="N5587" s="545" t="s">
        <v>13413</v>
      </c>
      <c r="O5587" s="545" t="s">
        <v>13413</v>
      </c>
      <c r="P5587" s="549">
        <v>3646</v>
      </c>
      <c r="Q5587" s="549">
        <v>1</v>
      </c>
      <c r="R5587" s="549">
        <v>27</v>
      </c>
      <c r="S5587" s="548"/>
      <c r="T5587" s="548"/>
      <c r="U5587" s="99"/>
    </row>
    <row r="5588" spans="1:21" ht="19.5" customHeight="1">
      <c r="A5588" s="545">
        <v>100190</v>
      </c>
      <c r="B5588" s="545" t="s">
        <v>10891</v>
      </c>
      <c r="C5588" s="545" t="s">
        <v>216</v>
      </c>
      <c r="D5588" s="546"/>
      <c r="E5588" s="171" t="str">
        <f t="shared" si="87"/>
        <v>1900</v>
      </c>
      <c r="F5588" s="547">
        <v>0</v>
      </c>
      <c r="G5588" s="548">
        <v>0</v>
      </c>
      <c r="H5588" s="547">
        <v>0</v>
      </c>
      <c r="I5588" s="545" t="s">
        <v>12702</v>
      </c>
      <c r="J5588" s="545"/>
      <c r="K5588" s="545" t="s">
        <v>13413</v>
      </c>
      <c r="L5588" s="545" t="s">
        <v>13413</v>
      </c>
      <c r="M5588" s="548" t="s">
        <v>13758</v>
      </c>
      <c r="N5588" s="545" t="s">
        <v>13413</v>
      </c>
      <c r="O5588" s="545" t="s">
        <v>13413</v>
      </c>
      <c r="P5588" s="549">
        <v>3647</v>
      </c>
      <c r="Q5588" s="549">
        <v>1</v>
      </c>
      <c r="R5588" s="549">
        <v>27</v>
      </c>
      <c r="S5588" s="548"/>
      <c r="T5588" s="548"/>
      <c r="U5588" s="99"/>
    </row>
    <row r="5589" spans="1:21" ht="19.5" customHeight="1">
      <c r="A5589" s="545">
        <v>100191</v>
      </c>
      <c r="B5589" s="545" t="s">
        <v>10890</v>
      </c>
      <c r="C5589" s="545" t="s">
        <v>216</v>
      </c>
      <c r="D5589" s="546"/>
      <c r="E5589" s="171" t="str">
        <f t="shared" si="87"/>
        <v>1900</v>
      </c>
      <c r="F5589" s="547">
        <v>0</v>
      </c>
      <c r="G5589" s="548">
        <v>0</v>
      </c>
      <c r="H5589" s="547">
        <v>0</v>
      </c>
      <c r="I5589" s="545" t="s">
        <v>12702</v>
      </c>
      <c r="J5589" s="545"/>
      <c r="K5589" s="545" t="s">
        <v>13413</v>
      </c>
      <c r="L5589" s="545" t="s">
        <v>13413</v>
      </c>
      <c r="M5589" s="548" t="s">
        <v>13758</v>
      </c>
      <c r="N5589" s="545" t="s">
        <v>13413</v>
      </c>
      <c r="O5589" s="545" t="s">
        <v>13413</v>
      </c>
      <c r="P5589" s="549">
        <v>3648</v>
      </c>
      <c r="Q5589" s="549">
        <v>1</v>
      </c>
      <c r="R5589" s="549">
        <v>27</v>
      </c>
      <c r="S5589" s="548"/>
      <c r="T5589" s="548"/>
      <c r="U5589" s="99"/>
    </row>
    <row r="5590" spans="1:21" ht="19.5" customHeight="1">
      <c r="A5590" s="545">
        <v>100192</v>
      </c>
      <c r="B5590" s="545" t="s">
        <v>10889</v>
      </c>
      <c r="C5590" s="545" t="s">
        <v>216</v>
      </c>
      <c r="D5590" s="546"/>
      <c r="E5590" s="171" t="str">
        <f t="shared" si="87"/>
        <v>1900</v>
      </c>
      <c r="F5590" s="547">
        <v>0</v>
      </c>
      <c r="G5590" s="548">
        <v>0</v>
      </c>
      <c r="H5590" s="547">
        <v>0</v>
      </c>
      <c r="I5590" s="545" t="s">
        <v>12702</v>
      </c>
      <c r="J5590" s="545"/>
      <c r="K5590" s="545" t="s">
        <v>13413</v>
      </c>
      <c r="L5590" s="545" t="s">
        <v>13413</v>
      </c>
      <c r="M5590" s="548" t="s">
        <v>13758</v>
      </c>
      <c r="N5590" s="545" t="s">
        <v>13413</v>
      </c>
      <c r="O5590" s="545" t="s">
        <v>13413</v>
      </c>
      <c r="P5590" s="549">
        <v>3649</v>
      </c>
      <c r="Q5590" s="549">
        <v>1</v>
      </c>
      <c r="R5590" s="549">
        <v>27</v>
      </c>
      <c r="S5590" s="548"/>
      <c r="T5590" s="548"/>
      <c r="U5590" s="99"/>
    </row>
    <row r="5591" spans="1:21" ht="19.5" customHeight="1">
      <c r="A5591" s="545">
        <v>100193</v>
      </c>
      <c r="B5591" s="545" t="s">
        <v>10888</v>
      </c>
      <c r="C5591" s="545" t="s">
        <v>216</v>
      </c>
      <c r="D5591" s="546"/>
      <c r="E5591" s="171" t="str">
        <f t="shared" si="87"/>
        <v>1900</v>
      </c>
      <c r="F5591" s="547">
        <v>0</v>
      </c>
      <c r="G5591" s="548">
        <v>0</v>
      </c>
      <c r="H5591" s="547">
        <v>0</v>
      </c>
      <c r="I5591" s="545" t="s">
        <v>12702</v>
      </c>
      <c r="J5591" s="545"/>
      <c r="K5591" s="545" t="s">
        <v>13413</v>
      </c>
      <c r="L5591" s="545" t="s">
        <v>13413</v>
      </c>
      <c r="M5591" s="548" t="s">
        <v>13758</v>
      </c>
      <c r="N5591" s="545" t="s">
        <v>13413</v>
      </c>
      <c r="O5591" s="545" t="s">
        <v>13413</v>
      </c>
      <c r="P5591" s="549">
        <v>3650</v>
      </c>
      <c r="Q5591" s="549">
        <v>1</v>
      </c>
      <c r="R5591" s="549">
        <v>27</v>
      </c>
      <c r="S5591" s="548"/>
      <c r="T5591" s="548"/>
      <c r="U5591" s="99"/>
    </row>
    <row r="5592" spans="1:21" ht="19.5" customHeight="1">
      <c r="A5592" s="545">
        <v>100194</v>
      </c>
      <c r="B5592" s="545" t="s">
        <v>10887</v>
      </c>
      <c r="C5592" s="545" t="s">
        <v>216</v>
      </c>
      <c r="D5592" s="546"/>
      <c r="E5592" s="171" t="str">
        <f t="shared" si="87"/>
        <v>1900</v>
      </c>
      <c r="F5592" s="547">
        <v>0</v>
      </c>
      <c r="G5592" s="548">
        <v>0</v>
      </c>
      <c r="H5592" s="547">
        <v>0</v>
      </c>
      <c r="I5592" s="545" t="s">
        <v>12702</v>
      </c>
      <c r="J5592" s="545"/>
      <c r="K5592" s="545" t="s">
        <v>13413</v>
      </c>
      <c r="L5592" s="545" t="s">
        <v>13413</v>
      </c>
      <c r="M5592" s="548" t="s">
        <v>13758</v>
      </c>
      <c r="N5592" s="545" t="s">
        <v>13413</v>
      </c>
      <c r="O5592" s="545" t="s">
        <v>13413</v>
      </c>
      <c r="P5592" s="549">
        <v>3651</v>
      </c>
      <c r="Q5592" s="549">
        <v>1</v>
      </c>
      <c r="R5592" s="549">
        <v>27</v>
      </c>
      <c r="S5592" s="548"/>
      <c r="T5592" s="548"/>
      <c r="U5592" s="99"/>
    </row>
    <row r="5593" spans="1:21" ht="19.5" customHeight="1">
      <c r="A5593" s="545">
        <v>100195</v>
      </c>
      <c r="B5593" s="545" t="s">
        <v>10886</v>
      </c>
      <c r="C5593" s="545" t="s">
        <v>216</v>
      </c>
      <c r="D5593" s="546"/>
      <c r="E5593" s="171" t="str">
        <f t="shared" si="87"/>
        <v>1900</v>
      </c>
      <c r="F5593" s="547">
        <v>0</v>
      </c>
      <c r="G5593" s="548">
        <v>0</v>
      </c>
      <c r="H5593" s="547">
        <v>0</v>
      </c>
      <c r="I5593" s="545" t="s">
        <v>12642</v>
      </c>
      <c r="J5593" s="545"/>
      <c r="K5593" s="545" t="s">
        <v>13413</v>
      </c>
      <c r="L5593" s="545" t="s">
        <v>13807</v>
      </c>
      <c r="M5593" s="548" t="s">
        <v>13758</v>
      </c>
      <c r="N5593" s="545" t="s">
        <v>13413</v>
      </c>
      <c r="O5593" s="545" t="s">
        <v>17813</v>
      </c>
      <c r="P5593" s="549">
        <v>3652</v>
      </c>
      <c r="Q5593" s="549">
        <v>1</v>
      </c>
      <c r="R5593" s="549">
        <v>135</v>
      </c>
      <c r="S5593" s="548"/>
      <c r="T5593" s="548"/>
      <c r="U5593" s="99"/>
    </row>
    <row r="5594" spans="1:21" ht="19.5" customHeight="1">
      <c r="A5594" s="545">
        <v>100196</v>
      </c>
      <c r="B5594" s="545" t="s">
        <v>2541</v>
      </c>
      <c r="C5594" s="545" t="s">
        <v>216</v>
      </c>
      <c r="D5594" s="546"/>
      <c r="E5594" s="171" t="str">
        <f t="shared" si="87"/>
        <v>1900</v>
      </c>
      <c r="F5594" s="547">
        <v>0</v>
      </c>
      <c r="G5594" s="548">
        <v>0</v>
      </c>
      <c r="H5594" s="547">
        <v>0</v>
      </c>
      <c r="I5594" s="545" t="s">
        <v>12642</v>
      </c>
      <c r="J5594" s="545"/>
      <c r="K5594" s="545" t="s">
        <v>13413</v>
      </c>
      <c r="L5594" s="545" t="s">
        <v>13807</v>
      </c>
      <c r="M5594" s="548" t="s">
        <v>13758</v>
      </c>
      <c r="N5594" s="545" t="s">
        <v>13413</v>
      </c>
      <c r="O5594" s="545" t="s">
        <v>17813</v>
      </c>
      <c r="P5594" s="549">
        <v>3653</v>
      </c>
      <c r="Q5594" s="549">
        <v>1</v>
      </c>
      <c r="R5594" s="549">
        <v>135</v>
      </c>
      <c r="S5594" s="548"/>
      <c r="T5594" s="548"/>
      <c r="U5594" s="99"/>
    </row>
    <row r="5595" spans="1:21" ht="19.5" customHeight="1">
      <c r="A5595" s="545">
        <v>100197</v>
      </c>
      <c r="B5595" s="545" t="s">
        <v>2545</v>
      </c>
      <c r="C5595" s="545" t="s">
        <v>216</v>
      </c>
      <c r="D5595" s="546"/>
      <c r="E5595" s="171" t="str">
        <f t="shared" si="87"/>
        <v>1900</v>
      </c>
      <c r="F5595" s="547">
        <v>0</v>
      </c>
      <c r="G5595" s="548">
        <v>0</v>
      </c>
      <c r="H5595" s="547">
        <v>0</v>
      </c>
      <c r="I5595" s="545" t="s">
        <v>12642</v>
      </c>
      <c r="J5595" s="545"/>
      <c r="K5595" s="545" t="s">
        <v>13413</v>
      </c>
      <c r="L5595" s="545" t="s">
        <v>13807</v>
      </c>
      <c r="M5595" s="548" t="s">
        <v>13758</v>
      </c>
      <c r="N5595" s="545" t="s">
        <v>13413</v>
      </c>
      <c r="O5595" s="545" t="s">
        <v>17813</v>
      </c>
      <c r="P5595" s="549">
        <v>3654</v>
      </c>
      <c r="Q5595" s="549">
        <v>1</v>
      </c>
      <c r="R5595" s="549">
        <v>135</v>
      </c>
      <c r="S5595" s="548"/>
      <c r="T5595" s="548"/>
      <c r="U5595" s="99"/>
    </row>
    <row r="5596" spans="1:21" ht="19.5" customHeight="1">
      <c r="A5596" s="545">
        <v>100198</v>
      </c>
      <c r="B5596" s="545" t="s">
        <v>2543</v>
      </c>
      <c r="C5596" s="545" t="s">
        <v>216</v>
      </c>
      <c r="D5596" s="546"/>
      <c r="E5596" s="171" t="str">
        <f t="shared" si="87"/>
        <v>1900</v>
      </c>
      <c r="F5596" s="547">
        <v>0</v>
      </c>
      <c r="G5596" s="548">
        <v>0</v>
      </c>
      <c r="H5596" s="547">
        <v>0</v>
      </c>
      <c r="I5596" s="545" t="s">
        <v>12642</v>
      </c>
      <c r="J5596" s="545"/>
      <c r="K5596" s="545" t="s">
        <v>13413</v>
      </c>
      <c r="L5596" s="545" t="s">
        <v>13807</v>
      </c>
      <c r="M5596" s="548" t="s">
        <v>13758</v>
      </c>
      <c r="N5596" s="545" t="s">
        <v>13413</v>
      </c>
      <c r="O5596" s="545" t="s">
        <v>17813</v>
      </c>
      <c r="P5596" s="549">
        <v>3655</v>
      </c>
      <c r="Q5596" s="549">
        <v>1</v>
      </c>
      <c r="R5596" s="549">
        <v>135</v>
      </c>
      <c r="S5596" s="548"/>
      <c r="T5596" s="548"/>
      <c r="U5596" s="99"/>
    </row>
    <row r="5597" spans="1:21" ht="19.5" customHeight="1">
      <c r="A5597" s="545">
        <v>100199</v>
      </c>
      <c r="B5597" s="545" t="s">
        <v>2544</v>
      </c>
      <c r="C5597" s="545" t="s">
        <v>216</v>
      </c>
      <c r="D5597" s="546"/>
      <c r="E5597" s="171" t="str">
        <f t="shared" si="87"/>
        <v>1900</v>
      </c>
      <c r="F5597" s="547">
        <v>0</v>
      </c>
      <c r="G5597" s="548">
        <v>0</v>
      </c>
      <c r="H5597" s="547">
        <v>0</v>
      </c>
      <c r="I5597" s="545" t="s">
        <v>12642</v>
      </c>
      <c r="J5597" s="545"/>
      <c r="K5597" s="545" t="s">
        <v>13413</v>
      </c>
      <c r="L5597" s="545" t="s">
        <v>13807</v>
      </c>
      <c r="M5597" s="548" t="s">
        <v>13758</v>
      </c>
      <c r="N5597" s="545" t="s">
        <v>13413</v>
      </c>
      <c r="O5597" s="545" t="s">
        <v>17813</v>
      </c>
      <c r="P5597" s="549">
        <v>3656</v>
      </c>
      <c r="Q5597" s="549">
        <v>1</v>
      </c>
      <c r="R5597" s="549">
        <v>135</v>
      </c>
      <c r="S5597" s="548"/>
      <c r="T5597" s="548"/>
      <c r="U5597" s="99"/>
    </row>
    <row r="5598" spans="1:21" ht="19.5" customHeight="1">
      <c r="A5598" s="545">
        <v>100200</v>
      </c>
      <c r="B5598" s="545" t="s">
        <v>10885</v>
      </c>
      <c r="C5598" s="545" t="s">
        <v>216</v>
      </c>
      <c r="D5598" s="546"/>
      <c r="E5598" s="171" t="str">
        <f t="shared" si="87"/>
        <v>1900</v>
      </c>
      <c r="F5598" s="547">
        <v>0</v>
      </c>
      <c r="G5598" s="548">
        <v>0</v>
      </c>
      <c r="H5598" s="547">
        <v>0</v>
      </c>
      <c r="I5598" s="545" t="s">
        <v>12697</v>
      </c>
      <c r="J5598" s="545"/>
      <c r="K5598" s="545" t="s">
        <v>13413</v>
      </c>
      <c r="L5598" s="545" t="s">
        <v>13807</v>
      </c>
      <c r="M5598" s="548" t="s">
        <v>13758</v>
      </c>
      <c r="N5598" s="545" t="s">
        <v>13413</v>
      </c>
      <c r="O5598" s="545" t="s">
        <v>17783</v>
      </c>
      <c r="P5598" s="549">
        <v>3657</v>
      </c>
      <c r="Q5598" s="549">
        <v>1</v>
      </c>
      <c r="R5598" s="549">
        <v>138</v>
      </c>
      <c r="S5598" s="548"/>
      <c r="T5598" s="548"/>
      <c r="U5598" s="99"/>
    </row>
    <row r="5599" spans="1:21" ht="19.5" customHeight="1">
      <c r="A5599" s="545">
        <v>100201</v>
      </c>
      <c r="B5599" s="545" t="s">
        <v>10884</v>
      </c>
      <c r="C5599" s="545" t="s">
        <v>216</v>
      </c>
      <c r="D5599" s="546"/>
      <c r="E5599" s="171" t="str">
        <f t="shared" si="87"/>
        <v>1900</v>
      </c>
      <c r="F5599" s="547">
        <v>0</v>
      </c>
      <c r="G5599" s="548">
        <v>0</v>
      </c>
      <c r="H5599" s="547">
        <v>0</v>
      </c>
      <c r="I5599" s="545" t="s">
        <v>12697</v>
      </c>
      <c r="J5599" s="545"/>
      <c r="K5599" s="545" t="s">
        <v>13413</v>
      </c>
      <c r="L5599" s="545" t="s">
        <v>13807</v>
      </c>
      <c r="M5599" s="548" t="s">
        <v>13758</v>
      </c>
      <c r="N5599" s="545" t="s">
        <v>13413</v>
      </c>
      <c r="O5599" s="545" t="s">
        <v>17783</v>
      </c>
      <c r="P5599" s="549">
        <v>3658</v>
      </c>
      <c r="Q5599" s="549">
        <v>1</v>
      </c>
      <c r="R5599" s="549">
        <v>138</v>
      </c>
      <c r="S5599" s="548"/>
      <c r="T5599" s="548"/>
      <c r="U5599" s="99"/>
    </row>
    <row r="5600" spans="1:21" ht="19.5" customHeight="1">
      <c r="A5600" s="545">
        <v>100202</v>
      </c>
      <c r="B5600" s="545" t="s">
        <v>10883</v>
      </c>
      <c r="C5600" s="545" t="s">
        <v>216</v>
      </c>
      <c r="D5600" s="546"/>
      <c r="E5600" s="171" t="str">
        <f t="shared" si="87"/>
        <v>1900</v>
      </c>
      <c r="F5600" s="547">
        <v>0</v>
      </c>
      <c r="G5600" s="548">
        <v>0</v>
      </c>
      <c r="H5600" s="547">
        <v>0</v>
      </c>
      <c r="I5600" s="545" t="s">
        <v>12697</v>
      </c>
      <c r="J5600" s="545"/>
      <c r="K5600" s="545" t="s">
        <v>13413</v>
      </c>
      <c r="L5600" s="545" t="s">
        <v>13807</v>
      </c>
      <c r="M5600" s="548" t="s">
        <v>13758</v>
      </c>
      <c r="N5600" s="545" t="s">
        <v>13413</v>
      </c>
      <c r="O5600" s="545" t="s">
        <v>17783</v>
      </c>
      <c r="P5600" s="549">
        <v>3659</v>
      </c>
      <c r="Q5600" s="549">
        <v>1</v>
      </c>
      <c r="R5600" s="549">
        <v>138</v>
      </c>
      <c r="S5600" s="548"/>
      <c r="T5600" s="548"/>
      <c r="U5600" s="99"/>
    </row>
    <row r="5601" spans="1:21" ht="19.5" customHeight="1">
      <c r="A5601" s="545">
        <v>100203</v>
      </c>
      <c r="B5601" s="545" t="s">
        <v>10882</v>
      </c>
      <c r="C5601" s="545" t="s">
        <v>216</v>
      </c>
      <c r="D5601" s="546"/>
      <c r="E5601" s="171" t="str">
        <f t="shared" si="87"/>
        <v>1900</v>
      </c>
      <c r="F5601" s="547">
        <v>0</v>
      </c>
      <c r="G5601" s="548">
        <v>0</v>
      </c>
      <c r="H5601" s="547">
        <v>0</v>
      </c>
      <c r="I5601" s="545" t="s">
        <v>12697</v>
      </c>
      <c r="J5601" s="545"/>
      <c r="K5601" s="545" t="s">
        <v>13413</v>
      </c>
      <c r="L5601" s="545" t="s">
        <v>13807</v>
      </c>
      <c r="M5601" s="548" t="s">
        <v>13758</v>
      </c>
      <c r="N5601" s="545" t="s">
        <v>13413</v>
      </c>
      <c r="O5601" s="545" t="s">
        <v>17783</v>
      </c>
      <c r="P5601" s="549">
        <v>3660</v>
      </c>
      <c r="Q5601" s="549">
        <v>1</v>
      </c>
      <c r="R5601" s="549">
        <v>138</v>
      </c>
      <c r="S5601" s="548"/>
      <c r="T5601" s="548"/>
      <c r="U5601" s="99"/>
    </row>
    <row r="5602" spans="1:21" ht="19.5" customHeight="1">
      <c r="A5602" s="545">
        <v>100204</v>
      </c>
      <c r="B5602" s="545" t="s">
        <v>10881</v>
      </c>
      <c r="C5602" s="545" t="s">
        <v>216</v>
      </c>
      <c r="D5602" s="546"/>
      <c r="E5602" s="171" t="str">
        <f t="shared" si="87"/>
        <v>1900</v>
      </c>
      <c r="F5602" s="547">
        <v>0</v>
      </c>
      <c r="G5602" s="548">
        <v>0</v>
      </c>
      <c r="H5602" s="547">
        <v>0</v>
      </c>
      <c r="I5602" s="545" t="s">
        <v>12697</v>
      </c>
      <c r="J5602" s="545"/>
      <c r="K5602" s="545" t="s">
        <v>13413</v>
      </c>
      <c r="L5602" s="545" t="s">
        <v>13807</v>
      </c>
      <c r="M5602" s="548" t="s">
        <v>13758</v>
      </c>
      <c r="N5602" s="545" t="s">
        <v>13413</v>
      </c>
      <c r="O5602" s="545" t="s">
        <v>17783</v>
      </c>
      <c r="P5602" s="549">
        <v>3661</v>
      </c>
      <c r="Q5602" s="549">
        <v>1</v>
      </c>
      <c r="R5602" s="549">
        <v>138</v>
      </c>
      <c r="S5602" s="548"/>
      <c r="T5602" s="548"/>
      <c r="U5602" s="99"/>
    </row>
    <row r="5603" spans="1:21" ht="19.5" customHeight="1">
      <c r="A5603" s="545">
        <v>100205</v>
      </c>
      <c r="B5603" s="545" t="s">
        <v>10880</v>
      </c>
      <c r="C5603" s="545" t="s">
        <v>216</v>
      </c>
      <c r="D5603" s="546"/>
      <c r="E5603" s="171" t="str">
        <f t="shared" si="87"/>
        <v>1900</v>
      </c>
      <c r="F5603" s="547">
        <v>0</v>
      </c>
      <c r="G5603" s="548">
        <v>0</v>
      </c>
      <c r="H5603" s="547">
        <v>0</v>
      </c>
      <c r="I5603" s="545" t="s">
        <v>12697</v>
      </c>
      <c r="J5603" s="545"/>
      <c r="K5603" s="545" t="s">
        <v>13413</v>
      </c>
      <c r="L5603" s="545" t="s">
        <v>13807</v>
      </c>
      <c r="M5603" s="548" t="s">
        <v>13758</v>
      </c>
      <c r="N5603" s="545" t="s">
        <v>13413</v>
      </c>
      <c r="O5603" s="545" t="s">
        <v>17783</v>
      </c>
      <c r="P5603" s="549">
        <v>3662</v>
      </c>
      <c r="Q5603" s="549">
        <v>1</v>
      </c>
      <c r="R5603" s="549">
        <v>138</v>
      </c>
      <c r="S5603" s="548"/>
      <c r="T5603" s="548"/>
      <c r="U5603" s="99"/>
    </row>
    <row r="5604" spans="1:21" ht="19.5" customHeight="1">
      <c r="A5604" s="545">
        <v>100206</v>
      </c>
      <c r="B5604" s="545" t="s">
        <v>10879</v>
      </c>
      <c r="C5604" s="545" t="s">
        <v>216</v>
      </c>
      <c r="D5604" s="546"/>
      <c r="E5604" s="171" t="str">
        <f t="shared" si="87"/>
        <v>1900</v>
      </c>
      <c r="F5604" s="547">
        <v>0</v>
      </c>
      <c r="G5604" s="548">
        <v>0</v>
      </c>
      <c r="H5604" s="547">
        <v>0</v>
      </c>
      <c r="I5604" s="545" t="s">
        <v>12697</v>
      </c>
      <c r="J5604" s="545"/>
      <c r="K5604" s="545" t="s">
        <v>13413</v>
      </c>
      <c r="L5604" s="545" t="s">
        <v>13807</v>
      </c>
      <c r="M5604" s="548" t="s">
        <v>13758</v>
      </c>
      <c r="N5604" s="545" t="s">
        <v>13413</v>
      </c>
      <c r="O5604" s="545" t="s">
        <v>17783</v>
      </c>
      <c r="P5604" s="549">
        <v>3663</v>
      </c>
      <c r="Q5604" s="549">
        <v>1</v>
      </c>
      <c r="R5604" s="549">
        <v>138</v>
      </c>
      <c r="S5604" s="548"/>
      <c r="T5604" s="548"/>
      <c r="U5604" s="99"/>
    </row>
    <row r="5605" spans="1:21" ht="19.5" customHeight="1">
      <c r="A5605" s="545">
        <v>100207</v>
      </c>
      <c r="B5605" s="545" t="s">
        <v>10878</v>
      </c>
      <c r="C5605" s="545" t="s">
        <v>216</v>
      </c>
      <c r="D5605" s="546"/>
      <c r="E5605" s="171" t="str">
        <f t="shared" si="87"/>
        <v>1900</v>
      </c>
      <c r="F5605" s="547">
        <v>0</v>
      </c>
      <c r="G5605" s="548">
        <v>0</v>
      </c>
      <c r="H5605" s="547">
        <v>0</v>
      </c>
      <c r="I5605" s="545" t="s">
        <v>12697</v>
      </c>
      <c r="J5605" s="545"/>
      <c r="K5605" s="545" t="s">
        <v>13413</v>
      </c>
      <c r="L5605" s="545" t="s">
        <v>13807</v>
      </c>
      <c r="M5605" s="548" t="s">
        <v>13758</v>
      </c>
      <c r="N5605" s="545" t="s">
        <v>13413</v>
      </c>
      <c r="O5605" s="545" t="s">
        <v>17783</v>
      </c>
      <c r="P5605" s="549">
        <v>3664</v>
      </c>
      <c r="Q5605" s="549">
        <v>1</v>
      </c>
      <c r="R5605" s="549">
        <v>138</v>
      </c>
      <c r="S5605" s="548"/>
      <c r="T5605" s="548"/>
      <c r="U5605" s="99"/>
    </row>
    <row r="5606" spans="1:21" ht="19.5" customHeight="1">
      <c r="A5606" s="545">
        <v>100208</v>
      </c>
      <c r="B5606" s="545" t="s">
        <v>10877</v>
      </c>
      <c r="C5606" s="545" t="s">
        <v>216</v>
      </c>
      <c r="D5606" s="546"/>
      <c r="E5606" s="171" t="str">
        <f t="shared" si="87"/>
        <v>1900</v>
      </c>
      <c r="F5606" s="547">
        <v>0</v>
      </c>
      <c r="G5606" s="548">
        <v>0</v>
      </c>
      <c r="H5606" s="547">
        <v>0</v>
      </c>
      <c r="I5606" s="545" t="s">
        <v>12697</v>
      </c>
      <c r="J5606" s="545"/>
      <c r="K5606" s="545" t="s">
        <v>13413</v>
      </c>
      <c r="L5606" s="545" t="s">
        <v>13807</v>
      </c>
      <c r="M5606" s="548" t="s">
        <v>13758</v>
      </c>
      <c r="N5606" s="545" t="s">
        <v>13413</v>
      </c>
      <c r="O5606" s="545" t="s">
        <v>17783</v>
      </c>
      <c r="P5606" s="549">
        <v>3665</v>
      </c>
      <c r="Q5606" s="549">
        <v>1</v>
      </c>
      <c r="R5606" s="549">
        <v>138</v>
      </c>
      <c r="S5606" s="548"/>
      <c r="T5606" s="548"/>
      <c r="U5606" s="99"/>
    </row>
    <row r="5607" spans="1:21" ht="19.5" customHeight="1">
      <c r="A5607" s="545">
        <v>100209</v>
      </c>
      <c r="B5607" s="545" t="s">
        <v>10876</v>
      </c>
      <c r="C5607" s="545" t="s">
        <v>216</v>
      </c>
      <c r="D5607" s="546"/>
      <c r="E5607" s="171" t="str">
        <f t="shared" si="87"/>
        <v>1900</v>
      </c>
      <c r="F5607" s="547">
        <v>0</v>
      </c>
      <c r="G5607" s="548">
        <v>0</v>
      </c>
      <c r="H5607" s="547">
        <v>0</v>
      </c>
      <c r="I5607" s="545" t="s">
        <v>12697</v>
      </c>
      <c r="J5607" s="545"/>
      <c r="K5607" s="545" t="s">
        <v>13413</v>
      </c>
      <c r="L5607" s="545" t="s">
        <v>13807</v>
      </c>
      <c r="M5607" s="548" t="s">
        <v>13758</v>
      </c>
      <c r="N5607" s="545" t="s">
        <v>13413</v>
      </c>
      <c r="O5607" s="545" t="s">
        <v>17783</v>
      </c>
      <c r="P5607" s="549">
        <v>3666</v>
      </c>
      <c r="Q5607" s="549">
        <v>1</v>
      </c>
      <c r="R5607" s="549">
        <v>138</v>
      </c>
      <c r="S5607" s="548"/>
      <c r="T5607" s="548"/>
      <c r="U5607" s="99"/>
    </row>
    <row r="5608" spans="1:21" ht="19.5" customHeight="1">
      <c r="A5608" s="545">
        <v>100210</v>
      </c>
      <c r="B5608" s="545" t="s">
        <v>2449</v>
      </c>
      <c r="C5608" s="545" t="s">
        <v>209</v>
      </c>
      <c r="D5608" s="546"/>
      <c r="E5608" s="171" t="str">
        <f t="shared" si="87"/>
        <v>1900</v>
      </c>
      <c r="F5608" s="547">
        <v>0</v>
      </c>
      <c r="G5608" s="548">
        <v>0</v>
      </c>
      <c r="H5608" s="547">
        <v>0</v>
      </c>
      <c r="I5608" s="545" t="s">
        <v>12697</v>
      </c>
      <c r="J5608" s="545"/>
      <c r="K5608" s="545" t="s">
        <v>13413</v>
      </c>
      <c r="L5608" s="545" t="s">
        <v>13807</v>
      </c>
      <c r="M5608" s="548" t="s">
        <v>13758</v>
      </c>
      <c r="N5608" s="545" t="s">
        <v>13413</v>
      </c>
      <c r="O5608" s="545" t="s">
        <v>17783</v>
      </c>
      <c r="P5608" s="549">
        <v>3667</v>
      </c>
      <c r="Q5608" s="549">
        <v>1</v>
      </c>
      <c r="R5608" s="549">
        <v>138</v>
      </c>
      <c r="S5608" s="548"/>
      <c r="T5608" s="548"/>
      <c r="U5608" s="99"/>
    </row>
    <row r="5609" spans="1:21" ht="19.5" customHeight="1">
      <c r="A5609" s="545">
        <v>100211</v>
      </c>
      <c r="B5609" s="545" t="s">
        <v>2450</v>
      </c>
      <c r="C5609" s="545" t="s">
        <v>903</v>
      </c>
      <c r="D5609" s="546">
        <v>45014</v>
      </c>
      <c r="E5609" s="171" t="str">
        <f t="shared" si="87"/>
        <v>2023</v>
      </c>
      <c r="F5609" s="547">
        <v>27738</v>
      </c>
      <c r="G5609" s="548">
        <v>0.19</v>
      </c>
      <c r="H5609" s="547">
        <v>23309.24</v>
      </c>
      <c r="I5609" s="545" t="s">
        <v>12697</v>
      </c>
      <c r="J5609" s="545" t="s">
        <v>13297</v>
      </c>
      <c r="K5609" s="545" t="s">
        <v>13413</v>
      </c>
      <c r="L5609" s="545" t="s">
        <v>13807</v>
      </c>
      <c r="M5609" s="548" t="s">
        <v>13758</v>
      </c>
      <c r="N5609" s="545" t="s">
        <v>13413</v>
      </c>
      <c r="O5609" s="545" t="s">
        <v>17783</v>
      </c>
      <c r="P5609" s="549">
        <v>3668</v>
      </c>
      <c r="Q5609" s="549">
        <v>1</v>
      </c>
      <c r="R5609" s="549">
        <v>138</v>
      </c>
      <c r="S5609" s="548">
        <v>2257</v>
      </c>
      <c r="T5609" s="548"/>
      <c r="U5609" s="99"/>
    </row>
    <row r="5610" spans="1:21" ht="19.5" customHeight="1">
      <c r="A5610" s="545">
        <v>100212</v>
      </c>
      <c r="B5610" s="545" t="s">
        <v>10875</v>
      </c>
      <c r="C5610" s="545" t="s">
        <v>209</v>
      </c>
      <c r="D5610" s="546"/>
      <c r="E5610" s="171" t="str">
        <f t="shared" si="87"/>
        <v>1900</v>
      </c>
      <c r="F5610" s="547">
        <v>0</v>
      </c>
      <c r="G5610" s="548">
        <v>0</v>
      </c>
      <c r="H5610" s="547">
        <v>0</v>
      </c>
      <c r="I5610" s="545" t="s">
        <v>12640</v>
      </c>
      <c r="J5610" s="545"/>
      <c r="K5610" s="545" t="s">
        <v>13413</v>
      </c>
      <c r="L5610" s="545" t="s">
        <v>16649</v>
      </c>
      <c r="M5610" s="548" t="s">
        <v>13758</v>
      </c>
      <c r="N5610" s="545" t="s">
        <v>13413</v>
      </c>
      <c r="O5610" s="545" t="s">
        <v>13413</v>
      </c>
      <c r="P5610" s="549">
        <v>3669</v>
      </c>
      <c r="Q5610" s="549">
        <v>1</v>
      </c>
      <c r="R5610" s="549">
        <v>1</v>
      </c>
      <c r="S5610" s="548"/>
      <c r="T5610" s="548"/>
      <c r="U5610" s="99"/>
    </row>
    <row r="5611" spans="1:21" ht="19.5" customHeight="1">
      <c r="A5611" s="545">
        <v>100213</v>
      </c>
      <c r="B5611" s="545" t="s">
        <v>10874</v>
      </c>
      <c r="C5611" s="545" t="s">
        <v>216</v>
      </c>
      <c r="D5611" s="546"/>
      <c r="E5611" s="171" t="str">
        <f t="shared" si="87"/>
        <v>1900</v>
      </c>
      <c r="F5611" s="547">
        <v>0</v>
      </c>
      <c r="G5611" s="548">
        <v>0</v>
      </c>
      <c r="H5611" s="547">
        <v>0</v>
      </c>
      <c r="I5611" s="545" t="s">
        <v>12655</v>
      </c>
      <c r="J5611" s="545"/>
      <c r="K5611" s="545" t="s">
        <v>13413</v>
      </c>
      <c r="L5611" s="545" t="s">
        <v>17814</v>
      </c>
      <c r="M5611" s="548" t="s">
        <v>13758</v>
      </c>
      <c r="N5611" s="545" t="s">
        <v>13413</v>
      </c>
      <c r="O5611" s="545" t="s">
        <v>15220</v>
      </c>
      <c r="P5611" s="549">
        <v>3670</v>
      </c>
      <c r="Q5611" s="549">
        <v>1</v>
      </c>
      <c r="R5611" s="549">
        <v>109</v>
      </c>
      <c r="S5611" s="548"/>
      <c r="T5611" s="548"/>
      <c r="U5611" s="99"/>
    </row>
    <row r="5612" spans="1:21" ht="19.5" customHeight="1">
      <c r="A5612" s="545">
        <v>100214</v>
      </c>
      <c r="B5612" s="545" t="s">
        <v>10873</v>
      </c>
      <c r="C5612" s="545" t="s">
        <v>216</v>
      </c>
      <c r="D5612" s="546"/>
      <c r="E5612" s="171" t="str">
        <f t="shared" si="87"/>
        <v>1900</v>
      </c>
      <c r="F5612" s="547">
        <v>0</v>
      </c>
      <c r="G5612" s="548">
        <v>0</v>
      </c>
      <c r="H5612" s="547">
        <v>0</v>
      </c>
      <c r="I5612" s="545" t="s">
        <v>12655</v>
      </c>
      <c r="J5612" s="545"/>
      <c r="K5612" s="545" t="s">
        <v>13413</v>
      </c>
      <c r="L5612" s="545" t="s">
        <v>17815</v>
      </c>
      <c r="M5612" s="548" t="s">
        <v>13758</v>
      </c>
      <c r="N5612" s="545" t="s">
        <v>13413</v>
      </c>
      <c r="O5612" s="545" t="s">
        <v>17816</v>
      </c>
      <c r="P5612" s="549">
        <v>3671</v>
      </c>
      <c r="Q5612" s="549">
        <v>1</v>
      </c>
      <c r="R5612" s="549">
        <v>109</v>
      </c>
      <c r="S5612" s="548"/>
      <c r="T5612" s="548"/>
      <c r="U5612" s="99"/>
    </row>
    <row r="5613" spans="1:21" ht="19.5" customHeight="1">
      <c r="A5613" s="545">
        <v>100215</v>
      </c>
      <c r="B5613" s="545" t="s">
        <v>1078</v>
      </c>
      <c r="C5613" s="545" t="s">
        <v>216</v>
      </c>
      <c r="D5613" s="546">
        <v>44596</v>
      </c>
      <c r="E5613" s="171" t="str">
        <f t="shared" si="87"/>
        <v>2022</v>
      </c>
      <c r="F5613" s="547">
        <v>180292</v>
      </c>
      <c r="G5613" s="548">
        <v>0.19</v>
      </c>
      <c r="H5613" s="547">
        <v>151505.88</v>
      </c>
      <c r="I5613" s="545" t="s">
        <v>12655</v>
      </c>
      <c r="J5613" s="545" t="s">
        <v>13297</v>
      </c>
      <c r="K5613" s="545" t="s">
        <v>13413</v>
      </c>
      <c r="L5613" s="545" t="s">
        <v>17817</v>
      </c>
      <c r="M5613" s="548" t="s">
        <v>13758</v>
      </c>
      <c r="N5613" s="545" t="s">
        <v>13413</v>
      </c>
      <c r="O5613" s="545" t="s">
        <v>15220</v>
      </c>
      <c r="P5613" s="549">
        <v>3672</v>
      </c>
      <c r="Q5613" s="549">
        <v>1</v>
      </c>
      <c r="R5613" s="549">
        <v>109</v>
      </c>
      <c r="S5613" s="548">
        <v>2257</v>
      </c>
      <c r="T5613" s="548"/>
      <c r="U5613" s="99"/>
    </row>
    <row r="5614" spans="1:21" ht="19.5" customHeight="1">
      <c r="A5614" s="545">
        <v>100216</v>
      </c>
      <c r="B5614" s="545" t="s">
        <v>10872</v>
      </c>
      <c r="C5614" s="545" t="s">
        <v>216</v>
      </c>
      <c r="D5614" s="546"/>
      <c r="E5614" s="171" t="str">
        <f t="shared" si="87"/>
        <v>1900</v>
      </c>
      <c r="F5614" s="547">
        <v>0</v>
      </c>
      <c r="G5614" s="548">
        <v>0</v>
      </c>
      <c r="H5614" s="547">
        <v>0</v>
      </c>
      <c r="I5614" s="545" t="s">
        <v>12655</v>
      </c>
      <c r="J5614" s="545"/>
      <c r="K5614" s="545" t="s">
        <v>13413</v>
      </c>
      <c r="L5614" s="545" t="s">
        <v>17818</v>
      </c>
      <c r="M5614" s="548" t="s">
        <v>13758</v>
      </c>
      <c r="N5614" s="545" t="s">
        <v>13413</v>
      </c>
      <c r="O5614" s="545" t="s">
        <v>15220</v>
      </c>
      <c r="P5614" s="549">
        <v>3673</v>
      </c>
      <c r="Q5614" s="549">
        <v>1</v>
      </c>
      <c r="R5614" s="549">
        <v>109</v>
      </c>
      <c r="S5614" s="548"/>
      <c r="T5614" s="548"/>
      <c r="U5614" s="99"/>
    </row>
    <row r="5615" spans="1:21" ht="19.5" customHeight="1">
      <c r="A5615" s="545">
        <v>100217</v>
      </c>
      <c r="B5615" s="545" t="s">
        <v>1047</v>
      </c>
      <c r="C5615" s="545" t="s">
        <v>216</v>
      </c>
      <c r="D5615" s="546"/>
      <c r="E5615" s="171" t="str">
        <f t="shared" si="87"/>
        <v>1900</v>
      </c>
      <c r="F5615" s="547">
        <v>0</v>
      </c>
      <c r="G5615" s="548">
        <v>0</v>
      </c>
      <c r="H5615" s="547">
        <v>0</v>
      </c>
      <c r="I5615" s="545" t="s">
        <v>12655</v>
      </c>
      <c r="J5615" s="545"/>
      <c r="K5615" s="545" t="s">
        <v>13413</v>
      </c>
      <c r="L5615" s="545" t="s">
        <v>17819</v>
      </c>
      <c r="M5615" s="548" t="s">
        <v>13758</v>
      </c>
      <c r="N5615" s="545" t="s">
        <v>13413</v>
      </c>
      <c r="O5615" s="545" t="s">
        <v>15220</v>
      </c>
      <c r="P5615" s="549">
        <v>3674</v>
      </c>
      <c r="Q5615" s="549">
        <v>1</v>
      </c>
      <c r="R5615" s="549">
        <v>109</v>
      </c>
      <c r="S5615" s="548"/>
      <c r="T5615" s="548"/>
      <c r="U5615" s="99"/>
    </row>
    <row r="5616" spans="1:21" ht="19.5" customHeight="1">
      <c r="A5616" s="545">
        <v>100218</v>
      </c>
      <c r="B5616" s="545" t="s">
        <v>1046</v>
      </c>
      <c r="C5616" s="545" t="s">
        <v>216</v>
      </c>
      <c r="D5616" s="546"/>
      <c r="E5616" s="171" t="str">
        <f t="shared" si="87"/>
        <v>1900</v>
      </c>
      <c r="F5616" s="547">
        <v>0</v>
      </c>
      <c r="G5616" s="548">
        <v>0</v>
      </c>
      <c r="H5616" s="547">
        <v>0</v>
      </c>
      <c r="I5616" s="545" t="s">
        <v>12655</v>
      </c>
      <c r="J5616" s="545"/>
      <c r="K5616" s="545" t="s">
        <v>13413</v>
      </c>
      <c r="L5616" s="545" t="s">
        <v>17819</v>
      </c>
      <c r="M5616" s="548" t="s">
        <v>13758</v>
      </c>
      <c r="N5616" s="545" t="s">
        <v>13413</v>
      </c>
      <c r="O5616" s="545" t="s">
        <v>15220</v>
      </c>
      <c r="P5616" s="549">
        <v>3675</v>
      </c>
      <c r="Q5616" s="549">
        <v>1</v>
      </c>
      <c r="R5616" s="549">
        <v>109</v>
      </c>
      <c r="S5616" s="548"/>
      <c r="T5616" s="548"/>
      <c r="U5616" s="99"/>
    </row>
    <row r="5617" spans="1:21" ht="19.5" customHeight="1">
      <c r="A5617" s="545">
        <v>100219</v>
      </c>
      <c r="B5617" s="545" t="s">
        <v>10871</v>
      </c>
      <c r="C5617" s="545" t="s">
        <v>216</v>
      </c>
      <c r="D5617" s="546"/>
      <c r="E5617" s="171" t="str">
        <f t="shared" si="87"/>
        <v>1900</v>
      </c>
      <c r="F5617" s="547">
        <v>0</v>
      </c>
      <c r="G5617" s="548">
        <v>0</v>
      </c>
      <c r="H5617" s="547">
        <v>0</v>
      </c>
      <c r="I5617" s="545" t="s">
        <v>12642</v>
      </c>
      <c r="J5617" s="545"/>
      <c r="K5617" s="545" t="s">
        <v>13413</v>
      </c>
      <c r="L5617" s="545" t="s">
        <v>13413</v>
      </c>
      <c r="M5617" s="548" t="s">
        <v>13758</v>
      </c>
      <c r="N5617" s="545" t="s">
        <v>13413</v>
      </c>
      <c r="O5617" s="545" t="s">
        <v>14580</v>
      </c>
      <c r="P5617" s="549">
        <v>3676</v>
      </c>
      <c r="Q5617" s="549">
        <v>1</v>
      </c>
      <c r="R5617" s="549">
        <v>135</v>
      </c>
      <c r="S5617" s="548"/>
      <c r="T5617" s="548"/>
      <c r="U5617" s="99"/>
    </row>
    <row r="5618" spans="1:21" ht="19.5" customHeight="1">
      <c r="A5618" s="545">
        <v>100220</v>
      </c>
      <c r="B5618" s="545" t="s">
        <v>2849</v>
      </c>
      <c r="C5618" s="545" t="s">
        <v>209</v>
      </c>
      <c r="D5618" s="546"/>
      <c r="E5618" s="171" t="str">
        <f t="shared" si="87"/>
        <v>1900</v>
      </c>
      <c r="F5618" s="547">
        <v>0</v>
      </c>
      <c r="G5618" s="548">
        <v>0</v>
      </c>
      <c r="H5618" s="547">
        <v>0</v>
      </c>
      <c r="I5618" s="545" t="s">
        <v>12649</v>
      </c>
      <c r="J5618" s="545"/>
      <c r="K5618" s="545" t="s">
        <v>13413</v>
      </c>
      <c r="L5618" s="545" t="s">
        <v>13413</v>
      </c>
      <c r="M5618" s="548" t="s">
        <v>13758</v>
      </c>
      <c r="N5618" s="545" t="s">
        <v>13413</v>
      </c>
      <c r="O5618" s="545" t="s">
        <v>15359</v>
      </c>
      <c r="P5618" s="549">
        <v>3677</v>
      </c>
      <c r="Q5618" s="549">
        <v>1</v>
      </c>
      <c r="R5618" s="549">
        <v>17</v>
      </c>
      <c r="S5618" s="548"/>
      <c r="T5618" s="548"/>
      <c r="U5618" s="99"/>
    </row>
    <row r="5619" spans="1:21" ht="19.5" customHeight="1">
      <c r="A5619" s="545">
        <v>100221</v>
      </c>
      <c r="B5619" s="545" t="s">
        <v>2844</v>
      </c>
      <c r="C5619" s="545" t="s">
        <v>209</v>
      </c>
      <c r="D5619" s="546"/>
      <c r="E5619" s="171" t="str">
        <f t="shared" si="87"/>
        <v>1900</v>
      </c>
      <c r="F5619" s="547">
        <v>0</v>
      </c>
      <c r="G5619" s="548">
        <v>0</v>
      </c>
      <c r="H5619" s="547">
        <v>0</v>
      </c>
      <c r="I5619" s="545" t="s">
        <v>12649</v>
      </c>
      <c r="J5619" s="545"/>
      <c r="K5619" s="545" t="s">
        <v>13413</v>
      </c>
      <c r="L5619" s="545" t="s">
        <v>13413</v>
      </c>
      <c r="M5619" s="548" t="s">
        <v>13758</v>
      </c>
      <c r="N5619" s="545" t="s">
        <v>13413</v>
      </c>
      <c r="O5619" s="545" t="s">
        <v>15359</v>
      </c>
      <c r="P5619" s="549">
        <v>3678</v>
      </c>
      <c r="Q5619" s="549">
        <v>1</v>
      </c>
      <c r="R5619" s="549">
        <v>17</v>
      </c>
      <c r="S5619" s="548"/>
      <c r="T5619" s="548"/>
      <c r="U5619" s="99"/>
    </row>
    <row r="5620" spans="1:21" ht="19.5" customHeight="1">
      <c r="A5620" s="545">
        <v>100222</v>
      </c>
      <c r="B5620" s="545" t="s">
        <v>10870</v>
      </c>
      <c r="C5620" s="545" t="s">
        <v>206</v>
      </c>
      <c r="D5620" s="546"/>
      <c r="E5620" s="171" t="str">
        <f t="shared" si="87"/>
        <v>1900</v>
      </c>
      <c r="F5620" s="547">
        <v>0</v>
      </c>
      <c r="G5620" s="548">
        <v>0</v>
      </c>
      <c r="H5620" s="547">
        <v>0</v>
      </c>
      <c r="I5620" s="545" t="s">
        <v>12709</v>
      </c>
      <c r="J5620" s="545"/>
      <c r="K5620" s="545" t="s">
        <v>13413</v>
      </c>
      <c r="L5620" s="545" t="s">
        <v>17820</v>
      </c>
      <c r="M5620" s="548" t="s">
        <v>13758</v>
      </c>
      <c r="N5620" s="545" t="s">
        <v>22823</v>
      </c>
      <c r="O5620" s="545" t="s">
        <v>17821</v>
      </c>
      <c r="P5620" s="549">
        <v>3679</v>
      </c>
      <c r="Q5620" s="549">
        <v>1</v>
      </c>
      <c r="R5620" s="549">
        <v>124</v>
      </c>
      <c r="S5620" s="548"/>
      <c r="T5620" s="548">
        <v>441</v>
      </c>
      <c r="U5620" s="99"/>
    </row>
    <row r="5621" spans="1:21" ht="19.5" customHeight="1">
      <c r="A5621" s="545">
        <v>100223</v>
      </c>
      <c r="B5621" s="545" t="s">
        <v>1757</v>
      </c>
      <c r="C5621" s="545" t="s">
        <v>206</v>
      </c>
      <c r="D5621" s="546">
        <v>46052</v>
      </c>
      <c r="E5621" s="171" t="str">
        <f t="shared" si="87"/>
        <v>2026</v>
      </c>
      <c r="F5621" s="547">
        <v>2420</v>
      </c>
      <c r="G5621" s="548">
        <v>0.19</v>
      </c>
      <c r="H5621" s="547">
        <v>2033.61</v>
      </c>
      <c r="I5621" s="545" t="s">
        <v>12709</v>
      </c>
      <c r="J5621" s="545" t="s">
        <v>13307</v>
      </c>
      <c r="K5621" s="545" t="s">
        <v>17822</v>
      </c>
      <c r="L5621" s="545" t="s">
        <v>17823</v>
      </c>
      <c r="M5621" s="548" t="s">
        <v>13758</v>
      </c>
      <c r="N5621" s="545" t="s">
        <v>22823</v>
      </c>
      <c r="O5621" s="545" t="s">
        <v>17824</v>
      </c>
      <c r="P5621" s="549">
        <v>3680</v>
      </c>
      <c r="Q5621" s="549">
        <v>1</v>
      </c>
      <c r="R5621" s="549">
        <v>124</v>
      </c>
      <c r="S5621" s="548">
        <v>2228</v>
      </c>
      <c r="T5621" s="548">
        <v>441</v>
      </c>
      <c r="U5621" s="99"/>
    </row>
    <row r="5622" spans="1:21" ht="19.5" customHeight="1">
      <c r="A5622" s="545">
        <v>100224</v>
      </c>
      <c r="B5622" s="545" t="s">
        <v>1727</v>
      </c>
      <c r="C5622" s="545" t="s">
        <v>206</v>
      </c>
      <c r="D5622" s="546"/>
      <c r="E5622" s="171" t="str">
        <f t="shared" si="87"/>
        <v>1900</v>
      </c>
      <c r="F5622" s="547">
        <v>0</v>
      </c>
      <c r="G5622" s="548">
        <v>0</v>
      </c>
      <c r="H5622" s="547">
        <v>0</v>
      </c>
      <c r="I5622" s="545" t="s">
        <v>12709</v>
      </c>
      <c r="J5622" s="545"/>
      <c r="K5622" s="545" t="s">
        <v>17825</v>
      </c>
      <c r="L5622" s="545" t="s">
        <v>17826</v>
      </c>
      <c r="M5622" s="548" t="s">
        <v>13758</v>
      </c>
      <c r="N5622" s="545" t="s">
        <v>22823</v>
      </c>
      <c r="O5622" s="545" t="s">
        <v>17827</v>
      </c>
      <c r="P5622" s="549">
        <v>3681</v>
      </c>
      <c r="Q5622" s="549">
        <v>1</v>
      </c>
      <c r="R5622" s="549">
        <v>124</v>
      </c>
      <c r="S5622" s="548"/>
      <c r="T5622" s="548">
        <v>441</v>
      </c>
      <c r="U5622" s="99"/>
    </row>
    <row r="5623" spans="1:21" ht="19.5" customHeight="1">
      <c r="A5623" s="545">
        <v>100225</v>
      </c>
      <c r="B5623" s="545" t="s">
        <v>10869</v>
      </c>
      <c r="C5623" s="545" t="s">
        <v>221</v>
      </c>
      <c r="D5623" s="546"/>
      <c r="E5623" s="171" t="str">
        <f t="shared" si="87"/>
        <v>1900</v>
      </c>
      <c r="F5623" s="547">
        <v>0</v>
      </c>
      <c r="G5623" s="548">
        <v>0</v>
      </c>
      <c r="H5623" s="547">
        <v>0</v>
      </c>
      <c r="I5623" s="545" t="s">
        <v>12709</v>
      </c>
      <c r="J5623" s="545"/>
      <c r="K5623" s="545" t="s">
        <v>13413</v>
      </c>
      <c r="L5623" s="545" t="s">
        <v>13413</v>
      </c>
      <c r="M5623" s="548" t="s">
        <v>13758</v>
      </c>
      <c r="N5623" s="545" t="s">
        <v>22823</v>
      </c>
      <c r="O5623" s="545" t="s">
        <v>17828</v>
      </c>
      <c r="P5623" s="549">
        <v>3682</v>
      </c>
      <c r="Q5623" s="549">
        <v>1</v>
      </c>
      <c r="R5623" s="549">
        <v>124</v>
      </c>
      <c r="S5623" s="548"/>
      <c r="T5623" s="548">
        <v>441</v>
      </c>
      <c r="U5623" s="99"/>
    </row>
    <row r="5624" spans="1:21" ht="19.5" customHeight="1">
      <c r="A5624" s="545">
        <v>100226</v>
      </c>
      <c r="B5624" s="545" t="s">
        <v>10868</v>
      </c>
      <c r="C5624" s="545" t="s">
        <v>206</v>
      </c>
      <c r="D5624" s="546"/>
      <c r="E5624" s="171" t="str">
        <f t="shared" si="87"/>
        <v>1900</v>
      </c>
      <c r="F5624" s="547">
        <v>0</v>
      </c>
      <c r="G5624" s="548">
        <v>0</v>
      </c>
      <c r="H5624" s="547">
        <v>0</v>
      </c>
      <c r="I5624" s="545" t="s">
        <v>12709</v>
      </c>
      <c r="J5624" s="545"/>
      <c r="K5624" s="545" t="s">
        <v>17829</v>
      </c>
      <c r="L5624" s="545" t="s">
        <v>17830</v>
      </c>
      <c r="M5624" s="548" t="s">
        <v>13758</v>
      </c>
      <c r="N5624" s="545" t="s">
        <v>22823</v>
      </c>
      <c r="O5624" s="545" t="s">
        <v>17831</v>
      </c>
      <c r="P5624" s="549">
        <v>3683</v>
      </c>
      <c r="Q5624" s="549">
        <v>1</v>
      </c>
      <c r="R5624" s="549">
        <v>124</v>
      </c>
      <c r="S5624" s="548"/>
      <c r="T5624" s="548">
        <v>441</v>
      </c>
      <c r="U5624" s="99"/>
    </row>
    <row r="5625" spans="1:21" ht="19.5" customHeight="1">
      <c r="A5625" s="545">
        <v>100227</v>
      </c>
      <c r="B5625" s="545" t="s">
        <v>7277</v>
      </c>
      <c r="C5625" s="545" t="s">
        <v>206</v>
      </c>
      <c r="D5625" s="546">
        <v>43838</v>
      </c>
      <c r="E5625" s="171" t="str">
        <f t="shared" si="87"/>
        <v>2020</v>
      </c>
      <c r="F5625" s="547">
        <v>5819</v>
      </c>
      <c r="G5625" s="548">
        <v>0.19</v>
      </c>
      <c r="H5625" s="547">
        <v>4889.92</v>
      </c>
      <c r="I5625" s="545" t="s">
        <v>12709</v>
      </c>
      <c r="J5625" s="545" t="s">
        <v>13296</v>
      </c>
      <c r="K5625" s="545" t="s">
        <v>17832</v>
      </c>
      <c r="L5625" s="545" t="s">
        <v>17833</v>
      </c>
      <c r="M5625" s="548" t="s">
        <v>13758</v>
      </c>
      <c r="N5625" s="545" t="s">
        <v>22823</v>
      </c>
      <c r="O5625" s="545" t="s">
        <v>17834</v>
      </c>
      <c r="P5625" s="549">
        <v>3684</v>
      </c>
      <c r="Q5625" s="549">
        <v>1</v>
      </c>
      <c r="R5625" s="549">
        <v>124</v>
      </c>
      <c r="S5625" s="548">
        <v>2218</v>
      </c>
      <c r="T5625" s="548">
        <v>441</v>
      </c>
      <c r="U5625" s="99"/>
    </row>
    <row r="5626" spans="1:21" ht="19.5" customHeight="1">
      <c r="A5626" s="545">
        <v>100228</v>
      </c>
      <c r="B5626" s="545" t="s">
        <v>2534</v>
      </c>
      <c r="C5626" s="545" t="s">
        <v>216</v>
      </c>
      <c r="D5626" s="546"/>
      <c r="E5626" s="171" t="str">
        <f t="shared" si="87"/>
        <v>1900</v>
      </c>
      <c r="F5626" s="547">
        <v>0</v>
      </c>
      <c r="G5626" s="548">
        <v>0</v>
      </c>
      <c r="H5626" s="547">
        <v>0</v>
      </c>
      <c r="I5626" s="545" t="s">
        <v>12642</v>
      </c>
      <c r="J5626" s="545"/>
      <c r="K5626" s="545" t="s">
        <v>13413</v>
      </c>
      <c r="L5626" s="545" t="s">
        <v>13807</v>
      </c>
      <c r="M5626" s="548" t="s">
        <v>13758</v>
      </c>
      <c r="N5626" s="545" t="s">
        <v>13413</v>
      </c>
      <c r="O5626" s="545" t="s">
        <v>17835</v>
      </c>
      <c r="P5626" s="549">
        <v>3685</v>
      </c>
      <c r="Q5626" s="549">
        <v>1</v>
      </c>
      <c r="R5626" s="549">
        <v>135</v>
      </c>
      <c r="S5626" s="548"/>
      <c r="T5626" s="548"/>
      <c r="U5626" s="99"/>
    </row>
    <row r="5627" spans="1:21" ht="19.5" customHeight="1">
      <c r="A5627" s="545">
        <v>100229</v>
      </c>
      <c r="B5627" s="545" t="s">
        <v>6352</v>
      </c>
      <c r="C5627" s="545" t="s">
        <v>206</v>
      </c>
      <c r="D5627" s="546">
        <v>46052</v>
      </c>
      <c r="E5627" s="171" t="str">
        <f t="shared" si="87"/>
        <v>2026</v>
      </c>
      <c r="F5627" s="547">
        <v>133011</v>
      </c>
      <c r="G5627" s="548">
        <v>0.19</v>
      </c>
      <c r="H5627" s="547">
        <v>111773.95</v>
      </c>
      <c r="I5627" s="545" t="s">
        <v>12709</v>
      </c>
      <c r="J5627" s="545" t="s">
        <v>13307</v>
      </c>
      <c r="K5627" s="545" t="s">
        <v>17836</v>
      </c>
      <c r="L5627" s="545" t="s">
        <v>13413</v>
      </c>
      <c r="M5627" s="548" t="s">
        <v>13758</v>
      </c>
      <c r="N5627" s="545" t="s">
        <v>22823</v>
      </c>
      <c r="O5627" s="545" t="s">
        <v>17837</v>
      </c>
      <c r="P5627" s="549">
        <v>3686</v>
      </c>
      <c r="Q5627" s="549">
        <v>1</v>
      </c>
      <c r="R5627" s="549">
        <v>124</v>
      </c>
      <c r="S5627" s="548">
        <v>2228</v>
      </c>
      <c r="T5627" s="548">
        <v>441</v>
      </c>
      <c r="U5627" s="99"/>
    </row>
    <row r="5628" spans="1:21" ht="19.5" customHeight="1">
      <c r="A5628" s="545">
        <v>100231</v>
      </c>
      <c r="B5628" s="545" t="s">
        <v>1748</v>
      </c>
      <c r="C5628" s="545" t="s">
        <v>216</v>
      </c>
      <c r="D5628" s="546">
        <v>46052</v>
      </c>
      <c r="E5628" s="171" t="str">
        <f t="shared" si="87"/>
        <v>2026</v>
      </c>
      <c r="F5628" s="547">
        <v>132251</v>
      </c>
      <c r="G5628" s="548">
        <v>0.19</v>
      </c>
      <c r="H5628" s="547">
        <v>111135.29</v>
      </c>
      <c r="I5628" s="545" t="s">
        <v>12709</v>
      </c>
      <c r="J5628" s="545" t="s">
        <v>13307</v>
      </c>
      <c r="K5628" s="545" t="s">
        <v>17838</v>
      </c>
      <c r="L5628" s="545" t="s">
        <v>17839</v>
      </c>
      <c r="M5628" s="548" t="s">
        <v>13758</v>
      </c>
      <c r="N5628" s="545" t="s">
        <v>22823</v>
      </c>
      <c r="O5628" s="545" t="s">
        <v>17840</v>
      </c>
      <c r="P5628" s="549">
        <v>3688</v>
      </c>
      <c r="Q5628" s="549">
        <v>1</v>
      </c>
      <c r="R5628" s="549">
        <v>124</v>
      </c>
      <c r="S5628" s="548">
        <v>2228</v>
      </c>
      <c r="T5628" s="548">
        <v>441</v>
      </c>
      <c r="U5628" s="99"/>
    </row>
    <row r="5629" spans="1:21" ht="19.5" customHeight="1">
      <c r="A5629" s="545">
        <v>100232</v>
      </c>
      <c r="B5629" s="545" t="s">
        <v>10867</v>
      </c>
      <c r="C5629" s="545" t="s">
        <v>216</v>
      </c>
      <c r="D5629" s="546"/>
      <c r="E5629" s="171" t="str">
        <f t="shared" si="87"/>
        <v>1900</v>
      </c>
      <c r="F5629" s="547">
        <v>0</v>
      </c>
      <c r="G5629" s="548">
        <v>0</v>
      </c>
      <c r="H5629" s="547">
        <v>0</v>
      </c>
      <c r="I5629" s="545" t="s">
        <v>12709</v>
      </c>
      <c r="J5629" s="545"/>
      <c r="K5629" s="545" t="s">
        <v>13413</v>
      </c>
      <c r="L5629" s="545" t="s">
        <v>13413</v>
      </c>
      <c r="M5629" s="548" t="s">
        <v>13758</v>
      </c>
      <c r="N5629" s="545" t="s">
        <v>22823</v>
      </c>
      <c r="O5629" s="545" t="s">
        <v>14413</v>
      </c>
      <c r="P5629" s="549">
        <v>3689</v>
      </c>
      <c r="Q5629" s="549">
        <v>1</v>
      </c>
      <c r="R5629" s="549">
        <v>124</v>
      </c>
      <c r="S5629" s="548"/>
      <c r="T5629" s="548">
        <v>441</v>
      </c>
      <c r="U5629" s="99"/>
    </row>
    <row r="5630" spans="1:21" ht="19.5" customHeight="1">
      <c r="A5630" s="545">
        <v>100233</v>
      </c>
      <c r="B5630" s="545" t="s">
        <v>10866</v>
      </c>
      <c r="C5630" s="545" t="s">
        <v>206</v>
      </c>
      <c r="D5630" s="546"/>
      <c r="E5630" s="171" t="str">
        <f t="shared" si="87"/>
        <v>1900</v>
      </c>
      <c r="F5630" s="547">
        <v>0</v>
      </c>
      <c r="G5630" s="548">
        <v>0</v>
      </c>
      <c r="H5630" s="547">
        <v>0</v>
      </c>
      <c r="I5630" s="545" t="s">
        <v>12709</v>
      </c>
      <c r="J5630" s="545"/>
      <c r="K5630" s="545" t="s">
        <v>17841</v>
      </c>
      <c r="L5630" s="545" t="s">
        <v>17842</v>
      </c>
      <c r="M5630" s="548" t="s">
        <v>13758</v>
      </c>
      <c r="N5630" s="545" t="s">
        <v>22823</v>
      </c>
      <c r="O5630" s="545" t="s">
        <v>17843</v>
      </c>
      <c r="P5630" s="549">
        <v>3690</v>
      </c>
      <c r="Q5630" s="549">
        <v>1</v>
      </c>
      <c r="R5630" s="549">
        <v>124</v>
      </c>
      <c r="S5630" s="548"/>
      <c r="T5630" s="548">
        <v>441</v>
      </c>
      <c r="U5630" s="99"/>
    </row>
    <row r="5631" spans="1:21" ht="19.5" customHeight="1">
      <c r="A5631" s="545">
        <v>100234</v>
      </c>
      <c r="B5631" s="545" t="s">
        <v>1745</v>
      </c>
      <c r="C5631" s="545" t="s">
        <v>206</v>
      </c>
      <c r="D5631" s="546"/>
      <c r="E5631" s="171" t="str">
        <f t="shared" si="87"/>
        <v>1900</v>
      </c>
      <c r="F5631" s="547">
        <v>0</v>
      </c>
      <c r="G5631" s="548">
        <v>0</v>
      </c>
      <c r="H5631" s="547">
        <v>0</v>
      </c>
      <c r="I5631" s="545" t="s">
        <v>12709</v>
      </c>
      <c r="J5631" s="545"/>
      <c r="K5631" s="545" t="s">
        <v>17844</v>
      </c>
      <c r="L5631" s="545" t="s">
        <v>17845</v>
      </c>
      <c r="M5631" s="548" t="s">
        <v>13758</v>
      </c>
      <c r="N5631" s="545" t="s">
        <v>22823</v>
      </c>
      <c r="O5631" s="545" t="s">
        <v>17846</v>
      </c>
      <c r="P5631" s="549">
        <v>3691</v>
      </c>
      <c r="Q5631" s="549">
        <v>1</v>
      </c>
      <c r="R5631" s="549">
        <v>124</v>
      </c>
      <c r="S5631" s="548"/>
      <c r="T5631" s="548">
        <v>441</v>
      </c>
      <c r="U5631" s="99"/>
    </row>
    <row r="5632" spans="1:21" ht="19.5" customHeight="1">
      <c r="A5632" s="545">
        <v>100235</v>
      </c>
      <c r="B5632" s="545" t="s">
        <v>1744</v>
      </c>
      <c r="C5632" s="545" t="s">
        <v>786</v>
      </c>
      <c r="D5632" s="546">
        <v>43556</v>
      </c>
      <c r="E5632" s="171" t="str">
        <f t="shared" si="87"/>
        <v>2019</v>
      </c>
      <c r="F5632" s="547">
        <v>74847</v>
      </c>
      <c r="G5632" s="548">
        <v>0.16</v>
      </c>
      <c r="H5632" s="547">
        <v>64523.28</v>
      </c>
      <c r="I5632" s="545" t="s">
        <v>12709</v>
      </c>
      <c r="J5632" s="545" t="s">
        <v>13298</v>
      </c>
      <c r="K5632" s="545" t="s">
        <v>13413</v>
      </c>
      <c r="L5632" s="545" t="s">
        <v>13413</v>
      </c>
      <c r="M5632" s="548" t="s">
        <v>13758</v>
      </c>
      <c r="N5632" s="545" t="s">
        <v>22823</v>
      </c>
      <c r="O5632" s="545" t="s">
        <v>14413</v>
      </c>
      <c r="P5632" s="549">
        <v>3692</v>
      </c>
      <c r="Q5632" s="549">
        <v>1</v>
      </c>
      <c r="R5632" s="549">
        <v>124</v>
      </c>
      <c r="S5632" s="548">
        <v>1012</v>
      </c>
      <c r="T5632" s="548">
        <v>441</v>
      </c>
      <c r="U5632" s="99"/>
    </row>
    <row r="5633" spans="1:21" ht="19.5" customHeight="1">
      <c r="A5633" s="545">
        <v>100236</v>
      </c>
      <c r="B5633" s="545" t="s">
        <v>3063</v>
      </c>
      <c r="C5633" s="545" t="s">
        <v>216</v>
      </c>
      <c r="D5633" s="546"/>
      <c r="E5633" s="171" t="str">
        <f t="shared" si="87"/>
        <v>1900</v>
      </c>
      <c r="F5633" s="547">
        <v>0</v>
      </c>
      <c r="G5633" s="548">
        <v>0</v>
      </c>
      <c r="H5633" s="547">
        <v>0</v>
      </c>
      <c r="I5633" s="545" t="s">
        <v>12689</v>
      </c>
      <c r="J5633" s="545"/>
      <c r="K5633" s="545" t="s">
        <v>13413</v>
      </c>
      <c r="L5633" s="545" t="s">
        <v>14294</v>
      </c>
      <c r="M5633" s="548" t="s">
        <v>13758</v>
      </c>
      <c r="N5633" s="545" t="s">
        <v>13413</v>
      </c>
      <c r="O5633" s="545" t="s">
        <v>14295</v>
      </c>
      <c r="P5633" s="549">
        <v>3693</v>
      </c>
      <c r="Q5633" s="549">
        <v>1</v>
      </c>
      <c r="R5633" s="549">
        <v>156</v>
      </c>
      <c r="S5633" s="548"/>
      <c r="T5633" s="548"/>
      <c r="U5633" s="99"/>
    </row>
    <row r="5634" spans="1:21" ht="19.5" customHeight="1">
      <c r="A5634" s="545">
        <v>100237</v>
      </c>
      <c r="B5634" s="545" t="s">
        <v>3062</v>
      </c>
      <c r="C5634" s="545" t="s">
        <v>216</v>
      </c>
      <c r="D5634" s="546"/>
      <c r="E5634" s="171" t="str">
        <f t="shared" si="87"/>
        <v>1900</v>
      </c>
      <c r="F5634" s="547">
        <v>0</v>
      </c>
      <c r="G5634" s="548">
        <v>0</v>
      </c>
      <c r="H5634" s="547">
        <v>0</v>
      </c>
      <c r="I5634" s="545" t="s">
        <v>12689</v>
      </c>
      <c r="J5634" s="545"/>
      <c r="K5634" s="545" t="s">
        <v>13413</v>
      </c>
      <c r="L5634" s="545" t="s">
        <v>14294</v>
      </c>
      <c r="M5634" s="548" t="s">
        <v>13758</v>
      </c>
      <c r="N5634" s="545" t="s">
        <v>13413</v>
      </c>
      <c r="O5634" s="545" t="s">
        <v>14295</v>
      </c>
      <c r="P5634" s="549">
        <v>3694</v>
      </c>
      <c r="Q5634" s="549">
        <v>1</v>
      </c>
      <c r="R5634" s="549">
        <v>156</v>
      </c>
      <c r="S5634" s="548"/>
      <c r="T5634" s="548"/>
      <c r="U5634" s="99"/>
    </row>
    <row r="5635" spans="1:21" ht="19.5" customHeight="1">
      <c r="A5635" s="545">
        <v>100238</v>
      </c>
      <c r="B5635" s="545" t="s">
        <v>10865</v>
      </c>
      <c r="C5635" s="545" t="s">
        <v>216</v>
      </c>
      <c r="D5635" s="546"/>
      <c r="E5635" s="171" t="str">
        <f t="shared" si="87"/>
        <v>1900</v>
      </c>
      <c r="F5635" s="547">
        <v>0</v>
      </c>
      <c r="G5635" s="548">
        <v>0</v>
      </c>
      <c r="H5635" s="547">
        <v>0</v>
      </c>
      <c r="I5635" s="545" t="s">
        <v>12689</v>
      </c>
      <c r="J5635" s="545"/>
      <c r="K5635" s="545" t="s">
        <v>13413</v>
      </c>
      <c r="L5635" s="545" t="s">
        <v>14294</v>
      </c>
      <c r="M5635" s="548" t="s">
        <v>13758</v>
      </c>
      <c r="N5635" s="545" t="s">
        <v>13413</v>
      </c>
      <c r="O5635" s="545" t="s">
        <v>14295</v>
      </c>
      <c r="P5635" s="549">
        <v>3695</v>
      </c>
      <c r="Q5635" s="549">
        <v>1</v>
      </c>
      <c r="R5635" s="549">
        <v>156</v>
      </c>
      <c r="S5635" s="548"/>
      <c r="T5635" s="548"/>
      <c r="U5635" s="99"/>
    </row>
    <row r="5636" spans="1:21" ht="19.5" customHeight="1">
      <c r="A5636" s="545">
        <v>100239</v>
      </c>
      <c r="B5636" s="545" t="s">
        <v>10864</v>
      </c>
      <c r="C5636" s="545" t="s">
        <v>216</v>
      </c>
      <c r="D5636" s="546"/>
      <c r="E5636" s="171" t="str">
        <f t="shared" ref="E5636:E5699" si="88">TEXT(D5636,"YYYY")</f>
        <v>1900</v>
      </c>
      <c r="F5636" s="547">
        <v>0</v>
      </c>
      <c r="G5636" s="548">
        <v>0</v>
      </c>
      <c r="H5636" s="547">
        <v>0</v>
      </c>
      <c r="I5636" s="545" t="s">
        <v>12689</v>
      </c>
      <c r="J5636" s="545"/>
      <c r="K5636" s="545" t="s">
        <v>13413</v>
      </c>
      <c r="L5636" s="545" t="s">
        <v>14294</v>
      </c>
      <c r="M5636" s="548" t="s">
        <v>13758</v>
      </c>
      <c r="N5636" s="545" t="s">
        <v>13413</v>
      </c>
      <c r="O5636" s="545" t="s">
        <v>14295</v>
      </c>
      <c r="P5636" s="549">
        <v>3696</v>
      </c>
      <c r="Q5636" s="549">
        <v>1</v>
      </c>
      <c r="R5636" s="549">
        <v>156</v>
      </c>
      <c r="S5636" s="548"/>
      <c r="T5636" s="548"/>
      <c r="U5636" s="99"/>
    </row>
    <row r="5637" spans="1:21" ht="19.5" customHeight="1">
      <c r="A5637" s="545">
        <v>100240</v>
      </c>
      <c r="B5637" s="545" t="s">
        <v>3072</v>
      </c>
      <c r="C5637" s="545" t="s">
        <v>216</v>
      </c>
      <c r="D5637" s="546"/>
      <c r="E5637" s="171" t="str">
        <f t="shared" si="88"/>
        <v>1900</v>
      </c>
      <c r="F5637" s="547">
        <v>0</v>
      </c>
      <c r="G5637" s="548">
        <v>0</v>
      </c>
      <c r="H5637" s="547">
        <v>0</v>
      </c>
      <c r="I5637" s="545" t="s">
        <v>12689</v>
      </c>
      <c r="J5637" s="545"/>
      <c r="K5637" s="545" t="s">
        <v>13413</v>
      </c>
      <c r="L5637" s="545" t="s">
        <v>14294</v>
      </c>
      <c r="M5637" s="548" t="s">
        <v>13758</v>
      </c>
      <c r="N5637" s="545" t="s">
        <v>13413</v>
      </c>
      <c r="O5637" s="545" t="s">
        <v>14295</v>
      </c>
      <c r="P5637" s="549">
        <v>3697</v>
      </c>
      <c r="Q5637" s="549">
        <v>1</v>
      </c>
      <c r="R5637" s="549">
        <v>156</v>
      </c>
      <c r="S5637" s="548"/>
      <c r="T5637" s="548"/>
      <c r="U5637" s="99"/>
    </row>
    <row r="5638" spans="1:21" ht="19.5" customHeight="1">
      <c r="A5638" s="545">
        <v>100241</v>
      </c>
      <c r="B5638" s="545" t="s">
        <v>3073</v>
      </c>
      <c r="C5638" s="545" t="s">
        <v>216</v>
      </c>
      <c r="D5638" s="546"/>
      <c r="E5638" s="171" t="str">
        <f t="shared" si="88"/>
        <v>1900</v>
      </c>
      <c r="F5638" s="547">
        <v>0</v>
      </c>
      <c r="G5638" s="548">
        <v>0</v>
      </c>
      <c r="H5638" s="547">
        <v>0</v>
      </c>
      <c r="I5638" s="545" t="s">
        <v>12689</v>
      </c>
      <c r="J5638" s="545"/>
      <c r="K5638" s="545" t="s">
        <v>13413</v>
      </c>
      <c r="L5638" s="545" t="s">
        <v>14294</v>
      </c>
      <c r="M5638" s="548" t="s">
        <v>13758</v>
      </c>
      <c r="N5638" s="545" t="s">
        <v>13413</v>
      </c>
      <c r="O5638" s="545" t="s">
        <v>14295</v>
      </c>
      <c r="P5638" s="549">
        <v>3698</v>
      </c>
      <c r="Q5638" s="549">
        <v>1</v>
      </c>
      <c r="R5638" s="549">
        <v>156</v>
      </c>
      <c r="S5638" s="548"/>
      <c r="T5638" s="548"/>
      <c r="U5638" s="99"/>
    </row>
    <row r="5639" spans="1:21" ht="19.5" customHeight="1">
      <c r="A5639" s="545">
        <v>100242</v>
      </c>
      <c r="B5639" s="545" t="s">
        <v>6815</v>
      </c>
      <c r="C5639" s="545" t="s">
        <v>221</v>
      </c>
      <c r="D5639" s="546">
        <v>46052</v>
      </c>
      <c r="E5639" s="171" t="str">
        <f t="shared" si="88"/>
        <v>2026</v>
      </c>
      <c r="F5639" s="547">
        <v>119941</v>
      </c>
      <c r="G5639" s="548">
        <v>0.19</v>
      </c>
      <c r="H5639" s="547">
        <v>100790.76</v>
      </c>
      <c r="I5639" s="545" t="s">
        <v>12709</v>
      </c>
      <c r="J5639" s="545" t="s">
        <v>13307</v>
      </c>
      <c r="K5639" s="545" t="s">
        <v>17847</v>
      </c>
      <c r="L5639" s="545" t="s">
        <v>17848</v>
      </c>
      <c r="M5639" s="548" t="s">
        <v>13758</v>
      </c>
      <c r="N5639" s="545" t="s">
        <v>22823</v>
      </c>
      <c r="O5639" s="545" t="s">
        <v>17849</v>
      </c>
      <c r="P5639" s="549">
        <v>3699</v>
      </c>
      <c r="Q5639" s="549">
        <v>1</v>
      </c>
      <c r="R5639" s="549">
        <v>124</v>
      </c>
      <c r="S5639" s="548">
        <v>2228</v>
      </c>
      <c r="T5639" s="548">
        <v>441</v>
      </c>
      <c r="U5639" s="99"/>
    </row>
    <row r="5640" spans="1:21" ht="19.5" customHeight="1">
      <c r="A5640" s="545">
        <v>100243</v>
      </c>
      <c r="B5640" s="545" t="s">
        <v>1734</v>
      </c>
      <c r="C5640" s="545" t="s">
        <v>216</v>
      </c>
      <c r="D5640" s="546">
        <v>43844</v>
      </c>
      <c r="E5640" s="171" t="str">
        <f t="shared" si="88"/>
        <v>2020</v>
      </c>
      <c r="F5640" s="547">
        <v>103957.21</v>
      </c>
      <c r="G5640" s="548">
        <v>0.19</v>
      </c>
      <c r="H5640" s="547">
        <v>87359</v>
      </c>
      <c r="I5640" s="545" t="s">
        <v>12709</v>
      </c>
      <c r="J5640" s="545" t="s">
        <v>13297</v>
      </c>
      <c r="K5640" s="545" t="s">
        <v>13413</v>
      </c>
      <c r="L5640" s="545" t="s">
        <v>13413</v>
      </c>
      <c r="M5640" s="548" t="s">
        <v>13758</v>
      </c>
      <c r="N5640" s="545" t="s">
        <v>22823</v>
      </c>
      <c r="O5640" s="545" t="s">
        <v>14413</v>
      </c>
      <c r="P5640" s="549">
        <v>3700</v>
      </c>
      <c r="Q5640" s="549">
        <v>1</v>
      </c>
      <c r="R5640" s="549">
        <v>124</v>
      </c>
      <c r="S5640" s="548">
        <v>2257</v>
      </c>
      <c r="T5640" s="548">
        <v>441</v>
      </c>
      <c r="U5640" s="99"/>
    </row>
    <row r="5641" spans="1:21" ht="19.5" customHeight="1">
      <c r="A5641" s="545">
        <v>100244</v>
      </c>
      <c r="B5641" s="545" t="s">
        <v>6351</v>
      </c>
      <c r="C5641" s="545" t="s">
        <v>206</v>
      </c>
      <c r="D5641" s="546">
        <v>46052</v>
      </c>
      <c r="E5641" s="171" t="str">
        <f t="shared" si="88"/>
        <v>2026</v>
      </c>
      <c r="F5641" s="547">
        <v>26212</v>
      </c>
      <c r="G5641" s="548">
        <v>0.19</v>
      </c>
      <c r="H5641" s="547">
        <v>22026.89</v>
      </c>
      <c r="I5641" s="545" t="s">
        <v>12709</v>
      </c>
      <c r="J5641" s="545" t="s">
        <v>13307</v>
      </c>
      <c r="K5641" s="545" t="s">
        <v>17850</v>
      </c>
      <c r="L5641" s="545" t="s">
        <v>17851</v>
      </c>
      <c r="M5641" s="548" t="s">
        <v>13758</v>
      </c>
      <c r="N5641" s="545" t="s">
        <v>22823</v>
      </c>
      <c r="O5641" s="545" t="s">
        <v>17852</v>
      </c>
      <c r="P5641" s="549">
        <v>3701</v>
      </c>
      <c r="Q5641" s="549">
        <v>1</v>
      </c>
      <c r="R5641" s="549">
        <v>124</v>
      </c>
      <c r="S5641" s="548">
        <v>2228</v>
      </c>
      <c r="T5641" s="548">
        <v>441</v>
      </c>
      <c r="U5641" s="99"/>
    </row>
    <row r="5642" spans="1:21" ht="19.5" customHeight="1">
      <c r="A5642" s="545">
        <v>100245</v>
      </c>
      <c r="B5642" s="545" t="s">
        <v>10863</v>
      </c>
      <c r="C5642" s="545" t="s">
        <v>206</v>
      </c>
      <c r="D5642" s="546"/>
      <c r="E5642" s="171" t="str">
        <f t="shared" si="88"/>
        <v>1900</v>
      </c>
      <c r="F5642" s="547">
        <v>0</v>
      </c>
      <c r="G5642" s="548">
        <v>0</v>
      </c>
      <c r="H5642" s="547">
        <v>0</v>
      </c>
      <c r="I5642" s="545" t="s">
        <v>12709</v>
      </c>
      <c r="J5642" s="545"/>
      <c r="K5642" s="545" t="s">
        <v>17853</v>
      </c>
      <c r="L5642" s="545" t="s">
        <v>17851</v>
      </c>
      <c r="M5642" s="548" t="s">
        <v>13758</v>
      </c>
      <c r="N5642" s="545" t="s">
        <v>22823</v>
      </c>
      <c r="O5642" s="545" t="s">
        <v>17854</v>
      </c>
      <c r="P5642" s="549">
        <v>3702</v>
      </c>
      <c r="Q5642" s="549">
        <v>1</v>
      </c>
      <c r="R5642" s="549">
        <v>124</v>
      </c>
      <c r="S5642" s="548"/>
      <c r="T5642" s="548">
        <v>441</v>
      </c>
      <c r="U5642" s="99"/>
    </row>
    <row r="5643" spans="1:21" ht="19.5" customHeight="1">
      <c r="A5643" s="545">
        <v>100246</v>
      </c>
      <c r="B5643" s="545" t="s">
        <v>10862</v>
      </c>
      <c r="C5643" s="545" t="s">
        <v>216</v>
      </c>
      <c r="D5643" s="546"/>
      <c r="E5643" s="171" t="str">
        <f t="shared" si="88"/>
        <v>1900</v>
      </c>
      <c r="F5643" s="547">
        <v>0</v>
      </c>
      <c r="G5643" s="548">
        <v>0</v>
      </c>
      <c r="H5643" s="547">
        <v>0</v>
      </c>
      <c r="I5643" s="545" t="s">
        <v>12655</v>
      </c>
      <c r="J5643" s="545"/>
      <c r="K5643" s="545" t="s">
        <v>13413</v>
      </c>
      <c r="L5643" s="545" t="s">
        <v>17796</v>
      </c>
      <c r="M5643" s="548" t="s">
        <v>13758</v>
      </c>
      <c r="N5643" s="545" t="s">
        <v>13413</v>
      </c>
      <c r="O5643" s="545" t="s">
        <v>15220</v>
      </c>
      <c r="P5643" s="549">
        <v>3703</v>
      </c>
      <c r="Q5643" s="549">
        <v>1</v>
      </c>
      <c r="R5643" s="549">
        <v>109</v>
      </c>
      <c r="S5643" s="548"/>
      <c r="T5643" s="548"/>
      <c r="U5643" s="99"/>
    </row>
    <row r="5644" spans="1:21" ht="19.5" customHeight="1">
      <c r="A5644" s="545">
        <v>100247</v>
      </c>
      <c r="B5644" s="545" t="s">
        <v>4546</v>
      </c>
      <c r="C5644" s="545" t="s">
        <v>216</v>
      </c>
      <c r="D5644" s="546">
        <v>44596</v>
      </c>
      <c r="E5644" s="171" t="str">
        <f t="shared" si="88"/>
        <v>2022</v>
      </c>
      <c r="F5644" s="547">
        <v>183196</v>
      </c>
      <c r="G5644" s="548">
        <v>0.19</v>
      </c>
      <c r="H5644" s="547">
        <v>153946.22</v>
      </c>
      <c r="I5644" s="545" t="s">
        <v>12655</v>
      </c>
      <c r="J5644" s="545" t="s">
        <v>13297</v>
      </c>
      <c r="K5644" s="545" t="s">
        <v>13413</v>
      </c>
      <c r="L5644" s="545" t="s">
        <v>17818</v>
      </c>
      <c r="M5644" s="548" t="s">
        <v>13758</v>
      </c>
      <c r="N5644" s="545" t="s">
        <v>13413</v>
      </c>
      <c r="O5644" s="545" t="s">
        <v>15220</v>
      </c>
      <c r="P5644" s="549">
        <v>3704</v>
      </c>
      <c r="Q5644" s="549">
        <v>1</v>
      </c>
      <c r="R5644" s="549">
        <v>109</v>
      </c>
      <c r="S5644" s="548">
        <v>2257</v>
      </c>
      <c r="T5644" s="548"/>
      <c r="U5644" s="99"/>
    </row>
    <row r="5645" spans="1:21" ht="19.5" customHeight="1">
      <c r="A5645" s="545">
        <v>100248</v>
      </c>
      <c r="B5645" s="545" t="s">
        <v>3963</v>
      </c>
      <c r="C5645" s="545" t="s">
        <v>209</v>
      </c>
      <c r="D5645" s="546">
        <v>46052</v>
      </c>
      <c r="E5645" s="171" t="str">
        <f t="shared" si="88"/>
        <v>2026</v>
      </c>
      <c r="F5645" s="547">
        <v>143582</v>
      </c>
      <c r="G5645" s="548">
        <v>0.19</v>
      </c>
      <c r="H5645" s="547">
        <v>120657.14</v>
      </c>
      <c r="I5645" s="545" t="s">
        <v>12763</v>
      </c>
      <c r="J5645" s="545" t="s">
        <v>13307</v>
      </c>
      <c r="K5645" s="545" t="s">
        <v>17855</v>
      </c>
      <c r="L5645" s="545" t="s">
        <v>17778</v>
      </c>
      <c r="M5645" s="548" t="s">
        <v>13843</v>
      </c>
      <c r="N5645" s="545" t="s">
        <v>13413</v>
      </c>
      <c r="O5645" s="545" t="s">
        <v>17779</v>
      </c>
      <c r="P5645" s="549">
        <v>3705</v>
      </c>
      <c r="Q5645" s="549">
        <v>5</v>
      </c>
      <c r="R5645" s="549">
        <v>39</v>
      </c>
      <c r="S5645" s="548">
        <v>2228</v>
      </c>
      <c r="T5645" s="548"/>
      <c r="U5645" s="99"/>
    </row>
    <row r="5646" spans="1:21" ht="19.5" customHeight="1">
      <c r="A5646" s="545">
        <v>100249</v>
      </c>
      <c r="B5646" s="545" t="s">
        <v>2508</v>
      </c>
      <c r="C5646" s="545" t="s">
        <v>216</v>
      </c>
      <c r="D5646" s="546">
        <v>46052</v>
      </c>
      <c r="E5646" s="171" t="str">
        <f t="shared" si="88"/>
        <v>2026</v>
      </c>
      <c r="F5646" s="547">
        <v>11110</v>
      </c>
      <c r="G5646" s="548">
        <v>0.19</v>
      </c>
      <c r="H5646" s="547">
        <v>9336.1299999999992</v>
      </c>
      <c r="I5646" s="545" t="s">
        <v>12676</v>
      </c>
      <c r="J5646" s="545" t="s">
        <v>13307</v>
      </c>
      <c r="K5646" s="545" t="s">
        <v>13413</v>
      </c>
      <c r="L5646" s="545" t="s">
        <v>13413</v>
      </c>
      <c r="M5646" s="548" t="s">
        <v>13758</v>
      </c>
      <c r="N5646" s="545" t="s">
        <v>13413</v>
      </c>
      <c r="O5646" s="545" t="s">
        <v>13413</v>
      </c>
      <c r="P5646" s="549">
        <v>3706</v>
      </c>
      <c r="Q5646" s="549">
        <v>1</v>
      </c>
      <c r="R5646" s="549">
        <v>14</v>
      </c>
      <c r="S5646" s="548">
        <v>2228</v>
      </c>
      <c r="T5646" s="548"/>
      <c r="U5646" s="99"/>
    </row>
    <row r="5647" spans="1:21" ht="19.5" customHeight="1">
      <c r="A5647" s="545">
        <v>100250</v>
      </c>
      <c r="B5647" s="545" t="s">
        <v>6742</v>
      </c>
      <c r="C5647" s="545" t="s">
        <v>786</v>
      </c>
      <c r="D5647" s="546">
        <v>46052</v>
      </c>
      <c r="E5647" s="171" t="str">
        <f t="shared" si="88"/>
        <v>2026</v>
      </c>
      <c r="F5647" s="547">
        <v>447537</v>
      </c>
      <c r="G5647" s="548">
        <v>0.19</v>
      </c>
      <c r="H5647" s="547">
        <v>376081.51</v>
      </c>
      <c r="I5647" s="545" t="s">
        <v>12709</v>
      </c>
      <c r="J5647" s="545" t="s">
        <v>13307</v>
      </c>
      <c r="K5647" s="545" t="s">
        <v>17856</v>
      </c>
      <c r="L5647" s="545" t="s">
        <v>13413</v>
      </c>
      <c r="M5647" s="548" t="s">
        <v>13758</v>
      </c>
      <c r="N5647" s="545" t="s">
        <v>22823</v>
      </c>
      <c r="O5647" s="545" t="s">
        <v>14413</v>
      </c>
      <c r="P5647" s="549">
        <v>3707</v>
      </c>
      <c r="Q5647" s="549">
        <v>1</v>
      </c>
      <c r="R5647" s="549">
        <v>124</v>
      </c>
      <c r="S5647" s="548">
        <v>2228</v>
      </c>
      <c r="T5647" s="548">
        <v>441</v>
      </c>
      <c r="U5647" s="99"/>
    </row>
    <row r="5648" spans="1:21" ht="19.5" customHeight="1">
      <c r="A5648" s="545">
        <v>100251</v>
      </c>
      <c r="B5648" s="545" t="s">
        <v>10861</v>
      </c>
      <c r="C5648" s="545" t="s">
        <v>216</v>
      </c>
      <c r="D5648" s="546"/>
      <c r="E5648" s="171" t="str">
        <f t="shared" si="88"/>
        <v>1900</v>
      </c>
      <c r="F5648" s="547">
        <v>0</v>
      </c>
      <c r="G5648" s="548">
        <v>0</v>
      </c>
      <c r="H5648" s="547">
        <v>0</v>
      </c>
      <c r="I5648" s="545" t="s">
        <v>12642</v>
      </c>
      <c r="J5648" s="545"/>
      <c r="K5648" s="545" t="s">
        <v>13413</v>
      </c>
      <c r="L5648" s="545" t="s">
        <v>13807</v>
      </c>
      <c r="M5648" s="548" t="s">
        <v>13758</v>
      </c>
      <c r="N5648" s="545" t="s">
        <v>13413</v>
      </c>
      <c r="O5648" s="545" t="s">
        <v>17857</v>
      </c>
      <c r="P5648" s="549">
        <v>3708</v>
      </c>
      <c r="Q5648" s="549">
        <v>1</v>
      </c>
      <c r="R5648" s="549">
        <v>135</v>
      </c>
      <c r="S5648" s="548"/>
      <c r="T5648" s="548"/>
      <c r="U5648" s="99"/>
    </row>
    <row r="5649" spans="1:21" ht="19.5" customHeight="1">
      <c r="A5649" s="545">
        <v>100252</v>
      </c>
      <c r="B5649" s="545" t="s">
        <v>6867</v>
      </c>
      <c r="C5649" s="545" t="s">
        <v>216</v>
      </c>
      <c r="D5649" s="546">
        <v>44588</v>
      </c>
      <c r="E5649" s="171" t="str">
        <f t="shared" si="88"/>
        <v>2022</v>
      </c>
      <c r="F5649" s="547">
        <v>512</v>
      </c>
      <c r="G5649" s="548">
        <v>0.19</v>
      </c>
      <c r="H5649" s="547">
        <v>430.25</v>
      </c>
      <c r="I5649" s="545" t="s">
        <v>12642</v>
      </c>
      <c r="J5649" s="545" t="s">
        <v>13297</v>
      </c>
      <c r="K5649" s="545" t="s">
        <v>13413</v>
      </c>
      <c r="L5649" s="545" t="s">
        <v>13807</v>
      </c>
      <c r="M5649" s="548" t="s">
        <v>13758</v>
      </c>
      <c r="N5649" s="545" t="s">
        <v>13413</v>
      </c>
      <c r="O5649" s="545" t="s">
        <v>17857</v>
      </c>
      <c r="P5649" s="549">
        <v>3709</v>
      </c>
      <c r="Q5649" s="549">
        <v>1</v>
      </c>
      <c r="R5649" s="549">
        <v>135</v>
      </c>
      <c r="S5649" s="548">
        <v>2257</v>
      </c>
      <c r="T5649" s="548"/>
      <c r="U5649" s="99"/>
    </row>
    <row r="5650" spans="1:21" ht="19.5" customHeight="1">
      <c r="A5650" s="545">
        <v>100253</v>
      </c>
      <c r="B5650" s="545" t="s">
        <v>6605</v>
      </c>
      <c r="C5650" s="545" t="s">
        <v>216</v>
      </c>
      <c r="D5650" s="546">
        <v>44588</v>
      </c>
      <c r="E5650" s="171" t="str">
        <f t="shared" si="88"/>
        <v>2022</v>
      </c>
      <c r="F5650" s="547">
        <v>922</v>
      </c>
      <c r="G5650" s="548">
        <v>0.19</v>
      </c>
      <c r="H5650" s="547">
        <v>774.79</v>
      </c>
      <c r="I5650" s="545" t="s">
        <v>12642</v>
      </c>
      <c r="J5650" s="545" t="s">
        <v>13297</v>
      </c>
      <c r="K5650" s="545" t="s">
        <v>13413</v>
      </c>
      <c r="L5650" s="545" t="s">
        <v>13807</v>
      </c>
      <c r="M5650" s="548" t="s">
        <v>13758</v>
      </c>
      <c r="N5650" s="545" t="s">
        <v>13413</v>
      </c>
      <c r="O5650" s="545" t="s">
        <v>17857</v>
      </c>
      <c r="P5650" s="549">
        <v>3710</v>
      </c>
      <c r="Q5650" s="549">
        <v>1</v>
      </c>
      <c r="R5650" s="549">
        <v>135</v>
      </c>
      <c r="S5650" s="548">
        <v>2257</v>
      </c>
      <c r="T5650" s="548"/>
      <c r="U5650" s="99"/>
    </row>
    <row r="5651" spans="1:21" ht="19.5" customHeight="1">
      <c r="A5651" s="545">
        <v>100254</v>
      </c>
      <c r="B5651" s="545" t="s">
        <v>10860</v>
      </c>
      <c r="C5651" s="545" t="s">
        <v>216</v>
      </c>
      <c r="D5651" s="546"/>
      <c r="E5651" s="171" t="str">
        <f t="shared" si="88"/>
        <v>1900</v>
      </c>
      <c r="F5651" s="547">
        <v>0</v>
      </c>
      <c r="G5651" s="548">
        <v>0</v>
      </c>
      <c r="H5651" s="547">
        <v>0</v>
      </c>
      <c r="I5651" s="545" t="s">
        <v>12642</v>
      </c>
      <c r="J5651" s="545"/>
      <c r="K5651" s="545" t="s">
        <v>13413</v>
      </c>
      <c r="L5651" s="545" t="s">
        <v>13807</v>
      </c>
      <c r="M5651" s="548" t="s">
        <v>13758</v>
      </c>
      <c r="N5651" s="545" t="s">
        <v>13413</v>
      </c>
      <c r="O5651" s="545" t="s">
        <v>17857</v>
      </c>
      <c r="P5651" s="549">
        <v>3711</v>
      </c>
      <c r="Q5651" s="549">
        <v>1</v>
      </c>
      <c r="R5651" s="549">
        <v>135</v>
      </c>
      <c r="S5651" s="548"/>
      <c r="T5651" s="548"/>
      <c r="U5651" s="99"/>
    </row>
    <row r="5652" spans="1:21" ht="19.5" customHeight="1">
      <c r="A5652" s="545">
        <v>100255</v>
      </c>
      <c r="B5652" s="545" t="s">
        <v>2372</v>
      </c>
      <c r="C5652" s="545" t="s">
        <v>216</v>
      </c>
      <c r="D5652" s="546">
        <v>43524</v>
      </c>
      <c r="E5652" s="171" t="str">
        <f t="shared" si="88"/>
        <v>2019</v>
      </c>
      <c r="F5652" s="547">
        <v>1536</v>
      </c>
      <c r="G5652" s="548">
        <v>0.19</v>
      </c>
      <c r="H5652" s="547">
        <v>1290.76</v>
      </c>
      <c r="I5652" s="545" t="s">
        <v>12642</v>
      </c>
      <c r="J5652" s="545" t="s">
        <v>13298</v>
      </c>
      <c r="K5652" s="545" t="s">
        <v>13413</v>
      </c>
      <c r="L5652" s="545" t="s">
        <v>13807</v>
      </c>
      <c r="M5652" s="548" t="s">
        <v>13758</v>
      </c>
      <c r="N5652" s="545" t="s">
        <v>13413</v>
      </c>
      <c r="O5652" s="545" t="s">
        <v>17857</v>
      </c>
      <c r="P5652" s="549">
        <v>3712</v>
      </c>
      <c r="Q5652" s="549">
        <v>1</v>
      </c>
      <c r="R5652" s="549">
        <v>135</v>
      </c>
      <c r="S5652" s="548">
        <v>1012</v>
      </c>
      <c r="T5652" s="548"/>
      <c r="U5652" s="99"/>
    </row>
    <row r="5653" spans="1:21" ht="19.5" customHeight="1">
      <c r="A5653" s="545">
        <v>100256</v>
      </c>
      <c r="B5653" s="545" t="s">
        <v>10859</v>
      </c>
      <c r="C5653" s="545" t="s">
        <v>216</v>
      </c>
      <c r="D5653" s="546">
        <v>44588</v>
      </c>
      <c r="E5653" s="171" t="str">
        <f t="shared" si="88"/>
        <v>2022</v>
      </c>
      <c r="F5653" s="547">
        <v>5708</v>
      </c>
      <c r="G5653" s="548">
        <v>0.19</v>
      </c>
      <c r="H5653" s="547">
        <v>4796.6400000000003</v>
      </c>
      <c r="I5653" s="545" t="s">
        <v>12642</v>
      </c>
      <c r="J5653" s="545" t="s">
        <v>13297</v>
      </c>
      <c r="K5653" s="545" t="s">
        <v>13413</v>
      </c>
      <c r="L5653" s="545" t="s">
        <v>13807</v>
      </c>
      <c r="M5653" s="548" t="s">
        <v>13758</v>
      </c>
      <c r="N5653" s="545" t="s">
        <v>13413</v>
      </c>
      <c r="O5653" s="545" t="s">
        <v>17857</v>
      </c>
      <c r="P5653" s="549">
        <v>3713</v>
      </c>
      <c r="Q5653" s="549">
        <v>1</v>
      </c>
      <c r="R5653" s="549">
        <v>135</v>
      </c>
      <c r="S5653" s="548">
        <v>2257</v>
      </c>
      <c r="T5653" s="548"/>
      <c r="U5653" s="99"/>
    </row>
    <row r="5654" spans="1:21" ht="19.5" customHeight="1">
      <c r="A5654" s="545">
        <v>100257</v>
      </c>
      <c r="B5654" s="545" t="s">
        <v>10858</v>
      </c>
      <c r="C5654" s="545" t="s">
        <v>216</v>
      </c>
      <c r="D5654" s="546">
        <v>44588</v>
      </c>
      <c r="E5654" s="171" t="str">
        <f t="shared" si="88"/>
        <v>2022</v>
      </c>
      <c r="F5654" s="547">
        <v>20114</v>
      </c>
      <c r="G5654" s="548">
        <v>0.19</v>
      </c>
      <c r="H5654" s="547">
        <v>16902.52</v>
      </c>
      <c r="I5654" s="545" t="s">
        <v>12642</v>
      </c>
      <c r="J5654" s="545" t="s">
        <v>13297</v>
      </c>
      <c r="K5654" s="545" t="s">
        <v>13413</v>
      </c>
      <c r="L5654" s="545" t="s">
        <v>13807</v>
      </c>
      <c r="M5654" s="548" t="s">
        <v>13758</v>
      </c>
      <c r="N5654" s="545" t="s">
        <v>13413</v>
      </c>
      <c r="O5654" s="545" t="s">
        <v>17857</v>
      </c>
      <c r="P5654" s="549">
        <v>3714</v>
      </c>
      <c r="Q5654" s="549">
        <v>1</v>
      </c>
      <c r="R5654" s="549">
        <v>135</v>
      </c>
      <c r="S5654" s="548">
        <v>2257</v>
      </c>
      <c r="T5654" s="548"/>
      <c r="U5654" s="99"/>
    </row>
    <row r="5655" spans="1:21" ht="19.5" customHeight="1">
      <c r="A5655" s="545">
        <v>100258</v>
      </c>
      <c r="B5655" s="545" t="s">
        <v>7051</v>
      </c>
      <c r="C5655" s="545" t="s">
        <v>216</v>
      </c>
      <c r="D5655" s="546">
        <v>43843</v>
      </c>
      <c r="E5655" s="171" t="str">
        <f t="shared" si="88"/>
        <v>2020</v>
      </c>
      <c r="F5655" s="547">
        <v>10329</v>
      </c>
      <c r="G5655" s="548">
        <v>0.19</v>
      </c>
      <c r="H5655" s="547">
        <v>8679.83</v>
      </c>
      <c r="I5655" s="545" t="s">
        <v>12642</v>
      </c>
      <c r="J5655" s="545" t="s">
        <v>13297</v>
      </c>
      <c r="K5655" s="545" t="s">
        <v>13413</v>
      </c>
      <c r="L5655" s="545" t="s">
        <v>13807</v>
      </c>
      <c r="M5655" s="548" t="s">
        <v>13758</v>
      </c>
      <c r="N5655" s="545" t="s">
        <v>13413</v>
      </c>
      <c r="O5655" s="545" t="s">
        <v>17857</v>
      </c>
      <c r="P5655" s="549">
        <v>3715</v>
      </c>
      <c r="Q5655" s="549">
        <v>1</v>
      </c>
      <c r="R5655" s="549">
        <v>135</v>
      </c>
      <c r="S5655" s="548">
        <v>2257</v>
      </c>
      <c r="T5655" s="548"/>
      <c r="U5655" s="99"/>
    </row>
    <row r="5656" spans="1:21" ht="19.5" customHeight="1">
      <c r="A5656" s="545">
        <v>100259</v>
      </c>
      <c r="B5656" s="545" t="s">
        <v>10857</v>
      </c>
      <c r="C5656" s="545" t="s">
        <v>216</v>
      </c>
      <c r="D5656" s="546"/>
      <c r="E5656" s="171" t="str">
        <f t="shared" si="88"/>
        <v>1900</v>
      </c>
      <c r="F5656" s="547">
        <v>0</v>
      </c>
      <c r="G5656" s="548">
        <v>0</v>
      </c>
      <c r="H5656" s="547">
        <v>0</v>
      </c>
      <c r="I5656" s="545" t="s">
        <v>12642</v>
      </c>
      <c r="J5656" s="545"/>
      <c r="K5656" s="545" t="s">
        <v>13413</v>
      </c>
      <c r="L5656" s="545" t="s">
        <v>13807</v>
      </c>
      <c r="M5656" s="548" t="s">
        <v>13758</v>
      </c>
      <c r="N5656" s="545" t="s">
        <v>13413</v>
      </c>
      <c r="O5656" s="545" t="s">
        <v>17857</v>
      </c>
      <c r="P5656" s="549">
        <v>3716</v>
      </c>
      <c r="Q5656" s="549">
        <v>1</v>
      </c>
      <c r="R5656" s="549">
        <v>135</v>
      </c>
      <c r="S5656" s="548"/>
      <c r="T5656" s="548"/>
      <c r="U5656" s="99"/>
    </row>
    <row r="5657" spans="1:21" ht="19.5" customHeight="1">
      <c r="A5657" s="545">
        <v>100260</v>
      </c>
      <c r="B5657" s="545" t="s">
        <v>2373</v>
      </c>
      <c r="C5657" s="545" t="s">
        <v>216</v>
      </c>
      <c r="D5657" s="546"/>
      <c r="E5657" s="171" t="str">
        <f t="shared" si="88"/>
        <v>1900</v>
      </c>
      <c r="F5657" s="547">
        <v>0</v>
      </c>
      <c r="G5657" s="548">
        <v>0</v>
      </c>
      <c r="H5657" s="547">
        <v>0</v>
      </c>
      <c r="I5657" s="545" t="s">
        <v>12642</v>
      </c>
      <c r="J5657" s="545"/>
      <c r="K5657" s="545" t="s">
        <v>13413</v>
      </c>
      <c r="L5657" s="545" t="s">
        <v>13807</v>
      </c>
      <c r="M5657" s="548" t="s">
        <v>13758</v>
      </c>
      <c r="N5657" s="545" t="s">
        <v>13413</v>
      </c>
      <c r="O5657" s="545" t="s">
        <v>17857</v>
      </c>
      <c r="P5657" s="549">
        <v>3717</v>
      </c>
      <c r="Q5657" s="549">
        <v>1</v>
      </c>
      <c r="R5657" s="549">
        <v>135</v>
      </c>
      <c r="S5657" s="548"/>
      <c r="T5657" s="548"/>
      <c r="U5657" s="99"/>
    </row>
    <row r="5658" spans="1:21" ht="19.5" customHeight="1">
      <c r="A5658" s="545">
        <v>100261</v>
      </c>
      <c r="B5658" s="545" t="s">
        <v>10856</v>
      </c>
      <c r="C5658" s="545" t="s">
        <v>216</v>
      </c>
      <c r="D5658" s="546"/>
      <c r="E5658" s="171" t="str">
        <f t="shared" si="88"/>
        <v>1900</v>
      </c>
      <c r="F5658" s="547">
        <v>0</v>
      </c>
      <c r="G5658" s="548">
        <v>0</v>
      </c>
      <c r="H5658" s="547">
        <v>0</v>
      </c>
      <c r="I5658" s="545" t="s">
        <v>12642</v>
      </c>
      <c r="J5658" s="545"/>
      <c r="K5658" s="545" t="s">
        <v>13413</v>
      </c>
      <c r="L5658" s="545" t="s">
        <v>13807</v>
      </c>
      <c r="M5658" s="548" t="s">
        <v>13758</v>
      </c>
      <c r="N5658" s="545" t="s">
        <v>13413</v>
      </c>
      <c r="O5658" s="545" t="s">
        <v>17857</v>
      </c>
      <c r="P5658" s="549">
        <v>3718</v>
      </c>
      <c r="Q5658" s="549">
        <v>1</v>
      </c>
      <c r="R5658" s="549">
        <v>135</v>
      </c>
      <c r="S5658" s="548"/>
      <c r="T5658" s="548"/>
      <c r="U5658" s="99"/>
    </row>
    <row r="5659" spans="1:21" ht="19.5" customHeight="1">
      <c r="A5659" s="545">
        <v>100262</v>
      </c>
      <c r="B5659" s="545" t="s">
        <v>10855</v>
      </c>
      <c r="C5659" s="545" t="s">
        <v>216</v>
      </c>
      <c r="D5659" s="546"/>
      <c r="E5659" s="171" t="str">
        <f t="shared" si="88"/>
        <v>1900</v>
      </c>
      <c r="F5659" s="547">
        <v>0</v>
      </c>
      <c r="G5659" s="548">
        <v>0</v>
      </c>
      <c r="H5659" s="547">
        <v>0</v>
      </c>
      <c r="I5659" s="545" t="s">
        <v>12642</v>
      </c>
      <c r="J5659" s="545"/>
      <c r="K5659" s="545" t="s">
        <v>13413</v>
      </c>
      <c r="L5659" s="545" t="s">
        <v>13807</v>
      </c>
      <c r="M5659" s="548" t="s">
        <v>13758</v>
      </c>
      <c r="N5659" s="545" t="s">
        <v>13413</v>
      </c>
      <c r="O5659" s="545" t="s">
        <v>17857</v>
      </c>
      <c r="P5659" s="549">
        <v>3719</v>
      </c>
      <c r="Q5659" s="549">
        <v>1</v>
      </c>
      <c r="R5659" s="549">
        <v>135</v>
      </c>
      <c r="S5659" s="548"/>
      <c r="T5659" s="548"/>
      <c r="U5659" s="99"/>
    </row>
    <row r="5660" spans="1:21" ht="19.5" customHeight="1">
      <c r="A5660" s="545">
        <v>100263</v>
      </c>
      <c r="B5660" s="545" t="s">
        <v>10854</v>
      </c>
      <c r="C5660" s="545" t="s">
        <v>216</v>
      </c>
      <c r="D5660" s="546"/>
      <c r="E5660" s="171" t="str">
        <f t="shared" si="88"/>
        <v>1900</v>
      </c>
      <c r="F5660" s="547">
        <v>0</v>
      </c>
      <c r="G5660" s="548">
        <v>0</v>
      </c>
      <c r="H5660" s="547">
        <v>0</v>
      </c>
      <c r="I5660" s="545" t="s">
        <v>12642</v>
      </c>
      <c r="J5660" s="545"/>
      <c r="K5660" s="545" t="s">
        <v>13413</v>
      </c>
      <c r="L5660" s="545" t="s">
        <v>13807</v>
      </c>
      <c r="M5660" s="548" t="s">
        <v>13758</v>
      </c>
      <c r="N5660" s="545" t="s">
        <v>13413</v>
      </c>
      <c r="O5660" s="545" t="s">
        <v>17857</v>
      </c>
      <c r="P5660" s="549">
        <v>3720</v>
      </c>
      <c r="Q5660" s="549">
        <v>1</v>
      </c>
      <c r="R5660" s="549">
        <v>135</v>
      </c>
      <c r="S5660" s="548"/>
      <c r="T5660" s="548"/>
      <c r="U5660" s="99"/>
    </row>
    <row r="5661" spans="1:21" ht="19.5" customHeight="1">
      <c r="A5661" s="545">
        <v>100264</v>
      </c>
      <c r="B5661" s="545" t="s">
        <v>10853</v>
      </c>
      <c r="C5661" s="545" t="s">
        <v>216</v>
      </c>
      <c r="D5661" s="546"/>
      <c r="E5661" s="171" t="str">
        <f t="shared" si="88"/>
        <v>1900</v>
      </c>
      <c r="F5661" s="547">
        <v>0</v>
      </c>
      <c r="G5661" s="548">
        <v>0</v>
      </c>
      <c r="H5661" s="547">
        <v>0</v>
      </c>
      <c r="I5661" s="545" t="s">
        <v>12642</v>
      </c>
      <c r="J5661" s="545"/>
      <c r="K5661" s="545" t="s">
        <v>13413</v>
      </c>
      <c r="L5661" s="545" t="s">
        <v>13807</v>
      </c>
      <c r="M5661" s="548" t="s">
        <v>13758</v>
      </c>
      <c r="N5661" s="545" t="s">
        <v>13413</v>
      </c>
      <c r="O5661" s="545" t="s">
        <v>17857</v>
      </c>
      <c r="P5661" s="549">
        <v>3721</v>
      </c>
      <c r="Q5661" s="549">
        <v>1</v>
      </c>
      <c r="R5661" s="549">
        <v>135</v>
      </c>
      <c r="S5661" s="548"/>
      <c r="T5661" s="548"/>
      <c r="U5661" s="99"/>
    </row>
    <row r="5662" spans="1:21" ht="19.5" customHeight="1">
      <c r="A5662" s="545">
        <v>100265</v>
      </c>
      <c r="B5662" s="545" t="s">
        <v>6350</v>
      </c>
      <c r="C5662" s="545" t="s">
        <v>216</v>
      </c>
      <c r="D5662" s="546">
        <v>45708</v>
      </c>
      <c r="E5662" s="171" t="str">
        <f t="shared" si="88"/>
        <v>2025</v>
      </c>
      <c r="F5662" s="547">
        <v>250.78</v>
      </c>
      <c r="G5662" s="548">
        <v>0</v>
      </c>
      <c r="H5662" s="547">
        <v>250.78</v>
      </c>
      <c r="I5662" s="545" t="s">
        <v>12642</v>
      </c>
      <c r="J5662" s="545" t="s">
        <v>13307</v>
      </c>
      <c r="K5662" s="545" t="s">
        <v>13413</v>
      </c>
      <c r="L5662" s="545" t="s">
        <v>13807</v>
      </c>
      <c r="M5662" s="548" t="s">
        <v>13758</v>
      </c>
      <c r="N5662" s="545" t="s">
        <v>13413</v>
      </c>
      <c r="O5662" s="545" t="s">
        <v>17857</v>
      </c>
      <c r="P5662" s="549">
        <v>3722</v>
      </c>
      <c r="Q5662" s="549">
        <v>1</v>
      </c>
      <c r="R5662" s="549">
        <v>135</v>
      </c>
      <c r="S5662" s="548">
        <v>2228</v>
      </c>
      <c r="T5662" s="548"/>
      <c r="U5662" s="99"/>
    </row>
    <row r="5663" spans="1:21" ht="19.5" customHeight="1">
      <c r="A5663" s="545">
        <v>100267</v>
      </c>
      <c r="B5663" s="545" t="s">
        <v>10852</v>
      </c>
      <c r="C5663" s="545" t="s">
        <v>216</v>
      </c>
      <c r="D5663" s="546"/>
      <c r="E5663" s="171" t="str">
        <f t="shared" si="88"/>
        <v>1900</v>
      </c>
      <c r="F5663" s="547">
        <v>0</v>
      </c>
      <c r="G5663" s="548">
        <v>0</v>
      </c>
      <c r="H5663" s="547">
        <v>0</v>
      </c>
      <c r="I5663" s="545" t="s">
        <v>12642</v>
      </c>
      <c r="J5663" s="545"/>
      <c r="K5663" s="545" t="s">
        <v>13413</v>
      </c>
      <c r="L5663" s="545" t="s">
        <v>13807</v>
      </c>
      <c r="M5663" s="548" t="s">
        <v>13758</v>
      </c>
      <c r="N5663" s="545" t="s">
        <v>13413</v>
      </c>
      <c r="O5663" s="545" t="s">
        <v>17857</v>
      </c>
      <c r="P5663" s="549">
        <v>3724</v>
      </c>
      <c r="Q5663" s="549">
        <v>1</v>
      </c>
      <c r="R5663" s="549">
        <v>135</v>
      </c>
      <c r="S5663" s="548"/>
      <c r="T5663" s="548"/>
      <c r="U5663" s="99"/>
    </row>
    <row r="5664" spans="1:21" ht="19.5" customHeight="1">
      <c r="A5664" s="545">
        <v>100268</v>
      </c>
      <c r="B5664" s="545" t="s">
        <v>8304</v>
      </c>
      <c r="C5664" s="545" t="s">
        <v>216</v>
      </c>
      <c r="D5664" s="546">
        <v>43524</v>
      </c>
      <c r="E5664" s="171" t="str">
        <f t="shared" si="88"/>
        <v>2019</v>
      </c>
      <c r="F5664" s="547">
        <v>1652.01</v>
      </c>
      <c r="G5664" s="548">
        <v>0.19</v>
      </c>
      <c r="H5664" s="547">
        <v>1388.24</v>
      </c>
      <c r="I5664" s="545" t="s">
        <v>12642</v>
      </c>
      <c r="J5664" s="545" t="s">
        <v>13298</v>
      </c>
      <c r="K5664" s="545" t="s">
        <v>13413</v>
      </c>
      <c r="L5664" s="545" t="s">
        <v>13807</v>
      </c>
      <c r="M5664" s="548" t="s">
        <v>13758</v>
      </c>
      <c r="N5664" s="545" t="s">
        <v>13413</v>
      </c>
      <c r="O5664" s="545" t="s">
        <v>17857</v>
      </c>
      <c r="P5664" s="549">
        <v>3725</v>
      </c>
      <c r="Q5664" s="549">
        <v>1</v>
      </c>
      <c r="R5664" s="549">
        <v>135</v>
      </c>
      <c r="S5664" s="548">
        <v>1012</v>
      </c>
      <c r="T5664" s="548"/>
      <c r="U5664" s="99"/>
    </row>
    <row r="5665" spans="1:21" ht="19.5" customHeight="1">
      <c r="A5665" s="545">
        <v>100269</v>
      </c>
      <c r="B5665" s="545" t="s">
        <v>10851</v>
      </c>
      <c r="C5665" s="545" t="s">
        <v>216</v>
      </c>
      <c r="D5665" s="546"/>
      <c r="E5665" s="171" t="str">
        <f t="shared" si="88"/>
        <v>1900</v>
      </c>
      <c r="F5665" s="547">
        <v>0</v>
      </c>
      <c r="G5665" s="548">
        <v>0</v>
      </c>
      <c r="H5665" s="547">
        <v>0</v>
      </c>
      <c r="I5665" s="545" t="s">
        <v>12642</v>
      </c>
      <c r="J5665" s="545"/>
      <c r="K5665" s="545" t="s">
        <v>13413</v>
      </c>
      <c r="L5665" s="545" t="s">
        <v>13807</v>
      </c>
      <c r="M5665" s="548" t="s">
        <v>13758</v>
      </c>
      <c r="N5665" s="545" t="s">
        <v>13413</v>
      </c>
      <c r="O5665" s="545" t="s">
        <v>17857</v>
      </c>
      <c r="P5665" s="549">
        <v>3726</v>
      </c>
      <c r="Q5665" s="549">
        <v>1</v>
      </c>
      <c r="R5665" s="549">
        <v>135</v>
      </c>
      <c r="S5665" s="548"/>
      <c r="T5665" s="548"/>
      <c r="U5665" s="99"/>
    </row>
    <row r="5666" spans="1:21" ht="19.5" customHeight="1">
      <c r="A5666" s="545">
        <v>100270</v>
      </c>
      <c r="B5666" s="545" t="s">
        <v>2374</v>
      </c>
      <c r="C5666" s="545" t="s">
        <v>216</v>
      </c>
      <c r="D5666" s="546">
        <v>45708</v>
      </c>
      <c r="E5666" s="171" t="str">
        <f t="shared" si="88"/>
        <v>2025</v>
      </c>
      <c r="F5666" s="547">
        <v>4116.34</v>
      </c>
      <c r="G5666" s="548">
        <v>0</v>
      </c>
      <c r="H5666" s="547">
        <v>4116.34</v>
      </c>
      <c r="I5666" s="545" t="s">
        <v>12642</v>
      </c>
      <c r="J5666" s="545" t="s">
        <v>13307</v>
      </c>
      <c r="K5666" s="545" t="s">
        <v>13413</v>
      </c>
      <c r="L5666" s="545" t="s">
        <v>13807</v>
      </c>
      <c r="M5666" s="548" t="s">
        <v>13758</v>
      </c>
      <c r="N5666" s="545" t="s">
        <v>13413</v>
      </c>
      <c r="O5666" s="545" t="s">
        <v>17857</v>
      </c>
      <c r="P5666" s="549">
        <v>3727</v>
      </c>
      <c r="Q5666" s="549">
        <v>1</v>
      </c>
      <c r="R5666" s="549">
        <v>135</v>
      </c>
      <c r="S5666" s="548">
        <v>2228</v>
      </c>
      <c r="T5666" s="548"/>
      <c r="U5666" s="99"/>
    </row>
    <row r="5667" spans="1:21" ht="19.5" customHeight="1">
      <c r="A5667" s="545">
        <v>100271</v>
      </c>
      <c r="B5667" s="545" t="s">
        <v>10850</v>
      </c>
      <c r="C5667" s="545" t="s">
        <v>216</v>
      </c>
      <c r="D5667" s="546"/>
      <c r="E5667" s="171" t="str">
        <f t="shared" si="88"/>
        <v>1900</v>
      </c>
      <c r="F5667" s="547">
        <v>0</v>
      </c>
      <c r="G5667" s="548">
        <v>0</v>
      </c>
      <c r="H5667" s="547">
        <v>0</v>
      </c>
      <c r="I5667" s="545" t="s">
        <v>12642</v>
      </c>
      <c r="J5667" s="545"/>
      <c r="K5667" s="545" t="s">
        <v>13413</v>
      </c>
      <c r="L5667" s="545" t="s">
        <v>13807</v>
      </c>
      <c r="M5667" s="548" t="s">
        <v>13758</v>
      </c>
      <c r="N5667" s="545" t="s">
        <v>13413</v>
      </c>
      <c r="O5667" s="545" t="s">
        <v>17857</v>
      </c>
      <c r="P5667" s="549">
        <v>3728</v>
      </c>
      <c r="Q5667" s="549">
        <v>1</v>
      </c>
      <c r="R5667" s="549">
        <v>135</v>
      </c>
      <c r="S5667" s="548"/>
      <c r="T5667" s="548"/>
      <c r="U5667" s="99"/>
    </row>
    <row r="5668" spans="1:21" ht="19.5" customHeight="1">
      <c r="A5668" s="545">
        <v>100272</v>
      </c>
      <c r="B5668" s="545" t="s">
        <v>10849</v>
      </c>
      <c r="C5668" s="545" t="s">
        <v>216</v>
      </c>
      <c r="D5668" s="546"/>
      <c r="E5668" s="171" t="str">
        <f t="shared" si="88"/>
        <v>1900</v>
      </c>
      <c r="F5668" s="547">
        <v>0</v>
      </c>
      <c r="G5668" s="548">
        <v>0</v>
      </c>
      <c r="H5668" s="547">
        <v>0</v>
      </c>
      <c r="I5668" s="545" t="s">
        <v>12642</v>
      </c>
      <c r="J5668" s="545"/>
      <c r="K5668" s="545" t="s">
        <v>13413</v>
      </c>
      <c r="L5668" s="545" t="s">
        <v>13807</v>
      </c>
      <c r="M5668" s="548" t="s">
        <v>13758</v>
      </c>
      <c r="N5668" s="545" t="s">
        <v>13413</v>
      </c>
      <c r="O5668" s="545" t="s">
        <v>17857</v>
      </c>
      <c r="P5668" s="549">
        <v>3729</v>
      </c>
      <c r="Q5668" s="549">
        <v>1</v>
      </c>
      <c r="R5668" s="549">
        <v>135</v>
      </c>
      <c r="S5668" s="548"/>
      <c r="T5668" s="548"/>
      <c r="U5668" s="99"/>
    </row>
    <row r="5669" spans="1:21" ht="19.5" customHeight="1">
      <c r="A5669" s="545">
        <v>100273</v>
      </c>
      <c r="B5669" s="545" t="s">
        <v>10848</v>
      </c>
      <c r="C5669" s="545" t="s">
        <v>216</v>
      </c>
      <c r="D5669" s="546"/>
      <c r="E5669" s="171" t="str">
        <f t="shared" si="88"/>
        <v>1900</v>
      </c>
      <c r="F5669" s="547">
        <v>0</v>
      </c>
      <c r="G5669" s="548">
        <v>0</v>
      </c>
      <c r="H5669" s="547">
        <v>0</v>
      </c>
      <c r="I5669" s="545" t="s">
        <v>12642</v>
      </c>
      <c r="J5669" s="545"/>
      <c r="K5669" s="545" t="s">
        <v>13413</v>
      </c>
      <c r="L5669" s="545" t="s">
        <v>13807</v>
      </c>
      <c r="M5669" s="548" t="s">
        <v>13758</v>
      </c>
      <c r="N5669" s="545" t="s">
        <v>13413</v>
      </c>
      <c r="O5669" s="545" t="s">
        <v>17857</v>
      </c>
      <c r="P5669" s="549">
        <v>3730</v>
      </c>
      <c r="Q5669" s="549">
        <v>1</v>
      </c>
      <c r="R5669" s="549">
        <v>135</v>
      </c>
      <c r="S5669" s="548"/>
      <c r="T5669" s="548"/>
      <c r="U5669" s="99"/>
    </row>
    <row r="5670" spans="1:21" ht="19.5" customHeight="1">
      <c r="A5670" s="545">
        <v>100274</v>
      </c>
      <c r="B5670" s="545" t="s">
        <v>10847</v>
      </c>
      <c r="C5670" s="545" t="s">
        <v>216</v>
      </c>
      <c r="D5670" s="546"/>
      <c r="E5670" s="171" t="str">
        <f t="shared" si="88"/>
        <v>1900</v>
      </c>
      <c r="F5670" s="547">
        <v>0</v>
      </c>
      <c r="G5670" s="548">
        <v>0</v>
      </c>
      <c r="H5670" s="547">
        <v>0</v>
      </c>
      <c r="I5670" s="545" t="s">
        <v>12642</v>
      </c>
      <c r="J5670" s="545"/>
      <c r="K5670" s="545" t="s">
        <v>13413</v>
      </c>
      <c r="L5670" s="545" t="s">
        <v>13807</v>
      </c>
      <c r="M5670" s="548" t="s">
        <v>13758</v>
      </c>
      <c r="N5670" s="545" t="s">
        <v>13413</v>
      </c>
      <c r="O5670" s="545" t="s">
        <v>17857</v>
      </c>
      <c r="P5670" s="549">
        <v>3731</v>
      </c>
      <c r="Q5670" s="549">
        <v>1</v>
      </c>
      <c r="R5670" s="549">
        <v>135</v>
      </c>
      <c r="S5670" s="548"/>
      <c r="T5670" s="548"/>
      <c r="U5670" s="99"/>
    </row>
    <row r="5671" spans="1:21" ht="19.5" customHeight="1">
      <c r="A5671" s="545">
        <v>100275</v>
      </c>
      <c r="B5671" s="545" t="s">
        <v>10846</v>
      </c>
      <c r="C5671" s="545" t="s">
        <v>216</v>
      </c>
      <c r="D5671" s="546"/>
      <c r="E5671" s="171" t="str">
        <f t="shared" si="88"/>
        <v>1900</v>
      </c>
      <c r="F5671" s="547">
        <v>0</v>
      </c>
      <c r="G5671" s="548">
        <v>0</v>
      </c>
      <c r="H5671" s="547">
        <v>0</v>
      </c>
      <c r="I5671" s="545" t="s">
        <v>12642</v>
      </c>
      <c r="J5671" s="545"/>
      <c r="K5671" s="545" t="s">
        <v>13413</v>
      </c>
      <c r="L5671" s="545" t="s">
        <v>13807</v>
      </c>
      <c r="M5671" s="548" t="s">
        <v>13758</v>
      </c>
      <c r="N5671" s="545" t="s">
        <v>13413</v>
      </c>
      <c r="O5671" s="545" t="s">
        <v>17857</v>
      </c>
      <c r="P5671" s="549">
        <v>3732</v>
      </c>
      <c r="Q5671" s="549">
        <v>1</v>
      </c>
      <c r="R5671" s="549">
        <v>135</v>
      </c>
      <c r="S5671" s="548"/>
      <c r="T5671" s="548"/>
      <c r="U5671" s="99"/>
    </row>
    <row r="5672" spans="1:21" ht="19.5" customHeight="1">
      <c r="A5672" s="545">
        <v>100276</v>
      </c>
      <c r="B5672" s="545" t="s">
        <v>10845</v>
      </c>
      <c r="C5672" s="545" t="s">
        <v>216</v>
      </c>
      <c r="D5672" s="546"/>
      <c r="E5672" s="171" t="str">
        <f t="shared" si="88"/>
        <v>1900</v>
      </c>
      <c r="F5672" s="547">
        <v>0</v>
      </c>
      <c r="G5672" s="548">
        <v>0</v>
      </c>
      <c r="H5672" s="547">
        <v>0</v>
      </c>
      <c r="I5672" s="545" t="s">
        <v>12642</v>
      </c>
      <c r="J5672" s="545"/>
      <c r="K5672" s="545" t="s">
        <v>13413</v>
      </c>
      <c r="L5672" s="545" t="s">
        <v>13807</v>
      </c>
      <c r="M5672" s="548" t="s">
        <v>13758</v>
      </c>
      <c r="N5672" s="545" t="s">
        <v>13413</v>
      </c>
      <c r="O5672" s="545" t="s">
        <v>17857</v>
      </c>
      <c r="P5672" s="549">
        <v>3733</v>
      </c>
      <c r="Q5672" s="549">
        <v>1</v>
      </c>
      <c r="R5672" s="549">
        <v>135</v>
      </c>
      <c r="S5672" s="548"/>
      <c r="T5672" s="548"/>
      <c r="U5672" s="99"/>
    </row>
    <row r="5673" spans="1:21" ht="19.5" customHeight="1">
      <c r="A5673" s="545">
        <v>100277</v>
      </c>
      <c r="B5673" s="545" t="s">
        <v>10844</v>
      </c>
      <c r="C5673" s="545" t="s">
        <v>216</v>
      </c>
      <c r="D5673" s="546"/>
      <c r="E5673" s="171" t="str">
        <f t="shared" si="88"/>
        <v>1900</v>
      </c>
      <c r="F5673" s="547">
        <v>0</v>
      </c>
      <c r="G5673" s="548">
        <v>0</v>
      </c>
      <c r="H5673" s="547">
        <v>0</v>
      </c>
      <c r="I5673" s="545" t="s">
        <v>12642</v>
      </c>
      <c r="J5673" s="545"/>
      <c r="K5673" s="545" t="s">
        <v>13413</v>
      </c>
      <c r="L5673" s="545" t="s">
        <v>13807</v>
      </c>
      <c r="M5673" s="548" t="s">
        <v>13758</v>
      </c>
      <c r="N5673" s="545" t="s">
        <v>13413</v>
      </c>
      <c r="O5673" s="545" t="s">
        <v>17857</v>
      </c>
      <c r="P5673" s="549">
        <v>3734</v>
      </c>
      <c r="Q5673" s="549">
        <v>1</v>
      </c>
      <c r="R5673" s="549">
        <v>135</v>
      </c>
      <c r="S5673" s="548"/>
      <c r="T5673" s="548"/>
      <c r="U5673" s="99"/>
    </row>
    <row r="5674" spans="1:21" ht="19.5" customHeight="1">
      <c r="A5674" s="545">
        <v>100278</v>
      </c>
      <c r="B5674" s="545" t="s">
        <v>6349</v>
      </c>
      <c r="C5674" s="545" t="s">
        <v>216</v>
      </c>
      <c r="D5674" s="546">
        <v>46052</v>
      </c>
      <c r="E5674" s="171" t="str">
        <f t="shared" si="88"/>
        <v>2026</v>
      </c>
      <c r="F5674" s="547">
        <v>585</v>
      </c>
      <c r="G5674" s="548">
        <v>0</v>
      </c>
      <c r="H5674" s="547">
        <v>585</v>
      </c>
      <c r="I5674" s="545" t="s">
        <v>12642</v>
      </c>
      <c r="J5674" s="545" t="s">
        <v>13307</v>
      </c>
      <c r="K5674" s="545" t="s">
        <v>13413</v>
      </c>
      <c r="L5674" s="545" t="s">
        <v>13807</v>
      </c>
      <c r="M5674" s="548" t="s">
        <v>13758</v>
      </c>
      <c r="N5674" s="545" t="s">
        <v>13413</v>
      </c>
      <c r="O5674" s="545" t="s">
        <v>17857</v>
      </c>
      <c r="P5674" s="549">
        <v>3735</v>
      </c>
      <c r="Q5674" s="549">
        <v>1</v>
      </c>
      <c r="R5674" s="549">
        <v>135</v>
      </c>
      <c r="S5674" s="548">
        <v>2228</v>
      </c>
      <c r="T5674" s="548"/>
      <c r="U5674" s="99"/>
    </row>
    <row r="5675" spans="1:21" ht="19.5" customHeight="1">
      <c r="A5675" s="545">
        <v>100279</v>
      </c>
      <c r="B5675" s="545" t="s">
        <v>10843</v>
      </c>
      <c r="C5675" s="545" t="s">
        <v>216</v>
      </c>
      <c r="D5675" s="546">
        <v>44588</v>
      </c>
      <c r="E5675" s="171" t="str">
        <f t="shared" si="88"/>
        <v>2022</v>
      </c>
      <c r="F5675" s="547">
        <v>1796</v>
      </c>
      <c r="G5675" s="548">
        <v>0.19</v>
      </c>
      <c r="H5675" s="547">
        <v>1509.24</v>
      </c>
      <c r="I5675" s="545" t="s">
        <v>12642</v>
      </c>
      <c r="J5675" s="545" t="s">
        <v>13297</v>
      </c>
      <c r="K5675" s="545" t="s">
        <v>13413</v>
      </c>
      <c r="L5675" s="545" t="s">
        <v>13807</v>
      </c>
      <c r="M5675" s="548" t="s">
        <v>13758</v>
      </c>
      <c r="N5675" s="545" t="s">
        <v>13413</v>
      </c>
      <c r="O5675" s="545" t="s">
        <v>17857</v>
      </c>
      <c r="P5675" s="549">
        <v>3736</v>
      </c>
      <c r="Q5675" s="549">
        <v>1</v>
      </c>
      <c r="R5675" s="549">
        <v>135</v>
      </c>
      <c r="S5675" s="548">
        <v>2257</v>
      </c>
      <c r="T5675" s="548"/>
      <c r="U5675" s="99"/>
    </row>
    <row r="5676" spans="1:21" ht="19.5" customHeight="1">
      <c r="A5676" s="545">
        <v>100280</v>
      </c>
      <c r="B5676" s="545" t="s">
        <v>10842</v>
      </c>
      <c r="C5676" s="545" t="s">
        <v>216</v>
      </c>
      <c r="D5676" s="546">
        <v>44588</v>
      </c>
      <c r="E5676" s="171" t="str">
        <f t="shared" si="88"/>
        <v>2022</v>
      </c>
      <c r="F5676" s="547">
        <v>3318.01</v>
      </c>
      <c r="G5676" s="548">
        <v>0.19</v>
      </c>
      <c r="H5676" s="547">
        <v>2788.24</v>
      </c>
      <c r="I5676" s="545" t="s">
        <v>12642</v>
      </c>
      <c r="J5676" s="545" t="s">
        <v>13297</v>
      </c>
      <c r="K5676" s="545" t="s">
        <v>13413</v>
      </c>
      <c r="L5676" s="545" t="s">
        <v>13807</v>
      </c>
      <c r="M5676" s="548" t="s">
        <v>13758</v>
      </c>
      <c r="N5676" s="545" t="s">
        <v>13413</v>
      </c>
      <c r="O5676" s="545" t="s">
        <v>17857</v>
      </c>
      <c r="P5676" s="549">
        <v>3737</v>
      </c>
      <c r="Q5676" s="549">
        <v>1</v>
      </c>
      <c r="R5676" s="549">
        <v>135</v>
      </c>
      <c r="S5676" s="548">
        <v>2257</v>
      </c>
      <c r="T5676" s="548"/>
      <c r="U5676" s="99"/>
    </row>
    <row r="5677" spans="1:21" ht="19.5" customHeight="1">
      <c r="A5677" s="545">
        <v>100281</v>
      </c>
      <c r="B5677" s="545" t="s">
        <v>10841</v>
      </c>
      <c r="C5677" s="545" t="s">
        <v>216</v>
      </c>
      <c r="D5677" s="546">
        <v>44685</v>
      </c>
      <c r="E5677" s="171" t="str">
        <f t="shared" si="88"/>
        <v>2022</v>
      </c>
      <c r="F5677" s="547">
        <v>8366</v>
      </c>
      <c r="G5677" s="548">
        <v>0.19</v>
      </c>
      <c r="H5677" s="547">
        <v>7030.25</v>
      </c>
      <c r="I5677" s="545" t="s">
        <v>12642</v>
      </c>
      <c r="J5677" s="545" t="s">
        <v>13298</v>
      </c>
      <c r="K5677" s="545" t="s">
        <v>17858</v>
      </c>
      <c r="L5677" s="545" t="s">
        <v>13807</v>
      </c>
      <c r="M5677" s="548" t="s">
        <v>13758</v>
      </c>
      <c r="N5677" s="545" t="s">
        <v>13413</v>
      </c>
      <c r="O5677" s="545" t="s">
        <v>17857</v>
      </c>
      <c r="P5677" s="549">
        <v>3738</v>
      </c>
      <c r="Q5677" s="549">
        <v>1</v>
      </c>
      <c r="R5677" s="549">
        <v>135</v>
      </c>
      <c r="S5677" s="548">
        <v>1012</v>
      </c>
      <c r="T5677" s="548"/>
      <c r="U5677" s="99"/>
    </row>
    <row r="5678" spans="1:21" ht="19.5" customHeight="1">
      <c r="A5678" s="545">
        <v>100282</v>
      </c>
      <c r="B5678" s="545" t="s">
        <v>10840</v>
      </c>
      <c r="C5678" s="545" t="s">
        <v>216</v>
      </c>
      <c r="D5678" s="546">
        <v>44588</v>
      </c>
      <c r="E5678" s="171" t="str">
        <f t="shared" si="88"/>
        <v>2022</v>
      </c>
      <c r="F5678" s="547">
        <v>11914.01</v>
      </c>
      <c r="G5678" s="548">
        <v>0.19</v>
      </c>
      <c r="H5678" s="547">
        <v>10011.77</v>
      </c>
      <c r="I5678" s="545" t="s">
        <v>12642</v>
      </c>
      <c r="J5678" s="545" t="s">
        <v>13297</v>
      </c>
      <c r="K5678" s="545" t="s">
        <v>13413</v>
      </c>
      <c r="L5678" s="545" t="s">
        <v>13807</v>
      </c>
      <c r="M5678" s="548" t="s">
        <v>13758</v>
      </c>
      <c r="N5678" s="545" t="s">
        <v>13413</v>
      </c>
      <c r="O5678" s="545" t="s">
        <v>17857</v>
      </c>
      <c r="P5678" s="549">
        <v>3739</v>
      </c>
      <c r="Q5678" s="549">
        <v>1</v>
      </c>
      <c r="R5678" s="549">
        <v>135</v>
      </c>
      <c r="S5678" s="548">
        <v>2257</v>
      </c>
      <c r="T5678" s="548"/>
      <c r="U5678" s="99"/>
    </row>
    <row r="5679" spans="1:21" ht="19.5" customHeight="1">
      <c r="A5679" s="545">
        <v>100283</v>
      </c>
      <c r="B5679" s="545" t="s">
        <v>10839</v>
      </c>
      <c r="C5679" s="545" t="s">
        <v>216</v>
      </c>
      <c r="D5679" s="546">
        <v>44588</v>
      </c>
      <c r="E5679" s="171" t="str">
        <f t="shared" si="88"/>
        <v>2022</v>
      </c>
      <c r="F5679" s="547">
        <v>18959</v>
      </c>
      <c r="G5679" s="548">
        <v>0.19</v>
      </c>
      <c r="H5679" s="547">
        <v>15931.93</v>
      </c>
      <c r="I5679" s="545" t="s">
        <v>12642</v>
      </c>
      <c r="J5679" s="545" t="s">
        <v>13297</v>
      </c>
      <c r="K5679" s="545" t="s">
        <v>13413</v>
      </c>
      <c r="L5679" s="545" t="s">
        <v>13807</v>
      </c>
      <c r="M5679" s="548" t="s">
        <v>13758</v>
      </c>
      <c r="N5679" s="545" t="s">
        <v>13413</v>
      </c>
      <c r="O5679" s="545" t="s">
        <v>17857</v>
      </c>
      <c r="P5679" s="549">
        <v>3740</v>
      </c>
      <c r="Q5679" s="549">
        <v>1</v>
      </c>
      <c r="R5679" s="549">
        <v>135</v>
      </c>
      <c r="S5679" s="548">
        <v>2257</v>
      </c>
      <c r="T5679" s="548"/>
      <c r="U5679" s="99"/>
    </row>
    <row r="5680" spans="1:21" ht="19.5" customHeight="1">
      <c r="A5680" s="545">
        <v>100284</v>
      </c>
      <c r="B5680" s="545" t="s">
        <v>10838</v>
      </c>
      <c r="C5680" s="545" t="s">
        <v>216</v>
      </c>
      <c r="D5680" s="546">
        <v>44588</v>
      </c>
      <c r="E5680" s="171" t="str">
        <f t="shared" si="88"/>
        <v>2022</v>
      </c>
      <c r="F5680" s="547">
        <v>44995.01</v>
      </c>
      <c r="G5680" s="548">
        <v>0.19</v>
      </c>
      <c r="H5680" s="547">
        <v>37810.93</v>
      </c>
      <c r="I5680" s="545" t="s">
        <v>12642</v>
      </c>
      <c r="J5680" s="545" t="s">
        <v>13297</v>
      </c>
      <c r="K5680" s="545" t="s">
        <v>13413</v>
      </c>
      <c r="L5680" s="545" t="s">
        <v>13807</v>
      </c>
      <c r="M5680" s="548" t="s">
        <v>13758</v>
      </c>
      <c r="N5680" s="545" t="s">
        <v>13413</v>
      </c>
      <c r="O5680" s="545" t="s">
        <v>17857</v>
      </c>
      <c r="P5680" s="549">
        <v>3741</v>
      </c>
      <c r="Q5680" s="549">
        <v>1</v>
      </c>
      <c r="R5680" s="549">
        <v>135</v>
      </c>
      <c r="S5680" s="548">
        <v>2257</v>
      </c>
      <c r="T5680" s="548"/>
      <c r="U5680" s="99"/>
    </row>
    <row r="5681" spans="1:21" ht="19.5" customHeight="1">
      <c r="A5681" s="545">
        <v>100285</v>
      </c>
      <c r="B5681" s="545" t="s">
        <v>10837</v>
      </c>
      <c r="C5681" s="545" t="s">
        <v>216</v>
      </c>
      <c r="D5681" s="546">
        <v>44588</v>
      </c>
      <c r="E5681" s="171" t="str">
        <f t="shared" si="88"/>
        <v>2022</v>
      </c>
      <c r="F5681" s="547">
        <v>98202</v>
      </c>
      <c r="G5681" s="548">
        <v>0.19</v>
      </c>
      <c r="H5681" s="547">
        <v>82522.69</v>
      </c>
      <c r="I5681" s="545" t="s">
        <v>12642</v>
      </c>
      <c r="J5681" s="545" t="s">
        <v>13297</v>
      </c>
      <c r="K5681" s="545" t="s">
        <v>13413</v>
      </c>
      <c r="L5681" s="545" t="s">
        <v>13807</v>
      </c>
      <c r="M5681" s="548" t="s">
        <v>13758</v>
      </c>
      <c r="N5681" s="545" t="s">
        <v>13413</v>
      </c>
      <c r="O5681" s="545" t="s">
        <v>17857</v>
      </c>
      <c r="P5681" s="549">
        <v>3742</v>
      </c>
      <c r="Q5681" s="549">
        <v>1</v>
      </c>
      <c r="R5681" s="549">
        <v>135</v>
      </c>
      <c r="S5681" s="548">
        <v>2257</v>
      </c>
      <c r="T5681" s="548"/>
      <c r="U5681" s="99"/>
    </row>
    <row r="5682" spans="1:21" ht="19.5" customHeight="1">
      <c r="A5682" s="545">
        <v>100286</v>
      </c>
      <c r="B5682" s="545" t="s">
        <v>10836</v>
      </c>
      <c r="C5682" s="545" t="s">
        <v>216</v>
      </c>
      <c r="D5682" s="546"/>
      <c r="E5682" s="171" t="str">
        <f t="shared" si="88"/>
        <v>1900</v>
      </c>
      <c r="F5682" s="547">
        <v>0</v>
      </c>
      <c r="G5682" s="548">
        <v>0</v>
      </c>
      <c r="H5682" s="547">
        <v>0</v>
      </c>
      <c r="I5682" s="545" t="s">
        <v>12642</v>
      </c>
      <c r="J5682" s="545"/>
      <c r="K5682" s="545" t="s">
        <v>13413</v>
      </c>
      <c r="L5682" s="545" t="s">
        <v>13807</v>
      </c>
      <c r="M5682" s="548" t="s">
        <v>13758</v>
      </c>
      <c r="N5682" s="545" t="s">
        <v>13413</v>
      </c>
      <c r="O5682" s="545" t="s">
        <v>17857</v>
      </c>
      <c r="P5682" s="549">
        <v>3743</v>
      </c>
      <c r="Q5682" s="549">
        <v>1</v>
      </c>
      <c r="R5682" s="549">
        <v>135</v>
      </c>
      <c r="S5682" s="548"/>
      <c r="T5682" s="548"/>
      <c r="U5682" s="99"/>
    </row>
    <row r="5683" spans="1:21" ht="19.5" customHeight="1">
      <c r="A5683" s="545">
        <v>100287</v>
      </c>
      <c r="B5683" s="545" t="s">
        <v>10835</v>
      </c>
      <c r="C5683" s="545" t="s">
        <v>216</v>
      </c>
      <c r="D5683" s="546"/>
      <c r="E5683" s="171" t="str">
        <f t="shared" si="88"/>
        <v>1900</v>
      </c>
      <c r="F5683" s="547">
        <v>0</v>
      </c>
      <c r="G5683" s="548">
        <v>0</v>
      </c>
      <c r="H5683" s="547">
        <v>0</v>
      </c>
      <c r="I5683" s="545" t="s">
        <v>12642</v>
      </c>
      <c r="J5683" s="545"/>
      <c r="K5683" s="545" t="s">
        <v>13413</v>
      </c>
      <c r="L5683" s="545" t="s">
        <v>13807</v>
      </c>
      <c r="M5683" s="548" t="s">
        <v>13758</v>
      </c>
      <c r="N5683" s="545" t="s">
        <v>13413</v>
      </c>
      <c r="O5683" s="545" t="s">
        <v>17857</v>
      </c>
      <c r="P5683" s="549">
        <v>3744</v>
      </c>
      <c r="Q5683" s="549">
        <v>1</v>
      </c>
      <c r="R5683" s="549">
        <v>135</v>
      </c>
      <c r="S5683" s="548"/>
      <c r="T5683" s="548"/>
      <c r="U5683" s="99"/>
    </row>
    <row r="5684" spans="1:21" ht="19.5" customHeight="1">
      <c r="A5684" s="545">
        <v>100288</v>
      </c>
      <c r="B5684" s="545" t="s">
        <v>10834</v>
      </c>
      <c r="C5684" s="545" t="s">
        <v>216</v>
      </c>
      <c r="D5684" s="546"/>
      <c r="E5684" s="171" t="str">
        <f t="shared" si="88"/>
        <v>1900</v>
      </c>
      <c r="F5684" s="547">
        <v>0</v>
      </c>
      <c r="G5684" s="548">
        <v>0</v>
      </c>
      <c r="H5684" s="547">
        <v>0</v>
      </c>
      <c r="I5684" s="545" t="s">
        <v>12642</v>
      </c>
      <c r="J5684" s="545"/>
      <c r="K5684" s="545" t="s">
        <v>13413</v>
      </c>
      <c r="L5684" s="545" t="s">
        <v>13807</v>
      </c>
      <c r="M5684" s="548" t="s">
        <v>13758</v>
      </c>
      <c r="N5684" s="545" t="s">
        <v>13413</v>
      </c>
      <c r="O5684" s="545" t="s">
        <v>17857</v>
      </c>
      <c r="P5684" s="549">
        <v>3745</v>
      </c>
      <c r="Q5684" s="549">
        <v>1</v>
      </c>
      <c r="R5684" s="549">
        <v>135</v>
      </c>
      <c r="S5684" s="548"/>
      <c r="T5684" s="548"/>
      <c r="U5684" s="99"/>
    </row>
    <row r="5685" spans="1:21" ht="19.5" customHeight="1">
      <c r="A5685" s="545">
        <v>100289</v>
      </c>
      <c r="B5685" s="545" t="s">
        <v>10833</v>
      </c>
      <c r="C5685" s="545" t="s">
        <v>216</v>
      </c>
      <c r="D5685" s="546"/>
      <c r="E5685" s="171" t="str">
        <f t="shared" si="88"/>
        <v>1900</v>
      </c>
      <c r="F5685" s="547">
        <v>0</v>
      </c>
      <c r="G5685" s="548">
        <v>0</v>
      </c>
      <c r="H5685" s="547">
        <v>0</v>
      </c>
      <c r="I5685" s="545" t="s">
        <v>12642</v>
      </c>
      <c r="J5685" s="545"/>
      <c r="K5685" s="545" t="s">
        <v>13413</v>
      </c>
      <c r="L5685" s="545" t="s">
        <v>13807</v>
      </c>
      <c r="M5685" s="548" t="s">
        <v>13758</v>
      </c>
      <c r="N5685" s="545" t="s">
        <v>13413</v>
      </c>
      <c r="O5685" s="545" t="s">
        <v>17857</v>
      </c>
      <c r="P5685" s="549">
        <v>3746</v>
      </c>
      <c r="Q5685" s="549">
        <v>1</v>
      </c>
      <c r="R5685" s="549">
        <v>135</v>
      </c>
      <c r="S5685" s="548"/>
      <c r="T5685" s="548"/>
      <c r="U5685" s="99"/>
    </row>
    <row r="5686" spans="1:21" ht="19.5" customHeight="1">
      <c r="A5686" s="545">
        <v>100290</v>
      </c>
      <c r="B5686" s="545" t="s">
        <v>10832</v>
      </c>
      <c r="C5686" s="545" t="s">
        <v>216</v>
      </c>
      <c r="D5686" s="546"/>
      <c r="E5686" s="171" t="str">
        <f t="shared" si="88"/>
        <v>1900</v>
      </c>
      <c r="F5686" s="547">
        <v>0</v>
      </c>
      <c r="G5686" s="548">
        <v>0</v>
      </c>
      <c r="H5686" s="547">
        <v>0</v>
      </c>
      <c r="I5686" s="545" t="s">
        <v>12642</v>
      </c>
      <c r="J5686" s="545"/>
      <c r="K5686" s="545" t="s">
        <v>13413</v>
      </c>
      <c r="L5686" s="545" t="s">
        <v>13807</v>
      </c>
      <c r="M5686" s="548" t="s">
        <v>13758</v>
      </c>
      <c r="N5686" s="545" t="s">
        <v>13413</v>
      </c>
      <c r="O5686" s="545" t="s">
        <v>17857</v>
      </c>
      <c r="P5686" s="549">
        <v>3747</v>
      </c>
      <c r="Q5686" s="549">
        <v>1</v>
      </c>
      <c r="R5686" s="549">
        <v>135</v>
      </c>
      <c r="S5686" s="548"/>
      <c r="T5686" s="548"/>
      <c r="U5686" s="99"/>
    </row>
    <row r="5687" spans="1:21" ht="19.5" customHeight="1">
      <c r="A5687" s="545">
        <v>100291</v>
      </c>
      <c r="B5687" s="545" t="s">
        <v>10831</v>
      </c>
      <c r="C5687" s="545" t="s">
        <v>216</v>
      </c>
      <c r="D5687" s="546"/>
      <c r="E5687" s="171" t="str">
        <f t="shared" si="88"/>
        <v>1900</v>
      </c>
      <c r="F5687" s="547">
        <v>0</v>
      </c>
      <c r="G5687" s="548">
        <v>0</v>
      </c>
      <c r="H5687" s="547">
        <v>0</v>
      </c>
      <c r="I5687" s="545" t="s">
        <v>12642</v>
      </c>
      <c r="J5687" s="545"/>
      <c r="K5687" s="545" t="s">
        <v>13413</v>
      </c>
      <c r="L5687" s="545" t="s">
        <v>13807</v>
      </c>
      <c r="M5687" s="548" t="s">
        <v>13758</v>
      </c>
      <c r="N5687" s="545" t="s">
        <v>13413</v>
      </c>
      <c r="O5687" s="545" t="s">
        <v>17857</v>
      </c>
      <c r="P5687" s="549">
        <v>3748</v>
      </c>
      <c r="Q5687" s="549">
        <v>1</v>
      </c>
      <c r="R5687" s="549">
        <v>135</v>
      </c>
      <c r="S5687" s="548"/>
      <c r="T5687" s="548"/>
      <c r="U5687" s="99"/>
    </row>
    <row r="5688" spans="1:21" ht="19.5" customHeight="1">
      <c r="A5688" s="545">
        <v>100292</v>
      </c>
      <c r="B5688" s="545" t="s">
        <v>10830</v>
      </c>
      <c r="C5688" s="545" t="s">
        <v>216</v>
      </c>
      <c r="D5688" s="546"/>
      <c r="E5688" s="171" t="str">
        <f t="shared" si="88"/>
        <v>1900</v>
      </c>
      <c r="F5688" s="547">
        <v>0</v>
      </c>
      <c r="G5688" s="548">
        <v>0</v>
      </c>
      <c r="H5688" s="547">
        <v>0</v>
      </c>
      <c r="I5688" s="545" t="s">
        <v>12642</v>
      </c>
      <c r="J5688" s="545"/>
      <c r="K5688" s="545" t="s">
        <v>13413</v>
      </c>
      <c r="L5688" s="545" t="s">
        <v>13807</v>
      </c>
      <c r="M5688" s="548" t="s">
        <v>13758</v>
      </c>
      <c r="N5688" s="545" t="s">
        <v>13413</v>
      </c>
      <c r="O5688" s="545" t="s">
        <v>17857</v>
      </c>
      <c r="P5688" s="549">
        <v>3749</v>
      </c>
      <c r="Q5688" s="549">
        <v>1</v>
      </c>
      <c r="R5688" s="549">
        <v>135</v>
      </c>
      <c r="S5688" s="548"/>
      <c r="T5688" s="548"/>
      <c r="U5688" s="99"/>
    </row>
    <row r="5689" spans="1:21" ht="19.5" customHeight="1">
      <c r="A5689" s="545">
        <v>100293</v>
      </c>
      <c r="B5689" s="545" t="s">
        <v>7050</v>
      </c>
      <c r="C5689" s="545" t="s">
        <v>216</v>
      </c>
      <c r="D5689" s="546">
        <v>45708</v>
      </c>
      <c r="E5689" s="171" t="str">
        <f t="shared" si="88"/>
        <v>2025</v>
      </c>
      <c r="F5689" s="547">
        <v>352.84</v>
      </c>
      <c r="G5689" s="548">
        <v>0</v>
      </c>
      <c r="H5689" s="547">
        <v>352.84</v>
      </c>
      <c r="I5689" s="545" t="s">
        <v>12642</v>
      </c>
      <c r="J5689" s="545" t="s">
        <v>13307</v>
      </c>
      <c r="K5689" s="545" t="s">
        <v>13413</v>
      </c>
      <c r="L5689" s="545" t="s">
        <v>13807</v>
      </c>
      <c r="M5689" s="548" t="s">
        <v>13758</v>
      </c>
      <c r="N5689" s="545" t="s">
        <v>13413</v>
      </c>
      <c r="O5689" s="545" t="s">
        <v>17857</v>
      </c>
      <c r="P5689" s="549">
        <v>3750</v>
      </c>
      <c r="Q5689" s="549">
        <v>1</v>
      </c>
      <c r="R5689" s="549">
        <v>135</v>
      </c>
      <c r="S5689" s="548">
        <v>2228</v>
      </c>
      <c r="T5689" s="548"/>
      <c r="U5689" s="99"/>
    </row>
    <row r="5690" spans="1:21" ht="19.5" customHeight="1">
      <c r="A5690" s="545">
        <v>100294</v>
      </c>
      <c r="B5690" s="545" t="s">
        <v>10829</v>
      </c>
      <c r="C5690" s="545" t="s">
        <v>216</v>
      </c>
      <c r="D5690" s="546"/>
      <c r="E5690" s="171" t="str">
        <f t="shared" si="88"/>
        <v>1900</v>
      </c>
      <c r="F5690" s="547">
        <v>0</v>
      </c>
      <c r="G5690" s="548">
        <v>0</v>
      </c>
      <c r="H5690" s="547">
        <v>0</v>
      </c>
      <c r="I5690" s="545" t="s">
        <v>12642</v>
      </c>
      <c r="J5690" s="545"/>
      <c r="K5690" s="545" t="s">
        <v>13413</v>
      </c>
      <c r="L5690" s="545" t="s">
        <v>13807</v>
      </c>
      <c r="M5690" s="548" t="s">
        <v>13758</v>
      </c>
      <c r="N5690" s="545" t="s">
        <v>13413</v>
      </c>
      <c r="O5690" s="545" t="s">
        <v>17857</v>
      </c>
      <c r="P5690" s="549">
        <v>3751</v>
      </c>
      <c r="Q5690" s="549">
        <v>1</v>
      </c>
      <c r="R5690" s="549">
        <v>135</v>
      </c>
      <c r="S5690" s="548"/>
      <c r="T5690" s="548"/>
      <c r="U5690" s="99"/>
    </row>
    <row r="5691" spans="1:21" ht="19.5" customHeight="1">
      <c r="A5691" s="545">
        <v>100295</v>
      </c>
      <c r="B5691" s="545" t="s">
        <v>8041</v>
      </c>
      <c r="C5691" s="545" t="s">
        <v>216</v>
      </c>
      <c r="D5691" s="546">
        <v>44707</v>
      </c>
      <c r="E5691" s="171" t="str">
        <f t="shared" si="88"/>
        <v>2022</v>
      </c>
      <c r="F5691" s="547">
        <v>1700</v>
      </c>
      <c r="G5691" s="548">
        <v>0.19</v>
      </c>
      <c r="H5691" s="547">
        <v>1428.57</v>
      </c>
      <c r="I5691" s="545" t="s">
        <v>12642</v>
      </c>
      <c r="J5691" s="545" t="s">
        <v>13296</v>
      </c>
      <c r="K5691" s="545" t="s">
        <v>13413</v>
      </c>
      <c r="L5691" s="545" t="s">
        <v>13807</v>
      </c>
      <c r="M5691" s="548" t="s">
        <v>13758</v>
      </c>
      <c r="N5691" s="545" t="s">
        <v>13413</v>
      </c>
      <c r="O5691" s="545" t="s">
        <v>17857</v>
      </c>
      <c r="P5691" s="549">
        <v>3752</v>
      </c>
      <c r="Q5691" s="549">
        <v>1</v>
      </c>
      <c r="R5691" s="549">
        <v>135</v>
      </c>
      <c r="S5691" s="548">
        <v>2218</v>
      </c>
      <c r="T5691" s="548"/>
      <c r="U5691" s="99"/>
    </row>
    <row r="5692" spans="1:21" ht="19.5" customHeight="1">
      <c r="A5692" s="545">
        <v>100296</v>
      </c>
      <c r="B5692" s="545" t="s">
        <v>10828</v>
      </c>
      <c r="C5692" s="545" t="s">
        <v>216</v>
      </c>
      <c r="D5692" s="546"/>
      <c r="E5692" s="171" t="str">
        <f t="shared" si="88"/>
        <v>1900</v>
      </c>
      <c r="F5692" s="547">
        <v>0</v>
      </c>
      <c r="G5692" s="548">
        <v>0</v>
      </c>
      <c r="H5692" s="547">
        <v>0</v>
      </c>
      <c r="I5692" s="545" t="s">
        <v>12642</v>
      </c>
      <c r="J5692" s="545"/>
      <c r="K5692" s="545" t="s">
        <v>13413</v>
      </c>
      <c r="L5692" s="545" t="s">
        <v>13807</v>
      </c>
      <c r="M5692" s="548" t="s">
        <v>13758</v>
      </c>
      <c r="N5692" s="545" t="s">
        <v>13413</v>
      </c>
      <c r="O5692" s="545" t="s">
        <v>17857</v>
      </c>
      <c r="P5692" s="549">
        <v>3753</v>
      </c>
      <c r="Q5692" s="549">
        <v>1</v>
      </c>
      <c r="R5692" s="549">
        <v>135</v>
      </c>
      <c r="S5692" s="548"/>
      <c r="T5692" s="548"/>
      <c r="U5692" s="99"/>
    </row>
    <row r="5693" spans="1:21" ht="19.5" customHeight="1">
      <c r="A5693" s="545">
        <v>100297</v>
      </c>
      <c r="B5693" s="545" t="s">
        <v>10827</v>
      </c>
      <c r="C5693" s="545" t="s">
        <v>216</v>
      </c>
      <c r="D5693" s="546"/>
      <c r="E5693" s="171" t="str">
        <f t="shared" si="88"/>
        <v>1900</v>
      </c>
      <c r="F5693" s="547">
        <v>0</v>
      </c>
      <c r="G5693" s="548">
        <v>0</v>
      </c>
      <c r="H5693" s="547">
        <v>0</v>
      </c>
      <c r="I5693" s="545" t="s">
        <v>12642</v>
      </c>
      <c r="J5693" s="545"/>
      <c r="K5693" s="545" t="s">
        <v>13413</v>
      </c>
      <c r="L5693" s="545" t="s">
        <v>13807</v>
      </c>
      <c r="M5693" s="548" t="s">
        <v>13758</v>
      </c>
      <c r="N5693" s="545" t="s">
        <v>13413</v>
      </c>
      <c r="O5693" s="545" t="s">
        <v>17857</v>
      </c>
      <c r="P5693" s="549">
        <v>3754</v>
      </c>
      <c r="Q5693" s="549">
        <v>1</v>
      </c>
      <c r="R5693" s="549">
        <v>135</v>
      </c>
      <c r="S5693" s="548"/>
      <c r="T5693" s="548"/>
      <c r="U5693" s="99"/>
    </row>
    <row r="5694" spans="1:21" ht="19.5" customHeight="1">
      <c r="A5694" s="545">
        <v>100298</v>
      </c>
      <c r="B5694" s="545" t="s">
        <v>10826</v>
      </c>
      <c r="C5694" s="545" t="s">
        <v>216</v>
      </c>
      <c r="D5694" s="546"/>
      <c r="E5694" s="171" t="str">
        <f t="shared" si="88"/>
        <v>1900</v>
      </c>
      <c r="F5694" s="547">
        <v>0</v>
      </c>
      <c r="G5694" s="548">
        <v>0</v>
      </c>
      <c r="H5694" s="547">
        <v>0</v>
      </c>
      <c r="I5694" s="545" t="s">
        <v>12642</v>
      </c>
      <c r="J5694" s="545"/>
      <c r="K5694" s="545" t="s">
        <v>13413</v>
      </c>
      <c r="L5694" s="545" t="s">
        <v>13807</v>
      </c>
      <c r="M5694" s="548" t="s">
        <v>13758</v>
      </c>
      <c r="N5694" s="545" t="s">
        <v>13413</v>
      </c>
      <c r="O5694" s="545" t="s">
        <v>17857</v>
      </c>
      <c r="P5694" s="549">
        <v>3755</v>
      </c>
      <c r="Q5694" s="549">
        <v>1</v>
      </c>
      <c r="R5694" s="549">
        <v>135</v>
      </c>
      <c r="S5694" s="548"/>
      <c r="T5694" s="548"/>
      <c r="U5694" s="99"/>
    </row>
    <row r="5695" spans="1:21" ht="19.5" customHeight="1">
      <c r="A5695" s="545">
        <v>100299</v>
      </c>
      <c r="B5695" s="545" t="s">
        <v>10825</v>
      </c>
      <c r="C5695" s="545" t="s">
        <v>216</v>
      </c>
      <c r="D5695" s="546"/>
      <c r="E5695" s="171" t="str">
        <f t="shared" si="88"/>
        <v>1900</v>
      </c>
      <c r="F5695" s="547">
        <v>0</v>
      </c>
      <c r="G5695" s="548">
        <v>0</v>
      </c>
      <c r="H5695" s="547">
        <v>0</v>
      </c>
      <c r="I5695" s="545" t="s">
        <v>12642</v>
      </c>
      <c r="J5695" s="545"/>
      <c r="K5695" s="545" t="s">
        <v>13413</v>
      </c>
      <c r="L5695" s="545" t="s">
        <v>13807</v>
      </c>
      <c r="M5695" s="548" t="s">
        <v>13758</v>
      </c>
      <c r="N5695" s="545" t="s">
        <v>13413</v>
      </c>
      <c r="O5695" s="545" t="s">
        <v>17857</v>
      </c>
      <c r="P5695" s="549">
        <v>3756</v>
      </c>
      <c r="Q5695" s="549">
        <v>1</v>
      </c>
      <c r="R5695" s="549">
        <v>135</v>
      </c>
      <c r="S5695" s="548"/>
      <c r="T5695" s="548"/>
      <c r="U5695" s="99"/>
    </row>
    <row r="5696" spans="1:21" ht="19.5" customHeight="1">
      <c r="A5696" s="545">
        <v>100300</v>
      </c>
      <c r="B5696" s="545" t="s">
        <v>8252</v>
      </c>
      <c r="C5696" s="545" t="s">
        <v>216</v>
      </c>
      <c r="D5696" s="546">
        <v>43530</v>
      </c>
      <c r="E5696" s="171" t="str">
        <f t="shared" si="88"/>
        <v>2019</v>
      </c>
      <c r="F5696" s="547">
        <v>22033</v>
      </c>
      <c r="G5696" s="548">
        <v>0.19</v>
      </c>
      <c r="H5696" s="547">
        <v>18515.13</v>
      </c>
      <c r="I5696" s="545" t="s">
        <v>12642</v>
      </c>
      <c r="J5696" s="545" t="s">
        <v>13296</v>
      </c>
      <c r="K5696" s="545" t="s">
        <v>13413</v>
      </c>
      <c r="L5696" s="545" t="s">
        <v>13807</v>
      </c>
      <c r="M5696" s="548" t="s">
        <v>13758</v>
      </c>
      <c r="N5696" s="545" t="s">
        <v>13413</v>
      </c>
      <c r="O5696" s="545" t="s">
        <v>17857</v>
      </c>
      <c r="P5696" s="549">
        <v>3757</v>
      </c>
      <c r="Q5696" s="549">
        <v>1</v>
      </c>
      <c r="R5696" s="549">
        <v>135</v>
      </c>
      <c r="S5696" s="548">
        <v>2218</v>
      </c>
      <c r="T5696" s="548"/>
      <c r="U5696" s="99"/>
    </row>
    <row r="5697" spans="1:21" ht="19.5" customHeight="1">
      <c r="A5697" s="545">
        <v>100301</v>
      </c>
      <c r="B5697" s="545" t="s">
        <v>10824</v>
      </c>
      <c r="C5697" s="545" t="s">
        <v>216</v>
      </c>
      <c r="D5697" s="546"/>
      <c r="E5697" s="171" t="str">
        <f t="shared" si="88"/>
        <v>1900</v>
      </c>
      <c r="F5697" s="547">
        <v>0</v>
      </c>
      <c r="G5697" s="548">
        <v>0</v>
      </c>
      <c r="H5697" s="547">
        <v>0</v>
      </c>
      <c r="I5697" s="545" t="s">
        <v>12642</v>
      </c>
      <c r="J5697" s="545"/>
      <c r="K5697" s="545" t="s">
        <v>13413</v>
      </c>
      <c r="L5697" s="545" t="s">
        <v>13807</v>
      </c>
      <c r="M5697" s="548" t="s">
        <v>13758</v>
      </c>
      <c r="N5697" s="545" t="s">
        <v>13413</v>
      </c>
      <c r="O5697" s="545" t="s">
        <v>17857</v>
      </c>
      <c r="P5697" s="549">
        <v>3758</v>
      </c>
      <c r="Q5697" s="549">
        <v>1</v>
      </c>
      <c r="R5697" s="549">
        <v>135</v>
      </c>
      <c r="S5697" s="548"/>
      <c r="T5697" s="548"/>
      <c r="U5697" s="99"/>
    </row>
    <row r="5698" spans="1:21" ht="19.5" customHeight="1">
      <c r="A5698" s="545">
        <v>100302</v>
      </c>
      <c r="B5698" s="545" t="s">
        <v>10823</v>
      </c>
      <c r="C5698" s="545" t="s">
        <v>216</v>
      </c>
      <c r="D5698" s="546"/>
      <c r="E5698" s="171" t="str">
        <f t="shared" si="88"/>
        <v>1900</v>
      </c>
      <c r="F5698" s="547">
        <v>0</v>
      </c>
      <c r="G5698" s="548">
        <v>0</v>
      </c>
      <c r="H5698" s="547">
        <v>0</v>
      </c>
      <c r="I5698" s="545" t="s">
        <v>12642</v>
      </c>
      <c r="J5698" s="545"/>
      <c r="K5698" s="545" t="s">
        <v>13413</v>
      </c>
      <c r="L5698" s="545" t="s">
        <v>13807</v>
      </c>
      <c r="M5698" s="548" t="s">
        <v>13758</v>
      </c>
      <c r="N5698" s="545" t="s">
        <v>13413</v>
      </c>
      <c r="O5698" s="545" t="s">
        <v>17857</v>
      </c>
      <c r="P5698" s="549">
        <v>3759</v>
      </c>
      <c r="Q5698" s="549">
        <v>1</v>
      </c>
      <c r="R5698" s="549">
        <v>135</v>
      </c>
      <c r="S5698" s="548"/>
      <c r="T5698" s="548"/>
      <c r="U5698" s="99"/>
    </row>
    <row r="5699" spans="1:21" ht="19.5" customHeight="1">
      <c r="A5699" s="545">
        <v>100303</v>
      </c>
      <c r="B5699" s="545" t="s">
        <v>10822</v>
      </c>
      <c r="C5699" s="545" t="s">
        <v>216</v>
      </c>
      <c r="D5699" s="546"/>
      <c r="E5699" s="171" t="str">
        <f t="shared" si="88"/>
        <v>1900</v>
      </c>
      <c r="F5699" s="547">
        <v>0</v>
      </c>
      <c r="G5699" s="548">
        <v>0</v>
      </c>
      <c r="H5699" s="547">
        <v>0</v>
      </c>
      <c r="I5699" s="545" t="s">
        <v>12642</v>
      </c>
      <c r="J5699" s="545"/>
      <c r="K5699" s="545" t="s">
        <v>13413</v>
      </c>
      <c r="L5699" s="545" t="s">
        <v>13807</v>
      </c>
      <c r="M5699" s="548" t="s">
        <v>13758</v>
      </c>
      <c r="N5699" s="545" t="s">
        <v>13413</v>
      </c>
      <c r="O5699" s="545" t="s">
        <v>17857</v>
      </c>
      <c r="P5699" s="549">
        <v>3760</v>
      </c>
      <c r="Q5699" s="549">
        <v>1</v>
      </c>
      <c r="R5699" s="549">
        <v>135</v>
      </c>
      <c r="S5699" s="548"/>
      <c r="T5699" s="548"/>
      <c r="U5699" s="99"/>
    </row>
    <row r="5700" spans="1:21" ht="19.5" customHeight="1">
      <c r="A5700" s="545">
        <v>100304</v>
      </c>
      <c r="B5700" s="545" t="s">
        <v>10821</v>
      </c>
      <c r="C5700" s="545" t="s">
        <v>216</v>
      </c>
      <c r="D5700" s="546"/>
      <c r="E5700" s="171" t="str">
        <f t="shared" ref="E5700:E5763" si="89">TEXT(D5700,"YYYY")</f>
        <v>1900</v>
      </c>
      <c r="F5700" s="547">
        <v>0</v>
      </c>
      <c r="G5700" s="548">
        <v>0</v>
      </c>
      <c r="H5700" s="547">
        <v>0</v>
      </c>
      <c r="I5700" s="545" t="s">
        <v>12642</v>
      </c>
      <c r="J5700" s="545"/>
      <c r="K5700" s="545" t="s">
        <v>13413</v>
      </c>
      <c r="L5700" s="545" t="s">
        <v>13807</v>
      </c>
      <c r="M5700" s="548" t="s">
        <v>13758</v>
      </c>
      <c r="N5700" s="545" t="s">
        <v>13413</v>
      </c>
      <c r="O5700" s="545" t="s">
        <v>17857</v>
      </c>
      <c r="P5700" s="549">
        <v>3761</v>
      </c>
      <c r="Q5700" s="549">
        <v>1</v>
      </c>
      <c r="R5700" s="549">
        <v>135</v>
      </c>
      <c r="S5700" s="548"/>
      <c r="T5700" s="548"/>
      <c r="U5700" s="99"/>
    </row>
    <row r="5701" spans="1:21" ht="19.5" customHeight="1">
      <c r="A5701" s="545">
        <v>100305</v>
      </c>
      <c r="B5701" s="545" t="s">
        <v>10820</v>
      </c>
      <c r="C5701" s="545" t="s">
        <v>216</v>
      </c>
      <c r="D5701" s="546"/>
      <c r="E5701" s="171" t="str">
        <f t="shared" si="89"/>
        <v>1900</v>
      </c>
      <c r="F5701" s="547">
        <v>0</v>
      </c>
      <c r="G5701" s="548">
        <v>0</v>
      </c>
      <c r="H5701" s="547">
        <v>0</v>
      </c>
      <c r="I5701" s="545" t="s">
        <v>12642</v>
      </c>
      <c r="J5701" s="545"/>
      <c r="K5701" s="545" t="s">
        <v>13413</v>
      </c>
      <c r="L5701" s="545" t="s">
        <v>13807</v>
      </c>
      <c r="M5701" s="548" t="s">
        <v>13758</v>
      </c>
      <c r="N5701" s="545" t="s">
        <v>13413</v>
      </c>
      <c r="O5701" s="545" t="s">
        <v>17857</v>
      </c>
      <c r="P5701" s="549">
        <v>3762</v>
      </c>
      <c r="Q5701" s="549">
        <v>1</v>
      </c>
      <c r="R5701" s="549">
        <v>135</v>
      </c>
      <c r="S5701" s="548"/>
      <c r="T5701" s="548"/>
      <c r="U5701" s="99"/>
    </row>
    <row r="5702" spans="1:21" ht="19.5" customHeight="1">
      <c r="A5702" s="545">
        <v>100306</v>
      </c>
      <c r="B5702" s="545" t="s">
        <v>8455</v>
      </c>
      <c r="C5702" s="545" t="s">
        <v>216</v>
      </c>
      <c r="D5702" s="546">
        <v>44677</v>
      </c>
      <c r="E5702" s="171" t="str">
        <f t="shared" si="89"/>
        <v>2022</v>
      </c>
      <c r="F5702" s="547">
        <v>109094611</v>
      </c>
      <c r="G5702" s="548">
        <v>0.19</v>
      </c>
      <c r="H5702" s="547">
        <v>91676143.700000003</v>
      </c>
      <c r="I5702" s="545" t="s">
        <v>12758</v>
      </c>
      <c r="J5702" s="545" t="s">
        <v>13298</v>
      </c>
      <c r="K5702" s="545" t="s">
        <v>17859</v>
      </c>
      <c r="L5702" s="545" t="s">
        <v>13413</v>
      </c>
      <c r="M5702" s="548" t="s">
        <v>13758</v>
      </c>
      <c r="N5702" s="545" t="s">
        <v>13413</v>
      </c>
      <c r="O5702" s="545" t="s">
        <v>13413</v>
      </c>
      <c r="P5702" s="549">
        <v>3763</v>
      </c>
      <c r="Q5702" s="549">
        <v>1</v>
      </c>
      <c r="R5702" s="549">
        <v>164</v>
      </c>
      <c r="S5702" s="548">
        <v>1012</v>
      </c>
      <c r="T5702" s="548"/>
      <c r="U5702" s="99"/>
    </row>
    <row r="5703" spans="1:21" ht="19.5" customHeight="1">
      <c r="A5703" s="545">
        <v>100307</v>
      </c>
      <c r="B5703" s="545" t="s">
        <v>6046</v>
      </c>
      <c r="C5703" s="545" t="s">
        <v>216</v>
      </c>
      <c r="D5703" s="546">
        <v>46052</v>
      </c>
      <c r="E5703" s="171" t="str">
        <f t="shared" si="89"/>
        <v>2026</v>
      </c>
      <c r="F5703" s="547">
        <v>40037394</v>
      </c>
      <c r="G5703" s="548">
        <v>0.19</v>
      </c>
      <c r="H5703" s="547">
        <v>33644868.909999996</v>
      </c>
      <c r="I5703" s="545" t="s">
        <v>12758</v>
      </c>
      <c r="J5703" s="545" t="s">
        <v>13307</v>
      </c>
      <c r="K5703" s="545" t="s">
        <v>17860</v>
      </c>
      <c r="L5703" s="545" t="s">
        <v>13413</v>
      </c>
      <c r="M5703" s="548" t="s">
        <v>13758</v>
      </c>
      <c r="N5703" s="545" t="s">
        <v>13413</v>
      </c>
      <c r="O5703" s="545" t="s">
        <v>13413</v>
      </c>
      <c r="P5703" s="549">
        <v>3764</v>
      </c>
      <c r="Q5703" s="549">
        <v>1</v>
      </c>
      <c r="R5703" s="549">
        <v>164</v>
      </c>
      <c r="S5703" s="548">
        <v>2228</v>
      </c>
      <c r="T5703" s="548"/>
      <c r="U5703" s="99"/>
    </row>
    <row r="5704" spans="1:21" ht="19.5" customHeight="1">
      <c r="A5704" s="545">
        <v>100308</v>
      </c>
      <c r="B5704" s="545" t="s">
        <v>8450</v>
      </c>
      <c r="C5704" s="545" t="s">
        <v>216</v>
      </c>
      <c r="D5704" s="546">
        <v>46052</v>
      </c>
      <c r="E5704" s="171" t="str">
        <f t="shared" si="89"/>
        <v>2026</v>
      </c>
      <c r="F5704" s="547">
        <v>146016011</v>
      </c>
      <c r="G5704" s="548">
        <v>0.19</v>
      </c>
      <c r="H5704" s="547">
        <v>122702530.25</v>
      </c>
      <c r="I5704" s="545" t="s">
        <v>12758</v>
      </c>
      <c r="J5704" s="545" t="s">
        <v>13307</v>
      </c>
      <c r="K5704" s="545" t="s">
        <v>17861</v>
      </c>
      <c r="L5704" s="545" t="s">
        <v>13413</v>
      </c>
      <c r="M5704" s="548" t="s">
        <v>13758</v>
      </c>
      <c r="N5704" s="545" t="s">
        <v>13413</v>
      </c>
      <c r="O5704" s="545" t="s">
        <v>13413</v>
      </c>
      <c r="P5704" s="549">
        <v>3765</v>
      </c>
      <c r="Q5704" s="549">
        <v>1</v>
      </c>
      <c r="R5704" s="549">
        <v>164</v>
      </c>
      <c r="S5704" s="548">
        <v>2228</v>
      </c>
      <c r="T5704" s="548"/>
      <c r="U5704" s="99"/>
    </row>
    <row r="5705" spans="1:21" ht="19.5" customHeight="1">
      <c r="A5705" s="545">
        <v>100309</v>
      </c>
      <c r="B5705" s="545" t="s">
        <v>8303</v>
      </c>
      <c r="C5705" s="545" t="s">
        <v>216</v>
      </c>
      <c r="D5705" s="546">
        <v>43524</v>
      </c>
      <c r="E5705" s="171" t="str">
        <f t="shared" si="89"/>
        <v>2019</v>
      </c>
      <c r="F5705" s="547">
        <v>2734</v>
      </c>
      <c r="G5705" s="548">
        <v>0.19</v>
      </c>
      <c r="H5705" s="547">
        <v>2297.48</v>
      </c>
      <c r="I5705" s="545" t="s">
        <v>12642</v>
      </c>
      <c r="J5705" s="545" t="s">
        <v>13298</v>
      </c>
      <c r="K5705" s="545" t="s">
        <v>13413</v>
      </c>
      <c r="L5705" s="545" t="s">
        <v>13807</v>
      </c>
      <c r="M5705" s="548" t="s">
        <v>13758</v>
      </c>
      <c r="N5705" s="545" t="s">
        <v>13413</v>
      </c>
      <c r="O5705" s="545" t="s">
        <v>17857</v>
      </c>
      <c r="P5705" s="549">
        <v>3766</v>
      </c>
      <c r="Q5705" s="549">
        <v>1</v>
      </c>
      <c r="R5705" s="549">
        <v>135</v>
      </c>
      <c r="S5705" s="548">
        <v>1012</v>
      </c>
      <c r="T5705" s="548"/>
      <c r="U5705" s="99"/>
    </row>
    <row r="5706" spans="1:21" ht="19.5" customHeight="1">
      <c r="A5706" s="545">
        <v>100310</v>
      </c>
      <c r="B5706" s="545" t="s">
        <v>10819</v>
      </c>
      <c r="C5706" s="545" t="s">
        <v>216</v>
      </c>
      <c r="D5706" s="546"/>
      <c r="E5706" s="171" t="str">
        <f t="shared" si="89"/>
        <v>1900</v>
      </c>
      <c r="F5706" s="547">
        <v>0</v>
      </c>
      <c r="G5706" s="548">
        <v>0</v>
      </c>
      <c r="H5706" s="547">
        <v>0</v>
      </c>
      <c r="I5706" s="545" t="s">
        <v>12642</v>
      </c>
      <c r="J5706" s="545"/>
      <c r="K5706" s="545" t="s">
        <v>13413</v>
      </c>
      <c r="L5706" s="545" t="s">
        <v>13807</v>
      </c>
      <c r="M5706" s="548" t="s">
        <v>13758</v>
      </c>
      <c r="N5706" s="545" t="s">
        <v>13413</v>
      </c>
      <c r="O5706" s="545" t="s">
        <v>17857</v>
      </c>
      <c r="P5706" s="549">
        <v>3767</v>
      </c>
      <c r="Q5706" s="549">
        <v>1</v>
      </c>
      <c r="R5706" s="549">
        <v>135</v>
      </c>
      <c r="S5706" s="548"/>
      <c r="T5706" s="548"/>
      <c r="U5706" s="99"/>
    </row>
    <row r="5707" spans="1:21" ht="19.5" customHeight="1">
      <c r="A5707" s="545">
        <v>100311</v>
      </c>
      <c r="B5707" s="545" t="s">
        <v>5278</v>
      </c>
      <c r="C5707" s="545" t="s">
        <v>216</v>
      </c>
      <c r="D5707" s="546">
        <v>46052</v>
      </c>
      <c r="E5707" s="171" t="str">
        <f t="shared" si="89"/>
        <v>2026</v>
      </c>
      <c r="F5707" s="547">
        <v>329434567</v>
      </c>
      <c r="G5707" s="548">
        <v>0.19</v>
      </c>
      <c r="H5707" s="547">
        <v>276835770.58999997</v>
      </c>
      <c r="I5707" s="545" t="s">
        <v>12758</v>
      </c>
      <c r="J5707" s="545" t="s">
        <v>13307</v>
      </c>
      <c r="K5707" s="545" t="s">
        <v>17862</v>
      </c>
      <c r="L5707" s="545" t="s">
        <v>13413</v>
      </c>
      <c r="M5707" s="548" t="s">
        <v>13758</v>
      </c>
      <c r="N5707" s="545" t="s">
        <v>13413</v>
      </c>
      <c r="O5707" s="545" t="s">
        <v>13413</v>
      </c>
      <c r="P5707" s="549">
        <v>3768</v>
      </c>
      <c r="Q5707" s="549">
        <v>1</v>
      </c>
      <c r="R5707" s="549">
        <v>164</v>
      </c>
      <c r="S5707" s="548">
        <v>2228</v>
      </c>
      <c r="T5707" s="548"/>
      <c r="U5707" s="99"/>
    </row>
    <row r="5708" spans="1:21" ht="19.5" customHeight="1">
      <c r="A5708" s="545">
        <v>100312</v>
      </c>
      <c r="B5708" s="545" t="s">
        <v>6045</v>
      </c>
      <c r="C5708" s="545" t="s">
        <v>216</v>
      </c>
      <c r="D5708" s="546">
        <v>46052</v>
      </c>
      <c r="E5708" s="171" t="str">
        <f t="shared" si="89"/>
        <v>2026</v>
      </c>
      <c r="F5708" s="547">
        <v>214914247</v>
      </c>
      <c r="G5708" s="548">
        <v>0.19</v>
      </c>
      <c r="H5708" s="547">
        <v>180600207.56</v>
      </c>
      <c r="I5708" s="545" t="s">
        <v>12758</v>
      </c>
      <c r="J5708" s="545" t="s">
        <v>13307</v>
      </c>
      <c r="K5708" s="545" t="s">
        <v>17863</v>
      </c>
      <c r="L5708" s="545" t="s">
        <v>13413</v>
      </c>
      <c r="M5708" s="548" t="s">
        <v>13758</v>
      </c>
      <c r="N5708" s="545" t="s">
        <v>13413</v>
      </c>
      <c r="O5708" s="545" t="s">
        <v>13413</v>
      </c>
      <c r="P5708" s="549">
        <v>3769</v>
      </c>
      <c r="Q5708" s="549">
        <v>1</v>
      </c>
      <c r="R5708" s="549">
        <v>164</v>
      </c>
      <c r="S5708" s="548">
        <v>2228</v>
      </c>
      <c r="T5708" s="548"/>
      <c r="U5708" s="99"/>
    </row>
    <row r="5709" spans="1:21" ht="19.5" customHeight="1">
      <c r="A5709" s="545">
        <v>100313</v>
      </c>
      <c r="B5709" s="545" t="s">
        <v>8449</v>
      </c>
      <c r="C5709" s="545" t="s">
        <v>216</v>
      </c>
      <c r="D5709" s="546">
        <v>43474</v>
      </c>
      <c r="E5709" s="171" t="str">
        <f t="shared" si="89"/>
        <v>2019</v>
      </c>
      <c r="F5709" s="547">
        <v>126204375</v>
      </c>
      <c r="G5709" s="548">
        <v>0.19</v>
      </c>
      <c r="H5709" s="547">
        <v>106054096.64</v>
      </c>
      <c r="I5709" s="545" t="s">
        <v>12758</v>
      </c>
      <c r="J5709" s="545" t="s">
        <v>13319</v>
      </c>
      <c r="K5709" s="545" t="s">
        <v>17864</v>
      </c>
      <c r="L5709" s="545" t="s">
        <v>13413</v>
      </c>
      <c r="M5709" s="548" t="s">
        <v>13758</v>
      </c>
      <c r="N5709" s="545" t="s">
        <v>13413</v>
      </c>
      <c r="O5709" s="545" t="s">
        <v>13413</v>
      </c>
      <c r="P5709" s="549">
        <v>3770</v>
      </c>
      <c r="Q5709" s="549">
        <v>1</v>
      </c>
      <c r="R5709" s="549">
        <v>164</v>
      </c>
      <c r="S5709" s="548">
        <v>1824</v>
      </c>
      <c r="T5709" s="548"/>
      <c r="U5709" s="99"/>
    </row>
    <row r="5710" spans="1:21" ht="19.5" customHeight="1">
      <c r="A5710" s="545">
        <v>100314</v>
      </c>
      <c r="B5710" s="545" t="s">
        <v>10818</v>
      </c>
      <c r="C5710" s="545" t="s">
        <v>216</v>
      </c>
      <c r="D5710" s="546"/>
      <c r="E5710" s="171" t="str">
        <f t="shared" si="89"/>
        <v>1900</v>
      </c>
      <c r="F5710" s="547">
        <v>0</v>
      </c>
      <c r="G5710" s="548">
        <v>0</v>
      </c>
      <c r="H5710" s="547">
        <v>0</v>
      </c>
      <c r="I5710" s="545" t="s">
        <v>12642</v>
      </c>
      <c r="J5710" s="545"/>
      <c r="K5710" s="545" t="s">
        <v>13413</v>
      </c>
      <c r="L5710" s="545" t="s">
        <v>13807</v>
      </c>
      <c r="M5710" s="548" t="s">
        <v>13758</v>
      </c>
      <c r="N5710" s="545" t="s">
        <v>13413</v>
      </c>
      <c r="O5710" s="545" t="s">
        <v>17857</v>
      </c>
      <c r="P5710" s="549">
        <v>3771</v>
      </c>
      <c r="Q5710" s="549">
        <v>1</v>
      </c>
      <c r="R5710" s="549">
        <v>135</v>
      </c>
      <c r="S5710" s="548"/>
      <c r="T5710" s="548"/>
      <c r="U5710" s="99"/>
    </row>
    <row r="5711" spans="1:21" ht="19.5" customHeight="1">
      <c r="A5711" s="545">
        <v>100315</v>
      </c>
      <c r="B5711" s="545" t="s">
        <v>6044</v>
      </c>
      <c r="C5711" s="545" t="s">
        <v>216</v>
      </c>
      <c r="D5711" s="546">
        <v>46052</v>
      </c>
      <c r="E5711" s="171" t="str">
        <f t="shared" si="89"/>
        <v>2026</v>
      </c>
      <c r="F5711" s="547">
        <v>239478879</v>
      </c>
      <c r="G5711" s="548">
        <v>0.19</v>
      </c>
      <c r="H5711" s="547">
        <v>201242755.46000001</v>
      </c>
      <c r="I5711" s="545" t="s">
        <v>12758</v>
      </c>
      <c r="J5711" s="545" t="s">
        <v>13307</v>
      </c>
      <c r="K5711" s="545" t="s">
        <v>17865</v>
      </c>
      <c r="L5711" s="545" t="s">
        <v>13413</v>
      </c>
      <c r="M5711" s="548" t="s">
        <v>13758</v>
      </c>
      <c r="N5711" s="545" t="s">
        <v>13413</v>
      </c>
      <c r="O5711" s="545" t="s">
        <v>13413</v>
      </c>
      <c r="P5711" s="549">
        <v>3772</v>
      </c>
      <c r="Q5711" s="549">
        <v>1</v>
      </c>
      <c r="R5711" s="549">
        <v>164</v>
      </c>
      <c r="S5711" s="548">
        <v>2228</v>
      </c>
      <c r="T5711" s="548"/>
      <c r="U5711" s="99"/>
    </row>
    <row r="5712" spans="1:21" ht="19.5" customHeight="1">
      <c r="A5712" s="545">
        <v>100316</v>
      </c>
      <c r="B5712" s="545" t="s">
        <v>5313</v>
      </c>
      <c r="C5712" s="545" t="s">
        <v>216</v>
      </c>
      <c r="D5712" s="546">
        <v>46052</v>
      </c>
      <c r="E5712" s="171" t="str">
        <f t="shared" si="89"/>
        <v>2026</v>
      </c>
      <c r="F5712" s="547">
        <v>239840325</v>
      </c>
      <c r="G5712" s="548">
        <v>0.19</v>
      </c>
      <c r="H5712" s="547">
        <v>201546491.59999999</v>
      </c>
      <c r="I5712" s="545" t="s">
        <v>12758</v>
      </c>
      <c r="J5712" s="545" t="s">
        <v>13307</v>
      </c>
      <c r="K5712" s="545" t="s">
        <v>17866</v>
      </c>
      <c r="L5712" s="545" t="s">
        <v>13413</v>
      </c>
      <c r="M5712" s="548" t="s">
        <v>13758</v>
      </c>
      <c r="N5712" s="545" t="s">
        <v>13413</v>
      </c>
      <c r="O5712" s="545" t="s">
        <v>13413</v>
      </c>
      <c r="P5712" s="549">
        <v>3773</v>
      </c>
      <c r="Q5712" s="549">
        <v>1</v>
      </c>
      <c r="R5712" s="549">
        <v>164</v>
      </c>
      <c r="S5712" s="548">
        <v>2228</v>
      </c>
      <c r="T5712" s="548"/>
      <c r="U5712" s="99"/>
    </row>
    <row r="5713" spans="1:21" ht="19.5" customHeight="1">
      <c r="A5713" s="545">
        <v>100317</v>
      </c>
      <c r="B5713" s="545" t="s">
        <v>6043</v>
      </c>
      <c r="C5713" s="545" t="s">
        <v>216</v>
      </c>
      <c r="D5713" s="546">
        <v>46052</v>
      </c>
      <c r="E5713" s="171" t="str">
        <f t="shared" si="89"/>
        <v>2026</v>
      </c>
      <c r="F5713" s="547">
        <v>106908927</v>
      </c>
      <c r="G5713" s="548">
        <v>0.19</v>
      </c>
      <c r="H5713" s="547">
        <v>89839434.450000003</v>
      </c>
      <c r="I5713" s="545" t="s">
        <v>12758</v>
      </c>
      <c r="J5713" s="545" t="s">
        <v>13307</v>
      </c>
      <c r="K5713" s="545" t="s">
        <v>17867</v>
      </c>
      <c r="L5713" s="545" t="s">
        <v>13413</v>
      </c>
      <c r="M5713" s="548" t="s">
        <v>13758</v>
      </c>
      <c r="N5713" s="545" t="s">
        <v>13413</v>
      </c>
      <c r="O5713" s="545" t="s">
        <v>13413</v>
      </c>
      <c r="P5713" s="549">
        <v>3774</v>
      </c>
      <c r="Q5713" s="549">
        <v>1</v>
      </c>
      <c r="R5713" s="549">
        <v>164</v>
      </c>
      <c r="S5713" s="548">
        <v>2228</v>
      </c>
      <c r="T5713" s="548"/>
      <c r="U5713" s="99"/>
    </row>
    <row r="5714" spans="1:21" ht="19.5" customHeight="1">
      <c r="A5714" s="545">
        <v>100318</v>
      </c>
      <c r="B5714" s="545" t="s">
        <v>6042</v>
      </c>
      <c r="C5714" s="545" t="s">
        <v>216</v>
      </c>
      <c r="D5714" s="546">
        <v>46052</v>
      </c>
      <c r="E5714" s="171" t="str">
        <f t="shared" si="89"/>
        <v>2026</v>
      </c>
      <c r="F5714" s="547">
        <v>172510179</v>
      </c>
      <c r="G5714" s="548">
        <v>0.19</v>
      </c>
      <c r="H5714" s="547">
        <v>144966536.97</v>
      </c>
      <c r="I5714" s="545" t="s">
        <v>12758</v>
      </c>
      <c r="J5714" s="545" t="s">
        <v>13307</v>
      </c>
      <c r="K5714" s="545" t="s">
        <v>17868</v>
      </c>
      <c r="L5714" s="545" t="s">
        <v>13413</v>
      </c>
      <c r="M5714" s="548" t="s">
        <v>13758</v>
      </c>
      <c r="N5714" s="545" t="s">
        <v>13413</v>
      </c>
      <c r="O5714" s="545" t="s">
        <v>13413</v>
      </c>
      <c r="P5714" s="549">
        <v>3775</v>
      </c>
      <c r="Q5714" s="549">
        <v>1</v>
      </c>
      <c r="R5714" s="549">
        <v>164</v>
      </c>
      <c r="S5714" s="548">
        <v>2228</v>
      </c>
      <c r="T5714" s="548"/>
      <c r="U5714" s="99"/>
    </row>
    <row r="5715" spans="1:21" ht="19.5" customHeight="1">
      <c r="A5715" s="545">
        <v>100319</v>
      </c>
      <c r="B5715" s="545" t="s">
        <v>6041</v>
      </c>
      <c r="C5715" s="545" t="s">
        <v>216</v>
      </c>
      <c r="D5715" s="546">
        <v>46052</v>
      </c>
      <c r="E5715" s="171" t="str">
        <f t="shared" si="89"/>
        <v>2026</v>
      </c>
      <c r="F5715" s="547">
        <v>302782852</v>
      </c>
      <c r="G5715" s="548">
        <v>0.19</v>
      </c>
      <c r="H5715" s="547">
        <v>254439371.43000001</v>
      </c>
      <c r="I5715" s="545" t="s">
        <v>12758</v>
      </c>
      <c r="J5715" s="545" t="s">
        <v>13307</v>
      </c>
      <c r="K5715" s="545" t="s">
        <v>17869</v>
      </c>
      <c r="L5715" s="545" t="s">
        <v>13413</v>
      </c>
      <c r="M5715" s="548" t="s">
        <v>13758</v>
      </c>
      <c r="N5715" s="545" t="s">
        <v>13413</v>
      </c>
      <c r="O5715" s="545" t="s">
        <v>13413</v>
      </c>
      <c r="P5715" s="549">
        <v>3776</v>
      </c>
      <c r="Q5715" s="549">
        <v>1</v>
      </c>
      <c r="R5715" s="549">
        <v>164</v>
      </c>
      <c r="S5715" s="548">
        <v>2228</v>
      </c>
      <c r="T5715" s="548"/>
      <c r="U5715" s="99"/>
    </row>
    <row r="5716" spans="1:21" ht="19.5" customHeight="1">
      <c r="A5716" s="545">
        <v>100320</v>
      </c>
      <c r="B5716" s="545" t="s">
        <v>10817</v>
      </c>
      <c r="C5716" s="545" t="s">
        <v>216</v>
      </c>
      <c r="D5716" s="546"/>
      <c r="E5716" s="171" t="str">
        <f t="shared" si="89"/>
        <v>1900</v>
      </c>
      <c r="F5716" s="547">
        <v>0</v>
      </c>
      <c r="G5716" s="548">
        <v>0</v>
      </c>
      <c r="H5716" s="547">
        <v>0</v>
      </c>
      <c r="I5716" s="545" t="s">
        <v>12642</v>
      </c>
      <c r="J5716" s="545"/>
      <c r="K5716" s="545" t="s">
        <v>13413</v>
      </c>
      <c r="L5716" s="545" t="s">
        <v>13807</v>
      </c>
      <c r="M5716" s="548" t="s">
        <v>13758</v>
      </c>
      <c r="N5716" s="545" t="s">
        <v>13413</v>
      </c>
      <c r="O5716" s="545" t="s">
        <v>17857</v>
      </c>
      <c r="P5716" s="549">
        <v>3777</v>
      </c>
      <c r="Q5716" s="549">
        <v>1</v>
      </c>
      <c r="R5716" s="549">
        <v>135</v>
      </c>
      <c r="S5716" s="548"/>
      <c r="T5716" s="548"/>
      <c r="U5716" s="99"/>
    </row>
    <row r="5717" spans="1:21" ht="19.5" customHeight="1">
      <c r="A5717" s="545">
        <v>100321</v>
      </c>
      <c r="B5717" s="545" t="s">
        <v>7049</v>
      </c>
      <c r="C5717" s="545" t="s">
        <v>216</v>
      </c>
      <c r="D5717" s="546">
        <v>46052</v>
      </c>
      <c r="E5717" s="171" t="str">
        <f t="shared" si="89"/>
        <v>2026</v>
      </c>
      <c r="F5717" s="547">
        <v>315</v>
      </c>
      <c r="G5717" s="548">
        <v>0</v>
      </c>
      <c r="H5717" s="547">
        <v>315</v>
      </c>
      <c r="I5717" s="545" t="s">
        <v>12642</v>
      </c>
      <c r="J5717" s="545" t="s">
        <v>13307</v>
      </c>
      <c r="K5717" s="545" t="s">
        <v>17870</v>
      </c>
      <c r="L5717" s="545" t="s">
        <v>13807</v>
      </c>
      <c r="M5717" s="548" t="s">
        <v>13758</v>
      </c>
      <c r="N5717" s="545" t="s">
        <v>13413</v>
      </c>
      <c r="O5717" s="545" t="s">
        <v>17857</v>
      </c>
      <c r="P5717" s="549">
        <v>3778</v>
      </c>
      <c r="Q5717" s="549">
        <v>1</v>
      </c>
      <c r="R5717" s="549">
        <v>135</v>
      </c>
      <c r="S5717" s="548">
        <v>2228</v>
      </c>
      <c r="T5717" s="548"/>
      <c r="U5717" s="99"/>
    </row>
    <row r="5718" spans="1:21" ht="19.5" customHeight="1">
      <c r="A5718" s="545">
        <v>100322</v>
      </c>
      <c r="B5718" s="545" t="s">
        <v>10816</v>
      </c>
      <c r="C5718" s="545" t="s">
        <v>216</v>
      </c>
      <c r="D5718" s="546">
        <v>44588</v>
      </c>
      <c r="E5718" s="171" t="str">
        <f t="shared" si="89"/>
        <v>2022</v>
      </c>
      <c r="F5718" s="547">
        <v>834</v>
      </c>
      <c r="G5718" s="548">
        <v>0.19</v>
      </c>
      <c r="H5718" s="547">
        <v>700.84</v>
      </c>
      <c r="I5718" s="545" t="s">
        <v>12642</v>
      </c>
      <c r="J5718" s="545" t="s">
        <v>13297</v>
      </c>
      <c r="K5718" s="545" t="s">
        <v>13413</v>
      </c>
      <c r="L5718" s="545" t="s">
        <v>13807</v>
      </c>
      <c r="M5718" s="548" t="s">
        <v>13758</v>
      </c>
      <c r="N5718" s="545" t="s">
        <v>13413</v>
      </c>
      <c r="O5718" s="545" t="s">
        <v>17857</v>
      </c>
      <c r="P5718" s="549">
        <v>3779</v>
      </c>
      <c r="Q5718" s="549">
        <v>1</v>
      </c>
      <c r="R5718" s="549">
        <v>135</v>
      </c>
      <c r="S5718" s="548">
        <v>2257</v>
      </c>
      <c r="T5718" s="548"/>
      <c r="U5718" s="99"/>
    </row>
    <row r="5719" spans="1:21" ht="19.5" customHeight="1">
      <c r="A5719" s="545">
        <v>100323</v>
      </c>
      <c r="B5719" s="545" t="s">
        <v>2631</v>
      </c>
      <c r="C5719" s="545" t="s">
        <v>216</v>
      </c>
      <c r="D5719" s="546">
        <v>44588</v>
      </c>
      <c r="E5719" s="171" t="str">
        <f t="shared" si="89"/>
        <v>2022</v>
      </c>
      <c r="F5719" s="547">
        <v>1125</v>
      </c>
      <c r="G5719" s="548">
        <v>0.19</v>
      </c>
      <c r="H5719" s="547">
        <v>945.38</v>
      </c>
      <c r="I5719" s="545" t="s">
        <v>12642</v>
      </c>
      <c r="J5719" s="545" t="s">
        <v>13297</v>
      </c>
      <c r="K5719" s="545" t="s">
        <v>14148</v>
      </c>
      <c r="L5719" s="545" t="s">
        <v>13807</v>
      </c>
      <c r="M5719" s="548" t="s">
        <v>13758</v>
      </c>
      <c r="N5719" s="545" t="s">
        <v>13413</v>
      </c>
      <c r="O5719" s="545" t="s">
        <v>17857</v>
      </c>
      <c r="P5719" s="549">
        <v>3780</v>
      </c>
      <c r="Q5719" s="549">
        <v>1</v>
      </c>
      <c r="R5719" s="549">
        <v>135</v>
      </c>
      <c r="S5719" s="548">
        <v>2257</v>
      </c>
      <c r="T5719" s="548"/>
      <c r="U5719" s="99"/>
    </row>
    <row r="5720" spans="1:21" ht="19.5" customHeight="1">
      <c r="A5720" s="545">
        <v>100324</v>
      </c>
      <c r="B5720" s="545" t="s">
        <v>6850</v>
      </c>
      <c r="C5720" s="545" t="s">
        <v>216</v>
      </c>
      <c r="D5720" s="546">
        <v>45708</v>
      </c>
      <c r="E5720" s="171" t="str">
        <f t="shared" si="89"/>
        <v>2025</v>
      </c>
      <c r="F5720" s="547">
        <v>1843.58</v>
      </c>
      <c r="G5720" s="548">
        <v>0</v>
      </c>
      <c r="H5720" s="547">
        <v>1843.58</v>
      </c>
      <c r="I5720" s="545" t="s">
        <v>12642</v>
      </c>
      <c r="J5720" s="545" t="s">
        <v>13307</v>
      </c>
      <c r="K5720" s="545" t="s">
        <v>13413</v>
      </c>
      <c r="L5720" s="545" t="s">
        <v>13807</v>
      </c>
      <c r="M5720" s="548" t="s">
        <v>13758</v>
      </c>
      <c r="N5720" s="545" t="s">
        <v>13413</v>
      </c>
      <c r="O5720" s="545" t="s">
        <v>17857</v>
      </c>
      <c r="P5720" s="549">
        <v>3781</v>
      </c>
      <c r="Q5720" s="549">
        <v>1</v>
      </c>
      <c r="R5720" s="549">
        <v>135</v>
      </c>
      <c r="S5720" s="548">
        <v>2228</v>
      </c>
      <c r="T5720" s="548"/>
      <c r="U5720" s="99"/>
    </row>
    <row r="5721" spans="1:21" ht="19.5" customHeight="1">
      <c r="A5721" s="545">
        <v>100325</v>
      </c>
      <c r="B5721" s="545" t="s">
        <v>10815</v>
      </c>
      <c r="C5721" s="545" t="s">
        <v>216</v>
      </c>
      <c r="D5721" s="546">
        <v>44588</v>
      </c>
      <c r="E5721" s="171" t="str">
        <f t="shared" si="89"/>
        <v>2022</v>
      </c>
      <c r="F5721" s="547">
        <v>1933</v>
      </c>
      <c r="G5721" s="548">
        <v>0.19</v>
      </c>
      <c r="H5721" s="547">
        <v>1624.37</v>
      </c>
      <c r="I5721" s="545" t="s">
        <v>12642</v>
      </c>
      <c r="J5721" s="545" t="s">
        <v>13297</v>
      </c>
      <c r="K5721" s="545" t="s">
        <v>15261</v>
      </c>
      <c r="L5721" s="545" t="s">
        <v>13807</v>
      </c>
      <c r="M5721" s="548" t="s">
        <v>13758</v>
      </c>
      <c r="N5721" s="545" t="s">
        <v>13413</v>
      </c>
      <c r="O5721" s="545" t="s">
        <v>17857</v>
      </c>
      <c r="P5721" s="549">
        <v>3782</v>
      </c>
      <c r="Q5721" s="549">
        <v>1</v>
      </c>
      <c r="R5721" s="549">
        <v>135</v>
      </c>
      <c r="S5721" s="548">
        <v>2257</v>
      </c>
      <c r="T5721" s="548"/>
      <c r="U5721" s="99"/>
    </row>
    <row r="5722" spans="1:21" ht="19.5" customHeight="1">
      <c r="A5722" s="545">
        <v>100326</v>
      </c>
      <c r="B5722" s="545" t="s">
        <v>10814</v>
      </c>
      <c r="C5722" s="545" t="s">
        <v>216</v>
      </c>
      <c r="D5722" s="546">
        <v>44588</v>
      </c>
      <c r="E5722" s="171" t="str">
        <f t="shared" si="89"/>
        <v>2022</v>
      </c>
      <c r="F5722" s="547">
        <v>5603</v>
      </c>
      <c r="G5722" s="548">
        <v>0.19</v>
      </c>
      <c r="H5722" s="547">
        <v>4708.3999999999996</v>
      </c>
      <c r="I5722" s="545" t="s">
        <v>12642</v>
      </c>
      <c r="J5722" s="545" t="s">
        <v>13297</v>
      </c>
      <c r="K5722" s="545" t="s">
        <v>13413</v>
      </c>
      <c r="L5722" s="545" t="s">
        <v>13807</v>
      </c>
      <c r="M5722" s="548" t="s">
        <v>13758</v>
      </c>
      <c r="N5722" s="545" t="s">
        <v>13413</v>
      </c>
      <c r="O5722" s="545" t="s">
        <v>17857</v>
      </c>
      <c r="P5722" s="549">
        <v>3783</v>
      </c>
      <c r="Q5722" s="549">
        <v>1</v>
      </c>
      <c r="R5722" s="549">
        <v>135</v>
      </c>
      <c r="S5722" s="548">
        <v>2257</v>
      </c>
      <c r="T5722" s="548"/>
      <c r="U5722" s="99"/>
    </row>
    <row r="5723" spans="1:21" ht="19.5" customHeight="1">
      <c r="A5723" s="545">
        <v>100327</v>
      </c>
      <c r="B5723" s="545" t="s">
        <v>10813</v>
      </c>
      <c r="C5723" s="545" t="s">
        <v>216</v>
      </c>
      <c r="D5723" s="546">
        <v>44588</v>
      </c>
      <c r="E5723" s="171" t="str">
        <f t="shared" si="89"/>
        <v>2022</v>
      </c>
      <c r="F5723" s="547">
        <v>22168</v>
      </c>
      <c r="G5723" s="548">
        <v>0.19</v>
      </c>
      <c r="H5723" s="547">
        <v>18628.57</v>
      </c>
      <c r="I5723" s="545" t="s">
        <v>12642</v>
      </c>
      <c r="J5723" s="545" t="s">
        <v>13297</v>
      </c>
      <c r="K5723" s="545" t="s">
        <v>13413</v>
      </c>
      <c r="L5723" s="545" t="s">
        <v>13807</v>
      </c>
      <c r="M5723" s="548" t="s">
        <v>13758</v>
      </c>
      <c r="N5723" s="545" t="s">
        <v>13413</v>
      </c>
      <c r="O5723" s="545" t="s">
        <v>17857</v>
      </c>
      <c r="P5723" s="549">
        <v>3784</v>
      </c>
      <c r="Q5723" s="549">
        <v>1</v>
      </c>
      <c r="R5723" s="549">
        <v>135</v>
      </c>
      <c r="S5723" s="548">
        <v>2257</v>
      </c>
      <c r="T5723" s="548"/>
      <c r="U5723" s="99"/>
    </row>
    <row r="5724" spans="1:21" ht="19.5" customHeight="1">
      <c r="A5724" s="545">
        <v>100328</v>
      </c>
      <c r="B5724" s="545" t="s">
        <v>10812</v>
      </c>
      <c r="C5724" s="545" t="s">
        <v>216</v>
      </c>
      <c r="D5724" s="546">
        <v>44588</v>
      </c>
      <c r="E5724" s="171" t="str">
        <f t="shared" si="89"/>
        <v>2022</v>
      </c>
      <c r="F5724" s="547">
        <v>27463</v>
      </c>
      <c r="G5724" s="548">
        <v>0.19</v>
      </c>
      <c r="H5724" s="547">
        <v>23078.15</v>
      </c>
      <c r="I5724" s="545" t="s">
        <v>12642</v>
      </c>
      <c r="J5724" s="545" t="s">
        <v>13297</v>
      </c>
      <c r="K5724" s="545" t="s">
        <v>13413</v>
      </c>
      <c r="L5724" s="545" t="s">
        <v>13807</v>
      </c>
      <c r="M5724" s="548" t="s">
        <v>13758</v>
      </c>
      <c r="N5724" s="545" t="s">
        <v>13413</v>
      </c>
      <c r="O5724" s="545" t="s">
        <v>17857</v>
      </c>
      <c r="P5724" s="549">
        <v>3785</v>
      </c>
      <c r="Q5724" s="549">
        <v>1</v>
      </c>
      <c r="R5724" s="549">
        <v>135</v>
      </c>
      <c r="S5724" s="548">
        <v>2257</v>
      </c>
      <c r="T5724" s="548"/>
      <c r="U5724" s="99"/>
    </row>
    <row r="5725" spans="1:21" ht="19.5" customHeight="1">
      <c r="A5725" s="545">
        <v>100329</v>
      </c>
      <c r="B5725" s="545" t="s">
        <v>10811</v>
      </c>
      <c r="C5725" s="545" t="s">
        <v>216</v>
      </c>
      <c r="D5725" s="546">
        <v>44588</v>
      </c>
      <c r="E5725" s="171" t="str">
        <f t="shared" si="89"/>
        <v>2022</v>
      </c>
      <c r="F5725" s="547">
        <v>59652</v>
      </c>
      <c r="G5725" s="548">
        <v>0.19</v>
      </c>
      <c r="H5725" s="547">
        <v>50127.73</v>
      </c>
      <c r="I5725" s="545" t="s">
        <v>12642</v>
      </c>
      <c r="J5725" s="545" t="s">
        <v>13297</v>
      </c>
      <c r="K5725" s="545" t="s">
        <v>13413</v>
      </c>
      <c r="L5725" s="545" t="s">
        <v>13807</v>
      </c>
      <c r="M5725" s="548" t="s">
        <v>13758</v>
      </c>
      <c r="N5725" s="545" t="s">
        <v>13413</v>
      </c>
      <c r="O5725" s="545" t="s">
        <v>17857</v>
      </c>
      <c r="P5725" s="549">
        <v>3786</v>
      </c>
      <c r="Q5725" s="549">
        <v>1</v>
      </c>
      <c r="R5725" s="549">
        <v>135</v>
      </c>
      <c r="S5725" s="548">
        <v>2257</v>
      </c>
      <c r="T5725" s="548"/>
      <c r="U5725" s="99"/>
    </row>
    <row r="5726" spans="1:21" ht="19.5" customHeight="1">
      <c r="A5726" s="545">
        <v>100330</v>
      </c>
      <c r="B5726" s="545" t="s">
        <v>10810</v>
      </c>
      <c r="C5726" s="545" t="s">
        <v>216</v>
      </c>
      <c r="D5726" s="546"/>
      <c r="E5726" s="171" t="str">
        <f t="shared" si="89"/>
        <v>1900</v>
      </c>
      <c r="F5726" s="547">
        <v>0</v>
      </c>
      <c r="G5726" s="548">
        <v>0</v>
      </c>
      <c r="H5726" s="547">
        <v>0</v>
      </c>
      <c r="I5726" s="545" t="s">
        <v>12642</v>
      </c>
      <c r="J5726" s="545"/>
      <c r="K5726" s="545" t="s">
        <v>13413</v>
      </c>
      <c r="L5726" s="545" t="s">
        <v>13807</v>
      </c>
      <c r="M5726" s="548" t="s">
        <v>13758</v>
      </c>
      <c r="N5726" s="545" t="s">
        <v>13413</v>
      </c>
      <c r="O5726" s="545" t="s">
        <v>17857</v>
      </c>
      <c r="P5726" s="549">
        <v>3787</v>
      </c>
      <c r="Q5726" s="549">
        <v>1</v>
      </c>
      <c r="R5726" s="549">
        <v>135</v>
      </c>
      <c r="S5726" s="548"/>
      <c r="T5726" s="548"/>
      <c r="U5726" s="99"/>
    </row>
    <row r="5727" spans="1:21" ht="19.5" customHeight="1">
      <c r="A5727" s="545">
        <v>100331</v>
      </c>
      <c r="B5727" s="545" t="s">
        <v>8023</v>
      </c>
      <c r="C5727" s="545" t="s">
        <v>216</v>
      </c>
      <c r="D5727" s="546">
        <v>46084</v>
      </c>
      <c r="E5727" s="171" t="str">
        <f t="shared" si="89"/>
        <v>2026</v>
      </c>
      <c r="F5727" s="547">
        <v>151459</v>
      </c>
      <c r="G5727" s="548">
        <v>0.19</v>
      </c>
      <c r="H5727" s="547">
        <v>127276.47</v>
      </c>
      <c r="I5727" s="545" t="s">
        <v>12642</v>
      </c>
      <c r="J5727" s="545" t="s">
        <v>13298</v>
      </c>
      <c r="K5727" s="545" t="s">
        <v>13413</v>
      </c>
      <c r="L5727" s="545" t="s">
        <v>13807</v>
      </c>
      <c r="M5727" s="548" t="s">
        <v>13758</v>
      </c>
      <c r="N5727" s="545" t="s">
        <v>13413</v>
      </c>
      <c r="O5727" s="545" t="s">
        <v>17857</v>
      </c>
      <c r="P5727" s="549">
        <v>3788</v>
      </c>
      <c r="Q5727" s="549">
        <v>1</v>
      </c>
      <c r="R5727" s="549">
        <v>135</v>
      </c>
      <c r="S5727" s="548">
        <v>1012</v>
      </c>
      <c r="T5727" s="548"/>
      <c r="U5727" s="99"/>
    </row>
    <row r="5728" spans="1:21" ht="19.5" customHeight="1">
      <c r="A5728" s="545">
        <v>100332</v>
      </c>
      <c r="B5728" s="545" t="s">
        <v>10809</v>
      </c>
      <c r="C5728" s="545" t="s">
        <v>216</v>
      </c>
      <c r="D5728" s="546"/>
      <c r="E5728" s="171" t="str">
        <f t="shared" si="89"/>
        <v>1900</v>
      </c>
      <c r="F5728" s="547">
        <v>0</v>
      </c>
      <c r="G5728" s="548">
        <v>0</v>
      </c>
      <c r="H5728" s="547">
        <v>0</v>
      </c>
      <c r="I5728" s="545" t="s">
        <v>12642</v>
      </c>
      <c r="J5728" s="545"/>
      <c r="K5728" s="545" t="s">
        <v>13413</v>
      </c>
      <c r="L5728" s="545" t="s">
        <v>13807</v>
      </c>
      <c r="M5728" s="548" t="s">
        <v>13758</v>
      </c>
      <c r="N5728" s="545" t="s">
        <v>13413</v>
      </c>
      <c r="O5728" s="545" t="s">
        <v>17857</v>
      </c>
      <c r="P5728" s="549">
        <v>3789</v>
      </c>
      <c r="Q5728" s="549">
        <v>1</v>
      </c>
      <c r="R5728" s="549">
        <v>135</v>
      </c>
      <c r="S5728" s="548"/>
      <c r="T5728" s="548"/>
      <c r="U5728" s="99"/>
    </row>
    <row r="5729" spans="1:21" ht="19.5" customHeight="1">
      <c r="A5729" s="545">
        <v>100333</v>
      </c>
      <c r="B5729" s="545" t="s">
        <v>10808</v>
      </c>
      <c r="C5729" s="545" t="s">
        <v>216</v>
      </c>
      <c r="D5729" s="546"/>
      <c r="E5729" s="171" t="str">
        <f t="shared" si="89"/>
        <v>1900</v>
      </c>
      <c r="F5729" s="547">
        <v>0</v>
      </c>
      <c r="G5729" s="548">
        <v>0</v>
      </c>
      <c r="H5729" s="547">
        <v>0</v>
      </c>
      <c r="I5729" s="545" t="s">
        <v>12642</v>
      </c>
      <c r="J5729" s="545"/>
      <c r="K5729" s="545" t="s">
        <v>13413</v>
      </c>
      <c r="L5729" s="545" t="s">
        <v>13807</v>
      </c>
      <c r="M5729" s="548" t="s">
        <v>13758</v>
      </c>
      <c r="N5729" s="545" t="s">
        <v>13413</v>
      </c>
      <c r="O5729" s="545" t="s">
        <v>17857</v>
      </c>
      <c r="P5729" s="549">
        <v>3790</v>
      </c>
      <c r="Q5729" s="549">
        <v>1</v>
      </c>
      <c r="R5729" s="549">
        <v>135</v>
      </c>
      <c r="S5729" s="548"/>
      <c r="T5729" s="548"/>
      <c r="U5729" s="99"/>
    </row>
    <row r="5730" spans="1:21" ht="19.5" customHeight="1">
      <c r="A5730" s="545">
        <v>100334</v>
      </c>
      <c r="B5730" s="545" t="s">
        <v>10807</v>
      </c>
      <c r="C5730" s="545" t="s">
        <v>216</v>
      </c>
      <c r="D5730" s="546"/>
      <c r="E5730" s="171" t="str">
        <f t="shared" si="89"/>
        <v>1900</v>
      </c>
      <c r="F5730" s="547">
        <v>0</v>
      </c>
      <c r="G5730" s="548">
        <v>0</v>
      </c>
      <c r="H5730" s="547">
        <v>0</v>
      </c>
      <c r="I5730" s="545" t="s">
        <v>12642</v>
      </c>
      <c r="J5730" s="545"/>
      <c r="K5730" s="545" t="s">
        <v>13413</v>
      </c>
      <c r="L5730" s="545" t="s">
        <v>13807</v>
      </c>
      <c r="M5730" s="548" t="s">
        <v>13758</v>
      </c>
      <c r="N5730" s="545" t="s">
        <v>13413</v>
      </c>
      <c r="O5730" s="545" t="s">
        <v>17857</v>
      </c>
      <c r="P5730" s="549">
        <v>3791</v>
      </c>
      <c r="Q5730" s="549">
        <v>1</v>
      </c>
      <c r="R5730" s="549">
        <v>135</v>
      </c>
      <c r="S5730" s="548"/>
      <c r="T5730" s="548"/>
      <c r="U5730" s="99"/>
    </row>
    <row r="5731" spans="1:21" ht="19.5" customHeight="1">
      <c r="A5731" s="545">
        <v>100335</v>
      </c>
      <c r="B5731" s="545" t="s">
        <v>10806</v>
      </c>
      <c r="C5731" s="545" t="s">
        <v>216</v>
      </c>
      <c r="D5731" s="546">
        <v>44588</v>
      </c>
      <c r="E5731" s="171" t="str">
        <f t="shared" si="89"/>
        <v>2022</v>
      </c>
      <c r="F5731" s="547">
        <v>4519</v>
      </c>
      <c r="G5731" s="548">
        <v>0.19</v>
      </c>
      <c r="H5731" s="547">
        <v>3797.48</v>
      </c>
      <c r="I5731" s="545" t="s">
        <v>12642</v>
      </c>
      <c r="J5731" s="545" t="s">
        <v>13297</v>
      </c>
      <c r="K5731" s="545" t="s">
        <v>13413</v>
      </c>
      <c r="L5731" s="545" t="s">
        <v>13807</v>
      </c>
      <c r="M5731" s="548" t="s">
        <v>13758</v>
      </c>
      <c r="N5731" s="545" t="s">
        <v>13413</v>
      </c>
      <c r="O5731" s="545" t="s">
        <v>17857</v>
      </c>
      <c r="P5731" s="549">
        <v>3792</v>
      </c>
      <c r="Q5731" s="549">
        <v>1</v>
      </c>
      <c r="R5731" s="549">
        <v>135</v>
      </c>
      <c r="S5731" s="548">
        <v>2257</v>
      </c>
      <c r="T5731" s="548"/>
      <c r="U5731" s="99"/>
    </row>
    <row r="5732" spans="1:21" ht="19.5" customHeight="1">
      <c r="A5732" s="545">
        <v>100336</v>
      </c>
      <c r="B5732" s="545" t="s">
        <v>10805</v>
      </c>
      <c r="C5732" s="545" t="s">
        <v>216</v>
      </c>
      <c r="D5732" s="546">
        <v>44588</v>
      </c>
      <c r="E5732" s="171" t="str">
        <f t="shared" si="89"/>
        <v>2022</v>
      </c>
      <c r="F5732" s="547">
        <v>8007</v>
      </c>
      <c r="G5732" s="548">
        <v>0.19</v>
      </c>
      <c r="H5732" s="547">
        <v>6728.57</v>
      </c>
      <c r="I5732" s="545" t="s">
        <v>12642</v>
      </c>
      <c r="J5732" s="545" t="s">
        <v>13297</v>
      </c>
      <c r="K5732" s="545" t="s">
        <v>13413</v>
      </c>
      <c r="L5732" s="545" t="s">
        <v>13807</v>
      </c>
      <c r="M5732" s="548" t="s">
        <v>13758</v>
      </c>
      <c r="N5732" s="545" t="s">
        <v>13413</v>
      </c>
      <c r="O5732" s="545" t="s">
        <v>17857</v>
      </c>
      <c r="P5732" s="549">
        <v>3793</v>
      </c>
      <c r="Q5732" s="549">
        <v>1</v>
      </c>
      <c r="R5732" s="549">
        <v>135</v>
      </c>
      <c r="S5732" s="548">
        <v>2257</v>
      </c>
      <c r="T5732" s="548"/>
      <c r="U5732" s="99"/>
    </row>
    <row r="5733" spans="1:21" ht="19.5" customHeight="1">
      <c r="A5733" s="545">
        <v>100337</v>
      </c>
      <c r="B5733" s="545" t="s">
        <v>10804</v>
      </c>
      <c r="C5733" s="545" t="s">
        <v>216</v>
      </c>
      <c r="D5733" s="546">
        <v>44588</v>
      </c>
      <c r="E5733" s="171" t="str">
        <f t="shared" si="89"/>
        <v>2022</v>
      </c>
      <c r="F5733" s="547">
        <v>12099</v>
      </c>
      <c r="G5733" s="548">
        <v>0.19</v>
      </c>
      <c r="H5733" s="547">
        <v>10167.23</v>
      </c>
      <c r="I5733" s="545" t="s">
        <v>12642</v>
      </c>
      <c r="J5733" s="545" t="s">
        <v>13297</v>
      </c>
      <c r="K5733" s="545" t="s">
        <v>13413</v>
      </c>
      <c r="L5733" s="545" t="s">
        <v>13807</v>
      </c>
      <c r="M5733" s="548" t="s">
        <v>13758</v>
      </c>
      <c r="N5733" s="545" t="s">
        <v>13413</v>
      </c>
      <c r="O5733" s="545" t="s">
        <v>17857</v>
      </c>
      <c r="P5733" s="549">
        <v>3794</v>
      </c>
      <c r="Q5733" s="549">
        <v>1</v>
      </c>
      <c r="R5733" s="549">
        <v>135</v>
      </c>
      <c r="S5733" s="548">
        <v>2257</v>
      </c>
      <c r="T5733" s="548"/>
      <c r="U5733" s="99"/>
    </row>
    <row r="5734" spans="1:21" ht="19.5" customHeight="1">
      <c r="A5734" s="545">
        <v>100338</v>
      </c>
      <c r="B5734" s="545" t="s">
        <v>10803</v>
      </c>
      <c r="C5734" s="545" t="s">
        <v>216</v>
      </c>
      <c r="D5734" s="546">
        <v>44588</v>
      </c>
      <c r="E5734" s="171" t="str">
        <f t="shared" si="89"/>
        <v>2022</v>
      </c>
      <c r="F5734" s="547">
        <v>21702.01</v>
      </c>
      <c r="G5734" s="548">
        <v>0.19</v>
      </c>
      <c r="H5734" s="547">
        <v>18236.98</v>
      </c>
      <c r="I5734" s="545" t="s">
        <v>12642</v>
      </c>
      <c r="J5734" s="545" t="s">
        <v>13297</v>
      </c>
      <c r="K5734" s="545" t="s">
        <v>13413</v>
      </c>
      <c r="L5734" s="545" t="s">
        <v>13807</v>
      </c>
      <c r="M5734" s="548" t="s">
        <v>13758</v>
      </c>
      <c r="N5734" s="545" t="s">
        <v>13413</v>
      </c>
      <c r="O5734" s="545" t="s">
        <v>17857</v>
      </c>
      <c r="P5734" s="549">
        <v>3795</v>
      </c>
      <c r="Q5734" s="549">
        <v>1</v>
      </c>
      <c r="R5734" s="549">
        <v>135</v>
      </c>
      <c r="S5734" s="548">
        <v>2257</v>
      </c>
      <c r="T5734" s="548"/>
      <c r="U5734" s="99"/>
    </row>
    <row r="5735" spans="1:21" ht="19.5" customHeight="1">
      <c r="A5735" s="545">
        <v>100339</v>
      </c>
      <c r="B5735" s="545" t="s">
        <v>10802</v>
      </c>
      <c r="C5735" s="545" t="s">
        <v>216</v>
      </c>
      <c r="D5735" s="546">
        <v>44588</v>
      </c>
      <c r="E5735" s="171" t="str">
        <f t="shared" si="89"/>
        <v>2022</v>
      </c>
      <c r="F5735" s="547">
        <v>37252</v>
      </c>
      <c r="G5735" s="548">
        <v>0.19</v>
      </c>
      <c r="H5735" s="547">
        <v>31304.2</v>
      </c>
      <c r="I5735" s="545" t="s">
        <v>12642</v>
      </c>
      <c r="J5735" s="545" t="s">
        <v>13297</v>
      </c>
      <c r="K5735" s="545" t="s">
        <v>13413</v>
      </c>
      <c r="L5735" s="545" t="s">
        <v>13807</v>
      </c>
      <c r="M5735" s="548" t="s">
        <v>13758</v>
      </c>
      <c r="N5735" s="545" t="s">
        <v>13413</v>
      </c>
      <c r="O5735" s="545" t="s">
        <v>17857</v>
      </c>
      <c r="P5735" s="549">
        <v>3796</v>
      </c>
      <c r="Q5735" s="549">
        <v>1</v>
      </c>
      <c r="R5735" s="549">
        <v>135</v>
      </c>
      <c r="S5735" s="548">
        <v>2257</v>
      </c>
      <c r="T5735" s="548"/>
      <c r="U5735" s="99"/>
    </row>
    <row r="5736" spans="1:21" ht="19.5" customHeight="1">
      <c r="A5736" s="545">
        <v>100340</v>
      </c>
      <c r="B5736" s="545" t="s">
        <v>10801</v>
      </c>
      <c r="C5736" s="545" t="s">
        <v>216</v>
      </c>
      <c r="D5736" s="546">
        <v>44588</v>
      </c>
      <c r="E5736" s="171" t="str">
        <f t="shared" si="89"/>
        <v>2022</v>
      </c>
      <c r="F5736" s="547">
        <v>47619</v>
      </c>
      <c r="G5736" s="548">
        <v>0.19</v>
      </c>
      <c r="H5736" s="547">
        <v>40015.97</v>
      </c>
      <c r="I5736" s="545" t="s">
        <v>12642</v>
      </c>
      <c r="J5736" s="545" t="s">
        <v>13297</v>
      </c>
      <c r="K5736" s="545" t="s">
        <v>13413</v>
      </c>
      <c r="L5736" s="545" t="s">
        <v>13807</v>
      </c>
      <c r="M5736" s="548" t="s">
        <v>13758</v>
      </c>
      <c r="N5736" s="545" t="s">
        <v>13413</v>
      </c>
      <c r="O5736" s="545" t="s">
        <v>17857</v>
      </c>
      <c r="P5736" s="549">
        <v>3797</v>
      </c>
      <c r="Q5736" s="549">
        <v>1</v>
      </c>
      <c r="R5736" s="549">
        <v>135</v>
      </c>
      <c r="S5736" s="548">
        <v>2257</v>
      </c>
      <c r="T5736" s="548"/>
      <c r="U5736" s="99"/>
    </row>
    <row r="5737" spans="1:21" ht="19.5" customHeight="1">
      <c r="A5737" s="545">
        <v>100341</v>
      </c>
      <c r="B5737" s="545" t="s">
        <v>10800</v>
      </c>
      <c r="C5737" s="545" t="s">
        <v>216</v>
      </c>
      <c r="D5737" s="546"/>
      <c r="E5737" s="171" t="str">
        <f t="shared" si="89"/>
        <v>1900</v>
      </c>
      <c r="F5737" s="547">
        <v>0</v>
      </c>
      <c r="G5737" s="548">
        <v>0</v>
      </c>
      <c r="H5737" s="547">
        <v>0</v>
      </c>
      <c r="I5737" s="545" t="s">
        <v>12642</v>
      </c>
      <c r="J5737" s="545"/>
      <c r="K5737" s="545" t="s">
        <v>13413</v>
      </c>
      <c r="L5737" s="545" t="s">
        <v>13807</v>
      </c>
      <c r="M5737" s="548" t="s">
        <v>13758</v>
      </c>
      <c r="N5737" s="545" t="s">
        <v>13413</v>
      </c>
      <c r="O5737" s="545" t="s">
        <v>17857</v>
      </c>
      <c r="P5737" s="549">
        <v>3798</v>
      </c>
      <c r="Q5737" s="549">
        <v>1</v>
      </c>
      <c r="R5737" s="549">
        <v>135</v>
      </c>
      <c r="S5737" s="548"/>
      <c r="T5737" s="548"/>
      <c r="U5737" s="99"/>
    </row>
    <row r="5738" spans="1:21" ht="19.5" customHeight="1">
      <c r="A5738" s="545">
        <v>100342</v>
      </c>
      <c r="B5738" s="545" t="s">
        <v>10799</v>
      </c>
      <c r="C5738" s="545" t="s">
        <v>216</v>
      </c>
      <c r="D5738" s="546"/>
      <c r="E5738" s="171" t="str">
        <f t="shared" si="89"/>
        <v>1900</v>
      </c>
      <c r="F5738" s="547">
        <v>0</v>
      </c>
      <c r="G5738" s="548">
        <v>0</v>
      </c>
      <c r="H5738" s="547">
        <v>0</v>
      </c>
      <c r="I5738" s="545" t="s">
        <v>12642</v>
      </c>
      <c r="J5738" s="545"/>
      <c r="K5738" s="545" t="s">
        <v>13413</v>
      </c>
      <c r="L5738" s="545" t="s">
        <v>13807</v>
      </c>
      <c r="M5738" s="548" t="s">
        <v>13758</v>
      </c>
      <c r="N5738" s="545" t="s">
        <v>13413</v>
      </c>
      <c r="O5738" s="545" t="s">
        <v>17857</v>
      </c>
      <c r="P5738" s="549">
        <v>3799</v>
      </c>
      <c r="Q5738" s="549">
        <v>1</v>
      </c>
      <c r="R5738" s="549">
        <v>135</v>
      </c>
      <c r="S5738" s="548"/>
      <c r="T5738" s="548"/>
      <c r="U5738" s="99"/>
    </row>
    <row r="5739" spans="1:21" ht="19.5" customHeight="1">
      <c r="A5739" s="545">
        <v>100343</v>
      </c>
      <c r="B5739" s="545" t="s">
        <v>10798</v>
      </c>
      <c r="C5739" s="545" t="s">
        <v>216</v>
      </c>
      <c r="D5739" s="546"/>
      <c r="E5739" s="171" t="str">
        <f t="shared" si="89"/>
        <v>1900</v>
      </c>
      <c r="F5739" s="547">
        <v>0</v>
      </c>
      <c r="G5739" s="548">
        <v>0</v>
      </c>
      <c r="H5739" s="547">
        <v>0</v>
      </c>
      <c r="I5739" s="545" t="s">
        <v>12642</v>
      </c>
      <c r="J5739" s="545"/>
      <c r="K5739" s="545" t="s">
        <v>13413</v>
      </c>
      <c r="L5739" s="545" t="s">
        <v>13807</v>
      </c>
      <c r="M5739" s="548" t="s">
        <v>13758</v>
      </c>
      <c r="N5739" s="545" t="s">
        <v>13413</v>
      </c>
      <c r="O5739" s="545" t="s">
        <v>17857</v>
      </c>
      <c r="P5739" s="549">
        <v>3800</v>
      </c>
      <c r="Q5739" s="549">
        <v>1</v>
      </c>
      <c r="R5739" s="549">
        <v>135</v>
      </c>
      <c r="S5739" s="548"/>
      <c r="T5739" s="548"/>
      <c r="U5739" s="99"/>
    </row>
    <row r="5740" spans="1:21" ht="19.5" customHeight="1">
      <c r="A5740" s="545">
        <v>100344</v>
      </c>
      <c r="B5740" s="545" t="s">
        <v>10797</v>
      </c>
      <c r="C5740" s="545" t="s">
        <v>216</v>
      </c>
      <c r="D5740" s="546"/>
      <c r="E5740" s="171" t="str">
        <f t="shared" si="89"/>
        <v>1900</v>
      </c>
      <c r="F5740" s="547">
        <v>0</v>
      </c>
      <c r="G5740" s="548">
        <v>0</v>
      </c>
      <c r="H5740" s="547">
        <v>0</v>
      </c>
      <c r="I5740" s="545" t="s">
        <v>12642</v>
      </c>
      <c r="J5740" s="545"/>
      <c r="K5740" s="545" t="s">
        <v>13413</v>
      </c>
      <c r="L5740" s="545" t="s">
        <v>13807</v>
      </c>
      <c r="M5740" s="548" t="s">
        <v>13758</v>
      </c>
      <c r="N5740" s="545" t="s">
        <v>13413</v>
      </c>
      <c r="O5740" s="545" t="s">
        <v>17857</v>
      </c>
      <c r="P5740" s="549">
        <v>3801</v>
      </c>
      <c r="Q5740" s="549">
        <v>1</v>
      </c>
      <c r="R5740" s="549">
        <v>135</v>
      </c>
      <c r="S5740" s="548"/>
      <c r="T5740" s="548"/>
      <c r="U5740" s="99"/>
    </row>
    <row r="5741" spans="1:21" ht="19.5" customHeight="1">
      <c r="A5741" s="545">
        <v>100346</v>
      </c>
      <c r="B5741" s="545" t="s">
        <v>10796</v>
      </c>
      <c r="C5741" s="545" t="s">
        <v>216</v>
      </c>
      <c r="D5741" s="546"/>
      <c r="E5741" s="171" t="str">
        <f t="shared" si="89"/>
        <v>1900</v>
      </c>
      <c r="F5741" s="547">
        <v>0</v>
      </c>
      <c r="G5741" s="548">
        <v>0</v>
      </c>
      <c r="H5741" s="547">
        <v>0</v>
      </c>
      <c r="I5741" s="545" t="s">
        <v>12684</v>
      </c>
      <c r="J5741" s="545"/>
      <c r="K5741" s="545" t="s">
        <v>13413</v>
      </c>
      <c r="L5741" s="545" t="s">
        <v>17871</v>
      </c>
      <c r="M5741" s="548" t="s">
        <v>13758</v>
      </c>
      <c r="N5741" s="545" t="s">
        <v>13413</v>
      </c>
      <c r="O5741" s="545" t="s">
        <v>13413</v>
      </c>
      <c r="P5741" s="549">
        <v>3802</v>
      </c>
      <c r="Q5741" s="549">
        <v>1</v>
      </c>
      <c r="R5741" s="549">
        <v>95</v>
      </c>
      <c r="S5741" s="548"/>
      <c r="T5741" s="548"/>
      <c r="U5741" s="99"/>
    </row>
    <row r="5742" spans="1:21" ht="19.5" customHeight="1">
      <c r="A5742" s="545">
        <v>100347</v>
      </c>
      <c r="B5742" s="545" t="s">
        <v>312</v>
      </c>
      <c r="C5742" s="545" t="s">
        <v>311</v>
      </c>
      <c r="D5742" s="546"/>
      <c r="E5742" s="171" t="str">
        <f t="shared" si="89"/>
        <v>1900</v>
      </c>
      <c r="F5742" s="547">
        <v>0</v>
      </c>
      <c r="G5742" s="548">
        <v>0</v>
      </c>
      <c r="H5742" s="547">
        <v>0</v>
      </c>
      <c r="I5742" s="545" t="s">
        <v>12651</v>
      </c>
      <c r="J5742" s="545"/>
      <c r="K5742" s="545" t="s">
        <v>13413</v>
      </c>
      <c r="L5742" s="545" t="s">
        <v>13806</v>
      </c>
      <c r="M5742" s="548" t="s">
        <v>13758</v>
      </c>
      <c r="N5742" s="545" t="s">
        <v>13413</v>
      </c>
      <c r="O5742" s="545" t="s">
        <v>13413</v>
      </c>
      <c r="P5742" s="549">
        <v>3803</v>
      </c>
      <c r="Q5742" s="549">
        <v>1</v>
      </c>
      <c r="R5742" s="549">
        <v>68</v>
      </c>
      <c r="S5742" s="548"/>
      <c r="T5742" s="548"/>
      <c r="U5742" s="99"/>
    </row>
    <row r="5743" spans="1:21" ht="19.5" customHeight="1">
      <c r="A5743" s="545">
        <v>100348</v>
      </c>
      <c r="B5743" s="545" t="s">
        <v>6348</v>
      </c>
      <c r="C5743" s="545" t="s">
        <v>216</v>
      </c>
      <c r="D5743" s="546">
        <v>46052</v>
      </c>
      <c r="E5743" s="171" t="str">
        <f t="shared" si="89"/>
        <v>2026</v>
      </c>
      <c r="F5743" s="547">
        <v>26331</v>
      </c>
      <c r="G5743" s="548">
        <v>0.19</v>
      </c>
      <c r="H5743" s="547">
        <v>22126.89</v>
      </c>
      <c r="I5743" s="545" t="s">
        <v>12702</v>
      </c>
      <c r="J5743" s="545" t="s">
        <v>13307</v>
      </c>
      <c r="K5743" s="545" t="s">
        <v>13413</v>
      </c>
      <c r="L5743" s="545" t="s">
        <v>13413</v>
      </c>
      <c r="M5743" s="548" t="s">
        <v>13758</v>
      </c>
      <c r="N5743" s="545" t="s">
        <v>13413</v>
      </c>
      <c r="O5743" s="545" t="s">
        <v>13413</v>
      </c>
      <c r="P5743" s="549">
        <v>3804</v>
      </c>
      <c r="Q5743" s="549">
        <v>1</v>
      </c>
      <c r="R5743" s="549">
        <v>27</v>
      </c>
      <c r="S5743" s="548">
        <v>2228</v>
      </c>
      <c r="T5743" s="548"/>
      <c r="U5743" s="99"/>
    </row>
    <row r="5744" spans="1:21" ht="19.5" customHeight="1">
      <c r="A5744" s="545">
        <v>100349</v>
      </c>
      <c r="B5744" s="545" t="s">
        <v>6347</v>
      </c>
      <c r="C5744" s="545" t="s">
        <v>209</v>
      </c>
      <c r="D5744" s="546">
        <v>46052</v>
      </c>
      <c r="E5744" s="171" t="str">
        <f t="shared" si="89"/>
        <v>2026</v>
      </c>
      <c r="F5744" s="547">
        <v>2222</v>
      </c>
      <c r="G5744" s="548">
        <v>0.19</v>
      </c>
      <c r="H5744" s="547">
        <v>1867.23</v>
      </c>
      <c r="I5744" s="545" t="s">
        <v>12646</v>
      </c>
      <c r="J5744" s="545" t="s">
        <v>13307</v>
      </c>
      <c r="K5744" s="545" t="s">
        <v>13413</v>
      </c>
      <c r="L5744" s="545" t="s">
        <v>17872</v>
      </c>
      <c r="M5744" s="548" t="s">
        <v>13758</v>
      </c>
      <c r="N5744" s="545" t="s">
        <v>13413</v>
      </c>
      <c r="O5744" s="545" t="s">
        <v>13413</v>
      </c>
      <c r="P5744" s="549">
        <v>3805</v>
      </c>
      <c r="Q5744" s="549">
        <v>1</v>
      </c>
      <c r="R5744" s="549">
        <v>65</v>
      </c>
      <c r="S5744" s="548">
        <v>2228</v>
      </c>
      <c r="T5744" s="548"/>
      <c r="U5744" s="99"/>
    </row>
    <row r="5745" spans="1:21" ht="19.5" customHeight="1">
      <c r="A5745" s="545">
        <v>100351</v>
      </c>
      <c r="B5745" s="545" t="s">
        <v>10795</v>
      </c>
      <c r="C5745" s="545" t="s">
        <v>221</v>
      </c>
      <c r="D5745" s="546"/>
      <c r="E5745" s="171" t="str">
        <f t="shared" si="89"/>
        <v>1900</v>
      </c>
      <c r="F5745" s="547">
        <v>0</v>
      </c>
      <c r="G5745" s="548">
        <v>0</v>
      </c>
      <c r="H5745" s="547">
        <v>0</v>
      </c>
      <c r="I5745" s="545" t="s">
        <v>12674</v>
      </c>
      <c r="J5745" s="545"/>
      <c r="K5745" s="545" t="s">
        <v>13413</v>
      </c>
      <c r="L5745" s="545" t="s">
        <v>17771</v>
      </c>
      <c r="M5745" s="548" t="s">
        <v>13758</v>
      </c>
      <c r="N5745" s="545" t="s">
        <v>13413</v>
      </c>
      <c r="O5745" s="545" t="s">
        <v>13413</v>
      </c>
      <c r="P5745" s="549">
        <v>3807</v>
      </c>
      <c r="Q5745" s="549">
        <v>1</v>
      </c>
      <c r="R5745" s="549">
        <v>5</v>
      </c>
      <c r="S5745" s="548"/>
      <c r="T5745" s="548"/>
      <c r="U5745" s="99"/>
    </row>
    <row r="5746" spans="1:21" ht="19.5" customHeight="1">
      <c r="A5746" s="545">
        <v>100352</v>
      </c>
      <c r="B5746" s="545" t="s">
        <v>7048</v>
      </c>
      <c r="C5746" s="545" t="s">
        <v>206</v>
      </c>
      <c r="D5746" s="546">
        <v>45708</v>
      </c>
      <c r="E5746" s="171" t="str">
        <f t="shared" si="89"/>
        <v>2025</v>
      </c>
      <c r="F5746" s="547">
        <v>12071.28</v>
      </c>
      <c r="G5746" s="548">
        <v>0.19</v>
      </c>
      <c r="H5746" s="547">
        <v>10143.93</v>
      </c>
      <c r="I5746" s="545" t="s">
        <v>12639</v>
      </c>
      <c r="J5746" s="545" t="s">
        <v>13307</v>
      </c>
      <c r="K5746" s="545" t="s">
        <v>13413</v>
      </c>
      <c r="L5746" s="545" t="s">
        <v>16566</v>
      </c>
      <c r="M5746" s="548" t="s">
        <v>13758</v>
      </c>
      <c r="N5746" s="545" t="s">
        <v>13413</v>
      </c>
      <c r="O5746" s="545" t="s">
        <v>13413</v>
      </c>
      <c r="P5746" s="549">
        <v>3808</v>
      </c>
      <c r="Q5746" s="549">
        <v>1</v>
      </c>
      <c r="R5746" s="549">
        <v>64</v>
      </c>
      <c r="S5746" s="548">
        <v>2228</v>
      </c>
      <c r="T5746" s="548"/>
      <c r="U5746" s="99"/>
    </row>
    <row r="5747" spans="1:21" ht="19.5" customHeight="1">
      <c r="A5747" s="545">
        <v>100353</v>
      </c>
      <c r="B5747" s="545" t="s">
        <v>2914</v>
      </c>
      <c r="C5747" s="545" t="s">
        <v>786</v>
      </c>
      <c r="D5747" s="546">
        <v>45708</v>
      </c>
      <c r="E5747" s="171" t="str">
        <f t="shared" si="89"/>
        <v>2025</v>
      </c>
      <c r="F5747" s="547">
        <v>490522.71</v>
      </c>
      <c r="G5747" s="548">
        <v>0.19</v>
      </c>
      <c r="H5747" s="547">
        <v>412203.96</v>
      </c>
      <c r="I5747" s="545" t="s">
        <v>12683</v>
      </c>
      <c r="J5747" s="545" t="s">
        <v>13307</v>
      </c>
      <c r="K5747" s="545" t="s">
        <v>13413</v>
      </c>
      <c r="L5747" s="545" t="s">
        <v>15123</v>
      </c>
      <c r="M5747" s="548" t="s">
        <v>13758</v>
      </c>
      <c r="N5747" s="545" t="s">
        <v>13413</v>
      </c>
      <c r="O5747" s="545" t="s">
        <v>13413</v>
      </c>
      <c r="P5747" s="549">
        <v>3809</v>
      </c>
      <c r="Q5747" s="549">
        <v>1</v>
      </c>
      <c r="R5747" s="549">
        <v>18</v>
      </c>
      <c r="S5747" s="548">
        <v>2228</v>
      </c>
      <c r="T5747" s="548"/>
      <c r="U5747" s="99"/>
    </row>
    <row r="5748" spans="1:21" ht="19.5" customHeight="1">
      <c r="A5748" s="545">
        <v>100354</v>
      </c>
      <c r="B5748" s="545" t="s">
        <v>1196</v>
      </c>
      <c r="C5748" s="545" t="s">
        <v>206</v>
      </c>
      <c r="D5748" s="546"/>
      <c r="E5748" s="171" t="str">
        <f t="shared" si="89"/>
        <v>1900</v>
      </c>
      <c r="F5748" s="547">
        <v>0</v>
      </c>
      <c r="G5748" s="548">
        <v>0</v>
      </c>
      <c r="H5748" s="547">
        <v>0</v>
      </c>
      <c r="I5748" s="545" t="s">
        <v>12724</v>
      </c>
      <c r="J5748" s="545"/>
      <c r="K5748" s="545" t="s">
        <v>13413</v>
      </c>
      <c r="L5748" s="545" t="s">
        <v>16155</v>
      </c>
      <c r="M5748" s="548" t="s">
        <v>13758</v>
      </c>
      <c r="N5748" s="545" t="s">
        <v>13413</v>
      </c>
      <c r="O5748" s="545" t="s">
        <v>16156</v>
      </c>
      <c r="P5748" s="549">
        <v>3810</v>
      </c>
      <c r="Q5748" s="549">
        <v>1</v>
      </c>
      <c r="R5748" s="549">
        <v>112</v>
      </c>
      <c r="S5748" s="548"/>
      <c r="T5748" s="548"/>
      <c r="U5748" s="99"/>
    </row>
    <row r="5749" spans="1:21" ht="19.5" customHeight="1">
      <c r="A5749" s="545">
        <v>100355</v>
      </c>
      <c r="B5749" s="545" t="s">
        <v>6040</v>
      </c>
      <c r="C5749" s="545" t="s">
        <v>216</v>
      </c>
      <c r="D5749" s="546">
        <v>46052</v>
      </c>
      <c r="E5749" s="171" t="str">
        <f t="shared" si="89"/>
        <v>2026</v>
      </c>
      <c r="F5749" s="547">
        <v>265298694</v>
      </c>
      <c r="G5749" s="548">
        <v>0.19</v>
      </c>
      <c r="H5749" s="547">
        <v>222940078.99000001</v>
      </c>
      <c r="I5749" s="545" t="s">
        <v>12758</v>
      </c>
      <c r="J5749" s="545" t="s">
        <v>13307</v>
      </c>
      <c r="K5749" s="545" t="s">
        <v>17873</v>
      </c>
      <c r="L5749" s="545" t="s">
        <v>13413</v>
      </c>
      <c r="M5749" s="548" t="s">
        <v>13758</v>
      </c>
      <c r="N5749" s="545" t="s">
        <v>13413</v>
      </c>
      <c r="O5749" s="545" t="s">
        <v>13413</v>
      </c>
      <c r="P5749" s="549">
        <v>3811</v>
      </c>
      <c r="Q5749" s="549">
        <v>1</v>
      </c>
      <c r="R5749" s="549">
        <v>164</v>
      </c>
      <c r="S5749" s="548">
        <v>2228</v>
      </c>
      <c r="T5749" s="548"/>
      <c r="U5749" s="99"/>
    </row>
    <row r="5750" spans="1:21" ht="19.5" customHeight="1">
      <c r="A5750" s="545">
        <v>100356</v>
      </c>
      <c r="B5750" s="545" t="s">
        <v>494</v>
      </c>
      <c r="C5750" s="545" t="s">
        <v>221</v>
      </c>
      <c r="D5750" s="546"/>
      <c r="E5750" s="171" t="str">
        <f t="shared" si="89"/>
        <v>1900</v>
      </c>
      <c r="F5750" s="547">
        <v>0</v>
      </c>
      <c r="G5750" s="548">
        <v>0</v>
      </c>
      <c r="H5750" s="547">
        <v>0</v>
      </c>
      <c r="I5750" s="545" t="s">
        <v>12666</v>
      </c>
      <c r="J5750" s="545"/>
      <c r="K5750" s="545" t="s">
        <v>13413</v>
      </c>
      <c r="L5750" s="545" t="s">
        <v>13413</v>
      </c>
      <c r="M5750" s="548" t="s">
        <v>13843</v>
      </c>
      <c r="N5750" s="545" t="s">
        <v>22148</v>
      </c>
      <c r="O5750" s="545" t="s">
        <v>13413</v>
      </c>
      <c r="P5750" s="549">
        <v>3812</v>
      </c>
      <c r="Q5750" s="549">
        <v>5</v>
      </c>
      <c r="R5750" s="549">
        <v>79</v>
      </c>
      <c r="S5750" s="548"/>
      <c r="T5750" s="548">
        <v>163</v>
      </c>
      <c r="U5750" s="99"/>
    </row>
    <row r="5751" spans="1:21" ht="19.5" customHeight="1">
      <c r="A5751" s="545">
        <v>100357</v>
      </c>
      <c r="B5751" s="545" t="s">
        <v>1767</v>
      </c>
      <c r="C5751" s="545" t="s">
        <v>209</v>
      </c>
      <c r="D5751" s="546">
        <v>44592</v>
      </c>
      <c r="E5751" s="171" t="str">
        <f t="shared" si="89"/>
        <v>2022</v>
      </c>
      <c r="F5751" s="547">
        <v>6461</v>
      </c>
      <c r="G5751" s="548">
        <v>0.19</v>
      </c>
      <c r="H5751" s="547">
        <v>5429.41</v>
      </c>
      <c r="I5751" s="545" t="s">
        <v>12709</v>
      </c>
      <c r="J5751" s="545" t="s">
        <v>13297</v>
      </c>
      <c r="K5751" s="545" t="s">
        <v>13413</v>
      </c>
      <c r="L5751" s="545" t="s">
        <v>17874</v>
      </c>
      <c r="M5751" s="548" t="s">
        <v>13758</v>
      </c>
      <c r="N5751" s="545" t="s">
        <v>22823</v>
      </c>
      <c r="O5751" s="545" t="s">
        <v>17875</v>
      </c>
      <c r="P5751" s="549">
        <v>3813</v>
      </c>
      <c r="Q5751" s="549">
        <v>1</v>
      </c>
      <c r="R5751" s="549">
        <v>124</v>
      </c>
      <c r="S5751" s="548">
        <v>2257</v>
      </c>
      <c r="T5751" s="548">
        <v>441</v>
      </c>
      <c r="U5751" s="99"/>
    </row>
    <row r="5752" spans="1:21" ht="19.5" customHeight="1">
      <c r="A5752" s="545">
        <v>100358</v>
      </c>
      <c r="B5752" s="545" t="s">
        <v>1766</v>
      </c>
      <c r="C5752" s="545" t="s">
        <v>209</v>
      </c>
      <c r="D5752" s="546"/>
      <c r="E5752" s="171" t="str">
        <f t="shared" si="89"/>
        <v>1900</v>
      </c>
      <c r="F5752" s="547">
        <v>0</v>
      </c>
      <c r="G5752" s="548">
        <v>0</v>
      </c>
      <c r="H5752" s="547">
        <v>0</v>
      </c>
      <c r="I5752" s="545" t="s">
        <v>12709</v>
      </c>
      <c r="J5752" s="545"/>
      <c r="K5752" s="545" t="s">
        <v>13413</v>
      </c>
      <c r="L5752" s="545" t="s">
        <v>17874</v>
      </c>
      <c r="M5752" s="548" t="s">
        <v>13758</v>
      </c>
      <c r="N5752" s="545" t="s">
        <v>22823</v>
      </c>
      <c r="O5752" s="545" t="s">
        <v>17876</v>
      </c>
      <c r="P5752" s="549">
        <v>3814</v>
      </c>
      <c r="Q5752" s="549">
        <v>1</v>
      </c>
      <c r="R5752" s="549">
        <v>124</v>
      </c>
      <c r="S5752" s="548"/>
      <c r="T5752" s="548">
        <v>441</v>
      </c>
      <c r="U5752" s="99"/>
    </row>
    <row r="5753" spans="1:21" ht="19.5" customHeight="1">
      <c r="A5753" s="545">
        <v>100359</v>
      </c>
      <c r="B5753" s="545" t="s">
        <v>1765</v>
      </c>
      <c r="C5753" s="545" t="s">
        <v>209</v>
      </c>
      <c r="D5753" s="546">
        <v>46052</v>
      </c>
      <c r="E5753" s="171" t="str">
        <f t="shared" si="89"/>
        <v>2026</v>
      </c>
      <c r="F5753" s="547">
        <v>4910</v>
      </c>
      <c r="G5753" s="548">
        <v>0.19</v>
      </c>
      <c r="H5753" s="547">
        <v>4126.05</v>
      </c>
      <c r="I5753" s="545" t="s">
        <v>12709</v>
      </c>
      <c r="J5753" s="545" t="s">
        <v>13307</v>
      </c>
      <c r="K5753" s="545" t="s">
        <v>17877</v>
      </c>
      <c r="L5753" s="545" t="s">
        <v>17874</v>
      </c>
      <c r="M5753" s="548" t="s">
        <v>13758</v>
      </c>
      <c r="N5753" s="545" t="s">
        <v>22823</v>
      </c>
      <c r="O5753" s="545" t="s">
        <v>17878</v>
      </c>
      <c r="P5753" s="549">
        <v>3815</v>
      </c>
      <c r="Q5753" s="549">
        <v>1</v>
      </c>
      <c r="R5753" s="549">
        <v>124</v>
      </c>
      <c r="S5753" s="548">
        <v>2228</v>
      </c>
      <c r="T5753" s="548">
        <v>441</v>
      </c>
      <c r="U5753" s="99"/>
    </row>
    <row r="5754" spans="1:21" ht="19.5" customHeight="1">
      <c r="A5754" s="545">
        <v>100360</v>
      </c>
      <c r="B5754" s="545" t="s">
        <v>1764</v>
      </c>
      <c r="C5754" s="545" t="s">
        <v>209</v>
      </c>
      <c r="D5754" s="546">
        <v>46052</v>
      </c>
      <c r="E5754" s="171" t="str">
        <f t="shared" si="89"/>
        <v>2026</v>
      </c>
      <c r="F5754" s="547">
        <v>2062</v>
      </c>
      <c r="G5754" s="548">
        <v>0.19</v>
      </c>
      <c r="H5754" s="547">
        <v>1732.77</v>
      </c>
      <c r="I5754" s="545" t="s">
        <v>12709</v>
      </c>
      <c r="J5754" s="545" t="s">
        <v>13307</v>
      </c>
      <c r="K5754" s="545" t="s">
        <v>17879</v>
      </c>
      <c r="L5754" s="545" t="s">
        <v>17874</v>
      </c>
      <c r="M5754" s="548" t="s">
        <v>13758</v>
      </c>
      <c r="N5754" s="545" t="s">
        <v>22823</v>
      </c>
      <c r="O5754" s="545" t="s">
        <v>17880</v>
      </c>
      <c r="P5754" s="549">
        <v>3816</v>
      </c>
      <c r="Q5754" s="549">
        <v>1</v>
      </c>
      <c r="R5754" s="549">
        <v>124</v>
      </c>
      <c r="S5754" s="548">
        <v>2228</v>
      </c>
      <c r="T5754" s="548">
        <v>441</v>
      </c>
      <c r="U5754" s="99"/>
    </row>
    <row r="5755" spans="1:21" ht="19.5" customHeight="1">
      <c r="A5755" s="545">
        <v>100361</v>
      </c>
      <c r="B5755" s="545" t="s">
        <v>1768</v>
      </c>
      <c r="C5755" s="545" t="s">
        <v>209</v>
      </c>
      <c r="D5755" s="546"/>
      <c r="E5755" s="171" t="str">
        <f t="shared" si="89"/>
        <v>1900</v>
      </c>
      <c r="F5755" s="547">
        <v>0</v>
      </c>
      <c r="G5755" s="548">
        <v>0</v>
      </c>
      <c r="H5755" s="547">
        <v>0</v>
      </c>
      <c r="I5755" s="545" t="s">
        <v>12709</v>
      </c>
      <c r="J5755" s="545"/>
      <c r="K5755" s="545" t="s">
        <v>13413</v>
      </c>
      <c r="L5755" s="545" t="s">
        <v>17874</v>
      </c>
      <c r="M5755" s="548" t="s">
        <v>13758</v>
      </c>
      <c r="N5755" s="545" t="s">
        <v>22823</v>
      </c>
      <c r="O5755" s="545" t="s">
        <v>17881</v>
      </c>
      <c r="P5755" s="549">
        <v>3817</v>
      </c>
      <c r="Q5755" s="549">
        <v>1</v>
      </c>
      <c r="R5755" s="549">
        <v>124</v>
      </c>
      <c r="S5755" s="548"/>
      <c r="T5755" s="548">
        <v>441</v>
      </c>
      <c r="U5755" s="99"/>
    </row>
    <row r="5756" spans="1:21" ht="19.5" customHeight="1">
      <c r="A5756" s="545">
        <v>100362</v>
      </c>
      <c r="B5756" s="545" t="s">
        <v>524</v>
      </c>
      <c r="C5756" s="545" t="s">
        <v>221</v>
      </c>
      <c r="D5756" s="546"/>
      <c r="E5756" s="171" t="str">
        <f t="shared" si="89"/>
        <v>1900</v>
      </c>
      <c r="F5756" s="547">
        <v>0</v>
      </c>
      <c r="G5756" s="548">
        <v>0</v>
      </c>
      <c r="H5756" s="547">
        <v>0</v>
      </c>
      <c r="I5756" s="545" t="s">
        <v>12673</v>
      </c>
      <c r="J5756" s="545"/>
      <c r="K5756" s="545" t="s">
        <v>13413</v>
      </c>
      <c r="L5756" s="545" t="s">
        <v>13413</v>
      </c>
      <c r="M5756" s="548" t="s">
        <v>13758</v>
      </c>
      <c r="N5756" s="545" t="s">
        <v>22148</v>
      </c>
      <c r="O5756" s="545" t="s">
        <v>13413</v>
      </c>
      <c r="P5756" s="549">
        <v>3818</v>
      </c>
      <c r="Q5756" s="549">
        <v>1</v>
      </c>
      <c r="R5756" s="549">
        <v>83</v>
      </c>
      <c r="S5756" s="548"/>
      <c r="T5756" s="548">
        <v>163</v>
      </c>
      <c r="U5756" s="99"/>
    </row>
    <row r="5757" spans="1:21" ht="19.5" customHeight="1">
      <c r="A5757" s="545">
        <v>100363</v>
      </c>
      <c r="B5757" s="545" t="s">
        <v>430</v>
      </c>
      <c r="C5757" s="545" t="s">
        <v>311</v>
      </c>
      <c r="D5757" s="546"/>
      <c r="E5757" s="171" t="str">
        <f t="shared" si="89"/>
        <v>1900</v>
      </c>
      <c r="F5757" s="547">
        <v>0</v>
      </c>
      <c r="G5757" s="548">
        <v>0</v>
      </c>
      <c r="H5757" s="547">
        <v>0</v>
      </c>
      <c r="I5757" s="545" t="s">
        <v>12654</v>
      </c>
      <c r="J5757" s="545"/>
      <c r="K5757" s="545" t="s">
        <v>13413</v>
      </c>
      <c r="L5757" s="545" t="s">
        <v>14939</v>
      </c>
      <c r="M5757" s="548" t="s">
        <v>13758</v>
      </c>
      <c r="N5757" s="545" t="s">
        <v>13413</v>
      </c>
      <c r="O5757" s="545" t="s">
        <v>13413</v>
      </c>
      <c r="P5757" s="549">
        <v>3819</v>
      </c>
      <c r="Q5757" s="549">
        <v>1</v>
      </c>
      <c r="R5757" s="549">
        <v>2</v>
      </c>
      <c r="S5757" s="548"/>
      <c r="T5757" s="548"/>
      <c r="U5757" s="99"/>
    </row>
    <row r="5758" spans="1:21" ht="19.5" customHeight="1">
      <c r="A5758" s="545">
        <v>100364</v>
      </c>
      <c r="B5758" s="545" t="s">
        <v>2948</v>
      </c>
      <c r="C5758" s="545" t="s">
        <v>786</v>
      </c>
      <c r="D5758" s="546">
        <v>45708</v>
      </c>
      <c r="E5758" s="171" t="str">
        <f t="shared" si="89"/>
        <v>2025</v>
      </c>
      <c r="F5758" s="547">
        <v>125191.28</v>
      </c>
      <c r="G5758" s="548">
        <v>0.19</v>
      </c>
      <c r="H5758" s="547">
        <v>105202.75</v>
      </c>
      <c r="I5758" s="545" t="s">
        <v>12728</v>
      </c>
      <c r="J5758" s="545" t="s">
        <v>13307</v>
      </c>
      <c r="K5758" s="545" t="s">
        <v>17882</v>
      </c>
      <c r="L5758" s="545" t="s">
        <v>15123</v>
      </c>
      <c r="M5758" s="548" t="s">
        <v>13758</v>
      </c>
      <c r="N5758" s="545" t="s">
        <v>13413</v>
      </c>
      <c r="O5758" s="545" t="s">
        <v>13413</v>
      </c>
      <c r="P5758" s="549">
        <v>3820</v>
      </c>
      <c r="Q5758" s="549">
        <v>1</v>
      </c>
      <c r="R5758" s="549">
        <v>152</v>
      </c>
      <c r="S5758" s="548">
        <v>2228</v>
      </c>
      <c r="T5758" s="548"/>
      <c r="U5758" s="99"/>
    </row>
    <row r="5759" spans="1:21" ht="19.5" customHeight="1">
      <c r="A5759" s="545">
        <v>100365</v>
      </c>
      <c r="B5759" s="545" t="s">
        <v>5310</v>
      </c>
      <c r="C5759" s="545" t="s">
        <v>216</v>
      </c>
      <c r="D5759" s="546">
        <v>46052</v>
      </c>
      <c r="E5759" s="171" t="str">
        <f t="shared" si="89"/>
        <v>2026</v>
      </c>
      <c r="F5759" s="547">
        <v>74947099</v>
      </c>
      <c r="G5759" s="548">
        <v>0.19</v>
      </c>
      <c r="H5759" s="547">
        <v>62980755.460000001</v>
      </c>
      <c r="I5759" s="545" t="s">
        <v>12758</v>
      </c>
      <c r="J5759" s="545" t="s">
        <v>13307</v>
      </c>
      <c r="K5759" s="545" t="s">
        <v>17883</v>
      </c>
      <c r="L5759" s="545" t="s">
        <v>13413</v>
      </c>
      <c r="M5759" s="548" t="s">
        <v>13758</v>
      </c>
      <c r="N5759" s="545" t="s">
        <v>13413</v>
      </c>
      <c r="O5759" s="545" t="s">
        <v>13413</v>
      </c>
      <c r="P5759" s="549">
        <v>3821</v>
      </c>
      <c r="Q5759" s="549">
        <v>1</v>
      </c>
      <c r="R5759" s="549">
        <v>164</v>
      </c>
      <c r="S5759" s="548">
        <v>2228</v>
      </c>
      <c r="T5759" s="548"/>
      <c r="U5759" s="99"/>
    </row>
    <row r="5760" spans="1:21" ht="19.5" customHeight="1">
      <c r="A5760" s="545">
        <v>100366</v>
      </c>
      <c r="B5760" s="545" t="s">
        <v>1662</v>
      </c>
      <c r="C5760" s="545" t="s">
        <v>221</v>
      </c>
      <c r="D5760" s="546">
        <v>44592</v>
      </c>
      <c r="E5760" s="171" t="str">
        <f t="shared" si="89"/>
        <v>2022</v>
      </c>
      <c r="F5760" s="547">
        <v>11290.01</v>
      </c>
      <c r="G5760" s="548">
        <v>0.19</v>
      </c>
      <c r="H5760" s="547">
        <v>9487.4</v>
      </c>
      <c r="I5760" s="545" t="s">
        <v>12709</v>
      </c>
      <c r="J5760" s="545" t="s">
        <v>13297</v>
      </c>
      <c r="K5760" s="545" t="s">
        <v>13413</v>
      </c>
      <c r="L5760" s="545" t="s">
        <v>15254</v>
      </c>
      <c r="M5760" s="548" t="s">
        <v>13758</v>
      </c>
      <c r="N5760" s="545" t="s">
        <v>13413</v>
      </c>
      <c r="O5760" s="545" t="s">
        <v>16812</v>
      </c>
      <c r="P5760" s="549">
        <v>3822</v>
      </c>
      <c r="Q5760" s="549">
        <v>1</v>
      </c>
      <c r="R5760" s="549">
        <v>124</v>
      </c>
      <c r="S5760" s="548">
        <v>2257</v>
      </c>
      <c r="T5760" s="548"/>
      <c r="U5760" s="99"/>
    </row>
    <row r="5761" spans="1:21" ht="19.5" customHeight="1">
      <c r="A5761" s="545">
        <v>100367</v>
      </c>
      <c r="B5761" s="545" t="s">
        <v>1663</v>
      </c>
      <c r="C5761" s="545" t="s">
        <v>221</v>
      </c>
      <c r="D5761" s="546"/>
      <c r="E5761" s="171" t="str">
        <f t="shared" si="89"/>
        <v>1900</v>
      </c>
      <c r="F5761" s="547">
        <v>0</v>
      </c>
      <c r="G5761" s="548">
        <v>0</v>
      </c>
      <c r="H5761" s="547">
        <v>0</v>
      </c>
      <c r="I5761" s="545" t="s">
        <v>12709</v>
      </c>
      <c r="J5761" s="545"/>
      <c r="K5761" s="545" t="s">
        <v>13413</v>
      </c>
      <c r="L5761" s="545" t="s">
        <v>15254</v>
      </c>
      <c r="M5761" s="548" t="s">
        <v>13758</v>
      </c>
      <c r="N5761" s="545" t="s">
        <v>13413</v>
      </c>
      <c r="O5761" s="545" t="s">
        <v>16812</v>
      </c>
      <c r="P5761" s="549">
        <v>3823</v>
      </c>
      <c r="Q5761" s="549">
        <v>1</v>
      </c>
      <c r="R5761" s="549">
        <v>124</v>
      </c>
      <c r="S5761" s="548"/>
      <c r="T5761" s="548"/>
      <c r="U5761" s="99"/>
    </row>
    <row r="5762" spans="1:21" ht="19.5" customHeight="1">
      <c r="A5762" s="545">
        <v>100368</v>
      </c>
      <c r="B5762" s="545" t="s">
        <v>8010</v>
      </c>
      <c r="C5762" s="545" t="s">
        <v>221</v>
      </c>
      <c r="D5762" s="546">
        <v>43556</v>
      </c>
      <c r="E5762" s="171" t="str">
        <f t="shared" si="89"/>
        <v>2019</v>
      </c>
      <c r="F5762" s="547">
        <v>4583</v>
      </c>
      <c r="G5762" s="548">
        <v>0.19</v>
      </c>
      <c r="H5762" s="547">
        <v>3851.26</v>
      </c>
      <c r="I5762" s="545" t="s">
        <v>12973</v>
      </c>
      <c r="J5762" s="545" t="s">
        <v>13302</v>
      </c>
      <c r="K5762" s="545" t="s">
        <v>13413</v>
      </c>
      <c r="L5762" s="545" t="s">
        <v>13413</v>
      </c>
      <c r="M5762" s="548" t="s">
        <v>13843</v>
      </c>
      <c r="N5762" s="545" t="s">
        <v>13413</v>
      </c>
      <c r="O5762" s="545" t="s">
        <v>13413</v>
      </c>
      <c r="P5762" s="549">
        <v>3824</v>
      </c>
      <c r="Q5762" s="549">
        <v>5</v>
      </c>
      <c r="R5762" s="549">
        <v>59</v>
      </c>
      <c r="S5762" s="548">
        <v>2219</v>
      </c>
      <c r="T5762" s="548"/>
      <c r="U5762" s="99"/>
    </row>
    <row r="5763" spans="1:21" ht="19.5" customHeight="1">
      <c r="A5763" s="545">
        <v>100369</v>
      </c>
      <c r="B5763" s="545" t="s">
        <v>687</v>
      </c>
      <c r="C5763" s="545" t="s">
        <v>209</v>
      </c>
      <c r="D5763" s="546"/>
      <c r="E5763" s="171" t="str">
        <f t="shared" si="89"/>
        <v>1900</v>
      </c>
      <c r="F5763" s="547">
        <v>0</v>
      </c>
      <c r="G5763" s="548">
        <v>0</v>
      </c>
      <c r="H5763" s="547">
        <v>0</v>
      </c>
      <c r="I5763" s="545" t="s">
        <v>12643</v>
      </c>
      <c r="J5763" s="545"/>
      <c r="K5763" s="545" t="s">
        <v>13413</v>
      </c>
      <c r="L5763" s="545" t="s">
        <v>17884</v>
      </c>
      <c r="M5763" s="548" t="s">
        <v>13758</v>
      </c>
      <c r="N5763" s="545" t="s">
        <v>22155</v>
      </c>
      <c r="O5763" s="545" t="s">
        <v>13413</v>
      </c>
      <c r="P5763" s="549">
        <v>3825</v>
      </c>
      <c r="Q5763" s="549">
        <v>1</v>
      </c>
      <c r="R5763" s="549">
        <v>6</v>
      </c>
      <c r="S5763" s="548"/>
      <c r="T5763" s="548">
        <v>32</v>
      </c>
      <c r="U5763" s="99"/>
    </row>
    <row r="5764" spans="1:21" ht="19.5" customHeight="1">
      <c r="A5764" s="545">
        <v>100370</v>
      </c>
      <c r="B5764" s="545" t="s">
        <v>7198</v>
      </c>
      <c r="C5764" s="545" t="s">
        <v>206</v>
      </c>
      <c r="D5764" s="546">
        <v>43840</v>
      </c>
      <c r="E5764" s="171" t="str">
        <f t="shared" ref="E5764:E5827" si="90">TEXT(D5764,"YYYY")</f>
        <v>2020</v>
      </c>
      <c r="F5764" s="547">
        <v>8316.01</v>
      </c>
      <c r="G5764" s="548">
        <v>0.19</v>
      </c>
      <c r="H5764" s="547">
        <v>6988.24</v>
      </c>
      <c r="I5764" s="545" t="s">
        <v>12641</v>
      </c>
      <c r="J5764" s="545" t="s">
        <v>13301</v>
      </c>
      <c r="K5764" s="545" t="s">
        <v>17885</v>
      </c>
      <c r="L5764" s="545" t="s">
        <v>17886</v>
      </c>
      <c r="M5764" s="548" t="s">
        <v>13758</v>
      </c>
      <c r="N5764" s="545" t="s">
        <v>13413</v>
      </c>
      <c r="O5764" s="545" t="s">
        <v>17887</v>
      </c>
      <c r="P5764" s="549">
        <v>3826</v>
      </c>
      <c r="Q5764" s="549">
        <v>1</v>
      </c>
      <c r="R5764" s="549">
        <v>125</v>
      </c>
      <c r="S5764" s="548">
        <v>2221</v>
      </c>
      <c r="T5764" s="548"/>
      <c r="U5764" s="99"/>
    </row>
    <row r="5765" spans="1:21" ht="19.5" customHeight="1">
      <c r="A5765" s="545">
        <v>100371</v>
      </c>
      <c r="B5765" s="545" t="s">
        <v>1742</v>
      </c>
      <c r="C5765" s="545" t="s">
        <v>206</v>
      </c>
      <c r="D5765" s="546">
        <v>46052</v>
      </c>
      <c r="E5765" s="171" t="str">
        <f t="shared" si="90"/>
        <v>2026</v>
      </c>
      <c r="F5765" s="547">
        <v>5751</v>
      </c>
      <c r="G5765" s="548">
        <v>0.19</v>
      </c>
      <c r="H5765" s="547">
        <v>4832.7700000000004</v>
      </c>
      <c r="I5765" s="545" t="s">
        <v>12709</v>
      </c>
      <c r="J5765" s="545" t="s">
        <v>13307</v>
      </c>
      <c r="K5765" s="545" t="s">
        <v>17888</v>
      </c>
      <c r="L5765" s="545" t="s">
        <v>13413</v>
      </c>
      <c r="M5765" s="548" t="s">
        <v>13758</v>
      </c>
      <c r="N5765" s="545" t="s">
        <v>22823</v>
      </c>
      <c r="O5765" s="545" t="s">
        <v>14413</v>
      </c>
      <c r="P5765" s="549">
        <v>3827</v>
      </c>
      <c r="Q5765" s="549">
        <v>1</v>
      </c>
      <c r="R5765" s="549">
        <v>124</v>
      </c>
      <c r="S5765" s="548">
        <v>2228</v>
      </c>
      <c r="T5765" s="548">
        <v>441</v>
      </c>
      <c r="U5765" s="99"/>
    </row>
    <row r="5766" spans="1:21" ht="19.5" customHeight="1">
      <c r="A5766" s="545">
        <v>100372</v>
      </c>
      <c r="B5766" s="545" t="s">
        <v>1640</v>
      </c>
      <c r="C5766" s="545" t="s">
        <v>221</v>
      </c>
      <c r="D5766" s="546"/>
      <c r="E5766" s="171" t="str">
        <f t="shared" si="90"/>
        <v>1900</v>
      </c>
      <c r="F5766" s="547">
        <v>0</v>
      </c>
      <c r="G5766" s="548">
        <v>0</v>
      </c>
      <c r="H5766" s="547">
        <v>0</v>
      </c>
      <c r="I5766" s="545" t="s">
        <v>12732</v>
      </c>
      <c r="J5766" s="545"/>
      <c r="K5766" s="545" t="s">
        <v>13413</v>
      </c>
      <c r="L5766" s="545" t="s">
        <v>16435</v>
      </c>
      <c r="M5766" s="548" t="s">
        <v>13758</v>
      </c>
      <c r="N5766" s="545" t="s">
        <v>13413</v>
      </c>
      <c r="O5766" s="545" t="s">
        <v>16436</v>
      </c>
      <c r="P5766" s="549">
        <v>3828</v>
      </c>
      <c r="Q5766" s="549">
        <v>1</v>
      </c>
      <c r="R5766" s="549">
        <v>122</v>
      </c>
      <c r="S5766" s="548"/>
      <c r="T5766" s="548"/>
      <c r="U5766" s="99"/>
    </row>
    <row r="5767" spans="1:21" ht="19.5" customHeight="1">
      <c r="A5767" s="545">
        <v>100373</v>
      </c>
      <c r="B5767" s="545" t="s">
        <v>10794</v>
      </c>
      <c r="C5767" s="545" t="s">
        <v>221</v>
      </c>
      <c r="D5767" s="546"/>
      <c r="E5767" s="171" t="str">
        <f t="shared" si="90"/>
        <v>1900</v>
      </c>
      <c r="F5767" s="547">
        <v>0</v>
      </c>
      <c r="G5767" s="548">
        <v>0</v>
      </c>
      <c r="H5767" s="547">
        <v>0</v>
      </c>
      <c r="I5767" s="545" t="s">
        <v>12732</v>
      </c>
      <c r="J5767" s="545"/>
      <c r="K5767" s="545" t="s">
        <v>13413</v>
      </c>
      <c r="L5767" s="545" t="s">
        <v>16435</v>
      </c>
      <c r="M5767" s="548" t="s">
        <v>13758</v>
      </c>
      <c r="N5767" s="545" t="s">
        <v>13413</v>
      </c>
      <c r="O5767" s="545" t="s">
        <v>16436</v>
      </c>
      <c r="P5767" s="549">
        <v>3829</v>
      </c>
      <c r="Q5767" s="549">
        <v>1</v>
      </c>
      <c r="R5767" s="549">
        <v>122</v>
      </c>
      <c r="S5767" s="548"/>
      <c r="T5767" s="548"/>
      <c r="U5767" s="99"/>
    </row>
    <row r="5768" spans="1:21" ht="19.5" customHeight="1">
      <c r="A5768" s="545">
        <v>100374</v>
      </c>
      <c r="B5768" s="545" t="s">
        <v>1641</v>
      </c>
      <c r="C5768" s="545" t="s">
        <v>221</v>
      </c>
      <c r="D5768" s="546"/>
      <c r="E5768" s="171" t="str">
        <f t="shared" si="90"/>
        <v>1900</v>
      </c>
      <c r="F5768" s="547">
        <v>0</v>
      </c>
      <c r="G5768" s="548">
        <v>0</v>
      </c>
      <c r="H5768" s="547">
        <v>0</v>
      </c>
      <c r="I5768" s="545" t="s">
        <v>12732</v>
      </c>
      <c r="J5768" s="545"/>
      <c r="K5768" s="545" t="s">
        <v>13413</v>
      </c>
      <c r="L5768" s="545" t="s">
        <v>16435</v>
      </c>
      <c r="M5768" s="548" t="s">
        <v>13758</v>
      </c>
      <c r="N5768" s="545" t="s">
        <v>13413</v>
      </c>
      <c r="O5768" s="545" t="s">
        <v>16436</v>
      </c>
      <c r="P5768" s="549">
        <v>3830</v>
      </c>
      <c r="Q5768" s="549">
        <v>1</v>
      </c>
      <c r="R5768" s="549">
        <v>122</v>
      </c>
      <c r="S5768" s="548"/>
      <c r="T5768" s="548"/>
      <c r="U5768" s="99"/>
    </row>
    <row r="5769" spans="1:21" ht="19.5" customHeight="1">
      <c r="A5769" s="545">
        <v>100375</v>
      </c>
      <c r="B5769" s="545" t="s">
        <v>10793</v>
      </c>
      <c r="C5769" s="545" t="s">
        <v>221</v>
      </c>
      <c r="D5769" s="546"/>
      <c r="E5769" s="171" t="str">
        <f t="shared" si="90"/>
        <v>1900</v>
      </c>
      <c r="F5769" s="547">
        <v>0</v>
      </c>
      <c r="G5769" s="548">
        <v>0</v>
      </c>
      <c r="H5769" s="547">
        <v>0</v>
      </c>
      <c r="I5769" s="545" t="s">
        <v>12732</v>
      </c>
      <c r="J5769" s="545"/>
      <c r="K5769" s="545" t="s">
        <v>13413</v>
      </c>
      <c r="L5769" s="545" t="s">
        <v>16435</v>
      </c>
      <c r="M5769" s="548" t="s">
        <v>13758</v>
      </c>
      <c r="N5769" s="545" t="s">
        <v>13413</v>
      </c>
      <c r="O5769" s="545" t="s">
        <v>16436</v>
      </c>
      <c r="P5769" s="549">
        <v>3831</v>
      </c>
      <c r="Q5769" s="549">
        <v>1</v>
      </c>
      <c r="R5769" s="549">
        <v>122</v>
      </c>
      <c r="S5769" s="548"/>
      <c r="T5769" s="548"/>
      <c r="U5769" s="99"/>
    </row>
    <row r="5770" spans="1:21" ht="19.5" customHeight="1">
      <c r="A5770" s="545">
        <v>100376</v>
      </c>
      <c r="B5770" s="545" t="s">
        <v>1648</v>
      </c>
      <c r="C5770" s="545" t="s">
        <v>221</v>
      </c>
      <c r="D5770" s="546">
        <v>46052</v>
      </c>
      <c r="E5770" s="171" t="str">
        <f t="shared" si="90"/>
        <v>2026</v>
      </c>
      <c r="F5770" s="547">
        <v>5510</v>
      </c>
      <c r="G5770" s="548">
        <v>0.19</v>
      </c>
      <c r="H5770" s="547">
        <v>4630.25</v>
      </c>
      <c r="I5770" s="545" t="s">
        <v>12732</v>
      </c>
      <c r="J5770" s="545" t="s">
        <v>13307</v>
      </c>
      <c r="K5770" s="545" t="s">
        <v>13413</v>
      </c>
      <c r="L5770" s="545" t="s">
        <v>15081</v>
      </c>
      <c r="M5770" s="548" t="s">
        <v>13758</v>
      </c>
      <c r="N5770" s="545" t="s">
        <v>13413</v>
      </c>
      <c r="O5770" s="545" t="s">
        <v>17889</v>
      </c>
      <c r="P5770" s="549">
        <v>3832</v>
      </c>
      <c r="Q5770" s="549">
        <v>1</v>
      </c>
      <c r="R5770" s="549">
        <v>122</v>
      </c>
      <c r="S5770" s="548">
        <v>2228</v>
      </c>
      <c r="T5770" s="548"/>
      <c r="U5770" s="99"/>
    </row>
    <row r="5771" spans="1:21" ht="19.5" customHeight="1">
      <c r="A5771" s="545">
        <v>100377</v>
      </c>
      <c r="B5771" s="545" t="s">
        <v>1649</v>
      </c>
      <c r="C5771" s="545" t="s">
        <v>221</v>
      </c>
      <c r="D5771" s="546">
        <v>43551</v>
      </c>
      <c r="E5771" s="171" t="str">
        <f t="shared" si="90"/>
        <v>2019</v>
      </c>
      <c r="F5771" s="547">
        <v>6007</v>
      </c>
      <c r="G5771" s="548">
        <v>0.19</v>
      </c>
      <c r="H5771" s="547">
        <v>5047.8999999999996</v>
      </c>
      <c r="I5771" s="545" t="s">
        <v>12732</v>
      </c>
      <c r="J5771" s="545" t="s">
        <v>13302</v>
      </c>
      <c r="K5771" s="545" t="s">
        <v>13413</v>
      </c>
      <c r="L5771" s="545" t="s">
        <v>15081</v>
      </c>
      <c r="M5771" s="548" t="s">
        <v>13758</v>
      </c>
      <c r="N5771" s="545" t="s">
        <v>13413</v>
      </c>
      <c r="O5771" s="545" t="s">
        <v>17889</v>
      </c>
      <c r="P5771" s="549">
        <v>3833</v>
      </c>
      <c r="Q5771" s="549">
        <v>1</v>
      </c>
      <c r="R5771" s="549">
        <v>122</v>
      </c>
      <c r="S5771" s="548">
        <v>2219</v>
      </c>
      <c r="T5771" s="548"/>
      <c r="U5771" s="99"/>
    </row>
    <row r="5772" spans="1:21" ht="19.5" customHeight="1">
      <c r="A5772" s="545">
        <v>100378</v>
      </c>
      <c r="B5772" s="545" t="s">
        <v>1650</v>
      </c>
      <c r="C5772" s="545" t="s">
        <v>221</v>
      </c>
      <c r="D5772" s="546">
        <v>46052</v>
      </c>
      <c r="E5772" s="171" t="str">
        <f t="shared" si="90"/>
        <v>2026</v>
      </c>
      <c r="F5772" s="547">
        <v>13918</v>
      </c>
      <c r="G5772" s="548">
        <v>0.19</v>
      </c>
      <c r="H5772" s="547">
        <v>11695.8</v>
      </c>
      <c r="I5772" s="545" t="s">
        <v>12732</v>
      </c>
      <c r="J5772" s="545" t="s">
        <v>13307</v>
      </c>
      <c r="K5772" s="545" t="s">
        <v>13413</v>
      </c>
      <c r="L5772" s="545" t="s">
        <v>15081</v>
      </c>
      <c r="M5772" s="548" t="s">
        <v>13758</v>
      </c>
      <c r="N5772" s="545" t="s">
        <v>13413</v>
      </c>
      <c r="O5772" s="545" t="s">
        <v>17889</v>
      </c>
      <c r="P5772" s="549">
        <v>3834</v>
      </c>
      <c r="Q5772" s="549">
        <v>1</v>
      </c>
      <c r="R5772" s="549">
        <v>122</v>
      </c>
      <c r="S5772" s="548">
        <v>2228</v>
      </c>
      <c r="T5772" s="548"/>
      <c r="U5772" s="99"/>
    </row>
    <row r="5773" spans="1:21" ht="19.5" customHeight="1">
      <c r="A5773" s="545">
        <v>100379</v>
      </c>
      <c r="B5773" s="545" t="s">
        <v>1651</v>
      </c>
      <c r="C5773" s="545" t="s">
        <v>221</v>
      </c>
      <c r="D5773" s="546"/>
      <c r="E5773" s="171" t="str">
        <f t="shared" si="90"/>
        <v>1900</v>
      </c>
      <c r="F5773" s="547">
        <v>0</v>
      </c>
      <c r="G5773" s="548">
        <v>0</v>
      </c>
      <c r="H5773" s="547">
        <v>0</v>
      </c>
      <c r="I5773" s="545" t="s">
        <v>12732</v>
      </c>
      <c r="J5773" s="545"/>
      <c r="K5773" s="545" t="s">
        <v>13413</v>
      </c>
      <c r="L5773" s="545" t="s">
        <v>15081</v>
      </c>
      <c r="M5773" s="548" t="s">
        <v>13758</v>
      </c>
      <c r="N5773" s="545" t="s">
        <v>13413</v>
      </c>
      <c r="O5773" s="545" t="s">
        <v>17889</v>
      </c>
      <c r="P5773" s="549">
        <v>3835</v>
      </c>
      <c r="Q5773" s="549">
        <v>1</v>
      </c>
      <c r="R5773" s="549">
        <v>122</v>
      </c>
      <c r="S5773" s="548"/>
      <c r="T5773" s="548"/>
      <c r="U5773" s="99"/>
    </row>
    <row r="5774" spans="1:21" ht="19.5" customHeight="1">
      <c r="A5774" s="545">
        <v>100380</v>
      </c>
      <c r="B5774" s="545" t="s">
        <v>1652</v>
      </c>
      <c r="C5774" s="545" t="s">
        <v>221</v>
      </c>
      <c r="D5774" s="546"/>
      <c r="E5774" s="171" t="str">
        <f t="shared" si="90"/>
        <v>1900</v>
      </c>
      <c r="F5774" s="547">
        <v>0</v>
      </c>
      <c r="G5774" s="548">
        <v>0</v>
      </c>
      <c r="H5774" s="547">
        <v>0</v>
      </c>
      <c r="I5774" s="545" t="s">
        <v>12732</v>
      </c>
      <c r="J5774" s="545"/>
      <c r="K5774" s="545" t="s">
        <v>13413</v>
      </c>
      <c r="L5774" s="545" t="s">
        <v>15081</v>
      </c>
      <c r="M5774" s="548" t="s">
        <v>13758</v>
      </c>
      <c r="N5774" s="545" t="s">
        <v>13413</v>
      </c>
      <c r="O5774" s="545" t="s">
        <v>17889</v>
      </c>
      <c r="P5774" s="549">
        <v>3836</v>
      </c>
      <c r="Q5774" s="549">
        <v>1</v>
      </c>
      <c r="R5774" s="549">
        <v>122</v>
      </c>
      <c r="S5774" s="548"/>
      <c r="T5774" s="548"/>
      <c r="U5774" s="99"/>
    </row>
    <row r="5775" spans="1:21" ht="19.5" customHeight="1">
      <c r="A5775" s="545">
        <v>100381</v>
      </c>
      <c r="B5775" s="545" t="s">
        <v>1656</v>
      </c>
      <c r="C5775" s="545" t="s">
        <v>221</v>
      </c>
      <c r="D5775" s="546"/>
      <c r="E5775" s="171" t="str">
        <f t="shared" si="90"/>
        <v>1900</v>
      </c>
      <c r="F5775" s="547">
        <v>0</v>
      </c>
      <c r="G5775" s="548">
        <v>0</v>
      </c>
      <c r="H5775" s="547">
        <v>0</v>
      </c>
      <c r="I5775" s="545" t="s">
        <v>12732</v>
      </c>
      <c r="J5775" s="545"/>
      <c r="K5775" s="545" t="s">
        <v>13413</v>
      </c>
      <c r="L5775" s="545" t="s">
        <v>15081</v>
      </c>
      <c r="M5775" s="548" t="s">
        <v>13758</v>
      </c>
      <c r="N5775" s="545" t="s">
        <v>13413</v>
      </c>
      <c r="O5775" s="545" t="s">
        <v>17889</v>
      </c>
      <c r="P5775" s="549">
        <v>3837</v>
      </c>
      <c r="Q5775" s="549">
        <v>1</v>
      </c>
      <c r="R5775" s="549">
        <v>122</v>
      </c>
      <c r="S5775" s="548"/>
      <c r="T5775" s="548"/>
      <c r="U5775" s="99"/>
    </row>
    <row r="5776" spans="1:21" ht="19.5" customHeight="1">
      <c r="A5776" s="545">
        <v>100382</v>
      </c>
      <c r="B5776" s="545" t="s">
        <v>1631</v>
      </c>
      <c r="C5776" s="545" t="s">
        <v>221</v>
      </c>
      <c r="D5776" s="546"/>
      <c r="E5776" s="171" t="str">
        <f t="shared" si="90"/>
        <v>1900</v>
      </c>
      <c r="F5776" s="547">
        <v>0</v>
      </c>
      <c r="G5776" s="548">
        <v>0</v>
      </c>
      <c r="H5776" s="547">
        <v>0</v>
      </c>
      <c r="I5776" s="545" t="s">
        <v>12709</v>
      </c>
      <c r="J5776" s="545"/>
      <c r="K5776" s="545" t="s">
        <v>13413</v>
      </c>
      <c r="L5776" s="545" t="s">
        <v>17764</v>
      </c>
      <c r="M5776" s="548" t="s">
        <v>13758</v>
      </c>
      <c r="N5776" s="545" t="s">
        <v>22824</v>
      </c>
      <c r="O5776" s="545" t="s">
        <v>16812</v>
      </c>
      <c r="P5776" s="549">
        <v>3838</v>
      </c>
      <c r="Q5776" s="549">
        <v>1</v>
      </c>
      <c r="R5776" s="549">
        <v>124</v>
      </c>
      <c r="S5776" s="548"/>
      <c r="T5776" s="548">
        <v>442</v>
      </c>
      <c r="U5776" s="99"/>
    </row>
    <row r="5777" spans="1:21" ht="19.5" customHeight="1">
      <c r="A5777" s="545">
        <v>100383</v>
      </c>
      <c r="B5777" s="545" t="s">
        <v>1632</v>
      </c>
      <c r="C5777" s="545" t="s">
        <v>221</v>
      </c>
      <c r="D5777" s="546"/>
      <c r="E5777" s="171" t="str">
        <f t="shared" si="90"/>
        <v>1900</v>
      </c>
      <c r="F5777" s="547">
        <v>0</v>
      </c>
      <c r="G5777" s="548">
        <v>0</v>
      </c>
      <c r="H5777" s="547">
        <v>0</v>
      </c>
      <c r="I5777" s="545" t="s">
        <v>12709</v>
      </c>
      <c r="J5777" s="545"/>
      <c r="K5777" s="545" t="s">
        <v>13413</v>
      </c>
      <c r="L5777" s="545" t="s">
        <v>17764</v>
      </c>
      <c r="M5777" s="548" t="s">
        <v>13758</v>
      </c>
      <c r="N5777" s="545" t="s">
        <v>22824</v>
      </c>
      <c r="O5777" s="545" t="s">
        <v>16812</v>
      </c>
      <c r="P5777" s="549">
        <v>3839</v>
      </c>
      <c r="Q5777" s="549">
        <v>1</v>
      </c>
      <c r="R5777" s="549">
        <v>124</v>
      </c>
      <c r="S5777" s="548"/>
      <c r="T5777" s="548">
        <v>442</v>
      </c>
      <c r="U5777" s="99"/>
    </row>
    <row r="5778" spans="1:21" ht="19.5" customHeight="1">
      <c r="A5778" s="545">
        <v>100384</v>
      </c>
      <c r="B5778" s="545" t="s">
        <v>1633</v>
      </c>
      <c r="C5778" s="545" t="s">
        <v>221</v>
      </c>
      <c r="D5778" s="546"/>
      <c r="E5778" s="171" t="str">
        <f t="shared" si="90"/>
        <v>1900</v>
      </c>
      <c r="F5778" s="547">
        <v>0</v>
      </c>
      <c r="G5778" s="548">
        <v>0</v>
      </c>
      <c r="H5778" s="547">
        <v>0</v>
      </c>
      <c r="I5778" s="545" t="s">
        <v>12709</v>
      </c>
      <c r="J5778" s="545"/>
      <c r="K5778" s="545" t="s">
        <v>13413</v>
      </c>
      <c r="L5778" s="545" t="s">
        <v>17764</v>
      </c>
      <c r="M5778" s="548" t="s">
        <v>13758</v>
      </c>
      <c r="N5778" s="545" t="s">
        <v>22824</v>
      </c>
      <c r="O5778" s="545" t="s">
        <v>16812</v>
      </c>
      <c r="P5778" s="549">
        <v>3840</v>
      </c>
      <c r="Q5778" s="549">
        <v>1</v>
      </c>
      <c r="R5778" s="549">
        <v>124</v>
      </c>
      <c r="S5778" s="548"/>
      <c r="T5778" s="548">
        <v>442</v>
      </c>
      <c r="U5778" s="99"/>
    </row>
    <row r="5779" spans="1:21" ht="19.5" customHeight="1">
      <c r="A5779" s="545">
        <v>100385</v>
      </c>
      <c r="B5779" s="545" t="s">
        <v>1634</v>
      </c>
      <c r="C5779" s="545" t="s">
        <v>221</v>
      </c>
      <c r="D5779" s="546"/>
      <c r="E5779" s="171" t="str">
        <f t="shared" si="90"/>
        <v>1900</v>
      </c>
      <c r="F5779" s="547">
        <v>0</v>
      </c>
      <c r="G5779" s="548">
        <v>0</v>
      </c>
      <c r="H5779" s="547">
        <v>0</v>
      </c>
      <c r="I5779" s="545" t="s">
        <v>12709</v>
      </c>
      <c r="J5779" s="545"/>
      <c r="K5779" s="545" t="s">
        <v>13413</v>
      </c>
      <c r="L5779" s="545" t="s">
        <v>17764</v>
      </c>
      <c r="M5779" s="548" t="s">
        <v>13758</v>
      </c>
      <c r="N5779" s="545" t="s">
        <v>22824</v>
      </c>
      <c r="O5779" s="545" t="s">
        <v>16812</v>
      </c>
      <c r="P5779" s="549">
        <v>3841</v>
      </c>
      <c r="Q5779" s="549">
        <v>1</v>
      </c>
      <c r="R5779" s="549">
        <v>124</v>
      </c>
      <c r="S5779" s="548"/>
      <c r="T5779" s="548">
        <v>442</v>
      </c>
      <c r="U5779" s="99"/>
    </row>
    <row r="5780" spans="1:21" ht="19.5" customHeight="1">
      <c r="A5780" s="545">
        <v>100386</v>
      </c>
      <c r="B5780" s="545" t="s">
        <v>1635</v>
      </c>
      <c r="C5780" s="545" t="s">
        <v>221</v>
      </c>
      <c r="D5780" s="546"/>
      <c r="E5780" s="171" t="str">
        <f t="shared" si="90"/>
        <v>1900</v>
      </c>
      <c r="F5780" s="547">
        <v>0</v>
      </c>
      <c r="G5780" s="548">
        <v>0</v>
      </c>
      <c r="H5780" s="547">
        <v>0</v>
      </c>
      <c r="I5780" s="545" t="s">
        <v>12709</v>
      </c>
      <c r="J5780" s="545"/>
      <c r="K5780" s="545" t="s">
        <v>13413</v>
      </c>
      <c r="L5780" s="545" t="s">
        <v>17764</v>
      </c>
      <c r="M5780" s="548" t="s">
        <v>13758</v>
      </c>
      <c r="N5780" s="545" t="s">
        <v>22824</v>
      </c>
      <c r="O5780" s="545" t="s">
        <v>16812</v>
      </c>
      <c r="P5780" s="549">
        <v>3842</v>
      </c>
      <c r="Q5780" s="549">
        <v>1</v>
      </c>
      <c r="R5780" s="549">
        <v>124</v>
      </c>
      <c r="S5780" s="548"/>
      <c r="T5780" s="548">
        <v>442</v>
      </c>
      <c r="U5780" s="99"/>
    </row>
    <row r="5781" spans="1:21" ht="19.5" customHeight="1">
      <c r="A5781" s="545">
        <v>100387</v>
      </c>
      <c r="B5781" s="545" t="s">
        <v>1636</v>
      </c>
      <c r="C5781" s="545" t="s">
        <v>221</v>
      </c>
      <c r="D5781" s="546"/>
      <c r="E5781" s="171" t="str">
        <f t="shared" si="90"/>
        <v>1900</v>
      </c>
      <c r="F5781" s="547">
        <v>0</v>
      </c>
      <c r="G5781" s="548">
        <v>0</v>
      </c>
      <c r="H5781" s="547">
        <v>0</v>
      </c>
      <c r="I5781" s="545" t="s">
        <v>12709</v>
      </c>
      <c r="J5781" s="545"/>
      <c r="K5781" s="545" t="s">
        <v>13413</v>
      </c>
      <c r="L5781" s="545" t="s">
        <v>17764</v>
      </c>
      <c r="M5781" s="548" t="s">
        <v>13758</v>
      </c>
      <c r="N5781" s="545" t="s">
        <v>22824</v>
      </c>
      <c r="O5781" s="545" t="s">
        <v>16812</v>
      </c>
      <c r="P5781" s="549">
        <v>3843</v>
      </c>
      <c r="Q5781" s="549">
        <v>1</v>
      </c>
      <c r="R5781" s="549">
        <v>124</v>
      </c>
      <c r="S5781" s="548"/>
      <c r="T5781" s="548">
        <v>442</v>
      </c>
      <c r="U5781" s="99"/>
    </row>
    <row r="5782" spans="1:21" ht="19.5" customHeight="1">
      <c r="A5782" s="545">
        <v>100388</v>
      </c>
      <c r="B5782" s="545" t="s">
        <v>1637</v>
      </c>
      <c r="C5782" s="545" t="s">
        <v>221</v>
      </c>
      <c r="D5782" s="546"/>
      <c r="E5782" s="171" t="str">
        <f t="shared" si="90"/>
        <v>1900</v>
      </c>
      <c r="F5782" s="547">
        <v>0</v>
      </c>
      <c r="G5782" s="548">
        <v>0</v>
      </c>
      <c r="H5782" s="547">
        <v>0</v>
      </c>
      <c r="I5782" s="545" t="s">
        <v>12709</v>
      </c>
      <c r="J5782" s="545"/>
      <c r="K5782" s="545" t="s">
        <v>13413</v>
      </c>
      <c r="L5782" s="545" t="s">
        <v>17764</v>
      </c>
      <c r="M5782" s="548" t="s">
        <v>13758</v>
      </c>
      <c r="N5782" s="545" t="s">
        <v>22824</v>
      </c>
      <c r="O5782" s="545" t="s">
        <v>16812</v>
      </c>
      <c r="P5782" s="549">
        <v>3844</v>
      </c>
      <c r="Q5782" s="549">
        <v>1</v>
      </c>
      <c r="R5782" s="549">
        <v>124</v>
      </c>
      <c r="S5782" s="548"/>
      <c r="T5782" s="548">
        <v>442</v>
      </c>
      <c r="U5782" s="99"/>
    </row>
    <row r="5783" spans="1:21" ht="19.5" customHeight="1">
      <c r="A5783" s="545">
        <v>100389</v>
      </c>
      <c r="B5783" s="545" t="s">
        <v>1638</v>
      </c>
      <c r="C5783" s="545" t="s">
        <v>221</v>
      </c>
      <c r="D5783" s="546"/>
      <c r="E5783" s="171" t="str">
        <f t="shared" si="90"/>
        <v>1900</v>
      </c>
      <c r="F5783" s="547">
        <v>0</v>
      </c>
      <c r="G5783" s="548">
        <v>0</v>
      </c>
      <c r="H5783" s="547">
        <v>0</v>
      </c>
      <c r="I5783" s="545" t="s">
        <v>12709</v>
      </c>
      <c r="J5783" s="545"/>
      <c r="K5783" s="545" t="s">
        <v>13413</v>
      </c>
      <c r="L5783" s="545" t="s">
        <v>17764</v>
      </c>
      <c r="M5783" s="548" t="s">
        <v>13758</v>
      </c>
      <c r="N5783" s="545" t="s">
        <v>22824</v>
      </c>
      <c r="O5783" s="545" t="s">
        <v>16812</v>
      </c>
      <c r="P5783" s="549">
        <v>3845</v>
      </c>
      <c r="Q5783" s="549">
        <v>1</v>
      </c>
      <c r="R5783" s="549">
        <v>124</v>
      </c>
      <c r="S5783" s="548"/>
      <c r="T5783" s="548">
        <v>442</v>
      </c>
      <c r="U5783" s="99"/>
    </row>
    <row r="5784" spans="1:21" ht="19.5" customHeight="1">
      <c r="A5784" s="545">
        <v>100390</v>
      </c>
      <c r="B5784" s="545" t="s">
        <v>1639</v>
      </c>
      <c r="C5784" s="545" t="s">
        <v>221</v>
      </c>
      <c r="D5784" s="546"/>
      <c r="E5784" s="171" t="str">
        <f t="shared" si="90"/>
        <v>1900</v>
      </c>
      <c r="F5784" s="547">
        <v>0</v>
      </c>
      <c r="G5784" s="548">
        <v>0</v>
      </c>
      <c r="H5784" s="547">
        <v>0</v>
      </c>
      <c r="I5784" s="545" t="s">
        <v>12709</v>
      </c>
      <c r="J5784" s="545"/>
      <c r="K5784" s="545" t="s">
        <v>13413</v>
      </c>
      <c r="L5784" s="545" t="s">
        <v>17764</v>
      </c>
      <c r="M5784" s="548" t="s">
        <v>13758</v>
      </c>
      <c r="N5784" s="545" t="s">
        <v>22824</v>
      </c>
      <c r="O5784" s="545" t="s">
        <v>16812</v>
      </c>
      <c r="P5784" s="549">
        <v>3846</v>
      </c>
      <c r="Q5784" s="549">
        <v>1</v>
      </c>
      <c r="R5784" s="549">
        <v>124</v>
      </c>
      <c r="S5784" s="548"/>
      <c r="T5784" s="548">
        <v>442</v>
      </c>
      <c r="U5784" s="99"/>
    </row>
    <row r="5785" spans="1:21" ht="19.5" customHeight="1">
      <c r="A5785" s="545">
        <v>100391</v>
      </c>
      <c r="B5785" s="545" t="s">
        <v>746</v>
      </c>
      <c r="C5785" s="545" t="s">
        <v>221</v>
      </c>
      <c r="D5785" s="546">
        <v>46052</v>
      </c>
      <c r="E5785" s="171" t="str">
        <f t="shared" si="90"/>
        <v>2026</v>
      </c>
      <c r="F5785" s="547">
        <v>21466</v>
      </c>
      <c r="G5785" s="548">
        <v>0.19</v>
      </c>
      <c r="H5785" s="547">
        <v>18038.66</v>
      </c>
      <c r="I5785" s="545" t="s">
        <v>12643</v>
      </c>
      <c r="J5785" s="545" t="s">
        <v>13307</v>
      </c>
      <c r="K5785" s="545" t="s">
        <v>13413</v>
      </c>
      <c r="L5785" s="545" t="s">
        <v>17890</v>
      </c>
      <c r="M5785" s="548" t="s">
        <v>13758</v>
      </c>
      <c r="N5785" s="545" t="s">
        <v>22823</v>
      </c>
      <c r="O5785" s="545" t="s">
        <v>13413</v>
      </c>
      <c r="P5785" s="549">
        <v>3847</v>
      </c>
      <c r="Q5785" s="549">
        <v>1</v>
      </c>
      <c r="R5785" s="549">
        <v>6</v>
      </c>
      <c r="S5785" s="548">
        <v>2228</v>
      </c>
      <c r="T5785" s="548">
        <v>441</v>
      </c>
      <c r="U5785" s="99"/>
    </row>
    <row r="5786" spans="1:21" ht="19.5" customHeight="1">
      <c r="A5786" s="545">
        <v>100392</v>
      </c>
      <c r="B5786" s="545" t="s">
        <v>1593</v>
      </c>
      <c r="C5786" s="545" t="s">
        <v>786</v>
      </c>
      <c r="D5786" s="546">
        <v>46052</v>
      </c>
      <c r="E5786" s="171" t="str">
        <f t="shared" si="90"/>
        <v>2026</v>
      </c>
      <c r="F5786" s="547">
        <v>18231</v>
      </c>
      <c r="G5786" s="548">
        <v>0.19</v>
      </c>
      <c r="H5786" s="547">
        <v>15320.17</v>
      </c>
      <c r="I5786" s="545" t="s">
        <v>12709</v>
      </c>
      <c r="J5786" s="545" t="s">
        <v>13307</v>
      </c>
      <c r="K5786" s="545" t="s">
        <v>13413</v>
      </c>
      <c r="L5786" s="545" t="s">
        <v>13413</v>
      </c>
      <c r="M5786" s="548" t="s">
        <v>13758</v>
      </c>
      <c r="N5786" s="545" t="s">
        <v>13413</v>
      </c>
      <c r="O5786" s="545" t="s">
        <v>14409</v>
      </c>
      <c r="P5786" s="549">
        <v>3848</v>
      </c>
      <c r="Q5786" s="549">
        <v>1</v>
      </c>
      <c r="R5786" s="549">
        <v>124</v>
      </c>
      <c r="S5786" s="548">
        <v>2228</v>
      </c>
      <c r="T5786" s="548"/>
      <c r="U5786" s="99"/>
    </row>
    <row r="5787" spans="1:21" ht="19.5" customHeight="1">
      <c r="A5787" s="545">
        <v>100393</v>
      </c>
      <c r="B5787" s="545" t="s">
        <v>1594</v>
      </c>
      <c r="C5787" s="545" t="s">
        <v>786</v>
      </c>
      <c r="D5787" s="546">
        <v>46052</v>
      </c>
      <c r="E5787" s="171" t="str">
        <f t="shared" si="90"/>
        <v>2026</v>
      </c>
      <c r="F5787" s="547">
        <v>28025</v>
      </c>
      <c r="G5787" s="548">
        <v>0.19</v>
      </c>
      <c r="H5787" s="547">
        <v>23550.42</v>
      </c>
      <c r="I5787" s="545" t="s">
        <v>12709</v>
      </c>
      <c r="J5787" s="545" t="s">
        <v>13307</v>
      </c>
      <c r="K5787" s="545" t="s">
        <v>17891</v>
      </c>
      <c r="L5787" s="545" t="s">
        <v>13413</v>
      </c>
      <c r="M5787" s="548" t="s">
        <v>13758</v>
      </c>
      <c r="N5787" s="545" t="s">
        <v>13413</v>
      </c>
      <c r="O5787" s="545" t="s">
        <v>14409</v>
      </c>
      <c r="P5787" s="549">
        <v>3849</v>
      </c>
      <c r="Q5787" s="549">
        <v>1</v>
      </c>
      <c r="R5787" s="549">
        <v>124</v>
      </c>
      <c r="S5787" s="548">
        <v>2228</v>
      </c>
      <c r="T5787" s="548"/>
      <c r="U5787" s="99"/>
    </row>
    <row r="5788" spans="1:21" ht="19.5" customHeight="1">
      <c r="A5788" s="545">
        <v>100395</v>
      </c>
      <c r="B5788" s="545" t="s">
        <v>3500</v>
      </c>
      <c r="C5788" s="545" t="s">
        <v>216</v>
      </c>
      <c r="D5788" s="546">
        <v>46052</v>
      </c>
      <c r="E5788" s="171" t="str">
        <f t="shared" si="90"/>
        <v>2026</v>
      </c>
      <c r="F5788" s="547">
        <v>11205525</v>
      </c>
      <c r="G5788" s="548">
        <v>0.19</v>
      </c>
      <c r="H5788" s="547">
        <v>9416407.5600000005</v>
      </c>
      <c r="I5788" s="545" t="s">
        <v>12758</v>
      </c>
      <c r="J5788" s="545" t="s">
        <v>13307</v>
      </c>
      <c r="K5788" s="545" t="s">
        <v>17892</v>
      </c>
      <c r="L5788" s="545" t="s">
        <v>17893</v>
      </c>
      <c r="M5788" s="548" t="s">
        <v>13758</v>
      </c>
      <c r="N5788" s="545" t="s">
        <v>13413</v>
      </c>
      <c r="O5788" s="545" t="s">
        <v>13413</v>
      </c>
      <c r="P5788" s="549">
        <v>3851</v>
      </c>
      <c r="Q5788" s="549">
        <v>1</v>
      </c>
      <c r="R5788" s="549">
        <v>164</v>
      </c>
      <c r="S5788" s="548">
        <v>2228</v>
      </c>
      <c r="T5788" s="548"/>
      <c r="U5788" s="99"/>
    </row>
    <row r="5789" spans="1:21" ht="19.5" customHeight="1">
      <c r="A5789" s="545">
        <v>100396</v>
      </c>
      <c r="B5789" s="545" t="s">
        <v>3501</v>
      </c>
      <c r="C5789" s="545" t="s">
        <v>216</v>
      </c>
      <c r="D5789" s="546">
        <v>46052</v>
      </c>
      <c r="E5789" s="171" t="str">
        <f t="shared" si="90"/>
        <v>2026</v>
      </c>
      <c r="F5789" s="547">
        <v>8695398</v>
      </c>
      <c r="G5789" s="548">
        <v>0.19</v>
      </c>
      <c r="H5789" s="547">
        <v>7307057.1399999997</v>
      </c>
      <c r="I5789" s="545" t="s">
        <v>12758</v>
      </c>
      <c r="J5789" s="545" t="s">
        <v>13307</v>
      </c>
      <c r="K5789" s="545" t="s">
        <v>17894</v>
      </c>
      <c r="L5789" s="545" t="s">
        <v>17893</v>
      </c>
      <c r="M5789" s="548" t="s">
        <v>13758</v>
      </c>
      <c r="N5789" s="545" t="s">
        <v>13413</v>
      </c>
      <c r="O5789" s="545" t="s">
        <v>13413</v>
      </c>
      <c r="P5789" s="549">
        <v>3852</v>
      </c>
      <c r="Q5789" s="549">
        <v>1</v>
      </c>
      <c r="R5789" s="549">
        <v>164</v>
      </c>
      <c r="S5789" s="548">
        <v>2228</v>
      </c>
      <c r="T5789" s="548"/>
      <c r="U5789" s="99"/>
    </row>
    <row r="5790" spans="1:21" ht="19.5" customHeight="1">
      <c r="A5790" s="545">
        <v>100397</v>
      </c>
      <c r="B5790" s="545" t="s">
        <v>3412</v>
      </c>
      <c r="C5790" s="545" t="s">
        <v>216</v>
      </c>
      <c r="D5790" s="546"/>
      <c r="E5790" s="171" t="str">
        <f t="shared" si="90"/>
        <v>1900</v>
      </c>
      <c r="F5790" s="547">
        <v>0</v>
      </c>
      <c r="G5790" s="548">
        <v>0</v>
      </c>
      <c r="H5790" s="547">
        <v>0</v>
      </c>
      <c r="I5790" s="545" t="s">
        <v>12752</v>
      </c>
      <c r="J5790" s="545"/>
      <c r="K5790" s="545" t="s">
        <v>13413</v>
      </c>
      <c r="L5790" s="545" t="s">
        <v>13413</v>
      </c>
      <c r="M5790" s="548" t="s">
        <v>13758</v>
      </c>
      <c r="N5790" s="545" t="s">
        <v>22191</v>
      </c>
      <c r="O5790" s="545" t="s">
        <v>13413</v>
      </c>
      <c r="P5790" s="549">
        <v>3853</v>
      </c>
      <c r="Q5790" s="549">
        <v>1</v>
      </c>
      <c r="R5790" s="549">
        <v>167</v>
      </c>
      <c r="S5790" s="548"/>
      <c r="T5790" s="548">
        <v>182</v>
      </c>
      <c r="U5790" s="99"/>
    </row>
    <row r="5791" spans="1:21" ht="19.5" customHeight="1">
      <c r="A5791" s="545">
        <v>100398</v>
      </c>
      <c r="B5791" s="545" t="s">
        <v>3417</v>
      </c>
      <c r="C5791" s="545" t="s">
        <v>216</v>
      </c>
      <c r="D5791" s="546">
        <v>46052</v>
      </c>
      <c r="E5791" s="171" t="str">
        <f t="shared" si="90"/>
        <v>2026</v>
      </c>
      <c r="F5791" s="547">
        <v>717729</v>
      </c>
      <c r="G5791" s="548">
        <v>0.19</v>
      </c>
      <c r="H5791" s="547">
        <v>603133.61</v>
      </c>
      <c r="I5791" s="545" t="s">
        <v>12664</v>
      </c>
      <c r="J5791" s="545" t="s">
        <v>13307</v>
      </c>
      <c r="K5791" s="545" t="s">
        <v>13413</v>
      </c>
      <c r="L5791" s="545" t="s">
        <v>13413</v>
      </c>
      <c r="M5791" s="548" t="s">
        <v>13758</v>
      </c>
      <c r="N5791" s="545" t="s">
        <v>22154</v>
      </c>
      <c r="O5791" s="545" t="s">
        <v>13413</v>
      </c>
      <c r="P5791" s="549">
        <v>3854</v>
      </c>
      <c r="Q5791" s="549">
        <v>1</v>
      </c>
      <c r="R5791" s="549">
        <v>166</v>
      </c>
      <c r="S5791" s="548">
        <v>2228</v>
      </c>
      <c r="T5791" s="548">
        <v>170</v>
      </c>
      <c r="U5791" s="99"/>
    </row>
    <row r="5792" spans="1:21" ht="19.5" customHeight="1">
      <c r="A5792" s="545">
        <v>100399</v>
      </c>
      <c r="B5792" s="545" t="s">
        <v>911</v>
      </c>
      <c r="C5792" s="545" t="s">
        <v>209</v>
      </c>
      <c r="D5792" s="546"/>
      <c r="E5792" s="171" t="str">
        <f t="shared" si="90"/>
        <v>1900</v>
      </c>
      <c r="F5792" s="547">
        <v>0</v>
      </c>
      <c r="G5792" s="548">
        <v>0</v>
      </c>
      <c r="H5792" s="547">
        <v>0</v>
      </c>
      <c r="I5792" s="545" t="s">
        <v>12668</v>
      </c>
      <c r="J5792" s="545"/>
      <c r="K5792" s="545" t="s">
        <v>13413</v>
      </c>
      <c r="L5792" s="545" t="s">
        <v>13413</v>
      </c>
      <c r="M5792" s="548" t="s">
        <v>13868</v>
      </c>
      <c r="N5792" s="545" t="s">
        <v>13413</v>
      </c>
      <c r="O5792" s="545" t="s">
        <v>13413</v>
      </c>
      <c r="P5792" s="549">
        <v>3855</v>
      </c>
      <c r="Q5792" s="549">
        <v>2</v>
      </c>
      <c r="R5792" s="549">
        <v>7</v>
      </c>
      <c r="S5792" s="548"/>
      <c r="T5792" s="548"/>
      <c r="U5792" s="99"/>
    </row>
    <row r="5793" spans="1:21" ht="19.5" customHeight="1">
      <c r="A5793" s="545">
        <v>100400</v>
      </c>
      <c r="B5793" s="545" t="s">
        <v>6346</v>
      </c>
      <c r="C5793" s="545" t="s">
        <v>209</v>
      </c>
      <c r="D5793" s="546">
        <v>45708</v>
      </c>
      <c r="E5793" s="171" t="str">
        <f t="shared" si="90"/>
        <v>2025</v>
      </c>
      <c r="F5793" s="547">
        <v>22764.18</v>
      </c>
      <c r="G5793" s="548">
        <v>0.19</v>
      </c>
      <c r="H5793" s="547">
        <v>19129.560000000001</v>
      </c>
      <c r="I5793" s="545" t="s">
        <v>12668</v>
      </c>
      <c r="J5793" s="545" t="s">
        <v>13307</v>
      </c>
      <c r="K5793" s="545" t="s">
        <v>17895</v>
      </c>
      <c r="L5793" s="545" t="s">
        <v>13413</v>
      </c>
      <c r="M5793" s="548" t="s">
        <v>13758</v>
      </c>
      <c r="N5793" s="545" t="s">
        <v>13413</v>
      </c>
      <c r="O5793" s="545" t="s">
        <v>13413</v>
      </c>
      <c r="P5793" s="549">
        <v>3856</v>
      </c>
      <c r="Q5793" s="549">
        <v>1</v>
      </c>
      <c r="R5793" s="549">
        <v>7</v>
      </c>
      <c r="S5793" s="548">
        <v>2228</v>
      </c>
      <c r="T5793" s="548"/>
      <c r="U5793" s="99"/>
    </row>
    <row r="5794" spans="1:21" ht="19.5" customHeight="1">
      <c r="A5794" s="545">
        <v>100401</v>
      </c>
      <c r="B5794" s="545" t="s">
        <v>3437</v>
      </c>
      <c r="C5794" s="545" t="s">
        <v>216</v>
      </c>
      <c r="D5794" s="546">
        <v>46052</v>
      </c>
      <c r="E5794" s="171" t="str">
        <f t="shared" si="90"/>
        <v>2026</v>
      </c>
      <c r="F5794" s="547">
        <v>1101662</v>
      </c>
      <c r="G5794" s="548">
        <v>0.19</v>
      </c>
      <c r="H5794" s="547">
        <v>925766.39</v>
      </c>
      <c r="I5794" s="545" t="s">
        <v>12752</v>
      </c>
      <c r="J5794" s="545" t="s">
        <v>13307</v>
      </c>
      <c r="K5794" s="545" t="s">
        <v>13413</v>
      </c>
      <c r="L5794" s="545" t="s">
        <v>13413</v>
      </c>
      <c r="M5794" s="548" t="s">
        <v>13758</v>
      </c>
      <c r="N5794" s="545" t="s">
        <v>22191</v>
      </c>
      <c r="O5794" s="545" t="s">
        <v>17896</v>
      </c>
      <c r="P5794" s="549">
        <v>3857</v>
      </c>
      <c r="Q5794" s="549">
        <v>1</v>
      </c>
      <c r="R5794" s="549">
        <v>167</v>
      </c>
      <c r="S5794" s="548">
        <v>2228</v>
      </c>
      <c r="T5794" s="548">
        <v>182</v>
      </c>
      <c r="U5794" s="99"/>
    </row>
    <row r="5795" spans="1:21" ht="19.5" customHeight="1">
      <c r="A5795" s="545">
        <v>100402</v>
      </c>
      <c r="B5795" s="545" t="s">
        <v>3484</v>
      </c>
      <c r="C5795" s="545" t="s">
        <v>4552</v>
      </c>
      <c r="D5795" s="546"/>
      <c r="E5795" s="171" t="str">
        <f t="shared" si="90"/>
        <v>1900</v>
      </c>
      <c r="F5795" s="547">
        <v>0</v>
      </c>
      <c r="G5795" s="548">
        <v>0</v>
      </c>
      <c r="H5795" s="547">
        <v>0</v>
      </c>
      <c r="I5795" s="545" t="s">
        <v>12752</v>
      </c>
      <c r="J5795" s="545"/>
      <c r="K5795" s="545" t="s">
        <v>13413</v>
      </c>
      <c r="L5795" s="545" t="s">
        <v>13413</v>
      </c>
      <c r="M5795" s="548" t="s">
        <v>13758</v>
      </c>
      <c r="N5795" s="545" t="s">
        <v>13413</v>
      </c>
      <c r="O5795" s="545" t="s">
        <v>13413</v>
      </c>
      <c r="P5795" s="549">
        <v>3858</v>
      </c>
      <c r="Q5795" s="549">
        <v>1</v>
      </c>
      <c r="R5795" s="549">
        <v>167</v>
      </c>
      <c r="S5795" s="548"/>
      <c r="T5795" s="548"/>
      <c r="U5795" s="99"/>
    </row>
    <row r="5796" spans="1:21" ht="19.5" customHeight="1">
      <c r="A5796" s="545">
        <v>100403</v>
      </c>
      <c r="B5796" s="545" t="s">
        <v>8277</v>
      </c>
      <c r="C5796" s="545" t="s">
        <v>216</v>
      </c>
      <c r="D5796" s="546">
        <v>45014</v>
      </c>
      <c r="E5796" s="171" t="str">
        <f t="shared" si="90"/>
        <v>2023</v>
      </c>
      <c r="F5796" s="547">
        <v>561471</v>
      </c>
      <c r="G5796" s="548">
        <v>0.19</v>
      </c>
      <c r="H5796" s="547">
        <v>471824.37</v>
      </c>
      <c r="I5796" s="545" t="s">
        <v>12753</v>
      </c>
      <c r="J5796" s="545" t="s">
        <v>13298</v>
      </c>
      <c r="K5796" s="545" t="s">
        <v>17897</v>
      </c>
      <c r="L5796" s="545" t="s">
        <v>13413</v>
      </c>
      <c r="M5796" s="548" t="s">
        <v>13758</v>
      </c>
      <c r="N5796" s="545" t="s">
        <v>13413</v>
      </c>
      <c r="O5796" s="545" t="s">
        <v>13413</v>
      </c>
      <c r="P5796" s="549">
        <v>3859</v>
      </c>
      <c r="Q5796" s="549">
        <v>1</v>
      </c>
      <c r="R5796" s="549">
        <v>165</v>
      </c>
      <c r="S5796" s="548">
        <v>1012</v>
      </c>
      <c r="T5796" s="548"/>
      <c r="U5796" s="99"/>
    </row>
    <row r="5797" spans="1:21" ht="19.5" customHeight="1">
      <c r="A5797" s="545">
        <v>100404</v>
      </c>
      <c r="B5797" s="545" t="s">
        <v>3421</v>
      </c>
      <c r="C5797" s="545" t="s">
        <v>209</v>
      </c>
      <c r="D5797" s="546">
        <v>46052</v>
      </c>
      <c r="E5797" s="171" t="str">
        <f t="shared" si="90"/>
        <v>2026</v>
      </c>
      <c r="F5797" s="547">
        <v>532697</v>
      </c>
      <c r="G5797" s="548">
        <v>0.19</v>
      </c>
      <c r="H5797" s="547">
        <v>447644.54</v>
      </c>
      <c r="I5797" s="545" t="s">
        <v>12647</v>
      </c>
      <c r="J5797" s="545" t="s">
        <v>13307</v>
      </c>
      <c r="K5797" s="545" t="s">
        <v>13413</v>
      </c>
      <c r="L5797" s="545" t="s">
        <v>13413</v>
      </c>
      <c r="M5797" s="548" t="s">
        <v>13758</v>
      </c>
      <c r="N5797" s="545" t="s">
        <v>13413</v>
      </c>
      <c r="O5797" s="545" t="s">
        <v>13413</v>
      </c>
      <c r="P5797" s="549">
        <v>3860</v>
      </c>
      <c r="Q5797" s="549">
        <v>1</v>
      </c>
      <c r="R5797" s="549">
        <v>26</v>
      </c>
      <c r="S5797" s="548">
        <v>2228</v>
      </c>
      <c r="T5797" s="548"/>
      <c r="U5797" s="99"/>
    </row>
    <row r="5798" spans="1:21" ht="19.5" customHeight="1">
      <c r="A5798" s="545">
        <v>100405</v>
      </c>
      <c r="B5798" s="545" t="s">
        <v>6777</v>
      </c>
      <c r="C5798" s="545" t="s">
        <v>209</v>
      </c>
      <c r="D5798" s="546">
        <v>46052</v>
      </c>
      <c r="E5798" s="171" t="str">
        <f t="shared" si="90"/>
        <v>2026</v>
      </c>
      <c r="F5798" s="547">
        <v>331482</v>
      </c>
      <c r="G5798" s="548">
        <v>0.19</v>
      </c>
      <c r="H5798" s="547">
        <v>278556.3</v>
      </c>
      <c r="I5798" s="545" t="s">
        <v>12647</v>
      </c>
      <c r="J5798" s="545" t="s">
        <v>13307</v>
      </c>
      <c r="K5798" s="545" t="s">
        <v>13413</v>
      </c>
      <c r="L5798" s="545" t="s">
        <v>13413</v>
      </c>
      <c r="M5798" s="548" t="s">
        <v>13758</v>
      </c>
      <c r="N5798" s="545" t="s">
        <v>13413</v>
      </c>
      <c r="O5798" s="545" t="s">
        <v>13413</v>
      </c>
      <c r="P5798" s="549">
        <v>3861</v>
      </c>
      <c r="Q5798" s="549">
        <v>1</v>
      </c>
      <c r="R5798" s="549">
        <v>26</v>
      </c>
      <c r="S5798" s="548">
        <v>2228</v>
      </c>
      <c r="T5798" s="548"/>
      <c r="U5798" s="99"/>
    </row>
    <row r="5799" spans="1:21" ht="19.5" customHeight="1">
      <c r="A5799" s="545">
        <v>100406</v>
      </c>
      <c r="B5799" s="545" t="s">
        <v>2159</v>
      </c>
      <c r="C5799" s="545" t="s">
        <v>216</v>
      </c>
      <c r="D5799" s="546"/>
      <c r="E5799" s="171" t="str">
        <f t="shared" si="90"/>
        <v>1900</v>
      </c>
      <c r="F5799" s="547">
        <v>0</v>
      </c>
      <c r="G5799" s="548">
        <v>0</v>
      </c>
      <c r="H5799" s="547">
        <v>0</v>
      </c>
      <c r="I5799" s="545" t="s">
        <v>12686</v>
      </c>
      <c r="J5799" s="545"/>
      <c r="K5799" s="545" t="s">
        <v>17898</v>
      </c>
      <c r="L5799" s="545" t="s">
        <v>13413</v>
      </c>
      <c r="M5799" s="548" t="s">
        <v>13758</v>
      </c>
      <c r="N5799" s="545" t="s">
        <v>13413</v>
      </c>
      <c r="O5799" s="545" t="s">
        <v>16395</v>
      </c>
      <c r="P5799" s="549">
        <v>3862</v>
      </c>
      <c r="Q5799" s="549">
        <v>1</v>
      </c>
      <c r="R5799" s="549">
        <v>131</v>
      </c>
      <c r="S5799" s="548"/>
      <c r="T5799" s="548"/>
      <c r="U5799" s="99"/>
    </row>
    <row r="5800" spans="1:21" ht="19.5" customHeight="1">
      <c r="A5800" s="545">
        <v>100407</v>
      </c>
      <c r="B5800" s="545" t="s">
        <v>3528</v>
      </c>
      <c r="C5800" s="545" t="s">
        <v>4552</v>
      </c>
      <c r="D5800" s="546"/>
      <c r="E5800" s="171" t="str">
        <f t="shared" si="90"/>
        <v>1900</v>
      </c>
      <c r="F5800" s="547">
        <v>0</v>
      </c>
      <c r="G5800" s="548">
        <v>0</v>
      </c>
      <c r="H5800" s="547">
        <v>0</v>
      </c>
      <c r="I5800" s="545" t="s">
        <v>12753</v>
      </c>
      <c r="J5800" s="545"/>
      <c r="K5800" s="545" t="s">
        <v>13413</v>
      </c>
      <c r="L5800" s="545" t="s">
        <v>16420</v>
      </c>
      <c r="M5800" s="548" t="s">
        <v>13758</v>
      </c>
      <c r="N5800" s="545" t="s">
        <v>13413</v>
      </c>
      <c r="O5800" s="545" t="s">
        <v>13413</v>
      </c>
      <c r="P5800" s="549">
        <v>3863</v>
      </c>
      <c r="Q5800" s="549">
        <v>1</v>
      </c>
      <c r="R5800" s="549">
        <v>165</v>
      </c>
      <c r="S5800" s="548"/>
      <c r="T5800" s="548"/>
      <c r="U5800" s="99"/>
    </row>
    <row r="5801" spans="1:21" ht="19.5" customHeight="1">
      <c r="A5801" s="545">
        <v>100408</v>
      </c>
      <c r="B5801" s="545" t="s">
        <v>3502</v>
      </c>
      <c r="C5801" s="545" t="s">
        <v>216</v>
      </c>
      <c r="D5801" s="546"/>
      <c r="E5801" s="171" t="str">
        <f t="shared" si="90"/>
        <v>1900</v>
      </c>
      <c r="F5801" s="547">
        <v>0</v>
      </c>
      <c r="G5801" s="548">
        <v>0</v>
      </c>
      <c r="H5801" s="547">
        <v>0</v>
      </c>
      <c r="I5801" s="545" t="s">
        <v>12758</v>
      </c>
      <c r="J5801" s="545"/>
      <c r="K5801" s="545" t="s">
        <v>13413</v>
      </c>
      <c r="L5801" s="545" t="s">
        <v>17893</v>
      </c>
      <c r="M5801" s="548" t="s">
        <v>13758</v>
      </c>
      <c r="N5801" s="545" t="s">
        <v>13413</v>
      </c>
      <c r="O5801" s="545" t="s">
        <v>13413</v>
      </c>
      <c r="P5801" s="549">
        <v>3864</v>
      </c>
      <c r="Q5801" s="549">
        <v>1</v>
      </c>
      <c r="R5801" s="549">
        <v>164</v>
      </c>
      <c r="S5801" s="548"/>
      <c r="T5801" s="548"/>
      <c r="U5801" s="99"/>
    </row>
    <row r="5802" spans="1:21" ht="19.5" customHeight="1">
      <c r="A5802" s="545">
        <v>100409</v>
      </c>
      <c r="B5802" s="545" t="s">
        <v>3503</v>
      </c>
      <c r="C5802" s="545" t="s">
        <v>216</v>
      </c>
      <c r="D5802" s="546"/>
      <c r="E5802" s="171" t="str">
        <f t="shared" si="90"/>
        <v>1900</v>
      </c>
      <c r="F5802" s="547">
        <v>0</v>
      </c>
      <c r="G5802" s="548">
        <v>0</v>
      </c>
      <c r="H5802" s="547">
        <v>0</v>
      </c>
      <c r="I5802" s="545" t="s">
        <v>12758</v>
      </c>
      <c r="J5802" s="545"/>
      <c r="K5802" s="545" t="s">
        <v>13413</v>
      </c>
      <c r="L5802" s="545" t="s">
        <v>17893</v>
      </c>
      <c r="M5802" s="548" t="s">
        <v>13758</v>
      </c>
      <c r="N5802" s="545" t="s">
        <v>13413</v>
      </c>
      <c r="O5802" s="545" t="s">
        <v>13413</v>
      </c>
      <c r="P5802" s="549">
        <v>3865</v>
      </c>
      <c r="Q5802" s="549">
        <v>1</v>
      </c>
      <c r="R5802" s="549">
        <v>164</v>
      </c>
      <c r="S5802" s="548"/>
      <c r="T5802" s="548"/>
      <c r="U5802" s="99"/>
    </row>
    <row r="5803" spans="1:21" ht="19.5" customHeight="1">
      <c r="A5803" s="545">
        <v>100410</v>
      </c>
      <c r="B5803" s="545" t="s">
        <v>3504</v>
      </c>
      <c r="C5803" s="545" t="s">
        <v>216</v>
      </c>
      <c r="D5803" s="546"/>
      <c r="E5803" s="171" t="str">
        <f t="shared" si="90"/>
        <v>1900</v>
      </c>
      <c r="F5803" s="547">
        <v>0</v>
      </c>
      <c r="G5803" s="548">
        <v>0</v>
      </c>
      <c r="H5803" s="547">
        <v>0</v>
      </c>
      <c r="I5803" s="545" t="s">
        <v>12758</v>
      </c>
      <c r="J5803" s="545"/>
      <c r="K5803" s="545" t="s">
        <v>13413</v>
      </c>
      <c r="L5803" s="545" t="s">
        <v>17893</v>
      </c>
      <c r="M5803" s="548" t="s">
        <v>13758</v>
      </c>
      <c r="N5803" s="545" t="s">
        <v>13413</v>
      </c>
      <c r="O5803" s="545" t="s">
        <v>13413</v>
      </c>
      <c r="P5803" s="549">
        <v>3866</v>
      </c>
      <c r="Q5803" s="549">
        <v>1</v>
      </c>
      <c r="R5803" s="549">
        <v>164</v>
      </c>
      <c r="S5803" s="548"/>
      <c r="T5803" s="548"/>
      <c r="U5803" s="99"/>
    </row>
    <row r="5804" spans="1:21" ht="19.5" customHeight="1">
      <c r="A5804" s="545">
        <v>100411</v>
      </c>
      <c r="B5804" s="545" t="s">
        <v>3588</v>
      </c>
      <c r="C5804" s="545" t="s">
        <v>216</v>
      </c>
      <c r="D5804" s="546"/>
      <c r="E5804" s="171" t="str">
        <f t="shared" si="90"/>
        <v>1900</v>
      </c>
      <c r="F5804" s="547">
        <v>0</v>
      </c>
      <c r="G5804" s="548">
        <v>0</v>
      </c>
      <c r="H5804" s="547">
        <v>0</v>
      </c>
      <c r="I5804" s="545" t="s">
        <v>12753</v>
      </c>
      <c r="J5804" s="545"/>
      <c r="K5804" s="545" t="s">
        <v>13413</v>
      </c>
      <c r="L5804" s="545" t="s">
        <v>13413</v>
      </c>
      <c r="M5804" s="548" t="s">
        <v>13758</v>
      </c>
      <c r="N5804" s="545" t="s">
        <v>22191</v>
      </c>
      <c r="O5804" s="545" t="s">
        <v>17899</v>
      </c>
      <c r="P5804" s="549">
        <v>3867</v>
      </c>
      <c r="Q5804" s="549">
        <v>1</v>
      </c>
      <c r="R5804" s="549">
        <v>165</v>
      </c>
      <c r="S5804" s="548"/>
      <c r="T5804" s="548">
        <v>182</v>
      </c>
      <c r="U5804" s="99"/>
    </row>
    <row r="5805" spans="1:21" ht="19.5" customHeight="1">
      <c r="A5805" s="545">
        <v>100412</v>
      </c>
      <c r="B5805" s="545" t="s">
        <v>3737</v>
      </c>
      <c r="C5805" s="545" t="s">
        <v>209</v>
      </c>
      <c r="D5805" s="546"/>
      <c r="E5805" s="171" t="str">
        <f t="shared" si="90"/>
        <v>1900</v>
      </c>
      <c r="F5805" s="547">
        <v>0</v>
      </c>
      <c r="G5805" s="548">
        <v>0</v>
      </c>
      <c r="H5805" s="547">
        <v>0</v>
      </c>
      <c r="I5805" s="545" t="s">
        <v>12746</v>
      </c>
      <c r="J5805" s="545"/>
      <c r="K5805" s="545" t="s">
        <v>13413</v>
      </c>
      <c r="L5805" s="545" t="s">
        <v>13413</v>
      </c>
      <c r="M5805" s="548" t="s">
        <v>13758</v>
      </c>
      <c r="N5805" s="545" t="s">
        <v>22179</v>
      </c>
      <c r="O5805" s="545" t="s">
        <v>13413</v>
      </c>
      <c r="P5805" s="549">
        <v>3868</v>
      </c>
      <c r="Q5805" s="549">
        <v>1</v>
      </c>
      <c r="R5805" s="549">
        <v>29</v>
      </c>
      <c r="S5805" s="548"/>
      <c r="T5805" s="548">
        <v>173</v>
      </c>
      <c r="U5805" s="99"/>
    </row>
    <row r="5806" spans="1:21" ht="19.5" customHeight="1">
      <c r="A5806" s="545">
        <v>100413</v>
      </c>
      <c r="B5806" s="545" t="s">
        <v>3044</v>
      </c>
      <c r="C5806" s="545" t="s">
        <v>216</v>
      </c>
      <c r="D5806" s="546">
        <v>46078</v>
      </c>
      <c r="E5806" s="171" t="str">
        <f t="shared" si="90"/>
        <v>2026</v>
      </c>
      <c r="F5806" s="547">
        <v>1071000</v>
      </c>
      <c r="G5806" s="548">
        <v>0.19</v>
      </c>
      <c r="H5806" s="547">
        <v>900000</v>
      </c>
      <c r="I5806" s="545" t="s">
        <v>12680</v>
      </c>
      <c r="J5806" s="545" t="s">
        <v>13296</v>
      </c>
      <c r="K5806" s="545" t="s">
        <v>13413</v>
      </c>
      <c r="L5806" s="545" t="s">
        <v>14803</v>
      </c>
      <c r="M5806" s="548" t="s">
        <v>13758</v>
      </c>
      <c r="N5806" s="545" t="s">
        <v>13413</v>
      </c>
      <c r="O5806" s="545" t="s">
        <v>14804</v>
      </c>
      <c r="P5806" s="549">
        <v>3869</v>
      </c>
      <c r="Q5806" s="549">
        <v>1</v>
      </c>
      <c r="R5806" s="549">
        <v>20</v>
      </c>
      <c r="S5806" s="548">
        <v>2218</v>
      </c>
      <c r="T5806" s="548"/>
      <c r="U5806" s="99"/>
    </row>
    <row r="5807" spans="1:21" ht="19.5" customHeight="1">
      <c r="A5807" s="545">
        <v>100414</v>
      </c>
      <c r="B5807" s="545" t="s">
        <v>3061</v>
      </c>
      <c r="C5807" s="545" t="s">
        <v>216</v>
      </c>
      <c r="D5807" s="546">
        <v>45708</v>
      </c>
      <c r="E5807" s="171" t="str">
        <f t="shared" si="90"/>
        <v>2025</v>
      </c>
      <c r="F5807" s="547">
        <v>991383.95</v>
      </c>
      <c r="G5807" s="548">
        <v>0.19</v>
      </c>
      <c r="H5807" s="547">
        <v>833095.76</v>
      </c>
      <c r="I5807" s="545" t="s">
        <v>12680</v>
      </c>
      <c r="J5807" s="545" t="s">
        <v>13307</v>
      </c>
      <c r="K5807" s="545" t="s">
        <v>17900</v>
      </c>
      <c r="L5807" s="545" t="s">
        <v>14803</v>
      </c>
      <c r="M5807" s="548" t="s">
        <v>13758</v>
      </c>
      <c r="N5807" s="545" t="s">
        <v>13413</v>
      </c>
      <c r="O5807" s="545" t="s">
        <v>14804</v>
      </c>
      <c r="P5807" s="549">
        <v>3870</v>
      </c>
      <c r="Q5807" s="549">
        <v>1</v>
      </c>
      <c r="R5807" s="549">
        <v>20</v>
      </c>
      <c r="S5807" s="548">
        <v>2228</v>
      </c>
      <c r="T5807" s="548"/>
      <c r="U5807" s="99"/>
    </row>
    <row r="5808" spans="1:21" ht="19.5" customHeight="1">
      <c r="A5808" s="545">
        <v>100415</v>
      </c>
      <c r="B5808" s="545" t="s">
        <v>6345</v>
      </c>
      <c r="C5808" s="545" t="s">
        <v>209</v>
      </c>
      <c r="D5808" s="546">
        <v>46052</v>
      </c>
      <c r="E5808" s="171" t="str">
        <f t="shared" si="90"/>
        <v>2026</v>
      </c>
      <c r="F5808" s="547">
        <v>11737</v>
      </c>
      <c r="G5808" s="548">
        <v>0.19</v>
      </c>
      <c r="H5808" s="547">
        <v>9863.0300000000007</v>
      </c>
      <c r="I5808" s="545" t="s">
        <v>12637</v>
      </c>
      <c r="J5808" s="545" t="s">
        <v>13307</v>
      </c>
      <c r="K5808" s="545" t="s">
        <v>13413</v>
      </c>
      <c r="L5808" s="545" t="s">
        <v>14933</v>
      </c>
      <c r="M5808" s="548" t="s">
        <v>13758</v>
      </c>
      <c r="N5808" s="545" t="s">
        <v>13413</v>
      </c>
      <c r="O5808" s="545" t="s">
        <v>13413</v>
      </c>
      <c r="P5808" s="549">
        <v>3871</v>
      </c>
      <c r="Q5808" s="549">
        <v>1</v>
      </c>
      <c r="R5808" s="549">
        <v>13</v>
      </c>
      <c r="S5808" s="548">
        <v>2228</v>
      </c>
      <c r="T5808" s="548"/>
      <c r="U5808" s="99"/>
    </row>
    <row r="5809" spans="1:21" ht="19.5" customHeight="1">
      <c r="A5809" s="545">
        <v>100416</v>
      </c>
      <c r="B5809" s="545" t="s">
        <v>6344</v>
      </c>
      <c r="C5809" s="545" t="s">
        <v>216</v>
      </c>
      <c r="D5809" s="546">
        <v>46052</v>
      </c>
      <c r="E5809" s="171" t="str">
        <f t="shared" si="90"/>
        <v>2026</v>
      </c>
      <c r="F5809" s="547">
        <v>7996</v>
      </c>
      <c r="G5809" s="548">
        <v>0.19</v>
      </c>
      <c r="H5809" s="547">
        <v>6719.33</v>
      </c>
      <c r="I5809" s="545" t="s">
        <v>12637</v>
      </c>
      <c r="J5809" s="545" t="s">
        <v>13307</v>
      </c>
      <c r="K5809" s="545" t="s">
        <v>13413</v>
      </c>
      <c r="L5809" s="545" t="s">
        <v>14933</v>
      </c>
      <c r="M5809" s="548" t="s">
        <v>13758</v>
      </c>
      <c r="N5809" s="545" t="s">
        <v>13413</v>
      </c>
      <c r="O5809" s="545" t="s">
        <v>13413</v>
      </c>
      <c r="P5809" s="549">
        <v>3872</v>
      </c>
      <c r="Q5809" s="549">
        <v>1</v>
      </c>
      <c r="R5809" s="549">
        <v>13</v>
      </c>
      <c r="S5809" s="548">
        <v>2228</v>
      </c>
      <c r="T5809" s="548"/>
      <c r="U5809" s="99"/>
    </row>
    <row r="5810" spans="1:21" ht="19.5" customHeight="1">
      <c r="A5810" s="545">
        <v>100417</v>
      </c>
      <c r="B5810" s="545" t="s">
        <v>2571</v>
      </c>
      <c r="C5810" s="545" t="s">
        <v>209</v>
      </c>
      <c r="D5810" s="546">
        <v>44123</v>
      </c>
      <c r="E5810" s="171" t="str">
        <f t="shared" si="90"/>
        <v>2020</v>
      </c>
      <c r="F5810" s="547">
        <v>11453</v>
      </c>
      <c r="G5810" s="548">
        <v>0.19</v>
      </c>
      <c r="H5810" s="547">
        <v>9624.3700000000008</v>
      </c>
      <c r="I5810" s="545" t="s">
        <v>12697</v>
      </c>
      <c r="J5810" s="545" t="s">
        <v>13302</v>
      </c>
      <c r="K5810" s="545" t="s">
        <v>13413</v>
      </c>
      <c r="L5810" s="545" t="s">
        <v>14933</v>
      </c>
      <c r="M5810" s="548" t="s">
        <v>13758</v>
      </c>
      <c r="N5810" s="545" t="s">
        <v>13413</v>
      </c>
      <c r="O5810" s="545" t="s">
        <v>13413</v>
      </c>
      <c r="P5810" s="549">
        <v>3873</v>
      </c>
      <c r="Q5810" s="549">
        <v>1</v>
      </c>
      <c r="R5810" s="549">
        <v>138</v>
      </c>
      <c r="S5810" s="548">
        <v>2219</v>
      </c>
      <c r="T5810" s="548"/>
      <c r="U5810" s="99"/>
    </row>
    <row r="5811" spans="1:21" ht="19.5" customHeight="1">
      <c r="A5811" s="545">
        <v>100418</v>
      </c>
      <c r="B5811" s="545" t="s">
        <v>10792</v>
      </c>
      <c r="C5811" s="545" t="s">
        <v>216</v>
      </c>
      <c r="D5811" s="546"/>
      <c r="E5811" s="171" t="str">
        <f t="shared" si="90"/>
        <v>1900</v>
      </c>
      <c r="F5811" s="547">
        <v>0</v>
      </c>
      <c r="G5811" s="548">
        <v>0</v>
      </c>
      <c r="H5811" s="547">
        <v>0</v>
      </c>
      <c r="I5811" s="545" t="s">
        <v>12680</v>
      </c>
      <c r="J5811" s="545"/>
      <c r="K5811" s="545" t="s">
        <v>13413</v>
      </c>
      <c r="L5811" s="545" t="s">
        <v>14803</v>
      </c>
      <c r="M5811" s="548" t="s">
        <v>13758</v>
      </c>
      <c r="N5811" s="545" t="s">
        <v>13413</v>
      </c>
      <c r="O5811" s="545" t="s">
        <v>14804</v>
      </c>
      <c r="P5811" s="549">
        <v>3874</v>
      </c>
      <c r="Q5811" s="549">
        <v>1</v>
      </c>
      <c r="R5811" s="549">
        <v>20</v>
      </c>
      <c r="S5811" s="548"/>
      <c r="T5811" s="548"/>
      <c r="U5811" s="99"/>
    </row>
    <row r="5812" spans="1:21" ht="19.5" customHeight="1">
      <c r="A5812" s="545">
        <v>100419</v>
      </c>
      <c r="B5812" s="545" t="s">
        <v>3451</v>
      </c>
      <c r="C5812" s="545" t="s">
        <v>221</v>
      </c>
      <c r="D5812" s="546">
        <v>46052</v>
      </c>
      <c r="E5812" s="171" t="str">
        <f t="shared" si="90"/>
        <v>2026</v>
      </c>
      <c r="F5812" s="547">
        <v>8667</v>
      </c>
      <c r="G5812" s="548">
        <v>0.19</v>
      </c>
      <c r="H5812" s="547">
        <v>7283.19</v>
      </c>
      <c r="I5812" s="545" t="s">
        <v>12738</v>
      </c>
      <c r="J5812" s="545" t="s">
        <v>13307</v>
      </c>
      <c r="K5812" s="545" t="s">
        <v>13413</v>
      </c>
      <c r="L5812" s="545" t="s">
        <v>13413</v>
      </c>
      <c r="M5812" s="548" t="s">
        <v>13758</v>
      </c>
      <c r="N5812" s="545" t="s">
        <v>13413</v>
      </c>
      <c r="O5812" s="545" t="s">
        <v>16417</v>
      </c>
      <c r="P5812" s="549">
        <v>3875</v>
      </c>
      <c r="Q5812" s="549">
        <v>1</v>
      </c>
      <c r="R5812" s="549">
        <v>32</v>
      </c>
      <c r="S5812" s="548">
        <v>2228</v>
      </c>
      <c r="T5812" s="548"/>
      <c r="U5812" s="99"/>
    </row>
    <row r="5813" spans="1:21" ht="19.5" customHeight="1">
      <c r="A5813" s="545">
        <v>100420</v>
      </c>
      <c r="B5813" s="545" t="s">
        <v>10791</v>
      </c>
      <c r="C5813" s="545" t="s">
        <v>209</v>
      </c>
      <c r="D5813" s="546"/>
      <c r="E5813" s="171" t="str">
        <f t="shared" si="90"/>
        <v>1900</v>
      </c>
      <c r="F5813" s="547">
        <v>0</v>
      </c>
      <c r="G5813" s="548">
        <v>0</v>
      </c>
      <c r="H5813" s="547">
        <v>0</v>
      </c>
      <c r="I5813" s="545" t="s">
        <v>12718</v>
      </c>
      <c r="J5813" s="545"/>
      <c r="K5813" s="545" t="s">
        <v>13413</v>
      </c>
      <c r="L5813" s="545" t="s">
        <v>14565</v>
      </c>
      <c r="M5813" s="548" t="s">
        <v>13758</v>
      </c>
      <c r="N5813" s="545" t="s">
        <v>13413</v>
      </c>
      <c r="O5813" s="545" t="s">
        <v>13413</v>
      </c>
      <c r="P5813" s="549">
        <v>3876</v>
      </c>
      <c r="Q5813" s="549">
        <v>1</v>
      </c>
      <c r="R5813" s="549">
        <v>137</v>
      </c>
      <c r="S5813" s="548"/>
      <c r="T5813" s="548"/>
      <c r="U5813" s="99"/>
    </row>
    <row r="5814" spans="1:21" ht="19.5" customHeight="1">
      <c r="A5814" s="545">
        <v>100421</v>
      </c>
      <c r="B5814" s="545" t="s">
        <v>1718</v>
      </c>
      <c r="C5814" s="545" t="s">
        <v>206</v>
      </c>
      <c r="D5814" s="546">
        <v>46052</v>
      </c>
      <c r="E5814" s="171" t="str">
        <f t="shared" si="90"/>
        <v>2026</v>
      </c>
      <c r="F5814" s="547">
        <v>37416</v>
      </c>
      <c r="G5814" s="548">
        <v>0.19</v>
      </c>
      <c r="H5814" s="547">
        <v>31442.02</v>
      </c>
      <c r="I5814" s="545" t="s">
        <v>12709</v>
      </c>
      <c r="J5814" s="545" t="s">
        <v>13307</v>
      </c>
      <c r="K5814" s="545" t="s">
        <v>17901</v>
      </c>
      <c r="L5814" s="545" t="s">
        <v>13413</v>
      </c>
      <c r="M5814" s="548" t="s">
        <v>13758</v>
      </c>
      <c r="N5814" s="545" t="s">
        <v>13413</v>
      </c>
      <c r="O5814" s="545" t="s">
        <v>14332</v>
      </c>
      <c r="P5814" s="549">
        <v>3877</v>
      </c>
      <c r="Q5814" s="549">
        <v>1</v>
      </c>
      <c r="R5814" s="549">
        <v>124</v>
      </c>
      <c r="S5814" s="548">
        <v>2228</v>
      </c>
      <c r="T5814" s="548"/>
      <c r="U5814" s="99"/>
    </row>
    <row r="5815" spans="1:21" ht="19.5" customHeight="1">
      <c r="A5815" s="545">
        <v>100422</v>
      </c>
      <c r="B5815" s="545" t="s">
        <v>7047</v>
      </c>
      <c r="C5815" s="545" t="s">
        <v>221</v>
      </c>
      <c r="D5815" s="546">
        <v>46052</v>
      </c>
      <c r="E5815" s="171" t="str">
        <f t="shared" si="90"/>
        <v>2026</v>
      </c>
      <c r="F5815" s="547">
        <v>1880</v>
      </c>
      <c r="G5815" s="548">
        <v>0.19</v>
      </c>
      <c r="H5815" s="547">
        <v>1579.83</v>
      </c>
      <c r="I5815" s="545" t="s">
        <v>12640</v>
      </c>
      <c r="J5815" s="545" t="s">
        <v>13307</v>
      </c>
      <c r="K5815" s="545" t="s">
        <v>13413</v>
      </c>
      <c r="L5815" s="545" t="s">
        <v>16471</v>
      </c>
      <c r="M5815" s="548" t="s">
        <v>13758</v>
      </c>
      <c r="N5815" s="545" t="s">
        <v>13413</v>
      </c>
      <c r="O5815" s="545" t="s">
        <v>17781</v>
      </c>
      <c r="P5815" s="549">
        <v>3878</v>
      </c>
      <c r="Q5815" s="549">
        <v>1</v>
      </c>
      <c r="R5815" s="549">
        <v>1</v>
      </c>
      <c r="S5815" s="548">
        <v>2228</v>
      </c>
      <c r="T5815" s="548"/>
      <c r="U5815" s="99"/>
    </row>
    <row r="5816" spans="1:21" ht="19.5" customHeight="1">
      <c r="A5816" s="545">
        <v>100423</v>
      </c>
      <c r="B5816" s="545" t="s">
        <v>6688</v>
      </c>
      <c r="C5816" s="545" t="s">
        <v>216</v>
      </c>
      <c r="D5816" s="546">
        <v>46052</v>
      </c>
      <c r="E5816" s="171" t="str">
        <f t="shared" si="90"/>
        <v>2026</v>
      </c>
      <c r="F5816" s="547">
        <v>42753</v>
      </c>
      <c r="G5816" s="548">
        <v>0.19</v>
      </c>
      <c r="H5816" s="547">
        <v>35926.89</v>
      </c>
      <c r="I5816" s="545" t="s">
        <v>12717</v>
      </c>
      <c r="J5816" s="545" t="s">
        <v>13307</v>
      </c>
      <c r="K5816" s="545" t="s">
        <v>13413</v>
      </c>
      <c r="L5816" s="545" t="s">
        <v>13413</v>
      </c>
      <c r="M5816" s="548" t="s">
        <v>13758</v>
      </c>
      <c r="N5816" s="545" t="s">
        <v>13413</v>
      </c>
      <c r="O5816" s="545" t="s">
        <v>13413</v>
      </c>
      <c r="P5816" s="549">
        <v>3879</v>
      </c>
      <c r="Q5816" s="549">
        <v>1</v>
      </c>
      <c r="R5816" s="549">
        <v>19</v>
      </c>
      <c r="S5816" s="548">
        <v>2228</v>
      </c>
      <c r="T5816" s="548"/>
      <c r="U5816" s="99"/>
    </row>
    <row r="5817" spans="1:21" ht="19.5" customHeight="1">
      <c r="A5817" s="545">
        <v>100425</v>
      </c>
      <c r="B5817" s="545" t="s">
        <v>8144</v>
      </c>
      <c r="C5817" s="545" t="s">
        <v>216</v>
      </c>
      <c r="D5817" s="546">
        <v>44592</v>
      </c>
      <c r="E5817" s="171" t="str">
        <f t="shared" si="90"/>
        <v>2022</v>
      </c>
      <c r="F5817" s="547">
        <v>32478</v>
      </c>
      <c r="G5817" s="548">
        <v>0.19</v>
      </c>
      <c r="H5817" s="547">
        <v>27292.44</v>
      </c>
      <c r="I5817" s="545" t="s">
        <v>12664</v>
      </c>
      <c r="J5817" s="545" t="s">
        <v>13297</v>
      </c>
      <c r="K5817" s="545" t="s">
        <v>13413</v>
      </c>
      <c r="L5817" s="545" t="s">
        <v>13846</v>
      </c>
      <c r="M5817" s="548" t="s">
        <v>13758</v>
      </c>
      <c r="N5817" s="545" t="s">
        <v>22154</v>
      </c>
      <c r="O5817" s="545" t="s">
        <v>17902</v>
      </c>
      <c r="P5817" s="549">
        <v>3881</v>
      </c>
      <c r="Q5817" s="549">
        <v>1</v>
      </c>
      <c r="R5817" s="549">
        <v>166</v>
      </c>
      <c r="S5817" s="548">
        <v>2257</v>
      </c>
      <c r="T5817" s="548">
        <v>170</v>
      </c>
      <c r="U5817" s="99"/>
    </row>
    <row r="5818" spans="1:21" ht="19.5" customHeight="1">
      <c r="A5818" s="545">
        <v>100426</v>
      </c>
      <c r="B5818" s="545" t="s">
        <v>432</v>
      </c>
      <c r="C5818" s="545" t="s">
        <v>311</v>
      </c>
      <c r="D5818" s="546">
        <v>44589</v>
      </c>
      <c r="E5818" s="171" t="str">
        <f t="shared" si="90"/>
        <v>2022</v>
      </c>
      <c r="F5818" s="547">
        <v>125153</v>
      </c>
      <c r="G5818" s="548">
        <v>0.19</v>
      </c>
      <c r="H5818" s="547">
        <v>105170.59</v>
      </c>
      <c r="I5818" s="545" t="s">
        <v>12654</v>
      </c>
      <c r="J5818" s="545" t="s">
        <v>13297</v>
      </c>
      <c r="K5818" s="545" t="s">
        <v>13413</v>
      </c>
      <c r="L5818" s="545" t="s">
        <v>17903</v>
      </c>
      <c r="M5818" s="548" t="s">
        <v>13758</v>
      </c>
      <c r="N5818" s="545" t="s">
        <v>13413</v>
      </c>
      <c r="O5818" s="545" t="s">
        <v>13413</v>
      </c>
      <c r="P5818" s="549">
        <v>3882</v>
      </c>
      <c r="Q5818" s="549">
        <v>1</v>
      </c>
      <c r="R5818" s="549">
        <v>2</v>
      </c>
      <c r="S5818" s="548">
        <v>2257</v>
      </c>
      <c r="T5818" s="548"/>
      <c r="U5818" s="99"/>
    </row>
    <row r="5819" spans="1:21" ht="19.5" customHeight="1">
      <c r="A5819" s="545">
        <v>100427</v>
      </c>
      <c r="B5819" s="545" t="s">
        <v>433</v>
      </c>
      <c r="C5819" s="545" t="s">
        <v>311</v>
      </c>
      <c r="D5819" s="546"/>
      <c r="E5819" s="171" t="str">
        <f t="shared" si="90"/>
        <v>1900</v>
      </c>
      <c r="F5819" s="547">
        <v>0</v>
      </c>
      <c r="G5819" s="548">
        <v>0</v>
      </c>
      <c r="H5819" s="547">
        <v>0</v>
      </c>
      <c r="I5819" s="545" t="s">
        <v>12654</v>
      </c>
      <c r="J5819" s="545"/>
      <c r="K5819" s="545" t="s">
        <v>13413</v>
      </c>
      <c r="L5819" s="545" t="s">
        <v>17903</v>
      </c>
      <c r="M5819" s="548" t="s">
        <v>13758</v>
      </c>
      <c r="N5819" s="545" t="s">
        <v>13413</v>
      </c>
      <c r="O5819" s="545" t="s">
        <v>13413</v>
      </c>
      <c r="P5819" s="549">
        <v>3883</v>
      </c>
      <c r="Q5819" s="549">
        <v>1</v>
      </c>
      <c r="R5819" s="549">
        <v>2</v>
      </c>
      <c r="S5819" s="548"/>
      <c r="T5819" s="548"/>
      <c r="U5819" s="99"/>
    </row>
    <row r="5820" spans="1:21" ht="19.5" customHeight="1">
      <c r="A5820" s="545">
        <v>100428</v>
      </c>
      <c r="B5820" s="545" t="s">
        <v>3137</v>
      </c>
      <c r="C5820" s="545" t="s">
        <v>216</v>
      </c>
      <c r="D5820" s="546">
        <v>43840</v>
      </c>
      <c r="E5820" s="171" t="str">
        <f t="shared" si="90"/>
        <v>2020</v>
      </c>
      <c r="F5820" s="547">
        <v>10068.99</v>
      </c>
      <c r="G5820" s="548">
        <v>0.19</v>
      </c>
      <c r="H5820" s="547">
        <v>8461.34</v>
      </c>
      <c r="I5820" s="545" t="s">
        <v>12689</v>
      </c>
      <c r="J5820" s="545" t="s">
        <v>13297</v>
      </c>
      <c r="K5820" s="545" t="s">
        <v>13413</v>
      </c>
      <c r="L5820" s="545" t="s">
        <v>13413</v>
      </c>
      <c r="M5820" s="548" t="s">
        <v>13758</v>
      </c>
      <c r="N5820" s="545" t="s">
        <v>13413</v>
      </c>
      <c r="O5820" s="545" t="s">
        <v>17904</v>
      </c>
      <c r="P5820" s="549">
        <v>3884</v>
      </c>
      <c r="Q5820" s="549">
        <v>1</v>
      </c>
      <c r="R5820" s="549">
        <v>156</v>
      </c>
      <c r="S5820" s="548">
        <v>2257</v>
      </c>
      <c r="T5820" s="548"/>
      <c r="U5820" s="99"/>
    </row>
    <row r="5821" spans="1:21" ht="19.5" customHeight="1">
      <c r="A5821" s="545">
        <v>100429</v>
      </c>
      <c r="B5821" s="545" t="s">
        <v>10790</v>
      </c>
      <c r="C5821" s="545" t="s">
        <v>216</v>
      </c>
      <c r="D5821" s="546"/>
      <c r="E5821" s="171" t="str">
        <f t="shared" si="90"/>
        <v>1900</v>
      </c>
      <c r="F5821" s="547">
        <v>0</v>
      </c>
      <c r="G5821" s="548">
        <v>0</v>
      </c>
      <c r="H5821" s="547">
        <v>0</v>
      </c>
      <c r="I5821" s="545" t="s">
        <v>12753</v>
      </c>
      <c r="J5821" s="545"/>
      <c r="K5821" s="545" t="s">
        <v>13413</v>
      </c>
      <c r="L5821" s="545" t="s">
        <v>17893</v>
      </c>
      <c r="M5821" s="548" t="s">
        <v>13758</v>
      </c>
      <c r="N5821" s="545" t="s">
        <v>13413</v>
      </c>
      <c r="O5821" s="545" t="s">
        <v>13413</v>
      </c>
      <c r="P5821" s="549">
        <v>3885</v>
      </c>
      <c r="Q5821" s="549">
        <v>1</v>
      </c>
      <c r="R5821" s="549">
        <v>165</v>
      </c>
      <c r="S5821" s="548"/>
      <c r="T5821" s="548"/>
      <c r="U5821" s="99"/>
    </row>
    <row r="5822" spans="1:21" ht="19.5" customHeight="1">
      <c r="A5822" s="545">
        <v>100430</v>
      </c>
      <c r="B5822" s="545" t="s">
        <v>3411</v>
      </c>
      <c r="C5822" s="545" t="s">
        <v>216</v>
      </c>
      <c r="D5822" s="546"/>
      <c r="E5822" s="171" t="str">
        <f t="shared" si="90"/>
        <v>1900</v>
      </c>
      <c r="F5822" s="547">
        <v>0</v>
      </c>
      <c r="G5822" s="548">
        <v>0</v>
      </c>
      <c r="H5822" s="547">
        <v>0</v>
      </c>
      <c r="I5822" s="545" t="s">
        <v>12753</v>
      </c>
      <c r="J5822" s="545"/>
      <c r="K5822" s="545" t="s">
        <v>13413</v>
      </c>
      <c r="L5822" s="545" t="s">
        <v>17893</v>
      </c>
      <c r="M5822" s="548" t="s">
        <v>13758</v>
      </c>
      <c r="N5822" s="545" t="s">
        <v>13413</v>
      </c>
      <c r="O5822" s="545" t="s">
        <v>13413</v>
      </c>
      <c r="P5822" s="549">
        <v>3886</v>
      </c>
      <c r="Q5822" s="549">
        <v>1</v>
      </c>
      <c r="R5822" s="549">
        <v>165</v>
      </c>
      <c r="S5822" s="548"/>
      <c r="T5822" s="548"/>
      <c r="U5822" s="99"/>
    </row>
    <row r="5823" spans="1:21" ht="19.5" customHeight="1">
      <c r="A5823" s="545">
        <v>100431</v>
      </c>
      <c r="B5823" s="545" t="s">
        <v>3400</v>
      </c>
      <c r="C5823" s="545" t="s">
        <v>216</v>
      </c>
      <c r="D5823" s="546"/>
      <c r="E5823" s="171" t="str">
        <f t="shared" si="90"/>
        <v>1900</v>
      </c>
      <c r="F5823" s="547">
        <v>0</v>
      </c>
      <c r="G5823" s="548">
        <v>0</v>
      </c>
      <c r="H5823" s="547">
        <v>0</v>
      </c>
      <c r="I5823" s="545" t="s">
        <v>12753</v>
      </c>
      <c r="J5823" s="545"/>
      <c r="K5823" s="545" t="s">
        <v>13413</v>
      </c>
      <c r="L5823" s="545" t="s">
        <v>17893</v>
      </c>
      <c r="M5823" s="548" t="s">
        <v>13758</v>
      </c>
      <c r="N5823" s="545" t="s">
        <v>13413</v>
      </c>
      <c r="O5823" s="545" t="s">
        <v>13413</v>
      </c>
      <c r="P5823" s="549">
        <v>3887</v>
      </c>
      <c r="Q5823" s="549">
        <v>1</v>
      </c>
      <c r="R5823" s="549">
        <v>165</v>
      </c>
      <c r="S5823" s="548"/>
      <c r="T5823" s="548"/>
      <c r="U5823" s="99"/>
    </row>
    <row r="5824" spans="1:21" ht="19.5" customHeight="1">
      <c r="A5824" s="545">
        <v>100432</v>
      </c>
      <c r="B5824" s="545" t="s">
        <v>5322</v>
      </c>
      <c r="C5824" s="545" t="s">
        <v>216</v>
      </c>
      <c r="D5824" s="546">
        <v>46052</v>
      </c>
      <c r="E5824" s="171" t="str">
        <f t="shared" si="90"/>
        <v>2026</v>
      </c>
      <c r="F5824" s="547">
        <v>141343153</v>
      </c>
      <c r="G5824" s="548">
        <v>0.19</v>
      </c>
      <c r="H5824" s="547">
        <v>118775758.81999999</v>
      </c>
      <c r="I5824" s="545" t="s">
        <v>12758</v>
      </c>
      <c r="J5824" s="545" t="s">
        <v>13307</v>
      </c>
      <c r="K5824" s="545" t="s">
        <v>17905</v>
      </c>
      <c r="L5824" s="545" t="s">
        <v>13413</v>
      </c>
      <c r="M5824" s="548" t="s">
        <v>13758</v>
      </c>
      <c r="N5824" s="545" t="s">
        <v>13413</v>
      </c>
      <c r="O5824" s="545" t="s">
        <v>13413</v>
      </c>
      <c r="P5824" s="549">
        <v>3888</v>
      </c>
      <c r="Q5824" s="549">
        <v>1</v>
      </c>
      <c r="R5824" s="549">
        <v>164</v>
      </c>
      <c r="S5824" s="548">
        <v>2228</v>
      </c>
      <c r="T5824" s="548"/>
      <c r="U5824" s="99"/>
    </row>
    <row r="5825" spans="1:21" ht="19.5" customHeight="1">
      <c r="A5825" s="545">
        <v>100433</v>
      </c>
      <c r="B5825" s="545" t="s">
        <v>10789</v>
      </c>
      <c r="C5825" s="545" t="s">
        <v>216</v>
      </c>
      <c r="D5825" s="546"/>
      <c r="E5825" s="171" t="str">
        <f t="shared" si="90"/>
        <v>1900</v>
      </c>
      <c r="F5825" s="547">
        <v>0</v>
      </c>
      <c r="G5825" s="548">
        <v>0</v>
      </c>
      <c r="H5825" s="547">
        <v>0</v>
      </c>
      <c r="I5825" s="545" t="s">
        <v>12753</v>
      </c>
      <c r="J5825" s="545"/>
      <c r="K5825" s="545" t="s">
        <v>13413</v>
      </c>
      <c r="L5825" s="545" t="s">
        <v>17893</v>
      </c>
      <c r="M5825" s="548" t="s">
        <v>13758</v>
      </c>
      <c r="N5825" s="545" t="s">
        <v>13413</v>
      </c>
      <c r="O5825" s="545" t="s">
        <v>13413</v>
      </c>
      <c r="P5825" s="549">
        <v>3889</v>
      </c>
      <c r="Q5825" s="549">
        <v>1</v>
      </c>
      <c r="R5825" s="549">
        <v>165</v>
      </c>
      <c r="S5825" s="548"/>
      <c r="T5825" s="548"/>
      <c r="U5825" s="99"/>
    </row>
    <row r="5826" spans="1:21" ht="19.5" customHeight="1">
      <c r="A5826" s="545">
        <v>100434</v>
      </c>
      <c r="B5826" s="545" t="s">
        <v>3576</v>
      </c>
      <c r="C5826" s="545" t="s">
        <v>216</v>
      </c>
      <c r="D5826" s="546"/>
      <c r="E5826" s="171" t="str">
        <f t="shared" si="90"/>
        <v>1900</v>
      </c>
      <c r="F5826" s="547">
        <v>0</v>
      </c>
      <c r="G5826" s="548">
        <v>0</v>
      </c>
      <c r="H5826" s="547">
        <v>0</v>
      </c>
      <c r="I5826" s="545" t="s">
        <v>12753</v>
      </c>
      <c r="J5826" s="545"/>
      <c r="K5826" s="545" t="s">
        <v>13413</v>
      </c>
      <c r="L5826" s="545" t="s">
        <v>17893</v>
      </c>
      <c r="M5826" s="548" t="s">
        <v>13758</v>
      </c>
      <c r="N5826" s="545" t="s">
        <v>13413</v>
      </c>
      <c r="O5826" s="545" t="s">
        <v>13413</v>
      </c>
      <c r="P5826" s="549">
        <v>3890</v>
      </c>
      <c r="Q5826" s="549">
        <v>1</v>
      </c>
      <c r="R5826" s="549">
        <v>165</v>
      </c>
      <c r="S5826" s="548"/>
      <c r="T5826" s="548"/>
      <c r="U5826" s="99"/>
    </row>
    <row r="5827" spans="1:21" ht="19.5" customHeight="1">
      <c r="A5827" s="545">
        <v>100435</v>
      </c>
      <c r="B5827" s="545" t="s">
        <v>10788</v>
      </c>
      <c r="C5827" s="545" t="s">
        <v>216</v>
      </c>
      <c r="D5827" s="546"/>
      <c r="E5827" s="171" t="str">
        <f t="shared" si="90"/>
        <v>1900</v>
      </c>
      <c r="F5827" s="547">
        <v>0</v>
      </c>
      <c r="G5827" s="548">
        <v>0</v>
      </c>
      <c r="H5827" s="547">
        <v>0</v>
      </c>
      <c r="I5827" s="545" t="s">
        <v>12758</v>
      </c>
      <c r="J5827" s="545"/>
      <c r="K5827" s="545" t="s">
        <v>13413</v>
      </c>
      <c r="L5827" s="545" t="s">
        <v>17893</v>
      </c>
      <c r="M5827" s="548" t="s">
        <v>13758</v>
      </c>
      <c r="N5827" s="545" t="s">
        <v>13413</v>
      </c>
      <c r="O5827" s="545" t="s">
        <v>13413</v>
      </c>
      <c r="P5827" s="549">
        <v>3891</v>
      </c>
      <c r="Q5827" s="549">
        <v>1</v>
      </c>
      <c r="R5827" s="549">
        <v>164</v>
      </c>
      <c r="S5827" s="548"/>
      <c r="T5827" s="548"/>
      <c r="U5827" s="99"/>
    </row>
    <row r="5828" spans="1:21" ht="19.5" customHeight="1">
      <c r="A5828" s="545">
        <v>100436</v>
      </c>
      <c r="B5828" s="545" t="s">
        <v>10787</v>
      </c>
      <c r="C5828" s="545" t="s">
        <v>216</v>
      </c>
      <c r="D5828" s="546"/>
      <c r="E5828" s="171" t="str">
        <f t="shared" ref="E5828:E5891" si="91">TEXT(D5828,"YYYY")</f>
        <v>1900</v>
      </c>
      <c r="F5828" s="547">
        <v>0</v>
      </c>
      <c r="G5828" s="548">
        <v>0</v>
      </c>
      <c r="H5828" s="547">
        <v>0</v>
      </c>
      <c r="I5828" s="545" t="s">
        <v>12758</v>
      </c>
      <c r="J5828" s="545"/>
      <c r="K5828" s="545" t="s">
        <v>13413</v>
      </c>
      <c r="L5828" s="545" t="s">
        <v>17893</v>
      </c>
      <c r="M5828" s="548" t="s">
        <v>13758</v>
      </c>
      <c r="N5828" s="545" t="s">
        <v>13413</v>
      </c>
      <c r="O5828" s="545" t="s">
        <v>13413</v>
      </c>
      <c r="P5828" s="549">
        <v>3892</v>
      </c>
      <c r="Q5828" s="549">
        <v>1</v>
      </c>
      <c r="R5828" s="549">
        <v>164</v>
      </c>
      <c r="S5828" s="548"/>
      <c r="T5828" s="548"/>
      <c r="U5828" s="99"/>
    </row>
    <row r="5829" spans="1:21" ht="19.5" customHeight="1">
      <c r="A5829" s="545">
        <v>100437</v>
      </c>
      <c r="B5829" s="545" t="s">
        <v>8446</v>
      </c>
      <c r="C5829" s="545" t="s">
        <v>216</v>
      </c>
      <c r="D5829" s="546">
        <v>46052</v>
      </c>
      <c r="E5829" s="171" t="str">
        <f t="shared" si="91"/>
        <v>2026</v>
      </c>
      <c r="F5829" s="547">
        <v>22299787</v>
      </c>
      <c r="G5829" s="548">
        <v>0.19</v>
      </c>
      <c r="H5829" s="547">
        <v>18739316.809999999</v>
      </c>
      <c r="I5829" s="545" t="s">
        <v>12758</v>
      </c>
      <c r="J5829" s="545" t="s">
        <v>13307</v>
      </c>
      <c r="K5829" s="545" t="s">
        <v>17906</v>
      </c>
      <c r="L5829" s="545" t="s">
        <v>13413</v>
      </c>
      <c r="M5829" s="548" t="s">
        <v>13758</v>
      </c>
      <c r="N5829" s="545" t="s">
        <v>13413</v>
      </c>
      <c r="O5829" s="545" t="s">
        <v>13413</v>
      </c>
      <c r="P5829" s="549">
        <v>3893</v>
      </c>
      <c r="Q5829" s="549">
        <v>1</v>
      </c>
      <c r="R5829" s="549">
        <v>164</v>
      </c>
      <c r="S5829" s="548">
        <v>2228</v>
      </c>
      <c r="T5829" s="548"/>
      <c r="U5829" s="99"/>
    </row>
    <row r="5830" spans="1:21" ht="19.5" customHeight="1">
      <c r="A5830" s="545">
        <v>100438</v>
      </c>
      <c r="B5830" s="545" t="s">
        <v>3426</v>
      </c>
      <c r="C5830" s="545" t="s">
        <v>216</v>
      </c>
      <c r="D5830" s="546"/>
      <c r="E5830" s="171" t="str">
        <f t="shared" si="91"/>
        <v>1900</v>
      </c>
      <c r="F5830" s="547">
        <v>0</v>
      </c>
      <c r="G5830" s="548">
        <v>0</v>
      </c>
      <c r="H5830" s="547">
        <v>0</v>
      </c>
      <c r="I5830" s="545" t="s">
        <v>12753</v>
      </c>
      <c r="J5830" s="545"/>
      <c r="K5830" s="545" t="s">
        <v>13413</v>
      </c>
      <c r="L5830" s="545" t="s">
        <v>17893</v>
      </c>
      <c r="M5830" s="548" t="s">
        <v>13758</v>
      </c>
      <c r="N5830" s="545" t="s">
        <v>13413</v>
      </c>
      <c r="O5830" s="545" t="s">
        <v>13413</v>
      </c>
      <c r="P5830" s="549">
        <v>3894</v>
      </c>
      <c r="Q5830" s="549">
        <v>1</v>
      </c>
      <c r="R5830" s="549">
        <v>165</v>
      </c>
      <c r="S5830" s="548"/>
      <c r="T5830" s="548"/>
      <c r="U5830" s="99"/>
    </row>
    <row r="5831" spans="1:21" ht="19.5" customHeight="1">
      <c r="A5831" s="545">
        <v>100439</v>
      </c>
      <c r="B5831" s="545" t="s">
        <v>3425</v>
      </c>
      <c r="C5831" s="545" t="s">
        <v>216</v>
      </c>
      <c r="D5831" s="546">
        <v>46052</v>
      </c>
      <c r="E5831" s="171" t="str">
        <f t="shared" si="91"/>
        <v>2026</v>
      </c>
      <c r="F5831" s="547">
        <v>315025</v>
      </c>
      <c r="G5831" s="548">
        <v>0.19</v>
      </c>
      <c r="H5831" s="547">
        <v>264726.89</v>
      </c>
      <c r="I5831" s="545" t="s">
        <v>12753</v>
      </c>
      <c r="J5831" s="545" t="s">
        <v>13307</v>
      </c>
      <c r="K5831" s="545" t="s">
        <v>13413</v>
      </c>
      <c r="L5831" s="545" t="s">
        <v>17893</v>
      </c>
      <c r="M5831" s="548" t="s">
        <v>13758</v>
      </c>
      <c r="N5831" s="545" t="s">
        <v>13413</v>
      </c>
      <c r="O5831" s="545" t="s">
        <v>13413</v>
      </c>
      <c r="P5831" s="549">
        <v>3895</v>
      </c>
      <c r="Q5831" s="549">
        <v>1</v>
      </c>
      <c r="R5831" s="549">
        <v>165</v>
      </c>
      <c r="S5831" s="548">
        <v>2228</v>
      </c>
      <c r="T5831" s="548"/>
      <c r="U5831" s="99"/>
    </row>
    <row r="5832" spans="1:21" ht="19.5" customHeight="1">
      <c r="A5832" s="545">
        <v>100440</v>
      </c>
      <c r="B5832" s="545" t="s">
        <v>3422</v>
      </c>
      <c r="C5832" s="545" t="s">
        <v>209</v>
      </c>
      <c r="D5832" s="546">
        <v>46056</v>
      </c>
      <c r="E5832" s="171" t="str">
        <f t="shared" si="91"/>
        <v>2026</v>
      </c>
      <c r="F5832" s="547">
        <v>468026</v>
      </c>
      <c r="G5832" s="548">
        <v>0.19</v>
      </c>
      <c r="H5832" s="547">
        <v>393299.16</v>
      </c>
      <c r="I5832" s="545" t="s">
        <v>12647</v>
      </c>
      <c r="J5832" s="545" t="s">
        <v>13298</v>
      </c>
      <c r="K5832" s="545" t="s">
        <v>17907</v>
      </c>
      <c r="L5832" s="545" t="s">
        <v>13413</v>
      </c>
      <c r="M5832" s="548" t="s">
        <v>13758</v>
      </c>
      <c r="N5832" s="545" t="s">
        <v>13413</v>
      </c>
      <c r="O5832" s="545" t="s">
        <v>13413</v>
      </c>
      <c r="P5832" s="549">
        <v>3896</v>
      </c>
      <c r="Q5832" s="549">
        <v>1</v>
      </c>
      <c r="R5832" s="549">
        <v>26</v>
      </c>
      <c r="S5832" s="548">
        <v>1012</v>
      </c>
      <c r="T5832" s="548"/>
      <c r="U5832" s="99"/>
    </row>
    <row r="5833" spans="1:21" ht="19.5" customHeight="1">
      <c r="A5833" s="545">
        <v>100441</v>
      </c>
      <c r="B5833" s="545" t="s">
        <v>3423</v>
      </c>
      <c r="C5833" s="545" t="s">
        <v>209</v>
      </c>
      <c r="D5833" s="546">
        <v>46052</v>
      </c>
      <c r="E5833" s="171" t="str">
        <f t="shared" si="91"/>
        <v>2026</v>
      </c>
      <c r="F5833" s="547">
        <v>295967</v>
      </c>
      <c r="G5833" s="548">
        <v>0.19</v>
      </c>
      <c r="H5833" s="547">
        <v>248711.76</v>
      </c>
      <c r="I5833" s="545" t="s">
        <v>12647</v>
      </c>
      <c r="J5833" s="545" t="s">
        <v>13307</v>
      </c>
      <c r="K5833" s="545" t="s">
        <v>13413</v>
      </c>
      <c r="L5833" s="545" t="s">
        <v>13413</v>
      </c>
      <c r="M5833" s="548" t="s">
        <v>13758</v>
      </c>
      <c r="N5833" s="545" t="s">
        <v>13413</v>
      </c>
      <c r="O5833" s="545" t="s">
        <v>13413</v>
      </c>
      <c r="P5833" s="549">
        <v>3897</v>
      </c>
      <c r="Q5833" s="549">
        <v>1</v>
      </c>
      <c r="R5833" s="549">
        <v>26</v>
      </c>
      <c r="S5833" s="548">
        <v>2228</v>
      </c>
      <c r="T5833" s="548"/>
      <c r="U5833" s="99"/>
    </row>
    <row r="5834" spans="1:21" ht="19.5" customHeight="1">
      <c r="A5834" s="545">
        <v>100442</v>
      </c>
      <c r="B5834" s="545" t="s">
        <v>3592</v>
      </c>
      <c r="C5834" s="545" t="s">
        <v>216</v>
      </c>
      <c r="D5834" s="546">
        <v>46052</v>
      </c>
      <c r="E5834" s="171" t="str">
        <f t="shared" si="91"/>
        <v>2026</v>
      </c>
      <c r="F5834" s="547">
        <v>27214</v>
      </c>
      <c r="G5834" s="548">
        <v>0.19</v>
      </c>
      <c r="H5834" s="547">
        <v>22868.91</v>
      </c>
      <c r="I5834" s="545" t="s">
        <v>12753</v>
      </c>
      <c r="J5834" s="545" t="s">
        <v>13307</v>
      </c>
      <c r="K5834" s="545" t="s">
        <v>13413</v>
      </c>
      <c r="L5834" s="545" t="s">
        <v>16420</v>
      </c>
      <c r="M5834" s="548" t="s">
        <v>13758</v>
      </c>
      <c r="N5834" s="545" t="s">
        <v>13413</v>
      </c>
      <c r="O5834" s="545" t="s">
        <v>13413</v>
      </c>
      <c r="P5834" s="549">
        <v>3898</v>
      </c>
      <c r="Q5834" s="549">
        <v>1</v>
      </c>
      <c r="R5834" s="549">
        <v>165</v>
      </c>
      <c r="S5834" s="548">
        <v>2228</v>
      </c>
      <c r="T5834" s="548"/>
      <c r="U5834" s="99"/>
    </row>
    <row r="5835" spans="1:21" ht="19.5" customHeight="1">
      <c r="A5835" s="545">
        <v>100443</v>
      </c>
      <c r="B5835" s="545" t="s">
        <v>3408</v>
      </c>
      <c r="C5835" s="545" t="s">
        <v>4552</v>
      </c>
      <c r="D5835" s="546"/>
      <c r="E5835" s="171" t="str">
        <f t="shared" si="91"/>
        <v>1900</v>
      </c>
      <c r="F5835" s="547">
        <v>0</v>
      </c>
      <c r="G5835" s="548">
        <v>0</v>
      </c>
      <c r="H5835" s="547">
        <v>0</v>
      </c>
      <c r="I5835" s="545" t="s">
        <v>12753</v>
      </c>
      <c r="J5835" s="545"/>
      <c r="K5835" s="545" t="s">
        <v>13413</v>
      </c>
      <c r="L5835" s="545" t="s">
        <v>16420</v>
      </c>
      <c r="M5835" s="548" t="s">
        <v>13758</v>
      </c>
      <c r="N5835" s="545" t="s">
        <v>13413</v>
      </c>
      <c r="O5835" s="545" t="s">
        <v>13413</v>
      </c>
      <c r="P5835" s="549">
        <v>3899</v>
      </c>
      <c r="Q5835" s="549">
        <v>1</v>
      </c>
      <c r="R5835" s="549">
        <v>165</v>
      </c>
      <c r="S5835" s="548"/>
      <c r="T5835" s="548"/>
      <c r="U5835" s="99"/>
    </row>
    <row r="5836" spans="1:21" ht="19.5" customHeight="1">
      <c r="A5836" s="545">
        <v>100444</v>
      </c>
      <c r="B5836" s="545" t="s">
        <v>3650</v>
      </c>
      <c r="C5836" s="545" t="s">
        <v>216</v>
      </c>
      <c r="D5836" s="546"/>
      <c r="E5836" s="171" t="str">
        <f t="shared" si="91"/>
        <v>1900</v>
      </c>
      <c r="F5836" s="547">
        <v>0</v>
      </c>
      <c r="G5836" s="548">
        <v>0</v>
      </c>
      <c r="H5836" s="547">
        <v>0</v>
      </c>
      <c r="I5836" s="545" t="s">
        <v>12753</v>
      </c>
      <c r="J5836" s="545"/>
      <c r="K5836" s="545" t="s">
        <v>13413</v>
      </c>
      <c r="L5836" s="545" t="s">
        <v>16420</v>
      </c>
      <c r="M5836" s="548" t="s">
        <v>13758</v>
      </c>
      <c r="N5836" s="545" t="s">
        <v>13413</v>
      </c>
      <c r="O5836" s="545" t="s">
        <v>13413</v>
      </c>
      <c r="P5836" s="549">
        <v>3900</v>
      </c>
      <c r="Q5836" s="549">
        <v>1</v>
      </c>
      <c r="R5836" s="549">
        <v>165</v>
      </c>
      <c r="S5836" s="548"/>
      <c r="T5836" s="548"/>
      <c r="U5836" s="99"/>
    </row>
    <row r="5837" spans="1:21" ht="19.5" customHeight="1">
      <c r="A5837" s="545">
        <v>100445</v>
      </c>
      <c r="B5837" s="545" t="s">
        <v>10786</v>
      </c>
      <c r="C5837" s="545" t="s">
        <v>216</v>
      </c>
      <c r="D5837" s="546"/>
      <c r="E5837" s="171" t="str">
        <f t="shared" si="91"/>
        <v>1900</v>
      </c>
      <c r="F5837" s="547">
        <v>0</v>
      </c>
      <c r="G5837" s="548">
        <v>0</v>
      </c>
      <c r="H5837" s="547">
        <v>0</v>
      </c>
      <c r="I5837" s="545" t="s">
        <v>12753</v>
      </c>
      <c r="J5837" s="545"/>
      <c r="K5837" s="545" t="s">
        <v>13413</v>
      </c>
      <c r="L5837" s="545" t="s">
        <v>16420</v>
      </c>
      <c r="M5837" s="548" t="s">
        <v>13758</v>
      </c>
      <c r="N5837" s="545" t="s">
        <v>13413</v>
      </c>
      <c r="O5837" s="545" t="s">
        <v>13413</v>
      </c>
      <c r="P5837" s="549">
        <v>3901</v>
      </c>
      <c r="Q5837" s="549">
        <v>1</v>
      </c>
      <c r="R5837" s="549">
        <v>165</v>
      </c>
      <c r="S5837" s="548"/>
      <c r="T5837" s="548"/>
      <c r="U5837" s="99"/>
    </row>
    <row r="5838" spans="1:21" ht="19.5" customHeight="1">
      <c r="A5838" s="545">
        <v>100446</v>
      </c>
      <c r="B5838" s="545" t="s">
        <v>8333</v>
      </c>
      <c r="C5838" s="545" t="s">
        <v>216</v>
      </c>
      <c r="D5838" s="546">
        <v>46062</v>
      </c>
      <c r="E5838" s="171" t="str">
        <f t="shared" si="91"/>
        <v>2026</v>
      </c>
      <c r="F5838" s="547">
        <v>470050</v>
      </c>
      <c r="G5838" s="548">
        <v>0.19</v>
      </c>
      <c r="H5838" s="547">
        <v>395000</v>
      </c>
      <c r="I5838" s="545" t="s">
        <v>12752</v>
      </c>
      <c r="J5838" s="545"/>
      <c r="K5838" s="545" t="s">
        <v>13413</v>
      </c>
      <c r="L5838" s="545" t="s">
        <v>17908</v>
      </c>
      <c r="M5838" s="548" t="s">
        <v>13758</v>
      </c>
      <c r="N5838" s="545" t="s">
        <v>22190</v>
      </c>
      <c r="O5838" s="545" t="s">
        <v>16406</v>
      </c>
      <c r="P5838" s="549">
        <v>3902</v>
      </c>
      <c r="Q5838" s="549">
        <v>1</v>
      </c>
      <c r="R5838" s="549">
        <v>167</v>
      </c>
      <c r="S5838" s="548"/>
      <c r="T5838" s="548">
        <v>183</v>
      </c>
      <c r="U5838" s="99"/>
    </row>
    <row r="5839" spans="1:21" ht="19.5" customHeight="1">
      <c r="A5839" s="545">
        <v>100447</v>
      </c>
      <c r="B5839" s="545" t="s">
        <v>10785</v>
      </c>
      <c r="C5839" s="545" t="s">
        <v>216</v>
      </c>
      <c r="D5839" s="546"/>
      <c r="E5839" s="171" t="str">
        <f t="shared" si="91"/>
        <v>1900</v>
      </c>
      <c r="F5839" s="547">
        <v>0</v>
      </c>
      <c r="G5839" s="548">
        <v>0</v>
      </c>
      <c r="H5839" s="547">
        <v>0</v>
      </c>
      <c r="I5839" s="545" t="s">
        <v>12752</v>
      </c>
      <c r="J5839" s="545"/>
      <c r="K5839" s="545" t="s">
        <v>13413</v>
      </c>
      <c r="L5839" s="545" t="s">
        <v>13413</v>
      </c>
      <c r="M5839" s="548" t="s">
        <v>13758</v>
      </c>
      <c r="N5839" s="545" t="s">
        <v>22190</v>
      </c>
      <c r="O5839" s="545" t="s">
        <v>16407</v>
      </c>
      <c r="P5839" s="549">
        <v>3903</v>
      </c>
      <c r="Q5839" s="549">
        <v>1</v>
      </c>
      <c r="R5839" s="549">
        <v>167</v>
      </c>
      <c r="S5839" s="548"/>
      <c r="T5839" s="548">
        <v>183</v>
      </c>
      <c r="U5839" s="99"/>
    </row>
    <row r="5840" spans="1:21" ht="19.5" customHeight="1">
      <c r="A5840" s="545">
        <v>100448</v>
      </c>
      <c r="B5840" s="545" t="s">
        <v>10784</v>
      </c>
      <c r="C5840" s="545" t="s">
        <v>216</v>
      </c>
      <c r="D5840" s="546"/>
      <c r="E5840" s="171" t="str">
        <f t="shared" si="91"/>
        <v>1900</v>
      </c>
      <c r="F5840" s="547">
        <v>0</v>
      </c>
      <c r="G5840" s="548">
        <v>0</v>
      </c>
      <c r="H5840" s="547">
        <v>0</v>
      </c>
      <c r="I5840" s="545" t="s">
        <v>12752</v>
      </c>
      <c r="J5840" s="545"/>
      <c r="K5840" s="545" t="s">
        <v>13413</v>
      </c>
      <c r="L5840" s="545" t="s">
        <v>13413</v>
      </c>
      <c r="M5840" s="548" t="s">
        <v>13758</v>
      </c>
      <c r="N5840" s="545" t="s">
        <v>22190</v>
      </c>
      <c r="O5840" s="545" t="s">
        <v>16407</v>
      </c>
      <c r="P5840" s="549">
        <v>3904</v>
      </c>
      <c r="Q5840" s="549">
        <v>1</v>
      </c>
      <c r="R5840" s="549">
        <v>167</v>
      </c>
      <c r="S5840" s="548"/>
      <c r="T5840" s="548">
        <v>183</v>
      </c>
      <c r="U5840" s="99"/>
    </row>
    <row r="5841" spans="1:21" ht="19.5" customHeight="1">
      <c r="A5841" s="545">
        <v>100449</v>
      </c>
      <c r="B5841" s="545" t="s">
        <v>8332</v>
      </c>
      <c r="C5841" s="545" t="s">
        <v>216</v>
      </c>
      <c r="D5841" s="546">
        <v>46052</v>
      </c>
      <c r="E5841" s="171" t="str">
        <f t="shared" si="91"/>
        <v>2026</v>
      </c>
      <c r="F5841" s="547">
        <v>627043</v>
      </c>
      <c r="G5841" s="548">
        <v>0.19</v>
      </c>
      <c r="H5841" s="547">
        <v>526926.89</v>
      </c>
      <c r="I5841" s="545" t="s">
        <v>12752</v>
      </c>
      <c r="J5841" s="545" t="s">
        <v>13307</v>
      </c>
      <c r="K5841" s="545" t="s">
        <v>13413</v>
      </c>
      <c r="L5841" s="545" t="s">
        <v>17909</v>
      </c>
      <c r="M5841" s="548" t="s">
        <v>13758</v>
      </c>
      <c r="N5841" s="545" t="s">
        <v>22190</v>
      </c>
      <c r="O5841" s="545" t="s">
        <v>13413</v>
      </c>
      <c r="P5841" s="549">
        <v>3905</v>
      </c>
      <c r="Q5841" s="549">
        <v>1</v>
      </c>
      <c r="R5841" s="549">
        <v>167</v>
      </c>
      <c r="S5841" s="548">
        <v>2228</v>
      </c>
      <c r="T5841" s="548">
        <v>183</v>
      </c>
      <c r="U5841" s="99"/>
    </row>
    <row r="5842" spans="1:21" ht="19.5" customHeight="1">
      <c r="A5842" s="545">
        <v>100450</v>
      </c>
      <c r="B5842" s="545" t="s">
        <v>10783</v>
      </c>
      <c r="C5842" s="545" t="s">
        <v>216</v>
      </c>
      <c r="D5842" s="546"/>
      <c r="E5842" s="171" t="str">
        <f t="shared" si="91"/>
        <v>1900</v>
      </c>
      <c r="F5842" s="547">
        <v>0</v>
      </c>
      <c r="G5842" s="548">
        <v>0</v>
      </c>
      <c r="H5842" s="547">
        <v>0</v>
      </c>
      <c r="I5842" s="545" t="s">
        <v>12752</v>
      </c>
      <c r="J5842" s="545"/>
      <c r="K5842" s="545" t="s">
        <v>13413</v>
      </c>
      <c r="L5842" s="545" t="s">
        <v>13413</v>
      </c>
      <c r="M5842" s="548" t="s">
        <v>13758</v>
      </c>
      <c r="N5842" s="545" t="s">
        <v>22190</v>
      </c>
      <c r="O5842" s="545" t="s">
        <v>16407</v>
      </c>
      <c r="P5842" s="549">
        <v>3906</v>
      </c>
      <c r="Q5842" s="549">
        <v>1</v>
      </c>
      <c r="R5842" s="549">
        <v>167</v>
      </c>
      <c r="S5842" s="548"/>
      <c r="T5842" s="548">
        <v>183</v>
      </c>
      <c r="U5842" s="99"/>
    </row>
    <row r="5843" spans="1:21" ht="19.5" customHeight="1">
      <c r="A5843" s="545">
        <v>100451</v>
      </c>
      <c r="B5843" s="545" t="s">
        <v>10782</v>
      </c>
      <c r="C5843" s="545" t="s">
        <v>216</v>
      </c>
      <c r="D5843" s="546"/>
      <c r="E5843" s="171" t="str">
        <f t="shared" si="91"/>
        <v>1900</v>
      </c>
      <c r="F5843" s="547">
        <v>0</v>
      </c>
      <c r="G5843" s="548">
        <v>0</v>
      </c>
      <c r="H5843" s="547">
        <v>0</v>
      </c>
      <c r="I5843" s="545" t="s">
        <v>12752</v>
      </c>
      <c r="J5843" s="545"/>
      <c r="K5843" s="545" t="s">
        <v>13413</v>
      </c>
      <c r="L5843" s="545" t="s">
        <v>13413</v>
      </c>
      <c r="M5843" s="548" t="s">
        <v>13758</v>
      </c>
      <c r="N5843" s="545" t="s">
        <v>22190</v>
      </c>
      <c r="O5843" s="545" t="s">
        <v>16407</v>
      </c>
      <c r="P5843" s="549">
        <v>3907</v>
      </c>
      <c r="Q5843" s="549">
        <v>1</v>
      </c>
      <c r="R5843" s="549">
        <v>167</v>
      </c>
      <c r="S5843" s="548"/>
      <c r="T5843" s="548">
        <v>183</v>
      </c>
      <c r="U5843" s="99"/>
    </row>
    <row r="5844" spans="1:21" ht="19.5" customHeight="1">
      <c r="A5844" s="545">
        <v>100452</v>
      </c>
      <c r="B5844" s="545" t="s">
        <v>10781</v>
      </c>
      <c r="C5844" s="545" t="s">
        <v>216</v>
      </c>
      <c r="D5844" s="546"/>
      <c r="E5844" s="171" t="str">
        <f t="shared" si="91"/>
        <v>1900</v>
      </c>
      <c r="F5844" s="547">
        <v>0</v>
      </c>
      <c r="G5844" s="548">
        <v>0</v>
      </c>
      <c r="H5844" s="547">
        <v>0</v>
      </c>
      <c r="I5844" s="545" t="s">
        <v>12752</v>
      </c>
      <c r="J5844" s="545"/>
      <c r="K5844" s="545" t="s">
        <v>13413</v>
      </c>
      <c r="L5844" s="545" t="s">
        <v>13413</v>
      </c>
      <c r="M5844" s="548" t="s">
        <v>13758</v>
      </c>
      <c r="N5844" s="545" t="s">
        <v>22190</v>
      </c>
      <c r="O5844" s="545" t="s">
        <v>16407</v>
      </c>
      <c r="P5844" s="549">
        <v>3908</v>
      </c>
      <c r="Q5844" s="549">
        <v>1</v>
      </c>
      <c r="R5844" s="549">
        <v>167</v>
      </c>
      <c r="S5844" s="548"/>
      <c r="T5844" s="548">
        <v>183</v>
      </c>
      <c r="U5844" s="99"/>
    </row>
    <row r="5845" spans="1:21" ht="19.5" customHeight="1">
      <c r="A5845" s="545">
        <v>100454</v>
      </c>
      <c r="B5845" s="545" t="s">
        <v>10780</v>
      </c>
      <c r="C5845" s="545" t="s">
        <v>216</v>
      </c>
      <c r="D5845" s="546"/>
      <c r="E5845" s="171" t="str">
        <f t="shared" si="91"/>
        <v>1900</v>
      </c>
      <c r="F5845" s="547">
        <v>0</v>
      </c>
      <c r="G5845" s="548">
        <v>0</v>
      </c>
      <c r="H5845" s="547">
        <v>0</v>
      </c>
      <c r="I5845" s="545" t="s">
        <v>12664</v>
      </c>
      <c r="J5845" s="545"/>
      <c r="K5845" s="545" t="s">
        <v>13413</v>
      </c>
      <c r="L5845" s="545" t="s">
        <v>15373</v>
      </c>
      <c r="M5845" s="548" t="s">
        <v>13758</v>
      </c>
      <c r="N5845" s="545" t="s">
        <v>22154</v>
      </c>
      <c r="O5845" s="545" t="s">
        <v>13413</v>
      </c>
      <c r="P5845" s="549">
        <v>3910</v>
      </c>
      <c r="Q5845" s="549">
        <v>1</v>
      </c>
      <c r="R5845" s="549">
        <v>166</v>
      </c>
      <c r="S5845" s="548"/>
      <c r="T5845" s="548">
        <v>170</v>
      </c>
      <c r="U5845" s="99"/>
    </row>
    <row r="5846" spans="1:21" ht="19.5" customHeight="1">
      <c r="A5846" s="545">
        <v>100455</v>
      </c>
      <c r="B5846" s="545" t="s">
        <v>8396</v>
      </c>
      <c r="C5846" s="545" t="s">
        <v>216</v>
      </c>
      <c r="D5846" s="546">
        <v>46052</v>
      </c>
      <c r="E5846" s="171" t="str">
        <f t="shared" si="91"/>
        <v>2026</v>
      </c>
      <c r="F5846" s="547">
        <v>245131</v>
      </c>
      <c r="G5846" s="548">
        <v>0.19</v>
      </c>
      <c r="H5846" s="547">
        <v>205992.44</v>
      </c>
      <c r="I5846" s="545" t="s">
        <v>12664</v>
      </c>
      <c r="J5846" s="545" t="s">
        <v>13307</v>
      </c>
      <c r="K5846" s="545" t="s">
        <v>13413</v>
      </c>
      <c r="L5846" s="545" t="s">
        <v>15373</v>
      </c>
      <c r="M5846" s="548" t="s">
        <v>13758</v>
      </c>
      <c r="N5846" s="545" t="s">
        <v>22154</v>
      </c>
      <c r="O5846" s="545" t="s">
        <v>13413</v>
      </c>
      <c r="P5846" s="549">
        <v>3911</v>
      </c>
      <c r="Q5846" s="549">
        <v>1</v>
      </c>
      <c r="R5846" s="549">
        <v>166</v>
      </c>
      <c r="S5846" s="548">
        <v>2228</v>
      </c>
      <c r="T5846" s="548">
        <v>170</v>
      </c>
      <c r="U5846" s="99"/>
    </row>
    <row r="5847" spans="1:21" ht="19.5" customHeight="1">
      <c r="A5847" s="545">
        <v>100456</v>
      </c>
      <c r="B5847" s="545" t="s">
        <v>3452</v>
      </c>
      <c r="C5847" s="545" t="s">
        <v>216</v>
      </c>
      <c r="D5847" s="546">
        <v>45014</v>
      </c>
      <c r="E5847" s="171" t="str">
        <f t="shared" si="91"/>
        <v>2023</v>
      </c>
      <c r="F5847" s="547">
        <v>408637</v>
      </c>
      <c r="G5847" s="548">
        <v>0.19</v>
      </c>
      <c r="H5847" s="547">
        <v>343392.44</v>
      </c>
      <c r="I5847" s="545" t="s">
        <v>12752</v>
      </c>
      <c r="J5847" s="545" t="s">
        <v>13298</v>
      </c>
      <c r="K5847" s="545" t="s">
        <v>13413</v>
      </c>
      <c r="L5847" s="545" t="s">
        <v>16415</v>
      </c>
      <c r="M5847" s="548" t="s">
        <v>13758</v>
      </c>
      <c r="N5847" s="545" t="s">
        <v>22190</v>
      </c>
      <c r="O5847" s="545" t="s">
        <v>16416</v>
      </c>
      <c r="P5847" s="549">
        <v>3912</v>
      </c>
      <c r="Q5847" s="549">
        <v>1</v>
      </c>
      <c r="R5847" s="549">
        <v>167</v>
      </c>
      <c r="S5847" s="548">
        <v>1012</v>
      </c>
      <c r="T5847" s="548">
        <v>183</v>
      </c>
      <c r="U5847" s="99"/>
    </row>
    <row r="5848" spans="1:21" ht="19.5" customHeight="1">
      <c r="A5848" s="545">
        <v>100457</v>
      </c>
      <c r="B5848" s="545" t="s">
        <v>3505</v>
      </c>
      <c r="C5848" s="545" t="s">
        <v>216</v>
      </c>
      <c r="D5848" s="546"/>
      <c r="E5848" s="171" t="str">
        <f t="shared" si="91"/>
        <v>1900</v>
      </c>
      <c r="F5848" s="547">
        <v>0</v>
      </c>
      <c r="G5848" s="548">
        <v>0</v>
      </c>
      <c r="H5848" s="547">
        <v>0</v>
      </c>
      <c r="I5848" s="545" t="s">
        <v>12758</v>
      </c>
      <c r="J5848" s="545"/>
      <c r="K5848" s="545" t="s">
        <v>13413</v>
      </c>
      <c r="L5848" s="545" t="s">
        <v>17893</v>
      </c>
      <c r="M5848" s="548" t="s">
        <v>13758</v>
      </c>
      <c r="N5848" s="545" t="s">
        <v>13413</v>
      </c>
      <c r="O5848" s="545" t="s">
        <v>13413</v>
      </c>
      <c r="P5848" s="549">
        <v>3913</v>
      </c>
      <c r="Q5848" s="549">
        <v>1</v>
      </c>
      <c r="R5848" s="549">
        <v>164</v>
      </c>
      <c r="S5848" s="548"/>
      <c r="T5848" s="548"/>
      <c r="U5848" s="99"/>
    </row>
    <row r="5849" spans="1:21" ht="19.5" customHeight="1">
      <c r="A5849" s="545">
        <v>100458</v>
      </c>
      <c r="B5849" s="545" t="s">
        <v>13367</v>
      </c>
      <c r="C5849" s="545" t="s">
        <v>209</v>
      </c>
      <c r="D5849" s="546">
        <v>46052</v>
      </c>
      <c r="E5849" s="171" t="str">
        <f t="shared" si="91"/>
        <v>2026</v>
      </c>
      <c r="F5849" s="547">
        <v>5063</v>
      </c>
      <c r="G5849" s="548">
        <v>0.19</v>
      </c>
      <c r="H5849" s="547">
        <v>4254.62</v>
      </c>
      <c r="I5849" s="545" t="s">
        <v>12640</v>
      </c>
      <c r="J5849" s="545" t="s">
        <v>13307</v>
      </c>
      <c r="K5849" s="545" t="s">
        <v>13413</v>
      </c>
      <c r="L5849" s="545" t="s">
        <v>17910</v>
      </c>
      <c r="M5849" s="548" t="s">
        <v>13758</v>
      </c>
      <c r="N5849" s="545" t="s">
        <v>13413</v>
      </c>
      <c r="O5849" s="545" t="s">
        <v>13413</v>
      </c>
      <c r="P5849" s="549">
        <v>3914</v>
      </c>
      <c r="Q5849" s="549">
        <v>1</v>
      </c>
      <c r="R5849" s="549">
        <v>1</v>
      </c>
      <c r="S5849" s="548">
        <v>2228</v>
      </c>
      <c r="T5849" s="548"/>
      <c r="U5849" s="99"/>
    </row>
    <row r="5850" spans="1:21" ht="19.5" customHeight="1">
      <c r="A5850" s="545">
        <v>100459</v>
      </c>
      <c r="B5850" s="545" t="s">
        <v>10779</v>
      </c>
      <c r="C5850" s="545" t="s">
        <v>216</v>
      </c>
      <c r="D5850" s="546"/>
      <c r="E5850" s="171" t="str">
        <f t="shared" si="91"/>
        <v>1900</v>
      </c>
      <c r="F5850" s="547">
        <v>0</v>
      </c>
      <c r="G5850" s="548">
        <v>0</v>
      </c>
      <c r="H5850" s="547">
        <v>0</v>
      </c>
      <c r="I5850" s="545" t="s">
        <v>12753</v>
      </c>
      <c r="J5850" s="545"/>
      <c r="K5850" s="545" t="s">
        <v>13413</v>
      </c>
      <c r="L5850" s="545" t="s">
        <v>17893</v>
      </c>
      <c r="M5850" s="548" t="s">
        <v>13758</v>
      </c>
      <c r="N5850" s="545" t="s">
        <v>13413</v>
      </c>
      <c r="O5850" s="545" t="s">
        <v>13413</v>
      </c>
      <c r="P5850" s="549">
        <v>3915</v>
      </c>
      <c r="Q5850" s="549">
        <v>1</v>
      </c>
      <c r="R5850" s="549">
        <v>165</v>
      </c>
      <c r="S5850" s="548"/>
      <c r="T5850" s="548"/>
      <c r="U5850" s="99"/>
    </row>
    <row r="5851" spans="1:21" ht="19.5" customHeight="1">
      <c r="A5851" s="545">
        <v>100460</v>
      </c>
      <c r="B5851" s="545" t="s">
        <v>3595</v>
      </c>
      <c r="C5851" s="545" t="s">
        <v>216</v>
      </c>
      <c r="D5851" s="546"/>
      <c r="E5851" s="171" t="str">
        <f t="shared" si="91"/>
        <v>1900</v>
      </c>
      <c r="F5851" s="547">
        <v>0</v>
      </c>
      <c r="G5851" s="548">
        <v>0</v>
      </c>
      <c r="H5851" s="547">
        <v>0</v>
      </c>
      <c r="I5851" s="545" t="s">
        <v>12664</v>
      </c>
      <c r="J5851" s="545"/>
      <c r="K5851" s="545" t="s">
        <v>13413</v>
      </c>
      <c r="L5851" s="545" t="s">
        <v>13413</v>
      </c>
      <c r="M5851" s="548" t="s">
        <v>13758</v>
      </c>
      <c r="N5851" s="545" t="s">
        <v>22830</v>
      </c>
      <c r="O5851" s="545" t="s">
        <v>17911</v>
      </c>
      <c r="P5851" s="549">
        <v>3916</v>
      </c>
      <c r="Q5851" s="549">
        <v>1</v>
      </c>
      <c r="R5851" s="549">
        <v>166</v>
      </c>
      <c r="S5851" s="548"/>
      <c r="T5851" s="548">
        <v>445</v>
      </c>
      <c r="U5851" s="99"/>
    </row>
    <row r="5852" spans="1:21" ht="19.5" customHeight="1">
      <c r="A5852" s="545">
        <v>100461</v>
      </c>
      <c r="B5852" s="545" t="s">
        <v>3596</v>
      </c>
      <c r="C5852" s="545" t="s">
        <v>216</v>
      </c>
      <c r="D5852" s="546">
        <v>44904</v>
      </c>
      <c r="E5852" s="171" t="str">
        <f t="shared" si="91"/>
        <v>2022</v>
      </c>
      <c r="F5852" s="547">
        <v>832085</v>
      </c>
      <c r="G5852" s="548">
        <v>0.19</v>
      </c>
      <c r="H5852" s="547">
        <v>699231.09</v>
      </c>
      <c r="I5852" s="545" t="s">
        <v>12664</v>
      </c>
      <c r="J5852" s="545" t="s">
        <v>13296</v>
      </c>
      <c r="K5852" s="545" t="s">
        <v>17912</v>
      </c>
      <c r="L5852" s="545" t="s">
        <v>13413</v>
      </c>
      <c r="M5852" s="548" t="s">
        <v>13758</v>
      </c>
      <c r="N5852" s="545" t="s">
        <v>22830</v>
      </c>
      <c r="O5852" s="545" t="s">
        <v>17911</v>
      </c>
      <c r="P5852" s="549">
        <v>3917</v>
      </c>
      <c r="Q5852" s="549">
        <v>1</v>
      </c>
      <c r="R5852" s="549">
        <v>166</v>
      </c>
      <c r="S5852" s="548">
        <v>2218</v>
      </c>
      <c r="T5852" s="548">
        <v>445</v>
      </c>
      <c r="U5852" s="99"/>
    </row>
    <row r="5853" spans="1:21" ht="19.5" customHeight="1">
      <c r="A5853" s="545">
        <v>100462</v>
      </c>
      <c r="B5853" s="545" t="s">
        <v>3597</v>
      </c>
      <c r="C5853" s="545" t="s">
        <v>216</v>
      </c>
      <c r="D5853" s="546">
        <v>44904</v>
      </c>
      <c r="E5853" s="171" t="str">
        <f t="shared" si="91"/>
        <v>2022</v>
      </c>
      <c r="F5853" s="547">
        <v>1345575</v>
      </c>
      <c r="G5853" s="548">
        <v>0.19</v>
      </c>
      <c r="H5853" s="547">
        <v>1130735.29</v>
      </c>
      <c r="I5853" s="545" t="s">
        <v>12664</v>
      </c>
      <c r="J5853" s="545" t="s">
        <v>13296</v>
      </c>
      <c r="K5853" s="545" t="s">
        <v>17913</v>
      </c>
      <c r="L5853" s="545" t="s">
        <v>13413</v>
      </c>
      <c r="M5853" s="548" t="s">
        <v>13758</v>
      </c>
      <c r="N5853" s="545" t="s">
        <v>22830</v>
      </c>
      <c r="O5853" s="545" t="s">
        <v>17911</v>
      </c>
      <c r="P5853" s="549">
        <v>3918</v>
      </c>
      <c r="Q5853" s="549">
        <v>1</v>
      </c>
      <c r="R5853" s="549">
        <v>166</v>
      </c>
      <c r="S5853" s="548">
        <v>2218</v>
      </c>
      <c r="T5853" s="548">
        <v>445</v>
      </c>
      <c r="U5853" s="99"/>
    </row>
    <row r="5854" spans="1:21" ht="19.5" customHeight="1">
      <c r="A5854" s="545">
        <v>100463</v>
      </c>
      <c r="B5854" s="545" t="s">
        <v>3598</v>
      </c>
      <c r="C5854" s="545" t="s">
        <v>216</v>
      </c>
      <c r="D5854" s="546"/>
      <c r="E5854" s="171" t="str">
        <f t="shared" si="91"/>
        <v>1900</v>
      </c>
      <c r="F5854" s="547">
        <v>0</v>
      </c>
      <c r="G5854" s="548">
        <v>0</v>
      </c>
      <c r="H5854" s="547">
        <v>0</v>
      </c>
      <c r="I5854" s="545" t="s">
        <v>12664</v>
      </c>
      <c r="J5854" s="545"/>
      <c r="K5854" s="545" t="s">
        <v>13413</v>
      </c>
      <c r="L5854" s="545" t="s">
        <v>13413</v>
      </c>
      <c r="M5854" s="548" t="s">
        <v>13758</v>
      </c>
      <c r="N5854" s="545" t="s">
        <v>22830</v>
      </c>
      <c r="O5854" s="545" t="s">
        <v>17911</v>
      </c>
      <c r="P5854" s="549">
        <v>3919</v>
      </c>
      <c r="Q5854" s="549">
        <v>1</v>
      </c>
      <c r="R5854" s="549">
        <v>166</v>
      </c>
      <c r="S5854" s="548"/>
      <c r="T5854" s="548">
        <v>445</v>
      </c>
      <c r="U5854" s="99"/>
    </row>
    <row r="5855" spans="1:21" ht="19.5" customHeight="1">
      <c r="A5855" s="545">
        <v>100464</v>
      </c>
      <c r="B5855" s="545" t="s">
        <v>8377</v>
      </c>
      <c r="C5855" s="545" t="s">
        <v>216</v>
      </c>
      <c r="D5855" s="546">
        <v>44904</v>
      </c>
      <c r="E5855" s="171" t="str">
        <f t="shared" si="91"/>
        <v>2022</v>
      </c>
      <c r="F5855" s="547">
        <v>1280131</v>
      </c>
      <c r="G5855" s="548">
        <v>0.19</v>
      </c>
      <c r="H5855" s="547">
        <v>1075740.3400000001</v>
      </c>
      <c r="I5855" s="545" t="s">
        <v>12664</v>
      </c>
      <c r="J5855" s="545" t="s">
        <v>13296</v>
      </c>
      <c r="K5855" s="545" t="s">
        <v>17914</v>
      </c>
      <c r="L5855" s="545" t="s">
        <v>13413</v>
      </c>
      <c r="M5855" s="548" t="s">
        <v>13758</v>
      </c>
      <c r="N5855" s="545" t="s">
        <v>22830</v>
      </c>
      <c r="O5855" s="545" t="s">
        <v>17911</v>
      </c>
      <c r="P5855" s="549">
        <v>3920</v>
      </c>
      <c r="Q5855" s="549">
        <v>1</v>
      </c>
      <c r="R5855" s="549">
        <v>166</v>
      </c>
      <c r="S5855" s="548">
        <v>2218</v>
      </c>
      <c r="T5855" s="548">
        <v>445</v>
      </c>
      <c r="U5855" s="99"/>
    </row>
    <row r="5856" spans="1:21" ht="19.5" customHeight="1">
      <c r="A5856" s="545">
        <v>100465</v>
      </c>
      <c r="B5856" s="545" t="s">
        <v>3599</v>
      </c>
      <c r="C5856" s="545" t="s">
        <v>216</v>
      </c>
      <c r="D5856" s="546">
        <v>44904</v>
      </c>
      <c r="E5856" s="171" t="str">
        <f t="shared" si="91"/>
        <v>2022</v>
      </c>
      <c r="F5856" s="547">
        <v>768078</v>
      </c>
      <c r="G5856" s="548">
        <v>0.19</v>
      </c>
      <c r="H5856" s="547">
        <v>645443.69999999995</v>
      </c>
      <c r="I5856" s="545" t="s">
        <v>12664</v>
      </c>
      <c r="J5856" s="545" t="s">
        <v>13296</v>
      </c>
      <c r="K5856" s="545" t="s">
        <v>17915</v>
      </c>
      <c r="L5856" s="545" t="s">
        <v>13413</v>
      </c>
      <c r="M5856" s="548" t="s">
        <v>13758</v>
      </c>
      <c r="N5856" s="545" t="s">
        <v>22830</v>
      </c>
      <c r="O5856" s="545" t="s">
        <v>17911</v>
      </c>
      <c r="P5856" s="549">
        <v>3921</v>
      </c>
      <c r="Q5856" s="549">
        <v>1</v>
      </c>
      <c r="R5856" s="549">
        <v>166</v>
      </c>
      <c r="S5856" s="548">
        <v>2218</v>
      </c>
      <c r="T5856" s="548">
        <v>445</v>
      </c>
      <c r="U5856" s="99"/>
    </row>
    <row r="5857" spans="1:21" ht="19.5" customHeight="1">
      <c r="A5857" s="545">
        <v>100466</v>
      </c>
      <c r="B5857" s="545" t="s">
        <v>3600</v>
      </c>
      <c r="C5857" s="545" t="s">
        <v>216</v>
      </c>
      <c r="D5857" s="546">
        <v>44904</v>
      </c>
      <c r="E5857" s="171" t="str">
        <f t="shared" si="91"/>
        <v>2022</v>
      </c>
      <c r="F5857" s="547">
        <v>1166165</v>
      </c>
      <c r="G5857" s="548">
        <v>0.19</v>
      </c>
      <c r="H5857" s="547">
        <v>979970.59</v>
      </c>
      <c r="I5857" s="545" t="s">
        <v>12664</v>
      </c>
      <c r="J5857" s="545" t="s">
        <v>13296</v>
      </c>
      <c r="K5857" s="545" t="s">
        <v>17916</v>
      </c>
      <c r="L5857" s="545" t="s">
        <v>13413</v>
      </c>
      <c r="M5857" s="548" t="s">
        <v>13758</v>
      </c>
      <c r="N5857" s="545" t="s">
        <v>22830</v>
      </c>
      <c r="O5857" s="545" t="s">
        <v>17911</v>
      </c>
      <c r="P5857" s="549">
        <v>3922</v>
      </c>
      <c r="Q5857" s="549">
        <v>1</v>
      </c>
      <c r="R5857" s="549">
        <v>166</v>
      </c>
      <c r="S5857" s="548">
        <v>2218</v>
      </c>
      <c r="T5857" s="548">
        <v>445</v>
      </c>
      <c r="U5857" s="99"/>
    </row>
    <row r="5858" spans="1:21" ht="19.5" customHeight="1">
      <c r="A5858" s="545">
        <v>100467</v>
      </c>
      <c r="B5858" s="545" t="s">
        <v>3601</v>
      </c>
      <c r="C5858" s="545" t="s">
        <v>216</v>
      </c>
      <c r="D5858" s="546">
        <v>44914</v>
      </c>
      <c r="E5858" s="171" t="str">
        <f t="shared" si="91"/>
        <v>2022</v>
      </c>
      <c r="F5858" s="547">
        <v>768078</v>
      </c>
      <c r="G5858" s="548">
        <v>0.19</v>
      </c>
      <c r="H5858" s="547">
        <v>645443.69999999995</v>
      </c>
      <c r="I5858" s="545" t="s">
        <v>12664</v>
      </c>
      <c r="J5858" s="545" t="s">
        <v>13297</v>
      </c>
      <c r="K5858" s="545" t="s">
        <v>17917</v>
      </c>
      <c r="L5858" s="545" t="s">
        <v>13413</v>
      </c>
      <c r="M5858" s="548" t="s">
        <v>13758</v>
      </c>
      <c r="N5858" s="545" t="s">
        <v>22830</v>
      </c>
      <c r="O5858" s="545" t="s">
        <v>17911</v>
      </c>
      <c r="P5858" s="549">
        <v>3923</v>
      </c>
      <c r="Q5858" s="549">
        <v>1</v>
      </c>
      <c r="R5858" s="549">
        <v>166</v>
      </c>
      <c r="S5858" s="548">
        <v>2257</v>
      </c>
      <c r="T5858" s="548">
        <v>445</v>
      </c>
      <c r="U5858" s="99"/>
    </row>
    <row r="5859" spans="1:21" ht="19.5" customHeight="1">
      <c r="A5859" s="545">
        <v>100468</v>
      </c>
      <c r="B5859" s="545" t="s">
        <v>3602</v>
      </c>
      <c r="C5859" s="545" t="s">
        <v>216</v>
      </c>
      <c r="D5859" s="546">
        <v>44914</v>
      </c>
      <c r="E5859" s="171" t="str">
        <f t="shared" si="91"/>
        <v>2022</v>
      </c>
      <c r="F5859" s="547">
        <v>1224319.01</v>
      </c>
      <c r="G5859" s="548">
        <v>0.19</v>
      </c>
      <c r="H5859" s="547">
        <v>1028839.5</v>
      </c>
      <c r="I5859" s="545" t="s">
        <v>12664</v>
      </c>
      <c r="J5859" s="545" t="s">
        <v>13297</v>
      </c>
      <c r="K5859" s="545" t="s">
        <v>17918</v>
      </c>
      <c r="L5859" s="545" t="s">
        <v>13413</v>
      </c>
      <c r="M5859" s="548" t="s">
        <v>13758</v>
      </c>
      <c r="N5859" s="545" t="s">
        <v>22830</v>
      </c>
      <c r="O5859" s="545" t="s">
        <v>17911</v>
      </c>
      <c r="P5859" s="549">
        <v>3924</v>
      </c>
      <c r="Q5859" s="549">
        <v>1</v>
      </c>
      <c r="R5859" s="549">
        <v>166</v>
      </c>
      <c r="S5859" s="548">
        <v>2257</v>
      </c>
      <c r="T5859" s="548">
        <v>445</v>
      </c>
      <c r="U5859" s="99"/>
    </row>
    <row r="5860" spans="1:21" ht="19.5" customHeight="1">
      <c r="A5860" s="545">
        <v>100469</v>
      </c>
      <c r="B5860" s="545" t="s">
        <v>3603</v>
      </c>
      <c r="C5860" s="545" t="s">
        <v>216</v>
      </c>
      <c r="D5860" s="546"/>
      <c r="E5860" s="171" t="str">
        <f t="shared" si="91"/>
        <v>1900</v>
      </c>
      <c r="F5860" s="547">
        <v>0</v>
      </c>
      <c r="G5860" s="548">
        <v>0</v>
      </c>
      <c r="H5860" s="547">
        <v>0</v>
      </c>
      <c r="I5860" s="545" t="s">
        <v>12664</v>
      </c>
      <c r="J5860" s="545"/>
      <c r="K5860" s="545" t="s">
        <v>13413</v>
      </c>
      <c r="L5860" s="545" t="s">
        <v>13413</v>
      </c>
      <c r="M5860" s="548" t="s">
        <v>13758</v>
      </c>
      <c r="N5860" s="545" t="s">
        <v>22830</v>
      </c>
      <c r="O5860" s="545" t="s">
        <v>17911</v>
      </c>
      <c r="P5860" s="549">
        <v>3925</v>
      </c>
      <c r="Q5860" s="549">
        <v>1</v>
      </c>
      <c r="R5860" s="549">
        <v>166</v>
      </c>
      <c r="S5860" s="548"/>
      <c r="T5860" s="548">
        <v>445</v>
      </c>
      <c r="U5860" s="99"/>
    </row>
    <row r="5861" spans="1:21" ht="19.5" customHeight="1">
      <c r="A5861" s="545">
        <v>100470</v>
      </c>
      <c r="B5861" s="545" t="s">
        <v>3604</v>
      </c>
      <c r="C5861" s="545" t="s">
        <v>216</v>
      </c>
      <c r="D5861" s="546"/>
      <c r="E5861" s="171" t="str">
        <f t="shared" si="91"/>
        <v>1900</v>
      </c>
      <c r="F5861" s="547">
        <v>0</v>
      </c>
      <c r="G5861" s="548">
        <v>0</v>
      </c>
      <c r="H5861" s="547">
        <v>0</v>
      </c>
      <c r="I5861" s="545" t="s">
        <v>12664</v>
      </c>
      <c r="J5861" s="545"/>
      <c r="K5861" s="545" t="s">
        <v>13413</v>
      </c>
      <c r="L5861" s="545" t="s">
        <v>13413</v>
      </c>
      <c r="M5861" s="548" t="s">
        <v>13758</v>
      </c>
      <c r="N5861" s="545" t="s">
        <v>22830</v>
      </c>
      <c r="O5861" s="545" t="s">
        <v>17911</v>
      </c>
      <c r="P5861" s="549">
        <v>3926</v>
      </c>
      <c r="Q5861" s="549">
        <v>1</v>
      </c>
      <c r="R5861" s="549">
        <v>166</v>
      </c>
      <c r="S5861" s="548"/>
      <c r="T5861" s="548">
        <v>445</v>
      </c>
      <c r="U5861" s="99"/>
    </row>
    <row r="5862" spans="1:21" ht="19.5" customHeight="1">
      <c r="A5862" s="545">
        <v>100471</v>
      </c>
      <c r="B5862" s="545" t="s">
        <v>3605</v>
      </c>
      <c r="C5862" s="545" t="s">
        <v>216</v>
      </c>
      <c r="D5862" s="546">
        <v>44914</v>
      </c>
      <c r="E5862" s="171" t="str">
        <f t="shared" si="91"/>
        <v>2022</v>
      </c>
      <c r="F5862" s="547">
        <v>675006</v>
      </c>
      <c r="G5862" s="548">
        <v>0.19</v>
      </c>
      <c r="H5862" s="547">
        <v>567231.93000000005</v>
      </c>
      <c r="I5862" s="545" t="s">
        <v>12664</v>
      </c>
      <c r="J5862" s="545" t="s">
        <v>13297</v>
      </c>
      <c r="K5862" s="545" t="s">
        <v>17919</v>
      </c>
      <c r="L5862" s="545" t="s">
        <v>13413</v>
      </c>
      <c r="M5862" s="548" t="s">
        <v>13758</v>
      </c>
      <c r="N5862" s="545" t="s">
        <v>22830</v>
      </c>
      <c r="O5862" s="545" t="s">
        <v>17911</v>
      </c>
      <c r="P5862" s="549">
        <v>3927</v>
      </c>
      <c r="Q5862" s="549">
        <v>1</v>
      </c>
      <c r="R5862" s="549">
        <v>166</v>
      </c>
      <c r="S5862" s="548">
        <v>2257</v>
      </c>
      <c r="T5862" s="548">
        <v>445</v>
      </c>
      <c r="U5862" s="99"/>
    </row>
    <row r="5863" spans="1:21" ht="19.5" customHeight="1">
      <c r="A5863" s="545">
        <v>100472</v>
      </c>
      <c r="B5863" s="545" t="s">
        <v>10778</v>
      </c>
      <c r="C5863" s="545" t="s">
        <v>221</v>
      </c>
      <c r="D5863" s="546"/>
      <c r="E5863" s="171" t="str">
        <f t="shared" si="91"/>
        <v>1900</v>
      </c>
      <c r="F5863" s="547">
        <v>0</v>
      </c>
      <c r="G5863" s="548">
        <v>0</v>
      </c>
      <c r="H5863" s="547">
        <v>0</v>
      </c>
      <c r="I5863" s="545" t="s">
        <v>12752</v>
      </c>
      <c r="J5863" s="545"/>
      <c r="K5863" s="545" t="s">
        <v>13413</v>
      </c>
      <c r="L5863" s="545" t="s">
        <v>13413</v>
      </c>
      <c r="M5863" s="548" t="s">
        <v>13758</v>
      </c>
      <c r="N5863" s="545" t="s">
        <v>22190</v>
      </c>
      <c r="O5863" s="545" t="s">
        <v>16407</v>
      </c>
      <c r="P5863" s="549">
        <v>3928</v>
      </c>
      <c r="Q5863" s="549">
        <v>1</v>
      </c>
      <c r="R5863" s="549">
        <v>167</v>
      </c>
      <c r="S5863" s="548"/>
      <c r="T5863" s="548">
        <v>183</v>
      </c>
      <c r="U5863" s="99"/>
    </row>
    <row r="5864" spans="1:21" ht="19.5" customHeight="1">
      <c r="A5864" s="545">
        <v>100473</v>
      </c>
      <c r="B5864" s="545" t="s">
        <v>10777</v>
      </c>
      <c r="C5864" s="545" t="s">
        <v>216</v>
      </c>
      <c r="D5864" s="546"/>
      <c r="E5864" s="171" t="str">
        <f t="shared" si="91"/>
        <v>1900</v>
      </c>
      <c r="F5864" s="547">
        <v>0</v>
      </c>
      <c r="G5864" s="548">
        <v>0</v>
      </c>
      <c r="H5864" s="547">
        <v>0</v>
      </c>
      <c r="I5864" s="545" t="s">
        <v>12752</v>
      </c>
      <c r="J5864" s="545"/>
      <c r="K5864" s="545" t="s">
        <v>13413</v>
      </c>
      <c r="L5864" s="545" t="s">
        <v>13413</v>
      </c>
      <c r="M5864" s="548" t="s">
        <v>13758</v>
      </c>
      <c r="N5864" s="545" t="s">
        <v>22190</v>
      </c>
      <c r="O5864" s="545" t="s">
        <v>16407</v>
      </c>
      <c r="P5864" s="549">
        <v>3929</v>
      </c>
      <c r="Q5864" s="549">
        <v>1</v>
      </c>
      <c r="R5864" s="549">
        <v>167</v>
      </c>
      <c r="S5864" s="548"/>
      <c r="T5864" s="548">
        <v>183</v>
      </c>
      <c r="U5864" s="99"/>
    </row>
    <row r="5865" spans="1:21" ht="19.5" customHeight="1">
      <c r="A5865" s="545">
        <v>100474</v>
      </c>
      <c r="B5865" s="545" t="s">
        <v>744</v>
      </c>
      <c r="C5865" s="545" t="s">
        <v>216</v>
      </c>
      <c r="D5865" s="546"/>
      <c r="E5865" s="171" t="str">
        <f t="shared" si="91"/>
        <v>1900</v>
      </c>
      <c r="F5865" s="547">
        <v>0</v>
      </c>
      <c r="G5865" s="548">
        <v>0</v>
      </c>
      <c r="H5865" s="547">
        <v>0</v>
      </c>
      <c r="I5865" s="545" t="s">
        <v>12643</v>
      </c>
      <c r="J5865" s="545"/>
      <c r="K5865" s="545" t="s">
        <v>13413</v>
      </c>
      <c r="L5865" s="545" t="s">
        <v>17920</v>
      </c>
      <c r="M5865" s="548" t="s">
        <v>13758</v>
      </c>
      <c r="N5865" s="545" t="s">
        <v>22831</v>
      </c>
      <c r="O5865" s="545" t="s">
        <v>13413</v>
      </c>
      <c r="P5865" s="549">
        <v>3930</v>
      </c>
      <c r="Q5865" s="549">
        <v>1</v>
      </c>
      <c r="R5865" s="549">
        <v>6</v>
      </c>
      <c r="S5865" s="548"/>
      <c r="T5865" s="548">
        <v>451</v>
      </c>
      <c r="U5865" s="99"/>
    </row>
    <row r="5866" spans="1:21" ht="19.5" customHeight="1">
      <c r="A5866" s="545">
        <v>100475</v>
      </c>
      <c r="B5866" s="545" t="s">
        <v>745</v>
      </c>
      <c r="C5866" s="545" t="s">
        <v>221</v>
      </c>
      <c r="D5866" s="546">
        <v>44593</v>
      </c>
      <c r="E5866" s="171" t="str">
        <f t="shared" si="91"/>
        <v>2022</v>
      </c>
      <c r="F5866" s="547">
        <v>78129</v>
      </c>
      <c r="G5866" s="548">
        <v>0.19</v>
      </c>
      <c r="H5866" s="547">
        <v>65654.62</v>
      </c>
      <c r="I5866" s="545" t="s">
        <v>12643</v>
      </c>
      <c r="J5866" s="545" t="s">
        <v>13297</v>
      </c>
      <c r="K5866" s="545" t="s">
        <v>13413</v>
      </c>
      <c r="L5866" s="545" t="s">
        <v>17921</v>
      </c>
      <c r="M5866" s="548" t="s">
        <v>13758</v>
      </c>
      <c r="N5866" s="545" t="s">
        <v>22831</v>
      </c>
      <c r="O5866" s="545" t="s">
        <v>13413</v>
      </c>
      <c r="P5866" s="549">
        <v>3931</v>
      </c>
      <c r="Q5866" s="549">
        <v>1</v>
      </c>
      <c r="R5866" s="549">
        <v>6</v>
      </c>
      <c r="S5866" s="548">
        <v>2257</v>
      </c>
      <c r="T5866" s="548">
        <v>451</v>
      </c>
      <c r="U5866" s="99"/>
    </row>
    <row r="5867" spans="1:21" ht="19.5" customHeight="1">
      <c r="A5867" s="545">
        <v>100476</v>
      </c>
      <c r="B5867" s="545" t="s">
        <v>10776</v>
      </c>
      <c r="C5867" s="545" t="s">
        <v>221</v>
      </c>
      <c r="D5867" s="546"/>
      <c r="E5867" s="171" t="str">
        <f t="shared" si="91"/>
        <v>1900</v>
      </c>
      <c r="F5867" s="547">
        <v>0</v>
      </c>
      <c r="G5867" s="548">
        <v>0</v>
      </c>
      <c r="H5867" s="547">
        <v>0</v>
      </c>
      <c r="I5867" s="545" t="s">
        <v>12966</v>
      </c>
      <c r="J5867" s="545"/>
      <c r="K5867" s="545" t="s">
        <v>17922</v>
      </c>
      <c r="L5867" s="545" t="s">
        <v>13413</v>
      </c>
      <c r="M5867" s="548" t="s">
        <v>13758</v>
      </c>
      <c r="N5867" s="545" t="s">
        <v>13413</v>
      </c>
      <c r="O5867" s="545" t="s">
        <v>13413</v>
      </c>
      <c r="P5867" s="549">
        <v>3932</v>
      </c>
      <c r="Q5867" s="549">
        <v>1</v>
      </c>
      <c r="R5867" s="549">
        <v>41</v>
      </c>
      <c r="S5867" s="548"/>
      <c r="T5867" s="548"/>
      <c r="U5867" s="99"/>
    </row>
    <row r="5868" spans="1:21" ht="19.5" customHeight="1">
      <c r="A5868" s="545">
        <v>100477</v>
      </c>
      <c r="B5868" s="545" t="s">
        <v>1653</v>
      </c>
      <c r="C5868" s="545" t="s">
        <v>221</v>
      </c>
      <c r="D5868" s="546"/>
      <c r="E5868" s="171" t="str">
        <f t="shared" si="91"/>
        <v>1900</v>
      </c>
      <c r="F5868" s="547">
        <v>0</v>
      </c>
      <c r="G5868" s="548">
        <v>0</v>
      </c>
      <c r="H5868" s="547">
        <v>0</v>
      </c>
      <c r="I5868" s="545" t="s">
        <v>12732</v>
      </c>
      <c r="J5868" s="545"/>
      <c r="K5868" s="545" t="s">
        <v>13413</v>
      </c>
      <c r="L5868" s="545" t="s">
        <v>15081</v>
      </c>
      <c r="M5868" s="548" t="s">
        <v>13758</v>
      </c>
      <c r="N5868" s="545" t="s">
        <v>13413</v>
      </c>
      <c r="O5868" s="545" t="s">
        <v>17889</v>
      </c>
      <c r="P5868" s="549">
        <v>3933</v>
      </c>
      <c r="Q5868" s="549">
        <v>1</v>
      </c>
      <c r="R5868" s="549">
        <v>122</v>
      </c>
      <c r="S5868" s="548"/>
      <c r="T5868" s="548"/>
      <c r="U5868" s="99"/>
    </row>
    <row r="5869" spans="1:21" ht="19.5" customHeight="1">
      <c r="A5869" s="545">
        <v>100478</v>
      </c>
      <c r="B5869" s="545" t="s">
        <v>3613</v>
      </c>
      <c r="C5869" s="545" t="s">
        <v>216</v>
      </c>
      <c r="D5869" s="546">
        <v>43801</v>
      </c>
      <c r="E5869" s="171" t="str">
        <f t="shared" si="91"/>
        <v>2019</v>
      </c>
      <c r="F5869" s="547">
        <v>31439</v>
      </c>
      <c r="G5869" s="548">
        <v>0.19</v>
      </c>
      <c r="H5869" s="547">
        <v>26419.33</v>
      </c>
      <c r="I5869" s="545" t="s">
        <v>12664</v>
      </c>
      <c r="J5869" s="545" t="s">
        <v>13298</v>
      </c>
      <c r="K5869" s="545" t="s">
        <v>13413</v>
      </c>
      <c r="L5869" s="545" t="s">
        <v>17923</v>
      </c>
      <c r="M5869" s="548" t="s">
        <v>13758</v>
      </c>
      <c r="N5869" s="545" t="s">
        <v>22154</v>
      </c>
      <c r="O5869" s="545" t="s">
        <v>17902</v>
      </c>
      <c r="P5869" s="549">
        <v>3934</v>
      </c>
      <c r="Q5869" s="549">
        <v>1</v>
      </c>
      <c r="R5869" s="549">
        <v>166</v>
      </c>
      <c r="S5869" s="548">
        <v>1012</v>
      </c>
      <c r="T5869" s="548">
        <v>170</v>
      </c>
      <c r="U5869" s="99"/>
    </row>
    <row r="5870" spans="1:21" ht="19.5" customHeight="1">
      <c r="A5870" s="545">
        <v>100479</v>
      </c>
      <c r="B5870" s="545" t="s">
        <v>3446</v>
      </c>
      <c r="C5870" s="545" t="s">
        <v>216</v>
      </c>
      <c r="D5870" s="546"/>
      <c r="E5870" s="171" t="str">
        <f t="shared" si="91"/>
        <v>1900</v>
      </c>
      <c r="F5870" s="547">
        <v>0</v>
      </c>
      <c r="G5870" s="548">
        <v>0</v>
      </c>
      <c r="H5870" s="547">
        <v>0</v>
      </c>
      <c r="I5870" s="545" t="s">
        <v>12664</v>
      </c>
      <c r="J5870" s="545"/>
      <c r="K5870" s="545" t="s">
        <v>17924</v>
      </c>
      <c r="L5870" s="545" t="s">
        <v>17925</v>
      </c>
      <c r="M5870" s="548" t="s">
        <v>13758</v>
      </c>
      <c r="N5870" s="545" t="s">
        <v>22154</v>
      </c>
      <c r="O5870" s="545" t="s">
        <v>17902</v>
      </c>
      <c r="P5870" s="549">
        <v>3935</v>
      </c>
      <c r="Q5870" s="549">
        <v>1</v>
      </c>
      <c r="R5870" s="549">
        <v>166</v>
      </c>
      <c r="S5870" s="548"/>
      <c r="T5870" s="548">
        <v>170</v>
      </c>
      <c r="U5870" s="99"/>
    </row>
    <row r="5871" spans="1:21" ht="19.5" customHeight="1">
      <c r="A5871" s="545">
        <v>100480</v>
      </c>
      <c r="B5871" s="545" t="s">
        <v>3428</v>
      </c>
      <c r="C5871" s="545" t="s">
        <v>216</v>
      </c>
      <c r="D5871" s="546"/>
      <c r="E5871" s="171" t="str">
        <f t="shared" si="91"/>
        <v>1900</v>
      </c>
      <c r="F5871" s="547">
        <v>0</v>
      </c>
      <c r="G5871" s="548">
        <v>0</v>
      </c>
      <c r="H5871" s="547">
        <v>0</v>
      </c>
      <c r="I5871" s="545" t="s">
        <v>12664</v>
      </c>
      <c r="J5871" s="545"/>
      <c r="K5871" s="545" t="s">
        <v>13413</v>
      </c>
      <c r="L5871" s="545" t="s">
        <v>17926</v>
      </c>
      <c r="M5871" s="548" t="s">
        <v>13758</v>
      </c>
      <c r="N5871" s="545" t="s">
        <v>22154</v>
      </c>
      <c r="O5871" s="545" t="s">
        <v>17911</v>
      </c>
      <c r="P5871" s="549">
        <v>3936</v>
      </c>
      <c r="Q5871" s="549">
        <v>1</v>
      </c>
      <c r="R5871" s="549">
        <v>166</v>
      </c>
      <c r="S5871" s="548"/>
      <c r="T5871" s="548">
        <v>170</v>
      </c>
      <c r="U5871" s="99"/>
    </row>
    <row r="5872" spans="1:21" ht="19.5" customHeight="1">
      <c r="A5872" s="545">
        <v>100481</v>
      </c>
      <c r="B5872" s="545" t="s">
        <v>3429</v>
      </c>
      <c r="C5872" s="545" t="s">
        <v>216</v>
      </c>
      <c r="D5872" s="546"/>
      <c r="E5872" s="171" t="str">
        <f t="shared" si="91"/>
        <v>1900</v>
      </c>
      <c r="F5872" s="547">
        <v>0</v>
      </c>
      <c r="G5872" s="548">
        <v>0</v>
      </c>
      <c r="H5872" s="547">
        <v>0</v>
      </c>
      <c r="I5872" s="545" t="s">
        <v>12664</v>
      </c>
      <c r="J5872" s="545"/>
      <c r="K5872" s="545" t="s">
        <v>13413</v>
      </c>
      <c r="L5872" s="545" t="s">
        <v>17926</v>
      </c>
      <c r="M5872" s="548" t="s">
        <v>13758</v>
      </c>
      <c r="N5872" s="545" t="s">
        <v>22154</v>
      </c>
      <c r="O5872" s="545" t="s">
        <v>17927</v>
      </c>
      <c r="P5872" s="549">
        <v>3937</v>
      </c>
      <c r="Q5872" s="549">
        <v>1</v>
      </c>
      <c r="R5872" s="549">
        <v>166</v>
      </c>
      <c r="S5872" s="548"/>
      <c r="T5872" s="548">
        <v>170</v>
      </c>
      <c r="U5872" s="99"/>
    </row>
    <row r="5873" spans="1:21" ht="19.5" customHeight="1">
      <c r="A5873" s="545">
        <v>100482</v>
      </c>
      <c r="B5873" s="545" t="s">
        <v>3430</v>
      </c>
      <c r="C5873" s="545" t="s">
        <v>216</v>
      </c>
      <c r="D5873" s="546"/>
      <c r="E5873" s="171" t="str">
        <f t="shared" si="91"/>
        <v>1900</v>
      </c>
      <c r="F5873" s="547">
        <v>0</v>
      </c>
      <c r="G5873" s="548">
        <v>0</v>
      </c>
      <c r="H5873" s="547">
        <v>0</v>
      </c>
      <c r="I5873" s="545" t="s">
        <v>12664</v>
      </c>
      <c r="J5873" s="545"/>
      <c r="K5873" s="545" t="s">
        <v>13413</v>
      </c>
      <c r="L5873" s="545" t="s">
        <v>17926</v>
      </c>
      <c r="M5873" s="548" t="s">
        <v>13758</v>
      </c>
      <c r="N5873" s="545" t="s">
        <v>22154</v>
      </c>
      <c r="O5873" s="545" t="s">
        <v>17928</v>
      </c>
      <c r="P5873" s="549">
        <v>3938</v>
      </c>
      <c r="Q5873" s="549">
        <v>1</v>
      </c>
      <c r="R5873" s="549">
        <v>166</v>
      </c>
      <c r="S5873" s="548"/>
      <c r="T5873" s="548">
        <v>170</v>
      </c>
      <c r="U5873" s="99"/>
    </row>
    <row r="5874" spans="1:21" ht="19.5" customHeight="1">
      <c r="A5874" s="545">
        <v>100483</v>
      </c>
      <c r="B5874" s="545" t="s">
        <v>3431</v>
      </c>
      <c r="C5874" s="545" t="s">
        <v>216</v>
      </c>
      <c r="D5874" s="546"/>
      <c r="E5874" s="171" t="str">
        <f t="shared" si="91"/>
        <v>1900</v>
      </c>
      <c r="F5874" s="547">
        <v>0</v>
      </c>
      <c r="G5874" s="548">
        <v>0</v>
      </c>
      <c r="H5874" s="547">
        <v>0</v>
      </c>
      <c r="I5874" s="545" t="s">
        <v>12664</v>
      </c>
      <c r="J5874" s="545"/>
      <c r="K5874" s="545" t="s">
        <v>13413</v>
      </c>
      <c r="L5874" s="545" t="s">
        <v>17929</v>
      </c>
      <c r="M5874" s="548" t="s">
        <v>13758</v>
      </c>
      <c r="N5874" s="545" t="s">
        <v>22154</v>
      </c>
      <c r="O5874" s="545" t="s">
        <v>17930</v>
      </c>
      <c r="P5874" s="549">
        <v>3939</v>
      </c>
      <c r="Q5874" s="549">
        <v>1</v>
      </c>
      <c r="R5874" s="549">
        <v>166</v>
      </c>
      <c r="S5874" s="548"/>
      <c r="T5874" s="548">
        <v>170</v>
      </c>
      <c r="U5874" s="99"/>
    </row>
    <row r="5875" spans="1:21" ht="19.5" customHeight="1">
      <c r="A5875" s="545">
        <v>100484</v>
      </c>
      <c r="B5875" s="545" t="s">
        <v>7046</v>
      </c>
      <c r="C5875" s="545" t="s">
        <v>216</v>
      </c>
      <c r="D5875" s="546">
        <v>46052</v>
      </c>
      <c r="E5875" s="171" t="str">
        <f t="shared" si="91"/>
        <v>2026</v>
      </c>
      <c r="F5875" s="547">
        <v>31831</v>
      </c>
      <c r="G5875" s="548">
        <v>0.19</v>
      </c>
      <c r="H5875" s="547">
        <v>26748.74</v>
      </c>
      <c r="I5875" s="545" t="s">
        <v>12664</v>
      </c>
      <c r="J5875" s="545" t="s">
        <v>13307</v>
      </c>
      <c r="K5875" s="545" t="s">
        <v>13413</v>
      </c>
      <c r="L5875" s="545" t="s">
        <v>17931</v>
      </c>
      <c r="M5875" s="548" t="s">
        <v>13758</v>
      </c>
      <c r="N5875" s="545" t="s">
        <v>22832</v>
      </c>
      <c r="O5875" s="545" t="s">
        <v>17902</v>
      </c>
      <c r="P5875" s="549">
        <v>3940</v>
      </c>
      <c r="Q5875" s="549">
        <v>1</v>
      </c>
      <c r="R5875" s="549">
        <v>166</v>
      </c>
      <c r="S5875" s="548">
        <v>2228</v>
      </c>
      <c r="T5875" s="548">
        <v>448</v>
      </c>
      <c r="U5875" s="99"/>
    </row>
    <row r="5876" spans="1:21" ht="19.5" customHeight="1">
      <c r="A5876" s="545">
        <v>100485</v>
      </c>
      <c r="B5876" s="545" t="s">
        <v>398</v>
      </c>
      <c r="C5876" s="545" t="s">
        <v>311</v>
      </c>
      <c r="D5876" s="546">
        <v>46052</v>
      </c>
      <c r="E5876" s="171" t="str">
        <f t="shared" si="91"/>
        <v>2026</v>
      </c>
      <c r="F5876" s="547">
        <v>184841</v>
      </c>
      <c r="G5876" s="548">
        <v>0.19</v>
      </c>
      <c r="H5876" s="547">
        <v>155328.57</v>
      </c>
      <c r="I5876" s="545" t="s">
        <v>12654</v>
      </c>
      <c r="J5876" s="545" t="s">
        <v>13307</v>
      </c>
      <c r="K5876" s="545" t="s">
        <v>13413</v>
      </c>
      <c r="L5876" s="545" t="s">
        <v>17932</v>
      </c>
      <c r="M5876" s="548" t="s">
        <v>13758</v>
      </c>
      <c r="N5876" s="545" t="s">
        <v>13413</v>
      </c>
      <c r="O5876" s="545" t="s">
        <v>13413</v>
      </c>
      <c r="P5876" s="549">
        <v>3941</v>
      </c>
      <c r="Q5876" s="549">
        <v>1</v>
      </c>
      <c r="R5876" s="549">
        <v>2</v>
      </c>
      <c r="S5876" s="548">
        <v>2228</v>
      </c>
      <c r="T5876" s="548"/>
      <c r="U5876" s="99"/>
    </row>
    <row r="5877" spans="1:21" ht="19.5" customHeight="1">
      <c r="A5877" s="545">
        <v>100486</v>
      </c>
      <c r="B5877" s="545" t="s">
        <v>3652</v>
      </c>
      <c r="C5877" s="545" t="s">
        <v>216</v>
      </c>
      <c r="D5877" s="546"/>
      <c r="E5877" s="171" t="str">
        <f t="shared" si="91"/>
        <v>1900</v>
      </c>
      <c r="F5877" s="547">
        <v>0</v>
      </c>
      <c r="G5877" s="548">
        <v>0</v>
      </c>
      <c r="H5877" s="547">
        <v>0</v>
      </c>
      <c r="I5877" s="545" t="s">
        <v>12758</v>
      </c>
      <c r="J5877" s="545"/>
      <c r="K5877" s="545" t="s">
        <v>13413</v>
      </c>
      <c r="L5877" s="545" t="s">
        <v>16420</v>
      </c>
      <c r="M5877" s="548" t="s">
        <v>13758</v>
      </c>
      <c r="N5877" s="545" t="s">
        <v>13413</v>
      </c>
      <c r="O5877" s="545" t="s">
        <v>13413</v>
      </c>
      <c r="P5877" s="549">
        <v>3942</v>
      </c>
      <c r="Q5877" s="549">
        <v>1</v>
      </c>
      <c r="R5877" s="549">
        <v>164</v>
      </c>
      <c r="S5877" s="548"/>
      <c r="T5877" s="548"/>
      <c r="U5877" s="99"/>
    </row>
    <row r="5878" spans="1:21" ht="19.5" customHeight="1">
      <c r="A5878" s="545">
        <v>100487</v>
      </c>
      <c r="B5878" s="545" t="s">
        <v>8445</v>
      </c>
      <c r="C5878" s="545" t="s">
        <v>216</v>
      </c>
      <c r="D5878" s="546">
        <v>46052</v>
      </c>
      <c r="E5878" s="171" t="str">
        <f t="shared" si="91"/>
        <v>2026</v>
      </c>
      <c r="F5878" s="547">
        <v>154162055</v>
      </c>
      <c r="G5878" s="548">
        <v>0.19</v>
      </c>
      <c r="H5878" s="547">
        <v>129547945.38</v>
      </c>
      <c r="I5878" s="545" t="s">
        <v>12758</v>
      </c>
      <c r="J5878" s="545" t="s">
        <v>13307</v>
      </c>
      <c r="K5878" s="545" t="s">
        <v>17933</v>
      </c>
      <c r="L5878" s="545" t="s">
        <v>13413</v>
      </c>
      <c r="M5878" s="548" t="s">
        <v>13758</v>
      </c>
      <c r="N5878" s="545" t="s">
        <v>13413</v>
      </c>
      <c r="O5878" s="545" t="s">
        <v>13413</v>
      </c>
      <c r="P5878" s="549">
        <v>3943</v>
      </c>
      <c r="Q5878" s="549">
        <v>1</v>
      </c>
      <c r="R5878" s="549">
        <v>164</v>
      </c>
      <c r="S5878" s="548">
        <v>2228</v>
      </c>
      <c r="T5878" s="548"/>
      <c r="U5878" s="99"/>
    </row>
    <row r="5879" spans="1:21" ht="19.5" customHeight="1">
      <c r="A5879" s="545">
        <v>100488</v>
      </c>
      <c r="B5879" s="545" t="s">
        <v>5274</v>
      </c>
      <c r="C5879" s="545" t="s">
        <v>216</v>
      </c>
      <c r="D5879" s="546">
        <v>44677</v>
      </c>
      <c r="E5879" s="171" t="str">
        <f t="shared" si="91"/>
        <v>2022</v>
      </c>
      <c r="F5879" s="547">
        <v>59519668</v>
      </c>
      <c r="G5879" s="548">
        <v>0.19</v>
      </c>
      <c r="H5879" s="547">
        <v>50016527.729999997</v>
      </c>
      <c r="I5879" s="545" t="s">
        <v>12758</v>
      </c>
      <c r="J5879" s="545" t="s">
        <v>13298</v>
      </c>
      <c r="K5879" s="545" t="s">
        <v>17934</v>
      </c>
      <c r="L5879" s="545" t="s">
        <v>13413</v>
      </c>
      <c r="M5879" s="548" t="s">
        <v>13758</v>
      </c>
      <c r="N5879" s="545" t="s">
        <v>13413</v>
      </c>
      <c r="O5879" s="545" t="s">
        <v>13413</v>
      </c>
      <c r="P5879" s="549">
        <v>3944</v>
      </c>
      <c r="Q5879" s="549">
        <v>1</v>
      </c>
      <c r="R5879" s="549">
        <v>164</v>
      </c>
      <c r="S5879" s="548">
        <v>1012</v>
      </c>
      <c r="T5879" s="548"/>
      <c r="U5879" s="99"/>
    </row>
    <row r="5880" spans="1:21" ht="19.5" customHeight="1">
      <c r="A5880" s="545">
        <v>100489</v>
      </c>
      <c r="B5880" s="545" t="s">
        <v>7045</v>
      </c>
      <c r="C5880" s="545" t="s">
        <v>311</v>
      </c>
      <c r="D5880" s="546">
        <v>46052</v>
      </c>
      <c r="E5880" s="171" t="str">
        <f t="shared" si="91"/>
        <v>2026</v>
      </c>
      <c r="F5880" s="547">
        <v>535710</v>
      </c>
      <c r="G5880" s="548">
        <v>0.19</v>
      </c>
      <c r="H5880" s="547">
        <v>450176.47</v>
      </c>
      <c r="I5880" s="545" t="s">
        <v>12657</v>
      </c>
      <c r="J5880" s="545" t="s">
        <v>13307</v>
      </c>
      <c r="K5880" s="545" t="s">
        <v>13413</v>
      </c>
      <c r="L5880" s="545" t="s">
        <v>13413</v>
      </c>
      <c r="M5880" s="548" t="s">
        <v>13758</v>
      </c>
      <c r="N5880" s="545" t="s">
        <v>13413</v>
      </c>
      <c r="O5880" s="545" t="s">
        <v>13413</v>
      </c>
      <c r="P5880" s="549">
        <v>3945</v>
      </c>
      <c r="Q5880" s="549">
        <v>1</v>
      </c>
      <c r="R5880" s="549">
        <v>69</v>
      </c>
      <c r="S5880" s="548">
        <v>2228</v>
      </c>
      <c r="T5880" s="548"/>
      <c r="U5880" s="99"/>
    </row>
    <row r="5881" spans="1:21" ht="19.5" customHeight="1">
      <c r="A5881" s="545">
        <v>100490</v>
      </c>
      <c r="B5881" s="545" t="s">
        <v>2082</v>
      </c>
      <c r="C5881" s="545" t="s">
        <v>216</v>
      </c>
      <c r="D5881" s="546">
        <v>46052</v>
      </c>
      <c r="E5881" s="171" t="str">
        <f t="shared" si="91"/>
        <v>2026</v>
      </c>
      <c r="F5881" s="547">
        <v>26910</v>
      </c>
      <c r="G5881" s="548">
        <v>0.19</v>
      </c>
      <c r="H5881" s="547">
        <v>22613.45</v>
      </c>
      <c r="I5881" s="545" t="s">
        <v>12686</v>
      </c>
      <c r="J5881" s="545" t="s">
        <v>13307</v>
      </c>
      <c r="K5881" s="545" t="s">
        <v>13413</v>
      </c>
      <c r="L5881" s="545" t="s">
        <v>13413</v>
      </c>
      <c r="M5881" s="548" t="s">
        <v>13758</v>
      </c>
      <c r="N5881" s="545" t="s">
        <v>22833</v>
      </c>
      <c r="O5881" s="545" t="s">
        <v>13413</v>
      </c>
      <c r="P5881" s="549">
        <v>3946</v>
      </c>
      <c r="Q5881" s="549">
        <v>1</v>
      </c>
      <c r="R5881" s="549">
        <v>131</v>
      </c>
      <c r="S5881" s="548">
        <v>2228</v>
      </c>
      <c r="T5881" s="548">
        <v>450</v>
      </c>
      <c r="U5881" s="99"/>
    </row>
    <row r="5882" spans="1:21" ht="19.5" customHeight="1">
      <c r="A5882" s="545">
        <v>100491</v>
      </c>
      <c r="B5882" s="545" t="s">
        <v>10775</v>
      </c>
      <c r="C5882" s="545" t="s">
        <v>311</v>
      </c>
      <c r="D5882" s="546"/>
      <c r="E5882" s="171" t="str">
        <f t="shared" si="91"/>
        <v>1900</v>
      </c>
      <c r="F5882" s="547">
        <v>0</v>
      </c>
      <c r="G5882" s="548">
        <v>0</v>
      </c>
      <c r="H5882" s="547">
        <v>0</v>
      </c>
      <c r="I5882" s="545" t="s">
        <v>12657</v>
      </c>
      <c r="J5882" s="545"/>
      <c r="K5882" s="545" t="s">
        <v>13413</v>
      </c>
      <c r="L5882" s="545" t="s">
        <v>13413</v>
      </c>
      <c r="M5882" s="548" t="s">
        <v>13758</v>
      </c>
      <c r="N5882" s="545" t="s">
        <v>22147</v>
      </c>
      <c r="O5882" s="545" t="s">
        <v>13413</v>
      </c>
      <c r="P5882" s="549">
        <v>3947</v>
      </c>
      <c r="Q5882" s="549">
        <v>1</v>
      </c>
      <c r="R5882" s="549">
        <v>69</v>
      </c>
      <c r="S5882" s="548"/>
      <c r="T5882" s="548">
        <v>110</v>
      </c>
      <c r="U5882" s="99"/>
    </row>
    <row r="5883" spans="1:21" ht="19.5" customHeight="1">
      <c r="A5883" s="545">
        <v>100492</v>
      </c>
      <c r="B5883" s="545" t="s">
        <v>10774</v>
      </c>
      <c r="C5883" s="545" t="s">
        <v>311</v>
      </c>
      <c r="D5883" s="546"/>
      <c r="E5883" s="171" t="str">
        <f t="shared" si="91"/>
        <v>1900</v>
      </c>
      <c r="F5883" s="547">
        <v>0</v>
      </c>
      <c r="G5883" s="548">
        <v>0</v>
      </c>
      <c r="H5883" s="547">
        <v>0</v>
      </c>
      <c r="I5883" s="545" t="s">
        <v>12657</v>
      </c>
      <c r="J5883" s="545"/>
      <c r="K5883" s="545" t="s">
        <v>13413</v>
      </c>
      <c r="L5883" s="545" t="s">
        <v>13413</v>
      </c>
      <c r="M5883" s="548" t="s">
        <v>13758</v>
      </c>
      <c r="N5883" s="545" t="s">
        <v>22147</v>
      </c>
      <c r="O5883" s="545" t="s">
        <v>13413</v>
      </c>
      <c r="P5883" s="549">
        <v>3948</v>
      </c>
      <c r="Q5883" s="549">
        <v>1</v>
      </c>
      <c r="R5883" s="549">
        <v>69</v>
      </c>
      <c r="S5883" s="548"/>
      <c r="T5883" s="548">
        <v>110</v>
      </c>
      <c r="U5883" s="99"/>
    </row>
    <row r="5884" spans="1:21" ht="19.5" customHeight="1">
      <c r="A5884" s="545">
        <v>100493</v>
      </c>
      <c r="B5884" s="545" t="s">
        <v>8395</v>
      </c>
      <c r="C5884" s="545" t="s">
        <v>216</v>
      </c>
      <c r="D5884" s="546">
        <v>46084</v>
      </c>
      <c r="E5884" s="171" t="str">
        <f t="shared" si="91"/>
        <v>2026</v>
      </c>
      <c r="F5884" s="547">
        <v>84400</v>
      </c>
      <c r="G5884" s="548">
        <v>0.19</v>
      </c>
      <c r="H5884" s="547">
        <v>70924.37</v>
      </c>
      <c r="I5884" s="545" t="s">
        <v>12642</v>
      </c>
      <c r="J5884" s="545" t="s">
        <v>13296</v>
      </c>
      <c r="K5884" s="545" t="s">
        <v>13413</v>
      </c>
      <c r="L5884" s="545" t="s">
        <v>13807</v>
      </c>
      <c r="M5884" s="548" t="s">
        <v>13758</v>
      </c>
      <c r="N5884" s="545" t="s">
        <v>13413</v>
      </c>
      <c r="O5884" s="545" t="s">
        <v>17857</v>
      </c>
      <c r="P5884" s="549">
        <v>3949</v>
      </c>
      <c r="Q5884" s="549">
        <v>1</v>
      </c>
      <c r="R5884" s="549">
        <v>135</v>
      </c>
      <c r="S5884" s="548">
        <v>2218</v>
      </c>
      <c r="T5884" s="548"/>
      <c r="U5884" s="99"/>
    </row>
    <row r="5885" spans="1:21" ht="19.5" customHeight="1">
      <c r="A5885" s="545">
        <v>100494</v>
      </c>
      <c r="B5885" s="545" t="s">
        <v>10773</v>
      </c>
      <c r="C5885" s="545" t="s">
        <v>216</v>
      </c>
      <c r="D5885" s="546"/>
      <c r="E5885" s="171" t="str">
        <f t="shared" si="91"/>
        <v>1900</v>
      </c>
      <c r="F5885" s="547">
        <v>0</v>
      </c>
      <c r="G5885" s="548">
        <v>0</v>
      </c>
      <c r="H5885" s="547">
        <v>0</v>
      </c>
      <c r="I5885" s="545" t="s">
        <v>12642</v>
      </c>
      <c r="J5885" s="545"/>
      <c r="K5885" s="545" t="s">
        <v>13413</v>
      </c>
      <c r="L5885" s="545" t="s">
        <v>13807</v>
      </c>
      <c r="M5885" s="548" t="s">
        <v>13758</v>
      </c>
      <c r="N5885" s="545" t="s">
        <v>13413</v>
      </c>
      <c r="O5885" s="545" t="s">
        <v>17857</v>
      </c>
      <c r="P5885" s="549">
        <v>3950</v>
      </c>
      <c r="Q5885" s="549">
        <v>1</v>
      </c>
      <c r="R5885" s="549">
        <v>135</v>
      </c>
      <c r="S5885" s="548"/>
      <c r="T5885" s="548"/>
      <c r="U5885" s="99"/>
    </row>
    <row r="5886" spans="1:21" ht="19.5" customHeight="1">
      <c r="A5886" s="545">
        <v>100495</v>
      </c>
      <c r="B5886" s="545" t="s">
        <v>7044</v>
      </c>
      <c r="C5886" s="545" t="s">
        <v>216</v>
      </c>
      <c r="D5886" s="546">
        <v>43843</v>
      </c>
      <c r="E5886" s="171" t="str">
        <f t="shared" si="91"/>
        <v>2020</v>
      </c>
      <c r="F5886" s="547">
        <v>52775</v>
      </c>
      <c r="G5886" s="548">
        <v>0.19</v>
      </c>
      <c r="H5886" s="547">
        <v>44348.74</v>
      </c>
      <c r="I5886" s="545" t="s">
        <v>12642</v>
      </c>
      <c r="J5886" s="545" t="s">
        <v>13297</v>
      </c>
      <c r="K5886" s="545" t="s">
        <v>13413</v>
      </c>
      <c r="L5886" s="545" t="s">
        <v>13807</v>
      </c>
      <c r="M5886" s="548" t="s">
        <v>13758</v>
      </c>
      <c r="N5886" s="545" t="s">
        <v>13413</v>
      </c>
      <c r="O5886" s="545" t="s">
        <v>17857</v>
      </c>
      <c r="P5886" s="549">
        <v>3951</v>
      </c>
      <c r="Q5886" s="549">
        <v>1</v>
      </c>
      <c r="R5886" s="549">
        <v>135</v>
      </c>
      <c r="S5886" s="548">
        <v>2257</v>
      </c>
      <c r="T5886" s="548"/>
      <c r="U5886" s="99"/>
    </row>
    <row r="5887" spans="1:21" ht="19.5" customHeight="1">
      <c r="A5887" s="545">
        <v>100496</v>
      </c>
      <c r="B5887" s="545" t="s">
        <v>10772</v>
      </c>
      <c r="C5887" s="545" t="s">
        <v>216</v>
      </c>
      <c r="D5887" s="546"/>
      <c r="E5887" s="171" t="str">
        <f t="shared" si="91"/>
        <v>1900</v>
      </c>
      <c r="F5887" s="547">
        <v>0</v>
      </c>
      <c r="G5887" s="548">
        <v>0</v>
      </c>
      <c r="H5887" s="547">
        <v>0</v>
      </c>
      <c r="I5887" s="545" t="s">
        <v>12642</v>
      </c>
      <c r="J5887" s="545"/>
      <c r="K5887" s="545" t="s">
        <v>13413</v>
      </c>
      <c r="L5887" s="545" t="s">
        <v>13807</v>
      </c>
      <c r="M5887" s="548" t="s">
        <v>13758</v>
      </c>
      <c r="N5887" s="545" t="s">
        <v>13413</v>
      </c>
      <c r="O5887" s="545" t="s">
        <v>17857</v>
      </c>
      <c r="P5887" s="549">
        <v>3952</v>
      </c>
      <c r="Q5887" s="549">
        <v>1</v>
      </c>
      <c r="R5887" s="549">
        <v>135</v>
      </c>
      <c r="S5887" s="548"/>
      <c r="T5887" s="548"/>
      <c r="U5887" s="99"/>
    </row>
    <row r="5888" spans="1:21" ht="19.5" customHeight="1">
      <c r="A5888" s="545">
        <v>100497</v>
      </c>
      <c r="B5888" s="545" t="s">
        <v>10771</v>
      </c>
      <c r="C5888" s="545" t="s">
        <v>216</v>
      </c>
      <c r="D5888" s="546"/>
      <c r="E5888" s="171" t="str">
        <f t="shared" si="91"/>
        <v>1900</v>
      </c>
      <c r="F5888" s="547">
        <v>0</v>
      </c>
      <c r="G5888" s="548">
        <v>0</v>
      </c>
      <c r="H5888" s="547">
        <v>0</v>
      </c>
      <c r="I5888" s="545" t="s">
        <v>12642</v>
      </c>
      <c r="J5888" s="545"/>
      <c r="K5888" s="545" t="s">
        <v>13413</v>
      </c>
      <c r="L5888" s="545" t="s">
        <v>13807</v>
      </c>
      <c r="M5888" s="548" t="s">
        <v>13758</v>
      </c>
      <c r="N5888" s="545" t="s">
        <v>13413</v>
      </c>
      <c r="O5888" s="545" t="s">
        <v>17857</v>
      </c>
      <c r="P5888" s="549">
        <v>3953</v>
      </c>
      <c r="Q5888" s="549">
        <v>1</v>
      </c>
      <c r="R5888" s="549">
        <v>135</v>
      </c>
      <c r="S5888" s="548"/>
      <c r="T5888" s="548"/>
      <c r="U5888" s="99"/>
    </row>
    <row r="5889" spans="1:21" ht="19.5" customHeight="1">
      <c r="A5889" s="545">
        <v>100498</v>
      </c>
      <c r="B5889" s="545" t="s">
        <v>2635</v>
      </c>
      <c r="C5889" s="545" t="s">
        <v>216</v>
      </c>
      <c r="D5889" s="546">
        <v>44588</v>
      </c>
      <c r="E5889" s="171" t="str">
        <f t="shared" si="91"/>
        <v>2022</v>
      </c>
      <c r="F5889" s="547">
        <v>48231</v>
      </c>
      <c r="G5889" s="548">
        <v>0.19</v>
      </c>
      <c r="H5889" s="547">
        <v>40530.25</v>
      </c>
      <c r="I5889" s="545" t="s">
        <v>12642</v>
      </c>
      <c r="J5889" s="545" t="s">
        <v>13297</v>
      </c>
      <c r="K5889" s="545" t="s">
        <v>13809</v>
      </c>
      <c r="L5889" s="545" t="s">
        <v>13807</v>
      </c>
      <c r="M5889" s="548" t="s">
        <v>13758</v>
      </c>
      <c r="N5889" s="545" t="s">
        <v>13413</v>
      </c>
      <c r="O5889" s="545" t="s">
        <v>13810</v>
      </c>
      <c r="P5889" s="549">
        <v>3954</v>
      </c>
      <c r="Q5889" s="549">
        <v>1</v>
      </c>
      <c r="R5889" s="549">
        <v>135</v>
      </c>
      <c r="S5889" s="548">
        <v>2257</v>
      </c>
      <c r="T5889" s="548"/>
      <c r="U5889" s="99"/>
    </row>
    <row r="5890" spans="1:21" ht="19.5" customHeight="1">
      <c r="A5890" s="545">
        <v>100499</v>
      </c>
      <c r="B5890" s="545" t="s">
        <v>10770</v>
      </c>
      <c r="C5890" s="545" t="s">
        <v>216</v>
      </c>
      <c r="D5890" s="546">
        <v>44588</v>
      </c>
      <c r="E5890" s="171" t="str">
        <f t="shared" si="91"/>
        <v>2022</v>
      </c>
      <c r="F5890" s="547">
        <v>21767</v>
      </c>
      <c r="G5890" s="548">
        <v>0.19</v>
      </c>
      <c r="H5890" s="547">
        <v>18291.599999999999</v>
      </c>
      <c r="I5890" s="545" t="s">
        <v>12642</v>
      </c>
      <c r="J5890" s="545" t="s">
        <v>13297</v>
      </c>
      <c r="K5890" s="545" t="s">
        <v>13413</v>
      </c>
      <c r="L5890" s="545" t="s">
        <v>13807</v>
      </c>
      <c r="M5890" s="548" t="s">
        <v>13758</v>
      </c>
      <c r="N5890" s="545" t="s">
        <v>13413</v>
      </c>
      <c r="O5890" s="545" t="s">
        <v>17857</v>
      </c>
      <c r="P5890" s="549">
        <v>3955</v>
      </c>
      <c r="Q5890" s="549">
        <v>1</v>
      </c>
      <c r="R5890" s="549">
        <v>135</v>
      </c>
      <c r="S5890" s="548">
        <v>2257</v>
      </c>
      <c r="T5890" s="548"/>
      <c r="U5890" s="99"/>
    </row>
    <row r="5891" spans="1:21" ht="19.5" customHeight="1">
      <c r="A5891" s="545">
        <v>100500</v>
      </c>
      <c r="B5891" s="545" t="s">
        <v>10769</v>
      </c>
      <c r="C5891" s="545" t="s">
        <v>216</v>
      </c>
      <c r="D5891" s="546">
        <v>44588</v>
      </c>
      <c r="E5891" s="171" t="str">
        <f t="shared" si="91"/>
        <v>2022</v>
      </c>
      <c r="F5891" s="547">
        <v>44995.01</v>
      </c>
      <c r="G5891" s="548">
        <v>0.19</v>
      </c>
      <c r="H5891" s="547">
        <v>37810.93</v>
      </c>
      <c r="I5891" s="545" t="s">
        <v>12642</v>
      </c>
      <c r="J5891" s="545" t="s">
        <v>13297</v>
      </c>
      <c r="K5891" s="545" t="s">
        <v>13413</v>
      </c>
      <c r="L5891" s="545" t="s">
        <v>13807</v>
      </c>
      <c r="M5891" s="548" t="s">
        <v>13758</v>
      </c>
      <c r="N5891" s="545" t="s">
        <v>13413</v>
      </c>
      <c r="O5891" s="545" t="s">
        <v>17857</v>
      </c>
      <c r="P5891" s="549">
        <v>3956</v>
      </c>
      <c r="Q5891" s="549">
        <v>1</v>
      </c>
      <c r="R5891" s="549">
        <v>135</v>
      </c>
      <c r="S5891" s="548">
        <v>2257</v>
      </c>
      <c r="T5891" s="548"/>
      <c r="U5891" s="99"/>
    </row>
    <row r="5892" spans="1:21" ht="19.5" customHeight="1">
      <c r="A5892" s="545">
        <v>100501</v>
      </c>
      <c r="B5892" s="545" t="s">
        <v>10768</v>
      </c>
      <c r="C5892" s="545" t="s">
        <v>216</v>
      </c>
      <c r="D5892" s="546"/>
      <c r="E5892" s="171" t="str">
        <f t="shared" ref="E5892:E5955" si="92">TEXT(D5892,"YYYY")</f>
        <v>1900</v>
      </c>
      <c r="F5892" s="547">
        <v>0</v>
      </c>
      <c r="G5892" s="548">
        <v>0</v>
      </c>
      <c r="H5892" s="547">
        <v>0</v>
      </c>
      <c r="I5892" s="545" t="s">
        <v>12642</v>
      </c>
      <c r="J5892" s="545"/>
      <c r="K5892" s="545" t="s">
        <v>13413</v>
      </c>
      <c r="L5892" s="545" t="s">
        <v>13413</v>
      </c>
      <c r="M5892" s="548" t="s">
        <v>13758</v>
      </c>
      <c r="N5892" s="545" t="s">
        <v>13413</v>
      </c>
      <c r="O5892" s="545" t="s">
        <v>14580</v>
      </c>
      <c r="P5892" s="549">
        <v>3957</v>
      </c>
      <c r="Q5892" s="549">
        <v>1</v>
      </c>
      <c r="R5892" s="549">
        <v>135</v>
      </c>
      <c r="S5892" s="548"/>
      <c r="T5892" s="548"/>
      <c r="U5892" s="99"/>
    </row>
    <row r="5893" spans="1:21" ht="19.5" customHeight="1">
      <c r="A5893" s="545">
        <v>100502</v>
      </c>
      <c r="B5893" s="545" t="s">
        <v>10767</v>
      </c>
      <c r="C5893" s="545" t="s">
        <v>216</v>
      </c>
      <c r="D5893" s="546"/>
      <c r="E5893" s="171" t="str">
        <f t="shared" si="92"/>
        <v>1900</v>
      </c>
      <c r="F5893" s="547">
        <v>0</v>
      </c>
      <c r="G5893" s="548">
        <v>0</v>
      </c>
      <c r="H5893" s="547">
        <v>0</v>
      </c>
      <c r="I5893" s="545" t="s">
        <v>12642</v>
      </c>
      <c r="J5893" s="545"/>
      <c r="K5893" s="545" t="s">
        <v>13413</v>
      </c>
      <c r="L5893" s="545" t="s">
        <v>13807</v>
      </c>
      <c r="M5893" s="548" t="s">
        <v>13758</v>
      </c>
      <c r="N5893" s="545" t="s">
        <v>13413</v>
      </c>
      <c r="O5893" s="545" t="s">
        <v>17857</v>
      </c>
      <c r="P5893" s="549">
        <v>3958</v>
      </c>
      <c r="Q5893" s="549">
        <v>1</v>
      </c>
      <c r="R5893" s="549">
        <v>135</v>
      </c>
      <c r="S5893" s="548"/>
      <c r="T5893" s="548"/>
      <c r="U5893" s="99"/>
    </row>
    <row r="5894" spans="1:21" ht="19.5" customHeight="1">
      <c r="A5894" s="545">
        <v>100503</v>
      </c>
      <c r="B5894" s="545" t="s">
        <v>10766</v>
      </c>
      <c r="C5894" s="545" t="s">
        <v>216</v>
      </c>
      <c r="D5894" s="546">
        <v>46052</v>
      </c>
      <c r="E5894" s="171" t="str">
        <f t="shared" si="92"/>
        <v>2026</v>
      </c>
      <c r="F5894" s="547">
        <v>207484</v>
      </c>
      <c r="G5894" s="548">
        <v>0.19</v>
      </c>
      <c r="H5894" s="547">
        <v>174356.3</v>
      </c>
      <c r="I5894" s="545" t="s">
        <v>12642</v>
      </c>
      <c r="J5894" s="545" t="s">
        <v>13307</v>
      </c>
      <c r="K5894" s="545" t="s">
        <v>13413</v>
      </c>
      <c r="L5894" s="545" t="s">
        <v>13807</v>
      </c>
      <c r="M5894" s="548" t="s">
        <v>13758</v>
      </c>
      <c r="N5894" s="545" t="s">
        <v>13413</v>
      </c>
      <c r="O5894" s="545" t="s">
        <v>17857</v>
      </c>
      <c r="P5894" s="549">
        <v>3959</v>
      </c>
      <c r="Q5894" s="549">
        <v>1</v>
      </c>
      <c r="R5894" s="549">
        <v>135</v>
      </c>
      <c r="S5894" s="548">
        <v>2228</v>
      </c>
      <c r="T5894" s="548"/>
      <c r="U5894" s="99"/>
    </row>
    <row r="5895" spans="1:21" ht="19.5" customHeight="1">
      <c r="A5895" s="545">
        <v>100504</v>
      </c>
      <c r="B5895" s="545" t="s">
        <v>10765</v>
      </c>
      <c r="C5895" s="545" t="s">
        <v>216</v>
      </c>
      <c r="D5895" s="546"/>
      <c r="E5895" s="171" t="str">
        <f t="shared" si="92"/>
        <v>1900</v>
      </c>
      <c r="F5895" s="547">
        <v>0</v>
      </c>
      <c r="G5895" s="548">
        <v>0</v>
      </c>
      <c r="H5895" s="547">
        <v>0</v>
      </c>
      <c r="I5895" s="545" t="s">
        <v>12642</v>
      </c>
      <c r="J5895" s="545"/>
      <c r="K5895" s="545" t="s">
        <v>13413</v>
      </c>
      <c r="L5895" s="545" t="s">
        <v>13807</v>
      </c>
      <c r="M5895" s="548" t="s">
        <v>13758</v>
      </c>
      <c r="N5895" s="545" t="s">
        <v>13413</v>
      </c>
      <c r="O5895" s="545" t="s">
        <v>17857</v>
      </c>
      <c r="P5895" s="549">
        <v>3960</v>
      </c>
      <c r="Q5895" s="549">
        <v>1</v>
      </c>
      <c r="R5895" s="549">
        <v>135</v>
      </c>
      <c r="S5895" s="548"/>
      <c r="T5895" s="548"/>
      <c r="U5895" s="99"/>
    </row>
    <row r="5896" spans="1:21" ht="19.5" customHeight="1">
      <c r="A5896" s="545">
        <v>100505</v>
      </c>
      <c r="B5896" s="545" t="s">
        <v>10764</v>
      </c>
      <c r="C5896" s="545" t="s">
        <v>216</v>
      </c>
      <c r="D5896" s="546"/>
      <c r="E5896" s="171" t="str">
        <f t="shared" si="92"/>
        <v>1900</v>
      </c>
      <c r="F5896" s="547">
        <v>0</v>
      </c>
      <c r="G5896" s="548">
        <v>0</v>
      </c>
      <c r="H5896" s="547">
        <v>0</v>
      </c>
      <c r="I5896" s="545" t="s">
        <v>12642</v>
      </c>
      <c r="J5896" s="545"/>
      <c r="K5896" s="545" t="s">
        <v>13413</v>
      </c>
      <c r="L5896" s="545" t="s">
        <v>13807</v>
      </c>
      <c r="M5896" s="548" t="s">
        <v>13758</v>
      </c>
      <c r="N5896" s="545" t="s">
        <v>13413</v>
      </c>
      <c r="O5896" s="545" t="s">
        <v>17857</v>
      </c>
      <c r="P5896" s="549">
        <v>3961</v>
      </c>
      <c r="Q5896" s="549">
        <v>1</v>
      </c>
      <c r="R5896" s="549">
        <v>135</v>
      </c>
      <c r="S5896" s="548"/>
      <c r="T5896" s="548"/>
      <c r="U5896" s="99"/>
    </row>
    <row r="5897" spans="1:21" ht="19.5" customHeight="1">
      <c r="A5897" s="545">
        <v>100506</v>
      </c>
      <c r="B5897" s="545" t="s">
        <v>10763</v>
      </c>
      <c r="C5897" s="545" t="s">
        <v>216</v>
      </c>
      <c r="D5897" s="546"/>
      <c r="E5897" s="171" t="str">
        <f t="shared" si="92"/>
        <v>1900</v>
      </c>
      <c r="F5897" s="547">
        <v>0</v>
      </c>
      <c r="G5897" s="548">
        <v>0</v>
      </c>
      <c r="H5897" s="547">
        <v>0</v>
      </c>
      <c r="I5897" s="545" t="s">
        <v>12642</v>
      </c>
      <c r="J5897" s="545"/>
      <c r="K5897" s="545" t="s">
        <v>13413</v>
      </c>
      <c r="L5897" s="545" t="s">
        <v>13807</v>
      </c>
      <c r="M5897" s="548" t="s">
        <v>13758</v>
      </c>
      <c r="N5897" s="545" t="s">
        <v>13413</v>
      </c>
      <c r="O5897" s="545" t="s">
        <v>17857</v>
      </c>
      <c r="P5897" s="549">
        <v>3962</v>
      </c>
      <c r="Q5897" s="549">
        <v>1</v>
      </c>
      <c r="R5897" s="549">
        <v>135</v>
      </c>
      <c r="S5897" s="548"/>
      <c r="T5897" s="548"/>
      <c r="U5897" s="99"/>
    </row>
    <row r="5898" spans="1:21" ht="19.5" customHeight="1">
      <c r="A5898" s="545">
        <v>100507</v>
      </c>
      <c r="B5898" s="545" t="s">
        <v>10762</v>
      </c>
      <c r="C5898" s="545" t="s">
        <v>216</v>
      </c>
      <c r="D5898" s="546"/>
      <c r="E5898" s="171" t="str">
        <f t="shared" si="92"/>
        <v>1900</v>
      </c>
      <c r="F5898" s="547">
        <v>0</v>
      </c>
      <c r="G5898" s="548">
        <v>0</v>
      </c>
      <c r="H5898" s="547">
        <v>0</v>
      </c>
      <c r="I5898" s="545" t="s">
        <v>12642</v>
      </c>
      <c r="J5898" s="545"/>
      <c r="K5898" s="545" t="s">
        <v>13413</v>
      </c>
      <c r="L5898" s="545" t="s">
        <v>13807</v>
      </c>
      <c r="M5898" s="548" t="s">
        <v>13758</v>
      </c>
      <c r="N5898" s="545" t="s">
        <v>13413</v>
      </c>
      <c r="O5898" s="545" t="s">
        <v>17857</v>
      </c>
      <c r="P5898" s="549">
        <v>3963</v>
      </c>
      <c r="Q5898" s="549">
        <v>1</v>
      </c>
      <c r="R5898" s="549">
        <v>135</v>
      </c>
      <c r="S5898" s="548"/>
      <c r="T5898" s="548"/>
      <c r="U5898" s="99"/>
    </row>
    <row r="5899" spans="1:21" ht="19.5" customHeight="1">
      <c r="A5899" s="545">
        <v>100508</v>
      </c>
      <c r="B5899" s="545" t="s">
        <v>10761</v>
      </c>
      <c r="C5899" s="545" t="s">
        <v>216</v>
      </c>
      <c r="D5899" s="546"/>
      <c r="E5899" s="171" t="str">
        <f t="shared" si="92"/>
        <v>1900</v>
      </c>
      <c r="F5899" s="547">
        <v>0</v>
      </c>
      <c r="G5899" s="548">
        <v>0</v>
      </c>
      <c r="H5899" s="547">
        <v>0</v>
      </c>
      <c r="I5899" s="545" t="s">
        <v>12642</v>
      </c>
      <c r="J5899" s="545"/>
      <c r="K5899" s="545" t="s">
        <v>13413</v>
      </c>
      <c r="L5899" s="545" t="s">
        <v>13807</v>
      </c>
      <c r="M5899" s="548" t="s">
        <v>13758</v>
      </c>
      <c r="N5899" s="545" t="s">
        <v>13413</v>
      </c>
      <c r="O5899" s="545" t="s">
        <v>17857</v>
      </c>
      <c r="P5899" s="549">
        <v>3964</v>
      </c>
      <c r="Q5899" s="549">
        <v>1</v>
      </c>
      <c r="R5899" s="549">
        <v>135</v>
      </c>
      <c r="S5899" s="548"/>
      <c r="T5899" s="548"/>
      <c r="U5899" s="99"/>
    </row>
    <row r="5900" spans="1:21" ht="19.5" customHeight="1">
      <c r="A5900" s="545">
        <v>100509</v>
      </c>
      <c r="B5900" s="545" t="s">
        <v>8136</v>
      </c>
      <c r="C5900" s="545" t="s">
        <v>216</v>
      </c>
      <c r="D5900" s="546">
        <v>44588</v>
      </c>
      <c r="E5900" s="171" t="str">
        <f t="shared" si="92"/>
        <v>2022</v>
      </c>
      <c r="F5900" s="547">
        <v>114235</v>
      </c>
      <c r="G5900" s="548">
        <v>0.19</v>
      </c>
      <c r="H5900" s="547">
        <v>95995.8</v>
      </c>
      <c r="I5900" s="545" t="s">
        <v>12642</v>
      </c>
      <c r="J5900" s="545" t="s">
        <v>13297</v>
      </c>
      <c r="K5900" s="545" t="s">
        <v>13413</v>
      </c>
      <c r="L5900" s="545" t="s">
        <v>13807</v>
      </c>
      <c r="M5900" s="548" t="s">
        <v>13758</v>
      </c>
      <c r="N5900" s="545" t="s">
        <v>13413</v>
      </c>
      <c r="O5900" s="545" t="s">
        <v>17935</v>
      </c>
      <c r="P5900" s="549">
        <v>3965</v>
      </c>
      <c r="Q5900" s="549">
        <v>1</v>
      </c>
      <c r="R5900" s="549">
        <v>135</v>
      </c>
      <c r="S5900" s="548">
        <v>2257</v>
      </c>
      <c r="T5900" s="548"/>
      <c r="U5900" s="99"/>
    </row>
    <row r="5901" spans="1:21" ht="19.5" customHeight="1">
      <c r="A5901" s="545">
        <v>100510</v>
      </c>
      <c r="B5901" s="545" t="s">
        <v>8135</v>
      </c>
      <c r="C5901" s="545" t="s">
        <v>216</v>
      </c>
      <c r="D5901" s="546">
        <v>44588</v>
      </c>
      <c r="E5901" s="171" t="str">
        <f t="shared" si="92"/>
        <v>2022</v>
      </c>
      <c r="F5901" s="547">
        <v>114235</v>
      </c>
      <c r="G5901" s="548">
        <v>0.19</v>
      </c>
      <c r="H5901" s="547">
        <v>95995.8</v>
      </c>
      <c r="I5901" s="545" t="s">
        <v>12642</v>
      </c>
      <c r="J5901" s="545" t="s">
        <v>13297</v>
      </c>
      <c r="K5901" s="545" t="s">
        <v>13413</v>
      </c>
      <c r="L5901" s="545" t="s">
        <v>13807</v>
      </c>
      <c r="M5901" s="548" t="s">
        <v>13758</v>
      </c>
      <c r="N5901" s="545" t="s">
        <v>13413</v>
      </c>
      <c r="O5901" s="545" t="s">
        <v>17935</v>
      </c>
      <c r="P5901" s="549">
        <v>3966</v>
      </c>
      <c r="Q5901" s="549">
        <v>1</v>
      </c>
      <c r="R5901" s="549">
        <v>135</v>
      </c>
      <c r="S5901" s="548">
        <v>2257</v>
      </c>
      <c r="T5901" s="548"/>
      <c r="U5901" s="99"/>
    </row>
    <row r="5902" spans="1:21" ht="19.5" customHeight="1">
      <c r="A5902" s="545">
        <v>100511</v>
      </c>
      <c r="B5902" s="545" t="s">
        <v>7372</v>
      </c>
      <c r="C5902" s="545" t="s">
        <v>216</v>
      </c>
      <c r="D5902" s="546">
        <v>44588</v>
      </c>
      <c r="E5902" s="171" t="str">
        <f t="shared" si="92"/>
        <v>2022</v>
      </c>
      <c r="F5902" s="547">
        <v>79383</v>
      </c>
      <c r="G5902" s="548">
        <v>0.19</v>
      </c>
      <c r="H5902" s="547">
        <v>66708.399999999994</v>
      </c>
      <c r="I5902" s="545" t="s">
        <v>12642</v>
      </c>
      <c r="J5902" s="545" t="s">
        <v>13297</v>
      </c>
      <c r="K5902" s="545" t="s">
        <v>13413</v>
      </c>
      <c r="L5902" s="545" t="s">
        <v>13807</v>
      </c>
      <c r="M5902" s="548" t="s">
        <v>13758</v>
      </c>
      <c r="N5902" s="545" t="s">
        <v>13413</v>
      </c>
      <c r="O5902" s="545" t="s">
        <v>17935</v>
      </c>
      <c r="P5902" s="549">
        <v>3967</v>
      </c>
      <c r="Q5902" s="549">
        <v>1</v>
      </c>
      <c r="R5902" s="549">
        <v>135</v>
      </c>
      <c r="S5902" s="548">
        <v>2257</v>
      </c>
      <c r="T5902" s="548"/>
      <c r="U5902" s="99"/>
    </row>
    <row r="5903" spans="1:21" ht="19.5" customHeight="1">
      <c r="A5903" s="545">
        <v>100512</v>
      </c>
      <c r="B5903" s="545" t="s">
        <v>7371</v>
      </c>
      <c r="C5903" s="545" t="s">
        <v>216</v>
      </c>
      <c r="D5903" s="546">
        <v>44588</v>
      </c>
      <c r="E5903" s="171" t="str">
        <f t="shared" si="92"/>
        <v>2022</v>
      </c>
      <c r="F5903" s="547">
        <v>48749</v>
      </c>
      <c r="G5903" s="548">
        <v>0.19</v>
      </c>
      <c r="H5903" s="547">
        <v>40965.550000000003</v>
      </c>
      <c r="I5903" s="545" t="s">
        <v>12642</v>
      </c>
      <c r="J5903" s="545" t="s">
        <v>13297</v>
      </c>
      <c r="K5903" s="545" t="s">
        <v>13413</v>
      </c>
      <c r="L5903" s="545" t="s">
        <v>13807</v>
      </c>
      <c r="M5903" s="548" t="s">
        <v>13758</v>
      </c>
      <c r="N5903" s="545" t="s">
        <v>13413</v>
      </c>
      <c r="O5903" s="545" t="s">
        <v>17935</v>
      </c>
      <c r="P5903" s="549">
        <v>3968</v>
      </c>
      <c r="Q5903" s="549">
        <v>1</v>
      </c>
      <c r="R5903" s="549">
        <v>135</v>
      </c>
      <c r="S5903" s="548">
        <v>2257</v>
      </c>
      <c r="T5903" s="548"/>
      <c r="U5903" s="99"/>
    </row>
    <row r="5904" spans="1:21" ht="19.5" customHeight="1">
      <c r="A5904" s="545">
        <v>100513</v>
      </c>
      <c r="B5904" s="545" t="s">
        <v>10760</v>
      </c>
      <c r="C5904" s="545" t="s">
        <v>216</v>
      </c>
      <c r="D5904" s="546">
        <v>44588</v>
      </c>
      <c r="E5904" s="171" t="str">
        <f t="shared" si="92"/>
        <v>2022</v>
      </c>
      <c r="F5904" s="547">
        <v>50769.01</v>
      </c>
      <c r="G5904" s="548">
        <v>0.19</v>
      </c>
      <c r="H5904" s="547">
        <v>42663.03</v>
      </c>
      <c r="I5904" s="545" t="s">
        <v>12642</v>
      </c>
      <c r="J5904" s="545" t="s">
        <v>13297</v>
      </c>
      <c r="K5904" s="545" t="s">
        <v>13413</v>
      </c>
      <c r="L5904" s="545" t="s">
        <v>13807</v>
      </c>
      <c r="M5904" s="548" t="s">
        <v>13758</v>
      </c>
      <c r="N5904" s="545" t="s">
        <v>13413</v>
      </c>
      <c r="O5904" s="545" t="s">
        <v>17935</v>
      </c>
      <c r="P5904" s="549">
        <v>3969</v>
      </c>
      <c r="Q5904" s="549">
        <v>1</v>
      </c>
      <c r="R5904" s="549">
        <v>135</v>
      </c>
      <c r="S5904" s="548">
        <v>2257</v>
      </c>
      <c r="T5904" s="548"/>
      <c r="U5904" s="99"/>
    </row>
    <row r="5905" spans="1:21" ht="19.5" customHeight="1">
      <c r="A5905" s="545">
        <v>100514</v>
      </c>
      <c r="B5905" s="545" t="s">
        <v>10759</v>
      </c>
      <c r="C5905" s="545" t="s">
        <v>216</v>
      </c>
      <c r="D5905" s="546">
        <v>46052</v>
      </c>
      <c r="E5905" s="171" t="str">
        <f t="shared" si="92"/>
        <v>2026</v>
      </c>
      <c r="F5905" s="547">
        <v>3265</v>
      </c>
      <c r="G5905" s="548">
        <v>0.19</v>
      </c>
      <c r="H5905" s="547">
        <v>2743.7</v>
      </c>
      <c r="I5905" s="545" t="s">
        <v>12642</v>
      </c>
      <c r="J5905" s="545" t="s">
        <v>13307</v>
      </c>
      <c r="K5905" s="545" t="s">
        <v>13413</v>
      </c>
      <c r="L5905" s="545" t="s">
        <v>13807</v>
      </c>
      <c r="M5905" s="548" t="s">
        <v>13758</v>
      </c>
      <c r="N5905" s="545" t="s">
        <v>13413</v>
      </c>
      <c r="O5905" s="545" t="s">
        <v>17935</v>
      </c>
      <c r="P5905" s="549">
        <v>3970</v>
      </c>
      <c r="Q5905" s="549">
        <v>1</v>
      </c>
      <c r="R5905" s="549">
        <v>135</v>
      </c>
      <c r="S5905" s="548">
        <v>2228</v>
      </c>
      <c r="T5905" s="548"/>
      <c r="U5905" s="99"/>
    </row>
    <row r="5906" spans="1:21" ht="19.5" customHeight="1">
      <c r="A5906" s="545">
        <v>100515</v>
      </c>
      <c r="B5906" s="545" t="s">
        <v>10758</v>
      </c>
      <c r="C5906" s="545" t="s">
        <v>216</v>
      </c>
      <c r="D5906" s="546">
        <v>44588</v>
      </c>
      <c r="E5906" s="171" t="str">
        <f t="shared" si="92"/>
        <v>2022</v>
      </c>
      <c r="F5906" s="547">
        <v>20215.009999999998</v>
      </c>
      <c r="G5906" s="548">
        <v>0.19</v>
      </c>
      <c r="H5906" s="547">
        <v>16987.400000000001</v>
      </c>
      <c r="I5906" s="545" t="s">
        <v>12642</v>
      </c>
      <c r="J5906" s="545" t="s">
        <v>13297</v>
      </c>
      <c r="K5906" s="545" t="s">
        <v>13413</v>
      </c>
      <c r="L5906" s="545" t="s">
        <v>13807</v>
      </c>
      <c r="M5906" s="548" t="s">
        <v>13758</v>
      </c>
      <c r="N5906" s="545" t="s">
        <v>13413</v>
      </c>
      <c r="O5906" s="545" t="s">
        <v>17935</v>
      </c>
      <c r="P5906" s="549">
        <v>3971</v>
      </c>
      <c r="Q5906" s="549">
        <v>1</v>
      </c>
      <c r="R5906" s="549">
        <v>135</v>
      </c>
      <c r="S5906" s="548">
        <v>2257</v>
      </c>
      <c r="T5906" s="548"/>
      <c r="U5906" s="99"/>
    </row>
    <row r="5907" spans="1:21" ht="19.5" customHeight="1">
      <c r="A5907" s="545">
        <v>100516</v>
      </c>
      <c r="B5907" s="545" t="s">
        <v>5146</v>
      </c>
      <c r="C5907" s="545" t="s">
        <v>209</v>
      </c>
      <c r="D5907" s="546">
        <v>43553</v>
      </c>
      <c r="E5907" s="171" t="str">
        <f t="shared" si="92"/>
        <v>2019</v>
      </c>
      <c r="F5907" s="547">
        <v>39413</v>
      </c>
      <c r="G5907" s="548">
        <v>0.19</v>
      </c>
      <c r="H5907" s="547">
        <v>33120.17</v>
      </c>
      <c r="I5907" s="545" t="s">
        <v>12697</v>
      </c>
      <c r="J5907" s="545" t="s">
        <v>13296</v>
      </c>
      <c r="K5907" s="545" t="s">
        <v>13413</v>
      </c>
      <c r="L5907" s="545" t="s">
        <v>14126</v>
      </c>
      <c r="M5907" s="548" t="s">
        <v>13758</v>
      </c>
      <c r="N5907" s="545" t="s">
        <v>13413</v>
      </c>
      <c r="O5907" s="545" t="s">
        <v>13413</v>
      </c>
      <c r="P5907" s="549">
        <v>3972</v>
      </c>
      <c r="Q5907" s="549">
        <v>1</v>
      </c>
      <c r="R5907" s="549">
        <v>138</v>
      </c>
      <c r="S5907" s="548">
        <v>2218</v>
      </c>
      <c r="T5907" s="548"/>
      <c r="U5907" s="99"/>
    </row>
    <row r="5908" spans="1:21" ht="19.5" customHeight="1">
      <c r="A5908" s="545">
        <v>100517</v>
      </c>
      <c r="B5908" s="545" t="s">
        <v>10757</v>
      </c>
      <c r="C5908" s="545" t="s">
        <v>209</v>
      </c>
      <c r="D5908" s="546"/>
      <c r="E5908" s="171" t="str">
        <f t="shared" si="92"/>
        <v>1900</v>
      </c>
      <c r="F5908" s="547">
        <v>0</v>
      </c>
      <c r="G5908" s="548">
        <v>0</v>
      </c>
      <c r="H5908" s="547">
        <v>0</v>
      </c>
      <c r="I5908" s="545" t="s">
        <v>12697</v>
      </c>
      <c r="J5908" s="545"/>
      <c r="K5908" s="545" t="s">
        <v>13413</v>
      </c>
      <c r="L5908" s="545" t="s">
        <v>13807</v>
      </c>
      <c r="M5908" s="548" t="s">
        <v>13758</v>
      </c>
      <c r="N5908" s="545" t="s">
        <v>13413</v>
      </c>
      <c r="O5908" s="545" t="s">
        <v>17936</v>
      </c>
      <c r="P5908" s="549">
        <v>3973</v>
      </c>
      <c r="Q5908" s="549">
        <v>1</v>
      </c>
      <c r="R5908" s="549">
        <v>138</v>
      </c>
      <c r="S5908" s="548"/>
      <c r="T5908" s="548"/>
      <c r="U5908" s="99"/>
    </row>
    <row r="5909" spans="1:21" ht="19.5" customHeight="1">
      <c r="A5909" s="545">
        <v>100518</v>
      </c>
      <c r="B5909" s="545" t="s">
        <v>10756</v>
      </c>
      <c r="C5909" s="545" t="s">
        <v>216</v>
      </c>
      <c r="D5909" s="546"/>
      <c r="E5909" s="171" t="str">
        <f t="shared" si="92"/>
        <v>1900</v>
      </c>
      <c r="F5909" s="547">
        <v>0</v>
      </c>
      <c r="G5909" s="548">
        <v>0</v>
      </c>
      <c r="H5909" s="547">
        <v>0</v>
      </c>
      <c r="I5909" s="545" t="s">
        <v>12642</v>
      </c>
      <c r="J5909" s="545"/>
      <c r="K5909" s="545" t="s">
        <v>13413</v>
      </c>
      <c r="L5909" s="545" t="s">
        <v>13413</v>
      </c>
      <c r="M5909" s="548" t="s">
        <v>13758</v>
      </c>
      <c r="N5909" s="545" t="s">
        <v>13413</v>
      </c>
      <c r="O5909" s="545" t="s">
        <v>14580</v>
      </c>
      <c r="P5909" s="549">
        <v>3974</v>
      </c>
      <c r="Q5909" s="549">
        <v>1</v>
      </c>
      <c r="R5909" s="549">
        <v>135</v>
      </c>
      <c r="S5909" s="548"/>
      <c r="T5909" s="548"/>
      <c r="U5909" s="99"/>
    </row>
    <row r="5910" spans="1:21" ht="19.5" customHeight="1">
      <c r="A5910" s="545">
        <v>100519</v>
      </c>
      <c r="B5910" s="545" t="s">
        <v>2808</v>
      </c>
      <c r="C5910" s="545" t="s">
        <v>216</v>
      </c>
      <c r="D5910" s="546"/>
      <c r="E5910" s="171" t="str">
        <f t="shared" si="92"/>
        <v>1900</v>
      </c>
      <c r="F5910" s="547">
        <v>0</v>
      </c>
      <c r="G5910" s="548">
        <v>0</v>
      </c>
      <c r="H5910" s="547">
        <v>0</v>
      </c>
      <c r="I5910" s="545" t="s">
        <v>12649</v>
      </c>
      <c r="J5910" s="545"/>
      <c r="K5910" s="545" t="s">
        <v>13413</v>
      </c>
      <c r="L5910" s="545" t="s">
        <v>13413</v>
      </c>
      <c r="M5910" s="548" t="s">
        <v>13758</v>
      </c>
      <c r="N5910" s="545" t="s">
        <v>13413</v>
      </c>
      <c r="O5910" s="545" t="s">
        <v>15359</v>
      </c>
      <c r="P5910" s="549">
        <v>3975</v>
      </c>
      <c r="Q5910" s="549">
        <v>1</v>
      </c>
      <c r="R5910" s="549">
        <v>17</v>
      </c>
      <c r="S5910" s="548"/>
      <c r="T5910" s="548"/>
      <c r="U5910" s="99"/>
    </row>
    <row r="5911" spans="1:21" ht="19.5" customHeight="1">
      <c r="A5911" s="545">
        <v>100520</v>
      </c>
      <c r="B5911" s="545" t="s">
        <v>7043</v>
      </c>
      <c r="C5911" s="545" t="s">
        <v>216</v>
      </c>
      <c r="D5911" s="546">
        <v>43843</v>
      </c>
      <c r="E5911" s="171" t="str">
        <f t="shared" si="92"/>
        <v>2020</v>
      </c>
      <c r="F5911" s="547">
        <v>31579.01</v>
      </c>
      <c r="G5911" s="548">
        <v>0.19</v>
      </c>
      <c r="H5911" s="547">
        <v>26536.98</v>
      </c>
      <c r="I5911" s="545" t="s">
        <v>12642</v>
      </c>
      <c r="J5911" s="545" t="s">
        <v>13297</v>
      </c>
      <c r="K5911" s="545" t="s">
        <v>13413</v>
      </c>
      <c r="L5911" s="545" t="s">
        <v>13413</v>
      </c>
      <c r="M5911" s="548" t="s">
        <v>13758</v>
      </c>
      <c r="N5911" s="545" t="s">
        <v>13413</v>
      </c>
      <c r="O5911" s="545" t="s">
        <v>13413</v>
      </c>
      <c r="P5911" s="549">
        <v>3976</v>
      </c>
      <c r="Q5911" s="549">
        <v>1</v>
      </c>
      <c r="R5911" s="549">
        <v>135</v>
      </c>
      <c r="S5911" s="548">
        <v>2257</v>
      </c>
      <c r="T5911" s="548"/>
      <c r="U5911" s="99"/>
    </row>
    <row r="5912" spans="1:21" ht="19.5" customHeight="1">
      <c r="A5912" s="545">
        <v>100521</v>
      </c>
      <c r="B5912" s="545" t="s">
        <v>2533</v>
      </c>
      <c r="C5912" s="545" t="s">
        <v>216</v>
      </c>
      <c r="D5912" s="546">
        <v>45708</v>
      </c>
      <c r="E5912" s="171" t="str">
        <f t="shared" si="92"/>
        <v>2025</v>
      </c>
      <c r="F5912" s="547">
        <v>2411.41</v>
      </c>
      <c r="G5912" s="548">
        <v>0</v>
      </c>
      <c r="H5912" s="547">
        <v>2411.41</v>
      </c>
      <c r="I5912" s="545" t="s">
        <v>12642</v>
      </c>
      <c r="J5912" s="545" t="s">
        <v>13307</v>
      </c>
      <c r="K5912" s="545" t="s">
        <v>13413</v>
      </c>
      <c r="L5912" s="545" t="s">
        <v>13807</v>
      </c>
      <c r="M5912" s="548" t="s">
        <v>13758</v>
      </c>
      <c r="N5912" s="545" t="s">
        <v>13413</v>
      </c>
      <c r="O5912" s="545" t="s">
        <v>17835</v>
      </c>
      <c r="P5912" s="549">
        <v>3977</v>
      </c>
      <c r="Q5912" s="549">
        <v>1</v>
      </c>
      <c r="R5912" s="549">
        <v>135</v>
      </c>
      <c r="S5912" s="548">
        <v>2228</v>
      </c>
      <c r="T5912" s="548"/>
      <c r="U5912" s="99"/>
    </row>
    <row r="5913" spans="1:21" ht="19.5" customHeight="1">
      <c r="A5913" s="545">
        <v>100522</v>
      </c>
      <c r="B5913" s="545" t="s">
        <v>2475</v>
      </c>
      <c r="C5913" s="545" t="s">
        <v>216</v>
      </c>
      <c r="D5913" s="546">
        <v>45708</v>
      </c>
      <c r="E5913" s="171" t="str">
        <f t="shared" si="92"/>
        <v>2025</v>
      </c>
      <c r="F5913" s="547">
        <v>21222.19</v>
      </c>
      <c r="G5913" s="548">
        <v>0.19</v>
      </c>
      <c r="H5913" s="547">
        <v>17833.77</v>
      </c>
      <c r="I5913" s="545" t="s">
        <v>12642</v>
      </c>
      <c r="J5913" s="545" t="s">
        <v>13307</v>
      </c>
      <c r="K5913" s="545" t="s">
        <v>13413</v>
      </c>
      <c r="L5913" s="545" t="s">
        <v>13807</v>
      </c>
      <c r="M5913" s="548" t="s">
        <v>13758</v>
      </c>
      <c r="N5913" s="545" t="s">
        <v>13413</v>
      </c>
      <c r="O5913" s="545" t="s">
        <v>17835</v>
      </c>
      <c r="P5913" s="549">
        <v>3978</v>
      </c>
      <c r="Q5913" s="549">
        <v>1</v>
      </c>
      <c r="R5913" s="549">
        <v>135</v>
      </c>
      <c r="S5913" s="548">
        <v>2228</v>
      </c>
      <c r="T5913" s="548"/>
      <c r="U5913" s="99"/>
    </row>
    <row r="5914" spans="1:21" ht="19.5" customHeight="1">
      <c r="A5914" s="545">
        <v>100523</v>
      </c>
      <c r="B5914" s="545" t="s">
        <v>7042</v>
      </c>
      <c r="C5914" s="545" t="s">
        <v>216</v>
      </c>
      <c r="D5914" s="546">
        <v>46052</v>
      </c>
      <c r="E5914" s="171" t="str">
        <f t="shared" si="92"/>
        <v>2026</v>
      </c>
      <c r="F5914" s="547">
        <v>793</v>
      </c>
      <c r="G5914" s="548">
        <v>0</v>
      </c>
      <c r="H5914" s="547">
        <v>793</v>
      </c>
      <c r="I5914" s="545" t="s">
        <v>12665</v>
      </c>
      <c r="J5914" s="545" t="s">
        <v>13307</v>
      </c>
      <c r="K5914" s="545" t="s">
        <v>13413</v>
      </c>
      <c r="L5914" s="545" t="s">
        <v>13413</v>
      </c>
      <c r="M5914" s="548" t="s">
        <v>13758</v>
      </c>
      <c r="N5914" s="545" t="s">
        <v>13413</v>
      </c>
      <c r="O5914" s="545" t="s">
        <v>13853</v>
      </c>
      <c r="P5914" s="549">
        <v>3979</v>
      </c>
      <c r="Q5914" s="549">
        <v>1</v>
      </c>
      <c r="R5914" s="549">
        <v>75</v>
      </c>
      <c r="S5914" s="548">
        <v>2228</v>
      </c>
      <c r="T5914" s="548"/>
      <c r="U5914" s="99"/>
    </row>
    <row r="5915" spans="1:21" ht="19.5" customHeight="1">
      <c r="A5915" s="545">
        <v>100524</v>
      </c>
      <c r="B5915" s="545" t="s">
        <v>449</v>
      </c>
      <c r="C5915" s="545" t="s">
        <v>216</v>
      </c>
      <c r="D5915" s="546"/>
      <c r="E5915" s="171" t="str">
        <f t="shared" si="92"/>
        <v>1900</v>
      </c>
      <c r="F5915" s="547">
        <v>0</v>
      </c>
      <c r="G5915" s="548">
        <v>0</v>
      </c>
      <c r="H5915" s="547">
        <v>0</v>
      </c>
      <c r="I5915" s="545" t="s">
        <v>12660</v>
      </c>
      <c r="J5915" s="545"/>
      <c r="K5915" s="545" t="s">
        <v>13413</v>
      </c>
      <c r="L5915" s="545" t="s">
        <v>17937</v>
      </c>
      <c r="M5915" s="548" t="s">
        <v>13758</v>
      </c>
      <c r="N5915" s="545" t="s">
        <v>22154</v>
      </c>
      <c r="O5915" s="545" t="s">
        <v>13413</v>
      </c>
      <c r="P5915" s="549">
        <v>3980</v>
      </c>
      <c r="Q5915" s="549">
        <v>1</v>
      </c>
      <c r="R5915" s="549">
        <v>72</v>
      </c>
      <c r="S5915" s="548"/>
      <c r="T5915" s="548">
        <v>170</v>
      </c>
      <c r="U5915" s="99"/>
    </row>
    <row r="5916" spans="1:21" ht="19.5" customHeight="1">
      <c r="A5916" s="545">
        <v>100525</v>
      </c>
      <c r="B5916" s="545" t="s">
        <v>748</v>
      </c>
      <c r="C5916" s="545" t="s">
        <v>221</v>
      </c>
      <c r="D5916" s="546">
        <v>44593</v>
      </c>
      <c r="E5916" s="171" t="str">
        <f t="shared" si="92"/>
        <v>2022</v>
      </c>
      <c r="F5916" s="547">
        <v>50697</v>
      </c>
      <c r="G5916" s="548">
        <v>0.19</v>
      </c>
      <c r="H5916" s="547">
        <v>42602.52</v>
      </c>
      <c r="I5916" s="545" t="s">
        <v>12643</v>
      </c>
      <c r="J5916" s="545" t="s">
        <v>13297</v>
      </c>
      <c r="K5916" s="545" t="s">
        <v>13413</v>
      </c>
      <c r="L5916" s="545" t="s">
        <v>17938</v>
      </c>
      <c r="M5916" s="548" t="s">
        <v>13758</v>
      </c>
      <c r="N5916" s="545" t="s">
        <v>22831</v>
      </c>
      <c r="O5916" s="545" t="s">
        <v>17939</v>
      </c>
      <c r="P5916" s="549">
        <v>3981</v>
      </c>
      <c r="Q5916" s="549">
        <v>1</v>
      </c>
      <c r="R5916" s="549">
        <v>6</v>
      </c>
      <c r="S5916" s="548">
        <v>2257</v>
      </c>
      <c r="T5916" s="548">
        <v>451</v>
      </c>
      <c r="U5916" s="99"/>
    </row>
    <row r="5917" spans="1:21" ht="19.5" customHeight="1">
      <c r="A5917" s="545">
        <v>100526</v>
      </c>
      <c r="B5917" s="545" t="s">
        <v>10755</v>
      </c>
      <c r="C5917" s="545" t="s">
        <v>216</v>
      </c>
      <c r="D5917" s="546"/>
      <c r="E5917" s="171" t="str">
        <f t="shared" si="92"/>
        <v>1900</v>
      </c>
      <c r="F5917" s="547">
        <v>0</v>
      </c>
      <c r="G5917" s="548">
        <v>0</v>
      </c>
      <c r="H5917" s="547">
        <v>0</v>
      </c>
      <c r="I5917" s="545" t="s">
        <v>12664</v>
      </c>
      <c r="J5917" s="545"/>
      <c r="K5917" s="545" t="s">
        <v>13413</v>
      </c>
      <c r="L5917" s="545" t="s">
        <v>17940</v>
      </c>
      <c r="M5917" s="548" t="s">
        <v>13758</v>
      </c>
      <c r="N5917" s="545" t="s">
        <v>22831</v>
      </c>
      <c r="O5917" s="545" t="s">
        <v>13413</v>
      </c>
      <c r="P5917" s="549">
        <v>3982</v>
      </c>
      <c r="Q5917" s="549">
        <v>1</v>
      </c>
      <c r="R5917" s="549">
        <v>166</v>
      </c>
      <c r="S5917" s="548"/>
      <c r="T5917" s="548">
        <v>451</v>
      </c>
      <c r="U5917" s="99"/>
    </row>
    <row r="5918" spans="1:21" ht="19.5" customHeight="1">
      <c r="A5918" s="545">
        <v>100527</v>
      </c>
      <c r="B5918" s="545" t="s">
        <v>10754</v>
      </c>
      <c r="C5918" s="545" t="s">
        <v>209</v>
      </c>
      <c r="D5918" s="546"/>
      <c r="E5918" s="171" t="str">
        <f t="shared" si="92"/>
        <v>1900</v>
      </c>
      <c r="F5918" s="547">
        <v>0</v>
      </c>
      <c r="G5918" s="548">
        <v>0</v>
      </c>
      <c r="H5918" s="547">
        <v>0</v>
      </c>
      <c r="I5918" s="545" t="s">
        <v>12697</v>
      </c>
      <c r="J5918" s="545"/>
      <c r="K5918" s="545" t="s">
        <v>13413</v>
      </c>
      <c r="L5918" s="545" t="s">
        <v>13807</v>
      </c>
      <c r="M5918" s="548" t="s">
        <v>13758</v>
      </c>
      <c r="N5918" s="545" t="s">
        <v>13413</v>
      </c>
      <c r="O5918" s="545" t="s">
        <v>17783</v>
      </c>
      <c r="P5918" s="549">
        <v>3983</v>
      </c>
      <c r="Q5918" s="549">
        <v>1</v>
      </c>
      <c r="R5918" s="549">
        <v>138</v>
      </c>
      <c r="S5918" s="548"/>
      <c r="T5918" s="548"/>
      <c r="U5918" s="99"/>
    </row>
    <row r="5919" spans="1:21" ht="19.5" customHeight="1">
      <c r="A5919" s="545">
        <v>100528</v>
      </c>
      <c r="B5919" s="545" t="s">
        <v>2448</v>
      </c>
      <c r="C5919" s="545" t="s">
        <v>903</v>
      </c>
      <c r="D5919" s="546"/>
      <c r="E5919" s="171" t="str">
        <f t="shared" si="92"/>
        <v>1900</v>
      </c>
      <c r="F5919" s="547">
        <v>0</v>
      </c>
      <c r="G5919" s="548">
        <v>0</v>
      </c>
      <c r="H5919" s="547">
        <v>0</v>
      </c>
      <c r="I5919" s="545" t="s">
        <v>12697</v>
      </c>
      <c r="J5919" s="545"/>
      <c r="K5919" s="545" t="s">
        <v>13413</v>
      </c>
      <c r="L5919" s="545" t="s">
        <v>13807</v>
      </c>
      <c r="M5919" s="548" t="s">
        <v>13758</v>
      </c>
      <c r="N5919" s="545" t="s">
        <v>13413</v>
      </c>
      <c r="O5919" s="545" t="s">
        <v>17783</v>
      </c>
      <c r="P5919" s="549">
        <v>3984</v>
      </c>
      <c r="Q5919" s="549">
        <v>1</v>
      </c>
      <c r="R5919" s="549">
        <v>138</v>
      </c>
      <c r="S5919" s="548"/>
      <c r="T5919" s="548"/>
      <c r="U5919" s="99"/>
    </row>
    <row r="5920" spans="1:21" ht="19.5" customHeight="1">
      <c r="A5920" s="545">
        <v>100529</v>
      </c>
      <c r="B5920" s="545" t="s">
        <v>3529</v>
      </c>
      <c r="C5920" s="545" t="s">
        <v>4552</v>
      </c>
      <c r="D5920" s="546">
        <v>46052</v>
      </c>
      <c r="E5920" s="171" t="str">
        <f t="shared" si="92"/>
        <v>2026</v>
      </c>
      <c r="F5920" s="547">
        <v>3562615</v>
      </c>
      <c r="G5920" s="548">
        <v>0.19</v>
      </c>
      <c r="H5920" s="547">
        <v>2993794.12</v>
      </c>
      <c r="I5920" s="545" t="s">
        <v>12647</v>
      </c>
      <c r="J5920" s="545" t="s">
        <v>13307</v>
      </c>
      <c r="K5920" s="545" t="s">
        <v>13413</v>
      </c>
      <c r="L5920" s="545" t="s">
        <v>13413</v>
      </c>
      <c r="M5920" s="548" t="s">
        <v>13758</v>
      </c>
      <c r="N5920" s="545" t="s">
        <v>22830</v>
      </c>
      <c r="O5920" s="545" t="s">
        <v>13413</v>
      </c>
      <c r="P5920" s="549">
        <v>3985</v>
      </c>
      <c r="Q5920" s="549">
        <v>1</v>
      </c>
      <c r="R5920" s="549">
        <v>26</v>
      </c>
      <c r="S5920" s="548">
        <v>2228</v>
      </c>
      <c r="T5920" s="548">
        <v>445</v>
      </c>
      <c r="U5920" s="99"/>
    </row>
    <row r="5921" spans="1:21" ht="19.5" customHeight="1">
      <c r="A5921" s="545">
        <v>100530</v>
      </c>
      <c r="B5921" s="545" t="s">
        <v>6741</v>
      </c>
      <c r="C5921" s="545" t="s">
        <v>4552</v>
      </c>
      <c r="D5921" s="546">
        <v>46058</v>
      </c>
      <c r="E5921" s="171" t="str">
        <f t="shared" si="92"/>
        <v>2026</v>
      </c>
      <c r="F5921" s="547">
        <v>405000</v>
      </c>
      <c r="G5921" s="548">
        <v>0.19</v>
      </c>
      <c r="H5921" s="547">
        <v>340336.13</v>
      </c>
      <c r="I5921" s="545" t="s">
        <v>12752</v>
      </c>
      <c r="J5921" s="545" t="s">
        <v>13296</v>
      </c>
      <c r="K5921" s="545" t="s">
        <v>13413</v>
      </c>
      <c r="L5921" s="545" t="s">
        <v>13413</v>
      </c>
      <c r="M5921" s="548" t="s">
        <v>13758</v>
      </c>
      <c r="N5921" s="545" t="s">
        <v>22830</v>
      </c>
      <c r="O5921" s="545" t="s">
        <v>13413</v>
      </c>
      <c r="P5921" s="549">
        <v>3986</v>
      </c>
      <c r="Q5921" s="549">
        <v>1</v>
      </c>
      <c r="R5921" s="549">
        <v>167</v>
      </c>
      <c r="S5921" s="548">
        <v>2218</v>
      </c>
      <c r="T5921" s="548">
        <v>445</v>
      </c>
      <c r="U5921" s="99"/>
    </row>
    <row r="5922" spans="1:21" ht="19.5" customHeight="1">
      <c r="A5922" s="545">
        <v>100531</v>
      </c>
      <c r="B5922" s="545" t="s">
        <v>10753</v>
      </c>
      <c r="C5922" s="545" t="s">
        <v>216</v>
      </c>
      <c r="D5922" s="546"/>
      <c r="E5922" s="171" t="str">
        <f t="shared" si="92"/>
        <v>1900</v>
      </c>
      <c r="F5922" s="547">
        <v>0</v>
      </c>
      <c r="G5922" s="548">
        <v>0</v>
      </c>
      <c r="H5922" s="547">
        <v>0</v>
      </c>
      <c r="I5922" s="545" t="s">
        <v>12686</v>
      </c>
      <c r="J5922" s="545"/>
      <c r="K5922" s="545" t="s">
        <v>17941</v>
      </c>
      <c r="L5922" s="545" t="s">
        <v>17942</v>
      </c>
      <c r="M5922" s="548" t="s">
        <v>13758</v>
      </c>
      <c r="N5922" s="545" t="s">
        <v>13413</v>
      </c>
      <c r="O5922" s="545" t="s">
        <v>13413</v>
      </c>
      <c r="P5922" s="549">
        <v>3987</v>
      </c>
      <c r="Q5922" s="549">
        <v>1</v>
      </c>
      <c r="R5922" s="549">
        <v>131</v>
      </c>
      <c r="S5922" s="548"/>
      <c r="T5922" s="548"/>
      <c r="U5922" s="99"/>
    </row>
    <row r="5923" spans="1:21" ht="19.5" customHeight="1">
      <c r="A5923" s="545">
        <v>100532</v>
      </c>
      <c r="B5923" s="545" t="s">
        <v>8448</v>
      </c>
      <c r="C5923" s="545" t="s">
        <v>216</v>
      </c>
      <c r="D5923" s="546">
        <v>44679</v>
      </c>
      <c r="E5923" s="171" t="str">
        <f t="shared" si="92"/>
        <v>2022</v>
      </c>
      <c r="F5923" s="547">
        <v>194190934</v>
      </c>
      <c r="G5923" s="548">
        <v>0.19</v>
      </c>
      <c r="H5923" s="547">
        <v>163185658.81999999</v>
      </c>
      <c r="I5923" s="545" t="s">
        <v>12758</v>
      </c>
      <c r="J5923" s="545" t="s">
        <v>13298</v>
      </c>
      <c r="K5923" s="545" t="s">
        <v>17943</v>
      </c>
      <c r="L5923" s="545" t="s">
        <v>13413</v>
      </c>
      <c r="M5923" s="548" t="s">
        <v>13758</v>
      </c>
      <c r="N5923" s="545" t="s">
        <v>13413</v>
      </c>
      <c r="O5923" s="545" t="s">
        <v>13413</v>
      </c>
      <c r="P5923" s="549">
        <v>3988</v>
      </c>
      <c r="Q5923" s="549">
        <v>1</v>
      </c>
      <c r="R5923" s="549">
        <v>164</v>
      </c>
      <c r="S5923" s="548">
        <v>1012</v>
      </c>
      <c r="T5923" s="548"/>
      <c r="U5923" s="99"/>
    </row>
    <row r="5924" spans="1:21" ht="19.5" customHeight="1">
      <c r="A5924" s="545">
        <v>100533</v>
      </c>
      <c r="B5924" s="545" t="s">
        <v>10752</v>
      </c>
      <c r="C5924" s="545" t="s">
        <v>216</v>
      </c>
      <c r="D5924" s="546"/>
      <c r="E5924" s="171" t="str">
        <f t="shared" si="92"/>
        <v>1900</v>
      </c>
      <c r="F5924" s="547">
        <v>0</v>
      </c>
      <c r="G5924" s="548">
        <v>0</v>
      </c>
      <c r="H5924" s="547">
        <v>0</v>
      </c>
      <c r="I5924" s="545" t="s">
        <v>12686</v>
      </c>
      <c r="J5924" s="545"/>
      <c r="K5924" s="545" t="s">
        <v>17944</v>
      </c>
      <c r="L5924" s="545" t="s">
        <v>16422</v>
      </c>
      <c r="M5924" s="548" t="s">
        <v>13758</v>
      </c>
      <c r="N5924" s="545" t="s">
        <v>13413</v>
      </c>
      <c r="O5924" s="545" t="s">
        <v>13413</v>
      </c>
      <c r="P5924" s="549">
        <v>3989</v>
      </c>
      <c r="Q5924" s="549">
        <v>1</v>
      </c>
      <c r="R5924" s="549">
        <v>131</v>
      </c>
      <c r="S5924" s="548"/>
      <c r="T5924" s="548"/>
      <c r="U5924" s="99"/>
    </row>
    <row r="5925" spans="1:21" ht="19.5" customHeight="1">
      <c r="A5925" s="545">
        <v>100534</v>
      </c>
      <c r="B5925" s="545" t="s">
        <v>3606</v>
      </c>
      <c r="C5925" s="545" t="s">
        <v>216</v>
      </c>
      <c r="D5925" s="546"/>
      <c r="E5925" s="171" t="str">
        <f t="shared" si="92"/>
        <v>1900</v>
      </c>
      <c r="F5925" s="547">
        <v>0</v>
      </c>
      <c r="G5925" s="548">
        <v>0</v>
      </c>
      <c r="H5925" s="547">
        <v>0</v>
      </c>
      <c r="I5925" s="545" t="s">
        <v>12664</v>
      </c>
      <c r="J5925" s="545"/>
      <c r="K5925" s="545" t="s">
        <v>13413</v>
      </c>
      <c r="L5925" s="545" t="s">
        <v>13413</v>
      </c>
      <c r="M5925" s="548" t="s">
        <v>13758</v>
      </c>
      <c r="N5925" s="545" t="s">
        <v>22830</v>
      </c>
      <c r="O5925" s="545" t="s">
        <v>17911</v>
      </c>
      <c r="P5925" s="549">
        <v>3990</v>
      </c>
      <c r="Q5925" s="549">
        <v>1</v>
      </c>
      <c r="R5925" s="549">
        <v>166</v>
      </c>
      <c r="S5925" s="548"/>
      <c r="T5925" s="548">
        <v>445</v>
      </c>
      <c r="U5925" s="99"/>
    </row>
    <row r="5926" spans="1:21" ht="19.5" customHeight="1">
      <c r="A5926" s="545">
        <v>100535</v>
      </c>
      <c r="B5926" s="545" t="s">
        <v>3607</v>
      </c>
      <c r="C5926" s="545" t="s">
        <v>216</v>
      </c>
      <c r="D5926" s="546"/>
      <c r="E5926" s="171" t="str">
        <f t="shared" si="92"/>
        <v>1900</v>
      </c>
      <c r="F5926" s="547">
        <v>0</v>
      </c>
      <c r="G5926" s="548">
        <v>0</v>
      </c>
      <c r="H5926" s="547">
        <v>0</v>
      </c>
      <c r="I5926" s="545" t="s">
        <v>12664</v>
      </c>
      <c r="J5926" s="545"/>
      <c r="K5926" s="545" t="s">
        <v>13413</v>
      </c>
      <c r="L5926" s="545" t="s">
        <v>13413</v>
      </c>
      <c r="M5926" s="548" t="s">
        <v>13758</v>
      </c>
      <c r="N5926" s="545" t="s">
        <v>22830</v>
      </c>
      <c r="O5926" s="545" t="s">
        <v>17911</v>
      </c>
      <c r="P5926" s="549">
        <v>3991</v>
      </c>
      <c r="Q5926" s="549">
        <v>1</v>
      </c>
      <c r="R5926" s="549">
        <v>166</v>
      </c>
      <c r="S5926" s="548"/>
      <c r="T5926" s="548">
        <v>445</v>
      </c>
      <c r="U5926" s="99"/>
    </row>
    <row r="5927" spans="1:21" ht="19.5" customHeight="1">
      <c r="A5927" s="545">
        <v>100536</v>
      </c>
      <c r="B5927" s="545" t="s">
        <v>3608</v>
      </c>
      <c r="C5927" s="545" t="s">
        <v>216</v>
      </c>
      <c r="D5927" s="546">
        <v>44914</v>
      </c>
      <c r="E5927" s="171" t="str">
        <f t="shared" si="92"/>
        <v>2022</v>
      </c>
      <c r="F5927" s="547">
        <v>768078</v>
      </c>
      <c r="G5927" s="548">
        <v>0.19</v>
      </c>
      <c r="H5927" s="547">
        <v>645443.69999999995</v>
      </c>
      <c r="I5927" s="545" t="s">
        <v>12664</v>
      </c>
      <c r="J5927" s="545" t="s">
        <v>13297</v>
      </c>
      <c r="K5927" s="545" t="s">
        <v>17945</v>
      </c>
      <c r="L5927" s="545" t="s">
        <v>17946</v>
      </c>
      <c r="M5927" s="548" t="s">
        <v>13758</v>
      </c>
      <c r="N5927" s="545" t="s">
        <v>22830</v>
      </c>
      <c r="O5927" s="545" t="s">
        <v>17911</v>
      </c>
      <c r="P5927" s="549">
        <v>3992</v>
      </c>
      <c r="Q5927" s="549">
        <v>1</v>
      </c>
      <c r="R5927" s="549">
        <v>166</v>
      </c>
      <c r="S5927" s="548">
        <v>2257</v>
      </c>
      <c r="T5927" s="548">
        <v>445</v>
      </c>
      <c r="U5927" s="99"/>
    </row>
    <row r="5928" spans="1:21" ht="19.5" customHeight="1">
      <c r="A5928" s="545">
        <v>100537</v>
      </c>
      <c r="B5928" s="545" t="s">
        <v>10751</v>
      </c>
      <c r="C5928" s="545" t="s">
        <v>216</v>
      </c>
      <c r="D5928" s="546"/>
      <c r="E5928" s="171" t="str">
        <f t="shared" si="92"/>
        <v>1900</v>
      </c>
      <c r="F5928" s="547">
        <v>0</v>
      </c>
      <c r="G5928" s="548">
        <v>0</v>
      </c>
      <c r="H5928" s="547">
        <v>0</v>
      </c>
      <c r="I5928" s="545" t="s">
        <v>12758</v>
      </c>
      <c r="J5928" s="545"/>
      <c r="K5928" s="545" t="s">
        <v>17947</v>
      </c>
      <c r="L5928" s="545" t="s">
        <v>17893</v>
      </c>
      <c r="M5928" s="548" t="s">
        <v>13758</v>
      </c>
      <c r="N5928" s="545" t="s">
        <v>13413</v>
      </c>
      <c r="O5928" s="545" t="s">
        <v>13413</v>
      </c>
      <c r="P5928" s="549">
        <v>3993</v>
      </c>
      <c r="Q5928" s="549">
        <v>1</v>
      </c>
      <c r="R5928" s="549">
        <v>164</v>
      </c>
      <c r="S5928" s="548"/>
      <c r="T5928" s="548"/>
      <c r="U5928" s="99"/>
    </row>
    <row r="5929" spans="1:21" ht="19.5" customHeight="1">
      <c r="A5929" s="545">
        <v>100538</v>
      </c>
      <c r="B5929" s="545" t="s">
        <v>1698</v>
      </c>
      <c r="C5929" s="545" t="s">
        <v>216</v>
      </c>
      <c r="D5929" s="546"/>
      <c r="E5929" s="171" t="str">
        <f t="shared" si="92"/>
        <v>1900</v>
      </c>
      <c r="F5929" s="547">
        <v>0</v>
      </c>
      <c r="G5929" s="548">
        <v>0</v>
      </c>
      <c r="H5929" s="547">
        <v>0</v>
      </c>
      <c r="I5929" s="545" t="s">
        <v>12709</v>
      </c>
      <c r="J5929" s="545"/>
      <c r="K5929" s="545" t="s">
        <v>13413</v>
      </c>
      <c r="L5929" s="545" t="s">
        <v>13413</v>
      </c>
      <c r="M5929" s="548" t="s">
        <v>13758</v>
      </c>
      <c r="N5929" s="545" t="s">
        <v>22149</v>
      </c>
      <c r="O5929" s="545" t="s">
        <v>13413</v>
      </c>
      <c r="P5929" s="549">
        <v>3994</v>
      </c>
      <c r="Q5929" s="549">
        <v>1</v>
      </c>
      <c r="R5929" s="549">
        <v>124</v>
      </c>
      <c r="S5929" s="548"/>
      <c r="T5929" s="548">
        <v>43</v>
      </c>
      <c r="U5929" s="99"/>
    </row>
    <row r="5930" spans="1:21" ht="19.5" customHeight="1">
      <c r="A5930" s="545">
        <v>100539</v>
      </c>
      <c r="B5930" s="545" t="s">
        <v>5297</v>
      </c>
      <c r="C5930" s="545" t="s">
        <v>216</v>
      </c>
      <c r="D5930" s="546">
        <v>44679</v>
      </c>
      <c r="E5930" s="171" t="str">
        <f t="shared" si="92"/>
        <v>2022</v>
      </c>
      <c r="F5930" s="547">
        <v>79912452</v>
      </c>
      <c r="G5930" s="548">
        <v>0.19</v>
      </c>
      <c r="H5930" s="547">
        <v>67153321.010000005</v>
      </c>
      <c r="I5930" s="545" t="s">
        <v>12758</v>
      </c>
      <c r="J5930" s="545" t="s">
        <v>13296</v>
      </c>
      <c r="K5930" s="545" t="s">
        <v>17948</v>
      </c>
      <c r="L5930" s="545" t="s">
        <v>13413</v>
      </c>
      <c r="M5930" s="548" t="s">
        <v>13758</v>
      </c>
      <c r="N5930" s="545" t="s">
        <v>13413</v>
      </c>
      <c r="O5930" s="545" t="s">
        <v>13413</v>
      </c>
      <c r="P5930" s="549">
        <v>3995</v>
      </c>
      <c r="Q5930" s="549">
        <v>1</v>
      </c>
      <c r="R5930" s="549">
        <v>164</v>
      </c>
      <c r="S5930" s="548">
        <v>2218</v>
      </c>
      <c r="T5930" s="548"/>
      <c r="U5930" s="99"/>
    </row>
    <row r="5931" spans="1:21" ht="19.5" customHeight="1">
      <c r="A5931" s="545">
        <v>100540</v>
      </c>
      <c r="B5931" s="545" t="s">
        <v>1730</v>
      </c>
      <c r="C5931" s="545" t="s">
        <v>209</v>
      </c>
      <c r="D5931" s="546"/>
      <c r="E5931" s="171" t="str">
        <f t="shared" si="92"/>
        <v>1900</v>
      </c>
      <c r="F5931" s="547">
        <v>0</v>
      </c>
      <c r="G5931" s="548">
        <v>0</v>
      </c>
      <c r="H5931" s="547">
        <v>0</v>
      </c>
      <c r="I5931" s="545" t="s">
        <v>12709</v>
      </c>
      <c r="J5931" s="545"/>
      <c r="K5931" s="545" t="s">
        <v>17949</v>
      </c>
      <c r="L5931" s="545" t="s">
        <v>17950</v>
      </c>
      <c r="M5931" s="548" t="s">
        <v>13758</v>
      </c>
      <c r="N5931" s="545" t="s">
        <v>22823</v>
      </c>
      <c r="O5931" s="545" t="s">
        <v>17951</v>
      </c>
      <c r="P5931" s="549">
        <v>3996</v>
      </c>
      <c r="Q5931" s="549">
        <v>1</v>
      </c>
      <c r="R5931" s="549">
        <v>124</v>
      </c>
      <c r="S5931" s="548"/>
      <c r="T5931" s="548">
        <v>441</v>
      </c>
      <c r="U5931" s="99"/>
    </row>
    <row r="5932" spans="1:21" ht="19.5" customHeight="1">
      <c r="A5932" s="545">
        <v>100541</v>
      </c>
      <c r="B5932" s="545" t="s">
        <v>1761</v>
      </c>
      <c r="C5932" s="545" t="s">
        <v>206</v>
      </c>
      <c r="D5932" s="546"/>
      <c r="E5932" s="171" t="str">
        <f t="shared" si="92"/>
        <v>1900</v>
      </c>
      <c r="F5932" s="547">
        <v>0</v>
      </c>
      <c r="G5932" s="548">
        <v>0</v>
      </c>
      <c r="H5932" s="547">
        <v>0</v>
      </c>
      <c r="I5932" s="545" t="s">
        <v>12709</v>
      </c>
      <c r="J5932" s="545"/>
      <c r="K5932" s="545" t="s">
        <v>13413</v>
      </c>
      <c r="L5932" s="545" t="s">
        <v>13413</v>
      </c>
      <c r="M5932" s="548" t="s">
        <v>13758</v>
      </c>
      <c r="N5932" s="545" t="s">
        <v>13413</v>
      </c>
      <c r="O5932" s="545" t="s">
        <v>17952</v>
      </c>
      <c r="P5932" s="549">
        <v>3997</v>
      </c>
      <c r="Q5932" s="549">
        <v>1</v>
      </c>
      <c r="R5932" s="549">
        <v>124</v>
      </c>
      <c r="S5932" s="548"/>
      <c r="T5932" s="548"/>
      <c r="U5932" s="99"/>
    </row>
    <row r="5933" spans="1:21" ht="19.5" customHeight="1">
      <c r="A5933" s="545">
        <v>100542</v>
      </c>
      <c r="B5933" s="545" t="s">
        <v>10750</v>
      </c>
      <c r="C5933" s="545" t="s">
        <v>216</v>
      </c>
      <c r="D5933" s="546"/>
      <c r="E5933" s="171" t="str">
        <f t="shared" si="92"/>
        <v>1900</v>
      </c>
      <c r="F5933" s="547">
        <v>0</v>
      </c>
      <c r="G5933" s="548">
        <v>0</v>
      </c>
      <c r="H5933" s="547">
        <v>0</v>
      </c>
      <c r="I5933" s="545" t="s">
        <v>12660</v>
      </c>
      <c r="J5933" s="545"/>
      <c r="K5933" s="545" t="s">
        <v>13413</v>
      </c>
      <c r="L5933" s="545" t="s">
        <v>15490</v>
      </c>
      <c r="M5933" s="548" t="s">
        <v>13758</v>
      </c>
      <c r="N5933" s="545" t="s">
        <v>13413</v>
      </c>
      <c r="O5933" s="545" t="s">
        <v>15491</v>
      </c>
      <c r="P5933" s="549">
        <v>3998</v>
      </c>
      <c r="Q5933" s="549">
        <v>1</v>
      </c>
      <c r="R5933" s="549">
        <v>72</v>
      </c>
      <c r="S5933" s="548"/>
      <c r="T5933" s="548"/>
      <c r="U5933" s="99"/>
    </row>
    <row r="5934" spans="1:21" ht="19.5" customHeight="1">
      <c r="A5934" s="545">
        <v>100543</v>
      </c>
      <c r="B5934" s="545" t="s">
        <v>5317</v>
      </c>
      <c r="C5934" s="545" t="s">
        <v>216</v>
      </c>
      <c r="D5934" s="546">
        <v>44677</v>
      </c>
      <c r="E5934" s="171" t="str">
        <f t="shared" si="92"/>
        <v>2022</v>
      </c>
      <c r="F5934" s="547">
        <v>52131343</v>
      </c>
      <c r="G5934" s="548">
        <v>0.19</v>
      </c>
      <c r="H5934" s="547">
        <v>43807851.259999998</v>
      </c>
      <c r="I5934" s="545" t="s">
        <v>12758</v>
      </c>
      <c r="J5934" s="545" t="s">
        <v>13296</v>
      </c>
      <c r="K5934" s="545" t="s">
        <v>17953</v>
      </c>
      <c r="L5934" s="545" t="s">
        <v>13413</v>
      </c>
      <c r="M5934" s="548" t="s">
        <v>13758</v>
      </c>
      <c r="N5934" s="545" t="s">
        <v>13413</v>
      </c>
      <c r="O5934" s="545" t="s">
        <v>13413</v>
      </c>
      <c r="P5934" s="549">
        <v>3999</v>
      </c>
      <c r="Q5934" s="549">
        <v>1</v>
      </c>
      <c r="R5934" s="549">
        <v>164</v>
      </c>
      <c r="S5934" s="548">
        <v>2218</v>
      </c>
      <c r="T5934" s="548"/>
      <c r="U5934" s="99"/>
    </row>
    <row r="5935" spans="1:21" ht="19.5" customHeight="1">
      <c r="A5935" s="545">
        <v>100544</v>
      </c>
      <c r="B5935" s="545" t="s">
        <v>10749</v>
      </c>
      <c r="C5935" s="545" t="s">
        <v>216</v>
      </c>
      <c r="D5935" s="546"/>
      <c r="E5935" s="171" t="str">
        <f t="shared" si="92"/>
        <v>1900</v>
      </c>
      <c r="F5935" s="547">
        <v>0</v>
      </c>
      <c r="G5935" s="548">
        <v>0</v>
      </c>
      <c r="H5935" s="547">
        <v>0</v>
      </c>
      <c r="I5935" s="545" t="s">
        <v>12660</v>
      </c>
      <c r="J5935" s="545"/>
      <c r="K5935" s="545" t="s">
        <v>13413</v>
      </c>
      <c r="L5935" s="545" t="s">
        <v>15490</v>
      </c>
      <c r="M5935" s="548" t="s">
        <v>13758</v>
      </c>
      <c r="N5935" s="545" t="s">
        <v>13413</v>
      </c>
      <c r="O5935" s="545" t="s">
        <v>15491</v>
      </c>
      <c r="P5935" s="549">
        <v>4000</v>
      </c>
      <c r="Q5935" s="549">
        <v>1</v>
      </c>
      <c r="R5935" s="549">
        <v>72</v>
      </c>
      <c r="S5935" s="548"/>
      <c r="T5935" s="548"/>
      <c r="U5935" s="99"/>
    </row>
    <row r="5936" spans="1:21" ht="19.5" customHeight="1">
      <c r="A5936" s="545">
        <v>100545</v>
      </c>
      <c r="B5936" s="545" t="s">
        <v>5279</v>
      </c>
      <c r="C5936" s="545" t="s">
        <v>216</v>
      </c>
      <c r="D5936" s="546">
        <v>43474</v>
      </c>
      <c r="E5936" s="171" t="str">
        <f t="shared" si="92"/>
        <v>2019</v>
      </c>
      <c r="F5936" s="547">
        <v>232893045</v>
      </c>
      <c r="G5936" s="548">
        <v>0.19</v>
      </c>
      <c r="H5936" s="547">
        <v>195708441.18000001</v>
      </c>
      <c r="I5936" s="545" t="s">
        <v>12758</v>
      </c>
      <c r="J5936" s="545" t="s">
        <v>13368</v>
      </c>
      <c r="K5936" s="545" t="s">
        <v>17954</v>
      </c>
      <c r="L5936" s="545" t="s">
        <v>13413</v>
      </c>
      <c r="M5936" s="548" t="s">
        <v>13758</v>
      </c>
      <c r="N5936" s="545" t="s">
        <v>13413</v>
      </c>
      <c r="O5936" s="545" t="s">
        <v>13413</v>
      </c>
      <c r="P5936" s="549">
        <v>4001</v>
      </c>
      <c r="Q5936" s="549">
        <v>1</v>
      </c>
      <c r="R5936" s="549">
        <v>164</v>
      </c>
      <c r="S5936" s="548">
        <v>2202</v>
      </c>
      <c r="T5936" s="548"/>
      <c r="U5936" s="99"/>
    </row>
    <row r="5937" spans="1:21" ht="19.5" customHeight="1">
      <c r="A5937" s="545">
        <v>100546</v>
      </c>
      <c r="B5937" s="545" t="s">
        <v>8447</v>
      </c>
      <c r="C5937" s="545" t="s">
        <v>216</v>
      </c>
      <c r="D5937" s="546">
        <v>44677</v>
      </c>
      <c r="E5937" s="171" t="str">
        <f t="shared" si="92"/>
        <v>2022</v>
      </c>
      <c r="F5937" s="547">
        <v>321158198.00999999</v>
      </c>
      <c r="G5937" s="548">
        <v>0.19</v>
      </c>
      <c r="H5937" s="547">
        <v>269880838.66000003</v>
      </c>
      <c r="I5937" s="545" t="s">
        <v>12758</v>
      </c>
      <c r="J5937" s="545" t="s">
        <v>13298</v>
      </c>
      <c r="K5937" s="545" t="s">
        <v>17955</v>
      </c>
      <c r="L5937" s="545" t="s">
        <v>13413</v>
      </c>
      <c r="M5937" s="548" t="s">
        <v>13758</v>
      </c>
      <c r="N5937" s="545" t="s">
        <v>13413</v>
      </c>
      <c r="O5937" s="545" t="s">
        <v>13413</v>
      </c>
      <c r="P5937" s="549">
        <v>4002</v>
      </c>
      <c r="Q5937" s="549">
        <v>1</v>
      </c>
      <c r="R5937" s="549">
        <v>164</v>
      </c>
      <c r="S5937" s="548">
        <v>1012</v>
      </c>
      <c r="T5937" s="548"/>
      <c r="U5937" s="99"/>
    </row>
    <row r="5938" spans="1:21" ht="19.5" customHeight="1">
      <c r="A5938" s="545">
        <v>100547</v>
      </c>
      <c r="B5938" s="545" t="s">
        <v>10748</v>
      </c>
      <c r="C5938" s="545" t="s">
        <v>216</v>
      </c>
      <c r="D5938" s="546"/>
      <c r="E5938" s="171" t="str">
        <f t="shared" si="92"/>
        <v>1900</v>
      </c>
      <c r="F5938" s="547">
        <v>0</v>
      </c>
      <c r="G5938" s="548">
        <v>0</v>
      </c>
      <c r="H5938" s="547">
        <v>0</v>
      </c>
      <c r="I5938" s="545" t="s">
        <v>12660</v>
      </c>
      <c r="J5938" s="545"/>
      <c r="K5938" s="545" t="s">
        <v>13413</v>
      </c>
      <c r="L5938" s="545" t="s">
        <v>15490</v>
      </c>
      <c r="M5938" s="548" t="s">
        <v>13758</v>
      </c>
      <c r="N5938" s="545" t="s">
        <v>13413</v>
      </c>
      <c r="O5938" s="545" t="s">
        <v>15491</v>
      </c>
      <c r="P5938" s="549">
        <v>4003</v>
      </c>
      <c r="Q5938" s="549">
        <v>1</v>
      </c>
      <c r="R5938" s="549">
        <v>72</v>
      </c>
      <c r="S5938" s="548"/>
      <c r="T5938" s="548"/>
      <c r="U5938" s="99"/>
    </row>
    <row r="5939" spans="1:21" ht="19.5" customHeight="1">
      <c r="A5939" s="545">
        <v>100548</v>
      </c>
      <c r="B5939" s="545" t="s">
        <v>5281</v>
      </c>
      <c r="C5939" s="545" t="s">
        <v>216</v>
      </c>
      <c r="D5939" s="546"/>
      <c r="E5939" s="171" t="str">
        <f t="shared" si="92"/>
        <v>1900</v>
      </c>
      <c r="F5939" s="547">
        <v>0</v>
      </c>
      <c r="G5939" s="548">
        <v>0</v>
      </c>
      <c r="H5939" s="547">
        <v>0</v>
      </c>
      <c r="I5939" s="545" t="s">
        <v>12758</v>
      </c>
      <c r="J5939" s="545"/>
      <c r="K5939" s="545" t="s">
        <v>17956</v>
      </c>
      <c r="L5939" s="545" t="s">
        <v>13413</v>
      </c>
      <c r="M5939" s="548" t="s">
        <v>13758</v>
      </c>
      <c r="N5939" s="545" t="s">
        <v>13413</v>
      </c>
      <c r="O5939" s="545" t="s">
        <v>13413</v>
      </c>
      <c r="P5939" s="549">
        <v>4004</v>
      </c>
      <c r="Q5939" s="549">
        <v>1</v>
      </c>
      <c r="R5939" s="549">
        <v>164</v>
      </c>
      <c r="S5939" s="548"/>
      <c r="T5939" s="548"/>
      <c r="U5939" s="99"/>
    </row>
    <row r="5940" spans="1:21" ht="19.5" customHeight="1">
      <c r="A5940" s="545">
        <v>100550</v>
      </c>
      <c r="B5940" s="545" t="s">
        <v>5281</v>
      </c>
      <c r="C5940" s="545" t="s">
        <v>216</v>
      </c>
      <c r="D5940" s="546"/>
      <c r="E5940" s="171" t="str">
        <f t="shared" si="92"/>
        <v>1900</v>
      </c>
      <c r="F5940" s="547">
        <v>0</v>
      </c>
      <c r="G5940" s="548">
        <v>0</v>
      </c>
      <c r="H5940" s="547">
        <v>0</v>
      </c>
      <c r="I5940" s="545" t="s">
        <v>12758</v>
      </c>
      <c r="J5940" s="545"/>
      <c r="K5940" s="545" t="s">
        <v>17957</v>
      </c>
      <c r="L5940" s="545" t="s">
        <v>13413</v>
      </c>
      <c r="M5940" s="548" t="s">
        <v>13758</v>
      </c>
      <c r="N5940" s="545" t="s">
        <v>13413</v>
      </c>
      <c r="O5940" s="545" t="s">
        <v>13413</v>
      </c>
      <c r="P5940" s="549">
        <v>4006</v>
      </c>
      <c r="Q5940" s="549">
        <v>1</v>
      </c>
      <c r="R5940" s="549">
        <v>164</v>
      </c>
      <c r="S5940" s="548"/>
      <c r="T5940" s="548"/>
      <c r="U5940" s="99"/>
    </row>
    <row r="5941" spans="1:21" ht="19.5" customHeight="1">
      <c r="A5941" s="545">
        <v>100551</v>
      </c>
      <c r="B5941" s="545" t="s">
        <v>10747</v>
      </c>
      <c r="C5941" s="545" t="s">
        <v>216</v>
      </c>
      <c r="D5941" s="546"/>
      <c r="E5941" s="171" t="str">
        <f t="shared" si="92"/>
        <v>1900</v>
      </c>
      <c r="F5941" s="547">
        <v>0</v>
      </c>
      <c r="G5941" s="548">
        <v>0</v>
      </c>
      <c r="H5941" s="547">
        <v>0</v>
      </c>
      <c r="I5941" s="545" t="s">
        <v>12743</v>
      </c>
      <c r="J5941" s="545"/>
      <c r="K5941" s="545" t="s">
        <v>13413</v>
      </c>
      <c r="L5941" s="545" t="s">
        <v>13413</v>
      </c>
      <c r="M5941" s="548" t="s">
        <v>13758</v>
      </c>
      <c r="N5941" s="545" t="s">
        <v>22834</v>
      </c>
      <c r="O5941" s="545" t="s">
        <v>13413</v>
      </c>
      <c r="P5941" s="549">
        <v>4007</v>
      </c>
      <c r="Q5941" s="549">
        <v>1</v>
      </c>
      <c r="R5941" s="549">
        <v>66</v>
      </c>
      <c r="S5941" s="548"/>
      <c r="T5941" s="548">
        <v>452</v>
      </c>
      <c r="U5941" s="99"/>
    </row>
    <row r="5942" spans="1:21" ht="19.5" customHeight="1">
      <c r="A5942" s="545">
        <v>100552</v>
      </c>
      <c r="B5942" s="545" t="s">
        <v>10746</v>
      </c>
      <c r="C5942" s="545" t="s">
        <v>216</v>
      </c>
      <c r="D5942" s="546"/>
      <c r="E5942" s="171" t="str">
        <f t="shared" si="92"/>
        <v>1900</v>
      </c>
      <c r="F5942" s="547">
        <v>0</v>
      </c>
      <c r="G5942" s="548">
        <v>0</v>
      </c>
      <c r="H5942" s="547">
        <v>0</v>
      </c>
      <c r="I5942" s="545" t="s">
        <v>12640</v>
      </c>
      <c r="J5942" s="545"/>
      <c r="K5942" s="545" t="s">
        <v>13413</v>
      </c>
      <c r="L5942" s="545" t="s">
        <v>13413</v>
      </c>
      <c r="M5942" s="548" t="s">
        <v>13758</v>
      </c>
      <c r="N5942" s="545" t="s">
        <v>22834</v>
      </c>
      <c r="O5942" s="545" t="s">
        <v>13413</v>
      </c>
      <c r="P5942" s="549">
        <v>4008</v>
      </c>
      <c r="Q5942" s="549">
        <v>1</v>
      </c>
      <c r="R5942" s="549">
        <v>1</v>
      </c>
      <c r="S5942" s="548"/>
      <c r="T5942" s="548">
        <v>452</v>
      </c>
      <c r="U5942" s="99"/>
    </row>
    <row r="5943" spans="1:21" ht="19.5" customHeight="1">
      <c r="A5943" s="545">
        <v>100553</v>
      </c>
      <c r="B5943" s="545" t="s">
        <v>10745</v>
      </c>
      <c r="C5943" s="545" t="s">
        <v>216</v>
      </c>
      <c r="D5943" s="546"/>
      <c r="E5943" s="171" t="str">
        <f t="shared" si="92"/>
        <v>1900</v>
      </c>
      <c r="F5943" s="547">
        <v>0</v>
      </c>
      <c r="G5943" s="548">
        <v>0</v>
      </c>
      <c r="H5943" s="547">
        <v>0</v>
      </c>
      <c r="I5943" s="545" t="s">
        <v>12640</v>
      </c>
      <c r="J5943" s="545"/>
      <c r="K5943" s="545" t="s">
        <v>13413</v>
      </c>
      <c r="L5943" s="545" t="s">
        <v>13413</v>
      </c>
      <c r="M5943" s="548" t="s">
        <v>13758</v>
      </c>
      <c r="N5943" s="545" t="s">
        <v>22834</v>
      </c>
      <c r="O5943" s="545" t="s">
        <v>13413</v>
      </c>
      <c r="P5943" s="549">
        <v>4009</v>
      </c>
      <c r="Q5943" s="549">
        <v>1</v>
      </c>
      <c r="R5943" s="549">
        <v>1</v>
      </c>
      <c r="S5943" s="548"/>
      <c r="T5943" s="548">
        <v>452</v>
      </c>
      <c r="U5943" s="99"/>
    </row>
    <row r="5944" spans="1:21" ht="19.5" customHeight="1">
      <c r="A5944" s="545">
        <v>100554</v>
      </c>
      <c r="B5944" s="545" t="s">
        <v>10744</v>
      </c>
      <c r="C5944" s="545" t="s">
        <v>216</v>
      </c>
      <c r="D5944" s="546"/>
      <c r="E5944" s="171" t="str">
        <f t="shared" si="92"/>
        <v>1900</v>
      </c>
      <c r="F5944" s="547">
        <v>0</v>
      </c>
      <c r="G5944" s="548">
        <v>0</v>
      </c>
      <c r="H5944" s="547">
        <v>0</v>
      </c>
      <c r="I5944" s="545" t="s">
        <v>12640</v>
      </c>
      <c r="J5944" s="545"/>
      <c r="K5944" s="545" t="s">
        <v>13413</v>
      </c>
      <c r="L5944" s="545" t="s">
        <v>17958</v>
      </c>
      <c r="M5944" s="548" t="s">
        <v>13758</v>
      </c>
      <c r="N5944" s="545" t="s">
        <v>22834</v>
      </c>
      <c r="O5944" s="545" t="s">
        <v>13413</v>
      </c>
      <c r="P5944" s="549">
        <v>4010</v>
      </c>
      <c r="Q5944" s="549">
        <v>1</v>
      </c>
      <c r="R5944" s="549">
        <v>1</v>
      </c>
      <c r="S5944" s="548"/>
      <c r="T5944" s="548">
        <v>452</v>
      </c>
      <c r="U5944" s="99"/>
    </row>
    <row r="5945" spans="1:21" ht="19.5" customHeight="1">
      <c r="A5945" s="545">
        <v>100555</v>
      </c>
      <c r="B5945" s="545" t="s">
        <v>10743</v>
      </c>
      <c r="C5945" s="545" t="s">
        <v>216</v>
      </c>
      <c r="D5945" s="546"/>
      <c r="E5945" s="171" t="str">
        <f t="shared" si="92"/>
        <v>1900</v>
      </c>
      <c r="F5945" s="547">
        <v>0</v>
      </c>
      <c r="G5945" s="548">
        <v>0</v>
      </c>
      <c r="H5945" s="547">
        <v>0</v>
      </c>
      <c r="I5945" s="545" t="s">
        <v>12640</v>
      </c>
      <c r="J5945" s="545"/>
      <c r="K5945" s="545" t="s">
        <v>13413</v>
      </c>
      <c r="L5945" s="545" t="s">
        <v>17959</v>
      </c>
      <c r="M5945" s="548" t="s">
        <v>13758</v>
      </c>
      <c r="N5945" s="545" t="s">
        <v>22834</v>
      </c>
      <c r="O5945" s="545" t="s">
        <v>13413</v>
      </c>
      <c r="P5945" s="549">
        <v>4011</v>
      </c>
      <c r="Q5945" s="549">
        <v>1</v>
      </c>
      <c r="R5945" s="549">
        <v>1</v>
      </c>
      <c r="S5945" s="548"/>
      <c r="T5945" s="548">
        <v>452</v>
      </c>
      <c r="U5945" s="99"/>
    </row>
    <row r="5946" spans="1:21" ht="19.5" customHeight="1">
      <c r="A5946" s="545">
        <v>100556</v>
      </c>
      <c r="B5946" s="545" t="s">
        <v>10742</v>
      </c>
      <c r="C5946" s="545" t="s">
        <v>216</v>
      </c>
      <c r="D5946" s="546"/>
      <c r="E5946" s="171" t="str">
        <f t="shared" si="92"/>
        <v>1900</v>
      </c>
      <c r="F5946" s="547">
        <v>0</v>
      </c>
      <c r="G5946" s="548">
        <v>0</v>
      </c>
      <c r="H5946" s="547">
        <v>0</v>
      </c>
      <c r="I5946" s="545" t="s">
        <v>12640</v>
      </c>
      <c r="J5946" s="545"/>
      <c r="K5946" s="545" t="s">
        <v>13413</v>
      </c>
      <c r="L5946" s="545" t="s">
        <v>17960</v>
      </c>
      <c r="M5946" s="548" t="s">
        <v>13758</v>
      </c>
      <c r="N5946" s="545" t="s">
        <v>22834</v>
      </c>
      <c r="O5946" s="545" t="s">
        <v>13413</v>
      </c>
      <c r="P5946" s="549">
        <v>4012</v>
      </c>
      <c r="Q5946" s="549">
        <v>1</v>
      </c>
      <c r="R5946" s="549">
        <v>1</v>
      </c>
      <c r="S5946" s="548"/>
      <c r="T5946" s="548">
        <v>452</v>
      </c>
      <c r="U5946" s="99"/>
    </row>
    <row r="5947" spans="1:21" ht="19.5" customHeight="1">
      <c r="A5947" s="545">
        <v>100557</v>
      </c>
      <c r="B5947" s="545" t="s">
        <v>10741</v>
      </c>
      <c r="C5947" s="545" t="s">
        <v>216</v>
      </c>
      <c r="D5947" s="546"/>
      <c r="E5947" s="171" t="str">
        <f t="shared" si="92"/>
        <v>1900</v>
      </c>
      <c r="F5947" s="547">
        <v>0</v>
      </c>
      <c r="G5947" s="548">
        <v>0</v>
      </c>
      <c r="H5947" s="547">
        <v>0</v>
      </c>
      <c r="I5947" s="545" t="s">
        <v>12640</v>
      </c>
      <c r="J5947" s="545"/>
      <c r="K5947" s="545" t="s">
        <v>13413</v>
      </c>
      <c r="L5947" s="545" t="s">
        <v>17961</v>
      </c>
      <c r="M5947" s="548" t="s">
        <v>13758</v>
      </c>
      <c r="N5947" s="545" t="s">
        <v>22834</v>
      </c>
      <c r="O5947" s="545" t="s">
        <v>13413</v>
      </c>
      <c r="P5947" s="549">
        <v>4013</v>
      </c>
      <c r="Q5947" s="549">
        <v>1</v>
      </c>
      <c r="R5947" s="549">
        <v>1</v>
      </c>
      <c r="S5947" s="548"/>
      <c r="T5947" s="548">
        <v>452</v>
      </c>
      <c r="U5947" s="99"/>
    </row>
    <row r="5948" spans="1:21" ht="19.5" customHeight="1">
      <c r="A5948" s="545">
        <v>100558</v>
      </c>
      <c r="B5948" s="545" t="s">
        <v>10740</v>
      </c>
      <c r="C5948" s="545" t="s">
        <v>216</v>
      </c>
      <c r="D5948" s="546"/>
      <c r="E5948" s="171" t="str">
        <f t="shared" si="92"/>
        <v>1900</v>
      </c>
      <c r="F5948" s="547">
        <v>0</v>
      </c>
      <c r="G5948" s="548">
        <v>0</v>
      </c>
      <c r="H5948" s="547">
        <v>0</v>
      </c>
      <c r="I5948" s="545" t="s">
        <v>12640</v>
      </c>
      <c r="J5948" s="545"/>
      <c r="K5948" s="545" t="s">
        <v>13413</v>
      </c>
      <c r="L5948" s="545" t="s">
        <v>17962</v>
      </c>
      <c r="M5948" s="548" t="s">
        <v>13758</v>
      </c>
      <c r="N5948" s="545" t="s">
        <v>22834</v>
      </c>
      <c r="O5948" s="545" t="s">
        <v>13413</v>
      </c>
      <c r="P5948" s="549">
        <v>4014</v>
      </c>
      <c r="Q5948" s="549">
        <v>1</v>
      </c>
      <c r="R5948" s="549">
        <v>1</v>
      </c>
      <c r="S5948" s="548"/>
      <c r="T5948" s="548">
        <v>452</v>
      </c>
      <c r="U5948" s="99"/>
    </row>
    <row r="5949" spans="1:21" ht="19.5" customHeight="1">
      <c r="A5949" s="545">
        <v>100559</v>
      </c>
      <c r="B5949" s="545" t="s">
        <v>5282</v>
      </c>
      <c r="C5949" s="545" t="s">
        <v>216</v>
      </c>
      <c r="D5949" s="546">
        <v>44679</v>
      </c>
      <c r="E5949" s="171" t="str">
        <f t="shared" si="92"/>
        <v>2022</v>
      </c>
      <c r="F5949" s="547">
        <v>91629506</v>
      </c>
      <c r="G5949" s="548">
        <v>0.19</v>
      </c>
      <c r="H5949" s="547">
        <v>76999584.870000005</v>
      </c>
      <c r="I5949" s="545" t="s">
        <v>12758</v>
      </c>
      <c r="J5949" s="545" t="s">
        <v>13296</v>
      </c>
      <c r="K5949" s="545" t="s">
        <v>17963</v>
      </c>
      <c r="L5949" s="545" t="s">
        <v>13413</v>
      </c>
      <c r="M5949" s="548" t="s">
        <v>13758</v>
      </c>
      <c r="N5949" s="545" t="s">
        <v>13413</v>
      </c>
      <c r="O5949" s="545" t="s">
        <v>13413</v>
      </c>
      <c r="P5949" s="549">
        <v>4015</v>
      </c>
      <c r="Q5949" s="549">
        <v>1</v>
      </c>
      <c r="R5949" s="549">
        <v>164</v>
      </c>
      <c r="S5949" s="548">
        <v>2218</v>
      </c>
      <c r="T5949" s="548"/>
      <c r="U5949" s="99"/>
    </row>
    <row r="5950" spans="1:21" ht="19.5" customHeight="1">
      <c r="A5950" s="545">
        <v>100560</v>
      </c>
      <c r="B5950" s="545" t="s">
        <v>6343</v>
      </c>
      <c r="C5950" s="545" t="s">
        <v>216</v>
      </c>
      <c r="D5950" s="546">
        <v>46052</v>
      </c>
      <c r="E5950" s="171" t="str">
        <f t="shared" si="92"/>
        <v>2026</v>
      </c>
      <c r="F5950" s="547">
        <v>96658</v>
      </c>
      <c r="G5950" s="548">
        <v>0.19</v>
      </c>
      <c r="H5950" s="547">
        <v>81225.210000000006</v>
      </c>
      <c r="I5950" s="545" t="s">
        <v>12640</v>
      </c>
      <c r="J5950" s="545" t="s">
        <v>13307</v>
      </c>
      <c r="K5950" s="545" t="s">
        <v>17964</v>
      </c>
      <c r="L5950" s="545" t="s">
        <v>17965</v>
      </c>
      <c r="M5950" s="548" t="s">
        <v>13758</v>
      </c>
      <c r="N5950" s="545" t="s">
        <v>22834</v>
      </c>
      <c r="O5950" s="545" t="s">
        <v>13413</v>
      </c>
      <c r="P5950" s="549">
        <v>4016</v>
      </c>
      <c r="Q5950" s="549">
        <v>1</v>
      </c>
      <c r="R5950" s="549">
        <v>1</v>
      </c>
      <c r="S5950" s="548">
        <v>2228</v>
      </c>
      <c r="T5950" s="548">
        <v>452</v>
      </c>
      <c r="U5950" s="99"/>
    </row>
    <row r="5951" spans="1:21" ht="19.5" customHeight="1">
      <c r="A5951" s="545">
        <v>100561</v>
      </c>
      <c r="B5951" s="545" t="s">
        <v>10739</v>
      </c>
      <c r="C5951" s="545" t="s">
        <v>216</v>
      </c>
      <c r="D5951" s="546"/>
      <c r="E5951" s="171" t="str">
        <f t="shared" si="92"/>
        <v>1900</v>
      </c>
      <c r="F5951" s="547">
        <v>0</v>
      </c>
      <c r="G5951" s="548">
        <v>0</v>
      </c>
      <c r="H5951" s="547">
        <v>0</v>
      </c>
      <c r="I5951" s="545" t="s">
        <v>12640</v>
      </c>
      <c r="J5951" s="545"/>
      <c r="K5951" s="545" t="s">
        <v>13413</v>
      </c>
      <c r="L5951" s="545" t="s">
        <v>17966</v>
      </c>
      <c r="M5951" s="548" t="s">
        <v>13758</v>
      </c>
      <c r="N5951" s="545" t="s">
        <v>22834</v>
      </c>
      <c r="O5951" s="545" t="s">
        <v>13413</v>
      </c>
      <c r="P5951" s="549">
        <v>4017</v>
      </c>
      <c r="Q5951" s="549">
        <v>1</v>
      </c>
      <c r="R5951" s="549">
        <v>1</v>
      </c>
      <c r="S5951" s="548"/>
      <c r="T5951" s="548">
        <v>452</v>
      </c>
      <c r="U5951" s="99"/>
    </row>
    <row r="5952" spans="1:21" ht="19.5" customHeight="1">
      <c r="A5952" s="545">
        <v>100562</v>
      </c>
      <c r="B5952" s="545" t="s">
        <v>10738</v>
      </c>
      <c r="C5952" s="545" t="s">
        <v>216</v>
      </c>
      <c r="D5952" s="546"/>
      <c r="E5952" s="171" t="str">
        <f t="shared" si="92"/>
        <v>1900</v>
      </c>
      <c r="F5952" s="547">
        <v>0</v>
      </c>
      <c r="G5952" s="548">
        <v>0</v>
      </c>
      <c r="H5952" s="547">
        <v>0</v>
      </c>
      <c r="I5952" s="545" t="s">
        <v>12640</v>
      </c>
      <c r="J5952" s="545"/>
      <c r="K5952" s="545" t="s">
        <v>13413</v>
      </c>
      <c r="L5952" s="545" t="s">
        <v>17967</v>
      </c>
      <c r="M5952" s="548" t="s">
        <v>13758</v>
      </c>
      <c r="N5952" s="545" t="s">
        <v>22834</v>
      </c>
      <c r="O5952" s="545" t="s">
        <v>13413</v>
      </c>
      <c r="P5952" s="549">
        <v>4018</v>
      </c>
      <c r="Q5952" s="549">
        <v>1</v>
      </c>
      <c r="R5952" s="549">
        <v>1</v>
      </c>
      <c r="S5952" s="548"/>
      <c r="T5952" s="548">
        <v>452</v>
      </c>
      <c r="U5952" s="99"/>
    </row>
    <row r="5953" spans="1:21" ht="19.5" customHeight="1">
      <c r="A5953" s="545">
        <v>100563</v>
      </c>
      <c r="B5953" s="545" t="s">
        <v>10737</v>
      </c>
      <c r="C5953" s="545" t="s">
        <v>216</v>
      </c>
      <c r="D5953" s="546"/>
      <c r="E5953" s="171" t="str">
        <f t="shared" si="92"/>
        <v>1900</v>
      </c>
      <c r="F5953" s="547">
        <v>0</v>
      </c>
      <c r="G5953" s="548">
        <v>0</v>
      </c>
      <c r="H5953" s="547">
        <v>0</v>
      </c>
      <c r="I5953" s="545" t="s">
        <v>12640</v>
      </c>
      <c r="J5953" s="545"/>
      <c r="K5953" s="545" t="s">
        <v>13413</v>
      </c>
      <c r="L5953" s="545" t="s">
        <v>17968</v>
      </c>
      <c r="M5953" s="548" t="s">
        <v>13758</v>
      </c>
      <c r="N5953" s="545" t="s">
        <v>22834</v>
      </c>
      <c r="O5953" s="545" t="s">
        <v>13413</v>
      </c>
      <c r="P5953" s="549">
        <v>4019</v>
      </c>
      <c r="Q5953" s="549">
        <v>1</v>
      </c>
      <c r="R5953" s="549">
        <v>1</v>
      </c>
      <c r="S5953" s="548"/>
      <c r="T5953" s="548">
        <v>452</v>
      </c>
      <c r="U5953" s="99"/>
    </row>
    <row r="5954" spans="1:21" ht="19.5" customHeight="1">
      <c r="A5954" s="545">
        <v>100564</v>
      </c>
      <c r="B5954" s="545" t="s">
        <v>6075</v>
      </c>
      <c r="C5954" s="545" t="s">
        <v>216</v>
      </c>
      <c r="D5954" s="546">
        <v>44187</v>
      </c>
      <c r="E5954" s="171" t="str">
        <f t="shared" si="92"/>
        <v>2020</v>
      </c>
      <c r="F5954" s="547">
        <v>191910</v>
      </c>
      <c r="G5954" s="548">
        <v>0.19</v>
      </c>
      <c r="H5954" s="547">
        <v>161268.91</v>
      </c>
      <c r="I5954" s="545" t="s">
        <v>12640</v>
      </c>
      <c r="J5954" s="545" t="s">
        <v>13298</v>
      </c>
      <c r="K5954" s="545" t="s">
        <v>17969</v>
      </c>
      <c r="L5954" s="545" t="s">
        <v>17970</v>
      </c>
      <c r="M5954" s="548" t="s">
        <v>13758</v>
      </c>
      <c r="N5954" s="545" t="s">
        <v>22834</v>
      </c>
      <c r="O5954" s="545" t="s">
        <v>13413</v>
      </c>
      <c r="P5954" s="549">
        <v>4020</v>
      </c>
      <c r="Q5954" s="549">
        <v>1</v>
      </c>
      <c r="R5954" s="549">
        <v>1</v>
      </c>
      <c r="S5954" s="548">
        <v>1012</v>
      </c>
      <c r="T5954" s="548">
        <v>452</v>
      </c>
      <c r="U5954" s="99"/>
    </row>
    <row r="5955" spans="1:21" ht="19.5" customHeight="1">
      <c r="A5955" s="545">
        <v>100565</v>
      </c>
      <c r="B5955" s="545" t="s">
        <v>10736</v>
      </c>
      <c r="C5955" s="545" t="s">
        <v>216</v>
      </c>
      <c r="D5955" s="546"/>
      <c r="E5955" s="171" t="str">
        <f t="shared" si="92"/>
        <v>1900</v>
      </c>
      <c r="F5955" s="547">
        <v>0</v>
      </c>
      <c r="G5955" s="548">
        <v>0</v>
      </c>
      <c r="H5955" s="547">
        <v>0</v>
      </c>
      <c r="I5955" s="545" t="s">
        <v>12640</v>
      </c>
      <c r="J5955" s="545"/>
      <c r="K5955" s="545" t="s">
        <v>13413</v>
      </c>
      <c r="L5955" s="545" t="s">
        <v>17971</v>
      </c>
      <c r="M5955" s="548" t="s">
        <v>13758</v>
      </c>
      <c r="N5955" s="545" t="s">
        <v>22834</v>
      </c>
      <c r="O5955" s="545" t="s">
        <v>13413</v>
      </c>
      <c r="P5955" s="549">
        <v>4021</v>
      </c>
      <c r="Q5955" s="549">
        <v>1</v>
      </c>
      <c r="R5955" s="549">
        <v>1</v>
      </c>
      <c r="S5955" s="548"/>
      <c r="T5955" s="548">
        <v>452</v>
      </c>
      <c r="U5955" s="99"/>
    </row>
    <row r="5956" spans="1:21" ht="19.5" customHeight="1">
      <c r="A5956" s="545">
        <v>100566</v>
      </c>
      <c r="B5956" s="545" t="s">
        <v>6342</v>
      </c>
      <c r="C5956" s="545" t="s">
        <v>216</v>
      </c>
      <c r="D5956" s="546">
        <v>46052</v>
      </c>
      <c r="E5956" s="171" t="str">
        <f t="shared" ref="E5956:E6019" si="93">TEXT(D5956,"YYYY")</f>
        <v>2026</v>
      </c>
      <c r="F5956" s="547">
        <v>424130</v>
      </c>
      <c r="G5956" s="548">
        <v>0.19</v>
      </c>
      <c r="H5956" s="547">
        <v>356411.76</v>
      </c>
      <c r="I5956" s="545" t="s">
        <v>12640</v>
      </c>
      <c r="J5956" s="545" t="s">
        <v>13307</v>
      </c>
      <c r="K5956" s="545" t="s">
        <v>17972</v>
      </c>
      <c r="L5956" s="545" t="s">
        <v>17973</v>
      </c>
      <c r="M5956" s="548" t="s">
        <v>13758</v>
      </c>
      <c r="N5956" s="545" t="s">
        <v>22834</v>
      </c>
      <c r="O5956" s="545" t="s">
        <v>13413</v>
      </c>
      <c r="P5956" s="549">
        <v>4022</v>
      </c>
      <c r="Q5956" s="549">
        <v>1</v>
      </c>
      <c r="R5956" s="549">
        <v>1</v>
      </c>
      <c r="S5956" s="548">
        <v>2228</v>
      </c>
      <c r="T5956" s="548">
        <v>452</v>
      </c>
      <c r="U5956" s="99"/>
    </row>
    <row r="5957" spans="1:21" ht="19.5" customHeight="1">
      <c r="A5957" s="545">
        <v>100567</v>
      </c>
      <c r="B5957" s="545" t="s">
        <v>6341</v>
      </c>
      <c r="C5957" s="545" t="s">
        <v>216</v>
      </c>
      <c r="D5957" s="546">
        <v>46052</v>
      </c>
      <c r="E5957" s="171" t="str">
        <f t="shared" si="93"/>
        <v>2026</v>
      </c>
      <c r="F5957" s="547">
        <v>517015</v>
      </c>
      <c r="G5957" s="548">
        <v>0.19</v>
      </c>
      <c r="H5957" s="547">
        <v>434466.39</v>
      </c>
      <c r="I5957" s="545" t="s">
        <v>12640</v>
      </c>
      <c r="J5957" s="545" t="s">
        <v>13307</v>
      </c>
      <c r="K5957" s="545" t="s">
        <v>17974</v>
      </c>
      <c r="L5957" s="545" t="s">
        <v>17975</v>
      </c>
      <c r="M5957" s="548" t="s">
        <v>13758</v>
      </c>
      <c r="N5957" s="545" t="s">
        <v>22834</v>
      </c>
      <c r="O5957" s="545" t="s">
        <v>13413</v>
      </c>
      <c r="P5957" s="549">
        <v>4023</v>
      </c>
      <c r="Q5957" s="549">
        <v>1</v>
      </c>
      <c r="R5957" s="549">
        <v>1</v>
      </c>
      <c r="S5957" s="548">
        <v>2228</v>
      </c>
      <c r="T5957" s="548">
        <v>452</v>
      </c>
      <c r="U5957" s="99"/>
    </row>
    <row r="5958" spans="1:21" ht="19.5" customHeight="1">
      <c r="A5958" s="545">
        <v>100568</v>
      </c>
      <c r="B5958" s="545" t="s">
        <v>251</v>
      </c>
      <c r="C5958" s="545" t="s">
        <v>216</v>
      </c>
      <c r="D5958" s="546"/>
      <c r="E5958" s="171" t="str">
        <f t="shared" si="93"/>
        <v>1900</v>
      </c>
      <c r="F5958" s="547">
        <v>0</v>
      </c>
      <c r="G5958" s="548">
        <v>0</v>
      </c>
      <c r="H5958" s="547">
        <v>0</v>
      </c>
      <c r="I5958" s="545" t="s">
        <v>12640</v>
      </c>
      <c r="J5958" s="545"/>
      <c r="K5958" s="545" t="s">
        <v>13413</v>
      </c>
      <c r="L5958" s="545" t="s">
        <v>17976</v>
      </c>
      <c r="M5958" s="548" t="s">
        <v>13758</v>
      </c>
      <c r="N5958" s="545" t="s">
        <v>13413</v>
      </c>
      <c r="O5958" s="545" t="s">
        <v>15937</v>
      </c>
      <c r="P5958" s="549">
        <v>4024</v>
      </c>
      <c r="Q5958" s="549">
        <v>1</v>
      </c>
      <c r="R5958" s="549">
        <v>1</v>
      </c>
      <c r="S5958" s="548"/>
      <c r="T5958" s="548"/>
      <c r="U5958" s="99"/>
    </row>
    <row r="5959" spans="1:21" ht="19.5" customHeight="1">
      <c r="A5959" s="545">
        <v>100569</v>
      </c>
      <c r="B5959" s="545" t="s">
        <v>247</v>
      </c>
      <c r="C5959" s="545" t="s">
        <v>216</v>
      </c>
      <c r="D5959" s="546"/>
      <c r="E5959" s="171" t="str">
        <f t="shared" si="93"/>
        <v>1900</v>
      </c>
      <c r="F5959" s="547">
        <v>0</v>
      </c>
      <c r="G5959" s="548">
        <v>0</v>
      </c>
      <c r="H5959" s="547">
        <v>0</v>
      </c>
      <c r="I5959" s="545" t="s">
        <v>12743</v>
      </c>
      <c r="J5959" s="545"/>
      <c r="K5959" s="545" t="s">
        <v>13413</v>
      </c>
      <c r="L5959" s="545" t="s">
        <v>17977</v>
      </c>
      <c r="M5959" s="548" t="s">
        <v>13758</v>
      </c>
      <c r="N5959" s="545" t="s">
        <v>13413</v>
      </c>
      <c r="O5959" s="545" t="s">
        <v>15937</v>
      </c>
      <c r="P5959" s="549">
        <v>4025</v>
      </c>
      <c r="Q5959" s="549">
        <v>1</v>
      </c>
      <c r="R5959" s="549">
        <v>66</v>
      </c>
      <c r="S5959" s="548"/>
      <c r="T5959" s="548"/>
      <c r="U5959" s="99"/>
    </row>
    <row r="5960" spans="1:21" ht="19.5" customHeight="1">
      <c r="A5960" s="545">
        <v>100570</v>
      </c>
      <c r="B5960" s="545" t="s">
        <v>10470</v>
      </c>
      <c r="C5960" s="545" t="s">
        <v>216</v>
      </c>
      <c r="D5960" s="546">
        <v>44588</v>
      </c>
      <c r="E5960" s="171" t="str">
        <f t="shared" si="93"/>
        <v>2022</v>
      </c>
      <c r="F5960" s="547">
        <v>17867.009999999998</v>
      </c>
      <c r="G5960" s="548">
        <v>0.19</v>
      </c>
      <c r="H5960" s="547">
        <v>15014.29</v>
      </c>
      <c r="I5960" s="545" t="s">
        <v>12642</v>
      </c>
      <c r="J5960" s="545" t="s">
        <v>13297</v>
      </c>
      <c r="K5960" s="545" t="s">
        <v>13413</v>
      </c>
      <c r="L5960" s="545" t="s">
        <v>17978</v>
      </c>
      <c r="M5960" s="548" t="s">
        <v>13758</v>
      </c>
      <c r="N5960" s="545" t="s">
        <v>13413</v>
      </c>
      <c r="O5960" s="545" t="s">
        <v>17979</v>
      </c>
      <c r="P5960" s="549">
        <v>4026</v>
      </c>
      <c r="Q5960" s="549">
        <v>1</v>
      </c>
      <c r="R5960" s="549">
        <v>135</v>
      </c>
      <c r="S5960" s="548">
        <v>2257</v>
      </c>
      <c r="T5960" s="548"/>
      <c r="U5960" s="99"/>
    </row>
    <row r="5961" spans="1:21" ht="19.5" customHeight="1">
      <c r="A5961" s="545">
        <v>100571</v>
      </c>
      <c r="B5961" s="545" t="s">
        <v>894</v>
      </c>
      <c r="C5961" s="545" t="s">
        <v>216</v>
      </c>
      <c r="D5961" s="546"/>
      <c r="E5961" s="171" t="str">
        <f t="shared" si="93"/>
        <v>1900</v>
      </c>
      <c r="F5961" s="547">
        <v>0</v>
      </c>
      <c r="G5961" s="548">
        <v>0</v>
      </c>
      <c r="H5961" s="547">
        <v>0</v>
      </c>
      <c r="I5961" s="545" t="s">
        <v>12687</v>
      </c>
      <c r="J5961" s="545"/>
      <c r="K5961" s="545" t="s">
        <v>13413</v>
      </c>
      <c r="L5961" s="545" t="s">
        <v>13413</v>
      </c>
      <c r="M5961" s="548" t="s">
        <v>13758</v>
      </c>
      <c r="N5961" s="545" t="s">
        <v>13413</v>
      </c>
      <c r="O5961" s="545" t="s">
        <v>13413</v>
      </c>
      <c r="P5961" s="549">
        <v>4027</v>
      </c>
      <c r="Q5961" s="549">
        <v>1</v>
      </c>
      <c r="R5961" s="549">
        <v>91</v>
      </c>
      <c r="S5961" s="548"/>
      <c r="T5961" s="548"/>
      <c r="U5961" s="99"/>
    </row>
    <row r="5962" spans="1:21" ht="19.5" customHeight="1">
      <c r="A5962" s="545">
        <v>100572</v>
      </c>
      <c r="B5962" s="545" t="s">
        <v>6854</v>
      </c>
      <c r="C5962" s="545" t="s">
        <v>216</v>
      </c>
      <c r="D5962" s="546">
        <v>46052</v>
      </c>
      <c r="E5962" s="171" t="str">
        <f t="shared" si="93"/>
        <v>2026</v>
      </c>
      <c r="F5962" s="547">
        <v>14402</v>
      </c>
      <c r="G5962" s="548">
        <v>0.19</v>
      </c>
      <c r="H5962" s="547">
        <v>12102.52</v>
      </c>
      <c r="I5962" s="545" t="s">
        <v>12687</v>
      </c>
      <c r="J5962" s="545" t="s">
        <v>13307</v>
      </c>
      <c r="K5962" s="545" t="s">
        <v>13413</v>
      </c>
      <c r="L5962" s="545" t="s">
        <v>13413</v>
      </c>
      <c r="M5962" s="548" t="s">
        <v>13758</v>
      </c>
      <c r="N5962" s="545" t="s">
        <v>13413</v>
      </c>
      <c r="O5962" s="545" t="s">
        <v>13413</v>
      </c>
      <c r="P5962" s="549">
        <v>4028</v>
      </c>
      <c r="Q5962" s="549">
        <v>1</v>
      </c>
      <c r="R5962" s="549">
        <v>91</v>
      </c>
      <c r="S5962" s="548">
        <v>2228</v>
      </c>
      <c r="T5962" s="548"/>
      <c r="U5962" s="99"/>
    </row>
    <row r="5963" spans="1:21" ht="19.5" customHeight="1">
      <c r="A5963" s="545">
        <v>100573</v>
      </c>
      <c r="B5963" s="545" t="s">
        <v>4444</v>
      </c>
      <c r="C5963" s="545" t="s">
        <v>216</v>
      </c>
      <c r="D5963" s="546"/>
      <c r="E5963" s="171" t="str">
        <f t="shared" si="93"/>
        <v>1900</v>
      </c>
      <c r="F5963" s="547">
        <v>0</v>
      </c>
      <c r="G5963" s="548">
        <v>0</v>
      </c>
      <c r="H5963" s="547">
        <v>0</v>
      </c>
      <c r="I5963" s="545" t="s">
        <v>12973</v>
      </c>
      <c r="J5963" s="545"/>
      <c r="K5963" s="545" t="s">
        <v>13413</v>
      </c>
      <c r="L5963" s="545" t="s">
        <v>13413</v>
      </c>
      <c r="M5963" s="548" t="s">
        <v>13758</v>
      </c>
      <c r="N5963" s="545" t="s">
        <v>13413</v>
      </c>
      <c r="O5963" s="545" t="s">
        <v>13413</v>
      </c>
      <c r="P5963" s="549">
        <v>4029</v>
      </c>
      <c r="Q5963" s="549">
        <v>1</v>
      </c>
      <c r="R5963" s="549">
        <v>59</v>
      </c>
      <c r="S5963" s="548"/>
      <c r="T5963" s="548"/>
      <c r="U5963" s="99"/>
    </row>
    <row r="5964" spans="1:21" ht="19.5" customHeight="1">
      <c r="A5964" s="545">
        <v>100574</v>
      </c>
      <c r="B5964" s="545" t="s">
        <v>5277</v>
      </c>
      <c r="C5964" s="545" t="s">
        <v>216</v>
      </c>
      <c r="D5964" s="546">
        <v>44679</v>
      </c>
      <c r="E5964" s="171" t="str">
        <f t="shared" si="93"/>
        <v>2022</v>
      </c>
      <c r="F5964" s="547">
        <v>25242993</v>
      </c>
      <c r="G5964" s="548">
        <v>0.19</v>
      </c>
      <c r="H5964" s="547">
        <v>21212599.16</v>
      </c>
      <c r="I5964" s="545" t="s">
        <v>12758</v>
      </c>
      <c r="J5964" s="545" t="s">
        <v>13296</v>
      </c>
      <c r="K5964" s="545" t="s">
        <v>17980</v>
      </c>
      <c r="L5964" s="545" t="s">
        <v>13413</v>
      </c>
      <c r="M5964" s="548" t="s">
        <v>13758</v>
      </c>
      <c r="N5964" s="545" t="s">
        <v>13413</v>
      </c>
      <c r="O5964" s="545" t="s">
        <v>13413</v>
      </c>
      <c r="P5964" s="549">
        <v>4030</v>
      </c>
      <c r="Q5964" s="549">
        <v>1</v>
      </c>
      <c r="R5964" s="549">
        <v>164</v>
      </c>
      <c r="S5964" s="548">
        <v>2218</v>
      </c>
      <c r="T5964" s="548"/>
      <c r="U5964" s="99"/>
    </row>
    <row r="5965" spans="1:21" ht="19.5" customHeight="1">
      <c r="A5965" s="545">
        <v>100575</v>
      </c>
      <c r="B5965" s="545" t="s">
        <v>5301</v>
      </c>
      <c r="C5965" s="545" t="s">
        <v>216</v>
      </c>
      <c r="D5965" s="546">
        <v>44679</v>
      </c>
      <c r="E5965" s="171" t="str">
        <f t="shared" si="93"/>
        <v>2022</v>
      </c>
      <c r="F5965" s="547">
        <v>596957187</v>
      </c>
      <c r="G5965" s="548">
        <v>0.19</v>
      </c>
      <c r="H5965" s="547">
        <v>501644694.95999998</v>
      </c>
      <c r="I5965" s="545" t="s">
        <v>12758</v>
      </c>
      <c r="J5965" s="545" t="s">
        <v>13296</v>
      </c>
      <c r="K5965" s="545" t="s">
        <v>17981</v>
      </c>
      <c r="L5965" s="545" t="s">
        <v>13413</v>
      </c>
      <c r="M5965" s="548" t="s">
        <v>13758</v>
      </c>
      <c r="N5965" s="545" t="s">
        <v>13413</v>
      </c>
      <c r="O5965" s="545" t="s">
        <v>13413</v>
      </c>
      <c r="P5965" s="549">
        <v>4031</v>
      </c>
      <c r="Q5965" s="549">
        <v>1</v>
      </c>
      <c r="R5965" s="549">
        <v>164</v>
      </c>
      <c r="S5965" s="548">
        <v>2218</v>
      </c>
      <c r="T5965" s="548"/>
      <c r="U5965" s="99"/>
    </row>
    <row r="5966" spans="1:21" ht="19.5" customHeight="1">
      <c r="A5966" s="545">
        <v>100576</v>
      </c>
      <c r="B5966" s="545" t="s">
        <v>6340</v>
      </c>
      <c r="C5966" s="545" t="s">
        <v>221</v>
      </c>
      <c r="D5966" s="546">
        <v>45708</v>
      </c>
      <c r="E5966" s="171" t="str">
        <f t="shared" si="93"/>
        <v>2025</v>
      </c>
      <c r="F5966" s="547">
        <v>52911.81</v>
      </c>
      <c r="G5966" s="548">
        <v>0.19</v>
      </c>
      <c r="H5966" s="547">
        <v>44463.71</v>
      </c>
      <c r="I5966" s="545" t="s">
        <v>12674</v>
      </c>
      <c r="J5966" s="545" t="s">
        <v>13307</v>
      </c>
      <c r="K5966" s="545" t="s">
        <v>13413</v>
      </c>
      <c r="L5966" s="545" t="s">
        <v>17771</v>
      </c>
      <c r="M5966" s="548" t="s">
        <v>13758</v>
      </c>
      <c r="N5966" s="545" t="s">
        <v>13413</v>
      </c>
      <c r="O5966" s="545" t="s">
        <v>13413</v>
      </c>
      <c r="P5966" s="549">
        <v>4032</v>
      </c>
      <c r="Q5966" s="549">
        <v>1</v>
      </c>
      <c r="R5966" s="549">
        <v>5</v>
      </c>
      <c r="S5966" s="548">
        <v>2228</v>
      </c>
      <c r="T5966" s="548"/>
      <c r="U5966" s="99"/>
    </row>
    <row r="5967" spans="1:21" ht="19.5" customHeight="1">
      <c r="A5967" s="545">
        <v>100577</v>
      </c>
      <c r="B5967" s="545" t="s">
        <v>3517</v>
      </c>
      <c r="C5967" s="545" t="s">
        <v>221</v>
      </c>
      <c r="D5967" s="546">
        <v>44591</v>
      </c>
      <c r="E5967" s="171" t="str">
        <f t="shared" si="93"/>
        <v>2022</v>
      </c>
      <c r="F5967" s="547">
        <v>33738</v>
      </c>
      <c r="G5967" s="548">
        <v>0.19</v>
      </c>
      <c r="H5967" s="547">
        <v>28351.26</v>
      </c>
      <c r="I5967" s="545" t="s">
        <v>12647</v>
      </c>
      <c r="J5967" s="545" t="s">
        <v>13297</v>
      </c>
      <c r="K5967" s="545" t="s">
        <v>17982</v>
      </c>
      <c r="L5967" s="545" t="s">
        <v>13413</v>
      </c>
      <c r="M5967" s="548" t="s">
        <v>13758</v>
      </c>
      <c r="N5967" s="545" t="s">
        <v>13413</v>
      </c>
      <c r="O5967" s="545" t="s">
        <v>13413</v>
      </c>
      <c r="P5967" s="549">
        <v>4033</v>
      </c>
      <c r="Q5967" s="549">
        <v>1</v>
      </c>
      <c r="R5967" s="549">
        <v>26</v>
      </c>
      <c r="S5967" s="548">
        <v>2257</v>
      </c>
      <c r="T5967" s="548"/>
      <c r="U5967" s="99"/>
    </row>
    <row r="5968" spans="1:21" ht="19.5" customHeight="1">
      <c r="A5968" s="545">
        <v>100578</v>
      </c>
      <c r="B5968" s="545" t="s">
        <v>3026</v>
      </c>
      <c r="C5968" s="545" t="s">
        <v>216</v>
      </c>
      <c r="D5968" s="546"/>
      <c r="E5968" s="171" t="str">
        <f t="shared" si="93"/>
        <v>1900</v>
      </c>
      <c r="F5968" s="547">
        <v>0</v>
      </c>
      <c r="G5968" s="548">
        <v>0</v>
      </c>
      <c r="H5968" s="547">
        <v>0</v>
      </c>
      <c r="I5968" s="545" t="s">
        <v>12657</v>
      </c>
      <c r="J5968" s="545"/>
      <c r="K5968" s="545" t="s">
        <v>17983</v>
      </c>
      <c r="L5968" s="545" t="s">
        <v>13413</v>
      </c>
      <c r="M5968" s="548" t="s">
        <v>13758</v>
      </c>
      <c r="N5968" s="545" t="s">
        <v>12979</v>
      </c>
      <c r="O5968" s="545" t="s">
        <v>15379</v>
      </c>
      <c r="P5968" s="549">
        <v>4034</v>
      </c>
      <c r="Q5968" s="549">
        <v>1</v>
      </c>
      <c r="R5968" s="549">
        <v>153</v>
      </c>
      <c r="S5968" s="548"/>
      <c r="T5968" s="548">
        <v>404</v>
      </c>
      <c r="U5968" s="99"/>
    </row>
    <row r="5969" spans="1:21" ht="19.5" customHeight="1">
      <c r="A5969" s="545">
        <v>100579</v>
      </c>
      <c r="B5969" s="545" t="s">
        <v>3855</v>
      </c>
      <c r="C5969" s="545" t="s">
        <v>216</v>
      </c>
      <c r="D5969" s="546">
        <v>44592</v>
      </c>
      <c r="E5969" s="171" t="str">
        <f t="shared" si="93"/>
        <v>2022</v>
      </c>
      <c r="F5969" s="547">
        <v>203950</v>
      </c>
      <c r="G5969" s="548">
        <v>0</v>
      </c>
      <c r="H5969" s="547">
        <v>203950</v>
      </c>
      <c r="I5969" s="545" t="s">
        <v>12738</v>
      </c>
      <c r="J5969" s="545" t="s">
        <v>13297</v>
      </c>
      <c r="K5969" s="545" t="s">
        <v>13413</v>
      </c>
      <c r="L5969" s="545" t="s">
        <v>13413</v>
      </c>
      <c r="M5969" s="548" t="s">
        <v>13758</v>
      </c>
      <c r="N5969" s="545" t="s">
        <v>13413</v>
      </c>
      <c r="O5969" s="545" t="s">
        <v>16417</v>
      </c>
      <c r="P5969" s="549">
        <v>4035</v>
      </c>
      <c r="Q5969" s="549">
        <v>1</v>
      </c>
      <c r="R5969" s="549">
        <v>32</v>
      </c>
      <c r="S5969" s="548">
        <v>2257</v>
      </c>
      <c r="T5969" s="548"/>
      <c r="U5969" s="99"/>
    </row>
    <row r="5970" spans="1:21" ht="19.5" customHeight="1">
      <c r="A5970" s="545">
        <v>100580</v>
      </c>
      <c r="B5970" s="545" t="s">
        <v>3851</v>
      </c>
      <c r="C5970" s="545" t="s">
        <v>216</v>
      </c>
      <c r="D5970" s="546">
        <v>44592</v>
      </c>
      <c r="E5970" s="171" t="str">
        <f t="shared" si="93"/>
        <v>2022</v>
      </c>
      <c r="F5970" s="547">
        <v>15068</v>
      </c>
      <c r="G5970" s="548">
        <v>0</v>
      </c>
      <c r="H5970" s="547">
        <v>15068</v>
      </c>
      <c r="I5970" s="545" t="s">
        <v>12738</v>
      </c>
      <c r="J5970" s="545" t="s">
        <v>13297</v>
      </c>
      <c r="K5970" s="545" t="s">
        <v>13413</v>
      </c>
      <c r="L5970" s="545" t="s">
        <v>13413</v>
      </c>
      <c r="M5970" s="548" t="s">
        <v>13758</v>
      </c>
      <c r="N5970" s="545" t="s">
        <v>13413</v>
      </c>
      <c r="O5970" s="545" t="s">
        <v>16417</v>
      </c>
      <c r="P5970" s="549">
        <v>4036</v>
      </c>
      <c r="Q5970" s="549">
        <v>1</v>
      </c>
      <c r="R5970" s="549">
        <v>32</v>
      </c>
      <c r="S5970" s="548">
        <v>2257</v>
      </c>
      <c r="T5970" s="548"/>
      <c r="U5970" s="99"/>
    </row>
    <row r="5971" spans="1:21" ht="19.5" customHeight="1">
      <c r="A5971" s="545">
        <v>100581</v>
      </c>
      <c r="B5971" s="545" t="s">
        <v>3850</v>
      </c>
      <c r="C5971" s="545" t="s">
        <v>216</v>
      </c>
      <c r="D5971" s="546">
        <v>43843</v>
      </c>
      <c r="E5971" s="171" t="str">
        <f t="shared" si="93"/>
        <v>2020</v>
      </c>
      <c r="F5971" s="547">
        <v>22798</v>
      </c>
      <c r="G5971" s="548">
        <v>0</v>
      </c>
      <c r="H5971" s="547">
        <v>22798</v>
      </c>
      <c r="I5971" s="545" t="s">
        <v>12738</v>
      </c>
      <c r="J5971" s="545" t="s">
        <v>13297</v>
      </c>
      <c r="K5971" s="545" t="s">
        <v>13413</v>
      </c>
      <c r="L5971" s="545" t="s">
        <v>13413</v>
      </c>
      <c r="M5971" s="548" t="s">
        <v>13758</v>
      </c>
      <c r="N5971" s="545" t="s">
        <v>13413</v>
      </c>
      <c r="O5971" s="545" t="s">
        <v>16417</v>
      </c>
      <c r="P5971" s="549">
        <v>4037</v>
      </c>
      <c r="Q5971" s="549">
        <v>1</v>
      </c>
      <c r="R5971" s="549">
        <v>32</v>
      </c>
      <c r="S5971" s="548">
        <v>2257</v>
      </c>
      <c r="T5971" s="548"/>
      <c r="U5971" s="99"/>
    </row>
    <row r="5972" spans="1:21" ht="19.5" customHeight="1">
      <c r="A5972" s="545">
        <v>100582</v>
      </c>
      <c r="B5972" s="545" t="s">
        <v>3860</v>
      </c>
      <c r="C5972" s="545" t="s">
        <v>216</v>
      </c>
      <c r="D5972" s="546">
        <v>44592</v>
      </c>
      <c r="E5972" s="171" t="str">
        <f t="shared" si="93"/>
        <v>2022</v>
      </c>
      <c r="F5972" s="547">
        <v>15272</v>
      </c>
      <c r="G5972" s="548">
        <v>0</v>
      </c>
      <c r="H5972" s="547">
        <v>15272</v>
      </c>
      <c r="I5972" s="545" t="s">
        <v>12738</v>
      </c>
      <c r="J5972" s="545" t="s">
        <v>13297</v>
      </c>
      <c r="K5972" s="545" t="s">
        <v>13413</v>
      </c>
      <c r="L5972" s="545" t="s">
        <v>13413</v>
      </c>
      <c r="M5972" s="548" t="s">
        <v>13758</v>
      </c>
      <c r="N5972" s="545" t="s">
        <v>13413</v>
      </c>
      <c r="O5972" s="545" t="s">
        <v>16417</v>
      </c>
      <c r="P5972" s="549">
        <v>4038</v>
      </c>
      <c r="Q5972" s="549">
        <v>1</v>
      </c>
      <c r="R5972" s="549">
        <v>32</v>
      </c>
      <c r="S5972" s="548">
        <v>2257</v>
      </c>
      <c r="T5972" s="548"/>
      <c r="U5972" s="99"/>
    </row>
    <row r="5973" spans="1:21" ht="19.5" customHeight="1">
      <c r="A5973" s="545">
        <v>100583</v>
      </c>
      <c r="B5973" s="545" t="s">
        <v>3862</v>
      </c>
      <c r="C5973" s="545" t="s">
        <v>216</v>
      </c>
      <c r="D5973" s="546">
        <v>44592</v>
      </c>
      <c r="E5973" s="171" t="str">
        <f t="shared" si="93"/>
        <v>2022</v>
      </c>
      <c r="F5973" s="547">
        <v>13519</v>
      </c>
      <c r="G5973" s="548">
        <v>0</v>
      </c>
      <c r="H5973" s="547">
        <v>13519</v>
      </c>
      <c r="I5973" s="545" t="s">
        <v>12738</v>
      </c>
      <c r="J5973" s="545" t="s">
        <v>13297</v>
      </c>
      <c r="K5973" s="545" t="s">
        <v>13413</v>
      </c>
      <c r="L5973" s="545" t="s">
        <v>13413</v>
      </c>
      <c r="M5973" s="548" t="s">
        <v>13758</v>
      </c>
      <c r="N5973" s="545" t="s">
        <v>13413</v>
      </c>
      <c r="O5973" s="545" t="s">
        <v>16417</v>
      </c>
      <c r="P5973" s="549">
        <v>4039</v>
      </c>
      <c r="Q5973" s="549">
        <v>1</v>
      </c>
      <c r="R5973" s="549">
        <v>32</v>
      </c>
      <c r="S5973" s="548">
        <v>2257</v>
      </c>
      <c r="T5973" s="548"/>
      <c r="U5973" s="99"/>
    </row>
    <row r="5974" spans="1:21" ht="19.5" customHeight="1">
      <c r="A5974" s="545">
        <v>100584</v>
      </c>
      <c r="B5974" s="545" t="s">
        <v>3861</v>
      </c>
      <c r="C5974" s="545" t="s">
        <v>216</v>
      </c>
      <c r="D5974" s="546">
        <v>44592</v>
      </c>
      <c r="E5974" s="171" t="str">
        <f t="shared" si="93"/>
        <v>2022</v>
      </c>
      <c r="F5974" s="547">
        <v>13519</v>
      </c>
      <c r="G5974" s="548">
        <v>0</v>
      </c>
      <c r="H5974" s="547">
        <v>13519</v>
      </c>
      <c r="I5974" s="545" t="s">
        <v>12738</v>
      </c>
      <c r="J5974" s="545" t="s">
        <v>13297</v>
      </c>
      <c r="K5974" s="545" t="s">
        <v>13413</v>
      </c>
      <c r="L5974" s="545" t="s">
        <v>13413</v>
      </c>
      <c r="M5974" s="548" t="s">
        <v>13758</v>
      </c>
      <c r="N5974" s="545" t="s">
        <v>13413</v>
      </c>
      <c r="O5974" s="545" t="s">
        <v>16417</v>
      </c>
      <c r="P5974" s="549">
        <v>4040</v>
      </c>
      <c r="Q5974" s="549">
        <v>1</v>
      </c>
      <c r="R5974" s="549">
        <v>32</v>
      </c>
      <c r="S5974" s="548">
        <v>2257</v>
      </c>
      <c r="T5974" s="548"/>
      <c r="U5974" s="99"/>
    </row>
    <row r="5975" spans="1:21" ht="19.5" customHeight="1">
      <c r="A5975" s="545">
        <v>100585</v>
      </c>
      <c r="B5975" s="545" t="s">
        <v>3570</v>
      </c>
      <c r="C5975" s="545" t="s">
        <v>216</v>
      </c>
      <c r="D5975" s="546">
        <v>44589</v>
      </c>
      <c r="E5975" s="171" t="str">
        <f t="shared" si="93"/>
        <v>2022</v>
      </c>
      <c r="F5975" s="547">
        <v>2532</v>
      </c>
      <c r="G5975" s="548">
        <v>0</v>
      </c>
      <c r="H5975" s="547">
        <v>2532</v>
      </c>
      <c r="I5975" s="545" t="s">
        <v>12766</v>
      </c>
      <c r="J5975" s="545" t="s">
        <v>13297</v>
      </c>
      <c r="K5975" s="545" t="s">
        <v>13413</v>
      </c>
      <c r="L5975" s="545" t="s">
        <v>13413</v>
      </c>
      <c r="M5975" s="548" t="s">
        <v>13758</v>
      </c>
      <c r="N5975" s="545" t="s">
        <v>13413</v>
      </c>
      <c r="O5975" s="545" t="s">
        <v>16417</v>
      </c>
      <c r="P5975" s="549">
        <v>4041</v>
      </c>
      <c r="Q5975" s="549">
        <v>1</v>
      </c>
      <c r="R5975" s="549">
        <v>172</v>
      </c>
      <c r="S5975" s="548">
        <v>2257</v>
      </c>
      <c r="T5975" s="548"/>
      <c r="U5975" s="99"/>
    </row>
    <row r="5976" spans="1:21" ht="19.5" customHeight="1">
      <c r="A5976" s="545">
        <v>100586</v>
      </c>
      <c r="B5976" s="545" t="s">
        <v>2471</v>
      </c>
      <c r="C5976" s="545" t="s">
        <v>216</v>
      </c>
      <c r="D5976" s="546">
        <v>45708</v>
      </c>
      <c r="E5976" s="171" t="str">
        <f t="shared" si="93"/>
        <v>2025</v>
      </c>
      <c r="F5976" s="547">
        <v>3328.74</v>
      </c>
      <c r="G5976" s="548">
        <v>0</v>
      </c>
      <c r="H5976" s="547">
        <v>3328.74</v>
      </c>
      <c r="I5976" s="545" t="s">
        <v>12642</v>
      </c>
      <c r="J5976" s="545" t="s">
        <v>13307</v>
      </c>
      <c r="K5976" s="545" t="s">
        <v>13413</v>
      </c>
      <c r="L5976" s="545" t="s">
        <v>13807</v>
      </c>
      <c r="M5976" s="548" t="s">
        <v>13758</v>
      </c>
      <c r="N5976" s="545" t="s">
        <v>13413</v>
      </c>
      <c r="O5976" s="545" t="s">
        <v>17835</v>
      </c>
      <c r="P5976" s="549">
        <v>4042</v>
      </c>
      <c r="Q5976" s="549">
        <v>1</v>
      </c>
      <c r="R5976" s="549">
        <v>135</v>
      </c>
      <c r="S5976" s="548">
        <v>2228</v>
      </c>
      <c r="T5976" s="548"/>
      <c r="U5976" s="99"/>
    </row>
    <row r="5977" spans="1:21" ht="19.5" customHeight="1">
      <c r="A5977" s="545">
        <v>100587</v>
      </c>
      <c r="B5977" s="545" t="s">
        <v>2472</v>
      </c>
      <c r="C5977" s="545" t="s">
        <v>216</v>
      </c>
      <c r="D5977" s="546">
        <v>45708</v>
      </c>
      <c r="E5977" s="171" t="str">
        <f t="shared" si="93"/>
        <v>2025</v>
      </c>
      <c r="F5977" s="547">
        <v>2660.71</v>
      </c>
      <c r="G5977" s="548">
        <v>0</v>
      </c>
      <c r="H5977" s="547">
        <v>2660.71</v>
      </c>
      <c r="I5977" s="545" t="s">
        <v>12642</v>
      </c>
      <c r="J5977" s="545" t="s">
        <v>13307</v>
      </c>
      <c r="K5977" s="545" t="s">
        <v>13413</v>
      </c>
      <c r="L5977" s="545" t="s">
        <v>13807</v>
      </c>
      <c r="M5977" s="548" t="s">
        <v>13758</v>
      </c>
      <c r="N5977" s="545" t="s">
        <v>13413</v>
      </c>
      <c r="O5977" s="545" t="s">
        <v>17835</v>
      </c>
      <c r="P5977" s="549">
        <v>4043</v>
      </c>
      <c r="Q5977" s="549">
        <v>1</v>
      </c>
      <c r="R5977" s="549">
        <v>135</v>
      </c>
      <c r="S5977" s="548">
        <v>2228</v>
      </c>
      <c r="T5977" s="548"/>
      <c r="U5977" s="99"/>
    </row>
    <row r="5978" spans="1:21" ht="19.5" customHeight="1">
      <c r="A5978" s="545">
        <v>100588</v>
      </c>
      <c r="B5978" s="545" t="s">
        <v>2659</v>
      </c>
      <c r="C5978" s="545" t="s">
        <v>216</v>
      </c>
      <c r="D5978" s="546">
        <v>46084</v>
      </c>
      <c r="E5978" s="171" t="str">
        <f t="shared" si="93"/>
        <v>2026</v>
      </c>
      <c r="F5978" s="547">
        <v>959140</v>
      </c>
      <c r="G5978" s="548">
        <v>0.19</v>
      </c>
      <c r="H5978" s="547">
        <v>806000</v>
      </c>
      <c r="I5978" s="545" t="s">
        <v>12642</v>
      </c>
      <c r="J5978" s="545" t="s">
        <v>13296</v>
      </c>
      <c r="K5978" s="545" t="s">
        <v>13413</v>
      </c>
      <c r="L5978" s="545" t="s">
        <v>13413</v>
      </c>
      <c r="M5978" s="548" t="s">
        <v>13758</v>
      </c>
      <c r="N5978" s="545" t="s">
        <v>13413</v>
      </c>
      <c r="O5978" s="545" t="s">
        <v>14580</v>
      </c>
      <c r="P5978" s="549">
        <v>4044</v>
      </c>
      <c r="Q5978" s="549">
        <v>1</v>
      </c>
      <c r="R5978" s="549">
        <v>135</v>
      </c>
      <c r="S5978" s="548">
        <v>2218</v>
      </c>
      <c r="T5978" s="548"/>
      <c r="U5978" s="99"/>
    </row>
    <row r="5979" spans="1:21" ht="19.5" customHeight="1">
      <c r="A5979" s="545">
        <v>100589</v>
      </c>
      <c r="B5979" s="545" t="s">
        <v>3619</v>
      </c>
      <c r="C5979" s="545" t="s">
        <v>216</v>
      </c>
      <c r="D5979" s="546"/>
      <c r="E5979" s="171" t="str">
        <f t="shared" si="93"/>
        <v>1900</v>
      </c>
      <c r="F5979" s="547">
        <v>0</v>
      </c>
      <c r="G5979" s="548">
        <v>0</v>
      </c>
      <c r="H5979" s="547">
        <v>0</v>
      </c>
      <c r="I5979" s="545" t="s">
        <v>12752</v>
      </c>
      <c r="J5979" s="545"/>
      <c r="K5979" s="545" t="s">
        <v>17984</v>
      </c>
      <c r="L5979" s="545" t="s">
        <v>13413</v>
      </c>
      <c r="M5979" s="548" t="s">
        <v>13758</v>
      </c>
      <c r="N5979" s="545" t="s">
        <v>22190</v>
      </c>
      <c r="O5979" s="545" t="s">
        <v>16407</v>
      </c>
      <c r="P5979" s="549">
        <v>4045</v>
      </c>
      <c r="Q5979" s="549">
        <v>1</v>
      </c>
      <c r="R5979" s="549">
        <v>167</v>
      </c>
      <c r="S5979" s="548"/>
      <c r="T5979" s="548">
        <v>183</v>
      </c>
      <c r="U5979" s="99"/>
    </row>
    <row r="5980" spans="1:21" ht="19.5" customHeight="1">
      <c r="A5980" s="545">
        <v>100590</v>
      </c>
      <c r="B5980" s="545" t="s">
        <v>429</v>
      </c>
      <c r="C5980" s="545" t="s">
        <v>311</v>
      </c>
      <c r="D5980" s="546"/>
      <c r="E5980" s="171" t="str">
        <f t="shared" si="93"/>
        <v>1900</v>
      </c>
      <c r="F5980" s="547">
        <v>0</v>
      </c>
      <c r="G5980" s="548">
        <v>0</v>
      </c>
      <c r="H5980" s="547">
        <v>0</v>
      </c>
      <c r="I5980" s="545" t="s">
        <v>12654</v>
      </c>
      <c r="J5980" s="545"/>
      <c r="K5980" s="545" t="s">
        <v>13413</v>
      </c>
      <c r="L5980" s="545" t="s">
        <v>14939</v>
      </c>
      <c r="M5980" s="548" t="s">
        <v>13758</v>
      </c>
      <c r="N5980" s="545" t="s">
        <v>13413</v>
      </c>
      <c r="O5980" s="545" t="s">
        <v>13413</v>
      </c>
      <c r="P5980" s="549">
        <v>4046</v>
      </c>
      <c r="Q5980" s="549">
        <v>1</v>
      </c>
      <c r="R5980" s="549">
        <v>2</v>
      </c>
      <c r="S5980" s="548"/>
      <c r="T5980" s="548"/>
      <c r="U5980" s="99"/>
    </row>
    <row r="5981" spans="1:21" ht="19.5" customHeight="1">
      <c r="A5981" s="545">
        <v>100591</v>
      </c>
      <c r="B5981" s="545" t="s">
        <v>3858</v>
      </c>
      <c r="C5981" s="545" t="s">
        <v>221</v>
      </c>
      <c r="D5981" s="546">
        <v>44592</v>
      </c>
      <c r="E5981" s="171" t="str">
        <f t="shared" si="93"/>
        <v>2022</v>
      </c>
      <c r="F5981" s="547">
        <v>6337</v>
      </c>
      <c r="G5981" s="548">
        <v>0</v>
      </c>
      <c r="H5981" s="547">
        <v>6337</v>
      </c>
      <c r="I5981" s="545" t="s">
        <v>12738</v>
      </c>
      <c r="J5981" s="545" t="s">
        <v>13297</v>
      </c>
      <c r="K5981" s="545" t="s">
        <v>13413</v>
      </c>
      <c r="L5981" s="545" t="s">
        <v>13413</v>
      </c>
      <c r="M5981" s="548" t="s">
        <v>13758</v>
      </c>
      <c r="N5981" s="545" t="s">
        <v>13413</v>
      </c>
      <c r="O5981" s="545" t="s">
        <v>16417</v>
      </c>
      <c r="P5981" s="549">
        <v>4047</v>
      </c>
      <c r="Q5981" s="549">
        <v>1</v>
      </c>
      <c r="R5981" s="549">
        <v>32</v>
      </c>
      <c r="S5981" s="548">
        <v>2257</v>
      </c>
      <c r="T5981" s="548"/>
      <c r="U5981" s="99"/>
    </row>
    <row r="5982" spans="1:21" ht="19.5" customHeight="1">
      <c r="A5982" s="545">
        <v>100593</v>
      </c>
      <c r="B5982" s="545" t="s">
        <v>10735</v>
      </c>
      <c r="C5982" s="545" t="s">
        <v>209</v>
      </c>
      <c r="D5982" s="546">
        <v>44596</v>
      </c>
      <c r="E5982" s="171" t="str">
        <f t="shared" si="93"/>
        <v>2022</v>
      </c>
      <c r="F5982" s="547">
        <v>57712</v>
      </c>
      <c r="G5982" s="548">
        <v>0.19</v>
      </c>
      <c r="H5982" s="547">
        <v>48497.48</v>
      </c>
      <c r="I5982" s="545" t="s">
        <v>12680</v>
      </c>
      <c r="J5982" s="545" t="s">
        <v>13297</v>
      </c>
      <c r="K5982" s="545" t="s">
        <v>13413</v>
      </c>
      <c r="L5982" s="545" t="s">
        <v>17985</v>
      </c>
      <c r="M5982" s="548" t="s">
        <v>13758</v>
      </c>
      <c r="N5982" s="545" t="s">
        <v>13413</v>
      </c>
      <c r="O5982" s="545" t="s">
        <v>17986</v>
      </c>
      <c r="P5982" s="549">
        <v>4049</v>
      </c>
      <c r="Q5982" s="549">
        <v>1</v>
      </c>
      <c r="R5982" s="549">
        <v>20</v>
      </c>
      <c r="S5982" s="548">
        <v>2257</v>
      </c>
      <c r="T5982" s="548"/>
      <c r="U5982" s="99"/>
    </row>
    <row r="5983" spans="1:21" ht="19.5" customHeight="1">
      <c r="A5983" s="545">
        <v>100594</v>
      </c>
      <c r="B5983" s="545" t="s">
        <v>10442</v>
      </c>
      <c r="C5983" s="545" t="s">
        <v>209</v>
      </c>
      <c r="D5983" s="546">
        <v>44596</v>
      </c>
      <c r="E5983" s="171" t="str">
        <f t="shared" si="93"/>
        <v>2022</v>
      </c>
      <c r="F5983" s="547">
        <v>76139</v>
      </c>
      <c r="G5983" s="548">
        <v>0.19</v>
      </c>
      <c r="H5983" s="547">
        <v>63982.35</v>
      </c>
      <c r="I5983" s="545" t="s">
        <v>12680</v>
      </c>
      <c r="J5983" s="545" t="s">
        <v>13297</v>
      </c>
      <c r="K5983" s="545" t="s">
        <v>13413</v>
      </c>
      <c r="L5983" s="545" t="s">
        <v>17987</v>
      </c>
      <c r="M5983" s="548" t="s">
        <v>13758</v>
      </c>
      <c r="N5983" s="545" t="s">
        <v>22835</v>
      </c>
      <c r="O5983" s="545" t="s">
        <v>17988</v>
      </c>
      <c r="P5983" s="549">
        <v>4050</v>
      </c>
      <c r="Q5983" s="549">
        <v>1</v>
      </c>
      <c r="R5983" s="549">
        <v>20</v>
      </c>
      <c r="S5983" s="548">
        <v>2257</v>
      </c>
      <c r="T5983" s="548">
        <v>40</v>
      </c>
      <c r="U5983" s="99"/>
    </row>
    <row r="5984" spans="1:21" ht="19.5" customHeight="1">
      <c r="A5984" s="545">
        <v>100595</v>
      </c>
      <c r="B5984" s="545" t="s">
        <v>2584</v>
      </c>
      <c r="C5984" s="545" t="s">
        <v>209</v>
      </c>
      <c r="D5984" s="546">
        <v>44596</v>
      </c>
      <c r="E5984" s="171" t="str">
        <f t="shared" si="93"/>
        <v>2022</v>
      </c>
      <c r="F5984" s="547">
        <v>92131</v>
      </c>
      <c r="G5984" s="548">
        <v>0.19</v>
      </c>
      <c r="H5984" s="547">
        <v>77421.009999999995</v>
      </c>
      <c r="I5984" s="545" t="s">
        <v>12697</v>
      </c>
      <c r="J5984" s="545" t="s">
        <v>13297</v>
      </c>
      <c r="K5984" s="545" t="s">
        <v>13413</v>
      </c>
      <c r="L5984" s="545" t="s">
        <v>13413</v>
      </c>
      <c r="M5984" s="548" t="s">
        <v>13758</v>
      </c>
      <c r="N5984" s="545" t="s">
        <v>13413</v>
      </c>
      <c r="O5984" s="545" t="s">
        <v>13413</v>
      </c>
      <c r="P5984" s="549">
        <v>4051</v>
      </c>
      <c r="Q5984" s="549">
        <v>1</v>
      </c>
      <c r="R5984" s="549">
        <v>138</v>
      </c>
      <c r="S5984" s="548">
        <v>2257</v>
      </c>
      <c r="T5984" s="548"/>
      <c r="U5984" s="99"/>
    </row>
    <row r="5985" spans="1:21" ht="19.5" customHeight="1">
      <c r="A5985" s="545">
        <v>100596</v>
      </c>
      <c r="B5985" s="545" t="s">
        <v>10734</v>
      </c>
      <c r="C5985" s="545" t="s">
        <v>209</v>
      </c>
      <c r="D5985" s="546"/>
      <c r="E5985" s="171" t="str">
        <f t="shared" si="93"/>
        <v>1900</v>
      </c>
      <c r="F5985" s="547">
        <v>0</v>
      </c>
      <c r="G5985" s="548">
        <v>0</v>
      </c>
      <c r="H5985" s="547">
        <v>0</v>
      </c>
      <c r="I5985" s="545" t="s">
        <v>12675</v>
      </c>
      <c r="J5985" s="545"/>
      <c r="K5985" s="545" t="s">
        <v>13413</v>
      </c>
      <c r="L5985" s="545" t="s">
        <v>13413</v>
      </c>
      <c r="M5985" s="548" t="s">
        <v>13758</v>
      </c>
      <c r="N5985" s="545" t="s">
        <v>13413</v>
      </c>
      <c r="O5985" s="545" t="s">
        <v>13413</v>
      </c>
      <c r="P5985" s="549">
        <v>4052</v>
      </c>
      <c r="Q5985" s="549">
        <v>1</v>
      </c>
      <c r="R5985" s="549">
        <v>141</v>
      </c>
      <c r="S5985" s="548"/>
      <c r="T5985" s="548"/>
      <c r="U5985" s="99"/>
    </row>
    <row r="5986" spans="1:21" ht="19.5" customHeight="1">
      <c r="A5986" s="545">
        <v>100597</v>
      </c>
      <c r="B5986" s="545" t="s">
        <v>10733</v>
      </c>
      <c r="C5986" s="545" t="s">
        <v>209</v>
      </c>
      <c r="D5986" s="546">
        <v>44602</v>
      </c>
      <c r="E5986" s="171" t="str">
        <f t="shared" si="93"/>
        <v>2022</v>
      </c>
      <c r="F5986" s="547">
        <v>226238</v>
      </c>
      <c r="G5986" s="548">
        <v>0.19</v>
      </c>
      <c r="H5986" s="547">
        <v>190115.97</v>
      </c>
      <c r="I5986" s="545" t="s">
        <v>12675</v>
      </c>
      <c r="J5986" s="545" t="s">
        <v>13297</v>
      </c>
      <c r="K5986" s="545" t="s">
        <v>13413</v>
      </c>
      <c r="L5986" s="545" t="s">
        <v>13413</v>
      </c>
      <c r="M5986" s="548" t="s">
        <v>13758</v>
      </c>
      <c r="N5986" s="545" t="s">
        <v>13413</v>
      </c>
      <c r="O5986" s="545" t="s">
        <v>13413</v>
      </c>
      <c r="P5986" s="549">
        <v>4053</v>
      </c>
      <c r="Q5986" s="549">
        <v>1</v>
      </c>
      <c r="R5986" s="549">
        <v>141</v>
      </c>
      <c r="S5986" s="548">
        <v>2257</v>
      </c>
      <c r="T5986" s="548"/>
      <c r="U5986" s="99"/>
    </row>
    <row r="5987" spans="1:21" ht="19.5" customHeight="1">
      <c r="A5987" s="545">
        <v>100598</v>
      </c>
      <c r="B5987" s="545" t="s">
        <v>10732</v>
      </c>
      <c r="C5987" s="545" t="s">
        <v>209</v>
      </c>
      <c r="D5987" s="546">
        <v>44602</v>
      </c>
      <c r="E5987" s="171" t="str">
        <f t="shared" si="93"/>
        <v>2022</v>
      </c>
      <c r="F5987" s="547">
        <v>115381</v>
      </c>
      <c r="G5987" s="548">
        <v>0.19</v>
      </c>
      <c r="H5987" s="547">
        <v>96958.82</v>
      </c>
      <c r="I5987" s="545" t="s">
        <v>12675</v>
      </c>
      <c r="J5987" s="545" t="s">
        <v>13297</v>
      </c>
      <c r="K5987" s="545" t="s">
        <v>13413</v>
      </c>
      <c r="L5987" s="545" t="s">
        <v>13413</v>
      </c>
      <c r="M5987" s="548" t="s">
        <v>13758</v>
      </c>
      <c r="N5987" s="545" t="s">
        <v>13413</v>
      </c>
      <c r="O5987" s="545" t="s">
        <v>13413</v>
      </c>
      <c r="P5987" s="549">
        <v>4054</v>
      </c>
      <c r="Q5987" s="549">
        <v>1</v>
      </c>
      <c r="R5987" s="549">
        <v>141</v>
      </c>
      <c r="S5987" s="548">
        <v>2257</v>
      </c>
      <c r="T5987" s="548"/>
      <c r="U5987" s="99"/>
    </row>
    <row r="5988" spans="1:21" ht="19.5" customHeight="1">
      <c r="A5988" s="545">
        <v>100599</v>
      </c>
      <c r="B5988" s="545" t="s">
        <v>10731</v>
      </c>
      <c r="C5988" s="545" t="s">
        <v>209</v>
      </c>
      <c r="D5988" s="546"/>
      <c r="E5988" s="171" t="str">
        <f t="shared" si="93"/>
        <v>1900</v>
      </c>
      <c r="F5988" s="547">
        <v>0</v>
      </c>
      <c r="G5988" s="548">
        <v>0</v>
      </c>
      <c r="H5988" s="547">
        <v>0</v>
      </c>
      <c r="I5988" s="545" t="s">
        <v>12675</v>
      </c>
      <c r="J5988" s="545"/>
      <c r="K5988" s="545" t="s">
        <v>13413</v>
      </c>
      <c r="L5988" s="545" t="s">
        <v>13413</v>
      </c>
      <c r="M5988" s="548" t="s">
        <v>13758</v>
      </c>
      <c r="N5988" s="545" t="s">
        <v>13413</v>
      </c>
      <c r="O5988" s="545" t="s">
        <v>13413</v>
      </c>
      <c r="P5988" s="549">
        <v>4055</v>
      </c>
      <c r="Q5988" s="549">
        <v>1</v>
      </c>
      <c r="R5988" s="549">
        <v>141</v>
      </c>
      <c r="S5988" s="548"/>
      <c r="T5988" s="548"/>
      <c r="U5988" s="99"/>
    </row>
    <row r="5989" spans="1:21" ht="19.5" customHeight="1">
      <c r="A5989" s="545">
        <v>100600</v>
      </c>
      <c r="B5989" s="545" t="s">
        <v>2688</v>
      </c>
      <c r="C5989" s="545" t="s">
        <v>209</v>
      </c>
      <c r="D5989" s="546"/>
      <c r="E5989" s="171" t="str">
        <f t="shared" si="93"/>
        <v>1900</v>
      </c>
      <c r="F5989" s="547">
        <v>0</v>
      </c>
      <c r="G5989" s="548">
        <v>0</v>
      </c>
      <c r="H5989" s="547">
        <v>0</v>
      </c>
      <c r="I5989" s="545" t="s">
        <v>12675</v>
      </c>
      <c r="J5989" s="545"/>
      <c r="K5989" s="545" t="s">
        <v>13413</v>
      </c>
      <c r="L5989" s="545" t="s">
        <v>13413</v>
      </c>
      <c r="M5989" s="548" t="s">
        <v>13758</v>
      </c>
      <c r="N5989" s="545" t="s">
        <v>13413</v>
      </c>
      <c r="O5989" s="545" t="s">
        <v>13413</v>
      </c>
      <c r="P5989" s="549">
        <v>4056</v>
      </c>
      <c r="Q5989" s="549">
        <v>1</v>
      </c>
      <c r="R5989" s="549">
        <v>141</v>
      </c>
      <c r="S5989" s="548"/>
      <c r="T5989" s="548"/>
      <c r="U5989" s="99"/>
    </row>
    <row r="5990" spans="1:21" ht="19.5" customHeight="1">
      <c r="A5990" s="545">
        <v>100601</v>
      </c>
      <c r="B5990" s="545" t="s">
        <v>10730</v>
      </c>
      <c r="C5990" s="545" t="s">
        <v>209</v>
      </c>
      <c r="D5990" s="546"/>
      <c r="E5990" s="171" t="str">
        <f t="shared" si="93"/>
        <v>1900</v>
      </c>
      <c r="F5990" s="547">
        <v>0</v>
      </c>
      <c r="G5990" s="548">
        <v>0</v>
      </c>
      <c r="H5990" s="547">
        <v>0</v>
      </c>
      <c r="I5990" s="545" t="s">
        <v>12675</v>
      </c>
      <c r="J5990" s="545"/>
      <c r="K5990" s="545" t="s">
        <v>13413</v>
      </c>
      <c r="L5990" s="545" t="s">
        <v>13413</v>
      </c>
      <c r="M5990" s="548" t="s">
        <v>13758</v>
      </c>
      <c r="N5990" s="545" t="s">
        <v>13413</v>
      </c>
      <c r="O5990" s="545" t="s">
        <v>13413</v>
      </c>
      <c r="P5990" s="549">
        <v>4057</v>
      </c>
      <c r="Q5990" s="549">
        <v>1</v>
      </c>
      <c r="R5990" s="549">
        <v>141</v>
      </c>
      <c r="S5990" s="548"/>
      <c r="T5990" s="548"/>
      <c r="U5990" s="99"/>
    </row>
    <row r="5991" spans="1:21" ht="19.5" customHeight="1">
      <c r="A5991" s="545">
        <v>100602</v>
      </c>
      <c r="B5991" s="545" t="s">
        <v>5315</v>
      </c>
      <c r="C5991" s="545" t="s">
        <v>216</v>
      </c>
      <c r="D5991" s="546">
        <v>44677</v>
      </c>
      <c r="E5991" s="171" t="str">
        <f t="shared" si="93"/>
        <v>2022</v>
      </c>
      <c r="F5991" s="547">
        <v>67937677</v>
      </c>
      <c r="G5991" s="548">
        <v>0.19</v>
      </c>
      <c r="H5991" s="547">
        <v>57090484.869999997</v>
      </c>
      <c r="I5991" s="545" t="s">
        <v>12758</v>
      </c>
      <c r="J5991" s="545" t="s">
        <v>13298</v>
      </c>
      <c r="K5991" s="545" t="s">
        <v>17989</v>
      </c>
      <c r="L5991" s="545" t="s">
        <v>13413</v>
      </c>
      <c r="M5991" s="548" t="s">
        <v>13758</v>
      </c>
      <c r="N5991" s="545" t="s">
        <v>13413</v>
      </c>
      <c r="O5991" s="545" t="s">
        <v>13413</v>
      </c>
      <c r="P5991" s="549">
        <v>4058</v>
      </c>
      <c r="Q5991" s="549">
        <v>1</v>
      </c>
      <c r="R5991" s="549">
        <v>164</v>
      </c>
      <c r="S5991" s="548">
        <v>1012</v>
      </c>
      <c r="T5991" s="548"/>
      <c r="U5991" s="99"/>
    </row>
    <row r="5992" spans="1:21" ht="19.5" customHeight="1">
      <c r="A5992" s="545">
        <v>100603</v>
      </c>
      <c r="B5992" s="545" t="s">
        <v>249</v>
      </c>
      <c r="C5992" s="545" t="s">
        <v>206</v>
      </c>
      <c r="D5992" s="546">
        <v>44977</v>
      </c>
      <c r="E5992" s="171" t="str">
        <f t="shared" si="93"/>
        <v>2023</v>
      </c>
      <c r="F5992" s="547">
        <v>7699</v>
      </c>
      <c r="G5992" s="548">
        <v>0.19</v>
      </c>
      <c r="H5992" s="547">
        <v>6469.75</v>
      </c>
      <c r="I5992" s="545" t="s">
        <v>12743</v>
      </c>
      <c r="J5992" s="545" t="s">
        <v>13298</v>
      </c>
      <c r="K5992" s="545" t="s">
        <v>13413</v>
      </c>
      <c r="L5992" s="545" t="s">
        <v>17990</v>
      </c>
      <c r="M5992" s="548" t="s">
        <v>13758</v>
      </c>
      <c r="N5992" s="545" t="s">
        <v>13413</v>
      </c>
      <c r="O5992" s="545" t="s">
        <v>13413</v>
      </c>
      <c r="P5992" s="549">
        <v>4059</v>
      </c>
      <c r="Q5992" s="549">
        <v>1</v>
      </c>
      <c r="R5992" s="549">
        <v>66</v>
      </c>
      <c r="S5992" s="548">
        <v>1012</v>
      </c>
      <c r="T5992" s="548"/>
      <c r="U5992" s="99"/>
    </row>
    <row r="5993" spans="1:21" ht="19.5" customHeight="1">
      <c r="A5993" s="545">
        <v>100604</v>
      </c>
      <c r="B5993" s="545" t="s">
        <v>612</v>
      </c>
      <c r="C5993" s="545" t="s">
        <v>221</v>
      </c>
      <c r="D5993" s="546"/>
      <c r="E5993" s="171" t="str">
        <f t="shared" si="93"/>
        <v>1900</v>
      </c>
      <c r="F5993" s="547">
        <v>0</v>
      </c>
      <c r="G5993" s="548">
        <v>0</v>
      </c>
      <c r="H5993" s="547">
        <v>0</v>
      </c>
      <c r="I5993" s="545" t="s">
        <v>12674</v>
      </c>
      <c r="J5993" s="545"/>
      <c r="K5993" s="545" t="s">
        <v>13413</v>
      </c>
      <c r="L5993" s="545" t="s">
        <v>17771</v>
      </c>
      <c r="M5993" s="548" t="s">
        <v>13758</v>
      </c>
      <c r="N5993" s="545" t="s">
        <v>13413</v>
      </c>
      <c r="O5993" s="545" t="s">
        <v>13413</v>
      </c>
      <c r="P5993" s="549">
        <v>4060</v>
      </c>
      <c r="Q5993" s="549">
        <v>1</v>
      </c>
      <c r="R5993" s="549">
        <v>5</v>
      </c>
      <c r="S5993" s="548"/>
      <c r="T5993" s="548"/>
      <c r="U5993" s="99"/>
    </row>
    <row r="5994" spans="1:21" ht="19.5" customHeight="1">
      <c r="A5994" s="545">
        <v>100605</v>
      </c>
      <c r="B5994" s="545" t="s">
        <v>219</v>
      </c>
      <c r="C5994" s="545" t="s">
        <v>209</v>
      </c>
      <c r="D5994" s="546"/>
      <c r="E5994" s="171" t="str">
        <f t="shared" si="93"/>
        <v>1900</v>
      </c>
      <c r="F5994" s="547">
        <v>0</v>
      </c>
      <c r="G5994" s="548">
        <v>0</v>
      </c>
      <c r="H5994" s="547">
        <v>0</v>
      </c>
      <c r="I5994" s="545" t="s">
        <v>12644</v>
      </c>
      <c r="J5994" s="545"/>
      <c r="K5994" s="545" t="s">
        <v>13413</v>
      </c>
      <c r="L5994" s="545" t="s">
        <v>17991</v>
      </c>
      <c r="M5994" s="548" t="s">
        <v>13758</v>
      </c>
      <c r="N5994" s="545" t="s">
        <v>13413</v>
      </c>
      <c r="O5994" s="545" t="s">
        <v>13413</v>
      </c>
      <c r="P5994" s="549">
        <v>4061</v>
      </c>
      <c r="Q5994" s="549">
        <v>1</v>
      </c>
      <c r="R5994" s="549">
        <v>62</v>
      </c>
      <c r="S5994" s="548"/>
      <c r="T5994" s="548"/>
      <c r="U5994" s="99"/>
    </row>
    <row r="5995" spans="1:21" ht="19.5" customHeight="1">
      <c r="A5995" s="545">
        <v>100606</v>
      </c>
      <c r="B5995" s="545" t="s">
        <v>10729</v>
      </c>
      <c r="C5995" s="545" t="s">
        <v>216</v>
      </c>
      <c r="D5995" s="546"/>
      <c r="E5995" s="171" t="str">
        <f t="shared" si="93"/>
        <v>1900</v>
      </c>
      <c r="F5995" s="547">
        <v>0</v>
      </c>
      <c r="G5995" s="548">
        <v>0</v>
      </c>
      <c r="H5995" s="547">
        <v>0</v>
      </c>
      <c r="I5995" s="545" t="s">
        <v>12664</v>
      </c>
      <c r="J5995" s="545"/>
      <c r="K5995" s="545" t="s">
        <v>13413</v>
      </c>
      <c r="L5995" s="545" t="s">
        <v>13846</v>
      </c>
      <c r="M5995" s="548" t="s">
        <v>13758</v>
      </c>
      <c r="N5995" s="545" t="s">
        <v>22154</v>
      </c>
      <c r="O5995" s="545" t="s">
        <v>17902</v>
      </c>
      <c r="P5995" s="549">
        <v>4062</v>
      </c>
      <c r="Q5995" s="549">
        <v>1</v>
      </c>
      <c r="R5995" s="549">
        <v>166</v>
      </c>
      <c r="S5995" s="548"/>
      <c r="T5995" s="548">
        <v>170</v>
      </c>
      <c r="U5995" s="99"/>
    </row>
    <row r="5996" spans="1:21" ht="19.5" customHeight="1">
      <c r="A5996" s="545">
        <v>100607</v>
      </c>
      <c r="B5996" s="545" t="s">
        <v>8444</v>
      </c>
      <c r="C5996" s="545" t="s">
        <v>216</v>
      </c>
      <c r="D5996" s="546">
        <v>45097</v>
      </c>
      <c r="E5996" s="171" t="str">
        <f t="shared" si="93"/>
        <v>2023</v>
      </c>
      <c r="F5996" s="547">
        <v>51314841</v>
      </c>
      <c r="G5996" s="548">
        <v>0.19</v>
      </c>
      <c r="H5996" s="547">
        <v>43121715.130000003</v>
      </c>
      <c r="I5996" s="545" t="s">
        <v>12758</v>
      </c>
      <c r="J5996" s="545" t="s">
        <v>13298</v>
      </c>
      <c r="K5996" s="545" t="s">
        <v>17992</v>
      </c>
      <c r="L5996" s="545" t="s">
        <v>13413</v>
      </c>
      <c r="M5996" s="548" t="s">
        <v>13758</v>
      </c>
      <c r="N5996" s="545" t="s">
        <v>13413</v>
      </c>
      <c r="O5996" s="545" t="s">
        <v>13413</v>
      </c>
      <c r="P5996" s="549">
        <v>4063</v>
      </c>
      <c r="Q5996" s="549">
        <v>1</v>
      </c>
      <c r="R5996" s="549">
        <v>164</v>
      </c>
      <c r="S5996" s="548">
        <v>1012</v>
      </c>
      <c r="T5996" s="548"/>
      <c r="U5996" s="99"/>
    </row>
    <row r="5997" spans="1:21" ht="19.5" customHeight="1">
      <c r="A5997" s="545">
        <v>100608</v>
      </c>
      <c r="B5997" s="545" t="s">
        <v>3853</v>
      </c>
      <c r="C5997" s="545" t="s">
        <v>206</v>
      </c>
      <c r="D5997" s="546">
        <v>44589</v>
      </c>
      <c r="E5997" s="171" t="str">
        <f t="shared" si="93"/>
        <v>2022</v>
      </c>
      <c r="F5997" s="547">
        <v>4890</v>
      </c>
      <c r="G5997" s="548">
        <v>0.19</v>
      </c>
      <c r="H5997" s="547">
        <v>4109.24</v>
      </c>
      <c r="I5997" s="545" t="s">
        <v>12766</v>
      </c>
      <c r="J5997" s="545" t="s">
        <v>13297</v>
      </c>
      <c r="K5997" s="545" t="s">
        <v>13413</v>
      </c>
      <c r="L5997" s="545" t="s">
        <v>14939</v>
      </c>
      <c r="M5997" s="548" t="s">
        <v>13758</v>
      </c>
      <c r="N5997" s="545" t="s">
        <v>13413</v>
      </c>
      <c r="O5997" s="545" t="s">
        <v>13413</v>
      </c>
      <c r="P5997" s="549">
        <v>4064</v>
      </c>
      <c r="Q5997" s="549">
        <v>1</v>
      </c>
      <c r="R5997" s="549">
        <v>172</v>
      </c>
      <c r="S5997" s="548">
        <v>2257</v>
      </c>
      <c r="T5997" s="548"/>
      <c r="U5997" s="99"/>
    </row>
    <row r="5998" spans="1:21" ht="19.5" customHeight="1">
      <c r="A5998" s="545">
        <v>100609</v>
      </c>
      <c r="B5998" s="545" t="s">
        <v>6740</v>
      </c>
      <c r="C5998" s="545" t="s">
        <v>311</v>
      </c>
      <c r="D5998" s="546">
        <v>45708</v>
      </c>
      <c r="E5998" s="171" t="str">
        <f t="shared" si="93"/>
        <v>2025</v>
      </c>
      <c r="F5998" s="547">
        <v>314672.2</v>
      </c>
      <c r="G5998" s="548">
        <v>0.19</v>
      </c>
      <c r="H5998" s="547">
        <v>264430.42</v>
      </c>
      <c r="I5998" s="545" t="s">
        <v>12651</v>
      </c>
      <c r="J5998" s="545" t="s">
        <v>13307</v>
      </c>
      <c r="K5998" s="545" t="s">
        <v>17993</v>
      </c>
      <c r="L5998" s="545" t="s">
        <v>17994</v>
      </c>
      <c r="M5998" s="548" t="s">
        <v>13758</v>
      </c>
      <c r="N5998" s="545" t="s">
        <v>22836</v>
      </c>
      <c r="O5998" s="545" t="s">
        <v>13413</v>
      </c>
      <c r="P5998" s="549">
        <v>4065</v>
      </c>
      <c r="Q5998" s="549">
        <v>1</v>
      </c>
      <c r="R5998" s="549">
        <v>68</v>
      </c>
      <c r="S5998" s="548">
        <v>2228</v>
      </c>
      <c r="T5998" s="548">
        <v>456</v>
      </c>
      <c r="U5998" s="99"/>
    </row>
    <row r="5999" spans="1:21" ht="19.5" customHeight="1">
      <c r="A5999" s="545">
        <v>100611</v>
      </c>
      <c r="B5999" s="545" t="s">
        <v>5307</v>
      </c>
      <c r="C5999" s="545" t="s">
        <v>216</v>
      </c>
      <c r="D5999" s="546">
        <v>44677</v>
      </c>
      <c r="E5999" s="171" t="str">
        <f t="shared" si="93"/>
        <v>2022</v>
      </c>
      <c r="F5999" s="547">
        <v>35878872.009999998</v>
      </c>
      <c r="G5999" s="548">
        <v>0.19</v>
      </c>
      <c r="H5999" s="547">
        <v>30150312.609999999</v>
      </c>
      <c r="I5999" s="545" t="s">
        <v>12758</v>
      </c>
      <c r="J5999" s="545" t="s">
        <v>13296</v>
      </c>
      <c r="K5999" s="545" t="s">
        <v>17995</v>
      </c>
      <c r="L5999" s="545" t="s">
        <v>13413</v>
      </c>
      <c r="M5999" s="548" t="s">
        <v>13758</v>
      </c>
      <c r="N5999" s="545" t="s">
        <v>13413</v>
      </c>
      <c r="O5999" s="545" t="s">
        <v>13413</v>
      </c>
      <c r="P5999" s="549">
        <v>4067</v>
      </c>
      <c r="Q5999" s="549">
        <v>1</v>
      </c>
      <c r="R5999" s="549">
        <v>164</v>
      </c>
      <c r="S5999" s="548">
        <v>2218</v>
      </c>
      <c r="T5999" s="548"/>
      <c r="U5999" s="99"/>
    </row>
    <row r="6000" spans="1:21" ht="19.5" customHeight="1">
      <c r="A6000" s="545">
        <v>100612</v>
      </c>
      <c r="B6000" s="545" t="s">
        <v>12361</v>
      </c>
      <c r="C6000" s="545" t="s">
        <v>209</v>
      </c>
      <c r="D6000" s="546">
        <v>46052</v>
      </c>
      <c r="E6000" s="171" t="str">
        <f t="shared" si="93"/>
        <v>2026</v>
      </c>
      <c r="F6000" s="547">
        <v>30742</v>
      </c>
      <c r="G6000" s="548">
        <v>0.19</v>
      </c>
      <c r="H6000" s="547">
        <v>25833.61</v>
      </c>
      <c r="I6000" s="545" t="s">
        <v>12961</v>
      </c>
      <c r="J6000" s="545" t="s">
        <v>13307</v>
      </c>
      <c r="K6000" s="545" t="s">
        <v>13413</v>
      </c>
      <c r="L6000" s="545" t="s">
        <v>13886</v>
      </c>
      <c r="M6000" s="548" t="s">
        <v>13758</v>
      </c>
      <c r="N6000" s="545" t="s">
        <v>13413</v>
      </c>
      <c r="O6000" s="545" t="s">
        <v>13413</v>
      </c>
      <c r="P6000" s="549">
        <v>4068</v>
      </c>
      <c r="Q6000" s="549">
        <v>1</v>
      </c>
      <c r="R6000" s="549">
        <v>52</v>
      </c>
      <c r="S6000" s="548">
        <v>2228</v>
      </c>
      <c r="T6000" s="548"/>
      <c r="U6000" s="99"/>
    </row>
    <row r="6001" spans="1:21" ht="19.5" customHeight="1">
      <c r="A6001" s="545">
        <v>100613</v>
      </c>
      <c r="B6001" s="545" t="s">
        <v>10728</v>
      </c>
      <c r="C6001" s="545" t="s">
        <v>221</v>
      </c>
      <c r="D6001" s="546"/>
      <c r="E6001" s="171" t="str">
        <f t="shared" si="93"/>
        <v>1900</v>
      </c>
      <c r="F6001" s="547">
        <v>0</v>
      </c>
      <c r="G6001" s="548">
        <v>0</v>
      </c>
      <c r="H6001" s="547">
        <v>0</v>
      </c>
      <c r="I6001" s="545" t="s">
        <v>12973</v>
      </c>
      <c r="J6001" s="545"/>
      <c r="K6001" s="545" t="s">
        <v>13413</v>
      </c>
      <c r="L6001" s="545" t="s">
        <v>13413</v>
      </c>
      <c r="M6001" s="548" t="s">
        <v>13758</v>
      </c>
      <c r="N6001" s="545" t="s">
        <v>13413</v>
      </c>
      <c r="O6001" s="545" t="s">
        <v>13413</v>
      </c>
      <c r="P6001" s="549">
        <v>4069</v>
      </c>
      <c r="Q6001" s="549">
        <v>1</v>
      </c>
      <c r="R6001" s="549">
        <v>59</v>
      </c>
      <c r="S6001" s="548"/>
      <c r="T6001" s="548"/>
      <c r="U6001" s="99"/>
    </row>
    <row r="6002" spans="1:21" ht="19.5" customHeight="1">
      <c r="A6002" s="545">
        <v>100614</v>
      </c>
      <c r="B6002" s="545" t="s">
        <v>1541</v>
      </c>
      <c r="C6002" s="545" t="s">
        <v>209</v>
      </c>
      <c r="D6002" s="546"/>
      <c r="E6002" s="171" t="str">
        <f t="shared" si="93"/>
        <v>1900</v>
      </c>
      <c r="F6002" s="547">
        <v>0</v>
      </c>
      <c r="G6002" s="548">
        <v>0</v>
      </c>
      <c r="H6002" s="547">
        <v>0</v>
      </c>
      <c r="I6002" s="545" t="s">
        <v>12685</v>
      </c>
      <c r="J6002" s="545"/>
      <c r="K6002" s="545" t="s">
        <v>13413</v>
      </c>
      <c r="L6002" s="545" t="s">
        <v>13413</v>
      </c>
      <c r="M6002" s="548" t="s">
        <v>13758</v>
      </c>
      <c r="N6002" s="545" t="s">
        <v>13413</v>
      </c>
      <c r="O6002" s="545" t="s">
        <v>13413</v>
      </c>
      <c r="P6002" s="549">
        <v>4070</v>
      </c>
      <c r="Q6002" s="549">
        <v>1</v>
      </c>
      <c r="R6002" s="549">
        <v>11</v>
      </c>
      <c r="S6002" s="548"/>
      <c r="T6002" s="548"/>
      <c r="U6002" s="99"/>
    </row>
    <row r="6003" spans="1:21" ht="19.5" customHeight="1">
      <c r="A6003" s="545">
        <v>100615</v>
      </c>
      <c r="B6003" s="545" t="s">
        <v>6739</v>
      </c>
      <c r="C6003" s="545" t="s">
        <v>786</v>
      </c>
      <c r="D6003" s="546">
        <v>46052</v>
      </c>
      <c r="E6003" s="171" t="str">
        <f t="shared" si="93"/>
        <v>2026</v>
      </c>
      <c r="F6003" s="547">
        <v>15948</v>
      </c>
      <c r="G6003" s="548">
        <v>0</v>
      </c>
      <c r="H6003" s="547">
        <v>15948</v>
      </c>
      <c r="I6003" s="545" t="s">
        <v>12707</v>
      </c>
      <c r="J6003" s="545" t="s">
        <v>13307</v>
      </c>
      <c r="K6003" s="545" t="s">
        <v>13413</v>
      </c>
      <c r="L6003" s="545" t="s">
        <v>13413</v>
      </c>
      <c r="M6003" s="548" t="s">
        <v>13758</v>
      </c>
      <c r="N6003" s="545" t="s">
        <v>13413</v>
      </c>
      <c r="O6003" s="545" t="s">
        <v>13413</v>
      </c>
      <c r="P6003" s="549">
        <v>4071</v>
      </c>
      <c r="Q6003" s="549">
        <v>1</v>
      </c>
      <c r="R6003" s="549">
        <v>40</v>
      </c>
      <c r="S6003" s="548">
        <v>2228</v>
      </c>
      <c r="T6003" s="548"/>
      <c r="U6003" s="99"/>
    </row>
    <row r="6004" spans="1:21" ht="19.5" customHeight="1">
      <c r="A6004" s="545">
        <v>100616</v>
      </c>
      <c r="B6004" s="545" t="s">
        <v>2660</v>
      </c>
      <c r="C6004" s="545" t="s">
        <v>216</v>
      </c>
      <c r="D6004" s="546"/>
      <c r="E6004" s="171" t="str">
        <f t="shared" si="93"/>
        <v>1900</v>
      </c>
      <c r="F6004" s="547">
        <v>0</v>
      </c>
      <c r="G6004" s="548">
        <v>0</v>
      </c>
      <c r="H6004" s="547">
        <v>0</v>
      </c>
      <c r="I6004" s="545" t="s">
        <v>12642</v>
      </c>
      <c r="J6004" s="545"/>
      <c r="K6004" s="545" t="s">
        <v>13413</v>
      </c>
      <c r="L6004" s="545" t="s">
        <v>13413</v>
      </c>
      <c r="M6004" s="548" t="s">
        <v>13758</v>
      </c>
      <c r="N6004" s="545" t="s">
        <v>13413</v>
      </c>
      <c r="O6004" s="545" t="s">
        <v>14580</v>
      </c>
      <c r="P6004" s="549">
        <v>4072</v>
      </c>
      <c r="Q6004" s="549">
        <v>1</v>
      </c>
      <c r="R6004" s="549">
        <v>135</v>
      </c>
      <c r="S6004" s="548"/>
      <c r="T6004" s="548"/>
      <c r="U6004" s="99"/>
    </row>
    <row r="6005" spans="1:21" ht="19.5" customHeight="1">
      <c r="A6005" s="545">
        <v>100617</v>
      </c>
      <c r="B6005" s="545" t="s">
        <v>4108</v>
      </c>
      <c r="C6005" s="545" t="s">
        <v>221</v>
      </c>
      <c r="D6005" s="546"/>
      <c r="E6005" s="171" t="str">
        <f t="shared" si="93"/>
        <v>1900</v>
      </c>
      <c r="F6005" s="547">
        <v>0</v>
      </c>
      <c r="G6005" s="548">
        <v>0</v>
      </c>
      <c r="H6005" s="547">
        <v>0</v>
      </c>
      <c r="I6005" s="545" t="s">
        <v>12722</v>
      </c>
      <c r="J6005" s="545"/>
      <c r="K6005" s="545" t="s">
        <v>13413</v>
      </c>
      <c r="L6005" s="545" t="s">
        <v>17996</v>
      </c>
      <c r="M6005" s="548" t="s">
        <v>13758</v>
      </c>
      <c r="N6005" s="545" t="s">
        <v>13413</v>
      </c>
      <c r="O6005" s="545" t="s">
        <v>16808</v>
      </c>
      <c r="P6005" s="549">
        <v>4073</v>
      </c>
      <c r="Q6005" s="549">
        <v>1</v>
      </c>
      <c r="R6005" s="549">
        <v>36</v>
      </c>
      <c r="S6005" s="548"/>
      <c r="T6005" s="548"/>
      <c r="U6005" s="99"/>
    </row>
    <row r="6006" spans="1:21" ht="19.5" customHeight="1">
      <c r="A6006" s="545">
        <v>100618</v>
      </c>
      <c r="B6006" s="545" t="s">
        <v>7783</v>
      </c>
      <c r="C6006" s="545" t="s">
        <v>216</v>
      </c>
      <c r="D6006" s="546">
        <v>43613</v>
      </c>
      <c r="E6006" s="171" t="str">
        <f t="shared" si="93"/>
        <v>2019</v>
      </c>
      <c r="F6006" s="547">
        <v>11757</v>
      </c>
      <c r="G6006" s="548">
        <v>0.19</v>
      </c>
      <c r="H6006" s="547">
        <v>9879.83</v>
      </c>
      <c r="I6006" s="545" t="s">
        <v>12973</v>
      </c>
      <c r="J6006" s="545" t="s">
        <v>13320</v>
      </c>
      <c r="K6006" s="545" t="s">
        <v>13413</v>
      </c>
      <c r="L6006" s="545" t="s">
        <v>13413</v>
      </c>
      <c r="M6006" s="548" t="s">
        <v>13758</v>
      </c>
      <c r="N6006" s="545" t="s">
        <v>13413</v>
      </c>
      <c r="O6006" s="545" t="s">
        <v>14580</v>
      </c>
      <c r="P6006" s="549">
        <v>4074</v>
      </c>
      <c r="Q6006" s="549">
        <v>1</v>
      </c>
      <c r="R6006" s="549">
        <v>59</v>
      </c>
      <c r="S6006" s="548">
        <v>2220</v>
      </c>
      <c r="T6006" s="548"/>
      <c r="U6006" s="99"/>
    </row>
    <row r="6007" spans="1:21" ht="19.5" customHeight="1">
      <c r="A6007" s="545">
        <v>100619</v>
      </c>
      <c r="B6007" s="545" t="s">
        <v>2490</v>
      </c>
      <c r="C6007" s="545" t="s">
        <v>216</v>
      </c>
      <c r="D6007" s="546">
        <v>44585</v>
      </c>
      <c r="E6007" s="171" t="str">
        <f t="shared" si="93"/>
        <v>2022</v>
      </c>
      <c r="F6007" s="547">
        <v>439907.3</v>
      </c>
      <c r="G6007" s="548">
        <v>0.19</v>
      </c>
      <c r="H6007" s="547">
        <v>369670</v>
      </c>
      <c r="I6007" s="545" t="s">
        <v>12718</v>
      </c>
      <c r="J6007" s="545" t="s">
        <v>13297</v>
      </c>
      <c r="K6007" s="545" t="s">
        <v>13413</v>
      </c>
      <c r="L6007" s="545" t="s">
        <v>14521</v>
      </c>
      <c r="M6007" s="548" t="s">
        <v>13758</v>
      </c>
      <c r="N6007" s="545" t="s">
        <v>13413</v>
      </c>
      <c r="O6007" s="545" t="s">
        <v>14538</v>
      </c>
      <c r="P6007" s="549">
        <v>4075</v>
      </c>
      <c r="Q6007" s="549">
        <v>1</v>
      </c>
      <c r="R6007" s="549">
        <v>137</v>
      </c>
      <c r="S6007" s="548">
        <v>2257</v>
      </c>
      <c r="T6007" s="548"/>
      <c r="U6007" s="99"/>
    </row>
    <row r="6008" spans="1:21" ht="19.5" customHeight="1">
      <c r="A6008" s="545">
        <v>100620</v>
      </c>
      <c r="B6008" s="545" t="s">
        <v>7041</v>
      </c>
      <c r="C6008" s="545" t="s">
        <v>216</v>
      </c>
      <c r="D6008" s="546">
        <v>44585</v>
      </c>
      <c r="E6008" s="171" t="str">
        <f t="shared" si="93"/>
        <v>2022</v>
      </c>
      <c r="F6008" s="547">
        <v>406722.56</v>
      </c>
      <c r="G6008" s="548">
        <v>0.19</v>
      </c>
      <c r="H6008" s="547">
        <v>341783.66</v>
      </c>
      <c r="I6008" s="545" t="s">
        <v>12718</v>
      </c>
      <c r="J6008" s="545" t="s">
        <v>13297</v>
      </c>
      <c r="K6008" s="545" t="s">
        <v>13413</v>
      </c>
      <c r="L6008" s="545" t="s">
        <v>14521</v>
      </c>
      <c r="M6008" s="548" t="s">
        <v>13758</v>
      </c>
      <c r="N6008" s="545" t="s">
        <v>13413</v>
      </c>
      <c r="O6008" s="545" t="s">
        <v>14538</v>
      </c>
      <c r="P6008" s="549">
        <v>4076</v>
      </c>
      <c r="Q6008" s="549">
        <v>1</v>
      </c>
      <c r="R6008" s="549">
        <v>137</v>
      </c>
      <c r="S6008" s="548">
        <v>2257</v>
      </c>
      <c r="T6008" s="548"/>
      <c r="U6008" s="99"/>
    </row>
    <row r="6009" spans="1:21" ht="19.5" customHeight="1">
      <c r="A6009" s="545">
        <v>100621</v>
      </c>
      <c r="B6009" s="545" t="s">
        <v>880</v>
      </c>
      <c r="C6009" s="545" t="s">
        <v>221</v>
      </c>
      <c r="D6009" s="546"/>
      <c r="E6009" s="171" t="str">
        <f t="shared" si="93"/>
        <v>1900</v>
      </c>
      <c r="F6009" s="547">
        <v>0</v>
      </c>
      <c r="G6009" s="548">
        <v>0</v>
      </c>
      <c r="H6009" s="547">
        <v>0</v>
      </c>
      <c r="I6009" s="545" t="s">
        <v>12684</v>
      </c>
      <c r="J6009" s="545"/>
      <c r="K6009" s="545" t="s">
        <v>13413</v>
      </c>
      <c r="L6009" s="545" t="s">
        <v>15681</v>
      </c>
      <c r="M6009" s="548" t="s">
        <v>13758</v>
      </c>
      <c r="N6009" s="545" t="s">
        <v>13413</v>
      </c>
      <c r="O6009" s="545" t="s">
        <v>16080</v>
      </c>
      <c r="P6009" s="549">
        <v>4077</v>
      </c>
      <c r="Q6009" s="549">
        <v>1</v>
      </c>
      <c r="R6009" s="549">
        <v>95</v>
      </c>
      <c r="S6009" s="548"/>
      <c r="T6009" s="548"/>
      <c r="U6009" s="99"/>
    </row>
    <row r="6010" spans="1:21" ht="19.5" customHeight="1">
      <c r="A6010" s="545">
        <v>100622</v>
      </c>
      <c r="B6010" s="545" t="s">
        <v>4526</v>
      </c>
      <c r="C6010" s="545" t="s">
        <v>221</v>
      </c>
      <c r="D6010" s="546">
        <v>46052</v>
      </c>
      <c r="E6010" s="171" t="str">
        <f t="shared" si="93"/>
        <v>2026</v>
      </c>
      <c r="F6010" s="547">
        <v>18611</v>
      </c>
      <c r="G6010" s="548">
        <v>0.19</v>
      </c>
      <c r="H6010" s="547">
        <v>15639.5</v>
      </c>
      <c r="I6010" s="545" t="s">
        <v>12684</v>
      </c>
      <c r="J6010" s="545" t="s">
        <v>13307</v>
      </c>
      <c r="K6010" s="545" t="s">
        <v>13413</v>
      </c>
      <c r="L6010" s="545" t="s">
        <v>15681</v>
      </c>
      <c r="M6010" s="548" t="s">
        <v>13758</v>
      </c>
      <c r="N6010" s="545" t="s">
        <v>13413</v>
      </c>
      <c r="O6010" s="545" t="s">
        <v>16080</v>
      </c>
      <c r="P6010" s="549">
        <v>4078</v>
      </c>
      <c r="Q6010" s="549">
        <v>1</v>
      </c>
      <c r="R6010" s="549">
        <v>95</v>
      </c>
      <c r="S6010" s="548">
        <v>2228</v>
      </c>
      <c r="T6010" s="548"/>
      <c r="U6010" s="99"/>
    </row>
    <row r="6011" spans="1:21" ht="19.5" customHeight="1">
      <c r="A6011" s="545">
        <v>100623</v>
      </c>
      <c r="B6011" s="545" t="s">
        <v>611</v>
      </c>
      <c r="C6011" s="545" t="s">
        <v>221</v>
      </c>
      <c r="D6011" s="546"/>
      <c r="E6011" s="171" t="str">
        <f t="shared" si="93"/>
        <v>1900</v>
      </c>
      <c r="F6011" s="547">
        <v>0</v>
      </c>
      <c r="G6011" s="548">
        <v>0</v>
      </c>
      <c r="H6011" s="547">
        <v>0</v>
      </c>
      <c r="I6011" s="545" t="s">
        <v>12674</v>
      </c>
      <c r="J6011" s="545"/>
      <c r="K6011" s="545" t="s">
        <v>17997</v>
      </c>
      <c r="L6011" s="545" t="s">
        <v>17771</v>
      </c>
      <c r="M6011" s="548" t="s">
        <v>13758</v>
      </c>
      <c r="N6011" s="545" t="s">
        <v>13413</v>
      </c>
      <c r="O6011" s="545" t="s">
        <v>13413</v>
      </c>
      <c r="P6011" s="549">
        <v>4079</v>
      </c>
      <c r="Q6011" s="549">
        <v>1</v>
      </c>
      <c r="R6011" s="549">
        <v>5</v>
      </c>
      <c r="S6011" s="548"/>
      <c r="T6011" s="548"/>
      <c r="U6011" s="99"/>
    </row>
    <row r="6012" spans="1:21" ht="19.5" customHeight="1">
      <c r="A6012" s="545">
        <v>100624</v>
      </c>
      <c r="B6012" s="545" t="s">
        <v>8143</v>
      </c>
      <c r="C6012" s="545" t="s">
        <v>4504</v>
      </c>
      <c r="D6012" s="546">
        <v>46052</v>
      </c>
      <c r="E6012" s="171" t="str">
        <f t="shared" si="93"/>
        <v>2026</v>
      </c>
      <c r="F6012" s="547">
        <v>57529</v>
      </c>
      <c r="G6012" s="548">
        <v>0.19</v>
      </c>
      <c r="H6012" s="547">
        <v>48343.7</v>
      </c>
      <c r="I6012" s="545" t="s">
        <v>12700</v>
      </c>
      <c r="J6012" s="545" t="s">
        <v>13307</v>
      </c>
      <c r="K6012" s="545" t="s">
        <v>17998</v>
      </c>
      <c r="L6012" s="545" t="s">
        <v>13413</v>
      </c>
      <c r="M6012" s="548" t="s">
        <v>13868</v>
      </c>
      <c r="N6012" s="545" t="s">
        <v>13413</v>
      </c>
      <c r="O6012" s="545" t="s">
        <v>15000</v>
      </c>
      <c r="P6012" s="549">
        <v>4080</v>
      </c>
      <c r="Q6012" s="549">
        <v>2</v>
      </c>
      <c r="R6012" s="549">
        <v>117</v>
      </c>
      <c r="S6012" s="548">
        <v>2228</v>
      </c>
      <c r="T6012" s="548"/>
      <c r="U6012" s="99"/>
    </row>
    <row r="6013" spans="1:21" ht="19.5" customHeight="1">
      <c r="A6013" s="545">
        <v>100625</v>
      </c>
      <c r="B6013" s="545" t="s">
        <v>12974</v>
      </c>
      <c r="C6013" s="545" t="s">
        <v>216</v>
      </c>
      <c r="D6013" s="546">
        <v>46052</v>
      </c>
      <c r="E6013" s="171" t="str">
        <f t="shared" si="93"/>
        <v>2026</v>
      </c>
      <c r="F6013" s="547">
        <v>162584</v>
      </c>
      <c r="G6013" s="548">
        <v>0.19</v>
      </c>
      <c r="H6013" s="547">
        <v>136625.21</v>
      </c>
      <c r="I6013" s="545" t="s">
        <v>12646</v>
      </c>
      <c r="J6013" s="545" t="s">
        <v>13307</v>
      </c>
      <c r="K6013" s="545" t="s">
        <v>13413</v>
      </c>
      <c r="L6013" s="545" t="s">
        <v>13413</v>
      </c>
      <c r="M6013" s="548" t="s">
        <v>13758</v>
      </c>
      <c r="N6013" s="545" t="s">
        <v>13413</v>
      </c>
      <c r="O6013" s="545" t="s">
        <v>13413</v>
      </c>
      <c r="P6013" s="549">
        <v>4081</v>
      </c>
      <c r="Q6013" s="549">
        <v>1</v>
      </c>
      <c r="R6013" s="549">
        <v>65</v>
      </c>
      <c r="S6013" s="548">
        <v>2228</v>
      </c>
      <c r="T6013" s="548"/>
      <c r="U6013" s="99"/>
    </row>
    <row r="6014" spans="1:21" ht="19.5" customHeight="1">
      <c r="A6014" s="545">
        <v>100626</v>
      </c>
      <c r="B6014" s="545" t="s">
        <v>4482</v>
      </c>
      <c r="C6014" s="545" t="s">
        <v>311</v>
      </c>
      <c r="D6014" s="546">
        <v>43843</v>
      </c>
      <c r="E6014" s="171" t="str">
        <f t="shared" si="93"/>
        <v>2020</v>
      </c>
      <c r="F6014" s="547">
        <v>12306</v>
      </c>
      <c r="G6014" s="548">
        <v>0.19</v>
      </c>
      <c r="H6014" s="547">
        <v>10341.18</v>
      </c>
      <c r="I6014" s="545" t="s">
        <v>12654</v>
      </c>
      <c r="J6014" s="545" t="s">
        <v>13297</v>
      </c>
      <c r="K6014" s="545" t="s">
        <v>13413</v>
      </c>
      <c r="L6014" s="545" t="s">
        <v>13413</v>
      </c>
      <c r="M6014" s="548" t="s">
        <v>13758</v>
      </c>
      <c r="N6014" s="545" t="s">
        <v>13413</v>
      </c>
      <c r="O6014" s="545" t="s">
        <v>13413</v>
      </c>
      <c r="P6014" s="549">
        <v>4082</v>
      </c>
      <c r="Q6014" s="549">
        <v>1</v>
      </c>
      <c r="R6014" s="549">
        <v>2</v>
      </c>
      <c r="S6014" s="548">
        <v>2257</v>
      </c>
      <c r="T6014" s="548"/>
      <c r="U6014" s="99"/>
    </row>
    <row r="6015" spans="1:21" ht="19.5" customHeight="1">
      <c r="A6015" s="545">
        <v>100627</v>
      </c>
      <c r="B6015" s="545" t="s">
        <v>10727</v>
      </c>
      <c r="C6015" s="545" t="s">
        <v>216</v>
      </c>
      <c r="D6015" s="546"/>
      <c r="E6015" s="171" t="str">
        <f t="shared" si="93"/>
        <v>1900</v>
      </c>
      <c r="F6015" s="547">
        <v>0</v>
      </c>
      <c r="G6015" s="548">
        <v>0</v>
      </c>
      <c r="H6015" s="547">
        <v>0</v>
      </c>
      <c r="I6015" s="545" t="s">
        <v>12660</v>
      </c>
      <c r="J6015" s="545"/>
      <c r="K6015" s="545" t="s">
        <v>13413</v>
      </c>
      <c r="L6015" s="545" t="s">
        <v>13835</v>
      </c>
      <c r="M6015" s="548" t="s">
        <v>13758</v>
      </c>
      <c r="N6015" s="545" t="s">
        <v>13413</v>
      </c>
      <c r="O6015" s="545" t="s">
        <v>13827</v>
      </c>
      <c r="P6015" s="549">
        <v>4083</v>
      </c>
      <c r="Q6015" s="549">
        <v>1</v>
      </c>
      <c r="R6015" s="549">
        <v>72</v>
      </c>
      <c r="S6015" s="548"/>
      <c r="T6015" s="548"/>
      <c r="U6015" s="99"/>
    </row>
    <row r="6016" spans="1:21" ht="19.5" customHeight="1">
      <c r="A6016" s="545">
        <v>100628</v>
      </c>
      <c r="B6016" s="545" t="s">
        <v>7323</v>
      </c>
      <c r="C6016" s="545" t="s">
        <v>216</v>
      </c>
      <c r="D6016" s="546">
        <v>43817</v>
      </c>
      <c r="E6016" s="171" t="str">
        <f t="shared" si="93"/>
        <v>2019</v>
      </c>
      <c r="F6016" s="547">
        <v>2657</v>
      </c>
      <c r="G6016" s="548">
        <v>0</v>
      </c>
      <c r="H6016" s="547">
        <v>2657</v>
      </c>
      <c r="I6016" s="545" t="s">
        <v>12660</v>
      </c>
      <c r="J6016" s="545" t="s">
        <v>13369</v>
      </c>
      <c r="K6016" s="545" t="s">
        <v>13413</v>
      </c>
      <c r="L6016" s="545" t="s">
        <v>13835</v>
      </c>
      <c r="M6016" s="548" t="s">
        <v>13758</v>
      </c>
      <c r="N6016" s="545" t="s">
        <v>13413</v>
      </c>
      <c r="O6016" s="545" t="s">
        <v>13827</v>
      </c>
      <c r="P6016" s="549">
        <v>4084</v>
      </c>
      <c r="Q6016" s="549">
        <v>1</v>
      </c>
      <c r="R6016" s="549">
        <v>72</v>
      </c>
      <c r="S6016" s="548">
        <v>649</v>
      </c>
      <c r="T6016" s="548"/>
      <c r="U6016" s="99"/>
    </row>
    <row r="6017" spans="1:21" ht="19.5" customHeight="1">
      <c r="A6017" s="545">
        <v>100629</v>
      </c>
      <c r="B6017" s="545" t="s">
        <v>10726</v>
      </c>
      <c r="C6017" s="545" t="s">
        <v>216</v>
      </c>
      <c r="D6017" s="546"/>
      <c r="E6017" s="171" t="str">
        <f t="shared" si="93"/>
        <v>1900</v>
      </c>
      <c r="F6017" s="547">
        <v>0</v>
      </c>
      <c r="G6017" s="548">
        <v>0</v>
      </c>
      <c r="H6017" s="547">
        <v>0</v>
      </c>
      <c r="I6017" s="545" t="s">
        <v>12660</v>
      </c>
      <c r="J6017" s="545"/>
      <c r="K6017" s="545" t="s">
        <v>13413</v>
      </c>
      <c r="L6017" s="545" t="s">
        <v>13835</v>
      </c>
      <c r="M6017" s="548" t="s">
        <v>13758</v>
      </c>
      <c r="N6017" s="545" t="s">
        <v>13413</v>
      </c>
      <c r="O6017" s="545" t="s">
        <v>13827</v>
      </c>
      <c r="P6017" s="549">
        <v>4085</v>
      </c>
      <c r="Q6017" s="549">
        <v>1</v>
      </c>
      <c r="R6017" s="549">
        <v>72</v>
      </c>
      <c r="S6017" s="548"/>
      <c r="T6017" s="548"/>
      <c r="U6017" s="99"/>
    </row>
    <row r="6018" spans="1:21" ht="19.5" customHeight="1">
      <c r="A6018" s="545">
        <v>100630</v>
      </c>
      <c r="B6018" s="545" t="s">
        <v>10725</v>
      </c>
      <c r="C6018" s="545" t="s">
        <v>216</v>
      </c>
      <c r="D6018" s="546"/>
      <c r="E6018" s="171" t="str">
        <f t="shared" si="93"/>
        <v>1900</v>
      </c>
      <c r="F6018" s="547">
        <v>0</v>
      </c>
      <c r="G6018" s="548">
        <v>0</v>
      </c>
      <c r="H6018" s="547">
        <v>0</v>
      </c>
      <c r="I6018" s="545" t="s">
        <v>12660</v>
      </c>
      <c r="J6018" s="545"/>
      <c r="K6018" s="545" t="s">
        <v>13413</v>
      </c>
      <c r="L6018" s="545" t="s">
        <v>13835</v>
      </c>
      <c r="M6018" s="548" t="s">
        <v>13758</v>
      </c>
      <c r="N6018" s="545" t="s">
        <v>13413</v>
      </c>
      <c r="O6018" s="545" t="s">
        <v>13827</v>
      </c>
      <c r="P6018" s="549">
        <v>4086</v>
      </c>
      <c r="Q6018" s="549">
        <v>1</v>
      </c>
      <c r="R6018" s="549">
        <v>72</v>
      </c>
      <c r="S6018" s="548"/>
      <c r="T6018" s="548"/>
      <c r="U6018" s="99"/>
    </row>
    <row r="6019" spans="1:21" ht="19.5" customHeight="1">
      <c r="A6019" s="545">
        <v>100631</v>
      </c>
      <c r="B6019" s="545" t="s">
        <v>10724</v>
      </c>
      <c r="C6019" s="545" t="s">
        <v>216</v>
      </c>
      <c r="D6019" s="546"/>
      <c r="E6019" s="171" t="str">
        <f t="shared" si="93"/>
        <v>1900</v>
      </c>
      <c r="F6019" s="547">
        <v>0</v>
      </c>
      <c r="G6019" s="548">
        <v>0</v>
      </c>
      <c r="H6019" s="547">
        <v>0</v>
      </c>
      <c r="I6019" s="545" t="s">
        <v>12660</v>
      </c>
      <c r="J6019" s="545"/>
      <c r="K6019" s="545" t="s">
        <v>13413</v>
      </c>
      <c r="L6019" s="545" t="s">
        <v>13835</v>
      </c>
      <c r="M6019" s="548" t="s">
        <v>13758</v>
      </c>
      <c r="N6019" s="545" t="s">
        <v>13413</v>
      </c>
      <c r="O6019" s="545" t="s">
        <v>13827</v>
      </c>
      <c r="P6019" s="549">
        <v>4087</v>
      </c>
      <c r="Q6019" s="549">
        <v>1</v>
      </c>
      <c r="R6019" s="549">
        <v>72</v>
      </c>
      <c r="S6019" s="548"/>
      <c r="T6019" s="548"/>
      <c r="U6019" s="99"/>
    </row>
    <row r="6020" spans="1:21" ht="19.5" customHeight="1">
      <c r="A6020" s="545">
        <v>100632</v>
      </c>
      <c r="B6020" s="545" t="s">
        <v>10723</v>
      </c>
      <c r="C6020" s="545" t="s">
        <v>216</v>
      </c>
      <c r="D6020" s="546"/>
      <c r="E6020" s="171" t="str">
        <f t="shared" ref="E6020:E6083" si="94">TEXT(D6020,"YYYY")</f>
        <v>1900</v>
      </c>
      <c r="F6020" s="547">
        <v>0</v>
      </c>
      <c r="G6020" s="548">
        <v>0</v>
      </c>
      <c r="H6020" s="547">
        <v>0</v>
      </c>
      <c r="I6020" s="545" t="s">
        <v>12660</v>
      </c>
      <c r="J6020" s="545"/>
      <c r="K6020" s="545" t="s">
        <v>13413</v>
      </c>
      <c r="L6020" s="545" t="s">
        <v>13835</v>
      </c>
      <c r="M6020" s="548" t="s">
        <v>13758</v>
      </c>
      <c r="N6020" s="545" t="s">
        <v>13413</v>
      </c>
      <c r="O6020" s="545" t="s">
        <v>13827</v>
      </c>
      <c r="P6020" s="549">
        <v>4088</v>
      </c>
      <c r="Q6020" s="549">
        <v>1</v>
      </c>
      <c r="R6020" s="549">
        <v>72</v>
      </c>
      <c r="S6020" s="548"/>
      <c r="T6020" s="548"/>
      <c r="U6020" s="99"/>
    </row>
    <row r="6021" spans="1:21" ht="19.5" customHeight="1">
      <c r="A6021" s="545">
        <v>100633</v>
      </c>
      <c r="B6021" s="545" t="s">
        <v>10722</v>
      </c>
      <c r="C6021" s="545" t="s">
        <v>216</v>
      </c>
      <c r="D6021" s="546"/>
      <c r="E6021" s="171" t="str">
        <f t="shared" si="94"/>
        <v>1900</v>
      </c>
      <c r="F6021" s="547">
        <v>0</v>
      </c>
      <c r="G6021" s="548">
        <v>0</v>
      </c>
      <c r="H6021" s="547">
        <v>0</v>
      </c>
      <c r="I6021" s="545" t="s">
        <v>12660</v>
      </c>
      <c r="J6021" s="545"/>
      <c r="K6021" s="545" t="s">
        <v>13413</v>
      </c>
      <c r="L6021" s="545" t="s">
        <v>13835</v>
      </c>
      <c r="M6021" s="548" t="s">
        <v>13758</v>
      </c>
      <c r="N6021" s="545" t="s">
        <v>13413</v>
      </c>
      <c r="O6021" s="545" t="s">
        <v>13827</v>
      </c>
      <c r="P6021" s="549">
        <v>4089</v>
      </c>
      <c r="Q6021" s="549">
        <v>1</v>
      </c>
      <c r="R6021" s="549">
        <v>72</v>
      </c>
      <c r="S6021" s="548"/>
      <c r="T6021" s="548"/>
      <c r="U6021" s="99"/>
    </row>
    <row r="6022" spans="1:21" ht="19.5" customHeight="1">
      <c r="A6022" s="545">
        <v>100634</v>
      </c>
      <c r="B6022" s="545" t="s">
        <v>3119</v>
      </c>
      <c r="C6022" s="545" t="s">
        <v>216</v>
      </c>
      <c r="D6022" s="546"/>
      <c r="E6022" s="171" t="str">
        <f t="shared" si="94"/>
        <v>1900</v>
      </c>
      <c r="F6022" s="547">
        <v>0</v>
      </c>
      <c r="G6022" s="548">
        <v>0</v>
      </c>
      <c r="H6022" s="547">
        <v>0</v>
      </c>
      <c r="I6022" s="545" t="s">
        <v>12689</v>
      </c>
      <c r="J6022" s="545"/>
      <c r="K6022" s="545" t="s">
        <v>13413</v>
      </c>
      <c r="L6022" s="545" t="s">
        <v>16536</v>
      </c>
      <c r="M6022" s="548" t="s">
        <v>13758</v>
      </c>
      <c r="N6022" s="545" t="s">
        <v>13413</v>
      </c>
      <c r="O6022" s="545" t="s">
        <v>16537</v>
      </c>
      <c r="P6022" s="549">
        <v>4090</v>
      </c>
      <c r="Q6022" s="549">
        <v>1</v>
      </c>
      <c r="R6022" s="549">
        <v>156</v>
      </c>
      <c r="S6022" s="548"/>
      <c r="T6022" s="548"/>
      <c r="U6022" s="99"/>
    </row>
    <row r="6023" spans="1:21" ht="19.5" customHeight="1">
      <c r="A6023" s="545">
        <v>100635</v>
      </c>
      <c r="B6023" s="545" t="s">
        <v>3120</v>
      </c>
      <c r="C6023" s="545" t="s">
        <v>216</v>
      </c>
      <c r="D6023" s="546"/>
      <c r="E6023" s="171" t="str">
        <f t="shared" si="94"/>
        <v>1900</v>
      </c>
      <c r="F6023" s="547">
        <v>0</v>
      </c>
      <c r="G6023" s="548">
        <v>0</v>
      </c>
      <c r="H6023" s="547">
        <v>0</v>
      </c>
      <c r="I6023" s="545" t="s">
        <v>12689</v>
      </c>
      <c r="J6023" s="545"/>
      <c r="K6023" s="545" t="s">
        <v>13413</v>
      </c>
      <c r="L6023" s="545" t="s">
        <v>16536</v>
      </c>
      <c r="M6023" s="548" t="s">
        <v>13758</v>
      </c>
      <c r="N6023" s="545" t="s">
        <v>13413</v>
      </c>
      <c r="O6023" s="545" t="s">
        <v>16537</v>
      </c>
      <c r="P6023" s="549">
        <v>4091</v>
      </c>
      <c r="Q6023" s="549">
        <v>1</v>
      </c>
      <c r="R6023" s="549">
        <v>156</v>
      </c>
      <c r="S6023" s="548"/>
      <c r="T6023" s="548"/>
      <c r="U6023" s="99"/>
    </row>
    <row r="6024" spans="1:21" ht="19.5" customHeight="1">
      <c r="A6024" s="545">
        <v>100636</v>
      </c>
      <c r="B6024" s="545" t="s">
        <v>10721</v>
      </c>
      <c r="C6024" s="545" t="s">
        <v>216</v>
      </c>
      <c r="D6024" s="546"/>
      <c r="E6024" s="171" t="str">
        <f t="shared" si="94"/>
        <v>1900</v>
      </c>
      <c r="F6024" s="547">
        <v>0</v>
      </c>
      <c r="G6024" s="548">
        <v>0</v>
      </c>
      <c r="H6024" s="547">
        <v>0</v>
      </c>
      <c r="I6024" s="545" t="s">
        <v>12689</v>
      </c>
      <c r="J6024" s="545"/>
      <c r="K6024" s="545" t="s">
        <v>13413</v>
      </c>
      <c r="L6024" s="545" t="s">
        <v>16536</v>
      </c>
      <c r="M6024" s="548" t="s">
        <v>13758</v>
      </c>
      <c r="N6024" s="545" t="s">
        <v>13413</v>
      </c>
      <c r="O6024" s="545" t="s">
        <v>16537</v>
      </c>
      <c r="P6024" s="549">
        <v>4092</v>
      </c>
      <c r="Q6024" s="549">
        <v>1</v>
      </c>
      <c r="R6024" s="549">
        <v>156</v>
      </c>
      <c r="S6024" s="548"/>
      <c r="T6024" s="548"/>
      <c r="U6024" s="99"/>
    </row>
    <row r="6025" spans="1:21" ht="19.5" customHeight="1">
      <c r="A6025" s="545">
        <v>100637</v>
      </c>
      <c r="B6025" s="545" t="s">
        <v>10720</v>
      </c>
      <c r="C6025" s="545" t="s">
        <v>216</v>
      </c>
      <c r="D6025" s="546"/>
      <c r="E6025" s="171" t="str">
        <f t="shared" si="94"/>
        <v>1900</v>
      </c>
      <c r="F6025" s="547">
        <v>0</v>
      </c>
      <c r="G6025" s="548">
        <v>0</v>
      </c>
      <c r="H6025" s="547">
        <v>0</v>
      </c>
      <c r="I6025" s="545" t="s">
        <v>12689</v>
      </c>
      <c r="J6025" s="545"/>
      <c r="K6025" s="545" t="s">
        <v>13413</v>
      </c>
      <c r="L6025" s="545" t="s">
        <v>16536</v>
      </c>
      <c r="M6025" s="548" t="s">
        <v>13758</v>
      </c>
      <c r="N6025" s="545" t="s">
        <v>13413</v>
      </c>
      <c r="O6025" s="545" t="s">
        <v>16537</v>
      </c>
      <c r="P6025" s="549">
        <v>4093</v>
      </c>
      <c r="Q6025" s="549">
        <v>1</v>
      </c>
      <c r="R6025" s="549">
        <v>156</v>
      </c>
      <c r="S6025" s="548"/>
      <c r="T6025" s="548"/>
      <c r="U6025" s="99"/>
    </row>
    <row r="6026" spans="1:21" ht="19.5" customHeight="1">
      <c r="A6026" s="545">
        <v>100638</v>
      </c>
      <c r="B6026" s="545" t="s">
        <v>8142</v>
      </c>
      <c r="C6026" s="545" t="s">
        <v>216</v>
      </c>
      <c r="D6026" s="546">
        <v>46052</v>
      </c>
      <c r="E6026" s="171" t="str">
        <f t="shared" si="94"/>
        <v>2026</v>
      </c>
      <c r="F6026" s="547">
        <v>83624</v>
      </c>
      <c r="G6026" s="548">
        <v>0.19</v>
      </c>
      <c r="H6026" s="547">
        <v>70272.27</v>
      </c>
      <c r="I6026" s="545" t="s">
        <v>12664</v>
      </c>
      <c r="J6026" s="545" t="s">
        <v>13307</v>
      </c>
      <c r="K6026" s="545" t="s">
        <v>13413</v>
      </c>
      <c r="L6026" s="545" t="s">
        <v>13846</v>
      </c>
      <c r="M6026" s="548" t="s">
        <v>13758</v>
      </c>
      <c r="N6026" s="545" t="s">
        <v>22154</v>
      </c>
      <c r="O6026" s="545" t="s">
        <v>17902</v>
      </c>
      <c r="P6026" s="549">
        <v>4094</v>
      </c>
      <c r="Q6026" s="549">
        <v>1</v>
      </c>
      <c r="R6026" s="549">
        <v>166</v>
      </c>
      <c r="S6026" s="548">
        <v>2228</v>
      </c>
      <c r="T6026" s="548">
        <v>170</v>
      </c>
      <c r="U6026" s="99"/>
    </row>
    <row r="6027" spans="1:21" ht="19.5" customHeight="1">
      <c r="A6027" s="545">
        <v>100639</v>
      </c>
      <c r="B6027" s="545" t="s">
        <v>3045</v>
      </c>
      <c r="C6027" s="545" t="s">
        <v>216</v>
      </c>
      <c r="D6027" s="546">
        <v>43700</v>
      </c>
      <c r="E6027" s="171" t="str">
        <f t="shared" si="94"/>
        <v>2019</v>
      </c>
      <c r="F6027" s="547">
        <v>881914</v>
      </c>
      <c r="G6027" s="548">
        <v>0.19</v>
      </c>
      <c r="H6027" s="547">
        <v>741104.2</v>
      </c>
      <c r="I6027" s="545" t="s">
        <v>12680</v>
      </c>
      <c r="J6027" s="545" t="s">
        <v>13298</v>
      </c>
      <c r="K6027" s="545" t="s">
        <v>13413</v>
      </c>
      <c r="L6027" s="545" t="s">
        <v>14803</v>
      </c>
      <c r="M6027" s="548" t="s">
        <v>13758</v>
      </c>
      <c r="N6027" s="545" t="s">
        <v>13413</v>
      </c>
      <c r="O6027" s="545" t="s">
        <v>14804</v>
      </c>
      <c r="P6027" s="549">
        <v>4095</v>
      </c>
      <c r="Q6027" s="549">
        <v>1</v>
      </c>
      <c r="R6027" s="549">
        <v>20</v>
      </c>
      <c r="S6027" s="548">
        <v>1012</v>
      </c>
      <c r="T6027" s="548"/>
      <c r="U6027" s="99"/>
    </row>
    <row r="6028" spans="1:21" ht="19.5" customHeight="1">
      <c r="A6028" s="545">
        <v>100640</v>
      </c>
      <c r="B6028" s="545" t="s">
        <v>3133</v>
      </c>
      <c r="C6028" s="545" t="s">
        <v>216</v>
      </c>
      <c r="D6028" s="546">
        <v>43700</v>
      </c>
      <c r="E6028" s="171" t="str">
        <f t="shared" si="94"/>
        <v>2019</v>
      </c>
      <c r="F6028" s="547">
        <v>720583</v>
      </c>
      <c r="G6028" s="548">
        <v>0.19</v>
      </c>
      <c r="H6028" s="547">
        <v>605531.93000000005</v>
      </c>
      <c r="I6028" s="545" t="s">
        <v>12680</v>
      </c>
      <c r="J6028" s="545" t="s">
        <v>13298</v>
      </c>
      <c r="K6028" s="545" t="s">
        <v>13413</v>
      </c>
      <c r="L6028" s="545" t="s">
        <v>14803</v>
      </c>
      <c r="M6028" s="548" t="s">
        <v>13758</v>
      </c>
      <c r="N6028" s="545" t="s">
        <v>13413</v>
      </c>
      <c r="O6028" s="545" t="s">
        <v>14804</v>
      </c>
      <c r="P6028" s="549">
        <v>4096</v>
      </c>
      <c r="Q6028" s="549">
        <v>1</v>
      </c>
      <c r="R6028" s="549">
        <v>20</v>
      </c>
      <c r="S6028" s="548">
        <v>1012</v>
      </c>
      <c r="T6028" s="548"/>
      <c r="U6028" s="99"/>
    </row>
    <row r="6029" spans="1:21" ht="19.5" customHeight="1">
      <c r="A6029" s="545">
        <v>100641</v>
      </c>
      <c r="B6029" s="545" t="s">
        <v>3132</v>
      </c>
      <c r="C6029" s="545" t="s">
        <v>216</v>
      </c>
      <c r="D6029" s="546">
        <v>43700</v>
      </c>
      <c r="E6029" s="171" t="str">
        <f t="shared" si="94"/>
        <v>2019</v>
      </c>
      <c r="F6029" s="547">
        <v>342867</v>
      </c>
      <c r="G6029" s="548">
        <v>0.19</v>
      </c>
      <c r="H6029" s="547">
        <v>288123.53000000003</v>
      </c>
      <c r="I6029" s="545" t="s">
        <v>12680</v>
      </c>
      <c r="J6029" s="545" t="s">
        <v>13296</v>
      </c>
      <c r="K6029" s="545" t="s">
        <v>13413</v>
      </c>
      <c r="L6029" s="545" t="s">
        <v>14803</v>
      </c>
      <c r="M6029" s="548" t="s">
        <v>13758</v>
      </c>
      <c r="N6029" s="545" t="s">
        <v>13413</v>
      </c>
      <c r="O6029" s="545" t="s">
        <v>14804</v>
      </c>
      <c r="P6029" s="549">
        <v>4097</v>
      </c>
      <c r="Q6029" s="549">
        <v>1</v>
      </c>
      <c r="R6029" s="549">
        <v>20</v>
      </c>
      <c r="S6029" s="548">
        <v>2218</v>
      </c>
      <c r="T6029" s="548"/>
      <c r="U6029" s="99"/>
    </row>
    <row r="6030" spans="1:21" ht="19.5" customHeight="1">
      <c r="A6030" s="545">
        <v>100642</v>
      </c>
      <c r="B6030" s="545" t="s">
        <v>3134</v>
      </c>
      <c r="C6030" s="545" t="s">
        <v>216</v>
      </c>
      <c r="D6030" s="546">
        <v>43700</v>
      </c>
      <c r="E6030" s="171" t="str">
        <f t="shared" si="94"/>
        <v>2019</v>
      </c>
      <c r="F6030" s="547">
        <v>210974.01</v>
      </c>
      <c r="G6030" s="548">
        <v>0.19</v>
      </c>
      <c r="H6030" s="547">
        <v>177289.08</v>
      </c>
      <c r="I6030" s="545" t="s">
        <v>12680</v>
      </c>
      <c r="J6030" s="545" t="s">
        <v>13298</v>
      </c>
      <c r="K6030" s="545" t="s">
        <v>13413</v>
      </c>
      <c r="L6030" s="545" t="s">
        <v>14803</v>
      </c>
      <c r="M6030" s="548" t="s">
        <v>13758</v>
      </c>
      <c r="N6030" s="545" t="s">
        <v>13413</v>
      </c>
      <c r="O6030" s="545" t="s">
        <v>14804</v>
      </c>
      <c r="P6030" s="549">
        <v>4098</v>
      </c>
      <c r="Q6030" s="549">
        <v>1</v>
      </c>
      <c r="R6030" s="549">
        <v>20</v>
      </c>
      <c r="S6030" s="548">
        <v>1012</v>
      </c>
      <c r="T6030" s="548"/>
      <c r="U6030" s="99"/>
    </row>
    <row r="6031" spans="1:21" ht="19.5" customHeight="1">
      <c r="A6031" s="545">
        <v>100643</v>
      </c>
      <c r="B6031" s="545" t="s">
        <v>3042</v>
      </c>
      <c r="C6031" s="545" t="s">
        <v>216</v>
      </c>
      <c r="D6031" s="546"/>
      <c r="E6031" s="171" t="str">
        <f t="shared" si="94"/>
        <v>1900</v>
      </c>
      <c r="F6031" s="547">
        <v>0</v>
      </c>
      <c r="G6031" s="548">
        <v>0</v>
      </c>
      <c r="H6031" s="547">
        <v>0</v>
      </c>
      <c r="I6031" s="545" t="s">
        <v>12680</v>
      </c>
      <c r="J6031" s="545"/>
      <c r="K6031" s="545" t="s">
        <v>13413</v>
      </c>
      <c r="L6031" s="545" t="s">
        <v>14803</v>
      </c>
      <c r="M6031" s="548" t="s">
        <v>13758</v>
      </c>
      <c r="N6031" s="545" t="s">
        <v>13413</v>
      </c>
      <c r="O6031" s="545" t="s">
        <v>14804</v>
      </c>
      <c r="P6031" s="549">
        <v>4099</v>
      </c>
      <c r="Q6031" s="549">
        <v>1</v>
      </c>
      <c r="R6031" s="549">
        <v>20</v>
      </c>
      <c r="S6031" s="548"/>
      <c r="T6031" s="548"/>
      <c r="U6031" s="99"/>
    </row>
    <row r="6032" spans="1:21" ht="19.5" customHeight="1">
      <c r="A6032" s="545">
        <v>100644</v>
      </c>
      <c r="B6032" s="545" t="s">
        <v>3055</v>
      </c>
      <c r="C6032" s="545" t="s">
        <v>216</v>
      </c>
      <c r="D6032" s="546"/>
      <c r="E6032" s="171" t="str">
        <f t="shared" si="94"/>
        <v>1900</v>
      </c>
      <c r="F6032" s="547">
        <v>0</v>
      </c>
      <c r="G6032" s="548">
        <v>0</v>
      </c>
      <c r="H6032" s="547">
        <v>0</v>
      </c>
      <c r="I6032" s="545" t="s">
        <v>12680</v>
      </c>
      <c r="J6032" s="545"/>
      <c r="K6032" s="545" t="s">
        <v>13413</v>
      </c>
      <c r="L6032" s="545" t="s">
        <v>14803</v>
      </c>
      <c r="M6032" s="548" t="s">
        <v>13758</v>
      </c>
      <c r="N6032" s="545" t="s">
        <v>13413</v>
      </c>
      <c r="O6032" s="545" t="s">
        <v>14804</v>
      </c>
      <c r="P6032" s="549">
        <v>4100</v>
      </c>
      <c r="Q6032" s="549">
        <v>1</v>
      </c>
      <c r="R6032" s="549">
        <v>20</v>
      </c>
      <c r="S6032" s="548"/>
      <c r="T6032" s="548"/>
      <c r="U6032" s="99"/>
    </row>
    <row r="6033" spans="1:21" ht="19.5" customHeight="1">
      <c r="A6033" s="545">
        <v>100645</v>
      </c>
      <c r="B6033" s="545" t="s">
        <v>3169</v>
      </c>
      <c r="C6033" s="545" t="s">
        <v>216</v>
      </c>
      <c r="D6033" s="546">
        <v>43798</v>
      </c>
      <c r="E6033" s="171" t="str">
        <f t="shared" si="94"/>
        <v>2019</v>
      </c>
      <c r="F6033" s="547">
        <v>214980</v>
      </c>
      <c r="G6033" s="548">
        <v>0.19</v>
      </c>
      <c r="H6033" s="547">
        <v>180655.46</v>
      </c>
      <c r="I6033" s="545" t="s">
        <v>12680</v>
      </c>
      <c r="J6033" s="545" t="s">
        <v>13302</v>
      </c>
      <c r="K6033" s="545" t="s">
        <v>13413</v>
      </c>
      <c r="L6033" s="545" t="s">
        <v>14803</v>
      </c>
      <c r="M6033" s="548" t="s">
        <v>13758</v>
      </c>
      <c r="N6033" s="545" t="s">
        <v>13413</v>
      </c>
      <c r="O6033" s="545" t="s">
        <v>14804</v>
      </c>
      <c r="P6033" s="549">
        <v>4101</v>
      </c>
      <c r="Q6033" s="549">
        <v>1</v>
      </c>
      <c r="R6033" s="549">
        <v>20</v>
      </c>
      <c r="S6033" s="548">
        <v>2219</v>
      </c>
      <c r="T6033" s="548"/>
      <c r="U6033" s="99"/>
    </row>
    <row r="6034" spans="1:21" ht="19.5" customHeight="1">
      <c r="A6034" s="545">
        <v>100646</v>
      </c>
      <c r="B6034" s="545" t="s">
        <v>10719</v>
      </c>
      <c r="C6034" s="545" t="s">
        <v>216</v>
      </c>
      <c r="D6034" s="546"/>
      <c r="E6034" s="171" t="str">
        <f t="shared" si="94"/>
        <v>1900</v>
      </c>
      <c r="F6034" s="547">
        <v>0</v>
      </c>
      <c r="G6034" s="548">
        <v>0</v>
      </c>
      <c r="H6034" s="547">
        <v>0</v>
      </c>
      <c r="I6034" s="545" t="s">
        <v>12680</v>
      </c>
      <c r="J6034" s="545"/>
      <c r="K6034" s="545" t="s">
        <v>17999</v>
      </c>
      <c r="L6034" s="545" t="s">
        <v>14803</v>
      </c>
      <c r="M6034" s="548" t="s">
        <v>13758</v>
      </c>
      <c r="N6034" s="545" t="s">
        <v>13413</v>
      </c>
      <c r="O6034" s="545" t="s">
        <v>14804</v>
      </c>
      <c r="P6034" s="549">
        <v>4102</v>
      </c>
      <c r="Q6034" s="549">
        <v>1</v>
      </c>
      <c r="R6034" s="549">
        <v>20</v>
      </c>
      <c r="S6034" s="548"/>
      <c r="T6034" s="548"/>
      <c r="U6034" s="99"/>
    </row>
    <row r="6035" spans="1:21" ht="19.5" customHeight="1">
      <c r="A6035" s="545">
        <v>100647</v>
      </c>
      <c r="B6035" s="545" t="s">
        <v>10718</v>
      </c>
      <c r="C6035" s="545" t="s">
        <v>216</v>
      </c>
      <c r="D6035" s="546"/>
      <c r="E6035" s="171" t="str">
        <f t="shared" si="94"/>
        <v>1900</v>
      </c>
      <c r="F6035" s="547">
        <v>0</v>
      </c>
      <c r="G6035" s="548">
        <v>0</v>
      </c>
      <c r="H6035" s="547">
        <v>0</v>
      </c>
      <c r="I6035" s="545" t="s">
        <v>12680</v>
      </c>
      <c r="J6035" s="545"/>
      <c r="K6035" s="545" t="s">
        <v>13413</v>
      </c>
      <c r="L6035" s="545" t="s">
        <v>14803</v>
      </c>
      <c r="M6035" s="548" t="s">
        <v>13758</v>
      </c>
      <c r="N6035" s="545" t="s">
        <v>13413</v>
      </c>
      <c r="O6035" s="545" t="s">
        <v>14804</v>
      </c>
      <c r="P6035" s="549">
        <v>4103</v>
      </c>
      <c r="Q6035" s="549">
        <v>1</v>
      </c>
      <c r="R6035" s="549">
        <v>20</v>
      </c>
      <c r="S6035" s="548"/>
      <c r="T6035" s="548"/>
      <c r="U6035" s="99"/>
    </row>
    <row r="6036" spans="1:21" ht="19.5" customHeight="1">
      <c r="A6036" s="545">
        <v>100648</v>
      </c>
      <c r="B6036" s="545" t="s">
        <v>10717</v>
      </c>
      <c r="C6036" s="545" t="s">
        <v>216</v>
      </c>
      <c r="D6036" s="546"/>
      <c r="E6036" s="171" t="str">
        <f t="shared" si="94"/>
        <v>1900</v>
      </c>
      <c r="F6036" s="547">
        <v>0</v>
      </c>
      <c r="G6036" s="548">
        <v>0</v>
      </c>
      <c r="H6036" s="547">
        <v>0</v>
      </c>
      <c r="I6036" s="545" t="s">
        <v>12680</v>
      </c>
      <c r="J6036" s="545"/>
      <c r="K6036" s="545" t="s">
        <v>13413</v>
      </c>
      <c r="L6036" s="545" t="s">
        <v>14803</v>
      </c>
      <c r="M6036" s="548" t="s">
        <v>13758</v>
      </c>
      <c r="N6036" s="545" t="s">
        <v>13413</v>
      </c>
      <c r="O6036" s="545" t="s">
        <v>14804</v>
      </c>
      <c r="P6036" s="549">
        <v>4104</v>
      </c>
      <c r="Q6036" s="549">
        <v>1</v>
      </c>
      <c r="R6036" s="549">
        <v>20</v>
      </c>
      <c r="S6036" s="548"/>
      <c r="T6036" s="548"/>
      <c r="U6036" s="99"/>
    </row>
    <row r="6037" spans="1:21" ht="19.5" customHeight="1">
      <c r="A6037" s="545">
        <v>100649</v>
      </c>
      <c r="B6037" s="545" t="s">
        <v>1731</v>
      </c>
      <c r="C6037" s="545" t="s">
        <v>206</v>
      </c>
      <c r="D6037" s="546"/>
      <c r="E6037" s="171" t="str">
        <f t="shared" si="94"/>
        <v>1900</v>
      </c>
      <c r="F6037" s="547">
        <v>0</v>
      </c>
      <c r="G6037" s="548">
        <v>0</v>
      </c>
      <c r="H6037" s="547">
        <v>0</v>
      </c>
      <c r="I6037" s="545" t="s">
        <v>12708</v>
      </c>
      <c r="J6037" s="545"/>
      <c r="K6037" s="545" t="s">
        <v>13413</v>
      </c>
      <c r="L6037" s="545" t="s">
        <v>18000</v>
      </c>
      <c r="M6037" s="548" t="s">
        <v>13758</v>
      </c>
      <c r="N6037" s="545" t="s">
        <v>13413</v>
      </c>
      <c r="O6037" s="545" t="s">
        <v>18001</v>
      </c>
      <c r="P6037" s="549">
        <v>4105</v>
      </c>
      <c r="Q6037" s="549">
        <v>1</v>
      </c>
      <c r="R6037" s="549">
        <v>121</v>
      </c>
      <c r="S6037" s="548"/>
      <c r="T6037" s="548"/>
      <c r="U6037" s="99"/>
    </row>
    <row r="6038" spans="1:21" ht="19.5" customHeight="1">
      <c r="A6038" s="545">
        <v>100650</v>
      </c>
      <c r="B6038" s="545" t="s">
        <v>2532</v>
      </c>
      <c r="C6038" s="545" t="s">
        <v>216</v>
      </c>
      <c r="D6038" s="546"/>
      <c r="E6038" s="171" t="str">
        <f t="shared" si="94"/>
        <v>1900</v>
      </c>
      <c r="F6038" s="547">
        <v>0</v>
      </c>
      <c r="G6038" s="548">
        <v>0</v>
      </c>
      <c r="H6038" s="547">
        <v>0</v>
      </c>
      <c r="I6038" s="545" t="s">
        <v>12642</v>
      </c>
      <c r="J6038" s="545"/>
      <c r="K6038" s="545" t="s">
        <v>13413</v>
      </c>
      <c r="L6038" s="545" t="s">
        <v>13807</v>
      </c>
      <c r="M6038" s="548" t="s">
        <v>13758</v>
      </c>
      <c r="N6038" s="545" t="s">
        <v>13413</v>
      </c>
      <c r="O6038" s="545" t="s">
        <v>17835</v>
      </c>
      <c r="P6038" s="549">
        <v>4106</v>
      </c>
      <c r="Q6038" s="549">
        <v>1</v>
      </c>
      <c r="R6038" s="549">
        <v>135</v>
      </c>
      <c r="S6038" s="548"/>
      <c r="T6038" s="548"/>
      <c r="U6038" s="99"/>
    </row>
    <row r="6039" spans="1:21" ht="19.5" customHeight="1">
      <c r="A6039" s="545">
        <v>100651</v>
      </c>
      <c r="B6039" s="545" t="s">
        <v>2423</v>
      </c>
      <c r="C6039" s="545" t="s">
        <v>216</v>
      </c>
      <c r="D6039" s="546">
        <v>43552</v>
      </c>
      <c r="E6039" s="171" t="str">
        <f t="shared" si="94"/>
        <v>2019</v>
      </c>
      <c r="F6039" s="547">
        <v>1043</v>
      </c>
      <c r="G6039" s="548">
        <v>0.19</v>
      </c>
      <c r="H6039" s="547">
        <v>876.47</v>
      </c>
      <c r="I6039" s="545" t="s">
        <v>12642</v>
      </c>
      <c r="J6039" s="545" t="s">
        <v>13298</v>
      </c>
      <c r="K6039" s="545" t="s">
        <v>13413</v>
      </c>
      <c r="L6039" s="545" t="s">
        <v>13807</v>
      </c>
      <c r="M6039" s="548" t="s">
        <v>13758</v>
      </c>
      <c r="N6039" s="545" t="s">
        <v>13413</v>
      </c>
      <c r="O6039" s="545" t="s">
        <v>17835</v>
      </c>
      <c r="P6039" s="549">
        <v>4107</v>
      </c>
      <c r="Q6039" s="549">
        <v>1</v>
      </c>
      <c r="R6039" s="549">
        <v>135</v>
      </c>
      <c r="S6039" s="548">
        <v>1012</v>
      </c>
      <c r="T6039" s="548"/>
      <c r="U6039" s="99"/>
    </row>
    <row r="6040" spans="1:21" ht="19.5" customHeight="1">
      <c r="A6040" s="545">
        <v>100652</v>
      </c>
      <c r="B6040" s="545" t="s">
        <v>8040</v>
      </c>
      <c r="C6040" s="545" t="s">
        <v>216</v>
      </c>
      <c r="D6040" s="546">
        <v>43552</v>
      </c>
      <c r="E6040" s="171" t="str">
        <f t="shared" si="94"/>
        <v>2019</v>
      </c>
      <c r="F6040" s="547">
        <v>28241</v>
      </c>
      <c r="G6040" s="548">
        <v>0.19</v>
      </c>
      <c r="H6040" s="547">
        <v>23731.93</v>
      </c>
      <c r="I6040" s="545" t="s">
        <v>12642</v>
      </c>
      <c r="J6040" s="545" t="s">
        <v>13296</v>
      </c>
      <c r="K6040" s="545" t="s">
        <v>13413</v>
      </c>
      <c r="L6040" s="545" t="s">
        <v>13413</v>
      </c>
      <c r="M6040" s="548" t="s">
        <v>13758</v>
      </c>
      <c r="N6040" s="545" t="s">
        <v>13413</v>
      </c>
      <c r="O6040" s="545" t="s">
        <v>14524</v>
      </c>
      <c r="P6040" s="549">
        <v>4108</v>
      </c>
      <c r="Q6040" s="549">
        <v>1</v>
      </c>
      <c r="R6040" s="549">
        <v>135</v>
      </c>
      <c r="S6040" s="548">
        <v>2218</v>
      </c>
      <c r="T6040" s="548"/>
      <c r="U6040" s="99"/>
    </row>
    <row r="6041" spans="1:21" ht="19.5" customHeight="1">
      <c r="A6041" s="545">
        <v>100653</v>
      </c>
      <c r="B6041" s="545" t="s">
        <v>10716</v>
      </c>
      <c r="C6041" s="545" t="s">
        <v>209</v>
      </c>
      <c r="D6041" s="546"/>
      <c r="E6041" s="171" t="str">
        <f t="shared" si="94"/>
        <v>1900</v>
      </c>
      <c r="F6041" s="547">
        <v>0</v>
      </c>
      <c r="G6041" s="548">
        <v>0</v>
      </c>
      <c r="H6041" s="547">
        <v>0</v>
      </c>
      <c r="I6041" s="545" t="s">
        <v>12718</v>
      </c>
      <c r="J6041" s="545"/>
      <c r="K6041" s="545" t="s">
        <v>13413</v>
      </c>
      <c r="L6041" s="545" t="s">
        <v>14565</v>
      </c>
      <c r="M6041" s="548" t="s">
        <v>13758</v>
      </c>
      <c r="N6041" s="545" t="s">
        <v>13413</v>
      </c>
      <c r="O6041" s="545" t="s">
        <v>13413</v>
      </c>
      <c r="P6041" s="549">
        <v>4109</v>
      </c>
      <c r="Q6041" s="549">
        <v>1</v>
      </c>
      <c r="R6041" s="549">
        <v>137</v>
      </c>
      <c r="S6041" s="548"/>
      <c r="T6041" s="548"/>
      <c r="U6041" s="99"/>
    </row>
    <row r="6042" spans="1:21" ht="19.5" customHeight="1">
      <c r="A6042" s="545">
        <v>100654</v>
      </c>
      <c r="B6042" s="545" t="s">
        <v>10715</v>
      </c>
      <c r="C6042" s="545" t="s">
        <v>221</v>
      </c>
      <c r="D6042" s="546"/>
      <c r="E6042" s="171" t="str">
        <f t="shared" si="94"/>
        <v>1900</v>
      </c>
      <c r="F6042" s="547">
        <v>0</v>
      </c>
      <c r="G6042" s="548">
        <v>0</v>
      </c>
      <c r="H6042" s="547">
        <v>0</v>
      </c>
      <c r="I6042" s="545" t="s">
        <v>12681</v>
      </c>
      <c r="J6042" s="545"/>
      <c r="K6042" s="545" t="s">
        <v>13413</v>
      </c>
      <c r="L6042" s="545" t="s">
        <v>15178</v>
      </c>
      <c r="M6042" s="548" t="s">
        <v>13758</v>
      </c>
      <c r="N6042" s="545" t="s">
        <v>13413</v>
      </c>
      <c r="O6042" s="545" t="s">
        <v>13413</v>
      </c>
      <c r="P6042" s="549">
        <v>4110</v>
      </c>
      <c r="Q6042" s="549">
        <v>1</v>
      </c>
      <c r="R6042" s="549">
        <v>3</v>
      </c>
      <c r="S6042" s="548"/>
      <c r="T6042" s="548"/>
      <c r="U6042" s="99"/>
    </row>
    <row r="6043" spans="1:21" ht="19.5" customHeight="1">
      <c r="A6043" s="545">
        <v>100655</v>
      </c>
      <c r="B6043" s="545" t="s">
        <v>8443</v>
      </c>
      <c r="C6043" s="545" t="s">
        <v>216</v>
      </c>
      <c r="D6043" s="546">
        <v>44679</v>
      </c>
      <c r="E6043" s="171" t="str">
        <f t="shared" si="94"/>
        <v>2022</v>
      </c>
      <c r="F6043" s="547">
        <v>56175836</v>
      </c>
      <c r="G6043" s="548">
        <v>0.19</v>
      </c>
      <c r="H6043" s="547">
        <v>47206584.869999997</v>
      </c>
      <c r="I6043" s="545" t="s">
        <v>12758</v>
      </c>
      <c r="J6043" s="545" t="s">
        <v>13298</v>
      </c>
      <c r="K6043" s="545" t="s">
        <v>18002</v>
      </c>
      <c r="L6043" s="545" t="s">
        <v>13413</v>
      </c>
      <c r="M6043" s="548" t="s">
        <v>13758</v>
      </c>
      <c r="N6043" s="545" t="s">
        <v>13413</v>
      </c>
      <c r="O6043" s="545" t="s">
        <v>13413</v>
      </c>
      <c r="P6043" s="549">
        <v>4111</v>
      </c>
      <c r="Q6043" s="549">
        <v>1</v>
      </c>
      <c r="R6043" s="549">
        <v>164</v>
      </c>
      <c r="S6043" s="548">
        <v>1012</v>
      </c>
      <c r="T6043" s="548"/>
      <c r="U6043" s="99"/>
    </row>
    <row r="6044" spans="1:21" ht="19.5" customHeight="1">
      <c r="A6044" s="545">
        <v>100656</v>
      </c>
      <c r="B6044" s="545" t="s">
        <v>6339</v>
      </c>
      <c r="C6044" s="545" t="s">
        <v>786</v>
      </c>
      <c r="D6044" s="546">
        <v>46052</v>
      </c>
      <c r="E6044" s="171" t="str">
        <f t="shared" si="94"/>
        <v>2026</v>
      </c>
      <c r="F6044" s="547">
        <v>188803</v>
      </c>
      <c r="G6044" s="548">
        <v>0.19</v>
      </c>
      <c r="H6044" s="547">
        <v>158657.98000000001</v>
      </c>
      <c r="I6044" s="545" t="s">
        <v>12730</v>
      </c>
      <c r="J6044" s="545" t="s">
        <v>13307</v>
      </c>
      <c r="K6044" s="545" t="s">
        <v>18003</v>
      </c>
      <c r="L6044" s="545" t="s">
        <v>13413</v>
      </c>
      <c r="M6044" s="548" t="s">
        <v>13758</v>
      </c>
      <c r="N6044" s="545" t="s">
        <v>13413</v>
      </c>
      <c r="O6044" s="545" t="s">
        <v>14733</v>
      </c>
      <c r="P6044" s="549">
        <v>4112</v>
      </c>
      <c r="Q6044" s="549">
        <v>1</v>
      </c>
      <c r="R6044" s="549">
        <v>150</v>
      </c>
      <c r="S6044" s="548">
        <v>2228</v>
      </c>
      <c r="T6044" s="548"/>
      <c r="U6044" s="99"/>
    </row>
    <row r="6045" spans="1:21" ht="19.5" customHeight="1">
      <c r="A6045" s="545">
        <v>100657</v>
      </c>
      <c r="B6045" s="545" t="s">
        <v>10714</v>
      </c>
      <c r="C6045" s="545" t="s">
        <v>311</v>
      </c>
      <c r="D6045" s="546"/>
      <c r="E6045" s="171" t="str">
        <f t="shared" si="94"/>
        <v>1900</v>
      </c>
      <c r="F6045" s="547">
        <v>0</v>
      </c>
      <c r="G6045" s="548">
        <v>0</v>
      </c>
      <c r="H6045" s="547">
        <v>0</v>
      </c>
      <c r="I6045" s="545" t="s">
        <v>12657</v>
      </c>
      <c r="J6045" s="545"/>
      <c r="K6045" s="545" t="s">
        <v>13413</v>
      </c>
      <c r="L6045" s="545" t="s">
        <v>13413</v>
      </c>
      <c r="M6045" s="548" t="s">
        <v>13758</v>
      </c>
      <c r="N6045" s="545" t="s">
        <v>13413</v>
      </c>
      <c r="O6045" s="545" t="s">
        <v>13413</v>
      </c>
      <c r="P6045" s="549">
        <v>4113</v>
      </c>
      <c r="Q6045" s="549">
        <v>1</v>
      </c>
      <c r="R6045" s="549">
        <v>69</v>
      </c>
      <c r="S6045" s="548"/>
      <c r="T6045" s="548"/>
      <c r="U6045" s="99"/>
    </row>
    <row r="6046" spans="1:21" ht="19.5" customHeight="1">
      <c r="A6046" s="545">
        <v>100658</v>
      </c>
      <c r="B6046" s="545" t="s">
        <v>10713</v>
      </c>
      <c r="C6046" s="545" t="s">
        <v>311</v>
      </c>
      <c r="D6046" s="546"/>
      <c r="E6046" s="171" t="str">
        <f t="shared" si="94"/>
        <v>1900</v>
      </c>
      <c r="F6046" s="547">
        <v>0</v>
      </c>
      <c r="G6046" s="548">
        <v>0</v>
      </c>
      <c r="H6046" s="547">
        <v>0</v>
      </c>
      <c r="I6046" s="545" t="s">
        <v>12657</v>
      </c>
      <c r="J6046" s="545"/>
      <c r="K6046" s="545" t="s">
        <v>13413</v>
      </c>
      <c r="L6046" s="545" t="s">
        <v>15779</v>
      </c>
      <c r="M6046" s="548" t="s">
        <v>13758</v>
      </c>
      <c r="N6046" s="545" t="s">
        <v>13413</v>
      </c>
      <c r="O6046" s="545" t="s">
        <v>13413</v>
      </c>
      <c r="P6046" s="549">
        <v>4114</v>
      </c>
      <c r="Q6046" s="549">
        <v>1</v>
      </c>
      <c r="R6046" s="549">
        <v>69</v>
      </c>
      <c r="S6046" s="548"/>
      <c r="T6046" s="548"/>
      <c r="U6046" s="99"/>
    </row>
    <row r="6047" spans="1:21" ht="19.5" customHeight="1">
      <c r="A6047" s="545">
        <v>100659</v>
      </c>
      <c r="B6047" s="545" t="s">
        <v>8381</v>
      </c>
      <c r="C6047" s="545" t="s">
        <v>311</v>
      </c>
      <c r="D6047" s="546">
        <v>46052</v>
      </c>
      <c r="E6047" s="171" t="str">
        <f t="shared" si="94"/>
        <v>2026</v>
      </c>
      <c r="F6047" s="547">
        <v>581930</v>
      </c>
      <c r="G6047" s="548">
        <v>0.19</v>
      </c>
      <c r="H6047" s="547">
        <v>489016.81</v>
      </c>
      <c r="I6047" s="545" t="s">
        <v>12657</v>
      </c>
      <c r="J6047" s="545" t="s">
        <v>13307</v>
      </c>
      <c r="K6047" s="545" t="s">
        <v>13413</v>
      </c>
      <c r="L6047" s="545" t="s">
        <v>16391</v>
      </c>
      <c r="M6047" s="548" t="s">
        <v>13758</v>
      </c>
      <c r="N6047" s="545" t="s">
        <v>13413</v>
      </c>
      <c r="O6047" s="545" t="s">
        <v>13413</v>
      </c>
      <c r="P6047" s="549">
        <v>4115</v>
      </c>
      <c r="Q6047" s="549">
        <v>1</v>
      </c>
      <c r="R6047" s="549">
        <v>69</v>
      </c>
      <c r="S6047" s="548">
        <v>2228</v>
      </c>
      <c r="T6047" s="548"/>
      <c r="U6047" s="99"/>
    </row>
    <row r="6048" spans="1:21" ht="19.5" customHeight="1">
      <c r="A6048" s="545">
        <v>100660</v>
      </c>
      <c r="B6048" s="545" t="s">
        <v>337</v>
      </c>
      <c r="C6048" s="545" t="s">
        <v>311</v>
      </c>
      <c r="D6048" s="546">
        <v>45708</v>
      </c>
      <c r="E6048" s="171" t="str">
        <f t="shared" si="94"/>
        <v>2025</v>
      </c>
      <c r="F6048" s="547">
        <v>590037.11</v>
      </c>
      <c r="G6048" s="548">
        <v>0.19</v>
      </c>
      <c r="H6048" s="547">
        <v>495829.5</v>
      </c>
      <c r="I6048" s="545" t="s">
        <v>12657</v>
      </c>
      <c r="J6048" s="545" t="s">
        <v>13307</v>
      </c>
      <c r="K6048" s="545" t="s">
        <v>13413</v>
      </c>
      <c r="L6048" s="545" t="s">
        <v>16391</v>
      </c>
      <c r="M6048" s="548" t="s">
        <v>13758</v>
      </c>
      <c r="N6048" s="545" t="s">
        <v>13413</v>
      </c>
      <c r="O6048" s="545" t="s">
        <v>13413</v>
      </c>
      <c r="P6048" s="549">
        <v>4116</v>
      </c>
      <c r="Q6048" s="549">
        <v>1</v>
      </c>
      <c r="R6048" s="549">
        <v>69</v>
      </c>
      <c r="S6048" s="548">
        <v>2228</v>
      </c>
      <c r="T6048" s="548"/>
      <c r="U6048" s="99"/>
    </row>
    <row r="6049" spans="1:21" ht="19.5" customHeight="1">
      <c r="A6049" s="545">
        <v>100661</v>
      </c>
      <c r="B6049" s="545" t="s">
        <v>10712</v>
      </c>
      <c r="C6049" s="545" t="s">
        <v>311</v>
      </c>
      <c r="D6049" s="546"/>
      <c r="E6049" s="171" t="str">
        <f t="shared" si="94"/>
        <v>1900</v>
      </c>
      <c r="F6049" s="547">
        <v>0</v>
      </c>
      <c r="G6049" s="548">
        <v>0</v>
      </c>
      <c r="H6049" s="547">
        <v>0</v>
      </c>
      <c r="I6049" s="545" t="s">
        <v>12657</v>
      </c>
      <c r="J6049" s="545"/>
      <c r="K6049" s="545" t="s">
        <v>13413</v>
      </c>
      <c r="L6049" s="545" t="s">
        <v>16391</v>
      </c>
      <c r="M6049" s="548" t="s">
        <v>13758</v>
      </c>
      <c r="N6049" s="545" t="s">
        <v>13413</v>
      </c>
      <c r="O6049" s="545" t="s">
        <v>13413</v>
      </c>
      <c r="P6049" s="549">
        <v>4117</v>
      </c>
      <c r="Q6049" s="549">
        <v>1</v>
      </c>
      <c r="R6049" s="549">
        <v>69</v>
      </c>
      <c r="S6049" s="548"/>
      <c r="T6049" s="548"/>
      <c r="U6049" s="99"/>
    </row>
    <row r="6050" spans="1:21" ht="19.5" customHeight="1">
      <c r="A6050" s="545">
        <v>100662</v>
      </c>
      <c r="B6050" s="545" t="s">
        <v>7040</v>
      </c>
      <c r="C6050" s="545" t="s">
        <v>311</v>
      </c>
      <c r="D6050" s="546">
        <v>46066</v>
      </c>
      <c r="E6050" s="171" t="str">
        <f t="shared" si="94"/>
        <v>2026</v>
      </c>
      <c r="F6050" s="547">
        <v>520545</v>
      </c>
      <c r="G6050" s="548">
        <v>0.19</v>
      </c>
      <c r="H6050" s="547">
        <v>437432.77</v>
      </c>
      <c r="I6050" s="545" t="s">
        <v>12657</v>
      </c>
      <c r="J6050" s="545" t="s">
        <v>13296</v>
      </c>
      <c r="K6050" s="545" t="s">
        <v>13413</v>
      </c>
      <c r="L6050" s="545" t="s">
        <v>15668</v>
      </c>
      <c r="M6050" s="548" t="s">
        <v>13758</v>
      </c>
      <c r="N6050" s="545" t="s">
        <v>13413</v>
      </c>
      <c r="O6050" s="545" t="s">
        <v>13413</v>
      </c>
      <c r="P6050" s="549">
        <v>4118</v>
      </c>
      <c r="Q6050" s="549">
        <v>1</v>
      </c>
      <c r="R6050" s="549">
        <v>69</v>
      </c>
      <c r="S6050" s="548">
        <v>2218</v>
      </c>
      <c r="T6050" s="548"/>
      <c r="U6050" s="99"/>
    </row>
    <row r="6051" spans="1:21" ht="19.5" customHeight="1">
      <c r="A6051" s="545">
        <v>100663</v>
      </c>
      <c r="B6051" s="545" t="s">
        <v>6338</v>
      </c>
      <c r="C6051" s="545" t="s">
        <v>311</v>
      </c>
      <c r="D6051" s="546">
        <v>45708</v>
      </c>
      <c r="E6051" s="171" t="str">
        <f t="shared" si="94"/>
        <v>2025</v>
      </c>
      <c r="F6051" s="547">
        <v>621263.69999999995</v>
      </c>
      <c r="G6051" s="548">
        <v>0.19</v>
      </c>
      <c r="H6051" s="547">
        <v>522070.34</v>
      </c>
      <c r="I6051" s="545" t="s">
        <v>12657</v>
      </c>
      <c r="J6051" s="545" t="s">
        <v>13307</v>
      </c>
      <c r="K6051" s="545" t="s">
        <v>18004</v>
      </c>
      <c r="L6051" s="545" t="s">
        <v>15668</v>
      </c>
      <c r="M6051" s="548" t="s">
        <v>13758</v>
      </c>
      <c r="N6051" s="545" t="s">
        <v>13413</v>
      </c>
      <c r="O6051" s="545" t="s">
        <v>13413</v>
      </c>
      <c r="P6051" s="549">
        <v>4119</v>
      </c>
      <c r="Q6051" s="549">
        <v>1</v>
      </c>
      <c r="R6051" s="549">
        <v>69</v>
      </c>
      <c r="S6051" s="548">
        <v>2228</v>
      </c>
      <c r="T6051" s="548"/>
      <c r="U6051" s="99"/>
    </row>
    <row r="6052" spans="1:21" ht="19.5" customHeight="1">
      <c r="A6052" s="545">
        <v>100664</v>
      </c>
      <c r="B6052" s="545" t="s">
        <v>10711</v>
      </c>
      <c r="C6052" s="545" t="s">
        <v>311</v>
      </c>
      <c r="D6052" s="546"/>
      <c r="E6052" s="171" t="str">
        <f t="shared" si="94"/>
        <v>1900</v>
      </c>
      <c r="F6052" s="547">
        <v>0</v>
      </c>
      <c r="G6052" s="548">
        <v>0</v>
      </c>
      <c r="H6052" s="547">
        <v>0</v>
      </c>
      <c r="I6052" s="545" t="s">
        <v>12657</v>
      </c>
      <c r="J6052" s="545"/>
      <c r="K6052" s="545" t="s">
        <v>13413</v>
      </c>
      <c r="L6052" s="545" t="s">
        <v>15668</v>
      </c>
      <c r="M6052" s="548" t="s">
        <v>13758</v>
      </c>
      <c r="N6052" s="545" t="s">
        <v>13413</v>
      </c>
      <c r="O6052" s="545" t="s">
        <v>13413</v>
      </c>
      <c r="P6052" s="549">
        <v>4120</v>
      </c>
      <c r="Q6052" s="549">
        <v>1</v>
      </c>
      <c r="R6052" s="549">
        <v>69</v>
      </c>
      <c r="S6052" s="548"/>
      <c r="T6052" s="548"/>
      <c r="U6052" s="99"/>
    </row>
    <row r="6053" spans="1:21" ht="19.5" customHeight="1">
      <c r="A6053" s="545">
        <v>100665</v>
      </c>
      <c r="B6053" s="545" t="s">
        <v>7775</v>
      </c>
      <c r="C6053" s="545" t="s">
        <v>311</v>
      </c>
      <c r="D6053" s="546">
        <v>44592</v>
      </c>
      <c r="E6053" s="171" t="str">
        <f t="shared" si="94"/>
        <v>2022</v>
      </c>
      <c r="F6053" s="547">
        <v>483261</v>
      </c>
      <c r="G6053" s="548">
        <v>0.19</v>
      </c>
      <c r="H6053" s="547">
        <v>406101.68</v>
      </c>
      <c r="I6053" s="545" t="s">
        <v>12657</v>
      </c>
      <c r="J6053" s="545" t="s">
        <v>13297</v>
      </c>
      <c r="K6053" s="545" t="s">
        <v>13413</v>
      </c>
      <c r="L6053" s="545" t="s">
        <v>15668</v>
      </c>
      <c r="M6053" s="548" t="s">
        <v>13758</v>
      </c>
      <c r="N6053" s="545" t="s">
        <v>13413</v>
      </c>
      <c r="O6053" s="545" t="s">
        <v>13413</v>
      </c>
      <c r="P6053" s="549">
        <v>4121</v>
      </c>
      <c r="Q6053" s="549">
        <v>1</v>
      </c>
      <c r="R6053" s="549">
        <v>69</v>
      </c>
      <c r="S6053" s="548">
        <v>2257</v>
      </c>
      <c r="T6053" s="548"/>
      <c r="U6053" s="99"/>
    </row>
    <row r="6054" spans="1:21" ht="19.5" customHeight="1">
      <c r="A6054" s="545">
        <v>100666</v>
      </c>
      <c r="B6054" s="545" t="s">
        <v>10710</v>
      </c>
      <c r="C6054" s="545" t="s">
        <v>311</v>
      </c>
      <c r="D6054" s="546"/>
      <c r="E6054" s="171" t="str">
        <f t="shared" si="94"/>
        <v>1900</v>
      </c>
      <c r="F6054" s="547">
        <v>0</v>
      </c>
      <c r="G6054" s="548">
        <v>0</v>
      </c>
      <c r="H6054" s="547">
        <v>0</v>
      </c>
      <c r="I6054" s="545" t="s">
        <v>12657</v>
      </c>
      <c r="J6054" s="545"/>
      <c r="K6054" s="545" t="s">
        <v>13413</v>
      </c>
      <c r="L6054" s="545" t="s">
        <v>15668</v>
      </c>
      <c r="M6054" s="548" t="s">
        <v>13758</v>
      </c>
      <c r="N6054" s="545" t="s">
        <v>13413</v>
      </c>
      <c r="O6054" s="545" t="s">
        <v>13413</v>
      </c>
      <c r="P6054" s="549">
        <v>4122</v>
      </c>
      <c r="Q6054" s="549">
        <v>1</v>
      </c>
      <c r="R6054" s="549">
        <v>69</v>
      </c>
      <c r="S6054" s="548"/>
      <c r="T6054" s="548"/>
      <c r="U6054" s="99"/>
    </row>
    <row r="6055" spans="1:21" ht="19.5" customHeight="1">
      <c r="A6055" s="545">
        <v>100667</v>
      </c>
      <c r="B6055" s="545" t="s">
        <v>404</v>
      </c>
      <c r="C6055" s="545" t="s">
        <v>311</v>
      </c>
      <c r="D6055" s="546"/>
      <c r="E6055" s="171" t="str">
        <f t="shared" si="94"/>
        <v>1900</v>
      </c>
      <c r="F6055" s="547">
        <v>0</v>
      </c>
      <c r="G6055" s="548">
        <v>0</v>
      </c>
      <c r="H6055" s="547">
        <v>0</v>
      </c>
      <c r="I6055" s="545" t="s">
        <v>12654</v>
      </c>
      <c r="J6055" s="545"/>
      <c r="K6055" s="545" t="s">
        <v>13413</v>
      </c>
      <c r="L6055" s="545" t="s">
        <v>13413</v>
      </c>
      <c r="M6055" s="548" t="s">
        <v>13758</v>
      </c>
      <c r="N6055" s="545" t="s">
        <v>22147</v>
      </c>
      <c r="O6055" s="545" t="s">
        <v>13413</v>
      </c>
      <c r="P6055" s="549">
        <v>4123</v>
      </c>
      <c r="Q6055" s="549">
        <v>1</v>
      </c>
      <c r="R6055" s="549">
        <v>2</v>
      </c>
      <c r="S6055" s="548"/>
      <c r="T6055" s="548">
        <v>110</v>
      </c>
      <c r="U6055" s="99"/>
    </row>
    <row r="6056" spans="1:21" ht="19.5" customHeight="1">
      <c r="A6056" s="545">
        <v>100668</v>
      </c>
      <c r="B6056" s="545" t="s">
        <v>10709</v>
      </c>
      <c r="C6056" s="545" t="s">
        <v>311</v>
      </c>
      <c r="D6056" s="546"/>
      <c r="E6056" s="171" t="str">
        <f t="shared" si="94"/>
        <v>1900</v>
      </c>
      <c r="F6056" s="547">
        <v>0</v>
      </c>
      <c r="G6056" s="548">
        <v>0</v>
      </c>
      <c r="H6056" s="547">
        <v>0</v>
      </c>
      <c r="I6056" s="545" t="s">
        <v>12654</v>
      </c>
      <c r="J6056" s="545"/>
      <c r="K6056" s="545" t="s">
        <v>13413</v>
      </c>
      <c r="L6056" s="545" t="s">
        <v>13413</v>
      </c>
      <c r="M6056" s="548" t="s">
        <v>13758</v>
      </c>
      <c r="N6056" s="545" t="s">
        <v>22147</v>
      </c>
      <c r="O6056" s="545" t="s">
        <v>13413</v>
      </c>
      <c r="P6056" s="549">
        <v>4124</v>
      </c>
      <c r="Q6056" s="549">
        <v>1</v>
      </c>
      <c r="R6056" s="549">
        <v>2</v>
      </c>
      <c r="S6056" s="548"/>
      <c r="T6056" s="548">
        <v>110</v>
      </c>
      <c r="U6056" s="99"/>
    </row>
    <row r="6057" spans="1:21" ht="19.5" customHeight="1">
      <c r="A6057" s="545">
        <v>100669</v>
      </c>
      <c r="B6057" s="545" t="s">
        <v>406</v>
      </c>
      <c r="C6057" s="545" t="s">
        <v>311</v>
      </c>
      <c r="D6057" s="546"/>
      <c r="E6057" s="171" t="str">
        <f t="shared" si="94"/>
        <v>1900</v>
      </c>
      <c r="F6057" s="547">
        <v>0</v>
      </c>
      <c r="G6057" s="548">
        <v>0</v>
      </c>
      <c r="H6057" s="547">
        <v>0</v>
      </c>
      <c r="I6057" s="545" t="s">
        <v>12654</v>
      </c>
      <c r="J6057" s="545"/>
      <c r="K6057" s="545" t="s">
        <v>13413</v>
      </c>
      <c r="L6057" s="545" t="s">
        <v>13413</v>
      </c>
      <c r="M6057" s="548" t="s">
        <v>13758</v>
      </c>
      <c r="N6057" s="545" t="s">
        <v>22147</v>
      </c>
      <c r="O6057" s="545" t="s">
        <v>13413</v>
      </c>
      <c r="P6057" s="549">
        <v>4125</v>
      </c>
      <c r="Q6057" s="549">
        <v>1</v>
      </c>
      <c r="R6057" s="549">
        <v>2</v>
      </c>
      <c r="S6057" s="548"/>
      <c r="T6057" s="548">
        <v>110</v>
      </c>
      <c r="U6057" s="99"/>
    </row>
    <row r="6058" spans="1:21" ht="19.5" customHeight="1">
      <c r="A6058" s="545">
        <v>100670</v>
      </c>
      <c r="B6058" s="545" t="s">
        <v>7948</v>
      </c>
      <c r="C6058" s="545" t="s">
        <v>311</v>
      </c>
      <c r="D6058" s="546">
        <v>44589</v>
      </c>
      <c r="E6058" s="171" t="str">
        <f t="shared" si="94"/>
        <v>2022</v>
      </c>
      <c r="F6058" s="547">
        <v>467488</v>
      </c>
      <c r="G6058" s="548">
        <v>0.19</v>
      </c>
      <c r="H6058" s="547">
        <v>392847.06</v>
      </c>
      <c r="I6058" s="545" t="s">
        <v>12654</v>
      </c>
      <c r="J6058" s="545" t="s">
        <v>13297</v>
      </c>
      <c r="K6058" s="545" t="s">
        <v>13413</v>
      </c>
      <c r="L6058" s="545" t="s">
        <v>13413</v>
      </c>
      <c r="M6058" s="548" t="s">
        <v>13758</v>
      </c>
      <c r="N6058" s="545" t="s">
        <v>22147</v>
      </c>
      <c r="O6058" s="545" t="s">
        <v>13413</v>
      </c>
      <c r="P6058" s="549">
        <v>4126</v>
      </c>
      <c r="Q6058" s="549">
        <v>1</v>
      </c>
      <c r="R6058" s="549">
        <v>2</v>
      </c>
      <c r="S6058" s="548">
        <v>2257</v>
      </c>
      <c r="T6058" s="548">
        <v>110</v>
      </c>
      <c r="U6058" s="99"/>
    </row>
    <row r="6059" spans="1:21" ht="19.5" customHeight="1">
      <c r="A6059" s="545">
        <v>100671</v>
      </c>
      <c r="B6059" s="545" t="s">
        <v>409</v>
      </c>
      <c r="C6059" s="545" t="s">
        <v>311</v>
      </c>
      <c r="D6059" s="546">
        <v>46077</v>
      </c>
      <c r="E6059" s="171" t="str">
        <f t="shared" si="94"/>
        <v>2026</v>
      </c>
      <c r="F6059" s="547">
        <v>677705</v>
      </c>
      <c r="G6059" s="548">
        <v>0.19</v>
      </c>
      <c r="H6059" s="547">
        <v>569500</v>
      </c>
      <c r="I6059" s="545" t="s">
        <v>12739</v>
      </c>
      <c r="J6059" s="545" t="s">
        <v>13296</v>
      </c>
      <c r="K6059" s="545" t="s">
        <v>13413</v>
      </c>
      <c r="L6059" s="545" t="s">
        <v>13413</v>
      </c>
      <c r="M6059" s="548" t="s">
        <v>13758</v>
      </c>
      <c r="N6059" s="545" t="s">
        <v>22147</v>
      </c>
      <c r="O6059" s="545" t="s">
        <v>13413</v>
      </c>
      <c r="P6059" s="549">
        <v>4127</v>
      </c>
      <c r="Q6059" s="549">
        <v>1</v>
      </c>
      <c r="R6059" s="549">
        <v>70</v>
      </c>
      <c r="S6059" s="548">
        <v>2218</v>
      </c>
      <c r="T6059" s="548">
        <v>110</v>
      </c>
      <c r="U6059" s="99"/>
    </row>
    <row r="6060" spans="1:21" ht="19.5" customHeight="1">
      <c r="A6060" s="545">
        <v>100672</v>
      </c>
      <c r="B6060" s="545" t="s">
        <v>10708</v>
      </c>
      <c r="C6060" s="545" t="s">
        <v>311</v>
      </c>
      <c r="D6060" s="546"/>
      <c r="E6060" s="171" t="str">
        <f t="shared" si="94"/>
        <v>1900</v>
      </c>
      <c r="F6060" s="547">
        <v>0</v>
      </c>
      <c r="G6060" s="548">
        <v>0</v>
      </c>
      <c r="H6060" s="547">
        <v>0</v>
      </c>
      <c r="I6060" s="545" t="s">
        <v>12739</v>
      </c>
      <c r="J6060" s="545"/>
      <c r="K6060" s="545" t="s">
        <v>13413</v>
      </c>
      <c r="L6060" s="545" t="s">
        <v>13413</v>
      </c>
      <c r="M6060" s="548" t="s">
        <v>13758</v>
      </c>
      <c r="N6060" s="545" t="s">
        <v>22147</v>
      </c>
      <c r="O6060" s="545" t="s">
        <v>13413</v>
      </c>
      <c r="P6060" s="549">
        <v>4128</v>
      </c>
      <c r="Q6060" s="549">
        <v>1</v>
      </c>
      <c r="R6060" s="549">
        <v>70</v>
      </c>
      <c r="S6060" s="548"/>
      <c r="T6060" s="548">
        <v>110</v>
      </c>
      <c r="U6060" s="99"/>
    </row>
    <row r="6061" spans="1:21" ht="19.5" customHeight="1">
      <c r="A6061" s="545">
        <v>100673</v>
      </c>
      <c r="B6061" s="545" t="s">
        <v>412</v>
      </c>
      <c r="C6061" s="545" t="s">
        <v>311</v>
      </c>
      <c r="D6061" s="546"/>
      <c r="E6061" s="171" t="str">
        <f t="shared" si="94"/>
        <v>1900</v>
      </c>
      <c r="F6061" s="547">
        <v>0</v>
      </c>
      <c r="G6061" s="548">
        <v>0</v>
      </c>
      <c r="H6061" s="547">
        <v>0</v>
      </c>
      <c r="I6061" s="545" t="s">
        <v>12739</v>
      </c>
      <c r="J6061" s="545"/>
      <c r="K6061" s="545" t="s">
        <v>13413</v>
      </c>
      <c r="L6061" s="545" t="s">
        <v>13413</v>
      </c>
      <c r="M6061" s="548" t="s">
        <v>13758</v>
      </c>
      <c r="N6061" s="545" t="s">
        <v>22147</v>
      </c>
      <c r="O6061" s="545" t="s">
        <v>13413</v>
      </c>
      <c r="P6061" s="549">
        <v>4129</v>
      </c>
      <c r="Q6061" s="549">
        <v>1</v>
      </c>
      <c r="R6061" s="549">
        <v>70</v>
      </c>
      <c r="S6061" s="548"/>
      <c r="T6061" s="548">
        <v>110</v>
      </c>
      <c r="U6061" s="99"/>
    </row>
    <row r="6062" spans="1:21" ht="19.5" customHeight="1">
      <c r="A6062" s="545">
        <v>100674</v>
      </c>
      <c r="B6062" s="545" t="s">
        <v>10707</v>
      </c>
      <c r="C6062" s="545" t="s">
        <v>311</v>
      </c>
      <c r="D6062" s="546"/>
      <c r="E6062" s="171" t="str">
        <f t="shared" si="94"/>
        <v>1900</v>
      </c>
      <c r="F6062" s="547">
        <v>0</v>
      </c>
      <c r="G6062" s="548">
        <v>0</v>
      </c>
      <c r="H6062" s="547">
        <v>0</v>
      </c>
      <c r="I6062" s="545" t="s">
        <v>12668</v>
      </c>
      <c r="J6062" s="545"/>
      <c r="K6062" s="545" t="s">
        <v>13413</v>
      </c>
      <c r="L6062" s="545" t="s">
        <v>13413</v>
      </c>
      <c r="M6062" s="548" t="s">
        <v>13868</v>
      </c>
      <c r="N6062" s="545" t="s">
        <v>13413</v>
      </c>
      <c r="O6062" s="545" t="s">
        <v>14047</v>
      </c>
      <c r="P6062" s="549">
        <v>4130</v>
      </c>
      <c r="Q6062" s="549">
        <v>2</v>
      </c>
      <c r="R6062" s="549">
        <v>7</v>
      </c>
      <c r="S6062" s="548"/>
      <c r="T6062" s="548"/>
      <c r="U6062" s="99"/>
    </row>
    <row r="6063" spans="1:21" ht="19.5" customHeight="1">
      <c r="A6063" s="545">
        <v>100675</v>
      </c>
      <c r="B6063" s="545" t="s">
        <v>10706</v>
      </c>
      <c r="C6063" s="545" t="s">
        <v>209</v>
      </c>
      <c r="D6063" s="546"/>
      <c r="E6063" s="171" t="str">
        <f t="shared" si="94"/>
        <v>1900</v>
      </c>
      <c r="F6063" s="547">
        <v>0</v>
      </c>
      <c r="G6063" s="548">
        <v>0</v>
      </c>
      <c r="H6063" s="547">
        <v>0</v>
      </c>
      <c r="I6063" s="545" t="s">
        <v>12966</v>
      </c>
      <c r="J6063" s="545"/>
      <c r="K6063" s="545" t="s">
        <v>18005</v>
      </c>
      <c r="L6063" s="545" t="s">
        <v>13807</v>
      </c>
      <c r="M6063" s="548" t="s">
        <v>13758</v>
      </c>
      <c r="N6063" s="545" t="s">
        <v>13413</v>
      </c>
      <c r="O6063" s="545" t="s">
        <v>17776</v>
      </c>
      <c r="P6063" s="549">
        <v>4131</v>
      </c>
      <c r="Q6063" s="549">
        <v>1</v>
      </c>
      <c r="R6063" s="549">
        <v>41</v>
      </c>
      <c r="S6063" s="548"/>
      <c r="T6063" s="548"/>
      <c r="U6063" s="99"/>
    </row>
    <row r="6064" spans="1:21" ht="19.5" customHeight="1">
      <c r="A6064" s="545">
        <v>100676</v>
      </c>
      <c r="B6064" s="545" t="s">
        <v>1630</v>
      </c>
      <c r="C6064" s="545" t="s">
        <v>221</v>
      </c>
      <c r="D6064" s="546"/>
      <c r="E6064" s="171" t="str">
        <f t="shared" si="94"/>
        <v>1900</v>
      </c>
      <c r="F6064" s="547">
        <v>0</v>
      </c>
      <c r="G6064" s="548">
        <v>0</v>
      </c>
      <c r="H6064" s="547">
        <v>0</v>
      </c>
      <c r="I6064" s="545" t="s">
        <v>12709</v>
      </c>
      <c r="J6064" s="545"/>
      <c r="K6064" s="545" t="s">
        <v>13413</v>
      </c>
      <c r="L6064" s="545" t="s">
        <v>17764</v>
      </c>
      <c r="M6064" s="548" t="s">
        <v>13758</v>
      </c>
      <c r="N6064" s="545" t="s">
        <v>22824</v>
      </c>
      <c r="O6064" s="545" t="s">
        <v>16812</v>
      </c>
      <c r="P6064" s="549">
        <v>4132</v>
      </c>
      <c r="Q6064" s="549">
        <v>1</v>
      </c>
      <c r="R6064" s="549">
        <v>124</v>
      </c>
      <c r="S6064" s="548"/>
      <c r="T6064" s="548">
        <v>442</v>
      </c>
      <c r="U6064" s="99"/>
    </row>
    <row r="6065" spans="1:21" ht="19.5" customHeight="1">
      <c r="A6065" s="545">
        <v>100677</v>
      </c>
      <c r="B6065" s="545" t="s">
        <v>1715</v>
      </c>
      <c r="C6065" s="545" t="s">
        <v>206</v>
      </c>
      <c r="D6065" s="546"/>
      <c r="E6065" s="171" t="str">
        <f t="shared" si="94"/>
        <v>1900</v>
      </c>
      <c r="F6065" s="547">
        <v>0</v>
      </c>
      <c r="G6065" s="548">
        <v>0</v>
      </c>
      <c r="H6065" s="547">
        <v>0</v>
      </c>
      <c r="I6065" s="545" t="s">
        <v>12708</v>
      </c>
      <c r="J6065" s="545"/>
      <c r="K6065" s="545" t="s">
        <v>18006</v>
      </c>
      <c r="L6065" s="545" t="s">
        <v>14399</v>
      </c>
      <c r="M6065" s="548" t="s">
        <v>13758</v>
      </c>
      <c r="N6065" s="545" t="s">
        <v>22161</v>
      </c>
      <c r="O6065" s="545" t="s">
        <v>13413</v>
      </c>
      <c r="P6065" s="549">
        <v>4133</v>
      </c>
      <c r="Q6065" s="549">
        <v>1</v>
      </c>
      <c r="R6065" s="549">
        <v>121</v>
      </c>
      <c r="S6065" s="548"/>
      <c r="T6065" s="548">
        <v>36</v>
      </c>
      <c r="U6065" s="99"/>
    </row>
    <row r="6066" spans="1:21" ht="19.5" customHeight="1">
      <c r="A6066" s="545">
        <v>100678</v>
      </c>
      <c r="B6066" s="545" t="s">
        <v>1611</v>
      </c>
      <c r="C6066" s="545" t="s">
        <v>206</v>
      </c>
      <c r="D6066" s="546"/>
      <c r="E6066" s="171" t="str">
        <f t="shared" si="94"/>
        <v>1900</v>
      </c>
      <c r="F6066" s="547">
        <v>0</v>
      </c>
      <c r="G6066" s="548">
        <v>0</v>
      </c>
      <c r="H6066" s="547">
        <v>0</v>
      </c>
      <c r="I6066" s="545" t="s">
        <v>12708</v>
      </c>
      <c r="J6066" s="545"/>
      <c r="K6066" s="545" t="s">
        <v>18007</v>
      </c>
      <c r="L6066" s="545" t="s">
        <v>18008</v>
      </c>
      <c r="M6066" s="548" t="s">
        <v>13758</v>
      </c>
      <c r="N6066" s="545" t="s">
        <v>22161</v>
      </c>
      <c r="O6066" s="545" t="s">
        <v>13413</v>
      </c>
      <c r="P6066" s="549">
        <v>4134</v>
      </c>
      <c r="Q6066" s="549">
        <v>1</v>
      </c>
      <c r="R6066" s="549">
        <v>121</v>
      </c>
      <c r="S6066" s="548"/>
      <c r="T6066" s="548">
        <v>36</v>
      </c>
      <c r="U6066" s="99"/>
    </row>
    <row r="6067" spans="1:21" ht="19.5" customHeight="1">
      <c r="A6067" s="545">
        <v>100679</v>
      </c>
      <c r="B6067" s="545" t="s">
        <v>1726</v>
      </c>
      <c r="C6067" s="545" t="s">
        <v>206</v>
      </c>
      <c r="D6067" s="546"/>
      <c r="E6067" s="171" t="str">
        <f t="shared" si="94"/>
        <v>1900</v>
      </c>
      <c r="F6067" s="547">
        <v>0</v>
      </c>
      <c r="G6067" s="548">
        <v>0</v>
      </c>
      <c r="H6067" s="547">
        <v>0</v>
      </c>
      <c r="I6067" s="545" t="s">
        <v>12709</v>
      </c>
      <c r="J6067" s="545"/>
      <c r="K6067" s="545" t="s">
        <v>13413</v>
      </c>
      <c r="L6067" s="545" t="s">
        <v>18009</v>
      </c>
      <c r="M6067" s="548" t="s">
        <v>13758</v>
      </c>
      <c r="N6067" s="545" t="s">
        <v>22823</v>
      </c>
      <c r="O6067" s="545" t="s">
        <v>18010</v>
      </c>
      <c r="P6067" s="549">
        <v>4135</v>
      </c>
      <c r="Q6067" s="549">
        <v>1</v>
      </c>
      <c r="R6067" s="549">
        <v>124</v>
      </c>
      <c r="S6067" s="548"/>
      <c r="T6067" s="548">
        <v>441</v>
      </c>
      <c r="U6067" s="99"/>
    </row>
    <row r="6068" spans="1:21" ht="19.5" customHeight="1">
      <c r="A6068" s="545">
        <v>100680</v>
      </c>
      <c r="B6068" s="545" t="s">
        <v>1758</v>
      </c>
      <c r="C6068" s="545" t="s">
        <v>206</v>
      </c>
      <c r="D6068" s="546"/>
      <c r="E6068" s="171" t="str">
        <f t="shared" si="94"/>
        <v>1900</v>
      </c>
      <c r="F6068" s="547">
        <v>0</v>
      </c>
      <c r="G6068" s="548">
        <v>0</v>
      </c>
      <c r="H6068" s="547">
        <v>0</v>
      </c>
      <c r="I6068" s="545" t="s">
        <v>12709</v>
      </c>
      <c r="J6068" s="545"/>
      <c r="K6068" s="545" t="s">
        <v>18011</v>
      </c>
      <c r="L6068" s="545" t="s">
        <v>18012</v>
      </c>
      <c r="M6068" s="548" t="s">
        <v>13758</v>
      </c>
      <c r="N6068" s="545" t="s">
        <v>22823</v>
      </c>
      <c r="O6068" s="545" t="s">
        <v>18013</v>
      </c>
      <c r="P6068" s="549">
        <v>4136</v>
      </c>
      <c r="Q6068" s="549">
        <v>1</v>
      </c>
      <c r="R6068" s="549">
        <v>124</v>
      </c>
      <c r="S6068" s="548"/>
      <c r="T6068" s="548">
        <v>441</v>
      </c>
      <c r="U6068" s="99"/>
    </row>
    <row r="6069" spans="1:21" ht="19.5" customHeight="1">
      <c r="A6069" s="545">
        <v>100681</v>
      </c>
      <c r="B6069" s="545" t="s">
        <v>3964</v>
      </c>
      <c r="C6069" s="545" t="s">
        <v>209</v>
      </c>
      <c r="D6069" s="546">
        <v>46052</v>
      </c>
      <c r="E6069" s="171" t="str">
        <f t="shared" si="94"/>
        <v>2026</v>
      </c>
      <c r="F6069" s="547">
        <v>43334</v>
      </c>
      <c r="G6069" s="548">
        <v>0.19</v>
      </c>
      <c r="H6069" s="547">
        <v>36415.129999999997</v>
      </c>
      <c r="I6069" s="545" t="s">
        <v>12763</v>
      </c>
      <c r="J6069" s="545" t="s">
        <v>13307</v>
      </c>
      <c r="K6069" s="545" t="s">
        <v>13413</v>
      </c>
      <c r="L6069" s="545" t="s">
        <v>17778</v>
      </c>
      <c r="M6069" s="548" t="s">
        <v>13868</v>
      </c>
      <c r="N6069" s="545" t="s">
        <v>13413</v>
      </c>
      <c r="O6069" s="545" t="s">
        <v>17779</v>
      </c>
      <c r="P6069" s="549">
        <v>4137</v>
      </c>
      <c r="Q6069" s="549">
        <v>2</v>
      </c>
      <c r="R6069" s="549">
        <v>39</v>
      </c>
      <c r="S6069" s="548">
        <v>2228</v>
      </c>
      <c r="T6069" s="548"/>
      <c r="U6069" s="99"/>
    </row>
    <row r="6070" spans="1:21" ht="19.5" customHeight="1">
      <c r="A6070" s="545">
        <v>100682</v>
      </c>
      <c r="B6070" s="545" t="s">
        <v>3830</v>
      </c>
      <c r="C6070" s="545" t="s">
        <v>216</v>
      </c>
      <c r="D6070" s="546">
        <v>44589</v>
      </c>
      <c r="E6070" s="171" t="str">
        <f t="shared" si="94"/>
        <v>2022</v>
      </c>
      <c r="F6070" s="547">
        <v>52333</v>
      </c>
      <c r="G6070" s="548">
        <v>0</v>
      </c>
      <c r="H6070" s="547">
        <v>52333</v>
      </c>
      <c r="I6070" s="545" t="s">
        <v>12766</v>
      </c>
      <c r="J6070" s="545" t="s">
        <v>13297</v>
      </c>
      <c r="K6070" s="545" t="s">
        <v>13413</v>
      </c>
      <c r="L6070" s="545" t="s">
        <v>18014</v>
      </c>
      <c r="M6070" s="548" t="s">
        <v>13758</v>
      </c>
      <c r="N6070" s="545" t="s">
        <v>13413</v>
      </c>
      <c r="O6070" s="545" t="s">
        <v>13413</v>
      </c>
      <c r="P6070" s="549">
        <v>4138</v>
      </c>
      <c r="Q6070" s="549">
        <v>1</v>
      </c>
      <c r="R6070" s="549">
        <v>172</v>
      </c>
      <c r="S6070" s="548">
        <v>2257</v>
      </c>
      <c r="T6070" s="548"/>
      <c r="U6070" s="99"/>
    </row>
    <row r="6071" spans="1:21" ht="19.5" customHeight="1">
      <c r="A6071" s="545">
        <v>100683</v>
      </c>
      <c r="B6071" s="545" t="s">
        <v>8442</v>
      </c>
      <c r="C6071" s="545" t="s">
        <v>216</v>
      </c>
      <c r="D6071" s="546">
        <v>44679</v>
      </c>
      <c r="E6071" s="171" t="str">
        <f t="shared" si="94"/>
        <v>2022</v>
      </c>
      <c r="F6071" s="547">
        <v>435731023</v>
      </c>
      <c r="G6071" s="548">
        <v>0.19</v>
      </c>
      <c r="H6071" s="547">
        <v>366160523.52999997</v>
      </c>
      <c r="I6071" s="545" t="s">
        <v>12758</v>
      </c>
      <c r="J6071" s="545" t="s">
        <v>13296</v>
      </c>
      <c r="K6071" s="545" t="s">
        <v>18015</v>
      </c>
      <c r="L6071" s="545" t="s">
        <v>13413</v>
      </c>
      <c r="M6071" s="548" t="s">
        <v>13758</v>
      </c>
      <c r="N6071" s="545" t="s">
        <v>13413</v>
      </c>
      <c r="O6071" s="545" t="s">
        <v>13413</v>
      </c>
      <c r="P6071" s="549">
        <v>4139</v>
      </c>
      <c r="Q6071" s="549">
        <v>1</v>
      </c>
      <c r="R6071" s="549">
        <v>164</v>
      </c>
      <c r="S6071" s="548">
        <v>2218</v>
      </c>
      <c r="T6071" s="548"/>
      <c r="U6071" s="99"/>
    </row>
    <row r="6072" spans="1:21" ht="19.5" customHeight="1">
      <c r="A6072" s="545">
        <v>100684</v>
      </c>
      <c r="B6072" s="545" t="s">
        <v>8243</v>
      </c>
      <c r="C6072" s="545" t="s">
        <v>216</v>
      </c>
      <c r="D6072" s="546">
        <v>43531</v>
      </c>
      <c r="E6072" s="171" t="str">
        <f t="shared" si="94"/>
        <v>2019</v>
      </c>
      <c r="F6072" s="547">
        <v>669375</v>
      </c>
      <c r="G6072" s="548">
        <v>0.19</v>
      </c>
      <c r="H6072" s="547">
        <v>562500</v>
      </c>
      <c r="I6072" s="545" t="s">
        <v>12647</v>
      </c>
      <c r="J6072" s="545" t="s">
        <v>13296</v>
      </c>
      <c r="K6072" s="545" t="s">
        <v>13413</v>
      </c>
      <c r="L6072" s="545" t="s">
        <v>13413</v>
      </c>
      <c r="M6072" s="548" t="s">
        <v>13758</v>
      </c>
      <c r="N6072" s="545" t="s">
        <v>13413</v>
      </c>
      <c r="O6072" s="545" t="s">
        <v>13413</v>
      </c>
      <c r="P6072" s="549">
        <v>4140</v>
      </c>
      <c r="Q6072" s="549">
        <v>1</v>
      </c>
      <c r="R6072" s="549">
        <v>26</v>
      </c>
      <c r="S6072" s="548">
        <v>2218</v>
      </c>
      <c r="T6072" s="548"/>
      <c r="U6072" s="99"/>
    </row>
    <row r="6073" spans="1:21" ht="19.5" customHeight="1">
      <c r="A6073" s="545">
        <v>100685</v>
      </c>
      <c r="B6073" s="545" t="s">
        <v>8440</v>
      </c>
      <c r="C6073" s="545" t="s">
        <v>216</v>
      </c>
      <c r="D6073" s="546">
        <v>44592</v>
      </c>
      <c r="E6073" s="171" t="str">
        <f t="shared" si="94"/>
        <v>2022</v>
      </c>
      <c r="F6073" s="547">
        <v>26409775.010000002</v>
      </c>
      <c r="G6073" s="548">
        <v>0.19</v>
      </c>
      <c r="H6073" s="547">
        <v>22193088.239999998</v>
      </c>
      <c r="I6073" s="545" t="s">
        <v>12752</v>
      </c>
      <c r="J6073" s="545" t="s">
        <v>13297</v>
      </c>
      <c r="K6073" s="545" t="s">
        <v>18016</v>
      </c>
      <c r="L6073" s="545" t="s">
        <v>13413</v>
      </c>
      <c r="M6073" s="548" t="s">
        <v>13758</v>
      </c>
      <c r="N6073" s="545" t="s">
        <v>13413</v>
      </c>
      <c r="O6073" s="545" t="s">
        <v>13413</v>
      </c>
      <c r="P6073" s="549">
        <v>4141</v>
      </c>
      <c r="Q6073" s="549">
        <v>1</v>
      </c>
      <c r="R6073" s="549">
        <v>167</v>
      </c>
      <c r="S6073" s="548">
        <v>2257</v>
      </c>
      <c r="T6073" s="548"/>
      <c r="U6073" s="99"/>
    </row>
    <row r="6074" spans="1:21" ht="19.5" customHeight="1">
      <c r="A6074" s="545">
        <v>100686</v>
      </c>
      <c r="B6074" s="545" t="s">
        <v>3833</v>
      </c>
      <c r="C6074" s="545" t="s">
        <v>216</v>
      </c>
      <c r="D6074" s="546">
        <v>46052</v>
      </c>
      <c r="E6074" s="171" t="str">
        <f t="shared" si="94"/>
        <v>2026</v>
      </c>
      <c r="F6074" s="547">
        <v>35200</v>
      </c>
      <c r="G6074" s="548">
        <v>0</v>
      </c>
      <c r="H6074" s="547">
        <v>35200</v>
      </c>
      <c r="I6074" s="545" t="s">
        <v>12766</v>
      </c>
      <c r="J6074" s="545" t="s">
        <v>13307</v>
      </c>
      <c r="K6074" s="545" t="s">
        <v>13413</v>
      </c>
      <c r="L6074" s="545" t="s">
        <v>18014</v>
      </c>
      <c r="M6074" s="548" t="s">
        <v>13758</v>
      </c>
      <c r="N6074" s="545" t="s">
        <v>13413</v>
      </c>
      <c r="O6074" s="545" t="s">
        <v>13413</v>
      </c>
      <c r="P6074" s="549">
        <v>4142</v>
      </c>
      <c r="Q6074" s="549">
        <v>1</v>
      </c>
      <c r="R6074" s="549">
        <v>172</v>
      </c>
      <c r="S6074" s="548">
        <v>2228</v>
      </c>
      <c r="T6074" s="548"/>
      <c r="U6074" s="99"/>
    </row>
    <row r="6075" spans="1:21" ht="19.5" customHeight="1">
      <c r="A6075" s="545">
        <v>100687</v>
      </c>
      <c r="B6075" s="545" t="s">
        <v>603</v>
      </c>
      <c r="C6075" s="545" t="s">
        <v>221</v>
      </c>
      <c r="D6075" s="546"/>
      <c r="E6075" s="171" t="str">
        <f t="shared" si="94"/>
        <v>1900</v>
      </c>
      <c r="F6075" s="547">
        <v>0</v>
      </c>
      <c r="G6075" s="548">
        <v>0</v>
      </c>
      <c r="H6075" s="547">
        <v>0</v>
      </c>
      <c r="I6075" s="545" t="s">
        <v>12661</v>
      </c>
      <c r="J6075" s="545"/>
      <c r="K6075" s="545" t="s">
        <v>13413</v>
      </c>
      <c r="L6075" s="545" t="s">
        <v>16520</v>
      </c>
      <c r="M6075" s="548" t="s">
        <v>13758</v>
      </c>
      <c r="N6075" s="545" t="s">
        <v>13413</v>
      </c>
      <c r="O6075" s="545" t="s">
        <v>16104</v>
      </c>
      <c r="P6075" s="549">
        <v>4143</v>
      </c>
      <c r="Q6075" s="549">
        <v>1</v>
      </c>
      <c r="R6075" s="549">
        <v>89</v>
      </c>
      <c r="S6075" s="548"/>
      <c r="T6075" s="548"/>
      <c r="U6075" s="99"/>
    </row>
    <row r="6076" spans="1:21" ht="19.5" customHeight="1">
      <c r="A6076" s="545">
        <v>100688</v>
      </c>
      <c r="B6076" s="545" t="s">
        <v>8439</v>
      </c>
      <c r="C6076" s="545" t="s">
        <v>216</v>
      </c>
      <c r="D6076" s="546">
        <v>43496</v>
      </c>
      <c r="E6076" s="171" t="str">
        <f t="shared" si="94"/>
        <v>2019</v>
      </c>
      <c r="F6076" s="547">
        <v>53879213</v>
      </c>
      <c r="G6076" s="548">
        <v>0.19</v>
      </c>
      <c r="H6076" s="547">
        <v>45276649.579999998</v>
      </c>
      <c r="I6076" s="545" t="s">
        <v>12752</v>
      </c>
      <c r="J6076" s="545" t="s">
        <v>13298</v>
      </c>
      <c r="K6076" s="545" t="s">
        <v>18017</v>
      </c>
      <c r="L6076" s="545" t="s">
        <v>13413</v>
      </c>
      <c r="M6076" s="548" t="s">
        <v>13758</v>
      </c>
      <c r="N6076" s="545" t="s">
        <v>13413</v>
      </c>
      <c r="O6076" s="545" t="s">
        <v>13413</v>
      </c>
      <c r="P6076" s="549">
        <v>4144</v>
      </c>
      <c r="Q6076" s="549">
        <v>1</v>
      </c>
      <c r="R6076" s="549">
        <v>167</v>
      </c>
      <c r="S6076" s="548">
        <v>1012</v>
      </c>
      <c r="T6076" s="548"/>
      <c r="U6076" s="99"/>
    </row>
    <row r="6077" spans="1:21" ht="19.5" customHeight="1">
      <c r="A6077" s="545">
        <v>100689</v>
      </c>
      <c r="B6077" s="545" t="s">
        <v>602</v>
      </c>
      <c r="C6077" s="545" t="s">
        <v>221</v>
      </c>
      <c r="D6077" s="546"/>
      <c r="E6077" s="171" t="str">
        <f t="shared" si="94"/>
        <v>1900</v>
      </c>
      <c r="F6077" s="547">
        <v>0</v>
      </c>
      <c r="G6077" s="548">
        <v>0</v>
      </c>
      <c r="H6077" s="547">
        <v>0</v>
      </c>
      <c r="I6077" s="545" t="s">
        <v>12661</v>
      </c>
      <c r="J6077" s="545"/>
      <c r="K6077" s="545" t="s">
        <v>13413</v>
      </c>
      <c r="L6077" s="545" t="s">
        <v>16520</v>
      </c>
      <c r="M6077" s="548" t="s">
        <v>13758</v>
      </c>
      <c r="N6077" s="545" t="s">
        <v>13413</v>
      </c>
      <c r="O6077" s="545" t="s">
        <v>16104</v>
      </c>
      <c r="P6077" s="549">
        <v>4145</v>
      </c>
      <c r="Q6077" s="549">
        <v>1</v>
      </c>
      <c r="R6077" s="549">
        <v>89</v>
      </c>
      <c r="S6077" s="548"/>
      <c r="T6077" s="548"/>
      <c r="U6077" s="99"/>
    </row>
    <row r="6078" spans="1:21" ht="19.5" customHeight="1">
      <c r="A6078" s="545">
        <v>100690</v>
      </c>
      <c r="B6078" s="545" t="s">
        <v>1370</v>
      </c>
      <c r="C6078" s="545" t="s">
        <v>221</v>
      </c>
      <c r="D6078" s="546">
        <v>45708</v>
      </c>
      <c r="E6078" s="171" t="str">
        <f t="shared" si="94"/>
        <v>2025</v>
      </c>
      <c r="F6078" s="547">
        <v>2286.9499999999998</v>
      </c>
      <c r="G6078" s="548">
        <v>0.19</v>
      </c>
      <c r="H6078" s="547">
        <v>1921.81</v>
      </c>
      <c r="I6078" s="545" t="s">
        <v>12700</v>
      </c>
      <c r="J6078" s="545" t="s">
        <v>13307</v>
      </c>
      <c r="K6078" s="545" t="s">
        <v>13413</v>
      </c>
      <c r="L6078" s="545" t="s">
        <v>13413</v>
      </c>
      <c r="M6078" s="548" t="s">
        <v>13758</v>
      </c>
      <c r="N6078" s="545" t="s">
        <v>13413</v>
      </c>
      <c r="O6078" s="545" t="s">
        <v>13413</v>
      </c>
      <c r="P6078" s="549">
        <v>4146</v>
      </c>
      <c r="Q6078" s="549">
        <v>1</v>
      </c>
      <c r="R6078" s="549">
        <v>117</v>
      </c>
      <c r="S6078" s="548">
        <v>2228</v>
      </c>
      <c r="T6078" s="548"/>
      <c r="U6078" s="99"/>
    </row>
    <row r="6079" spans="1:21" ht="19.5" customHeight="1">
      <c r="A6079" s="545">
        <v>100691</v>
      </c>
      <c r="B6079" s="545" t="s">
        <v>3642</v>
      </c>
      <c r="C6079" s="545" t="s">
        <v>216</v>
      </c>
      <c r="D6079" s="546"/>
      <c r="E6079" s="171" t="str">
        <f t="shared" si="94"/>
        <v>1900</v>
      </c>
      <c r="F6079" s="547">
        <v>0</v>
      </c>
      <c r="G6079" s="548">
        <v>0</v>
      </c>
      <c r="H6079" s="547">
        <v>0</v>
      </c>
      <c r="I6079" s="545" t="s">
        <v>12664</v>
      </c>
      <c r="J6079" s="545"/>
      <c r="K6079" s="545" t="s">
        <v>13413</v>
      </c>
      <c r="L6079" s="545" t="s">
        <v>15369</v>
      </c>
      <c r="M6079" s="548" t="s">
        <v>13758</v>
      </c>
      <c r="N6079" s="545" t="s">
        <v>22154</v>
      </c>
      <c r="O6079" s="545" t="s">
        <v>13413</v>
      </c>
      <c r="P6079" s="549">
        <v>4147</v>
      </c>
      <c r="Q6079" s="549">
        <v>1</v>
      </c>
      <c r="R6079" s="549">
        <v>166</v>
      </c>
      <c r="S6079" s="548"/>
      <c r="T6079" s="548">
        <v>170</v>
      </c>
      <c r="U6079" s="99"/>
    </row>
    <row r="6080" spans="1:21" ht="19.5" customHeight="1">
      <c r="A6080" s="545">
        <v>100692</v>
      </c>
      <c r="B6080" s="545" t="s">
        <v>3829</v>
      </c>
      <c r="C6080" s="545" t="s">
        <v>216</v>
      </c>
      <c r="D6080" s="546">
        <v>46064</v>
      </c>
      <c r="E6080" s="171" t="str">
        <f t="shared" si="94"/>
        <v>2026</v>
      </c>
      <c r="F6080" s="547">
        <v>79950</v>
      </c>
      <c r="G6080" s="548">
        <v>0</v>
      </c>
      <c r="H6080" s="547">
        <v>79950</v>
      </c>
      <c r="I6080" s="545" t="s">
        <v>12766</v>
      </c>
      <c r="J6080" s="545" t="s">
        <v>13296</v>
      </c>
      <c r="K6080" s="545" t="s">
        <v>13413</v>
      </c>
      <c r="L6080" s="545" t="s">
        <v>18014</v>
      </c>
      <c r="M6080" s="548" t="s">
        <v>13758</v>
      </c>
      <c r="N6080" s="545" t="s">
        <v>13413</v>
      </c>
      <c r="O6080" s="545" t="s">
        <v>13413</v>
      </c>
      <c r="P6080" s="549">
        <v>4148</v>
      </c>
      <c r="Q6080" s="549">
        <v>1</v>
      </c>
      <c r="R6080" s="549">
        <v>172</v>
      </c>
      <c r="S6080" s="548">
        <v>2218</v>
      </c>
      <c r="T6080" s="548"/>
      <c r="U6080" s="99"/>
    </row>
    <row r="6081" spans="1:21" ht="19.5" customHeight="1">
      <c r="A6081" s="545">
        <v>100693</v>
      </c>
      <c r="B6081" s="545" t="s">
        <v>3832</v>
      </c>
      <c r="C6081" s="545" t="s">
        <v>216</v>
      </c>
      <c r="D6081" s="546">
        <v>44589</v>
      </c>
      <c r="E6081" s="171" t="str">
        <f t="shared" si="94"/>
        <v>2022</v>
      </c>
      <c r="F6081" s="547">
        <v>33071</v>
      </c>
      <c r="G6081" s="548">
        <v>0</v>
      </c>
      <c r="H6081" s="547">
        <v>33071</v>
      </c>
      <c r="I6081" s="545" t="s">
        <v>12766</v>
      </c>
      <c r="J6081" s="545" t="s">
        <v>13297</v>
      </c>
      <c r="K6081" s="545" t="s">
        <v>13413</v>
      </c>
      <c r="L6081" s="545" t="s">
        <v>18014</v>
      </c>
      <c r="M6081" s="548" t="s">
        <v>13758</v>
      </c>
      <c r="N6081" s="545" t="s">
        <v>13413</v>
      </c>
      <c r="O6081" s="545" t="s">
        <v>13413</v>
      </c>
      <c r="P6081" s="549">
        <v>4149</v>
      </c>
      <c r="Q6081" s="549">
        <v>1</v>
      </c>
      <c r="R6081" s="549">
        <v>172</v>
      </c>
      <c r="S6081" s="548">
        <v>2257</v>
      </c>
      <c r="T6081" s="548"/>
      <c r="U6081" s="99"/>
    </row>
    <row r="6082" spans="1:21" ht="19.5" customHeight="1">
      <c r="A6082" s="545">
        <v>100694</v>
      </c>
      <c r="B6082" s="545" t="s">
        <v>7039</v>
      </c>
      <c r="C6082" s="545" t="s">
        <v>216</v>
      </c>
      <c r="D6082" s="546">
        <v>45708</v>
      </c>
      <c r="E6082" s="171" t="str">
        <f t="shared" si="94"/>
        <v>2025</v>
      </c>
      <c r="F6082" s="547">
        <v>342900.26</v>
      </c>
      <c r="G6082" s="548">
        <v>0.19</v>
      </c>
      <c r="H6082" s="547">
        <v>288151.48</v>
      </c>
      <c r="I6082" s="545" t="s">
        <v>12685</v>
      </c>
      <c r="J6082" s="545" t="s">
        <v>13307</v>
      </c>
      <c r="K6082" s="545" t="s">
        <v>13413</v>
      </c>
      <c r="L6082" s="545" t="s">
        <v>18018</v>
      </c>
      <c r="M6082" s="548" t="s">
        <v>13758</v>
      </c>
      <c r="N6082" s="545" t="s">
        <v>13413</v>
      </c>
      <c r="O6082" s="545" t="s">
        <v>14289</v>
      </c>
      <c r="P6082" s="549">
        <v>4150</v>
      </c>
      <c r="Q6082" s="549">
        <v>1</v>
      </c>
      <c r="R6082" s="549">
        <v>11</v>
      </c>
      <c r="S6082" s="548">
        <v>2228</v>
      </c>
      <c r="T6082" s="548"/>
      <c r="U6082" s="99"/>
    </row>
    <row r="6083" spans="1:21" ht="19.5" customHeight="1">
      <c r="A6083" s="545">
        <v>100695</v>
      </c>
      <c r="B6083" s="545" t="s">
        <v>6337</v>
      </c>
      <c r="C6083" s="545" t="s">
        <v>216</v>
      </c>
      <c r="D6083" s="546">
        <v>46052</v>
      </c>
      <c r="E6083" s="171" t="str">
        <f t="shared" si="94"/>
        <v>2026</v>
      </c>
      <c r="F6083" s="547">
        <v>154791</v>
      </c>
      <c r="G6083" s="548">
        <v>0.19</v>
      </c>
      <c r="H6083" s="547">
        <v>130076.47</v>
      </c>
      <c r="I6083" s="545" t="s">
        <v>12656</v>
      </c>
      <c r="J6083" s="545" t="s">
        <v>13307</v>
      </c>
      <c r="K6083" s="545" t="s">
        <v>13413</v>
      </c>
      <c r="L6083" s="545" t="s">
        <v>13982</v>
      </c>
      <c r="M6083" s="548" t="s">
        <v>13758</v>
      </c>
      <c r="N6083" s="545" t="s">
        <v>13413</v>
      </c>
      <c r="O6083" s="545" t="s">
        <v>16326</v>
      </c>
      <c r="P6083" s="549">
        <v>4151</v>
      </c>
      <c r="Q6083" s="549">
        <v>1</v>
      </c>
      <c r="R6083" s="549">
        <v>119</v>
      </c>
      <c r="S6083" s="548">
        <v>2228</v>
      </c>
      <c r="T6083" s="548"/>
      <c r="U6083" s="99"/>
    </row>
    <row r="6084" spans="1:21" ht="19.5" customHeight="1">
      <c r="A6084" s="545">
        <v>100696</v>
      </c>
      <c r="B6084" s="545" t="s">
        <v>3988</v>
      </c>
      <c r="C6084" s="545" t="s">
        <v>209</v>
      </c>
      <c r="D6084" s="546"/>
      <c r="E6084" s="171" t="str">
        <f t="shared" ref="E6084:E6147" si="95">TEXT(D6084,"YYYY")</f>
        <v>1900</v>
      </c>
      <c r="F6084" s="547">
        <v>0</v>
      </c>
      <c r="G6084" s="548">
        <v>0</v>
      </c>
      <c r="H6084" s="547">
        <v>0</v>
      </c>
      <c r="I6084" s="545" t="s">
        <v>12972</v>
      </c>
      <c r="J6084" s="545"/>
      <c r="K6084" s="545" t="s">
        <v>13413</v>
      </c>
      <c r="L6084" s="545" t="s">
        <v>17778</v>
      </c>
      <c r="M6084" s="548" t="s">
        <v>13843</v>
      </c>
      <c r="N6084" s="545" t="s">
        <v>13413</v>
      </c>
      <c r="O6084" s="545" t="s">
        <v>17779</v>
      </c>
      <c r="P6084" s="549">
        <v>4152</v>
      </c>
      <c r="Q6084" s="549">
        <v>5</v>
      </c>
      <c r="R6084" s="549">
        <v>43</v>
      </c>
      <c r="S6084" s="548"/>
      <c r="T6084" s="548"/>
      <c r="U6084" s="99"/>
    </row>
    <row r="6085" spans="1:21" ht="19.5" customHeight="1">
      <c r="A6085" s="545">
        <v>100697</v>
      </c>
      <c r="B6085" s="545" t="s">
        <v>6336</v>
      </c>
      <c r="C6085" s="545" t="s">
        <v>216</v>
      </c>
      <c r="D6085" s="546">
        <v>45708</v>
      </c>
      <c r="E6085" s="171" t="str">
        <f t="shared" si="95"/>
        <v>2025</v>
      </c>
      <c r="F6085" s="547">
        <v>7928.01</v>
      </c>
      <c r="G6085" s="548">
        <v>0</v>
      </c>
      <c r="H6085" s="547">
        <v>7928.01</v>
      </c>
      <c r="I6085" s="545" t="s">
        <v>12642</v>
      </c>
      <c r="J6085" s="545" t="s">
        <v>13307</v>
      </c>
      <c r="K6085" s="545" t="s">
        <v>13413</v>
      </c>
      <c r="L6085" s="545" t="s">
        <v>13807</v>
      </c>
      <c r="M6085" s="548" t="s">
        <v>13758</v>
      </c>
      <c r="N6085" s="545" t="s">
        <v>13413</v>
      </c>
      <c r="O6085" s="545" t="s">
        <v>18019</v>
      </c>
      <c r="P6085" s="549">
        <v>4153</v>
      </c>
      <c r="Q6085" s="549">
        <v>1</v>
      </c>
      <c r="R6085" s="549">
        <v>135</v>
      </c>
      <c r="S6085" s="548">
        <v>2228</v>
      </c>
      <c r="T6085" s="548"/>
      <c r="U6085" s="99"/>
    </row>
    <row r="6086" spans="1:21" ht="19.5" customHeight="1">
      <c r="A6086" s="545">
        <v>100698</v>
      </c>
      <c r="B6086" s="545" t="s">
        <v>7038</v>
      </c>
      <c r="C6086" s="545" t="s">
        <v>216</v>
      </c>
      <c r="D6086" s="546">
        <v>44588</v>
      </c>
      <c r="E6086" s="171" t="str">
        <f t="shared" si="95"/>
        <v>2022</v>
      </c>
      <c r="F6086" s="547">
        <v>45286</v>
      </c>
      <c r="G6086" s="548">
        <v>0.19</v>
      </c>
      <c r="H6086" s="547">
        <v>38055.46</v>
      </c>
      <c r="I6086" s="545" t="s">
        <v>12642</v>
      </c>
      <c r="J6086" s="545" t="s">
        <v>13297</v>
      </c>
      <c r="K6086" s="545" t="s">
        <v>13413</v>
      </c>
      <c r="L6086" s="545" t="s">
        <v>13807</v>
      </c>
      <c r="M6086" s="548" t="s">
        <v>13758</v>
      </c>
      <c r="N6086" s="545" t="s">
        <v>13413</v>
      </c>
      <c r="O6086" s="545" t="s">
        <v>18020</v>
      </c>
      <c r="P6086" s="549">
        <v>4154</v>
      </c>
      <c r="Q6086" s="549">
        <v>1</v>
      </c>
      <c r="R6086" s="549">
        <v>135</v>
      </c>
      <c r="S6086" s="548">
        <v>2257</v>
      </c>
      <c r="T6086" s="548"/>
      <c r="U6086" s="99"/>
    </row>
    <row r="6087" spans="1:21" ht="19.5" customHeight="1">
      <c r="A6087" s="545">
        <v>100699</v>
      </c>
      <c r="B6087" s="545" t="s">
        <v>4121</v>
      </c>
      <c r="C6087" s="545" t="s">
        <v>311</v>
      </c>
      <c r="D6087" s="546"/>
      <c r="E6087" s="171" t="str">
        <f t="shared" si="95"/>
        <v>1900</v>
      </c>
      <c r="F6087" s="547">
        <v>0</v>
      </c>
      <c r="G6087" s="548">
        <v>0</v>
      </c>
      <c r="H6087" s="547">
        <v>0</v>
      </c>
      <c r="I6087" s="545" t="s">
        <v>12973</v>
      </c>
      <c r="J6087" s="545"/>
      <c r="K6087" s="545" t="s">
        <v>13413</v>
      </c>
      <c r="L6087" s="545" t="s">
        <v>13413</v>
      </c>
      <c r="M6087" s="548" t="s">
        <v>13758</v>
      </c>
      <c r="N6087" s="545" t="s">
        <v>13413</v>
      </c>
      <c r="O6087" s="545" t="s">
        <v>13413</v>
      </c>
      <c r="P6087" s="549">
        <v>4155</v>
      </c>
      <c r="Q6087" s="549">
        <v>1</v>
      </c>
      <c r="R6087" s="549">
        <v>59</v>
      </c>
      <c r="S6087" s="548"/>
      <c r="T6087" s="548"/>
      <c r="U6087" s="99"/>
    </row>
    <row r="6088" spans="1:21" ht="19.5" customHeight="1">
      <c r="A6088" s="545">
        <v>100700</v>
      </c>
      <c r="B6088" s="545" t="s">
        <v>3663</v>
      </c>
      <c r="C6088" s="545" t="s">
        <v>216</v>
      </c>
      <c r="D6088" s="546">
        <v>46051</v>
      </c>
      <c r="E6088" s="171" t="str">
        <f t="shared" si="95"/>
        <v>2026</v>
      </c>
      <c r="F6088" s="547">
        <v>3498000</v>
      </c>
      <c r="G6088" s="548">
        <v>0.19</v>
      </c>
      <c r="H6088" s="547">
        <v>2939495.8</v>
      </c>
      <c r="I6088" s="545" t="s">
        <v>12752</v>
      </c>
      <c r="J6088" s="545" t="s">
        <v>13298</v>
      </c>
      <c r="K6088" s="545" t="s">
        <v>18021</v>
      </c>
      <c r="L6088" s="545" t="s">
        <v>17908</v>
      </c>
      <c r="M6088" s="548" t="s">
        <v>13758</v>
      </c>
      <c r="N6088" s="545" t="s">
        <v>22190</v>
      </c>
      <c r="O6088" s="545" t="s">
        <v>16406</v>
      </c>
      <c r="P6088" s="549">
        <v>4156</v>
      </c>
      <c r="Q6088" s="549">
        <v>1</v>
      </c>
      <c r="R6088" s="549">
        <v>167</v>
      </c>
      <c r="S6088" s="548">
        <v>1012</v>
      </c>
      <c r="T6088" s="548">
        <v>183</v>
      </c>
      <c r="U6088" s="99"/>
    </row>
    <row r="6089" spans="1:21" ht="19.5" customHeight="1">
      <c r="A6089" s="545">
        <v>100701</v>
      </c>
      <c r="B6089" s="545" t="s">
        <v>7037</v>
      </c>
      <c r="C6089" s="545" t="s">
        <v>216</v>
      </c>
      <c r="D6089" s="546">
        <v>44588</v>
      </c>
      <c r="E6089" s="171" t="str">
        <f t="shared" si="95"/>
        <v>2022</v>
      </c>
      <c r="F6089" s="547">
        <v>42762</v>
      </c>
      <c r="G6089" s="548">
        <v>0.19</v>
      </c>
      <c r="H6089" s="547">
        <v>35934.449999999997</v>
      </c>
      <c r="I6089" s="545" t="s">
        <v>12642</v>
      </c>
      <c r="J6089" s="545" t="s">
        <v>13297</v>
      </c>
      <c r="K6089" s="545" t="s">
        <v>13413</v>
      </c>
      <c r="L6089" s="545" t="s">
        <v>13807</v>
      </c>
      <c r="M6089" s="548" t="s">
        <v>13758</v>
      </c>
      <c r="N6089" s="545" t="s">
        <v>13413</v>
      </c>
      <c r="O6089" s="545" t="s">
        <v>18022</v>
      </c>
      <c r="P6089" s="549">
        <v>4157</v>
      </c>
      <c r="Q6089" s="549">
        <v>1</v>
      </c>
      <c r="R6089" s="549">
        <v>135</v>
      </c>
      <c r="S6089" s="548">
        <v>2257</v>
      </c>
      <c r="T6089" s="548"/>
      <c r="U6089" s="99"/>
    </row>
    <row r="6090" spans="1:21" ht="19.5" customHeight="1">
      <c r="A6090" s="545">
        <v>100702</v>
      </c>
      <c r="B6090" s="545" t="s">
        <v>7036</v>
      </c>
      <c r="C6090" s="545" t="s">
        <v>216</v>
      </c>
      <c r="D6090" s="546">
        <v>44588</v>
      </c>
      <c r="E6090" s="171" t="str">
        <f t="shared" si="95"/>
        <v>2022</v>
      </c>
      <c r="F6090" s="547">
        <v>21630</v>
      </c>
      <c r="G6090" s="548">
        <v>0.19</v>
      </c>
      <c r="H6090" s="547">
        <v>18176.47</v>
      </c>
      <c r="I6090" s="545" t="s">
        <v>12642</v>
      </c>
      <c r="J6090" s="545" t="s">
        <v>13297</v>
      </c>
      <c r="K6090" s="545" t="s">
        <v>13413</v>
      </c>
      <c r="L6090" s="545" t="s">
        <v>13807</v>
      </c>
      <c r="M6090" s="548" t="s">
        <v>13758</v>
      </c>
      <c r="N6090" s="545" t="s">
        <v>13413</v>
      </c>
      <c r="O6090" s="545" t="s">
        <v>18023</v>
      </c>
      <c r="P6090" s="549">
        <v>4158</v>
      </c>
      <c r="Q6090" s="549">
        <v>1</v>
      </c>
      <c r="R6090" s="549">
        <v>135</v>
      </c>
      <c r="S6090" s="548">
        <v>2257</v>
      </c>
      <c r="T6090" s="548"/>
      <c r="U6090" s="99"/>
    </row>
    <row r="6091" spans="1:21" ht="19.5" customHeight="1">
      <c r="A6091" s="545">
        <v>100703</v>
      </c>
      <c r="B6091" s="545" t="s">
        <v>7035</v>
      </c>
      <c r="C6091" s="545" t="s">
        <v>216</v>
      </c>
      <c r="D6091" s="546">
        <v>46084</v>
      </c>
      <c r="E6091" s="171" t="str">
        <f t="shared" si="95"/>
        <v>2026</v>
      </c>
      <c r="F6091" s="547">
        <v>60713</v>
      </c>
      <c r="G6091" s="548">
        <v>0.19</v>
      </c>
      <c r="H6091" s="547">
        <v>51019.33</v>
      </c>
      <c r="I6091" s="545" t="s">
        <v>12642</v>
      </c>
      <c r="J6091" s="545" t="s">
        <v>13298</v>
      </c>
      <c r="K6091" s="545" t="s">
        <v>13413</v>
      </c>
      <c r="L6091" s="545" t="s">
        <v>13807</v>
      </c>
      <c r="M6091" s="548" t="s">
        <v>13758</v>
      </c>
      <c r="N6091" s="545" t="s">
        <v>13413</v>
      </c>
      <c r="O6091" s="545" t="s">
        <v>18024</v>
      </c>
      <c r="P6091" s="549">
        <v>4159</v>
      </c>
      <c r="Q6091" s="549">
        <v>1</v>
      </c>
      <c r="R6091" s="549">
        <v>135</v>
      </c>
      <c r="S6091" s="548">
        <v>1012</v>
      </c>
      <c r="T6091" s="548"/>
      <c r="U6091" s="99"/>
    </row>
    <row r="6092" spans="1:21" ht="19.5" customHeight="1">
      <c r="A6092" s="545">
        <v>100704</v>
      </c>
      <c r="B6092" s="545" t="s">
        <v>2547</v>
      </c>
      <c r="C6092" s="545" t="s">
        <v>216</v>
      </c>
      <c r="D6092" s="546">
        <v>46052</v>
      </c>
      <c r="E6092" s="171" t="str">
        <f t="shared" si="95"/>
        <v>2026</v>
      </c>
      <c r="F6092" s="547">
        <v>6587</v>
      </c>
      <c r="G6092" s="548">
        <v>0.19</v>
      </c>
      <c r="H6092" s="547">
        <v>5535.29</v>
      </c>
      <c r="I6092" s="545" t="s">
        <v>12642</v>
      </c>
      <c r="J6092" s="545" t="s">
        <v>13307</v>
      </c>
      <c r="K6092" s="545" t="s">
        <v>13413</v>
      </c>
      <c r="L6092" s="545" t="s">
        <v>13807</v>
      </c>
      <c r="M6092" s="548" t="s">
        <v>13758</v>
      </c>
      <c r="N6092" s="545" t="s">
        <v>13413</v>
      </c>
      <c r="O6092" s="545" t="s">
        <v>18025</v>
      </c>
      <c r="P6092" s="549">
        <v>4160</v>
      </c>
      <c r="Q6092" s="549">
        <v>1</v>
      </c>
      <c r="R6092" s="549">
        <v>135</v>
      </c>
      <c r="S6092" s="548">
        <v>2228</v>
      </c>
      <c r="T6092" s="548"/>
      <c r="U6092" s="99"/>
    </row>
    <row r="6093" spans="1:21" ht="19.5" customHeight="1">
      <c r="A6093" s="545">
        <v>100705</v>
      </c>
      <c r="B6093" s="545" t="s">
        <v>2515</v>
      </c>
      <c r="C6093" s="545" t="s">
        <v>216</v>
      </c>
      <c r="D6093" s="546">
        <v>46052</v>
      </c>
      <c r="E6093" s="171" t="str">
        <f t="shared" si="95"/>
        <v>2026</v>
      </c>
      <c r="F6093" s="547">
        <v>1127</v>
      </c>
      <c r="G6093" s="548">
        <v>0</v>
      </c>
      <c r="H6093" s="547">
        <v>1127</v>
      </c>
      <c r="I6093" s="545" t="s">
        <v>12642</v>
      </c>
      <c r="J6093" s="545" t="s">
        <v>13307</v>
      </c>
      <c r="K6093" s="545" t="s">
        <v>13413</v>
      </c>
      <c r="L6093" s="545" t="s">
        <v>13807</v>
      </c>
      <c r="M6093" s="548" t="s">
        <v>13758</v>
      </c>
      <c r="N6093" s="545" t="s">
        <v>13413</v>
      </c>
      <c r="O6093" s="545" t="s">
        <v>18026</v>
      </c>
      <c r="P6093" s="549">
        <v>4161</v>
      </c>
      <c r="Q6093" s="549">
        <v>1</v>
      </c>
      <c r="R6093" s="549">
        <v>135</v>
      </c>
      <c r="S6093" s="548">
        <v>2228</v>
      </c>
      <c r="T6093" s="548"/>
      <c r="U6093" s="99"/>
    </row>
    <row r="6094" spans="1:21" ht="19.5" customHeight="1">
      <c r="A6094" s="545">
        <v>100706</v>
      </c>
      <c r="B6094" s="545" t="s">
        <v>7034</v>
      </c>
      <c r="C6094" s="545" t="s">
        <v>216</v>
      </c>
      <c r="D6094" s="546">
        <v>46052</v>
      </c>
      <c r="E6094" s="171" t="str">
        <f t="shared" si="95"/>
        <v>2026</v>
      </c>
      <c r="F6094" s="547">
        <v>1929</v>
      </c>
      <c r="G6094" s="548">
        <v>0</v>
      </c>
      <c r="H6094" s="547">
        <v>1929</v>
      </c>
      <c r="I6094" s="545" t="s">
        <v>12642</v>
      </c>
      <c r="J6094" s="545" t="s">
        <v>13307</v>
      </c>
      <c r="K6094" s="545" t="s">
        <v>13413</v>
      </c>
      <c r="L6094" s="545" t="s">
        <v>13807</v>
      </c>
      <c r="M6094" s="548" t="s">
        <v>13758</v>
      </c>
      <c r="N6094" s="545" t="s">
        <v>13413</v>
      </c>
      <c r="O6094" s="545" t="s">
        <v>18027</v>
      </c>
      <c r="P6094" s="549">
        <v>4162</v>
      </c>
      <c r="Q6094" s="549">
        <v>1</v>
      </c>
      <c r="R6094" s="549">
        <v>135</v>
      </c>
      <c r="S6094" s="548">
        <v>2228</v>
      </c>
      <c r="T6094" s="548"/>
      <c r="U6094" s="99"/>
    </row>
    <row r="6095" spans="1:21" ht="19.5" customHeight="1">
      <c r="A6095" s="545">
        <v>100707</v>
      </c>
      <c r="B6095" s="545" t="s">
        <v>7430</v>
      </c>
      <c r="C6095" s="545" t="s">
        <v>209</v>
      </c>
      <c r="D6095" s="546">
        <v>44588</v>
      </c>
      <c r="E6095" s="171" t="str">
        <f t="shared" si="95"/>
        <v>2022</v>
      </c>
      <c r="F6095" s="547">
        <v>8750</v>
      </c>
      <c r="G6095" s="548">
        <v>0.19</v>
      </c>
      <c r="H6095" s="547">
        <v>7352.94</v>
      </c>
      <c r="I6095" s="545" t="s">
        <v>12697</v>
      </c>
      <c r="J6095" s="545" t="s">
        <v>13297</v>
      </c>
      <c r="K6095" s="545" t="s">
        <v>13413</v>
      </c>
      <c r="L6095" s="545" t="s">
        <v>14126</v>
      </c>
      <c r="M6095" s="548" t="s">
        <v>13758</v>
      </c>
      <c r="N6095" s="545" t="s">
        <v>13413</v>
      </c>
      <c r="O6095" s="545" t="s">
        <v>13413</v>
      </c>
      <c r="P6095" s="549">
        <v>4163</v>
      </c>
      <c r="Q6095" s="549">
        <v>1</v>
      </c>
      <c r="R6095" s="549">
        <v>138</v>
      </c>
      <c r="S6095" s="548">
        <v>2257</v>
      </c>
      <c r="T6095" s="548"/>
      <c r="U6095" s="99"/>
    </row>
    <row r="6096" spans="1:21" ht="19.5" customHeight="1">
      <c r="A6096" s="545">
        <v>100708</v>
      </c>
      <c r="B6096" s="545" t="s">
        <v>2632</v>
      </c>
      <c r="C6096" s="545" t="s">
        <v>216</v>
      </c>
      <c r="D6096" s="546">
        <v>46084</v>
      </c>
      <c r="E6096" s="171" t="str">
        <f t="shared" si="95"/>
        <v>2026</v>
      </c>
      <c r="F6096" s="547">
        <v>18926</v>
      </c>
      <c r="G6096" s="548">
        <v>0.19</v>
      </c>
      <c r="H6096" s="547">
        <v>15904.2</v>
      </c>
      <c r="I6096" s="545" t="s">
        <v>12642</v>
      </c>
      <c r="J6096" s="545" t="s">
        <v>13298</v>
      </c>
      <c r="K6096" s="545" t="s">
        <v>13413</v>
      </c>
      <c r="L6096" s="545" t="s">
        <v>13807</v>
      </c>
      <c r="M6096" s="548" t="s">
        <v>13758</v>
      </c>
      <c r="N6096" s="545" t="s">
        <v>13413</v>
      </c>
      <c r="O6096" s="545" t="s">
        <v>15263</v>
      </c>
      <c r="P6096" s="549">
        <v>4164</v>
      </c>
      <c r="Q6096" s="549">
        <v>1</v>
      </c>
      <c r="R6096" s="549">
        <v>135</v>
      </c>
      <c r="S6096" s="548">
        <v>1012</v>
      </c>
      <c r="T6096" s="548"/>
      <c r="U6096" s="99"/>
    </row>
    <row r="6097" spans="1:21" ht="19.5" customHeight="1">
      <c r="A6097" s="545">
        <v>100709</v>
      </c>
      <c r="B6097" s="545" t="s">
        <v>6911</v>
      </c>
      <c r="C6097" s="545" t="s">
        <v>206</v>
      </c>
      <c r="D6097" s="546">
        <v>44592</v>
      </c>
      <c r="E6097" s="171" t="str">
        <f t="shared" si="95"/>
        <v>2022</v>
      </c>
      <c r="F6097" s="547">
        <v>91308</v>
      </c>
      <c r="G6097" s="548">
        <v>0.19</v>
      </c>
      <c r="H6097" s="547">
        <v>76729.41</v>
      </c>
      <c r="I6097" s="545" t="s">
        <v>12709</v>
      </c>
      <c r="J6097" s="545" t="s">
        <v>13297</v>
      </c>
      <c r="K6097" s="545" t="s">
        <v>18028</v>
      </c>
      <c r="L6097" s="545" t="s">
        <v>13413</v>
      </c>
      <c r="M6097" s="548" t="s">
        <v>13758</v>
      </c>
      <c r="N6097" s="545" t="s">
        <v>22823</v>
      </c>
      <c r="O6097" s="545" t="s">
        <v>18029</v>
      </c>
      <c r="P6097" s="549">
        <v>4165</v>
      </c>
      <c r="Q6097" s="549">
        <v>1</v>
      </c>
      <c r="R6097" s="549">
        <v>124</v>
      </c>
      <c r="S6097" s="548">
        <v>2257</v>
      </c>
      <c r="T6097" s="548">
        <v>441</v>
      </c>
      <c r="U6097" s="99"/>
    </row>
    <row r="6098" spans="1:21" ht="19.5" customHeight="1">
      <c r="A6098" s="545">
        <v>100710</v>
      </c>
      <c r="B6098" s="545" t="s">
        <v>1746</v>
      </c>
      <c r="C6098" s="545" t="s">
        <v>206</v>
      </c>
      <c r="D6098" s="546">
        <v>45491</v>
      </c>
      <c r="E6098" s="171" t="str">
        <f t="shared" si="95"/>
        <v>2024</v>
      </c>
      <c r="F6098" s="547">
        <v>143059</v>
      </c>
      <c r="G6098" s="548">
        <v>0.19</v>
      </c>
      <c r="H6098" s="547">
        <v>120217.65</v>
      </c>
      <c r="I6098" s="545" t="s">
        <v>12709</v>
      </c>
      <c r="J6098" s="545" t="s">
        <v>13307</v>
      </c>
      <c r="K6098" s="545" t="s">
        <v>13413</v>
      </c>
      <c r="L6098" s="545" t="s">
        <v>13413</v>
      </c>
      <c r="M6098" s="548" t="s">
        <v>13758</v>
      </c>
      <c r="N6098" s="545" t="s">
        <v>22823</v>
      </c>
      <c r="O6098" s="545" t="s">
        <v>14413</v>
      </c>
      <c r="P6098" s="549">
        <v>4166</v>
      </c>
      <c r="Q6098" s="549">
        <v>1</v>
      </c>
      <c r="R6098" s="549">
        <v>124</v>
      </c>
      <c r="S6098" s="548">
        <v>2228</v>
      </c>
      <c r="T6098" s="548">
        <v>441</v>
      </c>
      <c r="U6098" s="99"/>
    </row>
    <row r="6099" spans="1:21" ht="19.5" customHeight="1">
      <c r="A6099" s="545">
        <v>100711</v>
      </c>
      <c r="B6099" s="545" t="s">
        <v>1725</v>
      </c>
      <c r="C6099" s="545" t="s">
        <v>209</v>
      </c>
      <c r="D6099" s="546">
        <v>43840</v>
      </c>
      <c r="E6099" s="171" t="str">
        <f t="shared" si="95"/>
        <v>2020</v>
      </c>
      <c r="F6099" s="547">
        <v>129948</v>
      </c>
      <c r="G6099" s="548">
        <v>0.19</v>
      </c>
      <c r="H6099" s="547">
        <v>109200</v>
      </c>
      <c r="I6099" s="545" t="s">
        <v>12709</v>
      </c>
      <c r="J6099" s="545" t="s">
        <v>13301</v>
      </c>
      <c r="K6099" s="545" t="s">
        <v>18030</v>
      </c>
      <c r="L6099" s="545" t="s">
        <v>13413</v>
      </c>
      <c r="M6099" s="548" t="s">
        <v>13758</v>
      </c>
      <c r="N6099" s="545" t="s">
        <v>22823</v>
      </c>
      <c r="O6099" s="545" t="s">
        <v>18031</v>
      </c>
      <c r="P6099" s="549">
        <v>4167</v>
      </c>
      <c r="Q6099" s="549">
        <v>1</v>
      </c>
      <c r="R6099" s="549">
        <v>124</v>
      </c>
      <c r="S6099" s="548">
        <v>2221</v>
      </c>
      <c r="T6099" s="548">
        <v>441</v>
      </c>
      <c r="U6099" s="99"/>
    </row>
    <row r="6100" spans="1:21" ht="19.5" customHeight="1">
      <c r="A6100" s="545">
        <v>100712</v>
      </c>
      <c r="B6100" s="545" t="s">
        <v>1724</v>
      </c>
      <c r="C6100" s="545" t="s">
        <v>209</v>
      </c>
      <c r="D6100" s="546"/>
      <c r="E6100" s="171" t="str">
        <f t="shared" si="95"/>
        <v>1900</v>
      </c>
      <c r="F6100" s="547">
        <v>0</v>
      </c>
      <c r="G6100" s="548">
        <v>0</v>
      </c>
      <c r="H6100" s="547">
        <v>0</v>
      </c>
      <c r="I6100" s="545" t="s">
        <v>12709</v>
      </c>
      <c r="J6100" s="545"/>
      <c r="K6100" s="545" t="s">
        <v>13413</v>
      </c>
      <c r="L6100" s="545" t="s">
        <v>13413</v>
      </c>
      <c r="M6100" s="548" t="s">
        <v>13758</v>
      </c>
      <c r="N6100" s="545" t="s">
        <v>22823</v>
      </c>
      <c r="O6100" s="545" t="s">
        <v>18032</v>
      </c>
      <c r="P6100" s="549">
        <v>4168</v>
      </c>
      <c r="Q6100" s="549">
        <v>1</v>
      </c>
      <c r="R6100" s="549">
        <v>124</v>
      </c>
      <c r="S6100" s="548"/>
      <c r="T6100" s="548">
        <v>441</v>
      </c>
      <c r="U6100" s="99"/>
    </row>
    <row r="6101" spans="1:21" ht="19.5" customHeight="1">
      <c r="A6101" s="545">
        <v>100713</v>
      </c>
      <c r="B6101" s="545" t="s">
        <v>1740</v>
      </c>
      <c r="C6101" s="545" t="s">
        <v>209</v>
      </c>
      <c r="D6101" s="546"/>
      <c r="E6101" s="171" t="str">
        <f t="shared" si="95"/>
        <v>1900</v>
      </c>
      <c r="F6101" s="547">
        <v>0</v>
      </c>
      <c r="G6101" s="548">
        <v>0</v>
      </c>
      <c r="H6101" s="547">
        <v>0</v>
      </c>
      <c r="I6101" s="545" t="s">
        <v>12709</v>
      </c>
      <c r="J6101" s="545"/>
      <c r="K6101" s="545" t="s">
        <v>13413</v>
      </c>
      <c r="L6101" s="545" t="s">
        <v>13413</v>
      </c>
      <c r="M6101" s="548" t="s">
        <v>13758</v>
      </c>
      <c r="N6101" s="545" t="s">
        <v>22823</v>
      </c>
      <c r="O6101" s="545" t="s">
        <v>14413</v>
      </c>
      <c r="P6101" s="549">
        <v>4169</v>
      </c>
      <c r="Q6101" s="549">
        <v>1</v>
      </c>
      <c r="R6101" s="549">
        <v>124</v>
      </c>
      <c r="S6101" s="548"/>
      <c r="T6101" s="548">
        <v>441</v>
      </c>
      <c r="U6101" s="99"/>
    </row>
    <row r="6102" spans="1:21" ht="19.5" customHeight="1">
      <c r="A6102" s="545">
        <v>100714</v>
      </c>
      <c r="B6102" s="545" t="s">
        <v>1741</v>
      </c>
      <c r="C6102" s="545" t="s">
        <v>209</v>
      </c>
      <c r="D6102" s="546"/>
      <c r="E6102" s="171" t="str">
        <f t="shared" si="95"/>
        <v>1900</v>
      </c>
      <c r="F6102" s="547">
        <v>0</v>
      </c>
      <c r="G6102" s="548">
        <v>0</v>
      </c>
      <c r="H6102" s="547">
        <v>0</v>
      </c>
      <c r="I6102" s="545" t="s">
        <v>12709</v>
      </c>
      <c r="J6102" s="545"/>
      <c r="K6102" s="545" t="s">
        <v>13413</v>
      </c>
      <c r="L6102" s="545" t="s">
        <v>13413</v>
      </c>
      <c r="M6102" s="548" t="s">
        <v>13758</v>
      </c>
      <c r="N6102" s="545" t="s">
        <v>22823</v>
      </c>
      <c r="O6102" s="545" t="s">
        <v>18033</v>
      </c>
      <c r="P6102" s="549">
        <v>4170</v>
      </c>
      <c r="Q6102" s="549">
        <v>1</v>
      </c>
      <c r="R6102" s="549">
        <v>124</v>
      </c>
      <c r="S6102" s="548"/>
      <c r="T6102" s="548">
        <v>441</v>
      </c>
      <c r="U6102" s="99"/>
    </row>
    <row r="6103" spans="1:21" ht="19.5" customHeight="1">
      <c r="A6103" s="545">
        <v>100715</v>
      </c>
      <c r="B6103" s="545" t="s">
        <v>6335</v>
      </c>
      <c r="C6103" s="545" t="s">
        <v>221</v>
      </c>
      <c r="D6103" s="546">
        <v>45708</v>
      </c>
      <c r="E6103" s="171" t="str">
        <f t="shared" si="95"/>
        <v>2025</v>
      </c>
      <c r="F6103" s="547">
        <v>80273.83</v>
      </c>
      <c r="G6103" s="548">
        <v>0.19</v>
      </c>
      <c r="H6103" s="547">
        <v>67457</v>
      </c>
      <c r="I6103" s="545" t="s">
        <v>12726</v>
      </c>
      <c r="J6103" s="545" t="s">
        <v>13307</v>
      </c>
      <c r="K6103" s="545" t="s">
        <v>13413</v>
      </c>
      <c r="L6103" s="545" t="s">
        <v>13413</v>
      </c>
      <c r="M6103" s="548" t="s">
        <v>13843</v>
      </c>
      <c r="N6103" s="545" t="s">
        <v>13413</v>
      </c>
      <c r="O6103" s="545" t="s">
        <v>13413</v>
      </c>
      <c r="P6103" s="549">
        <v>4171</v>
      </c>
      <c r="Q6103" s="549">
        <v>5</v>
      </c>
      <c r="R6103" s="549">
        <v>49</v>
      </c>
      <c r="S6103" s="548">
        <v>2228</v>
      </c>
      <c r="T6103" s="548"/>
      <c r="U6103" s="99"/>
    </row>
    <row r="6104" spans="1:21" ht="19.5" customHeight="1">
      <c r="A6104" s="545">
        <v>100716</v>
      </c>
      <c r="B6104" s="545" t="s">
        <v>10705</v>
      </c>
      <c r="C6104" s="545" t="s">
        <v>206</v>
      </c>
      <c r="D6104" s="546"/>
      <c r="E6104" s="171" t="str">
        <f t="shared" si="95"/>
        <v>1900</v>
      </c>
      <c r="F6104" s="547">
        <v>0</v>
      </c>
      <c r="G6104" s="548">
        <v>0</v>
      </c>
      <c r="H6104" s="547">
        <v>0</v>
      </c>
      <c r="I6104" s="545" t="s">
        <v>12709</v>
      </c>
      <c r="J6104" s="545"/>
      <c r="K6104" s="545" t="s">
        <v>13413</v>
      </c>
      <c r="L6104" s="545" t="s">
        <v>13413</v>
      </c>
      <c r="M6104" s="548" t="s">
        <v>13758</v>
      </c>
      <c r="N6104" s="545" t="s">
        <v>22823</v>
      </c>
      <c r="O6104" s="545" t="s">
        <v>18034</v>
      </c>
      <c r="P6104" s="549">
        <v>4172</v>
      </c>
      <c r="Q6104" s="549">
        <v>1</v>
      </c>
      <c r="R6104" s="549">
        <v>124</v>
      </c>
      <c r="S6104" s="548"/>
      <c r="T6104" s="548">
        <v>441</v>
      </c>
      <c r="U6104" s="99"/>
    </row>
    <row r="6105" spans="1:21" ht="19.5" customHeight="1">
      <c r="A6105" s="545">
        <v>100717</v>
      </c>
      <c r="B6105" s="545" t="s">
        <v>10704</v>
      </c>
      <c r="C6105" s="545" t="s">
        <v>216</v>
      </c>
      <c r="D6105" s="546"/>
      <c r="E6105" s="171" t="str">
        <f t="shared" si="95"/>
        <v>1900</v>
      </c>
      <c r="F6105" s="547">
        <v>0</v>
      </c>
      <c r="G6105" s="548">
        <v>0</v>
      </c>
      <c r="H6105" s="547">
        <v>0</v>
      </c>
      <c r="I6105" s="545" t="s">
        <v>12642</v>
      </c>
      <c r="J6105" s="545"/>
      <c r="K6105" s="545" t="s">
        <v>13413</v>
      </c>
      <c r="L6105" s="545" t="s">
        <v>13807</v>
      </c>
      <c r="M6105" s="548" t="s">
        <v>13758</v>
      </c>
      <c r="N6105" s="545" t="s">
        <v>13413</v>
      </c>
      <c r="O6105" s="545" t="s">
        <v>14699</v>
      </c>
      <c r="P6105" s="549">
        <v>4173</v>
      </c>
      <c r="Q6105" s="549">
        <v>1</v>
      </c>
      <c r="R6105" s="549">
        <v>135</v>
      </c>
      <c r="S6105" s="548"/>
      <c r="T6105" s="548"/>
      <c r="U6105" s="99"/>
    </row>
    <row r="6106" spans="1:21" ht="19.5" customHeight="1">
      <c r="A6106" s="545">
        <v>100718</v>
      </c>
      <c r="B6106" s="545" t="s">
        <v>1756</v>
      </c>
      <c r="C6106" s="545" t="s">
        <v>206</v>
      </c>
      <c r="D6106" s="546">
        <v>43840</v>
      </c>
      <c r="E6106" s="171" t="str">
        <f t="shared" si="95"/>
        <v>2020</v>
      </c>
      <c r="F6106" s="547">
        <v>40305</v>
      </c>
      <c r="G6106" s="548">
        <v>0.19</v>
      </c>
      <c r="H6106" s="547">
        <v>33869.75</v>
      </c>
      <c r="I6106" s="545" t="s">
        <v>12709</v>
      </c>
      <c r="J6106" s="545" t="s">
        <v>13302</v>
      </c>
      <c r="K6106" s="545" t="s">
        <v>13413</v>
      </c>
      <c r="L6106" s="545" t="s">
        <v>13413</v>
      </c>
      <c r="M6106" s="548" t="s">
        <v>13758</v>
      </c>
      <c r="N6106" s="545" t="s">
        <v>22823</v>
      </c>
      <c r="O6106" s="545" t="s">
        <v>18035</v>
      </c>
      <c r="P6106" s="549">
        <v>4174</v>
      </c>
      <c r="Q6106" s="549">
        <v>1</v>
      </c>
      <c r="R6106" s="549">
        <v>124</v>
      </c>
      <c r="S6106" s="548">
        <v>2219</v>
      </c>
      <c r="T6106" s="548">
        <v>441</v>
      </c>
      <c r="U6106" s="99"/>
    </row>
    <row r="6107" spans="1:21" ht="19.5" customHeight="1">
      <c r="A6107" s="545">
        <v>100719</v>
      </c>
      <c r="B6107" s="545" t="s">
        <v>1747</v>
      </c>
      <c r="C6107" s="545" t="s">
        <v>206</v>
      </c>
      <c r="D6107" s="546">
        <v>45491</v>
      </c>
      <c r="E6107" s="171" t="str">
        <f t="shared" si="95"/>
        <v>2024</v>
      </c>
      <c r="F6107" s="547">
        <v>2799</v>
      </c>
      <c r="G6107" s="548">
        <v>0.19</v>
      </c>
      <c r="H6107" s="547">
        <v>2352.1</v>
      </c>
      <c r="I6107" s="545" t="s">
        <v>12709</v>
      </c>
      <c r="J6107" s="545" t="s">
        <v>13307</v>
      </c>
      <c r="K6107" s="545" t="s">
        <v>13413</v>
      </c>
      <c r="L6107" s="545" t="s">
        <v>13413</v>
      </c>
      <c r="M6107" s="548" t="s">
        <v>13758</v>
      </c>
      <c r="N6107" s="545" t="s">
        <v>22823</v>
      </c>
      <c r="O6107" s="545" t="s">
        <v>18036</v>
      </c>
      <c r="P6107" s="549">
        <v>4175</v>
      </c>
      <c r="Q6107" s="549">
        <v>1</v>
      </c>
      <c r="R6107" s="549">
        <v>124</v>
      </c>
      <c r="S6107" s="548">
        <v>2228</v>
      </c>
      <c r="T6107" s="548">
        <v>441</v>
      </c>
      <c r="U6107" s="99"/>
    </row>
    <row r="6108" spans="1:21" ht="19.5" customHeight="1">
      <c r="A6108" s="545">
        <v>100720</v>
      </c>
      <c r="B6108" s="545" t="s">
        <v>1759</v>
      </c>
      <c r="C6108" s="545" t="s">
        <v>206</v>
      </c>
      <c r="D6108" s="546"/>
      <c r="E6108" s="171" t="str">
        <f t="shared" si="95"/>
        <v>1900</v>
      </c>
      <c r="F6108" s="547">
        <v>0</v>
      </c>
      <c r="G6108" s="548">
        <v>0</v>
      </c>
      <c r="H6108" s="547">
        <v>0</v>
      </c>
      <c r="I6108" s="545" t="s">
        <v>12709</v>
      </c>
      <c r="J6108" s="545"/>
      <c r="K6108" s="545" t="s">
        <v>18037</v>
      </c>
      <c r="L6108" s="545" t="s">
        <v>18038</v>
      </c>
      <c r="M6108" s="548" t="s">
        <v>13758</v>
      </c>
      <c r="N6108" s="545" t="s">
        <v>22823</v>
      </c>
      <c r="O6108" s="545" t="s">
        <v>18039</v>
      </c>
      <c r="P6108" s="549">
        <v>4176</v>
      </c>
      <c r="Q6108" s="549">
        <v>1</v>
      </c>
      <c r="R6108" s="549">
        <v>124</v>
      </c>
      <c r="S6108" s="548"/>
      <c r="T6108" s="548">
        <v>441</v>
      </c>
      <c r="U6108" s="99"/>
    </row>
    <row r="6109" spans="1:21" ht="19.5" customHeight="1">
      <c r="A6109" s="545">
        <v>100721</v>
      </c>
      <c r="B6109" s="545" t="s">
        <v>10703</v>
      </c>
      <c r="C6109" s="545" t="s">
        <v>206</v>
      </c>
      <c r="D6109" s="546"/>
      <c r="E6109" s="171" t="str">
        <f t="shared" si="95"/>
        <v>1900</v>
      </c>
      <c r="F6109" s="547">
        <v>0</v>
      </c>
      <c r="G6109" s="548">
        <v>0</v>
      </c>
      <c r="H6109" s="547">
        <v>0</v>
      </c>
      <c r="I6109" s="545" t="s">
        <v>12709</v>
      </c>
      <c r="J6109" s="545"/>
      <c r="K6109" s="545" t="s">
        <v>18040</v>
      </c>
      <c r="L6109" s="545" t="s">
        <v>18041</v>
      </c>
      <c r="M6109" s="548" t="s">
        <v>13758</v>
      </c>
      <c r="N6109" s="545" t="s">
        <v>13413</v>
      </c>
      <c r="O6109" s="545" t="s">
        <v>18042</v>
      </c>
      <c r="P6109" s="549">
        <v>4177</v>
      </c>
      <c r="Q6109" s="549">
        <v>1</v>
      </c>
      <c r="R6109" s="549">
        <v>124</v>
      </c>
      <c r="S6109" s="548"/>
      <c r="T6109" s="548"/>
      <c r="U6109" s="99"/>
    </row>
    <row r="6110" spans="1:21" ht="19.5" customHeight="1">
      <c r="A6110" s="545">
        <v>100722</v>
      </c>
      <c r="B6110" s="545" t="s">
        <v>7755</v>
      </c>
      <c r="C6110" s="545" t="s">
        <v>311</v>
      </c>
      <c r="D6110" s="546">
        <v>44592</v>
      </c>
      <c r="E6110" s="171" t="str">
        <f t="shared" si="95"/>
        <v>2022</v>
      </c>
      <c r="F6110" s="547">
        <v>742768</v>
      </c>
      <c r="G6110" s="548">
        <v>0.19</v>
      </c>
      <c r="H6110" s="547">
        <v>624174.79</v>
      </c>
      <c r="I6110" s="545" t="s">
        <v>12657</v>
      </c>
      <c r="J6110" s="545" t="s">
        <v>13297</v>
      </c>
      <c r="K6110" s="545" t="s">
        <v>13413</v>
      </c>
      <c r="L6110" s="545" t="s">
        <v>16391</v>
      </c>
      <c r="M6110" s="548" t="s">
        <v>13758</v>
      </c>
      <c r="N6110" s="545" t="s">
        <v>13413</v>
      </c>
      <c r="O6110" s="545" t="s">
        <v>13413</v>
      </c>
      <c r="P6110" s="549">
        <v>4178</v>
      </c>
      <c r="Q6110" s="549">
        <v>1</v>
      </c>
      <c r="R6110" s="549">
        <v>69</v>
      </c>
      <c r="S6110" s="548">
        <v>2257</v>
      </c>
      <c r="T6110" s="548"/>
      <c r="U6110" s="99"/>
    </row>
    <row r="6111" spans="1:21" ht="19.5" customHeight="1">
      <c r="A6111" s="545">
        <v>100723</v>
      </c>
      <c r="B6111" s="545" t="s">
        <v>10702</v>
      </c>
      <c r="C6111" s="545" t="s">
        <v>311</v>
      </c>
      <c r="D6111" s="546"/>
      <c r="E6111" s="171" t="str">
        <f t="shared" si="95"/>
        <v>1900</v>
      </c>
      <c r="F6111" s="547">
        <v>0</v>
      </c>
      <c r="G6111" s="548">
        <v>0</v>
      </c>
      <c r="H6111" s="547">
        <v>0</v>
      </c>
      <c r="I6111" s="545" t="s">
        <v>12657</v>
      </c>
      <c r="J6111" s="545"/>
      <c r="K6111" s="545" t="s">
        <v>13413</v>
      </c>
      <c r="L6111" s="545" t="s">
        <v>13413</v>
      </c>
      <c r="M6111" s="548" t="s">
        <v>13758</v>
      </c>
      <c r="N6111" s="545" t="s">
        <v>13413</v>
      </c>
      <c r="O6111" s="545" t="s">
        <v>13413</v>
      </c>
      <c r="P6111" s="549">
        <v>4179</v>
      </c>
      <c r="Q6111" s="549">
        <v>1</v>
      </c>
      <c r="R6111" s="549">
        <v>69</v>
      </c>
      <c r="S6111" s="548"/>
      <c r="T6111" s="548"/>
      <c r="U6111" s="99"/>
    </row>
    <row r="6112" spans="1:21" ht="19.5" customHeight="1">
      <c r="A6112" s="545">
        <v>100724</v>
      </c>
      <c r="B6112" s="545" t="s">
        <v>10701</v>
      </c>
      <c r="C6112" s="545" t="s">
        <v>311</v>
      </c>
      <c r="D6112" s="546"/>
      <c r="E6112" s="171" t="str">
        <f t="shared" si="95"/>
        <v>1900</v>
      </c>
      <c r="F6112" s="547">
        <v>0</v>
      </c>
      <c r="G6112" s="548">
        <v>0</v>
      </c>
      <c r="H6112" s="547">
        <v>0</v>
      </c>
      <c r="I6112" s="545" t="s">
        <v>12657</v>
      </c>
      <c r="J6112" s="545"/>
      <c r="K6112" s="545" t="s">
        <v>13413</v>
      </c>
      <c r="L6112" s="545" t="s">
        <v>16391</v>
      </c>
      <c r="M6112" s="548" t="s">
        <v>13758</v>
      </c>
      <c r="N6112" s="545" t="s">
        <v>13413</v>
      </c>
      <c r="O6112" s="545" t="s">
        <v>13413</v>
      </c>
      <c r="P6112" s="549">
        <v>4180</v>
      </c>
      <c r="Q6112" s="549">
        <v>1</v>
      </c>
      <c r="R6112" s="549">
        <v>69</v>
      </c>
      <c r="S6112" s="548"/>
      <c r="T6112" s="548"/>
      <c r="U6112" s="99"/>
    </row>
    <row r="6113" spans="1:21" ht="19.5" customHeight="1">
      <c r="A6113" s="545">
        <v>100725</v>
      </c>
      <c r="B6113" s="545" t="s">
        <v>10700</v>
      </c>
      <c r="C6113" s="545" t="s">
        <v>311</v>
      </c>
      <c r="D6113" s="546">
        <v>44721</v>
      </c>
      <c r="E6113" s="171" t="str">
        <f t="shared" si="95"/>
        <v>2022</v>
      </c>
      <c r="F6113" s="547">
        <v>660444</v>
      </c>
      <c r="G6113" s="548">
        <v>0.19</v>
      </c>
      <c r="H6113" s="547">
        <v>554994.96</v>
      </c>
      <c r="I6113" s="545" t="s">
        <v>12657</v>
      </c>
      <c r="J6113" s="545" t="s">
        <v>13298</v>
      </c>
      <c r="K6113" s="545" t="s">
        <v>13413</v>
      </c>
      <c r="L6113" s="545" t="s">
        <v>16391</v>
      </c>
      <c r="M6113" s="548" t="s">
        <v>13758</v>
      </c>
      <c r="N6113" s="545" t="s">
        <v>13413</v>
      </c>
      <c r="O6113" s="545" t="s">
        <v>13413</v>
      </c>
      <c r="P6113" s="549">
        <v>4181</v>
      </c>
      <c r="Q6113" s="549">
        <v>1</v>
      </c>
      <c r="R6113" s="549">
        <v>69</v>
      </c>
      <c r="S6113" s="548">
        <v>1012</v>
      </c>
      <c r="T6113" s="548"/>
      <c r="U6113" s="99"/>
    </row>
    <row r="6114" spans="1:21" ht="19.5" customHeight="1">
      <c r="A6114" s="545">
        <v>100726</v>
      </c>
      <c r="B6114" s="545" t="s">
        <v>8022</v>
      </c>
      <c r="C6114" s="545" t="s">
        <v>311</v>
      </c>
      <c r="D6114" s="546">
        <v>44657</v>
      </c>
      <c r="E6114" s="171" t="str">
        <f t="shared" si="95"/>
        <v>2022</v>
      </c>
      <c r="F6114" s="547">
        <v>480463</v>
      </c>
      <c r="G6114" s="548">
        <v>0.19</v>
      </c>
      <c r="H6114" s="547">
        <v>403750.42</v>
      </c>
      <c r="I6114" s="545" t="s">
        <v>12657</v>
      </c>
      <c r="J6114" s="545" t="s">
        <v>13296</v>
      </c>
      <c r="K6114" s="545" t="s">
        <v>13413</v>
      </c>
      <c r="L6114" s="545" t="s">
        <v>16391</v>
      </c>
      <c r="M6114" s="548" t="s">
        <v>13758</v>
      </c>
      <c r="N6114" s="545" t="s">
        <v>13413</v>
      </c>
      <c r="O6114" s="545" t="s">
        <v>13413</v>
      </c>
      <c r="P6114" s="549">
        <v>4182</v>
      </c>
      <c r="Q6114" s="549">
        <v>1</v>
      </c>
      <c r="R6114" s="549">
        <v>69</v>
      </c>
      <c r="S6114" s="548">
        <v>2218</v>
      </c>
      <c r="T6114" s="548"/>
      <c r="U6114" s="99"/>
    </row>
    <row r="6115" spans="1:21" ht="19.5" customHeight="1">
      <c r="A6115" s="545">
        <v>100727</v>
      </c>
      <c r="B6115" s="545" t="s">
        <v>8021</v>
      </c>
      <c r="C6115" s="545" t="s">
        <v>311</v>
      </c>
      <c r="D6115" s="546">
        <v>44592</v>
      </c>
      <c r="E6115" s="171" t="str">
        <f t="shared" si="95"/>
        <v>2022</v>
      </c>
      <c r="F6115" s="547">
        <v>740417</v>
      </c>
      <c r="G6115" s="548">
        <v>0.19</v>
      </c>
      <c r="H6115" s="547">
        <v>622199.16</v>
      </c>
      <c r="I6115" s="545" t="s">
        <v>12657</v>
      </c>
      <c r="J6115" s="545" t="s">
        <v>13297</v>
      </c>
      <c r="K6115" s="545" t="s">
        <v>13413</v>
      </c>
      <c r="L6115" s="545" t="s">
        <v>16391</v>
      </c>
      <c r="M6115" s="548" t="s">
        <v>13758</v>
      </c>
      <c r="N6115" s="545" t="s">
        <v>13413</v>
      </c>
      <c r="O6115" s="545" t="s">
        <v>13413</v>
      </c>
      <c r="P6115" s="549">
        <v>4183</v>
      </c>
      <c r="Q6115" s="549">
        <v>1</v>
      </c>
      <c r="R6115" s="549">
        <v>69</v>
      </c>
      <c r="S6115" s="548">
        <v>2257</v>
      </c>
      <c r="T6115" s="548"/>
      <c r="U6115" s="99"/>
    </row>
    <row r="6116" spans="1:21" ht="19.5" customHeight="1">
      <c r="A6116" s="545">
        <v>100728</v>
      </c>
      <c r="B6116" s="545" t="s">
        <v>10699</v>
      </c>
      <c r="C6116" s="545" t="s">
        <v>311</v>
      </c>
      <c r="D6116" s="546"/>
      <c r="E6116" s="171" t="str">
        <f t="shared" si="95"/>
        <v>1900</v>
      </c>
      <c r="F6116" s="547">
        <v>0</v>
      </c>
      <c r="G6116" s="548">
        <v>0</v>
      </c>
      <c r="H6116" s="547">
        <v>0</v>
      </c>
      <c r="I6116" s="545" t="s">
        <v>12657</v>
      </c>
      <c r="J6116" s="545"/>
      <c r="K6116" s="545" t="s">
        <v>13413</v>
      </c>
      <c r="L6116" s="545" t="s">
        <v>16391</v>
      </c>
      <c r="M6116" s="548" t="s">
        <v>13758</v>
      </c>
      <c r="N6116" s="545" t="s">
        <v>13413</v>
      </c>
      <c r="O6116" s="545" t="s">
        <v>13413</v>
      </c>
      <c r="P6116" s="549">
        <v>4184</v>
      </c>
      <c r="Q6116" s="549">
        <v>1</v>
      </c>
      <c r="R6116" s="549">
        <v>69</v>
      </c>
      <c r="S6116" s="548"/>
      <c r="T6116" s="548"/>
      <c r="U6116" s="99"/>
    </row>
    <row r="6117" spans="1:21" ht="19.5" customHeight="1">
      <c r="A6117" s="545">
        <v>100729</v>
      </c>
      <c r="B6117" s="545" t="s">
        <v>10698</v>
      </c>
      <c r="C6117" s="545" t="s">
        <v>311</v>
      </c>
      <c r="D6117" s="546"/>
      <c r="E6117" s="171" t="str">
        <f t="shared" si="95"/>
        <v>1900</v>
      </c>
      <c r="F6117" s="547">
        <v>0</v>
      </c>
      <c r="G6117" s="548">
        <v>0</v>
      </c>
      <c r="H6117" s="547">
        <v>0</v>
      </c>
      <c r="I6117" s="545" t="s">
        <v>12657</v>
      </c>
      <c r="J6117" s="545"/>
      <c r="K6117" s="545" t="s">
        <v>13413</v>
      </c>
      <c r="L6117" s="545" t="s">
        <v>16391</v>
      </c>
      <c r="M6117" s="548" t="s">
        <v>13758</v>
      </c>
      <c r="N6117" s="545" t="s">
        <v>13413</v>
      </c>
      <c r="O6117" s="545" t="s">
        <v>13413</v>
      </c>
      <c r="P6117" s="549">
        <v>4185</v>
      </c>
      <c r="Q6117" s="549">
        <v>1</v>
      </c>
      <c r="R6117" s="549">
        <v>69</v>
      </c>
      <c r="S6117" s="548"/>
      <c r="T6117" s="548"/>
      <c r="U6117" s="99"/>
    </row>
    <row r="6118" spans="1:21" ht="19.5" customHeight="1">
      <c r="A6118" s="545">
        <v>100730</v>
      </c>
      <c r="B6118" s="545" t="s">
        <v>10697</v>
      </c>
      <c r="C6118" s="545" t="s">
        <v>311</v>
      </c>
      <c r="D6118" s="546"/>
      <c r="E6118" s="171" t="str">
        <f t="shared" si="95"/>
        <v>1900</v>
      </c>
      <c r="F6118" s="547">
        <v>0</v>
      </c>
      <c r="G6118" s="548">
        <v>0</v>
      </c>
      <c r="H6118" s="547">
        <v>0</v>
      </c>
      <c r="I6118" s="545" t="s">
        <v>12657</v>
      </c>
      <c r="J6118" s="545"/>
      <c r="K6118" s="545" t="s">
        <v>13413</v>
      </c>
      <c r="L6118" s="545" t="s">
        <v>16391</v>
      </c>
      <c r="M6118" s="548" t="s">
        <v>13758</v>
      </c>
      <c r="N6118" s="545" t="s">
        <v>13413</v>
      </c>
      <c r="O6118" s="545" t="s">
        <v>13413</v>
      </c>
      <c r="P6118" s="549">
        <v>4186</v>
      </c>
      <c r="Q6118" s="549">
        <v>1</v>
      </c>
      <c r="R6118" s="549">
        <v>69</v>
      </c>
      <c r="S6118" s="548"/>
      <c r="T6118" s="548"/>
      <c r="U6118" s="99"/>
    </row>
    <row r="6119" spans="1:21" ht="19.5" customHeight="1">
      <c r="A6119" s="545">
        <v>100731</v>
      </c>
      <c r="B6119" s="545" t="s">
        <v>10696</v>
      </c>
      <c r="C6119" s="545" t="s">
        <v>311</v>
      </c>
      <c r="D6119" s="546"/>
      <c r="E6119" s="171" t="str">
        <f t="shared" si="95"/>
        <v>1900</v>
      </c>
      <c r="F6119" s="547">
        <v>0</v>
      </c>
      <c r="G6119" s="548">
        <v>0</v>
      </c>
      <c r="H6119" s="547">
        <v>0</v>
      </c>
      <c r="I6119" s="545" t="s">
        <v>12657</v>
      </c>
      <c r="J6119" s="545"/>
      <c r="K6119" s="545" t="s">
        <v>13413</v>
      </c>
      <c r="L6119" s="545" t="s">
        <v>16391</v>
      </c>
      <c r="M6119" s="548" t="s">
        <v>13758</v>
      </c>
      <c r="N6119" s="545" t="s">
        <v>13413</v>
      </c>
      <c r="O6119" s="545" t="s">
        <v>13413</v>
      </c>
      <c r="P6119" s="549">
        <v>4187</v>
      </c>
      <c r="Q6119" s="549">
        <v>1</v>
      </c>
      <c r="R6119" s="549">
        <v>69</v>
      </c>
      <c r="S6119" s="548"/>
      <c r="T6119" s="548"/>
      <c r="U6119" s="99"/>
    </row>
    <row r="6120" spans="1:21" ht="19.5" customHeight="1">
      <c r="A6120" s="545">
        <v>100732</v>
      </c>
      <c r="B6120" s="545" t="s">
        <v>10695</v>
      </c>
      <c r="C6120" s="545" t="s">
        <v>311</v>
      </c>
      <c r="D6120" s="546"/>
      <c r="E6120" s="171" t="str">
        <f t="shared" si="95"/>
        <v>1900</v>
      </c>
      <c r="F6120" s="547">
        <v>0</v>
      </c>
      <c r="G6120" s="548">
        <v>0</v>
      </c>
      <c r="H6120" s="547">
        <v>0</v>
      </c>
      <c r="I6120" s="545" t="s">
        <v>12657</v>
      </c>
      <c r="J6120" s="545"/>
      <c r="K6120" s="545" t="s">
        <v>13413</v>
      </c>
      <c r="L6120" s="545" t="s">
        <v>13413</v>
      </c>
      <c r="M6120" s="548" t="s">
        <v>13758</v>
      </c>
      <c r="N6120" s="545" t="s">
        <v>13413</v>
      </c>
      <c r="O6120" s="545" t="s">
        <v>13413</v>
      </c>
      <c r="P6120" s="549">
        <v>4188</v>
      </c>
      <c r="Q6120" s="549">
        <v>1</v>
      </c>
      <c r="R6120" s="549">
        <v>69</v>
      </c>
      <c r="S6120" s="548"/>
      <c r="T6120" s="548"/>
      <c r="U6120" s="99"/>
    </row>
    <row r="6121" spans="1:21" ht="19.5" customHeight="1">
      <c r="A6121" s="545">
        <v>100733</v>
      </c>
      <c r="B6121" s="545" t="s">
        <v>4109</v>
      </c>
      <c r="C6121" s="545" t="s">
        <v>221</v>
      </c>
      <c r="D6121" s="546">
        <v>43738</v>
      </c>
      <c r="E6121" s="171" t="str">
        <f t="shared" si="95"/>
        <v>2019</v>
      </c>
      <c r="F6121" s="547">
        <v>23839</v>
      </c>
      <c r="G6121" s="548">
        <v>0.19</v>
      </c>
      <c r="H6121" s="547">
        <v>20032.77</v>
      </c>
      <c r="I6121" s="545" t="s">
        <v>12722</v>
      </c>
      <c r="J6121" s="545" t="s">
        <v>13370</v>
      </c>
      <c r="K6121" s="545" t="s">
        <v>13413</v>
      </c>
      <c r="L6121" s="545" t="s">
        <v>17996</v>
      </c>
      <c r="M6121" s="548" t="s">
        <v>13758</v>
      </c>
      <c r="N6121" s="545" t="s">
        <v>13413</v>
      </c>
      <c r="O6121" s="545" t="s">
        <v>16808</v>
      </c>
      <c r="P6121" s="549">
        <v>4189</v>
      </c>
      <c r="Q6121" s="549">
        <v>1</v>
      </c>
      <c r="R6121" s="549">
        <v>36</v>
      </c>
      <c r="S6121" s="548">
        <v>1306</v>
      </c>
      <c r="T6121" s="548"/>
      <c r="U6121" s="99"/>
    </row>
    <row r="6122" spans="1:21" ht="19.5" customHeight="1">
      <c r="A6122" s="545">
        <v>100734</v>
      </c>
      <c r="B6122" s="545" t="s">
        <v>8438</v>
      </c>
      <c r="C6122" s="545" t="s">
        <v>216</v>
      </c>
      <c r="D6122" s="546">
        <v>43496</v>
      </c>
      <c r="E6122" s="171" t="str">
        <f t="shared" si="95"/>
        <v>2019</v>
      </c>
      <c r="F6122" s="547">
        <v>79773209.989999995</v>
      </c>
      <c r="G6122" s="548">
        <v>0.19</v>
      </c>
      <c r="H6122" s="547">
        <v>67036310.920000002</v>
      </c>
      <c r="I6122" s="545" t="s">
        <v>12752</v>
      </c>
      <c r="J6122" s="545" t="s">
        <v>13298</v>
      </c>
      <c r="K6122" s="545" t="s">
        <v>18043</v>
      </c>
      <c r="L6122" s="545" t="s">
        <v>13413</v>
      </c>
      <c r="M6122" s="548" t="s">
        <v>13758</v>
      </c>
      <c r="N6122" s="545" t="s">
        <v>13413</v>
      </c>
      <c r="O6122" s="545" t="s">
        <v>13413</v>
      </c>
      <c r="P6122" s="549">
        <v>4190</v>
      </c>
      <c r="Q6122" s="549">
        <v>1</v>
      </c>
      <c r="R6122" s="549">
        <v>167</v>
      </c>
      <c r="S6122" s="548">
        <v>1012</v>
      </c>
      <c r="T6122" s="548"/>
      <c r="U6122" s="99"/>
    </row>
    <row r="6123" spans="1:21" ht="19.5" customHeight="1">
      <c r="A6123" s="545">
        <v>100735</v>
      </c>
      <c r="B6123" s="545" t="s">
        <v>10694</v>
      </c>
      <c r="C6123" s="545" t="s">
        <v>209</v>
      </c>
      <c r="D6123" s="546"/>
      <c r="E6123" s="171" t="str">
        <f t="shared" si="95"/>
        <v>1900</v>
      </c>
      <c r="F6123" s="547">
        <v>0</v>
      </c>
      <c r="G6123" s="548">
        <v>0</v>
      </c>
      <c r="H6123" s="547">
        <v>0</v>
      </c>
      <c r="I6123" s="545" t="s">
        <v>12719</v>
      </c>
      <c r="J6123" s="545"/>
      <c r="K6123" s="545" t="s">
        <v>13413</v>
      </c>
      <c r="L6123" s="545" t="s">
        <v>13413</v>
      </c>
      <c r="M6123" s="548" t="s">
        <v>13758</v>
      </c>
      <c r="N6123" s="545" t="s">
        <v>13413</v>
      </c>
      <c r="O6123" s="545" t="s">
        <v>13413</v>
      </c>
      <c r="P6123" s="549">
        <v>4191</v>
      </c>
      <c r="Q6123" s="549">
        <v>1</v>
      </c>
      <c r="R6123" s="549">
        <v>157</v>
      </c>
      <c r="S6123" s="548"/>
      <c r="T6123" s="548"/>
      <c r="U6123" s="99"/>
    </row>
    <row r="6124" spans="1:21" ht="19.5" customHeight="1">
      <c r="A6124" s="545">
        <v>100736</v>
      </c>
      <c r="B6124" s="545" t="s">
        <v>10693</v>
      </c>
      <c r="C6124" s="545" t="s">
        <v>216</v>
      </c>
      <c r="D6124" s="546"/>
      <c r="E6124" s="171" t="str">
        <f t="shared" si="95"/>
        <v>1900</v>
      </c>
      <c r="F6124" s="547">
        <v>0</v>
      </c>
      <c r="G6124" s="548">
        <v>0</v>
      </c>
      <c r="H6124" s="547">
        <v>0</v>
      </c>
      <c r="I6124" s="545" t="s">
        <v>12642</v>
      </c>
      <c r="J6124" s="545"/>
      <c r="K6124" s="545" t="s">
        <v>13413</v>
      </c>
      <c r="L6124" s="545" t="s">
        <v>13807</v>
      </c>
      <c r="M6124" s="548" t="s">
        <v>13758</v>
      </c>
      <c r="N6124" s="545" t="s">
        <v>13413</v>
      </c>
      <c r="O6124" s="545" t="s">
        <v>14534</v>
      </c>
      <c r="P6124" s="549">
        <v>4192</v>
      </c>
      <c r="Q6124" s="549">
        <v>1</v>
      </c>
      <c r="R6124" s="549">
        <v>135</v>
      </c>
      <c r="S6124" s="548"/>
      <c r="T6124" s="548"/>
      <c r="U6124" s="99"/>
    </row>
    <row r="6125" spans="1:21" ht="19.5" customHeight="1">
      <c r="A6125" s="545">
        <v>100737</v>
      </c>
      <c r="B6125" s="545" t="s">
        <v>3323</v>
      </c>
      <c r="C6125" s="545" t="s">
        <v>216</v>
      </c>
      <c r="D6125" s="546"/>
      <c r="E6125" s="171" t="str">
        <f t="shared" si="95"/>
        <v>1900</v>
      </c>
      <c r="F6125" s="547">
        <v>0</v>
      </c>
      <c r="G6125" s="548">
        <v>0</v>
      </c>
      <c r="H6125" s="547">
        <v>0</v>
      </c>
      <c r="I6125" s="545" t="s">
        <v>12678</v>
      </c>
      <c r="J6125" s="545"/>
      <c r="K6125" s="545" t="s">
        <v>13413</v>
      </c>
      <c r="L6125" s="545" t="s">
        <v>14934</v>
      </c>
      <c r="M6125" s="548" t="s">
        <v>13758</v>
      </c>
      <c r="N6125" s="545" t="s">
        <v>13413</v>
      </c>
      <c r="O6125" s="545" t="s">
        <v>13413</v>
      </c>
      <c r="P6125" s="549">
        <v>4193</v>
      </c>
      <c r="Q6125" s="549">
        <v>1</v>
      </c>
      <c r="R6125" s="549">
        <v>23</v>
      </c>
      <c r="S6125" s="548"/>
      <c r="T6125" s="548"/>
      <c r="U6125" s="99"/>
    </row>
    <row r="6126" spans="1:21" ht="19.5" customHeight="1">
      <c r="A6126" s="545">
        <v>100738</v>
      </c>
      <c r="B6126" s="545" t="s">
        <v>10692</v>
      </c>
      <c r="C6126" s="545" t="s">
        <v>216</v>
      </c>
      <c r="D6126" s="546">
        <v>44588</v>
      </c>
      <c r="E6126" s="171" t="str">
        <f t="shared" si="95"/>
        <v>2022</v>
      </c>
      <c r="F6126" s="547">
        <v>789559</v>
      </c>
      <c r="G6126" s="548">
        <v>0.19</v>
      </c>
      <c r="H6126" s="547">
        <v>663494.96</v>
      </c>
      <c r="I6126" s="545" t="s">
        <v>12642</v>
      </c>
      <c r="J6126" s="545" t="s">
        <v>13297</v>
      </c>
      <c r="K6126" s="545" t="s">
        <v>13413</v>
      </c>
      <c r="L6126" s="545" t="s">
        <v>13807</v>
      </c>
      <c r="M6126" s="548" t="s">
        <v>13758</v>
      </c>
      <c r="N6126" s="545" t="s">
        <v>13413</v>
      </c>
      <c r="O6126" s="545" t="s">
        <v>13413</v>
      </c>
      <c r="P6126" s="549">
        <v>4194</v>
      </c>
      <c r="Q6126" s="549">
        <v>1</v>
      </c>
      <c r="R6126" s="549">
        <v>135</v>
      </c>
      <c r="S6126" s="548">
        <v>2257</v>
      </c>
      <c r="T6126" s="548"/>
      <c r="U6126" s="99"/>
    </row>
    <row r="6127" spans="1:21" ht="19.5" customHeight="1">
      <c r="A6127" s="545">
        <v>100739</v>
      </c>
      <c r="B6127" s="545" t="s">
        <v>10691</v>
      </c>
      <c r="C6127" s="545" t="s">
        <v>209</v>
      </c>
      <c r="D6127" s="546">
        <v>44596</v>
      </c>
      <c r="E6127" s="171" t="str">
        <f t="shared" si="95"/>
        <v>2022</v>
      </c>
      <c r="F6127" s="547">
        <v>70402.009999999995</v>
      </c>
      <c r="G6127" s="548">
        <v>0.19</v>
      </c>
      <c r="H6127" s="547">
        <v>59161.35</v>
      </c>
      <c r="I6127" s="545" t="s">
        <v>12697</v>
      </c>
      <c r="J6127" s="545" t="s">
        <v>13297</v>
      </c>
      <c r="K6127" s="545" t="s">
        <v>13413</v>
      </c>
      <c r="L6127" s="545" t="s">
        <v>13807</v>
      </c>
      <c r="M6127" s="548" t="s">
        <v>13758</v>
      </c>
      <c r="N6127" s="545" t="s">
        <v>13413</v>
      </c>
      <c r="O6127" s="545" t="s">
        <v>18044</v>
      </c>
      <c r="P6127" s="549">
        <v>4195</v>
      </c>
      <c r="Q6127" s="549">
        <v>1</v>
      </c>
      <c r="R6127" s="549">
        <v>138</v>
      </c>
      <c r="S6127" s="548">
        <v>2257</v>
      </c>
      <c r="T6127" s="548"/>
      <c r="U6127" s="99"/>
    </row>
    <row r="6128" spans="1:21" ht="19.5" customHeight="1">
      <c r="A6128" s="545">
        <v>100740</v>
      </c>
      <c r="B6128" s="545" t="s">
        <v>7033</v>
      </c>
      <c r="C6128" s="545" t="s">
        <v>221</v>
      </c>
      <c r="D6128" s="546">
        <v>46069</v>
      </c>
      <c r="E6128" s="171" t="str">
        <f t="shared" si="95"/>
        <v>2026</v>
      </c>
      <c r="F6128" s="547">
        <v>7836</v>
      </c>
      <c r="G6128" s="548">
        <v>0</v>
      </c>
      <c r="H6128" s="547">
        <v>7836</v>
      </c>
      <c r="I6128" s="545" t="s">
        <v>12738</v>
      </c>
      <c r="J6128" s="545" t="s">
        <v>13298</v>
      </c>
      <c r="K6128" s="545" t="s">
        <v>13413</v>
      </c>
      <c r="L6128" s="545" t="s">
        <v>13413</v>
      </c>
      <c r="M6128" s="548" t="s">
        <v>13758</v>
      </c>
      <c r="N6128" s="545" t="s">
        <v>13413</v>
      </c>
      <c r="O6128" s="545" t="s">
        <v>16417</v>
      </c>
      <c r="P6128" s="549">
        <v>4196</v>
      </c>
      <c r="Q6128" s="549">
        <v>1</v>
      </c>
      <c r="R6128" s="549">
        <v>32</v>
      </c>
      <c r="S6128" s="548">
        <v>1012</v>
      </c>
      <c r="T6128" s="548"/>
      <c r="U6128" s="99"/>
    </row>
    <row r="6129" spans="1:21" ht="19.5" customHeight="1">
      <c r="A6129" s="545">
        <v>100741</v>
      </c>
      <c r="B6129" s="545" t="s">
        <v>879</v>
      </c>
      <c r="C6129" s="545" t="s">
        <v>221</v>
      </c>
      <c r="D6129" s="546"/>
      <c r="E6129" s="171" t="str">
        <f t="shared" si="95"/>
        <v>1900</v>
      </c>
      <c r="F6129" s="547">
        <v>0</v>
      </c>
      <c r="G6129" s="548">
        <v>0</v>
      </c>
      <c r="H6129" s="547">
        <v>0</v>
      </c>
      <c r="I6129" s="545" t="s">
        <v>12688</v>
      </c>
      <c r="J6129" s="545"/>
      <c r="K6129" s="545" t="s">
        <v>13413</v>
      </c>
      <c r="L6129" s="545" t="s">
        <v>14024</v>
      </c>
      <c r="M6129" s="548" t="s">
        <v>13758</v>
      </c>
      <c r="N6129" s="545" t="s">
        <v>13413</v>
      </c>
      <c r="O6129" s="545" t="s">
        <v>14025</v>
      </c>
      <c r="P6129" s="549">
        <v>4197</v>
      </c>
      <c r="Q6129" s="549">
        <v>1</v>
      </c>
      <c r="R6129" s="549">
        <v>92</v>
      </c>
      <c r="S6129" s="548"/>
      <c r="T6129" s="548"/>
      <c r="U6129" s="99"/>
    </row>
    <row r="6130" spans="1:21" ht="19.5" customHeight="1">
      <c r="A6130" s="545">
        <v>100742</v>
      </c>
      <c r="B6130" s="545" t="s">
        <v>307</v>
      </c>
      <c r="C6130" s="545" t="s">
        <v>206</v>
      </c>
      <c r="D6130" s="546">
        <v>46052</v>
      </c>
      <c r="E6130" s="171" t="str">
        <f t="shared" si="95"/>
        <v>2026</v>
      </c>
      <c r="F6130" s="547">
        <v>947</v>
      </c>
      <c r="G6130" s="548">
        <v>0.19</v>
      </c>
      <c r="H6130" s="547">
        <v>795.8</v>
      </c>
      <c r="I6130" s="545" t="s">
        <v>12654</v>
      </c>
      <c r="J6130" s="545" t="s">
        <v>13307</v>
      </c>
      <c r="K6130" s="545" t="s">
        <v>13413</v>
      </c>
      <c r="L6130" s="545" t="s">
        <v>13413</v>
      </c>
      <c r="M6130" s="548" t="s">
        <v>13758</v>
      </c>
      <c r="N6130" s="545" t="s">
        <v>13413</v>
      </c>
      <c r="O6130" s="545" t="s">
        <v>13413</v>
      </c>
      <c r="P6130" s="549">
        <v>4198</v>
      </c>
      <c r="Q6130" s="549">
        <v>1</v>
      </c>
      <c r="R6130" s="549">
        <v>2</v>
      </c>
      <c r="S6130" s="548">
        <v>2228</v>
      </c>
      <c r="T6130" s="548"/>
      <c r="U6130" s="99"/>
    </row>
    <row r="6131" spans="1:21" ht="19.5" customHeight="1">
      <c r="A6131" s="545">
        <v>100743</v>
      </c>
      <c r="B6131" s="545" t="s">
        <v>2439</v>
      </c>
      <c r="C6131" s="545" t="s">
        <v>216</v>
      </c>
      <c r="D6131" s="546"/>
      <c r="E6131" s="171" t="str">
        <f t="shared" si="95"/>
        <v>1900</v>
      </c>
      <c r="F6131" s="547">
        <v>0</v>
      </c>
      <c r="G6131" s="548">
        <v>0</v>
      </c>
      <c r="H6131" s="547">
        <v>0</v>
      </c>
      <c r="I6131" s="545" t="s">
        <v>12642</v>
      </c>
      <c r="J6131" s="545"/>
      <c r="K6131" s="545" t="s">
        <v>13413</v>
      </c>
      <c r="L6131" s="545" t="s">
        <v>13413</v>
      </c>
      <c r="M6131" s="548" t="s">
        <v>13758</v>
      </c>
      <c r="N6131" s="545" t="s">
        <v>13413</v>
      </c>
      <c r="O6131" s="545" t="s">
        <v>13413</v>
      </c>
      <c r="P6131" s="549">
        <v>4199</v>
      </c>
      <c r="Q6131" s="549">
        <v>1</v>
      </c>
      <c r="R6131" s="549">
        <v>135</v>
      </c>
      <c r="S6131" s="548"/>
      <c r="T6131" s="548"/>
      <c r="U6131" s="99"/>
    </row>
    <row r="6132" spans="1:21" ht="19.5" customHeight="1">
      <c r="A6132" s="545">
        <v>100744</v>
      </c>
      <c r="B6132" s="545" t="s">
        <v>3873</v>
      </c>
      <c r="C6132" s="545" t="s">
        <v>311</v>
      </c>
      <c r="D6132" s="546">
        <v>46069</v>
      </c>
      <c r="E6132" s="171" t="str">
        <f t="shared" si="95"/>
        <v>2026</v>
      </c>
      <c r="F6132" s="547">
        <v>95578</v>
      </c>
      <c r="G6132" s="548">
        <v>0</v>
      </c>
      <c r="H6132" s="547">
        <v>95578</v>
      </c>
      <c r="I6132" s="545" t="s">
        <v>12738</v>
      </c>
      <c r="J6132" s="545" t="s">
        <v>13298</v>
      </c>
      <c r="K6132" s="545" t="s">
        <v>13413</v>
      </c>
      <c r="L6132" s="545" t="s">
        <v>14939</v>
      </c>
      <c r="M6132" s="548" t="s">
        <v>13758</v>
      </c>
      <c r="N6132" s="545" t="s">
        <v>13413</v>
      </c>
      <c r="O6132" s="545" t="s">
        <v>13413</v>
      </c>
      <c r="P6132" s="549">
        <v>4200</v>
      </c>
      <c r="Q6132" s="549">
        <v>1</v>
      </c>
      <c r="R6132" s="549">
        <v>32</v>
      </c>
      <c r="S6132" s="548">
        <v>1012</v>
      </c>
      <c r="T6132" s="548"/>
      <c r="U6132" s="99"/>
    </row>
    <row r="6133" spans="1:21" ht="19.5" customHeight="1">
      <c r="A6133" s="545">
        <v>100745</v>
      </c>
      <c r="B6133" s="545" t="s">
        <v>8288</v>
      </c>
      <c r="C6133" s="545" t="s">
        <v>216</v>
      </c>
      <c r="D6133" s="546">
        <v>46052</v>
      </c>
      <c r="E6133" s="171" t="str">
        <f t="shared" si="95"/>
        <v>2026</v>
      </c>
      <c r="F6133" s="547">
        <v>4634</v>
      </c>
      <c r="G6133" s="548">
        <v>0.19</v>
      </c>
      <c r="H6133" s="547">
        <v>3894.12</v>
      </c>
      <c r="I6133" s="545" t="s">
        <v>12675</v>
      </c>
      <c r="J6133" s="545" t="s">
        <v>13307</v>
      </c>
      <c r="K6133" s="545" t="s">
        <v>13413</v>
      </c>
      <c r="L6133" s="545" t="s">
        <v>13413</v>
      </c>
      <c r="M6133" s="548" t="s">
        <v>13758</v>
      </c>
      <c r="N6133" s="545" t="s">
        <v>13413</v>
      </c>
      <c r="O6133" s="545" t="s">
        <v>13413</v>
      </c>
      <c r="P6133" s="549">
        <v>4201</v>
      </c>
      <c r="Q6133" s="549">
        <v>1</v>
      </c>
      <c r="R6133" s="549">
        <v>15</v>
      </c>
      <c r="S6133" s="548">
        <v>2228</v>
      </c>
      <c r="T6133" s="548"/>
      <c r="U6133" s="99"/>
    </row>
    <row r="6134" spans="1:21" ht="19.5" customHeight="1">
      <c r="A6134" s="545">
        <v>100746</v>
      </c>
      <c r="B6134" s="545" t="s">
        <v>945</v>
      </c>
      <c r="C6134" s="545" t="s">
        <v>4504</v>
      </c>
      <c r="D6134" s="546"/>
      <c r="E6134" s="171" t="str">
        <f t="shared" si="95"/>
        <v>1900</v>
      </c>
      <c r="F6134" s="547">
        <v>0</v>
      </c>
      <c r="G6134" s="548">
        <v>0</v>
      </c>
      <c r="H6134" s="547">
        <v>0</v>
      </c>
      <c r="I6134" s="545" t="s">
        <v>12668</v>
      </c>
      <c r="J6134" s="545"/>
      <c r="K6134" s="545" t="s">
        <v>13413</v>
      </c>
      <c r="L6134" s="545" t="s">
        <v>13413</v>
      </c>
      <c r="M6134" s="548" t="s">
        <v>13868</v>
      </c>
      <c r="N6134" s="545" t="s">
        <v>13413</v>
      </c>
      <c r="O6134" s="545" t="s">
        <v>13413</v>
      </c>
      <c r="P6134" s="549">
        <v>4202</v>
      </c>
      <c r="Q6134" s="549">
        <v>2</v>
      </c>
      <c r="R6134" s="549">
        <v>7</v>
      </c>
      <c r="S6134" s="548"/>
      <c r="T6134" s="548"/>
      <c r="U6134" s="99"/>
    </row>
    <row r="6135" spans="1:21" ht="19.5" customHeight="1">
      <c r="A6135" s="545">
        <v>100747</v>
      </c>
      <c r="B6135" s="545" t="s">
        <v>2794</v>
      </c>
      <c r="C6135" s="545" t="s">
        <v>311</v>
      </c>
      <c r="D6135" s="546">
        <v>46052</v>
      </c>
      <c r="E6135" s="171" t="str">
        <f t="shared" si="95"/>
        <v>2026</v>
      </c>
      <c r="F6135" s="547">
        <v>399985</v>
      </c>
      <c r="G6135" s="548">
        <v>0.19</v>
      </c>
      <c r="H6135" s="547">
        <v>336121.85</v>
      </c>
      <c r="I6135" s="545" t="s">
        <v>12723</v>
      </c>
      <c r="J6135" s="545" t="s">
        <v>13307</v>
      </c>
      <c r="K6135" s="545" t="s">
        <v>13413</v>
      </c>
      <c r="L6135" s="545" t="s">
        <v>13413</v>
      </c>
      <c r="M6135" s="548" t="s">
        <v>13758</v>
      </c>
      <c r="N6135" s="545" t="s">
        <v>22184</v>
      </c>
      <c r="O6135" s="545" t="s">
        <v>13413</v>
      </c>
      <c r="P6135" s="549">
        <v>4203</v>
      </c>
      <c r="Q6135" s="549">
        <v>1</v>
      </c>
      <c r="R6135" s="549">
        <v>16</v>
      </c>
      <c r="S6135" s="548">
        <v>2228</v>
      </c>
      <c r="T6135" s="548">
        <v>160</v>
      </c>
      <c r="U6135" s="99"/>
    </row>
    <row r="6136" spans="1:21" ht="19.5" customHeight="1">
      <c r="A6136" s="545">
        <v>100748</v>
      </c>
      <c r="B6136" s="545" t="s">
        <v>5337</v>
      </c>
      <c r="C6136" s="545" t="s">
        <v>216</v>
      </c>
      <c r="D6136" s="546">
        <v>43496</v>
      </c>
      <c r="E6136" s="171" t="str">
        <f t="shared" si="95"/>
        <v>2019</v>
      </c>
      <c r="F6136" s="547">
        <v>255834419</v>
      </c>
      <c r="G6136" s="548">
        <v>0.19</v>
      </c>
      <c r="H6136" s="547">
        <v>214986906.72</v>
      </c>
      <c r="I6136" s="545" t="s">
        <v>12752</v>
      </c>
      <c r="J6136" s="545" t="s">
        <v>13298</v>
      </c>
      <c r="K6136" s="545" t="s">
        <v>18045</v>
      </c>
      <c r="L6136" s="545" t="s">
        <v>13413</v>
      </c>
      <c r="M6136" s="548" t="s">
        <v>13758</v>
      </c>
      <c r="N6136" s="545" t="s">
        <v>13413</v>
      </c>
      <c r="O6136" s="545" t="s">
        <v>13413</v>
      </c>
      <c r="P6136" s="549">
        <v>4204</v>
      </c>
      <c r="Q6136" s="549">
        <v>1</v>
      </c>
      <c r="R6136" s="549">
        <v>167</v>
      </c>
      <c r="S6136" s="548">
        <v>1012</v>
      </c>
      <c r="T6136" s="548"/>
      <c r="U6136" s="99"/>
    </row>
    <row r="6137" spans="1:21" ht="19.5" customHeight="1">
      <c r="A6137" s="545">
        <v>100749</v>
      </c>
      <c r="B6137" s="545" t="s">
        <v>10690</v>
      </c>
      <c r="C6137" s="545" t="s">
        <v>216</v>
      </c>
      <c r="D6137" s="546">
        <v>44600</v>
      </c>
      <c r="E6137" s="171" t="str">
        <f t="shared" si="95"/>
        <v>2022</v>
      </c>
      <c r="F6137" s="547">
        <v>13145</v>
      </c>
      <c r="G6137" s="548">
        <v>0.19</v>
      </c>
      <c r="H6137" s="547">
        <v>11046.22</v>
      </c>
      <c r="I6137" s="545" t="s">
        <v>12652</v>
      </c>
      <c r="J6137" s="545" t="s">
        <v>13297</v>
      </c>
      <c r="K6137" s="545" t="s">
        <v>13413</v>
      </c>
      <c r="L6137" s="545" t="s">
        <v>13807</v>
      </c>
      <c r="M6137" s="548" t="s">
        <v>13758</v>
      </c>
      <c r="N6137" s="545" t="s">
        <v>13413</v>
      </c>
      <c r="O6137" s="545" t="s">
        <v>14461</v>
      </c>
      <c r="P6137" s="549">
        <v>4205</v>
      </c>
      <c r="Q6137" s="549">
        <v>1</v>
      </c>
      <c r="R6137" s="549">
        <v>134</v>
      </c>
      <c r="S6137" s="548">
        <v>2257</v>
      </c>
      <c r="T6137" s="548"/>
      <c r="U6137" s="99"/>
    </row>
    <row r="6138" spans="1:21" ht="19.5" customHeight="1">
      <c r="A6138" s="545">
        <v>100750</v>
      </c>
      <c r="B6138" s="545" t="s">
        <v>590</v>
      </c>
      <c r="C6138" s="545" t="s">
        <v>209</v>
      </c>
      <c r="D6138" s="546"/>
      <c r="E6138" s="171" t="str">
        <f t="shared" si="95"/>
        <v>1900</v>
      </c>
      <c r="F6138" s="547">
        <v>0</v>
      </c>
      <c r="G6138" s="548">
        <v>0</v>
      </c>
      <c r="H6138" s="547">
        <v>0</v>
      </c>
      <c r="I6138" s="545" t="s">
        <v>12674</v>
      </c>
      <c r="J6138" s="545"/>
      <c r="K6138" s="545" t="s">
        <v>18046</v>
      </c>
      <c r="L6138" s="545" t="s">
        <v>13899</v>
      </c>
      <c r="M6138" s="548" t="s">
        <v>13758</v>
      </c>
      <c r="N6138" s="545" t="s">
        <v>13413</v>
      </c>
      <c r="O6138" s="545" t="s">
        <v>13413</v>
      </c>
      <c r="P6138" s="549">
        <v>4206</v>
      </c>
      <c r="Q6138" s="549">
        <v>1</v>
      </c>
      <c r="R6138" s="549">
        <v>5</v>
      </c>
      <c r="S6138" s="548"/>
      <c r="T6138" s="548"/>
      <c r="U6138" s="99"/>
    </row>
    <row r="6139" spans="1:21" ht="19.5" customHeight="1">
      <c r="A6139" s="545">
        <v>100752</v>
      </c>
      <c r="B6139" s="545" t="s">
        <v>8092</v>
      </c>
      <c r="C6139" s="545" t="s">
        <v>216</v>
      </c>
      <c r="D6139" s="546">
        <v>43544</v>
      </c>
      <c r="E6139" s="171" t="str">
        <f t="shared" si="95"/>
        <v>2019</v>
      </c>
      <c r="F6139" s="547">
        <v>3398343</v>
      </c>
      <c r="G6139" s="548">
        <v>0.19</v>
      </c>
      <c r="H6139" s="547">
        <v>2855750.42</v>
      </c>
      <c r="I6139" s="545" t="s">
        <v>12737</v>
      </c>
      <c r="J6139" s="545" t="s">
        <v>13302</v>
      </c>
      <c r="K6139" s="545" t="s">
        <v>18047</v>
      </c>
      <c r="L6139" s="545" t="s">
        <v>13413</v>
      </c>
      <c r="M6139" s="548" t="s">
        <v>13758</v>
      </c>
      <c r="N6139" s="545" t="s">
        <v>13413</v>
      </c>
      <c r="O6139" s="545" t="s">
        <v>13413</v>
      </c>
      <c r="P6139" s="549">
        <v>4208</v>
      </c>
      <c r="Q6139" s="549">
        <v>1</v>
      </c>
      <c r="R6139" s="549">
        <v>176</v>
      </c>
      <c r="S6139" s="548">
        <v>2219</v>
      </c>
      <c r="T6139" s="548"/>
      <c r="U6139" s="99"/>
    </row>
    <row r="6140" spans="1:21" ht="19.5" customHeight="1">
      <c r="A6140" s="545">
        <v>100753</v>
      </c>
      <c r="B6140" s="545" t="s">
        <v>6334</v>
      </c>
      <c r="C6140" s="545" t="s">
        <v>216</v>
      </c>
      <c r="D6140" s="546">
        <v>46052</v>
      </c>
      <c r="E6140" s="171" t="str">
        <f t="shared" si="95"/>
        <v>2026</v>
      </c>
      <c r="F6140" s="547">
        <v>216188</v>
      </c>
      <c r="G6140" s="548">
        <v>0.19</v>
      </c>
      <c r="H6140" s="547">
        <v>181670.59</v>
      </c>
      <c r="I6140" s="545" t="s">
        <v>12637</v>
      </c>
      <c r="J6140" s="545" t="s">
        <v>13307</v>
      </c>
      <c r="K6140" s="545" t="s">
        <v>13413</v>
      </c>
      <c r="L6140" s="545" t="s">
        <v>13413</v>
      </c>
      <c r="M6140" s="548" t="s">
        <v>13758</v>
      </c>
      <c r="N6140" s="545" t="s">
        <v>13413</v>
      </c>
      <c r="O6140" s="545" t="s">
        <v>13413</v>
      </c>
      <c r="P6140" s="549">
        <v>4209</v>
      </c>
      <c r="Q6140" s="549">
        <v>1</v>
      </c>
      <c r="R6140" s="549">
        <v>13</v>
      </c>
      <c r="S6140" s="548">
        <v>2228</v>
      </c>
      <c r="T6140" s="548"/>
      <c r="U6140" s="99"/>
    </row>
    <row r="6141" spans="1:21" ht="19.5" customHeight="1">
      <c r="A6141" s="545">
        <v>100754</v>
      </c>
      <c r="B6141" s="545" t="s">
        <v>7276</v>
      </c>
      <c r="C6141" s="545" t="s">
        <v>5217</v>
      </c>
      <c r="D6141" s="546">
        <v>46056</v>
      </c>
      <c r="E6141" s="171" t="str">
        <f t="shared" si="95"/>
        <v>2026</v>
      </c>
      <c r="F6141" s="547">
        <v>109089</v>
      </c>
      <c r="G6141" s="548">
        <v>0</v>
      </c>
      <c r="H6141" s="547">
        <v>109089</v>
      </c>
      <c r="I6141" s="545" t="s">
        <v>12653</v>
      </c>
      <c r="J6141" s="545" t="s">
        <v>13299</v>
      </c>
      <c r="K6141" s="545" t="s">
        <v>18048</v>
      </c>
      <c r="L6141" s="545" t="s">
        <v>13413</v>
      </c>
      <c r="M6141" s="548" t="s">
        <v>13813</v>
      </c>
      <c r="N6141" s="545" t="s">
        <v>13413</v>
      </c>
      <c r="O6141" s="545" t="s">
        <v>13413</v>
      </c>
      <c r="P6141" s="549">
        <v>4210</v>
      </c>
      <c r="Q6141" s="549">
        <v>3</v>
      </c>
      <c r="R6141" s="549">
        <v>160</v>
      </c>
      <c r="S6141" s="548">
        <v>443</v>
      </c>
      <c r="T6141" s="548"/>
      <c r="U6141" s="99"/>
    </row>
    <row r="6142" spans="1:21" ht="19.5" customHeight="1">
      <c r="A6142" s="545">
        <v>100755</v>
      </c>
      <c r="B6142" s="545" t="s">
        <v>7302</v>
      </c>
      <c r="C6142" s="545" t="s">
        <v>5217</v>
      </c>
      <c r="D6142" s="546">
        <v>46052</v>
      </c>
      <c r="E6142" s="171" t="str">
        <f t="shared" si="95"/>
        <v>2026</v>
      </c>
      <c r="F6142" s="547">
        <v>174962</v>
      </c>
      <c r="G6142" s="548">
        <v>0</v>
      </c>
      <c r="H6142" s="547">
        <v>174962</v>
      </c>
      <c r="I6142" s="545" t="s">
        <v>12653</v>
      </c>
      <c r="J6142" s="545" t="s">
        <v>13299</v>
      </c>
      <c r="K6142" s="545" t="s">
        <v>18049</v>
      </c>
      <c r="L6142" s="545" t="s">
        <v>13413</v>
      </c>
      <c r="M6142" s="548" t="s">
        <v>13813</v>
      </c>
      <c r="N6142" s="545" t="s">
        <v>13413</v>
      </c>
      <c r="O6142" s="545" t="s">
        <v>13413</v>
      </c>
      <c r="P6142" s="549">
        <v>4211</v>
      </c>
      <c r="Q6142" s="549">
        <v>3</v>
      </c>
      <c r="R6142" s="549">
        <v>160</v>
      </c>
      <c r="S6142" s="548">
        <v>443</v>
      </c>
      <c r="T6142" s="548"/>
      <c r="U6142" s="99"/>
    </row>
    <row r="6143" spans="1:21" ht="19.5" customHeight="1">
      <c r="A6143" s="545">
        <v>100756</v>
      </c>
      <c r="B6143" s="545" t="s">
        <v>7275</v>
      </c>
      <c r="C6143" s="545" t="s">
        <v>5217</v>
      </c>
      <c r="D6143" s="546">
        <v>46056</v>
      </c>
      <c r="E6143" s="171" t="str">
        <f t="shared" si="95"/>
        <v>2026</v>
      </c>
      <c r="F6143" s="547">
        <v>117022</v>
      </c>
      <c r="G6143" s="548">
        <v>0</v>
      </c>
      <c r="H6143" s="547">
        <v>117022</v>
      </c>
      <c r="I6143" s="545" t="s">
        <v>12653</v>
      </c>
      <c r="J6143" s="545" t="s">
        <v>13299</v>
      </c>
      <c r="K6143" s="545" t="s">
        <v>18050</v>
      </c>
      <c r="L6143" s="545" t="s">
        <v>13413</v>
      </c>
      <c r="M6143" s="548" t="s">
        <v>13813</v>
      </c>
      <c r="N6143" s="545" t="s">
        <v>13413</v>
      </c>
      <c r="O6143" s="545" t="s">
        <v>13413</v>
      </c>
      <c r="P6143" s="549">
        <v>4212</v>
      </c>
      <c r="Q6143" s="549">
        <v>3</v>
      </c>
      <c r="R6143" s="549">
        <v>160</v>
      </c>
      <c r="S6143" s="548">
        <v>443</v>
      </c>
      <c r="T6143" s="548"/>
      <c r="U6143" s="99"/>
    </row>
    <row r="6144" spans="1:21" ht="19.5" customHeight="1">
      <c r="A6144" s="545">
        <v>100757</v>
      </c>
      <c r="B6144" s="545" t="s">
        <v>7274</v>
      </c>
      <c r="C6144" s="545" t="s">
        <v>5217</v>
      </c>
      <c r="D6144" s="546">
        <v>46056</v>
      </c>
      <c r="E6144" s="171" t="str">
        <f t="shared" si="95"/>
        <v>2026</v>
      </c>
      <c r="F6144" s="547">
        <v>109089</v>
      </c>
      <c r="G6144" s="548">
        <v>0</v>
      </c>
      <c r="H6144" s="547">
        <v>109089</v>
      </c>
      <c r="I6144" s="545" t="s">
        <v>12653</v>
      </c>
      <c r="J6144" s="545" t="s">
        <v>13299</v>
      </c>
      <c r="K6144" s="545" t="s">
        <v>18051</v>
      </c>
      <c r="L6144" s="545" t="s">
        <v>13413</v>
      </c>
      <c r="M6144" s="548" t="s">
        <v>13813</v>
      </c>
      <c r="N6144" s="545" t="s">
        <v>13413</v>
      </c>
      <c r="O6144" s="545" t="s">
        <v>13413</v>
      </c>
      <c r="P6144" s="549">
        <v>4213</v>
      </c>
      <c r="Q6144" s="549">
        <v>3</v>
      </c>
      <c r="R6144" s="549">
        <v>160</v>
      </c>
      <c r="S6144" s="548">
        <v>443</v>
      </c>
      <c r="T6144" s="548"/>
      <c r="U6144" s="99"/>
    </row>
    <row r="6145" spans="1:21" ht="19.5" customHeight="1">
      <c r="A6145" s="545">
        <v>100758</v>
      </c>
      <c r="B6145" s="545" t="s">
        <v>3272</v>
      </c>
      <c r="C6145" s="545" t="s">
        <v>5217</v>
      </c>
      <c r="D6145" s="546">
        <v>46056</v>
      </c>
      <c r="E6145" s="171" t="str">
        <f t="shared" si="95"/>
        <v>2026</v>
      </c>
      <c r="F6145" s="547">
        <v>110079</v>
      </c>
      <c r="G6145" s="548">
        <v>0</v>
      </c>
      <c r="H6145" s="547">
        <v>110079</v>
      </c>
      <c r="I6145" s="545" t="s">
        <v>12653</v>
      </c>
      <c r="J6145" s="545" t="s">
        <v>13299</v>
      </c>
      <c r="K6145" s="545" t="s">
        <v>18052</v>
      </c>
      <c r="L6145" s="545" t="s">
        <v>13413</v>
      </c>
      <c r="M6145" s="548" t="s">
        <v>13813</v>
      </c>
      <c r="N6145" s="545" t="s">
        <v>13413</v>
      </c>
      <c r="O6145" s="545" t="s">
        <v>13413</v>
      </c>
      <c r="P6145" s="549">
        <v>4214</v>
      </c>
      <c r="Q6145" s="549">
        <v>3</v>
      </c>
      <c r="R6145" s="549">
        <v>160</v>
      </c>
      <c r="S6145" s="548">
        <v>443</v>
      </c>
      <c r="T6145" s="548"/>
      <c r="U6145" s="99"/>
    </row>
    <row r="6146" spans="1:21" ht="19.5" customHeight="1">
      <c r="A6146" s="545">
        <v>100759</v>
      </c>
      <c r="B6146" s="545" t="s">
        <v>3275</v>
      </c>
      <c r="C6146" s="545" t="s">
        <v>5217</v>
      </c>
      <c r="D6146" s="546">
        <v>46056</v>
      </c>
      <c r="E6146" s="171" t="str">
        <f t="shared" si="95"/>
        <v>2026</v>
      </c>
      <c r="F6146" s="547">
        <v>109089</v>
      </c>
      <c r="G6146" s="548">
        <v>0</v>
      </c>
      <c r="H6146" s="547">
        <v>109089</v>
      </c>
      <c r="I6146" s="545" t="s">
        <v>12653</v>
      </c>
      <c r="J6146" s="545" t="s">
        <v>13299</v>
      </c>
      <c r="K6146" s="545" t="s">
        <v>18053</v>
      </c>
      <c r="L6146" s="545" t="s">
        <v>13413</v>
      </c>
      <c r="M6146" s="548" t="s">
        <v>13813</v>
      </c>
      <c r="N6146" s="545" t="s">
        <v>13413</v>
      </c>
      <c r="O6146" s="545" t="s">
        <v>13413</v>
      </c>
      <c r="P6146" s="549">
        <v>4215</v>
      </c>
      <c r="Q6146" s="549">
        <v>3</v>
      </c>
      <c r="R6146" s="549">
        <v>160</v>
      </c>
      <c r="S6146" s="548">
        <v>443</v>
      </c>
      <c r="T6146" s="548"/>
      <c r="U6146" s="99"/>
    </row>
    <row r="6147" spans="1:21" ht="19.5" customHeight="1">
      <c r="A6147" s="545">
        <v>100760</v>
      </c>
      <c r="B6147" s="545" t="s">
        <v>3278</v>
      </c>
      <c r="C6147" s="545" t="s">
        <v>5217</v>
      </c>
      <c r="D6147" s="546">
        <v>46056</v>
      </c>
      <c r="E6147" s="171" t="str">
        <f t="shared" si="95"/>
        <v>2026</v>
      </c>
      <c r="F6147" s="547">
        <v>110079</v>
      </c>
      <c r="G6147" s="548">
        <v>0</v>
      </c>
      <c r="H6147" s="547">
        <v>110079</v>
      </c>
      <c r="I6147" s="545" t="s">
        <v>12653</v>
      </c>
      <c r="J6147" s="545" t="s">
        <v>13299</v>
      </c>
      <c r="K6147" s="545" t="s">
        <v>18054</v>
      </c>
      <c r="L6147" s="545" t="s">
        <v>13413</v>
      </c>
      <c r="M6147" s="548" t="s">
        <v>13813</v>
      </c>
      <c r="N6147" s="545" t="s">
        <v>13413</v>
      </c>
      <c r="O6147" s="545" t="s">
        <v>13413</v>
      </c>
      <c r="P6147" s="549">
        <v>4216</v>
      </c>
      <c r="Q6147" s="549">
        <v>3</v>
      </c>
      <c r="R6147" s="549">
        <v>160</v>
      </c>
      <c r="S6147" s="548">
        <v>443</v>
      </c>
      <c r="T6147" s="548"/>
      <c r="U6147" s="99"/>
    </row>
    <row r="6148" spans="1:21" ht="19.5" customHeight="1">
      <c r="A6148" s="545">
        <v>100761</v>
      </c>
      <c r="B6148" s="545" t="s">
        <v>7297</v>
      </c>
      <c r="C6148" s="545" t="s">
        <v>5217</v>
      </c>
      <c r="D6148" s="546">
        <v>46052</v>
      </c>
      <c r="E6148" s="171" t="str">
        <f t="shared" ref="E6148:E6211" si="96">TEXT(D6148,"YYYY")</f>
        <v>2026</v>
      </c>
      <c r="F6148" s="547">
        <v>183710</v>
      </c>
      <c r="G6148" s="548">
        <v>0</v>
      </c>
      <c r="H6148" s="547">
        <v>183710</v>
      </c>
      <c r="I6148" s="545" t="s">
        <v>12653</v>
      </c>
      <c r="J6148" s="545" t="s">
        <v>13299</v>
      </c>
      <c r="K6148" s="545" t="s">
        <v>18055</v>
      </c>
      <c r="L6148" s="545" t="s">
        <v>13413</v>
      </c>
      <c r="M6148" s="548" t="s">
        <v>13813</v>
      </c>
      <c r="N6148" s="545" t="s">
        <v>13413</v>
      </c>
      <c r="O6148" s="545" t="s">
        <v>13413</v>
      </c>
      <c r="P6148" s="549">
        <v>4217</v>
      </c>
      <c r="Q6148" s="549">
        <v>3</v>
      </c>
      <c r="R6148" s="549">
        <v>160</v>
      </c>
      <c r="S6148" s="548">
        <v>443</v>
      </c>
      <c r="T6148" s="548"/>
      <c r="U6148" s="99"/>
    </row>
    <row r="6149" spans="1:21" ht="19.5" customHeight="1">
      <c r="A6149" s="545">
        <v>100762</v>
      </c>
      <c r="B6149" s="545" t="s">
        <v>3289</v>
      </c>
      <c r="C6149" s="545" t="s">
        <v>5217</v>
      </c>
      <c r="D6149" s="546">
        <v>46056</v>
      </c>
      <c r="E6149" s="171" t="str">
        <f t="shared" si="96"/>
        <v>2026</v>
      </c>
      <c r="F6149" s="547">
        <v>183710</v>
      </c>
      <c r="G6149" s="548">
        <v>0</v>
      </c>
      <c r="H6149" s="547">
        <v>183710</v>
      </c>
      <c r="I6149" s="545" t="s">
        <v>12653</v>
      </c>
      <c r="J6149" s="545" t="s">
        <v>13299</v>
      </c>
      <c r="K6149" s="545" t="s">
        <v>18056</v>
      </c>
      <c r="L6149" s="545" t="s">
        <v>13413</v>
      </c>
      <c r="M6149" s="548" t="s">
        <v>13813</v>
      </c>
      <c r="N6149" s="545" t="s">
        <v>13413</v>
      </c>
      <c r="O6149" s="545" t="s">
        <v>13413</v>
      </c>
      <c r="P6149" s="549">
        <v>4218</v>
      </c>
      <c r="Q6149" s="549">
        <v>3</v>
      </c>
      <c r="R6149" s="549">
        <v>160</v>
      </c>
      <c r="S6149" s="548">
        <v>443</v>
      </c>
      <c r="T6149" s="548"/>
      <c r="U6149" s="99"/>
    </row>
    <row r="6150" spans="1:21" ht="19.5" customHeight="1">
      <c r="A6150" s="545">
        <v>100763</v>
      </c>
      <c r="B6150" s="545" t="s">
        <v>3292</v>
      </c>
      <c r="C6150" s="545" t="s">
        <v>5217</v>
      </c>
      <c r="D6150" s="546">
        <v>46056</v>
      </c>
      <c r="E6150" s="171" t="str">
        <f t="shared" si="96"/>
        <v>2026</v>
      </c>
      <c r="F6150" s="547">
        <v>183710</v>
      </c>
      <c r="G6150" s="548">
        <v>0</v>
      </c>
      <c r="H6150" s="547">
        <v>183710</v>
      </c>
      <c r="I6150" s="545" t="s">
        <v>12653</v>
      </c>
      <c r="J6150" s="545" t="s">
        <v>13299</v>
      </c>
      <c r="K6150" s="545" t="s">
        <v>18057</v>
      </c>
      <c r="L6150" s="545" t="s">
        <v>13413</v>
      </c>
      <c r="M6150" s="548" t="s">
        <v>13813</v>
      </c>
      <c r="N6150" s="545" t="s">
        <v>13413</v>
      </c>
      <c r="O6150" s="545" t="s">
        <v>13413</v>
      </c>
      <c r="P6150" s="549">
        <v>4219</v>
      </c>
      <c r="Q6150" s="549">
        <v>3</v>
      </c>
      <c r="R6150" s="549">
        <v>160</v>
      </c>
      <c r="S6150" s="548">
        <v>443</v>
      </c>
      <c r="T6150" s="548"/>
      <c r="U6150" s="99"/>
    </row>
    <row r="6151" spans="1:21" ht="19.5" customHeight="1">
      <c r="A6151" s="545">
        <v>100764</v>
      </c>
      <c r="B6151" s="545" t="s">
        <v>8424</v>
      </c>
      <c r="C6151" s="545" t="s">
        <v>437</v>
      </c>
      <c r="D6151" s="546">
        <v>45758</v>
      </c>
      <c r="E6151" s="171" t="str">
        <f t="shared" si="96"/>
        <v>2025</v>
      </c>
      <c r="F6151" s="547">
        <v>624475</v>
      </c>
      <c r="G6151" s="548">
        <v>0.19</v>
      </c>
      <c r="H6151" s="547">
        <v>524768.91</v>
      </c>
      <c r="I6151" s="545" t="s">
        <v>12678</v>
      </c>
      <c r="J6151" s="545" t="s">
        <v>13371</v>
      </c>
      <c r="K6151" s="545" t="s">
        <v>18058</v>
      </c>
      <c r="L6151" s="545" t="s">
        <v>13413</v>
      </c>
      <c r="M6151" s="548" t="s">
        <v>13813</v>
      </c>
      <c r="N6151" s="545" t="s">
        <v>13413</v>
      </c>
      <c r="O6151" s="545" t="s">
        <v>13413</v>
      </c>
      <c r="P6151" s="549">
        <v>4220</v>
      </c>
      <c r="Q6151" s="549">
        <v>3</v>
      </c>
      <c r="R6151" s="549">
        <v>23</v>
      </c>
      <c r="S6151" s="548">
        <v>2240</v>
      </c>
      <c r="T6151" s="548"/>
      <c r="U6151" s="99"/>
    </row>
    <row r="6152" spans="1:21" ht="19.5" customHeight="1">
      <c r="A6152" s="545">
        <v>100765</v>
      </c>
      <c r="B6152" s="545" t="s">
        <v>12975</v>
      </c>
      <c r="C6152" s="545" t="s">
        <v>437</v>
      </c>
      <c r="D6152" s="546">
        <v>46056</v>
      </c>
      <c r="E6152" s="171" t="str">
        <f t="shared" si="96"/>
        <v>2026</v>
      </c>
      <c r="F6152" s="547">
        <v>20038038</v>
      </c>
      <c r="G6152" s="548">
        <v>0</v>
      </c>
      <c r="H6152" s="547">
        <v>20038038</v>
      </c>
      <c r="I6152" s="545" t="s">
        <v>12678</v>
      </c>
      <c r="J6152" s="545" t="s">
        <v>13296</v>
      </c>
      <c r="K6152" s="545" t="s">
        <v>18059</v>
      </c>
      <c r="L6152" s="545" t="s">
        <v>13413</v>
      </c>
      <c r="M6152" s="548" t="s">
        <v>13813</v>
      </c>
      <c r="N6152" s="545" t="s">
        <v>13413</v>
      </c>
      <c r="O6152" s="545" t="s">
        <v>13413</v>
      </c>
      <c r="P6152" s="549">
        <v>4221</v>
      </c>
      <c r="Q6152" s="549">
        <v>3</v>
      </c>
      <c r="R6152" s="549">
        <v>23</v>
      </c>
      <c r="S6152" s="548">
        <v>2218</v>
      </c>
      <c r="T6152" s="548"/>
      <c r="U6152" s="99"/>
    </row>
    <row r="6153" spans="1:21" ht="19.5" customHeight="1">
      <c r="A6153" s="545">
        <v>100766</v>
      </c>
      <c r="B6153" s="545" t="s">
        <v>8418</v>
      </c>
      <c r="C6153" s="545" t="s">
        <v>437</v>
      </c>
      <c r="D6153" s="546">
        <v>46084</v>
      </c>
      <c r="E6153" s="171" t="str">
        <f t="shared" si="96"/>
        <v>2026</v>
      </c>
      <c r="F6153" s="547">
        <v>882692</v>
      </c>
      <c r="G6153" s="548">
        <v>0.19</v>
      </c>
      <c r="H6153" s="547">
        <v>741757.98</v>
      </c>
      <c r="I6153" s="545" t="s">
        <v>12668</v>
      </c>
      <c r="J6153" s="545" t="s">
        <v>13298</v>
      </c>
      <c r="K6153" s="545" t="s">
        <v>13413</v>
      </c>
      <c r="L6153" s="545" t="s">
        <v>13413</v>
      </c>
      <c r="M6153" s="548" t="s">
        <v>13758</v>
      </c>
      <c r="N6153" s="545" t="s">
        <v>13413</v>
      </c>
      <c r="O6153" s="545" t="s">
        <v>13413</v>
      </c>
      <c r="P6153" s="549">
        <v>4222</v>
      </c>
      <c r="Q6153" s="549">
        <v>1</v>
      </c>
      <c r="R6153" s="549">
        <v>7</v>
      </c>
      <c r="S6153" s="548">
        <v>1012</v>
      </c>
      <c r="T6153" s="548"/>
      <c r="U6153" s="99"/>
    </row>
    <row r="6154" spans="1:21" ht="19.5" customHeight="1">
      <c r="A6154" s="545">
        <v>100767</v>
      </c>
      <c r="B6154" s="545" t="s">
        <v>8417</v>
      </c>
      <c r="C6154" s="545" t="s">
        <v>922</v>
      </c>
      <c r="D6154" s="546">
        <v>44725</v>
      </c>
      <c r="E6154" s="171" t="str">
        <f t="shared" si="96"/>
        <v>2022</v>
      </c>
      <c r="F6154" s="547">
        <v>676356</v>
      </c>
      <c r="G6154" s="548">
        <v>0.19</v>
      </c>
      <c r="H6154" s="547">
        <v>568366.39</v>
      </c>
      <c r="I6154" s="545" t="s">
        <v>12976</v>
      </c>
      <c r="J6154" s="545" t="s">
        <v>13298</v>
      </c>
      <c r="K6154" s="545" t="s">
        <v>18060</v>
      </c>
      <c r="L6154" s="545" t="s">
        <v>13413</v>
      </c>
      <c r="M6154" s="548" t="s">
        <v>15540</v>
      </c>
      <c r="N6154" s="545" t="s">
        <v>13413</v>
      </c>
      <c r="O6154" s="545" t="s">
        <v>13413</v>
      </c>
      <c r="P6154" s="549">
        <v>4223</v>
      </c>
      <c r="Q6154" s="549">
        <v>4</v>
      </c>
      <c r="R6154" s="549">
        <v>108</v>
      </c>
      <c r="S6154" s="548">
        <v>1012</v>
      </c>
      <c r="T6154" s="548"/>
      <c r="U6154" s="99"/>
    </row>
    <row r="6155" spans="1:21" ht="19.5" customHeight="1">
      <c r="A6155" s="545">
        <v>100768</v>
      </c>
      <c r="B6155" s="545" t="s">
        <v>10689</v>
      </c>
      <c r="C6155" s="545" t="s">
        <v>216</v>
      </c>
      <c r="D6155" s="546"/>
      <c r="E6155" s="171" t="str">
        <f t="shared" si="96"/>
        <v>1900</v>
      </c>
      <c r="F6155" s="547">
        <v>0</v>
      </c>
      <c r="G6155" s="548">
        <v>0</v>
      </c>
      <c r="H6155" s="547">
        <v>0</v>
      </c>
      <c r="I6155" s="545" t="s">
        <v>12686</v>
      </c>
      <c r="J6155" s="545"/>
      <c r="K6155" s="545" t="s">
        <v>13413</v>
      </c>
      <c r="L6155" s="545" t="s">
        <v>16428</v>
      </c>
      <c r="M6155" s="548" t="s">
        <v>13758</v>
      </c>
      <c r="N6155" s="545" t="s">
        <v>13413</v>
      </c>
      <c r="O6155" s="545" t="s">
        <v>13413</v>
      </c>
      <c r="P6155" s="549">
        <v>4224</v>
      </c>
      <c r="Q6155" s="549">
        <v>1</v>
      </c>
      <c r="R6155" s="549">
        <v>131</v>
      </c>
      <c r="S6155" s="548"/>
      <c r="T6155" s="548"/>
      <c r="U6155" s="99"/>
    </row>
    <row r="6156" spans="1:21" ht="19.5" customHeight="1">
      <c r="A6156" s="545">
        <v>100769</v>
      </c>
      <c r="B6156" s="545" t="s">
        <v>2151</v>
      </c>
      <c r="C6156" s="545" t="s">
        <v>216</v>
      </c>
      <c r="D6156" s="546"/>
      <c r="E6156" s="171" t="str">
        <f t="shared" si="96"/>
        <v>1900</v>
      </c>
      <c r="F6156" s="547">
        <v>0</v>
      </c>
      <c r="G6156" s="548">
        <v>0</v>
      </c>
      <c r="H6156" s="547">
        <v>0</v>
      </c>
      <c r="I6156" s="545" t="s">
        <v>12686</v>
      </c>
      <c r="J6156" s="545"/>
      <c r="K6156" s="545" t="s">
        <v>13413</v>
      </c>
      <c r="L6156" s="545" t="s">
        <v>16428</v>
      </c>
      <c r="M6156" s="548" t="s">
        <v>13758</v>
      </c>
      <c r="N6156" s="545" t="s">
        <v>13413</v>
      </c>
      <c r="O6156" s="545" t="s">
        <v>13413</v>
      </c>
      <c r="P6156" s="549">
        <v>4225</v>
      </c>
      <c r="Q6156" s="549">
        <v>1</v>
      </c>
      <c r="R6156" s="549">
        <v>131</v>
      </c>
      <c r="S6156" s="548"/>
      <c r="T6156" s="548"/>
      <c r="U6156" s="99"/>
    </row>
    <row r="6157" spans="1:21" ht="19.5" customHeight="1">
      <c r="A6157" s="545">
        <v>100770</v>
      </c>
      <c r="B6157" s="545" t="s">
        <v>10688</v>
      </c>
      <c r="C6157" s="545" t="s">
        <v>221</v>
      </c>
      <c r="D6157" s="546"/>
      <c r="E6157" s="171" t="str">
        <f t="shared" si="96"/>
        <v>1900</v>
      </c>
      <c r="F6157" s="547">
        <v>0</v>
      </c>
      <c r="G6157" s="548">
        <v>0</v>
      </c>
      <c r="H6157" s="547">
        <v>0</v>
      </c>
      <c r="I6157" s="545" t="s">
        <v>12672</v>
      </c>
      <c r="J6157" s="545"/>
      <c r="K6157" s="545" t="s">
        <v>13413</v>
      </c>
      <c r="L6157" s="545" t="s">
        <v>13413</v>
      </c>
      <c r="M6157" s="548" t="s">
        <v>13758</v>
      </c>
      <c r="N6157" s="545" t="s">
        <v>13413</v>
      </c>
      <c r="O6157" s="545" t="s">
        <v>13413</v>
      </c>
      <c r="P6157" s="549">
        <v>4226</v>
      </c>
      <c r="Q6157" s="549">
        <v>1</v>
      </c>
      <c r="R6157" s="549">
        <v>4</v>
      </c>
      <c r="S6157" s="548"/>
      <c r="T6157" s="548"/>
      <c r="U6157" s="99"/>
    </row>
    <row r="6158" spans="1:21" ht="19.5" customHeight="1">
      <c r="A6158" s="545">
        <v>100771</v>
      </c>
      <c r="B6158" s="545" t="s">
        <v>10687</v>
      </c>
      <c r="C6158" s="545" t="s">
        <v>221</v>
      </c>
      <c r="D6158" s="546"/>
      <c r="E6158" s="171" t="str">
        <f t="shared" si="96"/>
        <v>1900</v>
      </c>
      <c r="F6158" s="547">
        <v>0</v>
      </c>
      <c r="G6158" s="548">
        <v>0</v>
      </c>
      <c r="H6158" s="547">
        <v>0</v>
      </c>
      <c r="I6158" s="545" t="s">
        <v>12666</v>
      </c>
      <c r="J6158" s="545"/>
      <c r="K6158" s="545" t="s">
        <v>13413</v>
      </c>
      <c r="L6158" s="545" t="s">
        <v>13857</v>
      </c>
      <c r="M6158" s="548" t="s">
        <v>13843</v>
      </c>
      <c r="N6158" s="545" t="s">
        <v>22148</v>
      </c>
      <c r="O6158" s="545" t="s">
        <v>13413</v>
      </c>
      <c r="P6158" s="549">
        <v>4227</v>
      </c>
      <c r="Q6158" s="549">
        <v>5</v>
      </c>
      <c r="R6158" s="549">
        <v>79</v>
      </c>
      <c r="S6158" s="548"/>
      <c r="T6158" s="548">
        <v>163</v>
      </c>
      <c r="U6158" s="99"/>
    </row>
    <row r="6159" spans="1:21" ht="19.5" customHeight="1">
      <c r="A6159" s="545">
        <v>100772</v>
      </c>
      <c r="B6159" s="545" t="s">
        <v>10686</v>
      </c>
      <c r="C6159" s="545" t="s">
        <v>221</v>
      </c>
      <c r="D6159" s="546"/>
      <c r="E6159" s="171" t="str">
        <f t="shared" si="96"/>
        <v>1900</v>
      </c>
      <c r="F6159" s="547">
        <v>0</v>
      </c>
      <c r="G6159" s="548">
        <v>0</v>
      </c>
      <c r="H6159" s="547">
        <v>0</v>
      </c>
      <c r="I6159" s="545" t="s">
        <v>12666</v>
      </c>
      <c r="J6159" s="545"/>
      <c r="K6159" s="545" t="s">
        <v>13413</v>
      </c>
      <c r="L6159" s="545" t="s">
        <v>13857</v>
      </c>
      <c r="M6159" s="548" t="s">
        <v>13843</v>
      </c>
      <c r="N6159" s="545" t="s">
        <v>22148</v>
      </c>
      <c r="O6159" s="545" t="s">
        <v>13413</v>
      </c>
      <c r="P6159" s="549">
        <v>4228</v>
      </c>
      <c r="Q6159" s="549">
        <v>5</v>
      </c>
      <c r="R6159" s="549">
        <v>79</v>
      </c>
      <c r="S6159" s="548"/>
      <c r="T6159" s="548">
        <v>163</v>
      </c>
      <c r="U6159" s="99"/>
    </row>
    <row r="6160" spans="1:21" ht="19.5" customHeight="1">
      <c r="A6160" s="545">
        <v>100773</v>
      </c>
      <c r="B6160" s="545" t="s">
        <v>10685</v>
      </c>
      <c r="C6160" s="545" t="s">
        <v>221</v>
      </c>
      <c r="D6160" s="546"/>
      <c r="E6160" s="171" t="str">
        <f t="shared" si="96"/>
        <v>1900</v>
      </c>
      <c r="F6160" s="547">
        <v>0</v>
      </c>
      <c r="G6160" s="548">
        <v>0</v>
      </c>
      <c r="H6160" s="547">
        <v>0</v>
      </c>
      <c r="I6160" s="545" t="s">
        <v>12666</v>
      </c>
      <c r="J6160" s="545"/>
      <c r="K6160" s="545" t="s">
        <v>13413</v>
      </c>
      <c r="L6160" s="545" t="s">
        <v>13413</v>
      </c>
      <c r="M6160" s="548" t="s">
        <v>13843</v>
      </c>
      <c r="N6160" s="545" t="s">
        <v>22148</v>
      </c>
      <c r="O6160" s="545" t="s">
        <v>13413</v>
      </c>
      <c r="P6160" s="549">
        <v>4229</v>
      </c>
      <c r="Q6160" s="549">
        <v>5</v>
      </c>
      <c r="R6160" s="549">
        <v>79</v>
      </c>
      <c r="S6160" s="548"/>
      <c r="T6160" s="548">
        <v>163</v>
      </c>
      <c r="U6160" s="99"/>
    </row>
    <row r="6161" spans="1:21" ht="19.5" customHeight="1">
      <c r="A6161" s="545">
        <v>100774</v>
      </c>
      <c r="B6161" s="545" t="s">
        <v>10684</v>
      </c>
      <c r="C6161" s="545" t="s">
        <v>221</v>
      </c>
      <c r="D6161" s="546"/>
      <c r="E6161" s="171" t="str">
        <f t="shared" si="96"/>
        <v>1900</v>
      </c>
      <c r="F6161" s="547">
        <v>0</v>
      </c>
      <c r="G6161" s="548">
        <v>0</v>
      </c>
      <c r="H6161" s="547">
        <v>0</v>
      </c>
      <c r="I6161" s="545" t="s">
        <v>12666</v>
      </c>
      <c r="J6161" s="545"/>
      <c r="K6161" s="545" t="s">
        <v>13413</v>
      </c>
      <c r="L6161" s="545" t="s">
        <v>13857</v>
      </c>
      <c r="M6161" s="548" t="s">
        <v>13843</v>
      </c>
      <c r="N6161" s="545" t="s">
        <v>22148</v>
      </c>
      <c r="O6161" s="545" t="s">
        <v>13413</v>
      </c>
      <c r="P6161" s="549">
        <v>4230</v>
      </c>
      <c r="Q6161" s="549">
        <v>5</v>
      </c>
      <c r="R6161" s="549">
        <v>79</v>
      </c>
      <c r="S6161" s="548"/>
      <c r="T6161" s="548">
        <v>163</v>
      </c>
      <c r="U6161" s="99"/>
    </row>
    <row r="6162" spans="1:21" ht="19.5" customHeight="1">
      <c r="A6162" s="545">
        <v>100775</v>
      </c>
      <c r="B6162" s="545" t="s">
        <v>8416</v>
      </c>
      <c r="C6162" s="545" t="s">
        <v>437</v>
      </c>
      <c r="D6162" s="546">
        <v>43508</v>
      </c>
      <c r="E6162" s="171" t="str">
        <f t="shared" si="96"/>
        <v>2019</v>
      </c>
      <c r="F6162" s="547">
        <v>507654</v>
      </c>
      <c r="G6162" s="548">
        <v>0.19</v>
      </c>
      <c r="H6162" s="547">
        <v>426600</v>
      </c>
      <c r="I6162" s="545" t="s">
        <v>12668</v>
      </c>
      <c r="J6162" s="545" t="s">
        <v>13296</v>
      </c>
      <c r="K6162" s="545" t="s">
        <v>18061</v>
      </c>
      <c r="L6162" s="545" t="s">
        <v>13413</v>
      </c>
      <c r="M6162" s="548" t="s">
        <v>13758</v>
      </c>
      <c r="N6162" s="545" t="s">
        <v>13413</v>
      </c>
      <c r="O6162" s="545" t="s">
        <v>13413</v>
      </c>
      <c r="P6162" s="549">
        <v>4231</v>
      </c>
      <c r="Q6162" s="549">
        <v>1</v>
      </c>
      <c r="R6162" s="549">
        <v>7</v>
      </c>
      <c r="S6162" s="548">
        <v>2218</v>
      </c>
      <c r="T6162" s="548"/>
      <c r="U6162" s="99"/>
    </row>
    <row r="6163" spans="1:21" ht="19.5" customHeight="1">
      <c r="A6163" s="545">
        <v>100776</v>
      </c>
      <c r="B6163" s="545" t="s">
        <v>7032</v>
      </c>
      <c r="C6163" s="545" t="s">
        <v>221</v>
      </c>
      <c r="D6163" s="546">
        <v>45014</v>
      </c>
      <c r="E6163" s="171" t="str">
        <f t="shared" si="96"/>
        <v>2023</v>
      </c>
      <c r="F6163" s="547">
        <v>105554</v>
      </c>
      <c r="G6163" s="548">
        <v>0.19</v>
      </c>
      <c r="H6163" s="547">
        <v>88700.84</v>
      </c>
      <c r="I6163" s="545" t="s">
        <v>12671</v>
      </c>
      <c r="J6163" s="545" t="s">
        <v>13297</v>
      </c>
      <c r="K6163" s="545" t="s">
        <v>18062</v>
      </c>
      <c r="L6163" s="545" t="s">
        <v>13413</v>
      </c>
      <c r="M6163" s="548" t="s">
        <v>13758</v>
      </c>
      <c r="N6163" s="545" t="s">
        <v>13413</v>
      </c>
      <c r="O6163" s="545" t="s">
        <v>13413</v>
      </c>
      <c r="P6163" s="549">
        <v>4232</v>
      </c>
      <c r="Q6163" s="549">
        <v>1</v>
      </c>
      <c r="R6163" s="549">
        <v>82</v>
      </c>
      <c r="S6163" s="548">
        <v>2257</v>
      </c>
      <c r="T6163" s="548"/>
      <c r="U6163" s="99"/>
    </row>
    <row r="6164" spans="1:21" ht="19.5" customHeight="1">
      <c r="A6164" s="545">
        <v>100777</v>
      </c>
      <c r="B6164" s="545" t="s">
        <v>10683</v>
      </c>
      <c r="C6164" s="545" t="s">
        <v>216</v>
      </c>
      <c r="D6164" s="546"/>
      <c r="E6164" s="171" t="str">
        <f t="shared" si="96"/>
        <v>1900</v>
      </c>
      <c r="F6164" s="547">
        <v>0</v>
      </c>
      <c r="G6164" s="548">
        <v>0</v>
      </c>
      <c r="H6164" s="547">
        <v>0</v>
      </c>
      <c r="I6164" s="545" t="s">
        <v>12721</v>
      </c>
      <c r="J6164" s="545"/>
      <c r="K6164" s="545" t="s">
        <v>13413</v>
      </c>
      <c r="L6164" s="545" t="s">
        <v>13413</v>
      </c>
      <c r="M6164" s="548" t="s">
        <v>13758</v>
      </c>
      <c r="N6164" s="545" t="s">
        <v>13413</v>
      </c>
      <c r="O6164" s="545" t="s">
        <v>14659</v>
      </c>
      <c r="P6164" s="549">
        <v>4233</v>
      </c>
      <c r="Q6164" s="549">
        <v>1</v>
      </c>
      <c r="R6164" s="549">
        <v>144</v>
      </c>
      <c r="S6164" s="548"/>
      <c r="T6164" s="548"/>
      <c r="U6164" s="99"/>
    </row>
    <row r="6165" spans="1:21" ht="19.5" customHeight="1">
      <c r="A6165" s="545">
        <v>100778</v>
      </c>
      <c r="B6165" s="545" t="s">
        <v>8415</v>
      </c>
      <c r="C6165" s="545" t="s">
        <v>922</v>
      </c>
      <c r="D6165" s="546">
        <v>43508</v>
      </c>
      <c r="E6165" s="171" t="str">
        <f t="shared" si="96"/>
        <v>2019</v>
      </c>
      <c r="F6165" s="547">
        <v>800000</v>
      </c>
      <c r="G6165" s="548">
        <v>0</v>
      </c>
      <c r="H6165" s="547">
        <v>800000</v>
      </c>
      <c r="I6165" s="545" t="s">
        <v>12976</v>
      </c>
      <c r="J6165" s="545" t="s">
        <v>13296</v>
      </c>
      <c r="K6165" s="545" t="s">
        <v>13413</v>
      </c>
      <c r="L6165" s="545" t="s">
        <v>13413</v>
      </c>
      <c r="M6165" s="548" t="s">
        <v>15540</v>
      </c>
      <c r="N6165" s="545" t="s">
        <v>13413</v>
      </c>
      <c r="O6165" s="545" t="s">
        <v>13413</v>
      </c>
      <c r="P6165" s="549">
        <v>4234</v>
      </c>
      <c r="Q6165" s="549">
        <v>4</v>
      </c>
      <c r="R6165" s="549">
        <v>108</v>
      </c>
      <c r="S6165" s="548">
        <v>2218</v>
      </c>
      <c r="T6165" s="548"/>
      <c r="U6165" s="99"/>
    </row>
    <row r="6166" spans="1:21" ht="19.5" customHeight="1">
      <c r="A6166" s="545">
        <v>100779</v>
      </c>
      <c r="B6166" s="545" t="s">
        <v>7273</v>
      </c>
      <c r="C6166" s="545" t="s">
        <v>216</v>
      </c>
      <c r="D6166" s="546">
        <v>46062</v>
      </c>
      <c r="E6166" s="171" t="str">
        <f t="shared" si="96"/>
        <v>2026</v>
      </c>
      <c r="F6166" s="547">
        <v>24864</v>
      </c>
      <c r="G6166" s="548">
        <v>0.19</v>
      </c>
      <c r="H6166" s="547">
        <v>20894.12</v>
      </c>
      <c r="I6166" s="545" t="s">
        <v>12705</v>
      </c>
      <c r="J6166" s="545" t="s">
        <v>13298</v>
      </c>
      <c r="K6166" s="545" t="s">
        <v>13413</v>
      </c>
      <c r="L6166" s="545" t="s">
        <v>13413</v>
      </c>
      <c r="M6166" s="548" t="s">
        <v>13813</v>
      </c>
      <c r="N6166" s="545" t="s">
        <v>13413</v>
      </c>
      <c r="O6166" s="545" t="s">
        <v>13413</v>
      </c>
      <c r="P6166" s="549">
        <v>4235</v>
      </c>
      <c r="Q6166" s="549">
        <v>3</v>
      </c>
      <c r="R6166" s="549">
        <v>22</v>
      </c>
      <c r="S6166" s="548">
        <v>1012</v>
      </c>
      <c r="T6166" s="548"/>
      <c r="U6166" s="99"/>
    </row>
    <row r="6167" spans="1:21" ht="19.5" customHeight="1">
      <c r="A6167" s="545">
        <v>100780</v>
      </c>
      <c r="B6167" s="545" t="s">
        <v>7272</v>
      </c>
      <c r="C6167" s="545" t="s">
        <v>216</v>
      </c>
      <c r="D6167" s="546">
        <v>46079</v>
      </c>
      <c r="E6167" s="171" t="str">
        <f t="shared" si="96"/>
        <v>2026</v>
      </c>
      <c r="F6167" s="547">
        <v>41650</v>
      </c>
      <c r="G6167" s="548">
        <v>0.19</v>
      </c>
      <c r="H6167" s="547">
        <v>35000</v>
      </c>
      <c r="I6167" s="545" t="s">
        <v>12705</v>
      </c>
      <c r="J6167" s="545" t="s">
        <v>13296</v>
      </c>
      <c r="K6167" s="545" t="s">
        <v>18063</v>
      </c>
      <c r="L6167" s="545" t="s">
        <v>13413</v>
      </c>
      <c r="M6167" s="548" t="s">
        <v>13813</v>
      </c>
      <c r="N6167" s="545" t="s">
        <v>13413</v>
      </c>
      <c r="O6167" s="545" t="s">
        <v>13413</v>
      </c>
      <c r="P6167" s="549">
        <v>4236</v>
      </c>
      <c r="Q6167" s="549">
        <v>3</v>
      </c>
      <c r="R6167" s="549">
        <v>22</v>
      </c>
      <c r="S6167" s="548">
        <v>2218</v>
      </c>
      <c r="T6167" s="548"/>
      <c r="U6167" s="99"/>
    </row>
    <row r="6168" spans="1:21" ht="19.5" customHeight="1">
      <c r="A6168" s="545">
        <v>100781</v>
      </c>
      <c r="B6168" s="545" t="s">
        <v>7271</v>
      </c>
      <c r="C6168" s="545" t="s">
        <v>216</v>
      </c>
      <c r="D6168" s="546">
        <v>46062</v>
      </c>
      <c r="E6168" s="171" t="str">
        <f t="shared" si="96"/>
        <v>2026</v>
      </c>
      <c r="F6168" s="547">
        <v>10578</v>
      </c>
      <c r="G6168" s="548">
        <v>0.19</v>
      </c>
      <c r="H6168" s="547">
        <v>8889.08</v>
      </c>
      <c r="I6168" s="545" t="s">
        <v>12705</v>
      </c>
      <c r="J6168" s="545" t="s">
        <v>13298</v>
      </c>
      <c r="K6168" s="545" t="s">
        <v>18063</v>
      </c>
      <c r="L6168" s="545" t="s">
        <v>13413</v>
      </c>
      <c r="M6168" s="548" t="s">
        <v>13813</v>
      </c>
      <c r="N6168" s="545" t="s">
        <v>13413</v>
      </c>
      <c r="O6168" s="545" t="s">
        <v>13413</v>
      </c>
      <c r="P6168" s="549">
        <v>4237</v>
      </c>
      <c r="Q6168" s="549">
        <v>3</v>
      </c>
      <c r="R6168" s="549">
        <v>22</v>
      </c>
      <c r="S6168" s="548">
        <v>1012</v>
      </c>
      <c r="T6168" s="548"/>
      <c r="U6168" s="99"/>
    </row>
    <row r="6169" spans="1:21" ht="19.5" customHeight="1">
      <c r="A6169" s="545">
        <v>100782</v>
      </c>
      <c r="B6169" s="545" t="s">
        <v>3831</v>
      </c>
      <c r="C6169" s="545" t="s">
        <v>216</v>
      </c>
      <c r="D6169" s="546">
        <v>44585</v>
      </c>
      <c r="E6169" s="171" t="str">
        <f t="shared" si="96"/>
        <v>2022</v>
      </c>
      <c r="F6169" s="547">
        <v>36967</v>
      </c>
      <c r="G6169" s="548">
        <v>0</v>
      </c>
      <c r="H6169" s="547">
        <v>36967</v>
      </c>
      <c r="I6169" s="545" t="s">
        <v>12766</v>
      </c>
      <c r="J6169" s="545" t="s">
        <v>13297</v>
      </c>
      <c r="K6169" s="545" t="s">
        <v>13413</v>
      </c>
      <c r="L6169" s="545" t="s">
        <v>18014</v>
      </c>
      <c r="M6169" s="548" t="s">
        <v>13758</v>
      </c>
      <c r="N6169" s="545" t="s">
        <v>13413</v>
      </c>
      <c r="O6169" s="545" t="s">
        <v>13413</v>
      </c>
      <c r="P6169" s="549">
        <v>4238</v>
      </c>
      <c r="Q6169" s="549">
        <v>1</v>
      </c>
      <c r="R6169" s="549">
        <v>172</v>
      </c>
      <c r="S6169" s="548">
        <v>2257</v>
      </c>
      <c r="T6169" s="548"/>
      <c r="U6169" s="99"/>
    </row>
    <row r="6170" spans="1:21" ht="19.5" customHeight="1">
      <c r="A6170" s="545">
        <v>100783</v>
      </c>
      <c r="B6170" s="545" t="s">
        <v>8287</v>
      </c>
      <c r="C6170" s="545" t="s">
        <v>216</v>
      </c>
      <c r="D6170" s="546">
        <v>44585</v>
      </c>
      <c r="E6170" s="171" t="str">
        <f t="shared" si="96"/>
        <v>2022</v>
      </c>
      <c r="F6170" s="547">
        <v>36967</v>
      </c>
      <c r="G6170" s="548">
        <v>0</v>
      </c>
      <c r="H6170" s="547">
        <v>36967</v>
      </c>
      <c r="I6170" s="545" t="s">
        <v>12766</v>
      </c>
      <c r="J6170" s="545" t="s">
        <v>13297</v>
      </c>
      <c r="K6170" s="545" t="s">
        <v>13413</v>
      </c>
      <c r="L6170" s="545" t="s">
        <v>13413</v>
      </c>
      <c r="M6170" s="548" t="s">
        <v>13758</v>
      </c>
      <c r="N6170" s="545" t="s">
        <v>13413</v>
      </c>
      <c r="O6170" s="545" t="s">
        <v>13413</v>
      </c>
      <c r="P6170" s="549">
        <v>4239</v>
      </c>
      <c r="Q6170" s="549">
        <v>1</v>
      </c>
      <c r="R6170" s="549">
        <v>172</v>
      </c>
      <c r="S6170" s="548">
        <v>2257</v>
      </c>
      <c r="T6170" s="548"/>
      <c r="U6170" s="99"/>
    </row>
    <row r="6171" spans="1:21" ht="19.5" customHeight="1">
      <c r="A6171" s="545">
        <v>100784</v>
      </c>
      <c r="B6171" s="545" t="s">
        <v>3807</v>
      </c>
      <c r="C6171" s="545" t="s">
        <v>216</v>
      </c>
      <c r="D6171" s="546">
        <v>46052</v>
      </c>
      <c r="E6171" s="171" t="str">
        <f t="shared" si="96"/>
        <v>2026</v>
      </c>
      <c r="F6171" s="547">
        <v>58283</v>
      </c>
      <c r="G6171" s="548">
        <v>0.19</v>
      </c>
      <c r="H6171" s="547">
        <v>48977.31</v>
      </c>
      <c r="I6171" s="545" t="s">
        <v>12766</v>
      </c>
      <c r="J6171" s="545" t="s">
        <v>13307</v>
      </c>
      <c r="K6171" s="545" t="s">
        <v>13413</v>
      </c>
      <c r="L6171" s="545" t="s">
        <v>13413</v>
      </c>
      <c r="M6171" s="548" t="s">
        <v>13758</v>
      </c>
      <c r="N6171" s="545" t="s">
        <v>13413</v>
      </c>
      <c r="O6171" s="545" t="s">
        <v>13413</v>
      </c>
      <c r="P6171" s="549">
        <v>4240</v>
      </c>
      <c r="Q6171" s="549">
        <v>1</v>
      </c>
      <c r="R6171" s="549">
        <v>172</v>
      </c>
      <c r="S6171" s="548">
        <v>2228</v>
      </c>
      <c r="T6171" s="548"/>
      <c r="U6171" s="99"/>
    </row>
    <row r="6172" spans="1:21" ht="19.5" customHeight="1">
      <c r="A6172" s="545">
        <v>100785</v>
      </c>
      <c r="B6172" s="545" t="s">
        <v>3805</v>
      </c>
      <c r="C6172" s="545" t="s">
        <v>216</v>
      </c>
      <c r="D6172" s="546">
        <v>46064</v>
      </c>
      <c r="E6172" s="171" t="str">
        <f t="shared" si="96"/>
        <v>2026</v>
      </c>
      <c r="F6172" s="547">
        <v>74667</v>
      </c>
      <c r="G6172" s="548">
        <v>0</v>
      </c>
      <c r="H6172" s="547">
        <v>74667</v>
      </c>
      <c r="I6172" s="545" t="s">
        <v>12766</v>
      </c>
      <c r="J6172" s="545" t="s">
        <v>13298</v>
      </c>
      <c r="K6172" s="545" t="s">
        <v>13413</v>
      </c>
      <c r="L6172" s="545" t="s">
        <v>13413</v>
      </c>
      <c r="M6172" s="548" t="s">
        <v>13758</v>
      </c>
      <c r="N6172" s="545" t="s">
        <v>13413</v>
      </c>
      <c r="O6172" s="545" t="s">
        <v>13413</v>
      </c>
      <c r="P6172" s="549">
        <v>4241</v>
      </c>
      <c r="Q6172" s="549">
        <v>1</v>
      </c>
      <c r="R6172" s="549">
        <v>172</v>
      </c>
      <c r="S6172" s="548">
        <v>1012</v>
      </c>
      <c r="T6172" s="548"/>
      <c r="U6172" s="99"/>
    </row>
    <row r="6173" spans="1:21" ht="19.5" customHeight="1">
      <c r="A6173" s="545">
        <v>100786</v>
      </c>
      <c r="B6173" s="545" t="s">
        <v>3808</v>
      </c>
      <c r="C6173" s="545" t="s">
        <v>216</v>
      </c>
      <c r="D6173" s="546">
        <v>46073</v>
      </c>
      <c r="E6173" s="171" t="str">
        <f t="shared" si="96"/>
        <v>2026</v>
      </c>
      <c r="F6173" s="547">
        <v>34698</v>
      </c>
      <c r="G6173" s="548">
        <v>0</v>
      </c>
      <c r="H6173" s="547">
        <v>34698</v>
      </c>
      <c r="I6173" s="545" t="s">
        <v>12766</v>
      </c>
      <c r="J6173" s="545" t="s">
        <v>13298</v>
      </c>
      <c r="K6173" s="545" t="s">
        <v>13413</v>
      </c>
      <c r="L6173" s="545" t="s">
        <v>13413</v>
      </c>
      <c r="M6173" s="548" t="s">
        <v>13758</v>
      </c>
      <c r="N6173" s="545" t="s">
        <v>13413</v>
      </c>
      <c r="O6173" s="545" t="s">
        <v>13413</v>
      </c>
      <c r="P6173" s="549">
        <v>4242</v>
      </c>
      <c r="Q6173" s="549">
        <v>1</v>
      </c>
      <c r="R6173" s="549">
        <v>172</v>
      </c>
      <c r="S6173" s="548">
        <v>1012</v>
      </c>
      <c r="T6173" s="548"/>
      <c r="U6173" s="99"/>
    </row>
    <row r="6174" spans="1:21" ht="19.5" customHeight="1">
      <c r="A6174" s="545">
        <v>100787</v>
      </c>
      <c r="B6174" s="545" t="s">
        <v>3825</v>
      </c>
      <c r="C6174" s="545" t="s">
        <v>216</v>
      </c>
      <c r="D6174" s="546">
        <v>44589</v>
      </c>
      <c r="E6174" s="171" t="str">
        <f t="shared" si="96"/>
        <v>2022</v>
      </c>
      <c r="F6174" s="547">
        <v>16296</v>
      </c>
      <c r="G6174" s="548">
        <v>0</v>
      </c>
      <c r="H6174" s="547">
        <v>16296</v>
      </c>
      <c r="I6174" s="545" t="s">
        <v>12766</v>
      </c>
      <c r="J6174" s="545" t="s">
        <v>13297</v>
      </c>
      <c r="K6174" s="545" t="s">
        <v>13413</v>
      </c>
      <c r="L6174" s="545" t="s">
        <v>13413</v>
      </c>
      <c r="M6174" s="548" t="s">
        <v>13758</v>
      </c>
      <c r="N6174" s="545" t="s">
        <v>13413</v>
      </c>
      <c r="O6174" s="545" t="s">
        <v>13413</v>
      </c>
      <c r="P6174" s="549">
        <v>4243</v>
      </c>
      <c r="Q6174" s="549">
        <v>1</v>
      </c>
      <c r="R6174" s="549">
        <v>172</v>
      </c>
      <c r="S6174" s="548">
        <v>2257</v>
      </c>
      <c r="T6174" s="548"/>
      <c r="U6174" s="99"/>
    </row>
    <row r="6175" spans="1:21" ht="19.5" customHeight="1">
      <c r="A6175" s="545">
        <v>100788</v>
      </c>
      <c r="B6175" s="545" t="s">
        <v>3826</v>
      </c>
      <c r="C6175" s="545" t="s">
        <v>216</v>
      </c>
      <c r="D6175" s="546">
        <v>46073</v>
      </c>
      <c r="E6175" s="171" t="str">
        <f t="shared" si="96"/>
        <v>2026</v>
      </c>
      <c r="F6175" s="547">
        <v>61161.24</v>
      </c>
      <c r="G6175" s="548">
        <v>0.19</v>
      </c>
      <c r="H6175" s="547">
        <v>51396</v>
      </c>
      <c r="I6175" s="545" t="s">
        <v>12766</v>
      </c>
      <c r="J6175" s="545" t="s">
        <v>13298</v>
      </c>
      <c r="K6175" s="545" t="s">
        <v>13413</v>
      </c>
      <c r="L6175" s="545" t="s">
        <v>13413</v>
      </c>
      <c r="M6175" s="548" t="s">
        <v>13758</v>
      </c>
      <c r="N6175" s="545" t="s">
        <v>13413</v>
      </c>
      <c r="O6175" s="545" t="s">
        <v>13413</v>
      </c>
      <c r="P6175" s="549">
        <v>4244</v>
      </c>
      <c r="Q6175" s="549">
        <v>1</v>
      </c>
      <c r="R6175" s="549">
        <v>172</v>
      </c>
      <c r="S6175" s="548">
        <v>1012</v>
      </c>
      <c r="T6175" s="548"/>
      <c r="U6175" s="99"/>
    </row>
    <row r="6176" spans="1:21" ht="19.5" customHeight="1">
      <c r="A6176" s="545">
        <v>100789</v>
      </c>
      <c r="B6176" s="545" t="s">
        <v>3803</v>
      </c>
      <c r="C6176" s="545" t="s">
        <v>216</v>
      </c>
      <c r="D6176" s="546">
        <v>44589</v>
      </c>
      <c r="E6176" s="171" t="str">
        <f t="shared" si="96"/>
        <v>2022</v>
      </c>
      <c r="F6176" s="547">
        <v>30552</v>
      </c>
      <c r="G6176" s="548">
        <v>0</v>
      </c>
      <c r="H6176" s="547">
        <v>30552</v>
      </c>
      <c r="I6176" s="545" t="s">
        <v>12766</v>
      </c>
      <c r="J6176" s="545" t="s">
        <v>13297</v>
      </c>
      <c r="K6176" s="545" t="s">
        <v>13413</v>
      </c>
      <c r="L6176" s="545" t="s">
        <v>13413</v>
      </c>
      <c r="M6176" s="548" t="s">
        <v>13758</v>
      </c>
      <c r="N6176" s="545" t="s">
        <v>13413</v>
      </c>
      <c r="O6176" s="545" t="s">
        <v>13413</v>
      </c>
      <c r="P6176" s="549">
        <v>4245</v>
      </c>
      <c r="Q6176" s="549">
        <v>1</v>
      </c>
      <c r="R6176" s="549">
        <v>172</v>
      </c>
      <c r="S6176" s="548">
        <v>2257</v>
      </c>
      <c r="T6176" s="548"/>
      <c r="U6176" s="99"/>
    </row>
    <row r="6177" spans="1:21" ht="19.5" customHeight="1">
      <c r="A6177" s="545">
        <v>100790</v>
      </c>
      <c r="B6177" s="545" t="s">
        <v>3856</v>
      </c>
      <c r="C6177" s="545" t="s">
        <v>216</v>
      </c>
      <c r="D6177" s="546">
        <v>46052</v>
      </c>
      <c r="E6177" s="171" t="str">
        <f t="shared" si="96"/>
        <v>2026</v>
      </c>
      <c r="F6177" s="547">
        <v>209396</v>
      </c>
      <c r="G6177" s="548">
        <v>0</v>
      </c>
      <c r="H6177" s="547">
        <v>209396</v>
      </c>
      <c r="I6177" s="545" t="s">
        <v>12766</v>
      </c>
      <c r="J6177" s="545" t="s">
        <v>13307</v>
      </c>
      <c r="K6177" s="545" t="s">
        <v>18064</v>
      </c>
      <c r="L6177" s="545" t="s">
        <v>13413</v>
      </c>
      <c r="M6177" s="548" t="s">
        <v>13758</v>
      </c>
      <c r="N6177" s="545" t="s">
        <v>13413</v>
      </c>
      <c r="O6177" s="545" t="s">
        <v>13413</v>
      </c>
      <c r="P6177" s="549">
        <v>4246</v>
      </c>
      <c r="Q6177" s="549">
        <v>1</v>
      </c>
      <c r="R6177" s="549">
        <v>172</v>
      </c>
      <c r="S6177" s="548">
        <v>2228</v>
      </c>
      <c r="T6177" s="548"/>
      <c r="U6177" s="99"/>
    </row>
    <row r="6178" spans="1:21" ht="19.5" customHeight="1">
      <c r="A6178" s="545">
        <v>100791</v>
      </c>
      <c r="B6178" s="545" t="s">
        <v>3800</v>
      </c>
      <c r="C6178" s="545" t="s">
        <v>216</v>
      </c>
      <c r="D6178" s="546">
        <v>46073</v>
      </c>
      <c r="E6178" s="171" t="str">
        <f t="shared" si="96"/>
        <v>2026</v>
      </c>
      <c r="F6178" s="547">
        <v>45557.96</v>
      </c>
      <c r="G6178" s="548">
        <v>0.19</v>
      </c>
      <c r="H6178" s="547">
        <v>38284</v>
      </c>
      <c r="I6178" s="545" t="s">
        <v>12766</v>
      </c>
      <c r="J6178" s="545" t="s">
        <v>13298</v>
      </c>
      <c r="K6178" s="545" t="s">
        <v>13413</v>
      </c>
      <c r="L6178" s="545" t="s">
        <v>13413</v>
      </c>
      <c r="M6178" s="548" t="s">
        <v>13758</v>
      </c>
      <c r="N6178" s="545" t="s">
        <v>13413</v>
      </c>
      <c r="O6178" s="545" t="s">
        <v>13413</v>
      </c>
      <c r="P6178" s="549">
        <v>4247</v>
      </c>
      <c r="Q6178" s="549">
        <v>1</v>
      </c>
      <c r="R6178" s="549">
        <v>172</v>
      </c>
      <c r="S6178" s="548">
        <v>1012</v>
      </c>
      <c r="T6178" s="548"/>
      <c r="U6178" s="99"/>
    </row>
    <row r="6179" spans="1:21" ht="19.5" customHeight="1">
      <c r="A6179" s="545">
        <v>100792</v>
      </c>
      <c r="B6179" s="545" t="s">
        <v>3814</v>
      </c>
      <c r="C6179" s="545" t="s">
        <v>216</v>
      </c>
      <c r="D6179" s="546">
        <v>44589</v>
      </c>
      <c r="E6179" s="171" t="str">
        <f t="shared" si="96"/>
        <v>2022</v>
      </c>
      <c r="F6179" s="547">
        <v>40214</v>
      </c>
      <c r="G6179" s="548">
        <v>0</v>
      </c>
      <c r="H6179" s="547">
        <v>40214</v>
      </c>
      <c r="I6179" s="545" t="s">
        <v>12766</v>
      </c>
      <c r="J6179" s="545" t="s">
        <v>13297</v>
      </c>
      <c r="K6179" s="545" t="s">
        <v>13413</v>
      </c>
      <c r="L6179" s="545" t="s">
        <v>13413</v>
      </c>
      <c r="M6179" s="548" t="s">
        <v>13758</v>
      </c>
      <c r="N6179" s="545" t="s">
        <v>13413</v>
      </c>
      <c r="O6179" s="545" t="s">
        <v>13413</v>
      </c>
      <c r="P6179" s="549">
        <v>4248</v>
      </c>
      <c r="Q6179" s="549">
        <v>1</v>
      </c>
      <c r="R6179" s="549">
        <v>172</v>
      </c>
      <c r="S6179" s="548">
        <v>2257</v>
      </c>
      <c r="T6179" s="548"/>
      <c r="U6179" s="99"/>
    </row>
    <row r="6180" spans="1:21" ht="19.5" customHeight="1">
      <c r="A6180" s="545">
        <v>100793</v>
      </c>
      <c r="B6180" s="545" t="s">
        <v>3813</v>
      </c>
      <c r="C6180" s="545" t="s">
        <v>216</v>
      </c>
      <c r="D6180" s="546">
        <v>44589</v>
      </c>
      <c r="E6180" s="171" t="str">
        <f t="shared" si="96"/>
        <v>2022</v>
      </c>
      <c r="F6180" s="547">
        <v>26972</v>
      </c>
      <c r="G6180" s="548">
        <v>0</v>
      </c>
      <c r="H6180" s="547">
        <v>26972</v>
      </c>
      <c r="I6180" s="545" t="s">
        <v>12766</v>
      </c>
      <c r="J6180" s="545" t="s">
        <v>13297</v>
      </c>
      <c r="K6180" s="545" t="s">
        <v>13413</v>
      </c>
      <c r="L6180" s="545" t="s">
        <v>13413</v>
      </c>
      <c r="M6180" s="548" t="s">
        <v>13758</v>
      </c>
      <c r="N6180" s="545" t="s">
        <v>13413</v>
      </c>
      <c r="O6180" s="545" t="s">
        <v>13413</v>
      </c>
      <c r="P6180" s="549">
        <v>4249</v>
      </c>
      <c r="Q6180" s="549">
        <v>1</v>
      </c>
      <c r="R6180" s="549">
        <v>172</v>
      </c>
      <c r="S6180" s="548">
        <v>2257</v>
      </c>
      <c r="T6180" s="548"/>
      <c r="U6180" s="99"/>
    </row>
    <row r="6181" spans="1:21" ht="19.5" customHeight="1">
      <c r="A6181" s="545">
        <v>100794</v>
      </c>
      <c r="B6181" s="545" t="s">
        <v>3827</v>
      </c>
      <c r="C6181" s="545" t="s">
        <v>216</v>
      </c>
      <c r="D6181" s="546">
        <v>46073</v>
      </c>
      <c r="E6181" s="171" t="str">
        <f t="shared" si="96"/>
        <v>2026</v>
      </c>
      <c r="F6181" s="547">
        <v>36518</v>
      </c>
      <c r="G6181" s="548">
        <v>0</v>
      </c>
      <c r="H6181" s="547">
        <v>36518</v>
      </c>
      <c r="I6181" s="545" t="s">
        <v>12766</v>
      </c>
      <c r="J6181" s="545" t="s">
        <v>13296</v>
      </c>
      <c r="K6181" s="545" t="s">
        <v>13413</v>
      </c>
      <c r="L6181" s="545" t="s">
        <v>13413</v>
      </c>
      <c r="M6181" s="548" t="s">
        <v>13758</v>
      </c>
      <c r="N6181" s="545" t="s">
        <v>13413</v>
      </c>
      <c r="O6181" s="545" t="s">
        <v>13413</v>
      </c>
      <c r="P6181" s="549">
        <v>4250</v>
      </c>
      <c r="Q6181" s="549">
        <v>1</v>
      </c>
      <c r="R6181" s="549">
        <v>172</v>
      </c>
      <c r="S6181" s="548">
        <v>2218</v>
      </c>
      <c r="T6181" s="548"/>
      <c r="U6181" s="99"/>
    </row>
    <row r="6182" spans="1:21" ht="19.5" customHeight="1">
      <c r="A6182" s="545">
        <v>100795</v>
      </c>
      <c r="B6182" s="545" t="s">
        <v>3801</v>
      </c>
      <c r="C6182" s="545" t="s">
        <v>216</v>
      </c>
      <c r="D6182" s="546">
        <v>46073</v>
      </c>
      <c r="E6182" s="171" t="str">
        <f t="shared" si="96"/>
        <v>2026</v>
      </c>
      <c r="F6182" s="547">
        <v>34606</v>
      </c>
      <c r="G6182" s="548">
        <v>0</v>
      </c>
      <c r="H6182" s="547">
        <v>34606</v>
      </c>
      <c r="I6182" s="545" t="s">
        <v>12766</v>
      </c>
      <c r="J6182" s="545" t="s">
        <v>13298</v>
      </c>
      <c r="K6182" s="545" t="s">
        <v>13413</v>
      </c>
      <c r="L6182" s="545" t="s">
        <v>13413</v>
      </c>
      <c r="M6182" s="548" t="s">
        <v>13758</v>
      </c>
      <c r="N6182" s="545" t="s">
        <v>13413</v>
      </c>
      <c r="O6182" s="545" t="s">
        <v>13413</v>
      </c>
      <c r="P6182" s="549">
        <v>4251</v>
      </c>
      <c r="Q6182" s="549">
        <v>1</v>
      </c>
      <c r="R6182" s="549">
        <v>172</v>
      </c>
      <c r="S6182" s="548">
        <v>1012</v>
      </c>
      <c r="T6182" s="548"/>
      <c r="U6182" s="99"/>
    </row>
    <row r="6183" spans="1:21" ht="19.5" customHeight="1">
      <c r="A6183" s="545">
        <v>100796</v>
      </c>
      <c r="B6183" s="545" t="s">
        <v>3801</v>
      </c>
      <c r="C6183" s="545" t="s">
        <v>216</v>
      </c>
      <c r="D6183" s="546">
        <v>44589</v>
      </c>
      <c r="E6183" s="171" t="str">
        <f t="shared" si="96"/>
        <v>2022</v>
      </c>
      <c r="F6183" s="547">
        <v>34221</v>
      </c>
      <c r="G6183" s="548">
        <v>0</v>
      </c>
      <c r="H6183" s="547">
        <v>34221</v>
      </c>
      <c r="I6183" s="545" t="s">
        <v>12766</v>
      </c>
      <c r="J6183" s="545" t="s">
        <v>13297</v>
      </c>
      <c r="K6183" s="545" t="s">
        <v>13413</v>
      </c>
      <c r="L6183" s="545" t="s">
        <v>13413</v>
      </c>
      <c r="M6183" s="548" t="s">
        <v>13758</v>
      </c>
      <c r="N6183" s="545" t="s">
        <v>13413</v>
      </c>
      <c r="O6183" s="545" t="s">
        <v>13413</v>
      </c>
      <c r="P6183" s="549">
        <v>4252</v>
      </c>
      <c r="Q6183" s="549">
        <v>1</v>
      </c>
      <c r="R6183" s="549">
        <v>172</v>
      </c>
      <c r="S6183" s="548">
        <v>2257</v>
      </c>
      <c r="T6183" s="548"/>
      <c r="U6183" s="99"/>
    </row>
    <row r="6184" spans="1:21" ht="19.5" customHeight="1">
      <c r="A6184" s="545">
        <v>100797</v>
      </c>
      <c r="B6184" s="545" t="s">
        <v>3812</v>
      </c>
      <c r="C6184" s="545" t="s">
        <v>216</v>
      </c>
      <c r="D6184" s="546">
        <v>44589</v>
      </c>
      <c r="E6184" s="171" t="str">
        <f t="shared" si="96"/>
        <v>2022</v>
      </c>
      <c r="F6184" s="547">
        <v>12550</v>
      </c>
      <c r="G6184" s="548">
        <v>0</v>
      </c>
      <c r="H6184" s="547">
        <v>12550</v>
      </c>
      <c r="I6184" s="545" t="s">
        <v>12766</v>
      </c>
      <c r="J6184" s="545" t="s">
        <v>13297</v>
      </c>
      <c r="K6184" s="545" t="s">
        <v>13413</v>
      </c>
      <c r="L6184" s="545" t="s">
        <v>13413</v>
      </c>
      <c r="M6184" s="548" t="s">
        <v>13758</v>
      </c>
      <c r="N6184" s="545" t="s">
        <v>13413</v>
      </c>
      <c r="O6184" s="545" t="s">
        <v>13413</v>
      </c>
      <c r="P6184" s="549">
        <v>4253</v>
      </c>
      <c r="Q6184" s="549">
        <v>1</v>
      </c>
      <c r="R6184" s="549">
        <v>172</v>
      </c>
      <c r="S6184" s="548">
        <v>2257</v>
      </c>
      <c r="T6184" s="548"/>
      <c r="U6184" s="99"/>
    </row>
    <row r="6185" spans="1:21" ht="19.5" customHeight="1">
      <c r="A6185" s="545">
        <v>100798</v>
      </c>
      <c r="B6185" s="545" t="s">
        <v>3815</v>
      </c>
      <c r="C6185" s="545" t="s">
        <v>216</v>
      </c>
      <c r="D6185" s="546">
        <v>44589</v>
      </c>
      <c r="E6185" s="171" t="str">
        <f t="shared" si="96"/>
        <v>2022</v>
      </c>
      <c r="F6185" s="547">
        <v>28486</v>
      </c>
      <c r="G6185" s="548">
        <v>0</v>
      </c>
      <c r="H6185" s="547">
        <v>28486</v>
      </c>
      <c r="I6185" s="545" t="s">
        <v>12766</v>
      </c>
      <c r="J6185" s="545" t="s">
        <v>13297</v>
      </c>
      <c r="K6185" s="545" t="s">
        <v>13413</v>
      </c>
      <c r="L6185" s="545" t="s">
        <v>13413</v>
      </c>
      <c r="M6185" s="548" t="s">
        <v>13758</v>
      </c>
      <c r="N6185" s="545" t="s">
        <v>13413</v>
      </c>
      <c r="O6185" s="545" t="s">
        <v>13413</v>
      </c>
      <c r="P6185" s="549">
        <v>4254</v>
      </c>
      <c r="Q6185" s="549">
        <v>1</v>
      </c>
      <c r="R6185" s="549">
        <v>172</v>
      </c>
      <c r="S6185" s="548">
        <v>2257</v>
      </c>
      <c r="T6185" s="548"/>
      <c r="U6185" s="99"/>
    </row>
    <row r="6186" spans="1:21" ht="19.5" customHeight="1">
      <c r="A6186" s="545">
        <v>100799</v>
      </c>
      <c r="B6186" s="545" t="s">
        <v>3802</v>
      </c>
      <c r="C6186" s="545" t="s">
        <v>216</v>
      </c>
      <c r="D6186" s="546">
        <v>46052</v>
      </c>
      <c r="E6186" s="171" t="str">
        <f t="shared" si="96"/>
        <v>2026</v>
      </c>
      <c r="F6186" s="547">
        <v>41526</v>
      </c>
      <c r="G6186" s="548">
        <v>0</v>
      </c>
      <c r="H6186" s="547">
        <v>41526</v>
      </c>
      <c r="I6186" s="545" t="s">
        <v>12766</v>
      </c>
      <c r="J6186" s="545" t="s">
        <v>13307</v>
      </c>
      <c r="K6186" s="545" t="s">
        <v>13413</v>
      </c>
      <c r="L6186" s="545" t="s">
        <v>13413</v>
      </c>
      <c r="M6186" s="548" t="s">
        <v>13758</v>
      </c>
      <c r="N6186" s="545" t="s">
        <v>13413</v>
      </c>
      <c r="O6186" s="545" t="s">
        <v>13413</v>
      </c>
      <c r="P6186" s="549">
        <v>4255</v>
      </c>
      <c r="Q6186" s="549">
        <v>1</v>
      </c>
      <c r="R6186" s="549">
        <v>172</v>
      </c>
      <c r="S6186" s="548">
        <v>2228</v>
      </c>
      <c r="T6186" s="548"/>
      <c r="U6186" s="99"/>
    </row>
    <row r="6187" spans="1:21" ht="19.5" customHeight="1">
      <c r="A6187" s="545">
        <v>100800</v>
      </c>
      <c r="B6187" s="545" t="s">
        <v>3820</v>
      </c>
      <c r="C6187" s="545" t="s">
        <v>216</v>
      </c>
      <c r="D6187" s="546">
        <v>46052</v>
      </c>
      <c r="E6187" s="171" t="str">
        <f t="shared" si="96"/>
        <v>2026</v>
      </c>
      <c r="F6187" s="547">
        <v>22170</v>
      </c>
      <c r="G6187" s="548">
        <v>0</v>
      </c>
      <c r="H6187" s="547">
        <v>22170</v>
      </c>
      <c r="I6187" s="545" t="s">
        <v>12766</v>
      </c>
      <c r="J6187" s="545" t="s">
        <v>13307</v>
      </c>
      <c r="K6187" s="545" t="s">
        <v>13413</v>
      </c>
      <c r="L6187" s="545" t="s">
        <v>13413</v>
      </c>
      <c r="M6187" s="548" t="s">
        <v>13758</v>
      </c>
      <c r="N6187" s="545" t="s">
        <v>13413</v>
      </c>
      <c r="O6187" s="545" t="s">
        <v>13413</v>
      </c>
      <c r="P6187" s="549">
        <v>4256</v>
      </c>
      <c r="Q6187" s="549">
        <v>1</v>
      </c>
      <c r="R6187" s="549">
        <v>172</v>
      </c>
      <c r="S6187" s="548">
        <v>2228</v>
      </c>
      <c r="T6187" s="548"/>
      <c r="U6187" s="99"/>
    </row>
    <row r="6188" spans="1:21" ht="19.5" customHeight="1">
      <c r="A6188" s="545">
        <v>100801</v>
      </c>
      <c r="B6188" s="545" t="s">
        <v>3804</v>
      </c>
      <c r="C6188" s="545" t="s">
        <v>216</v>
      </c>
      <c r="D6188" s="546">
        <v>46052</v>
      </c>
      <c r="E6188" s="171" t="str">
        <f t="shared" si="96"/>
        <v>2026</v>
      </c>
      <c r="F6188" s="547">
        <v>37964</v>
      </c>
      <c r="G6188" s="548">
        <v>0</v>
      </c>
      <c r="H6188" s="547">
        <v>37964</v>
      </c>
      <c r="I6188" s="545" t="s">
        <v>12766</v>
      </c>
      <c r="J6188" s="545" t="s">
        <v>13307</v>
      </c>
      <c r="K6188" s="545" t="s">
        <v>13413</v>
      </c>
      <c r="L6188" s="545" t="s">
        <v>13413</v>
      </c>
      <c r="M6188" s="548" t="s">
        <v>13758</v>
      </c>
      <c r="N6188" s="545" t="s">
        <v>13413</v>
      </c>
      <c r="O6188" s="545" t="s">
        <v>13413</v>
      </c>
      <c r="P6188" s="549">
        <v>4257</v>
      </c>
      <c r="Q6188" s="549">
        <v>1</v>
      </c>
      <c r="R6188" s="549">
        <v>172</v>
      </c>
      <c r="S6188" s="548">
        <v>2228</v>
      </c>
      <c r="T6188" s="548"/>
      <c r="U6188" s="99"/>
    </row>
    <row r="6189" spans="1:21" ht="19.5" customHeight="1">
      <c r="A6189" s="545">
        <v>100802</v>
      </c>
      <c r="B6189" s="545" t="s">
        <v>3819</v>
      </c>
      <c r="C6189" s="545" t="s">
        <v>216</v>
      </c>
      <c r="D6189" s="546">
        <v>46073</v>
      </c>
      <c r="E6189" s="171" t="str">
        <f t="shared" si="96"/>
        <v>2026</v>
      </c>
      <c r="F6189" s="547">
        <v>38355</v>
      </c>
      <c r="G6189" s="548">
        <v>0</v>
      </c>
      <c r="H6189" s="547">
        <v>38355</v>
      </c>
      <c r="I6189" s="545" t="s">
        <v>12766</v>
      </c>
      <c r="J6189" s="545" t="s">
        <v>13298</v>
      </c>
      <c r="K6189" s="545" t="s">
        <v>13413</v>
      </c>
      <c r="L6189" s="545" t="s">
        <v>13413</v>
      </c>
      <c r="M6189" s="548" t="s">
        <v>13758</v>
      </c>
      <c r="N6189" s="545" t="s">
        <v>13413</v>
      </c>
      <c r="O6189" s="545" t="s">
        <v>13413</v>
      </c>
      <c r="P6189" s="549">
        <v>4258</v>
      </c>
      <c r="Q6189" s="549">
        <v>1</v>
      </c>
      <c r="R6189" s="549">
        <v>172</v>
      </c>
      <c r="S6189" s="548">
        <v>1012</v>
      </c>
      <c r="T6189" s="548"/>
      <c r="U6189" s="99"/>
    </row>
    <row r="6190" spans="1:21" ht="19.5" customHeight="1">
      <c r="A6190" s="545">
        <v>100803</v>
      </c>
      <c r="B6190" s="545" t="s">
        <v>3806</v>
      </c>
      <c r="C6190" s="545" t="s">
        <v>216</v>
      </c>
      <c r="D6190" s="546">
        <v>44589</v>
      </c>
      <c r="E6190" s="171" t="str">
        <f t="shared" si="96"/>
        <v>2022</v>
      </c>
      <c r="F6190" s="547">
        <v>31065</v>
      </c>
      <c r="G6190" s="548">
        <v>0</v>
      </c>
      <c r="H6190" s="547">
        <v>31065</v>
      </c>
      <c r="I6190" s="545" t="s">
        <v>12766</v>
      </c>
      <c r="J6190" s="545" t="s">
        <v>13297</v>
      </c>
      <c r="K6190" s="545" t="s">
        <v>13413</v>
      </c>
      <c r="L6190" s="545" t="s">
        <v>13413</v>
      </c>
      <c r="M6190" s="548" t="s">
        <v>13758</v>
      </c>
      <c r="N6190" s="545" t="s">
        <v>13413</v>
      </c>
      <c r="O6190" s="545" t="s">
        <v>13413</v>
      </c>
      <c r="P6190" s="549">
        <v>4259</v>
      </c>
      <c r="Q6190" s="549">
        <v>1</v>
      </c>
      <c r="R6190" s="549">
        <v>172</v>
      </c>
      <c r="S6190" s="548">
        <v>2257</v>
      </c>
      <c r="T6190" s="548"/>
      <c r="U6190" s="99"/>
    </row>
    <row r="6191" spans="1:21" ht="19.5" customHeight="1">
      <c r="A6191" s="545">
        <v>100804</v>
      </c>
      <c r="B6191" s="545" t="s">
        <v>8402</v>
      </c>
      <c r="C6191" s="545" t="s">
        <v>216</v>
      </c>
      <c r="D6191" s="546">
        <v>43510</v>
      </c>
      <c r="E6191" s="171" t="str">
        <f t="shared" si="96"/>
        <v>2019</v>
      </c>
      <c r="F6191" s="547">
        <v>752000</v>
      </c>
      <c r="G6191" s="548">
        <v>0</v>
      </c>
      <c r="H6191" s="547">
        <v>752000</v>
      </c>
      <c r="I6191" s="545" t="s">
        <v>12668</v>
      </c>
      <c r="J6191" s="545" t="s">
        <v>13296</v>
      </c>
      <c r="K6191" s="545" t="s">
        <v>13413</v>
      </c>
      <c r="L6191" s="545" t="s">
        <v>13413</v>
      </c>
      <c r="M6191" s="548" t="s">
        <v>13758</v>
      </c>
      <c r="N6191" s="545" t="s">
        <v>13413</v>
      </c>
      <c r="O6191" s="545" t="s">
        <v>13413</v>
      </c>
      <c r="P6191" s="549">
        <v>4260</v>
      </c>
      <c r="Q6191" s="549">
        <v>1</v>
      </c>
      <c r="R6191" s="549">
        <v>7</v>
      </c>
      <c r="S6191" s="548">
        <v>2218</v>
      </c>
      <c r="T6191" s="548"/>
      <c r="U6191" s="99"/>
    </row>
    <row r="6192" spans="1:21" ht="19.5" customHeight="1">
      <c r="A6192" s="545">
        <v>100805</v>
      </c>
      <c r="B6192" s="545" t="s">
        <v>7301</v>
      </c>
      <c r="C6192" s="545" t="s">
        <v>5217</v>
      </c>
      <c r="D6192" s="546">
        <v>45709</v>
      </c>
      <c r="E6192" s="171" t="str">
        <f t="shared" si="96"/>
        <v>2025</v>
      </c>
      <c r="F6192" s="547">
        <v>159758.73000000001</v>
      </c>
      <c r="G6192" s="548">
        <v>0</v>
      </c>
      <c r="H6192" s="547">
        <v>159758.73000000001</v>
      </c>
      <c r="I6192" s="545" t="s">
        <v>12653</v>
      </c>
      <c r="J6192" s="545" t="s">
        <v>13299</v>
      </c>
      <c r="K6192" s="545" t="s">
        <v>18065</v>
      </c>
      <c r="L6192" s="545" t="s">
        <v>13413</v>
      </c>
      <c r="M6192" s="548" t="s">
        <v>13813</v>
      </c>
      <c r="N6192" s="545" t="s">
        <v>13413</v>
      </c>
      <c r="O6192" s="545" t="s">
        <v>13413</v>
      </c>
      <c r="P6192" s="549">
        <v>4261</v>
      </c>
      <c r="Q6192" s="549">
        <v>3</v>
      </c>
      <c r="R6192" s="549">
        <v>160</v>
      </c>
      <c r="S6192" s="548">
        <v>443</v>
      </c>
      <c r="T6192" s="548"/>
      <c r="U6192" s="99"/>
    </row>
    <row r="6193" spans="1:21" ht="19.5" customHeight="1">
      <c r="A6193" s="545">
        <v>100806</v>
      </c>
      <c r="B6193" s="545" t="s">
        <v>3294</v>
      </c>
      <c r="C6193" s="545" t="s">
        <v>5217</v>
      </c>
      <c r="D6193" s="546">
        <v>46056</v>
      </c>
      <c r="E6193" s="171" t="str">
        <f t="shared" si="96"/>
        <v>2026</v>
      </c>
      <c r="F6193" s="547">
        <v>183710</v>
      </c>
      <c r="G6193" s="548">
        <v>0</v>
      </c>
      <c r="H6193" s="547">
        <v>183710</v>
      </c>
      <c r="I6193" s="545" t="s">
        <v>12653</v>
      </c>
      <c r="J6193" s="545" t="s">
        <v>13299</v>
      </c>
      <c r="K6193" s="545" t="s">
        <v>18066</v>
      </c>
      <c r="L6193" s="545" t="s">
        <v>13413</v>
      </c>
      <c r="M6193" s="548" t="s">
        <v>13813</v>
      </c>
      <c r="N6193" s="545" t="s">
        <v>13413</v>
      </c>
      <c r="O6193" s="545" t="s">
        <v>13413</v>
      </c>
      <c r="P6193" s="549">
        <v>4262</v>
      </c>
      <c r="Q6193" s="549">
        <v>3</v>
      </c>
      <c r="R6193" s="549">
        <v>160</v>
      </c>
      <c r="S6193" s="548">
        <v>443</v>
      </c>
      <c r="T6193" s="548"/>
      <c r="U6193" s="99"/>
    </row>
    <row r="6194" spans="1:21" ht="19.5" customHeight="1">
      <c r="A6194" s="545">
        <v>100807</v>
      </c>
      <c r="B6194" s="545" t="s">
        <v>7300</v>
      </c>
      <c r="C6194" s="545" t="s">
        <v>5217</v>
      </c>
      <c r="D6194" s="546">
        <v>46056</v>
      </c>
      <c r="E6194" s="171" t="str">
        <f t="shared" si="96"/>
        <v>2026</v>
      </c>
      <c r="F6194" s="547">
        <v>179336</v>
      </c>
      <c r="G6194" s="548">
        <v>0</v>
      </c>
      <c r="H6194" s="547">
        <v>179336</v>
      </c>
      <c r="I6194" s="545" t="s">
        <v>12653</v>
      </c>
      <c r="J6194" s="545" t="s">
        <v>13299</v>
      </c>
      <c r="K6194" s="545" t="s">
        <v>18067</v>
      </c>
      <c r="L6194" s="545" t="s">
        <v>13413</v>
      </c>
      <c r="M6194" s="548" t="s">
        <v>13813</v>
      </c>
      <c r="N6194" s="545" t="s">
        <v>13413</v>
      </c>
      <c r="O6194" s="545" t="s">
        <v>13413</v>
      </c>
      <c r="P6194" s="549">
        <v>4263</v>
      </c>
      <c r="Q6194" s="549">
        <v>3</v>
      </c>
      <c r="R6194" s="549">
        <v>160</v>
      </c>
      <c r="S6194" s="548">
        <v>443</v>
      </c>
      <c r="T6194" s="548"/>
      <c r="U6194" s="99"/>
    </row>
    <row r="6195" spans="1:21" ht="19.5" customHeight="1">
      <c r="A6195" s="545">
        <v>100808</v>
      </c>
      <c r="B6195" s="545" t="s">
        <v>3809</v>
      </c>
      <c r="C6195" s="545" t="s">
        <v>216</v>
      </c>
      <c r="D6195" s="546">
        <v>46073</v>
      </c>
      <c r="E6195" s="171" t="str">
        <f t="shared" si="96"/>
        <v>2026</v>
      </c>
      <c r="F6195" s="547">
        <v>33433</v>
      </c>
      <c r="G6195" s="548">
        <v>0</v>
      </c>
      <c r="H6195" s="547">
        <v>33433</v>
      </c>
      <c r="I6195" s="545" t="s">
        <v>12766</v>
      </c>
      <c r="J6195" s="545" t="s">
        <v>13298</v>
      </c>
      <c r="K6195" s="545" t="s">
        <v>13413</v>
      </c>
      <c r="L6195" s="545" t="s">
        <v>13413</v>
      </c>
      <c r="M6195" s="548" t="s">
        <v>13758</v>
      </c>
      <c r="N6195" s="545" t="s">
        <v>13413</v>
      </c>
      <c r="O6195" s="545" t="s">
        <v>13413</v>
      </c>
      <c r="P6195" s="549">
        <v>4264</v>
      </c>
      <c r="Q6195" s="549">
        <v>1</v>
      </c>
      <c r="R6195" s="549">
        <v>172</v>
      </c>
      <c r="S6195" s="548">
        <v>1012</v>
      </c>
      <c r="T6195" s="548"/>
      <c r="U6195" s="99"/>
    </row>
    <row r="6196" spans="1:21" ht="19.5" customHeight="1">
      <c r="A6196" s="545">
        <v>100809</v>
      </c>
      <c r="B6196" s="545" t="s">
        <v>3824</v>
      </c>
      <c r="C6196" s="545" t="s">
        <v>216</v>
      </c>
      <c r="D6196" s="546">
        <v>46052</v>
      </c>
      <c r="E6196" s="171" t="str">
        <f t="shared" si="96"/>
        <v>2026</v>
      </c>
      <c r="F6196" s="547">
        <v>19901</v>
      </c>
      <c r="G6196" s="548">
        <v>0</v>
      </c>
      <c r="H6196" s="547">
        <v>19901</v>
      </c>
      <c r="I6196" s="545" t="s">
        <v>12766</v>
      </c>
      <c r="J6196" s="545" t="s">
        <v>13307</v>
      </c>
      <c r="K6196" s="545" t="s">
        <v>13413</v>
      </c>
      <c r="L6196" s="545" t="s">
        <v>13413</v>
      </c>
      <c r="M6196" s="548" t="s">
        <v>13758</v>
      </c>
      <c r="N6196" s="545" t="s">
        <v>13413</v>
      </c>
      <c r="O6196" s="545" t="s">
        <v>13413</v>
      </c>
      <c r="P6196" s="549">
        <v>4265</v>
      </c>
      <c r="Q6196" s="549">
        <v>1</v>
      </c>
      <c r="R6196" s="549">
        <v>172</v>
      </c>
      <c r="S6196" s="548">
        <v>2228</v>
      </c>
      <c r="T6196" s="548"/>
      <c r="U6196" s="99"/>
    </row>
    <row r="6197" spans="1:21" ht="19.5" customHeight="1">
      <c r="A6197" s="545">
        <v>100810</v>
      </c>
      <c r="B6197" s="545" t="s">
        <v>3810</v>
      </c>
      <c r="C6197" s="545" t="s">
        <v>216</v>
      </c>
      <c r="D6197" s="546">
        <v>44589</v>
      </c>
      <c r="E6197" s="171" t="str">
        <f t="shared" si="96"/>
        <v>2022</v>
      </c>
      <c r="F6197" s="547">
        <v>82384</v>
      </c>
      <c r="G6197" s="548">
        <v>0</v>
      </c>
      <c r="H6197" s="547">
        <v>82384</v>
      </c>
      <c r="I6197" s="545" t="s">
        <v>12766</v>
      </c>
      <c r="J6197" s="545" t="s">
        <v>13297</v>
      </c>
      <c r="K6197" s="545" t="s">
        <v>13413</v>
      </c>
      <c r="L6197" s="545" t="s">
        <v>13413</v>
      </c>
      <c r="M6197" s="548" t="s">
        <v>13758</v>
      </c>
      <c r="N6197" s="545" t="s">
        <v>13413</v>
      </c>
      <c r="O6197" s="545" t="s">
        <v>13413</v>
      </c>
      <c r="P6197" s="549">
        <v>4266</v>
      </c>
      <c r="Q6197" s="549">
        <v>1</v>
      </c>
      <c r="R6197" s="549">
        <v>172</v>
      </c>
      <c r="S6197" s="548">
        <v>2257</v>
      </c>
      <c r="T6197" s="548"/>
      <c r="U6197" s="99"/>
    </row>
    <row r="6198" spans="1:21" ht="19.5" customHeight="1">
      <c r="A6198" s="545">
        <v>100811</v>
      </c>
      <c r="B6198" s="545" t="s">
        <v>3849</v>
      </c>
      <c r="C6198" s="545" t="s">
        <v>216</v>
      </c>
      <c r="D6198" s="546">
        <v>44589</v>
      </c>
      <c r="E6198" s="171" t="str">
        <f t="shared" si="96"/>
        <v>2022</v>
      </c>
      <c r="F6198" s="547">
        <v>6722</v>
      </c>
      <c r="G6198" s="548">
        <v>0</v>
      </c>
      <c r="H6198" s="547">
        <v>6722</v>
      </c>
      <c r="I6198" s="545" t="s">
        <v>12766</v>
      </c>
      <c r="J6198" s="545" t="s">
        <v>13297</v>
      </c>
      <c r="K6198" s="545" t="s">
        <v>13413</v>
      </c>
      <c r="L6198" s="545" t="s">
        <v>13413</v>
      </c>
      <c r="M6198" s="548" t="s">
        <v>13758</v>
      </c>
      <c r="N6198" s="545" t="s">
        <v>13413</v>
      </c>
      <c r="O6198" s="545" t="s">
        <v>13413</v>
      </c>
      <c r="P6198" s="549">
        <v>4267</v>
      </c>
      <c r="Q6198" s="549">
        <v>1</v>
      </c>
      <c r="R6198" s="549">
        <v>172</v>
      </c>
      <c r="S6198" s="548">
        <v>2257</v>
      </c>
      <c r="T6198" s="548"/>
      <c r="U6198" s="99"/>
    </row>
    <row r="6199" spans="1:21" ht="19.5" customHeight="1">
      <c r="A6199" s="545">
        <v>100812</v>
      </c>
      <c r="B6199" s="545" t="s">
        <v>10682</v>
      </c>
      <c r="C6199" s="545" t="s">
        <v>216</v>
      </c>
      <c r="D6199" s="546"/>
      <c r="E6199" s="171" t="str">
        <f t="shared" si="96"/>
        <v>1900</v>
      </c>
      <c r="F6199" s="547">
        <v>0</v>
      </c>
      <c r="G6199" s="548">
        <v>0</v>
      </c>
      <c r="H6199" s="547">
        <v>0</v>
      </c>
      <c r="I6199" s="545" t="s">
        <v>12766</v>
      </c>
      <c r="J6199" s="545"/>
      <c r="K6199" s="545" t="s">
        <v>13413</v>
      </c>
      <c r="L6199" s="545" t="s">
        <v>13413</v>
      </c>
      <c r="M6199" s="548" t="s">
        <v>13758</v>
      </c>
      <c r="N6199" s="545" t="s">
        <v>13413</v>
      </c>
      <c r="O6199" s="545" t="s">
        <v>13413</v>
      </c>
      <c r="P6199" s="549">
        <v>4268</v>
      </c>
      <c r="Q6199" s="549">
        <v>1</v>
      </c>
      <c r="R6199" s="549">
        <v>172</v>
      </c>
      <c r="S6199" s="548"/>
      <c r="T6199" s="548"/>
      <c r="U6199" s="99"/>
    </row>
    <row r="6200" spans="1:21" ht="19.5" customHeight="1">
      <c r="A6200" s="545">
        <v>100813</v>
      </c>
      <c r="B6200" s="545" t="s">
        <v>10681</v>
      </c>
      <c r="C6200" s="545" t="s">
        <v>216</v>
      </c>
      <c r="D6200" s="546">
        <v>44589</v>
      </c>
      <c r="E6200" s="171" t="str">
        <f t="shared" si="96"/>
        <v>2022</v>
      </c>
      <c r="F6200" s="547">
        <v>1584</v>
      </c>
      <c r="G6200" s="548">
        <v>0</v>
      </c>
      <c r="H6200" s="547">
        <v>1584</v>
      </c>
      <c r="I6200" s="545" t="s">
        <v>12766</v>
      </c>
      <c r="J6200" s="545" t="s">
        <v>13297</v>
      </c>
      <c r="K6200" s="545" t="s">
        <v>18068</v>
      </c>
      <c r="L6200" s="545" t="s">
        <v>13413</v>
      </c>
      <c r="M6200" s="548" t="s">
        <v>13758</v>
      </c>
      <c r="N6200" s="545" t="s">
        <v>13413</v>
      </c>
      <c r="O6200" s="545" t="s">
        <v>13413</v>
      </c>
      <c r="P6200" s="549">
        <v>4269</v>
      </c>
      <c r="Q6200" s="549">
        <v>1</v>
      </c>
      <c r="R6200" s="549">
        <v>172</v>
      </c>
      <c r="S6200" s="548">
        <v>2257</v>
      </c>
      <c r="T6200" s="548"/>
      <c r="U6200" s="99"/>
    </row>
    <row r="6201" spans="1:21" ht="19.5" customHeight="1">
      <c r="A6201" s="545">
        <v>100814</v>
      </c>
      <c r="B6201" s="545" t="s">
        <v>7246</v>
      </c>
      <c r="C6201" s="545" t="s">
        <v>216</v>
      </c>
      <c r="D6201" s="546">
        <v>44589</v>
      </c>
      <c r="E6201" s="171" t="str">
        <f t="shared" si="96"/>
        <v>2022</v>
      </c>
      <c r="F6201" s="547">
        <v>1602</v>
      </c>
      <c r="G6201" s="548">
        <v>0</v>
      </c>
      <c r="H6201" s="547">
        <v>1602</v>
      </c>
      <c r="I6201" s="545" t="s">
        <v>12766</v>
      </c>
      <c r="J6201" s="545" t="s">
        <v>13297</v>
      </c>
      <c r="K6201" s="545" t="s">
        <v>18069</v>
      </c>
      <c r="L6201" s="545" t="s">
        <v>13413</v>
      </c>
      <c r="M6201" s="548" t="s">
        <v>13758</v>
      </c>
      <c r="N6201" s="545" t="s">
        <v>13413</v>
      </c>
      <c r="O6201" s="545" t="s">
        <v>13413</v>
      </c>
      <c r="P6201" s="549">
        <v>4270</v>
      </c>
      <c r="Q6201" s="549">
        <v>1</v>
      </c>
      <c r="R6201" s="549">
        <v>172</v>
      </c>
      <c r="S6201" s="548">
        <v>2257</v>
      </c>
      <c r="T6201" s="548"/>
      <c r="U6201" s="99"/>
    </row>
    <row r="6202" spans="1:21" ht="19.5" customHeight="1">
      <c r="A6202" s="545">
        <v>100815</v>
      </c>
      <c r="B6202" s="545" t="s">
        <v>10680</v>
      </c>
      <c r="C6202" s="545" t="s">
        <v>216</v>
      </c>
      <c r="D6202" s="546"/>
      <c r="E6202" s="171" t="str">
        <f t="shared" si="96"/>
        <v>1900</v>
      </c>
      <c r="F6202" s="547">
        <v>0</v>
      </c>
      <c r="G6202" s="548">
        <v>0</v>
      </c>
      <c r="H6202" s="547">
        <v>0</v>
      </c>
      <c r="I6202" s="545" t="s">
        <v>12766</v>
      </c>
      <c r="J6202" s="545"/>
      <c r="K6202" s="545" t="s">
        <v>13413</v>
      </c>
      <c r="L6202" s="545" t="s">
        <v>13413</v>
      </c>
      <c r="M6202" s="548" t="s">
        <v>13758</v>
      </c>
      <c r="N6202" s="545" t="s">
        <v>13413</v>
      </c>
      <c r="O6202" s="545" t="s">
        <v>13413</v>
      </c>
      <c r="P6202" s="549">
        <v>4271</v>
      </c>
      <c r="Q6202" s="549">
        <v>1</v>
      </c>
      <c r="R6202" s="549">
        <v>172</v>
      </c>
      <c r="S6202" s="548"/>
      <c r="T6202" s="548"/>
      <c r="U6202" s="99"/>
    </row>
    <row r="6203" spans="1:21" ht="19.5" customHeight="1">
      <c r="A6203" s="545">
        <v>100816</v>
      </c>
      <c r="B6203" s="545" t="s">
        <v>10679</v>
      </c>
      <c r="C6203" s="545" t="s">
        <v>903</v>
      </c>
      <c r="D6203" s="546"/>
      <c r="E6203" s="171" t="str">
        <f t="shared" si="96"/>
        <v>1900</v>
      </c>
      <c r="F6203" s="547">
        <v>0</v>
      </c>
      <c r="G6203" s="548">
        <v>0</v>
      </c>
      <c r="H6203" s="547">
        <v>0</v>
      </c>
      <c r="I6203" s="545" t="s">
        <v>12751</v>
      </c>
      <c r="J6203" s="545"/>
      <c r="K6203" s="545" t="s">
        <v>13413</v>
      </c>
      <c r="L6203" s="545" t="s">
        <v>18070</v>
      </c>
      <c r="M6203" s="548" t="s">
        <v>13868</v>
      </c>
      <c r="N6203" s="545" t="s">
        <v>22183</v>
      </c>
      <c r="O6203" s="545" t="s">
        <v>16146</v>
      </c>
      <c r="P6203" s="549">
        <v>4272</v>
      </c>
      <c r="Q6203" s="549">
        <v>2</v>
      </c>
      <c r="R6203" s="549">
        <v>98</v>
      </c>
      <c r="S6203" s="548"/>
      <c r="T6203" s="548">
        <v>97</v>
      </c>
      <c r="U6203" s="99"/>
    </row>
    <row r="6204" spans="1:21" ht="19.5" customHeight="1">
      <c r="A6204" s="545">
        <v>100817</v>
      </c>
      <c r="B6204" s="545" t="s">
        <v>10678</v>
      </c>
      <c r="C6204" s="545" t="s">
        <v>216</v>
      </c>
      <c r="D6204" s="546"/>
      <c r="E6204" s="171" t="str">
        <f t="shared" si="96"/>
        <v>1900</v>
      </c>
      <c r="F6204" s="547">
        <v>0</v>
      </c>
      <c r="G6204" s="548">
        <v>0</v>
      </c>
      <c r="H6204" s="547">
        <v>0</v>
      </c>
      <c r="I6204" s="545" t="s">
        <v>12751</v>
      </c>
      <c r="J6204" s="545"/>
      <c r="K6204" s="545" t="s">
        <v>13413</v>
      </c>
      <c r="L6204" s="545" t="s">
        <v>18070</v>
      </c>
      <c r="M6204" s="548" t="s">
        <v>13868</v>
      </c>
      <c r="N6204" s="545" t="s">
        <v>22183</v>
      </c>
      <c r="O6204" s="545" t="s">
        <v>16146</v>
      </c>
      <c r="P6204" s="549">
        <v>4273</v>
      </c>
      <c r="Q6204" s="549">
        <v>2</v>
      </c>
      <c r="R6204" s="549">
        <v>98</v>
      </c>
      <c r="S6204" s="548"/>
      <c r="T6204" s="548">
        <v>97</v>
      </c>
      <c r="U6204" s="99"/>
    </row>
    <row r="6205" spans="1:21" ht="19.5" customHeight="1">
      <c r="A6205" s="545">
        <v>100818</v>
      </c>
      <c r="B6205" s="545" t="s">
        <v>7031</v>
      </c>
      <c r="C6205" s="545" t="s">
        <v>206</v>
      </c>
      <c r="D6205" s="546">
        <v>43843</v>
      </c>
      <c r="E6205" s="171" t="str">
        <f t="shared" si="96"/>
        <v>2020</v>
      </c>
      <c r="F6205" s="547">
        <v>3032</v>
      </c>
      <c r="G6205" s="548">
        <v>0.19</v>
      </c>
      <c r="H6205" s="547">
        <v>2547.9</v>
      </c>
      <c r="I6205" s="545" t="s">
        <v>12639</v>
      </c>
      <c r="J6205" s="545" t="s">
        <v>13297</v>
      </c>
      <c r="K6205" s="545" t="s">
        <v>13413</v>
      </c>
      <c r="L6205" s="545" t="s">
        <v>16566</v>
      </c>
      <c r="M6205" s="548" t="s">
        <v>13758</v>
      </c>
      <c r="N6205" s="545" t="s">
        <v>13413</v>
      </c>
      <c r="O6205" s="545" t="s">
        <v>13413</v>
      </c>
      <c r="P6205" s="549">
        <v>4274</v>
      </c>
      <c r="Q6205" s="549">
        <v>1</v>
      </c>
      <c r="R6205" s="549">
        <v>64</v>
      </c>
      <c r="S6205" s="548">
        <v>2257</v>
      </c>
      <c r="T6205" s="548"/>
      <c r="U6205" s="99"/>
    </row>
    <row r="6206" spans="1:21" ht="19.5" customHeight="1">
      <c r="A6206" s="545">
        <v>100819</v>
      </c>
      <c r="B6206" s="545" t="s">
        <v>7030</v>
      </c>
      <c r="C6206" s="545" t="s">
        <v>216</v>
      </c>
      <c r="D6206" s="546">
        <v>43843</v>
      </c>
      <c r="E6206" s="171" t="str">
        <f t="shared" si="96"/>
        <v>2020</v>
      </c>
      <c r="F6206" s="547">
        <v>4370</v>
      </c>
      <c r="G6206" s="548">
        <v>0.19</v>
      </c>
      <c r="H6206" s="547">
        <v>3672.27</v>
      </c>
      <c r="I6206" s="545" t="s">
        <v>12685</v>
      </c>
      <c r="J6206" s="545" t="s">
        <v>13297</v>
      </c>
      <c r="K6206" s="545" t="s">
        <v>13413</v>
      </c>
      <c r="L6206" s="545" t="s">
        <v>13413</v>
      </c>
      <c r="M6206" s="548" t="s">
        <v>13758</v>
      </c>
      <c r="N6206" s="545" t="s">
        <v>13413</v>
      </c>
      <c r="O6206" s="545" t="s">
        <v>13413</v>
      </c>
      <c r="P6206" s="549">
        <v>4275</v>
      </c>
      <c r="Q6206" s="549">
        <v>1</v>
      </c>
      <c r="R6206" s="549">
        <v>11</v>
      </c>
      <c r="S6206" s="548">
        <v>2257</v>
      </c>
      <c r="T6206" s="548"/>
      <c r="U6206" s="99"/>
    </row>
    <row r="6207" spans="1:21" ht="19.5" customHeight="1">
      <c r="A6207" s="545">
        <v>100822</v>
      </c>
      <c r="B6207" s="545" t="s">
        <v>3297</v>
      </c>
      <c r="C6207" s="545" t="s">
        <v>4504</v>
      </c>
      <c r="D6207" s="546"/>
      <c r="E6207" s="171" t="str">
        <f t="shared" si="96"/>
        <v>1900</v>
      </c>
      <c r="F6207" s="547">
        <v>0</v>
      </c>
      <c r="G6207" s="548">
        <v>0</v>
      </c>
      <c r="H6207" s="547">
        <v>0</v>
      </c>
      <c r="I6207" s="545" t="s">
        <v>12678</v>
      </c>
      <c r="J6207" s="545"/>
      <c r="K6207" s="545" t="s">
        <v>13413</v>
      </c>
      <c r="L6207" s="545" t="s">
        <v>13413</v>
      </c>
      <c r="M6207" s="548" t="s">
        <v>13813</v>
      </c>
      <c r="N6207" s="545" t="s">
        <v>22184</v>
      </c>
      <c r="O6207" s="545" t="s">
        <v>13413</v>
      </c>
      <c r="P6207" s="549">
        <v>4278</v>
      </c>
      <c r="Q6207" s="549">
        <v>3</v>
      </c>
      <c r="R6207" s="549">
        <v>23</v>
      </c>
      <c r="S6207" s="548"/>
      <c r="T6207" s="548">
        <v>160</v>
      </c>
      <c r="U6207" s="99"/>
    </row>
    <row r="6208" spans="1:21" ht="19.5" customHeight="1">
      <c r="A6208" s="545">
        <v>100823</v>
      </c>
      <c r="B6208" s="545" t="s">
        <v>10677</v>
      </c>
      <c r="C6208" s="545" t="s">
        <v>216</v>
      </c>
      <c r="D6208" s="546"/>
      <c r="E6208" s="171" t="str">
        <f t="shared" si="96"/>
        <v>1900</v>
      </c>
      <c r="F6208" s="547">
        <v>0</v>
      </c>
      <c r="G6208" s="548">
        <v>0</v>
      </c>
      <c r="H6208" s="547">
        <v>0</v>
      </c>
      <c r="I6208" s="545" t="s">
        <v>12647</v>
      </c>
      <c r="J6208" s="545"/>
      <c r="K6208" s="545" t="s">
        <v>18071</v>
      </c>
      <c r="L6208" s="545" t="s">
        <v>13413</v>
      </c>
      <c r="M6208" s="548" t="s">
        <v>13758</v>
      </c>
      <c r="N6208" s="545" t="s">
        <v>22184</v>
      </c>
      <c r="O6208" s="545" t="s">
        <v>13413</v>
      </c>
      <c r="P6208" s="549">
        <v>4279</v>
      </c>
      <c r="Q6208" s="549">
        <v>1</v>
      </c>
      <c r="R6208" s="549">
        <v>26</v>
      </c>
      <c r="S6208" s="548"/>
      <c r="T6208" s="548">
        <v>160</v>
      </c>
      <c r="U6208" s="99"/>
    </row>
    <row r="6209" spans="1:21" ht="19.5" customHeight="1">
      <c r="A6209" s="545">
        <v>100824</v>
      </c>
      <c r="B6209" s="545" t="s">
        <v>10676</v>
      </c>
      <c r="C6209" s="545" t="s">
        <v>216</v>
      </c>
      <c r="D6209" s="546"/>
      <c r="E6209" s="171" t="str">
        <f t="shared" si="96"/>
        <v>1900</v>
      </c>
      <c r="F6209" s="547">
        <v>0</v>
      </c>
      <c r="G6209" s="548">
        <v>0</v>
      </c>
      <c r="H6209" s="547">
        <v>0</v>
      </c>
      <c r="I6209" s="545" t="s">
        <v>12647</v>
      </c>
      <c r="J6209" s="545"/>
      <c r="K6209" s="545" t="s">
        <v>18072</v>
      </c>
      <c r="L6209" s="545" t="s">
        <v>13413</v>
      </c>
      <c r="M6209" s="548" t="s">
        <v>13758</v>
      </c>
      <c r="N6209" s="545" t="s">
        <v>22184</v>
      </c>
      <c r="O6209" s="545" t="s">
        <v>13413</v>
      </c>
      <c r="P6209" s="549">
        <v>4280</v>
      </c>
      <c r="Q6209" s="549">
        <v>1</v>
      </c>
      <c r="R6209" s="549">
        <v>26</v>
      </c>
      <c r="S6209" s="548"/>
      <c r="T6209" s="548">
        <v>160</v>
      </c>
      <c r="U6209" s="99"/>
    </row>
    <row r="6210" spans="1:21" ht="19.5" customHeight="1">
      <c r="A6210" s="545">
        <v>100825</v>
      </c>
      <c r="B6210" s="545" t="s">
        <v>401</v>
      </c>
      <c r="C6210" s="545" t="s">
        <v>216</v>
      </c>
      <c r="D6210" s="546"/>
      <c r="E6210" s="171" t="str">
        <f t="shared" si="96"/>
        <v>1900</v>
      </c>
      <c r="F6210" s="547">
        <v>0</v>
      </c>
      <c r="G6210" s="548">
        <v>0</v>
      </c>
      <c r="H6210" s="547">
        <v>0</v>
      </c>
      <c r="I6210" s="545" t="s">
        <v>12654</v>
      </c>
      <c r="J6210" s="545"/>
      <c r="K6210" s="545" t="s">
        <v>13413</v>
      </c>
      <c r="L6210" s="545" t="s">
        <v>13413</v>
      </c>
      <c r="M6210" s="548" t="s">
        <v>13758</v>
      </c>
      <c r="N6210" s="545" t="s">
        <v>13413</v>
      </c>
      <c r="O6210" s="545" t="s">
        <v>13413</v>
      </c>
      <c r="P6210" s="549">
        <v>4281</v>
      </c>
      <c r="Q6210" s="549">
        <v>1</v>
      </c>
      <c r="R6210" s="549">
        <v>2</v>
      </c>
      <c r="S6210" s="548"/>
      <c r="T6210" s="548"/>
      <c r="U6210" s="99"/>
    </row>
    <row r="6211" spans="1:21" ht="19.5" customHeight="1">
      <c r="A6211" s="545">
        <v>100826</v>
      </c>
      <c r="B6211" s="545" t="s">
        <v>13662</v>
      </c>
      <c r="C6211" s="545" t="s">
        <v>216</v>
      </c>
      <c r="D6211" s="546">
        <v>46052</v>
      </c>
      <c r="E6211" s="171" t="str">
        <f t="shared" si="96"/>
        <v>2026</v>
      </c>
      <c r="F6211" s="547">
        <v>209840</v>
      </c>
      <c r="G6211" s="548">
        <v>0.19</v>
      </c>
      <c r="H6211" s="547">
        <v>176336.13</v>
      </c>
      <c r="I6211" s="545" t="s">
        <v>12741</v>
      </c>
      <c r="J6211" s="545" t="s">
        <v>13307</v>
      </c>
      <c r="K6211" s="545" t="s">
        <v>18073</v>
      </c>
      <c r="L6211" s="545" t="s">
        <v>13413</v>
      </c>
      <c r="M6211" s="548" t="s">
        <v>13758</v>
      </c>
      <c r="N6211" s="545" t="s">
        <v>13413</v>
      </c>
      <c r="O6211" s="545" t="s">
        <v>13413</v>
      </c>
      <c r="P6211" s="549">
        <v>4282</v>
      </c>
      <c r="Q6211" s="549">
        <v>1</v>
      </c>
      <c r="R6211" s="549">
        <v>37</v>
      </c>
      <c r="S6211" s="548">
        <v>2228</v>
      </c>
      <c r="T6211" s="548"/>
      <c r="U6211" s="99"/>
    </row>
    <row r="6212" spans="1:21" ht="19.5" customHeight="1">
      <c r="A6212" s="545">
        <v>100827</v>
      </c>
      <c r="B6212" s="545" t="s">
        <v>392</v>
      </c>
      <c r="C6212" s="545" t="s">
        <v>216</v>
      </c>
      <c r="D6212" s="546"/>
      <c r="E6212" s="171" t="str">
        <f t="shared" ref="E6212:E6275" si="97">TEXT(D6212,"YYYY")</f>
        <v>1900</v>
      </c>
      <c r="F6212" s="547">
        <v>0</v>
      </c>
      <c r="G6212" s="548">
        <v>0</v>
      </c>
      <c r="H6212" s="547">
        <v>0</v>
      </c>
      <c r="I6212" s="545" t="s">
        <v>12741</v>
      </c>
      <c r="J6212" s="545"/>
      <c r="K6212" s="545" t="s">
        <v>13413</v>
      </c>
      <c r="L6212" s="545" t="s">
        <v>13413</v>
      </c>
      <c r="M6212" s="548" t="s">
        <v>13758</v>
      </c>
      <c r="N6212" s="545" t="s">
        <v>13413</v>
      </c>
      <c r="O6212" s="545" t="s">
        <v>13413</v>
      </c>
      <c r="P6212" s="549">
        <v>4283</v>
      </c>
      <c r="Q6212" s="549">
        <v>1</v>
      </c>
      <c r="R6212" s="549">
        <v>37</v>
      </c>
      <c r="S6212" s="548"/>
      <c r="T6212" s="548"/>
      <c r="U6212" s="99"/>
    </row>
    <row r="6213" spans="1:21" ht="19.5" customHeight="1">
      <c r="A6213" s="545">
        <v>100828</v>
      </c>
      <c r="B6213" s="545" t="s">
        <v>12336</v>
      </c>
      <c r="C6213" s="545" t="s">
        <v>216</v>
      </c>
      <c r="D6213" s="546">
        <v>44593</v>
      </c>
      <c r="E6213" s="171" t="str">
        <f t="shared" si="97"/>
        <v>2022</v>
      </c>
      <c r="F6213" s="547">
        <v>144199</v>
      </c>
      <c r="G6213" s="548">
        <v>0.19</v>
      </c>
      <c r="H6213" s="547">
        <v>121175.63</v>
      </c>
      <c r="I6213" s="545" t="s">
        <v>12741</v>
      </c>
      <c r="J6213" s="545" t="s">
        <v>13297</v>
      </c>
      <c r="K6213" s="545" t="s">
        <v>18074</v>
      </c>
      <c r="L6213" s="545" t="s">
        <v>13413</v>
      </c>
      <c r="M6213" s="548" t="s">
        <v>13758</v>
      </c>
      <c r="N6213" s="545" t="s">
        <v>13413</v>
      </c>
      <c r="O6213" s="545" t="s">
        <v>13413</v>
      </c>
      <c r="P6213" s="549">
        <v>4284</v>
      </c>
      <c r="Q6213" s="549">
        <v>1</v>
      </c>
      <c r="R6213" s="549">
        <v>37</v>
      </c>
      <c r="S6213" s="548">
        <v>2257</v>
      </c>
      <c r="T6213" s="548"/>
      <c r="U6213" s="99"/>
    </row>
    <row r="6214" spans="1:21" ht="19.5" customHeight="1">
      <c r="A6214" s="545">
        <v>100829</v>
      </c>
      <c r="B6214" s="545" t="s">
        <v>6738</v>
      </c>
      <c r="C6214" s="545" t="s">
        <v>216</v>
      </c>
      <c r="D6214" s="546">
        <v>46052</v>
      </c>
      <c r="E6214" s="171" t="str">
        <f t="shared" si="97"/>
        <v>2026</v>
      </c>
      <c r="F6214" s="547">
        <v>55501</v>
      </c>
      <c r="G6214" s="548">
        <v>0.19</v>
      </c>
      <c r="H6214" s="547">
        <v>46639.5</v>
      </c>
      <c r="I6214" s="545" t="s">
        <v>12741</v>
      </c>
      <c r="J6214" s="545" t="s">
        <v>13307</v>
      </c>
      <c r="K6214" s="545" t="s">
        <v>18075</v>
      </c>
      <c r="L6214" s="545" t="s">
        <v>13413</v>
      </c>
      <c r="M6214" s="548" t="s">
        <v>13758</v>
      </c>
      <c r="N6214" s="545" t="s">
        <v>13413</v>
      </c>
      <c r="O6214" s="545" t="s">
        <v>13413</v>
      </c>
      <c r="P6214" s="549">
        <v>4285</v>
      </c>
      <c r="Q6214" s="549">
        <v>1</v>
      </c>
      <c r="R6214" s="549">
        <v>37</v>
      </c>
      <c r="S6214" s="548">
        <v>2228</v>
      </c>
      <c r="T6214" s="548"/>
      <c r="U6214" s="99"/>
    </row>
    <row r="6215" spans="1:21" ht="19.5" customHeight="1">
      <c r="A6215" s="545">
        <v>100830</v>
      </c>
      <c r="B6215" s="545" t="s">
        <v>402</v>
      </c>
      <c r="C6215" s="545" t="s">
        <v>216</v>
      </c>
      <c r="D6215" s="546">
        <v>45708</v>
      </c>
      <c r="E6215" s="171" t="str">
        <f t="shared" si="97"/>
        <v>2025</v>
      </c>
      <c r="F6215" s="547">
        <v>72488.86</v>
      </c>
      <c r="G6215" s="548">
        <v>0.19</v>
      </c>
      <c r="H6215" s="547">
        <v>60915.01</v>
      </c>
      <c r="I6215" s="545" t="s">
        <v>12654</v>
      </c>
      <c r="J6215" s="545" t="s">
        <v>13307</v>
      </c>
      <c r="K6215" s="545" t="s">
        <v>18076</v>
      </c>
      <c r="L6215" s="545" t="s">
        <v>13413</v>
      </c>
      <c r="M6215" s="548" t="s">
        <v>13758</v>
      </c>
      <c r="N6215" s="545" t="s">
        <v>13413</v>
      </c>
      <c r="O6215" s="545" t="s">
        <v>13413</v>
      </c>
      <c r="P6215" s="549">
        <v>4286</v>
      </c>
      <c r="Q6215" s="549">
        <v>1</v>
      </c>
      <c r="R6215" s="549">
        <v>2</v>
      </c>
      <c r="S6215" s="548">
        <v>2228</v>
      </c>
      <c r="T6215" s="548"/>
      <c r="U6215" s="99"/>
    </row>
    <row r="6216" spans="1:21" ht="19.5" customHeight="1">
      <c r="A6216" s="545">
        <v>100831</v>
      </c>
      <c r="B6216" s="545" t="s">
        <v>5308</v>
      </c>
      <c r="C6216" s="545" t="s">
        <v>216</v>
      </c>
      <c r="D6216" s="546">
        <v>46052</v>
      </c>
      <c r="E6216" s="171" t="str">
        <f t="shared" si="97"/>
        <v>2026</v>
      </c>
      <c r="F6216" s="547">
        <v>16754514</v>
      </c>
      <c r="G6216" s="548">
        <v>0.19</v>
      </c>
      <c r="H6216" s="547">
        <v>14079423.529999999</v>
      </c>
      <c r="I6216" s="545" t="s">
        <v>12647</v>
      </c>
      <c r="J6216" s="545" t="s">
        <v>13307</v>
      </c>
      <c r="K6216" s="545" t="s">
        <v>18077</v>
      </c>
      <c r="L6216" s="545"/>
      <c r="M6216" s="548" t="s">
        <v>13758</v>
      </c>
      <c r="N6216" s="545" t="s">
        <v>13413</v>
      </c>
      <c r="O6216" s="545"/>
      <c r="P6216" s="549">
        <v>12778</v>
      </c>
      <c r="Q6216" s="549">
        <v>1</v>
      </c>
      <c r="R6216" s="549">
        <v>26</v>
      </c>
      <c r="S6216" s="548">
        <v>2228</v>
      </c>
      <c r="T6216" s="548"/>
      <c r="U6216" s="99"/>
    </row>
    <row r="6217" spans="1:21" ht="19.5" customHeight="1">
      <c r="A6217" s="545">
        <v>100832</v>
      </c>
      <c r="B6217" s="545" t="s">
        <v>324</v>
      </c>
      <c r="C6217" s="545" t="s">
        <v>216</v>
      </c>
      <c r="D6217" s="546"/>
      <c r="E6217" s="171" t="str">
        <f t="shared" si="97"/>
        <v>1900</v>
      </c>
      <c r="F6217" s="547">
        <v>0</v>
      </c>
      <c r="G6217" s="548">
        <v>0</v>
      </c>
      <c r="H6217" s="547">
        <v>0</v>
      </c>
      <c r="I6217" s="545" t="s">
        <v>12654</v>
      </c>
      <c r="J6217" s="545"/>
      <c r="K6217" s="545" t="s">
        <v>13413</v>
      </c>
      <c r="L6217" s="545" t="s">
        <v>13413</v>
      </c>
      <c r="M6217" s="548" t="s">
        <v>13758</v>
      </c>
      <c r="N6217" s="545" t="s">
        <v>13413</v>
      </c>
      <c r="O6217" s="545" t="s">
        <v>13413</v>
      </c>
      <c r="P6217" s="549">
        <v>4288</v>
      </c>
      <c r="Q6217" s="549">
        <v>1</v>
      </c>
      <c r="R6217" s="549">
        <v>2</v>
      </c>
      <c r="S6217" s="548"/>
      <c r="T6217" s="548"/>
      <c r="U6217" s="99"/>
    </row>
    <row r="6218" spans="1:21" ht="19.5" customHeight="1">
      <c r="A6218" s="545">
        <v>100833</v>
      </c>
      <c r="B6218" s="545" t="s">
        <v>10675</v>
      </c>
      <c r="C6218" s="545" t="s">
        <v>216</v>
      </c>
      <c r="D6218" s="546"/>
      <c r="E6218" s="171" t="str">
        <f t="shared" si="97"/>
        <v>1900</v>
      </c>
      <c r="F6218" s="547">
        <v>0</v>
      </c>
      <c r="G6218" s="548">
        <v>0</v>
      </c>
      <c r="H6218" s="547">
        <v>0</v>
      </c>
      <c r="I6218" s="545" t="s">
        <v>12642</v>
      </c>
      <c r="J6218" s="545"/>
      <c r="K6218" s="545" t="s">
        <v>13413</v>
      </c>
      <c r="L6218" s="545" t="s">
        <v>13413</v>
      </c>
      <c r="M6218" s="548" t="s">
        <v>13758</v>
      </c>
      <c r="N6218" s="545" t="s">
        <v>13413</v>
      </c>
      <c r="O6218" s="545" t="s">
        <v>13413</v>
      </c>
      <c r="P6218" s="549">
        <v>4289</v>
      </c>
      <c r="Q6218" s="549">
        <v>1</v>
      </c>
      <c r="R6218" s="549">
        <v>135</v>
      </c>
      <c r="S6218" s="548"/>
      <c r="T6218" s="548"/>
      <c r="U6218" s="99"/>
    </row>
    <row r="6219" spans="1:21" ht="19.5" customHeight="1">
      <c r="A6219" s="545">
        <v>100834</v>
      </c>
      <c r="B6219" s="545" t="s">
        <v>438</v>
      </c>
      <c r="C6219" s="545" t="s">
        <v>437</v>
      </c>
      <c r="D6219" s="546"/>
      <c r="E6219" s="171" t="str">
        <f t="shared" si="97"/>
        <v>1900</v>
      </c>
      <c r="F6219" s="547">
        <v>0</v>
      </c>
      <c r="G6219" s="548">
        <v>0</v>
      </c>
      <c r="H6219" s="547">
        <v>0</v>
      </c>
      <c r="I6219" s="545" t="s">
        <v>12668</v>
      </c>
      <c r="J6219" s="545"/>
      <c r="K6219" s="545" t="s">
        <v>13413</v>
      </c>
      <c r="L6219" s="545" t="s">
        <v>13413</v>
      </c>
      <c r="M6219" s="548" t="s">
        <v>13758</v>
      </c>
      <c r="N6219" s="545" t="s">
        <v>13413</v>
      </c>
      <c r="O6219" s="545" t="s">
        <v>13413</v>
      </c>
      <c r="P6219" s="549">
        <v>4290</v>
      </c>
      <c r="Q6219" s="549">
        <v>1</v>
      </c>
      <c r="R6219" s="549">
        <v>7</v>
      </c>
      <c r="S6219" s="548"/>
      <c r="T6219" s="548"/>
      <c r="U6219" s="99"/>
    </row>
    <row r="6220" spans="1:21" ht="19.5" customHeight="1">
      <c r="A6220" s="545">
        <v>100836</v>
      </c>
      <c r="B6220" s="545" t="s">
        <v>6021</v>
      </c>
      <c r="C6220" s="545" t="s">
        <v>216</v>
      </c>
      <c r="D6220" s="546">
        <v>46052</v>
      </c>
      <c r="E6220" s="171" t="str">
        <f t="shared" si="97"/>
        <v>2026</v>
      </c>
      <c r="F6220" s="547">
        <v>7635</v>
      </c>
      <c r="G6220" s="548">
        <v>0.19</v>
      </c>
      <c r="H6220" s="547">
        <v>6415.97</v>
      </c>
      <c r="I6220" s="545" t="s">
        <v>12741</v>
      </c>
      <c r="J6220" s="545" t="s">
        <v>13307</v>
      </c>
      <c r="K6220" s="545" t="s">
        <v>18078</v>
      </c>
      <c r="L6220" s="545" t="s">
        <v>13413</v>
      </c>
      <c r="M6220" s="548" t="s">
        <v>13758</v>
      </c>
      <c r="N6220" s="545" t="s">
        <v>13413</v>
      </c>
      <c r="O6220" s="545" t="s">
        <v>13413</v>
      </c>
      <c r="P6220" s="549">
        <v>4291</v>
      </c>
      <c r="Q6220" s="549">
        <v>1</v>
      </c>
      <c r="R6220" s="549">
        <v>37</v>
      </c>
      <c r="S6220" s="548">
        <v>2228</v>
      </c>
      <c r="T6220" s="548"/>
      <c r="U6220" s="99"/>
    </row>
    <row r="6221" spans="1:21" ht="19.5" customHeight="1">
      <c r="A6221" s="545">
        <v>100837</v>
      </c>
      <c r="B6221" s="545" t="s">
        <v>2795</v>
      </c>
      <c r="C6221" s="545" t="s">
        <v>4552</v>
      </c>
      <c r="D6221" s="546"/>
      <c r="E6221" s="171" t="str">
        <f t="shared" si="97"/>
        <v>1900</v>
      </c>
      <c r="F6221" s="547">
        <v>0</v>
      </c>
      <c r="G6221" s="548">
        <v>0</v>
      </c>
      <c r="H6221" s="547">
        <v>0</v>
      </c>
      <c r="I6221" s="545" t="s">
        <v>12723</v>
      </c>
      <c r="J6221" s="545"/>
      <c r="K6221" s="545" t="s">
        <v>13413</v>
      </c>
      <c r="L6221" s="545" t="s">
        <v>13413</v>
      </c>
      <c r="M6221" s="548" t="s">
        <v>13843</v>
      </c>
      <c r="N6221" s="545" t="s">
        <v>22184</v>
      </c>
      <c r="O6221" s="545" t="s">
        <v>13413</v>
      </c>
      <c r="P6221" s="549">
        <v>4292</v>
      </c>
      <c r="Q6221" s="549">
        <v>5</v>
      </c>
      <c r="R6221" s="549">
        <v>16</v>
      </c>
      <c r="S6221" s="548"/>
      <c r="T6221" s="548">
        <v>160</v>
      </c>
      <c r="U6221" s="99"/>
    </row>
    <row r="6222" spans="1:21" ht="19.5" customHeight="1">
      <c r="A6222" s="545">
        <v>100838</v>
      </c>
      <c r="B6222" s="545" t="s">
        <v>3480</v>
      </c>
      <c r="C6222" s="545" t="s">
        <v>216</v>
      </c>
      <c r="D6222" s="546"/>
      <c r="E6222" s="171" t="str">
        <f t="shared" si="97"/>
        <v>1900</v>
      </c>
      <c r="F6222" s="547">
        <v>0</v>
      </c>
      <c r="G6222" s="548">
        <v>0</v>
      </c>
      <c r="H6222" s="547">
        <v>0</v>
      </c>
      <c r="I6222" s="545" t="s">
        <v>12753</v>
      </c>
      <c r="J6222" s="545"/>
      <c r="K6222" s="545" t="s">
        <v>13413</v>
      </c>
      <c r="L6222" s="545" t="s">
        <v>16420</v>
      </c>
      <c r="M6222" s="548" t="s">
        <v>13758</v>
      </c>
      <c r="N6222" s="545" t="s">
        <v>13413</v>
      </c>
      <c r="O6222" s="545" t="s">
        <v>13413</v>
      </c>
      <c r="P6222" s="549">
        <v>4293</v>
      </c>
      <c r="Q6222" s="549">
        <v>1</v>
      </c>
      <c r="R6222" s="549">
        <v>165</v>
      </c>
      <c r="S6222" s="548"/>
      <c r="T6222" s="548"/>
      <c r="U6222" s="99"/>
    </row>
    <row r="6223" spans="1:21" ht="19.5" customHeight="1">
      <c r="A6223" s="545">
        <v>100839</v>
      </c>
      <c r="B6223" s="545" t="s">
        <v>1214</v>
      </c>
      <c r="C6223" s="545" t="s">
        <v>288</v>
      </c>
      <c r="D6223" s="546">
        <v>45708</v>
      </c>
      <c r="E6223" s="171" t="str">
        <f t="shared" si="97"/>
        <v>2025</v>
      </c>
      <c r="F6223" s="547">
        <v>31173.84</v>
      </c>
      <c r="G6223" s="548">
        <v>0.19</v>
      </c>
      <c r="H6223" s="547">
        <v>26196.51</v>
      </c>
      <c r="I6223" s="545" t="s">
        <v>12659</v>
      </c>
      <c r="J6223" s="545" t="s">
        <v>13307</v>
      </c>
      <c r="K6223" s="545" t="s">
        <v>18079</v>
      </c>
      <c r="L6223" s="545" t="s">
        <v>14157</v>
      </c>
      <c r="M6223" s="548" t="s">
        <v>13758</v>
      </c>
      <c r="N6223" s="545" t="s">
        <v>13413</v>
      </c>
      <c r="O6223" s="545" t="s">
        <v>14158</v>
      </c>
      <c r="P6223" s="549">
        <v>4294</v>
      </c>
      <c r="Q6223" s="549">
        <v>1</v>
      </c>
      <c r="R6223" s="549">
        <v>116</v>
      </c>
      <c r="S6223" s="548">
        <v>2228</v>
      </c>
      <c r="T6223" s="548"/>
      <c r="U6223" s="99"/>
    </row>
    <row r="6224" spans="1:21" ht="19.5" customHeight="1">
      <c r="A6224" s="545">
        <v>100840</v>
      </c>
      <c r="B6224" s="545" t="s">
        <v>3267</v>
      </c>
      <c r="C6224" s="545" t="s">
        <v>209</v>
      </c>
      <c r="D6224" s="546">
        <v>46052</v>
      </c>
      <c r="E6224" s="171" t="str">
        <f t="shared" si="97"/>
        <v>2026</v>
      </c>
      <c r="F6224" s="547">
        <v>11802</v>
      </c>
      <c r="G6224" s="548">
        <v>0.19</v>
      </c>
      <c r="H6224" s="547">
        <v>9917.65</v>
      </c>
      <c r="I6224" s="545" t="s">
        <v>12961</v>
      </c>
      <c r="J6224" s="545" t="s">
        <v>13307</v>
      </c>
      <c r="K6224" s="545" t="s">
        <v>13413</v>
      </c>
      <c r="L6224" s="545" t="s">
        <v>13413</v>
      </c>
      <c r="M6224" s="548" t="s">
        <v>13758</v>
      </c>
      <c r="N6224" s="545" t="s">
        <v>13413</v>
      </c>
      <c r="O6224" s="545" t="s">
        <v>13413</v>
      </c>
      <c r="P6224" s="549">
        <v>4295</v>
      </c>
      <c r="Q6224" s="549">
        <v>1</v>
      </c>
      <c r="R6224" s="549">
        <v>52</v>
      </c>
      <c r="S6224" s="548">
        <v>2228</v>
      </c>
      <c r="T6224" s="548"/>
      <c r="U6224" s="99"/>
    </row>
    <row r="6225" spans="1:21" ht="19.5" customHeight="1">
      <c r="A6225" s="545">
        <v>100841</v>
      </c>
      <c r="B6225" s="545" t="s">
        <v>6459</v>
      </c>
      <c r="C6225" s="545" t="s">
        <v>216</v>
      </c>
      <c r="D6225" s="546">
        <v>46052</v>
      </c>
      <c r="E6225" s="171" t="str">
        <f t="shared" si="97"/>
        <v>2026</v>
      </c>
      <c r="F6225" s="547">
        <v>3232</v>
      </c>
      <c r="G6225" s="548">
        <v>0.19</v>
      </c>
      <c r="H6225" s="547">
        <v>2715.97</v>
      </c>
      <c r="I6225" s="545" t="s">
        <v>12973</v>
      </c>
      <c r="J6225" s="545" t="s">
        <v>13307</v>
      </c>
      <c r="K6225" s="545" t="s">
        <v>18080</v>
      </c>
      <c r="L6225" s="545" t="s">
        <v>13413</v>
      </c>
      <c r="M6225" s="548" t="s">
        <v>13758</v>
      </c>
      <c r="N6225" s="545" t="s">
        <v>13413</v>
      </c>
      <c r="O6225" s="545" t="s">
        <v>13413</v>
      </c>
      <c r="P6225" s="549">
        <v>4296</v>
      </c>
      <c r="Q6225" s="549">
        <v>1</v>
      </c>
      <c r="R6225" s="549">
        <v>59</v>
      </c>
      <c r="S6225" s="548">
        <v>2228</v>
      </c>
      <c r="T6225" s="548"/>
      <c r="U6225" s="99"/>
    </row>
    <row r="6226" spans="1:21" ht="19.5" customHeight="1">
      <c r="A6226" s="545">
        <v>100842</v>
      </c>
      <c r="B6226" s="545" t="s">
        <v>4006</v>
      </c>
      <c r="C6226" s="545" t="s">
        <v>216</v>
      </c>
      <c r="D6226" s="546">
        <v>46052</v>
      </c>
      <c r="E6226" s="171" t="str">
        <f t="shared" si="97"/>
        <v>2026</v>
      </c>
      <c r="F6226" s="547">
        <v>4127</v>
      </c>
      <c r="G6226" s="548">
        <v>0.19</v>
      </c>
      <c r="H6226" s="547">
        <v>3468.07</v>
      </c>
      <c r="I6226" s="545" t="s">
        <v>12735</v>
      </c>
      <c r="J6226" s="545" t="s">
        <v>13307</v>
      </c>
      <c r="K6226" s="545" t="s">
        <v>18081</v>
      </c>
      <c r="L6226" s="545" t="s">
        <v>14926</v>
      </c>
      <c r="M6226" s="548" t="s">
        <v>13758</v>
      </c>
      <c r="N6226" s="545" t="s">
        <v>13413</v>
      </c>
      <c r="O6226" s="545" t="s">
        <v>14927</v>
      </c>
      <c r="P6226" s="549">
        <v>4297</v>
      </c>
      <c r="Q6226" s="549">
        <v>1</v>
      </c>
      <c r="R6226" s="549">
        <v>51</v>
      </c>
      <c r="S6226" s="548">
        <v>2228</v>
      </c>
      <c r="T6226" s="548"/>
      <c r="U6226" s="99"/>
    </row>
    <row r="6227" spans="1:21" ht="19.5" customHeight="1">
      <c r="A6227" s="545">
        <v>100843</v>
      </c>
      <c r="B6227" s="545" t="s">
        <v>935</v>
      </c>
      <c r="C6227" s="545" t="s">
        <v>903</v>
      </c>
      <c r="D6227" s="546">
        <v>46052</v>
      </c>
      <c r="E6227" s="171" t="str">
        <f t="shared" si="97"/>
        <v>2026</v>
      </c>
      <c r="F6227" s="547">
        <v>7401</v>
      </c>
      <c r="G6227" s="548">
        <v>0.19</v>
      </c>
      <c r="H6227" s="547">
        <v>6219.33</v>
      </c>
      <c r="I6227" s="545" t="s">
        <v>12690</v>
      </c>
      <c r="J6227" s="545" t="s">
        <v>13307</v>
      </c>
      <c r="K6227" s="545" t="s">
        <v>18082</v>
      </c>
      <c r="L6227" s="545" t="s">
        <v>15558</v>
      </c>
      <c r="M6227" s="548" t="s">
        <v>13868</v>
      </c>
      <c r="N6227" s="545" t="s">
        <v>13413</v>
      </c>
      <c r="O6227" s="545" t="s">
        <v>13413</v>
      </c>
      <c r="P6227" s="549">
        <v>4298</v>
      </c>
      <c r="Q6227" s="549">
        <v>2</v>
      </c>
      <c r="R6227" s="549">
        <v>96</v>
      </c>
      <c r="S6227" s="548">
        <v>2228</v>
      </c>
      <c r="T6227" s="548"/>
      <c r="U6227" s="99"/>
    </row>
    <row r="6228" spans="1:21" ht="19.5" customHeight="1">
      <c r="A6228" s="545">
        <v>100844</v>
      </c>
      <c r="B6228" s="545" t="s">
        <v>428</v>
      </c>
      <c r="C6228" s="545" t="s">
        <v>311</v>
      </c>
      <c r="D6228" s="546">
        <v>46052</v>
      </c>
      <c r="E6228" s="171" t="str">
        <f t="shared" si="97"/>
        <v>2026</v>
      </c>
      <c r="F6228" s="547">
        <v>74713</v>
      </c>
      <c r="G6228" s="548">
        <v>0.19</v>
      </c>
      <c r="H6228" s="547">
        <v>62784.03</v>
      </c>
      <c r="I6228" s="545" t="s">
        <v>12654</v>
      </c>
      <c r="J6228" s="545" t="s">
        <v>13307</v>
      </c>
      <c r="K6228" s="545" t="s">
        <v>18083</v>
      </c>
      <c r="L6228" s="545" t="s">
        <v>14939</v>
      </c>
      <c r="M6228" s="548" t="s">
        <v>13758</v>
      </c>
      <c r="N6228" s="545" t="s">
        <v>13413</v>
      </c>
      <c r="O6228" s="545" t="s">
        <v>13413</v>
      </c>
      <c r="P6228" s="549">
        <v>4299</v>
      </c>
      <c r="Q6228" s="549">
        <v>1</v>
      </c>
      <c r="R6228" s="549">
        <v>2</v>
      </c>
      <c r="S6228" s="548">
        <v>2228</v>
      </c>
      <c r="T6228" s="548"/>
      <c r="U6228" s="99"/>
    </row>
    <row r="6229" spans="1:21" ht="19.5" customHeight="1">
      <c r="A6229" s="545">
        <v>100845</v>
      </c>
      <c r="B6229" s="545" t="s">
        <v>439</v>
      </c>
      <c r="C6229" s="545" t="s">
        <v>437</v>
      </c>
      <c r="D6229" s="546"/>
      <c r="E6229" s="171" t="str">
        <f t="shared" si="97"/>
        <v>1900</v>
      </c>
      <c r="F6229" s="547">
        <v>0</v>
      </c>
      <c r="G6229" s="548">
        <v>0</v>
      </c>
      <c r="H6229" s="547">
        <v>0</v>
      </c>
      <c r="I6229" s="545" t="s">
        <v>12668</v>
      </c>
      <c r="J6229" s="545"/>
      <c r="K6229" s="545" t="s">
        <v>13413</v>
      </c>
      <c r="L6229" s="545" t="s">
        <v>13413</v>
      </c>
      <c r="M6229" s="548" t="s">
        <v>13758</v>
      </c>
      <c r="N6229" s="545" t="s">
        <v>13413</v>
      </c>
      <c r="O6229" s="545" t="s">
        <v>13413</v>
      </c>
      <c r="P6229" s="549">
        <v>4300</v>
      </c>
      <c r="Q6229" s="549">
        <v>1</v>
      </c>
      <c r="R6229" s="549">
        <v>7</v>
      </c>
      <c r="S6229" s="548"/>
      <c r="T6229" s="548"/>
      <c r="U6229" s="99"/>
    </row>
    <row r="6230" spans="1:21" ht="19.5" customHeight="1">
      <c r="A6230" s="545">
        <v>100846</v>
      </c>
      <c r="B6230" s="545" t="s">
        <v>436</v>
      </c>
      <c r="C6230" s="545" t="s">
        <v>437</v>
      </c>
      <c r="D6230" s="546"/>
      <c r="E6230" s="171" t="str">
        <f t="shared" si="97"/>
        <v>1900</v>
      </c>
      <c r="F6230" s="547">
        <v>0</v>
      </c>
      <c r="G6230" s="548">
        <v>0</v>
      </c>
      <c r="H6230" s="547">
        <v>0</v>
      </c>
      <c r="I6230" s="545" t="s">
        <v>12668</v>
      </c>
      <c r="J6230" s="545"/>
      <c r="K6230" s="545" t="s">
        <v>13413</v>
      </c>
      <c r="L6230" s="545" t="s">
        <v>13413</v>
      </c>
      <c r="M6230" s="548" t="s">
        <v>13758</v>
      </c>
      <c r="N6230" s="545" t="s">
        <v>13413</v>
      </c>
      <c r="O6230" s="545" t="s">
        <v>13413</v>
      </c>
      <c r="P6230" s="549">
        <v>4301</v>
      </c>
      <c r="Q6230" s="549">
        <v>1</v>
      </c>
      <c r="R6230" s="549">
        <v>7</v>
      </c>
      <c r="S6230" s="548"/>
      <c r="T6230" s="548"/>
      <c r="U6230" s="99"/>
    </row>
    <row r="6231" spans="1:21" ht="19.5" customHeight="1">
      <c r="A6231" s="545">
        <v>100847</v>
      </c>
      <c r="B6231" s="545" t="s">
        <v>1023</v>
      </c>
      <c r="C6231" s="545" t="s">
        <v>437</v>
      </c>
      <c r="D6231" s="546"/>
      <c r="E6231" s="171" t="str">
        <f t="shared" si="97"/>
        <v>1900</v>
      </c>
      <c r="F6231" s="547">
        <v>0</v>
      </c>
      <c r="G6231" s="548">
        <v>0</v>
      </c>
      <c r="H6231" s="547">
        <v>0</v>
      </c>
      <c r="I6231" s="545" t="s">
        <v>12668</v>
      </c>
      <c r="J6231" s="545"/>
      <c r="K6231" s="545" t="s">
        <v>13413</v>
      </c>
      <c r="L6231" s="545" t="s">
        <v>13413</v>
      </c>
      <c r="M6231" s="548" t="s">
        <v>13868</v>
      </c>
      <c r="N6231" s="545" t="s">
        <v>13413</v>
      </c>
      <c r="O6231" s="545" t="s">
        <v>13413</v>
      </c>
      <c r="P6231" s="549">
        <v>4302</v>
      </c>
      <c r="Q6231" s="549">
        <v>2</v>
      </c>
      <c r="R6231" s="549">
        <v>7</v>
      </c>
      <c r="S6231" s="548"/>
      <c r="T6231" s="548"/>
      <c r="U6231" s="99"/>
    </row>
    <row r="6232" spans="1:21" ht="19.5" customHeight="1">
      <c r="A6232" s="545">
        <v>100848</v>
      </c>
      <c r="B6232" s="545" t="s">
        <v>941</v>
      </c>
      <c r="C6232" s="545" t="s">
        <v>437</v>
      </c>
      <c r="D6232" s="546"/>
      <c r="E6232" s="171" t="str">
        <f t="shared" si="97"/>
        <v>1900</v>
      </c>
      <c r="F6232" s="547">
        <v>0</v>
      </c>
      <c r="G6232" s="548">
        <v>0</v>
      </c>
      <c r="H6232" s="547">
        <v>0</v>
      </c>
      <c r="I6232" s="545" t="s">
        <v>12668</v>
      </c>
      <c r="J6232" s="545"/>
      <c r="K6232" s="545" t="s">
        <v>18084</v>
      </c>
      <c r="L6232" s="545" t="s">
        <v>13413</v>
      </c>
      <c r="M6232" s="548" t="s">
        <v>13868</v>
      </c>
      <c r="N6232" s="545" t="s">
        <v>13413</v>
      </c>
      <c r="O6232" s="545" t="s">
        <v>13413</v>
      </c>
      <c r="P6232" s="549">
        <v>4303</v>
      </c>
      <c r="Q6232" s="549">
        <v>2</v>
      </c>
      <c r="R6232" s="549">
        <v>7</v>
      </c>
      <c r="S6232" s="548"/>
      <c r="T6232" s="548"/>
      <c r="U6232" s="99"/>
    </row>
    <row r="6233" spans="1:21" ht="19.5" customHeight="1">
      <c r="A6233" s="545">
        <v>100849</v>
      </c>
      <c r="B6233" s="545" t="s">
        <v>8276</v>
      </c>
      <c r="C6233" s="545" t="s">
        <v>437</v>
      </c>
      <c r="D6233" s="546">
        <v>46052</v>
      </c>
      <c r="E6233" s="171" t="str">
        <f t="shared" si="97"/>
        <v>2026</v>
      </c>
      <c r="F6233" s="547">
        <v>2434264</v>
      </c>
      <c r="G6233" s="548">
        <v>0.19</v>
      </c>
      <c r="H6233" s="547">
        <v>2045600</v>
      </c>
      <c r="I6233" s="545" t="s">
        <v>12668</v>
      </c>
      <c r="J6233" s="545" t="s">
        <v>13307</v>
      </c>
      <c r="K6233" s="545" t="s">
        <v>18085</v>
      </c>
      <c r="L6233" s="545" t="s">
        <v>13413</v>
      </c>
      <c r="M6233" s="548" t="s">
        <v>13868</v>
      </c>
      <c r="N6233" s="545" t="s">
        <v>13413</v>
      </c>
      <c r="O6233" s="545" t="s">
        <v>13413</v>
      </c>
      <c r="P6233" s="549">
        <v>4304</v>
      </c>
      <c r="Q6233" s="549">
        <v>2</v>
      </c>
      <c r="R6233" s="549">
        <v>7</v>
      </c>
      <c r="S6233" s="548">
        <v>2228</v>
      </c>
      <c r="T6233" s="548"/>
      <c r="U6233" s="99"/>
    </row>
    <row r="6234" spans="1:21" ht="19.5" customHeight="1">
      <c r="A6234" s="545">
        <v>100850</v>
      </c>
      <c r="B6234" s="545" t="s">
        <v>3579</v>
      </c>
      <c r="C6234" s="545" t="s">
        <v>437</v>
      </c>
      <c r="D6234" s="546">
        <v>45708</v>
      </c>
      <c r="E6234" s="171" t="str">
        <f t="shared" si="97"/>
        <v>2025</v>
      </c>
      <c r="F6234" s="547">
        <v>1382631.07</v>
      </c>
      <c r="G6234" s="548">
        <v>0.19</v>
      </c>
      <c r="H6234" s="547">
        <v>1161874.8500000001</v>
      </c>
      <c r="I6234" s="545" t="s">
        <v>12655</v>
      </c>
      <c r="J6234" s="545" t="s">
        <v>13307</v>
      </c>
      <c r="K6234" s="545" t="s">
        <v>18086</v>
      </c>
      <c r="L6234" s="545" t="s">
        <v>16401</v>
      </c>
      <c r="M6234" s="548" t="s">
        <v>13868</v>
      </c>
      <c r="N6234" s="545" t="s">
        <v>22154</v>
      </c>
      <c r="O6234" s="545" t="s">
        <v>16402</v>
      </c>
      <c r="P6234" s="549">
        <v>4305</v>
      </c>
      <c r="Q6234" s="549">
        <v>2</v>
      </c>
      <c r="R6234" s="549">
        <v>109</v>
      </c>
      <c r="S6234" s="548">
        <v>2228</v>
      </c>
      <c r="T6234" s="548">
        <v>170</v>
      </c>
      <c r="U6234" s="99"/>
    </row>
    <row r="6235" spans="1:21" ht="19.5" customHeight="1">
      <c r="A6235" s="545">
        <v>100851</v>
      </c>
      <c r="B6235" s="545" t="s">
        <v>10674</v>
      </c>
      <c r="C6235" s="545" t="s">
        <v>4504</v>
      </c>
      <c r="D6235" s="546"/>
      <c r="E6235" s="171" t="str">
        <f t="shared" si="97"/>
        <v>1900</v>
      </c>
      <c r="F6235" s="547">
        <v>0</v>
      </c>
      <c r="G6235" s="548">
        <v>0</v>
      </c>
      <c r="H6235" s="547">
        <v>0</v>
      </c>
      <c r="I6235" s="545" t="s">
        <v>12751</v>
      </c>
      <c r="J6235" s="545"/>
      <c r="K6235" s="545" t="s">
        <v>13413</v>
      </c>
      <c r="L6235" s="545" t="s">
        <v>13413</v>
      </c>
      <c r="M6235" s="548" t="s">
        <v>13868</v>
      </c>
      <c r="N6235" s="545" t="s">
        <v>22183</v>
      </c>
      <c r="O6235" s="545" t="s">
        <v>16147</v>
      </c>
      <c r="P6235" s="549">
        <v>4306</v>
      </c>
      <c r="Q6235" s="549">
        <v>2</v>
      </c>
      <c r="R6235" s="549">
        <v>98</v>
      </c>
      <c r="S6235" s="548"/>
      <c r="T6235" s="548">
        <v>97</v>
      </c>
      <c r="U6235" s="99"/>
    </row>
    <row r="6236" spans="1:21" ht="19.5" customHeight="1">
      <c r="A6236" s="545">
        <v>100852</v>
      </c>
      <c r="B6236" s="545" t="s">
        <v>8164</v>
      </c>
      <c r="C6236" s="545" t="s">
        <v>216</v>
      </c>
      <c r="D6236" s="546">
        <v>43537</v>
      </c>
      <c r="E6236" s="171" t="str">
        <f t="shared" si="97"/>
        <v>2019</v>
      </c>
      <c r="F6236" s="547">
        <v>1300000</v>
      </c>
      <c r="G6236" s="548">
        <v>0</v>
      </c>
      <c r="H6236" s="547">
        <v>1300000</v>
      </c>
      <c r="I6236" s="545" t="s">
        <v>12751</v>
      </c>
      <c r="J6236" s="545" t="s">
        <v>13320</v>
      </c>
      <c r="K6236" s="545" t="s">
        <v>13413</v>
      </c>
      <c r="L6236" s="545" t="s">
        <v>18070</v>
      </c>
      <c r="M6236" s="548" t="s">
        <v>13868</v>
      </c>
      <c r="N6236" s="545" t="s">
        <v>22183</v>
      </c>
      <c r="O6236" s="545" t="s">
        <v>16146</v>
      </c>
      <c r="P6236" s="549">
        <v>4307</v>
      </c>
      <c r="Q6236" s="549">
        <v>2</v>
      </c>
      <c r="R6236" s="549">
        <v>98</v>
      </c>
      <c r="S6236" s="548">
        <v>2220</v>
      </c>
      <c r="T6236" s="548">
        <v>97</v>
      </c>
      <c r="U6236" s="99"/>
    </row>
    <row r="6237" spans="1:21" ht="19.5" customHeight="1">
      <c r="A6237" s="545">
        <v>100853</v>
      </c>
      <c r="B6237" s="545" t="s">
        <v>6737</v>
      </c>
      <c r="C6237" s="545" t="s">
        <v>216</v>
      </c>
      <c r="D6237" s="546">
        <v>45708</v>
      </c>
      <c r="E6237" s="171" t="str">
        <f t="shared" si="97"/>
        <v>2025</v>
      </c>
      <c r="F6237" s="547">
        <v>424646.07</v>
      </c>
      <c r="G6237" s="548">
        <v>0.19</v>
      </c>
      <c r="H6237" s="547">
        <v>356845.44</v>
      </c>
      <c r="I6237" s="545" t="s">
        <v>12751</v>
      </c>
      <c r="J6237" s="545" t="s">
        <v>13307</v>
      </c>
      <c r="K6237" s="545" t="s">
        <v>13413</v>
      </c>
      <c r="L6237" s="545" t="s">
        <v>18070</v>
      </c>
      <c r="M6237" s="548" t="s">
        <v>13868</v>
      </c>
      <c r="N6237" s="545" t="s">
        <v>13413</v>
      </c>
      <c r="O6237" s="545" t="s">
        <v>16146</v>
      </c>
      <c r="P6237" s="549">
        <v>4308</v>
      </c>
      <c r="Q6237" s="549">
        <v>2</v>
      </c>
      <c r="R6237" s="549">
        <v>98</v>
      </c>
      <c r="S6237" s="548">
        <v>2228</v>
      </c>
      <c r="T6237" s="548"/>
      <c r="U6237" s="99"/>
    </row>
    <row r="6238" spans="1:21" ht="19.5" customHeight="1">
      <c r="A6238" s="545">
        <v>100854</v>
      </c>
      <c r="B6238" s="545" t="s">
        <v>5391</v>
      </c>
      <c r="C6238" s="545" t="s">
        <v>216</v>
      </c>
      <c r="D6238" s="546">
        <v>46052</v>
      </c>
      <c r="E6238" s="171" t="str">
        <f t="shared" si="97"/>
        <v>2026</v>
      </c>
      <c r="F6238" s="547">
        <v>33734</v>
      </c>
      <c r="G6238" s="548">
        <v>0</v>
      </c>
      <c r="H6238" s="547">
        <v>33734</v>
      </c>
      <c r="I6238" s="545" t="s">
        <v>12766</v>
      </c>
      <c r="J6238" s="545" t="s">
        <v>13307</v>
      </c>
      <c r="K6238" s="545" t="s">
        <v>18087</v>
      </c>
      <c r="L6238" s="545" t="s">
        <v>13413</v>
      </c>
      <c r="M6238" s="548" t="s">
        <v>13758</v>
      </c>
      <c r="N6238" s="545" t="s">
        <v>13413</v>
      </c>
      <c r="O6238" s="545" t="s">
        <v>13413</v>
      </c>
      <c r="P6238" s="549">
        <v>4309</v>
      </c>
      <c r="Q6238" s="549">
        <v>1</v>
      </c>
      <c r="R6238" s="549">
        <v>172</v>
      </c>
      <c r="S6238" s="548">
        <v>2228</v>
      </c>
      <c r="T6238" s="548"/>
      <c r="U6238" s="99"/>
    </row>
    <row r="6239" spans="1:21" ht="19.5" customHeight="1">
      <c r="A6239" s="545">
        <v>100855</v>
      </c>
      <c r="B6239" s="545" t="s">
        <v>7270</v>
      </c>
      <c r="C6239" s="545" t="s">
        <v>437</v>
      </c>
      <c r="D6239" s="546">
        <v>46058</v>
      </c>
      <c r="E6239" s="171" t="str">
        <f t="shared" si="97"/>
        <v>2026</v>
      </c>
      <c r="F6239" s="547">
        <v>11608601</v>
      </c>
      <c r="G6239" s="548">
        <v>0</v>
      </c>
      <c r="H6239" s="547">
        <v>11608601</v>
      </c>
      <c r="I6239" s="545" t="s">
        <v>12760</v>
      </c>
      <c r="J6239" s="545" t="s">
        <v>13299</v>
      </c>
      <c r="K6239" s="545" t="s">
        <v>22927</v>
      </c>
      <c r="L6239" s="545" t="s">
        <v>13413</v>
      </c>
      <c r="M6239" s="548" t="s">
        <v>13813</v>
      </c>
      <c r="N6239" s="545" t="s">
        <v>13413</v>
      </c>
      <c r="O6239" s="545" t="s">
        <v>13413</v>
      </c>
      <c r="P6239" s="549">
        <v>4310</v>
      </c>
      <c r="Q6239" s="549">
        <v>3</v>
      </c>
      <c r="R6239" s="549">
        <v>161</v>
      </c>
      <c r="S6239" s="548">
        <v>443</v>
      </c>
      <c r="T6239" s="548"/>
      <c r="U6239" s="99"/>
    </row>
    <row r="6240" spans="1:21" ht="19.5" customHeight="1">
      <c r="A6240" s="545">
        <v>100856</v>
      </c>
      <c r="B6240" s="545" t="s">
        <v>8260</v>
      </c>
      <c r="C6240" s="545" t="s">
        <v>216</v>
      </c>
      <c r="D6240" s="546">
        <v>46084</v>
      </c>
      <c r="E6240" s="171" t="str">
        <f t="shared" si="97"/>
        <v>2026</v>
      </c>
      <c r="F6240" s="547">
        <v>382568</v>
      </c>
      <c r="G6240" s="548">
        <v>0.19</v>
      </c>
      <c r="H6240" s="547">
        <v>321485.71000000002</v>
      </c>
      <c r="I6240" s="545" t="s">
        <v>12752</v>
      </c>
      <c r="J6240" s="545" t="s">
        <v>13298</v>
      </c>
      <c r="K6240" s="545" t="s">
        <v>18088</v>
      </c>
      <c r="L6240" s="545" t="s">
        <v>17908</v>
      </c>
      <c r="M6240" s="548" t="s">
        <v>13758</v>
      </c>
      <c r="N6240" s="545" t="s">
        <v>22190</v>
      </c>
      <c r="O6240" s="545" t="s">
        <v>16406</v>
      </c>
      <c r="P6240" s="549">
        <v>4311</v>
      </c>
      <c r="Q6240" s="549">
        <v>1</v>
      </c>
      <c r="R6240" s="549">
        <v>167</v>
      </c>
      <c r="S6240" s="548">
        <v>1012</v>
      </c>
      <c r="T6240" s="548">
        <v>183</v>
      </c>
      <c r="U6240" s="99"/>
    </row>
    <row r="6241" spans="1:21" ht="19.5" customHeight="1">
      <c r="A6241" s="545">
        <v>100857</v>
      </c>
      <c r="B6241" s="545" t="s">
        <v>384</v>
      </c>
      <c r="C6241" s="545" t="s">
        <v>209</v>
      </c>
      <c r="D6241" s="546">
        <v>46052</v>
      </c>
      <c r="E6241" s="171" t="str">
        <f t="shared" si="97"/>
        <v>2026</v>
      </c>
      <c r="F6241" s="547">
        <v>259098</v>
      </c>
      <c r="G6241" s="548">
        <v>0.19</v>
      </c>
      <c r="H6241" s="547">
        <v>217729.41</v>
      </c>
      <c r="I6241" s="545" t="s">
        <v>12741</v>
      </c>
      <c r="J6241" s="545" t="s">
        <v>13307</v>
      </c>
      <c r="K6241" s="545" t="s">
        <v>13413</v>
      </c>
      <c r="L6241" s="545" t="s">
        <v>13413</v>
      </c>
      <c r="M6241" s="548" t="s">
        <v>13758</v>
      </c>
      <c r="N6241" s="545" t="s">
        <v>13413</v>
      </c>
      <c r="O6241" s="545" t="s">
        <v>13413</v>
      </c>
      <c r="P6241" s="549">
        <v>4312</v>
      </c>
      <c r="Q6241" s="549">
        <v>1</v>
      </c>
      <c r="R6241" s="549">
        <v>37</v>
      </c>
      <c r="S6241" s="548">
        <v>2228</v>
      </c>
      <c r="T6241" s="548"/>
      <c r="U6241" s="99"/>
    </row>
    <row r="6242" spans="1:21" ht="19.5" customHeight="1">
      <c r="A6242" s="545">
        <v>100858</v>
      </c>
      <c r="B6242" s="545" t="s">
        <v>6333</v>
      </c>
      <c r="C6242" s="545" t="s">
        <v>209</v>
      </c>
      <c r="D6242" s="546">
        <v>46052</v>
      </c>
      <c r="E6242" s="171" t="str">
        <f t="shared" si="97"/>
        <v>2026</v>
      </c>
      <c r="F6242" s="547">
        <v>315737</v>
      </c>
      <c r="G6242" s="548">
        <v>0.19</v>
      </c>
      <c r="H6242" s="547">
        <v>265325.21000000002</v>
      </c>
      <c r="I6242" s="545" t="s">
        <v>12741</v>
      </c>
      <c r="J6242" s="545" t="s">
        <v>13307</v>
      </c>
      <c r="K6242" s="545" t="s">
        <v>18089</v>
      </c>
      <c r="L6242" s="545" t="s">
        <v>13413</v>
      </c>
      <c r="M6242" s="548" t="s">
        <v>13758</v>
      </c>
      <c r="N6242" s="545" t="s">
        <v>13413</v>
      </c>
      <c r="O6242" s="545" t="s">
        <v>13413</v>
      </c>
      <c r="P6242" s="549">
        <v>4313</v>
      </c>
      <c r="Q6242" s="549">
        <v>1</v>
      </c>
      <c r="R6242" s="549">
        <v>37</v>
      </c>
      <c r="S6242" s="548">
        <v>2228</v>
      </c>
      <c r="T6242" s="548"/>
      <c r="U6242" s="99"/>
    </row>
    <row r="6243" spans="1:21" ht="19.5" customHeight="1">
      <c r="A6243" s="545">
        <v>100859</v>
      </c>
      <c r="B6243" s="545" t="s">
        <v>309</v>
      </c>
      <c r="C6243" s="545" t="s">
        <v>216</v>
      </c>
      <c r="D6243" s="546">
        <v>44593</v>
      </c>
      <c r="E6243" s="171" t="str">
        <f t="shared" si="97"/>
        <v>2022</v>
      </c>
      <c r="F6243" s="547">
        <v>111723</v>
      </c>
      <c r="G6243" s="548">
        <v>0.19</v>
      </c>
      <c r="H6243" s="547">
        <v>93884.87</v>
      </c>
      <c r="I6243" s="545" t="s">
        <v>12741</v>
      </c>
      <c r="J6243" s="545" t="s">
        <v>13297</v>
      </c>
      <c r="K6243" s="545" t="s">
        <v>13413</v>
      </c>
      <c r="L6243" s="545" t="s">
        <v>13413</v>
      </c>
      <c r="M6243" s="548" t="s">
        <v>13758</v>
      </c>
      <c r="N6243" s="545" t="s">
        <v>13413</v>
      </c>
      <c r="O6243" s="545" t="s">
        <v>13413</v>
      </c>
      <c r="P6243" s="549">
        <v>4314</v>
      </c>
      <c r="Q6243" s="549">
        <v>1</v>
      </c>
      <c r="R6243" s="549">
        <v>37</v>
      </c>
      <c r="S6243" s="548">
        <v>2257</v>
      </c>
      <c r="T6243" s="548"/>
      <c r="U6243" s="99"/>
    </row>
    <row r="6244" spans="1:21" ht="19.5" customHeight="1">
      <c r="A6244" s="545">
        <v>100860</v>
      </c>
      <c r="B6244" s="545" t="s">
        <v>310</v>
      </c>
      <c r="C6244" s="545" t="s">
        <v>216</v>
      </c>
      <c r="D6244" s="546">
        <v>46080</v>
      </c>
      <c r="E6244" s="171" t="str">
        <f t="shared" si="97"/>
        <v>2026</v>
      </c>
      <c r="F6244" s="547">
        <v>289246.01</v>
      </c>
      <c r="G6244" s="548">
        <v>0.19</v>
      </c>
      <c r="H6244" s="547">
        <v>243063.87</v>
      </c>
      <c r="I6244" s="545" t="s">
        <v>12741</v>
      </c>
      <c r="J6244" s="545" t="s">
        <v>13298</v>
      </c>
      <c r="K6244" s="545" t="s">
        <v>13413</v>
      </c>
      <c r="L6244" s="545" t="s">
        <v>13413</v>
      </c>
      <c r="M6244" s="548" t="s">
        <v>13758</v>
      </c>
      <c r="N6244" s="545" t="s">
        <v>13413</v>
      </c>
      <c r="O6244" s="545" t="s">
        <v>13413</v>
      </c>
      <c r="P6244" s="549">
        <v>4315</v>
      </c>
      <c r="Q6244" s="549">
        <v>1</v>
      </c>
      <c r="R6244" s="549">
        <v>37</v>
      </c>
      <c r="S6244" s="548">
        <v>1012</v>
      </c>
      <c r="T6244" s="548"/>
      <c r="U6244" s="99"/>
    </row>
    <row r="6245" spans="1:21" ht="19.5" customHeight="1">
      <c r="A6245" s="545">
        <v>100861</v>
      </c>
      <c r="B6245" s="545" t="s">
        <v>3965</v>
      </c>
      <c r="C6245" s="545" t="s">
        <v>209</v>
      </c>
      <c r="D6245" s="546">
        <v>44622</v>
      </c>
      <c r="E6245" s="171" t="str">
        <f t="shared" si="97"/>
        <v>2022</v>
      </c>
      <c r="F6245" s="547">
        <v>149778.01</v>
      </c>
      <c r="G6245" s="548">
        <v>0.19</v>
      </c>
      <c r="H6245" s="547">
        <v>125863.87</v>
      </c>
      <c r="I6245" s="545" t="s">
        <v>12763</v>
      </c>
      <c r="J6245" s="545" t="s">
        <v>13297</v>
      </c>
      <c r="K6245" s="545" t="s">
        <v>13413</v>
      </c>
      <c r="L6245" s="545" t="s">
        <v>13413</v>
      </c>
      <c r="M6245" s="548" t="s">
        <v>13758</v>
      </c>
      <c r="N6245" s="545" t="s">
        <v>13413</v>
      </c>
      <c r="O6245" s="545" t="s">
        <v>13413</v>
      </c>
      <c r="P6245" s="549">
        <v>4316</v>
      </c>
      <c r="Q6245" s="549">
        <v>1</v>
      </c>
      <c r="R6245" s="549">
        <v>39</v>
      </c>
      <c r="S6245" s="548">
        <v>2257</v>
      </c>
      <c r="T6245" s="548"/>
      <c r="U6245" s="99"/>
    </row>
    <row r="6246" spans="1:21" ht="19.5" customHeight="1">
      <c r="A6246" s="545">
        <v>100862</v>
      </c>
      <c r="B6246" s="545" t="s">
        <v>6004</v>
      </c>
      <c r="C6246" s="545" t="s">
        <v>216</v>
      </c>
      <c r="D6246" s="546">
        <v>46052</v>
      </c>
      <c r="E6246" s="171" t="str">
        <f t="shared" si="97"/>
        <v>2026</v>
      </c>
      <c r="F6246" s="547">
        <v>108771</v>
      </c>
      <c r="G6246" s="548">
        <v>0.19</v>
      </c>
      <c r="H6246" s="547">
        <v>91404.2</v>
      </c>
      <c r="I6246" s="545" t="s">
        <v>12741</v>
      </c>
      <c r="J6246" s="545" t="s">
        <v>13307</v>
      </c>
      <c r="K6246" s="545" t="s">
        <v>18090</v>
      </c>
      <c r="L6246" s="545" t="s">
        <v>13413</v>
      </c>
      <c r="M6246" s="548" t="s">
        <v>13758</v>
      </c>
      <c r="N6246" s="545" t="s">
        <v>13413</v>
      </c>
      <c r="O6246" s="545" t="s">
        <v>13413</v>
      </c>
      <c r="P6246" s="549">
        <v>4317</v>
      </c>
      <c r="Q6246" s="549">
        <v>1</v>
      </c>
      <c r="R6246" s="549">
        <v>37</v>
      </c>
      <c r="S6246" s="548">
        <v>2228</v>
      </c>
      <c r="T6246" s="548"/>
      <c r="U6246" s="99"/>
    </row>
    <row r="6247" spans="1:21" ht="19.5" customHeight="1">
      <c r="A6247" s="545">
        <v>100863</v>
      </c>
      <c r="B6247" s="545" t="s">
        <v>8302</v>
      </c>
      <c r="C6247" s="545" t="s">
        <v>216</v>
      </c>
      <c r="D6247" s="546">
        <v>46052</v>
      </c>
      <c r="E6247" s="171" t="str">
        <f t="shared" si="97"/>
        <v>2026</v>
      </c>
      <c r="F6247" s="547">
        <v>284269</v>
      </c>
      <c r="G6247" s="548">
        <v>0.19</v>
      </c>
      <c r="H6247" s="547">
        <v>238881.51</v>
      </c>
      <c r="I6247" s="545" t="s">
        <v>12741</v>
      </c>
      <c r="J6247" s="545" t="s">
        <v>13307</v>
      </c>
      <c r="K6247" s="545" t="s">
        <v>13413</v>
      </c>
      <c r="L6247" s="545" t="s">
        <v>13413</v>
      </c>
      <c r="M6247" s="548" t="s">
        <v>13758</v>
      </c>
      <c r="N6247" s="545" t="s">
        <v>13413</v>
      </c>
      <c r="O6247" s="545" t="s">
        <v>13413</v>
      </c>
      <c r="P6247" s="549">
        <v>4318</v>
      </c>
      <c r="Q6247" s="549">
        <v>1</v>
      </c>
      <c r="R6247" s="549">
        <v>37</v>
      </c>
      <c r="S6247" s="548">
        <v>2228</v>
      </c>
      <c r="T6247" s="548"/>
      <c r="U6247" s="99"/>
    </row>
    <row r="6248" spans="1:21" ht="19.5" customHeight="1">
      <c r="A6248" s="545">
        <v>100864</v>
      </c>
      <c r="B6248" s="545" t="s">
        <v>5992</v>
      </c>
      <c r="C6248" s="545" t="s">
        <v>216</v>
      </c>
      <c r="D6248" s="546">
        <v>46052</v>
      </c>
      <c r="E6248" s="171" t="str">
        <f t="shared" si="97"/>
        <v>2026</v>
      </c>
      <c r="F6248" s="547">
        <v>47005</v>
      </c>
      <c r="G6248" s="548">
        <v>0.19</v>
      </c>
      <c r="H6248" s="547">
        <v>39500</v>
      </c>
      <c r="I6248" s="545" t="s">
        <v>12741</v>
      </c>
      <c r="J6248" s="545" t="s">
        <v>13307</v>
      </c>
      <c r="K6248" s="545" t="s">
        <v>18091</v>
      </c>
      <c r="L6248" s="545" t="s">
        <v>13413</v>
      </c>
      <c r="M6248" s="548" t="s">
        <v>13758</v>
      </c>
      <c r="N6248" s="545" t="s">
        <v>13413</v>
      </c>
      <c r="O6248" s="545" t="s">
        <v>13413</v>
      </c>
      <c r="P6248" s="549">
        <v>4319</v>
      </c>
      <c r="Q6248" s="549">
        <v>1</v>
      </c>
      <c r="R6248" s="549">
        <v>37</v>
      </c>
      <c r="S6248" s="548">
        <v>2228</v>
      </c>
      <c r="T6248" s="548"/>
      <c r="U6248" s="99"/>
    </row>
    <row r="6249" spans="1:21" ht="19.5" customHeight="1">
      <c r="A6249" s="545">
        <v>100865</v>
      </c>
      <c r="B6249" s="545" t="s">
        <v>7029</v>
      </c>
      <c r="C6249" s="545" t="s">
        <v>4468</v>
      </c>
      <c r="D6249" s="546">
        <v>46052</v>
      </c>
      <c r="E6249" s="171" t="str">
        <f t="shared" si="97"/>
        <v>2026</v>
      </c>
      <c r="F6249" s="547">
        <v>2618</v>
      </c>
      <c r="G6249" s="548">
        <v>0.19</v>
      </c>
      <c r="H6249" s="547">
        <v>2200</v>
      </c>
      <c r="I6249" s="545" t="s">
        <v>12701</v>
      </c>
      <c r="J6249" s="545" t="s">
        <v>13307</v>
      </c>
      <c r="K6249" s="545" t="s">
        <v>13413</v>
      </c>
      <c r="L6249" s="545" t="s">
        <v>13413</v>
      </c>
      <c r="M6249" s="548" t="s">
        <v>13758</v>
      </c>
      <c r="N6249" s="545" t="s">
        <v>13413</v>
      </c>
      <c r="O6249" s="545" t="s">
        <v>13413</v>
      </c>
      <c r="P6249" s="549">
        <v>4320</v>
      </c>
      <c r="Q6249" s="549">
        <v>1</v>
      </c>
      <c r="R6249" s="549">
        <v>10</v>
      </c>
      <c r="S6249" s="548">
        <v>2228</v>
      </c>
      <c r="T6249" s="548"/>
      <c r="U6249" s="99"/>
    </row>
    <row r="6250" spans="1:21" ht="19.5" customHeight="1">
      <c r="A6250" s="545">
        <v>100866</v>
      </c>
      <c r="B6250" s="545" t="s">
        <v>385</v>
      </c>
      <c r="C6250" s="545" t="s">
        <v>216</v>
      </c>
      <c r="D6250" s="546">
        <v>44593</v>
      </c>
      <c r="E6250" s="171" t="str">
        <f t="shared" si="97"/>
        <v>2022</v>
      </c>
      <c r="F6250" s="547">
        <v>1055778</v>
      </c>
      <c r="G6250" s="548">
        <v>0.19</v>
      </c>
      <c r="H6250" s="547">
        <v>887208.4</v>
      </c>
      <c r="I6250" s="545" t="s">
        <v>12741</v>
      </c>
      <c r="J6250" s="545" t="s">
        <v>13297</v>
      </c>
      <c r="K6250" s="545" t="s">
        <v>13413</v>
      </c>
      <c r="L6250" s="545" t="s">
        <v>13413</v>
      </c>
      <c r="M6250" s="548" t="s">
        <v>13758</v>
      </c>
      <c r="N6250" s="545" t="s">
        <v>13413</v>
      </c>
      <c r="O6250" s="545" t="s">
        <v>13413</v>
      </c>
      <c r="P6250" s="549">
        <v>4321</v>
      </c>
      <c r="Q6250" s="549">
        <v>1</v>
      </c>
      <c r="R6250" s="549">
        <v>37</v>
      </c>
      <c r="S6250" s="548">
        <v>2257</v>
      </c>
      <c r="T6250" s="548"/>
      <c r="U6250" s="99"/>
    </row>
    <row r="6251" spans="1:21" ht="19.5" customHeight="1">
      <c r="A6251" s="545">
        <v>100867</v>
      </c>
      <c r="B6251" s="545" t="s">
        <v>361</v>
      </c>
      <c r="C6251" s="545" t="s">
        <v>216</v>
      </c>
      <c r="D6251" s="546"/>
      <c r="E6251" s="171" t="str">
        <f t="shared" si="97"/>
        <v>1900</v>
      </c>
      <c r="F6251" s="547">
        <v>0</v>
      </c>
      <c r="G6251" s="548">
        <v>0</v>
      </c>
      <c r="H6251" s="547">
        <v>0</v>
      </c>
      <c r="I6251" s="545" t="s">
        <v>12741</v>
      </c>
      <c r="J6251" s="545"/>
      <c r="K6251" s="545" t="s">
        <v>13413</v>
      </c>
      <c r="L6251" s="545" t="s">
        <v>18092</v>
      </c>
      <c r="M6251" s="548" t="s">
        <v>13758</v>
      </c>
      <c r="N6251" s="545" t="s">
        <v>13413</v>
      </c>
      <c r="O6251" s="545" t="s">
        <v>13413</v>
      </c>
      <c r="P6251" s="549">
        <v>4322</v>
      </c>
      <c r="Q6251" s="549">
        <v>1</v>
      </c>
      <c r="R6251" s="549">
        <v>37</v>
      </c>
      <c r="S6251" s="548"/>
      <c r="T6251" s="548"/>
      <c r="U6251" s="99"/>
    </row>
    <row r="6252" spans="1:21" ht="19.5" customHeight="1">
      <c r="A6252" s="545">
        <v>100868</v>
      </c>
      <c r="B6252" s="545" t="s">
        <v>359</v>
      </c>
      <c r="C6252" s="545" t="s">
        <v>216</v>
      </c>
      <c r="D6252" s="546"/>
      <c r="E6252" s="171" t="str">
        <f t="shared" si="97"/>
        <v>1900</v>
      </c>
      <c r="F6252" s="547">
        <v>0</v>
      </c>
      <c r="G6252" s="548">
        <v>0</v>
      </c>
      <c r="H6252" s="547">
        <v>0</v>
      </c>
      <c r="I6252" s="545" t="s">
        <v>12741</v>
      </c>
      <c r="J6252" s="545"/>
      <c r="K6252" s="545" t="s">
        <v>13413</v>
      </c>
      <c r="L6252" s="545" t="s">
        <v>13413</v>
      </c>
      <c r="M6252" s="548" t="s">
        <v>13758</v>
      </c>
      <c r="N6252" s="545" t="s">
        <v>13413</v>
      </c>
      <c r="O6252" s="545" t="s">
        <v>13413</v>
      </c>
      <c r="P6252" s="549">
        <v>4323</v>
      </c>
      <c r="Q6252" s="549">
        <v>1</v>
      </c>
      <c r="R6252" s="549">
        <v>37</v>
      </c>
      <c r="S6252" s="548"/>
      <c r="T6252" s="548"/>
      <c r="U6252" s="99"/>
    </row>
    <row r="6253" spans="1:21" ht="19.5" customHeight="1">
      <c r="A6253" s="545">
        <v>100869</v>
      </c>
      <c r="B6253" s="545" t="s">
        <v>366</v>
      </c>
      <c r="C6253" s="545" t="s">
        <v>216</v>
      </c>
      <c r="D6253" s="546"/>
      <c r="E6253" s="171" t="str">
        <f t="shared" si="97"/>
        <v>1900</v>
      </c>
      <c r="F6253" s="547">
        <v>0</v>
      </c>
      <c r="G6253" s="548">
        <v>0</v>
      </c>
      <c r="H6253" s="547">
        <v>0</v>
      </c>
      <c r="I6253" s="545" t="s">
        <v>12741</v>
      </c>
      <c r="J6253" s="545"/>
      <c r="K6253" s="545" t="s">
        <v>13413</v>
      </c>
      <c r="L6253" s="545" t="s">
        <v>13413</v>
      </c>
      <c r="M6253" s="548" t="s">
        <v>13758</v>
      </c>
      <c r="N6253" s="545" t="s">
        <v>13413</v>
      </c>
      <c r="O6253" s="545" t="s">
        <v>13413</v>
      </c>
      <c r="P6253" s="549">
        <v>4324</v>
      </c>
      <c r="Q6253" s="549">
        <v>1</v>
      </c>
      <c r="R6253" s="549">
        <v>37</v>
      </c>
      <c r="S6253" s="548"/>
      <c r="T6253" s="548"/>
      <c r="U6253" s="99"/>
    </row>
    <row r="6254" spans="1:21" ht="19.5" customHeight="1">
      <c r="A6254" s="545">
        <v>100870</v>
      </c>
      <c r="B6254" s="545" t="s">
        <v>379</v>
      </c>
      <c r="C6254" s="545" t="s">
        <v>216</v>
      </c>
      <c r="D6254" s="546"/>
      <c r="E6254" s="171" t="str">
        <f t="shared" si="97"/>
        <v>1900</v>
      </c>
      <c r="F6254" s="547">
        <v>0</v>
      </c>
      <c r="G6254" s="548">
        <v>0</v>
      </c>
      <c r="H6254" s="547">
        <v>0</v>
      </c>
      <c r="I6254" s="545" t="s">
        <v>12741</v>
      </c>
      <c r="J6254" s="545"/>
      <c r="K6254" s="545" t="s">
        <v>13413</v>
      </c>
      <c r="L6254" s="545" t="s">
        <v>13413</v>
      </c>
      <c r="M6254" s="548" t="s">
        <v>13758</v>
      </c>
      <c r="N6254" s="545" t="s">
        <v>13413</v>
      </c>
      <c r="O6254" s="545" t="s">
        <v>13413</v>
      </c>
      <c r="P6254" s="549">
        <v>4325</v>
      </c>
      <c r="Q6254" s="549">
        <v>1</v>
      </c>
      <c r="R6254" s="549">
        <v>37</v>
      </c>
      <c r="S6254" s="548"/>
      <c r="T6254" s="548"/>
      <c r="U6254" s="99"/>
    </row>
    <row r="6255" spans="1:21" ht="19.5" customHeight="1">
      <c r="A6255" s="545">
        <v>100871</v>
      </c>
      <c r="B6255" s="545" t="s">
        <v>364</v>
      </c>
      <c r="C6255" s="545" t="s">
        <v>216</v>
      </c>
      <c r="D6255" s="546">
        <v>46052</v>
      </c>
      <c r="E6255" s="171" t="str">
        <f t="shared" si="97"/>
        <v>2026</v>
      </c>
      <c r="F6255" s="547">
        <v>489097</v>
      </c>
      <c r="G6255" s="548">
        <v>0.19</v>
      </c>
      <c r="H6255" s="547">
        <v>411005.88</v>
      </c>
      <c r="I6255" s="545" t="s">
        <v>12741</v>
      </c>
      <c r="J6255" s="545" t="s">
        <v>13307</v>
      </c>
      <c r="K6255" s="545" t="s">
        <v>18093</v>
      </c>
      <c r="L6255" s="545" t="s">
        <v>13413</v>
      </c>
      <c r="M6255" s="548" t="s">
        <v>13758</v>
      </c>
      <c r="N6255" s="545" t="s">
        <v>13413</v>
      </c>
      <c r="O6255" s="545" t="s">
        <v>13413</v>
      </c>
      <c r="P6255" s="549">
        <v>4326</v>
      </c>
      <c r="Q6255" s="549">
        <v>1</v>
      </c>
      <c r="R6255" s="549">
        <v>37</v>
      </c>
      <c r="S6255" s="548">
        <v>2228</v>
      </c>
      <c r="T6255" s="548"/>
      <c r="U6255" s="99"/>
    </row>
    <row r="6256" spans="1:21" ht="19.5" customHeight="1">
      <c r="A6256" s="545">
        <v>100872</v>
      </c>
      <c r="B6256" s="545" t="s">
        <v>365</v>
      </c>
      <c r="C6256" s="545" t="s">
        <v>216</v>
      </c>
      <c r="D6256" s="546">
        <v>46052</v>
      </c>
      <c r="E6256" s="171" t="str">
        <f t="shared" si="97"/>
        <v>2026</v>
      </c>
      <c r="F6256" s="547">
        <v>358671</v>
      </c>
      <c r="G6256" s="548">
        <v>0.19</v>
      </c>
      <c r="H6256" s="547">
        <v>301404.2</v>
      </c>
      <c r="I6256" s="545" t="s">
        <v>12741</v>
      </c>
      <c r="J6256" s="545" t="s">
        <v>13307</v>
      </c>
      <c r="K6256" s="545" t="s">
        <v>13413</v>
      </c>
      <c r="L6256" s="545" t="s">
        <v>13413</v>
      </c>
      <c r="M6256" s="548" t="s">
        <v>13758</v>
      </c>
      <c r="N6256" s="545" t="s">
        <v>13413</v>
      </c>
      <c r="O6256" s="545" t="s">
        <v>13413</v>
      </c>
      <c r="P6256" s="549">
        <v>4327</v>
      </c>
      <c r="Q6256" s="549">
        <v>1</v>
      </c>
      <c r="R6256" s="549">
        <v>37</v>
      </c>
      <c r="S6256" s="548">
        <v>2228</v>
      </c>
      <c r="T6256" s="548"/>
      <c r="U6256" s="99"/>
    </row>
    <row r="6257" spans="1:21" ht="19.5" customHeight="1">
      <c r="A6257" s="545">
        <v>100873</v>
      </c>
      <c r="B6257" s="545" t="s">
        <v>6005</v>
      </c>
      <c r="C6257" s="545" t="s">
        <v>216</v>
      </c>
      <c r="D6257" s="546">
        <v>46052</v>
      </c>
      <c r="E6257" s="171" t="str">
        <f t="shared" si="97"/>
        <v>2026</v>
      </c>
      <c r="F6257" s="547">
        <v>106642</v>
      </c>
      <c r="G6257" s="548">
        <v>0.19</v>
      </c>
      <c r="H6257" s="547">
        <v>89615.13</v>
      </c>
      <c r="I6257" s="545" t="s">
        <v>12741</v>
      </c>
      <c r="J6257" s="545" t="s">
        <v>13307</v>
      </c>
      <c r="K6257" s="545" t="s">
        <v>13413</v>
      </c>
      <c r="L6257" s="545" t="s">
        <v>13413</v>
      </c>
      <c r="M6257" s="548" t="s">
        <v>13758</v>
      </c>
      <c r="N6257" s="545" t="s">
        <v>13413</v>
      </c>
      <c r="O6257" s="545" t="s">
        <v>13413</v>
      </c>
      <c r="P6257" s="549">
        <v>4328</v>
      </c>
      <c r="Q6257" s="549">
        <v>1</v>
      </c>
      <c r="R6257" s="549">
        <v>37</v>
      </c>
      <c r="S6257" s="548">
        <v>2228</v>
      </c>
      <c r="T6257" s="548"/>
      <c r="U6257" s="99"/>
    </row>
    <row r="6258" spans="1:21" ht="19.5" customHeight="1">
      <c r="A6258" s="545">
        <v>100874</v>
      </c>
      <c r="B6258" s="545" t="s">
        <v>6006</v>
      </c>
      <c r="C6258" s="545" t="s">
        <v>216</v>
      </c>
      <c r="D6258" s="546">
        <v>46052</v>
      </c>
      <c r="E6258" s="171" t="str">
        <f t="shared" si="97"/>
        <v>2026</v>
      </c>
      <c r="F6258" s="547">
        <v>100404</v>
      </c>
      <c r="G6258" s="548">
        <v>0.19</v>
      </c>
      <c r="H6258" s="547">
        <v>84373.11</v>
      </c>
      <c r="I6258" s="545" t="s">
        <v>12741</v>
      </c>
      <c r="J6258" s="545" t="s">
        <v>13307</v>
      </c>
      <c r="K6258" s="545" t="s">
        <v>13413</v>
      </c>
      <c r="L6258" s="545" t="s">
        <v>13413</v>
      </c>
      <c r="M6258" s="548" t="s">
        <v>13758</v>
      </c>
      <c r="N6258" s="545" t="s">
        <v>13413</v>
      </c>
      <c r="O6258" s="545" t="s">
        <v>13413</v>
      </c>
      <c r="P6258" s="549">
        <v>4329</v>
      </c>
      <c r="Q6258" s="549">
        <v>1</v>
      </c>
      <c r="R6258" s="549">
        <v>37</v>
      </c>
      <c r="S6258" s="548">
        <v>2228</v>
      </c>
      <c r="T6258" s="548"/>
      <c r="U6258" s="99"/>
    </row>
    <row r="6259" spans="1:21" ht="19.5" customHeight="1">
      <c r="A6259" s="545">
        <v>100875</v>
      </c>
      <c r="B6259" s="545" t="s">
        <v>3932</v>
      </c>
      <c r="C6259" s="545" t="s">
        <v>216</v>
      </c>
      <c r="D6259" s="546">
        <v>46052</v>
      </c>
      <c r="E6259" s="171" t="str">
        <f t="shared" si="97"/>
        <v>2026</v>
      </c>
      <c r="F6259" s="547">
        <v>16739</v>
      </c>
      <c r="G6259" s="548">
        <v>0.19</v>
      </c>
      <c r="H6259" s="547">
        <v>14066.39</v>
      </c>
      <c r="I6259" s="545" t="s">
        <v>12741</v>
      </c>
      <c r="J6259" s="545" t="s">
        <v>13307</v>
      </c>
      <c r="K6259" s="545" t="s">
        <v>18094</v>
      </c>
      <c r="L6259" s="545" t="s">
        <v>13413</v>
      </c>
      <c r="M6259" s="548" t="s">
        <v>13758</v>
      </c>
      <c r="N6259" s="545" t="s">
        <v>13413</v>
      </c>
      <c r="O6259" s="545" t="s">
        <v>13413</v>
      </c>
      <c r="P6259" s="549">
        <v>4330</v>
      </c>
      <c r="Q6259" s="549">
        <v>1</v>
      </c>
      <c r="R6259" s="549">
        <v>37</v>
      </c>
      <c r="S6259" s="548">
        <v>2228</v>
      </c>
      <c r="T6259" s="548"/>
      <c r="U6259" s="99"/>
    </row>
    <row r="6260" spans="1:21" ht="19.5" customHeight="1">
      <c r="A6260" s="545">
        <v>100876</v>
      </c>
      <c r="B6260" s="545" t="s">
        <v>3933</v>
      </c>
      <c r="C6260" s="545" t="s">
        <v>216</v>
      </c>
      <c r="D6260" s="546">
        <v>46077</v>
      </c>
      <c r="E6260" s="171" t="str">
        <f t="shared" si="97"/>
        <v>2026</v>
      </c>
      <c r="F6260" s="547">
        <v>83062</v>
      </c>
      <c r="G6260" s="548">
        <v>0.19</v>
      </c>
      <c r="H6260" s="547">
        <v>69800</v>
      </c>
      <c r="I6260" s="545" t="s">
        <v>12741</v>
      </c>
      <c r="J6260" s="545" t="s">
        <v>13296</v>
      </c>
      <c r="K6260" s="545" t="s">
        <v>18095</v>
      </c>
      <c r="L6260" s="545" t="s">
        <v>13413</v>
      </c>
      <c r="M6260" s="548" t="s">
        <v>13758</v>
      </c>
      <c r="N6260" s="545" t="s">
        <v>13413</v>
      </c>
      <c r="O6260" s="545" t="s">
        <v>13413</v>
      </c>
      <c r="P6260" s="549">
        <v>4331</v>
      </c>
      <c r="Q6260" s="549">
        <v>1</v>
      </c>
      <c r="R6260" s="549">
        <v>37</v>
      </c>
      <c r="S6260" s="548">
        <v>2218</v>
      </c>
      <c r="T6260" s="548"/>
      <c r="U6260" s="99"/>
    </row>
    <row r="6261" spans="1:21" ht="19.5" customHeight="1">
      <c r="A6261" s="545">
        <v>100877</v>
      </c>
      <c r="B6261" s="545" t="s">
        <v>6032</v>
      </c>
      <c r="C6261" s="545" t="s">
        <v>216</v>
      </c>
      <c r="D6261" s="546">
        <v>46052</v>
      </c>
      <c r="E6261" s="171" t="str">
        <f t="shared" si="97"/>
        <v>2026</v>
      </c>
      <c r="F6261" s="547">
        <v>42427</v>
      </c>
      <c r="G6261" s="548">
        <v>0.19</v>
      </c>
      <c r="H6261" s="547">
        <v>35652.94</v>
      </c>
      <c r="I6261" s="545" t="s">
        <v>12741</v>
      </c>
      <c r="J6261" s="545" t="s">
        <v>13307</v>
      </c>
      <c r="K6261" s="545" t="s">
        <v>18096</v>
      </c>
      <c r="L6261" s="545" t="s">
        <v>13413</v>
      </c>
      <c r="M6261" s="548" t="s">
        <v>13758</v>
      </c>
      <c r="N6261" s="545" t="s">
        <v>13413</v>
      </c>
      <c r="O6261" s="545" t="s">
        <v>13413</v>
      </c>
      <c r="P6261" s="549">
        <v>4332</v>
      </c>
      <c r="Q6261" s="549">
        <v>1</v>
      </c>
      <c r="R6261" s="549">
        <v>37</v>
      </c>
      <c r="S6261" s="548">
        <v>2228</v>
      </c>
      <c r="T6261" s="548"/>
      <c r="U6261" s="99"/>
    </row>
    <row r="6262" spans="1:21" ht="19.5" customHeight="1">
      <c r="A6262" s="545">
        <v>100878</v>
      </c>
      <c r="B6262" s="545" t="s">
        <v>6104</v>
      </c>
      <c r="C6262" s="545" t="s">
        <v>216</v>
      </c>
      <c r="D6262" s="546">
        <v>46052</v>
      </c>
      <c r="E6262" s="171" t="str">
        <f t="shared" si="97"/>
        <v>2026</v>
      </c>
      <c r="F6262" s="547">
        <v>91939</v>
      </c>
      <c r="G6262" s="548">
        <v>0.19</v>
      </c>
      <c r="H6262" s="547">
        <v>77259.66</v>
      </c>
      <c r="I6262" s="545" t="s">
        <v>12741</v>
      </c>
      <c r="J6262" s="545" t="s">
        <v>13307</v>
      </c>
      <c r="K6262" s="545" t="s">
        <v>18097</v>
      </c>
      <c r="L6262" s="545" t="s">
        <v>13413</v>
      </c>
      <c r="M6262" s="548" t="s">
        <v>13758</v>
      </c>
      <c r="N6262" s="545" t="s">
        <v>13413</v>
      </c>
      <c r="O6262" s="545" t="s">
        <v>13413</v>
      </c>
      <c r="P6262" s="549">
        <v>4333</v>
      </c>
      <c r="Q6262" s="549">
        <v>1</v>
      </c>
      <c r="R6262" s="549">
        <v>37</v>
      </c>
      <c r="S6262" s="548">
        <v>2228</v>
      </c>
      <c r="T6262" s="548"/>
      <c r="U6262" s="99"/>
    </row>
    <row r="6263" spans="1:21" ht="19.5" customHeight="1">
      <c r="A6263" s="545">
        <v>100879</v>
      </c>
      <c r="B6263" s="545" t="s">
        <v>6736</v>
      </c>
      <c r="C6263" s="545" t="s">
        <v>216</v>
      </c>
      <c r="D6263" s="546">
        <v>45898</v>
      </c>
      <c r="E6263" s="171" t="str">
        <f t="shared" si="97"/>
        <v>2025</v>
      </c>
      <c r="F6263" s="547">
        <v>288862</v>
      </c>
      <c r="G6263" s="548">
        <v>0.19</v>
      </c>
      <c r="H6263" s="547">
        <v>242741.18</v>
      </c>
      <c r="I6263" s="545" t="s">
        <v>12741</v>
      </c>
      <c r="J6263" s="545" t="s">
        <v>13297</v>
      </c>
      <c r="K6263" s="545" t="s">
        <v>18098</v>
      </c>
      <c r="L6263" s="545" t="s">
        <v>13413</v>
      </c>
      <c r="M6263" s="548" t="s">
        <v>13758</v>
      </c>
      <c r="N6263" s="545" t="s">
        <v>13413</v>
      </c>
      <c r="O6263" s="545" t="s">
        <v>13413</v>
      </c>
      <c r="P6263" s="549">
        <v>4334</v>
      </c>
      <c r="Q6263" s="549">
        <v>1</v>
      </c>
      <c r="R6263" s="549">
        <v>37</v>
      </c>
      <c r="S6263" s="548">
        <v>2257</v>
      </c>
      <c r="T6263" s="548"/>
      <c r="U6263" s="99"/>
    </row>
    <row r="6264" spans="1:21" ht="19.5" customHeight="1">
      <c r="A6264" s="545">
        <v>100880</v>
      </c>
      <c r="B6264" s="545" t="s">
        <v>10673</v>
      </c>
      <c r="C6264" s="545" t="s">
        <v>216</v>
      </c>
      <c r="D6264" s="546">
        <v>46052</v>
      </c>
      <c r="E6264" s="171" t="str">
        <f t="shared" si="97"/>
        <v>2026</v>
      </c>
      <c r="F6264" s="547">
        <v>435861</v>
      </c>
      <c r="G6264" s="548">
        <v>0.19</v>
      </c>
      <c r="H6264" s="547">
        <v>366269.75</v>
      </c>
      <c r="I6264" s="545" t="s">
        <v>12741</v>
      </c>
      <c r="J6264" s="545" t="s">
        <v>13307</v>
      </c>
      <c r="K6264" s="545" t="s">
        <v>18099</v>
      </c>
      <c r="L6264" s="545" t="s">
        <v>13413</v>
      </c>
      <c r="M6264" s="548" t="s">
        <v>13758</v>
      </c>
      <c r="N6264" s="545" t="s">
        <v>13413</v>
      </c>
      <c r="O6264" s="545" t="s">
        <v>13413</v>
      </c>
      <c r="P6264" s="549">
        <v>4335</v>
      </c>
      <c r="Q6264" s="549">
        <v>1</v>
      </c>
      <c r="R6264" s="549">
        <v>37</v>
      </c>
      <c r="S6264" s="548">
        <v>2228</v>
      </c>
      <c r="T6264" s="548"/>
      <c r="U6264" s="99"/>
    </row>
    <row r="6265" spans="1:21" ht="19.5" customHeight="1">
      <c r="A6265" s="545">
        <v>100881</v>
      </c>
      <c r="B6265" s="545" t="s">
        <v>8275</v>
      </c>
      <c r="C6265" s="545" t="s">
        <v>216</v>
      </c>
      <c r="D6265" s="546">
        <v>46052</v>
      </c>
      <c r="E6265" s="171" t="str">
        <f t="shared" si="97"/>
        <v>2026</v>
      </c>
      <c r="F6265" s="547">
        <v>196261</v>
      </c>
      <c r="G6265" s="548">
        <v>0.19</v>
      </c>
      <c r="H6265" s="547">
        <v>164925.21</v>
      </c>
      <c r="I6265" s="545" t="s">
        <v>12741</v>
      </c>
      <c r="J6265" s="545" t="s">
        <v>13307</v>
      </c>
      <c r="K6265" s="545" t="s">
        <v>18100</v>
      </c>
      <c r="L6265" s="545" t="s">
        <v>13413</v>
      </c>
      <c r="M6265" s="548" t="s">
        <v>13758</v>
      </c>
      <c r="N6265" s="545" t="s">
        <v>13413</v>
      </c>
      <c r="O6265" s="545" t="s">
        <v>13413</v>
      </c>
      <c r="P6265" s="549">
        <v>4336</v>
      </c>
      <c r="Q6265" s="549">
        <v>1</v>
      </c>
      <c r="R6265" s="549">
        <v>37</v>
      </c>
      <c r="S6265" s="548">
        <v>2228</v>
      </c>
      <c r="T6265" s="548"/>
      <c r="U6265" s="99"/>
    </row>
    <row r="6266" spans="1:21" ht="19.5" customHeight="1">
      <c r="A6266" s="545">
        <v>100882</v>
      </c>
      <c r="B6266" s="545" t="s">
        <v>8163</v>
      </c>
      <c r="C6266" s="545" t="s">
        <v>216</v>
      </c>
      <c r="D6266" s="546">
        <v>46052</v>
      </c>
      <c r="E6266" s="171" t="str">
        <f t="shared" si="97"/>
        <v>2026</v>
      </c>
      <c r="F6266" s="547">
        <v>130426</v>
      </c>
      <c r="G6266" s="548">
        <v>0.19</v>
      </c>
      <c r="H6266" s="547">
        <v>109601.68</v>
      </c>
      <c r="I6266" s="545" t="s">
        <v>12741</v>
      </c>
      <c r="J6266" s="545" t="s">
        <v>13307</v>
      </c>
      <c r="K6266" s="545" t="s">
        <v>13413</v>
      </c>
      <c r="L6266" s="545" t="s">
        <v>13413</v>
      </c>
      <c r="M6266" s="548" t="s">
        <v>13758</v>
      </c>
      <c r="N6266" s="545" t="s">
        <v>13413</v>
      </c>
      <c r="O6266" s="545" t="s">
        <v>13413</v>
      </c>
      <c r="P6266" s="549">
        <v>4337</v>
      </c>
      <c r="Q6266" s="549">
        <v>1</v>
      </c>
      <c r="R6266" s="549">
        <v>37</v>
      </c>
      <c r="S6266" s="548">
        <v>2228</v>
      </c>
      <c r="T6266" s="548"/>
      <c r="U6266" s="99"/>
    </row>
    <row r="6267" spans="1:21" ht="19.5" customHeight="1">
      <c r="A6267" s="545">
        <v>100883</v>
      </c>
      <c r="B6267" s="545" t="s">
        <v>6020</v>
      </c>
      <c r="C6267" s="545" t="s">
        <v>216</v>
      </c>
      <c r="D6267" s="546">
        <v>46052</v>
      </c>
      <c r="E6267" s="171" t="str">
        <f t="shared" si="97"/>
        <v>2026</v>
      </c>
      <c r="F6267" s="547">
        <v>510370</v>
      </c>
      <c r="G6267" s="548">
        <v>0.19</v>
      </c>
      <c r="H6267" s="547">
        <v>428882.35</v>
      </c>
      <c r="I6267" s="545" t="s">
        <v>12741</v>
      </c>
      <c r="J6267" s="545" t="s">
        <v>13307</v>
      </c>
      <c r="K6267" s="545" t="s">
        <v>13413</v>
      </c>
      <c r="L6267" s="545" t="s">
        <v>13413</v>
      </c>
      <c r="M6267" s="548" t="s">
        <v>13758</v>
      </c>
      <c r="N6267" s="545" t="s">
        <v>13413</v>
      </c>
      <c r="O6267" s="545" t="s">
        <v>13413</v>
      </c>
      <c r="P6267" s="549">
        <v>4338</v>
      </c>
      <c r="Q6267" s="549">
        <v>1</v>
      </c>
      <c r="R6267" s="549">
        <v>37</v>
      </c>
      <c r="S6267" s="548">
        <v>2228</v>
      </c>
      <c r="T6267" s="548"/>
      <c r="U6267" s="99"/>
    </row>
    <row r="6268" spans="1:21" ht="19.5" customHeight="1">
      <c r="A6268" s="545">
        <v>100884</v>
      </c>
      <c r="B6268" s="545" t="s">
        <v>374</v>
      </c>
      <c r="C6268" s="545" t="s">
        <v>216</v>
      </c>
      <c r="D6268" s="546">
        <v>46052</v>
      </c>
      <c r="E6268" s="171" t="str">
        <f t="shared" si="97"/>
        <v>2026</v>
      </c>
      <c r="F6268" s="547">
        <v>128987</v>
      </c>
      <c r="G6268" s="548">
        <v>0.19</v>
      </c>
      <c r="H6268" s="547">
        <v>108392.44</v>
      </c>
      <c r="I6268" s="545" t="s">
        <v>12741</v>
      </c>
      <c r="J6268" s="545" t="s">
        <v>13307</v>
      </c>
      <c r="K6268" s="545" t="s">
        <v>18101</v>
      </c>
      <c r="L6268" s="545" t="s">
        <v>13413</v>
      </c>
      <c r="M6268" s="548" t="s">
        <v>13758</v>
      </c>
      <c r="N6268" s="545" t="s">
        <v>13413</v>
      </c>
      <c r="O6268" s="545" t="s">
        <v>13413</v>
      </c>
      <c r="P6268" s="549">
        <v>4339</v>
      </c>
      <c r="Q6268" s="549">
        <v>1</v>
      </c>
      <c r="R6268" s="549">
        <v>37</v>
      </c>
      <c r="S6268" s="548">
        <v>2228</v>
      </c>
      <c r="T6268" s="548"/>
      <c r="U6268" s="99"/>
    </row>
    <row r="6269" spans="1:21" ht="19.5" customHeight="1">
      <c r="A6269" s="545">
        <v>100885</v>
      </c>
      <c r="B6269" s="545" t="s">
        <v>22838</v>
      </c>
      <c r="C6269" s="545" t="s">
        <v>216</v>
      </c>
      <c r="D6269" s="546">
        <v>46045</v>
      </c>
      <c r="E6269" s="171" t="str">
        <f t="shared" si="97"/>
        <v>2026</v>
      </c>
      <c r="F6269" s="547">
        <v>107100</v>
      </c>
      <c r="G6269" s="548">
        <v>0.19</v>
      </c>
      <c r="H6269" s="547">
        <v>90000</v>
      </c>
      <c r="I6269" s="545" t="s">
        <v>12741</v>
      </c>
      <c r="J6269" s="545" t="s">
        <v>13296</v>
      </c>
      <c r="K6269" s="545" t="s">
        <v>22837</v>
      </c>
      <c r="L6269" s="545" t="s">
        <v>13413</v>
      </c>
      <c r="M6269" s="548" t="s">
        <v>13758</v>
      </c>
      <c r="N6269" s="545" t="s">
        <v>13413</v>
      </c>
      <c r="O6269" s="545" t="s">
        <v>13413</v>
      </c>
      <c r="P6269" s="549">
        <v>4340</v>
      </c>
      <c r="Q6269" s="549">
        <v>1</v>
      </c>
      <c r="R6269" s="549">
        <v>37</v>
      </c>
      <c r="S6269" s="548">
        <v>2218</v>
      </c>
      <c r="T6269" s="548"/>
      <c r="U6269" s="99"/>
    </row>
    <row r="6270" spans="1:21" ht="19.5" customHeight="1">
      <c r="A6270" s="545">
        <v>100886</v>
      </c>
      <c r="B6270" s="545" t="s">
        <v>377</v>
      </c>
      <c r="C6270" s="545" t="s">
        <v>216</v>
      </c>
      <c r="D6270" s="546"/>
      <c r="E6270" s="171" t="str">
        <f t="shared" si="97"/>
        <v>1900</v>
      </c>
      <c r="F6270" s="547">
        <v>0</v>
      </c>
      <c r="G6270" s="548">
        <v>0</v>
      </c>
      <c r="H6270" s="547">
        <v>0</v>
      </c>
      <c r="I6270" s="545" t="s">
        <v>12741</v>
      </c>
      <c r="J6270" s="545"/>
      <c r="K6270" s="545" t="s">
        <v>13413</v>
      </c>
      <c r="L6270" s="545" t="s">
        <v>13413</v>
      </c>
      <c r="M6270" s="548" t="s">
        <v>13758</v>
      </c>
      <c r="N6270" s="545" t="s">
        <v>13413</v>
      </c>
      <c r="O6270" s="545" t="s">
        <v>13413</v>
      </c>
      <c r="P6270" s="549">
        <v>4341</v>
      </c>
      <c r="Q6270" s="549">
        <v>1</v>
      </c>
      <c r="R6270" s="549">
        <v>37</v>
      </c>
      <c r="S6270" s="548"/>
      <c r="T6270" s="548"/>
      <c r="U6270" s="99"/>
    </row>
    <row r="6271" spans="1:21" ht="19.5" customHeight="1">
      <c r="A6271" s="545">
        <v>100887</v>
      </c>
      <c r="B6271" s="545" t="s">
        <v>360</v>
      </c>
      <c r="C6271" s="545" t="s">
        <v>216</v>
      </c>
      <c r="D6271" s="546">
        <v>46052</v>
      </c>
      <c r="E6271" s="171" t="str">
        <f t="shared" si="97"/>
        <v>2026</v>
      </c>
      <c r="F6271" s="547">
        <v>164141</v>
      </c>
      <c r="G6271" s="548">
        <v>0.19</v>
      </c>
      <c r="H6271" s="547">
        <v>137933.60999999999</v>
      </c>
      <c r="I6271" s="545" t="s">
        <v>12741</v>
      </c>
      <c r="J6271" s="545" t="s">
        <v>13307</v>
      </c>
      <c r="K6271" s="545" t="s">
        <v>13413</v>
      </c>
      <c r="L6271" s="545" t="s">
        <v>13413</v>
      </c>
      <c r="M6271" s="548" t="s">
        <v>13758</v>
      </c>
      <c r="N6271" s="545" t="s">
        <v>13413</v>
      </c>
      <c r="O6271" s="545" t="s">
        <v>13413</v>
      </c>
      <c r="P6271" s="549">
        <v>4342</v>
      </c>
      <c r="Q6271" s="549">
        <v>1</v>
      </c>
      <c r="R6271" s="549">
        <v>37</v>
      </c>
      <c r="S6271" s="548">
        <v>2228</v>
      </c>
      <c r="T6271" s="548"/>
      <c r="U6271" s="99"/>
    </row>
    <row r="6272" spans="1:21" ht="19.5" customHeight="1">
      <c r="A6272" s="545">
        <v>100888</v>
      </c>
      <c r="B6272" s="545" t="s">
        <v>10672</v>
      </c>
      <c r="C6272" s="545" t="s">
        <v>216</v>
      </c>
      <c r="D6272" s="546"/>
      <c r="E6272" s="171" t="str">
        <f t="shared" si="97"/>
        <v>1900</v>
      </c>
      <c r="F6272" s="547">
        <v>0</v>
      </c>
      <c r="G6272" s="548">
        <v>0</v>
      </c>
      <c r="H6272" s="547">
        <v>0</v>
      </c>
      <c r="I6272" s="545" t="s">
        <v>12741</v>
      </c>
      <c r="J6272" s="545"/>
      <c r="K6272" s="545" t="s">
        <v>13413</v>
      </c>
      <c r="L6272" s="545" t="s">
        <v>13413</v>
      </c>
      <c r="M6272" s="548" t="s">
        <v>13758</v>
      </c>
      <c r="N6272" s="545" t="s">
        <v>13413</v>
      </c>
      <c r="O6272" s="545" t="s">
        <v>13413</v>
      </c>
      <c r="P6272" s="549">
        <v>4343</v>
      </c>
      <c r="Q6272" s="549">
        <v>1</v>
      </c>
      <c r="R6272" s="549">
        <v>37</v>
      </c>
      <c r="S6272" s="548"/>
      <c r="T6272" s="548"/>
      <c r="U6272" s="99"/>
    </row>
    <row r="6273" spans="1:21" ht="19.5" customHeight="1">
      <c r="A6273" s="545">
        <v>100889</v>
      </c>
      <c r="B6273" s="545" t="s">
        <v>8229</v>
      </c>
      <c r="C6273" s="545" t="s">
        <v>216</v>
      </c>
      <c r="D6273" s="546">
        <v>46052</v>
      </c>
      <c r="E6273" s="171" t="str">
        <f t="shared" si="97"/>
        <v>2026</v>
      </c>
      <c r="F6273" s="547">
        <v>43033</v>
      </c>
      <c r="G6273" s="548">
        <v>0.19</v>
      </c>
      <c r="H6273" s="547">
        <v>36162.18</v>
      </c>
      <c r="I6273" s="545" t="s">
        <v>12741</v>
      </c>
      <c r="J6273" s="545" t="s">
        <v>13307</v>
      </c>
      <c r="K6273" s="545" t="s">
        <v>13413</v>
      </c>
      <c r="L6273" s="545" t="s">
        <v>13413</v>
      </c>
      <c r="M6273" s="548" t="s">
        <v>13758</v>
      </c>
      <c r="N6273" s="545" t="s">
        <v>13413</v>
      </c>
      <c r="O6273" s="545" t="s">
        <v>13413</v>
      </c>
      <c r="P6273" s="549">
        <v>4344</v>
      </c>
      <c r="Q6273" s="549">
        <v>1</v>
      </c>
      <c r="R6273" s="549">
        <v>37</v>
      </c>
      <c r="S6273" s="548">
        <v>2228</v>
      </c>
      <c r="T6273" s="548"/>
      <c r="U6273" s="99"/>
    </row>
    <row r="6274" spans="1:21" ht="19.5" customHeight="1">
      <c r="A6274" s="545">
        <v>100890</v>
      </c>
      <c r="B6274" s="545" t="s">
        <v>8228</v>
      </c>
      <c r="C6274" s="545" t="s">
        <v>216</v>
      </c>
      <c r="D6274" s="546">
        <v>44593</v>
      </c>
      <c r="E6274" s="171" t="str">
        <f t="shared" si="97"/>
        <v>2022</v>
      </c>
      <c r="F6274" s="547">
        <v>201296</v>
      </c>
      <c r="G6274" s="548">
        <v>0.19</v>
      </c>
      <c r="H6274" s="547">
        <v>169156.3</v>
      </c>
      <c r="I6274" s="545" t="s">
        <v>12741</v>
      </c>
      <c r="J6274" s="545" t="s">
        <v>13297</v>
      </c>
      <c r="K6274" s="545" t="s">
        <v>13413</v>
      </c>
      <c r="L6274" s="545" t="s">
        <v>13413</v>
      </c>
      <c r="M6274" s="548" t="s">
        <v>13758</v>
      </c>
      <c r="N6274" s="545" t="s">
        <v>13413</v>
      </c>
      <c r="O6274" s="545" t="s">
        <v>13413</v>
      </c>
      <c r="P6274" s="549">
        <v>4345</v>
      </c>
      <c r="Q6274" s="549">
        <v>1</v>
      </c>
      <c r="R6274" s="549">
        <v>37</v>
      </c>
      <c r="S6274" s="548">
        <v>2257</v>
      </c>
      <c r="T6274" s="548"/>
      <c r="U6274" s="99"/>
    </row>
    <row r="6275" spans="1:21" ht="19.5" customHeight="1">
      <c r="A6275" s="545">
        <v>100891</v>
      </c>
      <c r="B6275" s="545" t="s">
        <v>382</v>
      </c>
      <c r="C6275" s="545" t="s">
        <v>216</v>
      </c>
      <c r="D6275" s="546">
        <v>44166</v>
      </c>
      <c r="E6275" s="171" t="str">
        <f t="shared" si="97"/>
        <v>2020</v>
      </c>
      <c r="F6275" s="547">
        <v>85571.69</v>
      </c>
      <c r="G6275" s="548">
        <v>0.19</v>
      </c>
      <c r="H6275" s="547">
        <v>71908.98</v>
      </c>
      <c r="I6275" s="545" t="s">
        <v>12741</v>
      </c>
      <c r="J6275" s="545" t="s">
        <v>13297</v>
      </c>
      <c r="K6275" s="545" t="s">
        <v>13413</v>
      </c>
      <c r="L6275" s="545" t="s">
        <v>13413</v>
      </c>
      <c r="M6275" s="548" t="s">
        <v>13758</v>
      </c>
      <c r="N6275" s="545" t="s">
        <v>13413</v>
      </c>
      <c r="O6275" s="545" t="s">
        <v>13413</v>
      </c>
      <c r="P6275" s="549">
        <v>4346</v>
      </c>
      <c r="Q6275" s="549">
        <v>1</v>
      </c>
      <c r="R6275" s="549">
        <v>37</v>
      </c>
      <c r="S6275" s="548">
        <v>2257</v>
      </c>
      <c r="T6275" s="548"/>
      <c r="U6275" s="99"/>
    </row>
    <row r="6276" spans="1:21" ht="19.5" customHeight="1">
      <c r="A6276" s="545">
        <v>100892</v>
      </c>
      <c r="B6276" s="545" t="s">
        <v>375</v>
      </c>
      <c r="C6276" s="545" t="s">
        <v>216</v>
      </c>
      <c r="D6276" s="546">
        <v>46052</v>
      </c>
      <c r="E6276" s="171" t="str">
        <f t="shared" ref="E6276:E6339" si="98">TEXT(D6276,"YYYY")</f>
        <v>2026</v>
      </c>
      <c r="F6276" s="547">
        <v>129790</v>
      </c>
      <c r="G6276" s="548">
        <v>0.19</v>
      </c>
      <c r="H6276" s="547">
        <v>109067.23</v>
      </c>
      <c r="I6276" s="545" t="s">
        <v>12741</v>
      </c>
      <c r="J6276" s="545" t="s">
        <v>13307</v>
      </c>
      <c r="K6276" s="545" t="s">
        <v>13413</v>
      </c>
      <c r="L6276" s="545" t="s">
        <v>13413</v>
      </c>
      <c r="M6276" s="548" t="s">
        <v>13758</v>
      </c>
      <c r="N6276" s="545" t="s">
        <v>13413</v>
      </c>
      <c r="O6276" s="545" t="s">
        <v>13413</v>
      </c>
      <c r="P6276" s="549">
        <v>4347</v>
      </c>
      <c r="Q6276" s="549">
        <v>1</v>
      </c>
      <c r="R6276" s="549">
        <v>37</v>
      </c>
      <c r="S6276" s="548">
        <v>2228</v>
      </c>
      <c r="T6276" s="548"/>
      <c r="U6276" s="99"/>
    </row>
    <row r="6277" spans="1:21" ht="19.5" customHeight="1">
      <c r="A6277" s="545">
        <v>100893</v>
      </c>
      <c r="B6277" s="545" t="s">
        <v>381</v>
      </c>
      <c r="C6277" s="545" t="s">
        <v>216</v>
      </c>
      <c r="D6277" s="546"/>
      <c r="E6277" s="171" t="str">
        <f t="shared" si="98"/>
        <v>1900</v>
      </c>
      <c r="F6277" s="547">
        <v>0</v>
      </c>
      <c r="G6277" s="548">
        <v>0</v>
      </c>
      <c r="H6277" s="547">
        <v>0</v>
      </c>
      <c r="I6277" s="545" t="s">
        <v>12741</v>
      </c>
      <c r="J6277" s="545"/>
      <c r="K6277" s="545" t="s">
        <v>13413</v>
      </c>
      <c r="L6277" s="545" t="s">
        <v>13413</v>
      </c>
      <c r="M6277" s="548" t="s">
        <v>13758</v>
      </c>
      <c r="N6277" s="545" t="s">
        <v>13413</v>
      </c>
      <c r="O6277" s="545" t="s">
        <v>13413</v>
      </c>
      <c r="P6277" s="549">
        <v>4348</v>
      </c>
      <c r="Q6277" s="549">
        <v>1</v>
      </c>
      <c r="R6277" s="549">
        <v>37</v>
      </c>
      <c r="S6277" s="548"/>
      <c r="T6277" s="548"/>
      <c r="U6277" s="99"/>
    </row>
    <row r="6278" spans="1:21" ht="19.5" customHeight="1">
      <c r="A6278" s="545">
        <v>100894</v>
      </c>
      <c r="B6278" s="545" t="s">
        <v>7673</v>
      </c>
      <c r="C6278" s="545" t="s">
        <v>216</v>
      </c>
      <c r="D6278" s="546">
        <v>43656</v>
      </c>
      <c r="E6278" s="171" t="str">
        <f t="shared" si="98"/>
        <v>2019</v>
      </c>
      <c r="F6278" s="547">
        <v>1026752</v>
      </c>
      <c r="G6278" s="548">
        <v>0.19</v>
      </c>
      <c r="H6278" s="547">
        <v>862816.81</v>
      </c>
      <c r="I6278" s="545" t="s">
        <v>12741</v>
      </c>
      <c r="J6278" s="545" t="s">
        <v>13296</v>
      </c>
      <c r="K6278" s="545" t="s">
        <v>18102</v>
      </c>
      <c r="L6278" s="545" t="s">
        <v>13413</v>
      </c>
      <c r="M6278" s="548" t="s">
        <v>13758</v>
      </c>
      <c r="N6278" s="545" t="s">
        <v>13413</v>
      </c>
      <c r="O6278" s="545" t="s">
        <v>13413</v>
      </c>
      <c r="P6278" s="549">
        <v>4349</v>
      </c>
      <c r="Q6278" s="549">
        <v>1</v>
      </c>
      <c r="R6278" s="549">
        <v>37</v>
      </c>
      <c r="S6278" s="548">
        <v>2218</v>
      </c>
      <c r="T6278" s="548"/>
      <c r="U6278" s="99"/>
    </row>
    <row r="6279" spans="1:21" ht="19.5" customHeight="1">
      <c r="A6279" s="545">
        <v>100895</v>
      </c>
      <c r="B6279" s="545" t="s">
        <v>415</v>
      </c>
      <c r="C6279" s="545" t="s">
        <v>216</v>
      </c>
      <c r="D6279" s="546">
        <v>43656</v>
      </c>
      <c r="E6279" s="171" t="str">
        <f t="shared" si="98"/>
        <v>2019</v>
      </c>
      <c r="F6279" s="547">
        <v>97588</v>
      </c>
      <c r="G6279" s="548">
        <v>0.19</v>
      </c>
      <c r="H6279" s="547">
        <v>82006.720000000001</v>
      </c>
      <c r="I6279" s="545" t="s">
        <v>12654</v>
      </c>
      <c r="J6279" s="545" t="s">
        <v>13296</v>
      </c>
      <c r="K6279" s="545" t="s">
        <v>13413</v>
      </c>
      <c r="L6279" s="545" t="s">
        <v>13413</v>
      </c>
      <c r="M6279" s="548" t="s">
        <v>13758</v>
      </c>
      <c r="N6279" s="545" t="s">
        <v>13413</v>
      </c>
      <c r="O6279" s="545" t="s">
        <v>13413</v>
      </c>
      <c r="P6279" s="549">
        <v>4350</v>
      </c>
      <c r="Q6279" s="549">
        <v>1</v>
      </c>
      <c r="R6279" s="549">
        <v>2</v>
      </c>
      <c r="S6279" s="548">
        <v>2218</v>
      </c>
      <c r="T6279" s="548"/>
      <c r="U6279" s="99"/>
    </row>
    <row r="6280" spans="1:21" ht="19.5" customHeight="1">
      <c r="A6280" s="545">
        <v>100896</v>
      </c>
      <c r="B6280" s="545" t="s">
        <v>8301</v>
      </c>
      <c r="C6280" s="545" t="s">
        <v>216</v>
      </c>
      <c r="D6280" s="546">
        <v>44593</v>
      </c>
      <c r="E6280" s="171" t="str">
        <f t="shared" si="98"/>
        <v>2022</v>
      </c>
      <c r="F6280" s="547">
        <v>69845</v>
      </c>
      <c r="G6280" s="548">
        <v>0.19</v>
      </c>
      <c r="H6280" s="547">
        <v>58693.279999999999</v>
      </c>
      <c r="I6280" s="545" t="s">
        <v>12741</v>
      </c>
      <c r="J6280" s="545" t="s">
        <v>13297</v>
      </c>
      <c r="K6280" s="545" t="s">
        <v>13413</v>
      </c>
      <c r="L6280" s="545" t="s">
        <v>13413</v>
      </c>
      <c r="M6280" s="548" t="s">
        <v>13758</v>
      </c>
      <c r="N6280" s="545" t="s">
        <v>13413</v>
      </c>
      <c r="O6280" s="545" t="s">
        <v>13413</v>
      </c>
      <c r="P6280" s="549">
        <v>4351</v>
      </c>
      <c r="Q6280" s="549">
        <v>1</v>
      </c>
      <c r="R6280" s="549">
        <v>37</v>
      </c>
      <c r="S6280" s="548">
        <v>2257</v>
      </c>
      <c r="T6280" s="548"/>
      <c r="U6280" s="99"/>
    </row>
    <row r="6281" spans="1:21" ht="19.5" customHeight="1">
      <c r="A6281" s="545">
        <v>100897</v>
      </c>
      <c r="B6281" s="545" t="s">
        <v>3927</v>
      </c>
      <c r="C6281" s="545" t="s">
        <v>216</v>
      </c>
      <c r="D6281" s="546">
        <v>46052</v>
      </c>
      <c r="E6281" s="171" t="str">
        <f t="shared" si="98"/>
        <v>2026</v>
      </c>
      <c r="F6281" s="547">
        <v>223028</v>
      </c>
      <c r="G6281" s="548">
        <v>0.19</v>
      </c>
      <c r="H6281" s="547">
        <v>187418.49</v>
      </c>
      <c r="I6281" s="545" t="s">
        <v>12741</v>
      </c>
      <c r="J6281" s="545" t="s">
        <v>13307</v>
      </c>
      <c r="K6281" s="545" t="s">
        <v>13413</v>
      </c>
      <c r="L6281" s="545" t="s">
        <v>13413</v>
      </c>
      <c r="M6281" s="548" t="s">
        <v>13758</v>
      </c>
      <c r="N6281" s="545" t="s">
        <v>13413</v>
      </c>
      <c r="O6281" s="545" t="s">
        <v>13413</v>
      </c>
      <c r="P6281" s="549">
        <v>4352</v>
      </c>
      <c r="Q6281" s="549">
        <v>1</v>
      </c>
      <c r="R6281" s="549">
        <v>37</v>
      </c>
      <c r="S6281" s="548">
        <v>2228</v>
      </c>
      <c r="T6281" s="548"/>
      <c r="U6281" s="99"/>
    </row>
    <row r="6282" spans="1:21" ht="19.5" customHeight="1">
      <c r="A6282" s="545">
        <v>100898</v>
      </c>
      <c r="B6282" s="545" t="s">
        <v>6103</v>
      </c>
      <c r="C6282" s="545" t="s">
        <v>216</v>
      </c>
      <c r="D6282" s="546">
        <v>46052</v>
      </c>
      <c r="E6282" s="171" t="str">
        <f t="shared" si="98"/>
        <v>2026</v>
      </c>
      <c r="F6282" s="547">
        <v>40793</v>
      </c>
      <c r="G6282" s="548">
        <v>0.19</v>
      </c>
      <c r="H6282" s="547">
        <v>34279.83</v>
      </c>
      <c r="I6282" s="545" t="s">
        <v>12741</v>
      </c>
      <c r="J6282" s="545" t="s">
        <v>13307</v>
      </c>
      <c r="K6282" s="545" t="s">
        <v>18103</v>
      </c>
      <c r="L6282" s="545" t="s">
        <v>13413</v>
      </c>
      <c r="M6282" s="548" t="s">
        <v>13758</v>
      </c>
      <c r="N6282" s="545" t="s">
        <v>13413</v>
      </c>
      <c r="O6282" s="545" t="s">
        <v>13413</v>
      </c>
      <c r="P6282" s="549">
        <v>4353</v>
      </c>
      <c r="Q6282" s="549">
        <v>1</v>
      </c>
      <c r="R6282" s="549">
        <v>37</v>
      </c>
      <c r="S6282" s="548">
        <v>2228</v>
      </c>
      <c r="T6282" s="548"/>
      <c r="U6282" s="99"/>
    </row>
    <row r="6283" spans="1:21" ht="19.5" customHeight="1">
      <c r="A6283" s="545">
        <v>100899</v>
      </c>
      <c r="B6283" s="545" t="s">
        <v>3956</v>
      </c>
      <c r="C6283" s="545" t="s">
        <v>216</v>
      </c>
      <c r="D6283" s="546">
        <v>44593</v>
      </c>
      <c r="E6283" s="171" t="str">
        <f t="shared" si="98"/>
        <v>2022</v>
      </c>
      <c r="F6283" s="547">
        <v>4175</v>
      </c>
      <c r="G6283" s="548">
        <v>0.19</v>
      </c>
      <c r="H6283" s="547">
        <v>3508.4</v>
      </c>
      <c r="I6283" s="545" t="s">
        <v>12741</v>
      </c>
      <c r="J6283" s="545" t="s">
        <v>13297</v>
      </c>
      <c r="K6283" s="545" t="s">
        <v>13413</v>
      </c>
      <c r="L6283" s="545" t="s">
        <v>13413</v>
      </c>
      <c r="M6283" s="548" t="s">
        <v>13758</v>
      </c>
      <c r="N6283" s="545" t="s">
        <v>13413</v>
      </c>
      <c r="O6283" s="545" t="s">
        <v>13413</v>
      </c>
      <c r="P6283" s="549">
        <v>4354</v>
      </c>
      <c r="Q6283" s="549">
        <v>1</v>
      </c>
      <c r="R6283" s="549">
        <v>37</v>
      </c>
      <c r="S6283" s="548">
        <v>2257</v>
      </c>
      <c r="T6283" s="548"/>
      <c r="U6283" s="99"/>
    </row>
    <row r="6284" spans="1:21" ht="19.5" customHeight="1">
      <c r="A6284" s="545">
        <v>100900</v>
      </c>
      <c r="B6284" s="545" t="s">
        <v>8300</v>
      </c>
      <c r="C6284" s="545" t="s">
        <v>216</v>
      </c>
      <c r="D6284" s="546">
        <v>43524</v>
      </c>
      <c r="E6284" s="171" t="str">
        <f t="shared" si="98"/>
        <v>2019</v>
      </c>
      <c r="F6284" s="547">
        <v>92175</v>
      </c>
      <c r="G6284" s="548">
        <v>0.19</v>
      </c>
      <c r="H6284" s="547">
        <v>77457.98</v>
      </c>
      <c r="I6284" s="545" t="s">
        <v>12741</v>
      </c>
      <c r="J6284" s="545" t="s">
        <v>13302</v>
      </c>
      <c r="K6284" s="545" t="s">
        <v>13413</v>
      </c>
      <c r="L6284" s="545" t="s">
        <v>13413</v>
      </c>
      <c r="M6284" s="548" t="s">
        <v>13758</v>
      </c>
      <c r="N6284" s="545" t="s">
        <v>13413</v>
      </c>
      <c r="O6284" s="545" t="s">
        <v>13413</v>
      </c>
      <c r="P6284" s="549">
        <v>4355</v>
      </c>
      <c r="Q6284" s="549">
        <v>1</v>
      </c>
      <c r="R6284" s="549">
        <v>37</v>
      </c>
      <c r="S6284" s="548">
        <v>2219</v>
      </c>
      <c r="T6284" s="548"/>
      <c r="U6284" s="99"/>
    </row>
    <row r="6285" spans="1:21" ht="19.5" customHeight="1">
      <c r="A6285" s="545">
        <v>100901</v>
      </c>
      <c r="B6285" s="545" t="s">
        <v>6023</v>
      </c>
      <c r="C6285" s="545" t="s">
        <v>216</v>
      </c>
      <c r="D6285" s="546">
        <v>44593</v>
      </c>
      <c r="E6285" s="171" t="str">
        <f t="shared" si="98"/>
        <v>2022</v>
      </c>
      <c r="F6285" s="547">
        <v>15998</v>
      </c>
      <c r="G6285" s="548">
        <v>0.19</v>
      </c>
      <c r="H6285" s="547">
        <v>13443.7</v>
      </c>
      <c r="I6285" s="545" t="s">
        <v>12741</v>
      </c>
      <c r="J6285" s="545" t="s">
        <v>13297</v>
      </c>
      <c r="K6285" s="545" t="s">
        <v>13413</v>
      </c>
      <c r="L6285" s="545" t="s">
        <v>13413</v>
      </c>
      <c r="M6285" s="548" t="s">
        <v>13758</v>
      </c>
      <c r="N6285" s="545" t="s">
        <v>13413</v>
      </c>
      <c r="O6285" s="545" t="s">
        <v>13413</v>
      </c>
      <c r="P6285" s="549">
        <v>4356</v>
      </c>
      <c r="Q6285" s="549">
        <v>1</v>
      </c>
      <c r="R6285" s="549">
        <v>37</v>
      </c>
      <c r="S6285" s="548">
        <v>2257</v>
      </c>
      <c r="T6285" s="548"/>
      <c r="U6285" s="99"/>
    </row>
    <row r="6286" spans="1:21" ht="19.5" customHeight="1">
      <c r="A6286" s="545">
        <v>100902</v>
      </c>
      <c r="B6286" s="545" t="s">
        <v>3928</v>
      </c>
      <c r="C6286" s="545" t="s">
        <v>216</v>
      </c>
      <c r="D6286" s="546">
        <v>46052</v>
      </c>
      <c r="E6286" s="171" t="str">
        <f t="shared" si="98"/>
        <v>2026</v>
      </c>
      <c r="F6286" s="547">
        <v>69358</v>
      </c>
      <c r="G6286" s="548">
        <v>0.19</v>
      </c>
      <c r="H6286" s="547">
        <v>58284.03</v>
      </c>
      <c r="I6286" s="545" t="s">
        <v>12741</v>
      </c>
      <c r="J6286" s="545" t="s">
        <v>13307</v>
      </c>
      <c r="K6286" s="545" t="s">
        <v>22839</v>
      </c>
      <c r="L6286" s="545" t="s">
        <v>13413</v>
      </c>
      <c r="M6286" s="548" t="s">
        <v>13758</v>
      </c>
      <c r="N6286" s="545" t="s">
        <v>13413</v>
      </c>
      <c r="O6286" s="545" t="s">
        <v>13413</v>
      </c>
      <c r="P6286" s="549">
        <v>4357</v>
      </c>
      <c r="Q6286" s="549">
        <v>1</v>
      </c>
      <c r="R6286" s="549">
        <v>37</v>
      </c>
      <c r="S6286" s="548">
        <v>2228</v>
      </c>
      <c r="T6286" s="548"/>
      <c r="U6286" s="99"/>
    </row>
    <row r="6287" spans="1:21" ht="19.5" customHeight="1">
      <c r="A6287" s="545">
        <v>100903</v>
      </c>
      <c r="B6287" s="545" t="s">
        <v>371</v>
      </c>
      <c r="C6287" s="545" t="s">
        <v>216</v>
      </c>
      <c r="D6287" s="546">
        <v>46052</v>
      </c>
      <c r="E6287" s="171" t="str">
        <f t="shared" si="98"/>
        <v>2026</v>
      </c>
      <c r="F6287" s="547">
        <v>131011</v>
      </c>
      <c r="G6287" s="548">
        <v>0.19</v>
      </c>
      <c r="H6287" s="547">
        <v>110093.28</v>
      </c>
      <c r="I6287" s="545" t="s">
        <v>12741</v>
      </c>
      <c r="J6287" s="545" t="s">
        <v>13307</v>
      </c>
      <c r="K6287" s="545" t="s">
        <v>13413</v>
      </c>
      <c r="L6287" s="545" t="s">
        <v>13413</v>
      </c>
      <c r="M6287" s="548" t="s">
        <v>13758</v>
      </c>
      <c r="N6287" s="545" t="s">
        <v>13413</v>
      </c>
      <c r="O6287" s="545" t="s">
        <v>13413</v>
      </c>
      <c r="P6287" s="549">
        <v>4358</v>
      </c>
      <c r="Q6287" s="549">
        <v>1</v>
      </c>
      <c r="R6287" s="549">
        <v>37</v>
      </c>
      <c r="S6287" s="548">
        <v>2228</v>
      </c>
      <c r="T6287" s="548"/>
      <c r="U6287" s="99"/>
    </row>
    <row r="6288" spans="1:21" ht="19.5" customHeight="1">
      <c r="A6288" s="545">
        <v>100904</v>
      </c>
      <c r="B6288" s="545" t="s">
        <v>367</v>
      </c>
      <c r="C6288" s="545" t="s">
        <v>216</v>
      </c>
      <c r="D6288" s="546">
        <v>46052</v>
      </c>
      <c r="E6288" s="171" t="str">
        <f t="shared" si="98"/>
        <v>2026</v>
      </c>
      <c r="F6288" s="547">
        <v>135781</v>
      </c>
      <c r="G6288" s="548">
        <v>0.19</v>
      </c>
      <c r="H6288" s="547">
        <v>114101.68</v>
      </c>
      <c r="I6288" s="545" t="s">
        <v>12741</v>
      </c>
      <c r="J6288" s="545" t="s">
        <v>13307</v>
      </c>
      <c r="K6288" s="545" t="s">
        <v>18104</v>
      </c>
      <c r="L6288" s="545" t="s">
        <v>13413</v>
      </c>
      <c r="M6288" s="548" t="s">
        <v>13758</v>
      </c>
      <c r="N6288" s="545" t="s">
        <v>13413</v>
      </c>
      <c r="O6288" s="545" t="s">
        <v>13413</v>
      </c>
      <c r="P6288" s="549">
        <v>4359</v>
      </c>
      <c r="Q6288" s="549">
        <v>1</v>
      </c>
      <c r="R6288" s="549">
        <v>37</v>
      </c>
      <c r="S6288" s="548">
        <v>2228</v>
      </c>
      <c r="T6288" s="548"/>
      <c r="U6288" s="99"/>
    </row>
    <row r="6289" spans="1:21" ht="19.5" customHeight="1">
      <c r="A6289" s="545">
        <v>100905</v>
      </c>
      <c r="B6289" s="545" t="s">
        <v>5991</v>
      </c>
      <c r="C6289" s="545" t="s">
        <v>216</v>
      </c>
      <c r="D6289" s="546">
        <v>46052</v>
      </c>
      <c r="E6289" s="171" t="str">
        <f t="shared" si="98"/>
        <v>2026</v>
      </c>
      <c r="F6289" s="547">
        <v>40541</v>
      </c>
      <c r="G6289" s="548">
        <v>0.19</v>
      </c>
      <c r="H6289" s="547">
        <v>34068.07</v>
      </c>
      <c r="I6289" s="545" t="s">
        <v>12741</v>
      </c>
      <c r="J6289" s="545" t="s">
        <v>13307</v>
      </c>
      <c r="K6289" s="545" t="s">
        <v>18105</v>
      </c>
      <c r="L6289" s="545" t="s">
        <v>13413</v>
      </c>
      <c r="M6289" s="548" t="s">
        <v>13758</v>
      </c>
      <c r="N6289" s="545" t="s">
        <v>13413</v>
      </c>
      <c r="O6289" s="545" t="s">
        <v>13413</v>
      </c>
      <c r="P6289" s="549">
        <v>4360</v>
      </c>
      <c r="Q6289" s="549">
        <v>1</v>
      </c>
      <c r="R6289" s="549">
        <v>37</v>
      </c>
      <c r="S6289" s="548">
        <v>2228</v>
      </c>
      <c r="T6289" s="548"/>
      <c r="U6289" s="99"/>
    </row>
    <row r="6290" spans="1:21" ht="19.5" customHeight="1">
      <c r="A6290" s="545">
        <v>100906</v>
      </c>
      <c r="B6290" s="545" t="s">
        <v>8299</v>
      </c>
      <c r="C6290" s="545" t="s">
        <v>216</v>
      </c>
      <c r="D6290" s="546">
        <v>46052</v>
      </c>
      <c r="E6290" s="171" t="str">
        <f t="shared" si="98"/>
        <v>2026</v>
      </c>
      <c r="F6290" s="547">
        <v>115148</v>
      </c>
      <c r="G6290" s="548">
        <v>0.19</v>
      </c>
      <c r="H6290" s="547">
        <v>96763.03</v>
      </c>
      <c r="I6290" s="545" t="s">
        <v>12741</v>
      </c>
      <c r="J6290" s="545" t="s">
        <v>13307</v>
      </c>
      <c r="K6290" s="545" t="s">
        <v>8299</v>
      </c>
      <c r="L6290" s="545" t="s">
        <v>13413</v>
      </c>
      <c r="M6290" s="548" t="s">
        <v>13758</v>
      </c>
      <c r="N6290" s="545" t="s">
        <v>13413</v>
      </c>
      <c r="O6290" s="545" t="s">
        <v>13413</v>
      </c>
      <c r="P6290" s="549">
        <v>4361</v>
      </c>
      <c r="Q6290" s="549">
        <v>1</v>
      </c>
      <c r="R6290" s="549">
        <v>37</v>
      </c>
      <c r="S6290" s="548">
        <v>2228</v>
      </c>
      <c r="T6290" s="548"/>
      <c r="U6290" s="99"/>
    </row>
    <row r="6291" spans="1:21" ht="19.5" customHeight="1">
      <c r="A6291" s="545">
        <v>100907</v>
      </c>
      <c r="B6291" s="545" t="s">
        <v>6007</v>
      </c>
      <c r="C6291" s="545" t="s">
        <v>216</v>
      </c>
      <c r="D6291" s="546">
        <v>46052</v>
      </c>
      <c r="E6291" s="171" t="str">
        <f t="shared" si="98"/>
        <v>2026</v>
      </c>
      <c r="F6291" s="547">
        <v>193963</v>
      </c>
      <c r="G6291" s="548">
        <v>0.19</v>
      </c>
      <c r="H6291" s="547">
        <v>162994.12</v>
      </c>
      <c r="I6291" s="545" t="s">
        <v>12741</v>
      </c>
      <c r="J6291" s="545" t="s">
        <v>13307</v>
      </c>
      <c r="K6291" s="545" t="s">
        <v>18106</v>
      </c>
      <c r="L6291" s="545" t="s">
        <v>13413</v>
      </c>
      <c r="M6291" s="548" t="s">
        <v>13758</v>
      </c>
      <c r="N6291" s="545" t="s">
        <v>13413</v>
      </c>
      <c r="O6291" s="545" t="s">
        <v>13413</v>
      </c>
      <c r="P6291" s="549">
        <v>4362</v>
      </c>
      <c r="Q6291" s="549">
        <v>1</v>
      </c>
      <c r="R6291" s="549">
        <v>37</v>
      </c>
      <c r="S6291" s="548">
        <v>2228</v>
      </c>
      <c r="T6291" s="548"/>
      <c r="U6291" s="99"/>
    </row>
    <row r="6292" spans="1:21" ht="19.5" customHeight="1">
      <c r="A6292" s="545">
        <v>100908</v>
      </c>
      <c r="B6292" s="545" t="s">
        <v>383</v>
      </c>
      <c r="C6292" s="545" t="s">
        <v>216</v>
      </c>
      <c r="D6292" s="546"/>
      <c r="E6292" s="171" t="str">
        <f t="shared" si="98"/>
        <v>1900</v>
      </c>
      <c r="F6292" s="547">
        <v>0</v>
      </c>
      <c r="G6292" s="548">
        <v>0</v>
      </c>
      <c r="H6292" s="547">
        <v>0</v>
      </c>
      <c r="I6292" s="545" t="s">
        <v>12741</v>
      </c>
      <c r="J6292" s="545"/>
      <c r="K6292" s="545" t="s">
        <v>13413</v>
      </c>
      <c r="L6292" s="545" t="s">
        <v>13413</v>
      </c>
      <c r="M6292" s="548" t="s">
        <v>13758</v>
      </c>
      <c r="N6292" s="545" t="s">
        <v>13413</v>
      </c>
      <c r="O6292" s="545" t="s">
        <v>13413</v>
      </c>
      <c r="P6292" s="549">
        <v>4363</v>
      </c>
      <c r="Q6292" s="549">
        <v>1</v>
      </c>
      <c r="R6292" s="549">
        <v>37</v>
      </c>
      <c r="S6292" s="548"/>
      <c r="T6292" s="548"/>
      <c r="U6292" s="99"/>
    </row>
    <row r="6293" spans="1:21" ht="19.5" customHeight="1">
      <c r="A6293" s="545">
        <v>100909</v>
      </c>
      <c r="B6293" s="545" t="s">
        <v>7953</v>
      </c>
      <c r="C6293" s="545" t="s">
        <v>216</v>
      </c>
      <c r="D6293" s="546">
        <v>43567</v>
      </c>
      <c r="E6293" s="171" t="str">
        <f t="shared" si="98"/>
        <v>2019</v>
      </c>
      <c r="F6293" s="547">
        <v>83942.01</v>
      </c>
      <c r="G6293" s="548">
        <v>0.19</v>
      </c>
      <c r="H6293" s="547">
        <v>70539.5</v>
      </c>
      <c r="I6293" s="545" t="s">
        <v>12741</v>
      </c>
      <c r="J6293" s="545" t="s">
        <v>13298</v>
      </c>
      <c r="K6293" s="545" t="s">
        <v>18107</v>
      </c>
      <c r="L6293" s="545" t="s">
        <v>13413</v>
      </c>
      <c r="M6293" s="548" t="s">
        <v>13758</v>
      </c>
      <c r="N6293" s="545" t="s">
        <v>13413</v>
      </c>
      <c r="O6293" s="545" t="s">
        <v>13413</v>
      </c>
      <c r="P6293" s="549">
        <v>4364</v>
      </c>
      <c r="Q6293" s="549">
        <v>1</v>
      </c>
      <c r="R6293" s="549">
        <v>37</v>
      </c>
      <c r="S6293" s="548">
        <v>1012</v>
      </c>
      <c r="T6293" s="548"/>
      <c r="U6293" s="99"/>
    </row>
    <row r="6294" spans="1:21" ht="19.5" customHeight="1">
      <c r="A6294" s="545">
        <v>100910</v>
      </c>
      <c r="B6294" s="545" t="s">
        <v>378</v>
      </c>
      <c r="C6294" s="545" t="s">
        <v>216</v>
      </c>
      <c r="D6294" s="546"/>
      <c r="E6294" s="171" t="str">
        <f t="shared" si="98"/>
        <v>1900</v>
      </c>
      <c r="F6294" s="547">
        <v>0</v>
      </c>
      <c r="G6294" s="548">
        <v>0</v>
      </c>
      <c r="H6294" s="547">
        <v>0</v>
      </c>
      <c r="I6294" s="545" t="s">
        <v>12741</v>
      </c>
      <c r="J6294" s="545"/>
      <c r="K6294" s="545" t="s">
        <v>18108</v>
      </c>
      <c r="L6294" s="545" t="s">
        <v>13413</v>
      </c>
      <c r="M6294" s="548" t="s">
        <v>13758</v>
      </c>
      <c r="N6294" s="545" t="s">
        <v>13413</v>
      </c>
      <c r="O6294" s="545" t="s">
        <v>13413</v>
      </c>
      <c r="P6294" s="549">
        <v>4365</v>
      </c>
      <c r="Q6294" s="549">
        <v>1</v>
      </c>
      <c r="R6294" s="549">
        <v>37</v>
      </c>
      <c r="S6294" s="548"/>
      <c r="T6294" s="548"/>
      <c r="U6294" s="99"/>
    </row>
    <row r="6295" spans="1:21" ht="19.5" customHeight="1">
      <c r="A6295" s="545">
        <v>100911</v>
      </c>
      <c r="B6295" s="545" t="s">
        <v>3920</v>
      </c>
      <c r="C6295" s="545" t="s">
        <v>216</v>
      </c>
      <c r="D6295" s="546">
        <v>44593</v>
      </c>
      <c r="E6295" s="171" t="str">
        <f t="shared" si="98"/>
        <v>2022</v>
      </c>
      <c r="F6295" s="547">
        <v>555192</v>
      </c>
      <c r="G6295" s="548">
        <v>0.19</v>
      </c>
      <c r="H6295" s="547">
        <v>466547.9</v>
      </c>
      <c r="I6295" s="545" t="s">
        <v>12741</v>
      </c>
      <c r="J6295" s="545" t="s">
        <v>13297</v>
      </c>
      <c r="K6295" s="545" t="s">
        <v>13413</v>
      </c>
      <c r="L6295" s="545" t="s">
        <v>13413</v>
      </c>
      <c r="M6295" s="548" t="s">
        <v>13758</v>
      </c>
      <c r="N6295" s="545" t="s">
        <v>13413</v>
      </c>
      <c r="O6295" s="545" t="s">
        <v>13413</v>
      </c>
      <c r="P6295" s="549">
        <v>4366</v>
      </c>
      <c r="Q6295" s="549">
        <v>1</v>
      </c>
      <c r="R6295" s="549">
        <v>37</v>
      </c>
      <c r="S6295" s="548">
        <v>2257</v>
      </c>
      <c r="T6295" s="548"/>
      <c r="U6295" s="99"/>
    </row>
    <row r="6296" spans="1:21" ht="19.5" customHeight="1">
      <c r="A6296" s="545">
        <v>100912</v>
      </c>
      <c r="B6296" s="545" t="s">
        <v>3921</v>
      </c>
      <c r="C6296" s="545" t="s">
        <v>216</v>
      </c>
      <c r="D6296" s="546">
        <v>43528</v>
      </c>
      <c r="E6296" s="171" t="str">
        <f t="shared" si="98"/>
        <v>2019</v>
      </c>
      <c r="F6296" s="547">
        <v>393691</v>
      </c>
      <c r="G6296" s="548">
        <v>0.19</v>
      </c>
      <c r="H6296" s="547">
        <v>330832.77</v>
      </c>
      <c r="I6296" s="545" t="s">
        <v>12741</v>
      </c>
      <c r="J6296" s="545" t="s">
        <v>13296</v>
      </c>
      <c r="K6296" s="545" t="s">
        <v>13413</v>
      </c>
      <c r="L6296" s="545" t="s">
        <v>13413</v>
      </c>
      <c r="M6296" s="548" t="s">
        <v>13758</v>
      </c>
      <c r="N6296" s="545" t="s">
        <v>13413</v>
      </c>
      <c r="O6296" s="545" t="s">
        <v>13413</v>
      </c>
      <c r="P6296" s="549">
        <v>4367</v>
      </c>
      <c r="Q6296" s="549">
        <v>1</v>
      </c>
      <c r="R6296" s="549">
        <v>37</v>
      </c>
      <c r="S6296" s="548">
        <v>2218</v>
      </c>
      <c r="T6296" s="548"/>
      <c r="U6296" s="99"/>
    </row>
    <row r="6297" spans="1:21" ht="19.5" customHeight="1">
      <c r="A6297" s="545">
        <v>100913</v>
      </c>
      <c r="B6297" s="545" t="s">
        <v>363</v>
      </c>
      <c r="C6297" s="545" t="s">
        <v>216</v>
      </c>
      <c r="D6297" s="546">
        <v>44593</v>
      </c>
      <c r="E6297" s="171" t="str">
        <f t="shared" si="98"/>
        <v>2022</v>
      </c>
      <c r="F6297" s="547">
        <v>40220</v>
      </c>
      <c r="G6297" s="548">
        <v>0.19</v>
      </c>
      <c r="H6297" s="547">
        <v>33798.32</v>
      </c>
      <c r="I6297" s="545" t="s">
        <v>12741</v>
      </c>
      <c r="J6297" s="545" t="s">
        <v>13297</v>
      </c>
      <c r="K6297" s="545" t="s">
        <v>13413</v>
      </c>
      <c r="L6297" s="545" t="s">
        <v>13413</v>
      </c>
      <c r="M6297" s="548" t="s">
        <v>13758</v>
      </c>
      <c r="N6297" s="545" t="s">
        <v>13413</v>
      </c>
      <c r="O6297" s="545" t="s">
        <v>13413</v>
      </c>
      <c r="P6297" s="549">
        <v>4368</v>
      </c>
      <c r="Q6297" s="549">
        <v>1</v>
      </c>
      <c r="R6297" s="549">
        <v>37</v>
      </c>
      <c r="S6297" s="548">
        <v>2257</v>
      </c>
      <c r="T6297" s="548"/>
      <c r="U6297" s="99"/>
    </row>
    <row r="6298" spans="1:21" ht="19.5" customHeight="1">
      <c r="A6298" s="545">
        <v>100914</v>
      </c>
      <c r="B6298" s="545" t="s">
        <v>358</v>
      </c>
      <c r="C6298" s="545" t="s">
        <v>216</v>
      </c>
      <c r="D6298" s="546">
        <v>44166</v>
      </c>
      <c r="E6298" s="171" t="str">
        <f t="shared" si="98"/>
        <v>2020</v>
      </c>
      <c r="F6298" s="547">
        <v>35124.879999999997</v>
      </c>
      <c r="G6298" s="548">
        <v>0.19</v>
      </c>
      <c r="H6298" s="547">
        <v>29516.71</v>
      </c>
      <c r="I6298" s="545" t="s">
        <v>12741</v>
      </c>
      <c r="J6298" s="545" t="s">
        <v>13297</v>
      </c>
      <c r="K6298" s="545" t="s">
        <v>13413</v>
      </c>
      <c r="L6298" s="545" t="s">
        <v>13413</v>
      </c>
      <c r="M6298" s="548" t="s">
        <v>13758</v>
      </c>
      <c r="N6298" s="545" t="s">
        <v>13413</v>
      </c>
      <c r="O6298" s="545" t="s">
        <v>13413</v>
      </c>
      <c r="P6298" s="549">
        <v>4369</v>
      </c>
      <c r="Q6298" s="549">
        <v>1</v>
      </c>
      <c r="R6298" s="549">
        <v>37</v>
      </c>
      <c r="S6298" s="548">
        <v>2257</v>
      </c>
      <c r="T6298" s="548"/>
      <c r="U6298" s="99"/>
    </row>
    <row r="6299" spans="1:21" ht="19.5" customHeight="1">
      <c r="A6299" s="545">
        <v>100916</v>
      </c>
      <c r="B6299" s="545" t="s">
        <v>3903</v>
      </c>
      <c r="C6299" s="545" t="s">
        <v>4504</v>
      </c>
      <c r="D6299" s="546">
        <v>44585</v>
      </c>
      <c r="E6299" s="171" t="str">
        <f t="shared" si="98"/>
        <v>2022</v>
      </c>
      <c r="F6299" s="547">
        <v>1338</v>
      </c>
      <c r="G6299" s="548">
        <v>0.19</v>
      </c>
      <c r="H6299" s="547">
        <v>1124.3699999999999</v>
      </c>
      <c r="I6299" s="545" t="s">
        <v>12741</v>
      </c>
      <c r="J6299" s="545" t="s">
        <v>13297</v>
      </c>
      <c r="K6299" s="545" t="s">
        <v>13413</v>
      </c>
      <c r="L6299" s="545" t="s">
        <v>13413</v>
      </c>
      <c r="M6299" s="548" t="s">
        <v>13868</v>
      </c>
      <c r="N6299" s="545" t="s">
        <v>13413</v>
      </c>
      <c r="O6299" s="545" t="s">
        <v>13413</v>
      </c>
      <c r="P6299" s="549">
        <v>4371</v>
      </c>
      <c r="Q6299" s="549">
        <v>2</v>
      </c>
      <c r="R6299" s="549">
        <v>37</v>
      </c>
      <c r="S6299" s="548">
        <v>2257</v>
      </c>
      <c r="T6299" s="548"/>
      <c r="U6299" s="99"/>
    </row>
    <row r="6300" spans="1:21" ht="19.5" customHeight="1">
      <c r="A6300" s="545">
        <v>100917</v>
      </c>
      <c r="B6300" s="545" t="s">
        <v>308</v>
      </c>
      <c r="C6300" s="545" t="s">
        <v>4504</v>
      </c>
      <c r="D6300" s="546"/>
      <c r="E6300" s="171" t="str">
        <f t="shared" si="98"/>
        <v>1900</v>
      </c>
      <c r="F6300" s="547">
        <v>0</v>
      </c>
      <c r="G6300" s="548">
        <v>0</v>
      </c>
      <c r="H6300" s="547">
        <v>0</v>
      </c>
      <c r="I6300" s="545" t="s">
        <v>12741</v>
      </c>
      <c r="J6300" s="545"/>
      <c r="K6300" s="545" t="s">
        <v>13413</v>
      </c>
      <c r="L6300" s="545" t="s">
        <v>13413</v>
      </c>
      <c r="M6300" s="548" t="s">
        <v>13758</v>
      </c>
      <c r="N6300" s="545" t="s">
        <v>13413</v>
      </c>
      <c r="O6300" s="545" t="s">
        <v>13413</v>
      </c>
      <c r="P6300" s="549">
        <v>4372</v>
      </c>
      <c r="Q6300" s="549">
        <v>1</v>
      </c>
      <c r="R6300" s="549">
        <v>37</v>
      </c>
      <c r="S6300" s="548"/>
      <c r="T6300" s="548"/>
      <c r="U6300" s="99"/>
    </row>
    <row r="6301" spans="1:21" ht="19.5" customHeight="1">
      <c r="A6301" s="545">
        <v>100918</v>
      </c>
      <c r="B6301" s="545" t="s">
        <v>10671</v>
      </c>
      <c r="C6301" s="545" t="s">
        <v>4504</v>
      </c>
      <c r="D6301" s="546"/>
      <c r="E6301" s="171" t="str">
        <f t="shared" si="98"/>
        <v>1900</v>
      </c>
      <c r="F6301" s="547">
        <v>0</v>
      </c>
      <c r="G6301" s="548">
        <v>0</v>
      </c>
      <c r="H6301" s="547">
        <v>0</v>
      </c>
      <c r="I6301" s="545" t="s">
        <v>12741</v>
      </c>
      <c r="J6301" s="545"/>
      <c r="K6301" s="545" t="s">
        <v>13413</v>
      </c>
      <c r="L6301" s="545" t="s">
        <v>13413</v>
      </c>
      <c r="M6301" s="548" t="s">
        <v>13758</v>
      </c>
      <c r="N6301" s="545" t="s">
        <v>13413</v>
      </c>
      <c r="O6301" s="545" t="s">
        <v>13413</v>
      </c>
      <c r="P6301" s="549">
        <v>4373</v>
      </c>
      <c r="Q6301" s="549">
        <v>1</v>
      </c>
      <c r="R6301" s="549">
        <v>37</v>
      </c>
      <c r="S6301" s="548"/>
      <c r="T6301" s="548"/>
      <c r="U6301" s="99"/>
    </row>
    <row r="6302" spans="1:21" ht="19.5" customHeight="1">
      <c r="A6302" s="545">
        <v>100919</v>
      </c>
      <c r="B6302" s="545" t="s">
        <v>10670</v>
      </c>
      <c r="C6302" s="545" t="s">
        <v>221</v>
      </c>
      <c r="D6302" s="546"/>
      <c r="E6302" s="171" t="str">
        <f t="shared" si="98"/>
        <v>1900</v>
      </c>
      <c r="F6302" s="547">
        <v>0</v>
      </c>
      <c r="G6302" s="548">
        <v>0</v>
      </c>
      <c r="H6302" s="547">
        <v>0</v>
      </c>
      <c r="I6302" s="545" t="s">
        <v>12643</v>
      </c>
      <c r="J6302" s="545"/>
      <c r="K6302" s="545" t="s">
        <v>13413</v>
      </c>
      <c r="L6302" s="545" t="s">
        <v>13413</v>
      </c>
      <c r="M6302" s="548" t="s">
        <v>13758</v>
      </c>
      <c r="N6302" s="545" t="s">
        <v>13413</v>
      </c>
      <c r="O6302" s="545" t="s">
        <v>13413</v>
      </c>
      <c r="P6302" s="549">
        <v>4374</v>
      </c>
      <c r="Q6302" s="549">
        <v>1</v>
      </c>
      <c r="R6302" s="549">
        <v>6</v>
      </c>
      <c r="S6302" s="548"/>
      <c r="T6302" s="548"/>
      <c r="U6302" s="99"/>
    </row>
    <row r="6303" spans="1:21" ht="19.5" customHeight="1">
      <c r="A6303" s="545">
        <v>100920</v>
      </c>
      <c r="B6303" s="545" t="s">
        <v>10669</v>
      </c>
      <c r="C6303" s="545" t="s">
        <v>216</v>
      </c>
      <c r="D6303" s="546">
        <v>46052</v>
      </c>
      <c r="E6303" s="171" t="str">
        <f t="shared" si="98"/>
        <v>2026</v>
      </c>
      <c r="F6303" s="547">
        <v>532837</v>
      </c>
      <c r="G6303" s="548">
        <v>0.19</v>
      </c>
      <c r="H6303" s="547">
        <v>447762.18</v>
      </c>
      <c r="I6303" s="545" t="s">
        <v>12741</v>
      </c>
      <c r="J6303" s="545" t="s">
        <v>13307</v>
      </c>
      <c r="K6303" s="545" t="s">
        <v>22840</v>
      </c>
      <c r="L6303" s="545" t="s">
        <v>13413</v>
      </c>
      <c r="M6303" s="548" t="s">
        <v>13758</v>
      </c>
      <c r="N6303" s="545" t="s">
        <v>13413</v>
      </c>
      <c r="O6303" s="545" t="s">
        <v>13413</v>
      </c>
      <c r="P6303" s="549">
        <v>4375</v>
      </c>
      <c r="Q6303" s="549">
        <v>1</v>
      </c>
      <c r="R6303" s="549">
        <v>37</v>
      </c>
      <c r="S6303" s="548">
        <v>2228</v>
      </c>
      <c r="T6303" s="548"/>
      <c r="U6303" s="99"/>
    </row>
    <row r="6304" spans="1:21" ht="19.5" customHeight="1">
      <c r="A6304" s="545">
        <v>100921</v>
      </c>
      <c r="B6304" s="545" t="s">
        <v>10668</v>
      </c>
      <c r="C6304" s="545" t="s">
        <v>216</v>
      </c>
      <c r="D6304" s="546">
        <v>46052</v>
      </c>
      <c r="E6304" s="171" t="str">
        <f t="shared" si="98"/>
        <v>2026</v>
      </c>
      <c r="F6304" s="547">
        <v>358547</v>
      </c>
      <c r="G6304" s="548">
        <v>0.19</v>
      </c>
      <c r="H6304" s="547">
        <v>301300</v>
      </c>
      <c r="I6304" s="545" t="s">
        <v>12741</v>
      </c>
      <c r="J6304" s="545" t="s">
        <v>13307</v>
      </c>
      <c r="K6304" s="545" t="s">
        <v>22841</v>
      </c>
      <c r="L6304" s="545" t="s">
        <v>13413</v>
      </c>
      <c r="M6304" s="548" t="s">
        <v>13758</v>
      </c>
      <c r="N6304" s="545" t="s">
        <v>13413</v>
      </c>
      <c r="O6304" s="545" t="s">
        <v>13413</v>
      </c>
      <c r="P6304" s="549">
        <v>4376</v>
      </c>
      <c r="Q6304" s="549">
        <v>1</v>
      </c>
      <c r="R6304" s="549">
        <v>37</v>
      </c>
      <c r="S6304" s="548">
        <v>2228</v>
      </c>
      <c r="T6304" s="548"/>
      <c r="U6304" s="99"/>
    </row>
    <row r="6305" spans="1:21" ht="19.5" customHeight="1">
      <c r="A6305" s="545">
        <v>100922</v>
      </c>
      <c r="B6305" s="545" t="s">
        <v>10667</v>
      </c>
      <c r="C6305" s="545" t="s">
        <v>216</v>
      </c>
      <c r="D6305" s="546">
        <v>46052</v>
      </c>
      <c r="E6305" s="171" t="str">
        <f t="shared" si="98"/>
        <v>2026</v>
      </c>
      <c r="F6305" s="547">
        <v>319765</v>
      </c>
      <c r="G6305" s="548">
        <v>0.19</v>
      </c>
      <c r="H6305" s="547">
        <v>268710.08</v>
      </c>
      <c r="I6305" s="545" t="s">
        <v>12741</v>
      </c>
      <c r="J6305" s="545" t="s">
        <v>13307</v>
      </c>
      <c r="K6305" s="545" t="s">
        <v>22842</v>
      </c>
      <c r="L6305" s="545" t="s">
        <v>13413</v>
      </c>
      <c r="M6305" s="548" t="s">
        <v>13758</v>
      </c>
      <c r="N6305" s="545" t="s">
        <v>13413</v>
      </c>
      <c r="O6305" s="545" t="s">
        <v>13413</v>
      </c>
      <c r="P6305" s="549">
        <v>4377</v>
      </c>
      <c r="Q6305" s="549">
        <v>1</v>
      </c>
      <c r="R6305" s="549">
        <v>37</v>
      </c>
      <c r="S6305" s="548">
        <v>2228</v>
      </c>
      <c r="T6305" s="548"/>
      <c r="U6305" s="99"/>
    </row>
    <row r="6306" spans="1:21" ht="19.5" customHeight="1">
      <c r="A6306" s="545">
        <v>100923</v>
      </c>
      <c r="B6306" s="545" t="s">
        <v>8259</v>
      </c>
      <c r="C6306" s="545" t="s">
        <v>216</v>
      </c>
      <c r="D6306" s="546">
        <v>46052</v>
      </c>
      <c r="E6306" s="171" t="str">
        <f t="shared" si="98"/>
        <v>2026</v>
      </c>
      <c r="F6306" s="547">
        <v>261852</v>
      </c>
      <c r="G6306" s="548">
        <v>0.19</v>
      </c>
      <c r="H6306" s="547">
        <v>220043.7</v>
      </c>
      <c r="I6306" s="545" t="s">
        <v>12741</v>
      </c>
      <c r="J6306" s="545" t="s">
        <v>13307</v>
      </c>
      <c r="K6306" s="545" t="s">
        <v>22843</v>
      </c>
      <c r="L6306" s="545" t="s">
        <v>13413</v>
      </c>
      <c r="M6306" s="548" t="s">
        <v>13758</v>
      </c>
      <c r="N6306" s="545" t="s">
        <v>13413</v>
      </c>
      <c r="O6306" s="545" t="s">
        <v>13413</v>
      </c>
      <c r="P6306" s="549">
        <v>4378</v>
      </c>
      <c r="Q6306" s="549">
        <v>1</v>
      </c>
      <c r="R6306" s="549">
        <v>37</v>
      </c>
      <c r="S6306" s="548">
        <v>2228</v>
      </c>
      <c r="T6306" s="548"/>
      <c r="U6306" s="99"/>
    </row>
    <row r="6307" spans="1:21" ht="19.5" customHeight="1">
      <c r="A6307" s="545">
        <v>100924</v>
      </c>
      <c r="B6307" s="545" t="s">
        <v>6332</v>
      </c>
      <c r="C6307" s="545" t="s">
        <v>209</v>
      </c>
      <c r="D6307" s="546">
        <v>46052</v>
      </c>
      <c r="E6307" s="171" t="str">
        <f t="shared" si="98"/>
        <v>2026</v>
      </c>
      <c r="F6307" s="547">
        <v>2953</v>
      </c>
      <c r="G6307" s="548">
        <v>0.19</v>
      </c>
      <c r="H6307" s="547">
        <v>2481.5100000000002</v>
      </c>
      <c r="I6307" s="545" t="s">
        <v>12973</v>
      </c>
      <c r="J6307" s="545" t="s">
        <v>13307</v>
      </c>
      <c r="K6307" s="545" t="s">
        <v>13413</v>
      </c>
      <c r="L6307" s="545" t="s">
        <v>13413</v>
      </c>
      <c r="M6307" s="548" t="s">
        <v>13758</v>
      </c>
      <c r="N6307" s="545" t="s">
        <v>13413</v>
      </c>
      <c r="O6307" s="545" t="s">
        <v>13413</v>
      </c>
      <c r="P6307" s="549">
        <v>4379</v>
      </c>
      <c r="Q6307" s="549">
        <v>1</v>
      </c>
      <c r="R6307" s="549">
        <v>59</v>
      </c>
      <c r="S6307" s="548">
        <v>2228</v>
      </c>
      <c r="T6307" s="548"/>
      <c r="U6307" s="99"/>
    </row>
    <row r="6308" spans="1:21" ht="19.5" customHeight="1">
      <c r="A6308" s="545">
        <v>100925</v>
      </c>
      <c r="B6308" s="545" t="s">
        <v>8298</v>
      </c>
      <c r="C6308" s="545" t="s">
        <v>216</v>
      </c>
      <c r="D6308" s="546">
        <v>46052</v>
      </c>
      <c r="E6308" s="171" t="str">
        <f t="shared" si="98"/>
        <v>2026</v>
      </c>
      <c r="F6308" s="547">
        <v>49206</v>
      </c>
      <c r="G6308" s="548">
        <v>0.19</v>
      </c>
      <c r="H6308" s="547">
        <v>41349.58</v>
      </c>
      <c r="I6308" s="545" t="s">
        <v>12741</v>
      </c>
      <c r="J6308" s="545" t="s">
        <v>13307</v>
      </c>
      <c r="K6308" s="545" t="s">
        <v>18109</v>
      </c>
      <c r="L6308" s="545" t="s">
        <v>13413</v>
      </c>
      <c r="M6308" s="548" t="s">
        <v>13758</v>
      </c>
      <c r="N6308" s="545" t="s">
        <v>13413</v>
      </c>
      <c r="O6308" s="545" t="s">
        <v>13413</v>
      </c>
      <c r="P6308" s="549">
        <v>4380</v>
      </c>
      <c r="Q6308" s="549">
        <v>1</v>
      </c>
      <c r="R6308" s="549">
        <v>37</v>
      </c>
      <c r="S6308" s="548">
        <v>2228</v>
      </c>
      <c r="T6308" s="548"/>
      <c r="U6308" s="99"/>
    </row>
    <row r="6309" spans="1:21" ht="19.5" customHeight="1">
      <c r="A6309" s="545">
        <v>100926</v>
      </c>
      <c r="B6309" s="545" t="s">
        <v>10666</v>
      </c>
      <c r="C6309" s="545" t="s">
        <v>216</v>
      </c>
      <c r="D6309" s="546"/>
      <c r="E6309" s="171" t="str">
        <f t="shared" si="98"/>
        <v>1900</v>
      </c>
      <c r="F6309" s="547">
        <v>0</v>
      </c>
      <c r="G6309" s="548">
        <v>0</v>
      </c>
      <c r="H6309" s="547">
        <v>0</v>
      </c>
      <c r="I6309" s="545" t="s">
        <v>12741</v>
      </c>
      <c r="J6309" s="545"/>
      <c r="K6309" s="545" t="s">
        <v>13413</v>
      </c>
      <c r="L6309" s="545" t="s">
        <v>13413</v>
      </c>
      <c r="M6309" s="548" t="s">
        <v>13758</v>
      </c>
      <c r="N6309" s="545" t="s">
        <v>13413</v>
      </c>
      <c r="O6309" s="545" t="s">
        <v>13413</v>
      </c>
      <c r="P6309" s="549">
        <v>4381</v>
      </c>
      <c r="Q6309" s="549">
        <v>1</v>
      </c>
      <c r="R6309" s="549">
        <v>37</v>
      </c>
      <c r="S6309" s="548"/>
      <c r="T6309" s="548"/>
      <c r="U6309" s="99"/>
    </row>
    <row r="6310" spans="1:21" ht="19.5" customHeight="1">
      <c r="A6310" s="545">
        <v>100927</v>
      </c>
      <c r="B6310" s="545" t="s">
        <v>10665</v>
      </c>
      <c r="C6310" s="545" t="s">
        <v>216</v>
      </c>
      <c r="D6310" s="546">
        <v>44594</v>
      </c>
      <c r="E6310" s="171" t="str">
        <f t="shared" si="98"/>
        <v>2022</v>
      </c>
      <c r="F6310" s="547">
        <v>60228.01</v>
      </c>
      <c r="G6310" s="548">
        <v>0.19</v>
      </c>
      <c r="H6310" s="547">
        <v>50611.77</v>
      </c>
      <c r="I6310" s="545" t="s">
        <v>12741</v>
      </c>
      <c r="J6310" s="545" t="s">
        <v>13297</v>
      </c>
      <c r="K6310" s="545" t="s">
        <v>13413</v>
      </c>
      <c r="L6310" s="545" t="s">
        <v>13413</v>
      </c>
      <c r="M6310" s="548" t="s">
        <v>13758</v>
      </c>
      <c r="N6310" s="545" t="s">
        <v>13413</v>
      </c>
      <c r="O6310" s="545" t="s">
        <v>13413</v>
      </c>
      <c r="P6310" s="549">
        <v>4382</v>
      </c>
      <c r="Q6310" s="549">
        <v>1</v>
      </c>
      <c r="R6310" s="549">
        <v>37</v>
      </c>
      <c r="S6310" s="548">
        <v>2257</v>
      </c>
      <c r="T6310" s="548"/>
      <c r="U6310" s="99"/>
    </row>
    <row r="6311" spans="1:21" ht="19.5" customHeight="1">
      <c r="A6311" s="545">
        <v>100928</v>
      </c>
      <c r="B6311" s="545" t="s">
        <v>22844</v>
      </c>
      <c r="C6311" s="545" t="s">
        <v>216</v>
      </c>
      <c r="D6311" s="546"/>
      <c r="E6311" s="171" t="str">
        <f t="shared" si="98"/>
        <v>1900</v>
      </c>
      <c r="F6311" s="547">
        <v>0</v>
      </c>
      <c r="G6311" s="548">
        <v>0</v>
      </c>
      <c r="H6311" s="547">
        <v>0</v>
      </c>
      <c r="I6311" s="545" t="s">
        <v>12741</v>
      </c>
      <c r="J6311" s="545"/>
      <c r="K6311" s="545" t="s">
        <v>13413</v>
      </c>
      <c r="L6311" s="545" t="s">
        <v>13413</v>
      </c>
      <c r="M6311" s="548" t="s">
        <v>13758</v>
      </c>
      <c r="N6311" s="545" t="s">
        <v>13413</v>
      </c>
      <c r="O6311" s="545" t="s">
        <v>13413</v>
      </c>
      <c r="P6311" s="549">
        <v>4383</v>
      </c>
      <c r="Q6311" s="549">
        <v>1</v>
      </c>
      <c r="R6311" s="549">
        <v>37</v>
      </c>
      <c r="S6311" s="548"/>
      <c r="T6311" s="548"/>
      <c r="U6311" s="99"/>
    </row>
    <row r="6312" spans="1:21" ht="19.5" customHeight="1">
      <c r="A6312" s="545">
        <v>100929</v>
      </c>
      <c r="B6312" s="545" t="s">
        <v>370</v>
      </c>
      <c r="C6312" s="545" t="s">
        <v>216</v>
      </c>
      <c r="D6312" s="546">
        <v>46052</v>
      </c>
      <c r="E6312" s="171" t="str">
        <f t="shared" si="98"/>
        <v>2026</v>
      </c>
      <c r="F6312" s="547">
        <v>197312</v>
      </c>
      <c r="G6312" s="548">
        <v>0.19</v>
      </c>
      <c r="H6312" s="547">
        <v>165808.4</v>
      </c>
      <c r="I6312" s="545" t="s">
        <v>12741</v>
      </c>
      <c r="J6312" s="545" t="s">
        <v>13307</v>
      </c>
      <c r="K6312" s="545" t="s">
        <v>18110</v>
      </c>
      <c r="L6312" s="545" t="s">
        <v>13413</v>
      </c>
      <c r="M6312" s="548" t="s">
        <v>13758</v>
      </c>
      <c r="N6312" s="545" t="s">
        <v>13413</v>
      </c>
      <c r="O6312" s="545" t="s">
        <v>13413</v>
      </c>
      <c r="P6312" s="549">
        <v>4384</v>
      </c>
      <c r="Q6312" s="549">
        <v>1</v>
      </c>
      <c r="R6312" s="549">
        <v>37</v>
      </c>
      <c r="S6312" s="548">
        <v>2228</v>
      </c>
      <c r="T6312" s="548"/>
      <c r="U6312" s="99"/>
    </row>
    <row r="6313" spans="1:21" ht="19.5" customHeight="1">
      <c r="A6313" s="545">
        <v>100930</v>
      </c>
      <c r="B6313" s="545" t="s">
        <v>369</v>
      </c>
      <c r="C6313" s="545" t="s">
        <v>216</v>
      </c>
      <c r="D6313" s="546"/>
      <c r="E6313" s="171" t="str">
        <f t="shared" si="98"/>
        <v>1900</v>
      </c>
      <c r="F6313" s="547">
        <v>0</v>
      </c>
      <c r="G6313" s="548">
        <v>0</v>
      </c>
      <c r="H6313" s="547">
        <v>0</v>
      </c>
      <c r="I6313" s="545" t="s">
        <v>12741</v>
      </c>
      <c r="J6313" s="545"/>
      <c r="K6313" s="545" t="s">
        <v>13413</v>
      </c>
      <c r="L6313" s="545" t="s">
        <v>13413</v>
      </c>
      <c r="M6313" s="548" t="s">
        <v>13758</v>
      </c>
      <c r="N6313" s="545" t="s">
        <v>13413</v>
      </c>
      <c r="O6313" s="545" t="s">
        <v>13413</v>
      </c>
      <c r="P6313" s="549">
        <v>4385</v>
      </c>
      <c r="Q6313" s="549">
        <v>1</v>
      </c>
      <c r="R6313" s="549">
        <v>37</v>
      </c>
      <c r="S6313" s="548"/>
      <c r="T6313" s="548"/>
      <c r="U6313" s="99"/>
    </row>
    <row r="6314" spans="1:21" ht="19.5" customHeight="1">
      <c r="A6314" s="545">
        <v>100931</v>
      </c>
      <c r="B6314" s="545" t="s">
        <v>12219</v>
      </c>
      <c r="C6314" s="545" t="s">
        <v>216</v>
      </c>
      <c r="D6314" s="546">
        <v>44594</v>
      </c>
      <c r="E6314" s="171" t="str">
        <f t="shared" si="98"/>
        <v>2022</v>
      </c>
      <c r="F6314" s="547">
        <v>1415613</v>
      </c>
      <c r="G6314" s="548">
        <v>0.19</v>
      </c>
      <c r="H6314" s="547">
        <v>1189590.76</v>
      </c>
      <c r="I6314" s="545" t="s">
        <v>12741</v>
      </c>
      <c r="J6314" s="545" t="s">
        <v>13297</v>
      </c>
      <c r="K6314" s="545" t="s">
        <v>18111</v>
      </c>
      <c r="L6314" s="545" t="s">
        <v>13413</v>
      </c>
      <c r="M6314" s="548" t="s">
        <v>13758</v>
      </c>
      <c r="N6314" s="545" t="s">
        <v>13413</v>
      </c>
      <c r="O6314" s="545" t="s">
        <v>13413</v>
      </c>
      <c r="P6314" s="549">
        <v>4386</v>
      </c>
      <c r="Q6314" s="549">
        <v>1</v>
      </c>
      <c r="R6314" s="549">
        <v>37</v>
      </c>
      <c r="S6314" s="548">
        <v>2257</v>
      </c>
      <c r="T6314" s="548"/>
      <c r="U6314" s="99"/>
    </row>
    <row r="6315" spans="1:21" ht="19.5" customHeight="1">
      <c r="A6315" s="545">
        <v>100932</v>
      </c>
      <c r="B6315" s="545" t="s">
        <v>10664</v>
      </c>
      <c r="C6315" s="545" t="s">
        <v>216</v>
      </c>
      <c r="D6315" s="546">
        <v>44594</v>
      </c>
      <c r="E6315" s="171" t="str">
        <f t="shared" si="98"/>
        <v>2022</v>
      </c>
      <c r="F6315" s="547">
        <v>69491</v>
      </c>
      <c r="G6315" s="548">
        <v>0.19</v>
      </c>
      <c r="H6315" s="547">
        <v>58395.8</v>
      </c>
      <c r="I6315" s="545" t="s">
        <v>12741</v>
      </c>
      <c r="J6315" s="545" t="s">
        <v>13297</v>
      </c>
      <c r="K6315" s="545" t="s">
        <v>13413</v>
      </c>
      <c r="L6315" s="545" t="s">
        <v>13413</v>
      </c>
      <c r="M6315" s="548" t="s">
        <v>13758</v>
      </c>
      <c r="N6315" s="545" t="s">
        <v>13413</v>
      </c>
      <c r="O6315" s="545" t="s">
        <v>13413</v>
      </c>
      <c r="P6315" s="549">
        <v>4387</v>
      </c>
      <c r="Q6315" s="549">
        <v>1</v>
      </c>
      <c r="R6315" s="549">
        <v>37</v>
      </c>
      <c r="S6315" s="548">
        <v>2257</v>
      </c>
      <c r="T6315" s="548"/>
      <c r="U6315" s="99"/>
    </row>
    <row r="6316" spans="1:21" ht="19.5" customHeight="1">
      <c r="A6316" s="545">
        <v>100933</v>
      </c>
      <c r="B6316" s="545" t="s">
        <v>6102</v>
      </c>
      <c r="C6316" s="545" t="s">
        <v>216</v>
      </c>
      <c r="D6316" s="546">
        <v>44166</v>
      </c>
      <c r="E6316" s="171" t="str">
        <f t="shared" si="98"/>
        <v>2020</v>
      </c>
      <c r="F6316" s="547">
        <v>74306.27</v>
      </c>
      <c r="G6316" s="548">
        <v>0.19</v>
      </c>
      <c r="H6316" s="547">
        <v>62442.239999999998</v>
      </c>
      <c r="I6316" s="545" t="s">
        <v>12741</v>
      </c>
      <c r="J6316" s="545" t="s">
        <v>13297</v>
      </c>
      <c r="K6316" s="545" t="s">
        <v>13413</v>
      </c>
      <c r="L6316" s="545" t="s">
        <v>13413</v>
      </c>
      <c r="M6316" s="548" t="s">
        <v>13758</v>
      </c>
      <c r="N6316" s="545" t="s">
        <v>13413</v>
      </c>
      <c r="O6316" s="545" t="s">
        <v>13413</v>
      </c>
      <c r="P6316" s="549">
        <v>4388</v>
      </c>
      <c r="Q6316" s="549">
        <v>1</v>
      </c>
      <c r="R6316" s="549">
        <v>37</v>
      </c>
      <c r="S6316" s="548">
        <v>2257</v>
      </c>
      <c r="T6316" s="548"/>
      <c r="U6316" s="99"/>
    </row>
    <row r="6317" spans="1:21" ht="19.5" customHeight="1">
      <c r="A6317" s="545">
        <v>100934</v>
      </c>
      <c r="B6317" s="545" t="s">
        <v>8297</v>
      </c>
      <c r="C6317" s="545" t="s">
        <v>216</v>
      </c>
      <c r="D6317" s="546">
        <v>46052</v>
      </c>
      <c r="E6317" s="171" t="str">
        <f t="shared" si="98"/>
        <v>2026</v>
      </c>
      <c r="F6317" s="547">
        <v>71734</v>
      </c>
      <c r="G6317" s="548">
        <v>0.19</v>
      </c>
      <c r="H6317" s="547">
        <v>60280.67</v>
      </c>
      <c r="I6317" s="545" t="s">
        <v>12741</v>
      </c>
      <c r="J6317" s="545" t="s">
        <v>13307</v>
      </c>
      <c r="K6317" s="545" t="s">
        <v>14981</v>
      </c>
      <c r="L6317" s="545" t="s">
        <v>13413</v>
      </c>
      <c r="M6317" s="548" t="s">
        <v>13758</v>
      </c>
      <c r="N6317" s="545" t="s">
        <v>13413</v>
      </c>
      <c r="O6317" s="545" t="s">
        <v>13413</v>
      </c>
      <c r="P6317" s="549">
        <v>4389</v>
      </c>
      <c r="Q6317" s="549">
        <v>1</v>
      </c>
      <c r="R6317" s="549">
        <v>37</v>
      </c>
      <c r="S6317" s="548">
        <v>2228</v>
      </c>
      <c r="T6317" s="548"/>
      <c r="U6317" s="99"/>
    </row>
    <row r="6318" spans="1:21" ht="19.5" customHeight="1">
      <c r="A6318" s="545">
        <v>100935</v>
      </c>
      <c r="B6318" s="545" t="s">
        <v>10663</v>
      </c>
      <c r="C6318" s="545" t="s">
        <v>216</v>
      </c>
      <c r="D6318" s="546"/>
      <c r="E6318" s="171" t="str">
        <f t="shared" si="98"/>
        <v>1900</v>
      </c>
      <c r="F6318" s="547">
        <v>0</v>
      </c>
      <c r="G6318" s="548">
        <v>0</v>
      </c>
      <c r="H6318" s="547">
        <v>0</v>
      </c>
      <c r="I6318" s="545" t="s">
        <v>12654</v>
      </c>
      <c r="J6318" s="545"/>
      <c r="K6318" s="545" t="s">
        <v>13413</v>
      </c>
      <c r="L6318" s="545" t="s">
        <v>13413</v>
      </c>
      <c r="M6318" s="548" t="s">
        <v>13758</v>
      </c>
      <c r="N6318" s="545" t="s">
        <v>13413</v>
      </c>
      <c r="O6318" s="545" t="s">
        <v>13413</v>
      </c>
      <c r="P6318" s="549">
        <v>4390</v>
      </c>
      <c r="Q6318" s="549">
        <v>1</v>
      </c>
      <c r="R6318" s="549">
        <v>2</v>
      </c>
      <c r="S6318" s="548"/>
      <c r="T6318" s="548"/>
      <c r="U6318" s="99"/>
    </row>
    <row r="6319" spans="1:21" ht="19.5" customHeight="1">
      <c r="A6319" s="545">
        <v>100936</v>
      </c>
      <c r="B6319" s="545" t="s">
        <v>7028</v>
      </c>
      <c r="C6319" s="545" t="s">
        <v>4504</v>
      </c>
      <c r="D6319" s="546">
        <v>46052</v>
      </c>
      <c r="E6319" s="171" t="str">
        <f t="shared" si="98"/>
        <v>2026</v>
      </c>
      <c r="F6319" s="547">
        <v>98000</v>
      </c>
      <c r="G6319" s="548">
        <v>0.19</v>
      </c>
      <c r="H6319" s="547">
        <v>82352.94</v>
      </c>
      <c r="I6319" s="545" t="s">
        <v>12668</v>
      </c>
      <c r="J6319" s="545" t="s">
        <v>13307</v>
      </c>
      <c r="K6319" s="545" t="s">
        <v>13413</v>
      </c>
      <c r="L6319" s="545"/>
      <c r="M6319" s="548" t="s">
        <v>13868</v>
      </c>
      <c r="N6319" s="545" t="s">
        <v>13413</v>
      </c>
      <c r="O6319" s="545" t="s">
        <v>14057</v>
      </c>
      <c r="P6319" s="549">
        <v>4391</v>
      </c>
      <c r="Q6319" s="549">
        <v>2</v>
      </c>
      <c r="R6319" s="549">
        <v>7</v>
      </c>
      <c r="S6319" s="548">
        <v>2228</v>
      </c>
      <c r="T6319" s="548"/>
      <c r="U6319" s="99"/>
    </row>
    <row r="6320" spans="1:21" ht="19.5" customHeight="1">
      <c r="A6320" s="545">
        <v>100937</v>
      </c>
      <c r="B6320" s="545" t="s">
        <v>6331</v>
      </c>
      <c r="C6320" s="545" t="s">
        <v>903</v>
      </c>
      <c r="D6320" s="546">
        <v>45708</v>
      </c>
      <c r="E6320" s="171" t="str">
        <f t="shared" si="98"/>
        <v>2025</v>
      </c>
      <c r="F6320" s="547">
        <v>200780.31</v>
      </c>
      <c r="G6320" s="548">
        <v>0.19</v>
      </c>
      <c r="H6320" s="547">
        <v>168722.95</v>
      </c>
      <c r="I6320" s="545" t="s">
        <v>12668</v>
      </c>
      <c r="J6320" s="545" t="s">
        <v>13307</v>
      </c>
      <c r="K6320" s="545" t="s">
        <v>13413</v>
      </c>
      <c r="L6320" s="545" t="s">
        <v>14050</v>
      </c>
      <c r="M6320" s="548" t="s">
        <v>13868</v>
      </c>
      <c r="N6320" s="545" t="s">
        <v>13413</v>
      </c>
      <c r="O6320" s="545" t="s">
        <v>13413</v>
      </c>
      <c r="P6320" s="549">
        <v>4392</v>
      </c>
      <c r="Q6320" s="549">
        <v>2</v>
      </c>
      <c r="R6320" s="549">
        <v>7</v>
      </c>
      <c r="S6320" s="548">
        <v>2228</v>
      </c>
      <c r="T6320" s="548"/>
      <c r="U6320" s="99"/>
    </row>
    <row r="6321" spans="1:21" ht="19.5" customHeight="1">
      <c r="A6321" s="545">
        <v>100938</v>
      </c>
      <c r="B6321" s="545" t="s">
        <v>7027</v>
      </c>
      <c r="C6321" s="545" t="s">
        <v>4504</v>
      </c>
      <c r="D6321" s="546">
        <v>46052</v>
      </c>
      <c r="E6321" s="171" t="str">
        <f t="shared" si="98"/>
        <v>2026</v>
      </c>
      <c r="F6321" s="547">
        <v>215194</v>
      </c>
      <c r="G6321" s="548">
        <v>0.19</v>
      </c>
      <c r="H6321" s="547">
        <v>180835.29</v>
      </c>
      <c r="I6321" s="545" t="s">
        <v>12749</v>
      </c>
      <c r="J6321" s="545" t="s">
        <v>13307</v>
      </c>
      <c r="K6321" s="545"/>
      <c r="L6321" s="545" t="s">
        <v>15950</v>
      </c>
      <c r="M6321" s="548" t="s">
        <v>13868</v>
      </c>
      <c r="N6321" s="545" t="s">
        <v>22157</v>
      </c>
      <c r="O6321" s="545" t="s">
        <v>15951</v>
      </c>
      <c r="P6321" s="549">
        <v>4393</v>
      </c>
      <c r="Q6321" s="549">
        <v>2</v>
      </c>
      <c r="R6321" s="549">
        <v>106</v>
      </c>
      <c r="S6321" s="548">
        <v>2228</v>
      </c>
      <c r="T6321" s="548">
        <v>23</v>
      </c>
      <c r="U6321" s="99"/>
    </row>
    <row r="6322" spans="1:21" ht="19.5" customHeight="1">
      <c r="A6322" s="545">
        <v>100939</v>
      </c>
      <c r="B6322" s="545" t="s">
        <v>10662</v>
      </c>
      <c r="C6322" s="545" t="s">
        <v>4504</v>
      </c>
      <c r="D6322" s="546"/>
      <c r="E6322" s="171" t="str">
        <f t="shared" si="98"/>
        <v>1900</v>
      </c>
      <c r="F6322" s="547">
        <v>0</v>
      </c>
      <c r="G6322" s="548">
        <v>0</v>
      </c>
      <c r="H6322" s="547">
        <v>0</v>
      </c>
      <c r="I6322" s="545" t="s">
        <v>12668</v>
      </c>
      <c r="J6322" s="545"/>
      <c r="K6322" s="545" t="s">
        <v>13413</v>
      </c>
      <c r="L6322" s="545" t="s">
        <v>13413</v>
      </c>
      <c r="M6322" s="548" t="s">
        <v>13813</v>
      </c>
      <c r="N6322" s="545" t="s">
        <v>13413</v>
      </c>
      <c r="O6322" s="545" t="s">
        <v>13413</v>
      </c>
      <c r="P6322" s="549">
        <v>4394</v>
      </c>
      <c r="Q6322" s="549">
        <v>3</v>
      </c>
      <c r="R6322" s="549">
        <v>7</v>
      </c>
      <c r="S6322" s="548"/>
      <c r="T6322" s="548"/>
      <c r="U6322" s="99"/>
    </row>
    <row r="6323" spans="1:21" ht="19.5" customHeight="1">
      <c r="A6323" s="545">
        <v>100940</v>
      </c>
      <c r="B6323" s="545" t="s">
        <v>6330</v>
      </c>
      <c r="C6323" s="545" t="s">
        <v>209</v>
      </c>
      <c r="D6323" s="546">
        <v>46052</v>
      </c>
      <c r="E6323" s="171" t="str">
        <f t="shared" si="98"/>
        <v>2026</v>
      </c>
      <c r="F6323" s="547">
        <v>129</v>
      </c>
      <c r="G6323" s="548">
        <v>0.19</v>
      </c>
      <c r="H6323" s="547">
        <v>108.4</v>
      </c>
      <c r="I6323" s="545" t="s">
        <v>12670</v>
      </c>
      <c r="J6323" s="545" t="s">
        <v>13307</v>
      </c>
      <c r="K6323" s="545" t="s">
        <v>18112</v>
      </c>
      <c r="L6323" s="545" t="s">
        <v>13413</v>
      </c>
      <c r="M6323" s="548" t="s">
        <v>13758</v>
      </c>
      <c r="N6323" s="545" t="s">
        <v>13413</v>
      </c>
      <c r="O6323" s="545" t="s">
        <v>13413</v>
      </c>
      <c r="P6323" s="549">
        <v>4395</v>
      </c>
      <c r="Q6323" s="549">
        <v>1</v>
      </c>
      <c r="R6323" s="549">
        <v>24</v>
      </c>
      <c r="S6323" s="548">
        <v>2228</v>
      </c>
      <c r="T6323" s="548"/>
      <c r="U6323" s="99"/>
    </row>
    <row r="6324" spans="1:21" ht="19.5" customHeight="1">
      <c r="A6324" s="545">
        <v>100941</v>
      </c>
      <c r="B6324" s="545" t="s">
        <v>8286</v>
      </c>
      <c r="C6324" s="545" t="s">
        <v>4504</v>
      </c>
      <c r="D6324" s="546">
        <v>46069</v>
      </c>
      <c r="E6324" s="171" t="str">
        <f t="shared" si="98"/>
        <v>2026</v>
      </c>
      <c r="F6324" s="547">
        <v>5950</v>
      </c>
      <c r="G6324" s="548">
        <v>0.19</v>
      </c>
      <c r="H6324" s="547">
        <v>5000</v>
      </c>
      <c r="I6324" s="545" t="s">
        <v>12670</v>
      </c>
      <c r="J6324" s="545" t="s">
        <v>13296</v>
      </c>
      <c r="K6324" s="545" t="s">
        <v>18113</v>
      </c>
      <c r="L6324" s="545" t="s">
        <v>13413</v>
      </c>
      <c r="M6324" s="548" t="s">
        <v>13868</v>
      </c>
      <c r="N6324" s="545" t="s">
        <v>13413</v>
      </c>
      <c r="O6324" s="545" t="s">
        <v>16500</v>
      </c>
      <c r="P6324" s="549">
        <v>4396</v>
      </c>
      <c r="Q6324" s="549">
        <v>2</v>
      </c>
      <c r="R6324" s="549">
        <v>24</v>
      </c>
      <c r="S6324" s="548">
        <v>2218</v>
      </c>
      <c r="T6324" s="548"/>
      <c r="U6324" s="99"/>
    </row>
    <row r="6325" spans="1:21" ht="19.5" customHeight="1">
      <c r="A6325" s="545">
        <v>100942</v>
      </c>
      <c r="B6325" s="545" t="s">
        <v>3347</v>
      </c>
      <c r="C6325" s="545" t="s">
        <v>4504</v>
      </c>
      <c r="D6325" s="546">
        <v>46069</v>
      </c>
      <c r="E6325" s="171" t="str">
        <f t="shared" si="98"/>
        <v>2026</v>
      </c>
      <c r="F6325" s="547">
        <v>2975</v>
      </c>
      <c r="G6325" s="548">
        <v>0.19</v>
      </c>
      <c r="H6325" s="547">
        <v>2500</v>
      </c>
      <c r="I6325" s="545" t="s">
        <v>12670</v>
      </c>
      <c r="J6325" s="545" t="s">
        <v>13298</v>
      </c>
      <c r="K6325" s="545" t="s">
        <v>18114</v>
      </c>
      <c r="L6325" s="545" t="s">
        <v>13413</v>
      </c>
      <c r="M6325" s="548" t="s">
        <v>13868</v>
      </c>
      <c r="N6325" s="545" t="s">
        <v>13413</v>
      </c>
      <c r="O6325" s="545" t="s">
        <v>16500</v>
      </c>
      <c r="P6325" s="549">
        <v>4397</v>
      </c>
      <c r="Q6325" s="549">
        <v>2</v>
      </c>
      <c r="R6325" s="549">
        <v>24</v>
      </c>
      <c r="S6325" s="548">
        <v>1012</v>
      </c>
      <c r="T6325" s="548"/>
      <c r="U6325" s="99"/>
    </row>
    <row r="6326" spans="1:21" ht="19.5" customHeight="1">
      <c r="A6326" s="545">
        <v>100943</v>
      </c>
      <c r="B6326" s="545" t="s">
        <v>925</v>
      </c>
      <c r="C6326" s="545" t="s">
        <v>4504</v>
      </c>
      <c r="D6326" s="546">
        <v>46052</v>
      </c>
      <c r="E6326" s="171" t="str">
        <f t="shared" si="98"/>
        <v>2026</v>
      </c>
      <c r="F6326" s="547">
        <v>415070</v>
      </c>
      <c r="G6326" s="548">
        <v>0.19</v>
      </c>
      <c r="H6326" s="547">
        <v>348798.32</v>
      </c>
      <c r="I6326" s="545" t="s">
        <v>12668</v>
      </c>
      <c r="J6326" s="545" t="s">
        <v>13307</v>
      </c>
      <c r="K6326" s="545" t="s">
        <v>21704</v>
      </c>
      <c r="L6326" s="545" t="s">
        <v>13413</v>
      </c>
      <c r="M6326" s="548" t="s">
        <v>15540</v>
      </c>
      <c r="N6326" s="545" t="s">
        <v>13413</v>
      </c>
      <c r="O6326" s="545" t="s">
        <v>13413</v>
      </c>
      <c r="P6326" s="549">
        <v>4398</v>
      </c>
      <c r="Q6326" s="549">
        <v>4</v>
      </c>
      <c r="R6326" s="549">
        <v>7</v>
      </c>
      <c r="S6326" s="548">
        <v>2228</v>
      </c>
      <c r="T6326" s="548"/>
      <c r="U6326" s="99"/>
    </row>
    <row r="6327" spans="1:21" ht="19.5" customHeight="1">
      <c r="A6327" s="545">
        <v>100944</v>
      </c>
      <c r="B6327" s="545" t="s">
        <v>672</v>
      </c>
      <c r="C6327" s="545" t="s">
        <v>311</v>
      </c>
      <c r="D6327" s="546"/>
      <c r="E6327" s="171" t="str">
        <f t="shared" si="98"/>
        <v>1900</v>
      </c>
      <c r="F6327" s="547">
        <v>0</v>
      </c>
      <c r="G6327" s="548">
        <v>0</v>
      </c>
      <c r="H6327" s="547">
        <v>0</v>
      </c>
      <c r="I6327" s="545" t="s">
        <v>12643</v>
      </c>
      <c r="J6327" s="545"/>
      <c r="K6327" s="545" t="s">
        <v>13413</v>
      </c>
      <c r="L6327" s="545" t="s">
        <v>15180</v>
      </c>
      <c r="M6327" s="548" t="s">
        <v>13758</v>
      </c>
      <c r="N6327" s="545" t="s">
        <v>22823</v>
      </c>
      <c r="O6327" s="545" t="s">
        <v>15181</v>
      </c>
      <c r="P6327" s="549">
        <v>4399</v>
      </c>
      <c r="Q6327" s="549">
        <v>1</v>
      </c>
      <c r="R6327" s="549">
        <v>6</v>
      </c>
      <c r="S6327" s="548"/>
      <c r="T6327" s="548">
        <v>441</v>
      </c>
      <c r="U6327" s="99"/>
    </row>
    <row r="6328" spans="1:21" ht="19.5" customHeight="1">
      <c r="A6328" s="545">
        <v>100945</v>
      </c>
      <c r="B6328" s="545" t="s">
        <v>8162</v>
      </c>
      <c r="C6328" s="545" t="s">
        <v>216</v>
      </c>
      <c r="D6328" s="546">
        <v>43537</v>
      </c>
      <c r="E6328" s="171" t="str">
        <f t="shared" si="98"/>
        <v>2019</v>
      </c>
      <c r="F6328" s="547">
        <v>1299999.99</v>
      </c>
      <c r="G6328" s="548">
        <v>0.19</v>
      </c>
      <c r="H6328" s="547">
        <v>1092436.97</v>
      </c>
      <c r="I6328" s="545" t="s">
        <v>12751</v>
      </c>
      <c r="J6328" s="545" t="s">
        <v>13320</v>
      </c>
      <c r="K6328" s="545" t="s">
        <v>13413</v>
      </c>
      <c r="L6328" s="545" t="s">
        <v>18070</v>
      </c>
      <c r="M6328" s="548" t="s">
        <v>13868</v>
      </c>
      <c r="N6328" s="545" t="s">
        <v>22183</v>
      </c>
      <c r="O6328" s="545" t="s">
        <v>16146</v>
      </c>
      <c r="P6328" s="549">
        <v>4400</v>
      </c>
      <c r="Q6328" s="549">
        <v>2</v>
      </c>
      <c r="R6328" s="549">
        <v>98</v>
      </c>
      <c r="S6328" s="548">
        <v>2220</v>
      </c>
      <c r="T6328" s="548">
        <v>97</v>
      </c>
      <c r="U6328" s="99"/>
    </row>
    <row r="6329" spans="1:21" ht="19.5" customHeight="1">
      <c r="A6329" s="545">
        <v>100946</v>
      </c>
      <c r="B6329" s="545" t="s">
        <v>6096</v>
      </c>
      <c r="C6329" s="545" t="s">
        <v>4504</v>
      </c>
      <c r="D6329" s="546">
        <v>46052</v>
      </c>
      <c r="E6329" s="171" t="str">
        <f t="shared" si="98"/>
        <v>2026</v>
      </c>
      <c r="F6329" s="547">
        <v>288908</v>
      </c>
      <c r="G6329" s="548">
        <v>0.19</v>
      </c>
      <c r="H6329" s="547">
        <v>242779.83</v>
      </c>
      <c r="I6329" s="545" t="s">
        <v>12668</v>
      </c>
      <c r="J6329" s="545" t="s">
        <v>13307</v>
      </c>
      <c r="K6329" s="545" t="s">
        <v>18115</v>
      </c>
      <c r="L6329" s="545" t="s">
        <v>18116</v>
      </c>
      <c r="M6329" s="548" t="s">
        <v>13868</v>
      </c>
      <c r="N6329" s="545" t="s">
        <v>13413</v>
      </c>
      <c r="O6329" s="545" t="s">
        <v>13413</v>
      </c>
      <c r="P6329" s="549">
        <v>4401</v>
      </c>
      <c r="Q6329" s="549">
        <v>2</v>
      </c>
      <c r="R6329" s="549">
        <v>7</v>
      </c>
      <c r="S6329" s="548">
        <v>2228</v>
      </c>
      <c r="T6329" s="548"/>
      <c r="U6329" s="99"/>
    </row>
    <row r="6330" spans="1:21" ht="19.5" customHeight="1">
      <c r="A6330" s="545">
        <v>100947</v>
      </c>
      <c r="B6330" s="545" t="s">
        <v>10661</v>
      </c>
      <c r="C6330" s="545" t="s">
        <v>4504</v>
      </c>
      <c r="D6330" s="546"/>
      <c r="E6330" s="171" t="str">
        <f t="shared" si="98"/>
        <v>1900</v>
      </c>
      <c r="F6330" s="547">
        <v>0</v>
      </c>
      <c r="G6330" s="548">
        <v>0</v>
      </c>
      <c r="H6330" s="547">
        <v>0</v>
      </c>
      <c r="I6330" s="545" t="s">
        <v>12668</v>
      </c>
      <c r="J6330" s="545"/>
      <c r="K6330" s="545" t="s">
        <v>13413</v>
      </c>
      <c r="L6330" s="545" t="s">
        <v>13958</v>
      </c>
      <c r="M6330" s="548" t="s">
        <v>13868</v>
      </c>
      <c r="N6330" s="545" t="s">
        <v>13413</v>
      </c>
      <c r="O6330" s="545" t="s">
        <v>13413</v>
      </c>
      <c r="P6330" s="549">
        <v>4402</v>
      </c>
      <c r="Q6330" s="549">
        <v>2</v>
      </c>
      <c r="R6330" s="549">
        <v>7</v>
      </c>
      <c r="S6330" s="548"/>
      <c r="T6330" s="548"/>
      <c r="U6330" s="99"/>
    </row>
    <row r="6331" spans="1:21" ht="19.5" customHeight="1">
      <c r="A6331" s="545">
        <v>100948</v>
      </c>
      <c r="B6331" s="545" t="s">
        <v>4962</v>
      </c>
      <c r="C6331" s="545" t="s">
        <v>216</v>
      </c>
      <c r="D6331" s="546">
        <v>43531</v>
      </c>
      <c r="E6331" s="171" t="str">
        <f t="shared" si="98"/>
        <v>2019</v>
      </c>
      <c r="F6331" s="547">
        <v>31511</v>
      </c>
      <c r="G6331" s="548">
        <v>0.19</v>
      </c>
      <c r="H6331" s="547">
        <v>26479.83</v>
      </c>
      <c r="I6331" s="545" t="s">
        <v>12650</v>
      </c>
      <c r="J6331" s="545" t="s">
        <v>13302</v>
      </c>
      <c r="K6331" s="545" t="s">
        <v>13413</v>
      </c>
      <c r="L6331" s="545" t="s">
        <v>13413</v>
      </c>
      <c r="M6331" s="548" t="s">
        <v>13758</v>
      </c>
      <c r="N6331" s="545" t="s">
        <v>13413</v>
      </c>
      <c r="O6331" s="545" t="s">
        <v>13413</v>
      </c>
      <c r="P6331" s="549">
        <v>4403</v>
      </c>
      <c r="Q6331" s="549">
        <v>1</v>
      </c>
      <c r="R6331" s="549">
        <v>127</v>
      </c>
      <c r="S6331" s="548">
        <v>2219</v>
      </c>
      <c r="T6331" s="548"/>
      <c r="U6331" s="99"/>
    </row>
    <row r="6332" spans="1:21" ht="19.5" customHeight="1">
      <c r="A6332" s="545">
        <v>100949</v>
      </c>
      <c r="B6332" s="545" t="s">
        <v>2359</v>
      </c>
      <c r="C6332" s="545" t="s">
        <v>216</v>
      </c>
      <c r="D6332" s="546">
        <v>43566</v>
      </c>
      <c r="E6332" s="171" t="str">
        <f t="shared" si="98"/>
        <v>2019</v>
      </c>
      <c r="F6332" s="547">
        <v>5500</v>
      </c>
      <c r="G6332" s="548">
        <v>0.19</v>
      </c>
      <c r="H6332" s="547">
        <v>4621.8500000000004</v>
      </c>
      <c r="I6332" s="545" t="s">
        <v>12706</v>
      </c>
      <c r="J6332" s="545" t="s">
        <v>13296</v>
      </c>
      <c r="K6332" s="545" t="s">
        <v>13413</v>
      </c>
      <c r="L6332" s="545" t="s">
        <v>13413</v>
      </c>
      <c r="M6332" s="548" t="s">
        <v>13758</v>
      </c>
      <c r="N6332" s="545" t="s">
        <v>13413</v>
      </c>
      <c r="O6332" s="545" t="s">
        <v>13413</v>
      </c>
      <c r="P6332" s="549">
        <v>4404</v>
      </c>
      <c r="Q6332" s="549">
        <v>1</v>
      </c>
      <c r="R6332" s="549">
        <v>128</v>
      </c>
      <c r="S6332" s="548">
        <v>2218</v>
      </c>
      <c r="T6332" s="548"/>
      <c r="U6332" s="99"/>
    </row>
    <row r="6333" spans="1:21" ht="19.5" customHeight="1">
      <c r="A6333" s="545">
        <v>100950</v>
      </c>
      <c r="B6333" s="545" t="s">
        <v>2279</v>
      </c>
      <c r="C6333" s="545" t="s">
        <v>216</v>
      </c>
      <c r="D6333" s="546">
        <v>46052</v>
      </c>
      <c r="E6333" s="171" t="str">
        <f t="shared" si="98"/>
        <v>2026</v>
      </c>
      <c r="F6333" s="547">
        <v>22975</v>
      </c>
      <c r="G6333" s="548">
        <v>0.19</v>
      </c>
      <c r="H6333" s="547">
        <v>19306.72</v>
      </c>
      <c r="I6333" s="545" t="s">
        <v>12650</v>
      </c>
      <c r="J6333" s="545" t="s">
        <v>13307</v>
      </c>
      <c r="K6333" s="545" t="s">
        <v>13413</v>
      </c>
      <c r="L6333" s="545" t="s">
        <v>13413</v>
      </c>
      <c r="M6333" s="548" t="s">
        <v>13758</v>
      </c>
      <c r="N6333" s="545" t="s">
        <v>13413</v>
      </c>
      <c r="O6333" s="545" t="s">
        <v>16219</v>
      </c>
      <c r="P6333" s="549">
        <v>4405</v>
      </c>
      <c r="Q6333" s="549">
        <v>1</v>
      </c>
      <c r="R6333" s="549">
        <v>127</v>
      </c>
      <c r="S6333" s="548">
        <v>2228</v>
      </c>
      <c r="T6333" s="548"/>
      <c r="U6333" s="99"/>
    </row>
    <row r="6334" spans="1:21" ht="19.5" customHeight="1">
      <c r="A6334" s="545">
        <v>100951</v>
      </c>
      <c r="B6334" s="545" t="s">
        <v>3121</v>
      </c>
      <c r="C6334" s="545" t="s">
        <v>216</v>
      </c>
      <c r="D6334" s="546">
        <v>44585</v>
      </c>
      <c r="E6334" s="171" t="str">
        <f t="shared" si="98"/>
        <v>2022</v>
      </c>
      <c r="F6334" s="547">
        <v>31685.89</v>
      </c>
      <c r="G6334" s="548">
        <v>0.19</v>
      </c>
      <c r="H6334" s="547">
        <v>26626.799999999999</v>
      </c>
      <c r="I6334" s="545" t="s">
        <v>12689</v>
      </c>
      <c r="J6334" s="545" t="s">
        <v>13297</v>
      </c>
      <c r="K6334" s="545" t="s">
        <v>13413</v>
      </c>
      <c r="L6334" s="545" t="s">
        <v>14817</v>
      </c>
      <c r="M6334" s="548" t="s">
        <v>13758</v>
      </c>
      <c r="N6334" s="545" t="s">
        <v>13413</v>
      </c>
      <c r="O6334" s="545" t="s">
        <v>14818</v>
      </c>
      <c r="P6334" s="549">
        <v>4406</v>
      </c>
      <c r="Q6334" s="549">
        <v>1</v>
      </c>
      <c r="R6334" s="549">
        <v>156</v>
      </c>
      <c r="S6334" s="548">
        <v>2257</v>
      </c>
      <c r="T6334" s="548"/>
      <c r="U6334" s="99"/>
    </row>
    <row r="6335" spans="1:21" ht="19.5" customHeight="1">
      <c r="A6335" s="545">
        <v>100952</v>
      </c>
      <c r="B6335" s="545" t="s">
        <v>6329</v>
      </c>
      <c r="C6335" s="545" t="s">
        <v>209</v>
      </c>
      <c r="D6335" s="546">
        <v>46052</v>
      </c>
      <c r="E6335" s="171" t="str">
        <f t="shared" si="98"/>
        <v>2026</v>
      </c>
      <c r="F6335" s="547">
        <v>10052</v>
      </c>
      <c r="G6335" s="548">
        <v>0.19</v>
      </c>
      <c r="H6335" s="547">
        <v>8447.06</v>
      </c>
      <c r="I6335" s="545" t="s">
        <v>12639</v>
      </c>
      <c r="J6335" s="545" t="s">
        <v>13307</v>
      </c>
      <c r="K6335" s="545" t="s">
        <v>13413</v>
      </c>
      <c r="L6335" s="545" t="s">
        <v>13763</v>
      </c>
      <c r="M6335" s="548" t="s">
        <v>13758</v>
      </c>
      <c r="N6335" s="545" t="s">
        <v>13413</v>
      </c>
      <c r="O6335" s="545" t="s">
        <v>13413</v>
      </c>
      <c r="P6335" s="549">
        <v>4407</v>
      </c>
      <c r="Q6335" s="549">
        <v>1</v>
      </c>
      <c r="R6335" s="549">
        <v>64</v>
      </c>
      <c r="S6335" s="548">
        <v>2228</v>
      </c>
      <c r="T6335" s="548"/>
      <c r="U6335" s="99"/>
    </row>
    <row r="6336" spans="1:21" ht="19.5" customHeight="1">
      <c r="A6336" s="545">
        <v>100953</v>
      </c>
      <c r="B6336" s="545" t="s">
        <v>294</v>
      </c>
      <c r="C6336" s="545" t="s">
        <v>216</v>
      </c>
      <c r="D6336" s="546">
        <v>46052</v>
      </c>
      <c r="E6336" s="171" t="str">
        <f t="shared" si="98"/>
        <v>2026</v>
      </c>
      <c r="F6336" s="547">
        <v>32486</v>
      </c>
      <c r="G6336" s="548">
        <v>0.19</v>
      </c>
      <c r="H6336" s="547">
        <v>27299.16</v>
      </c>
      <c r="I6336" s="545" t="s">
        <v>12640</v>
      </c>
      <c r="J6336" s="545" t="s">
        <v>13307</v>
      </c>
      <c r="K6336" s="545" t="s">
        <v>18117</v>
      </c>
      <c r="L6336" s="545" t="s">
        <v>13413</v>
      </c>
      <c r="M6336" s="548" t="s">
        <v>13758</v>
      </c>
      <c r="N6336" s="545" t="s">
        <v>13413</v>
      </c>
      <c r="O6336" s="545" t="s">
        <v>13413</v>
      </c>
      <c r="P6336" s="549">
        <v>4408</v>
      </c>
      <c r="Q6336" s="549">
        <v>1</v>
      </c>
      <c r="R6336" s="549">
        <v>1</v>
      </c>
      <c r="S6336" s="548">
        <v>2228</v>
      </c>
      <c r="T6336" s="548"/>
      <c r="U6336" s="99"/>
    </row>
    <row r="6337" spans="1:21" ht="19.5" customHeight="1">
      <c r="A6337" s="545">
        <v>100954</v>
      </c>
      <c r="B6337" s="545" t="s">
        <v>3670</v>
      </c>
      <c r="C6337" s="545" t="s">
        <v>216</v>
      </c>
      <c r="D6337" s="546"/>
      <c r="E6337" s="171" t="str">
        <f t="shared" si="98"/>
        <v>1900</v>
      </c>
      <c r="F6337" s="547">
        <v>0</v>
      </c>
      <c r="G6337" s="548">
        <v>0</v>
      </c>
      <c r="H6337" s="547">
        <v>0</v>
      </c>
      <c r="I6337" s="545" t="s">
        <v>12702</v>
      </c>
      <c r="J6337" s="545"/>
      <c r="K6337" s="545" t="s">
        <v>13413</v>
      </c>
      <c r="L6337" s="545" t="s">
        <v>13413</v>
      </c>
      <c r="M6337" s="548" t="s">
        <v>13843</v>
      </c>
      <c r="N6337" s="545" t="s">
        <v>13413</v>
      </c>
      <c r="O6337" s="545" t="s">
        <v>13885</v>
      </c>
      <c r="P6337" s="549">
        <v>4409</v>
      </c>
      <c r="Q6337" s="549">
        <v>5</v>
      </c>
      <c r="R6337" s="549">
        <v>27</v>
      </c>
      <c r="S6337" s="548"/>
      <c r="T6337" s="548"/>
      <c r="U6337" s="99"/>
    </row>
    <row r="6338" spans="1:21" ht="19.5" customHeight="1">
      <c r="A6338" s="545">
        <v>100955</v>
      </c>
      <c r="B6338" s="545" t="s">
        <v>7269</v>
      </c>
      <c r="C6338" s="545" t="s">
        <v>437</v>
      </c>
      <c r="D6338" s="546">
        <v>46058</v>
      </c>
      <c r="E6338" s="171" t="str">
        <f t="shared" si="98"/>
        <v>2026</v>
      </c>
      <c r="F6338" s="547">
        <v>12267337</v>
      </c>
      <c r="G6338" s="548">
        <v>0</v>
      </c>
      <c r="H6338" s="547">
        <v>12267337</v>
      </c>
      <c r="I6338" s="545" t="s">
        <v>12760</v>
      </c>
      <c r="J6338" s="545" t="s">
        <v>13299</v>
      </c>
      <c r="K6338" s="545" t="s">
        <v>22927</v>
      </c>
      <c r="L6338" s="545" t="s">
        <v>13413</v>
      </c>
      <c r="M6338" s="548" t="s">
        <v>13813</v>
      </c>
      <c r="N6338" s="545" t="s">
        <v>13413</v>
      </c>
      <c r="O6338" s="545" t="s">
        <v>13413</v>
      </c>
      <c r="P6338" s="549">
        <v>4410</v>
      </c>
      <c r="Q6338" s="549">
        <v>3</v>
      </c>
      <c r="R6338" s="549">
        <v>161</v>
      </c>
      <c r="S6338" s="548">
        <v>443</v>
      </c>
      <c r="T6338" s="548"/>
      <c r="U6338" s="99"/>
    </row>
    <row r="6339" spans="1:21" ht="19.5" customHeight="1">
      <c r="A6339" s="545">
        <v>100956</v>
      </c>
      <c r="B6339" s="545" t="s">
        <v>8366</v>
      </c>
      <c r="C6339" s="545" t="s">
        <v>216</v>
      </c>
      <c r="D6339" s="546">
        <v>46052</v>
      </c>
      <c r="E6339" s="171" t="str">
        <f t="shared" si="98"/>
        <v>2026</v>
      </c>
      <c r="F6339" s="547">
        <v>166745</v>
      </c>
      <c r="G6339" s="548">
        <v>0.19</v>
      </c>
      <c r="H6339" s="547">
        <v>140121.85</v>
      </c>
      <c r="I6339" s="545" t="s">
        <v>12715</v>
      </c>
      <c r="J6339" s="545" t="s">
        <v>13307</v>
      </c>
      <c r="K6339" s="545" t="s">
        <v>13413</v>
      </c>
      <c r="L6339" s="545" t="s">
        <v>13413</v>
      </c>
      <c r="M6339" s="548" t="s">
        <v>13758</v>
      </c>
      <c r="N6339" s="545" t="s">
        <v>13413</v>
      </c>
      <c r="O6339" s="545" t="s">
        <v>13413</v>
      </c>
      <c r="P6339" s="549">
        <v>4411</v>
      </c>
      <c r="Q6339" s="549">
        <v>1</v>
      </c>
      <c r="R6339" s="549">
        <v>129</v>
      </c>
      <c r="S6339" s="548">
        <v>2228</v>
      </c>
      <c r="T6339" s="548"/>
      <c r="U6339" s="99"/>
    </row>
    <row r="6340" spans="1:21" ht="19.5" customHeight="1">
      <c r="A6340" s="545">
        <v>100957</v>
      </c>
      <c r="B6340" s="545" t="s">
        <v>3817</v>
      </c>
      <c r="C6340" s="545" t="s">
        <v>216</v>
      </c>
      <c r="D6340" s="546">
        <v>44589</v>
      </c>
      <c r="E6340" s="171" t="str">
        <f t="shared" ref="E6340:E6403" si="99">TEXT(D6340,"YYYY")</f>
        <v>2022</v>
      </c>
      <c r="F6340" s="547">
        <v>37653</v>
      </c>
      <c r="G6340" s="548">
        <v>0</v>
      </c>
      <c r="H6340" s="547">
        <v>37653</v>
      </c>
      <c r="I6340" s="545" t="s">
        <v>12766</v>
      </c>
      <c r="J6340" s="545" t="s">
        <v>13297</v>
      </c>
      <c r="K6340" s="545" t="s">
        <v>13413</v>
      </c>
      <c r="L6340" s="545" t="s">
        <v>13413</v>
      </c>
      <c r="M6340" s="548" t="s">
        <v>13758</v>
      </c>
      <c r="N6340" s="545" t="s">
        <v>13413</v>
      </c>
      <c r="O6340" s="545" t="s">
        <v>13413</v>
      </c>
      <c r="P6340" s="549">
        <v>4412</v>
      </c>
      <c r="Q6340" s="549">
        <v>1</v>
      </c>
      <c r="R6340" s="549">
        <v>172</v>
      </c>
      <c r="S6340" s="548">
        <v>2257</v>
      </c>
      <c r="T6340" s="548"/>
      <c r="U6340" s="99"/>
    </row>
    <row r="6341" spans="1:21" ht="19.5" customHeight="1">
      <c r="A6341" s="545">
        <v>100958</v>
      </c>
      <c r="B6341" s="545" t="s">
        <v>3794</v>
      </c>
      <c r="C6341" s="545" t="s">
        <v>216</v>
      </c>
      <c r="D6341" s="546"/>
      <c r="E6341" s="171" t="str">
        <f t="shared" si="99"/>
        <v>1900</v>
      </c>
      <c r="F6341" s="547">
        <v>0</v>
      </c>
      <c r="G6341" s="548">
        <v>0</v>
      </c>
      <c r="H6341" s="547">
        <v>0</v>
      </c>
      <c r="I6341" s="545" t="s">
        <v>12977</v>
      </c>
      <c r="J6341" s="545"/>
      <c r="K6341" s="545" t="s">
        <v>13413</v>
      </c>
      <c r="L6341" s="545" t="s">
        <v>13413</v>
      </c>
      <c r="M6341" s="548" t="s">
        <v>13758</v>
      </c>
      <c r="N6341" s="545" t="s">
        <v>22845</v>
      </c>
      <c r="O6341" s="545" t="s">
        <v>13413</v>
      </c>
      <c r="P6341" s="549">
        <v>4413</v>
      </c>
      <c r="Q6341" s="549">
        <v>1</v>
      </c>
      <c r="R6341" s="549">
        <v>31</v>
      </c>
      <c r="S6341" s="548"/>
      <c r="T6341" s="548">
        <v>460</v>
      </c>
      <c r="U6341" s="99"/>
    </row>
    <row r="6342" spans="1:21" ht="19.5" customHeight="1">
      <c r="A6342" s="545">
        <v>100959</v>
      </c>
      <c r="B6342" s="545" t="s">
        <v>10660</v>
      </c>
      <c r="C6342" s="545" t="s">
        <v>216</v>
      </c>
      <c r="D6342" s="546"/>
      <c r="E6342" s="171" t="str">
        <f t="shared" si="99"/>
        <v>1900</v>
      </c>
      <c r="F6342" s="547">
        <v>0</v>
      </c>
      <c r="G6342" s="548">
        <v>0</v>
      </c>
      <c r="H6342" s="547">
        <v>0</v>
      </c>
      <c r="I6342" s="545" t="s">
        <v>12977</v>
      </c>
      <c r="J6342" s="545"/>
      <c r="K6342" s="545" t="s">
        <v>13413</v>
      </c>
      <c r="L6342" s="545" t="s">
        <v>13413</v>
      </c>
      <c r="M6342" s="548" t="s">
        <v>13758</v>
      </c>
      <c r="N6342" s="545" t="s">
        <v>22845</v>
      </c>
      <c r="O6342" s="545" t="s">
        <v>13413</v>
      </c>
      <c r="P6342" s="549">
        <v>4414</v>
      </c>
      <c r="Q6342" s="549">
        <v>1</v>
      </c>
      <c r="R6342" s="549">
        <v>31</v>
      </c>
      <c r="S6342" s="548"/>
      <c r="T6342" s="548">
        <v>460</v>
      </c>
      <c r="U6342" s="99"/>
    </row>
    <row r="6343" spans="1:21" ht="19.5" customHeight="1">
      <c r="A6343" s="545">
        <v>100960</v>
      </c>
      <c r="B6343" s="545" t="s">
        <v>10659</v>
      </c>
      <c r="C6343" s="545" t="s">
        <v>216</v>
      </c>
      <c r="D6343" s="546"/>
      <c r="E6343" s="171" t="str">
        <f t="shared" si="99"/>
        <v>1900</v>
      </c>
      <c r="F6343" s="547">
        <v>0</v>
      </c>
      <c r="G6343" s="548">
        <v>0</v>
      </c>
      <c r="H6343" s="547">
        <v>0</v>
      </c>
      <c r="I6343" s="545" t="s">
        <v>12737</v>
      </c>
      <c r="J6343" s="545"/>
      <c r="K6343" s="545" t="s">
        <v>13413</v>
      </c>
      <c r="L6343" s="545" t="s">
        <v>13413</v>
      </c>
      <c r="M6343" s="548" t="s">
        <v>13758</v>
      </c>
      <c r="N6343" s="545" t="s">
        <v>13413</v>
      </c>
      <c r="O6343" s="545" t="s">
        <v>13413</v>
      </c>
      <c r="P6343" s="549">
        <v>4415</v>
      </c>
      <c r="Q6343" s="549">
        <v>1</v>
      </c>
      <c r="R6343" s="549">
        <v>176</v>
      </c>
      <c r="S6343" s="548"/>
      <c r="T6343" s="548"/>
      <c r="U6343" s="99"/>
    </row>
    <row r="6344" spans="1:21" ht="19.5" customHeight="1">
      <c r="A6344" s="545">
        <v>100961</v>
      </c>
      <c r="B6344" s="545" t="s">
        <v>10658</v>
      </c>
      <c r="C6344" s="545" t="s">
        <v>216</v>
      </c>
      <c r="D6344" s="546"/>
      <c r="E6344" s="171" t="str">
        <f t="shared" si="99"/>
        <v>1900</v>
      </c>
      <c r="F6344" s="547">
        <v>0</v>
      </c>
      <c r="G6344" s="548">
        <v>0</v>
      </c>
      <c r="H6344" s="547">
        <v>0</v>
      </c>
      <c r="I6344" s="545" t="s">
        <v>12659</v>
      </c>
      <c r="J6344" s="545"/>
      <c r="K6344" s="545" t="s">
        <v>13413</v>
      </c>
      <c r="L6344" s="545" t="s">
        <v>14153</v>
      </c>
      <c r="M6344" s="548" t="s">
        <v>13758</v>
      </c>
      <c r="N6344" s="545" t="s">
        <v>13413</v>
      </c>
      <c r="O6344" s="545" t="s">
        <v>14154</v>
      </c>
      <c r="P6344" s="549">
        <v>4416</v>
      </c>
      <c r="Q6344" s="549">
        <v>1</v>
      </c>
      <c r="R6344" s="549">
        <v>116</v>
      </c>
      <c r="S6344" s="548"/>
      <c r="T6344" s="548"/>
      <c r="U6344" s="99"/>
    </row>
    <row r="6345" spans="1:21" ht="19.5" customHeight="1">
      <c r="A6345" s="545">
        <v>100962</v>
      </c>
      <c r="B6345" s="545" t="s">
        <v>301</v>
      </c>
      <c r="C6345" s="545" t="s">
        <v>209</v>
      </c>
      <c r="D6345" s="546"/>
      <c r="E6345" s="171" t="str">
        <f t="shared" si="99"/>
        <v>1900</v>
      </c>
      <c r="F6345" s="547">
        <v>0</v>
      </c>
      <c r="G6345" s="548">
        <v>0</v>
      </c>
      <c r="H6345" s="547">
        <v>0</v>
      </c>
      <c r="I6345" s="545" t="s">
        <v>12644</v>
      </c>
      <c r="J6345" s="545"/>
      <c r="K6345" s="545" t="s">
        <v>13413</v>
      </c>
      <c r="L6345" s="545" t="s">
        <v>13413</v>
      </c>
      <c r="M6345" s="548" t="s">
        <v>13758</v>
      </c>
      <c r="N6345" s="545" t="s">
        <v>13413</v>
      </c>
      <c r="O6345" s="545" t="s">
        <v>13413</v>
      </c>
      <c r="P6345" s="549">
        <v>4417</v>
      </c>
      <c r="Q6345" s="549">
        <v>1</v>
      </c>
      <c r="R6345" s="549">
        <v>62</v>
      </c>
      <c r="S6345" s="548"/>
      <c r="T6345" s="548"/>
      <c r="U6345" s="99"/>
    </row>
    <row r="6346" spans="1:21" ht="19.5" customHeight="1">
      <c r="A6346" s="545">
        <v>100963</v>
      </c>
      <c r="B6346" s="545" t="s">
        <v>10657</v>
      </c>
      <c r="C6346" s="545" t="s">
        <v>216</v>
      </c>
      <c r="D6346" s="546"/>
      <c r="E6346" s="171" t="str">
        <f t="shared" si="99"/>
        <v>1900</v>
      </c>
      <c r="F6346" s="547">
        <v>0</v>
      </c>
      <c r="G6346" s="548">
        <v>0</v>
      </c>
      <c r="H6346" s="547">
        <v>0</v>
      </c>
      <c r="I6346" s="545" t="s">
        <v>12644</v>
      </c>
      <c r="J6346" s="545"/>
      <c r="K6346" s="545" t="s">
        <v>13413</v>
      </c>
      <c r="L6346" s="545" t="s">
        <v>13413</v>
      </c>
      <c r="M6346" s="548" t="s">
        <v>13758</v>
      </c>
      <c r="N6346" s="545" t="s">
        <v>13413</v>
      </c>
      <c r="O6346" s="545" t="s">
        <v>13413</v>
      </c>
      <c r="P6346" s="549">
        <v>4418</v>
      </c>
      <c r="Q6346" s="549">
        <v>1</v>
      </c>
      <c r="R6346" s="549">
        <v>62</v>
      </c>
      <c r="S6346" s="548"/>
      <c r="T6346" s="548"/>
      <c r="U6346" s="99"/>
    </row>
    <row r="6347" spans="1:21" ht="19.5" customHeight="1">
      <c r="A6347" s="545">
        <v>100964</v>
      </c>
      <c r="B6347" s="545" t="s">
        <v>452</v>
      </c>
      <c r="C6347" s="545" t="s">
        <v>216</v>
      </c>
      <c r="D6347" s="546"/>
      <c r="E6347" s="171" t="str">
        <f t="shared" si="99"/>
        <v>1900</v>
      </c>
      <c r="F6347" s="547">
        <v>0</v>
      </c>
      <c r="G6347" s="548">
        <v>0</v>
      </c>
      <c r="H6347" s="547">
        <v>0</v>
      </c>
      <c r="I6347" s="545" t="s">
        <v>12660</v>
      </c>
      <c r="J6347" s="545"/>
      <c r="K6347" s="545" t="s">
        <v>13413</v>
      </c>
      <c r="L6347" s="545" t="s">
        <v>13835</v>
      </c>
      <c r="M6347" s="548" t="s">
        <v>13758</v>
      </c>
      <c r="N6347" s="545" t="s">
        <v>13413</v>
      </c>
      <c r="O6347" s="545" t="s">
        <v>13827</v>
      </c>
      <c r="P6347" s="549">
        <v>4419</v>
      </c>
      <c r="Q6347" s="549">
        <v>1</v>
      </c>
      <c r="R6347" s="549">
        <v>72</v>
      </c>
      <c r="S6347" s="548"/>
      <c r="T6347" s="548"/>
      <c r="U6347" s="99"/>
    </row>
    <row r="6348" spans="1:21" ht="19.5" customHeight="1">
      <c r="A6348" s="545">
        <v>100965</v>
      </c>
      <c r="B6348" s="545" t="s">
        <v>1037</v>
      </c>
      <c r="C6348" s="545" t="s">
        <v>4504</v>
      </c>
      <c r="D6348" s="546">
        <v>44616</v>
      </c>
      <c r="E6348" s="171" t="str">
        <f t="shared" si="99"/>
        <v>2022</v>
      </c>
      <c r="F6348" s="547">
        <v>9389</v>
      </c>
      <c r="G6348" s="548">
        <v>0.19</v>
      </c>
      <c r="H6348" s="547">
        <v>7889.92</v>
      </c>
      <c r="I6348" s="545" t="s">
        <v>12762</v>
      </c>
      <c r="J6348" s="545" t="s">
        <v>13298</v>
      </c>
      <c r="K6348" s="545" t="s">
        <v>18118</v>
      </c>
      <c r="L6348" s="545" t="s">
        <v>13413</v>
      </c>
      <c r="M6348" s="548" t="s">
        <v>13758</v>
      </c>
      <c r="N6348" s="545" t="s">
        <v>13413</v>
      </c>
      <c r="O6348" s="545" t="s">
        <v>13413</v>
      </c>
      <c r="P6348" s="549">
        <v>4420</v>
      </c>
      <c r="Q6348" s="549">
        <v>1</v>
      </c>
      <c r="R6348" s="549">
        <v>8</v>
      </c>
      <c r="S6348" s="548">
        <v>1012</v>
      </c>
      <c r="T6348" s="548"/>
      <c r="U6348" s="99"/>
    </row>
    <row r="6349" spans="1:21" ht="19.5" customHeight="1">
      <c r="A6349" s="545">
        <v>100966</v>
      </c>
      <c r="B6349" s="545" t="s">
        <v>10656</v>
      </c>
      <c r="C6349" s="545" t="s">
        <v>216</v>
      </c>
      <c r="D6349" s="546"/>
      <c r="E6349" s="171" t="str">
        <f t="shared" si="99"/>
        <v>1900</v>
      </c>
      <c r="F6349" s="547">
        <v>0</v>
      </c>
      <c r="G6349" s="548">
        <v>0</v>
      </c>
      <c r="H6349" s="547">
        <v>0</v>
      </c>
      <c r="I6349" s="545" t="s">
        <v>12646</v>
      </c>
      <c r="J6349" s="545"/>
      <c r="K6349" s="545" t="s">
        <v>13413</v>
      </c>
      <c r="L6349" s="545" t="s">
        <v>13413</v>
      </c>
      <c r="M6349" s="548" t="s">
        <v>13758</v>
      </c>
      <c r="N6349" s="545" t="s">
        <v>13413</v>
      </c>
      <c r="O6349" s="545" t="s">
        <v>13413</v>
      </c>
      <c r="P6349" s="549">
        <v>4421</v>
      </c>
      <c r="Q6349" s="549">
        <v>1</v>
      </c>
      <c r="R6349" s="549">
        <v>65</v>
      </c>
      <c r="S6349" s="548"/>
      <c r="T6349" s="548"/>
      <c r="U6349" s="99"/>
    </row>
    <row r="6350" spans="1:21" ht="19.5" customHeight="1">
      <c r="A6350" s="545">
        <v>100968</v>
      </c>
      <c r="B6350" s="545" t="s">
        <v>4614</v>
      </c>
      <c r="C6350" s="545" t="s">
        <v>216</v>
      </c>
      <c r="D6350" s="546">
        <v>45708</v>
      </c>
      <c r="E6350" s="171" t="str">
        <f t="shared" si="99"/>
        <v>2025</v>
      </c>
      <c r="F6350" s="547">
        <v>691.52</v>
      </c>
      <c r="G6350" s="548">
        <v>0.19</v>
      </c>
      <c r="H6350" s="547">
        <v>581.11</v>
      </c>
      <c r="I6350" s="545" t="s">
        <v>12659</v>
      </c>
      <c r="J6350" s="545" t="s">
        <v>13307</v>
      </c>
      <c r="K6350" s="545" t="s">
        <v>13413</v>
      </c>
      <c r="L6350" s="545" t="s">
        <v>13413</v>
      </c>
      <c r="M6350" s="548" t="s">
        <v>13758</v>
      </c>
      <c r="N6350" s="545" t="s">
        <v>13413</v>
      </c>
      <c r="O6350" s="545" t="s">
        <v>13413</v>
      </c>
      <c r="P6350" s="549">
        <v>4423</v>
      </c>
      <c r="Q6350" s="549">
        <v>1</v>
      </c>
      <c r="R6350" s="549">
        <v>116</v>
      </c>
      <c r="S6350" s="548">
        <v>2228</v>
      </c>
      <c r="T6350" s="548"/>
      <c r="U6350" s="99"/>
    </row>
    <row r="6351" spans="1:21" ht="19.5" customHeight="1">
      <c r="A6351" s="545">
        <v>100969</v>
      </c>
      <c r="B6351" s="545" t="s">
        <v>1292</v>
      </c>
      <c r="C6351" s="545" t="s">
        <v>216</v>
      </c>
      <c r="D6351" s="546">
        <v>44587</v>
      </c>
      <c r="E6351" s="171" t="str">
        <f t="shared" si="99"/>
        <v>2022</v>
      </c>
      <c r="F6351" s="547">
        <v>26099</v>
      </c>
      <c r="G6351" s="548">
        <v>0.19</v>
      </c>
      <c r="H6351" s="547">
        <v>21931.93</v>
      </c>
      <c r="I6351" s="545" t="s">
        <v>12700</v>
      </c>
      <c r="J6351" s="545" t="s">
        <v>13297</v>
      </c>
      <c r="K6351" s="545" t="s">
        <v>18119</v>
      </c>
      <c r="L6351" s="545" t="s">
        <v>13413</v>
      </c>
      <c r="M6351" s="548" t="s">
        <v>13868</v>
      </c>
      <c r="N6351" s="545" t="s">
        <v>13413</v>
      </c>
      <c r="O6351" s="545" t="s">
        <v>13413</v>
      </c>
      <c r="P6351" s="549">
        <v>4424</v>
      </c>
      <c r="Q6351" s="549">
        <v>2</v>
      </c>
      <c r="R6351" s="549">
        <v>117</v>
      </c>
      <c r="S6351" s="548">
        <v>2257</v>
      </c>
      <c r="T6351" s="548"/>
      <c r="U6351" s="99"/>
    </row>
    <row r="6352" spans="1:21" ht="19.5" customHeight="1">
      <c r="A6352" s="545">
        <v>100970</v>
      </c>
      <c r="B6352" s="545" t="s">
        <v>1739</v>
      </c>
      <c r="C6352" s="545" t="s">
        <v>206</v>
      </c>
      <c r="D6352" s="546"/>
      <c r="E6352" s="171" t="str">
        <f t="shared" si="99"/>
        <v>1900</v>
      </c>
      <c r="F6352" s="547">
        <v>0</v>
      </c>
      <c r="G6352" s="548">
        <v>0</v>
      </c>
      <c r="H6352" s="547">
        <v>0</v>
      </c>
      <c r="I6352" s="545" t="s">
        <v>12709</v>
      </c>
      <c r="J6352" s="545"/>
      <c r="K6352" s="545" t="s">
        <v>18120</v>
      </c>
      <c r="L6352" s="545" t="s">
        <v>18121</v>
      </c>
      <c r="M6352" s="548" t="s">
        <v>13758</v>
      </c>
      <c r="N6352" s="545" t="s">
        <v>13413</v>
      </c>
      <c r="O6352" s="545" t="s">
        <v>18122</v>
      </c>
      <c r="P6352" s="549">
        <v>4425</v>
      </c>
      <c r="Q6352" s="549">
        <v>1</v>
      </c>
      <c r="R6352" s="549">
        <v>124</v>
      </c>
      <c r="S6352" s="548"/>
      <c r="T6352" s="548"/>
      <c r="U6352" s="99"/>
    </row>
    <row r="6353" spans="1:21" ht="19.5" customHeight="1">
      <c r="A6353" s="545">
        <v>100971</v>
      </c>
      <c r="B6353" s="545" t="s">
        <v>7026</v>
      </c>
      <c r="C6353" s="545" t="s">
        <v>4504</v>
      </c>
      <c r="D6353" s="546">
        <v>46052</v>
      </c>
      <c r="E6353" s="171" t="str">
        <f t="shared" si="99"/>
        <v>2026</v>
      </c>
      <c r="F6353" s="547">
        <v>61904</v>
      </c>
      <c r="G6353" s="548">
        <v>0.19</v>
      </c>
      <c r="H6353" s="547">
        <v>52020.17</v>
      </c>
      <c r="I6353" s="545" t="s">
        <v>12690</v>
      </c>
      <c r="J6353" s="545" t="s">
        <v>13307</v>
      </c>
      <c r="K6353" s="545" t="s">
        <v>18123</v>
      </c>
      <c r="L6353" s="545"/>
      <c r="M6353" s="548" t="s">
        <v>13868</v>
      </c>
      <c r="N6353" s="545" t="s">
        <v>13413</v>
      </c>
      <c r="O6353" s="545" t="s">
        <v>13413</v>
      </c>
      <c r="P6353" s="549">
        <v>4426</v>
      </c>
      <c r="Q6353" s="549">
        <v>2</v>
      </c>
      <c r="R6353" s="549">
        <v>96</v>
      </c>
      <c r="S6353" s="548">
        <v>2228</v>
      </c>
      <c r="T6353" s="548"/>
      <c r="U6353" s="99"/>
    </row>
    <row r="6354" spans="1:21" ht="19.5" customHeight="1">
      <c r="A6354" s="545">
        <v>100972</v>
      </c>
      <c r="B6354" s="545" t="s">
        <v>3797</v>
      </c>
      <c r="C6354" s="545" t="s">
        <v>216</v>
      </c>
      <c r="D6354" s="546">
        <v>46073</v>
      </c>
      <c r="E6354" s="171" t="str">
        <f t="shared" si="99"/>
        <v>2026</v>
      </c>
      <c r="F6354" s="547">
        <v>18000</v>
      </c>
      <c r="G6354" s="548">
        <v>0</v>
      </c>
      <c r="H6354" s="547">
        <v>18000</v>
      </c>
      <c r="I6354" s="545" t="s">
        <v>12766</v>
      </c>
      <c r="J6354" s="545" t="s">
        <v>13296</v>
      </c>
      <c r="K6354" s="545" t="s">
        <v>13413</v>
      </c>
      <c r="L6354" s="545" t="s">
        <v>13413</v>
      </c>
      <c r="M6354" s="548" t="s">
        <v>13758</v>
      </c>
      <c r="N6354" s="545" t="s">
        <v>13413</v>
      </c>
      <c r="O6354" s="545" t="s">
        <v>13413</v>
      </c>
      <c r="P6354" s="549">
        <v>4427</v>
      </c>
      <c r="Q6354" s="549">
        <v>1</v>
      </c>
      <c r="R6354" s="549">
        <v>172</v>
      </c>
      <c r="S6354" s="548">
        <v>2218</v>
      </c>
      <c r="T6354" s="548"/>
      <c r="U6354" s="99"/>
    </row>
    <row r="6355" spans="1:21" ht="19.5" customHeight="1">
      <c r="A6355" s="545">
        <v>100973</v>
      </c>
      <c r="B6355" s="545" t="s">
        <v>10655</v>
      </c>
      <c r="C6355" s="545" t="s">
        <v>216</v>
      </c>
      <c r="D6355" s="546"/>
      <c r="E6355" s="171" t="str">
        <f t="shared" si="99"/>
        <v>1900</v>
      </c>
      <c r="F6355" s="547">
        <v>0</v>
      </c>
      <c r="G6355" s="548">
        <v>0</v>
      </c>
      <c r="H6355" s="547">
        <v>0</v>
      </c>
      <c r="I6355" s="545" t="s">
        <v>12766</v>
      </c>
      <c r="J6355" s="545"/>
      <c r="K6355" s="545" t="s">
        <v>13413</v>
      </c>
      <c r="L6355" s="545" t="s">
        <v>13413</v>
      </c>
      <c r="M6355" s="548" t="s">
        <v>13758</v>
      </c>
      <c r="N6355" s="545" t="s">
        <v>13413</v>
      </c>
      <c r="O6355" s="545" t="s">
        <v>13413</v>
      </c>
      <c r="P6355" s="549">
        <v>4428</v>
      </c>
      <c r="Q6355" s="549">
        <v>1</v>
      </c>
      <c r="R6355" s="549">
        <v>172</v>
      </c>
      <c r="S6355" s="548"/>
      <c r="T6355" s="548"/>
      <c r="U6355" s="99"/>
    </row>
    <row r="6356" spans="1:21" ht="19.5" customHeight="1">
      <c r="A6356" s="545">
        <v>100974</v>
      </c>
      <c r="B6356" s="545" t="s">
        <v>254</v>
      </c>
      <c r="C6356" s="545" t="s">
        <v>221</v>
      </c>
      <c r="D6356" s="546"/>
      <c r="E6356" s="171" t="str">
        <f t="shared" si="99"/>
        <v>1900</v>
      </c>
      <c r="F6356" s="547">
        <v>0</v>
      </c>
      <c r="G6356" s="548">
        <v>0</v>
      </c>
      <c r="H6356" s="547">
        <v>0</v>
      </c>
      <c r="I6356" s="545" t="s">
        <v>12640</v>
      </c>
      <c r="J6356" s="545"/>
      <c r="K6356" s="545" t="s">
        <v>13413</v>
      </c>
      <c r="L6356" s="545" t="s">
        <v>16471</v>
      </c>
      <c r="M6356" s="548" t="s">
        <v>13758</v>
      </c>
      <c r="N6356" s="545" t="s">
        <v>13413</v>
      </c>
      <c r="O6356" s="545" t="s">
        <v>17781</v>
      </c>
      <c r="P6356" s="549">
        <v>4429</v>
      </c>
      <c r="Q6356" s="549">
        <v>1</v>
      </c>
      <c r="R6356" s="549">
        <v>1</v>
      </c>
      <c r="S6356" s="548"/>
      <c r="T6356" s="548"/>
      <c r="U6356" s="99"/>
    </row>
    <row r="6357" spans="1:21" ht="19.5" customHeight="1">
      <c r="A6357" s="545">
        <v>100975</v>
      </c>
      <c r="B6357" s="545" t="s">
        <v>8359</v>
      </c>
      <c r="C6357" s="545" t="s">
        <v>216</v>
      </c>
      <c r="D6357" s="546">
        <v>46052</v>
      </c>
      <c r="E6357" s="171" t="str">
        <f t="shared" si="99"/>
        <v>2026</v>
      </c>
      <c r="F6357" s="547">
        <v>31072170</v>
      </c>
      <c r="G6357" s="548">
        <v>0.19</v>
      </c>
      <c r="H6357" s="547">
        <v>26111067.23</v>
      </c>
      <c r="I6357" s="545" t="s">
        <v>12758</v>
      </c>
      <c r="J6357" s="545" t="s">
        <v>13307</v>
      </c>
      <c r="K6357" s="545" t="s">
        <v>18124</v>
      </c>
      <c r="L6357" s="545" t="s">
        <v>13413</v>
      </c>
      <c r="M6357" s="548" t="s">
        <v>13758</v>
      </c>
      <c r="N6357" s="545" t="s">
        <v>13413</v>
      </c>
      <c r="O6357" s="545" t="s">
        <v>13413</v>
      </c>
      <c r="P6357" s="549">
        <v>4430</v>
      </c>
      <c r="Q6357" s="549">
        <v>1</v>
      </c>
      <c r="R6357" s="549">
        <v>164</v>
      </c>
      <c r="S6357" s="548">
        <v>2228</v>
      </c>
      <c r="T6357" s="548"/>
      <c r="U6357" s="99"/>
    </row>
    <row r="6358" spans="1:21" ht="19.5" customHeight="1">
      <c r="A6358" s="545">
        <v>100976</v>
      </c>
      <c r="B6358" s="545" t="s">
        <v>6095</v>
      </c>
      <c r="C6358" s="545" t="s">
        <v>4504</v>
      </c>
      <c r="D6358" s="546">
        <v>46052</v>
      </c>
      <c r="E6358" s="171" t="str">
        <f t="shared" si="99"/>
        <v>2026</v>
      </c>
      <c r="F6358" s="547">
        <v>82405</v>
      </c>
      <c r="G6358" s="548">
        <v>0.19</v>
      </c>
      <c r="H6358" s="547">
        <v>69247.899999999994</v>
      </c>
      <c r="I6358" s="545" t="s">
        <v>12668</v>
      </c>
      <c r="J6358" s="545" t="s">
        <v>13307</v>
      </c>
      <c r="K6358" s="545" t="s">
        <v>18085</v>
      </c>
      <c r="L6358" s="545" t="s">
        <v>13413</v>
      </c>
      <c r="M6358" s="548" t="s">
        <v>13868</v>
      </c>
      <c r="N6358" s="545" t="s">
        <v>13413</v>
      </c>
      <c r="O6358" s="545" t="s">
        <v>13413</v>
      </c>
      <c r="P6358" s="549">
        <v>4431</v>
      </c>
      <c r="Q6358" s="549">
        <v>2</v>
      </c>
      <c r="R6358" s="549">
        <v>7</v>
      </c>
      <c r="S6358" s="548">
        <v>2228</v>
      </c>
      <c r="T6358" s="548"/>
      <c r="U6358" s="99"/>
    </row>
    <row r="6359" spans="1:21" ht="19.5" customHeight="1">
      <c r="A6359" s="545">
        <v>100977</v>
      </c>
      <c r="B6359" s="545" t="s">
        <v>1644</v>
      </c>
      <c r="C6359" s="545" t="s">
        <v>221</v>
      </c>
      <c r="D6359" s="546"/>
      <c r="E6359" s="171" t="str">
        <f t="shared" si="99"/>
        <v>1900</v>
      </c>
      <c r="F6359" s="547">
        <v>0</v>
      </c>
      <c r="G6359" s="548">
        <v>0</v>
      </c>
      <c r="H6359" s="547">
        <v>0</v>
      </c>
      <c r="I6359" s="545" t="s">
        <v>12732</v>
      </c>
      <c r="J6359" s="545"/>
      <c r="K6359" s="545" t="s">
        <v>13413</v>
      </c>
      <c r="L6359" s="545" t="s">
        <v>16435</v>
      </c>
      <c r="M6359" s="548" t="s">
        <v>13758</v>
      </c>
      <c r="N6359" s="545" t="s">
        <v>13413</v>
      </c>
      <c r="O6359" s="545" t="s">
        <v>16436</v>
      </c>
      <c r="P6359" s="549">
        <v>4432</v>
      </c>
      <c r="Q6359" s="549">
        <v>1</v>
      </c>
      <c r="R6359" s="549">
        <v>122</v>
      </c>
      <c r="S6359" s="548"/>
      <c r="T6359" s="548"/>
      <c r="U6359" s="99"/>
    </row>
    <row r="6360" spans="1:21" ht="19.5" customHeight="1">
      <c r="A6360" s="545">
        <v>100978</v>
      </c>
      <c r="B6360" s="545" t="s">
        <v>10654</v>
      </c>
      <c r="C6360" s="545" t="s">
        <v>209</v>
      </c>
      <c r="D6360" s="546"/>
      <c r="E6360" s="171" t="str">
        <f t="shared" si="99"/>
        <v>1900</v>
      </c>
      <c r="F6360" s="547">
        <v>0</v>
      </c>
      <c r="G6360" s="548">
        <v>0</v>
      </c>
      <c r="H6360" s="547">
        <v>0</v>
      </c>
      <c r="I6360" s="545" t="s">
        <v>12646</v>
      </c>
      <c r="J6360" s="545"/>
      <c r="K6360" s="545" t="s">
        <v>13413</v>
      </c>
      <c r="L6360" s="545" t="s">
        <v>17872</v>
      </c>
      <c r="M6360" s="548" t="s">
        <v>13758</v>
      </c>
      <c r="N6360" s="545" t="s">
        <v>13413</v>
      </c>
      <c r="O6360" s="545" t="s">
        <v>13413</v>
      </c>
      <c r="P6360" s="549">
        <v>4433</v>
      </c>
      <c r="Q6360" s="549">
        <v>1</v>
      </c>
      <c r="R6360" s="549">
        <v>65</v>
      </c>
      <c r="S6360" s="548"/>
      <c r="T6360" s="548"/>
      <c r="U6360" s="99"/>
    </row>
    <row r="6361" spans="1:21" ht="19.5" customHeight="1">
      <c r="A6361" s="545">
        <v>100979</v>
      </c>
      <c r="B6361" s="545" t="s">
        <v>272</v>
      </c>
      <c r="C6361" s="545" t="s">
        <v>216</v>
      </c>
      <c r="D6361" s="546">
        <v>45708</v>
      </c>
      <c r="E6361" s="171" t="str">
        <f t="shared" si="99"/>
        <v>2025</v>
      </c>
      <c r="F6361" s="547">
        <v>19347.63</v>
      </c>
      <c r="G6361" s="548">
        <v>0.19</v>
      </c>
      <c r="H6361" s="547">
        <v>16258.51</v>
      </c>
      <c r="I6361" s="545" t="s">
        <v>12646</v>
      </c>
      <c r="J6361" s="545" t="s">
        <v>13307</v>
      </c>
      <c r="K6361" s="545" t="s">
        <v>18125</v>
      </c>
      <c r="L6361" s="545" t="s">
        <v>17872</v>
      </c>
      <c r="M6361" s="548" t="s">
        <v>13758</v>
      </c>
      <c r="N6361" s="545" t="s">
        <v>13413</v>
      </c>
      <c r="O6361" s="545" t="s">
        <v>13413</v>
      </c>
      <c r="P6361" s="549">
        <v>4434</v>
      </c>
      <c r="Q6361" s="549">
        <v>1</v>
      </c>
      <c r="R6361" s="549">
        <v>65</v>
      </c>
      <c r="S6361" s="548">
        <v>2228</v>
      </c>
      <c r="T6361" s="548"/>
      <c r="U6361" s="99"/>
    </row>
    <row r="6362" spans="1:21" ht="19.5" customHeight="1">
      <c r="A6362" s="545">
        <v>100980</v>
      </c>
      <c r="B6362" s="545" t="s">
        <v>6328</v>
      </c>
      <c r="C6362" s="545" t="s">
        <v>209</v>
      </c>
      <c r="D6362" s="546">
        <v>46052</v>
      </c>
      <c r="E6362" s="171" t="str">
        <f t="shared" si="99"/>
        <v>2026</v>
      </c>
      <c r="F6362" s="547">
        <v>5319</v>
      </c>
      <c r="G6362" s="548">
        <v>0.19</v>
      </c>
      <c r="H6362" s="547">
        <v>4469.75</v>
      </c>
      <c r="I6362" s="545" t="s">
        <v>12639</v>
      </c>
      <c r="J6362" s="545" t="s">
        <v>13307</v>
      </c>
      <c r="K6362" s="545" t="s">
        <v>13413</v>
      </c>
      <c r="L6362" s="545" t="s">
        <v>13763</v>
      </c>
      <c r="M6362" s="548" t="s">
        <v>13758</v>
      </c>
      <c r="N6362" s="545" t="s">
        <v>13413</v>
      </c>
      <c r="O6362" s="545" t="s">
        <v>13413</v>
      </c>
      <c r="P6362" s="549">
        <v>4435</v>
      </c>
      <c r="Q6362" s="549">
        <v>1</v>
      </c>
      <c r="R6362" s="549">
        <v>64</v>
      </c>
      <c r="S6362" s="548">
        <v>2228</v>
      </c>
      <c r="T6362" s="548"/>
      <c r="U6362" s="99"/>
    </row>
    <row r="6363" spans="1:21" ht="19.5" customHeight="1">
      <c r="A6363" s="545">
        <v>100981</v>
      </c>
      <c r="B6363" s="545" t="s">
        <v>6327</v>
      </c>
      <c r="C6363" s="545" t="s">
        <v>209</v>
      </c>
      <c r="D6363" s="546">
        <v>46052</v>
      </c>
      <c r="E6363" s="171" t="str">
        <f t="shared" si="99"/>
        <v>2026</v>
      </c>
      <c r="F6363" s="547">
        <v>11284</v>
      </c>
      <c r="G6363" s="548">
        <v>0.19</v>
      </c>
      <c r="H6363" s="547">
        <v>9482.35</v>
      </c>
      <c r="I6363" s="545" t="s">
        <v>12639</v>
      </c>
      <c r="J6363" s="545" t="s">
        <v>13307</v>
      </c>
      <c r="K6363" s="545" t="s">
        <v>13413</v>
      </c>
      <c r="L6363" s="545" t="s">
        <v>13763</v>
      </c>
      <c r="M6363" s="548" t="s">
        <v>13758</v>
      </c>
      <c r="N6363" s="545" t="s">
        <v>13413</v>
      </c>
      <c r="O6363" s="545" t="s">
        <v>13413</v>
      </c>
      <c r="P6363" s="549">
        <v>4436</v>
      </c>
      <c r="Q6363" s="549">
        <v>1</v>
      </c>
      <c r="R6363" s="549">
        <v>64</v>
      </c>
      <c r="S6363" s="548">
        <v>2228</v>
      </c>
      <c r="T6363" s="548"/>
      <c r="U6363" s="99"/>
    </row>
    <row r="6364" spans="1:21" ht="19.5" customHeight="1">
      <c r="A6364" s="545">
        <v>100982</v>
      </c>
      <c r="B6364" s="545" t="s">
        <v>12416</v>
      </c>
      <c r="C6364" s="545" t="s">
        <v>221</v>
      </c>
      <c r="D6364" s="546">
        <v>45708</v>
      </c>
      <c r="E6364" s="171" t="str">
        <f t="shared" si="99"/>
        <v>2025</v>
      </c>
      <c r="F6364" s="547">
        <v>18021.12</v>
      </c>
      <c r="G6364" s="548">
        <v>0.19</v>
      </c>
      <c r="H6364" s="547">
        <v>15143.8</v>
      </c>
      <c r="I6364" s="545" t="s">
        <v>12758</v>
      </c>
      <c r="J6364" s="545" t="s">
        <v>13307</v>
      </c>
      <c r="K6364" s="545" t="s">
        <v>18126</v>
      </c>
      <c r="L6364" s="545" t="s">
        <v>13413</v>
      </c>
      <c r="M6364" s="548" t="s">
        <v>13758</v>
      </c>
      <c r="N6364" s="545" t="s">
        <v>13413</v>
      </c>
      <c r="O6364" s="545" t="s">
        <v>13413</v>
      </c>
      <c r="P6364" s="549">
        <v>4437</v>
      </c>
      <c r="Q6364" s="549">
        <v>1</v>
      </c>
      <c r="R6364" s="549">
        <v>164</v>
      </c>
      <c r="S6364" s="548">
        <v>2228</v>
      </c>
      <c r="T6364" s="548"/>
      <c r="U6364" s="99"/>
    </row>
    <row r="6365" spans="1:21" ht="19.5" customHeight="1">
      <c r="A6365" s="545">
        <v>100983</v>
      </c>
      <c r="B6365" s="545" t="s">
        <v>6847</v>
      </c>
      <c r="C6365" s="545" t="s">
        <v>6848</v>
      </c>
      <c r="D6365" s="546">
        <v>45062</v>
      </c>
      <c r="E6365" s="171" t="str">
        <f t="shared" si="99"/>
        <v>2023</v>
      </c>
      <c r="F6365" s="547">
        <v>50230</v>
      </c>
      <c r="G6365" s="548">
        <v>0.19</v>
      </c>
      <c r="H6365" s="547">
        <v>42210.080000000002</v>
      </c>
      <c r="I6365" s="545" t="s">
        <v>12668</v>
      </c>
      <c r="J6365" s="545" t="s">
        <v>13298</v>
      </c>
      <c r="K6365" s="545" t="s">
        <v>18127</v>
      </c>
      <c r="L6365" s="545" t="s">
        <v>14066</v>
      </c>
      <c r="M6365" s="548" t="s">
        <v>13868</v>
      </c>
      <c r="N6365" s="545" t="s">
        <v>13413</v>
      </c>
      <c r="O6365" s="545" t="s">
        <v>13413</v>
      </c>
      <c r="P6365" s="549">
        <v>4438</v>
      </c>
      <c r="Q6365" s="549">
        <v>2</v>
      </c>
      <c r="R6365" s="549">
        <v>7</v>
      </c>
      <c r="S6365" s="548">
        <v>1012</v>
      </c>
      <c r="T6365" s="548"/>
      <c r="U6365" s="99"/>
    </row>
    <row r="6366" spans="1:21" ht="19.5" customHeight="1">
      <c r="A6366" s="545">
        <v>100984</v>
      </c>
      <c r="B6366" s="545" t="s">
        <v>8358</v>
      </c>
      <c r="C6366" s="545" t="s">
        <v>216</v>
      </c>
      <c r="D6366" s="546">
        <v>44677</v>
      </c>
      <c r="E6366" s="171" t="str">
        <f t="shared" si="99"/>
        <v>2022</v>
      </c>
      <c r="F6366" s="547">
        <v>9578857</v>
      </c>
      <c r="G6366" s="548">
        <v>0.19</v>
      </c>
      <c r="H6366" s="547">
        <v>8049459.6600000001</v>
      </c>
      <c r="I6366" s="545" t="s">
        <v>12758</v>
      </c>
      <c r="J6366" s="545" t="s">
        <v>13298</v>
      </c>
      <c r="K6366" s="545" t="s">
        <v>18128</v>
      </c>
      <c r="L6366" s="545" t="s">
        <v>13413</v>
      </c>
      <c r="M6366" s="548" t="s">
        <v>13758</v>
      </c>
      <c r="N6366" s="545" t="s">
        <v>13413</v>
      </c>
      <c r="O6366" s="545" t="s">
        <v>13413</v>
      </c>
      <c r="P6366" s="549">
        <v>4439</v>
      </c>
      <c r="Q6366" s="549">
        <v>1</v>
      </c>
      <c r="R6366" s="549">
        <v>164</v>
      </c>
      <c r="S6366" s="548">
        <v>1012</v>
      </c>
      <c r="T6366" s="548"/>
      <c r="U6366" s="99"/>
    </row>
    <row r="6367" spans="1:21" ht="19.5" customHeight="1">
      <c r="A6367" s="545">
        <v>100985</v>
      </c>
      <c r="B6367" s="545" t="s">
        <v>6735</v>
      </c>
      <c r="C6367" s="545" t="s">
        <v>216</v>
      </c>
      <c r="D6367" s="546">
        <v>45708</v>
      </c>
      <c r="E6367" s="171" t="str">
        <f t="shared" si="99"/>
        <v>2025</v>
      </c>
      <c r="F6367" s="547">
        <v>715301</v>
      </c>
      <c r="G6367" s="548">
        <v>0.19</v>
      </c>
      <c r="H6367" s="547">
        <v>601093.28</v>
      </c>
      <c r="I6367" s="545" t="s">
        <v>12685</v>
      </c>
      <c r="J6367" s="545" t="s">
        <v>13307</v>
      </c>
      <c r="K6367" s="545" t="s">
        <v>18129</v>
      </c>
      <c r="L6367" s="545" t="s">
        <v>15618</v>
      </c>
      <c r="M6367" s="548" t="s">
        <v>13758</v>
      </c>
      <c r="N6367" s="545" t="s">
        <v>13413</v>
      </c>
      <c r="O6367" s="545" t="s">
        <v>18130</v>
      </c>
      <c r="P6367" s="549">
        <v>4440</v>
      </c>
      <c r="Q6367" s="549">
        <v>1</v>
      </c>
      <c r="R6367" s="549">
        <v>11</v>
      </c>
      <c r="S6367" s="548">
        <v>2228</v>
      </c>
      <c r="T6367" s="548"/>
      <c r="U6367" s="99"/>
    </row>
    <row r="6368" spans="1:21" ht="19.5" customHeight="1">
      <c r="A6368" s="545">
        <v>100986</v>
      </c>
      <c r="B6368" s="545" t="s">
        <v>10653</v>
      </c>
      <c r="C6368" s="545" t="s">
        <v>216</v>
      </c>
      <c r="D6368" s="546"/>
      <c r="E6368" s="171" t="str">
        <f t="shared" si="99"/>
        <v>1900</v>
      </c>
      <c r="F6368" s="547">
        <v>0</v>
      </c>
      <c r="G6368" s="548">
        <v>0</v>
      </c>
      <c r="H6368" s="547">
        <v>0</v>
      </c>
      <c r="I6368" s="545" t="s">
        <v>12715</v>
      </c>
      <c r="J6368" s="545"/>
      <c r="K6368" s="545" t="s">
        <v>13413</v>
      </c>
      <c r="L6368" s="545" t="s">
        <v>14624</v>
      </c>
      <c r="M6368" s="548" t="s">
        <v>13758</v>
      </c>
      <c r="N6368" s="545" t="s">
        <v>13413</v>
      </c>
      <c r="O6368" s="545" t="s">
        <v>14625</v>
      </c>
      <c r="P6368" s="549">
        <v>4441</v>
      </c>
      <c r="Q6368" s="549">
        <v>1</v>
      </c>
      <c r="R6368" s="549">
        <v>129</v>
      </c>
      <c r="S6368" s="548"/>
      <c r="T6368" s="548"/>
      <c r="U6368" s="99"/>
    </row>
    <row r="6369" spans="1:21" ht="19.5" customHeight="1">
      <c r="A6369" s="545">
        <v>100987</v>
      </c>
      <c r="B6369" s="545" t="s">
        <v>10652</v>
      </c>
      <c r="C6369" s="545" t="s">
        <v>216</v>
      </c>
      <c r="D6369" s="546"/>
      <c r="E6369" s="171" t="str">
        <f t="shared" si="99"/>
        <v>1900</v>
      </c>
      <c r="F6369" s="547">
        <v>0</v>
      </c>
      <c r="G6369" s="548">
        <v>0</v>
      </c>
      <c r="H6369" s="547">
        <v>0</v>
      </c>
      <c r="I6369" s="545" t="s">
        <v>12642</v>
      </c>
      <c r="J6369" s="545"/>
      <c r="K6369" s="545" t="s">
        <v>13413</v>
      </c>
      <c r="L6369" s="545" t="s">
        <v>13807</v>
      </c>
      <c r="M6369" s="548" t="s">
        <v>13758</v>
      </c>
      <c r="N6369" s="545" t="s">
        <v>13413</v>
      </c>
      <c r="O6369" s="545" t="s">
        <v>18131</v>
      </c>
      <c r="P6369" s="549">
        <v>4442</v>
      </c>
      <c r="Q6369" s="549">
        <v>1</v>
      </c>
      <c r="R6369" s="549">
        <v>135</v>
      </c>
      <c r="S6369" s="548"/>
      <c r="T6369" s="548"/>
      <c r="U6369" s="99"/>
    </row>
    <row r="6370" spans="1:21" ht="19.5" customHeight="1">
      <c r="A6370" s="545">
        <v>100988</v>
      </c>
      <c r="B6370" s="545" t="s">
        <v>2421</v>
      </c>
      <c r="C6370" s="545" t="s">
        <v>216</v>
      </c>
      <c r="D6370" s="546"/>
      <c r="E6370" s="171" t="str">
        <f t="shared" si="99"/>
        <v>1900</v>
      </c>
      <c r="F6370" s="547">
        <v>0</v>
      </c>
      <c r="G6370" s="548">
        <v>0</v>
      </c>
      <c r="H6370" s="547">
        <v>0</v>
      </c>
      <c r="I6370" s="545" t="s">
        <v>12642</v>
      </c>
      <c r="J6370" s="545"/>
      <c r="K6370" s="545" t="s">
        <v>13413</v>
      </c>
      <c r="L6370" s="545" t="s">
        <v>13807</v>
      </c>
      <c r="M6370" s="548" t="s">
        <v>13758</v>
      </c>
      <c r="N6370" s="545" t="s">
        <v>13413</v>
      </c>
      <c r="O6370" s="545" t="s">
        <v>14534</v>
      </c>
      <c r="P6370" s="549">
        <v>4443</v>
      </c>
      <c r="Q6370" s="549">
        <v>1</v>
      </c>
      <c r="R6370" s="549">
        <v>135</v>
      </c>
      <c r="S6370" s="548"/>
      <c r="T6370" s="548"/>
      <c r="U6370" s="99"/>
    </row>
    <row r="6371" spans="1:21" ht="19.5" customHeight="1">
      <c r="A6371" s="545">
        <v>100989</v>
      </c>
      <c r="B6371" s="545" t="s">
        <v>7025</v>
      </c>
      <c r="C6371" s="545" t="s">
        <v>311</v>
      </c>
      <c r="D6371" s="546">
        <v>46052</v>
      </c>
      <c r="E6371" s="171" t="str">
        <f t="shared" si="99"/>
        <v>2026</v>
      </c>
      <c r="F6371" s="547">
        <v>105434</v>
      </c>
      <c r="G6371" s="548">
        <v>0.19</v>
      </c>
      <c r="H6371" s="547">
        <v>88600</v>
      </c>
      <c r="I6371" s="545" t="s">
        <v>12651</v>
      </c>
      <c r="J6371" s="545" t="s">
        <v>13307</v>
      </c>
      <c r="K6371" s="545" t="s">
        <v>13413</v>
      </c>
      <c r="L6371" s="545" t="s">
        <v>13805</v>
      </c>
      <c r="M6371" s="548" t="s">
        <v>13758</v>
      </c>
      <c r="N6371" s="545" t="s">
        <v>13413</v>
      </c>
      <c r="O6371" s="545" t="s">
        <v>13413</v>
      </c>
      <c r="P6371" s="549">
        <v>4444</v>
      </c>
      <c r="Q6371" s="549">
        <v>1</v>
      </c>
      <c r="R6371" s="549">
        <v>68</v>
      </c>
      <c r="S6371" s="548">
        <v>2228</v>
      </c>
      <c r="T6371" s="548"/>
      <c r="U6371" s="99"/>
    </row>
    <row r="6372" spans="1:21" ht="19.5" customHeight="1">
      <c r="A6372" s="545">
        <v>100990</v>
      </c>
      <c r="B6372" s="545" t="s">
        <v>3154</v>
      </c>
      <c r="C6372" s="545" t="s">
        <v>209</v>
      </c>
      <c r="D6372" s="546"/>
      <c r="E6372" s="171" t="str">
        <f t="shared" si="99"/>
        <v>1900</v>
      </c>
      <c r="F6372" s="547">
        <v>0</v>
      </c>
      <c r="G6372" s="548">
        <v>0</v>
      </c>
      <c r="H6372" s="547">
        <v>0</v>
      </c>
      <c r="I6372" s="545" t="s">
        <v>12719</v>
      </c>
      <c r="J6372" s="545"/>
      <c r="K6372" s="545" t="s">
        <v>13413</v>
      </c>
      <c r="L6372" s="545" t="s">
        <v>13413</v>
      </c>
      <c r="M6372" s="548" t="s">
        <v>13758</v>
      </c>
      <c r="N6372" s="545" t="s">
        <v>13413</v>
      </c>
      <c r="O6372" s="545" t="s">
        <v>14830</v>
      </c>
      <c r="P6372" s="549">
        <v>4445</v>
      </c>
      <c r="Q6372" s="549">
        <v>1</v>
      </c>
      <c r="R6372" s="549">
        <v>157</v>
      </c>
      <c r="S6372" s="548"/>
      <c r="T6372" s="548"/>
      <c r="U6372" s="99"/>
    </row>
    <row r="6373" spans="1:21" ht="19.5" customHeight="1">
      <c r="A6373" s="545">
        <v>100991</v>
      </c>
      <c r="B6373" s="545" t="s">
        <v>10651</v>
      </c>
      <c r="C6373" s="545" t="s">
        <v>216</v>
      </c>
      <c r="D6373" s="546"/>
      <c r="E6373" s="171" t="str">
        <f t="shared" si="99"/>
        <v>1900</v>
      </c>
      <c r="F6373" s="547">
        <v>0</v>
      </c>
      <c r="G6373" s="548">
        <v>0</v>
      </c>
      <c r="H6373" s="547">
        <v>0</v>
      </c>
      <c r="I6373" s="545" t="s">
        <v>12642</v>
      </c>
      <c r="J6373" s="545"/>
      <c r="K6373" s="545" t="s">
        <v>13413</v>
      </c>
      <c r="L6373" s="545" t="s">
        <v>13413</v>
      </c>
      <c r="M6373" s="548" t="s">
        <v>13758</v>
      </c>
      <c r="N6373" s="545" t="s">
        <v>13413</v>
      </c>
      <c r="O6373" s="545" t="s">
        <v>14580</v>
      </c>
      <c r="P6373" s="549">
        <v>4446</v>
      </c>
      <c r="Q6373" s="549">
        <v>1</v>
      </c>
      <c r="R6373" s="549">
        <v>135</v>
      </c>
      <c r="S6373" s="548"/>
      <c r="T6373" s="548"/>
      <c r="U6373" s="99"/>
    </row>
    <row r="6374" spans="1:21" ht="19.5" customHeight="1">
      <c r="A6374" s="545">
        <v>100992</v>
      </c>
      <c r="B6374" s="545" t="s">
        <v>10650</v>
      </c>
      <c r="C6374" s="545" t="s">
        <v>206</v>
      </c>
      <c r="D6374" s="546"/>
      <c r="E6374" s="171" t="str">
        <f t="shared" si="99"/>
        <v>1900</v>
      </c>
      <c r="F6374" s="547">
        <v>0</v>
      </c>
      <c r="G6374" s="548">
        <v>0</v>
      </c>
      <c r="H6374" s="547">
        <v>0</v>
      </c>
      <c r="I6374" s="545" t="s">
        <v>12709</v>
      </c>
      <c r="J6374" s="545"/>
      <c r="K6374" s="545" t="s">
        <v>18132</v>
      </c>
      <c r="L6374" s="545" t="s">
        <v>18133</v>
      </c>
      <c r="M6374" s="548" t="s">
        <v>13758</v>
      </c>
      <c r="N6374" s="545" t="s">
        <v>13413</v>
      </c>
      <c r="O6374" s="545" t="s">
        <v>18134</v>
      </c>
      <c r="P6374" s="549">
        <v>4447</v>
      </c>
      <c r="Q6374" s="549">
        <v>1</v>
      </c>
      <c r="R6374" s="549">
        <v>124</v>
      </c>
      <c r="S6374" s="548"/>
      <c r="T6374" s="548"/>
      <c r="U6374" s="99"/>
    </row>
    <row r="6375" spans="1:21" ht="19.5" customHeight="1">
      <c r="A6375" s="545">
        <v>100993</v>
      </c>
      <c r="B6375" s="545" t="s">
        <v>6326</v>
      </c>
      <c r="C6375" s="545" t="s">
        <v>221</v>
      </c>
      <c r="D6375" s="546">
        <v>45708</v>
      </c>
      <c r="E6375" s="171" t="str">
        <f t="shared" si="99"/>
        <v>2025</v>
      </c>
      <c r="F6375" s="547">
        <v>243376.46</v>
      </c>
      <c r="G6375" s="548">
        <v>0.19</v>
      </c>
      <c r="H6375" s="547">
        <v>204518.03</v>
      </c>
      <c r="I6375" s="545" t="s">
        <v>12661</v>
      </c>
      <c r="J6375" s="545" t="s">
        <v>13307</v>
      </c>
      <c r="K6375" s="545" t="s">
        <v>13413</v>
      </c>
      <c r="L6375" s="545" t="s">
        <v>16321</v>
      </c>
      <c r="M6375" s="548" t="s">
        <v>13758</v>
      </c>
      <c r="N6375" s="545" t="s">
        <v>13413</v>
      </c>
      <c r="O6375" s="545" t="s">
        <v>13413</v>
      </c>
      <c r="P6375" s="549">
        <v>4448</v>
      </c>
      <c r="Q6375" s="549">
        <v>1</v>
      </c>
      <c r="R6375" s="549">
        <v>89</v>
      </c>
      <c r="S6375" s="548">
        <v>2228</v>
      </c>
      <c r="T6375" s="548"/>
      <c r="U6375" s="99"/>
    </row>
    <row r="6376" spans="1:21" ht="19.5" customHeight="1">
      <c r="A6376" s="545">
        <v>100994</v>
      </c>
      <c r="B6376" s="545" t="s">
        <v>6325</v>
      </c>
      <c r="C6376" s="545" t="s">
        <v>216</v>
      </c>
      <c r="D6376" s="546">
        <v>46052</v>
      </c>
      <c r="E6376" s="171" t="str">
        <f t="shared" si="99"/>
        <v>2026</v>
      </c>
      <c r="F6376" s="547">
        <v>61033</v>
      </c>
      <c r="G6376" s="548">
        <v>0.19</v>
      </c>
      <c r="H6376" s="547">
        <v>51288.24</v>
      </c>
      <c r="I6376" s="545" t="s">
        <v>12709</v>
      </c>
      <c r="J6376" s="545" t="s">
        <v>13307</v>
      </c>
      <c r="K6376" s="545" t="s">
        <v>18135</v>
      </c>
      <c r="L6376" s="545" t="s">
        <v>18136</v>
      </c>
      <c r="M6376" s="548" t="s">
        <v>13758</v>
      </c>
      <c r="N6376" s="545" t="s">
        <v>22823</v>
      </c>
      <c r="O6376" s="545" t="s">
        <v>18137</v>
      </c>
      <c r="P6376" s="549">
        <v>4449</v>
      </c>
      <c r="Q6376" s="549">
        <v>1</v>
      </c>
      <c r="R6376" s="549">
        <v>124</v>
      </c>
      <c r="S6376" s="548">
        <v>2228</v>
      </c>
      <c r="T6376" s="548">
        <v>441</v>
      </c>
      <c r="U6376" s="99"/>
    </row>
    <row r="6377" spans="1:21" ht="19.5" customHeight="1">
      <c r="A6377" s="545">
        <v>100995</v>
      </c>
      <c r="B6377" s="545" t="s">
        <v>7245</v>
      </c>
      <c r="C6377" s="545" t="s">
        <v>221</v>
      </c>
      <c r="D6377" s="546">
        <v>43839</v>
      </c>
      <c r="E6377" s="171" t="str">
        <f t="shared" si="99"/>
        <v>2020</v>
      </c>
      <c r="F6377" s="547">
        <v>4390.01</v>
      </c>
      <c r="G6377" s="548">
        <v>0.19</v>
      </c>
      <c r="H6377" s="547">
        <v>3689.08</v>
      </c>
      <c r="I6377" s="545" t="s">
        <v>12973</v>
      </c>
      <c r="J6377" s="545" t="s">
        <v>13297</v>
      </c>
      <c r="K6377" s="545" t="s">
        <v>13413</v>
      </c>
      <c r="L6377" s="545" t="s">
        <v>13413</v>
      </c>
      <c r="M6377" s="548" t="s">
        <v>13843</v>
      </c>
      <c r="N6377" s="545" t="s">
        <v>13413</v>
      </c>
      <c r="O6377" s="545" t="s">
        <v>13413</v>
      </c>
      <c r="P6377" s="549">
        <v>4450</v>
      </c>
      <c r="Q6377" s="549">
        <v>5</v>
      </c>
      <c r="R6377" s="549">
        <v>59</v>
      </c>
      <c r="S6377" s="548">
        <v>2257</v>
      </c>
      <c r="T6377" s="548"/>
      <c r="U6377" s="99"/>
    </row>
    <row r="6378" spans="1:21" ht="19.5" customHeight="1">
      <c r="A6378" s="545">
        <v>100996</v>
      </c>
      <c r="B6378" s="545" t="s">
        <v>5346</v>
      </c>
      <c r="C6378" s="545" t="s">
        <v>209</v>
      </c>
      <c r="D6378" s="546">
        <v>45708</v>
      </c>
      <c r="E6378" s="171" t="str">
        <f t="shared" si="99"/>
        <v>2025</v>
      </c>
      <c r="F6378" s="547">
        <v>86774.5</v>
      </c>
      <c r="G6378" s="548">
        <v>0.19</v>
      </c>
      <c r="H6378" s="547">
        <v>72919.75</v>
      </c>
      <c r="I6378" s="545" t="s">
        <v>12664</v>
      </c>
      <c r="J6378" s="545" t="s">
        <v>13307</v>
      </c>
      <c r="K6378" s="545" t="s">
        <v>18138</v>
      </c>
      <c r="L6378" s="545" t="s">
        <v>13846</v>
      </c>
      <c r="M6378" s="548" t="s">
        <v>13758</v>
      </c>
      <c r="N6378" s="545" t="s">
        <v>22154</v>
      </c>
      <c r="O6378" s="545" t="s">
        <v>17902</v>
      </c>
      <c r="P6378" s="549">
        <v>4451</v>
      </c>
      <c r="Q6378" s="549">
        <v>1</v>
      </c>
      <c r="R6378" s="549">
        <v>166</v>
      </c>
      <c r="S6378" s="548">
        <v>2228</v>
      </c>
      <c r="T6378" s="548">
        <v>170</v>
      </c>
      <c r="U6378" s="99"/>
    </row>
    <row r="6379" spans="1:21" ht="19.5" customHeight="1">
      <c r="A6379" s="545">
        <v>100997</v>
      </c>
      <c r="B6379" s="545" t="s">
        <v>7627</v>
      </c>
      <c r="C6379" s="545" t="s">
        <v>221</v>
      </c>
      <c r="D6379" s="546">
        <v>43661</v>
      </c>
      <c r="E6379" s="171" t="str">
        <f t="shared" si="99"/>
        <v>2019</v>
      </c>
      <c r="F6379" s="547">
        <v>53200</v>
      </c>
      <c r="G6379" s="548">
        <v>0.19</v>
      </c>
      <c r="H6379" s="547">
        <v>44705.88</v>
      </c>
      <c r="I6379" s="545" t="s">
        <v>12643</v>
      </c>
      <c r="J6379" s="545" t="s">
        <v>13296</v>
      </c>
      <c r="K6379" s="545" t="s">
        <v>18139</v>
      </c>
      <c r="L6379" s="545" t="s">
        <v>13413</v>
      </c>
      <c r="M6379" s="548" t="s">
        <v>13758</v>
      </c>
      <c r="N6379" s="545" t="s">
        <v>13413</v>
      </c>
      <c r="O6379" s="545" t="s">
        <v>13413</v>
      </c>
      <c r="P6379" s="549">
        <v>4452</v>
      </c>
      <c r="Q6379" s="549">
        <v>1</v>
      </c>
      <c r="R6379" s="549">
        <v>6</v>
      </c>
      <c r="S6379" s="548">
        <v>2218</v>
      </c>
      <c r="T6379" s="548"/>
      <c r="U6379" s="99"/>
    </row>
    <row r="6380" spans="1:21" ht="19.5" customHeight="1">
      <c r="A6380" s="545">
        <v>100998</v>
      </c>
      <c r="B6380" s="545" t="s">
        <v>1060</v>
      </c>
      <c r="C6380" s="545" t="s">
        <v>216</v>
      </c>
      <c r="D6380" s="546"/>
      <c r="E6380" s="171" t="str">
        <f t="shared" si="99"/>
        <v>1900</v>
      </c>
      <c r="F6380" s="547">
        <v>0</v>
      </c>
      <c r="G6380" s="548">
        <v>0</v>
      </c>
      <c r="H6380" s="547">
        <v>0</v>
      </c>
      <c r="I6380" s="545" t="s">
        <v>12694</v>
      </c>
      <c r="J6380" s="545"/>
      <c r="K6380" s="545" t="s">
        <v>13413</v>
      </c>
      <c r="L6380" s="545" t="s">
        <v>15247</v>
      </c>
      <c r="M6380" s="548" t="s">
        <v>13868</v>
      </c>
      <c r="N6380" s="545" t="s">
        <v>22158</v>
      </c>
      <c r="O6380" s="545" t="s">
        <v>15248</v>
      </c>
      <c r="P6380" s="549">
        <v>4453</v>
      </c>
      <c r="Q6380" s="549">
        <v>2</v>
      </c>
      <c r="R6380" s="549">
        <v>104</v>
      </c>
      <c r="S6380" s="548"/>
      <c r="T6380" s="548">
        <v>39</v>
      </c>
      <c r="U6380" s="99"/>
    </row>
    <row r="6381" spans="1:21" ht="19.5" customHeight="1">
      <c r="A6381" s="545">
        <v>100999</v>
      </c>
      <c r="B6381" s="545" t="s">
        <v>10649</v>
      </c>
      <c r="C6381" s="545" t="s">
        <v>216</v>
      </c>
      <c r="D6381" s="546"/>
      <c r="E6381" s="171" t="str">
        <f t="shared" si="99"/>
        <v>1900</v>
      </c>
      <c r="F6381" s="547">
        <v>0</v>
      </c>
      <c r="G6381" s="548">
        <v>0</v>
      </c>
      <c r="H6381" s="547">
        <v>0</v>
      </c>
      <c r="I6381" s="545" t="s">
        <v>12659</v>
      </c>
      <c r="J6381" s="545"/>
      <c r="K6381" s="545" t="s">
        <v>13413</v>
      </c>
      <c r="L6381" s="545" t="s">
        <v>14199</v>
      </c>
      <c r="M6381" s="548" t="s">
        <v>13758</v>
      </c>
      <c r="N6381" s="545" t="s">
        <v>13413</v>
      </c>
      <c r="O6381" s="545" t="s">
        <v>14200</v>
      </c>
      <c r="P6381" s="549">
        <v>4454</v>
      </c>
      <c r="Q6381" s="549">
        <v>1</v>
      </c>
      <c r="R6381" s="549">
        <v>116</v>
      </c>
      <c r="S6381" s="548"/>
      <c r="T6381" s="548"/>
      <c r="U6381" s="99"/>
    </row>
    <row r="6382" spans="1:21" ht="19.5" customHeight="1">
      <c r="A6382" s="545">
        <v>101001</v>
      </c>
      <c r="B6382" s="545" t="s">
        <v>7024</v>
      </c>
      <c r="C6382" s="545" t="s">
        <v>216</v>
      </c>
      <c r="D6382" s="546">
        <v>46052</v>
      </c>
      <c r="E6382" s="171" t="str">
        <f t="shared" si="99"/>
        <v>2026</v>
      </c>
      <c r="F6382" s="547">
        <v>1337</v>
      </c>
      <c r="G6382" s="548">
        <v>0.19</v>
      </c>
      <c r="H6382" s="547">
        <v>1123.53</v>
      </c>
      <c r="I6382" s="545" t="s">
        <v>12645</v>
      </c>
      <c r="J6382" s="545" t="s">
        <v>13307</v>
      </c>
      <c r="K6382" s="545" t="s">
        <v>18140</v>
      </c>
      <c r="L6382" s="545" t="s">
        <v>15383</v>
      </c>
      <c r="M6382" s="548" t="s">
        <v>13758</v>
      </c>
      <c r="N6382" s="545" t="s">
        <v>22161</v>
      </c>
      <c r="O6382" s="545" t="s">
        <v>13413</v>
      </c>
      <c r="P6382" s="549">
        <v>4456</v>
      </c>
      <c r="Q6382" s="549">
        <v>1</v>
      </c>
      <c r="R6382" s="549">
        <v>12</v>
      </c>
      <c r="S6382" s="548">
        <v>2228</v>
      </c>
      <c r="T6382" s="548">
        <v>36</v>
      </c>
      <c r="U6382" s="99"/>
    </row>
    <row r="6383" spans="1:21" ht="19.5" customHeight="1">
      <c r="A6383" s="545">
        <v>101002</v>
      </c>
      <c r="B6383" s="545" t="s">
        <v>2760</v>
      </c>
      <c r="C6383" s="545" t="s">
        <v>216</v>
      </c>
      <c r="D6383" s="546"/>
      <c r="E6383" s="171" t="str">
        <f t="shared" si="99"/>
        <v>1900</v>
      </c>
      <c r="F6383" s="547">
        <v>0</v>
      </c>
      <c r="G6383" s="548">
        <v>0</v>
      </c>
      <c r="H6383" s="547">
        <v>0</v>
      </c>
      <c r="I6383" s="545" t="s">
        <v>12721</v>
      </c>
      <c r="J6383" s="545"/>
      <c r="K6383" s="545" t="s">
        <v>13413</v>
      </c>
      <c r="L6383" s="545" t="s">
        <v>16258</v>
      </c>
      <c r="M6383" s="548" t="s">
        <v>13758</v>
      </c>
      <c r="N6383" s="545" t="s">
        <v>13413</v>
      </c>
      <c r="O6383" s="545" t="s">
        <v>16256</v>
      </c>
      <c r="P6383" s="549">
        <v>4457</v>
      </c>
      <c r="Q6383" s="549">
        <v>1</v>
      </c>
      <c r="R6383" s="549">
        <v>144</v>
      </c>
      <c r="S6383" s="548"/>
      <c r="T6383" s="548"/>
      <c r="U6383" s="99"/>
    </row>
    <row r="6384" spans="1:21" ht="19.5" customHeight="1">
      <c r="A6384" s="545">
        <v>101003</v>
      </c>
      <c r="B6384" s="545" t="s">
        <v>7023</v>
      </c>
      <c r="C6384" s="545" t="s">
        <v>216</v>
      </c>
      <c r="D6384" s="546">
        <v>46052</v>
      </c>
      <c r="E6384" s="171" t="str">
        <f t="shared" si="99"/>
        <v>2026</v>
      </c>
      <c r="F6384" s="547">
        <v>806758</v>
      </c>
      <c r="G6384" s="548">
        <v>0.19</v>
      </c>
      <c r="H6384" s="547">
        <v>677947.9</v>
      </c>
      <c r="I6384" s="545" t="s">
        <v>12656</v>
      </c>
      <c r="J6384" s="545" t="s">
        <v>13307</v>
      </c>
      <c r="K6384" s="545" t="s">
        <v>18141</v>
      </c>
      <c r="L6384" s="545" t="s">
        <v>13818</v>
      </c>
      <c r="M6384" s="548" t="s">
        <v>13758</v>
      </c>
      <c r="N6384" s="545" t="s">
        <v>22146</v>
      </c>
      <c r="O6384" s="545" t="s">
        <v>15799</v>
      </c>
      <c r="P6384" s="549">
        <v>4458</v>
      </c>
      <c r="Q6384" s="549">
        <v>1</v>
      </c>
      <c r="R6384" s="549">
        <v>119</v>
      </c>
      <c r="S6384" s="548">
        <v>2228</v>
      </c>
      <c r="T6384" s="548">
        <v>15</v>
      </c>
      <c r="U6384" s="99"/>
    </row>
    <row r="6385" spans="1:21" ht="19.5" customHeight="1">
      <c r="A6385" s="545">
        <v>101004</v>
      </c>
      <c r="B6385" s="545" t="s">
        <v>1451</v>
      </c>
      <c r="C6385" s="545" t="s">
        <v>216</v>
      </c>
      <c r="D6385" s="546">
        <v>46052</v>
      </c>
      <c r="E6385" s="171" t="str">
        <f t="shared" si="99"/>
        <v>2026</v>
      </c>
      <c r="F6385" s="547">
        <v>116466</v>
      </c>
      <c r="G6385" s="548">
        <v>0.19</v>
      </c>
      <c r="H6385" s="547">
        <v>97870.59</v>
      </c>
      <c r="I6385" s="545" t="s">
        <v>12656</v>
      </c>
      <c r="J6385" s="545" t="s">
        <v>13307</v>
      </c>
      <c r="K6385" s="545" t="s">
        <v>13413</v>
      </c>
      <c r="L6385" s="545" t="s">
        <v>15762</v>
      </c>
      <c r="M6385" s="548" t="s">
        <v>13758</v>
      </c>
      <c r="N6385" s="545" t="s">
        <v>13413</v>
      </c>
      <c r="O6385" s="545" t="s">
        <v>15763</v>
      </c>
      <c r="P6385" s="549">
        <v>4459</v>
      </c>
      <c r="Q6385" s="549">
        <v>1</v>
      </c>
      <c r="R6385" s="549">
        <v>119</v>
      </c>
      <c r="S6385" s="548">
        <v>2228</v>
      </c>
      <c r="T6385" s="548"/>
      <c r="U6385" s="99"/>
    </row>
    <row r="6386" spans="1:21" ht="19.5" customHeight="1">
      <c r="A6386" s="545">
        <v>101005</v>
      </c>
      <c r="B6386" s="545" t="s">
        <v>1586</v>
      </c>
      <c r="C6386" s="545" t="s">
        <v>216</v>
      </c>
      <c r="D6386" s="546">
        <v>45708</v>
      </c>
      <c r="E6386" s="171" t="str">
        <f t="shared" si="99"/>
        <v>2025</v>
      </c>
      <c r="F6386" s="547">
        <v>539884.43999999994</v>
      </c>
      <c r="G6386" s="548">
        <v>0.19</v>
      </c>
      <c r="H6386" s="547">
        <v>453684.4</v>
      </c>
      <c r="I6386" s="545" t="s">
        <v>12685</v>
      </c>
      <c r="J6386" s="545" t="s">
        <v>13307</v>
      </c>
      <c r="K6386" s="545" t="s">
        <v>18142</v>
      </c>
      <c r="L6386" s="545" t="s">
        <v>13413</v>
      </c>
      <c r="M6386" s="548" t="s">
        <v>13758</v>
      </c>
      <c r="N6386" s="545" t="s">
        <v>13413</v>
      </c>
      <c r="O6386" s="545" t="s">
        <v>14326</v>
      </c>
      <c r="P6386" s="549">
        <v>4460</v>
      </c>
      <c r="Q6386" s="549">
        <v>1</v>
      </c>
      <c r="R6386" s="549">
        <v>11</v>
      </c>
      <c r="S6386" s="548">
        <v>2228</v>
      </c>
      <c r="T6386" s="548"/>
      <c r="U6386" s="99"/>
    </row>
    <row r="6387" spans="1:21" ht="19.5" customHeight="1">
      <c r="A6387" s="545">
        <v>101006</v>
      </c>
      <c r="B6387" s="545" t="s">
        <v>1456</v>
      </c>
      <c r="C6387" s="545" t="s">
        <v>216</v>
      </c>
      <c r="D6387" s="546">
        <v>45708</v>
      </c>
      <c r="E6387" s="171" t="str">
        <f t="shared" si="99"/>
        <v>2025</v>
      </c>
      <c r="F6387" s="547">
        <v>422539.25</v>
      </c>
      <c r="G6387" s="548">
        <v>0.19</v>
      </c>
      <c r="H6387" s="547">
        <v>355075</v>
      </c>
      <c r="I6387" s="545" t="s">
        <v>12685</v>
      </c>
      <c r="J6387" s="545" t="s">
        <v>13307</v>
      </c>
      <c r="K6387" s="545" t="s">
        <v>18143</v>
      </c>
      <c r="L6387" s="545" t="s">
        <v>16119</v>
      </c>
      <c r="M6387" s="548" t="s">
        <v>13758</v>
      </c>
      <c r="N6387" s="545" t="s">
        <v>22166</v>
      </c>
      <c r="O6387" s="545" t="s">
        <v>16122</v>
      </c>
      <c r="P6387" s="549">
        <v>4461</v>
      </c>
      <c r="Q6387" s="549">
        <v>1</v>
      </c>
      <c r="R6387" s="549">
        <v>11</v>
      </c>
      <c r="S6387" s="548">
        <v>2228</v>
      </c>
      <c r="T6387" s="548">
        <v>11</v>
      </c>
      <c r="U6387" s="99"/>
    </row>
    <row r="6388" spans="1:21" ht="19.5" customHeight="1">
      <c r="A6388" s="545">
        <v>101008</v>
      </c>
      <c r="B6388" s="545" t="s">
        <v>10648</v>
      </c>
      <c r="C6388" s="545" t="s">
        <v>209</v>
      </c>
      <c r="D6388" s="546"/>
      <c r="E6388" s="171" t="str">
        <f t="shared" si="99"/>
        <v>1900</v>
      </c>
      <c r="F6388" s="547">
        <v>0</v>
      </c>
      <c r="G6388" s="548">
        <v>0</v>
      </c>
      <c r="H6388" s="547">
        <v>0</v>
      </c>
      <c r="I6388" s="545" t="s">
        <v>12725</v>
      </c>
      <c r="J6388" s="545"/>
      <c r="K6388" s="545" t="s">
        <v>13413</v>
      </c>
      <c r="L6388" s="545" t="s">
        <v>14664</v>
      </c>
      <c r="M6388" s="548" t="s">
        <v>13758</v>
      </c>
      <c r="N6388" s="545" t="s">
        <v>13413</v>
      </c>
      <c r="O6388" s="545" t="s">
        <v>15231</v>
      </c>
      <c r="P6388" s="549">
        <v>4463</v>
      </c>
      <c r="Q6388" s="549">
        <v>1</v>
      </c>
      <c r="R6388" s="549">
        <v>147</v>
      </c>
      <c r="S6388" s="548"/>
      <c r="T6388" s="548"/>
      <c r="U6388" s="99"/>
    </row>
    <row r="6389" spans="1:21" ht="19.5" customHeight="1">
      <c r="A6389" s="545">
        <v>101009</v>
      </c>
      <c r="B6389" s="545" t="s">
        <v>12570</v>
      </c>
      <c r="C6389" s="545" t="s">
        <v>209</v>
      </c>
      <c r="D6389" s="546">
        <v>45708</v>
      </c>
      <c r="E6389" s="171" t="str">
        <f t="shared" si="99"/>
        <v>2025</v>
      </c>
      <c r="F6389" s="547">
        <v>11740.31</v>
      </c>
      <c r="G6389" s="548">
        <v>0.19</v>
      </c>
      <c r="H6389" s="547">
        <v>9865.81</v>
      </c>
      <c r="I6389" s="545" t="s">
        <v>12644</v>
      </c>
      <c r="J6389" s="545" t="s">
        <v>13307</v>
      </c>
      <c r="K6389" s="545" t="s">
        <v>18144</v>
      </c>
      <c r="L6389" s="545" t="s">
        <v>13413</v>
      </c>
      <c r="M6389" s="548" t="s">
        <v>13758</v>
      </c>
      <c r="N6389" s="545" t="s">
        <v>13413</v>
      </c>
      <c r="O6389" s="545" t="s">
        <v>13413</v>
      </c>
      <c r="P6389" s="549">
        <v>4464</v>
      </c>
      <c r="Q6389" s="549">
        <v>1</v>
      </c>
      <c r="R6389" s="549">
        <v>62</v>
      </c>
      <c r="S6389" s="548">
        <v>2228</v>
      </c>
      <c r="T6389" s="548"/>
      <c r="U6389" s="99"/>
    </row>
    <row r="6390" spans="1:21" ht="19.5" customHeight="1">
      <c r="A6390" s="545">
        <v>101010</v>
      </c>
      <c r="B6390" s="545" t="s">
        <v>1395</v>
      </c>
      <c r="C6390" s="545" t="s">
        <v>206</v>
      </c>
      <c r="D6390" s="546">
        <v>46052</v>
      </c>
      <c r="E6390" s="171" t="str">
        <f t="shared" si="99"/>
        <v>2026</v>
      </c>
      <c r="F6390" s="547">
        <v>18982</v>
      </c>
      <c r="G6390" s="548">
        <v>0.19</v>
      </c>
      <c r="H6390" s="547">
        <v>15951.26</v>
      </c>
      <c r="I6390" s="545" t="s">
        <v>12659</v>
      </c>
      <c r="J6390" s="545" t="s">
        <v>13307</v>
      </c>
      <c r="K6390" s="545" t="s">
        <v>18145</v>
      </c>
      <c r="L6390" s="545" t="s">
        <v>16571</v>
      </c>
      <c r="M6390" s="548" t="s">
        <v>13758</v>
      </c>
      <c r="N6390" s="545" t="s">
        <v>13413</v>
      </c>
      <c r="O6390" s="545" t="s">
        <v>13413</v>
      </c>
      <c r="P6390" s="549">
        <v>4465</v>
      </c>
      <c r="Q6390" s="549">
        <v>1</v>
      </c>
      <c r="R6390" s="549">
        <v>116</v>
      </c>
      <c r="S6390" s="548">
        <v>2228</v>
      </c>
      <c r="T6390" s="548"/>
      <c r="U6390" s="99"/>
    </row>
    <row r="6391" spans="1:21" ht="19.5" customHeight="1">
      <c r="A6391" s="545">
        <v>101011</v>
      </c>
      <c r="B6391" s="545" t="s">
        <v>7244</v>
      </c>
      <c r="C6391" s="545" t="s">
        <v>209</v>
      </c>
      <c r="D6391" s="546">
        <v>43839</v>
      </c>
      <c r="E6391" s="171" t="str">
        <f t="shared" si="99"/>
        <v>2020</v>
      </c>
      <c r="F6391" s="547">
        <v>2881</v>
      </c>
      <c r="G6391" s="548">
        <v>0.19</v>
      </c>
      <c r="H6391" s="547">
        <v>2421.0100000000002</v>
      </c>
      <c r="I6391" s="545" t="s">
        <v>12675</v>
      </c>
      <c r="J6391" s="545" t="s">
        <v>13297</v>
      </c>
      <c r="K6391" s="545" t="s">
        <v>13413</v>
      </c>
      <c r="L6391" s="545" t="s">
        <v>13413</v>
      </c>
      <c r="M6391" s="548" t="s">
        <v>13758</v>
      </c>
      <c r="N6391" s="545" t="s">
        <v>13413</v>
      </c>
      <c r="O6391" s="545" t="s">
        <v>13413</v>
      </c>
      <c r="P6391" s="549">
        <v>4466</v>
      </c>
      <c r="Q6391" s="549">
        <v>1</v>
      </c>
      <c r="R6391" s="549">
        <v>141</v>
      </c>
      <c r="S6391" s="548">
        <v>2257</v>
      </c>
      <c r="T6391" s="548"/>
      <c r="U6391" s="99"/>
    </row>
    <row r="6392" spans="1:21" ht="19.5" customHeight="1">
      <c r="A6392" s="545">
        <v>101012</v>
      </c>
      <c r="B6392" s="545" t="s">
        <v>1000</v>
      </c>
      <c r="C6392" s="545" t="s">
        <v>4504</v>
      </c>
      <c r="D6392" s="546">
        <v>46052</v>
      </c>
      <c r="E6392" s="171" t="str">
        <f t="shared" si="99"/>
        <v>2026</v>
      </c>
      <c r="F6392" s="547">
        <v>57751</v>
      </c>
      <c r="G6392" s="548">
        <v>0.19</v>
      </c>
      <c r="H6392" s="547">
        <v>48530.25</v>
      </c>
      <c r="I6392" s="545" t="s">
        <v>12668</v>
      </c>
      <c r="J6392" s="545" t="s">
        <v>13307</v>
      </c>
      <c r="K6392" s="545" t="s">
        <v>18146</v>
      </c>
      <c r="L6392" s="545"/>
      <c r="M6392" s="548" t="s">
        <v>13868</v>
      </c>
      <c r="N6392" s="545" t="s">
        <v>13413</v>
      </c>
      <c r="O6392" s="545" t="s">
        <v>13413</v>
      </c>
      <c r="P6392" s="549">
        <v>4467</v>
      </c>
      <c r="Q6392" s="549">
        <v>2</v>
      </c>
      <c r="R6392" s="549">
        <v>7</v>
      </c>
      <c r="S6392" s="548">
        <v>2228</v>
      </c>
      <c r="T6392" s="548"/>
      <c r="U6392" s="99"/>
    </row>
    <row r="6393" spans="1:21" ht="19.5" customHeight="1">
      <c r="A6393" s="545">
        <v>101013</v>
      </c>
      <c r="B6393" s="545" t="s">
        <v>8357</v>
      </c>
      <c r="C6393" s="545" t="s">
        <v>209</v>
      </c>
      <c r="D6393" s="546">
        <v>46052</v>
      </c>
      <c r="E6393" s="171" t="str">
        <f t="shared" si="99"/>
        <v>2026</v>
      </c>
      <c r="F6393" s="547">
        <v>4399</v>
      </c>
      <c r="G6393" s="548">
        <v>0.19</v>
      </c>
      <c r="H6393" s="547">
        <v>3696.64</v>
      </c>
      <c r="I6393" s="545" t="s">
        <v>12646</v>
      </c>
      <c r="J6393" s="545" t="s">
        <v>13307</v>
      </c>
      <c r="K6393" s="545" t="s">
        <v>13413</v>
      </c>
      <c r="L6393" s="545" t="s">
        <v>17872</v>
      </c>
      <c r="M6393" s="548" t="s">
        <v>13758</v>
      </c>
      <c r="N6393" s="545" t="s">
        <v>13413</v>
      </c>
      <c r="O6393" s="545" t="s">
        <v>13413</v>
      </c>
      <c r="P6393" s="549">
        <v>4468</v>
      </c>
      <c r="Q6393" s="549">
        <v>1</v>
      </c>
      <c r="R6393" s="549">
        <v>65</v>
      </c>
      <c r="S6393" s="548">
        <v>2228</v>
      </c>
      <c r="T6393" s="548"/>
      <c r="U6393" s="99"/>
    </row>
    <row r="6394" spans="1:21" ht="19.5" customHeight="1">
      <c r="A6394" s="545">
        <v>101014</v>
      </c>
      <c r="B6394" s="545" t="s">
        <v>2882</v>
      </c>
      <c r="C6394" s="545" t="s">
        <v>786</v>
      </c>
      <c r="D6394" s="546"/>
      <c r="E6394" s="171" t="str">
        <f t="shared" si="99"/>
        <v>1900</v>
      </c>
      <c r="F6394" s="547">
        <v>0</v>
      </c>
      <c r="G6394" s="548">
        <v>0</v>
      </c>
      <c r="H6394" s="547">
        <v>0</v>
      </c>
      <c r="I6394" s="545" t="s">
        <v>12683</v>
      </c>
      <c r="J6394" s="545"/>
      <c r="K6394" s="545" t="s">
        <v>13413</v>
      </c>
      <c r="L6394" s="545" t="s">
        <v>15123</v>
      </c>
      <c r="M6394" s="548" t="s">
        <v>13758</v>
      </c>
      <c r="N6394" s="545" t="s">
        <v>13413</v>
      </c>
      <c r="O6394" s="545" t="s">
        <v>15134</v>
      </c>
      <c r="P6394" s="549">
        <v>4469</v>
      </c>
      <c r="Q6394" s="549">
        <v>1</v>
      </c>
      <c r="R6394" s="549">
        <v>18</v>
      </c>
      <c r="S6394" s="548"/>
      <c r="T6394" s="548"/>
      <c r="U6394" s="99"/>
    </row>
    <row r="6395" spans="1:21" ht="19.5" customHeight="1">
      <c r="A6395" s="545">
        <v>101015</v>
      </c>
      <c r="B6395" s="545" t="s">
        <v>10647</v>
      </c>
      <c r="C6395" s="545" t="s">
        <v>4504</v>
      </c>
      <c r="D6395" s="546"/>
      <c r="E6395" s="171" t="str">
        <f t="shared" si="99"/>
        <v>1900</v>
      </c>
      <c r="F6395" s="547">
        <v>0</v>
      </c>
      <c r="G6395" s="548">
        <v>0</v>
      </c>
      <c r="H6395" s="547">
        <v>0</v>
      </c>
      <c r="I6395" s="545" t="s">
        <v>12668</v>
      </c>
      <c r="J6395" s="545"/>
      <c r="K6395" s="545" t="s">
        <v>13413</v>
      </c>
      <c r="L6395" s="545" t="s">
        <v>14051</v>
      </c>
      <c r="M6395" s="548" t="s">
        <v>13868</v>
      </c>
      <c r="N6395" s="545" t="s">
        <v>13413</v>
      </c>
      <c r="O6395" s="545" t="s">
        <v>14052</v>
      </c>
      <c r="P6395" s="549">
        <v>4470</v>
      </c>
      <c r="Q6395" s="549">
        <v>2</v>
      </c>
      <c r="R6395" s="549">
        <v>7</v>
      </c>
      <c r="S6395" s="548"/>
      <c r="T6395" s="548"/>
      <c r="U6395" s="99"/>
    </row>
    <row r="6396" spans="1:21" ht="19.5" customHeight="1">
      <c r="A6396" s="545">
        <v>101016</v>
      </c>
      <c r="B6396" s="545" t="s">
        <v>12386</v>
      </c>
      <c r="C6396" s="545" t="s">
        <v>216</v>
      </c>
      <c r="D6396" s="546">
        <v>46052</v>
      </c>
      <c r="E6396" s="171" t="str">
        <f t="shared" si="99"/>
        <v>2026</v>
      </c>
      <c r="F6396" s="547">
        <v>17454749</v>
      </c>
      <c r="G6396" s="548">
        <v>0.19</v>
      </c>
      <c r="H6396" s="547">
        <v>14667856.300000001</v>
      </c>
      <c r="I6396" s="545" t="s">
        <v>12758</v>
      </c>
      <c r="J6396" s="545" t="s">
        <v>13307</v>
      </c>
      <c r="K6396" s="545" t="s">
        <v>18147</v>
      </c>
      <c r="L6396" s="545"/>
      <c r="M6396" s="548" t="s">
        <v>13758</v>
      </c>
      <c r="N6396" s="545" t="s">
        <v>13413</v>
      </c>
      <c r="O6396" s="545" t="s">
        <v>18148</v>
      </c>
      <c r="P6396" s="549">
        <v>4471</v>
      </c>
      <c r="Q6396" s="549">
        <v>1</v>
      </c>
      <c r="R6396" s="549">
        <v>164</v>
      </c>
      <c r="S6396" s="548">
        <v>2228</v>
      </c>
      <c r="T6396" s="548"/>
      <c r="U6396" s="99"/>
    </row>
    <row r="6397" spans="1:21" ht="19.5" customHeight="1">
      <c r="A6397" s="545">
        <v>101017</v>
      </c>
      <c r="B6397" s="545" t="s">
        <v>6866</v>
      </c>
      <c r="C6397" s="545" t="s">
        <v>216</v>
      </c>
      <c r="D6397" s="546">
        <v>45708</v>
      </c>
      <c r="E6397" s="171" t="str">
        <f t="shared" si="99"/>
        <v>2025</v>
      </c>
      <c r="F6397" s="547">
        <v>2490.58</v>
      </c>
      <c r="G6397" s="548">
        <v>0</v>
      </c>
      <c r="H6397" s="547">
        <v>2490.58</v>
      </c>
      <c r="I6397" s="545" t="s">
        <v>12642</v>
      </c>
      <c r="J6397" s="545" t="s">
        <v>13307</v>
      </c>
      <c r="K6397" s="545" t="s">
        <v>13413</v>
      </c>
      <c r="L6397" s="545" t="s">
        <v>13807</v>
      </c>
      <c r="M6397" s="548" t="s">
        <v>13758</v>
      </c>
      <c r="N6397" s="545" t="s">
        <v>13413</v>
      </c>
      <c r="O6397" s="545" t="s">
        <v>18149</v>
      </c>
      <c r="P6397" s="549">
        <v>4472</v>
      </c>
      <c r="Q6397" s="549">
        <v>1</v>
      </c>
      <c r="R6397" s="549">
        <v>135</v>
      </c>
      <c r="S6397" s="548">
        <v>2228</v>
      </c>
      <c r="T6397" s="548"/>
      <c r="U6397" s="99"/>
    </row>
    <row r="6398" spans="1:21" ht="19.5" customHeight="1">
      <c r="A6398" s="545">
        <v>101018</v>
      </c>
      <c r="B6398" s="545" t="s">
        <v>5284</v>
      </c>
      <c r="C6398" s="545" t="s">
        <v>216</v>
      </c>
      <c r="D6398" s="546">
        <v>46052</v>
      </c>
      <c r="E6398" s="171" t="str">
        <f t="shared" si="99"/>
        <v>2026</v>
      </c>
      <c r="F6398" s="547">
        <v>29372265</v>
      </c>
      <c r="G6398" s="548">
        <v>0.19</v>
      </c>
      <c r="H6398" s="547">
        <v>24682575.629999999</v>
      </c>
      <c r="I6398" s="545" t="s">
        <v>12758</v>
      </c>
      <c r="J6398" s="545" t="s">
        <v>13307</v>
      </c>
      <c r="K6398" s="545" t="s">
        <v>18150</v>
      </c>
      <c r="L6398" s="545" t="s">
        <v>13413</v>
      </c>
      <c r="M6398" s="548" t="s">
        <v>13758</v>
      </c>
      <c r="N6398" s="545" t="s">
        <v>13413</v>
      </c>
      <c r="O6398" s="545" t="s">
        <v>18151</v>
      </c>
      <c r="P6398" s="549">
        <v>4473</v>
      </c>
      <c r="Q6398" s="549">
        <v>1</v>
      </c>
      <c r="R6398" s="549">
        <v>164</v>
      </c>
      <c r="S6398" s="548">
        <v>2228</v>
      </c>
      <c r="T6398" s="548"/>
      <c r="U6398" s="99"/>
    </row>
    <row r="6399" spans="1:21" ht="19.5" customHeight="1">
      <c r="A6399" s="545">
        <v>101019</v>
      </c>
      <c r="B6399" s="545" t="s">
        <v>8356</v>
      </c>
      <c r="C6399" s="545" t="s">
        <v>216</v>
      </c>
      <c r="D6399" s="546">
        <v>46052</v>
      </c>
      <c r="E6399" s="171" t="str">
        <f t="shared" si="99"/>
        <v>2026</v>
      </c>
      <c r="F6399" s="547">
        <v>12423309</v>
      </c>
      <c r="G6399" s="548">
        <v>0.19</v>
      </c>
      <c r="H6399" s="547">
        <v>10439755.460000001</v>
      </c>
      <c r="I6399" s="545" t="s">
        <v>12758</v>
      </c>
      <c r="J6399" s="545" t="s">
        <v>13307</v>
      </c>
      <c r="K6399" s="545" t="s">
        <v>18152</v>
      </c>
      <c r="L6399" s="545" t="s">
        <v>13413</v>
      </c>
      <c r="M6399" s="548" t="s">
        <v>13758</v>
      </c>
      <c r="N6399" s="545" t="s">
        <v>13413</v>
      </c>
      <c r="O6399" s="545" t="s">
        <v>13413</v>
      </c>
      <c r="P6399" s="549">
        <v>4474</v>
      </c>
      <c r="Q6399" s="549">
        <v>1</v>
      </c>
      <c r="R6399" s="549">
        <v>164</v>
      </c>
      <c r="S6399" s="548">
        <v>2228</v>
      </c>
      <c r="T6399" s="548"/>
      <c r="U6399" s="99"/>
    </row>
    <row r="6400" spans="1:21" ht="19.5" customHeight="1">
      <c r="A6400" s="545">
        <v>101020</v>
      </c>
      <c r="B6400" s="545" t="s">
        <v>8355</v>
      </c>
      <c r="C6400" s="545" t="s">
        <v>216</v>
      </c>
      <c r="D6400" s="546">
        <v>46052</v>
      </c>
      <c r="E6400" s="171" t="str">
        <f t="shared" si="99"/>
        <v>2026</v>
      </c>
      <c r="F6400" s="547">
        <v>15168018</v>
      </c>
      <c r="G6400" s="548">
        <v>0.19</v>
      </c>
      <c r="H6400" s="547">
        <v>12746233.609999999</v>
      </c>
      <c r="I6400" s="545" t="s">
        <v>12758</v>
      </c>
      <c r="J6400" s="545" t="s">
        <v>13307</v>
      </c>
      <c r="K6400" s="545" t="s">
        <v>18153</v>
      </c>
      <c r="L6400" s="545" t="s">
        <v>13413</v>
      </c>
      <c r="M6400" s="548" t="s">
        <v>13758</v>
      </c>
      <c r="N6400" s="545" t="s">
        <v>13413</v>
      </c>
      <c r="O6400" s="545" t="s">
        <v>13413</v>
      </c>
      <c r="P6400" s="549">
        <v>4475</v>
      </c>
      <c r="Q6400" s="549">
        <v>1</v>
      </c>
      <c r="R6400" s="549">
        <v>164</v>
      </c>
      <c r="S6400" s="548">
        <v>2228</v>
      </c>
      <c r="T6400" s="548"/>
      <c r="U6400" s="99"/>
    </row>
    <row r="6401" spans="1:21" ht="19.5" customHeight="1">
      <c r="A6401" s="545">
        <v>101021</v>
      </c>
      <c r="B6401" s="545" t="s">
        <v>8274</v>
      </c>
      <c r="C6401" s="545" t="s">
        <v>216</v>
      </c>
      <c r="D6401" s="546">
        <v>43528</v>
      </c>
      <c r="E6401" s="171" t="str">
        <f t="shared" si="99"/>
        <v>2019</v>
      </c>
      <c r="F6401" s="547">
        <v>69599.990000000005</v>
      </c>
      <c r="G6401" s="548">
        <v>0.19</v>
      </c>
      <c r="H6401" s="547">
        <v>58487.39</v>
      </c>
      <c r="I6401" s="545" t="s">
        <v>12661</v>
      </c>
      <c r="J6401" s="545" t="s">
        <v>13302</v>
      </c>
      <c r="K6401" s="545" t="s">
        <v>13413</v>
      </c>
      <c r="L6401" s="545" t="s">
        <v>13413</v>
      </c>
      <c r="M6401" s="548" t="s">
        <v>13758</v>
      </c>
      <c r="N6401" s="545" t="s">
        <v>13413</v>
      </c>
      <c r="O6401" s="545" t="s">
        <v>13413</v>
      </c>
      <c r="P6401" s="549">
        <v>4476</v>
      </c>
      <c r="Q6401" s="549">
        <v>1</v>
      </c>
      <c r="R6401" s="549">
        <v>89</v>
      </c>
      <c r="S6401" s="548">
        <v>2219</v>
      </c>
      <c r="T6401" s="548"/>
      <c r="U6401" s="99"/>
    </row>
    <row r="6402" spans="1:21" ht="19.5" customHeight="1">
      <c r="A6402" s="545">
        <v>101022</v>
      </c>
      <c r="B6402" s="545" t="s">
        <v>8273</v>
      </c>
      <c r="C6402" s="545" t="s">
        <v>216</v>
      </c>
      <c r="D6402" s="546">
        <v>44593</v>
      </c>
      <c r="E6402" s="171" t="str">
        <f t="shared" si="99"/>
        <v>2022</v>
      </c>
      <c r="F6402" s="547">
        <v>487</v>
      </c>
      <c r="G6402" s="548">
        <v>0.19</v>
      </c>
      <c r="H6402" s="547">
        <v>409.24</v>
      </c>
      <c r="I6402" s="545" t="s">
        <v>12661</v>
      </c>
      <c r="J6402" s="545" t="s">
        <v>13297</v>
      </c>
      <c r="K6402" s="545" t="s">
        <v>13413</v>
      </c>
      <c r="L6402" s="545" t="s">
        <v>13413</v>
      </c>
      <c r="M6402" s="548" t="s">
        <v>13758</v>
      </c>
      <c r="N6402" s="545" t="s">
        <v>13413</v>
      </c>
      <c r="O6402" s="545" t="s">
        <v>13413</v>
      </c>
      <c r="P6402" s="549">
        <v>4477</v>
      </c>
      <c r="Q6402" s="549">
        <v>1</v>
      </c>
      <c r="R6402" s="549">
        <v>89</v>
      </c>
      <c r="S6402" s="548">
        <v>2257</v>
      </c>
      <c r="T6402" s="548"/>
      <c r="U6402" s="99"/>
    </row>
    <row r="6403" spans="1:21" ht="19.5" customHeight="1">
      <c r="A6403" s="545">
        <v>101023</v>
      </c>
      <c r="B6403" s="545" t="s">
        <v>8258</v>
      </c>
      <c r="C6403" s="545" t="s">
        <v>216</v>
      </c>
      <c r="D6403" s="546">
        <v>44589</v>
      </c>
      <c r="E6403" s="171" t="str">
        <f t="shared" si="99"/>
        <v>2022</v>
      </c>
      <c r="F6403" s="547">
        <v>2805267</v>
      </c>
      <c r="G6403" s="548">
        <v>0.19</v>
      </c>
      <c r="H6403" s="547">
        <v>2357367.23</v>
      </c>
      <c r="I6403" s="545" t="s">
        <v>12868</v>
      </c>
      <c r="J6403" s="545" t="s">
        <v>13297</v>
      </c>
      <c r="K6403" s="545" t="s">
        <v>18154</v>
      </c>
      <c r="L6403" s="545" t="s">
        <v>13413</v>
      </c>
      <c r="M6403" s="548" t="s">
        <v>13758</v>
      </c>
      <c r="N6403" s="545" t="s">
        <v>13413</v>
      </c>
      <c r="O6403" s="545" t="s">
        <v>13413</v>
      </c>
      <c r="P6403" s="549">
        <v>4478</v>
      </c>
      <c r="Q6403" s="549">
        <v>1</v>
      </c>
      <c r="R6403" s="549">
        <v>50</v>
      </c>
      <c r="S6403" s="548">
        <v>2257</v>
      </c>
      <c r="T6403" s="548"/>
      <c r="U6403" s="99"/>
    </row>
    <row r="6404" spans="1:21" ht="19.5" customHeight="1">
      <c r="A6404" s="545">
        <v>101024</v>
      </c>
      <c r="B6404" s="545" t="s">
        <v>10646</v>
      </c>
      <c r="C6404" s="545" t="s">
        <v>216</v>
      </c>
      <c r="D6404" s="546"/>
      <c r="E6404" s="171" t="str">
        <f t="shared" ref="E6404:E6467" si="100">TEXT(D6404,"YYYY")</f>
        <v>1900</v>
      </c>
      <c r="F6404" s="547">
        <v>0</v>
      </c>
      <c r="G6404" s="548">
        <v>0</v>
      </c>
      <c r="H6404" s="547">
        <v>0</v>
      </c>
      <c r="I6404" s="545" t="s">
        <v>12678</v>
      </c>
      <c r="J6404" s="545"/>
      <c r="K6404" s="545" t="s">
        <v>13413</v>
      </c>
      <c r="L6404" s="545" t="s">
        <v>14922</v>
      </c>
      <c r="M6404" s="548" t="s">
        <v>13758</v>
      </c>
      <c r="N6404" s="545" t="s">
        <v>13413</v>
      </c>
      <c r="O6404" s="545" t="s">
        <v>13413</v>
      </c>
      <c r="P6404" s="549">
        <v>4479</v>
      </c>
      <c r="Q6404" s="549">
        <v>1</v>
      </c>
      <c r="R6404" s="549">
        <v>23</v>
      </c>
      <c r="S6404" s="548"/>
      <c r="T6404" s="548"/>
      <c r="U6404" s="99"/>
    </row>
    <row r="6405" spans="1:21" ht="19.5" customHeight="1">
      <c r="A6405" s="545">
        <v>101025</v>
      </c>
      <c r="B6405" s="545" t="s">
        <v>10645</v>
      </c>
      <c r="C6405" s="545" t="s">
        <v>216</v>
      </c>
      <c r="D6405" s="546"/>
      <c r="E6405" s="171" t="str">
        <f t="shared" si="100"/>
        <v>1900</v>
      </c>
      <c r="F6405" s="547">
        <v>0</v>
      </c>
      <c r="G6405" s="548">
        <v>0</v>
      </c>
      <c r="H6405" s="547">
        <v>0</v>
      </c>
      <c r="I6405" s="545" t="s">
        <v>12678</v>
      </c>
      <c r="J6405" s="545"/>
      <c r="K6405" s="545" t="s">
        <v>13413</v>
      </c>
      <c r="L6405" s="545" t="s">
        <v>14922</v>
      </c>
      <c r="M6405" s="548" t="s">
        <v>13758</v>
      </c>
      <c r="N6405" s="545" t="s">
        <v>13413</v>
      </c>
      <c r="O6405" s="545" t="s">
        <v>13413</v>
      </c>
      <c r="P6405" s="549">
        <v>4480</v>
      </c>
      <c r="Q6405" s="549">
        <v>1</v>
      </c>
      <c r="R6405" s="549">
        <v>23</v>
      </c>
      <c r="S6405" s="548"/>
      <c r="T6405" s="548"/>
      <c r="U6405" s="99"/>
    </row>
    <row r="6406" spans="1:21" ht="19.5" customHeight="1">
      <c r="A6406" s="545">
        <v>101026</v>
      </c>
      <c r="B6406" s="545" t="s">
        <v>10644</v>
      </c>
      <c r="C6406" s="545" t="s">
        <v>216</v>
      </c>
      <c r="D6406" s="546"/>
      <c r="E6406" s="171" t="str">
        <f t="shared" si="100"/>
        <v>1900</v>
      </c>
      <c r="F6406" s="547">
        <v>0</v>
      </c>
      <c r="G6406" s="548">
        <v>0</v>
      </c>
      <c r="H6406" s="547">
        <v>0</v>
      </c>
      <c r="I6406" s="545" t="s">
        <v>12678</v>
      </c>
      <c r="J6406" s="545"/>
      <c r="K6406" s="545" t="s">
        <v>13413</v>
      </c>
      <c r="L6406" s="545" t="s">
        <v>14922</v>
      </c>
      <c r="M6406" s="548" t="s">
        <v>13758</v>
      </c>
      <c r="N6406" s="545" t="s">
        <v>13413</v>
      </c>
      <c r="O6406" s="545" t="s">
        <v>13413</v>
      </c>
      <c r="P6406" s="549">
        <v>4481</v>
      </c>
      <c r="Q6406" s="549">
        <v>1</v>
      </c>
      <c r="R6406" s="549">
        <v>23</v>
      </c>
      <c r="S6406" s="548"/>
      <c r="T6406" s="548"/>
      <c r="U6406" s="99"/>
    </row>
    <row r="6407" spans="1:21" ht="19.5" customHeight="1">
      <c r="A6407" s="545">
        <v>101027</v>
      </c>
      <c r="B6407" s="545" t="s">
        <v>4528</v>
      </c>
      <c r="C6407" s="545" t="s">
        <v>437</v>
      </c>
      <c r="D6407" s="546">
        <v>46084</v>
      </c>
      <c r="E6407" s="171" t="str">
        <f t="shared" si="100"/>
        <v>2026</v>
      </c>
      <c r="F6407" s="547">
        <v>882692</v>
      </c>
      <c r="G6407" s="548">
        <v>0.19</v>
      </c>
      <c r="H6407" s="547">
        <v>741757.98</v>
      </c>
      <c r="I6407" s="545" t="s">
        <v>12668</v>
      </c>
      <c r="J6407" s="545" t="s">
        <v>13298</v>
      </c>
      <c r="K6407" s="545" t="s">
        <v>13413</v>
      </c>
      <c r="L6407" s="545" t="s">
        <v>13413</v>
      </c>
      <c r="M6407" s="548" t="s">
        <v>13758</v>
      </c>
      <c r="N6407" s="545" t="s">
        <v>13413</v>
      </c>
      <c r="O6407" s="545" t="s">
        <v>13413</v>
      </c>
      <c r="P6407" s="549">
        <v>4482</v>
      </c>
      <c r="Q6407" s="549">
        <v>1</v>
      </c>
      <c r="R6407" s="549">
        <v>7</v>
      </c>
      <c r="S6407" s="548">
        <v>1012</v>
      </c>
      <c r="T6407" s="548"/>
      <c r="U6407" s="99"/>
    </row>
    <row r="6408" spans="1:21" ht="19.5" customHeight="1">
      <c r="A6408" s="545">
        <v>101028</v>
      </c>
      <c r="B6408" s="545" t="s">
        <v>10643</v>
      </c>
      <c r="C6408" s="545" t="s">
        <v>216</v>
      </c>
      <c r="D6408" s="546"/>
      <c r="E6408" s="171" t="str">
        <f t="shared" si="100"/>
        <v>1900</v>
      </c>
      <c r="F6408" s="547">
        <v>0</v>
      </c>
      <c r="G6408" s="548">
        <v>0</v>
      </c>
      <c r="H6408" s="547">
        <v>0</v>
      </c>
      <c r="I6408" s="545" t="s">
        <v>12678</v>
      </c>
      <c r="J6408" s="545"/>
      <c r="K6408" s="545" t="s">
        <v>13413</v>
      </c>
      <c r="L6408" s="545" t="s">
        <v>14922</v>
      </c>
      <c r="M6408" s="548" t="s">
        <v>13758</v>
      </c>
      <c r="N6408" s="545" t="s">
        <v>13413</v>
      </c>
      <c r="O6408" s="545" t="s">
        <v>13413</v>
      </c>
      <c r="P6408" s="549">
        <v>4483</v>
      </c>
      <c r="Q6408" s="549">
        <v>1</v>
      </c>
      <c r="R6408" s="549">
        <v>23</v>
      </c>
      <c r="S6408" s="548"/>
      <c r="T6408" s="548"/>
      <c r="U6408" s="99"/>
    </row>
    <row r="6409" spans="1:21" ht="19.5" customHeight="1">
      <c r="A6409" s="545">
        <v>101029</v>
      </c>
      <c r="B6409" s="545" t="s">
        <v>10642</v>
      </c>
      <c r="C6409" s="545" t="s">
        <v>216</v>
      </c>
      <c r="D6409" s="546"/>
      <c r="E6409" s="171" t="str">
        <f t="shared" si="100"/>
        <v>1900</v>
      </c>
      <c r="F6409" s="547">
        <v>0</v>
      </c>
      <c r="G6409" s="548">
        <v>0</v>
      </c>
      <c r="H6409" s="547">
        <v>0</v>
      </c>
      <c r="I6409" s="545" t="s">
        <v>12678</v>
      </c>
      <c r="J6409" s="545"/>
      <c r="K6409" s="545" t="s">
        <v>13413</v>
      </c>
      <c r="L6409" s="545" t="s">
        <v>14922</v>
      </c>
      <c r="M6409" s="548" t="s">
        <v>13758</v>
      </c>
      <c r="N6409" s="545" t="s">
        <v>13413</v>
      </c>
      <c r="O6409" s="545" t="s">
        <v>13413</v>
      </c>
      <c r="P6409" s="549">
        <v>4484</v>
      </c>
      <c r="Q6409" s="549">
        <v>1</v>
      </c>
      <c r="R6409" s="549">
        <v>23</v>
      </c>
      <c r="S6409" s="548"/>
      <c r="T6409" s="548"/>
      <c r="U6409" s="99"/>
    </row>
    <row r="6410" spans="1:21" ht="19.5" customHeight="1">
      <c r="A6410" s="545">
        <v>101030</v>
      </c>
      <c r="B6410" s="545" t="s">
        <v>10641</v>
      </c>
      <c r="C6410" s="545" t="s">
        <v>216</v>
      </c>
      <c r="D6410" s="546"/>
      <c r="E6410" s="171" t="str">
        <f t="shared" si="100"/>
        <v>1900</v>
      </c>
      <c r="F6410" s="547">
        <v>0</v>
      </c>
      <c r="G6410" s="548">
        <v>0</v>
      </c>
      <c r="H6410" s="547">
        <v>0</v>
      </c>
      <c r="I6410" s="545" t="s">
        <v>12678</v>
      </c>
      <c r="J6410" s="545"/>
      <c r="K6410" s="545" t="s">
        <v>13413</v>
      </c>
      <c r="L6410" s="545" t="s">
        <v>14922</v>
      </c>
      <c r="M6410" s="548" t="s">
        <v>13758</v>
      </c>
      <c r="N6410" s="545" t="s">
        <v>13413</v>
      </c>
      <c r="O6410" s="545" t="s">
        <v>13413</v>
      </c>
      <c r="P6410" s="549">
        <v>4485</v>
      </c>
      <c r="Q6410" s="549">
        <v>1</v>
      </c>
      <c r="R6410" s="549">
        <v>23</v>
      </c>
      <c r="S6410" s="548"/>
      <c r="T6410" s="548"/>
      <c r="U6410" s="99"/>
    </row>
    <row r="6411" spans="1:21" ht="19.5" customHeight="1">
      <c r="A6411" s="545">
        <v>101031</v>
      </c>
      <c r="B6411" s="545" t="s">
        <v>8251</v>
      </c>
      <c r="C6411" s="545" t="s">
        <v>216</v>
      </c>
      <c r="D6411" s="546">
        <v>46084</v>
      </c>
      <c r="E6411" s="171" t="str">
        <f t="shared" si="100"/>
        <v>2026</v>
      </c>
      <c r="F6411" s="547">
        <v>779487</v>
      </c>
      <c r="G6411" s="548">
        <v>0.19</v>
      </c>
      <c r="H6411" s="547">
        <v>655031.09</v>
      </c>
      <c r="I6411" s="545" t="s">
        <v>12668</v>
      </c>
      <c r="J6411" s="545" t="s">
        <v>13298</v>
      </c>
      <c r="K6411" s="545" t="s">
        <v>13413</v>
      </c>
      <c r="L6411" s="545" t="s">
        <v>13413</v>
      </c>
      <c r="M6411" s="548" t="s">
        <v>13758</v>
      </c>
      <c r="N6411" s="545" t="s">
        <v>13413</v>
      </c>
      <c r="O6411" s="545" t="s">
        <v>13413</v>
      </c>
      <c r="P6411" s="549">
        <v>4486</v>
      </c>
      <c r="Q6411" s="549">
        <v>1</v>
      </c>
      <c r="R6411" s="549">
        <v>7</v>
      </c>
      <c r="S6411" s="548">
        <v>1012</v>
      </c>
      <c r="T6411" s="548"/>
      <c r="U6411" s="99"/>
    </row>
    <row r="6412" spans="1:21" ht="19.5" customHeight="1">
      <c r="A6412" s="545">
        <v>101032</v>
      </c>
      <c r="B6412" s="545" t="s">
        <v>10640</v>
      </c>
      <c r="C6412" s="545" t="s">
        <v>216</v>
      </c>
      <c r="D6412" s="546"/>
      <c r="E6412" s="171" t="str">
        <f t="shared" si="100"/>
        <v>1900</v>
      </c>
      <c r="F6412" s="547">
        <v>0</v>
      </c>
      <c r="G6412" s="548">
        <v>0</v>
      </c>
      <c r="H6412" s="547">
        <v>0</v>
      </c>
      <c r="I6412" s="545" t="s">
        <v>12678</v>
      </c>
      <c r="J6412" s="545"/>
      <c r="K6412" s="545" t="s">
        <v>13413</v>
      </c>
      <c r="L6412" s="545" t="s">
        <v>14922</v>
      </c>
      <c r="M6412" s="548" t="s">
        <v>13758</v>
      </c>
      <c r="N6412" s="545" t="s">
        <v>13413</v>
      </c>
      <c r="O6412" s="545" t="s">
        <v>13413</v>
      </c>
      <c r="P6412" s="549">
        <v>4487</v>
      </c>
      <c r="Q6412" s="549">
        <v>1</v>
      </c>
      <c r="R6412" s="549">
        <v>23</v>
      </c>
      <c r="S6412" s="548"/>
      <c r="T6412" s="548"/>
      <c r="U6412" s="99"/>
    </row>
    <row r="6413" spans="1:21" ht="19.5" customHeight="1">
      <c r="A6413" s="545">
        <v>101033</v>
      </c>
      <c r="B6413" s="545" t="s">
        <v>10639</v>
      </c>
      <c r="C6413" s="545" t="s">
        <v>216</v>
      </c>
      <c r="D6413" s="546"/>
      <c r="E6413" s="171" t="str">
        <f t="shared" si="100"/>
        <v>1900</v>
      </c>
      <c r="F6413" s="547">
        <v>0</v>
      </c>
      <c r="G6413" s="548">
        <v>0</v>
      </c>
      <c r="H6413" s="547">
        <v>0</v>
      </c>
      <c r="I6413" s="545" t="s">
        <v>12678</v>
      </c>
      <c r="J6413" s="545"/>
      <c r="K6413" s="545" t="s">
        <v>13413</v>
      </c>
      <c r="L6413" s="545" t="s">
        <v>14922</v>
      </c>
      <c r="M6413" s="548" t="s">
        <v>13758</v>
      </c>
      <c r="N6413" s="545" t="s">
        <v>13413</v>
      </c>
      <c r="O6413" s="545" t="s">
        <v>13413</v>
      </c>
      <c r="P6413" s="549">
        <v>4488</v>
      </c>
      <c r="Q6413" s="549">
        <v>1</v>
      </c>
      <c r="R6413" s="549">
        <v>23</v>
      </c>
      <c r="S6413" s="548"/>
      <c r="T6413" s="548"/>
      <c r="U6413" s="99"/>
    </row>
    <row r="6414" spans="1:21" ht="19.5" customHeight="1">
      <c r="A6414" s="545">
        <v>101034</v>
      </c>
      <c r="B6414" s="545" t="s">
        <v>10638</v>
      </c>
      <c r="C6414" s="545" t="s">
        <v>216</v>
      </c>
      <c r="D6414" s="546"/>
      <c r="E6414" s="171" t="str">
        <f t="shared" si="100"/>
        <v>1900</v>
      </c>
      <c r="F6414" s="547">
        <v>0</v>
      </c>
      <c r="G6414" s="548">
        <v>0</v>
      </c>
      <c r="H6414" s="547">
        <v>0</v>
      </c>
      <c r="I6414" s="545" t="s">
        <v>12678</v>
      </c>
      <c r="J6414" s="545"/>
      <c r="K6414" s="545" t="s">
        <v>13413</v>
      </c>
      <c r="L6414" s="545" t="s">
        <v>14922</v>
      </c>
      <c r="M6414" s="548" t="s">
        <v>13758</v>
      </c>
      <c r="N6414" s="545" t="s">
        <v>13413</v>
      </c>
      <c r="O6414" s="545" t="s">
        <v>13413</v>
      </c>
      <c r="P6414" s="549">
        <v>4489</v>
      </c>
      <c r="Q6414" s="549">
        <v>1</v>
      </c>
      <c r="R6414" s="549">
        <v>23</v>
      </c>
      <c r="S6414" s="548"/>
      <c r="T6414" s="548"/>
      <c r="U6414" s="99"/>
    </row>
    <row r="6415" spans="1:21" ht="19.5" customHeight="1">
      <c r="A6415" s="545">
        <v>101035</v>
      </c>
      <c r="B6415" s="545" t="s">
        <v>8242</v>
      </c>
      <c r="C6415" s="545" t="s">
        <v>4552</v>
      </c>
      <c r="D6415" s="546">
        <v>44591</v>
      </c>
      <c r="E6415" s="171" t="str">
        <f t="shared" si="100"/>
        <v>2022</v>
      </c>
      <c r="F6415" s="547">
        <v>2543368</v>
      </c>
      <c r="G6415" s="548">
        <v>0.19</v>
      </c>
      <c r="H6415" s="547">
        <v>2137284.0299999998</v>
      </c>
      <c r="I6415" s="545" t="s">
        <v>12758</v>
      </c>
      <c r="J6415" s="545" t="s">
        <v>13297</v>
      </c>
      <c r="K6415" s="545" t="s">
        <v>13413</v>
      </c>
      <c r="L6415" s="545" t="s">
        <v>13413</v>
      </c>
      <c r="M6415" s="548" t="s">
        <v>13758</v>
      </c>
      <c r="N6415" s="545" t="s">
        <v>13413</v>
      </c>
      <c r="O6415" s="545" t="s">
        <v>13413</v>
      </c>
      <c r="P6415" s="549">
        <v>4490</v>
      </c>
      <c r="Q6415" s="549">
        <v>1</v>
      </c>
      <c r="R6415" s="549">
        <v>164</v>
      </c>
      <c r="S6415" s="548">
        <v>2257</v>
      </c>
      <c r="T6415" s="548"/>
      <c r="U6415" s="99"/>
    </row>
    <row r="6416" spans="1:21" ht="19.5" customHeight="1">
      <c r="A6416" s="545">
        <v>101036</v>
      </c>
      <c r="B6416" s="545" t="s">
        <v>10637</v>
      </c>
      <c r="C6416" s="545" t="s">
        <v>216</v>
      </c>
      <c r="D6416" s="546"/>
      <c r="E6416" s="171" t="str">
        <f t="shared" si="100"/>
        <v>1900</v>
      </c>
      <c r="F6416" s="547">
        <v>0</v>
      </c>
      <c r="G6416" s="548">
        <v>0</v>
      </c>
      <c r="H6416" s="547">
        <v>0</v>
      </c>
      <c r="I6416" s="545" t="s">
        <v>12678</v>
      </c>
      <c r="J6416" s="545"/>
      <c r="K6416" s="545" t="s">
        <v>13413</v>
      </c>
      <c r="L6416" s="545" t="s">
        <v>14922</v>
      </c>
      <c r="M6416" s="548" t="s">
        <v>13758</v>
      </c>
      <c r="N6416" s="545" t="s">
        <v>13413</v>
      </c>
      <c r="O6416" s="545" t="s">
        <v>13413</v>
      </c>
      <c r="P6416" s="549">
        <v>4491</v>
      </c>
      <c r="Q6416" s="549">
        <v>1</v>
      </c>
      <c r="R6416" s="549">
        <v>23</v>
      </c>
      <c r="S6416" s="548"/>
      <c r="T6416" s="548"/>
      <c r="U6416" s="99"/>
    </row>
    <row r="6417" spans="1:21" ht="19.5" customHeight="1">
      <c r="A6417" s="545">
        <v>101037</v>
      </c>
      <c r="B6417" s="545" t="s">
        <v>10636</v>
      </c>
      <c r="C6417" s="545" t="s">
        <v>216</v>
      </c>
      <c r="D6417" s="546"/>
      <c r="E6417" s="171" t="str">
        <f t="shared" si="100"/>
        <v>1900</v>
      </c>
      <c r="F6417" s="547">
        <v>0</v>
      </c>
      <c r="G6417" s="548">
        <v>0</v>
      </c>
      <c r="H6417" s="547">
        <v>0</v>
      </c>
      <c r="I6417" s="545" t="s">
        <v>12678</v>
      </c>
      <c r="J6417" s="545"/>
      <c r="K6417" s="545" t="s">
        <v>13413</v>
      </c>
      <c r="L6417" s="545" t="s">
        <v>14922</v>
      </c>
      <c r="M6417" s="548" t="s">
        <v>13758</v>
      </c>
      <c r="N6417" s="545" t="s">
        <v>13413</v>
      </c>
      <c r="O6417" s="545" t="s">
        <v>13413</v>
      </c>
      <c r="P6417" s="549">
        <v>4492</v>
      </c>
      <c r="Q6417" s="549">
        <v>1</v>
      </c>
      <c r="R6417" s="549">
        <v>23</v>
      </c>
      <c r="S6417" s="548"/>
      <c r="T6417" s="548"/>
      <c r="U6417" s="99"/>
    </row>
    <row r="6418" spans="1:21" ht="19.5" customHeight="1">
      <c r="A6418" s="545">
        <v>101038</v>
      </c>
      <c r="B6418" s="545" t="s">
        <v>10635</v>
      </c>
      <c r="C6418" s="545" t="s">
        <v>216</v>
      </c>
      <c r="D6418" s="546"/>
      <c r="E6418" s="171" t="str">
        <f t="shared" si="100"/>
        <v>1900</v>
      </c>
      <c r="F6418" s="547">
        <v>0</v>
      </c>
      <c r="G6418" s="548">
        <v>0</v>
      </c>
      <c r="H6418" s="547">
        <v>0</v>
      </c>
      <c r="I6418" s="545" t="s">
        <v>12678</v>
      </c>
      <c r="J6418" s="545"/>
      <c r="K6418" s="545" t="s">
        <v>13413</v>
      </c>
      <c r="L6418" s="545" t="s">
        <v>14922</v>
      </c>
      <c r="M6418" s="548" t="s">
        <v>13758</v>
      </c>
      <c r="N6418" s="545" t="s">
        <v>13413</v>
      </c>
      <c r="O6418" s="545" t="s">
        <v>13413</v>
      </c>
      <c r="P6418" s="549">
        <v>4493</v>
      </c>
      <c r="Q6418" s="549">
        <v>1</v>
      </c>
      <c r="R6418" s="549">
        <v>23</v>
      </c>
      <c r="S6418" s="548"/>
      <c r="T6418" s="548"/>
      <c r="U6418" s="99"/>
    </row>
    <row r="6419" spans="1:21" ht="19.5" customHeight="1">
      <c r="A6419" s="545">
        <v>101039</v>
      </c>
      <c r="B6419" s="545" t="s">
        <v>10634</v>
      </c>
      <c r="C6419" s="545" t="s">
        <v>216</v>
      </c>
      <c r="D6419" s="546"/>
      <c r="E6419" s="171" t="str">
        <f t="shared" si="100"/>
        <v>1900</v>
      </c>
      <c r="F6419" s="547">
        <v>0</v>
      </c>
      <c r="G6419" s="548">
        <v>0</v>
      </c>
      <c r="H6419" s="547">
        <v>0</v>
      </c>
      <c r="I6419" s="545" t="s">
        <v>12678</v>
      </c>
      <c r="J6419" s="545"/>
      <c r="K6419" s="545" t="s">
        <v>13413</v>
      </c>
      <c r="L6419" s="545" t="s">
        <v>14922</v>
      </c>
      <c r="M6419" s="548" t="s">
        <v>13758</v>
      </c>
      <c r="N6419" s="545" t="s">
        <v>13413</v>
      </c>
      <c r="O6419" s="545" t="s">
        <v>13413</v>
      </c>
      <c r="P6419" s="549">
        <v>4494</v>
      </c>
      <c r="Q6419" s="549">
        <v>1</v>
      </c>
      <c r="R6419" s="549">
        <v>23</v>
      </c>
      <c r="S6419" s="548"/>
      <c r="T6419" s="548"/>
      <c r="U6419" s="99"/>
    </row>
    <row r="6420" spans="1:21" ht="19.5" customHeight="1">
      <c r="A6420" s="545">
        <v>101040</v>
      </c>
      <c r="B6420" s="545" t="s">
        <v>10633</v>
      </c>
      <c r="C6420" s="545" t="s">
        <v>216</v>
      </c>
      <c r="D6420" s="546"/>
      <c r="E6420" s="171" t="str">
        <f t="shared" si="100"/>
        <v>1900</v>
      </c>
      <c r="F6420" s="547">
        <v>0</v>
      </c>
      <c r="G6420" s="548">
        <v>0</v>
      </c>
      <c r="H6420" s="547">
        <v>0</v>
      </c>
      <c r="I6420" s="545" t="s">
        <v>12678</v>
      </c>
      <c r="J6420" s="545"/>
      <c r="K6420" s="545" t="s">
        <v>13413</v>
      </c>
      <c r="L6420" s="545" t="s">
        <v>14922</v>
      </c>
      <c r="M6420" s="548" t="s">
        <v>13758</v>
      </c>
      <c r="N6420" s="545" t="s">
        <v>13413</v>
      </c>
      <c r="O6420" s="545" t="s">
        <v>13413</v>
      </c>
      <c r="P6420" s="549">
        <v>4495</v>
      </c>
      <c r="Q6420" s="549">
        <v>1</v>
      </c>
      <c r="R6420" s="549">
        <v>23</v>
      </c>
      <c r="S6420" s="548"/>
      <c r="T6420" s="548"/>
      <c r="U6420" s="99"/>
    </row>
    <row r="6421" spans="1:21" ht="19.5" customHeight="1">
      <c r="A6421" s="545">
        <v>101041</v>
      </c>
      <c r="B6421" s="545" t="s">
        <v>10632</v>
      </c>
      <c r="C6421" s="545" t="s">
        <v>216</v>
      </c>
      <c r="D6421" s="546"/>
      <c r="E6421" s="171" t="str">
        <f t="shared" si="100"/>
        <v>1900</v>
      </c>
      <c r="F6421" s="547">
        <v>0</v>
      </c>
      <c r="G6421" s="548">
        <v>0</v>
      </c>
      <c r="H6421" s="547">
        <v>0</v>
      </c>
      <c r="I6421" s="545" t="s">
        <v>12678</v>
      </c>
      <c r="J6421" s="545"/>
      <c r="K6421" s="545" t="s">
        <v>13413</v>
      </c>
      <c r="L6421" s="545" t="s">
        <v>14922</v>
      </c>
      <c r="M6421" s="548" t="s">
        <v>13758</v>
      </c>
      <c r="N6421" s="545" t="s">
        <v>13413</v>
      </c>
      <c r="O6421" s="545" t="s">
        <v>13413</v>
      </c>
      <c r="P6421" s="549">
        <v>4496</v>
      </c>
      <c r="Q6421" s="549">
        <v>1</v>
      </c>
      <c r="R6421" s="549">
        <v>23</v>
      </c>
      <c r="S6421" s="548"/>
      <c r="T6421" s="548"/>
      <c r="U6421" s="99"/>
    </row>
    <row r="6422" spans="1:21" ht="19.5" customHeight="1">
      <c r="A6422" s="545">
        <v>101042</v>
      </c>
      <c r="B6422" s="545" t="s">
        <v>10631</v>
      </c>
      <c r="C6422" s="545" t="s">
        <v>216</v>
      </c>
      <c r="D6422" s="546"/>
      <c r="E6422" s="171" t="str">
        <f t="shared" si="100"/>
        <v>1900</v>
      </c>
      <c r="F6422" s="547">
        <v>0</v>
      </c>
      <c r="G6422" s="548">
        <v>0</v>
      </c>
      <c r="H6422" s="547">
        <v>0</v>
      </c>
      <c r="I6422" s="545" t="s">
        <v>12678</v>
      </c>
      <c r="J6422" s="545"/>
      <c r="K6422" s="545" t="s">
        <v>13413</v>
      </c>
      <c r="L6422" s="545" t="s">
        <v>14922</v>
      </c>
      <c r="M6422" s="548" t="s">
        <v>13758</v>
      </c>
      <c r="N6422" s="545" t="s">
        <v>13413</v>
      </c>
      <c r="O6422" s="545" t="s">
        <v>13413</v>
      </c>
      <c r="P6422" s="549">
        <v>4497</v>
      </c>
      <c r="Q6422" s="549">
        <v>1</v>
      </c>
      <c r="R6422" s="549">
        <v>23</v>
      </c>
      <c r="S6422" s="548"/>
      <c r="T6422" s="548"/>
      <c r="U6422" s="99"/>
    </row>
    <row r="6423" spans="1:21" ht="19.5" customHeight="1">
      <c r="A6423" s="545">
        <v>101043</v>
      </c>
      <c r="B6423" s="545" t="s">
        <v>10630</v>
      </c>
      <c r="C6423" s="545" t="s">
        <v>216</v>
      </c>
      <c r="D6423" s="546"/>
      <c r="E6423" s="171" t="str">
        <f t="shared" si="100"/>
        <v>1900</v>
      </c>
      <c r="F6423" s="547">
        <v>0</v>
      </c>
      <c r="G6423" s="548">
        <v>0</v>
      </c>
      <c r="H6423" s="547">
        <v>0</v>
      </c>
      <c r="I6423" s="545" t="s">
        <v>12678</v>
      </c>
      <c r="J6423" s="545"/>
      <c r="K6423" s="545" t="s">
        <v>13413</v>
      </c>
      <c r="L6423" s="545" t="s">
        <v>14922</v>
      </c>
      <c r="M6423" s="548" t="s">
        <v>13758</v>
      </c>
      <c r="N6423" s="545" t="s">
        <v>13413</v>
      </c>
      <c r="O6423" s="545" t="s">
        <v>13413</v>
      </c>
      <c r="P6423" s="549">
        <v>4498</v>
      </c>
      <c r="Q6423" s="549">
        <v>1</v>
      </c>
      <c r="R6423" s="549">
        <v>23</v>
      </c>
      <c r="S6423" s="548"/>
      <c r="T6423" s="548"/>
      <c r="U6423" s="99"/>
    </row>
    <row r="6424" spans="1:21" ht="19.5" customHeight="1">
      <c r="A6424" s="545">
        <v>101044</v>
      </c>
      <c r="B6424" s="545" t="s">
        <v>10629</v>
      </c>
      <c r="C6424" s="545" t="s">
        <v>216</v>
      </c>
      <c r="D6424" s="546"/>
      <c r="E6424" s="171" t="str">
        <f t="shared" si="100"/>
        <v>1900</v>
      </c>
      <c r="F6424" s="547">
        <v>0</v>
      </c>
      <c r="G6424" s="548">
        <v>0</v>
      </c>
      <c r="H6424" s="547">
        <v>0</v>
      </c>
      <c r="I6424" s="545" t="s">
        <v>12678</v>
      </c>
      <c r="J6424" s="545"/>
      <c r="K6424" s="545" t="s">
        <v>13413</v>
      </c>
      <c r="L6424" s="545" t="s">
        <v>14922</v>
      </c>
      <c r="M6424" s="548" t="s">
        <v>13758</v>
      </c>
      <c r="N6424" s="545" t="s">
        <v>13413</v>
      </c>
      <c r="O6424" s="545" t="s">
        <v>13413</v>
      </c>
      <c r="P6424" s="549">
        <v>4499</v>
      </c>
      <c r="Q6424" s="549">
        <v>1</v>
      </c>
      <c r="R6424" s="549">
        <v>23</v>
      </c>
      <c r="S6424" s="548"/>
      <c r="T6424" s="548"/>
      <c r="U6424" s="99"/>
    </row>
    <row r="6425" spans="1:21" ht="19.5" customHeight="1">
      <c r="A6425" s="545">
        <v>101045</v>
      </c>
      <c r="B6425" s="545" t="s">
        <v>10628</v>
      </c>
      <c r="C6425" s="545" t="s">
        <v>216</v>
      </c>
      <c r="D6425" s="546"/>
      <c r="E6425" s="171" t="str">
        <f t="shared" si="100"/>
        <v>1900</v>
      </c>
      <c r="F6425" s="547">
        <v>0</v>
      </c>
      <c r="G6425" s="548">
        <v>0</v>
      </c>
      <c r="H6425" s="547">
        <v>0</v>
      </c>
      <c r="I6425" s="545" t="s">
        <v>12678</v>
      </c>
      <c r="J6425" s="545"/>
      <c r="K6425" s="545" t="s">
        <v>13413</v>
      </c>
      <c r="L6425" s="545" t="s">
        <v>14922</v>
      </c>
      <c r="M6425" s="548" t="s">
        <v>13758</v>
      </c>
      <c r="N6425" s="545" t="s">
        <v>13413</v>
      </c>
      <c r="O6425" s="545" t="s">
        <v>13413</v>
      </c>
      <c r="P6425" s="549">
        <v>4500</v>
      </c>
      <c r="Q6425" s="549">
        <v>1</v>
      </c>
      <c r="R6425" s="549">
        <v>23</v>
      </c>
      <c r="S6425" s="548"/>
      <c r="T6425" s="548"/>
      <c r="U6425" s="99"/>
    </row>
    <row r="6426" spans="1:21" ht="19.5" customHeight="1">
      <c r="A6426" s="545">
        <v>101046</v>
      </c>
      <c r="B6426" s="545" t="s">
        <v>7022</v>
      </c>
      <c r="C6426" s="545" t="s">
        <v>216</v>
      </c>
      <c r="D6426" s="546">
        <v>45708</v>
      </c>
      <c r="E6426" s="171" t="str">
        <f t="shared" si="100"/>
        <v>2025</v>
      </c>
      <c r="F6426" s="547">
        <v>429040</v>
      </c>
      <c r="G6426" s="548">
        <v>0.19</v>
      </c>
      <c r="H6426" s="547">
        <v>360537.82</v>
      </c>
      <c r="I6426" s="545" t="s">
        <v>12751</v>
      </c>
      <c r="J6426" s="545" t="s">
        <v>13307</v>
      </c>
      <c r="K6426" s="545"/>
      <c r="L6426" s="545" t="s">
        <v>18070</v>
      </c>
      <c r="M6426" s="548" t="s">
        <v>13868</v>
      </c>
      <c r="N6426" s="545" t="s">
        <v>13413</v>
      </c>
      <c r="O6426" s="545" t="s">
        <v>16146</v>
      </c>
      <c r="P6426" s="549">
        <v>4501</v>
      </c>
      <c r="Q6426" s="549">
        <v>2</v>
      </c>
      <c r="R6426" s="549">
        <v>98</v>
      </c>
      <c r="S6426" s="548">
        <v>2228</v>
      </c>
      <c r="T6426" s="548"/>
      <c r="U6426" s="99"/>
    </row>
    <row r="6427" spans="1:21" ht="19.5" customHeight="1">
      <c r="A6427" s="545">
        <v>101047</v>
      </c>
      <c r="B6427" s="545" t="s">
        <v>8227</v>
      </c>
      <c r="C6427" s="545" t="s">
        <v>216</v>
      </c>
      <c r="D6427" s="546">
        <v>43532</v>
      </c>
      <c r="E6427" s="171" t="str">
        <f t="shared" si="100"/>
        <v>2019</v>
      </c>
      <c r="F6427" s="547">
        <v>1222</v>
      </c>
      <c r="G6427" s="548">
        <v>0</v>
      </c>
      <c r="H6427" s="547">
        <v>1222</v>
      </c>
      <c r="I6427" s="545" t="s">
        <v>12660</v>
      </c>
      <c r="J6427" s="545" t="s">
        <v>13301</v>
      </c>
      <c r="K6427" s="545" t="s">
        <v>18155</v>
      </c>
      <c r="L6427" s="545" t="s">
        <v>13413</v>
      </c>
      <c r="M6427" s="548" t="s">
        <v>13758</v>
      </c>
      <c r="N6427" s="545" t="s">
        <v>13413</v>
      </c>
      <c r="O6427" s="545" t="s">
        <v>13413</v>
      </c>
      <c r="P6427" s="549">
        <v>4502</v>
      </c>
      <c r="Q6427" s="549">
        <v>1</v>
      </c>
      <c r="R6427" s="549">
        <v>72</v>
      </c>
      <c r="S6427" s="548">
        <v>2221</v>
      </c>
      <c r="T6427" s="548"/>
      <c r="U6427" s="99"/>
    </row>
    <row r="6428" spans="1:21" ht="19.5" customHeight="1">
      <c r="A6428" s="545">
        <v>101048</v>
      </c>
      <c r="B6428" s="545" t="s">
        <v>8257</v>
      </c>
      <c r="C6428" s="545" t="s">
        <v>437</v>
      </c>
      <c r="D6428" s="546">
        <v>46052</v>
      </c>
      <c r="E6428" s="171" t="str">
        <f t="shared" si="100"/>
        <v>2026</v>
      </c>
      <c r="F6428" s="547">
        <v>1001842</v>
      </c>
      <c r="G6428" s="548">
        <v>0.19</v>
      </c>
      <c r="H6428" s="547">
        <v>841884.03</v>
      </c>
      <c r="I6428" s="545" t="s">
        <v>12668</v>
      </c>
      <c r="J6428" s="545" t="s">
        <v>13307</v>
      </c>
      <c r="K6428" s="545" t="s">
        <v>18156</v>
      </c>
      <c r="L6428" s="545" t="s">
        <v>13413</v>
      </c>
      <c r="M6428" s="548" t="s">
        <v>13868</v>
      </c>
      <c r="N6428" s="545" t="s">
        <v>13413</v>
      </c>
      <c r="O6428" s="545" t="s">
        <v>13413</v>
      </c>
      <c r="P6428" s="549">
        <v>4503</v>
      </c>
      <c r="Q6428" s="549">
        <v>2</v>
      </c>
      <c r="R6428" s="549">
        <v>7</v>
      </c>
      <c r="S6428" s="548">
        <v>2228</v>
      </c>
      <c r="T6428" s="548"/>
      <c r="U6428" s="99"/>
    </row>
    <row r="6429" spans="1:21" ht="19.5" customHeight="1">
      <c r="A6429" s="545">
        <v>101049</v>
      </c>
      <c r="B6429" s="545" t="s">
        <v>10627</v>
      </c>
      <c r="C6429" s="545" t="s">
        <v>216</v>
      </c>
      <c r="D6429" s="546"/>
      <c r="E6429" s="171" t="str">
        <f t="shared" si="100"/>
        <v>1900</v>
      </c>
      <c r="F6429" s="547">
        <v>0</v>
      </c>
      <c r="G6429" s="548">
        <v>0</v>
      </c>
      <c r="H6429" s="547">
        <v>0</v>
      </c>
      <c r="I6429" s="545" t="s">
        <v>12753</v>
      </c>
      <c r="J6429" s="545"/>
      <c r="K6429" s="545" t="s">
        <v>13413</v>
      </c>
      <c r="L6429" s="545" t="s">
        <v>13413</v>
      </c>
      <c r="M6429" s="548" t="s">
        <v>13758</v>
      </c>
      <c r="N6429" s="545" t="s">
        <v>22191</v>
      </c>
      <c r="O6429" s="545" t="s">
        <v>13413</v>
      </c>
      <c r="P6429" s="549">
        <v>4504</v>
      </c>
      <c r="Q6429" s="549">
        <v>1</v>
      </c>
      <c r="R6429" s="549">
        <v>165</v>
      </c>
      <c r="S6429" s="548"/>
      <c r="T6429" s="548">
        <v>182</v>
      </c>
      <c r="U6429" s="99"/>
    </row>
    <row r="6430" spans="1:21" ht="19.5" customHeight="1">
      <c r="A6430" s="545">
        <v>101050</v>
      </c>
      <c r="B6430" s="545" t="s">
        <v>3558</v>
      </c>
      <c r="C6430" s="545" t="s">
        <v>216</v>
      </c>
      <c r="D6430" s="546"/>
      <c r="E6430" s="171" t="str">
        <f t="shared" si="100"/>
        <v>1900</v>
      </c>
      <c r="F6430" s="547">
        <v>0</v>
      </c>
      <c r="G6430" s="548">
        <v>0</v>
      </c>
      <c r="H6430" s="547">
        <v>0</v>
      </c>
      <c r="I6430" s="545" t="s">
        <v>12753</v>
      </c>
      <c r="J6430" s="545"/>
      <c r="K6430" s="545" t="s">
        <v>13413</v>
      </c>
      <c r="L6430" s="545" t="s">
        <v>13413</v>
      </c>
      <c r="M6430" s="548" t="s">
        <v>13758</v>
      </c>
      <c r="N6430" s="545" t="s">
        <v>22191</v>
      </c>
      <c r="O6430" s="545" t="s">
        <v>16544</v>
      </c>
      <c r="P6430" s="549">
        <v>4505</v>
      </c>
      <c r="Q6430" s="549">
        <v>1</v>
      </c>
      <c r="R6430" s="549">
        <v>165</v>
      </c>
      <c r="S6430" s="548"/>
      <c r="T6430" s="548">
        <v>182</v>
      </c>
      <c r="U6430" s="99"/>
    </row>
    <row r="6431" spans="1:21" ht="19.5" customHeight="1">
      <c r="A6431" s="545">
        <v>101051</v>
      </c>
      <c r="B6431" s="545" t="s">
        <v>3651</v>
      </c>
      <c r="C6431" s="545" t="s">
        <v>216</v>
      </c>
      <c r="D6431" s="546"/>
      <c r="E6431" s="171" t="str">
        <f t="shared" si="100"/>
        <v>1900</v>
      </c>
      <c r="F6431" s="547">
        <v>0</v>
      </c>
      <c r="G6431" s="548">
        <v>0</v>
      </c>
      <c r="H6431" s="547">
        <v>0</v>
      </c>
      <c r="I6431" s="545" t="s">
        <v>12758</v>
      </c>
      <c r="J6431" s="545"/>
      <c r="K6431" s="545" t="s">
        <v>13413</v>
      </c>
      <c r="L6431" s="545" t="s">
        <v>16420</v>
      </c>
      <c r="M6431" s="548" t="s">
        <v>13758</v>
      </c>
      <c r="N6431" s="545" t="s">
        <v>13413</v>
      </c>
      <c r="O6431" s="545" t="s">
        <v>13413</v>
      </c>
      <c r="P6431" s="549">
        <v>4506</v>
      </c>
      <c r="Q6431" s="549">
        <v>1</v>
      </c>
      <c r="R6431" s="549">
        <v>164</v>
      </c>
      <c r="S6431" s="548"/>
      <c r="T6431" s="548"/>
      <c r="U6431" s="99"/>
    </row>
    <row r="6432" spans="1:21" ht="19.5" customHeight="1">
      <c r="A6432" s="545">
        <v>101052</v>
      </c>
      <c r="B6432" s="545" t="s">
        <v>10626</v>
      </c>
      <c r="C6432" s="545" t="s">
        <v>216</v>
      </c>
      <c r="D6432" s="546">
        <v>46052</v>
      </c>
      <c r="E6432" s="171" t="str">
        <f t="shared" si="100"/>
        <v>2026</v>
      </c>
      <c r="F6432" s="547">
        <v>902</v>
      </c>
      <c r="G6432" s="548">
        <v>0.19</v>
      </c>
      <c r="H6432" s="547">
        <v>757.98</v>
      </c>
      <c r="I6432" s="545" t="s">
        <v>12701</v>
      </c>
      <c r="J6432" s="545" t="s">
        <v>13307</v>
      </c>
      <c r="K6432" s="545" t="s">
        <v>18157</v>
      </c>
      <c r="L6432" s="545" t="s">
        <v>13413</v>
      </c>
      <c r="M6432" s="548" t="s">
        <v>13758</v>
      </c>
      <c r="N6432" s="545" t="s">
        <v>13413</v>
      </c>
      <c r="O6432" s="545" t="s">
        <v>13413</v>
      </c>
      <c r="P6432" s="549">
        <v>4507</v>
      </c>
      <c r="Q6432" s="549">
        <v>1</v>
      </c>
      <c r="R6432" s="549">
        <v>10</v>
      </c>
      <c r="S6432" s="548">
        <v>2228</v>
      </c>
      <c r="T6432" s="548"/>
      <c r="U6432" s="99"/>
    </row>
    <row r="6433" spans="1:21" ht="19.5" customHeight="1">
      <c r="A6433" s="545">
        <v>101053</v>
      </c>
      <c r="B6433" s="545" t="s">
        <v>1628</v>
      </c>
      <c r="C6433" s="545" t="s">
        <v>216</v>
      </c>
      <c r="D6433" s="546"/>
      <c r="E6433" s="171" t="str">
        <f t="shared" si="100"/>
        <v>1900</v>
      </c>
      <c r="F6433" s="547">
        <v>0</v>
      </c>
      <c r="G6433" s="548">
        <v>0</v>
      </c>
      <c r="H6433" s="547">
        <v>0</v>
      </c>
      <c r="I6433" s="545" t="s">
        <v>12645</v>
      </c>
      <c r="J6433" s="545"/>
      <c r="K6433" s="545" t="s">
        <v>13413</v>
      </c>
      <c r="L6433" s="545" t="s">
        <v>13413</v>
      </c>
      <c r="M6433" s="548" t="s">
        <v>13758</v>
      </c>
      <c r="N6433" s="545" t="s">
        <v>13413</v>
      </c>
      <c r="O6433" s="545" t="s">
        <v>13413</v>
      </c>
      <c r="P6433" s="549">
        <v>4508</v>
      </c>
      <c r="Q6433" s="549">
        <v>1</v>
      </c>
      <c r="R6433" s="549">
        <v>12</v>
      </c>
      <c r="S6433" s="548"/>
      <c r="T6433" s="548"/>
      <c r="U6433" s="99"/>
    </row>
    <row r="6434" spans="1:21" ht="19.5" customHeight="1">
      <c r="A6434" s="545">
        <v>101054</v>
      </c>
      <c r="B6434" s="545" t="s">
        <v>8226</v>
      </c>
      <c r="C6434" s="545" t="s">
        <v>216</v>
      </c>
      <c r="D6434" s="546">
        <v>46052</v>
      </c>
      <c r="E6434" s="171" t="str">
        <f t="shared" si="100"/>
        <v>2026</v>
      </c>
      <c r="F6434" s="547">
        <v>13971820</v>
      </c>
      <c r="G6434" s="548">
        <v>0.19</v>
      </c>
      <c r="H6434" s="547">
        <v>11741025.210000001</v>
      </c>
      <c r="I6434" s="545" t="s">
        <v>12758</v>
      </c>
      <c r="J6434" s="545" t="s">
        <v>13307</v>
      </c>
      <c r="K6434" s="545" t="s">
        <v>18158</v>
      </c>
      <c r="L6434" s="545" t="s">
        <v>13413</v>
      </c>
      <c r="M6434" s="548" t="s">
        <v>13758</v>
      </c>
      <c r="N6434" s="545" t="s">
        <v>13413</v>
      </c>
      <c r="O6434" s="545" t="s">
        <v>13413</v>
      </c>
      <c r="P6434" s="549">
        <v>4509</v>
      </c>
      <c r="Q6434" s="549">
        <v>1</v>
      </c>
      <c r="R6434" s="549">
        <v>164</v>
      </c>
      <c r="S6434" s="548">
        <v>2228</v>
      </c>
      <c r="T6434" s="548"/>
      <c r="U6434" s="99"/>
    </row>
    <row r="6435" spans="1:21" ht="19.5" customHeight="1">
      <c r="A6435" s="545">
        <v>101055</v>
      </c>
      <c r="B6435" s="545" t="s">
        <v>5275</v>
      </c>
      <c r="C6435" s="545" t="s">
        <v>216</v>
      </c>
      <c r="D6435" s="546">
        <v>46052</v>
      </c>
      <c r="E6435" s="171" t="str">
        <f t="shared" si="100"/>
        <v>2026</v>
      </c>
      <c r="F6435" s="547">
        <v>34601434</v>
      </c>
      <c r="G6435" s="548">
        <v>0.19</v>
      </c>
      <c r="H6435" s="547">
        <v>29076835.289999999</v>
      </c>
      <c r="I6435" s="545" t="s">
        <v>12758</v>
      </c>
      <c r="J6435" s="545" t="s">
        <v>13307</v>
      </c>
      <c r="K6435" s="545" t="s">
        <v>18159</v>
      </c>
      <c r="L6435" s="545" t="s">
        <v>13413</v>
      </c>
      <c r="M6435" s="548" t="s">
        <v>13758</v>
      </c>
      <c r="N6435" s="545" t="s">
        <v>13413</v>
      </c>
      <c r="O6435" s="545" t="s">
        <v>13413</v>
      </c>
      <c r="P6435" s="549">
        <v>4510</v>
      </c>
      <c r="Q6435" s="549">
        <v>1</v>
      </c>
      <c r="R6435" s="549">
        <v>164</v>
      </c>
      <c r="S6435" s="548">
        <v>2228</v>
      </c>
      <c r="T6435" s="548"/>
      <c r="U6435" s="99"/>
    </row>
    <row r="6436" spans="1:21" ht="19.5" customHeight="1">
      <c r="A6436" s="545">
        <v>101056</v>
      </c>
      <c r="B6436" s="545" t="s">
        <v>6324</v>
      </c>
      <c r="C6436" s="545" t="s">
        <v>209</v>
      </c>
      <c r="D6436" s="546">
        <v>46052</v>
      </c>
      <c r="E6436" s="171" t="str">
        <f t="shared" si="100"/>
        <v>2026</v>
      </c>
      <c r="F6436" s="547">
        <v>6767</v>
      </c>
      <c r="G6436" s="548">
        <v>0.19</v>
      </c>
      <c r="H6436" s="547">
        <v>5686.55</v>
      </c>
      <c r="I6436" s="545" t="s">
        <v>12639</v>
      </c>
      <c r="J6436" s="545" t="s">
        <v>13307</v>
      </c>
      <c r="K6436" s="545" t="s">
        <v>13413</v>
      </c>
      <c r="L6436" s="545" t="s">
        <v>13763</v>
      </c>
      <c r="M6436" s="548" t="s">
        <v>13758</v>
      </c>
      <c r="N6436" s="545" t="s">
        <v>13413</v>
      </c>
      <c r="O6436" s="545" t="s">
        <v>13413</v>
      </c>
      <c r="P6436" s="549">
        <v>4511</v>
      </c>
      <c r="Q6436" s="549">
        <v>1</v>
      </c>
      <c r="R6436" s="549">
        <v>64</v>
      </c>
      <c r="S6436" s="548">
        <v>2228</v>
      </c>
      <c r="T6436" s="548"/>
      <c r="U6436" s="99"/>
    </row>
    <row r="6437" spans="1:21" ht="19.5" customHeight="1">
      <c r="A6437" s="545">
        <v>101057</v>
      </c>
      <c r="B6437" s="545" t="s">
        <v>8009</v>
      </c>
      <c r="C6437" s="545" t="s">
        <v>206</v>
      </c>
      <c r="D6437" s="546">
        <v>44592</v>
      </c>
      <c r="E6437" s="171" t="str">
        <f t="shared" si="100"/>
        <v>2022</v>
      </c>
      <c r="F6437" s="547">
        <v>8500</v>
      </c>
      <c r="G6437" s="548">
        <v>0.19</v>
      </c>
      <c r="H6437" s="547">
        <v>7142.86</v>
      </c>
      <c r="I6437" s="545" t="s">
        <v>12709</v>
      </c>
      <c r="J6437" s="545" t="s">
        <v>13297</v>
      </c>
      <c r="K6437" s="545" t="s">
        <v>18160</v>
      </c>
      <c r="L6437" s="545" t="s">
        <v>13413</v>
      </c>
      <c r="M6437" s="548" t="s">
        <v>13758</v>
      </c>
      <c r="N6437" s="545" t="s">
        <v>22823</v>
      </c>
      <c r="O6437" s="545" t="s">
        <v>18161</v>
      </c>
      <c r="P6437" s="549">
        <v>4512</v>
      </c>
      <c r="Q6437" s="549">
        <v>1</v>
      </c>
      <c r="R6437" s="549">
        <v>124</v>
      </c>
      <c r="S6437" s="548">
        <v>2257</v>
      </c>
      <c r="T6437" s="548">
        <v>441</v>
      </c>
      <c r="U6437" s="99"/>
    </row>
    <row r="6438" spans="1:21" ht="19.5" customHeight="1">
      <c r="A6438" s="545">
        <v>101058</v>
      </c>
      <c r="B6438" s="545" t="s">
        <v>1666</v>
      </c>
      <c r="C6438" s="545" t="s">
        <v>206</v>
      </c>
      <c r="D6438" s="546"/>
      <c r="E6438" s="171" t="str">
        <f t="shared" si="100"/>
        <v>1900</v>
      </c>
      <c r="F6438" s="547">
        <v>0</v>
      </c>
      <c r="G6438" s="548">
        <v>0</v>
      </c>
      <c r="H6438" s="547">
        <v>0</v>
      </c>
      <c r="I6438" s="545" t="s">
        <v>12708</v>
      </c>
      <c r="J6438" s="545"/>
      <c r="K6438" s="545" t="s">
        <v>13413</v>
      </c>
      <c r="L6438" s="545" t="s">
        <v>13413</v>
      </c>
      <c r="M6438" s="548" t="s">
        <v>13758</v>
      </c>
      <c r="N6438" s="545" t="s">
        <v>13413</v>
      </c>
      <c r="O6438" s="545" t="s">
        <v>18001</v>
      </c>
      <c r="P6438" s="549">
        <v>4513</v>
      </c>
      <c r="Q6438" s="549">
        <v>1</v>
      </c>
      <c r="R6438" s="549">
        <v>121</v>
      </c>
      <c r="S6438" s="548"/>
      <c r="T6438" s="548"/>
      <c r="U6438" s="99"/>
    </row>
    <row r="6439" spans="1:21" ht="19.5" customHeight="1">
      <c r="A6439" s="545">
        <v>101059</v>
      </c>
      <c r="B6439" s="545" t="s">
        <v>10625</v>
      </c>
      <c r="C6439" s="545" t="s">
        <v>216</v>
      </c>
      <c r="D6439" s="546"/>
      <c r="E6439" s="171" t="str">
        <f t="shared" si="100"/>
        <v>1900</v>
      </c>
      <c r="F6439" s="547">
        <v>0</v>
      </c>
      <c r="G6439" s="548">
        <v>0</v>
      </c>
      <c r="H6439" s="547">
        <v>0</v>
      </c>
      <c r="I6439" s="545" t="s">
        <v>12678</v>
      </c>
      <c r="J6439" s="545"/>
      <c r="K6439" s="545" t="s">
        <v>13413</v>
      </c>
      <c r="L6439" s="545" t="s">
        <v>13413</v>
      </c>
      <c r="M6439" s="548" t="s">
        <v>13758</v>
      </c>
      <c r="N6439" s="545" t="s">
        <v>13413</v>
      </c>
      <c r="O6439" s="545" t="s">
        <v>13413</v>
      </c>
      <c r="P6439" s="549">
        <v>4514</v>
      </c>
      <c r="Q6439" s="549">
        <v>1</v>
      </c>
      <c r="R6439" s="549">
        <v>23</v>
      </c>
      <c r="S6439" s="548"/>
      <c r="T6439" s="548"/>
      <c r="U6439" s="99"/>
    </row>
    <row r="6440" spans="1:21" ht="19.5" customHeight="1">
      <c r="A6440" s="545">
        <v>101060</v>
      </c>
      <c r="B6440" s="545" t="s">
        <v>10624</v>
      </c>
      <c r="C6440" s="545" t="s">
        <v>216</v>
      </c>
      <c r="D6440" s="546"/>
      <c r="E6440" s="171" t="str">
        <f t="shared" si="100"/>
        <v>1900</v>
      </c>
      <c r="F6440" s="547">
        <v>0</v>
      </c>
      <c r="G6440" s="548">
        <v>0</v>
      </c>
      <c r="H6440" s="547">
        <v>0</v>
      </c>
      <c r="I6440" s="545" t="s">
        <v>12678</v>
      </c>
      <c r="J6440" s="545"/>
      <c r="K6440" s="545" t="s">
        <v>13413</v>
      </c>
      <c r="L6440" s="545" t="s">
        <v>13413</v>
      </c>
      <c r="M6440" s="548" t="s">
        <v>13758</v>
      </c>
      <c r="N6440" s="545" t="s">
        <v>13413</v>
      </c>
      <c r="O6440" s="545" t="s">
        <v>13413</v>
      </c>
      <c r="P6440" s="549">
        <v>4515</v>
      </c>
      <c r="Q6440" s="549">
        <v>1</v>
      </c>
      <c r="R6440" s="549">
        <v>23</v>
      </c>
      <c r="S6440" s="548"/>
      <c r="T6440" s="548"/>
      <c r="U6440" s="99"/>
    </row>
    <row r="6441" spans="1:21" ht="19.5" customHeight="1">
      <c r="A6441" s="545">
        <v>101061</v>
      </c>
      <c r="B6441" s="545" t="s">
        <v>10623</v>
      </c>
      <c r="C6441" s="545" t="s">
        <v>216</v>
      </c>
      <c r="D6441" s="546"/>
      <c r="E6441" s="171" t="str">
        <f t="shared" si="100"/>
        <v>1900</v>
      </c>
      <c r="F6441" s="547">
        <v>0</v>
      </c>
      <c r="G6441" s="548">
        <v>0</v>
      </c>
      <c r="H6441" s="547">
        <v>0</v>
      </c>
      <c r="I6441" s="545" t="s">
        <v>12678</v>
      </c>
      <c r="J6441" s="545"/>
      <c r="K6441" s="545" t="s">
        <v>13413</v>
      </c>
      <c r="L6441" s="545" t="s">
        <v>13413</v>
      </c>
      <c r="M6441" s="548" t="s">
        <v>13758</v>
      </c>
      <c r="N6441" s="545" t="s">
        <v>13413</v>
      </c>
      <c r="O6441" s="545" t="s">
        <v>13413</v>
      </c>
      <c r="P6441" s="549">
        <v>4516</v>
      </c>
      <c r="Q6441" s="549">
        <v>1</v>
      </c>
      <c r="R6441" s="549">
        <v>23</v>
      </c>
      <c r="S6441" s="548"/>
      <c r="T6441" s="548"/>
      <c r="U6441" s="99"/>
    </row>
    <row r="6442" spans="1:21" ht="19.5" customHeight="1">
      <c r="A6442" s="545">
        <v>101062</v>
      </c>
      <c r="B6442" s="545" t="s">
        <v>10622</v>
      </c>
      <c r="C6442" s="545" t="s">
        <v>221</v>
      </c>
      <c r="D6442" s="546"/>
      <c r="E6442" s="171" t="str">
        <f t="shared" si="100"/>
        <v>1900</v>
      </c>
      <c r="F6442" s="547">
        <v>0</v>
      </c>
      <c r="G6442" s="548">
        <v>0</v>
      </c>
      <c r="H6442" s="547">
        <v>0</v>
      </c>
      <c r="I6442" s="545" t="s">
        <v>12678</v>
      </c>
      <c r="J6442" s="545"/>
      <c r="K6442" s="545" t="s">
        <v>13413</v>
      </c>
      <c r="L6442" s="545" t="s">
        <v>13413</v>
      </c>
      <c r="M6442" s="548" t="s">
        <v>13758</v>
      </c>
      <c r="N6442" s="545" t="s">
        <v>13413</v>
      </c>
      <c r="O6442" s="545" t="s">
        <v>13413</v>
      </c>
      <c r="P6442" s="549">
        <v>4517</v>
      </c>
      <c r="Q6442" s="549">
        <v>1</v>
      </c>
      <c r="R6442" s="549">
        <v>23</v>
      </c>
      <c r="S6442" s="548"/>
      <c r="T6442" s="548"/>
      <c r="U6442" s="99"/>
    </row>
    <row r="6443" spans="1:21" ht="19.5" customHeight="1">
      <c r="A6443" s="545">
        <v>101063</v>
      </c>
      <c r="B6443" s="545" t="s">
        <v>8179</v>
      </c>
      <c r="C6443" s="545" t="s">
        <v>221</v>
      </c>
      <c r="D6443" s="546">
        <v>44585</v>
      </c>
      <c r="E6443" s="171" t="str">
        <f t="shared" si="100"/>
        <v>2022</v>
      </c>
      <c r="F6443" s="547">
        <v>388.68</v>
      </c>
      <c r="G6443" s="548">
        <v>0.19</v>
      </c>
      <c r="H6443" s="547">
        <v>326.62</v>
      </c>
      <c r="I6443" s="545" t="s">
        <v>12678</v>
      </c>
      <c r="J6443" s="545" t="s">
        <v>13299</v>
      </c>
      <c r="K6443" s="545" t="s">
        <v>13413</v>
      </c>
      <c r="L6443" s="545" t="s">
        <v>13413</v>
      </c>
      <c r="M6443" s="548" t="s">
        <v>13758</v>
      </c>
      <c r="N6443" s="545" t="s">
        <v>13413</v>
      </c>
      <c r="O6443" s="545" t="s">
        <v>13413</v>
      </c>
      <c r="P6443" s="549">
        <v>4518</v>
      </c>
      <c r="Q6443" s="549">
        <v>1</v>
      </c>
      <c r="R6443" s="549">
        <v>23</v>
      </c>
      <c r="S6443" s="548">
        <v>443</v>
      </c>
      <c r="T6443" s="548"/>
      <c r="U6443" s="99"/>
    </row>
    <row r="6444" spans="1:21" ht="19.5" customHeight="1">
      <c r="A6444" s="545">
        <v>101064</v>
      </c>
      <c r="B6444" s="545" t="s">
        <v>10621</v>
      </c>
      <c r="C6444" s="545" t="s">
        <v>216</v>
      </c>
      <c r="D6444" s="546"/>
      <c r="E6444" s="171" t="str">
        <f t="shared" si="100"/>
        <v>1900</v>
      </c>
      <c r="F6444" s="547">
        <v>0</v>
      </c>
      <c r="G6444" s="548">
        <v>0</v>
      </c>
      <c r="H6444" s="547">
        <v>0</v>
      </c>
      <c r="I6444" s="545" t="s">
        <v>12678</v>
      </c>
      <c r="J6444" s="545"/>
      <c r="K6444" s="545" t="s">
        <v>13413</v>
      </c>
      <c r="L6444" s="545" t="s">
        <v>13413</v>
      </c>
      <c r="M6444" s="548" t="s">
        <v>13758</v>
      </c>
      <c r="N6444" s="545" t="s">
        <v>13413</v>
      </c>
      <c r="O6444" s="545" t="s">
        <v>13413</v>
      </c>
      <c r="P6444" s="549">
        <v>4519</v>
      </c>
      <c r="Q6444" s="549">
        <v>1</v>
      </c>
      <c r="R6444" s="549">
        <v>23</v>
      </c>
      <c r="S6444" s="548"/>
      <c r="T6444" s="548"/>
      <c r="U6444" s="99"/>
    </row>
    <row r="6445" spans="1:21" ht="19.5" customHeight="1">
      <c r="A6445" s="545">
        <v>101065</v>
      </c>
      <c r="B6445" s="545" t="s">
        <v>343</v>
      </c>
      <c r="C6445" s="545" t="s">
        <v>311</v>
      </c>
      <c r="D6445" s="546"/>
      <c r="E6445" s="171" t="str">
        <f t="shared" si="100"/>
        <v>1900</v>
      </c>
      <c r="F6445" s="547">
        <v>0</v>
      </c>
      <c r="G6445" s="548">
        <v>0</v>
      </c>
      <c r="H6445" s="547">
        <v>0</v>
      </c>
      <c r="I6445" s="545" t="s">
        <v>12657</v>
      </c>
      <c r="J6445" s="545"/>
      <c r="K6445" s="545" t="s">
        <v>13413</v>
      </c>
      <c r="L6445" s="545" t="s">
        <v>16391</v>
      </c>
      <c r="M6445" s="548" t="s">
        <v>13758</v>
      </c>
      <c r="N6445" s="545" t="s">
        <v>13413</v>
      </c>
      <c r="O6445" s="545" t="s">
        <v>13413</v>
      </c>
      <c r="P6445" s="549">
        <v>4520</v>
      </c>
      <c r="Q6445" s="549">
        <v>1</v>
      </c>
      <c r="R6445" s="549">
        <v>69</v>
      </c>
      <c r="S6445" s="548"/>
      <c r="T6445" s="548"/>
      <c r="U6445" s="99"/>
    </row>
    <row r="6446" spans="1:21" ht="19.5" customHeight="1">
      <c r="A6446" s="545">
        <v>101066</v>
      </c>
      <c r="B6446" s="545" t="s">
        <v>2433</v>
      </c>
      <c r="C6446" s="545" t="s">
        <v>216</v>
      </c>
      <c r="D6446" s="546"/>
      <c r="E6446" s="171" t="str">
        <f t="shared" si="100"/>
        <v>1900</v>
      </c>
      <c r="F6446" s="547">
        <v>0</v>
      </c>
      <c r="G6446" s="548">
        <v>0</v>
      </c>
      <c r="H6446" s="547">
        <v>0</v>
      </c>
      <c r="I6446" s="545" t="s">
        <v>12642</v>
      </c>
      <c r="J6446" s="545"/>
      <c r="K6446" s="545" t="s">
        <v>13413</v>
      </c>
      <c r="L6446" s="545" t="s">
        <v>13413</v>
      </c>
      <c r="M6446" s="548" t="s">
        <v>13758</v>
      </c>
      <c r="N6446" s="545" t="s">
        <v>13413</v>
      </c>
      <c r="O6446" s="545" t="s">
        <v>14525</v>
      </c>
      <c r="P6446" s="549">
        <v>4521</v>
      </c>
      <c r="Q6446" s="549">
        <v>1</v>
      </c>
      <c r="R6446" s="549">
        <v>135</v>
      </c>
      <c r="S6446" s="548"/>
      <c r="T6446" s="548"/>
      <c r="U6446" s="99"/>
    </row>
    <row r="6447" spans="1:21" ht="19.5" customHeight="1">
      <c r="A6447" s="545">
        <v>101067</v>
      </c>
      <c r="B6447" s="545" t="s">
        <v>2542</v>
      </c>
      <c r="C6447" s="545" t="s">
        <v>216</v>
      </c>
      <c r="D6447" s="546"/>
      <c r="E6447" s="171" t="str">
        <f t="shared" si="100"/>
        <v>1900</v>
      </c>
      <c r="F6447" s="547">
        <v>0</v>
      </c>
      <c r="G6447" s="548">
        <v>0</v>
      </c>
      <c r="H6447" s="547">
        <v>0</v>
      </c>
      <c r="I6447" s="545" t="s">
        <v>12642</v>
      </c>
      <c r="J6447" s="545"/>
      <c r="K6447" s="545" t="s">
        <v>13413</v>
      </c>
      <c r="L6447" s="545" t="s">
        <v>13807</v>
      </c>
      <c r="M6447" s="548" t="s">
        <v>13758</v>
      </c>
      <c r="N6447" s="545" t="s">
        <v>13413</v>
      </c>
      <c r="O6447" s="545" t="s">
        <v>17813</v>
      </c>
      <c r="P6447" s="549">
        <v>4522</v>
      </c>
      <c r="Q6447" s="549">
        <v>1</v>
      </c>
      <c r="R6447" s="549">
        <v>135</v>
      </c>
      <c r="S6447" s="548"/>
      <c r="T6447" s="548"/>
      <c r="U6447" s="99"/>
    </row>
    <row r="6448" spans="1:21" ht="19.5" customHeight="1">
      <c r="A6448" s="545">
        <v>101068</v>
      </c>
      <c r="B6448" s="545" t="s">
        <v>3096</v>
      </c>
      <c r="C6448" s="545" t="s">
        <v>216</v>
      </c>
      <c r="D6448" s="546"/>
      <c r="E6448" s="171" t="str">
        <f t="shared" si="100"/>
        <v>1900</v>
      </c>
      <c r="F6448" s="547">
        <v>0</v>
      </c>
      <c r="G6448" s="548">
        <v>0</v>
      </c>
      <c r="H6448" s="547">
        <v>0</v>
      </c>
      <c r="I6448" s="545" t="s">
        <v>12689</v>
      </c>
      <c r="J6448" s="545"/>
      <c r="K6448" s="545" t="s">
        <v>13413</v>
      </c>
      <c r="L6448" s="545" t="s">
        <v>14294</v>
      </c>
      <c r="M6448" s="548" t="s">
        <v>13758</v>
      </c>
      <c r="N6448" s="545" t="s">
        <v>13413</v>
      </c>
      <c r="O6448" s="545" t="s">
        <v>14295</v>
      </c>
      <c r="P6448" s="549">
        <v>4523</v>
      </c>
      <c r="Q6448" s="549">
        <v>1</v>
      </c>
      <c r="R6448" s="549">
        <v>156</v>
      </c>
      <c r="S6448" s="548"/>
      <c r="T6448" s="548"/>
      <c r="U6448" s="99"/>
    </row>
    <row r="6449" spans="1:21" ht="19.5" customHeight="1">
      <c r="A6449" s="545">
        <v>101069</v>
      </c>
      <c r="B6449" s="545" t="s">
        <v>10620</v>
      </c>
      <c r="C6449" s="545" t="s">
        <v>209</v>
      </c>
      <c r="D6449" s="546">
        <v>44622</v>
      </c>
      <c r="E6449" s="171" t="str">
        <f t="shared" si="100"/>
        <v>2022</v>
      </c>
      <c r="F6449" s="547">
        <v>158611.01</v>
      </c>
      <c r="G6449" s="548">
        <v>0.19</v>
      </c>
      <c r="H6449" s="547">
        <v>133286.56</v>
      </c>
      <c r="I6449" s="545" t="s">
        <v>12719</v>
      </c>
      <c r="J6449" s="545" t="s">
        <v>13297</v>
      </c>
      <c r="K6449" s="545" t="s">
        <v>13413</v>
      </c>
      <c r="L6449" s="545" t="s">
        <v>13807</v>
      </c>
      <c r="M6449" s="548" t="s">
        <v>13758</v>
      </c>
      <c r="N6449" s="545" t="s">
        <v>13413</v>
      </c>
      <c r="O6449" s="545" t="s">
        <v>18162</v>
      </c>
      <c r="P6449" s="549">
        <v>4524</v>
      </c>
      <c r="Q6449" s="549">
        <v>1</v>
      </c>
      <c r="R6449" s="549">
        <v>157</v>
      </c>
      <c r="S6449" s="548">
        <v>2257</v>
      </c>
      <c r="T6449" s="548"/>
      <c r="U6449" s="99"/>
    </row>
    <row r="6450" spans="1:21" ht="19.5" customHeight="1">
      <c r="A6450" s="545">
        <v>101070</v>
      </c>
      <c r="B6450" s="545" t="s">
        <v>10619</v>
      </c>
      <c r="C6450" s="545" t="s">
        <v>209</v>
      </c>
      <c r="D6450" s="546"/>
      <c r="E6450" s="171" t="str">
        <f t="shared" si="100"/>
        <v>1900</v>
      </c>
      <c r="F6450" s="547">
        <v>0</v>
      </c>
      <c r="G6450" s="548">
        <v>0</v>
      </c>
      <c r="H6450" s="547">
        <v>0</v>
      </c>
      <c r="I6450" s="545" t="s">
        <v>12718</v>
      </c>
      <c r="J6450" s="545"/>
      <c r="K6450" s="545" t="s">
        <v>13413</v>
      </c>
      <c r="L6450" s="545" t="s">
        <v>14565</v>
      </c>
      <c r="M6450" s="548" t="s">
        <v>13758</v>
      </c>
      <c r="N6450" s="545" t="s">
        <v>13413</v>
      </c>
      <c r="O6450" s="545" t="s">
        <v>13413</v>
      </c>
      <c r="P6450" s="549">
        <v>4525</v>
      </c>
      <c r="Q6450" s="549">
        <v>1</v>
      </c>
      <c r="R6450" s="549">
        <v>137</v>
      </c>
      <c r="S6450" s="548"/>
      <c r="T6450" s="548"/>
      <c r="U6450" s="99"/>
    </row>
    <row r="6451" spans="1:21" ht="19.5" customHeight="1">
      <c r="A6451" s="545">
        <v>101071</v>
      </c>
      <c r="B6451" s="545" t="s">
        <v>421</v>
      </c>
      <c r="C6451" s="545" t="s">
        <v>209</v>
      </c>
      <c r="D6451" s="546"/>
      <c r="E6451" s="171" t="str">
        <f t="shared" si="100"/>
        <v>1900</v>
      </c>
      <c r="F6451" s="547">
        <v>0</v>
      </c>
      <c r="G6451" s="548">
        <v>0</v>
      </c>
      <c r="H6451" s="547">
        <v>0</v>
      </c>
      <c r="I6451" s="545" t="s">
        <v>12654</v>
      </c>
      <c r="J6451" s="545"/>
      <c r="K6451" s="545" t="s">
        <v>13413</v>
      </c>
      <c r="L6451" s="545" t="s">
        <v>15948</v>
      </c>
      <c r="M6451" s="548" t="s">
        <v>13843</v>
      </c>
      <c r="N6451" s="545" t="s">
        <v>22180</v>
      </c>
      <c r="O6451" s="545" t="s">
        <v>13413</v>
      </c>
      <c r="P6451" s="549">
        <v>4526</v>
      </c>
      <c r="Q6451" s="549">
        <v>5</v>
      </c>
      <c r="R6451" s="549">
        <v>2</v>
      </c>
      <c r="S6451" s="548"/>
      <c r="T6451" s="548">
        <v>164</v>
      </c>
      <c r="U6451" s="99"/>
    </row>
    <row r="6452" spans="1:21" ht="19.5" customHeight="1">
      <c r="A6452" s="545">
        <v>101072</v>
      </c>
      <c r="B6452" s="545" t="s">
        <v>4522</v>
      </c>
      <c r="C6452" s="545" t="s">
        <v>221</v>
      </c>
      <c r="D6452" s="546">
        <v>45708</v>
      </c>
      <c r="E6452" s="171" t="str">
        <f t="shared" si="100"/>
        <v>2025</v>
      </c>
      <c r="F6452" s="547">
        <v>107310.24</v>
      </c>
      <c r="G6452" s="548">
        <v>0.19</v>
      </c>
      <c r="H6452" s="547">
        <v>90176.67</v>
      </c>
      <c r="I6452" s="545" t="s">
        <v>12684</v>
      </c>
      <c r="J6452" s="545" t="s">
        <v>13307</v>
      </c>
      <c r="K6452" s="545" t="s">
        <v>18163</v>
      </c>
      <c r="L6452" s="545" t="s">
        <v>13413</v>
      </c>
      <c r="M6452" s="548" t="s">
        <v>13758</v>
      </c>
      <c r="N6452" s="545" t="s">
        <v>13413</v>
      </c>
      <c r="O6452" s="545" t="s">
        <v>13413</v>
      </c>
      <c r="P6452" s="549">
        <v>4527</v>
      </c>
      <c r="Q6452" s="549">
        <v>1</v>
      </c>
      <c r="R6452" s="549">
        <v>95</v>
      </c>
      <c r="S6452" s="548">
        <v>2228</v>
      </c>
      <c r="T6452" s="548"/>
      <c r="U6452" s="99"/>
    </row>
    <row r="6453" spans="1:21" ht="19.5" customHeight="1">
      <c r="A6453" s="545">
        <v>101073</v>
      </c>
      <c r="B6453" s="545" t="s">
        <v>6734</v>
      </c>
      <c r="C6453" s="545" t="s">
        <v>206</v>
      </c>
      <c r="D6453" s="546">
        <v>46052</v>
      </c>
      <c r="E6453" s="171" t="str">
        <f t="shared" si="100"/>
        <v>2026</v>
      </c>
      <c r="F6453" s="547">
        <v>3837</v>
      </c>
      <c r="G6453" s="548">
        <v>1.9E-3</v>
      </c>
      <c r="H6453" s="547">
        <v>3829.72</v>
      </c>
      <c r="I6453" s="545" t="s">
        <v>12644</v>
      </c>
      <c r="J6453" s="545" t="s">
        <v>13307</v>
      </c>
      <c r="K6453" s="545" t="s">
        <v>6734</v>
      </c>
      <c r="L6453" s="545" t="s">
        <v>18164</v>
      </c>
      <c r="M6453" s="548" t="s">
        <v>13758</v>
      </c>
      <c r="N6453" s="545" t="s">
        <v>13413</v>
      </c>
      <c r="O6453" s="545" t="s">
        <v>13413</v>
      </c>
      <c r="P6453" s="549">
        <v>4528</v>
      </c>
      <c r="Q6453" s="549">
        <v>1</v>
      </c>
      <c r="R6453" s="549">
        <v>62</v>
      </c>
      <c r="S6453" s="548">
        <v>2228</v>
      </c>
      <c r="T6453" s="548"/>
      <c r="U6453" s="99"/>
    </row>
    <row r="6454" spans="1:21" ht="19.5" customHeight="1">
      <c r="A6454" s="545">
        <v>101074</v>
      </c>
      <c r="B6454" s="545" t="s">
        <v>8194</v>
      </c>
      <c r="C6454" s="545" t="s">
        <v>221</v>
      </c>
      <c r="D6454" s="546">
        <v>43533</v>
      </c>
      <c r="E6454" s="171" t="str">
        <f t="shared" si="100"/>
        <v>2019</v>
      </c>
      <c r="F6454" s="547">
        <v>401651</v>
      </c>
      <c r="G6454" s="548">
        <v>0.19</v>
      </c>
      <c r="H6454" s="547">
        <v>337521.85</v>
      </c>
      <c r="I6454" s="545" t="s">
        <v>12806</v>
      </c>
      <c r="J6454" s="545" t="s">
        <v>13301</v>
      </c>
      <c r="K6454" s="545" t="s">
        <v>18165</v>
      </c>
      <c r="L6454" s="545" t="s">
        <v>13413</v>
      </c>
      <c r="M6454" s="548" t="s">
        <v>13758</v>
      </c>
      <c r="N6454" s="545" t="s">
        <v>13413</v>
      </c>
      <c r="O6454" s="545" t="s">
        <v>13413</v>
      </c>
      <c r="P6454" s="549">
        <v>4529</v>
      </c>
      <c r="Q6454" s="549">
        <v>1</v>
      </c>
      <c r="R6454" s="549">
        <v>38</v>
      </c>
      <c r="S6454" s="548">
        <v>2221</v>
      </c>
      <c r="T6454" s="548"/>
      <c r="U6454" s="99"/>
    </row>
    <row r="6455" spans="1:21" ht="19.5" customHeight="1">
      <c r="A6455" s="545">
        <v>101075</v>
      </c>
      <c r="B6455" s="545" t="s">
        <v>8193</v>
      </c>
      <c r="C6455" s="545" t="s">
        <v>216</v>
      </c>
      <c r="D6455" s="546">
        <v>43533</v>
      </c>
      <c r="E6455" s="171" t="str">
        <f t="shared" si="100"/>
        <v>2019</v>
      </c>
      <c r="F6455" s="547">
        <v>171719202</v>
      </c>
      <c r="G6455" s="548">
        <v>0.19</v>
      </c>
      <c r="H6455" s="547">
        <v>144301850.41999999</v>
      </c>
      <c r="I6455" s="545" t="s">
        <v>12762</v>
      </c>
      <c r="J6455" s="545" t="s">
        <v>13301</v>
      </c>
      <c r="K6455" s="545" t="s">
        <v>18166</v>
      </c>
      <c r="L6455" s="545" t="s">
        <v>13413</v>
      </c>
      <c r="M6455" s="548" t="s">
        <v>13868</v>
      </c>
      <c r="N6455" s="545" t="s">
        <v>13413</v>
      </c>
      <c r="O6455" s="545" t="s">
        <v>13413</v>
      </c>
      <c r="P6455" s="549">
        <v>4530</v>
      </c>
      <c r="Q6455" s="549">
        <v>2</v>
      </c>
      <c r="R6455" s="549">
        <v>8</v>
      </c>
      <c r="S6455" s="548">
        <v>2221</v>
      </c>
      <c r="T6455" s="548"/>
      <c r="U6455" s="99"/>
    </row>
    <row r="6456" spans="1:21" ht="19.5" customHeight="1">
      <c r="A6456" s="545">
        <v>101076</v>
      </c>
      <c r="B6456" s="545" t="s">
        <v>8192</v>
      </c>
      <c r="C6456" s="545" t="s">
        <v>216</v>
      </c>
      <c r="D6456" s="546">
        <v>43533</v>
      </c>
      <c r="E6456" s="171" t="str">
        <f t="shared" si="100"/>
        <v>2019</v>
      </c>
      <c r="F6456" s="547">
        <v>16268165</v>
      </c>
      <c r="G6456" s="548">
        <v>0.19</v>
      </c>
      <c r="H6456" s="547">
        <v>13670726.890000001</v>
      </c>
      <c r="I6456" s="545" t="s">
        <v>12762</v>
      </c>
      <c r="J6456" s="545" t="s">
        <v>13305</v>
      </c>
      <c r="K6456" s="545" t="s">
        <v>18167</v>
      </c>
      <c r="L6456" s="545" t="s">
        <v>13413</v>
      </c>
      <c r="M6456" s="548" t="s">
        <v>13868</v>
      </c>
      <c r="N6456" s="545" t="s">
        <v>13413</v>
      </c>
      <c r="O6456" s="545" t="s">
        <v>13413</v>
      </c>
      <c r="P6456" s="549">
        <v>4531</v>
      </c>
      <c r="Q6456" s="549">
        <v>2</v>
      </c>
      <c r="R6456" s="549">
        <v>8</v>
      </c>
      <c r="S6456" s="548">
        <v>2217</v>
      </c>
      <c r="T6456" s="548"/>
      <c r="U6456" s="99"/>
    </row>
    <row r="6457" spans="1:21" ht="19.5" customHeight="1">
      <c r="A6457" s="545">
        <v>101077</v>
      </c>
      <c r="B6457" s="545" t="s">
        <v>8191</v>
      </c>
      <c r="C6457" s="545" t="s">
        <v>216</v>
      </c>
      <c r="D6457" s="546">
        <v>46052</v>
      </c>
      <c r="E6457" s="171" t="str">
        <f t="shared" si="100"/>
        <v>2026</v>
      </c>
      <c r="F6457" s="547">
        <v>2616532</v>
      </c>
      <c r="G6457" s="548">
        <v>0.19</v>
      </c>
      <c r="H6457" s="547">
        <v>2198766.39</v>
      </c>
      <c r="I6457" s="545" t="s">
        <v>12637</v>
      </c>
      <c r="J6457" s="545" t="s">
        <v>13307</v>
      </c>
      <c r="K6457" s="545" t="s">
        <v>18168</v>
      </c>
      <c r="L6457" s="545" t="s">
        <v>13413</v>
      </c>
      <c r="M6457" s="548" t="s">
        <v>13758</v>
      </c>
      <c r="N6457" s="545" t="s">
        <v>13413</v>
      </c>
      <c r="O6457" s="545" t="s">
        <v>13413</v>
      </c>
      <c r="P6457" s="549">
        <v>4532</v>
      </c>
      <c r="Q6457" s="549">
        <v>1</v>
      </c>
      <c r="R6457" s="549">
        <v>13</v>
      </c>
      <c r="S6457" s="548">
        <v>2228</v>
      </c>
      <c r="T6457" s="548"/>
      <c r="U6457" s="99"/>
    </row>
    <row r="6458" spans="1:21" ht="19.5" customHeight="1">
      <c r="A6458" s="545">
        <v>101078</v>
      </c>
      <c r="B6458" s="545" t="s">
        <v>3686</v>
      </c>
      <c r="C6458" s="545" t="s">
        <v>206</v>
      </c>
      <c r="D6458" s="546"/>
      <c r="E6458" s="171" t="str">
        <f t="shared" si="100"/>
        <v>1900</v>
      </c>
      <c r="F6458" s="547">
        <v>0</v>
      </c>
      <c r="G6458" s="548">
        <v>0</v>
      </c>
      <c r="H6458" s="547">
        <v>0</v>
      </c>
      <c r="I6458" s="545" t="s">
        <v>12702</v>
      </c>
      <c r="J6458" s="545"/>
      <c r="K6458" s="545" t="s">
        <v>13413</v>
      </c>
      <c r="L6458" s="545" t="s">
        <v>18169</v>
      </c>
      <c r="M6458" s="548" t="s">
        <v>13758</v>
      </c>
      <c r="N6458" s="545" t="s">
        <v>13413</v>
      </c>
      <c r="O6458" s="545" t="s">
        <v>18170</v>
      </c>
      <c r="P6458" s="549">
        <v>4533</v>
      </c>
      <c r="Q6458" s="549">
        <v>1</v>
      </c>
      <c r="R6458" s="549">
        <v>27</v>
      </c>
      <c r="S6458" s="548"/>
      <c r="T6458" s="548"/>
      <c r="U6458" s="99"/>
    </row>
    <row r="6459" spans="1:21" ht="19.5" customHeight="1">
      <c r="A6459" s="545">
        <v>101079</v>
      </c>
      <c r="B6459" s="545" t="s">
        <v>3675</v>
      </c>
      <c r="C6459" s="545" t="s">
        <v>786</v>
      </c>
      <c r="D6459" s="546"/>
      <c r="E6459" s="171" t="str">
        <f t="shared" si="100"/>
        <v>1900</v>
      </c>
      <c r="F6459" s="547">
        <v>0</v>
      </c>
      <c r="G6459" s="548">
        <v>0</v>
      </c>
      <c r="H6459" s="547">
        <v>0</v>
      </c>
      <c r="I6459" s="545" t="s">
        <v>12702</v>
      </c>
      <c r="J6459" s="545"/>
      <c r="K6459" s="545" t="s">
        <v>13413</v>
      </c>
      <c r="L6459" s="545" t="s">
        <v>13413</v>
      </c>
      <c r="M6459" s="548" t="s">
        <v>13758</v>
      </c>
      <c r="N6459" s="545" t="s">
        <v>13413</v>
      </c>
      <c r="O6459" s="545" t="s">
        <v>13413</v>
      </c>
      <c r="P6459" s="549">
        <v>4534</v>
      </c>
      <c r="Q6459" s="549">
        <v>1</v>
      </c>
      <c r="R6459" s="549">
        <v>27</v>
      </c>
      <c r="S6459" s="548"/>
      <c r="T6459" s="548"/>
      <c r="U6459" s="99"/>
    </row>
    <row r="6460" spans="1:21" ht="19.5" customHeight="1">
      <c r="A6460" s="545">
        <v>101080</v>
      </c>
      <c r="B6460" s="545" t="s">
        <v>3713</v>
      </c>
      <c r="C6460" s="545" t="s">
        <v>216</v>
      </c>
      <c r="D6460" s="546"/>
      <c r="E6460" s="171" t="str">
        <f t="shared" si="100"/>
        <v>1900</v>
      </c>
      <c r="F6460" s="547">
        <v>0</v>
      </c>
      <c r="G6460" s="548">
        <v>0</v>
      </c>
      <c r="H6460" s="547">
        <v>0</v>
      </c>
      <c r="I6460" s="545" t="s">
        <v>12746</v>
      </c>
      <c r="J6460" s="545"/>
      <c r="K6460" s="545" t="s">
        <v>13413</v>
      </c>
      <c r="L6460" s="545" t="s">
        <v>13413</v>
      </c>
      <c r="M6460" s="548" t="s">
        <v>13758</v>
      </c>
      <c r="N6460" s="545" t="s">
        <v>13413</v>
      </c>
      <c r="O6460" s="545" t="s">
        <v>16334</v>
      </c>
      <c r="P6460" s="549">
        <v>4535</v>
      </c>
      <c r="Q6460" s="549">
        <v>1</v>
      </c>
      <c r="R6460" s="549">
        <v>29</v>
      </c>
      <c r="S6460" s="548"/>
      <c r="T6460" s="548"/>
      <c r="U6460" s="99"/>
    </row>
    <row r="6461" spans="1:21" ht="19.5" customHeight="1">
      <c r="A6461" s="545">
        <v>101081</v>
      </c>
      <c r="B6461" s="545" t="s">
        <v>10618</v>
      </c>
      <c r="C6461" s="545" t="s">
        <v>311</v>
      </c>
      <c r="D6461" s="546"/>
      <c r="E6461" s="171" t="str">
        <f t="shared" si="100"/>
        <v>1900</v>
      </c>
      <c r="F6461" s="547">
        <v>0</v>
      </c>
      <c r="G6461" s="548">
        <v>0</v>
      </c>
      <c r="H6461" s="547">
        <v>0</v>
      </c>
      <c r="I6461" s="545" t="s">
        <v>12657</v>
      </c>
      <c r="J6461" s="545"/>
      <c r="K6461" s="545" t="s">
        <v>13413</v>
      </c>
      <c r="L6461" s="545" t="s">
        <v>16391</v>
      </c>
      <c r="M6461" s="548" t="s">
        <v>13758</v>
      </c>
      <c r="N6461" s="545" t="s">
        <v>13413</v>
      </c>
      <c r="O6461" s="545" t="s">
        <v>13413</v>
      </c>
      <c r="P6461" s="549">
        <v>4536</v>
      </c>
      <c r="Q6461" s="549">
        <v>1</v>
      </c>
      <c r="R6461" s="549">
        <v>69</v>
      </c>
      <c r="S6461" s="548"/>
      <c r="T6461" s="548"/>
      <c r="U6461" s="99"/>
    </row>
    <row r="6462" spans="1:21" ht="19.5" customHeight="1">
      <c r="A6462" s="545">
        <v>101082</v>
      </c>
      <c r="B6462" s="545" t="s">
        <v>2385</v>
      </c>
      <c r="C6462" s="545" t="s">
        <v>216</v>
      </c>
      <c r="D6462" s="546"/>
      <c r="E6462" s="171" t="str">
        <f t="shared" si="100"/>
        <v>1900</v>
      </c>
      <c r="F6462" s="547">
        <v>0</v>
      </c>
      <c r="G6462" s="548">
        <v>0</v>
      </c>
      <c r="H6462" s="547">
        <v>0</v>
      </c>
      <c r="I6462" s="545" t="s">
        <v>12642</v>
      </c>
      <c r="J6462" s="545"/>
      <c r="K6462" s="545" t="s">
        <v>13413</v>
      </c>
      <c r="L6462" s="545" t="s">
        <v>13413</v>
      </c>
      <c r="M6462" s="548" t="s">
        <v>13758</v>
      </c>
      <c r="N6462" s="545" t="s">
        <v>13413</v>
      </c>
      <c r="O6462" s="545" t="s">
        <v>14580</v>
      </c>
      <c r="P6462" s="549">
        <v>4537</v>
      </c>
      <c r="Q6462" s="549">
        <v>1</v>
      </c>
      <c r="R6462" s="549">
        <v>135</v>
      </c>
      <c r="S6462" s="548"/>
      <c r="T6462" s="548"/>
      <c r="U6462" s="99"/>
    </row>
    <row r="6463" spans="1:21" ht="19.5" customHeight="1">
      <c r="A6463" s="545">
        <v>101083</v>
      </c>
      <c r="B6463" s="545" t="s">
        <v>10617</v>
      </c>
      <c r="C6463" s="545" t="s">
        <v>209</v>
      </c>
      <c r="D6463" s="546"/>
      <c r="E6463" s="171" t="str">
        <f t="shared" si="100"/>
        <v>1900</v>
      </c>
      <c r="F6463" s="547">
        <v>0</v>
      </c>
      <c r="G6463" s="548">
        <v>0</v>
      </c>
      <c r="H6463" s="547">
        <v>0</v>
      </c>
      <c r="I6463" s="545" t="s">
        <v>12697</v>
      </c>
      <c r="J6463" s="545"/>
      <c r="K6463" s="545" t="s">
        <v>13413</v>
      </c>
      <c r="L6463" s="545" t="s">
        <v>14566</v>
      </c>
      <c r="M6463" s="548" t="s">
        <v>13758</v>
      </c>
      <c r="N6463" s="545" t="s">
        <v>13413</v>
      </c>
      <c r="O6463" s="545" t="s">
        <v>13413</v>
      </c>
      <c r="P6463" s="549">
        <v>4538</v>
      </c>
      <c r="Q6463" s="549">
        <v>1</v>
      </c>
      <c r="R6463" s="549">
        <v>138</v>
      </c>
      <c r="S6463" s="548"/>
      <c r="T6463" s="548"/>
      <c r="U6463" s="99"/>
    </row>
    <row r="6464" spans="1:21" ht="19.5" customHeight="1">
      <c r="A6464" s="545">
        <v>101084</v>
      </c>
      <c r="B6464" s="545" t="s">
        <v>10616</v>
      </c>
      <c r="C6464" s="545" t="s">
        <v>209</v>
      </c>
      <c r="D6464" s="546"/>
      <c r="E6464" s="171" t="str">
        <f t="shared" si="100"/>
        <v>1900</v>
      </c>
      <c r="F6464" s="547">
        <v>0</v>
      </c>
      <c r="G6464" s="548">
        <v>0</v>
      </c>
      <c r="H6464" s="547">
        <v>0</v>
      </c>
      <c r="I6464" s="545" t="s">
        <v>12697</v>
      </c>
      <c r="J6464" s="545"/>
      <c r="K6464" s="545" t="s">
        <v>13413</v>
      </c>
      <c r="L6464" s="545" t="s">
        <v>14566</v>
      </c>
      <c r="M6464" s="548" t="s">
        <v>13758</v>
      </c>
      <c r="N6464" s="545" t="s">
        <v>13413</v>
      </c>
      <c r="O6464" s="545" t="s">
        <v>13413</v>
      </c>
      <c r="P6464" s="549">
        <v>4539</v>
      </c>
      <c r="Q6464" s="549">
        <v>1</v>
      </c>
      <c r="R6464" s="549">
        <v>138</v>
      </c>
      <c r="S6464" s="548"/>
      <c r="T6464" s="548"/>
      <c r="U6464" s="99"/>
    </row>
    <row r="6465" spans="1:21" ht="19.5" customHeight="1">
      <c r="A6465" s="545">
        <v>101085</v>
      </c>
      <c r="B6465" s="545" t="s">
        <v>10615</v>
      </c>
      <c r="C6465" s="545" t="s">
        <v>209</v>
      </c>
      <c r="D6465" s="546"/>
      <c r="E6465" s="171" t="str">
        <f t="shared" si="100"/>
        <v>1900</v>
      </c>
      <c r="F6465" s="547">
        <v>0</v>
      </c>
      <c r="G6465" s="548">
        <v>0</v>
      </c>
      <c r="H6465" s="547">
        <v>0</v>
      </c>
      <c r="I6465" s="545" t="s">
        <v>12697</v>
      </c>
      <c r="J6465" s="545"/>
      <c r="K6465" s="545" t="s">
        <v>13413</v>
      </c>
      <c r="L6465" s="545" t="s">
        <v>14566</v>
      </c>
      <c r="M6465" s="548" t="s">
        <v>13758</v>
      </c>
      <c r="N6465" s="545" t="s">
        <v>13413</v>
      </c>
      <c r="O6465" s="545" t="s">
        <v>13413</v>
      </c>
      <c r="P6465" s="549">
        <v>4540</v>
      </c>
      <c r="Q6465" s="549">
        <v>1</v>
      </c>
      <c r="R6465" s="549">
        <v>138</v>
      </c>
      <c r="S6465" s="548"/>
      <c r="T6465" s="548"/>
      <c r="U6465" s="99"/>
    </row>
    <row r="6466" spans="1:21" ht="19.5" customHeight="1">
      <c r="A6466" s="545">
        <v>101086</v>
      </c>
      <c r="B6466" s="545" t="s">
        <v>10614</v>
      </c>
      <c r="C6466" s="545" t="s">
        <v>209</v>
      </c>
      <c r="D6466" s="546"/>
      <c r="E6466" s="171" t="str">
        <f t="shared" si="100"/>
        <v>1900</v>
      </c>
      <c r="F6466" s="547">
        <v>0</v>
      </c>
      <c r="G6466" s="548">
        <v>0</v>
      </c>
      <c r="H6466" s="547">
        <v>0</v>
      </c>
      <c r="I6466" s="545" t="s">
        <v>12647</v>
      </c>
      <c r="J6466" s="545"/>
      <c r="K6466" s="545" t="s">
        <v>13413</v>
      </c>
      <c r="L6466" s="545" t="s">
        <v>14566</v>
      </c>
      <c r="M6466" s="548" t="s">
        <v>13758</v>
      </c>
      <c r="N6466" s="545" t="s">
        <v>13413</v>
      </c>
      <c r="O6466" s="545" t="s">
        <v>13413</v>
      </c>
      <c r="P6466" s="549">
        <v>4541</v>
      </c>
      <c r="Q6466" s="549">
        <v>1</v>
      </c>
      <c r="R6466" s="549">
        <v>26</v>
      </c>
      <c r="S6466" s="548"/>
      <c r="T6466" s="548"/>
      <c r="U6466" s="99"/>
    </row>
    <row r="6467" spans="1:21" ht="19.5" customHeight="1">
      <c r="A6467" s="545">
        <v>101087</v>
      </c>
      <c r="B6467" s="545" t="s">
        <v>8376</v>
      </c>
      <c r="C6467" s="545" t="s">
        <v>209</v>
      </c>
      <c r="D6467" s="546">
        <v>45009</v>
      </c>
      <c r="E6467" s="171" t="str">
        <f t="shared" si="100"/>
        <v>2023</v>
      </c>
      <c r="F6467" s="547">
        <v>48327.99</v>
      </c>
      <c r="G6467" s="548">
        <v>0.19</v>
      </c>
      <c r="H6467" s="547">
        <v>40611.760000000002</v>
      </c>
      <c r="I6467" s="545" t="s">
        <v>12697</v>
      </c>
      <c r="J6467" s="545" t="s">
        <v>13297</v>
      </c>
      <c r="K6467" s="545" t="s">
        <v>13413</v>
      </c>
      <c r="L6467" s="545" t="s">
        <v>14566</v>
      </c>
      <c r="M6467" s="548" t="s">
        <v>13758</v>
      </c>
      <c r="N6467" s="545" t="s">
        <v>13413</v>
      </c>
      <c r="O6467" s="545" t="s">
        <v>13413</v>
      </c>
      <c r="P6467" s="549">
        <v>4542</v>
      </c>
      <c r="Q6467" s="549">
        <v>1</v>
      </c>
      <c r="R6467" s="549">
        <v>138</v>
      </c>
      <c r="S6467" s="548">
        <v>2257</v>
      </c>
      <c r="T6467" s="548"/>
      <c r="U6467" s="99"/>
    </row>
    <row r="6468" spans="1:21" ht="19.5" customHeight="1">
      <c r="A6468" s="545">
        <v>101088</v>
      </c>
      <c r="B6468" s="545" t="s">
        <v>2967</v>
      </c>
      <c r="C6468" s="545" t="s">
        <v>221</v>
      </c>
      <c r="D6468" s="546"/>
      <c r="E6468" s="171" t="str">
        <f t="shared" ref="E6468:E6531" si="101">TEXT(D6468,"YYYY")</f>
        <v>1900</v>
      </c>
      <c r="F6468" s="547">
        <v>0</v>
      </c>
      <c r="G6468" s="548">
        <v>0</v>
      </c>
      <c r="H6468" s="547">
        <v>0</v>
      </c>
      <c r="I6468" s="545" t="s">
        <v>12683</v>
      </c>
      <c r="J6468" s="545"/>
      <c r="K6468" s="545" t="s">
        <v>13413</v>
      </c>
      <c r="L6468" s="545" t="s">
        <v>13413</v>
      </c>
      <c r="M6468" s="548" t="s">
        <v>13758</v>
      </c>
      <c r="N6468" s="545" t="s">
        <v>13413</v>
      </c>
      <c r="O6468" s="545" t="s">
        <v>18171</v>
      </c>
      <c r="P6468" s="549">
        <v>4543</v>
      </c>
      <c r="Q6468" s="549">
        <v>1</v>
      </c>
      <c r="R6468" s="549">
        <v>18</v>
      </c>
      <c r="S6468" s="548"/>
      <c r="T6468" s="548"/>
      <c r="U6468" s="99"/>
    </row>
    <row r="6469" spans="1:21" ht="19.5" customHeight="1">
      <c r="A6469" s="545">
        <v>101089</v>
      </c>
      <c r="B6469" s="545" t="s">
        <v>10613</v>
      </c>
      <c r="C6469" s="545" t="s">
        <v>216</v>
      </c>
      <c r="D6469" s="546"/>
      <c r="E6469" s="171" t="str">
        <f t="shared" si="101"/>
        <v>1900</v>
      </c>
      <c r="F6469" s="547">
        <v>0</v>
      </c>
      <c r="G6469" s="548">
        <v>0</v>
      </c>
      <c r="H6469" s="547">
        <v>0</v>
      </c>
      <c r="I6469" s="545" t="s">
        <v>12652</v>
      </c>
      <c r="J6469" s="545"/>
      <c r="K6469" s="545" t="s">
        <v>13413</v>
      </c>
      <c r="L6469" s="545" t="s">
        <v>13413</v>
      </c>
      <c r="M6469" s="548" t="s">
        <v>13758</v>
      </c>
      <c r="N6469" s="545" t="s">
        <v>13413</v>
      </c>
      <c r="O6469" s="545" t="s">
        <v>14516</v>
      </c>
      <c r="P6469" s="549">
        <v>4544</v>
      </c>
      <c r="Q6469" s="549">
        <v>1</v>
      </c>
      <c r="R6469" s="549">
        <v>134</v>
      </c>
      <c r="S6469" s="548"/>
      <c r="T6469" s="548"/>
      <c r="U6469" s="99"/>
    </row>
    <row r="6470" spans="1:21" ht="19.5" customHeight="1">
      <c r="A6470" s="545">
        <v>101090</v>
      </c>
      <c r="B6470" s="545" t="s">
        <v>6910</v>
      </c>
      <c r="C6470" s="545" t="s">
        <v>206</v>
      </c>
      <c r="D6470" s="546">
        <v>44592</v>
      </c>
      <c r="E6470" s="171" t="str">
        <f t="shared" si="101"/>
        <v>2022</v>
      </c>
      <c r="F6470" s="547">
        <v>19972</v>
      </c>
      <c r="G6470" s="548">
        <v>0.19</v>
      </c>
      <c r="H6470" s="547">
        <v>16783.189999999999</v>
      </c>
      <c r="I6470" s="545" t="s">
        <v>12709</v>
      </c>
      <c r="J6470" s="545" t="s">
        <v>13297</v>
      </c>
      <c r="K6470" s="545" t="s">
        <v>13413</v>
      </c>
      <c r="L6470" s="545" t="s">
        <v>13413</v>
      </c>
      <c r="M6470" s="548" t="s">
        <v>13758</v>
      </c>
      <c r="N6470" s="545" t="s">
        <v>13413</v>
      </c>
      <c r="O6470" s="545" t="s">
        <v>18172</v>
      </c>
      <c r="P6470" s="549">
        <v>4545</v>
      </c>
      <c r="Q6470" s="549">
        <v>1</v>
      </c>
      <c r="R6470" s="549">
        <v>124</v>
      </c>
      <c r="S6470" s="548">
        <v>2257</v>
      </c>
      <c r="T6470" s="548"/>
      <c r="U6470" s="99"/>
    </row>
    <row r="6471" spans="1:21" ht="19.5" customHeight="1">
      <c r="A6471" s="545">
        <v>101091</v>
      </c>
      <c r="B6471" s="545" t="s">
        <v>1702</v>
      </c>
      <c r="C6471" s="545" t="s">
        <v>206</v>
      </c>
      <c r="D6471" s="546"/>
      <c r="E6471" s="171" t="str">
        <f t="shared" si="101"/>
        <v>1900</v>
      </c>
      <c r="F6471" s="547">
        <v>0</v>
      </c>
      <c r="G6471" s="548">
        <v>0</v>
      </c>
      <c r="H6471" s="547">
        <v>0</v>
      </c>
      <c r="I6471" s="545" t="s">
        <v>12709</v>
      </c>
      <c r="J6471" s="545"/>
      <c r="K6471" s="545" t="s">
        <v>13413</v>
      </c>
      <c r="L6471" s="545" t="s">
        <v>13413</v>
      </c>
      <c r="M6471" s="548" t="s">
        <v>13758</v>
      </c>
      <c r="N6471" s="545" t="s">
        <v>13413</v>
      </c>
      <c r="O6471" s="545" t="s">
        <v>15826</v>
      </c>
      <c r="P6471" s="549">
        <v>4546</v>
      </c>
      <c r="Q6471" s="549">
        <v>1</v>
      </c>
      <c r="R6471" s="549">
        <v>124</v>
      </c>
      <c r="S6471" s="548"/>
      <c r="T6471" s="548"/>
      <c r="U6471" s="99"/>
    </row>
    <row r="6472" spans="1:21" ht="19.5" customHeight="1">
      <c r="A6472" s="545">
        <v>101092</v>
      </c>
      <c r="B6472" s="545" t="s">
        <v>8190</v>
      </c>
      <c r="C6472" s="545" t="s">
        <v>216</v>
      </c>
      <c r="D6472" s="546">
        <v>43533</v>
      </c>
      <c r="E6472" s="171" t="str">
        <f t="shared" si="101"/>
        <v>2019</v>
      </c>
      <c r="F6472" s="547">
        <v>1254706</v>
      </c>
      <c r="G6472" s="548">
        <v>0.19</v>
      </c>
      <c r="H6472" s="547">
        <v>1054374.79</v>
      </c>
      <c r="I6472" s="545" t="s">
        <v>12637</v>
      </c>
      <c r="J6472" s="545" t="s">
        <v>13372</v>
      </c>
      <c r="K6472" s="545" t="s">
        <v>18173</v>
      </c>
      <c r="L6472" s="545" t="s">
        <v>13413</v>
      </c>
      <c r="M6472" s="548" t="s">
        <v>13758</v>
      </c>
      <c r="N6472" s="545" t="s">
        <v>13413</v>
      </c>
      <c r="O6472" s="545" t="s">
        <v>13413</v>
      </c>
      <c r="P6472" s="549">
        <v>4547</v>
      </c>
      <c r="Q6472" s="549">
        <v>1</v>
      </c>
      <c r="R6472" s="549">
        <v>13</v>
      </c>
      <c r="S6472" s="548">
        <v>1216</v>
      </c>
      <c r="T6472" s="548"/>
      <c r="U6472" s="99"/>
    </row>
    <row r="6473" spans="1:21" ht="19.5" customHeight="1">
      <c r="A6473" s="545">
        <v>101093</v>
      </c>
      <c r="B6473" s="545" t="s">
        <v>8189</v>
      </c>
      <c r="C6473" s="545" t="s">
        <v>216</v>
      </c>
      <c r="D6473" s="546">
        <v>46052</v>
      </c>
      <c r="E6473" s="171" t="str">
        <f t="shared" si="101"/>
        <v>2026</v>
      </c>
      <c r="F6473" s="547">
        <v>2616532</v>
      </c>
      <c r="G6473" s="548">
        <v>0.19</v>
      </c>
      <c r="H6473" s="547">
        <v>2198766.39</v>
      </c>
      <c r="I6473" s="545" t="s">
        <v>12637</v>
      </c>
      <c r="J6473" s="545" t="s">
        <v>13307</v>
      </c>
      <c r="K6473" s="545" t="s">
        <v>18174</v>
      </c>
      <c r="L6473" s="545" t="s">
        <v>13413</v>
      </c>
      <c r="M6473" s="548" t="s">
        <v>13758</v>
      </c>
      <c r="N6473" s="545" t="s">
        <v>13413</v>
      </c>
      <c r="O6473" s="545" t="s">
        <v>13413</v>
      </c>
      <c r="P6473" s="549">
        <v>4548</v>
      </c>
      <c r="Q6473" s="549">
        <v>1</v>
      </c>
      <c r="R6473" s="549">
        <v>13</v>
      </c>
      <c r="S6473" s="548">
        <v>2228</v>
      </c>
      <c r="T6473" s="548"/>
      <c r="U6473" s="99"/>
    </row>
    <row r="6474" spans="1:21" ht="19.5" customHeight="1">
      <c r="A6474" s="545">
        <v>101094</v>
      </c>
      <c r="B6474" s="545" t="s">
        <v>2148</v>
      </c>
      <c r="C6474" s="545" t="s">
        <v>216</v>
      </c>
      <c r="D6474" s="546"/>
      <c r="E6474" s="171" t="str">
        <f t="shared" si="101"/>
        <v>1900</v>
      </c>
      <c r="F6474" s="547">
        <v>0</v>
      </c>
      <c r="G6474" s="548">
        <v>0</v>
      </c>
      <c r="H6474" s="547">
        <v>0</v>
      </c>
      <c r="I6474" s="545" t="s">
        <v>12686</v>
      </c>
      <c r="J6474" s="545"/>
      <c r="K6474" s="545" t="s">
        <v>13413</v>
      </c>
      <c r="L6474" s="545" t="s">
        <v>13413</v>
      </c>
      <c r="M6474" s="548" t="s">
        <v>13758</v>
      </c>
      <c r="N6474" s="545" t="s">
        <v>13413</v>
      </c>
      <c r="O6474" s="545" t="s">
        <v>14433</v>
      </c>
      <c r="P6474" s="549">
        <v>4549</v>
      </c>
      <c r="Q6474" s="549">
        <v>1</v>
      </c>
      <c r="R6474" s="549">
        <v>131</v>
      </c>
      <c r="S6474" s="548"/>
      <c r="T6474" s="548"/>
      <c r="U6474" s="99"/>
    </row>
    <row r="6475" spans="1:21" ht="19.5" customHeight="1">
      <c r="A6475" s="545">
        <v>101095</v>
      </c>
      <c r="B6475" s="545" t="s">
        <v>2149</v>
      </c>
      <c r="C6475" s="545" t="s">
        <v>216</v>
      </c>
      <c r="D6475" s="546"/>
      <c r="E6475" s="171" t="str">
        <f t="shared" si="101"/>
        <v>1900</v>
      </c>
      <c r="F6475" s="547">
        <v>0</v>
      </c>
      <c r="G6475" s="548">
        <v>0</v>
      </c>
      <c r="H6475" s="547">
        <v>0</v>
      </c>
      <c r="I6475" s="545" t="s">
        <v>12686</v>
      </c>
      <c r="J6475" s="545"/>
      <c r="K6475" s="545" t="s">
        <v>13413</v>
      </c>
      <c r="L6475" s="545" t="s">
        <v>13413</v>
      </c>
      <c r="M6475" s="548" t="s">
        <v>13758</v>
      </c>
      <c r="N6475" s="545" t="s">
        <v>13413</v>
      </c>
      <c r="O6475" s="545" t="s">
        <v>14433</v>
      </c>
      <c r="P6475" s="549">
        <v>4550</v>
      </c>
      <c r="Q6475" s="549">
        <v>1</v>
      </c>
      <c r="R6475" s="549">
        <v>131</v>
      </c>
      <c r="S6475" s="548"/>
      <c r="T6475" s="548"/>
      <c r="U6475" s="99"/>
    </row>
    <row r="6476" spans="1:21" ht="19.5" customHeight="1">
      <c r="A6476" s="545">
        <v>101096</v>
      </c>
      <c r="B6476" s="545" t="s">
        <v>3265</v>
      </c>
      <c r="C6476" s="545" t="s">
        <v>216</v>
      </c>
      <c r="D6476" s="546">
        <v>46052</v>
      </c>
      <c r="E6476" s="171" t="str">
        <f t="shared" si="101"/>
        <v>2026</v>
      </c>
      <c r="F6476" s="547">
        <v>237756</v>
      </c>
      <c r="G6476" s="548">
        <v>0.19</v>
      </c>
      <c r="H6476" s="547">
        <v>199794.96</v>
      </c>
      <c r="I6476" s="545" t="s">
        <v>12973</v>
      </c>
      <c r="J6476" s="545" t="s">
        <v>13307</v>
      </c>
      <c r="K6476" s="545" t="s">
        <v>13413</v>
      </c>
      <c r="L6476" s="545" t="s">
        <v>13413</v>
      </c>
      <c r="M6476" s="548" t="s">
        <v>13758</v>
      </c>
      <c r="N6476" s="545" t="s">
        <v>13413</v>
      </c>
      <c r="O6476" s="545" t="s">
        <v>13413</v>
      </c>
      <c r="P6476" s="549">
        <v>4551</v>
      </c>
      <c r="Q6476" s="549">
        <v>1</v>
      </c>
      <c r="R6476" s="549">
        <v>59</v>
      </c>
      <c r="S6476" s="548">
        <v>2228</v>
      </c>
      <c r="T6476" s="548"/>
      <c r="U6476" s="99"/>
    </row>
    <row r="6477" spans="1:21" ht="19.5" customHeight="1">
      <c r="A6477" s="545">
        <v>101097</v>
      </c>
      <c r="B6477" s="545" t="s">
        <v>1848</v>
      </c>
      <c r="C6477" s="545" t="s">
        <v>216</v>
      </c>
      <c r="D6477" s="546"/>
      <c r="E6477" s="171" t="str">
        <f t="shared" si="101"/>
        <v>1900</v>
      </c>
      <c r="F6477" s="547">
        <v>0</v>
      </c>
      <c r="G6477" s="548">
        <v>0</v>
      </c>
      <c r="H6477" s="547">
        <v>0</v>
      </c>
      <c r="I6477" s="545" t="s">
        <v>12686</v>
      </c>
      <c r="J6477" s="545"/>
      <c r="K6477" s="545" t="s">
        <v>13413</v>
      </c>
      <c r="L6477" s="545" t="s">
        <v>13413</v>
      </c>
      <c r="M6477" s="548" t="s">
        <v>13758</v>
      </c>
      <c r="N6477" s="545" t="s">
        <v>13413</v>
      </c>
      <c r="O6477" s="545" t="s">
        <v>14436</v>
      </c>
      <c r="P6477" s="549">
        <v>4552</v>
      </c>
      <c r="Q6477" s="549">
        <v>1</v>
      </c>
      <c r="R6477" s="549">
        <v>131</v>
      </c>
      <c r="S6477" s="548"/>
      <c r="T6477" s="548"/>
      <c r="U6477" s="99"/>
    </row>
    <row r="6478" spans="1:21" ht="19.5" customHeight="1">
      <c r="A6478" s="545">
        <v>101098</v>
      </c>
      <c r="B6478" s="545" t="s">
        <v>1849</v>
      </c>
      <c r="C6478" s="545" t="s">
        <v>216</v>
      </c>
      <c r="D6478" s="546"/>
      <c r="E6478" s="171" t="str">
        <f t="shared" si="101"/>
        <v>1900</v>
      </c>
      <c r="F6478" s="547">
        <v>0</v>
      </c>
      <c r="G6478" s="548">
        <v>0</v>
      </c>
      <c r="H6478" s="547">
        <v>0</v>
      </c>
      <c r="I6478" s="545" t="s">
        <v>12686</v>
      </c>
      <c r="J6478" s="545"/>
      <c r="K6478" s="545" t="s">
        <v>13413</v>
      </c>
      <c r="L6478" s="545" t="s">
        <v>13413</v>
      </c>
      <c r="M6478" s="548" t="s">
        <v>13758</v>
      </c>
      <c r="N6478" s="545" t="s">
        <v>13413</v>
      </c>
      <c r="O6478" s="545" t="s">
        <v>14436</v>
      </c>
      <c r="P6478" s="549">
        <v>4553</v>
      </c>
      <c r="Q6478" s="549">
        <v>1</v>
      </c>
      <c r="R6478" s="549">
        <v>131</v>
      </c>
      <c r="S6478" s="548"/>
      <c r="T6478" s="548"/>
      <c r="U6478" s="99"/>
    </row>
    <row r="6479" spans="1:21" ht="19.5" customHeight="1">
      <c r="A6479" s="545">
        <v>101099</v>
      </c>
      <c r="B6479" s="545" t="s">
        <v>1825</v>
      </c>
      <c r="C6479" s="545" t="s">
        <v>216</v>
      </c>
      <c r="D6479" s="546"/>
      <c r="E6479" s="171" t="str">
        <f t="shared" si="101"/>
        <v>1900</v>
      </c>
      <c r="F6479" s="547">
        <v>0</v>
      </c>
      <c r="G6479" s="548">
        <v>0</v>
      </c>
      <c r="H6479" s="547">
        <v>0</v>
      </c>
      <c r="I6479" s="545" t="s">
        <v>12686</v>
      </c>
      <c r="J6479" s="545"/>
      <c r="K6479" s="545" t="s">
        <v>13413</v>
      </c>
      <c r="L6479" s="545" t="s">
        <v>13413</v>
      </c>
      <c r="M6479" s="548" t="s">
        <v>13758</v>
      </c>
      <c r="N6479" s="545" t="s">
        <v>13413</v>
      </c>
      <c r="O6479" s="545" t="s">
        <v>16336</v>
      </c>
      <c r="P6479" s="549">
        <v>4554</v>
      </c>
      <c r="Q6479" s="549">
        <v>1</v>
      </c>
      <c r="R6479" s="549">
        <v>131</v>
      </c>
      <c r="S6479" s="548"/>
      <c r="T6479" s="548"/>
      <c r="U6479" s="99"/>
    </row>
    <row r="6480" spans="1:21" ht="19.5" customHeight="1">
      <c r="A6480" s="545">
        <v>101100</v>
      </c>
      <c r="B6480" s="545" t="s">
        <v>1400</v>
      </c>
      <c r="C6480" s="545" t="s">
        <v>4504</v>
      </c>
      <c r="D6480" s="546">
        <v>46052</v>
      </c>
      <c r="E6480" s="171" t="str">
        <f t="shared" si="101"/>
        <v>2026</v>
      </c>
      <c r="F6480" s="547">
        <v>35534</v>
      </c>
      <c r="G6480" s="548">
        <v>0.19</v>
      </c>
      <c r="H6480" s="547">
        <v>29860.5</v>
      </c>
      <c r="I6480" s="545" t="s">
        <v>12700</v>
      </c>
      <c r="J6480" s="545" t="s">
        <v>13307</v>
      </c>
      <c r="K6480" s="545"/>
      <c r="L6480" s="545" t="s">
        <v>18175</v>
      </c>
      <c r="M6480" s="548" t="s">
        <v>13868</v>
      </c>
      <c r="N6480" s="545" t="s">
        <v>13413</v>
      </c>
      <c r="O6480" s="545" t="s">
        <v>18176</v>
      </c>
      <c r="P6480" s="549">
        <v>4555</v>
      </c>
      <c r="Q6480" s="549">
        <v>2</v>
      </c>
      <c r="R6480" s="549">
        <v>117</v>
      </c>
      <c r="S6480" s="548">
        <v>2228</v>
      </c>
      <c r="T6480" s="548"/>
      <c r="U6480" s="99"/>
    </row>
    <row r="6481" spans="1:21" ht="19.5" customHeight="1">
      <c r="A6481" s="545">
        <v>101101</v>
      </c>
      <c r="B6481" s="545" t="s">
        <v>854</v>
      </c>
      <c r="C6481" s="545" t="s">
        <v>221</v>
      </c>
      <c r="D6481" s="546">
        <v>43650</v>
      </c>
      <c r="E6481" s="171" t="str">
        <f t="shared" si="101"/>
        <v>2019</v>
      </c>
      <c r="F6481" s="547">
        <v>26900</v>
      </c>
      <c r="G6481" s="548">
        <v>0.19</v>
      </c>
      <c r="H6481" s="547">
        <v>22605.040000000001</v>
      </c>
      <c r="I6481" s="545" t="s">
        <v>12684</v>
      </c>
      <c r="J6481" s="545" t="s">
        <v>13301</v>
      </c>
      <c r="K6481" s="545" t="s">
        <v>13413</v>
      </c>
      <c r="L6481" s="545" t="s">
        <v>15681</v>
      </c>
      <c r="M6481" s="548" t="s">
        <v>13758</v>
      </c>
      <c r="N6481" s="545" t="s">
        <v>13413</v>
      </c>
      <c r="O6481" s="545" t="s">
        <v>16238</v>
      </c>
      <c r="P6481" s="549">
        <v>4556</v>
      </c>
      <c r="Q6481" s="549">
        <v>1</v>
      </c>
      <c r="R6481" s="549">
        <v>95</v>
      </c>
      <c r="S6481" s="548">
        <v>2221</v>
      </c>
      <c r="T6481" s="548"/>
      <c r="U6481" s="99"/>
    </row>
    <row r="6482" spans="1:21" ht="19.5" customHeight="1">
      <c r="A6482" s="545">
        <v>101102</v>
      </c>
      <c r="B6482" s="545" t="s">
        <v>10612</v>
      </c>
      <c r="C6482" s="545" t="s">
        <v>216</v>
      </c>
      <c r="D6482" s="546"/>
      <c r="E6482" s="171" t="str">
        <f t="shared" si="101"/>
        <v>1900</v>
      </c>
      <c r="F6482" s="547">
        <v>0</v>
      </c>
      <c r="G6482" s="548">
        <v>0</v>
      </c>
      <c r="H6482" s="547">
        <v>0</v>
      </c>
      <c r="I6482" s="545" t="s">
        <v>12678</v>
      </c>
      <c r="J6482" s="545"/>
      <c r="K6482" s="545" t="s">
        <v>13413</v>
      </c>
      <c r="L6482" s="545" t="s">
        <v>13413</v>
      </c>
      <c r="M6482" s="548" t="s">
        <v>13758</v>
      </c>
      <c r="N6482" s="545" t="s">
        <v>13413</v>
      </c>
      <c r="O6482" s="545" t="s">
        <v>13413</v>
      </c>
      <c r="P6482" s="549">
        <v>4557</v>
      </c>
      <c r="Q6482" s="549">
        <v>1</v>
      </c>
      <c r="R6482" s="549">
        <v>23</v>
      </c>
      <c r="S6482" s="548"/>
      <c r="T6482" s="548"/>
      <c r="U6482" s="99"/>
    </row>
    <row r="6483" spans="1:21" ht="19.5" customHeight="1">
      <c r="A6483" s="545">
        <v>101103</v>
      </c>
      <c r="B6483" s="545" t="s">
        <v>7021</v>
      </c>
      <c r="C6483" s="545" t="s">
        <v>4504</v>
      </c>
      <c r="D6483" s="546">
        <v>46052</v>
      </c>
      <c r="E6483" s="171" t="str">
        <f t="shared" si="101"/>
        <v>2026</v>
      </c>
      <c r="F6483" s="547">
        <v>53452</v>
      </c>
      <c r="G6483" s="548">
        <v>0.19</v>
      </c>
      <c r="H6483" s="547">
        <v>44917.65</v>
      </c>
      <c r="I6483" s="545" t="s">
        <v>12668</v>
      </c>
      <c r="J6483" s="545" t="s">
        <v>13307</v>
      </c>
      <c r="K6483" s="545" t="s">
        <v>18177</v>
      </c>
      <c r="L6483" s="545" t="s">
        <v>13413</v>
      </c>
      <c r="M6483" s="548" t="s">
        <v>13868</v>
      </c>
      <c r="N6483" s="545" t="s">
        <v>13413</v>
      </c>
      <c r="O6483" s="545" t="s">
        <v>13413</v>
      </c>
      <c r="P6483" s="549">
        <v>4558</v>
      </c>
      <c r="Q6483" s="549">
        <v>2</v>
      </c>
      <c r="R6483" s="549">
        <v>7</v>
      </c>
      <c r="S6483" s="548">
        <v>2228</v>
      </c>
      <c r="T6483" s="548"/>
      <c r="U6483" s="99"/>
    </row>
    <row r="6484" spans="1:21" ht="19.5" customHeight="1">
      <c r="A6484" s="545">
        <v>101104</v>
      </c>
      <c r="B6484" s="545" t="s">
        <v>1539</v>
      </c>
      <c r="C6484" s="545" t="s">
        <v>206</v>
      </c>
      <c r="D6484" s="546"/>
      <c r="E6484" s="171" t="str">
        <f t="shared" si="101"/>
        <v>1900</v>
      </c>
      <c r="F6484" s="547">
        <v>0</v>
      </c>
      <c r="G6484" s="548">
        <v>0</v>
      </c>
      <c r="H6484" s="547">
        <v>0</v>
      </c>
      <c r="I6484" s="545" t="s">
        <v>12685</v>
      </c>
      <c r="J6484" s="545"/>
      <c r="K6484" s="545" t="s">
        <v>13413</v>
      </c>
      <c r="L6484" s="545" t="s">
        <v>13413</v>
      </c>
      <c r="M6484" s="548" t="s">
        <v>13758</v>
      </c>
      <c r="N6484" s="545" t="s">
        <v>13413</v>
      </c>
      <c r="O6484" s="545" t="s">
        <v>13413</v>
      </c>
      <c r="P6484" s="549">
        <v>4559</v>
      </c>
      <c r="Q6484" s="549">
        <v>1</v>
      </c>
      <c r="R6484" s="549">
        <v>11</v>
      </c>
      <c r="S6484" s="548"/>
      <c r="T6484" s="548"/>
      <c r="U6484" s="99"/>
    </row>
    <row r="6485" spans="1:21" ht="19.5" customHeight="1">
      <c r="A6485" s="545">
        <v>101105</v>
      </c>
      <c r="B6485" s="545" t="s">
        <v>1568</v>
      </c>
      <c r="C6485" s="545" t="s">
        <v>206</v>
      </c>
      <c r="D6485" s="546"/>
      <c r="E6485" s="171" t="str">
        <f t="shared" si="101"/>
        <v>1900</v>
      </c>
      <c r="F6485" s="547">
        <v>0</v>
      </c>
      <c r="G6485" s="548">
        <v>0</v>
      </c>
      <c r="H6485" s="547">
        <v>0</v>
      </c>
      <c r="I6485" s="545" t="s">
        <v>12654</v>
      </c>
      <c r="J6485" s="545"/>
      <c r="K6485" s="545" t="s">
        <v>13413</v>
      </c>
      <c r="L6485" s="545" t="s">
        <v>13413</v>
      </c>
      <c r="M6485" s="548" t="s">
        <v>13758</v>
      </c>
      <c r="N6485" s="545" t="s">
        <v>13413</v>
      </c>
      <c r="O6485" s="545" t="s">
        <v>13413</v>
      </c>
      <c r="P6485" s="549">
        <v>4560</v>
      </c>
      <c r="Q6485" s="549">
        <v>1</v>
      </c>
      <c r="R6485" s="549">
        <v>2</v>
      </c>
      <c r="S6485" s="548"/>
      <c r="T6485" s="548"/>
      <c r="U6485" s="99"/>
    </row>
    <row r="6486" spans="1:21" ht="19.5" customHeight="1">
      <c r="A6486" s="545">
        <v>101106</v>
      </c>
      <c r="B6486" s="545" t="s">
        <v>1704</v>
      </c>
      <c r="C6486" s="545" t="s">
        <v>206</v>
      </c>
      <c r="D6486" s="546"/>
      <c r="E6486" s="171" t="str">
        <f t="shared" si="101"/>
        <v>1900</v>
      </c>
      <c r="F6486" s="547">
        <v>0</v>
      </c>
      <c r="G6486" s="548">
        <v>0</v>
      </c>
      <c r="H6486" s="547">
        <v>0</v>
      </c>
      <c r="I6486" s="545" t="s">
        <v>12645</v>
      </c>
      <c r="J6486" s="545"/>
      <c r="K6486" s="545" t="s">
        <v>13413</v>
      </c>
      <c r="L6486" s="545" t="s">
        <v>15384</v>
      </c>
      <c r="M6486" s="548" t="s">
        <v>13758</v>
      </c>
      <c r="N6486" s="545" t="s">
        <v>22161</v>
      </c>
      <c r="O6486" s="545" t="s">
        <v>13413</v>
      </c>
      <c r="P6486" s="549">
        <v>4561</v>
      </c>
      <c r="Q6486" s="549">
        <v>1</v>
      </c>
      <c r="R6486" s="549">
        <v>12</v>
      </c>
      <c r="S6486" s="548"/>
      <c r="T6486" s="548">
        <v>36</v>
      </c>
      <c r="U6486" s="99"/>
    </row>
    <row r="6487" spans="1:21" ht="19.5" customHeight="1">
      <c r="A6487" s="545">
        <v>101107</v>
      </c>
      <c r="B6487" s="545" t="s">
        <v>1516</v>
      </c>
      <c r="C6487" s="545" t="s">
        <v>216</v>
      </c>
      <c r="D6487" s="546">
        <v>45708</v>
      </c>
      <c r="E6487" s="171" t="str">
        <f t="shared" si="101"/>
        <v>2025</v>
      </c>
      <c r="F6487" s="547">
        <v>1743.49</v>
      </c>
      <c r="G6487" s="548">
        <v>0.19</v>
      </c>
      <c r="H6487" s="547">
        <v>1465.12</v>
      </c>
      <c r="I6487" s="545" t="s">
        <v>12668</v>
      </c>
      <c r="J6487" s="545" t="s">
        <v>13307</v>
      </c>
      <c r="K6487" s="545" t="s">
        <v>18178</v>
      </c>
      <c r="L6487" s="545" t="s">
        <v>13413</v>
      </c>
      <c r="M6487" s="548" t="s">
        <v>13868</v>
      </c>
      <c r="N6487" s="545" t="s">
        <v>13413</v>
      </c>
      <c r="O6487" s="545" t="s">
        <v>16581</v>
      </c>
      <c r="P6487" s="549">
        <v>4562</v>
      </c>
      <c r="Q6487" s="549">
        <v>2</v>
      </c>
      <c r="R6487" s="549">
        <v>7</v>
      </c>
      <c r="S6487" s="548">
        <v>2228</v>
      </c>
      <c r="T6487" s="548"/>
      <c r="U6487" s="99"/>
    </row>
    <row r="6488" spans="1:21" ht="19.5" customHeight="1">
      <c r="A6488" s="545">
        <v>101108</v>
      </c>
      <c r="B6488" s="545" t="s">
        <v>2833</v>
      </c>
      <c r="C6488" s="545" t="s">
        <v>206</v>
      </c>
      <c r="D6488" s="546"/>
      <c r="E6488" s="171" t="str">
        <f t="shared" si="101"/>
        <v>1900</v>
      </c>
      <c r="F6488" s="547">
        <v>0</v>
      </c>
      <c r="G6488" s="548">
        <v>0</v>
      </c>
      <c r="H6488" s="547">
        <v>0</v>
      </c>
      <c r="I6488" s="545" t="s">
        <v>12649</v>
      </c>
      <c r="J6488" s="545"/>
      <c r="K6488" s="545" t="s">
        <v>13413</v>
      </c>
      <c r="L6488" s="545" t="s">
        <v>13413</v>
      </c>
      <c r="M6488" s="548" t="s">
        <v>13758</v>
      </c>
      <c r="N6488" s="545" t="s">
        <v>13413</v>
      </c>
      <c r="O6488" s="545" t="s">
        <v>15359</v>
      </c>
      <c r="P6488" s="549">
        <v>4563</v>
      </c>
      <c r="Q6488" s="549">
        <v>1</v>
      </c>
      <c r="R6488" s="549">
        <v>17</v>
      </c>
      <c r="S6488" s="548"/>
      <c r="T6488" s="548"/>
      <c r="U6488" s="99"/>
    </row>
    <row r="6489" spans="1:21" ht="19.5" customHeight="1">
      <c r="A6489" s="545">
        <v>101109</v>
      </c>
      <c r="B6489" s="545" t="s">
        <v>2969</v>
      </c>
      <c r="C6489" s="545" t="s">
        <v>206</v>
      </c>
      <c r="D6489" s="546"/>
      <c r="E6489" s="171" t="str">
        <f t="shared" si="101"/>
        <v>1900</v>
      </c>
      <c r="F6489" s="547">
        <v>0</v>
      </c>
      <c r="G6489" s="548">
        <v>0</v>
      </c>
      <c r="H6489" s="547">
        <v>0</v>
      </c>
      <c r="I6489" s="545" t="s">
        <v>12731</v>
      </c>
      <c r="J6489" s="545"/>
      <c r="K6489" s="545" t="s">
        <v>13413</v>
      </c>
      <c r="L6489" s="545" t="s">
        <v>13413</v>
      </c>
      <c r="M6489" s="548" t="s">
        <v>13758</v>
      </c>
      <c r="N6489" s="545" t="s">
        <v>13413</v>
      </c>
      <c r="O6489" s="545" t="s">
        <v>14284</v>
      </c>
      <c r="P6489" s="549">
        <v>4564</v>
      </c>
      <c r="Q6489" s="549">
        <v>1</v>
      </c>
      <c r="R6489" s="549">
        <v>151</v>
      </c>
      <c r="S6489" s="548"/>
      <c r="T6489" s="548"/>
      <c r="U6489" s="99"/>
    </row>
    <row r="6490" spans="1:21" ht="19.5" customHeight="1">
      <c r="A6490" s="545">
        <v>101110</v>
      </c>
      <c r="B6490" s="545" t="s">
        <v>397</v>
      </c>
      <c r="C6490" s="545" t="s">
        <v>311</v>
      </c>
      <c r="D6490" s="546"/>
      <c r="E6490" s="171" t="str">
        <f t="shared" si="101"/>
        <v>1900</v>
      </c>
      <c r="F6490" s="547">
        <v>0</v>
      </c>
      <c r="G6490" s="548">
        <v>0</v>
      </c>
      <c r="H6490" s="547">
        <v>0</v>
      </c>
      <c r="I6490" s="545" t="s">
        <v>12654</v>
      </c>
      <c r="J6490" s="545"/>
      <c r="K6490" s="545" t="s">
        <v>13413</v>
      </c>
      <c r="L6490" s="545" t="s">
        <v>17932</v>
      </c>
      <c r="M6490" s="548" t="s">
        <v>13758</v>
      </c>
      <c r="N6490" s="545" t="s">
        <v>13413</v>
      </c>
      <c r="O6490" s="545" t="s">
        <v>13413</v>
      </c>
      <c r="P6490" s="549">
        <v>4565</v>
      </c>
      <c r="Q6490" s="549">
        <v>1</v>
      </c>
      <c r="R6490" s="549">
        <v>2</v>
      </c>
      <c r="S6490" s="548"/>
      <c r="T6490" s="548"/>
      <c r="U6490" s="99"/>
    </row>
    <row r="6491" spans="1:21" ht="19.5" customHeight="1">
      <c r="A6491" s="545">
        <v>101111</v>
      </c>
      <c r="B6491" s="545" t="s">
        <v>8188</v>
      </c>
      <c r="C6491" s="545" t="s">
        <v>216</v>
      </c>
      <c r="D6491" s="546">
        <v>43535</v>
      </c>
      <c r="E6491" s="171" t="str">
        <f t="shared" si="101"/>
        <v>2019</v>
      </c>
      <c r="F6491" s="547">
        <v>2389250</v>
      </c>
      <c r="G6491" s="548">
        <v>0.19</v>
      </c>
      <c r="H6491" s="547">
        <v>2007773.11</v>
      </c>
      <c r="I6491" s="545" t="s">
        <v>12978</v>
      </c>
      <c r="J6491" s="545" t="s">
        <v>13373</v>
      </c>
      <c r="K6491" s="545" t="s">
        <v>18179</v>
      </c>
      <c r="L6491" s="545" t="s">
        <v>13413</v>
      </c>
      <c r="M6491" s="548" t="s">
        <v>13868</v>
      </c>
      <c r="N6491" s="545" t="s">
        <v>13413</v>
      </c>
      <c r="O6491" s="545" t="s">
        <v>13413</v>
      </c>
      <c r="P6491" s="549">
        <v>4566</v>
      </c>
      <c r="Q6491" s="549">
        <v>2</v>
      </c>
      <c r="R6491" s="549">
        <v>175</v>
      </c>
      <c r="S6491" s="548">
        <v>2243</v>
      </c>
      <c r="T6491" s="548"/>
      <c r="U6491" s="99"/>
    </row>
    <row r="6492" spans="1:21" ht="19.5" customHeight="1">
      <c r="A6492" s="545">
        <v>101112</v>
      </c>
      <c r="B6492" s="545" t="s">
        <v>8187</v>
      </c>
      <c r="C6492" s="545" t="s">
        <v>216</v>
      </c>
      <c r="D6492" s="546">
        <v>43535</v>
      </c>
      <c r="E6492" s="171" t="str">
        <f t="shared" si="101"/>
        <v>2019</v>
      </c>
      <c r="F6492" s="547">
        <v>3207546</v>
      </c>
      <c r="G6492" s="548">
        <v>0.19</v>
      </c>
      <c r="H6492" s="547">
        <v>2695416.81</v>
      </c>
      <c r="I6492" s="545" t="s">
        <v>12978</v>
      </c>
      <c r="J6492" s="545" t="s">
        <v>13373</v>
      </c>
      <c r="K6492" s="545" t="s">
        <v>18180</v>
      </c>
      <c r="L6492" s="545" t="s">
        <v>13413</v>
      </c>
      <c r="M6492" s="548" t="s">
        <v>13868</v>
      </c>
      <c r="N6492" s="545" t="s">
        <v>13413</v>
      </c>
      <c r="O6492" s="545" t="s">
        <v>13413</v>
      </c>
      <c r="P6492" s="549">
        <v>4567</v>
      </c>
      <c r="Q6492" s="549">
        <v>2</v>
      </c>
      <c r="R6492" s="549">
        <v>175</v>
      </c>
      <c r="S6492" s="548">
        <v>2243</v>
      </c>
      <c r="T6492" s="548"/>
      <c r="U6492" s="99"/>
    </row>
    <row r="6493" spans="1:21" ht="19.5" customHeight="1">
      <c r="A6493" s="545">
        <v>101113</v>
      </c>
      <c r="B6493" s="545" t="s">
        <v>5379</v>
      </c>
      <c r="C6493" s="545" t="s">
        <v>216</v>
      </c>
      <c r="D6493" s="546">
        <v>44589</v>
      </c>
      <c r="E6493" s="171" t="str">
        <f t="shared" si="101"/>
        <v>2022</v>
      </c>
      <c r="F6493" s="547">
        <v>41993</v>
      </c>
      <c r="G6493" s="548">
        <v>0</v>
      </c>
      <c r="H6493" s="547">
        <v>41993</v>
      </c>
      <c r="I6493" s="545" t="s">
        <v>12766</v>
      </c>
      <c r="J6493" s="545" t="s">
        <v>13297</v>
      </c>
      <c r="K6493" s="545" t="s">
        <v>18181</v>
      </c>
      <c r="L6493" s="545" t="s">
        <v>13413</v>
      </c>
      <c r="M6493" s="548" t="s">
        <v>13758</v>
      </c>
      <c r="N6493" s="545" t="s">
        <v>13413</v>
      </c>
      <c r="O6493" s="545" t="s">
        <v>13413</v>
      </c>
      <c r="P6493" s="549">
        <v>4568</v>
      </c>
      <c r="Q6493" s="549">
        <v>1</v>
      </c>
      <c r="R6493" s="549">
        <v>172</v>
      </c>
      <c r="S6493" s="548">
        <v>2257</v>
      </c>
      <c r="T6493" s="548"/>
      <c r="U6493" s="99"/>
    </row>
    <row r="6494" spans="1:21" ht="19.5" customHeight="1">
      <c r="A6494" s="545">
        <v>101114</v>
      </c>
      <c r="B6494" s="545" t="s">
        <v>3279</v>
      </c>
      <c r="C6494" s="545" t="s">
        <v>5217</v>
      </c>
      <c r="D6494" s="546">
        <v>44585</v>
      </c>
      <c r="E6494" s="171" t="str">
        <f t="shared" si="101"/>
        <v>2022</v>
      </c>
      <c r="F6494" s="547">
        <v>2969477</v>
      </c>
      <c r="G6494" s="548">
        <v>0</v>
      </c>
      <c r="H6494" s="547">
        <v>2969477</v>
      </c>
      <c r="I6494" s="545" t="s">
        <v>12705</v>
      </c>
      <c r="J6494" s="545" t="s">
        <v>13299</v>
      </c>
      <c r="K6494" s="545" t="s">
        <v>18182</v>
      </c>
      <c r="L6494" s="545" t="s">
        <v>13413</v>
      </c>
      <c r="M6494" s="548" t="s">
        <v>13813</v>
      </c>
      <c r="N6494" s="545" t="s">
        <v>13413</v>
      </c>
      <c r="O6494" s="545" t="s">
        <v>13413</v>
      </c>
      <c r="P6494" s="549">
        <v>4569</v>
      </c>
      <c r="Q6494" s="549">
        <v>3</v>
      </c>
      <c r="R6494" s="549">
        <v>22</v>
      </c>
      <c r="S6494" s="548">
        <v>443</v>
      </c>
      <c r="T6494" s="548"/>
      <c r="U6494" s="99"/>
    </row>
    <row r="6495" spans="1:21" ht="19.5" customHeight="1">
      <c r="A6495" s="545">
        <v>101117</v>
      </c>
      <c r="B6495" s="545" t="s">
        <v>2711</v>
      </c>
      <c r="C6495" s="545" t="s">
        <v>216</v>
      </c>
      <c r="D6495" s="546"/>
      <c r="E6495" s="171" t="str">
        <f t="shared" si="101"/>
        <v>1900</v>
      </c>
      <c r="F6495" s="547">
        <v>0</v>
      </c>
      <c r="G6495" s="548">
        <v>0</v>
      </c>
      <c r="H6495" s="547">
        <v>0</v>
      </c>
      <c r="I6495" s="545" t="s">
        <v>12761</v>
      </c>
      <c r="J6495" s="545"/>
      <c r="K6495" s="545" t="s">
        <v>13413</v>
      </c>
      <c r="L6495" s="545" t="s">
        <v>16599</v>
      </c>
      <c r="M6495" s="548" t="s">
        <v>13758</v>
      </c>
      <c r="N6495" s="545" t="s">
        <v>13413</v>
      </c>
      <c r="O6495" s="545" t="s">
        <v>16600</v>
      </c>
      <c r="P6495" s="549">
        <v>4572</v>
      </c>
      <c r="Q6495" s="549">
        <v>1</v>
      </c>
      <c r="R6495" s="549">
        <v>142</v>
      </c>
      <c r="S6495" s="548"/>
      <c r="T6495" s="548"/>
      <c r="U6495" s="99"/>
    </row>
    <row r="6496" spans="1:21" ht="19.5" customHeight="1">
      <c r="A6496" s="545">
        <v>101118</v>
      </c>
      <c r="B6496" s="545" t="s">
        <v>10611</v>
      </c>
      <c r="C6496" s="545" t="s">
        <v>216</v>
      </c>
      <c r="D6496" s="546"/>
      <c r="E6496" s="171" t="str">
        <f t="shared" si="101"/>
        <v>1900</v>
      </c>
      <c r="F6496" s="547">
        <v>0</v>
      </c>
      <c r="G6496" s="548">
        <v>0</v>
      </c>
      <c r="H6496" s="547">
        <v>0</v>
      </c>
      <c r="I6496" s="545" t="s">
        <v>12693</v>
      </c>
      <c r="J6496" s="545"/>
      <c r="K6496" s="545" t="s">
        <v>13413</v>
      </c>
      <c r="L6496" s="545" t="s">
        <v>15790</v>
      </c>
      <c r="M6496" s="548" t="s">
        <v>13758</v>
      </c>
      <c r="N6496" s="545" t="s">
        <v>13413</v>
      </c>
      <c r="O6496" s="545" t="s">
        <v>13413</v>
      </c>
      <c r="P6496" s="549">
        <v>4573</v>
      </c>
      <c r="Q6496" s="549">
        <v>1</v>
      </c>
      <c r="R6496" s="549">
        <v>102</v>
      </c>
      <c r="S6496" s="548"/>
      <c r="T6496" s="548"/>
      <c r="U6496" s="99"/>
    </row>
    <row r="6497" spans="1:21" ht="19.5" customHeight="1">
      <c r="A6497" s="545">
        <v>101119</v>
      </c>
      <c r="B6497" s="545" t="s">
        <v>945</v>
      </c>
      <c r="C6497" s="545" t="s">
        <v>903</v>
      </c>
      <c r="D6497" s="546"/>
      <c r="E6497" s="171" t="str">
        <f t="shared" si="101"/>
        <v>1900</v>
      </c>
      <c r="F6497" s="547">
        <v>0</v>
      </c>
      <c r="G6497" s="548">
        <v>0</v>
      </c>
      <c r="H6497" s="547">
        <v>0</v>
      </c>
      <c r="I6497" s="545" t="s">
        <v>12668</v>
      </c>
      <c r="J6497" s="545"/>
      <c r="K6497" s="545" t="s">
        <v>13413</v>
      </c>
      <c r="L6497" s="545" t="s">
        <v>13413</v>
      </c>
      <c r="M6497" s="548" t="s">
        <v>13868</v>
      </c>
      <c r="N6497" s="545" t="s">
        <v>13413</v>
      </c>
      <c r="O6497" s="545" t="s">
        <v>13413</v>
      </c>
      <c r="P6497" s="549">
        <v>4574</v>
      </c>
      <c r="Q6497" s="549">
        <v>2</v>
      </c>
      <c r="R6497" s="549">
        <v>7</v>
      </c>
      <c r="S6497" s="548"/>
      <c r="T6497" s="548"/>
      <c r="U6497" s="99"/>
    </row>
    <row r="6498" spans="1:21" ht="19.5" customHeight="1">
      <c r="A6498" s="545">
        <v>101120</v>
      </c>
      <c r="B6498" s="545" t="s">
        <v>10610</v>
      </c>
      <c r="C6498" s="545" t="s">
        <v>221</v>
      </c>
      <c r="D6498" s="546"/>
      <c r="E6498" s="171" t="str">
        <f t="shared" si="101"/>
        <v>1900</v>
      </c>
      <c r="F6498" s="547">
        <v>0</v>
      </c>
      <c r="G6498" s="548">
        <v>0</v>
      </c>
      <c r="H6498" s="547">
        <v>0</v>
      </c>
      <c r="I6498" s="545" t="s">
        <v>12684</v>
      </c>
      <c r="J6498" s="545"/>
      <c r="K6498" s="545" t="s">
        <v>13413</v>
      </c>
      <c r="L6498" s="545" t="s">
        <v>16244</v>
      </c>
      <c r="M6498" s="548" t="s">
        <v>13758</v>
      </c>
      <c r="N6498" s="545" t="s">
        <v>13413</v>
      </c>
      <c r="O6498" s="545" t="s">
        <v>13413</v>
      </c>
      <c r="P6498" s="549">
        <v>4575</v>
      </c>
      <c r="Q6498" s="549">
        <v>1</v>
      </c>
      <c r="R6498" s="549">
        <v>95</v>
      </c>
      <c r="S6498" s="548"/>
      <c r="T6498" s="548"/>
      <c r="U6498" s="99"/>
    </row>
    <row r="6499" spans="1:21" ht="19.5" customHeight="1">
      <c r="A6499" s="545">
        <v>101121</v>
      </c>
      <c r="B6499" s="545" t="s">
        <v>5286</v>
      </c>
      <c r="C6499" s="545" t="s">
        <v>216</v>
      </c>
      <c r="D6499" s="546">
        <v>46052</v>
      </c>
      <c r="E6499" s="171" t="str">
        <f t="shared" si="101"/>
        <v>2026</v>
      </c>
      <c r="F6499" s="547">
        <v>21947302</v>
      </c>
      <c r="G6499" s="548">
        <v>0.19</v>
      </c>
      <c r="H6499" s="547">
        <v>18443110.920000002</v>
      </c>
      <c r="I6499" s="545" t="s">
        <v>12758</v>
      </c>
      <c r="J6499" s="545" t="s">
        <v>13307</v>
      </c>
      <c r="K6499" s="545" t="s">
        <v>18183</v>
      </c>
      <c r="L6499" s="545" t="s">
        <v>13413</v>
      </c>
      <c r="M6499" s="548" t="s">
        <v>13758</v>
      </c>
      <c r="N6499" s="545" t="s">
        <v>13413</v>
      </c>
      <c r="O6499" s="545" t="s">
        <v>13413</v>
      </c>
      <c r="P6499" s="549">
        <v>4576</v>
      </c>
      <c r="Q6499" s="549">
        <v>1</v>
      </c>
      <c r="R6499" s="549">
        <v>164</v>
      </c>
      <c r="S6499" s="548">
        <v>2228</v>
      </c>
      <c r="T6499" s="548"/>
      <c r="U6499" s="99"/>
    </row>
    <row r="6500" spans="1:21" ht="19.5" customHeight="1">
      <c r="A6500" s="545">
        <v>101122</v>
      </c>
      <c r="B6500" s="545" t="s">
        <v>3261</v>
      </c>
      <c r="C6500" s="545" t="s">
        <v>437</v>
      </c>
      <c r="D6500" s="546">
        <v>44585</v>
      </c>
      <c r="E6500" s="171" t="str">
        <f t="shared" si="101"/>
        <v>2022</v>
      </c>
      <c r="F6500" s="547">
        <v>8720093</v>
      </c>
      <c r="G6500" s="548">
        <v>0.19</v>
      </c>
      <c r="H6500" s="547">
        <v>7327809.2400000002</v>
      </c>
      <c r="I6500" s="545" t="s">
        <v>12668</v>
      </c>
      <c r="J6500" s="545" t="s">
        <v>13297</v>
      </c>
      <c r="K6500" s="545" t="s">
        <v>13413</v>
      </c>
      <c r="L6500" s="545" t="s">
        <v>13413</v>
      </c>
      <c r="M6500" s="548" t="s">
        <v>13868</v>
      </c>
      <c r="N6500" s="545" t="s">
        <v>13413</v>
      </c>
      <c r="O6500" s="545" t="s">
        <v>13413</v>
      </c>
      <c r="P6500" s="549">
        <v>4577</v>
      </c>
      <c r="Q6500" s="549">
        <v>2</v>
      </c>
      <c r="R6500" s="549">
        <v>7</v>
      </c>
      <c r="S6500" s="548">
        <v>2257</v>
      </c>
      <c r="T6500" s="548"/>
      <c r="U6500" s="99"/>
    </row>
    <row r="6501" spans="1:21" ht="19.5" customHeight="1">
      <c r="A6501" s="545">
        <v>101123</v>
      </c>
      <c r="B6501" s="545" t="s">
        <v>10609</v>
      </c>
      <c r="C6501" s="545" t="s">
        <v>216</v>
      </c>
      <c r="D6501" s="546"/>
      <c r="E6501" s="171" t="str">
        <f t="shared" si="101"/>
        <v>1900</v>
      </c>
      <c r="F6501" s="547">
        <v>0</v>
      </c>
      <c r="G6501" s="548">
        <v>0</v>
      </c>
      <c r="H6501" s="547">
        <v>0</v>
      </c>
      <c r="I6501" s="545" t="s">
        <v>12668</v>
      </c>
      <c r="J6501" s="545"/>
      <c r="K6501" s="545" t="s">
        <v>13413</v>
      </c>
      <c r="L6501" s="545" t="s">
        <v>13413</v>
      </c>
      <c r="M6501" s="548" t="s">
        <v>13813</v>
      </c>
      <c r="N6501" s="545" t="s">
        <v>13413</v>
      </c>
      <c r="O6501" s="545" t="s">
        <v>13413</v>
      </c>
      <c r="P6501" s="549">
        <v>4578</v>
      </c>
      <c r="Q6501" s="549">
        <v>3</v>
      </c>
      <c r="R6501" s="549">
        <v>7</v>
      </c>
      <c r="S6501" s="548"/>
      <c r="T6501" s="548"/>
      <c r="U6501" s="99"/>
    </row>
    <row r="6502" spans="1:21" ht="19.5" customHeight="1">
      <c r="A6502" s="545">
        <v>101124</v>
      </c>
      <c r="B6502" s="545" t="s">
        <v>10608</v>
      </c>
      <c r="C6502" s="545" t="s">
        <v>216</v>
      </c>
      <c r="D6502" s="546"/>
      <c r="E6502" s="171" t="str">
        <f t="shared" si="101"/>
        <v>1900</v>
      </c>
      <c r="F6502" s="547">
        <v>0</v>
      </c>
      <c r="G6502" s="548">
        <v>0</v>
      </c>
      <c r="H6502" s="547">
        <v>0</v>
      </c>
      <c r="I6502" s="545" t="s">
        <v>12668</v>
      </c>
      <c r="J6502" s="545"/>
      <c r="K6502" s="545" t="s">
        <v>13413</v>
      </c>
      <c r="L6502" s="545" t="s">
        <v>13413</v>
      </c>
      <c r="M6502" s="548" t="s">
        <v>13813</v>
      </c>
      <c r="N6502" s="545" t="s">
        <v>13413</v>
      </c>
      <c r="O6502" s="545" t="s">
        <v>13413</v>
      </c>
      <c r="P6502" s="549">
        <v>4579</v>
      </c>
      <c r="Q6502" s="549">
        <v>3</v>
      </c>
      <c r="R6502" s="549">
        <v>7</v>
      </c>
      <c r="S6502" s="548"/>
      <c r="T6502" s="548"/>
      <c r="U6502" s="99"/>
    </row>
    <row r="6503" spans="1:21" ht="19.5" customHeight="1">
      <c r="A6503" s="545">
        <v>101125</v>
      </c>
      <c r="B6503" s="545" t="s">
        <v>1602</v>
      </c>
      <c r="C6503" s="545" t="s">
        <v>206</v>
      </c>
      <c r="D6503" s="546"/>
      <c r="E6503" s="171" t="str">
        <f t="shared" si="101"/>
        <v>1900</v>
      </c>
      <c r="F6503" s="547">
        <v>0</v>
      </c>
      <c r="G6503" s="548">
        <v>0</v>
      </c>
      <c r="H6503" s="547">
        <v>0</v>
      </c>
      <c r="I6503" s="545" t="s">
        <v>12710</v>
      </c>
      <c r="J6503" s="545"/>
      <c r="K6503" s="545" t="s">
        <v>13413</v>
      </c>
      <c r="L6503" s="545" t="s">
        <v>13413</v>
      </c>
      <c r="M6503" s="548" t="s">
        <v>13758</v>
      </c>
      <c r="N6503" s="545" t="s">
        <v>13413</v>
      </c>
      <c r="O6503" s="545" t="s">
        <v>13413</v>
      </c>
      <c r="P6503" s="549">
        <v>4580</v>
      </c>
      <c r="Q6503" s="549">
        <v>1</v>
      </c>
      <c r="R6503" s="549">
        <v>123</v>
      </c>
      <c r="S6503" s="548"/>
      <c r="T6503" s="548"/>
      <c r="U6503" s="99"/>
    </row>
    <row r="6504" spans="1:21" ht="19.5" customHeight="1">
      <c r="A6504" s="545">
        <v>101126</v>
      </c>
      <c r="B6504" s="545" t="s">
        <v>10607</v>
      </c>
      <c r="C6504" s="545" t="s">
        <v>206</v>
      </c>
      <c r="D6504" s="546"/>
      <c r="E6504" s="171" t="str">
        <f t="shared" si="101"/>
        <v>1900</v>
      </c>
      <c r="F6504" s="547">
        <v>0</v>
      </c>
      <c r="G6504" s="548">
        <v>0</v>
      </c>
      <c r="H6504" s="547">
        <v>0</v>
      </c>
      <c r="I6504" s="545" t="s">
        <v>12659</v>
      </c>
      <c r="J6504" s="545"/>
      <c r="K6504" s="545" t="s">
        <v>13413</v>
      </c>
      <c r="L6504" s="545" t="s">
        <v>13895</v>
      </c>
      <c r="M6504" s="548" t="s">
        <v>13758</v>
      </c>
      <c r="N6504" s="545" t="s">
        <v>13413</v>
      </c>
      <c r="O6504" s="545" t="s">
        <v>13896</v>
      </c>
      <c r="P6504" s="549">
        <v>4581</v>
      </c>
      <c r="Q6504" s="549">
        <v>1</v>
      </c>
      <c r="R6504" s="549">
        <v>116</v>
      </c>
      <c r="S6504" s="548"/>
      <c r="T6504" s="548"/>
      <c r="U6504" s="99"/>
    </row>
    <row r="6505" spans="1:21" ht="19.5" customHeight="1">
      <c r="A6505" s="545">
        <v>101127</v>
      </c>
      <c r="B6505" s="545" t="s">
        <v>678</v>
      </c>
      <c r="C6505" s="545" t="s">
        <v>221</v>
      </c>
      <c r="D6505" s="546"/>
      <c r="E6505" s="171" t="str">
        <f t="shared" si="101"/>
        <v>1900</v>
      </c>
      <c r="F6505" s="547">
        <v>0</v>
      </c>
      <c r="G6505" s="548">
        <v>0</v>
      </c>
      <c r="H6505" s="547">
        <v>0</v>
      </c>
      <c r="I6505" s="545" t="s">
        <v>12687</v>
      </c>
      <c r="J6505" s="545"/>
      <c r="K6505" s="545" t="s">
        <v>13413</v>
      </c>
      <c r="L6505" s="545" t="s">
        <v>13413</v>
      </c>
      <c r="M6505" s="548" t="s">
        <v>13758</v>
      </c>
      <c r="N6505" s="545" t="s">
        <v>13413</v>
      </c>
      <c r="O6505" s="545" t="s">
        <v>13413</v>
      </c>
      <c r="P6505" s="549">
        <v>4582</v>
      </c>
      <c r="Q6505" s="549">
        <v>1</v>
      </c>
      <c r="R6505" s="549">
        <v>91</v>
      </c>
      <c r="S6505" s="548"/>
      <c r="T6505" s="548"/>
      <c r="U6505" s="99"/>
    </row>
    <row r="6506" spans="1:21" ht="19.5" customHeight="1">
      <c r="A6506" s="545">
        <v>101129</v>
      </c>
      <c r="B6506" s="545" t="s">
        <v>688</v>
      </c>
      <c r="C6506" s="545" t="s">
        <v>221</v>
      </c>
      <c r="D6506" s="546"/>
      <c r="E6506" s="171" t="str">
        <f t="shared" si="101"/>
        <v>1900</v>
      </c>
      <c r="F6506" s="547">
        <v>0</v>
      </c>
      <c r="G6506" s="548">
        <v>0</v>
      </c>
      <c r="H6506" s="547">
        <v>0</v>
      </c>
      <c r="I6506" s="545" t="s">
        <v>12643</v>
      </c>
      <c r="J6506" s="545"/>
      <c r="K6506" s="545" t="s">
        <v>13413</v>
      </c>
      <c r="L6506" s="545" t="s">
        <v>13974</v>
      </c>
      <c r="M6506" s="548" t="s">
        <v>13758</v>
      </c>
      <c r="N6506" s="545" t="s">
        <v>13413</v>
      </c>
      <c r="O6506" s="545" t="s">
        <v>13413</v>
      </c>
      <c r="P6506" s="549">
        <v>4584</v>
      </c>
      <c r="Q6506" s="549">
        <v>1</v>
      </c>
      <c r="R6506" s="549">
        <v>6</v>
      </c>
      <c r="S6506" s="548"/>
      <c r="T6506" s="548"/>
      <c r="U6506" s="99"/>
    </row>
    <row r="6507" spans="1:21" ht="19.5" customHeight="1">
      <c r="A6507" s="545">
        <v>101131</v>
      </c>
      <c r="B6507" s="545" t="s">
        <v>913</v>
      </c>
      <c r="C6507" s="545" t="s">
        <v>216</v>
      </c>
      <c r="D6507" s="546"/>
      <c r="E6507" s="171" t="str">
        <f t="shared" si="101"/>
        <v>1900</v>
      </c>
      <c r="F6507" s="547">
        <v>0</v>
      </c>
      <c r="G6507" s="548">
        <v>0</v>
      </c>
      <c r="H6507" s="547">
        <v>0</v>
      </c>
      <c r="I6507" s="545" t="s">
        <v>12668</v>
      </c>
      <c r="J6507" s="545"/>
      <c r="K6507" s="545" t="s">
        <v>13413</v>
      </c>
      <c r="L6507" s="545" t="s">
        <v>13413</v>
      </c>
      <c r="M6507" s="548" t="s">
        <v>13868</v>
      </c>
      <c r="N6507" s="545" t="s">
        <v>13413</v>
      </c>
      <c r="O6507" s="545" t="s">
        <v>13413</v>
      </c>
      <c r="P6507" s="549">
        <v>4586</v>
      </c>
      <c r="Q6507" s="549">
        <v>2</v>
      </c>
      <c r="R6507" s="549">
        <v>7</v>
      </c>
      <c r="S6507" s="548"/>
      <c r="T6507" s="548"/>
      <c r="U6507" s="99"/>
    </row>
    <row r="6508" spans="1:21" ht="19.5" customHeight="1">
      <c r="A6508" s="545">
        <v>101132</v>
      </c>
      <c r="B6508" s="545" t="s">
        <v>8186</v>
      </c>
      <c r="C6508" s="545" t="s">
        <v>216</v>
      </c>
      <c r="D6508" s="546">
        <v>43535</v>
      </c>
      <c r="E6508" s="171" t="str">
        <f t="shared" si="101"/>
        <v>2019</v>
      </c>
      <c r="F6508" s="547">
        <v>20779766.010000002</v>
      </c>
      <c r="G6508" s="548">
        <v>0.19</v>
      </c>
      <c r="H6508" s="547">
        <v>17461988.239999998</v>
      </c>
      <c r="I6508" s="545" t="s">
        <v>12978</v>
      </c>
      <c r="J6508" s="545" t="s">
        <v>13373</v>
      </c>
      <c r="K6508" s="545" t="s">
        <v>18184</v>
      </c>
      <c r="L6508" s="545" t="s">
        <v>13413</v>
      </c>
      <c r="M6508" s="548" t="s">
        <v>13868</v>
      </c>
      <c r="N6508" s="545" t="s">
        <v>13413</v>
      </c>
      <c r="O6508" s="545" t="s">
        <v>13413</v>
      </c>
      <c r="P6508" s="549">
        <v>4587</v>
      </c>
      <c r="Q6508" s="549">
        <v>2</v>
      </c>
      <c r="R6508" s="549">
        <v>175</v>
      </c>
      <c r="S6508" s="548">
        <v>2243</v>
      </c>
      <c r="T6508" s="548"/>
      <c r="U6508" s="99"/>
    </row>
    <row r="6509" spans="1:21" ht="19.5" customHeight="1">
      <c r="A6509" s="545">
        <v>101133</v>
      </c>
      <c r="B6509" s="545" t="s">
        <v>10324</v>
      </c>
      <c r="C6509" s="545" t="s">
        <v>786</v>
      </c>
      <c r="D6509" s="546"/>
      <c r="E6509" s="171" t="str">
        <f t="shared" si="101"/>
        <v>1900</v>
      </c>
      <c r="F6509" s="547">
        <v>0</v>
      </c>
      <c r="G6509" s="548">
        <v>0</v>
      </c>
      <c r="H6509" s="547">
        <v>0</v>
      </c>
      <c r="I6509" s="545" t="s">
        <v>12683</v>
      </c>
      <c r="J6509" s="545"/>
      <c r="K6509" s="545" t="s">
        <v>13413</v>
      </c>
      <c r="L6509" s="545" t="s">
        <v>13413</v>
      </c>
      <c r="M6509" s="548" t="s">
        <v>13758</v>
      </c>
      <c r="N6509" s="545" t="s">
        <v>13413</v>
      </c>
      <c r="O6509" s="545" t="s">
        <v>14701</v>
      </c>
      <c r="P6509" s="549">
        <v>4588</v>
      </c>
      <c r="Q6509" s="549">
        <v>1</v>
      </c>
      <c r="R6509" s="549">
        <v>18</v>
      </c>
      <c r="S6509" s="548"/>
      <c r="T6509" s="548"/>
      <c r="U6509" s="99"/>
    </row>
    <row r="6510" spans="1:21" ht="19.5" customHeight="1">
      <c r="A6510" s="545">
        <v>101134</v>
      </c>
      <c r="B6510" s="545" t="s">
        <v>2940</v>
      </c>
      <c r="C6510" s="545" t="s">
        <v>786</v>
      </c>
      <c r="D6510" s="546"/>
      <c r="E6510" s="171" t="str">
        <f t="shared" si="101"/>
        <v>1900</v>
      </c>
      <c r="F6510" s="547">
        <v>0</v>
      </c>
      <c r="G6510" s="548">
        <v>0</v>
      </c>
      <c r="H6510" s="547">
        <v>0</v>
      </c>
      <c r="I6510" s="545" t="s">
        <v>12683</v>
      </c>
      <c r="J6510" s="545"/>
      <c r="K6510" s="545" t="s">
        <v>13413</v>
      </c>
      <c r="L6510" s="545" t="s">
        <v>13413</v>
      </c>
      <c r="M6510" s="548" t="s">
        <v>13758</v>
      </c>
      <c r="N6510" s="545" t="s">
        <v>13413</v>
      </c>
      <c r="O6510" s="545" t="s">
        <v>14701</v>
      </c>
      <c r="P6510" s="549">
        <v>4589</v>
      </c>
      <c r="Q6510" s="549">
        <v>1</v>
      </c>
      <c r="R6510" s="549">
        <v>18</v>
      </c>
      <c r="S6510" s="548"/>
      <c r="T6510" s="548"/>
      <c r="U6510" s="99"/>
    </row>
    <row r="6511" spans="1:21" ht="19.5" customHeight="1">
      <c r="A6511" s="545">
        <v>101135</v>
      </c>
      <c r="B6511" s="545" t="s">
        <v>2975</v>
      </c>
      <c r="C6511" s="545" t="s">
        <v>786</v>
      </c>
      <c r="D6511" s="546"/>
      <c r="E6511" s="171" t="str">
        <f t="shared" si="101"/>
        <v>1900</v>
      </c>
      <c r="F6511" s="547">
        <v>0</v>
      </c>
      <c r="G6511" s="548">
        <v>0</v>
      </c>
      <c r="H6511" s="547">
        <v>0</v>
      </c>
      <c r="I6511" s="545" t="s">
        <v>12683</v>
      </c>
      <c r="J6511" s="545"/>
      <c r="K6511" s="545" t="s">
        <v>13413</v>
      </c>
      <c r="L6511" s="545" t="s">
        <v>13413</v>
      </c>
      <c r="M6511" s="548" t="s">
        <v>13758</v>
      </c>
      <c r="N6511" s="545" t="s">
        <v>13413</v>
      </c>
      <c r="O6511" s="545" t="s">
        <v>14698</v>
      </c>
      <c r="P6511" s="549">
        <v>4590</v>
      </c>
      <c r="Q6511" s="549">
        <v>1</v>
      </c>
      <c r="R6511" s="549">
        <v>18</v>
      </c>
      <c r="S6511" s="548"/>
      <c r="T6511" s="548"/>
      <c r="U6511" s="99"/>
    </row>
    <row r="6512" spans="1:21" ht="19.5" customHeight="1">
      <c r="A6512" s="545">
        <v>101136</v>
      </c>
      <c r="B6512" s="545" t="s">
        <v>8048</v>
      </c>
      <c r="C6512" s="545" t="s">
        <v>216</v>
      </c>
      <c r="D6512" s="546">
        <v>43546</v>
      </c>
      <c r="E6512" s="171" t="str">
        <f t="shared" si="101"/>
        <v>2019</v>
      </c>
      <c r="F6512" s="547">
        <v>5229422</v>
      </c>
      <c r="G6512" s="548">
        <v>0.19</v>
      </c>
      <c r="H6512" s="547">
        <v>4394472.2699999996</v>
      </c>
      <c r="I6512" s="545" t="s">
        <v>12637</v>
      </c>
      <c r="J6512" s="545" t="s">
        <v>13298</v>
      </c>
      <c r="K6512" s="545" t="s">
        <v>18185</v>
      </c>
      <c r="L6512" s="545" t="s">
        <v>13413</v>
      </c>
      <c r="M6512" s="548" t="s">
        <v>13843</v>
      </c>
      <c r="N6512" s="545" t="s">
        <v>13413</v>
      </c>
      <c r="O6512" s="545" t="s">
        <v>13413</v>
      </c>
      <c r="P6512" s="549">
        <v>4591</v>
      </c>
      <c r="Q6512" s="549">
        <v>5</v>
      </c>
      <c r="R6512" s="549">
        <v>13</v>
      </c>
      <c r="S6512" s="548">
        <v>1012</v>
      </c>
      <c r="T6512" s="548"/>
      <c r="U6512" s="99"/>
    </row>
    <row r="6513" spans="1:21" ht="19.5" customHeight="1">
      <c r="A6513" s="545">
        <v>101137</v>
      </c>
      <c r="B6513" s="545" t="s">
        <v>8047</v>
      </c>
      <c r="C6513" s="545" t="s">
        <v>216</v>
      </c>
      <c r="D6513" s="546">
        <v>43546</v>
      </c>
      <c r="E6513" s="171" t="str">
        <f t="shared" si="101"/>
        <v>2019</v>
      </c>
      <c r="F6513" s="547">
        <v>6515250</v>
      </c>
      <c r="G6513" s="548">
        <v>0.19</v>
      </c>
      <c r="H6513" s="547">
        <v>5475000</v>
      </c>
      <c r="I6513" s="545" t="s">
        <v>12637</v>
      </c>
      <c r="J6513" s="545" t="s">
        <v>13296</v>
      </c>
      <c r="K6513" s="545" t="s">
        <v>18186</v>
      </c>
      <c r="L6513" s="545" t="s">
        <v>13413</v>
      </c>
      <c r="M6513" s="548" t="s">
        <v>13843</v>
      </c>
      <c r="N6513" s="545" t="s">
        <v>13413</v>
      </c>
      <c r="O6513" s="545" t="s">
        <v>13413</v>
      </c>
      <c r="P6513" s="549">
        <v>4592</v>
      </c>
      <c r="Q6513" s="549">
        <v>5</v>
      </c>
      <c r="R6513" s="549">
        <v>13</v>
      </c>
      <c r="S6513" s="548">
        <v>2218</v>
      </c>
      <c r="T6513" s="548"/>
      <c r="U6513" s="99"/>
    </row>
    <row r="6514" spans="1:21" ht="19.5" customHeight="1">
      <c r="A6514" s="545">
        <v>101138</v>
      </c>
      <c r="B6514" s="545" t="s">
        <v>4904</v>
      </c>
      <c r="C6514" s="545" t="s">
        <v>216</v>
      </c>
      <c r="D6514" s="546">
        <v>43536</v>
      </c>
      <c r="E6514" s="171" t="str">
        <f t="shared" si="101"/>
        <v>2019</v>
      </c>
      <c r="F6514" s="547">
        <v>5712000</v>
      </c>
      <c r="G6514" s="548">
        <v>0.19</v>
      </c>
      <c r="H6514" s="547">
        <v>4800000</v>
      </c>
      <c r="I6514" s="545" t="s">
        <v>12637</v>
      </c>
      <c r="J6514" s="545" t="s">
        <v>13296</v>
      </c>
      <c r="K6514" s="545" t="s">
        <v>13413</v>
      </c>
      <c r="L6514" s="545" t="s">
        <v>13413</v>
      </c>
      <c r="M6514" s="548" t="s">
        <v>13758</v>
      </c>
      <c r="N6514" s="545" t="s">
        <v>13413</v>
      </c>
      <c r="O6514" s="545" t="s">
        <v>13413</v>
      </c>
      <c r="P6514" s="549">
        <v>4593</v>
      </c>
      <c r="Q6514" s="549">
        <v>1</v>
      </c>
      <c r="R6514" s="549">
        <v>13</v>
      </c>
      <c r="S6514" s="548">
        <v>2218</v>
      </c>
      <c r="T6514" s="548"/>
      <c r="U6514" s="99"/>
    </row>
    <row r="6515" spans="1:21" ht="19.5" customHeight="1">
      <c r="A6515" s="545">
        <v>101139</v>
      </c>
      <c r="B6515" s="545" t="s">
        <v>8178</v>
      </c>
      <c r="C6515" s="545" t="s">
        <v>216</v>
      </c>
      <c r="D6515" s="546">
        <v>43536</v>
      </c>
      <c r="E6515" s="171" t="str">
        <f t="shared" si="101"/>
        <v>2019</v>
      </c>
      <c r="F6515" s="547">
        <v>7378000</v>
      </c>
      <c r="G6515" s="548">
        <v>0.19</v>
      </c>
      <c r="H6515" s="547">
        <v>6200000</v>
      </c>
      <c r="I6515" s="545" t="s">
        <v>12637</v>
      </c>
      <c r="J6515" s="545" t="s">
        <v>13296</v>
      </c>
      <c r="K6515" s="545" t="s">
        <v>13413</v>
      </c>
      <c r="L6515" s="545" t="s">
        <v>13413</v>
      </c>
      <c r="M6515" s="548" t="s">
        <v>13758</v>
      </c>
      <c r="N6515" s="545" t="s">
        <v>13413</v>
      </c>
      <c r="O6515" s="545" t="s">
        <v>13413</v>
      </c>
      <c r="P6515" s="549">
        <v>4594</v>
      </c>
      <c r="Q6515" s="549">
        <v>1</v>
      </c>
      <c r="R6515" s="549">
        <v>13</v>
      </c>
      <c r="S6515" s="548">
        <v>2218</v>
      </c>
      <c r="T6515" s="548"/>
      <c r="U6515" s="99"/>
    </row>
    <row r="6516" spans="1:21" ht="19.5" customHeight="1">
      <c r="A6516" s="545">
        <v>101140</v>
      </c>
      <c r="B6516" s="545" t="s">
        <v>5219</v>
      </c>
      <c r="C6516" s="545" t="s">
        <v>221</v>
      </c>
      <c r="D6516" s="546">
        <v>44712</v>
      </c>
      <c r="E6516" s="171" t="str">
        <f t="shared" si="101"/>
        <v>2022</v>
      </c>
      <c r="F6516" s="547">
        <v>397</v>
      </c>
      <c r="G6516" s="548">
        <v>0.19</v>
      </c>
      <c r="H6516" s="547">
        <v>333.61</v>
      </c>
      <c r="I6516" s="545" t="s">
        <v>12760</v>
      </c>
      <c r="J6516" s="545" t="s">
        <v>13307</v>
      </c>
      <c r="K6516" s="545" t="s">
        <v>18187</v>
      </c>
      <c r="L6516" s="545" t="s">
        <v>13413</v>
      </c>
      <c r="M6516" s="548" t="s">
        <v>13813</v>
      </c>
      <c r="N6516" s="545" t="s">
        <v>13413</v>
      </c>
      <c r="O6516" s="545" t="s">
        <v>13413</v>
      </c>
      <c r="P6516" s="549">
        <v>4595</v>
      </c>
      <c r="Q6516" s="549">
        <v>3</v>
      </c>
      <c r="R6516" s="549">
        <v>161</v>
      </c>
      <c r="S6516" s="548">
        <v>2228</v>
      </c>
      <c r="T6516" s="548"/>
      <c r="U6516" s="99"/>
    </row>
    <row r="6517" spans="1:21" ht="19.5" customHeight="1">
      <c r="A6517" s="545">
        <v>101141</v>
      </c>
      <c r="B6517" s="545" t="s">
        <v>2177</v>
      </c>
      <c r="C6517" s="545" t="s">
        <v>216</v>
      </c>
      <c r="D6517" s="546"/>
      <c r="E6517" s="171" t="str">
        <f t="shared" si="101"/>
        <v>1900</v>
      </c>
      <c r="F6517" s="547">
        <v>0</v>
      </c>
      <c r="G6517" s="548">
        <v>0</v>
      </c>
      <c r="H6517" s="547">
        <v>0</v>
      </c>
      <c r="I6517" s="545" t="s">
        <v>12686</v>
      </c>
      <c r="J6517" s="545"/>
      <c r="K6517" s="545" t="s">
        <v>13413</v>
      </c>
      <c r="L6517" s="545" t="s">
        <v>16428</v>
      </c>
      <c r="M6517" s="548" t="s">
        <v>13758</v>
      </c>
      <c r="N6517" s="545" t="s">
        <v>13413</v>
      </c>
      <c r="O6517" s="545" t="s">
        <v>13413</v>
      </c>
      <c r="P6517" s="549">
        <v>4596</v>
      </c>
      <c r="Q6517" s="549">
        <v>1</v>
      </c>
      <c r="R6517" s="549">
        <v>131</v>
      </c>
      <c r="S6517" s="548"/>
      <c r="T6517" s="548"/>
      <c r="U6517" s="99"/>
    </row>
    <row r="6518" spans="1:21" ht="19.5" customHeight="1">
      <c r="A6518" s="545">
        <v>101142</v>
      </c>
      <c r="B6518" s="545" t="s">
        <v>2178</v>
      </c>
      <c r="C6518" s="545" t="s">
        <v>216</v>
      </c>
      <c r="D6518" s="546"/>
      <c r="E6518" s="171" t="str">
        <f t="shared" si="101"/>
        <v>1900</v>
      </c>
      <c r="F6518" s="547">
        <v>0</v>
      </c>
      <c r="G6518" s="548">
        <v>0</v>
      </c>
      <c r="H6518" s="547">
        <v>0</v>
      </c>
      <c r="I6518" s="545" t="s">
        <v>12686</v>
      </c>
      <c r="J6518" s="545"/>
      <c r="K6518" s="545" t="s">
        <v>13413</v>
      </c>
      <c r="L6518" s="545" t="s">
        <v>16428</v>
      </c>
      <c r="M6518" s="548" t="s">
        <v>13758</v>
      </c>
      <c r="N6518" s="545" t="s">
        <v>13413</v>
      </c>
      <c r="O6518" s="545" t="s">
        <v>13413</v>
      </c>
      <c r="P6518" s="549">
        <v>4597</v>
      </c>
      <c r="Q6518" s="549">
        <v>1</v>
      </c>
      <c r="R6518" s="549">
        <v>131</v>
      </c>
      <c r="S6518" s="548"/>
      <c r="T6518" s="548"/>
      <c r="U6518" s="99"/>
    </row>
    <row r="6519" spans="1:21" ht="19.5" customHeight="1">
      <c r="A6519" s="545">
        <v>101143</v>
      </c>
      <c r="B6519" s="545" t="s">
        <v>338</v>
      </c>
      <c r="C6519" s="545" t="s">
        <v>311</v>
      </c>
      <c r="D6519" s="546">
        <v>46052</v>
      </c>
      <c r="E6519" s="171" t="str">
        <f t="shared" si="101"/>
        <v>2026</v>
      </c>
      <c r="F6519" s="547">
        <v>936190</v>
      </c>
      <c r="G6519" s="548">
        <v>0.19</v>
      </c>
      <c r="H6519" s="547">
        <v>786714.29</v>
      </c>
      <c r="I6519" s="545" t="s">
        <v>12657</v>
      </c>
      <c r="J6519" s="545" t="s">
        <v>13307</v>
      </c>
      <c r="K6519" s="545" t="s">
        <v>13413</v>
      </c>
      <c r="L6519" s="545" t="s">
        <v>16391</v>
      </c>
      <c r="M6519" s="548" t="s">
        <v>13758</v>
      </c>
      <c r="N6519" s="545" t="s">
        <v>13413</v>
      </c>
      <c r="O6519" s="545" t="s">
        <v>13413</v>
      </c>
      <c r="P6519" s="549">
        <v>4598</v>
      </c>
      <c r="Q6519" s="549">
        <v>1</v>
      </c>
      <c r="R6519" s="549">
        <v>69</v>
      </c>
      <c r="S6519" s="548">
        <v>2228</v>
      </c>
      <c r="T6519" s="548"/>
      <c r="U6519" s="99"/>
    </row>
    <row r="6520" spans="1:21" ht="19.5" customHeight="1">
      <c r="A6520" s="545">
        <v>101144</v>
      </c>
      <c r="B6520" s="545" t="s">
        <v>10606</v>
      </c>
      <c r="C6520" s="545" t="s">
        <v>216</v>
      </c>
      <c r="D6520" s="546"/>
      <c r="E6520" s="171" t="str">
        <f t="shared" si="101"/>
        <v>1900</v>
      </c>
      <c r="F6520" s="547">
        <v>0</v>
      </c>
      <c r="G6520" s="548">
        <v>0</v>
      </c>
      <c r="H6520" s="547">
        <v>0</v>
      </c>
      <c r="I6520" s="545" t="s">
        <v>12743</v>
      </c>
      <c r="J6520" s="545"/>
      <c r="K6520" s="545" t="s">
        <v>13413</v>
      </c>
      <c r="L6520" s="545" t="s">
        <v>16638</v>
      </c>
      <c r="M6520" s="548" t="s">
        <v>13758</v>
      </c>
      <c r="N6520" s="545" t="s">
        <v>13413</v>
      </c>
      <c r="O6520" s="545" t="s">
        <v>16641</v>
      </c>
      <c r="P6520" s="549">
        <v>4599</v>
      </c>
      <c r="Q6520" s="549">
        <v>1</v>
      </c>
      <c r="R6520" s="549">
        <v>66</v>
      </c>
      <c r="S6520" s="548"/>
      <c r="T6520" s="548"/>
      <c r="U6520" s="99"/>
    </row>
    <row r="6521" spans="1:21" ht="19.5" customHeight="1">
      <c r="A6521" s="545">
        <v>101145</v>
      </c>
      <c r="B6521" s="545" t="s">
        <v>10605</v>
      </c>
      <c r="C6521" s="545" t="s">
        <v>216</v>
      </c>
      <c r="D6521" s="546"/>
      <c r="E6521" s="171" t="str">
        <f t="shared" si="101"/>
        <v>1900</v>
      </c>
      <c r="F6521" s="547">
        <v>0</v>
      </c>
      <c r="G6521" s="548">
        <v>0</v>
      </c>
      <c r="H6521" s="547">
        <v>0</v>
      </c>
      <c r="I6521" s="545" t="s">
        <v>12670</v>
      </c>
      <c r="J6521" s="545"/>
      <c r="K6521" s="545" t="s">
        <v>13413</v>
      </c>
      <c r="L6521" s="545" t="s">
        <v>13413</v>
      </c>
      <c r="M6521" s="548" t="s">
        <v>13868</v>
      </c>
      <c r="N6521" s="545" t="s">
        <v>13413</v>
      </c>
      <c r="O6521" s="545" t="s">
        <v>15515</v>
      </c>
      <c r="P6521" s="549">
        <v>4600</v>
      </c>
      <c r="Q6521" s="549">
        <v>2</v>
      </c>
      <c r="R6521" s="549">
        <v>24</v>
      </c>
      <c r="S6521" s="548"/>
      <c r="T6521" s="548"/>
      <c r="U6521" s="99"/>
    </row>
    <row r="6522" spans="1:21" ht="19.5" customHeight="1">
      <c r="A6522" s="545">
        <v>101146</v>
      </c>
      <c r="B6522" s="545" t="s">
        <v>7360</v>
      </c>
      <c r="C6522" s="545" t="s">
        <v>216</v>
      </c>
      <c r="D6522" s="546">
        <v>43790</v>
      </c>
      <c r="E6522" s="171" t="str">
        <f t="shared" si="101"/>
        <v>2019</v>
      </c>
      <c r="F6522" s="547">
        <v>215985</v>
      </c>
      <c r="G6522" s="548">
        <v>0.19</v>
      </c>
      <c r="H6522" s="547">
        <v>181500</v>
      </c>
      <c r="I6522" s="545" t="s">
        <v>12689</v>
      </c>
      <c r="J6522" s="545" t="s">
        <v>13374</v>
      </c>
      <c r="K6522" s="545" t="s">
        <v>18188</v>
      </c>
      <c r="L6522" s="545" t="s">
        <v>18189</v>
      </c>
      <c r="M6522" s="548" t="s">
        <v>13758</v>
      </c>
      <c r="N6522" s="545" t="s">
        <v>13413</v>
      </c>
      <c r="O6522" s="545" t="s">
        <v>16537</v>
      </c>
      <c r="P6522" s="549">
        <v>4601</v>
      </c>
      <c r="Q6522" s="549">
        <v>1</v>
      </c>
      <c r="R6522" s="549">
        <v>156</v>
      </c>
      <c r="S6522" s="548">
        <v>507</v>
      </c>
      <c r="T6522" s="548"/>
      <c r="U6522" s="99"/>
    </row>
    <row r="6523" spans="1:21" ht="19.5" customHeight="1">
      <c r="A6523" s="545">
        <v>101147</v>
      </c>
      <c r="B6523" s="545" t="s">
        <v>6733</v>
      </c>
      <c r="C6523" s="545" t="s">
        <v>216</v>
      </c>
      <c r="D6523" s="546">
        <v>46052</v>
      </c>
      <c r="E6523" s="171" t="str">
        <f t="shared" si="101"/>
        <v>2026</v>
      </c>
      <c r="F6523" s="547">
        <v>62739</v>
      </c>
      <c r="G6523" s="548">
        <v>0.19</v>
      </c>
      <c r="H6523" s="547">
        <v>52721.85</v>
      </c>
      <c r="I6523" s="545" t="s">
        <v>12689</v>
      </c>
      <c r="J6523" s="545" t="s">
        <v>13307</v>
      </c>
      <c r="K6523" s="545"/>
      <c r="L6523" s="545" t="s">
        <v>16536</v>
      </c>
      <c r="M6523" s="548" t="s">
        <v>13758</v>
      </c>
      <c r="N6523" s="545" t="s">
        <v>13413</v>
      </c>
      <c r="O6523" s="545" t="s">
        <v>16537</v>
      </c>
      <c r="P6523" s="549">
        <v>4602</v>
      </c>
      <c r="Q6523" s="549">
        <v>1</v>
      </c>
      <c r="R6523" s="549">
        <v>156</v>
      </c>
      <c r="S6523" s="548">
        <v>2228</v>
      </c>
      <c r="T6523" s="548"/>
      <c r="U6523" s="99"/>
    </row>
    <row r="6524" spans="1:21" ht="19.5" customHeight="1">
      <c r="A6524" s="545">
        <v>101148</v>
      </c>
      <c r="B6524" s="545" t="s">
        <v>10604</v>
      </c>
      <c r="C6524" s="545" t="s">
        <v>216</v>
      </c>
      <c r="D6524" s="546"/>
      <c r="E6524" s="171" t="str">
        <f t="shared" si="101"/>
        <v>1900</v>
      </c>
      <c r="F6524" s="547">
        <v>0</v>
      </c>
      <c r="G6524" s="548">
        <v>0</v>
      </c>
      <c r="H6524" s="547">
        <v>0</v>
      </c>
      <c r="I6524" s="545" t="s">
        <v>12689</v>
      </c>
      <c r="J6524" s="545"/>
      <c r="K6524" s="545" t="s">
        <v>18190</v>
      </c>
      <c r="L6524" s="545" t="s">
        <v>16536</v>
      </c>
      <c r="M6524" s="548" t="s">
        <v>13758</v>
      </c>
      <c r="N6524" s="545" t="s">
        <v>13413</v>
      </c>
      <c r="O6524" s="545" t="s">
        <v>16537</v>
      </c>
      <c r="P6524" s="549">
        <v>4603</v>
      </c>
      <c r="Q6524" s="549">
        <v>1</v>
      </c>
      <c r="R6524" s="549">
        <v>156</v>
      </c>
      <c r="S6524" s="548"/>
      <c r="T6524" s="548"/>
      <c r="U6524" s="99"/>
    </row>
    <row r="6525" spans="1:21" ht="19.5" customHeight="1">
      <c r="A6525" s="545">
        <v>101149</v>
      </c>
      <c r="B6525" s="545" t="s">
        <v>2701</v>
      </c>
      <c r="C6525" s="545" t="s">
        <v>209</v>
      </c>
      <c r="D6525" s="546">
        <v>46052</v>
      </c>
      <c r="E6525" s="171" t="str">
        <f t="shared" si="101"/>
        <v>2026</v>
      </c>
      <c r="F6525" s="547">
        <v>3704</v>
      </c>
      <c r="G6525" s="548">
        <v>0.19</v>
      </c>
      <c r="H6525" s="547">
        <v>3112.61</v>
      </c>
      <c r="I6525" s="545" t="s">
        <v>12675</v>
      </c>
      <c r="J6525" s="545" t="s">
        <v>13307</v>
      </c>
      <c r="K6525" s="545" t="s">
        <v>13413</v>
      </c>
      <c r="L6525" s="545" t="s">
        <v>13413</v>
      </c>
      <c r="M6525" s="548" t="s">
        <v>13758</v>
      </c>
      <c r="N6525" s="545" t="s">
        <v>13413</v>
      </c>
      <c r="O6525" s="545" t="s">
        <v>13413</v>
      </c>
      <c r="P6525" s="549">
        <v>4604</v>
      </c>
      <c r="Q6525" s="549">
        <v>1</v>
      </c>
      <c r="R6525" s="549">
        <v>141</v>
      </c>
      <c r="S6525" s="548">
        <v>2228</v>
      </c>
      <c r="T6525" s="548"/>
      <c r="U6525" s="99"/>
    </row>
    <row r="6526" spans="1:21" ht="19.5" customHeight="1">
      <c r="A6526" s="545">
        <v>101150</v>
      </c>
      <c r="B6526" s="545" t="s">
        <v>323</v>
      </c>
      <c r="C6526" s="545" t="s">
        <v>311</v>
      </c>
      <c r="D6526" s="546">
        <v>45911</v>
      </c>
      <c r="E6526" s="171" t="str">
        <f t="shared" si="101"/>
        <v>2025</v>
      </c>
      <c r="F6526" s="547">
        <v>161241</v>
      </c>
      <c r="G6526" s="548">
        <v>0.19</v>
      </c>
      <c r="H6526" s="547">
        <v>135496.64000000001</v>
      </c>
      <c r="I6526" s="545" t="s">
        <v>12651</v>
      </c>
      <c r="J6526" s="545" t="s">
        <v>13297</v>
      </c>
      <c r="K6526" s="545" t="s">
        <v>13413</v>
      </c>
      <c r="L6526" s="545" t="s">
        <v>13806</v>
      </c>
      <c r="M6526" s="548" t="s">
        <v>13758</v>
      </c>
      <c r="N6526" s="545" t="s">
        <v>13413</v>
      </c>
      <c r="O6526" s="545" t="s">
        <v>13413</v>
      </c>
      <c r="P6526" s="549">
        <v>4605</v>
      </c>
      <c r="Q6526" s="549">
        <v>1</v>
      </c>
      <c r="R6526" s="549">
        <v>68</v>
      </c>
      <c r="S6526" s="548">
        <v>2257</v>
      </c>
      <c r="T6526" s="548"/>
      <c r="U6526" s="99"/>
    </row>
    <row r="6527" spans="1:21" ht="19.5" customHeight="1">
      <c r="A6527" s="545">
        <v>101151</v>
      </c>
      <c r="B6527" s="545" t="s">
        <v>3111</v>
      </c>
      <c r="C6527" s="545" t="s">
        <v>216</v>
      </c>
      <c r="D6527" s="546"/>
      <c r="E6527" s="171" t="str">
        <f t="shared" si="101"/>
        <v>1900</v>
      </c>
      <c r="F6527" s="547">
        <v>0</v>
      </c>
      <c r="G6527" s="548">
        <v>0</v>
      </c>
      <c r="H6527" s="547">
        <v>0</v>
      </c>
      <c r="I6527" s="545" t="s">
        <v>12689</v>
      </c>
      <c r="J6527" s="545"/>
      <c r="K6527" s="545" t="s">
        <v>13413</v>
      </c>
      <c r="L6527" s="545" t="s">
        <v>18191</v>
      </c>
      <c r="M6527" s="548" t="s">
        <v>13758</v>
      </c>
      <c r="N6527" s="545" t="s">
        <v>13413</v>
      </c>
      <c r="O6527" s="545" t="s">
        <v>13413</v>
      </c>
      <c r="P6527" s="549">
        <v>4606</v>
      </c>
      <c r="Q6527" s="549">
        <v>1</v>
      </c>
      <c r="R6527" s="549">
        <v>156</v>
      </c>
      <c r="S6527" s="548"/>
      <c r="T6527" s="548"/>
      <c r="U6527" s="99"/>
    </row>
    <row r="6528" spans="1:21" ht="19.5" customHeight="1">
      <c r="A6528" s="545">
        <v>101152</v>
      </c>
      <c r="B6528" s="545" t="s">
        <v>1623</v>
      </c>
      <c r="C6528" s="545" t="s">
        <v>216</v>
      </c>
      <c r="D6528" s="546"/>
      <c r="E6528" s="171" t="str">
        <f t="shared" si="101"/>
        <v>1900</v>
      </c>
      <c r="F6528" s="547">
        <v>0</v>
      </c>
      <c r="G6528" s="548">
        <v>0</v>
      </c>
      <c r="H6528" s="547">
        <v>0</v>
      </c>
      <c r="I6528" s="545" t="s">
        <v>12645</v>
      </c>
      <c r="J6528" s="545"/>
      <c r="K6528" s="545" t="s">
        <v>13413</v>
      </c>
      <c r="L6528" s="545" t="s">
        <v>13413</v>
      </c>
      <c r="M6528" s="548" t="s">
        <v>13758</v>
      </c>
      <c r="N6528" s="545" t="s">
        <v>12979</v>
      </c>
      <c r="O6528" s="545" t="s">
        <v>13413</v>
      </c>
      <c r="P6528" s="549">
        <v>4607</v>
      </c>
      <c r="Q6528" s="549">
        <v>1</v>
      </c>
      <c r="R6528" s="549">
        <v>12</v>
      </c>
      <c r="S6528" s="548"/>
      <c r="T6528" s="548">
        <v>404</v>
      </c>
      <c r="U6528" s="99"/>
    </row>
    <row r="6529" spans="1:21" ht="19.5" customHeight="1">
      <c r="A6529" s="545">
        <v>101153</v>
      </c>
      <c r="B6529" s="545" t="s">
        <v>3110</v>
      </c>
      <c r="C6529" s="545" t="s">
        <v>216</v>
      </c>
      <c r="D6529" s="546"/>
      <c r="E6529" s="171" t="str">
        <f t="shared" si="101"/>
        <v>1900</v>
      </c>
      <c r="F6529" s="547">
        <v>0</v>
      </c>
      <c r="G6529" s="548">
        <v>0</v>
      </c>
      <c r="H6529" s="547">
        <v>0</v>
      </c>
      <c r="I6529" s="545" t="s">
        <v>12689</v>
      </c>
      <c r="J6529" s="545"/>
      <c r="K6529" s="545" t="s">
        <v>13413</v>
      </c>
      <c r="L6529" s="545" t="s">
        <v>18191</v>
      </c>
      <c r="M6529" s="548" t="s">
        <v>13758</v>
      </c>
      <c r="N6529" s="545" t="s">
        <v>13413</v>
      </c>
      <c r="O6529" s="545" t="s">
        <v>13413</v>
      </c>
      <c r="P6529" s="549">
        <v>4608</v>
      </c>
      <c r="Q6529" s="549">
        <v>1</v>
      </c>
      <c r="R6529" s="549">
        <v>156</v>
      </c>
      <c r="S6529" s="548"/>
      <c r="T6529" s="548"/>
      <c r="U6529" s="99"/>
    </row>
    <row r="6530" spans="1:21" ht="19.5" customHeight="1">
      <c r="A6530" s="545">
        <v>101154</v>
      </c>
      <c r="B6530" s="545" t="s">
        <v>3113</v>
      </c>
      <c r="C6530" s="545" t="s">
        <v>216</v>
      </c>
      <c r="D6530" s="546"/>
      <c r="E6530" s="171" t="str">
        <f t="shared" si="101"/>
        <v>1900</v>
      </c>
      <c r="F6530" s="547">
        <v>0</v>
      </c>
      <c r="G6530" s="548">
        <v>0</v>
      </c>
      <c r="H6530" s="547">
        <v>0</v>
      </c>
      <c r="I6530" s="545" t="s">
        <v>12689</v>
      </c>
      <c r="J6530" s="545"/>
      <c r="K6530" s="545" t="s">
        <v>13413</v>
      </c>
      <c r="L6530" s="545" t="s">
        <v>18191</v>
      </c>
      <c r="M6530" s="548" t="s">
        <v>13758</v>
      </c>
      <c r="N6530" s="545" t="s">
        <v>13413</v>
      </c>
      <c r="O6530" s="545" t="s">
        <v>13413</v>
      </c>
      <c r="P6530" s="549">
        <v>4609</v>
      </c>
      <c r="Q6530" s="549">
        <v>1</v>
      </c>
      <c r="R6530" s="549">
        <v>156</v>
      </c>
      <c r="S6530" s="548"/>
      <c r="T6530" s="548"/>
      <c r="U6530" s="99"/>
    </row>
    <row r="6531" spans="1:21" ht="19.5" customHeight="1">
      <c r="A6531" s="545">
        <v>101155</v>
      </c>
      <c r="B6531" s="545" t="s">
        <v>3114</v>
      </c>
      <c r="C6531" s="545" t="s">
        <v>216</v>
      </c>
      <c r="D6531" s="546"/>
      <c r="E6531" s="171" t="str">
        <f t="shared" si="101"/>
        <v>1900</v>
      </c>
      <c r="F6531" s="547">
        <v>0</v>
      </c>
      <c r="G6531" s="548">
        <v>0</v>
      </c>
      <c r="H6531" s="547">
        <v>0</v>
      </c>
      <c r="I6531" s="545" t="s">
        <v>12689</v>
      </c>
      <c r="J6531" s="545"/>
      <c r="K6531" s="545" t="s">
        <v>13413</v>
      </c>
      <c r="L6531" s="545" t="s">
        <v>18191</v>
      </c>
      <c r="M6531" s="548" t="s">
        <v>13758</v>
      </c>
      <c r="N6531" s="545" t="s">
        <v>13413</v>
      </c>
      <c r="O6531" s="545" t="s">
        <v>13413</v>
      </c>
      <c r="P6531" s="549">
        <v>4610</v>
      </c>
      <c r="Q6531" s="549">
        <v>1</v>
      </c>
      <c r="R6531" s="549">
        <v>156</v>
      </c>
      <c r="S6531" s="548"/>
      <c r="T6531" s="548"/>
      <c r="U6531" s="99"/>
    </row>
    <row r="6532" spans="1:21" ht="19.5" customHeight="1">
      <c r="A6532" s="545">
        <v>101156</v>
      </c>
      <c r="B6532" s="545" t="s">
        <v>3112</v>
      </c>
      <c r="C6532" s="545" t="s">
        <v>216</v>
      </c>
      <c r="D6532" s="546">
        <v>45708</v>
      </c>
      <c r="E6532" s="171" t="str">
        <f t="shared" ref="E6532:E6595" si="102">TEXT(D6532,"YYYY")</f>
        <v>2025</v>
      </c>
      <c r="F6532" s="547">
        <v>95103</v>
      </c>
      <c r="G6532" s="548">
        <v>0.19</v>
      </c>
      <c r="H6532" s="547">
        <v>79918.490000000005</v>
      </c>
      <c r="I6532" s="545" t="s">
        <v>12689</v>
      </c>
      <c r="J6532" s="545" t="s">
        <v>13307</v>
      </c>
      <c r="K6532" s="545" t="s">
        <v>13413</v>
      </c>
      <c r="L6532" s="545" t="s">
        <v>18191</v>
      </c>
      <c r="M6532" s="548" t="s">
        <v>13758</v>
      </c>
      <c r="N6532" s="545" t="s">
        <v>13413</v>
      </c>
      <c r="O6532" s="545" t="s">
        <v>13413</v>
      </c>
      <c r="P6532" s="549">
        <v>4611</v>
      </c>
      <c r="Q6532" s="549">
        <v>1</v>
      </c>
      <c r="R6532" s="549">
        <v>156</v>
      </c>
      <c r="S6532" s="548">
        <v>2228</v>
      </c>
      <c r="T6532" s="548"/>
      <c r="U6532" s="99"/>
    </row>
    <row r="6533" spans="1:21" ht="19.5" customHeight="1">
      <c r="A6533" s="545">
        <v>101157</v>
      </c>
      <c r="B6533" s="545" t="s">
        <v>10603</v>
      </c>
      <c r="C6533" s="545" t="s">
        <v>216</v>
      </c>
      <c r="D6533" s="546"/>
      <c r="E6533" s="171" t="str">
        <f t="shared" si="102"/>
        <v>1900</v>
      </c>
      <c r="F6533" s="547">
        <v>0</v>
      </c>
      <c r="G6533" s="548">
        <v>0</v>
      </c>
      <c r="H6533" s="547">
        <v>0</v>
      </c>
      <c r="I6533" s="545" t="s">
        <v>12689</v>
      </c>
      <c r="J6533" s="545"/>
      <c r="K6533" s="545" t="s">
        <v>18192</v>
      </c>
      <c r="L6533" s="545" t="s">
        <v>18191</v>
      </c>
      <c r="M6533" s="548" t="s">
        <v>13758</v>
      </c>
      <c r="N6533" s="545" t="s">
        <v>13413</v>
      </c>
      <c r="O6533" s="545" t="s">
        <v>13413</v>
      </c>
      <c r="P6533" s="549">
        <v>4612</v>
      </c>
      <c r="Q6533" s="549">
        <v>1</v>
      </c>
      <c r="R6533" s="549">
        <v>156</v>
      </c>
      <c r="S6533" s="548"/>
      <c r="T6533" s="548"/>
      <c r="U6533" s="99"/>
    </row>
    <row r="6534" spans="1:21" ht="19.5" customHeight="1">
      <c r="A6534" s="545">
        <v>101158</v>
      </c>
      <c r="B6534" s="545" t="s">
        <v>3108</v>
      </c>
      <c r="C6534" s="545" t="s">
        <v>216</v>
      </c>
      <c r="D6534" s="546"/>
      <c r="E6534" s="171" t="str">
        <f t="shared" si="102"/>
        <v>1900</v>
      </c>
      <c r="F6534" s="547">
        <v>0</v>
      </c>
      <c r="G6534" s="548">
        <v>0</v>
      </c>
      <c r="H6534" s="547">
        <v>0</v>
      </c>
      <c r="I6534" s="545" t="s">
        <v>12689</v>
      </c>
      <c r="J6534" s="545"/>
      <c r="K6534" s="545" t="s">
        <v>18193</v>
      </c>
      <c r="L6534" s="545" t="s">
        <v>18191</v>
      </c>
      <c r="M6534" s="548" t="s">
        <v>13758</v>
      </c>
      <c r="N6534" s="545" t="s">
        <v>13413</v>
      </c>
      <c r="O6534" s="545" t="s">
        <v>13413</v>
      </c>
      <c r="P6534" s="549">
        <v>4613</v>
      </c>
      <c r="Q6534" s="549">
        <v>1</v>
      </c>
      <c r="R6534" s="549">
        <v>156</v>
      </c>
      <c r="S6534" s="548"/>
      <c r="T6534" s="548"/>
      <c r="U6534" s="99"/>
    </row>
    <row r="6535" spans="1:21" ht="19.5" customHeight="1">
      <c r="A6535" s="545">
        <v>101159</v>
      </c>
      <c r="B6535" s="545" t="s">
        <v>3109</v>
      </c>
      <c r="C6535" s="545" t="s">
        <v>216</v>
      </c>
      <c r="D6535" s="546"/>
      <c r="E6535" s="171" t="str">
        <f t="shared" si="102"/>
        <v>1900</v>
      </c>
      <c r="F6535" s="547">
        <v>0</v>
      </c>
      <c r="G6535" s="548">
        <v>0</v>
      </c>
      <c r="H6535" s="547">
        <v>0</v>
      </c>
      <c r="I6535" s="545" t="s">
        <v>12689</v>
      </c>
      <c r="J6535" s="545"/>
      <c r="K6535" s="545" t="s">
        <v>13413</v>
      </c>
      <c r="L6535" s="545" t="s">
        <v>18191</v>
      </c>
      <c r="M6535" s="548" t="s">
        <v>13758</v>
      </c>
      <c r="N6535" s="545" t="s">
        <v>13413</v>
      </c>
      <c r="O6535" s="545" t="s">
        <v>13413</v>
      </c>
      <c r="P6535" s="549">
        <v>4614</v>
      </c>
      <c r="Q6535" s="549">
        <v>1</v>
      </c>
      <c r="R6535" s="549">
        <v>156</v>
      </c>
      <c r="S6535" s="548"/>
      <c r="T6535" s="548"/>
      <c r="U6535" s="99"/>
    </row>
    <row r="6536" spans="1:21" ht="19.5" customHeight="1">
      <c r="A6536" s="545">
        <v>101160</v>
      </c>
      <c r="B6536" s="545" t="s">
        <v>1713</v>
      </c>
      <c r="C6536" s="545" t="s">
        <v>4501</v>
      </c>
      <c r="D6536" s="546"/>
      <c r="E6536" s="171" t="str">
        <f t="shared" si="102"/>
        <v>1900</v>
      </c>
      <c r="F6536" s="547">
        <v>0</v>
      </c>
      <c r="G6536" s="548">
        <v>0</v>
      </c>
      <c r="H6536" s="547">
        <v>0</v>
      </c>
      <c r="I6536" s="545" t="s">
        <v>12645</v>
      </c>
      <c r="J6536" s="545"/>
      <c r="K6536" s="545" t="s">
        <v>13413</v>
      </c>
      <c r="L6536" s="545" t="s">
        <v>13413</v>
      </c>
      <c r="M6536" s="548" t="s">
        <v>13843</v>
      </c>
      <c r="N6536" s="545" t="s">
        <v>12979</v>
      </c>
      <c r="O6536" s="545" t="s">
        <v>13413</v>
      </c>
      <c r="P6536" s="549">
        <v>4615</v>
      </c>
      <c r="Q6536" s="549">
        <v>5</v>
      </c>
      <c r="R6536" s="549">
        <v>12</v>
      </c>
      <c r="S6536" s="548"/>
      <c r="T6536" s="548">
        <v>404</v>
      </c>
      <c r="U6536" s="99"/>
    </row>
    <row r="6537" spans="1:21" ht="19.5" customHeight="1">
      <c r="A6537" s="545">
        <v>101161</v>
      </c>
      <c r="B6537" s="545" t="s">
        <v>1841</v>
      </c>
      <c r="C6537" s="545" t="s">
        <v>216</v>
      </c>
      <c r="D6537" s="546">
        <v>45708</v>
      </c>
      <c r="E6537" s="171" t="str">
        <f t="shared" si="102"/>
        <v>2025</v>
      </c>
      <c r="F6537" s="547">
        <v>5219.76</v>
      </c>
      <c r="G6537" s="548">
        <v>0.19</v>
      </c>
      <c r="H6537" s="547">
        <v>4386.3500000000004</v>
      </c>
      <c r="I6537" s="545" t="s">
        <v>12686</v>
      </c>
      <c r="J6537" s="545" t="s">
        <v>13307</v>
      </c>
      <c r="K6537" s="545" t="s">
        <v>13413</v>
      </c>
      <c r="L6537" s="545" t="s">
        <v>13413</v>
      </c>
      <c r="M6537" s="548" t="s">
        <v>13758</v>
      </c>
      <c r="N6537" s="545" t="s">
        <v>13413</v>
      </c>
      <c r="O6537" s="545" t="s">
        <v>14436</v>
      </c>
      <c r="P6537" s="549">
        <v>4616</v>
      </c>
      <c r="Q6537" s="549">
        <v>1</v>
      </c>
      <c r="R6537" s="549">
        <v>131</v>
      </c>
      <c r="S6537" s="548">
        <v>2228</v>
      </c>
      <c r="T6537" s="548"/>
      <c r="U6537" s="99"/>
    </row>
    <row r="6538" spans="1:21" ht="19.5" customHeight="1">
      <c r="A6538" s="545">
        <v>101162</v>
      </c>
      <c r="B6538" s="545" t="s">
        <v>10602</v>
      </c>
      <c r="C6538" s="545" t="s">
        <v>216</v>
      </c>
      <c r="D6538" s="546"/>
      <c r="E6538" s="171" t="str">
        <f t="shared" si="102"/>
        <v>1900</v>
      </c>
      <c r="F6538" s="547">
        <v>0</v>
      </c>
      <c r="G6538" s="548">
        <v>0</v>
      </c>
      <c r="H6538" s="547">
        <v>0</v>
      </c>
      <c r="I6538" s="545" t="s">
        <v>12686</v>
      </c>
      <c r="J6538" s="545"/>
      <c r="K6538" s="545" t="s">
        <v>13413</v>
      </c>
      <c r="L6538" s="545" t="s">
        <v>13413</v>
      </c>
      <c r="M6538" s="548" t="s">
        <v>13758</v>
      </c>
      <c r="N6538" s="545" t="s">
        <v>13413</v>
      </c>
      <c r="O6538" s="545" t="s">
        <v>16336</v>
      </c>
      <c r="P6538" s="549">
        <v>4617</v>
      </c>
      <c r="Q6538" s="549">
        <v>1</v>
      </c>
      <c r="R6538" s="549">
        <v>131</v>
      </c>
      <c r="S6538" s="548"/>
      <c r="T6538" s="548"/>
      <c r="U6538" s="99"/>
    </row>
    <row r="6539" spans="1:21" ht="19.5" customHeight="1">
      <c r="A6539" s="545">
        <v>101163</v>
      </c>
      <c r="B6539" s="545" t="s">
        <v>1394</v>
      </c>
      <c r="C6539" s="545" t="s">
        <v>206</v>
      </c>
      <c r="D6539" s="546">
        <v>46052</v>
      </c>
      <c r="E6539" s="171" t="str">
        <f t="shared" si="102"/>
        <v>2026</v>
      </c>
      <c r="F6539" s="547">
        <v>21379</v>
      </c>
      <c r="G6539" s="548">
        <v>0.19</v>
      </c>
      <c r="H6539" s="547">
        <v>17965.55</v>
      </c>
      <c r="I6539" s="545" t="s">
        <v>12659</v>
      </c>
      <c r="J6539" s="545" t="s">
        <v>13307</v>
      </c>
      <c r="K6539" s="545" t="s">
        <v>13413</v>
      </c>
      <c r="L6539" s="545" t="s">
        <v>16571</v>
      </c>
      <c r="M6539" s="548" t="s">
        <v>13758</v>
      </c>
      <c r="N6539" s="545" t="s">
        <v>13413</v>
      </c>
      <c r="O6539" s="545" t="s">
        <v>13413</v>
      </c>
      <c r="P6539" s="549">
        <v>4618</v>
      </c>
      <c r="Q6539" s="549">
        <v>1</v>
      </c>
      <c r="R6539" s="549">
        <v>116</v>
      </c>
      <c r="S6539" s="548">
        <v>2228</v>
      </c>
      <c r="T6539" s="548"/>
      <c r="U6539" s="99"/>
    </row>
    <row r="6540" spans="1:21" ht="19.5" customHeight="1">
      <c r="A6540" s="545">
        <v>101164</v>
      </c>
      <c r="B6540" s="545" t="s">
        <v>750</v>
      </c>
      <c r="C6540" s="545" t="s">
        <v>216</v>
      </c>
      <c r="D6540" s="546"/>
      <c r="E6540" s="171" t="str">
        <f t="shared" si="102"/>
        <v>1900</v>
      </c>
      <c r="F6540" s="547">
        <v>0</v>
      </c>
      <c r="G6540" s="548">
        <v>0</v>
      </c>
      <c r="H6540" s="547">
        <v>0</v>
      </c>
      <c r="I6540" s="545" t="s">
        <v>12687</v>
      </c>
      <c r="J6540" s="545"/>
      <c r="K6540" s="545" t="s">
        <v>13413</v>
      </c>
      <c r="L6540" s="545" t="s">
        <v>18194</v>
      </c>
      <c r="M6540" s="548" t="s">
        <v>13843</v>
      </c>
      <c r="N6540" s="545" t="s">
        <v>13413</v>
      </c>
      <c r="O6540" s="545" t="s">
        <v>13413</v>
      </c>
      <c r="P6540" s="549">
        <v>4619</v>
      </c>
      <c r="Q6540" s="549">
        <v>5</v>
      </c>
      <c r="R6540" s="549">
        <v>91</v>
      </c>
      <c r="S6540" s="548"/>
      <c r="T6540" s="548"/>
      <c r="U6540" s="99"/>
    </row>
    <row r="6541" spans="1:21" ht="19.5" customHeight="1">
      <c r="A6541" s="545">
        <v>101165</v>
      </c>
      <c r="B6541" s="545" t="s">
        <v>2706</v>
      </c>
      <c r="C6541" s="545" t="s">
        <v>216</v>
      </c>
      <c r="D6541" s="546"/>
      <c r="E6541" s="171" t="str">
        <f t="shared" si="102"/>
        <v>1900</v>
      </c>
      <c r="F6541" s="547">
        <v>0</v>
      </c>
      <c r="G6541" s="548">
        <v>0</v>
      </c>
      <c r="H6541" s="547">
        <v>0</v>
      </c>
      <c r="I6541" s="545" t="s">
        <v>12761</v>
      </c>
      <c r="J6541" s="545"/>
      <c r="K6541" s="545" t="s">
        <v>13413</v>
      </c>
      <c r="L6541" s="545" t="s">
        <v>16586</v>
      </c>
      <c r="M6541" s="548" t="s">
        <v>13758</v>
      </c>
      <c r="N6541" s="545" t="s">
        <v>13413</v>
      </c>
      <c r="O6541" s="545" t="s">
        <v>16588</v>
      </c>
      <c r="P6541" s="549">
        <v>4620</v>
      </c>
      <c r="Q6541" s="549">
        <v>1</v>
      </c>
      <c r="R6541" s="549">
        <v>142</v>
      </c>
      <c r="S6541" s="548"/>
      <c r="T6541" s="548"/>
      <c r="U6541" s="99"/>
    </row>
    <row r="6542" spans="1:21" ht="19.5" customHeight="1">
      <c r="A6542" s="545">
        <v>101166</v>
      </c>
      <c r="B6542" s="545" t="s">
        <v>2707</v>
      </c>
      <c r="C6542" s="545" t="s">
        <v>216</v>
      </c>
      <c r="D6542" s="546"/>
      <c r="E6542" s="171" t="str">
        <f t="shared" si="102"/>
        <v>1900</v>
      </c>
      <c r="F6542" s="547">
        <v>0</v>
      </c>
      <c r="G6542" s="548">
        <v>0</v>
      </c>
      <c r="H6542" s="547">
        <v>0</v>
      </c>
      <c r="I6542" s="545" t="s">
        <v>12761</v>
      </c>
      <c r="J6542" s="545"/>
      <c r="K6542" s="545" t="s">
        <v>13413</v>
      </c>
      <c r="L6542" s="545" t="s">
        <v>16586</v>
      </c>
      <c r="M6542" s="548" t="s">
        <v>13758</v>
      </c>
      <c r="N6542" s="545" t="s">
        <v>13413</v>
      </c>
      <c r="O6542" s="545" t="s">
        <v>16588</v>
      </c>
      <c r="P6542" s="549">
        <v>4621</v>
      </c>
      <c r="Q6542" s="549">
        <v>1</v>
      </c>
      <c r="R6542" s="549">
        <v>142</v>
      </c>
      <c r="S6542" s="548"/>
      <c r="T6542" s="548"/>
      <c r="U6542" s="99"/>
    </row>
    <row r="6543" spans="1:21" ht="19.5" customHeight="1">
      <c r="A6543" s="545">
        <v>101167</v>
      </c>
      <c r="B6543" s="545" t="s">
        <v>2704</v>
      </c>
      <c r="C6543" s="545" t="s">
        <v>216</v>
      </c>
      <c r="D6543" s="546"/>
      <c r="E6543" s="171" t="str">
        <f t="shared" si="102"/>
        <v>1900</v>
      </c>
      <c r="F6543" s="547">
        <v>0</v>
      </c>
      <c r="G6543" s="548">
        <v>0</v>
      </c>
      <c r="H6543" s="547">
        <v>0</v>
      </c>
      <c r="I6543" s="545" t="s">
        <v>12761</v>
      </c>
      <c r="J6543" s="545"/>
      <c r="K6543" s="545" t="s">
        <v>13413</v>
      </c>
      <c r="L6543" s="545" t="s">
        <v>16586</v>
      </c>
      <c r="M6543" s="548" t="s">
        <v>13758</v>
      </c>
      <c r="N6543" s="545" t="s">
        <v>13413</v>
      </c>
      <c r="O6543" s="545" t="s">
        <v>16588</v>
      </c>
      <c r="P6543" s="549">
        <v>4622</v>
      </c>
      <c r="Q6543" s="549">
        <v>1</v>
      </c>
      <c r="R6543" s="549">
        <v>142</v>
      </c>
      <c r="S6543" s="548"/>
      <c r="T6543" s="548"/>
      <c r="U6543" s="99"/>
    </row>
    <row r="6544" spans="1:21" ht="19.5" customHeight="1">
      <c r="A6544" s="545">
        <v>101168</v>
      </c>
      <c r="B6544" s="545" t="s">
        <v>10601</v>
      </c>
      <c r="C6544" s="545" t="s">
        <v>216</v>
      </c>
      <c r="D6544" s="546"/>
      <c r="E6544" s="171" t="str">
        <f t="shared" si="102"/>
        <v>1900</v>
      </c>
      <c r="F6544" s="547">
        <v>0</v>
      </c>
      <c r="G6544" s="548">
        <v>0</v>
      </c>
      <c r="H6544" s="547">
        <v>0</v>
      </c>
      <c r="I6544" s="545" t="s">
        <v>12674</v>
      </c>
      <c r="J6544" s="545"/>
      <c r="K6544" s="545" t="s">
        <v>13413</v>
      </c>
      <c r="L6544" s="545" t="s">
        <v>13413</v>
      </c>
      <c r="M6544" s="548" t="s">
        <v>13758</v>
      </c>
      <c r="N6544" s="545" t="s">
        <v>13413</v>
      </c>
      <c r="O6544" s="545" t="s">
        <v>13413</v>
      </c>
      <c r="P6544" s="549">
        <v>4623</v>
      </c>
      <c r="Q6544" s="549">
        <v>1</v>
      </c>
      <c r="R6544" s="549">
        <v>5</v>
      </c>
      <c r="S6544" s="548"/>
      <c r="T6544" s="548"/>
      <c r="U6544" s="99"/>
    </row>
    <row r="6545" spans="1:21" ht="19.5" customHeight="1">
      <c r="A6545" s="545">
        <v>101169</v>
      </c>
      <c r="B6545" s="545" t="s">
        <v>2705</v>
      </c>
      <c r="C6545" s="545" t="s">
        <v>216</v>
      </c>
      <c r="D6545" s="546"/>
      <c r="E6545" s="171" t="str">
        <f t="shared" si="102"/>
        <v>1900</v>
      </c>
      <c r="F6545" s="547">
        <v>0</v>
      </c>
      <c r="G6545" s="548">
        <v>0</v>
      </c>
      <c r="H6545" s="547">
        <v>0</v>
      </c>
      <c r="I6545" s="545" t="s">
        <v>12761</v>
      </c>
      <c r="J6545" s="545"/>
      <c r="K6545" s="545" t="s">
        <v>13413</v>
      </c>
      <c r="L6545" s="545" t="s">
        <v>16586</v>
      </c>
      <c r="M6545" s="548" t="s">
        <v>13758</v>
      </c>
      <c r="N6545" s="545" t="s">
        <v>13413</v>
      </c>
      <c r="O6545" s="545" t="s">
        <v>16588</v>
      </c>
      <c r="P6545" s="549">
        <v>4624</v>
      </c>
      <c r="Q6545" s="549">
        <v>1</v>
      </c>
      <c r="R6545" s="549">
        <v>142</v>
      </c>
      <c r="S6545" s="548"/>
      <c r="T6545" s="548"/>
      <c r="U6545" s="99"/>
    </row>
    <row r="6546" spans="1:21" ht="19.5" customHeight="1">
      <c r="A6546" s="545">
        <v>101170</v>
      </c>
      <c r="B6546" s="545" t="s">
        <v>7243</v>
      </c>
      <c r="C6546" s="545" t="s">
        <v>216</v>
      </c>
      <c r="D6546" s="546">
        <v>44593</v>
      </c>
      <c r="E6546" s="171" t="str">
        <f t="shared" si="102"/>
        <v>2022</v>
      </c>
      <c r="F6546" s="547">
        <v>22733</v>
      </c>
      <c r="G6546" s="548">
        <v>0.19</v>
      </c>
      <c r="H6546" s="547">
        <v>19103.36</v>
      </c>
      <c r="I6546" s="545" t="s">
        <v>12674</v>
      </c>
      <c r="J6546" s="545" t="s">
        <v>13297</v>
      </c>
      <c r="K6546" s="545" t="s">
        <v>13413</v>
      </c>
      <c r="L6546" s="545" t="s">
        <v>13413</v>
      </c>
      <c r="M6546" s="548" t="s">
        <v>13758</v>
      </c>
      <c r="N6546" s="545" t="s">
        <v>13413</v>
      </c>
      <c r="O6546" s="545" t="s">
        <v>13413</v>
      </c>
      <c r="P6546" s="549">
        <v>4625</v>
      </c>
      <c r="Q6546" s="549">
        <v>1</v>
      </c>
      <c r="R6546" s="549">
        <v>5</v>
      </c>
      <c r="S6546" s="548">
        <v>2257</v>
      </c>
      <c r="T6546" s="548"/>
      <c r="U6546" s="99"/>
    </row>
    <row r="6547" spans="1:21" ht="19.5" customHeight="1">
      <c r="A6547" s="545">
        <v>101171</v>
      </c>
      <c r="B6547" s="545" t="s">
        <v>2703</v>
      </c>
      <c r="C6547" s="545" t="s">
        <v>216</v>
      </c>
      <c r="D6547" s="546"/>
      <c r="E6547" s="171" t="str">
        <f t="shared" si="102"/>
        <v>1900</v>
      </c>
      <c r="F6547" s="547">
        <v>0</v>
      </c>
      <c r="G6547" s="548">
        <v>0</v>
      </c>
      <c r="H6547" s="547">
        <v>0</v>
      </c>
      <c r="I6547" s="545" t="s">
        <v>12761</v>
      </c>
      <c r="J6547" s="545"/>
      <c r="K6547" s="545" t="s">
        <v>13413</v>
      </c>
      <c r="L6547" s="545" t="s">
        <v>16586</v>
      </c>
      <c r="M6547" s="548" t="s">
        <v>13758</v>
      </c>
      <c r="N6547" s="545" t="s">
        <v>13413</v>
      </c>
      <c r="O6547" s="545" t="s">
        <v>16588</v>
      </c>
      <c r="P6547" s="549">
        <v>4626</v>
      </c>
      <c r="Q6547" s="549">
        <v>1</v>
      </c>
      <c r="R6547" s="549">
        <v>142</v>
      </c>
      <c r="S6547" s="548"/>
      <c r="T6547" s="548"/>
      <c r="U6547" s="99"/>
    </row>
    <row r="6548" spans="1:21" ht="19.5" customHeight="1">
      <c r="A6548" s="545">
        <v>101172</v>
      </c>
      <c r="B6548" s="545" t="s">
        <v>890</v>
      </c>
      <c r="C6548" s="545" t="s">
        <v>221</v>
      </c>
      <c r="D6548" s="546">
        <v>46052</v>
      </c>
      <c r="E6548" s="171" t="str">
        <f t="shared" si="102"/>
        <v>2026</v>
      </c>
      <c r="F6548" s="547">
        <v>40335</v>
      </c>
      <c r="G6548" s="548">
        <v>0.19</v>
      </c>
      <c r="H6548" s="547">
        <v>33894.959999999999</v>
      </c>
      <c r="I6548" s="545" t="s">
        <v>12688</v>
      </c>
      <c r="J6548" s="545" t="s">
        <v>13307</v>
      </c>
      <c r="K6548" s="545" t="s">
        <v>13413</v>
      </c>
      <c r="L6548" s="545" t="s">
        <v>14032</v>
      </c>
      <c r="M6548" s="548" t="s">
        <v>13758</v>
      </c>
      <c r="N6548" s="545" t="s">
        <v>13413</v>
      </c>
      <c r="O6548" s="545" t="s">
        <v>14033</v>
      </c>
      <c r="P6548" s="549">
        <v>4627</v>
      </c>
      <c r="Q6548" s="549">
        <v>1</v>
      </c>
      <c r="R6548" s="549">
        <v>92</v>
      </c>
      <c r="S6548" s="548">
        <v>2228</v>
      </c>
      <c r="T6548" s="548"/>
      <c r="U6548" s="99"/>
    </row>
    <row r="6549" spans="1:21" ht="19.5" customHeight="1">
      <c r="A6549" s="545">
        <v>101173</v>
      </c>
      <c r="B6549" s="545" t="s">
        <v>10600</v>
      </c>
      <c r="C6549" s="545" t="s">
        <v>221</v>
      </c>
      <c r="D6549" s="546"/>
      <c r="E6549" s="171" t="str">
        <f t="shared" si="102"/>
        <v>1900</v>
      </c>
      <c r="F6549" s="547">
        <v>0</v>
      </c>
      <c r="G6549" s="548">
        <v>0</v>
      </c>
      <c r="H6549" s="547">
        <v>0</v>
      </c>
      <c r="I6549" s="545" t="s">
        <v>12688</v>
      </c>
      <c r="J6549" s="545"/>
      <c r="K6549" s="545" t="s">
        <v>13413</v>
      </c>
      <c r="L6549" s="545" t="s">
        <v>14032</v>
      </c>
      <c r="M6549" s="548" t="s">
        <v>13758</v>
      </c>
      <c r="N6549" s="545" t="s">
        <v>13413</v>
      </c>
      <c r="O6549" s="545" t="s">
        <v>14033</v>
      </c>
      <c r="P6549" s="549">
        <v>4628</v>
      </c>
      <c r="Q6549" s="549">
        <v>1</v>
      </c>
      <c r="R6549" s="549">
        <v>92</v>
      </c>
      <c r="S6549" s="548"/>
      <c r="T6549" s="548"/>
      <c r="U6549" s="99"/>
    </row>
    <row r="6550" spans="1:21" ht="19.5" customHeight="1">
      <c r="A6550" s="545">
        <v>101174</v>
      </c>
      <c r="B6550" s="545" t="s">
        <v>6732</v>
      </c>
      <c r="C6550" s="545" t="s">
        <v>216</v>
      </c>
      <c r="D6550" s="546">
        <v>46052</v>
      </c>
      <c r="E6550" s="171" t="str">
        <f t="shared" si="102"/>
        <v>2026</v>
      </c>
      <c r="F6550" s="547">
        <v>384717</v>
      </c>
      <c r="G6550" s="548">
        <v>0.19</v>
      </c>
      <c r="H6550" s="547">
        <v>323291.59999999998</v>
      </c>
      <c r="I6550" s="545" t="s">
        <v>12676</v>
      </c>
      <c r="J6550" s="545" t="s">
        <v>13307</v>
      </c>
      <c r="K6550" s="545" t="s">
        <v>18195</v>
      </c>
      <c r="L6550" s="545" t="s">
        <v>13807</v>
      </c>
      <c r="M6550" s="548" t="s">
        <v>13758</v>
      </c>
      <c r="N6550" s="545" t="s">
        <v>13413</v>
      </c>
      <c r="O6550" s="545" t="s">
        <v>13413</v>
      </c>
      <c r="P6550" s="549">
        <v>4629</v>
      </c>
      <c r="Q6550" s="549">
        <v>1</v>
      </c>
      <c r="R6550" s="549">
        <v>14</v>
      </c>
      <c r="S6550" s="548">
        <v>2228</v>
      </c>
      <c r="T6550" s="548"/>
      <c r="U6550" s="99"/>
    </row>
    <row r="6551" spans="1:21" ht="19.5" customHeight="1">
      <c r="A6551" s="545">
        <v>101175</v>
      </c>
      <c r="B6551" s="545" t="s">
        <v>10599</v>
      </c>
      <c r="C6551" s="545" t="s">
        <v>216</v>
      </c>
      <c r="D6551" s="546">
        <v>44592</v>
      </c>
      <c r="E6551" s="171" t="str">
        <f t="shared" si="102"/>
        <v>2022</v>
      </c>
      <c r="F6551" s="547">
        <v>43991</v>
      </c>
      <c r="G6551" s="548">
        <v>0.19</v>
      </c>
      <c r="H6551" s="547">
        <v>36967.230000000003</v>
      </c>
      <c r="I6551" s="545" t="s">
        <v>12738</v>
      </c>
      <c r="J6551" s="545" t="s">
        <v>13297</v>
      </c>
      <c r="K6551" s="545" t="s">
        <v>18196</v>
      </c>
      <c r="L6551" s="545" t="s">
        <v>13413</v>
      </c>
      <c r="M6551" s="548" t="s">
        <v>13758</v>
      </c>
      <c r="N6551" s="545" t="s">
        <v>13413</v>
      </c>
      <c r="O6551" s="545" t="s">
        <v>13413</v>
      </c>
      <c r="P6551" s="549">
        <v>4630</v>
      </c>
      <c r="Q6551" s="549">
        <v>1</v>
      </c>
      <c r="R6551" s="549">
        <v>32</v>
      </c>
      <c r="S6551" s="548">
        <v>2257</v>
      </c>
      <c r="T6551" s="548"/>
      <c r="U6551" s="99"/>
    </row>
    <row r="6552" spans="1:21" ht="19.5" customHeight="1">
      <c r="A6552" s="545">
        <v>101176</v>
      </c>
      <c r="B6552" s="545" t="s">
        <v>2769</v>
      </c>
      <c r="C6552" s="545" t="s">
        <v>216</v>
      </c>
      <c r="D6552" s="546"/>
      <c r="E6552" s="171" t="str">
        <f t="shared" si="102"/>
        <v>1900</v>
      </c>
      <c r="F6552" s="547">
        <v>0</v>
      </c>
      <c r="G6552" s="548">
        <v>0</v>
      </c>
      <c r="H6552" s="547">
        <v>0</v>
      </c>
      <c r="I6552" s="545" t="s">
        <v>12761</v>
      </c>
      <c r="J6552" s="545"/>
      <c r="K6552" s="545" t="s">
        <v>13413</v>
      </c>
      <c r="L6552" s="545" t="s">
        <v>16586</v>
      </c>
      <c r="M6552" s="548" t="s">
        <v>13758</v>
      </c>
      <c r="N6552" s="545" t="s">
        <v>13413</v>
      </c>
      <c r="O6552" s="545" t="s">
        <v>16588</v>
      </c>
      <c r="P6552" s="549">
        <v>4631</v>
      </c>
      <c r="Q6552" s="549">
        <v>1</v>
      </c>
      <c r="R6552" s="549">
        <v>142</v>
      </c>
      <c r="S6552" s="548"/>
      <c r="T6552" s="548"/>
      <c r="U6552" s="99"/>
    </row>
    <row r="6553" spans="1:21" ht="19.5" customHeight="1">
      <c r="A6553" s="545">
        <v>101177</v>
      </c>
      <c r="B6553" s="545" t="s">
        <v>1283</v>
      </c>
      <c r="C6553" s="545" t="s">
        <v>216</v>
      </c>
      <c r="D6553" s="546">
        <v>45491</v>
      </c>
      <c r="E6553" s="171" t="str">
        <f t="shared" si="102"/>
        <v>2024</v>
      </c>
      <c r="F6553" s="547">
        <v>848</v>
      </c>
      <c r="G6553" s="548">
        <v>0.19</v>
      </c>
      <c r="H6553" s="547">
        <v>712.61</v>
      </c>
      <c r="I6553" s="545" t="s">
        <v>12659</v>
      </c>
      <c r="J6553" s="545" t="s">
        <v>13307</v>
      </c>
      <c r="K6553" s="545" t="s">
        <v>13413</v>
      </c>
      <c r="L6553" s="545" t="s">
        <v>13895</v>
      </c>
      <c r="M6553" s="548" t="s">
        <v>13758</v>
      </c>
      <c r="N6553" s="545" t="s">
        <v>13413</v>
      </c>
      <c r="O6553" s="545" t="s">
        <v>13896</v>
      </c>
      <c r="P6553" s="549">
        <v>4632</v>
      </c>
      <c r="Q6553" s="549">
        <v>1</v>
      </c>
      <c r="R6553" s="549">
        <v>116</v>
      </c>
      <c r="S6553" s="548">
        <v>2228</v>
      </c>
      <c r="T6553" s="548"/>
      <c r="U6553" s="99"/>
    </row>
    <row r="6554" spans="1:21" ht="19.5" customHeight="1">
      <c r="A6554" s="545">
        <v>101178</v>
      </c>
      <c r="B6554" s="545" t="s">
        <v>8177</v>
      </c>
      <c r="C6554" s="545" t="s">
        <v>216</v>
      </c>
      <c r="D6554" s="546">
        <v>43536</v>
      </c>
      <c r="E6554" s="171" t="str">
        <f t="shared" si="102"/>
        <v>2019</v>
      </c>
      <c r="F6554" s="547">
        <v>4403000</v>
      </c>
      <c r="G6554" s="548">
        <v>0.19</v>
      </c>
      <c r="H6554" s="547">
        <v>3700000</v>
      </c>
      <c r="I6554" s="545" t="s">
        <v>12637</v>
      </c>
      <c r="J6554" s="545" t="s">
        <v>13296</v>
      </c>
      <c r="K6554" s="545" t="s">
        <v>13413</v>
      </c>
      <c r="L6554" s="545" t="s">
        <v>13413</v>
      </c>
      <c r="M6554" s="548" t="s">
        <v>13758</v>
      </c>
      <c r="N6554" s="545" t="s">
        <v>13413</v>
      </c>
      <c r="O6554" s="545" t="s">
        <v>13413</v>
      </c>
      <c r="P6554" s="549">
        <v>4633</v>
      </c>
      <c r="Q6554" s="549">
        <v>1</v>
      </c>
      <c r="R6554" s="549">
        <v>13</v>
      </c>
      <c r="S6554" s="548">
        <v>2218</v>
      </c>
      <c r="T6554" s="548"/>
      <c r="U6554" s="99"/>
    </row>
    <row r="6555" spans="1:21" ht="19.5" customHeight="1">
      <c r="A6555" s="545">
        <v>101179</v>
      </c>
      <c r="B6555" s="545" t="s">
        <v>8272</v>
      </c>
      <c r="C6555" s="545" t="s">
        <v>216</v>
      </c>
      <c r="D6555" s="546">
        <v>46062</v>
      </c>
      <c r="E6555" s="171" t="str">
        <f t="shared" si="102"/>
        <v>2026</v>
      </c>
      <c r="F6555" s="547">
        <v>904400</v>
      </c>
      <c r="G6555" s="548">
        <v>0.19</v>
      </c>
      <c r="H6555" s="547">
        <v>760000</v>
      </c>
      <c r="I6555" s="545" t="s">
        <v>12752</v>
      </c>
      <c r="J6555" s="545"/>
      <c r="K6555" s="545" t="s">
        <v>13413</v>
      </c>
      <c r="L6555" s="545" t="s">
        <v>13413</v>
      </c>
      <c r="M6555" s="548" t="s">
        <v>13758</v>
      </c>
      <c r="N6555" s="545" t="s">
        <v>22190</v>
      </c>
      <c r="O6555" s="545" t="s">
        <v>16407</v>
      </c>
      <c r="P6555" s="549">
        <v>4634</v>
      </c>
      <c r="Q6555" s="549">
        <v>1</v>
      </c>
      <c r="R6555" s="549">
        <v>167</v>
      </c>
      <c r="S6555" s="548"/>
      <c r="T6555" s="548">
        <v>183</v>
      </c>
      <c r="U6555" s="99"/>
    </row>
    <row r="6556" spans="1:21" ht="19.5" customHeight="1">
      <c r="A6556" s="545">
        <v>101180</v>
      </c>
      <c r="B6556" s="545" t="s">
        <v>8271</v>
      </c>
      <c r="C6556" s="545" t="s">
        <v>216</v>
      </c>
      <c r="D6556" s="546">
        <v>43528</v>
      </c>
      <c r="E6556" s="171" t="str">
        <f t="shared" si="102"/>
        <v>2019</v>
      </c>
      <c r="F6556" s="547">
        <v>553350</v>
      </c>
      <c r="G6556" s="548">
        <v>0.19</v>
      </c>
      <c r="H6556" s="547">
        <v>465000</v>
      </c>
      <c r="I6556" s="545" t="s">
        <v>12758</v>
      </c>
      <c r="J6556" s="545" t="s">
        <v>13302</v>
      </c>
      <c r="K6556" s="545" t="s">
        <v>13413</v>
      </c>
      <c r="L6556" s="545" t="s">
        <v>18197</v>
      </c>
      <c r="M6556" s="548" t="s">
        <v>13758</v>
      </c>
      <c r="N6556" s="545" t="s">
        <v>22154</v>
      </c>
      <c r="O6556" s="545" t="s">
        <v>13413</v>
      </c>
      <c r="P6556" s="549">
        <v>4635</v>
      </c>
      <c r="Q6556" s="549">
        <v>1</v>
      </c>
      <c r="R6556" s="549">
        <v>164</v>
      </c>
      <c r="S6556" s="548">
        <v>2219</v>
      </c>
      <c r="T6556" s="548">
        <v>170</v>
      </c>
      <c r="U6556" s="99"/>
    </row>
    <row r="6557" spans="1:21" ht="19.5" customHeight="1">
      <c r="A6557" s="545">
        <v>101181</v>
      </c>
      <c r="B6557" s="545" t="s">
        <v>2938</v>
      </c>
      <c r="C6557" s="545" t="s">
        <v>786</v>
      </c>
      <c r="D6557" s="546"/>
      <c r="E6557" s="171" t="str">
        <f t="shared" si="102"/>
        <v>1900</v>
      </c>
      <c r="F6557" s="547">
        <v>0</v>
      </c>
      <c r="G6557" s="548">
        <v>0</v>
      </c>
      <c r="H6557" s="547">
        <v>0</v>
      </c>
      <c r="I6557" s="545" t="s">
        <v>12683</v>
      </c>
      <c r="J6557" s="545"/>
      <c r="K6557" s="545" t="s">
        <v>13413</v>
      </c>
      <c r="L6557" s="545" t="s">
        <v>13413</v>
      </c>
      <c r="M6557" s="548" t="s">
        <v>13758</v>
      </c>
      <c r="N6557" s="545" t="s">
        <v>13413</v>
      </c>
      <c r="O6557" s="545" t="s">
        <v>14478</v>
      </c>
      <c r="P6557" s="549">
        <v>4636</v>
      </c>
      <c r="Q6557" s="549">
        <v>1</v>
      </c>
      <c r="R6557" s="549">
        <v>18</v>
      </c>
      <c r="S6557" s="548"/>
      <c r="T6557" s="548"/>
      <c r="U6557" s="99"/>
    </row>
    <row r="6558" spans="1:21" ht="19.5" customHeight="1">
      <c r="A6558" s="545">
        <v>101182</v>
      </c>
      <c r="B6558" s="545" t="s">
        <v>10598</v>
      </c>
      <c r="C6558" s="545" t="s">
        <v>221</v>
      </c>
      <c r="D6558" s="546"/>
      <c r="E6558" s="171" t="str">
        <f t="shared" si="102"/>
        <v>1900</v>
      </c>
      <c r="F6558" s="547">
        <v>0</v>
      </c>
      <c r="G6558" s="548">
        <v>0</v>
      </c>
      <c r="H6558" s="547">
        <v>0</v>
      </c>
      <c r="I6558" s="545" t="s">
        <v>12717</v>
      </c>
      <c r="J6558" s="545"/>
      <c r="K6558" s="545" t="s">
        <v>13413</v>
      </c>
      <c r="L6558" s="545" t="s">
        <v>14743</v>
      </c>
      <c r="M6558" s="548" t="s">
        <v>13758</v>
      </c>
      <c r="N6558" s="545" t="s">
        <v>13413</v>
      </c>
      <c r="O6558" s="545" t="s">
        <v>14744</v>
      </c>
      <c r="P6558" s="549">
        <v>4637</v>
      </c>
      <c r="Q6558" s="549">
        <v>1</v>
      </c>
      <c r="R6558" s="549">
        <v>19</v>
      </c>
      <c r="S6558" s="548"/>
      <c r="T6558" s="548"/>
      <c r="U6558" s="99"/>
    </row>
    <row r="6559" spans="1:21" ht="19.5" customHeight="1">
      <c r="A6559" s="545">
        <v>101183</v>
      </c>
      <c r="B6559" s="545" t="s">
        <v>3097</v>
      </c>
      <c r="C6559" s="545" t="s">
        <v>216</v>
      </c>
      <c r="D6559" s="546"/>
      <c r="E6559" s="171" t="str">
        <f t="shared" si="102"/>
        <v>1900</v>
      </c>
      <c r="F6559" s="547">
        <v>0</v>
      </c>
      <c r="G6559" s="548">
        <v>0</v>
      </c>
      <c r="H6559" s="547">
        <v>0</v>
      </c>
      <c r="I6559" s="545" t="s">
        <v>12689</v>
      </c>
      <c r="J6559" s="545"/>
      <c r="K6559" s="545" t="s">
        <v>13413</v>
      </c>
      <c r="L6559" s="545" t="s">
        <v>16536</v>
      </c>
      <c r="M6559" s="548" t="s">
        <v>13758</v>
      </c>
      <c r="N6559" s="545" t="s">
        <v>13413</v>
      </c>
      <c r="O6559" s="545" t="s">
        <v>16537</v>
      </c>
      <c r="P6559" s="549">
        <v>4638</v>
      </c>
      <c r="Q6559" s="549">
        <v>1</v>
      </c>
      <c r="R6559" s="549">
        <v>156</v>
      </c>
      <c r="S6559" s="548"/>
      <c r="T6559" s="548"/>
      <c r="U6559" s="99"/>
    </row>
    <row r="6560" spans="1:21" ht="19.5" customHeight="1">
      <c r="A6560" s="545">
        <v>101184</v>
      </c>
      <c r="B6560" s="545" t="s">
        <v>10597</v>
      </c>
      <c r="C6560" s="545" t="s">
        <v>221</v>
      </c>
      <c r="D6560" s="546"/>
      <c r="E6560" s="171" t="str">
        <f t="shared" si="102"/>
        <v>1900</v>
      </c>
      <c r="F6560" s="547">
        <v>0</v>
      </c>
      <c r="G6560" s="548">
        <v>0</v>
      </c>
      <c r="H6560" s="547">
        <v>0</v>
      </c>
      <c r="I6560" s="545" t="s">
        <v>12717</v>
      </c>
      <c r="J6560" s="545"/>
      <c r="K6560" s="545" t="s">
        <v>13413</v>
      </c>
      <c r="L6560" s="545" t="s">
        <v>14743</v>
      </c>
      <c r="M6560" s="548" t="s">
        <v>13758</v>
      </c>
      <c r="N6560" s="545" t="s">
        <v>13413</v>
      </c>
      <c r="O6560" s="545" t="s">
        <v>14744</v>
      </c>
      <c r="P6560" s="549">
        <v>4639</v>
      </c>
      <c r="Q6560" s="549">
        <v>1</v>
      </c>
      <c r="R6560" s="549">
        <v>19</v>
      </c>
      <c r="S6560" s="548"/>
      <c r="T6560" s="548"/>
      <c r="U6560" s="99"/>
    </row>
    <row r="6561" spans="1:21" ht="19.5" customHeight="1">
      <c r="A6561" s="545">
        <v>101185</v>
      </c>
      <c r="B6561" s="545" t="s">
        <v>3102</v>
      </c>
      <c r="C6561" s="545" t="s">
        <v>216</v>
      </c>
      <c r="D6561" s="546"/>
      <c r="E6561" s="171" t="str">
        <f t="shared" si="102"/>
        <v>1900</v>
      </c>
      <c r="F6561" s="547">
        <v>0</v>
      </c>
      <c r="G6561" s="548">
        <v>0</v>
      </c>
      <c r="H6561" s="547">
        <v>0</v>
      </c>
      <c r="I6561" s="545" t="s">
        <v>12689</v>
      </c>
      <c r="J6561" s="545"/>
      <c r="K6561" s="545" t="s">
        <v>13413</v>
      </c>
      <c r="L6561" s="545" t="s">
        <v>16536</v>
      </c>
      <c r="M6561" s="548" t="s">
        <v>13758</v>
      </c>
      <c r="N6561" s="545" t="s">
        <v>13413</v>
      </c>
      <c r="O6561" s="545" t="s">
        <v>16537</v>
      </c>
      <c r="P6561" s="549">
        <v>4640</v>
      </c>
      <c r="Q6561" s="549">
        <v>1</v>
      </c>
      <c r="R6561" s="549">
        <v>156</v>
      </c>
      <c r="S6561" s="548"/>
      <c r="T6561" s="548"/>
      <c r="U6561" s="99"/>
    </row>
    <row r="6562" spans="1:21" ht="19.5" customHeight="1">
      <c r="A6562" s="545">
        <v>101186</v>
      </c>
      <c r="B6562" s="545" t="s">
        <v>3105</v>
      </c>
      <c r="C6562" s="545" t="s">
        <v>216</v>
      </c>
      <c r="D6562" s="546"/>
      <c r="E6562" s="171" t="str">
        <f t="shared" si="102"/>
        <v>1900</v>
      </c>
      <c r="F6562" s="547">
        <v>0</v>
      </c>
      <c r="G6562" s="548">
        <v>0</v>
      </c>
      <c r="H6562" s="547">
        <v>0</v>
      </c>
      <c r="I6562" s="545" t="s">
        <v>12689</v>
      </c>
      <c r="J6562" s="545"/>
      <c r="K6562" s="545" t="s">
        <v>13413</v>
      </c>
      <c r="L6562" s="545" t="s">
        <v>16536</v>
      </c>
      <c r="M6562" s="548" t="s">
        <v>13758</v>
      </c>
      <c r="N6562" s="545" t="s">
        <v>13413</v>
      </c>
      <c r="O6562" s="545" t="s">
        <v>16537</v>
      </c>
      <c r="P6562" s="549">
        <v>4641</v>
      </c>
      <c r="Q6562" s="549">
        <v>1</v>
      </c>
      <c r="R6562" s="549">
        <v>156</v>
      </c>
      <c r="S6562" s="548"/>
      <c r="T6562" s="548"/>
      <c r="U6562" s="99"/>
    </row>
    <row r="6563" spans="1:21" ht="19.5" customHeight="1">
      <c r="A6563" s="545">
        <v>101187</v>
      </c>
      <c r="B6563" s="545" t="s">
        <v>3098</v>
      </c>
      <c r="C6563" s="545" t="s">
        <v>216</v>
      </c>
      <c r="D6563" s="546"/>
      <c r="E6563" s="171" t="str">
        <f t="shared" si="102"/>
        <v>1900</v>
      </c>
      <c r="F6563" s="547">
        <v>0</v>
      </c>
      <c r="G6563" s="548">
        <v>0</v>
      </c>
      <c r="H6563" s="547">
        <v>0</v>
      </c>
      <c r="I6563" s="545" t="s">
        <v>12689</v>
      </c>
      <c r="J6563" s="545"/>
      <c r="K6563" s="545" t="s">
        <v>13413</v>
      </c>
      <c r="L6563" s="545" t="s">
        <v>16536</v>
      </c>
      <c r="M6563" s="548" t="s">
        <v>13758</v>
      </c>
      <c r="N6563" s="545" t="s">
        <v>13413</v>
      </c>
      <c r="O6563" s="545" t="s">
        <v>16537</v>
      </c>
      <c r="P6563" s="549">
        <v>4642</v>
      </c>
      <c r="Q6563" s="549">
        <v>1</v>
      </c>
      <c r="R6563" s="549">
        <v>156</v>
      </c>
      <c r="S6563" s="548"/>
      <c r="T6563" s="548"/>
      <c r="U6563" s="99"/>
    </row>
    <row r="6564" spans="1:21" ht="19.5" customHeight="1">
      <c r="A6564" s="545">
        <v>101188</v>
      </c>
      <c r="B6564" s="545" t="s">
        <v>3099</v>
      </c>
      <c r="C6564" s="545" t="s">
        <v>216</v>
      </c>
      <c r="D6564" s="546"/>
      <c r="E6564" s="171" t="str">
        <f t="shared" si="102"/>
        <v>1900</v>
      </c>
      <c r="F6564" s="547">
        <v>0</v>
      </c>
      <c r="G6564" s="548">
        <v>0</v>
      </c>
      <c r="H6564" s="547">
        <v>0</v>
      </c>
      <c r="I6564" s="545" t="s">
        <v>12689</v>
      </c>
      <c r="J6564" s="545"/>
      <c r="K6564" s="545" t="s">
        <v>13413</v>
      </c>
      <c r="L6564" s="545" t="s">
        <v>16536</v>
      </c>
      <c r="M6564" s="548" t="s">
        <v>13758</v>
      </c>
      <c r="N6564" s="545" t="s">
        <v>13413</v>
      </c>
      <c r="O6564" s="545" t="s">
        <v>16537</v>
      </c>
      <c r="P6564" s="549">
        <v>4643</v>
      </c>
      <c r="Q6564" s="549">
        <v>1</v>
      </c>
      <c r="R6564" s="549">
        <v>156</v>
      </c>
      <c r="S6564" s="548"/>
      <c r="T6564" s="548"/>
      <c r="U6564" s="99"/>
    </row>
    <row r="6565" spans="1:21" ht="19.5" customHeight="1">
      <c r="A6565" s="545">
        <v>101189</v>
      </c>
      <c r="B6565" s="545" t="s">
        <v>3100</v>
      </c>
      <c r="C6565" s="545" t="s">
        <v>216</v>
      </c>
      <c r="D6565" s="546"/>
      <c r="E6565" s="171" t="str">
        <f t="shared" si="102"/>
        <v>1900</v>
      </c>
      <c r="F6565" s="547">
        <v>0</v>
      </c>
      <c r="G6565" s="548">
        <v>0</v>
      </c>
      <c r="H6565" s="547">
        <v>0</v>
      </c>
      <c r="I6565" s="545" t="s">
        <v>12689</v>
      </c>
      <c r="J6565" s="545"/>
      <c r="K6565" s="545" t="s">
        <v>13413</v>
      </c>
      <c r="L6565" s="545" t="s">
        <v>16536</v>
      </c>
      <c r="M6565" s="548" t="s">
        <v>13758</v>
      </c>
      <c r="N6565" s="545" t="s">
        <v>13413</v>
      </c>
      <c r="O6565" s="545" t="s">
        <v>16537</v>
      </c>
      <c r="P6565" s="549">
        <v>4644</v>
      </c>
      <c r="Q6565" s="549">
        <v>1</v>
      </c>
      <c r="R6565" s="549">
        <v>156</v>
      </c>
      <c r="S6565" s="548"/>
      <c r="T6565" s="548"/>
      <c r="U6565" s="99"/>
    </row>
    <row r="6566" spans="1:21" ht="19.5" customHeight="1">
      <c r="A6566" s="545">
        <v>101190</v>
      </c>
      <c r="B6566" s="545" t="s">
        <v>3101</v>
      </c>
      <c r="C6566" s="545" t="s">
        <v>216</v>
      </c>
      <c r="D6566" s="546"/>
      <c r="E6566" s="171" t="str">
        <f t="shared" si="102"/>
        <v>1900</v>
      </c>
      <c r="F6566" s="547">
        <v>0</v>
      </c>
      <c r="G6566" s="548">
        <v>0</v>
      </c>
      <c r="H6566" s="547">
        <v>0</v>
      </c>
      <c r="I6566" s="545" t="s">
        <v>12689</v>
      </c>
      <c r="J6566" s="545"/>
      <c r="K6566" s="545" t="s">
        <v>13413</v>
      </c>
      <c r="L6566" s="545" t="s">
        <v>16536</v>
      </c>
      <c r="M6566" s="548" t="s">
        <v>13758</v>
      </c>
      <c r="N6566" s="545" t="s">
        <v>13413</v>
      </c>
      <c r="O6566" s="545" t="s">
        <v>16537</v>
      </c>
      <c r="P6566" s="549">
        <v>4645</v>
      </c>
      <c r="Q6566" s="549">
        <v>1</v>
      </c>
      <c r="R6566" s="549">
        <v>156</v>
      </c>
      <c r="S6566" s="548"/>
      <c r="T6566" s="548"/>
      <c r="U6566" s="99"/>
    </row>
    <row r="6567" spans="1:21" ht="19.5" customHeight="1">
      <c r="A6567" s="545">
        <v>101191</v>
      </c>
      <c r="B6567" s="545" t="s">
        <v>3103</v>
      </c>
      <c r="C6567" s="545" t="s">
        <v>216</v>
      </c>
      <c r="D6567" s="546"/>
      <c r="E6567" s="171" t="str">
        <f t="shared" si="102"/>
        <v>1900</v>
      </c>
      <c r="F6567" s="547">
        <v>0</v>
      </c>
      <c r="G6567" s="548">
        <v>0</v>
      </c>
      <c r="H6567" s="547">
        <v>0</v>
      </c>
      <c r="I6567" s="545" t="s">
        <v>12689</v>
      </c>
      <c r="J6567" s="545"/>
      <c r="K6567" s="545" t="s">
        <v>13413</v>
      </c>
      <c r="L6567" s="545" t="s">
        <v>16536</v>
      </c>
      <c r="M6567" s="548" t="s">
        <v>13758</v>
      </c>
      <c r="N6567" s="545" t="s">
        <v>13413</v>
      </c>
      <c r="O6567" s="545" t="s">
        <v>16537</v>
      </c>
      <c r="P6567" s="549">
        <v>4646</v>
      </c>
      <c r="Q6567" s="549">
        <v>1</v>
      </c>
      <c r="R6567" s="549">
        <v>156</v>
      </c>
      <c r="S6567" s="548"/>
      <c r="T6567" s="548"/>
      <c r="U6567" s="99"/>
    </row>
    <row r="6568" spans="1:21" ht="19.5" customHeight="1">
      <c r="A6568" s="545">
        <v>101192</v>
      </c>
      <c r="B6568" s="545" t="s">
        <v>3104</v>
      </c>
      <c r="C6568" s="545" t="s">
        <v>216</v>
      </c>
      <c r="D6568" s="546"/>
      <c r="E6568" s="171" t="str">
        <f t="shared" si="102"/>
        <v>1900</v>
      </c>
      <c r="F6568" s="547">
        <v>0</v>
      </c>
      <c r="G6568" s="548">
        <v>0</v>
      </c>
      <c r="H6568" s="547">
        <v>0</v>
      </c>
      <c r="I6568" s="545" t="s">
        <v>12689</v>
      </c>
      <c r="J6568" s="545"/>
      <c r="K6568" s="545" t="s">
        <v>13413</v>
      </c>
      <c r="L6568" s="545" t="s">
        <v>16536</v>
      </c>
      <c r="M6568" s="548" t="s">
        <v>13758</v>
      </c>
      <c r="N6568" s="545" t="s">
        <v>13413</v>
      </c>
      <c r="O6568" s="545" t="s">
        <v>16537</v>
      </c>
      <c r="P6568" s="549">
        <v>4647</v>
      </c>
      <c r="Q6568" s="549">
        <v>1</v>
      </c>
      <c r="R6568" s="549">
        <v>156</v>
      </c>
      <c r="S6568" s="548"/>
      <c r="T6568" s="548"/>
      <c r="U6568" s="99"/>
    </row>
    <row r="6569" spans="1:21" ht="19.5" customHeight="1">
      <c r="A6569" s="545">
        <v>101193</v>
      </c>
      <c r="B6569" s="545" t="s">
        <v>3106</v>
      </c>
      <c r="C6569" s="545" t="s">
        <v>216</v>
      </c>
      <c r="D6569" s="546"/>
      <c r="E6569" s="171" t="str">
        <f t="shared" si="102"/>
        <v>1900</v>
      </c>
      <c r="F6569" s="547">
        <v>0</v>
      </c>
      <c r="G6569" s="548">
        <v>0</v>
      </c>
      <c r="H6569" s="547">
        <v>0</v>
      </c>
      <c r="I6569" s="545" t="s">
        <v>12689</v>
      </c>
      <c r="J6569" s="545"/>
      <c r="K6569" s="545" t="s">
        <v>13413</v>
      </c>
      <c r="L6569" s="545" t="s">
        <v>16536</v>
      </c>
      <c r="M6569" s="548" t="s">
        <v>13758</v>
      </c>
      <c r="N6569" s="545" t="s">
        <v>13413</v>
      </c>
      <c r="O6569" s="545" t="s">
        <v>16537</v>
      </c>
      <c r="P6569" s="549">
        <v>4648</v>
      </c>
      <c r="Q6569" s="549">
        <v>1</v>
      </c>
      <c r="R6569" s="549">
        <v>156</v>
      </c>
      <c r="S6569" s="548"/>
      <c r="T6569" s="548"/>
      <c r="U6569" s="99"/>
    </row>
    <row r="6570" spans="1:21" ht="19.5" customHeight="1">
      <c r="A6570" s="545">
        <v>101194</v>
      </c>
      <c r="B6570" s="545" t="s">
        <v>3107</v>
      </c>
      <c r="C6570" s="545" t="s">
        <v>216</v>
      </c>
      <c r="D6570" s="546"/>
      <c r="E6570" s="171" t="str">
        <f t="shared" si="102"/>
        <v>1900</v>
      </c>
      <c r="F6570" s="547">
        <v>0</v>
      </c>
      <c r="G6570" s="548">
        <v>0</v>
      </c>
      <c r="H6570" s="547">
        <v>0</v>
      </c>
      <c r="I6570" s="545" t="s">
        <v>12689</v>
      </c>
      <c r="J6570" s="545"/>
      <c r="K6570" s="545" t="s">
        <v>13413</v>
      </c>
      <c r="L6570" s="545" t="s">
        <v>16536</v>
      </c>
      <c r="M6570" s="548" t="s">
        <v>13758</v>
      </c>
      <c r="N6570" s="545" t="s">
        <v>13413</v>
      </c>
      <c r="O6570" s="545" t="s">
        <v>16537</v>
      </c>
      <c r="P6570" s="549">
        <v>4649</v>
      </c>
      <c r="Q6570" s="549">
        <v>1</v>
      </c>
      <c r="R6570" s="549">
        <v>156</v>
      </c>
      <c r="S6570" s="548"/>
      <c r="T6570" s="548"/>
      <c r="U6570" s="99"/>
    </row>
    <row r="6571" spans="1:21" ht="19.5" customHeight="1">
      <c r="A6571" s="545">
        <v>101195</v>
      </c>
      <c r="B6571" s="545" t="s">
        <v>10596</v>
      </c>
      <c r="C6571" s="545" t="s">
        <v>216</v>
      </c>
      <c r="D6571" s="546"/>
      <c r="E6571" s="171" t="str">
        <f t="shared" si="102"/>
        <v>1900</v>
      </c>
      <c r="F6571" s="547">
        <v>0</v>
      </c>
      <c r="G6571" s="548">
        <v>0</v>
      </c>
      <c r="H6571" s="547">
        <v>0</v>
      </c>
      <c r="I6571" s="545" t="s">
        <v>12645</v>
      </c>
      <c r="J6571" s="545"/>
      <c r="K6571" s="545" t="s">
        <v>13413</v>
      </c>
      <c r="L6571" s="545" t="s">
        <v>13413</v>
      </c>
      <c r="M6571" s="548" t="s">
        <v>13758</v>
      </c>
      <c r="N6571" s="545" t="s">
        <v>13413</v>
      </c>
      <c r="O6571" s="545" t="s">
        <v>13413</v>
      </c>
      <c r="P6571" s="549">
        <v>4650</v>
      </c>
      <c r="Q6571" s="549">
        <v>1</v>
      </c>
      <c r="R6571" s="549">
        <v>12</v>
      </c>
      <c r="S6571" s="548"/>
      <c r="T6571" s="548"/>
      <c r="U6571" s="99"/>
    </row>
    <row r="6572" spans="1:21" ht="19.5" customHeight="1">
      <c r="A6572" s="545">
        <v>101196</v>
      </c>
      <c r="B6572" s="545" t="s">
        <v>1770</v>
      </c>
      <c r="C6572" s="545" t="s">
        <v>216</v>
      </c>
      <c r="D6572" s="546"/>
      <c r="E6572" s="171" t="str">
        <f t="shared" si="102"/>
        <v>1900</v>
      </c>
      <c r="F6572" s="547">
        <v>0</v>
      </c>
      <c r="G6572" s="548">
        <v>0</v>
      </c>
      <c r="H6572" s="547">
        <v>0</v>
      </c>
      <c r="I6572" s="545" t="s">
        <v>12758</v>
      </c>
      <c r="J6572" s="545"/>
      <c r="K6572" s="545" t="s">
        <v>13413</v>
      </c>
      <c r="L6572" s="545" t="s">
        <v>13413</v>
      </c>
      <c r="M6572" s="548" t="s">
        <v>13758</v>
      </c>
      <c r="N6572" s="545" t="s">
        <v>13413</v>
      </c>
      <c r="O6572" s="545" t="s">
        <v>13413</v>
      </c>
      <c r="P6572" s="549">
        <v>4651</v>
      </c>
      <c r="Q6572" s="549">
        <v>1</v>
      </c>
      <c r="R6572" s="549">
        <v>164</v>
      </c>
      <c r="S6572" s="548"/>
      <c r="T6572" s="548"/>
      <c r="U6572" s="99"/>
    </row>
    <row r="6573" spans="1:21" ht="19.5" customHeight="1">
      <c r="A6573" s="545">
        <v>101197</v>
      </c>
      <c r="B6573" s="545" t="s">
        <v>1771</v>
      </c>
      <c r="C6573" s="545" t="s">
        <v>216</v>
      </c>
      <c r="D6573" s="546"/>
      <c r="E6573" s="171" t="str">
        <f t="shared" si="102"/>
        <v>1900</v>
      </c>
      <c r="F6573" s="547">
        <v>0</v>
      </c>
      <c r="G6573" s="548">
        <v>0</v>
      </c>
      <c r="H6573" s="547">
        <v>0</v>
      </c>
      <c r="I6573" s="545" t="s">
        <v>12645</v>
      </c>
      <c r="J6573" s="545"/>
      <c r="K6573" s="545" t="s">
        <v>13413</v>
      </c>
      <c r="L6573" s="545" t="s">
        <v>13413</v>
      </c>
      <c r="M6573" s="548" t="s">
        <v>13758</v>
      </c>
      <c r="N6573" s="545" t="s">
        <v>13413</v>
      </c>
      <c r="O6573" s="545" t="s">
        <v>13413</v>
      </c>
      <c r="P6573" s="549">
        <v>4652</v>
      </c>
      <c r="Q6573" s="549">
        <v>1</v>
      </c>
      <c r="R6573" s="549">
        <v>12</v>
      </c>
      <c r="S6573" s="548"/>
      <c r="T6573" s="548"/>
      <c r="U6573" s="99"/>
    </row>
    <row r="6574" spans="1:21" ht="19.5" customHeight="1">
      <c r="A6574" s="545">
        <v>101198</v>
      </c>
      <c r="B6574" s="545" t="s">
        <v>10595</v>
      </c>
      <c r="C6574" s="545" t="s">
        <v>216</v>
      </c>
      <c r="D6574" s="546"/>
      <c r="E6574" s="171" t="str">
        <f t="shared" si="102"/>
        <v>1900</v>
      </c>
      <c r="F6574" s="547">
        <v>0</v>
      </c>
      <c r="G6574" s="548">
        <v>0</v>
      </c>
      <c r="H6574" s="547">
        <v>0</v>
      </c>
      <c r="I6574" s="545" t="s">
        <v>12645</v>
      </c>
      <c r="J6574" s="545"/>
      <c r="K6574" s="545" t="s">
        <v>13413</v>
      </c>
      <c r="L6574" s="545" t="s">
        <v>13413</v>
      </c>
      <c r="M6574" s="548" t="s">
        <v>13758</v>
      </c>
      <c r="N6574" s="545" t="s">
        <v>13413</v>
      </c>
      <c r="O6574" s="545" t="s">
        <v>13413</v>
      </c>
      <c r="P6574" s="549">
        <v>4653</v>
      </c>
      <c r="Q6574" s="549">
        <v>1</v>
      </c>
      <c r="R6574" s="549">
        <v>12</v>
      </c>
      <c r="S6574" s="548"/>
      <c r="T6574" s="548"/>
      <c r="U6574" s="99"/>
    </row>
    <row r="6575" spans="1:21" ht="19.5" customHeight="1">
      <c r="A6575" s="545">
        <v>101199</v>
      </c>
      <c r="B6575" s="545" t="s">
        <v>10594</v>
      </c>
      <c r="C6575" s="545" t="s">
        <v>216</v>
      </c>
      <c r="D6575" s="546"/>
      <c r="E6575" s="171" t="str">
        <f t="shared" si="102"/>
        <v>1900</v>
      </c>
      <c r="F6575" s="547">
        <v>0</v>
      </c>
      <c r="G6575" s="548">
        <v>0</v>
      </c>
      <c r="H6575" s="547">
        <v>0</v>
      </c>
      <c r="I6575" s="545" t="s">
        <v>12645</v>
      </c>
      <c r="J6575" s="545"/>
      <c r="K6575" s="545" t="s">
        <v>13413</v>
      </c>
      <c r="L6575" s="545" t="s">
        <v>13413</v>
      </c>
      <c r="M6575" s="548" t="s">
        <v>13758</v>
      </c>
      <c r="N6575" s="545" t="s">
        <v>13413</v>
      </c>
      <c r="O6575" s="545" t="s">
        <v>13413</v>
      </c>
      <c r="P6575" s="549">
        <v>4654</v>
      </c>
      <c r="Q6575" s="549">
        <v>1</v>
      </c>
      <c r="R6575" s="549">
        <v>12</v>
      </c>
      <c r="S6575" s="548"/>
      <c r="T6575" s="548"/>
      <c r="U6575" s="99"/>
    </row>
    <row r="6576" spans="1:21" ht="19.5" customHeight="1">
      <c r="A6576" s="545">
        <v>101200</v>
      </c>
      <c r="B6576" s="545" t="s">
        <v>10593</v>
      </c>
      <c r="C6576" s="545" t="s">
        <v>216</v>
      </c>
      <c r="D6576" s="546"/>
      <c r="E6576" s="171" t="str">
        <f t="shared" si="102"/>
        <v>1900</v>
      </c>
      <c r="F6576" s="547">
        <v>0</v>
      </c>
      <c r="G6576" s="548">
        <v>0</v>
      </c>
      <c r="H6576" s="547">
        <v>0</v>
      </c>
      <c r="I6576" s="545" t="s">
        <v>12645</v>
      </c>
      <c r="J6576" s="545"/>
      <c r="K6576" s="545" t="s">
        <v>13413</v>
      </c>
      <c r="L6576" s="545" t="s">
        <v>13413</v>
      </c>
      <c r="M6576" s="548" t="s">
        <v>13758</v>
      </c>
      <c r="N6576" s="545" t="s">
        <v>13413</v>
      </c>
      <c r="O6576" s="545" t="s">
        <v>13413</v>
      </c>
      <c r="P6576" s="549">
        <v>4655</v>
      </c>
      <c r="Q6576" s="549">
        <v>1</v>
      </c>
      <c r="R6576" s="549">
        <v>12</v>
      </c>
      <c r="S6576" s="548"/>
      <c r="T6576" s="548"/>
      <c r="U6576" s="99"/>
    </row>
    <row r="6577" spans="1:21" ht="19.5" customHeight="1">
      <c r="A6577" s="545">
        <v>101201</v>
      </c>
      <c r="B6577" s="545" t="s">
        <v>10592</v>
      </c>
      <c r="C6577" s="545" t="s">
        <v>216</v>
      </c>
      <c r="D6577" s="546"/>
      <c r="E6577" s="171" t="str">
        <f t="shared" si="102"/>
        <v>1900</v>
      </c>
      <c r="F6577" s="547">
        <v>0</v>
      </c>
      <c r="G6577" s="548">
        <v>0</v>
      </c>
      <c r="H6577" s="547">
        <v>0</v>
      </c>
      <c r="I6577" s="545" t="s">
        <v>12645</v>
      </c>
      <c r="J6577" s="545"/>
      <c r="K6577" s="545" t="s">
        <v>13413</v>
      </c>
      <c r="L6577" s="545" t="s">
        <v>13413</v>
      </c>
      <c r="M6577" s="548" t="s">
        <v>13758</v>
      </c>
      <c r="N6577" s="545" t="s">
        <v>13413</v>
      </c>
      <c r="O6577" s="545" t="s">
        <v>13413</v>
      </c>
      <c r="P6577" s="549">
        <v>4656</v>
      </c>
      <c r="Q6577" s="549">
        <v>1</v>
      </c>
      <c r="R6577" s="549">
        <v>12</v>
      </c>
      <c r="S6577" s="548"/>
      <c r="T6577" s="548"/>
      <c r="U6577" s="99"/>
    </row>
    <row r="6578" spans="1:21" ht="19.5" customHeight="1">
      <c r="A6578" s="545">
        <v>101202</v>
      </c>
      <c r="B6578" s="545" t="s">
        <v>10591</v>
      </c>
      <c r="C6578" s="545" t="s">
        <v>216</v>
      </c>
      <c r="D6578" s="546"/>
      <c r="E6578" s="171" t="str">
        <f t="shared" si="102"/>
        <v>1900</v>
      </c>
      <c r="F6578" s="547">
        <v>0</v>
      </c>
      <c r="G6578" s="548">
        <v>0</v>
      </c>
      <c r="H6578" s="547">
        <v>0</v>
      </c>
      <c r="I6578" s="545" t="s">
        <v>12645</v>
      </c>
      <c r="J6578" s="545"/>
      <c r="K6578" s="545" t="s">
        <v>13413</v>
      </c>
      <c r="L6578" s="545" t="s">
        <v>13413</v>
      </c>
      <c r="M6578" s="548" t="s">
        <v>13758</v>
      </c>
      <c r="N6578" s="545" t="s">
        <v>13413</v>
      </c>
      <c r="O6578" s="545" t="s">
        <v>13413</v>
      </c>
      <c r="P6578" s="549">
        <v>4657</v>
      </c>
      <c r="Q6578" s="549">
        <v>1</v>
      </c>
      <c r="R6578" s="549">
        <v>12</v>
      </c>
      <c r="S6578" s="548"/>
      <c r="T6578" s="548"/>
      <c r="U6578" s="99"/>
    </row>
    <row r="6579" spans="1:21" ht="19.5" customHeight="1">
      <c r="A6579" s="545">
        <v>101203</v>
      </c>
      <c r="B6579" s="545" t="s">
        <v>10590</v>
      </c>
      <c r="C6579" s="545" t="s">
        <v>216</v>
      </c>
      <c r="D6579" s="546"/>
      <c r="E6579" s="171" t="str">
        <f t="shared" si="102"/>
        <v>1900</v>
      </c>
      <c r="F6579" s="547">
        <v>0</v>
      </c>
      <c r="G6579" s="548">
        <v>0</v>
      </c>
      <c r="H6579" s="547">
        <v>0</v>
      </c>
      <c r="I6579" s="545" t="s">
        <v>12645</v>
      </c>
      <c r="J6579" s="545"/>
      <c r="K6579" s="545" t="s">
        <v>13413</v>
      </c>
      <c r="L6579" s="545" t="s">
        <v>13413</v>
      </c>
      <c r="M6579" s="548" t="s">
        <v>13758</v>
      </c>
      <c r="N6579" s="545" t="s">
        <v>13413</v>
      </c>
      <c r="O6579" s="545" t="s">
        <v>13413</v>
      </c>
      <c r="P6579" s="549">
        <v>4658</v>
      </c>
      <c r="Q6579" s="549">
        <v>1</v>
      </c>
      <c r="R6579" s="549">
        <v>12</v>
      </c>
      <c r="S6579" s="548"/>
      <c r="T6579" s="548"/>
      <c r="U6579" s="99"/>
    </row>
    <row r="6580" spans="1:21" ht="19.5" customHeight="1">
      <c r="A6580" s="545">
        <v>101204</v>
      </c>
      <c r="B6580" s="545" t="s">
        <v>10589</v>
      </c>
      <c r="C6580" s="545" t="s">
        <v>216</v>
      </c>
      <c r="D6580" s="546"/>
      <c r="E6580" s="171" t="str">
        <f t="shared" si="102"/>
        <v>1900</v>
      </c>
      <c r="F6580" s="547">
        <v>0</v>
      </c>
      <c r="G6580" s="548">
        <v>0</v>
      </c>
      <c r="H6580" s="547">
        <v>0</v>
      </c>
      <c r="I6580" s="545" t="s">
        <v>12645</v>
      </c>
      <c r="J6580" s="545"/>
      <c r="K6580" s="545" t="s">
        <v>13413</v>
      </c>
      <c r="L6580" s="545" t="s">
        <v>13413</v>
      </c>
      <c r="M6580" s="548" t="s">
        <v>13758</v>
      </c>
      <c r="N6580" s="545" t="s">
        <v>13413</v>
      </c>
      <c r="O6580" s="545" t="s">
        <v>13413</v>
      </c>
      <c r="P6580" s="549">
        <v>4659</v>
      </c>
      <c r="Q6580" s="549">
        <v>1</v>
      </c>
      <c r="R6580" s="549">
        <v>12</v>
      </c>
      <c r="S6580" s="548"/>
      <c r="T6580" s="548"/>
      <c r="U6580" s="99"/>
    </row>
    <row r="6581" spans="1:21" ht="19.5" customHeight="1">
      <c r="A6581" s="545">
        <v>101205</v>
      </c>
      <c r="B6581" s="545" t="s">
        <v>10588</v>
      </c>
      <c r="C6581" s="545" t="s">
        <v>216</v>
      </c>
      <c r="D6581" s="546"/>
      <c r="E6581" s="171" t="str">
        <f t="shared" si="102"/>
        <v>1900</v>
      </c>
      <c r="F6581" s="547">
        <v>0</v>
      </c>
      <c r="G6581" s="548">
        <v>0</v>
      </c>
      <c r="H6581" s="547">
        <v>0</v>
      </c>
      <c r="I6581" s="545" t="s">
        <v>12645</v>
      </c>
      <c r="J6581" s="545"/>
      <c r="K6581" s="545" t="s">
        <v>13413</v>
      </c>
      <c r="L6581" s="545" t="s">
        <v>13413</v>
      </c>
      <c r="M6581" s="548" t="s">
        <v>13758</v>
      </c>
      <c r="N6581" s="545" t="s">
        <v>13413</v>
      </c>
      <c r="O6581" s="545" t="s">
        <v>13413</v>
      </c>
      <c r="P6581" s="549">
        <v>4660</v>
      </c>
      <c r="Q6581" s="549">
        <v>1</v>
      </c>
      <c r="R6581" s="549">
        <v>12</v>
      </c>
      <c r="S6581" s="548"/>
      <c r="T6581" s="548"/>
      <c r="U6581" s="99"/>
    </row>
    <row r="6582" spans="1:21" ht="19.5" customHeight="1">
      <c r="A6582" s="545">
        <v>101206</v>
      </c>
      <c r="B6582" s="545" t="s">
        <v>10587</v>
      </c>
      <c r="C6582" s="545" t="s">
        <v>216</v>
      </c>
      <c r="D6582" s="546"/>
      <c r="E6582" s="171" t="str">
        <f t="shared" si="102"/>
        <v>1900</v>
      </c>
      <c r="F6582" s="547">
        <v>0</v>
      </c>
      <c r="G6582" s="548">
        <v>0</v>
      </c>
      <c r="H6582" s="547">
        <v>0</v>
      </c>
      <c r="I6582" s="545" t="s">
        <v>12659</v>
      </c>
      <c r="J6582" s="545"/>
      <c r="K6582" s="545" t="s">
        <v>13413</v>
      </c>
      <c r="L6582" s="545" t="s">
        <v>14222</v>
      </c>
      <c r="M6582" s="548" t="s">
        <v>13758</v>
      </c>
      <c r="N6582" s="545" t="s">
        <v>13413</v>
      </c>
      <c r="O6582" s="545" t="s">
        <v>16583</v>
      </c>
      <c r="P6582" s="549">
        <v>4661</v>
      </c>
      <c r="Q6582" s="549">
        <v>1</v>
      </c>
      <c r="R6582" s="549">
        <v>116</v>
      </c>
      <c r="S6582" s="548"/>
      <c r="T6582" s="548"/>
      <c r="U6582" s="99"/>
    </row>
    <row r="6583" spans="1:21" ht="19.5" customHeight="1">
      <c r="A6583" s="545">
        <v>101207</v>
      </c>
      <c r="B6583" s="545" t="s">
        <v>10586</v>
      </c>
      <c r="C6583" s="545" t="s">
        <v>209</v>
      </c>
      <c r="D6583" s="546"/>
      <c r="E6583" s="171" t="str">
        <f t="shared" si="102"/>
        <v>1900</v>
      </c>
      <c r="F6583" s="547">
        <v>0</v>
      </c>
      <c r="G6583" s="548">
        <v>0</v>
      </c>
      <c r="H6583" s="547">
        <v>0</v>
      </c>
      <c r="I6583" s="545" t="s">
        <v>12697</v>
      </c>
      <c r="J6583" s="545"/>
      <c r="K6583" s="545" t="s">
        <v>13413</v>
      </c>
      <c r="L6583" s="545" t="s">
        <v>14566</v>
      </c>
      <c r="M6583" s="548" t="s">
        <v>13758</v>
      </c>
      <c r="N6583" s="545" t="s">
        <v>13413</v>
      </c>
      <c r="O6583" s="545" t="s">
        <v>13413</v>
      </c>
      <c r="P6583" s="549">
        <v>4662</v>
      </c>
      <c r="Q6583" s="549">
        <v>1</v>
      </c>
      <c r="R6583" s="549">
        <v>138</v>
      </c>
      <c r="S6583" s="548"/>
      <c r="T6583" s="548"/>
      <c r="U6583" s="99"/>
    </row>
    <row r="6584" spans="1:21" ht="19.5" customHeight="1">
      <c r="A6584" s="545">
        <v>101208</v>
      </c>
      <c r="B6584" s="545" t="s">
        <v>1994</v>
      </c>
      <c r="C6584" s="545" t="s">
        <v>216</v>
      </c>
      <c r="D6584" s="546">
        <v>44715</v>
      </c>
      <c r="E6584" s="171" t="str">
        <f t="shared" si="102"/>
        <v>2022</v>
      </c>
      <c r="F6584" s="547">
        <v>4964</v>
      </c>
      <c r="G6584" s="548">
        <v>0.19</v>
      </c>
      <c r="H6584" s="547">
        <v>4171.43</v>
      </c>
      <c r="I6584" s="545" t="s">
        <v>12652</v>
      </c>
      <c r="J6584" s="545" t="s">
        <v>13298</v>
      </c>
      <c r="K6584" s="545" t="s">
        <v>13413</v>
      </c>
      <c r="L6584" s="545" t="s">
        <v>13413</v>
      </c>
      <c r="M6584" s="548" t="s">
        <v>13758</v>
      </c>
      <c r="N6584" s="545" t="s">
        <v>13413</v>
      </c>
      <c r="O6584" s="545" t="s">
        <v>13981</v>
      </c>
      <c r="P6584" s="549">
        <v>4663</v>
      </c>
      <c r="Q6584" s="549">
        <v>1</v>
      </c>
      <c r="R6584" s="549">
        <v>134</v>
      </c>
      <c r="S6584" s="548">
        <v>1012</v>
      </c>
      <c r="T6584" s="548"/>
      <c r="U6584" s="99"/>
    </row>
    <row r="6585" spans="1:21" ht="19.5" customHeight="1">
      <c r="A6585" s="545">
        <v>101209</v>
      </c>
      <c r="B6585" s="545" t="s">
        <v>8331</v>
      </c>
      <c r="C6585" s="545" t="s">
        <v>216</v>
      </c>
      <c r="D6585" s="546">
        <v>45009</v>
      </c>
      <c r="E6585" s="171" t="str">
        <f t="shared" si="102"/>
        <v>2023</v>
      </c>
      <c r="F6585" s="547">
        <v>386475</v>
      </c>
      <c r="G6585" s="548">
        <v>0.19</v>
      </c>
      <c r="H6585" s="547">
        <v>324768.90999999997</v>
      </c>
      <c r="I6585" s="545" t="s">
        <v>12752</v>
      </c>
      <c r="J6585" s="545" t="s">
        <v>13297</v>
      </c>
      <c r="K6585" s="545" t="s">
        <v>18198</v>
      </c>
      <c r="L6585" s="545" t="s">
        <v>13413</v>
      </c>
      <c r="M6585" s="548" t="s">
        <v>13758</v>
      </c>
      <c r="N6585" s="545" t="s">
        <v>22190</v>
      </c>
      <c r="O6585" s="545" t="s">
        <v>16407</v>
      </c>
      <c r="P6585" s="549">
        <v>4664</v>
      </c>
      <c r="Q6585" s="549">
        <v>1</v>
      </c>
      <c r="R6585" s="549">
        <v>167</v>
      </c>
      <c r="S6585" s="548">
        <v>2257</v>
      </c>
      <c r="T6585" s="548">
        <v>183</v>
      </c>
      <c r="U6585" s="99"/>
    </row>
    <row r="6586" spans="1:21" ht="19.5" customHeight="1">
      <c r="A6586" s="545">
        <v>101210</v>
      </c>
      <c r="B6586" s="545" t="s">
        <v>8176</v>
      </c>
      <c r="C6586" s="545" t="s">
        <v>216</v>
      </c>
      <c r="D6586" s="546">
        <v>43536</v>
      </c>
      <c r="E6586" s="171" t="str">
        <f t="shared" si="102"/>
        <v>2019</v>
      </c>
      <c r="F6586" s="547">
        <v>2302650</v>
      </c>
      <c r="G6586" s="548">
        <v>0.19</v>
      </c>
      <c r="H6586" s="547">
        <v>1935000</v>
      </c>
      <c r="I6586" s="545" t="s">
        <v>12637</v>
      </c>
      <c r="J6586" s="545" t="s">
        <v>13296</v>
      </c>
      <c r="K6586" s="545" t="s">
        <v>13413</v>
      </c>
      <c r="L6586" s="545" t="s">
        <v>13413</v>
      </c>
      <c r="M6586" s="548" t="s">
        <v>13758</v>
      </c>
      <c r="N6586" s="545" t="s">
        <v>13413</v>
      </c>
      <c r="O6586" s="545" t="s">
        <v>13413</v>
      </c>
      <c r="P6586" s="549">
        <v>4665</v>
      </c>
      <c r="Q6586" s="549">
        <v>1</v>
      </c>
      <c r="R6586" s="549">
        <v>13</v>
      </c>
      <c r="S6586" s="548">
        <v>2218</v>
      </c>
      <c r="T6586" s="548"/>
      <c r="U6586" s="99"/>
    </row>
    <row r="6587" spans="1:21" ht="19.5" customHeight="1">
      <c r="A6587" s="545">
        <v>101211</v>
      </c>
      <c r="B6587" s="545" t="s">
        <v>930</v>
      </c>
      <c r="C6587" s="545" t="s">
        <v>209</v>
      </c>
      <c r="D6587" s="546"/>
      <c r="E6587" s="171" t="str">
        <f t="shared" si="102"/>
        <v>1900</v>
      </c>
      <c r="F6587" s="547">
        <v>0</v>
      </c>
      <c r="G6587" s="548">
        <v>0</v>
      </c>
      <c r="H6587" s="547">
        <v>0</v>
      </c>
      <c r="I6587" s="545" t="s">
        <v>12668</v>
      </c>
      <c r="J6587" s="545"/>
      <c r="K6587" s="545" t="s">
        <v>13413</v>
      </c>
      <c r="L6587" s="545" t="s">
        <v>13413</v>
      </c>
      <c r="M6587" s="548" t="s">
        <v>13758</v>
      </c>
      <c r="N6587" s="545" t="s">
        <v>13413</v>
      </c>
      <c r="O6587" s="545" t="s">
        <v>13413</v>
      </c>
      <c r="P6587" s="549">
        <v>4666</v>
      </c>
      <c r="Q6587" s="549">
        <v>1</v>
      </c>
      <c r="R6587" s="549">
        <v>7</v>
      </c>
      <c r="S6587" s="548"/>
      <c r="T6587" s="548"/>
      <c r="U6587" s="99"/>
    </row>
    <row r="6588" spans="1:21" ht="19.5" customHeight="1">
      <c r="A6588" s="545">
        <v>101212</v>
      </c>
      <c r="B6588" s="545" t="s">
        <v>4441</v>
      </c>
      <c r="C6588" s="545" t="s">
        <v>221</v>
      </c>
      <c r="D6588" s="546"/>
      <c r="E6588" s="171" t="str">
        <f t="shared" si="102"/>
        <v>1900</v>
      </c>
      <c r="F6588" s="547">
        <v>0</v>
      </c>
      <c r="G6588" s="548">
        <v>0</v>
      </c>
      <c r="H6588" s="547">
        <v>0</v>
      </c>
      <c r="I6588" s="545" t="s">
        <v>12973</v>
      </c>
      <c r="J6588" s="545"/>
      <c r="K6588" s="545" t="s">
        <v>13413</v>
      </c>
      <c r="L6588" s="545" t="s">
        <v>13413</v>
      </c>
      <c r="M6588" s="548" t="s">
        <v>13758</v>
      </c>
      <c r="N6588" s="545" t="s">
        <v>13413</v>
      </c>
      <c r="O6588" s="545" t="s">
        <v>13413</v>
      </c>
      <c r="P6588" s="549">
        <v>4667</v>
      </c>
      <c r="Q6588" s="549">
        <v>1</v>
      </c>
      <c r="R6588" s="549">
        <v>59</v>
      </c>
      <c r="S6588" s="548"/>
      <c r="T6588" s="548"/>
      <c r="U6588" s="99"/>
    </row>
    <row r="6589" spans="1:21" ht="19.5" customHeight="1">
      <c r="A6589" s="545">
        <v>101213</v>
      </c>
      <c r="B6589" s="545" t="s">
        <v>275</v>
      </c>
      <c r="C6589" s="545" t="s">
        <v>216</v>
      </c>
      <c r="D6589" s="546">
        <v>46079</v>
      </c>
      <c r="E6589" s="171" t="str">
        <f t="shared" si="102"/>
        <v>2026</v>
      </c>
      <c r="F6589" s="547">
        <v>12495</v>
      </c>
      <c r="G6589" s="548">
        <v>0.19</v>
      </c>
      <c r="H6589" s="547">
        <v>10500</v>
      </c>
      <c r="I6589" s="545" t="s">
        <v>12646</v>
      </c>
      <c r="J6589" s="545" t="s">
        <v>13307</v>
      </c>
      <c r="K6589" s="545" t="s">
        <v>13413</v>
      </c>
      <c r="L6589" s="545" t="s">
        <v>17872</v>
      </c>
      <c r="M6589" s="548" t="s">
        <v>13758</v>
      </c>
      <c r="N6589" s="545" t="s">
        <v>13413</v>
      </c>
      <c r="O6589" s="545" t="s">
        <v>13413</v>
      </c>
      <c r="P6589" s="549">
        <v>4668</v>
      </c>
      <c r="Q6589" s="549">
        <v>1</v>
      </c>
      <c r="R6589" s="549">
        <v>65</v>
      </c>
      <c r="S6589" s="548">
        <v>2228</v>
      </c>
      <c r="T6589" s="548"/>
      <c r="U6589" s="99"/>
    </row>
    <row r="6590" spans="1:21" ht="19.5" customHeight="1">
      <c r="A6590" s="545">
        <v>101214</v>
      </c>
      <c r="B6590" s="545" t="s">
        <v>8354</v>
      </c>
      <c r="C6590" s="545" t="s">
        <v>216</v>
      </c>
      <c r="D6590" s="546">
        <v>46052</v>
      </c>
      <c r="E6590" s="171" t="str">
        <f t="shared" si="102"/>
        <v>2026</v>
      </c>
      <c r="F6590" s="547">
        <v>10111</v>
      </c>
      <c r="G6590" s="548">
        <v>0.19</v>
      </c>
      <c r="H6590" s="547">
        <v>8496.64</v>
      </c>
      <c r="I6590" s="545" t="s">
        <v>12646</v>
      </c>
      <c r="J6590" s="545" t="s">
        <v>13307</v>
      </c>
      <c r="K6590" s="545" t="s">
        <v>13413</v>
      </c>
      <c r="L6590" s="545" t="s">
        <v>17872</v>
      </c>
      <c r="M6590" s="548" t="s">
        <v>13758</v>
      </c>
      <c r="N6590" s="545" t="s">
        <v>13413</v>
      </c>
      <c r="O6590" s="545" t="s">
        <v>13413</v>
      </c>
      <c r="P6590" s="549">
        <v>4669</v>
      </c>
      <c r="Q6590" s="549">
        <v>1</v>
      </c>
      <c r="R6590" s="549">
        <v>65</v>
      </c>
      <c r="S6590" s="548">
        <v>2228</v>
      </c>
      <c r="T6590" s="548"/>
      <c r="U6590" s="99"/>
    </row>
    <row r="6591" spans="1:21" ht="19.5" customHeight="1">
      <c r="A6591" s="545">
        <v>101215</v>
      </c>
      <c r="B6591" s="545" t="s">
        <v>3444</v>
      </c>
      <c r="C6591" s="545" t="s">
        <v>216</v>
      </c>
      <c r="D6591" s="546"/>
      <c r="E6591" s="171" t="str">
        <f t="shared" si="102"/>
        <v>1900</v>
      </c>
      <c r="F6591" s="547">
        <v>0</v>
      </c>
      <c r="G6591" s="548">
        <v>0</v>
      </c>
      <c r="H6591" s="547">
        <v>0</v>
      </c>
      <c r="I6591" s="545" t="s">
        <v>12664</v>
      </c>
      <c r="J6591" s="545"/>
      <c r="K6591" s="545" t="s">
        <v>13413</v>
      </c>
      <c r="L6591" s="545" t="s">
        <v>13846</v>
      </c>
      <c r="M6591" s="548" t="s">
        <v>13758</v>
      </c>
      <c r="N6591" s="545" t="s">
        <v>22154</v>
      </c>
      <c r="O6591" s="545" t="s">
        <v>17902</v>
      </c>
      <c r="P6591" s="549">
        <v>4670</v>
      </c>
      <c r="Q6591" s="549">
        <v>1</v>
      </c>
      <c r="R6591" s="549">
        <v>166</v>
      </c>
      <c r="S6591" s="548"/>
      <c r="T6591" s="548">
        <v>170</v>
      </c>
      <c r="U6591" s="99"/>
    </row>
    <row r="6592" spans="1:21" ht="19.5" customHeight="1">
      <c r="A6592" s="545">
        <v>101216</v>
      </c>
      <c r="B6592" s="545" t="s">
        <v>589</v>
      </c>
      <c r="C6592" s="545" t="s">
        <v>216</v>
      </c>
      <c r="D6592" s="546"/>
      <c r="E6592" s="171" t="str">
        <f t="shared" si="102"/>
        <v>1900</v>
      </c>
      <c r="F6592" s="547">
        <v>0</v>
      </c>
      <c r="G6592" s="548">
        <v>0</v>
      </c>
      <c r="H6592" s="547">
        <v>0</v>
      </c>
      <c r="I6592" s="545" t="s">
        <v>12674</v>
      </c>
      <c r="J6592" s="545"/>
      <c r="K6592" s="545" t="s">
        <v>13413</v>
      </c>
      <c r="L6592" s="545" t="s">
        <v>13899</v>
      </c>
      <c r="M6592" s="548" t="s">
        <v>13758</v>
      </c>
      <c r="N6592" s="545" t="s">
        <v>13413</v>
      </c>
      <c r="O6592" s="545" t="s">
        <v>13413</v>
      </c>
      <c r="P6592" s="549">
        <v>4671</v>
      </c>
      <c r="Q6592" s="549">
        <v>1</v>
      </c>
      <c r="R6592" s="549">
        <v>5</v>
      </c>
      <c r="S6592" s="548"/>
      <c r="T6592" s="548"/>
      <c r="U6592" s="99"/>
    </row>
    <row r="6593" spans="1:21" ht="19.5" customHeight="1">
      <c r="A6593" s="545">
        <v>101217</v>
      </c>
      <c r="B6593" s="545" t="s">
        <v>10585</v>
      </c>
      <c r="C6593" s="545" t="s">
        <v>216</v>
      </c>
      <c r="D6593" s="546"/>
      <c r="E6593" s="171" t="str">
        <f t="shared" si="102"/>
        <v>1900</v>
      </c>
      <c r="F6593" s="547">
        <v>0</v>
      </c>
      <c r="G6593" s="548">
        <v>0</v>
      </c>
      <c r="H6593" s="547">
        <v>0</v>
      </c>
      <c r="I6593" s="545" t="s">
        <v>12697</v>
      </c>
      <c r="J6593" s="545"/>
      <c r="K6593" s="545" t="s">
        <v>13413</v>
      </c>
      <c r="L6593" s="545" t="s">
        <v>14566</v>
      </c>
      <c r="M6593" s="548" t="s">
        <v>13758</v>
      </c>
      <c r="N6593" s="545" t="s">
        <v>13413</v>
      </c>
      <c r="O6593" s="545" t="s">
        <v>13413</v>
      </c>
      <c r="P6593" s="549">
        <v>4672</v>
      </c>
      <c r="Q6593" s="549">
        <v>1</v>
      </c>
      <c r="R6593" s="549">
        <v>138</v>
      </c>
      <c r="S6593" s="548"/>
      <c r="T6593" s="548"/>
      <c r="U6593" s="99"/>
    </row>
    <row r="6594" spans="1:21" ht="19.5" customHeight="1">
      <c r="A6594" s="545">
        <v>101218</v>
      </c>
      <c r="B6594" s="545" t="s">
        <v>6323</v>
      </c>
      <c r="C6594" s="545" t="s">
        <v>221</v>
      </c>
      <c r="D6594" s="546">
        <v>45708</v>
      </c>
      <c r="E6594" s="171" t="str">
        <f t="shared" si="102"/>
        <v>2025</v>
      </c>
      <c r="F6594" s="547">
        <v>68638.009999999995</v>
      </c>
      <c r="G6594" s="548">
        <v>0.19</v>
      </c>
      <c r="H6594" s="547">
        <v>57679</v>
      </c>
      <c r="I6594" s="545" t="s">
        <v>12647</v>
      </c>
      <c r="J6594" s="545" t="s">
        <v>13307</v>
      </c>
      <c r="K6594" s="545" t="s">
        <v>18199</v>
      </c>
      <c r="L6594" s="545" t="s">
        <v>13413</v>
      </c>
      <c r="M6594" s="548" t="s">
        <v>13758</v>
      </c>
      <c r="N6594" s="545" t="s">
        <v>13413</v>
      </c>
      <c r="O6594" s="545" t="s">
        <v>13413</v>
      </c>
      <c r="P6594" s="549">
        <v>4673</v>
      </c>
      <c r="Q6594" s="549">
        <v>1</v>
      </c>
      <c r="R6594" s="549">
        <v>26</v>
      </c>
      <c r="S6594" s="548">
        <v>2228</v>
      </c>
      <c r="T6594" s="548"/>
      <c r="U6594" s="99"/>
    </row>
    <row r="6595" spans="1:21" ht="19.5" customHeight="1">
      <c r="A6595" s="545">
        <v>101219</v>
      </c>
      <c r="B6595" s="545" t="s">
        <v>2722</v>
      </c>
      <c r="C6595" s="545" t="s">
        <v>216</v>
      </c>
      <c r="D6595" s="546">
        <v>43558</v>
      </c>
      <c r="E6595" s="171" t="str">
        <f t="shared" si="102"/>
        <v>2019</v>
      </c>
      <c r="F6595" s="547">
        <v>29500</v>
      </c>
      <c r="G6595" s="548">
        <v>0.19</v>
      </c>
      <c r="H6595" s="547">
        <v>24789.919999999998</v>
      </c>
      <c r="I6595" s="545" t="s">
        <v>12720</v>
      </c>
      <c r="J6595" s="545" t="s">
        <v>13296</v>
      </c>
      <c r="K6595" s="545" t="s">
        <v>13413</v>
      </c>
      <c r="L6595" s="545" t="s">
        <v>13413</v>
      </c>
      <c r="M6595" s="548" t="s">
        <v>13758</v>
      </c>
      <c r="N6595" s="545" t="s">
        <v>13413</v>
      </c>
      <c r="O6595" s="545" t="s">
        <v>13413</v>
      </c>
      <c r="P6595" s="549">
        <v>4674</v>
      </c>
      <c r="Q6595" s="549">
        <v>1</v>
      </c>
      <c r="R6595" s="549">
        <v>139</v>
      </c>
      <c r="S6595" s="548">
        <v>2218</v>
      </c>
      <c r="T6595" s="548"/>
      <c r="U6595" s="99"/>
    </row>
    <row r="6596" spans="1:21" ht="19.5" customHeight="1">
      <c r="A6596" s="545">
        <v>101220</v>
      </c>
      <c r="B6596" s="545" t="s">
        <v>8161</v>
      </c>
      <c r="C6596" s="545" t="s">
        <v>216</v>
      </c>
      <c r="D6596" s="546">
        <v>44679</v>
      </c>
      <c r="E6596" s="171" t="str">
        <f t="shared" ref="E6596:E6659" si="103">TEXT(D6596,"YYYY")</f>
        <v>2022</v>
      </c>
      <c r="F6596" s="547">
        <v>6419000</v>
      </c>
      <c r="G6596" s="548">
        <v>0.19</v>
      </c>
      <c r="H6596" s="547">
        <v>5394117.6500000004</v>
      </c>
      <c r="I6596" s="545" t="s">
        <v>12758</v>
      </c>
      <c r="J6596" s="545" t="s">
        <v>13296</v>
      </c>
      <c r="K6596" s="545" t="s">
        <v>18200</v>
      </c>
      <c r="L6596" s="545" t="s">
        <v>13413</v>
      </c>
      <c r="M6596" s="548" t="s">
        <v>13758</v>
      </c>
      <c r="N6596" s="545" t="s">
        <v>13413</v>
      </c>
      <c r="O6596" s="545" t="s">
        <v>13413</v>
      </c>
      <c r="P6596" s="549">
        <v>4675</v>
      </c>
      <c r="Q6596" s="549">
        <v>1</v>
      </c>
      <c r="R6596" s="549">
        <v>164</v>
      </c>
      <c r="S6596" s="548">
        <v>2218</v>
      </c>
      <c r="T6596" s="548"/>
      <c r="U6596" s="99"/>
    </row>
    <row r="6597" spans="1:21" ht="19.5" customHeight="1">
      <c r="A6597" s="545">
        <v>101221</v>
      </c>
      <c r="B6597" s="545" t="s">
        <v>7020</v>
      </c>
      <c r="C6597" s="545" t="s">
        <v>216</v>
      </c>
      <c r="D6597" s="546">
        <v>43843</v>
      </c>
      <c r="E6597" s="171" t="str">
        <f t="shared" si="103"/>
        <v>2020</v>
      </c>
      <c r="F6597" s="547">
        <v>36046</v>
      </c>
      <c r="G6597" s="548">
        <v>0.19</v>
      </c>
      <c r="H6597" s="547">
        <v>30290.76</v>
      </c>
      <c r="I6597" s="545" t="s">
        <v>12746</v>
      </c>
      <c r="J6597" s="545" t="s">
        <v>13297</v>
      </c>
      <c r="K6597" s="545" t="s">
        <v>13413</v>
      </c>
      <c r="L6597" s="545" t="s">
        <v>13413</v>
      </c>
      <c r="M6597" s="548" t="s">
        <v>13868</v>
      </c>
      <c r="N6597" s="545" t="s">
        <v>13413</v>
      </c>
      <c r="O6597" s="545" t="s">
        <v>13413</v>
      </c>
      <c r="P6597" s="549">
        <v>4676</v>
      </c>
      <c r="Q6597" s="549">
        <v>2</v>
      </c>
      <c r="R6597" s="549">
        <v>29</v>
      </c>
      <c r="S6597" s="548">
        <v>2257</v>
      </c>
      <c r="T6597" s="548"/>
      <c r="U6597" s="99"/>
    </row>
    <row r="6598" spans="1:21" ht="19.5" customHeight="1">
      <c r="A6598" s="545">
        <v>101222</v>
      </c>
      <c r="B6598" s="545" t="s">
        <v>10584</v>
      </c>
      <c r="C6598" s="545" t="s">
        <v>216</v>
      </c>
      <c r="D6598" s="546"/>
      <c r="E6598" s="171" t="str">
        <f t="shared" si="103"/>
        <v>1900</v>
      </c>
      <c r="F6598" s="547">
        <v>0</v>
      </c>
      <c r="G6598" s="548">
        <v>0</v>
      </c>
      <c r="H6598" s="547">
        <v>0</v>
      </c>
      <c r="I6598" s="545" t="s">
        <v>12659</v>
      </c>
      <c r="J6598" s="545"/>
      <c r="K6598" s="545" t="s">
        <v>13413</v>
      </c>
      <c r="L6598" s="545" t="s">
        <v>14222</v>
      </c>
      <c r="M6598" s="548" t="s">
        <v>13758</v>
      </c>
      <c r="N6598" s="545" t="s">
        <v>13413</v>
      </c>
      <c r="O6598" s="545" t="s">
        <v>14223</v>
      </c>
      <c r="P6598" s="549">
        <v>4677</v>
      </c>
      <c r="Q6598" s="549">
        <v>1</v>
      </c>
      <c r="R6598" s="549">
        <v>116</v>
      </c>
      <c r="S6598" s="548"/>
      <c r="T6598" s="548"/>
      <c r="U6598" s="99"/>
    </row>
    <row r="6599" spans="1:21" ht="19.5" customHeight="1">
      <c r="A6599" s="545">
        <v>101223</v>
      </c>
      <c r="B6599" s="545" t="s">
        <v>3006</v>
      </c>
      <c r="C6599" s="545" t="s">
        <v>216</v>
      </c>
      <c r="D6599" s="546"/>
      <c r="E6599" s="171" t="str">
        <f t="shared" si="103"/>
        <v>1900</v>
      </c>
      <c r="F6599" s="547">
        <v>0</v>
      </c>
      <c r="G6599" s="548">
        <v>0</v>
      </c>
      <c r="H6599" s="547">
        <v>0</v>
      </c>
      <c r="I6599" s="545" t="s">
        <v>12717</v>
      </c>
      <c r="J6599" s="545"/>
      <c r="K6599" s="545" t="s">
        <v>13413</v>
      </c>
      <c r="L6599" s="545" t="s">
        <v>14743</v>
      </c>
      <c r="M6599" s="548" t="s">
        <v>13758</v>
      </c>
      <c r="N6599" s="545" t="s">
        <v>13413</v>
      </c>
      <c r="O6599" s="545" t="s">
        <v>14744</v>
      </c>
      <c r="P6599" s="549">
        <v>4678</v>
      </c>
      <c r="Q6599" s="549">
        <v>1</v>
      </c>
      <c r="R6599" s="549">
        <v>19</v>
      </c>
      <c r="S6599" s="548"/>
      <c r="T6599" s="548"/>
      <c r="U6599" s="99"/>
    </row>
    <row r="6600" spans="1:21" ht="19.5" customHeight="1">
      <c r="A6600" s="545">
        <v>101224</v>
      </c>
      <c r="B6600" s="545" t="s">
        <v>3007</v>
      </c>
      <c r="C6600" s="545" t="s">
        <v>216</v>
      </c>
      <c r="D6600" s="546"/>
      <c r="E6600" s="171" t="str">
        <f t="shared" si="103"/>
        <v>1900</v>
      </c>
      <c r="F6600" s="547">
        <v>0</v>
      </c>
      <c r="G6600" s="548">
        <v>0</v>
      </c>
      <c r="H6600" s="547">
        <v>0</v>
      </c>
      <c r="I6600" s="545" t="s">
        <v>12717</v>
      </c>
      <c r="J6600" s="545"/>
      <c r="K6600" s="545" t="s">
        <v>13413</v>
      </c>
      <c r="L6600" s="545" t="s">
        <v>14743</v>
      </c>
      <c r="M6600" s="548" t="s">
        <v>13758</v>
      </c>
      <c r="N6600" s="545" t="s">
        <v>13413</v>
      </c>
      <c r="O6600" s="545" t="s">
        <v>14744</v>
      </c>
      <c r="P6600" s="549">
        <v>4679</v>
      </c>
      <c r="Q6600" s="549">
        <v>1</v>
      </c>
      <c r="R6600" s="549">
        <v>19</v>
      </c>
      <c r="S6600" s="548"/>
      <c r="T6600" s="548"/>
      <c r="U6600" s="99"/>
    </row>
    <row r="6601" spans="1:21" ht="19.5" customHeight="1">
      <c r="A6601" s="545">
        <v>101225</v>
      </c>
      <c r="B6601" s="545" t="s">
        <v>2826</v>
      </c>
      <c r="C6601" s="545" t="s">
        <v>221</v>
      </c>
      <c r="D6601" s="546"/>
      <c r="E6601" s="171" t="str">
        <f t="shared" si="103"/>
        <v>1900</v>
      </c>
      <c r="F6601" s="547">
        <v>0</v>
      </c>
      <c r="G6601" s="548">
        <v>0</v>
      </c>
      <c r="H6601" s="547">
        <v>0</v>
      </c>
      <c r="I6601" s="545" t="s">
        <v>12727</v>
      </c>
      <c r="J6601" s="545"/>
      <c r="K6601" s="545" t="s">
        <v>13413</v>
      </c>
      <c r="L6601" s="545" t="s">
        <v>15776</v>
      </c>
      <c r="M6601" s="548" t="s">
        <v>13758</v>
      </c>
      <c r="N6601" s="545" t="s">
        <v>13413</v>
      </c>
      <c r="O6601" s="545" t="s">
        <v>13413</v>
      </c>
      <c r="P6601" s="549">
        <v>4680</v>
      </c>
      <c r="Q6601" s="549">
        <v>1</v>
      </c>
      <c r="R6601" s="549">
        <v>148</v>
      </c>
      <c r="S6601" s="548"/>
      <c r="T6601" s="548"/>
      <c r="U6601" s="99"/>
    </row>
    <row r="6602" spans="1:21" ht="19.5" customHeight="1">
      <c r="A6602" s="545">
        <v>101226</v>
      </c>
      <c r="B6602" s="545" t="s">
        <v>10583</v>
      </c>
      <c r="C6602" s="545" t="s">
        <v>216</v>
      </c>
      <c r="D6602" s="546"/>
      <c r="E6602" s="171" t="str">
        <f t="shared" si="103"/>
        <v>1900</v>
      </c>
      <c r="F6602" s="547">
        <v>0</v>
      </c>
      <c r="G6602" s="548">
        <v>0</v>
      </c>
      <c r="H6602" s="547">
        <v>0</v>
      </c>
      <c r="I6602" s="545" t="s">
        <v>12761</v>
      </c>
      <c r="J6602" s="545"/>
      <c r="K6602" s="545" t="s">
        <v>13413</v>
      </c>
      <c r="L6602" s="545" t="s">
        <v>16586</v>
      </c>
      <c r="M6602" s="548" t="s">
        <v>13758</v>
      </c>
      <c r="N6602" s="545" t="s">
        <v>13413</v>
      </c>
      <c r="O6602" s="545" t="s">
        <v>16588</v>
      </c>
      <c r="P6602" s="549">
        <v>4681</v>
      </c>
      <c r="Q6602" s="549">
        <v>1</v>
      </c>
      <c r="R6602" s="549">
        <v>142</v>
      </c>
      <c r="S6602" s="548"/>
      <c r="T6602" s="548"/>
      <c r="U6602" s="99"/>
    </row>
    <row r="6603" spans="1:21" ht="19.5" customHeight="1">
      <c r="A6603" s="545">
        <v>101227</v>
      </c>
      <c r="B6603" s="545" t="s">
        <v>2680</v>
      </c>
      <c r="C6603" s="545" t="s">
        <v>216</v>
      </c>
      <c r="D6603" s="546"/>
      <c r="E6603" s="171" t="str">
        <f t="shared" si="103"/>
        <v>1900</v>
      </c>
      <c r="F6603" s="547">
        <v>0</v>
      </c>
      <c r="G6603" s="548">
        <v>0</v>
      </c>
      <c r="H6603" s="547">
        <v>0</v>
      </c>
      <c r="I6603" s="545" t="s">
        <v>12761</v>
      </c>
      <c r="J6603" s="545"/>
      <c r="K6603" s="545" t="s">
        <v>13413</v>
      </c>
      <c r="L6603" s="545" t="s">
        <v>16591</v>
      </c>
      <c r="M6603" s="548" t="s">
        <v>13758</v>
      </c>
      <c r="N6603" s="545" t="s">
        <v>13413</v>
      </c>
      <c r="O6603" s="545" t="s">
        <v>16592</v>
      </c>
      <c r="P6603" s="549">
        <v>4682</v>
      </c>
      <c r="Q6603" s="549">
        <v>1</v>
      </c>
      <c r="R6603" s="549">
        <v>142</v>
      </c>
      <c r="S6603" s="548"/>
      <c r="T6603" s="548"/>
      <c r="U6603" s="99"/>
    </row>
    <row r="6604" spans="1:21" ht="19.5" customHeight="1">
      <c r="A6604" s="545">
        <v>101228</v>
      </c>
      <c r="B6604" s="545" t="s">
        <v>2681</v>
      </c>
      <c r="C6604" s="545" t="s">
        <v>216</v>
      </c>
      <c r="D6604" s="546"/>
      <c r="E6604" s="171" t="str">
        <f t="shared" si="103"/>
        <v>1900</v>
      </c>
      <c r="F6604" s="547">
        <v>0</v>
      </c>
      <c r="G6604" s="548">
        <v>0</v>
      </c>
      <c r="H6604" s="547">
        <v>0</v>
      </c>
      <c r="I6604" s="545" t="s">
        <v>12761</v>
      </c>
      <c r="J6604" s="545"/>
      <c r="K6604" s="545" t="s">
        <v>13413</v>
      </c>
      <c r="L6604" s="545" t="s">
        <v>16591</v>
      </c>
      <c r="M6604" s="548" t="s">
        <v>13758</v>
      </c>
      <c r="N6604" s="545" t="s">
        <v>13413</v>
      </c>
      <c r="O6604" s="545" t="s">
        <v>16592</v>
      </c>
      <c r="P6604" s="549">
        <v>4683</v>
      </c>
      <c r="Q6604" s="549">
        <v>1</v>
      </c>
      <c r="R6604" s="549">
        <v>142</v>
      </c>
      <c r="S6604" s="548"/>
      <c r="T6604" s="548"/>
      <c r="U6604" s="99"/>
    </row>
    <row r="6605" spans="1:21" ht="19.5" customHeight="1">
      <c r="A6605" s="545">
        <v>101229</v>
      </c>
      <c r="B6605" s="545" t="s">
        <v>2682</v>
      </c>
      <c r="C6605" s="545" t="s">
        <v>216</v>
      </c>
      <c r="D6605" s="546"/>
      <c r="E6605" s="171" t="str">
        <f t="shared" si="103"/>
        <v>1900</v>
      </c>
      <c r="F6605" s="547">
        <v>0</v>
      </c>
      <c r="G6605" s="548">
        <v>0</v>
      </c>
      <c r="H6605" s="547">
        <v>0</v>
      </c>
      <c r="I6605" s="545" t="s">
        <v>12761</v>
      </c>
      <c r="J6605" s="545"/>
      <c r="K6605" s="545" t="s">
        <v>13413</v>
      </c>
      <c r="L6605" s="545" t="s">
        <v>16591</v>
      </c>
      <c r="M6605" s="548" t="s">
        <v>13758</v>
      </c>
      <c r="N6605" s="545" t="s">
        <v>13413</v>
      </c>
      <c r="O6605" s="545" t="s">
        <v>16592</v>
      </c>
      <c r="P6605" s="549">
        <v>4684</v>
      </c>
      <c r="Q6605" s="549">
        <v>1</v>
      </c>
      <c r="R6605" s="549">
        <v>142</v>
      </c>
      <c r="S6605" s="548"/>
      <c r="T6605" s="548"/>
      <c r="U6605" s="99"/>
    </row>
    <row r="6606" spans="1:21" ht="19.5" customHeight="1">
      <c r="A6606" s="545">
        <v>101230</v>
      </c>
      <c r="B6606" s="545" t="s">
        <v>8121</v>
      </c>
      <c r="C6606" s="545" t="s">
        <v>216</v>
      </c>
      <c r="D6606" s="546">
        <v>44679</v>
      </c>
      <c r="E6606" s="171" t="str">
        <f t="shared" si="103"/>
        <v>2022</v>
      </c>
      <c r="F6606" s="547">
        <v>18190126</v>
      </c>
      <c r="G6606" s="548">
        <v>0.19</v>
      </c>
      <c r="H6606" s="547">
        <v>15285820.17</v>
      </c>
      <c r="I6606" s="545" t="s">
        <v>12758</v>
      </c>
      <c r="J6606" s="545" t="s">
        <v>13296</v>
      </c>
      <c r="K6606" s="545" t="s">
        <v>18201</v>
      </c>
      <c r="L6606" s="545" t="s">
        <v>13413</v>
      </c>
      <c r="M6606" s="548" t="s">
        <v>13758</v>
      </c>
      <c r="N6606" s="545" t="s">
        <v>13413</v>
      </c>
      <c r="O6606" s="545" t="s">
        <v>13413</v>
      </c>
      <c r="P6606" s="549">
        <v>1405</v>
      </c>
      <c r="Q6606" s="549">
        <v>1</v>
      </c>
      <c r="R6606" s="549">
        <v>164</v>
      </c>
      <c r="S6606" s="548">
        <v>2218</v>
      </c>
      <c r="T6606" s="548"/>
      <c r="U6606" s="99"/>
    </row>
    <row r="6607" spans="1:21" ht="19.5" customHeight="1">
      <c r="A6607" s="545">
        <v>101231</v>
      </c>
      <c r="B6607" s="545" t="s">
        <v>3004</v>
      </c>
      <c r="C6607" s="545" t="s">
        <v>216</v>
      </c>
      <c r="D6607" s="546"/>
      <c r="E6607" s="171" t="str">
        <f t="shared" si="103"/>
        <v>1900</v>
      </c>
      <c r="F6607" s="547">
        <v>0</v>
      </c>
      <c r="G6607" s="548">
        <v>0</v>
      </c>
      <c r="H6607" s="547">
        <v>0</v>
      </c>
      <c r="I6607" s="545" t="s">
        <v>12717</v>
      </c>
      <c r="J6607" s="545"/>
      <c r="K6607" s="545" t="s">
        <v>13413</v>
      </c>
      <c r="L6607" s="545" t="s">
        <v>14743</v>
      </c>
      <c r="M6607" s="548" t="s">
        <v>13758</v>
      </c>
      <c r="N6607" s="545" t="s">
        <v>13413</v>
      </c>
      <c r="O6607" s="545" t="s">
        <v>14744</v>
      </c>
      <c r="P6607" s="549">
        <v>4686</v>
      </c>
      <c r="Q6607" s="549">
        <v>1</v>
      </c>
      <c r="R6607" s="549">
        <v>19</v>
      </c>
      <c r="S6607" s="548"/>
      <c r="T6607" s="548"/>
      <c r="U6607" s="99"/>
    </row>
    <row r="6608" spans="1:21" ht="19.5" customHeight="1">
      <c r="A6608" s="545">
        <v>101232</v>
      </c>
      <c r="B6608" s="545" t="s">
        <v>3005</v>
      </c>
      <c r="C6608" s="545" t="s">
        <v>216</v>
      </c>
      <c r="D6608" s="546"/>
      <c r="E6608" s="171" t="str">
        <f t="shared" si="103"/>
        <v>1900</v>
      </c>
      <c r="F6608" s="547">
        <v>0</v>
      </c>
      <c r="G6608" s="548">
        <v>0</v>
      </c>
      <c r="H6608" s="547">
        <v>0</v>
      </c>
      <c r="I6608" s="545" t="s">
        <v>12717</v>
      </c>
      <c r="J6608" s="545"/>
      <c r="K6608" s="545" t="s">
        <v>13413</v>
      </c>
      <c r="L6608" s="545" t="s">
        <v>14743</v>
      </c>
      <c r="M6608" s="548" t="s">
        <v>13758</v>
      </c>
      <c r="N6608" s="545" t="s">
        <v>13413</v>
      </c>
      <c r="O6608" s="545" t="s">
        <v>14744</v>
      </c>
      <c r="P6608" s="549">
        <v>4687</v>
      </c>
      <c r="Q6608" s="549">
        <v>1</v>
      </c>
      <c r="R6608" s="549">
        <v>19</v>
      </c>
      <c r="S6608" s="548"/>
      <c r="T6608" s="548"/>
      <c r="U6608" s="99"/>
    </row>
    <row r="6609" spans="1:21" ht="19.5" customHeight="1">
      <c r="A6609" s="545">
        <v>101233</v>
      </c>
      <c r="B6609" s="545" t="s">
        <v>1924</v>
      </c>
      <c r="C6609" s="545" t="s">
        <v>209</v>
      </c>
      <c r="D6609" s="546"/>
      <c r="E6609" s="171" t="str">
        <f t="shared" si="103"/>
        <v>1900</v>
      </c>
      <c r="F6609" s="547">
        <v>0</v>
      </c>
      <c r="G6609" s="548">
        <v>0</v>
      </c>
      <c r="H6609" s="547">
        <v>0</v>
      </c>
      <c r="I6609" s="545" t="s">
        <v>12706</v>
      </c>
      <c r="J6609" s="545"/>
      <c r="K6609" s="545" t="s">
        <v>13413</v>
      </c>
      <c r="L6609" s="545" t="s">
        <v>14444</v>
      </c>
      <c r="M6609" s="548" t="s">
        <v>13758</v>
      </c>
      <c r="N6609" s="545" t="s">
        <v>13413</v>
      </c>
      <c r="O6609" s="545" t="s">
        <v>14424</v>
      </c>
      <c r="P6609" s="549">
        <v>4688</v>
      </c>
      <c r="Q6609" s="549">
        <v>1</v>
      </c>
      <c r="R6609" s="549">
        <v>128</v>
      </c>
      <c r="S6609" s="548"/>
      <c r="T6609" s="548"/>
      <c r="U6609" s="99"/>
    </row>
    <row r="6610" spans="1:21" ht="19.5" customHeight="1">
      <c r="A6610" s="545">
        <v>101234</v>
      </c>
      <c r="B6610" s="545" t="s">
        <v>1922</v>
      </c>
      <c r="C6610" s="545" t="s">
        <v>209</v>
      </c>
      <c r="D6610" s="546">
        <v>44194</v>
      </c>
      <c r="E6610" s="171" t="str">
        <f t="shared" si="103"/>
        <v>2020</v>
      </c>
      <c r="F6610" s="547">
        <v>35674</v>
      </c>
      <c r="G6610" s="548">
        <v>0.19</v>
      </c>
      <c r="H6610" s="547">
        <v>29978.15</v>
      </c>
      <c r="I6610" s="545" t="s">
        <v>12706</v>
      </c>
      <c r="J6610" s="545" t="s">
        <v>13297</v>
      </c>
      <c r="K6610" s="545" t="s">
        <v>13413</v>
      </c>
      <c r="L6610" s="545" t="s">
        <v>14444</v>
      </c>
      <c r="M6610" s="548" t="s">
        <v>13758</v>
      </c>
      <c r="N6610" s="545" t="s">
        <v>13413</v>
      </c>
      <c r="O6610" s="545" t="s">
        <v>14424</v>
      </c>
      <c r="P6610" s="549">
        <v>4689</v>
      </c>
      <c r="Q6610" s="549">
        <v>1</v>
      </c>
      <c r="R6610" s="549">
        <v>128</v>
      </c>
      <c r="S6610" s="548">
        <v>2257</v>
      </c>
      <c r="T6610" s="548"/>
      <c r="U6610" s="99"/>
    </row>
    <row r="6611" spans="1:21" ht="19.5" customHeight="1">
      <c r="A6611" s="545">
        <v>101235</v>
      </c>
      <c r="B6611" s="545" t="s">
        <v>434</v>
      </c>
      <c r="C6611" s="545" t="s">
        <v>311</v>
      </c>
      <c r="D6611" s="546"/>
      <c r="E6611" s="171" t="str">
        <f t="shared" si="103"/>
        <v>1900</v>
      </c>
      <c r="F6611" s="547">
        <v>0</v>
      </c>
      <c r="G6611" s="548">
        <v>0</v>
      </c>
      <c r="H6611" s="547">
        <v>0</v>
      </c>
      <c r="I6611" s="545" t="s">
        <v>12654</v>
      </c>
      <c r="J6611" s="545"/>
      <c r="K6611" s="545" t="s">
        <v>13413</v>
      </c>
      <c r="L6611" s="545" t="s">
        <v>17903</v>
      </c>
      <c r="M6611" s="548" t="s">
        <v>13758</v>
      </c>
      <c r="N6611" s="545" t="s">
        <v>13413</v>
      </c>
      <c r="O6611" s="545" t="s">
        <v>13413</v>
      </c>
      <c r="P6611" s="549">
        <v>4690</v>
      </c>
      <c r="Q6611" s="549">
        <v>1</v>
      </c>
      <c r="R6611" s="549">
        <v>2</v>
      </c>
      <c r="S6611" s="548"/>
      <c r="T6611" s="548"/>
      <c r="U6611" s="99"/>
    </row>
    <row r="6612" spans="1:21" ht="19.5" customHeight="1">
      <c r="A6612" s="545">
        <v>101236</v>
      </c>
      <c r="B6612" s="545" t="s">
        <v>2232</v>
      </c>
      <c r="C6612" s="545" t="s">
        <v>216</v>
      </c>
      <c r="D6612" s="546">
        <v>43840</v>
      </c>
      <c r="E6612" s="171" t="str">
        <f t="shared" si="103"/>
        <v>2020</v>
      </c>
      <c r="F6612" s="547">
        <v>463161.99</v>
      </c>
      <c r="G6612" s="548">
        <v>0.19</v>
      </c>
      <c r="H6612" s="547">
        <v>389211.76</v>
      </c>
      <c r="I6612" s="545" t="s">
        <v>12715</v>
      </c>
      <c r="J6612" s="545" t="s">
        <v>13297</v>
      </c>
      <c r="K6612" s="545" t="s">
        <v>13413</v>
      </c>
      <c r="L6612" s="545" t="s">
        <v>13413</v>
      </c>
      <c r="M6612" s="548" t="s">
        <v>13758</v>
      </c>
      <c r="N6612" s="545" t="s">
        <v>13413</v>
      </c>
      <c r="O6612" s="545" t="s">
        <v>14493</v>
      </c>
      <c r="P6612" s="549">
        <v>4691</v>
      </c>
      <c r="Q6612" s="549">
        <v>1</v>
      </c>
      <c r="R6612" s="549">
        <v>129</v>
      </c>
      <c r="S6612" s="548">
        <v>2257</v>
      </c>
      <c r="T6612" s="548"/>
      <c r="U6612" s="99"/>
    </row>
    <row r="6613" spans="1:21" ht="19.5" customHeight="1">
      <c r="A6613" s="545">
        <v>101237</v>
      </c>
      <c r="B6613" s="545" t="s">
        <v>8160</v>
      </c>
      <c r="C6613" s="545" t="s">
        <v>216</v>
      </c>
      <c r="D6613" s="546">
        <v>44679</v>
      </c>
      <c r="E6613" s="171" t="str">
        <f t="shared" si="103"/>
        <v>2022</v>
      </c>
      <c r="F6613" s="547">
        <v>37281037</v>
      </c>
      <c r="G6613" s="548">
        <v>0.19</v>
      </c>
      <c r="H6613" s="547">
        <v>31328602.52</v>
      </c>
      <c r="I6613" s="545" t="s">
        <v>12758</v>
      </c>
      <c r="J6613" s="545" t="s">
        <v>13298</v>
      </c>
      <c r="K6613" s="545" t="s">
        <v>18202</v>
      </c>
      <c r="L6613" s="545" t="s">
        <v>13413</v>
      </c>
      <c r="M6613" s="548" t="s">
        <v>13758</v>
      </c>
      <c r="N6613" s="545" t="s">
        <v>13413</v>
      </c>
      <c r="O6613" s="545" t="s">
        <v>13413</v>
      </c>
      <c r="P6613" s="549">
        <v>4692</v>
      </c>
      <c r="Q6613" s="549">
        <v>1</v>
      </c>
      <c r="R6613" s="549">
        <v>164</v>
      </c>
      <c r="S6613" s="548">
        <v>1012</v>
      </c>
      <c r="T6613" s="548"/>
      <c r="U6613" s="99"/>
    </row>
    <row r="6614" spans="1:21" ht="19.5" customHeight="1">
      <c r="A6614" s="545">
        <v>101238</v>
      </c>
      <c r="B6614" s="545" t="s">
        <v>5305</v>
      </c>
      <c r="C6614" s="545" t="s">
        <v>216</v>
      </c>
      <c r="D6614" s="546">
        <v>43537</v>
      </c>
      <c r="E6614" s="171" t="str">
        <f t="shared" si="103"/>
        <v>2019</v>
      </c>
      <c r="F6614" s="547">
        <v>20548351</v>
      </c>
      <c r="G6614" s="548">
        <v>0.19</v>
      </c>
      <c r="H6614" s="547">
        <v>17267521.850000001</v>
      </c>
      <c r="I6614" s="545" t="s">
        <v>12758</v>
      </c>
      <c r="J6614" s="545" t="s">
        <v>13375</v>
      </c>
      <c r="K6614" s="545" t="s">
        <v>18203</v>
      </c>
      <c r="L6614" s="545" t="s">
        <v>13413</v>
      </c>
      <c r="M6614" s="548" t="s">
        <v>13758</v>
      </c>
      <c r="N6614" s="545" t="s">
        <v>13413</v>
      </c>
      <c r="O6614" s="545" t="s">
        <v>13413</v>
      </c>
      <c r="P6614" s="549">
        <v>4693</v>
      </c>
      <c r="Q6614" s="549">
        <v>1</v>
      </c>
      <c r="R6614" s="549">
        <v>164</v>
      </c>
      <c r="S6614" s="548">
        <v>2239</v>
      </c>
      <c r="T6614" s="548"/>
      <c r="U6614" s="99"/>
    </row>
    <row r="6615" spans="1:21" ht="19.5" customHeight="1">
      <c r="A6615" s="545">
        <v>101239</v>
      </c>
      <c r="B6615" s="545" t="s">
        <v>7547</v>
      </c>
      <c r="C6615" s="545" t="s">
        <v>216</v>
      </c>
      <c r="D6615" s="546">
        <v>46052</v>
      </c>
      <c r="E6615" s="171" t="str">
        <f t="shared" si="103"/>
        <v>2026</v>
      </c>
      <c r="F6615" s="547">
        <v>2600718</v>
      </c>
      <c r="G6615" s="548">
        <v>0.19</v>
      </c>
      <c r="H6615" s="547">
        <v>2185477.31</v>
      </c>
      <c r="I6615" s="545" t="s">
        <v>12758</v>
      </c>
      <c r="J6615" s="545" t="s">
        <v>13307</v>
      </c>
      <c r="K6615" s="545" t="s">
        <v>18204</v>
      </c>
      <c r="L6615" s="545" t="s">
        <v>13413</v>
      </c>
      <c r="M6615" s="548" t="s">
        <v>13758</v>
      </c>
      <c r="N6615" s="545" t="s">
        <v>13413</v>
      </c>
      <c r="O6615" s="545" t="s">
        <v>13413</v>
      </c>
      <c r="P6615" s="549">
        <v>12427</v>
      </c>
      <c r="Q6615" s="549">
        <v>1</v>
      </c>
      <c r="R6615" s="549">
        <v>164</v>
      </c>
      <c r="S6615" s="548">
        <v>2228</v>
      </c>
      <c r="T6615" s="548"/>
      <c r="U6615" s="99"/>
    </row>
    <row r="6616" spans="1:21" ht="19.5" customHeight="1">
      <c r="A6616" s="545">
        <v>101240</v>
      </c>
      <c r="B6616" s="545" t="s">
        <v>4530</v>
      </c>
      <c r="C6616" s="545" t="s">
        <v>4504</v>
      </c>
      <c r="D6616" s="546">
        <v>46052</v>
      </c>
      <c r="E6616" s="171" t="str">
        <f t="shared" si="103"/>
        <v>2026</v>
      </c>
      <c r="F6616" s="547">
        <v>96041</v>
      </c>
      <c r="G6616" s="548">
        <v>0.19</v>
      </c>
      <c r="H6616" s="547">
        <v>80706.720000000001</v>
      </c>
      <c r="I6616" s="545" t="s">
        <v>12668</v>
      </c>
      <c r="J6616" s="545" t="s">
        <v>13307</v>
      </c>
      <c r="K6616" s="545" t="s">
        <v>13413</v>
      </c>
      <c r="L6616" s="545" t="s">
        <v>14053</v>
      </c>
      <c r="M6616" s="548" t="s">
        <v>13868</v>
      </c>
      <c r="N6616" s="545" t="s">
        <v>13413</v>
      </c>
      <c r="O6616" s="545" t="s">
        <v>13413</v>
      </c>
      <c r="P6616" s="549">
        <v>4694</v>
      </c>
      <c r="Q6616" s="549">
        <v>2</v>
      </c>
      <c r="R6616" s="549">
        <v>7</v>
      </c>
      <c r="S6616" s="548">
        <v>2228</v>
      </c>
      <c r="T6616" s="548"/>
      <c r="U6616" s="99"/>
    </row>
    <row r="6617" spans="1:21" ht="19.5" customHeight="1">
      <c r="A6617" s="545">
        <v>101241</v>
      </c>
      <c r="B6617" s="545" t="s">
        <v>10582</v>
      </c>
      <c r="C6617" s="545" t="s">
        <v>437</v>
      </c>
      <c r="D6617" s="546"/>
      <c r="E6617" s="171" t="str">
        <f t="shared" si="103"/>
        <v>1900</v>
      </c>
      <c r="F6617" s="547">
        <v>0</v>
      </c>
      <c r="G6617" s="548">
        <v>0</v>
      </c>
      <c r="H6617" s="547">
        <v>0</v>
      </c>
      <c r="I6617" s="545" t="s">
        <v>12668</v>
      </c>
      <c r="J6617" s="545"/>
      <c r="K6617" s="545" t="s">
        <v>13413</v>
      </c>
      <c r="L6617" s="545" t="s">
        <v>18205</v>
      </c>
      <c r="M6617" s="548" t="s">
        <v>13868</v>
      </c>
      <c r="N6617" s="545" t="s">
        <v>13413</v>
      </c>
      <c r="O6617" s="545" t="s">
        <v>14057</v>
      </c>
      <c r="P6617" s="549">
        <v>4695</v>
      </c>
      <c r="Q6617" s="549">
        <v>2</v>
      </c>
      <c r="R6617" s="549">
        <v>7</v>
      </c>
      <c r="S6617" s="548"/>
      <c r="T6617" s="548"/>
      <c r="U6617" s="99"/>
    </row>
    <row r="6618" spans="1:21" ht="19.5" customHeight="1">
      <c r="A6618" s="545">
        <v>101242</v>
      </c>
      <c r="B6618" s="545" t="s">
        <v>916</v>
      </c>
      <c r="C6618" s="545" t="s">
        <v>4504</v>
      </c>
      <c r="D6618" s="546"/>
      <c r="E6618" s="171" t="str">
        <f t="shared" si="103"/>
        <v>1900</v>
      </c>
      <c r="F6618" s="547">
        <v>0</v>
      </c>
      <c r="G6618" s="548">
        <v>0</v>
      </c>
      <c r="H6618" s="547">
        <v>0</v>
      </c>
      <c r="I6618" s="545" t="s">
        <v>12750</v>
      </c>
      <c r="J6618" s="545"/>
      <c r="K6618" s="545" t="s">
        <v>13413</v>
      </c>
      <c r="L6618" s="545" t="s">
        <v>16177</v>
      </c>
      <c r="M6618" s="548" t="s">
        <v>13868</v>
      </c>
      <c r="N6618" s="545" t="s">
        <v>13413</v>
      </c>
      <c r="O6618" s="545" t="s">
        <v>16178</v>
      </c>
      <c r="P6618" s="549">
        <v>4696</v>
      </c>
      <c r="Q6618" s="549">
        <v>2</v>
      </c>
      <c r="R6618" s="549">
        <v>97</v>
      </c>
      <c r="S6618" s="548"/>
      <c r="T6618" s="548"/>
      <c r="U6618" s="99"/>
    </row>
    <row r="6619" spans="1:21" ht="19.5" customHeight="1">
      <c r="A6619" s="545">
        <v>101243</v>
      </c>
      <c r="B6619" s="545" t="s">
        <v>7019</v>
      </c>
      <c r="C6619" s="545" t="s">
        <v>4504</v>
      </c>
      <c r="D6619" s="546">
        <v>46052</v>
      </c>
      <c r="E6619" s="171" t="str">
        <f t="shared" si="103"/>
        <v>2026</v>
      </c>
      <c r="F6619" s="547">
        <v>99130</v>
      </c>
      <c r="G6619" s="548">
        <v>0.19</v>
      </c>
      <c r="H6619" s="547">
        <v>83302.52</v>
      </c>
      <c r="I6619" s="545" t="s">
        <v>12749</v>
      </c>
      <c r="J6619" s="545" t="s">
        <v>13307</v>
      </c>
      <c r="K6619" s="545" t="s">
        <v>18177</v>
      </c>
      <c r="L6619" s="545" t="s">
        <v>18206</v>
      </c>
      <c r="M6619" s="548" t="s">
        <v>13868</v>
      </c>
      <c r="N6619" s="545" t="s">
        <v>22157</v>
      </c>
      <c r="O6619" s="545" t="s">
        <v>13413</v>
      </c>
      <c r="P6619" s="549">
        <v>4697</v>
      </c>
      <c r="Q6619" s="549">
        <v>2</v>
      </c>
      <c r="R6619" s="549">
        <v>106</v>
      </c>
      <c r="S6619" s="548">
        <v>2228</v>
      </c>
      <c r="T6619" s="548">
        <v>23</v>
      </c>
      <c r="U6619" s="99"/>
    </row>
    <row r="6620" spans="1:21" ht="19.5" customHeight="1">
      <c r="A6620" s="545">
        <v>101244</v>
      </c>
      <c r="B6620" s="545" t="s">
        <v>7322</v>
      </c>
      <c r="C6620" s="545" t="s">
        <v>4504</v>
      </c>
      <c r="D6620" s="546">
        <v>43817</v>
      </c>
      <c r="E6620" s="171" t="str">
        <f t="shared" si="103"/>
        <v>2019</v>
      </c>
      <c r="F6620" s="547">
        <v>26180</v>
      </c>
      <c r="G6620" s="548">
        <v>0.19</v>
      </c>
      <c r="H6620" s="547">
        <v>22000</v>
      </c>
      <c r="I6620" s="545" t="s">
        <v>12668</v>
      </c>
      <c r="J6620" s="545" t="s">
        <v>13377</v>
      </c>
      <c r="K6620" s="545" t="s">
        <v>18207</v>
      </c>
      <c r="L6620" s="545" t="s">
        <v>13413</v>
      </c>
      <c r="M6620" s="548" t="s">
        <v>13868</v>
      </c>
      <c r="N6620" s="545" t="s">
        <v>13413</v>
      </c>
      <c r="O6620" s="545" t="s">
        <v>13869</v>
      </c>
      <c r="P6620" s="549">
        <v>4698</v>
      </c>
      <c r="Q6620" s="549">
        <v>2</v>
      </c>
      <c r="R6620" s="549">
        <v>7</v>
      </c>
      <c r="S6620" s="548">
        <v>113</v>
      </c>
      <c r="T6620" s="548"/>
      <c r="U6620" s="99"/>
    </row>
    <row r="6621" spans="1:21" ht="19.5" customHeight="1">
      <c r="A6621" s="545">
        <v>101245</v>
      </c>
      <c r="B6621" s="545" t="s">
        <v>10581</v>
      </c>
      <c r="C6621" s="545" t="s">
        <v>4504</v>
      </c>
      <c r="D6621" s="546"/>
      <c r="E6621" s="171" t="str">
        <f t="shared" si="103"/>
        <v>1900</v>
      </c>
      <c r="F6621" s="547">
        <v>0</v>
      </c>
      <c r="G6621" s="548">
        <v>0</v>
      </c>
      <c r="H6621" s="547">
        <v>0</v>
      </c>
      <c r="I6621" s="545" t="s">
        <v>12668</v>
      </c>
      <c r="J6621" s="545"/>
      <c r="K6621" s="545" t="s">
        <v>13413</v>
      </c>
      <c r="L6621" s="545" t="s">
        <v>13413</v>
      </c>
      <c r="M6621" s="548" t="s">
        <v>13868</v>
      </c>
      <c r="N6621" s="545" t="s">
        <v>22182</v>
      </c>
      <c r="O6621" s="545" t="s">
        <v>13413</v>
      </c>
      <c r="P6621" s="549">
        <v>4699</v>
      </c>
      <c r="Q6621" s="549">
        <v>2</v>
      </c>
      <c r="R6621" s="549">
        <v>7</v>
      </c>
      <c r="S6621" s="548"/>
      <c r="T6621" s="548">
        <v>157</v>
      </c>
      <c r="U6621" s="99"/>
    </row>
    <row r="6622" spans="1:21" ht="19.5" customHeight="1">
      <c r="A6622" s="545">
        <v>101247</v>
      </c>
      <c r="B6622" s="545" t="s">
        <v>1015</v>
      </c>
      <c r="C6622" s="545" t="s">
        <v>4504</v>
      </c>
      <c r="D6622" s="546"/>
      <c r="E6622" s="171" t="str">
        <f t="shared" si="103"/>
        <v>1900</v>
      </c>
      <c r="F6622" s="547">
        <v>0</v>
      </c>
      <c r="G6622" s="548">
        <v>0</v>
      </c>
      <c r="H6622" s="547">
        <v>0</v>
      </c>
      <c r="I6622" s="545" t="s">
        <v>12668</v>
      </c>
      <c r="J6622" s="545"/>
      <c r="K6622" s="545" t="s">
        <v>13413</v>
      </c>
      <c r="L6622" s="545" t="s">
        <v>13413</v>
      </c>
      <c r="M6622" s="548" t="s">
        <v>13868</v>
      </c>
      <c r="N6622" s="545" t="s">
        <v>13413</v>
      </c>
      <c r="O6622" s="545" t="s">
        <v>13413</v>
      </c>
      <c r="P6622" s="549">
        <v>4701</v>
      </c>
      <c r="Q6622" s="549">
        <v>2</v>
      </c>
      <c r="R6622" s="549">
        <v>7</v>
      </c>
      <c r="S6622" s="548"/>
      <c r="T6622" s="548"/>
      <c r="U6622" s="99"/>
    </row>
    <row r="6623" spans="1:21" ht="19.5" customHeight="1">
      <c r="A6623" s="545">
        <v>101248</v>
      </c>
      <c r="B6623" s="545" t="s">
        <v>10580</v>
      </c>
      <c r="C6623" s="545" t="s">
        <v>216</v>
      </c>
      <c r="D6623" s="546"/>
      <c r="E6623" s="171" t="str">
        <f t="shared" si="103"/>
        <v>1900</v>
      </c>
      <c r="F6623" s="547">
        <v>0</v>
      </c>
      <c r="G6623" s="548">
        <v>0</v>
      </c>
      <c r="H6623" s="547">
        <v>0</v>
      </c>
      <c r="I6623" s="545" t="s">
        <v>12647</v>
      </c>
      <c r="J6623" s="545"/>
      <c r="K6623" s="545" t="s">
        <v>18208</v>
      </c>
      <c r="L6623" s="545" t="s">
        <v>13413</v>
      </c>
      <c r="M6623" s="548" t="s">
        <v>13758</v>
      </c>
      <c r="N6623" s="545" t="s">
        <v>13413</v>
      </c>
      <c r="O6623" s="545" t="s">
        <v>13413</v>
      </c>
      <c r="P6623" s="549">
        <v>4702</v>
      </c>
      <c r="Q6623" s="549">
        <v>1</v>
      </c>
      <c r="R6623" s="549">
        <v>26</v>
      </c>
      <c r="S6623" s="548"/>
      <c r="T6623" s="548"/>
      <c r="U6623" s="99"/>
    </row>
    <row r="6624" spans="1:21" ht="19.5" customHeight="1">
      <c r="A6624" s="545">
        <v>101249</v>
      </c>
      <c r="B6624" s="545" t="s">
        <v>10579</v>
      </c>
      <c r="C6624" s="545" t="s">
        <v>903</v>
      </c>
      <c r="D6624" s="546"/>
      <c r="E6624" s="171" t="str">
        <f t="shared" si="103"/>
        <v>1900</v>
      </c>
      <c r="F6624" s="547">
        <v>0</v>
      </c>
      <c r="G6624" s="548">
        <v>0</v>
      </c>
      <c r="H6624" s="547">
        <v>0</v>
      </c>
      <c r="I6624" s="545" t="s">
        <v>12645</v>
      </c>
      <c r="J6624" s="545"/>
      <c r="K6624" s="545" t="s">
        <v>13413</v>
      </c>
      <c r="L6624" s="545" t="s">
        <v>18209</v>
      </c>
      <c r="M6624" s="548" t="s">
        <v>13758</v>
      </c>
      <c r="N6624" s="545" t="s">
        <v>22162</v>
      </c>
      <c r="O6624" s="545" t="s">
        <v>16677</v>
      </c>
      <c r="P6624" s="549">
        <v>4703</v>
      </c>
      <c r="Q6624" s="549">
        <v>1</v>
      </c>
      <c r="R6624" s="549">
        <v>12</v>
      </c>
      <c r="S6624" s="548"/>
      <c r="T6624" s="548">
        <v>165</v>
      </c>
      <c r="U6624" s="99"/>
    </row>
    <row r="6625" spans="1:21" ht="19.5" customHeight="1">
      <c r="A6625" s="545">
        <v>101250</v>
      </c>
      <c r="B6625" s="545" t="s">
        <v>6322</v>
      </c>
      <c r="C6625" s="545" t="s">
        <v>216</v>
      </c>
      <c r="D6625" s="546">
        <v>45708</v>
      </c>
      <c r="E6625" s="171" t="str">
        <f t="shared" si="103"/>
        <v>2025</v>
      </c>
      <c r="F6625" s="547">
        <v>725420.03</v>
      </c>
      <c r="G6625" s="548">
        <v>0.19</v>
      </c>
      <c r="H6625" s="547">
        <v>609596.66</v>
      </c>
      <c r="I6625" s="545" t="s">
        <v>12700</v>
      </c>
      <c r="J6625" s="545" t="s">
        <v>13307</v>
      </c>
      <c r="K6625" s="545" t="s">
        <v>18210</v>
      </c>
      <c r="L6625" s="545" t="s">
        <v>13413</v>
      </c>
      <c r="M6625" s="548" t="s">
        <v>13758</v>
      </c>
      <c r="N6625" s="545" t="s">
        <v>13413</v>
      </c>
      <c r="O6625" s="545" t="s">
        <v>13413</v>
      </c>
      <c r="P6625" s="549">
        <v>4704</v>
      </c>
      <c r="Q6625" s="549">
        <v>1</v>
      </c>
      <c r="R6625" s="549">
        <v>117</v>
      </c>
      <c r="S6625" s="548">
        <v>2228</v>
      </c>
      <c r="T6625" s="548"/>
      <c r="U6625" s="99"/>
    </row>
    <row r="6626" spans="1:21" ht="19.5" customHeight="1">
      <c r="A6626" s="545">
        <v>101251</v>
      </c>
      <c r="B6626" s="545" t="s">
        <v>7018</v>
      </c>
      <c r="C6626" s="545" t="s">
        <v>216</v>
      </c>
      <c r="D6626" s="546">
        <v>46052</v>
      </c>
      <c r="E6626" s="171" t="str">
        <f t="shared" si="103"/>
        <v>2026</v>
      </c>
      <c r="F6626" s="547">
        <v>502560</v>
      </c>
      <c r="G6626" s="548">
        <v>0.19</v>
      </c>
      <c r="H6626" s="547">
        <v>422319.33</v>
      </c>
      <c r="I6626" s="545" t="s">
        <v>12700</v>
      </c>
      <c r="J6626" s="545" t="s">
        <v>13307</v>
      </c>
      <c r="K6626" s="545" t="s">
        <v>18211</v>
      </c>
      <c r="L6626" s="545" t="s">
        <v>13413</v>
      </c>
      <c r="M6626" s="548" t="s">
        <v>13758</v>
      </c>
      <c r="N6626" s="545" t="s">
        <v>13413</v>
      </c>
      <c r="O6626" s="545" t="s">
        <v>13413</v>
      </c>
      <c r="P6626" s="549">
        <v>4705</v>
      </c>
      <c r="Q6626" s="549">
        <v>1</v>
      </c>
      <c r="R6626" s="549">
        <v>117</v>
      </c>
      <c r="S6626" s="548">
        <v>2228</v>
      </c>
      <c r="T6626" s="548"/>
      <c r="U6626" s="99"/>
    </row>
    <row r="6627" spans="1:21" ht="19.5" customHeight="1">
      <c r="A6627" s="545">
        <v>101252</v>
      </c>
      <c r="B6627" s="545" t="s">
        <v>8401</v>
      </c>
      <c r="C6627" s="545" t="s">
        <v>311</v>
      </c>
      <c r="D6627" s="546">
        <v>46052</v>
      </c>
      <c r="E6627" s="171" t="str">
        <f t="shared" si="103"/>
        <v>2026</v>
      </c>
      <c r="F6627" s="547">
        <v>202424</v>
      </c>
      <c r="G6627" s="548">
        <v>0.19</v>
      </c>
      <c r="H6627" s="547">
        <v>170104.2</v>
      </c>
      <c r="I6627" s="545" t="s">
        <v>12651</v>
      </c>
      <c r="J6627" s="545" t="s">
        <v>13307</v>
      </c>
      <c r="K6627" s="545" t="s">
        <v>13413</v>
      </c>
      <c r="L6627" s="545" t="s">
        <v>13805</v>
      </c>
      <c r="M6627" s="548" t="s">
        <v>13758</v>
      </c>
      <c r="N6627" s="545" t="s">
        <v>13413</v>
      </c>
      <c r="O6627" s="545" t="s">
        <v>13413</v>
      </c>
      <c r="P6627" s="549">
        <v>4706</v>
      </c>
      <c r="Q6627" s="549">
        <v>1</v>
      </c>
      <c r="R6627" s="549">
        <v>68</v>
      </c>
      <c r="S6627" s="548">
        <v>2228</v>
      </c>
      <c r="T6627" s="548"/>
      <c r="U6627" s="99"/>
    </row>
    <row r="6628" spans="1:21" ht="19.5" customHeight="1">
      <c r="A6628" s="545">
        <v>101253</v>
      </c>
      <c r="B6628" s="545" t="s">
        <v>5276</v>
      </c>
      <c r="C6628" s="545" t="s">
        <v>216</v>
      </c>
      <c r="D6628" s="546">
        <v>43543</v>
      </c>
      <c r="E6628" s="171" t="str">
        <f t="shared" si="103"/>
        <v>2019</v>
      </c>
      <c r="F6628" s="547">
        <v>8000000.0099999998</v>
      </c>
      <c r="G6628" s="548">
        <v>0.19</v>
      </c>
      <c r="H6628" s="547">
        <v>6722689.0800000001</v>
      </c>
      <c r="I6628" s="545" t="s">
        <v>12758</v>
      </c>
      <c r="J6628" s="545" t="s">
        <v>13378</v>
      </c>
      <c r="K6628" s="545" t="s">
        <v>18212</v>
      </c>
      <c r="L6628" s="545" t="s">
        <v>13413</v>
      </c>
      <c r="M6628" s="548" t="s">
        <v>13758</v>
      </c>
      <c r="N6628" s="545" t="s">
        <v>13413</v>
      </c>
      <c r="O6628" s="545" t="s">
        <v>13413</v>
      </c>
      <c r="P6628" s="549">
        <v>1406</v>
      </c>
      <c r="Q6628" s="549">
        <v>1</v>
      </c>
      <c r="R6628" s="549">
        <v>164</v>
      </c>
      <c r="S6628" s="548">
        <v>2238</v>
      </c>
      <c r="T6628" s="548"/>
      <c r="U6628" s="99"/>
    </row>
    <row r="6629" spans="1:21" ht="19.5" customHeight="1">
      <c r="A6629" s="545">
        <v>101254</v>
      </c>
      <c r="B6629" s="545" t="s">
        <v>927</v>
      </c>
      <c r="C6629" s="545" t="s">
        <v>903</v>
      </c>
      <c r="D6629" s="546"/>
      <c r="E6629" s="171" t="str">
        <f t="shared" si="103"/>
        <v>1900</v>
      </c>
      <c r="F6629" s="547">
        <v>0</v>
      </c>
      <c r="G6629" s="548">
        <v>0</v>
      </c>
      <c r="H6629" s="547">
        <v>0</v>
      </c>
      <c r="I6629" s="545" t="s">
        <v>12668</v>
      </c>
      <c r="J6629" s="545"/>
      <c r="K6629" s="545" t="s">
        <v>13413</v>
      </c>
      <c r="L6629" s="545" t="s">
        <v>15539</v>
      </c>
      <c r="M6629" s="548" t="s">
        <v>13868</v>
      </c>
      <c r="N6629" s="545" t="s">
        <v>13413</v>
      </c>
      <c r="O6629" s="545" t="s">
        <v>13413</v>
      </c>
      <c r="P6629" s="549">
        <v>4707</v>
      </c>
      <c r="Q6629" s="549">
        <v>2</v>
      </c>
      <c r="R6629" s="549">
        <v>7</v>
      </c>
      <c r="S6629" s="548"/>
      <c r="T6629" s="548"/>
      <c r="U6629" s="99"/>
    </row>
    <row r="6630" spans="1:21" ht="19.5" customHeight="1">
      <c r="A6630" s="545">
        <v>101255</v>
      </c>
      <c r="B6630" s="545" t="s">
        <v>10578</v>
      </c>
      <c r="C6630" s="545" t="s">
        <v>922</v>
      </c>
      <c r="D6630" s="546"/>
      <c r="E6630" s="171" t="str">
        <f t="shared" si="103"/>
        <v>1900</v>
      </c>
      <c r="F6630" s="547">
        <v>0</v>
      </c>
      <c r="G6630" s="548">
        <v>0</v>
      </c>
      <c r="H6630" s="547">
        <v>0</v>
      </c>
      <c r="I6630" s="545" t="s">
        <v>12751</v>
      </c>
      <c r="J6630" s="545"/>
      <c r="K6630" s="545" t="s">
        <v>13413</v>
      </c>
      <c r="L6630" s="545" t="s">
        <v>13413</v>
      </c>
      <c r="M6630" s="548" t="s">
        <v>13868</v>
      </c>
      <c r="N6630" s="545" t="s">
        <v>13413</v>
      </c>
      <c r="O6630" s="545" t="s">
        <v>13413</v>
      </c>
      <c r="P6630" s="549">
        <v>4708</v>
      </c>
      <c r="Q6630" s="549">
        <v>2</v>
      </c>
      <c r="R6630" s="549">
        <v>98</v>
      </c>
      <c r="S6630" s="548"/>
      <c r="T6630" s="548"/>
      <c r="U6630" s="99"/>
    </row>
    <row r="6631" spans="1:21" ht="19.5" customHeight="1">
      <c r="A6631" s="545">
        <v>101256</v>
      </c>
      <c r="B6631" s="545" t="s">
        <v>6731</v>
      </c>
      <c r="C6631" s="545" t="s">
        <v>206</v>
      </c>
      <c r="D6631" s="546">
        <v>46052</v>
      </c>
      <c r="E6631" s="171" t="str">
        <f t="shared" si="103"/>
        <v>2026</v>
      </c>
      <c r="F6631" s="547">
        <v>7629</v>
      </c>
      <c r="G6631" s="548">
        <v>0.19</v>
      </c>
      <c r="H6631" s="547">
        <v>6410.92</v>
      </c>
      <c r="I6631" s="545" t="s">
        <v>12709</v>
      </c>
      <c r="J6631" s="545" t="s">
        <v>13307</v>
      </c>
      <c r="K6631" s="545" t="s">
        <v>18213</v>
      </c>
      <c r="L6631" s="545" t="s">
        <v>14359</v>
      </c>
      <c r="M6631" s="548" t="s">
        <v>13758</v>
      </c>
      <c r="N6631" s="545" t="s">
        <v>13413</v>
      </c>
      <c r="O6631" s="545" t="s">
        <v>16102</v>
      </c>
      <c r="P6631" s="549">
        <v>4709</v>
      </c>
      <c r="Q6631" s="549">
        <v>1</v>
      </c>
      <c r="R6631" s="549">
        <v>124</v>
      </c>
      <c r="S6631" s="548">
        <v>2228</v>
      </c>
      <c r="T6631" s="548"/>
      <c r="U6631" s="99"/>
    </row>
    <row r="6632" spans="1:21" ht="19.5" customHeight="1">
      <c r="A6632" s="545">
        <v>101257</v>
      </c>
      <c r="B6632" s="545" t="s">
        <v>7017</v>
      </c>
      <c r="C6632" s="545" t="s">
        <v>206</v>
      </c>
      <c r="D6632" s="546">
        <v>46052</v>
      </c>
      <c r="E6632" s="171" t="str">
        <f t="shared" si="103"/>
        <v>2026</v>
      </c>
      <c r="F6632" s="547">
        <v>11096</v>
      </c>
      <c r="G6632" s="548">
        <v>0.19</v>
      </c>
      <c r="H6632" s="547">
        <v>9324.3700000000008</v>
      </c>
      <c r="I6632" s="545" t="s">
        <v>12709</v>
      </c>
      <c r="J6632" s="545" t="s">
        <v>13307</v>
      </c>
      <c r="K6632" s="545" t="s">
        <v>18214</v>
      </c>
      <c r="L6632" s="545" t="s">
        <v>14359</v>
      </c>
      <c r="M6632" s="548" t="s">
        <v>13758</v>
      </c>
      <c r="N6632" s="545" t="s">
        <v>13413</v>
      </c>
      <c r="O6632" s="545" t="s">
        <v>16102</v>
      </c>
      <c r="P6632" s="549">
        <v>4710</v>
      </c>
      <c r="Q6632" s="549">
        <v>1</v>
      </c>
      <c r="R6632" s="549">
        <v>124</v>
      </c>
      <c r="S6632" s="548">
        <v>2228</v>
      </c>
      <c r="T6632" s="548"/>
      <c r="U6632" s="99"/>
    </row>
    <row r="6633" spans="1:21" ht="19.5" customHeight="1">
      <c r="A6633" s="545">
        <v>101258</v>
      </c>
      <c r="B6633" s="545" t="s">
        <v>7777</v>
      </c>
      <c r="C6633" s="545" t="s">
        <v>311</v>
      </c>
      <c r="D6633" s="546">
        <v>45086</v>
      </c>
      <c r="E6633" s="171" t="str">
        <f t="shared" si="103"/>
        <v>2023</v>
      </c>
      <c r="F6633" s="547">
        <v>709434.99</v>
      </c>
      <c r="G6633" s="548">
        <v>0.19</v>
      </c>
      <c r="H6633" s="547">
        <v>596163.86</v>
      </c>
      <c r="I6633" s="545" t="s">
        <v>12723</v>
      </c>
      <c r="J6633" s="545" t="s">
        <v>13298</v>
      </c>
      <c r="K6633" s="545" t="s">
        <v>13413</v>
      </c>
      <c r="L6633" s="545" t="s">
        <v>13413</v>
      </c>
      <c r="M6633" s="548" t="s">
        <v>13758</v>
      </c>
      <c r="N6633" s="545" t="s">
        <v>13413</v>
      </c>
      <c r="O6633" s="545" t="s">
        <v>14637</v>
      </c>
      <c r="P6633" s="549">
        <v>4711</v>
      </c>
      <c r="Q6633" s="549">
        <v>1</v>
      </c>
      <c r="R6633" s="549">
        <v>16</v>
      </c>
      <c r="S6633" s="548">
        <v>1012</v>
      </c>
      <c r="T6633" s="548"/>
      <c r="U6633" s="99"/>
    </row>
    <row r="6634" spans="1:21" ht="19.5" customHeight="1">
      <c r="A6634" s="545">
        <v>101259</v>
      </c>
      <c r="B6634" s="545" t="s">
        <v>918</v>
      </c>
      <c r="C6634" s="545" t="s">
        <v>4504</v>
      </c>
      <c r="D6634" s="546"/>
      <c r="E6634" s="171" t="str">
        <f t="shared" si="103"/>
        <v>1900</v>
      </c>
      <c r="F6634" s="547">
        <v>0</v>
      </c>
      <c r="G6634" s="548">
        <v>0</v>
      </c>
      <c r="H6634" s="547">
        <v>0</v>
      </c>
      <c r="I6634" s="545" t="s">
        <v>12668</v>
      </c>
      <c r="J6634" s="545"/>
      <c r="K6634" s="545" t="s">
        <v>13413</v>
      </c>
      <c r="L6634" s="545" t="s">
        <v>14050</v>
      </c>
      <c r="M6634" s="548" t="s">
        <v>13868</v>
      </c>
      <c r="N6634" s="545" t="s">
        <v>13413</v>
      </c>
      <c r="O6634" s="545" t="s">
        <v>13413</v>
      </c>
      <c r="P6634" s="549">
        <v>4712</v>
      </c>
      <c r="Q6634" s="549">
        <v>2</v>
      </c>
      <c r="R6634" s="549">
        <v>7</v>
      </c>
      <c r="S6634" s="548"/>
      <c r="T6634" s="548"/>
      <c r="U6634" s="99"/>
    </row>
    <row r="6635" spans="1:21" ht="19.5" customHeight="1">
      <c r="A6635" s="545">
        <v>101260</v>
      </c>
      <c r="B6635" s="545" t="s">
        <v>919</v>
      </c>
      <c r="C6635" s="545" t="s">
        <v>903</v>
      </c>
      <c r="D6635" s="546"/>
      <c r="E6635" s="171" t="str">
        <f t="shared" si="103"/>
        <v>1900</v>
      </c>
      <c r="F6635" s="547">
        <v>0</v>
      </c>
      <c r="G6635" s="548">
        <v>0</v>
      </c>
      <c r="H6635" s="547">
        <v>0</v>
      </c>
      <c r="I6635" s="545" t="s">
        <v>12668</v>
      </c>
      <c r="J6635" s="545"/>
      <c r="K6635" s="545" t="s">
        <v>13413</v>
      </c>
      <c r="L6635" s="545" t="s">
        <v>14050</v>
      </c>
      <c r="M6635" s="548" t="s">
        <v>13868</v>
      </c>
      <c r="N6635" s="545" t="s">
        <v>13413</v>
      </c>
      <c r="O6635" s="545" t="s">
        <v>13413</v>
      </c>
      <c r="P6635" s="549">
        <v>4713</v>
      </c>
      <c r="Q6635" s="549">
        <v>2</v>
      </c>
      <c r="R6635" s="549">
        <v>7</v>
      </c>
      <c r="S6635" s="548"/>
      <c r="T6635" s="548"/>
      <c r="U6635" s="99"/>
    </row>
    <row r="6636" spans="1:21" ht="19.5" customHeight="1">
      <c r="A6636" s="545">
        <v>101261</v>
      </c>
      <c r="B6636" s="545" t="s">
        <v>10577</v>
      </c>
      <c r="C6636" s="545" t="s">
        <v>903</v>
      </c>
      <c r="D6636" s="546"/>
      <c r="E6636" s="171" t="str">
        <f t="shared" si="103"/>
        <v>1900</v>
      </c>
      <c r="F6636" s="547">
        <v>0</v>
      </c>
      <c r="G6636" s="548">
        <v>0</v>
      </c>
      <c r="H6636" s="547">
        <v>0</v>
      </c>
      <c r="I6636" s="545" t="s">
        <v>12751</v>
      </c>
      <c r="J6636" s="545"/>
      <c r="K6636" s="545" t="s">
        <v>13413</v>
      </c>
      <c r="L6636" s="545" t="s">
        <v>18070</v>
      </c>
      <c r="M6636" s="548" t="s">
        <v>13868</v>
      </c>
      <c r="N6636" s="545" t="s">
        <v>22183</v>
      </c>
      <c r="O6636" s="545" t="s">
        <v>16146</v>
      </c>
      <c r="P6636" s="549">
        <v>4714</v>
      </c>
      <c r="Q6636" s="549">
        <v>2</v>
      </c>
      <c r="R6636" s="549">
        <v>98</v>
      </c>
      <c r="S6636" s="548"/>
      <c r="T6636" s="548">
        <v>97</v>
      </c>
      <c r="U6636" s="99"/>
    </row>
    <row r="6637" spans="1:21" ht="19.5" customHeight="1">
      <c r="A6637" s="545">
        <v>101262</v>
      </c>
      <c r="B6637" s="545" t="s">
        <v>5285</v>
      </c>
      <c r="C6637" s="545" t="s">
        <v>216</v>
      </c>
      <c r="D6637" s="546">
        <v>44679</v>
      </c>
      <c r="E6637" s="171" t="str">
        <f t="shared" si="103"/>
        <v>2022</v>
      </c>
      <c r="F6637" s="547">
        <v>25161761.010000002</v>
      </c>
      <c r="G6637" s="548">
        <v>0.19</v>
      </c>
      <c r="H6637" s="547">
        <v>21144336.98</v>
      </c>
      <c r="I6637" s="545" t="s">
        <v>12758</v>
      </c>
      <c r="J6637" s="545" t="s">
        <v>13296</v>
      </c>
      <c r="K6637" s="545" t="s">
        <v>18215</v>
      </c>
      <c r="L6637" s="545" t="s">
        <v>13413</v>
      </c>
      <c r="M6637" s="548" t="s">
        <v>13758</v>
      </c>
      <c r="N6637" s="545" t="s">
        <v>13413</v>
      </c>
      <c r="O6637" s="545" t="s">
        <v>13413</v>
      </c>
      <c r="P6637" s="549">
        <v>4685</v>
      </c>
      <c r="Q6637" s="549">
        <v>1</v>
      </c>
      <c r="R6637" s="549">
        <v>164</v>
      </c>
      <c r="S6637" s="548">
        <v>2218</v>
      </c>
      <c r="T6637" s="548"/>
      <c r="U6637" s="99"/>
    </row>
    <row r="6638" spans="1:21" ht="19.5" customHeight="1">
      <c r="A6638" s="545">
        <v>101263</v>
      </c>
      <c r="B6638" s="545" t="s">
        <v>10576</v>
      </c>
      <c r="C6638" s="545" t="s">
        <v>903</v>
      </c>
      <c r="D6638" s="546"/>
      <c r="E6638" s="171" t="str">
        <f t="shared" si="103"/>
        <v>1900</v>
      </c>
      <c r="F6638" s="547">
        <v>0</v>
      </c>
      <c r="G6638" s="548">
        <v>0</v>
      </c>
      <c r="H6638" s="547">
        <v>0</v>
      </c>
      <c r="I6638" s="545" t="s">
        <v>12750</v>
      </c>
      <c r="J6638" s="545"/>
      <c r="K6638" s="545" t="s">
        <v>18216</v>
      </c>
      <c r="L6638" s="545" t="s">
        <v>16138</v>
      </c>
      <c r="M6638" s="548" t="s">
        <v>13868</v>
      </c>
      <c r="N6638" s="545" t="s">
        <v>22183</v>
      </c>
      <c r="O6638" s="545" t="s">
        <v>13413</v>
      </c>
      <c r="P6638" s="549">
        <v>4715</v>
      </c>
      <c r="Q6638" s="549">
        <v>2</v>
      </c>
      <c r="R6638" s="549">
        <v>97</v>
      </c>
      <c r="S6638" s="548"/>
      <c r="T6638" s="548">
        <v>97</v>
      </c>
      <c r="U6638" s="99"/>
    </row>
    <row r="6639" spans="1:21" ht="19.5" customHeight="1">
      <c r="A6639" s="545">
        <v>101264</v>
      </c>
      <c r="B6639" s="545" t="s">
        <v>10575</v>
      </c>
      <c r="C6639" s="545" t="s">
        <v>4504</v>
      </c>
      <c r="D6639" s="546"/>
      <c r="E6639" s="171" t="str">
        <f t="shared" si="103"/>
        <v>1900</v>
      </c>
      <c r="F6639" s="547">
        <v>0</v>
      </c>
      <c r="G6639" s="548">
        <v>0</v>
      </c>
      <c r="H6639" s="547">
        <v>0</v>
      </c>
      <c r="I6639" s="545" t="s">
        <v>12700</v>
      </c>
      <c r="J6639" s="545"/>
      <c r="K6639" s="545" t="s">
        <v>13413</v>
      </c>
      <c r="L6639" s="545" t="s">
        <v>14993</v>
      </c>
      <c r="M6639" s="548" t="s">
        <v>13868</v>
      </c>
      <c r="N6639" s="545" t="s">
        <v>13413</v>
      </c>
      <c r="O6639" s="545" t="s">
        <v>14994</v>
      </c>
      <c r="P6639" s="549">
        <v>4716</v>
      </c>
      <c r="Q6639" s="549">
        <v>2</v>
      </c>
      <c r="R6639" s="549">
        <v>117</v>
      </c>
      <c r="S6639" s="548"/>
      <c r="T6639" s="548"/>
      <c r="U6639" s="99"/>
    </row>
    <row r="6640" spans="1:21" ht="19.5" customHeight="1">
      <c r="A6640" s="545">
        <v>101265</v>
      </c>
      <c r="B6640" s="545" t="s">
        <v>13663</v>
      </c>
      <c r="C6640" s="545" t="s">
        <v>216</v>
      </c>
      <c r="D6640" s="546">
        <v>46052</v>
      </c>
      <c r="E6640" s="171" t="str">
        <f t="shared" si="103"/>
        <v>2026</v>
      </c>
      <c r="F6640" s="547">
        <v>3804782</v>
      </c>
      <c r="G6640" s="548">
        <v>0.19</v>
      </c>
      <c r="H6640" s="547">
        <v>3197295.8</v>
      </c>
      <c r="I6640" s="545" t="s">
        <v>12657</v>
      </c>
      <c r="J6640" s="545" t="s">
        <v>13307</v>
      </c>
      <c r="K6640" s="545" t="s">
        <v>18217</v>
      </c>
      <c r="L6640" s="545" t="s">
        <v>14482</v>
      </c>
      <c r="M6640" s="548" t="s">
        <v>13758</v>
      </c>
      <c r="N6640" s="545" t="s">
        <v>22154</v>
      </c>
      <c r="O6640" s="545" t="s">
        <v>15412</v>
      </c>
      <c r="P6640" s="549">
        <v>4717</v>
      </c>
      <c r="Q6640" s="549">
        <v>1</v>
      </c>
      <c r="R6640" s="549">
        <v>153</v>
      </c>
      <c r="S6640" s="548">
        <v>2228</v>
      </c>
      <c r="T6640" s="548">
        <v>170</v>
      </c>
      <c r="U6640" s="99"/>
    </row>
    <row r="6641" spans="1:21" ht="19.5" customHeight="1">
      <c r="A6641" s="545">
        <v>101266</v>
      </c>
      <c r="B6641" s="545" t="s">
        <v>10574</v>
      </c>
      <c r="C6641" s="545" t="s">
        <v>216</v>
      </c>
      <c r="D6641" s="546"/>
      <c r="E6641" s="171" t="str">
        <f t="shared" si="103"/>
        <v>1900</v>
      </c>
      <c r="F6641" s="547">
        <v>0</v>
      </c>
      <c r="G6641" s="548">
        <v>0</v>
      </c>
      <c r="H6641" s="547">
        <v>0</v>
      </c>
      <c r="I6641" s="545" t="s">
        <v>12656</v>
      </c>
      <c r="J6641" s="545"/>
      <c r="K6641" s="545" t="s">
        <v>13413</v>
      </c>
      <c r="L6641" s="545" t="s">
        <v>13413</v>
      </c>
      <c r="M6641" s="548" t="s">
        <v>13758</v>
      </c>
      <c r="N6641" s="545" t="s">
        <v>13413</v>
      </c>
      <c r="O6641" s="545" t="s">
        <v>13413</v>
      </c>
      <c r="P6641" s="549">
        <v>4718</v>
      </c>
      <c r="Q6641" s="549">
        <v>1</v>
      </c>
      <c r="R6641" s="549">
        <v>119</v>
      </c>
      <c r="S6641" s="548"/>
      <c r="T6641" s="548"/>
      <c r="U6641" s="99"/>
    </row>
    <row r="6642" spans="1:21" ht="19.5" customHeight="1">
      <c r="A6642" s="545">
        <v>101267</v>
      </c>
      <c r="B6642" s="545" t="s">
        <v>8113</v>
      </c>
      <c r="C6642" s="545" t="s">
        <v>216</v>
      </c>
      <c r="D6642" s="546">
        <v>44679</v>
      </c>
      <c r="E6642" s="171" t="str">
        <f t="shared" si="103"/>
        <v>2022</v>
      </c>
      <c r="F6642" s="547">
        <v>51765398</v>
      </c>
      <c r="G6642" s="548">
        <v>0.19</v>
      </c>
      <c r="H6642" s="547">
        <v>43500334.450000003</v>
      </c>
      <c r="I6642" s="545" t="s">
        <v>12647</v>
      </c>
      <c r="J6642" s="545" t="s">
        <v>13296</v>
      </c>
      <c r="K6642" s="545" t="s">
        <v>18218</v>
      </c>
      <c r="L6642" s="545" t="s">
        <v>13413</v>
      </c>
      <c r="M6642" s="548" t="s">
        <v>13758</v>
      </c>
      <c r="N6642" s="545" t="s">
        <v>13413</v>
      </c>
      <c r="O6642" s="545" t="s">
        <v>13413</v>
      </c>
      <c r="P6642" s="549">
        <v>4720</v>
      </c>
      <c r="Q6642" s="549">
        <v>1</v>
      </c>
      <c r="R6642" s="549">
        <v>26</v>
      </c>
      <c r="S6642" s="548">
        <v>2218</v>
      </c>
      <c r="T6642" s="548"/>
      <c r="U6642" s="99"/>
    </row>
    <row r="6643" spans="1:21" ht="19.5" customHeight="1">
      <c r="A6643" s="545">
        <v>101268</v>
      </c>
      <c r="B6643" s="545" t="s">
        <v>10573</v>
      </c>
      <c r="C6643" s="545" t="s">
        <v>903</v>
      </c>
      <c r="D6643" s="546"/>
      <c r="E6643" s="171" t="str">
        <f t="shared" si="103"/>
        <v>1900</v>
      </c>
      <c r="F6643" s="547">
        <v>0</v>
      </c>
      <c r="G6643" s="548">
        <v>0</v>
      </c>
      <c r="H6643" s="547">
        <v>0</v>
      </c>
      <c r="I6643" s="545" t="s">
        <v>12751</v>
      </c>
      <c r="J6643" s="545"/>
      <c r="K6643" s="545" t="s">
        <v>13413</v>
      </c>
      <c r="L6643" s="545" t="s">
        <v>18070</v>
      </c>
      <c r="M6643" s="548" t="s">
        <v>13868</v>
      </c>
      <c r="N6643" s="545" t="s">
        <v>22183</v>
      </c>
      <c r="O6643" s="545" t="s">
        <v>16146</v>
      </c>
      <c r="P6643" s="549">
        <v>4719</v>
      </c>
      <c r="Q6643" s="549">
        <v>2</v>
      </c>
      <c r="R6643" s="549">
        <v>98</v>
      </c>
      <c r="S6643" s="548"/>
      <c r="T6643" s="548">
        <v>97</v>
      </c>
      <c r="U6643" s="99"/>
    </row>
    <row r="6644" spans="1:21" ht="19.5" customHeight="1">
      <c r="A6644" s="545">
        <v>101269</v>
      </c>
      <c r="B6644" s="545" t="s">
        <v>8112</v>
      </c>
      <c r="C6644" s="545" t="s">
        <v>216</v>
      </c>
      <c r="D6644" s="546">
        <v>43543</v>
      </c>
      <c r="E6644" s="171" t="str">
        <f t="shared" si="103"/>
        <v>2019</v>
      </c>
      <c r="F6644" s="547">
        <v>127056776</v>
      </c>
      <c r="G6644" s="548">
        <v>0.19</v>
      </c>
      <c r="H6644" s="547">
        <v>106770400</v>
      </c>
      <c r="I6644" s="545" t="s">
        <v>12758</v>
      </c>
      <c r="J6644" s="545" t="s">
        <v>13368</v>
      </c>
      <c r="K6644" s="545" t="s">
        <v>18219</v>
      </c>
      <c r="L6644" s="545" t="s">
        <v>13413</v>
      </c>
      <c r="M6644" s="548" t="s">
        <v>13758</v>
      </c>
      <c r="N6644" s="545" t="s">
        <v>13413</v>
      </c>
      <c r="O6644" s="545" t="s">
        <v>13413</v>
      </c>
      <c r="P6644" s="549">
        <v>4794</v>
      </c>
      <c r="Q6644" s="549">
        <v>1</v>
      </c>
      <c r="R6644" s="549">
        <v>164</v>
      </c>
      <c r="S6644" s="548">
        <v>2202</v>
      </c>
      <c r="T6644" s="548"/>
      <c r="U6644" s="99"/>
    </row>
    <row r="6645" spans="1:21" ht="19.5" customHeight="1">
      <c r="A6645" s="545">
        <v>101270</v>
      </c>
      <c r="B6645" s="545" t="s">
        <v>5298</v>
      </c>
      <c r="C6645" s="545" t="s">
        <v>216</v>
      </c>
      <c r="D6645" s="546">
        <v>46052</v>
      </c>
      <c r="E6645" s="171" t="str">
        <f t="shared" si="103"/>
        <v>2026</v>
      </c>
      <c r="F6645" s="547">
        <v>27416899</v>
      </c>
      <c r="G6645" s="548">
        <v>0.19</v>
      </c>
      <c r="H6645" s="547">
        <v>23039410.920000002</v>
      </c>
      <c r="I6645" s="545" t="s">
        <v>12758</v>
      </c>
      <c r="J6645" s="545" t="s">
        <v>13307</v>
      </c>
      <c r="K6645" s="545" t="s">
        <v>18220</v>
      </c>
      <c r="L6645" s="545" t="s">
        <v>13413</v>
      </c>
      <c r="M6645" s="548" t="s">
        <v>13758</v>
      </c>
      <c r="N6645" s="545" t="s">
        <v>13413</v>
      </c>
      <c r="O6645" s="545" t="s">
        <v>13413</v>
      </c>
      <c r="P6645" s="549">
        <v>5500</v>
      </c>
      <c r="Q6645" s="549">
        <v>1</v>
      </c>
      <c r="R6645" s="549">
        <v>164</v>
      </c>
      <c r="S6645" s="548">
        <v>2228</v>
      </c>
      <c r="T6645" s="548"/>
      <c r="U6645" s="99"/>
    </row>
    <row r="6646" spans="1:21" ht="19.5" customHeight="1">
      <c r="A6646" s="545">
        <v>101271</v>
      </c>
      <c r="B6646" s="545" t="s">
        <v>353</v>
      </c>
      <c r="C6646" s="545" t="s">
        <v>206</v>
      </c>
      <c r="D6646" s="546"/>
      <c r="E6646" s="171" t="str">
        <f t="shared" si="103"/>
        <v>1900</v>
      </c>
      <c r="F6646" s="547">
        <v>0</v>
      </c>
      <c r="G6646" s="548">
        <v>0</v>
      </c>
      <c r="H6646" s="547">
        <v>0</v>
      </c>
      <c r="I6646" s="545" t="s">
        <v>12741</v>
      </c>
      <c r="J6646" s="545"/>
      <c r="K6646" s="545" t="s">
        <v>13413</v>
      </c>
      <c r="L6646" s="545" t="s">
        <v>13413</v>
      </c>
      <c r="M6646" s="548" t="s">
        <v>13758</v>
      </c>
      <c r="N6646" s="545" t="s">
        <v>13413</v>
      </c>
      <c r="O6646" s="545" t="s">
        <v>13413</v>
      </c>
      <c r="P6646" s="549">
        <v>4721</v>
      </c>
      <c r="Q6646" s="549">
        <v>1</v>
      </c>
      <c r="R6646" s="549">
        <v>37</v>
      </c>
      <c r="S6646" s="548"/>
      <c r="T6646" s="548"/>
      <c r="U6646" s="99"/>
    </row>
    <row r="6647" spans="1:21" ht="19.5" customHeight="1">
      <c r="A6647" s="545">
        <v>101272</v>
      </c>
      <c r="B6647" s="545" t="s">
        <v>229</v>
      </c>
      <c r="C6647" s="545" t="s">
        <v>209</v>
      </c>
      <c r="D6647" s="546">
        <v>43532</v>
      </c>
      <c r="E6647" s="171" t="str">
        <f t="shared" si="103"/>
        <v>2019</v>
      </c>
      <c r="F6647" s="547">
        <v>2760</v>
      </c>
      <c r="G6647" s="548">
        <v>0.19</v>
      </c>
      <c r="H6647" s="547">
        <v>2319.33</v>
      </c>
      <c r="I6647" s="545" t="s">
        <v>12644</v>
      </c>
      <c r="J6647" s="545" t="s">
        <v>13298</v>
      </c>
      <c r="K6647" s="545" t="s">
        <v>13413</v>
      </c>
      <c r="L6647" s="545" t="s">
        <v>13413</v>
      </c>
      <c r="M6647" s="548" t="s">
        <v>13758</v>
      </c>
      <c r="N6647" s="545" t="s">
        <v>13413</v>
      </c>
      <c r="O6647" s="545" t="s">
        <v>16187</v>
      </c>
      <c r="P6647" s="549">
        <v>4722</v>
      </c>
      <c r="Q6647" s="549">
        <v>1</v>
      </c>
      <c r="R6647" s="549">
        <v>62</v>
      </c>
      <c r="S6647" s="548">
        <v>1012</v>
      </c>
      <c r="T6647" s="548"/>
      <c r="U6647" s="99"/>
    </row>
    <row r="6648" spans="1:21" ht="19.5" customHeight="1">
      <c r="A6648" s="545">
        <v>101273</v>
      </c>
      <c r="B6648" s="545" t="s">
        <v>5295</v>
      </c>
      <c r="C6648" s="545" t="s">
        <v>216</v>
      </c>
      <c r="D6648" s="546">
        <v>46052</v>
      </c>
      <c r="E6648" s="171" t="str">
        <f t="shared" si="103"/>
        <v>2026</v>
      </c>
      <c r="F6648" s="547">
        <v>54538615</v>
      </c>
      <c r="G6648" s="548">
        <v>0.19</v>
      </c>
      <c r="H6648" s="547">
        <v>45830768.909999996</v>
      </c>
      <c r="I6648" s="545" t="s">
        <v>12647</v>
      </c>
      <c r="J6648" s="545" t="s">
        <v>13307</v>
      </c>
      <c r="K6648" s="545" t="s">
        <v>18221</v>
      </c>
      <c r="L6648" s="545" t="s">
        <v>13413</v>
      </c>
      <c r="M6648" s="548" t="s">
        <v>13758</v>
      </c>
      <c r="N6648" s="545" t="s">
        <v>13413</v>
      </c>
      <c r="O6648" s="545" t="s">
        <v>13413</v>
      </c>
      <c r="P6648" s="549">
        <v>8738</v>
      </c>
      <c r="Q6648" s="549">
        <v>1</v>
      </c>
      <c r="R6648" s="549">
        <v>26</v>
      </c>
      <c r="S6648" s="548">
        <v>2228</v>
      </c>
      <c r="T6648" s="548"/>
      <c r="U6648" s="99"/>
    </row>
    <row r="6649" spans="1:21" ht="19.5" customHeight="1">
      <c r="A6649" s="545">
        <v>101274</v>
      </c>
      <c r="B6649" s="545" t="s">
        <v>7016</v>
      </c>
      <c r="C6649" s="545" t="s">
        <v>209</v>
      </c>
      <c r="D6649" s="546">
        <v>46052</v>
      </c>
      <c r="E6649" s="171" t="str">
        <f t="shared" si="103"/>
        <v>2026</v>
      </c>
      <c r="F6649" s="547">
        <v>7052</v>
      </c>
      <c r="G6649" s="548">
        <v>0.19</v>
      </c>
      <c r="H6649" s="547">
        <v>5926.05</v>
      </c>
      <c r="I6649" s="545" t="s">
        <v>12644</v>
      </c>
      <c r="J6649" s="545" t="s">
        <v>13307</v>
      </c>
      <c r="K6649" s="545" t="s">
        <v>18222</v>
      </c>
      <c r="L6649" s="545" t="s">
        <v>18164</v>
      </c>
      <c r="M6649" s="548" t="s">
        <v>13758</v>
      </c>
      <c r="N6649" s="545" t="s">
        <v>13413</v>
      </c>
      <c r="O6649" s="545" t="s">
        <v>13413</v>
      </c>
      <c r="P6649" s="549">
        <v>4723</v>
      </c>
      <c r="Q6649" s="549">
        <v>1</v>
      </c>
      <c r="R6649" s="549">
        <v>62</v>
      </c>
      <c r="S6649" s="548">
        <v>2228</v>
      </c>
      <c r="T6649" s="548"/>
      <c r="U6649" s="99"/>
    </row>
    <row r="6650" spans="1:21" ht="19.5" customHeight="1">
      <c r="A6650" s="545">
        <v>101275</v>
      </c>
      <c r="B6650" s="545" t="s">
        <v>5327</v>
      </c>
      <c r="C6650" s="545" t="s">
        <v>216</v>
      </c>
      <c r="D6650" s="546">
        <v>46052</v>
      </c>
      <c r="E6650" s="171" t="str">
        <f t="shared" si="103"/>
        <v>2026</v>
      </c>
      <c r="F6650" s="547">
        <v>23072246</v>
      </c>
      <c r="G6650" s="548">
        <v>0.19</v>
      </c>
      <c r="H6650" s="547">
        <v>19388442.02</v>
      </c>
      <c r="I6650" s="545" t="s">
        <v>12647</v>
      </c>
      <c r="J6650" s="545" t="s">
        <v>13307</v>
      </c>
      <c r="K6650" s="545" t="s">
        <v>18223</v>
      </c>
      <c r="L6650" s="545" t="s">
        <v>13413</v>
      </c>
      <c r="M6650" s="548" t="s">
        <v>13758</v>
      </c>
      <c r="N6650" s="545" t="s">
        <v>13413</v>
      </c>
      <c r="O6650" s="545" t="s">
        <v>13413</v>
      </c>
      <c r="P6650" s="549">
        <v>9131</v>
      </c>
      <c r="Q6650" s="549">
        <v>1</v>
      </c>
      <c r="R6650" s="549">
        <v>26</v>
      </c>
      <c r="S6650" s="548">
        <v>2228</v>
      </c>
      <c r="T6650" s="548"/>
      <c r="U6650" s="99"/>
    </row>
    <row r="6651" spans="1:21" ht="19.5" customHeight="1">
      <c r="A6651" s="545">
        <v>101276</v>
      </c>
      <c r="B6651" s="545" t="s">
        <v>7015</v>
      </c>
      <c r="C6651" s="545" t="s">
        <v>209</v>
      </c>
      <c r="D6651" s="546">
        <v>46052</v>
      </c>
      <c r="E6651" s="171" t="str">
        <f t="shared" si="103"/>
        <v>2026</v>
      </c>
      <c r="F6651" s="547">
        <v>5806</v>
      </c>
      <c r="G6651" s="548">
        <v>0.19</v>
      </c>
      <c r="H6651" s="547">
        <v>4878.99</v>
      </c>
      <c r="I6651" s="545" t="s">
        <v>12644</v>
      </c>
      <c r="J6651" s="545" t="s">
        <v>13307</v>
      </c>
      <c r="K6651" s="545" t="s">
        <v>18224</v>
      </c>
      <c r="L6651" s="545" t="s">
        <v>15815</v>
      </c>
      <c r="M6651" s="548" t="s">
        <v>13758</v>
      </c>
      <c r="N6651" s="545" t="s">
        <v>13413</v>
      </c>
      <c r="O6651" s="545" t="s">
        <v>13413</v>
      </c>
      <c r="P6651" s="549">
        <v>4724</v>
      </c>
      <c r="Q6651" s="549">
        <v>1</v>
      </c>
      <c r="R6651" s="549">
        <v>62</v>
      </c>
      <c r="S6651" s="548">
        <v>2228</v>
      </c>
      <c r="T6651" s="548"/>
      <c r="U6651" s="99"/>
    </row>
    <row r="6652" spans="1:21" ht="19.5" customHeight="1">
      <c r="A6652" s="545">
        <v>101277</v>
      </c>
      <c r="B6652" s="545" t="s">
        <v>7888</v>
      </c>
      <c r="C6652" s="545" t="s">
        <v>216</v>
      </c>
      <c r="D6652" s="546">
        <v>43605</v>
      </c>
      <c r="E6652" s="171" t="str">
        <f t="shared" si="103"/>
        <v>2019</v>
      </c>
      <c r="F6652" s="547">
        <v>2909779443</v>
      </c>
      <c r="G6652" s="548">
        <v>0.19</v>
      </c>
      <c r="H6652" s="547">
        <v>2445192809.2399998</v>
      </c>
      <c r="I6652" s="545" t="s">
        <v>12961</v>
      </c>
      <c r="J6652" s="545" t="s">
        <v>13298</v>
      </c>
      <c r="K6652" s="545" t="s">
        <v>18225</v>
      </c>
      <c r="L6652" s="545" t="s">
        <v>13413</v>
      </c>
      <c r="M6652" s="548" t="s">
        <v>13758</v>
      </c>
      <c r="N6652" s="545" t="s">
        <v>13413</v>
      </c>
      <c r="O6652" s="545" t="s">
        <v>13413</v>
      </c>
      <c r="P6652" s="549">
        <v>11851</v>
      </c>
      <c r="Q6652" s="549">
        <v>1</v>
      </c>
      <c r="R6652" s="549">
        <v>52</v>
      </c>
      <c r="S6652" s="548">
        <v>1012</v>
      </c>
      <c r="T6652" s="548"/>
      <c r="U6652" s="99"/>
    </row>
    <row r="6653" spans="1:21" ht="19.5" customHeight="1">
      <c r="A6653" s="545">
        <v>101278</v>
      </c>
      <c r="B6653" s="545" t="s">
        <v>5326</v>
      </c>
      <c r="C6653" s="545" t="s">
        <v>216</v>
      </c>
      <c r="D6653" s="546">
        <v>43532</v>
      </c>
      <c r="E6653" s="171" t="str">
        <f t="shared" si="103"/>
        <v>2019</v>
      </c>
      <c r="F6653" s="547">
        <v>287746588</v>
      </c>
      <c r="G6653" s="548">
        <v>0.19</v>
      </c>
      <c r="H6653" s="547">
        <v>241803855.46000001</v>
      </c>
      <c r="I6653" s="545" t="s">
        <v>12647</v>
      </c>
      <c r="J6653" s="545" t="s">
        <v>13366</v>
      </c>
      <c r="K6653" s="545" t="s">
        <v>18226</v>
      </c>
      <c r="L6653" s="545" t="s">
        <v>18227</v>
      </c>
      <c r="M6653" s="548" t="s">
        <v>13758</v>
      </c>
      <c r="N6653" s="545" t="s">
        <v>13413</v>
      </c>
      <c r="O6653" s="545" t="s">
        <v>13413</v>
      </c>
      <c r="P6653" s="549">
        <v>11852</v>
      </c>
      <c r="Q6653" s="549">
        <v>1</v>
      </c>
      <c r="R6653" s="549">
        <v>26</v>
      </c>
      <c r="S6653" s="548">
        <v>2179</v>
      </c>
      <c r="T6653" s="548"/>
      <c r="U6653" s="99"/>
    </row>
    <row r="6654" spans="1:21" ht="19.5" customHeight="1">
      <c r="A6654" s="545">
        <v>101279</v>
      </c>
      <c r="B6654" s="545" t="s">
        <v>4473</v>
      </c>
      <c r="C6654" s="545" t="s">
        <v>209</v>
      </c>
      <c r="D6654" s="546">
        <v>44585</v>
      </c>
      <c r="E6654" s="171" t="str">
        <f t="shared" si="103"/>
        <v>2022</v>
      </c>
      <c r="F6654" s="547">
        <v>11976.26</v>
      </c>
      <c r="G6654" s="548">
        <v>0.19</v>
      </c>
      <c r="H6654" s="547">
        <v>10064.08</v>
      </c>
      <c r="I6654" s="545" t="s">
        <v>12644</v>
      </c>
      <c r="J6654" s="545" t="s">
        <v>13297</v>
      </c>
      <c r="K6654" s="545" t="s">
        <v>18228</v>
      </c>
      <c r="L6654" s="545" t="s">
        <v>13768</v>
      </c>
      <c r="M6654" s="548" t="s">
        <v>13758</v>
      </c>
      <c r="N6654" s="545" t="s">
        <v>13413</v>
      </c>
      <c r="O6654" s="545" t="s">
        <v>13413</v>
      </c>
      <c r="P6654" s="549">
        <v>4725</v>
      </c>
      <c r="Q6654" s="549">
        <v>1</v>
      </c>
      <c r="R6654" s="549">
        <v>62</v>
      </c>
      <c r="S6654" s="548">
        <v>2257</v>
      </c>
      <c r="T6654" s="548"/>
      <c r="U6654" s="99"/>
    </row>
    <row r="6655" spans="1:21" ht="19.5" customHeight="1">
      <c r="A6655" s="545">
        <v>101280</v>
      </c>
      <c r="B6655" s="545" t="s">
        <v>210</v>
      </c>
      <c r="C6655" s="545" t="s">
        <v>206</v>
      </c>
      <c r="D6655" s="546"/>
      <c r="E6655" s="171" t="str">
        <f t="shared" si="103"/>
        <v>1900</v>
      </c>
      <c r="F6655" s="547">
        <v>0</v>
      </c>
      <c r="G6655" s="548">
        <v>0</v>
      </c>
      <c r="H6655" s="547">
        <v>0</v>
      </c>
      <c r="I6655" s="545" t="s">
        <v>12638</v>
      </c>
      <c r="J6655" s="545"/>
      <c r="K6655" s="545" t="s">
        <v>13413</v>
      </c>
      <c r="L6655" s="545" t="s">
        <v>13760</v>
      </c>
      <c r="M6655" s="548" t="s">
        <v>13758</v>
      </c>
      <c r="N6655" s="545" t="s">
        <v>13413</v>
      </c>
      <c r="O6655" s="545" t="s">
        <v>13413</v>
      </c>
      <c r="P6655" s="549">
        <v>4726</v>
      </c>
      <c r="Q6655" s="549">
        <v>1</v>
      </c>
      <c r="R6655" s="549">
        <v>63</v>
      </c>
      <c r="S6655" s="548"/>
      <c r="T6655" s="548"/>
      <c r="U6655" s="99"/>
    </row>
    <row r="6656" spans="1:21" ht="19.5" customHeight="1">
      <c r="A6656" s="545">
        <v>101281</v>
      </c>
      <c r="B6656" s="545" t="s">
        <v>10572</v>
      </c>
      <c r="C6656" s="545" t="s">
        <v>209</v>
      </c>
      <c r="D6656" s="546"/>
      <c r="E6656" s="171" t="str">
        <f t="shared" si="103"/>
        <v>1900</v>
      </c>
      <c r="F6656" s="547">
        <v>0</v>
      </c>
      <c r="G6656" s="548">
        <v>0</v>
      </c>
      <c r="H6656" s="547">
        <v>0</v>
      </c>
      <c r="I6656" s="545" t="s">
        <v>12675</v>
      </c>
      <c r="J6656" s="545"/>
      <c r="K6656" s="545" t="s">
        <v>13413</v>
      </c>
      <c r="L6656" s="545" t="s">
        <v>13413</v>
      </c>
      <c r="M6656" s="548" t="s">
        <v>13758</v>
      </c>
      <c r="N6656" s="545" t="s">
        <v>13413</v>
      </c>
      <c r="O6656" s="545" t="s">
        <v>13413</v>
      </c>
      <c r="P6656" s="549">
        <v>4727</v>
      </c>
      <c r="Q6656" s="549">
        <v>1</v>
      </c>
      <c r="R6656" s="549">
        <v>141</v>
      </c>
      <c r="S6656" s="548"/>
      <c r="T6656" s="548"/>
      <c r="U6656" s="99"/>
    </row>
    <row r="6657" spans="1:21" ht="19.5" customHeight="1">
      <c r="A6657" s="545">
        <v>101282</v>
      </c>
      <c r="B6657" s="545" t="s">
        <v>7014</v>
      </c>
      <c r="C6657" s="545" t="s">
        <v>209</v>
      </c>
      <c r="D6657" s="546">
        <v>46052</v>
      </c>
      <c r="E6657" s="171" t="str">
        <f t="shared" si="103"/>
        <v>2026</v>
      </c>
      <c r="F6657" s="547">
        <v>5948</v>
      </c>
      <c r="G6657" s="548">
        <v>0.19</v>
      </c>
      <c r="H6657" s="547">
        <v>4998.32</v>
      </c>
      <c r="I6657" s="545" t="s">
        <v>12675</v>
      </c>
      <c r="J6657" s="545" t="s">
        <v>13307</v>
      </c>
      <c r="K6657" s="545" t="s">
        <v>13413</v>
      </c>
      <c r="L6657" s="545" t="s">
        <v>13413</v>
      </c>
      <c r="M6657" s="548" t="s">
        <v>13758</v>
      </c>
      <c r="N6657" s="545" t="s">
        <v>13413</v>
      </c>
      <c r="O6657" s="545" t="s">
        <v>13413</v>
      </c>
      <c r="P6657" s="549">
        <v>4728</v>
      </c>
      <c r="Q6657" s="549">
        <v>1</v>
      </c>
      <c r="R6657" s="549">
        <v>15</v>
      </c>
      <c r="S6657" s="548">
        <v>2228</v>
      </c>
      <c r="T6657" s="548"/>
      <c r="U6657" s="99"/>
    </row>
    <row r="6658" spans="1:21" ht="19.5" customHeight="1">
      <c r="A6658" s="545">
        <v>101283</v>
      </c>
      <c r="B6658" s="545" t="s">
        <v>7013</v>
      </c>
      <c r="C6658" s="545" t="s">
        <v>209</v>
      </c>
      <c r="D6658" s="546">
        <v>46052</v>
      </c>
      <c r="E6658" s="171" t="str">
        <f t="shared" si="103"/>
        <v>2026</v>
      </c>
      <c r="F6658" s="547">
        <v>7398</v>
      </c>
      <c r="G6658" s="548">
        <v>0.19</v>
      </c>
      <c r="H6658" s="547">
        <v>6216.81</v>
      </c>
      <c r="I6658" s="545" t="s">
        <v>12675</v>
      </c>
      <c r="J6658" s="545" t="s">
        <v>13307</v>
      </c>
      <c r="K6658" s="545" t="s">
        <v>13413</v>
      </c>
      <c r="L6658" s="545" t="s">
        <v>13413</v>
      </c>
      <c r="M6658" s="548" t="s">
        <v>13758</v>
      </c>
      <c r="N6658" s="545" t="s">
        <v>13413</v>
      </c>
      <c r="O6658" s="545" t="s">
        <v>13413</v>
      </c>
      <c r="P6658" s="549">
        <v>4729</v>
      </c>
      <c r="Q6658" s="549">
        <v>1</v>
      </c>
      <c r="R6658" s="549">
        <v>15</v>
      </c>
      <c r="S6658" s="548">
        <v>2228</v>
      </c>
      <c r="T6658" s="548"/>
      <c r="U6658" s="99"/>
    </row>
    <row r="6659" spans="1:21" ht="19.5" customHeight="1">
      <c r="A6659" s="545">
        <v>101284</v>
      </c>
      <c r="B6659" s="545" t="s">
        <v>991</v>
      </c>
      <c r="C6659" s="545" t="s">
        <v>209</v>
      </c>
      <c r="D6659" s="546"/>
      <c r="E6659" s="171" t="str">
        <f t="shared" si="103"/>
        <v>1900</v>
      </c>
      <c r="F6659" s="547">
        <v>0</v>
      </c>
      <c r="G6659" s="548">
        <v>0</v>
      </c>
      <c r="H6659" s="547">
        <v>0</v>
      </c>
      <c r="I6659" s="545" t="s">
        <v>12668</v>
      </c>
      <c r="J6659" s="545"/>
      <c r="K6659" s="545" t="s">
        <v>13413</v>
      </c>
      <c r="L6659" s="545" t="s">
        <v>14073</v>
      </c>
      <c r="M6659" s="548" t="s">
        <v>13868</v>
      </c>
      <c r="N6659" s="545" t="s">
        <v>13413</v>
      </c>
      <c r="O6659" s="545" t="s">
        <v>14074</v>
      </c>
      <c r="P6659" s="549">
        <v>4730</v>
      </c>
      <c r="Q6659" s="549">
        <v>2</v>
      </c>
      <c r="R6659" s="549">
        <v>7</v>
      </c>
      <c r="S6659" s="548"/>
      <c r="T6659" s="548"/>
      <c r="U6659" s="99"/>
    </row>
    <row r="6660" spans="1:21" ht="19.5" customHeight="1">
      <c r="A6660" s="545">
        <v>101285</v>
      </c>
      <c r="B6660" s="545" t="s">
        <v>2693</v>
      </c>
      <c r="C6660" s="545" t="s">
        <v>209</v>
      </c>
      <c r="D6660" s="546">
        <v>45062</v>
      </c>
      <c r="E6660" s="171" t="str">
        <f t="shared" ref="E6660:E6723" si="104">TEXT(D6660,"YYYY")</f>
        <v>2023</v>
      </c>
      <c r="F6660" s="547">
        <v>9315</v>
      </c>
      <c r="G6660" s="548">
        <v>0.19</v>
      </c>
      <c r="H6660" s="547">
        <v>7827.73</v>
      </c>
      <c r="I6660" s="545" t="s">
        <v>12675</v>
      </c>
      <c r="J6660" s="545" t="s">
        <v>13298</v>
      </c>
      <c r="K6660" s="545" t="s">
        <v>13413</v>
      </c>
      <c r="L6660" s="545" t="s">
        <v>13413</v>
      </c>
      <c r="M6660" s="548" t="s">
        <v>13758</v>
      </c>
      <c r="N6660" s="545" t="s">
        <v>13413</v>
      </c>
      <c r="O6660" s="545" t="s">
        <v>13413</v>
      </c>
      <c r="P6660" s="549">
        <v>4731</v>
      </c>
      <c r="Q6660" s="549">
        <v>1</v>
      </c>
      <c r="R6660" s="549">
        <v>141</v>
      </c>
      <c r="S6660" s="548">
        <v>1012</v>
      </c>
      <c r="T6660" s="548"/>
      <c r="U6660" s="99"/>
    </row>
    <row r="6661" spans="1:21" ht="19.5" customHeight="1">
      <c r="A6661" s="545">
        <v>101286</v>
      </c>
      <c r="B6661" s="545" t="s">
        <v>2755</v>
      </c>
      <c r="C6661" s="545" t="s">
        <v>209</v>
      </c>
      <c r="D6661" s="546"/>
      <c r="E6661" s="171" t="str">
        <f t="shared" si="104"/>
        <v>1900</v>
      </c>
      <c r="F6661" s="547">
        <v>0</v>
      </c>
      <c r="G6661" s="548">
        <v>0</v>
      </c>
      <c r="H6661" s="547">
        <v>0</v>
      </c>
      <c r="I6661" s="545" t="s">
        <v>12675</v>
      </c>
      <c r="J6661" s="545"/>
      <c r="K6661" s="545" t="s">
        <v>13413</v>
      </c>
      <c r="L6661" s="545" t="s">
        <v>13413</v>
      </c>
      <c r="M6661" s="548" t="s">
        <v>13758</v>
      </c>
      <c r="N6661" s="545" t="s">
        <v>13413</v>
      </c>
      <c r="O6661" s="545" t="s">
        <v>13413</v>
      </c>
      <c r="P6661" s="549">
        <v>4732</v>
      </c>
      <c r="Q6661" s="549">
        <v>1</v>
      </c>
      <c r="R6661" s="549">
        <v>141</v>
      </c>
      <c r="S6661" s="548"/>
      <c r="T6661" s="548"/>
      <c r="U6661" s="99"/>
    </row>
    <row r="6662" spans="1:21" ht="19.5" customHeight="1">
      <c r="A6662" s="545">
        <v>101287</v>
      </c>
      <c r="B6662" s="545" t="s">
        <v>2753</v>
      </c>
      <c r="C6662" s="545" t="s">
        <v>209</v>
      </c>
      <c r="D6662" s="546"/>
      <c r="E6662" s="171" t="str">
        <f t="shared" si="104"/>
        <v>1900</v>
      </c>
      <c r="F6662" s="547">
        <v>0</v>
      </c>
      <c r="G6662" s="548">
        <v>0</v>
      </c>
      <c r="H6662" s="547">
        <v>0</v>
      </c>
      <c r="I6662" s="545" t="s">
        <v>12675</v>
      </c>
      <c r="J6662" s="545"/>
      <c r="K6662" s="545" t="s">
        <v>13413</v>
      </c>
      <c r="L6662" s="545" t="s">
        <v>13413</v>
      </c>
      <c r="M6662" s="548" t="s">
        <v>13758</v>
      </c>
      <c r="N6662" s="545" t="s">
        <v>13413</v>
      </c>
      <c r="O6662" s="545" t="s">
        <v>13413</v>
      </c>
      <c r="P6662" s="549">
        <v>4733</v>
      </c>
      <c r="Q6662" s="549">
        <v>1</v>
      </c>
      <c r="R6662" s="549">
        <v>141</v>
      </c>
      <c r="S6662" s="548"/>
      <c r="T6662" s="548"/>
      <c r="U6662" s="99"/>
    </row>
    <row r="6663" spans="1:21" ht="19.5" customHeight="1">
      <c r="A6663" s="545">
        <v>101288</v>
      </c>
      <c r="B6663" s="545" t="s">
        <v>2702</v>
      </c>
      <c r="C6663" s="545" t="s">
        <v>209</v>
      </c>
      <c r="D6663" s="546"/>
      <c r="E6663" s="171" t="str">
        <f t="shared" si="104"/>
        <v>1900</v>
      </c>
      <c r="F6663" s="547">
        <v>0</v>
      </c>
      <c r="G6663" s="548">
        <v>0</v>
      </c>
      <c r="H6663" s="547">
        <v>0</v>
      </c>
      <c r="I6663" s="545" t="s">
        <v>12675</v>
      </c>
      <c r="J6663" s="545"/>
      <c r="K6663" s="545" t="s">
        <v>13413</v>
      </c>
      <c r="L6663" s="545" t="s">
        <v>13413</v>
      </c>
      <c r="M6663" s="548" t="s">
        <v>13758</v>
      </c>
      <c r="N6663" s="545" t="s">
        <v>13413</v>
      </c>
      <c r="O6663" s="545" t="s">
        <v>13413</v>
      </c>
      <c r="P6663" s="549">
        <v>4734</v>
      </c>
      <c r="Q6663" s="549">
        <v>1</v>
      </c>
      <c r="R6663" s="549">
        <v>141</v>
      </c>
      <c r="S6663" s="548"/>
      <c r="T6663" s="548"/>
      <c r="U6663" s="99"/>
    </row>
    <row r="6664" spans="1:21" ht="19.5" customHeight="1">
      <c r="A6664" s="545">
        <v>101289</v>
      </c>
      <c r="B6664" s="545" t="s">
        <v>2785</v>
      </c>
      <c r="C6664" s="545" t="s">
        <v>216</v>
      </c>
      <c r="D6664" s="546"/>
      <c r="E6664" s="171" t="str">
        <f t="shared" si="104"/>
        <v>1900</v>
      </c>
      <c r="F6664" s="547">
        <v>0</v>
      </c>
      <c r="G6664" s="548">
        <v>0</v>
      </c>
      <c r="H6664" s="547">
        <v>0</v>
      </c>
      <c r="I6664" s="545" t="s">
        <v>12675</v>
      </c>
      <c r="J6664" s="545"/>
      <c r="K6664" s="545" t="s">
        <v>13413</v>
      </c>
      <c r="L6664" s="545" t="s">
        <v>13413</v>
      </c>
      <c r="M6664" s="548" t="s">
        <v>13758</v>
      </c>
      <c r="N6664" s="545" t="s">
        <v>13413</v>
      </c>
      <c r="O6664" s="545" t="s">
        <v>13413</v>
      </c>
      <c r="P6664" s="549">
        <v>4735</v>
      </c>
      <c r="Q6664" s="549">
        <v>1</v>
      </c>
      <c r="R6664" s="549">
        <v>141</v>
      </c>
      <c r="S6664" s="548"/>
      <c r="T6664" s="548"/>
      <c r="U6664" s="99"/>
    </row>
    <row r="6665" spans="1:21" ht="19.5" customHeight="1">
      <c r="A6665" s="545">
        <v>101290</v>
      </c>
      <c r="B6665" s="545" t="s">
        <v>2786</v>
      </c>
      <c r="C6665" s="545" t="s">
        <v>216</v>
      </c>
      <c r="D6665" s="546"/>
      <c r="E6665" s="171" t="str">
        <f t="shared" si="104"/>
        <v>1900</v>
      </c>
      <c r="F6665" s="547">
        <v>0</v>
      </c>
      <c r="G6665" s="548">
        <v>0</v>
      </c>
      <c r="H6665" s="547">
        <v>0</v>
      </c>
      <c r="I6665" s="545" t="s">
        <v>12675</v>
      </c>
      <c r="J6665" s="545"/>
      <c r="K6665" s="545" t="s">
        <v>13413</v>
      </c>
      <c r="L6665" s="545" t="s">
        <v>13413</v>
      </c>
      <c r="M6665" s="548" t="s">
        <v>13758</v>
      </c>
      <c r="N6665" s="545" t="s">
        <v>13413</v>
      </c>
      <c r="O6665" s="545" t="s">
        <v>13413</v>
      </c>
      <c r="P6665" s="549">
        <v>4736</v>
      </c>
      <c r="Q6665" s="549">
        <v>1</v>
      </c>
      <c r="R6665" s="549">
        <v>141</v>
      </c>
      <c r="S6665" s="548"/>
      <c r="T6665" s="548"/>
      <c r="U6665" s="99"/>
    </row>
    <row r="6666" spans="1:21" ht="19.5" customHeight="1">
      <c r="A6666" s="545">
        <v>101291</v>
      </c>
      <c r="B6666" s="545" t="s">
        <v>8056</v>
      </c>
      <c r="C6666" s="545" t="s">
        <v>216</v>
      </c>
      <c r="D6666" s="546">
        <v>43544</v>
      </c>
      <c r="E6666" s="171" t="str">
        <f t="shared" si="104"/>
        <v>2019</v>
      </c>
      <c r="F6666" s="547">
        <v>24150</v>
      </c>
      <c r="G6666" s="548">
        <v>0.19</v>
      </c>
      <c r="H6666" s="547">
        <v>20294.12</v>
      </c>
      <c r="I6666" s="545" t="s">
        <v>12664</v>
      </c>
      <c r="J6666" s="545" t="s">
        <v>12979</v>
      </c>
      <c r="K6666" s="545" t="s">
        <v>13413</v>
      </c>
      <c r="L6666" s="545" t="s">
        <v>13413</v>
      </c>
      <c r="M6666" s="548" t="s">
        <v>13758</v>
      </c>
      <c r="N6666" s="545" t="s">
        <v>13413</v>
      </c>
      <c r="O6666" s="545" t="s">
        <v>13413</v>
      </c>
      <c r="P6666" s="549">
        <v>11853</v>
      </c>
      <c r="Q6666" s="549">
        <v>1</v>
      </c>
      <c r="R6666" s="549">
        <v>166</v>
      </c>
      <c r="S6666" s="548">
        <v>404</v>
      </c>
      <c r="T6666" s="548"/>
      <c r="U6666" s="99"/>
    </row>
    <row r="6667" spans="1:21" ht="19.5" customHeight="1">
      <c r="A6667" s="545">
        <v>101292</v>
      </c>
      <c r="B6667" s="545" t="s">
        <v>8055</v>
      </c>
      <c r="C6667" s="545" t="s">
        <v>216</v>
      </c>
      <c r="D6667" s="546">
        <v>44677</v>
      </c>
      <c r="E6667" s="171" t="str">
        <f t="shared" si="104"/>
        <v>2022</v>
      </c>
      <c r="F6667" s="547">
        <v>32252017</v>
      </c>
      <c r="G6667" s="548">
        <v>0.19</v>
      </c>
      <c r="H6667" s="547">
        <v>27102535.289999999</v>
      </c>
      <c r="I6667" s="545" t="s">
        <v>12758</v>
      </c>
      <c r="J6667" s="545" t="s">
        <v>13298</v>
      </c>
      <c r="K6667" s="545" t="s">
        <v>18229</v>
      </c>
      <c r="L6667" s="545" t="s">
        <v>13413</v>
      </c>
      <c r="M6667" s="548" t="s">
        <v>13758</v>
      </c>
      <c r="N6667" s="545" t="s">
        <v>13413</v>
      </c>
      <c r="O6667" s="545" t="s">
        <v>13413</v>
      </c>
      <c r="P6667" s="549">
        <v>11854</v>
      </c>
      <c r="Q6667" s="549">
        <v>1</v>
      </c>
      <c r="R6667" s="549">
        <v>164</v>
      </c>
      <c r="S6667" s="548">
        <v>1012</v>
      </c>
      <c r="T6667" s="548"/>
      <c r="U6667" s="99"/>
    </row>
    <row r="6668" spans="1:21" ht="19.5" customHeight="1">
      <c r="A6668" s="545">
        <v>101293</v>
      </c>
      <c r="B6668" s="545" t="s">
        <v>8054</v>
      </c>
      <c r="C6668" s="545" t="s">
        <v>216</v>
      </c>
      <c r="D6668" s="546">
        <v>43544</v>
      </c>
      <c r="E6668" s="171" t="str">
        <f t="shared" si="104"/>
        <v>2019</v>
      </c>
      <c r="F6668" s="547">
        <v>527598225</v>
      </c>
      <c r="G6668" s="548">
        <v>0.19</v>
      </c>
      <c r="H6668" s="547">
        <v>443359852.94</v>
      </c>
      <c r="I6668" s="545" t="s">
        <v>12758</v>
      </c>
      <c r="J6668" s="545" t="s">
        <v>13319</v>
      </c>
      <c r="K6668" s="545" t="s">
        <v>18230</v>
      </c>
      <c r="L6668" s="545" t="s">
        <v>13413</v>
      </c>
      <c r="M6668" s="548" t="s">
        <v>13758</v>
      </c>
      <c r="N6668" s="545" t="s">
        <v>13413</v>
      </c>
      <c r="O6668" s="545" t="s">
        <v>13413</v>
      </c>
      <c r="P6668" s="549">
        <v>11855</v>
      </c>
      <c r="Q6668" s="549">
        <v>1</v>
      </c>
      <c r="R6668" s="549">
        <v>164</v>
      </c>
      <c r="S6668" s="548">
        <v>1824</v>
      </c>
      <c r="T6668" s="548"/>
      <c r="U6668" s="99"/>
    </row>
    <row r="6669" spans="1:21" ht="19.5" customHeight="1">
      <c r="A6669" s="545">
        <v>101294</v>
      </c>
      <c r="B6669" s="545" t="s">
        <v>1620</v>
      </c>
      <c r="C6669" s="545" t="s">
        <v>206</v>
      </c>
      <c r="D6669" s="546"/>
      <c r="E6669" s="171" t="str">
        <f t="shared" si="104"/>
        <v>1900</v>
      </c>
      <c r="F6669" s="547">
        <v>0</v>
      </c>
      <c r="G6669" s="548">
        <v>0</v>
      </c>
      <c r="H6669" s="547">
        <v>0</v>
      </c>
      <c r="I6669" s="545" t="s">
        <v>12708</v>
      </c>
      <c r="J6669" s="545"/>
      <c r="K6669" s="545" t="s">
        <v>18231</v>
      </c>
      <c r="L6669" s="545" t="s">
        <v>18232</v>
      </c>
      <c r="M6669" s="548" t="s">
        <v>13758</v>
      </c>
      <c r="N6669" s="545" t="s">
        <v>22161</v>
      </c>
      <c r="O6669" s="545" t="s">
        <v>13413</v>
      </c>
      <c r="P6669" s="549">
        <v>4737</v>
      </c>
      <c r="Q6669" s="549">
        <v>1</v>
      </c>
      <c r="R6669" s="549">
        <v>121</v>
      </c>
      <c r="S6669" s="548"/>
      <c r="T6669" s="548">
        <v>36</v>
      </c>
      <c r="U6669" s="99"/>
    </row>
    <row r="6670" spans="1:21" ht="19.5" customHeight="1">
      <c r="A6670" s="545">
        <v>101295</v>
      </c>
      <c r="B6670" s="545" t="s">
        <v>4903</v>
      </c>
      <c r="C6670" s="545" t="s">
        <v>216</v>
      </c>
      <c r="D6670" s="546">
        <v>43553</v>
      </c>
      <c r="E6670" s="171" t="str">
        <f t="shared" si="104"/>
        <v>2019</v>
      </c>
      <c r="F6670" s="547">
        <v>1868300</v>
      </c>
      <c r="G6670" s="548">
        <v>0.19</v>
      </c>
      <c r="H6670" s="547">
        <v>1570000</v>
      </c>
      <c r="I6670" s="545" t="s">
        <v>12637</v>
      </c>
      <c r="J6670" s="545" t="s">
        <v>13301</v>
      </c>
      <c r="K6670" s="545" t="s">
        <v>13413</v>
      </c>
      <c r="L6670" s="545" t="s">
        <v>13413</v>
      </c>
      <c r="M6670" s="548" t="s">
        <v>13758</v>
      </c>
      <c r="N6670" s="545" t="s">
        <v>13413</v>
      </c>
      <c r="O6670" s="545" t="s">
        <v>13413</v>
      </c>
      <c r="P6670" s="549">
        <v>11856</v>
      </c>
      <c r="Q6670" s="549">
        <v>1</v>
      </c>
      <c r="R6670" s="549">
        <v>13</v>
      </c>
      <c r="S6670" s="548">
        <v>2221</v>
      </c>
      <c r="T6670" s="548"/>
      <c r="U6670" s="99"/>
    </row>
    <row r="6671" spans="1:21" ht="19.5" customHeight="1">
      <c r="A6671" s="545">
        <v>101296</v>
      </c>
      <c r="B6671" s="545" t="s">
        <v>10571</v>
      </c>
      <c r="C6671" s="545" t="s">
        <v>209</v>
      </c>
      <c r="D6671" s="546"/>
      <c r="E6671" s="171" t="str">
        <f t="shared" si="104"/>
        <v>1900</v>
      </c>
      <c r="F6671" s="547">
        <v>0</v>
      </c>
      <c r="G6671" s="548">
        <v>0</v>
      </c>
      <c r="H6671" s="547">
        <v>0</v>
      </c>
      <c r="I6671" s="545" t="s">
        <v>12652</v>
      </c>
      <c r="J6671" s="545"/>
      <c r="K6671" s="545" t="s">
        <v>13413</v>
      </c>
      <c r="L6671" s="545" t="s">
        <v>13807</v>
      </c>
      <c r="M6671" s="548" t="s">
        <v>13758</v>
      </c>
      <c r="N6671" s="545" t="s">
        <v>13413</v>
      </c>
      <c r="O6671" s="545" t="s">
        <v>14502</v>
      </c>
      <c r="P6671" s="549">
        <v>4738</v>
      </c>
      <c r="Q6671" s="549">
        <v>1</v>
      </c>
      <c r="R6671" s="549">
        <v>134</v>
      </c>
      <c r="S6671" s="548"/>
      <c r="T6671" s="548"/>
      <c r="U6671" s="99"/>
    </row>
    <row r="6672" spans="1:21" ht="19.5" customHeight="1">
      <c r="A6672" s="545">
        <v>101297</v>
      </c>
      <c r="B6672" s="545" t="s">
        <v>8250</v>
      </c>
      <c r="C6672" s="545" t="s">
        <v>216</v>
      </c>
      <c r="D6672" s="546">
        <v>46084</v>
      </c>
      <c r="E6672" s="171" t="str">
        <f t="shared" si="104"/>
        <v>2026</v>
      </c>
      <c r="F6672" s="547">
        <v>10748</v>
      </c>
      <c r="G6672" s="548">
        <v>0.19</v>
      </c>
      <c r="H6672" s="547">
        <v>9031.93</v>
      </c>
      <c r="I6672" s="545" t="s">
        <v>12642</v>
      </c>
      <c r="J6672" s="545" t="s">
        <v>13296</v>
      </c>
      <c r="K6672" s="545" t="s">
        <v>13413</v>
      </c>
      <c r="L6672" s="545" t="s">
        <v>13807</v>
      </c>
      <c r="M6672" s="548" t="s">
        <v>13758</v>
      </c>
      <c r="N6672" s="545" t="s">
        <v>13413</v>
      </c>
      <c r="O6672" s="545" t="s">
        <v>18233</v>
      </c>
      <c r="P6672" s="549">
        <v>4739</v>
      </c>
      <c r="Q6672" s="549">
        <v>1</v>
      </c>
      <c r="R6672" s="549">
        <v>135</v>
      </c>
      <c r="S6672" s="548">
        <v>2218</v>
      </c>
      <c r="T6672" s="548"/>
      <c r="U6672" s="99"/>
    </row>
    <row r="6673" spans="1:21" ht="19.5" customHeight="1">
      <c r="A6673" s="545">
        <v>101298</v>
      </c>
      <c r="B6673" s="545" t="s">
        <v>6321</v>
      </c>
      <c r="C6673" s="545" t="s">
        <v>221</v>
      </c>
      <c r="D6673" s="546">
        <v>46052</v>
      </c>
      <c r="E6673" s="171" t="str">
        <f t="shared" si="104"/>
        <v>2026</v>
      </c>
      <c r="F6673" s="547">
        <v>56883</v>
      </c>
      <c r="G6673" s="548">
        <v>0.19</v>
      </c>
      <c r="H6673" s="547">
        <v>47800.84</v>
      </c>
      <c r="I6673" s="545" t="s">
        <v>12643</v>
      </c>
      <c r="J6673" s="545" t="s">
        <v>13307</v>
      </c>
      <c r="K6673" s="545" t="s">
        <v>13413</v>
      </c>
      <c r="L6673" s="545" t="s">
        <v>13413</v>
      </c>
      <c r="M6673" s="548" t="s">
        <v>13758</v>
      </c>
      <c r="N6673" s="545" t="s">
        <v>13413</v>
      </c>
      <c r="O6673" s="545" t="s">
        <v>13413</v>
      </c>
      <c r="P6673" s="549">
        <v>4740</v>
      </c>
      <c r="Q6673" s="549">
        <v>1</v>
      </c>
      <c r="R6673" s="549">
        <v>6</v>
      </c>
      <c r="S6673" s="548">
        <v>2228</v>
      </c>
      <c r="T6673" s="548"/>
      <c r="U6673" s="99"/>
    </row>
    <row r="6674" spans="1:21" ht="19.5" customHeight="1">
      <c r="A6674" s="545">
        <v>101299</v>
      </c>
      <c r="B6674" s="545" t="s">
        <v>4905</v>
      </c>
      <c r="C6674" s="545" t="s">
        <v>216</v>
      </c>
      <c r="D6674" s="546">
        <v>43553</v>
      </c>
      <c r="E6674" s="171" t="str">
        <f t="shared" si="104"/>
        <v>2019</v>
      </c>
      <c r="F6674" s="547">
        <v>2356200</v>
      </c>
      <c r="G6674" s="548">
        <v>0.19</v>
      </c>
      <c r="H6674" s="547">
        <v>1980000</v>
      </c>
      <c r="I6674" s="545" t="s">
        <v>12637</v>
      </c>
      <c r="J6674" s="545" t="s">
        <v>13301</v>
      </c>
      <c r="K6674" s="545" t="s">
        <v>13413</v>
      </c>
      <c r="L6674" s="545" t="s">
        <v>13413</v>
      </c>
      <c r="M6674" s="548" t="s">
        <v>13758</v>
      </c>
      <c r="N6674" s="545" t="s">
        <v>13413</v>
      </c>
      <c r="O6674" s="545" t="s">
        <v>13413</v>
      </c>
      <c r="P6674" s="549">
        <v>11857</v>
      </c>
      <c r="Q6674" s="549">
        <v>1</v>
      </c>
      <c r="R6674" s="549">
        <v>13</v>
      </c>
      <c r="S6674" s="548">
        <v>2221</v>
      </c>
      <c r="T6674" s="548"/>
      <c r="U6674" s="99"/>
    </row>
    <row r="6675" spans="1:21" ht="19.5" customHeight="1">
      <c r="A6675" s="545">
        <v>101300</v>
      </c>
      <c r="B6675" s="545" t="s">
        <v>8011</v>
      </c>
      <c r="C6675" s="545" t="s">
        <v>216</v>
      </c>
      <c r="D6675" s="546">
        <v>43553</v>
      </c>
      <c r="E6675" s="171" t="str">
        <f t="shared" si="104"/>
        <v>2019</v>
      </c>
      <c r="F6675" s="547">
        <v>342720</v>
      </c>
      <c r="G6675" s="548">
        <v>0.19</v>
      </c>
      <c r="H6675" s="547">
        <v>288000</v>
      </c>
      <c r="I6675" s="545" t="s">
        <v>12676</v>
      </c>
      <c r="J6675" s="545" t="s">
        <v>13301</v>
      </c>
      <c r="K6675" s="545" t="s">
        <v>18234</v>
      </c>
      <c r="L6675" s="545" t="s">
        <v>8011</v>
      </c>
      <c r="M6675" s="548" t="s">
        <v>13758</v>
      </c>
      <c r="N6675" s="545" t="s">
        <v>13413</v>
      </c>
      <c r="O6675" s="545" t="s">
        <v>18235</v>
      </c>
      <c r="P6675" s="549">
        <v>11858</v>
      </c>
      <c r="Q6675" s="549">
        <v>1</v>
      </c>
      <c r="R6675" s="549">
        <v>14</v>
      </c>
      <c r="S6675" s="548">
        <v>2221</v>
      </c>
      <c r="T6675" s="548"/>
      <c r="U6675" s="99"/>
    </row>
    <row r="6676" spans="1:21" ht="19.5" customHeight="1">
      <c r="A6676" s="545">
        <v>101302</v>
      </c>
      <c r="B6676" s="545" t="s">
        <v>5316</v>
      </c>
      <c r="C6676" s="545" t="s">
        <v>216</v>
      </c>
      <c r="D6676" s="546">
        <v>43556</v>
      </c>
      <c r="E6676" s="171" t="str">
        <f t="shared" si="104"/>
        <v>2019</v>
      </c>
      <c r="F6676" s="547">
        <v>42392835</v>
      </c>
      <c r="G6676" s="548">
        <v>0.19</v>
      </c>
      <c r="H6676" s="547">
        <v>35624231.090000004</v>
      </c>
      <c r="I6676" s="545" t="s">
        <v>12758</v>
      </c>
      <c r="J6676" s="545" t="s">
        <v>13379</v>
      </c>
      <c r="K6676" s="545" t="s">
        <v>18236</v>
      </c>
      <c r="L6676" s="545" t="s">
        <v>13413</v>
      </c>
      <c r="M6676" s="548" t="s">
        <v>13758</v>
      </c>
      <c r="N6676" s="545" t="s">
        <v>13413</v>
      </c>
      <c r="O6676" s="545" t="s">
        <v>13413</v>
      </c>
      <c r="P6676" s="549">
        <v>11860</v>
      </c>
      <c r="Q6676" s="549">
        <v>1</v>
      </c>
      <c r="R6676" s="549">
        <v>164</v>
      </c>
      <c r="S6676" s="548">
        <v>1940</v>
      </c>
      <c r="T6676" s="548"/>
      <c r="U6676" s="99"/>
    </row>
    <row r="6677" spans="1:21" ht="19.5" customHeight="1">
      <c r="A6677" s="545">
        <v>101303</v>
      </c>
      <c r="B6677" s="545" t="s">
        <v>2327</v>
      </c>
      <c r="C6677" s="545" t="s">
        <v>209</v>
      </c>
      <c r="D6677" s="546">
        <v>46052</v>
      </c>
      <c r="E6677" s="171" t="str">
        <f t="shared" si="104"/>
        <v>2026</v>
      </c>
      <c r="F6677" s="547">
        <v>6173</v>
      </c>
      <c r="G6677" s="548">
        <v>0.19</v>
      </c>
      <c r="H6677" s="547">
        <v>5187.3900000000003</v>
      </c>
      <c r="I6677" s="545" t="s">
        <v>12652</v>
      </c>
      <c r="J6677" s="545" t="s">
        <v>13307</v>
      </c>
      <c r="K6677" s="545" t="s">
        <v>13413</v>
      </c>
      <c r="L6677" s="545" t="s">
        <v>13807</v>
      </c>
      <c r="M6677" s="548" t="s">
        <v>13758</v>
      </c>
      <c r="N6677" s="545" t="s">
        <v>13413</v>
      </c>
      <c r="O6677" s="545" t="s">
        <v>14503</v>
      </c>
      <c r="P6677" s="549">
        <v>4741</v>
      </c>
      <c r="Q6677" s="549">
        <v>1</v>
      </c>
      <c r="R6677" s="549">
        <v>134</v>
      </c>
      <c r="S6677" s="548">
        <v>2228</v>
      </c>
      <c r="T6677" s="548"/>
      <c r="U6677" s="99"/>
    </row>
    <row r="6678" spans="1:21" ht="19.5" customHeight="1">
      <c r="A6678" s="545">
        <v>101304</v>
      </c>
      <c r="B6678" s="545" t="s">
        <v>6865</v>
      </c>
      <c r="C6678" s="545" t="s">
        <v>209</v>
      </c>
      <c r="D6678" s="546">
        <v>46052</v>
      </c>
      <c r="E6678" s="171" t="str">
        <f t="shared" si="104"/>
        <v>2026</v>
      </c>
      <c r="F6678" s="547">
        <v>7888</v>
      </c>
      <c r="G6678" s="548">
        <v>0.19</v>
      </c>
      <c r="H6678" s="547">
        <v>6628.57</v>
      </c>
      <c r="I6678" s="545" t="s">
        <v>12652</v>
      </c>
      <c r="J6678" s="545" t="s">
        <v>13307</v>
      </c>
      <c r="K6678" s="545" t="s">
        <v>13413</v>
      </c>
      <c r="L6678" s="545" t="s">
        <v>13807</v>
      </c>
      <c r="M6678" s="548" t="s">
        <v>13758</v>
      </c>
      <c r="N6678" s="545" t="s">
        <v>13413</v>
      </c>
      <c r="O6678" s="545" t="s">
        <v>14503</v>
      </c>
      <c r="P6678" s="549">
        <v>4742</v>
      </c>
      <c r="Q6678" s="549">
        <v>1</v>
      </c>
      <c r="R6678" s="549">
        <v>134</v>
      </c>
      <c r="S6678" s="548">
        <v>2228</v>
      </c>
      <c r="T6678" s="548"/>
      <c r="U6678" s="99"/>
    </row>
    <row r="6679" spans="1:21" ht="19.5" customHeight="1">
      <c r="A6679" s="545">
        <v>101305</v>
      </c>
      <c r="B6679" s="545" t="s">
        <v>8020</v>
      </c>
      <c r="C6679" s="545" t="s">
        <v>216</v>
      </c>
      <c r="D6679" s="546">
        <v>44592</v>
      </c>
      <c r="E6679" s="171" t="str">
        <f t="shared" si="104"/>
        <v>2022</v>
      </c>
      <c r="F6679" s="547">
        <v>387</v>
      </c>
      <c r="G6679" s="548">
        <v>0.19</v>
      </c>
      <c r="H6679" s="547">
        <v>325.20999999999998</v>
      </c>
      <c r="I6679" s="545" t="s">
        <v>12637</v>
      </c>
      <c r="J6679" s="545" t="s">
        <v>13297</v>
      </c>
      <c r="K6679" s="545" t="s">
        <v>13413</v>
      </c>
      <c r="L6679" s="545" t="s">
        <v>13413</v>
      </c>
      <c r="M6679" s="548" t="s">
        <v>13758</v>
      </c>
      <c r="N6679" s="545" t="s">
        <v>13413</v>
      </c>
      <c r="O6679" s="545" t="s">
        <v>13759</v>
      </c>
      <c r="P6679" s="549">
        <v>4743</v>
      </c>
      <c r="Q6679" s="549">
        <v>1</v>
      </c>
      <c r="R6679" s="549">
        <v>13</v>
      </c>
      <c r="S6679" s="548">
        <v>2257</v>
      </c>
      <c r="T6679" s="548"/>
      <c r="U6679" s="99"/>
    </row>
    <row r="6680" spans="1:21" ht="19.5" customHeight="1">
      <c r="A6680" s="545">
        <v>101306</v>
      </c>
      <c r="B6680" s="545" t="s">
        <v>8134</v>
      </c>
      <c r="C6680" s="545" t="s">
        <v>216</v>
      </c>
      <c r="D6680" s="546">
        <v>46052</v>
      </c>
      <c r="E6680" s="171" t="str">
        <f t="shared" si="104"/>
        <v>2026</v>
      </c>
      <c r="F6680" s="547">
        <v>221</v>
      </c>
      <c r="G6680" s="548">
        <v>0.19</v>
      </c>
      <c r="H6680" s="547">
        <v>185.71</v>
      </c>
      <c r="I6680" s="545" t="s">
        <v>12637</v>
      </c>
      <c r="J6680" s="545" t="s">
        <v>13307</v>
      </c>
      <c r="K6680" s="545" t="s">
        <v>13413</v>
      </c>
      <c r="L6680" s="545" t="s">
        <v>13413</v>
      </c>
      <c r="M6680" s="548" t="s">
        <v>13758</v>
      </c>
      <c r="N6680" s="545" t="s">
        <v>13413</v>
      </c>
      <c r="O6680" s="545" t="s">
        <v>13759</v>
      </c>
      <c r="P6680" s="549">
        <v>4744</v>
      </c>
      <c r="Q6680" s="549">
        <v>1</v>
      </c>
      <c r="R6680" s="549">
        <v>13</v>
      </c>
      <c r="S6680" s="548">
        <v>2228</v>
      </c>
      <c r="T6680" s="548"/>
      <c r="U6680" s="99"/>
    </row>
    <row r="6681" spans="1:21" ht="19.5" customHeight="1">
      <c r="A6681" s="545">
        <v>101307</v>
      </c>
      <c r="B6681" s="545" t="s">
        <v>1785</v>
      </c>
      <c r="C6681" s="545" t="s">
        <v>216</v>
      </c>
      <c r="D6681" s="546"/>
      <c r="E6681" s="171" t="str">
        <f t="shared" si="104"/>
        <v>1900</v>
      </c>
      <c r="F6681" s="547">
        <v>0</v>
      </c>
      <c r="G6681" s="548">
        <v>0</v>
      </c>
      <c r="H6681" s="547">
        <v>0</v>
      </c>
      <c r="I6681" s="545" t="s">
        <v>12637</v>
      </c>
      <c r="J6681" s="545"/>
      <c r="K6681" s="545" t="s">
        <v>18237</v>
      </c>
      <c r="L6681" s="545" t="s">
        <v>13413</v>
      </c>
      <c r="M6681" s="548" t="s">
        <v>13758</v>
      </c>
      <c r="N6681" s="545" t="s">
        <v>13413</v>
      </c>
      <c r="O6681" s="545" t="s">
        <v>13759</v>
      </c>
      <c r="P6681" s="549">
        <v>4745</v>
      </c>
      <c r="Q6681" s="549">
        <v>1</v>
      </c>
      <c r="R6681" s="549">
        <v>13</v>
      </c>
      <c r="S6681" s="548"/>
      <c r="T6681" s="548"/>
      <c r="U6681" s="99"/>
    </row>
    <row r="6682" spans="1:21" ht="19.5" customHeight="1">
      <c r="A6682" s="545">
        <v>101308</v>
      </c>
      <c r="B6682" s="545" t="s">
        <v>10570</v>
      </c>
      <c r="C6682" s="545" t="s">
        <v>216</v>
      </c>
      <c r="D6682" s="546"/>
      <c r="E6682" s="171" t="str">
        <f t="shared" si="104"/>
        <v>1900</v>
      </c>
      <c r="F6682" s="547">
        <v>0</v>
      </c>
      <c r="G6682" s="548">
        <v>0</v>
      </c>
      <c r="H6682" s="547">
        <v>0</v>
      </c>
      <c r="I6682" s="545" t="s">
        <v>12637</v>
      </c>
      <c r="J6682" s="545"/>
      <c r="K6682" s="545" t="s">
        <v>13413</v>
      </c>
      <c r="L6682" s="545" t="s">
        <v>13413</v>
      </c>
      <c r="M6682" s="548" t="s">
        <v>13758</v>
      </c>
      <c r="N6682" s="545" t="s">
        <v>13413</v>
      </c>
      <c r="O6682" s="545" t="s">
        <v>13759</v>
      </c>
      <c r="P6682" s="549">
        <v>4746</v>
      </c>
      <c r="Q6682" s="549">
        <v>1</v>
      </c>
      <c r="R6682" s="549">
        <v>13</v>
      </c>
      <c r="S6682" s="548"/>
      <c r="T6682" s="548"/>
      <c r="U6682" s="99"/>
    </row>
    <row r="6683" spans="1:21" ht="19.5" customHeight="1">
      <c r="A6683" s="545">
        <v>101309</v>
      </c>
      <c r="B6683" s="545" t="s">
        <v>7996</v>
      </c>
      <c r="C6683" s="545" t="s">
        <v>216</v>
      </c>
      <c r="D6683" s="546">
        <v>45708</v>
      </c>
      <c r="E6683" s="171" t="str">
        <f t="shared" si="104"/>
        <v>2025</v>
      </c>
      <c r="F6683" s="547">
        <v>596978.04</v>
      </c>
      <c r="G6683" s="548">
        <v>0.19</v>
      </c>
      <c r="H6683" s="547">
        <v>501662.22</v>
      </c>
      <c r="I6683" s="545" t="s">
        <v>12642</v>
      </c>
      <c r="J6683" s="545" t="s">
        <v>13307</v>
      </c>
      <c r="K6683" s="545" t="s">
        <v>18238</v>
      </c>
      <c r="L6683" s="545" t="s">
        <v>13413</v>
      </c>
      <c r="M6683" s="548" t="s">
        <v>13758</v>
      </c>
      <c r="N6683" s="545" t="s">
        <v>13413</v>
      </c>
      <c r="O6683" s="545" t="s">
        <v>13413</v>
      </c>
      <c r="P6683" s="549">
        <v>11861</v>
      </c>
      <c r="Q6683" s="549">
        <v>1</v>
      </c>
      <c r="R6683" s="549">
        <v>135</v>
      </c>
      <c r="S6683" s="548">
        <v>2228</v>
      </c>
      <c r="T6683" s="548"/>
      <c r="U6683" s="99"/>
    </row>
    <row r="6684" spans="1:21" ht="19.5" customHeight="1">
      <c r="A6684" s="545">
        <v>101310</v>
      </c>
      <c r="B6684" s="545" t="s">
        <v>10569</v>
      </c>
      <c r="C6684" s="545" t="s">
        <v>216</v>
      </c>
      <c r="D6684" s="546"/>
      <c r="E6684" s="171" t="str">
        <f t="shared" si="104"/>
        <v>1900</v>
      </c>
      <c r="F6684" s="547">
        <v>0</v>
      </c>
      <c r="G6684" s="548">
        <v>0</v>
      </c>
      <c r="H6684" s="547">
        <v>0</v>
      </c>
      <c r="I6684" s="545" t="s">
        <v>12637</v>
      </c>
      <c r="J6684" s="545"/>
      <c r="K6684" s="545" t="s">
        <v>13413</v>
      </c>
      <c r="L6684" s="545" t="s">
        <v>13413</v>
      </c>
      <c r="M6684" s="548" t="s">
        <v>13758</v>
      </c>
      <c r="N6684" s="545" t="s">
        <v>13413</v>
      </c>
      <c r="O6684" s="545" t="s">
        <v>13759</v>
      </c>
      <c r="P6684" s="549">
        <v>4747</v>
      </c>
      <c r="Q6684" s="549">
        <v>1</v>
      </c>
      <c r="R6684" s="549">
        <v>13</v>
      </c>
      <c r="S6684" s="548"/>
      <c r="T6684" s="548"/>
      <c r="U6684" s="99"/>
    </row>
    <row r="6685" spans="1:21" ht="19.5" customHeight="1">
      <c r="A6685" s="545">
        <v>101311</v>
      </c>
      <c r="B6685" s="545" t="s">
        <v>1786</v>
      </c>
      <c r="C6685" s="545" t="s">
        <v>216</v>
      </c>
      <c r="D6685" s="546"/>
      <c r="E6685" s="171" t="str">
        <f t="shared" si="104"/>
        <v>1900</v>
      </c>
      <c r="F6685" s="547">
        <v>0</v>
      </c>
      <c r="G6685" s="548">
        <v>0</v>
      </c>
      <c r="H6685" s="547">
        <v>0</v>
      </c>
      <c r="I6685" s="545" t="s">
        <v>12637</v>
      </c>
      <c r="J6685" s="545"/>
      <c r="K6685" s="545" t="s">
        <v>13413</v>
      </c>
      <c r="L6685" s="545" t="s">
        <v>13413</v>
      </c>
      <c r="M6685" s="548" t="s">
        <v>13758</v>
      </c>
      <c r="N6685" s="545" t="s">
        <v>13413</v>
      </c>
      <c r="O6685" s="545" t="s">
        <v>13759</v>
      </c>
      <c r="P6685" s="549">
        <v>4748</v>
      </c>
      <c r="Q6685" s="549">
        <v>1</v>
      </c>
      <c r="R6685" s="549">
        <v>13</v>
      </c>
      <c r="S6685" s="548"/>
      <c r="T6685" s="548"/>
      <c r="U6685" s="99"/>
    </row>
    <row r="6686" spans="1:21" ht="19.5" customHeight="1">
      <c r="A6686" s="545">
        <v>101313</v>
      </c>
      <c r="B6686" s="545" t="s">
        <v>6320</v>
      </c>
      <c r="C6686" s="545" t="s">
        <v>216</v>
      </c>
      <c r="D6686" s="546">
        <v>45708</v>
      </c>
      <c r="E6686" s="171" t="str">
        <f t="shared" si="104"/>
        <v>2025</v>
      </c>
      <c r="F6686" s="547">
        <v>16435.16</v>
      </c>
      <c r="G6686" s="548">
        <v>0.19</v>
      </c>
      <c r="H6686" s="547">
        <v>13811.06</v>
      </c>
      <c r="I6686" s="545" t="s">
        <v>12659</v>
      </c>
      <c r="J6686" s="545" t="s">
        <v>13307</v>
      </c>
      <c r="K6686" s="545" t="s">
        <v>18239</v>
      </c>
      <c r="L6686" s="545" t="s">
        <v>14161</v>
      </c>
      <c r="M6686" s="548" t="s">
        <v>13758</v>
      </c>
      <c r="N6686" s="545" t="s">
        <v>13413</v>
      </c>
      <c r="O6686" s="545" t="s">
        <v>14162</v>
      </c>
      <c r="P6686" s="549">
        <v>4749</v>
      </c>
      <c r="Q6686" s="549">
        <v>1</v>
      </c>
      <c r="R6686" s="549">
        <v>116</v>
      </c>
      <c r="S6686" s="548">
        <v>2228</v>
      </c>
      <c r="T6686" s="548"/>
      <c r="U6686" s="99"/>
    </row>
    <row r="6687" spans="1:21" ht="19.5" customHeight="1">
      <c r="A6687" s="545">
        <v>101314</v>
      </c>
      <c r="B6687" s="545" t="s">
        <v>7012</v>
      </c>
      <c r="C6687" s="545" t="s">
        <v>216</v>
      </c>
      <c r="D6687" s="546">
        <v>45708</v>
      </c>
      <c r="E6687" s="171" t="str">
        <f t="shared" si="104"/>
        <v>2025</v>
      </c>
      <c r="F6687" s="547">
        <v>2104.7399999999998</v>
      </c>
      <c r="G6687" s="548">
        <v>0.19</v>
      </c>
      <c r="H6687" s="547">
        <v>1768.69</v>
      </c>
      <c r="I6687" s="545" t="s">
        <v>12652</v>
      </c>
      <c r="J6687" s="545" t="s">
        <v>13307</v>
      </c>
      <c r="K6687" s="545" t="s">
        <v>13413</v>
      </c>
      <c r="L6687" s="545" t="s">
        <v>13807</v>
      </c>
      <c r="M6687" s="548" t="s">
        <v>13758</v>
      </c>
      <c r="N6687" s="545" t="s">
        <v>13413</v>
      </c>
      <c r="O6687" s="545" t="s">
        <v>14503</v>
      </c>
      <c r="P6687" s="549">
        <v>4750</v>
      </c>
      <c r="Q6687" s="549">
        <v>1</v>
      </c>
      <c r="R6687" s="549">
        <v>134</v>
      </c>
      <c r="S6687" s="548">
        <v>2228</v>
      </c>
      <c r="T6687" s="548"/>
      <c r="U6687" s="99"/>
    </row>
    <row r="6688" spans="1:21" ht="19.5" customHeight="1">
      <c r="A6688" s="545">
        <v>101315</v>
      </c>
      <c r="B6688" s="545" t="s">
        <v>7995</v>
      </c>
      <c r="C6688" s="545" t="s">
        <v>216</v>
      </c>
      <c r="D6688" s="546">
        <v>43556</v>
      </c>
      <c r="E6688" s="171" t="str">
        <f t="shared" si="104"/>
        <v>2019</v>
      </c>
      <c r="F6688" s="547">
        <v>176996.99</v>
      </c>
      <c r="G6688" s="548">
        <v>0.19</v>
      </c>
      <c r="H6688" s="547">
        <v>148736.97</v>
      </c>
      <c r="I6688" s="545" t="s">
        <v>12642</v>
      </c>
      <c r="J6688" s="545" t="s">
        <v>13302</v>
      </c>
      <c r="K6688" s="545" t="s">
        <v>18240</v>
      </c>
      <c r="L6688" s="545" t="s">
        <v>13413</v>
      </c>
      <c r="M6688" s="548" t="s">
        <v>13758</v>
      </c>
      <c r="N6688" s="545" t="s">
        <v>13413</v>
      </c>
      <c r="O6688" s="545" t="s">
        <v>13413</v>
      </c>
      <c r="P6688" s="549">
        <v>11863</v>
      </c>
      <c r="Q6688" s="549">
        <v>1</v>
      </c>
      <c r="R6688" s="549">
        <v>135</v>
      </c>
      <c r="S6688" s="548">
        <v>2219</v>
      </c>
      <c r="T6688" s="548"/>
      <c r="U6688" s="99"/>
    </row>
    <row r="6689" spans="1:21" ht="19.5" customHeight="1">
      <c r="A6689" s="545">
        <v>101316</v>
      </c>
      <c r="B6689" s="545" t="s">
        <v>6864</v>
      </c>
      <c r="C6689" s="545" t="s">
        <v>216</v>
      </c>
      <c r="D6689" s="546">
        <v>44707</v>
      </c>
      <c r="E6689" s="171" t="str">
        <f t="shared" si="104"/>
        <v>2022</v>
      </c>
      <c r="F6689" s="547">
        <v>1041</v>
      </c>
      <c r="G6689" s="548">
        <v>0.19</v>
      </c>
      <c r="H6689" s="547">
        <v>874.79</v>
      </c>
      <c r="I6689" s="545" t="s">
        <v>12652</v>
      </c>
      <c r="J6689" s="545" t="s">
        <v>13298</v>
      </c>
      <c r="K6689" s="545" t="s">
        <v>13413</v>
      </c>
      <c r="L6689" s="545" t="s">
        <v>13807</v>
      </c>
      <c r="M6689" s="548" t="s">
        <v>13758</v>
      </c>
      <c r="N6689" s="545" t="s">
        <v>13413</v>
      </c>
      <c r="O6689" s="545" t="s">
        <v>14948</v>
      </c>
      <c r="P6689" s="549">
        <v>4751</v>
      </c>
      <c r="Q6689" s="549">
        <v>1</v>
      </c>
      <c r="R6689" s="549">
        <v>134</v>
      </c>
      <c r="S6689" s="548">
        <v>1012</v>
      </c>
      <c r="T6689" s="548"/>
      <c r="U6689" s="99"/>
    </row>
    <row r="6690" spans="1:21" ht="19.5" customHeight="1">
      <c r="A6690" s="545">
        <v>101317</v>
      </c>
      <c r="B6690" s="545" t="s">
        <v>6863</v>
      </c>
      <c r="C6690" s="545" t="s">
        <v>216</v>
      </c>
      <c r="D6690" s="546">
        <v>43884</v>
      </c>
      <c r="E6690" s="171" t="str">
        <f t="shared" si="104"/>
        <v>2020</v>
      </c>
      <c r="F6690" s="547">
        <v>1358.99</v>
      </c>
      <c r="G6690" s="548">
        <v>0.19</v>
      </c>
      <c r="H6690" s="547">
        <v>1142.01</v>
      </c>
      <c r="I6690" s="545" t="s">
        <v>12652</v>
      </c>
      <c r="J6690" s="545" t="s">
        <v>13296</v>
      </c>
      <c r="K6690" s="545" t="s">
        <v>13413</v>
      </c>
      <c r="L6690" s="545" t="s">
        <v>13807</v>
      </c>
      <c r="M6690" s="548" t="s">
        <v>13758</v>
      </c>
      <c r="N6690" s="545" t="s">
        <v>13413</v>
      </c>
      <c r="O6690" s="545" t="s">
        <v>14948</v>
      </c>
      <c r="P6690" s="549">
        <v>4752</v>
      </c>
      <c r="Q6690" s="549">
        <v>1</v>
      </c>
      <c r="R6690" s="549">
        <v>134</v>
      </c>
      <c r="S6690" s="548">
        <v>2218</v>
      </c>
      <c r="T6690" s="548"/>
      <c r="U6690" s="99"/>
    </row>
    <row r="6691" spans="1:21" ht="19.5" customHeight="1">
      <c r="A6691" s="545">
        <v>101318</v>
      </c>
      <c r="B6691" s="545" t="s">
        <v>10568</v>
      </c>
      <c r="C6691" s="545" t="s">
        <v>216</v>
      </c>
      <c r="D6691" s="546"/>
      <c r="E6691" s="171" t="str">
        <f t="shared" si="104"/>
        <v>1900</v>
      </c>
      <c r="F6691" s="547">
        <v>0</v>
      </c>
      <c r="G6691" s="548">
        <v>0</v>
      </c>
      <c r="H6691" s="547">
        <v>0</v>
      </c>
      <c r="I6691" s="545" t="s">
        <v>12652</v>
      </c>
      <c r="J6691" s="545"/>
      <c r="K6691" s="545" t="s">
        <v>13413</v>
      </c>
      <c r="L6691" s="545" t="s">
        <v>13807</v>
      </c>
      <c r="M6691" s="548" t="s">
        <v>13758</v>
      </c>
      <c r="N6691" s="545" t="s">
        <v>13413</v>
      </c>
      <c r="O6691" s="545" t="s">
        <v>14948</v>
      </c>
      <c r="P6691" s="549">
        <v>4753</v>
      </c>
      <c r="Q6691" s="549">
        <v>1</v>
      </c>
      <c r="R6691" s="549">
        <v>134</v>
      </c>
      <c r="S6691" s="548"/>
      <c r="T6691" s="548"/>
      <c r="U6691" s="99"/>
    </row>
    <row r="6692" spans="1:21" ht="19.5" customHeight="1">
      <c r="A6692" s="545">
        <v>101319</v>
      </c>
      <c r="B6692" s="545" t="s">
        <v>6862</v>
      </c>
      <c r="C6692" s="545" t="s">
        <v>216</v>
      </c>
      <c r="D6692" s="546">
        <v>43853</v>
      </c>
      <c r="E6692" s="171" t="str">
        <f t="shared" si="104"/>
        <v>2020</v>
      </c>
      <c r="F6692" s="547">
        <v>3975.31</v>
      </c>
      <c r="G6692" s="548">
        <v>0.19</v>
      </c>
      <c r="H6692" s="547">
        <v>3340.6</v>
      </c>
      <c r="I6692" s="545" t="s">
        <v>12652</v>
      </c>
      <c r="J6692" s="545" t="s">
        <v>13296</v>
      </c>
      <c r="K6692" s="545" t="s">
        <v>13413</v>
      </c>
      <c r="L6692" s="545" t="s">
        <v>13807</v>
      </c>
      <c r="M6692" s="548" t="s">
        <v>13758</v>
      </c>
      <c r="N6692" s="545" t="s">
        <v>13413</v>
      </c>
      <c r="O6692" s="545" t="s">
        <v>14948</v>
      </c>
      <c r="P6692" s="549">
        <v>4754</v>
      </c>
      <c r="Q6692" s="549">
        <v>1</v>
      </c>
      <c r="R6692" s="549">
        <v>134</v>
      </c>
      <c r="S6692" s="548">
        <v>2218</v>
      </c>
      <c r="T6692" s="548"/>
      <c r="U6692" s="99"/>
    </row>
    <row r="6693" spans="1:21" ht="19.5" customHeight="1">
      <c r="A6693" s="545">
        <v>101320</v>
      </c>
      <c r="B6693" s="545" t="s">
        <v>7978</v>
      </c>
      <c r="C6693" s="545" t="s">
        <v>216</v>
      </c>
      <c r="D6693" s="546">
        <v>44592</v>
      </c>
      <c r="E6693" s="171" t="str">
        <f t="shared" si="104"/>
        <v>2022</v>
      </c>
      <c r="F6693" s="547">
        <v>17465</v>
      </c>
      <c r="G6693" s="548">
        <v>0.19</v>
      </c>
      <c r="H6693" s="547">
        <v>14676.47</v>
      </c>
      <c r="I6693" s="545" t="s">
        <v>12715</v>
      </c>
      <c r="J6693" s="545" t="s">
        <v>13297</v>
      </c>
      <c r="K6693" s="545" t="s">
        <v>18241</v>
      </c>
      <c r="L6693" s="545" t="s">
        <v>13413</v>
      </c>
      <c r="M6693" s="548" t="s">
        <v>13758</v>
      </c>
      <c r="N6693" s="545" t="s">
        <v>13413</v>
      </c>
      <c r="O6693" s="545" t="s">
        <v>14448</v>
      </c>
      <c r="P6693" s="549">
        <v>4755</v>
      </c>
      <c r="Q6693" s="549">
        <v>1</v>
      </c>
      <c r="R6693" s="549">
        <v>129</v>
      </c>
      <c r="S6693" s="548">
        <v>2257</v>
      </c>
      <c r="T6693" s="548"/>
      <c r="U6693" s="99"/>
    </row>
    <row r="6694" spans="1:21" ht="19.5" customHeight="1">
      <c r="A6694" s="545">
        <v>101321</v>
      </c>
      <c r="B6694" s="545" t="s">
        <v>10567</v>
      </c>
      <c r="C6694" s="545" t="s">
        <v>216</v>
      </c>
      <c r="D6694" s="546"/>
      <c r="E6694" s="171" t="str">
        <f t="shared" si="104"/>
        <v>1900</v>
      </c>
      <c r="F6694" s="547">
        <v>0</v>
      </c>
      <c r="G6694" s="548">
        <v>0</v>
      </c>
      <c r="H6694" s="547">
        <v>0</v>
      </c>
      <c r="I6694" s="545" t="s">
        <v>12715</v>
      </c>
      <c r="J6694" s="545"/>
      <c r="K6694" s="545" t="s">
        <v>13413</v>
      </c>
      <c r="L6694" s="545" t="s">
        <v>13413</v>
      </c>
      <c r="M6694" s="548" t="s">
        <v>13758</v>
      </c>
      <c r="N6694" s="545" t="s">
        <v>13413</v>
      </c>
      <c r="O6694" s="545" t="s">
        <v>14448</v>
      </c>
      <c r="P6694" s="549">
        <v>4756</v>
      </c>
      <c r="Q6694" s="549">
        <v>1</v>
      </c>
      <c r="R6694" s="549">
        <v>129</v>
      </c>
      <c r="S6694" s="548"/>
      <c r="T6694" s="548"/>
      <c r="U6694" s="99"/>
    </row>
    <row r="6695" spans="1:21" ht="19.5" customHeight="1">
      <c r="A6695" s="545">
        <v>101322</v>
      </c>
      <c r="B6695" s="545" t="s">
        <v>2240</v>
      </c>
      <c r="C6695" s="545" t="s">
        <v>216</v>
      </c>
      <c r="D6695" s="546">
        <v>46084</v>
      </c>
      <c r="E6695" s="171" t="str">
        <f t="shared" si="104"/>
        <v>2026</v>
      </c>
      <c r="F6695" s="547">
        <v>1012</v>
      </c>
      <c r="G6695" s="548">
        <v>0.19</v>
      </c>
      <c r="H6695" s="547">
        <v>850.42</v>
      </c>
      <c r="I6695" s="545" t="s">
        <v>12650</v>
      </c>
      <c r="J6695" s="545" t="s">
        <v>13296</v>
      </c>
      <c r="K6695" s="545" t="s">
        <v>18242</v>
      </c>
      <c r="L6695" s="545" t="s">
        <v>14452</v>
      </c>
      <c r="M6695" s="548" t="s">
        <v>13758</v>
      </c>
      <c r="N6695" s="545" t="s">
        <v>13413</v>
      </c>
      <c r="O6695" s="545" t="s">
        <v>15200</v>
      </c>
      <c r="P6695" s="549">
        <v>4757</v>
      </c>
      <c r="Q6695" s="549">
        <v>1</v>
      </c>
      <c r="R6695" s="549">
        <v>127</v>
      </c>
      <c r="S6695" s="548">
        <v>2218</v>
      </c>
      <c r="T6695" s="548"/>
      <c r="U6695" s="99"/>
    </row>
    <row r="6696" spans="1:21" ht="19.5" customHeight="1">
      <c r="A6696" s="545">
        <v>101323</v>
      </c>
      <c r="B6696" s="545" t="s">
        <v>4820</v>
      </c>
      <c r="C6696" s="545" t="s">
        <v>216</v>
      </c>
      <c r="D6696" s="546">
        <v>46052</v>
      </c>
      <c r="E6696" s="171" t="str">
        <f t="shared" si="104"/>
        <v>2026</v>
      </c>
      <c r="F6696" s="547">
        <v>8472</v>
      </c>
      <c r="G6696" s="548">
        <v>0.19</v>
      </c>
      <c r="H6696" s="547">
        <v>7119.33</v>
      </c>
      <c r="I6696" s="545" t="s">
        <v>12715</v>
      </c>
      <c r="J6696" s="545" t="s">
        <v>13307</v>
      </c>
      <c r="K6696" s="545" t="s">
        <v>18243</v>
      </c>
      <c r="L6696" s="545" t="s">
        <v>13413</v>
      </c>
      <c r="M6696" s="548" t="s">
        <v>13758</v>
      </c>
      <c r="N6696" s="545" t="s">
        <v>13413</v>
      </c>
      <c r="O6696" s="545" t="s">
        <v>16456</v>
      </c>
      <c r="P6696" s="549">
        <v>4758</v>
      </c>
      <c r="Q6696" s="549">
        <v>1</v>
      </c>
      <c r="R6696" s="549">
        <v>129</v>
      </c>
      <c r="S6696" s="548">
        <v>2228</v>
      </c>
      <c r="T6696" s="548"/>
      <c r="U6696" s="99"/>
    </row>
    <row r="6697" spans="1:21" ht="19.5" customHeight="1">
      <c r="A6697" s="545">
        <v>101324</v>
      </c>
      <c r="B6697" s="545" t="s">
        <v>1782</v>
      </c>
      <c r="C6697" s="545" t="s">
        <v>216</v>
      </c>
      <c r="D6697" s="546">
        <v>44592</v>
      </c>
      <c r="E6697" s="171" t="str">
        <f t="shared" si="104"/>
        <v>2022</v>
      </c>
      <c r="F6697" s="547">
        <v>1210</v>
      </c>
      <c r="G6697" s="548">
        <v>0.19</v>
      </c>
      <c r="H6697" s="547">
        <v>1016.81</v>
      </c>
      <c r="I6697" s="545" t="s">
        <v>12637</v>
      </c>
      <c r="J6697" s="545" t="s">
        <v>13297</v>
      </c>
      <c r="K6697" s="545" t="s">
        <v>13413</v>
      </c>
      <c r="L6697" s="545" t="s">
        <v>16452</v>
      </c>
      <c r="M6697" s="548" t="s">
        <v>13758</v>
      </c>
      <c r="N6697" s="545" t="s">
        <v>13413</v>
      </c>
      <c r="O6697" s="545" t="s">
        <v>16453</v>
      </c>
      <c r="P6697" s="549">
        <v>4759</v>
      </c>
      <c r="Q6697" s="549">
        <v>1</v>
      </c>
      <c r="R6697" s="549">
        <v>13</v>
      </c>
      <c r="S6697" s="548">
        <v>2257</v>
      </c>
      <c r="T6697" s="548"/>
      <c r="U6697" s="99"/>
    </row>
    <row r="6698" spans="1:21" ht="19.5" customHeight="1">
      <c r="A6698" s="545">
        <v>101325</v>
      </c>
      <c r="B6698" s="545" t="s">
        <v>1781</v>
      </c>
      <c r="C6698" s="545" t="s">
        <v>216</v>
      </c>
      <c r="D6698" s="546">
        <v>43843</v>
      </c>
      <c r="E6698" s="171" t="str">
        <f t="shared" si="104"/>
        <v>2020</v>
      </c>
      <c r="F6698" s="547">
        <v>765</v>
      </c>
      <c r="G6698" s="548">
        <v>0.19</v>
      </c>
      <c r="H6698" s="547">
        <v>642.86</v>
      </c>
      <c r="I6698" s="545" t="s">
        <v>12637</v>
      </c>
      <c r="J6698" s="545" t="s">
        <v>13297</v>
      </c>
      <c r="K6698" s="545" t="s">
        <v>13413</v>
      </c>
      <c r="L6698" s="545" t="s">
        <v>16452</v>
      </c>
      <c r="M6698" s="548" t="s">
        <v>13758</v>
      </c>
      <c r="N6698" s="545" t="s">
        <v>13413</v>
      </c>
      <c r="O6698" s="545" t="s">
        <v>16453</v>
      </c>
      <c r="P6698" s="549">
        <v>4760</v>
      </c>
      <c r="Q6698" s="549">
        <v>1</v>
      </c>
      <c r="R6698" s="549">
        <v>13</v>
      </c>
      <c r="S6698" s="548">
        <v>2257</v>
      </c>
      <c r="T6698" s="548"/>
      <c r="U6698" s="99"/>
    </row>
    <row r="6699" spans="1:21" ht="19.5" customHeight="1">
      <c r="A6699" s="545">
        <v>101326</v>
      </c>
      <c r="B6699" s="545" t="s">
        <v>7011</v>
      </c>
      <c r="C6699" s="545" t="s">
        <v>216</v>
      </c>
      <c r="D6699" s="546">
        <v>43843</v>
      </c>
      <c r="E6699" s="171" t="str">
        <f t="shared" si="104"/>
        <v>2020</v>
      </c>
      <c r="F6699" s="547">
        <v>19046.060000000001</v>
      </c>
      <c r="G6699" s="548">
        <v>0.19</v>
      </c>
      <c r="H6699" s="547">
        <v>16005.09</v>
      </c>
      <c r="I6699" s="545" t="s">
        <v>12715</v>
      </c>
      <c r="J6699" s="545" t="s">
        <v>13297</v>
      </c>
      <c r="K6699" s="545" t="s">
        <v>13413</v>
      </c>
      <c r="L6699" s="545" t="s">
        <v>13413</v>
      </c>
      <c r="M6699" s="548" t="s">
        <v>13758</v>
      </c>
      <c r="N6699" s="545" t="s">
        <v>13413</v>
      </c>
      <c r="O6699" s="545" t="s">
        <v>14448</v>
      </c>
      <c r="P6699" s="549">
        <v>4761</v>
      </c>
      <c r="Q6699" s="549">
        <v>1</v>
      </c>
      <c r="R6699" s="549">
        <v>129</v>
      </c>
      <c r="S6699" s="548">
        <v>2257</v>
      </c>
      <c r="T6699" s="548"/>
      <c r="U6699" s="99"/>
    </row>
    <row r="6700" spans="1:21" ht="19.5" customHeight="1">
      <c r="A6700" s="545">
        <v>101327</v>
      </c>
      <c r="B6700" s="545" t="s">
        <v>7010</v>
      </c>
      <c r="C6700" s="545" t="s">
        <v>216</v>
      </c>
      <c r="D6700" s="546">
        <v>46056</v>
      </c>
      <c r="E6700" s="171" t="str">
        <f t="shared" si="104"/>
        <v>2026</v>
      </c>
      <c r="F6700" s="547">
        <v>2620</v>
      </c>
      <c r="G6700" s="548">
        <v>0.19</v>
      </c>
      <c r="H6700" s="547">
        <v>2201.6799999999998</v>
      </c>
      <c r="I6700" s="545" t="s">
        <v>12652</v>
      </c>
      <c r="J6700" s="545" t="s">
        <v>13298</v>
      </c>
      <c r="K6700" s="545" t="s">
        <v>13413</v>
      </c>
      <c r="L6700" s="545" t="s">
        <v>13807</v>
      </c>
      <c r="M6700" s="548" t="s">
        <v>13758</v>
      </c>
      <c r="N6700" s="545" t="s">
        <v>13413</v>
      </c>
      <c r="O6700" s="545" t="s">
        <v>14503</v>
      </c>
      <c r="P6700" s="549">
        <v>4762</v>
      </c>
      <c r="Q6700" s="549">
        <v>1</v>
      </c>
      <c r="R6700" s="549">
        <v>134</v>
      </c>
      <c r="S6700" s="548">
        <v>1012</v>
      </c>
      <c r="T6700" s="548"/>
      <c r="U6700" s="99"/>
    </row>
    <row r="6701" spans="1:21" ht="19.5" customHeight="1">
      <c r="A6701" s="545">
        <v>101328</v>
      </c>
      <c r="B6701" s="545" t="s">
        <v>7009</v>
      </c>
      <c r="C6701" s="545" t="s">
        <v>209</v>
      </c>
      <c r="D6701" s="546">
        <v>46056</v>
      </c>
      <c r="E6701" s="171" t="str">
        <f t="shared" si="104"/>
        <v>2026</v>
      </c>
      <c r="F6701" s="547">
        <v>13400</v>
      </c>
      <c r="G6701" s="548">
        <v>0.19</v>
      </c>
      <c r="H6701" s="547">
        <v>11260.5</v>
      </c>
      <c r="I6701" s="545" t="s">
        <v>12652</v>
      </c>
      <c r="J6701" s="545" t="s">
        <v>13296</v>
      </c>
      <c r="K6701" s="545" t="s">
        <v>13413</v>
      </c>
      <c r="L6701" s="545" t="s">
        <v>13807</v>
      </c>
      <c r="M6701" s="548" t="s">
        <v>13758</v>
      </c>
      <c r="N6701" s="545" t="s">
        <v>13413</v>
      </c>
      <c r="O6701" s="545" t="s">
        <v>13413</v>
      </c>
      <c r="P6701" s="549">
        <v>4763</v>
      </c>
      <c r="Q6701" s="549">
        <v>1</v>
      </c>
      <c r="R6701" s="549">
        <v>134</v>
      </c>
      <c r="S6701" s="548">
        <v>2218</v>
      </c>
      <c r="T6701" s="548"/>
      <c r="U6701" s="99"/>
    </row>
    <row r="6702" spans="1:21" ht="19.5" customHeight="1">
      <c r="A6702" s="545">
        <v>101329</v>
      </c>
      <c r="B6702" s="545" t="s">
        <v>6861</v>
      </c>
      <c r="C6702" s="545" t="s">
        <v>216</v>
      </c>
      <c r="D6702" s="546">
        <v>46056</v>
      </c>
      <c r="E6702" s="171" t="str">
        <f t="shared" si="104"/>
        <v>2026</v>
      </c>
      <c r="F6702" s="547">
        <v>1777</v>
      </c>
      <c r="G6702" s="548">
        <v>0.19</v>
      </c>
      <c r="H6702" s="547">
        <v>1493.28</v>
      </c>
      <c r="I6702" s="545" t="s">
        <v>12652</v>
      </c>
      <c r="J6702" s="545" t="s">
        <v>13298</v>
      </c>
      <c r="K6702" s="545" t="s">
        <v>13413</v>
      </c>
      <c r="L6702" s="545" t="s">
        <v>13807</v>
      </c>
      <c r="M6702" s="548" t="s">
        <v>13758</v>
      </c>
      <c r="N6702" s="545" t="s">
        <v>13413</v>
      </c>
      <c r="O6702" s="545" t="s">
        <v>14948</v>
      </c>
      <c r="P6702" s="549">
        <v>4764</v>
      </c>
      <c r="Q6702" s="549">
        <v>1</v>
      </c>
      <c r="R6702" s="549">
        <v>134</v>
      </c>
      <c r="S6702" s="548">
        <v>1012</v>
      </c>
      <c r="T6702" s="548"/>
      <c r="U6702" s="99"/>
    </row>
    <row r="6703" spans="1:21" ht="19.5" customHeight="1">
      <c r="A6703" s="545">
        <v>101330</v>
      </c>
      <c r="B6703" s="545" t="s">
        <v>1780</v>
      </c>
      <c r="C6703" s="545" t="s">
        <v>216</v>
      </c>
      <c r="D6703" s="546"/>
      <c r="E6703" s="171" t="str">
        <f t="shared" si="104"/>
        <v>1900</v>
      </c>
      <c r="F6703" s="547">
        <v>0</v>
      </c>
      <c r="G6703" s="548">
        <v>0</v>
      </c>
      <c r="H6703" s="547">
        <v>0</v>
      </c>
      <c r="I6703" s="545" t="s">
        <v>12637</v>
      </c>
      <c r="J6703" s="545"/>
      <c r="K6703" s="545" t="s">
        <v>13413</v>
      </c>
      <c r="L6703" s="545" t="s">
        <v>16452</v>
      </c>
      <c r="M6703" s="548" t="s">
        <v>13758</v>
      </c>
      <c r="N6703" s="545" t="s">
        <v>13413</v>
      </c>
      <c r="O6703" s="545" t="s">
        <v>16453</v>
      </c>
      <c r="P6703" s="549">
        <v>4765</v>
      </c>
      <c r="Q6703" s="549">
        <v>1</v>
      </c>
      <c r="R6703" s="549">
        <v>13</v>
      </c>
      <c r="S6703" s="548"/>
      <c r="T6703" s="548"/>
      <c r="U6703" s="99"/>
    </row>
    <row r="6704" spans="1:21" ht="19.5" customHeight="1">
      <c r="A6704" s="545">
        <v>101331</v>
      </c>
      <c r="B6704" s="545" t="s">
        <v>10566</v>
      </c>
      <c r="C6704" s="545" t="s">
        <v>209</v>
      </c>
      <c r="D6704" s="546"/>
      <c r="E6704" s="171" t="str">
        <f t="shared" si="104"/>
        <v>1900</v>
      </c>
      <c r="F6704" s="547">
        <v>0</v>
      </c>
      <c r="G6704" s="548">
        <v>0</v>
      </c>
      <c r="H6704" s="547">
        <v>0</v>
      </c>
      <c r="I6704" s="545" t="s">
        <v>12652</v>
      </c>
      <c r="J6704" s="545"/>
      <c r="K6704" s="545" t="s">
        <v>13413</v>
      </c>
      <c r="L6704" s="545" t="s">
        <v>13807</v>
      </c>
      <c r="M6704" s="548" t="s">
        <v>13758</v>
      </c>
      <c r="N6704" s="545" t="s">
        <v>13413</v>
      </c>
      <c r="O6704" s="545" t="s">
        <v>14503</v>
      </c>
      <c r="P6704" s="549">
        <v>4766</v>
      </c>
      <c r="Q6704" s="549">
        <v>1</v>
      </c>
      <c r="R6704" s="549">
        <v>134</v>
      </c>
      <c r="S6704" s="548"/>
      <c r="T6704" s="548"/>
      <c r="U6704" s="99"/>
    </row>
    <row r="6705" spans="1:21" ht="19.5" customHeight="1">
      <c r="A6705" s="545">
        <v>101332</v>
      </c>
      <c r="B6705" s="545" t="s">
        <v>7008</v>
      </c>
      <c r="C6705" s="545" t="s">
        <v>209</v>
      </c>
      <c r="D6705" s="546">
        <v>46056</v>
      </c>
      <c r="E6705" s="171" t="str">
        <f t="shared" si="104"/>
        <v>2026</v>
      </c>
      <c r="F6705" s="547">
        <v>26144</v>
      </c>
      <c r="G6705" s="548">
        <v>0.19</v>
      </c>
      <c r="H6705" s="547">
        <v>21969.75</v>
      </c>
      <c r="I6705" s="545" t="s">
        <v>12652</v>
      </c>
      <c r="J6705" s="545" t="s">
        <v>13298</v>
      </c>
      <c r="K6705" s="545" t="s">
        <v>13413</v>
      </c>
      <c r="L6705" s="545" t="s">
        <v>13807</v>
      </c>
      <c r="M6705" s="548" t="s">
        <v>13758</v>
      </c>
      <c r="N6705" s="545" t="s">
        <v>13413</v>
      </c>
      <c r="O6705" s="545" t="s">
        <v>14503</v>
      </c>
      <c r="P6705" s="549">
        <v>4767</v>
      </c>
      <c r="Q6705" s="549">
        <v>1</v>
      </c>
      <c r="R6705" s="549">
        <v>134</v>
      </c>
      <c r="S6705" s="548">
        <v>1012</v>
      </c>
      <c r="T6705" s="548"/>
      <c r="U6705" s="99"/>
    </row>
    <row r="6706" spans="1:21" ht="19.5" customHeight="1">
      <c r="A6706" s="545">
        <v>101333</v>
      </c>
      <c r="B6706" s="545" t="s">
        <v>6319</v>
      </c>
      <c r="C6706" s="545" t="s">
        <v>209</v>
      </c>
      <c r="D6706" s="546">
        <v>45708</v>
      </c>
      <c r="E6706" s="171" t="str">
        <f t="shared" si="104"/>
        <v>2025</v>
      </c>
      <c r="F6706" s="547">
        <v>50438.62</v>
      </c>
      <c r="G6706" s="548">
        <v>0.19</v>
      </c>
      <c r="H6706" s="547">
        <v>42385.4</v>
      </c>
      <c r="I6706" s="545" t="s">
        <v>12652</v>
      </c>
      <c r="J6706" s="545" t="s">
        <v>13307</v>
      </c>
      <c r="K6706" s="545" t="s">
        <v>13413</v>
      </c>
      <c r="L6706" s="545" t="s">
        <v>13807</v>
      </c>
      <c r="M6706" s="548" t="s">
        <v>13758</v>
      </c>
      <c r="N6706" s="545" t="s">
        <v>13413</v>
      </c>
      <c r="O6706" s="545" t="s">
        <v>14503</v>
      </c>
      <c r="P6706" s="549">
        <v>4768</v>
      </c>
      <c r="Q6706" s="549">
        <v>1</v>
      </c>
      <c r="R6706" s="549">
        <v>134</v>
      </c>
      <c r="S6706" s="548">
        <v>2228</v>
      </c>
      <c r="T6706" s="548"/>
      <c r="U6706" s="99"/>
    </row>
    <row r="6707" spans="1:21" ht="19.5" customHeight="1">
      <c r="A6707" s="545">
        <v>101334</v>
      </c>
      <c r="B6707" s="545" t="s">
        <v>10565</v>
      </c>
      <c r="C6707" s="545" t="s">
        <v>216</v>
      </c>
      <c r="D6707" s="546"/>
      <c r="E6707" s="171" t="str">
        <f t="shared" si="104"/>
        <v>1900</v>
      </c>
      <c r="F6707" s="547">
        <v>0</v>
      </c>
      <c r="G6707" s="548">
        <v>0</v>
      </c>
      <c r="H6707" s="547">
        <v>0</v>
      </c>
      <c r="I6707" s="545" t="s">
        <v>12652</v>
      </c>
      <c r="J6707" s="545"/>
      <c r="K6707" s="545" t="s">
        <v>13413</v>
      </c>
      <c r="L6707" s="545" t="s">
        <v>13807</v>
      </c>
      <c r="M6707" s="548" t="s">
        <v>13758</v>
      </c>
      <c r="N6707" s="545" t="s">
        <v>13413</v>
      </c>
      <c r="O6707" s="545" t="s">
        <v>14503</v>
      </c>
      <c r="P6707" s="549">
        <v>4769</v>
      </c>
      <c r="Q6707" s="549">
        <v>1</v>
      </c>
      <c r="R6707" s="549">
        <v>134</v>
      </c>
      <c r="S6707" s="548"/>
      <c r="T6707" s="548"/>
      <c r="U6707" s="99"/>
    </row>
    <row r="6708" spans="1:21" ht="19.5" customHeight="1">
      <c r="A6708" s="545">
        <v>101335</v>
      </c>
      <c r="B6708" s="545" t="s">
        <v>7007</v>
      </c>
      <c r="C6708" s="545" t="s">
        <v>216</v>
      </c>
      <c r="D6708" s="546">
        <v>43843</v>
      </c>
      <c r="E6708" s="171" t="str">
        <f t="shared" si="104"/>
        <v>2020</v>
      </c>
      <c r="F6708" s="547">
        <v>1208</v>
      </c>
      <c r="G6708" s="548">
        <v>0.19</v>
      </c>
      <c r="H6708" s="547">
        <v>1015.13</v>
      </c>
      <c r="I6708" s="545" t="s">
        <v>12637</v>
      </c>
      <c r="J6708" s="545" t="s">
        <v>13297</v>
      </c>
      <c r="K6708" s="545" t="s">
        <v>13413</v>
      </c>
      <c r="L6708" s="545" t="s">
        <v>16452</v>
      </c>
      <c r="M6708" s="548" t="s">
        <v>13758</v>
      </c>
      <c r="N6708" s="545" t="s">
        <v>13413</v>
      </c>
      <c r="O6708" s="545" t="s">
        <v>16453</v>
      </c>
      <c r="P6708" s="549">
        <v>4770</v>
      </c>
      <c r="Q6708" s="549">
        <v>1</v>
      </c>
      <c r="R6708" s="549">
        <v>13</v>
      </c>
      <c r="S6708" s="548">
        <v>2257</v>
      </c>
      <c r="T6708" s="548"/>
      <c r="U6708" s="99"/>
    </row>
    <row r="6709" spans="1:21" ht="19.5" customHeight="1">
      <c r="A6709" s="545">
        <v>101336</v>
      </c>
      <c r="B6709" s="545" t="s">
        <v>7006</v>
      </c>
      <c r="C6709" s="545" t="s">
        <v>216</v>
      </c>
      <c r="D6709" s="546">
        <v>45708</v>
      </c>
      <c r="E6709" s="171" t="str">
        <f t="shared" si="104"/>
        <v>2025</v>
      </c>
      <c r="F6709" s="547">
        <v>6230.03</v>
      </c>
      <c r="G6709" s="548">
        <v>0.19</v>
      </c>
      <c r="H6709" s="547">
        <v>5235.32</v>
      </c>
      <c r="I6709" s="545" t="s">
        <v>12652</v>
      </c>
      <c r="J6709" s="545" t="s">
        <v>13307</v>
      </c>
      <c r="K6709" s="545" t="s">
        <v>18244</v>
      </c>
      <c r="L6709" s="545" t="s">
        <v>13807</v>
      </c>
      <c r="M6709" s="548" t="s">
        <v>13758</v>
      </c>
      <c r="N6709" s="545" t="s">
        <v>13413</v>
      </c>
      <c r="O6709" s="545" t="s">
        <v>14503</v>
      </c>
      <c r="P6709" s="549">
        <v>4771</v>
      </c>
      <c r="Q6709" s="549">
        <v>1</v>
      </c>
      <c r="R6709" s="549">
        <v>134</v>
      </c>
      <c r="S6709" s="548">
        <v>2228</v>
      </c>
      <c r="T6709" s="548"/>
      <c r="U6709" s="99"/>
    </row>
    <row r="6710" spans="1:21" ht="19.5" customHeight="1">
      <c r="A6710" s="545">
        <v>101337</v>
      </c>
      <c r="B6710" s="545" t="s">
        <v>2353</v>
      </c>
      <c r="C6710" s="545" t="s">
        <v>216</v>
      </c>
      <c r="D6710" s="546">
        <v>46052</v>
      </c>
      <c r="E6710" s="171" t="str">
        <f t="shared" si="104"/>
        <v>2026</v>
      </c>
      <c r="F6710" s="547">
        <v>19982</v>
      </c>
      <c r="G6710" s="548">
        <v>0.19</v>
      </c>
      <c r="H6710" s="547">
        <v>16791.599999999999</v>
      </c>
      <c r="I6710" s="545" t="s">
        <v>12652</v>
      </c>
      <c r="J6710" s="545" t="s">
        <v>13307</v>
      </c>
      <c r="K6710" s="545" t="s">
        <v>13413</v>
      </c>
      <c r="L6710" s="545" t="s">
        <v>13807</v>
      </c>
      <c r="M6710" s="548" t="s">
        <v>13758</v>
      </c>
      <c r="N6710" s="545" t="s">
        <v>13413</v>
      </c>
      <c r="O6710" s="545" t="s">
        <v>14948</v>
      </c>
      <c r="P6710" s="549">
        <v>4772</v>
      </c>
      <c r="Q6710" s="549">
        <v>1</v>
      </c>
      <c r="R6710" s="549">
        <v>134</v>
      </c>
      <c r="S6710" s="548">
        <v>2228</v>
      </c>
      <c r="T6710" s="548"/>
      <c r="U6710" s="99"/>
    </row>
    <row r="6711" spans="1:21" ht="19.5" customHeight="1">
      <c r="A6711" s="545">
        <v>101338</v>
      </c>
      <c r="B6711" s="545" t="s">
        <v>7959</v>
      </c>
      <c r="C6711" s="545" t="s">
        <v>216</v>
      </c>
      <c r="D6711" s="546">
        <v>46052</v>
      </c>
      <c r="E6711" s="171" t="str">
        <f t="shared" si="104"/>
        <v>2026</v>
      </c>
      <c r="F6711" s="547">
        <v>25275</v>
      </c>
      <c r="G6711" s="548">
        <v>0.19</v>
      </c>
      <c r="H6711" s="547">
        <v>21239.5</v>
      </c>
      <c r="I6711" s="545" t="s">
        <v>12652</v>
      </c>
      <c r="J6711" s="545" t="s">
        <v>13307</v>
      </c>
      <c r="K6711" s="545" t="s">
        <v>13413</v>
      </c>
      <c r="L6711" s="545" t="s">
        <v>13807</v>
      </c>
      <c r="M6711" s="548" t="s">
        <v>13758</v>
      </c>
      <c r="N6711" s="545" t="s">
        <v>13413</v>
      </c>
      <c r="O6711" s="545" t="s">
        <v>14503</v>
      </c>
      <c r="P6711" s="549">
        <v>4773</v>
      </c>
      <c r="Q6711" s="549">
        <v>1</v>
      </c>
      <c r="R6711" s="549">
        <v>134</v>
      </c>
      <c r="S6711" s="548">
        <v>2228</v>
      </c>
      <c r="T6711" s="548"/>
      <c r="U6711" s="99"/>
    </row>
    <row r="6712" spans="1:21" ht="19.5" customHeight="1">
      <c r="A6712" s="545">
        <v>101339</v>
      </c>
      <c r="B6712" s="545" t="s">
        <v>10564</v>
      </c>
      <c r="C6712" s="545" t="s">
        <v>216</v>
      </c>
      <c r="D6712" s="546">
        <v>46052</v>
      </c>
      <c r="E6712" s="171" t="str">
        <f t="shared" si="104"/>
        <v>2026</v>
      </c>
      <c r="F6712" s="547">
        <v>1867</v>
      </c>
      <c r="G6712" s="548">
        <v>0.19</v>
      </c>
      <c r="H6712" s="547">
        <v>1568.91</v>
      </c>
      <c r="I6712" s="545" t="s">
        <v>12637</v>
      </c>
      <c r="J6712" s="545" t="s">
        <v>13307</v>
      </c>
      <c r="K6712" s="545" t="s">
        <v>13413</v>
      </c>
      <c r="L6712" s="545" t="s">
        <v>16452</v>
      </c>
      <c r="M6712" s="548" t="s">
        <v>13758</v>
      </c>
      <c r="N6712" s="545" t="s">
        <v>13413</v>
      </c>
      <c r="O6712" s="545" t="s">
        <v>16453</v>
      </c>
      <c r="P6712" s="549">
        <v>4774</v>
      </c>
      <c r="Q6712" s="549">
        <v>1</v>
      </c>
      <c r="R6712" s="549">
        <v>13</v>
      </c>
      <c r="S6712" s="548">
        <v>2228</v>
      </c>
      <c r="T6712" s="548"/>
      <c r="U6712" s="99"/>
    </row>
    <row r="6713" spans="1:21" ht="19.5" customHeight="1">
      <c r="A6713" s="545">
        <v>101340</v>
      </c>
      <c r="B6713" s="545" t="s">
        <v>3716</v>
      </c>
      <c r="C6713" s="545" t="s">
        <v>216</v>
      </c>
      <c r="D6713" s="546"/>
      <c r="E6713" s="171" t="str">
        <f t="shared" si="104"/>
        <v>1900</v>
      </c>
      <c r="F6713" s="547">
        <v>0</v>
      </c>
      <c r="G6713" s="548">
        <v>0</v>
      </c>
      <c r="H6713" s="547">
        <v>0</v>
      </c>
      <c r="I6713" s="545" t="s">
        <v>12746</v>
      </c>
      <c r="J6713" s="545"/>
      <c r="K6713" s="545" t="s">
        <v>13413</v>
      </c>
      <c r="L6713" s="545" t="s">
        <v>13413</v>
      </c>
      <c r="M6713" s="548" t="s">
        <v>13758</v>
      </c>
      <c r="N6713" s="545" t="s">
        <v>13413</v>
      </c>
      <c r="O6713" s="545" t="s">
        <v>13413</v>
      </c>
      <c r="P6713" s="549">
        <v>4775</v>
      </c>
      <c r="Q6713" s="549">
        <v>1</v>
      </c>
      <c r="R6713" s="549">
        <v>29</v>
      </c>
      <c r="S6713" s="548"/>
      <c r="T6713" s="548"/>
      <c r="U6713" s="99"/>
    </row>
    <row r="6714" spans="1:21" ht="19.5" customHeight="1">
      <c r="A6714" s="545">
        <v>101341</v>
      </c>
      <c r="B6714" s="545" t="s">
        <v>5460</v>
      </c>
      <c r="C6714" s="545" t="s">
        <v>216</v>
      </c>
      <c r="D6714" s="546">
        <v>43557</v>
      </c>
      <c r="E6714" s="171" t="str">
        <f t="shared" si="104"/>
        <v>2019</v>
      </c>
      <c r="F6714" s="547">
        <v>9095947</v>
      </c>
      <c r="G6714" s="548">
        <v>0.19</v>
      </c>
      <c r="H6714" s="547">
        <v>7643652.9400000004</v>
      </c>
      <c r="I6714" s="545" t="s">
        <v>12957</v>
      </c>
      <c r="J6714" s="545" t="s">
        <v>13298</v>
      </c>
      <c r="K6714" s="545" t="s">
        <v>18245</v>
      </c>
      <c r="L6714" s="545" t="s">
        <v>13413</v>
      </c>
      <c r="M6714" s="548" t="s">
        <v>13758</v>
      </c>
      <c r="N6714" s="545" t="s">
        <v>13413</v>
      </c>
      <c r="O6714" s="545" t="s">
        <v>13413</v>
      </c>
      <c r="P6714" s="549">
        <v>11864</v>
      </c>
      <c r="Q6714" s="549">
        <v>1</v>
      </c>
      <c r="R6714" s="549">
        <v>42</v>
      </c>
      <c r="S6714" s="548">
        <v>1012</v>
      </c>
      <c r="T6714" s="548"/>
      <c r="U6714" s="99"/>
    </row>
    <row r="6715" spans="1:21" ht="19.5" customHeight="1">
      <c r="A6715" s="545">
        <v>101342</v>
      </c>
      <c r="B6715" s="545" t="s">
        <v>6318</v>
      </c>
      <c r="C6715" s="545" t="s">
        <v>216</v>
      </c>
      <c r="D6715" s="546">
        <v>46052</v>
      </c>
      <c r="E6715" s="171" t="str">
        <f t="shared" si="104"/>
        <v>2026</v>
      </c>
      <c r="F6715" s="547">
        <v>4361</v>
      </c>
      <c r="G6715" s="548">
        <v>0.19</v>
      </c>
      <c r="H6715" s="547">
        <v>3664.71</v>
      </c>
      <c r="I6715" s="545" t="s">
        <v>12650</v>
      </c>
      <c r="J6715" s="545" t="s">
        <v>13307</v>
      </c>
      <c r="K6715" s="545" t="s">
        <v>13413</v>
      </c>
      <c r="L6715" s="545" t="s">
        <v>14439</v>
      </c>
      <c r="M6715" s="548" t="s">
        <v>13758</v>
      </c>
      <c r="N6715" s="545" t="s">
        <v>13413</v>
      </c>
      <c r="O6715" s="545" t="s">
        <v>15871</v>
      </c>
      <c r="P6715" s="549">
        <v>4776</v>
      </c>
      <c r="Q6715" s="549">
        <v>1</v>
      </c>
      <c r="R6715" s="549">
        <v>127</v>
      </c>
      <c r="S6715" s="548">
        <v>2228</v>
      </c>
      <c r="T6715" s="548"/>
      <c r="U6715" s="99"/>
    </row>
    <row r="6716" spans="1:21" ht="19.5" customHeight="1">
      <c r="A6716" s="545">
        <v>101343</v>
      </c>
      <c r="B6716" s="545" t="s">
        <v>3530</v>
      </c>
      <c r="C6716" s="545" t="s">
        <v>216</v>
      </c>
      <c r="D6716" s="546">
        <v>46052</v>
      </c>
      <c r="E6716" s="171" t="str">
        <f t="shared" si="104"/>
        <v>2026</v>
      </c>
      <c r="F6716" s="547">
        <v>2358</v>
      </c>
      <c r="G6716" s="548">
        <v>0.19</v>
      </c>
      <c r="H6716" s="547">
        <v>1981.51</v>
      </c>
      <c r="I6716" s="545" t="s">
        <v>12752</v>
      </c>
      <c r="J6716" s="545" t="s">
        <v>13307</v>
      </c>
      <c r="K6716" s="545" t="s">
        <v>13413</v>
      </c>
      <c r="L6716" s="545" t="s">
        <v>17908</v>
      </c>
      <c r="M6716" s="548" t="s">
        <v>13758</v>
      </c>
      <c r="N6716" s="545" t="s">
        <v>22190</v>
      </c>
      <c r="O6716" s="545" t="s">
        <v>16406</v>
      </c>
      <c r="P6716" s="549">
        <v>4777</v>
      </c>
      <c r="Q6716" s="549">
        <v>1</v>
      </c>
      <c r="R6716" s="549">
        <v>167</v>
      </c>
      <c r="S6716" s="548">
        <v>2228</v>
      </c>
      <c r="T6716" s="548">
        <v>183</v>
      </c>
      <c r="U6716" s="99"/>
    </row>
    <row r="6717" spans="1:21" ht="19.5" customHeight="1">
      <c r="A6717" s="545">
        <v>101344</v>
      </c>
      <c r="B6717" s="545" t="s">
        <v>10563</v>
      </c>
      <c r="C6717" s="545" t="s">
        <v>216</v>
      </c>
      <c r="D6717" s="546"/>
      <c r="E6717" s="171" t="str">
        <f t="shared" si="104"/>
        <v>1900</v>
      </c>
      <c r="F6717" s="547">
        <v>0</v>
      </c>
      <c r="G6717" s="548">
        <v>0</v>
      </c>
      <c r="H6717" s="547">
        <v>0</v>
      </c>
      <c r="I6717" s="545" t="s">
        <v>12650</v>
      </c>
      <c r="J6717" s="545"/>
      <c r="K6717" s="545" t="s">
        <v>13413</v>
      </c>
      <c r="L6717" s="545" t="s">
        <v>14439</v>
      </c>
      <c r="M6717" s="548" t="s">
        <v>13758</v>
      </c>
      <c r="N6717" s="545" t="s">
        <v>22166</v>
      </c>
      <c r="O6717" s="545" t="s">
        <v>15871</v>
      </c>
      <c r="P6717" s="549">
        <v>4778</v>
      </c>
      <c r="Q6717" s="549">
        <v>1</v>
      </c>
      <c r="R6717" s="549">
        <v>127</v>
      </c>
      <c r="S6717" s="548"/>
      <c r="T6717" s="548">
        <v>11</v>
      </c>
      <c r="U6717" s="99"/>
    </row>
    <row r="6718" spans="1:21" ht="19.5" customHeight="1">
      <c r="A6718" s="545">
        <v>101345</v>
      </c>
      <c r="B6718" s="545" t="s">
        <v>10562</v>
      </c>
      <c r="C6718" s="545" t="s">
        <v>221</v>
      </c>
      <c r="D6718" s="546"/>
      <c r="E6718" s="171" t="str">
        <f t="shared" si="104"/>
        <v>1900</v>
      </c>
      <c r="F6718" s="547">
        <v>0</v>
      </c>
      <c r="G6718" s="548">
        <v>0</v>
      </c>
      <c r="H6718" s="547">
        <v>0</v>
      </c>
      <c r="I6718" s="545" t="s">
        <v>12643</v>
      </c>
      <c r="J6718" s="545"/>
      <c r="K6718" s="545" t="s">
        <v>13413</v>
      </c>
      <c r="L6718" s="545" t="s">
        <v>13413</v>
      </c>
      <c r="M6718" s="548" t="s">
        <v>13758</v>
      </c>
      <c r="N6718" s="545" t="s">
        <v>13413</v>
      </c>
      <c r="O6718" s="545" t="s">
        <v>13413</v>
      </c>
      <c r="P6718" s="549">
        <v>4779</v>
      </c>
      <c r="Q6718" s="549">
        <v>1</v>
      </c>
      <c r="R6718" s="549">
        <v>6</v>
      </c>
      <c r="S6718" s="548"/>
      <c r="T6718" s="548"/>
      <c r="U6718" s="99"/>
    </row>
    <row r="6719" spans="1:21" ht="19.5" customHeight="1">
      <c r="A6719" s="545">
        <v>101346</v>
      </c>
      <c r="B6719" s="545" t="s">
        <v>10561</v>
      </c>
      <c r="C6719" s="545" t="s">
        <v>216</v>
      </c>
      <c r="D6719" s="546"/>
      <c r="E6719" s="171" t="str">
        <f t="shared" si="104"/>
        <v>1900</v>
      </c>
      <c r="F6719" s="547">
        <v>0</v>
      </c>
      <c r="G6719" s="548">
        <v>0</v>
      </c>
      <c r="H6719" s="547">
        <v>0</v>
      </c>
      <c r="I6719" s="545" t="s">
        <v>12646</v>
      </c>
      <c r="J6719" s="545"/>
      <c r="K6719" s="545" t="s">
        <v>13413</v>
      </c>
      <c r="L6719" s="545" t="s">
        <v>13413</v>
      </c>
      <c r="M6719" s="548" t="s">
        <v>13758</v>
      </c>
      <c r="N6719" s="545" t="s">
        <v>13413</v>
      </c>
      <c r="O6719" s="545" t="s">
        <v>13413</v>
      </c>
      <c r="P6719" s="549">
        <v>4780</v>
      </c>
      <c r="Q6719" s="549">
        <v>1</v>
      </c>
      <c r="R6719" s="549">
        <v>65</v>
      </c>
      <c r="S6719" s="548"/>
      <c r="T6719" s="548"/>
      <c r="U6719" s="99"/>
    </row>
    <row r="6720" spans="1:21" ht="19.5" customHeight="1">
      <c r="A6720" s="545">
        <v>101347</v>
      </c>
      <c r="B6720" s="545" t="s">
        <v>7554</v>
      </c>
      <c r="C6720" s="545" t="s">
        <v>216</v>
      </c>
      <c r="D6720" s="546">
        <v>46078</v>
      </c>
      <c r="E6720" s="171" t="str">
        <f t="shared" si="104"/>
        <v>2026</v>
      </c>
      <c r="F6720" s="547">
        <v>196900</v>
      </c>
      <c r="G6720" s="548">
        <v>0.19</v>
      </c>
      <c r="H6720" s="547">
        <v>165462.18</v>
      </c>
      <c r="I6720" s="545" t="s">
        <v>12680</v>
      </c>
      <c r="J6720" s="545" t="s">
        <v>13298</v>
      </c>
      <c r="K6720" s="545" t="s">
        <v>18246</v>
      </c>
      <c r="L6720" s="545" t="s">
        <v>14803</v>
      </c>
      <c r="M6720" s="548" t="s">
        <v>13758</v>
      </c>
      <c r="N6720" s="545" t="s">
        <v>13413</v>
      </c>
      <c r="O6720" s="545" t="s">
        <v>14804</v>
      </c>
      <c r="P6720" s="549">
        <v>4781</v>
      </c>
      <c r="Q6720" s="549">
        <v>1</v>
      </c>
      <c r="R6720" s="549">
        <v>20</v>
      </c>
      <c r="S6720" s="548">
        <v>1012</v>
      </c>
      <c r="T6720" s="548"/>
      <c r="U6720" s="99"/>
    </row>
    <row r="6721" spans="1:21" ht="19.5" customHeight="1">
      <c r="A6721" s="545">
        <v>101348</v>
      </c>
      <c r="B6721" s="545" t="s">
        <v>3138</v>
      </c>
      <c r="C6721" s="545" t="s">
        <v>216</v>
      </c>
      <c r="D6721" s="546"/>
      <c r="E6721" s="171" t="str">
        <f t="shared" si="104"/>
        <v>1900</v>
      </c>
      <c r="F6721" s="547">
        <v>0</v>
      </c>
      <c r="G6721" s="548">
        <v>0</v>
      </c>
      <c r="H6721" s="547">
        <v>0</v>
      </c>
      <c r="I6721" s="545" t="s">
        <v>12689</v>
      </c>
      <c r="J6721" s="545"/>
      <c r="K6721" s="545" t="s">
        <v>13413</v>
      </c>
      <c r="L6721" s="545" t="s">
        <v>14240</v>
      </c>
      <c r="M6721" s="548" t="s">
        <v>13758</v>
      </c>
      <c r="N6721" s="545" t="s">
        <v>13413</v>
      </c>
      <c r="O6721" s="545" t="s">
        <v>14266</v>
      </c>
      <c r="P6721" s="549">
        <v>4782</v>
      </c>
      <c r="Q6721" s="549">
        <v>1</v>
      </c>
      <c r="R6721" s="549">
        <v>156</v>
      </c>
      <c r="S6721" s="548"/>
      <c r="T6721" s="548"/>
      <c r="U6721" s="99"/>
    </row>
    <row r="6722" spans="1:21" ht="19.5" customHeight="1">
      <c r="A6722" s="545">
        <v>101349</v>
      </c>
      <c r="B6722" s="545" t="s">
        <v>3139</v>
      </c>
      <c r="C6722" s="545" t="s">
        <v>216</v>
      </c>
      <c r="D6722" s="546"/>
      <c r="E6722" s="171" t="str">
        <f t="shared" si="104"/>
        <v>1900</v>
      </c>
      <c r="F6722" s="547">
        <v>0</v>
      </c>
      <c r="G6722" s="548">
        <v>0</v>
      </c>
      <c r="H6722" s="547">
        <v>0</v>
      </c>
      <c r="I6722" s="545" t="s">
        <v>12689</v>
      </c>
      <c r="J6722" s="545"/>
      <c r="K6722" s="545" t="s">
        <v>13413</v>
      </c>
      <c r="L6722" s="545" t="s">
        <v>14240</v>
      </c>
      <c r="M6722" s="548" t="s">
        <v>13758</v>
      </c>
      <c r="N6722" s="545" t="s">
        <v>13413</v>
      </c>
      <c r="O6722" s="545" t="s">
        <v>14266</v>
      </c>
      <c r="P6722" s="549">
        <v>4783</v>
      </c>
      <c r="Q6722" s="549">
        <v>1</v>
      </c>
      <c r="R6722" s="549">
        <v>156</v>
      </c>
      <c r="S6722" s="548"/>
      <c r="T6722" s="548"/>
      <c r="U6722" s="99"/>
    </row>
    <row r="6723" spans="1:21" ht="19.5" customHeight="1">
      <c r="A6723" s="545">
        <v>101350</v>
      </c>
      <c r="B6723" s="545" t="s">
        <v>3140</v>
      </c>
      <c r="C6723" s="545" t="s">
        <v>216</v>
      </c>
      <c r="D6723" s="546"/>
      <c r="E6723" s="171" t="str">
        <f t="shared" si="104"/>
        <v>1900</v>
      </c>
      <c r="F6723" s="547">
        <v>0</v>
      </c>
      <c r="G6723" s="548">
        <v>0</v>
      </c>
      <c r="H6723" s="547">
        <v>0</v>
      </c>
      <c r="I6723" s="545" t="s">
        <v>12689</v>
      </c>
      <c r="J6723" s="545"/>
      <c r="K6723" s="545" t="s">
        <v>13413</v>
      </c>
      <c r="L6723" s="545" t="s">
        <v>14240</v>
      </c>
      <c r="M6723" s="548" t="s">
        <v>13758</v>
      </c>
      <c r="N6723" s="545" t="s">
        <v>13413</v>
      </c>
      <c r="O6723" s="545" t="s">
        <v>14266</v>
      </c>
      <c r="P6723" s="549">
        <v>4784</v>
      </c>
      <c r="Q6723" s="549">
        <v>1</v>
      </c>
      <c r="R6723" s="549">
        <v>156</v>
      </c>
      <c r="S6723" s="548"/>
      <c r="T6723" s="548"/>
      <c r="U6723" s="99"/>
    </row>
    <row r="6724" spans="1:21" ht="19.5" customHeight="1">
      <c r="A6724" s="545">
        <v>101351</v>
      </c>
      <c r="B6724" s="545" t="s">
        <v>3610</v>
      </c>
      <c r="C6724" s="545" t="s">
        <v>216</v>
      </c>
      <c r="D6724" s="546"/>
      <c r="E6724" s="171" t="str">
        <f t="shared" ref="E6724:E6787" si="105">TEXT(D6724,"YYYY")</f>
        <v>1900</v>
      </c>
      <c r="F6724" s="547">
        <v>0</v>
      </c>
      <c r="G6724" s="548">
        <v>0</v>
      </c>
      <c r="H6724" s="547">
        <v>0</v>
      </c>
      <c r="I6724" s="545" t="s">
        <v>12664</v>
      </c>
      <c r="J6724" s="545"/>
      <c r="K6724" s="545" t="s">
        <v>13413</v>
      </c>
      <c r="L6724" s="545" t="s">
        <v>15402</v>
      </c>
      <c r="M6724" s="548" t="s">
        <v>13758</v>
      </c>
      <c r="N6724" s="545" t="s">
        <v>22154</v>
      </c>
      <c r="O6724" s="545" t="s">
        <v>15403</v>
      </c>
      <c r="P6724" s="549">
        <v>4785</v>
      </c>
      <c r="Q6724" s="549">
        <v>1</v>
      </c>
      <c r="R6724" s="549">
        <v>166</v>
      </c>
      <c r="S6724" s="548"/>
      <c r="T6724" s="548">
        <v>170</v>
      </c>
      <c r="U6724" s="99"/>
    </row>
    <row r="6725" spans="1:21" ht="19.5" customHeight="1">
      <c r="A6725" s="545">
        <v>101352</v>
      </c>
      <c r="B6725" s="545" t="s">
        <v>3612</v>
      </c>
      <c r="C6725" s="545" t="s">
        <v>216</v>
      </c>
      <c r="D6725" s="546"/>
      <c r="E6725" s="171" t="str">
        <f t="shared" si="105"/>
        <v>1900</v>
      </c>
      <c r="F6725" s="547">
        <v>0</v>
      </c>
      <c r="G6725" s="548">
        <v>0</v>
      </c>
      <c r="H6725" s="547">
        <v>0</v>
      </c>
      <c r="I6725" s="545" t="s">
        <v>12664</v>
      </c>
      <c r="J6725" s="545"/>
      <c r="K6725" s="545" t="s">
        <v>13413</v>
      </c>
      <c r="L6725" s="545" t="s">
        <v>15402</v>
      </c>
      <c r="M6725" s="548" t="s">
        <v>13758</v>
      </c>
      <c r="N6725" s="545" t="s">
        <v>22154</v>
      </c>
      <c r="O6725" s="545" t="s">
        <v>15403</v>
      </c>
      <c r="P6725" s="549">
        <v>4786</v>
      </c>
      <c r="Q6725" s="549">
        <v>1</v>
      </c>
      <c r="R6725" s="549">
        <v>166</v>
      </c>
      <c r="S6725" s="548"/>
      <c r="T6725" s="548">
        <v>170</v>
      </c>
      <c r="U6725" s="99"/>
    </row>
    <row r="6726" spans="1:21" ht="19.5" customHeight="1">
      <c r="A6726" s="545">
        <v>101353</v>
      </c>
      <c r="B6726" s="545" t="s">
        <v>7743</v>
      </c>
      <c r="C6726" s="545" t="s">
        <v>216</v>
      </c>
      <c r="D6726" s="546">
        <v>43650</v>
      </c>
      <c r="E6726" s="171" t="str">
        <f t="shared" si="105"/>
        <v>2019</v>
      </c>
      <c r="F6726" s="547">
        <v>18374</v>
      </c>
      <c r="G6726" s="548">
        <v>0.19</v>
      </c>
      <c r="H6726" s="547">
        <v>15440.34</v>
      </c>
      <c r="I6726" s="545" t="s">
        <v>12664</v>
      </c>
      <c r="J6726" s="545" t="s">
        <v>13298</v>
      </c>
      <c r="K6726" s="545" t="s">
        <v>13413</v>
      </c>
      <c r="L6726" s="545" t="s">
        <v>13846</v>
      </c>
      <c r="M6726" s="548" t="s">
        <v>13758</v>
      </c>
      <c r="N6726" s="545" t="s">
        <v>22154</v>
      </c>
      <c r="O6726" s="545" t="s">
        <v>17902</v>
      </c>
      <c r="P6726" s="549">
        <v>4787</v>
      </c>
      <c r="Q6726" s="549">
        <v>1</v>
      </c>
      <c r="R6726" s="549">
        <v>166</v>
      </c>
      <c r="S6726" s="548">
        <v>1012</v>
      </c>
      <c r="T6726" s="548">
        <v>170</v>
      </c>
      <c r="U6726" s="99"/>
    </row>
    <row r="6727" spans="1:21" ht="19.5" customHeight="1">
      <c r="A6727" s="545">
        <v>101354</v>
      </c>
      <c r="B6727" s="545" t="s">
        <v>3442</v>
      </c>
      <c r="C6727" s="545" t="s">
        <v>216</v>
      </c>
      <c r="D6727" s="546"/>
      <c r="E6727" s="171" t="str">
        <f t="shared" si="105"/>
        <v>1900</v>
      </c>
      <c r="F6727" s="547">
        <v>0</v>
      </c>
      <c r="G6727" s="548">
        <v>0</v>
      </c>
      <c r="H6727" s="547">
        <v>0</v>
      </c>
      <c r="I6727" s="545" t="s">
        <v>12664</v>
      </c>
      <c r="J6727" s="545"/>
      <c r="K6727" s="545" t="s">
        <v>13413</v>
      </c>
      <c r="L6727" s="545" t="s">
        <v>15373</v>
      </c>
      <c r="M6727" s="548" t="s">
        <v>13758</v>
      </c>
      <c r="N6727" s="545" t="s">
        <v>22154</v>
      </c>
      <c r="O6727" s="545" t="s">
        <v>13413</v>
      </c>
      <c r="P6727" s="549">
        <v>4788</v>
      </c>
      <c r="Q6727" s="549">
        <v>1</v>
      </c>
      <c r="R6727" s="549">
        <v>166</v>
      </c>
      <c r="S6727" s="548"/>
      <c r="T6727" s="548">
        <v>170</v>
      </c>
      <c r="U6727" s="99"/>
    </row>
    <row r="6728" spans="1:21" ht="19.5" customHeight="1">
      <c r="A6728" s="545">
        <v>101355</v>
      </c>
      <c r="B6728" s="545" t="s">
        <v>8365</v>
      </c>
      <c r="C6728" s="545" t="s">
        <v>216</v>
      </c>
      <c r="D6728" s="546">
        <v>46052</v>
      </c>
      <c r="E6728" s="171" t="str">
        <f t="shared" si="105"/>
        <v>2026</v>
      </c>
      <c r="F6728" s="547">
        <v>46490</v>
      </c>
      <c r="G6728" s="548">
        <v>0.19</v>
      </c>
      <c r="H6728" s="547">
        <v>39067.230000000003</v>
      </c>
      <c r="I6728" s="545" t="s">
        <v>12664</v>
      </c>
      <c r="J6728" s="545" t="s">
        <v>13307</v>
      </c>
      <c r="K6728" s="545" t="s">
        <v>18247</v>
      </c>
      <c r="L6728" s="545" t="s">
        <v>15373</v>
      </c>
      <c r="M6728" s="548" t="s">
        <v>13758</v>
      </c>
      <c r="N6728" s="545" t="s">
        <v>22154</v>
      </c>
      <c r="O6728" s="545" t="s">
        <v>13413</v>
      </c>
      <c r="P6728" s="549">
        <v>4789</v>
      </c>
      <c r="Q6728" s="549">
        <v>1</v>
      </c>
      <c r="R6728" s="549">
        <v>166</v>
      </c>
      <c r="S6728" s="548">
        <v>2228</v>
      </c>
      <c r="T6728" s="548">
        <v>170</v>
      </c>
      <c r="U6728" s="99"/>
    </row>
    <row r="6729" spans="1:21" ht="19.5" customHeight="1">
      <c r="A6729" s="545">
        <v>101356</v>
      </c>
      <c r="B6729" s="545" t="s">
        <v>10560</v>
      </c>
      <c r="C6729" s="545" t="s">
        <v>216</v>
      </c>
      <c r="D6729" s="546"/>
      <c r="E6729" s="171" t="str">
        <f t="shared" si="105"/>
        <v>1900</v>
      </c>
      <c r="F6729" s="547">
        <v>0</v>
      </c>
      <c r="G6729" s="548">
        <v>0</v>
      </c>
      <c r="H6729" s="547">
        <v>0</v>
      </c>
      <c r="I6729" s="545" t="s">
        <v>12664</v>
      </c>
      <c r="J6729" s="545"/>
      <c r="K6729" s="545" t="s">
        <v>13413</v>
      </c>
      <c r="L6729" s="545" t="s">
        <v>15373</v>
      </c>
      <c r="M6729" s="548" t="s">
        <v>13758</v>
      </c>
      <c r="N6729" s="545" t="s">
        <v>22154</v>
      </c>
      <c r="O6729" s="545" t="s">
        <v>13413</v>
      </c>
      <c r="P6729" s="549">
        <v>4790</v>
      </c>
      <c r="Q6729" s="549">
        <v>1</v>
      </c>
      <c r="R6729" s="549">
        <v>166</v>
      </c>
      <c r="S6729" s="548"/>
      <c r="T6729" s="548">
        <v>170</v>
      </c>
      <c r="U6729" s="99"/>
    </row>
    <row r="6730" spans="1:21" ht="19.5" customHeight="1">
      <c r="A6730" s="545">
        <v>101357</v>
      </c>
      <c r="B6730" s="545" t="s">
        <v>10559</v>
      </c>
      <c r="C6730" s="545" t="s">
        <v>216</v>
      </c>
      <c r="D6730" s="546"/>
      <c r="E6730" s="171" t="str">
        <f t="shared" si="105"/>
        <v>1900</v>
      </c>
      <c r="F6730" s="547">
        <v>0</v>
      </c>
      <c r="G6730" s="548">
        <v>0</v>
      </c>
      <c r="H6730" s="547">
        <v>0</v>
      </c>
      <c r="I6730" s="545" t="s">
        <v>12664</v>
      </c>
      <c r="J6730" s="545"/>
      <c r="K6730" s="545" t="s">
        <v>13413</v>
      </c>
      <c r="L6730" s="545" t="s">
        <v>15373</v>
      </c>
      <c r="M6730" s="548" t="s">
        <v>13758</v>
      </c>
      <c r="N6730" s="545" t="s">
        <v>22154</v>
      </c>
      <c r="O6730" s="545" t="s">
        <v>13413</v>
      </c>
      <c r="P6730" s="549">
        <v>4791</v>
      </c>
      <c r="Q6730" s="549">
        <v>1</v>
      </c>
      <c r="R6730" s="549">
        <v>166</v>
      </c>
      <c r="S6730" s="548"/>
      <c r="T6730" s="548">
        <v>170</v>
      </c>
      <c r="U6730" s="99"/>
    </row>
    <row r="6731" spans="1:21" ht="19.5" customHeight="1">
      <c r="A6731" s="545">
        <v>101358</v>
      </c>
      <c r="B6731" s="545" t="s">
        <v>3445</v>
      </c>
      <c r="C6731" s="545" t="s">
        <v>216</v>
      </c>
      <c r="D6731" s="546">
        <v>44107</v>
      </c>
      <c r="E6731" s="171" t="str">
        <f t="shared" si="105"/>
        <v>2020</v>
      </c>
      <c r="F6731" s="547">
        <v>121380</v>
      </c>
      <c r="G6731" s="548">
        <v>0.19</v>
      </c>
      <c r="H6731" s="547">
        <v>102000</v>
      </c>
      <c r="I6731" s="545" t="s">
        <v>12664</v>
      </c>
      <c r="J6731" s="545" t="s">
        <v>13296</v>
      </c>
      <c r="K6731" s="545" t="s">
        <v>13413</v>
      </c>
      <c r="L6731" s="545" t="s">
        <v>13846</v>
      </c>
      <c r="M6731" s="548" t="s">
        <v>13758</v>
      </c>
      <c r="N6731" s="545" t="s">
        <v>22154</v>
      </c>
      <c r="O6731" s="545" t="s">
        <v>17902</v>
      </c>
      <c r="P6731" s="549">
        <v>4792</v>
      </c>
      <c r="Q6731" s="549">
        <v>1</v>
      </c>
      <c r="R6731" s="549">
        <v>166</v>
      </c>
      <c r="S6731" s="548">
        <v>2218</v>
      </c>
      <c r="T6731" s="548">
        <v>170</v>
      </c>
      <c r="U6731" s="99"/>
    </row>
    <row r="6732" spans="1:21" ht="19.5" customHeight="1">
      <c r="A6732" s="545">
        <v>101359</v>
      </c>
      <c r="B6732" s="545" t="s">
        <v>3424</v>
      </c>
      <c r="C6732" s="545" t="s">
        <v>209</v>
      </c>
      <c r="D6732" s="546"/>
      <c r="E6732" s="171" t="str">
        <f t="shared" si="105"/>
        <v>1900</v>
      </c>
      <c r="F6732" s="547">
        <v>0</v>
      </c>
      <c r="G6732" s="548">
        <v>0</v>
      </c>
      <c r="H6732" s="547">
        <v>0</v>
      </c>
      <c r="I6732" s="545" t="s">
        <v>12647</v>
      </c>
      <c r="J6732" s="545"/>
      <c r="K6732" s="545" t="s">
        <v>13413</v>
      </c>
      <c r="L6732" s="545" t="s">
        <v>13413</v>
      </c>
      <c r="M6732" s="548" t="s">
        <v>13758</v>
      </c>
      <c r="N6732" s="545" t="s">
        <v>13413</v>
      </c>
      <c r="O6732" s="545" t="s">
        <v>13413</v>
      </c>
      <c r="P6732" s="549">
        <v>4793</v>
      </c>
      <c r="Q6732" s="549">
        <v>1</v>
      </c>
      <c r="R6732" s="549">
        <v>26</v>
      </c>
      <c r="S6732" s="548"/>
      <c r="T6732" s="548"/>
      <c r="U6732" s="99"/>
    </row>
    <row r="6733" spans="1:21" ht="19.5" customHeight="1">
      <c r="A6733" s="545">
        <v>101360</v>
      </c>
      <c r="B6733" s="545" t="s">
        <v>5569</v>
      </c>
      <c r="C6733" s="545" t="s">
        <v>209</v>
      </c>
      <c r="D6733" s="546">
        <v>43557</v>
      </c>
      <c r="E6733" s="171" t="str">
        <f t="shared" si="105"/>
        <v>2019</v>
      </c>
      <c r="F6733" s="547">
        <v>13543</v>
      </c>
      <c r="G6733" s="548">
        <v>0.19</v>
      </c>
      <c r="H6733" s="547">
        <v>11380.67</v>
      </c>
      <c r="I6733" s="545" t="s">
        <v>12980</v>
      </c>
      <c r="J6733" s="545" t="s">
        <v>13298</v>
      </c>
      <c r="K6733" s="545" t="s">
        <v>13413</v>
      </c>
      <c r="L6733" s="545" t="s">
        <v>13413</v>
      </c>
      <c r="M6733" s="548" t="s">
        <v>13758</v>
      </c>
      <c r="N6733" s="545" t="s">
        <v>13413</v>
      </c>
      <c r="O6733" s="545" t="s">
        <v>13413</v>
      </c>
      <c r="P6733" s="549">
        <v>11865</v>
      </c>
      <c r="Q6733" s="549">
        <v>1</v>
      </c>
      <c r="R6733" s="549">
        <v>54</v>
      </c>
      <c r="S6733" s="548">
        <v>1012</v>
      </c>
      <c r="T6733" s="548"/>
      <c r="U6733" s="99"/>
    </row>
    <row r="6734" spans="1:21" ht="19.5" customHeight="1">
      <c r="A6734" s="545">
        <v>101361</v>
      </c>
      <c r="B6734" s="545" t="s">
        <v>10558</v>
      </c>
      <c r="C6734" s="545" t="s">
        <v>4552</v>
      </c>
      <c r="D6734" s="546">
        <v>44591</v>
      </c>
      <c r="E6734" s="171" t="str">
        <f t="shared" si="105"/>
        <v>2022</v>
      </c>
      <c r="F6734" s="547">
        <v>263577</v>
      </c>
      <c r="G6734" s="548">
        <v>0.19</v>
      </c>
      <c r="H6734" s="547">
        <v>221493.28</v>
      </c>
      <c r="I6734" s="545" t="s">
        <v>12753</v>
      </c>
      <c r="J6734" s="545" t="s">
        <v>13297</v>
      </c>
      <c r="K6734" s="545" t="s">
        <v>18248</v>
      </c>
      <c r="L6734" s="545" t="s">
        <v>13413</v>
      </c>
      <c r="M6734" s="548" t="s">
        <v>13758</v>
      </c>
      <c r="N6734" s="545" t="s">
        <v>22191</v>
      </c>
      <c r="O6734" s="545" t="s">
        <v>17899</v>
      </c>
      <c r="P6734" s="549">
        <v>4795</v>
      </c>
      <c r="Q6734" s="549">
        <v>1</v>
      </c>
      <c r="R6734" s="549">
        <v>165</v>
      </c>
      <c r="S6734" s="548">
        <v>2257</v>
      </c>
      <c r="T6734" s="548">
        <v>182</v>
      </c>
      <c r="U6734" s="99"/>
    </row>
    <row r="6735" spans="1:21" ht="19.5" customHeight="1">
      <c r="A6735" s="545">
        <v>101362</v>
      </c>
      <c r="B6735" s="545" t="s">
        <v>10557</v>
      </c>
      <c r="C6735" s="545" t="s">
        <v>216</v>
      </c>
      <c r="D6735" s="546"/>
      <c r="E6735" s="171" t="str">
        <f t="shared" si="105"/>
        <v>1900</v>
      </c>
      <c r="F6735" s="547">
        <v>0</v>
      </c>
      <c r="G6735" s="548">
        <v>0</v>
      </c>
      <c r="H6735" s="547">
        <v>0</v>
      </c>
      <c r="I6735" s="545" t="s">
        <v>12752</v>
      </c>
      <c r="J6735" s="545"/>
      <c r="K6735" s="545" t="s">
        <v>13413</v>
      </c>
      <c r="L6735" s="545" t="s">
        <v>16415</v>
      </c>
      <c r="M6735" s="548" t="s">
        <v>13758</v>
      </c>
      <c r="N6735" s="545" t="s">
        <v>22190</v>
      </c>
      <c r="O6735" s="545" t="s">
        <v>16416</v>
      </c>
      <c r="P6735" s="549">
        <v>4796</v>
      </c>
      <c r="Q6735" s="549">
        <v>1</v>
      </c>
      <c r="R6735" s="549">
        <v>167</v>
      </c>
      <c r="S6735" s="548"/>
      <c r="T6735" s="548">
        <v>183</v>
      </c>
      <c r="U6735" s="99"/>
    </row>
    <row r="6736" spans="1:21" ht="19.5" customHeight="1">
      <c r="A6736" s="545">
        <v>101363</v>
      </c>
      <c r="B6736" s="545" t="s">
        <v>3449</v>
      </c>
      <c r="C6736" s="545" t="s">
        <v>216</v>
      </c>
      <c r="D6736" s="546">
        <v>46052</v>
      </c>
      <c r="E6736" s="171" t="str">
        <f t="shared" si="105"/>
        <v>2026</v>
      </c>
      <c r="F6736" s="547">
        <v>360749</v>
      </c>
      <c r="G6736" s="548">
        <v>0.19</v>
      </c>
      <c r="H6736" s="547">
        <v>303150.42</v>
      </c>
      <c r="I6736" s="545" t="s">
        <v>12753</v>
      </c>
      <c r="J6736" s="545" t="s">
        <v>13307</v>
      </c>
      <c r="K6736" s="545" t="s">
        <v>18249</v>
      </c>
      <c r="L6736" s="545" t="s">
        <v>13413</v>
      </c>
      <c r="M6736" s="548" t="s">
        <v>13758</v>
      </c>
      <c r="N6736" s="545" t="s">
        <v>13413</v>
      </c>
      <c r="O6736" s="545" t="s">
        <v>13413</v>
      </c>
      <c r="P6736" s="549">
        <v>4797</v>
      </c>
      <c r="Q6736" s="549">
        <v>1</v>
      </c>
      <c r="R6736" s="549">
        <v>165</v>
      </c>
      <c r="S6736" s="548">
        <v>2228</v>
      </c>
      <c r="T6736" s="548"/>
      <c r="U6736" s="99"/>
    </row>
    <row r="6737" spans="1:21" ht="19.5" customHeight="1">
      <c r="A6737" s="545">
        <v>101364</v>
      </c>
      <c r="B6737" s="545" t="s">
        <v>3043</v>
      </c>
      <c r="C6737" s="545" t="s">
        <v>216</v>
      </c>
      <c r="D6737" s="546">
        <v>45009</v>
      </c>
      <c r="E6737" s="171" t="str">
        <f t="shared" si="105"/>
        <v>2023</v>
      </c>
      <c r="F6737" s="547">
        <v>133046</v>
      </c>
      <c r="G6737" s="548">
        <v>0.19</v>
      </c>
      <c r="H6737" s="547">
        <v>111803.36</v>
      </c>
      <c r="I6737" s="545" t="s">
        <v>12680</v>
      </c>
      <c r="J6737" s="545" t="s">
        <v>13297</v>
      </c>
      <c r="K6737" s="545" t="s">
        <v>13413</v>
      </c>
      <c r="L6737" s="545" t="s">
        <v>14803</v>
      </c>
      <c r="M6737" s="548" t="s">
        <v>13758</v>
      </c>
      <c r="N6737" s="545" t="s">
        <v>13413</v>
      </c>
      <c r="O6737" s="545" t="s">
        <v>14804</v>
      </c>
      <c r="P6737" s="549">
        <v>4798</v>
      </c>
      <c r="Q6737" s="549">
        <v>1</v>
      </c>
      <c r="R6737" s="549">
        <v>20</v>
      </c>
      <c r="S6737" s="548">
        <v>2257</v>
      </c>
      <c r="T6737" s="548"/>
      <c r="U6737" s="99"/>
    </row>
    <row r="6738" spans="1:21" ht="19.5" customHeight="1">
      <c r="A6738" s="545">
        <v>101365</v>
      </c>
      <c r="B6738" s="545" t="s">
        <v>10556</v>
      </c>
      <c r="C6738" s="545" t="s">
        <v>216</v>
      </c>
      <c r="D6738" s="546"/>
      <c r="E6738" s="171" t="str">
        <f t="shared" si="105"/>
        <v>1900</v>
      </c>
      <c r="F6738" s="547">
        <v>0</v>
      </c>
      <c r="G6738" s="548">
        <v>0</v>
      </c>
      <c r="H6738" s="547">
        <v>0</v>
      </c>
      <c r="I6738" s="545" t="s">
        <v>12752</v>
      </c>
      <c r="J6738" s="545"/>
      <c r="K6738" s="545" t="s">
        <v>13413</v>
      </c>
      <c r="L6738" s="545" t="s">
        <v>16399</v>
      </c>
      <c r="M6738" s="548" t="s">
        <v>13758</v>
      </c>
      <c r="N6738" s="545" t="s">
        <v>22190</v>
      </c>
      <c r="O6738" s="545" t="s">
        <v>16400</v>
      </c>
      <c r="P6738" s="549">
        <v>4799</v>
      </c>
      <c r="Q6738" s="549">
        <v>1</v>
      </c>
      <c r="R6738" s="549">
        <v>167</v>
      </c>
      <c r="S6738" s="548"/>
      <c r="T6738" s="548">
        <v>183</v>
      </c>
      <c r="U6738" s="99"/>
    </row>
    <row r="6739" spans="1:21" ht="19.5" customHeight="1">
      <c r="A6739" s="545">
        <v>101366</v>
      </c>
      <c r="B6739" s="545" t="s">
        <v>10555</v>
      </c>
      <c r="C6739" s="545" t="s">
        <v>216</v>
      </c>
      <c r="D6739" s="546"/>
      <c r="E6739" s="171" t="str">
        <f t="shared" si="105"/>
        <v>1900</v>
      </c>
      <c r="F6739" s="547">
        <v>0</v>
      </c>
      <c r="G6739" s="548">
        <v>0</v>
      </c>
      <c r="H6739" s="547">
        <v>0</v>
      </c>
      <c r="I6739" s="545" t="s">
        <v>12752</v>
      </c>
      <c r="J6739" s="545"/>
      <c r="K6739" s="545" t="s">
        <v>13413</v>
      </c>
      <c r="L6739" s="545" t="s">
        <v>16399</v>
      </c>
      <c r="M6739" s="548" t="s">
        <v>13758</v>
      </c>
      <c r="N6739" s="545" t="s">
        <v>22190</v>
      </c>
      <c r="O6739" s="545" t="s">
        <v>16400</v>
      </c>
      <c r="P6739" s="549">
        <v>4800</v>
      </c>
      <c r="Q6739" s="549">
        <v>1</v>
      </c>
      <c r="R6739" s="549">
        <v>167</v>
      </c>
      <c r="S6739" s="548"/>
      <c r="T6739" s="548">
        <v>183</v>
      </c>
      <c r="U6739" s="99"/>
    </row>
    <row r="6740" spans="1:21" ht="19.5" customHeight="1">
      <c r="A6740" s="545">
        <v>101367</v>
      </c>
      <c r="B6740" s="545" t="s">
        <v>10554</v>
      </c>
      <c r="C6740" s="545" t="s">
        <v>216</v>
      </c>
      <c r="D6740" s="546"/>
      <c r="E6740" s="171" t="str">
        <f t="shared" si="105"/>
        <v>1900</v>
      </c>
      <c r="F6740" s="547">
        <v>0</v>
      </c>
      <c r="G6740" s="548">
        <v>0</v>
      </c>
      <c r="H6740" s="547">
        <v>0</v>
      </c>
      <c r="I6740" s="545" t="s">
        <v>12752</v>
      </c>
      <c r="J6740" s="545"/>
      <c r="K6740" s="545" t="s">
        <v>13413</v>
      </c>
      <c r="L6740" s="545" t="s">
        <v>16399</v>
      </c>
      <c r="M6740" s="548" t="s">
        <v>13758</v>
      </c>
      <c r="N6740" s="545" t="s">
        <v>22190</v>
      </c>
      <c r="O6740" s="545" t="s">
        <v>16400</v>
      </c>
      <c r="P6740" s="549">
        <v>4801</v>
      </c>
      <c r="Q6740" s="549">
        <v>1</v>
      </c>
      <c r="R6740" s="549">
        <v>167</v>
      </c>
      <c r="S6740" s="548"/>
      <c r="T6740" s="548">
        <v>183</v>
      </c>
      <c r="U6740" s="99"/>
    </row>
    <row r="6741" spans="1:21" ht="19.5" customHeight="1">
      <c r="A6741" s="545">
        <v>101368</v>
      </c>
      <c r="B6741" s="545" t="s">
        <v>10553</v>
      </c>
      <c r="C6741" s="545" t="s">
        <v>216</v>
      </c>
      <c r="D6741" s="546"/>
      <c r="E6741" s="171" t="str">
        <f t="shared" si="105"/>
        <v>1900</v>
      </c>
      <c r="F6741" s="547">
        <v>0</v>
      </c>
      <c r="G6741" s="548">
        <v>0</v>
      </c>
      <c r="H6741" s="547">
        <v>0</v>
      </c>
      <c r="I6741" s="545" t="s">
        <v>12752</v>
      </c>
      <c r="J6741" s="545"/>
      <c r="K6741" s="545" t="s">
        <v>13413</v>
      </c>
      <c r="L6741" s="545" t="s">
        <v>16399</v>
      </c>
      <c r="M6741" s="548" t="s">
        <v>13758</v>
      </c>
      <c r="N6741" s="545" t="s">
        <v>22190</v>
      </c>
      <c r="O6741" s="545" t="s">
        <v>16400</v>
      </c>
      <c r="P6741" s="549">
        <v>4802</v>
      </c>
      <c r="Q6741" s="549">
        <v>1</v>
      </c>
      <c r="R6741" s="549">
        <v>167</v>
      </c>
      <c r="S6741" s="548"/>
      <c r="T6741" s="548">
        <v>183</v>
      </c>
      <c r="U6741" s="99"/>
    </row>
    <row r="6742" spans="1:21" ht="19.5" customHeight="1">
      <c r="A6742" s="545">
        <v>101369</v>
      </c>
      <c r="B6742" s="545" t="s">
        <v>7992</v>
      </c>
      <c r="C6742" s="545" t="s">
        <v>216</v>
      </c>
      <c r="D6742" s="546">
        <v>43557</v>
      </c>
      <c r="E6742" s="171" t="str">
        <f t="shared" si="105"/>
        <v>2019</v>
      </c>
      <c r="F6742" s="547">
        <v>144906300</v>
      </c>
      <c r="G6742" s="548">
        <v>0.19</v>
      </c>
      <c r="H6742" s="547">
        <v>121770000</v>
      </c>
      <c r="I6742" s="545" t="s">
        <v>12693</v>
      </c>
      <c r="J6742" s="545" t="s">
        <v>13321</v>
      </c>
      <c r="K6742" s="545" t="s">
        <v>18250</v>
      </c>
      <c r="L6742" s="545" t="s">
        <v>18251</v>
      </c>
      <c r="M6742" s="548" t="s">
        <v>13758</v>
      </c>
      <c r="N6742" s="545" t="s">
        <v>13413</v>
      </c>
      <c r="O6742" s="545" t="s">
        <v>13413</v>
      </c>
      <c r="P6742" s="549">
        <v>11866</v>
      </c>
      <c r="Q6742" s="549">
        <v>1</v>
      </c>
      <c r="R6742" s="549">
        <v>102</v>
      </c>
      <c r="S6742" s="548">
        <v>2244</v>
      </c>
      <c r="T6742" s="548"/>
      <c r="U6742" s="99"/>
    </row>
    <row r="6743" spans="1:21" ht="19.5" customHeight="1">
      <c r="A6743" s="545">
        <v>101370</v>
      </c>
      <c r="B6743" s="545" t="s">
        <v>7991</v>
      </c>
      <c r="C6743" s="545" t="s">
        <v>903</v>
      </c>
      <c r="D6743" s="546">
        <v>43557</v>
      </c>
      <c r="E6743" s="171" t="str">
        <f t="shared" si="105"/>
        <v>2019</v>
      </c>
      <c r="F6743" s="547">
        <v>15387</v>
      </c>
      <c r="G6743" s="548">
        <v>0.19</v>
      </c>
      <c r="H6743" s="547">
        <v>12930.25</v>
      </c>
      <c r="I6743" s="545" t="s">
        <v>12668</v>
      </c>
      <c r="J6743" s="545" t="s">
        <v>13321</v>
      </c>
      <c r="K6743" s="545" t="s">
        <v>13413</v>
      </c>
      <c r="L6743" s="545" t="s">
        <v>13413</v>
      </c>
      <c r="M6743" s="548" t="s">
        <v>13868</v>
      </c>
      <c r="N6743" s="545" t="s">
        <v>13413</v>
      </c>
      <c r="O6743" s="545" t="s">
        <v>13413</v>
      </c>
      <c r="P6743" s="549">
        <v>11867</v>
      </c>
      <c r="Q6743" s="549">
        <v>2</v>
      </c>
      <c r="R6743" s="549">
        <v>7</v>
      </c>
      <c r="S6743" s="548">
        <v>2244</v>
      </c>
      <c r="T6743" s="548"/>
      <c r="U6743" s="99"/>
    </row>
    <row r="6744" spans="1:21" ht="19.5" customHeight="1">
      <c r="A6744" s="545">
        <v>101371</v>
      </c>
      <c r="B6744" s="545" t="s">
        <v>10552</v>
      </c>
      <c r="C6744" s="545" t="s">
        <v>216</v>
      </c>
      <c r="D6744" s="546"/>
      <c r="E6744" s="171" t="str">
        <f t="shared" si="105"/>
        <v>1900</v>
      </c>
      <c r="F6744" s="547">
        <v>0</v>
      </c>
      <c r="G6744" s="548">
        <v>0</v>
      </c>
      <c r="H6744" s="547">
        <v>0</v>
      </c>
      <c r="I6744" s="545" t="s">
        <v>12671</v>
      </c>
      <c r="J6744" s="545"/>
      <c r="K6744" s="545" t="s">
        <v>13413</v>
      </c>
      <c r="L6744" s="545" t="s">
        <v>13880</v>
      </c>
      <c r="M6744" s="548" t="s">
        <v>13758</v>
      </c>
      <c r="N6744" s="545" t="s">
        <v>22149</v>
      </c>
      <c r="O6744" s="545" t="s">
        <v>13881</v>
      </c>
      <c r="P6744" s="549">
        <v>4803</v>
      </c>
      <c r="Q6744" s="549">
        <v>1</v>
      </c>
      <c r="R6744" s="549">
        <v>82</v>
      </c>
      <c r="S6744" s="548"/>
      <c r="T6744" s="548">
        <v>43</v>
      </c>
      <c r="U6744" s="99"/>
    </row>
    <row r="6745" spans="1:21" ht="19.5" customHeight="1">
      <c r="A6745" s="545">
        <v>101372</v>
      </c>
      <c r="B6745" s="545" t="s">
        <v>10551</v>
      </c>
      <c r="C6745" s="545" t="s">
        <v>216</v>
      </c>
      <c r="D6745" s="546"/>
      <c r="E6745" s="171" t="str">
        <f t="shared" si="105"/>
        <v>1900</v>
      </c>
      <c r="F6745" s="547">
        <v>0</v>
      </c>
      <c r="G6745" s="548">
        <v>0</v>
      </c>
      <c r="H6745" s="547">
        <v>0</v>
      </c>
      <c r="I6745" s="545" t="s">
        <v>12752</v>
      </c>
      <c r="J6745" s="545"/>
      <c r="K6745" s="545" t="s">
        <v>13413</v>
      </c>
      <c r="L6745" s="545" t="s">
        <v>13413</v>
      </c>
      <c r="M6745" s="548" t="s">
        <v>13758</v>
      </c>
      <c r="N6745" s="545" t="s">
        <v>22191</v>
      </c>
      <c r="O6745" s="545" t="s">
        <v>13413</v>
      </c>
      <c r="P6745" s="549">
        <v>4804</v>
      </c>
      <c r="Q6745" s="549">
        <v>1</v>
      </c>
      <c r="R6745" s="549">
        <v>167</v>
      </c>
      <c r="S6745" s="548"/>
      <c r="T6745" s="548">
        <v>182</v>
      </c>
      <c r="U6745" s="99"/>
    </row>
    <row r="6746" spans="1:21" ht="19.5" customHeight="1">
      <c r="A6746" s="545">
        <v>101373</v>
      </c>
      <c r="B6746" s="545" t="s">
        <v>3651</v>
      </c>
      <c r="C6746" s="545" t="s">
        <v>4552</v>
      </c>
      <c r="D6746" s="546"/>
      <c r="E6746" s="171" t="str">
        <f t="shared" si="105"/>
        <v>1900</v>
      </c>
      <c r="F6746" s="547">
        <v>0</v>
      </c>
      <c r="G6746" s="548">
        <v>0</v>
      </c>
      <c r="H6746" s="547">
        <v>0</v>
      </c>
      <c r="I6746" s="545" t="s">
        <v>12758</v>
      </c>
      <c r="J6746" s="545"/>
      <c r="K6746" s="545" t="s">
        <v>13413</v>
      </c>
      <c r="L6746" s="545" t="s">
        <v>16420</v>
      </c>
      <c r="M6746" s="548" t="s">
        <v>13758</v>
      </c>
      <c r="N6746" s="545" t="s">
        <v>13413</v>
      </c>
      <c r="O6746" s="545" t="s">
        <v>13413</v>
      </c>
      <c r="P6746" s="549">
        <v>4805</v>
      </c>
      <c r="Q6746" s="549">
        <v>1</v>
      </c>
      <c r="R6746" s="549">
        <v>164</v>
      </c>
      <c r="S6746" s="548"/>
      <c r="T6746" s="548"/>
      <c r="U6746" s="99"/>
    </row>
    <row r="6747" spans="1:21" ht="19.5" customHeight="1">
      <c r="A6747" s="545">
        <v>101374</v>
      </c>
      <c r="B6747" s="545" t="s">
        <v>8159</v>
      </c>
      <c r="C6747" s="545" t="s">
        <v>216</v>
      </c>
      <c r="D6747" s="546">
        <v>46078</v>
      </c>
      <c r="E6747" s="171" t="str">
        <f t="shared" si="105"/>
        <v>2026</v>
      </c>
      <c r="F6747" s="547">
        <v>630000</v>
      </c>
      <c r="G6747" s="548">
        <v>0.19</v>
      </c>
      <c r="H6747" s="547">
        <v>529411.76</v>
      </c>
      <c r="I6747" s="545" t="s">
        <v>12752</v>
      </c>
      <c r="J6747" s="545" t="s">
        <v>13296</v>
      </c>
      <c r="K6747" s="545" t="s">
        <v>13413</v>
      </c>
      <c r="L6747" s="545" t="s">
        <v>13413</v>
      </c>
      <c r="M6747" s="548" t="s">
        <v>13758</v>
      </c>
      <c r="N6747" s="545" t="s">
        <v>22191</v>
      </c>
      <c r="O6747" s="545" t="s">
        <v>17896</v>
      </c>
      <c r="P6747" s="549">
        <v>4806</v>
      </c>
      <c r="Q6747" s="549">
        <v>1</v>
      </c>
      <c r="R6747" s="549">
        <v>167</v>
      </c>
      <c r="S6747" s="548">
        <v>2218</v>
      </c>
      <c r="T6747" s="548">
        <v>182</v>
      </c>
      <c r="U6747" s="99"/>
    </row>
    <row r="6748" spans="1:21" ht="19.5" customHeight="1">
      <c r="A6748" s="545">
        <v>101375</v>
      </c>
      <c r="B6748" s="545" t="s">
        <v>10550</v>
      </c>
      <c r="C6748" s="545" t="s">
        <v>216</v>
      </c>
      <c r="D6748" s="546"/>
      <c r="E6748" s="171" t="str">
        <f t="shared" si="105"/>
        <v>1900</v>
      </c>
      <c r="F6748" s="547">
        <v>0</v>
      </c>
      <c r="G6748" s="548">
        <v>0</v>
      </c>
      <c r="H6748" s="547">
        <v>0</v>
      </c>
      <c r="I6748" s="545" t="s">
        <v>12723</v>
      </c>
      <c r="J6748" s="545"/>
      <c r="K6748" s="545" t="s">
        <v>13413</v>
      </c>
      <c r="L6748" s="545" t="s">
        <v>13413</v>
      </c>
      <c r="M6748" s="548" t="s">
        <v>13758</v>
      </c>
      <c r="N6748" s="545" t="s">
        <v>22184</v>
      </c>
      <c r="O6748" s="545" t="s">
        <v>13413</v>
      </c>
      <c r="P6748" s="549">
        <v>4807</v>
      </c>
      <c r="Q6748" s="549">
        <v>1</v>
      </c>
      <c r="R6748" s="549">
        <v>16</v>
      </c>
      <c r="S6748" s="548"/>
      <c r="T6748" s="548">
        <v>160</v>
      </c>
      <c r="U6748" s="99"/>
    </row>
    <row r="6749" spans="1:21" ht="19.5" customHeight="1">
      <c r="A6749" s="545">
        <v>101376</v>
      </c>
      <c r="B6749" s="545" t="s">
        <v>912</v>
      </c>
      <c r="C6749" s="545" t="s">
        <v>221</v>
      </c>
      <c r="D6749" s="546"/>
      <c r="E6749" s="171" t="str">
        <f t="shared" si="105"/>
        <v>1900</v>
      </c>
      <c r="F6749" s="547">
        <v>0</v>
      </c>
      <c r="G6749" s="548">
        <v>0</v>
      </c>
      <c r="H6749" s="547">
        <v>0</v>
      </c>
      <c r="I6749" s="545" t="s">
        <v>12668</v>
      </c>
      <c r="J6749" s="545"/>
      <c r="K6749" s="545" t="s">
        <v>13413</v>
      </c>
      <c r="L6749" s="545" t="s">
        <v>13413</v>
      </c>
      <c r="M6749" s="548" t="s">
        <v>13758</v>
      </c>
      <c r="N6749" s="545" t="s">
        <v>13413</v>
      </c>
      <c r="O6749" s="545" t="s">
        <v>13413</v>
      </c>
      <c r="P6749" s="549">
        <v>4808</v>
      </c>
      <c r="Q6749" s="549">
        <v>1</v>
      </c>
      <c r="R6749" s="549">
        <v>7</v>
      </c>
      <c r="S6749" s="548"/>
      <c r="T6749" s="548"/>
      <c r="U6749" s="99"/>
    </row>
    <row r="6750" spans="1:21" ht="19.5" customHeight="1">
      <c r="A6750" s="545">
        <v>101377</v>
      </c>
      <c r="B6750" s="545" t="s">
        <v>3641</v>
      </c>
      <c r="C6750" s="545" t="s">
        <v>216</v>
      </c>
      <c r="D6750" s="546"/>
      <c r="E6750" s="171" t="str">
        <f t="shared" si="105"/>
        <v>1900</v>
      </c>
      <c r="F6750" s="547">
        <v>0</v>
      </c>
      <c r="G6750" s="548">
        <v>0</v>
      </c>
      <c r="H6750" s="547">
        <v>0</v>
      </c>
      <c r="I6750" s="545" t="s">
        <v>12664</v>
      </c>
      <c r="J6750" s="545"/>
      <c r="K6750" s="545" t="s">
        <v>13413</v>
      </c>
      <c r="L6750" s="545" t="s">
        <v>15369</v>
      </c>
      <c r="M6750" s="548" t="s">
        <v>13758</v>
      </c>
      <c r="N6750" s="545" t="s">
        <v>22154</v>
      </c>
      <c r="O6750" s="545" t="s">
        <v>13413</v>
      </c>
      <c r="P6750" s="549">
        <v>4809</v>
      </c>
      <c r="Q6750" s="549">
        <v>1</v>
      </c>
      <c r="R6750" s="549">
        <v>166</v>
      </c>
      <c r="S6750" s="548"/>
      <c r="T6750" s="548">
        <v>170</v>
      </c>
      <c r="U6750" s="99"/>
    </row>
    <row r="6751" spans="1:21" ht="19.5" customHeight="1">
      <c r="A6751" s="545">
        <v>101378</v>
      </c>
      <c r="B6751" s="545" t="s">
        <v>3508</v>
      </c>
      <c r="C6751" s="545" t="s">
        <v>216</v>
      </c>
      <c r="D6751" s="546"/>
      <c r="E6751" s="171" t="str">
        <f t="shared" si="105"/>
        <v>1900</v>
      </c>
      <c r="F6751" s="547">
        <v>0</v>
      </c>
      <c r="G6751" s="548">
        <v>0</v>
      </c>
      <c r="H6751" s="547">
        <v>0</v>
      </c>
      <c r="I6751" s="545" t="s">
        <v>12753</v>
      </c>
      <c r="J6751" s="545"/>
      <c r="K6751" s="545" t="s">
        <v>13413</v>
      </c>
      <c r="L6751" s="545" t="s">
        <v>17893</v>
      </c>
      <c r="M6751" s="548" t="s">
        <v>13758</v>
      </c>
      <c r="N6751" s="545" t="s">
        <v>13413</v>
      </c>
      <c r="O6751" s="545" t="s">
        <v>13413</v>
      </c>
      <c r="P6751" s="549">
        <v>4810</v>
      </c>
      <c r="Q6751" s="549">
        <v>1</v>
      </c>
      <c r="R6751" s="549">
        <v>165</v>
      </c>
      <c r="S6751" s="548"/>
      <c r="T6751" s="548"/>
      <c r="U6751" s="99"/>
    </row>
    <row r="6752" spans="1:21" ht="19.5" customHeight="1">
      <c r="A6752" s="545">
        <v>101379</v>
      </c>
      <c r="B6752" s="545" t="s">
        <v>10549</v>
      </c>
      <c r="C6752" s="545" t="s">
        <v>221</v>
      </c>
      <c r="D6752" s="546"/>
      <c r="E6752" s="171" t="str">
        <f t="shared" si="105"/>
        <v>1900</v>
      </c>
      <c r="F6752" s="547">
        <v>0</v>
      </c>
      <c r="G6752" s="548">
        <v>0</v>
      </c>
      <c r="H6752" s="547">
        <v>0</v>
      </c>
      <c r="I6752" s="545" t="s">
        <v>12687</v>
      </c>
      <c r="J6752" s="545"/>
      <c r="K6752" s="545" t="s">
        <v>13413</v>
      </c>
      <c r="L6752" s="545" t="s">
        <v>15830</v>
      </c>
      <c r="M6752" s="548" t="s">
        <v>13758</v>
      </c>
      <c r="N6752" s="545" t="s">
        <v>13413</v>
      </c>
      <c r="O6752" s="545" t="s">
        <v>13992</v>
      </c>
      <c r="P6752" s="549">
        <v>4811</v>
      </c>
      <c r="Q6752" s="549">
        <v>1</v>
      </c>
      <c r="R6752" s="549">
        <v>91</v>
      </c>
      <c r="S6752" s="548"/>
      <c r="T6752" s="548"/>
      <c r="U6752" s="99"/>
    </row>
    <row r="6753" spans="1:21" ht="19.5" customHeight="1">
      <c r="A6753" s="545">
        <v>101380</v>
      </c>
      <c r="B6753" s="545" t="s">
        <v>10548</v>
      </c>
      <c r="C6753" s="545" t="s">
        <v>221</v>
      </c>
      <c r="D6753" s="546"/>
      <c r="E6753" s="171" t="str">
        <f t="shared" si="105"/>
        <v>1900</v>
      </c>
      <c r="F6753" s="547">
        <v>0</v>
      </c>
      <c r="G6753" s="548">
        <v>0</v>
      </c>
      <c r="H6753" s="547">
        <v>0</v>
      </c>
      <c r="I6753" s="545" t="s">
        <v>12687</v>
      </c>
      <c r="J6753" s="545"/>
      <c r="K6753" s="545" t="s">
        <v>13413</v>
      </c>
      <c r="L6753" s="545" t="s">
        <v>15830</v>
      </c>
      <c r="M6753" s="548" t="s">
        <v>13758</v>
      </c>
      <c r="N6753" s="545" t="s">
        <v>13413</v>
      </c>
      <c r="O6753" s="545" t="s">
        <v>13992</v>
      </c>
      <c r="P6753" s="549">
        <v>4812</v>
      </c>
      <c r="Q6753" s="549">
        <v>1</v>
      </c>
      <c r="R6753" s="549">
        <v>91</v>
      </c>
      <c r="S6753" s="548"/>
      <c r="T6753" s="548"/>
      <c r="U6753" s="99"/>
    </row>
    <row r="6754" spans="1:21" ht="19.5" customHeight="1">
      <c r="A6754" s="545">
        <v>101381</v>
      </c>
      <c r="B6754" s="545" t="s">
        <v>8285</v>
      </c>
      <c r="C6754" s="545" t="s">
        <v>209</v>
      </c>
      <c r="D6754" s="546">
        <v>43525</v>
      </c>
      <c r="E6754" s="171" t="str">
        <f t="shared" si="105"/>
        <v>2019</v>
      </c>
      <c r="F6754" s="547">
        <v>28899.99</v>
      </c>
      <c r="G6754" s="548">
        <v>0.19</v>
      </c>
      <c r="H6754" s="547">
        <v>24285.71</v>
      </c>
      <c r="I6754" s="545" t="s">
        <v>12643</v>
      </c>
      <c r="J6754" s="545" t="s">
        <v>13298</v>
      </c>
      <c r="K6754" s="545" t="s">
        <v>13413</v>
      </c>
      <c r="L6754" s="545" t="s">
        <v>14040</v>
      </c>
      <c r="M6754" s="548" t="s">
        <v>13758</v>
      </c>
      <c r="N6754" s="545" t="s">
        <v>13413</v>
      </c>
      <c r="O6754" s="545" t="s">
        <v>13413</v>
      </c>
      <c r="P6754" s="549">
        <v>4813</v>
      </c>
      <c r="Q6754" s="549">
        <v>1</v>
      </c>
      <c r="R6754" s="549">
        <v>6</v>
      </c>
      <c r="S6754" s="548">
        <v>1012</v>
      </c>
      <c r="T6754" s="548"/>
      <c r="U6754" s="99"/>
    </row>
    <row r="6755" spans="1:21" ht="19.5" customHeight="1">
      <c r="A6755" s="545">
        <v>101382</v>
      </c>
      <c r="B6755" s="545" t="s">
        <v>372</v>
      </c>
      <c r="C6755" s="545" t="s">
        <v>216</v>
      </c>
      <c r="D6755" s="546"/>
      <c r="E6755" s="171" t="str">
        <f t="shared" si="105"/>
        <v>1900</v>
      </c>
      <c r="F6755" s="547">
        <v>0</v>
      </c>
      <c r="G6755" s="548">
        <v>0</v>
      </c>
      <c r="H6755" s="547">
        <v>0</v>
      </c>
      <c r="I6755" s="545" t="s">
        <v>12741</v>
      </c>
      <c r="J6755" s="545"/>
      <c r="K6755" s="545" t="s">
        <v>13413</v>
      </c>
      <c r="L6755" s="545" t="s">
        <v>13413</v>
      </c>
      <c r="M6755" s="548" t="s">
        <v>13758</v>
      </c>
      <c r="N6755" s="545" t="s">
        <v>13413</v>
      </c>
      <c r="O6755" s="545" t="s">
        <v>13413</v>
      </c>
      <c r="P6755" s="549">
        <v>4814</v>
      </c>
      <c r="Q6755" s="549">
        <v>1</v>
      </c>
      <c r="R6755" s="549">
        <v>37</v>
      </c>
      <c r="S6755" s="548"/>
      <c r="T6755" s="548"/>
      <c r="U6755" s="99"/>
    </row>
    <row r="6756" spans="1:21" ht="19.5" customHeight="1">
      <c r="A6756" s="545">
        <v>101383</v>
      </c>
      <c r="B6756" s="545" t="s">
        <v>373</v>
      </c>
      <c r="C6756" s="545" t="s">
        <v>216</v>
      </c>
      <c r="D6756" s="546"/>
      <c r="E6756" s="171" t="str">
        <f t="shared" si="105"/>
        <v>1900</v>
      </c>
      <c r="F6756" s="547">
        <v>0</v>
      </c>
      <c r="G6756" s="548">
        <v>0</v>
      </c>
      <c r="H6756" s="547">
        <v>0</v>
      </c>
      <c r="I6756" s="545" t="s">
        <v>12741</v>
      </c>
      <c r="J6756" s="545"/>
      <c r="K6756" s="545" t="s">
        <v>13413</v>
      </c>
      <c r="L6756" s="545" t="s">
        <v>13413</v>
      </c>
      <c r="M6756" s="548" t="s">
        <v>13758</v>
      </c>
      <c r="N6756" s="545" t="s">
        <v>13413</v>
      </c>
      <c r="O6756" s="545" t="s">
        <v>13413</v>
      </c>
      <c r="P6756" s="549">
        <v>4815</v>
      </c>
      <c r="Q6756" s="549">
        <v>1</v>
      </c>
      <c r="R6756" s="549">
        <v>37</v>
      </c>
      <c r="S6756" s="548"/>
      <c r="T6756" s="548"/>
      <c r="U6756" s="99"/>
    </row>
    <row r="6757" spans="1:21" ht="19.5" customHeight="1">
      <c r="A6757" s="545">
        <v>101384</v>
      </c>
      <c r="B6757" s="545" t="s">
        <v>3165</v>
      </c>
      <c r="C6757" s="545" t="s">
        <v>216</v>
      </c>
      <c r="D6757" s="546"/>
      <c r="E6757" s="171" t="str">
        <f t="shared" si="105"/>
        <v>1900</v>
      </c>
      <c r="F6757" s="547">
        <v>0</v>
      </c>
      <c r="G6757" s="548">
        <v>0</v>
      </c>
      <c r="H6757" s="547">
        <v>0</v>
      </c>
      <c r="I6757" s="545" t="s">
        <v>12680</v>
      </c>
      <c r="J6757" s="545"/>
      <c r="K6757" s="545" t="s">
        <v>13413</v>
      </c>
      <c r="L6757" s="545" t="s">
        <v>13807</v>
      </c>
      <c r="M6757" s="548" t="s">
        <v>13758</v>
      </c>
      <c r="N6757" s="545" t="s">
        <v>13413</v>
      </c>
      <c r="O6757" s="545" t="s">
        <v>13413</v>
      </c>
      <c r="P6757" s="549">
        <v>4816</v>
      </c>
      <c r="Q6757" s="549">
        <v>1</v>
      </c>
      <c r="R6757" s="549">
        <v>20</v>
      </c>
      <c r="S6757" s="548"/>
      <c r="T6757" s="548"/>
      <c r="U6757" s="99"/>
    </row>
    <row r="6758" spans="1:21" ht="19.5" customHeight="1">
      <c r="A6758" s="545">
        <v>101385</v>
      </c>
      <c r="B6758" s="545" t="s">
        <v>3166</v>
      </c>
      <c r="C6758" s="545" t="s">
        <v>216</v>
      </c>
      <c r="D6758" s="546"/>
      <c r="E6758" s="171" t="str">
        <f t="shared" si="105"/>
        <v>1900</v>
      </c>
      <c r="F6758" s="547">
        <v>0</v>
      </c>
      <c r="G6758" s="548">
        <v>0</v>
      </c>
      <c r="H6758" s="547">
        <v>0</v>
      </c>
      <c r="I6758" s="545" t="s">
        <v>12680</v>
      </c>
      <c r="J6758" s="545"/>
      <c r="K6758" s="545" t="s">
        <v>13413</v>
      </c>
      <c r="L6758" s="545" t="s">
        <v>13807</v>
      </c>
      <c r="M6758" s="548" t="s">
        <v>13758</v>
      </c>
      <c r="N6758" s="545" t="s">
        <v>13413</v>
      </c>
      <c r="O6758" s="545" t="s">
        <v>13413</v>
      </c>
      <c r="P6758" s="549">
        <v>4817</v>
      </c>
      <c r="Q6758" s="549">
        <v>1</v>
      </c>
      <c r="R6758" s="549">
        <v>20</v>
      </c>
      <c r="S6758" s="548"/>
      <c r="T6758" s="548"/>
      <c r="U6758" s="99"/>
    </row>
    <row r="6759" spans="1:21" ht="19.5" customHeight="1">
      <c r="A6759" s="545">
        <v>101386</v>
      </c>
      <c r="B6759" s="545" t="s">
        <v>10547</v>
      </c>
      <c r="C6759" s="545" t="s">
        <v>209</v>
      </c>
      <c r="D6759" s="546"/>
      <c r="E6759" s="171" t="str">
        <f t="shared" si="105"/>
        <v>1900</v>
      </c>
      <c r="F6759" s="547">
        <v>0</v>
      </c>
      <c r="G6759" s="548">
        <v>0</v>
      </c>
      <c r="H6759" s="547">
        <v>0</v>
      </c>
      <c r="I6759" s="545" t="s">
        <v>12680</v>
      </c>
      <c r="J6759" s="545"/>
      <c r="K6759" s="545" t="s">
        <v>13413</v>
      </c>
      <c r="L6759" s="545" t="s">
        <v>17987</v>
      </c>
      <c r="M6759" s="548" t="s">
        <v>13758</v>
      </c>
      <c r="N6759" s="545" t="s">
        <v>22835</v>
      </c>
      <c r="O6759" s="545" t="s">
        <v>18252</v>
      </c>
      <c r="P6759" s="549">
        <v>4818</v>
      </c>
      <c r="Q6759" s="549">
        <v>1</v>
      </c>
      <c r="R6759" s="549">
        <v>20</v>
      </c>
      <c r="S6759" s="548"/>
      <c r="T6759" s="548">
        <v>40</v>
      </c>
      <c r="U6759" s="99"/>
    </row>
    <row r="6760" spans="1:21" ht="19.5" customHeight="1">
      <c r="A6760" s="545">
        <v>101387</v>
      </c>
      <c r="B6760" s="545" t="s">
        <v>10546</v>
      </c>
      <c r="C6760" s="545" t="s">
        <v>216</v>
      </c>
      <c r="D6760" s="546"/>
      <c r="E6760" s="171" t="str">
        <f t="shared" si="105"/>
        <v>1900</v>
      </c>
      <c r="F6760" s="547">
        <v>0</v>
      </c>
      <c r="G6760" s="548">
        <v>0</v>
      </c>
      <c r="H6760" s="547">
        <v>0</v>
      </c>
      <c r="I6760" s="545" t="s">
        <v>12680</v>
      </c>
      <c r="J6760" s="545"/>
      <c r="K6760" s="545" t="s">
        <v>18253</v>
      </c>
      <c r="L6760" s="545" t="s">
        <v>14787</v>
      </c>
      <c r="M6760" s="548" t="s">
        <v>13758</v>
      </c>
      <c r="N6760" s="545" t="s">
        <v>13413</v>
      </c>
      <c r="O6760" s="545" t="s">
        <v>14788</v>
      </c>
      <c r="P6760" s="549">
        <v>4819</v>
      </c>
      <c r="Q6760" s="549">
        <v>1</v>
      </c>
      <c r="R6760" s="549">
        <v>20</v>
      </c>
      <c r="S6760" s="548"/>
      <c r="T6760" s="548"/>
      <c r="U6760" s="99"/>
    </row>
    <row r="6761" spans="1:21" ht="19.5" customHeight="1">
      <c r="A6761" s="545">
        <v>101388</v>
      </c>
      <c r="B6761" s="545" t="s">
        <v>3816</v>
      </c>
      <c r="C6761" s="545" t="s">
        <v>216</v>
      </c>
      <c r="D6761" s="546">
        <v>46073</v>
      </c>
      <c r="E6761" s="171" t="str">
        <f t="shared" si="105"/>
        <v>2026</v>
      </c>
      <c r="F6761" s="547">
        <v>29543</v>
      </c>
      <c r="G6761" s="548">
        <v>0</v>
      </c>
      <c r="H6761" s="547">
        <v>29543</v>
      </c>
      <c r="I6761" s="545" t="s">
        <v>12766</v>
      </c>
      <c r="J6761" s="545" t="s">
        <v>13298</v>
      </c>
      <c r="K6761" s="545" t="s">
        <v>13413</v>
      </c>
      <c r="L6761" s="545" t="s">
        <v>13413</v>
      </c>
      <c r="M6761" s="548" t="s">
        <v>13758</v>
      </c>
      <c r="N6761" s="545" t="s">
        <v>13413</v>
      </c>
      <c r="O6761" s="545" t="s">
        <v>13413</v>
      </c>
      <c r="P6761" s="549">
        <v>4820</v>
      </c>
      <c r="Q6761" s="549">
        <v>1</v>
      </c>
      <c r="R6761" s="549">
        <v>172</v>
      </c>
      <c r="S6761" s="548">
        <v>1012</v>
      </c>
      <c r="T6761" s="548"/>
      <c r="U6761" s="99"/>
    </row>
    <row r="6762" spans="1:21" ht="19.5" customHeight="1">
      <c r="A6762" s="545">
        <v>101389</v>
      </c>
      <c r="B6762" s="545" t="s">
        <v>3811</v>
      </c>
      <c r="C6762" s="545" t="s">
        <v>216</v>
      </c>
      <c r="D6762" s="546">
        <v>46073</v>
      </c>
      <c r="E6762" s="171" t="str">
        <f t="shared" si="105"/>
        <v>2026</v>
      </c>
      <c r="F6762" s="547">
        <v>35000</v>
      </c>
      <c r="G6762" s="548">
        <v>0</v>
      </c>
      <c r="H6762" s="547">
        <v>35000</v>
      </c>
      <c r="I6762" s="545" t="s">
        <v>12766</v>
      </c>
      <c r="J6762" s="545" t="s">
        <v>13296</v>
      </c>
      <c r="K6762" s="545" t="s">
        <v>13413</v>
      </c>
      <c r="L6762" s="545" t="s">
        <v>13413</v>
      </c>
      <c r="M6762" s="548" t="s">
        <v>13758</v>
      </c>
      <c r="N6762" s="545" t="s">
        <v>13413</v>
      </c>
      <c r="O6762" s="545" t="s">
        <v>13413</v>
      </c>
      <c r="P6762" s="549">
        <v>4821</v>
      </c>
      <c r="Q6762" s="549">
        <v>1</v>
      </c>
      <c r="R6762" s="549">
        <v>172</v>
      </c>
      <c r="S6762" s="548">
        <v>2218</v>
      </c>
      <c r="T6762" s="548"/>
      <c r="U6762" s="99"/>
    </row>
    <row r="6763" spans="1:21" ht="19.5" customHeight="1">
      <c r="A6763" s="545">
        <v>101390</v>
      </c>
      <c r="B6763" s="545" t="s">
        <v>10545</v>
      </c>
      <c r="C6763" s="545" t="s">
        <v>209</v>
      </c>
      <c r="D6763" s="546"/>
      <c r="E6763" s="171" t="str">
        <f t="shared" si="105"/>
        <v>1900</v>
      </c>
      <c r="F6763" s="547">
        <v>0</v>
      </c>
      <c r="G6763" s="548">
        <v>0</v>
      </c>
      <c r="H6763" s="547">
        <v>0</v>
      </c>
      <c r="I6763" s="545" t="s">
        <v>12718</v>
      </c>
      <c r="J6763" s="545"/>
      <c r="K6763" s="545" t="s">
        <v>13413</v>
      </c>
      <c r="L6763" s="545" t="s">
        <v>14565</v>
      </c>
      <c r="M6763" s="548" t="s">
        <v>13758</v>
      </c>
      <c r="N6763" s="545" t="s">
        <v>13413</v>
      </c>
      <c r="O6763" s="545" t="s">
        <v>13413</v>
      </c>
      <c r="P6763" s="549">
        <v>4822</v>
      </c>
      <c r="Q6763" s="549">
        <v>1</v>
      </c>
      <c r="R6763" s="549">
        <v>137</v>
      </c>
      <c r="S6763" s="548"/>
      <c r="T6763" s="548"/>
      <c r="U6763" s="99"/>
    </row>
    <row r="6764" spans="1:21" ht="19.5" customHeight="1">
      <c r="A6764" s="545">
        <v>101391</v>
      </c>
      <c r="B6764" s="545" t="s">
        <v>10544</v>
      </c>
      <c r="C6764" s="545" t="s">
        <v>216</v>
      </c>
      <c r="D6764" s="546"/>
      <c r="E6764" s="171" t="str">
        <f t="shared" si="105"/>
        <v>1900</v>
      </c>
      <c r="F6764" s="547">
        <v>0</v>
      </c>
      <c r="G6764" s="548">
        <v>0</v>
      </c>
      <c r="H6764" s="547">
        <v>0</v>
      </c>
      <c r="I6764" s="545" t="s">
        <v>12702</v>
      </c>
      <c r="J6764" s="545"/>
      <c r="K6764" s="545" t="s">
        <v>13413</v>
      </c>
      <c r="L6764" s="545" t="s">
        <v>13413</v>
      </c>
      <c r="M6764" s="548" t="s">
        <v>13758</v>
      </c>
      <c r="N6764" s="545" t="s">
        <v>13413</v>
      </c>
      <c r="O6764" s="545" t="s">
        <v>13413</v>
      </c>
      <c r="P6764" s="549">
        <v>4823</v>
      </c>
      <c r="Q6764" s="549">
        <v>1</v>
      </c>
      <c r="R6764" s="549">
        <v>27</v>
      </c>
      <c r="S6764" s="548"/>
      <c r="T6764" s="548"/>
      <c r="U6764" s="99"/>
    </row>
    <row r="6765" spans="1:21" ht="19.5" customHeight="1">
      <c r="A6765" s="545">
        <v>101392</v>
      </c>
      <c r="B6765" s="545" t="s">
        <v>10543</v>
      </c>
      <c r="C6765" s="545" t="s">
        <v>216</v>
      </c>
      <c r="D6765" s="546"/>
      <c r="E6765" s="171" t="str">
        <f t="shared" si="105"/>
        <v>1900</v>
      </c>
      <c r="F6765" s="547">
        <v>0</v>
      </c>
      <c r="G6765" s="548">
        <v>0</v>
      </c>
      <c r="H6765" s="547">
        <v>0</v>
      </c>
      <c r="I6765" s="545" t="s">
        <v>12686</v>
      </c>
      <c r="J6765" s="545"/>
      <c r="K6765" s="545" t="s">
        <v>13413</v>
      </c>
      <c r="L6765" s="545" t="s">
        <v>16422</v>
      </c>
      <c r="M6765" s="548" t="s">
        <v>13758</v>
      </c>
      <c r="N6765" s="545" t="s">
        <v>13413</v>
      </c>
      <c r="O6765" s="545" t="s">
        <v>13413</v>
      </c>
      <c r="P6765" s="549">
        <v>4824</v>
      </c>
      <c r="Q6765" s="549">
        <v>1</v>
      </c>
      <c r="R6765" s="549">
        <v>131</v>
      </c>
      <c r="S6765" s="548"/>
      <c r="T6765" s="548"/>
      <c r="U6765" s="99"/>
    </row>
    <row r="6766" spans="1:21" ht="19.5" customHeight="1">
      <c r="A6766" s="545">
        <v>101393</v>
      </c>
      <c r="B6766" s="545" t="s">
        <v>10542</v>
      </c>
      <c r="C6766" s="545" t="s">
        <v>216</v>
      </c>
      <c r="D6766" s="546"/>
      <c r="E6766" s="171" t="str">
        <f t="shared" si="105"/>
        <v>1900</v>
      </c>
      <c r="F6766" s="547">
        <v>0</v>
      </c>
      <c r="G6766" s="548">
        <v>0</v>
      </c>
      <c r="H6766" s="547">
        <v>0</v>
      </c>
      <c r="I6766" s="545" t="s">
        <v>12642</v>
      </c>
      <c r="J6766" s="545"/>
      <c r="K6766" s="545" t="s">
        <v>13413</v>
      </c>
      <c r="L6766" s="545" t="s">
        <v>13807</v>
      </c>
      <c r="M6766" s="548" t="s">
        <v>13758</v>
      </c>
      <c r="N6766" s="545" t="s">
        <v>13413</v>
      </c>
      <c r="O6766" s="545" t="s">
        <v>14697</v>
      </c>
      <c r="P6766" s="549">
        <v>4825</v>
      </c>
      <c r="Q6766" s="549">
        <v>1</v>
      </c>
      <c r="R6766" s="549">
        <v>135</v>
      </c>
      <c r="S6766" s="548"/>
      <c r="T6766" s="548"/>
      <c r="U6766" s="99"/>
    </row>
    <row r="6767" spans="1:21" ht="19.5" customHeight="1">
      <c r="A6767" s="545">
        <v>101394</v>
      </c>
      <c r="B6767" s="545" t="s">
        <v>7990</v>
      </c>
      <c r="C6767" s="545" t="s">
        <v>903</v>
      </c>
      <c r="D6767" s="546">
        <v>43557</v>
      </c>
      <c r="E6767" s="171" t="str">
        <f t="shared" si="105"/>
        <v>2019</v>
      </c>
      <c r="F6767" s="547">
        <v>49189</v>
      </c>
      <c r="G6767" s="548">
        <v>0.19</v>
      </c>
      <c r="H6767" s="547">
        <v>41335.29</v>
      </c>
      <c r="I6767" s="545" t="s">
        <v>12690</v>
      </c>
      <c r="J6767" s="545" t="s">
        <v>13321</v>
      </c>
      <c r="K6767" s="545" t="s">
        <v>13413</v>
      </c>
      <c r="L6767" s="545" t="s">
        <v>13413</v>
      </c>
      <c r="M6767" s="548" t="s">
        <v>13868</v>
      </c>
      <c r="N6767" s="545" t="s">
        <v>13413</v>
      </c>
      <c r="O6767" s="545" t="s">
        <v>13413</v>
      </c>
      <c r="P6767" s="549">
        <v>11868</v>
      </c>
      <c r="Q6767" s="549">
        <v>2</v>
      </c>
      <c r="R6767" s="549">
        <v>96</v>
      </c>
      <c r="S6767" s="548">
        <v>2244</v>
      </c>
      <c r="T6767" s="548"/>
      <c r="U6767" s="99"/>
    </row>
    <row r="6768" spans="1:21" ht="19.5" customHeight="1">
      <c r="A6768" s="545">
        <v>101395</v>
      </c>
      <c r="B6768" s="545" t="s">
        <v>7782</v>
      </c>
      <c r="C6768" s="545" t="s">
        <v>216</v>
      </c>
      <c r="D6768" s="546">
        <v>44594</v>
      </c>
      <c r="E6768" s="171" t="str">
        <f t="shared" si="105"/>
        <v>2022</v>
      </c>
      <c r="F6768" s="547">
        <v>629442</v>
      </c>
      <c r="G6768" s="548">
        <v>0.19</v>
      </c>
      <c r="H6768" s="547">
        <v>528942.86</v>
      </c>
      <c r="I6768" s="545" t="s">
        <v>12741</v>
      </c>
      <c r="J6768" s="545" t="s">
        <v>13297</v>
      </c>
      <c r="K6768" s="545" t="s">
        <v>13413</v>
      </c>
      <c r="L6768" s="545" t="s">
        <v>13413</v>
      </c>
      <c r="M6768" s="548" t="s">
        <v>13758</v>
      </c>
      <c r="N6768" s="545" t="s">
        <v>13413</v>
      </c>
      <c r="O6768" s="545" t="s">
        <v>13413</v>
      </c>
      <c r="P6768" s="549">
        <v>4826</v>
      </c>
      <c r="Q6768" s="549">
        <v>1</v>
      </c>
      <c r="R6768" s="549">
        <v>37</v>
      </c>
      <c r="S6768" s="548">
        <v>2257</v>
      </c>
      <c r="T6768" s="548"/>
      <c r="U6768" s="99"/>
    </row>
    <row r="6769" spans="1:21" ht="19.5" customHeight="1">
      <c r="A6769" s="545">
        <v>101396</v>
      </c>
      <c r="B6769" s="545" t="s">
        <v>13664</v>
      </c>
      <c r="C6769" s="545" t="s">
        <v>216</v>
      </c>
      <c r="D6769" s="546">
        <v>46052</v>
      </c>
      <c r="E6769" s="171" t="str">
        <f t="shared" si="105"/>
        <v>2026</v>
      </c>
      <c r="F6769" s="547">
        <v>1523006</v>
      </c>
      <c r="G6769" s="548">
        <v>0.19</v>
      </c>
      <c r="H6769" s="547">
        <v>1279836.97</v>
      </c>
      <c r="I6769" s="545" t="s">
        <v>12741</v>
      </c>
      <c r="J6769" s="545" t="s">
        <v>13307</v>
      </c>
      <c r="K6769" s="545" t="s">
        <v>18254</v>
      </c>
      <c r="L6769" s="545" t="s">
        <v>13413</v>
      </c>
      <c r="M6769" s="548" t="s">
        <v>13758</v>
      </c>
      <c r="N6769" s="545" t="s">
        <v>13413</v>
      </c>
      <c r="O6769" s="545" t="s">
        <v>13413</v>
      </c>
      <c r="P6769" s="549">
        <v>4827</v>
      </c>
      <c r="Q6769" s="549">
        <v>1</v>
      </c>
      <c r="R6769" s="549">
        <v>37</v>
      </c>
      <c r="S6769" s="548">
        <v>2228</v>
      </c>
      <c r="T6769" s="548"/>
      <c r="U6769" s="99"/>
    </row>
    <row r="6770" spans="1:21" ht="19.5" customHeight="1">
      <c r="A6770" s="545">
        <v>101397</v>
      </c>
      <c r="B6770" s="545" t="s">
        <v>10541</v>
      </c>
      <c r="C6770" s="545" t="s">
        <v>216</v>
      </c>
      <c r="D6770" s="546"/>
      <c r="E6770" s="171" t="str">
        <f t="shared" si="105"/>
        <v>1900</v>
      </c>
      <c r="F6770" s="547">
        <v>0</v>
      </c>
      <c r="G6770" s="548">
        <v>0</v>
      </c>
      <c r="H6770" s="547">
        <v>0</v>
      </c>
      <c r="I6770" s="545" t="s">
        <v>12741</v>
      </c>
      <c r="J6770" s="545"/>
      <c r="K6770" s="545" t="s">
        <v>13413</v>
      </c>
      <c r="L6770" s="545" t="s">
        <v>13413</v>
      </c>
      <c r="M6770" s="548" t="s">
        <v>13758</v>
      </c>
      <c r="N6770" s="545" t="s">
        <v>13413</v>
      </c>
      <c r="O6770" s="545" t="s">
        <v>13413</v>
      </c>
      <c r="P6770" s="549">
        <v>4828</v>
      </c>
      <c r="Q6770" s="549">
        <v>1</v>
      </c>
      <c r="R6770" s="549">
        <v>37</v>
      </c>
      <c r="S6770" s="548"/>
      <c r="T6770" s="548"/>
      <c r="U6770" s="99"/>
    </row>
    <row r="6771" spans="1:21" ht="19.5" customHeight="1">
      <c r="A6771" s="545">
        <v>101398</v>
      </c>
      <c r="B6771" s="545" t="s">
        <v>10540</v>
      </c>
      <c r="C6771" s="545" t="s">
        <v>216</v>
      </c>
      <c r="D6771" s="546"/>
      <c r="E6771" s="171" t="str">
        <f t="shared" si="105"/>
        <v>1900</v>
      </c>
      <c r="F6771" s="547">
        <v>0</v>
      </c>
      <c r="G6771" s="548">
        <v>0</v>
      </c>
      <c r="H6771" s="547">
        <v>0</v>
      </c>
      <c r="I6771" s="545" t="s">
        <v>12678</v>
      </c>
      <c r="J6771" s="545"/>
      <c r="K6771" s="545" t="s">
        <v>13413</v>
      </c>
      <c r="L6771" s="545" t="s">
        <v>13413</v>
      </c>
      <c r="M6771" s="548" t="s">
        <v>13758</v>
      </c>
      <c r="N6771" s="545" t="s">
        <v>13413</v>
      </c>
      <c r="O6771" s="545" t="s">
        <v>13413</v>
      </c>
      <c r="P6771" s="549">
        <v>4829</v>
      </c>
      <c r="Q6771" s="549">
        <v>1</v>
      </c>
      <c r="R6771" s="549">
        <v>23</v>
      </c>
      <c r="S6771" s="548"/>
      <c r="T6771" s="548"/>
      <c r="U6771" s="99"/>
    </row>
    <row r="6772" spans="1:21" ht="19.5" customHeight="1">
      <c r="A6772" s="545">
        <v>101399</v>
      </c>
      <c r="B6772" s="545" t="s">
        <v>10539</v>
      </c>
      <c r="C6772" s="545" t="s">
        <v>216</v>
      </c>
      <c r="D6772" s="546"/>
      <c r="E6772" s="171" t="str">
        <f t="shared" si="105"/>
        <v>1900</v>
      </c>
      <c r="F6772" s="547">
        <v>0</v>
      </c>
      <c r="G6772" s="548">
        <v>0</v>
      </c>
      <c r="H6772" s="547">
        <v>0</v>
      </c>
      <c r="I6772" s="545" t="s">
        <v>12678</v>
      </c>
      <c r="J6772" s="545"/>
      <c r="K6772" s="545" t="s">
        <v>13413</v>
      </c>
      <c r="L6772" s="545" t="s">
        <v>13413</v>
      </c>
      <c r="M6772" s="548" t="s">
        <v>13758</v>
      </c>
      <c r="N6772" s="545" t="s">
        <v>13413</v>
      </c>
      <c r="O6772" s="545" t="s">
        <v>13413</v>
      </c>
      <c r="P6772" s="549">
        <v>4830</v>
      </c>
      <c r="Q6772" s="549">
        <v>1</v>
      </c>
      <c r="R6772" s="549">
        <v>23</v>
      </c>
      <c r="S6772" s="548"/>
      <c r="T6772" s="548"/>
      <c r="U6772" s="99"/>
    </row>
    <row r="6773" spans="1:21" ht="19.5" customHeight="1">
      <c r="A6773" s="545">
        <v>101400</v>
      </c>
      <c r="B6773" s="545" t="s">
        <v>3305</v>
      </c>
      <c r="C6773" s="545" t="s">
        <v>216</v>
      </c>
      <c r="D6773" s="546"/>
      <c r="E6773" s="171" t="str">
        <f t="shared" si="105"/>
        <v>1900</v>
      </c>
      <c r="F6773" s="547">
        <v>0</v>
      </c>
      <c r="G6773" s="548">
        <v>0</v>
      </c>
      <c r="H6773" s="547">
        <v>0</v>
      </c>
      <c r="I6773" s="545" t="s">
        <v>12678</v>
      </c>
      <c r="J6773" s="545"/>
      <c r="K6773" s="545" t="s">
        <v>13413</v>
      </c>
      <c r="L6773" s="545" t="s">
        <v>13413</v>
      </c>
      <c r="M6773" s="548" t="s">
        <v>13758</v>
      </c>
      <c r="N6773" s="545" t="s">
        <v>13413</v>
      </c>
      <c r="O6773" s="545" t="s">
        <v>13413</v>
      </c>
      <c r="P6773" s="549">
        <v>4831</v>
      </c>
      <c r="Q6773" s="549">
        <v>1</v>
      </c>
      <c r="R6773" s="549">
        <v>23</v>
      </c>
      <c r="S6773" s="548"/>
      <c r="T6773" s="548"/>
      <c r="U6773" s="99"/>
    </row>
    <row r="6774" spans="1:21" ht="19.5" customHeight="1">
      <c r="A6774" s="545">
        <v>101401</v>
      </c>
      <c r="B6774" s="545" t="s">
        <v>10538</v>
      </c>
      <c r="C6774" s="545" t="s">
        <v>216</v>
      </c>
      <c r="D6774" s="546"/>
      <c r="E6774" s="171" t="str">
        <f t="shared" si="105"/>
        <v>1900</v>
      </c>
      <c r="F6774" s="547">
        <v>0</v>
      </c>
      <c r="G6774" s="548">
        <v>0</v>
      </c>
      <c r="H6774" s="547">
        <v>0</v>
      </c>
      <c r="I6774" s="545" t="s">
        <v>12678</v>
      </c>
      <c r="J6774" s="545"/>
      <c r="K6774" s="545" t="s">
        <v>13413</v>
      </c>
      <c r="L6774" s="545" t="s">
        <v>13413</v>
      </c>
      <c r="M6774" s="548" t="s">
        <v>13758</v>
      </c>
      <c r="N6774" s="545" t="s">
        <v>13413</v>
      </c>
      <c r="O6774" s="545" t="s">
        <v>13413</v>
      </c>
      <c r="P6774" s="549">
        <v>4832</v>
      </c>
      <c r="Q6774" s="549">
        <v>1</v>
      </c>
      <c r="R6774" s="549">
        <v>23</v>
      </c>
      <c r="S6774" s="548"/>
      <c r="T6774" s="548"/>
      <c r="U6774" s="99"/>
    </row>
    <row r="6775" spans="1:21" ht="19.5" customHeight="1">
      <c r="A6775" s="545">
        <v>101402</v>
      </c>
      <c r="B6775" s="545" t="s">
        <v>9856</v>
      </c>
      <c r="C6775" s="545" t="s">
        <v>221</v>
      </c>
      <c r="D6775" s="546"/>
      <c r="E6775" s="171" t="str">
        <f t="shared" si="105"/>
        <v>1900</v>
      </c>
      <c r="F6775" s="547">
        <v>0</v>
      </c>
      <c r="G6775" s="548">
        <v>0</v>
      </c>
      <c r="H6775" s="547">
        <v>0</v>
      </c>
      <c r="I6775" s="545" t="s">
        <v>12678</v>
      </c>
      <c r="J6775" s="545"/>
      <c r="K6775" s="545" t="s">
        <v>13413</v>
      </c>
      <c r="L6775" s="545" t="s">
        <v>13413</v>
      </c>
      <c r="M6775" s="548" t="s">
        <v>13758</v>
      </c>
      <c r="N6775" s="545" t="s">
        <v>13413</v>
      </c>
      <c r="O6775" s="545" t="s">
        <v>13413</v>
      </c>
      <c r="P6775" s="549">
        <v>4833</v>
      </c>
      <c r="Q6775" s="549">
        <v>1</v>
      </c>
      <c r="R6775" s="549">
        <v>23</v>
      </c>
      <c r="S6775" s="548"/>
      <c r="T6775" s="548"/>
      <c r="U6775" s="99"/>
    </row>
    <row r="6776" spans="1:21" ht="19.5" customHeight="1">
      <c r="A6776" s="545">
        <v>101403</v>
      </c>
      <c r="B6776" s="545" t="s">
        <v>10537</v>
      </c>
      <c r="C6776" s="545" t="s">
        <v>216</v>
      </c>
      <c r="D6776" s="546"/>
      <c r="E6776" s="171" t="str">
        <f t="shared" si="105"/>
        <v>1900</v>
      </c>
      <c r="F6776" s="547">
        <v>0</v>
      </c>
      <c r="G6776" s="548">
        <v>0</v>
      </c>
      <c r="H6776" s="547">
        <v>0</v>
      </c>
      <c r="I6776" s="545" t="s">
        <v>12678</v>
      </c>
      <c r="J6776" s="545"/>
      <c r="K6776" s="545" t="s">
        <v>13413</v>
      </c>
      <c r="L6776" s="545" t="s">
        <v>13413</v>
      </c>
      <c r="M6776" s="548" t="s">
        <v>13843</v>
      </c>
      <c r="N6776" s="545" t="s">
        <v>13413</v>
      </c>
      <c r="O6776" s="545" t="s">
        <v>13413</v>
      </c>
      <c r="P6776" s="549">
        <v>4834</v>
      </c>
      <c r="Q6776" s="549">
        <v>5</v>
      </c>
      <c r="R6776" s="549">
        <v>23</v>
      </c>
      <c r="S6776" s="548"/>
      <c r="T6776" s="548"/>
      <c r="U6776" s="99"/>
    </row>
    <row r="6777" spans="1:21" ht="19.5" customHeight="1">
      <c r="A6777" s="545">
        <v>101404</v>
      </c>
      <c r="B6777" s="545" t="s">
        <v>7986</v>
      </c>
      <c r="C6777" s="545" t="s">
        <v>221</v>
      </c>
      <c r="D6777" s="546">
        <v>43558</v>
      </c>
      <c r="E6777" s="171" t="str">
        <f t="shared" si="105"/>
        <v>2019</v>
      </c>
      <c r="F6777" s="547">
        <v>1074738</v>
      </c>
      <c r="G6777" s="548">
        <v>0.19</v>
      </c>
      <c r="H6777" s="547">
        <v>903141.18</v>
      </c>
      <c r="I6777" s="545" t="s">
        <v>12726</v>
      </c>
      <c r="J6777" s="545" t="s">
        <v>13321</v>
      </c>
      <c r="K6777" s="545" t="s">
        <v>18255</v>
      </c>
      <c r="L6777" s="545" t="s">
        <v>13413</v>
      </c>
      <c r="M6777" s="548" t="s">
        <v>13758</v>
      </c>
      <c r="N6777" s="545" t="s">
        <v>13413</v>
      </c>
      <c r="O6777" s="545" t="s">
        <v>13413</v>
      </c>
      <c r="P6777" s="549">
        <v>11869</v>
      </c>
      <c r="Q6777" s="549">
        <v>1</v>
      </c>
      <c r="R6777" s="549">
        <v>49</v>
      </c>
      <c r="S6777" s="548">
        <v>2244</v>
      </c>
      <c r="T6777" s="548"/>
      <c r="U6777" s="99"/>
    </row>
    <row r="6778" spans="1:21" ht="19.5" customHeight="1">
      <c r="A6778" s="545">
        <v>101405</v>
      </c>
      <c r="B6778" s="545" t="s">
        <v>10536</v>
      </c>
      <c r="C6778" s="545" t="s">
        <v>221</v>
      </c>
      <c r="D6778" s="546"/>
      <c r="E6778" s="171" t="str">
        <f t="shared" si="105"/>
        <v>1900</v>
      </c>
      <c r="F6778" s="547">
        <v>0</v>
      </c>
      <c r="G6778" s="548">
        <v>0</v>
      </c>
      <c r="H6778" s="547">
        <v>0</v>
      </c>
      <c r="I6778" s="545" t="s">
        <v>12678</v>
      </c>
      <c r="J6778" s="545"/>
      <c r="K6778" s="545" t="s">
        <v>13413</v>
      </c>
      <c r="L6778" s="545" t="s">
        <v>13413</v>
      </c>
      <c r="M6778" s="548" t="s">
        <v>13758</v>
      </c>
      <c r="N6778" s="545" t="s">
        <v>13413</v>
      </c>
      <c r="O6778" s="545" t="s">
        <v>13413</v>
      </c>
      <c r="P6778" s="549">
        <v>4835</v>
      </c>
      <c r="Q6778" s="549">
        <v>1</v>
      </c>
      <c r="R6778" s="549">
        <v>23</v>
      </c>
      <c r="S6778" s="548"/>
      <c r="T6778" s="548"/>
      <c r="U6778" s="99"/>
    </row>
    <row r="6779" spans="1:21" ht="19.5" customHeight="1">
      <c r="A6779" s="545">
        <v>101406</v>
      </c>
      <c r="B6779" s="545" t="s">
        <v>7427</v>
      </c>
      <c r="C6779" s="545" t="s">
        <v>216</v>
      </c>
      <c r="D6779" s="546">
        <v>43746</v>
      </c>
      <c r="E6779" s="171" t="str">
        <f t="shared" si="105"/>
        <v>2019</v>
      </c>
      <c r="F6779" s="547">
        <v>44081943.630000003</v>
      </c>
      <c r="G6779" s="548">
        <v>0.19</v>
      </c>
      <c r="H6779" s="547">
        <v>37043650.109999999</v>
      </c>
      <c r="I6779" s="545" t="s">
        <v>12694</v>
      </c>
      <c r="J6779" s="545" t="s">
        <v>13321</v>
      </c>
      <c r="K6779" s="545" t="s">
        <v>18256</v>
      </c>
      <c r="L6779" s="545" t="s">
        <v>13413</v>
      </c>
      <c r="M6779" s="548" t="s">
        <v>13758</v>
      </c>
      <c r="N6779" s="545" t="s">
        <v>13413</v>
      </c>
      <c r="O6779" s="545" t="s">
        <v>13413</v>
      </c>
      <c r="P6779" s="549">
        <v>11870</v>
      </c>
      <c r="Q6779" s="549">
        <v>1</v>
      </c>
      <c r="R6779" s="549">
        <v>104</v>
      </c>
      <c r="S6779" s="548">
        <v>2244</v>
      </c>
      <c r="T6779" s="548"/>
      <c r="U6779" s="99"/>
    </row>
    <row r="6780" spans="1:21" ht="19.5" customHeight="1">
      <c r="A6780" s="545">
        <v>101407</v>
      </c>
      <c r="B6780" s="545" t="s">
        <v>10535</v>
      </c>
      <c r="C6780" s="545" t="s">
        <v>221</v>
      </c>
      <c r="D6780" s="546"/>
      <c r="E6780" s="171" t="str">
        <f t="shared" si="105"/>
        <v>1900</v>
      </c>
      <c r="F6780" s="547">
        <v>0</v>
      </c>
      <c r="G6780" s="548">
        <v>0</v>
      </c>
      <c r="H6780" s="547">
        <v>0</v>
      </c>
      <c r="I6780" s="545" t="s">
        <v>12678</v>
      </c>
      <c r="J6780" s="545"/>
      <c r="K6780" s="545" t="s">
        <v>13413</v>
      </c>
      <c r="L6780" s="545" t="s">
        <v>13413</v>
      </c>
      <c r="M6780" s="548" t="s">
        <v>13758</v>
      </c>
      <c r="N6780" s="545" t="s">
        <v>13413</v>
      </c>
      <c r="O6780" s="545" t="s">
        <v>13413</v>
      </c>
      <c r="P6780" s="549">
        <v>4836</v>
      </c>
      <c r="Q6780" s="549">
        <v>1</v>
      </c>
      <c r="R6780" s="549">
        <v>23</v>
      </c>
      <c r="S6780" s="548"/>
      <c r="T6780" s="548"/>
      <c r="U6780" s="99"/>
    </row>
    <row r="6781" spans="1:21" ht="19.5" customHeight="1">
      <c r="A6781" s="545">
        <v>101408</v>
      </c>
      <c r="B6781" s="545" t="s">
        <v>747</v>
      </c>
      <c r="C6781" s="545" t="s">
        <v>221</v>
      </c>
      <c r="D6781" s="546">
        <v>46049</v>
      </c>
      <c r="E6781" s="171" t="str">
        <f t="shared" si="105"/>
        <v>2026</v>
      </c>
      <c r="F6781" s="547">
        <v>55625</v>
      </c>
      <c r="G6781" s="548">
        <v>0.19</v>
      </c>
      <c r="H6781" s="547">
        <v>46743.7</v>
      </c>
      <c r="I6781" s="545" t="s">
        <v>12643</v>
      </c>
      <c r="J6781" s="545" t="s">
        <v>13296</v>
      </c>
      <c r="K6781" s="545" t="s">
        <v>13413</v>
      </c>
      <c r="L6781" s="545" t="s">
        <v>15180</v>
      </c>
      <c r="M6781" s="548" t="s">
        <v>13758</v>
      </c>
      <c r="N6781" s="545" t="s">
        <v>22823</v>
      </c>
      <c r="O6781" s="545" t="s">
        <v>15181</v>
      </c>
      <c r="P6781" s="549">
        <v>4837</v>
      </c>
      <c r="Q6781" s="549">
        <v>1</v>
      </c>
      <c r="R6781" s="549">
        <v>6</v>
      </c>
      <c r="S6781" s="548">
        <v>2218</v>
      </c>
      <c r="T6781" s="548">
        <v>441</v>
      </c>
      <c r="U6781" s="99"/>
    </row>
    <row r="6782" spans="1:21" ht="19.5" customHeight="1">
      <c r="A6782" s="545">
        <v>101409</v>
      </c>
      <c r="B6782" s="545" t="s">
        <v>7005</v>
      </c>
      <c r="C6782" s="545" t="s">
        <v>311</v>
      </c>
      <c r="D6782" s="546">
        <v>46052</v>
      </c>
      <c r="E6782" s="171" t="str">
        <f t="shared" si="105"/>
        <v>2026</v>
      </c>
      <c r="F6782" s="547">
        <v>144414</v>
      </c>
      <c r="G6782" s="548">
        <v>0.19</v>
      </c>
      <c r="H6782" s="547">
        <v>121356.3</v>
      </c>
      <c r="I6782" s="545" t="s">
        <v>12651</v>
      </c>
      <c r="J6782" s="545" t="s">
        <v>13307</v>
      </c>
      <c r="K6782" s="545" t="s">
        <v>13413</v>
      </c>
      <c r="L6782" s="545" t="s">
        <v>13805</v>
      </c>
      <c r="M6782" s="548" t="s">
        <v>13758</v>
      </c>
      <c r="N6782" s="545" t="s">
        <v>13413</v>
      </c>
      <c r="O6782" s="545" t="s">
        <v>13413</v>
      </c>
      <c r="P6782" s="549">
        <v>4838</v>
      </c>
      <c r="Q6782" s="549">
        <v>1</v>
      </c>
      <c r="R6782" s="549">
        <v>68</v>
      </c>
      <c r="S6782" s="548">
        <v>2228</v>
      </c>
      <c r="T6782" s="548"/>
      <c r="U6782" s="99"/>
    </row>
    <row r="6783" spans="1:21" ht="19.5" customHeight="1">
      <c r="A6783" s="545">
        <v>101410</v>
      </c>
      <c r="B6783" s="545" t="s">
        <v>7985</v>
      </c>
      <c r="C6783" s="545" t="s">
        <v>903</v>
      </c>
      <c r="D6783" s="546">
        <v>43558</v>
      </c>
      <c r="E6783" s="171" t="str">
        <f t="shared" si="105"/>
        <v>2019</v>
      </c>
      <c r="F6783" s="547">
        <v>123603</v>
      </c>
      <c r="G6783" s="548">
        <v>0.19</v>
      </c>
      <c r="H6783" s="547">
        <v>103868.07</v>
      </c>
      <c r="I6783" s="545" t="s">
        <v>12973</v>
      </c>
      <c r="J6783" s="545" t="s">
        <v>13321</v>
      </c>
      <c r="K6783" s="545" t="s">
        <v>13413</v>
      </c>
      <c r="L6783" s="545" t="s">
        <v>13413</v>
      </c>
      <c r="M6783" s="548" t="s">
        <v>13868</v>
      </c>
      <c r="N6783" s="545" t="s">
        <v>13413</v>
      </c>
      <c r="O6783" s="545" t="s">
        <v>13413</v>
      </c>
      <c r="P6783" s="549">
        <v>11871</v>
      </c>
      <c r="Q6783" s="549">
        <v>2</v>
      </c>
      <c r="R6783" s="549">
        <v>59</v>
      </c>
      <c r="S6783" s="548">
        <v>2244</v>
      </c>
      <c r="T6783" s="548"/>
      <c r="U6783" s="99"/>
    </row>
    <row r="6784" spans="1:21" ht="19.5" customHeight="1">
      <c r="A6784" s="545">
        <v>101411</v>
      </c>
      <c r="B6784" s="545" t="s">
        <v>7989</v>
      </c>
      <c r="C6784" s="545" t="s">
        <v>903</v>
      </c>
      <c r="D6784" s="546">
        <v>43557</v>
      </c>
      <c r="E6784" s="171" t="str">
        <f t="shared" si="105"/>
        <v>2019</v>
      </c>
      <c r="F6784" s="547">
        <v>152612</v>
      </c>
      <c r="G6784" s="548">
        <v>0.19</v>
      </c>
      <c r="H6784" s="547">
        <v>128245.38</v>
      </c>
      <c r="I6784" s="545" t="s">
        <v>12690</v>
      </c>
      <c r="J6784" s="545" t="s">
        <v>13321</v>
      </c>
      <c r="K6784" s="545" t="s">
        <v>18257</v>
      </c>
      <c r="L6784" s="545" t="s">
        <v>13413</v>
      </c>
      <c r="M6784" s="548" t="s">
        <v>13868</v>
      </c>
      <c r="N6784" s="545" t="s">
        <v>13413</v>
      </c>
      <c r="O6784" s="545" t="s">
        <v>13413</v>
      </c>
      <c r="P6784" s="549">
        <v>11872</v>
      </c>
      <c r="Q6784" s="549">
        <v>2</v>
      </c>
      <c r="R6784" s="549">
        <v>96</v>
      </c>
      <c r="S6784" s="548">
        <v>2244</v>
      </c>
      <c r="T6784" s="548"/>
      <c r="U6784" s="99"/>
    </row>
    <row r="6785" spans="1:21" ht="19.5" customHeight="1">
      <c r="A6785" s="545">
        <v>101412</v>
      </c>
      <c r="B6785" s="545" t="s">
        <v>7984</v>
      </c>
      <c r="C6785" s="545" t="s">
        <v>206</v>
      </c>
      <c r="D6785" s="546">
        <v>43558</v>
      </c>
      <c r="E6785" s="171" t="str">
        <f t="shared" si="105"/>
        <v>2019</v>
      </c>
      <c r="F6785" s="547">
        <v>5045.01</v>
      </c>
      <c r="G6785" s="548">
        <v>0.19</v>
      </c>
      <c r="H6785" s="547">
        <v>4239.5</v>
      </c>
      <c r="I6785" s="545" t="s">
        <v>12644</v>
      </c>
      <c r="J6785" s="545" t="s">
        <v>13321</v>
      </c>
      <c r="K6785" s="545" t="s">
        <v>13413</v>
      </c>
      <c r="L6785" s="545" t="s">
        <v>13413</v>
      </c>
      <c r="M6785" s="548" t="s">
        <v>13758</v>
      </c>
      <c r="N6785" s="545" t="s">
        <v>13413</v>
      </c>
      <c r="O6785" s="545" t="s">
        <v>13413</v>
      </c>
      <c r="P6785" s="549">
        <v>11873</v>
      </c>
      <c r="Q6785" s="549">
        <v>1</v>
      </c>
      <c r="R6785" s="549">
        <v>62</v>
      </c>
      <c r="S6785" s="548">
        <v>2244</v>
      </c>
      <c r="T6785" s="548"/>
      <c r="U6785" s="99"/>
    </row>
    <row r="6786" spans="1:21" ht="19.5" customHeight="1">
      <c r="A6786" s="545">
        <v>101413</v>
      </c>
      <c r="B6786" s="545" t="s">
        <v>7983</v>
      </c>
      <c r="C6786" s="545" t="s">
        <v>216</v>
      </c>
      <c r="D6786" s="546">
        <v>43558</v>
      </c>
      <c r="E6786" s="171" t="str">
        <f t="shared" si="105"/>
        <v>2019</v>
      </c>
      <c r="F6786" s="547">
        <v>10904.01</v>
      </c>
      <c r="G6786" s="548">
        <v>0.19</v>
      </c>
      <c r="H6786" s="547">
        <v>9163.0300000000007</v>
      </c>
      <c r="I6786" s="545" t="s">
        <v>12644</v>
      </c>
      <c r="J6786" s="545" t="s">
        <v>13321</v>
      </c>
      <c r="K6786" s="545" t="s">
        <v>13413</v>
      </c>
      <c r="L6786" s="545" t="s">
        <v>13413</v>
      </c>
      <c r="M6786" s="548" t="s">
        <v>13758</v>
      </c>
      <c r="N6786" s="545" t="s">
        <v>13413</v>
      </c>
      <c r="O6786" s="545" t="s">
        <v>13413</v>
      </c>
      <c r="P6786" s="549">
        <v>11874</v>
      </c>
      <c r="Q6786" s="549">
        <v>1</v>
      </c>
      <c r="R6786" s="549">
        <v>62</v>
      </c>
      <c r="S6786" s="548">
        <v>2244</v>
      </c>
      <c r="T6786" s="548"/>
      <c r="U6786" s="99"/>
    </row>
    <row r="6787" spans="1:21" ht="19.5" customHeight="1">
      <c r="A6787" s="545">
        <v>101414</v>
      </c>
      <c r="B6787" s="545" t="s">
        <v>7982</v>
      </c>
      <c r="C6787" s="545" t="s">
        <v>216</v>
      </c>
      <c r="D6787" s="546">
        <v>43558</v>
      </c>
      <c r="E6787" s="171" t="str">
        <f t="shared" si="105"/>
        <v>2019</v>
      </c>
      <c r="F6787" s="547">
        <v>62054</v>
      </c>
      <c r="G6787" s="548">
        <v>0.19</v>
      </c>
      <c r="H6787" s="547">
        <v>52146.22</v>
      </c>
      <c r="I6787" s="545" t="s">
        <v>12644</v>
      </c>
      <c r="J6787" s="545" t="s">
        <v>13321</v>
      </c>
      <c r="K6787" s="545" t="s">
        <v>13413</v>
      </c>
      <c r="L6787" s="545" t="s">
        <v>13413</v>
      </c>
      <c r="M6787" s="548" t="s">
        <v>13758</v>
      </c>
      <c r="N6787" s="545" t="s">
        <v>13413</v>
      </c>
      <c r="O6787" s="545" t="s">
        <v>13413</v>
      </c>
      <c r="P6787" s="549">
        <v>11875</v>
      </c>
      <c r="Q6787" s="549">
        <v>1</v>
      </c>
      <c r="R6787" s="549">
        <v>62</v>
      </c>
      <c r="S6787" s="548">
        <v>2244</v>
      </c>
      <c r="T6787" s="548"/>
      <c r="U6787" s="99"/>
    </row>
    <row r="6788" spans="1:21" ht="19.5" customHeight="1">
      <c r="A6788" s="545">
        <v>101415</v>
      </c>
      <c r="B6788" s="545" t="s">
        <v>4613</v>
      </c>
      <c r="C6788" s="545" t="s">
        <v>216</v>
      </c>
      <c r="D6788" s="546">
        <v>44589</v>
      </c>
      <c r="E6788" s="171" t="str">
        <f t="shared" ref="E6788:E6851" si="106">TEXT(D6788,"YYYY")</f>
        <v>2022</v>
      </c>
      <c r="F6788" s="547">
        <v>95700</v>
      </c>
      <c r="G6788" s="548">
        <v>0.19</v>
      </c>
      <c r="H6788" s="547">
        <v>80420.17</v>
      </c>
      <c r="I6788" s="545" t="s">
        <v>12659</v>
      </c>
      <c r="J6788" s="545" t="s">
        <v>13297</v>
      </c>
      <c r="K6788" s="545" t="s">
        <v>13413</v>
      </c>
      <c r="L6788" s="545" t="s">
        <v>13413</v>
      </c>
      <c r="M6788" s="548" t="s">
        <v>13758</v>
      </c>
      <c r="N6788" s="545" t="s">
        <v>13413</v>
      </c>
      <c r="O6788" s="545" t="s">
        <v>13413</v>
      </c>
      <c r="P6788" s="549">
        <v>11876</v>
      </c>
      <c r="Q6788" s="549">
        <v>1</v>
      </c>
      <c r="R6788" s="549">
        <v>116</v>
      </c>
      <c r="S6788" s="548">
        <v>2257</v>
      </c>
      <c r="T6788" s="548"/>
      <c r="U6788" s="99"/>
    </row>
    <row r="6789" spans="1:21" ht="19.5" customHeight="1">
      <c r="A6789" s="545">
        <v>101416</v>
      </c>
      <c r="B6789" s="545" t="s">
        <v>3047</v>
      </c>
      <c r="C6789" s="545" t="s">
        <v>216</v>
      </c>
      <c r="D6789" s="546"/>
      <c r="E6789" s="171" t="str">
        <f t="shared" si="106"/>
        <v>1900</v>
      </c>
      <c r="F6789" s="547">
        <v>0</v>
      </c>
      <c r="G6789" s="548">
        <v>0</v>
      </c>
      <c r="H6789" s="547">
        <v>0</v>
      </c>
      <c r="I6789" s="545" t="s">
        <v>12680</v>
      </c>
      <c r="J6789" s="545"/>
      <c r="K6789" s="545" t="s">
        <v>13413</v>
      </c>
      <c r="L6789" s="545" t="s">
        <v>14769</v>
      </c>
      <c r="M6789" s="548" t="s">
        <v>13758</v>
      </c>
      <c r="N6789" s="545" t="s">
        <v>13413</v>
      </c>
      <c r="O6789" s="545" t="s">
        <v>14770</v>
      </c>
      <c r="P6789" s="549">
        <v>4839</v>
      </c>
      <c r="Q6789" s="549">
        <v>1</v>
      </c>
      <c r="R6789" s="549">
        <v>20</v>
      </c>
      <c r="S6789" s="548"/>
      <c r="T6789" s="548"/>
      <c r="U6789" s="99"/>
    </row>
    <row r="6790" spans="1:21" ht="19.5" customHeight="1">
      <c r="A6790" s="545">
        <v>101417</v>
      </c>
      <c r="B6790" s="545" t="s">
        <v>10534</v>
      </c>
      <c r="C6790" s="545" t="s">
        <v>216</v>
      </c>
      <c r="D6790" s="546"/>
      <c r="E6790" s="171" t="str">
        <f t="shared" si="106"/>
        <v>1900</v>
      </c>
      <c r="F6790" s="547">
        <v>0</v>
      </c>
      <c r="G6790" s="548">
        <v>0</v>
      </c>
      <c r="H6790" s="547">
        <v>0</v>
      </c>
      <c r="I6790" s="545" t="s">
        <v>12680</v>
      </c>
      <c r="J6790" s="545"/>
      <c r="K6790" s="545" t="s">
        <v>13413</v>
      </c>
      <c r="L6790" s="545" t="s">
        <v>14769</v>
      </c>
      <c r="M6790" s="548" t="s">
        <v>13758</v>
      </c>
      <c r="N6790" s="545" t="s">
        <v>13413</v>
      </c>
      <c r="O6790" s="545" t="s">
        <v>14770</v>
      </c>
      <c r="P6790" s="549">
        <v>4840</v>
      </c>
      <c r="Q6790" s="549">
        <v>1</v>
      </c>
      <c r="R6790" s="549">
        <v>20</v>
      </c>
      <c r="S6790" s="548"/>
      <c r="T6790" s="548"/>
      <c r="U6790" s="99"/>
    </row>
    <row r="6791" spans="1:21" ht="19.5" customHeight="1">
      <c r="A6791" s="545">
        <v>101418</v>
      </c>
      <c r="B6791" s="545" t="s">
        <v>10533</v>
      </c>
      <c r="C6791" s="545" t="s">
        <v>4552</v>
      </c>
      <c r="D6791" s="546"/>
      <c r="E6791" s="171" t="str">
        <f t="shared" si="106"/>
        <v>1900</v>
      </c>
      <c r="F6791" s="547">
        <v>0</v>
      </c>
      <c r="G6791" s="548">
        <v>0</v>
      </c>
      <c r="H6791" s="547">
        <v>0</v>
      </c>
      <c r="I6791" s="545" t="s">
        <v>12706</v>
      </c>
      <c r="J6791" s="545"/>
      <c r="K6791" s="545" t="s">
        <v>13413</v>
      </c>
      <c r="L6791" s="545" t="s">
        <v>13413</v>
      </c>
      <c r="M6791" s="548" t="s">
        <v>13758</v>
      </c>
      <c r="N6791" s="545" t="s">
        <v>13413</v>
      </c>
      <c r="O6791" s="545" t="s">
        <v>13413</v>
      </c>
      <c r="P6791" s="549">
        <v>4841</v>
      </c>
      <c r="Q6791" s="549">
        <v>1</v>
      </c>
      <c r="R6791" s="549">
        <v>128</v>
      </c>
      <c r="S6791" s="548"/>
      <c r="T6791" s="548"/>
      <c r="U6791" s="99"/>
    </row>
    <row r="6792" spans="1:21" ht="19.5" customHeight="1">
      <c r="A6792" s="545">
        <v>101419</v>
      </c>
      <c r="B6792" s="545" t="s">
        <v>3264</v>
      </c>
      <c r="C6792" s="545" t="s">
        <v>216</v>
      </c>
      <c r="D6792" s="546"/>
      <c r="E6792" s="171" t="str">
        <f t="shared" si="106"/>
        <v>1900</v>
      </c>
      <c r="F6792" s="547">
        <v>0</v>
      </c>
      <c r="G6792" s="548">
        <v>0</v>
      </c>
      <c r="H6792" s="547">
        <v>0</v>
      </c>
      <c r="I6792" s="545" t="s">
        <v>12973</v>
      </c>
      <c r="J6792" s="545"/>
      <c r="K6792" s="545" t="s">
        <v>13413</v>
      </c>
      <c r="L6792" s="545" t="s">
        <v>13413</v>
      </c>
      <c r="M6792" s="548" t="s">
        <v>13758</v>
      </c>
      <c r="N6792" s="545" t="s">
        <v>13413</v>
      </c>
      <c r="O6792" s="545" t="s">
        <v>13413</v>
      </c>
      <c r="P6792" s="549">
        <v>4842</v>
      </c>
      <c r="Q6792" s="549">
        <v>1</v>
      </c>
      <c r="R6792" s="549">
        <v>59</v>
      </c>
      <c r="S6792" s="548"/>
      <c r="T6792" s="548"/>
      <c r="U6792" s="99"/>
    </row>
    <row r="6793" spans="1:21" ht="19.5" customHeight="1">
      <c r="A6793" s="545">
        <v>101420</v>
      </c>
      <c r="B6793" s="545" t="s">
        <v>1844</v>
      </c>
      <c r="C6793" s="545" t="s">
        <v>216</v>
      </c>
      <c r="D6793" s="546">
        <v>46052</v>
      </c>
      <c r="E6793" s="171" t="str">
        <f t="shared" si="106"/>
        <v>2026</v>
      </c>
      <c r="F6793" s="547">
        <v>85351</v>
      </c>
      <c r="G6793" s="548">
        <v>0.19</v>
      </c>
      <c r="H6793" s="547">
        <v>71723.53</v>
      </c>
      <c r="I6793" s="545" t="s">
        <v>12686</v>
      </c>
      <c r="J6793" s="545" t="s">
        <v>13307</v>
      </c>
      <c r="K6793" s="545" t="s">
        <v>13413</v>
      </c>
      <c r="L6793" s="545" t="s">
        <v>13413</v>
      </c>
      <c r="M6793" s="548" t="s">
        <v>13758</v>
      </c>
      <c r="N6793" s="545" t="s">
        <v>13413</v>
      </c>
      <c r="O6793" s="545" t="s">
        <v>14436</v>
      </c>
      <c r="P6793" s="549">
        <v>4843</v>
      </c>
      <c r="Q6793" s="549">
        <v>1</v>
      </c>
      <c r="R6793" s="549">
        <v>131</v>
      </c>
      <c r="S6793" s="548">
        <v>2228</v>
      </c>
      <c r="T6793" s="548"/>
      <c r="U6793" s="99"/>
    </row>
    <row r="6794" spans="1:21" ht="19.5" customHeight="1">
      <c r="A6794" s="545">
        <v>101421</v>
      </c>
      <c r="B6794" s="545" t="s">
        <v>6678</v>
      </c>
      <c r="C6794" s="545" t="s">
        <v>216</v>
      </c>
      <c r="D6794" s="546">
        <v>46052</v>
      </c>
      <c r="E6794" s="171" t="str">
        <f t="shared" si="106"/>
        <v>2026</v>
      </c>
      <c r="F6794" s="547">
        <v>15074</v>
      </c>
      <c r="G6794" s="548">
        <v>0.19</v>
      </c>
      <c r="H6794" s="547">
        <v>12667.23</v>
      </c>
      <c r="I6794" s="545" t="s">
        <v>12637</v>
      </c>
      <c r="J6794" s="545" t="s">
        <v>13307</v>
      </c>
      <c r="K6794" s="545" t="s">
        <v>18258</v>
      </c>
      <c r="L6794" s="545" t="s">
        <v>17786</v>
      </c>
      <c r="M6794" s="548" t="s">
        <v>13758</v>
      </c>
      <c r="N6794" s="545" t="s">
        <v>22179</v>
      </c>
      <c r="O6794" s="545" t="s">
        <v>13413</v>
      </c>
      <c r="P6794" s="549">
        <v>4844</v>
      </c>
      <c r="Q6794" s="549">
        <v>1</v>
      </c>
      <c r="R6794" s="549">
        <v>13</v>
      </c>
      <c r="S6794" s="548">
        <v>2228</v>
      </c>
      <c r="T6794" s="548">
        <v>173</v>
      </c>
      <c r="U6794" s="99"/>
    </row>
    <row r="6795" spans="1:21" ht="19.5" customHeight="1">
      <c r="A6795" s="545">
        <v>101422</v>
      </c>
      <c r="B6795" s="545" t="s">
        <v>4662</v>
      </c>
      <c r="C6795" s="545" t="s">
        <v>209</v>
      </c>
      <c r="D6795" s="546">
        <v>46052</v>
      </c>
      <c r="E6795" s="171" t="str">
        <f t="shared" si="106"/>
        <v>2026</v>
      </c>
      <c r="F6795" s="547">
        <v>2141</v>
      </c>
      <c r="G6795" s="548">
        <v>0.19</v>
      </c>
      <c r="H6795" s="547">
        <v>1799.16</v>
      </c>
      <c r="I6795" s="545" t="s">
        <v>12706</v>
      </c>
      <c r="J6795" s="545" t="s">
        <v>13307</v>
      </c>
      <c r="K6795" s="545" t="s">
        <v>13413</v>
      </c>
      <c r="L6795" s="545" t="s">
        <v>16392</v>
      </c>
      <c r="M6795" s="548" t="s">
        <v>13758</v>
      </c>
      <c r="N6795" s="545" t="s">
        <v>22153</v>
      </c>
      <c r="O6795" s="545" t="s">
        <v>16393</v>
      </c>
      <c r="P6795" s="549">
        <v>4845</v>
      </c>
      <c r="Q6795" s="549">
        <v>1</v>
      </c>
      <c r="R6795" s="549">
        <v>128</v>
      </c>
      <c r="S6795" s="548">
        <v>2228</v>
      </c>
      <c r="T6795" s="548">
        <v>31</v>
      </c>
      <c r="U6795" s="99"/>
    </row>
    <row r="6796" spans="1:21" ht="19.5" customHeight="1">
      <c r="A6796" s="545">
        <v>101423</v>
      </c>
      <c r="B6796" s="545" t="s">
        <v>6066</v>
      </c>
      <c r="C6796" s="545" t="s">
        <v>209</v>
      </c>
      <c r="D6796" s="546">
        <v>44189</v>
      </c>
      <c r="E6796" s="171" t="str">
        <f t="shared" si="106"/>
        <v>2020</v>
      </c>
      <c r="F6796" s="547">
        <v>3510</v>
      </c>
      <c r="G6796" s="548">
        <v>0.19</v>
      </c>
      <c r="H6796" s="547">
        <v>2949.58</v>
      </c>
      <c r="I6796" s="545" t="s">
        <v>12706</v>
      </c>
      <c r="J6796" s="545" t="s">
        <v>13298</v>
      </c>
      <c r="K6796" s="545" t="s">
        <v>13413</v>
      </c>
      <c r="L6796" s="545" t="s">
        <v>14444</v>
      </c>
      <c r="M6796" s="548" t="s">
        <v>13758</v>
      </c>
      <c r="N6796" s="545" t="s">
        <v>13413</v>
      </c>
      <c r="O6796" s="545"/>
      <c r="P6796" s="549">
        <v>4846</v>
      </c>
      <c r="Q6796" s="549">
        <v>1</v>
      </c>
      <c r="R6796" s="549">
        <v>128</v>
      </c>
      <c r="S6796" s="548">
        <v>1012</v>
      </c>
      <c r="T6796" s="548"/>
      <c r="U6796" s="99"/>
    </row>
    <row r="6797" spans="1:21" ht="19.5" customHeight="1">
      <c r="A6797" s="545">
        <v>101424</v>
      </c>
      <c r="B6797" s="545" t="s">
        <v>1798</v>
      </c>
      <c r="C6797" s="545" t="s">
        <v>209</v>
      </c>
      <c r="D6797" s="546">
        <v>46070</v>
      </c>
      <c r="E6797" s="171" t="str">
        <f t="shared" si="106"/>
        <v>2026</v>
      </c>
      <c r="F6797" s="547">
        <v>3943.01</v>
      </c>
      <c r="G6797" s="548">
        <v>0.19</v>
      </c>
      <c r="H6797" s="547">
        <v>3313.45</v>
      </c>
      <c r="I6797" s="545" t="s">
        <v>12638</v>
      </c>
      <c r="J6797" s="545" t="s">
        <v>13298</v>
      </c>
      <c r="K6797" s="545" t="s">
        <v>13413</v>
      </c>
      <c r="L6797" s="545" t="s">
        <v>13908</v>
      </c>
      <c r="M6797" s="548" t="s">
        <v>13758</v>
      </c>
      <c r="N6797" s="545" t="s">
        <v>22153</v>
      </c>
      <c r="O6797" s="545" t="s">
        <v>16479</v>
      </c>
      <c r="P6797" s="549">
        <v>4847</v>
      </c>
      <c r="Q6797" s="549">
        <v>1</v>
      </c>
      <c r="R6797" s="549">
        <v>126</v>
      </c>
      <c r="S6797" s="548">
        <v>1012</v>
      </c>
      <c r="T6797" s="548">
        <v>31</v>
      </c>
      <c r="U6797" s="99"/>
    </row>
    <row r="6798" spans="1:21" ht="19.5" customHeight="1">
      <c r="A6798" s="545">
        <v>101425</v>
      </c>
      <c r="B6798" s="545" t="s">
        <v>7981</v>
      </c>
      <c r="C6798" s="545" t="s">
        <v>209</v>
      </c>
      <c r="D6798" s="546">
        <v>43558</v>
      </c>
      <c r="E6798" s="171" t="str">
        <f t="shared" si="106"/>
        <v>2019</v>
      </c>
      <c r="F6798" s="547">
        <v>1625</v>
      </c>
      <c r="G6798" s="548">
        <v>0.19</v>
      </c>
      <c r="H6798" s="547">
        <v>1365.55</v>
      </c>
      <c r="I6798" s="545" t="s">
        <v>12659</v>
      </c>
      <c r="J6798" s="545" t="s">
        <v>13296</v>
      </c>
      <c r="K6798" s="545" t="s">
        <v>13413</v>
      </c>
      <c r="L6798" s="545" t="s">
        <v>13413</v>
      </c>
      <c r="M6798" s="548" t="s">
        <v>13758</v>
      </c>
      <c r="N6798" s="545" t="s">
        <v>13413</v>
      </c>
      <c r="O6798" s="545" t="s">
        <v>13413</v>
      </c>
      <c r="P6798" s="549">
        <v>11877</v>
      </c>
      <c r="Q6798" s="549">
        <v>1</v>
      </c>
      <c r="R6798" s="549">
        <v>116</v>
      </c>
      <c r="S6798" s="548">
        <v>2218</v>
      </c>
      <c r="T6798" s="548"/>
      <c r="U6798" s="99"/>
    </row>
    <row r="6799" spans="1:21" ht="19.5" customHeight="1">
      <c r="A6799" s="545">
        <v>101426</v>
      </c>
      <c r="B6799" s="545" t="s">
        <v>1796</v>
      </c>
      <c r="C6799" s="545" t="s">
        <v>209</v>
      </c>
      <c r="D6799" s="546"/>
      <c r="E6799" s="171" t="str">
        <f t="shared" si="106"/>
        <v>1900</v>
      </c>
      <c r="F6799" s="547">
        <v>0</v>
      </c>
      <c r="G6799" s="548">
        <v>0</v>
      </c>
      <c r="H6799" s="547">
        <v>0</v>
      </c>
      <c r="I6799" s="545" t="s">
        <v>12706</v>
      </c>
      <c r="J6799" s="545"/>
      <c r="K6799" s="545" t="s">
        <v>13413</v>
      </c>
      <c r="L6799" s="545" t="s">
        <v>16392</v>
      </c>
      <c r="M6799" s="548" t="s">
        <v>13758</v>
      </c>
      <c r="N6799" s="545" t="s">
        <v>22153</v>
      </c>
      <c r="O6799" s="545" t="s">
        <v>16393</v>
      </c>
      <c r="P6799" s="549">
        <v>4848</v>
      </c>
      <c r="Q6799" s="549">
        <v>1</v>
      </c>
      <c r="R6799" s="549">
        <v>128</v>
      </c>
      <c r="S6799" s="548"/>
      <c r="T6799" s="548">
        <v>31</v>
      </c>
      <c r="U6799" s="99"/>
    </row>
    <row r="6800" spans="1:21" ht="19.5" customHeight="1">
      <c r="A6800" s="545">
        <v>101427</v>
      </c>
      <c r="B6800" s="545" t="s">
        <v>7980</v>
      </c>
      <c r="C6800" s="545" t="s">
        <v>216</v>
      </c>
      <c r="D6800" s="546">
        <v>43558</v>
      </c>
      <c r="E6800" s="171" t="str">
        <f t="shared" si="106"/>
        <v>2019</v>
      </c>
      <c r="F6800" s="547">
        <v>18180</v>
      </c>
      <c r="G6800" s="548">
        <v>0.19</v>
      </c>
      <c r="H6800" s="547">
        <v>15277.31</v>
      </c>
      <c r="I6800" s="545" t="s">
        <v>12659</v>
      </c>
      <c r="J6800" s="545" t="s">
        <v>13298</v>
      </c>
      <c r="K6800" s="545" t="s">
        <v>13413</v>
      </c>
      <c r="L6800" s="545" t="s">
        <v>13413</v>
      </c>
      <c r="M6800" s="548" t="s">
        <v>13758</v>
      </c>
      <c r="N6800" s="545" t="s">
        <v>13413</v>
      </c>
      <c r="O6800" s="545" t="s">
        <v>13413</v>
      </c>
      <c r="P6800" s="549">
        <v>11878</v>
      </c>
      <c r="Q6800" s="549">
        <v>1</v>
      </c>
      <c r="R6800" s="549">
        <v>116</v>
      </c>
      <c r="S6800" s="548">
        <v>1012</v>
      </c>
      <c r="T6800" s="548"/>
      <c r="U6800" s="99"/>
    </row>
    <row r="6801" spans="1:21" ht="19.5" customHeight="1">
      <c r="A6801" s="545">
        <v>101428</v>
      </c>
      <c r="B6801" s="545" t="s">
        <v>395</v>
      </c>
      <c r="C6801" s="545" t="s">
        <v>216</v>
      </c>
      <c r="D6801" s="546"/>
      <c r="E6801" s="171" t="str">
        <f t="shared" si="106"/>
        <v>1900</v>
      </c>
      <c r="F6801" s="547">
        <v>0</v>
      </c>
      <c r="G6801" s="548">
        <v>0</v>
      </c>
      <c r="H6801" s="547">
        <v>0</v>
      </c>
      <c r="I6801" s="545" t="s">
        <v>12741</v>
      </c>
      <c r="J6801" s="545"/>
      <c r="K6801" s="545" t="s">
        <v>13413</v>
      </c>
      <c r="L6801" s="545" t="s">
        <v>16387</v>
      </c>
      <c r="M6801" s="548" t="s">
        <v>13758</v>
      </c>
      <c r="N6801" s="545" t="s">
        <v>13413</v>
      </c>
      <c r="O6801" s="545" t="s">
        <v>16388</v>
      </c>
      <c r="P6801" s="549">
        <v>4849</v>
      </c>
      <c r="Q6801" s="549">
        <v>1</v>
      </c>
      <c r="R6801" s="549">
        <v>37</v>
      </c>
      <c r="S6801" s="548"/>
      <c r="T6801" s="548"/>
      <c r="U6801" s="99"/>
    </row>
    <row r="6802" spans="1:21" ht="19.5" customHeight="1">
      <c r="A6802" s="545">
        <v>101429</v>
      </c>
      <c r="B6802" s="545" t="s">
        <v>5437</v>
      </c>
      <c r="C6802" s="545" t="s">
        <v>216</v>
      </c>
      <c r="D6802" s="546">
        <v>46052</v>
      </c>
      <c r="E6802" s="171" t="str">
        <f t="shared" si="106"/>
        <v>2026</v>
      </c>
      <c r="F6802" s="547">
        <v>69070</v>
      </c>
      <c r="G6802" s="548">
        <v>0.19</v>
      </c>
      <c r="H6802" s="547">
        <v>58042.02</v>
      </c>
      <c r="I6802" s="545" t="s">
        <v>12741</v>
      </c>
      <c r="J6802" s="545" t="s">
        <v>13307</v>
      </c>
      <c r="K6802" s="545" t="s">
        <v>18259</v>
      </c>
      <c r="L6802" s="545" t="s">
        <v>16387</v>
      </c>
      <c r="M6802" s="548" t="s">
        <v>13758</v>
      </c>
      <c r="N6802" s="545" t="s">
        <v>13413</v>
      </c>
      <c r="O6802" s="545" t="s">
        <v>16388</v>
      </c>
      <c r="P6802" s="549">
        <v>4850</v>
      </c>
      <c r="Q6802" s="549">
        <v>1</v>
      </c>
      <c r="R6802" s="549">
        <v>37</v>
      </c>
      <c r="S6802" s="548">
        <v>2228</v>
      </c>
      <c r="T6802" s="548"/>
      <c r="U6802" s="99"/>
    </row>
    <row r="6803" spans="1:21" ht="19.5" customHeight="1">
      <c r="A6803" s="545">
        <v>101430</v>
      </c>
      <c r="B6803" s="545" t="s">
        <v>8158</v>
      </c>
      <c r="C6803" s="545" t="s">
        <v>216</v>
      </c>
      <c r="D6803" s="546">
        <v>43537</v>
      </c>
      <c r="E6803" s="171" t="str">
        <f t="shared" si="106"/>
        <v>2019</v>
      </c>
      <c r="F6803" s="547">
        <v>1922590</v>
      </c>
      <c r="G6803" s="548">
        <v>0.19</v>
      </c>
      <c r="H6803" s="547">
        <v>1615621.85</v>
      </c>
      <c r="I6803" s="545" t="s">
        <v>12741</v>
      </c>
      <c r="J6803" s="545" t="s">
        <v>13298</v>
      </c>
      <c r="K6803" s="545" t="s">
        <v>13413</v>
      </c>
      <c r="L6803" s="545" t="s">
        <v>16387</v>
      </c>
      <c r="M6803" s="548" t="s">
        <v>13758</v>
      </c>
      <c r="N6803" s="545" t="s">
        <v>13413</v>
      </c>
      <c r="O6803" s="545" t="s">
        <v>16388</v>
      </c>
      <c r="P6803" s="549">
        <v>4851</v>
      </c>
      <c r="Q6803" s="549">
        <v>1</v>
      </c>
      <c r="R6803" s="549">
        <v>37</v>
      </c>
      <c r="S6803" s="548">
        <v>1012</v>
      </c>
      <c r="T6803" s="548"/>
      <c r="U6803" s="99"/>
    </row>
    <row r="6804" spans="1:21" ht="19.5" customHeight="1">
      <c r="A6804" s="545">
        <v>101431</v>
      </c>
      <c r="B6804" s="545" t="s">
        <v>3934</v>
      </c>
      <c r="C6804" s="545" t="s">
        <v>216</v>
      </c>
      <c r="D6804" s="546"/>
      <c r="E6804" s="171" t="str">
        <f t="shared" si="106"/>
        <v>1900</v>
      </c>
      <c r="F6804" s="547">
        <v>0</v>
      </c>
      <c r="G6804" s="548">
        <v>0</v>
      </c>
      <c r="H6804" s="547">
        <v>0</v>
      </c>
      <c r="I6804" s="545" t="s">
        <v>12741</v>
      </c>
      <c r="J6804" s="545"/>
      <c r="K6804" s="545" t="s">
        <v>22846</v>
      </c>
      <c r="L6804" s="545" t="s">
        <v>16387</v>
      </c>
      <c r="M6804" s="548" t="s">
        <v>13758</v>
      </c>
      <c r="N6804" s="545" t="s">
        <v>13413</v>
      </c>
      <c r="O6804" s="545" t="s">
        <v>16388</v>
      </c>
      <c r="P6804" s="549">
        <v>4852</v>
      </c>
      <c r="Q6804" s="549">
        <v>1</v>
      </c>
      <c r="R6804" s="549">
        <v>37</v>
      </c>
      <c r="S6804" s="548"/>
      <c r="T6804" s="548"/>
      <c r="U6804" s="99"/>
    </row>
    <row r="6805" spans="1:21" ht="19.5" customHeight="1">
      <c r="A6805" s="545">
        <v>101432</v>
      </c>
      <c r="B6805" s="545" t="s">
        <v>7004</v>
      </c>
      <c r="C6805" s="545" t="s">
        <v>209</v>
      </c>
      <c r="D6805" s="546">
        <v>45708</v>
      </c>
      <c r="E6805" s="171" t="str">
        <f t="shared" si="106"/>
        <v>2025</v>
      </c>
      <c r="F6805" s="547">
        <v>30522</v>
      </c>
      <c r="G6805" s="548">
        <v>0.19</v>
      </c>
      <c r="H6805" s="547">
        <v>25648.74</v>
      </c>
      <c r="I6805" s="545" t="s">
        <v>12652</v>
      </c>
      <c r="J6805" s="545" t="s">
        <v>13307</v>
      </c>
      <c r="K6805" s="545" t="s">
        <v>13413</v>
      </c>
      <c r="L6805" s="545" t="s">
        <v>13807</v>
      </c>
      <c r="M6805" s="548" t="s">
        <v>13758</v>
      </c>
      <c r="N6805" s="545" t="s">
        <v>13413</v>
      </c>
      <c r="O6805" s="545" t="s">
        <v>14503</v>
      </c>
      <c r="P6805" s="549">
        <v>4853</v>
      </c>
      <c r="Q6805" s="549">
        <v>1</v>
      </c>
      <c r="R6805" s="549">
        <v>134</v>
      </c>
      <c r="S6805" s="548">
        <v>2228</v>
      </c>
      <c r="T6805" s="548"/>
      <c r="U6805" s="99"/>
    </row>
    <row r="6806" spans="1:21" ht="19.5" customHeight="1">
      <c r="A6806" s="545">
        <v>101433</v>
      </c>
      <c r="B6806" s="545" t="s">
        <v>7947</v>
      </c>
      <c r="C6806" s="545" t="s">
        <v>216</v>
      </c>
      <c r="D6806" s="546">
        <v>43571</v>
      </c>
      <c r="E6806" s="171" t="str">
        <f t="shared" si="106"/>
        <v>2019</v>
      </c>
      <c r="F6806" s="547">
        <v>2425.0100000000002</v>
      </c>
      <c r="G6806" s="548">
        <v>0.19</v>
      </c>
      <c r="H6806" s="547">
        <v>2037.82</v>
      </c>
      <c r="I6806" s="545" t="s">
        <v>12652</v>
      </c>
      <c r="J6806" s="545" t="s">
        <v>13298</v>
      </c>
      <c r="K6806" s="545" t="s">
        <v>13413</v>
      </c>
      <c r="L6806" s="545" t="s">
        <v>13807</v>
      </c>
      <c r="M6806" s="548" t="s">
        <v>13758</v>
      </c>
      <c r="N6806" s="545" t="s">
        <v>13413</v>
      </c>
      <c r="O6806" s="545" t="s">
        <v>14948</v>
      </c>
      <c r="P6806" s="549">
        <v>4854</v>
      </c>
      <c r="Q6806" s="549">
        <v>1</v>
      </c>
      <c r="R6806" s="549">
        <v>134</v>
      </c>
      <c r="S6806" s="548">
        <v>1012</v>
      </c>
      <c r="T6806" s="548"/>
      <c r="U6806" s="99"/>
    </row>
    <row r="6807" spans="1:21" ht="19.5" customHeight="1">
      <c r="A6807" s="545">
        <v>101434</v>
      </c>
      <c r="B6807" s="545" t="s">
        <v>10532</v>
      </c>
      <c r="C6807" s="545" t="s">
        <v>221</v>
      </c>
      <c r="D6807" s="546"/>
      <c r="E6807" s="171" t="str">
        <f t="shared" si="106"/>
        <v>1900</v>
      </c>
      <c r="F6807" s="547">
        <v>0</v>
      </c>
      <c r="G6807" s="548">
        <v>0</v>
      </c>
      <c r="H6807" s="547">
        <v>0</v>
      </c>
      <c r="I6807" s="545" t="s">
        <v>12643</v>
      </c>
      <c r="J6807" s="545"/>
      <c r="K6807" s="545" t="s">
        <v>13413</v>
      </c>
      <c r="L6807" s="545" t="s">
        <v>13413</v>
      </c>
      <c r="M6807" s="548" t="s">
        <v>13758</v>
      </c>
      <c r="N6807" s="545" t="s">
        <v>13413</v>
      </c>
      <c r="O6807" s="545" t="s">
        <v>13951</v>
      </c>
      <c r="P6807" s="549">
        <v>4855</v>
      </c>
      <c r="Q6807" s="549">
        <v>1</v>
      </c>
      <c r="R6807" s="549">
        <v>6</v>
      </c>
      <c r="S6807" s="548"/>
      <c r="T6807" s="548"/>
      <c r="U6807" s="99"/>
    </row>
    <row r="6808" spans="1:21" ht="19.5" customHeight="1">
      <c r="A6808" s="545">
        <v>101435</v>
      </c>
      <c r="B6808" s="545" t="s">
        <v>675</v>
      </c>
      <c r="C6808" s="545" t="s">
        <v>221</v>
      </c>
      <c r="D6808" s="546"/>
      <c r="E6808" s="171" t="str">
        <f t="shared" si="106"/>
        <v>1900</v>
      </c>
      <c r="F6808" s="547">
        <v>0</v>
      </c>
      <c r="G6808" s="548">
        <v>0</v>
      </c>
      <c r="H6808" s="547">
        <v>0</v>
      </c>
      <c r="I6808" s="545" t="s">
        <v>12643</v>
      </c>
      <c r="J6808" s="545"/>
      <c r="K6808" s="545" t="s">
        <v>13413</v>
      </c>
      <c r="L6808" s="545" t="s">
        <v>13413</v>
      </c>
      <c r="M6808" s="548" t="s">
        <v>13758</v>
      </c>
      <c r="N6808" s="545" t="s">
        <v>13413</v>
      </c>
      <c r="O6808" s="545" t="s">
        <v>13413</v>
      </c>
      <c r="P6808" s="549">
        <v>4856</v>
      </c>
      <c r="Q6808" s="549">
        <v>1</v>
      </c>
      <c r="R6808" s="549">
        <v>6</v>
      </c>
      <c r="S6808" s="548"/>
      <c r="T6808" s="548"/>
      <c r="U6808" s="99"/>
    </row>
    <row r="6809" spans="1:21" ht="19.5" customHeight="1">
      <c r="A6809" s="545">
        <v>101436</v>
      </c>
      <c r="B6809" s="545" t="s">
        <v>10531</v>
      </c>
      <c r="C6809" s="545" t="s">
        <v>216</v>
      </c>
      <c r="D6809" s="546"/>
      <c r="E6809" s="171" t="str">
        <f t="shared" si="106"/>
        <v>1900</v>
      </c>
      <c r="F6809" s="547">
        <v>0</v>
      </c>
      <c r="G6809" s="548">
        <v>0</v>
      </c>
      <c r="H6809" s="547">
        <v>0</v>
      </c>
      <c r="I6809" s="545" t="s">
        <v>12715</v>
      </c>
      <c r="J6809" s="545"/>
      <c r="K6809" s="545" t="s">
        <v>13413</v>
      </c>
      <c r="L6809" s="545" t="s">
        <v>13413</v>
      </c>
      <c r="M6809" s="548" t="s">
        <v>13758</v>
      </c>
      <c r="N6809" s="545" t="s">
        <v>13413</v>
      </c>
      <c r="O6809" s="545" t="s">
        <v>14856</v>
      </c>
      <c r="P6809" s="549">
        <v>4857</v>
      </c>
      <c r="Q6809" s="549">
        <v>1</v>
      </c>
      <c r="R6809" s="549">
        <v>129</v>
      </c>
      <c r="S6809" s="548"/>
      <c r="T6809" s="548"/>
      <c r="U6809" s="99"/>
    </row>
    <row r="6810" spans="1:21" ht="19.5" customHeight="1">
      <c r="A6810" s="545">
        <v>101437</v>
      </c>
      <c r="B6810" s="545" t="s">
        <v>7197</v>
      </c>
      <c r="C6810" s="545" t="s">
        <v>216</v>
      </c>
      <c r="D6810" s="546">
        <v>43840</v>
      </c>
      <c r="E6810" s="171" t="str">
        <f t="shared" si="106"/>
        <v>2020</v>
      </c>
      <c r="F6810" s="547">
        <v>190981.01</v>
      </c>
      <c r="G6810" s="548">
        <v>0.19</v>
      </c>
      <c r="H6810" s="547">
        <v>160488.24</v>
      </c>
      <c r="I6810" s="545" t="s">
        <v>12715</v>
      </c>
      <c r="J6810" s="545" t="s">
        <v>13297</v>
      </c>
      <c r="K6810" s="545" t="s">
        <v>13413</v>
      </c>
      <c r="L6810" s="545" t="s">
        <v>13413</v>
      </c>
      <c r="M6810" s="548" t="s">
        <v>13758</v>
      </c>
      <c r="N6810" s="545" t="s">
        <v>13413</v>
      </c>
      <c r="O6810" s="545" t="s">
        <v>14856</v>
      </c>
      <c r="P6810" s="549">
        <v>4858</v>
      </c>
      <c r="Q6810" s="549">
        <v>1</v>
      </c>
      <c r="R6810" s="549">
        <v>129</v>
      </c>
      <c r="S6810" s="548">
        <v>2257</v>
      </c>
      <c r="T6810" s="548"/>
      <c r="U6810" s="99"/>
    </row>
    <row r="6811" spans="1:21" ht="19.5" customHeight="1">
      <c r="A6811" s="545">
        <v>101438</v>
      </c>
      <c r="B6811" s="545" t="s">
        <v>7196</v>
      </c>
      <c r="C6811" s="545" t="s">
        <v>216</v>
      </c>
      <c r="D6811" s="546">
        <v>43840</v>
      </c>
      <c r="E6811" s="171" t="str">
        <f t="shared" si="106"/>
        <v>2020</v>
      </c>
      <c r="F6811" s="547">
        <v>195165</v>
      </c>
      <c r="G6811" s="548">
        <v>0.19</v>
      </c>
      <c r="H6811" s="547">
        <v>164004.20000000001</v>
      </c>
      <c r="I6811" s="545" t="s">
        <v>12715</v>
      </c>
      <c r="J6811" s="545" t="s">
        <v>13297</v>
      </c>
      <c r="K6811" s="545" t="s">
        <v>13413</v>
      </c>
      <c r="L6811" s="545" t="s">
        <v>13413</v>
      </c>
      <c r="M6811" s="548" t="s">
        <v>13758</v>
      </c>
      <c r="N6811" s="545" t="s">
        <v>13413</v>
      </c>
      <c r="O6811" s="545" t="s">
        <v>14856</v>
      </c>
      <c r="P6811" s="549">
        <v>4859</v>
      </c>
      <c r="Q6811" s="549">
        <v>1</v>
      </c>
      <c r="R6811" s="549">
        <v>129</v>
      </c>
      <c r="S6811" s="548">
        <v>2257</v>
      </c>
      <c r="T6811" s="548"/>
      <c r="U6811" s="99"/>
    </row>
    <row r="6812" spans="1:21" ht="19.5" customHeight="1">
      <c r="A6812" s="545">
        <v>101439</v>
      </c>
      <c r="B6812" s="545" t="s">
        <v>10530</v>
      </c>
      <c r="C6812" s="545" t="s">
        <v>216</v>
      </c>
      <c r="D6812" s="546"/>
      <c r="E6812" s="171" t="str">
        <f t="shared" si="106"/>
        <v>1900</v>
      </c>
      <c r="F6812" s="547">
        <v>0</v>
      </c>
      <c r="G6812" s="548">
        <v>0</v>
      </c>
      <c r="H6812" s="547">
        <v>0</v>
      </c>
      <c r="I6812" s="545" t="s">
        <v>12715</v>
      </c>
      <c r="J6812" s="545"/>
      <c r="K6812" s="545" t="s">
        <v>13413</v>
      </c>
      <c r="L6812" s="545" t="s">
        <v>13413</v>
      </c>
      <c r="M6812" s="548" t="s">
        <v>13758</v>
      </c>
      <c r="N6812" s="545" t="s">
        <v>13413</v>
      </c>
      <c r="O6812" s="545" t="s">
        <v>14856</v>
      </c>
      <c r="P6812" s="549">
        <v>4860</v>
      </c>
      <c r="Q6812" s="549">
        <v>1</v>
      </c>
      <c r="R6812" s="549">
        <v>129</v>
      </c>
      <c r="S6812" s="548"/>
      <c r="T6812" s="548"/>
      <c r="U6812" s="99"/>
    </row>
    <row r="6813" spans="1:21" ht="19.5" customHeight="1">
      <c r="A6813" s="545">
        <v>101440</v>
      </c>
      <c r="B6813" s="545" t="s">
        <v>10529</v>
      </c>
      <c r="C6813" s="545" t="s">
        <v>216</v>
      </c>
      <c r="D6813" s="546"/>
      <c r="E6813" s="171" t="str">
        <f t="shared" si="106"/>
        <v>1900</v>
      </c>
      <c r="F6813" s="547">
        <v>0</v>
      </c>
      <c r="G6813" s="548">
        <v>0</v>
      </c>
      <c r="H6813" s="547">
        <v>0</v>
      </c>
      <c r="I6813" s="545" t="s">
        <v>12715</v>
      </c>
      <c r="J6813" s="545"/>
      <c r="K6813" s="545" t="s">
        <v>13413</v>
      </c>
      <c r="L6813" s="545" t="s">
        <v>13413</v>
      </c>
      <c r="M6813" s="548" t="s">
        <v>13758</v>
      </c>
      <c r="N6813" s="545" t="s">
        <v>13413</v>
      </c>
      <c r="O6813" s="545" t="s">
        <v>14856</v>
      </c>
      <c r="P6813" s="549">
        <v>4861</v>
      </c>
      <c r="Q6813" s="549">
        <v>1</v>
      </c>
      <c r="R6813" s="549">
        <v>129</v>
      </c>
      <c r="S6813" s="548"/>
      <c r="T6813" s="548"/>
      <c r="U6813" s="99"/>
    </row>
    <row r="6814" spans="1:21" ht="19.5" customHeight="1">
      <c r="A6814" s="545">
        <v>101441</v>
      </c>
      <c r="B6814" s="545" t="s">
        <v>10528</v>
      </c>
      <c r="C6814" s="545" t="s">
        <v>216</v>
      </c>
      <c r="D6814" s="546"/>
      <c r="E6814" s="171" t="str">
        <f t="shared" si="106"/>
        <v>1900</v>
      </c>
      <c r="F6814" s="547">
        <v>0</v>
      </c>
      <c r="G6814" s="548">
        <v>0</v>
      </c>
      <c r="H6814" s="547">
        <v>0</v>
      </c>
      <c r="I6814" s="545" t="s">
        <v>12715</v>
      </c>
      <c r="J6814" s="545"/>
      <c r="K6814" s="545" t="s">
        <v>13413</v>
      </c>
      <c r="L6814" s="545" t="s">
        <v>13413</v>
      </c>
      <c r="M6814" s="548" t="s">
        <v>13758</v>
      </c>
      <c r="N6814" s="545" t="s">
        <v>13413</v>
      </c>
      <c r="O6814" s="545" t="s">
        <v>14856</v>
      </c>
      <c r="P6814" s="549">
        <v>4862</v>
      </c>
      <c r="Q6814" s="549">
        <v>1</v>
      </c>
      <c r="R6814" s="549">
        <v>129</v>
      </c>
      <c r="S6814" s="548"/>
      <c r="T6814" s="548"/>
      <c r="U6814" s="99"/>
    </row>
    <row r="6815" spans="1:21" ht="19.5" customHeight="1">
      <c r="A6815" s="545">
        <v>101442</v>
      </c>
      <c r="B6815" s="545" t="s">
        <v>3434</v>
      </c>
      <c r="C6815" s="545" t="s">
        <v>216</v>
      </c>
      <c r="D6815" s="546">
        <v>46052</v>
      </c>
      <c r="E6815" s="171" t="str">
        <f t="shared" si="106"/>
        <v>2026</v>
      </c>
      <c r="F6815" s="547">
        <v>3328646</v>
      </c>
      <c r="G6815" s="548">
        <v>0.19</v>
      </c>
      <c r="H6815" s="547">
        <v>2797181.51</v>
      </c>
      <c r="I6815" s="545" t="s">
        <v>12753</v>
      </c>
      <c r="J6815" s="545" t="s">
        <v>13307</v>
      </c>
      <c r="K6815" s="545" t="s">
        <v>18260</v>
      </c>
      <c r="L6815" s="545" t="s">
        <v>17893</v>
      </c>
      <c r="M6815" s="548" t="s">
        <v>13758</v>
      </c>
      <c r="N6815" s="545" t="s">
        <v>13413</v>
      </c>
      <c r="O6815" s="545" t="s">
        <v>13413</v>
      </c>
      <c r="P6815" s="549">
        <v>4863</v>
      </c>
      <c r="Q6815" s="549">
        <v>1</v>
      </c>
      <c r="R6815" s="549">
        <v>165</v>
      </c>
      <c r="S6815" s="548">
        <v>2228</v>
      </c>
      <c r="T6815" s="548"/>
      <c r="U6815" s="99"/>
    </row>
    <row r="6816" spans="1:21" ht="19.5" customHeight="1">
      <c r="A6816" s="545">
        <v>101443</v>
      </c>
      <c r="B6816" s="545" t="s">
        <v>2018</v>
      </c>
      <c r="C6816" s="545" t="s">
        <v>216</v>
      </c>
      <c r="D6816" s="546"/>
      <c r="E6816" s="171" t="str">
        <f t="shared" si="106"/>
        <v>1900</v>
      </c>
      <c r="F6816" s="547">
        <v>0</v>
      </c>
      <c r="G6816" s="548">
        <v>0</v>
      </c>
      <c r="H6816" s="547">
        <v>0</v>
      </c>
      <c r="I6816" s="545" t="s">
        <v>12650</v>
      </c>
      <c r="J6816" s="545"/>
      <c r="K6816" s="545" t="s">
        <v>13413</v>
      </c>
      <c r="L6816" s="545" t="s">
        <v>14458</v>
      </c>
      <c r="M6816" s="548" t="s">
        <v>13758</v>
      </c>
      <c r="N6816" s="545" t="s">
        <v>22166</v>
      </c>
      <c r="O6816" s="545" t="s">
        <v>14459</v>
      </c>
      <c r="P6816" s="549">
        <v>4864</v>
      </c>
      <c r="Q6816" s="549">
        <v>1</v>
      </c>
      <c r="R6816" s="549">
        <v>127</v>
      </c>
      <c r="S6816" s="548"/>
      <c r="T6816" s="548">
        <v>11</v>
      </c>
      <c r="U6816" s="99"/>
    </row>
    <row r="6817" spans="1:21" ht="19.5" customHeight="1">
      <c r="A6817" s="545">
        <v>101444</v>
      </c>
      <c r="B6817" s="545" t="s">
        <v>2017</v>
      </c>
      <c r="C6817" s="545" t="s">
        <v>216</v>
      </c>
      <c r="D6817" s="546">
        <v>44123</v>
      </c>
      <c r="E6817" s="171" t="str">
        <f t="shared" si="106"/>
        <v>2020</v>
      </c>
      <c r="F6817" s="547">
        <v>27608</v>
      </c>
      <c r="G6817" s="548">
        <v>0.19</v>
      </c>
      <c r="H6817" s="547">
        <v>23200</v>
      </c>
      <c r="I6817" s="545" t="s">
        <v>12650</v>
      </c>
      <c r="J6817" s="545" t="s">
        <v>13296</v>
      </c>
      <c r="K6817" s="545" t="s">
        <v>13413</v>
      </c>
      <c r="L6817" s="545" t="s">
        <v>14458</v>
      </c>
      <c r="M6817" s="548" t="s">
        <v>13758</v>
      </c>
      <c r="N6817" s="545" t="s">
        <v>22166</v>
      </c>
      <c r="O6817" s="545" t="s">
        <v>14459</v>
      </c>
      <c r="P6817" s="549">
        <v>4865</v>
      </c>
      <c r="Q6817" s="549">
        <v>1</v>
      </c>
      <c r="R6817" s="549">
        <v>127</v>
      </c>
      <c r="S6817" s="548">
        <v>2218</v>
      </c>
      <c r="T6817" s="548">
        <v>11</v>
      </c>
      <c r="U6817" s="99"/>
    </row>
    <row r="6818" spans="1:21" ht="19.5" customHeight="1">
      <c r="A6818" s="545">
        <v>101445</v>
      </c>
      <c r="B6818" s="545" t="s">
        <v>2278</v>
      </c>
      <c r="C6818" s="545" t="s">
        <v>216</v>
      </c>
      <c r="D6818" s="546"/>
      <c r="E6818" s="171" t="str">
        <f t="shared" si="106"/>
        <v>1900</v>
      </c>
      <c r="F6818" s="547">
        <v>0</v>
      </c>
      <c r="G6818" s="548">
        <v>0</v>
      </c>
      <c r="H6818" s="547">
        <v>0</v>
      </c>
      <c r="I6818" s="545" t="s">
        <v>12650</v>
      </c>
      <c r="J6818" s="545"/>
      <c r="K6818" s="545" t="s">
        <v>13413</v>
      </c>
      <c r="L6818" s="545" t="s">
        <v>13413</v>
      </c>
      <c r="M6818" s="548" t="s">
        <v>13758</v>
      </c>
      <c r="N6818" s="545" t="s">
        <v>13413</v>
      </c>
      <c r="O6818" s="545" t="s">
        <v>16216</v>
      </c>
      <c r="P6818" s="549">
        <v>4866</v>
      </c>
      <c r="Q6818" s="549">
        <v>1</v>
      </c>
      <c r="R6818" s="549">
        <v>127</v>
      </c>
      <c r="S6818" s="548"/>
      <c r="T6818" s="548"/>
      <c r="U6818" s="99"/>
    </row>
    <row r="6819" spans="1:21" ht="19.5" customHeight="1">
      <c r="A6819" s="545">
        <v>101446</v>
      </c>
      <c r="B6819" s="545" t="s">
        <v>2277</v>
      </c>
      <c r="C6819" s="545" t="s">
        <v>216</v>
      </c>
      <c r="D6819" s="546">
        <v>44062</v>
      </c>
      <c r="E6819" s="171" t="str">
        <f t="shared" si="106"/>
        <v>2020</v>
      </c>
      <c r="F6819" s="547">
        <v>26537</v>
      </c>
      <c r="G6819" s="548">
        <v>0.19</v>
      </c>
      <c r="H6819" s="547">
        <v>22300</v>
      </c>
      <c r="I6819" s="545" t="s">
        <v>12650</v>
      </c>
      <c r="J6819" s="545" t="s">
        <v>13296</v>
      </c>
      <c r="K6819" s="545" t="s">
        <v>13413</v>
      </c>
      <c r="L6819" s="545" t="s">
        <v>13413</v>
      </c>
      <c r="M6819" s="548" t="s">
        <v>13758</v>
      </c>
      <c r="N6819" s="545" t="s">
        <v>13413</v>
      </c>
      <c r="O6819" s="545" t="s">
        <v>16216</v>
      </c>
      <c r="P6819" s="549">
        <v>4867</v>
      </c>
      <c r="Q6819" s="549">
        <v>1</v>
      </c>
      <c r="R6819" s="549">
        <v>127</v>
      </c>
      <c r="S6819" s="548">
        <v>2218</v>
      </c>
      <c r="T6819" s="548"/>
      <c r="U6819" s="99"/>
    </row>
    <row r="6820" spans="1:21" ht="19.5" customHeight="1">
      <c r="A6820" s="545">
        <v>101447</v>
      </c>
      <c r="B6820" s="545" t="s">
        <v>7242</v>
      </c>
      <c r="C6820" s="545" t="s">
        <v>221</v>
      </c>
      <c r="D6820" s="546">
        <v>44593</v>
      </c>
      <c r="E6820" s="171" t="str">
        <f t="shared" si="106"/>
        <v>2022</v>
      </c>
      <c r="F6820" s="547">
        <v>475438</v>
      </c>
      <c r="G6820" s="548">
        <v>0.19</v>
      </c>
      <c r="H6820" s="547">
        <v>399527.73</v>
      </c>
      <c r="I6820" s="545" t="s">
        <v>12661</v>
      </c>
      <c r="J6820" s="545" t="s">
        <v>13297</v>
      </c>
      <c r="K6820" s="545" t="s">
        <v>18261</v>
      </c>
      <c r="L6820" s="545" t="s">
        <v>16321</v>
      </c>
      <c r="M6820" s="548" t="s">
        <v>13758</v>
      </c>
      <c r="N6820" s="545" t="s">
        <v>13413</v>
      </c>
      <c r="O6820" s="545" t="s">
        <v>13413</v>
      </c>
      <c r="P6820" s="549">
        <v>4868</v>
      </c>
      <c r="Q6820" s="549">
        <v>1</v>
      </c>
      <c r="R6820" s="549">
        <v>89</v>
      </c>
      <c r="S6820" s="548">
        <v>2257</v>
      </c>
      <c r="T6820" s="548"/>
      <c r="U6820" s="99"/>
    </row>
    <row r="6821" spans="1:21" ht="19.5" customHeight="1">
      <c r="A6821" s="545">
        <v>101448</v>
      </c>
      <c r="B6821" s="545" t="s">
        <v>10527</v>
      </c>
      <c r="C6821" s="545" t="s">
        <v>221</v>
      </c>
      <c r="D6821" s="546"/>
      <c r="E6821" s="171" t="str">
        <f t="shared" si="106"/>
        <v>1900</v>
      </c>
      <c r="F6821" s="547">
        <v>0</v>
      </c>
      <c r="G6821" s="548">
        <v>0</v>
      </c>
      <c r="H6821" s="547">
        <v>0</v>
      </c>
      <c r="I6821" s="545" t="s">
        <v>12661</v>
      </c>
      <c r="J6821" s="545"/>
      <c r="K6821" s="545" t="s">
        <v>13413</v>
      </c>
      <c r="L6821" s="545" t="s">
        <v>16321</v>
      </c>
      <c r="M6821" s="548" t="s">
        <v>13758</v>
      </c>
      <c r="N6821" s="545" t="s">
        <v>13413</v>
      </c>
      <c r="O6821" s="545" t="s">
        <v>13413</v>
      </c>
      <c r="P6821" s="549">
        <v>4869</v>
      </c>
      <c r="Q6821" s="549">
        <v>1</v>
      </c>
      <c r="R6821" s="549">
        <v>89</v>
      </c>
      <c r="S6821" s="548"/>
      <c r="T6821" s="548"/>
      <c r="U6821" s="99"/>
    </row>
    <row r="6822" spans="1:21" ht="19.5" customHeight="1">
      <c r="A6822" s="545">
        <v>101449</v>
      </c>
      <c r="B6822" s="545" t="s">
        <v>604</v>
      </c>
      <c r="C6822" s="545" t="s">
        <v>209</v>
      </c>
      <c r="D6822" s="546"/>
      <c r="E6822" s="171" t="str">
        <f t="shared" si="106"/>
        <v>1900</v>
      </c>
      <c r="F6822" s="547">
        <v>0</v>
      </c>
      <c r="G6822" s="548">
        <v>0</v>
      </c>
      <c r="H6822" s="547">
        <v>0</v>
      </c>
      <c r="I6822" s="545" t="s">
        <v>12661</v>
      </c>
      <c r="J6822" s="545"/>
      <c r="K6822" s="545" t="s">
        <v>13413</v>
      </c>
      <c r="L6822" s="545" t="s">
        <v>16522</v>
      </c>
      <c r="M6822" s="548" t="s">
        <v>13758</v>
      </c>
      <c r="N6822" s="545" t="s">
        <v>13413</v>
      </c>
      <c r="O6822" s="545" t="s">
        <v>16104</v>
      </c>
      <c r="P6822" s="549">
        <v>4870</v>
      </c>
      <c r="Q6822" s="549">
        <v>1</v>
      </c>
      <c r="R6822" s="549">
        <v>89</v>
      </c>
      <c r="S6822" s="548"/>
      <c r="T6822" s="548"/>
      <c r="U6822" s="99"/>
    </row>
    <row r="6823" spans="1:21" ht="19.5" customHeight="1">
      <c r="A6823" s="545">
        <v>101450</v>
      </c>
      <c r="B6823" s="545" t="s">
        <v>605</v>
      </c>
      <c r="C6823" s="545" t="s">
        <v>209</v>
      </c>
      <c r="D6823" s="546">
        <v>45708</v>
      </c>
      <c r="E6823" s="171" t="str">
        <f t="shared" si="106"/>
        <v>2025</v>
      </c>
      <c r="F6823" s="547">
        <v>22979.24</v>
      </c>
      <c r="G6823" s="548">
        <v>0.19</v>
      </c>
      <c r="H6823" s="547">
        <v>19310.28</v>
      </c>
      <c r="I6823" s="545" t="s">
        <v>12661</v>
      </c>
      <c r="J6823" s="545" t="s">
        <v>13307</v>
      </c>
      <c r="K6823" s="545" t="s">
        <v>13413</v>
      </c>
      <c r="L6823" s="545" t="s">
        <v>16522</v>
      </c>
      <c r="M6823" s="548" t="s">
        <v>13758</v>
      </c>
      <c r="N6823" s="545" t="s">
        <v>13413</v>
      </c>
      <c r="O6823" s="545" t="s">
        <v>16104</v>
      </c>
      <c r="P6823" s="549">
        <v>4871</v>
      </c>
      <c r="Q6823" s="549">
        <v>1</v>
      </c>
      <c r="R6823" s="549">
        <v>89</v>
      </c>
      <c r="S6823" s="548">
        <v>2228</v>
      </c>
      <c r="T6823" s="548"/>
      <c r="U6823" s="99"/>
    </row>
    <row r="6824" spans="1:21" ht="19.5" customHeight="1">
      <c r="A6824" s="545">
        <v>101451</v>
      </c>
      <c r="B6824" s="545" t="s">
        <v>575</v>
      </c>
      <c r="C6824" s="545" t="s">
        <v>221</v>
      </c>
      <c r="D6824" s="546">
        <v>45708</v>
      </c>
      <c r="E6824" s="171" t="str">
        <f t="shared" si="106"/>
        <v>2025</v>
      </c>
      <c r="F6824" s="547">
        <v>218711</v>
      </c>
      <c r="G6824" s="548">
        <v>0.19</v>
      </c>
      <c r="H6824" s="547">
        <v>183790.75</v>
      </c>
      <c r="I6824" s="545" t="s">
        <v>12661</v>
      </c>
      <c r="J6824" s="545" t="s">
        <v>13307</v>
      </c>
      <c r="K6824" s="545" t="s">
        <v>13413</v>
      </c>
      <c r="L6824" s="545" t="s">
        <v>16321</v>
      </c>
      <c r="M6824" s="548" t="s">
        <v>13758</v>
      </c>
      <c r="N6824" s="545" t="s">
        <v>13413</v>
      </c>
      <c r="O6824" s="545" t="s">
        <v>13413</v>
      </c>
      <c r="P6824" s="549">
        <v>4872</v>
      </c>
      <c r="Q6824" s="549">
        <v>1</v>
      </c>
      <c r="R6824" s="549">
        <v>89</v>
      </c>
      <c r="S6824" s="548">
        <v>2228</v>
      </c>
      <c r="T6824" s="548"/>
      <c r="U6824" s="99"/>
    </row>
    <row r="6825" spans="1:21" ht="19.5" customHeight="1">
      <c r="A6825" s="545">
        <v>101452</v>
      </c>
      <c r="B6825" s="545" t="s">
        <v>10526</v>
      </c>
      <c r="C6825" s="545" t="s">
        <v>221</v>
      </c>
      <c r="D6825" s="546"/>
      <c r="E6825" s="171" t="str">
        <f t="shared" si="106"/>
        <v>1900</v>
      </c>
      <c r="F6825" s="547">
        <v>0</v>
      </c>
      <c r="G6825" s="548">
        <v>0</v>
      </c>
      <c r="H6825" s="547">
        <v>0</v>
      </c>
      <c r="I6825" s="545" t="s">
        <v>12671</v>
      </c>
      <c r="J6825" s="545"/>
      <c r="K6825" s="545" t="s">
        <v>13413</v>
      </c>
      <c r="L6825" s="545" t="s">
        <v>15584</v>
      </c>
      <c r="M6825" s="548" t="s">
        <v>13758</v>
      </c>
      <c r="N6825" s="545" t="s">
        <v>22149</v>
      </c>
      <c r="O6825" s="545" t="s">
        <v>15585</v>
      </c>
      <c r="P6825" s="549">
        <v>4873</v>
      </c>
      <c r="Q6825" s="549">
        <v>1</v>
      </c>
      <c r="R6825" s="549">
        <v>82</v>
      </c>
      <c r="S6825" s="548"/>
      <c r="T6825" s="548">
        <v>43</v>
      </c>
      <c r="U6825" s="99"/>
    </row>
    <row r="6826" spans="1:21" ht="19.5" customHeight="1">
      <c r="A6826" s="545">
        <v>101453</v>
      </c>
      <c r="B6826" s="545" t="s">
        <v>10525</v>
      </c>
      <c r="C6826" s="545" t="s">
        <v>221</v>
      </c>
      <c r="D6826" s="546"/>
      <c r="E6826" s="171" t="str">
        <f t="shared" si="106"/>
        <v>1900</v>
      </c>
      <c r="F6826" s="547">
        <v>0</v>
      </c>
      <c r="G6826" s="548">
        <v>0</v>
      </c>
      <c r="H6826" s="547">
        <v>0</v>
      </c>
      <c r="I6826" s="545" t="s">
        <v>12660</v>
      </c>
      <c r="J6826" s="545"/>
      <c r="K6826" s="545" t="s">
        <v>13413</v>
      </c>
      <c r="L6826" s="545" t="s">
        <v>13413</v>
      </c>
      <c r="M6826" s="548" t="s">
        <v>13758</v>
      </c>
      <c r="N6826" s="545" t="s">
        <v>13413</v>
      </c>
      <c r="O6826" s="545" t="s">
        <v>13827</v>
      </c>
      <c r="P6826" s="549">
        <v>4874</v>
      </c>
      <c r="Q6826" s="549">
        <v>1</v>
      </c>
      <c r="R6826" s="549">
        <v>72</v>
      </c>
      <c r="S6826" s="548"/>
      <c r="T6826" s="548"/>
      <c r="U6826" s="99"/>
    </row>
    <row r="6827" spans="1:21" ht="19.5" customHeight="1">
      <c r="A6827" s="545">
        <v>101454</v>
      </c>
      <c r="B6827" s="545" t="s">
        <v>10524</v>
      </c>
      <c r="C6827" s="545" t="s">
        <v>216</v>
      </c>
      <c r="D6827" s="546"/>
      <c r="E6827" s="171" t="str">
        <f t="shared" si="106"/>
        <v>1900</v>
      </c>
      <c r="F6827" s="547">
        <v>0</v>
      </c>
      <c r="G6827" s="548">
        <v>0</v>
      </c>
      <c r="H6827" s="547">
        <v>0</v>
      </c>
      <c r="I6827" s="545" t="s">
        <v>12741</v>
      </c>
      <c r="J6827" s="545"/>
      <c r="K6827" s="545" t="s">
        <v>13413</v>
      </c>
      <c r="L6827" s="545" t="s">
        <v>18092</v>
      </c>
      <c r="M6827" s="548" t="s">
        <v>13868</v>
      </c>
      <c r="N6827" s="545" t="s">
        <v>13413</v>
      </c>
      <c r="O6827" s="545" t="s">
        <v>13413</v>
      </c>
      <c r="P6827" s="549">
        <v>4875</v>
      </c>
      <c r="Q6827" s="549">
        <v>2</v>
      </c>
      <c r="R6827" s="549">
        <v>37</v>
      </c>
      <c r="S6827" s="548"/>
      <c r="T6827" s="548"/>
      <c r="U6827" s="99"/>
    </row>
    <row r="6828" spans="1:21" ht="19.5" customHeight="1">
      <c r="A6828" s="545">
        <v>101455</v>
      </c>
      <c r="B6828" s="545" t="s">
        <v>376</v>
      </c>
      <c r="C6828" s="545" t="s">
        <v>216</v>
      </c>
      <c r="D6828" s="546">
        <v>43825</v>
      </c>
      <c r="E6828" s="171" t="str">
        <f t="shared" si="106"/>
        <v>2019</v>
      </c>
      <c r="F6828" s="547">
        <v>53800</v>
      </c>
      <c r="G6828" s="548">
        <v>0.19</v>
      </c>
      <c r="H6828" s="547">
        <v>45210.080000000002</v>
      </c>
      <c r="I6828" s="545" t="s">
        <v>12741</v>
      </c>
      <c r="J6828" s="545" t="s">
        <v>13301</v>
      </c>
      <c r="K6828" s="545" t="s">
        <v>13413</v>
      </c>
      <c r="L6828" s="545" t="s">
        <v>13413</v>
      </c>
      <c r="M6828" s="548" t="s">
        <v>13758</v>
      </c>
      <c r="N6828" s="545" t="s">
        <v>13413</v>
      </c>
      <c r="O6828" s="545" t="s">
        <v>13413</v>
      </c>
      <c r="P6828" s="549">
        <v>4876</v>
      </c>
      <c r="Q6828" s="549">
        <v>1</v>
      </c>
      <c r="R6828" s="549">
        <v>37</v>
      </c>
      <c r="S6828" s="548">
        <v>2221</v>
      </c>
      <c r="T6828" s="548"/>
      <c r="U6828" s="99"/>
    </row>
    <row r="6829" spans="1:21" ht="19.5" customHeight="1">
      <c r="A6829" s="545">
        <v>101456</v>
      </c>
      <c r="B6829" s="545" t="s">
        <v>10523</v>
      </c>
      <c r="C6829" s="545" t="s">
        <v>216</v>
      </c>
      <c r="D6829" s="546"/>
      <c r="E6829" s="171" t="str">
        <f t="shared" si="106"/>
        <v>1900</v>
      </c>
      <c r="F6829" s="547">
        <v>0</v>
      </c>
      <c r="G6829" s="548">
        <v>0</v>
      </c>
      <c r="H6829" s="547">
        <v>0</v>
      </c>
      <c r="I6829" s="545" t="s">
        <v>12741</v>
      </c>
      <c r="J6829" s="545"/>
      <c r="K6829" s="545" t="s">
        <v>13413</v>
      </c>
      <c r="L6829" s="545" t="s">
        <v>13413</v>
      </c>
      <c r="M6829" s="548" t="s">
        <v>13758</v>
      </c>
      <c r="N6829" s="545" t="s">
        <v>13413</v>
      </c>
      <c r="O6829" s="545" t="s">
        <v>13413</v>
      </c>
      <c r="P6829" s="549">
        <v>4877</v>
      </c>
      <c r="Q6829" s="549">
        <v>1</v>
      </c>
      <c r="R6829" s="549">
        <v>37</v>
      </c>
      <c r="S6829" s="548"/>
      <c r="T6829" s="548"/>
      <c r="U6829" s="99"/>
    </row>
    <row r="6830" spans="1:21" ht="19.5" customHeight="1">
      <c r="A6830" s="545">
        <v>101457</v>
      </c>
      <c r="B6830" s="545" t="s">
        <v>362</v>
      </c>
      <c r="C6830" s="545" t="s">
        <v>216</v>
      </c>
      <c r="D6830" s="546">
        <v>46052</v>
      </c>
      <c r="E6830" s="171" t="str">
        <f t="shared" si="106"/>
        <v>2026</v>
      </c>
      <c r="F6830" s="547">
        <v>129790</v>
      </c>
      <c r="G6830" s="548">
        <v>0.19</v>
      </c>
      <c r="H6830" s="547">
        <v>109067.23</v>
      </c>
      <c r="I6830" s="545" t="s">
        <v>12741</v>
      </c>
      <c r="J6830" s="545" t="s">
        <v>13307</v>
      </c>
      <c r="K6830" s="545" t="s">
        <v>13413</v>
      </c>
      <c r="L6830" s="545" t="s">
        <v>13413</v>
      </c>
      <c r="M6830" s="548" t="s">
        <v>13758</v>
      </c>
      <c r="N6830" s="545" t="s">
        <v>13413</v>
      </c>
      <c r="O6830" s="545" t="s">
        <v>13413</v>
      </c>
      <c r="P6830" s="549">
        <v>4878</v>
      </c>
      <c r="Q6830" s="549">
        <v>1</v>
      </c>
      <c r="R6830" s="549">
        <v>37</v>
      </c>
      <c r="S6830" s="548">
        <v>2228</v>
      </c>
      <c r="T6830" s="548"/>
      <c r="U6830" s="99"/>
    </row>
    <row r="6831" spans="1:21" ht="19.5" customHeight="1">
      <c r="A6831" s="545">
        <v>101458</v>
      </c>
      <c r="B6831" s="545" t="s">
        <v>8375</v>
      </c>
      <c r="C6831" s="545" t="s">
        <v>216</v>
      </c>
      <c r="D6831" s="546">
        <v>44592</v>
      </c>
      <c r="E6831" s="171" t="str">
        <f t="shared" si="106"/>
        <v>2022</v>
      </c>
      <c r="F6831" s="547">
        <v>173950</v>
      </c>
      <c r="G6831" s="548">
        <v>0.19</v>
      </c>
      <c r="H6831" s="547">
        <v>146176.47</v>
      </c>
      <c r="I6831" s="545" t="s">
        <v>12715</v>
      </c>
      <c r="J6831" s="545" t="s">
        <v>13297</v>
      </c>
      <c r="K6831" s="545" t="s">
        <v>13413</v>
      </c>
      <c r="L6831" s="545" t="s">
        <v>13413</v>
      </c>
      <c r="M6831" s="548" t="s">
        <v>13758</v>
      </c>
      <c r="N6831" s="545" t="s">
        <v>13413</v>
      </c>
      <c r="O6831" s="545" t="s">
        <v>14492</v>
      </c>
      <c r="P6831" s="549">
        <v>4879</v>
      </c>
      <c r="Q6831" s="549">
        <v>1</v>
      </c>
      <c r="R6831" s="549">
        <v>129</v>
      </c>
      <c r="S6831" s="548">
        <v>2257</v>
      </c>
      <c r="T6831" s="548"/>
      <c r="U6831" s="99"/>
    </row>
    <row r="6832" spans="1:21" ht="19.5" customHeight="1">
      <c r="A6832" s="545">
        <v>101459</v>
      </c>
      <c r="B6832" s="545" t="s">
        <v>8008</v>
      </c>
      <c r="C6832" s="545" t="s">
        <v>216</v>
      </c>
      <c r="D6832" s="546">
        <v>44592</v>
      </c>
      <c r="E6832" s="171" t="str">
        <f t="shared" si="106"/>
        <v>2022</v>
      </c>
      <c r="F6832" s="547">
        <v>383725</v>
      </c>
      <c r="G6832" s="548">
        <v>0.19</v>
      </c>
      <c r="H6832" s="547">
        <v>322457.98</v>
      </c>
      <c r="I6832" s="545" t="s">
        <v>12715</v>
      </c>
      <c r="J6832" s="545" t="s">
        <v>13297</v>
      </c>
      <c r="K6832" s="545" t="s">
        <v>13413</v>
      </c>
      <c r="L6832" s="545" t="s">
        <v>13413</v>
      </c>
      <c r="M6832" s="548" t="s">
        <v>13758</v>
      </c>
      <c r="N6832" s="545" t="s">
        <v>13413</v>
      </c>
      <c r="O6832" s="545" t="s">
        <v>14492</v>
      </c>
      <c r="P6832" s="549">
        <v>4880</v>
      </c>
      <c r="Q6832" s="549">
        <v>1</v>
      </c>
      <c r="R6832" s="549">
        <v>129</v>
      </c>
      <c r="S6832" s="548">
        <v>2257</v>
      </c>
      <c r="T6832" s="548"/>
      <c r="U6832" s="99"/>
    </row>
    <row r="6833" spans="1:21" ht="19.5" customHeight="1">
      <c r="A6833" s="545">
        <v>101460</v>
      </c>
      <c r="B6833" s="545" t="s">
        <v>8007</v>
      </c>
      <c r="C6833" s="545" t="s">
        <v>216</v>
      </c>
      <c r="D6833" s="546">
        <v>43556</v>
      </c>
      <c r="E6833" s="171" t="str">
        <f t="shared" si="106"/>
        <v>2019</v>
      </c>
      <c r="F6833" s="547">
        <v>307587</v>
      </c>
      <c r="G6833" s="548">
        <v>0.19</v>
      </c>
      <c r="H6833" s="547">
        <v>258476.47</v>
      </c>
      <c r="I6833" s="545" t="s">
        <v>12715</v>
      </c>
      <c r="J6833" s="545" t="s">
        <v>13298</v>
      </c>
      <c r="K6833" s="545" t="s">
        <v>13413</v>
      </c>
      <c r="L6833" s="545" t="s">
        <v>13413</v>
      </c>
      <c r="M6833" s="548" t="s">
        <v>13758</v>
      </c>
      <c r="N6833" s="545" t="s">
        <v>13413</v>
      </c>
      <c r="O6833" s="545" t="s">
        <v>14492</v>
      </c>
      <c r="P6833" s="549">
        <v>4881</v>
      </c>
      <c r="Q6833" s="549">
        <v>1</v>
      </c>
      <c r="R6833" s="549">
        <v>129</v>
      </c>
      <c r="S6833" s="548">
        <v>1012</v>
      </c>
      <c r="T6833" s="548"/>
      <c r="U6833" s="99"/>
    </row>
    <row r="6834" spans="1:21" ht="19.5" customHeight="1">
      <c r="A6834" s="545">
        <v>101461</v>
      </c>
      <c r="B6834" s="545" t="s">
        <v>10522</v>
      </c>
      <c r="C6834" s="545" t="s">
        <v>216</v>
      </c>
      <c r="D6834" s="546"/>
      <c r="E6834" s="171" t="str">
        <f t="shared" si="106"/>
        <v>1900</v>
      </c>
      <c r="F6834" s="547">
        <v>0</v>
      </c>
      <c r="G6834" s="548">
        <v>0</v>
      </c>
      <c r="H6834" s="547">
        <v>0</v>
      </c>
      <c r="I6834" s="545" t="s">
        <v>12715</v>
      </c>
      <c r="J6834" s="545"/>
      <c r="K6834" s="545" t="s">
        <v>13413</v>
      </c>
      <c r="L6834" s="545" t="s">
        <v>13413</v>
      </c>
      <c r="M6834" s="548" t="s">
        <v>13758</v>
      </c>
      <c r="N6834" s="545" t="s">
        <v>13413</v>
      </c>
      <c r="O6834" s="545" t="s">
        <v>14492</v>
      </c>
      <c r="P6834" s="549">
        <v>4882</v>
      </c>
      <c r="Q6834" s="549">
        <v>1</v>
      </c>
      <c r="R6834" s="549">
        <v>129</v>
      </c>
      <c r="S6834" s="548"/>
      <c r="T6834" s="548"/>
      <c r="U6834" s="99"/>
    </row>
    <row r="6835" spans="1:21" ht="19.5" customHeight="1">
      <c r="A6835" s="545">
        <v>101462</v>
      </c>
      <c r="B6835" s="545" t="s">
        <v>8133</v>
      </c>
      <c r="C6835" s="545" t="s">
        <v>216</v>
      </c>
      <c r="D6835" s="546">
        <v>43539</v>
      </c>
      <c r="E6835" s="171" t="str">
        <f t="shared" si="106"/>
        <v>2019</v>
      </c>
      <c r="F6835" s="547">
        <v>1240915.99</v>
      </c>
      <c r="G6835" s="548">
        <v>0.19</v>
      </c>
      <c r="H6835" s="547">
        <v>1042786.55</v>
      </c>
      <c r="I6835" s="545" t="s">
        <v>12657</v>
      </c>
      <c r="J6835" s="545" t="s">
        <v>13298</v>
      </c>
      <c r="K6835" s="545" t="s">
        <v>13413</v>
      </c>
      <c r="L6835" s="545" t="s">
        <v>14482</v>
      </c>
      <c r="M6835" s="548" t="s">
        <v>13758</v>
      </c>
      <c r="N6835" s="545" t="s">
        <v>22154</v>
      </c>
      <c r="O6835" s="545" t="s">
        <v>15412</v>
      </c>
      <c r="P6835" s="549">
        <v>4883</v>
      </c>
      <c r="Q6835" s="549">
        <v>1</v>
      </c>
      <c r="R6835" s="549">
        <v>153</v>
      </c>
      <c r="S6835" s="548">
        <v>1012</v>
      </c>
      <c r="T6835" s="548">
        <v>170</v>
      </c>
      <c r="U6835" s="99"/>
    </row>
    <row r="6836" spans="1:21" ht="19.5" customHeight="1">
      <c r="A6836" s="545">
        <v>101463</v>
      </c>
      <c r="B6836" s="545" t="s">
        <v>4615</v>
      </c>
      <c r="C6836" s="545" t="s">
        <v>216</v>
      </c>
      <c r="D6836" s="546">
        <v>44590</v>
      </c>
      <c r="E6836" s="171" t="str">
        <f t="shared" si="106"/>
        <v>2022</v>
      </c>
      <c r="F6836" s="547">
        <v>5600</v>
      </c>
      <c r="G6836" s="548">
        <v>0.19</v>
      </c>
      <c r="H6836" s="547">
        <v>4705.88</v>
      </c>
      <c r="I6836" s="545" t="s">
        <v>12659</v>
      </c>
      <c r="J6836" s="545" t="s">
        <v>13297</v>
      </c>
      <c r="K6836" s="545" t="s">
        <v>13413</v>
      </c>
      <c r="L6836" s="545" t="s">
        <v>13413</v>
      </c>
      <c r="M6836" s="548" t="s">
        <v>13758</v>
      </c>
      <c r="N6836" s="545" t="s">
        <v>13413</v>
      </c>
      <c r="O6836" s="545" t="s">
        <v>13413</v>
      </c>
      <c r="P6836" s="549">
        <v>11879</v>
      </c>
      <c r="Q6836" s="549">
        <v>1</v>
      </c>
      <c r="R6836" s="549">
        <v>116</v>
      </c>
      <c r="S6836" s="548">
        <v>2257</v>
      </c>
      <c r="T6836" s="548"/>
      <c r="U6836" s="99"/>
    </row>
    <row r="6837" spans="1:21" ht="19.5" customHeight="1">
      <c r="A6837" s="545">
        <v>101464</v>
      </c>
      <c r="B6837" s="545" t="s">
        <v>10521</v>
      </c>
      <c r="C6837" s="545" t="s">
        <v>216</v>
      </c>
      <c r="D6837" s="546"/>
      <c r="E6837" s="171" t="str">
        <f t="shared" si="106"/>
        <v>1900</v>
      </c>
      <c r="F6837" s="547">
        <v>0</v>
      </c>
      <c r="G6837" s="548">
        <v>0</v>
      </c>
      <c r="H6837" s="547">
        <v>0</v>
      </c>
      <c r="I6837" s="545" t="s">
        <v>12715</v>
      </c>
      <c r="J6837" s="545"/>
      <c r="K6837" s="545" t="s">
        <v>13413</v>
      </c>
      <c r="L6837" s="545" t="s">
        <v>13413</v>
      </c>
      <c r="M6837" s="548" t="s">
        <v>13758</v>
      </c>
      <c r="N6837" s="545" t="s">
        <v>13413</v>
      </c>
      <c r="O6837" s="545" t="s">
        <v>14492</v>
      </c>
      <c r="P6837" s="549">
        <v>4884</v>
      </c>
      <c r="Q6837" s="549">
        <v>1</v>
      </c>
      <c r="R6837" s="549">
        <v>129</v>
      </c>
      <c r="S6837" s="548"/>
      <c r="T6837" s="548"/>
      <c r="U6837" s="99"/>
    </row>
    <row r="6838" spans="1:21" ht="19.5" customHeight="1">
      <c r="A6838" s="545">
        <v>101465</v>
      </c>
      <c r="B6838" s="545" t="s">
        <v>8284</v>
      </c>
      <c r="C6838" s="545" t="s">
        <v>216</v>
      </c>
      <c r="D6838" s="546">
        <v>46052</v>
      </c>
      <c r="E6838" s="171" t="str">
        <f t="shared" si="106"/>
        <v>2026</v>
      </c>
      <c r="F6838" s="547">
        <v>1128843</v>
      </c>
      <c r="G6838" s="548">
        <v>0.19</v>
      </c>
      <c r="H6838" s="547">
        <v>948607.56</v>
      </c>
      <c r="I6838" s="545" t="s">
        <v>12657</v>
      </c>
      <c r="J6838" s="545" t="s">
        <v>13307</v>
      </c>
      <c r="K6838" s="545" t="s">
        <v>13413</v>
      </c>
      <c r="L6838" s="545" t="s">
        <v>14482</v>
      </c>
      <c r="M6838" s="548" t="s">
        <v>13758</v>
      </c>
      <c r="N6838" s="545" t="s">
        <v>22154</v>
      </c>
      <c r="O6838" s="545" t="s">
        <v>15412</v>
      </c>
      <c r="P6838" s="549">
        <v>4885</v>
      </c>
      <c r="Q6838" s="549">
        <v>1</v>
      </c>
      <c r="R6838" s="549">
        <v>153</v>
      </c>
      <c r="S6838" s="548">
        <v>2228</v>
      </c>
      <c r="T6838" s="548">
        <v>170</v>
      </c>
      <c r="U6838" s="99"/>
    </row>
    <row r="6839" spans="1:21" ht="19.5" customHeight="1">
      <c r="A6839" s="545">
        <v>101466</v>
      </c>
      <c r="B6839" s="545" t="s">
        <v>4621</v>
      </c>
      <c r="C6839" s="545" t="s">
        <v>216</v>
      </c>
      <c r="D6839" s="546">
        <v>44590</v>
      </c>
      <c r="E6839" s="171" t="str">
        <f t="shared" si="106"/>
        <v>2022</v>
      </c>
      <c r="F6839" s="547">
        <v>29468.01</v>
      </c>
      <c r="G6839" s="548">
        <v>0.19</v>
      </c>
      <c r="H6839" s="547">
        <v>24763.03</v>
      </c>
      <c r="I6839" s="545" t="s">
        <v>12659</v>
      </c>
      <c r="J6839" s="545" t="s">
        <v>13297</v>
      </c>
      <c r="K6839" s="545" t="s">
        <v>13413</v>
      </c>
      <c r="L6839" s="545" t="s">
        <v>13413</v>
      </c>
      <c r="M6839" s="548" t="s">
        <v>13758</v>
      </c>
      <c r="N6839" s="545" t="s">
        <v>13413</v>
      </c>
      <c r="O6839" s="545" t="s">
        <v>13413</v>
      </c>
      <c r="P6839" s="549">
        <v>11880</v>
      </c>
      <c r="Q6839" s="549">
        <v>1</v>
      </c>
      <c r="R6839" s="549">
        <v>116</v>
      </c>
      <c r="S6839" s="548">
        <v>2257</v>
      </c>
      <c r="T6839" s="548"/>
      <c r="U6839" s="99"/>
    </row>
    <row r="6840" spans="1:21" ht="19.5" customHeight="1">
      <c r="A6840" s="545">
        <v>101467</v>
      </c>
      <c r="B6840" s="545" t="s">
        <v>13665</v>
      </c>
      <c r="C6840" s="545" t="s">
        <v>216</v>
      </c>
      <c r="D6840" s="546">
        <v>46052</v>
      </c>
      <c r="E6840" s="171" t="str">
        <f t="shared" si="106"/>
        <v>2026</v>
      </c>
      <c r="F6840" s="547">
        <v>8550572</v>
      </c>
      <c r="G6840" s="548">
        <v>0.19</v>
      </c>
      <c r="H6840" s="547">
        <v>7185354.6200000001</v>
      </c>
      <c r="I6840" s="545" t="s">
        <v>12657</v>
      </c>
      <c r="J6840" s="545" t="s">
        <v>13307</v>
      </c>
      <c r="K6840" s="545" t="s">
        <v>13413</v>
      </c>
      <c r="L6840" s="545" t="s">
        <v>14482</v>
      </c>
      <c r="M6840" s="548" t="s">
        <v>13758</v>
      </c>
      <c r="N6840" s="545" t="s">
        <v>22154</v>
      </c>
      <c r="O6840" s="545" t="s">
        <v>15412</v>
      </c>
      <c r="P6840" s="549">
        <v>4886</v>
      </c>
      <c r="Q6840" s="549">
        <v>1</v>
      </c>
      <c r="R6840" s="549">
        <v>153</v>
      </c>
      <c r="S6840" s="548">
        <v>2228</v>
      </c>
      <c r="T6840" s="548">
        <v>170</v>
      </c>
      <c r="U6840" s="99"/>
    </row>
    <row r="6841" spans="1:21" ht="19.5" customHeight="1">
      <c r="A6841" s="545">
        <v>101468</v>
      </c>
      <c r="B6841" s="545" t="s">
        <v>7979</v>
      </c>
      <c r="C6841" s="545" t="s">
        <v>216</v>
      </c>
      <c r="D6841" s="546">
        <v>43558</v>
      </c>
      <c r="E6841" s="171" t="str">
        <f t="shared" si="106"/>
        <v>2019</v>
      </c>
      <c r="F6841" s="547">
        <v>30485</v>
      </c>
      <c r="G6841" s="548">
        <v>0.19</v>
      </c>
      <c r="H6841" s="547">
        <v>25617.65</v>
      </c>
      <c r="I6841" s="545" t="s">
        <v>12659</v>
      </c>
      <c r="J6841" s="545" t="s">
        <v>13298</v>
      </c>
      <c r="K6841" s="545" t="s">
        <v>13413</v>
      </c>
      <c r="L6841" s="545" t="s">
        <v>13413</v>
      </c>
      <c r="M6841" s="548" t="s">
        <v>13758</v>
      </c>
      <c r="N6841" s="545" t="s">
        <v>13413</v>
      </c>
      <c r="O6841" s="545" t="s">
        <v>13413</v>
      </c>
      <c r="P6841" s="549">
        <v>11881</v>
      </c>
      <c r="Q6841" s="549">
        <v>1</v>
      </c>
      <c r="R6841" s="549">
        <v>116</v>
      </c>
      <c r="S6841" s="548">
        <v>1012</v>
      </c>
      <c r="T6841" s="548"/>
      <c r="U6841" s="99"/>
    </row>
    <row r="6842" spans="1:21" ht="19.5" customHeight="1">
      <c r="A6842" s="545">
        <v>101469</v>
      </c>
      <c r="B6842" s="545" t="s">
        <v>2193</v>
      </c>
      <c r="C6842" s="545" t="s">
        <v>216</v>
      </c>
      <c r="D6842" s="546"/>
      <c r="E6842" s="171" t="str">
        <f t="shared" si="106"/>
        <v>1900</v>
      </c>
      <c r="F6842" s="547">
        <v>0</v>
      </c>
      <c r="G6842" s="548">
        <v>0</v>
      </c>
      <c r="H6842" s="547">
        <v>0</v>
      </c>
      <c r="I6842" s="545" t="s">
        <v>12686</v>
      </c>
      <c r="J6842" s="545"/>
      <c r="K6842" s="545" t="s">
        <v>18262</v>
      </c>
      <c r="L6842" s="545" t="s">
        <v>16422</v>
      </c>
      <c r="M6842" s="548" t="s">
        <v>13758</v>
      </c>
      <c r="N6842" s="545" t="s">
        <v>13413</v>
      </c>
      <c r="O6842" s="545" t="s">
        <v>13413</v>
      </c>
      <c r="P6842" s="549">
        <v>4887</v>
      </c>
      <c r="Q6842" s="549">
        <v>1</v>
      </c>
      <c r="R6842" s="549">
        <v>131</v>
      </c>
      <c r="S6842" s="548"/>
      <c r="T6842" s="548"/>
      <c r="U6842" s="99"/>
    </row>
    <row r="6843" spans="1:21" ht="19.5" customHeight="1">
      <c r="A6843" s="545">
        <v>101470</v>
      </c>
      <c r="B6843" s="545" t="s">
        <v>10520</v>
      </c>
      <c r="C6843" s="545" t="s">
        <v>216</v>
      </c>
      <c r="D6843" s="546"/>
      <c r="E6843" s="171" t="str">
        <f t="shared" si="106"/>
        <v>1900</v>
      </c>
      <c r="F6843" s="547">
        <v>0</v>
      </c>
      <c r="G6843" s="548">
        <v>0</v>
      </c>
      <c r="H6843" s="547">
        <v>0</v>
      </c>
      <c r="I6843" s="545" t="s">
        <v>12686</v>
      </c>
      <c r="J6843" s="545"/>
      <c r="K6843" s="545" t="s">
        <v>18263</v>
      </c>
      <c r="L6843" s="545" t="s">
        <v>16422</v>
      </c>
      <c r="M6843" s="548" t="s">
        <v>13758</v>
      </c>
      <c r="N6843" s="545" t="s">
        <v>13413</v>
      </c>
      <c r="O6843" s="545" t="s">
        <v>13413</v>
      </c>
      <c r="P6843" s="549">
        <v>4888</v>
      </c>
      <c r="Q6843" s="549">
        <v>1</v>
      </c>
      <c r="R6843" s="549">
        <v>131</v>
      </c>
      <c r="S6843" s="548"/>
      <c r="T6843" s="548"/>
      <c r="U6843" s="99"/>
    </row>
    <row r="6844" spans="1:21" ht="19.5" customHeight="1">
      <c r="A6844" s="545">
        <v>101471</v>
      </c>
      <c r="B6844" s="545" t="s">
        <v>10519</v>
      </c>
      <c r="C6844" s="545" t="s">
        <v>216</v>
      </c>
      <c r="D6844" s="546"/>
      <c r="E6844" s="171" t="str">
        <f t="shared" si="106"/>
        <v>1900</v>
      </c>
      <c r="F6844" s="547">
        <v>0</v>
      </c>
      <c r="G6844" s="548">
        <v>0</v>
      </c>
      <c r="H6844" s="547">
        <v>0</v>
      </c>
      <c r="I6844" s="545" t="s">
        <v>12686</v>
      </c>
      <c r="J6844" s="545"/>
      <c r="K6844" s="545" t="s">
        <v>18264</v>
      </c>
      <c r="L6844" s="545" t="s">
        <v>16446</v>
      </c>
      <c r="M6844" s="548" t="s">
        <v>13758</v>
      </c>
      <c r="N6844" s="545" t="s">
        <v>13413</v>
      </c>
      <c r="O6844" s="545" t="s">
        <v>16447</v>
      </c>
      <c r="P6844" s="549">
        <v>4889</v>
      </c>
      <c r="Q6844" s="549">
        <v>1</v>
      </c>
      <c r="R6844" s="549">
        <v>131</v>
      </c>
      <c r="S6844" s="548"/>
      <c r="T6844" s="548"/>
      <c r="U6844" s="99"/>
    </row>
    <row r="6845" spans="1:21" ht="19.5" customHeight="1">
      <c r="A6845" s="545">
        <v>101472</v>
      </c>
      <c r="B6845" s="545" t="s">
        <v>10518</v>
      </c>
      <c r="C6845" s="545" t="s">
        <v>216</v>
      </c>
      <c r="D6845" s="546"/>
      <c r="E6845" s="171" t="str">
        <f t="shared" si="106"/>
        <v>1900</v>
      </c>
      <c r="F6845" s="547">
        <v>0</v>
      </c>
      <c r="G6845" s="548">
        <v>0</v>
      </c>
      <c r="H6845" s="547">
        <v>0</v>
      </c>
      <c r="I6845" s="545" t="s">
        <v>12686</v>
      </c>
      <c r="J6845" s="545"/>
      <c r="K6845" s="545" t="s">
        <v>18265</v>
      </c>
      <c r="L6845" s="545" t="s">
        <v>16446</v>
      </c>
      <c r="M6845" s="548" t="s">
        <v>13758</v>
      </c>
      <c r="N6845" s="545" t="s">
        <v>13413</v>
      </c>
      <c r="O6845" s="545" t="s">
        <v>16447</v>
      </c>
      <c r="P6845" s="549">
        <v>4890</v>
      </c>
      <c r="Q6845" s="549">
        <v>1</v>
      </c>
      <c r="R6845" s="549">
        <v>131</v>
      </c>
      <c r="S6845" s="548"/>
      <c r="T6845" s="548"/>
      <c r="U6845" s="99"/>
    </row>
    <row r="6846" spans="1:21" ht="19.5" customHeight="1">
      <c r="A6846" s="545">
        <v>101473</v>
      </c>
      <c r="B6846" s="545" t="s">
        <v>1947</v>
      </c>
      <c r="C6846" s="545" t="s">
        <v>209</v>
      </c>
      <c r="D6846" s="546"/>
      <c r="E6846" s="171" t="str">
        <f t="shared" si="106"/>
        <v>1900</v>
      </c>
      <c r="F6846" s="547">
        <v>0</v>
      </c>
      <c r="G6846" s="548">
        <v>0</v>
      </c>
      <c r="H6846" s="547">
        <v>0</v>
      </c>
      <c r="I6846" s="545" t="s">
        <v>12706</v>
      </c>
      <c r="J6846" s="545"/>
      <c r="K6846" s="545" t="s">
        <v>13413</v>
      </c>
      <c r="L6846" s="545" t="s">
        <v>13413</v>
      </c>
      <c r="M6846" s="548" t="s">
        <v>13758</v>
      </c>
      <c r="N6846" s="545" t="s">
        <v>13413</v>
      </c>
      <c r="O6846" s="545" t="s">
        <v>15804</v>
      </c>
      <c r="P6846" s="549">
        <v>4891</v>
      </c>
      <c r="Q6846" s="549">
        <v>1</v>
      </c>
      <c r="R6846" s="549">
        <v>128</v>
      </c>
      <c r="S6846" s="548"/>
      <c r="T6846" s="548"/>
      <c r="U6846" s="99"/>
    </row>
    <row r="6847" spans="1:21" ht="19.5" customHeight="1">
      <c r="A6847" s="545">
        <v>101474</v>
      </c>
      <c r="B6847" s="545" t="s">
        <v>7299</v>
      </c>
      <c r="C6847" s="545" t="s">
        <v>903</v>
      </c>
      <c r="D6847" s="546">
        <v>45329</v>
      </c>
      <c r="E6847" s="171" t="str">
        <f t="shared" si="106"/>
        <v>2024</v>
      </c>
      <c r="F6847" s="547">
        <v>27142</v>
      </c>
      <c r="G6847" s="548">
        <v>0</v>
      </c>
      <c r="H6847" s="547">
        <v>27142</v>
      </c>
      <c r="I6847" s="545" t="s">
        <v>12653</v>
      </c>
      <c r="J6847" s="545" t="s">
        <v>13299</v>
      </c>
      <c r="K6847" s="545" t="s">
        <v>18266</v>
      </c>
      <c r="L6847" s="545" t="s">
        <v>13413</v>
      </c>
      <c r="M6847" s="548" t="s">
        <v>13813</v>
      </c>
      <c r="N6847" s="545" t="s">
        <v>13413</v>
      </c>
      <c r="O6847" s="545" t="s">
        <v>13413</v>
      </c>
      <c r="P6847" s="549">
        <v>4892</v>
      </c>
      <c r="Q6847" s="549">
        <v>3</v>
      </c>
      <c r="R6847" s="549">
        <v>160</v>
      </c>
      <c r="S6847" s="548">
        <v>443</v>
      </c>
      <c r="T6847" s="548"/>
      <c r="U6847" s="99"/>
    </row>
    <row r="6848" spans="1:21" ht="19.5" customHeight="1">
      <c r="A6848" s="545">
        <v>101475</v>
      </c>
      <c r="B6848" s="545" t="s">
        <v>4730</v>
      </c>
      <c r="C6848" s="545" t="s">
        <v>209</v>
      </c>
      <c r="D6848" s="546">
        <v>46052</v>
      </c>
      <c r="E6848" s="171" t="str">
        <f t="shared" si="106"/>
        <v>2026</v>
      </c>
      <c r="F6848" s="547">
        <v>42819</v>
      </c>
      <c r="G6848" s="548">
        <v>0.19</v>
      </c>
      <c r="H6848" s="547">
        <v>35982.35</v>
      </c>
      <c r="I6848" s="545" t="s">
        <v>12706</v>
      </c>
      <c r="J6848" s="545" t="s">
        <v>13307</v>
      </c>
      <c r="K6848" s="545" t="s">
        <v>13413</v>
      </c>
      <c r="L6848" s="545" t="s">
        <v>13413</v>
      </c>
      <c r="M6848" s="548" t="s">
        <v>13758</v>
      </c>
      <c r="N6848" s="545" t="s">
        <v>13413</v>
      </c>
      <c r="O6848" s="545" t="s">
        <v>15804</v>
      </c>
      <c r="P6848" s="549">
        <v>4893</v>
      </c>
      <c r="Q6848" s="549">
        <v>1</v>
      </c>
      <c r="R6848" s="549">
        <v>128</v>
      </c>
      <c r="S6848" s="548">
        <v>2228</v>
      </c>
      <c r="T6848" s="548"/>
      <c r="U6848" s="99"/>
    </row>
    <row r="6849" spans="1:21" ht="19.5" customHeight="1">
      <c r="A6849" s="545">
        <v>101476</v>
      </c>
      <c r="B6849" s="545" t="s">
        <v>6317</v>
      </c>
      <c r="C6849" s="545" t="s">
        <v>216</v>
      </c>
      <c r="D6849" s="546">
        <v>45708</v>
      </c>
      <c r="E6849" s="171" t="str">
        <f t="shared" si="106"/>
        <v>2025</v>
      </c>
      <c r="F6849" s="547">
        <v>603297.11</v>
      </c>
      <c r="G6849" s="548">
        <v>0.19</v>
      </c>
      <c r="H6849" s="547">
        <v>506972.36</v>
      </c>
      <c r="I6849" s="545" t="s">
        <v>12674</v>
      </c>
      <c r="J6849" s="545" t="s">
        <v>13307</v>
      </c>
      <c r="K6849" s="545" t="s">
        <v>13413</v>
      </c>
      <c r="L6849" s="545" t="s">
        <v>13413</v>
      </c>
      <c r="M6849" s="548" t="s">
        <v>13758</v>
      </c>
      <c r="N6849" s="545" t="s">
        <v>13413</v>
      </c>
      <c r="O6849" s="545" t="s">
        <v>13413</v>
      </c>
      <c r="P6849" s="549">
        <v>4894</v>
      </c>
      <c r="Q6849" s="549">
        <v>1</v>
      </c>
      <c r="R6849" s="549">
        <v>5</v>
      </c>
      <c r="S6849" s="548">
        <v>2228</v>
      </c>
      <c r="T6849" s="548"/>
      <c r="U6849" s="99"/>
    </row>
    <row r="6850" spans="1:21" ht="19.5" customHeight="1">
      <c r="A6850" s="545">
        <v>101477</v>
      </c>
      <c r="B6850" s="545" t="s">
        <v>6909</v>
      </c>
      <c r="C6850" s="545" t="s">
        <v>206</v>
      </c>
      <c r="D6850" s="546">
        <v>45491</v>
      </c>
      <c r="E6850" s="171" t="str">
        <f t="shared" si="106"/>
        <v>2024</v>
      </c>
      <c r="F6850" s="547">
        <v>8874</v>
      </c>
      <c r="G6850" s="548">
        <v>0.19</v>
      </c>
      <c r="H6850" s="547">
        <v>7457.14</v>
      </c>
      <c r="I6850" s="545" t="s">
        <v>12639</v>
      </c>
      <c r="J6850" s="545" t="s">
        <v>13307</v>
      </c>
      <c r="K6850" s="545" t="s">
        <v>13413</v>
      </c>
      <c r="L6850" s="545" t="s">
        <v>16566</v>
      </c>
      <c r="M6850" s="548" t="s">
        <v>13758</v>
      </c>
      <c r="N6850" s="545" t="s">
        <v>13413</v>
      </c>
      <c r="O6850" s="545" t="s">
        <v>13413</v>
      </c>
      <c r="P6850" s="549">
        <v>4895</v>
      </c>
      <c r="Q6850" s="549">
        <v>1</v>
      </c>
      <c r="R6850" s="549">
        <v>64</v>
      </c>
      <c r="S6850" s="548">
        <v>2228</v>
      </c>
      <c r="T6850" s="548"/>
      <c r="U6850" s="99"/>
    </row>
    <row r="6851" spans="1:21" ht="19.5" customHeight="1">
      <c r="A6851" s="545">
        <v>101478</v>
      </c>
      <c r="B6851" s="545" t="s">
        <v>7003</v>
      </c>
      <c r="C6851" s="545" t="s">
        <v>786</v>
      </c>
      <c r="D6851" s="546">
        <v>45708</v>
      </c>
      <c r="E6851" s="171" t="str">
        <f t="shared" si="106"/>
        <v>2025</v>
      </c>
      <c r="F6851" s="547">
        <v>125248.11</v>
      </c>
      <c r="G6851" s="548">
        <v>0.19</v>
      </c>
      <c r="H6851" s="547">
        <v>105250.52</v>
      </c>
      <c r="I6851" s="545" t="s">
        <v>12683</v>
      </c>
      <c r="J6851" s="545" t="s">
        <v>13307</v>
      </c>
      <c r="K6851" s="545" t="s">
        <v>18267</v>
      </c>
      <c r="L6851" s="545" t="s">
        <v>15123</v>
      </c>
      <c r="M6851" s="548" t="s">
        <v>13758</v>
      </c>
      <c r="N6851" s="545" t="s">
        <v>13413</v>
      </c>
      <c r="O6851" s="545" t="s">
        <v>15131</v>
      </c>
      <c r="P6851" s="549">
        <v>4896</v>
      </c>
      <c r="Q6851" s="549">
        <v>1</v>
      </c>
      <c r="R6851" s="549">
        <v>18</v>
      </c>
      <c r="S6851" s="548">
        <v>2228</v>
      </c>
      <c r="T6851" s="548"/>
      <c r="U6851" s="99"/>
    </row>
    <row r="6852" spans="1:21" ht="19.5" customHeight="1">
      <c r="A6852" s="545">
        <v>101479</v>
      </c>
      <c r="B6852" s="545" t="s">
        <v>7002</v>
      </c>
      <c r="C6852" s="545" t="s">
        <v>786</v>
      </c>
      <c r="D6852" s="546">
        <v>45708</v>
      </c>
      <c r="E6852" s="171" t="str">
        <f t="shared" ref="E6852:E6915" si="107">TEXT(D6852,"YYYY")</f>
        <v>2025</v>
      </c>
      <c r="F6852" s="547">
        <v>253771.95</v>
      </c>
      <c r="G6852" s="548">
        <v>0.19</v>
      </c>
      <c r="H6852" s="547">
        <v>213253.74</v>
      </c>
      <c r="I6852" s="545" t="s">
        <v>12683</v>
      </c>
      <c r="J6852" s="545" t="s">
        <v>13307</v>
      </c>
      <c r="K6852" s="545" t="s">
        <v>18268</v>
      </c>
      <c r="L6852" s="545" t="s">
        <v>15123</v>
      </c>
      <c r="M6852" s="548" t="s">
        <v>13758</v>
      </c>
      <c r="N6852" s="545" t="s">
        <v>13413</v>
      </c>
      <c r="O6852" s="545" t="s">
        <v>15144</v>
      </c>
      <c r="P6852" s="549">
        <v>4897</v>
      </c>
      <c r="Q6852" s="549">
        <v>1</v>
      </c>
      <c r="R6852" s="549">
        <v>18</v>
      </c>
      <c r="S6852" s="548">
        <v>2228</v>
      </c>
      <c r="T6852" s="548"/>
      <c r="U6852" s="99"/>
    </row>
    <row r="6853" spans="1:21" ht="19.5" customHeight="1">
      <c r="A6853" s="545">
        <v>101480</v>
      </c>
      <c r="B6853" s="545" t="s">
        <v>5374</v>
      </c>
      <c r="C6853" s="545" t="s">
        <v>206</v>
      </c>
      <c r="D6853" s="546">
        <v>43558</v>
      </c>
      <c r="E6853" s="171" t="str">
        <f t="shared" si="107"/>
        <v>2019</v>
      </c>
      <c r="F6853" s="547">
        <v>4547</v>
      </c>
      <c r="G6853" s="548">
        <v>0.19</v>
      </c>
      <c r="H6853" s="547">
        <v>3821.01</v>
      </c>
      <c r="I6853" s="545" t="s">
        <v>12981</v>
      </c>
      <c r="J6853" s="545" t="s">
        <v>13380</v>
      </c>
      <c r="K6853" s="545" t="s">
        <v>18269</v>
      </c>
      <c r="L6853" s="545" t="s">
        <v>13413</v>
      </c>
      <c r="M6853" s="548" t="s">
        <v>13758</v>
      </c>
      <c r="N6853" s="545" t="s">
        <v>13413</v>
      </c>
      <c r="O6853" s="545" t="s">
        <v>13413</v>
      </c>
      <c r="P6853" s="549">
        <v>11882</v>
      </c>
      <c r="Q6853" s="549">
        <v>1</v>
      </c>
      <c r="R6853" s="549">
        <v>171</v>
      </c>
      <c r="S6853" s="548">
        <v>1478</v>
      </c>
      <c r="T6853" s="548"/>
      <c r="U6853" s="99"/>
    </row>
    <row r="6854" spans="1:21" ht="19.5" customHeight="1">
      <c r="A6854" s="545">
        <v>101481</v>
      </c>
      <c r="B6854" s="545" t="s">
        <v>10517</v>
      </c>
      <c r="C6854" s="545" t="s">
        <v>216</v>
      </c>
      <c r="D6854" s="546"/>
      <c r="E6854" s="171" t="str">
        <f t="shared" si="107"/>
        <v>1900</v>
      </c>
      <c r="F6854" s="547">
        <v>0</v>
      </c>
      <c r="G6854" s="548">
        <v>0</v>
      </c>
      <c r="H6854" s="547">
        <v>0</v>
      </c>
      <c r="I6854" s="545" t="s">
        <v>12668</v>
      </c>
      <c r="J6854" s="545"/>
      <c r="K6854" s="545" t="s">
        <v>13413</v>
      </c>
      <c r="L6854" s="545" t="s">
        <v>14066</v>
      </c>
      <c r="M6854" s="548" t="s">
        <v>13868</v>
      </c>
      <c r="N6854" s="545" t="s">
        <v>13413</v>
      </c>
      <c r="O6854" s="545" t="s">
        <v>13413</v>
      </c>
      <c r="P6854" s="549">
        <v>4898</v>
      </c>
      <c r="Q6854" s="549">
        <v>2</v>
      </c>
      <c r="R6854" s="549">
        <v>7</v>
      </c>
      <c r="S6854" s="548"/>
      <c r="T6854" s="548"/>
      <c r="U6854" s="99"/>
    </row>
    <row r="6855" spans="1:21" ht="19.5" customHeight="1">
      <c r="A6855" s="545">
        <v>101482</v>
      </c>
      <c r="B6855" s="545" t="s">
        <v>1319</v>
      </c>
      <c r="C6855" s="545" t="s">
        <v>216</v>
      </c>
      <c r="D6855" s="546">
        <v>44592</v>
      </c>
      <c r="E6855" s="171" t="str">
        <f t="shared" si="107"/>
        <v>2022</v>
      </c>
      <c r="F6855" s="547">
        <v>5050</v>
      </c>
      <c r="G6855" s="548">
        <v>0.19</v>
      </c>
      <c r="H6855" s="547">
        <v>4243.7</v>
      </c>
      <c r="I6855" s="545" t="s">
        <v>12700</v>
      </c>
      <c r="J6855" s="545" t="s">
        <v>13297</v>
      </c>
      <c r="K6855" s="545" t="s">
        <v>13413</v>
      </c>
      <c r="L6855" s="545" t="s">
        <v>13413</v>
      </c>
      <c r="M6855" s="548" t="s">
        <v>13758</v>
      </c>
      <c r="N6855" s="545" t="s">
        <v>13413</v>
      </c>
      <c r="O6855" s="545" t="s">
        <v>13413</v>
      </c>
      <c r="P6855" s="549">
        <v>4899</v>
      </c>
      <c r="Q6855" s="549">
        <v>1</v>
      </c>
      <c r="R6855" s="549">
        <v>117</v>
      </c>
      <c r="S6855" s="548">
        <v>2257</v>
      </c>
      <c r="T6855" s="548"/>
      <c r="U6855" s="99"/>
    </row>
    <row r="6856" spans="1:21" ht="19.5" customHeight="1">
      <c r="A6856" s="545">
        <v>101483</v>
      </c>
      <c r="B6856" s="545" t="s">
        <v>10516</v>
      </c>
      <c r="C6856" s="545" t="s">
        <v>216</v>
      </c>
      <c r="D6856" s="546"/>
      <c r="E6856" s="171" t="str">
        <f t="shared" si="107"/>
        <v>1900</v>
      </c>
      <c r="F6856" s="547">
        <v>0</v>
      </c>
      <c r="G6856" s="548">
        <v>0</v>
      </c>
      <c r="H6856" s="547">
        <v>0</v>
      </c>
      <c r="I6856" s="545" t="s">
        <v>12637</v>
      </c>
      <c r="J6856" s="545"/>
      <c r="K6856" s="545" t="s">
        <v>13413</v>
      </c>
      <c r="L6856" s="545" t="s">
        <v>13413</v>
      </c>
      <c r="M6856" s="548" t="s">
        <v>13758</v>
      </c>
      <c r="N6856" s="545" t="s">
        <v>13413</v>
      </c>
      <c r="O6856" s="545" t="s">
        <v>13413</v>
      </c>
      <c r="P6856" s="549">
        <v>4900</v>
      </c>
      <c r="Q6856" s="549">
        <v>1</v>
      </c>
      <c r="R6856" s="549">
        <v>13</v>
      </c>
      <c r="S6856" s="548"/>
      <c r="T6856" s="548"/>
      <c r="U6856" s="99"/>
    </row>
    <row r="6857" spans="1:21" ht="19.5" customHeight="1">
      <c r="A6857" s="545">
        <v>101484</v>
      </c>
      <c r="B6857" s="545" t="s">
        <v>1943</v>
      </c>
      <c r="C6857" s="545" t="s">
        <v>209</v>
      </c>
      <c r="D6857" s="546">
        <v>46052</v>
      </c>
      <c r="E6857" s="171" t="str">
        <f t="shared" si="107"/>
        <v>2026</v>
      </c>
      <c r="F6857" s="547">
        <v>32463</v>
      </c>
      <c r="G6857" s="548">
        <v>0.19</v>
      </c>
      <c r="H6857" s="547">
        <v>27279.83</v>
      </c>
      <c r="I6857" s="545" t="s">
        <v>12706</v>
      </c>
      <c r="J6857" s="545" t="s">
        <v>13307</v>
      </c>
      <c r="K6857" s="545" t="s">
        <v>13413</v>
      </c>
      <c r="L6857" s="545" t="s">
        <v>13413</v>
      </c>
      <c r="M6857" s="548" t="s">
        <v>13758</v>
      </c>
      <c r="N6857" s="545" t="s">
        <v>13413</v>
      </c>
      <c r="O6857" s="545" t="s">
        <v>15804</v>
      </c>
      <c r="P6857" s="549">
        <v>4901</v>
      </c>
      <c r="Q6857" s="549">
        <v>1</v>
      </c>
      <c r="R6857" s="549">
        <v>128</v>
      </c>
      <c r="S6857" s="548">
        <v>2228</v>
      </c>
      <c r="T6857" s="548"/>
      <c r="U6857" s="99"/>
    </row>
    <row r="6858" spans="1:21" ht="19.5" customHeight="1">
      <c r="A6858" s="545">
        <v>101485</v>
      </c>
      <c r="B6858" s="545" t="s">
        <v>2789</v>
      </c>
      <c r="C6858" s="545" t="s">
        <v>311</v>
      </c>
      <c r="D6858" s="546">
        <v>44591</v>
      </c>
      <c r="E6858" s="171" t="str">
        <f t="shared" si="107"/>
        <v>2022</v>
      </c>
      <c r="F6858" s="547">
        <v>471997.01</v>
      </c>
      <c r="G6858" s="548">
        <v>0.19</v>
      </c>
      <c r="H6858" s="547">
        <v>396636.14</v>
      </c>
      <c r="I6858" s="545" t="s">
        <v>12723</v>
      </c>
      <c r="J6858" s="545" t="s">
        <v>13297</v>
      </c>
      <c r="K6858" s="545" t="s">
        <v>13413</v>
      </c>
      <c r="L6858" s="545" t="s">
        <v>13413</v>
      </c>
      <c r="M6858" s="548" t="s">
        <v>13758</v>
      </c>
      <c r="N6858" s="545" t="s">
        <v>13413</v>
      </c>
      <c r="O6858" s="545" t="s">
        <v>14637</v>
      </c>
      <c r="P6858" s="549">
        <v>4902</v>
      </c>
      <c r="Q6858" s="549">
        <v>1</v>
      </c>
      <c r="R6858" s="549">
        <v>16</v>
      </c>
      <c r="S6858" s="548">
        <v>2257</v>
      </c>
      <c r="T6858" s="548"/>
      <c r="U6858" s="99"/>
    </row>
    <row r="6859" spans="1:21" ht="19.5" customHeight="1">
      <c r="A6859" s="545">
        <v>101486</v>
      </c>
      <c r="B6859" s="545" t="s">
        <v>6316</v>
      </c>
      <c r="C6859" s="545" t="s">
        <v>216</v>
      </c>
      <c r="D6859" s="546">
        <v>46052</v>
      </c>
      <c r="E6859" s="171" t="str">
        <f t="shared" si="107"/>
        <v>2026</v>
      </c>
      <c r="F6859" s="547">
        <v>161201</v>
      </c>
      <c r="G6859" s="548">
        <v>0.19</v>
      </c>
      <c r="H6859" s="547">
        <v>135463.03</v>
      </c>
      <c r="I6859" s="545" t="s">
        <v>12650</v>
      </c>
      <c r="J6859" s="545" t="s">
        <v>13307</v>
      </c>
      <c r="K6859" s="545" t="s">
        <v>18270</v>
      </c>
      <c r="L6859" s="545" t="s">
        <v>14439</v>
      </c>
      <c r="M6859" s="548" t="s">
        <v>13758</v>
      </c>
      <c r="N6859" s="545" t="s">
        <v>13413</v>
      </c>
      <c r="O6859" s="545" t="s">
        <v>14477</v>
      </c>
      <c r="P6859" s="549">
        <v>4903</v>
      </c>
      <c r="Q6859" s="549">
        <v>1</v>
      </c>
      <c r="R6859" s="549">
        <v>127</v>
      </c>
      <c r="S6859" s="548">
        <v>2228</v>
      </c>
      <c r="T6859" s="548"/>
      <c r="U6859" s="99"/>
    </row>
    <row r="6860" spans="1:21" ht="19.5" customHeight="1">
      <c r="A6860" s="545">
        <v>101487</v>
      </c>
      <c r="B6860" s="545" t="s">
        <v>2215</v>
      </c>
      <c r="C6860" s="545" t="s">
        <v>285</v>
      </c>
      <c r="D6860" s="546">
        <v>46052</v>
      </c>
      <c r="E6860" s="171" t="str">
        <f t="shared" si="107"/>
        <v>2026</v>
      </c>
      <c r="F6860" s="547">
        <v>129832</v>
      </c>
      <c r="G6860" s="548">
        <v>0.19</v>
      </c>
      <c r="H6860" s="547">
        <v>109102.52</v>
      </c>
      <c r="I6860" s="545" t="s">
        <v>12715</v>
      </c>
      <c r="J6860" s="545" t="s">
        <v>13307</v>
      </c>
      <c r="K6860" s="545" t="s">
        <v>13413</v>
      </c>
      <c r="L6860" s="545" t="s">
        <v>13413</v>
      </c>
      <c r="M6860" s="548" t="s">
        <v>13758</v>
      </c>
      <c r="N6860" s="545" t="s">
        <v>13413</v>
      </c>
      <c r="O6860" s="545" t="s">
        <v>13413</v>
      </c>
      <c r="P6860" s="549">
        <v>4904</v>
      </c>
      <c r="Q6860" s="549">
        <v>1</v>
      </c>
      <c r="R6860" s="549">
        <v>129</v>
      </c>
      <c r="S6860" s="548">
        <v>2228</v>
      </c>
      <c r="T6860" s="548"/>
      <c r="U6860" s="99"/>
    </row>
    <row r="6861" spans="1:21" ht="19.5" customHeight="1">
      <c r="A6861" s="545">
        <v>101488</v>
      </c>
      <c r="B6861" s="545" t="s">
        <v>7241</v>
      </c>
      <c r="C6861" s="545" t="s">
        <v>311</v>
      </c>
      <c r="D6861" s="546">
        <v>45708</v>
      </c>
      <c r="E6861" s="171" t="str">
        <f t="shared" si="107"/>
        <v>2025</v>
      </c>
      <c r="F6861" s="547">
        <v>123934.75</v>
      </c>
      <c r="G6861" s="548">
        <v>0.19</v>
      </c>
      <c r="H6861" s="547">
        <v>104146.85</v>
      </c>
      <c r="I6861" s="545" t="s">
        <v>12722</v>
      </c>
      <c r="J6861" s="545" t="s">
        <v>13307</v>
      </c>
      <c r="K6861" s="545" t="s">
        <v>13413</v>
      </c>
      <c r="L6861" s="545" t="s">
        <v>17996</v>
      </c>
      <c r="M6861" s="548" t="s">
        <v>13758</v>
      </c>
      <c r="N6861" s="545" t="s">
        <v>13413</v>
      </c>
      <c r="O6861" s="545" t="s">
        <v>16808</v>
      </c>
      <c r="P6861" s="549">
        <v>4905</v>
      </c>
      <c r="Q6861" s="549">
        <v>1</v>
      </c>
      <c r="R6861" s="549">
        <v>36</v>
      </c>
      <c r="S6861" s="548">
        <v>2228</v>
      </c>
      <c r="T6861" s="548"/>
      <c r="U6861" s="99"/>
    </row>
    <row r="6862" spans="1:21" ht="19.5" customHeight="1">
      <c r="A6862" s="545">
        <v>101489</v>
      </c>
      <c r="B6862" s="545" t="s">
        <v>2683</v>
      </c>
      <c r="C6862" s="545" t="s">
        <v>216</v>
      </c>
      <c r="D6862" s="546"/>
      <c r="E6862" s="171" t="str">
        <f t="shared" si="107"/>
        <v>1900</v>
      </c>
      <c r="F6862" s="547">
        <v>0</v>
      </c>
      <c r="G6862" s="548">
        <v>0</v>
      </c>
      <c r="H6862" s="547">
        <v>0</v>
      </c>
      <c r="I6862" s="545" t="s">
        <v>12675</v>
      </c>
      <c r="J6862" s="545"/>
      <c r="K6862" s="545" t="s">
        <v>13413</v>
      </c>
      <c r="L6862" s="545" t="s">
        <v>15481</v>
      </c>
      <c r="M6862" s="548" t="s">
        <v>13758</v>
      </c>
      <c r="N6862" s="545" t="s">
        <v>13413</v>
      </c>
      <c r="O6862" s="545" t="s">
        <v>13413</v>
      </c>
      <c r="P6862" s="549">
        <v>4906</v>
      </c>
      <c r="Q6862" s="549">
        <v>1</v>
      </c>
      <c r="R6862" s="549">
        <v>15</v>
      </c>
      <c r="S6862" s="548"/>
      <c r="T6862" s="548"/>
      <c r="U6862" s="99"/>
    </row>
    <row r="6863" spans="1:21" ht="19.5" customHeight="1">
      <c r="A6863" s="545">
        <v>101490</v>
      </c>
      <c r="B6863" s="545" t="s">
        <v>4690</v>
      </c>
      <c r="C6863" s="545" t="s">
        <v>216</v>
      </c>
      <c r="D6863" s="546">
        <v>46052</v>
      </c>
      <c r="E6863" s="171" t="str">
        <f t="shared" si="107"/>
        <v>2026</v>
      </c>
      <c r="F6863" s="547">
        <v>73744</v>
      </c>
      <c r="G6863" s="548">
        <v>0.19</v>
      </c>
      <c r="H6863" s="547">
        <v>61969.75</v>
      </c>
      <c r="I6863" s="545" t="s">
        <v>12637</v>
      </c>
      <c r="J6863" s="545" t="s">
        <v>13307</v>
      </c>
      <c r="K6863" s="545" t="s">
        <v>13413</v>
      </c>
      <c r="L6863" s="545" t="s">
        <v>15481</v>
      </c>
      <c r="M6863" s="548" t="s">
        <v>13758</v>
      </c>
      <c r="N6863" s="545" t="s">
        <v>13413</v>
      </c>
      <c r="O6863" s="545" t="s">
        <v>13413</v>
      </c>
      <c r="P6863" s="549">
        <v>4907</v>
      </c>
      <c r="Q6863" s="549">
        <v>1</v>
      </c>
      <c r="R6863" s="549">
        <v>13</v>
      </c>
      <c r="S6863" s="548">
        <v>2228</v>
      </c>
      <c r="T6863" s="548"/>
      <c r="U6863" s="99"/>
    </row>
    <row r="6864" spans="1:21" ht="19.5" customHeight="1">
      <c r="A6864" s="545">
        <v>101491</v>
      </c>
      <c r="B6864" s="545" t="s">
        <v>2196</v>
      </c>
      <c r="C6864" s="545" t="s">
        <v>216</v>
      </c>
      <c r="D6864" s="546">
        <v>44592</v>
      </c>
      <c r="E6864" s="171" t="str">
        <f t="shared" si="107"/>
        <v>2022</v>
      </c>
      <c r="F6864" s="547">
        <v>61323</v>
      </c>
      <c r="G6864" s="548">
        <v>0.19</v>
      </c>
      <c r="H6864" s="547">
        <v>51531.93</v>
      </c>
      <c r="I6864" s="545" t="s">
        <v>12637</v>
      </c>
      <c r="J6864" s="545" t="s">
        <v>13297</v>
      </c>
      <c r="K6864" s="545" t="s">
        <v>13413</v>
      </c>
      <c r="L6864" s="545" t="s">
        <v>15481</v>
      </c>
      <c r="M6864" s="548" t="s">
        <v>13758</v>
      </c>
      <c r="N6864" s="545" t="s">
        <v>13413</v>
      </c>
      <c r="O6864" s="545" t="s">
        <v>13413</v>
      </c>
      <c r="P6864" s="549">
        <v>4908</v>
      </c>
      <c r="Q6864" s="549">
        <v>1</v>
      </c>
      <c r="R6864" s="549">
        <v>13</v>
      </c>
      <c r="S6864" s="548">
        <v>2257</v>
      </c>
      <c r="T6864" s="548"/>
      <c r="U6864" s="99"/>
    </row>
    <row r="6865" spans="1:21" ht="19.5" customHeight="1">
      <c r="A6865" s="545">
        <v>101492</v>
      </c>
      <c r="B6865" s="545" t="s">
        <v>2821</v>
      </c>
      <c r="C6865" s="545" t="s">
        <v>209</v>
      </c>
      <c r="D6865" s="546">
        <v>46052</v>
      </c>
      <c r="E6865" s="171" t="str">
        <f t="shared" si="107"/>
        <v>2026</v>
      </c>
      <c r="F6865" s="547">
        <v>8611</v>
      </c>
      <c r="G6865" s="548">
        <v>0.19</v>
      </c>
      <c r="H6865" s="547">
        <v>7236.13</v>
      </c>
      <c r="I6865" s="545" t="s">
        <v>12725</v>
      </c>
      <c r="J6865" s="545" t="s">
        <v>13307</v>
      </c>
      <c r="K6865" s="545" t="s">
        <v>13413</v>
      </c>
      <c r="L6865" s="545" t="s">
        <v>14664</v>
      </c>
      <c r="M6865" s="548" t="s">
        <v>13758</v>
      </c>
      <c r="N6865" s="545" t="s">
        <v>13413</v>
      </c>
      <c r="O6865" s="545" t="s">
        <v>14665</v>
      </c>
      <c r="P6865" s="549">
        <v>4909</v>
      </c>
      <c r="Q6865" s="549">
        <v>1</v>
      </c>
      <c r="R6865" s="549">
        <v>147</v>
      </c>
      <c r="S6865" s="548">
        <v>2228</v>
      </c>
      <c r="T6865" s="548"/>
      <c r="U6865" s="99"/>
    </row>
    <row r="6866" spans="1:21" ht="19.5" customHeight="1">
      <c r="A6866" s="545">
        <v>101493</v>
      </c>
      <c r="B6866" s="545" t="s">
        <v>2820</v>
      </c>
      <c r="C6866" s="545" t="s">
        <v>209</v>
      </c>
      <c r="D6866" s="546"/>
      <c r="E6866" s="171" t="str">
        <f t="shared" si="107"/>
        <v>1900</v>
      </c>
      <c r="F6866" s="547">
        <v>0</v>
      </c>
      <c r="G6866" s="548">
        <v>0</v>
      </c>
      <c r="H6866" s="547">
        <v>0</v>
      </c>
      <c r="I6866" s="545" t="s">
        <v>12725</v>
      </c>
      <c r="J6866" s="545"/>
      <c r="K6866" s="545" t="s">
        <v>13413</v>
      </c>
      <c r="L6866" s="545" t="s">
        <v>14664</v>
      </c>
      <c r="M6866" s="548" t="s">
        <v>13758</v>
      </c>
      <c r="N6866" s="545" t="s">
        <v>13413</v>
      </c>
      <c r="O6866" s="545" t="s">
        <v>14665</v>
      </c>
      <c r="P6866" s="549">
        <v>4910</v>
      </c>
      <c r="Q6866" s="549">
        <v>1</v>
      </c>
      <c r="R6866" s="549">
        <v>147</v>
      </c>
      <c r="S6866" s="548"/>
      <c r="T6866" s="548"/>
      <c r="U6866" s="99"/>
    </row>
    <row r="6867" spans="1:21" ht="19.5" customHeight="1">
      <c r="A6867" s="545">
        <v>101494</v>
      </c>
      <c r="B6867" s="545" t="s">
        <v>515</v>
      </c>
      <c r="C6867" s="545" t="s">
        <v>216</v>
      </c>
      <c r="D6867" s="546"/>
      <c r="E6867" s="171" t="str">
        <f t="shared" si="107"/>
        <v>1900</v>
      </c>
      <c r="F6867" s="547">
        <v>0</v>
      </c>
      <c r="G6867" s="548">
        <v>0</v>
      </c>
      <c r="H6867" s="547">
        <v>0</v>
      </c>
      <c r="I6867" s="545" t="s">
        <v>12673</v>
      </c>
      <c r="J6867" s="545"/>
      <c r="K6867" s="545" t="s">
        <v>13413</v>
      </c>
      <c r="L6867" s="545" t="s">
        <v>16316</v>
      </c>
      <c r="M6867" s="548" t="s">
        <v>13758</v>
      </c>
      <c r="N6867" s="545" t="s">
        <v>22148</v>
      </c>
      <c r="O6867" s="545" t="s">
        <v>16317</v>
      </c>
      <c r="P6867" s="549">
        <v>4911</v>
      </c>
      <c r="Q6867" s="549">
        <v>1</v>
      </c>
      <c r="R6867" s="549">
        <v>83</v>
      </c>
      <c r="S6867" s="548"/>
      <c r="T6867" s="548">
        <v>163</v>
      </c>
      <c r="U6867" s="99"/>
    </row>
    <row r="6868" spans="1:21" ht="19.5" customHeight="1">
      <c r="A6868" s="545">
        <v>101495</v>
      </c>
      <c r="B6868" s="545" t="s">
        <v>10515</v>
      </c>
      <c r="C6868" s="545" t="s">
        <v>216</v>
      </c>
      <c r="D6868" s="546"/>
      <c r="E6868" s="171" t="str">
        <f t="shared" si="107"/>
        <v>1900</v>
      </c>
      <c r="F6868" s="547">
        <v>0</v>
      </c>
      <c r="G6868" s="548">
        <v>0</v>
      </c>
      <c r="H6868" s="547">
        <v>0</v>
      </c>
      <c r="I6868" s="545" t="s">
        <v>12686</v>
      </c>
      <c r="J6868" s="545"/>
      <c r="K6868" s="545" t="s">
        <v>13413</v>
      </c>
      <c r="L6868" s="545" t="s">
        <v>16422</v>
      </c>
      <c r="M6868" s="548" t="s">
        <v>13758</v>
      </c>
      <c r="N6868" s="545" t="s">
        <v>13413</v>
      </c>
      <c r="O6868" s="545" t="s">
        <v>13413</v>
      </c>
      <c r="P6868" s="549">
        <v>4912</v>
      </c>
      <c r="Q6868" s="549">
        <v>1</v>
      </c>
      <c r="R6868" s="549">
        <v>131</v>
      </c>
      <c r="S6868" s="548"/>
      <c r="T6868" s="548"/>
      <c r="U6868" s="99"/>
    </row>
    <row r="6869" spans="1:21" ht="19.5" customHeight="1">
      <c r="A6869" s="545">
        <v>101496</v>
      </c>
      <c r="B6869" s="545" t="s">
        <v>10514</v>
      </c>
      <c r="C6869" s="545" t="s">
        <v>216</v>
      </c>
      <c r="D6869" s="546"/>
      <c r="E6869" s="171" t="str">
        <f t="shared" si="107"/>
        <v>1900</v>
      </c>
      <c r="F6869" s="547">
        <v>0</v>
      </c>
      <c r="G6869" s="548">
        <v>0</v>
      </c>
      <c r="H6869" s="547">
        <v>0</v>
      </c>
      <c r="I6869" s="545" t="s">
        <v>12686</v>
      </c>
      <c r="J6869" s="545"/>
      <c r="K6869" s="545" t="s">
        <v>13413</v>
      </c>
      <c r="L6869" s="545" t="s">
        <v>16422</v>
      </c>
      <c r="M6869" s="548" t="s">
        <v>13758</v>
      </c>
      <c r="N6869" s="545" t="s">
        <v>13413</v>
      </c>
      <c r="O6869" s="545" t="s">
        <v>13413</v>
      </c>
      <c r="P6869" s="549">
        <v>4913</v>
      </c>
      <c r="Q6869" s="549">
        <v>1</v>
      </c>
      <c r="R6869" s="549">
        <v>131</v>
      </c>
      <c r="S6869" s="548"/>
      <c r="T6869" s="548"/>
      <c r="U6869" s="99"/>
    </row>
    <row r="6870" spans="1:21" ht="19.5" customHeight="1">
      <c r="A6870" s="545">
        <v>101497</v>
      </c>
      <c r="B6870" s="545" t="s">
        <v>7977</v>
      </c>
      <c r="C6870" s="545" t="s">
        <v>216</v>
      </c>
      <c r="D6870" s="546">
        <v>43559</v>
      </c>
      <c r="E6870" s="171" t="str">
        <f t="shared" si="107"/>
        <v>2019</v>
      </c>
      <c r="F6870" s="547">
        <v>30447360</v>
      </c>
      <c r="G6870" s="548">
        <v>0.19</v>
      </c>
      <c r="H6870" s="547">
        <v>25586016.809999999</v>
      </c>
      <c r="I6870" s="545" t="s">
        <v>12647</v>
      </c>
      <c r="J6870" s="545" t="s">
        <v>13379</v>
      </c>
      <c r="K6870" s="545" t="s">
        <v>18271</v>
      </c>
      <c r="L6870" s="545" t="s">
        <v>13413</v>
      </c>
      <c r="M6870" s="548" t="s">
        <v>13758</v>
      </c>
      <c r="N6870" s="545" t="s">
        <v>13413</v>
      </c>
      <c r="O6870" s="545" t="s">
        <v>13413</v>
      </c>
      <c r="P6870" s="549">
        <v>11883</v>
      </c>
      <c r="Q6870" s="549">
        <v>1</v>
      </c>
      <c r="R6870" s="549">
        <v>26</v>
      </c>
      <c r="S6870" s="548">
        <v>1940</v>
      </c>
      <c r="T6870" s="548"/>
      <c r="U6870" s="99"/>
    </row>
    <row r="6871" spans="1:21" ht="19.5" customHeight="1">
      <c r="A6871" s="545">
        <v>101498</v>
      </c>
      <c r="B6871" s="545" t="s">
        <v>10513</v>
      </c>
      <c r="C6871" s="545" t="s">
        <v>216</v>
      </c>
      <c r="D6871" s="546"/>
      <c r="E6871" s="171" t="str">
        <f t="shared" si="107"/>
        <v>1900</v>
      </c>
      <c r="F6871" s="547">
        <v>0</v>
      </c>
      <c r="G6871" s="548">
        <v>0</v>
      </c>
      <c r="H6871" s="547">
        <v>0</v>
      </c>
      <c r="I6871" s="545" t="s">
        <v>12686</v>
      </c>
      <c r="J6871" s="545"/>
      <c r="K6871" s="545" t="s">
        <v>13413</v>
      </c>
      <c r="L6871" s="545" t="s">
        <v>16422</v>
      </c>
      <c r="M6871" s="548" t="s">
        <v>13758</v>
      </c>
      <c r="N6871" s="545" t="s">
        <v>13413</v>
      </c>
      <c r="O6871" s="545" t="s">
        <v>13413</v>
      </c>
      <c r="P6871" s="549">
        <v>4914</v>
      </c>
      <c r="Q6871" s="549">
        <v>1</v>
      </c>
      <c r="R6871" s="549">
        <v>131</v>
      </c>
      <c r="S6871" s="548"/>
      <c r="T6871" s="548"/>
      <c r="U6871" s="99"/>
    </row>
    <row r="6872" spans="1:21" ht="19.5" customHeight="1">
      <c r="A6872" s="545">
        <v>101499</v>
      </c>
      <c r="B6872" s="545" t="s">
        <v>10512</v>
      </c>
      <c r="C6872" s="545" t="s">
        <v>216</v>
      </c>
      <c r="D6872" s="546"/>
      <c r="E6872" s="171" t="str">
        <f t="shared" si="107"/>
        <v>1900</v>
      </c>
      <c r="F6872" s="547">
        <v>0</v>
      </c>
      <c r="G6872" s="548">
        <v>0</v>
      </c>
      <c r="H6872" s="547">
        <v>0</v>
      </c>
      <c r="I6872" s="545" t="s">
        <v>12686</v>
      </c>
      <c r="J6872" s="545"/>
      <c r="K6872" s="545" t="s">
        <v>13413</v>
      </c>
      <c r="L6872" s="545" t="s">
        <v>16422</v>
      </c>
      <c r="M6872" s="548" t="s">
        <v>13758</v>
      </c>
      <c r="N6872" s="545" t="s">
        <v>13413</v>
      </c>
      <c r="O6872" s="545" t="s">
        <v>13413</v>
      </c>
      <c r="P6872" s="549">
        <v>4915</v>
      </c>
      <c r="Q6872" s="549">
        <v>1</v>
      </c>
      <c r="R6872" s="549">
        <v>131</v>
      </c>
      <c r="S6872" s="548"/>
      <c r="T6872" s="548"/>
      <c r="U6872" s="99"/>
    </row>
    <row r="6873" spans="1:21" ht="19.5" customHeight="1">
      <c r="A6873" s="545">
        <v>101500</v>
      </c>
      <c r="B6873" s="545" t="s">
        <v>10511</v>
      </c>
      <c r="C6873" s="545" t="s">
        <v>216</v>
      </c>
      <c r="D6873" s="546"/>
      <c r="E6873" s="171" t="str">
        <f t="shared" si="107"/>
        <v>1900</v>
      </c>
      <c r="F6873" s="547">
        <v>0</v>
      </c>
      <c r="G6873" s="548">
        <v>0</v>
      </c>
      <c r="H6873" s="547">
        <v>0</v>
      </c>
      <c r="I6873" s="545" t="s">
        <v>12686</v>
      </c>
      <c r="J6873" s="545"/>
      <c r="K6873" s="545" t="s">
        <v>13413</v>
      </c>
      <c r="L6873" s="545" t="s">
        <v>16422</v>
      </c>
      <c r="M6873" s="548" t="s">
        <v>13758</v>
      </c>
      <c r="N6873" s="545" t="s">
        <v>13413</v>
      </c>
      <c r="O6873" s="545" t="s">
        <v>13413</v>
      </c>
      <c r="P6873" s="549">
        <v>4916</v>
      </c>
      <c r="Q6873" s="549">
        <v>1</v>
      </c>
      <c r="R6873" s="549">
        <v>131</v>
      </c>
      <c r="S6873" s="548"/>
      <c r="T6873" s="548"/>
      <c r="U6873" s="99"/>
    </row>
    <row r="6874" spans="1:21" ht="19.5" customHeight="1">
      <c r="A6874" s="545">
        <v>101501</v>
      </c>
      <c r="B6874" s="545" t="s">
        <v>10510</v>
      </c>
      <c r="C6874" s="545" t="s">
        <v>216</v>
      </c>
      <c r="D6874" s="546"/>
      <c r="E6874" s="171" t="str">
        <f t="shared" si="107"/>
        <v>1900</v>
      </c>
      <c r="F6874" s="547">
        <v>0</v>
      </c>
      <c r="G6874" s="548">
        <v>0</v>
      </c>
      <c r="H6874" s="547">
        <v>0</v>
      </c>
      <c r="I6874" s="545" t="s">
        <v>12686</v>
      </c>
      <c r="J6874" s="545"/>
      <c r="K6874" s="545" t="s">
        <v>13413</v>
      </c>
      <c r="L6874" s="545" t="s">
        <v>16422</v>
      </c>
      <c r="M6874" s="548" t="s">
        <v>13758</v>
      </c>
      <c r="N6874" s="545" t="s">
        <v>13413</v>
      </c>
      <c r="O6874" s="545" t="s">
        <v>13413</v>
      </c>
      <c r="P6874" s="549">
        <v>4917</v>
      </c>
      <c r="Q6874" s="549">
        <v>1</v>
      </c>
      <c r="R6874" s="549">
        <v>131</v>
      </c>
      <c r="S6874" s="548"/>
      <c r="T6874" s="548"/>
      <c r="U6874" s="99"/>
    </row>
    <row r="6875" spans="1:21" ht="19.5" customHeight="1">
      <c r="A6875" s="545">
        <v>101502</v>
      </c>
      <c r="B6875" s="545" t="s">
        <v>7760</v>
      </c>
      <c r="C6875" s="545" t="s">
        <v>216</v>
      </c>
      <c r="D6875" s="546">
        <v>43641</v>
      </c>
      <c r="E6875" s="171" t="str">
        <f t="shared" si="107"/>
        <v>2019</v>
      </c>
      <c r="F6875" s="547">
        <v>2538817</v>
      </c>
      <c r="G6875" s="548">
        <v>0.19</v>
      </c>
      <c r="H6875" s="547">
        <v>2133459.66</v>
      </c>
      <c r="I6875" s="545" t="s">
        <v>12736</v>
      </c>
      <c r="J6875" s="545" t="s">
        <v>13321</v>
      </c>
      <c r="K6875" s="545" t="s">
        <v>18272</v>
      </c>
      <c r="L6875" s="545" t="s">
        <v>13413</v>
      </c>
      <c r="M6875" s="548" t="s">
        <v>13758</v>
      </c>
      <c r="N6875" s="545" t="s">
        <v>13413</v>
      </c>
      <c r="O6875" s="545" t="s">
        <v>13413</v>
      </c>
      <c r="P6875" s="549">
        <v>11884</v>
      </c>
      <c r="Q6875" s="549">
        <v>1</v>
      </c>
      <c r="R6875" s="549">
        <v>56</v>
      </c>
      <c r="S6875" s="548">
        <v>2244</v>
      </c>
      <c r="T6875" s="548"/>
      <c r="U6875" s="99"/>
    </row>
    <row r="6876" spans="1:21" ht="19.5" customHeight="1">
      <c r="A6876" s="545">
        <v>101503</v>
      </c>
      <c r="B6876" s="545" t="s">
        <v>7240</v>
      </c>
      <c r="C6876" s="545" t="s">
        <v>216</v>
      </c>
      <c r="D6876" s="546">
        <v>43839</v>
      </c>
      <c r="E6876" s="171" t="str">
        <f t="shared" si="107"/>
        <v>2020</v>
      </c>
      <c r="F6876" s="547">
        <v>19228</v>
      </c>
      <c r="G6876" s="548">
        <v>0.19</v>
      </c>
      <c r="H6876" s="547">
        <v>16157.98</v>
      </c>
      <c r="I6876" s="545" t="s">
        <v>12650</v>
      </c>
      <c r="J6876" s="545" t="s">
        <v>13297</v>
      </c>
      <c r="K6876" s="545" t="s">
        <v>13413</v>
      </c>
      <c r="L6876" s="545" t="s">
        <v>14439</v>
      </c>
      <c r="M6876" s="548" t="s">
        <v>13758</v>
      </c>
      <c r="N6876" s="545" t="s">
        <v>22166</v>
      </c>
      <c r="O6876" s="545" t="s">
        <v>15871</v>
      </c>
      <c r="P6876" s="549">
        <v>4918</v>
      </c>
      <c r="Q6876" s="549">
        <v>1</v>
      </c>
      <c r="R6876" s="549">
        <v>127</v>
      </c>
      <c r="S6876" s="548">
        <v>2257</v>
      </c>
      <c r="T6876" s="548">
        <v>11</v>
      </c>
      <c r="U6876" s="99"/>
    </row>
    <row r="6877" spans="1:21" ht="19.5" customHeight="1">
      <c r="A6877" s="545">
        <v>101504</v>
      </c>
      <c r="B6877" s="545" t="s">
        <v>10509</v>
      </c>
      <c r="C6877" s="545" t="s">
        <v>216</v>
      </c>
      <c r="D6877" s="546"/>
      <c r="E6877" s="171" t="str">
        <f t="shared" si="107"/>
        <v>1900</v>
      </c>
      <c r="F6877" s="547">
        <v>0</v>
      </c>
      <c r="G6877" s="548">
        <v>0</v>
      </c>
      <c r="H6877" s="547">
        <v>0</v>
      </c>
      <c r="I6877" s="545" t="s">
        <v>12650</v>
      </c>
      <c r="J6877" s="545"/>
      <c r="K6877" s="545" t="s">
        <v>13413</v>
      </c>
      <c r="L6877" s="545" t="s">
        <v>14439</v>
      </c>
      <c r="M6877" s="548" t="s">
        <v>13758</v>
      </c>
      <c r="N6877" s="545" t="s">
        <v>22166</v>
      </c>
      <c r="O6877" s="545" t="s">
        <v>15871</v>
      </c>
      <c r="P6877" s="549">
        <v>4919</v>
      </c>
      <c r="Q6877" s="549">
        <v>1</v>
      </c>
      <c r="R6877" s="549">
        <v>127</v>
      </c>
      <c r="S6877" s="548"/>
      <c r="T6877" s="548">
        <v>11</v>
      </c>
      <c r="U6877" s="99"/>
    </row>
    <row r="6878" spans="1:21" ht="19.5" customHeight="1">
      <c r="A6878" s="545">
        <v>101505</v>
      </c>
      <c r="B6878" s="545" t="s">
        <v>2200</v>
      </c>
      <c r="C6878" s="545" t="s">
        <v>216</v>
      </c>
      <c r="D6878" s="546"/>
      <c r="E6878" s="171" t="str">
        <f t="shared" si="107"/>
        <v>1900</v>
      </c>
      <c r="F6878" s="547">
        <v>0</v>
      </c>
      <c r="G6878" s="548">
        <v>0</v>
      </c>
      <c r="H6878" s="547">
        <v>0</v>
      </c>
      <c r="I6878" s="545" t="s">
        <v>12650</v>
      </c>
      <c r="J6878" s="545"/>
      <c r="K6878" s="545" t="s">
        <v>13413</v>
      </c>
      <c r="L6878" s="545" t="s">
        <v>14439</v>
      </c>
      <c r="M6878" s="548" t="s">
        <v>13758</v>
      </c>
      <c r="N6878" s="545" t="s">
        <v>22166</v>
      </c>
      <c r="O6878" s="545" t="s">
        <v>15871</v>
      </c>
      <c r="P6878" s="549">
        <v>4920</v>
      </c>
      <c r="Q6878" s="549">
        <v>1</v>
      </c>
      <c r="R6878" s="549">
        <v>127</v>
      </c>
      <c r="S6878" s="548"/>
      <c r="T6878" s="548">
        <v>11</v>
      </c>
      <c r="U6878" s="99"/>
    </row>
    <row r="6879" spans="1:21" ht="19.5" customHeight="1">
      <c r="A6879" s="545">
        <v>101506</v>
      </c>
      <c r="B6879" s="545" t="s">
        <v>5267</v>
      </c>
      <c r="C6879" s="545" t="s">
        <v>4552</v>
      </c>
      <c r="D6879" s="546">
        <v>46052</v>
      </c>
      <c r="E6879" s="171" t="str">
        <f t="shared" si="107"/>
        <v>2026</v>
      </c>
      <c r="F6879" s="547">
        <v>3721076</v>
      </c>
      <c r="G6879" s="548">
        <v>0.19</v>
      </c>
      <c r="H6879" s="547">
        <v>3126954.62</v>
      </c>
      <c r="I6879" s="545" t="s">
        <v>12753</v>
      </c>
      <c r="J6879" s="545" t="s">
        <v>13307</v>
      </c>
      <c r="K6879" s="545" t="s">
        <v>18273</v>
      </c>
      <c r="L6879" s="545" t="s">
        <v>16420</v>
      </c>
      <c r="M6879" s="548" t="s">
        <v>13758</v>
      </c>
      <c r="N6879" s="545" t="s">
        <v>13413</v>
      </c>
      <c r="O6879" s="545" t="s">
        <v>13413</v>
      </c>
      <c r="P6879" s="549">
        <v>4921</v>
      </c>
      <c r="Q6879" s="549">
        <v>1</v>
      </c>
      <c r="R6879" s="549">
        <v>165</v>
      </c>
      <c r="S6879" s="548">
        <v>2228</v>
      </c>
      <c r="T6879" s="548"/>
      <c r="U6879" s="99"/>
    </row>
    <row r="6880" spans="1:21" ht="19.5" customHeight="1">
      <c r="A6880" s="545">
        <v>101507</v>
      </c>
      <c r="B6880" s="545" t="s">
        <v>2223</v>
      </c>
      <c r="C6880" s="545" t="s">
        <v>216</v>
      </c>
      <c r="D6880" s="546"/>
      <c r="E6880" s="171" t="str">
        <f t="shared" si="107"/>
        <v>1900</v>
      </c>
      <c r="F6880" s="547">
        <v>0</v>
      </c>
      <c r="G6880" s="548">
        <v>0</v>
      </c>
      <c r="H6880" s="547">
        <v>0</v>
      </c>
      <c r="I6880" s="545" t="s">
        <v>12650</v>
      </c>
      <c r="J6880" s="545"/>
      <c r="K6880" s="545" t="s">
        <v>13413</v>
      </c>
      <c r="L6880" s="545" t="s">
        <v>14439</v>
      </c>
      <c r="M6880" s="548" t="s">
        <v>13758</v>
      </c>
      <c r="N6880" s="545" t="s">
        <v>22166</v>
      </c>
      <c r="O6880" s="545" t="s">
        <v>15871</v>
      </c>
      <c r="P6880" s="549">
        <v>4922</v>
      </c>
      <c r="Q6880" s="549">
        <v>1</v>
      </c>
      <c r="R6880" s="549">
        <v>127</v>
      </c>
      <c r="S6880" s="548"/>
      <c r="T6880" s="548">
        <v>11</v>
      </c>
      <c r="U6880" s="99"/>
    </row>
    <row r="6881" spans="1:21" ht="19.5" customHeight="1">
      <c r="A6881" s="545">
        <v>101508</v>
      </c>
      <c r="B6881" s="545" t="s">
        <v>2184</v>
      </c>
      <c r="C6881" s="545" t="s">
        <v>216</v>
      </c>
      <c r="D6881" s="546"/>
      <c r="E6881" s="171" t="str">
        <f t="shared" si="107"/>
        <v>1900</v>
      </c>
      <c r="F6881" s="547">
        <v>0</v>
      </c>
      <c r="G6881" s="548">
        <v>0</v>
      </c>
      <c r="H6881" s="547">
        <v>0</v>
      </c>
      <c r="I6881" s="545" t="s">
        <v>12650</v>
      </c>
      <c r="J6881" s="545"/>
      <c r="K6881" s="545" t="s">
        <v>13413</v>
      </c>
      <c r="L6881" s="545" t="s">
        <v>14439</v>
      </c>
      <c r="M6881" s="548" t="s">
        <v>13758</v>
      </c>
      <c r="N6881" s="545" t="s">
        <v>22166</v>
      </c>
      <c r="O6881" s="545" t="s">
        <v>15871</v>
      </c>
      <c r="P6881" s="549">
        <v>4923</v>
      </c>
      <c r="Q6881" s="549">
        <v>1</v>
      </c>
      <c r="R6881" s="549">
        <v>127</v>
      </c>
      <c r="S6881" s="548"/>
      <c r="T6881" s="548">
        <v>11</v>
      </c>
      <c r="U6881" s="99"/>
    </row>
    <row r="6882" spans="1:21" ht="19.5" customHeight="1">
      <c r="A6882" s="545">
        <v>101509</v>
      </c>
      <c r="B6882" s="545" t="s">
        <v>3499</v>
      </c>
      <c r="C6882" s="545" t="s">
        <v>216</v>
      </c>
      <c r="D6882" s="546">
        <v>46052</v>
      </c>
      <c r="E6882" s="171" t="str">
        <f t="shared" si="107"/>
        <v>2026</v>
      </c>
      <c r="F6882" s="547">
        <v>4335909</v>
      </c>
      <c r="G6882" s="548">
        <v>0.19</v>
      </c>
      <c r="H6882" s="547">
        <v>3643621.01</v>
      </c>
      <c r="I6882" s="545" t="s">
        <v>12758</v>
      </c>
      <c r="J6882" s="545" t="s">
        <v>13307</v>
      </c>
      <c r="K6882" s="545" t="s">
        <v>13413</v>
      </c>
      <c r="L6882" s="545" t="s">
        <v>17893</v>
      </c>
      <c r="M6882" s="548" t="s">
        <v>13758</v>
      </c>
      <c r="N6882" s="545" t="s">
        <v>13413</v>
      </c>
      <c r="O6882" s="545" t="s">
        <v>13413</v>
      </c>
      <c r="P6882" s="549">
        <v>4924</v>
      </c>
      <c r="Q6882" s="549">
        <v>1</v>
      </c>
      <c r="R6882" s="549">
        <v>164</v>
      </c>
      <c r="S6882" s="548">
        <v>2228</v>
      </c>
      <c r="T6882" s="548"/>
      <c r="U6882" s="99"/>
    </row>
    <row r="6883" spans="1:21" ht="19.5" customHeight="1">
      <c r="A6883" s="545">
        <v>101510</v>
      </c>
      <c r="B6883" s="545" t="s">
        <v>7736</v>
      </c>
      <c r="C6883" s="545" t="s">
        <v>216</v>
      </c>
      <c r="D6883" s="546">
        <v>44592</v>
      </c>
      <c r="E6883" s="171" t="str">
        <f t="shared" si="107"/>
        <v>2022</v>
      </c>
      <c r="F6883" s="547">
        <v>156733</v>
      </c>
      <c r="G6883" s="548">
        <v>0.19</v>
      </c>
      <c r="H6883" s="547">
        <v>131708.4</v>
      </c>
      <c r="I6883" s="545" t="s">
        <v>12676</v>
      </c>
      <c r="J6883" s="545" t="s">
        <v>13297</v>
      </c>
      <c r="K6883" s="545" t="s">
        <v>18274</v>
      </c>
      <c r="L6883" s="545" t="s">
        <v>13413</v>
      </c>
      <c r="M6883" s="548" t="s">
        <v>13758</v>
      </c>
      <c r="N6883" s="545" t="s">
        <v>13413</v>
      </c>
      <c r="O6883" s="545" t="s">
        <v>13413</v>
      </c>
      <c r="P6883" s="549">
        <v>9555</v>
      </c>
      <c r="Q6883" s="549">
        <v>1</v>
      </c>
      <c r="R6883" s="549">
        <v>14</v>
      </c>
      <c r="S6883" s="548">
        <v>2257</v>
      </c>
      <c r="T6883" s="548"/>
      <c r="U6883" s="99"/>
    </row>
    <row r="6884" spans="1:21" ht="19.5" customHeight="1">
      <c r="A6884" s="545">
        <v>101511</v>
      </c>
      <c r="B6884" s="545" t="s">
        <v>10508</v>
      </c>
      <c r="C6884" s="545" t="s">
        <v>209</v>
      </c>
      <c r="D6884" s="546"/>
      <c r="E6884" s="171" t="str">
        <f t="shared" si="107"/>
        <v>1900</v>
      </c>
      <c r="F6884" s="547">
        <v>0</v>
      </c>
      <c r="G6884" s="548">
        <v>0</v>
      </c>
      <c r="H6884" s="547">
        <v>0</v>
      </c>
      <c r="I6884" s="545" t="s">
        <v>12706</v>
      </c>
      <c r="J6884" s="545"/>
      <c r="K6884" s="545" t="s">
        <v>13413</v>
      </c>
      <c r="L6884" s="545" t="s">
        <v>13413</v>
      </c>
      <c r="M6884" s="548" t="s">
        <v>13758</v>
      </c>
      <c r="N6884" s="545" t="s">
        <v>13413</v>
      </c>
      <c r="O6884" s="545" t="s">
        <v>15804</v>
      </c>
      <c r="P6884" s="549">
        <v>4925</v>
      </c>
      <c r="Q6884" s="549">
        <v>1</v>
      </c>
      <c r="R6884" s="549">
        <v>128</v>
      </c>
      <c r="S6884" s="548"/>
      <c r="T6884" s="548"/>
      <c r="U6884" s="99"/>
    </row>
    <row r="6885" spans="1:21" ht="19.5" customHeight="1">
      <c r="A6885" s="545">
        <v>101512</v>
      </c>
      <c r="B6885" s="545" t="s">
        <v>10507</v>
      </c>
      <c r="C6885" s="545" t="s">
        <v>209</v>
      </c>
      <c r="D6885" s="546"/>
      <c r="E6885" s="171" t="str">
        <f t="shared" si="107"/>
        <v>1900</v>
      </c>
      <c r="F6885" s="547">
        <v>0</v>
      </c>
      <c r="G6885" s="548">
        <v>0</v>
      </c>
      <c r="H6885" s="547">
        <v>0</v>
      </c>
      <c r="I6885" s="545" t="s">
        <v>12706</v>
      </c>
      <c r="J6885" s="545"/>
      <c r="K6885" s="545" t="s">
        <v>13413</v>
      </c>
      <c r="L6885" s="545" t="s">
        <v>13413</v>
      </c>
      <c r="M6885" s="548" t="s">
        <v>13758</v>
      </c>
      <c r="N6885" s="545" t="s">
        <v>13413</v>
      </c>
      <c r="O6885" s="545" t="s">
        <v>15804</v>
      </c>
      <c r="P6885" s="549">
        <v>4926</v>
      </c>
      <c r="Q6885" s="549">
        <v>1</v>
      </c>
      <c r="R6885" s="549">
        <v>128</v>
      </c>
      <c r="S6885" s="548"/>
      <c r="T6885" s="548"/>
      <c r="U6885" s="99"/>
    </row>
    <row r="6886" spans="1:21" ht="19.5" customHeight="1">
      <c r="A6886" s="545">
        <v>101513</v>
      </c>
      <c r="B6886" s="545" t="s">
        <v>427</v>
      </c>
      <c r="C6886" s="545" t="s">
        <v>311</v>
      </c>
      <c r="D6886" s="546"/>
      <c r="E6886" s="171" t="str">
        <f t="shared" si="107"/>
        <v>1900</v>
      </c>
      <c r="F6886" s="547">
        <v>0</v>
      </c>
      <c r="G6886" s="548">
        <v>0</v>
      </c>
      <c r="H6886" s="547">
        <v>0</v>
      </c>
      <c r="I6886" s="545" t="s">
        <v>12654</v>
      </c>
      <c r="J6886" s="545"/>
      <c r="K6886" s="545" t="s">
        <v>13413</v>
      </c>
      <c r="L6886" s="545" t="s">
        <v>13413</v>
      </c>
      <c r="M6886" s="548" t="s">
        <v>13758</v>
      </c>
      <c r="N6886" s="545" t="s">
        <v>13413</v>
      </c>
      <c r="O6886" s="545" t="s">
        <v>13413</v>
      </c>
      <c r="P6886" s="549">
        <v>4927</v>
      </c>
      <c r="Q6886" s="549">
        <v>1</v>
      </c>
      <c r="R6886" s="549">
        <v>2</v>
      </c>
      <c r="S6886" s="548"/>
      <c r="T6886" s="548"/>
      <c r="U6886" s="99"/>
    </row>
    <row r="6887" spans="1:21" ht="19.5" customHeight="1">
      <c r="A6887" s="545">
        <v>101514</v>
      </c>
      <c r="B6887" s="545" t="s">
        <v>544</v>
      </c>
      <c r="C6887" s="545" t="s">
        <v>221</v>
      </c>
      <c r="D6887" s="546"/>
      <c r="E6887" s="171" t="str">
        <f t="shared" si="107"/>
        <v>1900</v>
      </c>
      <c r="F6887" s="547">
        <v>0</v>
      </c>
      <c r="G6887" s="548">
        <v>0</v>
      </c>
      <c r="H6887" s="547">
        <v>0</v>
      </c>
      <c r="I6887" s="545" t="s">
        <v>12671</v>
      </c>
      <c r="J6887" s="545"/>
      <c r="K6887" s="545" t="s">
        <v>13413</v>
      </c>
      <c r="L6887" s="545" t="s">
        <v>15938</v>
      </c>
      <c r="M6887" s="548" t="s">
        <v>13758</v>
      </c>
      <c r="N6887" s="545" t="s">
        <v>22149</v>
      </c>
      <c r="O6887" s="545" t="s">
        <v>15939</v>
      </c>
      <c r="P6887" s="549">
        <v>4928</v>
      </c>
      <c r="Q6887" s="549">
        <v>1</v>
      </c>
      <c r="R6887" s="549">
        <v>82</v>
      </c>
      <c r="S6887" s="548"/>
      <c r="T6887" s="548">
        <v>43</v>
      </c>
      <c r="U6887" s="99"/>
    </row>
    <row r="6888" spans="1:21" ht="19.5" customHeight="1">
      <c r="A6888" s="545">
        <v>101515</v>
      </c>
      <c r="B6888" s="545" t="s">
        <v>540</v>
      </c>
      <c r="C6888" s="545" t="s">
        <v>221</v>
      </c>
      <c r="D6888" s="546"/>
      <c r="E6888" s="171" t="str">
        <f t="shared" si="107"/>
        <v>1900</v>
      </c>
      <c r="F6888" s="547">
        <v>0</v>
      </c>
      <c r="G6888" s="548">
        <v>0</v>
      </c>
      <c r="H6888" s="547">
        <v>0</v>
      </c>
      <c r="I6888" s="545" t="s">
        <v>12671</v>
      </c>
      <c r="J6888" s="545"/>
      <c r="K6888" s="545" t="s">
        <v>13413</v>
      </c>
      <c r="L6888" s="545" t="s">
        <v>15938</v>
      </c>
      <c r="M6888" s="548" t="s">
        <v>13758</v>
      </c>
      <c r="N6888" s="545" t="s">
        <v>22149</v>
      </c>
      <c r="O6888" s="545" t="s">
        <v>15939</v>
      </c>
      <c r="P6888" s="549">
        <v>4929</v>
      </c>
      <c r="Q6888" s="549">
        <v>1</v>
      </c>
      <c r="R6888" s="549">
        <v>82</v>
      </c>
      <c r="S6888" s="548"/>
      <c r="T6888" s="548">
        <v>43</v>
      </c>
      <c r="U6888" s="99"/>
    </row>
    <row r="6889" spans="1:21" ht="19.5" customHeight="1">
      <c r="A6889" s="545">
        <v>101516</v>
      </c>
      <c r="B6889" s="545" t="s">
        <v>8091</v>
      </c>
      <c r="C6889" s="545" t="s">
        <v>216</v>
      </c>
      <c r="D6889" s="546">
        <v>43544</v>
      </c>
      <c r="E6889" s="171" t="str">
        <f t="shared" si="107"/>
        <v>2019</v>
      </c>
      <c r="F6889" s="547">
        <v>122948278</v>
      </c>
      <c r="G6889" s="548">
        <v>0.19</v>
      </c>
      <c r="H6889" s="547">
        <v>103317880.67</v>
      </c>
      <c r="I6889" s="545" t="s">
        <v>12758</v>
      </c>
      <c r="J6889" s="545" t="s">
        <v>13366</v>
      </c>
      <c r="K6889" s="545" t="s">
        <v>18275</v>
      </c>
      <c r="L6889" s="545" t="s">
        <v>13413</v>
      </c>
      <c r="M6889" s="548" t="s">
        <v>13758</v>
      </c>
      <c r="N6889" s="545" t="s">
        <v>13413</v>
      </c>
      <c r="O6889" s="545" t="s">
        <v>13413</v>
      </c>
      <c r="P6889" s="549">
        <v>4930</v>
      </c>
      <c r="Q6889" s="549">
        <v>1</v>
      </c>
      <c r="R6889" s="549">
        <v>164</v>
      </c>
      <c r="S6889" s="548">
        <v>2179</v>
      </c>
      <c r="T6889" s="548"/>
      <c r="U6889" s="99"/>
    </row>
    <row r="6890" spans="1:21" ht="19.5" customHeight="1">
      <c r="A6890" s="545">
        <v>101517</v>
      </c>
      <c r="B6890" s="545" t="s">
        <v>8157</v>
      </c>
      <c r="C6890" s="545" t="s">
        <v>216</v>
      </c>
      <c r="D6890" s="546">
        <v>43537</v>
      </c>
      <c r="E6890" s="171" t="str">
        <f t="shared" si="107"/>
        <v>2019</v>
      </c>
      <c r="F6890" s="547">
        <v>626840766</v>
      </c>
      <c r="G6890" s="548">
        <v>0.19</v>
      </c>
      <c r="H6890" s="547">
        <v>526756946.22000003</v>
      </c>
      <c r="I6890" s="545" t="s">
        <v>12758</v>
      </c>
      <c r="J6890" s="545" t="s">
        <v>13379</v>
      </c>
      <c r="K6890" s="545" t="s">
        <v>18276</v>
      </c>
      <c r="L6890" s="545" t="s">
        <v>13413</v>
      </c>
      <c r="M6890" s="548" t="s">
        <v>13758</v>
      </c>
      <c r="N6890" s="545" t="s">
        <v>13413</v>
      </c>
      <c r="O6890" s="545" t="s">
        <v>13413</v>
      </c>
      <c r="P6890" s="549">
        <v>4931</v>
      </c>
      <c r="Q6890" s="549">
        <v>1</v>
      </c>
      <c r="R6890" s="549">
        <v>164</v>
      </c>
      <c r="S6890" s="548">
        <v>1940</v>
      </c>
      <c r="T6890" s="548"/>
      <c r="U6890" s="99"/>
    </row>
    <row r="6891" spans="1:21" ht="19.5" customHeight="1">
      <c r="A6891" s="545">
        <v>101518</v>
      </c>
      <c r="B6891" s="545" t="s">
        <v>5292</v>
      </c>
      <c r="C6891" s="545" t="s">
        <v>216</v>
      </c>
      <c r="D6891" s="546">
        <v>44679</v>
      </c>
      <c r="E6891" s="171" t="str">
        <f t="shared" si="107"/>
        <v>2022</v>
      </c>
      <c r="F6891" s="547">
        <v>17452866</v>
      </c>
      <c r="G6891" s="548">
        <v>0.19</v>
      </c>
      <c r="H6891" s="547">
        <v>14666273.949999999</v>
      </c>
      <c r="I6891" s="545" t="s">
        <v>12758</v>
      </c>
      <c r="J6891" s="545" t="s">
        <v>13298</v>
      </c>
      <c r="K6891" s="545" t="s">
        <v>18277</v>
      </c>
      <c r="L6891" s="545" t="s">
        <v>13413</v>
      </c>
      <c r="M6891" s="548" t="s">
        <v>13758</v>
      </c>
      <c r="N6891" s="545" t="s">
        <v>13413</v>
      </c>
      <c r="O6891" s="545" t="s">
        <v>13413</v>
      </c>
      <c r="P6891" s="549">
        <v>4932</v>
      </c>
      <c r="Q6891" s="549">
        <v>1</v>
      </c>
      <c r="R6891" s="549">
        <v>164</v>
      </c>
      <c r="S6891" s="548">
        <v>1012</v>
      </c>
      <c r="T6891" s="548"/>
      <c r="U6891" s="99"/>
    </row>
    <row r="6892" spans="1:21" ht="19.5" customHeight="1">
      <c r="A6892" s="545">
        <v>101519</v>
      </c>
      <c r="B6892" s="545" t="s">
        <v>5287</v>
      </c>
      <c r="C6892" s="545" t="s">
        <v>216</v>
      </c>
      <c r="D6892" s="546">
        <v>44677</v>
      </c>
      <c r="E6892" s="171" t="str">
        <f t="shared" si="107"/>
        <v>2022</v>
      </c>
      <c r="F6892" s="547">
        <v>21586935</v>
      </c>
      <c r="G6892" s="548">
        <v>0.19</v>
      </c>
      <c r="H6892" s="547">
        <v>18140281.510000002</v>
      </c>
      <c r="I6892" s="545" t="s">
        <v>12758</v>
      </c>
      <c r="J6892" s="545" t="s">
        <v>13298</v>
      </c>
      <c r="K6892" s="545" t="s">
        <v>18278</v>
      </c>
      <c r="L6892" s="545" t="s">
        <v>13413</v>
      </c>
      <c r="M6892" s="548" t="s">
        <v>13758</v>
      </c>
      <c r="N6892" s="545" t="s">
        <v>13413</v>
      </c>
      <c r="O6892" s="545" t="s">
        <v>13413</v>
      </c>
      <c r="P6892" s="549">
        <v>4933</v>
      </c>
      <c r="Q6892" s="549">
        <v>1</v>
      </c>
      <c r="R6892" s="549">
        <v>164</v>
      </c>
      <c r="S6892" s="548">
        <v>1012</v>
      </c>
      <c r="T6892" s="548"/>
      <c r="U6892" s="99"/>
    </row>
    <row r="6893" spans="1:21" ht="19.5" customHeight="1">
      <c r="A6893" s="545">
        <v>101520</v>
      </c>
      <c r="B6893" s="545" t="s">
        <v>6101</v>
      </c>
      <c r="C6893" s="545" t="s">
        <v>216</v>
      </c>
      <c r="D6893" s="546">
        <v>44166</v>
      </c>
      <c r="E6893" s="171" t="str">
        <f t="shared" si="107"/>
        <v>2020</v>
      </c>
      <c r="F6893" s="547">
        <v>78458.27</v>
      </c>
      <c r="G6893" s="548">
        <v>0.19</v>
      </c>
      <c r="H6893" s="547">
        <v>65931.320000000007</v>
      </c>
      <c r="I6893" s="545" t="s">
        <v>12741</v>
      </c>
      <c r="J6893" s="545" t="s">
        <v>13297</v>
      </c>
      <c r="K6893" s="545" t="s">
        <v>13413</v>
      </c>
      <c r="L6893" s="545" t="s">
        <v>13413</v>
      </c>
      <c r="M6893" s="548" t="s">
        <v>13758</v>
      </c>
      <c r="N6893" s="545" t="s">
        <v>13413</v>
      </c>
      <c r="O6893" s="545" t="s">
        <v>13413</v>
      </c>
      <c r="P6893" s="549">
        <v>4934</v>
      </c>
      <c r="Q6893" s="549">
        <v>1</v>
      </c>
      <c r="R6893" s="549">
        <v>37</v>
      </c>
      <c r="S6893" s="548">
        <v>2257</v>
      </c>
      <c r="T6893" s="548"/>
      <c r="U6893" s="99"/>
    </row>
    <row r="6894" spans="1:21" ht="19.5" customHeight="1">
      <c r="A6894" s="545">
        <v>101521</v>
      </c>
      <c r="B6894" s="545" t="s">
        <v>5293</v>
      </c>
      <c r="C6894" s="545" t="s">
        <v>216</v>
      </c>
      <c r="D6894" s="546">
        <v>44677</v>
      </c>
      <c r="E6894" s="171" t="str">
        <f t="shared" si="107"/>
        <v>2022</v>
      </c>
      <c r="F6894" s="547">
        <v>11599740</v>
      </c>
      <c r="G6894" s="548">
        <v>0.19</v>
      </c>
      <c r="H6894" s="547">
        <v>9747680.6699999999</v>
      </c>
      <c r="I6894" s="545" t="s">
        <v>12758</v>
      </c>
      <c r="J6894" s="545" t="s">
        <v>13298</v>
      </c>
      <c r="K6894" s="545" t="s">
        <v>18279</v>
      </c>
      <c r="L6894" s="545" t="s">
        <v>13413</v>
      </c>
      <c r="M6894" s="548" t="s">
        <v>13758</v>
      </c>
      <c r="N6894" s="545" t="s">
        <v>13413</v>
      </c>
      <c r="O6894" s="545" t="s">
        <v>13413</v>
      </c>
      <c r="P6894" s="549">
        <v>4935</v>
      </c>
      <c r="Q6894" s="549">
        <v>1</v>
      </c>
      <c r="R6894" s="549">
        <v>164</v>
      </c>
      <c r="S6894" s="548">
        <v>1012</v>
      </c>
      <c r="T6894" s="548"/>
      <c r="U6894" s="99"/>
    </row>
    <row r="6895" spans="1:21" ht="19.5" customHeight="1">
      <c r="A6895" s="545">
        <v>101523</v>
      </c>
      <c r="B6895" s="545" t="s">
        <v>8225</v>
      </c>
      <c r="C6895" s="545" t="s">
        <v>216</v>
      </c>
      <c r="D6895" s="546">
        <v>43532</v>
      </c>
      <c r="E6895" s="171" t="str">
        <f t="shared" si="107"/>
        <v>2019</v>
      </c>
      <c r="F6895" s="547">
        <v>61846003</v>
      </c>
      <c r="G6895" s="548">
        <v>0.19</v>
      </c>
      <c r="H6895" s="547">
        <v>51971431.090000004</v>
      </c>
      <c r="I6895" s="545" t="s">
        <v>12758</v>
      </c>
      <c r="J6895" s="545" t="s">
        <v>13319</v>
      </c>
      <c r="K6895" s="545" t="s">
        <v>18280</v>
      </c>
      <c r="L6895" s="545" t="s">
        <v>13413</v>
      </c>
      <c r="M6895" s="548" t="s">
        <v>13758</v>
      </c>
      <c r="N6895" s="545" t="s">
        <v>13413</v>
      </c>
      <c r="O6895" s="545" t="s">
        <v>13413</v>
      </c>
      <c r="P6895" s="549">
        <v>4937</v>
      </c>
      <c r="Q6895" s="549">
        <v>1</v>
      </c>
      <c r="R6895" s="549">
        <v>164</v>
      </c>
      <c r="S6895" s="548">
        <v>1824</v>
      </c>
      <c r="T6895" s="548"/>
      <c r="U6895" s="99"/>
    </row>
    <row r="6896" spans="1:21" ht="19.5" customHeight="1">
      <c r="A6896" s="545">
        <v>101524</v>
      </c>
      <c r="B6896" s="545" t="s">
        <v>7753</v>
      </c>
      <c r="C6896" s="545" t="s">
        <v>216</v>
      </c>
      <c r="D6896" s="546">
        <v>43649</v>
      </c>
      <c r="E6896" s="171" t="str">
        <f t="shared" si="107"/>
        <v>2019</v>
      </c>
      <c r="F6896" s="547">
        <v>107766400</v>
      </c>
      <c r="G6896" s="548">
        <v>0.19</v>
      </c>
      <c r="H6896" s="547">
        <v>90560000</v>
      </c>
      <c r="I6896" s="545" t="s">
        <v>12693</v>
      </c>
      <c r="J6896" s="545" t="s">
        <v>13321</v>
      </c>
      <c r="K6896" s="545" t="s">
        <v>18281</v>
      </c>
      <c r="L6896" s="545" t="s">
        <v>18251</v>
      </c>
      <c r="M6896" s="548" t="s">
        <v>13758</v>
      </c>
      <c r="N6896" s="545" t="s">
        <v>13413</v>
      </c>
      <c r="O6896" s="545" t="s">
        <v>13413</v>
      </c>
      <c r="P6896" s="549">
        <v>11885</v>
      </c>
      <c r="Q6896" s="549">
        <v>1</v>
      </c>
      <c r="R6896" s="549">
        <v>102</v>
      </c>
      <c r="S6896" s="548">
        <v>2244</v>
      </c>
      <c r="T6896" s="548"/>
      <c r="U6896" s="99"/>
    </row>
    <row r="6897" spans="1:21" ht="19.5" customHeight="1">
      <c r="A6897" s="545">
        <v>101525</v>
      </c>
      <c r="B6897" s="545" t="s">
        <v>10506</v>
      </c>
      <c r="C6897" s="545" t="s">
        <v>216</v>
      </c>
      <c r="D6897" s="546"/>
      <c r="E6897" s="171" t="str">
        <f t="shared" si="107"/>
        <v>1900</v>
      </c>
      <c r="F6897" s="547">
        <v>0</v>
      </c>
      <c r="G6897" s="548">
        <v>0</v>
      </c>
      <c r="H6897" s="547">
        <v>0</v>
      </c>
      <c r="I6897" s="545" t="s">
        <v>12741</v>
      </c>
      <c r="J6897" s="545"/>
      <c r="K6897" s="545" t="s">
        <v>13413</v>
      </c>
      <c r="L6897" s="545" t="s">
        <v>13413</v>
      </c>
      <c r="M6897" s="548" t="s">
        <v>13758</v>
      </c>
      <c r="N6897" s="545" t="s">
        <v>13413</v>
      </c>
      <c r="O6897" s="545" t="s">
        <v>13413</v>
      </c>
      <c r="P6897" s="549">
        <v>4938</v>
      </c>
      <c r="Q6897" s="549">
        <v>1</v>
      </c>
      <c r="R6897" s="549">
        <v>37</v>
      </c>
      <c r="S6897" s="548"/>
      <c r="T6897" s="548"/>
      <c r="U6897" s="99"/>
    </row>
    <row r="6898" spans="1:21" ht="19.5" customHeight="1">
      <c r="A6898" s="545">
        <v>101526</v>
      </c>
      <c r="B6898" s="545" t="s">
        <v>7516</v>
      </c>
      <c r="C6898" s="545" t="s">
        <v>216</v>
      </c>
      <c r="D6898" s="546">
        <v>43732</v>
      </c>
      <c r="E6898" s="171" t="str">
        <f t="shared" si="107"/>
        <v>2019</v>
      </c>
      <c r="F6898" s="547">
        <v>129186400</v>
      </c>
      <c r="G6898" s="548">
        <v>0.19</v>
      </c>
      <c r="H6898" s="547">
        <v>108560000</v>
      </c>
      <c r="I6898" s="545" t="s">
        <v>12693</v>
      </c>
      <c r="J6898" s="545" t="s">
        <v>13321</v>
      </c>
      <c r="K6898" s="545" t="s">
        <v>18282</v>
      </c>
      <c r="L6898" s="545" t="s">
        <v>18251</v>
      </c>
      <c r="M6898" s="548" t="s">
        <v>13758</v>
      </c>
      <c r="N6898" s="545" t="s">
        <v>13413</v>
      </c>
      <c r="O6898" s="545" t="s">
        <v>13413</v>
      </c>
      <c r="P6898" s="549">
        <v>11886</v>
      </c>
      <c r="Q6898" s="549">
        <v>1</v>
      </c>
      <c r="R6898" s="549">
        <v>102</v>
      </c>
      <c r="S6898" s="548">
        <v>2244</v>
      </c>
      <c r="T6898" s="548"/>
      <c r="U6898" s="99"/>
    </row>
    <row r="6899" spans="1:21" ht="19.5" customHeight="1">
      <c r="A6899" s="545">
        <v>101527</v>
      </c>
      <c r="B6899" s="545" t="s">
        <v>7976</v>
      </c>
      <c r="C6899" s="545" t="s">
        <v>209</v>
      </c>
      <c r="D6899" s="546">
        <v>43559</v>
      </c>
      <c r="E6899" s="171" t="str">
        <f t="shared" si="107"/>
        <v>2019</v>
      </c>
      <c r="F6899" s="547">
        <v>10847</v>
      </c>
      <c r="G6899" s="548">
        <v>0.19</v>
      </c>
      <c r="H6899" s="547">
        <v>9115.1299999999992</v>
      </c>
      <c r="I6899" s="545" t="s">
        <v>12644</v>
      </c>
      <c r="J6899" s="545" t="s">
        <v>13321</v>
      </c>
      <c r="K6899" s="545" t="s">
        <v>13413</v>
      </c>
      <c r="L6899" s="545" t="s">
        <v>13413</v>
      </c>
      <c r="M6899" s="548" t="s">
        <v>13758</v>
      </c>
      <c r="N6899" s="545" t="s">
        <v>13413</v>
      </c>
      <c r="O6899" s="545" t="s">
        <v>13413</v>
      </c>
      <c r="P6899" s="549">
        <v>11887</v>
      </c>
      <c r="Q6899" s="549">
        <v>1</v>
      </c>
      <c r="R6899" s="549">
        <v>62</v>
      </c>
      <c r="S6899" s="548">
        <v>2244</v>
      </c>
      <c r="T6899" s="548"/>
      <c r="U6899" s="99"/>
    </row>
    <row r="6900" spans="1:21" ht="19.5" customHeight="1">
      <c r="A6900" s="545">
        <v>101528</v>
      </c>
      <c r="B6900" s="545" t="s">
        <v>4914</v>
      </c>
      <c r="C6900" s="545" t="s">
        <v>216</v>
      </c>
      <c r="D6900" s="546">
        <v>44589</v>
      </c>
      <c r="E6900" s="171" t="str">
        <f t="shared" si="107"/>
        <v>2022</v>
      </c>
      <c r="F6900" s="547">
        <v>32506</v>
      </c>
      <c r="G6900" s="548">
        <v>0.19</v>
      </c>
      <c r="H6900" s="547">
        <v>27315.97</v>
      </c>
      <c r="I6900" s="545" t="s">
        <v>12637</v>
      </c>
      <c r="J6900" s="545" t="s">
        <v>13297</v>
      </c>
      <c r="K6900" s="545" t="s">
        <v>4914</v>
      </c>
      <c r="L6900" s="545" t="s">
        <v>13413</v>
      </c>
      <c r="M6900" s="548" t="s">
        <v>13758</v>
      </c>
      <c r="N6900" s="545" t="s">
        <v>13413</v>
      </c>
      <c r="O6900" s="545" t="s">
        <v>13413</v>
      </c>
      <c r="P6900" s="549">
        <v>11888</v>
      </c>
      <c r="Q6900" s="549">
        <v>1</v>
      </c>
      <c r="R6900" s="549">
        <v>13</v>
      </c>
      <c r="S6900" s="548">
        <v>2257</v>
      </c>
      <c r="T6900" s="548"/>
      <c r="U6900" s="99"/>
    </row>
    <row r="6901" spans="1:21" ht="19.5" customHeight="1">
      <c r="A6901" s="545">
        <v>101529</v>
      </c>
      <c r="B6901" s="545" t="s">
        <v>2312</v>
      </c>
      <c r="C6901" s="545" t="s">
        <v>216</v>
      </c>
      <c r="D6901" s="546">
        <v>46052</v>
      </c>
      <c r="E6901" s="171" t="str">
        <f t="shared" si="107"/>
        <v>2026</v>
      </c>
      <c r="F6901" s="547">
        <v>11191235</v>
      </c>
      <c r="G6901" s="548">
        <v>0.19</v>
      </c>
      <c r="H6901" s="547">
        <v>9404399.1600000001</v>
      </c>
      <c r="I6901" s="545" t="s">
        <v>12650</v>
      </c>
      <c r="J6901" s="545" t="s">
        <v>13307</v>
      </c>
      <c r="K6901" s="545" t="s">
        <v>13413</v>
      </c>
      <c r="L6901" s="545" t="s">
        <v>16438</v>
      </c>
      <c r="M6901" s="548" t="s">
        <v>13758</v>
      </c>
      <c r="N6901" s="545" t="s">
        <v>13413</v>
      </c>
      <c r="O6901" s="545" t="s">
        <v>13413</v>
      </c>
      <c r="P6901" s="549">
        <v>4939</v>
      </c>
      <c r="Q6901" s="549">
        <v>1</v>
      </c>
      <c r="R6901" s="549">
        <v>127</v>
      </c>
      <c r="S6901" s="548">
        <v>2228</v>
      </c>
      <c r="T6901" s="548"/>
      <c r="U6901" s="99"/>
    </row>
    <row r="6902" spans="1:21" ht="19.5" customHeight="1">
      <c r="A6902" s="545">
        <v>101530</v>
      </c>
      <c r="B6902" s="545" t="s">
        <v>10505</v>
      </c>
      <c r="C6902" s="545" t="s">
        <v>216</v>
      </c>
      <c r="D6902" s="546">
        <v>45491</v>
      </c>
      <c r="E6902" s="171" t="str">
        <f t="shared" si="107"/>
        <v>2024</v>
      </c>
      <c r="F6902" s="547">
        <v>10698087</v>
      </c>
      <c r="G6902" s="548">
        <v>0.19</v>
      </c>
      <c r="H6902" s="547">
        <v>8989989.0800000001</v>
      </c>
      <c r="I6902" s="545" t="s">
        <v>12650</v>
      </c>
      <c r="J6902" s="545" t="s">
        <v>13307</v>
      </c>
      <c r="K6902" s="545" t="s">
        <v>13413</v>
      </c>
      <c r="L6902" s="545" t="s">
        <v>16438</v>
      </c>
      <c r="M6902" s="548" t="s">
        <v>13758</v>
      </c>
      <c r="N6902" s="545" t="s">
        <v>13413</v>
      </c>
      <c r="O6902" s="545" t="s">
        <v>13413</v>
      </c>
      <c r="P6902" s="549">
        <v>4940</v>
      </c>
      <c r="Q6902" s="549">
        <v>1</v>
      </c>
      <c r="R6902" s="549">
        <v>127</v>
      </c>
      <c r="S6902" s="548">
        <v>2228</v>
      </c>
      <c r="T6902" s="548"/>
      <c r="U6902" s="99"/>
    </row>
    <row r="6903" spans="1:21" ht="19.5" customHeight="1">
      <c r="A6903" s="545">
        <v>101531</v>
      </c>
      <c r="B6903" s="545" t="s">
        <v>10504</v>
      </c>
      <c r="C6903" s="545" t="s">
        <v>216</v>
      </c>
      <c r="D6903" s="546"/>
      <c r="E6903" s="171" t="str">
        <f t="shared" si="107"/>
        <v>1900</v>
      </c>
      <c r="F6903" s="547">
        <v>0</v>
      </c>
      <c r="G6903" s="548">
        <v>0</v>
      </c>
      <c r="H6903" s="547">
        <v>0</v>
      </c>
      <c r="I6903" s="545" t="s">
        <v>12650</v>
      </c>
      <c r="J6903" s="545"/>
      <c r="K6903" s="545" t="s">
        <v>13413</v>
      </c>
      <c r="L6903" s="545" t="s">
        <v>16438</v>
      </c>
      <c r="M6903" s="548" t="s">
        <v>13758</v>
      </c>
      <c r="N6903" s="545" t="s">
        <v>13413</v>
      </c>
      <c r="O6903" s="545" t="s">
        <v>13413</v>
      </c>
      <c r="P6903" s="549">
        <v>4941</v>
      </c>
      <c r="Q6903" s="549">
        <v>1</v>
      </c>
      <c r="R6903" s="549">
        <v>127</v>
      </c>
      <c r="S6903" s="548"/>
      <c r="T6903" s="548"/>
      <c r="U6903" s="99"/>
    </row>
    <row r="6904" spans="1:21" ht="19.5" customHeight="1">
      <c r="A6904" s="545">
        <v>101532</v>
      </c>
      <c r="B6904" s="545" t="s">
        <v>2087</v>
      </c>
      <c r="C6904" s="545" t="s">
        <v>216</v>
      </c>
      <c r="D6904" s="546"/>
      <c r="E6904" s="171" t="str">
        <f t="shared" si="107"/>
        <v>1900</v>
      </c>
      <c r="F6904" s="547">
        <v>0</v>
      </c>
      <c r="G6904" s="548">
        <v>0</v>
      </c>
      <c r="H6904" s="547">
        <v>0</v>
      </c>
      <c r="I6904" s="545" t="s">
        <v>12650</v>
      </c>
      <c r="J6904" s="545"/>
      <c r="K6904" s="545" t="s">
        <v>13413</v>
      </c>
      <c r="L6904" s="545" t="s">
        <v>16438</v>
      </c>
      <c r="M6904" s="548" t="s">
        <v>13758</v>
      </c>
      <c r="N6904" s="545" t="s">
        <v>13413</v>
      </c>
      <c r="O6904" s="545" t="s">
        <v>13413</v>
      </c>
      <c r="P6904" s="549">
        <v>4942</v>
      </c>
      <c r="Q6904" s="549">
        <v>1</v>
      </c>
      <c r="R6904" s="549">
        <v>127</v>
      </c>
      <c r="S6904" s="548"/>
      <c r="T6904" s="548"/>
      <c r="U6904" s="99"/>
    </row>
    <row r="6905" spans="1:21" ht="19.5" customHeight="1">
      <c r="A6905" s="545">
        <v>101533</v>
      </c>
      <c r="B6905" s="545" t="s">
        <v>1821</v>
      </c>
      <c r="C6905" s="545" t="s">
        <v>216</v>
      </c>
      <c r="D6905" s="546"/>
      <c r="E6905" s="171" t="str">
        <f t="shared" si="107"/>
        <v>1900</v>
      </c>
      <c r="F6905" s="547">
        <v>0</v>
      </c>
      <c r="G6905" s="548">
        <v>0</v>
      </c>
      <c r="H6905" s="547">
        <v>0</v>
      </c>
      <c r="I6905" s="545" t="s">
        <v>12650</v>
      </c>
      <c r="J6905" s="545"/>
      <c r="K6905" s="545" t="s">
        <v>13413</v>
      </c>
      <c r="L6905" s="545" t="s">
        <v>16438</v>
      </c>
      <c r="M6905" s="548" t="s">
        <v>13758</v>
      </c>
      <c r="N6905" s="545" t="s">
        <v>13413</v>
      </c>
      <c r="O6905" s="545" t="s">
        <v>13413</v>
      </c>
      <c r="P6905" s="549">
        <v>4943</v>
      </c>
      <c r="Q6905" s="549">
        <v>1</v>
      </c>
      <c r="R6905" s="549">
        <v>127</v>
      </c>
      <c r="S6905" s="548"/>
      <c r="T6905" s="548"/>
      <c r="U6905" s="99"/>
    </row>
    <row r="6906" spans="1:21" ht="19.5" customHeight="1">
      <c r="A6906" s="545">
        <v>101534</v>
      </c>
      <c r="B6906" s="545" t="s">
        <v>10503</v>
      </c>
      <c r="C6906" s="545" t="s">
        <v>209</v>
      </c>
      <c r="D6906" s="546">
        <v>44685</v>
      </c>
      <c r="E6906" s="171" t="str">
        <f t="shared" si="107"/>
        <v>2022</v>
      </c>
      <c r="F6906" s="547">
        <v>2300</v>
      </c>
      <c r="G6906" s="548">
        <v>0.19</v>
      </c>
      <c r="H6906" s="547">
        <v>1932.77</v>
      </c>
      <c r="I6906" s="545" t="s">
        <v>12706</v>
      </c>
      <c r="J6906" s="545" t="s">
        <v>13296</v>
      </c>
      <c r="K6906" s="545" t="s">
        <v>18283</v>
      </c>
      <c r="L6906" s="545" t="s">
        <v>13413</v>
      </c>
      <c r="M6906" s="548" t="s">
        <v>13758</v>
      </c>
      <c r="N6906" s="545" t="s">
        <v>13413</v>
      </c>
      <c r="O6906" s="545" t="s">
        <v>14535</v>
      </c>
      <c r="P6906" s="549">
        <v>4944</v>
      </c>
      <c r="Q6906" s="549">
        <v>1</v>
      </c>
      <c r="R6906" s="549">
        <v>128</v>
      </c>
      <c r="S6906" s="548">
        <v>2218</v>
      </c>
      <c r="T6906" s="548"/>
      <c r="U6906" s="99"/>
    </row>
    <row r="6907" spans="1:21" ht="19.5" customHeight="1">
      <c r="A6907" s="545">
        <v>101535</v>
      </c>
      <c r="B6907" s="545" t="s">
        <v>10502</v>
      </c>
      <c r="C6907" s="545" t="s">
        <v>4552</v>
      </c>
      <c r="D6907" s="546"/>
      <c r="E6907" s="171" t="str">
        <f t="shared" si="107"/>
        <v>1900</v>
      </c>
      <c r="F6907" s="547">
        <v>0</v>
      </c>
      <c r="G6907" s="548">
        <v>0</v>
      </c>
      <c r="H6907" s="547">
        <v>0</v>
      </c>
      <c r="I6907" s="545" t="s">
        <v>12706</v>
      </c>
      <c r="J6907" s="545"/>
      <c r="K6907" s="545" t="s">
        <v>18284</v>
      </c>
      <c r="L6907" s="545" t="s">
        <v>13413</v>
      </c>
      <c r="M6907" s="548" t="s">
        <v>13758</v>
      </c>
      <c r="N6907" s="545" t="s">
        <v>13413</v>
      </c>
      <c r="O6907" s="545" t="s">
        <v>13413</v>
      </c>
      <c r="P6907" s="549">
        <v>4945</v>
      </c>
      <c r="Q6907" s="549">
        <v>1</v>
      </c>
      <c r="R6907" s="549">
        <v>128</v>
      </c>
      <c r="S6907" s="548"/>
      <c r="T6907" s="548"/>
      <c r="U6907" s="99"/>
    </row>
    <row r="6908" spans="1:21" ht="19.5" customHeight="1">
      <c r="A6908" s="545">
        <v>101536</v>
      </c>
      <c r="B6908" s="545" t="s">
        <v>8296</v>
      </c>
      <c r="C6908" s="545" t="s">
        <v>209</v>
      </c>
      <c r="D6908" s="546">
        <v>44683</v>
      </c>
      <c r="E6908" s="171" t="str">
        <f t="shared" si="107"/>
        <v>2022</v>
      </c>
      <c r="F6908" s="547">
        <v>2010.01</v>
      </c>
      <c r="G6908" s="548">
        <v>0.19</v>
      </c>
      <c r="H6908" s="547">
        <v>1689.08</v>
      </c>
      <c r="I6908" s="545" t="s">
        <v>12706</v>
      </c>
      <c r="J6908" s="545" t="s">
        <v>13296</v>
      </c>
      <c r="K6908" s="545" t="s">
        <v>13413</v>
      </c>
      <c r="L6908" s="545" t="s">
        <v>13413</v>
      </c>
      <c r="M6908" s="548" t="s">
        <v>13758</v>
      </c>
      <c r="N6908" s="545" t="s">
        <v>13413</v>
      </c>
      <c r="O6908" s="545" t="s">
        <v>14535</v>
      </c>
      <c r="P6908" s="549">
        <v>4946</v>
      </c>
      <c r="Q6908" s="549">
        <v>1</v>
      </c>
      <c r="R6908" s="549">
        <v>128</v>
      </c>
      <c r="S6908" s="548">
        <v>2218</v>
      </c>
      <c r="T6908" s="548"/>
      <c r="U6908" s="99"/>
    </row>
    <row r="6909" spans="1:21" ht="19.5" customHeight="1">
      <c r="A6909" s="545">
        <v>101537</v>
      </c>
      <c r="B6909" s="545" t="s">
        <v>4985</v>
      </c>
      <c r="C6909" s="545" t="s">
        <v>216</v>
      </c>
      <c r="D6909" s="546">
        <v>43508</v>
      </c>
      <c r="E6909" s="171" t="str">
        <f t="shared" si="107"/>
        <v>2019</v>
      </c>
      <c r="F6909" s="547">
        <v>3164</v>
      </c>
      <c r="G6909" s="548">
        <v>0.19</v>
      </c>
      <c r="H6909" s="547">
        <v>2658.82</v>
      </c>
      <c r="I6909" s="545" t="s">
        <v>12642</v>
      </c>
      <c r="J6909" s="545" t="s">
        <v>13302</v>
      </c>
      <c r="K6909" s="545" t="s">
        <v>13413</v>
      </c>
      <c r="L6909" s="545" t="s">
        <v>13413</v>
      </c>
      <c r="M6909" s="548" t="s">
        <v>13758</v>
      </c>
      <c r="N6909" s="545" t="s">
        <v>13413</v>
      </c>
      <c r="O6909" s="545" t="s">
        <v>13413</v>
      </c>
      <c r="P6909" s="549">
        <v>4947</v>
      </c>
      <c r="Q6909" s="549">
        <v>1</v>
      </c>
      <c r="R6909" s="549">
        <v>135</v>
      </c>
      <c r="S6909" s="548">
        <v>2219</v>
      </c>
      <c r="T6909" s="548"/>
      <c r="U6909" s="99"/>
    </row>
    <row r="6910" spans="1:21" ht="19.5" customHeight="1">
      <c r="A6910" s="545">
        <v>101538</v>
      </c>
      <c r="B6910" s="545" t="s">
        <v>1915</v>
      </c>
      <c r="C6910" s="545" t="s">
        <v>209</v>
      </c>
      <c r="D6910" s="546">
        <v>46052</v>
      </c>
      <c r="E6910" s="171" t="str">
        <f t="shared" si="107"/>
        <v>2026</v>
      </c>
      <c r="F6910" s="547">
        <v>3364</v>
      </c>
      <c r="G6910" s="548">
        <v>0.19</v>
      </c>
      <c r="H6910" s="547">
        <v>2826.89</v>
      </c>
      <c r="I6910" s="545" t="s">
        <v>12706</v>
      </c>
      <c r="J6910" s="545" t="s">
        <v>13307</v>
      </c>
      <c r="K6910" s="545" t="s">
        <v>13413</v>
      </c>
      <c r="L6910" s="545" t="s">
        <v>13413</v>
      </c>
      <c r="M6910" s="548" t="s">
        <v>13758</v>
      </c>
      <c r="N6910" s="545" t="s">
        <v>13413</v>
      </c>
      <c r="O6910" s="545"/>
      <c r="P6910" s="549">
        <v>4948</v>
      </c>
      <c r="Q6910" s="549">
        <v>1</v>
      </c>
      <c r="R6910" s="549">
        <v>128</v>
      </c>
      <c r="S6910" s="548">
        <v>2228</v>
      </c>
      <c r="T6910" s="548"/>
      <c r="U6910" s="99"/>
    </row>
    <row r="6911" spans="1:21" ht="19.5" customHeight="1">
      <c r="A6911" s="545">
        <v>101539</v>
      </c>
      <c r="B6911" s="545" t="s">
        <v>10501</v>
      </c>
      <c r="C6911" s="545" t="s">
        <v>209</v>
      </c>
      <c r="D6911" s="546"/>
      <c r="E6911" s="171" t="str">
        <f t="shared" si="107"/>
        <v>1900</v>
      </c>
      <c r="F6911" s="547">
        <v>0</v>
      </c>
      <c r="G6911" s="548">
        <v>0</v>
      </c>
      <c r="H6911" s="547">
        <v>0</v>
      </c>
      <c r="I6911" s="545" t="s">
        <v>12706</v>
      </c>
      <c r="J6911" s="545"/>
      <c r="K6911" s="545" t="s">
        <v>13413</v>
      </c>
      <c r="L6911" s="545" t="s">
        <v>13413</v>
      </c>
      <c r="M6911" s="548" t="s">
        <v>13758</v>
      </c>
      <c r="N6911" s="545" t="s">
        <v>13413</v>
      </c>
      <c r="O6911" s="545" t="s">
        <v>14535</v>
      </c>
      <c r="P6911" s="549">
        <v>4949</v>
      </c>
      <c r="Q6911" s="549">
        <v>1</v>
      </c>
      <c r="R6911" s="549">
        <v>128</v>
      </c>
      <c r="S6911" s="548"/>
      <c r="T6911" s="548"/>
      <c r="U6911" s="99"/>
    </row>
    <row r="6912" spans="1:21" ht="19.5" customHeight="1">
      <c r="A6912" s="545">
        <v>101540</v>
      </c>
      <c r="B6912" s="545" t="s">
        <v>4727</v>
      </c>
      <c r="C6912" s="545" t="s">
        <v>209</v>
      </c>
      <c r="D6912" s="546">
        <v>46052</v>
      </c>
      <c r="E6912" s="171" t="str">
        <f t="shared" si="107"/>
        <v>2026</v>
      </c>
      <c r="F6912" s="547">
        <v>10515</v>
      </c>
      <c r="G6912" s="548">
        <v>0.19</v>
      </c>
      <c r="H6912" s="547">
        <v>8836.1299999999992</v>
      </c>
      <c r="I6912" s="545" t="s">
        <v>12706</v>
      </c>
      <c r="J6912" s="545" t="s">
        <v>13307</v>
      </c>
      <c r="K6912" s="545" t="s">
        <v>13413</v>
      </c>
      <c r="L6912" s="545" t="s">
        <v>13413</v>
      </c>
      <c r="M6912" s="548" t="s">
        <v>13758</v>
      </c>
      <c r="N6912" s="545" t="s">
        <v>13413</v>
      </c>
      <c r="O6912" s="545" t="s">
        <v>14535</v>
      </c>
      <c r="P6912" s="549">
        <v>4950</v>
      </c>
      <c r="Q6912" s="549">
        <v>1</v>
      </c>
      <c r="R6912" s="549">
        <v>128</v>
      </c>
      <c r="S6912" s="548">
        <v>2228</v>
      </c>
      <c r="T6912" s="548"/>
      <c r="U6912" s="99"/>
    </row>
    <row r="6913" spans="1:21" ht="19.5" customHeight="1">
      <c r="A6913" s="545">
        <v>101541</v>
      </c>
      <c r="B6913" s="545" t="s">
        <v>10500</v>
      </c>
      <c r="C6913" s="545" t="s">
        <v>209</v>
      </c>
      <c r="D6913" s="546"/>
      <c r="E6913" s="171" t="str">
        <f t="shared" si="107"/>
        <v>1900</v>
      </c>
      <c r="F6913" s="547">
        <v>0</v>
      </c>
      <c r="G6913" s="548">
        <v>0</v>
      </c>
      <c r="H6913" s="547">
        <v>0</v>
      </c>
      <c r="I6913" s="545" t="s">
        <v>12706</v>
      </c>
      <c r="J6913" s="545"/>
      <c r="K6913" s="545" t="s">
        <v>13413</v>
      </c>
      <c r="L6913" s="545" t="s">
        <v>13413</v>
      </c>
      <c r="M6913" s="548" t="s">
        <v>13758</v>
      </c>
      <c r="N6913" s="545" t="s">
        <v>13413</v>
      </c>
      <c r="O6913" s="545" t="s">
        <v>14535</v>
      </c>
      <c r="P6913" s="549">
        <v>4951</v>
      </c>
      <c r="Q6913" s="549">
        <v>1</v>
      </c>
      <c r="R6913" s="549">
        <v>128</v>
      </c>
      <c r="S6913" s="548"/>
      <c r="T6913" s="548"/>
      <c r="U6913" s="99"/>
    </row>
    <row r="6914" spans="1:21" ht="19.5" customHeight="1">
      <c r="A6914" s="545">
        <v>101542</v>
      </c>
      <c r="B6914" s="545" t="s">
        <v>8132</v>
      </c>
      <c r="C6914" s="545" t="s">
        <v>209</v>
      </c>
      <c r="D6914" s="546">
        <v>44725</v>
      </c>
      <c r="E6914" s="171" t="str">
        <f t="shared" si="107"/>
        <v>2022</v>
      </c>
      <c r="F6914" s="547">
        <v>7423.01</v>
      </c>
      <c r="G6914" s="548">
        <v>0.19</v>
      </c>
      <c r="H6914" s="547">
        <v>6237.82</v>
      </c>
      <c r="I6914" s="545" t="s">
        <v>12706</v>
      </c>
      <c r="J6914" s="545" t="s">
        <v>13298</v>
      </c>
      <c r="K6914" s="545" t="s">
        <v>13413</v>
      </c>
      <c r="L6914" s="545" t="s">
        <v>13413</v>
      </c>
      <c r="M6914" s="548" t="s">
        <v>13758</v>
      </c>
      <c r="N6914" s="545" t="s">
        <v>13413</v>
      </c>
      <c r="O6914" s="545" t="s">
        <v>14535</v>
      </c>
      <c r="P6914" s="549">
        <v>4952</v>
      </c>
      <c r="Q6914" s="549">
        <v>1</v>
      </c>
      <c r="R6914" s="549">
        <v>128</v>
      </c>
      <c r="S6914" s="548">
        <v>1012</v>
      </c>
      <c r="T6914" s="548"/>
      <c r="U6914" s="99"/>
    </row>
    <row r="6915" spans="1:21" ht="19.5" customHeight="1">
      <c r="A6915" s="545">
        <v>101543</v>
      </c>
      <c r="B6915" s="545" t="s">
        <v>10499</v>
      </c>
      <c r="C6915" s="545" t="s">
        <v>209</v>
      </c>
      <c r="D6915" s="546"/>
      <c r="E6915" s="171" t="str">
        <f t="shared" si="107"/>
        <v>1900</v>
      </c>
      <c r="F6915" s="547">
        <v>0</v>
      </c>
      <c r="G6915" s="548">
        <v>0</v>
      </c>
      <c r="H6915" s="547">
        <v>0</v>
      </c>
      <c r="I6915" s="545" t="s">
        <v>12706</v>
      </c>
      <c r="J6915" s="545"/>
      <c r="K6915" s="545" t="s">
        <v>13413</v>
      </c>
      <c r="L6915" s="545" t="s">
        <v>13413</v>
      </c>
      <c r="M6915" s="548" t="s">
        <v>13758</v>
      </c>
      <c r="N6915" s="545" t="s">
        <v>13413</v>
      </c>
      <c r="O6915" s="545" t="s">
        <v>14535</v>
      </c>
      <c r="P6915" s="549">
        <v>4953</v>
      </c>
      <c r="Q6915" s="549">
        <v>1</v>
      </c>
      <c r="R6915" s="549">
        <v>128</v>
      </c>
      <c r="S6915" s="548"/>
      <c r="T6915" s="548"/>
      <c r="U6915" s="99"/>
    </row>
    <row r="6916" spans="1:21" ht="19.5" customHeight="1">
      <c r="A6916" s="545">
        <v>101544</v>
      </c>
      <c r="B6916" s="545" t="s">
        <v>4505</v>
      </c>
      <c r="C6916" s="545" t="s">
        <v>221</v>
      </c>
      <c r="D6916" s="546"/>
      <c r="E6916" s="171" t="str">
        <f t="shared" ref="E6916:E6979" si="108">TEXT(D6916,"YYYY")</f>
        <v>1900</v>
      </c>
      <c r="F6916" s="547">
        <v>0</v>
      </c>
      <c r="G6916" s="548">
        <v>0</v>
      </c>
      <c r="H6916" s="547">
        <v>0</v>
      </c>
      <c r="I6916" s="545" t="s">
        <v>12643</v>
      </c>
      <c r="J6916" s="545"/>
      <c r="K6916" s="545" t="s">
        <v>4505</v>
      </c>
      <c r="L6916" s="545" t="s">
        <v>13413</v>
      </c>
      <c r="M6916" s="548" t="s">
        <v>13758</v>
      </c>
      <c r="N6916" s="545" t="s">
        <v>13413</v>
      </c>
      <c r="O6916" s="545" t="s">
        <v>13987</v>
      </c>
      <c r="P6916" s="549">
        <v>4954</v>
      </c>
      <c r="Q6916" s="549">
        <v>1</v>
      </c>
      <c r="R6916" s="549">
        <v>6</v>
      </c>
      <c r="S6916" s="548"/>
      <c r="T6916" s="548"/>
      <c r="U6916" s="99"/>
    </row>
    <row r="6917" spans="1:21" ht="19.5" customHeight="1">
      <c r="A6917" s="545">
        <v>101545</v>
      </c>
      <c r="B6917" s="545" t="s">
        <v>4891</v>
      </c>
      <c r="C6917" s="545" t="s">
        <v>216</v>
      </c>
      <c r="D6917" s="546">
        <v>43559</v>
      </c>
      <c r="E6917" s="171" t="str">
        <f t="shared" si="108"/>
        <v>2019</v>
      </c>
      <c r="F6917" s="547">
        <v>83759.990000000005</v>
      </c>
      <c r="G6917" s="548">
        <v>0.19</v>
      </c>
      <c r="H6917" s="547">
        <v>70386.55</v>
      </c>
      <c r="I6917" s="545" t="s">
        <v>12637</v>
      </c>
      <c r="J6917" s="545" t="s">
        <v>13321</v>
      </c>
      <c r="K6917" s="545" t="s">
        <v>4891</v>
      </c>
      <c r="L6917" s="545" t="s">
        <v>13413</v>
      </c>
      <c r="M6917" s="548" t="s">
        <v>13758</v>
      </c>
      <c r="N6917" s="545" t="s">
        <v>13413</v>
      </c>
      <c r="O6917" s="545" t="s">
        <v>13413</v>
      </c>
      <c r="P6917" s="549">
        <v>11889</v>
      </c>
      <c r="Q6917" s="549">
        <v>1</v>
      </c>
      <c r="R6917" s="549">
        <v>13</v>
      </c>
      <c r="S6917" s="548">
        <v>2244</v>
      </c>
      <c r="T6917" s="548"/>
      <c r="U6917" s="99"/>
    </row>
    <row r="6918" spans="1:21" ht="19.5" customHeight="1">
      <c r="A6918" s="545">
        <v>101546</v>
      </c>
      <c r="B6918" s="545" t="s">
        <v>4979</v>
      </c>
      <c r="C6918" s="545" t="s">
        <v>216</v>
      </c>
      <c r="D6918" s="546">
        <v>44589</v>
      </c>
      <c r="E6918" s="171" t="str">
        <f t="shared" si="108"/>
        <v>2022</v>
      </c>
      <c r="F6918" s="547">
        <v>25158659</v>
      </c>
      <c r="G6918" s="548">
        <v>0.19</v>
      </c>
      <c r="H6918" s="547">
        <v>21141730.25</v>
      </c>
      <c r="I6918" s="545" t="s">
        <v>12637</v>
      </c>
      <c r="J6918" s="545" t="s">
        <v>13297</v>
      </c>
      <c r="K6918" s="545" t="s">
        <v>18285</v>
      </c>
      <c r="L6918" s="545" t="s">
        <v>13413</v>
      </c>
      <c r="M6918" s="548" t="s">
        <v>13758</v>
      </c>
      <c r="N6918" s="545" t="s">
        <v>13413</v>
      </c>
      <c r="O6918" s="545" t="s">
        <v>13413</v>
      </c>
      <c r="P6918" s="549">
        <v>11890</v>
      </c>
      <c r="Q6918" s="549">
        <v>1</v>
      </c>
      <c r="R6918" s="549">
        <v>13</v>
      </c>
      <c r="S6918" s="548">
        <v>2257</v>
      </c>
      <c r="T6918" s="548"/>
      <c r="U6918" s="99"/>
    </row>
    <row r="6919" spans="1:21" ht="19.5" customHeight="1">
      <c r="A6919" s="545">
        <v>101547</v>
      </c>
      <c r="B6919" s="545" t="s">
        <v>5392</v>
      </c>
      <c r="C6919" s="545" t="s">
        <v>216</v>
      </c>
      <c r="D6919" s="546">
        <v>46052</v>
      </c>
      <c r="E6919" s="171" t="str">
        <f t="shared" si="108"/>
        <v>2026</v>
      </c>
      <c r="F6919" s="547">
        <v>33896</v>
      </c>
      <c r="G6919" s="548">
        <v>0</v>
      </c>
      <c r="H6919" s="547">
        <v>33896</v>
      </c>
      <c r="I6919" s="545" t="s">
        <v>12766</v>
      </c>
      <c r="J6919" s="545" t="s">
        <v>13307</v>
      </c>
      <c r="K6919" s="545" t="s">
        <v>13413</v>
      </c>
      <c r="L6919" s="545" t="s">
        <v>13413</v>
      </c>
      <c r="M6919" s="548" t="s">
        <v>13758</v>
      </c>
      <c r="N6919" s="545" t="s">
        <v>13413</v>
      </c>
      <c r="O6919" s="545" t="s">
        <v>13413</v>
      </c>
      <c r="P6919" s="549">
        <v>4955</v>
      </c>
      <c r="Q6919" s="549">
        <v>1</v>
      </c>
      <c r="R6919" s="549">
        <v>172</v>
      </c>
      <c r="S6919" s="548">
        <v>2228</v>
      </c>
      <c r="T6919" s="548"/>
      <c r="U6919" s="99"/>
    </row>
    <row r="6920" spans="1:21" ht="19.5" customHeight="1">
      <c r="A6920" s="545">
        <v>101548</v>
      </c>
      <c r="B6920" s="545" t="s">
        <v>2358</v>
      </c>
      <c r="C6920" s="545" t="s">
        <v>216</v>
      </c>
      <c r="D6920" s="546"/>
      <c r="E6920" s="171" t="str">
        <f t="shared" si="108"/>
        <v>1900</v>
      </c>
      <c r="F6920" s="547">
        <v>0</v>
      </c>
      <c r="G6920" s="548">
        <v>0</v>
      </c>
      <c r="H6920" s="547">
        <v>0</v>
      </c>
      <c r="I6920" s="545" t="s">
        <v>12715</v>
      </c>
      <c r="J6920" s="545"/>
      <c r="K6920" s="545" t="s">
        <v>13413</v>
      </c>
      <c r="L6920" s="545" t="s">
        <v>14624</v>
      </c>
      <c r="M6920" s="548" t="s">
        <v>13758</v>
      </c>
      <c r="N6920" s="545" t="s">
        <v>13413</v>
      </c>
      <c r="O6920" s="545" t="s">
        <v>14625</v>
      </c>
      <c r="P6920" s="549">
        <v>4956</v>
      </c>
      <c r="Q6920" s="549">
        <v>1</v>
      </c>
      <c r="R6920" s="549">
        <v>129</v>
      </c>
      <c r="S6920" s="548"/>
      <c r="T6920" s="548"/>
      <c r="U6920" s="99"/>
    </row>
    <row r="6921" spans="1:21" ht="19.5" customHeight="1">
      <c r="A6921" s="545">
        <v>101549</v>
      </c>
      <c r="B6921" s="545" t="s">
        <v>5389</v>
      </c>
      <c r="C6921" s="545" t="s">
        <v>216</v>
      </c>
      <c r="D6921" s="546">
        <v>44589</v>
      </c>
      <c r="E6921" s="171" t="str">
        <f t="shared" si="108"/>
        <v>2022</v>
      </c>
      <c r="F6921" s="547">
        <v>39992</v>
      </c>
      <c r="G6921" s="548">
        <v>0</v>
      </c>
      <c r="H6921" s="547">
        <v>39992</v>
      </c>
      <c r="I6921" s="545" t="s">
        <v>12766</v>
      </c>
      <c r="J6921" s="545" t="s">
        <v>13297</v>
      </c>
      <c r="K6921" s="545" t="s">
        <v>18286</v>
      </c>
      <c r="L6921" s="545" t="s">
        <v>13413</v>
      </c>
      <c r="M6921" s="548" t="s">
        <v>13758</v>
      </c>
      <c r="N6921" s="545" t="s">
        <v>13413</v>
      </c>
      <c r="O6921" s="545" t="s">
        <v>13413</v>
      </c>
      <c r="P6921" s="549">
        <v>4957</v>
      </c>
      <c r="Q6921" s="549">
        <v>1</v>
      </c>
      <c r="R6921" s="549">
        <v>172</v>
      </c>
      <c r="S6921" s="548">
        <v>2257</v>
      </c>
      <c r="T6921" s="548"/>
      <c r="U6921" s="99"/>
    </row>
    <row r="6922" spans="1:21" ht="19.5" customHeight="1">
      <c r="A6922" s="545">
        <v>101550</v>
      </c>
      <c r="B6922" s="545" t="s">
        <v>10498</v>
      </c>
      <c r="C6922" s="545" t="s">
        <v>216</v>
      </c>
      <c r="D6922" s="546"/>
      <c r="E6922" s="171" t="str">
        <f t="shared" si="108"/>
        <v>1900</v>
      </c>
      <c r="F6922" s="547">
        <v>0</v>
      </c>
      <c r="G6922" s="548">
        <v>0</v>
      </c>
      <c r="H6922" s="547">
        <v>0</v>
      </c>
      <c r="I6922" s="545" t="s">
        <v>12715</v>
      </c>
      <c r="J6922" s="545"/>
      <c r="K6922" s="545" t="s">
        <v>13413</v>
      </c>
      <c r="L6922" s="545" t="s">
        <v>14624</v>
      </c>
      <c r="M6922" s="548" t="s">
        <v>13758</v>
      </c>
      <c r="N6922" s="545" t="s">
        <v>13413</v>
      </c>
      <c r="O6922" s="545" t="s">
        <v>14625</v>
      </c>
      <c r="P6922" s="549">
        <v>4958</v>
      </c>
      <c r="Q6922" s="549">
        <v>1</v>
      </c>
      <c r="R6922" s="549">
        <v>129</v>
      </c>
      <c r="S6922" s="548"/>
      <c r="T6922" s="548"/>
      <c r="U6922" s="99"/>
    </row>
    <row r="6923" spans="1:21" ht="19.5" customHeight="1">
      <c r="A6923" s="545">
        <v>101551</v>
      </c>
      <c r="B6923" s="545" t="s">
        <v>7476</v>
      </c>
      <c r="C6923" s="545" t="s">
        <v>216</v>
      </c>
      <c r="D6923" s="546">
        <v>43737</v>
      </c>
      <c r="E6923" s="171" t="str">
        <f t="shared" si="108"/>
        <v>2019</v>
      </c>
      <c r="F6923" s="547">
        <v>43130708.670000002</v>
      </c>
      <c r="G6923" s="548">
        <v>0.19</v>
      </c>
      <c r="H6923" s="547">
        <v>36244293</v>
      </c>
      <c r="I6923" s="545" t="s">
        <v>12637</v>
      </c>
      <c r="J6923" s="545" t="s">
        <v>13321</v>
      </c>
      <c r="K6923" s="545" t="s">
        <v>18287</v>
      </c>
      <c r="L6923" s="545" t="s">
        <v>13413</v>
      </c>
      <c r="M6923" s="548" t="s">
        <v>13758</v>
      </c>
      <c r="N6923" s="545" t="s">
        <v>13413</v>
      </c>
      <c r="O6923" s="545" t="s">
        <v>13413</v>
      </c>
      <c r="P6923" s="549">
        <v>11891</v>
      </c>
      <c r="Q6923" s="549">
        <v>1</v>
      </c>
      <c r="R6923" s="549">
        <v>13</v>
      </c>
      <c r="S6923" s="548">
        <v>2244</v>
      </c>
      <c r="T6923" s="548"/>
      <c r="U6923" s="99"/>
    </row>
    <row r="6924" spans="1:21" ht="19.5" customHeight="1">
      <c r="A6924" s="545">
        <v>101552</v>
      </c>
      <c r="B6924" s="545" t="s">
        <v>7975</v>
      </c>
      <c r="C6924" s="545" t="s">
        <v>206</v>
      </c>
      <c r="D6924" s="546">
        <v>43559</v>
      </c>
      <c r="E6924" s="171" t="str">
        <f t="shared" si="108"/>
        <v>2019</v>
      </c>
      <c r="F6924" s="547">
        <v>11641</v>
      </c>
      <c r="G6924" s="548">
        <v>0.19</v>
      </c>
      <c r="H6924" s="547">
        <v>9782.35</v>
      </c>
      <c r="I6924" s="545" t="s">
        <v>12982</v>
      </c>
      <c r="J6924" s="545" t="s">
        <v>13321</v>
      </c>
      <c r="K6924" s="545" t="s">
        <v>13413</v>
      </c>
      <c r="L6924" s="545" t="s">
        <v>13413</v>
      </c>
      <c r="M6924" s="548" t="s">
        <v>13758</v>
      </c>
      <c r="N6924" s="545" t="s">
        <v>13413</v>
      </c>
      <c r="O6924" s="545" t="s">
        <v>13413</v>
      </c>
      <c r="P6924" s="549">
        <v>11892</v>
      </c>
      <c r="Q6924" s="549">
        <v>1</v>
      </c>
      <c r="R6924" s="549">
        <v>48</v>
      </c>
      <c r="S6924" s="548">
        <v>2244</v>
      </c>
      <c r="T6924" s="548"/>
      <c r="U6924" s="99"/>
    </row>
    <row r="6925" spans="1:21" ht="19.5" customHeight="1">
      <c r="A6925" s="545">
        <v>101553</v>
      </c>
      <c r="B6925" s="545" t="s">
        <v>5425</v>
      </c>
      <c r="C6925" s="545" t="s">
        <v>221</v>
      </c>
      <c r="D6925" s="546">
        <v>43844</v>
      </c>
      <c r="E6925" s="171" t="str">
        <f t="shared" si="108"/>
        <v>2020</v>
      </c>
      <c r="F6925" s="547">
        <v>31637.34</v>
      </c>
      <c r="G6925" s="548">
        <v>0.19</v>
      </c>
      <c r="H6925" s="547">
        <v>26586</v>
      </c>
      <c r="I6925" s="545" t="s">
        <v>12754</v>
      </c>
      <c r="J6925" s="545" t="s">
        <v>13297</v>
      </c>
      <c r="K6925" s="545" t="s">
        <v>18288</v>
      </c>
      <c r="L6925" s="545" t="s">
        <v>13413</v>
      </c>
      <c r="M6925" s="548" t="s">
        <v>13758</v>
      </c>
      <c r="N6925" s="545" t="s">
        <v>13413</v>
      </c>
      <c r="O6925" s="545" t="s">
        <v>13413</v>
      </c>
      <c r="P6925" s="549">
        <v>11893</v>
      </c>
      <c r="Q6925" s="549">
        <v>1</v>
      </c>
      <c r="R6925" s="549">
        <v>33</v>
      </c>
      <c r="S6925" s="548">
        <v>2257</v>
      </c>
      <c r="T6925" s="548"/>
      <c r="U6925" s="99"/>
    </row>
    <row r="6926" spans="1:21" ht="19.5" customHeight="1">
      <c r="A6926" s="545">
        <v>101554</v>
      </c>
      <c r="B6926" s="545" t="s">
        <v>7974</v>
      </c>
      <c r="C6926" s="545" t="s">
        <v>216</v>
      </c>
      <c r="D6926" s="546">
        <v>43559</v>
      </c>
      <c r="E6926" s="171" t="str">
        <f t="shared" si="108"/>
        <v>2019</v>
      </c>
      <c r="F6926" s="547">
        <v>2313</v>
      </c>
      <c r="G6926" s="548">
        <v>0</v>
      </c>
      <c r="H6926" s="547">
        <v>2313</v>
      </c>
      <c r="I6926" s="545" t="s">
        <v>12688</v>
      </c>
      <c r="J6926" s="545" t="s">
        <v>13381</v>
      </c>
      <c r="K6926" s="545" t="s">
        <v>18289</v>
      </c>
      <c r="L6926" s="545" t="s">
        <v>13413</v>
      </c>
      <c r="M6926" s="548" t="s">
        <v>13758</v>
      </c>
      <c r="N6926" s="545" t="s">
        <v>13413</v>
      </c>
      <c r="O6926" s="545" t="s">
        <v>13413</v>
      </c>
      <c r="P6926" s="549">
        <v>11894</v>
      </c>
      <c r="Q6926" s="549">
        <v>1</v>
      </c>
      <c r="R6926" s="549">
        <v>92</v>
      </c>
      <c r="S6926" s="548">
        <v>60</v>
      </c>
      <c r="T6926" s="548"/>
      <c r="U6926" s="99"/>
    </row>
    <row r="6927" spans="1:21" ht="19.5" customHeight="1">
      <c r="A6927" s="545">
        <v>101555</v>
      </c>
      <c r="B6927" s="545" t="s">
        <v>7463</v>
      </c>
      <c r="C6927" s="545" t="s">
        <v>216</v>
      </c>
      <c r="D6927" s="546">
        <v>43738</v>
      </c>
      <c r="E6927" s="171" t="str">
        <f t="shared" si="108"/>
        <v>2019</v>
      </c>
      <c r="F6927" s="547">
        <v>156836396.71000001</v>
      </c>
      <c r="G6927" s="548">
        <v>0.19</v>
      </c>
      <c r="H6927" s="547">
        <v>131795291.34999999</v>
      </c>
      <c r="I6927" s="545" t="s">
        <v>12694</v>
      </c>
      <c r="J6927" s="545" t="s">
        <v>13302</v>
      </c>
      <c r="K6927" s="545" t="s">
        <v>18290</v>
      </c>
      <c r="L6927" s="545" t="s">
        <v>13413</v>
      </c>
      <c r="M6927" s="548" t="s">
        <v>13758</v>
      </c>
      <c r="N6927" s="545" t="s">
        <v>13413</v>
      </c>
      <c r="O6927" s="545" t="s">
        <v>13413</v>
      </c>
      <c r="P6927" s="549">
        <v>11895</v>
      </c>
      <c r="Q6927" s="549">
        <v>1</v>
      </c>
      <c r="R6927" s="549">
        <v>104</v>
      </c>
      <c r="S6927" s="548">
        <v>2219</v>
      </c>
      <c r="T6927" s="548"/>
      <c r="U6927" s="99"/>
    </row>
    <row r="6928" spans="1:21" ht="19.5" customHeight="1">
      <c r="A6928" s="545">
        <v>101556</v>
      </c>
      <c r="B6928" s="545" t="s">
        <v>7752</v>
      </c>
      <c r="C6928" s="545" t="s">
        <v>216</v>
      </c>
      <c r="D6928" s="546">
        <v>43649</v>
      </c>
      <c r="E6928" s="171" t="str">
        <f t="shared" si="108"/>
        <v>2019</v>
      </c>
      <c r="F6928" s="547">
        <v>1129661</v>
      </c>
      <c r="G6928" s="548">
        <v>0.19</v>
      </c>
      <c r="H6928" s="547">
        <v>949294.96</v>
      </c>
      <c r="I6928" s="545" t="s">
        <v>12637</v>
      </c>
      <c r="J6928" s="545" t="s">
        <v>13321</v>
      </c>
      <c r="K6928" s="545" t="s">
        <v>18291</v>
      </c>
      <c r="L6928" s="545" t="s">
        <v>13413</v>
      </c>
      <c r="M6928" s="548" t="s">
        <v>13758</v>
      </c>
      <c r="N6928" s="545" t="s">
        <v>13413</v>
      </c>
      <c r="O6928" s="545" t="s">
        <v>13413</v>
      </c>
      <c r="P6928" s="549">
        <v>11896</v>
      </c>
      <c r="Q6928" s="549">
        <v>1</v>
      </c>
      <c r="R6928" s="549">
        <v>13</v>
      </c>
      <c r="S6928" s="548">
        <v>2244</v>
      </c>
      <c r="T6928" s="548"/>
      <c r="U6928" s="99"/>
    </row>
    <row r="6929" spans="1:21" ht="19.5" customHeight="1">
      <c r="A6929" s="545">
        <v>101557</v>
      </c>
      <c r="B6929" s="545" t="s">
        <v>7523</v>
      </c>
      <c r="C6929" s="545" t="s">
        <v>216</v>
      </c>
      <c r="D6929" s="546">
        <v>43728</v>
      </c>
      <c r="E6929" s="171" t="str">
        <f t="shared" si="108"/>
        <v>2019</v>
      </c>
      <c r="F6929" s="547">
        <v>19589862.16</v>
      </c>
      <c r="G6929" s="548">
        <v>0.19</v>
      </c>
      <c r="H6929" s="547">
        <v>16462069.039999999</v>
      </c>
      <c r="I6929" s="545" t="s">
        <v>12650</v>
      </c>
      <c r="J6929" s="545" t="s">
        <v>13321</v>
      </c>
      <c r="K6929" s="545" t="s">
        <v>7523</v>
      </c>
      <c r="L6929" s="545" t="s">
        <v>16438</v>
      </c>
      <c r="M6929" s="548" t="s">
        <v>13758</v>
      </c>
      <c r="N6929" s="545" t="s">
        <v>13413</v>
      </c>
      <c r="O6929" s="545" t="s">
        <v>13413</v>
      </c>
      <c r="P6929" s="549">
        <v>11897</v>
      </c>
      <c r="Q6929" s="549">
        <v>1</v>
      </c>
      <c r="R6929" s="549">
        <v>127</v>
      </c>
      <c r="S6929" s="548">
        <v>2244</v>
      </c>
      <c r="T6929" s="548"/>
      <c r="U6929" s="99"/>
    </row>
    <row r="6930" spans="1:21" ht="19.5" customHeight="1">
      <c r="A6930" s="545">
        <v>101558</v>
      </c>
      <c r="B6930" s="545" t="s">
        <v>7972</v>
      </c>
      <c r="C6930" s="545" t="s">
        <v>209</v>
      </c>
      <c r="D6930" s="546">
        <v>43560</v>
      </c>
      <c r="E6930" s="171" t="str">
        <f t="shared" si="108"/>
        <v>2019</v>
      </c>
      <c r="F6930" s="547">
        <v>6208</v>
      </c>
      <c r="G6930" s="548">
        <v>0.19</v>
      </c>
      <c r="H6930" s="547">
        <v>5216.8100000000004</v>
      </c>
      <c r="I6930" s="545" t="s">
        <v>12684</v>
      </c>
      <c r="J6930" s="545" t="s">
        <v>13321</v>
      </c>
      <c r="K6930" s="545" t="s">
        <v>18292</v>
      </c>
      <c r="L6930" s="545" t="s">
        <v>13413</v>
      </c>
      <c r="M6930" s="548" t="s">
        <v>13758</v>
      </c>
      <c r="N6930" s="545" t="s">
        <v>13413</v>
      </c>
      <c r="O6930" s="545" t="s">
        <v>13413</v>
      </c>
      <c r="P6930" s="549">
        <v>11898</v>
      </c>
      <c r="Q6930" s="549">
        <v>1</v>
      </c>
      <c r="R6930" s="549">
        <v>95</v>
      </c>
      <c r="S6930" s="548">
        <v>2244</v>
      </c>
      <c r="T6930" s="548"/>
      <c r="U6930" s="99"/>
    </row>
    <row r="6931" spans="1:21" ht="19.5" customHeight="1">
      <c r="A6931" s="545">
        <v>101559</v>
      </c>
      <c r="B6931" s="545" t="s">
        <v>7971</v>
      </c>
      <c r="C6931" s="545" t="s">
        <v>221</v>
      </c>
      <c r="D6931" s="546">
        <v>43560</v>
      </c>
      <c r="E6931" s="171" t="str">
        <f t="shared" si="108"/>
        <v>2019</v>
      </c>
      <c r="F6931" s="547">
        <v>49900</v>
      </c>
      <c r="G6931" s="548">
        <v>0.19</v>
      </c>
      <c r="H6931" s="547">
        <v>41932.769999999997</v>
      </c>
      <c r="I6931" s="545" t="s">
        <v>12684</v>
      </c>
      <c r="J6931" s="545" t="s">
        <v>13305</v>
      </c>
      <c r="K6931" s="545" t="s">
        <v>18293</v>
      </c>
      <c r="L6931" s="545" t="s">
        <v>13413</v>
      </c>
      <c r="M6931" s="548" t="s">
        <v>13758</v>
      </c>
      <c r="N6931" s="545" t="s">
        <v>13413</v>
      </c>
      <c r="O6931" s="545" t="s">
        <v>13413</v>
      </c>
      <c r="P6931" s="549">
        <v>11899</v>
      </c>
      <c r="Q6931" s="549">
        <v>1</v>
      </c>
      <c r="R6931" s="549">
        <v>95</v>
      </c>
      <c r="S6931" s="548">
        <v>2217</v>
      </c>
      <c r="T6931" s="548"/>
      <c r="U6931" s="99"/>
    </row>
    <row r="6932" spans="1:21" ht="19.5" customHeight="1">
      <c r="A6932" s="545">
        <v>101560</v>
      </c>
      <c r="B6932" s="545" t="s">
        <v>7970</v>
      </c>
      <c r="C6932" s="545" t="s">
        <v>221</v>
      </c>
      <c r="D6932" s="546">
        <v>46052</v>
      </c>
      <c r="E6932" s="171" t="str">
        <f t="shared" si="108"/>
        <v>2026</v>
      </c>
      <c r="F6932" s="547">
        <v>845357</v>
      </c>
      <c r="G6932" s="548">
        <v>0.19</v>
      </c>
      <c r="H6932" s="547">
        <v>710384.03</v>
      </c>
      <c r="I6932" s="545" t="s">
        <v>12672</v>
      </c>
      <c r="J6932" s="545" t="s">
        <v>13307</v>
      </c>
      <c r="K6932" s="545" t="s">
        <v>18294</v>
      </c>
      <c r="L6932" s="545" t="s">
        <v>13413</v>
      </c>
      <c r="M6932" s="548" t="s">
        <v>13758</v>
      </c>
      <c r="N6932" s="545" t="s">
        <v>13413</v>
      </c>
      <c r="O6932" s="545" t="s">
        <v>13413</v>
      </c>
      <c r="P6932" s="549">
        <v>11900</v>
      </c>
      <c r="Q6932" s="549">
        <v>1</v>
      </c>
      <c r="R6932" s="549">
        <v>4</v>
      </c>
      <c r="S6932" s="548">
        <v>2228</v>
      </c>
      <c r="T6932" s="548"/>
      <c r="U6932" s="99"/>
    </row>
    <row r="6933" spans="1:21" ht="19.5" customHeight="1">
      <c r="A6933" s="545">
        <v>101561</v>
      </c>
      <c r="B6933" s="545" t="s">
        <v>7969</v>
      </c>
      <c r="C6933" s="545" t="s">
        <v>221</v>
      </c>
      <c r="D6933" s="546">
        <v>46052</v>
      </c>
      <c r="E6933" s="171" t="str">
        <f t="shared" si="108"/>
        <v>2026</v>
      </c>
      <c r="F6933" s="547">
        <v>305932</v>
      </c>
      <c r="G6933" s="548">
        <v>0.19</v>
      </c>
      <c r="H6933" s="547">
        <v>257085.71</v>
      </c>
      <c r="I6933" s="545" t="s">
        <v>12672</v>
      </c>
      <c r="J6933" s="545" t="s">
        <v>13307</v>
      </c>
      <c r="K6933" s="545" t="s">
        <v>18295</v>
      </c>
      <c r="L6933" s="545" t="s">
        <v>13413</v>
      </c>
      <c r="M6933" s="548" t="s">
        <v>13758</v>
      </c>
      <c r="N6933" s="545" t="s">
        <v>13413</v>
      </c>
      <c r="O6933" s="545" t="s">
        <v>13413</v>
      </c>
      <c r="P6933" s="549">
        <v>11901</v>
      </c>
      <c r="Q6933" s="549">
        <v>1</v>
      </c>
      <c r="R6933" s="549">
        <v>4</v>
      </c>
      <c r="S6933" s="548">
        <v>2228</v>
      </c>
      <c r="T6933" s="548"/>
      <c r="U6933" s="99"/>
    </row>
    <row r="6934" spans="1:21" ht="19.5" customHeight="1">
      <c r="A6934" s="545">
        <v>101562</v>
      </c>
      <c r="B6934" s="545" t="s">
        <v>10497</v>
      </c>
      <c r="C6934" s="545" t="s">
        <v>216</v>
      </c>
      <c r="D6934" s="546"/>
      <c r="E6934" s="171" t="str">
        <f t="shared" si="108"/>
        <v>1900</v>
      </c>
      <c r="F6934" s="547">
        <v>0</v>
      </c>
      <c r="G6934" s="548">
        <v>0</v>
      </c>
      <c r="H6934" s="547">
        <v>0</v>
      </c>
      <c r="I6934" s="545" t="s">
        <v>12642</v>
      </c>
      <c r="J6934" s="545"/>
      <c r="K6934" s="545" t="s">
        <v>13413</v>
      </c>
      <c r="L6934" s="545" t="s">
        <v>13413</v>
      </c>
      <c r="M6934" s="548" t="s">
        <v>13758</v>
      </c>
      <c r="N6934" s="545" t="s">
        <v>13413</v>
      </c>
      <c r="O6934" s="545" t="s">
        <v>13413</v>
      </c>
      <c r="P6934" s="549">
        <v>4959</v>
      </c>
      <c r="Q6934" s="549">
        <v>1</v>
      </c>
      <c r="R6934" s="549">
        <v>135</v>
      </c>
      <c r="S6934" s="548"/>
      <c r="T6934" s="548"/>
      <c r="U6934" s="99"/>
    </row>
    <row r="6935" spans="1:21" ht="19.5" customHeight="1">
      <c r="A6935" s="545">
        <v>101563</v>
      </c>
      <c r="B6935" s="545" t="s">
        <v>10496</v>
      </c>
      <c r="C6935" s="545" t="s">
        <v>216</v>
      </c>
      <c r="D6935" s="546">
        <v>44620</v>
      </c>
      <c r="E6935" s="171" t="str">
        <f t="shared" si="108"/>
        <v>2022</v>
      </c>
      <c r="F6935" s="547">
        <v>38501</v>
      </c>
      <c r="G6935" s="548">
        <v>0.19</v>
      </c>
      <c r="H6935" s="547">
        <v>32353.78</v>
      </c>
      <c r="I6935" s="545" t="s">
        <v>12642</v>
      </c>
      <c r="J6935" s="545" t="s">
        <v>13297</v>
      </c>
      <c r="K6935" s="545" t="s">
        <v>13413</v>
      </c>
      <c r="L6935" s="545" t="s">
        <v>13807</v>
      </c>
      <c r="M6935" s="548" t="s">
        <v>13758</v>
      </c>
      <c r="N6935" s="545" t="s">
        <v>13413</v>
      </c>
      <c r="O6935" s="545" t="s">
        <v>18296</v>
      </c>
      <c r="P6935" s="549">
        <v>4960</v>
      </c>
      <c r="Q6935" s="549">
        <v>1</v>
      </c>
      <c r="R6935" s="549">
        <v>135</v>
      </c>
      <c r="S6935" s="548">
        <v>2257</v>
      </c>
      <c r="T6935" s="548"/>
      <c r="U6935" s="99"/>
    </row>
    <row r="6936" spans="1:21" ht="19.5" customHeight="1">
      <c r="A6936" s="545">
        <v>101564</v>
      </c>
      <c r="B6936" s="545" t="s">
        <v>2566</v>
      </c>
      <c r="C6936" s="545" t="s">
        <v>209</v>
      </c>
      <c r="D6936" s="546">
        <v>43552</v>
      </c>
      <c r="E6936" s="171" t="str">
        <f t="shared" si="108"/>
        <v>2019</v>
      </c>
      <c r="F6936" s="547">
        <v>14259</v>
      </c>
      <c r="G6936" s="548">
        <v>0.19</v>
      </c>
      <c r="H6936" s="547">
        <v>11982.35</v>
      </c>
      <c r="I6936" s="545" t="s">
        <v>12697</v>
      </c>
      <c r="J6936" s="545" t="s">
        <v>13298</v>
      </c>
      <c r="K6936" s="545" t="s">
        <v>13413</v>
      </c>
      <c r="L6936" s="545" t="s">
        <v>14561</v>
      </c>
      <c r="M6936" s="548" t="s">
        <v>13758</v>
      </c>
      <c r="N6936" s="545" t="s">
        <v>13413</v>
      </c>
      <c r="O6936" s="545" t="s">
        <v>14562</v>
      </c>
      <c r="P6936" s="549">
        <v>4961</v>
      </c>
      <c r="Q6936" s="549">
        <v>1</v>
      </c>
      <c r="R6936" s="549">
        <v>138</v>
      </c>
      <c r="S6936" s="548">
        <v>1012</v>
      </c>
      <c r="T6936" s="548"/>
      <c r="U6936" s="99"/>
    </row>
    <row r="6937" spans="1:21" ht="19.5" customHeight="1">
      <c r="A6937" s="545">
        <v>101565</v>
      </c>
      <c r="B6937" s="545" t="s">
        <v>10495</v>
      </c>
      <c r="C6937" s="545" t="s">
        <v>4552</v>
      </c>
      <c r="D6937" s="546"/>
      <c r="E6937" s="171" t="str">
        <f t="shared" si="108"/>
        <v>1900</v>
      </c>
      <c r="F6937" s="547">
        <v>0</v>
      </c>
      <c r="G6937" s="548">
        <v>0</v>
      </c>
      <c r="H6937" s="547">
        <v>0</v>
      </c>
      <c r="I6937" s="545" t="s">
        <v>12752</v>
      </c>
      <c r="J6937" s="545"/>
      <c r="K6937" s="545" t="s">
        <v>13413</v>
      </c>
      <c r="L6937" s="545" t="s">
        <v>13413</v>
      </c>
      <c r="M6937" s="548" t="s">
        <v>13758</v>
      </c>
      <c r="N6937" s="545" t="s">
        <v>22830</v>
      </c>
      <c r="O6937" s="545" t="s">
        <v>13413</v>
      </c>
      <c r="P6937" s="549">
        <v>4962</v>
      </c>
      <c r="Q6937" s="549">
        <v>1</v>
      </c>
      <c r="R6937" s="549">
        <v>167</v>
      </c>
      <c r="S6937" s="548"/>
      <c r="T6937" s="548">
        <v>445</v>
      </c>
      <c r="U6937" s="99"/>
    </row>
    <row r="6938" spans="1:21" ht="19.5" customHeight="1">
      <c r="A6938" s="545">
        <v>101566</v>
      </c>
      <c r="B6938" s="545" t="s">
        <v>5324</v>
      </c>
      <c r="C6938" s="545" t="s">
        <v>216</v>
      </c>
      <c r="D6938" s="546">
        <v>43544</v>
      </c>
      <c r="E6938" s="171" t="str">
        <f t="shared" si="108"/>
        <v>2019</v>
      </c>
      <c r="F6938" s="547">
        <v>330812626</v>
      </c>
      <c r="G6938" s="548">
        <v>0.19</v>
      </c>
      <c r="H6938" s="547">
        <v>277993803.36000001</v>
      </c>
      <c r="I6938" s="545" t="s">
        <v>12758</v>
      </c>
      <c r="J6938" s="545" t="s">
        <v>13366</v>
      </c>
      <c r="K6938" s="545" t="s">
        <v>18297</v>
      </c>
      <c r="L6938" s="545" t="s">
        <v>13413</v>
      </c>
      <c r="M6938" s="548" t="s">
        <v>13758</v>
      </c>
      <c r="N6938" s="545" t="s">
        <v>13413</v>
      </c>
      <c r="O6938" s="545" t="s">
        <v>13413</v>
      </c>
      <c r="P6938" s="549">
        <v>4963</v>
      </c>
      <c r="Q6938" s="549">
        <v>1</v>
      </c>
      <c r="R6938" s="549">
        <v>164</v>
      </c>
      <c r="S6938" s="548">
        <v>2179</v>
      </c>
      <c r="T6938" s="548"/>
      <c r="U6938" s="99"/>
    </row>
    <row r="6939" spans="1:21" ht="19.5" customHeight="1">
      <c r="A6939" s="545">
        <v>101567</v>
      </c>
      <c r="B6939" s="545" t="s">
        <v>10494</v>
      </c>
      <c r="C6939" s="545" t="s">
        <v>216</v>
      </c>
      <c r="D6939" s="546">
        <v>44588</v>
      </c>
      <c r="E6939" s="171" t="str">
        <f t="shared" si="108"/>
        <v>2022</v>
      </c>
      <c r="F6939" s="547">
        <v>785549</v>
      </c>
      <c r="G6939" s="548">
        <v>0.19</v>
      </c>
      <c r="H6939" s="547">
        <v>660125.21</v>
      </c>
      <c r="I6939" s="545" t="s">
        <v>12762</v>
      </c>
      <c r="J6939" s="545" t="s">
        <v>13297</v>
      </c>
      <c r="K6939" s="545" t="s">
        <v>18298</v>
      </c>
      <c r="L6939" s="545" t="s">
        <v>13413</v>
      </c>
      <c r="M6939" s="548" t="s">
        <v>13758</v>
      </c>
      <c r="N6939" s="545" t="s">
        <v>13413</v>
      </c>
      <c r="O6939" s="545" t="s">
        <v>13413</v>
      </c>
      <c r="P6939" s="549">
        <v>4964</v>
      </c>
      <c r="Q6939" s="549">
        <v>1</v>
      </c>
      <c r="R6939" s="549">
        <v>8</v>
      </c>
      <c r="S6939" s="548">
        <v>2257</v>
      </c>
      <c r="T6939" s="548"/>
      <c r="U6939" s="99"/>
    </row>
    <row r="6940" spans="1:21" ht="19.5" customHeight="1">
      <c r="A6940" s="545">
        <v>101568</v>
      </c>
      <c r="B6940" s="545" t="s">
        <v>7522</v>
      </c>
      <c r="C6940" s="545" t="s">
        <v>221</v>
      </c>
      <c r="D6940" s="546">
        <v>43728</v>
      </c>
      <c r="E6940" s="171" t="str">
        <f t="shared" si="108"/>
        <v>2019</v>
      </c>
      <c r="F6940" s="547">
        <v>529079</v>
      </c>
      <c r="G6940" s="548">
        <v>0.19</v>
      </c>
      <c r="H6940" s="547">
        <v>444604.2</v>
      </c>
      <c r="I6940" s="545" t="s">
        <v>12687</v>
      </c>
      <c r="J6940" s="545" t="s">
        <v>13321</v>
      </c>
      <c r="K6940" s="545" t="s">
        <v>18299</v>
      </c>
      <c r="L6940" s="545" t="s">
        <v>13413</v>
      </c>
      <c r="M6940" s="548" t="s">
        <v>13758</v>
      </c>
      <c r="N6940" s="545" t="s">
        <v>13413</v>
      </c>
      <c r="O6940" s="545" t="s">
        <v>13413</v>
      </c>
      <c r="P6940" s="549">
        <v>11902</v>
      </c>
      <c r="Q6940" s="549">
        <v>1</v>
      </c>
      <c r="R6940" s="549">
        <v>91</v>
      </c>
      <c r="S6940" s="548">
        <v>2244</v>
      </c>
      <c r="T6940" s="548"/>
      <c r="U6940" s="99"/>
    </row>
    <row r="6941" spans="1:21" ht="19.5" customHeight="1">
      <c r="A6941" s="545">
        <v>101569</v>
      </c>
      <c r="B6941" s="545" t="s">
        <v>8090</v>
      </c>
      <c r="C6941" s="545" t="s">
        <v>216</v>
      </c>
      <c r="D6941" s="546">
        <v>43544</v>
      </c>
      <c r="E6941" s="171" t="str">
        <f t="shared" si="108"/>
        <v>2019</v>
      </c>
      <c r="F6941" s="547">
        <v>442198962</v>
      </c>
      <c r="G6941" s="548">
        <v>0.19</v>
      </c>
      <c r="H6941" s="547">
        <v>371595766.38999999</v>
      </c>
      <c r="I6941" s="545" t="s">
        <v>12758</v>
      </c>
      <c r="J6941" s="545" t="s">
        <v>13366</v>
      </c>
      <c r="K6941" s="545" t="s">
        <v>18300</v>
      </c>
      <c r="L6941" s="545" t="s">
        <v>13413</v>
      </c>
      <c r="M6941" s="548" t="s">
        <v>13758</v>
      </c>
      <c r="N6941" s="545" t="s">
        <v>13413</v>
      </c>
      <c r="O6941" s="545" t="s">
        <v>13413</v>
      </c>
      <c r="P6941" s="549">
        <v>4965</v>
      </c>
      <c r="Q6941" s="549">
        <v>1</v>
      </c>
      <c r="R6941" s="549">
        <v>164</v>
      </c>
      <c r="S6941" s="548">
        <v>2179</v>
      </c>
      <c r="T6941" s="548"/>
      <c r="U6941" s="99"/>
    </row>
    <row r="6942" spans="1:21" ht="19.5" customHeight="1">
      <c r="A6942" s="545">
        <v>101570</v>
      </c>
      <c r="B6942" s="545" t="s">
        <v>5289</v>
      </c>
      <c r="C6942" s="545" t="s">
        <v>216</v>
      </c>
      <c r="D6942" s="546">
        <v>44677</v>
      </c>
      <c r="E6942" s="171" t="str">
        <f t="shared" si="108"/>
        <v>2022</v>
      </c>
      <c r="F6942" s="547">
        <v>32946264.010000002</v>
      </c>
      <c r="G6942" s="548">
        <v>0.19</v>
      </c>
      <c r="H6942" s="547">
        <v>27685936.140000001</v>
      </c>
      <c r="I6942" s="545" t="s">
        <v>12758</v>
      </c>
      <c r="J6942" s="545" t="s">
        <v>13298</v>
      </c>
      <c r="K6942" s="545" t="s">
        <v>18301</v>
      </c>
      <c r="L6942" s="545" t="s">
        <v>13413</v>
      </c>
      <c r="M6942" s="548" t="s">
        <v>13758</v>
      </c>
      <c r="N6942" s="545" t="s">
        <v>13413</v>
      </c>
      <c r="O6942" s="545" t="s">
        <v>13413</v>
      </c>
      <c r="P6942" s="549">
        <v>4966</v>
      </c>
      <c r="Q6942" s="549">
        <v>1</v>
      </c>
      <c r="R6942" s="549">
        <v>164</v>
      </c>
      <c r="S6942" s="548">
        <v>1012</v>
      </c>
      <c r="T6942" s="548"/>
      <c r="U6942" s="99"/>
    </row>
    <row r="6943" spans="1:21" ht="19.5" customHeight="1">
      <c r="A6943" s="545">
        <v>101571</v>
      </c>
      <c r="B6943" s="545" t="s">
        <v>10493</v>
      </c>
      <c r="C6943" s="545" t="s">
        <v>216</v>
      </c>
      <c r="D6943" s="546"/>
      <c r="E6943" s="171" t="str">
        <f t="shared" si="108"/>
        <v>1900</v>
      </c>
      <c r="F6943" s="547">
        <v>0</v>
      </c>
      <c r="G6943" s="548">
        <v>0</v>
      </c>
      <c r="H6943" s="547">
        <v>0</v>
      </c>
      <c r="I6943" s="545" t="s">
        <v>12715</v>
      </c>
      <c r="J6943" s="545"/>
      <c r="K6943" s="545" t="s">
        <v>13413</v>
      </c>
      <c r="L6943" s="545" t="s">
        <v>14624</v>
      </c>
      <c r="M6943" s="548" t="s">
        <v>13758</v>
      </c>
      <c r="N6943" s="545" t="s">
        <v>13413</v>
      </c>
      <c r="O6943" s="545" t="s">
        <v>14625</v>
      </c>
      <c r="P6943" s="549">
        <v>4967</v>
      </c>
      <c r="Q6943" s="549">
        <v>1</v>
      </c>
      <c r="R6943" s="549">
        <v>129</v>
      </c>
      <c r="S6943" s="548"/>
      <c r="T6943" s="548"/>
      <c r="U6943" s="99"/>
    </row>
    <row r="6944" spans="1:21" ht="19.5" customHeight="1">
      <c r="A6944" s="545">
        <v>101572</v>
      </c>
      <c r="B6944" s="545" t="s">
        <v>7968</v>
      </c>
      <c r="C6944" s="545" t="s">
        <v>221</v>
      </c>
      <c r="D6944" s="546">
        <v>43560</v>
      </c>
      <c r="E6944" s="171" t="str">
        <f t="shared" si="108"/>
        <v>2019</v>
      </c>
      <c r="F6944" s="547">
        <v>11500.01</v>
      </c>
      <c r="G6944" s="548">
        <v>0.19</v>
      </c>
      <c r="H6944" s="547">
        <v>9663.8700000000008</v>
      </c>
      <c r="I6944" s="545" t="s">
        <v>12972</v>
      </c>
      <c r="J6944" s="545" t="s">
        <v>13321</v>
      </c>
      <c r="K6944" s="545" t="s">
        <v>18302</v>
      </c>
      <c r="L6944" s="545" t="s">
        <v>13413</v>
      </c>
      <c r="M6944" s="548" t="s">
        <v>13758</v>
      </c>
      <c r="N6944" s="545" t="s">
        <v>13413</v>
      </c>
      <c r="O6944" s="545" t="s">
        <v>13413</v>
      </c>
      <c r="P6944" s="549">
        <v>11903</v>
      </c>
      <c r="Q6944" s="549">
        <v>1</v>
      </c>
      <c r="R6944" s="549">
        <v>43</v>
      </c>
      <c r="S6944" s="548">
        <v>2244</v>
      </c>
      <c r="T6944" s="548"/>
      <c r="U6944" s="99"/>
    </row>
    <row r="6945" spans="1:21" ht="19.5" customHeight="1">
      <c r="A6945" s="545">
        <v>101573</v>
      </c>
      <c r="B6945" s="545" t="s">
        <v>7967</v>
      </c>
      <c r="C6945" s="545" t="s">
        <v>221</v>
      </c>
      <c r="D6945" s="546">
        <v>43560</v>
      </c>
      <c r="E6945" s="171" t="str">
        <f t="shared" si="108"/>
        <v>2019</v>
      </c>
      <c r="F6945" s="547">
        <v>380000</v>
      </c>
      <c r="G6945" s="548">
        <v>0.19</v>
      </c>
      <c r="H6945" s="547">
        <v>319327.73</v>
      </c>
      <c r="I6945" s="545" t="s">
        <v>12672</v>
      </c>
      <c r="J6945" s="545" t="s">
        <v>13321</v>
      </c>
      <c r="K6945" s="545" t="s">
        <v>18303</v>
      </c>
      <c r="L6945" s="545" t="s">
        <v>13413</v>
      </c>
      <c r="M6945" s="548" t="s">
        <v>13758</v>
      </c>
      <c r="N6945" s="545" t="s">
        <v>13413</v>
      </c>
      <c r="O6945" s="545" t="s">
        <v>13413</v>
      </c>
      <c r="P6945" s="549">
        <v>11904</v>
      </c>
      <c r="Q6945" s="549">
        <v>1</v>
      </c>
      <c r="R6945" s="549">
        <v>4</v>
      </c>
      <c r="S6945" s="548">
        <v>2244</v>
      </c>
      <c r="T6945" s="548"/>
      <c r="U6945" s="99"/>
    </row>
    <row r="6946" spans="1:21" ht="19.5" customHeight="1">
      <c r="A6946" s="545">
        <v>101574</v>
      </c>
      <c r="B6946" s="545" t="s">
        <v>2023</v>
      </c>
      <c r="C6946" s="545" t="s">
        <v>216</v>
      </c>
      <c r="D6946" s="546"/>
      <c r="E6946" s="171" t="str">
        <f t="shared" si="108"/>
        <v>1900</v>
      </c>
      <c r="F6946" s="547">
        <v>0</v>
      </c>
      <c r="G6946" s="548">
        <v>0</v>
      </c>
      <c r="H6946" s="547">
        <v>0</v>
      </c>
      <c r="I6946" s="545" t="s">
        <v>12715</v>
      </c>
      <c r="J6946" s="545"/>
      <c r="K6946" s="545" t="s">
        <v>13413</v>
      </c>
      <c r="L6946" s="545" t="s">
        <v>14624</v>
      </c>
      <c r="M6946" s="548" t="s">
        <v>13758</v>
      </c>
      <c r="N6946" s="545" t="s">
        <v>13413</v>
      </c>
      <c r="O6946" s="545" t="s">
        <v>14625</v>
      </c>
      <c r="P6946" s="549">
        <v>4968</v>
      </c>
      <c r="Q6946" s="549">
        <v>1</v>
      </c>
      <c r="R6946" s="549">
        <v>129</v>
      </c>
      <c r="S6946" s="548"/>
      <c r="T6946" s="548"/>
      <c r="U6946" s="99"/>
    </row>
    <row r="6947" spans="1:21" ht="19.5" customHeight="1">
      <c r="A6947" s="545">
        <v>101575</v>
      </c>
      <c r="B6947" s="545" t="s">
        <v>7966</v>
      </c>
      <c r="C6947" s="545" t="s">
        <v>221</v>
      </c>
      <c r="D6947" s="546">
        <v>43560</v>
      </c>
      <c r="E6947" s="171" t="str">
        <f t="shared" si="108"/>
        <v>2019</v>
      </c>
      <c r="F6947" s="547">
        <v>108000</v>
      </c>
      <c r="G6947" s="548">
        <v>0.19</v>
      </c>
      <c r="H6947" s="547">
        <v>90756.3</v>
      </c>
      <c r="I6947" s="545" t="s">
        <v>12672</v>
      </c>
      <c r="J6947" s="545" t="s">
        <v>13321</v>
      </c>
      <c r="K6947" s="545" t="s">
        <v>18304</v>
      </c>
      <c r="L6947" s="545" t="s">
        <v>13413</v>
      </c>
      <c r="M6947" s="548" t="s">
        <v>13758</v>
      </c>
      <c r="N6947" s="545" t="s">
        <v>13413</v>
      </c>
      <c r="O6947" s="545" t="s">
        <v>13413</v>
      </c>
      <c r="P6947" s="549">
        <v>11905</v>
      </c>
      <c r="Q6947" s="549">
        <v>1</v>
      </c>
      <c r="R6947" s="549">
        <v>4</v>
      </c>
      <c r="S6947" s="548">
        <v>2244</v>
      </c>
      <c r="T6947" s="548"/>
      <c r="U6947" s="99"/>
    </row>
    <row r="6948" spans="1:21" ht="19.5" customHeight="1">
      <c r="A6948" s="545">
        <v>101576</v>
      </c>
      <c r="B6948" s="545" t="s">
        <v>5311</v>
      </c>
      <c r="C6948" s="545" t="s">
        <v>216</v>
      </c>
      <c r="D6948" s="546">
        <v>43544</v>
      </c>
      <c r="E6948" s="171" t="str">
        <f t="shared" si="108"/>
        <v>2019</v>
      </c>
      <c r="F6948" s="547">
        <v>654159374</v>
      </c>
      <c r="G6948" s="548">
        <v>0.19</v>
      </c>
      <c r="H6948" s="547">
        <v>549713759.65999997</v>
      </c>
      <c r="I6948" s="545" t="s">
        <v>12758</v>
      </c>
      <c r="J6948" s="545" t="s">
        <v>13366</v>
      </c>
      <c r="K6948" s="545" t="s">
        <v>18305</v>
      </c>
      <c r="L6948" s="545" t="s">
        <v>13413</v>
      </c>
      <c r="M6948" s="548" t="s">
        <v>13758</v>
      </c>
      <c r="N6948" s="545" t="s">
        <v>13413</v>
      </c>
      <c r="O6948" s="545" t="s">
        <v>13413</v>
      </c>
      <c r="P6948" s="549">
        <v>4969</v>
      </c>
      <c r="Q6948" s="549">
        <v>1</v>
      </c>
      <c r="R6948" s="549">
        <v>164</v>
      </c>
      <c r="S6948" s="548">
        <v>2179</v>
      </c>
      <c r="T6948" s="548"/>
      <c r="U6948" s="99"/>
    </row>
    <row r="6949" spans="1:21" ht="19.5" customHeight="1">
      <c r="A6949" s="545">
        <v>101577</v>
      </c>
      <c r="B6949" s="545" t="s">
        <v>7521</v>
      </c>
      <c r="C6949" s="545" t="s">
        <v>216</v>
      </c>
      <c r="D6949" s="546">
        <v>43728</v>
      </c>
      <c r="E6949" s="171" t="str">
        <f t="shared" si="108"/>
        <v>2019</v>
      </c>
      <c r="F6949" s="547">
        <v>315414775</v>
      </c>
      <c r="G6949" s="548">
        <v>0.19</v>
      </c>
      <c r="H6949" s="547">
        <v>265054432.77000001</v>
      </c>
      <c r="I6949" s="545" t="s">
        <v>12961</v>
      </c>
      <c r="J6949" s="545" t="s">
        <v>13321</v>
      </c>
      <c r="K6949" s="545" t="s">
        <v>18306</v>
      </c>
      <c r="L6949" s="545" t="s">
        <v>13413</v>
      </c>
      <c r="M6949" s="548" t="s">
        <v>13758</v>
      </c>
      <c r="N6949" s="545" t="s">
        <v>13413</v>
      </c>
      <c r="O6949" s="545" t="s">
        <v>13413</v>
      </c>
      <c r="P6949" s="549">
        <v>11906</v>
      </c>
      <c r="Q6949" s="549">
        <v>1</v>
      </c>
      <c r="R6949" s="549">
        <v>52</v>
      </c>
      <c r="S6949" s="548">
        <v>2244</v>
      </c>
      <c r="T6949" s="548"/>
      <c r="U6949" s="99"/>
    </row>
    <row r="6950" spans="1:21" ht="19.5" customHeight="1">
      <c r="A6950" s="545">
        <v>101578</v>
      </c>
      <c r="B6950" s="545" t="s">
        <v>2303</v>
      </c>
      <c r="C6950" s="545" t="s">
        <v>216</v>
      </c>
      <c r="D6950" s="546">
        <v>45708</v>
      </c>
      <c r="E6950" s="171" t="str">
        <f t="shared" si="108"/>
        <v>2025</v>
      </c>
      <c r="F6950" s="547">
        <v>229447.27</v>
      </c>
      <c r="G6950" s="548">
        <v>0.19</v>
      </c>
      <c r="H6950" s="547">
        <v>192812.84</v>
      </c>
      <c r="I6950" s="545" t="s">
        <v>12715</v>
      </c>
      <c r="J6950" s="545" t="s">
        <v>13307</v>
      </c>
      <c r="K6950" s="545" t="s">
        <v>13413</v>
      </c>
      <c r="L6950" s="545" t="s">
        <v>14624</v>
      </c>
      <c r="M6950" s="548" t="s">
        <v>13758</v>
      </c>
      <c r="N6950" s="545" t="s">
        <v>13413</v>
      </c>
      <c r="O6950" s="545" t="s">
        <v>14625</v>
      </c>
      <c r="P6950" s="549">
        <v>4970</v>
      </c>
      <c r="Q6950" s="549">
        <v>1</v>
      </c>
      <c r="R6950" s="549">
        <v>129</v>
      </c>
      <c r="S6950" s="548">
        <v>2228</v>
      </c>
      <c r="T6950" s="548"/>
      <c r="U6950" s="99"/>
    </row>
    <row r="6951" spans="1:21" ht="19.5" customHeight="1">
      <c r="A6951" s="545">
        <v>101579</v>
      </c>
      <c r="B6951" s="545" t="s">
        <v>1811</v>
      </c>
      <c r="C6951" s="545" t="s">
        <v>216</v>
      </c>
      <c r="D6951" s="546"/>
      <c r="E6951" s="171" t="str">
        <f t="shared" si="108"/>
        <v>1900</v>
      </c>
      <c r="F6951" s="547">
        <v>0</v>
      </c>
      <c r="G6951" s="548">
        <v>0</v>
      </c>
      <c r="H6951" s="547">
        <v>0</v>
      </c>
      <c r="I6951" s="545" t="s">
        <v>12715</v>
      </c>
      <c r="J6951" s="545"/>
      <c r="K6951" s="545" t="s">
        <v>13413</v>
      </c>
      <c r="L6951" s="545" t="s">
        <v>14624</v>
      </c>
      <c r="M6951" s="548" t="s">
        <v>13758</v>
      </c>
      <c r="N6951" s="545" t="s">
        <v>13413</v>
      </c>
      <c r="O6951" s="545" t="s">
        <v>14625</v>
      </c>
      <c r="P6951" s="549">
        <v>4971</v>
      </c>
      <c r="Q6951" s="549">
        <v>1</v>
      </c>
      <c r="R6951" s="549">
        <v>129</v>
      </c>
      <c r="S6951" s="548"/>
      <c r="T6951" s="548"/>
      <c r="U6951" s="99"/>
    </row>
    <row r="6952" spans="1:21" ht="19.5" customHeight="1">
      <c r="A6952" s="545">
        <v>101580</v>
      </c>
      <c r="B6952" s="545" t="s">
        <v>10492</v>
      </c>
      <c r="C6952" s="545" t="s">
        <v>216</v>
      </c>
      <c r="D6952" s="546">
        <v>46052</v>
      </c>
      <c r="E6952" s="171" t="str">
        <f t="shared" si="108"/>
        <v>2026</v>
      </c>
      <c r="F6952" s="547">
        <v>540634</v>
      </c>
      <c r="G6952" s="548">
        <v>0.19</v>
      </c>
      <c r="H6952" s="547">
        <v>454314.29</v>
      </c>
      <c r="I6952" s="545" t="s">
        <v>12637</v>
      </c>
      <c r="J6952" s="545" t="s">
        <v>13307</v>
      </c>
      <c r="K6952" s="545" t="s">
        <v>18307</v>
      </c>
      <c r="L6952" s="545" t="s">
        <v>13413</v>
      </c>
      <c r="M6952" s="548" t="s">
        <v>13758</v>
      </c>
      <c r="N6952" s="545" t="s">
        <v>13413</v>
      </c>
      <c r="O6952" s="545" t="s">
        <v>13413</v>
      </c>
      <c r="P6952" s="549">
        <v>4972</v>
      </c>
      <c r="Q6952" s="549">
        <v>1</v>
      </c>
      <c r="R6952" s="549">
        <v>13</v>
      </c>
      <c r="S6952" s="548">
        <v>2228</v>
      </c>
      <c r="T6952" s="548"/>
      <c r="U6952" s="99"/>
    </row>
    <row r="6953" spans="1:21" ht="19.5" customHeight="1">
      <c r="A6953" s="545">
        <v>101581</v>
      </c>
      <c r="B6953" s="545" t="s">
        <v>2318</v>
      </c>
      <c r="C6953" s="545" t="s">
        <v>216</v>
      </c>
      <c r="D6953" s="546"/>
      <c r="E6953" s="171" t="str">
        <f t="shared" si="108"/>
        <v>1900</v>
      </c>
      <c r="F6953" s="547">
        <v>0</v>
      </c>
      <c r="G6953" s="548">
        <v>0</v>
      </c>
      <c r="H6953" s="547">
        <v>0</v>
      </c>
      <c r="I6953" s="545" t="s">
        <v>12715</v>
      </c>
      <c r="J6953" s="545"/>
      <c r="K6953" s="545" t="s">
        <v>13413</v>
      </c>
      <c r="L6953" s="545" t="s">
        <v>14624</v>
      </c>
      <c r="M6953" s="548" t="s">
        <v>13758</v>
      </c>
      <c r="N6953" s="545" t="s">
        <v>13413</v>
      </c>
      <c r="O6953" s="545" t="s">
        <v>14625</v>
      </c>
      <c r="P6953" s="549">
        <v>4973</v>
      </c>
      <c r="Q6953" s="549">
        <v>1</v>
      </c>
      <c r="R6953" s="549">
        <v>129</v>
      </c>
      <c r="S6953" s="548"/>
      <c r="T6953" s="548"/>
      <c r="U6953" s="99"/>
    </row>
    <row r="6954" spans="1:21" ht="19.5" customHeight="1">
      <c r="A6954" s="545">
        <v>101582</v>
      </c>
      <c r="B6954" s="545" t="s">
        <v>6315</v>
      </c>
      <c r="C6954" s="545" t="s">
        <v>209</v>
      </c>
      <c r="D6954" s="546">
        <v>46052</v>
      </c>
      <c r="E6954" s="171" t="str">
        <f t="shared" si="108"/>
        <v>2026</v>
      </c>
      <c r="F6954" s="547">
        <v>22897</v>
      </c>
      <c r="G6954" s="548">
        <v>0.19</v>
      </c>
      <c r="H6954" s="547">
        <v>19241.18</v>
      </c>
      <c r="I6954" s="545" t="s">
        <v>12679</v>
      </c>
      <c r="J6954" s="545" t="s">
        <v>13307</v>
      </c>
      <c r="K6954" s="545" t="s">
        <v>13413</v>
      </c>
      <c r="L6954" s="545" t="s">
        <v>13413</v>
      </c>
      <c r="M6954" s="548" t="s">
        <v>13758</v>
      </c>
      <c r="N6954" s="545" t="s">
        <v>13413</v>
      </c>
      <c r="O6954" s="545" t="s">
        <v>13413</v>
      </c>
      <c r="P6954" s="549">
        <v>4974</v>
      </c>
      <c r="Q6954" s="549">
        <v>1</v>
      </c>
      <c r="R6954" s="549">
        <v>88</v>
      </c>
      <c r="S6954" s="548">
        <v>2228</v>
      </c>
      <c r="T6954" s="548"/>
      <c r="U6954" s="99"/>
    </row>
    <row r="6955" spans="1:21" ht="19.5" customHeight="1">
      <c r="A6955" s="545">
        <v>101583</v>
      </c>
      <c r="B6955" s="545" t="s">
        <v>2104</v>
      </c>
      <c r="C6955" s="545" t="s">
        <v>216</v>
      </c>
      <c r="D6955" s="546">
        <v>44592</v>
      </c>
      <c r="E6955" s="171" t="str">
        <f t="shared" si="108"/>
        <v>2022</v>
      </c>
      <c r="F6955" s="547">
        <v>59654</v>
      </c>
      <c r="G6955" s="548">
        <v>0.19</v>
      </c>
      <c r="H6955" s="547">
        <v>50129.41</v>
      </c>
      <c r="I6955" s="545" t="s">
        <v>12715</v>
      </c>
      <c r="J6955" s="545" t="s">
        <v>13297</v>
      </c>
      <c r="K6955" s="545" t="s">
        <v>13413</v>
      </c>
      <c r="L6955" s="545" t="s">
        <v>14624</v>
      </c>
      <c r="M6955" s="548" t="s">
        <v>13758</v>
      </c>
      <c r="N6955" s="545" t="s">
        <v>13413</v>
      </c>
      <c r="O6955" s="545" t="s">
        <v>14625</v>
      </c>
      <c r="P6955" s="549">
        <v>4975</v>
      </c>
      <c r="Q6955" s="549">
        <v>1</v>
      </c>
      <c r="R6955" s="549">
        <v>129</v>
      </c>
      <c r="S6955" s="548">
        <v>2257</v>
      </c>
      <c r="T6955" s="548"/>
      <c r="U6955" s="99"/>
    </row>
    <row r="6956" spans="1:21" ht="19.5" customHeight="1">
      <c r="A6956" s="545">
        <v>101584</v>
      </c>
      <c r="B6956" s="545" t="s">
        <v>2105</v>
      </c>
      <c r="C6956" s="545" t="s">
        <v>216</v>
      </c>
      <c r="D6956" s="546"/>
      <c r="E6956" s="171" t="str">
        <f t="shared" si="108"/>
        <v>1900</v>
      </c>
      <c r="F6956" s="547">
        <v>0</v>
      </c>
      <c r="G6956" s="548">
        <v>0</v>
      </c>
      <c r="H6956" s="547">
        <v>0</v>
      </c>
      <c r="I6956" s="545" t="s">
        <v>12715</v>
      </c>
      <c r="J6956" s="545"/>
      <c r="K6956" s="545" t="s">
        <v>13413</v>
      </c>
      <c r="L6956" s="545" t="s">
        <v>14624</v>
      </c>
      <c r="M6956" s="548" t="s">
        <v>13758</v>
      </c>
      <c r="N6956" s="545" t="s">
        <v>13413</v>
      </c>
      <c r="O6956" s="545" t="s">
        <v>14625</v>
      </c>
      <c r="P6956" s="549">
        <v>4976</v>
      </c>
      <c r="Q6956" s="549">
        <v>1</v>
      </c>
      <c r="R6956" s="549">
        <v>129</v>
      </c>
      <c r="S6956" s="548"/>
      <c r="T6956" s="548"/>
      <c r="U6956" s="99"/>
    </row>
    <row r="6957" spans="1:21" ht="19.5" customHeight="1">
      <c r="A6957" s="545">
        <v>101585</v>
      </c>
      <c r="B6957" s="545" t="s">
        <v>7426</v>
      </c>
      <c r="C6957" s="545" t="s">
        <v>216</v>
      </c>
      <c r="D6957" s="546">
        <v>43746</v>
      </c>
      <c r="E6957" s="171" t="str">
        <f t="shared" si="108"/>
        <v>2019</v>
      </c>
      <c r="F6957" s="547">
        <v>173300.89</v>
      </c>
      <c r="G6957" s="548">
        <v>0.19</v>
      </c>
      <c r="H6957" s="547">
        <v>145631</v>
      </c>
      <c r="I6957" s="545" t="s">
        <v>12686</v>
      </c>
      <c r="J6957" s="545" t="s">
        <v>13321</v>
      </c>
      <c r="K6957" s="545" t="s">
        <v>18308</v>
      </c>
      <c r="L6957" s="545" t="s">
        <v>13413</v>
      </c>
      <c r="M6957" s="548" t="s">
        <v>13758</v>
      </c>
      <c r="N6957" s="545" t="s">
        <v>13413</v>
      </c>
      <c r="O6957" s="545" t="s">
        <v>13413</v>
      </c>
      <c r="P6957" s="549">
        <v>11907</v>
      </c>
      <c r="Q6957" s="549">
        <v>1</v>
      </c>
      <c r="R6957" s="549">
        <v>131</v>
      </c>
      <c r="S6957" s="548">
        <v>2244</v>
      </c>
      <c r="T6957" s="548"/>
      <c r="U6957" s="99"/>
    </row>
    <row r="6958" spans="1:21" ht="19.5" customHeight="1">
      <c r="A6958" s="545">
        <v>101586</v>
      </c>
      <c r="B6958" s="545" t="s">
        <v>7414</v>
      </c>
      <c r="C6958" s="545" t="s">
        <v>216</v>
      </c>
      <c r="D6958" s="546">
        <v>43747</v>
      </c>
      <c r="E6958" s="171" t="str">
        <f t="shared" si="108"/>
        <v>2019</v>
      </c>
      <c r="F6958" s="547">
        <v>148155</v>
      </c>
      <c r="G6958" s="548">
        <v>0.19</v>
      </c>
      <c r="H6958" s="547">
        <v>124500</v>
      </c>
      <c r="I6958" s="545" t="s">
        <v>12686</v>
      </c>
      <c r="J6958" s="545" t="s">
        <v>13321</v>
      </c>
      <c r="K6958" s="545" t="s">
        <v>18309</v>
      </c>
      <c r="L6958" s="545" t="s">
        <v>13413</v>
      </c>
      <c r="M6958" s="548" t="s">
        <v>13758</v>
      </c>
      <c r="N6958" s="545" t="s">
        <v>13413</v>
      </c>
      <c r="O6958" s="545" t="s">
        <v>13413</v>
      </c>
      <c r="P6958" s="549">
        <v>11908</v>
      </c>
      <c r="Q6958" s="549">
        <v>1</v>
      </c>
      <c r="R6958" s="549">
        <v>131</v>
      </c>
      <c r="S6958" s="548">
        <v>2244</v>
      </c>
      <c r="T6958" s="548"/>
      <c r="U6958" s="99"/>
    </row>
    <row r="6959" spans="1:21" ht="19.5" customHeight="1">
      <c r="A6959" s="545">
        <v>101587</v>
      </c>
      <c r="B6959" s="545" t="s">
        <v>2234</v>
      </c>
      <c r="C6959" s="545" t="s">
        <v>216</v>
      </c>
      <c r="D6959" s="546"/>
      <c r="E6959" s="171" t="str">
        <f t="shared" si="108"/>
        <v>1900</v>
      </c>
      <c r="F6959" s="547">
        <v>0</v>
      </c>
      <c r="G6959" s="548">
        <v>0</v>
      </c>
      <c r="H6959" s="547">
        <v>0</v>
      </c>
      <c r="I6959" s="545" t="s">
        <v>12715</v>
      </c>
      <c r="J6959" s="545"/>
      <c r="K6959" s="545" t="s">
        <v>13413</v>
      </c>
      <c r="L6959" s="545" t="s">
        <v>14624</v>
      </c>
      <c r="M6959" s="548" t="s">
        <v>13758</v>
      </c>
      <c r="N6959" s="545" t="s">
        <v>13413</v>
      </c>
      <c r="O6959" s="545" t="s">
        <v>14625</v>
      </c>
      <c r="P6959" s="549">
        <v>4977</v>
      </c>
      <c r="Q6959" s="549">
        <v>1</v>
      </c>
      <c r="R6959" s="549">
        <v>129</v>
      </c>
      <c r="S6959" s="548"/>
      <c r="T6959" s="548"/>
      <c r="U6959" s="99"/>
    </row>
    <row r="6960" spans="1:21" ht="19.5" customHeight="1">
      <c r="A6960" s="545">
        <v>101588</v>
      </c>
      <c r="B6960" s="545" t="s">
        <v>6074</v>
      </c>
      <c r="C6960" s="545" t="s">
        <v>216</v>
      </c>
      <c r="D6960" s="546">
        <v>45708</v>
      </c>
      <c r="E6960" s="171" t="str">
        <f t="shared" si="108"/>
        <v>2025</v>
      </c>
      <c r="F6960" s="547">
        <v>421696.14</v>
      </c>
      <c r="G6960" s="548">
        <v>0.19</v>
      </c>
      <c r="H6960" s="547">
        <v>354366.5</v>
      </c>
      <c r="I6960" s="545" t="s">
        <v>12715</v>
      </c>
      <c r="J6960" s="545" t="s">
        <v>13307</v>
      </c>
      <c r="K6960" s="545" t="s">
        <v>13413</v>
      </c>
      <c r="L6960" s="545" t="s">
        <v>14624</v>
      </c>
      <c r="M6960" s="548" t="s">
        <v>13758</v>
      </c>
      <c r="N6960" s="545" t="s">
        <v>13413</v>
      </c>
      <c r="O6960" s="545" t="s">
        <v>14625</v>
      </c>
      <c r="P6960" s="549">
        <v>4978</v>
      </c>
      <c r="Q6960" s="549">
        <v>1</v>
      </c>
      <c r="R6960" s="549">
        <v>129</v>
      </c>
      <c r="S6960" s="548">
        <v>2228</v>
      </c>
      <c r="T6960" s="548"/>
      <c r="U6960" s="99"/>
    </row>
    <row r="6961" spans="1:21" ht="19.5" customHeight="1">
      <c r="A6961" s="545">
        <v>101589</v>
      </c>
      <c r="B6961" s="545" t="s">
        <v>2106</v>
      </c>
      <c r="C6961" s="545" t="s">
        <v>216</v>
      </c>
      <c r="D6961" s="546"/>
      <c r="E6961" s="171" t="str">
        <f t="shared" si="108"/>
        <v>1900</v>
      </c>
      <c r="F6961" s="547">
        <v>0</v>
      </c>
      <c r="G6961" s="548">
        <v>0</v>
      </c>
      <c r="H6961" s="547">
        <v>0</v>
      </c>
      <c r="I6961" s="545" t="s">
        <v>12715</v>
      </c>
      <c r="J6961" s="545"/>
      <c r="K6961" s="545" t="s">
        <v>13413</v>
      </c>
      <c r="L6961" s="545" t="s">
        <v>14624</v>
      </c>
      <c r="M6961" s="548" t="s">
        <v>13758</v>
      </c>
      <c r="N6961" s="545" t="s">
        <v>13413</v>
      </c>
      <c r="O6961" s="545" t="s">
        <v>14625</v>
      </c>
      <c r="P6961" s="549">
        <v>4979</v>
      </c>
      <c r="Q6961" s="549">
        <v>1</v>
      </c>
      <c r="R6961" s="549">
        <v>129</v>
      </c>
      <c r="S6961" s="548"/>
      <c r="T6961" s="548"/>
      <c r="U6961" s="99"/>
    </row>
    <row r="6962" spans="1:21" ht="19.5" customHeight="1">
      <c r="A6962" s="545">
        <v>101590</v>
      </c>
      <c r="B6962" s="545" t="s">
        <v>1900</v>
      </c>
      <c r="C6962" s="545" t="s">
        <v>216</v>
      </c>
      <c r="D6962" s="546"/>
      <c r="E6962" s="171" t="str">
        <f t="shared" si="108"/>
        <v>1900</v>
      </c>
      <c r="F6962" s="547">
        <v>0</v>
      </c>
      <c r="G6962" s="548">
        <v>0</v>
      </c>
      <c r="H6962" s="547">
        <v>0</v>
      </c>
      <c r="I6962" s="545" t="s">
        <v>12715</v>
      </c>
      <c r="J6962" s="545"/>
      <c r="K6962" s="545" t="s">
        <v>13413</v>
      </c>
      <c r="L6962" s="545" t="s">
        <v>14624</v>
      </c>
      <c r="M6962" s="548" t="s">
        <v>13758</v>
      </c>
      <c r="N6962" s="545" t="s">
        <v>13413</v>
      </c>
      <c r="O6962" s="545" t="s">
        <v>14625</v>
      </c>
      <c r="P6962" s="549">
        <v>4980</v>
      </c>
      <c r="Q6962" s="549">
        <v>1</v>
      </c>
      <c r="R6962" s="549">
        <v>129</v>
      </c>
      <c r="S6962" s="548"/>
      <c r="T6962" s="548"/>
      <c r="U6962" s="99"/>
    </row>
    <row r="6963" spans="1:21" ht="19.5" customHeight="1">
      <c r="A6963" s="545">
        <v>101591</v>
      </c>
      <c r="B6963" s="545" t="s">
        <v>2235</v>
      </c>
      <c r="C6963" s="545" t="s">
        <v>216</v>
      </c>
      <c r="D6963" s="546"/>
      <c r="E6963" s="171" t="str">
        <f t="shared" si="108"/>
        <v>1900</v>
      </c>
      <c r="F6963" s="547">
        <v>0</v>
      </c>
      <c r="G6963" s="548">
        <v>0</v>
      </c>
      <c r="H6963" s="547">
        <v>0</v>
      </c>
      <c r="I6963" s="545" t="s">
        <v>12715</v>
      </c>
      <c r="J6963" s="545"/>
      <c r="K6963" s="545" t="s">
        <v>13413</v>
      </c>
      <c r="L6963" s="545" t="s">
        <v>14624</v>
      </c>
      <c r="M6963" s="548" t="s">
        <v>13758</v>
      </c>
      <c r="N6963" s="545" t="s">
        <v>13413</v>
      </c>
      <c r="O6963" s="545" t="s">
        <v>14625</v>
      </c>
      <c r="P6963" s="549">
        <v>4981</v>
      </c>
      <c r="Q6963" s="549">
        <v>1</v>
      </c>
      <c r="R6963" s="549">
        <v>129</v>
      </c>
      <c r="S6963" s="548"/>
      <c r="T6963" s="548"/>
      <c r="U6963" s="99"/>
    </row>
    <row r="6964" spans="1:21" ht="19.5" customHeight="1">
      <c r="A6964" s="545">
        <v>101592</v>
      </c>
      <c r="B6964" s="545" t="s">
        <v>8131</v>
      </c>
      <c r="C6964" s="545" t="s">
        <v>216</v>
      </c>
      <c r="D6964" s="546">
        <v>43539</v>
      </c>
      <c r="E6964" s="171" t="str">
        <f t="shared" si="108"/>
        <v>2019</v>
      </c>
      <c r="F6964" s="547">
        <v>2059010</v>
      </c>
      <c r="G6964" s="548">
        <v>0.19</v>
      </c>
      <c r="H6964" s="547">
        <v>1730260.5</v>
      </c>
      <c r="I6964" s="545" t="s">
        <v>12715</v>
      </c>
      <c r="J6964" s="545" t="s">
        <v>13298</v>
      </c>
      <c r="K6964" s="545" t="s">
        <v>18310</v>
      </c>
      <c r="L6964" s="545" t="s">
        <v>14624</v>
      </c>
      <c r="M6964" s="548" t="s">
        <v>13758</v>
      </c>
      <c r="N6964" s="545" t="s">
        <v>13413</v>
      </c>
      <c r="O6964" s="545" t="s">
        <v>14625</v>
      </c>
      <c r="P6964" s="549">
        <v>4982</v>
      </c>
      <c r="Q6964" s="549">
        <v>1</v>
      </c>
      <c r="R6964" s="549">
        <v>129</v>
      </c>
      <c r="S6964" s="548">
        <v>1012</v>
      </c>
      <c r="T6964" s="548"/>
      <c r="U6964" s="99"/>
    </row>
    <row r="6965" spans="1:21" ht="19.5" customHeight="1">
      <c r="A6965" s="545">
        <v>101593</v>
      </c>
      <c r="B6965" s="545" t="s">
        <v>2307</v>
      </c>
      <c r="C6965" s="545" t="s">
        <v>216</v>
      </c>
      <c r="D6965" s="546">
        <v>44585</v>
      </c>
      <c r="E6965" s="171" t="str">
        <f t="shared" si="108"/>
        <v>2022</v>
      </c>
      <c r="F6965" s="547">
        <v>229188</v>
      </c>
      <c r="G6965" s="548">
        <v>0.19</v>
      </c>
      <c r="H6965" s="547">
        <v>192594.96</v>
      </c>
      <c r="I6965" s="545" t="s">
        <v>12715</v>
      </c>
      <c r="J6965" s="545" t="s">
        <v>13297</v>
      </c>
      <c r="K6965" s="545" t="s">
        <v>13413</v>
      </c>
      <c r="L6965" s="545" t="s">
        <v>14624</v>
      </c>
      <c r="M6965" s="548" t="s">
        <v>13758</v>
      </c>
      <c r="N6965" s="545" t="s">
        <v>13413</v>
      </c>
      <c r="O6965" s="545" t="s">
        <v>14625</v>
      </c>
      <c r="P6965" s="549">
        <v>4983</v>
      </c>
      <c r="Q6965" s="549">
        <v>1</v>
      </c>
      <c r="R6965" s="549">
        <v>129</v>
      </c>
      <c r="S6965" s="548">
        <v>2257</v>
      </c>
      <c r="T6965" s="548"/>
      <c r="U6965" s="99"/>
    </row>
    <row r="6966" spans="1:21" ht="19.5" customHeight="1">
      <c r="A6966" s="545">
        <v>101594</v>
      </c>
      <c r="B6966" s="545" t="s">
        <v>6458</v>
      </c>
      <c r="C6966" s="545" t="s">
        <v>216</v>
      </c>
      <c r="D6966" s="546">
        <v>44589</v>
      </c>
      <c r="E6966" s="171" t="str">
        <f t="shared" si="108"/>
        <v>2022</v>
      </c>
      <c r="F6966" s="547">
        <v>21367</v>
      </c>
      <c r="G6966" s="548">
        <v>0.19</v>
      </c>
      <c r="H6966" s="547">
        <v>17955.46</v>
      </c>
      <c r="I6966" s="545" t="s">
        <v>12637</v>
      </c>
      <c r="J6966" s="545" t="s">
        <v>13297</v>
      </c>
      <c r="K6966" s="545" t="s">
        <v>18311</v>
      </c>
      <c r="L6966" s="545" t="s">
        <v>13413</v>
      </c>
      <c r="M6966" s="548" t="s">
        <v>13758</v>
      </c>
      <c r="N6966" s="545" t="s">
        <v>13413</v>
      </c>
      <c r="O6966" s="545" t="s">
        <v>13413</v>
      </c>
      <c r="P6966" s="549">
        <v>11909</v>
      </c>
      <c r="Q6966" s="549">
        <v>1</v>
      </c>
      <c r="R6966" s="549">
        <v>13</v>
      </c>
      <c r="S6966" s="548">
        <v>2257</v>
      </c>
      <c r="T6966" s="548"/>
      <c r="U6966" s="99"/>
    </row>
    <row r="6967" spans="1:21" ht="19.5" customHeight="1">
      <c r="A6967" s="545">
        <v>101595</v>
      </c>
      <c r="B6967" s="545" t="s">
        <v>4811</v>
      </c>
      <c r="C6967" s="545" t="s">
        <v>216</v>
      </c>
      <c r="D6967" s="546"/>
      <c r="E6967" s="171" t="str">
        <f t="shared" si="108"/>
        <v>1900</v>
      </c>
      <c r="F6967" s="547">
        <v>0</v>
      </c>
      <c r="G6967" s="548">
        <v>0</v>
      </c>
      <c r="H6967" s="547">
        <v>0</v>
      </c>
      <c r="I6967" s="545" t="s">
        <v>12715</v>
      </c>
      <c r="J6967" s="545"/>
      <c r="K6967" s="545" t="s">
        <v>18312</v>
      </c>
      <c r="L6967" s="545" t="s">
        <v>14624</v>
      </c>
      <c r="M6967" s="548" t="s">
        <v>13758</v>
      </c>
      <c r="N6967" s="545" t="s">
        <v>13413</v>
      </c>
      <c r="O6967" s="545" t="s">
        <v>14625</v>
      </c>
      <c r="P6967" s="549">
        <v>4984</v>
      </c>
      <c r="Q6967" s="549">
        <v>1</v>
      </c>
      <c r="R6967" s="549">
        <v>129</v>
      </c>
      <c r="S6967" s="548"/>
      <c r="T6967" s="548"/>
      <c r="U6967" s="99"/>
    </row>
    <row r="6968" spans="1:21" ht="19.5" customHeight="1">
      <c r="A6968" s="545">
        <v>101596</v>
      </c>
      <c r="B6968" s="545" t="s">
        <v>2305</v>
      </c>
      <c r="C6968" s="545" t="s">
        <v>216</v>
      </c>
      <c r="D6968" s="546">
        <v>45708</v>
      </c>
      <c r="E6968" s="171" t="str">
        <f t="shared" si="108"/>
        <v>2025</v>
      </c>
      <c r="F6968" s="547">
        <v>146375.1</v>
      </c>
      <c r="G6968" s="548">
        <v>0.19</v>
      </c>
      <c r="H6968" s="547">
        <v>123004.29</v>
      </c>
      <c r="I6968" s="545" t="s">
        <v>12715</v>
      </c>
      <c r="J6968" s="545" t="s">
        <v>13307</v>
      </c>
      <c r="K6968" s="545" t="s">
        <v>13413</v>
      </c>
      <c r="L6968" s="545" t="s">
        <v>14624</v>
      </c>
      <c r="M6968" s="548" t="s">
        <v>13758</v>
      </c>
      <c r="N6968" s="545" t="s">
        <v>13413</v>
      </c>
      <c r="O6968" s="545" t="s">
        <v>14625</v>
      </c>
      <c r="P6968" s="549">
        <v>4985</v>
      </c>
      <c r="Q6968" s="549">
        <v>1</v>
      </c>
      <c r="R6968" s="549">
        <v>129</v>
      </c>
      <c r="S6968" s="548">
        <v>2228</v>
      </c>
      <c r="T6968" s="548"/>
      <c r="U6968" s="99"/>
    </row>
    <row r="6969" spans="1:21" ht="19.5" customHeight="1">
      <c r="A6969" s="545">
        <v>101597</v>
      </c>
      <c r="B6969" s="545" t="s">
        <v>2089</v>
      </c>
      <c r="C6969" s="545" t="s">
        <v>216</v>
      </c>
      <c r="D6969" s="546"/>
      <c r="E6969" s="171" t="str">
        <f t="shared" si="108"/>
        <v>1900</v>
      </c>
      <c r="F6969" s="547">
        <v>0</v>
      </c>
      <c r="G6969" s="548">
        <v>0</v>
      </c>
      <c r="H6969" s="547">
        <v>0</v>
      </c>
      <c r="I6969" s="545" t="s">
        <v>12715</v>
      </c>
      <c r="J6969" s="545"/>
      <c r="K6969" s="545" t="s">
        <v>13413</v>
      </c>
      <c r="L6969" s="545" t="s">
        <v>14624</v>
      </c>
      <c r="M6969" s="548" t="s">
        <v>13758</v>
      </c>
      <c r="N6969" s="545" t="s">
        <v>13413</v>
      </c>
      <c r="O6969" s="545" t="s">
        <v>14625</v>
      </c>
      <c r="P6969" s="549">
        <v>4986</v>
      </c>
      <c r="Q6969" s="549">
        <v>1</v>
      </c>
      <c r="R6969" s="549">
        <v>129</v>
      </c>
      <c r="S6969" s="548"/>
      <c r="T6969" s="548"/>
      <c r="U6969" s="99"/>
    </row>
    <row r="6970" spans="1:21" ht="19.5" customHeight="1">
      <c r="A6970" s="545">
        <v>101598</v>
      </c>
      <c r="B6970" s="545" t="s">
        <v>10491</v>
      </c>
      <c r="C6970" s="545" t="s">
        <v>216</v>
      </c>
      <c r="D6970" s="546"/>
      <c r="E6970" s="171" t="str">
        <f t="shared" si="108"/>
        <v>1900</v>
      </c>
      <c r="F6970" s="547">
        <v>0</v>
      </c>
      <c r="G6970" s="548">
        <v>0</v>
      </c>
      <c r="H6970" s="547">
        <v>0</v>
      </c>
      <c r="I6970" s="545" t="s">
        <v>12715</v>
      </c>
      <c r="J6970" s="545"/>
      <c r="K6970" s="545" t="s">
        <v>13413</v>
      </c>
      <c r="L6970" s="545" t="s">
        <v>14624</v>
      </c>
      <c r="M6970" s="548" t="s">
        <v>13758</v>
      </c>
      <c r="N6970" s="545" t="s">
        <v>13413</v>
      </c>
      <c r="O6970" s="545" t="s">
        <v>14625</v>
      </c>
      <c r="P6970" s="549">
        <v>4987</v>
      </c>
      <c r="Q6970" s="549">
        <v>1</v>
      </c>
      <c r="R6970" s="549">
        <v>129</v>
      </c>
      <c r="S6970" s="548"/>
      <c r="T6970" s="548"/>
      <c r="U6970" s="99"/>
    </row>
    <row r="6971" spans="1:21" ht="19.5" customHeight="1">
      <c r="A6971" s="545">
        <v>101599</v>
      </c>
      <c r="B6971" s="545" t="s">
        <v>7956</v>
      </c>
      <c r="C6971" s="545" t="s">
        <v>216</v>
      </c>
      <c r="D6971" s="546">
        <v>43566</v>
      </c>
      <c r="E6971" s="171" t="str">
        <f t="shared" si="108"/>
        <v>2019</v>
      </c>
      <c r="F6971" s="547">
        <v>71400</v>
      </c>
      <c r="G6971" s="548">
        <v>0.19</v>
      </c>
      <c r="H6971" s="547">
        <v>60000</v>
      </c>
      <c r="I6971" s="545" t="s">
        <v>12686</v>
      </c>
      <c r="J6971" s="545" t="s">
        <v>13321</v>
      </c>
      <c r="K6971" s="545" t="s">
        <v>18313</v>
      </c>
      <c r="L6971" s="545" t="s">
        <v>13413</v>
      </c>
      <c r="M6971" s="548" t="s">
        <v>13758</v>
      </c>
      <c r="N6971" s="545" t="s">
        <v>13413</v>
      </c>
      <c r="O6971" s="545" t="s">
        <v>13413</v>
      </c>
      <c r="P6971" s="549">
        <v>11910</v>
      </c>
      <c r="Q6971" s="549">
        <v>1</v>
      </c>
      <c r="R6971" s="549">
        <v>131</v>
      </c>
      <c r="S6971" s="548">
        <v>2244</v>
      </c>
      <c r="T6971" s="548"/>
      <c r="U6971" s="99"/>
    </row>
    <row r="6972" spans="1:21" ht="19.5" customHeight="1">
      <c r="A6972" s="545">
        <v>101600</v>
      </c>
      <c r="B6972" s="545" t="s">
        <v>10490</v>
      </c>
      <c r="C6972" s="545" t="s">
        <v>209</v>
      </c>
      <c r="D6972" s="546"/>
      <c r="E6972" s="171" t="str">
        <f t="shared" si="108"/>
        <v>1900</v>
      </c>
      <c r="F6972" s="547">
        <v>0</v>
      </c>
      <c r="G6972" s="548">
        <v>0</v>
      </c>
      <c r="H6972" s="547">
        <v>0</v>
      </c>
      <c r="I6972" s="545" t="s">
        <v>12640</v>
      </c>
      <c r="J6972" s="545"/>
      <c r="K6972" s="545" t="s">
        <v>13413</v>
      </c>
      <c r="L6972" s="545" t="s">
        <v>13413</v>
      </c>
      <c r="M6972" s="548" t="s">
        <v>13758</v>
      </c>
      <c r="N6972" s="545" t="s">
        <v>13413</v>
      </c>
      <c r="O6972" s="545" t="s">
        <v>13413</v>
      </c>
      <c r="P6972" s="549">
        <v>4988</v>
      </c>
      <c r="Q6972" s="549">
        <v>1</v>
      </c>
      <c r="R6972" s="549">
        <v>1</v>
      </c>
      <c r="S6972" s="548"/>
      <c r="T6972" s="548"/>
      <c r="U6972" s="99"/>
    </row>
    <row r="6973" spans="1:21" ht="19.5" customHeight="1">
      <c r="A6973" s="545">
        <v>101601</v>
      </c>
      <c r="B6973" s="545" t="s">
        <v>2088</v>
      </c>
      <c r="C6973" s="545" t="s">
        <v>4552</v>
      </c>
      <c r="D6973" s="546">
        <v>44592</v>
      </c>
      <c r="E6973" s="171" t="str">
        <f t="shared" si="108"/>
        <v>2022</v>
      </c>
      <c r="F6973" s="547">
        <v>170263</v>
      </c>
      <c r="G6973" s="548">
        <v>0.19</v>
      </c>
      <c r="H6973" s="547">
        <v>143078.15</v>
      </c>
      <c r="I6973" s="545" t="s">
        <v>12706</v>
      </c>
      <c r="J6973" s="545" t="s">
        <v>13297</v>
      </c>
      <c r="K6973" s="545" t="s">
        <v>13413</v>
      </c>
      <c r="L6973" s="545" t="s">
        <v>13413</v>
      </c>
      <c r="M6973" s="548" t="s">
        <v>13758</v>
      </c>
      <c r="N6973" s="545" t="s">
        <v>13413</v>
      </c>
      <c r="O6973" s="545" t="s">
        <v>13413</v>
      </c>
      <c r="P6973" s="549">
        <v>4989</v>
      </c>
      <c r="Q6973" s="549">
        <v>1</v>
      </c>
      <c r="R6973" s="549">
        <v>128</v>
      </c>
      <c r="S6973" s="548">
        <v>2257</v>
      </c>
      <c r="T6973" s="548"/>
      <c r="U6973" s="99"/>
    </row>
    <row r="6974" spans="1:21" ht="19.5" customHeight="1">
      <c r="A6974" s="545">
        <v>101602</v>
      </c>
      <c r="B6974" s="545" t="s">
        <v>7001</v>
      </c>
      <c r="C6974" s="545" t="s">
        <v>209</v>
      </c>
      <c r="D6974" s="546">
        <v>46052</v>
      </c>
      <c r="E6974" s="171" t="str">
        <f t="shared" si="108"/>
        <v>2026</v>
      </c>
      <c r="F6974" s="547">
        <v>4325</v>
      </c>
      <c r="G6974" s="548">
        <v>0.19</v>
      </c>
      <c r="H6974" s="547">
        <v>3634.45</v>
      </c>
      <c r="I6974" s="545" t="s">
        <v>12697</v>
      </c>
      <c r="J6974" s="545" t="s">
        <v>13307</v>
      </c>
      <c r="K6974" s="545" t="s">
        <v>13413</v>
      </c>
      <c r="L6974" s="545" t="s">
        <v>14561</v>
      </c>
      <c r="M6974" s="548" t="s">
        <v>13758</v>
      </c>
      <c r="N6974" s="545" t="s">
        <v>13413</v>
      </c>
      <c r="O6974" s="545" t="s">
        <v>14562</v>
      </c>
      <c r="P6974" s="549">
        <v>4990</v>
      </c>
      <c r="Q6974" s="549">
        <v>1</v>
      </c>
      <c r="R6974" s="549">
        <v>138</v>
      </c>
      <c r="S6974" s="548">
        <v>2228</v>
      </c>
      <c r="T6974" s="548"/>
      <c r="U6974" s="99"/>
    </row>
    <row r="6975" spans="1:21" ht="19.5" customHeight="1">
      <c r="A6975" s="545">
        <v>101603</v>
      </c>
      <c r="B6975" s="545" t="s">
        <v>8089</v>
      </c>
      <c r="C6975" s="545" t="s">
        <v>216</v>
      </c>
      <c r="D6975" s="546">
        <v>43544</v>
      </c>
      <c r="E6975" s="171" t="str">
        <f t="shared" si="108"/>
        <v>2019</v>
      </c>
      <c r="F6975" s="547">
        <v>1410138809</v>
      </c>
      <c r="G6975" s="548">
        <v>0.19</v>
      </c>
      <c r="H6975" s="547">
        <v>1184990595.8</v>
      </c>
      <c r="I6975" s="545" t="s">
        <v>12758</v>
      </c>
      <c r="J6975" s="545" t="s">
        <v>13366</v>
      </c>
      <c r="K6975" s="545" t="s">
        <v>18314</v>
      </c>
      <c r="L6975" s="545" t="s">
        <v>13413</v>
      </c>
      <c r="M6975" s="548" t="s">
        <v>13758</v>
      </c>
      <c r="N6975" s="545" t="s">
        <v>13413</v>
      </c>
      <c r="O6975" s="545" t="s">
        <v>13413</v>
      </c>
      <c r="P6975" s="549">
        <v>4991</v>
      </c>
      <c r="Q6975" s="549">
        <v>1</v>
      </c>
      <c r="R6975" s="549">
        <v>164</v>
      </c>
      <c r="S6975" s="548">
        <v>2179</v>
      </c>
      <c r="T6975" s="548"/>
      <c r="U6975" s="99"/>
    </row>
    <row r="6976" spans="1:21" ht="19.5" customHeight="1">
      <c r="A6976" s="545">
        <v>101604</v>
      </c>
      <c r="B6976" s="545" t="s">
        <v>2567</v>
      </c>
      <c r="C6976" s="545" t="s">
        <v>209</v>
      </c>
      <c r="D6976" s="546"/>
      <c r="E6976" s="171" t="str">
        <f t="shared" si="108"/>
        <v>1900</v>
      </c>
      <c r="F6976" s="547">
        <v>0</v>
      </c>
      <c r="G6976" s="548">
        <v>0</v>
      </c>
      <c r="H6976" s="547">
        <v>0</v>
      </c>
      <c r="I6976" s="545" t="s">
        <v>12697</v>
      </c>
      <c r="J6976" s="545"/>
      <c r="K6976" s="545" t="s">
        <v>13413</v>
      </c>
      <c r="L6976" s="545" t="s">
        <v>14561</v>
      </c>
      <c r="M6976" s="548" t="s">
        <v>13758</v>
      </c>
      <c r="N6976" s="545" t="s">
        <v>13413</v>
      </c>
      <c r="O6976" s="545" t="s">
        <v>14562</v>
      </c>
      <c r="P6976" s="549">
        <v>4992</v>
      </c>
      <c r="Q6976" s="549">
        <v>1</v>
      </c>
      <c r="R6976" s="549">
        <v>138</v>
      </c>
      <c r="S6976" s="548"/>
      <c r="T6976" s="548"/>
      <c r="U6976" s="99"/>
    </row>
    <row r="6977" spans="1:21" ht="19.5" customHeight="1">
      <c r="A6977" s="545">
        <v>101605</v>
      </c>
      <c r="B6977" s="545" t="s">
        <v>10489</v>
      </c>
      <c r="C6977" s="545" t="s">
        <v>209</v>
      </c>
      <c r="D6977" s="546"/>
      <c r="E6977" s="171" t="str">
        <f t="shared" si="108"/>
        <v>1900</v>
      </c>
      <c r="F6977" s="547">
        <v>0</v>
      </c>
      <c r="G6977" s="548">
        <v>0</v>
      </c>
      <c r="H6977" s="547">
        <v>0</v>
      </c>
      <c r="I6977" s="545" t="s">
        <v>12697</v>
      </c>
      <c r="J6977" s="545"/>
      <c r="K6977" s="545" t="s">
        <v>13413</v>
      </c>
      <c r="L6977" s="545" t="s">
        <v>14561</v>
      </c>
      <c r="M6977" s="548" t="s">
        <v>13758</v>
      </c>
      <c r="N6977" s="545" t="s">
        <v>13413</v>
      </c>
      <c r="O6977" s="545" t="s">
        <v>14562</v>
      </c>
      <c r="P6977" s="549">
        <v>4993</v>
      </c>
      <c r="Q6977" s="549">
        <v>1</v>
      </c>
      <c r="R6977" s="549">
        <v>138</v>
      </c>
      <c r="S6977" s="548"/>
      <c r="T6977" s="548"/>
      <c r="U6977" s="99"/>
    </row>
    <row r="6978" spans="1:21" ht="19.5" customHeight="1">
      <c r="A6978" s="545">
        <v>101606</v>
      </c>
      <c r="B6978" s="545" t="s">
        <v>10488</v>
      </c>
      <c r="C6978" s="545" t="s">
        <v>209</v>
      </c>
      <c r="D6978" s="546"/>
      <c r="E6978" s="171" t="str">
        <f t="shared" si="108"/>
        <v>1900</v>
      </c>
      <c r="F6978" s="547">
        <v>0</v>
      </c>
      <c r="G6978" s="548">
        <v>0</v>
      </c>
      <c r="H6978" s="547">
        <v>0</v>
      </c>
      <c r="I6978" s="545" t="s">
        <v>12697</v>
      </c>
      <c r="J6978" s="545"/>
      <c r="K6978" s="545" t="s">
        <v>13413</v>
      </c>
      <c r="L6978" s="545" t="s">
        <v>14561</v>
      </c>
      <c r="M6978" s="548" t="s">
        <v>13758</v>
      </c>
      <c r="N6978" s="545" t="s">
        <v>13413</v>
      </c>
      <c r="O6978" s="545" t="s">
        <v>14562</v>
      </c>
      <c r="P6978" s="549">
        <v>4994</v>
      </c>
      <c r="Q6978" s="549">
        <v>1</v>
      </c>
      <c r="R6978" s="549">
        <v>138</v>
      </c>
      <c r="S6978" s="548"/>
      <c r="T6978" s="548"/>
      <c r="U6978" s="99"/>
    </row>
    <row r="6979" spans="1:21" ht="19.5" customHeight="1">
      <c r="A6979" s="545">
        <v>101607</v>
      </c>
      <c r="B6979" s="545" t="s">
        <v>6314</v>
      </c>
      <c r="C6979" s="545" t="s">
        <v>209</v>
      </c>
      <c r="D6979" s="546">
        <v>45708</v>
      </c>
      <c r="E6979" s="171" t="str">
        <f t="shared" si="108"/>
        <v>2025</v>
      </c>
      <c r="F6979" s="547">
        <v>139284.75</v>
      </c>
      <c r="G6979" s="548">
        <v>0.19</v>
      </c>
      <c r="H6979" s="547">
        <v>117046</v>
      </c>
      <c r="I6979" s="545" t="s">
        <v>12697</v>
      </c>
      <c r="J6979" s="545" t="s">
        <v>13307</v>
      </c>
      <c r="K6979" s="545" t="s">
        <v>13413</v>
      </c>
      <c r="L6979" s="545" t="s">
        <v>14561</v>
      </c>
      <c r="M6979" s="548" t="s">
        <v>13758</v>
      </c>
      <c r="N6979" s="545" t="s">
        <v>13413</v>
      </c>
      <c r="O6979" s="545" t="s">
        <v>14562</v>
      </c>
      <c r="P6979" s="549">
        <v>4995</v>
      </c>
      <c r="Q6979" s="549">
        <v>1</v>
      </c>
      <c r="R6979" s="549">
        <v>138</v>
      </c>
      <c r="S6979" s="548">
        <v>2228</v>
      </c>
      <c r="T6979" s="548"/>
      <c r="U6979" s="99"/>
    </row>
    <row r="6980" spans="1:21" ht="19.5" customHeight="1">
      <c r="A6980" s="545">
        <v>101608</v>
      </c>
      <c r="B6980" s="545" t="s">
        <v>7955</v>
      </c>
      <c r="C6980" s="545" t="s">
        <v>216</v>
      </c>
      <c r="D6980" s="546">
        <v>46052</v>
      </c>
      <c r="E6980" s="171" t="str">
        <f t="shared" ref="E6980:E7043" si="109">TEXT(D6980,"YYYY")</f>
        <v>2026</v>
      </c>
      <c r="F6980" s="547">
        <v>20872</v>
      </c>
      <c r="G6980" s="548">
        <v>0.19</v>
      </c>
      <c r="H6980" s="547">
        <v>17539.5</v>
      </c>
      <c r="I6980" s="545" t="s">
        <v>12686</v>
      </c>
      <c r="J6980" s="545" t="s">
        <v>13307</v>
      </c>
      <c r="K6980" s="545" t="s">
        <v>18315</v>
      </c>
      <c r="L6980" s="545" t="s">
        <v>13413</v>
      </c>
      <c r="M6980" s="548" t="s">
        <v>13758</v>
      </c>
      <c r="N6980" s="545" t="s">
        <v>13413</v>
      </c>
      <c r="O6980" s="545" t="s">
        <v>13413</v>
      </c>
      <c r="P6980" s="549">
        <v>11911</v>
      </c>
      <c r="Q6980" s="549">
        <v>1</v>
      </c>
      <c r="R6980" s="549">
        <v>131</v>
      </c>
      <c r="S6980" s="548">
        <v>2228</v>
      </c>
      <c r="T6980" s="548"/>
      <c r="U6980" s="99"/>
    </row>
    <row r="6981" spans="1:21" ht="19.5" customHeight="1">
      <c r="A6981" s="545">
        <v>101609</v>
      </c>
      <c r="B6981" s="545" t="s">
        <v>2605</v>
      </c>
      <c r="C6981" s="545" t="s">
        <v>216</v>
      </c>
      <c r="D6981" s="546">
        <v>45708</v>
      </c>
      <c r="E6981" s="171" t="str">
        <f t="shared" si="109"/>
        <v>2025</v>
      </c>
      <c r="F6981" s="547">
        <v>1294.8900000000001</v>
      </c>
      <c r="G6981" s="548">
        <v>0.19</v>
      </c>
      <c r="H6981" s="547">
        <v>1088.1400000000001</v>
      </c>
      <c r="I6981" s="545" t="s">
        <v>12642</v>
      </c>
      <c r="J6981" s="545" t="s">
        <v>13307</v>
      </c>
      <c r="K6981" s="545" t="s">
        <v>13413</v>
      </c>
      <c r="L6981" s="545" t="s">
        <v>13807</v>
      </c>
      <c r="M6981" s="548" t="s">
        <v>13758</v>
      </c>
      <c r="N6981" s="545" t="s">
        <v>13413</v>
      </c>
      <c r="O6981" s="545" t="s">
        <v>14796</v>
      </c>
      <c r="P6981" s="549">
        <v>4996</v>
      </c>
      <c r="Q6981" s="549">
        <v>1</v>
      </c>
      <c r="R6981" s="549">
        <v>135</v>
      </c>
      <c r="S6981" s="548">
        <v>2228</v>
      </c>
      <c r="T6981" s="548"/>
      <c r="U6981" s="99"/>
    </row>
    <row r="6982" spans="1:21" ht="19.5" customHeight="1">
      <c r="A6982" s="545">
        <v>101610</v>
      </c>
      <c r="B6982" s="545" t="s">
        <v>2609</v>
      </c>
      <c r="C6982" s="545" t="s">
        <v>216</v>
      </c>
      <c r="D6982" s="546">
        <v>45708</v>
      </c>
      <c r="E6982" s="171" t="str">
        <f t="shared" si="109"/>
        <v>2025</v>
      </c>
      <c r="F6982" s="547">
        <v>1471.41</v>
      </c>
      <c r="G6982" s="548">
        <v>0.19</v>
      </c>
      <c r="H6982" s="547">
        <v>1236.48</v>
      </c>
      <c r="I6982" s="545" t="s">
        <v>12642</v>
      </c>
      <c r="J6982" s="545" t="s">
        <v>13307</v>
      </c>
      <c r="K6982" s="545" t="s">
        <v>13413</v>
      </c>
      <c r="L6982" s="545" t="s">
        <v>13807</v>
      </c>
      <c r="M6982" s="548" t="s">
        <v>13758</v>
      </c>
      <c r="N6982" s="545" t="s">
        <v>13413</v>
      </c>
      <c r="O6982" s="545" t="s">
        <v>14796</v>
      </c>
      <c r="P6982" s="549">
        <v>4997</v>
      </c>
      <c r="Q6982" s="549">
        <v>1</v>
      </c>
      <c r="R6982" s="549">
        <v>135</v>
      </c>
      <c r="S6982" s="548">
        <v>2228</v>
      </c>
      <c r="T6982" s="548"/>
      <c r="U6982" s="99"/>
    </row>
    <row r="6983" spans="1:21" ht="19.5" customHeight="1">
      <c r="A6983" s="545">
        <v>101611</v>
      </c>
      <c r="B6983" s="545" t="s">
        <v>10487</v>
      </c>
      <c r="C6983" s="545" t="s">
        <v>216</v>
      </c>
      <c r="D6983" s="546"/>
      <c r="E6983" s="171" t="str">
        <f t="shared" si="109"/>
        <v>1900</v>
      </c>
      <c r="F6983" s="547">
        <v>0</v>
      </c>
      <c r="G6983" s="548">
        <v>0</v>
      </c>
      <c r="H6983" s="547">
        <v>0</v>
      </c>
      <c r="I6983" s="545" t="s">
        <v>12642</v>
      </c>
      <c r="J6983" s="545"/>
      <c r="K6983" s="545" t="s">
        <v>13413</v>
      </c>
      <c r="L6983" s="545" t="s">
        <v>13807</v>
      </c>
      <c r="M6983" s="548" t="s">
        <v>13758</v>
      </c>
      <c r="N6983" s="545" t="s">
        <v>13413</v>
      </c>
      <c r="O6983" s="545" t="s">
        <v>14796</v>
      </c>
      <c r="P6983" s="549">
        <v>4998</v>
      </c>
      <c r="Q6983" s="549">
        <v>1</v>
      </c>
      <c r="R6983" s="549">
        <v>135</v>
      </c>
      <c r="S6983" s="548"/>
      <c r="T6983" s="548"/>
      <c r="U6983" s="99"/>
    </row>
    <row r="6984" spans="1:21" ht="19.5" customHeight="1">
      <c r="A6984" s="545">
        <v>101612</v>
      </c>
      <c r="B6984" s="545" t="s">
        <v>10486</v>
      </c>
      <c r="C6984" s="545" t="s">
        <v>216</v>
      </c>
      <c r="D6984" s="546"/>
      <c r="E6984" s="171" t="str">
        <f t="shared" si="109"/>
        <v>1900</v>
      </c>
      <c r="F6984" s="547">
        <v>0</v>
      </c>
      <c r="G6984" s="548">
        <v>0</v>
      </c>
      <c r="H6984" s="547">
        <v>0</v>
      </c>
      <c r="I6984" s="545" t="s">
        <v>12642</v>
      </c>
      <c r="J6984" s="545"/>
      <c r="K6984" s="545" t="s">
        <v>13413</v>
      </c>
      <c r="L6984" s="545" t="s">
        <v>13807</v>
      </c>
      <c r="M6984" s="548" t="s">
        <v>13758</v>
      </c>
      <c r="N6984" s="545" t="s">
        <v>13413</v>
      </c>
      <c r="O6984" s="545" t="s">
        <v>14796</v>
      </c>
      <c r="P6984" s="549">
        <v>4999</v>
      </c>
      <c r="Q6984" s="549">
        <v>1</v>
      </c>
      <c r="R6984" s="549">
        <v>135</v>
      </c>
      <c r="S6984" s="548"/>
      <c r="T6984" s="548"/>
      <c r="U6984" s="99"/>
    </row>
    <row r="6985" spans="1:21" ht="19.5" customHeight="1">
      <c r="A6985" s="545">
        <v>101613</v>
      </c>
      <c r="B6985" s="545" t="s">
        <v>2608</v>
      </c>
      <c r="C6985" s="545" t="s">
        <v>216</v>
      </c>
      <c r="D6985" s="546">
        <v>45708</v>
      </c>
      <c r="E6985" s="171" t="str">
        <f t="shared" si="109"/>
        <v>2025</v>
      </c>
      <c r="F6985" s="547">
        <v>28097.74</v>
      </c>
      <c r="G6985" s="548">
        <v>0.19</v>
      </c>
      <c r="H6985" s="547">
        <v>23611.55</v>
      </c>
      <c r="I6985" s="545" t="s">
        <v>12642</v>
      </c>
      <c r="J6985" s="545" t="s">
        <v>13307</v>
      </c>
      <c r="K6985" s="545" t="s">
        <v>13413</v>
      </c>
      <c r="L6985" s="545" t="s">
        <v>13807</v>
      </c>
      <c r="M6985" s="548" t="s">
        <v>13758</v>
      </c>
      <c r="N6985" s="545" t="s">
        <v>13413</v>
      </c>
      <c r="O6985" s="545" t="s">
        <v>14796</v>
      </c>
      <c r="P6985" s="549">
        <v>5000</v>
      </c>
      <c r="Q6985" s="549">
        <v>1</v>
      </c>
      <c r="R6985" s="549">
        <v>135</v>
      </c>
      <c r="S6985" s="548">
        <v>2228</v>
      </c>
      <c r="T6985" s="548"/>
      <c r="U6985" s="99"/>
    </row>
    <row r="6986" spans="1:21" ht="19.5" customHeight="1">
      <c r="A6986" s="545">
        <v>101614</v>
      </c>
      <c r="B6986" s="545" t="s">
        <v>6310</v>
      </c>
      <c r="C6986" s="545" t="s">
        <v>216</v>
      </c>
      <c r="D6986" s="546">
        <v>45708</v>
      </c>
      <c r="E6986" s="171" t="str">
        <f t="shared" si="109"/>
        <v>2025</v>
      </c>
      <c r="F6986" s="547">
        <v>46499.06</v>
      </c>
      <c r="G6986" s="548">
        <v>0</v>
      </c>
      <c r="H6986" s="547">
        <v>46499.06</v>
      </c>
      <c r="I6986" s="545" t="s">
        <v>12642</v>
      </c>
      <c r="J6986" s="545" t="s">
        <v>13307</v>
      </c>
      <c r="K6986" s="545" t="s">
        <v>13413</v>
      </c>
      <c r="L6986" s="545" t="s">
        <v>13807</v>
      </c>
      <c r="M6986" s="548" t="s">
        <v>13758</v>
      </c>
      <c r="N6986" s="545" t="s">
        <v>13413</v>
      </c>
      <c r="O6986" s="545" t="s">
        <v>14796</v>
      </c>
      <c r="P6986" s="549">
        <v>5001</v>
      </c>
      <c r="Q6986" s="549">
        <v>1</v>
      </c>
      <c r="R6986" s="549">
        <v>135</v>
      </c>
      <c r="S6986" s="548">
        <v>2228</v>
      </c>
      <c r="T6986" s="548"/>
      <c r="U6986" s="99"/>
    </row>
    <row r="6987" spans="1:21" ht="19.5" customHeight="1">
      <c r="A6987" s="545">
        <v>101615</v>
      </c>
      <c r="B6987" s="545" t="s">
        <v>7000</v>
      </c>
      <c r="C6987" s="545" t="s">
        <v>216</v>
      </c>
      <c r="D6987" s="546">
        <v>45708</v>
      </c>
      <c r="E6987" s="171" t="str">
        <f t="shared" si="109"/>
        <v>2025</v>
      </c>
      <c r="F6987" s="547">
        <v>1391.91</v>
      </c>
      <c r="G6987" s="548">
        <v>0.19</v>
      </c>
      <c r="H6987" s="547">
        <v>1169.67</v>
      </c>
      <c r="I6987" s="545" t="s">
        <v>12642</v>
      </c>
      <c r="J6987" s="545" t="s">
        <v>13307</v>
      </c>
      <c r="K6987" s="545" t="s">
        <v>13413</v>
      </c>
      <c r="L6987" s="545" t="s">
        <v>13807</v>
      </c>
      <c r="M6987" s="548" t="s">
        <v>13758</v>
      </c>
      <c r="N6987" s="545" t="s">
        <v>13413</v>
      </c>
      <c r="O6987" s="545" t="s">
        <v>14796</v>
      </c>
      <c r="P6987" s="549">
        <v>5002</v>
      </c>
      <c r="Q6987" s="549">
        <v>1</v>
      </c>
      <c r="R6987" s="549">
        <v>135</v>
      </c>
      <c r="S6987" s="548">
        <v>2228</v>
      </c>
      <c r="T6987" s="548"/>
      <c r="U6987" s="99"/>
    </row>
    <row r="6988" spans="1:21" ht="19.5" customHeight="1">
      <c r="A6988" s="545">
        <v>101616</v>
      </c>
      <c r="B6988" s="545" t="s">
        <v>10485</v>
      </c>
      <c r="C6988" s="545" t="s">
        <v>216</v>
      </c>
      <c r="D6988" s="546"/>
      <c r="E6988" s="171" t="str">
        <f t="shared" si="109"/>
        <v>1900</v>
      </c>
      <c r="F6988" s="547">
        <v>0</v>
      </c>
      <c r="G6988" s="548">
        <v>0</v>
      </c>
      <c r="H6988" s="547">
        <v>0</v>
      </c>
      <c r="I6988" s="545" t="s">
        <v>12642</v>
      </c>
      <c r="J6988" s="545"/>
      <c r="K6988" s="545" t="s">
        <v>13413</v>
      </c>
      <c r="L6988" s="545" t="s">
        <v>13807</v>
      </c>
      <c r="M6988" s="548" t="s">
        <v>13758</v>
      </c>
      <c r="N6988" s="545" t="s">
        <v>13413</v>
      </c>
      <c r="O6988" s="545" t="s">
        <v>14796</v>
      </c>
      <c r="P6988" s="549">
        <v>5003</v>
      </c>
      <c r="Q6988" s="549">
        <v>1</v>
      </c>
      <c r="R6988" s="549">
        <v>135</v>
      </c>
      <c r="S6988" s="548"/>
      <c r="T6988" s="548"/>
      <c r="U6988" s="99"/>
    </row>
    <row r="6989" spans="1:21" ht="19.5" customHeight="1">
      <c r="A6989" s="545">
        <v>101617</v>
      </c>
      <c r="B6989" s="545" t="s">
        <v>10484</v>
      </c>
      <c r="C6989" s="545" t="s">
        <v>216</v>
      </c>
      <c r="D6989" s="546"/>
      <c r="E6989" s="171" t="str">
        <f t="shared" si="109"/>
        <v>1900</v>
      </c>
      <c r="F6989" s="547">
        <v>0</v>
      </c>
      <c r="G6989" s="548">
        <v>0</v>
      </c>
      <c r="H6989" s="547">
        <v>0</v>
      </c>
      <c r="I6989" s="545" t="s">
        <v>12642</v>
      </c>
      <c r="J6989" s="545"/>
      <c r="K6989" s="545" t="s">
        <v>13413</v>
      </c>
      <c r="L6989" s="545" t="s">
        <v>13807</v>
      </c>
      <c r="M6989" s="548" t="s">
        <v>13758</v>
      </c>
      <c r="N6989" s="545" t="s">
        <v>13413</v>
      </c>
      <c r="O6989" s="545" t="s">
        <v>14796</v>
      </c>
      <c r="P6989" s="549">
        <v>5004</v>
      </c>
      <c r="Q6989" s="549">
        <v>1</v>
      </c>
      <c r="R6989" s="549">
        <v>135</v>
      </c>
      <c r="S6989" s="548"/>
      <c r="T6989" s="548"/>
      <c r="U6989" s="99"/>
    </row>
    <row r="6990" spans="1:21" ht="19.5" customHeight="1">
      <c r="A6990" s="545">
        <v>101618</v>
      </c>
      <c r="B6990" s="545" t="s">
        <v>10483</v>
      </c>
      <c r="C6990" s="545" t="s">
        <v>216</v>
      </c>
      <c r="D6990" s="546"/>
      <c r="E6990" s="171" t="str">
        <f t="shared" si="109"/>
        <v>1900</v>
      </c>
      <c r="F6990" s="547">
        <v>0</v>
      </c>
      <c r="G6990" s="548">
        <v>0</v>
      </c>
      <c r="H6990" s="547">
        <v>0</v>
      </c>
      <c r="I6990" s="545" t="s">
        <v>12642</v>
      </c>
      <c r="J6990" s="545"/>
      <c r="K6990" s="545" t="s">
        <v>13413</v>
      </c>
      <c r="L6990" s="545" t="s">
        <v>13807</v>
      </c>
      <c r="M6990" s="548" t="s">
        <v>13758</v>
      </c>
      <c r="N6990" s="545" t="s">
        <v>13413</v>
      </c>
      <c r="O6990" s="545" t="s">
        <v>14796</v>
      </c>
      <c r="P6990" s="549">
        <v>5005</v>
      </c>
      <c r="Q6990" s="549">
        <v>1</v>
      </c>
      <c r="R6990" s="549">
        <v>135</v>
      </c>
      <c r="S6990" s="548"/>
      <c r="T6990" s="548"/>
      <c r="U6990" s="99"/>
    </row>
    <row r="6991" spans="1:21" ht="19.5" customHeight="1">
      <c r="A6991" s="545">
        <v>101619</v>
      </c>
      <c r="B6991" s="545" t="s">
        <v>10482</v>
      </c>
      <c r="C6991" s="545" t="s">
        <v>216</v>
      </c>
      <c r="D6991" s="546"/>
      <c r="E6991" s="171" t="str">
        <f t="shared" si="109"/>
        <v>1900</v>
      </c>
      <c r="F6991" s="547">
        <v>0</v>
      </c>
      <c r="G6991" s="548">
        <v>0</v>
      </c>
      <c r="H6991" s="547">
        <v>0</v>
      </c>
      <c r="I6991" s="545" t="s">
        <v>12642</v>
      </c>
      <c r="J6991" s="545"/>
      <c r="K6991" s="545" t="s">
        <v>13413</v>
      </c>
      <c r="L6991" s="545" t="s">
        <v>13807</v>
      </c>
      <c r="M6991" s="548" t="s">
        <v>13758</v>
      </c>
      <c r="N6991" s="545" t="s">
        <v>13413</v>
      </c>
      <c r="O6991" s="545" t="s">
        <v>14796</v>
      </c>
      <c r="P6991" s="549">
        <v>5006</v>
      </c>
      <c r="Q6991" s="549">
        <v>1</v>
      </c>
      <c r="R6991" s="549">
        <v>135</v>
      </c>
      <c r="S6991" s="548"/>
      <c r="T6991" s="548"/>
      <c r="U6991" s="99"/>
    </row>
    <row r="6992" spans="1:21" ht="19.5" customHeight="1">
      <c r="A6992" s="545">
        <v>101620</v>
      </c>
      <c r="B6992" s="545" t="s">
        <v>1980</v>
      </c>
      <c r="C6992" s="545" t="s">
        <v>216</v>
      </c>
      <c r="D6992" s="546"/>
      <c r="E6992" s="171" t="str">
        <f t="shared" si="109"/>
        <v>1900</v>
      </c>
      <c r="F6992" s="547">
        <v>0</v>
      </c>
      <c r="G6992" s="548">
        <v>0</v>
      </c>
      <c r="H6992" s="547">
        <v>0</v>
      </c>
      <c r="I6992" s="545" t="s">
        <v>12715</v>
      </c>
      <c r="J6992" s="545"/>
      <c r="K6992" s="545" t="s">
        <v>13413</v>
      </c>
      <c r="L6992" s="545" t="s">
        <v>14624</v>
      </c>
      <c r="M6992" s="548" t="s">
        <v>13758</v>
      </c>
      <c r="N6992" s="545" t="s">
        <v>13413</v>
      </c>
      <c r="O6992" s="545" t="s">
        <v>14625</v>
      </c>
      <c r="P6992" s="549">
        <v>5007</v>
      </c>
      <c r="Q6992" s="549">
        <v>1</v>
      </c>
      <c r="R6992" s="549">
        <v>129</v>
      </c>
      <c r="S6992" s="548"/>
      <c r="T6992" s="548"/>
      <c r="U6992" s="99"/>
    </row>
    <row r="6993" spans="1:21" ht="19.5" customHeight="1">
      <c r="A6993" s="545">
        <v>101622</v>
      </c>
      <c r="B6993" s="545" t="s">
        <v>7425</v>
      </c>
      <c r="C6993" s="545" t="s">
        <v>216</v>
      </c>
      <c r="D6993" s="546">
        <v>43746</v>
      </c>
      <c r="E6993" s="171" t="str">
        <f t="shared" si="109"/>
        <v>2019</v>
      </c>
      <c r="F6993" s="547">
        <v>827407</v>
      </c>
      <c r="G6993" s="548">
        <v>0.19</v>
      </c>
      <c r="H6993" s="547">
        <v>695300</v>
      </c>
      <c r="I6993" s="545" t="s">
        <v>12637</v>
      </c>
      <c r="J6993" s="545" t="s">
        <v>13321</v>
      </c>
      <c r="K6993" s="545" t="s">
        <v>18316</v>
      </c>
      <c r="L6993" s="545" t="s">
        <v>13413</v>
      </c>
      <c r="M6993" s="548" t="s">
        <v>13758</v>
      </c>
      <c r="N6993" s="545" t="s">
        <v>13413</v>
      </c>
      <c r="O6993" s="545" t="s">
        <v>13413</v>
      </c>
      <c r="P6993" s="549">
        <v>11912</v>
      </c>
      <c r="Q6993" s="549">
        <v>1</v>
      </c>
      <c r="R6993" s="549">
        <v>13</v>
      </c>
      <c r="S6993" s="548">
        <v>2244</v>
      </c>
      <c r="T6993" s="548"/>
      <c r="U6993" s="99"/>
    </row>
    <row r="6994" spans="1:21" ht="19.5" customHeight="1">
      <c r="A6994" s="545">
        <v>101623</v>
      </c>
      <c r="B6994" s="545" t="s">
        <v>2265</v>
      </c>
      <c r="C6994" s="545" t="s">
        <v>4552</v>
      </c>
      <c r="D6994" s="546"/>
      <c r="E6994" s="171" t="str">
        <f t="shared" si="109"/>
        <v>1900</v>
      </c>
      <c r="F6994" s="547">
        <v>0</v>
      </c>
      <c r="G6994" s="548">
        <v>0</v>
      </c>
      <c r="H6994" s="547">
        <v>0</v>
      </c>
      <c r="I6994" s="545" t="s">
        <v>12706</v>
      </c>
      <c r="J6994" s="545"/>
      <c r="K6994" s="545" t="s">
        <v>18317</v>
      </c>
      <c r="L6994" s="545" t="s">
        <v>13413</v>
      </c>
      <c r="M6994" s="548" t="s">
        <v>13758</v>
      </c>
      <c r="N6994" s="545" t="s">
        <v>13413</v>
      </c>
      <c r="O6994" s="545" t="s">
        <v>13413</v>
      </c>
      <c r="P6994" s="549">
        <v>5009</v>
      </c>
      <c r="Q6994" s="549">
        <v>1</v>
      </c>
      <c r="R6994" s="549">
        <v>128</v>
      </c>
      <c r="S6994" s="548"/>
      <c r="T6994" s="548"/>
      <c r="U6994" s="99"/>
    </row>
    <row r="6995" spans="1:21" ht="19.5" customHeight="1">
      <c r="A6995" s="545">
        <v>101624</v>
      </c>
      <c r="B6995" s="545" t="s">
        <v>6309</v>
      </c>
      <c r="C6995" s="545" t="s">
        <v>216</v>
      </c>
      <c r="D6995" s="546">
        <v>45708</v>
      </c>
      <c r="E6995" s="171" t="str">
        <f t="shared" si="109"/>
        <v>2025</v>
      </c>
      <c r="F6995" s="547">
        <v>33306.550000000003</v>
      </c>
      <c r="G6995" s="548">
        <v>0.19</v>
      </c>
      <c r="H6995" s="547">
        <v>27988.7</v>
      </c>
      <c r="I6995" s="545" t="s">
        <v>12650</v>
      </c>
      <c r="J6995" s="545" t="s">
        <v>13307</v>
      </c>
      <c r="K6995" s="545" t="s">
        <v>13413</v>
      </c>
      <c r="L6995" s="545" t="s">
        <v>13413</v>
      </c>
      <c r="M6995" s="548" t="s">
        <v>13758</v>
      </c>
      <c r="N6995" s="545" t="s">
        <v>13413</v>
      </c>
      <c r="O6995" s="545" t="s">
        <v>13413</v>
      </c>
      <c r="P6995" s="549">
        <v>5010</v>
      </c>
      <c r="Q6995" s="549">
        <v>1</v>
      </c>
      <c r="R6995" s="549">
        <v>127</v>
      </c>
      <c r="S6995" s="548">
        <v>2228</v>
      </c>
      <c r="T6995" s="548"/>
      <c r="U6995" s="99"/>
    </row>
    <row r="6996" spans="1:21" ht="19.5" customHeight="1">
      <c r="A6996" s="545">
        <v>101625</v>
      </c>
      <c r="B6996" s="545" t="s">
        <v>10481</v>
      </c>
      <c r="C6996" s="545" t="s">
        <v>216</v>
      </c>
      <c r="D6996" s="546"/>
      <c r="E6996" s="171" t="str">
        <f t="shared" si="109"/>
        <v>1900</v>
      </c>
      <c r="F6996" s="547">
        <v>0</v>
      </c>
      <c r="G6996" s="548">
        <v>0</v>
      </c>
      <c r="H6996" s="547">
        <v>0</v>
      </c>
      <c r="I6996" s="545" t="s">
        <v>12650</v>
      </c>
      <c r="J6996" s="545"/>
      <c r="K6996" s="545" t="s">
        <v>18318</v>
      </c>
      <c r="L6996" s="545" t="s">
        <v>16438</v>
      </c>
      <c r="M6996" s="548" t="s">
        <v>13758</v>
      </c>
      <c r="N6996" s="545" t="s">
        <v>13413</v>
      </c>
      <c r="O6996" s="545" t="s">
        <v>13413</v>
      </c>
      <c r="P6996" s="549">
        <v>5011</v>
      </c>
      <c r="Q6996" s="549">
        <v>1</v>
      </c>
      <c r="R6996" s="549">
        <v>127</v>
      </c>
      <c r="S6996" s="548"/>
      <c r="T6996" s="548"/>
      <c r="U6996" s="99"/>
    </row>
    <row r="6997" spans="1:21" ht="19.5" customHeight="1">
      <c r="A6997" s="545">
        <v>101626</v>
      </c>
      <c r="B6997" s="545" t="s">
        <v>7964</v>
      </c>
      <c r="C6997" s="545" t="s">
        <v>216</v>
      </c>
      <c r="D6997" s="546">
        <v>43563</v>
      </c>
      <c r="E6997" s="171" t="str">
        <f t="shared" si="109"/>
        <v>2019</v>
      </c>
      <c r="F6997" s="547">
        <v>83759.990000000005</v>
      </c>
      <c r="G6997" s="548">
        <v>0.19</v>
      </c>
      <c r="H6997" s="547">
        <v>70386.55</v>
      </c>
      <c r="I6997" s="545" t="s">
        <v>12637</v>
      </c>
      <c r="J6997" s="545" t="s">
        <v>13321</v>
      </c>
      <c r="K6997" s="545" t="s">
        <v>18319</v>
      </c>
      <c r="L6997" s="545" t="s">
        <v>13413</v>
      </c>
      <c r="M6997" s="548" t="s">
        <v>13758</v>
      </c>
      <c r="N6997" s="545" t="s">
        <v>13413</v>
      </c>
      <c r="O6997" s="545" t="s">
        <v>13413</v>
      </c>
      <c r="P6997" s="549">
        <v>11913</v>
      </c>
      <c r="Q6997" s="549">
        <v>1</v>
      </c>
      <c r="R6997" s="549">
        <v>13</v>
      </c>
      <c r="S6997" s="548">
        <v>2244</v>
      </c>
      <c r="T6997" s="548"/>
      <c r="U6997" s="99"/>
    </row>
    <row r="6998" spans="1:21" ht="19.5" customHeight="1">
      <c r="A6998" s="545">
        <v>101627</v>
      </c>
      <c r="B6998" s="545" t="s">
        <v>7932</v>
      </c>
      <c r="C6998" s="545" t="s">
        <v>216</v>
      </c>
      <c r="D6998" s="546">
        <v>43579</v>
      </c>
      <c r="E6998" s="171" t="str">
        <f t="shared" si="109"/>
        <v>2019</v>
      </c>
      <c r="F6998" s="547">
        <v>22636379</v>
      </c>
      <c r="G6998" s="548">
        <v>0.19</v>
      </c>
      <c r="H6998" s="547">
        <v>19022167.23</v>
      </c>
      <c r="I6998" s="545" t="s">
        <v>12650</v>
      </c>
      <c r="J6998" s="545" t="s">
        <v>13307</v>
      </c>
      <c r="K6998" s="545" t="s">
        <v>18320</v>
      </c>
      <c r="L6998" s="545" t="s">
        <v>16438</v>
      </c>
      <c r="M6998" s="548" t="s">
        <v>13758</v>
      </c>
      <c r="N6998" s="545" t="s">
        <v>13413</v>
      </c>
      <c r="O6998" s="545" t="s">
        <v>13413</v>
      </c>
      <c r="P6998" s="549">
        <v>5012</v>
      </c>
      <c r="Q6998" s="549">
        <v>1</v>
      </c>
      <c r="R6998" s="549">
        <v>127</v>
      </c>
      <c r="S6998" s="548">
        <v>2228</v>
      </c>
      <c r="T6998" s="548"/>
      <c r="U6998" s="99"/>
    </row>
    <row r="6999" spans="1:21" ht="19.5" customHeight="1">
      <c r="A6999" s="545">
        <v>101628</v>
      </c>
      <c r="B6999" s="545" t="s">
        <v>10480</v>
      </c>
      <c r="C6999" s="545" t="s">
        <v>216</v>
      </c>
      <c r="D6999" s="546"/>
      <c r="E6999" s="171" t="str">
        <f t="shared" si="109"/>
        <v>1900</v>
      </c>
      <c r="F6999" s="547">
        <v>0</v>
      </c>
      <c r="G6999" s="548">
        <v>0</v>
      </c>
      <c r="H6999" s="547">
        <v>0</v>
      </c>
      <c r="I6999" s="545" t="s">
        <v>12650</v>
      </c>
      <c r="J6999" s="545"/>
      <c r="K6999" s="545" t="s">
        <v>13413</v>
      </c>
      <c r="L6999" s="545" t="s">
        <v>16438</v>
      </c>
      <c r="M6999" s="548" t="s">
        <v>13758</v>
      </c>
      <c r="N6999" s="545" t="s">
        <v>13413</v>
      </c>
      <c r="O6999" s="545" t="s">
        <v>13413</v>
      </c>
      <c r="P6999" s="549">
        <v>5013</v>
      </c>
      <c r="Q6999" s="549">
        <v>1</v>
      </c>
      <c r="R6999" s="549">
        <v>127</v>
      </c>
      <c r="S6999" s="548"/>
      <c r="T6999" s="548"/>
      <c r="U6999" s="99"/>
    </row>
    <row r="7000" spans="1:21" ht="19.5" customHeight="1">
      <c r="A7000" s="545">
        <v>101629</v>
      </c>
      <c r="B7000" s="545" t="s">
        <v>2314</v>
      </c>
      <c r="C7000" s="545" t="s">
        <v>216</v>
      </c>
      <c r="D7000" s="546"/>
      <c r="E7000" s="171" t="str">
        <f t="shared" si="109"/>
        <v>1900</v>
      </c>
      <c r="F7000" s="547">
        <v>0</v>
      </c>
      <c r="G7000" s="548">
        <v>0</v>
      </c>
      <c r="H7000" s="547">
        <v>0</v>
      </c>
      <c r="I7000" s="545" t="s">
        <v>12650</v>
      </c>
      <c r="J7000" s="545"/>
      <c r="K7000" s="545" t="s">
        <v>13413</v>
      </c>
      <c r="L7000" s="545" t="s">
        <v>16438</v>
      </c>
      <c r="M7000" s="548" t="s">
        <v>13758</v>
      </c>
      <c r="N7000" s="545" t="s">
        <v>13413</v>
      </c>
      <c r="O7000" s="545" t="s">
        <v>13413</v>
      </c>
      <c r="P7000" s="549">
        <v>5014</v>
      </c>
      <c r="Q7000" s="549">
        <v>1</v>
      </c>
      <c r="R7000" s="549">
        <v>127</v>
      </c>
      <c r="S7000" s="548"/>
      <c r="T7000" s="548"/>
      <c r="U7000" s="99"/>
    </row>
    <row r="7001" spans="1:21" ht="19.5" customHeight="1">
      <c r="A7001" s="545">
        <v>101630</v>
      </c>
      <c r="B7001" s="545" t="s">
        <v>1832</v>
      </c>
      <c r="C7001" s="545" t="s">
        <v>216</v>
      </c>
      <c r="D7001" s="546"/>
      <c r="E7001" s="171" t="str">
        <f t="shared" si="109"/>
        <v>1900</v>
      </c>
      <c r="F7001" s="547">
        <v>0</v>
      </c>
      <c r="G7001" s="548">
        <v>0</v>
      </c>
      <c r="H7001" s="547">
        <v>0</v>
      </c>
      <c r="I7001" s="545" t="s">
        <v>12650</v>
      </c>
      <c r="J7001" s="545"/>
      <c r="K7001" s="545" t="s">
        <v>13413</v>
      </c>
      <c r="L7001" s="545" t="s">
        <v>16438</v>
      </c>
      <c r="M7001" s="548" t="s">
        <v>13758</v>
      </c>
      <c r="N7001" s="545" t="s">
        <v>13413</v>
      </c>
      <c r="O7001" s="545" t="s">
        <v>13413</v>
      </c>
      <c r="P7001" s="549">
        <v>5015</v>
      </c>
      <c r="Q7001" s="549">
        <v>1</v>
      </c>
      <c r="R7001" s="549">
        <v>127</v>
      </c>
      <c r="S7001" s="548"/>
      <c r="T7001" s="548"/>
      <c r="U7001" s="99"/>
    </row>
    <row r="7002" spans="1:21" ht="19.5" customHeight="1">
      <c r="A7002" s="545">
        <v>101631</v>
      </c>
      <c r="B7002" s="545" t="s">
        <v>2162</v>
      </c>
      <c r="C7002" s="545" t="s">
        <v>216</v>
      </c>
      <c r="D7002" s="546"/>
      <c r="E7002" s="171" t="str">
        <f t="shared" si="109"/>
        <v>1900</v>
      </c>
      <c r="F7002" s="547">
        <v>0</v>
      </c>
      <c r="G7002" s="548">
        <v>0</v>
      </c>
      <c r="H7002" s="547">
        <v>0</v>
      </c>
      <c r="I7002" s="545" t="s">
        <v>12637</v>
      </c>
      <c r="J7002" s="545"/>
      <c r="K7002" s="545" t="s">
        <v>18321</v>
      </c>
      <c r="L7002" s="545" t="s">
        <v>13413</v>
      </c>
      <c r="M7002" s="548" t="s">
        <v>13758</v>
      </c>
      <c r="N7002" s="545" t="s">
        <v>13413</v>
      </c>
      <c r="O7002" s="545" t="s">
        <v>13413</v>
      </c>
      <c r="P7002" s="549">
        <v>5016</v>
      </c>
      <c r="Q7002" s="549">
        <v>1</v>
      </c>
      <c r="R7002" s="549">
        <v>13</v>
      </c>
      <c r="S7002" s="548"/>
      <c r="T7002" s="548"/>
      <c r="U7002" s="99"/>
    </row>
    <row r="7003" spans="1:21" ht="19.5" customHeight="1">
      <c r="A7003" s="545">
        <v>101632</v>
      </c>
      <c r="B7003" s="545" t="s">
        <v>2315</v>
      </c>
      <c r="C7003" s="545" t="s">
        <v>216</v>
      </c>
      <c r="D7003" s="546"/>
      <c r="E7003" s="171" t="str">
        <f t="shared" si="109"/>
        <v>1900</v>
      </c>
      <c r="F7003" s="547">
        <v>0</v>
      </c>
      <c r="G7003" s="548">
        <v>0</v>
      </c>
      <c r="H7003" s="547">
        <v>0</v>
      </c>
      <c r="I7003" s="545" t="s">
        <v>12650</v>
      </c>
      <c r="J7003" s="545"/>
      <c r="K7003" s="545" t="s">
        <v>13413</v>
      </c>
      <c r="L7003" s="545" t="s">
        <v>16438</v>
      </c>
      <c r="M7003" s="548" t="s">
        <v>13758</v>
      </c>
      <c r="N7003" s="545" t="s">
        <v>13413</v>
      </c>
      <c r="O7003" s="545" t="s">
        <v>13413</v>
      </c>
      <c r="P7003" s="549">
        <v>5017</v>
      </c>
      <c r="Q7003" s="549">
        <v>1</v>
      </c>
      <c r="R7003" s="549">
        <v>127</v>
      </c>
      <c r="S7003" s="548"/>
      <c r="T7003" s="548"/>
      <c r="U7003" s="99"/>
    </row>
    <row r="7004" spans="1:21" ht="19.5" customHeight="1">
      <c r="A7004" s="545">
        <v>101633</v>
      </c>
      <c r="B7004" s="545" t="s">
        <v>1833</v>
      </c>
      <c r="C7004" s="545" t="s">
        <v>216</v>
      </c>
      <c r="D7004" s="546"/>
      <c r="E7004" s="171" t="str">
        <f t="shared" si="109"/>
        <v>1900</v>
      </c>
      <c r="F7004" s="547">
        <v>0</v>
      </c>
      <c r="G7004" s="548">
        <v>0</v>
      </c>
      <c r="H7004" s="547">
        <v>0</v>
      </c>
      <c r="I7004" s="545" t="s">
        <v>12650</v>
      </c>
      <c r="J7004" s="545"/>
      <c r="K7004" s="545" t="s">
        <v>13413</v>
      </c>
      <c r="L7004" s="545" t="s">
        <v>16438</v>
      </c>
      <c r="M7004" s="548" t="s">
        <v>13758</v>
      </c>
      <c r="N7004" s="545" t="s">
        <v>13413</v>
      </c>
      <c r="O7004" s="545" t="s">
        <v>13413</v>
      </c>
      <c r="P7004" s="549">
        <v>5018</v>
      </c>
      <c r="Q7004" s="549">
        <v>1</v>
      </c>
      <c r="R7004" s="549">
        <v>127</v>
      </c>
      <c r="S7004" s="548"/>
      <c r="T7004" s="548"/>
      <c r="U7004" s="99"/>
    </row>
    <row r="7005" spans="1:21" ht="19.5" customHeight="1">
      <c r="A7005" s="545">
        <v>101634</v>
      </c>
      <c r="B7005" s="545" t="s">
        <v>1125</v>
      </c>
      <c r="C7005" s="545" t="s">
        <v>216</v>
      </c>
      <c r="D7005" s="546">
        <v>43738</v>
      </c>
      <c r="E7005" s="171" t="str">
        <f t="shared" si="109"/>
        <v>2019</v>
      </c>
      <c r="F7005" s="547">
        <v>179572</v>
      </c>
      <c r="G7005" s="548">
        <v>0.19</v>
      </c>
      <c r="H7005" s="547">
        <v>150900.84</v>
      </c>
      <c r="I7005" s="545" t="s">
        <v>12762</v>
      </c>
      <c r="J7005" s="545" t="s">
        <v>13298</v>
      </c>
      <c r="K7005" s="545" t="s">
        <v>18322</v>
      </c>
      <c r="L7005" s="545" t="s">
        <v>13413</v>
      </c>
      <c r="M7005" s="548" t="s">
        <v>13758</v>
      </c>
      <c r="N7005" s="545" t="s">
        <v>13413</v>
      </c>
      <c r="O7005" s="545" t="s">
        <v>13413</v>
      </c>
      <c r="P7005" s="549">
        <v>5019</v>
      </c>
      <c r="Q7005" s="549">
        <v>1</v>
      </c>
      <c r="R7005" s="549">
        <v>8</v>
      </c>
      <c r="S7005" s="548">
        <v>1012</v>
      </c>
      <c r="T7005" s="548"/>
      <c r="U7005" s="99"/>
    </row>
    <row r="7006" spans="1:21" ht="19.5" customHeight="1">
      <c r="A7006" s="545">
        <v>101635</v>
      </c>
      <c r="B7006" s="545" t="s">
        <v>6308</v>
      </c>
      <c r="C7006" s="545" t="s">
        <v>216</v>
      </c>
      <c r="D7006" s="546">
        <v>46052</v>
      </c>
      <c r="E7006" s="171" t="str">
        <f t="shared" si="109"/>
        <v>2026</v>
      </c>
      <c r="F7006" s="547">
        <v>299048</v>
      </c>
      <c r="G7006" s="548">
        <v>0.19</v>
      </c>
      <c r="H7006" s="547">
        <v>251300.84</v>
      </c>
      <c r="I7006" s="545" t="s">
        <v>12650</v>
      </c>
      <c r="J7006" s="545" t="s">
        <v>13307</v>
      </c>
      <c r="K7006" s="545" t="s">
        <v>13413</v>
      </c>
      <c r="L7006" s="545" t="s">
        <v>16438</v>
      </c>
      <c r="M7006" s="548" t="s">
        <v>13758</v>
      </c>
      <c r="N7006" s="545" t="s">
        <v>13413</v>
      </c>
      <c r="O7006" s="545" t="s">
        <v>13413</v>
      </c>
      <c r="P7006" s="549">
        <v>5020</v>
      </c>
      <c r="Q7006" s="549">
        <v>1</v>
      </c>
      <c r="R7006" s="549">
        <v>127</v>
      </c>
      <c r="S7006" s="548">
        <v>2228</v>
      </c>
      <c r="T7006" s="548"/>
      <c r="U7006" s="99"/>
    </row>
    <row r="7007" spans="1:21" ht="19.5" customHeight="1">
      <c r="A7007" s="545">
        <v>101636</v>
      </c>
      <c r="B7007" s="545" t="s">
        <v>10479</v>
      </c>
      <c r="C7007" s="545" t="s">
        <v>216</v>
      </c>
      <c r="D7007" s="546"/>
      <c r="E7007" s="171" t="str">
        <f t="shared" si="109"/>
        <v>1900</v>
      </c>
      <c r="F7007" s="547">
        <v>0</v>
      </c>
      <c r="G7007" s="548">
        <v>0</v>
      </c>
      <c r="H7007" s="547">
        <v>0</v>
      </c>
      <c r="I7007" s="545" t="s">
        <v>12642</v>
      </c>
      <c r="J7007" s="545"/>
      <c r="K7007" s="545" t="s">
        <v>13413</v>
      </c>
      <c r="L7007" s="545" t="s">
        <v>13413</v>
      </c>
      <c r="M7007" s="548" t="s">
        <v>13758</v>
      </c>
      <c r="N7007" s="545" t="s">
        <v>13413</v>
      </c>
      <c r="O7007" s="545" t="s">
        <v>13413</v>
      </c>
      <c r="P7007" s="549">
        <v>5021</v>
      </c>
      <c r="Q7007" s="549">
        <v>1</v>
      </c>
      <c r="R7007" s="549">
        <v>135</v>
      </c>
      <c r="S7007" s="548"/>
      <c r="T7007" s="548"/>
      <c r="U7007" s="99"/>
    </row>
    <row r="7008" spans="1:21" ht="19.5" customHeight="1">
      <c r="A7008" s="545">
        <v>101637</v>
      </c>
      <c r="B7008" s="545" t="s">
        <v>7756</v>
      </c>
      <c r="C7008" s="545" t="s">
        <v>216</v>
      </c>
      <c r="D7008" s="546">
        <v>44590</v>
      </c>
      <c r="E7008" s="171" t="str">
        <f t="shared" si="109"/>
        <v>2022</v>
      </c>
      <c r="F7008" s="547">
        <v>44460.01</v>
      </c>
      <c r="G7008" s="548">
        <v>0.19</v>
      </c>
      <c r="H7008" s="547">
        <v>37361.35</v>
      </c>
      <c r="I7008" s="545" t="s">
        <v>12659</v>
      </c>
      <c r="J7008" s="545" t="s">
        <v>13297</v>
      </c>
      <c r="K7008" s="545" t="s">
        <v>18323</v>
      </c>
      <c r="L7008" s="545" t="s">
        <v>13413</v>
      </c>
      <c r="M7008" s="548" t="s">
        <v>13758</v>
      </c>
      <c r="N7008" s="545" t="s">
        <v>13413</v>
      </c>
      <c r="O7008" s="545" t="s">
        <v>13413</v>
      </c>
      <c r="P7008" s="549">
        <v>11914</v>
      </c>
      <c r="Q7008" s="549">
        <v>1</v>
      </c>
      <c r="R7008" s="549">
        <v>116</v>
      </c>
      <c r="S7008" s="548">
        <v>2257</v>
      </c>
      <c r="T7008" s="548"/>
      <c r="U7008" s="99"/>
    </row>
    <row r="7009" spans="1:21" ht="19.5" customHeight="1">
      <c r="A7009" s="545">
        <v>101638</v>
      </c>
      <c r="B7009" s="545" t="s">
        <v>2579</v>
      </c>
      <c r="C7009" s="545" t="s">
        <v>209</v>
      </c>
      <c r="D7009" s="546"/>
      <c r="E7009" s="171" t="str">
        <f t="shared" si="109"/>
        <v>1900</v>
      </c>
      <c r="F7009" s="547">
        <v>0</v>
      </c>
      <c r="G7009" s="548">
        <v>0</v>
      </c>
      <c r="H7009" s="547">
        <v>0</v>
      </c>
      <c r="I7009" s="545" t="s">
        <v>12642</v>
      </c>
      <c r="J7009" s="545"/>
      <c r="K7009" s="545" t="s">
        <v>13413</v>
      </c>
      <c r="L7009" s="545" t="s">
        <v>13807</v>
      </c>
      <c r="M7009" s="548" t="s">
        <v>13758</v>
      </c>
      <c r="N7009" s="545" t="s">
        <v>13413</v>
      </c>
      <c r="O7009" s="545" t="s">
        <v>17835</v>
      </c>
      <c r="P7009" s="549">
        <v>5022</v>
      </c>
      <c r="Q7009" s="549">
        <v>1</v>
      </c>
      <c r="R7009" s="549">
        <v>135</v>
      </c>
      <c r="S7009" s="548"/>
      <c r="T7009" s="548"/>
      <c r="U7009" s="99"/>
    </row>
    <row r="7010" spans="1:21" ht="19.5" customHeight="1">
      <c r="A7010" s="545">
        <v>101639</v>
      </c>
      <c r="B7010" s="545" t="s">
        <v>2580</v>
      </c>
      <c r="C7010" s="545" t="s">
        <v>209</v>
      </c>
      <c r="D7010" s="546"/>
      <c r="E7010" s="171" t="str">
        <f t="shared" si="109"/>
        <v>1900</v>
      </c>
      <c r="F7010" s="547">
        <v>0</v>
      </c>
      <c r="G7010" s="548">
        <v>0</v>
      </c>
      <c r="H7010" s="547">
        <v>0</v>
      </c>
      <c r="I7010" s="545" t="s">
        <v>12642</v>
      </c>
      <c r="J7010" s="545"/>
      <c r="K7010" s="545" t="s">
        <v>13413</v>
      </c>
      <c r="L7010" s="545" t="s">
        <v>13807</v>
      </c>
      <c r="M7010" s="548" t="s">
        <v>13758</v>
      </c>
      <c r="N7010" s="545" t="s">
        <v>13413</v>
      </c>
      <c r="O7010" s="545" t="s">
        <v>17835</v>
      </c>
      <c r="P7010" s="549">
        <v>5023</v>
      </c>
      <c r="Q7010" s="549">
        <v>1</v>
      </c>
      <c r="R7010" s="549">
        <v>135</v>
      </c>
      <c r="S7010" s="548"/>
      <c r="T7010" s="548"/>
      <c r="U7010" s="99"/>
    </row>
    <row r="7011" spans="1:21" ht="19.5" customHeight="1">
      <c r="A7011" s="545">
        <v>101640</v>
      </c>
      <c r="B7011" s="545" t="s">
        <v>10478</v>
      </c>
      <c r="C7011" s="545" t="s">
        <v>209</v>
      </c>
      <c r="D7011" s="546"/>
      <c r="E7011" s="171" t="str">
        <f t="shared" si="109"/>
        <v>1900</v>
      </c>
      <c r="F7011" s="547">
        <v>0</v>
      </c>
      <c r="G7011" s="548">
        <v>0</v>
      </c>
      <c r="H7011" s="547">
        <v>0</v>
      </c>
      <c r="I7011" s="545" t="s">
        <v>12642</v>
      </c>
      <c r="J7011" s="545"/>
      <c r="K7011" s="545" t="s">
        <v>13413</v>
      </c>
      <c r="L7011" s="545" t="s">
        <v>13807</v>
      </c>
      <c r="M7011" s="548" t="s">
        <v>13758</v>
      </c>
      <c r="N7011" s="545" t="s">
        <v>13413</v>
      </c>
      <c r="O7011" s="545" t="s">
        <v>17835</v>
      </c>
      <c r="P7011" s="549">
        <v>5024</v>
      </c>
      <c r="Q7011" s="549">
        <v>1</v>
      </c>
      <c r="R7011" s="549">
        <v>135</v>
      </c>
      <c r="S7011" s="548"/>
      <c r="T7011" s="548"/>
      <c r="U7011" s="99"/>
    </row>
    <row r="7012" spans="1:21" ht="19.5" customHeight="1">
      <c r="A7012" s="545">
        <v>101641</v>
      </c>
      <c r="B7012" s="545" t="s">
        <v>2550</v>
      </c>
      <c r="C7012" s="545" t="s">
        <v>216</v>
      </c>
      <c r="D7012" s="546"/>
      <c r="E7012" s="171" t="str">
        <f t="shared" si="109"/>
        <v>1900</v>
      </c>
      <c r="F7012" s="547">
        <v>0</v>
      </c>
      <c r="G7012" s="548">
        <v>0</v>
      </c>
      <c r="H7012" s="547">
        <v>0</v>
      </c>
      <c r="I7012" s="545" t="s">
        <v>12642</v>
      </c>
      <c r="J7012" s="545"/>
      <c r="K7012" s="545" t="s">
        <v>13413</v>
      </c>
      <c r="L7012" s="545" t="s">
        <v>13807</v>
      </c>
      <c r="M7012" s="548" t="s">
        <v>13758</v>
      </c>
      <c r="N7012" s="545" t="s">
        <v>13413</v>
      </c>
      <c r="O7012" s="545" t="s">
        <v>17835</v>
      </c>
      <c r="P7012" s="549">
        <v>5025</v>
      </c>
      <c r="Q7012" s="549">
        <v>1</v>
      </c>
      <c r="R7012" s="549">
        <v>135</v>
      </c>
      <c r="S7012" s="548"/>
      <c r="T7012" s="548"/>
      <c r="U7012" s="99"/>
    </row>
    <row r="7013" spans="1:21" ht="19.5" customHeight="1">
      <c r="A7013" s="545">
        <v>101642</v>
      </c>
      <c r="B7013" s="545" t="s">
        <v>2582</v>
      </c>
      <c r="C7013" s="545" t="s">
        <v>209</v>
      </c>
      <c r="D7013" s="546"/>
      <c r="E7013" s="171" t="str">
        <f t="shared" si="109"/>
        <v>1900</v>
      </c>
      <c r="F7013" s="547">
        <v>0</v>
      </c>
      <c r="G7013" s="548">
        <v>0</v>
      </c>
      <c r="H7013" s="547">
        <v>0</v>
      </c>
      <c r="I7013" s="545" t="s">
        <v>12642</v>
      </c>
      <c r="J7013" s="545"/>
      <c r="K7013" s="545" t="s">
        <v>13413</v>
      </c>
      <c r="L7013" s="545" t="s">
        <v>13807</v>
      </c>
      <c r="M7013" s="548" t="s">
        <v>13758</v>
      </c>
      <c r="N7013" s="545" t="s">
        <v>13413</v>
      </c>
      <c r="O7013" s="545" t="s">
        <v>17835</v>
      </c>
      <c r="P7013" s="549">
        <v>5026</v>
      </c>
      <c r="Q7013" s="549">
        <v>1</v>
      </c>
      <c r="R7013" s="549">
        <v>135</v>
      </c>
      <c r="S7013" s="548"/>
      <c r="T7013" s="548"/>
      <c r="U7013" s="99"/>
    </row>
    <row r="7014" spans="1:21" ht="19.5" customHeight="1">
      <c r="A7014" s="545">
        <v>101643</v>
      </c>
      <c r="B7014" s="545" t="s">
        <v>2583</v>
      </c>
      <c r="C7014" s="545" t="s">
        <v>209</v>
      </c>
      <c r="D7014" s="546"/>
      <c r="E7014" s="171" t="str">
        <f t="shared" si="109"/>
        <v>1900</v>
      </c>
      <c r="F7014" s="547">
        <v>0</v>
      </c>
      <c r="G7014" s="548">
        <v>0</v>
      </c>
      <c r="H7014" s="547">
        <v>0</v>
      </c>
      <c r="I7014" s="545" t="s">
        <v>12642</v>
      </c>
      <c r="J7014" s="545"/>
      <c r="K7014" s="545" t="s">
        <v>13413</v>
      </c>
      <c r="L7014" s="545" t="s">
        <v>13807</v>
      </c>
      <c r="M7014" s="548" t="s">
        <v>13758</v>
      </c>
      <c r="N7014" s="545" t="s">
        <v>13413</v>
      </c>
      <c r="O7014" s="545" t="s">
        <v>17835</v>
      </c>
      <c r="P7014" s="549">
        <v>5027</v>
      </c>
      <c r="Q7014" s="549">
        <v>1</v>
      </c>
      <c r="R7014" s="549">
        <v>135</v>
      </c>
      <c r="S7014" s="548"/>
      <c r="T7014" s="548"/>
      <c r="U7014" s="99"/>
    </row>
    <row r="7015" spans="1:21" ht="19.5" customHeight="1">
      <c r="A7015" s="545">
        <v>101644</v>
      </c>
      <c r="B7015" s="545" t="s">
        <v>2426</v>
      </c>
      <c r="C7015" s="545" t="s">
        <v>216</v>
      </c>
      <c r="D7015" s="546">
        <v>43552</v>
      </c>
      <c r="E7015" s="171" t="str">
        <f t="shared" si="109"/>
        <v>2019</v>
      </c>
      <c r="F7015" s="547">
        <v>1637</v>
      </c>
      <c r="G7015" s="548">
        <v>0.19</v>
      </c>
      <c r="H7015" s="547">
        <v>1375.63</v>
      </c>
      <c r="I7015" s="545" t="s">
        <v>12642</v>
      </c>
      <c r="J7015" s="545" t="s">
        <v>13302</v>
      </c>
      <c r="K7015" s="545" t="s">
        <v>13413</v>
      </c>
      <c r="L7015" s="545" t="s">
        <v>13807</v>
      </c>
      <c r="M7015" s="548" t="s">
        <v>13758</v>
      </c>
      <c r="N7015" s="545" t="s">
        <v>13413</v>
      </c>
      <c r="O7015" s="545" t="s">
        <v>17835</v>
      </c>
      <c r="P7015" s="549">
        <v>5028</v>
      </c>
      <c r="Q7015" s="549">
        <v>1</v>
      </c>
      <c r="R7015" s="549">
        <v>135</v>
      </c>
      <c r="S7015" s="548">
        <v>2219</v>
      </c>
      <c r="T7015" s="548"/>
      <c r="U7015" s="99"/>
    </row>
    <row r="7016" spans="1:21" ht="19.5" customHeight="1">
      <c r="A7016" s="545">
        <v>101645</v>
      </c>
      <c r="B7016" s="545" t="s">
        <v>2422</v>
      </c>
      <c r="C7016" s="545" t="s">
        <v>216</v>
      </c>
      <c r="D7016" s="546">
        <v>43552</v>
      </c>
      <c r="E7016" s="171" t="str">
        <f t="shared" si="109"/>
        <v>2019</v>
      </c>
      <c r="F7016" s="547">
        <v>2911</v>
      </c>
      <c r="G7016" s="548">
        <v>0.19</v>
      </c>
      <c r="H7016" s="547">
        <v>2446.2199999999998</v>
      </c>
      <c r="I7016" s="545" t="s">
        <v>12642</v>
      </c>
      <c r="J7016" s="545" t="s">
        <v>13302</v>
      </c>
      <c r="K7016" s="545" t="s">
        <v>13413</v>
      </c>
      <c r="L7016" s="545" t="s">
        <v>13807</v>
      </c>
      <c r="M7016" s="548" t="s">
        <v>13758</v>
      </c>
      <c r="N7016" s="545" t="s">
        <v>13413</v>
      </c>
      <c r="O7016" s="545" t="s">
        <v>17835</v>
      </c>
      <c r="P7016" s="549">
        <v>5029</v>
      </c>
      <c r="Q7016" s="549">
        <v>1</v>
      </c>
      <c r="R7016" s="549">
        <v>135</v>
      </c>
      <c r="S7016" s="548">
        <v>2219</v>
      </c>
      <c r="T7016" s="548"/>
      <c r="U7016" s="99"/>
    </row>
    <row r="7017" spans="1:21" ht="19.5" customHeight="1">
      <c r="A7017" s="545">
        <v>101646</v>
      </c>
      <c r="B7017" s="545" t="s">
        <v>2424</v>
      </c>
      <c r="C7017" s="545" t="s">
        <v>216</v>
      </c>
      <c r="D7017" s="546">
        <v>43552</v>
      </c>
      <c r="E7017" s="171" t="str">
        <f t="shared" si="109"/>
        <v>2019</v>
      </c>
      <c r="F7017" s="547">
        <v>6472.01</v>
      </c>
      <c r="G7017" s="548">
        <v>0.19</v>
      </c>
      <c r="H7017" s="547">
        <v>5438.66</v>
      </c>
      <c r="I7017" s="545" t="s">
        <v>12642</v>
      </c>
      <c r="J7017" s="545" t="s">
        <v>13302</v>
      </c>
      <c r="K7017" s="545" t="s">
        <v>13413</v>
      </c>
      <c r="L7017" s="545" t="s">
        <v>13807</v>
      </c>
      <c r="M7017" s="548" t="s">
        <v>13758</v>
      </c>
      <c r="N7017" s="545" t="s">
        <v>13413</v>
      </c>
      <c r="O7017" s="545" t="s">
        <v>17835</v>
      </c>
      <c r="P7017" s="549">
        <v>5030</v>
      </c>
      <c r="Q7017" s="549">
        <v>1</v>
      </c>
      <c r="R7017" s="549">
        <v>135</v>
      </c>
      <c r="S7017" s="548">
        <v>2219</v>
      </c>
      <c r="T7017" s="548"/>
      <c r="U7017" s="99"/>
    </row>
    <row r="7018" spans="1:21" ht="19.5" customHeight="1">
      <c r="A7018" s="545">
        <v>101647</v>
      </c>
      <c r="B7018" s="545" t="s">
        <v>2425</v>
      </c>
      <c r="C7018" s="545" t="s">
        <v>216</v>
      </c>
      <c r="D7018" s="546"/>
      <c r="E7018" s="171" t="str">
        <f t="shared" si="109"/>
        <v>1900</v>
      </c>
      <c r="F7018" s="547">
        <v>0</v>
      </c>
      <c r="G7018" s="548">
        <v>0</v>
      </c>
      <c r="H7018" s="547">
        <v>0</v>
      </c>
      <c r="I7018" s="545" t="s">
        <v>12642</v>
      </c>
      <c r="J7018" s="545"/>
      <c r="K7018" s="545" t="s">
        <v>13413</v>
      </c>
      <c r="L7018" s="545" t="s">
        <v>13807</v>
      </c>
      <c r="M7018" s="548" t="s">
        <v>13758</v>
      </c>
      <c r="N7018" s="545" t="s">
        <v>13413</v>
      </c>
      <c r="O7018" s="545" t="s">
        <v>17835</v>
      </c>
      <c r="P7018" s="549">
        <v>5031</v>
      </c>
      <c r="Q7018" s="549">
        <v>1</v>
      </c>
      <c r="R7018" s="549">
        <v>135</v>
      </c>
      <c r="S7018" s="548"/>
      <c r="T7018" s="548"/>
      <c r="U7018" s="99"/>
    </row>
    <row r="7019" spans="1:21" ht="19.5" customHeight="1">
      <c r="A7019" s="545">
        <v>101648</v>
      </c>
      <c r="B7019" s="545" t="s">
        <v>2408</v>
      </c>
      <c r="C7019" s="545" t="s">
        <v>216</v>
      </c>
      <c r="D7019" s="546">
        <v>43843</v>
      </c>
      <c r="E7019" s="171" t="str">
        <f t="shared" si="109"/>
        <v>2020</v>
      </c>
      <c r="F7019" s="547">
        <v>1392</v>
      </c>
      <c r="G7019" s="548">
        <v>0.19</v>
      </c>
      <c r="H7019" s="547">
        <v>1169.75</v>
      </c>
      <c r="I7019" s="545" t="s">
        <v>12642</v>
      </c>
      <c r="J7019" s="545" t="s">
        <v>13297</v>
      </c>
      <c r="K7019" s="545" t="s">
        <v>13413</v>
      </c>
      <c r="L7019" s="545" t="s">
        <v>13807</v>
      </c>
      <c r="M7019" s="548" t="s">
        <v>13758</v>
      </c>
      <c r="N7019" s="545" t="s">
        <v>13413</v>
      </c>
      <c r="O7019" s="545" t="s">
        <v>17835</v>
      </c>
      <c r="P7019" s="549">
        <v>5032</v>
      </c>
      <c r="Q7019" s="549">
        <v>1</v>
      </c>
      <c r="R7019" s="549">
        <v>135</v>
      </c>
      <c r="S7019" s="548">
        <v>2257</v>
      </c>
      <c r="T7019" s="548"/>
      <c r="U7019" s="99"/>
    </row>
    <row r="7020" spans="1:21" ht="19.5" customHeight="1">
      <c r="A7020" s="545">
        <v>101649</v>
      </c>
      <c r="B7020" s="545" t="s">
        <v>2412</v>
      </c>
      <c r="C7020" s="545" t="s">
        <v>216</v>
      </c>
      <c r="D7020" s="546"/>
      <c r="E7020" s="171" t="str">
        <f t="shared" si="109"/>
        <v>1900</v>
      </c>
      <c r="F7020" s="547">
        <v>0</v>
      </c>
      <c r="G7020" s="548">
        <v>0</v>
      </c>
      <c r="H7020" s="547">
        <v>0</v>
      </c>
      <c r="I7020" s="545" t="s">
        <v>12642</v>
      </c>
      <c r="J7020" s="545"/>
      <c r="K7020" s="545" t="s">
        <v>13413</v>
      </c>
      <c r="L7020" s="545" t="s">
        <v>13807</v>
      </c>
      <c r="M7020" s="548" t="s">
        <v>13758</v>
      </c>
      <c r="N7020" s="545" t="s">
        <v>13413</v>
      </c>
      <c r="O7020" s="545" t="s">
        <v>17835</v>
      </c>
      <c r="P7020" s="549">
        <v>5033</v>
      </c>
      <c r="Q7020" s="549">
        <v>1</v>
      </c>
      <c r="R7020" s="549">
        <v>135</v>
      </c>
      <c r="S7020" s="548"/>
      <c r="T7020" s="548"/>
      <c r="U7020" s="99"/>
    </row>
    <row r="7021" spans="1:21" ht="19.5" customHeight="1">
      <c r="A7021" s="545">
        <v>101650</v>
      </c>
      <c r="B7021" s="545" t="s">
        <v>2407</v>
      </c>
      <c r="C7021" s="545" t="s">
        <v>216</v>
      </c>
      <c r="D7021" s="546"/>
      <c r="E7021" s="171" t="str">
        <f t="shared" si="109"/>
        <v>1900</v>
      </c>
      <c r="F7021" s="547">
        <v>0</v>
      </c>
      <c r="G7021" s="548">
        <v>0</v>
      </c>
      <c r="H7021" s="547">
        <v>0</v>
      </c>
      <c r="I7021" s="545" t="s">
        <v>12642</v>
      </c>
      <c r="J7021" s="545"/>
      <c r="K7021" s="545" t="s">
        <v>13413</v>
      </c>
      <c r="L7021" s="545" t="s">
        <v>13807</v>
      </c>
      <c r="M7021" s="548" t="s">
        <v>13758</v>
      </c>
      <c r="N7021" s="545" t="s">
        <v>13413</v>
      </c>
      <c r="O7021" s="545" t="s">
        <v>17835</v>
      </c>
      <c r="P7021" s="549">
        <v>5034</v>
      </c>
      <c r="Q7021" s="549">
        <v>1</v>
      </c>
      <c r="R7021" s="549">
        <v>135</v>
      </c>
      <c r="S7021" s="548"/>
      <c r="T7021" s="548"/>
      <c r="U7021" s="99"/>
    </row>
    <row r="7022" spans="1:21" ht="19.5" customHeight="1">
      <c r="A7022" s="545">
        <v>101651</v>
      </c>
      <c r="B7022" s="545" t="s">
        <v>7751</v>
      </c>
      <c r="C7022" s="545" t="s">
        <v>216</v>
      </c>
      <c r="D7022" s="546">
        <v>43649</v>
      </c>
      <c r="E7022" s="171" t="str">
        <f t="shared" si="109"/>
        <v>2019</v>
      </c>
      <c r="F7022" s="547">
        <v>331916</v>
      </c>
      <c r="G7022" s="548">
        <v>0.19</v>
      </c>
      <c r="H7022" s="547">
        <v>278921.01</v>
      </c>
      <c r="I7022" s="545" t="s">
        <v>12686</v>
      </c>
      <c r="J7022" s="545" t="s">
        <v>13321</v>
      </c>
      <c r="K7022" s="545" t="s">
        <v>18324</v>
      </c>
      <c r="L7022" s="545" t="s">
        <v>13413</v>
      </c>
      <c r="M7022" s="548" t="s">
        <v>13758</v>
      </c>
      <c r="N7022" s="545" t="s">
        <v>13413</v>
      </c>
      <c r="O7022" s="545" t="s">
        <v>13413</v>
      </c>
      <c r="P7022" s="549">
        <v>11915</v>
      </c>
      <c r="Q7022" s="549">
        <v>1</v>
      </c>
      <c r="R7022" s="549">
        <v>131</v>
      </c>
      <c r="S7022" s="548">
        <v>2244</v>
      </c>
      <c r="T7022" s="548"/>
      <c r="U7022" s="99"/>
    </row>
    <row r="7023" spans="1:21" ht="19.5" customHeight="1">
      <c r="A7023" s="545">
        <v>101652</v>
      </c>
      <c r="B7023" s="545" t="s">
        <v>2409</v>
      </c>
      <c r="C7023" s="545" t="s">
        <v>216</v>
      </c>
      <c r="D7023" s="546"/>
      <c r="E7023" s="171" t="str">
        <f t="shared" si="109"/>
        <v>1900</v>
      </c>
      <c r="F7023" s="547">
        <v>0</v>
      </c>
      <c r="G7023" s="548">
        <v>0</v>
      </c>
      <c r="H7023" s="547">
        <v>0</v>
      </c>
      <c r="I7023" s="545" t="s">
        <v>12642</v>
      </c>
      <c r="J7023" s="545"/>
      <c r="K7023" s="545" t="s">
        <v>13413</v>
      </c>
      <c r="L7023" s="545" t="s">
        <v>13807</v>
      </c>
      <c r="M7023" s="548" t="s">
        <v>13758</v>
      </c>
      <c r="N7023" s="545" t="s">
        <v>13413</v>
      </c>
      <c r="O7023" s="545" t="s">
        <v>17835</v>
      </c>
      <c r="P7023" s="549">
        <v>5035</v>
      </c>
      <c r="Q7023" s="549">
        <v>1</v>
      </c>
      <c r="R7023" s="549">
        <v>135</v>
      </c>
      <c r="S7023" s="548"/>
      <c r="T7023" s="548"/>
      <c r="U7023" s="99"/>
    </row>
    <row r="7024" spans="1:21" ht="19.5" customHeight="1">
      <c r="A7024" s="545">
        <v>101653</v>
      </c>
      <c r="B7024" s="545" t="s">
        <v>2410</v>
      </c>
      <c r="C7024" s="545" t="s">
        <v>216</v>
      </c>
      <c r="D7024" s="546"/>
      <c r="E7024" s="171" t="str">
        <f t="shared" si="109"/>
        <v>1900</v>
      </c>
      <c r="F7024" s="547">
        <v>0</v>
      </c>
      <c r="G7024" s="548">
        <v>0</v>
      </c>
      <c r="H7024" s="547">
        <v>0</v>
      </c>
      <c r="I7024" s="545" t="s">
        <v>12642</v>
      </c>
      <c r="J7024" s="545"/>
      <c r="K7024" s="545" t="s">
        <v>13413</v>
      </c>
      <c r="L7024" s="545" t="s">
        <v>13807</v>
      </c>
      <c r="M7024" s="548" t="s">
        <v>13758</v>
      </c>
      <c r="N7024" s="545" t="s">
        <v>13413</v>
      </c>
      <c r="O7024" s="545" t="s">
        <v>17835</v>
      </c>
      <c r="P7024" s="549">
        <v>5036</v>
      </c>
      <c r="Q7024" s="549">
        <v>1</v>
      </c>
      <c r="R7024" s="549">
        <v>135</v>
      </c>
      <c r="S7024" s="548"/>
      <c r="T7024" s="548"/>
      <c r="U7024" s="99"/>
    </row>
    <row r="7025" spans="1:21" ht="19.5" customHeight="1">
      <c r="A7025" s="545">
        <v>101654</v>
      </c>
      <c r="B7025" s="545" t="s">
        <v>2207</v>
      </c>
      <c r="C7025" s="545" t="s">
        <v>216</v>
      </c>
      <c r="D7025" s="546"/>
      <c r="E7025" s="171" t="str">
        <f t="shared" si="109"/>
        <v>1900</v>
      </c>
      <c r="F7025" s="547">
        <v>0</v>
      </c>
      <c r="G7025" s="548">
        <v>0</v>
      </c>
      <c r="H7025" s="547">
        <v>0</v>
      </c>
      <c r="I7025" s="545" t="s">
        <v>12650</v>
      </c>
      <c r="J7025" s="545"/>
      <c r="K7025" s="545" t="s">
        <v>13413</v>
      </c>
      <c r="L7025" s="545" t="s">
        <v>16438</v>
      </c>
      <c r="M7025" s="548" t="s">
        <v>13758</v>
      </c>
      <c r="N7025" s="545" t="s">
        <v>13413</v>
      </c>
      <c r="O7025" s="545" t="s">
        <v>13413</v>
      </c>
      <c r="P7025" s="549">
        <v>5037</v>
      </c>
      <c r="Q7025" s="549">
        <v>1</v>
      </c>
      <c r="R7025" s="549">
        <v>127</v>
      </c>
      <c r="S7025" s="548"/>
      <c r="T7025" s="548"/>
      <c r="U7025" s="99"/>
    </row>
    <row r="7026" spans="1:21" ht="19.5" customHeight="1">
      <c r="A7026" s="545">
        <v>101655</v>
      </c>
      <c r="B7026" s="545" t="s">
        <v>2411</v>
      </c>
      <c r="C7026" s="545" t="s">
        <v>216</v>
      </c>
      <c r="D7026" s="546"/>
      <c r="E7026" s="171" t="str">
        <f t="shared" si="109"/>
        <v>1900</v>
      </c>
      <c r="F7026" s="547">
        <v>0</v>
      </c>
      <c r="G7026" s="548">
        <v>0</v>
      </c>
      <c r="H7026" s="547">
        <v>0</v>
      </c>
      <c r="I7026" s="545" t="s">
        <v>12642</v>
      </c>
      <c r="J7026" s="545"/>
      <c r="K7026" s="545" t="s">
        <v>13413</v>
      </c>
      <c r="L7026" s="545" t="s">
        <v>13807</v>
      </c>
      <c r="M7026" s="548" t="s">
        <v>13758</v>
      </c>
      <c r="N7026" s="545" t="s">
        <v>13413</v>
      </c>
      <c r="O7026" s="545" t="s">
        <v>17835</v>
      </c>
      <c r="P7026" s="549">
        <v>5038</v>
      </c>
      <c r="Q7026" s="549">
        <v>1</v>
      </c>
      <c r="R7026" s="549">
        <v>135</v>
      </c>
      <c r="S7026" s="548"/>
      <c r="T7026" s="548"/>
      <c r="U7026" s="99"/>
    </row>
    <row r="7027" spans="1:21" ht="19.5" customHeight="1">
      <c r="A7027" s="545">
        <v>101656</v>
      </c>
      <c r="B7027" s="545" t="s">
        <v>7954</v>
      </c>
      <c r="C7027" s="545" t="s">
        <v>216</v>
      </c>
      <c r="D7027" s="546">
        <v>43566</v>
      </c>
      <c r="E7027" s="171" t="str">
        <f t="shared" si="109"/>
        <v>2019</v>
      </c>
      <c r="F7027" s="547">
        <v>333200</v>
      </c>
      <c r="G7027" s="548">
        <v>0.19</v>
      </c>
      <c r="H7027" s="547">
        <v>280000</v>
      </c>
      <c r="I7027" s="545" t="s">
        <v>12686</v>
      </c>
      <c r="J7027" s="545" t="s">
        <v>13321</v>
      </c>
      <c r="K7027" s="545" t="s">
        <v>18325</v>
      </c>
      <c r="L7027" s="545" t="s">
        <v>13413</v>
      </c>
      <c r="M7027" s="548" t="s">
        <v>13758</v>
      </c>
      <c r="N7027" s="545" t="s">
        <v>13413</v>
      </c>
      <c r="O7027" s="545" t="s">
        <v>13413</v>
      </c>
      <c r="P7027" s="549">
        <v>11916</v>
      </c>
      <c r="Q7027" s="549">
        <v>1</v>
      </c>
      <c r="R7027" s="549">
        <v>131</v>
      </c>
      <c r="S7027" s="548">
        <v>2244</v>
      </c>
      <c r="T7027" s="548"/>
      <c r="U7027" s="99"/>
    </row>
    <row r="7028" spans="1:21" ht="19.5" customHeight="1">
      <c r="A7028" s="545">
        <v>101657</v>
      </c>
      <c r="B7028" s="545" t="s">
        <v>2618</v>
      </c>
      <c r="C7028" s="545" t="s">
        <v>216</v>
      </c>
      <c r="D7028" s="546">
        <v>43853</v>
      </c>
      <c r="E7028" s="171" t="str">
        <f t="shared" si="109"/>
        <v>2020</v>
      </c>
      <c r="F7028" s="547">
        <v>932.76</v>
      </c>
      <c r="G7028" s="548">
        <v>0.19</v>
      </c>
      <c r="H7028" s="547">
        <v>783.83</v>
      </c>
      <c r="I7028" s="545" t="s">
        <v>12642</v>
      </c>
      <c r="J7028" s="545" t="s">
        <v>13296</v>
      </c>
      <c r="K7028" s="545" t="s">
        <v>13413</v>
      </c>
      <c r="L7028" s="545" t="s">
        <v>13807</v>
      </c>
      <c r="M7028" s="548" t="s">
        <v>13758</v>
      </c>
      <c r="N7028" s="545" t="s">
        <v>13413</v>
      </c>
      <c r="O7028" s="545" t="s">
        <v>17835</v>
      </c>
      <c r="P7028" s="549">
        <v>5039</v>
      </c>
      <c r="Q7028" s="549">
        <v>1</v>
      </c>
      <c r="R7028" s="549">
        <v>135</v>
      </c>
      <c r="S7028" s="548">
        <v>2218</v>
      </c>
      <c r="T7028" s="548"/>
      <c r="U7028" s="99"/>
    </row>
    <row r="7029" spans="1:21" ht="19.5" customHeight="1">
      <c r="A7029" s="545">
        <v>101658</v>
      </c>
      <c r="B7029" s="545" t="s">
        <v>2620</v>
      </c>
      <c r="C7029" s="545" t="s">
        <v>216</v>
      </c>
      <c r="D7029" s="546">
        <v>43553</v>
      </c>
      <c r="E7029" s="171" t="str">
        <f t="shared" si="109"/>
        <v>2019</v>
      </c>
      <c r="F7029" s="547">
        <v>1306</v>
      </c>
      <c r="G7029" s="548">
        <v>0.19</v>
      </c>
      <c r="H7029" s="547">
        <v>1097.48</v>
      </c>
      <c r="I7029" s="545" t="s">
        <v>12642</v>
      </c>
      <c r="J7029" s="545" t="s">
        <v>13296</v>
      </c>
      <c r="K7029" s="545" t="s">
        <v>13413</v>
      </c>
      <c r="L7029" s="545" t="s">
        <v>13807</v>
      </c>
      <c r="M7029" s="548" t="s">
        <v>13758</v>
      </c>
      <c r="N7029" s="545" t="s">
        <v>13413</v>
      </c>
      <c r="O7029" s="545" t="s">
        <v>17835</v>
      </c>
      <c r="P7029" s="549">
        <v>5040</v>
      </c>
      <c r="Q7029" s="549">
        <v>1</v>
      </c>
      <c r="R7029" s="549">
        <v>135</v>
      </c>
      <c r="S7029" s="548">
        <v>2218</v>
      </c>
      <c r="T7029" s="548"/>
      <c r="U7029" s="99"/>
    </row>
    <row r="7030" spans="1:21" ht="19.5" customHeight="1">
      <c r="A7030" s="545">
        <v>101659</v>
      </c>
      <c r="B7030" s="545" t="s">
        <v>7750</v>
      </c>
      <c r="C7030" s="545" t="s">
        <v>216</v>
      </c>
      <c r="D7030" s="546">
        <v>43649</v>
      </c>
      <c r="E7030" s="171" t="str">
        <f t="shared" si="109"/>
        <v>2019</v>
      </c>
      <c r="F7030" s="547">
        <v>461626</v>
      </c>
      <c r="G7030" s="548">
        <v>0.19</v>
      </c>
      <c r="H7030" s="547">
        <v>387921.01</v>
      </c>
      <c r="I7030" s="545" t="s">
        <v>12686</v>
      </c>
      <c r="J7030" s="545" t="s">
        <v>13321</v>
      </c>
      <c r="K7030" s="545" t="s">
        <v>18326</v>
      </c>
      <c r="L7030" s="545" t="s">
        <v>13413</v>
      </c>
      <c r="M7030" s="548" t="s">
        <v>13758</v>
      </c>
      <c r="N7030" s="545" t="s">
        <v>13413</v>
      </c>
      <c r="O7030" s="545" t="s">
        <v>13413</v>
      </c>
      <c r="P7030" s="549">
        <v>11917</v>
      </c>
      <c r="Q7030" s="549">
        <v>1</v>
      </c>
      <c r="R7030" s="549">
        <v>131</v>
      </c>
      <c r="S7030" s="548">
        <v>2244</v>
      </c>
      <c r="T7030" s="548"/>
      <c r="U7030" s="99"/>
    </row>
    <row r="7031" spans="1:21" ht="19.5" customHeight="1">
      <c r="A7031" s="545">
        <v>101660</v>
      </c>
      <c r="B7031" s="545" t="s">
        <v>10477</v>
      </c>
      <c r="C7031" s="545" t="s">
        <v>216</v>
      </c>
      <c r="D7031" s="546"/>
      <c r="E7031" s="171" t="str">
        <f t="shared" si="109"/>
        <v>1900</v>
      </c>
      <c r="F7031" s="547">
        <v>0</v>
      </c>
      <c r="G7031" s="548">
        <v>0</v>
      </c>
      <c r="H7031" s="547">
        <v>0</v>
      </c>
      <c r="I7031" s="545" t="s">
        <v>12642</v>
      </c>
      <c r="J7031" s="545"/>
      <c r="K7031" s="545" t="s">
        <v>13413</v>
      </c>
      <c r="L7031" s="545" t="s">
        <v>13807</v>
      </c>
      <c r="M7031" s="548" t="s">
        <v>13758</v>
      </c>
      <c r="N7031" s="545" t="s">
        <v>13413</v>
      </c>
      <c r="O7031" s="545" t="s">
        <v>17835</v>
      </c>
      <c r="P7031" s="549">
        <v>5041</v>
      </c>
      <c r="Q7031" s="549">
        <v>1</v>
      </c>
      <c r="R7031" s="549">
        <v>135</v>
      </c>
      <c r="S7031" s="548"/>
      <c r="T7031" s="548"/>
      <c r="U7031" s="99"/>
    </row>
    <row r="7032" spans="1:21" ht="19.5" customHeight="1">
      <c r="A7032" s="545">
        <v>101661</v>
      </c>
      <c r="B7032" s="545" t="s">
        <v>2621</v>
      </c>
      <c r="C7032" s="545" t="s">
        <v>216</v>
      </c>
      <c r="D7032" s="546">
        <v>43553</v>
      </c>
      <c r="E7032" s="171" t="str">
        <f t="shared" si="109"/>
        <v>2019</v>
      </c>
      <c r="F7032" s="547">
        <v>3718</v>
      </c>
      <c r="G7032" s="548">
        <v>0.19</v>
      </c>
      <c r="H7032" s="547">
        <v>3124.37</v>
      </c>
      <c r="I7032" s="545" t="s">
        <v>12642</v>
      </c>
      <c r="J7032" s="545" t="s">
        <v>13298</v>
      </c>
      <c r="K7032" s="545" t="s">
        <v>13413</v>
      </c>
      <c r="L7032" s="545" t="s">
        <v>13807</v>
      </c>
      <c r="M7032" s="548" t="s">
        <v>13758</v>
      </c>
      <c r="N7032" s="545" t="s">
        <v>13413</v>
      </c>
      <c r="O7032" s="545" t="s">
        <v>17835</v>
      </c>
      <c r="P7032" s="549">
        <v>5042</v>
      </c>
      <c r="Q7032" s="549">
        <v>1</v>
      </c>
      <c r="R7032" s="549">
        <v>135</v>
      </c>
      <c r="S7032" s="548">
        <v>1012</v>
      </c>
      <c r="T7032" s="548"/>
      <c r="U7032" s="99"/>
    </row>
    <row r="7033" spans="1:21" ht="19.5" customHeight="1">
      <c r="A7033" s="545">
        <v>101662</v>
      </c>
      <c r="B7033" s="545" t="s">
        <v>2619</v>
      </c>
      <c r="C7033" s="545" t="s">
        <v>216</v>
      </c>
      <c r="D7033" s="546"/>
      <c r="E7033" s="171" t="str">
        <f t="shared" si="109"/>
        <v>1900</v>
      </c>
      <c r="F7033" s="547">
        <v>0</v>
      </c>
      <c r="G7033" s="548">
        <v>0</v>
      </c>
      <c r="H7033" s="547">
        <v>0</v>
      </c>
      <c r="I7033" s="545" t="s">
        <v>12642</v>
      </c>
      <c r="J7033" s="545"/>
      <c r="K7033" s="545" t="s">
        <v>13413</v>
      </c>
      <c r="L7033" s="545" t="s">
        <v>13807</v>
      </c>
      <c r="M7033" s="548" t="s">
        <v>13758</v>
      </c>
      <c r="N7033" s="545" t="s">
        <v>13413</v>
      </c>
      <c r="O7033" s="545" t="s">
        <v>17835</v>
      </c>
      <c r="P7033" s="549">
        <v>5043</v>
      </c>
      <c r="Q7033" s="549">
        <v>1</v>
      </c>
      <c r="R7033" s="549">
        <v>135</v>
      </c>
      <c r="S7033" s="548"/>
      <c r="T7033" s="548"/>
      <c r="U7033" s="99"/>
    </row>
    <row r="7034" spans="1:21" ht="19.5" customHeight="1">
      <c r="A7034" s="545">
        <v>101663</v>
      </c>
      <c r="B7034" s="545" t="s">
        <v>2208</v>
      </c>
      <c r="C7034" s="545" t="s">
        <v>216</v>
      </c>
      <c r="D7034" s="546"/>
      <c r="E7034" s="171" t="str">
        <f t="shared" si="109"/>
        <v>1900</v>
      </c>
      <c r="F7034" s="547">
        <v>0</v>
      </c>
      <c r="G7034" s="548">
        <v>0</v>
      </c>
      <c r="H7034" s="547">
        <v>0</v>
      </c>
      <c r="I7034" s="545" t="s">
        <v>12650</v>
      </c>
      <c r="J7034" s="545"/>
      <c r="K7034" s="545" t="s">
        <v>13413</v>
      </c>
      <c r="L7034" s="545" t="s">
        <v>16438</v>
      </c>
      <c r="M7034" s="548" t="s">
        <v>13758</v>
      </c>
      <c r="N7034" s="545" t="s">
        <v>13413</v>
      </c>
      <c r="O7034" s="545" t="s">
        <v>13413</v>
      </c>
      <c r="P7034" s="549">
        <v>5044</v>
      </c>
      <c r="Q7034" s="549">
        <v>1</v>
      </c>
      <c r="R7034" s="549">
        <v>127</v>
      </c>
      <c r="S7034" s="548"/>
      <c r="T7034" s="548"/>
      <c r="U7034" s="99"/>
    </row>
    <row r="7035" spans="1:21" ht="19.5" customHeight="1">
      <c r="A7035" s="545">
        <v>101664</v>
      </c>
      <c r="B7035" s="545" t="s">
        <v>2623</v>
      </c>
      <c r="C7035" s="545" t="s">
        <v>216</v>
      </c>
      <c r="D7035" s="546">
        <v>45708</v>
      </c>
      <c r="E7035" s="171" t="str">
        <f t="shared" si="109"/>
        <v>2025</v>
      </c>
      <c r="F7035" s="547">
        <v>25034.49</v>
      </c>
      <c r="G7035" s="548">
        <v>0.19</v>
      </c>
      <c r="H7035" s="547">
        <v>21037.39</v>
      </c>
      <c r="I7035" s="545" t="s">
        <v>12642</v>
      </c>
      <c r="J7035" s="545" t="s">
        <v>13307</v>
      </c>
      <c r="K7035" s="545" t="s">
        <v>13413</v>
      </c>
      <c r="L7035" s="545" t="s">
        <v>13807</v>
      </c>
      <c r="M7035" s="548" t="s">
        <v>13758</v>
      </c>
      <c r="N7035" s="545" t="s">
        <v>13413</v>
      </c>
      <c r="O7035" s="545" t="s">
        <v>17835</v>
      </c>
      <c r="P7035" s="549">
        <v>5045</v>
      </c>
      <c r="Q7035" s="549">
        <v>1</v>
      </c>
      <c r="R7035" s="549">
        <v>135</v>
      </c>
      <c r="S7035" s="548">
        <v>2228</v>
      </c>
      <c r="T7035" s="548"/>
      <c r="U7035" s="99"/>
    </row>
    <row r="7036" spans="1:21" ht="19.5" customHeight="1">
      <c r="A7036" s="545">
        <v>101665</v>
      </c>
      <c r="B7036" s="545" t="s">
        <v>2648</v>
      </c>
      <c r="C7036" s="545" t="s">
        <v>216</v>
      </c>
      <c r="D7036" s="546"/>
      <c r="E7036" s="171" t="str">
        <f t="shared" si="109"/>
        <v>1900</v>
      </c>
      <c r="F7036" s="547">
        <v>0</v>
      </c>
      <c r="G7036" s="548">
        <v>0</v>
      </c>
      <c r="H7036" s="547">
        <v>0</v>
      </c>
      <c r="I7036" s="545" t="s">
        <v>12642</v>
      </c>
      <c r="J7036" s="545"/>
      <c r="K7036" s="545" t="s">
        <v>13413</v>
      </c>
      <c r="L7036" s="545" t="s">
        <v>13807</v>
      </c>
      <c r="M7036" s="548" t="s">
        <v>13758</v>
      </c>
      <c r="N7036" s="545" t="s">
        <v>13413</v>
      </c>
      <c r="O7036" s="545" t="s">
        <v>17835</v>
      </c>
      <c r="P7036" s="549">
        <v>5046</v>
      </c>
      <c r="Q7036" s="549">
        <v>1</v>
      </c>
      <c r="R7036" s="549">
        <v>135</v>
      </c>
      <c r="S7036" s="548"/>
      <c r="T7036" s="548"/>
      <c r="U7036" s="99"/>
    </row>
    <row r="7037" spans="1:21" ht="19.5" customHeight="1">
      <c r="A7037" s="545">
        <v>101666</v>
      </c>
      <c r="B7037" s="545" t="s">
        <v>6475</v>
      </c>
      <c r="C7037" s="545" t="s">
        <v>216</v>
      </c>
      <c r="D7037" s="546">
        <v>44591</v>
      </c>
      <c r="E7037" s="171" t="str">
        <f t="shared" si="109"/>
        <v>2022</v>
      </c>
      <c r="F7037" s="547">
        <v>39079.01</v>
      </c>
      <c r="G7037" s="548">
        <v>0.19</v>
      </c>
      <c r="H7037" s="547">
        <v>32839.5</v>
      </c>
      <c r="I7037" s="545" t="s">
        <v>12659</v>
      </c>
      <c r="J7037" s="545" t="s">
        <v>13297</v>
      </c>
      <c r="K7037" s="545" t="s">
        <v>18327</v>
      </c>
      <c r="L7037" s="545" t="s">
        <v>13413</v>
      </c>
      <c r="M7037" s="548" t="s">
        <v>13758</v>
      </c>
      <c r="N7037" s="545" t="s">
        <v>13413</v>
      </c>
      <c r="O7037" s="545" t="s">
        <v>13413</v>
      </c>
      <c r="P7037" s="549">
        <v>12402</v>
      </c>
      <c r="Q7037" s="549">
        <v>1</v>
      </c>
      <c r="R7037" s="549">
        <v>116</v>
      </c>
      <c r="S7037" s="548">
        <v>2257</v>
      </c>
      <c r="T7037" s="548"/>
      <c r="U7037" s="99"/>
    </row>
    <row r="7038" spans="1:21" ht="19.5" customHeight="1">
      <c r="A7038" s="545">
        <v>101667</v>
      </c>
      <c r="B7038" s="545" t="s">
        <v>2650</v>
      </c>
      <c r="C7038" s="545" t="s">
        <v>216</v>
      </c>
      <c r="D7038" s="546"/>
      <c r="E7038" s="171" t="str">
        <f t="shared" si="109"/>
        <v>1900</v>
      </c>
      <c r="F7038" s="547">
        <v>0</v>
      </c>
      <c r="G7038" s="548">
        <v>0</v>
      </c>
      <c r="H7038" s="547">
        <v>0</v>
      </c>
      <c r="I7038" s="545" t="s">
        <v>12642</v>
      </c>
      <c r="J7038" s="545"/>
      <c r="K7038" s="545" t="s">
        <v>13413</v>
      </c>
      <c r="L7038" s="545" t="s">
        <v>13807</v>
      </c>
      <c r="M7038" s="548" t="s">
        <v>13758</v>
      </c>
      <c r="N7038" s="545" t="s">
        <v>13413</v>
      </c>
      <c r="O7038" s="545" t="s">
        <v>17835</v>
      </c>
      <c r="P7038" s="549">
        <v>5047</v>
      </c>
      <c r="Q7038" s="549">
        <v>1</v>
      </c>
      <c r="R7038" s="549">
        <v>135</v>
      </c>
      <c r="S7038" s="548"/>
      <c r="T7038" s="548"/>
      <c r="U7038" s="99"/>
    </row>
    <row r="7039" spans="1:21" ht="19.5" customHeight="1">
      <c r="A7039" s="545">
        <v>101668</v>
      </c>
      <c r="B7039" s="545" t="s">
        <v>7496</v>
      </c>
      <c r="C7039" s="545" t="s">
        <v>216</v>
      </c>
      <c r="D7039" s="546">
        <v>43734</v>
      </c>
      <c r="E7039" s="171" t="str">
        <f t="shared" si="109"/>
        <v>2019</v>
      </c>
      <c r="F7039" s="547">
        <v>1671145</v>
      </c>
      <c r="G7039" s="548">
        <v>0.19</v>
      </c>
      <c r="H7039" s="547">
        <v>1404323.53</v>
      </c>
      <c r="I7039" s="545" t="s">
        <v>12650</v>
      </c>
      <c r="J7039" s="545" t="s">
        <v>13321</v>
      </c>
      <c r="K7039" s="545" t="s">
        <v>18328</v>
      </c>
      <c r="L7039" s="545" t="s">
        <v>16438</v>
      </c>
      <c r="M7039" s="548" t="s">
        <v>13758</v>
      </c>
      <c r="N7039" s="545" t="s">
        <v>13413</v>
      </c>
      <c r="O7039" s="545" t="s">
        <v>13413</v>
      </c>
      <c r="P7039" s="549">
        <v>11918</v>
      </c>
      <c r="Q7039" s="549">
        <v>1</v>
      </c>
      <c r="R7039" s="549">
        <v>127</v>
      </c>
      <c r="S7039" s="548">
        <v>2244</v>
      </c>
      <c r="T7039" s="548"/>
      <c r="U7039" s="99"/>
    </row>
    <row r="7040" spans="1:21" ht="19.5" customHeight="1">
      <c r="A7040" s="545">
        <v>101669</v>
      </c>
      <c r="B7040" s="545" t="s">
        <v>2647</v>
      </c>
      <c r="C7040" s="545" t="s">
        <v>216</v>
      </c>
      <c r="D7040" s="546"/>
      <c r="E7040" s="171" t="str">
        <f t="shared" si="109"/>
        <v>1900</v>
      </c>
      <c r="F7040" s="547">
        <v>0</v>
      </c>
      <c r="G7040" s="548">
        <v>0</v>
      </c>
      <c r="H7040" s="547">
        <v>0</v>
      </c>
      <c r="I7040" s="545" t="s">
        <v>12642</v>
      </c>
      <c r="J7040" s="545"/>
      <c r="K7040" s="545" t="s">
        <v>13413</v>
      </c>
      <c r="L7040" s="545" t="s">
        <v>13807</v>
      </c>
      <c r="M7040" s="548" t="s">
        <v>13758</v>
      </c>
      <c r="N7040" s="545" t="s">
        <v>13413</v>
      </c>
      <c r="O7040" s="545" t="s">
        <v>17835</v>
      </c>
      <c r="P7040" s="549">
        <v>5048</v>
      </c>
      <c r="Q7040" s="549">
        <v>1</v>
      </c>
      <c r="R7040" s="549">
        <v>135</v>
      </c>
      <c r="S7040" s="548"/>
      <c r="T7040" s="548"/>
      <c r="U7040" s="99"/>
    </row>
    <row r="7041" spans="1:21" ht="19.5" customHeight="1">
      <c r="A7041" s="545">
        <v>101670</v>
      </c>
      <c r="B7041" s="545" t="s">
        <v>2652</v>
      </c>
      <c r="C7041" s="545" t="s">
        <v>216</v>
      </c>
      <c r="D7041" s="546"/>
      <c r="E7041" s="171" t="str">
        <f t="shared" si="109"/>
        <v>1900</v>
      </c>
      <c r="F7041" s="547">
        <v>0</v>
      </c>
      <c r="G7041" s="548">
        <v>0</v>
      </c>
      <c r="H7041" s="547">
        <v>0</v>
      </c>
      <c r="I7041" s="545" t="s">
        <v>12642</v>
      </c>
      <c r="J7041" s="545"/>
      <c r="K7041" s="545" t="s">
        <v>13413</v>
      </c>
      <c r="L7041" s="545" t="s">
        <v>13807</v>
      </c>
      <c r="M7041" s="548" t="s">
        <v>13758</v>
      </c>
      <c r="N7041" s="545" t="s">
        <v>13413</v>
      </c>
      <c r="O7041" s="545" t="s">
        <v>17835</v>
      </c>
      <c r="P7041" s="549">
        <v>5049</v>
      </c>
      <c r="Q7041" s="549">
        <v>1</v>
      </c>
      <c r="R7041" s="549">
        <v>135</v>
      </c>
      <c r="S7041" s="548"/>
      <c r="T7041" s="548"/>
      <c r="U7041" s="99"/>
    </row>
    <row r="7042" spans="1:21" ht="19.5" customHeight="1">
      <c r="A7042" s="545">
        <v>101671</v>
      </c>
      <c r="B7042" s="545" t="s">
        <v>7749</v>
      </c>
      <c r="C7042" s="545" t="s">
        <v>216</v>
      </c>
      <c r="D7042" s="546">
        <v>43649</v>
      </c>
      <c r="E7042" s="171" t="str">
        <f t="shared" si="109"/>
        <v>2019</v>
      </c>
      <c r="F7042" s="547">
        <v>497533</v>
      </c>
      <c r="G7042" s="548">
        <v>0.19</v>
      </c>
      <c r="H7042" s="547">
        <v>418094.96</v>
      </c>
      <c r="I7042" s="545" t="s">
        <v>12686</v>
      </c>
      <c r="J7042" s="545" t="s">
        <v>13321</v>
      </c>
      <c r="K7042" s="545" t="s">
        <v>18329</v>
      </c>
      <c r="L7042" s="545" t="s">
        <v>13413</v>
      </c>
      <c r="M7042" s="548" t="s">
        <v>13758</v>
      </c>
      <c r="N7042" s="545" t="s">
        <v>13413</v>
      </c>
      <c r="O7042" s="545" t="s">
        <v>13413</v>
      </c>
      <c r="P7042" s="549">
        <v>11919</v>
      </c>
      <c r="Q7042" s="549">
        <v>1</v>
      </c>
      <c r="R7042" s="549">
        <v>131</v>
      </c>
      <c r="S7042" s="548">
        <v>2244</v>
      </c>
      <c r="T7042" s="548"/>
      <c r="U7042" s="99"/>
    </row>
    <row r="7043" spans="1:21" ht="19.5" customHeight="1">
      <c r="A7043" s="545">
        <v>101672</v>
      </c>
      <c r="B7043" s="545" t="s">
        <v>2649</v>
      </c>
      <c r="C7043" s="545" t="s">
        <v>216</v>
      </c>
      <c r="D7043" s="546"/>
      <c r="E7043" s="171" t="str">
        <f t="shared" si="109"/>
        <v>1900</v>
      </c>
      <c r="F7043" s="547">
        <v>0</v>
      </c>
      <c r="G7043" s="548">
        <v>0</v>
      </c>
      <c r="H7043" s="547">
        <v>0</v>
      </c>
      <c r="I7043" s="545" t="s">
        <v>12642</v>
      </c>
      <c r="J7043" s="545"/>
      <c r="K7043" s="545" t="s">
        <v>13413</v>
      </c>
      <c r="L7043" s="545" t="s">
        <v>13807</v>
      </c>
      <c r="M7043" s="548" t="s">
        <v>13758</v>
      </c>
      <c r="N7043" s="545" t="s">
        <v>13413</v>
      </c>
      <c r="O7043" s="545" t="s">
        <v>17835</v>
      </c>
      <c r="P7043" s="549">
        <v>5050</v>
      </c>
      <c r="Q7043" s="549">
        <v>1</v>
      </c>
      <c r="R7043" s="549">
        <v>135</v>
      </c>
      <c r="S7043" s="548"/>
      <c r="T7043" s="548"/>
      <c r="U7043" s="99"/>
    </row>
    <row r="7044" spans="1:21" ht="19.5" customHeight="1">
      <c r="A7044" s="545">
        <v>101673</v>
      </c>
      <c r="B7044" s="545" t="s">
        <v>2640</v>
      </c>
      <c r="C7044" s="545" t="s">
        <v>216</v>
      </c>
      <c r="D7044" s="546"/>
      <c r="E7044" s="171" t="str">
        <f t="shared" ref="E7044:E7107" si="110">TEXT(D7044,"YYYY")</f>
        <v>1900</v>
      </c>
      <c r="F7044" s="547">
        <v>0</v>
      </c>
      <c r="G7044" s="548">
        <v>0</v>
      </c>
      <c r="H7044" s="547">
        <v>0</v>
      </c>
      <c r="I7044" s="545" t="s">
        <v>12642</v>
      </c>
      <c r="J7044" s="545"/>
      <c r="K7044" s="545" t="s">
        <v>13413</v>
      </c>
      <c r="L7044" s="545" t="s">
        <v>13807</v>
      </c>
      <c r="M7044" s="548" t="s">
        <v>13758</v>
      </c>
      <c r="N7044" s="545" t="s">
        <v>13413</v>
      </c>
      <c r="O7044" s="545" t="s">
        <v>17835</v>
      </c>
      <c r="P7044" s="549">
        <v>5051</v>
      </c>
      <c r="Q7044" s="549">
        <v>1</v>
      </c>
      <c r="R7044" s="549">
        <v>135</v>
      </c>
      <c r="S7044" s="548"/>
      <c r="T7044" s="548"/>
      <c r="U7044" s="99"/>
    </row>
    <row r="7045" spans="1:21" ht="19.5" customHeight="1">
      <c r="A7045" s="545">
        <v>101674</v>
      </c>
      <c r="B7045" s="545" t="s">
        <v>12579</v>
      </c>
      <c r="C7045" s="545" t="s">
        <v>216</v>
      </c>
      <c r="D7045" s="546"/>
      <c r="E7045" s="171" t="str">
        <f t="shared" si="110"/>
        <v>1900</v>
      </c>
      <c r="F7045" s="547">
        <v>0</v>
      </c>
      <c r="G7045" s="548">
        <v>0</v>
      </c>
      <c r="H7045" s="547">
        <v>0</v>
      </c>
      <c r="I7045" s="545" t="s">
        <v>12650</v>
      </c>
      <c r="J7045" s="545"/>
      <c r="K7045" s="545" t="s">
        <v>13413</v>
      </c>
      <c r="L7045" s="545" t="s">
        <v>16438</v>
      </c>
      <c r="M7045" s="548" t="s">
        <v>13758</v>
      </c>
      <c r="N7045" s="545" t="s">
        <v>13413</v>
      </c>
      <c r="O7045" s="545" t="s">
        <v>13413</v>
      </c>
      <c r="P7045" s="549">
        <v>5052</v>
      </c>
      <c r="Q7045" s="549">
        <v>1</v>
      </c>
      <c r="R7045" s="549">
        <v>127</v>
      </c>
      <c r="S7045" s="548"/>
      <c r="T7045" s="548"/>
      <c r="U7045" s="99"/>
    </row>
    <row r="7046" spans="1:21" ht="19.5" customHeight="1">
      <c r="A7046" s="545">
        <v>101675</v>
      </c>
      <c r="B7046" s="545" t="s">
        <v>2091</v>
      </c>
      <c r="C7046" s="545" t="s">
        <v>216</v>
      </c>
      <c r="D7046" s="546"/>
      <c r="E7046" s="171" t="str">
        <f t="shared" si="110"/>
        <v>1900</v>
      </c>
      <c r="F7046" s="547">
        <v>0</v>
      </c>
      <c r="G7046" s="548">
        <v>0</v>
      </c>
      <c r="H7046" s="547">
        <v>0</v>
      </c>
      <c r="I7046" s="545" t="s">
        <v>12715</v>
      </c>
      <c r="J7046" s="545"/>
      <c r="K7046" s="545" t="s">
        <v>13413</v>
      </c>
      <c r="L7046" s="545" t="s">
        <v>14624</v>
      </c>
      <c r="M7046" s="548" t="s">
        <v>13758</v>
      </c>
      <c r="N7046" s="545" t="s">
        <v>13413</v>
      </c>
      <c r="O7046" s="545" t="s">
        <v>14625</v>
      </c>
      <c r="P7046" s="549">
        <v>5053</v>
      </c>
      <c r="Q7046" s="549">
        <v>1</v>
      </c>
      <c r="R7046" s="549">
        <v>129</v>
      </c>
      <c r="S7046" s="548"/>
      <c r="T7046" s="548"/>
      <c r="U7046" s="99"/>
    </row>
    <row r="7047" spans="1:21" ht="19.5" customHeight="1">
      <c r="A7047" s="545">
        <v>101676</v>
      </c>
      <c r="B7047" s="545" t="s">
        <v>2310</v>
      </c>
      <c r="C7047" s="545" t="s">
        <v>216</v>
      </c>
      <c r="D7047" s="546"/>
      <c r="E7047" s="171" t="str">
        <f t="shared" si="110"/>
        <v>1900</v>
      </c>
      <c r="F7047" s="547">
        <v>0</v>
      </c>
      <c r="G7047" s="548">
        <v>0</v>
      </c>
      <c r="H7047" s="547">
        <v>0</v>
      </c>
      <c r="I7047" s="545" t="s">
        <v>12715</v>
      </c>
      <c r="J7047" s="545"/>
      <c r="K7047" s="545" t="s">
        <v>13413</v>
      </c>
      <c r="L7047" s="545" t="s">
        <v>14624</v>
      </c>
      <c r="M7047" s="548" t="s">
        <v>13758</v>
      </c>
      <c r="N7047" s="545" t="s">
        <v>13413</v>
      </c>
      <c r="O7047" s="545" t="s">
        <v>14625</v>
      </c>
      <c r="P7047" s="549">
        <v>5054</v>
      </c>
      <c r="Q7047" s="549">
        <v>1</v>
      </c>
      <c r="R7047" s="549">
        <v>129</v>
      </c>
      <c r="S7047" s="548"/>
      <c r="T7047" s="548"/>
      <c r="U7047" s="99"/>
    </row>
    <row r="7048" spans="1:21" ht="19.5" customHeight="1">
      <c r="A7048" s="545">
        <v>101677</v>
      </c>
      <c r="B7048" s="545" t="s">
        <v>2185</v>
      </c>
      <c r="C7048" s="545" t="s">
        <v>216</v>
      </c>
      <c r="D7048" s="546"/>
      <c r="E7048" s="171" t="str">
        <f t="shared" si="110"/>
        <v>1900</v>
      </c>
      <c r="F7048" s="547">
        <v>0</v>
      </c>
      <c r="G7048" s="548">
        <v>0</v>
      </c>
      <c r="H7048" s="547">
        <v>0</v>
      </c>
      <c r="I7048" s="545" t="s">
        <v>12637</v>
      </c>
      <c r="J7048" s="545"/>
      <c r="K7048" s="545" t="s">
        <v>18330</v>
      </c>
      <c r="L7048" s="545" t="s">
        <v>13413</v>
      </c>
      <c r="M7048" s="548" t="s">
        <v>13758</v>
      </c>
      <c r="N7048" s="545" t="s">
        <v>13413</v>
      </c>
      <c r="O7048" s="545" t="s">
        <v>13413</v>
      </c>
      <c r="P7048" s="549">
        <v>5055</v>
      </c>
      <c r="Q7048" s="549">
        <v>1</v>
      </c>
      <c r="R7048" s="549">
        <v>13</v>
      </c>
      <c r="S7048" s="548"/>
      <c r="T7048" s="548"/>
      <c r="U7048" s="99"/>
    </row>
    <row r="7049" spans="1:21" ht="19.5" customHeight="1">
      <c r="A7049" s="545">
        <v>101678</v>
      </c>
      <c r="B7049" s="545" t="s">
        <v>6307</v>
      </c>
      <c r="C7049" s="545" t="s">
        <v>216</v>
      </c>
      <c r="D7049" s="546">
        <v>45708</v>
      </c>
      <c r="E7049" s="171" t="str">
        <f t="shared" si="110"/>
        <v>2025</v>
      </c>
      <c r="F7049" s="547">
        <v>258945.21</v>
      </c>
      <c r="G7049" s="548">
        <v>0.19</v>
      </c>
      <c r="H7049" s="547">
        <v>217601.01</v>
      </c>
      <c r="I7049" s="545" t="s">
        <v>12762</v>
      </c>
      <c r="J7049" s="545" t="s">
        <v>13307</v>
      </c>
      <c r="K7049" s="545" t="s">
        <v>18331</v>
      </c>
      <c r="L7049" s="545" t="s">
        <v>13413</v>
      </c>
      <c r="M7049" s="548" t="s">
        <v>13758</v>
      </c>
      <c r="N7049" s="545" t="s">
        <v>13413</v>
      </c>
      <c r="O7049" s="545" t="s">
        <v>13413</v>
      </c>
      <c r="P7049" s="549">
        <v>5056</v>
      </c>
      <c r="Q7049" s="549">
        <v>1</v>
      </c>
      <c r="R7049" s="549">
        <v>8</v>
      </c>
      <c r="S7049" s="548">
        <v>2228</v>
      </c>
      <c r="T7049" s="548"/>
      <c r="U7049" s="99"/>
    </row>
    <row r="7050" spans="1:21" ht="19.5" customHeight="1">
      <c r="A7050" s="545">
        <v>101679</v>
      </c>
      <c r="B7050" s="545" t="s">
        <v>1901</v>
      </c>
      <c r="C7050" s="545" t="s">
        <v>216</v>
      </c>
      <c r="D7050" s="546"/>
      <c r="E7050" s="171" t="str">
        <f t="shared" si="110"/>
        <v>1900</v>
      </c>
      <c r="F7050" s="547">
        <v>0</v>
      </c>
      <c r="G7050" s="548">
        <v>0</v>
      </c>
      <c r="H7050" s="547">
        <v>0</v>
      </c>
      <c r="I7050" s="545" t="s">
        <v>12715</v>
      </c>
      <c r="J7050" s="545"/>
      <c r="K7050" s="545" t="s">
        <v>13413</v>
      </c>
      <c r="L7050" s="545" t="s">
        <v>14624</v>
      </c>
      <c r="M7050" s="548" t="s">
        <v>13758</v>
      </c>
      <c r="N7050" s="545" t="s">
        <v>13413</v>
      </c>
      <c r="O7050" s="545" t="s">
        <v>14625</v>
      </c>
      <c r="P7050" s="549">
        <v>5057</v>
      </c>
      <c r="Q7050" s="549">
        <v>1</v>
      </c>
      <c r="R7050" s="549">
        <v>129</v>
      </c>
      <c r="S7050" s="548"/>
      <c r="T7050" s="548"/>
      <c r="U7050" s="99"/>
    </row>
    <row r="7051" spans="1:21" ht="19.5" customHeight="1">
      <c r="A7051" s="545">
        <v>101680</v>
      </c>
      <c r="B7051" s="545" t="s">
        <v>2122</v>
      </c>
      <c r="C7051" s="545" t="s">
        <v>216</v>
      </c>
      <c r="D7051" s="546"/>
      <c r="E7051" s="171" t="str">
        <f t="shared" si="110"/>
        <v>1900</v>
      </c>
      <c r="F7051" s="547">
        <v>0</v>
      </c>
      <c r="G7051" s="548">
        <v>0</v>
      </c>
      <c r="H7051" s="547">
        <v>0</v>
      </c>
      <c r="I7051" s="545" t="s">
        <v>12715</v>
      </c>
      <c r="J7051" s="545"/>
      <c r="K7051" s="545" t="s">
        <v>13413</v>
      </c>
      <c r="L7051" s="545" t="s">
        <v>14624</v>
      </c>
      <c r="M7051" s="548" t="s">
        <v>13758</v>
      </c>
      <c r="N7051" s="545" t="s">
        <v>13413</v>
      </c>
      <c r="O7051" s="545" t="s">
        <v>14625</v>
      </c>
      <c r="P7051" s="549">
        <v>5058</v>
      </c>
      <c r="Q7051" s="549">
        <v>1</v>
      </c>
      <c r="R7051" s="549">
        <v>129</v>
      </c>
      <c r="S7051" s="548"/>
      <c r="T7051" s="548"/>
      <c r="U7051" s="99"/>
    </row>
    <row r="7052" spans="1:21" ht="19.5" customHeight="1">
      <c r="A7052" s="545">
        <v>101681</v>
      </c>
      <c r="B7052" s="545" t="s">
        <v>10476</v>
      </c>
      <c r="C7052" s="545" t="s">
        <v>216</v>
      </c>
      <c r="D7052" s="546"/>
      <c r="E7052" s="171" t="str">
        <f t="shared" si="110"/>
        <v>1900</v>
      </c>
      <c r="F7052" s="547">
        <v>0</v>
      </c>
      <c r="G7052" s="548">
        <v>0</v>
      </c>
      <c r="H7052" s="547">
        <v>0</v>
      </c>
      <c r="I7052" s="545" t="s">
        <v>12762</v>
      </c>
      <c r="J7052" s="545"/>
      <c r="K7052" s="545" t="s">
        <v>18331</v>
      </c>
      <c r="L7052" s="545" t="s">
        <v>13413</v>
      </c>
      <c r="M7052" s="548" t="s">
        <v>13758</v>
      </c>
      <c r="N7052" s="545" t="s">
        <v>13413</v>
      </c>
      <c r="O7052" s="545" t="s">
        <v>13413</v>
      </c>
      <c r="P7052" s="549">
        <v>5059</v>
      </c>
      <c r="Q7052" s="549">
        <v>1</v>
      </c>
      <c r="R7052" s="549">
        <v>8</v>
      </c>
      <c r="S7052" s="548"/>
      <c r="T7052" s="548"/>
      <c r="U7052" s="99"/>
    </row>
    <row r="7053" spans="1:21" ht="19.5" customHeight="1">
      <c r="A7053" s="545">
        <v>101682</v>
      </c>
      <c r="B7053" s="545" t="s">
        <v>2103</v>
      </c>
      <c r="C7053" s="545" t="s">
        <v>216</v>
      </c>
      <c r="D7053" s="546"/>
      <c r="E7053" s="171" t="str">
        <f t="shared" si="110"/>
        <v>1900</v>
      </c>
      <c r="F7053" s="547">
        <v>0</v>
      </c>
      <c r="G7053" s="548">
        <v>0</v>
      </c>
      <c r="H7053" s="547">
        <v>0</v>
      </c>
      <c r="I7053" s="545" t="s">
        <v>12715</v>
      </c>
      <c r="J7053" s="545"/>
      <c r="K7053" s="545" t="s">
        <v>13413</v>
      </c>
      <c r="L7053" s="545" t="s">
        <v>14624</v>
      </c>
      <c r="M7053" s="548" t="s">
        <v>13758</v>
      </c>
      <c r="N7053" s="545" t="s">
        <v>13413</v>
      </c>
      <c r="O7053" s="545" t="s">
        <v>14625</v>
      </c>
      <c r="P7053" s="549">
        <v>5060</v>
      </c>
      <c r="Q7053" s="549">
        <v>1</v>
      </c>
      <c r="R7053" s="549">
        <v>129</v>
      </c>
      <c r="S7053" s="548"/>
      <c r="T7053" s="548"/>
      <c r="U7053" s="99"/>
    </row>
    <row r="7054" spans="1:21" ht="19.5" customHeight="1">
      <c r="A7054" s="545">
        <v>101683</v>
      </c>
      <c r="B7054" s="545" t="s">
        <v>2209</v>
      </c>
      <c r="C7054" s="545" t="s">
        <v>216</v>
      </c>
      <c r="D7054" s="546"/>
      <c r="E7054" s="171" t="str">
        <f t="shared" si="110"/>
        <v>1900</v>
      </c>
      <c r="F7054" s="547">
        <v>0</v>
      </c>
      <c r="G7054" s="548">
        <v>0</v>
      </c>
      <c r="H7054" s="547">
        <v>0</v>
      </c>
      <c r="I7054" s="545" t="s">
        <v>12650</v>
      </c>
      <c r="J7054" s="545"/>
      <c r="K7054" s="545" t="s">
        <v>13413</v>
      </c>
      <c r="L7054" s="545" t="s">
        <v>16438</v>
      </c>
      <c r="M7054" s="548" t="s">
        <v>13758</v>
      </c>
      <c r="N7054" s="545" t="s">
        <v>13413</v>
      </c>
      <c r="O7054" s="545" t="s">
        <v>13413</v>
      </c>
      <c r="P7054" s="549">
        <v>5061</v>
      </c>
      <c r="Q7054" s="549">
        <v>1</v>
      </c>
      <c r="R7054" s="549">
        <v>127</v>
      </c>
      <c r="S7054" s="548"/>
      <c r="T7054" s="548"/>
      <c r="U7054" s="99"/>
    </row>
    <row r="7055" spans="1:21" ht="19.5" customHeight="1">
      <c r="A7055" s="545">
        <v>101684</v>
      </c>
      <c r="B7055" s="545" t="s">
        <v>2064</v>
      </c>
      <c r="C7055" s="545" t="s">
        <v>216</v>
      </c>
      <c r="D7055" s="546"/>
      <c r="E7055" s="171" t="str">
        <f t="shared" si="110"/>
        <v>1900</v>
      </c>
      <c r="F7055" s="547">
        <v>0</v>
      </c>
      <c r="G7055" s="548">
        <v>0</v>
      </c>
      <c r="H7055" s="547">
        <v>0</v>
      </c>
      <c r="I7055" s="545" t="s">
        <v>12650</v>
      </c>
      <c r="J7055" s="545"/>
      <c r="K7055" s="545" t="s">
        <v>13413</v>
      </c>
      <c r="L7055" s="545" t="s">
        <v>16438</v>
      </c>
      <c r="M7055" s="548" t="s">
        <v>13758</v>
      </c>
      <c r="N7055" s="545" t="s">
        <v>13413</v>
      </c>
      <c r="O7055" s="545" t="s">
        <v>13413</v>
      </c>
      <c r="P7055" s="549">
        <v>5062</v>
      </c>
      <c r="Q7055" s="549">
        <v>1</v>
      </c>
      <c r="R7055" s="549">
        <v>127</v>
      </c>
      <c r="S7055" s="548"/>
      <c r="T7055" s="548"/>
      <c r="U7055" s="99"/>
    </row>
    <row r="7056" spans="1:21" ht="19.5" customHeight="1">
      <c r="A7056" s="545">
        <v>101685</v>
      </c>
      <c r="B7056" s="545" t="s">
        <v>7748</v>
      </c>
      <c r="C7056" s="545" t="s">
        <v>216</v>
      </c>
      <c r="D7056" s="546">
        <v>43649</v>
      </c>
      <c r="E7056" s="171" t="str">
        <f t="shared" si="110"/>
        <v>2019</v>
      </c>
      <c r="F7056" s="547">
        <v>333313</v>
      </c>
      <c r="G7056" s="548">
        <v>0.19</v>
      </c>
      <c r="H7056" s="547">
        <v>280094.96000000002</v>
      </c>
      <c r="I7056" s="545" t="s">
        <v>12686</v>
      </c>
      <c r="J7056" s="545" t="s">
        <v>13321</v>
      </c>
      <c r="K7056" s="545" t="s">
        <v>18332</v>
      </c>
      <c r="L7056" s="545" t="s">
        <v>13413</v>
      </c>
      <c r="M7056" s="548" t="s">
        <v>13758</v>
      </c>
      <c r="N7056" s="545" t="s">
        <v>13413</v>
      </c>
      <c r="O7056" s="545" t="s">
        <v>13413</v>
      </c>
      <c r="P7056" s="549">
        <v>11920</v>
      </c>
      <c r="Q7056" s="549">
        <v>1</v>
      </c>
      <c r="R7056" s="549">
        <v>131</v>
      </c>
      <c r="S7056" s="548">
        <v>2244</v>
      </c>
      <c r="T7056" s="548"/>
      <c r="U7056" s="99"/>
    </row>
    <row r="7057" spans="1:21" ht="19.5" customHeight="1">
      <c r="A7057" s="545">
        <v>101686</v>
      </c>
      <c r="B7057" s="545" t="s">
        <v>4913</v>
      </c>
      <c r="C7057" s="545" t="s">
        <v>216</v>
      </c>
      <c r="D7057" s="546">
        <v>43733</v>
      </c>
      <c r="E7057" s="171" t="str">
        <f t="shared" si="110"/>
        <v>2019</v>
      </c>
      <c r="F7057" s="547">
        <v>246022.34</v>
      </c>
      <c r="G7057" s="548">
        <v>0.19</v>
      </c>
      <c r="H7057" s="547">
        <v>206741.46</v>
      </c>
      <c r="I7057" s="545" t="s">
        <v>12650</v>
      </c>
      <c r="J7057" s="545" t="s">
        <v>13321</v>
      </c>
      <c r="K7057" s="545" t="s">
        <v>4913</v>
      </c>
      <c r="L7057" s="545" t="s">
        <v>16438</v>
      </c>
      <c r="M7057" s="548" t="s">
        <v>13758</v>
      </c>
      <c r="N7057" s="545" t="s">
        <v>13413</v>
      </c>
      <c r="O7057" s="545" t="s">
        <v>13413</v>
      </c>
      <c r="P7057" s="549">
        <v>11921</v>
      </c>
      <c r="Q7057" s="549">
        <v>1</v>
      </c>
      <c r="R7057" s="549">
        <v>127</v>
      </c>
      <c r="S7057" s="548">
        <v>2244</v>
      </c>
      <c r="T7057" s="548"/>
      <c r="U7057" s="99"/>
    </row>
    <row r="7058" spans="1:21" ht="19.5" customHeight="1">
      <c r="A7058" s="545">
        <v>101687</v>
      </c>
      <c r="B7058" s="545" t="s">
        <v>8053</v>
      </c>
      <c r="C7058" s="545" t="s">
        <v>216</v>
      </c>
      <c r="D7058" s="546">
        <v>43545</v>
      </c>
      <c r="E7058" s="171" t="str">
        <f t="shared" si="110"/>
        <v>2019</v>
      </c>
      <c r="F7058" s="547">
        <v>8809853.0099999998</v>
      </c>
      <c r="G7058" s="548">
        <v>0.19</v>
      </c>
      <c r="H7058" s="547">
        <v>7403237.8200000003</v>
      </c>
      <c r="I7058" s="545" t="s">
        <v>12650</v>
      </c>
      <c r="J7058" s="545" t="s">
        <v>13302</v>
      </c>
      <c r="K7058" s="545" t="s">
        <v>18333</v>
      </c>
      <c r="L7058" s="545" t="s">
        <v>16438</v>
      </c>
      <c r="M7058" s="548" t="s">
        <v>13758</v>
      </c>
      <c r="N7058" s="545" t="s">
        <v>13413</v>
      </c>
      <c r="O7058" s="545" t="s">
        <v>13413</v>
      </c>
      <c r="P7058" s="549">
        <v>5063</v>
      </c>
      <c r="Q7058" s="549">
        <v>1</v>
      </c>
      <c r="R7058" s="549">
        <v>127</v>
      </c>
      <c r="S7058" s="548">
        <v>2219</v>
      </c>
      <c r="T7058" s="548"/>
      <c r="U7058" s="99"/>
    </row>
    <row r="7059" spans="1:21" ht="19.5" customHeight="1">
      <c r="A7059" s="545">
        <v>101688</v>
      </c>
      <c r="B7059" s="545" t="s">
        <v>2239</v>
      </c>
      <c r="C7059" s="545" t="s">
        <v>216</v>
      </c>
      <c r="D7059" s="546"/>
      <c r="E7059" s="171" t="str">
        <f t="shared" si="110"/>
        <v>1900</v>
      </c>
      <c r="F7059" s="547">
        <v>0</v>
      </c>
      <c r="G7059" s="548">
        <v>0</v>
      </c>
      <c r="H7059" s="547">
        <v>0</v>
      </c>
      <c r="I7059" s="545" t="s">
        <v>12650</v>
      </c>
      <c r="J7059" s="545"/>
      <c r="K7059" s="545" t="s">
        <v>13413</v>
      </c>
      <c r="L7059" s="545" t="s">
        <v>16438</v>
      </c>
      <c r="M7059" s="548" t="s">
        <v>13758</v>
      </c>
      <c r="N7059" s="545" t="s">
        <v>13413</v>
      </c>
      <c r="O7059" s="545" t="s">
        <v>13413</v>
      </c>
      <c r="P7059" s="549">
        <v>5064</v>
      </c>
      <c r="Q7059" s="549">
        <v>1</v>
      </c>
      <c r="R7059" s="549">
        <v>127</v>
      </c>
      <c r="S7059" s="548"/>
      <c r="T7059" s="548"/>
      <c r="U7059" s="99"/>
    </row>
    <row r="7060" spans="1:21" ht="19.5" customHeight="1">
      <c r="A7060" s="545">
        <v>101689</v>
      </c>
      <c r="B7060" s="545" t="s">
        <v>2204</v>
      </c>
      <c r="C7060" s="545" t="s">
        <v>216</v>
      </c>
      <c r="D7060" s="546"/>
      <c r="E7060" s="171" t="str">
        <f t="shared" si="110"/>
        <v>1900</v>
      </c>
      <c r="F7060" s="547">
        <v>0</v>
      </c>
      <c r="G7060" s="548">
        <v>0</v>
      </c>
      <c r="H7060" s="547">
        <v>0</v>
      </c>
      <c r="I7060" s="545" t="s">
        <v>12650</v>
      </c>
      <c r="J7060" s="545"/>
      <c r="K7060" s="545" t="s">
        <v>13413</v>
      </c>
      <c r="L7060" s="545" t="s">
        <v>16438</v>
      </c>
      <c r="M7060" s="548" t="s">
        <v>13758</v>
      </c>
      <c r="N7060" s="545" t="s">
        <v>13413</v>
      </c>
      <c r="O7060" s="545" t="s">
        <v>13413</v>
      </c>
      <c r="P7060" s="549">
        <v>5065</v>
      </c>
      <c r="Q7060" s="549">
        <v>1</v>
      </c>
      <c r="R7060" s="549">
        <v>127</v>
      </c>
      <c r="S7060" s="548"/>
      <c r="T7060" s="548"/>
      <c r="U7060" s="99"/>
    </row>
    <row r="7061" spans="1:21" ht="19.5" customHeight="1">
      <c r="A7061" s="545">
        <v>101690</v>
      </c>
      <c r="B7061" s="545" t="s">
        <v>10475</v>
      </c>
      <c r="C7061" s="545" t="s">
        <v>216</v>
      </c>
      <c r="D7061" s="546"/>
      <c r="E7061" s="171" t="str">
        <f t="shared" si="110"/>
        <v>1900</v>
      </c>
      <c r="F7061" s="547">
        <v>0</v>
      </c>
      <c r="G7061" s="548">
        <v>0</v>
      </c>
      <c r="H7061" s="547">
        <v>0</v>
      </c>
      <c r="I7061" s="545" t="s">
        <v>12650</v>
      </c>
      <c r="J7061" s="545"/>
      <c r="K7061" s="545" t="s">
        <v>13413</v>
      </c>
      <c r="L7061" s="545" t="s">
        <v>16438</v>
      </c>
      <c r="M7061" s="548" t="s">
        <v>13758</v>
      </c>
      <c r="N7061" s="545" t="s">
        <v>13413</v>
      </c>
      <c r="O7061" s="545" t="s">
        <v>13413</v>
      </c>
      <c r="P7061" s="549">
        <v>5066</v>
      </c>
      <c r="Q7061" s="549">
        <v>1</v>
      </c>
      <c r="R7061" s="549">
        <v>127</v>
      </c>
      <c r="S7061" s="548"/>
      <c r="T7061" s="548"/>
      <c r="U7061" s="99"/>
    </row>
    <row r="7062" spans="1:21" ht="19.5" customHeight="1">
      <c r="A7062" s="545">
        <v>101691</v>
      </c>
      <c r="B7062" s="545" t="s">
        <v>10474</v>
      </c>
      <c r="C7062" s="545" t="s">
        <v>216</v>
      </c>
      <c r="D7062" s="546"/>
      <c r="E7062" s="171" t="str">
        <f t="shared" si="110"/>
        <v>1900</v>
      </c>
      <c r="F7062" s="547">
        <v>0</v>
      </c>
      <c r="G7062" s="548">
        <v>0</v>
      </c>
      <c r="H7062" s="547">
        <v>0</v>
      </c>
      <c r="I7062" s="545" t="s">
        <v>12650</v>
      </c>
      <c r="J7062" s="545"/>
      <c r="K7062" s="545" t="s">
        <v>13413</v>
      </c>
      <c r="L7062" s="545" t="s">
        <v>16438</v>
      </c>
      <c r="M7062" s="548" t="s">
        <v>13758</v>
      </c>
      <c r="N7062" s="545" t="s">
        <v>13413</v>
      </c>
      <c r="O7062" s="545" t="s">
        <v>13413</v>
      </c>
      <c r="P7062" s="549">
        <v>5067</v>
      </c>
      <c r="Q7062" s="549">
        <v>1</v>
      </c>
      <c r="R7062" s="549">
        <v>127</v>
      </c>
      <c r="S7062" s="548"/>
      <c r="T7062" s="548"/>
      <c r="U7062" s="99"/>
    </row>
    <row r="7063" spans="1:21" ht="19.5" customHeight="1">
      <c r="A7063" s="545">
        <v>101692</v>
      </c>
      <c r="B7063" s="545" t="s">
        <v>2199</v>
      </c>
      <c r="C7063" s="545" t="s">
        <v>216</v>
      </c>
      <c r="D7063" s="546"/>
      <c r="E7063" s="171" t="str">
        <f t="shared" si="110"/>
        <v>1900</v>
      </c>
      <c r="F7063" s="547">
        <v>0</v>
      </c>
      <c r="G7063" s="548">
        <v>0</v>
      </c>
      <c r="H7063" s="547">
        <v>0</v>
      </c>
      <c r="I7063" s="545" t="s">
        <v>12650</v>
      </c>
      <c r="J7063" s="545"/>
      <c r="K7063" s="545" t="s">
        <v>13413</v>
      </c>
      <c r="L7063" s="545" t="s">
        <v>16438</v>
      </c>
      <c r="M7063" s="548" t="s">
        <v>13758</v>
      </c>
      <c r="N7063" s="545" t="s">
        <v>13413</v>
      </c>
      <c r="O7063" s="545" t="s">
        <v>13413</v>
      </c>
      <c r="P7063" s="549">
        <v>5068</v>
      </c>
      <c r="Q7063" s="549">
        <v>1</v>
      </c>
      <c r="R7063" s="549">
        <v>127</v>
      </c>
      <c r="S7063" s="548"/>
      <c r="T7063" s="548"/>
      <c r="U7063" s="99"/>
    </row>
    <row r="7064" spans="1:21" ht="19.5" customHeight="1">
      <c r="A7064" s="545">
        <v>101693</v>
      </c>
      <c r="B7064" s="545" t="s">
        <v>13666</v>
      </c>
      <c r="C7064" s="545" t="s">
        <v>216</v>
      </c>
      <c r="D7064" s="546">
        <v>46052</v>
      </c>
      <c r="E7064" s="171" t="str">
        <f t="shared" si="110"/>
        <v>2026</v>
      </c>
      <c r="F7064" s="547">
        <v>2078917</v>
      </c>
      <c r="G7064" s="548">
        <v>0.19</v>
      </c>
      <c r="H7064" s="547">
        <v>1746989.08</v>
      </c>
      <c r="I7064" s="545" t="s">
        <v>12657</v>
      </c>
      <c r="J7064" s="545" t="s">
        <v>13307</v>
      </c>
      <c r="K7064" s="545" t="s">
        <v>13413</v>
      </c>
      <c r="L7064" s="545" t="s">
        <v>14482</v>
      </c>
      <c r="M7064" s="548" t="s">
        <v>13758</v>
      </c>
      <c r="N7064" s="545" t="s">
        <v>22154</v>
      </c>
      <c r="O7064" s="545" t="s">
        <v>15412</v>
      </c>
      <c r="P7064" s="549">
        <v>5069</v>
      </c>
      <c r="Q7064" s="549">
        <v>1</v>
      </c>
      <c r="R7064" s="549">
        <v>153</v>
      </c>
      <c r="S7064" s="548">
        <v>2228</v>
      </c>
      <c r="T7064" s="548">
        <v>170</v>
      </c>
      <c r="U7064" s="99"/>
    </row>
    <row r="7065" spans="1:21" ht="19.5" customHeight="1">
      <c r="A7065" s="545">
        <v>101694</v>
      </c>
      <c r="B7065" s="545" t="s">
        <v>2999</v>
      </c>
      <c r="C7065" s="545" t="s">
        <v>216</v>
      </c>
      <c r="D7065" s="546"/>
      <c r="E7065" s="171" t="str">
        <f t="shared" si="110"/>
        <v>1900</v>
      </c>
      <c r="F7065" s="547">
        <v>0</v>
      </c>
      <c r="G7065" s="548">
        <v>0</v>
      </c>
      <c r="H7065" s="547">
        <v>0</v>
      </c>
      <c r="I7065" s="545" t="s">
        <v>12657</v>
      </c>
      <c r="J7065" s="545"/>
      <c r="K7065" s="545" t="s">
        <v>13413</v>
      </c>
      <c r="L7065" s="545" t="s">
        <v>14482</v>
      </c>
      <c r="M7065" s="548" t="s">
        <v>13758</v>
      </c>
      <c r="N7065" s="545" t="s">
        <v>22154</v>
      </c>
      <c r="O7065" s="545" t="s">
        <v>15412</v>
      </c>
      <c r="P7065" s="549">
        <v>5070</v>
      </c>
      <c r="Q7065" s="549">
        <v>1</v>
      </c>
      <c r="R7065" s="549">
        <v>153</v>
      </c>
      <c r="S7065" s="548"/>
      <c r="T7065" s="548">
        <v>170</v>
      </c>
      <c r="U7065" s="99"/>
    </row>
    <row r="7066" spans="1:21" ht="19.5" customHeight="1">
      <c r="A7066" s="545">
        <v>101695</v>
      </c>
      <c r="B7066" s="545" t="s">
        <v>2997</v>
      </c>
      <c r="C7066" s="545" t="s">
        <v>216</v>
      </c>
      <c r="D7066" s="546"/>
      <c r="E7066" s="171" t="str">
        <f t="shared" si="110"/>
        <v>1900</v>
      </c>
      <c r="F7066" s="547">
        <v>0</v>
      </c>
      <c r="G7066" s="548">
        <v>0</v>
      </c>
      <c r="H7066" s="547">
        <v>0</v>
      </c>
      <c r="I7066" s="545" t="s">
        <v>12657</v>
      </c>
      <c r="J7066" s="545"/>
      <c r="K7066" s="545" t="s">
        <v>13413</v>
      </c>
      <c r="L7066" s="545" t="s">
        <v>14482</v>
      </c>
      <c r="M7066" s="548" t="s">
        <v>13758</v>
      </c>
      <c r="N7066" s="545" t="s">
        <v>22154</v>
      </c>
      <c r="O7066" s="545" t="s">
        <v>15412</v>
      </c>
      <c r="P7066" s="549">
        <v>5071</v>
      </c>
      <c r="Q7066" s="549">
        <v>1</v>
      </c>
      <c r="R7066" s="549">
        <v>153</v>
      </c>
      <c r="S7066" s="548"/>
      <c r="T7066" s="548">
        <v>170</v>
      </c>
      <c r="U7066" s="99"/>
    </row>
    <row r="7067" spans="1:21" ht="19.5" customHeight="1">
      <c r="A7067" s="545">
        <v>101696</v>
      </c>
      <c r="B7067" s="545" t="s">
        <v>4688</v>
      </c>
      <c r="C7067" s="545" t="s">
        <v>216</v>
      </c>
      <c r="D7067" s="546">
        <v>43563</v>
      </c>
      <c r="E7067" s="171" t="str">
        <f t="shared" si="110"/>
        <v>2019</v>
      </c>
      <c r="F7067" s="547">
        <v>13100</v>
      </c>
      <c r="G7067" s="548">
        <v>0.19</v>
      </c>
      <c r="H7067" s="547">
        <v>11008.4</v>
      </c>
      <c r="I7067" s="545" t="s">
        <v>12650</v>
      </c>
      <c r="J7067" s="545" t="s">
        <v>13321</v>
      </c>
      <c r="K7067" s="545" t="s">
        <v>4688</v>
      </c>
      <c r="L7067" s="545" t="s">
        <v>16438</v>
      </c>
      <c r="M7067" s="548" t="s">
        <v>13758</v>
      </c>
      <c r="N7067" s="545" t="s">
        <v>13413</v>
      </c>
      <c r="O7067" s="545" t="s">
        <v>13413</v>
      </c>
      <c r="P7067" s="549">
        <v>11922</v>
      </c>
      <c r="Q7067" s="549">
        <v>1</v>
      </c>
      <c r="R7067" s="549">
        <v>127</v>
      </c>
      <c r="S7067" s="548">
        <v>2244</v>
      </c>
      <c r="T7067" s="548"/>
      <c r="U7067" s="99"/>
    </row>
    <row r="7068" spans="1:21" ht="19.5" customHeight="1">
      <c r="A7068" s="545">
        <v>101697</v>
      </c>
      <c r="B7068" s="545" t="s">
        <v>10473</v>
      </c>
      <c r="C7068" s="545" t="s">
        <v>216</v>
      </c>
      <c r="D7068" s="546"/>
      <c r="E7068" s="171" t="str">
        <f t="shared" si="110"/>
        <v>1900</v>
      </c>
      <c r="F7068" s="547">
        <v>0</v>
      </c>
      <c r="G7068" s="548">
        <v>0</v>
      </c>
      <c r="H7068" s="547">
        <v>0</v>
      </c>
      <c r="I7068" s="545" t="s">
        <v>12657</v>
      </c>
      <c r="J7068" s="545"/>
      <c r="K7068" s="545" t="s">
        <v>13413</v>
      </c>
      <c r="L7068" s="545" t="s">
        <v>14482</v>
      </c>
      <c r="M7068" s="548" t="s">
        <v>13758</v>
      </c>
      <c r="N7068" s="545" t="s">
        <v>22154</v>
      </c>
      <c r="O7068" s="545" t="s">
        <v>15412</v>
      </c>
      <c r="P7068" s="549">
        <v>5072</v>
      </c>
      <c r="Q7068" s="549">
        <v>1</v>
      </c>
      <c r="R7068" s="549">
        <v>153</v>
      </c>
      <c r="S7068" s="548"/>
      <c r="T7068" s="548">
        <v>170</v>
      </c>
      <c r="U7068" s="99"/>
    </row>
    <row r="7069" spans="1:21" ht="19.5" customHeight="1">
      <c r="A7069" s="545">
        <v>101698</v>
      </c>
      <c r="B7069" s="545" t="s">
        <v>3009</v>
      </c>
      <c r="C7069" s="545" t="s">
        <v>216</v>
      </c>
      <c r="D7069" s="546">
        <v>46052</v>
      </c>
      <c r="E7069" s="171" t="str">
        <f t="shared" si="110"/>
        <v>2026</v>
      </c>
      <c r="F7069" s="547">
        <v>106093</v>
      </c>
      <c r="G7069" s="548">
        <v>0.19</v>
      </c>
      <c r="H7069" s="547">
        <v>89153.78</v>
      </c>
      <c r="I7069" s="545" t="s">
        <v>12657</v>
      </c>
      <c r="J7069" s="545" t="s">
        <v>13307</v>
      </c>
      <c r="K7069" s="545" t="s">
        <v>13413</v>
      </c>
      <c r="L7069" s="545" t="s">
        <v>14482</v>
      </c>
      <c r="M7069" s="548" t="s">
        <v>13758</v>
      </c>
      <c r="N7069" s="545" t="s">
        <v>22154</v>
      </c>
      <c r="O7069" s="545" t="s">
        <v>15412</v>
      </c>
      <c r="P7069" s="549">
        <v>5073</v>
      </c>
      <c r="Q7069" s="549">
        <v>1</v>
      </c>
      <c r="R7069" s="549">
        <v>153</v>
      </c>
      <c r="S7069" s="548">
        <v>2228</v>
      </c>
      <c r="T7069" s="548">
        <v>170</v>
      </c>
      <c r="U7069" s="99"/>
    </row>
    <row r="7070" spans="1:21" ht="19.5" customHeight="1">
      <c r="A7070" s="545">
        <v>101699</v>
      </c>
      <c r="B7070" s="545" t="s">
        <v>2996</v>
      </c>
      <c r="C7070" s="545" t="s">
        <v>216</v>
      </c>
      <c r="D7070" s="546">
        <v>46052</v>
      </c>
      <c r="E7070" s="171" t="str">
        <f t="shared" si="110"/>
        <v>2026</v>
      </c>
      <c r="F7070" s="547">
        <v>203349</v>
      </c>
      <c r="G7070" s="548">
        <v>0.19</v>
      </c>
      <c r="H7070" s="547">
        <v>170881.51</v>
      </c>
      <c r="I7070" s="545" t="s">
        <v>12699</v>
      </c>
      <c r="J7070" s="545" t="s">
        <v>13307</v>
      </c>
      <c r="K7070" s="545" t="s">
        <v>13413</v>
      </c>
      <c r="L7070" s="545" t="s">
        <v>14482</v>
      </c>
      <c r="M7070" s="548" t="s">
        <v>13758</v>
      </c>
      <c r="N7070" s="545" t="s">
        <v>22154</v>
      </c>
      <c r="O7070" s="545" t="s">
        <v>15412</v>
      </c>
      <c r="P7070" s="549">
        <v>5074</v>
      </c>
      <c r="Q7070" s="549">
        <v>1</v>
      </c>
      <c r="R7070" s="549">
        <v>130</v>
      </c>
      <c r="S7070" s="548">
        <v>2228</v>
      </c>
      <c r="T7070" s="548">
        <v>170</v>
      </c>
      <c r="U7070" s="99"/>
    </row>
    <row r="7071" spans="1:21" ht="19.5" customHeight="1">
      <c r="A7071" s="545">
        <v>101700</v>
      </c>
      <c r="B7071" s="545" t="s">
        <v>2581</v>
      </c>
      <c r="C7071" s="545" t="s">
        <v>209</v>
      </c>
      <c r="D7071" s="546"/>
      <c r="E7071" s="171" t="str">
        <f t="shared" si="110"/>
        <v>1900</v>
      </c>
      <c r="F7071" s="547">
        <v>0</v>
      </c>
      <c r="G7071" s="548">
        <v>0</v>
      </c>
      <c r="H7071" s="547">
        <v>0</v>
      </c>
      <c r="I7071" s="545" t="s">
        <v>12642</v>
      </c>
      <c r="J7071" s="545"/>
      <c r="K7071" s="545" t="s">
        <v>13413</v>
      </c>
      <c r="L7071" s="545" t="s">
        <v>13807</v>
      </c>
      <c r="M7071" s="548" t="s">
        <v>13758</v>
      </c>
      <c r="N7071" s="545" t="s">
        <v>13413</v>
      </c>
      <c r="O7071" s="545" t="s">
        <v>17835</v>
      </c>
      <c r="P7071" s="549">
        <v>5075</v>
      </c>
      <c r="Q7071" s="549">
        <v>1</v>
      </c>
      <c r="R7071" s="549">
        <v>135</v>
      </c>
      <c r="S7071" s="548"/>
      <c r="T7071" s="548"/>
      <c r="U7071" s="99"/>
    </row>
    <row r="7072" spans="1:21" ht="19.5" customHeight="1">
      <c r="A7072" s="545">
        <v>101701</v>
      </c>
      <c r="B7072" s="545" t="s">
        <v>2622</v>
      </c>
      <c r="C7072" s="545" t="s">
        <v>216</v>
      </c>
      <c r="D7072" s="546">
        <v>45708</v>
      </c>
      <c r="E7072" s="171" t="str">
        <f t="shared" si="110"/>
        <v>2025</v>
      </c>
      <c r="F7072" s="547">
        <v>14504.99</v>
      </c>
      <c r="G7072" s="548">
        <v>0.19</v>
      </c>
      <c r="H7072" s="547">
        <v>12189.06</v>
      </c>
      <c r="I7072" s="545" t="s">
        <v>12642</v>
      </c>
      <c r="J7072" s="545" t="s">
        <v>13307</v>
      </c>
      <c r="K7072" s="545" t="s">
        <v>13413</v>
      </c>
      <c r="L7072" s="545" t="s">
        <v>13807</v>
      </c>
      <c r="M7072" s="548" t="s">
        <v>13758</v>
      </c>
      <c r="N7072" s="545" t="s">
        <v>13413</v>
      </c>
      <c r="O7072" s="545" t="s">
        <v>17835</v>
      </c>
      <c r="P7072" s="549">
        <v>5076</v>
      </c>
      <c r="Q7072" s="549">
        <v>1</v>
      </c>
      <c r="R7072" s="549">
        <v>135</v>
      </c>
      <c r="S7072" s="548">
        <v>2228</v>
      </c>
      <c r="T7072" s="548"/>
      <c r="U7072" s="99"/>
    </row>
    <row r="7073" spans="1:21" ht="19.5" customHeight="1">
      <c r="A7073" s="545">
        <v>101702</v>
      </c>
      <c r="B7073" s="545" t="s">
        <v>2428</v>
      </c>
      <c r="C7073" s="545" t="s">
        <v>216</v>
      </c>
      <c r="D7073" s="546">
        <v>45708</v>
      </c>
      <c r="E7073" s="171" t="str">
        <f t="shared" si="110"/>
        <v>2025</v>
      </c>
      <c r="F7073" s="547">
        <v>36442.43</v>
      </c>
      <c r="G7073" s="548">
        <v>0.19</v>
      </c>
      <c r="H7073" s="547">
        <v>30623.89</v>
      </c>
      <c r="I7073" s="545" t="s">
        <v>12642</v>
      </c>
      <c r="J7073" s="545" t="s">
        <v>13307</v>
      </c>
      <c r="K7073" s="545" t="s">
        <v>13413</v>
      </c>
      <c r="L7073" s="545" t="s">
        <v>13807</v>
      </c>
      <c r="M7073" s="548" t="s">
        <v>13758</v>
      </c>
      <c r="N7073" s="545" t="s">
        <v>13413</v>
      </c>
      <c r="O7073" s="545" t="s">
        <v>17835</v>
      </c>
      <c r="P7073" s="549">
        <v>5077</v>
      </c>
      <c r="Q7073" s="549">
        <v>1</v>
      </c>
      <c r="R7073" s="549">
        <v>135</v>
      </c>
      <c r="S7073" s="548">
        <v>2228</v>
      </c>
      <c r="T7073" s="548"/>
      <c r="U7073" s="99"/>
    </row>
    <row r="7074" spans="1:21" ht="19.5" customHeight="1">
      <c r="A7074" s="545">
        <v>101703</v>
      </c>
      <c r="B7074" s="545" t="s">
        <v>6999</v>
      </c>
      <c r="C7074" s="545" t="s">
        <v>216</v>
      </c>
      <c r="D7074" s="546">
        <v>46052</v>
      </c>
      <c r="E7074" s="171" t="str">
        <f t="shared" si="110"/>
        <v>2026</v>
      </c>
      <c r="F7074" s="547">
        <v>1691</v>
      </c>
      <c r="G7074" s="548">
        <v>0</v>
      </c>
      <c r="H7074" s="547">
        <v>1691</v>
      </c>
      <c r="I7074" s="545" t="s">
        <v>12642</v>
      </c>
      <c r="J7074" s="545" t="s">
        <v>13307</v>
      </c>
      <c r="K7074" s="545" t="s">
        <v>13413</v>
      </c>
      <c r="L7074" s="545" t="s">
        <v>13807</v>
      </c>
      <c r="M7074" s="548" t="s">
        <v>13758</v>
      </c>
      <c r="N7074" s="545" t="s">
        <v>13413</v>
      </c>
      <c r="O7074" s="545" t="s">
        <v>18334</v>
      </c>
      <c r="P7074" s="549">
        <v>5078</v>
      </c>
      <c r="Q7074" s="549">
        <v>1</v>
      </c>
      <c r="R7074" s="549">
        <v>135</v>
      </c>
      <c r="S7074" s="548">
        <v>2228</v>
      </c>
      <c r="T7074" s="548"/>
      <c r="U7074" s="99"/>
    </row>
    <row r="7075" spans="1:21" ht="19.5" customHeight="1">
      <c r="A7075" s="545">
        <v>101704</v>
      </c>
      <c r="B7075" s="545" t="s">
        <v>2679</v>
      </c>
      <c r="C7075" s="545" t="s">
        <v>216</v>
      </c>
      <c r="D7075" s="546"/>
      <c r="E7075" s="171" t="str">
        <f t="shared" si="110"/>
        <v>1900</v>
      </c>
      <c r="F7075" s="547">
        <v>0</v>
      </c>
      <c r="G7075" s="548">
        <v>0</v>
      </c>
      <c r="H7075" s="547">
        <v>0</v>
      </c>
      <c r="I7075" s="545" t="s">
        <v>12675</v>
      </c>
      <c r="J7075" s="545"/>
      <c r="K7075" s="545" t="s">
        <v>13413</v>
      </c>
      <c r="L7075" s="545" t="s">
        <v>13413</v>
      </c>
      <c r="M7075" s="548" t="s">
        <v>13758</v>
      </c>
      <c r="N7075" s="545" t="s">
        <v>13413</v>
      </c>
      <c r="O7075" s="545" t="s">
        <v>13413</v>
      </c>
      <c r="P7075" s="549">
        <v>5079</v>
      </c>
      <c r="Q7075" s="549">
        <v>1</v>
      </c>
      <c r="R7075" s="549">
        <v>141</v>
      </c>
      <c r="S7075" s="548"/>
      <c r="T7075" s="548"/>
      <c r="U7075" s="99"/>
    </row>
    <row r="7076" spans="1:21" ht="19.5" customHeight="1">
      <c r="A7076" s="545">
        <v>101706</v>
      </c>
      <c r="B7076" s="545" t="s">
        <v>4804</v>
      </c>
      <c r="C7076" s="545" t="s">
        <v>216</v>
      </c>
      <c r="D7076" s="546">
        <v>43649</v>
      </c>
      <c r="E7076" s="171" t="str">
        <f t="shared" si="110"/>
        <v>2019</v>
      </c>
      <c r="F7076" s="547">
        <v>654319</v>
      </c>
      <c r="G7076" s="548">
        <v>0.19</v>
      </c>
      <c r="H7076" s="547">
        <v>549847.9</v>
      </c>
      <c r="I7076" s="545" t="s">
        <v>12650</v>
      </c>
      <c r="J7076" s="545" t="s">
        <v>13321</v>
      </c>
      <c r="K7076" s="545" t="s">
        <v>4804</v>
      </c>
      <c r="L7076" s="545" t="s">
        <v>16438</v>
      </c>
      <c r="M7076" s="548" t="s">
        <v>13758</v>
      </c>
      <c r="N7076" s="545" t="s">
        <v>13413</v>
      </c>
      <c r="O7076" s="545" t="s">
        <v>13413</v>
      </c>
      <c r="P7076" s="549">
        <v>11924</v>
      </c>
      <c r="Q7076" s="549">
        <v>1</v>
      </c>
      <c r="R7076" s="549">
        <v>127</v>
      </c>
      <c r="S7076" s="548">
        <v>2244</v>
      </c>
      <c r="T7076" s="548"/>
      <c r="U7076" s="99"/>
    </row>
    <row r="7077" spans="1:21" ht="19.5" customHeight="1">
      <c r="A7077" s="545">
        <v>101707</v>
      </c>
      <c r="B7077" s="545" t="s">
        <v>8039</v>
      </c>
      <c r="C7077" s="545" t="s">
        <v>221</v>
      </c>
      <c r="D7077" s="546">
        <v>44593</v>
      </c>
      <c r="E7077" s="171" t="str">
        <f t="shared" si="110"/>
        <v>2022</v>
      </c>
      <c r="F7077" s="547">
        <v>104430</v>
      </c>
      <c r="G7077" s="548">
        <v>0.19</v>
      </c>
      <c r="H7077" s="547">
        <v>87756.3</v>
      </c>
      <c r="I7077" s="545" t="s">
        <v>12674</v>
      </c>
      <c r="J7077" s="545" t="s">
        <v>13297</v>
      </c>
      <c r="K7077" s="545" t="s">
        <v>18335</v>
      </c>
      <c r="L7077" s="545" t="s">
        <v>13413</v>
      </c>
      <c r="M7077" s="548" t="s">
        <v>13758</v>
      </c>
      <c r="N7077" s="545" t="s">
        <v>13413</v>
      </c>
      <c r="O7077" s="545" t="s">
        <v>13413</v>
      </c>
      <c r="P7077" s="549">
        <v>5080</v>
      </c>
      <c r="Q7077" s="549">
        <v>1</v>
      </c>
      <c r="R7077" s="549">
        <v>5</v>
      </c>
      <c r="S7077" s="548">
        <v>2257</v>
      </c>
      <c r="T7077" s="548"/>
      <c r="U7077" s="99"/>
    </row>
    <row r="7078" spans="1:21" ht="19.5" customHeight="1">
      <c r="A7078" s="545">
        <v>101708</v>
      </c>
      <c r="B7078" s="545" t="s">
        <v>6306</v>
      </c>
      <c r="C7078" s="545" t="s">
        <v>216</v>
      </c>
      <c r="D7078" s="546">
        <v>46052</v>
      </c>
      <c r="E7078" s="171" t="str">
        <f t="shared" si="110"/>
        <v>2026</v>
      </c>
      <c r="F7078" s="547">
        <v>525949</v>
      </c>
      <c r="G7078" s="548">
        <v>0.19</v>
      </c>
      <c r="H7078" s="547">
        <v>441973.95</v>
      </c>
      <c r="I7078" s="545" t="s">
        <v>12640</v>
      </c>
      <c r="J7078" s="545" t="s">
        <v>13307</v>
      </c>
      <c r="K7078" s="545" t="s">
        <v>13413</v>
      </c>
      <c r="L7078" s="545" t="s">
        <v>13413</v>
      </c>
      <c r="M7078" s="548" t="s">
        <v>13758</v>
      </c>
      <c r="N7078" s="545" t="s">
        <v>13413</v>
      </c>
      <c r="O7078" s="545" t="s">
        <v>13413</v>
      </c>
      <c r="P7078" s="549">
        <v>5081</v>
      </c>
      <c r="Q7078" s="549">
        <v>1</v>
      </c>
      <c r="R7078" s="549">
        <v>1</v>
      </c>
      <c r="S7078" s="548">
        <v>2228</v>
      </c>
      <c r="T7078" s="548"/>
      <c r="U7078" s="99"/>
    </row>
    <row r="7079" spans="1:21" ht="19.5" customHeight="1">
      <c r="A7079" s="545">
        <v>101709</v>
      </c>
      <c r="B7079" s="545" t="s">
        <v>2845</v>
      </c>
      <c r="C7079" s="545" t="s">
        <v>209</v>
      </c>
      <c r="D7079" s="546"/>
      <c r="E7079" s="171" t="str">
        <f t="shared" si="110"/>
        <v>1900</v>
      </c>
      <c r="F7079" s="547">
        <v>0</v>
      </c>
      <c r="G7079" s="548">
        <v>0</v>
      </c>
      <c r="H7079" s="547">
        <v>0</v>
      </c>
      <c r="I7079" s="545" t="s">
        <v>12649</v>
      </c>
      <c r="J7079" s="545"/>
      <c r="K7079" s="545" t="s">
        <v>13413</v>
      </c>
      <c r="L7079" s="545" t="s">
        <v>13413</v>
      </c>
      <c r="M7079" s="548" t="s">
        <v>13758</v>
      </c>
      <c r="N7079" s="545" t="s">
        <v>13413</v>
      </c>
      <c r="O7079" s="545" t="s">
        <v>15359</v>
      </c>
      <c r="P7079" s="549">
        <v>5082</v>
      </c>
      <c r="Q7079" s="549">
        <v>1</v>
      </c>
      <c r="R7079" s="549">
        <v>17</v>
      </c>
      <c r="S7079" s="548"/>
      <c r="T7079" s="548"/>
      <c r="U7079" s="99"/>
    </row>
    <row r="7080" spans="1:21" ht="19.5" customHeight="1">
      <c r="A7080" s="545">
        <v>101710</v>
      </c>
      <c r="B7080" s="545" t="s">
        <v>2847</v>
      </c>
      <c r="C7080" s="545" t="s">
        <v>209</v>
      </c>
      <c r="D7080" s="546">
        <v>44591</v>
      </c>
      <c r="E7080" s="171" t="str">
        <f t="shared" si="110"/>
        <v>2022</v>
      </c>
      <c r="F7080" s="547">
        <v>47288.01</v>
      </c>
      <c r="G7080" s="548">
        <v>0.19</v>
      </c>
      <c r="H7080" s="547">
        <v>39737.82</v>
      </c>
      <c r="I7080" s="545" t="s">
        <v>12649</v>
      </c>
      <c r="J7080" s="545" t="s">
        <v>13297</v>
      </c>
      <c r="K7080" s="545" t="s">
        <v>13413</v>
      </c>
      <c r="L7080" s="545" t="s">
        <v>13413</v>
      </c>
      <c r="M7080" s="548" t="s">
        <v>13758</v>
      </c>
      <c r="N7080" s="545" t="s">
        <v>13413</v>
      </c>
      <c r="O7080" s="545" t="s">
        <v>15359</v>
      </c>
      <c r="P7080" s="549">
        <v>5083</v>
      </c>
      <c r="Q7080" s="549">
        <v>1</v>
      </c>
      <c r="R7080" s="549">
        <v>17</v>
      </c>
      <c r="S7080" s="548">
        <v>2257</v>
      </c>
      <c r="T7080" s="548"/>
      <c r="U7080" s="99"/>
    </row>
    <row r="7081" spans="1:21" ht="19.5" customHeight="1">
      <c r="A7081" s="545">
        <v>101711</v>
      </c>
      <c r="B7081" s="545" t="s">
        <v>1392</v>
      </c>
      <c r="C7081" s="545" t="s">
        <v>206</v>
      </c>
      <c r="D7081" s="546">
        <v>46052</v>
      </c>
      <c r="E7081" s="171" t="str">
        <f t="shared" si="110"/>
        <v>2026</v>
      </c>
      <c r="F7081" s="547">
        <v>18109</v>
      </c>
      <c r="G7081" s="548">
        <v>0.19</v>
      </c>
      <c r="H7081" s="547">
        <v>15217.65</v>
      </c>
      <c r="I7081" s="545" t="s">
        <v>12659</v>
      </c>
      <c r="J7081" s="545" t="s">
        <v>13307</v>
      </c>
      <c r="K7081" s="545" t="s">
        <v>13413</v>
      </c>
      <c r="L7081" s="545" t="s">
        <v>16571</v>
      </c>
      <c r="M7081" s="548" t="s">
        <v>13758</v>
      </c>
      <c r="N7081" s="545" t="s">
        <v>13413</v>
      </c>
      <c r="O7081" s="545" t="s">
        <v>13413</v>
      </c>
      <c r="P7081" s="549">
        <v>5084</v>
      </c>
      <c r="Q7081" s="549">
        <v>1</v>
      </c>
      <c r="R7081" s="549">
        <v>116</v>
      </c>
      <c r="S7081" s="548">
        <v>2228</v>
      </c>
      <c r="T7081" s="548"/>
      <c r="U7081" s="99"/>
    </row>
    <row r="7082" spans="1:21" ht="19.5" customHeight="1">
      <c r="A7082" s="545">
        <v>101712</v>
      </c>
      <c r="B7082" s="545" t="s">
        <v>10472</v>
      </c>
      <c r="C7082" s="545" t="s">
        <v>209</v>
      </c>
      <c r="D7082" s="546">
        <v>44596</v>
      </c>
      <c r="E7082" s="171" t="str">
        <f t="shared" si="110"/>
        <v>2022</v>
      </c>
      <c r="F7082" s="547">
        <v>276104</v>
      </c>
      <c r="G7082" s="548">
        <v>0.19</v>
      </c>
      <c r="H7082" s="547">
        <v>232020.17</v>
      </c>
      <c r="I7082" s="545" t="s">
        <v>12680</v>
      </c>
      <c r="J7082" s="545" t="s">
        <v>13297</v>
      </c>
      <c r="K7082" s="545" t="s">
        <v>13413</v>
      </c>
      <c r="L7082" s="545" t="s">
        <v>14144</v>
      </c>
      <c r="M7082" s="548" t="s">
        <v>13758</v>
      </c>
      <c r="N7082" s="545" t="s">
        <v>13413</v>
      </c>
      <c r="O7082" s="545" t="s">
        <v>13413</v>
      </c>
      <c r="P7082" s="549">
        <v>5085</v>
      </c>
      <c r="Q7082" s="549">
        <v>1</v>
      </c>
      <c r="R7082" s="549">
        <v>20</v>
      </c>
      <c r="S7082" s="548">
        <v>2257</v>
      </c>
      <c r="T7082" s="548"/>
      <c r="U7082" s="99"/>
    </row>
    <row r="7083" spans="1:21" ht="19.5" customHeight="1">
      <c r="A7083" s="545">
        <v>101714</v>
      </c>
      <c r="B7083" s="545" t="s">
        <v>10471</v>
      </c>
      <c r="C7083" s="545" t="s">
        <v>209</v>
      </c>
      <c r="D7083" s="546">
        <v>44596</v>
      </c>
      <c r="E7083" s="171" t="str">
        <f t="shared" si="110"/>
        <v>2022</v>
      </c>
      <c r="F7083" s="547">
        <v>43850</v>
      </c>
      <c r="G7083" s="548">
        <v>0.19</v>
      </c>
      <c r="H7083" s="547">
        <v>36848.74</v>
      </c>
      <c r="I7083" s="545" t="s">
        <v>12680</v>
      </c>
      <c r="J7083" s="545" t="s">
        <v>13297</v>
      </c>
      <c r="K7083" s="545" t="s">
        <v>13413</v>
      </c>
      <c r="L7083" s="545" t="s">
        <v>14144</v>
      </c>
      <c r="M7083" s="548" t="s">
        <v>13758</v>
      </c>
      <c r="N7083" s="545" t="s">
        <v>13413</v>
      </c>
      <c r="O7083" s="545" t="s">
        <v>13413</v>
      </c>
      <c r="P7083" s="549">
        <v>5087</v>
      </c>
      <c r="Q7083" s="549">
        <v>1</v>
      </c>
      <c r="R7083" s="549">
        <v>20</v>
      </c>
      <c r="S7083" s="548">
        <v>2257</v>
      </c>
      <c r="T7083" s="548"/>
      <c r="U7083" s="99"/>
    </row>
    <row r="7084" spans="1:21" ht="19.5" customHeight="1">
      <c r="A7084" s="545">
        <v>101715</v>
      </c>
      <c r="B7084" s="545" t="s">
        <v>6305</v>
      </c>
      <c r="C7084" s="545" t="s">
        <v>216</v>
      </c>
      <c r="D7084" s="546">
        <v>45708</v>
      </c>
      <c r="E7084" s="171" t="str">
        <f t="shared" si="110"/>
        <v>2025</v>
      </c>
      <c r="F7084" s="547">
        <v>5699.25</v>
      </c>
      <c r="G7084" s="548">
        <v>0</v>
      </c>
      <c r="H7084" s="547">
        <v>5699.25</v>
      </c>
      <c r="I7084" s="545" t="s">
        <v>12642</v>
      </c>
      <c r="J7084" s="545" t="s">
        <v>13307</v>
      </c>
      <c r="K7084" s="545" t="s">
        <v>13413</v>
      </c>
      <c r="L7084" s="545" t="s">
        <v>13807</v>
      </c>
      <c r="M7084" s="548" t="s">
        <v>13758</v>
      </c>
      <c r="N7084" s="545" t="s">
        <v>13413</v>
      </c>
      <c r="O7084" s="545" t="s">
        <v>18336</v>
      </c>
      <c r="P7084" s="549">
        <v>5088</v>
      </c>
      <c r="Q7084" s="549">
        <v>1</v>
      </c>
      <c r="R7084" s="549">
        <v>135</v>
      </c>
      <c r="S7084" s="548">
        <v>2228</v>
      </c>
      <c r="T7084" s="548"/>
      <c r="U7084" s="99"/>
    </row>
    <row r="7085" spans="1:21" ht="19.5" customHeight="1">
      <c r="A7085" s="545">
        <v>101716</v>
      </c>
      <c r="B7085" s="545" t="s">
        <v>6998</v>
      </c>
      <c r="C7085" s="545" t="s">
        <v>216</v>
      </c>
      <c r="D7085" s="546">
        <v>44589</v>
      </c>
      <c r="E7085" s="171" t="str">
        <f t="shared" si="110"/>
        <v>2022</v>
      </c>
      <c r="F7085" s="547">
        <v>13234</v>
      </c>
      <c r="G7085" s="548">
        <v>0.19</v>
      </c>
      <c r="H7085" s="547">
        <v>11121.01</v>
      </c>
      <c r="I7085" s="545" t="s">
        <v>12642</v>
      </c>
      <c r="J7085" s="545" t="s">
        <v>13297</v>
      </c>
      <c r="K7085" s="545" t="s">
        <v>13413</v>
      </c>
      <c r="L7085" s="545" t="s">
        <v>13807</v>
      </c>
      <c r="M7085" s="548" t="s">
        <v>13758</v>
      </c>
      <c r="N7085" s="545" t="s">
        <v>13413</v>
      </c>
      <c r="O7085" s="545" t="s">
        <v>18337</v>
      </c>
      <c r="P7085" s="549">
        <v>5089</v>
      </c>
      <c r="Q7085" s="549">
        <v>1</v>
      </c>
      <c r="R7085" s="549">
        <v>135</v>
      </c>
      <c r="S7085" s="548">
        <v>2257</v>
      </c>
      <c r="T7085" s="548"/>
      <c r="U7085" s="99"/>
    </row>
    <row r="7086" spans="1:21" ht="19.5" customHeight="1">
      <c r="A7086" s="545">
        <v>101717</v>
      </c>
      <c r="B7086" s="545" t="s">
        <v>2636</v>
      </c>
      <c r="C7086" s="545" t="s">
        <v>216</v>
      </c>
      <c r="D7086" s="546">
        <v>44589</v>
      </c>
      <c r="E7086" s="171" t="str">
        <f t="shared" si="110"/>
        <v>2022</v>
      </c>
      <c r="F7086" s="547">
        <v>99953</v>
      </c>
      <c r="G7086" s="548">
        <v>0.19</v>
      </c>
      <c r="H7086" s="547">
        <v>83994.12</v>
      </c>
      <c r="I7086" s="545" t="s">
        <v>12642</v>
      </c>
      <c r="J7086" s="545" t="s">
        <v>13297</v>
      </c>
      <c r="K7086" s="545" t="s">
        <v>13413</v>
      </c>
      <c r="L7086" s="545" t="s">
        <v>13807</v>
      </c>
      <c r="M7086" s="548" t="s">
        <v>13758</v>
      </c>
      <c r="N7086" s="545" t="s">
        <v>13413</v>
      </c>
      <c r="O7086" s="545" t="s">
        <v>13413</v>
      </c>
      <c r="P7086" s="549">
        <v>5090</v>
      </c>
      <c r="Q7086" s="549">
        <v>1</v>
      </c>
      <c r="R7086" s="549">
        <v>135</v>
      </c>
      <c r="S7086" s="548">
        <v>2257</v>
      </c>
      <c r="T7086" s="548"/>
      <c r="U7086" s="99"/>
    </row>
    <row r="7087" spans="1:21" ht="19.5" customHeight="1">
      <c r="A7087" s="545">
        <v>101718</v>
      </c>
      <c r="B7087" s="545" t="s">
        <v>2460</v>
      </c>
      <c r="C7087" s="545" t="s">
        <v>216</v>
      </c>
      <c r="D7087" s="546">
        <v>44589</v>
      </c>
      <c r="E7087" s="171" t="str">
        <f t="shared" si="110"/>
        <v>2022</v>
      </c>
      <c r="F7087" s="547">
        <v>7968</v>
      </c>
      <c r="G7087" s="548">
        <v>0.19</v>
      </c>
      <c r="H7087" s="547">
        <v>6695.8</v>
      </c>
      <c r="I7087" s="545" t="s">
        <v>12642</v>
      </c>
      <c r="J7087" s="545" t="s">
        <v>13297</v>
      </c>
      <c r="K7087" s="545" t="s">
        <v>13413</v>
      </c>
      <c r="L7087" s="545" t="s">
        <v>13807</v>
      </c>
      <c r="M7087" s="548" t="s">
        <v>13758</v>
      </c>
      <c r="N7087" s="545" t="s">
        <v>13413</v>
      </c>
      <c r="O7087" s="545" t="s">
        <v>14946</v>
      </c>
      <c r="P7087" s="549">
        <v>5091</v>
      </c>
      <c r="Q7087" s="549">
        <v>1</v>
      </c>
      <c r="R7087" s="549">
        <v>135</v>
      </c>
      <c r="S7087" s="548">
        <v>2257</v>
      </c>
      <c r="T7087" s="548"/>
      <c r="U7087" s="99"/>
    </row>
    <row r="7088" spans="1:21" ht="19.5" customHeight="1">
      <c r="A7088" s="545">
        <v>101719</v>
      </c>
      <c r="B7088" s="545" t="s">
        <v>2368</v>
      </c>
      <c r="C7088" s="545" t="s">
        <v>216</v>
      </c>
      <c r="D7088" s="546">
        <v>44589</v>
      </c>
      <c r="E7088" s="171" t="str">
        <f t="shared" si="110"/>
        <v>2022</v>
      </c>
      <c r="F7088" s="547">
        <v>19677</v>
      </c>
      <c r="G7088" s="548">
        <v>0.19</v>
      </c>
      <c r="H7088" s="547">
        <v>16535.29</v>
      </c>
      <c r="I7088" s="545" t="s">
        <v>12642</v>
      </c>
      <c r="J7088" s="545" t="s">
        <v>13297</v>
      </c>
      <c r="K7088" s="545" t="s">
        <v>13413</v>
      </c>
      <c r="L7088" s="545" t="s">
        <v>13413</v>
      </c>
      <c r="M7088" s="548" t="s">
        <v>13758</v>
      </c>
      <c r="N7088" s="545" t="s">
        <v>13413</v>
      </c>
      <c r="O7088" s="545" t="s">
        <v>13413</v>
      </c>
      <c r="P7088" s="549">
        <v>5092</v>
      </c>
      <c r="Q7088" s="549">
        <v>1</v>
      </c>
      <c r="R7088" s="549">
        <v>135</v>
      </c>
      <c r="S7088" s="548">
        <v>2257</v>
      </c>
      <c r="T7088" s="548"/>
      <c r="U7088" s="99"/>
    </row>
    <row r="7089" spans="1:21" ht="19.5" customHeight="1">
      <c r="A7089" s="545">
        <v>101720</v>
      </c>
      <c r="B7089" s="545" t="s">
        <v>10470</v>
      </c>
      <c r="C7089" s="545" t="s">
        <v>216</v>
      </c>
      <c r="D7089" s="546">
        <v>44620</v>
      </c>
      <c r="E7089" s="171" t="str">
        <f t="shared" si="110"/>
        <v>2022</v>
      </c>
      <c r="F7089" s="547">
        <v>17867.009999999998</v>
      </c>
      <c r="G7089" s="548">
        <v>0.19</v>
      </c>
      <c r="H7089" s="547">
        <v>15014.29</v>
      </c>
      <c r="I7089" s="545" t="s">
        <v>12642</v>
      </c>
      <c r="J7089" s="545" t="s">
        <v>13297</v>
      </c>
      <c r="K7089" s="545" t="s">
        <v>13413</v>
      </c>
      <c r="L7089" s="545" t="s">
        <v>17978</v>
      </c>
      <c r="M7089" s="548" t="s">
        <v>13758</v>
      </c>
      <c r="N7089" s="545" t="s">
        <v>13413</v>
      </c>
      <c r="O7089" s="545" t="s">
        <v>17979</v>
      </c>
      <c r="P7089" s="549">
        <v>5093</v>
      </c>
      <c r="Q7089" s="549">
        <v>1</v>
      </c>
      <c r="R7089" s="549">
        <v>135</v>
      </c>
      <c r="S7089" s="548">
        <v>2257</v>
      </c>
      <c r="T7089" s="548"/>
      <c r="U7089" s="99"/>
    </row>
    <row r="7090" spans="1:21" ht="19.5" customHeight="1">
      <c r="A7090" s="545">
        <v>101721</v>
      </c>
      <c r="B7090" s="545" t="s">
        <v>1438</v>
      </c>
      <c r="C7090" s="545" t="s">
        <v>216</v>
      </c>
      <c r="D7090" s="546"/>
      <c r="E7090" s="171" t="str">
        <f t="shared" si="110"/>
        <v>1900</v>
      </c>
      <c r="F7090" s="547">
        <v>0</v>
      </c>
      <c r="G7090" s="548">
        <v>0</v>
      </c>
      <c r="H7090" s="547">
        <v>0</v>
      </c>
      <c r="I7090" s="545" t="s">
        <v>12659</v>
      </c>
      <c r="J7090" s="545"/>
      <c r="K7090" s="545" t="s">
        <v>13413</v>
      </c>
      <c r="L7090" s="545" t="s">
        <v>13413</v>
      </c>
      <c r="M7090" s="548" t="s">
        <v>13758</v>
      </c>
      <c r="N7090" s="545" t="s">
        <v>13413</v>
      </c>
      <c r="O7090" s="545" t="s">
        <v>13413</v>
      </c>
      <c r="P7090" s="549">
        <v>5094</v>
      </c>
      <c r="Q7090" s="549">
        <v>1</v>
      </c>
      <c r="R7090" s="549">
        <v>116</v>
      </c>
      <c r="S7090" s="548"/>
      <c r="T7090" s="548"/>
      <c r="U7090" s="99"/>
    </row>
    <row r="7091" spans="1:21" ht="19.5" customHeight="1">
      <c r="A7091" s="545">
        <v>101722</v>
      </c>
      <c r="B7091" s="545" t="s">
        <v>7495</v>
      </c>
      <c r="C7091" s="545" t="s">
        <v>216</v>
      </c>
      <c r="D7091" s="546">
        <v>43734</v>
      </c>
      <c r="E7091" s="171" t="str">
        <f t="shared" si="110"/>
        <v>2019</v>
      </c>
      <c r="F7091" s="547">
        <v>638414</v>
      </c>
      <c r="G7091" s="548">
        <v>0.19</v>
      </c>
      <c r="H7091" s="547">
        <v>536482.35</v>
      </c>
      <c r="I7091" s="545" t="s">
        <v>12655</v>
      </c>
      <c r="J7091" s="545" t="s">
        <v>13298</v>
      </c>
      <c r="K7091" s="545" t="s">
        <v>18338</v>
      </c>
      <c r="L7091" s="545" t="s">
        <v>13413</v>
      </c>
      <c r="M7091" s="548" t="s">
        <v>13758</v>
      </c>
      <c r="N7091" s="545" t="s">
        <v>13413</v>
      </c>
      <c r="O7091" s="545" t="s">
        <v>13413</v>
      </c>
      <c r="P7091" s="549">
        <v>11925</v>
      </c>
      <c r="Q7091" s="549">
        <v>1</v>
      </c>
      <c r="R7091" s="549">
        <v>109</v>
      </c>
      <c r="S7091" s="548">
        <v>1012</v>
      </c>
      <c r="T7091" s="548"/>
      <c r="U7091" s="99"/>
    </row>
    <row r="7092" spans="1:21" ht="19.5" customHeight="1">
      <c r="A7092" s="545">
        <v>101723</v>
      </c>
      <c r="B7092" s="545" t="s">
        <v>1926</v>
      </c>
      <c r="C7092" s="545" t="s">
        <v>209</v>
      </c>
      <c r="D7092" s="546"/>
      <c r="E7092" s="171" t="str">
        <f t="shared" si="110"/>
        <v>1900</v>
      </c>
      <c r="F7092" s="547">
        <v>0</v>
      </c>
      <c r="G7092" s="548">
        <v>0</v>
      </c>
      <c r="H7092" s="547">
        <v>0</v>
      </c>
      <c r="I7092" s="545" t="s">
        <v>12706</v>
      </c>
      <c r="J7092" s="545"/>
      <c r="K7092" s="545" t="s">
        <v>13413</v>
      </c>
      <c r="L7092" s="545" t="s">
        <v>14444</v>
      </c>
      <c r="M7092" s="548" t="s">
        <v>13758</v>
      </c>
      <c r="N7092" s="545" t="s">
        <v>13413</v>
      </c>
      <c r="O7092" s="545" t="s">
        <v>18339</v>
      </c>
      <c r="P7092" s="549">
        <v>5095</v>
      </c>
      <c r="Q7092" s="549">
        <v>1</v>
      </c>
      <c r="R7092" s="549">
        <v>128</v>
      </c>
      <c r="S7092" s="548"/>
      <c r="T7092" s="548"/>
      <c r="U7092" s="99"/>
    </row>
    <row r="7093" spans="1:21" ht="19.5" customHeight="1">
      <c r="A7093" s="545">
        <v>101724</v>
      </c>
      <c r="B7093" s="545" t="s">
        <v>1934</v>
      </c>
      <c r="C7093" s="545" t="s">
        <v>209</v>
      </c>
      <c r="D7093" s="546">
        <v>46052</v>
      </c>
      <c r="E7093" s="171" t="str">
        <f t="shared" si="110"/>
        <v>2026</v>
      </c>
      <c r="F7093" s="547">
        <v>39359</v>
      </c>
      <c r="G7093" s="548">
        <v>0.19</v>
      </c>
      <c r="H7093" s="547">
        <v>33074.79</v>
      </c>
      <c r="I7093" s="545" t="s">
        <v>12706</v>
      </c>
      <c r="J7093" s="545" t="s">
        <v>13307</v>
      </c>
      <c r="K7093" s="545" t="s">
        <v>13413</v>
      </c>
      <c r="L7093" s="545" t="s">
        <v>13413</v>
      </c>
      <c r="M7093" s="548" t="s">
        <v>13758</v>
      </c>
      <c r="N7093" s="545" t="s">
        <v>13413</v>
      </c>
      <c r="O7093" s="545" t="s">
        <v>13413</v>
      </c>
      <c r="P7093" s="549">
        <v>5096</v>
      </c>
      <c r="Q7093" s="549">
        <v>1</v>
      </c>
      <c r="R7093" s="549">
        <v>128</v>
      </c>
      <c r="S7093" s="548">
        <v>2228</v>
      </c>
      <c r="T7093" s="548"/>
      <c r="U7093" s="99"/>
    </row>
    <row r="7094" spans="1:21" ht="19.5" customHeight="1">
      <c r="A7094" s="545">
        <v>101725</v>
      </c>
      <c r="B7094" s="545" t="s">
        <v>7424</v>
      </c>
      <c r="C7094" s="545" t="s">
        <v>216</v>
      </c>
      <c r="D7094" s="546">
        <v>43746</v>
      </c>
      <c r="E7094" s="171" t="str">
        <f t="shared" si="110"/>
        <v>2019</v>
      </c>
      <c r="F7094" s="547">
        <v>206223.43</v>
      </c>
      <c r="G7094" s="548">
        <v>0.19</v>
      </c>
      <c r="H7094" s="547">
        <v>173297</v>
      </c>
      <c r="I7094" s="545" t="s">
        <v>12686</v>
      </c>
      <c r="J7094" s="545" t="s">
        <v>13321</v>
      </c>
      <c r="K7094" s="545" t="s">
        <v>18340</v>
      </c>
      <c r="L7094" s="545" t="s">
        <v>13413</v>
      </c>
      <c r="M7094" s="548" t="s">
        <v>13758</v>
      </c>
      <c r="N7094" s="545" t="s">
        <v>13413</v>
      </c>
      <c r="O7094" s="545" t="s">
        <v>13413</v>
      </c>
      <c r="P7094" s="549">
        <v>11926</v>
      </c>
      <c r="Q7094" s="549">
        <v>1</v>
      </c>
      <c r="R7094" s="549">
        <v>131</v>
      </c>
      <c r="S7094" s="548">
        <v>2244</v>
      </c>
      <c r="T7094" s="548"/>
      <c r="U7094" s="99"/>
    </row>
    <row r="7095" spans="1:21" ht="19.5" customHeight="1">
      <c r="A7095" s="545">
        <v>101726</v>
      </c>
      <c r="B7095" s="545" t="s">
        <v>4097</v>
      </c>
      <c r="C7095" s="545" t="s">
        <v>209</v>
      </c>
      <c r="D7095" s="546">
        <v>46052</v>
      </c>
      <c r="E7095" s="171" t="str">
        <f t="shared" si="110"/>
        <v>2026</v>
      </c>
      <c r="F7095" s="547">
        <v>52803</v>
      </c>
      <c r="G7095" s="548">
        <v>0.19</v>
      </c>
      <c r="H7095" s="547">
        <v>44372.27</v>
      </c>
      <c r="I7095" s="545" t="s">
        <v>12706</v>
      </c>
      <c r="J7095" s="545" t="s">
        <v>13307</v>
      </c>
      <c r="K7095" s="545" t="s">
        <v>13413</v>
      </c>
      <c r="L7095" s="545" t="s">
        <v>13413</v>
      </c>
      <c r="M7095" s="548" t="s">
        <v>13758</v>
      </c>
      <c r="N7095" s="545" t="s">
        <v>13413</v>
      </c>
      <c r="O7095" s="545" t="s">
        <v>13413</v>
      </c>
      <c r="P7095" s="549">
        <v>5097</v>
      </c>
      <c r="Q7095" s="549">
        <v>1</v>
      </c>
      <c r="R7095" s="549">
        <v>128</v>
      </c>
      <c r="S7095" s="548">
        <v>2228</v>
      </c>
      <c r="T7095" s="548"/>
      <c r="U7095" s="99"/>
    </row>
    <row r="7096" spans="1:21" ht="19.5" customHeight="1">
      <c r="A7096" s="545">
        <v>101727</v>
      </c>
      <c r="B7096" s="545" t="s">
        <v>12293</v>
      </c>
      <c r="C7096" s="545" t="s">
        <v>209</v>
      </c>
      <c r="D7096" s="546">
        <v>46052</v>
      </c>
      <c r="E7096" s="171" t="str">
        <f t="shared" si="110"/>
        <v>2026</v>
      </c>
      <c r="F7096" s="547">
        <v>80720</v>
      </c>
      <c r="G7096" s="548">
        <v>0.19</v>
      </c>
      <c r="H7096" s="547">
        <v>67831.929999999993</v>
      </c>
      <c r="I7096" s="545" t="s">
        <v>12706</v>
      </c>
      <c r="J7096" s="545" t="s">
        <v>13307</v>
      </c>
      <c r="K7096" s="545" t="s">
        <v>13413</v>
      </c>
      <c r="L7096" s="545" t="s">
        <v>13413</v>
      </c>
      <c r="M7096" s="548" t="s">
        <v>13758</v>
      </c>
      <c r="N7096" s="545" t="s">
        <v>13413</v>
      </c>
      <c r="O7096" s="545" t="s">
        <v>13413</v>
      </c>
      <c r="P7096" s="549">
        <v>5098</v>
      </c>
      <c r="Q7096" s="549">
        <v>1</v>
      </c>
      <c r="R7096" s="549">
        <v>128</v>
      </c>
      <c r="S7096" s="548">
        <v>2228</v>
      </c>
      <c r="T7096" s="548"/>
      <c r="U7096" s="99"/>
    </row>
    <row r="7097" spans="1:21" ht="19.5" customHeight="1">
      <c r="A7097" s="545">
        <v>101728</v>
      </c>
      <c r="B7097" s="545" t="s">
        <v>4659</v>
      </c>
      <c r="C7097" s="545" t="s">
        <v>216</v>
      </c>
      <c r="D7097" s="546">
        <v>44589</v>
      </c>
      <c r="E7097" s="171" t="str">
        <f t="shared" si="110"/>
        <v>2022</v>
      </c>
      <c r="F7097" s="547">
        <v>4452</v>
      </c>
      <c r="G7097" s="548">
        <v>0.19</v>
      </c>
      <c r="H7097" s="547">
        <v>3741.18</v>
      </c>
      <c r="I7097" s="545" t="s">
        <v>12637</v>
      </c>
      <c r="J7097" s="545" t="s">
        <v>13297</v>
      </c>
      <c r="K7097" s="545" t="s">
        <v>18341</v>
      </c>
      <c r="L7097" s="545" t="s">
        <v>13413</v>
      </c>
      <c r="M7097" s="548" t="s">
        <v>13758</v>
      </c>
      <c r="N7097" s="545" t="s">
        <v>13413</v>
      </c>
      <c r="O7097" s="545" t="s">
        <v>13413</v>
      </c>
      <c r="P7097" s="549">
        <v>11927</v>
      </c>
      <c r="Q7097" s="549">
        <v>1</v>
      </c>
      <c r="R7097" s="549">
        <v>13</v>
      </c>
      <c r="S7097" s="548">
        <v>2257</v>
      </c>
      <c r="T7097" s="548"/>
      <c r="U7097" s="99"/>
    </row>
    <row r="7098" spans="1:21" ht="19.5" customHeight="1">
      <c r="A7098" s="545">
        <v>101729</v>
      </c>
      <c r="B7098" s="545" t="s">
        <v>10469</v>
      </c>
      <c r="C7098" s="545" t="s">
        <v>216</v>
      </c>
      <c r="D7098" s="546"/>
      <c r="E7098" s="171" t="str">
        <f t="shared" si="110"/>
        <v>1900</v>
      </c>
      <c r="F7098" s="547">
        <v>0</v>
      </c>
      <c r="G7098" s="548">
        <v>0</v>
      </c>
      <c r="H7098" s="547">
        <v>0</v>
      </c>
      <c r="I7098" s="545" t="s">
        <v>12642</v>
      </c>
      <c r="J7098" s="545"/>
      <c r="K7098" s="545" t="s">
        <v>13413</v>
      </c>
      <c r="L7098" s="545" t="s">
        <v>13413</v>
      </c>
      <c r="M7098" s="548" t="s">
        <v>13758</v>
      </c>
      <c r="N7098" s="545" t="s">
        <v>13413</v>
      </c>
      <c r="O7098" s="545" t="s">
        <v>13413</v>
      </c>
      <c r="P7098" s="549">
        <v>5099</v>
      </c>
      <c r="Q7098" s="549">
        <v>1</v>
      </c>
      <c r="R7098" s="549">
        <v>135</v>
      </c>
      <c r="S7098" s="548"/>
      <c r="T7098" s="548"/>
      <c r="U7098" s="99"/>
    </row>
    <row r="7099" spans="1:21" ht="19.5" customHeight="1">
      <c r="A7099" s="545">
        <v>101730</v>
      </c>
      <c r="B7099" s="545" t="s">
        <v>4790</v>
      </c>
      <c r="C7099" s="545" t="s">
        <v>216</v>
      </c>
      <c r="D7099" s="546">
        <v>43564</v>
      </c>
      <c r="E7099" s="171" t="str">
        <f t="shared" si="110"/>
        <v>2019</v>
      </c>
      <c r="F7099" s="547">
        <v>84252</v>
      </c>
      <c r="G7099" s="548">
        <v>0.19</v>
      </c>
      <c r="H7099" s="547">
        <v>70800</v>
      </c>
      <c r="I7099" s="545" t="s">
        <v>12686</v>
      </c>
      <c r="J7099" s="545" t="s">
        <v>13321</v>
      </c>
      <c r="K7099" s="545" t="s">
        <v>18342</v>
      </c>
      <c r="L7099" s="545" t="s">
        <v>13413</v>
      </c>
      <c r="M7099" s="548" t="s">
        <v>13758</v>
      </c>
      <c r="N7099" s="545" t="s">
        <v>13413</v>
      </c>
      <c r="O7099" s="545" t="s">
        <v>13413</v>
      </c>
      <c r="P7099" s="549">
        <v>11928</v>
      </c>
      <c r="Q7099" s="549">
        <v>1</v>
      </c>
      <c r="R7099" s="549">
        <v>131</v>
      </c>
      <c r="S7099" s="548">
        <v>2244</v>
      </c>
      <c r="T7099" s="548"/>
      <c r="U7099" s="99"/>
    </row>
    <row r="7100" spans="1:21" ht="19.5" customHeight="1">
      <c r="A7100" s="545">
        <v>101731</v>
      </c>
      <c r="B7100" s="545" t="s">
        <v>4816</v>
      </c>
      <c r="C7100" s="545" t="s">
        <v>216</v>
      </c>
      <c r="D7100" s="546">
        <v>43564</v>
      </c>
      <c r="E7100" s="171" t="str">
        <f t="shared" si="110"/>
        <v>2019</v>
      </c>
      <c r="F7100" s="547">
        <v>2625563</v>
      </c>
      <c r="G7100" s="548">
        <v>0.19</v>
      </c>
      <c r="H7100" s="547">
        <v>2206355.46</v>
      </c>
      <c r="I7100" s="545" t="s">
        <v>12650</v>
      </c>
      <c r="J7100" s="545" t="s">
        <v>13321</v>
      </c>
      <c r="K7100" s="545" t="s">
        <v>18343</v>
      </c>
      <c r="L7100" s="545" t="s">
        <v>13413</v>
      </c>
      <c r="M7100" s="548" t="s">
        <v>13758</v>
      </c>
      <c r="N7100" s="545" t="s">
        <v>13413</v>
      </c>
      <c r="O7100" s="545" t="s">
        <v>13413</v>
      </c>
      <c r="P7100" s="549">
        <v>11929</v>
      </c>
      <c r="Q7100" s="549">
        <v>1</v>
      </c>
      <c r="R7100" s="549">
        <v>127</v>
      </c>
      <c r="S7100" s="548">
        <v>2244</v>
      </c>
      <c r="T7100" s="548"/>
      <c r="U7100" s="99"/>
    </row>
    <row r="7101" spans="1:21" ht="19.5" customHeight="1">
      <c r="A7101" s="545">
        <v>101732</v>
      </c>
      <c r="B7101" s="545" t="s">
        <v>5931</v>
      </c>
      <c r="C7101" s="545" t="s">
        <v>216</v>
      </c>
      <c r="D7101" s="546">
        <v>46052</v>
      </c>
      <c r="E7101" s="171" t="str">
        <f t="shared" si="110"/>
        <v>2026</v>
      </c>
      <c r="F7101" s="547">
        <v>213410</v>
      </c>
      <c r="G7101" s="548">
        <v>0.19</v>
      </c>
      <c r="H7101" s="547">
        <v>179336.13</v>
      </c>
      <c r="I7101" s="545" t="s">
        <v>12973</v>
      </c>
      <c r="J7101" s="545" t="s">
        <v>13307</v>
      </c>
      <c r="K7101" s="545" t="s">
        <v>18344</v>
      </c>
      <c r="L7101" s="545" t="s">
        <v>13413</v>
      </c>
      <c r="M7101" s="548" t="s">
        <v>13758</v>
      </c>
      <c r="N7101" s="545" t="s">
        <v>13413</v>
      </c>
      <c r="O7101" s="545" t="s">
        <v>13413</v>
      </c>
      <c r="P7101" s="549">
        <v>11930</v>
      </c>
      <c r="Q7101" s="549">
        <v>1</v>
      </c>
      <c r="R7101" s="549">
        <v>59</v>
      </c>
      <c r="S7101" s="548">
        <v>2228</v>
      </c>
      <c r="T7101" s="548"/>
      <c r="U7101" s="99"/>
    </row>
    <row r="7102" spans="1:21" ht="19.5" customHeight="1">
      <c r="A7102" s="545">
        <v>101733</v>
      </c>
      <c r="B7102" s="545" t="s">
        <v>8256</v>
      </c>
      <c r="C7102" s="545" t="s">
        <v>206</v>
      </c>
      <c r="D7102" s="546">
        <v>43529</v>
      </c>
      <c r="E7102" s="171" t="str">
        <f t="shared" si="110"/>
        <v>2019</v>
      </c>
      <c r="F7102" s="547">
        <v>1054.99</v>
      </c>
      <c r="G7102" s="548">
        <v>0.19</v>
      </c>
      <c r="H7102" s="547">
        <v>886.55</v>
      </c>
      <c r="I7102" s="545" t="s">
        <v>12643</v>
      </c>
      <c r="J7102" s="545" t="s">
        <v>13298</v>
      </c>
      <c r="K7102" s="545" t="s">
        <v>13413</v>
      </c>
      <c r="L7102" s="545" t="s">
        <v>13982</v>
      </c>
      <c r="M7102" s="548" t="s">
        <v>13758</v>
      </c>
      <c r="N7102" s="545" t="s">
        <v>13413</v>
      </c>
      <c r="O7102" s="545" t="s">
        <v>15701</v>
      </c>
      <c r="P7102" s="549">
        <v>5100</v>
      </c>
      <c r="Q7102" s="549">
        <v>1</v>
      </c>
      <c r="R7102" s="549">
        <v>6</v>
      </c>
      <c r="S7102" s="548">
        <v>1012</v>
      </c>
      <c r="T7102" s="548"/>
      <c r="U7102" s="99"/>
    </row>
    <row r="7103" spans="1:21" ht="19.5" customHeight="1">
      <c r="A7103" s="545">
        <v>101734</v>
      </c>
      <c r="B7103" s="545" t="s">
        <v>807</v>
      </c>
      <c r="C7103" s="545" t="s">
        <v>221</v>
      </c>
      <c r="D7103" s="546"/>
      <c r="E7103" s="171" t="str">
        <f t="shared" si="110"/>
        <v>1900</v>
      </c>
      <c r="F7103" s="547">
        <v>0</v>
      </c>
      <c r="G7103" s="548">
        <v>0</v>
      </c>
      <c r="H7103" s="547">
        <v>0</v>
      </c>
      <c r="I7103" s="545" t="s">
        <v>12684</v>
      </c>
      <c r="J7103" s="545"/>
      <c r="K7103" s="545" t="s">
        <v>13413</v>
      </c>
      <c r="L7103" s="545" t="s">
        <v>16244</v>
      </c>
      <c r="M7103" s="548" t="s">
        <v>13758</v>
      </c>
      <c r="N7103" s="545" t="s">
        <v>13413</v>
      </c>
      <c r="O7103" s="545" t="s">
        <v>13413</v>
      </c>
      <c r="P7103" s="549">
        <v>5101</v>
      </c>
      <c r="Q7103" s="549">
        <v>1</v>
      </c>
      <c r="R7103" s="549">
        <v>95</v>
      </c>
      <c r="S7103" s="548"/>
      <c r="T7103" s="548"/>
      <c r="U7103" s="99"/>
    </row>
    <row r="7104" spans="1:21" ht="19.5" customHeight="1">
      <c r="A7104" s="545">
        <v>101735</v>
      </c>
      <c r="B7104" s="545" t="s">
        <v>4815</v>
      </c>
      <c r="C7104" s="545" t="s">
        <v>216</v>
      </c>
      <c r="D7104" s="546">
        <v>43641</v>
      </c>
      <c r="E7104" s="171" t="str">
        <f t="shared" si="110"/>
        <v>2019</v>
      </c>
      <c r="F7104" s="547">
        <v>877169</v>
      </c>
      <c r="G7104" s="548">
        <v>0.19</v>
      </c>
      <c r="H7104" s="547">
        <v>737116.81</v>
      </c>
      <c r="I7104" s="545" t="s">
        <v>12650</v>
      </c>
      <c r="J7104" s="545" t="s">
        <v>13321</v>
      </c>
      <c r="K7104" s="545" t="s">
        <v>18345</v>
      </c>
      <c r="L7104" s="545" t="s">
        <v>13413</v>
      </c>
      <c r="M7104" s="548" t="s">
        <v>13758</v>
      </c>
      <c r="N7104" s="545" t="s">
        <v>13413</v>
      </c>
      <c r="O7104" s="545" t="s">
        <v>13413</v>
      </c>
      <c r="P7104" s="549">
        <v>11931</v>
      </c>
      <c r="Q7104" s="549">
        <v>1</v>
      </c>
      <c r="R7104" s="549">
        <v>127</v>
      </c>
      <c r="S7104" s="548">
        <v>2244</v>
      </c>
      <c r="T7104" s="548"/>
      <c r="U7104" s="99"/>
    </row>
    <row r="7105" spans="1:21" ht="19.5" customHeight="1">
      <c r="A7105" s="545">
        <v>101736</v>
      </c>
      <c r="B7105" s="545" t="s">
        <v>6304</v>
      </c>
      <c r="C7105" s="545" t="s">
        <v>206</v>
      </c>
      <c r="D7105" s="546">
        <v>45708</v>
      </c>
      <c r="E7105" s="171" t="str">
        <f t="shared" si="110"/>
        <v>2025</v>
      </c>
      <c r="F7105" s="547">
        <v>10608.12</v>
      </c>
      <c r="G7105" s="548">
        <v>0.19</v>
      </c>
      <c r="H7105" s="547">
        <v>8914.3799999999992</v>
      </c>
      <c r="I7105" s="545" t="s">
        <v>12683</v>
      </c>
      <c r="J7105" s="545" t="s">
        <v>13307</v>
      </c>
      <c r="K7105" s="545" t="s">
        <v>13413</v>
      </c>
      <c r="L7105" s="545" t="s">
        <v>13413</v>
      </c>
      <c r="M7105" s="548" t="s">
        <v>13758</v>
      </c>
      <c r="N7105" s="545" t="s">
        <v>13413</v>
      </c>
      <c r="O7105" s="545" t="s">
        <v>18346</v>
      </c>
      <c r="P7105" s="549">
        <v>5102</v>
      </c>
      <c r="Q7105" s="549">
        <v>1</v>
      </c>
      <c r="R7105" s="549">
        <v>18</v>
      </c>
      <c r="S7105" s="548">
        <v>2228</v>
      </c>
      <c r="T7105" s="548"/>
      <c r="U7105" s="99"/>
    </row>
    <row r="7106" spans="1:21" ht="19.5" customHeight="1">
      <c r="A7106" s="545">
        <v>101737</v>
      </c>
      <c r="B7106" s="545" t="s">
        <v>1579</v>
      </c>
      <c r="C7106" s="545" t="s">
        <v>216</v>
      </c>
      <c r="D7106" s="546"/>
      <c r="E7106" s="171" t="str">
        <f t="shared" si="110"/>
        <v>1900</v>
      </c>
      <c r="F7106" s="547">
        <v>0</v>
      </c>
      <c r="G7106" s="548">
        <v>0</v>
      </c>
      <c r="H7106" s="547">
        <v>0</v>
      </c>
      <c r="I7106" s="545" t="s">
        <v>12656</v>
      </c>
      <c r="J7106" s="545"/>
      <c r="K7106" s="545" t="s">
        <v>13413</v>
      </c>
      <c r="L7106" s="545" t="s">
        <v>15762</v>
      </c>
      <c r="M7106" s="548" t="s">
        <v>13758</v>
      </c>
      <c r="N7106" s="545" t="s">
        <v>13413</v>
      </c>
      <c r="O7106" s="545" t="s">
        <v>15763</v>
      </c>
      <c r="P7106" s="549">
        <v>5103</v>
      </c>
      <c r="Q7106" s="549">
        <v>1</v>
      </c>
      <c r="R7106" s="549">
        <v>119</v>
      </c>
      <c r="S7106" s="548"/>
      <c r="T7106" s="548"/>
      <c r="U7106" s="99"/>
    </row>
    <row r="7107" spans="1:21" ht="19.5" customHeight="1">
      <c r="A7107" s="545">
        <v>101738</v>
      </c>
      <c r="B7107" s="545" t="s">
        <v>10468</v>
      </c>
      <c r="C7107" s="545" t="s">
        <v>216</v>
      </c>
      <c r="D7107" s="546"/>
      <c r="E7107" s="171" t="str">
        <f t="shared" si="110"/>
        <v>1900</v>
      </c>
      <c r="F7107" s="547">
        <v>0</v>
      </c>
      <c r="G7107" s="548">
        <v>0</v>
      </c>
      <c r="H7107" s="547">
        <v>0</v>
      </c>
      <c r="I7107" s="545" t="s">
        <v>12642</v>
      </c>
      <c r="J7107" s="545"/>
      <c r="K7107" s="545" t="s">
        <v>13413</v>
      </c>
      <c r="L7107" s="545" t="s">
        <v>13807</v>
      </c>
      <c r="M7107" s="548" t="s">
        <v>13758</v>
      </c>
      <c r="N7107" s="545" t="s">
        <v>13413</v>
      </c>
      <c r="O7107" s="545" t="s">
        <v>18347</v>
      </c>
      <c r="P7107" s="549">
        <v>5104</v>
      </c>
      <c r="Q7107" s="549">
        <v>1</v>
      </c>
      <c r="R7107" s="549">
        <v>135</v>
      </c>
      <c r="S7107" s="548"/>
      <c r="T7107" s="548"/>
      <c r="U7107" s="99"/>
    </row>
    <row r="7108" spans="1:21" ht="19.5" customHeight="1">
      <c r="A7108" s="545">
        <v>101739</v>
      </c>
      <c r="B7108" s="545" t="s">
        <v>10467</v>
      </c>
      <c r="C7108" s="545" t="s">
        <v>209</v>
      </c>
      <c r="D7108" s="546">
        <v>44622</v>
      </c>
      <c r="E7108" s="171" t="str">
        <f t="shared" ref="E7108:E7171" si="111">TEXT(D7108,"YYYY")</f>
        <v>2022</v>
      </c>
      <c r="F7108" s="547">
        <v>106022</v>
      </c>
      <c r="G7108" s="548">
        <v>0.19</v>
      </c>
      <c r="H7108" s="547">
        <v>89094.12</v>
      </c>
      <c r="I7108" s="545" t="s">
        <v>12697</v>
      </c>
      <c r="J7108" s="545" t="s">
        <v>13297</v>
      </c>
      <c r="K7108" s="545" t="s">
        <v>13413</v>
      </c>
      <c r="L7108" s="545" t="s">
        <v>13807</v>
      </c>
      <c r="M7108" s="548" t="s">
        <v>13758</v>
      </c>
      <c r="N7108" s="545" t="s">
        <v>13413</v>
      </c>
      <c r="O7108" s="545" t="s">
        <v>18348</v>
      </c>
      <c r="P7108" s="549">
        <v>5105</v>
      </c>
      <c r="Q7108" s="549">
        <v>1</v>
      </c>
      <c r="R7108" s="549">
        <v>138</v>
      </c>
      <c r="S7108" s="548">
        <v>2257</v>
      </c>
      <c r="T7108" s="548"/>
      <c r="U7108" s="99"/>
    </row>
    <row r="7109" spans="1:21" ht="19.5" customHeight="1">
      <c r="A7109" s="545">
        <v>101740</v>
      </c>
      <c r="B7109" s="545" t="s">
        <v>10466</v>
      </c>
      <c r="C7109" s="545" t="s">
        <v>209</v>
      </c>
      <c r="D7109" s="546">
        <v>44622</v>
      </c>
      <c r="E7109" s="171" t="str">
        <f t="shared" si="111"/>
        <v>2022</v>
      </c>
      <c r="F7109" s="547">
        <v>165792</v>
      </c>
      <c r="G7109" s="548">
        <v>0.19</v>
      </c>
      <c r="H7109" s="547">
        <v>139321.01</v>
      </c>
      <c r="I7109" s="545" t="s">
        <v>12697</v>
      </c>
      <c r="J7109" s="545" t="s">
        <v>13297</v>
      </c>
      <c r="K7109" s="545" t="s">
        <v>13413</v>
      </c>
      <c r="L7109" s="545" t="s">
        <v>13807</v>
      </c>
      <c r="M7109" s="548" t="s">
        <v>13758</v>
      </c>
      <c r="N7109" s="545" t="s">
        <v>13413</v>
      </c>
      <c r="O7109" s="545" t="s">
        <v>18349</v>
      </c>
      <c r="P7109" s="549">
        <v>5106</v>
      </c>
      <c r="Q7109" s="549">
        <v>1</v>
      </c>
      <c r="R7109" s="549">
        <v>138</v>
      </c>
      <c r="S7109" s="548">
        <v>2257</v>
      </c>
      <c r="T7109" s="548"/>
      <c r="U7109" s="99"/>
    </row>
    <row r="7110" spans="1:21" ht="19.5" customHeight="1">
      <c r="A7110" s="545">
        <v>101741</v>
      </c>
      <c r="B7110" s="545" t="s">
        <v>2627</v>
      </c>
      <c r="C7110" s="545" t="s">
        <v>216</v>
      </c>
      <c r="D7110" s="546">
        <v>44585</v>
      </c>
      <c r="E7110" s="171" t="str">
        <f t="shared" si="111"/>
        <v>2022</v>
      </c>
      <c r="F7110" s="547">
        <v>384412.44</v>
      </c>
      <c r="G7110" s="548">
        <v>0.19</v>
      </c>
      <c r="H7110" s="547">
        <v>323035.65999999997</v>
      </c>
      <c r="I7110" s="545" t="s">
        <v>12642</v>
      </c>
      <c r="J7110" s="545" t="s">
        <v>13297</v>
      </c>
      <c r="K7110" s="545" t="s">
        <v>13413</v>
      </c>
      <c r="L7110" s="545" t="s">
        <v>13807</v>
      </c>
      <c r="M7110" s="548" t="s">
        <v>13758</v>
      </c>
      <c r="N7110" s="545" t="s">
        <v>13413</v>
      </c>
      <c r="O7110" s="545" t="s">
        <v>18350</v>
      </c>
      <c r="P7110" s="549">
        <v>5107</v>
      </c>
      <c r="Q7110" s="549">
        <v>1</v>
      </c>
      <c r="R7110" s="549">
        <v>135</v>
      </c>
      <c r="S7110" s="548">
        <v>2257</v>
      </c>
      <c r="T7110" s="548"/>
      <c r="U7110" s="99"/>
    </row>
    <row r="7111" spans="1:21" ht="19.5" customHeight="1">
      <c r="A7111" s="545">
        <v>101742</v>
      </c>
      <c r="B7111" s="545" t="s">
        <v>2624</v>
      </c>
      <c r="C7111" s="545" t="s">
        <v>216</v>
      </c>
      <c r="D7111" s="546">
        <v>44620</v>
      </c>
      <c r="E7111" s="171" t="str">
        <f t="shared" si="111"/>
        <v>2022</v>
      </c>
      <c r="F7111" s="547">
        <v>686825.01</v>
      </c>
      <c r="G7111" s="548">
        <v>0.19</v>
      </c>
      <c r="H7111" s="547">
        <v>577163.87</v>
      </c>
      <c r="I7111" s="545" t="s">
        <v>12642</v>
      </c>
      <c r="J7111" s="545" t="s">
        <v>13297</v>
      </c>
      <c r="K7111" s="545" t="s">
        <v>13413</v>
      </c>
      <c r="L7111" s="545" t="s">
        <v>13807</v>
      </c>
      <c r="M7111" s="548" t="s">
        <v>13758</v>
      </c>
      <c r="N7111" s="545" t="s">
        <v>13413</v>
      </c>
      <c r="O7111" s="545" t="s">
        <v>18351</v>
      </c>
      <c r="P7111" s="549">
        <v>5108</v>
      </c>
      <c r="Q7111" s="549">
        <v>1</v>
      </c>
      <c r="R7111" s="549">
        <v>135</v>
      </c>
      <c r="S7111" s="548">
        <v>2257</v>
      </c>
      <c r="T7111" s="548"/>
      <c r="U7111" s="99"/>
    </row>
    <row r="7112" spans="1:21" ht="19.5" customHeight="1">
      <c r="A7112" s="545">
        <v>101743</v>
      </c>
      <c r="B7112" s="545" t="s">
        <v>10465</v>
      </c>
      <c r="C7112" s="545" t="s">
        <v>209</v>
      </c>
      <c r="D7112" s="546">
        <v>44622</v>
      </c>
      <c r="E7112" s="171" t="str">
        <f t="shared" si="111"/>
        <v>2022</v>
      </c>
      <c r="F7112" s="547">
        <v>230610</v>
      </c>
      <c r="G7112" s="548">
        <v>0.19</v>
      </c>
      <c r="H7112" s="547">
        <v>193789.92</v>
      </c>
      <c r="I7112" s="545" t="s">
        <v>12697</v>
      </c>
      <c r="J7112" s="545" t="s">
        <v>13297</v>
      </c>
      <c r="K7112" s="545" t="s">
        <v>13413</v>
      </c>
      <c r="L7112" s="545" t="s">
        <v>13807</v>
      </c>
      <c r="M7112" s="548" t="s">
        <v>13758</v>
      </c>
      <c r="N7112" s="545" t="s">
        <v>13413</v>
      </c>
      <c r="O7112" s="545" t="s">
        <v>18352</v>
      </c>
      <c r="P7112" s="549">
        <v>5109</v>
      </c>
      <c r="Q7112" s="549">
        <v>1</v>
      </c>
      <c r="R7112" s="549">
        <v>138</v>
      </c>
      <c r="S7112" s="548">
        <v>2257</v>
      </c>
      <c r="T7112" s="548"/>
      <c r="U7112" s="99"/>
    </row>
    <row r="7113" spans="1:21" ht="19.5" customHeight="1">
      <c r="A7113" s="545">
        <v>101744</v>
      </c>
      <c r="B7113" s="545" t="s">
        <v>2625</v>
      </c>
      <c r="C7113" s="545" t="s">
        <v>216</v>
      </c>
      <c r="D7113" s="546">
        <v>44620</v>
      </c>
      <c r="E7113" s="171" t="str">
        <f t="shared" si="111"/>
        <v>2022</v>
      </c>
      <c r="F7113" s="547">
        <v>1064425</v>
      </c>
      <c r="G7113" s="548">
        <v>0.19</v>
      </c>
      <c r="H7113" s="547">
        <v>894474.79</v>
      </c>
      <c r="I7113" s="545" t="s">
        <v>12642</v>
      </c>
      <c r="J7113" s="545" t="s">
        <v>13297</v>
      </c>
      <c r="K7113" s="545" t="s">
        <v>13413</v>
      </c>
      <c r="L7113" s="545" t="s">
        <v>13807</v>
      </c>
      <c r="M7113" s="548" t="s">
        <v>13758</v>
      </c>
      <c r="N7113" s="545" t="s">
        <v>13413</v>
      </c>
      <c r="O7113" s="545" t="s">
        <v>18353</v>
      </c>
      <c r="P7113" s="549">
        <v>5110</v>
      </c>
      <c r="Q7113" s="549">
        <v>1</v>
      </c>
      <c r="R7113" s="549">
        <v>135</v>
      </c>
      <c r="S7113" s="548">
        <v>2257</v>
      </c>
      <c r="T7113" s="548"/>
      <c r="U7113" s="99"/>
    </row>
    <row r="7114" spans="1:21" ht="19.5" customHeight="1">
      <c r="A7114" s="545">
        <v>101745</v>
      </c>
      <c r="B7114" s="545" t="s">
        <v>10464</v>
      </c>
      <c r="C7114" s="545" t="s">
        <v>209</v>
      </c>
      <c r="D7114" s="546">
        <v>44622</v>
      </c>
      <c r="E7114" s="171" t="str">
        <f t="shared" si="111"/>
        <v>2022</v>
      </c>
      <c r="F7114" s="547">
        <v>62770</v>
      </c>
      <c r="G7114" s="548">
        <v>0.19</v>
      </c>
      <c r="H7114" s="547">
        <v>52747.9</v>
      </c>
      <c r="I7114" s="545" t="s">
        <v>12697</v>
      </c>
      <c r="J7114" s="545" t="s">
        <v>13297</v>
      </c>
      <c r="K7114" s="545" t="s">
        <v>13413</v>
      </c>
      <c r="L7114" s="545" t="s">
        <v>13807</v>
      </c>
      <c r="M7114" s="548" t="s">
        <v>13758</v>
      </c>
      <c r="N7114" s="545" t="s">
        <v>13413</v>
      </c>
      <c r="O7114" s="545" t="s">
        <v>18354</v>
      </c>
      <c r="P7114" s="549">
        <v>5111</v>
      </c>
      <c r="Q7114" s="549">
        <v>1</v>
      </c>
      <c r="R7114" s="549">
        <v>138</v>
      </c>
      <c r="S7114" s="548">
        <v>2257</v>
      </c>
      <c r="T7114" s="548"/>
      <c r="U7114" s="99"/>
    </row>
    <row r="7115" spans="1:21" ht="19.5" customHeight="1">
      <c r="A7115" s="545">
        <v>101746</v>
      </c>
      <c r="B7115" s="545" t="s">
        <v>2626</v>
      </c>
      <c r="C7115" s="545" t="s">
        <v>216</v>
      </c>
      <c r="D7115" s="546">
        <v>44585</v>
      </c>
      <c r="E7115" s="171" t="str">
        <f t="shared" si="111"/>
        <v>2022</v>
      </c>
      <c r="F7115" s="547">
        <v>209230.06</v>
      </c>
      <c r="G7115" s="548">
        <v>0.19</v>
      </c>
      <c r="H7115" s="547">
        <v>175823.58</v>
      </c>
      <c r="I7115" s="545" t="s">
        <v>12642</v>
      </c>
      <c r="J7115" s="545" t="s">
        <v>13297</v>
      </c>
      <c r="K7115" s="545" t="s">
        <v>13413</v>
      </c>
      <c r="L7115" s="545" t="s">
        <v>13807</v>
      </c>
      <c r="M7115" s="548" t="s">
        <v>13758</v>
      </c>
      <c r="N7115" s="545" t="s">
        <v>13413</v>
      </c>
      <c r="O7115" s="545" t="s">
        <v>18355</v>
      </c>
      <c r="P7115" s="549">
        <v>5112</v>
      </c>
      <c r="Q7115" s="549">
        <v>1</v>
      </c>
      <c r="R7115" s="549">
        <v>135</v>
      </c>
      <c r="S7115" s="548">
        <v>2257</v>
      </c>
      <c r="T7115" s="548"/>
      <c r="U7115" s="99"/>
    </row>
    <row r="7116" spans="1:21" ht="19.5" customHeight="1">
      <c r="A7116" s="545">
        <v>101747</v>
      </c>
      <c r="B7116" s="545" t="s">
        <v>2602</v>
      </c>
      <c r="C7116" s="545" t="s">
        <v>209</v>
      </c>
      <c r="D7116" s="546">
        <v>43839</v>
      </c>
      <c r="E7116" s="171" t="str">
        <f t="shared" si="111"/>
        <v>2020</v>
      </c>
      <c r="F7116" s="547">
        <v>12955.01</v>
      </c>
      <c r="G7116" s="548">
        <v>0.19</v>
      </c>
      <c r="H7116" s="547">
        <v>10886.56</v>
      </c>
      <c r="I7116" s="545" t="s">
        <v>12697</v>
      </c>
      <c r="J7116" s="545" t="s">
        <v>13297</v>
      </c>
      <c r="K7116" s="545" t="s">
        <v>13413</v>
      </c>
      <c r="L7116" s="545" t="s">
        <v>13807</v>
      </c>
      <c r="M7116" s="548" t="s">
        <v>13758</v>
      </c>
      <c r="N7116" s="545" t="s">
        <v>13413</v>
      </c>
      <c r="O7116" s="545" t="s">
        <v>18356</v>
      </c>
      <c r="P7116" s="549">
        <v>5113</v>
      </c>
      <c r="Q7116" s="549">
        <v>1</v>
      </c>
      <c r="R7116" s="549">
        <v>138</v>
      </c>
      <c r="S7116" s="548">
        <v>2257</v>
      </c>
      <c r="T7116" s="548"/>
      <c r="U7116" s="99"/>
    </row>
    <row r="7117" spans="1:21" ht="19.5" customHeight="1">
      <c r="A7117" s="545">
        <v>101748</v>
      </c>
      <c r="B7117" s="545" t="s">
        <v>7268</v>
      </c>
      <c r="C7117" s="545" t="s">
        <v>5217</v>
      </c>
      <c r="D7117" s="546">
        <v>46056</v>
      </c>
      <c r="E7117" s="171" t="str">
        <f t="shared" si="111"/>
        <v>2026</v>
      </c>
      <c r="F7117" s="547">
        <v>104130</v>
      </c>
      <c r="G7117" s="548">
        <v>0</v>
      </c>
      <c r="H7117" s="547">
        <v>104130</v>
      </c>
      <c r="I7117" s="545" t="s">
        <v>12653</v>
      </c>
      <c r="J7117" s="545" t="s">
        <v>13299</v>
      </c>
      <c r="K7117" s="545" t="s">
        <v>18357</v>
      </c>
      <c r="L7117" s="545" t="s">
        <v>13413</v>
      </c>
      <c r="M7117" s="548" t="s">
        <v>13813</v>
      </c>
      <c r="N7117" s="545" t="s">
        <v>13413</v>
      </c>
      <c r="O7117" s="545" t="s">
        <v>13413</v>
      </c>
      <c r="P7117" s="549">
        <v>5114</v>
      </c>
      <c r="Q7117" s="549">
        <v>3</v>
      </c>
      <c r="R7117" s="549">
        <v>160</v>
      </c>
      <c r="S7117" s="548">
        <v>443</v>
      </c>
      <c r="T7117" s="548"/>
      <c r="U7117" s="99"/>
    </row>
    <row r="7118" spans="1:21" ht="19.5" customHeight="1">
      <c r="A7118" s="545">
        <v>101749</v>
      </c>
      <c r="B7118" s="545" t="s">
        <v>7298</v>
      </c>
      <c r="C7118" s="545" t="s">
        <v>5217</v>
      </c>
      <c r="D7118" s="546">
        <v>46056</v>
      </c>
      <c r="E7118" s="171" t="str">
        <f t="shared" si="111"/>
        <v>2026</v>
      </c>
      <c r="F7118" s="547">
        <v>110079</v>
      </c>
      <c r="G7118" s="548">
        <v>0</v>
      </c>
      <c r="H7118" s="547">
        <v>110079</v>
      </c>
      <c r="I7118" s="545" t="s">
        <v>12653</v>
      </c>
      <c r="J7118" s="545" t="s">
        <v>13299</v>
      </c>
      <c r="K7118" s="545" t="s">
        <v>18358</v>
      </c>
      <c r="L7118" s="545" t="s">
        <v>13413</v>
      </c>
      <c r="M7118" s="548" t="s">
        <v>13813</v>
      </c>
      <c r="N7118" s="545" t="s">
        <v>13413</v>
      </c>
      <c r="O7118" s="545" t="s">
        <v>13413</v>
      </c>
      <c r="P7118" s="549">
        <v>5115</v>
      </c>
      <c r="Q7118" s="549">
        <v>3</v>
      </c>
      <c r="R7118" s="549">
        <v>160</v>
      </c>
      <c r="S7118" s="548">
        <v>443</v>
      </c>
      <c r="T7118" s="548"/>
      <c r="U7118" s="99"/>
    </row>
    <row r="7119" spans="1:21" ht="19.5" customHeight="1">
      <c r="A7119" s="545">
        <v>101750</v>
      </c>
      <c r="B7119" s="545" t="s">
        <v>7739</v>
      </c>
      <c r="C7119" s="545" t="s">
        <v>216</v>
      </c>
      <c r="D7119" s="546">
        <v>43650</v>
      </c>
      <c r="E7119" s="171" t="str">
        <f t="shared" si="111"/>
        <v>2019</v>
      </c>
      <c r="F7119" s="547">
        <v>126078</v>
      </c>
      <c r="G7119" s="548">
        <v>0.19</v>
      </c>
      <c r="H7119" s="547">
        <v>105947.9</v>
      </c>
      <c r="I7119" s="545" t="s">
        <v>12686</v>
      </c>
      <c r="J7119" s="545" t="s">
        <v>13321</v>
      </c>
      <c r="K7119" s="545" t="s">
        <v>18359</v>
      </c>
      <c r="L7119" s="545" t="s">
        <v>13413</v>
      </c>
      <c r="M7119" s="548" t="s">
        <v>13758</v>
      </c>
      <c r="N7119" s="545" t="s">
        <v>13413</v>
      </c>
      <c r="O7119" s="545" t="s">
        <v>13413</v>
      </c>
      <c r="P7119" s="549">
        <v>11932</v>
      </c>
      <c r="Q7119" s="549">
        <v>1</v>
      </c>
      <c r="R7119" s="549">
        <v>131</v>
      </c>
      <c r="S7119" s="548">
        <v>2244</v>
      </c>
      <c r="T7119" s="548"/>
      <c r="U7119" s="99"/>
    </row>
    <row r="7120" spans="1:21" ht="19.5" customHeight="1">
      <c r="A7120" s="545">
        <v>101751</v>
      </c>
      <c r="B7120" s="545" t="s">
        <v>3041</v>
      </c>
      <c r="C7120" s="545" t="s">
        <v>216</v>
      </c>
      <c r="D7120" s="546"/>
      <c r="E7120" s="171" t="str">
        <f t="shared" si="111"/>
        <v>1900</v>
      </c>
      <c r="F7120" s="547">
        <v>0</v>
      </c>
      <c r="G7120" s="548">
        <v>0</v>
      </c>
      <c r="H7120" s="547">
        <v>0</v>
      </c>
      <c r="I7120" s="545" t="s">
        <v>12734</v>
      </c>
      <c r="J7120" s="545"/>
      <c r="K7120" s="545" t="s">
        <v>13413</v>
      </c>
      <c r="L7120" s="545" t="s">
        <v>13807</v>
      </c>
      <c r="M7120" s="548" t="s">
        <v>13758</v>
      </c>
      <c r="N7120" s="545" t="s">
        <v>13413</v>
      </c>
      <c r="O7120" s="545" t="s">
        <v>16343</v>
      </c>
      <c r="P7120" s="549">
        <v>5116</v>
      </c>
      <c r="Q7120" s="549">
        <v>1</v>
      </c>
      <c r="R7120" s="549">
        <v>155</v>
      </c>
      <c r="S7120" s="548"/>
      <c r="T7120" s="548"/>
      <c r="U7120" s="99"/>
    </row>
    <row r="7121" spans="1:21" ht="19.5" customHeight="1">
      <c r="A7121" s="545">
        <v>101752</v>
      </c>
      <c r="B7121" s="545" t="s">
        <v>7963</v>
      </c>
      <c r="C7121" s="545" t="s">
        <v>216</v>
      </c>
      <c r="D7121" s="546">
        <v>43564</v>
      </c>
      <c r="E7121" s="171" t="str">
        <f t="shared" si="111"/>
        <v>2019</v>
      </c>
      <c r="F7121" s="547">
        <v>63689</v>
      </c>
      <c r="G7121" s="548">
        <v>0.19</v>
      </c>
      <c r="H7121" s="547">
        <v>53520.17</v>
      </c>
      <c r="I7121" s="545" t="s">
        <v>12686</v>
      </c>
      <c r="J7121" s="545" t="s">
        <v>13321</v>
      </c>
      <c r="K7121" s="545" t="s">
        <v>18360</v>
      </c>
      <c r="L7121" s="545" t="s">
        <v>13413</v>
      </c>
      <c r="M7121" s="548" t="s">
        <v>13758</v>
      </c>
      <c r="N7121" s="545" t="s">
        <v>13413</v>
      </c>
      <c r="O7121" s="545" t="s">
        <v>13413</v>
      </c>
      <c r="P7121" s="549">
        <v>11933</v>
      </c>
      <c r="Q7121" s="549">
        <v>1</v>
      </c>
      <c r="R7121" s="549">
        <v>131</v>
      </c>
      <c r="S7121" s="548">
        <v>2244</v>
      </c>
      <c r="T7121" s="548"/>
      <c r="U7121" s="99"/>
    </row>
    <row r="7122" spans="1:21" ht="19.5" customHeight="1">
      <c r="A7122" s="545">
        <v>101753</v>
      </c>
      <c r="B7122" s="545" t="s">
        <v>7423</v>
      </c>
      <c r="C7122" s="545" t="s">
        <v>216</v>
      </c>
      <c r="D7122" s="546">
        <v>43746</v>
      </c>
      <c r="E7122" s="171" t="str">
        <f t="shared" si="111"/>
        <v>2019</v>
      </c>
      <c r="F7122" s="547">
        <v>119922.25</v>
      </c>
      <c r="G7122" s="548">
        <v>0.19</v>
      </c>
      <c r="H7122" s="547">
        <v>100775</v>
      </c>
      <c r="I7122" s="545" t="s">
        <v>12686</v>
      </c>
      <c r="J7122" s="545" t="s">
        <v>13321</v>
      </c>
      <c r="K7122" s="545" t="s">
        <v>18361</v>
      </c>
      <c r="L7122" s="545" t="s">
        <v>13413</v>
      </c>
      <c r="M7122" s="548" t="s">
        <v>13758</v>
      </c>
      <c r="N7122" s="545" t="s">
        <v>13413</v>
      </c>
      <c r="O7122" s="545" t="s">
        <v>13413</v>
      </c>
      <c r="P7122" s="549">
        <v>11934</v>
      </c>
      <c r="Q7122" s="549">
        <v>1</v>
      </c>
      <c r="R7122" s="549">
        <v>131</v>
      </c>
      <c r="S7122" s="548">
        <v>2244</v>
      </c>
      <c r="T7122" s="548"/>
      <c r="U7122" s="99"/>
    </row>
    <row r="7123" spans="1:21" ht="19.5" customHeight="1">
      <c r="A7123" s="545">
        <v>101754</v>
      </c>
      <c r="B7123" s="545" t="s">
        <v>7422</v>
      </c>
      <c r="C7123" s="545" t="s">
        <v>216</v>
      </c>
      <c r="D7123" s="546">
        <v>43746</v>
      </c>
      <c r="E7123" s="171" t="str">
        <f t="shared" si="111"/>
        <v>2019</v>
      </c>
      <c r="F7123" s="547">
        <v>3186399.93</v>
      </c>
      <c r="G7123" s="548">
        <v>0.19</v>
      </c>
      <c r="H7123" s="547">
        <v>2677647</v>
      </c>
      <c r="I7123" s="545" t="s">
        <v>12686</v>
      </c>
      <c r="J7123" s="545" t="s">
        <v>13321</v>
      </c>
      <c r="K7123" s="545" t="s">
        <v>18362</v>
      </c>
      <c r="L7123" s="545" t="s">
        <v>13413</v>
      </c>
      <c r="M7123" s="548" t="s">
        <v>13758</v>
      </c>
      <c r="N7123" s="545" t="s">
        <v>13413</v>
      </c>
      <c r="O7123" s="545" t="s">
        <v>13413</v>
      </c>
      <c r="P7123" s="549">
        <v>11935</v>
      </c>
      <c r="Q7123" s="549">
        <v>1</v>
      </c>
      <c r="R7123" s="549">
        <v>131</v>
      </c>
      <c r="S7123" s="548">
        <v>2244</v>
      </c>
      <c r="T7123" s="548"/>
      <c r="U7123" s="99"/>
    </row>
    <row r="7124" spans="1:21" ht="19.5" customHeight="1">
      <c r="A7124" s="545">
        <v>101755</v>
      </c>
      <c r="B7124" s="545" t="s">
        <v>10463</v>
      </c>
      <c r="C7124" s="545" t="s">
        <v>216</v>
      </c>
      <c r="D7124" s="546"/>
      <c r="E7124" s="171" t="str">
        <f t="shared" si="111"/>
        <v>1900</v>
      </c>
      <c r="F7124" s="547">
        <v>0</v>
      </c>
      <c r="G7124" s="548">
        <v>0</v>
      </c>
      <c r="H7124" s="547">
        <v>0</v>
      </c>
      <c r="I7124" s="545" t="s">
        <v>12645</v>
      </c>
      <c r="J7124" s="545"/>
      <c r="K7124" s="545" t="s">
        <v>13413</v>
      </c>
      <c r="L7124" s="545" t="s">
        <v>13413</v>
      </c>
      <c r="M7124" s="548" t="s">
        <v>13758</v>
      </c>
      <c r="N7124" s="545" t="s">
        <v>13413</v>
      </c>
      <c r="O7124" s="545" t="s">
        <v>13413</v>
      </c>
      <c r="P7124" s="549">
        <v>5117</v>
      </c>
      <c r="Q7124" s="549">
        <v>1</v>
      </c>
      <c r="R7124" s="549">
        <v>12</v>
      </c>
      <c r="S7124" s="548"/>
      <c r="T7124" s="548"/>
      <c r="U7124" s="99"/>
    </row>
    <row r="7125" spans="1:21" ht="19.5" customHeight="1">
      <c r="A7125" s="545">
        <v>101756</v>
      </c>
      <c r="B7125" s="545" t="s">
        <v>8414</v>
      </c>
      <c r="C7125" s="545" t="s">
        <v>216</v>
      </c>
      <c r="D7125" s="546">
        <v>46052</v>
      </c>
      <c r="E7125" s="171" t="str">
        <f t="shared" si="111"/>
        <v>2026</v>
      </c>
      <c r="F7125" s="547">
        <v>2078917</v>
      </c>
      <c r="G7125" s="548">
        <v>0.19</v>
      </c>
      <c r="H7125" s="547">
        <v>1746989.08</v>
      </c>
      <c r="I7125" s="545" t="s">
        <v>12657</v>
      </c>
      <c r="J7125" s="545" t="s">
        <v>13307</v>
      </c>
      <c r="K7125" s="545" t="s">
        <v>21705</v>
      </c>
      <c r="L7125" s="545" t="s">
        <v>14482</v>
      </c>
      <c r="M7125" s="548" t="s">
        <v>13758</v>
      </c>
      <c r="N7125" s="545" t="s">
        <v>22154</v>
      </c>
      <c r="O7125" s="545" t="s">
        <v>18363</v>
      </c>
      <c r="P7125" s="549">
        <v>5118</v>
      </c>
      <c r="Q7125" s="549">
        <v>1</v>
      </c>
      <c r="R7125" s="549">
        <v>153</v>
      </c>
      <c r="S7125" s="548">
        <v>2228</v>
      </c>
      <c r="T7125" s="548">
        <v>170</v>
      </c>
      <c r="U7125" s="99"/>
    </row>
    <row r="7126" spans="1:21" ht="19.5" customHeight="1">
      <c r="A7126" s="545">
        <v>101757</v>
      </c>
      <c r="B7126" s="545" t="s">
        <v>7754</v>
      </c>
      <c r="C7126" s="545" t="s">
        <v>216</v>
      </c>
      <c r="D7126" s="546">
        <v>43648</v>
      </c>
      <c r="E7126" s="171" t="str">
        <f t="shared" si="111"/>
        <v>2019</v>
      </c>
      <c r="F7126" s="547">
        <v>13103.99</v>
      </c>
      <c r="G7126" s="548">
        <v>0.19</v>
      </c>
      <c r="H7126" s="547">
        <v>11011.76</v>
      </c>
      <c r="I7126" s="545" t="s">
        <v>12642</v>
      </c>
      <c r="J7126" s="545" t="s">
        <v>13296</v>
      </c>
      <c r="K7126" s="545" t="s">
        <v>13413</v>
      </c>
      <c r="L7126" s="545" t="s">
        <v>13807</v>
      </c>
      <c r="M7126" s="548" t="s">
        <v>13758</v>
      </c>
      <c r="N7126" s="545" t="s">
        <v>13413</v>
      </c>
      <c r="O7126" s="545" t="s">
        <v>18364</v>
      </c>
      <c r="P7126" s="549">
        <v>5119</v>
      </c>
      <c r="Q7126" s="549">
        <v>1</v>
      </c>
      <c r="R7126" s="549">
        <v>135</v>
      </c>
      <c r="S7126" s="548">
        <v>2218</v>
      </c>
      <c r="T7126" s="548"/>
      <c r="U7126" s="99"/>
    </row>
    <row r="7127" spans="1:21" ht="19.5" customHeight="1">
      <c r="A7127" s="545">
        <v>101758</v>
      </c>
      <c r="B7127" s="545" t="s">
        <v>10462</v>
      </c>
      <c r="C7127" s="545" t="s">
        <v>216</v>
      </c>
      <c r="D7127" s="546"/>
      <c r="E7127" s="171" t="str">
        <f t="shared" si="111"/>
        <v>1900</v>
      </c>
      <c r="F7127" s="547">
        <v>0</v>
      </c>
      <c r="G7127" s="548">
        <v>0</v>
      </c>
      <c r="H7127" s="547">
        <v>0</v>
      </c>
      <c r="I7127" s="545" t="s">
        <v>12642</v>
      </c>
      <c r="J7127" s="545"/>
      <c r="K7127" s="545" t="s">
        <v>13413</v>
      </c>
      <c r="L7127" s="545" t="s">
        <v>13807</v>
      </c>
      <c r="M7127" s="548" t="s">
        <v>13758</v>
      </c>
      <c r="N7127" s="545" t="s">
        <v>13413</v>
      </c>
      <c r="O7127" s="545" t="s">
        <v>18365</v>
      </c>
      <c r="P7127" s="549">
        <v>5120</v>
      </c>
      <c r="Q7127" s="549">
        <v>1</v>
      </c>
      <c r="R7127" s="549">
        <v>135</v>
      </c>
      <c r="S7127" s="548"/>
      <c r="T7127" s="548"/>
      <c r="U7127" s="99"/>
    </row>
    <row r="7128" spans="1:21" ht="19.5" customHeight="1">
      <c r="A7128" s="545">
        <v>101759</v>
      </c>
      <c r="B7128" s="545" t="s">
        <v>10461</v>
      </c>
      <c r="C7128" s="545" t="s">
        <v>209</v>
      </c>
      <c r="D7128" s="546">
        <v>44622</v>
      </c>
      <c r="E7128" s="171" t="str">
        <f t="shared" si="111"/>
        <v>2022</v>
      </c>
      <c r="F7128" s="547">
        <v>44653</v>
      </c>
      <c r="G7128" s="548">
        <v>0.19</v>
      </c>
      <c r="H7128" s="547">
        <v>37523.53</v>
      </c>
      <c r="I7128" s="545" t="s">
        <v>12680</v>
      </c>
      <c r="J7128" s="545" t="s">
        <v>13297</v>
      </c>
      <c r="K7128" s="545" t="s">
        <v>13413</v>
      </c>
      <c r="L7128" s="545" t="s">
        <v>13807</v>
      </c>
      <c r="M7128" s="548" t="s">
        <v>13758</v>
      </c>
      <c r="N7128" s="545" t="s">
        <v>13413</v>
      </c>
      <c r="O7128" s="545" t="s">
        <v>18366</v>
      </c>
      <c r="P7128" s="549">
        <v>5121</v>
      </c>
      <c r="Q7128" s="549">
        <v>1</v>
      </c>
      <c r="R7128" s="549">
        <v>20</v>
      </c>
      <c r="S7128" s="548">
        <v>2257</v>
      </c>
      <c r="T7128" s="548"/>
      <c r="U7128" s="99"/>
    </row>
    <row r="7129" spans="1:21" ht="19.5" customHeight="1">
      <c r="A7129" s="545">
        <v>101760</v>
      </c>
      <c r="B7129" s="545" t="s">
        <v>10460</v>
      </c>
      <c r="C7129" s="545" t="s">
        <v>209</v>
      </c>
      <c r="D7129" s="546">
        <v>44622</v>
      </c>
      <c r="E7129" s="171" t="str">
        <f t="shared" si="111"/>
        <v>2022</v>
      </c>
      <c r="F7129" s="547">
        <v>63830.01</v>
      </c>
      <c r="G7129" s="548">
        <v>0.19</v>
      </c>
      <c r="H7129" s="547">
        <v>53638.66</v>
      </c>
      <c r="I7129" s="545" t="s">
        <v>12680</v>
      </c>
      <c r="J7129" s="545" t="s">
        <v>13297</v>
      </c>
      <c r="K7129" s="545" t="s">
        <v>13413</v>
      </c>
      <c r="L7129" s="545" t="s">
        <v>13807</v>
      </c>
      <c r="M7129" s="548" t="s">
        <v>13758</v>
      </c>
      <c r="N7129" s="545" t="s">
        <v>13413</v>
      </c>
      <c r="O7129" s="545" t="s">
        <v>18367</v>
      </c>
      <c r="P7129" s="549">
        <v>5122</v>
      </c>
      <c r="Q7129" s="549">
        <v>1</v>
      </c>
      <c r="R7129" s="549">
        <v>20</v>
      </c>
      <c r="S7129" s="548">
        <v>2257</v>
      </c>
      <c r="T7129" s="548"/>
      <c r="U7129" s="99"/>
    </row>
    <row r="7130" spans="1:21" ht="19.5" customHeight="1">
      <c r="A7130" s="545">
        <v>101761</v>
      </c>
      <c r="B7130" s="545" t="s">
        <v>10459</v>
      </c>
      <c r="C7130" s="545" t="s">
        <v>209</v>
      </c>
      <c r="D7130" s="546">
        <v>44622</v>
      </c>
      <c r="E7130" s="171" t="str">
        <f t="shared" si="111"/>
        <v>2022</v>
      </c>
      <c r="F7130" s="547">
        <v>93228</v>
      </c>
      <c r="G7130" s="548">
        <v>0.19</v>
      </c>
      <c r="H7130" s="547">
        <v>78342.86</v>
      </c>
      <c r="I7130" s="545" t="s">
        <v>12680</v>
      </c>
      <c r="J7130" s="545" t="s">
        <v>13297</v>
      </c>
      <c r="K7130" s="545" t="s">
        <v>13413</v>
      </c>
      <c r="L7130" s="545" t="s">
        <v>13807</v>
      </c>
      <c r="M7130" s="548" t="s">
        <v>13758</v>
      </c>
      <c r="N7130" s="545" t="s">
        <v>13413</v>
      </c>
      <c r="O7130" s="545" t="s">
        <v>18368</v>
      </c>
      <c r="P7130" s="549">
        <v>5123</v>
      </c>
      <c r="Q7130" s="549">
        <v>1</v>
      </c>
      <c r="R7130" s="549">
        <v>20</v>
      </c>
      <c r="S7130" s="548">
        <v>2257</v>
      </c>
      <c r="T7130" s="548"/>
      <c r="U7130" s="99"/>
    </row>
    <row r="7131" spans="1:21" ht="19.5" customHeight="1">
      <c r="A7131" s="545">
        <v>101762</v>
      </c>
      <c r="B7131" s="545" t="s">
        <v>10458</v>
      </c>
      <c r="C7131" s="545" t="s">
        <v>209</v>
      </c>
      <c r="D7131" s="546">
        <v>44622</v>
      </c>
      <c r="E7131" s="171" t="str">
        <f t="shared" si="111"/>
        <v>2022</v>
      </c>
      <c r="F7131" s="547">
        <v>134149</v>
      </c>
      <c r="G7131" s="548">
        <v>0.19</v>
      </c>
      <c r="H7131" s="547">
        <v>112730.25</v>
      </c>
      <c r="I7131" s="545" t="s">
        <v>12680</v>
      </c>
      <c r="J7131" s="545" t="s">
        <v>13297</v>
      </c>
      <c r="K7131" s="545" t="s">
        <v>13413</v>
      </c>
      <c r="L7131" s="545" t="s">
        <v>13807</v>
      </c>
      <c r="M7131" s="548" t="s">
        <v>13758</v>
      </c>
      <c r="N7131" s="545" t="s">
        <v>13413</v>
      </c>
      <c r="O7131" s="545" t="s">
        <v>18369</v>
      </c>
      <c r="P7131" s="549">
        <v>5124</v>
      </c>
      <c r="Q7131" s="549">
        <v>1</v>
      </c>
      <c r="R7131" s="549">
        <v>20</v>
      </c>
      <c r="S7131" s="548">
        <v>2257</v>
      </c>
      <c r="T7131" s="548"/>
      <c r="U7131" s="99"/>
    </row>
    <row r="7132" spans="1:21" ht="19.5" customHeight="1">
      <c r="A7132" s="545">
        <v>101763</v>
      </c>
      <c r="B7132" s="545" t="s">
        <v>10457</v>
      </c>
      <c r="C7132" s="545" t="s">
        <v>209</v>
      </c>
      <c r="D7132" s="546">
        <v>44622</v>
      </c>
      <c r="E7132" s="171" t="str">
        <f t="shared" si="111"/>
        <v>2022</v>
      </c>
      <c r="F7132" s="547">
        <v>245894</v>
      </c>
      <c r="G7132" s="548">
        <v>0.19</v>
      </c>
      <c r="H7132" s="547">
        <v>206633.61</v>
      </c>
      <c r="I7132" s="545" t="s">
        <v>12680</v>
      </c>
      <c r="J7132" s="545" t="s">
        <v>13297</v>
      </c>
      <c r="K7132" s="545" t="s">
        <v>13413</v>
      </c>
      <c r="L7132" s="545" t="s">
        <v>13807</v>
      </c>
      <c r="M7132" s="548" t="s">
        <v>13758</v>
      </c>
      <c r="N7132" s="545" t="s">
        <v>13413</v>
      </c>
      <c r="O7132" s="545" t="s">
        <v>18369</v>
      </c>
      <c r="P7132" s="549">
        <v>5125</v>
      </c>
      <c r="Q7132" s="549">
        <v>1</v>
      </c>
      <c r="R7132" s="549">
        <v>20</v>
      </c>
      <c r="S7132" s="548">
        <v>2257</v>
      </c>
      <c r="T7132" s="548"/>
      <c r="U7132" s="99"/>
    </row>
    <row r="7133" spans="1:21" ht="19.5" customHeight="1">
      <c r="A7133" s="545">
        <v>101764</v>
      </c>
      <c r="B7133" s="545" t="s">
        <v>10456</v>
      </c>
      <c r="C7133" s="545" t="s">
        <v>209</v>
      </c>
      <c r="D7133" s="546">
        <v>44622</v>
      </c>
      <c r="E7133" s="171" t="str">
        <f t="shared" si="111"/>
        <v>2022</v>
      </c>
      <c r="F7133" s="547">
        <v>46740</v>
      </c>
      <c r="G7133" s="548">
        <v>0.19</v>
      </c>
      <c r="H7133" s="547">
        <v>39277.31</v>
      </c>
      <c r="I7133" s="545" t="s">
        <v>12680</v>
      </c>
      <c r="J7133" s="545" t="s">
        <v>13297</v>
      </c>
      <c r="K7133" s="545" t="s">
        <v>13413</v>
      </c>
      <c r="L7133" s="545" t="s">
        <v>13807</v>
      </c>
      <c r="M7133" s="548" t="s">
        <v>13758</v>
      </c>
      <c r="N7133" s="545" t="s">
        <v>13413</v>
      </c>
      <c r="O7133" s="545" t="s">
        <v>18370</v>
      </c>
      <c r="P7133" s="549">
        <v>5126</v>
      </c>
      <c r="Q7133" s="549">
        <v>1</v>
      </c>
      <c r="R7133" s="549">
        <v>20</v>
      </c>
      <c r="S7133" s="548">
        <v>2257</v>
      </c>
      <c r="T7133" s="548"/>
      <c r="U7133" s="99"/>
    </row>
    <row r="7134" spans="1:21" ht="19.5" customHeight="1">
      <c r="A7134" s="545">
        <v>101765</v>
      </c>
      <c r="B7134" s="545" t="s">
        <v>3823</v>
      </c>
      <c r="C7134" s="545" t="s">
        <v>216</v>
      </c>
      <c r="D7134" s="546">
        <v>44589</v>
      </c>
      <c r="E7134" s="171" t="str">
        <f t="shared" si="111"/>
        <v>2022</v>
      </c>
      <c r="F7134" s="547">
        <v>154334</v>
      </c>
      <c r="G7134" s="548">
        <v>0</v>
      </c>
      <c r="H7134" s="547">
        <v>154334</v>
      </c>
      <c r="I7134" s="545" t="s">
        <v>12766</v>
      </c>
      <c r="J7134" s="545" t="s">
        <v>13297</v>
      </c>
      <c r="K7134" s="545" t="s">
        <v>18371</v>
      </c>
      <c r="L7134" s="545" t="s">
        <v>13413</v>
      </c>
      <c r="M7134" s="548" t="s">
        <v>13758</v>
      </c>
      <c r="N7134" s="545" t="s">
        <v>13413</v>
      </c>
      <c r="O7134" s="545" t="s">
        <v>13413</v>
      </c>
      <c r="P7134" s="549">
        <v>5127</v>
      </c>
      <c r="Q7134" s="549">
        <v>1</v>
      </c>
      <c r="R7134" s="549">
        <v>172</v>
      </c>
      <c r="S7134" s="548">
        <v>2257</v>
      </c>
      <c r="T7134" s="548"/>
      <c r="U7134" s="99"/>
    </row>
    <row r="7135" spans="1:21" ht="19.5" customHeight="1">
      <c r="A7135" s="545">
        <v>101766</v>
      </c>
      <c r="B7135" s="545" t="s">
        <v>3818</v>
      </c>
      <c r="C7135" s="545" t="s">
        <v>216</v>
      </c>
      <c r="D7135" s="546">
        <v>44589</v>
      </c>
      <c r="E7135" s="171" t="str">
        <f t="shared" si="111"/>
        <v>2022</v>
      </c>
      <c r="F7135" s="547">
        <v>269116</v>
      </c>
      <c r="G7135" s="548">
        <v>0</v>
      </c>
      <c r="H7135" s="547">
        <v>269116</v>
      </c>
      <c r="I7135" s="545" t="s">
        <v>12766</v>
      </c>
      <c r="J7135" s="545" t="s">
        <v>13297</v>
      </c>
      <c r="K7135" s="545" t="s">
        <v>13413</v>
      </c>
      <c r="L7135" s="545" t="s">
        <v>13413</v>
      </c>
      <c r="M7135" s="548" t="s">
        <v>13758</v>
      </c>
      <c r="N7135" s="545" t="s">
        <v>13413</v>
      </c>
      <c r="O7135" s="545" t="s">
        <v>13413</v>
      </c>
      <c r="P7135" s="549">
        <v>5128</v>
      </c>
      <c r="Q7135" s="549">
        <v>1</v>
      </c>
      <c r="R7135" s="549">
        <v>172</v>
      </c>
      <c r="S7135" s="548">
        <v>2257</v>
      </c>
      <c r="T7135" s="548"/>
      <c r="U7135" s="99"/>
    </row>
    <row r="7136" spans="1:21" ht="19.5" customHeight="1">
      <c r="A7136" s="545">
        <v>101767</v>
      </c>
      <c r="B7136" s="545" t="s">
        <v>3822</v>
      </c>
      <c r="C7136" s="545" t="s">
        <v>216</v>
      </c>
      <c r="D7136" s="546">
        <v>44589</v>
      </c>
      <c r="E7136" s="171" t="str">
        <f t="shared" si="111"/>
        <v>2022</v>
      </c>
      <c r="F7136" s="547">
        <v>144000</v>
      </c>
      <c r="G7136" s="548">
        <v>0</v>
      </c>
      <c r="H7136" s="547">
        <v>144000</v>
      </c>
      <c r="I7136" s="545" t="s">
        <v>12766</v>
      </c>
      <c r="J7136" s="545" t="s">
        <v>13297</v>
      </c>
      <c r="K7136" s="545" t="s">
        <v>13413</v>
      </c>
      <c r="L7136" s="545" t="s">
        <v>13413</v>
      </c>
      <c r="M7136" s="548" t="s">
        <v>13758</v>
      </c>
      <c r="N7136" s="545" t="s">
        <v>13413</v>
      </c>
      <c r="O7136" s="545" t="s">
        <v>13413</v>
      </c>
      <c r="P7136" s="549">
        <v>5129</v>
      </c>
      <c r="Q7136" s="549">
        <v>1</v>
      </c>
      <c r="R7136" s="549">
        <v>172</v>
      </c>
      <c r="S7136" s="548">
        <v>2257</v>
      </c>
      <c r="T7136" s="548"/>
      <c r="U7136" s="99"/>
    </row>
    <row r="7137" spans="1:21" ht="19.5" customHeight="1">
      <c r="A7137" s="545">
        <v>101768</v>
      </c>
      <c r="B7137" s="545" t="s">
        <v>7507</v>
      </c>
      <c r="C7137" s="545" t="s">
        <v>216</v>
      </c>
      <c r="D7137" s="546">
        <v>43733</v>
      </c>
      <c r="E7137" s="171" t="str">
        <f t="shared" si="111"/>
        <v>2019</v>
      </c>
      <c r="F7137" s="547">
        <v>154201</v>
      </c>
      <c r="G7137" s="548">
        <v>0.19</v>
      </c>
      <c r="H7137" s="547">
        <v>129580.67</v>
      </c>
      <c r="I7137" s="545" t="s">
        <v>12736</v>
      </c>
      <c r="J7137" s="545" t="s">
        <v>13321</v>
      </c>
      <c r="K7137" s="545" t="s">
        <v>18372</v>
      </c>
      <c r="L7137" s="545" t="s">
        <v>13413</v>
      </c>
      <c r="M7137" s="548" t="s">
        <v>13758</v>
      </c>
      <c r="N7137" s="545" t="s">
        <v>13413</v>
      </c>
      <c r="O7137" s="545" t="s">
        <v>13413</v>
      </c>
      <c r="P7137" s="549">
        <v>11936</v>
      </c>
      <c r="Q7137" s="549">
        <v>1</v>
      </c>
      <c r="R7137" s="549">
        <v>56</v>
      </c>
      <c r="S7137" s="548">
        <v>2244</v>
      </c>
      <c r="T7137" s="548"/>
      <c r="U7137" s="99"/>
    </row>
    <row r="7138" spans="1:21" ht="19.5" customHeight="1">
      <c r="A7138" s="545">
        <v>101769</v>
      </c>
      <c r="B7138" s="545" t="s">
        <v>893</v>
      </c>
      <c r="C7138" s="545" t="s">
        <v>311</v>
      </c>
      <c r="D7138" s="546"/>
      <c r="E7138" s="171" t="str">
        <f t="shared" si="111"/>
        <v>1900</v>
      </c>
      <c r="F7138" s="547">
        <v>0</v>
      </c>
      <c r="G7138" s="548">
        <v>0</v>
      </c>
      <c r="H7138" s="547">
        <v>0</v>
      </c>
      <c r="I7138" s="545" t="s">
        <v>12643</v>
      </c>
      <c r="J7138" s="545"/>
      <c r="K7138" s="545" t="s">
        <v>13413</v>
      </c>
      <c r="L7138" s="545" t="s">
        <v>15180</v>
      </c>
      <c r="M7138" s="548" t="s">
        <v>13758</v>
      </c>
      <c r="N7138" s="545" t="s">
        <v>22823</v>
      </c>
      <c r="O7138" s="545" t="s">
        <v>15181</v>
      </c>
      <c r="P7138" s="549">
        <v>5130</v>
      </c>
      <c r="Q7138" s="549">
        <v>1</v>
      </c>
      <c r="R7138" s="549">
        <v>6</v>
      </c>
      <c r="S7138" s="548"/>
      <c r="T7138" s="548">
        <v>441</v>
      </c>
      <c r="U7138" s="99"/>
    </row>
    <row r="7139" spans="1:21" ht="19.5" customHeight="1">
      <c r="A7139" s="545">
        <v>101770</v>
      </c>
      <c r="B7139" s="545" t="s">
        <v>3821</v>
      </c>
      <c r="C7139" s="545" t="s">
        <v>216</v>
      </c>
      <c r="D7139" s="546">
        <v>44589</v>
      </c>
      <c r="E7139" s="171" t="str">
        <f t="shared" si="111"/>
        <v>2022</v>
      </c>
      <c r="F7139" s="547">
        <v>111787</v>
      </c>
      <c r="G7139" s="548">
        <v>0</v>
      </c>
      <c r="H7139" s="547">
        <v>111787</v>
      </c>
      <c r="I7139" s="545" t="s">
        <v>12766</v>
      </c>
      <c r="J7139" s="545" t="s">
        <v>13297</v>
      </c>
      <c r="K7139" s="545" t="s">
        <v>13413</v>
      </c>
      <c r="L7139" s="545" t="s">
        <v>13413</v>
      </c>
      <c r="M7139" s="548" t="s">
        <v>13758</v>
      </c>
      <c r="N7139" s="545" t="s">
        <v>13413</v>
      </c>
      <c r="O7139" s="545" t="s">
        <v>13413</v>
      </c>
      <c r="P7139" s="549">
        <v>5131</v>
      </c>
      <c r="Q7139" s="549">
        <v>1</v>
      </c>
      <c r="R7139" s="549">
        <v>172</v>
      </c>
      <c r="S7139" s="548">
        <v>2257</v>
      </c>
      <c r="T7139" s="548"/>
      <c r="U7139" s="99"/>
    </row>
    <row r="7140" spans="1:21" ht="19.5" customHeight="1">
      <c r="A7140" s="545">
        <v>101771</v>
      </c>
      <c r="B7140" s="545" t="s">
        <v>7239</v>
      </c>
      <c r="C7140" s="545" t="s">
        <v>216</v>
      </c>
      <c r="D7140" s="546">
        <v>43839</v>
      </c>
      <c r="E7140" s="171" t="str">
        <f t="shared" si="111"/>
        <v>2020</v>
      </c>
      <c r="F7140" s="547">
        <v>21270</v>
      </c>
      <c r="G7140" s="548">
        <v>0.19</v>
      </c>
      <c r="H7140" s="547">
        <v>17873.95</v>
      </c>
      <c r="I7140" s="545" t="s">
        <v>12642</v>
      </c>
      <c r="J7140" s="545" t="s">
        <v>13297</v>
      </c>
      <c r="K7140" s="545" t="s">
        <v>13413</v>
      </c>
      <c r="L7140" s="545" t="s">
        <v>13807</v>
      </c>
      <c r="M7140" s="548" t="s">
        <v>13758</v>
      </c>
      <c r="N7140" s="545" t="s">
        <v>13413</v>
      </c>
      <c r="O7140" s="545" t="s">
        <v>18373</v>
      </c>
      <c r="P7140" s="549">
        <v>5132</v>
      </c>
      <c r="Q7140" s="549">
        <v>1</v>
      </c>
      <c r="R7140" s="549">
        <v>135</v>
      </c>
      <c r="S7140" s="548">
        <v>2257</v>
      </c>
      <c r="T7140" s="548"/>
      <c r="U7140" s="99"/>
    </row>
    <row r="7141" spans="1:21" ht="19.5" customHeight="1">
      <c r="A7141" s="545">
        <v>101772</v>
      </c>
      <c r="B7141" s="545" t="s">
        <v>1448</v>
      </c>
      <c r="C7141" s="545" t="s">
        <v>4501</v>
      </c>
      <c r="D7141" s="546">
        <v>46052</v>
      </c>
      <c r="E7141" s="171" t="str">
        <f t="shared" si="111"/>
        <v>2026</v>
      </c>
      <c r="F7141" s="547">
        <v>16099</v>
      </c>
      <c r="G7141" s="548">
        <v>0.19</v>
      </c>
      <c r="H7141" s="547">
        <v>13528.57</v>
      </c>
      <c r="I7141" s="545" t="s">
        <v>12685</v>
      </c>
      <c r="J7141" s="545" t="s">
        <v>13307</v>
      </c>
      <c r="K7141" s="545" t="s">
        <v>18374</v>
      </c>
      <c r="L7141" s="545" t="s">
        <v>17786</v>
      </c>
      <c r="M7141" s="548" t="s">
        <v>13758</v>
      </c>
      <c r="N7141" s="545" t="s">
        <v>22179</v>
      </c>
      <c r="O7141" s="545" t="s">
        <v>13413</v>
      </c>
      <c r="P7141" s="549">
        <v>5133</v>
      </c>
      <c r="Q7141" s="549">
        <v>1</v>
      </c>
      <c r="R7141" s="549">
        <v>11</v>
      </c>
      <c r="S7141" s="548">
        <v>2228</v>
      </c>
      <c r="T7141" s="548">
        <v>173</v>
      </c>
      <c r="U7141" s="99"/>
    </row>
    <row r="7142" spans="1:21" ht="19.5" customHeight="1">
      <c r="A7142" s="545">
        <v>101773</v>
      </c>
      <c r="B7142" s="545" t="s">
        <v>3523</v>
      </c>
      <c r="C7142" s="545" t="s">
        <v>216</v>
      </c>
      <c r="D7142" s="546">
        <v>45014</v>
      </c>
      <c r="E7142" s="171" t="str">
        <f t="shared" si="111"/>
        <v>2023</v>
      </c>
      <c r="F7142" s="547">
        <v>608424</v>
      </c>
      <c r="G7142" s="548">
        <v>0.19</v>
      </c>
      <c r="H7142" s="547">
        <v>511280.67</v>
      </c>
      <c r="I7142" s="545" t="s">
        <v>12647</v>
      </c>
      <c r="J7142" s="545" t="s">
        <v>13297</v>
      </c>
      <c r="K7142" s="545" t="s">
        <v>18375</v>
      </c>
      <c r="L7142" s="545" t="s">
        <v>13413</v>
      </c>
      <c r="M7142" s="548" t="s">
        <v>13758</v>
      </c>
      <c r="N7142" s="545" t="s">
        <v>13413</v>
      </c>
      <c r="O7142" s="545" t="s">
        <v>13413</v>
      </c>
      <c r="P7142" s="549">
        <v>5134</v>
      </c>
      <c r="Q7142" s="549">
        <v>1</v>
      </c>
      <c r="R7142" s="549">
        <v>26</v>
      </c>
      <c r="S7142" s="548">
        <v>2257</v>
      </c>
      <c r="T7142" s="548"/>
      <c r="U7142" s="99"/>
    </row>
    <row r="7143" spans="1:21" ht="19.5" customHeight="1">
      <c r="A7143" s="545">
        <v>101774</v>
      </c>
      <c r="B7143" s="545" t="s">
        <v>3559</v>
      </c>
      <c r="C7143" s="545" t="s">
        <v>288</v>
      </c>
      <c r="D7143" s="546"/>
      <c r="E7143" s="171" t="str">
        <f t="shared" si="111"/>
        <v>1900</v>
      </c>
      <c r="F7143" s="547">
        <v>0</v>
      </c>
      <c r="G7143" s="548">
        <v>0</v>
      </c>
      <c r="H7143" s="547">
        <v>0</v>
      </c>
      <c r="I7143" s="545" t="s">
        <v>12752</v>
      </c>
      <c r="J7143" s="545"/>
      <c r="K7143" s="545" t="s">
        <v>13413</v>
      </c>
      <c r="L7143" s="545" t="s">
        <v>13413</v>
      </c>
      <c r="M7143" s="548" t="s">
        <v>13758</v>
      </c>
      <c r="N7143" s="545" t="s">
        <v>13413</v>
      </c>
      <c r="O7143" s="545" t="s">
        <v>13413</v>
      </c>
      <c r="P7143" s="549">
        <v>5135</v>
      </c>
      <c r="Q7143" s="549">
        <v>1</v>
      </c>
      <c r="R7143" s="549">
        <v>167</v>
      </c>
      <c r="S7143" s="548"/>
      <c r="T7143" s="548"/>
      <c r="U7143" s="99"/>
    </row>
    <row r="7144" spans="1:21" ht="19.5" customHeight="1">
      <c r="A7144" s="545">
        <v>101775</v>
      </c>
      <c r="B7144" s="545" t="s">
        <v>10455</v>
      </c>
      <c r="C7144" s="545" t="s">
        <v>216</v>
      </c>
      <c r="D7144" s="546"/>
      <c r="E7144" s="171" t="str">
        <f t="shared" si="111"/>
        <v>1900</v>
      </c>
      <c r="F7144" s="547">
        <v>0</v>
      </c>
      <c r="G7144" s="548">
        <v>0</v>
      </c>
      <c r="H7144" s="547">
        <v>0</v>
      </c>
      <c r="I7144" s="545" t="s">
        <v>12752</v>
      </c>
      <c r="J7144" s="545"/>
      <c r="K7144" s="545" t="s">
        <v>13413</v>
      </c>
      <c r="L7144" s="545" t="s">
        <v>13413</v>
      </c>
      <c r="M7144" s="548" t="s">
        <v>13758</v>
      </c>
      <c r="N7144" s="545" t="s">
        <v>13413</v>
      </c>
      <c r="O7144" s="545" t="s">
        <v>13413</v>
      </c>
      <c r="P7144" s="549">
        <v>5136</v>
      </c>
      <c r="Q7144" s="549">
        <v>1</v>
      </c>
      <c r="R7144" s="549">
        <v>167</v>
      </c>
      <c r="S7144" s="548"/>
      <c r="T7144" s="548"/>
      <c r="U7144" s="99"/>
    </row>
    <row r="7145" spans="1:21" ht="19.5" customHeight="1">
      <c r="A7145" s="545">
        <v>101776</v>
      </c>
      <c r="B7145" s="545" t="s">
        <v>236</v>
      </c>
      <c r="C7145" s="545" t="s">
        <v>221</v>
      </c>
      <c r="D7145" s="546"/>
      <c r="E7145" s="171" t="str">
        <f t="shared" si="111"/>
        <v>1900</v>
      </c>
      <c r="F7145" s="547">
        <v>0</v>
      </c>
      <c r="G7145" s="548">
        <v>0</v>
      </c>
      <c r="H7145" s="547">
        <v>0</v>
      </c>
      <c r="I7145" s="545" t="s">
        <v>12640</v>
      </c>
      <c r="J7145" s="545"/>
      <c r="K7145" s="545" t="s">
        <v>13413</v>
      </c>
      <c r="L7145" s="545" t="s">
        <v>13413</v>
      </c>
      <c r="M7145" s="548" t="s">
        <v>13758</v>
      </c>
      <c r="N7145" s="545" t="s">
        <v>13413</v>
      </c>
      <c r="O7145" s="545" t="s">
        <v>13413</v>
      </c>
      <c r="P7145" s="549">
        <v>5137</v>
      </c>
      <c r="Q7145" s="549">
        <v>1</v>
      </c>
      <c r="R7145" s="549">
        <v>1</v>
      </c>
      <c r="S7145" s="548"/>
      <c r="T7145" s="548"/>
      <c r="U7145" s="99"/>
    </row>
    <row r="7146" spans="1:21" ht="19.5" customHeight="1">
      <c r="A7146" s="545">
        <v>101777</v>
      </c>
      <c r="B7146" s="545" t="s">
        <v>1800</v>
      </c>
      <c r="C7146" s="545" t="s">
        <v>209</v>
      </c>
      <c r="D7146" s="546"/>
      <c r="E7146" s="171" t="str">
        <f t="shared" si="111"/>
        <v>1900</v>
      </c>
      <c r="F7146" s="547">
        <v>0</v>
      </c>
      <c r="G7146" s="548">
        <v>0</v>
      </c>
      <c r="H7146" s="547">
        <v>0</v>
      </c>
      <c r="I7146" s="545" t="s">
        <v>12706</v>
      </c>
      <c r="J7146" s="545"/>
      <c r="K7146" s="545" t="s">
        <v>13413</v>
      </c>
      <c r="L7146" s="545" t="s">
        <v>13413</v>
      </c>
      <c r="M7146" s="548" t="s">
        <v>13758</v>
      </c>
      <c r="N7146" s="545" t="s">
        <v>13413</v>
      </c>
      <c r="O7146" s="545" t="s">
        <v>14535</v>
      </c>
      <c r="P7146" s="549">
        <v>5138</v>
      </c>
      <c r="Q7146" s="549">
        <v>1</v>
      </c>
      <c r="R7146" s="549">
        <v>128</v>
      </c>
      <c r="S7146" s="548"/>
      <c r="T7146" s="548"/>
      <c r="U7146" s="99"/>
    </row>
    <row r="7147" spans="1:21" ht="19.5" customHeight="1">
      <c r="A7147" s="545">
        <v>101778</v>
      </c>
      <c r="B7147" s="545" t="s">
        <v>6303</v>
      </c>
      <c r="C7147" s="545" t="s">
        <v>216</v>
      </c>
      <c r="D7147" s="546">
        <v>46052</v>
      </c>
      <c r="E7147" s="171" t="str">
        <f t="shared" si="111"/>
        <v>2026</v>
      </c>
      <c r="F7147" s="547">
        <v>300659</v>
      </c>
      <c r="G7147" s="548">
        <v>0.19</v>
      </c>
      <c r="H7147" s="547">
        <v>252654.62</v>
      </c>
      <c r="I7147" s="545" t="s">
        <v>12637</v>
      </c>
      <c r="J7147" s="545" t="s">
        <v>13307</v>
      </c>
      <c r="K7147" s="545" t="s">
        <v>18376</v>
      </c>
      <c r="L7147" s="545" t="s">
        <v>14823</v>
      </c>
      <c r="M7147" s="548" t="s">
        <v>13758</v>
      </c>
      <c r="N7147" s="545" t="s">
        <v>13413</v>
      </c>
      <c r="O7147" s="545" t="s">
        <v>14824</v>
      </c>
      <c r="P7147" s="549">
        <v>5139</v>
      </c>
      <c r="Q7147" s="549">
        <v>1</v>
      </c>
      <c r="R7147" s="549">
        <v>13</v>
      </c>
      <c r="S7147" s="548">
        <v>2228</v>
      </c>
      <c r="T7147" s="548"/>
      <c r="U7147" s="99"/>
    </row>
    <row r="7148" spans="1:21" ht="19.5" customHeight="1">
      <c r="A7148" s="545">
        <v>101779</v>
      </c>
      <c r="B7148" s="545" t="s">
        <v>3060</v>
      </c>
      <c r="C7148" s="545" t="s">
        <v>216</v>
      </c>
      <c r="D7148" s="546">
        <v>46052</v>
      </c>
      <c r="E7148" s="171" t="str">
        <f t="shared" si="111"/>
        <v>2026</v>
      </c>
      <c r="F7148" s="547">
        <v>539282</v>
      </c>
      <c r="G7148" s="548">
        <v>0.19</v>
      </c>
      <c r="H7148" s="547">
        <v>453178.15</v>
      </c>
      <c r="I7148" s="545" t="s">
        <v>12715</v>
      </c>
      <c r="J7148" s="545" t="s">
        <v>13307</v>
      </c>
      <c r="K7148" s="545" t="s">
        <v>18377</v>
      </c>
      <c r="L7148" s="545" t="s">
        <v>14823</v>
      </c>
      <c r="M7148" s="548" t="s">
        <v>13758</v>
      </c>
      <c r="N7148" s="545" t="s">
        <v>13413</v>
      </c>
      <c r="O7148" s="545" t="s">
        <v>14824</v>
      </c>
      <c r="P7148" s="549">
        <v>5140</v>
      </c>
      <c r="Q7148" s="549">
        <v>1</v>
      </c>
      <c r="R7148" s="549">
        <v>129</v>
      </c>
      <c r="S7148" s="548">
        <v>2228</v>
      </c>
      <c r="T7148" s="548"/>
      <c r="U7148" s="99"/>
    </row>
    <row r="7149" spans="1:21" ht="19.5" customHeight="1">
      <c r="A7149" s="545">
        <v>101780</v>
      </c>
      <c r="B7149" s="545" t="s">
        <v>10454</v>
      </c>
      <c r="C7149" s="545" t="s">
        <v>209</v>
      </c>
      <c r="D7149" s="546"/>
      <c r="E7149" s="171" t="str">
        <f t="shared" si="111"/>
        <v>1900</v>
      </c>
      <c r="F7149" s="547">
        <v>0</v>
      </c>
      <c r="G7149" s="548">
        <v>0</v>
      </c>
      <c r="H7149" s="547">
        <v>0</v>
      </c>
      <c r="I7149" s="545" t="s">
        <v>12676</v>
      </c>
      <c r="J7149" s="545"/>
      <c r="K7149" s="545" t="s">
        <v>13413</v>
      </c>
      <c r="L7149" s="545" t="s">
        <v>17985</v>
      </c>
      <c r="M7149" s="548" t="s">
        <v>13758</v>
      </c>
      <c r="N7149" s="545" t="s">
        <v>13413</v>
      </c>
      <c r="O7149" s="545" t="s">
        <v>17986</v>
      </c>
      <c r="P7149" s="549">
        <v>5141</v>
      </c>
      <c r="Q7149" s="549">
        <v>1</v>
      </c>
      <c r="R7149" s="549">
        <v>14</v>
      </c>
      <c r="S7149" s="548"/>
      <c r="T7149" s="548"/>
      <c r="U7149" s="99"/>
    </row>
    <row r="7150" spans="1:21" ht="19.5" customHeight="1">
      <c r="A7150" s="545">
        <v>101781</v>
      </c>
      <c r="B7150" s="545" t="s">
        <v>1752</v>
      </c>
      <c r="C7150" s="545" t="s">
        <v>206</v>
      </c>
      <c r="D7150" s="546">
        <v>44715</v>
      </c>
      <c r="E7150" s="171" t="str">
        <f t="shared" si="111"/>
        <v>2022</v>
      </c>
      <c r="F7150" s="547">
        <v>47268</v>
      </c>
      <c r="G7150" s="548">
        <v>0.19</v>
      </c>
      <c r="H7150" s="547">
        <v>39721.01</v>
      </c>
      <c r="I7150" s="545" t="s">
        <v>12709</v>
      </c>
      <c r="J7150" s="545" t="s">
        <v>13297</v>
      </c>
      <c r="K7150" s="545" t="s">
        <v>18378</v>
      </c>
      <c r="L7150" s="545" t="s">
        <v>18379</v>
      </c>
      <c r="M7150" s="548" t="s">
        <v>13758</v>
      </c>
      <c r="N7150" s="545" t="s">
        <v>13413</v>
      </c>
      <c r="O7150" s="545" t="s">
        <v>18380</v>
      </c>
      <c r="P7150" s="549">
        <v>5142</v>
      </c>
      <c r="Q7150" s="549">
        <v>1</v>
      </c>
      <c r="R7150" s="549">
        <v>124</v>
      </c>
      <c r="S7150" s="548">
        <v>2257</v>
      </c>
      <c r="T7150" s="548"/>
      <c r="U7150" s="99"/>
    </row>
    <row r="7151" spans="1:21" ht="19.5" customHeight="1">
      <c r="A7151" s="545">
        <v>101782</v>
      </c>
      <c r="B7151" s="545" t="s">
        <v>2569</v>
      </c>
      <c r="C7151" s="545" t="s">
        <v>209</v>
      </c>
      <c r="D7151" s="546"/>
      <c r="E7151" s="171" t="str">
        <f t="shared" si="111"/>
        <v>1900</v>
      </c>
      <c r="F7151" s="547">
        <v>0</v>
      </c>
      <c r="G7151" s="548">
        <v>0</v>
      </c>
      <c r="H7151" s="547">
        <v>0</v>
      </c>
      <c r="I7151" s="545" t="s">
        <v>12676</v>
      </c>
      <c r="J7151" s="545"/>
      <c r="K7151" s="545" t="s">
        <v>18381</v>
      </c>
      <c r="L7151" s="545" t="s">
        <v>13807</v>
      </c>
      <c r="M7151" s="548" t="s">
        <v>13758</v>
      </c>
      <c r="N7151" s="545" t="s">
        <v>13413</v>
      </c>
      <c r="O7151" s="545" t="s">
        <v>14833</v>
      </c>
      <c r="P7151" s="549">
        <v>5143</v>
      </c>
      <c r="Q7151" s="549">
        <v>1</v>
      </c>
      <c r="R7151" s="549">
        <v>14</v>
      </c>
      <c r="S7151" s="548"/>
      <c r="T7151" s="548"/>
      <c r="U7151" s="99"/>
    </row>
    <row r="7152" spans="1:21" ht="19.5" customHeight="1">
      <c r="A7152" s="545">
        <v>101784</v>
      </c>
      <c r="B7152" s="545" t="s">
        <v>1031</v>
      </c>
      <c r="C7152" s="545" t="s">
        <v>903</v>
      </c>
      <c r="D7152" s="546">
        <v>46052</v>
      </c>
      <c r="E7152" s="171" t="str">
        <f t="shared" si="111"/>
        <v>2026</v>
      </c>
      <c r="F7152" s="547">
        <v>75743</v>
      </c>
      <c r="G7152" s="548">
        <v>0.19</v>
      </c>
      <c r="H7152" s="547">
        <v>63649.58</v>
      </c>
      <c r="I7152" s="545" t="s">
        <v>12668</v>
      </c>
      <c r="J7152" s="545" t="s">
        <v>13307</v>
      </c>
      <c r="K7152" s="545" t="s">
        <v>18382</v>
      </c>
      <c r="L7152" s="545" t="s">
        <v>13413</v>
      </c>
      <c r="M7152" s="548" t="s">
        <v>13868</v>
      </c>
      <c r="N7152" s="545" t="s">
        <v>13413</v>
      </c>
      <c r="O7152" s="545" t="s">
        <v>13869</v>
      </c>
      <c r="P7152" s="549">
        <v>5145</v>
      </c>
      <c r="Q7152" s="549">
        <v>2</v>
      </c>
      <c r="R7152" s="549">
        <v>7</v>
      </c>
      <c r="S7152" s="548">
        <v>2228</v>
      </c>
      <c r="T7152" s="548"/>
      <c r="U7152" s="99"/>
    </row>
    <row r="7153" spans="1:21" ht="19.5" customHeight="1">
      <c r="A7153" s="545">
        <v>101785</v>
      </c>
      <c r="B7153" s="545" t="s">
        <v>6730</v>
      </c>
      <c r="C7153" s="545" t="s">
        <v>903</v>
      </c>
      <c r="D7153" s="546">
        <v>45708</v>
      </c>
      <c r="E7153" s="171" t="str">
        <f t="shared" si="111"/>
        <v>2025</v>
      </c>
      <c r="F7153" s="547">
        <v>203453.64</v>
      </c>
      <c r="G7153" s="548">
        <v>0.19</v>
      </c>
      <c r="H7153" s="547">
        <v>170969.44</v>
      </c>
      <c r="I7153" s="545" t="s">
        <v>12751</v>
      </c>
      <c r="J7153" s="545" t="s">
        <v>13307</v>
      </c>
      <c r="K7153" s="545" t="s">
        <v>13413</v>
      </c>
      <c r="L7153" s="545" t="s">
        <v>18070</v>
      </c>
      <c r="M7153" s="548" t="s">
        <v>13868</v>
      </c>
      <c r="N7153" s="545" t="s">
        <v>22183</v>
      </c>
      <c r="O7153" s="545" t="s">
        <v>16146</v>
      </c>
      <c r="P7153" s="549">
        <v>5146</v>
      </c>
      <c r="Q7153" s="549">
        <v>2</v>
      </c>
      <c r="R7153" s="549">
        <v>98</v>
      </c>
      <c r="S7153" s="548">
        <v>2228</v>
      </c>
      <c r="T7153" s="548">
        <v>97</v>
      </c>
      <c r="U7153" s="99"/>
    </row>
    <row r="7154" spans="1:21" ht="19.5" customHeight="1">
      <c r="A7154" s="545">
        <v>101786</v>
      </c>
      <c r="B7154" s="545" t="s">
        <v>1291</v>
      </c>
      <c r="C7154" s="545" t="s">
        <v>216</v>
      </c>
      <c r="D7154" s="546"/>
      <c r="E7154" s="171" t="str">
        <f t="shared" si="111"/>
        <v>1900</v>
      </c>
      <c r="F7154" s="547">
        <v>0</v>
      </c>
      <c r="G7154" s="548">
        <v>0</v>
      </c>
      <c r="H7154" s="547">
        <v>0</v>
      </c>
      <c r="I7154" s="545" t="s">
        <v>12700</v>
      </c>
      <c r="J7154" s="545"/>
      <c r="K7154" s="545" t="s">
        <v>13413</v>
      </c>
      <c r="L7154" s="545" t="s">
        <v>13413</v>
      </c>
      <c r="M7154" s="548" t="s">
        <v>13868</v>
      </c>
      <c r="N7154" s="545" t="s">
        <v>13413</v>
      </c>
      <c r="O7154" s="545" t="s">
        <v>13413</v>
      </c>
      <c r="P7154" s="549">
        <v>5147</v>
      </c>
      <c r="Q7154" s="549">
        <v>2</v>
      </c>
      <c r="R7154" s="549">
        <v>117</v>
      </c>
      <c r="S7154" s="548"/>
      <c r="T7154" s="548"/>
      <c r="U7154" s="99"/>
    </row>
    <row r="7155" spans="1:21" ht="19.5" customHeight="1">
      <c r="A7155" s="545">
        <v>101787</v>
      </c>
      <c r="B7155" s="545" t="s">
        <v>10453</v>
      </c>
      <c r="C7155" s="545" t="s">
        <v>311</v>
      </c>
      <c r="D7155" s="546"/>
      <c r="E7155" s="171" t="str">
        <f t="shared" si="111"/>
        <v>1900</v>
      </c>
      <c r="F7155" s="547">
        <v>0</v>
      </c>
      <c r="G7155" s="548">
        <v>0</v>
      </c>
      <c r="H7155" s="547">
        <v>0</v>
      </c>
      <c r="I7155" s="545" t="s">
        <v>12654</v>
      </c>
      <c r="J7155" s="545"/>
      <c r="K7155" s="545" t="s">
        <v>13413</v>
      </c>
      <c r="L7155" s="545" t="s">
        <v>13413</v>
      </c>
      <c r="M7155" s="548" t="s">
        <v>13758</v>
      </c>
      <c r="N7155" s="545" t="s">
        <v>13413</v>
      </c>
      <c r="O7155" s="545" t="s">
        <v>13413</v>
      </c>
      <c r="P7155" s="549">
        <v>5148</v>
      </c>
      <c r="Q7155" s="549">
        <v>1</v>
      </c>
      <c r="R7155" s="549">
        <v>2</v>
      </c>
      <c r="S7155" s="548"/>
      <c r="T7155" s="548"/>
      <c r="U7155" s="99"/>
    </row>
    <row r="7156" spans="1:21" ht="19.5" customHeight="1">
      <c r="A7156" s="545">
        <v>101788</v>
      </c>
      <c r="B7156" s="545" t="s">
        <v>423</v>
      </c>
      <c r="C7156" s="545" t="s">
        <v>311</v>
      </c>
      <c r="D7156" s="546">
        <v>43650</v>
      </c>
      <c r="E7156" s="171" t="str">
        <f t="shared" si="111"/>
        <v>2019</v>
      </c>
      <c r="F7156" s="547">
        <v>38064.99</v>
      </c>
      <c r="G7156" s="548">
        <v>0.19</v>
      </c>
      <c r="H7156" s="547">
        <v>31987.39</v>
      </c>
      <c r="I7156" s="545" t="s">
        <v>12654</v>
      </c>
      <c r="J7156" s="545" t="s">
        <v>13298</v>
      </c>
      <c r="K7156" s="545" t="s">
        <v>13413</v>
      </c>
      <c r="L7156" s="545" t="s">
        <v>13413</v>
      </c>
      <c r="M7156" s="548" t="s">
        <v>13758</v>
      </c>
      <c r="N7156" s="545" t="s">
        <v>13413</v>
      </c>
      <c r="O7156" s="545" t="s">
        <v>13413</v>
      </c>
      <c r="P7156" s="549">
        <v>5149</v>
      </c>
      <c r="Q7156" s="549">
        <v>1</v>
      </c>
      <c r="R7156" s="549">
        <v>2</v>
      </c>
      <c r="S7156" s="548">
        <v>1012</v>
      </c>
      <c r="T7156" s="548"/>
      <c r="U7156" s="99"/>
    </row>
    <row r="7157" spans="1:21" ht="19.5" customHeight="1">
      <c r="A7157" s="545">
        <v>101789</v>
      </c>
      <c r="B7157" s="545" t="s">
        <v>6110</v>
      </c>
      <c r="C7157" s="545" t="s">
        <v>221</v>
      </c>
      <c r="D7157" s="546">
        <v>44715</v>
      </c>
      <c r="E7157" s="171" t="str">
        <f t="shared" si="111"/>
        <v>2022</v>
      </c>
      <c r="F7157" s="547">
        <v>35671</v>
      </c>
      <c r="G7157" s="548">
        <v>0.19</v>
      </c>
      <c r="H7157" s="547">
        <v>29975.63</v>
      </c>
      <c r="I7157" s="545" t="s">
        <v>12645</v>
      </c>
      <c r="J7157" s="545" t="s">
        <v>13298</v>
      </c>
      <c r="K7157" s="545" t="s">
        <v>18383</v>
      </c>
      <c r="L7157" s="545" t="s">
        <v>18384</v>
      </c>
      <c r="M7157" s="548" t="s">
        <v>13758</v>
      </c>
      <c r="N7157" s="545" t="s">
        <v>22847</v>
      </c>
      <c r="O7157" s="545" t="s">
        <v>13413</v>
      </c>
      <c r="P7157" s="549">
        <v>5150</v>
      </c>
      <c r="Q7157" s="549">
        <v>1</v>
      </c>
      <c r="R7157" s="549">
        <v>12</v>
      </c>
      <c r="S7157" s="548">
        <v>1012</v>
      </c>
      <c r="T7157" s="548">
        <v>486</v>
      </c>
      <c r="U7157" s="99"/>
    </row>
    <row r="7158" spans="1:21" ht="19.5" customHeight="1">
      <c r="A7158" s="545">
        <v>101790</v>
      </c>
      <c r="B7158" s="545" t="s">
        <v>10452</v>
      </c>
      <c r="C7158" s="545" t="s">
        <v>221</v>
      </c>
      <c r="D7158" s="546">
        <v>44718</v>
      </c>
      <c r="E7158" s="171" t="str">
        <f t="shared" si="111"/>
        <v>2022</v>
      </c>
      <c r="F7158" s="547">
        <v>7726</v>
      </c>
      <c r="G7158" s="548">
        <v>0.19</v>
      </c>
      <c r="H7158" s="547">
        <v>6492.44</v>
      </c>
      <c r="I7158" s="545" t="s">
        <v>12752</v>
      </c>
      <c r="J7158" s="545" t="s">
        <v>13298</v>
      </c>
      <c r="K7158" s="545" t="s">
        <v>13413</v>
      </c>
      <c r="L7158" s="545" t="s">
        <v>13413</v>
      </c>
      <c r="M7158" s="548" t="s">
        <v>13758</v>
      </c>
      <c r="N7158" s="545" t="s">
        <v>13413</v>
      </c>
      <c r="O7158" s="545" t="s">
        <v>13413</v>
      </c>
      <c r="P7158" s="549">
        <v>5151</v>
      </c>
      <c r="Q7158" s="549">
        <v>1</v>
      </c>
      <c r="R7158" s="549">
        <v>167</v>
      </c>
      <c r="S7158" s="548">
        <v>1012</v>
      </c>
      <c r="T7158" s="548"/>
      <c r="U7158" s="99"/>
    </row>
    <row r="7159" spans="1:21" ht="19.5" customHeight="1">
      <c r="A7159" s="545">
        <v>101791</v>
      </c>
      <c r="B7159" s="545" t="s">
        <v>1903</v>
      </c>
      <c r="C7159" s="545" t="s">
        <v>209</v>
      </c>
      <c r="D7159" s="546"/>
      <c r="E7159" s="171" t="str">
        <f t="shared" si="111"/>
        <v>1900</v>
      </c>
      <c r="F7159" s="547">
        <v>0</v>
      </c>
      <c r="G7159" s="548">
        <v>0</v>
      </c>
      <c r="H7159" s="547">
        <v>0</v>
      </c>
      <c r="I7159" s="545" t="s">
        <v>12638</v>
      </c>
      <c r="J7159" s="545"/>
      <c r="K7159" s="545" t="s">
        <v>13413</v>
      </c>
      <c r="L7159" s="545" t="s">
        <v>13908</v>
      </c>
      <c r="M7159" s="548" t="s">
        <v>13758</v>
      </c>
      <c r="N7159" s="545" t="s">
        <v>22153</v>
      </c>
      <c r="O7159" s="545" t="s">
        <v>16479</v>
      </c>
      <c r="P7159" s="549">
        <v>5152</v>
      </c>
      <c r="Q7159" s="549">
        <v>1</v>
      </c>
      <c r="R7159" s="549">
        <v>126</v>
      </c>
      <c r="S7159" s="548"/>
      <c r="T7159" s="548">
        <v>31</v>
      </c>
      <c r="U7159" s="99"/>
    </row>
    <row r="7160" spans="1:21" ht="19.5" customHeight="1">
      <c r="A7160" s="545">
        <v>101792</v>
      </c>
      <c r="B7160" s="545" t="s">
        <v>1906</v>
      </c>
      <c r="C7160" s="545" t="s">
        <v>209</v>
      </c>
      <c r="D7160" s="546"/>
      <c r="E7160" s="171" t="str">
        <f t="shared" si="111"/>
        <v>1900</v>
      </c>
      <c r="F7160" s="547">
        <v>0</v>
      </c>
      <c r="G7160" s="548">
        <v>0</v>
      </c>
      <c r="H7160" s="547">
        <v>0</v>
      </c>
      <c r="I7160" s="545" t="s">
        <v>12638</v>
      </c>
      <c r="J7160" s="545"/>
      <c r="K7160" s="545" t="s">
        <v>13413</v>
      </c>
      <c r="L7160" s="545" t="s">
        <v>13908</v>
      </c>
      <c r="M7160" s="548" t="s">
        <v>13758</v>
      </c>
      <c r="N7160" s="545" t="s">
        <v>22153</v>
      </c>
      <c r="O7160" s="545" t="s">
        <v>16479</v>
      </c>
      <c r="P7160" s="549">
        <v>5153</v>
      </c>
      <c r="Q7160" s="549">
        <v>1</v>
      </c>
      <c r="R7160" s="549">
        <v>126</v>
      </c>
      <c r="S7160" s="548"/>
      <c r="T7160" s="548">
        <v>31</v>
      </c>
      <c r="U7160" s="99"/>
    </row>
    <row r="7161" spans="1:21" ht="19.5" customHeight="1">
      <c r="A7161" s="545">
        <v>101793</v>
      </c>
      <c r="B7161" s="545" t="s">
        <v>5373</v>
      </c>
      <c r="C7161" s="545" t="s">
        <v>209</v>
      </c>
      <c r="D7161" s="546"/>
      <c r="E7161" s="171" t="str">
        <f t="shared" si="111"/>
        <v>1900</v>
      </c>
      <c r="F7161" s="547">
        <v>0</v>
      </c>
      <c r="G7161" s="548">
        <v>0</v>
      </c>
      <c r="H7161" s="547">
        <v>0</v>
      </c>
      <c r="I7161" s="545" t="s">
        <v>12746</v>
      </c>
      <c r="J7161" s="545"/>
      <c r="K7161" s="545" t="s">
        <v>13413</v>
      </c>
      <c r="L7161" s="545" t="s">
        <v>13413</v>
      </c>
      <c r="M7161" s="548" t="s">
        <v>13758</v>
      </c>
      <c r="N7161" s="545" t="s">
        <v>13413</v>
      </c>
      <c r="O7161" s="545" t="s">
        <v>13413</v>
      </c>
      <c r="P7161" s="549">
        <v>5154</v>
      </c>
      <c r="Q7161" s="549">
        <v>1</v>
      </c>
      <c r="R7161" s="549">
        <v>29</v>
      </c>
      <c r="S7161" s="548"/>
      <c r="T7161" s="548"/>
      <c r="U7161" s="99"/>
    </row>
    <row r="7162" spans="1:21" ht="19.5" customHeight="1">
      <c r="A7162" s="545">
        <v>101794</v>
      </c>
      <c r="B7162" s="545" t="s">
        <v>2302</v>
      </c>
      <c r="C7162" s="545" t="s">
        <v>216</v>
      </c>
      <c r="D7162" s="546">
        <v>45708</v>
      </c>
      <c r="E7162" s="171" t="str">
        <f t="shared" si="111"/>
        <v>2025</v>
      </c>
      <c r="F7162" s="547">
        <v>185328.1</v>
      </c>
      <c r="G7162" s="548">
        <v>0.19</v>
      </c>
      <c r="H7162" s="547">
        <v>155737.9</v>
      </c>
      <c r="I7162" s="545" t="s">
        <v>12715</v>
      </c>
      <c r="J7162" s="545" t="s">
        <v>13307</v>
      </c>
      <c r="K7162" s="545" t="s">
        <v>13413</v>
      </c>
      <c r="L7162" s="545" t="s">
        <v>14624</v>
      </c>
      <c r="M7162" s="548" t="s">
        <v>13758</v>
      </c>
      <c r="N7162" s="545" t="s">
        <v>13413</v>
      </c>
      <c r="O7162" s="545" t="s">
        <v>14625</v>
      </c>
      <c r="P7162" s="549">
        <v>5155</v>
      </c>
      <c r="Q7162" s="549">
        <v>1</v>
      </c>
      <c r="R7162" s="549">
        <v>129</v>
      </c>
      <c r="S7162" s="548">
        <v>2228</v>
      </c>
      <c r="T7162" s="548"/>
      <c r="U7162" s="99"/>
    </row>
    <row r="7163" spans="1:21" ht="19.5" customHeight="1">
      <c r="A7163" s="545">
        <v>101795</v>
      </c>
      <c r="B7163" s="545" t="s">
        <v>6997</v>
      </c>
      <c r="C7163" s="545" t="s">
        <v>216</v>
      </c>
      <c r="D7163" s="546">
        <v>44589</v>
      </c>
      <c r="E7163" s="171" t="str">
        <f t="shared" si="111"/>
        <v>2022</v>
      </c>
      <c r="F7163" s="547">
        <v>680851</v>
      </c>
      <c r="G7163" s="548">
        <v>0.19</v>
      </c>
      <c r="H7163" s="547">
        <v>572143.69999999995</v>
      </c>
      <c r="I7163" s="545" t="s">
        <v>12656</v>
      </c>
      <c r="J7163" s="545" t="s">
        <v>13297</v>
      </c>
      <c r="K7163" s="545" t="s">
        <v>13413</v>
      </c>
      <c r="L7163" s="545" t="s">
        <v>15762</v>
      </c>
      <c r="M7163" s="548" t="s">
        <v>13758</v>
      </c>
      <c r="N7163" s="545" t="s">
        <v>13413</v>
      </c>
      <c r="O7163" s="545" t="s">
        <v>18385</v>
      </c>
      <c r="P7163" s="549">
        <v>5156</v>
      </c>
      <c r="Q7163" s="549">
        <v>1</v>
      </c>
      <c r="R7163" s="549">
        <v>119</v>
      </c>
      <c r="S7163" s="548">
        <v>2257</v>
      </c>
      <c r="T7163" s="548"/>
      <c r="U7163" s="99"/>
    </row>
    <row r="7164" spans="1:21" ht="19.5" customHeight="1">
      <c r="A7164" s="545">
        <v>101796</v>
      </c>
      <c r="B7164" s="545" t="s">
        <v>1585</v>
      </c>
      <c r="C7164" s="545" t="s">
        <v>216</v>
      </c>
      <c r="D7164" s="546">
        <v>46052</v>
      </c>
      <c r="E7164" s="171" t="str">
        <f t="shared" si="111"/>
        <v>2026</v>
      </c>
      <c r="F7164" s="547">
        <v>464693</v>
      </c>
      <c r="G7164" s="548">
        <v>0.19</v>
      </c>
      <c r="H7164" s="547">
        <v>390498.32</v>
      </c>
      <c r="I7164" s="545" t="s">
        <v>12656</v>
      </c>
      <c r="J7164" s="545" t="s">
        <v>13307</v>
      </c>
      <c r="K7164" s="545" t="s">
        <v>13413</v>
      </c>
      <c r="L7164" s="545" t="s">
        <v>15762</v>
      </c>
      <c r="M7164" s="548" t="s">
        <v>13758</v>
      </c>
      <c r="N7164" s="545" t="s">
        <v>13413</v>
      </c>
      <c r="O7164" s="545" t="s">
        <v>18386</v>
      </c>
      <c r="P7164" s="549">
        <v>5157</v>
      </c>
      <c r="Q7164" s="549">
        <v>1</v>
      </c>
      <c r="R7164" s="549">
        <v>119</v>
      </c>
      <c r="S7164" s="548">
        <v>2228</v>
      </c>
      <c r="T7164" s="548"/>
      <c r="U7164" s="99"/>
    </row>
    <row r="7165" spans="1:21" ht="19.5" customHeight="1">
      <c r="A7165" s="545">
        <v>101797</v>
      </c>
      <c r="B7165" s="545" t="s">
        <v>1452</v>
      </c>
      <c r="C7165" s="545" t="s">
        <v>216</v>
      </c>
      <c r="D7165" s="546">
        <v>44589</v>
      </c>
      <c r="E7165" s="171" t="str">
        <f t="shared" si="111"/>
        <v>2022</v>
      </c>
      <c r="F7165" s="547">
        <v>42142.01</v>
      </c>
      <c r="G7165" s="548">
        <v>0.19</v>
      </c>
      <c r="H7165" s="547">
        <v>35413.449999999997</v>
      </c>
      <c r="I7165" s="545" t="s">
        <v>12656</v>
      </c>
      <c r="J7165" s="545" t="s">
        <v>13297</v>
      </c>
      <c r="K7165" s="545" t="s">
        <v>13413</v>
      </c>
      <c r="L7165" s="545" t="s">
        <v>15762</v>
      </c>
      <c r="M7165" s="548" t="s">
        <v>13758</v>
      </c>
      <c r="N7165" s="545" t="s">
        <v>13413</v>
      </c>
      <c r="O7165" s="545" t="s">
        <v>18387</v>
      </c>
      <c r="P7165" s="549">
        <v>5158</v>
      </c>
      <c r="Q7165" s="549">
        <v>1</v>
      </c>
      <c r="R7165" s="549">
        <v>119</v>
      </c>
      <c r="S7165" s="548">
        <v>2257</v>
      </c>
      <c r="T7165" s="548"/>
      <c r="U7165" s="99"/>
    </row>
    <row r="7166" spans="1:21" ht="19.5" customHeight="1">
      <c r="A7166" s="545">
        <v>101798</v>
      </c>
      <c r="B7166" s="545" t="s">
        <v>6302</v>
      </c>
      <c r="C7166" s="545" t="s">
        <v>216</v>
      </c>
      <c r="D7166" s="546">
        <v>46052</v>
      </c>
      <c r="E7166" s="171" t="str">
        <f t="shared" si="111"/>
        <v>2026</v>
      </c>
      <c r="F7166" s="547">
        <v>125919</v>
      </c>
      <c r="G7166" s="548">
        <v>0.19</v>
      </c>
      <c r="H7166" s="547">
        <v>105814.29</v>
      </c>
      <c r="I7166" s="545" t="s">
        <v>12656</v>
      </c>
      <c r="J7166" s="545" t="s">
        <v>13307</v>
      </c>
      <c r="K7166" s="545" t="s">
        <v>13413</v>
      </c>
      <c r="L7166" s="545" t="s">
        <v>15762</v>
      </c>
      <c r="M7166" s="548" t="s">
        <v>13758</v>
      </c>
      <c r="N7166" s="545" t="s">
        <v>13413</v>
      </c>
      <c r="O7166" s="545" t="s">
        <v>18388</v>
      </c>
      <c r="P7166" s="549">
        <v>5159</v>
      </c>
      <c r="Q7166" s="549">
        <v>1</v>
      </c>
      <c r="R7166" s="549">
        <v>119</v>
      </c>
      <c r="S7166" s="548">
        <v>2228</v>
      </c>
      <c r="T7166" s="548"/>
      <c r="U7166" s="99"/>
    </row>
    <row r="7167" spans="1:21" ht="19.5" customHeight="1">
      <c r="A7167" s="545">
        <v>101799</v>
      </c>
      <c r="B7167" s="545" t="s">
        <v>1580</v>
      </c>
      <c r="C7167" s="545" t="s">
        <v>216</v>
      </c>
      <c r="D7167" s="546">
        <v>46052</v>
      </c>
      <c r="E7167" s="171" t="str">
        <f t="shared" si="111"/>
        <v>2026</v>
      </c>
      <c r="F7167" s="547">
        <v>768999</v>
      </c>
      <c r="G7167" s="548">
        <v>0.19</v>
      </c>
      <c r="H7167" s="547">
        <v>646217.65</v>
      </c>
      <c r="I7167" s="545" t="s">
        <v>12656</v>
      </c>
      <c r="J7167" s="545" t="s">
        <v>13307</v>
      </c>
      <c r="K7167" s="545" t="s">
        <v>13413</v>
      </c>
      <c r="L7167" s="545" t="s">
        <v>15762</v>
      </c>
      <c r="M7167" s="548" t="s">
        <v>13758</v>
      </c>
      <c r="N7167" s="545" t="s">
        <v>13413</v>
      </c>
      <c r="O7167" s="545" t="s">
        <v>18389</v>
      </c>
      <c r="P7167" s="549">
        <v>5160</v>
      </c>
      <c r="Q7167" s="549">
        <v>1</v>
      </c>
      <c r="R7167" s="549">
        <v>119</v>
      </c>
      <c r="S7167" s="548">
        <v>2228</v>
      </c>
      <c r="T7167" s="548"/>
      <c r="U7167" s="99"/>
    </row>
    <row r="7168" spans="1:21" ht="19.5" customHeight="1">
      <c r="A7168" s="545">
        <v>101800</v>
      </c>
      <c r="B7168" s="545" t="s">
        <v>6908</v>
      </c>
      <c r="C7168" s="545" t="s">
        <v>216</v>
      </c>
      <c r="D7168" s="546">
        <v>46052</v>
      </c>
      <c r="E7168" s="171" t="str">
        <f t="shared" si="111"/>
        <v>2026</v>
      </c>
      <c r="F7168" s="547">
        <v>3549959</v>
      </c>
      <c r="G7168" s="548">
        <v>0.19</v>
      </c>
      <c r="H7168" s="547">
        <v>2983158.82</v>
      </c>
      <c r="I7168" s="545" t="s">
        <v>12656</v>
      </c>
      <c r="J7168" s="545" t="s">
        <v>13307</v>
      </c>
      <c r="K7168" s="545" t="s">
        <v>13413</v>
      </c>
      <c r="L7168" s="545" t="s">
        <v>15762</v>
      </c>
      <c r="M7168" s="548" t="s">
        <v>13758</v>
      </c>
      <c r="N7168" s="545" t="s">
        <v>13413</v>
      </c>
      <c r="O7168" s="545" t="s">
        <v>18390</v>
      </c>
      <c r="P7168" s="549">
        <v>5161</v>
      </c>
      <c r="Q7168" s="549">
        <v>1</v>
      </c>
      <c r="R7168" s="549">
        <v>119</v>
      </c>
      <c r="S7168" s="548">
        <v>2228</v>
      </c>
      <c r="T7168" s="548"/>
      <c r="U7168" s="99"/>
    </row>
    <row r="7169" spans="1:21" ht="19.5" customHeight="1">
      <c r="A7169" s="545">
        <v>101803</v>
      </c>
      <c r="B7169" s="545" t="s">
        <v>448</v>
      </c>
      <c r="C7169" s="545" t="s">
        <v>221</v>
      </c>
      <c r="D7169" s="546"/>
      <c r="E7169" s="171" t="str">
        <f t="shared" si="111"/>
        <v>1900</v>
      </c>
      <c r="F7169" s="547">
        <v>0</v>
      </c>
      <c r="G7169" s="548">
        <v>0</v>
      </c>
      <c r="H7169" s="547">
        <v>0</v>
      </c>
      <c r="I7169" s="545" t="s">
        <v>12660</v>
      </c>
      <c r="J7169" s="545"/>
      <c r="K7169" s="545" t="s">
        <v>13413</v>
      </c>
      <c r="L7169" s="545" t="s">
        <v>17937</v>
      </c>
      <c r="M7169" s="548" t="s">
        <v>13758</v>
      </c>
      <c r="N7169" s="545" t="s">
        <v>22154</v>
      </c>
      <c r="O7169" s="545" t="s">
        <v>13413</v>
      </c>
      <c r="P7169" s="549">
        <v>5164</v>
      </c>
      <c r="Q7169" s="549">
        <v>1</v>
      </c>
      <c r="R7169" s="549">
        <v>72</v>
      </c>
      <c r="S7169" s="548"/>
      <c r="T7169" s="548">
        <v>170</v>
      </c>
      <c r="U7169" s="99"/>
    </row>
    <row r="7170" spans="1:21" ht="19.5" customHeight="1">
      <c r="A7170" s="545">
        <v>101804</v>
      </c>
      <c r="B7170" s="545" t="s">
        <v>450</v>
      </c>
      <c r="C7170" s="545" t="s">
        <v>221</v>
      </c>
      <c r="D7170" s="546"/>
      <c r="E7170" s="171" t="str">
        <f t="shared" si="111"/>
        <v>1900</v>
      </c>
      <c r="F7170" s="547">
        <v>0</v>
      </c>
      <c r="G7170" s="548">
        <v>0</v>
      </c>
      <c r="H7170" s="547">
        <v>0</v>
      </c>
      <c r="I7170" s="545" t="s">
        <v>12660</v>
      </c>
      <c r="J7170" s="545"/>
      <c r="K7170" s="545" t="s">
        <v>13413</v>
      </c>
      <c r="L7170" s="545" t="s">
        <v>17937</v>
      </c>
      <c r="M7170" s="548" t="s">
        <v>13758</v>
      </c>
      <c r="N7170" s="545" t="s">
        <v>22154</v>
      </c>
      <c r="O7170" s="545" t="s">
        <v>13413</v>
      </c>
      <c r="P7170" s="549">
        <v>5165</v>
      </c>
      <c r="Q7170" s="549">
        <v>1</v>
      </c>
      <c r="R7170" s="549">
        <v>72</v>
      </c>
      <c r="S7170" s="548"/>
      <c r="T7170" s="548">
        <v>170</v>
      </c>
      <c r="U7170" s="99"/>
    </row>
    <row r="7171" spans="1:21" ht="19.5" customHeight="1">
      <c r="A7171" s="545">
        <v>101805</v>
      </c>
      <c r="B7171" s="545" t="s">
        <v>6996</v>
      </c>
      <c r="C7171" s="545" t="s">
        <v>311</v>
      </c>
      <c r="D7171" s="546">
        <v>46052</v>
      </c>
      <c r="E7171" s="171" t="str">
        <f t="shared" si="111"/>
        <v>2026</v>
      </c>
      <c r="F7171" s="547">
        <v>207781</v>
      </c>
      <c r="G7171" s="548">
        <v>0.19</v>
      </c>
      <c r="H7171" s="547">
        <v>174605.88</v>
      </c>
      <c r="I7171" s="545" t="s">
        <v>12651</v>
      </c>
      <c r="J7171" s="545" t="s">
        <v>13307</v>
      </c>
      <c r="K7171" s="545" t="s">
        <v>13413</v>
      </c>
      <c r="L7171" s="545" t="s">
        <v>13806</v>
      </c>
      <c r="M7171" s="548" t="s">
        <v>13758</v>
      </c>
      <c r="N7171" s="545" t="s">
        <v>13413</v>
      </c>
      <c r="O7171" s="545" t="s">
        <v>13413</v>
      </c>
      <c r="P7171" s="549">
        <v>5166</v>
      </c>
      <c r="Q7171" s="549">
        <v>1</v>
      </c>
      <c r="R7171" s="549">
        <v>68</v>
      </c>
      <c r="S7171" s="548">
        <v>2228</v>
      </c>
      <c r="T7171" s="548"/>
      <c r="U7171" s="99"/>
    </row>
    <row r="7172" spans="1:21" ht="19.5" customHeight="1">
      <c r="A7172" s="545">
        <v>101806</v>
      </c>
      <c r="B7172" s="545" t="s">
        <v>417</v>
      </c>
      <c r="C7172" s="545" t="s">
        <v>311</v>
      </c>
      <c r="D7172" s="546"/>
      <c r="E7172" s="171" t="str">
        <f t="shared" ref="E7172:E7235" si="112">TEXT(D7172,"YYYY")</f>
        <v>1900</v>
      </c>
      <c r="F7172" s="547">
        <v>0</v>
      </c>
      <c r="G7172" s="548">
        <v>0</v>
      </c>
      <c r="H7172" s="547">
        <v>0</v>
      </c>
      <c r="I7172" s="545" t="s">
        <v>12654</v>
      </c>
      <c r="J7172" s="545"/>
      <c r="K7172" s="545" t="s">
        <v>13413</v>
      </c>
      <c r="L7172" s="545" t="s">
        <v>13413</v>
      </c>
      <c r="M7172" s="548" t="s">
        <v>13758</v>
      </c>
      <c r="N7172" s="545" t="s">
        <v>13413</v>
      </c>
      <c r="O7172" s="545" t="s">
        <v>13413</v>
      </c>
      <c r="P7172" s="549">
        <v>5167</v>
      </c>
      <c r="Q7172" s="549">
        <v>1</v>
      </c>
      <c r="R7172" s="549">
        <v>2</v>
      </c>
      <c r="S7172" s="548"/>
      <c r="T7172" s="548"/>
      <c r="U7172" s="99"/>
    </row>
    <row r="7173" spans="1:21" ht="19.5" customHeight="1">
      <c r="A7173" s="545">
        <v>101807</v>
      </c>
      <c r="B7173" s="545" t="s">
        <v>6995</v>
      </c>
      <c r="C7173" s="545" t="s">
        <v>4504</v>
      </c>
      <c r="D7173" s="546">
        <v>43843</v>
      </c>
      <c r="E7173" s="171" t="str">
        <f t="shared" si="112"/>
        <v>2020</v>
      </c>
      <c r="F7173" s="547">
        <v>31023</v>
      </c>
      <c r="G7173" s="548">
        <v>0.19</v>
      </c>
      <c r="H7173" s="547">
        <v>26069.75</v>
      </c>
      <c r="I7173" s="545" t="s">
        <v>12690</v>
      </c>
      <c r="J7173" s="545" t="s">
        <v>13297</v>
      </c>
      <c r="K7173" s="545"/>
      <c r="L7173" s="545" t="s">
        <v>14960</v>
      </c>
      <c r="M7173" s="548" t="s">
        <v>13868</v>
      </c>
      <c r="N7173" s="545" t="s">
        <v>13413</v>
      </c>
      <c r="O7173" s="545" t="s">
        <v>14961</v>
      </c>
      <c r="P7173" s="549">
        <v>5168</v>
      </c>
      <c r="Q7173" s="549">
        <v>2</v>
      </c>
      <c r="R7173" s="549">
        <v>96</v>
      </c>
      <c r="S7173" s="548">
        <v>2257</v>
      </c>
      <c r="T7173" s="548"/>
      <c r="U7173" s="99"/>
    </row>
    <row r="7174" spans="1:21" ht="19.5" customHeight="1">
      <c r="A7174" s="545">
        <v>101808</v>
      </c>
      <c r="B7174" s="545" t="s">
        <v>10451</v>
      </c>
      <c r="C7174" s="545" t="s">
        <v>206</v>
      </c>
      <c r="D7174" s="546"/>
      <c r="E7174" s="171" t="str">
        <f t="shared" si="112"/>
        <v>1900</v>
      </c>
      <c r="F7174" s="547">
        <v>0</v>
      </c>
      <c r="G7174" s="548">
        <v>0</v>
      </c>
      <c r="H7174" s="547">
        <v>0</v>
      </c>
      <c r="I7174" s="545" t="s">
        <v>12690</v>
      </c>
      <c r="J7174" s="545"/>
      <c r="K7174" s="545" t="s">
        <v>13413</v>
      </c>
      <c r="L7174" s="545" t="s">
        <v>14960</v>
      </c>
      <c r="M7174" s="548" t="s">
        <v>13758</v>
      </c>
      <c r="N7174" s="545" t="s">
        <v>13413</v>
      </c>
      <c r="O7174" s="545" t="s">
        <v>14961</v>
      </c>
      <c r="P7174" s="549">
        <v>5169</v>
      </c>
      <c r="Q7174" s="549">
        <v>1</v>
      </c>
      <c r="R7174" s="549">
        <v>96</v>
      </c>
      <c r="S7174" s="548"/>
      <c r="T7174" s="548"/>
      <c r="U7174" s="99"/>
    </row>
    <row r="7175" spans="1:21" ht="19.5" customHeight="1">
      <c r="A7175" s="545">
        <v>101809</v>
      </c>
      <c r="B7175" s="545" t="s">
        <v>318</v>
      </c>
      <c r="C7175" s="545" t="s">
        <v>311</v>
      </c>
      <c r="D7175" s="546">
        <v>46052</v>
      </c>
      <c r="E7175" s="171" t="str">
        <f t="shared" si="112"/>
        <v>2026</v>
      </c>
      <c r="F7175" s="547">
        <v>57991</v>
      </c>
      <c r="G7175" s="548">
        <v>0.19</v>
      </c>
      <c r="H7175" s="547">
        <v>48731.93</v>
      </c>
      <c r="I7175" s="545" t="s">
        <v>12651</v>
      </c>
      <c r="J7175" s="545" t="s">
        <v>13307</v>
      </c>
      <c r="K7175" s="545" t="s">
        <v>13413</v>
      </c>
      <c r="L7175" s="545" t="s">
        <v>18391</v>
      </c>
      <c r="M7175" s="548" t="s">
        <v>13758</v>
      </c>
      <c r="N7175" s="545" t="s">
        <v>13413</v>
      </c>
      <c r="O7175" s="545" t="s">
        <v>13413</v>
      </c>
      <c r="P7175" s="549">
        <v>5170</v>
      </c>
      <c r="Q7175" s="549">
        <v>1</v>
      </c>
      <c r="R7175" s="549">
        <v>68</v>
      </c>
      <c r="S7175" s="548">
        <v>2228</v>
      </c>
      <c r="T7175" s="548"/>
      <c r="U7175" s="99"/>
    </row>
    <row r="7176" spans="1:21" ht="19.5" customHeight="1">
      <c r="A7176" s="545">
        <v>101810</v>
      </c>
      <c r="B7176" s="545" t="s">
        <v>7506</v>
      </c>
      <c r="C7176" s="545" t="s">
        <v>216</v>
      </c>
      <c r="D7176" s="546">
        <v>43733</v>
      </c>
      <c r="E7176" s="171" t="str">
        <f t="shared" si="112"/>
        <v>2019</v>
      </c>
      <c r="F7176" s="547">
        <v>192799</v>
      </c>
      <c r="G7176" s="548">
        <v>0.19</v>
      </c>
      <c r="H7176" s="547">
        <v>162015.97</v>
      </c>
      <c r="I7176" s="545" t="s">
        <v>12736</v>
      </c>
      <c r="J7176" s="545" t="s">
        <v>13321</v>
      </c>
      <c r="K7176" s="545" t="s">
        <v>18392</v>
      </c>
      <c r="L7176" s="545" t="s">
        <v>13413</v>
      </c>
      <c r="M7176" s="548" t="s">
        <v>13758</v>
      </c>
      <c r="N7176" s="545" t="s">
        <v>13413</v>
      </c>
      <c r="O7176" s="545" t="s">
        <v>13413</v>
      </c>
      <c r="P7176" s="549">
        <v>11937</v>
      </c>
      <c r="Q7176" s="549">
        <v>1</v>
      </c>
      <c r="R7176" s="549">
        <v>56</v>
      </c>
      <c r="S7176" s="548">
        <v>2244</v>
      </c>
      <c r="T7176" s="548"/>
      <c r="U7176" s="99"/>
    </row>
    <row r="7177" spans="1:21" ht="19.5" customHeight="1">
      <c r="A7177" s="545">
        <v>101811</v>
      </c>
      <c r="B7177" s="545" t="s">
        <v>6994</v>
      </c>
      <c r="C7177" s="545" t="s">
        <v>311</v>
      </c>
      <c r="D7177" s="546">
        <v>46052</v>
      </c>
      <c r="E7177" s="171" t="str">
        <f t="shared" si="112"/>
        <v>2026</v>
      </c>
      <c r="F7177" s="547">
        <v>41022</v>
      </c>
      <c r="G7177" s="548">
        <v>0.19</v>
      </c>
      <c r="H7177" s="547">
        <v>34472.269999999997</v>
      </c>
      <c r="I7177" s="545" t="s">
        <v>12654</v>
      </c>
      <c r="J7177" s="545" t="s">
        <v>13307</v>
      </c>
      <c r="K7177" s="545" t="s">
        <v>18393</v>
      </c>
      <c r="L7177" s="545" t="s">
        <v>18391</v>
      </c>
      <c r="M7177" s="548" t="s">
        <v>13758</v>
      </c>
      <c r="N7177" s="545" t="s">
        <v>13413</v>
      </c>
      <c r="O7177" s="545" t="s">
        <v>13413</v>
      </c>
      <c r="P7177" s="549">
        <v>5171</v>
      </c>
      <c r="Q7177" s="549">
        <v>1</v>
      </c>
      <c r="R7177" s="549">
        <v>2</v>
      </c>
      <c r="S7177" s="548">
        <v>2228</v>
      </c>
      <c r="T7177" s="548"/>
      <c r="U7177" s="99"/>
    </row>
    <row r="7178" spans="1:21" ht="19.5" customHeight="1">
      <c r="A7178" s="545">
        <v>101812</v>
      </c>
      <c r="B7178" s="545" t="s">
        <v>10450</v>
      </c>
      <c r="C7178" s="545" t="s">
        <v>4504</v>
      </c>
      <c r="D7178" s="546"/>
      <c r="E7178" s="171" t="str">
        <f t="shared" si="112"/>
        <v>1900</v>
      </c>
      <c r="F7178" s="547">
        <v>0</v>
      </c>
      <c r="G7178" s="548">
        <v>0</v>
      </c>
      <c r="H7178" s="547">
        <v>0</v>
      </c>
      <c r="I7178" s="545" t="s">
        <v>12668</v>
      </c>
      <c r="J7178" s="545"/>
      <c r="K7178" s="545" t="s">
        <v>13413</v>
      </c>
      <c r="L7178" s="545" t="s">
        <v>14053</v>
      </c>
      <c r="M7178" s="548" t="s">
        <v>13868</v>
      </c>
      <c r="N7178" s="545" t="s">
        <v>13413</v>
      </c>
      <c r="O7178" s="545" t="s">
        <v>13413</v>
      </c>
      <c r="P7178" s="549">
        <v>5172</v>
      </c>
      <c r="Q7178" s="549">
        <v>2</v>
      </c>
      <c r="R7178" s="549">
        <v>7</v>
      </c>
      <c r="S7178" s="548"/>
      <c r="T7178" s="548"/>
      <c r="U7178" s="99"/>
    </row>
    <row r="7179" spans="1:21" ht="19.5" customHeight="1">
      <c r="A7179" s="545">
        <v>101813</v>
      </c>
      <c r="B7179" s="545" t="s">
        <v>10449</v>
      </c>
      <c r="C7179" s="545" t="s">
        <v>216</v>
      </c>
      <c r="D7179" s="546"/>
      <c r="E7179" s="171" t="str">
        <f t="shared" si="112"/>
        <v>1900</v>
      </c>
      <c r="F7179" s="547">
        <v>0</v>
      </c>
      <c r="G7179" s="548">
        <v>0</v>
      </c>
      <c r="H7179" s="547">
        <v>0</v>
      </c>
      <c r="I7179" s="545" t="s">
        <v>12646</v>
      </c>
      <c r="J7179" s="545"/>
      <c r="K7179" s="545" t="s">
        <v>13413</v>
      </c>
      <c r="L7179" s="545" t="s">
        <v>17872</v>
      </c>
      <c r="M7179" s="548" t="s">
        <v>13758</v>
      </c>
      <c r="N7179" s="545" t="s">
        <v>13413</v>
      </c>
      <c r="O7179" s="545" t="s">
        <v>13413</v>
      </c>
      <c r="P7179" s="549">
        <v>5173</v>
      </c>
      <c r="Q7179" s="549">
        <v>1</v>
      </c>
      <c r="R7179" s="549">
        <v>65</v>
      </c>
      <c r="S7179" s="548"/>
      <c r="T7179" s="548"/>
      <c r="U7179" s="99"/>
    </row>
    <row r="7180" spans="1:21" ht="19.5" customHeight="1">
      <c r="A7180" s="545">
        <v>101814</v>
      </c>
      <c r="B7180" s="545" t="s">
        <v>271</v>
      </c>
      <c r="C7180" s="545" t="s">
        <v>216</v>
      </c>
      <c r="D7180" s="546">
        <v>46052</v>
      </c>
      <c r="E7180" s="171" t="str">
        <f t="shared" si="112"/>
        <v>2026</v>
      </c>
      <c r="F7180" s="547">
        <v>16083</v>
      </c>
      <c r="G7180" s="548">
        <v>0.19</v>
      </c>
      <c r="H7180" s="547">
        <v>13515.13</v>
      </c>
      <c r="I7180" s="545" t="s">
        <v>12646</v>
      </c>
      <c r="J7180" s="545" t="s">
        <v>13307</v>
      </c>
      <c r="K7180" s="545" t="s">
        <v>13413</v>
      </c>
      <c r="L7180" s="545" t="s">
        <v>17872</v>
      </c>
      <c r="M7180" s="548" t="s">
        <v>13758</v>
      </c>
      <c r="N7180" s="545" t="s">
        <v>13413</v>
      </c>
      <c r="O7180" s="545" t="s">
        <v>13413</v>
      </c>
      <c r="P7180" s="549">
        <v>5174</v>
      </c>
      <c r="Q7180" s="549">
        <v>1</v>
      </c>
      <c r="R7180" s="549">
        <v>65</v>
      </c>
      <c r="S7180" s="548">
        <v>2228</v>
      </c>
      <c r="T7180" s="548"/>
      <c r="U7180" s="99"/>
    </row>
    <row r="7181" spans="1:21" ht="19.5" customHeight="1">
      <c r="A7181" s="545">
        <v>101815</v>
      </c>
      <c r="B7181" s="545" t="s">
        <v>10448</v>
      </c>
      <c r="C7181" s="545" t="s">
        <v>221</v>
      </c>
      <c r="D7181" s="546"/>
      <c r="E7181" s="171" t="str">
        <f t="shared" si="112"/>
        <v>1900</v>
      </c>
      <c r="F7181" s="547">
        <v>0</v>
      </c>
      <c r="G7181" s="548">
        <v>0</v>
      </c>
      <c r="H7181" s="547">
        <v>0</v>
      </c>
      <c r="I7181" s="545" t="s">
        <v>12640</v>
      </c>
      <c r="J7181" s="545"/>
      <c r="K7181" s="545" t="s">
        <v>13413</v>
      </c>
      <c r="L7181" s="545" t="s">
        <v>13413</v>
      </c>
      <c r="M7181" s="548" t="s">
        <v>13758</v>
      </c>
      <c r="N7181" s="545" t="s">
        <v>13413</v>
      </c>
      <c r="O7181" s="545" t="s">
        <v>13413</v>
      </c>
      <c r="P7181" s="549">
        <v>5175</v>
      </c>
      <c r="Q7181" s="549">
        <v>1</v>
      </c>
      <c r="R7181" s="549">
        <v>1</v>
      </c>
      <c r="S7181" s="548"/>
      <c r="T7181" s="548"/>
      <c r="U7181" s="99"/>
    </row>
    <row r="7182" spans="1:21" ht="19.5" customHeight="1">
      <c r="A7182" s="545">
        <v>101816</v>
      </c>
      <c r="B7182" s="545" t="s">
        <v>10447</v>
      </c>
      <c r="C7182" s="545" t="s">
        <v>216</v>
      </c>
      <c r="D7182" s="546"/>
      <c r="E7182" s="171" t="str">
        <f t="shared" si="112"/>
        <v>1900</v>
      </c>
      <c r="F7182" s="547">
        <v>0</v>
      </c>
      <c r="G7182" s="548">
        <v>0</v>
      </c>
      <c r="H7182" s="547">
        <v>0</v>
      </c>
      <c r="I7182" s="545" t="s">
        <v>12746</v>
      </c>
      <c r="J7182" s="545"/>
      <c r="K7182" s="545" t="s">
        <v>13413</v>
      </c>
      <c r="L7182" s="545" t="s">
        <v>13413</v>
      </c>
      <c r="M7182" s="548" t="s">
        <v>13758</v>
      </c>
      <c r="N7182" s="545" t="s">
        <v>13413</v>
      </c>
      <c r="O7182" s="545" t="s">
        <v>16334</v>
      </c>
      <c r="P7182" s="549">
        <v>5176</v>
      </c>
      <c r="Q7182" s="549">
        <v>1</v>
      </c>
      <c r="R7182" s="549">
        <v>29</v>
      </c>
      <c r="S7182" s="548"/>
      <c r="T7182" s="548"/>
      <c r="U7182" s="99"/>
    </row>
    <row r="7183" spans="1:21" ht="19.5" customHeight="1">
      <c r="A7183" s="545">
        <v>101817</v>
      </c>
      <c r="B7183" s="545" t="s">
        <v>1904</v>
      </c>
      <c r="C7183" s="545" t="s">
        <v>209</v>
      </c>
      <c r="D7183" s="546"/>
      <c r="E7183" s="171" t="str">
        <f t="shared" si="112"/>
        <v>1900</v>
      </c>
      <c r="F7183" s="547">
        <v>0</v>
      </c>
      <c r="G7183" s="548">
        <v>0</v>
      </c>
      <c r="H7183" s="547">
        <v>0</v>
      </c>
      <c r="I7183" s="545" t="s">
        <v>12638</v>
      </c>
      <c r="J7183" s="545"/>
      <c r="K7183" s="545" t="s">
        <v>13413</v>
      </c>
      <c r="L7183" s="545" t="s">
        <v>13908</v>
      </c>
      <c r="M7183" s="548" t="s">
        <v>13758</v>
      </c>
      <c r="N7183" s="545" t="s">
        <v>22153</v>
      </c>
      <c r="O7183" s="545" t="s">
        <v>16479</v>
      </c>
      <c r="P7183" s="549">
        <v>5177</v>
      </c>
      <c r="Q7183" s="549">
        <v>1</v>
      </c>
      <c r="R7183" s="549">
        <v>126</v>
      </c>
      <c r="S7183" s="548"/>
      <c r="T7183" s="548">
        <v>31</v>
      </c>
      <c r="U7183" s="99"/>
    </row>
    <row r="7184" spans="1:21" ht="19.5" customHeight="1">
      <c r="A7184" s="545">
        <v>101818</v>
      </c>
      <c r="B7184" s="545" t="s">
        <v>7962</v>
      </c>
      <c r="C7184" s="545" t="s">
        <v>216</v>
      </c>
      <c r="D7184" s="546">
        <v>43564</v>
      </c>
      <c r="E7184" s="171" t="str">
        <f t="shared" si="112"/>
        <v>2019</v>
      </c>
      <c r="F7184" s="547">
        <v>52019.01</v>
      </c>
      <c r="G7184" s="548">
        <v>0.19</v>
      </c>
      <c r="H7184" s="547">
        <v>43713.45</v>
      </c>
      <c r="I7184" s="545" t="s">
        <v>12746</v>
      </c>
      <c r="J7184" s="545" t="s">
        <v>13296</v>
      </c>
      <c r="K7184" s="545" t="s">
        <v>18394</v>
      </c>
      <c r="L7184" s="545" t="s">
        <v>13413</v>
      </c>
      <c r="M7184" s="548" t="s">
        <v>13758</v>
      </c>
      <c r="N7184" s="545" t="s">
        <v>13413</v>
      </c>
      <c r="O7184" s="545" t="s">
        <v>13413</v>
      </c>
      <c r="P7184" s="549">
        <v>11938</v>
      </c>
      <c r="Q7184" s="549">
        <v>1</v>
      </c>
      <c r="R7184" s="549">
        <v>29</v>
      </c>
      <c r="S7184" s="548">
        <v>2218</v>
      </c>
      <c r="T7184" s="548"/>
      <c r="U7184" s="99"/>
    </row>
    <row r="7185" spans="1:21" ht="19.5" customHeight="1">
      <c r="A7185" s="545">
        <v>101819</v>
      </c>
      <c r="B7185" s="545" t="s">
        <v>6049</v>
      </c>
      <c r="C7185" s="545" t="s">
        <v>209</v>
      </c>
      <c r="D7185" s="546">
        <v>44194</v>
      </c>
      <c r="E7185" s="171" t="str">
        <f t="shared" si="112"/>
        <v>2020</v>
      </c>
      <c r="F7185" s="547">
        <v>6437</v>
      </c>
      <c r="G7185" s="548">
        <v>0.19</v>
      </c>
      <c r="H7185" s="547">
        <v>5409.24</v>
      </c>
      <c r="I7185" s="545" t="s">
        <v>12706</v>
      </c>
      <c r="J7185" s="545" t="s">
        <v>13302</v>
      </c>
      <c r="K7185" s="545" t="s">
        <v>18395</v>
      </c>
      <c r="L7185" s="545" t="s">
        <v>13413</v>
      </c>
      <c r="M7185" s="548" t="s">
        <v>13758</v>
      </c>
      <c r="N7185" s="545" t="s">
        <v>13413</v>
      </c>
      <c r="O7185" s="545" t="s">
        <v>13413</v>
      </c>
      <c r="P7185" s="549">
        <v>11939</v>
      </c>
      <c r="Q7185" s="549">
        <v>1</v>
      </c>
      <c r="R7185" s="549">
        <v>128</v>
      </c>
      <c r="S7185" s="548">
        <v>2219</v>
      </c>
      <c r="T7185" s="548"/>
      <c r="U7185" s="99"/>
    </row>
    <row r="7186" spans="1:21" ht="19.5" customHeight="1">
      <c r="A7186" s="545">
        <v>101820</v>
      </c>
      <c r="B7186" s="545" t="s">
        <v>10446</v>
      </c>
      <c r="C7186" s="545" t="s">
        <v>216</v>
      </c>
      <c r="D7186" s="546"/>
      <c r="E7186" s="171" t="str">
        <f t="shared" si="112"/>
        <v>1900</v>
      </c>
      <c r="F7186" s="547">
        <v>0</v>
      </c>
      <c r="G7186" s="548">
        <v>0</v>
      </c>
      <c r="H7186" s="547">
        <v>0</v>
      </c>
      <c r="I7186" s="545" t="s">
        <v>12642</v>
      </c>
      <c r="J7186" s="545"/>
      <c r="K7186" s="545" t="s">
        <v>13413</v>
      </c>
      <c r="L7186" s="545" t="s">
        <v>13413</v>
      </c>
      <c r="M7186" s="548" t="s">
        <v>13758</v>
      </c>
      <c r="N7186" s="545" t="s">
        <v>13413</v>
      </c>
      <c r="O7186" s="545" t="s">
        <v>13413</v>
      </c>
      <c r="P7186" s="549">
        <v>5178</v>
      </c>
      <c r="Q7186" s="549">
        <v>1</v>
      </c>
      <c r="R7186" s="549">
        <v>135</v>
      </c>
      <c r="S7186" s="548"/>
      <c r="T7186" s="548"/>
      <c r="U7186" s="99"/>
    </row>
    <row r="7187" spans="1:21" ht="19.5" customHeight="1">
      <c r="A7187" s="545">
        <v>101821</v>
      </c>
      <c r="B7187" s="545" t="s">
        <v>1518</v>
      </c>
      <c r="C7187" s="545" t="s">
        <v>216</v>
      </c>
      <c r="D7187" s="546">
        <v>46052</v>
      </c>
      <c r="E7187" s="171" t="str">
        <f t="shared" si="112"/>
        <v>2026</v>
      </c>
      <c r="F7187" s="547">
        <v>87888</v>
      </c>
      <c r="G7187" s="548">
        <v>0.19</v>
      </c>
      <c r="H7187" s="547">
        <v>73855.460000000006</v>
      </c>
      <c r="I7187" s="545" t="s">
        <v>12685</v>
      </c>
      <c r="J7187" s="545" t="s">
        <v>13307</v>
      </c>
      <c r="K7187" s="545" t="s">
        <v>18396</v>
      </c>
      <c r="L7187" s="545" t="s">
        <v>14279</v>
      </c>
      <c r="M7187" s="548" t="s">
        <v>13758</v>
      </c>
      <c r="N7187" s="545" t="s">
        <v>13413</v>
      </c>
      <c r="O7187" s="545" t="s">
        <v>15686</v>
      </c>
      <c r="P7187" s="549">
        <v>5179</v>
      </c>
      <c r="Q7187" s="549">
        <v>1</v>
      </c>
      <c r="R7187" s="549">
        <v>11</v>
      </c>
      <c r="S7187" s="548">
        <v>2228</v>
      </c>
      <c r="T7187" s="548"/>
      <c r="U7187" s="99"/>
    </row>
    <row r="7188" spans="1:21" ht="19.5" customHeight="1">
      <c r="A7188" s="545">
        <v>101822</v>
      </c>
      <c r="B7188" s="545" t="s">
        <v>7961</v>
      </c>
      <c r="C7188" s="545" t="s">
        <v>216</v>
      </c>
      <c r="D7188" s="546">
        <v>43564</v>
      </c>
      <c r="E7188" s="171" t="str">
        <f t="shared" si="112"/>
        <v>2019</v>
      </c>
      <c r="F7188" s="547">
        <v>5626092</v>
      </c>
      <c r="G7188" s="548">
        <v>0.19</v>
      </c>
      <c r="H7188" s="547">
        <v>4727808.4000000004</v>
      </c>
      <c r="I7188" s="545" t="s">
        <v>12686</v>
      </c>
      <c r="J7188" s="545" t="s">
        <v>13321</v>
      </c>
      <c r="K7188" s="545" t="s">
        <v>18397</v>
      </c>
      <c r="L7188" s="545" t="s">
        <v>13413</v>
      </c>
      <c r="M7188" s="548" t="s">
        <v>13758</v>
      </c>
      <c r="N7188" s="545" t="s">
        <v>13413</v>
      </c>
      <c r="O7188" s="545" t="s">
        <v>13413</v>
      </c>
      <c r="P7188" s="549">
        <v>11940</v>
      </c>
      <c r="Q7188" s="549">
        <v>1</v>
      </c>
      <c r="R7188" s="549">
        <v>131</v>
      </c>
      <c r="S7188" s="548">
        <v>2244</v>
      </c>
      <c r="T7188" s="548"/>
      <c r="U7188" s="99"/>
    </row>
    <row r="7189" spans="1:21" ht="19.5" customHeight="1">
      <c r="A7189" s="545">
        <v>101824</v>
      </c>
      <c r="B7189" s="545" t="s">
        <v>5630</v>
      </c>
      <c r="C7189" s="545" t="s">
        <v>216</v>
      </c>
      <c r="D7189" s="546">
        <v>43564</v>
      </c>
      <c r="E7189" s="171" t="str">
        <f t="shared" si="112"/>
        <v>2019</v>
      </c>
      <c r="F7189" s="547">
        <v>1500000</v>
      </c>
      <c r="G7189" s="548">
        <v>0.19</v>
      </c>
      <c r="H7189" s="547">
        <v>1260504.2</v>
      </c>
      <c r="I7189" s="545" t="s">
        <v>12736</v>
      </c>
      <c r="J7189" s="545" t="s">
        <v>13321</v>
      </c>
      <c r="K7189" s="545" t="s">
        <v>18398</v>
      </c>
      <c r="L7189" s="545" t="s">
        <v>13413</v>
      </c>
      <c r="M7189" s="548" t="s">
        <v>13758</v>
      </c>
      <c r="N7189" s="545" t="s">
        <v>13413</v>
      </c>
      <c r="O7189" s="545" t="s">
        <v>13413</v>
      </c>
      <c r="P7189" s="549">
        <v>11942</v>
      </c>
      <c r="Q7189" s="549">
        <v>1</v>
      </c>
      <c r="R7189" s="549">
        <v>56</v>
      </c>
      <c r="S7189" s="548">
        <v>2244</v>
      </c>
      <c r="T7189" s="548"/>
      <c r="U7189" s="99"/>
    </row>
    <row r="7190" spans="1:21" ht="19.5" customHeight="1">
      <c r="A7190" s="545">
        <v>101825</v>
      </c>
      <c r="B7190" s="545" t="s">
        <v>8427</v>
      </c>
      <c r="C7190" s="545" t="s">
        <v>216</v>
      </c>
      <c r="D7190" s="546">
        <v>45008</v>
      </c>
      <c r="E7190" s="171" t="str">
        <f t="shared" si="112"/>
        <v>2023</v>
      </c>
      <c r="F7190" s="547">
        <v>2971</v>
      </c>
      <c r="G7190" s="548">
        <v>0.19</v>
      </c>
      <c r="H7190" s="547">
        <v>2496.64</v>
      </c>
      <c r="I7190" s="545" t="s">
        <v>12642</v>
      </c>
      <c r="J7190" s="545" t="s">
        <v>13298</v>
      </c>
      <c r="K7190" s="545" t="s">
        <v>13413</v>
      </c>
      <c r="L7190" s="545" t="s">
        <v>13807</v>
      </c>
      <c r="M7190" s="548" t="s">
        <v>13758</v>
      </c>
      <c r="N7190" s="545" t="s">
        <v>13413</v>
      </c>
      <c r="O7190" s="545" t="s">
        <v>15275</v>
      </c>
      <c r="P7190" s="549">
        <v>5180</v>
      </c>
      <c r="Q7190" s="549">
        <v>1</v>
      </c>
      <c r="R7190" s="549">
        <v>135</v>
      </c>
      <c r="S7190" s="548">
        <v>1012</v>
      </c>
      <c r="T7190" s="548"/>
      <c r="U7190" s="99"/>
    </row>
    <row r="7191" spans="1:21" ht="19.5" customHeight="1">
      <c r="A7191" s="545">
        <v>101826</v>
      </c>
      <c r="B7191" s="545" t="s">
        <v>2473</v>
      </c>
      <c r="C7191" s="545" t="s">
        <v>216</v>
      </c>
      <c r="D7191" s="546">
        <v>45708</v>
      </c>
      <c r="E7191" s="171" t="str">
        <f t="shared" si="112"/>
        <v>2025</v>
      </c>
      <c r="F7191" s="547">
        <v>4187.55</v>
      </c>
      <c r="G7191" s="548">
        <v>0.19</v>
      </c>
      <c r="H7191" s="547">
        <v>3518.95</v>
      </c>
      <c r="I7191" s="545" t="s">
        <v>12642</v>
      </c>
      <c r="J7191" s="545" t="s">
        <v>13307</v>
      </c>
      <c r="K7191" s="545" t="s">
        <v>13413</v>
      </c>
      <c r="L7191" s="545" t="s">
        <v>13807</v>
      </c>
      <c r="M7191" s="548" t="s">
        <v>13758</v>
      </c>
      <c r="N7191" s="545" t="s">
        <v>13413</v>
      </c>
      <c r="O7191" s="545" t="s">
        <v>17835</v>
      </c>
      <c r="P7191" s="549">
        <v>5181</v>
      </c>
      <c r="Q7191" s="549">
        <v>1</v>
      </c>
      <c r="R7191" s="549">
        <v>135</v>
      </c>
      <c r="S7191" s="548">
        <v>2228</v>
      </c>
      <c r="T7191" s="548"/>
      <c r="U7191" s="99"/>
    </row>
    <row r="7192" spans="1:21" ht="19.5" customHeight="1">
      <c r="A7192" s="545">
        <v>101827</v>
      </c>
      <c r="B7192" s="545" t="s">
        <v>6993</v>
      </c>
      <c r="C7192" s="545" t="s">
        <v>216</v>
      </c>
      <c r="D7192" s="546">
        <v>45708</v>
      </c>
      <c r="E7192" s="171" t="str">
        <f t="shared" si="112"/>
        <v>2025</v>
      </c>
      <c r="F7192" s="547">
        <v>3002.66</v>
      </c>
      <c r="G7192" s="548">
        <v>0</v>
      </c>
      <c r="H7192" s="547">
        <v>3002.66</v>
      </c>
      <c r="I7192" s="545" t="s">
        <v>12642</v>
      </c>
      <c r="J7192" s="545" t="s">
        <v>13307</v>
      </c>
      <c r="K7192" s="545" t="s">
        <v>13413</v>
      </c>
      <c r="L7192" s="545" t="s">
        <v>13807</v>
      </c>
      <c r="M7192" s="548" t="s">
        <v>13758</v>
      </c>
      <c r="N7192" s="545" t="s">
        <v>13413</v>
      </c>
      <c r="O7192" s="545" t="s">
        <v>15275</v>
      </c>
      <c r="P7192" s="549">
        <v>5182</v>
      </c>
      <c r="Q7192" s="549">
        <v>1</v>
      </c>
      <c r="R7192" s="549">
        <v>135</v>
      </c>
      <c r="S7192" s="548">
        <v>2228</v>
      </c>
      <c r="T7192" s="548"/>
      <c r="U7192" s="99"/>
    </row>
    <row r="7193" spans="1:21" ht="19.5" customHeight="1">
      <c r="A7193" s="545">
        <v>101828</v>
      </c>
      <c r="B7193" s="545" t="s">
        <v>10445</v>
      </c>
      <c r="C7193" s="545" t="s">
        <v>216</v>
      </c>
      <c r="D7193" s="546"/>
      <c r="E7193" s="171" t="str">
        <f t="shared" si="112"/>
        <v>1900</v>
      </c>
      <c r="F7193" s="547">
        <v>0</v>
      </c>
      <c r="G7193" s="548">
        <v>0</v>
      </c>
      <c r="H7193" s="547">
        <v>0</v>
      </c>
      <c r="I7193" s="545" t="s">
        <v>12718</v>
      </c>
      <c r="J7193" s="545"/>
      <c r="K7193" s="545" t="s">
        <v>13413</v>
      </c>
      <c r="L7193" s="545" t="s">
        <v>13807</v>
      </c>
      <c r="M7193" s="548" t="s">
        <v>13758</v>
      </c>
      <c r="N7193" s="545" t="s">
        <v>13413</v>
      </c>
      <c r="O7193" s="545" t="s">
        <v>14544</v>
      </c>
      <c r="P7193" s="549">
        <v>5183</v>
      </c>
      <c r="Q7193" s="549">
        <v>1</v>
      </c>
      <c r="R7193" s="549">
        <v>137</v>
      </c>
      <c r="S7193" s="548"/>
      <c r="T7193" s="548"/>
      <c r="U7193" s="99"/>
    </row>
    <row r="7194" spans="1:21" ht="19.5" customHeight="1">
      <c r="A7194" s="545">
        <v>101829</v>
      </c>
      <c r="B7194" s="545" t="s">
        <v>12983</v>
      </c>
      <c r="C7194" s="545" t="s">
        <v>786</v>
      </c>
      <c r="D7194" s="546"/>
      <c r="E7194" s="171" t="str">
        <f t="shared" si="112"/>
        <v>1900</v>
      </c>
      <c r="F7194" s="547">
        <v>0</v>
      </c>
      <c r="G7194" s="548">
        <v>0</v>
      </c>
      <c r="H7194" s="547">
        <v>0</v>
      </c>
      <c r="I7194" s="545" t="s">
        <v>12659</v>
      </c>
      <c r="J7194" s="545"/>
      <c r="K7194" s="545" t="s">
        <v>13413</v>
      </c>
      <c r="L7194" s="545" t="s">
        <v>13413</v>
      </c>
      <c r="M7194" s="548" t="s">
        <v>13758</v>
      </c>
      <c r="N7194" s="545" t="s">
        <v>13413</v>
      </c>
      <c r="O7194" s="545" t="s">
        <v>18171</v>
      </c>
      <c r="P7194" s="549">
        <v>5184</v>
      </c>
      <c r="Q7194" s="549">
        <v>1</v>
      </c>
      <c r="R7194" s="549">
        <v>116</v>
      </c>
      <c r="S7194" s="548"/>
      <c r="T7194" s="548"/>
      <c r="U7194" s="99"/>
    </row>
    <row r="7195" spans="1:21" ht="19.5" customHeight="1">
      <c r="A7195" s="545">
        <v>101830</v>
      </c>
      <c r="B7195" s="545" t="s">
        <v>7757</v>
      </c>
      <c r="C7195" s="545" t="s">
        <v>216</v>
      </c>
      <c r="D7195" s="546">
        <v>43644</v>
      </c>
      <c r="E7195" s="171" t="str">
        <f t="shared" si="112"/>
        <v>2019</v>
      </c>
      <c r="F7195" s="547">
        <v>1270000</v>
      </c>
      <c r="G7195" s="548">
        <v>0.19</v>
      </c>
      <c r="H7195" s="547">
        <v>1067226.8899999999</v>
      </c>
      <c r="I7195" s="545" t="s">
        <v>12655</v>
      </c>
      <c r="J7195" s="545" t="s">
        <v>13321</v>
      </c>
      <c r="K7195" s="545" t="s">
        <v>18399</v>
      </c>
      <c r="L7195" s="545" t="s">
        <v>13413</v>
      </c>
      <c r="M7195" s="548" t="s">
        <v>13758</v>
      </c>
      <c r="N7195" s="545" t="s">
        <v>13413</v>
      </c>
      <c r="O7195" s="545" t="s">
        <v>13413</v>
      </c>
      <c r="P7195" s="549">
        <v>11943</v>
      </c>
      <c r="Q7195" s="549">
        <v>1</v>
      </c>
      <c r="R7195" s="549">
        <v>109</v>
      </c>
      <c r="S7195" s="548">
        <v>2244</v>
      </c>
      <c r="T7195" s="548"/>
      <c r="U7195" s="99"/>
    </row>
    <row r="7196" spans="1:21" ht="19.5" customHeight="1">
      <c r="A7196" s="545">
        <v>101831</v>
      </c>
      <c r="B7196" s="545" t="s">
        <v>4976</v>
      </c>
      <c r="C7196" s="545" t="s">
        <v>209</v>
      </c>
      <c r="D7196" s="546">
        <v>45708</v>
      </c>
      <c r="E7196" s="171" t="str">
        <f t="shared" si="112"/>
        <v>2025</v>
      </c>
      <c r="F7196" s="547">
        <v>160165.21</v>
      </c>
      <c r="G7196" s="548">
        <v>0.19</v>
      </c>
      <c r="H7196" s="547">
        <v>134592.62</v>
      </c>
      <c r="I7196" s="545" t="s">
        <v>12652</v>
      </c>
      <c r="J7196" s="545" t="s">
        <v>13307</v>
      </c>
      <c r="K7196" s="545" t="s">
        <v>18400</v>
      </c>
      <c r="L7196" s="545" t="s">
        <v>13413</v>
      </c>
      <c r="M7196" s="548" t="s">
        <v>13758</v>
      </c>
      <c r="N7196" s="545" t="s">
        <v>13413</v>
      </c>
      <c r="O7196" s="545" t="s">
        <v>13413</v>
      </c>
      <c r="P7196" s="549">
        <v>11944</v>
      </c>
      <c r="Q7196" s="549">
        <v>1</v>
      </c>
      <c r="R7196" s="549">
        <v>134</v>
      </c>
      <c r="S7196" s="548">
        <v>2228</v>
      </c>
      <c r="T7196" s="548"/>
      <c r="U7196" s="99"/>
    </row>
    <row r="7197" spans="1:21" ht="19.5" customHeight="1">
      <c r="A7197" s="545">
        <v>101832</v>
      </c>
      <c r="B7197" s="545" t="s">
        <v>4978</v>
      </c>
      <c r="C7197" s="545" t="s">
        <v>216</v>
      </c>
      <c r="D7197" s="546">
        <v>44189</v>
      </c>
      <c r="E7197" s="171" t="str">
        <f t="shared" si="112"/>
        <v>2020</v>
      </c>
      <c r="F7197" s="547">
        <v>21200</v>
      </c>
      <c r="G7197" s="548">
        <v>0.19</v>
      </c>
      <c r="H7197" s="547">
        <v>17815.13</v>
      </c>
      <c r="I7197" s="545" t="s">
        <v>12652</v>
      </c>
      <c r="J7197" s="545" t="s">
        <v>13296</v>
      </c>
      <c r="K7197" s="545" t="s">
        <v>18401</v>
      </c>
      <c r="L7197" s="545" t="s">
        <v>13413</v>
      </c>
      <c r="M7197" s="548" t="s">
        <v>13758</v>
      </c>
      <c r="N7197" s="545" t="s">
        <v>13413</v>
      </c>
      <c r="O7197" s="545" t="s">
        <v>13413</v>
      </c>
      <c r="P7197" s="549">
        <v>11945</v>
      </c>
      <c r="Q7197" s="549">
        <v>1</v>
      </c>
      <c r="R7197" s="549">
        <v>134</v>
      </c>
      <c r="S7197" s="548">
        <v>2218</v>
      </c>
      <c r="T7197" s="548"/>
      <c r="U7197" s="99"/>
    </row>
    <row r="7198" spans="1:21" ht="19.5" customHeight="1">
      <c r="A7198" s="545">
        <v>101833</v>
      </c>
      <c r="B7198" s="545" t="s">
        <v>7558</v>
      </c>
      <c r="C7198" s="545" t="s">
        <v>216</v>
      </c>
      <c r="D7198" s="546">
        <v>43697</v>
      </c>
      <c r="E7198" s="171" t="str">
        <f t="shared" si="112"/>
        <v>2019</v>
      </c>
      <c r="F7198" s="547">
        <v>8014734</v>
      </c>
      <c r="G7198" s="548">
        <v>0.19</v>
      </c>
      <c r="H7198" s="547">
        <v>6735070.5899999999</v>
      </c>
      <c r="I7198" s="545" t="s">
        <v>12637</v>
      </c>
      <c r="J7198" s="545" t="s">
        <v>13321</v>
      </c>
      <c r="K7198" s="545" t="s">
        <v>18402</v>
      </c>
      <c r="L7198" s="545" t="s">
        <v>13413</v>
      </c>
      <c r="M7198" s="548" t="s">
        <v>13758</v>
      </c>
      <c r="N7198" s="545" t="s">
        <v>13413</v>
      </c>
      <c r="O7198" s="545" t="s">
        <v>13413</v>
      </c>
      <c r="P7198" s="549">
        <v>11946</v>
      </c>
      <c r="Q7198" s="549">
        <v>1</v>
      </c>
      <c r="R7198" s="549">
        <v>13</v>
      </c>
      <c r="S7198" s="548">
        <v>2244</v>
      </c>
      <c r="T7198" s="548"/>
      <c r="U7198" s="99"/>
    </row>
    <row r="7199" spans="1:21" ht="19.5" customHeight="1">
      <c r="A7199" s="545">
        <v>101834</v>
      </c>
      <c r="B7199" s="545" t="s">
        <v>7462</v>
      </c>
      <c r="C7199" s="545" t="s">
        <v>216</v>
      </c>
      <c r="D7199" s="546">
        <v>43738</v>
      </c>
      <c r="E7199" s="171" t="str">
        <f t="shared" si="112"/>
        <v>2019</v>
      </c>
      <c r="F7199" s="547">
        <v>47927747.490000002</v>
      </c>
      <c r="G7199" s="548">
        <v>0.19</v>
      </c>
      <c r="H7199" s="547">
        <v>40275418.060000002</v>
      </c>
      <c r="I7199" s="545" t="s">
        <v>12694</v>
      </c>
      <c r="J7199" s="545" t="s">
        <v>13321</v>
      </c>
      <c r="K7199" s="545" t="s">
        <v>18403</v>
      </c>
      <c r="L7199" s="545" t="s">
        <v>18404</v>
      </c>
      <c r="M7199" s="548" t="s">
        <v>13758</v>
      </c>
      <c r="N7199" s="545" t="s">
        <v>13413</v>
      </c>
      <c r="O7199" s="545" t="s">
        <v>13413</v>
      </c>
      <c r="P7199" s="549">
        <v>11947</v>
      </c>
      <c r="Q7199" s="549">
        <v>1</v>
      </c>
      <c r="R7199" s="549">
        <v>104</v>
      </c>
      <c r="S7199" s="548">
        <v>2244</v>
      </c>
      <c r="T7199" s="548"/>
      <c r="U7199" s="99"/>
    </row>
    <row r="7200" spans="1:21" ht="19.5" customHeight="1">
      <c r="A7200" s="545">
        <v>101835</v>
      </c>
      <c r="B7200" s="545" t="s">
        <v>6992</v>
      </c>
      <c r="C7200" s="545" t="s">
        <v>216</v>
      </c>
      <c r="D7200" s="546">
        <v>46052</v>
      </c>
      <c r="E7200" s="171" t="str">
        <f t="shared" si="112"/>
        <v>2026</v>
      </c>
      <c r="F7200" s="547">
        <v>1127</v>
      </c>
      <c r="G7200" s="548">
        <v>0</v>
      </c>
      <c r="H7200" s="547">
        <v>1127</v>
      </c>
      <c r="I7200" s="545" t="s">
        <v>12642</v>
      </c>
      <c r="J7200" s="545" t="s">
        <v>13307</v>
      </c>
      <c r="K7200" s="545" t="s">
        <v>13413</v>
      </c>
      <c r="L7200" s="545" t="s">
        <v>13807</v>
      </c>
      <c r="M7200" s="548" t="s">
        <v>13758</v>
      </c>
      <c r="N7200" s="545" t="s">
        <v>13413</v>
      </c>
      <c r="O7200" s="545" t="s">
        <v>15275</v>
      </c>
      <c r="P7200" s="549">
        <v>5185</v>
      </c>
      <c r="Q7200" s="549">
        <v>1</v>
      </c>
      <c r="R7200" s="549">
        <v>135</v>
      </c>
      <c r="S7200" s="548">
        <v>2228</v>
      </c>
      <c r="T7200" s="548"/>
      <c r="U7200" s="99"/>
    </row>
    <row r="7201" spans="1:21" ht="19.5" customHeight="1">
      <c r="A7201" s="545">
        <v>101836</v>
      </c>
      <c r="B7201" s="545" t="s">
        <v>2507</v>
      </c>
      <c r="C7201" s="545" t="s">
        <v>216</v>
      </c>
      <c r="D7201" s="546">
        <v>43843</v>
      </c>
      <c r="E7201" s="171" t="str">
        <f t="shared" si="112"/>
        <v>2020</v>
      </c>
      <c r="F7201" s="547">
        <v>246.33</v>
      </c>
      <c r="G7201" s="548">
        <v>0.19</v>
      </c>
      <c r="H7201" s="547">
        <v>207</v>
      </c>
      <c r="I7201" s="545" t="s">
        <v>12642</v>
      </c>
      <c r="J7201" s="545" t="s">
        <v>13297</v>
      </c>
      <c r="K7201" s="545" t="s">
        <v>13413</v>
      </c>
      <c r="L7201" s="545" t="s">
        <v>13807</v>
      </c>
      <c r="M7201" s="548" t="s">
        <v>13758</v>
      </c>
      <c r="N7201" s="545" t="s">
        <v>13413</v>
      </c>
      <c r="O7201" s="545" t="s">
        <v>15275</v>
      </c>
      <c r="P7201" s="549">
        <v>5186</v>
      </c>
      <c r="Q7201" s="549">
        <v>1</v>
      </c>
      <c r="R7201" s="549">
        <v>135</v>
      </c>
      <c r="S7201" s="548">
        <v>2257</v>
      </c>
      <c r="T7201" s="548"/>
      <c r="U7201" s="99"/>
    </row>
    <row r="7202" spans="1:21" ht="19.5" customHeight="1">
      <c r="A7202" s="545">
        <v>101837</v>
      </c>
      <c r="B7202" s="545" t="s">
        <v>7505</v>
      </c>
      <c r="C7202" s="545" t="s">
        <v>216</v>
      </c>
      <c r="D7202" s="546">
        <v>43733</v>
      </c>
      <c r="E7202" s="171" t="str">
        <f t="shared" si="112"/>
        <v>2019</v>
      </c>
      <c r="F7202" s="547">
        <v>22120331.989999998</v>
      </c>
      <c r="G7202" s="548">
        <v>0.19</v>
      </c>
      <c r="H7202" s="547">
        <v>18588514.280000001</v>
      </c>
      <c r="I7202" s="545" t="s">
        <v>12637</v>
      </c>
      <c r="J7202" s="545" t="s">
        <v>13321</v>
      </c>
      <c r="K7202" s="545" t="s">
        <v>18405</v>
      </c>
      <c r="L7202" s="545" t="s">
        <v>13413</v>
      </c>
      <c r="M7202" s="548" t="s">
        <v>13758</v>
      </c>
      <c r="N7202" s="545" t="s">
        <v>13413</v>
      </c>
      <c r="O7202" s="545" t="s">
        <v>13413</v>
      </c>
      <c r="P7202" s="549">
        <v>11948</v>
      </c>
      <c r="Q7202" s="549">
        <v>1</v>
      </c>
      <c r="R7202" s="549">
        <v>13</v>
      </c>
      <c r="S7202" s="548">
        <v>2244</v>
      </c>
      <c r="T7202" s="548"/>
      <c r="U7202" s="99"/>
    </row>
    <row r="7203" spans="1:21" ht="19.5" customHeight="1">
      <c r="A7203" s="545">
        <v>101838</v>
      </c>
      <c r="B7203" s="545" t="s">
        <v>7733</v>
      </c>
      <c r="C7203" s="545" t="s">
        <v>216</v>
      </c>
      <c r="D7203" s="546">
        <v>44585</v>
      </c>
      <c r="E7203" s="171" t="str">
        <f t="shared" si="112"/>
        <v>2022</v>
      </c>
      <c r="F7203" s="547">
        <v>103278.41</v>
      </c>
      <c r="G7203" s="548">
        <v>0.19</v>
      </c>
      <c r="H7203" s="547">
        <v>86788.58</v>
      </c>
      <c r="I7203" s="545" t="s">
        <v>12718</v>
      </c>
      <c r="J7203" s="545" t="s">
        <v>13297</v>
      </c>
      <c r="K7203" s="545" t="s">
        <v>18406</v>
      </c>
      <c r="L7203" s="545" t="s">
        <v>13413</v>
      </c>
      <c r="M7203" s="548" t="s">
        <v>13758</v>
      </c>
      <c r="N7203" s="545" t="s">
        <v>13413</v>
      </c>
      <c r="O7203" s="545" t="s">
        <v>13413</v>
      </c>
      <c r="P7203" s="549">
        <v>11949</v>
      </c>
      <c r="Q7203" s="549">
        <v>1</v>
      </c>
      <c r="R7203" s="549">
        <v>137</v>
      </c>
      <c r="S7203" s="548">
        <v>2257</v>
      </c>
      <c r="T7203" s="548"/>
      <c r="U7203" s="99"/>
    </row>
    <row r="7204" spans="1:21" ht="19.5" customHeight="1">
      <c r="A7204" s="545">
        <v>101839</v>
      </c>
      <c r="B7204" s="545" t="s">
        <v>2474</v>
      </c>
      <c r="C7204" s="545" t="s">
        <v>216</v>
      </c>
      <c r="D7204" s="546"/>
      <c r="E7204" s="171" t="str">
        <f t="shared" si="112"/>
        <v>1900</v>
      </c>
      <c r="F7204" s="547">
        <v>0</v>
      </c>
      <c r="G7204" s="548">
        <v>0</v>
      </c>
      <c r="H7204" s="547">
        <v>0</v>
      </c>
      <c r="I7204" s="545" t="s">
        <v>12642</v>
      </c>
      <c r="J7204" s="545"/>
      <c r="K7204" s="545" t="s">
        <v>13413</v>
      </c>
      <c r="L7204" s="545" t="s">
        <v>13807</v>
      </c>
      <c r="M7204" s="548" t="s">
        <v>13758</v>
      </c>
      <c r="N7204" s="545" t="s">
        <v>13413</v>
      </c>
      <c r="O7204" s="545" t="s">
        <v>17835</v>
      </c>
      <c r="P7204" s="549">
        <v>5187</v>
      </c>
      <c r="Q7204" s="549">
        <v>1</v>
      </c>
      <c r="R7204" s="549">
        <v>135</v>
      </c>
      <c r="S7204" s="548"/>
      <c r="T7204" s="548"/>
      <c r="U7204" s="99"/>
    </row>
    <row r="7205" spans="1:21" ht="19.5" customHeight="1">
      <c r="A7205" s="545">
        <v>101840</v>
      </c>
      <c r="B7205" s="545" t="s">
        <v>1464</v>
      </c>
      <c r="C7205" s="545" t="s">
        <v>216</v>
      </c>
      <c r="D7205" s="546"/>
      <c r="E7205" s="171" t="str">
        <f t="shared" si="112"/>
        <v>1900</v>
      </c>
      <c r="F7205" s="547">
        <v>0</v>
      </c>
      <c r="G7205" s="548">
        <v>0</v>
      </c>
      <c r="H7205" s="547">
        <v>0</v>
      </c>
      <c r="I7205" s="545" t="s">
        <v>12685</v>
      </c>
      <c r="J7205" s="545"/>
      <c r="K7205" s="545" t="s">
        <v>13413</v>
      </c>
      <c r="L7205" s="545" t="s">
        <v>13413</v>
      </c>
      <c r="M7205" s="548" t="s">
        <v>13758</v>
      </c>
      <c r="N7205" s="545" t="s">
        <v>13413</v>
      </c>
      <c r="O7205" s="545" t="s">
        <v>14239</v>
      </c>
      <c r="P7205" s="549">
        <v>5188</v>
      </c>
      <c r="Q7205" s="549">
        <v>1</v>
      </c>
      <c r="R7205" s="549">
        <v>11</v>
      </c>
      <c r="S7205" s="548"/>
      <c r="T7205" s="548"/>
      <c r="U7205" s="99"/>
    </row>
    <row r="7206" spans="1:21" ht="19.5" customHeight="1">
      <c r="A7206" s="545">
        <v>101841</v>
      </c>
      <c r="B7206" s="545" t="s">
        <v>3668</v>
      </c>
      <c r="C7206" s="545" t="s">
        <v>216</v>
      </c>
      <c r="D7206" s="546"/>
      <c r="E7206" s="171" t="str">
        <f t="shared" si="112"/>
        <v>1900</v>
      </c>
      <c r="F7206" s="547">
        <v>0</v>
      </c>
      <c r="G7206" s="548">
        <v>0</v>
      </c>
      <c r="H7206" s="547">
        <v>0</v>
      </c>
      <c r="I7206" s="545" t="s">
        <v>12702</v>
      </c>
      <c r="J7206" s="545"/>
      <c r="K7206" s="545" t="s">
        <v>13413</v>
      </c>
      <c r="L7206" s="545" t="s">
        <v>13413</v>
      </c>
      <c r="M7206" s="548" t="s">
        <v>13758</v>
      </c>
      <c r="N7206" s="545" t="s">
        <v>13413</v>
      </c>
      <c r="O7206" s="545" t="s">
        <v>13413</v>
      </c>
      <c r="P7206" s="549">
        <v>5189</v>
      </c>
      <c r="Q7206" s="549">
        <v>1</v>
      </c>
      <c r="R7206" s="549">
        <v>27</v>
      </c>
      <c r="S7206" s="548"/>
      <c r="T7206" s="548"/>
      <c r="U7206" s="99"/>
    </row>
    <row r="7207" spans="1:21" ht="19.5" customHeight="1">
      <c r="A7207" s="545">
        <v>101842</v>
      </c>
      <c r="B7207" s="545" t="s">
        <v>2478</v>
      </c>
      <c r="C7207" s="545" t="s">
        <v>216</v>
      </c>
      <c r="D7207" s="546"/>
      <c r="E7207" s="171" t="str">
        <f t="shared" si="112"/>
        <v>1900</v>
      </c>
      <c r="F7207" s="547">
        <v>0</v>
      </c>
      <c r="G7207" s="548">
        <v>0</v>
      </c>
      <c r="H7207" s="547">
        <v>0</v>
      </c>
      <c r="I7207" s="545" t="s">
        <v>12642</v>
      </c>
      <c r="J7207" s="545"/>
      <c r="K7207" s="545" t="s">
        <v>13413</v>
      </c>
      <c r="L7207" s="545" t="s">
        <v>13807</v>
      </c>
      <c r="M7207" s="548" t="s">
        <v>13758</v>
      </c>
      <c r="N7207" s="545" t="s">
        <v>13413</v>
      </c>
      <c r="O7207" s="545" t="s">
        <v>17835</v>
      </c>
      <c r="P7207" s="549">
        <v>5190</v>
      </c>
      <c r="Q7207" s="549">
        <v>1</v>
      </c>
      <c r="R7207" s="549">
        <v>135</v>
      </c>
      <c r="S7207" s="548"/>
      <c r="T7207" s="548"/>
      <c r="U7207" s="99"/>
    </row>
    <row r="7208" spans="1:21" ht="19.5" customHeight="1">
      <c r="A7208" s="545">
        <v>101843</v>
      </c>
      <c r="B7208" s="545" t="s">
        <v>2604</v>
      </c>
      <c r="C7208" s="545" t="s">
        <v>216</v>
      </c>
      <c r="D7208" s="546">
        <v>44589</v>
      </c>
      <c r="E7208" s="171" t="str">
        <f t="shared" si="112"/>
        <v>2022</v>
      </c>
      <c r="F7208" s="547">
        <v>48231</v>
      </c>
      <c r="G7208" s="548">
        <v>0.19</v>
      </c>
      <c r="H7208" s="547">
        <v>40530.25</v>
      </c>
      <c r="I7208" s="545" t="s">
        <v>12642</v>
      </c>
      <c r="J7208" s="545" t="s">
        <v>13297</v>
      </c>
      <c r="K7208" s="545" t="s">
        <v>13809</v>
      </c>
      <c r="L7208" s="545" t="s">
        <v>13807</v>
      </c>
      <c r="M7208" s="548" t="s">
        <v>13758</v>
      </c>
      <c r="N7208" s="545" t="s">
        <v>13413</v>
      </c>
      <c r="O7208" s="545" t="s">
        <v>15288</v>
      </c>
      <c r="P7208" s="549">
        <v>5191</v>
      </c>
      <c r="Q7208" s="549">
        <v>1</v>
      </c>
      <c r="R7208" s="549">
        <v>135</v>
      </c>
      <c r="S7208" s="548">
        <v>2257</v>
      </c>
      <c r="T7208" s="548"/>
      <c r="U7208" s="99"/>
    </row>
    <row r="7209" spans="1:21" ht="19.5" customHeight="1">
      <c r="A7209" s="545">
        <v>101844</v>
      </c>
      <c r="B7209" s="545" t="s">
        <v>10444</v>
      </c>
      <c r="C7209" s="545" t="s">
        <v>216</v>
      </c>
      <c r="D7209" s="546">
        <v>44620</v>
      </c>
      <c r="E7209" s="171" t="str">
        <f t="shared" si="112"/>
        <v>2022</v>
      </c>
      <c r="F7209" s="547">
        <v>19291.009999999998</v>
      </c>
      <c r="G7209" s="548">
        <v>0.19</v>
      </c>
      <c r="H7209" s="547">
        <v>16210.93</v>
      </c>
      <c r="I7209" s="545" t="s">
        <v>12642</v>
      </c>
      <c r="J7209" s="545" t="s">
        <v>13297</v>
      </c>
      <c r="K7209" s="545" t="s">
        <v>13413</v>
      </c>
      <c r="L7209" s="545" t="s">
        <v>13807</v>
      </c>
      <c r="M7209" s="548" t="s">
        <v>13758</v>
      </c>
      <c r="N7209" s="545" t="s">
        <v>13413</v>
      </c>
      <c r="O7209" s="545" t="s">
        <v>18337</v>
      </c>
      <c r="P7209" s="549">
        <v>5192</v>
      </c>
      <c r="Q7209" s="549">
        <v>1</v>
      </c>
      <c r="R7209" s="549">
        <v>135</v>
      </c>
      <c r="S7209" s="548">
        <v>2257</v>
      </c>
      <c r="T7209" s="548"/>
      <c r="U7209" s="99"/>
    </row>
    <row r="7210" spans="1:21" ht="19.5" customHeight="1">
      <c r="A7210" s="545">
        <v>101845</v>
      </c>
      <c r="B7210" s="545" t="s">
        <v>6686</v>
      </c>
      <c r="C7210" s="545" t="s">
        <v>216</v>
      </c>
      <c r="D7210" s="546">
        <v>44585</v>
      </c>
      <c r="E7210" s="171" t="str">
        <f t="shared" si="112"/>
        <v>2022</v>
      </c>
      <c r="F7210" s="547">
        <v>19291.490000000002</v>
      </c>
      <c r="G7210" s="548">
        <v>0.19</v>
      </c>
      <c r="H7210" s="547">
        <v>16211.34</v>
      </c>
      <c r="I7210" s="545" t="s">
        <v>12642</v>
      </c>
      <c r="J7210" s="545" t="s">
        <v>13297</v>
      </c>
      <c r="K7210" s="545" t="s">
        <v>13413</v>
      </c>
      <c r="L7210" s="545" t="s">
        <v>13807</v>
      </c>
      <c r="M7210" s="548" t="s">
        <v>13758</v>
      </c>
      <c r="N7210" s="545" t="s">
        <v>13413</v>
      </c>
      <c r="O7210" s="545" t="s">
        <v>18337</v>
      </c>
      <c r="P7210" s="549">
        <v>5193</v>
      </c>
      <c r="Q7210" s="549">
        <v>1</v>
      </c>
      <c r="R7210" s="549">
        <v>135</v>
      </c>
      <c r="S7210" s="548">
        <v>2257</v>
      </c>
      <c r="T7210" s="548"/>
      <c r="U7210" s="99"/>
    </row>
    <row r="7211" spans="1:21" ht="19.5" customHeight="1">
      <c r="A7211" s="545">
        <v>101846</v>
      </c>
      <c r="B7211" s="545" t="s">
        <v>1197</v>
      </c>
      <c r="C7211" s="545" t="s">
        <v>216</v>
      </c>
      <c r="D7211" s="546">
        <v>44588</v>
      </c>
      <c r="E7211" s="171" t="str">
        <f t="shared" si="112"/>
        <v>2022</v>
      </c>
      <c r="F7211" s="547">
        <v>2394.0100000000002</v>
      </c>
      <c r="G7211" s="548">
        <v>0.19</v>
      </c>
      <c r="H7211" s="547">
        <v>2011.77</v>
      </c>
      <c r="I7211" s="545" t="s">
        <v>12659</v>
      </c>
      <c r="J7211" s="545" t="s">
        <v>13297</v>
      </c>
      <c r="K7211" s="545" t="s">
        <v>13413</v>
      </c>
      <c r="L7211" s="545" t="s">
        <v>16512</v>
      </c>
      <c r="M7211" s="548" t="s">
        <v>13758</v>
      </c>
      <c r="N7211" s="545" t="s">
        <v>13413</v>
      </c>
      <c r="O7211" s="545" t="s">
        <v>16513</v>
      </c>
      <c r="P7211" s="549">
        <v>5194</v>
      </c>
      <c r="Q7211" s="549">
        <v>1</v>
      </c>
      <c r="R7211" s="549">
        <v>116</v>
      </c>
      <c r="S7211" s="548">
        <v>2257</v>
      </c>
      <c r="T7211" s="548"/>
      <c r="U7211" s="99"/>
    </row>
    <row r="7212" spans="1:21" ht="19.5" customHeight="1">
      <c r="A7212" s="545">
        <v>101847</v>
      </c>
      <c r="B7212" s="545" t="s">
        <v>6639</v>
      </c>
      <c r="C7212" s="545" t="s">
        <v>216</v>
      </c>
      <c r="D7212" s="546">
        <v>46066</v>
      </c>
      <c r="E7212" s="171" t="str">
        <f t="shared" si="112"/>
        <v>2026</v>
      </c>
      <c r="F7212" s="547">
        <v>68</v>
      </c>
      <c r="G7212" s="548">
        <v>0.19</v>
      </c>
      <c r="H7212" s="547">
        <v>57.14</v>
      </c>
      <c r="I7212" s="545" t="s">
        <v>12659</v>
      </c>
      <c r="J7212" s="545" t="s">
        <v>13298</v>
      </c>
      <c r="K7212" s="545" t="s">
        <v>13413</v>
      </c>
      <c r="L7212" s="545" t="s">
        <v>14222</v>
      </c>
      <c r="M7212" s="548" t="s">
        <v>13758</v>
      </c>
      <c r="N7212" s="545" t="s">
        <v>13413</v>
      </c>
      <c r="O7212" s="545" t="s">
        <v>14223</v>
      </c>
      <c r="P7212" s="549">
        <v>5195</v>
      </c>
      <c r="Q7212" s="549">
        <v>1</v>
      </c>
      <c r="R7212" s="549">
        <v>116</v>
      </c>
      <c r="S7212" s="548">
        <v>1012</v>
      </c>
      <c r="T7212" s="548"/>
      <c r="U7212" s="99"/>
    </row>
    <row r="7213" spans="1:21" ht="19.5" customHeight="1">
      <c r="A7213" s="545">
        <v>101848</v>
      </c>
      <c r="B7213" s="545" t="s">
        <v>3136</v>
      </c>
      <c r="C7213" s="545" t="s">
        <v>216</v>
      </c>
      <c r="D7213" s="546">
        <v>43843</v>
      </c>
      <c r="E7213" s="171" t="str">
        <f t="shared" si="112"/>
        <v>2020</v>
      </c>
      <c r="F7213" s="547">
        <v>2827.44</v>
      </c>
      <c r="G7213" s="548">
        <v>0.19</v>
      </c>
      <c r="H7213" s="547">
        <v>2376</v>
      </c>
      <c r="I7213" s="545" t="s">
        <v>12689</v>
      </c>
      <c r="J7213" s="545" t="s">
        <v>13297</v>
      </c>
      <c r="K7213" s="545" t="s">
        <v>13413</v>
      </c>
      <c r="L7213" s="545" t="s">
        <v>13413</v>
      </c>
      <c r="M7213" s="548" t="s">
        <v>13758</v>
      </c>
      <c r="N7213" s="545" t="s">
        <v>13413</v>
      </c>
      <c r="O7213" s="545" t="s">
        <v>18407</v>
      </c>
      <c r="P7213" s="549">
        <v>5196</v>
      </c>
      <c r="Q7213" s="549">
        <v>1</v>
      </c>
      <c r="R7213" s="549">
        <v>156</v>
      </c>
      <c r="S7213" s="548">
        <v>2257</v>
      </c>
      <c r="T7213" s="548"/>
      <c r="U7213" s="99"/>
    </row>
    <row r="7214" spans="1:21" ht="19.5" customHeight="1">
      <c r="A7214" s="545">
        <v>101849</v>
      </c>
      <c r="B7214" s="545" t="s">
        <v>4551</v>
      </c>
      <c r="C7214" s="545" t="s">
        <v>216</v>
      </c>
      <c r="D7214" s="546">
        <v>43566</v>
      </c>
      <c r="E7214" s="171" t="str">
        <f t="shared" si="112"/>
        <v>2019</v>
      </c>
      <c r="F7214" s="547">
        <v>40000000</v>
      </c>
      <c r="G7214" s="548">
        <v>0.19</v>
      </c>
      <c r="H7214" s="547">
        <v>33613445.380000003</v>
      </c>
      <c r="I7214" s="545" t="s">
        <v>12655</v>
      </c>
      <c r="J7214" s="545" t="s">
        <v>13321</v>
      </c>
      <c r="K7214" s="545" t="s">
        <v>18408</v>
      </c>
      <c r="L7214" s="545" t="s">
        <v>13413</v>
      </c>
      <c r="M7214" s="548" t="s">
        <v>13758</v>
      </c>
      <c r="N7214" s="545" t="s">
        <v>13413</v>
      </c>
      <c r="O7214" s="545" t="s">
        <v>13413</v>
      </c>
      <c r="P7214" s="549">
        <v>11950</v>
      </c>
      <c r="Q7214" s="549">
        <v>1</v>
      </c>
      <c r="R7214" s="549">
        <v>109</v>
      </c>
      <c r="S7214" s="548">
        <v>2244</v>
      </c>
      <c r="T7214" s="548"/>
      <c r="U7214" s="99"/>
    </row>
    <row r="7215" spans="1:21" ht="19.5" customHeight="1">
      <c r="A7215" s="545">
        <v>101850</v>
      </c>
      <c r="B7215" s="545" t="s">
        <v>7715</v>
      </c>
      <c r="C7215" s="545" t="s">
        <v>216</v>
      </c>
      <c r="D7215" s="546">
        <v>43654</v>
      </c>
      <c r="E7215" s="171" t="str">
        <f t="shared" si="112"/>
        <v>2019</v>
      </c>
      <c r="F7215" s="547">
        <v>48291</v>
      </c>
      <c r="G7215" s="548">
        <v>0.19</v>
      </c>
      <c r="H7215" s="547">
        <v>40580.67</v>
      </c>
      <c r="I7215" s="545" t="s">
        <v>12686</v>
      </c>
      <c r="J7215" s="545" t="s">
        <v>13302</v>
      </c>
      <c r="K7215" s="545" t="s">
        <v>18409</v>
      </c>
      <c r="L7215" s="545" t="s">
        <v>13413</v>
      </c>
      <c r="M7215" s="548" t="s">
        <v>13758</v>
      </c>
      <c r="N7215" s="545" t="s">
        <v>13413</v>
      </c>
      <c r="O7215" s="545" t="s">
        <v>13413</v>
      </c>
      <c r="P7215" s="549">
        <v>11951</v>
      </c>
      <c r="Q7215" s="549">
        <v>1</v>
      </c>
      <c r="R7215" s="549">
        <v>131</v>
      </c>
      <c r="S7215" s="548">
        <v>2219</v>
      </c>
      <c r="T7215" s="548"/>
      <c r="U7215" s="99"/>
    </row>
    <row r="7216" spans="1:21" ht="19.5" customHeight="1">
      <c r="A7216" s="545">
        <v>101851</v>
      </c>
      <c r="B7216" s="545" t="s">
        <v>7714</v>
      </c>
      <c r="C7216" s="545" t="s">
        <v>216</v>
      </c>
      <c r="D7216" s="546">
        <v>43654</v>
      </c>
      <c r="E7216" s="171" t="str">
        <f t="shared" si="112"/>
        <v>2019</v>
      </c>
      <c r="F7216" s="547">
        <v>1166200</v>
      </c>
      <c r="G7216" s="548">
        <v>0.19</v>
      </c>
      <c r="H7216" s="547">
        <v>980000</v>
      </c>
      <c r="I7216" s="545" t="s">
        <v>12718</v>
      </c>
      <c r="J7216" s="545" t="s">
        <v>13296</v>
      </c>
      <c r="K7216" s="545" t="s">
        <v>18410</v>
      </c>
      <c r="L7216" s="545" t="s">
        <v>13413</v>
      </c>
      <c r="M7216" s="548" t="s">
        <v>13758</v>
      </c>
      <c r="N7216" s="545" t="s">
        <v>13413</v>
      </c>
      <c r="O7216" s="545" t="s">
        <v>13413</v>
      </c>
      <c r="P7216" s="549">
        <v>11952</v>
      </c>
      <c r="Q7216" s="549">
        <v>1</v>
      </c>
      <c r="R7216" s="549">
        <v>137</v>
      </c>
      <c r="S7216" s="548">
        <v>2218</v>
      </c>
      <c r="T7216" s="548"/>
      <c r="U7216" s="99"/>
    </row>
    <row r="7217" spans="1:21" ht="19.5" customHeight="1">
      <c r="A7217" s="545">
        <v>101852</v>
      </c>
      <c r="B7217" s="545" t="s">
        <v>7421</v>
      </c>
      <c r="C7217" s="545" t="s">
        <v>216</v>
      </c>
      <c r="D7217" s="546">
        <v>43746</v>
      </c>
      <c r="E7217" s="171" t="str">
        <f t="shared" si="112"/>
        <v>2019</v>
      </c>
      <c r="F7217" s="547">
        <v>7168667.21</v>
      </c>
      <c r="G7217" s="548">
        <v>0.19</v>
      </c>
      <c r="H7217" s="547">
        <v>6024090.0899999999</v>
      </c>
      <c r="I7217" s="545" t="s">
        <v>12694</v>
      </c>
      <c r="J7217" s="545" t="s">
        <v>13321</v>
      </c>
      <c r="K7217" s="545" t="s">
        <v>18411</v>
      </c>
      <c r="L7217" s="545" t="s">
        <v>13413</v>
      </c>
      <c r="M7217" s="548" t="s">
        <v>13758</v>
      </c>
      <c r="N7217" s="545" t="s">
        <v>13413</v>
      </c>
      <c r="O7217" s="545" t="s">
        <v>13413</v>
      </c>
      <c r="P7217" s="549">
        <v>11953</v>
      </c>
      <c r="Q7217" s="549">
        <v>1</v>
      </c>
      <c r="R7217" s="549">
        <v>104</v>
      </c>
      <c r="S7217" s="548">
        <v>2244</v>
      </c>
      <c r="T7217" s="548"/>
      <c r="U7217" s="99"/>
    </row>
    <row r="7218" spans="1:21" ht="19.5" customHeight="1">
      <c r="A7218" s="545">
        <v>101853</v>
      </c>
      <c r="B7218" s="545" t="s">
        <v>4749</v>
      </c>
      <c r="C7218" s="545" t="s">
        <v>209</v>
      </c>
      <c r="D7218" s="546">
        <v>43734</v>
      </c>
      <c r="E7218" s="171" t="str">
        <f t="shared" si="112"/>
        <v>2019</v>
      </c>
      <c r="F7218" s="547">
        <v>2666.16</v>
      </c>
      <c r="G7218" s="548">
        <v>0.19</v>
      </c>
      <c r="H7218" s="547">
        <v>2240.4699999999998</v>
      </c>
      <c r="I7218" s="545" t="s">
        <v>12706</v>
      </c>
      <c r="J7218" s="545" t="s">
        <v>13298</v>
      </c>
      <c r="K7218" s="545" t="s">
        <v>18412</v>
      </c>
      <c r="L7218" s="545" t="s">
        <v>13413</v>
      </c>
      <c r="M7218" s="548" t="s">
        <v>13758</v>
      </c>
      <c r="N7218" s="545" t="s">
        <v>13413</v>
      </c>
      <c r="O7218" s="545" t="s">
        <v>13413</v>
      </c>
      <c r="P7218" s="549">
        <v>11954</v>
      </c>
      <c r="Q7218" s="549">
        <v>1</v>
      </c>
      <c r="R7218" s="549">
        <v>128</v>
      </c>
      <c r="S7218" s="548">
        <v>1012</v>
      </c>
      <c r="T7218" s="548"/>
      <c r="U7218" s="99"/>
    </row>
    <row r="7219" spans="1:21" ht="19.5" customHeight="1">
      <c r="A7219" s="545">
        <v>101854</v>
      </c>
      <c r="B7219" s="545" t="s">
        <v>4751</v>
      </c>
      <c r="C7219" s="545" t="s">
        <v>209</v>
      </c>
      <c r="D7219" s="546">
        <v>43734</v>
      </c>
      <c r="E7219" s="171" t="str">
        <f t="shared" si="112"/>
        <v>2019</v>
      </c>
      <c r="F7219" s="547">
        <v>2050.9499999999998</v>
      </c>
      <c r="G7219" s="548">
        <v>0.19</v>
      </c>
      <c r="H7219" s="547">
        <v>1723.49</v>
      </c>
      <c r="I7219" s="545" t="s">
        <v>12706</v>
      </c>
      <c r="J7219" s="545" t="s">
        <v>13298</v>
      </c>
      <c r="K7219" s="545" t="s">
        <v>18413</v>
      </c>
      <c r="L7219" s="545" t="s">
        <v>13413</v>
      </c>
      <c r="M7219" s="548" t="s">
        <v>13758</v>
      </c>
      <c r="N7219" s="545" t="s">
        <v>13413</v>
      </c>
      <c r="O7219" s="545" t="s">
        <v>13413</v>
      </c>
      <c r="P7219" s="549">
        <v>11955</v>
      </c>
      <c r="Q7219" s="549">
        <v>1</v>
      </c>
      <c r="R7219" s="549">
        <v>128</v>
      </c>
      <c r="S7219" s="548">
        <v>1012</v>
      </c>
      <c r="T7219" s="548"/>
      <c r="U7219" s="99"/>
    </row>
    <row r="7220" spans="1:21" ht="19.5" customHeight="1">
      <c r="A7220" s="545">
        <v>101855</v>
      </c>
      <c r="B7220" s="545" t="s">
        <v>5570</v>
      </c>
      <c r="C7220" s="545" t="s">
        <v>209</v>
      </c>
      <c r="D7220" s="546">
        <v>43734</v>
      </c>
      <c r="E7220" s="171" t="str">
        <f t="shared" si="112"/>
        <v>2019</v>
      </c>
      <c r="F7220" s="547">
        <v>66195.539999999994</v>
      </c>
      <c r="G7220" s="548">
        <v>0.19</v>
      </c>
      <c r="H7220" s="547">
        <v>55626.5</v>
      </c>
      <c r="I7220" s="545" t="s">
        <v>12980</v>
      </c>
      <c r="J7220" s="545" t="s">
        <v>13321</v>
      </c>
      <c r="K7220" s="545" t="s">
        <v>18414</v>
      </c>
      <c r="L7220" s="545" t="s">
        <v>18415</v>
      </c>
      <c r="M7220" s="548" t="s">
        <v>13758</v>
      </c>
      <c r="N7220" s="545" t="s">
        <v>13413</v>
      </c>
      <c r="O7220" s="545" t="s">
        <v>13413</v>
      </c>
      <c r="P7220" s="549">
        <v>11956</v>
      </c>
      <c r="Q7220" s="549">
        <v>1</v>
      </c>
      <c r="R7220" s="549">
        <v>54</v>
      </c>
      <c r="S7220" s="548">
        <v>2244</v>
      </c>
      <c r="T7220" s="548"/>
      <c r="U7220" s="99"/>
    </row>
    <row r="7221" spans="1:21" ht="19.5" customHeight="1">
      <c r="A7221" s="545">
        <v>101856</v>
      </c>
      <c r="B7221" s="545" t="s">
        <v>7713</v>
      </c>
      <c r="C7221" s="545" t="s">
        <v>216</v>
      </c>
      <c r="D7221" s="546">
        <v>46052</v>
      </c>
      <c r="E7221" s="171" t="str">
        <f t="shared" si="112"/>
        <v>2026</v>
      </c>
      <c r="F7221" s="547">
        <v>207717</v>
      </c>
      <c r="G7221" s="548">
        <v>0.19</v>
      </c>
      <c r="H7221" s="547">
        <v>174552.1</v>
      </c>
      <c r="I7221" s="545" t="s">
        <v>12650</v>
      </c>
      <c r="J7221" s="545" t="s">
        <v>13307</v>
      </c>
      <c r="K7221" s="545" t="s">
        <v>18416</v>
      </c>
      <c r="L7221" s="545" t="s">
        <v>16438</v>
      </c>
      <c r="M7221" s="548" t="s">
        <v>13758</v>
      </c>
      <c r="N7221" s="545" t="s">
        <v>13413</v>
      </c>
      <c r="O7221" s="545" t="s">
        <v>13413</v>
      </c>
      <c r="P7221" s="549">
        <v>11957</v>
      </c>
      <c r="Q7221" s="549">
        <v>1</v>
      </c>
      <c r="R7221" s="549">
        <v>127</v>
      </c>
      <c r="S7221" s="548">
        <v>2228</v>
      </c>
      <c r="T7221" s="548"/>
      <c r="U7221" s="99"/>
    </row>
    <row r="7222" spans="1:21" ht="19.5" customHeight="1">
      <c r="A7222" s="545">
        <v>101858</v>
      </c>
      <c r="B7222" s="545" t="s">
        <v>5552</v>
      </c>
      <c r="C7222" s="545" t="s">
        <v>216</v>
      </c>
      <c r="D7222" s="546">
        <v>43567</v>
      </c>
      <c r="E7222" s="171" t="str">
        <f t="shared" si="112"/>
        <v>2019</v>
      </c>
      <c r="F7222" s="547">
        <v>384520</v>
      </c>
      <c r="G7222" s="548">
        <v>0.19</v>
      </c>
      <c r="H7222" s="547">
        <v>323126.05</v>
      </c>
      <c r="I7222" s="545" t="s">
        <v>12980</v>
      </c>
      <c r="J7222" s="545" t="s">
        <v>13321</v>
      </c>
      <c r="K7222" s="545" t="s">
        <v>18417</v>
      </c>
      <c r="L7222" s="545" t="s">
        <v>13413</v>
      </c>
      <c r="M7222" s="548" t="s">
        <v>13758</v>
      </c>
      <c r="N7222" s="545" t="s">
        <v>13413</v>
      </c>
      <c r="O7222" s="545" t="s">
        <v>13413</v>
      </c>
      <c r="P7222" s="549">
        <v>11959</v>
      </c>
      <c r="Q7222" s="549">
        <v>1</v>
      </c>
      <c r="R7222" s="549">
        <v>54</v>
      </c>
      <c r="S7222" s="548">
        <v>2244</v>
      </c>
      <c r="T7222" s="548"/>
      <c r="U7222" s="99"/>
    </row>
    <row r="7223" spans="1:21" ht="19.5" customHeight="1">
      <c r="A7223" s="545">
        <v>101859</v>
      </c>
      <c r="B7223" s="545" t="s">
        <v>7747</v>
      </c>
      <c r="C7223" s="545" t="s">
        <v>216</v>
      </c>
      <c r="D7223" s="546">
        <v>43649</v>
      </c>
      <c r="E7223" s="171" t="str">
        <f t="shared" si="112"/>
        <v>2019</v>
      </c>
      <c r="F7223" s="547">
        <v>902952</v>
      </c>
      <c r="G7223" s="548">
        <v>0.19</v>
      </c>
      <c r="H7223" s="547">
        <v>758783.19</v>
      </c>
      <c r="I7223" s="545" t="s">
        <v>12980</v>
      </c>
      <c r="J7223" s="545" t="s">
        <v>13321</v>
      </c>
      <c r="K7223" s="545" t="s">
        <v>18418</v>
      </c>
      <c r="L7223" s="545" t="s">
        <v>13413</v>
      </c>
      <c r="M7223" s="548" t="s">
        <v>13758</v>
      </c>
      <c r="N7223" s="545" t="s">
        <v>13413</v>
      </c>
      <c r="O7223" s="545" t="s">
        <v>13413</v>
      </c>
      <c r="P7223" s="549">
        <v>11960</v>
      </c>
      <c r="Q7223" s="549">
        <v>1</v>
      </c>
      <c r="R7223" s="549">
        <v>54</v>
      </c>
      <c r="S7223" s="548">
        <v>2244</v>
      </c>
      <c r="T7223" s="548"/>
      <c r="U7223" s="99"/>
    </row>
    <row r="7224" spans="1:21" ht="19.5" customHeight="1">
      <c r="A7224" s="545">
        <v>101860</v>
      </c>
      <c r="B7224" s="545" t="s">
        <v>5554</v>
      </c>
      <c r="C7224" s="545" t="s">
        <v>216</v>
      </c>
      <c r="D7224" s="546">
        <v>43654</v>
      </c>
      <c r="E7224" s="171" t="str">
        <f t="shared" si="112"/>
        <v>2019</v>
      </c>
      <c r="F7224" s="547">
        <v>5088232</v>
      </c>
      <c r="G7224" s="548">
        <v>0.19</v>
      </c>
      <c r="H7224" s="547">
        <v>4275825.21</v>
      </c>
      <c r="I7224" s="545" t="s">
        <v>12980</v>
      </c>
      <c r="J7224" s="545" t="s">
        <v>13321</v>
      </c>
      <c r="K7224" s="545" t="s">
        <v>18419</v>
      </c>
      <c r="L7224" s="545" t="s">
        <v>13413</v>
      </c>
      <c r="M7224" s="548" t="s">
        <v>13758</v>
      </c>
      <c r="N7224" s="545" t="s">
        <v>13413</v>
      </c>
      <c r="O7224" s="545" t="s">
        <v>13413</v>
      </c>
      <c r="P7224" s="549">
        <v>11961</v>
      </c>
      <c r="Q7224" s="549">
        <v>1</v>
      </c>
      <c r="R7224" s="549">
        <v>54</v>
      </c>
      <c r="S7224" s="548">
        <v>2244</v>
      </c>
      <c r="T7224" s="548"/>
      <c r="U7224" s="99"/>
    </row>
    <row r="7225" spans="1:21" ht="19.5" customHeight="1">
      <c r="A7225" s="545">
        <v>101861</v>
      </c>
      <c r="B7225" s="545" t="s">
        <v>7712</v>
      </c>
      <c r="C7225" s="545" t="s">
        <v>216</v>
      </c>
      <c r="D7225" s="546">
        <v>43654</v>
      </c>
      <c r="E7225" s="171" t="str">
        <f t="shared" si="112"/>
        <v>2019</v>
      </c>
      <c r="F7225" s="547">
        <v>2544129</v>
      </c>
      <c r="G7225" s="548">
        <v>0.19</v>
      </c>
      <c r="H7225" s="547">
        <v>2137923.5299999998</v>
      </c>
      <c r="I7225" s="545" t="s">
        <v>12650</v>
      </c>
      <c r="J7225" s="545" t="s">
        <v>13321</v>
      </c>
      <c r="K7225" s="545" t="s">
        <v>18420</v>
      </c>
      <c r="L7225" s="545" t="s">
        <v>13413</v>
      </c>
      <c r="M7225" s="548" t="s">
        <v>13758</v>
      </c>
      <c r="N7225" s="545" t="s">
        <v>13413</v>
      </c>
      <c r="O7225" s="545" t="s">
        <v>13413</v>
      </c>
      <c r="P7225" s="549">
        <v>11962</v>
      </c>
      <c r="Q7225" s="549">
        <v>1</v>
      </c>
      <c r="R7225" s="549">
        <v>127</v>
      </c>
      <c r="S7225" s="548">
        <v>2244</v>
      </c>
      <c r="T7225" s="548"/>
      <c r="U7225" s="99"/>
    </row>
    <row r="7226" spans="1:21" ht="19.5" customHeight="1">
      <c r="A7226" s="545">
        <v>101862</v>
      </c>
      <c r="B7226" s="545" t="s">
        <v>7711</v>
      </c>
      <c r="C7226" s="545" t="s">
        <v>216</v>
      </c>
      <c r="D7226" s="546">
        <v>43654</v>
      </c>
      <c r="E7226" s="171" t="str">
        <f t="shared" si="112"/>
        <v>2019</v>
      </c>
      <c r="F7226" s="547">
        <v>860625.01</v>
      </c>
      <c r="G7226" s="548">
        <v>0.19</v>
      </c>
      <c r="H7226" s="547">
        <v>723214.29</v>
      </c>
      <c r="I7226" s="545" t="s">
        <v>12650</v>
      </c>
      <c r="J7226" s="545" t="s">
        <v>13321</v>
      </c>
      <c r="K7226" s="545" t="s">
        <v>18421</v>
      </c>
      <c r="L7226" s="545" t="s">
        <v>13413</v>
      </c>
      <c r="M7226" s="548" t="s">
        <v>13758</v>
      </c>
      <c r="N7226" s="545" t="s">
        <v>13413</v>
      </c>
      <c r="O7226" s="545" t="s">
        <v>13413</v>
      </c>
      <c r="P7226" s="549">
        <v>11963</v>
      </c>
      <c r="Q7226" s="549">
        <v>1</v>
      </c>
      <c r="R7226" s="549">
        <v>127</v>
      </c>
      <c r="S7226" s="548">
        <v>2244</v>
      </c>
      <c r="T7226" s="548"/>
      <c r="U7226" s="99"/>
    </row>
    <row r="7227" spans="1:21" ht="19.5" customHeight="1">
      <c r="A7227" s="545">
        <v>101863</v>
      </c>
      <c r="B7227" s="545" t="s">
        <v>4797</v>
      </c>
      <c r="C7227" s="545" t="s">
        <v>216</v>
      </c>
      <c r="D7227" s="546">
        <v>43654</v>
      </c>
      <c r="E7227" s="171" t="str">
        <f t="shared" si="112"/>
        <v>2019</v>
      </c>
      <c r="F7227" s="547">
        <v>394329</v>
      </c>
      <c r="G7227" s="548">
        <v>0.19</v>
      </c>
      <c r="H7227" s="547">
        <v>331368.90999999997</v>
      </c>
      <c r="I7227" s="545" t="s">
        <v>12650</v>
      </c>
      <c r="J7227" s="545" t="s">
        <v>13321</v>
      </c>
      <c r="K7227" s="545" t="s">
        <v>18422</v>
      </c>
      <c r="L7227" s="545" t="s">
        <v>13413</v>
      </c>
      <c r="M7227" s="548" t="s">
        <v>13758</v>
      </c>
      <c r="N7227" s="545" t="s">
        <v>13413</v>
      </c>
      <c r="O7227" s="545" t="s">
        <v>13413</v>
      </c>
      <c r="P7227" s="549">
        <v>11964</v>
      </c>
      <c r="Q7227" s="549">
        <v>1</v>
      </c>
      <c r="R7227" s="549">
        <v>127</v>
      </c>
      <c r="S7227" s="548">
        <v>2244</v>
      </c>
      <c r="T7227" s="548"/>
      <c r="U7227" s="99"/>
    </row>
    <row r="7228" spans="1:21" ht="19.5" customHeight="1">
      <c r="A7228" s="545">
        <v>101864</v>
      </c>
      <c r="B7228" s="545" t="s">
        <v>4936</v>
      </c>
      <c r="C7228" s="545" t="s">
        <v>216</v>
      </c>
      <c r="D7228" s="546">
        <v>43728</v>
      </c>
      <c r="E7228" s="171" t="str">
        <f t="shared" si="112"/>
        <v>2019</v>
      </c>
      <c r="F7228" s="547">
        <v>19707823</v>
      </c>
      <c r="G7228" s="548">
        <v>0.19</v>
      </c>
      <c r="H7228" s="547">
        <v>16561195.800000001</v>
      </c>
      <c r="I7228" s="545" t="s">
        <v>12956</v>
      </c>
      <c r="J7228" s="545" t="s">
        <v>13321</v>
      </c>
      <c r="K7228" s="545" t="s">
        <v>18423</v>
      </c>
      <c r="L7228" s="545" t="s">
        <v>13413</v>
      </c>
      <c r="M7228" s="548" t="s">
        <v>13758</v>
      </c>
      <c r="N7228" s="545" t="s">
        <v>13413</v>
      </c>
      <c r="O7228" s="545" t="s">
        <v>13413</v>
      </c>
      <c r="P7228" s="549">
        <v>11965</v>
      </c>
      <c r="Q7228" s="549">
        <v>1</v>
      </c>
      <c r="R7228" s="549">
        <v>133</v>
      </c>
      <c r="S7228" s="548">
        <v>2244</v>
      </c>
      <c r="T7228" s="548"/>
      <c r="U7228" s="99"/>
    </row>
    <row r="7229" spans="1:21" ht="19.5" customHeight="1">
      <c r="A7229" s="545">
        <v>101865</v>
      </c>
      <c r="B7229" s="545" t="s">
        <v>4939</v>
      </c>
      <c r="C7229" s="545" t="s">
        <v>216</v>
      </c>
      <c r="D7229" s="546">
        <v>43728</v>
      </c>
      <c r="E7229" s="171" t="str">
        <f t="shared" si="112"/>
        <v>2019</v>
      </c>
      <c r="F7229" s="547">
        <v>26794089</v>
      </c>
      <c r="G7229" s="548">
        <v>0.19</v>
      </c>
      <c r="H7229" s="547">
        <v>22516041.18</v>
      </c>
      <c r="I7229" s="545" t="s">
        <v>12755</v>
      </c>
      <c r="J7229" s="545" t="s">
        <v>13321</v>
      </c>
      <c r="K7229" s="545" t="s">
        <v>18424</v>
      </c>
      <c r="L7229" s="545" t="s">
        <v>13413</v>
      </c>
      <c r="M7229" s="548" t="s">
        <v>13758</v>
      </c>
      <c r="N7229" s="545" t="s">
        <v>13413</v>
      </c>
      <c r="O7229" s="545" t="s">
        <v>13413</v>
      </c>
      <c r="P7229" s="549">
        <v>11966</v>
      </c>
      <c r="Q7229" s="549">
        <v>1</v>
      </c>
      <c r="R7229" s="549">
        <v>132</v>
      </c>
      <c r="S7229" s="548">
        <v>2244</v>
      </c>
      <c r="T7229" s="548"/>
      <c r="U7229" s="99"/>
    </row>
    <row r="7230" spans="1:21" ht="19.5" customHeight="1">
      <c r="A7230" s="545">
        <v>101866</v>
      </c>
      <c r="B7230" s="545" t="s">
        <v>4555</v>
      </c>
      <c r="C7230" s="545" t="s">
        <v>216</v>
      </c>
      <c r="D7230" s="546">
        <v>44592</v>
      </c>
      <c r="E7230" s="171" t="str">
        <f t="shared" si="112"/>
        <v>2022</v>
      </c>
      <c r="F7230" s="547">
        <v>2694679.01</v>
      </c>
      <c r="G7230" s="548">
        <v>0.19</v>
      </c>
      <c r="H7230" s="547">
        <v>2264436.14</v>
      </c>
      <c r="I7230" s="545" t="s">
        <v>12749</v>
      </c>
      <c r="J7230" s="545" t="s">
        <v>13297</v>
      </c>
      <c r="K7230" s="545" t="s">
        <v>18425</v>
      </c>
      <c r="L7230" s="545" t="s">
        <v>13413</v>
      </c>
      <c r="M7230" s="548" t="s">
        <v>13758</v>
      </c>
      <c r="N7230" s="545" t="s">
        <v>13413</v>
      </c>
      <c r="O7230" s="545" t="s">
        <v>13413</v>
      </c>
      <c r="P7230" s="549">
        <v>11967</v>
      </c>
      <c r="Q7230" s="549">
        <v>1</v>
      </c>
      <c r="R7230" s="549">
        <v>106</v>
      </c>
      <c r="S7230" s="548">
        <v>2257</v>
      </c>
      <c r="T7230" s="548"/>
      <c r="U7230" s="99"/>
    </row>
    <row r="7231" spans="1:21" ht="19.5" customHeight="1">
      <c r="A7231" s="545">
        <v>101867</v>
      </c>
      <c r="B7231" s="545" t="s">
        <v>5926</v>
      </c>
      <c r="C7231" s="545" t="s">
        <v>216</v>
      </c>
      <c r="D7231" s="546">
        <v>46052</v>
      </c>
      <c r="E7231" s="171" t="str">
        <f t="shared" si="112"/>
        <v>2026</v>
      </c>
      <c r="F7231" s="547">
        <v>323012</v>
      </c>
      <c r="G7231" s="548">
        <v>0.19</v>
      </c>
      <c r="H7231" s="547">
        <v>271438.65999999997</v>
      </c>
      <c r="I7231" s="545" t="s">
        <v>12973</v>
      </c>
      <c r="J7231" s="545" t="s">
        <v>13307</v>
      </c>
      <c r="K7231" s="545" t="s">
        <v>13413</v>
      </c>
      <c r="L7231" s="545" t="s">
        <v>13413</v>
      </c>
      <c r="M7231" s="548" t="s">
        <v>13758</v>
      </c>
      <c r="N7231" s="545" t="s">
        <v>13413</v>
      </c>
      <c r="O7231" s="545" t="s">
        <v>13413</v>
      </c>
      <c r="P7231" s="549">
        <v>11968</v>
      </c>
      <c r="Q7231" s="549">
        <v>1</v>
      </c>
      <c r="R7231" s="549">
        <v>59</v>
      </c>
      <c r="S7231" s="548">
        <v>2228</v>
      </c>
      <c r="T7231" s="548"/>
      <c r="U7231" s="99"/>
    </row>
    <row r="7232" spans="1:21" ht="19.5" customHeight="1">
      <c r="A7232" s="545">
        <v>101868</v>
      </c>
      <c r="B7232" s="545" t="s">
        <v>2367</v>
      </c>
      <c r="C7232" s="545" t="s">
        <v>216</v>
      </c>
      <c r="D7232" s="546">
        <v>45708</v>
      </c>
      <c r="E7232" s="171" t="str">
        <f t="shared" si="112"/>
        <v>2025</v>
      </c>
      <c r="F7232" s="547">
        <v>5244.65</v>
      </c>
      <c r="G7232" s="548">
        <v>0.19</v>
      </c>
      <c r="H7232" s="547">
        <v>4407.2700000000004</v>
      </c>
      <c r="I7232" s="545" t="s">
        <v>12718</v>
      </c>
      <c r="J7232" s="545" t="s">
        <v>13307</v>
      </c>
      <c r="K7232" s="545" t="s">
        <v>13413</v>
      </c>
      <c r="L7232" s="545" t="s">
        <v>13807</v>
      </c>
      <c r="M7232" s="548" t="s">
        <v>13758</v>
      </c>
      <c r="N7232" s="545" t="s">
        <v>13413</v>
      </c>
      <c r="O7232" s="545" t="s">
        <v>14544</v>
      </c>
      <c r="P7232" s="549">
        <v>5197</v>
      </c>
      <c r="Q7232" s="549">
        <v>1</v>
      </c>
      <c r="R7232" s="549">
        <v>137</v>
      </c>
      <c r="S7232" s="548">
        <v>2228</v>
      </c>
      <c r="T7232" s="548"/>
      <c r="U7232" s="99"/>
    </row>
    <row r="7233" spans="1:21" ht="19.5" customHeight="1">
      <c r="A7233" s="545">
        <v>101869</v>
      </c>
      <c r="B7233" s="545" t="s">
        <v>4875</v>
      </c>
      <c r="C7233" s="545" t="s">
        <v>216</v>
      </c>
      <c r="D7233" s="546">
        <v>43654</v>
      </c>
      <c r="E7233" s="171" t="str">
        <f t="shared" si="112"/>
        <v>2019</v>
      </c>
      <c r="F7233" s="547">
        <v>4278258</v>
      </c>
      <c r="G7233" s="548">
        <v>0.19</v>
      </c>
      <c r="H7233" s="547">
        <v>3595174.79</v>
      </c>
      <c r="I7233" s="545" t="s">
        <v>12650</v>
      </c>
      <c r="J7233" s="545" t="s">
        <v>13321</v>
      </c>
      <c r="K7233" s="545" t="s">
        <v>18426</v>
      </c>
      <c r="L7233" s="545" t="s">
        <v>13413</v>
      </c>
      <c r="M7233" s="548" t="s">
        <v>13758</v>
      </c>
      <c r="N7233" s="545" t="s">
        <v>13413</v>
      </c>
      <c r="O7233" s="545" t="s">
        <v>13413</v>
      </c>
      <c r="P7233" s="549">
        <v>11969</v>
      </c>
      <c r="Q7233" s="549">
        <v>1</v>
      </c>
      <c r="R7233" s="549">
        <v>127</v>
      </c>
      <c r="S7233" s="548">
        <v>2244</v>
      </c>
      <c r="T7233" s="548"/>
      <c r="U7233" s="99"/>
    </row>
    <row r="7234" spans="1:21" ht="19.5" customHeight="1">
      <c r="A7234" s="545">
        <v>101870</v>
      </c>
      <c r="B7234" s="545" t="s">
        <v>4786</v>
      </c>
      <c r="C7234" s="545" t="s">
        <v>216</v>
      </c>
      <c r="D7234" s="546">
        <v>43570</v>
      </c>
      <c r="E7234" s="171" t="str">
        <f t="shared" si="112"/>
        <v>2019</v>
      </c>
      <c r="F7234" s="547">
        <v>650000</v>
      </c>
      <c r="G7234" s="548">
        <v>0.19</v>
      </c>
      <c r="H7234" s="547">
        <v>546218.49</v>
      </c>
      <c r="I7234" s="545" t="s">
        <v>12650</v>
      </c>
      <c r="J7234" s="545" t="s">
        <v>13321</v>
      </c>
      <c r="K7234" s="545" t="s">
        <v>18427</v>
      </c>
      <c r="L7234" s="545" t="s">
        <v>13413</v>
      </c>
      <c r="M7234" s="548" t="s">
        <v>13758</v>
      </c>
      <c r="N7234" s="545" t="s">
        <v>13413</v>
      </c>
      <c r="O7234" s="545" t="s">
        <v>13413</v>
      </c>
      <c r="P7234" s="549">
        <v>11970</v>
      </c>
      <c r="Q7234" s="549">
        <v>1</v>
      </c>
      <c r="R7234" s="549">
        <v>127</v>
      </c>
      <c r="S7234" s="548">
        <v>2244</v>
      </c>
      <c r="T7234" s="548"/>
      <c r="U7234" s="99"/>
    </row>
    <row r="7235" spans="1:21" ht="19.5" customHeight="1">
      <c r="A7235" s="545">
        <v>101871</v>
      </c>
      <c r="B7235" s="545" t="s">
        <v>5935</v>
      </c>
      <c r="C7235" s="545" t="s">
        <v>216</v>
      </c>
      <c r="D7235" s="546">
        <v>43746</v>
      </c>
      <c r="E7235" s="171" t="str">
        <f t="shared" si="112"/>
        <v>2019</v>
      </c>
      <c r="F7235" s="547">
        <v>713463.31</v>
      </c>
      <c r="G7235" s="548">
        <v>0.19</v>
      </c>
      <c r="H7235" s="547">
        <v>599549</v>
      </c>
      <c r="I7235" s="545" t="s">
        <v>12973</v>
      </c>
      <c r="J7235" s="545" t="s">
        <v>13321</v>
      </c>
      <c r="K7235" s="545" t="s">
        <v>18428</v>
      </c>
      <c r="L7235" s="545" t="s">
        <v>13413</v>
      </c>
      <c r="M7235" s="548" t="s">
        <v>13758</v>
      </c>
      <c r="N7235" s="545" t="s">
        <v>13413</v>
      </c>
      <c r="O7235" s="545" t="s">
        <v>13413</v>
      </c>
      <c r="P7235" s="549">
        <v>11971</v>
      </c>
      <c r="Q7235" s="549">
        <v>1</v>
      </c>
      <c r="R7235" s="549">
        <v>59</v>
      </c>
      <c r="S7235" s="548">
        <v>2244</v>
      </c>
      <c r="T7235" s="548"/>
      <c r="U7235" s="99"/>
    </row>
    <row r="7236" spans="1:21" ht="19.5" customHeight="1">
      <c r="A7236" s="545">
        <v>101872</v>
      </c>
      <c r="B7236" s="545" t="s">
        <v>4769</v>
      </c>
      <c r="C7236" s="545" t="s">
        <v>216</v>
      </c>
      <c r="D7236" s="546">
        <v>43571</v>
      </c>
      <c r="E7236" s="171" t="str">
        <f t="shared" ref="E7236:E7299" si="113">TEXT(D7236,"YYYY")</f>
        <v>2019</v>
      </c>
      <c r="F7236" s="547">
        <v>1309000</v>
      </c>
      <c r="G7236" s="548">
        <v>0.19</v>
      </c>
      <c r="H7236" s="547">
        <v>1100000</v>
      </c>
      <c r="I7236" s="545" t="s">
        <v>12678</v>
      </c>
      <c r="J7236" s="545" t="s">
        <v>13296</v>
      </c>
      <c r="K7236" s="545" t="s">
        <v>13413</v>
      </c>
      <c r="L7236" s="545" t="s">
        <v>13413</v>
      </c>
      <c r="M7236" s="548" t="s">
        <v>13843</v>
      </c>
      <c r="N7236" s="545" t="s">
        <v>13413</v>
      </c>
      <c r="O7236" s="545" t="s">
        <v>13413</v>
      </c>
      <c r="P7236" s="549">
        <v>11972</v>
      </c>
      <c r="Q7236" s="549">
        <v>5</v>
      </c>
      <c r="R7236" s="549">
        <v>23</v>
      </c>
      <c r="S7236" s="548">
        <v>2218</v>
      </c>
      <c r="T7236" s="548"/>
      <c r="U7236" s="99"/>
    </row>
    <row r="7237" spans="1:21" ht="19.5" customHeight="1">
      <c r="A7237" s="545">
        <v>101873</v>
      </c>
      <c r="B7237" s="545" t="s">
        <v>7481</v>
      </c>
      <c r="C7237" s="545" t="s">
        <v>216</v>
      </c>
      <c r="D7237" s="546">
        <v>43735</v>
      </c>
      <c r="E7237" s="171" t="str">
        <f t="shared" si="113"/>
        <v>2019</v>
      </c>
      <c r="F7237" s="547">
        <v>14494089</v>
      </c>
      <c r="G7237" s="548">
        <v>0.19</v>
      </c>
      <c r="H7237" s="547">
        <v>12179906.720000001</v>
      </c>
      <c r="I7237" s="545" t="s">
        <v>12715</v>
      </c>
      <c r="J7237" s="545" t="s">
        <v>13321</v>
      </c>
      <c r="K7237" s="545" t="s">
        <v>18429</v>
      </c>
      <c r="L7237" s="545" t="s">
        <v>13413</v>
      </c>
      <c r="M7237" s="548" t="s">
        <v>13758</v>
      </c>
      <c r="N7237" s="545" t="s">
        <v>13413</v>
      </c>
      <c r="O7237" s="545" t="s">
        <v>13413</v>
      </c>
      <c r="P7237" s="549">
        <v>11973</v>
      </c>
      <c r="Q7237" s="549">
        <v>1</v>
      </c>
      <c r="R7237" s="549">
        <v>129</v>
      </c>
      <c r="S7237" s="548">
        <v>2244</v>
      </c>
      <c r="T7237" s="548"/>
      <c r="U7237" s="99"/>
    </row>
    <row r="7238" spans="1:21" ht="19.5" customHeight="1">
      <c r="A7238" s="545">
        <v>101874</v>
      </c>
      <c r="B7238" s="545" t="s">
        <v>4935</v>
      </c>
      <c r="C7238" s="545" t="s">
        <v>216</v>
      </c>
      <c r="D7238" s="546">
        <v>43571</v>
      </c>
      <c r="E7238" s="171" t="str">
        <f t="shared" si="113"/>
        <v>2019</v>
      </c>
      <c r="F7238" s="547">
        <v>3500000</v>
      </c>
      <c r="G7238" s="548">
        <v>0.19</v>
      </c>
      <c r="H7238" s="547">
        <v>2941176.47</v>
      </c>
      <c r="I7238" s="545" t="s">
        <v>12650</v>
      </c>
      <c r="J7238" s="545" t="s">
        <v>13321</v>
      </c>
      <c r="K7238" s="545" t="s">
        <v>18430</v>
      </c>
      <c r="L7238" s="545" t="s">
        <v>13413</v>
      </c>
      <c r="M7238" s="548" t="s">
        <v>13758</v>
      </c>
      <c r="N7238" s="545" t="s">
        <v>13413</v>
      </c>
      <c r="O7238" s="545" t="s">
        <v>13413</v>
      </c>
      <c r="P7238" s="549">
        <v>11974</v>
      </c>
      <c r="Q7238" s="549">
        <v>1</v>
      </c>
      <c r="R7238" s="549">
        <v>127</v>
      </c>
      <c r="S7238" s="548">
        <v>2244</v>
      </c>
      <c r="T7238" s="548"/>
      <c r="U7238" s="99"/>
    </row>
    <row r="7239" spans="1:21" ht="19.5" customHeight="1">
      <c r="A7239" s="545">
        <v>101875</v>
      </c>
      <c r="B7239" s="545" t="s">
        <v>7480</v>
      </c>
      <c r="C7239" s="545" t="s">
        <v>216</v>
      </c>
      <c r="D7239" s="546">
        <v>43735</v>
      </c>
      <c r="E7239" s="171" t="str">
        <f t="shared" si="113"/>
        <v>2019</v>
      </c>
      <c r="F7239" s="547">
        <v>26794089</v>
      </c>
      <c r="G7239" s="548">
        <v>0.19</v>
      </c>
      <c r="H7239" s="547">
        <v>22516041.18</v>
      </c>
      <c r="I7239" s="545" t="s">
        <v>12650</v>
      </c>
      <c r="J7239" s="545" t="s">
        <v>13321</v>
      </c>
      <c r="K7239" s="545" t="s">
        <v>18431</v>
      </c>
      <c r="L7239" s="545" t="s">
        <v>13413</v>
      </c>
      <c r="M7239" s="548" t="s">
        <v>13758</v>
      </c>
      <c r="N7239" s="545" t="s">
        <v>13413</v>
      </c>
      <c r="O7239" s="545" t="s">
        <v>13413</v>
      </c>
      <c r="P7239" s="549">
        <v>11975</v>
      </c>
      <c r="Q7239" s="549">
        <v>1</v>
      </c>
      <c r="R7239" s="549">
        <v>127</v>
      </c>
      <c r="S7239" s="548">
        <v>2244</v>
      </c>
      <c r="T7239" s="548"/>
      <c r="U7239" s="99"/>
    </row>
    <row r="7240" spans="1:21" ht="19.5" customHeight="1">
      <c r="A7240" s="545">
        <v>101876</v>
      </c>
      <c r="B7240" s="545" t="s">
        <v>4684</v>
      </c>
      <c r="C7240" s="545" t="s">
        <v>216</v>
      </c>
      <c r="D7240" s="546">
        <v>43654</v>
      </c>
      <c r="E7240" s="171" t="str">
        <f t="shared" si="113"/>
        <v>2019</v>
      </c>
      <c r="F7240" s="547">
        <v>436265</v>
      </c>
      <c r="G7240" s="548">
        <v>0.19</v>
      </c>
      <c r="H7240" s="547">
        <v>366609.24</v>
      </c>
      <c r="I7240" s="545" t="s">
        <v>12650</v>
      </c>
      <c r="J7240" s="545" t="s">
        <v>13321</v>
      </c>
      <c r="K7240" s="545" t="s">
        <v>18432</v>
      </c>
      <c r="L7240" s="545" t="s">
        <v>13413</v>
      </c>
      <c r="M7240" s="548" t="s">
        <v>13758</v>
      </c>
      <c r="N7240" s="545" t="s">
        <v>13413</v>
      </c>
      <c r="O7240" s="545" t="s">
        <v>13413</v>
      </c>
      <c r="P7240" s="549">
        <v>11976</v>
      </c>
      <c r="Q7240" s="549">
        <v>1</v>
      </c>
      <c r="R7240" s="549">
        <v>127</v>
      </c>
      <c r="S7240" s="548">
        <v>2244</v>
      </c>
      <c r="T7240" s="548"/>
      <c r="U7240" s="99"/>
    </row>
    <row r="7241" spans="1:21" ht="19.5" customHeight="1">
      <c r="A7241" s="545">
        <v>101877</v>
      </c>
      <c r="B7241" s="545" t="s">
        <v>4683</v>
      </c>
      <c r="C7241" s="545" t="s">
        <v>216</v>
      </c>
      <c r="D7241" s="546">
        <v>43654</v>
      </c>
      <c r="E7241" s="171" t="str">
        <f t="shared" si="113"/>
        <v>2019</v>
      </c>
      <c r="F7241" s="547">
        <v>387534</v>
      </c>
      <c r="G7241" s="548">
        <v>0.19</v>
      </c>
      <c r="H7241" s="547">
        <v>325658.82</v>
      </c>
      <c r="I7241" s="545" t="s">
        <v>12650</v>
      </c>
      <c r="J7241" s="545" t="s">
        <v>13321</v>
      </c>
      <c r="K7241" s="545" t="s">
        <v>18433</v>
      </c>
      <c r="L7241" s="545" t="s">
        <v>13413</v>
      </c>
      <c r="M7241" s="548" t="s">
        <v>13758</v>
      </c>
      <c r="N7241" s="545" t="s">
        <v>13413</v>
      </c>
      <c r="O7241" s="545" t="s">
        <v>13413</v>
      </c>
      <c r="P7241" s="549">
        <v>11977</v>
      </c>
      <c r="Q7241" s="549">
        <v>1</v>
      </c>
      <c r="R7241" s="549">
        <v>127</v>
      </c>
      <c r="S7241" s="548">
        <v>2244</v>
      </c>
      <c r="T7241" s="548"/>
      <c r="U7241" s="99"/>
    </row>
    <row r="7242" spans="1:21" ht="19.5" customHeight="1">
      <c r="A7242" s="545">
        <v>101878</v>
      </c>
      <c r="B7242" s="545" t="s">
        <v>7946</v>
      </c>
      <c r="C7242" s="545" t="s">
        <v>216</v>
      </c>
      <c r="D7242" s="546">
        <v>43572</v>
      </c>
      <c r="E7242" s="171" t="str">
        <f t="shared" si="113"/>
        <v>2019</v>
      </c>
      <c r="F7242" s="547">
        <v>12500000</v>
      </c>
      <c r="G7242" s="548">
        <v>0.19</v>
      </c>
      <c r="H7242" s="547">
        <v>10504201.68</v>
      </c>
      <c r="I7242" s="545" t="s">
        <v>12715</v>
      </c>
      <c r="J7242" s="545" t="s">
        <v>13321</v>
      </c>
      <c r="K7242" s="545" t="s">
        <v>18434</v>
      </c>
      <c r="L7242" s="545" t="s">
        <v>13413</v>
      </c>
      <c r="M7242" s="548" t="s">
        <v>13758</v>
      </c>
      <c r="N7242" s="545" t="s">
        <v>13413</v>
      </c>
      <c r="O7242" s="545" t="s">
        <v>13413</v>
      </c>
      <c r="P7242" s="549">
        <v>11978</v>
      </c>
      <c r="Q7242" s="549">
        <v>1</v>
      </c>
      <c r="R7242" s="549">
        <v>129</v>
      </c>
      <c r="S7242" s="548">
        <v>2244</v>
      </c>
      <c r="T7242" s="548"/>
      <c r="U7242" s="99"/>
    </row>
    <row r="7243" spans="1:21" ht="19.5" customHeight="1">
      <c r="A7243" s="545">
        <v>101879</v>
      </c>
      <c r="B7243" s="545" t="s">
        <v>7943</v>
      </c>
      <c r="C7243" s="545" t="s">
        <v>216</v>
      </c>
      <c r="D7243" s="546">
        <v>43577</v>
      </c>
      <c r="E7243" s="171" t="str">
        <f t="shared" si="113"/>
        <v>2019</v>
      </c>
      <c r="F7243" s="547">
        <v>1375</v>
      </c>
      <c r="G7243" s="548">
        <v>0.19</v>
      </c>
      <c r="H7243" s="547">
        <v>1155.46</v>
      </c>
      <c r="I7243" s="545" t="s">
        <v>12701</v>
      </c>
      <c r="J7243" s="545" t="s">
        <v>13321</v>
      </c>
      <c r="K7243" s="545" t="s">
        <v>18435</v>
      </c>
      <c r="L7243" s="545" t="s">
        <v>13413</v>
      </c>
      <c r="M7243" s="548" t="s">
        <v>13758</v>
      </c>
      <c r="N7243" s="545" t="s">
        <v>13413</v>
      </c>
      <c r="O7243" s="545" t="s">
        <v>13413</v>
      </c>
      <c r="P7243" s="549">
        <v>11979</v>
      </c>
      <c r="Q7243" s="549">
        <v>1</v>
      </c>
      <c r="R7243" s="549">
        <v>10</v>
      </c>
      <c r="S7243" s="548">
        <v>2244</v>
      </c>
      <c r="T7243" s="548"/>
      <c r="U7243" s="99"/>
    </row>
    <row r="7244" spans="1:21" ht="19.5" customHeight="1">
      <c r="A7244" s="545">
        <v>101880</v>
      </c>
      <c r="B7244" s="545" t="s">
        <v>7942</v>
      </c>
      <c r="C7244" s="545" t="s">
        <v>216</v>
      </c>
      <c r="D7244" s="546">
        <v>44588</v>
      </c>
      <c r="E7244" s="171" t="str">
        <f t="shared" si="113"/>
        <v>2022</v>
      </c>
      <c r="F7244" s="547">
        <v>478</v>
      </c>
      <c r="G7244" s="548">
        <v>0.19</v>
      </c>
      <c r="H7244" s="547">
        <v>401.68</v>
      </c>
      <c r="I7244" s="545" t="s">
        <v>12701</v>
      </c>
      <c r="J7244" s="545" t="s">
        <v>13297</v>
      </c>
      <c r="K7244" s="545" t="s">
        <v>18436</v>
      </c>
      <c r="L7244" s="545" t="s">
        <v>13413</v>
      </c>
      <c r="M7244" s="548" t="s">
        <v>13758</v>
      </c>
      <c r="N7244" s="545" t="s">
        <v>13413</v>
      </c>
      <c r="O7244" s="545" t="s">
        <v>13413</v>
      </c>
      <c r="P7244" s="549">
        <v>11980</v>
      </c>
      <c r="Q7244" s="549">
        <v>1</v>
      </c>
      <c r="R7244" s="549">
        <v>10</v>
      </c>
      <c r="S7244" s="548">
        <v>2257</v>
      </c>
      <c r="T7244" s="548"/>
      <c r="U7244" s="99"/>
    </row>
    <row r="7245" spans="1:21" ht="19.5" customHeight="1">
      <c r="A7245" s="545">
        <v>101881</v>
      </c>
      <c r="B7245" s="545" t="s">
        <v>7941</v>
      </c>
      <c r="C7245" s="545" t="s">
        <v>216</v>
      </c>
      <c r="D7245" s="546">
        <v>44589</v>
      </c>
      <c r="E7245" s="171" t="str">
        <f t="shared" si="113"/>
        <v>2022</v>
      </c>
      <c r="F7245" s="547">
        <v>41496</v>
      </c>
      <c r="G7245" s="548">
        <v>0.19</v>
      </c>
      <c r="H7245" s="547">
        <v>34870.589999999997</v>
      </c>
      <c r="I7245" s="545" t="s">
        <v>12637</v>
      </c>
      <c r="J7245" s="545" t="s">
        <v>13297</v>
      </c>
      <c r="K7245" s="545" t="s">
        <v>18437</v>
      </c>
      <c r="L7245" s="545" t="s">
        <v>14321</v>
      </c>
      <c r="M7245" s="548" t="s">
        <v>13758</v>
      </c>
      <c r="N7245" s="545" t="s">
        <v>22160</v>
      </c>
      <c r="O7245" s="545" t="s">
        <v>14322</v>
      </c>
      <c r="P7245" s="549">
        <v>11981</v>
      </c>
      <c r="Q7245" s="549">
        <v>1</v>
      </c>
      <c r="R7245" s="549">
        <v>13</v>
      </c>
      <c r="S7245" s="548">
        <v>2257</v>
      </c>
      <c r="T7245" s="548">
        <v>49</v>
      </c>
      <c r="U7245" s="99"/>
    </row>
    <row r="7246" spans="1:21" ht="19.5" customHeight="1">
      <c r="A7246" s="545">
        <v>101882</v>
      </c>
      <c r="B7246" s="545" t="s">
        <v>7494</v>
      </c>
      <c r="C7246" s="545" t="s">
        <v>216</v>
      </c>
      <c r="D7246" s="546">
        <v>43734</v>
      </c>
      <c r="E7246" s="171" t="str">
        <f t="shared" si="113"/>
        <v>2019</v>
      </c>
      <c r="F7246" s="547">
        <v>105350</v>
      </c>
      <c r="G7246" s="548">
        <v>0.19</v>
      </c>
      <c r="H7246" s="547">
        <v>88529.41</v>
      </c>
      <c r="I7246" s="545" t="s">
        <v>12650</v>
      </c>
      <c r="J7246" s="545" t="s">
        <v>13301</v>
      </c>
      <c r="K7246" s="545" t="s">
        <v>18438</v>
      </c>
      <c r="L7246" s="545" t="s">
        <v>16438</v>
      </c>
      <c r="M7246" s="548" t="s">
        <v>13758</v>
      </c>
      <c r="N7246" s="545" t="s">
        <v>13413</v>
      </c>
      <c r="O7246" s="545" t="s">
        <v>13413</v>
      </c>
      <c r="P7246" s="549">
        <v>11982</v>
      </c>
      <c r="Q7246" s="549">
        <v>1</v>
      </c>
      <c r="R7246" s="549">
        <v>127</v>
      </c>
      <c r="S7246" s="548">
        <v>2221</v>
      </c>
      <c r="T7246" s="548"/>
      <c r="U7246" s="99"/>
    </row>
    <row r="7247" spans="1:21" ht="19.5" customHeight="1">
      <c r="A7247" s="545">
        <v>101883</v>
      </c>
      <c r="B7247" s="545" t="s">
        <v>7938</v>
      </c>
      <c r="C7247" s="545" t="s">
        <v>216</v>
      </c>
      <c r="D7247" s="546">
        <v>43578</v>
      </c>
      <c r="E7247" s="171" t="str">
        <f t="shared" si="113"/>
        <v>2019</v>
      </c>
      <c r="F7247" s="547">
        <v>1700000</v>
      </c>
      <c r="G7247" s="548">
        <v>0.19</v>
      </c>
      <c r="H7247" s="547">
        <v>1428571.43</v>
      </c>
      <c r="I7247" s="545" t="s">
        <v>12984</v>
      </c>
      <c r="J7247" s="545" t="s">
        <v>13321</v>
      </c>
      <c r="K7247" s="545" t="s">
        <v>18439</v>
      </c>
      <c r="L7247" s="545" t="s">
        <v>13413</v>
      </c>
      <c r="M7247" s="548" t="s">
        <v>13758</v>
      </c>
      <c r="N7247" s="545" t="s">
        <v>13413</v>
      </c>
      <c r="O7247" s="545" t="s">
        <v>13413</v>
      </c>
      <c r="P7247" s="549">
        <v>11983</v>
      </c>
      <c r="Q7247" s="549">
        <v>1</v>
      </c>
      <c r="R7247" s="549">
        <v>57</v>
      </c>
      <c r="S7247" s="548">
        <v>2244</v>
      </c>
      <c r="T7247" s="548"/>
      <c r="U7247" s="99"/>
    </row>
    <row r="7248" spans="1:21" ht="19.5" customHeight="1">
      <c r="A7248" s="545">
        <v>101884</v>
      </c>
      <c r="B7248" s="545" t="s">
        <v>7937</v>
      </c>
      <c r="C7248" s="545" t="s">
        <v>216</v>
      </c>
      <c r="D7248" s="546">
        <v>43578</v>
      </c>
      <c r="E7248" s="171" t="str">
        <f t="shared" si="113"/>
        <v>2019</v>
      </c>
      <c r="F7248" s="547">
        <v>100000</v>
      </c>
      <c r="G7248" s="548">
        <v>0.19</v>
      </c>
      <c r="H7248" s="547">
        <v>84033.61</v>
      </c>
      <c r="I7248" s="545" t="s">
        <v>12984</v>
      </c>
      <c r="J7248" s="545" t="s">
        <v>13321</v>
      </c>
      <c r="K7248" s="545" t="s">
        <v>18440</v>
      </c>
      <c r="L7248" s="545" t="s">
        <v>13413</v>
      </c>
      <c r="M7248" s="548" t="s">
        <v>13758</v>
      </c>
      <c r="N7248" s="545" t="s">
        <v>13413</v>
      </c>
      <c r="O7248" s="545" t="s">
        <v>13413</v>
      </c>
      <c r="P7248" s="549">
        <v>11984</v>
      </c>
      <c r="Q7248" s="549">
        <v>1</v>
      </c>
      <c r="R7248" s="549">
        <v>57</v>
      </c>
      <c r="S7248" s="548">
        <v>2244</v>
      </c>
      <c r="T7248" s="548"/>
      <c r="U7248" s="99"/>
    </row>
    <row r="7249" spans="1:21" ht="19.5" customHeight="1">
      <c r="A7249" s="545">
        <v>101885</v>
      </c>
      <c r="B7249" s="545" t="s">
        <v>7936</v>
      </c>
      <c r="C7249" s="545" t="s">
        <v>216</v>
      </c>
      <c r="D7249" s="546">
        <v>44590</v>
      </c>
      <c r="E7249" s="171" t="str">
        <f t="shared" si="113"/>
        <v>2022</v>
      </c>
      <c r="F7249" s="547">
        <v>13657</v>
      </c>
      <c r="G7249" s="548">
        <v>0.19</v>
      </c>
      <c r="H7249" s="547">
        <v>11476.47</v>
      </c>
      <c r="I7249" s="545" t="s">
        <v>12659</v>
      </c>
      <c r="J7249" s="545" t="s">
        <v>13297</v>
      </c>
      <c r="K7249" s="545" t="s">
        <v>18441</v>
      </c>
      <c r="L7249" s="545" t="s">
        <v>13413</v>
      </c>
      <c r="M7249" s="548" t="s">
        <v>13758</v>
      </c>
      <c r="N7249" s="545" t="s">
        <v>13413</v>
      </c>
      <c r="O7249" s="545" t="s">
        <v>13413</v>
      </c>
      <c r="P7249" s="549">
        <v>11985</v>
      </c>
      <c r="Q7249" s="549">
        <v>1</v>
      </c>
      <c r="R7249" s="549">
        <v>116</v>
      </c>
      <c r="S7249" s="548">
        <v>2257</v>
      </c>
      <c r="T7249" s="548"/>
      <c r="U7249" s="99"/>
    </row>
    <row r="7250" spans="1:21" ht="19.5" customHeight="1">
      <c r="A7250" s="545">
        <v>101886</v>
      </c>
      <c r="B7250" s="545" t="s">
        <v>7935</v>
      </c>
      <c r="C7250" s="545" t="s">
        <v>216</v>
      </c>
      <c r="D7250" s="546">
        <v>44590</v>
      </c>
      <c r="E7250" s="171" t="str">
        <f t="shared" si="113"/>
        <v>2022</v>
      </c>
      <c r="F7250" s="547">
        <v>8704.01</v>
      </c>
      <c r="G7250" s="548">
        <v>0.19</v>
      </c>
      <c r="H7250" s="547">
        <v>7314.29</v>
      </c>
      <c r="I7250" s="545" t="s">
        <v>12659</v>
      </c>
      <c r="J7250" s="545" t="s">
        <v>13297</v>
      </c>
      <c r="K7250" s="545" t="s">
        <v>18442</v>
      </c>
      <c r="L7250" s="545" t="s">
        <v>13413</v>
      </c>
      <c r="M7250" s="548" t="s">
        <v>13758</v>
      </c>
      <c r="N7250" s="545" t="s">
        <v>13413</v>
      </c>
      <c r="O7250" s="545" t="s">
        <v>13413</v>
      </c>
      <c r="P7250" s="549">
        <v>11986</v>
      </c>
      <c r="Q7250" s="549">
        <v>1</v>
      </c>
      <c r="R7250" s="549">
        <v>116</v>
      </c>
      <c r="S7250" s="548">
        <v>2257</v>
      </c>
      <c r="T7250" s="548"/>
      <c r="U7250" s="99"/>
    </row>
    <row r="7251" spans="1:21" ht="19.5" customHeight="1">
      <c r="A7251" s="545">
        <v>101887</v>
      </c>
      <c r="B7251" s="545" t="s">
        <v>7493</v>
      </c>
      <c r="C7251" s="545" t="s">
        <v>216</v>
      </c>
      <c r="D7251" s="546">
        <v>43734</v>
      </c>
      <c r="E7251" s="171" t="str">
        <f t="shared" si="113"/>
        <v>2019</v>
      </c>
      <c r="F7251" s="547">
        <v>6638.71</v>
      </c>
      <c r="G7251" s="548">
        <v>0.19</v>
      </c>
      <c r="H7251" s="547">
        <v>5578.75</v>
      </c>
      <c r="I7251" s="545" t="s">
        <v>12650</v>
      </c>
      <c r="J7251" s="545" t="s">
        <v>13321</v>
      </c>
      <c r="K7251" s="545" t="s">
        <v>18443</v>
      </c>
      <c r="L7251" s="545" t="s">
        <v>13413</v>
      </c>
      <c r="M7251" s="548" t="s">
        <v>13758</v>
      </c>
      <c r="N7251" s="545" t="s">
        <v>13413</v>
      </c>
      <c r="O7251" s="545" t="s">
        <v>13413</v>
      </c>
      <c r="P7251" s="549">
        <v>11987</v>
      </c>
      <c r="Q7251" s="549">
        <v>1</v>
      </c>
      <c r="R7251" s="549">
        <v>127</v>
      </c>
      <c r="S7251" s="548">
        <v>2244</v>
      </c>
      <c r="T7251" s="548"/>
      <c r="U7251" s="99"/>
    </row>
    <row r="7252" spans="1:21" ht="19.5" customHeight="1">
      <c r="A7252" s="545">
        <v>101888</v>
      </c>
      <c r="B7252" s="545" t="s">
        <v>7931</v>
      </c>
      <c r="C7252" s="545" t="s">
        <v>216</v>
      </c>
      <c r="D7252" s="546">
        <v>43579</v>
      </c>
      <c r="E7252" s="171" t="str">
        <f t="shared" si="113"/>
        <v>2019</v>
      </c>
      <c r="F7252" s="547">
        <v>60000</v>
      </c>
      <c r="G7252" s="548">
        <v>0.19</v>
      </c>
      <c r="H7252" s="547">
        <v>50420.17</v>
      </c>
      <c r="I7252" s="545" t="s">
        <v>12654</v>
      </c>
      <c r="J7252" s="545" t="s">
        <v>13321</v>
      </c>
      <c r="K7252" s="545" t="s">
        <v>18444</v>
      </c>
      <c r="L7252" s="545" t="s">
        <v>13413</v>
      </c>
      <c r="M7252" s="548" t="s">
        <v>13758</v>
      </c>
      <c r="N7252" s="545" t="s">
        <v>13413</v>
      </c>
      <c r="O7252" s="545" t="s">
        <v>13413</v>
      </c>
      <c r="P7252" s="549">
        <v>11988</v>
      </c>
      <c r="Q7252" s="549">
        <v>1</v>
      </c>
      <c r="R7252" s="549">
        <v>2</v>
      </c>
      <c r="S7252" s="548">
        <v>2244</v>
      </c>
      <c r="T7252" s="548"/>
      <c r="U7252" s="99"/>
    </row>
    <row r="7253" spans="1:21" ht="19.5" customHeight="1">
      <c r="A7253" s="545">
        <v>101889</v>
      </c>
      <c r="B7253" s="545" t="s">
        <v>7930</v>
      </c>
      <c r="C7253" s="545" t="s">
        <v>216</v>
      </c>
      <c r="D7253" s="546">
        <v>43579</v>
      </c>
      <c r="E7253" s="171" t="str">
        <f t="shared" si="113"/>
        <v>2019</v>
      </c>
      <c r="F7253" s="547">
        <v>16900000</v>
      </c>
      <c r="G7253" s="548">
        <v>0.19</v>
      </c>
      <c r="H7253" s="547">
        <v>14201680.67</v>
      </c>
      <c r="I7253" s="545" t="s">
        <v>12984</v>
      </c>
      <c r="J7253" s="545" t="s">
        <v>13321</v>
      </c>
      <c r="K7253" s="545" t="s">
        <v>18445</v>
      </c>
      <c r="L7253" s="545" t="s">
        <v>13413</v>
      </c>
      <c r="M7253" s="548" t="s">
        <v>13758</v>
      </c>
      <c r="N7253" s="545" t="s">
        <v>13413</v>
      </c>
      <c r="O7253" s="545" t="s">
        <v>13413</v>
      </c>
      <c r="P7253" s="549">
        <v>11989</v>
      </c>
      <c r="Q7253" s="549">
        <v>1</v>
      </c>
      <c r="R7253" s="549">
        <v>57</v>
      </c>
      <c r="S7253" s="548">
        <v>2244</v>
      </c>
      <c r="T7253" s="548"/>
      <c r="U7253" s="99"/>
    </row>
    <row r="7254" spans="1:21" ht="19.5" customHeight="1">
      <c r="A7254" s="545">
        <v>101890</v>
      </c>
      <c r="B7254" s="545" t="s">
        <v>7929</v>
      </c>
      <c r="C7254" s="545" t="s">
        <v>216</v>
      </c>
      <c r="D7254" s="546">
        <v>43579</v>
      </c>
      <c r="E7254" s="171" t="str">
        <f t="shared" si="113"/>
        <v>2019</v>
      </c>
      <c r="F7254" s="547">
        <v>179624.79</v>
      </c>
      <c r="G7254" s="548">
        <v>0.19</v>
      </c>
      <c r="H7254" s="547">
        <v>150945.20000000001</v>
      </c>
      <c r="I7254" s="545" t="s">
        <v>12676</v>
      </c>
      <c r="J7254" s="545" t="s">
        <v>13321</v>
      </c>
      <c r="K7254" s="545" t="s">
        <v>18446</v>
      </c>
      <c r="L7254" s="545" t="s">
        <v>13413</v>
      </c>
      <c r="M7254" s="548" t="s">
        <v>13758</v>
      </c>
      <c r="N7254" s="545" t="s">
        <v>13413</v>
      </c>
      <c r="O7254" s="545" t="s">
        <v>13413</v>
      </c>
      <c r="P7254" s="549">
        <v>11990</v>
      </c>
      <c r="Q7254" s="549">
        <v>1</v>
      </c>
      <c r="R7254" s="549">
        <v>14</v>
      </c>
      <c r="S7254" s="548">
        <v>2244</v>
      </c>
      <c r="T7254" s="548"/>
      <c r="U7254" s="99"/>
    </row>
    <row r="7255" spans="1:21" ht="19.5" customHeight="1">
      <c r="A7255" s="545">
        <v>101891</v>
      </c>
      <c r="B7255" s="545" t="s">
        <v>7928</v>
      </c>
      <c r="C7255" s="545" t="s">
        <v>216</v>
      </c>
      <c r="D7255" s="546">
        <v>43579</v>
      </c>
      <c r="E7255" s="171" t="str">
        <f t="shared" si="113"/>
        <v>2019</v>
      </c>
      <c r="F7255" s="547">
        <v>105900480</v>
      </c>
      <c r="G7255" s="548">
        <v>0.19</v>
      </c>
      <c r="H7255" s="547">
        <v>88992000</v>
      </c>
      <c r="I7255" s="545" t="s">
        <v>12762</v>
      </c>
      <c r="J7255" s="545" t="s">
        <v>13321</v>
      </c>
      <c r="K7255" s="545" t="s">
        <v>18447</v>
      </c>
      <c r="L7255" s="545" t="s">
        <v>13413</v>
      </c>
      <c r="M7255" s="548" t="s">
        <v>13758</v>
      </c>
      <c r="N7255" s="545" t="s">
        <v>22196</v>
      </c>
      <c r="O7255" s="545" t="s">
        <v>13413</v>
      </c>
      <c r="P7255" s="549">
        <v>11991</v>
      </c>
      <c r="Q7255" s="549">
        <v>1</v>
      </c>
      <c r="R7255" s="549">
        <v>8</v>
      </c>
      <c r="S7255" s="548">
        <v>2244</v>
      </c>
      <c r="T7255" s="548">
        <v>2244</v>
      </c>
      <c r="U7255" s="99"/>
    </row>
    <row r="7256" spans="1:21" ht="19.5" customHeight="1">
      <c r="A7256" s="545">
        <v>101892</v>
      </c>
      <c r="B7256" s="545" t="s">
        <v>7927</v>
      </c>
      <c r="C7256" s="545" t="s">
        <v>216</v>
      </c>
      <c r="D7256" s="546">
        <v>43579</v>
      </c>
      <c r="E7256" s="171" t="str">
        <f t="shared" si="113"/>
        <v>2019</v>
      </c>
      <c r="F7256" s="547">
        <v>24452715</v>
      </c>
      <c r="G7256" s="548">
        <v>0.19</v>
      </c>
      <c r="H7256" s="547">
        <v>20548500</v>
      </c>
      <c r="I7256" s="545" t="s">
        <v>12984</v>
      </c>
      <c r="J7256" s="545" t="s">
        <v>13321</v>
      </c>
      <c r="K7256" s="545" t="s">
        <v>18448</v>
      </c>
      <c r="L7256" s="545" t="s">
        <v>13413</v>
      </c>
      <c r="M7256" s="548" t="s">
        <v>13758</v>
      </c>
      <c r="N7256" s="545" t="s">
        <v>13413</v>
      </c>
      <c r="O7256" s="545" t="s">
        <v>13413</v>
      </c>
      <c r="P7256" s="549">
        <v>11992</v>
      </c>
      <c r="Q7256" s="549">
        <v>1</v>
      </c>
      <c r="R7256" s="549">
        <v>57</v>
      </c>
      <c r="S7256" s="548">
        <v>2244</v>
      </c>
      <c r="T7256" s="548"/>
      <c r="U7256" s="99"/>
    </row>
    <row r="7257" spans="1:21" ht="19.5" customHeight="1">
      <c r="A7257" s="545">
        <v>101893</v>
      </c>
      <c r="B7257" s="545" t="s">
        <v>7926</v>
      </c>
      <c r="C7257" s="545" t="s">
        <v>216</v>
      </c>
      <c r="D7257" s="546">
        <v>43579</v>
      </c>
      <c r="E7257" s="171" t="str">
        <f t="shared" si="113"/>
        <v>2019</v>
      </c>
      <c r="F7257" s="547">
        <v>1211000</v>
      </c>
      <c r="G7257" s="548">
        <v>0.19</v>
      </c>
      <c r="H7257" s="547">
        <v>1017647.06</v>
      </c>
      <c r="I7257" s="545" t="s">
        <v>12637</v>
      </c>
      <c r="J7257" s="545" t="s">
        <v>13321</v>
      </c>
      <c r="K7257" s="545" t="s">
        <v>18449</v>
      </c>
      <c r="L7257" s="545" t="s">
        <v>13413</v>
      </c>
      <c r="M7257" s="548" t="s">
        <v>13758</v>
      </c>
      <c r="N7257" s="545" t="s">
        <v>13413</v>
      </c>
      <c r="O7257" s="545" t="s">
        <v>13413</v>
      </c>
      <c r="P7257" s="549">
        <v>11993</v>
      </c>
      <c r="Q7257" s="549">
        <v>1</v>
      </c>
      <c r="R7257" s="549">
        <v>13</v>
      </c>
      <c r="S7257" s="548">
        <v>2244</v>
      </c>
      <c r="T7257" s="548"/>
      <c r="U7257" s="99"/>
    </row>
    <row r="7258" spans="1:21" ht="19.5" customHeight="1">
      <c r="A7258" s="545">
        <v>101894</v>
      </c>
      <c r="B7258" s="545" t="s">
        <v>7925</v>
      </c>
      <c r="C7258" s="545" t="s">
        <v>216</v>
      </c>
      <c r="D7258" s="546">
        <v>43579</v>
      </c>
      <c r="E7258" s="171" t="str">
        <f t="shared" si="113"/>
        <v>2019</v>
      </c>
      <c r="F7258" s="547">
        <v>83339</v>
      </c>
      <c r="G7258" s="548">
        <v>0.19</v>
      </c>
      <c r="H7258" s="547">
        <v>70032.77</v>
      </c>
      <c r="I7258" s="545" t="s">
        <v>12637</v>
      </c>
      <c r="J7258" s="545" t="s">
        <v>13321</v>
      </c>
      <c r="K7258" s="545" t="s">
        <v>18450</v>
      </c>
      <c r="L7258" s="545" t="s">
        <v>13413</v>
      </c>
      <c r="M7258" s="548" t="s">
        <v>13758</v>
      </c>
      <c r="N7258" s="545" t="s">
        <v>13413</v>
      </c>
      <c r="O7258" s="545" t="s">
        <v>13413</v>
      </c>
      <c r="P7258" s="549">
        <v>11994</v>
      </c>
      <c r="Q7258" s="549">
        <v>1</v>
      </c>
      <c r="R7258" s="549">
        <v>13</v>
      </c>
      <c r="S7258" s="548">
        <v>2244</v>
      </c>
      <c r="T7258" s="548"/>
      <c r="U7258" s="99"/>
    </row>
    <row r="7259" spans="1:21" ht="19.5" customHeight="1">
      <c r="A7259" s="545">
        <v>101895</v>
      </c>
      <c r="B7259" s="545" t="s">
        <v>7924</v>
      </c>
      <c r="C7259" s="545" t="s">
        <v>216</v>
      </c>
      <c r="D7259" s="546">
        <v>43579</v>
      </c>
      <c r="E7259" s="171" t="str">
        <f t="shared" si="113"/>
        <v>2019</v>
      </c>
      <c r="F7259" s="547">
        <v>81249999.989999995</v>
      </c>
      <c r="G7259" s="548">
        <v>0.19</v>
      </c>
      <c r="H7259" s="547">
        <v>68277310.920000002</v>
      </c>
      <c r="I7259" s="545" t="s">
        <v>12984</v>
      </c>
      <c r="J7259" s="545" t="s">
        <v>13321</v>
      </c>
      <c r="K7259" s="545" t="s">
        <v>18451</v>
      </c>
      <c r="L7259" s="545" t="s">
        <v>13413</v>
      </c>
      <c r="M7259" s="548" t="s">
        <v>13758</v>
      </c>
      <c r="N7259" s="545" t="s">
        <v>13413</v>
      </c>
      <c r="O7259" s="545" t="s">
        <v>13413</v>
      </c>
      <c r="P7259" s="549">
        <v>11995</v>
      </c>
      <c r="Q7259" s="549">
        <v>1</v>
      </c>
      <c r="R7259" s="549">
        <v>57</v>
      </c>
      <c r="S7259" s="548">
        <v>2244</v>
      </c>
      <c r="T7259" s="548"/>
      <c r="U7259" s="99"/>
    </row>
    <row r="7260" spans="1:21" ht="19.5" customHeight="1">
      <c r="A7260" s="545">
        <v>101896</v>
      </c>
      <c r="B7260" s="545" t="s">
        <v>7923</v>
      </c>
      <c r="C7260" s="545" t="s">
        <v>216</v>
      </c>
      <c r="D7260" s="546">
        <v>43579</v>
      </c>
      <c r="E7260" s="171" t="str">
        <f t="shared" si="113"/>
        <v>2019</v>
      </c>
      <c r="F7260" s="547">
        <v>4900000</v>
      </c>
      <c r="G7260" s="548">
        <v>0.19</v>
      </c>
      <c r="H7260" s="547">
        <v>4117647.06</v>
      </c>
      <c r="I7260" s="545" t="s">
        <v>12984</v>
      </c>
      <c r="J7260" s="545" t="s">
        <v>13321</v>
      </c>
      <c r="K7260" s="545" t="s">
        <v>18452</v>
      </c>
      <c r="L7260" s="545" t="s">
        <v>13413</v>
      </c>
      <c r="M7260" s="548" t="s">
        <v>13758</v>
      </c>
      <c r="N7260" s="545" t="s">
        <v>13413</v>
      </c>
      <c r="O7260" s="545" t="s">
        <v>13413</v>
      </c>
      <c r="P7260" s="549">
        <v>11996</v>
      </c>
      <c r="Q7260" s="549">
        <v>1</v>
      </c>
      <c r="R7260" s="549">
        <v>57</v>
      </c>
      <c r="S7260" s="548">
        <v>2244</v>
      </c>
      <c r="T7260" s="548"/>
      <c r="U7260" s="99"/>
    </row>
    <row r="7261" spans="1:21" ht="19.5" customHeight="1">
      <c r="A7261" s="545">
        <v>101897</v>
      </c>
      <c r="B7261" s="545" t="s">
        <v>7922</v>
      </c>
      <c r="C7261" s="545" t="s">
        <v>216</v>
      </c>
      <c r="D7261" s="546">
        <v>43579</v>
      </c>
      <c r="E7261" s="171" t="str">
        <f t="shared" si="113"/>
        <v>2019</v>
      </c>
      <c r="F7261" s="547">
        <v>450000</v>
      </c>
      <c r="G7261" s="548">
        <v>0.19</v>
      </c>
      <c r="H7261" s="547">
        <v>378151.26</v>
      </c>
      <c r="I7261" s="545" t="s">
        <v>12984</v>
      </c>
      <c r="J7261" s="545" t="s">
        <v>13321</v>
      </c>
      <c r="K7261" s="545" t="s">
        <v>18453</v>
      </c>
      <c r="L7261" s="545" t="s">
        <v>13413</v>
      </c>
      <c r="M7261" s="548" t="s">
        <v>13758</v>
      </c>
      <c r="N7261" s="545" t="s">
        <v>13413</v>
      </c>
      <c r="O7261" s="545" t="s">
        <v>13413</v>
      </c>
      <c r="P7261" s="549">
        <v>11997</v>
      </c>
      <c r="Q7261" s="549">
        <v>1</v>
      </c>
      <c r="R7261" s="549">
        <v>57</v>
      </c>
      <c r="S7261" s="548">
        <v>2244</v>
      </c>
      <c r="T7261" s="548"/>
      <c r="U7261" s="99"/>
    </row>
    <row r="7262" spans="1:21" ht="19.5" customHeight="1">
      <c r="A7262" s="545">
        <v>101898</v>
      </c>
      <c r="B7262" s="545" t="s">
        <v>5842</v>
      </c>
      <c r="C7262" s="545" t="s">
        <v>216</v>
      </c>
      <c r="D7262" s="546">
        <v>43580</v>
      </c>
      <c r="E7262" s="171" t="str">
        <f t="shared" si="113"/>
        <v>2019</v>
      </c>
      <c r="F7262" s="547">
        <v>16000000</v>
      </c>
      <c r="G7262" s="548">
        <v>0.19</v>
      </c>
      <c r="H7262" s="547">
        <v>13445378.15</v>
      </c>
      <c r="I7262" s="545" t="s">
        <v>12984</v>
      </c>
      <c r="J7262" s="545" t="s">
        <v>13321</v>
      </c>
      <c r="K7262" s="545" t="s">
        <v>18454</v>
      </c>
      <c r="L7262" s="545" t="s">
        <v>13413</v>
      </c>
      <c r="M7262" s="548" t="s">
        <v>13758</v>
      </c>
      <c r="N7262" s="545" t="s">
        <v>13413</v>
      </c>
      <c r="O7262" s="545" t="s">
        <v>13413</v>
      </c>
      <c r="P7262" s="549">
        <v>11998</v>
      </c>
      <c r="Q7262" s="549">
        <v>1</v>
      </c>
      <c r="R7262" s="549">
        <v>57</v>
      </c>
      <c r="S7262" s="548">
        <v>2244</v>
      </c>
      <c r="T7262" s="548"/>
      <c r="U7262" s="99"/>
    </row>
    <row r="7263" spans="1:21" ht="19.5" customHeight="1">
      <c r="A7263" s="545">
        <v>101899</v>
      </c>
      <c r="B7263" s="545" t="s">
        <v>5835</v>
      </c>
      <c r="C7263" s="545" t="s">
        <v>216</v>
      </c>
      <c r="D7263" s="546">
        <v>43580</v>
      </c>
      <c r="E7263" s="171" t="str">
        <f t="shared" si="113"/>
        <v>2019</v>
      </c>
      <c r="F7263" s="547">
        <v>3200000</v>
      </c>
      <c r="G7263" s="548">
        <v>0.19</v>
      </c>
      <c r="H7263" s="547">
        <v>2689075.63</v>
      </c>
      <c r="I7263" s="545" t="s">
        <v>12984</v>
      </c>
      <c r="J7263" s="545" t="s">
        <v>13321</v>
      </c>
      <c r="K7263" s="545" t="s">
        <v>18455</v>
      </c>
      <c r="L7263" s="545" t="s">
        <v>13413</v>
      </c>
      <c r="M7263" s="548" t="s">
        <v>13758</v>
      </c>
      <c r="N7263" s="545" t="s">
        <v>13413</v>
      </c>
      <c r="O7263" s="545" t="s">
        <v>13413</v>
      </c>
      <c r="P7263" s="549">
        <v>11999</v>
      </c>
      <c r="Q7263" s="549">
        <v>1</v>
      </c>
      <c r="R7263" s="549">
        <v>57</v>
      </c>
      <c r="S7263" s="548">
        <v>2244</v>
      </c>
      <c r="T7263" s="548"/>
      <c r="U7263" s="99"/>
    </row>
    <row r="7264" spans="1:21" ht="19.5" customHeight="1">
      <c r="A7264" s="545">
        <v>101900</v>
      </c>
      <c r="B7264" s="545" t="s">
        <v>4654</v>
      </c>
      <c r="C7264" s="545" t="s">
        <v>216</v>
      </c>
      <c r="D7264" s="546">
        <v>44589</v>
      </c>
      <c r="E7264" s="171" t="str">
        <f t="shared" si="113"/>
        <v>2022</v>
      </c>
      <c r="F7264" s="547">
        <v>14786</v>
      </c>
      <c r="G7264" s="548">
        <v>0.19</v>
      </c>
      <c r="H7264" s="547">
        <v>12425.21</v>
      </c>
      <c r="I7264" s="545" t="s">
        <v>12637</v>
      </c>
      <c r="J7264" s="545" t="s">
        <v>13297</v>
      </c>
      <c r="K7264" s="545" t="s">
        <v>18456</v>
      </c>
      <c r="L7264" s="545" t="s">
        <v>13413</v>
      </c>
      <c r="M7264" s="548" t="s">
        <v>13758</v>
      </c>
      <c r="N7264" s="545" t="s">
        <v>13413</v>
      </c>
      <c r="O7264" s="545" t="s">
        <v>13413</v>
      </c>
      <c r="P7264" s="549">
        <v>12000</v>
      </c>
      <c r="Q7264" s="549">
        <v>1</v>
      </c>
      <c r="R7264" s="549">
        <v>13</v>
      </c>
      <c r="S7264" s="548">
        <v>2257</v>
      </c>
      <c r="T7264" s="548"/>
      <c r="U7264" s="99"/>
    </row>
    <row r="7265" spans="1:21" ht="19.5" customHeight="1">
      <c r="A7265" s="545">
        <v>101901</v>
      </c>
      <c r="B7265" s="545" t="s">
        <v>7917</v>
      </c>
      <c r="C7265" s="545" t="s">
        <v>221</v>
      </c>
      <c r="D7265" s="546">
        <v>46052</v>
      </c>
      <c r="E7265" s="171" t="str">
        <f t="shared" si="113"/>
        <v>2026</v>
      </c>
      <c r="F7265" s="547">
        <v>169158</v>
      </c>
      <c r="G7265" s="548">
        <v>0.19</v>
      </c>
      <c r="H7265" s="547">
        <v>142149.57999999999</v>
      </c>
      <c r="I7265" s="545" t="s">
        <v>12709</v>
      </c>
      <c r="J7265" s="545" t="s">
        <v>13307</v>
      </c>
      <c r="K7265" s="545" t="s">
        <v>18457</v>
      </c>
      <c r="L7265" s="545" t="s">
        <v>13413</v>
      </c>
      <c r="M7265" s="548" t="s">
        <v>13758</v>
      </c>
      <c r="N7265" s="545" t="s">
        <v>13413</v>
      </c>
      <c r="O7265" s="545" t="s">
        <v>13413</v>
      </c>
      <c r="P7265" s="549">
        <v>12001</v>
      </c>
      <c r="Q7265" s="549">
        <v>1</v>
      </c>
      <c r="R7265" s="549">
        <v>124</v>
      </c>
      <c r="S7265" s="548">
        <v>2228</v>
      </c>
      <c r="T7265" s="548"/>
      <c r="U7265" s="99"/>
    </row>
    <row r="7266" spans="1:21" ht="19.5" customHeight="1">
      <c r="A7266" s="545">
        <v>101902</v>
      </c>
      <c r="B7266" s="545" t="s">
        <v>7916</v>
      </c>
      <c r="C7266" s="545" t="s">
        <v>209</v>
      </c>
      <c r="D7266" s="546">
        <v>43580</v>
      </c>
      <c r="E7266" s="171" t="str">
        <f t="shared" si="113"/>
        <v>2019</v>
      </c>
      <c r="F7266" s="547">
        <v>120000</v>
      </c>
      <c r="G7266" s="548">
        <v>0.19</v>
      </c>
      <c r="H7266" s="547">
        <v>100840.34</v>
      </c>
      <c r="I7266" s="545" t="s">
        <v>12984</v>
      </c>
      <c r="J7266" s="545" t="s">
        <v>13321</v>
      </c>
      <c r="K7266" s="545" t="s">
        <v>18458</v>
      </c>
      <c r="L7266" s="545" t="s">
        <v>13413</v>
      </c>
      <c r="M7266" s="548" t="s">
        <v>13758</v>
      </c>
      <c r="N7266" s="545" t="s">
        <v>13413</v>
      </c>
      <c r="O7266" s="545" t="s">
        <v>13413</v>
      </c>
      <c r="P7266" s="549">
        <v>12002</v>
      </c>
      <c r="Q7266" s="549">
        <v>1</v>
      </c>
      <c r="R7266" s="549">
        <v>57</v>
      </c>
      <c r="S7266" s="548">
        <v>2244</v>
      </c>
      <c r="T7266" s="548"/>
      <c r="U7266" s="99"/>
    </row>
    <row r="7267" spans="1:21" ht="19.5" customHeight="1">
      <c r="A7267" s="545">
        <v>101903</v>
      </c>
      <c r="B7267" s="545" t="s">
        <v>4650</v>
      </c>
      <c r="C7267" s="545" t="s">
        <v>786</v>
      </c>
      <c r="D7267" s="546">
        <v>43584</v>
      </c>
      <c r="E7267" s="171" t="str">
        <f t="shared" si="113"/>
        <v>2019</v>
      </c>
      <c r="F7267" s="547">
        <v>142825</v>
      </c>
      <c r="G7267" s="548">
        <v>0.19</v>
      </c>
      <c r="H7267" s="547">
        <v>120021.01</v>
      </c>
      <c r="I7267" s="545" t="s">
        <v>12645</v>
      </c>
      <c r="J7267" s="545" t="s">
        <v>13302</v>
      </c>
      <c r="K7267" s="545" t="s">
        <v>18459</v>
      </c>
      <c r="L7267" s="545" t="s">
        <v>13413</v>
      </c>
      <c r="M7267" s="548" t="s">
        <v>13758</v>
      </c>
      <c r="N7267" s="545" t="s">
        <v>13413</v>
      </c>
      <c r="O7267" s="545" t="s">
        <v>13413</v>
      </c>
      <c r="P7267" s="549">
        <v>12003</v>
      </c>
      <c r="Q7267" s="549">
        <v>1</v>
      </c>
      <c r="R7267" s="549">
        <v>12</v>
      </c>
      <c r="S7267" s="548">
        <v>2219</v>
      </c>
      <c r="T7267" s="548"/>
      <c r="U7267" s="99"/>
    </row>
    <row r="7268" spans="1:21" ht="19.5" customHeight="1">
      <c r="A7268" s="545">
        <v>101904</v>
      </c>
      <c r="B7268" s="545" t="s">
        <v>7913</v>
      </c>
      <c r="C7268" s="545" t="s">
        <v>216</v>
      </c>
      <c r="D7268" s="546">
        <v>43584</v>
      </c>
      <c r="E7268" s="171" t="str">
        <f t="shared" si="113"/>
        <v>2019</v>
      </c>
      <c r="F7268" s="547">
        <v>245147</v>
      </c>
      <c r="G7268" s="548">
        <v>0.19</v>
      </c>
      <c r="H7268" s="547">
        <v>206005.88</v>
      </c>
      <c r="I7268" s="545" t="s">
        <v>12762</v>
      </c>
      <c r="J7268" s="545" t="s">
        <v>13298</v>
      </c>
      <c r="K7268" s="545" t="s">
        <v>18459</v>
      </c>
      <c r="L7268" s="545" t="s">
        <v>13413</v>
      </c>
      <c r="M7268" s="548" t="s">
        <v>13758</v>
      </c>
      <c r="N7268" s="545" t="s">
        <v>13413</v>
      </c>
      <c r="O7268" s="545" t="s">
        <v>13413</v>
      </c>
      <c r="P7268" s="549">
        <v>12004</v>
      </c>
      <c r="Q7268" s="549">
        <v>1</v>
      </c>
      <c r="R7268" s="549">
        <v>8</v>
      </c>
      <c r="S7268" s="548">
        <v>1012</v>
      </c>
      <c r="T7268" s="548"/>
      <c r="U7268" s="99"/>
    </row>
    <row r="7269" spans="1:21" ht="19.5" customHeight="1">
      <c r="A7269" s="545">
        <v>101905</v>
      </c>
      <c r="B7269" s="545" t="s">
        <v>7911</v>
      </c>
      <c r="C7269" s="545" t="s">
        <v>216</v>
      </c>
      <c r="D7269" s="546">
        <v>43585</v>
      </c>
      <c r="E7269" s="171" t="str">
        <f t="shared" si="113"/>
        <v>2019</v>
      </c>
      <c r="F7269" s="547">
        <v>17547740</v>
      </c>
      <c r="G7269" s="548">
        <v>0.19</v>
      </c>
      <c r="H7269" s="547">
        <v>14746000</v>
      </c>
      <c r="I7269" s="545" t="s">
        <v>12758</v>
      </c>
      <c r="J7269" s="545" t="s">
        <v>13301</v>
      </c>
      <c r="K7269" s="545" t="s">
        <v>18460</v>
      </c>
      <c r="L7269" s="545" t="s">
        <v>13413</v>
      </c>
      <c r="M7269" s="548" t="s">
        <v>13758</v>
      </c>
      <c r="N7269" s="545" t="s">
        <v>13413</v>
      </c>
      <c r="O7269" s="545" t="s">
        <v>13413</v>
      </c>
      <c r="P7269" s="549">
        <v>12005</v>
      </c>
      <c r="Q7269" s="549">
        <v>1</v>
      </c>
      <c r="R7269" s="549">
        <v>164</v>
      </c>
      <c r="S7269" s="548">
        <v>2221</v>
      </c>
      <c r="T7269" s="548"/>
      <c r="U7269" s="99"/>
    </row>
    <row r="7270" spans="1:21" ht="19.5" customHeight="1">
      <c r="A7270" s="545">
        <v>101906</v>
      </c>
      <c r="B7270" s="545" t="s">
        <v>7903</v>
      </c>
      <c r="C7270" s="545" t="s">
        <v>216</v>
      </c>
      <c r="D7270" s="546">
        <v>43595</v>
      </c>
      <c r="E7270" s="171" t="str">
        <f t="shared" si="113"/>
        <v>2019</v>
      </c>
      <c r="F7270" s="547">
        <v>2059822</v>
      </c>
      <c r="G7270" s="548">
        <v>0.19</v>
      </c>
      <c r="H7270" s="547">
        <v>1730942.86</v>
      </c>
      <c r="I7270" s="545" t="s">
        <v>12762</v>
      </c>
      <c r="J7270" s="545" t="s">
        <v>13305</v>
      </c>
      <c r="K7270" s="545" t="s">
        <v>18461</v>
      </c>
      <c r="L7270" s="545" t="s">
        <v>13413</v>
      </c>
      <c r="M7270" s="548" t="s">
        <v>13758</v>
      </c>
      <c r="N7270" s="545" t="s">
        <v>13413</v>
      </c>
      <c r="O7270" s="545" t="s">
        <v>13413</v>
      </c>
      <c r="P7270" s="549">
        <v>12006</v>
      </c>
      <c r="Q7270" s="549">
        <v>1</v>
      </c>
      <c r="R7270" s="549">
        <v>8</v>
      </c>
      <c r="S7270" s="548">
        <v>2217</v>
      </c>
      <c r="T7270" s="548"/>
      <c r="U7270" s="99"/>
    </row>
    <row r="7271" spans="1:21" ht="19.5" customHeight="1">
      <c r="A7271" s="545">
        <v>101907</v>
      </c>
      <c r="B7271" s="545" t="s">
        <v>7746</v>
      </c>
      <c r="C7271" s="545" t="s">
        <v>216</v>
      </c>
      <c r="D7271" s="546">
        <v>43649</v>
      </c>
      <c r="E7271" s="171" t="str">
        <f t="shared" si="113"/>
        <v>2019</v>
      </c>
      <c r="F7271" s="547">
        <v>83941.01</v>
      </c>
      <c r="G7271" s="548">
        <v>0.19</v>
      </c>
      <c r="H7271" s="547">
        <v>70538.66</v>
      </c>
      <c r="I7271" s="545" t="s">
        <v>12686</v>
      </c>
      <c r="J7271" s="545" t="s">
        <v>13321</v>
      </c>
      <c r="K7271" s="545" t="s">
        <v>18462</v>
      </c>
      <c r="L7271" s="545" t="s">
        <v>13413</v>
      </c>
      <c r="M7271" s="548" t="s">
        <v>13758</v>
      </c>
      <c r="N7271" s="545" t="s">
        <v>13413</v>
      </c>
      <c r="O7271" s="545" t="s">
        <v>13413</v>
      </c>
      <c r="P7271" s="549">
        <v>12007</v>
      </c>
      <c r="Q7271" s="549">
        <v>1</v>
      </c>
      <c r="R7271" s="549">
        <v>131</v>
      </c>
      <c r="S7271" s="548">
        <v>2244</v>
      </c>
      <c r="T7271" s="548"/>
      <c r="U7271" s="99"/>
    </row>
    <row r="7272" spans="1:21" ht="19.5" customHeight="1">
      <c r="A7272" s="545">
        <v>101908</v>
      </c>
      <c r="B7272" s="545" t="s">
        <v>7901</v>
      </c>
      <c r="C7272" s="545" t="s">
        <v>216</v>
      </c>
      <c r="D7272" s="546">
        <v>43599</v>
      </c>
      <c r="E7272" s="171" t="str">
        <f t="shared" si="113"/>
        <v>2019</v>
      </c>
      <c r="F7272" s="547">
        <v>58523</v>
      </c>
      <c r="G7272" s="548">
        <v>0.19</v>
      </c>
      <c r="H7272" s="547">
        <v>49178.99</v>
      </c>
      <c r="I7272" s="545" t="s">
        <v>12642</v>
      </c>
      <c r="J7272" s="545" t="s">
        <v>13301</v>
      </c>
      <c r="K7272" s="545" t="s">
        <v>18463</v>
      </c>
      <c r="L7272" s="545" t="s">
        <v>13413</v>
      </c>
      <c r="M7272" s="548" t="s">
        <v>13758</v>
      </c>
      <c r="N7272" s="545" t="s">
        <v>13413</v>
      </c>
      <c r="O7272" s="545" t="s">
        <v>13413</v>
      </c>
      <c r="P7272" s="549">
        <v>12008</v>
      </c>
      <c r="Q7272" s="549">
        <v>1</v>
      </c>
      <c r="R7272" s="549">
        <v>135</v>
      </c>
      <c r="S7272" s="548">
        <v>2221</v>
      </c>
      <c r="T7272" s="548"/>
      <c r="U7272" s="99"/>
    </row>
    <row r="7273" spans="1:21" ht="19.5" customHeight="1">
      <c r="A7273" s="545">
        <v>101909</v>
      </c>
      <c r="B7273" s="545" t="s">
        <v>7745</v>
      </c>
      <c r="C7273" s="545" t="s">
        <v>216</v>
      </c>
      <c r="D7273" s="546">
        <v>43649</v>
      </c>
      <c r="E7273" s="171" t="str">
        <f t="shared" si="113"/>
        <v>2019</v>
      </c>
      <c r="F7273" s="547">
        <v>2428657.0099999998</v>
      </c>
      <c r="G7273" s="548">
        <v>0.19</v>
      </c>
      <c r="H7273" s="547">
        <v>2040888.24</v>
      </c>
      <c r="I7273" s="545" t="s">
        <v>12686</v>
      </c>
      <c r="J7273" s="545" t="s">
        <v>13321</v>
      </c>
      <c r="K7273" s="545" t="s">
        <v>18464</v>
      </c>
      <c r="L7273" s="545" t="s">
        <v>13413</v>
      </c>
      <c r="M7273" s="548" t="s">
        <v>13758</v>
      </c>
      <c r="N7273" s="545" t="s">
        <v>13413</v>
      </c>
      <c r="O7273" s="545" t="s">
        <v>13413</v>
      </c>
      <c r="P7273" s="549">
        <v>12009</v>
      </c>
      <c r="Q7273" s="549">
        <v>1</v>
      </c>
      <c r="R7273" s="549">
        <v>131</v>
      </c>
      <c r="S7273" s="548">
        <v>2244</v>
      </c>
      <c r="T7273" s="548"/>
      <c r="U7273" s="99"/>
    </row>
    <row r="7274" spans="1:21" ht="19.5" customHeight="1">
      <c r="A7274" s="545">
        <v>101910</v>
      </c>
      <c r="B7274" s="545" t="s">
        <v>7897</v>
      </c>
      <c r="C7274" s="545" t="s">
        <v>209</v>
      </c>
      <c r="D7274" s="546">
        <v>43601</v>
      </c>
      <c r="E7274" s="171" t="str">
        <f t="shared" si="113"/>
        <v>2019</v>
      </c>
      <c r="F7274" s="547">
        <v>1331</v>
      </c>
      <c r="G7274" s="548">
        <v>0.19</v>
      </c>
      <c r="H7274" s="547">
        <v>1118.49</v>
      </c>
      <c r="I7274" s="545" t="s">
        <v>12701</v>
      </c>
      <c r="J7274" s="545" t="s">
        <v>13302</v>
      </c>
      <c r="K7274" s="545" t="s">
        <v>13413</v>
      </c>
      <c r="L7274" s="545" t="s">
        <v>13413</v>
      </c>
      <c r="M7274" s="548" t="s">
        <v>13758</v>
      </c>
      <c r="N7274" s="545" t="s">
        <v>13413</v>
      </c>
      <c r="O7274" s="545" t="s">
        <v>13413</v>
      </c>
      <c r="P7274" s="549">
        <v>12010</v>
      </c>
      <c r="Q7274" s="549">
        <v>1</v>
      </c>
      <c r="R7274" s="549">
        <v>10</v>
      </c>
      <c r="S7274" s="548">
        <v>2219</v>
      </c>
      <c r="T7274" s="548"/>
      <c r="U7274" s="99"/>
    </row>
    <row r="7275" spans="1:21" ht="19.5" customHeight="1">
      <c r="A7275" s="545">
        <v>101911</v>
      </c>
      <c r="B7275" s="545" t="s">
        <v>7896</v>
      </c>
      <c r="C7275" s="545" t="s">
        <v>209</v>
      </c>
      <c r="D7275" s="546">
        <v>43601</v>
      </c>
      <c r="E7275" s="171" t="str">
        <f t="shared" si="113"/>
        <v>2019</v>
      </c>
      <c r="F7275" s="547">
        <v>3225.99</v>
      </c>
      <c r="G7275" s="548">
        <v>0.19</v>
      </c>
      <c r="H7275" s="547">
        <v>2710.92</v>
      </c>
      <c r="I7275" s="545" t="s">
        <v>12701</v>
      </c>
      <c r="J7275" s="545" t="s">
        <v>13302</v>
      </c>
      <c r="K7275" s="545" t="s">
        <v>13413</v>
      </c>
      <c r="L7275" s="545" t="s">
        <v>13413</v>
      </c>
      <c r="M7275" s="548" t="s">
        <v>13758</v>
      </c>
      <c r="N7275" s="545" t="s">
        <v>13413</v>
      </c>
      <c r="O7275" s="545" t="s">
        <v>13413</v>
      </c>
      <c r="P7275" s="549">
        <v>12011</v>
      </c>
      <c r="Q7275" s="549">
        <v>1</v>
      </c>
      <c r="R7275" s="549">
        <v>10</v>
      </c>
      <c r="S7275" s="548">
        <v>2219</v>
      </c>
      <c r="T7275" s="548"/>
      <c r="U7275" s="99"/>
    </row>
    <row r="7276" spans="1:21" ht="19.5" customHeight="1">
      <c r="A7276" s="545">
        <v>101913</v>
      </c>
      <c r="B7276" s="545" t="s">
        <v>7895</v>
      </c>
      <c r="C7276" s="545" t="s">
        <v>216</v>
      </c>
      <c r="D7276" s="546">
        <v>43602</v>
      </c>
      <c r="E7276" s="171" t="str">
        <f t="shared" si="113"/>
        <v>2019</v>
      </c>
      <c r="F7276" s="547">
        <v>10127</v>
      </c>
      <c r="G7276" s="548">
        <v>0.19</v>
      </c>
      <c r="H7276" s="547">
        <v>8510.08</v>
      </c>
      <c r="I7276" s="545" t="s">
        <v>12973</v>
      </c>
      <c r="J7276" s="545" t="s">
        <v>13298</v>
      </c>
      <c r="K7276" s="545" t="s">
        <v>18465</v>
      </c>
      <c r="L7276" s="545" t="s">
        <v>13413</v>
      </c>
      <c r="M7276" s="548" t="s">
        <v>13758</v>
      </c>
      <c r="N7276" s="545" t="s">
        <v>13413</v>
      </c>
      <c r="O7276" s="545" t="s">
        <v>13413</v>
      </c>
      <c r="P7276" s="549">
        <v>12013</v>
      </c>
      <c r="Q7276" s="549">
        <v>1</v>
      </c>
      <c r="R7276" s="549">
        <v>59</v>
      </c>
      <c r="S7276" s="548">
        <v>1012</v>
      </c>
      <c r="T7276" s="548"/>
      <c r="U7276" s="99"/>
    </row>
    <row r="7277" spans="1:21" ht="19.5" customHeight="1">
      <c r="A7277" s="545">
        <v>101914</v>
      </c>
      <c r="B7277" s="545" t="s">
        <v>7894</v>
      </c>
      <c r="C7277" s="545" t="s">
        <v>216</v>
      </c>
      <c r="D7277" s="546">
        <v>43602</v>
      </c>
      <c r="E7277" s="171" t="str">
        <f t="shared" si="113"/>
        <v>2019</v>
      </c>
      <c r="F7277" s="547">
        <v>736796736</v>
      </c>
      <c r="G7277" s="548">
        <v>0.19</v>
      </c>
      <c r="H7277" s="547">
        <v>619156921.00999999</v>
      </c>
      <c r="I7277" s="545" t="s">
        <v>12758</v>
      </c>
      <c r="J7277" s="545" t="s">
        <v>13319</v>
      </c>
      <c r="K7277" s="545" t="s">
        <v>18466</v>
      </c>
      <c r="L7277" s="545" t="s">
        <v>13413</v>
      </c>
      <c r="M7277" s="548" t="s">
        <v>13758</v>
      </c>
      <c r="N7277" s="545" t="s">
        <v>13413</v>
      </c>
      <c r="O7277" s="545" t="s">
        <v>13413</v>
      </c>
      <c r="P7277" s="549">
        <v>12014</v>
      </c>
      <c r="Q7277" s="549">
        <v>1</v>
      </c>
      <c r="R7277" s="549">
        <v>164</v>
      </c>
      <c r="S7277" s="548">
        <v>1824</v>
      </c>
      <c r="T7277" s="548"/>
      <c r="U7277" s="99"/>
    </row>
    <row r="7278" spans="1:21" ht="19.5" customHeight="1">
      <c r="A7278" s="545">
        <v>101915</v>
      </c>
      <c r="B7278" s="545" t="s">
        <v>12178</v>
      </c>
      <c r="C7278" s="545" t="s">
        <v>221</v>
      </c>
      <c r="D7278" s="546"/>
      <c r="E7278" s="171" t="str">
        <f t="shared" si="113"/>
        <v>1900</v>
      </c>
      <c r="F7278" s="547">
        <v>0</v>
      </c>
      <c r="G7278" s="548">
        <v>0</v>
      </c>
      <c r="H7278" s="547">
        <v>0</v>
      </c>
      <c r="I7278" s="545" t="s">
        <v>12973</v>
      </c>
      <c r="J7278" s="545"/>
      <c r="K7278" s="545" t="s">
        <v>13413</v>
      </c>
      <c r="L7278" s="545" t="s">
        <v>13413</v>
      </c>
      <c r="M7278" s="548" t="s">
        <v>13758</v>
      </c>
      <c r="N7278" s="545" t="s">
        <v>13413</v>
      </c>
      <c r="O7278" s="545" t="s">
        <v>13413</v>
      </c>
      <c r="P7278" s="549">
        <v>12015</v>
      </c>
      <c r="Q7278" s="549">
        <v>1</v>
      </c>
      <c r="R7278" s="549">
        <v>59</v>
      </c>
      <c r="S7278" s="548"/>
      <c r="T7278" s="548"/>
      <c r="U7278" s="99"/>
    </row>
    <row r="7279" spans="1:21" ht="19.5" customHeight="1">
      <c r="A7279" s="545">
        <v>101916</v>
      </c>
      <c r="B7279" s="545" t="s">
        <v>7893</v>
      </c>
      <c r="C7279" s="545" t="s">
        <v>206</v>
      </c>
      <c r="D7279" s="546">
        <v>43602</v>
      </c>
      <c r="E7279" s="171" t="str">
        <f t="shared" si="113"/>
        <v>2019</v>
      </c>
      <c r="F7279" s="547">
        <v>8333</v>
      </c>
      <c r="G7279" s="548">
        <v>0.19</v>
      </c>
      <c r="H7279" s="547">
        <v>7002.52</v>
      </c>
      <c r="I7279" s="545" t="s">
        <v>12973</v>
      </c>
      <c r="J7279" s="545" t="s">
        <v>13298</v>
      </c>
      <c r="K7279" s="545" t="s">
        <v>13413</v>
      </c>
      <c r="L7279" s="545" t="s">
        <v>13413</v>
      </c>
      <c r="M7279" s="548" t="s">
        <v>13758</v>
      </c>
      <c r="N7279" s="545" t="s">
        <v>13413</v>
      </c>
      <c r="O7279" s="545" t="s">
        <v>13413</v>
      </c>
      <c r="P7279" s="549">
        <v>12016</v>
      </c>
      <c r="Q7279" s="549">
        <v>1</v>
      </c>
      <c r="R7279" s="549">
        <v>59</v>
      </c>
      <c r="S7279" s="548">
        <v>1012</v>
      </c>
      <c r="T7279" s="548"/>
      <c r="U7279" s="99"/>
    </row>
    <row r="7280" spans="1:21" ht="19.5" customHeight="1">
      <c r="A7280" s="545">
        <v>101917</v>
      </c>
      <c r="B7280" s="545" t="s">
        <v>7892</v>
      </c>
      <c r="C7280" s="545" t="s">
        <v>216</v>
      </c>
      <c r="D7280" s="546">
        <v>43602</v>
      </c>
      <c r="E7280" s="171" t="str">
        <f t="shared" si="113"/>
        <v>2019</v>
      </c>
      <c r="F7280" s="547">
        <v>839214</v>
      </c>
      <c r="G7280" s="548">
        <v>0.19</v>
      </c>
      <c r="H7280" s="547">
        <v>705221.85</v>
      </c>
      <c r="I7280" s="545" t="s">
        <v>12973</v>
      </c>
      <c r="J7280" s="545" t="s">
        <v>13298</v>
      </c>
      <c r="K7280" s="545" t="s">
        <v>13413</v>
      </c>
      <c r="L7280" s="545" t="s">
        <v>13413</v>
      </c>
      <c r="M7280" s="548" t="s">
        <v>13758</v>
      </c>
      <c r="N7280" s="545" t="s">
        <v>13413</v>
      </c>
      <c r="O7280" s="545" t="s">
        <v>13413</v>
      </c>
      <c r="P7280" s="549">
        <v>12017</v>
      </c>
      <c r="Q7280" s="549">
        <v>1</v>
      </c>
      <c r="R7280" s="549">
        <v>59</v>
      </c>
      <c r="S7280" s="548">
        <v>1012</v>
      </c>
      <c r="T7280" s="548"/>
      <c r="U7280" s="99"/>
    </row>
    <row r="7281" spans="1:21" ht="19.5" customHeight="1">
      <c r="A7281" s="545">
        <v>101918</v>
      </c>
      <c r="B7281" s="545" t="s">
        <v>7891</v>
      </c>
      <c r="C7281" s="545" t="s">
        <v>216</v>
      </c>
      <c r="D7281" s="546">
        <v>43602</v>
      </c>
      <c r="E7281" s="171" t="str">
        <f t="shared" si="113"/>
        <v>2019</v>
      </c>
      <c r="F7281" s="547">
        <v>18800</v>
      </c>
      <c r="G7281" s="548">
        <v>0.19</v>
      </c>
      <c r="H7281" s="547">
        <v>15798.32</v>
      </c>
      <c r="I7281" s="545" t="s">
        <v>12973</v>
      </c>
      <c r="J7281" s="545" t="s">
        <v>13298</v>
      </c>
      <c r="K7281" s="545" t="s">
        <v>13413</v>
      </c>
      <c r="L7281" s="545" t="s">
        <v>13413</v>
      </c>
      <c r="M7281" s="548" t="s">
        <v>13758</v>
      </c>
      <c r="N7281" s="545" t="s">
        <v>13413</v>
      </c>
      <c r="O7281" s="545" t="s">
        <v>13413</v>
      </c>
      <c r="P7281" s="549">
        <v>12018</v>
      </c>
      <c r="Q7281" s="549">
        <v>1</v>
      </c>
      <c r="R7281" s="549">
        <v>59</v>
      </c>
      <c r="S7281" s="548">
        <v>1012</v>
      </c>
      <c r="T7281" s="548"/>
      <c r="U7281" s="99"/>
    </row>
    <row r="7282" spans="1:21" ht="19.5" customHeight="1">
      <c r="A7282" s="545">
        <v>101919</v>
      </c>
      <c r="B7282" s="545" t="s">
        <v>7559</v>
      </c>
      <c r="C7282" s="545" t="s">
        <v>216</v>
      </c>
      <c r="D7282" s="546">
        <v>43693</v>
      </c>
      <c r="E7282" s="171" t="str">
        <f t="shared" si="113"/>
        <v>2019</v>
      </c>
      <c r="F7282" s="547">
        <v>31492.01</v>
      </c>
      <c r="G7282" s="548">
        <v>0.19</v>
      </c>
      <c r="H7282" s="547">
        <v>26463.87</v>
      </c>
      <c r="I7282" s="545" t="s">
        <v>12961</v>
      </c>
      <c r="J7282" s="545" t="s">
        <v>13298</v>
      </c>
      <c r="K7282" s="545" t="s">
        <v>13413</v>
      </c>
      <c r="L7282" s="545" t="s">
        <v>13413</v>
      </c>
      <c r="M7282" s="548" t="s">
        <v>13758</v>
      </c>
      <c r="N7282" s="545" t="s">
        <v>13413</v>
      </c>
      <c r="O7282" s="545" t="s">
        <v>13413</v>
      </c>
      <c r="P7282" s="549">
        <v>12019</v>
      </c>
      <c r="Q7282" s="549">
        <v>1</v>
      </c>
      <c r="R7282" s="549">
        <v>52</v>
      </c>
      <c r="S7282" s="548">
        <v>1012</v>
      </c>
      <c r="T7282" s="548"/>
      <c r="U7282" s="99"/>
    </row>
    <row r="7283" spans="1:21" ht="19.5" customHeight="1">
      <c r="A7283" s="545">
        <v>101920</v>
      </c>
      <c r="B7283" s="545" t="s">
        <v>7890</v>
      </c>
      <c r="C7283" s="545" t="s">
        <v>216</v>
      </c>
      <c r="D7283" s="546">
        <v>43602</v>
      </c>
      <c r="E7283" s="171" t="str">
        <f t="shared" si="113"/>
        <v>2019</v>
      </c>
      <c r="F7283" s="547">
        <v>54200</v>
      </c>
      <c r="G7283" s="548">
        <v>0.19</v>
      </c>
      <c r="H7283" s="547">
        <v>45546.22</v>
      </c>
      <c r="I7283" s="545" t="s">
        <v>12973</v>
      </c>
      <c r="J7283" s="545" t="s">
        <v>13296</v>
      </c>
      <c r="K7283" s="545" t="s">
        <v>18467</v>
      </c>
      <c r="L7283" s="545" t="s">
        <v>13413</v>
      </c>
      <c r="M7283" s="548" t="s">
        <v>13758</v>
      </c>
      <c r="N7283" s="545" t="s">
        <v>13413</v>
      </c>
      <c r="O7283" s="545" t="s">
        <v>13413</v>
      </c>
      <c r="P7283" s="549">
        <v>12020</v>
      </c>
      <c r="Q7283" s="549">
        <v>1</v>
      </c>
      <c r="R7283" s="549">
        <v>59</v>
      </c>
      <c r="S7283" s="548">
        <v>2218</v>
      </c>
      <c r="T7283" s="548"/>
      <c r="U7283" s="99"/>
    </row>
    <row r="7284" spans="1:21" ht="19.5" customHeight="1">
      <c r="A7284" s="545">
        <v>101921</v>
      </c>
      <c r="B7284" s="545" t="s">
        <v>7889</v>
      </c>
      <c r="C7284" s="545" t="s">
        <v>216</v>
      </c>
      <c r="D7284" s="546">
        <v>43602</v>
      </c>
      <c r="E7284" s="171" t="str">
        <f t="shared" si="113"/>
        <v>2019</v>
      </c>
      <c r="F7284" s="547">
        <v>125205.01</v>
      </c>
      <c r="G7284" s="548">
        <v>0.19</v>
      </c>
      <c r="H7284" s="547">
        <v>105214.29</v>
      </c>
      <c r="I7284" s="545" t="s">
        <v>12973</v>
      </c>
      <c r="J7284" s="545" t="s">
        <v>13298</v>
      </c>
      <c r="K7284" s="545" t="s">
        <v>13413</v>
      </c>
      <c r="L7284" s="545" t="s">
        <v>13413</v>
      </c>
      <c r="M7284" s="548" t="s">
        <v>13758</v>
      </c>
      <c r="N7284" s="545" t="s">
        <v>13413</v>
      </c>
      <c r="O7284" s="545" t="s">
        <v>13413</v>
      </c>
      <c r="P7284" s="549">
        <v>12021</v>
      </c>
      <c r="Q7284" s="549">
        <v>1</v>
      </c>
      <c r="R7284" s="549">
        <v>59</v>
      </c>
      <c r="S7284" s="548">
        <v>1012</v>
      </c>
      <c r="T7284" s="548"/>
      <c r="U7284" s="99"/>
    </row>
    <row r="7285" spans="1:21" ht="19.5" customHeight="1">
      <c r="A7285" s="545">
        <v>101922</v>
      </c>
      <c r="B7285" s="545" t="s">
        <v>7887</v>
      </c>
      <c r="C7285" s="545" t="s">
        <v>216</v>
      </c>
      <c r="D7285" s="546">
        <v>43605</v>
      </c>
      <c r="E7285" s="171" t="str">
        <f t="shared" si="113"/>
        <v>2019</v>
      </c>
      <c r="F7285" s="547">
        <v>357181006</v>
      </c>
      <c r="G7285" s="548">
        <v>0.19</v>
      </c>
      <c r="H7285" s="547">
        <v>300152105.88</v>
      </c>
      <c r="I7285" s="545" t="s">
        <v>12758</v>
      </c>
      <c r="J7285" s="545" t="s">
        <v>13319</v>
      </c>
      <c r="K7285" s="545" t="s">
        <v>18468</v>
      </c>
      <c r="L7285" s="545" t="s">
        <v>13413</v>
      </c>
      <c r="M7285" s="548" t="s">
        <v>13758</v>
      </c>
      <c r="N7285" s="545" t="s">
        <v>13413</v>
      </c>
      <c r="O7285" s="545" t="s">
        <v>13413</v>
      </c>
      <c r="P7285" s="549">
        <v>12022</v>
      </c>
      <c r="Q7285" s="549">
        <v>1</v>
      </c>
      <c r="R7285" s="549">
        <v>164</v>
      </c>
      <c r="S7285" s="548">
        <v>1824</v>
      </c>
      <c r="T7285" s="548"/>
      <c r="U7285" s="99"/>
    </row>
    <row r="7286" spans="1:21" ht="19.5" customHeight="1">
      <c r="A7286" s="545">
        <v>101923</v>
      </c>
      <c r="B7286" s="545" t="s">
        <v>7883</v>
      </c>
      <c r="C7286" s="545" t="s">
        <v>221</v>
      </c>
      <c r="D7286" s="546">
        <v>43606</v>
      </c>
      <c r="E7286" s="171" t="str">
        <f t="shared" si="113"/>
        <v>2019</v>
      </c>
      <c r="F7286" s="547">
        <v>1244984</v>
      </c>
      <c r="G7286" s="548">
        <v>0.19</v>
      </c>
      <c r="H7286" s="547">
        <v>1046205.04</v>
      </c>
      <c r="I7286" s="545" t="s">
        <v>12985</v>
      </c>
      <c r="J7286" s="545" t="s">
        <v>13321</v>
      </c>
      <c r="K7286" s="545" t="s">
        <v>18469</v>
      </c>
      <c r="L7286" s="545" t="s">
        <v>13413</v>
      </c>
      <c r="M7286" s="548" t="s">
        <v>13758</v>
      </c>
      <c r="N7286" s="545" t="s">
        <v>22848</v>
      </c>
      <c r="O7286" s="545" t="s">
        <v>13413</v>
      </c>
      <c r="P7286" s="549">
        <v>12023</v>
      </c>
      <c r="Q7286" s="549">
        <v>1</v>
      </c>
      <c r="R7286" s="549">
        <v>60</v>
      </c>
      <c r="S7286" s="548">
        <v>2244</v>
      </c>
      <c r="T7286" s="548">
        <v>2247</v>
      </c>
      <c r="U7286" s="99"/>
    </row>
    <row r="7287" spans="1:21" ht="19.5" customHeight="1">
      <c r="A7287" s="545">
        <v>101924</v>
      </c>
      <c r="B7287" s="545" t="s">
        <v>7882</v>
      </c>
      <c r="C7287" s="545" t="s">
        <v>221</v>
      </c>
      <c r="D7287" s="546">
        <v>43606</v>
      </c>
      <c r="E7287" s="171" t="str">
        <f t="shared" si="113"/>
        <v>2019</v>
      </c>
      <c r="F7287" s="547">
        <v>1395431</v>
      </c>
      <c r="G7287" s="548">
        <v>0.19</v>
      </c>
      <c r="H7287" s="547">
        <v>1172631.0900000001</v>
      </c>
      <c r="I7287" s="545" t="s">
        <v>12985</v>
      </c>
      <c r="J7287" s="545" t="s">
        <v>13321</v>
      </c>
      <c r="K7287" s="545" t="s">
        <v>18470</v>
      </c>
      <c r="L7287" s="545" t="s">
        <v>13413</v>
      </c>
      <c r="M7287" s="548" t="s">
        <v>13758</v>
      </c>
      <c r="N7287" s="545" t="s">
        <v>22848</v>
      </c>
      <c r="O7287" s="545" t="s">
        <v>13413</v>
      </c>
      <c r="P7287" s="549">
        <v>12024</v>
      </c>
      <c r="Q7287" s="549">
        <v>1</v>
      </c>
      <c r="R7287" s="549">
        <v>60</v>
      </c>
      <c r="S7287" s="548">
        <v>2244</v>
      </c>
      <c r="T7287" s="548">
        <v>2247</v>
      </c>
      <c r="U7287" s="99"/>
    </row>
    <row r="7288" spans="1:21" ht="19.5" customHeight="1">
      <c r="A7288" s="545">
        <v>101925</v>
      </c>
      <c r="B7288" s="545" t="s">
        <v>7881</v>
      </c>
      <c r="C7288" s="545" t="s">
        <v>221</v>
      </c>
      <c r="D7288" s="546">
        <v>43606</v>
      </c>
      <c r="E7288" s="171" t="str">
        <f t="shared" si="113"/>
        <v>2019</v>
      </c>
      <c r="F7288" s="547">
        <v>1395431</v>
      </c>
      <c r="G7288" s="548">
        <v>0.19</v>
      </c>
      <c r="H7288" s="547">
        <v>1172631.0900000001</v>
      </c>
      <c r="I7288" s="545" t="s">
        <v>12985</v>
      </c>
      <c r="J7288" s="545" t="s">
        <v>13321</v>
      </c>
      <c r="K7288" s="545" t="s">
        <v>18471</v>
      </c>
      <c r="L7288" s="545" t="s">
        <v>13413</v>
      </c>
      <c r="M7288" s="548" t="s">
        <v>13758</v>
      </c>
      <c r="N7288" s="545" t="s">
        <v>22848</v>
      </c>
      <c r="O7288" s="545" t="s">
        <v>13413</v>
      </c>
      <c r="P7288" s="549">
        <v>12025</v>
      </c>
      <c r="Q7288" s="549">
        <v>1</v>
      </c>
      <c r="R7288" s="549">
        <v>60</v>
      </c>
      <c r="S7288" s="548">
        <v>2244</v>
      </c>
      <c r="T7288" s="548">
        <v>2247</v>
      </c>
      <c r="U7288" s="99"/>
    </row>
    <row r="7289" spans="1:21" ht="19.5" customHeight="1">
      <c r="A7289" s="545">
        <v>101926</v>
      </c>
      <c r="B7289" s="545" t="s">
        <v>7886</v>
      </c>
      <c r="C7289" s="545" t="s">
        <v>216</v>
      </c>
      <c r="D7289" s="546">
        <v>43605</v>
      </c>
      <c r="E7289" s="171" t="str">
        <f t="shared" si="113"/>
        <v>2019</v>
      </c>
      <c r="F7289" s="547">
        <v>140013997</v>
      </c>
      <c r="G7289" s="548">
        <v>0.19</v>
      </c>
      <c r="H7289" s="547">
        <v>117658821.01000001</v>
      </c>
      <c r="I7289" s="545" t="s">
        <v>12758</v>
      </c>
      <c r="J7289" s="545" t="s">
        <v>13379</v>
      </c>
      <c r="K7289" s="545" t="s">
        <v>18472</v>
      </c>
      <c r="L7289" s="545" t="s">
        <v>13413</v>
      </c>
      <c r="M7289" s="548" t="s">
        <v>13758</v>
      </c>
      <c r="N7289" s="545" t="s">
        <v>13413</v>
      </c>
      <c r="O7289" s="545" t="s">
        <v>13413</v>
      </c>
      <c r="P7289" s="549">
        <v>12026</v>
      </c>
      <c r="Q7289" s="549">
        <v>1</v>
      </c>
      <c r="R7289" s="549">
        <v>164</v>
      </c>
      <c r="S7289" s="548">
        <v>1940</v>
      </c>
      <c r="T7289" s="548"/>
      <c r="U7289" s="99"/>
    </row>
    <row r="7290" spans="1:21" ht="19.5" customHeight="1">
      <c r="A7290" s="545">
        <v>101927</v>
      </c>
      <c r="B7290" s="545" t="s">
        <v>7880</v>
      </c>
      <c r="C7290" s="545" t="s">
        <v>221</v>
      </c>
      <c r="D7290" s="546">
        <v>43606</v>
      </c>
      <c r="E7290" s="171" t="str">
        <f t="shared" si="113"/>
        <v>2019</v>
      </c>
      <c r="F7290" s="547">
        <v>1395431</v>
      </c>
      <c r="G7290" s="548">
        <v>0.19</v>
      </c>
      <c r="H7290" s="547">
        <v>1172631.0900000001</v>
      </c>
      <c r="I7290" s="545" t="s">
        <v>12985</v>
      </c>
      <c r="J7290" s="545" t="s">
        <v>13321</v>
      </c>
      <c r="K7290" s="545" t="s">
        <v>18473</v>
      </c>
      <c r="L7290" s="545" t="s">
        <v>13413</v>
      </c>
      <c r="M7290" s="548" t="s">
        <v>13758</v>
      </c>
      <c r="N7290" s="545" t="s">
        <v>22848</v>
      </c>
      <c r="O7290" s="545" t="s">
        <v>13413</v>
      </c>
      <c r="P7290" s="549">
        <v>12027</v>
      </c>
      <c r="Q7290" s="549">
        <v>1</v>
      </c>
      <c r="R7290" s="549">
        <v>60</v>
      </c>
      <c r="S7290" s="548">
        <v>2244</v>
      </c>
      <c r="T7290" s="548">
        <v>2247</v>
      </c>
      <c r="U7290" s="99"/>
    </row>
    <row r="7291" spans="1:21" ht="19.5" customHeight="1">
      <c r="A7291" s="545">
        <v>101928</v>
      </c>
      <c r="B7291" s="545" t="s">
        <v>7879</v>
      </c>
      <c r="C7291" s="545" t="s">
        <v>221</v>
      </c>
      <c r="D7291" s="546">
        <v>43606</v>
      </c>
      <c r="E7291" s="171" t="str">
        <f t="shared" si="113"/>
        <v>2019</v>
      </c>
      <c r="F7291" s="547">
        <v>1395431</v>
      </c>
      <c r="G7291" s="548">
        <v>0.19</v>
      </c>
      <c r="H7291" s="547">
        <v>1172631.0900000001</v>
      </c>
      <c r="I7291" s="545" t="s">
        <v>12985</v>
      </c>
      <c r="J7291" s="545" t="s">
        <v>13321</v>
      </c>
      <c r="K7291" s="545" t="s">
        <v>18474</v>
      </c>
      <c r="L7291" s="545" t="s">
        <v>13413</v>
      </c>
      <c r="M7291" s="548" t="s">
        <v>13758</v>
      </c>
      <c r="N7291" s="545" t="s">
        <v>22848</v>
      </c>
      <c r="O7291" s="545" t="s">
        <v>13413</v>
      </c>
      <c r="P7291" s="549">
        <v>12028</v>
      </c>
      <c r="Q7291" s="549">
        <v>1</v>
      </c>
      <c r="R7291" s="549">
        <v>60</v>
      </c>
      <c r="S7291" s="548">
        <v>2244</v>
      </c>
      <c r="T7291" s="548">
        <v>2247</v>
      </c>
      <c r="U7291" s="99"/>
    </row>
    <row r="7292" spans="1:21" ht="19.5" customHeight="1">
      <c r="A7292" s="545">
        <v>101929</v>
      </c>
      <c r="B7292" s="545" t="s">
        <v>7878</v>
      </c>
      <c r="C7292" s="545" t="s">
        <v>221</v>
      </c>
      <c r="D7292" s="546">
        <v>43606</v>
      </c>
      <c r="E7292" s="171" t="str">
        <f t="shared" si="113"/>
        <v>2019</v>
      </c>
      <c r="F7292" s="547">
        <v>1395431</v>
      </c>
      <c r="G7292" s="548">
        <v>0.19</v>
      </c>
      <c r="H7292" s="547">
        <v>1172631.0900000001</v>
      </c>
      <c r="I7292" s="545" t="s">
        <v>12985</v>
      </c>
      <c r="J7292" s="545" t="s">
        <v>13321</v>
      </c>
      <c r="K7292" s="545" t="s">
        <v>18475</v>
      </c>
      <c r="L7292" s="545" t="s">
        <v>13413</v>
      </c>
      <c r="M7292" s="548" t="s">
        <v>13758</v>
      </c>
      <c r="N7292" s="545" t="s">
        <v>22848</v>
      </c>
      <c r="O7292" s="545" t="s">
        <v>13413</v>
      </c>
      <c r="P7292" s="549">
        <v>12029</v>
      </c>
      <c r="Q7292" s="549">
        <v>1</v>
      </c>
      <c r="R7292" s="549">
        <v>60</v>
      </c>
      <c r="S7292" s="548">
        <v>2244</v>
      </c>
      <c r="T7292" s="548">
        <v>2247</v>
      </c>
      <c r="U7292" s="99"/>
    </row>
    <row r="7293" spans="1:21" ht="19.5" customHeight="1">
      <c r="A7293" s="545">
        <v>101930</v>
      </c>
      <c r="B7293" s="545" t="s">
        <v>7877</v>
      </c>
      <c r="C7293" s="545" t="s">
        <v>221</v>
      </c>
      <c r="D7293" s="546">
        <v>43606</v>
      </c>
      <c r="E7293" s="171" t="str">
        <f t="shared" si="113"/>
        <v>2019</v>
      </c>
      <c r="F7293" s="547">
        <v>1395431</v>
      </c>
      <c r="G7293" s="548">
        <v>0.19</v>
      </c>
      <c r="H7293" s="547">
        <v>1172631.0900000001</v>
      </c>
      <c r="I7293" s="545" t="s">
        <v>12985</v>
      </c>
      <c r="J7293" s="545" t="s">
        <v>13321</v>
      </c>
      <c r="K7293" s="545" t="s">
        <v>18476</v>
      </c>
      <c r="L7293" s="545" t="s">
        <v>13413</v>
      </c>
      <c r="M7293" s="548" t="s">
        <v>13758</v>
      </c>
      <c r="N7293" s="545" t="s">
        <v>22848</v>
      </c>
      <c r="O7293" s="545" t="s">
        <v>13413</v>
      </c>
      <c r="P7293" s="549">
        <v>12030</v>
      </c>
      <c r="Q7293" s="549">
        <v>1</v>
      </c>
      <c r="R7293" s="549">
        <v>60</v>
      </c>
      <c r="S7293" s="548">
        <v>2244</v>
      </c>
      <c r="T7293" s="548">
        <v>2247</v>
      </c>
      <c r="U7293" s="99"/>
    </row>
    <row r="7294" spans="1:21" ht="19.5" customHeight="1">
      <c r="A7294" s="545">
        <v>101931</v>
      </c>
      <c r="B7294" s="545" t="s">
        <v>7876</v>
      </c>
      <c r="C7294" s="545" t="s">
        <v>221</v>
      </c>
      <c r="D7294" s="546">
        <v>43490</v>
      </c>
      <c r="E7294" s="171" t="str">
        <f t="shared" si="113"/>
        <v>2019</v>
      </c>
      <c r="F7294" s="547">
        <v>1395431</v>
      </c>
      <c r="G7294" s="548">
        <v>0.19</v>
      </c>
      <c r="H7294" s="547">
        <v>1172631.0900000001</v>
      </c>
      <c r="I7294" s="545" t="s">
        <v>12985</v>
      </c>
      <c r="J7294" s="545" t="s">
        <v>13321</v>
      </c>
      <c r="K7294" s="545" t="s">
        <v>18477</v>
      </c>
      <c r="L7294" s="545" t="s">
        <v>13413</v>
      </c>
      <c r="M7294" s="548" t="s">
        <v>13758</v>
      </c>
      <c r="N7294" s="545" t="s">
        <v>22848</v>
      </c>
      <c r="O7294" s="545" t="s">
        <v>13413</v>
      </c>
      <c r="P7294" s="549">
        <v>12031</v>
      </c>
      <c r="Q7294" s="549">
        <v>1</v>
      </c>
      <c r="R7294" s="549">
        <v>60</v>
      </c>
      <c r="S7294" s="548">
        <v>2244</v>
      </c>
      <c r="T7294" s="548">
        <v>2247</v>
      </c>
      <c r="U7294" s="99"/>
    </row>
    <row r="7295" spans="1:21" ht="19.5" customHeight="1">
      <c r="A7295" s="545">
        <v>101932</v>
      </c>
      <c r="B7295" s="545" t="s">
        <v>7875</v>
      </c>
      <c r="C7295" s="545" t="s">
        <v>221</v>
      </c>
      <c r="D7295" s="546">
        <v>43490</v>
      </c>
      <c r="E7295" s="171" t="str">
        <f t="shared" si="113"/>
        <v>2019</v>
      </c>
      <c r="F7295" s="547">
        <v>1395431</v>
      </c>
      <c r="G7295" s="548">
        <v>0.19</v>
      </c>
      <c r="H7295" s="547">
        <v>1172631.0900000001</v>
      </c>
      <c r="I7295" s="545" t="s">
        <v>12985</v>
      </c>
      <c r="J7295" s="545" t="s">
        <v>13321</v>
      </c>
      <c r="K7295" s="545" t="s">
        <v>18478</v>
      </c>
      <c r="L7295" s="545" t="s">
        <v>13413</v>
      </c>
      <c r="M7295" s="548" t="s">
        <v>13758</v>
      </c>
      <c r="N7295" s="545" t="s">
        <v>22848</v>
      </c>
      <c r="O7295" s="545" t="s">
        <v>13413</v>
      </c>
      <c r="P7295" s="549">
        <v>12032</v>
      </c>
      <c r="Q7295" s="549">
        <v>1</v>
      </c>
      <c r="R7295" s="549">
        <v>60</v>
      </c>
      <c r="S7295" s="548">
        <v>2244</v>
      </c>
      <c r="T7295" s="548">
        <v>2247</v>
      </c>
      <c r="U7295" s="99"/>
    </row>
    <row r="7296" spans="1:21" ht="19.5" customHeight="1">
      <c r="A7296" s="545">
        <v>101933</v>
      </c>
      <c r="B7296" s="545" t="s">
        <v>7885</v>
      </c>
      <c r="C7296" s="545" t="s">
        <v>216</v>
      </c>
      <c r="D7296" s="546">
        <v>43605</v>
      </c>
      <c r="E7296" s="171" t="str">
        <f t="shared" si="113"/>
        <v>2019</v>
      </c>
      <c r="F7296" s="547">
        <v>603778000</v>
      </c>
      <c r="G7296" s="548">
        <v>0.19</v>
      </c>
      <c r="H7296" s="547">
        <v>507376470.58999997</v>
      </c>
      <c r="I7296" s="545" t="s">
        <v>12758</v>
      </c>
      <c r="J7296" s="545" t="s">
        <v>13342</v>
      </c>
      <c r="K7296" s="545" t="s">
        <v>18479</v>
      </c>
      <c r="L7296" s="545" t="s">
        <v>13413</v>
      </c>
      <c r="M7296" s="548" t="s">
        <v>13758</v>
      </c>
      <c r="N7296" s="545" t="s">
        <v>13413</v>
      </c>
      <c r="O7296" s="545" t="s">
        <v>13413</v>
      </c>
      <c r="P7296" s="549">
        <v>12033</v>
      </c>
      <c r="Q7296" s="549">
        <v>1</v>
      </c>
      <c r="R7296" s="549">
        <v>164</v>
      </c>
      <c r="S7296" s="548">
        <v>1826</v>
      </c>
      <c r="T7296" s="548"/>
      <c r="U7296" s="99"/>
    </row>
    <row r="7297" spans="1:21" ht="19.5" customHeight="1">
      <c r="A7297" s="545">
        <v>101934</v>
      </c>
      <c r="B7297" s="545" t="s">
        <v>7874</v>
      </c>
      <c r="C7297" s="545" t="s">
        <v>221</v>
      </c>
      <c r="D7297" s="546">
        <v>43606</v>
      </c>
      <c r="E7297" s="171" t="str">
        <f t="shared" si="113"/>
        <v>2019</v>
      </c>
      <c r="F7297" s="547">
        <v>1421258</v>
      </c>
      <c r="G7297" s="548">
        <v>0.19</v>
      </c>
      <c r="H7297" s="547">
        <v>1194334.45</v>
      </c>
      <c r="I7297" s="545" t="s">
        <v>12985</v>
      </c>
      <c r="J7297" s="545" t="s">
        <v>13321</v>
      </c>
      <c r="K7297" s="545" t="s">
        <v>18480</v>
      </c>
      <c r="L7297" s="545" t="s">
        <v>13413</v>
      </c>
      <c r="M7297" s="548" t="s">
        <v>13758</v>
      </c>
      <c r="N7297" s="545" t="s">
        <v>22848</v>
      </c>
      <c r="O7297" s="545" t="s">
        <v>13413</v>
      </c>
      <c r="P7297" s="549">
        <v>12034</v>
      </c>
      <c r="Q7297" s="549">
        <v>1</v>
      </c>
      <c r="R7297" s="549">
        <v>60</v>
      </c>
      <c r="S7297" s="548">
        <v>2244</v>
      </c>
      <c r="T7297" s="548">
        <v>2247</v>
      </c>
      <c r="U7297" s="99"/>
    </row>
    <row r="7298" spans="1:21" ht="19.5" customHeight="1">
      <c r="A7298" s="545">
        <v>101935</v>
      </c>
      <c r="B7298" s="545" t="s">
        <v>7873</v>
      </c>
      <c r="C7298" s="545" t="s">
        <v>221</v>
      </c>
      <c r="D7298" s="546">
        <v>43606</v>
      </c>
      <c r="E7298" s="171" t="str">
        <f t="shared" si="113"/>
        <v>2019</v>
      </c>
      <c r="F7298" s="547">
        <v>1408054.01</v>
      </c>
      <c r="G7298" s="548">
        <v>0.19</v>
      </c>
      <c r="H7298" s="547">
        <v>1183238.6599999999</v>
      </c>
      <c r="I7298" s="545" t="s">
        <v>12985</v>
      </c>
      <c r="J7298" s="545" t="s">
        <v>13321</v>
      </c>
      <c r="K7298" s="545" t="s">
        <v>18481</v>
      </c>
      <c r="L7298" s="545" t="s">
        <v>13413</v>
      </c>
      <c r="M7298" s="548" t="s">
        <v>13758</v>
      </c>
      <c r="N7298" s="545" t="s">
        <v>22848</v>
      </c>
      <c r="O7298" s="545" t="s">
        <v>13413</v>
      </c>
      <c r="P7298" s="549">
        <v>12035</v>
      </c>
      <c r="Q7298" s="549">
        <v>1</v>
      </c>
      <c r="R7298" s="549">
        <v>60</v>
      </c>
      <c r="S7298" s="548">
        <v>2244</v>
      </c>
      <c r="T7298" s="548">
        <v>2247</v>
      </c>
      <c r="U7298" s="99"/>
    </row>
    <row r="7299" spans="1:21" ht="19.5" customHeight="1">
      <c r="A7299" s="545">
        <v>101936</v>
      </c>
      <c r="B7299" s="545" t="s">
        <v>7872</v>
      </c>
      <c r="C7299" s="545" t="s">
        <v>221</v>
      </c>
      <c r="D7299" s="546">
        <v>43606</v>
      </c>
      <c r="E7299" s="171" t="str">
        <f t="shared" si="113"/>
        <v>2019</v>
      </c>
      <c r="F7299" s="547">
        <v>1410486</v>
      </c>
      <c r="G7299" s="548">
        <v>0.19</v>
      </c>
      <c r="H7299" s="547">
        <v>1185282.3500000001</v>
      </c>
      <c r="I7299" s="545" t="s">
        <v>12985</v>
      </c>
      <c r="J7299" s="545" t="s">
        <v>13321</v>
      </c>
      <c r="K7299" s="545" t="s">
        <v>18482</v>
      </c>
      <c r="L7299" s="545" t="s">
        <v>13413</v>
      </c>
      <c r="M7299" s="548" t="s">
        <v>13758</v>
      </c>
      <c r="N7299" s="545" t="s">
        <v>22848</v>
      </c>
      <c r="O7299" s="545" t="s">
        <v>13413</v>
      </c>
      <c r="P7299" s="549">
        <v>12036</v>
      </c>
      <c r="Q7299" s="549">
        <v>1</v>
      </c>
      <c r="R7299" s="549">
        <v>60</v>
      </c>
      <c r="S7299" s="548">
        <v>2244</v>
      </c>
      <c r="T7299" s="548">
        <v>2247</v>
      </c>
      <c r="U7299" s="99"/>
    </row>
    <row r="7300" spans="1:21" ht="19.5" customHeight="1">
      <c r="A7300" s="545">
        <v>101937</v>
      </c>
      <c r="B7300" s="545" t="s">
        <v>7871</v>
      </c>
      <c r="C7300" s="545" t="s">
        <v>221</v>
      </c>
      <c r="D7300" s="546">
        <v>43606</v>
      </c>
      <c r="E7300" s="171" t="str">
        <f t="shared" ref="E7300:E7363" si="114">TEXT(D7300,"YYYY")</f>
        <v>2019</v>
      </c>
      <c r="F7300" s="547">
        <v>1206445</v>
      </c>
      <c r="G7300" s="548">
        <v>0.19</v>
      </c>
      <c r="H7300" s="547">
        <v>1013819.33</v>
      </c>
      <c r="I7300" s="545" t="s">
        <v>12985</v>
      </c>
      <c r="J7300" s="545" t="s">
        <v>13321</v>
      </c>
      <c r="K7300" s="545" t="s">
        <v>18483</v>
      </c>
      <c r="L7300" s="545" t="s">
        <v>13413</v>
      </c>
      <c r="M7300" s="548" t="s">
        <v>13758</v>
      </c>
      <c r="N7300" s="545" t="s">
        <v>22848</v>
      </c>
      <c r="O7300" s="545" t="s">
        <v>13413</v>
      </c>
      <c r="P7300" s="549">
        <v>12037</v>
      </c>
      <c r="Q7300" s="549">
        <v>1</v>
      </c>
      <c r="R7300" s="549">
        <v>60</v>
      </c>
      <c r="S7300" s="548">
        <v>2244</v>
      </c>
      <c r="T7300" s="548">
        <v>2247</v>
      </c>
      <c r="U7300" s="99"/>
    </row>
    <row r="7301" spans="1:21" ht="19.5" customHeight="1">
      <c r="A7301" s="545">
        <v>101938</v>
      </c>
      <c r="B7301" s="545" t="s">
        <v>7870</v>
      </c>
      <c r="C7301" s="545" t="s">
        <v>221</v>
      </c>
      <c r="D7301" s="546">
        <v>43606</v>
      </c>
      <c r="E7301" s="171" t="str">
        <f t="shared" si="114"/>
        <v>2019</v>
      </c>
      <c r="F7301" s="547">
        <v>1552028</v>
      </c>
      <c r="G7301" s="548">
        <v>0.19</v>
      </c>
      <c r="H7301" s="547">
        <v>1304225.21</v>
      </c>
      <c r="I7301" s="545" t="s">
        <v>12985</v>
      </c>
      <c r="J7301" s="545" t="s">
        <v>13321</v>
      </c>
      <c r="K7301" s="545" t="s">
        <v>18484</v>
      </c>
      <c r="L7301" s="545" t="s">
        <v>13413</v>
      </c>
      <c r="M7301" s="548" t="s">
        <v>13758</v>
      </c>
      <c r="N7301" s="545" t="s">
        <v>22848</v>
      </c>
      <c r="O7301" s="545" t="s">
        <v>13413</v>
      </c>
      <c r="P7301" s="549">
        <v>12038</v>
      </c>
      <c r="Q7301" s="549">
        <v>1</v>
      </c>
      <c r="R7301" s="549">
        <v>60</v>
      </c>
      <c r="S7301" s="548">
        <v>2244</v>
      </c>
      <c r="T7301" s="548">
        <v>2247</v>
      </c>
      <c r="U7301" s="99"/>
    </row>
    <row r="7302" spans="1:21" ht="19.5" customHeight="1">
      <c r="A7302" s="545">
        <v>101939</v>
      </c>
      <c r="B7302" s="545" t="s">
        <v>7869</v>
      </c>
      <c r="C7302" s="545" t="s">
        <v>221</v>
      </c>
      <c r="D7302" s="546">
        <v>43606</v>
      </c>
      <c r="E7302" s="171" t="str">
        <f t="shared" si="114"/>
        <v>2019</v>
      </c>
      <c r="F7302" s="547">
        <v>842290</v>
      </c>
      <c r="G7302" s="548">
        <v>0.19</v>
      </c>
      <c r="H7302" s="547">
        <v>707806.71999999997</v>
      </c>
      <c r="I7302" s="545" t="s">
        <v>12985</v>
      </c>
      <c r="J7302" s="545" t="s">
        <v>13321</v>
      </c>
      <c r="K7302" s="545" t="s">
        <v>18485</v>
      </c>
      <c r="L7302" s="545" t="s">
        <v>13413</v>
      </c>
      <c r="M7302" s="548" t="s">
        <v>13758</v>
      </c>
      <c r="N7302" s="545" t="s">
        <v>22848</v>
      </c>
      <c r="O7302" s="545" t="s">
        <v>13413</v>
      </c>
      <c r="P7302" s="549">
        <v>12039</v>
      </c>
      <c r="Q7302" s="549">
        <v>1</v>
      </c>
      <c r="R7302" s="549">
        <v>60</v>
      </c>
      <c r="S7302" s="548">
        <v>2244</v>
      </c>
      <c r="T7302" s="548">
        <v>2247</v>
      </c>
      <c r="U7302" s="99"/>
    </row>
    <row r="7303" spans="1:21" ht="19.5" customHeight="1">
      <c r="A7303" s="545">
        <v>101940</v>
      </c>
      <c r="B7303" s="545" t="s">
        <v>7868</v>
      </c>
      <c r="C7303" s="545" t="s">
        <v>221</v>
      </c>
      <c r="D7303" s="546">
        <v>43606</v>
      </c>
      <c r="E7303" s="171" t="str">
        <f t="shared" si="114"/>
        <v>2019</v>
      </c>
      <c r="F7303" s="547">
        <v>986803</v>
      </c>
      <c r="G7303" s="548">
        <v>0.19</v>
      </c>
      <c r="H7303" s="547">
        <v>829246.22</v>
      </c>
      <c r="I7303" s="545" t="s">
        <v>12985</v>
      </c>
      <c r="J7303" s="545" t="s">
        <v>13321</v>
      </c>
      <c r="K7303" s="545" t="s">
        <v>18486</v>
      </c>
      <c r="L7303" s="545" t="s">
        <v>13413</v>
      </c>
      <c r="M7303" s="548" t="s">
        <v>13758</v>
      </c>
      <c r="N7303" s="545" t="s">
        <v>22848</v>
      </c>
      <c r="O7303" s="545" t="s">
        <v>13413</v>
      </c>
      <c r="P7303" s="549">
        <v>12040</v>
      </c>
      <c r="Q7303" s="549">
        <v>1</v>
      </c>
      <c r="R7303" s="549">
        <v>60</v>
      </c>
      <c r="S7303" s="548">
        <v>2244</v>
      </c>
      <c r="T7303" s="548">
        <v>2247</v>
      </c>
      <c r="U7303" s="99"/>
    </row>
    <row r="7304" spans="1:21" ht="19.5" customHeight="1">
      <c r="A7304" s="545">
        <v>101941</v>
      </c>
      <c r="B7304" s="545" t="s">
        <v>7867</v>
      </c>
      <c r="C7304" s="545" t="s">
        <v>221</v>
      </c>
      <c r="D7304" s="546">
        <v>43606</v>
      </c>
      <c r="E7304" s="171" t="str">
        <f t="shared" si="114"/>
        <v>2019</v>
      </c>
      <c r="F7304" s="547">
        <v>1140935</v>
      </c>
      <c r="G7304" s="548">
        <v>0.19</v>
      </c>
      <c r="H7304" s="547">
        <v>958768.91</v>
      </c>
      <c r="I7304" s="545" t="s">
        <v>12985</v>
      </c>
      <c r="J7304" s="545" t="s">
        <v>13321</v>
      </c>
      <c r="K7304" s="545" t="s">
        <v>18487</v>
      </c>
      <c r="L7304" s="545" t="s">
        <v>13413</v>
      </c>
      <c r="M7304" s="548" t="s">
        <v>13758</v>
      </c>
      <c r="N7304" s="545" t="s">
        <v>22848</v>
      </c>
      <c r="O7304" s="545" t="s">
        <v>13413</v>
      </c>
      <c r="P7304" s="549">
        <v>12041</v>
      </c>
      <c r="Q7304" s="549">
        <v>1</v>
      </c>
      <c r="R7304" s="549">
        <v>60</v>
      </c>
      <c r="S7304" s="548">
        <v>2244</v>
      </c>
      <c r="T7304" s="548">
        <v>2247</v>
      </c>
      <c r="U7304" s="99"/>
    </row>
    <row r="7305" spans="1:21" ht="19.5" customHeight="1">
      <c r="A7305" s="545">
        <v>101942</v>
      </c>
      <c r="B7305" s="545" t="s">
        <v>7866</v>
      </c>
      <c r="C7305" s="545" t="s">
        <v>221</v>
      </c>
      <c r="D7305" s="546">
        <v>43606</v>
      </c>
      <c r="E7305" s="171" t="str">
        <f t="shared" si="114"/>
        <v>2019</v>
      </c>
      <c r="F7305" s="547">
        <v>842290</v>
      </c>
      <c r="G7305" s="548">
        <v>0.19</v>
      </c>
      <c r="H7305" s="547">
        <v>707806.71999999997</v>
      </c>
      <c r="I7305" s="545" t="s">
        <v>12985</v>
      </c>
      <c r="J7305" s="545" t="s">
        <v>13321</v>
      </c>
      <c r="K7305" s="545" t="s">
        <v>18488</v>
      </c>
      <c r="L7305" s="545" t="s">
        <v>13413</v>
      </c>
      <c r="M7305" s="548" t="s">
        <v>13758</v>
      </c>
      <c r="N7305" s="545" t="s">
        <v>22848</v>
      </c>
      <c r="O7305" s="545" t="s">
        <v>13413</v>
      </c>
      <c r="P7305" s="549">
        <v>12042</v>
      </c>
      <c r="Q7305" s="549">
        <v>1</v>
      </c>
      <c r="R7305" s="549">
        <v>60</v>
      </c>
      <c r="S7305" s="548">
        <v>2244</v>
      </c>
      <c r="T7305" s="548">
        <v>2247</v>
      </c>
      <c r="U7305" s="99"/>
    </row>
    <row r="7306" spans="1:21" ht="19.5" customHeight="1">
      <c r="A7306" s="545">
        <v>101943</v>
      </c>
      <c r="B7306" s="545" t="s">
        <v>7865</v>
      </c>
      <c r="C7306" s="545" t="s">
        <v>221</v>
      </c>
      <c r="D7306" s="546">
        <v>43606</v>
      </c>
      <c r="E7306" s="171" t="str">
        <f t="shared" si="114"/>
        <v>2019</v>
      </c>
      <c r="F7306" s="547">
        <v>1160701</v>
      </c>
      <c r="G7306" s="548">
        <v>0.19</v>
      </c>
      <c r="H7306" s="547">
        <v>975378.99</v>
      </c>
      <c r="I7306" s="545" t="s">
        <v>12985</v>
      </c>
      <c r="J7306" s="545" t="s">
        <v>13321</v>
      </c>
      <c r="K7306" s="545" t="s">
        <v>18489</v>
      </c>
      <c r="L7306" s="545" t="s">
        <v>13413</v>
      </c>
      <c r="M7306" s="548" t="s">
        <v>13758</v>
      </c>
      <c r="N7306" s="545" t="s">
        <v>22848</v>
      </c>
      <c r="O7306" s="545" t="s">
        <v>13413</v>
      </c>
      <c r="P7306" s="549">
        <v>12043</v>
      </c>
      <c r="Q7306" s="549">
        <v>1</v>
      </c>
      <c r="R7306" s="549">
        <v>60</v>
      </c>
      <c r="S7306" s="548">
        <v>2244</v>
      </c>
      <c r="T7306" s="548">
        <v>2247</v>
      </c>
      <c r="U7306" s="99"/>
    </row>
    <row r="7307" spans="1:21" ht="19.5" customHeight="1">
      <c r="A7307" s="545">
        <v>101944</v>
      </c>
      <c r="B7307" s="545" t="s">
        <v>7864</v>
      </c>
      <c r="C7307" s="545" t="s">
        <v>221</v>
      </c>
      <c r="D7307" s="546">
        <v>43606</v>
      </c>
      <c r="E7307" s="171" t="str">
        <f t="shared" si="114"/>
        <v>2019</v>
      </c>
      <c r="F7307" s="547">
        <v>1280112</v>
      </c>
      <c r="G7307" s="548">
        <v>0.19</v>
      </c>
      <c r="H7307" s="547">
        <v>1075724.3700000001</v>
      </c>
      <c r="I7307" s="545" t="s">
        <v>12985</v>
      </c>
      <c r="J7307" s="545" t="s">
        <v>13321</v>
      </c>
      <c r="K7307" s="545" t="s">
        <v>18490</v>
      </c>
      <c r="L7307" s="545" t="s">
        <v>13413</v>
      </c>
      <c r="M7307" s="548" t="s">
        <v>13758</v>
      </c>
      <c r="N7307" s="545" t="s">
        <v>22848</v>
      </c>
      <c r="O7307" s="545" t="s">
        <v>13413</v>
      </c>
      <c r="P7307" s="549">
        <v>12044</v>
      </c>
      <c r="Q7307" s="549">
        <v>1</v>
      </c>
      <c r="R7307" s="549">
        <v>60</v>
      </c>
      <c r="S7307" s="548">
        <v>2244</v>
      </c>
      <c r="T7307" s="548">
        <v>2247</v>
      </c>
      <c r="U7307" s="99"/>
    </row>
    <row r="7308" spans="1:21" ht="19.5" customHeight="1">
      <c r="A7308" s="545">
        <v>101945</v>
      </c>
      <c r="B7308" s="545" t="s">
        <v>7863</v>
      </c>
      <c r="C7308" s="545" t="s">
        <v>221</v>
      </c>
      <c r="D7308" s="546">
        <v>43606</v>
      </c>
      <c r="E7308" s="171" t="str">
        <f t="shared" si="114"/>
        <v>2019</v>
      </c>
      <c r="F7308" s="547">
        <v>1306764</v>
      </c>
      <c r="G7308" s="548">
        <v>0.19</v>
      </c>
      <c r="H7308" s="547">
        <v>1098121.01</v>
      </c>
      <c r="I7308" s="545" t="s">
        <v>12985</v>
      </c>
      <c r="J7308" s="545" t="s">
        <v>13321</v>
      </c>
      <c r="K7308" s="545" t="s">
        <v>18491</v>
      </c>
      <c r="L7308" s="545" t="s">
        <v>13413</v>
      </c>
      <c r="M7308" s="548" t="s">
        <v>13758</v>
      </c>
      <c r="N7308" s="545" t="s">
        <v>22848</v>
      </c>
      <c r="O7308" s="545" t="s">
        <v>13413</v>
      </c>
      <c r="P7308" s="549">
        <v>12045</v>
      </c>
      <c r="Q7308" s="549">
        <v>1</v>
      </c>
      <c r="R7308" s="549">
        <v>60</v>
      </c>
      <c r="S7308" s="548">
        <v>2244</v>
      </c>
      <c r="T7308" s="548">
        <v>2247</v>
      </c>
      <c r="U7308" s="99"/>
    </row>
    <row r="7309" spans="1:21" ht="19.5" customHeight="1">
      <c r="A7309" s="545">
        <v>101946</v>
      </c>
      <c r="B7309" s="545" t="s">
        <v>2331</v>
      </c>
      <c r="C7309" s="545" t="s">
        <v>209</v>
      </c>
      <c r="D7309" s="546">
        <v>44592</v>
      </c>
      <c r="E7309" s="171" t="str">
        <f t="shared" si="114"/>
        <v>2022</v>
      </c>
      <c r="F7309" s="547">
        <v>16168.01</v>
      </c>
      <c r="G7309" s="548">
        <v>0.19</v>
      </c>
      <c r="H7309" s="547">
        <v>13586.56</v>
      </c>
      <c r="I7309" s="545" t="s">
        <v>12637</v>
      </c>
      <c r="J7309" s="545" t="s">
        <v>13297</v>
      </c>
      <c r="K7309" s="545" t="s">
        <v>13413</v>
      </c>
      <c r="L7309" s="545" t="s">
        <v>14933</v>
      </c>
      <c r="M7309" s="548" t="s">
        <v>13758</v>
      </c>
      <c r="N7309" s="545" t="s">
        <v>13413</v>
      </c>
      <c r="O7309" s="545" t="s">
        <v>13413</v>
      </c>
      <c r="P7309" s="549">
        <v>5198</v>
      </c>
      <c r="Q7309" s="549">
        <v>1</v>
      </c>
      <c r="R7309" s="549">
        <v>13</v>
      </c>
      <c r="S7309" s="548">
        <v>2257</v>
      </c>
      <c r="T7309" s="548"/>
      <c r="U7309" s="99"/>
    </row>
    <row r="7310" spans="1:21" ht="19.5" customHeight="1">
      <c r="A7310" s="545">
        <v>101947</v>
      </c>
      <c r="B7310" s="545" t="s">
        <v>7862</v>
      </c>
      <c r="C7310" s="545" t="s">
        <v>221</v>
      </c>
      <c r="D7310" s="546">
        <v>43606</v>
      </c>
      <c r="E7310" s="171" t="str">
        <f t="shared" si="114"/>
        <v>2019</v>
      </c>
      <c r="F7310" s="547">
        <v>1521980</v>
      </c>
      <c r="G7310" s="548">
        <v>0.19</v>
      </c>
      <c r="H7310" s="547">
        <v>1278974.79</v>
      </c>
      <c r="I7310" s="545" t="s">
        <v>12985</v>
      </c>
      <c r="J7310" s="545" t="s">
        <v>13321</v>
      </c>
      <c r="K7310" s="545" t="s">
        <v>18492</v>
      </c>
      <c r="L7310" s="545" t="s">
        <v>13413</v>
      </c>
      <c r="M7310" s="548" t="s">
        <v>13758</v>
      </c>
      <c r="N7310" s="545" t="s">
        <v>22848</v>
      </c>
      <c r="O7310" s="545" t="s">
        <v>13413</v>
      </c>
      <c r="P7310" s="549">
        <v>12046</v>
      </c>
      <c r="Q7310" s="549">
        <v>1</v>
      </c>
      <c r="R7310" s="549">
        <v>60</v>
      </c>
      <c r="S7310" s="548">
        <v>2244</v>
      </c>
      <c r="T7310" s="548">
        <v>2247</v>
      </c>
      <c r="U7310" s="99"/>
    </row>
    <row r="7311" spans="1:21" ht="19.5" customHeight="1">
      <c r="A7311" s="545">
        <v>101948</v>
      </c>
      <c r="B7311" s="545" t="s">
        <v>7861</v>
      </c>
      <c r="C7311" s="545" t="s">
        <v>221</v>
      </c>
      <c r="D7311" s="546">
        <v>43606</v>
      </c>
      <c r="E7311" s="171" t="str">
        <f t="shared" si="114"/>
        <v>2019</v>
      </c>
      <c r="F7311" s="547">
        <v>1306764</v>
      </c>
      <c r="G7311" s="548">
        <v>0.19</v>
      </c>
      <c r="H7311" s="547">
        <v>1098121.01</v>
      </c>
      <c r="I7311" s="545" t="s">
        <v>12985</v>
      </c>
      <c r="J7311" s="545" t="s">
        <v>13321</v>
      </c>
      <c r="K7311" s="545" t="s">
        <v>18493</v>
      </c>
      <c r="L7311" s="545" t="s">
        <v>13413</v>
      </c>
      <c r="M7311" s="548" t="s">
        <v>13758</v>
      </c>
      <c r="N7311" s="545" t="s">
        <v>22848</v>
      </c>
      <c r="O7311" s="545" t="s">
        <v>13413</v>
      </c>
      <c r="P7311" s="549">
        <v>12047</v>
      </c>
      <c r="Q7311" s="549">
        <v>1</v>
      </c>
      <c r="R7311" s="549">
        <v>60</v>
      </c>
      <c r="S7311" s="548">
        <v>2244</v>
      </c>
      <c r="T7311" s="548">
        <v>2247</v>
      </c>
      <c r="U7311" s="99"/>
    </row>
    <row r="7312" spans="1:21" ht="19.5" customHeight="1">
      <c r="A7312" s="545">
        <v>101949</v>
      </c>
      <c r="B7312" s="545" t="s">
        <v>7860</v>
      </c>
      <c r="C7312" s="545" t="s">
        <v>221</v>
      </c>
      <c r="D7312" s="546">
        <v>43606</v>
      </c>
      <c r="E7312" s="171" t="str">
        <f t="shared" si="114"/>
        <v>2019</v>
      </c>
      <c r="F7312" s="547">
        <v>1065390.99</v>
      </c>
      <c r="G7312" s="548">
        <v>0.19</v>
      </c>
      <c r="H7312" s="547">
        <v>895286.55</v>
      </c>
      <c r="I7312" s="545" t="s">
        <v>12985</v>
      </c>
      <c r="J7312" s="545" t="s">
        <v>13321</v>
      </c>
      <c r="K7312" s="545" t="s">
        <v>18494</v>
      </c>
      <c r="L7312" s="545" t="s">
        <v>13413</v>
      </c>
      <c r="M7312" s="548" t="s">
        <v>13758</v>
      </c>
      <c r="N7312" s="545" t="s">
        <v>22848</v>
      </c>
      <c r="O7312" s="545" t="s">
        <v>13413</v>
      </c>
      <c r="P7312" s="549">
        <v>12048</v>
      </c>
      <c r="Q7312" s="549">
        <v>1</v>
      </c>
      <c r="R7312" s="549">
        <v>60</v>
      </c>
      <c r="S7312" s="548">
        <v>2244</v>
      </c>
      <c r="T7312" s="548">
        <v>2247</v>
      </c>
      <c r="U7312" s="99"/>
    </row>
    <row r="7313" spans="1:21" ht="19.5" customHeight="1">
      <c r="A7313" s="545">
        <v>101950</v>
      </c>
      <c r="B7313" s="545" t="s">
        <v>7859</v>
      </c>
      <c r="C7313" s="545" t="s">
        <v>221</v>
      </c>
      <c r="D7313" s="546">
        <v>43606</v>
      </c>
      <c r="E7313" s="171" t="str">
        <f t="shared" si="114"/>
        <v>2019</v>
      </c>
      <c r="F7313" s="547">
        <v>1442021</v>
      </c>
      <c r="G7313" s="548">
        <v>0.19</v>
      </c>
      <c r="H7313" s="547">
        <v>1211782.3500000001</v>
      </c>
      <c r="I7313" s="545" t="s">
        <v>12985</v>
      </c>
      <c r="J7313" s="545" t="s">
        <v>13321</v>
      </c>
      <c r="K7313" s="545" t="s">
        <v>18495</v>
      </c>
      <c r="L7313" s="545" t="s">
        <v>13413</v>
      </c>
      <c r="M7313" s="548" t="s">
        <v>13758</v>
      </c>
      <c r="N7313" s="545" t="s">
        <v>22848</v>
      </c>
      <c r="O7313" s="545" t="s">
        <v>13413</v>
      </c>
      <c r="P7313" s="549">
        <v>12049</v>
      </c>
      <c r="Q7313" s="549">
        <v>1</v>
      </c>
      <c r="R7313" s="549">
        <v>60</v>
      </c>
      <c r="S7313" s="548">
        <v>2244</v>
      </c>
      <c r="T7313" s="548">
        <v>2247</v>
      </c>
      <c r="U7313" s="99"/>
    </row>
    <row r="7314" spans="1:21" ht="19.5" customHeight="1">
      <c r="A7314" s="545">
        <v>101951</v>
      </c>
      <c r="B7314" s="545" t="s">
        <v>7858</v>
      </c>
      <c r="C7314" s="545" t="s">
        <v>221</v>
      </c>
      <c r="D7314" s="546">
        <v>43606</v>
      </c>
      <c r="E7314" s="171" t="str">
        <f t="shared" si="114"/>
        <v>2019</v>
      </c>
      <c r="F7314" s="547">
        <v>1279007</v>
      </c>
      <c r="G7314" s="548">
        <v>0.19</v>
      </c>
      <c r="H7314" s="547">
        <v>1074795.8</v>
      </c>
      <c r="I7314" s="545" t="s">
        <v>12985</v>
      </c>
      <c r="J7314" s="545" t="s">
        <v>13321</v>
      </c>
      <c r="K7314" s="545" t="s">
        <v>18496</v>
      </c>
      <c r="L7314" s="545" t="s">
        <v>13413</v>
      </c>
      <c r="M7314" s="548" t="s">
        <v>13758</v>
      </c>
      <c r="N7314" s="545" t="s">
        <v>22848</v>
      </c>
      <c r="O7314" s="545" t="s">
        <v>13413</v>
      </c>
      <c r="P7314" s="549">
        <v>12050</v>
      </c>
      <c r="Q7314" s="549">
        <v>1</v>
      </c>
      <c r="R7314" s="549">
        <v>60</v>
      </c>
      <c r="S7314" s="548">
        <v>2244</v>
      </c>
      <c r="T7314" s="548">
        <v>2247</v>
      </c>
      <c r="U7314" s="99"/>
    </row>
    <row r="7315" spans="1:21" ht="19.5" customHeight="1">
      <c r="A7315" s="545">
        <v>101952</v>
      </c>
      <c r="B7315" s="545" t="s">
        <v>7857</v>
      </c>
      <c r="C7315" s="545" t="s">
        <v>221</v>
      </c>
      <c r="D7315" s="546">
        <v>43606</v>
      </c>
      <c r="E7315" s="171" t="str">
        <f t="shared" si="114"/>
        <v>2019</v>
      </c>
      <c r="F7315" s="547">
        <v>1103479</v>
      </c>
      <c r="G7315" s="548">
        <v>0.19</v>
      </c>
      <c r="H7315" s="547">
        <v>927293.28</v>
      </c>
      <c r="I7315" s="545" t="s">
        <v>12985</v>
      </c>
      <c r="J7315" s="545" t="s">
        <v>13321</v>
      </c>
      <c r="K7315" s="545" t="s">
        <v>18497</v>
      </c>
      <c r="L7315" s="545" t="s">
        <v>13413</v>
      </c>
      <c r="M7315" s="548" t="s">
        <v>13758</v>
      </c>
      <c r="N7315" s="545" t="s">
        <v>22848</v>
      </c>
      <c r="O7315" s="545" t="s">
        <v>13413</v>
      </c>
      <c r="P7315" s="549">
        <v>12051</v>
      </c>
      <c r="Q7315" s="549">
        <v>1</v>
      </c>
      <c r="R7315" s="549">
        <v>60</v>
      </c>
      <c r="S7315" s="548">
        <v>2244</v>
      </c>
      <c r="T7315" s="548">
        <v>2247</v>
      </c>
      <c r="U7315" s="99"/>
    </row>
    <row r="7316" spans="1:21" ht="19.5" customHeight="1">
      <c r="A7316" s="545">
        <v>101953</v>
      </c>
      <c r="B7316" s="545" t="s">
        <v>7856</v>
      </c>
      <c r="C7316" s="545" t="s">
        <v>221</v>
      </c>
      <c r="D7316" s="546">
        <v>43606</v>
      </c>
      <c r="E7316" s="171" t="str">
        <f t="shared" si="114"/>
        <v>2019</v>
      </c>
      <c r="F7316" s="547">
        <v>1154812</v>
      </c>
      <c r="G7316" s="548">
        <v>0.19</v>
      </c>
      <c r="H7316" s="547">
        <v>970430.25</v>
      </c>
      <c r="I7316" s="545" t="s">
        <v>12985</v>
      </c>
      <c r="J7316" s="545" t="s">
        <v>13321</v>
      </c>
      <c r="K7316" s="545" t="s">
        <v>18498</v>
      </c>
      <c r="L7316" s="545" t="s">
        <v>13413</v>
      </c>
      <c r="M7316" s="548" t="s">
        <v>13758</v>
      </c>
      <c r="N7316" s="545" t="s">
        <v>22848</v>
      </c>
      <c r="O7316" s="545" t="s">
        <v>13413</v>
      </c>
      <c r="P7316" s="549">
        <v>12052</v>
      </c>
      <c r="Q7316" s="549">
        <v>1</v>
      </c>
      <c r="R7316" s="549">
        <v>60</v>
      </c>
      <c r="S7316" s="548">
        <v>2244</v>
      </c>
      <c r="T7316" s="548">
        <v>2247</v>
      </c>
      <c r="U7316" s="99"/>
    </row>
    <row r="7317" spans="1:21" ht="19.5" customHeight="1">
      <c r="A7317" s="545">
        <v>101954</v>
      </c>
      <c r="B7317" s="545" t="s">
        <v>7855</v>
      </c>
      <c r="C7317" s="545" t="s">
        <v>221</v>
      </c>
      <c r="D7317" s="546">
        <v>43606</v>
      </c>
      <c r="E7317" s="171" t="str">
        <f t="shared" si="114"/>
        <v>2019</v>
      </c>
      <c r="F7317" s="547">
        <v>1103479</v>
      </c>
      <c r="G7317" s="548">
        <v>0.19</v>
      </c>
      <c r="H7317" s="547">
        <v>927293.28</v>
      </c>
      <c r="I7317" s="545" t="s">
        <v>12985</v>
      </c>
      <c r="J7317" s="545" t="s">
        <v>13321</v>
      </c>
      <c r="K7317" s="545" t="s">
        <v>18499</v>
      </c>
      <c r="L7317" s="545" t="s">
        <v>13413</v>
      </c>
      <c r="M7317" s="548" t="s">
        <v>13758</v>
      </c>
      <c r="N7317" s="545" t="s">
        <v>22848</v>
      </c>
      <c r="O7317" s="545" t="s">
        <v>13413</v>
      </c>
      <c r="P7317" s="549">
        <v>12053</v>
      </c>
      <c r="Q7317" s="549">
        <v>1</v>
      </c>
      <c r="R7317" s="549">
        <v>60</v>
      </c>
      <c r="S7317" s="548">
        <v>2244</v>
      </c>
      <c r="T7317" s="548">
        <v>2247</v>
      </c>
      <c r="U7317" s="99"/>
    </row>
    <row r="7318" spans="1:21" ht="19.5" customHeight="1">
      <c r="A7318" s="545">
        <v>101955</v>
      </c>
      <c r="B7318" s="545" t="s">
        <v>7854</v>
      </c>
      <c r="C7318" s="545" t="s">
        <v>221</v>
      </c>
      <c r="D7318" s="546">
        <v>43606</v>
      </c>
      <c r="E7318" s="171" t="str">
        <f t="shared" si="114"/>
        <v>2019</v>
      </c>
      <c r="F7318" s="547">
        <v>914546</v>
      </c>
      <c r="G7318" s="548">
        <v>0.19</v>
      </c>
      <c r="H7318" s="547">
        <v>768526.05</v>
      </c>
      <c r="I7318" s="545" t="s">
        <v>12985</v>
      </c>
      <c r="J7318" s="545" t="s">
        <v>13321</v>
      </c>
      <c r="K7318" s="545" t="s">
        <v>18500</v>
      </c>
      <c r="L7318" s="545" t="s">
        <v>13413</v>
      </c>
      <c r="M7318" s="548" t="s">
        <v>13758</v>
      </c>
      <c r="N7318" s="545" t="s">
        <v>22848</v>
      </c>
      <c r="O7318" s="545" t="s">
        <v>13413</v>
      </c>
      <c r="P7318" s="549">
        <v>12054</v>
      </c>
      <c r="Q7318" s="549">
        <v>1</v>
      </c>
      <c r="R7318" s="549">
        <v>60</v>
      </c>
      <c r="S7318" s="548">
        <v>2244</v>
      </c>
      <c r="T7318" s="548">
        <v>2247</v>
      </c>
      <c r="U7318" s="99"/>
    </row>
    <row r="7319" spans="1:21" ht="19.5" customHeight="1">
      <c r="A7319" s="545">
        <v>101956</v>
      </c>
      <c r="B7319" s="545" t="s">
        <v>7853</v>
      </c>
      <c r="C7319" s="545" t="s">
        <v>221</v>
      </c>
      <c r="D7319" s="546">
        <v>43606</v>
      </c>
      <c r="E7319" s="171" t="str">
        <f t="shared" si="114"/>
        <v>2019</v>
      </c>
      <c r="F7319" s="547">
        <v>1103479</v>
      </c>
      <c r="G7319" s="548">
        <v>0.19</v>
      </c>
      <c r="H7319" s="547">
        <v>927293.28</v>
      </c>
      <c r="I7319" s="545" t="s">
        <v>12985</v>
      </c>
      <c r="J7319" s="545" t="s">
        <v>13321</v>
      </c>
      <c r="K7319" s="545" t="s">
        <v>18501</v>
      </c>
      <c r="L7319" s="545" t="s">
        <v>13413</v>
      </c>
      <c r="M7319" s="548" t="s">
        <v>13758</v>
      </c>
      <c r="N7319" s="545" t="s">
        <v>22848</v>
      </c>
      <c r="O7319" s="545" t="s">
        <v>13413</v>
      </c>
      <c r="P7319" s="549">
        <v>12055</v>
      </c>
      <c r="Q7319" s="549">
        <v>1</v>
      </c>
      <c r="R7319" s="549">
        <v>60</v>
      </c>
      <c r="S7319" s="548">
        <v>2244</v>
      </c>
      <c r="T7319" s="548">
        <v>2247</v>
      </c>
      <c r="U7319" s="99"/>
    </row>
    <row r="7320" spans="1:21" ht="19.5" customHeight="1">
      <c r="A7320" s="545">
        <v>101957</v>
      </c>
      <c r="B7320" s="545" t="s">
        <v>7852</v>
      </c>
      <c r="C7320" s="545" t="s">
        <v>221</v>
      </c>
      <c r="D7320" s="546">
        <v>43606</v>
      </c>
      <c r="E7320" s="171" t="str">
        <f t="shared" si="114"/>
        <v>2019</v>
      </c>
      <c r="F7320" s="547">
        <v>1283284</v>
      </c>
      <c r="G7320" s="548">
        <v>0.19</v>
      </c>
      <c r="H7320" s="547">
        <v>1078389.92</v>
      </c>
      <c r="I7320" s="545" t="s">
        <v>12985</v>
      </c>
      <c r="J7320" s="545" t="s">
        <v>13321</v>
      </c>
      <c r="K7320" s="545" t="s">
        <v>18502</v>
      </c>
      <c r="L7320" s="545" t="s">
        <v>13413</v>
      </c>
      <c r="M7320" s="548" t="s">
        <v>13758</v>
      </c>
      <c r="N7320" s="545" t="s">
        <v>22848</v>
      </c>
      <c r="O7320" s="545" t="s">
        <v>13413</v>
      </c>
      <c r="P7320" s="549">
        <v>12056</v>
      </c>
      <c r="Q7320" s="549">
        <v>1</v>
      </c>
      <c r="R7320" s="549">
        <v>60</v>
      </c>
      <c r="S7320" s="548">
        <v>2244</v>
      </c>
      <c r="T7320" s="548">
        <v>2247</v>
      </c>
      <c r="U7320" s="99"/>
    </row>
    <row r="7321" spans="1:21" ht="19.5" customHeight="1">
      <c r="A7321" s="545">
        <v>101958</v>
      </c>
      <c r="B7321" s="545" t="s">
        <v>7851</v>
      </c>
      <c r="C7321" s="545" t="s">
        <v>221</v>
      </c>
      <c r="D7321" s="546">
        <v>43606</v>
      </c>
      <c r="E7321" s="171" t="str">
        <f t="shared" si="114"/>
        <v>2019</v>
      </c>
      <c r="F7321" s="547">
        <v>797129</v>
      </c>
      <c r="G7321" s="548">
        <v>0.19</v>
      </c>
      <c r="H7321" s="547">
        <v>669856.30000000005</v>
      </c>
      <c r="I7321" s="545" t="s">
        <v>12985</v>
      </c>
      <c r="J7321" s="545" t="s">
        <v>13321</v>
      </c>
      <c r="K7321" s="545" t="s">
        <v>18503</v>
      </c>
      <c r="L7321" s="545" t="s">
        <v>13413</v>
      </c>
      <c r="M7321" s="548" t="s">
        <v>13758</v>
      </c>
      <c r="N7321" s="545" t="s">
        <v>22848</v>
      </c>
      <c r="O7321" s="545" t="s">
        <v>13413</v>
      </c>
      <c r="P7321" s="549">
        <v>12057</v>
      </c>
      <c r="Q7321" s="549">
        <v>1</v>
      </c>
      <c r="R7321" s="549">
        <v>60</v>
      </c>
      <c r="S7321" s="548">
        <v>2244</v>
      </c>
      <c r="T7321" s="548">
        <v>2247</v>
      </c>
      <c r="U7321" s="99"/>
    </row>
    <row r="7322" spans="1:21" ht="19.5" customHeight="1">
      <c r="A7322" s="545">
        <v>101959</v>
      </c>
      <c r="B7322" s="545" t="s">
        <v>7850</v>
      </c>
      <c r="C7322" s="545" t="s">
        <v>221</v>
      </c>
      <c r="D7322" s="546">
        <v>43606</v>
      </c>
      <c r="E7322" s="171" t="str">
        <f t="shared" si="114"/>
        <v>2019</v>
      </c>
      <c r="F7322" s="547">
        <v>1325363</v>
      </c>
      <c r="G7322" s="548">
        <v>0.19</v>
      </c>
      <c r="H7322" s="547">
        <v>1113750.42</v>
      </c>
      <c r="I7322" s="545" t="s">
        <v>12985</v>
      </c>
      <c r="J7322" s="545" t="s">
        <v>13321</v>
      </c>
      <c r="K7322" s="545" t="s">
        <v>18504</v>
      </c>
      <c r="L7322" s="545" t="s">
        <v>13413</v>
      </c>
      <c r="M7322" s="548" t="s">
        <v>13758</v>
      </c>
      <c r="N7322" s="545" t="s">
        <v>22848</v>
      </c>
      <c r="O7322" s="545" t="s">
        <v>13413</v>
      </c>
      <c r="P7322" s="549">
        <v>12058</v>
      </c>
      <c r="Q7322" s="549">
        <v>1</v>
      </c>
      <c r="R7322" s="549">
        <v>60</v>
      </c>
      <c r="S7322" s="548">
        <v>2244</v>
      </c>
      <c r="T7322" s="548">
        <v>2247</v>
      </c>
      <c r="U7322" s="99"/>
    </row>
    <row r="7323" spans="1:21" ht="19.5" customHeight="1">
      <c r="A7323" s="545">
        <v>101960</v>
      </c>
      <c r="B7323" s="545" t="s">
        <v>7849</v>
      </c>
      <c r="C7323" s="545" t="s">
        <v>221</v>
      </c>
      <c r="D7323" s="546">
        <v>43606</v>
      </c>
      <c r="E7323" s="171" t="str">
        <f t="shared" si="114"/>
        <v>2019</v>
      </c>
      <c r="F7323" s="547">
        <v>1144039</v>
      </c>
      <c r="G7323" s="548">
        <v>0.19</v>
      </c>
      <c r="H7323" s="547">
        <v>961377.31</v>
      </c>
      <c r="I7323" s="545" t="s">
        <v>12985</v>
      </c>
      <c r="J7323" s="545" t="s">
        <v>13321</v>
      </c>
      <c r="K7323" s="545" t="s">
        <v>18505</v>
      </c>
      <c r="L7323" s="545" t="s">
        <v>13413</v>
      </c>
      <c r="M7323" s="548" t="s">
        <v>13758</v>
      </c>
      <c r="N7323" s="545" t="s">
        <v>22848</v>
      </c>
      <c r="O7323" s="545" t="s">
        <v>13413</v>
      </c>
      <c r="P7323" s="549">
        <v>12059</v>
      </c>
      <c r="Q7323" s="549">
        <v>1</v>
      </c>
      <c r="R7323" s="549">
        <v>60</v>
      </c>
      <c r="S7323" s="548">
        <v>2244</v>
      </c>
      <c r="T7323" s="548">
        <v>2247</v>
      </c>
      <c r="U7323" s="99"/>
    </row>
    <row r="7324" spans="1:21" ht="19.5" customHeight="1">
      <c r="A7324" s="545">
        <v>101961</v>
      </c>
      <c r="B7324" s="545" t="s">
        <v>7848</v>
      </c>
      <c r="C7324" s="545" t="s">
        <v>221</v>
      </c>
      <c r="D7324" s="546">
        <v>43606</v>
      </c>
      <c r="E7324" s="171" t="str">
        <f t="shared" si="114"/>
        <v>2019</v>
      </c>
      <c r="F7324" s="547">
        <v>938015</v>
      </c>
      <c r="G7324" s="548">
        <v>0.19</v>
      </c>
      <c r="H7324" s="547">
        <v>788247.9</v>
      </c>
      <c r="I7324" s="545" t="s">
        <v>12985</v>
      </c>
      <c r="J7324" s="545" t="s">
        <v>13321</v>
      </c>
      <c r="K7324" s="545" t="s">
        <v>18506</v>
      </c>
      <c r="L7324" s="545" t="s">
        <v>13413</v>
      </c>
      <c r="M7324" s="548" t="s">
        <v>13758</v>
      </c>
      <c r="N7324" s="545" t="s">
        <v>22848</v>
      </c>
      <c r="O7324" s="545" t="s">
        <v>13413</v>
      </c>
      <c r="P7324" s="549">
        <v>12060</v>
      </c>
      <c r="Q7324" s="549">
        <v>1</v>
      </c>
      <c r="R7324" s="549">
        <v>60</v>
      </c>
      <c r="S7324" s="548">
        <v>2244</v>
      </c>
      <c r="T7324" s="548">
        <v>2247</v>
      </c>
      <c r="U7324" s="99"/>
    </row>
    <row r="7325" spans="1:21" ht="19.5" customHeight="1">
      <c r="A7325" s="545">
        <v>101962</v>
      </c>
      <c r="B7325" s="545" t="s">
        <v>7847</v>
      </c>
      <c r="C7325" s="545" t="s">
        <v>221</v>
      </c>
      <c r="D7325" s="546">
        <v>43606</v>
      </c>
      <c r="E7325" s="171" t="str">
        <f t="shared" si="114"/>
        <v>2019</v>
      </c>
      <c r="F7325" s="547">
        <v>1141607</v>
      </c>
      <c r="G7325" s="548">
        <v>0.19</v>
      </c>
      <c r="H7325" s="547">
        <v>959333.61</v>
      </c>
      <c r="I7325" s="545" t="s">
        <v>12985</v>
      </c>
      <c r="J7325" s="545" t="s">
        <v>13321</v>
      </c>
      <c r="K7325" s="545" t="s">
        <v>18507</v>
      </c>
      <c r="L7325" s="545" t="s">
        <v>13413</v>
      </c>
      <c r="M7325" s="548" t="s">
        <v>13758</v>
      </c>
      <c r="N7325" s="545" t="s">
        <v>22848</v>
      </c>
      <c r="O7325" s="545" t="s">
        <v>13413</v>
      </c>
      <c r="P7325" s="549">
        <v>12061</v>
      </c>
      <c r="Q7325" s="549">
        <v>1</v>
      </c>
      <c r="R7325" s="549">
        <v>60</v>
      </c>
      <c r="S7325" s="548">
        <v>2244</v>
      </c>
      <c r="T7325" s="548">
        <v>2247</v>
      </c>
      <c r="U7325" s="99"/>
    </row>
    <row r="7326" spans="1:21" ht="19.5" customHeight="1">
      <c r="A7326" s="545">
        <v>101963</v>
      </c>
      <c r="B7326" s="545" t="s">
        <v>7846</v>
      </c>
      <c r="C7326" s="545" t="s">
        <v>221</v>
      </c>
      <c r="D7326" s="546">
        <v>43606</v>
      </c>
      <c r="E7326" s="171" t="str">
        <f t="shared" si="114"/>
        <v>2019</v>
      </c>
      <c r="F7326" s="547">
        <v>1552028</v>
      </c>
      <c r="G7326" s="548">
        <v>0.19</v>
      </c>
      <c r="H7326" s="547">
        <v>1304225.21</v>
      </c>
      <c r="I7326" s="545" t="s">
        <v>12985</v>
      </c>
      <c r="J7326" s="545" t="s">
        <v>13321</v>
      </c>
      <c r="K7326" s="545" t="s">
        <v>18508</v>
      </c>
      <c r="L7326" s="545" t="s">
        <v>13413</v>
      </c>
      <c r="M7326" s="548" t="s">
        <v>13758</v>
      </c>
      <c r="N7326" s="545" t="s">
        <v>22848</v>
      </c>
      <c r="O7326" s="545" t="s">
        <v>13413</v>
      </c>
      <c r="P7326" s="549">
        <v>12062</v>
      </c>
      <c r="Q7326" s="549">
        <v>1</v>
      </c>
      <c r="R7326" s="549">
        <v>60</v>
      </c>
      <c r="S7326" s="548">
        <v>2244</v>
      </c>
      <c r="T7326" s="548">
        <v>2247</v>
      </c>
      <c r="U7326" s="99"/>
    </row>
    <row r="7327" spans="1:21" ht="19.5" customHeight="1">
      <c r="A7327" s="545">
        <v>101964</v>
      </c>
      <c r="B7327" s="545" t="s">
        <v>7845</v>
      </c>
      <c r="C7327" s="545" t="s">
        <v>221</v>
      </c>
      <c r="D7327" s="546">
        <v>43606</v>
      </c>
      <c r="E7327" s="171" t="str">
        <f t="shared" si="114"/>
        <v>2019</v>
      </c>
      <c r="F7327" s="547">
        <v>1229844</v>
      </c>
      <c r="G7327" s="548">
        <v>0.19</v>
      </c>
      <c r="H7327" s="547">
        <v>1033482.35</v>
      </c>
      <c r="I7327" s="545" t="s">
        <v>12985</v>
      </c>
      <c r="J7327" s="545" t="s">
        <v>13321</v>
      </c>
      <c r="K7327" s="545" t="s">
        <v>18509</v>
      </c>
      <c r="L7327" s="545" t="s">
        <v>13413</v>
      </c>
      <c r="M7327" s="548" t="s">
        <v>13758</v>
      </c>
      <c r="N7327" s="545" t="s">
        <v>22848</v>
      </c>
      <c r="O7327" s="545" t="s">
        <v>13413</v>
      </c>
      <c r="P7327" s="549">
        <v>12063</v>
      </c>
      <c r="Q7327" s="549">
        <v>1</v>
      </c>
      <c r="R7327" s="549">
        <v>60</v>
      </c>
      <c r="S7327" s="548">
        <v>2244</v>
      </c>
      <c r="T7327" s="548">
        <v>2247</v>
      </c>
      <c r="U7327" s="99"/>
    </row>
    <row r="7328" spans="1:21" ht="19.5" customHeight="1">
      <c r="A7328" s="545">
        <v>101965</v>
      </c>
      <c r="B7328" s="545" t="s">
        <v>7844</v>
      </c>
      <c r="C7328" s="545" t="s">
        <v>221</v>
      </c>
      <c r="D7328" s="546">
        <v>43606</v>
      </c>
      <c r="E7328" s="171" t="str">
        <f t="shared" si="114"/>
        <v>2019</v>
      </c>
      <c r="F7328" s="547">
        <v>914546</v>
      </c>
      <c r="G7328" s="548">
        <v>0.19</v>
      </c>
      <c r="H7328" s="547">
        <v>768526.05</v>
      </c>
      <c r="I7328" s="545" t="s">
        <v>12985</v>
      </c>
      <c r="J7328" s="545" t="s">
        <v>13321</v>
      </c>
      <c r="K7328" s="545" t="s">
        <v>18510</v>
      </c>
      <c r="L7328" s="545" t="s">
        <v>13413</v>
      </c>
      <c r="M7328" s="548" t="s">
        <v>13758</v>
      </c>
      <c r="N7328" s="545" t="s">
        <v>22848</v>
      </c>
      <c r="O7328" s="545" t="s">
        <v>13413</v>
      </c>
      <c r="P7328" s="549">
        <v>12064</v>
      </c>
      <c r="Q7328" s="549">
        <v>1</v>
      </c>
      <c r="R7328" s="549">
        <v>60</v>
      </c>
      <c r="S7328" s="548">
        <v>2244</v>
      </c>
      <c r="T7328" s="548">
        <v>2247</v>
      </c>
      <c r="U7328" s="99"/>
    </row>
    <row r="7329" spans="1:21" ht="19.5" customHeight="1">
      <c r="A7329" s="545">
        <v>101966</v>
      </c>
      <c r="B7329" s="545" t="s">
        <v>7843</v>
      </c>
      <c r="C7329" s="545" t="s">
        <v>221</v>
      </c>
      <c r="D7329" s="546">
        <v>43606</v>
      </c>
      <c r="E7329" s="171" t="str">
        <f t="shared" si="114"/>
        <v>2019</v>
      </c>
      <c r="F7329" s="547">
        <v>1126228.99</v>
      </c>
      <c r="G7329" s="548">
        <v>0.19</v>
      </c>
      <c r="H7329" s="547">
        <v>946410.92</v>
      </c>
      <c r="I7329" s="545" t="s">
        <v>12985</v>
      </c>
      <c r="J7329" s="545" t="s">
        <v>13321</v>
      </c>
      <c r="K7329" s="545" t="s">
        <v>18511</v>
      </c>
      <c r="L7329" s="545" t="s">
        <v>13413</v>
      </c>
      <c r="M7329" s="548" t="s">
        <v>13758</v>
      </c>
      <c r="N7329" s="545" t="s">
        <v>22848</v>
      </c>
      <c r="O7329" s="545" t="s">
        <v>13413</v>
      </c>
      <c r="P7329" s="549">
        <v>12065</v>
      </c>
      <c r="Q7329" s="549">
        <v>1</v>
      </c>
      <c r="R7329" s="549">
        <v>60</v>
      </c>
      <c r="S7329" s="548">
        <v>2244</v>
      </c>
      <c r="T7329" s="548">
        <v>2247</v>
      </c>
      <c r="U7329" s="99"/>
    </row>
    <row r="7330" spans="1:21" ht="19.5" customHeight="1">
      <c r="A7330" s="545">
        <v>101967</v>
      </c>
      <c r="B7330" s="545" t="s">
        <v>7842</v>
      </c>
      <c r="C7330" s="545" t="s">
        <v>221</v>
      </c>
      <c r="D7330" s="546">
        <v>43606</v>
      </c>
      <c r="E7330" s="171" t="str">
        <f t="shared" si="114"/>
        <v>2019</v>
      </c>
      <c r="F7330" s="547">
        <v>1328904</v>
      </c>
      <c r="G7330" s="548">
        <v>0.19</v>
      </c>
      <c r="H7330" s="547">
        <v>1116726.05</v>
      </c>
      <c r="I7330" s="545" t="s">
        <v>12985</v>
      </c>
      <c r="J7330" s="545" t="s">
        <v>13321</v>
      </c>
      <c r="K7330" s="545" t="s">
        <v>18512</v>
      </c>
      <c r="L7330" s="545" t="s">
        <v>13413</v>
      </c>
      <c r="M7330" s="548" t="s">
        <v>13758</v>
      </c>
      <c r="N7330" s="545" t="s">
        <v>22848</v>
      </c>
      <c r="O7330" s="545" t="s">
        <v>13413</v>
      </c>
      <c r="P7330" s="549">
        <v>12066</v>
      </c>
      <c r="Q7330" s="549">
        <v>1</v>
      </c>
      <c r="R7330" s="549">
        <v>60</v>
      </c>
      <c r="S7330" s="548">
        <v>2244</v>
      </c>
      <c r="T7330" s="548">
        <v>2247</v>
      </c>
      <c r="U7330" s="99"/>
    </row>
    <row r="7331" spans="1:21" ht="19.5" customHeight="1">
      <c r="A7331" s="545">
        <v>101968</v>
      </c>
      <c r="B7331" s="545" t="s">
        <v>7841</v>
      </c>
      <c r="C7331" s="545" t="s">
        <v>221</v>
      </c>
      <c r="D7331" s="546">
        <v>43606</v>
      </c>
      <c r="E7331" s="171" t="str">
        <f t="shared" si="114"/>
        <v>2019</v>
      </c>
      <c r="F7331" s="547">
        <v>1220809</v>
      </c>
      <c r="G7331" s="548">
        <v>0.19</v>
      </c>
      <c r="H7331" s="547">
        <v>1025889.92</v>
      </c>
      <c r="I7331" s="545" t="s">
        <v>12985</v>
      </c>
      <c r="J7331" s="545" t="s">
        <v>13321</v>
      </c>
      <c r="K7331" s="545" t="s">
        <v>18513</v>
      </c>
      <c r="L7331" s="545" t="s">
        <v>13413</v>
      </c>
      <c r="M7331" s="548" t="s">
        <v>13758</v>
      </c>
      <c r="N7331" s="545" t="s">
        <v>22848</v>
      </c>
      <c r="O7331" s="545" t="s">
        <v>13413</v>
      </c>
      <c r="P7331" s="549">
        <v>12067</v>
      </c>
      <c r="Q7331" s="549">
        <v>1</v>
      </c>
      <c r="R7331" s="549">
        <v>60</v>
      </c>
      <c r="S7331" s="548">
        <v>2244</v>
      </c>
      <c r="T7331" s="548">
        <v>2247</v>
      </c>
      <c r="U7331" s="99"/>
    </row>
    <row r="7332" spans="1:21" ht="19.5" customHeight="1">
      <c r="A7332" s="545">
        <v>101969</v>
      </c>
      <c r="B7332" s="545" t="s">
        <v>7840</v>
      </c>
      <c r="C7332" s="545" t="s">
        <v>221</v>
      </c>
      <c r="D7332" s="546">
        <v>43606</v>
      </c>
      <c r="E7332" s="171" t="str">
        <f t="shared" si="114"/>
        <v>2019</v>
      </c>
      <c r="F7332" s="547">
        <v>1213453</v>
      </c>
      <c r="G7332" s="548">
        <v>0.19</v>
      </c>
      <c r="H7332" s="547">
        <v>1019708.4</v>
      </c>
      <c r="I7332" s="545" t="s">
        <v>12985</v>
      </c>
      <c r="J7332" s="545" t="s">
        <v>13321</v>
      </c>
      <c r="K7332" s="545" t="s">
        <v>18514</v>
      </c>
      <c r="L7332" s="545" t="s">
        <v>13413</v>
      </c>
      <c r="M7332" s="548" t="s">
        <v>13758</v>
      </c>
      <c r="N7332" s="545" t="s">
        <v>22848</v>
      </c>
      <c r="O7332" s="545" t="s">
        <v>13413</v>
      </c>
      <c r="P7332" s="549">
        <v>12068</v>
      </c>
      <c r="Q7332" s="549">
        <v>1</v>
      </c>
      <c r="R7332" s="549">
        <v>60</v>
      </c>
      <c r="S7332" s="548">
        <v>2244</v>
      </c>
      <c r="T7332" s="548">
        <v>2247</v>
      </c>
      <c r="U7332" s="99"/>
    </row>
    <row r="7333" spans="1:21" ht="19.5" customHeight="1">
      <c r="A7333" s="545">
        <v>101970</v>
      </c>
      <c r="B7333" s="545" t="s">
        <v>7839</v>
      </c>
      <c r="C7333" s="545" t="s">
        <v>221</v>
      </c>
      <c r="D7333" s="546">
        <v>43606</v>
      </c>
      <c r="E7333" s="171" t="str">
        <f t="shared" si="114"/>
        <v>2019</v>
      </c>
      <c r="F7333" s="547">
        <v>1189289</v>
      </c>
      <c r="G7333" s="548">
        <v>0.19</v>
      </c>
      <c r="H7333" s="547">
        <v>999402.52</v>
      </c>
      <c r="I7333" s="545" t="s">
        <v>12985</v>
      </c>
      <c r="J7333" s="545" t="s">
        <v>13321</v>
      </c>
      <c r="K7333" s="545" t="s">
        <v>18515</v>
      </c>
      <c r="L7333" s="545" t="s">
        <v>13413</v>
      </c>
      <c r="M7333" s="548" t="s">
        <v>13758</v>
      </c>
      <c r="N7333" s="545" t="s">
        <v>22848</v>
      </c>
      <c r="O7333" s="545" t="s">
        <v>13413</v>
      </c>
      <c r="P7333" s="549">
        <v>12069</v>
      </c>
      <c r="Q7333" s="549">
        <v>1</v>
      </c>
      <c r="R7333" s="549">
        <v>60</v>
      </c>
      <c r="S7333" s="548">
        <v>2244</v>
      </c>
      <c r="T7333" s="548">
        <v>2247</v>
      </c>
      <c r="U7333" s="99"/>
    </row>
    <row r="7334" spans="1:21" ht="19.5" customHeight="1">
      <c r="A7334" s="545">
        <v>101971</v>
      </c>
      <c r="B7334" s="545" t="s">
        <v>7838</v>
      </c>
      <c r="C7334" s="545" t="s">
        <v>221</v>
      </c>
      <c r="D7334" s="546">
        <v>43606</v>
      </c>
      <c r="E7334" s="171" t="str">
        <f t="shared" si="114"/>
        <v>2019</v>
      </c>
      <c r="F7334" s="547">
        <v>1137878</v>
      </c>
      <c r="G7334" s="548">
        <v>0.19</v>
      </c>
      <c r="H7334" s="547">
        <v>956200</v>
      </c>
      <c r="I7334" s="545" t="s">
        <v>12985</v>
      </c>
      <c r="J7334" s="545" t="s">
        <v>13321</v>
      </c>
      <c r="K7334" s="545" t="s">
        <v>18516</v>
      </c>
      <c r="L7334" s="545" t="s">
        <v>13413</v>
      </c>
      <c r="M7334" s="548" t="s">
        <v>13758</v>
      </c>
      <c r="N7334" s="545" t="s">
        <v>22848</v>
      </c>
      <c r="O7334" s="545" t="s">
        <v>13413</v>
      </c>
      <c r="P7334" s="549">
        <v>12070</v>
      </c>
      <c r="Q7334" s="549">
        <v>1</v>
      </c>
      <c r="R7334" s="549">
        <v>60</v>
      </c>
      <c r="S7334" s="548">
        <v>2244</v>
      </c>
      <c r="T7334" s="548">
        <v>2247</v>
      </c>
      <c r="U7334" s="99"/>
    </row>
    <row r="7335" spans="1:21" ht="19.5" customHeight="1">
      <c r="A7335" s="545">
        <v>101972</v>
      </c>
      <c r="B7335" s="545" t="s">
        <v>7837</v>
      </c>
      <c r="C7335" s="545" t="s">
        <v>221</v>
      </c>
      <c r="D7335" s="546">
        <v>43606</v>
      </c>
      <c r="E7335" s="171" t="str">
        <f t="shared" si="114"/>
        <v>2019</v>
      </c>
      <c r="F7335" s="547">
        <v>1122784</v>
      </c>
      <c r="G7335" s="548">
        <v>0.19</v>
      </c>
      <c r="H7335" s="547">
        <v>943515.97</v>
      </c>
      <c r="I7335" s="545" t="s">
        <v>12985</v>
      </c>
      <c r="J7335" s="545" t="s">
        <v>13321</v>
      </c>
      <c r="K7335" s="545" t="s">
        <v>18517</v>
      </c>
      <c r="L7335" s="545" t="s">
        <v>13413</v>
      </c>
      <c r="M7335" s="548" t="s">
        <v>13758</v>
      </c>
      <c r="N7335" s="545" t="s">
        <v>22848</v>
      </c>
      <c r="O7335" s="545" t="s">
        <v>13413</v>
      </c>
      <c r="P7335" s="549">
        <v>12071</v>
      </c>
      <c r="Q7335" s="549">
        <v>1</v>
      </c>
      <c r="R7335" s="549">
        <v>60</v>
      </c>
      <c r="S7335" s="548">
        <v>2244</v>
      </c>
      <c r="T7335" s="548">
        <v>2247</v>
      </c>
      <c r="U7335" s="99"/>
    </row>
    <row r="7336" spans="1:21" ht="19.5" customHeight="1">
      <c r="A7336" s="545">
        <v>101973</v>
      </c>
      <c r="B7336" s="545" t="s">
        <v>7836</v>
      </c>
      <c r="C7336" s="545" t="s">
        <v>221</v>
      </c>
      <c r="D7336" s="546">
        <v>43606</v>
      </c>
      <c r="E7336" s="171" t="str">
        <f t="shared" si="114"/>
        <v>2019</v>
      </c>
      <c r="F7336" s="547">
        <v>1313489</v>
      </c>
      <c r="G7336" s="548">
        <v>0.19</v>
      </c>
      <c r="H7336" s="547">
        <v>1103772.27</v>
      </c>
      <c r="I7336" s="545" t="s">
        <v>12985</v>
      </c>
      <c r="J7336" s="545" t="s">
        <v>13321</v>
      </c>
      <c r="K7336" s="545" t="s">
        <v>18518</v>
      </c>
      <c r="L7336" s="545" t="s">
        <v>13413</v>
      </c>
      <c r="M7336" s="548" t="s">
        <v>13758</v>
      </c>
      <c r="N7336" s="545" t="s">
        <v>22848</v>
      </c>
      <c r="O7336" s="545" t="s">
        <v>13413</v>
      </c>
      <c r="P7336" s="549">
        <v>12072</v>
      </c>
      <c r="Q7336" s="549">
        <v>1</v>
      </c>
      <c r="R7336" s="549">
        <v>60</v>
      </c>
      <c r="S7336" s="548">
        <v>2244</v>
      </c>
      <c r="T7336" s="548">
        <v>2247</v>
      </c>
      <c r="U7336" s="99"/>
    </row>
    <row r="7337" spans="1:21" ht="19.5" customHeight="1">
      <c r="A7337" s="545">
        <v>101974</v>
      </c>
      <c r="B7337" s="545" t="s">
        <v>7835</v>
      </c>
      <c r="C7337" s="545" t="s">
        <v>221</v>
      </c>
      <c r="D7337" s="546">
        <v>43606</v>
      </c>
      <c r="E7337" s="171" t="str">
        <f t="shared" si="114"/>
        <v>2019</v>
      </c>
      <c r="F7337" s="547">
        <v>666711.99</v>
      </c>
      <c r="G7337" s="548">
        <v>0.19</v>
      </c>
      <c r="H7337" s="547">
        <v>560262.18000000005</v>
      </c>
      <c r="I7337" s="545" t="s">
        <v>12985</v>
      </c>
      <c r="J7337" s="545" t="s">
        <v>13321</v>
      </c>
      <c r="K7337" s="545" t="s">
        <v>18519</v>
      </c>
      <c r="L7337" s="545" t="s">
        <v>13413</v>
      </c>
      <c r="M7337" s="548" t="s">
        <v>13758</v>
      </c>
      <c r="N7337" s="545" t="s">
        <v>22848</v>
      </c>
      <c r="O7337" s="545" t="s">
        <v>13413</v>
      </c>
      <c r="P7337" s="549">
        <v>12073</v>
      </c>
      <c r="Q7337" s="549">
        <v>1</v>
      </c>
      <c r="R7337" s="549">
        <v>60</v>
      </c>
      <c r="S7337" s="548">
        <v>2244</v>
      </c>
      <c r="T7337" s="548">
        <v>2247</v>
      </c>
      <c r="U7337" s="99"/>
    </row>
    <row r="7338" spans="1:21" ht="19.5" customHeight="1">
      <c r="A7338" s="545">
        <v>101975</v>
      </c>
      <c r="B7338" s="545" t="s">
        <v>7834</v>
      </c>
      <c r="C7338" s="545" t="s">
        <v>221</v>
      </c>
      <c r="D7338" s="546">
        <v>43606</v>
      </c>
      <c r="E7338" s="171" t="str">
        <f t="shared" si="114"/>
        <v>2019</v>
      </c>
      <c r="F7338" s="547">
        <v>666711.99</v>
      </c>
      <c r="G7338" s="548">
        <v>0.19</v>
      </c>
      <c r="H7338" s="547">
        <v>560262.18000000005</v>
      </c>
      <c r="I7338" s="545" t="s">
        <v>12985</v>
      </c>
      <c r="J7338" s="545" t="s">
        <v>13321</v>
      </c>
      <c r="K7338" s="545" t="s">
        <v>18520</v>
      </c>
      <c r="L7338" s="545" t="s">
        <v>13413</v>
      </c>
      <c r="M7338" s="548" t="s">
        <v>13758</v>
      </c>
      <c r="N7338" s="545" t="s">
        <v>22848</v>
      </c>
      <c r="O7338" s="545" t="s">
        <v>13413</v>
      </c>
      <c r="P7338" s="549">
        <v>12074</v>
      </c>
      <c r="Q7338" s="549">
        <v>1</v>
      </c>
      <c r="R7338" s="549">
        <v>60</v>
      </c>
      <c r="S7338" s="548">
        <v>2244</v>
      </c>
      <c r="T7338" s="548">
        <v>2247</v>
      </c>
      <c r="U7338" s="99"/>
    </row>
    <row r="7339" spans="1:21" ht="19.5" customHeight="1">
      <c r="A7339" s="545">
        <v>101976</v>
      </c>
      <c r="B7339" s="545" t="s">
        <v>7833</v>
      </c>
      <c r="C7339" s="545" t="s">
        <v>221</v>
      </c>
      <c r="D7339" s="546">
        <v>43606</v>
      </c>
      <c r="E7339" s="171" t="str">
        <f t="shared" si="114"/>
        <v>2019</v>
      </c>
      <c r="F7339" s="547">
        <v>1071989</v>
      </c>
      <c r="G7339" s="548">
        <v>0.19</v>
      </c>
      <c r="H7339" s="547">
        <v>900831.09</v>
      </c>
      <c r="I7339" s="545" t="s">
        <v>12985</v>
      </c>
      <c r="J7339" s="545" t="s">
        <v>13321</v>
      </c>
      <c r="K7339" s="545" t="s">
        <v>18521</v>
      </c>
      <c r="L7339" s="545" t="s">
        <v>13413</v>
      </c>
      <c r="M7339" s="548" t="s">
        <v>13758</v>
      </c>
      <c r="N7339" s="545" t="s">
        <v>22848</v>
      </c>
      <c r="O7339" s="545" t="s">
        <v>13413</v>
      </c>
      <c r="P7339" s="549">
        <v>12075</v>
      </c>
      <c r="Q7339" s="549">
        <v>1</v>
      </c>
      <c r="R7339" s="549">
        <v>60</v>
      </c>
      <c r="S7339" s="548">
        <v>2244</v>
      </c>
      <c r="T7339" s="548">
        <v>2247</v>
      </c>
      <c r="U7339" s="99"/>
    </row>
    <row r="7340" spans="1:21" ht="19.5" customHeight="1">
      <c r="A7340" s="545">
        <v>101977</v>
      </c>
      <c r="B7340" s="545" t="s">
        <v>7832</v>
      </c>
      <c r="C7340" s="545" t="s">
        <v>221</v>
      </c>
      <c r="D7340" s="546">
        <v>43606</v>
      </c>
      <c r="E7340" s="171" t="str">
        <f t="shared" si="114"/>
        <v>2019</v>
      </c>
      <c r="F7340" s="547">
        <v>666711.99</v>
      </c>
      <c r="G7340" s="548">
        <v>0.19</v>
      </c>
      <c r="H7340" s="547">
        <v>560262.18000000005</v>
      </c>
      <c r="I7340" s="545" t="s">
        <v>12985</v>
      </c>
      <c r="J7340" s="545" t="s">
        <v>13321</v>
      </c>
      <c r="K7340" s="545" t="s">
        <v>18522</v>
      </c>
      <c r="L7340" s="545" t="s">
        <v>13413</v>
      </c>
      <c r="M7340" s="548" t="s">
        <v>13758</v>
      </c>
      <c r="N7340" s="545" t="s">
        <v>22848</v>
      </c>
      <c r="O7340" s="545" t="s">
        <v>13413</v>
      </c>
      <c r="P7340" s="549">
        <v>12076</v>
      </c>
      <c r="Q7340" s="549">
        <v>1</v>
      </c>
      <c r="R7340" s="549">
        <v>60</v>
      </c>
      <c r="S7340" s="548">
        <v>2244</v>
      </c>
      <c r="T7340" s="548">
        <v>2247</v>
      </c>
      <c r="U7340" s="99"/>
    </row>
    <row r="7341" spans="1:21" ht="19.5" customHeight="1">
      <c r="A7341" s="545">
        <v>101978</v>
      </c>
      <c r="B7341" s="545" t="s">
        <v>7831</v>
      </c>
      <c r="C7341" s="545" t="s">
        <v>221</v>
      </c>
      <c r="D7341" s="546">
        <v>43606</v>
      </c>
      <c r="E7341" s="171" t="str">
        <f t="shared" si="114"/>
        <v>2019</v>
      </c>
      <c r="F7341" s="547">
        <v>666711.99</v>
      </c>
      <c r="G7341" s="548">
        <v>0.19</v>
      </c>
      <c r="H7341" s="547">
        <v>560262.18000000005</v>
      </c>
      <c r="I7341" s="545" t="s">
        <v>12985</v>
      </c>
      <c r="J7341" s="545" t="s">
        <v>13321</v>
      </c>
      <c r="K7341" s="545" t="s">
        <v>18523</v>
      </c>
      <c r="L7341" s="545" t="s">
        <v>13413</v>
      </c>
      <c r="M7341" s="548" t="s">
        <v>13758</v>
      </c>
      <c r="N7341" s="545" t="s">
        <v>22848</v>
      </c>
      <c r="O7341" s="545" t="s">
        <v>13413</v>
      </c>
      <c r="P7341" s="549">
        <v>12077</v>
      </c>
      <c r="Q7341" s="549">
        <v>1</v>
      </c>
      <c r="R7341" s="549">
        <v>60</v>
      </c>
      <c r="S7341" s="548">
        <v>2244</v>
      </c>
      <c r="T7341" s="548">
        <v>2247</v>
      </c>
      <c r="U7341" s="99"/>
    </row>
    <row r="7342" spans="1:21" ht="19.5" customHeight="1">
      <c r="A7342" s="545">
        <v>101979</v>
      </c>
      <c r="B7342" s="545" t="s">
        <v>7830</v>
      </c>
      <c r="C7342" s="545" t="s">
        <v>221</v>
      </c>
      <c r="D7342" s="546">
        <v>43606</v>
      </c>
      <c r="E7342" s="171" t="str">
        <f t="shared" si="114"/>
        <v>2019</v>
      </c>
      <c r="F7342" s="547">
        <v>937674.99</v>
      </c>
      <c r="G7342" s="548">
        <v>0.19</v>
      </c>
      <c r="H7342" s="547">
        <v>787962.18</v>
      </c>
      <c r="I7342" s="545" t="s">
        <v>12985</v>
      </c>
      <c r="J7342" s="545" t="s">
        <v>13321</v>
      </c>
      <c r="K7342" s="545" t="s">
        <v>18524</v>
      </c>
      <c r="L7342" s="545" t="s">
        <v>13413</v>
      </c>
      <c r="M7342" s="548" t="s">
        <v>13758</v>
      </c>
      <c r="N7342" s="545" t="s">
        <v>22848</v>
      </c>
      <c r="O7342" s="545" t="s">
        <v>13413</v>
      </c>
      <c r="P7342" s="549">
        <v>12078</v>
      </c>
      <c r="Q7342" s="549">
        <v>1</v>
      </c>
      <c r="R7342" s="549">
        <v>60</v>
      </c>
      <c r="S7342" s="548">
        <v>2244</v>
      </c>
      <c r="T7342" s="548">
        <v>2247</v>
      </c>
      <c r="U7342" s="99"/>
    </row>
    <row r="7343" spans="1:21" ht="19.5" customHeight="1">
      <c r="A7343" s="545">
        <v>101980</v>
      </c>
      <c r="B7343" s="545" t="s">
        <v>7829</v>
      </c>
      <c r="C7343" s="545" t="s">
        <v>221</v>
      </c>
      <c r="D7343" s="546">
        <v>43606</v>
      </c>
      <c r="E7343" s="171" t="str">
        <f t="shared" si="114"/>
        <v>2019</v>
      </c>
      <c r="F7343" s="547">
        <v>937674.99</v>
      </c>
      <c r="G7343" s="548">
        <v>0.19</v>
      </c>
      <c r="H7343" s="547">
        <v>787962.18</v>
      </c>
      <c r="I7343" s="545" t="s">
        <v>12985</v>
      </c>
      <c r="J7343" s="545" t="s">
        <v>13321</v>
      </c>
      <c r="K7343" s="545" t="s">
        <v>18525</v>
      </c>
      <c r="L7343" s="545" t="s">
        <v>13413</v>
      </c>
      <c r="M7343" s="548" t="s">
        <v>13758</v>
      </c>
      <c r="N7343" s="545" t="s">
        <v>22848</v>
      </c>
      <c r="O7343" s="545" t="s">
        <v>13413</v>
      </c>
      <c r="P7343" s="549">
        <v>12079</v>
      </c>
      <c r="Q7343" s="549">
        <v>1</v>
      </c>
      <c r="R7343" s="549">
        <v>60</v>
      </c>
      <c r="S7343" s="548">
        <v>2244</v>
      </c>
      <c r="T7343" s="548">
        <v>2247</v>
      </c>
      <c r="U7343" s="99"/>
    </row>
    <row r="7344" spans="1:21" ht="19.5" customHeight="1">
      <c r="A7344" s="545">
        <v>101981</v>
      </c>
      <c r="B7344" s="545" t="s">
        <v>7828</v>
      </c>
      <c r="C7344" s="545" t="s">
        <v>221</v>
      </c>
      <c r="D7344" s="546">
        <v>43606</v>
      </c>
      <c r="E7344" s="171" t="str">
        <f t="shared" si="114"/>
        <v>2019</v>
      </c>
      <c r="F7344" s="547">
        <v>937674.99</v>
      </c>
      <c r="G7344" s="548">
        <v>0.19</v>
      </c>
      <c r="H7344" s="547">
        <v>787962.18</v>
      </c>
      <c r="I7344" s="545" t="s">
        <v>12985</v>
      </c>
      <c r="J7344" s="545" t="s">
        <v>13321</v>
      </c>
      <c r="K7344" s="545" t="s">
        <v>18526</v>
      </c>
      <c r="L7344" s="545" t="s">
        <v>13413</v>
      </c>
      <c r="M7344" s="548" t="s">
        <v>13758</v>
      </c>
      <c r="N7344" s="545" t="s">
        <v>22848</v>
      </c>
      <c r="O7344" s="545" t="s">
        <v>13413</v>
      </c>
      <c r="P7344" s="549">
        <v>12080</v>
      </c>
      <c r="Q7344" s="549">
        <v>1</v>
      </c>
      <c r="R7344" s="549">
        <v>60</v>
      </c>
      <c r="S7344" s="548">
        <v>2244</v>
      </c>
      <c r="T7344" s="548">
        <v>2247</v>
      </c>
      <c r="U7344" s="99"/>
    </row>
    <row r="7345" spans="1:21" ht="19.5" customHeight="1">
      <c r="A7345" s="545">
        <v>101982</v>
      </c>
      <c r="B7345" s="545" t="s">
        <v>12171</v>
      </c>
      <c r="C7345" s="545" t="s">
        <v>216</v>
      </c>
      <c r="D7345" s="546">
        <v>46052</v>
      </c>
      <c r="E7345" s="171" t="str">
        <f t="shared" si="114"/>
        <v>2026</v>
      </c>
      <c r="F7345" s="547">
        <v>1676779</v>
      </c>
      <c r="G7345" s="548">
        <v>0.19</v>
      </c>
      <c r="H7345" s="547">
        <v>1409057.98</v>
      </c>
      <c r="I7345" s="545" t="s">
        <v>12686</v>
      </c>
      <c r="J7345" s="545" t="s">
        <v>13307</v>
      </c>
      <c r="K7345" s="545" t="s">
        <v>18527</v>
      </c>
      <c r="L7345" s="545" t="s">
        <v>13413</v>
      </c>
      <c r="M7345" s="548" t="s">
        <v>13758</v>
      </c>
      <c r="N7345" s="545" t="s">
        <v>13413</v>
      </c>
      <c r="O7345" s="545" t="s">
        <v>13413</v>
      </c>
      <c r="P7345" s="549">
        <v>5199</v>
      </c>
      <c r="Q7345" s="549">
        <v>1</v>
      </c>
      <c r="R7345" s="549">
        <v>131</v>
      </c>
      <c r="S7345" s="548">
        <v>2228</v>
      </c>
      <c r="T7345" s="548"/>
      <c r="U7345" s="99"/>
    </row>
    <row r="7346" spans="1:21" ht="19.5" customHeight="1">
      <c r="A7346" s="545">
        <v>101983</v>
      </c>
      <c r="B7346" s="545" t="s">
        <v>7827</v>
      </c>
      <c r="C7346" s="545" t="s">
        <v>221</v>
      </c>
      <c r="D7346" s="546">
        <v>43606</v>
      </c>
      <c r="E7346" s="171" t="str">
        <f t="shared" si="114"/>
        <v>2019</v>
      </c>
      <c r="F7346" s="547">
        <v>937674.99</v>
      </c>
      <c r="G7346" s="548">
        <v>0.19</v>
      </c>
      <c r="H7346" s="547">
        <v>787962.18</v>
      </c>
      <c r="I7346" s="545" t="s">
        <v>12985</v>
      </c>
      <c r="J7346" s="545" t="s">
        <v>13321</v>
      </c>
      <c r="K7346" s="545" t="s">
        <v>18528</v>
      </c>
      <c r="L7346" s="545" t="s">
        <v>13413</v>
      </c>
      <c r="M7346" s="548" t="s">
        <v>13758</v>
      </c>
      <c r="N7346" s="545" t="s">
        <v>22848</v>
      </c>
      <c r="O7346" s="545" t="s">
        <v>13413</v>
      </c>
      <c r="P7346" s="549">
        <v>12081</v>
      </c>
      <c r="Q7346" s="549">
        <v>1</v>
      </c>
      <c r="R7346" s="549">
        <v>60</v>
      </c>
      <c r="S7346" s="548">
        <v>2244</v>
      </c>
      <c r="T7346" s="548">
        <v>2247</v>
      </c>
      <c r="U7346" s="99"/>
    </row>
    <row r="7347" spans="1:21" ht="19.5" customHeight="1">
      <c r="A7347" s="545">
        <v>101984</v>
      </c>
      <c r="B7347" s="545" t="s">
        <v>7826</v>
      </c>
      <c r="C7347" s="545" t="s">
        <v>221</v>
      </c>
      <c r="D7347" s="546">
        <v>43606</v>
      </c>
      <c r="E7347" s="171" t="str">
        <f t="shared" si="114"/>
        <v>2019</v>
      </c>
      <c r="F7347" s="547">
        <v>937674.99</v>
      </c>
      <c r="G7347" s="548">
        <v>0.19</v>
      </c>
      <c r="H7347" s="547">
        <v>787962.18</v>
      </c>
      <c r="I7347" s="545" t="s">
        <v>12985</v>
      </c>
      <c r="J7347" s="545" t="s">
        <v>13321</v>
      </c>
      <c r="K7347" s="545" t="s">
        <v>18529</v>
      </c>
      <c r="L7347" s="545" t="s">
        <v>13413</v>
      </c>
      <c r="M7347" s="548" t="s">
        <v>13758</v>
      </c>
      <c r="N7347" s="545" t="s">
        <v>22848</v>
      </c>
      <c r="O7347" s="545" t="s">
        <v>13413</v>
      </c>
      <c r="P7347" s="549">
        <v>12082</v>
      </c>
      <c r="Q7347" s="549">
        <v>1</v>
      </c>
      <c r="R7347" s="549">
        <v>60</v>
      </c>
      <c r="S7347" s="548">
        <v>2244</v>
      </c>
      <c r="T7347" s="548">
        <v>2247</v>
      </c>
      <c r="U7347" s="99"/>
    </row>
    <row r="7348" spans="1:21" ht="19.5" customHeight="1">
      <c r="A7348" s="545">
        <v>101985</v>
      </c>
      <c r="B7348" s="545" t="s">
        <v>7825</v>
      </c>
      <c r="C7348" s="545" t="s">
        <v>221</v>
      </c>
      <c r="D7348" s="546">
        <v>43606</v>
      </c>
      <c r="E7348" s="171" t="str">
        <f t="shared" si="114"/>
        <v>2019</v>
      </c>
      <c r="F7348" s="547">
        <v>937674.99</v>
      </c>
      <c r="G7348" s="548">
        <v>0.19</v>
      </c>
      <c r="H7348" s="547">
        <v>787962.18</v>
      </c>
      <c r="I7348" s="545" t="s">
        <v>12985</v>
      </c>
      <c r="J7348" s="545" t="s">
        <v>13321</v>
      </c>
      <c r="K7348" s="545" t="s">
        <v>18530</v>
      </c>
      <c r="L7348" s="545" t="s">
        <v>13413</v>
      </c>
      <c r="M7348" s="548" t="s">
        <v>13758</v>
      </c>
      <c r="N7348" s="545" t="s">
        <v>22848</v>
      </c>
      <c r="O7348" s="545" t="s">
        <v>13413</v>
      </c>
      <c r="P7348" s="549">
        <v>12083</v>
      </c>
      <c r="Q7348" s="549">
        <v>1</v>
      </c>
      <c r="R7348" s="549">
        <v>60</v>
      </c>
      <c r="S7348" s="548">
        <v>2244</v>
      </c>
      <c r="T7348" s="548">
        <v>2247</v>
      </c>
      <c r="U7348" s="99"/>
    </row>
    <row r="7349" spans="1:21" ht="19.5" customHeight="1">
      <c r="A7349" s="545">
        <v>101986</v>
      </c>
      <c r="B7349" s="545" t="s">
        <v>7823</v>
      </c>
      <c r="C7349" s="545" t="s">
        <v>221</v>
      </c>
      <c r="D7349" s="546">
        <v>43607</v>
      </c>
      <c r="E7349" s="171" t="str">
        <f t="shared" si="114"/>
        <v>2019</v>
      </c>
      <c r="F7349" s="547">
        <v>1092689</v>
      </c>
      <c r="G7349" s="548">
        <v>0.19</v>
      </c>
      <c r="H7349" s="547">
        <v>918226.05</v>
      </c>
      <c r="I7349" s="545" t="s">
        <v>12985</v>
      </c>
      <c r="J7349" s="545" t="s">
        <v>13321</v>
      </c>
      <c r="K7349" s="545" t="s">
        <v>18531</v>
      </c>
      <c r="L7349" s="545" t="s">
        <v>13413</v>
      </c>
      <c r="M7349" s="548" t="s">
        <v>13758</v>
      </c>
      <c r="N7349" s="545" t="s">
        <v>22848</v>
      </c>
      <c r="O7349" s="545" t="s">
        <v>13413</v>
      </c>
      <c r="P7349" s="549">
        <v>12084</v>
      </c>
      <c r="Q7349" s="549">
        <v>1</v>
      </c>
      <c r="R7349" s="549">
        <v>60</v>
      </c>
      <c r="S7349" s="548">
        <v>2244</v>
      </c>
      <c r="T7349" s="548">
        <v>2247</v>
      </c>
      <c r="U7349" s="99"/>
    </row>
    <row r="7350" spans="1:21" ht="19.5" customHeight="1">
      <c r="A7350" s="545">
        <v>101987</v>
      </c>
      <c r="B7350" s="545" t="s">
        <v>7822</v>
      </c>
      <c r="C7350" s="545" t="s">
        <v>221</v>
      </c>
      <c r="D7350" s="546">
        <v>44272</v>
      </c>
      <c r="E7350" s="171" t="str">
        <f t="shared" si="114"/>
        <v>2021</v>
      </c>
      <c r="F7350" s="547">
        <v>2996.77</v>
      </c>
      <c r="G7350" s="548">
        <v>0.19</v>
      </c>
      <c r="H7350" s="547">
        <v>2518.29</v>
      </c>
      <c r="I7350" s="545" t="s">
        <v>12985</v>
      </c>
      <c r="J7350" s="545" t="s">
        <v>13321</v>
      </c>
      <c r="K7350" s="545" t="s">
        <v>18532</v>
      </c>
      <c r="L7350" s="545" t="s">
        <v>13413</v>
      </c>
      <c r="M7350" s="548" t="s">
        <v>13758</v>
      </c>
      <c r="N7350" s="545" t="s">
        <v>22848</v>
      </c>
      <c r="O7350" s="545" t="s">
        <v>13413</v>
      </c>
      <c r="P7350" s="549">
        <v>12085</v>
      </c>
      <c r="Q7350" s="549">
        <v>1</v>
      </c>
      <c r="R7350" s="549">
        <v>60</v>
      </c>
      <c r="S7350" s="548">
        <v>2244</v>
      </c>
      <c r="T7350" s="548">
        <v>2247</v>
      </c>
      <c r="U7350" s="99"/>
    </row>
    <row r="7351" spans="1:21" ht="19.5" customHeight="1">
      <c r="A7351" s="545">
        <v>101988</v>
      </c>
      <c r="B7351" s="545" t="s">
        <v>7821</v>
      </c>
      <c r="C7351" s="545" t="s">
        <v>221</v>
      </c>
      <c r="D7351" s="546">
        <v>43607</v>
      </c>
      <c r="E7351" s="171" t="str">
        <f t="shared" si="114"/>
        <v>2019</v>
      </c>
      <c r="F7351" s="547">
        <v>1092689</v>
      </c>
      <c r="G7351" s="548">
        <v>0.19</v>
      </c>
      <c r="H7351" s="547">
        <v>918226.05</v>
      </c>
      <c r="I7351" s="545" t="s">
        <v>12985</v>
      </c>
      <c r="J7351" s="545" t="s">
        <v>13321</v>
      </c>
      <c r="K7351" s="545" t="s">
        <v>18533</v>
      </c>
      <c r="L7351" s="545" t="s">
        <v>13413</v>
      </c>
      <c r="M7351" s="548" t="s">
        <v>13758</v>
      </c>
      <c r="N7351" s="545" t="s">
        <v>22848</v>
      </c>
      <c r="O7351" s="545" t="s">
        <v>13413</v>
      </c>
      <c r="P7351" s="549">
        <v>12086</v>
      </c>
      <c r="Q7351" s="549">
        <v>1</v>
      </c>
      <c r="R7351" s="549">
        <v>60</v>
      </c>
      <c r="S7351" s="548">
        <v>2244</v>
      </c>
      <c r="T7351" s="548">
        <v>2247</v>
      </c>
      <c r="U7351" s="99"/>
    </row>
    <row r="7352" spans="1:21" ht="19.5" customHeight="1">
      <c r="A7352" s="545">
        <v>101989</v>
      </c>
      <c r="B7352" s="545" t="s">
        <v>7820</v>
      </c>
      <c r="C7352" s="545" t="s">
        <v>221</v>
      </c>
      <c r="D7352" s="546">
        <v>43607</v>
      </c>
      <c r="E7352" s="171" t="str">
        <f t="shared" si="114"/>
        <v>2019</v>
      </c>
      <c r="F7352" s="547">
        <v>1092689</v>
      </c>
      <c r="G7352" s="548">
        <v>0.19</v>
      </c>
      <c r="H7352" s="547">
        <v>918226.05</v>
      </c>
      <c r="I7352" s="545" t="s">
        <v>12985</v>
      </c>
      <c r="J7352" s="545" t="s">
        <v>13321</v>
      </c>
      <c r="K7352" s="545" t="s">
        <v>18534</v>
      </c>
      <c r="L7352" s="545" t="s">
        <v>13413</v>
      </c>
      <c r="M7352" s="548" t="s">
        <v>13758</v>
      </c>
      <c r="N7352" s="545" t="s">
        <v>22848</v>
      </c>
      <c r="O7352" s="545" t="s">
        <v>13413</v>
      </c>
      <c r="P7352" s="549">
        <v>12087</v>
      </c>
      <c r="Q7352" s="549">
        <v>1</v>
      </c>
      <c r="R7352" s="549">
        <v>60</v>
      </c>
      <c r="S7352" s="548">
        <v>2244</v>
      </c>
      <c r="T7352" s="548">
        <v>2247</v>
      </c>
      <c r="U7352" s="99"/>
    </row>
    <row r="7353" spans="1:21" ht="19.5" customHeight="1">
      <c r="A7353" s="545">
        <v>101990</v>
      </c>
      <c r="B7353" s="545" t="s">
        <v>7819</v>
      </c>
      <c r="C7353" s="545" t="s">
        <v>221</v>
      </c>
      <c r="D7353" s="546">
        <v>43607</v>
      </c>
      <c r="E7353" s="171" t="str">
        <f t="shared" si="114"/>
        <v>2019</v>
      </c>
      <c r="F7353" s="547">
        <v>1389230</v>
      </c>
      <c r="G7353" s="548">
        <v>0.19</v>
      </c>
      <c r="H7353" s="547">
        <v>1167420.17</v>
      </c>
      <c r="I7353" s="545" t="s">
        <v>12985</v>
      </c>
      <c r="J7353" s="545" t="s">
        <v>13321</v>
      </c>
      <c r="K7353" s="545" t="s">
        <v>18535</v>
      </c>
      <c r="L7353" s="545" t="s">
        <v>13413</v>
      </c>
      <c r="M7353" s="548" t="s">
        <v>13758</v>
      </c>
      <c r="N7353" s="545" t="s">
        <v>22848</v>
      </c>
      <c r="O7353" s="545" t="s">
        <v>13413</v>
      </c>
      <c r="P7353" s="549">
        <v>12088</v>
      </c>
      <c r="Q7353" s="549">
        <v>1</v>
      </c>
      <c r="R7353" s="549">
        <v>60</v>
      </c>
      <c r="S7353" s="548">
        <v>2244</v>
      </c>
      <c r="T7353" s="548">
        <v>2247</v>
      </c>
      <c r="U7353" s="99"/>
    </row>
    <row r="7354" spans="1:21" ht="19.5" customHeight="1">
      <c r="A7354" s="545">
        <v>101991</v>
      </c>
      <c r="B7354" s="545" t="s">
        <v>7818</v>
      </c>
      <c r="C7354" s="545" t="s">
        <v>221</v>
      </c>
      <c r="D7354" s="546">
        <v>43607</v>
      </c>
      <c r="E7354" s="171" t="str">
        <f t="shared" si="114"/>
        <v>2019</v>
      </c>
      <c r="F7354" s="547">
        <v>1122784</v>
      </c>
      <c r="G7354" s="548">
        <v>0.19</v>
      </c>
      <c r="H7354" s="547">
        <v>943515.97</v>
      </c>
      <c r="I7354" s="545" t="s">
        <v>12985</v>
      </c>
      <c r="J7354" s="545" t="s">
        <v>13321</v>
      </c>
      <c r="K7354" s="545" t="s">
        <v>18536</v>
      </c>
      <c r="L7354" s="545" t="s">
        <v>13413</v>
      </c>
      <c r="M7354" s="548" t="s">
        <v>13758</v>
      </c>
      <c r="N7354" s="545" t="s">
        <v>22848</v>
      </c>
      <c r="O7354" s="545" t="s">
        <v>13413</v>
      </c>
      <c r="P7354" s="549">
        <v>12089</v>
      </c>
      <c r="Q7354" s="549">
        <v>1</v>
      </c>
      <c r="R7354" s="549">
        <v>60</v>
      </c>
      <c r="S7354" s="548">
        <v>2244</v>
      </c>
      <c r="T7354" s="548">
        <v>2247</v>
      </c>
      <c r="U7354" s="99"/>
    </row>
    <row r="7355" spans="1:21" ht="19.5" customHeight="1">
      <c r="A7355" s="545">
        <v>101992</v>
      </c>
      <c r="B7355" s="545" t="s">
        <v>7817</v>
      </c>
      <c r="C7355" s="545" t="s">
        <v>221</v>
      </c>
      <c r="D7355" s="546">
        <v>43607</v>
      </c>
      <c r="E7355" s="171" t="str">
        <f t="shared" si="114"/>
        <v>2019</v>
      </c>
      <c r="F7355" s="547">
        <v>798007</v>
      </c>
      <c r="G7355" s="548">
        <v>0.19</v>
      </c>
      <c r="H7355" s="547">
        <v>670594.12</v>
      </c>
      <c r="I7355" s="545" t="s">
        <v>12985</v>
      </c>
      <c r="J7355" s="545" t="s">
        <v>13321</v>
      </c>
      <c r="K7355" s="545" t="s">
        <v>18537</v>
      </c>
      <c r="L7355" s="545" t="s">
        <v>13413</v>
      </c>
      <c r="M7355" s="548" t="s">
        <v>13758</v>
      </c>
      <c r="N7355" s="545" t="s">
        <v>22848</v>
      </c>
      <c r="O7355" s="545" t="s">
        <v>13413</v>
      </c>
      <c r="P7355" s="549">
        <v>12090</v>
      </c>
      <c r="Q7355" s="549">
        <v>1</v>
      </c>
      <c r="R7355" s="549">
        <v>60</v>
      </c>
      <c r="S7355" s="548">
        <v>2244</v>
      </c>
      <c r="T7355" s="548">
        <v>2247</v>
      </c>
      <c r="U7355" s="99"/>
    </row>
    <row r="7356" spans="1:21" ht="19.5" customHeight="1">
      <c r="A7356" s="545">
        <v>101993</v>
      </c>
      <c r="B7356" s="545" t="s">
        <v>7816</v>
      </c>
      <c r="C7356" s="545" t="s">
        <v>221</v>
      </c>
      <c r="D7356" s="546">
        <v>43607</v>
      </c>
      <c r="E7356" s="171" t="str">
        <f t="shared" si="114"/>
        <v>2019</v>
      </c>
      <c r="F7356" s="547">
        <v>1214725</v>
      </c>
      <c r="G7356" s="548">
        <v>0.19</v>
      </c>
      <c r="H7356" s="547">
        <v>1020777.31</v>
      </c>
      <c r="I7356" s="545" t="s">
        <v>12985</v>
      </c>
      <c r="J7356" s="545" t="s">
        <v>13321</v>
      </c>
      <c r="K7356" s="545" t="s">
        <v>18538</v>
      </c>
      <c r="L7356" s="545" t="s">
        <v>13413</v>
      </c>
      <c r="M7356" s="548" t="s">
        <v>13758</v>
      </c>
      <c r="N7356" s="545" t="s">
        <v>22848</v>
      </c>
      <c r="O7356" s="545" t="s">
        <v>13413</v>
      </c>
      <c r="P7356" s="549">
        <v>12091</v>
      </c>
      <c r="Q7356" s="549">
        <v>1</v>
      </c>
      <c r="R7356" s="549">
        <v>60</v>
      </c>
      <c r="S7356" s="548">
        <v>2244</v>
      </c>
      <c r="T7356" s="548">
        <v>2247</v>
      </c>
      <c r="U7356" s="99"/>
    </row>
    <row r="7357" spans="1:21" ht="19.5" customHeight="1">
      <c r="A7357" s="545">
        <v>101994</v>
      </c>
      <c r="B7357" s="545" t="s">
        <v>7815</v>
      </c>
      <c r="C7357" s="545" t="s">
        <v>221</v>
      </c>
      <c r="D7357" s="546">
        <v>43607</v>
      </c>
      <c r="E7357" s="171" t="str">
        <f t="shared" si="114"/>
        <v>2019</v>
      </c>
      <c r="F7357" s="547">
        <v>821818</v>
      </c>
      <c r="G7357" s="548">
        <v>0.19</v>
      </c>
      <c r="H7357" s="547">
        <v>690603.36</v>
      </c>
      <c r="I7357" s="545" t="s">
        <v>12985</v>
      </c>
      <c r="J7357" s="545" t="s">
        <v>13321</v>
      </c>
      <c r="K7357" s="545" t="s">
        <v>18539</v>
      </c>
      <c r="L7357" s="545" t="s">
        <v>13413</v>
      </c>
      <c r="M7357" s="548" t="s">
        <v>13758</v>
      </c>
      <c r="N7357" s="545" t="s">
        <v>22848</v>
      </c>
      <c r="O7357" s="545" t="s">
        <v>13413</v>
      </c>
      <c r="P7357" s="549">
        <v>12092</v>
      </c>
      <c r="Q7357" s="549">
        <v>1</v>
      </c>
      <c r="R7357" s="549">
        <v>60</v>
      </c>
      <c r="S7357" s="548">
        <v>2244</v>
      </c>
      <c r="T7357" s="548">
        <v>2247</v>
      </c>
      <c r="U7357" s="99"/>
    </row>
    <row r="7358" spans="1:21" ht="19.5" customHeight="1">
      <c r="A7358" s="545">
        <v>101995</v>
      </c>
      <c r="B7358" s="545" t="s">
        <v>7814</v>
      </c>
      <c r="C7358" s="545" t="s">
        <v>221</v>
      </c>
      <c r="D7358" s="546">
        <v>43607</v>
      </c>
      <c r="E7358" s="171" t="str">
        <f t="shared" si="114"/>
        <v>2019</v>
      </c>
      <c r="F7358" s="547">
        <v>1522912</v>
      </c>
      <c r="G7358" s="548">
        <v>0.19</v>
      </c>
      <c r="H7358" s="547">
        <v>1279757.98</v>
      </c>
      <c r="I7358" s="545" t="s">
        <v>12985</v>
      </c>
      <c r="J7358" s="545" t="s">
        <v>13321</v>
      </c>
      <c r="K7358" s="545" t="s">
        <v>18540</v>
      </c>
      <c r="L7358" s="545" t="s">
        <v>13413</v>
      </c>
      <c r="M7358" s="548" t="s">
        <v>13758</v>
      </c>
      <c r="N7358" s="545" t="s">
        <v>22848</v>
      </c>
      <c r="O7358" s="545" t="s">
        <v>13413</v>
      </c>
      <c r="P7358" s="549">
        <v>12093</v>
      </c>
      <c r="Q7358" s="549">
        <v>1</v>
      </c>
      <c r="R7358" s="549">
        <v>60</v>
      </c>
      <c r="S7358" s="548">
        <v>2244</v>
      </c>
      <c r="T7358" s="548">
        <v>2247</v>
      </c>
      <c r="U7358" s="99"/>
    </row>
    <row r="7359" spans="1:21" ht="19.5" customHeight="1">
      <c r="A7359" s="545">
        <v>101996</v>
      </c>
      <c r="B7359" s="545" t="s">
        <v>7813</v>
      </c>
      <c r="C7359" s="545" t="s">
        <v>221</v>
      </c>
      <c r="D7359" s="546">
        <v>43607</v>
      </c>
      <c r="E7359" s="171" t="str">
        <f t="shared" si="114"/>
        <v>2019</v>
      </c>
      <c r="F7359" s="547">
        <v>1395431</v>
      </c>
      <c r="G7359" s="548">
        <v>0.19</v>
      </c>
      <c r="H7359" s="547">
        <v>1172631.0900000001</v>
      </c>
      <c r="I7359" s="545" t="s">
        <v>12985</v>
      </c>
      <c r="J7359" s="545" t="s">
        <v>13321</v>
      </c>
      <c r="K7359" s="545" t="s">
        <v>18541</v>
      </c>
      <c r="L7359" s="545" t="s">
        <v>13413</v>
      </c>
      <c r="M7359" s="548" t="s">
        <v>13758</v>
      </c>
      <c r="N7359" s="545" t="s">
        <v>22848</v>
      </c>
      <c r="O7359" s="545" t="s">
        <v>13413</v>
      </c>
      <c r="P7359" s="549">
        <v>12094</v>
      </c>
      <c r="Q7359" s="549">
        <v>1</v>
      </c>
      <c r="R7359" s="549">
        <v>60</v>
      </c>
      <c r="S7359" s="548">
        <v>2244</v>
      </c>
      <c r="T7359" s="548">
        <v>2247</v>
      </c>
      <c r="U7359" s="99"/>
    </row>
    <row r="7360" spans="1:21" ht="19.5" customHeight="1">
      <c r="A7360" s="545">
        <v>101997</v>
      </c>
      <c r="B7360" s="545" t="s">
        <v>7810</v>
      </c>
      <c r="C7360" s="545" t="s">
        <v>221</v>
      </c>
      <c r="D7360" s="546">
        <v>43607</v>
      </c>
      <c r="E7360" s="171" t="str">
        <f t="shared" si="114"/>
        <v>2019</v>
      </c>
      <c r="F7360" s="547">
        <v>1395431</v>
      </c>
      <c r="G7360" s="548">
        <v>0.19</v>
      </c>
      <c r="H7360" s="547">
        <v>1172631.0900000001</v>
      </c>
      <c r="I7360" s="545" t="s">
        <v>12985</v>
      </c>
      <c r="J7360" s="545" t="s">
        <v>13321</v>
      </c>
      <c r="K7360" s="545" t="s">
        <v>18542</v>
      </c>
      <c r="L7360" s="545" t="s">
        <v>13413</v>
      </c>
      <c r="M7360" s="548" t="s">
        <v>13758</v>
      </c>
      <c r="N7360" s="545" t="s">
        <v>22848</v>
      </c>
      <c r="O7360" s="545" t="s">
        <v>13413</v>
      </c>
      <c r="P7360" s="549">
        <v>12095</v>
      </c>
      <c r="Q7360" s="549">
        <v>1</v>
      </c>
      <c r="R7360" s="549">
        <v>60</v>
      </c>
      <c r="S7360" s="548">
        <v>2244</v>
      </c>
      <c r="T7360" s="548">
        <v>2247</v>
      </c>
      <c r="U7360" s="99"/>
    </row>
    <row r="7361" spans="1:21" ht="19.5" customHeight="1">
      <c r="A7361" s="545">
        <v>101998</v>
      </c>
      <c r="B7361" s="545" t="s">
        <v>7824</v>
      </c>
      <c r="C7361" s="545" t="s">
        <v>221</v>
      </c>
      <c r="D7361" s="546">
        <v>43606</v>
      </c>
      <c r="E7361" s="171" t="str">
        <f t="shared" si="114"/>
        <v>2019</v>
      </c>
      <c r="F7361" s="547">
        <v>842290</v>
      </c>
      <c r="G7361" s="548">
        <v>0.19</v>
      </c>
      <c r="H7361" s="547">
        <v>707806.71999999997</v>
      </c>
      <c r="I7361" s="545" t="s">
        <v>12985</v>
      </c>
      <c r="J7361" s="545" t="s">
        <v>13321</v>
      </c>
      <c r="K7361" s="545" t="s">
        <v>18543</v>
      </c>
      <c r="L7361" s="545" t="s">
        <v>13413</v>
      </c>
      <c r="M7361" s="548" t="s">
        <v>13758</v>
      </c>
      <c r="N7361" s="545" t="s">
        <v>22848</v>
      </c>
      <c r="O7361" s="545" t="s">
        <v>13413</v>
      </c>
      <c r="P7361" s="549">
        <v>12096</v>
      </c>
      <c r="Q7361" s="549">
        <v>1</v>
      </c>
      <c r="R7361" s="549">
        <v>60</v>
      </c>
      <c r="S7361" s="548">
        <v>2244</v>
      </c>
      <c r="T7361" s="548">
        <v>2247</v>
      </c>
      <c r="U7361" s="99"/>
    </row>
    <row r="7362" spans="1:21" ht="19.5" customHeight="1">
      <c r="A7362" s="545">
        <v>101999</v>
      </c>
      <c r="B7362" s="545" t="s">
        <v>7812</v>
      </c>
      <c r="C7362" s="545" t="s">
        <v>221</v>
      </c>
      <c r="D7362" s="546">
        <v>43608</v>
      </c>
      <c r="E7362" s="171" t="str">
        <f t="shared" si="114"/>
        <v>2019</v>
      </c>
      <c r="F7362" s="547">
        <v>1073047</v>
      </c>
      <c r="G7362" s="548">
        <v>0.19</v>
      </c>
      <c r="H7362" s="547">
        <v>901720.17</v>
      </c>
      <c r="I7362" s="545" t="s">
        <v>12985</v>
      </c>
      <c r="J7362" s="545" t="s">
        <v>13321</v>
      </c>
      <c r="K7362" s="545" t="s">
        <v>18544</v>
      </c>
      <c r="L7362" s="545" t="s">
        <v>13413</v>
      </c>
      <c r="M7362" s="548" t="s">
        <v>13758</v>
      </c>
      <c r="N7362" s="545" t="s">
        <v>22848</v>
      </c>
      <c r="O7362" s="545" t="s">
        <v>13413</v>
      </c>
      <c r="P7362" s="549">
        <v>12097</v>
      </c>
      <c r="Q7362" s="549">
        <v>1</v>
      </c>
      <c r="R7362" s="549">
        <v>60</v>
      </c>
      <c r="S7362" s="548">
        <v>2244</v>
      </c>
      <c r="T7362" s="548">
        <v>2247</v>
      </c>
      <c r="U7362" s="99"/>
    </row>
    <row r="7363" spans="1:21" ht="19.5" customHeight="1">
      <c r="A7363" s="545">
        <v>102000</v>
      </c>
      <c r="B7363" s="545" t="s">
        <v>7811</v>
      </c>
      <c r="C7363" s="545" t="s">
        <v>221</v>
      </c>
      <c r="D7363" s="546">
        <v>43608</v>
      </c>
      <c r="E7363" s="171" t="str">
        <f t="shared" si="114"/>
        <v>2019</v>
      </c>
      <c r="F7363" s="547">
        <v>1108927</v>
      </c>
      <c r="G7363" s="548">
        <v>0.19</v>
      </c>
      <c r="H7363" s="547">
        <v>931871.43</v>
      </c>
      <c r="I7363" s="545" t="s">
        <v>12985</v>
      </c>
      <c r="J7363" s="545" t="s">
        <v>13321</v>
      </c>
      <c r="K7363" s="545" t="s">
        <v>18545</v>
      </c>
      <c r="L7363" s="545" t="s">
        <v>13413</v>
      </c>
      <c r="M7363" s="548" t="s">
        <v>13758</v>
      </c>
      <c r="N7363" s="545" t="s">
        <v>22848</v>
      </c>
      <c r="O7363" s="545" t="s">
        <v>13413</v>
      </c>
      <c r="P7363" s="549">
        <v>12098</v>
      </c>
      <c r="Q7363" s="549">
        <v>1</v>
      </c>
      <c r="R7363" s="549">
        <v>60</v>
      </c>
      <c r="S7363" s="548">
        <v>2244</v>
      </c>
      <c r="T7363" s="548">
        <v>2247</v>
      </c>
      <c r="U7363" s="99"/>
    </row>
    <row r="7364" spans="1:21" ht="19.5" customHeight="1">
      <c r="A7364" s="545">
        <v>102001</v>
      </c>
      <c r="B7364" s="545" t="s">
        <v>7810</v>
      </c>
      <c r="C7364" s="545" t="s">
        <v>221</v>
      </c>
      <c r="D7364" s="546">
        <v>43608</v>
      </c>
      <c r="E7364" s="171" t="str">
        <f t="shared" ref="E7364:E7427" si="115">TEXT(D7364,"YYYY")</f>
        <v>2019</v>
      </c>
      <c r="F7364" s="547">
        <v>1395431</v>
      </c>
      <c r="G7364" s="548">
        <v>0.19</v>
      </c>
      <c r="H7364" s="547">
        <v>1172631.0900000001</v>
      </c>
      <c r="I7364" s="545" t="s">
        <v>12985</v>
      </c>
      <c r="J7364" s="545" t="s">
        <v>13321</v>
      </c>
      <c r="K7364" s="545" t="s">
        <v>18542</v>
      </c>
      <c r="L7364" s="545" t="s">
        <v>13413</v>
      </c>
      <c r="M7364" s="548" t="s">
        <v>13758</v>
      </c>
      <c r="N7364" s="545" t="s">
        <v>22848</v>
      </c>
      <c r="O7364" s="545" t="s">
        <v>13413</v>
      </c>
      <c r="P7364" s="549">
        <v>12099</v>
      </c>
      <c r="Q7364" s="549">
        <v>1</v>
      </c>
      <c r="R7364" s="549">
        <v>60</v>
      </c>
      <c r="S7364" s="548">
        <v>2244</v>
      </c>
      <c r="T7364" s="548">
        <v>2247</v>
      </c>
      <c r="U7364" s="99"/>
    </row>
    <row r="7365" spans="1:21" ht="19.5" customHeight="1">
      <c r="A7365" s="545">
        <v>102002</v>
      </c>
      <c r="B7365" s="545" t="s">
        <v>7809</v>
      </c>
      <c r="C7365" s="545" t="s">
        <v>221</v>
      </c>
      <c r="D7365" s="546">
        <v>43608</v>
      </c>
      <c r="E7365" s="171" t="str">
        <f t="shared" si="115"/>
        <v>2019</v>
      </c>
      <c r="F7365" s="547">
        <v>842290</v>
      </c>
      <c r="G7365" s="548">
        <v>0.19</v>
      </c>
      <c r="H7365" s="547">
        <v>707806.71999999997</v>
      </c>
      <c r="I7365" s="545" t="s">
        <v>12985</v>
      </c>
      <c r="J7365" s="545" t="s">
        <v>13321</v>
      </c>
      <c r="K7365" s="545" t="s">
        <v>18546</v>
      </c>
      <c r="L7365" s="545" t="s">
        <v>13413</v>
      </c>
      <c r="M7365" s="548" t="s">
        <v>13758</v>
      </c>
      <c r="N7365" s="545" t="s">
        <v>22848</v>
      </c>
      <c r="O7365" s="545" t="s">
        <v>13413</v>
      </c>
      <c r="P7365" s="549">
        <v>12100</v>
      </c>
      <c r="Q7365" s="549">
        <v>1</v>
      </c>
      <c r="R7365" s="549">
        <v>60</v>
      </c>
      <c r="S7365" s="548">
        <v>2244</v>
      </c>
      <c r="T7365" s="548">
        <v>2247</v>
      </c>
      <c r="U7365" s="99"/>
    </row>
    <row r="7366" spans="1:21" ht="19.5" customHeight="1">
      <c r="A7366" s="545">
        <v>102003</v>
      </c>
      <c r="B7366" s="545" t="s">
        <v>7808</v>
      </c>
      <c r="C7366" s="545" t="s">
        <v>221</v>
      </c>
      <c r="D7366" s="546">
        <v>43608</v>
      </c>
      <c r="E7366" s="171" t="str">
        <f t="shared" si="115"/>
        <v>2019</v>
      </c>
      <c r="F7366" s="547">
        <v>1395431</v>
      </c>
      <c r="G7366" s="548">
        <v>0.19</v>
      </c>
      <c r="H7366" s="547">
        <v>1172631.0900000001</v>
      </c>
      <c r="I7366" s="545" t="s">
        <v>12985</v>
      </c>
      <c r="J7366" s="545" t="s">
        <v>13321</v>
      </c>
      <c r="K7366" s="545" t="s">
        <v>18547</v>
      </c>
      <c r="L7366" s="545" t="s">
        <v>13413</v>
      </c>
      <c r="M7366" s="548" t="s">
        <v>13758</v>
      </c>
      <c r="N7366" s="545" t="s">
        <v>22848</v>
      </c>
      <c r="O7366" s="545" t="s">
        <v>13413</v>
      </c>
      <c r="P7366" s="549">
        <v>12101</v>
      </c>
      <c r="Q7366" s="549">
        <v>1</v>
      </c>
      <c r="R7366" s="549">
        <v>60</v>
      </c>
      <c r="S7366" s="548">
        <v>2244</v>
      </c>
      <c r="T7366" s="548">
        <v>2247</v>
      </c>
      <c r="U7366" s="99"/>
    </row>
    <row r="7367" spans="1:21" ht="19.5" customHeight="1">
      <c r="A7367" s="545">
        <v>102004</v>
      </c>
      <c r="B7367" s="545" t="s">
        <v>7807</v>
      </c>
      <c r="C7367" s="545" t="s">
        <v>221</v>
      </c>
      <c r="D7367" s="546">
        <v>43608</v>
      </c>
      <c r="E7367" s="171" t="str">
        <f t="shared" si="115"/>
        <v>2019</v>
      </c>
      <c r="F7367" s="547">
        <v>842290</v>
      </c>
      <c r="G7367" s="548">
        <v>0.19</v>
      </c>
      <c r="H7367" s="547">
        <v>707806.71999999997</v>
      </c>
      <c r="I7367" s="545" t="s">
        <v>12985</v>
      </c>
      <c r="J7367" s="545" t="s">
        <v>13321</v>
      </c>
      <c r="K7367" s="545" t="s">
        <v>18548</v>
      </c>
      <c r="L7367" s="545" t="s">
        <v>13413</v>
      </c>
      <c r="M7367" s="548" t="s">
        <v>13758</v>
      </c>
      <c r="N7367" s="545" t="s">
        <v>22848</v>
      </c>
      <c r="O7367" s="545" t="s">
        <v>13413</v>
      </c>
      <c r="P7367" s="549">
        <v>12102</v>
      </c>
      <c r="Q7367" s="549">
        <v>1</v>
      </c>
      <c r="R7367" s="549">
        <v>60</v>
      </c>
      <c r="S7367" s="548">
        <v>2244</v>
      </c>
      <c r="T7367" s="548">
        <v>2247</v>
      </c>
      <c r="U7367" s="99"/>
    </row>
    <row r="7368" spans="1:21" ht="19.5" customHeight="1">
      <c r="A7368" s="545">
        <v>102005</v>
      </c>
      <c r="B7368" s="545" t="s">
        <v>7806</v>
      </c>
      <c r="C7368" s="545" t="s">
        <v>221</v>
      </c>
      <c r="D7368" s="546">
        <v>43608</v>
      </c>
      <c r="E7368" s="171" t="str">
        <f t="shared" si="115"/>
        <v>2019</v>
      </c>
      <c r="F7368" s="547">
        <v>1395431</v>
      </c>
      <c r="G7368" s="548">
        <v>0.19</v>
      </c>
      <c r="H7368" s="547">
        <v>1172631.0900000001</v>
      </c>
      <c r="I7368" s="545" t="s">
        <v>12985</v>
      </c>
      <c r="J7368" s="545" t="s">
        <v>13321</v>
      </c>
      <c r="K7368" s="545" t="s">
        <v>18549</v>
      </c>
      <c r="L7368" s="545" t="s">
        <v>13413</v>
      </c>
      <c r="M7368" s="548" t="s">
        <v>13758</v>
      </c>
      <c r="N7368" s="545" t="s">
        <v>22848</v>
      </c>
      <c r="O7368" s="545" t="s">
        <v>13413</v>
      </c>
      <c r="P7368" s="549">
        <v>12103</v>
      </c>
      <c r="Q7368" s="549">
        <v>1</v>
      </c>
      <c r="R7368" s="549">
        <v>60</v>
      </c>
      <c r="S7368" s="548">
        <v>2244</v>
      </c>
      <c r="T7368" s="548">
        <v>2247</v>
      </c>
      <c r="U7368" s="99"/>
    </row>
    <row r="7369" spans="1:21" ht="19.5" customHeight="1">
      <c r="A7369" s="545">
        <v>102006</v>
      </c>
      <c r="B7369" s="545" t="s">
        <v>7805</v>
      </c>
      <c r="C7369" s="545" t="s">
        <v>221</v>
      </c>
      <c r="D7369" s="546">
        <v>43608</v>
      </c>
      <c r="E7369" s="171" t="str">
        <f t="shared" si="115"/>
        <v>2019</v>
      </c>
      <c r="F7369" s="547">
        <v>842290</v>
      </c>
      <c r="G7369" s="548">
        <v>0.19</v>
      </c>
      <c r="H7369" s="547">
        <v>707806.71999999997</v>
      </c>
      <c r="I7369" s="545" t="s">
        <v>12985</v>
      </c>
      <c r="J7369" s="545" t="s">
        <v>13321</v>
      </c>
      <c r="K7369" s="545" t="s">
        <v>18550</v>
      </c>
      <c r="L7369" s="545" t="s">
        <v>13413</v>
      </c>
      <c r="M7369" s="548" t="s">
        <v>13758</v>
      </c>
      <c r="N7369" s="545" t="s">
        <v>22848</v>
      </c>
      <c r="O7369" s="545" t="s">
        <v>13413</v>
      </c>
      <c r="P7369" s="549">
        <v>12104</v>
      </c>
      <c r="Q7369" s="549">
        <v>1</v>
      </c>
      <c r="R7369" s="549">
        <v>60</v>
      </c>
      <c r="S7369" s="548">
        <v>2244</v>
      </c>
      <c r="T7369" s="548">
        <v>2247</v>
      </c>
      <c r="U7369" s="99"/>
    </row>
    <row r="7370" spans="1:21" ht="19.5" customHeight="1">
      <c r="A7370" s="545">
        <v>102007</v>
      </c>
      <c r="B7370" s="545" t="s">
        <v>7804</v>
      </c>
      <c r="C7370" s="545" t="s">
        <v>221</v>
      </c>
      <c r="D7370" s="546">
        <v>43608</v>
      </c>
      <c r="E7370" s="171" t="str">
        <f t="shared" si="115"/>
        <v>2019</v>
      </c>
      <c r="F7370" s="547">
        <v>1395431</v>
      </c>
      <c r="G7370" s="548">
        <v>0.19</v>
      </c>
      <c r="H7370" s="547">
        <v>1172631.0900000001</v>
      </c>
      <c r="I7370" s="545" t="s">
        <v>12985</v>
      </c>
      <c r="J7370" s="545" t="s">
        <v>13321</v>
      </c>
      <c r="K7370" s="545" t="s">
        <v>18551</v>
      </c>
      <c r="L7370" s="545" t="s">
        <v>13413</v>
      </c>
      <c r="M7370" s="548" t="s">
        <v>13758</v>
      </c>
      <c r="N7370" s="545" t="s">
        <v>22848</v>
      </c>
      <c r="O7370" s="545" t="s">
        <v>13413</v>
      </c>
      <c r="P7370" s="549">
        <v>12105</v>
      </c>
      <c r="Q7370" s="549">
        <v>1</v>
      </c>
      <c r="R7370" s="549">
        <v>60</v>
      </c>
      <c r="S7370" s="548">
        <v>2244</v>
      </c>
      <c r="T7370" s="548">
        <v>2247</v>
      </c>
      <c r="U7370" s="99"/>
    </row>
    <row r="7371" spans="1:21" ht="19.5" customHeight="1">
      <c r="A7371" s="545">
        <v>102008</v>
      </c>
      <c r="B7371" s="545" t="s">
        <v>7803</v>
      </c>
      <c r="C7371" s="545" t="s">
        <v>221</v>
      </c>
      <c r="D7371" s="546">
        <v>43608</v>
      </c>
      <c r="E7371" s="171" t="str">
        <f t="shared" si="115"/>
        <v>2019</v>
      </c>
      <c r="F7371" s="547">
        <v>1395431</v>
      </c>
      <c r="G7371" s="548">
        <v>0.19</v>
      </c>
      <c r="H7371" s="547">
        <v>1172631.0900000001</v>
      </c>
      <c r="I7371" s="545" t="s">
        <v>12985</v>
      </c>
      <c r="J7371" s="545" t="s">
        <v>13321</v>
      </c>
      <c r="K7371" s="545" t="s">
        <v>18552</v>
      </c>
      <c r="L7371" s="545" t="s">
        <v>13413</v>
      </c>
      <c r="M7371" s="548" t="s">
        <v>13758</v>
      </c>
      <c r="N7371" s="545" t="s">
        <v>22848</v>
      </c>
      <c r="O7371" s="545" t="s">
        <v>13413</v>
      </c>
      <c r="P7371" s="549">
        <v>12106</v>
      </c>
      <c r="Q7371" s="549">
        <v>1</v>
      </c>
      <c r="R7371" s="549">
        <v>60</v>
      </c>
      <c r="S7371" s="548">
        <v>2244</v>
      </c>
      <c r="T7371" s="548">
        <v>2247</v>
      </c>
      <c r="U7371" s="99"/>
    </row>
    <row r="7372" spans="1:21" ht="19.5" customHeight="1">
      <c r="A7372" s="545">
        <v>102009</v>
      </c>
      <c r="B7372" s="545" t="s">
        <v>7802</v>
      </c>
      <c r="C7372" s="545" t="s">
        <v>221</v>
      </c>
      <c r="D7372" s="546">
        <v>43608</v>
      </c>
      <c r="E7372" s="171" t="str">
        <f t="shared" si="115"/>
        <v>2019</v>
      </c>
      <c r="F7372" s="547">
        <v>842290</v>
      </c>
      <c r="G7372" s="548">
        <v>0.19</v>
      </c>
      <c r="H7372" s="547">
        <v>707806.71999999997</v>
      </c>
      <c r="I7372" s="545" t="s">
        <v>12985</v>
      </c>
      <c r="J7372" s="545" t="s">
        <v>13321</v>
      </c>
      <c r="K7372" s="545" t="s">
        <v>18553</v>
      </c>
      <c r="L7372" s="545" t="s">
        <v>13413</v>
      </c>
      <c r="M7372" s="548" t="s">
        <v>13758</v>
      </c>
      <c r="N7372" s="545" t="s">
        <v>22848</v>
      </c>
      <c r="O7372" s="545" t="s">
        <v>13413</v>
      </c>
      <c r="P7372" s="549">
        <v>12107</v>
      </c>
      <c r="Q7372" s="549">
        <v>1</v>
      </c>
      <c r="R7372" s="549">
        <v>60</v>
      </c>
      <c r="S7372" s="548">
        <v>2244</v>
      </c>
      <c r="T7372" s="548">
        <v>2247</v>
      </c>
      <c r="U7372" s="99"/>
    </row>
    <row r="7373" spans="1:21" ht="19.5" customHeight="1">
      <c r="A7373" s="545">
        <v>102010</v>
      </c>
      <c r="B7373" s="545" t="s">
        <v>7801</v>
      </c>
      <c r="C7373" s="545" t="s">
        <v>221</v>
      </c>
      <c r="D7373" s="546">
        <v>43608</v>
      </c>
      <c r="E7373" s="171" t="str">
        <f t="shared" si="115"/>
        <v>2019</v>
      </c>
      <c r="F7373" s="547">
        <v>842290</v>
      </c>
      <c r="G7373" s="548">
        <v>0.19</v>
      </c>
      <c r="H7373" s="547">
        <v>707806.71999999997</v>
      </c>
      <c r="I7373" s="545" t="s">
        <v>12985</v>
      </c>
      <c r="J7373" s="545" t="s">
        <v>13321</v>
      </c>
      <c r="K7373" s="545" t="s">
        <v>18554</v>
      </c>
      <c r="L7373" s="545" t="s">
        <v>13413</v>
      </c>
      <c r="M7373" s="548" t="s">
        <v>13758</v>
      </c>
      <c r="N7373" s="545" t="s">
        <v>22848</v>
      </c>
      <c r="O7373" s="545" t="s">
        <v>13413</v>
      </c>
      <c r="P7373" s="549">
        <v>12108</v>
      </c>
      <c r="Q7373" s="549">
        <v>1</v>
      </c>
      <c r="R7373" s="549">
        <v>60</v>
      </c>
      <c r="S7373" s="548">
        <v>2244</v>
      </c>
      <c r="T7373" s="548">
        <v>2247</v>
      </c>
      <c r="U7373" s="99"/>
    </row>
    <row r="7374" spans="1:21" ht="19.5" customHeight="1">
      <c r="A7374" s="545">
        <v>102011</v>
      </c>
      <c r="B7374" s="545" t="s">
        <v>7800</v>
      </c>
      <c r="C7374" s="545" t="s">
        <v>221</v>
      </c>
      <c r="D7374" s="546">
        <v>43608</v>
      </c>
      <c r="E7374" s="171" t="str">
        <f t="shared" si="115"/>
        <v>2019</v>
      </c>
      <c r="F7374" s="547">
        <v>842290</v>
      </c>
      <c r="G7374" s="548">
        <v>0.19</v>
      </c>
      <c r="H7374" s="547">
        <v>707806.71999999997</v>
      </c>
      <c r="I7374" s="545" t="s">
        <v>12985</v>
      </c>
      <c r="J7374" s="545" t="s">
        <v>13321</v>
      </c>
      <c r="K7374" s="545" t="s">
        <v>18555</v>
      </c>
      <c r="L7374" s="545" t="s">
        <v>13413</v>
      </c>
      <c r="M7374" s="548" t="s">
        <v>13758</v>
      </c>
      <c r="N7374" s="545" t="s">
        <v>22848</v>
      </c>
      <c r="O7374" s="545" t="s">
        <v>13413</v>
      </c>
      <c r="P7374" s="549">
        <v>12109</v>
      </c>
      <c r="Q7374" s="549">
        <v>1</v>
      </c>
      <c r="R7374" s="549">
        <v>60</v>
      </c>
      <c r="S7374" s="548">
        <v>2244</v>
      </c>
      <c r="T7374" s="548">
        <v>2247</v>
      </c>
      <c r="U7374" s="99"/>
    </row>
    <row r="7375" spans="1:21" ht="19.5" customHeight="1">
      <c r="A7375" s="545">
        <v>102012</v>
      </c>
      <c r="B7375" s="545" t="s">
        <v>7799</v>
      </c>
      <c r="C7375" s="545" t="s">
        <v>221</v>
      </c>
      <c r="D7375" s="546">
        <v>43608</v>
      </c>
      <c r="E7375" s="171" t="str">
        <f t="shared" si="115"/>
        <v>2019</v>
      </c>
      <c r="F7375" s="547">
        <v>1395431</v>
      </c>
      <c r="G7375" s="548">
        <v>0.19</v>
      </c>
      <c r="H7375" s="547">
        <v>1172631.0900000001</v>
      </c>
      <c r="I7375" s="545" t="s">
        <v>12985</v>
      </c>
      <c r="J7375" s="545" t="s">
        <v>13321</v>
      </c>
      <c r="K7375" s="545" t="s">
        <v>18556</v>
      </c>
      <c r="L7375" s="545" t="s">
        <v>13413</v>
      </c>
      <c r="M7375" s="548" t="s">
        <v>13758</v>
      </c>
      <c r="N7375" s="545" t="s">
        <v>22848</v>
      </c>
      <c r="O7375" s="545" t="s">
        <v>13413</v>
      </c>
      <c r="P7375" s="549">
        <v>12110</v>
      </c>
      <c r="Q7375" s="549">
        <v>1</v>
      </c>
      <c r="R7375" s="549">
        <v>60</v>
      </c>
      <c r="S7375" s="548">
        <v>2244</v>
      </c>
      <c r="T7375" s="548">
        <v>2247</v>
      </c>
      <c r="U7375" s="99"/>
    </row>
    <row r="7376" spans="1:21" ht="19.5" customHeight="1">
      <c r="A7376" s="545">
        <v>102013</v>
      </c>
      <c r="B7376" s="545" t="s">
        <v>7798</v>
      </c>
      <c r="C7376" s="545" t="s">
        <v>221</v>
      </c>
      <c r="D7376" s="546">
        <v>43608</v>
      </c>
      <c r="E7376" s="171" t="str">
        <f t="shared" si="115"/>
        <v>2019</v>
      </c>
      <c r="F7376" s="547">
        <v>986803</v>
      </c>
      <c r="G7376" s="548">
        <v>0.19</v>
      </c>
      <c r="H7376" s="547">
        <v>829246.22</v>
      </c>
      <c r="I7376" s="545" t="s">
        <v>12985</v>
      </c>
      <c r="J7376" s="545" t="s">
        <v>13321</v>
      </c>
      <c r="K7376" s="545" t="s">
        <v>18557</v>
      </c>
      <c r="L7376" s="545" t="s">
        <v>13413</v>
      </c>
      <c r="M7376" s="548" t="s">
        <v>13758</v>
      </c>
      <c r="N7376" s="545" t="s">
        <v>22848</v>
      </c>
      <c r="O7376" s="545" t="s">
        <v>13413</v>
      </c>
      <c r="P7376" s="549">
        <v>12111</v>
      </c>
      <c r="Q7376" s="549">
        <v>1</v>
      </c>
      <c r="R7376" s="549">
        <v>60</v>
      </c>
      <c r="S7376" s="548">
        <v>2244</v>
      </c>
      <c r="T7376" s="548">
        <v>2247</v>
      </c>
      <c r="U7376" s="99"/>
    </row>
    <row r="7377" spans="1:21" ht="19.5" customHeight="1">
      <c r="A7377" s="545">
        <v>102014</v>
      </c>
      <c r="B7377" s="545" t="s">
        <v>7797</v>
      </c>
      <c r="C7377" s="545" t="s">
        <v>221</v>
      </c>
      <c r="D7377" s="546">
        <v>43608</v>
      </c>
      <c r="E7377" s="171" t="str">
        <f t="shared" si="115"/>
        <v>2019</v>
      </c>
      <c r="F7377" s="547">
        <v>1395431</v>
      </c>
      <c r="G7377" s="548">
        <v>0.19</v>
      </c>
      <c r="H7377" s="547">
        <v>1172631.0900000001</v>
      </c>
      <c r="I7377" s="545" t="s">
        <v>12985</v>
      </c>
      <c r="J7377" s="545" t="s">
        <v>13321</v>
      </c>
      <c r="K7377" s="545" t="s">
        <v>18558</v>
      </c>
      <c r="L7377" s="545" t="s">
        <v>13413</v>
      </c>
      <c r="M7377" s="548" t="s">
        <v>13758</v>
      </c>
      <c r="N7377" s="545" t="s">
        <v>22848</v>
      </c>
      <c r="O7377" s="545" t="s">
        <v>13413</v>
      </c>
      <c r="P7377" s="549">
        <v>12112</v>
      </c>
      <c r="Q7377" s="549">
        <v>1</v>
      </c>
      <c r="R7377" s="549">
        <v>60</v>
      </c>
      <c r="S7377" s="548">
        <v>2244</v>
      </c>
      <c r="T7377" s="548">
        <v>2247</v>
      </c>
      <c r="U7377" s="99"/>
    </row>
    <row r="7378" spans="1:21" ht="19.5" customHeight="1">
      <c r="A7378" s="545">
        <v>102015</v>
      </c>
      <c r="B7378" s="545" t="s">
        <v>7796</v>
      </c>
      <c r="C7378" s="545" t="s">
        <v>221</v>
      </c>
      <c r="D7378" s="546">
        <v>43608</v>
      </c>
      <c r="E7378" s="171" t="str">
        <f t="shared" si="115"/>
        <v>2019</v>
      </c>
      <c r="F7378" s="547">
        <v>1395431</v>
      </c>
      <c r="G7378" s="548">
        <v>0.19</v>
      </c>
      <c r="H7378" s="547">
        <v>1172631.0900000001</v>
      </c>
      <c r="I7378" s="545" t="s">
        <v>12985</v>
      </c>
      <c r="J7378" s="545" t="s">
        <v>13321</v>
      </c>
      <c r="K7378" s="545" t="s">
        <v>18559</v>
      </c>
      <c r="L7378" s="545" t="s">
        <v>13413</v>
      </c>
      <c r="M7378" s="548" t="s">
        <v>13758</v>
      </c>
      <c r="N7378" s="545" t="s">
        <v>22848</v>
      </c>
      <c r="O7378" s="545" t="s">
        <v>13413</v>
      </c>
      <c r="P7378" s="549">
        <v>12113</v>
      </c>
      <c r="Q7378" s="549">
        <v>1</v>
      </c>
      <c r="R7378" s="549">
        <v>60</v>
      </c>
      <c r="S7378" s="548">
        <v>2244</v>
      </c>
      <c r="T7378" s="548">
        <v>2247</v>
      </c>
      <c r="U7378" s="99"/>
    </row>
    <row r="7379" spans="1:21" ht="19.5" customHeight="1">
      <c r="A7379" s="545">
        <v>102016</v>
      </c>
      <c r="B7379" s="545" t="s">
        <v>7795</v>
      </c>
      <c r="C7379" s="545" t="s">
        <v>221</v>
      </c>
      <c r="D7379" s="546">
        <v>44595</v>
      </c>
      <c r="E7379" s="171" t="str">
        <f t="shared" si="115"/>
        <v>2022</v>
      </c>
      <c r="F7379" s="547">
        <v>1395431</v>
      </c>
      <c r="G7379" s="548">
        <v>0.19</v>
      </c>
      <c r="H7379" s="547">
        <v>1172631.0900000001</v>
      </c>
      <c r="I7379" s="545" t="s">
        <v>12985</v>
      </c>
      <c r="J7379" s="545" t="s">
        <v>13321</v>
      </c>
      <c r="K7379" s="545" t="s">
        <v>18560</v>
      </c>
      <c r="L7379" s="545" t="s">
        <v>13413</v>
      </c>
      <c r="M7379" s="548" t="s">
        <v>13758</v>
      </c>
      <c r="N7379" s="545" t="s">
        <v>22848</v>
      </c>
      <c r="O7379" s="545" t="s">
        <v>13413</v>
      </c>
      <c r="P7379" s="549">
        <v>12114</v>
      </c>
      <c r="Q7379" s="549">
        <v>1</v>
      </c>
      <c r="R7379" s="549">
        <v>60</v>
      </c>
      <c r="S7379" s="548">
        <v>2244</v>
      </c>
      <c r="T7379" s="548">
        <v>2247</v>
      </c>
      <c r="U7379" s="99"/>
    </row>
    <row r="7380" spans="1:21" ht="19.5" customHeight="1">
      <c r="A7380" s="545">
        <v>102017</v>
      </c>
      <c r="B7380" s="545" t="s">
        <v>7794</v>
      </c>
      <c r="C7380" s="545" t="s">
        <v>221</v>
      </c>
      <c r="D7380" s="546">
        <v>43608</v>
      </c>
      <c r="E7380" s="171" t="str">
        <f t="shared" si="115"/>
        <v>2019</v>
      </c>
      <c r="F7380" s="547">
        <v>986803</v>
      </c>
      <c r="G7380" s="548">
        <v>0.19</v>
      </c>
      <c r="H7380" s="547">
        <v>829246.22</v>
      </c>
      <c r="I7380" s="545" t="s">
        <v>12985</v>
      </c>
      <c r="J7380" s="545" t="s">
        <v>13321</v>
      </c>
      <c r="K7380" s="545" t="s">
        <v>18561</v>
      </c>
      <c r="L7380" s="545" t="s">
        <v>13413</v>
      </c>
      <c r="M7380" s="548" t="s">
        <v>13758</v>
      </c>
      <c r="N7380" s="545" t="s">
        <v>22848</v>
      </c>
      <c r="O7380" s="545" t="s">
        <v>13413</v>
      </c>
      <c r="P7380" s="549">
        <v>12115</v>
      </c>
      <c r="Q7380" s="549">
        <v>1</v>
      </c>
      <c r="R7380" s="549">
        <v>60</v>
      </c>
      <c r="S7380" s="548">
        <v>2244</v>
      </c>
      <c r="T7380" s="548">
        <v>2247</v>
      </c>
      <c r="U7380" s="99"/>
    </row>
    <row r="7381" spans="1:21" ht="19.5" customHeight="1">
      <c r="A7381" s="545">
        <v>102018</v>
      </c>
      <c r="B7381" s="545" t="s">
        <v>7793</v>
      </c>
      <c r="C7381" s="545" t="s">
        <v>221</v>
      </c>
      <c r="D7381" s="546">
        <v>43608</v>
      </c>
      <c r="E7381" s="171" t="str">
        <f t="shared" si="115"/>
        <v>2019</v>
      </c>
      <c r="F7381" s="547">
        <v>1395431</v>
      </c>
      <c r="G7381" s="548">
        <v>0.19</v>
      </c>
      <c r="H7381" s="547">
        <v>1172631.0900000001</v>
      </c>
      <c r="I7381" s="545" t="s">
        <v>12985</v>
      </c>
      <c r="J7381" s="545" t="s">
        <v>13321</v>
      </c>
      <c r="K7381" s="545" t="s">
        <v>18562</v>
      </c>
      <c r="L7381" s="545" t="s">
        <v>13413</v>
      </c>
      <c r="M7381" s="548" t="s">
        <v>13758</v>
      </c>
      <c r="N7381" s="545" t="s">
        <v>22848</v>
      </c>
      <c r="O7381" s="545" t="s">
        <v>13413</v>
      </c>
      <c r="P7381" s="549">
        <v>12116</v>
      </c>
      <c r="Q7381" s="549">
        <v>1</v>
      </c>
      <c r="R7381" s="549">
        <v>60</v>
      </c>
      <c r="S7381" s="548">
        <v>2244</v>
      </c>
      <c r="T7381" s="548">
        <v>2247</v>
      </c>
      <c r="U7381" s="99"/>
    </row>
    <row r="7382" spans="1:21" ht="19.5" customHeight="1">
      <c r="A7382" s="545">
        <v>102019</v>
      </c>
      <c r="B7382" s="545" t="s">
        <v>7792</v>
      </c>
      <c r="C7382" s="545" t="s">
        <v>221</v>
      </c>
      <c r="D7382" s="546">
        <v>43608</v>
      </c>
      <c r="E7382" s="171" t="str">
        <f t="shared" si="115"/>
        <v>2019</v>
      </c>
      <c r="F7382" s="547">
        <v>1395431</v>
      </c>
      <c r="G7382" s="548">
        <v>0.19</v>
      </c>
      <c r="H7382" s="547">
        <v>1172631.0900000001</v>
      </c>
      <c r="I7382" s="545" t="s">
        <v>12985</v>
      </c>
      <c r="J7382" s="545" t="s">
        <v>13321</v>
      </c>
      <c r="K7382" s="545" t="s">
        <v>18563</v>
      </c>
      <c r="L7382" s="545" t="s">
        <v>13413</v>
      </c>
      <c r="M7382" s="548" t="s">
        <v>13758</v>
      </c>
      <c r="N7382" s="545" t="s">
        <v>22848</v>
      </c>
      <c r="O7382" s="545" t="s">
        <v>13413</v>
      </c>
      <c r="P7382" s="549">
        <v>12117</v>
      </c>
      <c r="Q7382" s="549">
        <v>1</v>
      </c>
      <c r="R7382" s="549">
        <v>60</v>
      </c>
      <c r="S7382" s="548">
        <v>2244</v>
      </c>
      <c r="T7382" s="548">
        <v>2247</v>
      </c>
      <c r="U7382" s="99"/>
    </row>
    <row r="7383" spans="1:21" ht="19.5" customHeight="1">
      <c r="A7383" s="545">
        <v>102020</v>
      </c>
      <c r="B7383" s="545" t="s">
        <v>7791</v>
      </c>
      <c r="C7383" s="545" t="s">
        <v>221</v>
      </c>
      <c r="D7383" s="546">
        <v>43608</v>
      </c>
      <c r="E7383" s="171" t="str">
        <f t="shared" si="115"/>
        <v>2019</v>
      </c>
      <c r="F7383" s="547">
        <v>842290</v>
      </c>
      <c r="G7383" s="548">
        <v>0.19</v>
      </c>
      <c r="H7383" s="547">
        <v>707806.71999999997</v>
      </c>
      <c r="I7383" s="545" t="s">
        <v>12985</v>
      </c>
      <c r="J7383" s="545" t="s">
        <v>13321</v>
      </c>
      <c r="K7383" s="545" t="s">
        <v>18564</v>
      </c>
      <c r="L7383" s="545" t="s">
        <v>13413</v>
      </c>
      <c r="M7383" s="548" t="s">
        <v>13758</v>
      </c>
      <c r="N7383" s="545" t="s">
        <v>22848</v>
      </c>
      <c r="O7383" s="545" t="s">
        <v>13413</v>
      </c>
      <c r="P7383" s="549">
        <v>12118</v>
      </c>
      <c r="Q7383" s="549">
        <v>1</v>
      </c>
      <c r="R7383" s="549">
        <v>60</v>
      </c>
      <c r="S7383" s="548">
        <v>2244</v>
      </c>
      <c r="T7383" s="548">
        <v>2247</v>
      </c>
      <c r="U7383" s="99"/>
    </row>
    <row r="7384" spans="1:21" ht="19.5" customHeight="1">
      <c r="A7384" s="545">
        <v>102021</v>
      </c>
      <c r="B7384" s="545" t="s">
        <v>7445</v>
      </c>
      <c r="C7384" s="545" t="s">
        <v>221</v>
      </c>
      <c r="D7384" s="546">
        <v>43742</v>
      </c>
      <c r="E7384" s="171" t="str">
        <f t="shared" si="115"/>
        <v>2019</v>
      </c>
      <c r="F7384" s="547">
        <v>991831</v>
      </c>
      <c r="G7384" s="548">
        <v>0.19</v>
      </c>
      <c r="H7384" s="547">
        <v>833471.43</v>
      </c>
      <c r="I7384" s="545" t="s">
        <v>12985</v>
      </c>
      <c r="J7384" s="545" t="s">
        <v>13321</v>
      </c>
      <c r="K7384" s="545" t="s">
        <v>18565</v>
      </c>
      <c r="L7384" s="545" t="s">
        <v>13413</v>
      </c>
      <c r="M7384" s="548" t="s">
        <v>13758</v>
      </c>
      <c r="N7384" s="545" t="s">
        <v>22848</v>
      </c>
      <c r="O7384" s="545" t="s">
        <v>13413</v>
      </c>
      <c r="P7384" s="549">
        <v>12119</v>
      </c>
      <c r="Q7384" s="549">
        <v>1</v>
      </c>
      <c r="R7384" s="549">
        <v>60</v>
      </c>
      <c r="S7384" s="548">
        <v>2244</v>
      </c>
      <c r="T7384" s="548">
        <v>2247</v>
      </c>
      <c r="U7384" s="99"/>
    </row>
    <row r="7385" spans="1:21" ht="19.5" customHeight="1">
      <c r="A7385" s="545">
        <v>102022</v>
      </c>
      <c r="B7385" s="545" t="s">
        <v>7790</v>
      </c>
      <c r="C7385" s="545" t="s">
        <v>221</v>
      </c>
      <c r="D7385" s="546">
        <v>43608</v>
      </c>
      <c r="E7385" s="171" t="str">
        <f t="shared" si="115"/>
        <v>2019</v>
      </c>
      <c r="F7385" s="547">
        <v>1395431</v>
      </c>
      <c r="G7385" s="548">
        <v>0.19</v>
      </c>
      <c r="H7385" s="547">
        <v>1172631.0900000001</v>
      </c>
      <c r="I7385" s="545" t="s">
        <v>12985</v>
      </c>
      <c r="J7385" s="545" t="s">
        <v>13321</v>
      </c>
      <c r="K7385" s="545" t="s">
        <v>18566</v>
      </c>
      <c r="L7385" s="545" t="s">
        <v>13413</v>
      </c>
      <c r="M7385" s="548" t="s">
        <v>13758</v>
      </c>
      <c r="N7385" s="545" t="s">
        <v>22848</v>
      </c>
      <c r="O7385" s="545" t="s">
        <v>13413</v>
      </c>
      <c r="P7385" s="549">
        <v>12120</v>
      </c>
      <c r="Q7385" s="549">
        <v>1</v>
      </c>
      <c r="R7385" s="549">
        <v>60</v>
      </c>
      <c r="S7385" s="548">
        <v>2244</v>
      </c>
      <c r="T7385" s="548">
        <v>2247</v>
      </c>
      <c r="U7385" s="99"/>
    </row>
    <row r="7386" spans="1:21" ht="19.5" customHeight="1">
      <c r="A7386" s="545">
        <v>102023</v>
      </c>
      <c r="B7386" s="545" t="s">
        <v>7789</v>
      </c>
      <c r="C7386" s="545" t="s">
        <v>221</v>
      </c>
      <c r="D7386" s="546">
        <v>43608</v>
      </c>
      <c r="E7386" s="171" t="str">
        <f t="shared" si="115"/>
        <v>2019</v>
      </c>
      <c r="F7386" s="547">
        <v>1087188</v>
      </c>
      <c r="G7386" s="548">
        <v>0.19</v>
      </c>
      <c r="H7386" s="547">
        <v>913603.36</v>
      </c>
      <c r="I7386" s="545" t="s">
        <v>12985</v>
      </c>
      <c r="J7386" s="545" t="s">
        <v>13321</v>
      </c>
      <c r="K7386" s="545" t="s">
        <v>18567</v>
      </c>
      <c r="L7386" s="545" t="s">
        <v>13413</v>
      </c>
      <c r="M7386" s="548" t="s">
        <v>13758</v>
      </c>
      <c r="N7386" s="545" t="s">
        <v>22848</v>
      </c>
      <c r="O7386" s="545" t="s">
        <v>13413</v>
      </c>
      <c r="P7386" s="549">
        <v>12121</v>
      </c>
      <c r="Q7386" s="549">
        <v>1</v>
      </c>
      <c r="R7386" s="549">
        <v>60</v>
      </c>
      <c r="S7386" s="548">
        <v>2244</v>
      </c>
      <c r="T7386" s="548">
        <v>2247</v>
      </c>
      <c r="U7386" s="99"/>
    </row>
    <row r="7387" spans="1:21" ht="19.5" customHeight="1">
      <c r="A7387" s="545">
        <v>102024</v>
      </c>
      <c r="B7387" s="545" t="s">
        <v>7788</v>
      </c>
      <c r="C7387" s="545" t="s">
        <v>221</v>
      </c>
      <c r="D7387" s="546">
        <v>43608</v>
      </c>
      <c r="E7387" s="171" t="str">
        <f t="shared" si="115"/>
        <v>2019</v>
      </c>
      <c r="F7387" s="547">
        <v>842290</v>
      </c>
      <c r="G7387" s="548">
        <v>0.19</v>
      </c>
      <c r="H7387" s="547">
        <v>707806.71999999997</v>
      </c>
      <c r="I7387" s="545" t="s">
        <v>12985</v>
      </c>
      <c r="J7387" s="545" t="s">
        <v>13321</v>
      </c>
      <c r="K7387" s="545" t="s">
        <v>18568</v>
      </c>
      <c r="L7387" s="545" t="s">
        <v>13413</v>
      </c>
      <c r="M7387" s="548" t="s">
        <v>13758</v>
      </c>
      <c r="N7387" s="545" t="s">
        <v>22848</v>
      </c>
      <c r="O7387" s="545" t="s">
        <v>13413</v>
      </c>
      <c r="P7387" s="549">
        <v>12122</v>
      </c>
      <c r="Q7387" s="549">
        <v>1</v>
      </c>
      <c r="R7387" s="549">
        <v>60</v>
      </c>
      <c r="S7387" s="548">
        <v>2244</v>
      </c>
      <c r="T7387" s="548">
        <v>2247</v>
      </c>
      <c r="U7387" s="99"/>
    </row>
    <row r="7388" spans="1:21" ht="19.5" customHeight="1">
      <c r="A7388" s="545">
        <v>102025</v>
      </c>
      <c r="B7388" s="545" t="s">
        <v>7787</v>
      </c>
      <c r="C7388" s="545" t="s">
        <v>221</v>
      </c>
      <c r="D7388" s="546">
        <v>43608</v>
      </c>
      <c r="E7388" s="171" t="str">
        <f t="shared" si="115"/>
        <v>2019</v>
      </c>
      <c r="F7388" s="547">
        <v>1395431</v>
      </c>
      <c r="G7388" s="548">
        <v>0.19</v>
      </c>
      <c r="H7388" s="547">
        <v>1172631.0900000001</v>
      </c>
      <c r="I7388" s="545" t="s">
        <v>12985</v>
      </c>
      <c r="J7388" s="545" t="s">
        <v>13321</v>
      </c>
      <c r="K7388" s="545" t="s">
        <v>18569</v>
      </c>
      <c r="L7388" s="545" t="s">
        <v>13413</v>
      </c>
      <c r="M7388" s="548" t="s">
        <v>13758</v>
      </c>
      <c r="N7388" s="545" t="s">
        <v>22848</v>
      </c>
      <c r="O7388" s="545" t="s">
        <v>13413</v>
      </c>
      <c r="P7388" s="549">
        <v>12123</v>
      </c>
      <c r="Q7388" s="549">
        <v>1</v>
      </c>
      <c r="R7388" s="549">
        <v>60</v>
      </c>
      <c r="S7388" s="548">
        <v>2244</v>
      </c>
      <c r="T7388" s="548">
        <v>2247</v>
      </c>
      <c r="U7388" s="99"/>
    </row>
    <row r="7389" spans="1:21" ht="19.5" customHeight="1">
      <c r="A7389" s="545">
        <v>102026</v>
      </c>
      <c r="B7389" s="545" t="s">
        <v>7786</v>
      </c>
      <c r="C7389" s="545" t="s">
        <v>221</v>
      </c>
      <c r="D7389" s="546">
        <v>43608</v>
      </c>
      <c r="E7389" s="171" t="str">
        <f t="shared" si="115"/>
        <v>2019</v>
      </c>
      <c r="F7389" s="547">
        <v>842290</v>
      </c>
      <c r="G7389" s="548">
        <v>0.19</v>
      </c>
      <c r="H7389" s="547">
        <v>707806.71999999997</v>
      </c>
      <c r="I7389" s="545" t="s">
        <v>12985</v>
      </c>
      <c r="J7389" s="545" t="s">
        <v>13321</v>
      </c>
      <c r="K7389" s="545" t="s">
        <v>18570</v>
      </c>
      <c r="L7389" s="545" t="s">
        <v>13413</v>
      </c>
      <c r="M7389" s="548" t="s">
        <v>13758</v>
      </c>
      <c r="N7389" s="545" t="s">
        <v>22848</v>
      </c>
      <c r="O7389" s="545" t="s">
        <v>13413</v>
      </c>
      <c r="P7389" s="549">
        <v>12124</v>
      </c>
      <c r="Q7389" s="549">
        <v>1</v>
      </c>
      <c r="R7389" s="549">
        <v>60</v>
      </c>
      <c r="S7389" s="548">
        <v>2244</v>
      </c>
      <c r="T7389" s="548">
        <v>2247</v>
      </c>
      <c r="U7389" s="99"/>
    </row>
    <row r="7390" spans="1:21" ht="19.5" customHeight="1">
      <c r="A7390" s="545">
        <v>102027</v>
      </c>
      <c r="B7390" s="545" t="s">
        <v>7785</v>
      </c>
      <c r="C7390" s="545" t="s">
        <v>221</v>
      </c>
      <c r="D7390" s="546">
        <v>43608</v>
      </c>
      <c r="E7390" s="171" t="str">
        <f t="shared" si="115"/>
        <v>2019</v>
      </c>
      <c r="F7390" s="547">
        <v>948396</v>
      </c>
      <c r="G7390" s="548">
        <v>0.19</v>
      </c>
      <c r="H7390" s="547">
        <v>796971.43</v>
      </c>
      <c r="I7390" s="545" t="s">
        <v>12985</v>
      </c>
      <c r="J7390" s="545" t="s">
        <v>13321</v>
      </c>
      <c r="K7390" s="545" t="s">
        <v>18571</v>
      </c>
      <c r="L7390" s="545" t="s">
        <v>13413</v>
      </c>
      <c r="M7390" s="548" t="s">
        <v>13758</v>
      </c>
      <c r="N7390" s="545" t="s">
        <v>22848</v>
      </c>
      <c r="O7390" s="545" t="s">
        <v>13413</v>
      </c>
      <c r="P7390" s="549">
        <v>12125</v>
      </c>
      <c r="Q7390" s="549">
        <v>1</v>
      </c>
      <c r="R7390" s="549">
        <v>60</v>
      </c>
      <c r="S7390" s="548">
        <v>2244</v>
      </c>
      <c r="T7390" s="548">
        <v>2247</v>
      </c>
      <c r="U7390" s="99"/>
    </row>
    <row r="7391" spans="1:21" ht="19.5" customHeight="1">
      <c r="A7391" s="545">
        <v>102028</v>
      </c>
      <c r="B7391" s="545" t="s">
        <v>7461</v>
      </c>
      <c r="C7391" s="545" t="s">
        <v>221</v>
      </c>
      <c r="D7391" s="546">
        <v>43738</v>
      </c>
      <c r="E7391" s="171" t="str">
        <f t="shared" si="115"/>
        <v>2019</v>
      </c>
      <c r="F7391" s="547">
        <v>1395431</v>
      </c>
      <c r="G7391" s="548">
        <v>0.19</v>
      </c>
      <c r="H7391" s="547">
        <v>1172631.0900000001</v>
      </c>
      <c r="I7391" s="545" t="s">
        <v>12985</v>
      </c>
      <c r="J7391" s="545" t="s">
        <v>13321</v>
      </c>
      <c r="K7391" s="545" t="s">
        <v>18572</v>
      </c>
      <c r="L7391" s="545" t="s">
        <v>13413</v>
      </c>
      <c r="M7391" s="548" t="s">
        <v>13758</v>
      </c>
      <c r="N7391" s="545" t="s">
        <v>22848</v>
      </c>
      <c r="O7391" s="545" t="s">
        <v>13413</v>
      </c>
      <c r="P7391" s="549">
        <v>12126</v>
      </c>
      <c r="Q7391" s="549">
        <v>1</v>
      </c>
      <c r="R7391" s="549">
        <v>60</v>
      </c>
      <c r="S7391" s="548">
        <v>2244</v>
      </c>
      <c r="T7391" s="548">
        <v>2247</v>
      </c>
      <c r="U7391" s="99"/>
    </row>
    <row r="7392" spans="1:21" ht="19.5" customHeight="1">
      <c r="A7392" s="545">
        <v>102029</v>
      </c>
      <c r="B7392" s="545" t="s">
        <v>7444</v>
      </c>
      <c r="C7392" s="545" t="s">
        <v>221</v>
      </c>
      <c r="D7392" s="546">
        <v>43742</v>
      </c>
      <c r="E7392" s="171" t="str">
        <f t="shared" si="115"/>
        <v>2019</v>
      </c>
      <c r="F7392" s="547">
        <v>1395431</v>
      </c>
      <c r="G7392" s="548">
        <v>0.19</v>
      </c>
      <c r="H7392" s="547">
        <v>1172631.0900000001</v>
      </c>
      <c r="I7392" s="545" t="s">
        <v>12985</v>
      </c>
      <c r="J7392" s="545" t="s">
        <v>13321</v>
      </c>
      <c r="K7392" s="545" t="s">
        <v>18573</v>
      </c>
      <c r="L7392" s="545" t="s">
        <v>13413</v>
      </c>
      <c r="M7392" s="548" t="s">
        <v>13758</v>
      </c>
      <c r="N7392" s="545" t="s">
        <v>22848</v>
      </c>
      <c r="O7392" s="545" t="s">
        <v>13413</v>
      </c>
      <c r="P7392" s="549">
        <v>12127</v>
      </c>
      <c r="Q7392" s="549">
        <v>1</v>
      </c>
      <c r="R7392" s="549">
        <v>60</v>
      </c>
      <c r="S7392" s="548">
        <v>2244</v>
      </c>
      <c r="T7392" s="548">
        <v>2247</v>
      </c>
      <c r="U7392" s="99"/>
    </row>
    <row r="7393" spans="1:21" ht="19.5" customHeight="1">
      <c r="A7393" s="545">
        <v>102030</v>
      </c>
      <c r="B7393" s="545" t="s">
        <v>7781</v>
      </c>
      <c r="C7393" s="545" t="s">
        <v>216</v>
      </c>
      <c r="D7393" s="546">
        <v>43613</v>
      </c>
      <c r="E7393" s="171" t="str">
        <f t="shared" si="115"/>
        <v>2019</v>
      </c>
      <c r="F7393" s="547">
        <v>172935</v>
      </c>
      <c r="G7393" s="548">
        <v>0.19</v>
      </c>
      <c r="H7393" s="547">
        <v>145323.53</v>
      </c>
      <c r="I7393" s="545" t="s">
        <v>12697</v>
      </c>
      <c r="J7393" s="545" t="s">
        <v>13320</v>
      </c>
      <c r="K7393" s="545" t="s">
        <v>13413</v>
      </c>
      <c r="L7393" s="545" t="s">
        <v>13413</v>
      </c>
      <c r="M7393" s="548" t="s">
        <v>13758</v>
      </c>
      <c r="N7393" s="545" t="s">
        <v>13413</v>
      </c>
      <c r="O7393" s="545" t="s">
        <v>13413</v>
      </c>
      <c r="P7393" s="549">
        <v>12128</v>
      </c>
      <c r="Q7393" s="549">
        <v>1</v>
      </c>
      <c r="R7393" s="549">
        <v>138</v>
      </c>
      <c r="S7393" s="548">
        <v>2220</v>
      </c>
      <c r="T7393" s="548"/>
      <c r="U7393" s="99"/>
    </row>
    <row r="7394" spans="1:21" ht="19.5" customHeight="1">
      <c r="A7394" s="545">
        <v>102031</v>
      </c>
      <c r="B7394" s="545" t="s">
        <v>7780</v>
      </c>
      <c r="C7394" s="545" t="s">
        <v>209</v>
      </c>
      <c r="D7394" s="546">
        <v>43613</v>
      </c>
      <c r="E7394" s="171" t="str">
        <f t="shared" si="115"/>
        <v>2019</v>
      </c>
      <c r="F7394" s="547">
        <v>66018</v>
      </c>
      <c r="G7394" s="548">
        <v>0.19</v>
      </c>
      <c r="H7394" s="547">
        <v>55477.31</v>
      </c>
      <c r="I7394" s="545" t="s">
        <v>12697</v>
      </c>
      <c r="J7394" s="545" t="s">
        <v>13320</v>
      </c>
      <c r="K7394" s="545" t="s">
        <v>13413</v>
      </c>
      <c r="L7394" s="545" t="s">
        <v>13413</v>
      </c>
      <c r="M7394" s="548" t="s">
        <v>13758</v>
      </c>
      <c r="N7394" s="545" t="s">
        <v>13413</v>
      </c>
      <c r="O7394" s="545" t="s">
        <v>13413</v>
      </c>
      <c r="P7394" s="549">
        <v>12129</v>
      </c>
      <c r="Q7394" s="549">
        <v>1</v>
      </c>
      <c r="R7394" s="549">
        <v>138</v>
      </c>
      <c r="S7394" s="548">
        <v>2220</v>
      </c>
      <c r="T7394" s="548"/>
      <c r="U7394" s="99"/>
    </row>
    <row r="7395" spans="1:21" ht="19.5" customHeight="1">
      <c r="A7395" s="545">
        <v>102032</v>
      </c>
      <c r="B7395" s="545" t="s">
        <v>7779</v>
      </c>
      <c r="C7395" s="545" t="s">
        <v>216</v>
      </c>
      <c r="D7395" s="546">
        <v>43614</v>
      </c>
      <c r="E7395" s="171" t="str">
        <f t="shared" si="115"/>
        <v>2019</v>
      </c>
      <c r="F7395" s="547">
        <v>571308653</v>
      </c>
      <c r="G7395" s="548">
        <v>0.19</v>
      </c>
      <c r="H7395" s="547">
        <v>480091305.04000002</v>
      </c>
      <c r="I7395" s="545" t="s">
        <v>12758</v>
      </c>
      <c r="J7395" s="545" t="s">
        <v>13342</v>
      </c>
      <c r="K7395" s="545" t="s">
        <v>18574</v>
      </c>
      <c r="L7395" s="545" t="s">
        <v>13413</v>
      </c>
      <c r="M7395" s="548" t="s">
        <v>13758</v>
      </c>
      <c r="N7395" s="545" t="s">
        <v>13413</v>
      </c>
      <c r="O7395" s="545" t="s">
        <v>13413</v>
      </c>
      <c r="P7395" s="549">
        <v>12130</v>
      </c>
      <c r="Q7395" s="549">
        <v>1</v>
      </c>
      <c r="R7395" s="549">
        <v>164</v>
      </c>
      <c r="S7395" s="548">
        <v>1826</v>
      </c>
      <c r="T7395" s="548"/>
      <c r="U7395" s="99"/>
    </row>
    <row r="7396" spans="1:21" ht="19.5" customHeight="1">
      <c r="A7396" s="545">
        <v>102033</v>
      </c>
      <c r="B7396" s="545" t="s">
        <v>7778</v>
      </c>
      <c r="C7396" s="545" t="s">
        <v>216</v>
      </c>
      <c r="D7396" s="546">
        <v>43614</v>
      </c>
      <c r="E7396" s="171" t="str">
        <f t="shared" si="115"/>
        <v>2019</v>
      </c>
      <c r="F7396" s="547">
        <v>291951935.99000001</v>
      </c>
      <c r="G7396" s="548">
        <v>0.19</v>
      </c>
      <c r="H7396" s="547">
        <v>245337761.34</v>
      </c>
      <c r="I7396" s="545" t="s">
        <v>12758</v>
      </c>
      <c r="J7396" s="545" t="s">
        <v>13379</v>
      </c>
      <c r="K7396" s="545" t="s">
        <v>18575</v>
      </c>
      <c r="L7396" s="545" t="s">
        <v>13413</v>
      </c>
      <c r="M7396" s="548" t="s">
        <v>13758</v>
      </c>
      <c r="N7396" s="545" t="s">
        <v>13413</v>
      </c>
      <c r="O7396" s="545" t="s">
        <v>13413</v>
      </c>
      <c r="P7396" s="549">
        <v>12131</v>
      </c>
      <c r="Q7396" s="549">
        <v>1</v>
      </c>
      <c r="R7396" s="549">
        <v>164</v>
      </c>
      <c r="S7396" s="548">
        <v>1940</v>
      </c>
      <c r="T7396" s="548"/>
      <c r="U7396" s="99"/>
    </row>
    <row r="7397" spans="1:21" ht="19.5" customHeight="1">
      <c r="A7397" s="545">
        <v>102034</v>
      </c>
      <c r="B7397" s="545" t="s">
        <v>7771</v>
      </c>
      <c r="C7397" s="545" t="s">
        <v>786</v>
      </c>
      <c r="D7397" s="546">
        <v>43630</v>
      </c>
      <c r="E7397" s="171" t="str">
        <f t="shared" si="115"/>
        <v>2019</v>
      </c>
      <c r="F7397" s="547">
        <v>52360</v>
      </c>
      <c r="G7397" s="548">
        <v>0.19</v>
      </c>
      <c r="H7397" s="547">
        <v>44000</v>
      </c>
      <c r="I7397" s="545" t="s">
        <v>12683</v>
      </c>
      <c r="J7397" s="545" t="s">
        <v>13301</v>
      </c>
      <c r="K7397" s="545" t="s">
        <v>7771</v>
      </c>
      <c r="L7397" s="545" t="s">
        <v>7771</v>
      </c>
      <c r="M7397" s="548" t="s">
        <v>13758</v>
      </c>
      <c r="N7397" s="545" t="s">
        <v>13413</v>
      </c>
      <c r="O7397" s="545" t="s">
        <v>13413</v>
      </c>
      <c r="P7397" s="549">
        <v>12132</v>
      </c>
      <c r="Q7397" s="549">
        <v>1</v>
      </c>
      <c r="R7397" s="549">
        <v>18</v>
      </c>
      <c r="S7397" s="548">
        <v>2221</v>
      </c>
      <c r="T7397" s="548"/>
      <c r="U7397" s="99"/>
    </row>
    <row r="7398" spans="1:21" ht="19.5" customHeight="1">
      <c r="A7398" s="545">
        <v>102035</v>
      </c>
      <c r="B7398" s="545" t="s">
        <v>7770</v>
      </c>
      <c r="C7398" s="545" t="s">
        <v>5203</v>
      </c>
      <c r="D7398" s="546">
        <v>43630</v>
      </c>
      <c r="E7398" s="171" t="str">
        <f t="shared" si="115"/>
        <v>2019</v>
      </c>
      <c r="F7398" s="547">
        <v>856800</v>
      </c>
      <c r="G7398" s="548">
        <v>0.19</v>
      </c>
      <c r="H7398" s="547">
        <v>720000</v>
      </c>
      <c r="I7398" s="545" t="s">
        <v>12683</v>
      </c>
      <c r="J7398" s="545" t="s">
        <v>13301</v>
      </c>
      <c r="K7398" s="545" t="s">
        <v>7770</v>
      </c>
      <c r="L7398" s="545" t="s">
        <v>13413</v>
      </c>
      <c r="M7398" s="548" t="s">
        <v>13758</v>
      </c>
      <c r="N7398" s="545" t="s">
        <v>13413</v>
      </c>
      <c r="O7398" s="545" t="s">
        <v>13413</v>
      </c>
      <c r="P7398" s="549">
        <v>12133</v>
      </c>
      <c r="Q7398" s="549">
        <v>1</v>
      </c>
      <c r="R7398" s="549">
        <v>18</v>
      </c>
      <c r="S7398" s="548">
        <v>2221</v>
      </c>
      <c r="T7398" s="548"/>
      <c r="U7398" s="99"/>
    </row>
    <row r="7399" spans="1:21" ht="19.5" customHeight="1">
      <c r="A7399" s="545">
        <v>102036</v>
      </c>
      <c r="B7399" s="545" t="s">
        <v>7769</v>
      </c>
      <c r="C7399" s="545" t="s">
        <v>786</v>
      </c>
      <c r="D7399" s="546">
        <v>43630</v>
      </c>
      <c r="E7399" s="171" t="str">
        <f t="shared" si="115"/>
        <v>2019</v>
      </c>
      <c r="F7399" s="547">
        <v>259420</v>
      </c>
      <c r="G7399" s="548">
        <v>0.19</v>
      </c>
      <c r="H7399" s="547">
        <v>218000</v>
      </c>
      <c r="I7399" s="545" t="s">
        <v>12683</v>
      </c>
      <c r="J7399" s="545" t="s">
        <v>13301</v>
      </c>
      <c r="K7399" s="545" t="s">
        <v>7769</v>
      </c>
      <c r="L7399" s="545" t="s">
        <v>13413</v>
      </c>
      <c r="M7399" s="548" t="s">
        <v>13758</v>
      </c>
      <c r="N7399" s="545" t="s">
        <v>13413</v>
      </c>
      <c r="O7399" s="545" t="s">
        <v>13413</v>
      </c>
      <c r="P7399" s="549">
        <v>12134</v>
      </c>
      <c r="Q7399" s="549">
        <v>1</v>
      </c>
      <c r="R7399" s="549">
        <v>18</v>
      </c>
      <c r="S7399" s="548">
        <v>2221</v>
      </c>
      <c r="T7399" s="548"/>
      <c r="U7399" s="99"/>
    </row>
    <row r="7400" spans="1:21" ht="19.5" customHeight="1">
      <c r="A7400" s="545">
        <v>102037</v>
      </c>
      <c r="B7400" s="545" t="s">
        <v>7768</v>
      </c>
      <c r="C7400" s="545" t="s">
        <v>786</v>
      </c>
      <c r="D7400" s="546">
        <v>43630</v>
      </c>
      <c r="E7400" s="171" t="str">
        <f t="shared" si="115"/>
        <v>2019</v>
      </c>
      <c r="F7400" s="547">
        <v>51170</v>
      </c>
      <c r="G7400" s="548">
        <v>0.19</v>
      </c>
      <c r="H7400" s="547">
        <v>43000</v>
      </c>
      <c r="I7400" s="545" t="s">
        <v>12683</v>
      </c>
      <c r="J7400" s="545" t="s">
        <v>13301</v>
      </c>
      <c r="K7400" s="545" t="s">
        <v>7768</v>
      </c>
      <c r="L7400" s="545" t="s">
        <v>13413</v>
      </c>
      <c r="M7400" s="548" t="s">
        <v>13758</v>
      </c>
      <c r="N7400" s="545" t="s">
        <v>13413</v>
      </c>
      <c r="O7400" s="545" t="s">
        <v>13413</v>
      </c>
      <c r="P7400" s="549">
        <v>12135</v>
      </c>
      <c r="Q7400" s="549">
        <v>1</v>
      </c>
      <c r="R7400" s="549">
        <v>18</v>
      </c>
      <c r="S7400" s="548">
        <v>2221</v>
      </c>
      <c r="T7400" s="548"/>
      <c r="U7400" s="99"/>
    </row>
    <row r="7401" spans="1:21" ht="19.5" customHeight="1">
      <c r="A7401" s="545">
        <v>102038</v>
      </c>
      <c r="B7401" s="545" t="s">
        <v>7765</v>
      </c>
      <c r="C7401" s="545" t="s">
        <v>221</v>
      </c>
      <c r="D7401" s="546">
        <v>43637</v>
      </c>
      <c r="E7401" s="171" t="str">
        <f t="shared" si="115"/>
        <v>2019</v>
      </c>
      <c r="F7401" s="547">
        <v>1074738</v>
      </c>
      <c r="G7401" s="548">
        <v>0.19</v>
      </c>
      <c r="H7401" s="547">
        <v>903141.18</v>
      </c>
      <c r="I7401" s="545" t="s">
        <v>12676</v>
      </c>
      <c r="J7401" s="545" t="s">
        <v>13321</v>
      </c>
      <c r="K7401" s="545" t="s">
        <v>18576</v>
      </c>
      <c r="L7401" s="545" t="s">
        <v>13413</v>
      </c>
      <c r="M7401" s="548" t="s">
        <v>13758</v>
      </c>
      <c r="N7401" s="545" t="s">
        <v>13413</v>
      </c>
      <c r="O7401" s="545" t="s">
        <v>13413</v>
      </c>
      <c r="P7401" s="549">
        <v>12136</v>
      </c>
      <c r="Q7401" s="549">
        <v>1</v>
      </c>
      <c r="R7401" s="549">
        <v>14</v>
      </c>
      <c r="S7401" s="548">
        <v>2244</v>
      </c>
      <c r="T7401" s="548"/>
      <c r="U7401" s="99"/>
    </row>
    <row r="7402" spans="1:21" ht="19.5" customHeight="1">
      <c r="A7402" s="545">
        <v>102039</v>
      </c>
      <c r="B7402" s="545" t="s">
        <v>7767</v>
      </c>
      <c r="C7402" s="545" t="s">
        <v>216</v>
      </c>
      <c r="D7402" s="546">
        <v>46052</v>
      </c>
      <c r="E7402" s="171" t="str">
        <f t="shared" si="115"/>
        <v>2026</v>
      </c>
      <c r="F7402" s="547">
        <v>3063886</v>
      </c>
      <c r="G7402" s="548">
        <v>0.19</v>
      </c>
      <c r="H7402" s="547">
        <v>2574694.12</v>
      </c>
      <c r="I7402" s="545" t="s">
        <v>12664</v>
      </c>
      <c r="J7402" s="545" t="s">
        <v>13307</v>
      </c>
      <c r="K7402" s="545" t="s">
        <v>18577</v>
      </c>
      <c r="L7402" s="545" t="s">
        <v>13413</v>
      </c>
      <c r="M7402" s="548" t="s">
        <v>13758</v>
      </c>
      <c r="N7402" s="545" t="s">
        <v>13413</v>
      </c>
      <c r="O7402" s="545" t="s">
        <v>13413</v>
      </c>
      <c r="P7402" s="549">
        <v>12137</v>
      </c>
      <c r="Q7402" s="549">
        <v>1</v>
      </c>
      <c r="R7402" s="549">
        <v>166</v>
      </c>
      <c r="S7402" s="548">
        <v>2228</v>
      </c>
      <c r="T7402" s="548"/>
      <c r="U7402" s="99"/>
    </row>
    <row r="7403" spans="1:21" ht="19.5" customHeight="1">
      <c r="A7403" s="545">
        <v>102041</v>
      </c>
      <c r="B7403" s="545" t="s">
        <v>7764</v>
      </c>
      <c r="C7403" s="545" t="s">
        <v>216</v>
      </c>
      <c r="D7403" s="546">
        <v>43637</v>
      </c>
      <c r="E7403" s="171" t="str">
        <f t="shared" si="115"/>
        <v>2019</v>
      </c>
      <c r="F7403" s="547">
        <v>2068282</v>
      </c>
      <c r="G7403" s="548">
        <v>0.19</v>
      </c>
      <c r="H7403" s="547">
        <v>1738052.1</v>
      </c>
      <c r="I7403" s="545" t="s">
        <v>12736</v>
      </c>
      <c r="J7403" s="545" t="s">
        <v>13321</v>
      </c>
      <c r="K7403" s="545" t="s">
        <v>18578</v>
      </c>
      <c r="L7403" s="545" t="s">
        <v>13413</v>
      </c>
      <c r="M7403" s="548" t="s">
        <v>13758</v>
      </c>
      <c r="N7403" s="545" t="s">
        <v>13413</v>
      </c>
      <c r="O7403" s="545" t="s">
        <v>13413</v>
      </c>
      <c r="P7403" s="549">
        <v>12139</v>
      </c>
      <c r="Q7403" s="549">
        <v>1</v>
      </c>
      <c r="R7403" s="549">
        <v>56</v>
      </c>
      <c r="S7403" s="548">
        <v>2244</v>
      </c>
      <c r="T7403" s="548"/>
      <c r="U7403" s="99"/>
    </row>
    <row r="7404" spans="1:21" ht="19.5" customHeight="1">
      <c r="A7404" s="545">
        <v>102042</v>
      </c>
      <c r="B7404" s="545" t="s">
        <v>7763</v>
      </c>
      <c r="C7404" s="545" t="s">
        <v>216</v>
      </c>
      <c r="D7404" s="546">
        <v>43637</v>
      </c>
      <c r="E7404" s="171" t="str">
        <f t="shared" si="115"/>
        <v>2019</v>
      </c>
      <c r="F7404" s="547">
        <v>2716460.6</v>
      </c>
      <c r="G7404" s="548">
        <v>0.19</v>
      </c>
      <c r="H7404" s="547">
        <v>2282740</v>
      </c>
      <c r="I7404" s="545" t="s">
        <v>12736</v>
      </c>
      <c r="J7404" s="545" t="s">
        <v>13321</v>
      </c>
      <c r="K7404" s="545" t="s">
        <v>18579</v>
      </c>
      <c r="L7404" s="545" t="s">
        <v>13413</v>
      </c>
      <c r="M7404" s="548" t="s">
        <v>13758</v>
      </c>
      <c r="N7404" s="545" t="s">
        <v>13413</v>
      </c>
      <c r="O7404" s="545" t="s">
        <v>13413</v>
      </c>
      <c r="P7404" s="549">
        <v>12140</v>
      </c>
      <c r="Q7404" s="549">
        <v>1</v>
      </c>
      <c r="R7404" s="549">
        <v>56</v>
      </c>
      <c r="S7404" s="548">
        <v>2244</v>
      </c>
      <c r="T7404" s="548"/>
      <c r="U7404" s="99"/>
    </row>
    <row r="7405" spans="1:21" ht="19.5" customHeight="1">
      <c r="A7405" s="545">
        <v>102043</v>
      </c>
      <c r="B7405" s="545" t="s">
        <v>7759</v>
      </c>
      <c r="C7405" s="545" t="s">
        <v>216</v>
      </c>
      <c r="D7405" s="546">
        <v>43641</v>
      </c>
      <c r="E7405" s="171" t="str">
        <f t="shared" si="115"/>
        <v>2019</v>
      </c>
      <c r="F7405" s="547">
        <v>755000</v>
      </c>
      <c r="G7405" s="548">
        <v>0.19</v>
      </c>
      <c r="H7405" s="547">
        <v>634453.78</v>
      </c>
      <c r="I7405" s="545" t="s">
        <v>12736</v>
      </c>
      <c r="J7405" s="545" t="s">
        <v>13321</v>
      </c>
      <c r="K7405" s="545" t="s">
        <v>18580</v>
      </c>
      <c r="L7405" s="545" t="s">
        <v>13413</v>
      </c>
      <c r="M7405" s="548" t="s">
        <v>13758</v>
      </c>
      <c r="N7405" s="545" t="s">
        <v>13413</v>
      </c>
      <c r="O7405" s="545" t="s">
        <v>13413</v>
      </c>
      <c r="P7405" s="549">
        <v>12141</v>
      </c>
      <c r="Q7405" s="549">
        <v>1</v>
      </c>
      <c r="R7405" s="549">
        <v>56</v>
      </c>
      <c r="S7405" s="548">
        <v>2244</v>
      </c>
      <c r="T7405" s="548"/>
      <c r="U7405" s="99"/>
    </row>
    <row r="7406" spans="1:21" ht="19.5" customHeight="1">
      <c r="A7406" s="545">
        <v>102044</v>
      </c>
      <c r="B7406" s="545" t="s">
        <v>6564</v>
      </c>
      <c r="C7406" s="545" t="s">
        <v>216</v>
      </c>
      <c r="D7406" s="546">
        <v>44590</v>
      </c>
      <c r="E7406" s="171" t="str">
        <f t="shared" si="115"/>
        <v>2022</v>
      </c>
      <c r="F7406" s="547">
        <v>46207</v>
      </c>
      <c r="G7406" s="548">
        <v>0.19</v>
      </c>
      <c r="H7406" s="547">
        <v>38829.410000000003</v>
      </c>
      <c r="I7406" s="545" t="s">
        <v>12659</v>
      </c>
      <c r="J7406" s="545" t="s">
        <v>13297</v>
      </c>
      <c r="K7406" s="545" t="s">
        <v>18581</v>
      </c>
      <c r="L7406" s="545" t="s">
        <v>13413</v>
      </c>
      <c r="M7406" s="548" t="s">
        <v>13758</v>
      </c>
      <c r="N7406" s="545" t="s">
        <v>13413</v>
      </c>
      <c r="O7406" s="545" t="s">
        <v>13413</v>
      </c>
      <c r="P7406" s="549">
        <v>12142</v>
      </c>
      <c r="Q7406" s="549">
        <v>1</v>
      </c>
      <c r="R7406" s="549">
        <v>116</v>
      </c>
      <c r="S7406" s="548">
        <v>2257</v>
      </c>
      <c r="T7406" s="548"/>
      <c r="U7406" s="99"/>
    </row>
    <row r="7407" spans="1:21" ht="19.5" customHeight="1">
      <c r="A7407" s="545">
        <v>102045</v>
      </c>
      <c r="B7407" s="545" t="s">
        <v>7744</v>
      </c>
      <c r="C7407" s="545" t="s">
        <v>221</v>
      </c>
      <c r="D7407" s="546">
        <v>43650</v>
      </c>
      <c r="E7407" s="171" t="str">
        <f t="shared" si="115"/>
        <v>2019</v>
      </c>
      <c r="F7407" s="547">
        <v>137600</v>
      </c>
      <c r="G7407" s="548">
        <v>0.19</v>
      </c>
      <c r="H7407" s="547">
        <v>115630.25</v>
      </c>
      <c r="I7407" s="545" t="s">
        <v>12973</v>
      </c>
      <c r="J7407" s="545" t="s">
        <v>13296</v>
      </c>
      <c r="K7407" s="545" t="s">
        <v>18582</v>
      </c>
      <c r="L7407" s="545" t="s">
        <v>13413</v>
      </c>
      <c r="M7407" s="548" t="s">
        <v>13758</v>
      </c>
      <c r="N7407" s="545" t="s">
        <v>13413</v>
      </c>
      <c r="O7407" s="545" t="s">
        <v>13413</v>
      </c>
      <c r="P7407" s="549">
        <v>3458</v>
      </c>
      <c r="Q7407" s="549">
        <v>1</v>
      </c>
      <c r="R7407" s="549">
        <v>59</v>
      </c>
      <c r="S7407" s="548">
        <v>2218</v>
      </c>
      <c r="T7407" s="548"/>
      <c r="U7407" s="99"/>
    </row>
    <row r="7408" spans="1:21" ht="19.5" customHeight="1">
      <c r="A7408" s="545">
        <v>102046</v>
      </c>
      <c r="B7408" s="545" t="s">
        <v>12179</v>
      </c>
      <c r="C7408" s="545" t="s">
        <v>216</v>
      </c>
      <c r="D7408" s="546"/>
      <c r="E7408" s="171" t="str">
        <f t="shared" si="115"/>
        <v>1900</v>
      </c>
      <c r="F7408" s="547">
        <v>0</v>
      </c>
      <c r="G7408" s="548">
        <v>0</v>
      </c>
      <c r="H7408" s="547">
        <v>0</v>
      </c>
      <c r="I7408" s="545" t="s">
        <v>12973</v>
      </c>
      <c r="J7408" s="545"/>
      <c r="K7408" s="545" t="s">
        <v>18583</v>
      </c>
      <c r="L7408" s="545" t="s">
        <v>13413</v>
      </c>
      <c r="M7408" s="548" t="s">
        <v>13758</v>
      </c>
      <c r="N7408" s="545" t="s">
        <v>13413</v>
      </c>
      <c r="O7408" s="545" t="s">
        <v>13413</v>
      </c>
      <c r="P7408" s="549">
        <v>12143</v>
      </c>
      <c r="Q7408" s="549">
        <v>1</v>
      </c>
      <c r="R7408" s="549">
        <v>59</v>
      </c>
      <c r="S7408" s="548"/>
      <c r="T7408" s="548"/>
      <c r="U7408" s="99"/>
    </row>
    <row r="7409" spans="1:21" ht="19.5" customHeight="1">
      <c r="A7409" s="545">
        <v>102047</v>
      </c>
      <c r="B7409" s="545" t="s">
        <v>6563</v>
      </c>
      <c r="C7409" s="545" t="s">
        <v>216</v>
      </c>
      <c r="D7409" s="546">
        <v>44588</v>
      </c>
      <c r="E7409" s="171" t="str">
        <f t="shared" si="115"/>
        <v>2022</v>
      </c>
      <c r="F7409" s="547">
        <v>14994</v>
      </c>
      <c r="G7409" s="548">
        <v>0.19</v>
      </c>
      <c r="H7409" s="547">
        <v>12600</v>
      </c>
      <c r="I7409" s="545" t="s">
        <v>12700</v>
      </c>
      <c r="J7409" s="545" t="s">
        <v>13297</v>
      </c>
      <c r="K7409" s="545" t="s">
        <v>13413</v>
      </c>
      <c r="L7409" s="545" t="s">
        <v>13413</v>
      </c>
      <c r="M7409" s="548" t="s">
        <v>13758</v>
      </c>
      <c r="N7409" s="545" t="s">
        <v>13413</v>
      </c>
      <c r="O7409" s="545" t="s">
        <v>13413</v>
      </c>
      <c r="P7409" s="549">
        <v>12144</v>
      </c>
      <c r="Q7409" s="549">
        <v>1</v>
      </c>
      <c r="R7409" s="549">
        <v>117</v>
      </c>
      <c r="S7409" s="548">
        <v>2257</v>
      </c>
      <c r="T7409" s="548"/>
      <c r="U7409" s="99"/>
    </row>
    <row r="7410" spans="1:21" ht="19.5" customHeight="1">
      <c r="A7410" s="545">
        <v>102048</v>
      </c>
      <c r="B7410" s="545" t="s">
        <v>6562</v>
      </c>
      <c r="C7410" s="545" t="s">
        <v>216</v>
      </c>
      <c r="D7410" s="546">
        <v>44592</v>
      </c>
      <c r="E7410" s="171" t="str">
        <f t="shared" si="115"/>
        <v>2022</v>
      </c>
      <c r="F7410" s="547">
        <v>26844</v>
      </c>
      <c r="G7410" s="548">
        <v>0.19</v>
      </c>
      <c r="H7410" s="547">
        <v>22557.98</v>
      </c>
      <c r="I7410" s="545" t="s">
        <v>12700</v>
      </c>
      <c r="J7410" s="545" t="s">
        <v>13297</v>
      </c>
      <c r="K7410" s="545" t="s">
        <v>6562</v>
      </c>
      <c r="L7410" s="545" t="s">
        <v>13413</v>
      </c>
      <c r="M7410" s="548" t="s">
        <v>13758</v>
      </c>
      <c r="N7410" s="545" t="s">
        <v>13413</v>
      </c>
      <c r="O7410" s="545" t="s">
        <v>13413</v>
      </c>
      <c r="P7410" s="549">
        <v>12145</v>
      </c>
      <c r="Q7410" s="549">
        <v>1</v>
      </c>
      <c r="R7410" s="549">
        <v>117</v>
      </c>
      <c r="S7410" s="548">
        <v>2257</v>
      </c>
      <c r="T7410" s="548"/>
      <c r="U7410" s="99"/>
    </row>
    <row r="7411" spans="1:21" ht="19.5" customHeight="1">
      <c r="A7411" s="545">
        <v>102049</v>
      </c>
      <c r="B7411" s="545" t="s">
        <v>6561</v>
      </c>
      <c r="C7411" s="545" t="s">
        <v>216</v>
      </c>
      <c r="D7411" s="546">
        <v>44591</v>
      </c>
      <c r="E7411" s="171" t="str">
        <f t="shared" si="115"/>
        <v>2022</v>
      </c>
      <c r="F7411" s="547">
        <v>4273</v>
      </c>
      <c r="G7411" s="548">
        <v>0.19</v>
      </c>
      <c r="H7411" s="547">
        <v>3590.76</v>
      </c>
      <c r="I7411" s="545" t="s">
        <v>12659</v>
      </c>
      <c r="J7411" s="545" t="s">
        <v>13297</v>
      </c>
      <c r="K7411" s="545" t="s">
        <v>6561</v>
      </c>
      <c r="L7411" s="545" t="s">
        <v>13413</v>
      </c>
      <c r="M7411" s="548" t="s">
        <v>13758</v>
      </c>
      <c r="N7411" s="545" t="s">
        <v>13413</v>
      </c>
      <c r="O7411" s="545" t="s">
        <v>13413</v>
      </c>
      <c r="P7411" s="549">
        <v>12146</v>
      </c>
      <c r="Q7411" s="549">
        <v>1</v>
      </c>
      <c r="R7411" s="549">
        <v>116</v>
      </c>
      <c r="S7411" s="548">
        <v>2257</v>
      </c>
      <c r="T7411" s="548"/>
      <c r="U7411" s="99"/>
    </row>
    <row r="7412" spans="1:21" ht="19.5" customHeight="1">
      <c r="A7412" s="545">
        <v>102050</v>
      </c>
      <c r="B7412" s="545" t="s">
        <v>7684</v>
      </c>
      <c r="C7412" s="545" t="s">
        <v>216</v>
      </c>
      <c r="D7412" s="546">
        <v>46052</v>
      </c>
      <c r="E7412" s="171" t="str">
        <f t="shared" si="115"/>
        <v>2026</v>
      </c>
      <c r="F7412" s="547">
        <v>3231433</v>
      </c>
      <c r="G7412" s="548">
        <v>0.19</v>
      </c>
      <c r="H7412" s="547">
        <v>2715489.92</v>
      </c>
      <c r="I7412" s="545" t="s">
        <v>12984</v>
      </c>
      <c r="J7412" s="545" t="s">
        <v>13307</v>
      </c>
      <c r="K7412" s="545" t="s">
        <v>18584</v>
      </c>
      <c r="L7412" s="545" t="s">
        <v>13413</v>
      </c>
      <c r="M7412" s="548" t="s">
        <v>13758</v>
      </c>
      <c r="N7412" s="545" t="s">
        <v>13413</v>
      </c>
      <c r="O7412" s="545" t="s">
        <v>13413</v>
      </c>
      <c r="P7412" s="549">
        <v>12147</v>
      </c>
      <c r="Q7412" s="549">
        <v>1</v>
      </c>
      <c r="R7412" s="549">
        <v>57</v>
      </c>
      <c r="S7412" s="548">
        <v>2228</v>
      </c>
      <c r="T7412" s="548"/>
      <c r="U7412" s="99"/>
    </row>
    <row r="7413" spans="1:21" ht="19.5" customHeight="1">
      <c r="A7413" s="545">
        <v>102051</v>
      </c>
      <c r="B7413" s="545" t="s">
        <v>6560</v>
      </c>
      <c r="C7413" s="545" t="s">
        <v>216</v>
      </c>
      <c r="D7413" s="546">
        <v>44590</v>
      </c>
      <c r="E7413" s="171" t="str">
        <f t="shared" si="115"/>
        <v>2022</v>
      </c>
      <c r="F7413" s="547">
        <v>5334</v>
      </c>
      <c r="G7413" s="548">
        <v>0.19</v>
      </c>
      <c r="H7413" s="547">
        <v>4482.3500000000004</v>
      </c>
      <c r="I7413" s="545" t="s">
        <v>12659</v>
      </c>
      <c r="J7413" s="545" t="s">
        <v>13297</v>
      </c>
      <c r="K7413" s="545" t="s">
        <v>6560</v>
      </c>
      <c r="L7413" s="545" t="s">
        <v>13413</v>
      </c>
      <c r="M7413" s="548" t="s">
        <v>13758</v>
      </c>
      <c r="N7413" s="545" t="s">
        <v>13413</v>
      </c>
      <c r="O7413" s="545" t="s">
        <v>13413</v>
      </c>
      <c r="P7413" s="549">
        <v>12148</v>
      </c>
      <c r="Q7413" s="549">
        <v>1</v>
      </c>
      <c r="R7413" s="549">
        <v>116</v>
      </c>
      <c r="S7413" s="548">
        <v>2257</v>
      </c>
      <c r="T7413" s="548"/>
      <c r="U7413" s="99"/>
    </row>
    <row r="7414" spans="1:21" ht="19.5" customHeight="1">
      <c r="A7414" s="545">
        <v>102052</v>
      </c>
      <c r="B7414" s="545" t="s">
        <v>6559</v>
      </c>
      <c r="C7414" s="545" t="s">
        <v>216</v>
      </c>
      <c r="D7414" s="546">
        <v>44589</v>
      </c>
      <c r="E7414" s="171" t="str">
        <f t="shared" si="115"/>
        <v>2022</v>
      </c>
      <c r="F7414" s="547">
        <v>55369</v>
      </c>
      <c r="G7414" s="548">
        <v>0.19</v>
      </c>
      <c r="H7414" s="547">
        <v>46528.57</v>
      </c>
      <c r="I7414" s="545" t="s">
        <v>12659</v>
      </c>
      <c r="J7414" s="545" t="s">
        <v>13297</v>
      </c>
      <c r="K7414" s="545" t="s">
        <v>18585</v>
      </c>
      <c r="L7414" s="545" t="s">
        <v>13413</v>
      </c>
      <c r="M7414" s="548" t="s">
        <v>13758</v>
      </c>
      <c r="N7414" s="545" t="s">
        <v>13413</v>
      </c>
      <c r="O7414" s="545" t="s">
        <v>13413</v>
      </c>
      <c r="P7414" s="549">
        <v>12149</v>
      </c>
      <c r="Q7414" s="549">
        <v>1</v>
      </c>
      <c r="R7414" s="549">
        <v>116</v>
      </c>
      <c r="S7414" s="548">
        <v>2257</v>
      </c>
      <c r="T7414" s="548"/>
      <c r="U7414" s="99"/>
    </row>
    <row r="7415" spans="1:21" ht="19.5" customHeight="1">
      <c r="A7415" s="545">
        <v>102053</v>
      </c>
      <c r="B7415" s="545" t="s">
        <v>7738</v>
      </c>
      <c r="C7415" s="545" t="s">
        <v>216</v>
      </c>
      <c r="D7415" s="546">
        <v>43650</v>
      </c>
      <c r="E7415" s="171" t="str">
        <f t="shared" si="115"/>
        <v>2019</v>
      </c>
      <c r="F7415" s="547">
        <v>258000</v>
      </c>
      <c r="G7415" s="548">
        <v>0.19</v>
      </c>
      <c r="H7415" s="547">
        <v>216806.72</v>
      </c>
      <c r="I7415" s="545" t="s">
        <v>12984</v>
      </c>
      <c r="J7415" s="545" t="s">
        <v>13301</v>
      </c>
      <c r="K7415" s="545" t="s">
        <v>18586</v>
      </c>
      <c r="L7415" s="545" t="s">
        <v>13413</v>
      </c>
      <c r="M7415" s="548" t="s">
        <v>13758</v>
      </c>
      <c r="N7415" s="545" t="s">
        <v>13413</v>
      </c>
      <c r="O7415" s="545" t="s">
        <v>13413</v>
      </c>
      <c r="P7415" s="549">
        <v>12150</v>
      </c>
      <c r="Q7415" s="549">
        <v>1</v>
      </c>
      <c r="R7415" s="549">
        <v>57</v>
      </c>
      <c r="S7415" s="548">
        <v>2221</v>
      </c>
      <c r="T7415" s="548"/>
      <c r="U7415" s="99"/>
    </row>
    <row r="7416" spans="1:21" ht="19.5" customHeight="1">
      <c r="A7416" s="545">
        <v>102054</v>
      </c>
      <c r="B7416" s="545" t="s">
        <v>7737</v>
      </c>
      <c r="C7416" s="545" t="s">
        <v>216</v>
      </c>
      <c r="D7416" s="546">
        <v>43650</v>
      </c>
      <c r="E7416" s="171" t="str">
        <f t="shared" si="115"/>
        <v>2019</v>
      </c>
      <c r="F7416" s="547">
        <v>70000</v>
      </c>
      <c r="G7416" s="548">
        <v>0.19</v>
      </c>
      <c r="H7416" s="547">
        <v>58823.53</v>
      </c>
      <c r="I7416" s="545" t="s">
        <v>12984</v>
      </c>
      <c r="J7416" s="545" t="s">
        <v>13321</v>
      </c>
      <c r="K7416" s="545" t="s">
        <v>18587</v>
      </c>
      <c r="L7416" s="545" t="s">
        <v>13413</v>
      </c>
      <c r="M7416" s="548" t="s">
        <v>13758</v>
      </c>
      <c r="N7416" s="545" t="s">
        <v>13413</v>
      </c>
      <c r="O7416" s="545" t="s">
        <v>13413</v>
      </c>
      <c r="P7416" s="549">
        <v>12151</v>
      </c>
      <c r="Q7416" s="549">
        <v>1</v>
      </c>
      <c r="R7416" s="549">
        <v>57</v>
      </c>
      <c r="S7416" s="548">
        <v>2244</v>
      </c>
      <c r="T7416" s="548"/>
      <c r="U7416" s="99"/>
    </row>
    <row r="7417" spans="1:21" ht="19.5" customHeight="1">
      <c r="A7417" s="545">
        <v>102055</v>
      </c>
      <c r="B7417" s="545" t="s">
        <v>7710</v>
      </c>
      <c r="C7417" s="545" t="s">
        <v>216</v>
      </c>
      <c r="D7417" s="546">
        <v>43654</v>
      </c>
      <c r="E7417" s="171" t="str">
        <f t="shared" si="115"/>
        <v>2019</v>
      </c>
      <c r="F7417" s="547">
        <v>4817732.01</v>
      </c>
      <c r="G7417" s="548">
        <v>0.19</v>
      </c>
      <c r="H7417" s="547">
        <v>4048514.29</v>
      </c>
      <c r="I7417" s="545" t="s">
        <v>12986</v>
      </c>
      <c r="J7417" s="545" t="s">
        <v>13321</v>
      </c>
      <c r="K7417" s="545" t="s">
        <v>18588</v>
      </c>
      <c r="L7417" s="545" t="s">
        <v>13413</v>
      </c>
      <c r="M7417" s="548" t="s">
        <v>13758</v>
      </c>
      <c r="N7417" s="545" t="s">
        <v>13413</v>
      </c>
      <c r="O7417" s="545" t="s">
        <v>13413</v>
      </c>
      <c r="P7417" s="549">
        <v>12152</v>
      </c>
      <c r="Q7417" s="549">
        <v>1</v>
      </c>
      <c r="R7417" s="549">
        <v>101</v>
      </c>
      <c r="S7417" s="548">
        <v>2244</v>
      </c>
      <c r="T7417" s="548"/>
      <c r="U7417" s="99"/>
    </row>
    <row r="7418" spans="1:21" ht="19.5" customHeight="1">
      <c r="A7418" s="545">
        <v>102056</v>
      </c>
      <c r="B7418" s="545" t="s">
        <v>7762</v>
      </c>
      <c r="C7418" s="545" t="s">
        <v>216</v>
      </c>
      <c r="D7418" s="546">
        <v>43637</v>
      </c>
      <c r="E7418" s="171" t="str">
        <f t="shared" si="115"/>
        <v>2019</v>
      </c>
      <c r="F7418" s="547">
        <v>3663750</v>
      </c>
      <c r="G7418" s="548">
        <v>0.19</v>
      </c>
      <c r="H7418" s="547">
        <v>3078781.51</v>
      </c>
      <c r="I7418" s="545" t="s">
        <v>12736</v>
      </c>
      <c r="J7418" s="545" t="s">
        <v>13321</v>
      </c>
      <c r="K7418" s="545" t="s">
        <v>18589</v>
      </c>
      <c r="L7418" s="545" t="s">
        <v>13413</v>
      </c>
      <c r="M7418" s="548" t="s">
        <v>13758</v>
      </c>
      <c r="N7418" s="545" t="s">
        <v>13413</v>
      </c>
      <c r="O7418" s="545" t="s">
        <v>13413</v>
      </c>
      <c r="P7418" s="549">
        <v>12153</v>
      </c>
      <c r="Q7418" s="549">
        <v>1</v>
      </c>
      <c r="R7418" s="549">
        <v>56</v>
      </c>
      <c r="S7418" s="548">
        <v>2244</v>
      </c>
      <c r="T7418" s="548"/>
      <c r="U7418" s="99"/>
    </row>
    <row r="7419" spans="1:21" ht="19.5" customHeight="1">
      <c r="A7419" s="545">
        <v>102057</v>
      </c>
      <c r="B7419" s="545" t="s">
        <v>7761</v>
      </c>
      <c r="C7419" s="545" t="s">
        <v>216</v>
      </c>
      <c r="D7419" s="546">
        <v>43637</v>
      </c>
      <c r="E7419" s="171" t="str">
        <f t="shared" si="115"/>
        <v>2019</v>
      </c>
      <c r="F7419" s="547">
        <v>11175000</v>
      </c>
      <c r="G7419" s="548">
        <v>0.19</v>
      </c>
      <c r="H7419" s="547">
        <v>9390756.3000000007</v>
      </c>
      <c r="I7419" s="545" t="s">
        <v>12736</v>
      </c>
      <c r="J7419" s="545" t="s">
        <v>13321</v>
      </c>
      <c r="K7419" s="545" t="s">
        <v>18589</v>
      </c>
      <c r="L7419" s="545" t="s">
        <v>13413</v>
      </c>
      <c r="M7419" s="548" t="s">
        <v>13758</v>
      </c>
      <c r="N7419" s="545" t="s">
        <v>13413</v>
      </c>
      <c r="O7419" s="545" t="s">
        <v>13413</v>
      </c>
      <c r="P7419" s="549">
        <v>12154</v>
      </c>
      <c r="Q7419" s="549">
        <v>1</v>
      </c>
      <c r="R7419" s="549">
        <v>56</v>
      </c>
      <c r="S7419" s="548">
        <v>2244</v>
      </c>
      <c r="T7419" s="548"/>
      <c r="U7419" s="99"/>
    </row>
    <row r="7420" spans="1:21" ht="19.5" customHeight="1">
      <c r="A7420" s="545">
        <v>102058</v>
      </c>
      <c r="B7420" s="545" t="s">
        <v>7732</v>
      </c>
      <c r="C7420" s="545" t="s">
        <v>216</v>
      </c>
      <c r="D7420" s="546">
        <v>43651</v>
      </c>
      <c r="E7420" s="171" t="str">
        <f t="shared" si="115"/>
        <v>2019</v>
      </c>
      <c r="F7420" s="547">
        <v>1801618</v>
      </c>
      <c r="G7420" s="548">
        <v>0.19</v>
      </c>
      <c r="H7420" s="547">
        <v>1513964.71</v>
      </c>
      <c r="I7420" s="545" t="s">
        <v>12986</v>
      </c>
      <c r="J7420" s="545" t="s">
        <v>13321</v>
      </c>
      <c r="K7420" s="545" t="s">
        <v>18590</v>
      </c>
      <c r="L7420" s="545" t="s">
        <v>13413</v>
      </c>
      <c r="M7420" s="548" t="s">
        <v>13758</v>
      </c>
      <c r="N7420" s="545" t="s">
        <v>13413</v>
      </c>
      <c r="O7420" s="545" t="s">
        <v>13413</v>
      </c>
      <c r="P7420" s="549">
        <v>12155</v>
      </c>
      <c r="Q7420" s="549">
        <v>1</v>
      </c>
      <c r="R7420" s="549">
        <v>101</v>
      </c>
      <c r="S7420" s="548">
        <v>2244</v>
      </c>
      <c r="T7420" s="548"/>
      <c r="U7420" s="99"/>
    </row>
    <row r="7421" spans="1:21" ht="19.5" customHeight="1">
      <c r="A7421" s="545">
        <v>102059</v>
      </c>
      <c r="B7421" s="545" t="s">
        <v>7343</v>
      </c>
      <c r="C7421" s="545" t="s">
        <v>216</v>
      </c>
      <c r="D7421" s="546">
        <v>43802</v>
      </c>
      <c r="E7421" s="171" t="str">
        <f t="shared" si="115"/>
        <v>2019</v>
      </c>
      <c r="F7421" s="547">
        <v>530458.99</v>
      </c>
      <c r="G7421" s="548">
        <v>0.19</v>
      </c>
      <c r="H7421" s="547">
        <v>445763.86</v>
      </c>
      <c r="I7421" s="545" t="s">
        <v>12957</v>
      </c>
      <c r="J7421" s="545" t="s">
        <v>13321</v>
      </c>
      <c r="K7421" s="545" t="s">
        <v>18591</v>
      </c>
      <c r="L7421" s="545" t="s">
        <v>13413</v>
      </c>
      <c r="M7421" s="548" t="s">
        <v>13758</v>
      </c>
      <c r="N7421" s="545" t="s">
        <v>13413</v>
      </c>
      <c r="O7421" s="545" t="s">
        <v>13413</v>
      </c>
      <c r="P7421" s="549">
        <v>12156</v>
      </c>
      <c r="Q7421" s="549">
        <v>1</v>
      </c>
      <c r="R7421" s="549">
        <v>42</v>
      </c>
      <c r="S7421" s="548">
        <v>2244</v>
      </c>
      <c r="T7421" s="548"/>
      <c r="U7421" s="99"/>
    </row>
    <row r="7422" spans="1:21" ht="19.5" customHeight="1">
      <c r="A7422" s="545">
        <v>102060</v>
      </c>
      <c r="B7422" s="545" t="s">
        <v>7731</v>
      </c>
      <c r="C7422" s="545" t="s">
        <v>216</v>
      </c>
      <c r="D7422" s="546">
        <v>43651</v>
      </c>
      <c r="E7422" s="171" t="str">
        <f t="shared" si="115"/>
        <v>2019</v>
      </c>
      <c r="F7422" s="547">
        <v>298176</v>
      </c>
      <c r="G7422" s="548">
        <v>0.19</v>
      </c>
      <c r="H7422" s="547">
        <v>250568.07</v>
      </c>
      <c r="I7422" s="545" t="s">
        <v>12642</v>
      </c>
      <c r="J7422" s="545" t="s">
        <v>13321</v>
      </c>
      <c r="K7422" s="545" t="s">
        <v>18592</v>
      </c>
      <c r="L7422" s="545" t="s">
        <v>13413</v>
      </c>
      <c r="M7422" s="548" t="s">
        <v>13758</v>
      </c>
      <c r="N7422" s="545" t="s">
        <v>13413</v>
      </c>
      <c r="O7422" s="545" t="s">
        <v>13413</v>
      </c>
      <c r="P7422" s="549">
        <v>12157</v>
      </c>
      <c r="Q7422" s="549">
        <v>1</v>
      </c>
      <c r="R7422" s="549">
        <v>135</v>
      </c>
      <c r="S7422" s="548">
        <v>2244</v>
      </c>
      <c r="T7422" s="548"/>
      <c r="U7422" s="99"/>
    </row>
    <row r="7423" spans="1:21" ht="19.5" customHeight="1">
      <c r="A7423" s="545">
        <v>102061</v>
      </c>
      <c r="B7423" s="545" t="s">
        <v>7730</v>
      </c>
      <c r="C7423" s="545" t="s">
        <v>216</v>
      </c>
      <c r="D7423" s="546">
        <v>43651</v>
      </c>
      <c r="E7423" s="171" t="str">
        <f t="shared" si="115"/>
        <v>2019</v>
      </c>
      <c r="F7423" s="547">
        <v>248017</v>
      </c>
      <c r="G7423" s="548">
        <v>0.19</v>
      </c>
      <c r="H7423" s="547">
        <v>208417.65</v>
      </c>
      <c r="I7423" s="545" t="s">
        <v>12642</v>
      </c>
      <c r="J7423" s="545" t="s">
        <v>13321</v>
      </c>
      <c r="K7423" s="545" t="s">
        <v>18592</v>
      </c>
      <c r="L7423" s="545" t="s">
        <v>13413</v>
      </c>
      <c r="M7423" s="548" t="s">
        <v>13758</v>
      </c>
      <c r="N7423" s="545" t="s">
        <v>13413</v>
      </c>
      <c r="O7423" s="545" t="s">
        <v>13413</v>
      </c>
      <c r="P7423" s="549">
        <v>12158</v>
      </c>
      <c r="Q7423" s="549">
        <v>1</v>
      </c>
      <c r="R7423" s="549">
        <v>135</v>
      </c>
      <c r="S7423" s="548">
        <v>2244</v>
      </c>
      <c r="T7423" s="548"/>
      <c r="U7423" s="99"/>
    </row>
    <row r="7424" spans="1:21" ht="19.5" customHeight="1">
      <c r="A7424" s="545">
        <v>102062</v>
      </c>
      <c r="B7424" s="545" t="s">
        <v>7729</v>
      </c>
      <c r="C7424" s="545" t="s">
        <v>216</v>
      </c>
      <c r="D7424" s="546">
        <v>44592</v>
      </c>
      <c r="E7424" s="171" t="str">
        <f t="shared" si="115"/>
        <v>2022</v>
      </c>
      <c r="F7424" s="547">
        <v>43530</v>
      </c>
      <c r="G7424" s="548">
        <v>0.19</v>
      </c>
      <c r="H7424" s="547">
        <v>36579.83</v>
      </c>
      <c r="I7424" s="545" t="s">
        <v>12676</v>
      </c>
      <c r="J7424" s="545" t="s">
        <v>13297</v>
      </c>
      <c r="K7424" s="545" t="s">
        <v>18593</v>
      </c>
      <c r="L7424" s="545" t="s">
        <v>13413</v>
      </c>
      <c r="M7424" s="548" t="s">
        <v>13758</v>
      </c>
      <c r="N7424" s="545" t="s">
        <v>13413</v>
      </c>
      <c r="O7424" s="545" t="s">
        <v>13413</v>
      </c>
      <c r="P7424" s="549">
        <v>12159</v>
      </c>
      <c r="Q7424" s="549">
        <v>1</v>
      </c>
      <c r="R7424" s="549">
        <v>14</v>
      </c>
      <c r="S7424" s="548">
        <v>2257</v>
      </c>
      <c r="T7424" s="548"/>
      <c r="U7424" s="99"/>
    </row>
    <row r="7425" spans="1:21" ht="19.5" customHeight="1">
      <c r="A7425" s="545">
        <v>102063</v>
      </c>
      <c r="B7425" s="545" t="s">
        <v>7728</v>
      </c>
      <c r="C7425" s="545" t="s">
        <v>209</v>
      </c>
      <c r="D7425" s="546">
        <v>43651</v>
      </c>
      <c r="E7425" s="171" t="str">
        <f t="shared" si="115"/>
        <v>2019</v>
      </c>
      <c r="F7425" s="547">
        <v>18627</v>
      </c>
      <c r="G7425" s="548">
        <v>0.19</v>
      </c>
      <c r="H7425" s="547">
        <v>15652.94</v>
      </c>
      <c r="I7425" s="545" t="s">
        <v>12706</v>
      </c>
      <c r="J7425" s="545" t="s">
        <v>12979</v>
      </c>
      <c r="K7425" s="545" t="s">
        <v>13413</v>
      </c>
      <c r="L7425" s="545" t="s">
        <v>13413</v>
      </c>
      <c r="M7425" s="548" t="s">
        <v>13758</v>
      </c>
      <c r="N7425" s="545" t="s">
        <v>13413</v>
      </c>
      <c r="O7425" s="545" t="s">
        <v>13413</v>
      </c>
      <c r="P7425" s="549">
        <v>12160</v>
      </c>
      <c r="Q7425" s="549">
        <v>1</v>
      </c>
      <c r="R7425" s="549">
        <v>128</v>
      </c>
      <c r="S7425" s="548">
        <v>404</v>
      </c>
      <c r="T7425" s="548"/>
      <c r="U7425" s="99"/>
    </row>
    <row r="7426" spans="1:21" ht="19.5" customHeight="1">
      <c r="A7426" s="545">
        <v>102064</v>
      </c>
      <c r="B7426" s="545" t="s">
        <v>7727</v>
      </c>
      <c r="C7426" s="545" t="s">
        <v>216</v>
      </c>
      <c r="D7426" s="546">
        <v>43651</v>
      </c>
      <c r="E7426" s="171" t="str">
        <f t="shared" si="115"/>
        <v>2019</v>
      </c>
      <c r="F7426" s="547">
        <v>6500000</v>
      </c>
      <c r="G7426" s="548">
        <v>0.19</v>
      </c>
      <c r="H7426" s="547">
        <v>5462184.8700000001</v>
      </c>
      <c r="I7426" s="545" t="s">
        <v>12637</v>
      </c>
      <c r="J7426" s="545" t="s">
        <v>13321</v>
      </c>
      <c r="K7426" s="545" t="s">
        <v>18444</v>
      </c>
      <c r="L7426" s="545" t="s">
        <v>13413</v>
      </c>
      <c r="M7426" s="548" t="s">
        <v>13843</v>
      </c>
      <c r="N7426" s="545" t="s">
        <v>13413</v>
      </c>
      <c r="O7426" s="545" t="s">
        <v>13413</v>
      </c>
      <c r="P7426" s="549">
        <v>12161</v>
      </c>
      <c r="Q7426" s="549">
        <v>5</v>
      </c>
      <c r="R7426" s="549">
        <v>13</v>
      </c>
      <c r="S7426" s="548">
        <v>2244</v>
      </c>
      <c r="T7426" s="548"/>
      <c r="U7426" s="99"/>
    </row>
    <row r="7427" spans="1:21" ht="19.5" customHeight="1">
      <c r="A7427" s="545">
        <v>102065</v>
      </c>
      <c r="B7427" s="545" t="s">
        <v>7726</v>
      </c>
      <c r="C7427" s="545" t="s">
        <v>216</v>
      </c>
      <c r="D7427" s="546">
        <v>43651</v>
      </c>
      <c r="E7427" s="171" t="str">
        <f t="shared" si="115"/>
        <v>2019</v>
      </c>
      <c r="F7427" s="547">
        <v>7500000</v>
      </c>
      <c r="G7427" s="548">
        <v>0.19</v>
      </c>
      <c r="H7427" s="547">
        <v>6302521.0099999998</v>
      </c>
      <c r="I7427" s="545" t="s">
        <v>12637</v>
      </c>
      <c r="J7427" s="545" t="s">
        <v>13321</v>
      </c>
      <c r="K7427" s="545" t="s">
        <v>18444</v>
      </c>
      <c r="L7427" s="545" t="s">
        <v>13413</v>
      </c>
      <c r="M7427" s="548" t="s">
        <v>13843</v>
      </c>
      <c r="N7427" s="545" t="s">
        <v>13413</v>
      </c>
      <c r="O7427" s="545" t="s">
        <v>13413</v>
      </c>
      <c r="P7427" s="549">
        <v>12162</v>
      </c>
      <c r="Q7427" s="549">
        <v>5</v>
      </c>
      <c r="R7427" s="549">
        <v>13</v>
      </c>
      <c r="S7427" s="548">
        <v>2244</v>
      </c>
      <c r="T7427" s="548"/>
      <c r="U7427" s="99"/>
    </row>
    <row r="7428" spans="1:21" ht="19.5" customHeight="1">
      <c r="A7428" s="545">
        <v>102066</v>
      </c>
      <c r="B7428" s="545" t="s">
        <v>7492</v>
      </c>
      <c r="C7428" s="545" t="s">
        <v>216</v>
      </c>
      <c r="D7428" s="546">
        <v>43734</v>
      </c>
      <c r="E7428" s="171" t="str">
        <f t="shared" ref="E7428:E7491" si="116">TEXT(D7428,"YYYY")</f>
        <v>2019</v>
      </c>
      <c r="F7428" s="547">
        <v>6580200.2000000002</v>
      </c>
      <c r="G7428" s="548">
        <v>0.19</v>
      </c>
      <c r="H7428" s="547">
        <v>5529580</v>
      </c>
      <c r="I7428" s="545" t="s">
        <v>12762</v>
      </c>
      <c r="J7428" s="545" t="s">
        <v>13321</v>
      </c>
      <c r="K7428" s="545" t="s">
        <v>18594</v>
      </c>
      <c r="L7428" s="545" t="s">
        <v>13413</v>
      </c>
      <c r="M7428" s="548" t="s">
        <v>13758</v>
      </c>
      <c r="N7428" s="545" t="s">
        <v>13413</v>
      </c>
      <c r="O7428" s="545" t="s">
        <v>13413</v>
      </c>
      <c r="P7428" s="549">
        <v>12163</v>
      </c>
      <c r="Q7428" s="549">
        <v>1</v>
      </c>
      <c r="R7428" s="549">
        <v>8</v>
      </c>
      <c r="S7428" s="548">
        <v>2244</v>
      </c>
      <c r="T7428" s="548"/>
      <c r="U7428" s="99"/>
    </row>
    <row r="7429" spans="1:21" ht="19.5" customHeight="1">
      <c r="A7429" s="545">
        <v>102067</v>
      </c>
      <c r="B7429" s="545" t="s">
        <v>7725</v>
      </c>
      <c r="C7429" s="545" t="s">
        <v>216</v>
      </c>
      <c r="D7429" s="546">
        <v>44587</v>
      </c>
      <c r="E7429" s="171" t="str">
        <f t="shared" si="116"/>
        <v>2022</v>
      </c>
      <c r="F7429" s="547">
        <v>404419</v>
      </c>
      <c r="G7429" s="548">
        <v>0.19</v>
      </c>
      <c r="H7429" s="547">
        <v>339847.9</v>
      </c>
      <c r="I7429" s="545" t="s">
        <v>12637</v>
      </c>
      <c r="J7429" s="545" t="s">
        <v>13297</v>
      </c>
      <c r="K7429" s="545" t="s">
        <v>18595</v>
      </c>
      <c r="L7429" s="545" t="s">
        <v>13413</v>
      </c>
      <c r="M7429" s="548" t="s">
        <v>13868</v>
      </c>
      <c r="N7429" s="545" t="s">
        <v>13413</v>
      </c>
      <c r="O7429" s="545" t="s">
        <v>13413</v>
      </c>
      <c r="P7429" s="549">
        <v>12164</v>
      </c>
      <c r="Q7429" s="549">
        <v>2</v>
      </c>
      <c r="R7429" s="549">
        <v>13</v>
      </c>
      <c r="S7429" s="548">
        <v>2257</v>
      </c>
      <c r="T7429" s="548"/>
      <c r="U7429" s="99"/>
    </row>
    <row r="7430" spans="1:21" ht="19.5" customHeight="1">
      <c r="A7430" s="545">
        <v>102068</v>
      </c>
      <c r="B7430" s="545" t="s">
        <v>6498</v>
      </c>
      <c r="C7430" s="545" t="s">
        <v>216</v>
      </c>
      <c r="D7430" s="546">
        <v>43651</v>
      </c>
      <c r="E7430" s="171" t="str">
        <f t="shared" si="116"/>
        <v>2019</v>
      </c>
      <c r="F7430" s="547">
        <v>2637</v>
      </c>
      <c r="G7430" s="548">
        <v>0.19</v>
      </c>
      <c r="H7430" s="547">
        <v>2215.9699999999998</v>
      </c>
      <c r="I7430" s="545" t="s">
        <v>12659</v>
      </c>
      <c r="J7430" s="545" t="s">
        <v>13298</v>
      </c>
      <c r="K7430" s="545" t="s">
        <v>13413</v>
      </c>
      <c r="L7430" s="545" t="s">
        <v>13413</v>
      </c>
      <c r="M7430" s="548" t="s">
        <v>13758</v>
      </c>
      <c r="N7430" s="545" t="s">
        <v>13413</v>
      </c>
      <c r="O7430" s="545" t="s">
        <v>13413</v>
      </c>
      <c r="P7430" s="549">
        <v>12165</v>
      </c>
      <c r="Q7430" s="549">
        <v>1</v>
      </c>
      <c r="R7430" s="549">
        <v>116</v>
      </c>
      <c r="S7430" s="548">
        <v>1012</v>
      </c>
      <c r="T7430" s="548"/>
      <c r="U7430" s="99"/>
    </row>
    <row r="7431" spans="1:21" ht="19.5" customHeight="1">
      <c r="A7431" s="545">
        <v>102069</v>
      </c>
      <c r="B7431" s="545" t="s">
        <v>6497</v>
      </c>
      <c r="C7431" s="545" t="s">
        <v>216</v>
      </c>
      <c r="D7431" s="546">
        <v>44590</v>
      </c>
      <c r="E7431" s="171" t="str">
        <f t="shared" si="116"/>
        <v>2022</v>
      </c>
      <c r="F7431" s="547">
        <v>547</v>
      </c>
      <c r="G7431" s="548">
        <v>0.19</v>
      </c>
      <c r="H7431" s="547">
        <v>459.66</v>
      </c>
      <c r="I7431" s="545" t="s">
        <v>12659</v>
      </c>
      <c r="J7431" s="545" t="s">
        <v>13297</v>
      </c>
      <c r="K7431" s="545" t="s">
        <v>13413</v>
      </c>
      <c r="L7431" s="545" t="s">
        <v>13413</v>
      </c>
      <c r="M7431" s="548" t="s">
        <v>13758</v>
      </c>
      <c r="N7431" s="545" t="s">
        <v>13413</v>
      </c>
      <c r="O7431" s="545" t="s">
        <v>13413</v>
      </c>
      <c r="P7431" s="549">
        <v>12166</v>
      </c>
      <c r="Q7431" s="549">
        <v>1</v>
      </c>
      <c r="R7431" s="549">
        <v>116</v>
      </c>
      <c r="S7431" s="548">
        <v>2257</v>
      </c>
      <c r="T7431" s="548"/>
      <c r="U7431" s="99"/>
    </row>
    <row r="7432" spans="1:21" ht="19.5" customHeight="1">
      <c r="A7432" s="545">
        <v>102070</v>
      </c>
      <c r="B7432" s="545" t="s">
        <v>7491</v>
      </c>
      <c r="C7432" s="545" t="s">
        <v>216</v>
      </c>
      <c r="D7432" s="546">
        <v>43734</v>
      </c>
      <c r="E7432" s="171" t="str">
        <f t="shared" si="116"/>
        <v>2019</v>
      </c>
      <c r="F7432" s="547">
        <v>3689797.3</v>
      </c>
      <c r="G7432" s="548">
        <v>0.19</v>
      </c>
      <c r="H7432" s="547">
        <v>3100670</v>
      </c>
      <c r="I7432" s="545" t="s">
        <v>12762</v>
      </c>
      <c r="J7432" s="545" t="s">
        <v>13321</v>
      </c>
      <c r="K7432" s="545" t="s">
        <v>18596</v>
      </c>
      <c r="L7432" s="545" t="s">
        <v>13413</v>
      </c>
      <c r="M7432" s="548" t="s">
        <v>13758</v>
      </c>
      <c r="N7432" s="545" t="s">
        <v>13413</v>
      </c>
      <c r="O7432" s="545" t="s">
        <v>13413</v>
      </c>
      <c r="P7432" s="549">
        <v>12167</v>
      </c>
      <c r="Q7432" s="549">
        <v>1</v>
      </c>
      <c r="R7432" s="549">
        <v>8</v>
      </c>
      <c r="S7432" s="548">
        <v>2244</v>
      </c>
      <c r="T7432" s="548"/>
      <c r="U7432" s="99"/>
    </row>
    <row r="7433" spans="1:21" ht="19.5" customHeight="1">
      <c r="A7433" s="545">
        <v>102071</v>
      </c>
      <c r="B7433" s="545" t="s">
        <v>7490</v>
      </c>
      <c r="C7433" s="545" t="s">
        <v>216</v>
      </c>
      <c r="D7433" s="546">
        <v>43734</v>
      </c>
      <c r="E7433" s="171" t="str">
        <f t="shared" si="116"/>
        <v>2019</v>
      </c>
      <c r="F7433" s="547">
        <v>15821348</v>
      </c>
      <c r="G7433" s="548">
        <v>0.19</v>
      </c>
      <c r="H7433" s="547">
        <v>13295250.42</v>
      </c>
      <c r="I7433" s="545" t="s">
        <v>12762</v>
      </c>
      <c r="J7433" s="545" t="s">
        <v>13321</v>
      </c>
      <c r="K7433" s="545" t="s">
        <v>18597</v>
      </c>
      <c r="L7433" s="545" t="s">
        <v>13413</v>
      </c>
      <c r="M7433" s="548" t="s">
        <v>13758</v>
      </c>
      <c r="N7433" s="545" t="s">
        <v>13413</v>
      </c>
      <c r="O7433" s="545" t="s">
        <v>13413</v>
      </c>
      <c r="P7433" s="549">
        <v>12168</v>
      </c>
      <c r="Q7433" s="549">
        <v>1</v>
      </c>
      <c r="R7433" s="549">
        <v>8</v>
      </c>
      <c r="S7433" s="548">
        <v>2244</v>
      </c>
      <c r="T7433" s="548"/>
      <c r="U7433" s="99"/>
    </row>
    <row r="7434" spans="1:21" ht="19.5" customHeight="1">
      <c r="A7434" s="545">
        <v>102072</v>
      </c>
      <c r="B7434" s="545" t="s">
        <v>7724</v>
      </c>
      <c r="C7434" s="545" t="s">
        <v>216</v>
      </c>
      <c r="D7434" s="546">
        <v>43651</v>
      </c>
      <c r="E7434" s="171" t="str">
        <f t="shared" si="116"/>
        <v>2019</v>
      </c>
      <c r="F7434" s="547">
        <v>1065746.99</v>
      </c>
      <c r="G7434" s="548">
        <v>0.19</v>
      </c>
      <c r="H7434" s="547">
        <v>895585.71</v>
      </c>
      <c r="I7434" s="545" t="s">
        <v>12650</v>
      </c>
      <c r="J7434" s="545" t="s">
        <v>13321</v>
      </c>
      <c r="K7434" s="545" t="s">
        <v>18598</v>
      </c>
      <c r="L7434" s="545" t="s">
        <v>13413</v>
      </c>
      <c r="M7434" s="548" t="s">
        <v>13758</v>
      </c>
      <c r="N7434" s="545" t="s">
        <v>13413</v>
      </c>
      <c r="O7434" s="545" t="s">
        <v>13413</v>
      </c>
      <c r="P7434" s="549">
        <v>12169</v>
      </c>
      <c r="Q7434" s="549">
        <v>1</v>
      </c>
      <c r="R7434" s="549">
        <v>127</v>
      </c>
      <c r="S7434" s="548">
        <v>2244</v>
      </c>
      <c r="T7434" s="548"/>
      <c r="U7434" s="99"/>
    </row>
    <row r="7435" spans="1:21" ht="19.5" customHeight="1">
      <c r="A7435" s="545">
        <v>102073</v>
      </c>
      <c r="B7435" s="545" t="s">
        <v>7723</v>
      </c>
      <c r="C7435" s="545" t="s">
        <v>216</v>
      </c>
      <c r="D7435" s="546">
        <v>43651</v>
      </c>
      <c r="E7435" s="171" t="str">
        <f t="shared" si="116"/>
        <v>2019</v>
      </c>
      <c r="F7435" s="547">
        <v>177722813</v>
      </c>
      <c r="G7435" s="548">
        <v>0.19</v>
      </c>
      <c r="H7435" s="547">
        <v>149346901.68000001</v>
      </c>
      <c r="I7435" s="545" t="s">
        <v>12762</v>
      </c>
      <c r="J7435" s="545" t="s">
        <v>13321</v>
      </c>
      <c r="K7435" s="545" t="s">
        <v>18599</v>
      </c>
      <c r="L7435" s="545" t="s">
        <v>13413</v>
      </c>
      <c r="M7435" s="548" t="s">
        <v>13758</v>
      </c>
      <c r="N7435" s="545" t="s">
        <v>13413</v>
      </c>
      <c r="O7435" s="545" t="s">
        <v>13413</v>
      </c>
      <c r="P7435" s="549">
        <v>12170</v>
      </c>
      <c r="Q7435" s="549">
        <v>1</v>
      </c>
      <c r="R7435" s="549">
        <v>8</v>
      </c>
      <c r="S7435" s="548">
        <v>2244</v>
      </c>
      <c r="T7435" s="548"/>
      <c r="U7435" s="99"/>
    </row>
    <row r="7436" spans="1:21" ht="19.5" customHeight="1">
      <c r="A7436" s="545">
        <v>102074</v>
      </c>
      <c r="B7436" s="545" t="s">
        <v>7722</v>
      </c>
      <c r="C7436" s="545" t="s">
        <v>216</v>
      </c>
      <c r="D7436" s="546">
        <v>43651</v>
      </c>
      <c r="E7436" s="171" t="str">
        <f t="shared" si="116"/>
        <v>2019</v>
      </c>
      <c r="F7436" s="547">
        <v>6799999.9900000002</v>
      </c>
      <c r="G7436" s="548">
        <v>0.19</v>
      </c>
      <c r="H7436" s="547">
        <v>5714285.71</v>
      </c>
      <c r="I7436" s="545" t="s">
        <v>12984</v>
      </c>
      <c r="J7436" s="545" t="s">
        <v>13321</v>
      </c>
      <c r="K7436" s="545" t="s">
        <v>18600</v>
      </c>
      <c r="L7436" s="545" t="s">
        <v>13413</v>
      </c>
      <c r="M7436" s="548" t="s">
        <v>13758</v>
      </c>
      <c r="N7436" s="545" t="s">
        <v>13413</v>
      </c>
      <c r="O7436" s="545" t="s">
        <v>13413</v>
      </c>
      <c r="P7436" s="549">
        <v>12171</v>
      </c>
      <c r="Q7436" s="549">
        <v>1</v>
      </c>
      <c r="R7436" s="549">
        <v>57</v>
      </c>
      <c r="S7436" s="548">
        <v>2244</v>
      </c>
      <c r="T7436" s="548"/>
      <c r="U7436" s="99"/>
    </row>
    <row r="7437" spans="1:21" ht="19.5" customHeight="1">
      <c r="A7437" s="545">
        <v>102075</v>
      </c>
      <c r="B7437" s="545" t="s">
        <v>7479</v>
      </c>
      <c r="C7437" s="545" t="s">
        <v>216</v>
      </c>
      <c r="D7437" s="546">
        <v>43735</v>
      </c>
      <c r="E7437" s="171" t="str">
        <f t="shared" si="116"/>
        <v>2019</v>
      </c>
      <c r="F7437" s="547">
        <v>90945</v>
      </c>
      <c r="G7437" s="548">
        <v>0.19</v>
      </c>
      <c r="H7437" s="547">
        <v>76424.37</v>
      </c>
      <c r="I7437" s="545" t="s">
        <v>12650</v>
      </c>
      <c r="J7437" s="545" t="s">
        <v>13296</v>
      </c>
      <c r="K7437" s="545" t="s">
        <v>18601</v>
      </c>
      <c r="L7437" s="545" t="s">
        <v>13413</v>
      </c>
      <c r="M7437" s="548" t="s">
        <v>13758</v>
      </c>
      <c r="N7437" s="545" t="s">
        <v>13413</v>
      </c>
      <c r="O7437" s="545" t="s">
        <v>13413</v>
      </c>
      <c r="P7437" s="549">
        <v>12172</v>
      </c>
      <c r="Q7437" s="549">
        <v>1</v>
      </c>
      <c r="R7437" s="549">
        <v>127</v>
      </c>
      <c r="S7437" s="548">
        <v>2218</v>
      </c>
      <c r="T7437" s="548"/>
      <c r="U7437" s="99"/>
    </row>
    <row r="7438" spans="1:21" ht="19.5" customHeight="1">
      <c r="A7438" s="545">
        <v>102077</v>
      </c>
      <c r="B7438" s="545" t="s">
        <v>7721</v>
      </c>
      <c r="C7438" s="545" t="s">
        <v>221</v>
      </c>
      <c r="D7438" s="546">
        <v>43651</v>
      </c>
      <c r="E7438" s="171" t="str">
        <f t="shared" si="116"/>
        <v>2019</v>
      </c>
      <c r="F7438" s="547">
        <v>126503</v>
      </c>
      <c r="G7438" s="548">
        <v>0.19</v>
      </c>
      <c r="H7438" s="547">
        <v>106305.04</v>
      </c>
      <c r="I7438" s="545" t="s">
        <v>12967</v>
      </c>
      <c r="J7438" s="545" t="s">
        <v>13321</v>
      </c>
      <c r="K7438" s="545" t="s">
        <v>18602</v>
      </c>
      <c r="L7438" s="545" t="s">
        <v>16793</v>
      </c>
      <c r="M7438" s="548" t="s">
        <v>13758</v>
      </c>
      <c r="N7438" s="545" t="s">
        <v>13413</v>
      </c>
      <c r="O7438" s="545" t="s">
        <v>13413</v>
      </c>
      <c r="P7438" s="549">
        <v>12174</v>
      </c>
      <c r="Q7438" s="549">
        <v>1</v>
      </c>
      <c r="R7438" s="549">
        <v>61</v>
      </c>
      <c r="S7438" s="548">
        <v>2244</v>
      </c>
      <c r="T7438" s="548"/>
      <c r="U7438" s="99"/>
    </row>
    <row r="7439" spans="1:21" ht="19.5" customHeight="1">
      <c r="A7439" s="545">
        <v>102078</v>
      </c>
      <c r="B7439" s="545" t="s">
        <v>7720</v>
      </c>
      <c r="C7439" s="545" t="s">
        <v>216</v>
      </c>
      <c r="D7439" s="546">
        <v>43651</v>
      </c>
      <c r="E7439" s="171" t="str">
        <f t="shared" si="116"/>
        <v>2019</v>
      </c>
      <c r="F7439" s="547">
        <v>8508500</v>
      </c>
      <c r="G7439" s="548">
        <v>0.19</v>
      </c>
      <c r="H7439" s="547">
        <v>7150000</v>
      </c>
      <c r="I7439" s="545" t="s">
        <v>12762</v>
      </c>
      <c r="J7439" s="545" t="s">
        <v>13321</v>
      </c>
      <c r="K7439" s="545" t="s">
        <v>18603</v>
      </c>
      <c r="L7439" s="545" t="s">
        <v>13413</v>
      </c>
      <c r="M7439" s="548" t="s">
        <v>13758</v>
      </c>
      <c r="N7439" s="545" t="s">
        <v>13413</v>
      </c>
      <c r="O7439" s="545" t="s">
        <v>13413</v>
      </c>
      <c r="P7439" s="549">
        <v>12175</v>
      </c>
      <c r="Q7439" s="549">
        <v>1</v>
      </c>
      <c r="R7439" s="549">
        <v>8</v>
      </c>
      <c r="S7439" s="548">
        <v>2244</v>
      </c>
      <c r="T7439" s="548"/>
      <c r="U7439" s="99"/>
    </row>
    <row r="7440" spans="1:21" ht="19.5" customHeight="1">
      <c r="A7440" s="545">
        <v>102079</v>
      </c>
      <c r="B7440" s="545" t="s">
        <v>7449</v>
      </c>
      <c r="C7440" s="545" t="s">
        <v>216</v>
      </c>
      <c r="D7440" s="546">
        <v>43740</v>
      </c>
      <c r="E7440" s="171" t="str">
        <f t="shared" si="116"/>
        <v>2019</v>
      </c>
      <c r="F7440" s="547">
        <v>2344300</v>
      </c>
      <c r="G7440" s="548">
        <v>0.19</v>
      </c>
      <c r="H7440" s="547">
        <v>1970000</v>
      </c>
      <c r="I7440" s="545" t="s">
        <v>12686</v>
      </c>
      <c r="J7440" s="545" t="s">
        <v>13301</v>
      </c>
      <c r="K7440" s="545" t="s">
        <v>18604</v>
      </c>
      <c r="L7440" s="545" t="s">
        <v>13413</v>
      </c>
      <c r="M7440" s="548" t="s">
        <v>13758</v>
      </c>
      <c r="N7440" s="545" t="s">
        <v>13413</v>
      </c>
      <c r="O7440" s="545" t="s">
        <v>13413</v>
      </c>
      <c r="P7440" s="549">
        <v>12176</v>
      </c>
      <c r="Q7440" s="549">
        <v>1</v>
      </c>
      <c r="R7440" s="549">
        <v>131</v>
      </c>
      <c r="S7440" s="548">
        <v>2221</v>
      </c>
      <c r="T7440" s="548"/>
      <c r="U7440" s="99"/>
    </row>
    <row r="7441" spans="1:21" ht="19.5" customHeight="1">
      <c r="A7441" s="545">
        <v>102080</v>
      </c>
      <c r="B7441" s="545" t="s">
        <v>7719</v>
      </c>
      <c r="C7441" s="545" t="s">
        <v>216</v>
      </c>
      <c r="D7441" s="546">
        <v>43651</v>
      </c>
      <c r="E7441" s="171" t="str">
        <f t="shared" si="116"/>
        <v>2019</v>
      </c>
      <c r="F7441" s="547">
        <v>215900</v>
      </c>
      <c r="G7441" s="548">
        <v>0.19</v>
      </c>
      <c r="H7441" s="547">
        <v>181428.57</v>
      </c>
      <c r="I7441" s="545" t="s">
        <v>12637</v>
      </c>
      <c r="J7441" s="545" t="s">
        <v>13321</v>
      </c>
      <c r="K7441" s="545" t="s">
        <v>18605</v>
      </c>
      <c r="L7441" s="545" t="s">
        <v>13413</v>
      </c>
      <c r="M7441" s="548" t="s">
        <v>13758</v>
      </c>
      <c r="N7441" s="545" t="s">
        <v>13413</v>
      </c>
      <c r="O7441" s="545" t="s">
        <v>13413</v>
      </c>
      <c r="P7441" s="549">
        <v>12177</v>
      </c>
      <c r="Q7441" s="549">
        <v>1</v>
      </c>
      <c r="R7441" s="549">
        <v>13</v>
      </c>
      <c r="S7441" s="548">
        <v>2244</v>
      </c>
      <c r="T7441" s="548"/>
      <c r="U7441" s="99"/>
    </row>
    <row r="7442" spans="1:21" ht="19.5" customHeight="1">
      <c r="A7442" s="545">
        <v>102081</v>
      </c>
      <c r="B7442" s="545" t="s">
        <v>7718</v>
      </c>
      <c r="C7442" s="545" t="s">
        <v>216</v>
      </c>
      <c r="D7442" s="546">
        <v>46052</v>
      </c>
      <c r="E7442" s="171" t="str">
        <f t="shared" si="116"/>
        <v>2026</v>
      </c>
      <c r="F7442" s="547">
        <v>11904701</v>
      </c>
      <c r="G7442" s="548">
        <v>0.19</v>
      </c>
      <c r="H7442" s="547">
        <v>10003950.42</v>
      </c>
      <c r="I7442" s="545" t="s">
        <v>12762</v>
      </c>
      <c r="J7442" s="545" t="s">
        <v>13307</v>
      </c>
      <c r="K7442" s="545" t="s">
        <v>18606</v>
      </c>
      <c r="L7442" s="545" t="s">
        <v>13413</v>
      </c>
      <c r="M7442" s="548" t="s">
        <v>13758</v>
      </c>
      <c r="N7442" s="545" t="s">
        <v>13413</v>
      </c>
      <c r="O7442" s="545" t="s">
        <v>13413</v>
      </c>
      <c r="P7442" s="549">
        <v>12178</v>
      </c>
      <c r="Q7442" s="549">
        <v>1</v>
      </c>
      <c r="R7442" s="549">
        <v>8</v>
      </c>
      <c r="S7442" s="548">
        <v>2228</v>
      </c>
      <c r="T7442" s="548"/>
      <c r="U7442" s="99"/>
    </row>
    <row r="7443" spans="1:21" ht="19.5" customHeight="1">
      <c r="A7443" s="545">
        <v>102082</v>
      </c>
      <c r="B7443" s="545" t="s">
        <v>7717</v>
      </c>
      <c r="C7443" s="545" t="s">
        <v>216</v>
      </c>
      <c r="D7443" s="546">
        <v>43651</v>
      </c>
      <c r="E7443" s="171" t="str">
        <f t="shared" si="116"/>
        <v>2019</v>
      </c>
      <c r="F7443" s="547">
        <v>295000</v>
      </c>
      <c r="G7443" s="548">
        <v>0.19</v>
      </c>
      <c r="H7443" s="547">
        <v>247899.16</v>
      </c>
      <c r="I7443" s="545" t="s">
        <v>12676</v>
      </c>
      <c r="J7443" s="545" t="s">
        <v>13321</v>
      </c>
      <c r="K7443" s="545" t="s">
        <v>18607</v>
      </c>
      <c r="L7443" s="545" t="s">
        <v>13413</v>
      </c>
      <c r="M7443" s="548" t="s">
        <v>13758</v>
      </c>
      <c r="N7443" s="545" t="s">
        <v>13413</v>
      </c>
      <c r="O7443" s="545" t="s">
        <v>13413</v>
      </c>
      <c r="P7443" s="549">
        <v>12179</v>
      </c>
      <c r="Q7443" s="549">
        <v>1</v>
      </c>
      <c r="R7443" s="549">
        <v>14</v>
      </c>
      <c r="S7443" s="548">
        <v>2244</v>
      </c>
      <c r="T7443" s="548"/>
      <c r="U7443" s="99"/>
    </row>
    <row r="7444" spans="1:21" ht="19.5" customHeight="1">
      <c r="A7444" s="545">
        <v>102083</v>
      </c>
      <c r="B7444" s="545" t="s">
        <v>6558</v>
      </c>
      <c r="C7444" s="545" t="s">
        <v>216</v>
      </c>
      <c r="D7444" s="546">
        <v>44591</v>
      </c>
      <c r="E7444" s="171" t="str">
        <f t="shared" si="116"/>
        <v>2022</v>
      </c>
      <c r="F7444" s="547">
        <v>2793</v>
      </c>
      <c r="G7444" s="548">
        <v>0.19</v>
      </c>
      <c r="H7444" s="547">
        <v>2347.06</v>
      </c>
      <c r="I7444" s="545" t="s">
        <v>12659</v>
      </c>
      <c r="J7444" s="545" t="s">
        <v>13297</v>
      </c>
      <c r="K7444" s="545" t="s">
        <v>6558</v>
      </c>
      <c r="L7444" s="545" t="s">
        <v>13413</v>
      </c>
      <c r="M7444" s="548" t="s">
        <v>13758</v>
      </c>
      <c r="N7444" s="545" t="s">
        <v>13413</v>
      </c>
      <c r="O7444" s="545" t="s">
        <v>13413</v>
      </c>
      <c r="P7444" s="549">
        <v>12180</v>
      </c>
      <c r="Q7444" s="549">
        <v>1</v>
      </c>
      <c r="R7444" s="549">
        <v>116</v>
      </c>
      <c r="S7444" s="548">
        <v>2257</v>
      </c>
      <c r="T7444" s="548"/>
      <c r="U7444" s="99"/>
    </row>
    <row r="7445" spans="1:21" ht="19.5" customHeight="1">
      <c r="A7445" s="545">
        <v>102084</v>
      </c>
      <c r="B7445" s="545" t="s">
        <v>6557</v>
      </c>
      <c r="C7445" s="545" t="s">
        <v>216</v>
      </c>
      <c r="D7445" s="546">
        <v>44588</v>
      </c>
      <c r="E7445" s="171" t="str">
        <f t="shared" si="116"/>
        <v>2022</v>
      </c>
      <c r="F7445" s="547">
        <v>29530</v>
      </c>
      <c r="G7445" s="548">
        <v>0.19</v>
      </c>
      <c r="H7445" s="547">
        <v>24815.13</v>
      </c>
      <c r="I7445" s="545" t="s">
        <v>12659</v>
      </c>
      <c r="J7445" s="545" t="s">
        <v>13297</v>
      </c>
      <c r="K7445" s="545" t="s">
        <v>6557</v>
      </c>
      <c r="L7445" s="545" t="s">
        <v>13413</v>
      </c>
      <c r="M7445" s="548" t="s">
        <v>13758</v>
      </c>
      <c r="N7445" s="545" t="s">
        <v>13413</v>
      </c>
      <c r="O7445" s="545" t="s">
        <v>13413</v>
      </c>
      <c r="P7445" s="549">
        <v>12181</v>
      </c>
      <c r="Q7445" s="549">
        <v>1</v>
      </c>
      <c r="R7445" s="549">
        <v>116</v>
      </c>
      <c r="S7445" s="548">
        <v>2257</v>
      </c>
      <c r="T7445" s="548"/>
      <c r="U7445" s="99"/>
    </row>
    <row r="7446" spans="1:21" ht="19.5" customHeight="1">
      <c r="A7446" s="545">
        <v>102085</v>
      </c>
      <c r="B7446" s="545" t="s">
        <v>6556</v>
      </c>
      <c r="C7446" s="545" t="s">
        <v>216</v>
      </c>
      <c r="D7446" s="546">
        <v>44588</v>
      </c>
      <c r="E7446" s="171" t="str">
        <f t="shared" si="116"/>
        <v>2022</v>
      </c>
      <c r="F7446" s="547">
        <v>401250</v>
      </c>
      <c r="G7446" s="548">
        <v>0.19</v>
      </c>
      <c r="H7446" s="547">
        <v>337184.87</v>
      </c>
      <c r="I7446" s="545" t="s">
        <v>12659</v>
      </c>
      <c r="J7446" s="545" t="s">
        <v>13297</v>
      </c>
      <c r="K7446" s="545" t="s">
        <v>18608</v>
      </c>
      <c r="L7446" s="545" t="s">
        <v>13413</v>
      </c>
      <c r="M7446" s="548" t="s">
        <v>13758</v>
      </c>
      <c r="N7446" s="545" t="s">
        <v>13413</v>
      </c>
      <c r="O7446" s="545" t="s">
        <v>13413</v>
      </c>
      <c r="P7446" s="549">
        <v>12182</v>
      </c>
      <c r="Q7446" s="549">
        <v>1</v>
      </c>
      <c r="R7446" s="549">
        <v>116</v>
      </c>
      <c r="S7446" s="548">
        <v>2257</v>
      </c>
      <c r="T7446" s="548"/>
      <c r="U7446" s="99"/>
    </row>
    <row r="7447" spans="1:21" ht="19.5" customHeight="1">
      <c r="A7447" s="545">
        <v>102086</v>
      </c>
      <c r="B7447" s="545" t="s">
        <v>6555</v>
      </c>
      <c r="C7447" s="545" t="s">
        <v>216</v>
      </c>
      <c r="D7447" s="546">
        <v>44590</v>
      </c>
      <c r="E7447" s="171" t="str">
        <f t="shared" si="116"/>
        <v>2022</v>
      </c>
      <c r="F7447" s="547">
        <v>53692</v>
      </c>
      <c r="G7447" s="548">
        <v>0.19</v>
      </c>
      <c r="H7447" s="547">
        <v>45119.33</v>
      </c>
      <c r="I7447" s="545" t="s">
        <v>12659</v>
      </c>
      <c r="J7447" s="545" t="s">
        <v>13297</v>
      </c>
      <c r="K7447" s="545" t="s">
        <v>18609</v>
      </c>
      <c r="L7447" s="545" t="s">
        <v>13413</v>
      </c>
      <c r="M7447" s="548" t="s">
        <v>13758</v>
      </c>
      <c r="N7447" s="545" t="s">
        <v>13413</v>
      </c>
      <c r="O7447" s="545" t="s">
        <v>13413</v>
      </c>
      <c r="P7447" s="549">
        <v>12183</v>
      </c>
      <c r="Q7447" s="549">
        <v>1</v>
      </c>
      <c r="R7447" s="549">
        <v>116</v>
      </c>
      <c r="S7447" s="548">
        <v>2257</v>
      </c>
      <c r="T7447" s="548"/>
      <c r="U7447" s="99"/>
    </row>
    <row r="7448" spans="1:21" ht="19.5" customHeight="1">
      <c r="A7448" s="545">
        <v>102087</v>
      </c>
      <c r="B7448" s="545" t="s">
        <v>6554</v>
      </c>
      <c r="C7448" s="545" t="s">
        <v>216</v>
      </c>
      <c r="D7448" s="546">
        <v>44590</v>
      </c>
      <c r="E7448" s="171" t="str">
        <f t="shared" si="116"/>
        <v>2022</v>
      </c>
      <c r="F7448" s="547">
        <v>47114</v>
      </c>
      <c r="G7448" s="548">
        <v>0.19</v>
      </c>
      <c r="H7448" s="547">
        <v>39591.599999999999</v>
      </c>
      <c r="I7448" s="545" t="s">
        <v>12659</v>
      </c>
      <c r="J7448" s="545" t="s">
        <v>13297</v>
      </c>
      <c r="K7448" s="545" t="s">
        <v>18610</v>
      </c>
      <c r="L7448" s="545" t="s">
        <v>13413</v>
      </c>
      <c r="M7448" s="548" t="s">
        <v>13758</v>
      </c>
      <c r="N7448" s="545" t="s">
        <v>13413</v>
      </c>
      <c r="O7448" s="545" t="s">
        <v>13413</v>
      </c>
      <c r="P7448" s="549">
        <v>12184</v>
      </c>
      <c r="Q7448" s="549">
        <v>1</v>
      </c>
      <c r="R7448" s="549">
        <v>116</v>
      </c>
      <c r="S7448" s="548">
        <v>2257</v>
      </c>
      <c r="T7448" s="548"/>
      <c r="U7448" s="99"/>
    </row>
    <row r="7449" spans="1:21" ht="19.5" customHeight="1">
      <c r="A7449" s="545">
        <v>102088</v>
      </c>
      <c r="B7449" s="545" t="s">
        <v>6553</v>
      </c>
      <c r="C7449" s="545" t="s">
        <v>216</v>
      </c>
      <c r="D7449" s="546">
        <v>44590</v>
      </c>
      <c r="E7449" s="171" t="str">
        <f t="shared" si="116"/>
        <v>2022</v>
      </c>
      <c r="F7449" s="547">
        <v>7288</v>
      </c>
      <c r="G7449" s="548">
        <v>0.19</v>
      </c>
      <c r="H7449" s="547">
        <v>6124.37</v>
      </c>
      <c r="I7449" s="545" t="s">
        <v>12659</v>
      </c>
      <c r="J7449" s="545" t="s">
        <v>13297</v>
      </c>
      <c r="K7449" s="545" t="s">
        <v>18611</v>
      </c>
      <c r="L7449" s="545" t="s">
        <v>13413</v>
      </c>
      <c r="M7449" s="548" t="s">
        <v>13758</v>
      </c>
      <c r="N7449" s="545" t="s">
        <v>13413</v>
      </c>
      <c r="O7449" s="545" t="s">
        <v>13413</v>
      </c>
      <c r="P7449" s="549">
        <v>12185</v>
      </c>
      <c r="Q7449" s="549">
        <v>1</v>
      </c>
      <c r="R7449" s="549">
        <v>116</v>
      </c>
      <c r="S7449" s="548">
        <v>2257</v>
      </c>
      <c r="T7449" s="548"/>
      <c r="U7449" s="99"/>
    </row>
    <row r="7450" spans="1:21" ht="19.5" customHeight="1">
      <c r="A7450" s="545">
        <v>102090</v>
      </c>
      <c r="B7450" s="545" t="s">
        <v>1896</v>
      </c>
      <c r="C7450" s="545" t="s">
        <v>216</v>
      </c>
      <c r="D7450" s="546"/>
      <c r="E7450" s="171" t="str">
        <f t="shared" si="116"/>
        <v>1900</v>
      </c>
      <c r="F7450" s="547">
        <v>0</v>
      </c>
      <c r="G7450" s="548">
        <v>0</v>
      </c>
      <c r="H7450" s="547">
        <v>0</v>
      </c>
      <c r="I7450" s="545" t="s">
        <v>12650</v>
      </c>
      <c r="J7450" s="545"/>
      <c r="K7450" s="545" t="s">
        <v>13413</v>
      </c>
      <c r="L7450" s="545" t="s">
        <v>13413</v>
      </c>
      <c r="M7450" s="548" t="s">
        <v>13758</v>
      </c>
      <c r="N7450" s="545" t="s">
        <v>13413</v>
      </c>
      <c r="O7450" s="545" t="s">
        <v>13413</v>
      </c>
      <c r="P7450" s="549">
        <v>5201</v>
      </c>
      <c r="Q7450" s="549">
        <v>1</v>
      </c>
      <c r="R7450" s="549">
        <v>127</v>
      </c>
      <c r="S7450" s="548"/>
      <c r="T7450" s="548"/>
      <c r="U7450" s="99"/>
    </row>
    <row r="7451" spans="1:21" ht="19.5" customHeight="1">
      <c r="A7451" s="545">
        <v>102091</v>
      </c>
      <c r="B7451" s="545" t="s">
        <v>2081</v>
      </c>
      <c r="C7451" s="545" t="s">
        <v>216</v>
      </c>
      <c r="D7451" s="546"/>
      <c r="E7451" s="171" t="str">
        <f t="shared" si="116"/>
        <v>1900</v>
      </c>
      <c r="F7451" s="547">
        <v>0</v>
      </c>
      <c r="G7451" s="548">
        <v>0</v>
      </c>
      <c r="H7451" s="547">
        <v>0</v>
      </c>
      <c r="I7451" s="545" t="s">
        <v>12637</v>
      </c>
      <c r="J7451" s="545"/>
      <c r="K7451" s="545" t="s">
        <v>13413</v>
      </c>
      <c r="L7451" s="545" t="s">
        <v>13413</v>
      </c>
      <c r="M7451" s="548" t="s">
        <v>13758</v>
      </c>
      <c r="N7451" s="545" t="s">
        <v>13413</v>
      </c>
      <c r="O7451" s="545" t="s">
        <v>13413</v>
      </c>
      <c r="P7451" s="549">
        <v>5202</v>
      </c>
      <c r="Q7451" s="549">
        <v>1</v>
      </c>
      <c r="R7451" s="549">
        <v>13</v>
      </c>
      <c r="S7451" s="548"/>
      <c r="T7451" s="548"/>
      <c r="U7451" s="99"/>
    </row>
    <row r="7452" spans="1:21" ht="19.5" customHeight="1">
      <c r="A7452" s="545">
        <v>102092</v>
      </c>
      <c r="B7452" s="545" t="s">
        <v>6552</v>
      </c>
      <c r="C7452" s="545" t="s">
        <v>216</v>
      </c>
      <c r="D7452" s="546">
        <v>44590</v>
      </c>
      <c r="E7452" s="171" t="str">
        <f t="shared" si="116"/>
        <v>2022</v>
      </c>
      <c r="F7452" s="547">
        <v>7437</v>
      </c>
      <c r="G7452" s="548">
        <v>0.19</v>
      </c>
      <c r="H7452" s="547">
        <v>6249.58</v>
      </c>
      <c r="I7452" s="545" t="s">
        <v>12659</v>
      </c>
      <c r="J7452" s="545" t="s">
        <v>13297</v>
      </c>
      <c r="K7452" s="545" t="s">
        <v>18612</v>
      </c>
      <c r="L7452" s="545" t="s">
        <v>13413</v>
      </c>
      <c r="M7452" s="548" t="s">
        <v>13758</v>
      </c>
      <c r="N7452" s="545" t="s">
        <v>13413</v>
      </c>
      <c r="O7452" s="545" t="s">
        <v>13413</v>
      </c>
      <c r="P7452" s="549">
        <v>12186</v>
      </c>
      <c r="Q7452" s="549">
        <v>1</v>
      </c>
      <c r="R7452" s="549">
        <v>116</v>
      </c>
      <c r="S7452" s="548">
        <v>2257</v>
      </c>
      <c r="T7452" s="548"/>
      <c r="U7452" s="99"/>
    </row>
    <row r="7453" spans="1:21" ht="19.5" customHeight="1">
      <c r="A7453" s="545">
        <v>102093</v>
      </c>
      <c r="B7453" s="545" t="s">
        <v>237</v>
      </c>
      <c r="C7453" s="545" t="s">
        <v>216</v>
      </c>
      <c r="D7453" s="546"/>
      <c r="E7453" s="171" t="str">
        <f t="shared" si="116"/>
        <v>1900</v>
      </c>
      <c r="F7453" s="547">
        <v>0</v>
      </c>
      <c r="G7453" s="548">
        <v>0</v>
      </c>
      <c r="H7453" s="547">
        <v>0</v>
      </c>
      <c r="I7453" s="545" t="s">
        <v>12640</v>
      </c>
      <c r="J7453" s="545"/>
      <c r="K7453" s="545" t="s">
        <v>13413</v>
      </c>
      <c r="L7453" s="545" t="s">
        <v>13413</v>
      </c>
      <c r="M7453" s="548" t="s">
        <v>13758</v>
      </c>
      <c r="N7453" s="545" t="s">
        <v>13413</v>
      </c>
      <c r="O7453" s="545" t="s">
        <v>13413</v>
      </c>
      <c r="P7453" s="549">
        <v>5203</v>
      </c>
      <c r="Q7453" s="549">
        <v>1</v>
      </c>
      <c r="R7453" s="549">
        <v>1</v>
      </c>
      <c r="S7453" s="548"/>
      <c r="T7453" s="548"/>
      <c r="U7453" s="99"/>
    </row>
    <row r="7454" spans="1:21" ht="19.5" customHeight="1">
      <c r="A7454" s="545">
        <v>102094</v>
      </c>
      <c r="B7454" s="545" t="s">
        <v>6551</v>
      </c>
      <c r="C7454" s="545" t="s">
        <v>216</v>
      </c>
      <c r="D7454" s="546">
        <v>44590</v>
      </c>
      <c r="E7454" s="171" t="str">
        <f t="shared" si="116"/>
        <v>2022</v>
      </c>
      <c r="F7454" s="547">
        <v>8397</v>
      </c>
      <c r="G7454" s="548">
        <v>0.19</v>
      </c>
      <c r="H7454" s="547">
        <v>7056.3</v>
      </c>
      <c r="I7454" s="545" t="s">
        <v>12659</v>
      </c>
      <c r="J7454" s="545" t="s">
        <v>13297</v>
      </c>
      <c r="K7454" s="545" t="s">
        <v>18613</v>
      </c>
      <c r="L7454" s="545" t="s">
        <v>13413</v>
      </c>
      <c r="M7454" s="548" t="s">
        <v>13758</v>
      </c>
      <c r="N7454" s="545" t="s">
        <v>13413</v>
      </c>
      <c r="O7454" s="545" t="s">
        <v>13413</v>
      </c>
      <c r="P7454" s="549">
        <v>12187</v>
      </c>
      <c r="Q7454" s="549">
        <v>1</v>
      </c>
      <c r="R7454" s="549">
        <v>116</v>
      </c>
      <c r="S7454" s="548">
        <v>2257</v>
      </c>
      <c r="T7454" s="548"/>
      <c r="U7454" s="99"/>
    </row>
    <row r="7455" spans="1:21" ht="19.5" customHeight="1">
      <c r="A7455" s="545">
        <v>102095</v>
      </c>
      <c r="B7455" s="545" t="s">
        <v>6550</v>
      </c>
      <c r="C7455" s="545" t="s">
        <v>216</v>
      </c>
      <c r="D7455" s="546">
        <v>44590</v>
      </c>
      <c r="E7455" s="171" t="str">
        <f t="shared" si="116"/>
        <v>2022</v>
      </c>
      <c r="F7455" s="547">
        <v>178675</v>
      </c>
      <c r="G7455" s="548">
        <v>0.19</v>
      </c>
      <c r="H7455" s="547">
        <v>150147.06</v>
      </c>
      <c r="I7455" s="545" t="s">
        <v>12659</v>
      </c>
      <c r="J7455" s="545" t="s">
        <v>13297</v>
      </c>
      <c r="K7455" s="545" t="s">
        <v>6550</v>
      </c>
      <c r="L7455" s="545" t="s">
        <v>13413</v>
      </c>
      <c r="M7455" s="548" t="s">
        <v>13758</v>
      </c>
      <c r="N7455" s="545" t="s">
        <v>13413</v>
      </c>
      <c r="O7455" s="545" t="s">
        <v>13413</v>
      </c>
      <c r="P7455" s="549">
        <v>12188</v>
      </c>
      <c r="Q7455" s="549">
        <v>1</v>
      </c>
      <c r="R7455" s="549">
        <v>116</v>
      </c>
      <c r="S7455" s="548">
        <v>2257</v>
      </c>
      <c r="T7455" s="548"/>
      <c r="U7455" s="99"/>
    </row>
    <row r="7456" spans="1:21" ht="19.5" customHeight="1">
      <c r="A7456" s="545">
        <v>102096</v>
      </c>
      <c r="B7456" s="545" t="s">
        <v>6549</v>
      </c>
      <c r="C7456" s="545" t="s">
        <v>216</v>
      </c>
      <c r="D7456" s="546">
        <v>44590</v>
      </c>
      <c r="E7456" s="171" t="str">
        <f t="shared" si="116"/>
        <v>2022</v>
      </c>
      <c r="F7456" s="547">
        <v>47548</v>
      </c>
      <c r="G7456" s="548">
        <v>0.19</v>
      </c>
      <c r="H7456" s="547">
        <v>39956.300000000003</v>
      </c>
      <c r="I7456" s="545" t="s">
        <v>12659</v>
      </c>
      <c r="J7456" s="545" t="s">
        <v>13297</v>
      </c>
      <c r="K7456" s="545" t="s">
        <v>6549</v>
      </c>
      <c r="L7456" s="545" t="s">
        <v>13413</v>
      </c>
      <c r="M7456" s="548" t="s">
        <v>13758</v>
      </c>
      <c r="N7456" s="545" t="s">
        <v>13413</v>
      </c>
      <c r="O7456" s="545" t="s">
        <v>13413</v>
      </c>
      <c r="P7456" s="549">
        <v>12189</v>
      </c>
      <c r="Q7456" s="549">
        <v>1</v>
      </c>
      <c r="R7456" s="549">
        <v>116</v>
      </c>
      <c r="S7456" s="548">
        <v>2257</v>
      </c>
      <c r="T7456" s="548"/>
      <c r="U7456" s="99"/>
    </row>
    <row r="7457" spans="1:21" ht="19.5" customHeight="1">
      <c r="A7457" s="545">
        <v>102097</v>
      </c>
      <c r="B7457" s="545" t="s">
        <v>3527</v>
      </c>
      <c r="C7457" s="545" t="s">
        <v>4552</v>
      </c>
      <c r="D7457" s="546">
        <v>44718</v>
      </c>
      <c r="E7457" s="171" t="str">
        <f t="shared" si="116"/>
        <v>2022</v>
      </c>
      <c r="F7457" s="547">
        <v>6128794</v>
      </c>
      <c r="G7457" s="548">
        <v>0.19</v>
      </c>
      <c r="H7457" s="547">
        <v>5150247.0599999996</v>
      </c>
      <c r="I7457" s="545" t="s">
        <v>12753</v>
      </c>
      <c r="J7457" s="545" t="s">
        <v>13298</v>
      </c>
      <c r="K7457" s="545" t="s">
        <v>13413</v>
      </c>
      <c r="L7457" s="545" t="s">
        <v>16420</v>
      </c>
      <c r="M7457" s="548" t="s">
        <v>13758</v>
      </c>
      <c r="N7457" s="545" t="s">
        <v>13413</v>
      </c>
      <c r="O7457" s="545" t="s">
        <v>13413</v>
      </c>
      <c r="P7457" s="549">
        <v>5204</v>
      </c>
      <c r="Q7457" s="549">
        <v>1</v>
      </c>
      <c r="R7457" s="549">
        <v>165</v>
      </c>
      <c r="S7457" s="548">
        <v>1012</v>
      </c>
      <c r="T7457" s="548"/>
      <c r="U7457" s="99"/>
    </row>
    <row r="7458" spans="1:21" ht="19.5" customHeight="1">
      <c r="A7458" s="545">
        <v>102098</v>
      </c>
      <c r="B7458" s="545" t="s">
        <v>3801</v>
      </c>
      <c r="C7458" s="545" t="s">
        <v>216</v>
      </c>
      <c r="D7458" s="546">
        <v>44589</v>
      </c>
      <c r="E7458" s="171" t="str">
        <f t="shared" si="116"/>
        <v>2022</v>
      </c>
      <c r="F7458" s="547">
        <v>34221</v>
      </c>
      <c r="G7458" s="548">
        <v>0</v>
      </c>
      <c r="H7458" s="547">
        <v>34221</v>
      </c>
      <c r="I7458" s="545" t="s">
        <v>12766</v>
      </c>
      <c r="J7458" s="545" t="s">
        <v>13297</v>
      </c>
      <c r="K7458" s="545" t="s">
        <v>13413</v>
      </c>
      <c r="L7458" s="545" t="s">
        <v>13413</v>
      </c>
      <c r="M7458" s="548" t="s">
        <v>13758</v>
      </c>
      <c r="N7458" s="545" t="s">
        <v>13413</v>
      </c>
      <c r="O7458" s="545" t="s">
        <v>13413</v>
      </c>
      <c r="P7458" s="549">
        <v>5205</v>
      </c>
      <c r="Q7458" s="549">
        <v>1</v>
      </c>
      <c r="R7458" s="549">
        <v>172</v>
      </c>
      <c r="S7458" s="548">
        <v>2257</v>
      </c>
      <c r="T7458" s="548"/>
      <c r="U7458" s="99"/>
    </row>
    <row r="7459" spans="1:21" ht="19.5" customHeight="1">
      <c r="A7459" s="545">
        <v>102099</v>
      </c>
      <c r="B7459" s="545" t="s">
        <v>10443</v>
      </c>
      <c r="C7459" s="545" t="s">
        <v>209</v>
      </c>
      <c r="D7459" s="546"/>
      <c r="E7459" s="171" t="str">
        <f t="shared" si="116"/>
        <v>1900</v>
      </c>
      <c r="F7459" s="547">
        <v>0</v>
      </c>
      <c r="G7459" s="548">
        <v>0</v>
      </c>
      <c r="H7459" s="547">
        <v>0</v>
      </c>
      <c r="I7459" s="545" t="s">
        <v>12719</v>
      </c>
      <c r="J7459" s="545"/>
      <c r="K7459" s="545" t="s">
        <v>18381</v>
      </c>
      <c r="L7459" s="545" t="s">
        <v>13807</v>
      </c>
      <c r="M7459" s="548" t="s">
        <v>13758</v>
      </c>
      <c r="N7459" s="545" t="s">
        <v>13413</v>
      </c>
      <c r="O7459" s="545" t="s">
        <v>14834</v>
      </c>
      <c r="P7459" s="549">
        <v>5206</v>
      </c>
      <c r="Q7459" s="549">
        <v>1</v>
      </c>
      <c r="R7459" s="549">
        <v>157</v>
      </c>
      <c r="S7459" s="548"/>
      <c r="T7459" s="548"/>
      <c r="U7459" s="99"/>
    </row>
    <row r="7460" spans="1:21" ht="19.5" customHeight="1">
      <c r="A7460" s="545">
        <v>102101</v>
      </c>
      <c r="B7460" s="545" t="s">
        <v>6548</v>
      </c>
      <c r="C7460" s="545" t="s">
        <v>216</v>
      </c>
      <c r="D7460" s="546">
        <v>44590</v>
      </c>
      <c r="E7460" s="171" t="str">
        <f t="shared" si="116"/>
        <v>2022</v>
      </c>
      <c r="F7460" s="547">
        <v>42001</v>
      </c>
      <c r="G7460" s="548">
        <v>0.19</v>
      </c>
      <c r="H7460" s="547">
        <v>35294.959999999999</v>
      </c>
      <c r="I7460" s="545" t="s">
        <v>12659</v>
      </c>
      <c r="J7460" s="545" t="s">
        <v>13297</v>
      </c>
      <c r="K7460" s="545" t="s">
        <v>6548</v>
      </c>
      <c r="L7460" s="545" t="s">
        <v>13413</v>
      </c>
      <c r="M7460" s="548" t="s">
        <v>13758</v>
      </c>
      <c r="N7460" s="545" t="s">
        <v>13413</v>
      </c>
      <c r="O7460" s="545" t="s">
        <v>13413</v>
      </c>
      <c r="P7460" s="549">
        <v>12191</v>
      </c>
      <c r="Q7460" s="549">
        <v>1</v>
      </c>
      <c r="R7460" s="549">
        <v>116</v>
      </c>
      <c r="S7460" s="548">
        <v>2257</v>
      </c>
      <c r="T7460" s="548"/>
      <c r="U7460" s="99"/>
    </row>
    <row r="7461" spans="1:21" ht="19.5" customHeight="1">
      <c r="A7461" s="545">
        <v>102102</v>
      </c>
      <c r="B7461" s="545" t="s">
        <v>13667</v>
      </c>
      <c r="C7461" s="545" t="s">
        <v>216</v>
      </c>
      <c r="D7461" s="546">
        <v>46052</v>
      </c>
      <c r="E7461" s="171" t="str">
        <f t="shared" si="116"/>
        <v>2026</v>
      </c>
      <c r="F7461" s="547">
        <v>1247062</v>
      </c>
      <c r="G7461" s="548">
        <v>0.19</v>
      </c>
      <c r="H7461" s="547">
        <v>1047951.26</v>
      </c>
      <c r="I7461" s="545" t="s">
        <v>12657</v>
      </c>
      <c r="J7461" s="545" t="s">
        <v>13307</v>
      </c>
      <c r="K7461" s="545" t="s">
        <v>13413</v>
      </c>
      <c r="L7461" s="545" t="s">
        <v>15409</v>
      </c>
      <c r="M7461" s="548" t="s">
        <v>13758</v>
      </c>
      <c r="N7461" s="545" t="s">
        <v>22154</v>
      </c>
      <c r="O7461" s="545" t="s">
        <v>15408</v>
      </c>
      <c r="P7461" s="549">
        <v>5207</v>
      </c>
      <c r="Q7461" s="549">
        <v>1</v>
      </c>
      <c r="R7461" s="549">
        <v>153</v>
      </c>
      <c r="S7461" s="548">
        <v>2228</v>
      </c>
      <c r="T7461" s="548">
        <v>170</v>
      </c>
      <c r="U7461" s="99"/>
    </row>
    <row r="7462" spans="1:21" ht="19.5" customHeight="1">
      <c r="A7462" s="545">
        <v>102103</v>
      </c>
      <c r="B7462" s="545" t="s">
        <v>13668</v>
      </c>
      <c r="C7462" s="545" t="s">
        <v>216</v>
      </c>
      <c r="D7462" s="546">
        <v>46052</v>
      </c>
      <c r="E7462" s="171" t="str">
        <f t="shared" si="116"/>
        <v>2026</v>
      </c>
      <c r="F7462" s="547">
        <v>967374</v>
      </c>
      <c r="G7462" s="548">
        <v>0.19</v>
      </c>
      <c r="H7462" s="547">
        <v>812919.33</v>
      </c>
      <c r="I7462" s="545" t="s">
        <v>12657</v>
      </c>
      <c r="J7462" s="545" t="s">
        <v>13307</v>
      </c>
      <c r="K7462" s="545" t="s">
        <v>18614</v>
      </c>
      <c r="L7462" s="545" t="s">
        <v>15409</v>
      </c>
      <c r="M7462" s="548" t="s">
        <v>13758</v>
      </c>
      <c r="N7462" s="545" t="s">
        <v>22154</v>
      </c>
      <c r="O7462" s="545" t="s">
        <v>15410</v>
      </c>
      <c r="P7462" s="549">
        <v>5208</v>
      </c>
      <c r="Q7462" s="549">
        <v>1</v>
      </c>
      <c r="R7462" s="549">
        <v>153</v>
      </c>
      <c r="S7462" s="548">
        <v>2228</v>
      </c>
      <c r="T7462" s="548">
        <v>170</v>
      </c>
      <c r="U7462" s="99"/>
    </row>
    <row r="7463" spans="1:21" ht="19.5" customHeight="1">
      <c r="A7463" s="545">
        <v>102104</v>
      </c>
      <c r="B7463" s="545" t="s">
        <v>6547</v>
      </c>
      <c r="C7463" s="545" t="s">
        <v>216</v>
      </c>
      <c r="D7463" s="546">
        <v>44590</v>
      </c>
      <c r="E7463" s="171" t="str">
        <f t="shared" si="116"/>
        <v>2022</v>
      </c>
      <c r="F7463" s="547">
        <v>316754</v>
      </c>
      <c r="G7463" s="548">
        <v>0.19</v>
      </c>
      <c r="H7463" s="547">
        <v>266179.83</v>
      </c>
      <c r="I7463" s="545" t="s">
        <v>12659</v>
      </c>
      <c r="J7463" s="545" t="s">
        <v>13297</v>
      </c>
      <c r="K7463" s="545" t="s">
        <v>6547</v>
      </c>
      <c r="L7463" s="545" t="s">
        <v>13413</v>
      </c>
      <c r="M7463" s="548" t="s">
        <v>13758</v>
      </c>
      <c r="N7463" s="545" t="s">
        <v>13413</v>
      </c>
      <c r="O7463" s="545" t="s">
        <v>13413</v>
      </c>
      <c r="P7463" s="549">
        <v>12192</v>
      </c>
      <c r="Q7463" s="549">
        <v>1</v>
      </c>
      <c r="R7463" s="549">
        <v>116</v>
      </c>
      <c r="S7463" s="548">
        <v>2257</v>
      </c>
      <c r="T7463" s="548"/>
      <c r="U7463" s="99"/>
    </row>
    <row r="7464" spans="1:21" ht="19.5" customHeight="1">
      <c r="A7464" s="545">
        <v>102105</v>
      </c>
      <c r="B7464" s="545" t="s">
        <v>6546</v>
      </c>
      <c r="C7464" s="545" t="s">
        <v>216</v>
      </c>
      <c r="D7464" s="546">
        <v>44590</v>
      </c>
      <c r="E7464" s="171" t="str">
        <f t="shared" si="116"/>
        <v>2022</v>
      </c>
      <c r="F7464" s="547">
        <v>40807</v>
      </c>
      <c r="G7464" s="548">
        <v>0.19</v>
      </c>
      <c r="H7464" s="547">
        <v>34291.599999999999</v>
      </c>
      <c r="I7464" s="545" t="s">
        <v>12659</v>
      </c>
      <c r="J7464" s="545" t="s">
        <v>13297</v>
      </c>
      <c r="K7464" s="545" t="s">
        <v>6546</v>
      </c>
      <c r="L7464" s="545" t="s">
        <v>13413</v>
      </c>
      <c r="M7464" s="548" t="s">
        <v>13758</v>
      </c>
      <c r="N7464" s="545" t="s">
        <v>13413</v>
      </c>
      <c r="O7464" s="545" t="s">
        <v>13413</v>
      </c>
      <c r="P7464" s="549">
        <v>12193</v>
      </c>
      <c r="Q7464" s="549">
        <v>1</v>
      </c>
      <c r="R7464" s="549">
        <v>116</v>
      </c>
      <c r="S7464" s="548">
        <v>2257</v>
      </c>
      <c r="T7464" s="548"/>
      <c r="U7464" s="99"/>
    </row>
    <row r="7465" spans="1:21" ht="19.5" customHeight="1">
      <c r="A7465" s="545">
        <v>102106</v>
      </c>
      <c r="B7465" s="545" t="s">
        <v>6545</v>
      </c>
      <c r="C7465" s="545" t="s">
        <v>216</v>
      </c>
      <c r="D7465" s="546">
        <v>44585</v>
      </c>
      <c r="E7465" s="171" t="str">
        <f t="shared" si="116"/>
        <v>2022</v>
      </c>
      <c r="F7465" s="547">
        <v>47529</v>
      </c>
      <c r="G7465" s="548">
        <v>0.19</v>
      </c>
      <c r="H7465" s="547">
        <v>39940.339999999997</v>
      </c>
      <c r="I7465" s="545" t="s">
        <v>12659</v>
      </c>
      <c r="J7465" s="545" t="s">
        <v>13297</v>
      </c>
      <c r="K7465" s="545" t="s">
        <v>6545</v>
      </c>
      <c r="L7465" s="545" t="s">
        <v>13413</v>
      </c>
      <c r="M7465" s="548" t="s">
        <v>13758</v>
      </c>
      <c r="N7465" s="545" t="s">
        <v>13413</v>
      </c>
      <c r="O7465" s="545" t="s">
        <v>13413</v>
      </c>
      <c r="P7465" s="549">
        <v>12194</v>
      </c>
      <c r="Q7465" s="549">
        <v>1</v>
      </c>
      <c r="R7465" s="549">
        <v>116</v>
      </c>
      <c r="S7465" s="548">
        <v>2257</v>
      </c>
      <c r="T7465" s="548"/>
      <c r="U7465" s="99"/>
    </row>
    <row r="7466" spans="1:21" ht="19.5" customHeight="1">
      <c r="A7466" s="545">
        <v>102107</v>
      </c>
      <c r="B7466" s="545" t="s">
        <v>6544</v>
      </c>
      <c r="C7466" s="545" t="s">
        <v>216</v>
      </c>
      <c r="D7466" s="546">
        <v>44591</v>
      </c>
      <c r="E7466" s="171" t="str">
        <f t="shared" si="116"/>
        <v>2022</v>
      </c>
      <c r="F7466" s="547">
        <v>70621</v>
      </c>
      <c r="G7466" s="548">
        <v>0.19</v>
      </c>
      <c r="H7466" s="547">
        <v>59345.38</v>
      </c>
      <c r="I7466" s="545" t="s">
        <v>12659</v>
      </c>
      <c r="J7466" s="545" t="s">
        <v>13297</v>
      </c>
      <c r="K7466" s="545" t="s">
        <v>18615</v>
      </c>
      <c r="L7466" s="545" t="s">
        <v>13413</v>
      </c>
      <c r="M7466" s="548" t="s">
        <v>13758</v>
      </c>
      <c r="N7466" s="545" t="s">
        <v>13413</v>
      </c>
      <c r="O7466" s="545" t="s">
        <v>13413</v>
      </c>
      <c r="P7466" s="549">
        <v>12195</v>
      </c>
      <c r="Q7466" s="549">
        <v>1</v>
      </c>
      <c r="R7466" s="549">
        <v>116</v>
      </c>
      <c r="S7466" s="548">
        <v>2257</v>
      </c>
      <c r="T7466" s="548"/>
      <c r="U7466" s="99"/>
    </row>
    <row r="7467" spans="1:21" ht="19.5" customHeight="1">
      <c r="A7467" s="545">
        <v>102108</v>
      </c>
      <c r="B7467" s="545" t="s">
        <v>6543</v>
      </c>
      <c r="C7467" s="545" t="s">
        <v>216</v>
      </c>
      <c r="D7467" s="546">
        <v>44591</v>
      </c>
      <c r="E7467" s="171" t="str">
        <f t="shared" si="116"/>
        <v>2022</v>
      </c>
      <c r="F7467" s="547">
        <v>74609</v>
      </c>
      <c r="G7467" s="548">
        <v>0.19</v>
      </c>
      <c r="H7467" s="547">
        <v>62696.639999999999</v>
      </c>
      <c r="I7467" s="545" t="s">
        <v>12659</v>
      </c>
      <c r="J7467" s="545" t="s">
        <v>13297</v>
      </c>
      <c r="K7467" s="545" t="s">
        <v>18616</v>
      </c>
      <c r="L7467" s="545" t="s">
        <v>13413</v>
      </c>
      <c r="M7467" s="548" t="s">
        <v>13758</v>
      </c>
      <c r="N7467" s="545" t="s">
        <v>13413</v>
      </c>
      <c r="O7467" s="545" t="s">
        <v>13413</v>
      </c>
      <c r="P7467" s="549">
        <v>12196</v>
      </c>
      <c r="Q7467" s="549">
        <v>1</v>
      </c>
      <c r="R7467" s="549">
        <v>116</v>
      </c>
      <c r="S7467" s="548">
        <v>2257</v>
      </c>
      <c r="T7467" s="548"/>
      <c r="U7467" s="99"/>
    </row>
    <row r="7468" spans="1:21" ht="19.5" customHeight="1">
      <c r="A7468" s="545">
        <v>102109</v>
      </c>
      <c r="B7468" s="545" t="s">
        <v>1062</v>
      </c>
      <c r="C7468" s="545" t="s">
        <v>216</v>
      </c>
      <c r="D7468" s="546"/>
      <c r="E7468" s="171" t="str">
        <f t="shared" si="116"/>
        <v>1900</v>
      </c>
      <c r="F7468" s="547">
        <v>0</v>
      </c>
      <c r="G7468" s="548">
        <v>0</v>
      </c>
      <c r="H7468" s="547">
        <v>0</v>
      </c>
      <c r="I7468" s="545" t="s">
        <v>12694</v>
      </c>
      <c r="J7468" s="545"/>
      <c r="K7468" s="545" t="s">
        <v>13413</v>
      </c>
      <c r="L7468" s="545" t="s">
        <v>18617</v>
      </c>
      <c r="M7468" s="548" t="s">
        <v>13868</v>
      </c>
      <c r="N7468" s="545" t="s">
        <v>22158</v>
      </c>
      <c r="O7468" s="545" t="s">
        <v>18618</v>
      </c>
      <c r="P7468" s="549">
        <v>5209</v>
      </c>
      <c r="Q7468" s="549">
        <v>2</v>
      </c>
      <c r="R7468" s="549">
        <v>104</v>
      </c>
      <c r="S7468" s="548"/>
      <c r="T7468" s="548">
        <v>39</v>
      </c>
      <c r="U7468" s="99"/>
    </row>
    <row r="7469" spans="1:21" ht="19.5" customHeight="1">
      <c r="A7469" s="545">
        <v>102110</v>
      </c>
      <c r="B7469" s="545" t="s">
        <v>6542</v>
      </c>
      <c r="C7469" s="545" t="s">
        <v>216</v>
      </c>
      <c r="D7469" s="546">
        <v>44585</v>
      </c>
      <c r="E7469" s="171" t="str">
        <f t="shared" si="116"/>
        <v>2022</v>
      </c>
      <c r="F7469" s="547">
        <v>21124</v>
      </c>
      <c r="G7469" s="548">
        <v>0.19</v>
      </c>
      <c r="H7469" s="547">
        <v>17751.259999999998</v>
      </c>
      <c r="I7469" s="545" t="s">
        <v>12659</v>
      </c>
      <c r="J7469" s="545" t="s">
        <v>13297</v>
      </c>
      <c r="K7469" s="545" t="s">
        <v>6542</v>
      </c>
      <c r="L7469" s="545" t="s">
        <v>13413</v>
      </c>
      <c r="M7469" s="548" t="s">
        <v>13758</v>
      </c>
      <c r="N7469" s="545" t="s">
        <v>13413</v>
      </c>
      <c r="O7469" s="545" t="s">
        <v>13413</v>
      </c>
      <c r="P7469" s="549">
        <v>12197</v>
      </c>
      <c r="Q7469" s="549">
        <v>1</v>
      </c>
      <c r="R7469" s="549">
        <v>116</v>
      </c>
      <c r="S7469" s="548">
        <v>2257</v>
      </c>
      <c r="T7469" s="548"/>
      <c r="U7469" s="99"/>
    </row>
    <row r="7470" spans="1:21" ht="19.5" customHeight="1">
      <c r="A7470" s="545">
        <v>102111</v>
      </c>
      <c r="B7470" s="545" t="s">
        <v>4375</v>
      </c>
      <c r="C7470" s="545" t="s">
        <v>216</v>
      </c>
      <c r="D7470" s="546"/>
      <c r="E7470" s="171" t="str">
        <f t="shared" si="116"/>
        <v>1900</v>
      </c>
      <c r="F7470" s="547">
        <v>0</v>
      </c>
      <c r="G7470" s="548">
        <v>0</v>
      </c>
      <c r="H7470" s="547">
        <v>0</v>
      </c>
      <c r="I7470" s="545" t="s">
        <v>12661</v>
      </c>
      <c r="J7470" s="545"/>
      <c r="K7470" s="545" t="s">
        <v>13413</v>
      </c>
      <c r="L7470" s="545" t="s">
        <v>13413</v>
      </c>
      <c r="M7470" s="548" t="s">
        <v>13758</v>
      </c>
      <c r="N7470" s="545" t="s">
        <v>13413</v>
      </c>
      <c r="O7470" s="545" t="s">
        <v>13413</v>
      </c>
      <c r="P7470" s="549">
        <v>5210</v>
      </c>
      <c r="Q7470" s="549">
        <v>1</v>
      </c>
      <c r="R7470" s="549">
        <v>89</v>
      </c>
      <c r="S7470" s="548"/>
      <c r="T7470" s="548"/>
      <c r="U7470" s="99"/>
    </row>
    <row r="7471" spans="1:21" ht="19.5" customHeight="1">
      <c r="A7471" s="545">
        <v>102112</v>
      </c>
      <c r="B7471" s="545" t="s">
        <v>7316</v>
      </c>
      <c r="C7471" s="545" t="s">
        <v>311</v>
      </c>
      <c r="D7471" s="546">
        <v>44592</v>
      </c>
      <c r="E7471" s="171" t="str">
        <f t="shared" si="116"/>
        <v>2022</v>
      </c>
      <c r="F7471" s="547">
        <v>417031</v>
      </c>
      <c r="G7471" s="548">
        <v>0.19</v>
      </c>
      <c r="H7471" s="547">
        <v>350446.22</v>
      </c>
      <c r="I7471" s="545" t="s">
        <v>12657</v>
      </c>
      <c r="J7471" s="545" t="s">
        <v>13297</v>
      </c>
      <c r="K7471" s="545" t="s">
        <v>13413</v>
      </c>
      <c r="L7471" s="545" t="s">
        <v>13820</v>
      </c>
      <c r="M7471" s="548" t="s">
        <v>13758</v>
      </c>
      <c r="N7471" s="545" t="s">
        <v>22147</v>
      </c>
      <c r="O7471" s="545" t="s">
        <v>13413</v>
      </c>
      <c r="P7471" s="549">
        <v>5211</v>
      </c>
      <c r="Q7471" s="549">
        <v>1</v>
      </c>
      <c r="R7471" s="549">
        <v>69</v>
      </c>
      <c r="S7471" s="548">
        <v>2257</v>
      </c>
      <c r="T7471" s="548">
        <v>110</v>
      </c>
      <c r="U7471" s="99"/>
    </row>
    <row r="7472" spans="1:21" ht="19.5" customHeight="1">
      <c r="A7472" s="545">
        <v>102113</v>
      </c>
      <c r="B7472" s="545" t="s">
        <v>6541</v>
      </c>
      <c r="C7472" s="545" t="s">
        <v>216</v>
      </c>
      <c r="D7472" s="546">
        <v>44590</v>
      </c>
      <c r="E7472" s="171" t="str">
        <f t="shared" si="116"/>
        <v>2022</v>
      </c>
      <c r="F7472" s="547">
        <v>18167</v>
      </c>
      <c r="G7472" s="548">
        <v>0.19</v>
      </c>
      <c r="H7472" s="547">
        <v>15266.39</v>
      </c>
      <c r="I7472" s="545" t="s">
        <v>12659</v>
      </c>
      <c r="J7472" s="545" t="s">
        <v>13297</v>
      </c>
      <c r="K7472" s="545" t="s">
        <v>18619</v>
      </c>
      <c r="L7472" s="545" t="s">
        <v>13413</v>
      </c>
      <c r="M7472" s="548" t="s">
        <v>13758</v>
      </c>
      <c r="N7472" s="545" t="s">
        <v>13413</v>
      </c>
      <c r="O7472" s="545" t="s">
        <v>13413</v>
      </c>
      <c r="P7472" s="549">
        <v>12198</v>
      </c>
      <c r="Q7472" s="549">
        <v>1</v>
      </c>
      <c r="R7472" s="549">
        <v>116</v>
      </c>
      <c r="S7472" s="548">
        <v>2257</v>
      </c>
      <c r="T7472" s="548"/>
      <c r="U7472" s="99"/>
    </row>
    <row r="7473" spans="1:21" ht="19.5" customHeight="1">
      <c r="A7473" s="545">
        <v>102114</v>
      </c>
      <c r="B7473" s="545" t="s">
        <v>6540</v>
      </c>
      <c r="C7473" s="545" t="s">
        <v>216</v>
      </c>
      <c r="D7473" s="546">
        <v>44589</v>
      </c>
      <c r="E7473" s="171" t="str">
        <f t="shared" si="116"/>
        <v>2022</v>
      </c>
      <c r="F7473" s="547">
        <v>56955.01</v>
      </c>
      <c r="G7473" s="548">
        <v>0.19</v>
      </c>
      <c r="H7473" s="547">
        <v>47861.35</v>
      </c>
      <c r="I7473" s="545" t="s">
        <v>12650</v>
      </c>
      <c r="J7473" s="545" t="s">
        <v>13297</v>
      </c>
      <c r="K7473" s="545" t="s">
        <v>18620</v>
      </c>
      <c r="L7473" s="545" t="s">
        <v>13413</v>
      </c>
      <c r="M7473" s="548" t="s">
        <v>13758</v>
      </c>
      <c r="N7473" s="545" t="s">
        <v>13413</v>
      </c>
      <c r="O7473" s="545" t="s">
        <v>13413</v>
      </c>
      <c r="P7473" s="549">
        <v>12199</v>
      </c>
      <c r="Q7473" s="549">
        <v>1</v>
      </c>
      <c r="R7473" s="549">
        <v>127</v>
      </c>
      <c r="S7473" s="548">
        <v>2257</v>
      </c>
      <c r="T7473" s="548"/>
      <c r="U7473" s="99"/>
    </row>
    <row r="7474" spans="1:21" ht="19.5" customHeight="1">
      <c r="A7474" s="545">
        <v>102116</v>
      </c>
      <c r="B7474" s="545" t="s">
        <v>6539</v>
      </c>
      <c r="C7474" s="545" t="s">
        <v>6442</v>
      </c>
      <c r="D7474" s="546">
        <v>44601</v>
      </c>
      <c r="E7474" s="171" t="str">
        <f t="shared" si="116"/>
        <v>2022</v>
      </c>
      <c r="F7474" s="547">
        <v>6303</v>
      </c>
      <c r="G7474" s="548">
        <v>0.19</v>
      </c>
      <c r="H7474" s="547">
        <v>5296.64</v>
      </c>
      <c r="I7474" s="545" t="s">
        <v>12973</v>
      </c>
      <c r="J7474" s="545" t="s">
        <v>13297</v>
      </c>
      <c r="K7474" s="545" t="s">
        <v>13413</v>
      </c>
      <c r="L7474" s="545" t="s">
        <v>13413</v>
      </c>
      <c r="M7474" s="548" t="s">
        <v>13758</v>
      </c>
      <c r="N7474" s="545" t="s">
        <v>13413</v>
      </c>
      <c r="O7474" s="545" t="s">
        <v>13413</v>
      </c>
      <c r="P7474" s="549">
        <v>12201</v>
      </c>
      <c r="Q7474" s="549">
        <v>1</v>
      </c>
      <c r="R7474" s="549">
        <v>59</v>
      </c>
      <c r="S7474" s="548">
        <v>2257</v>
      </c>
      <c r="T7474" s="548"/>
      <c r="U7474" s="99"/>
    </row>
    <row r="7475" spans="1:21" ht="19.5" customHeight="1">
      <c r="A7475" s="545">
        <v>102117</v>
      </c>
      <c r="B7475" s="545" t="s">
        <v>6538</v>
      </c>
      <c r="C7475" s="545" t="s">
        <v>216</v>
      </c>
      <c r="D7475" s="546">
        <v>44601</v>
      </c>
      <c r="E7475" s="171" t="str">
        <f t="shared" si="116"/>
        <v>2022</v>
      </c>
      <c r="F7475" s="547">
        <v>29468.01</v>
      </c>
      <c r="G7475" s="548">
        <v>0.19</v>
      </c>
      <c r="H7475" s="547">
        <v>24763.03</v>
      </c>
      <c r="I7475" s="545" t="s">
        <v>12973</v>
      </c>
      <c r="J7475" s="545" t="s">
        <v>13297</v>
      </c>
      <c r="K7475" s="545" t="s">
        <v>13413</v>
      </c>
      <c r="L7475" s="545" t="s">
        <v>13413</v>
      </c>
      <c r="M7475" s="548" t="s">
        <v>13758</v>
      </c>
      <c r="N7475" s="545" t="s">
        <v>13413</v>
      </c>
      <c r="O7475" s="545" t="s">
        <v>13413</v>
      </c>
      <c r="P7475" s="549">
        <v>12202</v>
      </c>
      <c r="Q7475" s="549">
        <v>1</v>
      </c>
      <c r="R7475" s="549">
        <v>59</v>
      </c>
      <c r="S7475" s="548">
        <v>2257</v>
      </c>
      <c r="T7475" s="548"/>
      <c r="U7475" s="99"/>
    </row>
    <row r="7476" spans="1:21" ht="19.5" customHeight="1">
      <c r="A7476" s="545">
        <v>102118</v>
      </c>
      <c r="B7476" s="545" t="s">
        <v>6531</v>
      </c>
      <c r="C7476" s="545" t="s">
        <v>216</v>
      </c>
      <c r="D7476" s="546">
        <v>43654</v>
      </c>
      <c r="E7476" s="171" t="str">
        <f t="shared" si="116"/>
        <v>2019</v>
      </c>
      <c r="F7476" s="547">
        <v>51950</v>
      </c>
      <c r="G7476" s="548">
        <v>0.19</v>
      </c>
      <c r="H7476" s="547">
        <v>43655.46</v>
      </c>
      <c r="I7476" s="545" t="s">
        <v>12973</v>
      </c>
      <c r="J7476" s="545" t="s">
        <v>13302</v>
      </c>
      <c r="K7476" s="545" t="s">
        <v>13413</v>
      </c>
      <c r="L7476" s="545" t="s">
        <v>13413</v>
      </c>
      <c r="M7476" s="548" t="s">
        <v>13758</v>
      </c>
      <c r="N7476" s="545" t="s">
        <v>13413</v>
      </c>
      <c r="O7476" s="545" t="s">
        <v>13413</v>
      </c>
      <c r="P7476" s="549">
        <v>12203</v>
      </c>
      <c r="Q7476" s="549">
        <v>1</v>
      </c>
      <c r="R7476" s="549">
        <v>59</v>
      </c>
      <c r="S7476" s="548">
        <v>2219</v>
      </c>
      <c r="T7476" s="548"/>
      <c r="U7476" s="99"/>
    </row>
    <row r="7477" spans="1:21" ht="19.5" customHeight="1">
      <c r="A7477" s="545">
        <v>102119</v>
      </c>
      <c r="B7477" s="545" t="s">
        <v>6529</v>
      </c>
      <c r="C7477" s="545" t="s">
        <v>288</v>
      </c>
      <c r="D7477" s="546">
        <v>43654</v>
      </c>
      <c r="E7477" s="171" t="str">
        <f t="shared" si="116"/>
        <v>2019</v>
      </c>
      <c r="F7477" s="547">
        <v>6701</v>
      </c>
      <c r="G7477" s="548">
        <v>0.19</v>
      </c>
      <c r="H7477" s="547">
        <v>5631.09</v>
      </c>
      <c r="I7477" s="545" t="s">
        <v>12973</v>
      </c>
      <c r="J7477" s="545" t="s">
        <v>13298</v>
      </c>
      <c r="K7477" s="545" t="s">
        <v>13413</v>
      </c>
      <c r="L7477" s="545" t="s">
        <v>13413</v>
      </c>
      <c r="M7477" s="548" t="s">
        <v>13758</v>
      </c>
      <c r="N7477" s="545" t="s">
        <v>13413</v>
      </c>
      <c r="O7477" s="545" t="s">
        <v>13413</v>
      </c>
      <c r="P7477" s="549">
        <v>12204</v>
      </c>
      <c r="Q7477" s="549">
        <v>1</v>
      </c>
      <c r="R7477" s="549">
        <v>59</v>
      </c>
      <c r="S7477" s="548">
        <v>1012</v>
      </c>
      <c r="T7477" s="548"/>
      <c r="U7477" s="99"/>
    </row>
    <row r="7478" spans="1:21" ht="19.5" customHeight="1">
      <c r="A7478" s="545">
        <v>102120</v>
      </c>
      <c r="B7478" s="545" t="s">
        <v>6528</v>
      </c>
      <c r="C7478" s="545" t="s">
        <v>288</v>
      </c>
      <c r="D7478" s="546">
        <v>43654</v>
      </c>
      <c r="E7478" s="171" t="str">
        <f t="shared" si="116"/>
        <v>2019</v>
      </c>
      <c r="F7478" s="547">
        <v>3796</v>
      </c>
      <c r="G7478" s="548">
        <v>0.19</v>
      </c>
      <c r="H7478" s="547">
        <v>3189.92</v>
      </c>
      <c r="I7478" s="545" t="s">
        <v>12973</v>
      </c>
      <c r="J7478" s="545" t="s">
        <v>13298</v>
      </c>
      <c r="K7478" s="545" t="s">
        <v>13413</v>
      </c>
      <c r="L7478" s="545" t="s">
        <v>13413</v>
      </c>
      <c r="M7478" s="548" t="s">
        <v>13758</v>
      </c>
      <c r="N7478" s="545" t="s">
        <v>13413</v>
      </c>
      <c r="O7478" s="545" t="s">
        <v>13413</v>
      </c>
      <c r="P7478" s="549">
        <v>12205</v>
      </c>
      <c r="Q7478" s="549">
        <v>1</v>
      </c>
      <c r="R7478" s="549">
        <v>59</v>
      </c>
      <c r="S7478" s="548">
        <v>1012</v>
      </c>
      <c r="T7478" s="548"/>
      <c r="U7478" s="99"/>
    </row>
    <row r="7479" spans="1:21" ht="19.5" customHeight="1">
      <c r="A7479" s="545">
        <v>102121</v>
      </c>
      <c r="B7479" s="545" t="s">
        <v>6537</v>
      </c>
      <c r="C7479" s="545" t="s">
        <v>209</v>
      </c>
      <c r="D7479" s="546">
        <v>44601</v>
      </c>
      <c r="E7479" s="171" t="str">
        <f t="shared" si="116"/>
        <v>2022</v>
      </c>
      <c r="F7479" s="547">
        <v>2563</v>
      </c>
      <c r="G7479" s="548">
        <v>0.19</v>
      </c>
      <c r="H7479" s="547">
        <v>2153.7800000000002</v>
      </c>
      <c r="I7479" s="545" t="s">
        <v>12973</v>
      </c>
      <c r="J7479" s="545" t="s">
        <v>13297</v>
      </c>
      <c r="K7479" s="545" t="s">
        <v>13413</v>
      </c>
      <c r="L7479" s="545" t="s">
        <v>13413</v>
      </c>
      <c r="M7479" s="548" t="s">
        <v>13758</v>
      </c>
      <c r="N7479" s="545" t="s">
        <v>13413</v>
      </c>
      <c r="O7479" s="545" t="s">
        <v>13413</v>
      </c>
      <c r="P7479" s="549">
        <v>12206</v>
      </c>
      <c r="Q7479" s="549">
        <v>1</v>
      </c>
      <c r="R7479" s="549">
        <v>59</v>
      </c>
      <c r="S7479" s="548">
        <v>2257</v>
      </c>
      <c r="T7479" s="548"/>
      <c r="U7479" s="99"/>
    </row>
    <row r="7480" spans="1:21" ht="19.5" customHeight="1">
      <c r="A7480" s="545">
        <v>102122</v>
      </c>
      <c r="B7480" s="545" t="s">
        <v>6524</v>
      </c>
      <c r="C7480" s="545" t="s">
        <v>216</v>
      </c>
      <c r="D7480" s="546">
        <v>43654</v>
      </c>
      <c r="E7480" s="171" t="str">
        <f t="shared" si="116"/>
        <v>2019</v>
      </c>
      <c r="F7480" s="547">
        <v>46700</v>
      </c>
      <c r="G7480" s="548">
        <v>0.19</v>
      </c>
      <c r="H7480" s="547">
        <v>39243.699999999997</v>
      </c>
      <c r="I7480" s="545" t="s">
        <v>12973</v>
      </c>
      <c r="J7480" s="545" t="s">
        <v>13320</v>
      </c>
      <c r="K7480" s="545" t="s">
        <v>13413</v>
      </c>
      <c r="L7480" s="545" t="s">
        <v>13413</v>
      </c>
      <c r="M7480" s="548" t="s">
        <v>13758</v>
      </c>
      <c r="N7480" s="545" t="s">
        <v>13413</v>
      </c>
      <c r="O7480" s="545" t="s">
        <v>13413</v>
      </c>
      <c r="P7480" s="549">
        <v>12207</v>
      </c>
      <c r="Q7480" s="549">
        <v>1</v>
      </c>
      <c r="R7480" s="549">
        <v>59</v>
      </c>
      <c r="S7480" s="548">
        <v>2220</v>
      </c>
      <c r="T7480" s="548"/>
      <c r="U7480" s="99"/>
    </row>
    <row r="7481" spans="1:21" ht="19.5" customHeight="1">
      <c r="A7481" s="545">
        <v>102123</v>
      </c>
      <c r="B7481" s="545" t="s">
        <v>7709</v>
      </c>
      <c r="C7481" s="545" t="s">
        <v>216</v>
      </c>
      <c r="D7481" s="546">
        <v>43654</v>
      </c>
      <c r="E7481" s="171" t="str">
        <f t="shared" si="116"/>
        <v>2019</v>
      </c>
      <c r="F7481" s="547">
        <v>32945</v>
      </c>
      <c r="G7481" s="548">
        <v>0.19</v>
      </c>
      <c r="H7481" s="547">
        <v>27684.87</v>
      </c>
      <c r="I7481" s="545" t="s">
        <v>12973</v>
      </c>
      <c r="J7481" s="545" t="s">
        <v>13302</v>
      </c>
      <c r="K7481" s="545" t="s">
        <v>13413</v>
      </c>
      <c r="L7481" s="545" t="s">
        <v>13413</v>
      </c>
      <c r="M7481" s="548" t="s">
        <v>13758</v>
      </c>
      <c r="N7481" s="545" t="s">
        <v>13413</v>
      </c>
      <c r="O7481" s="545" t="s">
        <v>13413</v>
      </c>
      <c r="P7481" s="549">
        <v>12208</v>
      </c>
      <c r="Q7481" s="549">
        <v>1</v>
      </c>
      <c r="R7481" s="549">
        <v>59</v>
      </c>
      <c r="S7481" s="548">
        <v>2219</v>
      </c>
      <c r="T7481" s="548"/>
      <c r="U7481" s="99"/>
    </row>
    <row r="7482" spans="1:21" ht="19.5" customHeight="1">
      <c r="A7482" s="545">
        <v>102125</v>
      </c>
      <c r="B7482" s="545" t="s">
        <v>7708</v>
      </c>
      <c r="C7482" s="545" t="s">
        <v>209</v>
      </c>
      <c r="D7482" s="546">
        <v>43654</v>
      </c>
      <c r="E7482" s="171" t="str">
        <f t="shared" si="116"/>
        <v>2019</v>
      </c>
      <c r="F7482" s="547">
        <v>662261</v>
      </c>
      <c r="G7482" s="548">
        <v>0.19</v>
      </c>
      <c r="H7482" s="547">
        <v>556521.85</v>
      </c>
      <c r="I7482" s="545" t="s">
        <v>12737</v>
      </c>
      <c r="J7482" s="545" t="s">
        <v>13324</v>
      </c>
      <c r="K7482" s="545" t="s">
        <v>18621</v>
      </c>
      <c r="L7482" s="545" t="s">
        <v>13413</v>
      </c>
      <c r="M7482" s="548" t="s">
        <v>13758</v>
      </c>
      <c r="N7482" s="545" t="s">
        <v>13413</v>
      </c>
      <c r="O7482" s="545" t="s">
        <v>13413</v>
      </c>
      <c r="P7482" s="549">
        <v>12209</v>
      </c>
      <c r="Q7482" s="549">
        <v>1</v>
      </c>
      <c r="R7482" s="549">
        <v>176</v>
      </c>
      <c r="S7482" s="548">
        <v>2248</v>
      </c>
      <c r="T7482" s="548"/>
      <c r="U7482" s="99"/>
    </row>
    <row r="7483" spans="1:21" ht="19.5" customHeight="1">
      <c r="A7483" s="545">
        <v>102126</v>
      </c>
      <c r="B7483" s="545" t="s">
        <v>7707</v>
      </c>
      <c r="C7483" s="545" t="s">
        <v>209</v>
      </c>
      <c r="D7483" s="546">
        <v>43654</v>
      </c>
      <c r="E7483" s="171" t="str">
        <f t="shared" si="116"/>
        <v>2019</v>
      </c>
      <c r="F7483" s="547">
        <v>710793</v>
      </c>
      <c r="G7483" s="548">
        <v>0.19</v>
      </c>
      <c r="H7483" s="547">
        <v>597305.04</v>
      </c>
      <c r="I7483" s="545" t="s">
        <v>12737</v>
      </c>
      <c r="J7483" s="545" t="s">
        <v>13324</v>
      </c>
      <c r="K7483" s="545" t="s">
        <v>18622</v>
      </c>
      <c r="L7483" s="545" t="s">
        <v>13413</v>
      </c>
      <c r="M7483" s="548" t="s">
        <v>13758</v>
      </c>
      <c r="N7483" s="545" t="s">
        <v>13413</v>
      </c>
      <c r="O7483" s="545" t="s">
        <v>13413</v>
      </c>
      <c r="P7483" s="549">
        <v>12210</v>
      </c>
      <c r="Q7483" s="549">
        <v>1</v>
      </c>
      <c r="R7483" s="549">
        <v>176</v>
      </c>
      <c r="S7483" s="548">
        <v>2248</v>
      </c>
      <c r="T7483" s="548"/>
      <c r="U7483" s="99"/>
    </row>
    <row r="7484" spans="1:21" ht="19.5" customHeight="1">
      <c r="A7484" s="545">
        <v>102127</v>
      </c>
      <c r="B7484" s="545" t="s">
        <v>7706</v>
      </c>
      <c r="C7484" s="545" t="s">
        <v>216</v>
      </c>
      <c r="D7484" s="546">
        <v>44589</v>
      </c>
      <c r="E7484" s="171" t="str">
        <f t="shared" si="116"/>
        <v>2022</v>
      </c>
      <c r="F7484" s="547">
        <v>148418</v>
      </c>
      <c r="G7484" s="548">
        <v>0.19</v>
      </c>
      <c r="H7484" s="547">
        <v>124721.01</v>
      </c>
      <c r="I7484" s="545" t="s">
        <v>12642</v>
      </c>
      <c r="J7484" s="545" t="s">
        <v>13297</v>
      </c>
      <c r="K7484" s="545" t="s">
        <v>13413</v>
      </c>
      <c r="L7484" s="545" t="s">
        <v>13413</v>
      </c>
      <c r="M7484" s="548" t="s">
        <v>13758</v>
      </c>
      <c r="N7484" s="545" t="s">
        <v>13413</v>
      </c>
      <c r="O7484" s="545" t="s">
        <v>13413</v>
      </c>
      <c r="P7484" s="549">
        <v>12211</v>
      </c>
      <c r="Q7484" s="549">
        <v>1</v>
      </c>
      <c r="R7484" s="549">
        <v>135</v>
      </c>
      <c r="S7484" s="548">
        <v>2257</v>
      </c>
      <c r="T7484" s="548"/>
      <c r="U7484" s="99"/>
    </row>
    <row r="7485" spans="1:21" ht="19.5" customHeight="1">
      <c r="A7485" s="545">
        <v>102128</v>
      </c>
      <c r="B7485" s="545" t="s">
        <v>7705</v>
      </c>
      <c r="C7485" s="545" t="s">
        <v>216</v>
      </c>
      <c r="D7485" s="546">
        <v>44589</v>
      </c>
      <c r="E7485" s="171" t="str">
        <f t="shared" si="116"/>
        <v>2022</v>
      </c>
      <c r="F7485" s="547">
        <v>443420</v>
      </c>
      <c r="G7485" s="548">
        <v>0.19</v>
      </c>
      <c r="H7485" s="547">
        <v>372621.85</v>
      </c>
      <c r="I7485" s="545" t="s">
        <v>12642</v>
      </c>
      <c r="J7485" s="545" t="s">
        <v>13297</v>
      </c>
      <c r="K7485" s="545" t="s">
        <v>13413</v>
      </c>
      <c r="L7485" s="545" t="s">
        <v>13413</v>
      </c>
      <c r="M7485" s="548" t="s">
        <v>13758</v>
      </c>
      <c r="N7485" s="545" t="s">
        <v>13413</v>
      </c>
      <c r="O7485" s="545" t="s">
        <v>13413</v>
      </c>
      <c r="P7485" s="549">
        <v>12212</v>
      </c>
      <c r="Q7485" s="549">
        <v>1</v>
      </c>
      <c r="R7485" s="549">
        <v>135</v>
      </c>
      <c r="S7485" s="548">
        <v>2257</v>
      </c>
      <c r="T7485" s="548"/>
      <c r="U7485" s="99"/>
    </row>
    <row r="7486" spans="1:21" ht="19.5" customHeight="1">
      <c r="A7486" s="545">
        <v>102129</v>
      </c>
      <c r="B7486" s="545" t="s">
        <v>7704</v>
      </c>
      <c r="C7486" s="545" t="s">
        <v>216</v>
      </c>
      <c r="D7486" s="546">
        <v>44589</v>
      </c>
      <c r="E7486" s="171" t="str">
        <f t="shared" si="116"/>
        <v>2022</v>
      </c>
      <c r="F7486" s="547">
        <v>94825</v>
      </c>
      <c r="G7486" s="548">
        <v>0.19</v>
      </c>
      <c r="H7486" s="547">
        <v>79684.87</v>
      </c>
      <c r="I7486" s="545" t="s">
        <v>12642</v>
      </c>
      <c r="J7486" s="545" t="s">
        <v>13297</v>
      </c>
      <c r="K7486" s="545" t="s">
        <v>13413</v>
      </c>
      <c r="L7486" s="545" t="s">
        <v>13413</v>
      </c>
      <c r="M7486" s="548" t="s">
        <v>13758</v>
      </c>
      <c r="N7486" s="545" t="s">
        <v>13413</v>
      </c>
      <c r="O7486" s="545" t="s">
        <v>13413</v>
      </c>
      <c r="P7486" s="549">
        <v>12213</v>
      </c>
      <c r="Q7486" s="549">
        <v>1</v>
      </c>
      <c r="R7486" s="549">
        <v>135</v>
      </c>
      <c r="S7486" s="548">
        <v>2257</v>
      </c>
      <c r="T7486" s="548"/>
      <c r="U7486" s="99"/>
    </row>
    <row r="7487" spans="1:21" ht="19.5" customHeight="1">
      <c r="A7487" s="545">
        <v>102130</v>
      </c>
      <c r="B7487" s="545" t="s">
        <v>7703</v>
      </c>
      <c r="C7487" s="545" t="s">
        <v>216</v>
      </c>
      <c r="D7487" s="546">
        <v>44589</v>
      </c>
      <c r="E7487" s="171" t="str">
        <f t="shared" si="116"/>
        <v>2022</v>
      </c>
      <c r="F7487" s="547">
        <v>201950</v>
      </c>
      <c r="G7487" s="548">
        <v>0.19</v>
      </c>
      <c r="H7487" s="547">
        <v>169705.88</v>
      </c>
      <c r="I7487" s="545" t="s">
        <v>12642</v>
      </c>
      <c r="J7487" s="545" t="s">
        <v>13297</v>
      </c>
      <c r="K7487" s="545" t="s">
        <v>13413</v>
      </c>
      <c r="L7487" s="545" t="s">
        <v>13413</v>
      </c>
      <c r="M7487" s="548" t="s">
        <v>13758</v>
      </c>
      <c r="N7487" s="545" t="s">
        <v>13413</v>
      </c>
      <c r="O7487" s="545" t="s">
        <v>13413</v>
      </c>
      <c r="P7487" s="549">
        <v>12214</v>
      </c>
      <c r="Q7487" s="549">
        <v>1</v>
      </c>
      <c r="R7487" s="549">
        <v>135</v>
      </c>
      <c r="S7487" s="548">
        <v>2257</v>
      </c>
      <c r="T7487" s="548"/>
      <c r="U7487" s="99"/>
    </row>
    <row r="7488" spans="1:21" ht="19.5" customHeight="1">
      <c r="A7488" s="545">
        <v>102131</v>
      </c>
      <c r="B7488" s="545" t="s">
        <v>7702</v>
      </c>
      <c r="C7488" s="545" t="s">
        <v>209</v>
      </c>
      <c r="D7488" s="546">
        <v>43654</v>
      </c>
      <c r="E7488" s="171" t="str">
        <f t="shared" si="116"/>
        <v>2019</v>
      </c>
      <c r="F7488" s="547">
        <v>1069252</v>
      </c>
      <c r="G7488" s="548">
        <v>0.19</v>
      </c>
      <c r="H7488" s="547">
        <v>898531.09</v>
      </c>
      <c r="I7488" s="545" t="s">
        <v>12737</v>
      </c>
      <c r="J7488" s="545" t="s">
        <v>13324</v>
      </c>
      <c r="K7488" s="545" t="s">
        <v>18623</v>
      </c>
      <c r="L7488" s="545" t="s">
        <v>13413</v>
      </c>
      <c r="M7488" s="548" t="s">
        <v>13758</v>
      </c>
      <c r="N7488" s="545" t="s">
        <v>13413</v>
      </c>
      <c r="O7488" s="545" t="s">
        <v>13413</v>
      </c>
      <c r="P7488" s="549">
        <v>12215</v>
      </c>
      <c r="Q7488" s="549">
        <v>1</v>
      </c>
      <c r="R7488" s="549">
        <v>176</v>
      </c>
      <c r="S7488" s="548">
        <v>2248</v>
      </c>
      <c r="T7488" s="548"/>
      <c r="U7488" s="99"/>
    </row>
    <row r="7489" spans="1:21" ht="19.5" customHeight="1">
      <c r="A7489" s="545">
        <v>102132</v>
      </c>
      <c r="B7489" s="545" t="s">
        <v>7701</v>
      </c>
      <c r="C7489" s="545" t="s">
        <v>209</v>
      </c>
      <c r="D7489" s="546">
        <v>43654</v>
      </c>
      <c r="E7489" s="171" t="str">
        <f t="shared" si="116"/>
        <v>2019</v>
      </c>
      <c r="F7489" s="547">
        <v>1178331</v>
      </c>
      <c r="G7489" s="548">
        <v>0.19</v>
      </c>
      <c r="H7489" s="547">
        <v>990194.12</v>
      </c>
      <c r="I7489" s="545" t="s">
        <v>12737</v>
      </c>
      <c r="J7489" s="545" t="s">
        <v>13324</v>
      </c>
      <c r="K7489" s="545" t="s">
        <v>18624</v>
      </c>
      <c r="L7489" s="545" t="s">
        <v>13413</v>
      </c>
      <c r="M7489" s="548" t="s">
        <v>13758</v>
      </c>
      <c r="N7489" s="545" t="s">
        <v>13413</v>
      </c>
      <c r="O7489" s="545" t="s">
        <v>13413</v>
      </c>
      <c r="P7489" s="549">
        <v>12216</v>
      </c>
      <c r="Q7489" s="549">
        <v>1</v>
      </c>
      <c r="R7489" s="549">
        <v>176</v>
      </c>
      <c r="S7489" s="548">
        <v>2248</v>
      </c>
      <c r="T7489" s="548"/>
      <c r="U7489" s="99"/>
    </row>
    <row r="7490" spans="1:21" ht="19.5" customHeight="1">
      <c r="A7490" s="545">
        <v>102133</v>
      </c>
      <c r="B7490" s="545" t="s">
        <v>7700</v>
      </c>
      <c r="C7490" s="545" t="s">
        <v>216</v>
      </c>
      <c r="D7490" s="546">
        <v>44589</v>
      </c>
      <c r="E7490" s="171" t="str">
        <f t="shared" si="116"/>
        <v>2022</v>
      </c>
      <c r="F7490" s="547">
        <v>54124</v>
      </c>
      <c r="G7490" s="548">
        <v>0.19</v>
      </c>
      <c r="H7490" s="547">
        <v>45482.35</v>
      </c>
      <c r="I7490" s="545" t="s">
        <v>12746</v>
      </c>
      <c r="J7490" s="545" t="s">
        <v>13297</v>
      </c>
      <c r="K7490" s="545" t="s">
        <v>18625</v>
      </c>
      <c r="L7490" s="545" t="s">
        <v>13413</v>
      </c>
      <c r="M7490" s="548" t="s">
        <v>13758</v>
      </c>
      <c r="N7490" s="545" t="s">
        <v>13413</v>
      </c>
      <c r="O7490" s="545" t="s">
        <v>13413</v>
      </c>
      <c r="P7490" s="549">
        <v>12217</v>
      </c>
      <c r="Q7490" s="549">
        <v>1</v>
      </c>
      <c r="R7490" s="549">
        <v>29</v>
      </c>
      <c r="S7490" s="548">
        <v>2257</v>
      </c>
      <c r="T7490" s="548"/>
      <c r="U7490" s="99"/>
    </row>
    <row r="7491" spans="1:21" ht="19.5" customHeight="1">
      <c r="A7491" s="545">
        <v>102134</v>
      </c>
      <c r="B7491" s="545" t="s">
        <v>7699</v>
      </c>
      <c r="C7491" s="545" t="s">
        <v>216</v>
      </c>
      <c r="D7491" s="546">
        <v>43654</v>
      </c>
      <c r="E7491" s="171" t="str">
        <f t="shared" si="116"/>
        <v>2019</v>
      </c>
      <c r="F7491" s="547">
        <v>188020</v>
      </c>
      <c r="G7491" s="548">
        <v>0.19</v>
      </c>
      <c r="H7491" s="547">
        <v>158000</v>
      </c>
      <c r="I7491" s="545" t="s">
        <v>12736</v>
      </c>
      <c r="J7491" s="545" t="s">
        <v>13321</v>
      </c>
      <c r="K7491" s="545" t="s">
        <v>13413</v>
      </c>
      <c r="L7491" s="545" t="s">
        <v>13413</v>
      </c>
      <c r="M7491" s="548" t="s">
        <v>13758</v>
      </c>
      <c r="N7491" s="545" t="s">
        <v>13413</v>
      </c>
      <c r="O7491" s="545" t="s">
        <v>13413</v>
      </c>
      <c r="P7491" s="549">
        <v>12218</v>
      </c>
      <c r="Q7491" s="549">
        <v>1</v>
      </c>
      <c r="R7491" s="549">
        <v>56</v>
      </c>
      <c r="S7491" s="548">
        <v>2244</v>
      </c>
      <c r="T7491" s="548"/>
      <c r="U7491" s="99"/>
    </row>
    <row r="7492" spans="1:21" ht="19.5" customHeight="1">
      <c r="A7492" s="545">
        <v>102135</v>
      </c>
      <c r="B7492" s="545" t="s">
        <v>7698</v>
      </c>
      <c r="C7492" s="545" t="s">
        <v>216</v>
      </c>
      <c r="D7492" s="546">
        <v>43654</v>
      </c>
      <c r="E7492" s="171" t="str">
        <f t="shared" ref="E7492:E7555" si="117">TEXT(D7492,"YYYY")</f>
        <v>2019</v>
      </c>
      <c r="F7492" s="547">
        <v>171360</v>
      </c>
      <c r="G7492" s="548">
        <v>0.19</v>
      </c>
      <c r="H7492" s="547">
        <v>144000</v>
      </c>
      <c r="I7492" s="545" t="s">
        <v>12736</v>
      </c>
      <c r="J7492" s="545" t="s">
        <v>13321</v>
      </c>
      <c r="K7492" s="545" t="s">
        <v>18626</v>
      </c>
      <c r="L7492" s="545" t="s">
        <v>13413</v>
      </c>
      <c r="M7492" s="548" t="s">
        <v>13758</v>
      </c>
      <c r="N7492" s="545" t="s">
        <v>13413</v>
      </c>
      <c r="O7492" s="545" t="s">
        <v>13413</v>
      </c>
      <c r="P7492" s="549">
        <v>12219</v>
      </c>
      <c r="Q7492" s="549">
        <v>1</v>
      </c>
      <c r="R7492" s="549">
        <v>56</v>
      </c>
      <c r="S7492" s="548">
        <v>2244</v>
      </c>
      <c r="T7492" s="548"/>
      <c r="U7492" s="99"/>
    </row>
    <row r="7493" spans="1:21" ht="19.5" customHeight="1">
      <c r="A7493" s="545">
        <v>102136</v>
      </c>
      <c r="B7493" s="545" t="s">
        <v>7697</v>
      </c>
      <c r="C7493" s="545" t="s">
        <v>216</v>
      </c>
      <c r="D7493" s="546">
        <v>43654</v>
      </c>
      <c r="E7493" s="171" t="str">
        <f t="shared" si="117"/>
        <v>2019</v>
      </c>
      <c r="F7493" s="547">
        <v>198730</v>
      </c>
      <c r="G7493" s="548">
        <v>0.19</v>
      </c>
      <c r="H7493" s="547">
        <v>167000</v>
      </c>
      <c r="I7493" s="545" t="s">
        <v>12736</v>
      </c>
      <c r="J7493" s="545" t="s">
        <v>13321</v>
      </c>
      <c r="K7493" s="545" t="s">
        <v>18627</v>
      </c>
      <c r="L7493" s="545" t="s">
        <v>13413</v>
      </c>
      <c r="M7493" s="548" t="s">
        <v>13758</v>
      </c>
      <c r="N7493" s="545" t="s">
        <v>13413</v>
      </c>
      <c r="O7493" s="545" t="s">
        <v>13413</v>
      </c>
      <c r="P7493" s="549">
        <v>12220</v>
      </c>
      <c r="Q7493" s="549">
        <v>1</v>
      </c>
      <c r="R7493" s="549">
        <v>56</v>
      </c>
      <c r="S7493" s="548">
        <v>2244</v>
      </c>
      <c r="T7493" s="548"/>
      <c r="U7493" s="99"/>
    </row>
    <row r="7494" spans="1:21" ht="19.5" customHeight="1">
      <c r="A7494" s="545">
        <v>102137</v>
      </c>
      <c r="B7494" s="545" t="s">
        <v>7696</v>
      </c>
      <c r="C7494" s="545" t="s">
        <v>216</v>
      </c>
      <c r="D7494" s="546">
        <v>43654</v>
      </c>
      <c r="E7494" s="171" t="str">
        <f t="shared" si="117"/>
        <v>2019</v>
      </c>
      <c r="F7494" s="547">
        <v>45220</v>
      </c>
      <c r="G7494" s="548">
        <v>0.19</v>
      </c>
      <c r="H7494" s="547">
        <v>38000</v>
      </c>
      <c r="I7494" s="545" t="s">
        <v>12736</v>
      </c>
      <c r="J7494" s="545" t="s">
        <v>13321</v>
      </c>
      <c r="K7494" s="545" t="s">
        <v>18626</v>
      </c>
      <c r="L7494" s="545" t="s">
        <v>13413</v>
      </c>
      <c r="M7494" s="548" t="s">
        <v>13758</v>
      </c>
      <c r="N7494" s="545" t="s">
        <v>13413</v>
      </c>
      <c r="O7494" s="545" t="s">
        <v>13413</v>
      </c>
      <c r="P7494" s="549">
        <v>12221</v>
      </c>
      <c r="Q7494" s="549">
        <v>1</v>
      </c>
      <c r="R7494" s="549">
        <v>56</v>
      </c>
      <c r="S7494" s="548">
        <v>2244</v>
      </c>
      <c r="T7494" s="548"/>
      <c r="U7494" s="99"/>
    </row>
    <row r="7495" spans="1:21" ht="19.5" customHeight="1">
      <c r="A7495" s="545">
        <v>102138</v>
      </c>
      <c r="B7495" s="545" t="s">
        <v>7695</v>
      </c>
      <c r="C7495" s="545" t="s">
        <v>311</v>
      </c>
      <c r="D7495" s="546">
        <v>43654</v>
      </c>
      <c r="E7495" s="171" t="str">
        <f t="shared" si="117"/>
        <v>2019</v>
      </c>
      <c r="F7495" s="547">
        <v>95000</v>
      </c>
      <c r="G7495" s="548">
        <v>0.19</v>
      </c>
      <c r="H7495" s="547">
        <v>79831.929999999993</v>
      </c>
      <c r="I7495" s="545" t="s">
        <v>12973</v>
      </c>
      <c r="J7495" s="545" t="s">
        <v>13321</v>
      </c>
      <c r="K7495" s="545" t="s">
        <v>18628</v>
      </c>
      <c r="L7495" s="545" t="s">
        <v>13413</v>
      </c>
      <c r="M7495" s="548" t="s">
        <v>13758</v>
      </c>
      <c r="N7495" s="545" t="s">
        <v>13413</v>
      </c>
      <c r="O7495" s="545" t="s">
        <v>13413</v>
      </c>
      <c r="P7495" s="549">
        <v>12222</v>
      </c>
      <c r="Q7495" s="549">
        <v>1</v>
      </c>
      <c r="R7495" s="549">
        <v>59</v>
      </c>
      <c r="S7495" s="548">
        <v>2244</v>
      </c>
      <c r="T7495" s="548"/>
      <c r="U7495" s="99"/>
    </row>
    <row r="7496" spans="1:21" ht="19.5" customHeight="1">
      <c r="A7496" s="545">
        <v>102139</v>
      </c>
      <c r="B7496" s="545" t="s">
        <v>7694</v>
      </c>
      <c r="C7496" s="545" t="s">
        <v>216</v>
      </c>
      <c r="D7496" s="546">
        <v>43654</v>
      </c>
      <c r="E7496" s="171" t="str">
        <f t="shared" si="117"/>
        <v>2019</v>
      </c>
      <c r="F7496" s="547">
        <v>111384</v>
      </c>
      <c r="G7496" s="548">
        <v>0.19</v>
      </c>
      <c r="H7496" s="547">
        <v>93600</v>
      </c>
      <c r="I7496" s="545" t="s">
        <v>12686</v>
      </c>
      <c r="J7496" s="545" t="s">
        <v>13321</v>
      </c>
      <c r="K7496" s="545" t="s">
        <v>18629</v>
      </c>
      <c r="L7496" s="545" t="s">
        <v>13413</v>
      </c>
      <c r="M7496" s="548" t="s">
        <v>13758</v>
      </c>
      <c r="N7496" s="545" t="s">
        <v>13413</v>
      </c>
      <c r="O7496" s="545" t="s">
        <v>13413</v>
      </c>
      <c r="P7496" s="549">
        <v>12223</v>
      </c>
      <c r="Q7496" s="549">
        <v>1</v>
      </c>
      <c r="R7496" s="549">
        <v>131</v>
      </c>
      <c r="S7496" s="548">
        <v>2244</v>
      </c>
      <c r="T7496" s="548"/>
      <c r="U7496" s="99"/>
    </row>
    <row r="7497" spans="1:21" ht="19.5" customHeight="1">
      <c r="A7497" s="545">
        <v>102140</v>
      </c>
      <c r="B7497" s="545" t="s">
        <v>7693</v>
      </c>
      <c r="C7497" s="545" t="s">
        <v>216</v>
      </c>
      <c r="D7497" s="546">
        <v>43654</v>
      </c>
      <c r="E7497" s="171" t="str">
        <f t="shared" si="117"/>
        <v>2019</v>
      </c>
      <c r="F7497" s="547">
        <v>125208706</v>
      </c>
      <c r="G7497" s="548">
        <v>0.19</v>
      </c>
      <c r="H7497" s="547">
        <v>105217400</v>
      </c>
      <c r="I7497" s="545" t="s">
        <v>12973</v>
      </c>
      <c r="J7497" s="545" t="s">
        <v>12979</v>
      </c>
      <c r="K7497" s="545" t="s">
        <v>18630</v>
      </c>
      <c r="L7497" s="545" t="s">
        <v>13413</v>
      </c>
      <c r="M7497" s="548" t="s">
        <v>13758</v>
      </c>
      <c r="N7497" s="545" t="s">
        <v>13413</v>
      </c>
      <c r="O7497" s="545" t="s">
        <v>13413</v>
      </c>
      <c r="P7497" s="549">
        <v>12224</v>
      </c>
      <c r="Q7497" s="549">
        <v>1</v>
      </c>
      <c r="R7497" s="549">
        <v>59</v>
      </c>
      <c r="S7497" s="548">
        <v>404</v>
      </c>
      <c r="T7497" s="548"/>
      <c r="U7497" s="99"/>
    </row>
    <row r="7498" spans="1:21" ht="19.5" customHeight="1">
      <c r="A7498" s="545">
        <v>102141</v>
      </c>
      <c r="B7498" s="545" t="s">
        <v>7692</v>
      </c>
      <c r="C7498" s="545" t="s">
        <v>216</v>
      </c>
      <c r="D7498" s="546">
        <v>43654</v>
      </c>
      <c r="E7498" s="171" t="str">
        <f t="shared" si="117"/>
        <v>2019</v>
      </c>
      <c r="F7498" s="547">
        <v>166367</v>
      </c>
      <c r="G7498" s="548">
        <v>0.19</v>
      </c>
      <c r="H7498" s="547">
        <v>139804.20000000001</v>
      </c>
      <c r="I7498" s="545" t="s">
        <v>12961</v>
      </c>
      <c r="J7498" s="545" t="s">
        <v>13321</v>
      </c>
      <c r="K7498" s="545" t="s">
        <v>18631</v>
      </c>
      <c r="L7498" s="545" t="s">
        <v>13413</v>
      </c>
      <c r="M7498" s="548" t="s">
        <v>13758</v>
      </c>
      <c r="N7498" s="545" t="s">
        <v>13413</v>
      </c>
      <c r="O7498" s="545" t="s">
        <v>13413</v>
      </c>
      <c r="P7498" s="549">
        <v>12225</v>
      </c>
      <c r="Q7498" s="549">
        <v>1</v>
      </c>
      <c r="R7498" s="549">
        <v>52</v>
      </c>
      <c r="S7498" s="548">
        <v>2244</v>
      </c>
      <c r="T7498" s="548"/>
      <c r="U7498" s="99"/>
    </row>
    <row r="7499" spans="1:21" ht="19.5" customHeight="1">
      <c r="A7499" s="545">
        <v>102142</v>
      </c>
      <c r="B7499" s="545" t="s">
        <v>7441</v>
      </c>
      <c r="C7499" s="545" t="s">
        <v>216</v>
      </c>
      <c r="D7499" s="546">
        <v>43745</v>
      </c>
      <c r="E7499" s="171" t="str">
        <f t="shared" si="117"/>
        <v>2019</v>
      </c>
      <c r="F7499" s="547">
        <v>1064200.3400000001</v>
      </c>
      <c r="G7499" s="548">
        <v>0.19</v>
      </c>
      <c r="H7499" s="547">
        <v>894286</v>
      </c>
      <c r="I7499" s="545" t="s">
        <v>12686</v>
      </c>
      <c r="J7499" s="545" t="s">
        <v>13321</v>
      </c>
      <c r="K7499" s="545" t="s">
        <v>18632</v>
      </c>
      <c r="L7499" s="545" t="s">
        <v>13413</v>
      </c>
      <c r="M7499" s="548" t="s">
        <v>13758</v>
      </c>
      <c r="N7499" s="545" t="s">
        <v>13413</v>
      </c>
      <c r="O7499" s="545" t="s">
        <v>13413</v>
      </c>
      <c r="P7499" s="549">
        <v>12226</v>
      </c>
      <c r="Q7499" s="549">
        <v>1</v>
      </c>
      <c r="R7499" s="549">
        <v>131</v>
      </c>
      <c r="S7499" s="548">
        <v>2244</v>
      </c>
      <c r="T7499" s="548"/>
      <c r="U7499" s="99"/>
    </row>
    <row r="7500" spans="1:21" ht="19.5" customHeight="1">
      <c r="A7500" s="545">
        <v>102143</v>
      </c>
      <c r="B7500" s="545" t="s">
        <v>7691</v>
      </c>
      <c r="C7500" s="545" t="s">
        <v>216</v>
      </c>
      <c r="D7500" s="546">
        <v>43654</v>
      </c>
      <c r="E7500" s="171" t="str">
        <f t="shared" si="117"/>
        <v>2019</v>
      </c>
      <c r="F7500" s="547">
        <v>793489</v>
      </c>
      <c r="G7500" s="548">
        <v>0.19</v>
      </c>
      <c r="H7500" s="547">
        <v>666797.48</v>
      </c>
      <c r="I7500" s="545" t="s">
        <v>12736</v>
      </c>
      <c r="J7500" s="545" t="s">
        <v>13321</v>
      </c>
      <c r="K7500" s="545" t="s">
        <v>18633</v>
      </c>
      <c r="L7500" s="545" t="s">
        <v>13413</v>
      </c>
      <c r="M7500" s="548" t="s">
        <v>13758</v>
      </c>
      <c r="N7500" s="545" t="s">
        <v>13413</v>
      </c>
      <c r="O7500" s="545" t="s">
        <v>13413</v>
      </c>
      <c r="P7500" s="549">
        <v>12227</v>
      </c>
      <c r="Q7500" s="549">
        <v>1</v>
      </c>
      <c r="R7500" s="549">
        <v>56</v>
      </c>
      <c r="S7500" s="548">
        <v>2244</v>
      </c>
      <c r="T7500" s="548"/>
      <c r="U7500" s="99"/>
    </row>
    <row r="7501" spans="1:21" ht="19.5" customHeight="1">
      <c r="A7501" s="545">
        <v>102144</v>
      </c>
      <c r="B7501" s="545" t="s">
        <v>7690</v>
      </c>
      <c r="C7501" s="545" t="s">
        <v>216</v>
      </c>
      <c r="D7501" s="546">
        <v>43654</v>
      </c>
      <c r="E7501" s="171" t="str">
        <f t="shared" si="117"/>
        <v>2019</v>
      </c>
      <c r="F7501" s="547">
        <v>351375</v>
      </c>
      <c r="G7501" s="548">
        <v>0.19</v>
      </c>
      <c r="H7501" s="547">
        <v>295273.11</v>
      </c>
      <c r="I7501" s="545" t="s">
        <v>12686</v>
      </c>
      <c r="J7501" s="545" t="s">
        <v>13321</v>
      </c>
      <c r="K7501" s="545" t="s">
        <v>18634</v>
      </c>
      <c r="L7501" s="545" t="s">
        <v>13413</v>
      </c>
      <c r="M7501" s="548" t="s">
        <v>13758</v>
      </c>
      <c r="N7501" s="545" t="s">
        <v>13413</v>
      </c>
      <c r="O7501" s="545" t="s">
        <v>13413</v>
      </c>
      <c r="P7501" s="549">
        <v>12228</v>
      </c>
      <c r="Q7501" s="549">
        <v>1</v>
      </c>
      <c r="R7501" s="549">
        <v>131</v>
      </c>
      <c r="S7501" s="548">
        <v>2244</v>
      </c>
      <c r="T7501" s="548"/>
      <c r="U7501" s="99"/>
    </row>
    <row r="7502" spans="1:21" ht="19.5" customHeight="1">
      <c r="A7502" s="545">
        <v>102145</v>
      </c>
      <c r="B7502" s="545" t="s">
        <v>7689</v>
      </c>
      <c r="C7502" s="545" t="s">
        <v>209</v>
      </c>
      <c r="D7502" s="546">
        <v>43654</v>
      </c>
      <c r="E7502" s="171" t="str">
        <f t="shared" si="117"/>
        <v>2019</v>
      </c>
      <c r="F7502" s="547">
        <v>34999.99</v>
      </c>
      <c r="G7502" s="548">
        <v>0.19</v>
      </c>
      <c r="H7502" s="547">
        <v>29411.759999999998</v>
      </c>
      <c r="I7502" s="545" t="s">
        <v>12686</v>
      </c>
      <c r="J7502" s="545" t="s">
        <v>13321</v>
      </c>
      <c r="K7502" s="545" t="s">
        <v>18635</v>
      </c>
      <c r="L7502" s="545" t="s">
        <v>13413</v>
      </c>
      <c r="M7502" s="548" t="s">
        <v>13758</v>
      </c>
      <c r="N7502" s="545" t="s">
        <v>13413</v>
      </c>
      <c r="O7502" s="545" t="s">
        <v>13413</v>
      </c>
      <c r="P7502" s="549">
        <v>12229</v>
      </c>
      <c r="Q7502" s="549">
        <v>1</v>
      </c>
      <c r="R7502" s="549">
        <v>131</v>
      </c>
      <c r="S7502" s="548">
        <v>2244</v>
      </c>
      <c r="T7502" s="548"/>
      <c r="U7502" s="99"/>
    </row>
    <row r="7503" spans="1:21" ht="19.5" customHeight="1">
      <c r="A7503" s="545">
        <v>102146</v>
      </c>
      <c r="B7503" s="545" t="s">
        <v>7448</v>
      </c>
      <c r="C7503" s="545" t="s">
        <v>216</v>
      </c>
      <c r="D7503" s="546">
        <v>43740</v>
      </c>
      <c r="E7503" s="171" t="str">
        <f t="shared" si="117"/>
        <v>2019</v>
      </c>
      <c r="F7503" s="547">
        <v>402415.01</v>
      </c>
      <c r="G7503" s="548">
        <v>0.19</v>
      </c>
      <c r="H7503" s="547">
        <v>338163.87</v>
      </c>
      <c r="I7503" s="545" t="s">
        <v>12686</v>
      </c>
      <c r="J7503" s="545" t="s">
        <v>13296</v>
      </c>
      <c r="K7503" s="545" t="s">
        <v>18636</v>
      </c>
      <c r="L7503" s="545" t="s">
        <v>13413</v>
      </c>
      <c r="M7503" s="548" t="s">
        <v>13758</v>
      </c>
      <c r="N7503" s="545" t="s">
        <v>13413</v>
      </c>
      <c r="O7503" s="545" t="s">
        <v>13413</v>
      </c>
      <c r="P7503" s="549">
        <v>12230</v>
      </c>
      <c r="Q7503" s="549">
        <v>1</v>
      </c>
      <c r="R7503" s="549">
        <v>131</v>
      </c>
      <c r="S7503" s="548">
        <v>2218</v>
      </c>
      <c r="T7503" s="548"/>
      <c r="U7503" s="99"/>
    </row>
    <row r="7504" spans="1:21" ht="19.5" customHeight="1">
      <c r="A7504" s="545">
        <v>102147</v>
      </c>
      <c r="B7504" s="545" t="s">
        <v>7683</v>
      </c>
      <c r="C7504" s="545" t="s">
        <v>216</v>
      </c>
      <c r="D7504" s="546">
        <v>43655</v>
      </c>
      <c r="E7504" s="171" t="str">
        <f t="shared" si="117"/>
        <v>2019</v>
      </c>
      <c r="F7504" s="547">
        <v>566898</v>
      </c>
      <c r="G7504" s="548">
        <v>0.19</v>
      </c>
      <c r="H7504" s="547">
        <v>476384.87</v>
      </c>
      <c r="I7504" s="545" t="s">
        <v>12980</v>
      </c>
      <c r="J7504" s="545" t="s">
        <v>13321</v>
      </c>
      <c r="K7504" s="545" t="s">
        <v>18637</v>
      </c>
      <c r="L7504" s="545" t="s">
        <v>13413</v>
      </c>
      <c r="M7504" s="548" t="s">
        <v>13758</v>
      </c>
      <c r="N7504" s="545" t="s">
        <v>13413</v>
      </c>
      <c r="O7504" s="545" t="s">
        <v>13413</v>
      </c>
      <c r="P7504" s="549">
        <v>12231</v>
      </c>
      <c r="Q7504" s="549">
        <v>1</v>
      </c>
      <c r="R7504" s="549">
        <v>54</v>
      </c>
      <c r="S7504" s="548">
        <v>2244</v>
      </c>
      <c r="T7504" s="548"/>
      <c r="U7504" s="99"/>
    </row>
    <row r="7505" spans="1:21" ht="19.5" customHeight="1">
      <c r="A7505" s="545">
        <v>102148</v>
      </c>
      <c r="B7505" s="545" t="s">
        <v>7688</v>
      </c>
      <c r="C7505" s="545" t="s">
        <v>216</v>
      </c>
      <c r="D7505" s="546">
        <v>43654</v>
      </c>
      <c r="E7505" s="171" t="str">
        <f t="shared" si="117"/>
        <v>2019</v>
      </c>
      <c r="F7505" s="547">
        <v>17000000.010000002</v>
      </c>
      <c r="G7505" s="548">
        <v>0.19</v>
      </c>
      <c r="H7505" s="547">
        <v>14285714.289999999</v>
      </c>
      <c r="I7505" s="545" t="s">
        <v>12984</v>
      </c>
      <c r="J7505" s="545" t="s">
        <v>13321</v>
      </c>
      <c r="K7505" s="545" t="s">
        <v>18638</v>
      </c>
      <c r="L7505" s="545" t="s">
        <v>13413</v>
      </c>
      <c r="M7505" s="548" t="s">
        <v>13758</v>
      </c>
      <c r="N7505" s="545" t="s">
        <v>13413</v>
      </c>
      <c r="O7505" s="545" t="s">
        <v>13413</v>
      </c>
      <c r="P7505" s="549">
        <v>12232</v>
      </c>
      <c r="Q7505" s="549">
        <v>1</v>
      </c>
      <c r="R7505" s="549">
        <v>57</v>
      </c>
      <c r="S7505" s="548">
        <v>2244</v>
      </c>
      <c r="T7505" s="548"/>
      <c r="U7505" s="99"/>
    </row>
    <row r="7506" spans="1:21" ht="19.5" customHeight="1">
      <c r="A7506" s="545">
        <v>102149</v>
      </c>
      <c r="B7506" s="545" t="s">
        <v>7682</v>
      </c>
      <c r="C7506" s="545" t="s">
        <v>216</v>
      </c>
      <c r="D7506" s="546">
        <v>43655</v>
      </c>
      <c r="E7506" s="171" t="str">
        <f t="shared" si="117"/>
        <v>2019</v>
      </c>
      <c r="F7506" s="547">
        <v>5426475.0099999998</v>
      </c>
      <c r="G7506" s="548">
        <v>0.19</v>
      </c>
      <c r="H7506" s="547">
        <v>4560063.03</v>
      </c>
      <c r="I7506" s="545" t="s">
        <v>12650</v>
      </c>
      <c r="J7506" s="545" t="s">
        <v>13321</v>
      </c>
      <c r="K7506" s="545" t="s">
        <v>18639</v>
      </c>
      <c r="L7506" s="545" t="s">
        <v>13413</v>
      </c>
      <c r="M7506" s="548" t="s">
        <v>13758</v>
      </c>
      <c r="N7506" s="545" t="s">
        <v>13413</v>
      </c>
      <c r="O7506" s="545" t="s">
        <v>13413</v>
      </c>
      <c r="P7506" s="549">
        <v>12233</v>
      </c>
      <c r="Q7506" s="549">
        <v>1</v>
      </c>
      <c r="R7506" s="549">
        <v>127</v>
      </c>
      <c r="S7506" s="548">
        <v>2244</v>
      </c>
      <c r="T7506" s="548"/>
      <c r="U7506" s="99"/>
    </row>
    <row r="7507" spans="1:21" ht="19.5" customHeight="1">
      <c r="A7507" s="545">
        <v>102150</v>
      </c>
      <c r="B7507" s="545" t="s">
        <v>7681</v>
      </c>
      <c r="C7507" s="545" t="s">
        <v>216</v>
      </c>
      <c r="D7507" s="546">
        <v>43655</v>
      </c>
      <c r="E7507" s="171" t="str">
        <f t="shared" si="117"/>
        <v>2019</v>
      </c>
      <c r="F7507" s="547">
        <v>2646800</v>
      </c>
      <c r="G7507" s="548">
        <v>0.19</v>
      </c>
      <c r="H7507" s="547">
        <v>2224201.6800000002</v>
      </c>
      <c r="I7507" s="545" t="s">
        <v>12736</v>
      </c>
      <c r="J7507" s="545" t="s">
        <v>13321</v>
      </c>
      <c r="K7507" s="545" t="s">
        <v>18640</v>
      </c>
      <c r="L7507" s="545" t="s">
        <v>13413</v>
      </c>
      <c r="M7507" s="548" t="s">
        <v>13758</v>
      </c>
      <c r="N7507" s="545" t="s">
        <v>13413</v>
      </c>
      <c r="O7507" s="545" t="s">
        <v>13413</v>
      </c>
      <c r="P7507" s="549">
        <v>12234</v>
      </c>
      <c r="Q7507" s="549">
        <v>1</v>
      </c>
      <c r="R7507" s="549">
        <v>56</v>
      </c>
      <c r="S7507" s="548">
        <v>2244</v>
      </c>
      <c r="T7507" s="548"/>
      <c r="U7507" s="99"/>
    </row>
    <row r="7508" spans="1:21" ht="19.5" customHeight="1">
      <c r="A7508" s="545">
        <v>102151</v>
      </c>
      <c r="B7508" s="545" t="s">
        <v>7680</v>
      </c>
      <c r="C7508" s="545" t="s">
        <v>216</v>
      </c>
      <c r="D7508" s="546">
        <v>43655</v>
      </c>
      <c r="E7508" s="171" t="str">
        <f t="shared" si="117"/>
        <v>2019</v>
      </c>
      <c r="F7508" s="547">
        <v>1022600</v>
      </c>
      <c r="G7508" s="548">
        <v>0.19</v>
      </c>
      <c r="H7508" s="547">
        <v>859327.73</v>
      </c>
      <c r="I7508" s="545" t="s">
        <v>12686</v>
      </c>
      <c r="J7508" s="545" t="s">
        <v>13321</v>
      </c>
      <c r="K7508" s="545" t="s">
        <v>18641</v>
      </c>
      <c r="L7508" s="545" t="s">
        <v>13413</v>
      </c>
      <c r="M7508" s="548" t="s">
        <v>13758</v>
      </c>
      <c r="N7508" s="545" t="s">
        <v>13413</v>
      </c>
      <c r="O7508" s="545" t="s">
        <v>13413</v>
      </c>
      <c r="P7508" s="549">
        <v>12235</v>
      </c>
      <c r="Q7508" s="549">
        <v>1</v>
      </c>
      <c r="R7508" s="549">
        <v>131</v>
      </c>
      <c r="S7508" s="548">
        <v>2244</v>
      </c>
      <c r="T7508" s="548"/>
      <c r="U7508" s="99"/>
    </row>
    <row r="7509" spans="1:21" ht="19.5" customHeight="1">
      <c r="A7509" s="545">
        <v>102152</v>
      </c>
      <c r="B7509" s="545" t="s">
        <v>7687</v>
      </c>
      <c r="C7509" s="545" t="s">
        <v>216</v>
      </c>
      <c r="D7509" s="546">
        <v>43654</v>
      </c>
      <c r="E7509" s="171" t="str">
        <f t="shared" si="117"/>
        <v>2019</v>
      </c>
      <c r="F7509" s="547">
        <v>15000000</v>
      </c>
      <c r="G7509" s="548">
        <v>0.19</v>
      </c>
      <c r="H7509" s="547">
        <v>12605042.02</v>
      </c>
      <c r="I7509" s="545" t="s">
        <v>12984</v>
      </c>
      <c r="J7509" s="545" t="s">
        <v>13321</v>
      </c>
      <c r="K7509" s="545" t="s">
        <v>18642</v>
      </c>
      <c r="L7509" s="545" t="s">
        <v>13413</v>
      </c>
      <c r="M7509" s="548" t="s">
        <v>13758</v>
      </c>
      <c r="N7509" s="545" t="s">
        <v>13413</v>
      </c>
      <c r="O7509" s="545" t="s">
        <v>13413</v>
      </c>
      <c r="P7509" s="549">
        <v>12236</v>
      </c>
      <c r="Q7509" s="549">
        <v>1</v>
      </c>
      <c r="R7509" s="549">
        <v>57</v>
      </c>
      <c r="S7509" s="548">
        <v>2244</v>
      </c>
      <c r="T7509" s="548"/>
      <c r="U7509" s="99"/>
    </row>
    <row r="7510" spans="1:21" ht="19.5" customHeight="1">
      <c r="A7510" s="545">
        <v>102153</v>
      </c>
      <c r="B7510" s="545" t="s">
        <v>7679</v>
      </c>
      <c r="C7510" s="545" t="s">
        <v>216</v>
      </c>
      <c r="D7510" s="546">
        <v>43655</v>
      </c>
      <c r="E7510" s="171" t="str">
        <f t="shared" si="117"/>
        <v>2019</v>
      </c>
      <c r="F7510" s="547">
        <v>144188</v>
      </c>
      <c r="G7510" s="548">
        <v>0.19</v>
      </c>
      <c r="H7510" s="547">
        <v>121166.39</v>
      </c>
      <c r="I7510" s="545" t="s">
        <v>12973</v>
      </c>
      <c r="J7510" s="545" t="s">
        <v>13321</v>
      </c>
      <c r="K7510" s="545" t="s">
        <v>18643</v>
      </c>
      <c r="L7510" s="545" t="s">
        <v>13413</v>
      </c>
      <c r="M7510" s="548" t="s">
        <v>13758</v>
      </c>
      <c r="N7510" s="545" t="s">
        <v>13413</v>
      </c>
      <c r="O7510" s="545" t="s">
        <v>13413</v>
      </c>
      <c r="P7510" s="549">
        <v>12237</v>
      </c>
      <c r="Q7510" s="549">
        <v>1</v>
      </c>
      <c r="R7510" s="549">
        <v>59</v>
      </c>
      <c r="S7510" s="548">
        <v>2244</v>
      </c>
      <c r="T7510" s="548"/>
      <c r="U7510" s="99"/>
    </row>
    <row r="7511" spans="1:21" ht="19.5" customHeight="1">
      <c r="A7511" s="545">
        <v>102154</v>
      </c>
      <c r="B7511" s="545" t="s">
        <v>7686</v>
      </c>
      <c r="C7511" s="545" t="s">
        <v>4501</v>
      </c>
      <c r="D7511" s="546">
        <v>43654</v>
      </c>
      <c r="E7511" s="171" t="str">
        <f t="shared" si="117"/>
        <v>2019</v>
      </c>
      <c r="F7511" s="547">
        <v>17000000.010000002</v>
      </c>
      <c r="G7511" s="548">
        <v>0.19</v>
      </c>
      <c r="H7511" s="547">
        <v>14285714.289999999</v>
      </c>
      <c r="I7511" s="545" t="s">
        <v>12984</v>
      </c>
      <c r="J7511" s="545" t="s">
        <v>13321</v>
      </c>
      <c r="K7511" s="545" t="s">
        <v>18644</v>
      </c>
      <c r="L7511" s="545" t="s">
        <v>13413</v>
      </c>
      <c r="M7511" s="548" t="s">
        <v>13758</v>
      </c>
      <c r="N7511" s="545" t="s">
        <v>13413</v>
      </c>
      <c r="O7511" s="545" t="s">
        <v>13413</v>
      </c>
      <c r="P7511" s="549">
        <v>12238</v>
      </c>
      <c r="Q7511" s="549">
        <v>1</v>
      </c>
      <c r="R7511" s="549">
        <v>57</v>
      </c>
      <c r="S7511" s="548">
        <v>2244</v>
      </c>
      <c r="T7511" s="548"/>
      <c r="U7511" s="99"/>
    </row>
    <row r="7512" spans="1:21" ht="19.5" customHeight="1">
      <c r="A7512" s="545">
        <v>102155</v>
      </c>
      <c r="B7512" s="545" t="s">
        <v>7678</v>
      </c>
      <c r="C7512" s="545" t="s">
        <v>216</v>
      </c>
      <c r="D7512" s="546">
        <v>43655</v>
      </c>
      <c r="E7512" s="171" t="str">
        <f t="shared" si="117"/>
        <v>2019</v>
      </c>
      <c r="F7512" s="547">
        <v>1213893</v>
      </c>
      <c r="G7512" s="548">
        <v>0.19</v>
      </c>
      <c r="H7512" s="547">
        <v>1020078.15</v>
      </c>
      <c r="I7512" s="545" t="s">
        <v>12973</v>
      </c>
      <c r="J7512" s="545" t="s">
        <v>13321</v>
      </c>
      <c r="K7512" s="545" t="s">
        <v>18645</v>
      </c>
      <c r="L7512" s="545" t="s">
        <v>13413</v>
      </c>
      <c r="M7512" s="548" t="s">
        <v>13758</v>
      </c>
      <c r="N7512" s="545" t="s">
        <v>13413</v>
      </c>
      <c r="O7512" s="545" t="s">
        <v>13413</v>
      </c>
      <c r="P7512" s="549">
        <v>12239</v>
      </c>
      <c r="Q7512" s="549">
        <v>1</v>
      </c>
      <c r="R7512" s="549">
        <v>59</v>
      </c>
      <c r="S7512" s="548">
        <v>2244</v>
      </c>
      <c r="T7512" s="548"/>
      <c r="U7512" s="99"/>
    </row>
    <row r="7513" spans="1:21" ht="19.5" customHeight="1">
      <c r="A7513" s="545">
        <v>102156</v>
      </c>
      <c r="B7513" s="545" t="s">
        <v>8111</v>
      </c>
      <c r="C7513" s="545" t="s">
        <v>216</v>
      </c>
      <c r="D7513" s="546">
        <v>44585</v>
      </c>
      <c r="E7513" s="171" t="str">
        <f t="shared" si="117"/>
        <v>2022</v>
      </c>
      <c r="F7513" s="547">
        <v>29114.16</v>
      </c>
      <c r="G7513" s="548">
        <v>0.19</v>
      </c>
      <c r="H7513" s="547">
        <v>24465.68</v>
      </c>
      <c r="I7513" s="545" t="s">
        <v>12718</v>
      </c>
      <c r="J7513" s="545" t="s">
        <v>13297</v>
      </c>
      <c r="K7513" s="545" t="s">
        <v>13413</v>
      </c>
      <c r="L7513" s="545" t="s">
        <v>14521</v>
      </c>
      <c r="M7513" s="548" t="s">
        <v>13758</v>
      </c>
      <c r="N7513" s="545" t="s">
        <v>13413</v>
      </c>
      <c r="O7513" s="545" t="s">
        <v>14539</v>
      </c>
      <c r="P7513" s="549">
        <v>5213</v>
      </c>
      <c r="Q7513" s="549">
        <v>1</v>
      </c>
      <c r="R7513" s="549">
        <v>137</v>
      </c>
      <c r="S7513" s="548">
        <v>2257</v>
      </c>
      <c r="T7513" s="548"/>
      <c r="U7513" s="99"/>
    </row>
    <row r="7514" spans="1:21" ht="19.5" customHeight="1">
      <c r="A7514" s="545">
        <v>102157</v>
      </c>
      <c r="B7514" s="545" t="s">
        <v>7350</v>
      </c>
      <c r="C7514" s="545" t="s">
        <v>216</v>
      </c>
      <c r="D7514" s="546">
        <v>43801</v>
      </c>
      <c r="E7514" s="171" t="str">
        <f t="shared" si="117"/>
        <v>2019</v>
      </c>
      <c r="F7514" s="547">
        <v>8250000</v>
      </c>
      <c r="G7514" s="548">
        <v>0.19</v>
      </c>
      <c r="H7514" s="547">
        <v>6932773.1100000003</v>
      </c>
      <c r="I7514" s="545" t="s">
        <v>12984</v>
      </c>
      <c r="J7514" s="545" t="s">
        <v>13321</v>
      </c>
      <c r="K7514" s="545" t="s">
        <v>18646</v>
      </c>
      <c r="L7514" s="545" t="s">
        <v>13413</v>
      </c>
      <c r="M7514" s="548" t="s">
        <v>13758</v>
      </c>
      <c r="N7514" s="545" t="s">
        <v>13413</v>
      </c>
      <c r="O7514" s="545" t="s">
        <v>13413</v>
      </c>
      <c r="P7514" s="549">
        <v>12240</v>
      </c>
      <c r="Q7514" s="549">
        <v>1</v>
      </c>
      <c r="R7514" s="549">
        <v>57</v>
      </c>
      <c r="S7514" s="548">
        <v>2244</v>
      </c>
      <c r="T7514" s="548"/>
      <c r="U7514" s="99"/>
    </row>
    <row r="7515" spans="1:21" ht="19.5" customHeight="1">
      <c r="A7515" s="545">
        <v>102158</v>
      </c>
      <c r="B7515" s="545" t="s">
        <v>7677</v>
      </c>
      <c r="C7515" s="545" t="s">
        <v>209</v>
      </c>
      <c r="D7515" s="546">
        <v>43655</v>
      </c>
      <c r="E7515" s="171" t="str">
        <f t="shared" si="117"/>
        <v>2019</v>
      </c>
      <c r="F7515" s="547">
        <v>6578</v>
      </c>
      <c r="G7515" s="548">
        <v>0.19</v>
      </c>
      <c r="H7515" s="547">
        <v>5527.73</v>
      </c>
      <c r="I7515" s="545" t="s">
        <v>12706</v>
      </c>
      <c r="J7515" s="545" t="s">
        <v>13321</v>
      </c>
      <c r="K7515" s="545" t="s">
        <v>18647</v>
      </c>
      <c r="L7515" s="545" t="s">
        <v>13413</v>
      </c>
      <c r="M7515" s="548" t="s">
        <v>13758</v>
      </c>
      <c r="N7515" s="545" t="s">
        <v>13413</v>
      </c>
      <c r="O7515" s="545" t="s">
        <v>13413</v>
      </c>
      <c r="P7515" s="549">
        <v>12241</v>
      </c>
      <c r="Q7515" s="549">
        <v>1</v>
      </c>
      <c r="R7515" s="549">
        <v>128</v>
      </c>
      <c r="S7515" s="548">
        <v>2244</v>
      </c>
      <c r="T7515" s="548"/>
      <c r="U7515" s="99"/>
    </row>
    <row r="7516" spans="1:21" ht="19.5" customHeight="1">
      <c r="A7516" s="545">
        <v>102159</v>
      </c>
      <c r="B7516" s="545" t="s">
        <v>7676</v>
      </c>
      <c r="C7516" s="545" t="s">
        <v>216</v>
      </c>
      <c r="D7516" s="546">
        <v>43655</v>
      </c>
      <c r="E7516" s="171" t="str">
        <f t="shared" si="117"/>
        <v>2019</v>
      </c>
      <c r="F7516" s="547">
        <v>2326264</v>
      </c>
      <c r="G7516" s="548">
        <v>0.19</v>
      </c>
      <c r="H7516" s="547">
        <v>1954843.7</v>
      </c>
      <c r="I7516" s="545" t="s">
        <v>12650</v>
      </c>
      <c r="J7516" s="545" t="s">
        <v>13321</v>
      </c>
      <c r="K7516" s="545" t="s">
        <v>13413</v>
      </c>
      <c r="L7516" s="545" t="s">
        <v>13413</v>
      </c>
      <c r="M7516" s="548" t="s">
        <v>13758</v>
      </c>
      <c r="N7516" s="545" t="s">
        <v>13413</v>
      </c>
      <c r="O7516" s="545" t="s">
        <v>13413</v>
      </c>
      <c r="P7516" s="549">
        <v>12242</v>
      </c>
      <c r="Q7516" s="549">
        <v>1</v>
      </c>
      <c r="R7516" s="549">
        <v>127</v>
      </c>
      <c r="S7516" s="548">
        <v>2244</v>
      </c>
      <c r="T7516" s="548"/>
      <c r="U7516" s="99"/>
    </row>
    <row r="7517" spans="1:21" ht="19.5" customHeight="1">
      <c r="A7517" s="545">
        <v>102161</v>
      </c>
      <c r="B7517" s="545" t="s">
        <v>6921</v>
      </c>
      <c r="C7517" s="545" t="s">
        <v>209</v>
      </c>
      <c r="D7517" s="546">
        <v>46052</v>
      </c>
      <c r="E7517" s="171" t="str">
        <f t="shared" si="117"/>
        <v>2026</v>
      </c>
      <c r="F7517" s="547">
        <v>4315</v>
      </c>
      <c r="G7517" s="548">
        <v>0.19</v>
      </c>
      <c r="H7517" s="547">
        <v>3626.05</v>
      </c>
      <c r="I7517" s="545" t="s">
        <v>12706</v>
      </c>
      <c r="J7517" s="545" t="s">
        <v>13307</v>
      </c>
      <c r="K7517" s="545" t="s">
        <v>18648</v>
      </c>
      <c r="L7517" s="545" t="s">
        <v>13413</v>
      </c>
      <c r="M7517" s="548" t="s">
        <v>13758</v>
      </c>
      <c r="N7517" s="545" t="s">
        <v>13413</v>
      </c>
      <c r="O7517" s="545" t="s">
        <v>13413</v>
      </c>
      <c r="P7517" s="549">
        <v>12244</v>
      </c>
      <c r="Q7517" s="549">
        <v>1</v>
      </c>
      <c r="R7517" s="549">
        <v>128</v>
      </c>
      <c r="S7517" s="548">
        <v>2228</v>
      </c>
      <c r="T7517" s="548"/>
      <c r="U7517" s="99"/>
    </row>
    <row r="7518" spans="1:21" ht="19.5" customHeight="1">
      <c r="A7518" s="545">
        <v>102162</v>
      </c>
      <c r="B7518" s="545" t="s">
        <v>7670</v>
      </c>
      <c r="C7518" s="545" t="s">
        <v>216</v>
      </c>
      <c r="D7518" s="546">
        <v>44589</v>
      </c>
      <c r="E7518" s="171" t="str">
        <f t="shared" si="117"/>
        <v>2022</v>
      </c>
      <c r="F7518" s="547">
        <v>174166</v>
      </c>
      <c r="G7518" s="548">
        <v>0.19</v>
      </c>
      <c r="H7518" s="547">
        <v>146357.98000000001</v>
      </c>
      <c r="I7518" s="545" t="s">
        <v>12637</v>
      </c>
      <c r="J7518" s="545" t="s">
        <v>13297</v>
      </c>
      <c r="K7518" s="545" t="s">
        <v>18649</v>
      </c>
      <c r="L7518" s="545" t="s">
        <v>13413</v>
      </c>
      <c r="M7518" s="548" t="s">
        <v>13758</v>
      </c>
      <c r="N7518" s="545" t="s">
        <v>13413</v>
      </c>
      <c r="O7518" s="545" t="s">
        <v>13413</v>
      </c>
      <c r="P7518" s="549">
        <v>12245</v>
      </c>
      <c r="Q7518" s="549">
        <v>1</v>
      </c>
      <c r="R7518" s="549">
        <v>13</v>
      </c>
      <c r="S7518" s="548">
        <v>2257</v>
      </c>
      <c r="T7518" s="548"/>
      <c r="U7518" s="99"/>
    </row>
    <row r="7519" spans="1:21" ht="19.5" customHeight="1">
      <c r="A7519" s="545">
        <v>102163</v>
      </c>
      <c r="B7519" s="545" t="s">
        <v>7669</v>
      </c>
      <c r="C7519" s="545" t="s">
        <v>216</v>
      </c>
      <c r="D7519" s="546">
        <v>43656</v>
      </c>
      <c r="E7519" s="171" t="str">
        <f t="shared" si="117"/>
        <v>2019</v>
      </c>
      <c r="F7519" s="547">
        <v>424478</v>
      </c>
      <c r="G7519" s="548">
        <v>0.19</v>
      </c>
      <c r="H7519" s="547">
        <v>356704.2</v>
      </c>
      <c r="I7519" s="545" t="s">
        <v>12973</v>
      </c>
      <c r="J7519" s="545" t="s">
        <v>13321</v>
      </c>
      <c r="K7519" s="545" t="s">
        <v>18650</v>
      </c>
      <c r="L7519" s="545" t="s">
        <v>13413</v>
      </c>
      <c r="M7519" s="548" t="s">
        <v>13758</v>
      </c>
      <c r="N7519" s="545" t="s">
        <v>13413</v>
      </c>
      <c r="O7519" s="545" t="s">
        <v>13413</v>
      </c>
      <c r="P7519" s="549">
        <v>12246</v>
      </c>
      <c r="Q7519" s="549">
        <v>1</v>
      </c>
      <c r="R7519" s="549">
        <v>59</v>
      </c>
      <c r="S7519" s="548">
        <v>2244</v>
      </c>
      <c r="T7519" s="548"/>
      <c r="U7519" s="99"/>
    </row>
    <row r="7520" spans="1:21" ht="19.5" customHeight="1">
      <c r="A7520" s="545">
        <v>102164</v>
      </c>
      <c r="B7520" s="545" t="s">
        <v>7668</v>
      </c>
      <c r="C7520" s="545" t="s">
        <v>216</v>
      </c>
      <c r="D7520" s="546">
        <v>43656</v>
      </c>
      <c r="E7520" s="171" t="str">
        <f t="shared" si="117"/>
        <v>2019</v>
      </c>
      <c r="F7520" s="547">
        <v>526000</v>
      </c>
      <c r="G7520" s="548">
        <v>0.19</v>
      </c>
      <c r="H7520" s="547">
        <v>442016.81</v>
      </c>
      <c r="I7520" s="545" t="s">
        <v>12676</v>
      </c>
      <c r="J7520" s="545" t="s">
        <v>13321</v>
      </c>
      <c r="K7520" s="545" t="s">
        <v>18651</v>
      </c>
      <c r="L7520" s="545" t="s">
        <v>13413</v>
      </c>
      <c r="M7520" s="548" t="s">
        <v>13758</v>
      </c>
      <c r="N7520" s="545" t="s">
        <v>13413</v>
      </c>
      <c r="O7520" s="545" t="s">
        <v>13413</v>
      </c>
      <c r="P7520" s="549">
        <v>12247</v>
      </c>
      <c r="Q7520" s="549">
        <v>1</v>
      </c>
      <c r="R7520" s="549">
        <v>14</v>
      </c>
      <c r="S7520" s="548">
        <v>2244</v>
      </c>
      <c r="T7520" s="548"/>
      <c r="U7520" s="99"/>
    </row>
    <row r="7521" spans="1:21" ht="19.5" customHeight="1">
      <c r="A7521" s="545">
        <v>102165</v>
      </c>
      <c r="B7521" s="545" t="s">
        <v>7440</v>
      </c>
      <c r="C7521" s="545" t="s">
        <v>216</v>
      </c>
      <c r="D7521" s="546">
        <v>43745</v>
      </c>
      <c r="E7521" s="171" t="str">
        <f t="shared" si="117"/>
        <v>2019</v>
      </c>
      <c r="F7521" s="547">
        <v>19434352.989999998</v>
      </c>
      <c r="G7521" s="548">
        <v>0.19</v>
      </c>
      <c r="H7521" s="547">
        <v>16331389.07</v>
      </c>
      <c r="I7521" s="545" t="s">
        <v>12973</v>
      </c>
      <c r="J7521" s="545" t="s">
        <v>13321</v>
      </c>
      <c r="K7521" s="545" t="s">
        <v>18652</v>
      </c>
      <c r="L7521" s="545" t="s">
        <v>18653</v>
      </c>
      <c r="M7521" s="548" t="s">
        <v>13758</v>
      </c>
      <c r="N7521" s="545" t="s">
        <v>13413</v>
      </c>
      <c r="O7521" s="545" t="s">
        <v>13413</v>
      </c>
      <c r="P7521" s="549">
        <v>12248</v>
      </c>
      <c r="Q7521" s="549">
        <v>1</v>
      </c>
      <c r="R7521" s="549">
        <v>59</v>
      </c>
      <c r="S7521" s="548">
        <v>2244</v>
      </c>
      <c r="T7521" s="548"/>
      <c r="U7521" s="99"/>
    </row>
    <row r="7522" spans="1:21" ht="19.5" customHeight="1">
      <c r="A7522" s="545">
        <v>102166</v>
      </c>
      <c r="B7522" s="545" t="s">
        <v>7667</v>
      </c>
      <c r="C7522" s="545" t="s">
        <v>216</v>
      </c>
      <c r="D7522" s="546">
        <v>43656</v>
      </c>
      <c r="E7522" s="171" t="str">
        <f t="shared" si="117"/>
        <v>2019</v>
      </c>
      <c r="F7522" s="547">
        <v>34483</v>
      </c>
      <c r="G7522" s="548">
        <v>0.19</v>
      </c>
      <c r="H7522" s="547">
        <v>28977.31</v>
      </c>
      <c r="I7522" s="545" t="s">
        <v>12984</v>
      </c>
      <c r="J7522" s="545" t="s">
        <v>13321</v>
      </c>
      <c r="K7522" s="545" t="s">
        <v>18654</v>
      </c>
      <c r="L7522" s="545" t="s">
        <v>13413</v>
      </c>
      <c r="M7522" s="548" t="s">
        <v>13758</v>
      </c>
      <c r="N7522" s="545" t="s">
        <v>13413</v>
      </c>
      <c r="O7522" s="545" t="s">
        <v>13413</v>
      </c>
      <c r="P7522" s="549">
        <v>12249</v>
      </c>
      <c r="Q7522" s="549">
        <v>1</v>
      </c>
      <c r="R7522" s="549">
        <v>57</v>
      </c>
      <c r="S7522" s="548">
        <v>2244</v>
      </c>
      <c r="T7522" s="548"/>
      <c r="U7522" s="99"/>
    </row>
    <row r="7523" spans="1:21" ht="19.5" customHeight="1">
      <c r="A7523" s="545">
        <v>102167</v>
      </c>
      <c r="B7523" s="545" t="s">
        <v>7666</v>
      </c>
      <c r="C7523" s="545" t="s">
        <v>216</v>
      </c>
      <c r="D7523" s="546">
        <v>43656</v>
      </c>
      <c r="E7523" s="171" t="str">
        <f t="shared" si="117"/>
        <v>2019</v>
      </c>
      <c r="F7523" s="547">
        <v>199900</v>
      </c>
      <c r="G7523" s="548">
        <v>0.19</v>
      </c>
      <c r="H7523" s="547">
        <v>167983.19</v>
      </c>
      <c r="I7523" s="545" t="s">
        <v>12973</v>
      </c>
      <c r="J7523" s="545" t="s">
        <v>13321</v>
      </c>
      <c r="K7523" s="545" t="s">
        <v>18655</v>
      </c>
      <c r="L7523" s="545" t="s">
        <v>13413</v>
      </c>
      <c r="M7523" s="548" t="s">
        <v>13758</v>
      </c>
      <c r="N7523" s="545" t="s">
        <v>13413</v>
      </c>
      <c r="O7523" s="545" t="s">
        <v>13413</v>
      </c>
      <c r="P7523" s="549">
        <v>12250</v>
      </c>
      <c r="Q7523" s="549">
        <v>1</v>
      </c>
      <c r="R7523" s="549">
        <v>59</v>
      </c>
      <c r="S7523" s="548">
        <v>2244</v>
      </c>
      <c r="T7523" s="548"/>
      <c r="U7523" s="99"/>
    </row>
    <row r="7524" spans="1:21" ht="19.5" customHeight="1">
      <c r="A7524" s="545">
        <v>102168</v>
      </c>
      <c r="B7524" s="545" t="s">
        <v>7665</v>
      </c>
      <c r="C7524" s="545" t="s">
        <v>216</v>
      </c>
      <c r="D7524" s="546">
        <v>43656</v>
      </c>
      <c r="E7524" s="171" t="str">
        <f t="shared" si="117"/>
        <v>2019</v>
      </c>
      <c r="F7524" s="547">
        <v>256000</v>
      </c>
      <c r="G7524" s="548">
        <v>0.19</v>
      </c>
      <c r="H7524" s="547">
        <v>215126.05</v>
      </c>
      <c r="I7524" s="545" t="s">
        <v>12676</v>
      </c>
      <c r="J7524" s="545" t="s">
        <v>13321</v>
      </c>
      <c r="K7524" s="545" t="s">
        <v>18656</v>
      </c>
      <c r="L7524" s="545" t="s">
        <v>13413</v>
      </c>
      <c r="M7524" s="548" t="s">
        <v>13758</v>
      </c>
      <c r="N7524" s="545" t="s">
        <v>13413</v>
      </c>
      <c r="O7524" s="545" t="s">
        <v>13413</v>
      </c>
      <c r="P7524" s="549">
        <v>12251</v>
      </c>
      <c r="Q7524" s="549">
        <v>1</v>
      </c>
      <c r="R7524" s="549">
        <v>14</v>
      </c>
      <c r="S7524" s="548">
        <v>2244</v>
      </c>
      <c r="T7524" s="548"/>
      <c r="U7524" s="99"/>
    </row>
    <row r="7525" spans="1:21" ht="19.5" customHeight="1">
      <c r="A7525" s="545">
        <v>102169</v>
      </c>
      <c r="B7525" s="545" t="s">
        <v>7664</v>
      </c>
      <c r="C7525" s="545" t="s">
        <v>216</v>
      </c>
      <c r="D7525" s="546">
        <v>43656</v>
      </c>
      <c r="E7525" s="171" t="str">
        <f t="shared" si="117"/>
        <v>2019</v>
      </c>
      <c r="F7525" s="547">
        <v>1200000</v>
      </c>
      <c r="G7525" s="548">
        <v>0.19</v>
      </c>
      <c r="H7525" s="547">
        <v>1008403.36</v>
      </c>
      <c r="I7525" s="545" t="s">
        <v>12756</v>
      </c>
      <c r="J7525" s="545" t="s">
        <v>13321</v>
      </c>
      <c r="K7525" s="545" t="s">
        <v>18657</v>
      </c>
      <c r="L7525" s="545" t="s">
        <v>13413</v>
      </c>
      <c r="M7525" s="548" t="s">
        <v>13758</v>
      </c>
      <c r="N7525" s="545" t="s">
        <v>13413</v>
      </c>
      <c r="O7525" s="545" t="s">
        <v>13413</v>
      </c>
      <c r="P7525" s="549">
        <v>12252</v>
      </c>
      <c r="Q7525" s="549">
        <v>1</v>
      </c>
      <c r="R7525" s="549">
        <v>34</v>
      </c>
      <c r="S7525" s="548">
        <v>2244</v>
      </c>
      <c r="T7525" s="548"/>
      <c r="U7525" s="99"/>
    </row>
    <row r="7526" spans="1:21" ht="19.5" customHeight="1">
      <c r="A7526" s="545">
        <v>102170</v>
      </c>
      <c r="B7526" s="545" t="s">
        <v>7663</v>
      </c>
      <c r="C7526" s="545" t="s">
        <v>221</v>
      </c>
      <c r="D7526" s="546">
        <v>43656</v>
      </c>
      <c r="E7526" s="171" t="str">
        <f t="shared" si="117"/>
        <v>2019</v>
      </c>
      <c r="F7526" s="547">
        <v>131500</v>
      </c>
      <c r="G7526" s="548">
        <v>0.19</v>
      </c>
      <c r="H7526" s="547">
        <v>110504.2</v>
      </c>
      <c r="I7526" s="545" t="s">
        <v>12643</v>
      </c>
      <c r="J7526" s="545" t="s">
        <v>13321</v>
      </c>
      <c r="K7526" s="545" t="s">
        <v>18658</v>
      </c>
      <c r="L7526" s="545" t="s">
        <v>13413</v>
      </c>
      <c r="M7526" s="548" t="s">
        <v>13758</v>
      </c>
      <c r="N7526" s="545" t="s">
        <v>13413</v>
      </c>
      <c r="O7526" s="545" t="s">
        <v>13413</v>
      </c>
      <c r="P7526" s="549">
        <v>12253</v>
      </c>
      <c r="Q7526" s="549">
        <v>1</v>
      </c>
      <c r="R7526" s="549">
        <v>6</v>
      </c>
      <c r="S7526" s="548">
        <v>2244</v>
      </c>
      <c r="T7526" s="548"/>
      <c r="U7526" s="99"/>
    </row>
    <row r="7527" spans="1:21" ht="19.5" customHeight="1">
      <c r="A7527" s="545">
        <v>102171</v>
      </c>
      <c r="B7527" s="545" t="s">
        <v>7662</v>
      </c>
      <c r="C7527" s="545" t="s">
        <v>216</v>
      </c>
      <c r="D7527" s="546">
        <v>46052</v>
      </c>
      <c r="E7527" s="171" t="str">
        <f t="shared" si="117"/>
        <v>2026</v>
      </c>
      <c r="F7527" s="547">
        <v>10169062</v>
      </c>
      <c r="G7527" s="548">
        <v>0.19</v>
      </c>
      <c r="H7527" s="547">
        <v>8545430.25</v>
      </c>
      <c r="I7527" s="545" t="s">
        <v>12984</v>
      </c>
      <c r="J7527" s="545" t="s">
        <v>13307</v>
      </c>
      <c r="K7527" s="545" t="s">
        <v>18659</v>
      </c>
      <c r="L7527" s="545" t="s">
        <v>13413</v>
      </c>
      <c r="M7527" s="548" t="s">
        <v>13758</v>
      </c>
      <c r="N7527" s="545" t="s">
        <v>13413</v>
      </c>
      <c r="O7527" s="545" t="s">
        <v>13413</v>
      </c>
      <c r="P7527" s="549">
        <v>12254</v>
      </c>
      <c r="Q7527" s="549">
        <v>1</v>
      </c>
      <c r="R7527" s="549">
        <v>57</v>
      </c>
      <c r="S7527" s="548">
        <v>2228</v>
      </c>
      <c r="T7527" s="548"/>
      <c r="U7527" s="99"/>
    </row>
    <row r="7528" spans="1:21" ht="19.5" customHeight="1">
      <c r="A7528" s="545">
        <v>102172</v>
      </c>
      <c r="B7528" s="545" t="s">
        <v>7604</v>
      </c>
      <c r="C7528" s="545" t="s">
        <v>311</v>
      </c>
      <c r="D7528" s="546">
        <v>46052</v>
      </c>
      <c r="E7528" s="171" t="str">
        <f t="shared" si="117"/>
        <v>2026</v>
      </c>
      <c r="F7528" s="547">
        <v>205975</v>
      </c>
      <c r="G7528" s="548">
        <v>0.19</v>
      </c>
      <c r="H7528" s="547">
        <v>173088.24</v>
      </c>
      <c r="I7528" s="545" t="s">
        <v>12651</v>
      </c>
      <c r="J7528" s="545" t="s">
        <v>13307</v>
      </c>
      <c r="K7528" s="545" t="s">
        <v>13413</v>
      </c>
      <c r="L7528" s="545" t="s">
        <v>13413</v>
      </c>
      <c r="M7528" s="548" t="s">
        <v>13758</v>
      </c>
      <c r="N7528" s="545" t="s">
        <v>13413</v>
      </c>
      <c r="O7528" s="545" t="s">
        <v>13413</v>
      </c>
      <c r="P7528" s="549">
        <v>12255</v>
      </c>
      <c r="Q7528" s="549">
        <v>1</v>
      </c>
      <c r="R7528" s="549">
        <v>68</v>
      </c>
      <c r="S7528" s="548">
        <v>2228</v>
      </c>
      <c r="T7528" s="548"/>
      <c r="U7528" s="99"/>
    </row>
    <row r="7529" spans="1:21" ht="19.5" customHeight="1">
      <c r="A7529" s="545">
        <v>102173</v>
      </c>
      <c r="B7529" s="545" t="s">
        <v>7661</v>
      </c>
      <c r="C7529" s="545" t="s">
        <v>221</v>
      </c>
      <c r="D7529" s="546">
        <v>43657</v>
      </c>
      <c r="E7529" s="171" t="str">
        <f t="shared" si="117"/>
        <v>2019</v>
      </c>
      <c r="F7529" s="547">
        <v>85584.8</v>
      </c>
      <c r="G7529" s="548">
        <v>0.19</v>
      </c>
      <c r="H7529" s="547">
        <v>71920</v>
      </c>
      <c r="I7529" s="545" t="s">
        <v>12684</v>
      </c>
      <c r="J7529" s="545" t="s">
        <v>13321</v>
      </c>
      <c r="K7529" s="545" t="s">
        <v>18660</v>
      </c>
      <c r="L7529" s="545" t="s">
        <v>13413</v>
      </c>
      <c r="M7529" s="548" t="s">
        <v>13758</v>
      </c>
      <c r="N7529" s="545" t="s">
        <v>13413</v>
      </c>
      <c r="O7529" s="545" t="s">
        <v>13413</v>
      </c>
      <c r="P7529" s="549">
        <v>12256</v>
      </c>
      <c r="Q7529" s="549">
        <v>1</v>
      </c>
      <c r="R7529" s="549">
        <v>95</v>
      </c>
      <c r="S7529" s="548">
        <v>2244</v>
      </c>
      <c r="T7529" s="548"/>
      <c r="U7529" s="99"/>
    </row>
    <row r="7530" spans="1:21" ht="19.5" customHeight="1">
      <c r="A7530" s="545">
        <v>102174</v>
      </c>
      <c r="B7530" s="545" t="s">
        <v>7660</v>
      </c>
      <c r="C7530" s="545" t="s">
        <v>216</v>
      </c>
      <c r="D7530" s="546">
        <v>43657</v>
      </c>
      <c r="E7530" s="171" t="str">
        <f t="shared" si="117"/>
        <v>2019</v>
      </c>
      <c r="F7530" s="547">
        <v>357964.99</v>
      </c>
      <c r="G7530" s="548">
        <v>0.19</v>
      </c>
      <c r="H7530" s="547">
        <v>300810.92</v>
      </c>
      <c r="I7530" s="545" t="s">
        <v>12973</v>
      </c>
      <c r="J7530" s="545" t="s">
        <v>12979</v>
      </c>
      <c r="K7530" s="545" t="s">
        <v>18661</v>
      </c>
      <c r="L7530" s="545" t="s">
        <v>13413</v>
      </c>
      <c r="M7530" s="548" t="s">
        <v>13758</v>
      </c>
      <c r="N7530" s="545" t="s">
        <v>13413</v>
      </c>
      <c r="O7530" s="545" t="s">
        <v>13413</v>
      </c>
      <c r="P7530" s="549">
        <v>12257</v>
      </c>
      <c r="Q7530" s="549">
        <v>1</v>
      </c>
      <c r="R7530" s="549">
        <v>59</v>
      </c>
      <c r="S7530" s="548">
        <v>404</v>
      </c>
      <c r="T7530" s="548"/>
      <c r="U7530" s="99"/>
    </row>
    <row r="7531" spans="1:21" ht="19.5" customHeight="1">
      <c r="A7531" s="545">
        <v>102175</v>
      </c>
      <c r="B7531" s="545" t="s">
        <v>7659</v>
      </c>
      <c r="C7531" s="545" t="s">
        <v>216</v>
      </c>
      <c r="D7531" s="546">
        <v>43657</v>
      </c>
      <c r="E7531" s="171" t="str">
        <f t="shared" si="117"/>
        <v>2019</v>
      </c>
      <c r="F7531" s="547">
        <v>2326264</v>
      </c>
      <c r="G7531" s="548">
        <v>0.19</v>
      </c>
      <c r="H7531" s="547">
        <v>1954843.7</v>
      </c>
      <c r="I7531" s="545" t="s">
        <v>12973</v>
      </c>
      <c r="J7531" s="545" t="s">
        <v>12979</v>
      </c>
      <c r="K7531" s="545" t="s">
        <v>18662</v>
      </c>
      <c r="L7531" s="545" t="s">
        <v>13413</v>
      </c>
      <c r="M7531" s="548" t="s">
        <v>13758</v>
      </c>
      <c r="N7531" s="545" t="s">
        <v>13413</v>
      </c>
      <c r="O7531" s="545" t="s">
        <v>13413</v>
      </c>
      <c r="P7531" s="549">
        <v>12258</v>
      </c>
      <c r="Q7531" s="549">
        <v>1</v>
      </c>
      <c r="R7531" s="549">
        <v>59</v>
      </c>
      <c r="S7531" s="548">
        <v>404</v>
      </c>
      <c r="T7531" s="548"/>
      <c r="U7531" s="99"/>
    </row>
    <row r="7532" spans="1:21" ht="19.5" customHeight="1">
      <c r="A7532" s="545">
        <v>102176</v>
      </c>
      <c r="B7532" s="545" t="s">
        <v>7658</v>
      </c>
      <c r="C7532" s="545" t="s">
        <v>216</v>
      </c>
      <c r="D7532" s="546">
        <v>43658</v>
      </c>
      <c r="E7532" s="171" t="str">
        <f t="shared" si="117"/>
        <v>2019</v>
      </c>
      <c r="F7532" s="547">
        <v>25000</v>
      </c>
      <c r="G7532" s="548">
        <v>0.19</v>
      </c>
      <c r="H7532" s="547">
        <v>21008.400000000001</v>
      </c>
      <c r="I7532" s="545" t="s">
        <v>12736</v>
      </c>
      <c r="J7532" s="545" t="s">
        <v>13321</v>
      </c>
      <c r="K7532" s="545" t="s">
        <v>18663</v>
      </c>
      <c r="L7532" s="545" t="s">
        <v>13413</v>
      </c>
      <c r="M7532" s="548" t="s">
        <v>13758</v>
      </c>
      <c r="N7532" s="545" t="s">
        <v>13413</v>
      </c>
      <c r="O7532" s="545" t="s">
        <v>13413</v>
      </c>
      <c r="P7532" s="549">
        <v>12259</v>
      </c>
      <c r="Q7532" s="549">
        <v>1</v>
      </c>
      <c r="R7532" s="549">
        <v>56</v>
      </c>
      <c r="S7532" s="548">
        <v>2244</v>
      </c>
      <c r="T7532" s="548"/>
      <c r="U7532" s="99"/>
    </row>
    <row r="7533" spans="1:21" ht="19.5" customHeight="1">
      <c r="A7533" s="545">
        <v>102178</v>
      </c>
      <c r="B7533" s="545" t="s">
        <v>7657</v>
      </c>
      <c r="C7533" s="545" t="s">
        <v>216</v>
      </c>
      <c r="D7533" s="546">
        <v>43658</v>
      </c>
      <c r="E7533" s="171" t="str">
        <f t="shared" si="117"/>
        <v>2019</v>
      </c>
      <c r="F7533" s="547">
        <v>29500</v>
      </c>
      <c r="G7533" s="548">
        <v>0.19</v>
      </c>
      <c r="H7533" s="547">
        <v>24789.919999999998</v>
      </c>
      <c r="I7533" s="545" t="s">
        <v>12736</v>
      </c>
      <c r="J7533" s="545" t="s">
        <v>13321</v>
      </c>
      <c r="K7533" s="545" t="s">
        <v>18664</v>
      </c>
      <c r="L7533" s="545" t="s">
        <v>13413</v>
      </c>
      <c r="M7533" s="548" t="s">
        <v>13758</v>
      </c>
      <c r="N7533" s="545" t="s">
        <v>13413</v>
      </c>
      <c r="O7533" s="545" t="s">
        <v>13413</v>
      </c>
      <c r="P7533" s="549">
        <v>12261</v>
      </c>
      <c r="Q7533" s="549">
        <v>1</v>
      </c>
      <c r="R7533" s="549">
        <v>56</v>
      </c>
      <c r="S7533" s="548">
        <v>2244</v>
      </c>
      <c r="T7533" s="548"/>
      <c r="U7533" s="99"/>
    </row>
    <row r="7534" spans="1:21" ht="19.5" customHeight="1">
      <c r="A7534" s="545">
        <v>102179</v>
      </c>
      <c r="B7534" s="545" t="s">
        <v>7656</v>
      </c>
      <c r="C7534" s="545" t="s">
        <v>216</v>
      </c>
      <c r="D7534" s="546">
        <v>43658</v>
      </c>
      <c r="E7534" s="171" t="str">
        <f t="shared" si="117"/>
        <v>2019</v>
      </c>
      <c r="F7534" s="547">
        <v>34999.99</v>
      </c>
      <c r="G7534" s="548">
        <v>0.19</v>
      </c>
      <c r="H7534" s="547">
        <v>29411.759999999998</v>
      </c>
      <c r="I7534" s="545" t="s">
        <v>12736</v>
      </c>
      <c r="J7534" s="545" t="s">
        <v>13321</v>
      </c>
      <c r="K7534" s="545" t="s">
        <v>18665</v>
      </c>
      <c r="L7534" s="545" t="s">
        <v>13413</v>
      </c>
      <c r="M7534" s="548" t="s">
        <v>13758</v>
      </c>
      <c r="N7534" s="545" t="s">
        <v>13413</v>
      </c>
      <c r="O7534" s="545" t="s">
        <v>13413</v>
      </c>
      <c r="P7534" s="549">
        <v>12262</v>
      </c>
      <c r="Q7534" s="549">
        <v>1</v>
      </c>
      <c r="R7534" s="549">
        <v>56</v>
      </c>
      <c r="S7534" s="548">
        <v>2244</v>
      </c>
      <c r="T7534" s="548"/>
      <c r="U7534" s="99"/>
    </row>
    <row r="7535" spans="1:21" ht="19.5" customHeight="1">
      <c r="A7535" s="545">
        <v>102180</v>
      </c>
      <c r="B7535" s="545" t="s">
        <v>7655</v>
      </c>
      <c r="C7535" s="545" t="s">
        <v>216</v>
      </c>
      <c r="D7535" s="546">
        <v>43658</v>
      </c>
      <c r="E7535" s="171" t="str">
        <f t="shared" si="117"/>
        <v>2019</v>
      </c>
      <c r="F7535" s="547">
        <v>31200</v>
      </c>
      <c r="G7535" s="548">
        <v>0.19</v>
      </c>
      <c r="H7535" s="547">
        <v>26218.49</v>
      </c>
      <c r="I7535" s="545" t="s">
        <v>12736</v>
      </c>
      <c r="J7535" s="545" t="s">
        <v>13321</v>
      </c>
      <c r="K7535" s="545" t="s">
        <v>18666</v>
      </c>
      <c r="L7535" s="545" t="s">
        <v>13413</v>
      </c>
      <c r="M7535" s="548" t="s">
        <v>13758</v>
      </c>
      <c r="N7535" s="545" t="s">
        <v>13413</v>
      </c>
      <c r="O7535" s="545" t="s">
        <v>13413</v>
      </c>
      <c r="P7535" s="549">
        <v>12263</v>
      </c>
      <c r="Q7535" s="549">
        <v>1</v>
      </c>
      <c r="R7535" s="549">
        <v>56</v>
      </c>
      <c r="S7535" s="548">
        <v>2244</v>
      </c>
      <c r="T7535" s="548"/>
      <c r="U7535" s="99"/>
    </row>
    <row r="7536" spans="1:21" ht="19.5" customHeight="1">
      <c r="A7536" s="545">
        <v>102181</v>
      </c>
      <c r="B7536" s="545" t="s">
        <v>7654</v>
      </c>
      <c r="C7536" s="545" t="s">
        <v>216</v>
      </c>
      <c r="D7536" s="546">
        <v>43658</v>
      </c>
      <c r="E7536" s="171" t="str">
        <f t="shared" si="117"/>
        <v>2019</v>
      </c>
      <c r="F7536" s="547">
        <v>700.01</v>
      </c>
      <c r="G7536" s="548">
        <v>0.19</v>
      </c>
      <c r="H7536" s="547">
        <v>588.24</v>
      </c>
      <c r="I7536" s="545" t="s">
        <v>12685</v>
      </c>
      <c r="J7536" s="545" t="s">
        <v>13321</v>
      </c>
      <c r="K7536" s="545" t="s">
        <v>13413</v>
      </c>
      <c r="L7536" s="545" t="s">
        <v>13413</v>
      </c>
      <c r="M7536" s="548" t="s">
        <v>13758</v>
      </c>
      <c r="N7536" s="545" t="s">
        <v>13413</v>
      </c>
      <c r="O7536" s="545" t="s">
        <v>13413</v>
      </c>
      <c r="P7536" s="549">
        <v>12264</v>
      </c>
      <c r="Q7536" s="549">
        <v>1</v>
      </c>
      <c r="R7536" s="549">
        <v>11</v>
      </c>
      <c r="S7536" s="548">
        <v>2244</v>
      </c>
      <c r="T7536" s="548"/>
      <c r="U7536" s="99"/>
    </row>
    <row r="7537" spans="1:21" ht="19.5" customHeight="1">
      <c r="A7537" s="545">
        <v>102182</v>
      </c>
      <c r="B7537" s="545" t="s">
        <v>7653</v>
      </c>
      <c r="C7537" s="545" t="s">
        <v>216</v>
      </c>
      <c r="D7537" s="546">
        <v>43658</v>
      </c>
      <c r="E7537" s="171" t="str">
        <f t="shared" si="117"/>
        <v>2019</v>
      </c>
      <c r="F7537" s="547">
        <v>119000</v>
      </c>
      <c r="G7537" s="548">
        <v>0.19</v>
      </c>
      <c r="H7537" s="547">
        <v>100000</v>
      </c>
      <c r="I7537" s="545" t="s">
        <v>12973</v>
      </c>
      <c r="J7537" s="545" t="s">
        <v>12979</v>
      </c>
      <c r="K7537" s="545" t="s">
        <v>18667</v>
      </c>
      <c r="L7537" s="545" t="s">
        <v>13413</v>
      </c>
      <c r="M7537" s="548" t="s">
        <v>13758</v>
      </c>
      <c r="N7537" s="545" t="s">
        <v>13413</v>
      </c>
      <c r="O7537" s="545" t="s">
        <v>13413</v>
      </c>
      <c r="P7537" s="549">
        <v>12265</v>
      </c>
      <c r="Q7537" s="549">
        <v>1</v>
      </c>
      <c r="R7537" s="549">
        <v>59</v>
      </c>
      <c r="S7537" s="548">
        <v>404</v>
      </c>
      <c r="T7537" s="548"/>
      <c r="U7537" s="99"/>
    </row>
    <row r="7538" spans="1:21" ht="19.5" customHeight="1">
      <c r="A7538" s="545">
        <v>102183</v>
      </c>
      <c r="B7538" s="545" t="s">
        <v>7652</v>
      </c>
      <c r="C7538" s="545" t="s">
        <v>216</v>
      </c>
      <c r="D7538" s="546">
        <v>43658</v>
      </c>
      <c r="E7538" s="171" t="str">
        <f t="shared" si="117"/>
        <v>2019</v>
      </c>
      <c r="F7538" s="547">
        <v>750</v>
      </c>
      <c r="G7538" s="548">
        <v>0.19</v>
      </c>
      <c r="H7538" s="547">
        <v>630.25</v>
      </c>
      <c r="I7538" s="545" t="s">
        <v>12685</v>
      </c>
      <c r="J7538" s="545" t="s">
        <v>13321</v>
      </c>
      <c r="K7538" s="545" t="s">
        <v>18668</v>
      </c>
      <c r="L7538" s="545" t="s">
        <v>13413</v>
      </c>
      <c r="M7538" s="548" t="s">
        <v>13758</v>
      </c>
      <c r="N7538" s="545" t="s">
        <v>13413</v>
      </c>
      <c r="O7538" s="545" t="s">
        <v>13413</v>
      </c>
      <c r="P7538" s="549">
        <v>12266</v>
      </c>
      <c r="Q7538" s="549">
        <v>1</v>
      </c>
      <c r="R7538" s="549">
        <v>11</v>
      </c>
      <c r="S7538" s="548">
        <v>2244</v>
      </c>
      <c r="T7538" s="548"/>
      <c r="U7538" s="99"/>
    </row>
    <row r="7539" spans="1:21" ht="19.5" customHeight="1">
      <c r="A7539" s="545">
        <v>102184</v>
      </c>
      <c r="B7539" s="545" t="s">
        <v>7651</v>
      </c>
      <c r="C7539" s="545" t="s">
        <v>216</v>
      </c>
      <c r="D7539" s="546">
        <v>43658</v>
      </c>
      <c r="E7539" s="171" t="str">
        <f t="shared" si="117"/>
        <v>2019</v>
      </c>
      <c r="F7539" s="547">
        <v>600</v>
      </c>
      <c r="G7539" s="548">
        <v>0.19</v>
      </c>
      <c r="H7539" s="547">
        <v>504.2</v>
      </c>
      <c r="I7539" s="545" t="s">
        <v>12685</v>
      </c>
      <c r="J7539" s="545" t="s">
        <v>13321</v>
      </c>
      <c r="K7539" s="545" t="s">
        <v>18668</v>
      </c>
      <c r="L7539" s="545" t="s">
        <v>13413</v>
      </c>
      <c r="M7539" s="548" t="s">
        <v>13758</v>
      </c>
      <c r="N7539" s="545" t="s">
        <v>13413</v>
      </c>
      <c r="O7539" s="545" t="s">
        <v>13413</v>
      </c>
      <c r="P7539" s="549">
        <v>12267</v>
      </c>
      <c r="Q7539" s="549">
        <v>1</v>
      </c>
      <c r="R7539" s="549">
        <v>11</v>
      </c>
      <c r="S7539" s="548">
        <v>2244</v>
      </c>
      <c r="T7539" s="548"/>
      <c r="U7539" s="99"/>
    </row>
    <row r="7540" spans="1:21" ht="19.5" customHeight="1">
      <c r="A7540" s="545">
        <v>102185</v>
      </c>
      <c r="B7540" s="545" t="s">
        <v>7650</v>
      </c>
      <c r="C7540" s="545" t="s">
        <v>216</v>
      </c>
      <c r="D7540" s="546">
        <v>43658</v>
      </c>
      <c r="E7540" s="171" t="str">
        <f t="shared" si="117"/>
        <v>2019</v>
      </c>
      <c r="F7540" s="547">
        <v>1450</v>
      </c>
      <c r="G7540" s="548">
        <v>0.19</v>
      </c>
      <c r="H7540" s="547">
        <v>1218.49</v>
      </c>
      <c r="I7540" s="545" t="s">
        <v>12685</v>
      </c>
      <c r="J7540" s="545" t="s">
        <v>13321</v>
      </c>
      <c r="K7540" s="545" t="s">
        <v>18669</v>
      </c>
      <c r="L7540" s="545" t="s">
        <v>13413</v>
      </c>
      <c r="M7540" s="548" t="s">
        <v>13758</v>
      </c>
      <c r="N7540" s="545" t="s">
        <v>13413</v>
      </c>
      <c r="O7540" s="545" t="s">
        <v>13413</v>
      </c>
      <c r="P7540" s="549">
        <v>12268</v>
      </c>
      <c r="Q7540" s="549">
        <v>1</v>
      </c>
      <c r="R7540" s="549">
        <v>11</v>
      </c>
      <c r="S7540" s="548">
        <v>2244</v>
      </c>
      <c r="T7540" s="548"/>
      <c r="U7540" s="99"/>
    </row>
    <row r="7541" spans="1:21" ht="19.5" customHeight="1">
      <c r="A7541" s="545">
        <v>102186</v>
      </c>
      <c r="B7541" s="545" t="s">
        <v>7649</v>
      </c>
      <c r="C7541" s="545" t="s">
        <v>216</v>
      </c>
      <c r="D7541" s="546">
        <v>43658</v>
      </c>
      <c r="E7541" s="171" t="str">
        <f t="shared" si="117"/>
        <v>2019</v>
      </c>
      <c r="F7541" s="547">
        <v>161000</v>
      </c>
      <c r="G7541" s="548">
        <v>0.19</v>
      </c>
      <c r="H7541" s="547">
        <v>135294.12</v>
      </c>
      <c r="I7541" s="545" t="s">
        <v>12736</v>
      </c>
      <c r="J7541" s="545" t="s">
        <v>13321</v>
      </c>
      <c r="K7541" s="545" t="s">
        <v>18670</v>
      </c>
      <c r="L7541" s="545" t="s">
        <v>13413</v>
      </c>
      <c r="M7541" s="548" t="s">
        <v>13758</v>
      </c>
      <c r="N7541" s="545" t="s">
        <v>13413</v>
      </c>
      <c r="O7541" s="545" t="s">
        <v>13413</v>
      </c>
      <c r="P7541" s="549">
        <v>12269</v>
      </c>
      <c r="Q7541" s="549">
        <v>1</v>
      </c>
      <c r="R7541" s="549">
        <v>56</v>
      </c>
      <c r="S7541" s="548">
        <v>2244</v>
      </c>
      <c r="T7541" s="548"/>
      <c r="U7541" s="99"/>
    </row>
    <row r="7542" spans="1:21" ht="19.5" customHeight="1">
      <c r="A7542" s="545">
        <v>102187</v>
      </c>
      <c r="B7542" s="545" t="s">
        <v>2194</v>
      </c>
      <c r="C7542" s="545" t="s">
        <v>216</v>
      </c>
      <c r="D7542" s="546"/>
      <c r="E7542" s="171" t="str">
        <f t="shared" si="117"/>
        <v>1900</v>
      </c>
      <c r="F7542" s="547">
        <v>0</v>
      </c>
      <c r="G7542" s="548">
        <v>0</v>
      </c>
      <c r="H7542" s="547">
        <v>0</v>
      </c>
      <c r="I7542" s="545" t="s">
        <v>12686</v>
      </c>
      <c r="J7542" s="545"/>
      <c r="K7542" s="545" t="s">
        <v>18671</v>
      </c>
      <c r="L7542" s="545" t="s">
        <v>16422</v>
      </c>
      <c r="M7542" s="548" t="s">
        <v>13758</v>
      </c>
      <c r="N7542" s="545" t="s">
        <v>13413</v>
      </c>
      <c r="O7542" s="545" t="s">
        <v>13413</v>
      </c>
      <c r="P7542" s="549">
        <v>5214</v>
      </c>
      <c r="Q7542" s="549">
        <v>1</v>
      </c>
      <c r="R7542" s="549">
        <v>131</v>
      </c>
      <c r="S7542" s="548"/>
      <c r="T7542" s="548"/>
      <c r="U7542" s="99"/>
    </row>
    <row r="7543" spans="1:21" ht="19.5" customHeight="1">
      <c r="A7543" s="545">
        <v>102188</v>
      </c>
      <c r="B7543" s="545" t="s">
        <v>7648</v>
      </c>
      <c r="C7543" s="545" t="s">
        <v>216</v>
      </c>
      <c r="D7543" s="546">
        <v>43658</v>
      </c>
      <c r="E7543" s="171" t="str">
        <f t="shared" si="117"/>
        <v>2019</v>
      </c>
      <c r="F7543" s="547">
        <v>2400</v>
      </c>
      <c r="G7543" s="548">
        <v>0.19</v>
      </c>
      <c r="H7543" s="547">
        <v>2016.81</v>
      </c>
      <c r="I7543" s="545" t="s">
        <v>12685</v>
      </c>
      <c r="J7543" s="545" t="s">
        <v>13321</v>
      </c>
      <c r="K7543" s="545" t="s">
        <v>18669</v>
      </c>
      <c r="L7543" s="545" t="s">
        <v>13413</v>
      </c>
      <c r="M7543" s="548" t="s">
        <v>13758</v>
      </c>
      <c r="N7543" s="545" t="s">
        <v>13413</v>
      </c>
      <c r="O7543" s="545" t="s">
        <v>13413</v>
      </c>
      <c r="P7543" s="549">
        <v>12270</v>
      </c>
      <c r="Q7543" s="549">
        <v>1</v>
      </c>
      <c r="R7543" s="549">
        <v>11</v>
      </c>
      <c r="S7543" s="548">
        <v>2244</v>
      </c>
      <c r="T7543" s="548"/>
      <c r="U7543" s="99"/>
    </row>
    <row r="7544" spans="1:21" ht="19.5" customHeight="1">
      <c r="A7544" s="545">
        <v>102189</v>
      </c>
      <c r="B7544" s="545" t="s">
        <v>7647</v>
      </c>
      <c r="C7544" s="545" t="s">
        <v>216</v>
      </c>
      <c r="D7544" s="546">
        <v>43658</v>
      </c>
      <c r="E7544" s="171" t="str">
        <f t="shared" si="117"/>
        <v>2019</v>
      </c>
      <c r="F7544" s="547">
        <v>2950</v>
      </c>
      <c r="G7544" s="548">
        <v>0.19</v>
      </c>
      <c r="H7544" s="547">
        <v>2478.9899999999998</v>
      </c>
      <c r="I7544" s="545" t="s">
        <v>12685</v>
      </c>
      <c r="J7544" s="545" t="s">
        <v>13321</v>
      </c>
      <c r="K7544" s="545" t="s">
        <v>18672</v>
      </c>
      <c r="L7544" s="545" t="s">
        <v>13413</v>
      </c>
      <c r="M7544" s="548" t="s">
        <v>13758</v>
      </c>
      <c r="N7544" s="545" t="s">
        <v>13413</v>
      </c>
      <c r="O7544" s="545" t="s">
        <v>13413</v>
      </c>
      <c r="P7544" s="549">
        <v>12271</v>
      </c>
      <c r="Q7544" s="549">
        <v>1</v>
      </c>
      <c r="R7544" s="549">
        <v>11</v>
      </c>
      <c r="S7544" s="548">
        <v>2244</v>
      </c>
      <c r="T7544" s="548"/>
      <c r="U7544" s="99"/>
    </row>
    <row r="7545" spans="1:21" ht="19.5" customHeight="1">
      <c r="A7545" s="545">
        <v>102190</v>
      </c>
      <c r="B7545" s="545" t="s">
        <v>7646</v>
      </c>
      <c r="C7545" s="545" t="s">
        <v>216</v>
      </c>
      <c r="D7545" s="546">
        <v>43658</v>
      </c>
      <c r="E7545" s="171" t="str">
        <f t="shared" si="117"/>
        <v>2019</v>
      </c>
      <c r="F7545" s="547">
        <v>1950.01</v>
      </c>
      <c r="G7545" s="548">
        <v>0.19</v>
      </c>
      <c r="H7545" s="547">
        <v>1638.66</v>
      </c>
      <c r="I7545" s="545" t="s">
        <v>12685</v>
      </c>
      <c r="J7545" s="545" t="s">
        <v>13321</v>
      </c>
      <c r="K7545" s="545" t="s">
        <v>18672</v>
      </c>
      <c r="L7545" s="545" t="s">
        <v>13413</v>
      </c>
      <c r="M7545" s="548" t="s">
        <v>13758</v>
      </c>
      <c r="N7545" s="545" t="s">
        <v>13413</v>
      </c>
      <c r="O7545" s="545" t="s">
        <v>13413</v>
      </c>
      <c r="P7545" s="549">
        <v>12272</v>
      </c>
      <c r="Q7545" s="549">
        <v>1</v>
      </c>
      <c r="R7545" s="549">
        <v>11</v>
      </c>
      <c r="S7545" s="548">
        <v>2244</v>
      </c>
      <c r="T7545" s="548"/>
      <c r="U7545" s="99"/>
    </row>
    <row r="7546" spans="1:21" ht="19.5" customHeight="1">
      <c r="A7546" s="545">
        <v>102191</v>
      </c>
      <c r="B7546" s="545" t="s">
        <v>7452</v>
      </c>
      <c r="C7546" s="545" t="s">
        <v>216</v>
      </c>
      <c r="D7546" s="546">
        <v>43739</v>
      </c>
      <c r="E7546" s="171" t="str">
        <f t="shared" si="117"/>
        <v>2019</v>
      </c>
      <c r="F7546" s="547">
        <v>235000</v>
      </c>
      <c r="G7546" s="548">
        <v>0.19</v>
      </c>
      <c r="H7546" s="547">
        <v>197478.99</v>
      </c>
      <c r="I7546" s="545" t="s">
        <v>12736</v>
      </c>
      <c r="J7546" s="545" t="s">
        <v>13321</v>
      </c>
      <c r="K7546" s="545" t="s">
        <v>18673</v>
      </c>
      <c r="L7546" s="545" t="s">
        <v>13413</v>
      </c>
      <c r="M7546" s="548" t="s">
        <v>13758</v>
      </c>
      <c r="N7546" s="545" t="s">
        <v>13413</v>
      </c>
      <c r="O7546" s="545" t="s">
        <v>13413</v>
      </c>
      <c r="P7546" s="549">
        <v>12273</v>
      </c>
      <c r="Q7546" s="549">
        <v>1</v>
      </c>
      <c r="R7546" s="549">
        <v>56</v>
      </c>
      <c r="S7546" s="548">
        <v>2244</v>
      </c>
      <c r="T7546" s="548"/>
      <c r="U7546" s="99"/>
    </row>
    <row r="7547" spans="1:21" ht="19.5" customHeight="1">
      <c r="A7547" s="545">
        <v>102192</v>
      </c>
      <c r="B7547" s="545" t="s">
        <v>7645</v>
      </c>
      <c r="C7547" s="545" t="s">
        <v>216</v>
      </c>
      <c r="D7547" s="546">
        <v>46052</v>
      </c>
      <c r="E7547" s="171" t="str">
        <f t="shared" si="117"/>
        <v>2026</v>
      </c>
      <c r="F7547" s="547">
        <v>36293</v>
      </c>
      <c r="G7547" s="548">
        <v>0.19</v>
      </c>
      <c r="H7547" s="547">
        <v>30498.32</v>
      </c>
      <c r="I7547" s="545" t="s">
        <v>12736</v>
      </c>
      <c r="J7547" s="545" t="s">
        <v>13307</v>
      </c>
      <c r="K7547" s="545" t="s">
        <v>18674</v>
      </c>
      <c r="L7547" s="545" t="s">
        <v>13413</v>
      </c>
      <c r="M7547" s="548" t="s">
        <v>13758</v>
      </c>
      <c r="N7547" s="545" t="s">
        <v>13413</v>
      </c>
      <c r="O7547" s="545" t="s">
        <v>13413</v>
      </c>
      <c r="P7547" s="549">
        <v>12274</v>
      </c>
      <c r="Q7547" s="549">
        <v>1</v>
      </c>
      <c r="R7547" s="549">
        <v>56</v>
      </c>
      <c r="S7547" s="548">
        <v>2228</v>
      </c>
      <c r="T7547" s="548"/>
      <c r="U7547" s="99"/>
    </row>
    <row r="7548" spans="1:21" ht="19.5" customHeight="1">
      <c r="A7548" s="545">
        <v>102194</v>
      </c>
      <c r="B7548" s="545" t="s">
        <v>7644</v>
      </c>
      <c r="C7548" s="545" t="s">
        <v>216</v>
      </c>
      <c r="D7548" s="546">
        <v>43658</v>
      </c>
      <c r="E7548" s="171" t="str">
        <f t="shared" si="117"/>
        <v>2019</v>
      </c>
      <c r="F7548" s="547">
        <v>149795</v>
      </c>
      <c r="G7548" s="548">
        <v>0.19</v>
      </c>
      <c r="H7548" s="547">
        <v>125878.15</v>
      </c>
      <c r="I7548" s="545" t="s">
        <v>12736</v>
      </c>
      <c r="J7548" s="545" t="s">
        <v>13321</v>
      </c>
      <c r="K7548" s="545" t="s">
        <v>18675</v>
      </c>
      <c r="L7548" s="545" t="s">
        <v>13413</v>
      </c>
      <c r="M7548" s="548" t="s">
        <v>13758</v>
      </c>
      <c r="N7548" s="545" t="s">
        <v>13413</v>
      </c>
      <c r="O7548" s="545" t="s">
        <v>13413</v>
      </c>
      <c r="P7548" s="549">
        <v>12276</v>
      </c>
      <c r="Q7548" s="549">
        <v>1</v>
      </c>
      <c r="R7548" s="549">
        <v>56</v>
      </c>
      <c r="S7548" s="548">
        <v>2244</v>
      </c>
      <c r="T7548" s="548"/>
      <c r="U7548" s="99"/>
    </row>
    <row r="7549" spans="1:21" ht="19.5" customHeight="1">
      <c r="A7549" s="545">
        <v>102195</v>
      </c>
      <c r="B7549" s="545" t="s">
        <v>7643</v>
      </c>
      <c r="C7549" s="545" t="s">
        <v>216</v>
      </c>
      <c r="D7549" s="546">
        <v>43658</v>
      </c>
      <c r="E7549" s="171" t="str">
        <f t="shared" si="117"/>
        <v>2019</v>
      </c>
      <c r="F7549" s="547">
        <v>119000</v>
      </c>
      <c r="G7549" s="548">
        <v>0.19</v>
      </c>
      <c r="H7549" s="547">
        <v>100000</v>
      </c>
      <c r="I7549" s="545" t="s">
        <v>12736</v>
      </c>
      <c r="J7549" s="545" t="s">
        <v>13321</v>
      </c>
      <c r="K7549" s="545" t="s">
        <v>18676</v>
      </c>
      <c r="L7549" s="545" t="s">
        <v>13413</v>
      </c>
      <c r="M7549" s="548" t="s">
        <v>13758</v>
      </c>
      <c r="N7549" s="545" t="s">
        <v>13413</v>
      </c>
      <c r="O7549" s="545" t="s">
        <v>13413</v>
      </c>
      <c r="P7549" s="549">
        <v>12277</v>
      </c>
      <c r="Q7549" s="549">
        <v>1</v>
      </c>
      <c r="R7549" s="549">
        <v>56</v>
      </c>
      <c r="S7549" s="548">
        <v>2244</v>
      </c>
      <c r="T7549" s="548"/>
      <c r="U7549" s="99"/>
    </row>
    <row r="7550" spans="1:21" ht="19.5" customHeight="1">
      <c r="A7550" s="545">
        <v>102196</v>
      </c>
      <c r="B7550" s="545" t="s">
        <v>7642</v>
      </c>
      <c r="C7550" s="545" t="s">
        <v>216</v>
      </c>
      <c r="D7550" s="546">
        <v>43658</v>
      </c>
      <c r="E7550" s="171" t="str">
        <f t="shared" si="117"/>
        <v>2019</v>
      </c>
      <c r="F7550" s="547">
        <v>137900</v>
      </c>
      <c r="G7550" s="548">
        <v>0.19</v>
      </c>
      <c r="H7550" s="547">
        <v>115882.35</v>
      </c>
      <c r="I7550" s="545" t="s">
        <v>12736</v>
      </c>
      <c r="J7550" s="545" t="s">
        <v>13321</v>
      </c>
      <c r="K7550" s="545" t="s">
        <v>18677</v>
      </c>
      <c r="L7550" s="545" t="s">
        <v>13413</v>
      </c>
      <c r="M7550" s="548" t="s">
        <v>13758</v>
      </c>
      <c r="N7550" s="545" t="s">
        <v>13413</v>
      </c>
      <c r="O7550" s="545" t="s">
        <v>13413</v>
      </c>
      <c r="P7550" s="549">
        <v>12278</v>
      </c>
      <c r="Q7550" s="549">
        <v>1</v>
      </c>
      <c r="R7550" s="549">
        <v>56</v>
      </c>
      <c r="S7550" s="548">
        <v>2244</v>
      </c>
      <c r="T7550" s="548"/>
      <c r="U7550" s="99"/>
    </row>
    <row r="7551" spans="1:21" ht="19.5" customHeight="1">
      <c r="A7551" s="545">
        <v>102197</v>
      </c>
      <c r="B7551" s="545" t="s">
        <v>7641</v>
      </c>
      <c r="C7551" s="545" t="s">
        <v>216</v>
      </c>
      <c r="D7551" s="546">
        <v>43658</v>
      </c>
      <c r="E7551" s="171" t="str">
        <f t="shared" si="117"/>
        <v>2019</v>
      </c>
      <c r="F7551" s="547">
        <v>181000</v>
      </c>
      <c r="G7551" s="548">
        <v>0.19</v>
      </c>
      <c r="H7551" s="547">
        <v>152100.84</v>
      </c>
      <c r="I7551" s="545" t="s">
        <v>12736</v>
      </c>
      <c r="J7551" s="545" t="s">
        <v>13321</v>
      </c>
      <c r="K7551" s="545" t="s">
        <v>18678</v>
      </c>
      <c r="L7551" s="545" t="s">
        <v>13413</v>
      </c>
      <c r="M7551" s="548" t="s">
        <v>13758</v>
      </c>
      <c r="N7551" s="545" t="s">
        <v>13413</v>
      </c>
      <c r="O7551" s="545" t="s">
        <v>13413</v>
      </c>
      <c r="P7551" s="549">
        <v>12279</v>
      </c>
      <c r="Q7551" s="549">
        <v>1</v>
      </c>
      <c r="R7551" s="549">
        <v>56</v>
      </c>
      <c r="S7551" s="548">
        <v>2244</v>
      </c>
      <c r="T7551" s="548"/>
      <c r="U7551" s="99"/>
    </row>
    <row r="7552" spans="1:21" ht="19.5" customHeight="1">
      <c r="A7552" s="545">
        <v>102198</v>
      </c>
      <c r="B7552" s="545" t="s">
        <v>7640</v>
      </c>
      <c r="C7552" s="545" t="s">
        <v>216</v>
      </c>
      <c r="D7552" s="546">
        <v>43658</v>
      </c>
      <c r="E7552" s="171" t="str">
        <f t="shared" si="117"/>
        <v>2019</v>
      </c>
      <c r="F7552" s="547">
        <v>50000</v>
      </c>
      <c r="G7552" s="548">
        <v>0.19</v>
      </c>
      <c r="H7552" s="547">
        <v>42016.81</v>
      </c>
      <c r="I7552" s="545" t="s">
        <v>12736</v>
      </c>
      <c r="J7552" s="545" t="s">
        <v>13321</v>
      </c>
      <c r="K7552" s="545" t="s">
        <v>18679</v>
      </c>
      <c r="L7552" s="545" t="s">
        <v>13413</v>
      </c>
      <c r="M7552" s="548" t="s">
        <v>13758</v>
      </c>
      <c r="N7552" s="545" t="s">
        <v>13413</v>
      </c>
      <c r="O7552" s="545" t="s">
        <v>13413</v>
      </c>
      <c r="P7552" s="549">
        <v>12280</v>
      </c>
      <c r="Q7552" s="549">
        <v>1</v>
      </c>
      <c r="R7552" s="549">
        <v>56</v>
      </c>
      <c r="S7552" s="548">
        <v>2244</v>
      </c>
      <c r="T7552" s="548"/>
      <c r="U7552" s="99"/>
    </row>
    <row r="7553" spans="1:21" ht="19.5" customHeight="1">
      <c r="A7553" s="545">
        <v>102199</v>
      </c>
      <c r="B7553" s="545" t="s">
        <v>7639</v>
      </c>
      <c r="C7553" s="545" t="s">
        <v>216</v>
      </c>
      <c r="D7553" s="546">
        <v>43658</v>
      </c>
      <c r="E7553" s="171" t="str">
        <f t="shared" si="117"/>
        <v>2019</v>
      </c>
      <c r="F7553" s="547">
        <v>235000</v>
      </c>
      <c r="G7553" s="548">
        <v>0.19</v>
      </c>
      <c r="H7553" s="547">
        <v>197478.99</v>
      </c>
      <c r="I7553" s="545" t="s">
        <v>12736</v>
      </c>
      <c r="J7553" s="545" t="s">
        <v>13321</v>
      </c>
      <c r="K7553" s="545" t="s">
        <v>18680</v>
      </c>
      <c r="L7553" s="545" t="s">
        <v>13413</v>
      </c>
      <c r="M7553" s="548" t="s">
        <v>13758</v>
      </c>
      <c r="N7553" s="545" t="s">
        <v>13413</v>
      </c>
      <c r="O7553" s="545" t="s">
        <v>13413</v>
      </c>
      <c r="P7553" s="549">
        <v>12281</v>
      </c>
      <c r="Q7553" s="549">
        <v>1</v>
      </c>
      <c r="R7553" s="549">
        <v>56</v>
      </c>
      <c r="S7553" s="548">
        <v>2244</v>
      </c>
      <c r="T7553" s="548"/>
      <c r="U7553" s="99"/>
    </row>
    <row r="7554" spans="1:21" ht="19.5" customHeight="1">
      <c r="A7554" s="545">
        <v>102200</v>
      </c>
      <c r="B7554" s="545" t="s">
        <v>7638</v>
      </c>
      <c r="C7554" s="545" t="s">
        <v>216</v>
      </c>
      <c r="D7554" s="546">
        <v>43658</v>
      </c>
      <c r="E7554" s="171" t="str">
        <f t="shared" si="117"/>
        <v>2019</v>
      </c>
      <c r="F7554" s="547">
        <v>250000</v>
      </c>
      <c r="G7554" s="548">
        <v>0.19</v>
      </c>
      <c r="H7554" s="547">
        <v>210084.03</v>
      </c>
      <c r="I7554" s="545" t="s">
        <v>12736</v>
      </c>
      <c r="J7554" s="545" t="s">
        <v>13321</v>
      </c>
      <c r="K7554" s="545" t="s">
        <v>18681</v>
      </c>
      <c r="L7554" s="545" t="s">
        <v>13413</v>
      </c>
      <c r="M7554" s="548" t="s">
        <v>13758</v>
      </c>
      <c r="N7554" s="545" t="s">
        <v>13413</v>
      </c>
      <c r="O7554" s="545" t="s">
        <v>13413</v>
      </c>
      <c r="P7554" s="549">
        <v>12282</v>
      </c>
      <c r="Q7554" s="549">
        <v>1</v>
      </c>
      <c r="R7554" s="549">
        <v>56</v>
      </c>
      <c r="S7554" s="548">
        <v>2244</v>
      </c>
      <c r="T7554" s="548"/>
      <c r="U7554" s="99"/>
    </row>
    <row r="7555" spans="1:21" ht="19.5" customHeight="1">
      <c r="A7555" s="545">
        <v>102201</v>
      </c>
      <c r="B7555" s="545" t="s">
        <v>7637</v>
      </c>
      <c r="C7555" s="545" t="s">
        <v>216</v>
      </c>
      <c r="D7555" s="546">
        <v>43658</v>
      </c>
      <c r="E7555" s="171" t="str">
        <f t="shared" si="117"/>
        <v>2019</v>
      </c>
      <c r="F7555" s="547">
        <v>55000</v>
      </c>
      <c r="G7555" s="548">
        <v>0.19</v>
      </c>
      <c r="H7555" s="547">
        <v>46218.49</v>
      </c>
      <c r="I7555" s="545" t="s">
        <v>12736</v>
      </c>
      <c r="J7555" s="545" t="s">
        <v>13321</v>
      </c>
      <c r="K7555" s="545" t="s">
        <v>18682</v>
      </c>
      <c r="L7555" s="545" t="s">
        <v>13413</v>
      </c>
      <c r="M7555" s="548" t="s">
        <v>13758</v>
      </c>
      <c r="N7555" s="545" t="s">
        <v>13413</v>
      </c>
      <c r="O7555" s="545" t="s">
        <v>13413</v>
      </c>
      <c r="P7555" s="549">
        <v>12283</v>
      </c>
      <c r="Q7555" s="549">
        <v>1</v>
      </c>
      <c r="R7555" s="549">
        <v>56</v>
      </c>
      <c r="S7555" s="548">
        <v>2244</v>
      </c>
      <c r="T7555" s="548"/>
      <c r="U7555" s="99"/>
    </row>
    <row r="7556" spans="1:21" ht="19.5" customHeight="1">
      <c r="A7556" s="545">
        <v>102202</v>
      </c>
      <c r="B7556" s="545" t="s">
        <v>7636</v>
      </c>
      <c r="C7556" s="545" t="s">
        <v>216</v>
      </c>
      <c r="D7556" s="546">
        <v>43658</v>
      </c>
      <c r="E7556" s="171" t="str">
        <f t="shared" ref="E7556:E7619" si="118">TEXT(D7556,"YYYY")</f>
        <v>2019</v>
      </c>
      <c r="F7556" s="547">
        <v>90500</v>
      </c>
      <c r="G7556" s="548">
        <v>0.19</v>
      </c>
      <c r="H7556" s="547">
        <v>76050.42</v>
      </c>
      <c r="I7556" s="545" t="s">
        <v>12736</v>
      </c>
      <c r="J7556" s="545" t="s">
        <v>13321</v>
      </c>
      <c r="K7556" s="545" t="s">
        <v>18683</v>
      </c>
      <c r="L7556" s="545" t="s">
        <v>13413</v>
      </c>
      <c r="M7556" s="548" t="s">
        <v>13758</v>
      </c>
      <c r="N7556" s="545" t="s">
        <v>13413</v>
      </c>
      <c r="O7556" s="545" t="s">
        <v>13413</v>
      </c>
      <c r="P7556" s="549">
        <v>12284</v>
      </c>
      <c r="Q7556" s="549">
        <v>1</v>
      </c>
      <c r="R7556" s="549">
        <v>56</v>
      </c>
      <c r="S7556" s="548">
        <v>2244</v>
      </c>
      <c r="T7556" s="548"/>
      <c r="U7556" s="99"/>
    </row>
    <row r="7557" spans="1:21" ht="19.5" customHeight="1">
      <c r="A7557" s="545">
        <v>102203</v>
      </c>
      <c r="B7557" s="545" t="s">
        <v>7635</v>
      </c>
      <c r="C7557" s="545" t="s">
        <v>216</v>
      </c>
      <c r="D7557" s="546">
        <v>43658</v>
      </c>
      <c r="E7557" s="171" t="str">
        <f t="shared" si="118"/>
        <v>2019</v>
      </c>
      <c r="F7557" s="547">
        <v>147899.99</v>
      </c>
      <c r="G7557" s="548">
        <v>0.19</v>
      </c>
      <c r="H7557" s="547">
        <v>124285.71</v>
      </c>
      <c r="I7557" s="545" t="s">
        <v>12736</v>
      </c>
      <c r="J7557" s="545" t="s">
        <v>13321</v>
      </c>
      <c r="K7557" s="545" t="s">
        <v>18684</v>
      </c>
      <c r="L7557" s="545" t="s">
        <v>13413</v>
      </c>
      <c r="M7557" s="548" t="s">
        <v>13758</v>
      </c>
      <c r="N7557" s="545" t="s">
        <v>13413</v>
      </c>
      <c r="O7557" s="545" t="s">
        <v>13413</v>
      </c>
      <c r="P7557" s="549">
        <v>12285</v>
      </c>
      <c r="Q7557" s="549">
        <v>1</v>
      </c>
      <c r="R7557" s="549">
        <v>56</v>
      </c>
      <c r="S7557" s="548">
        <v>2244</v>
      </c>
      <c r="T7557" s="548"/>
      <c r="U7557" s="99"/>
    </row>
    <row r="7558" spans="1:21" ht="19.5" customHeight="1">
      <c r="A7558" s="545">
        <v>102204</v>
      </c>
      <c r="B7558" s="545" t="s">
        <v>7634</v>
      </c>
      <c r="C7558" s="545" t="s">
        <v>216</v>
      </c>
      <c r="D7558" s="546">
        <v>43658</v>
      </c>
      <c r="E7558" s="171" t="str">
        <f t="shared" si="118"/>
        <v>2019</v>
      </c>
      <c r="F7558" s="547">
        <v>100600.01</v>
      </c>
      <c r="G7558" s="548">
        <v>0.19</v>
      </c>
      <c r="H7558" s="547">
        <v>84537.82</v>
      </c>
      <c r="I7558" s="545" t="s">
        <v>12736</v>
      </c>
      <c r="J7558" s="545" t="s">
        <v>13321</v>
      </c>
      <c r="K7558" s="545" t="s">
        <v>18685</v>
      </c>
      <c r="L7558" s="545" t="s">
        <v>13413</v>
      </c>
      <c r="M7558" s="548" t="s">
        <v>13758</v>
      </c>
      <c r="N7558" s="545" t="s">
        <v>13413</v>
      </c>
      <c r="O7558" s="545" t="s">
        <v>13413</v>
      </c>
      <c r="P7558" s="549">
        <v>12286</v>
      </c>
      <c r="Q7558" s="549">
        <v>1</v>
      </c>
      <c r="R7558" s="549">
        <v>56</v>
      </c>
      <c r="S7558" s="548">
        <v>2244</v>
      </c>
      <c r="T7558" s="548"/>
      <c r="U7558" s="99"/>
    </row>
    <row r="7559" spans="1:21" ht="19.5" customHeight="1">
      <c r="A7559" s="545">
        <v>102205</v>
      </c>
      <c r="B7559" s="545" t="s">
        <v>7633</v>
      </c>
      <c r="C7559" s="545" t="s">
        <v>216</v>
      </c>
      <c r="D7559" s="546">
        <v>43658</v>
      </c>
      <c r="E7559" s="171" t="str">
        <f t="shared" si="118"/>
        <v>2019</v>
      </c>
      <c r="F7559" s="547">
        <v>119000</v>
      </c>
      <c r="G7559" s="548">
        <v>0.19</v>
      </c>
      <c r="H7559" s="547">
        <v>100000</v>
      </c>
      <c r="I7559" s="545" t="s">
        <v>12736</v>
      </c>
      <c r="J7559" s="545" t="s">
        <v>13321</v>
      </c>
      <c r="K7559" s="545" t="s">
        <v>18686</v>
      </c>
      <c r="L7559" s="545" t="s">
        <v>13413</v>
      </c>
      <c r="M7559" s="548" t="s">
        <v>13758</v>
      </c>
      <c r="N7559" s="545" t="s">
        <v>13413</v>
      </c>
      <c r="O7559" s="545" t="s">
        <v>13413</v>
      </c>
      <c r="P7559" s="549">
        <v>12287</v>
      </c>
      <c r="Q7559" s="549">
        <v>1</v>
      </c>
      <c r="R7559" s="549">
        <v>56</v>
      </c>
      <c r="S7559" s="548">
        <v>2244</v>
      </c>
      <c r="T7559" s="548"/>
      <c r="U7559" s="99"/>
    </row>
    <row r="7560" spans="1:21" ht="19.5" customHeight="1">
      <c r="A7560" s="545">
        <v>102206</v>
      </c>
      <c r="B7560" s="545" t="s">
        <v>6301</v>
      </c>
      <c r="C7560" s="545" t="s">
        <v>216</v>
      </c>
      <c r="D7560" s="546">
        <v>46052</v>
      </c>
      <c r="E7560" s="171" t="str">
        <f t="shared" si="118"/>
        <v>2026</v>
      </c>
      <c r="F7560" s="547">
        <v>1856291</v>
      </c>
      <c r="G7560" s="548">
        <v>0.19</v>
      </c>
      <c r="H7560" s="547">
        <v>1559908.4</v>
      </c>
      <c r="I7560" s="545" t="s">
        <v>12657</v>
      </c>
      <c r="J7560" s="545" t="s">
        <v>13307</v>
      </c>
      <c r="K7560" s="545" t="s">
        <v>13413</v>
      </c>
      <c r="L7560" s="545" t="s">
        <v>15409</v>
      </c>
      <c r="M7560" s="548" t="s">
        <v>13758</v>
      </c>
      <c r="N7560" s="545" t="s">
        <v>22154</v>
      </c>
      <c r="O7560" s="545" t="s">
        <v>15410</v>
      </c>
      <c r="P7560" s="549">
        <v>5215</v>
      </c>
      <c r="Q7560" s="549">
        <v>1</v>
      </c>
      <c r="R7560" s="549">
        <v>153</v>
      </c>
      <c r="S7560" s="548">
        <v>2228</v>
      </c>
      <c r="T7560" s="548">
        <v>170</v>
      </c>
      <c r="U7560" s="99"/>
    </row>
    <row r="7561" spans="1:21" ht="19.5" customHeight="1">
      <c r="A7561" s="545">
        <v>102207</v>
      </c>
      <c r="B7561" s="545" t="s">
        <v>6729</v>
      </c>
      <c r="C7561" s="545" t="s">
        <v>209</v>
      </c>
      <c r="D7561" s="546">
        <v>46052</v>
      </c>
      <c r="E7561" s="171" t="str">
        <f t="shared" si="118"/>
        <v>2026</v>
      </c>
      <c r="F7561" s="547">
        <v>29561</v>
      </c>
      <c r="G7561" s="548">
        <v>0.19</v>
      </c>
      <c r="H7561" s="547">
        <v>24841.18</v>
      </c>
      <c r="I7561" s="545" t="s">
        <v>12680</v>
      </c>
      <c r="J7561" s="545" t="s">
        <v>13307</v>
      </c>
      <c r="K7561" s="545" t="s">
        <v>18687</v>
      </c>
      <c r="L7561" s="545" t="s">
        <v>17987</v>
      </c>
      <c r="M7561" s="548" t="s">
        <v>13758</v>
      </c>
      <c r="N7561" s="545" t="s">
        <v>22835</v>
      </c>
      <c r="O7561" s="545" t="s">
        <v>17988</v>
      </c>
      <c r="P7561" s="549">
        <v>5216</v>
      </c>
      <c r="Q7561" s="549">
        <v>1</v>
      </c>
      <c r="R7561" s="549">
        <v>20</v>
      </c>
      <c r="S7561" s="548">
        <v>2228</v>
      </c>
      <c r="T7561" s="548">
        <v>40</v>
      </c>
      <c r="U7561" s="99"/>
    </row>
    <row r="7562" spans="1:21" ht="19.5" customHeight="1">
      <c r="A7562" s="545">
        <v>102208</v>
      </c>
      <c r="B7562" s="545" t="s">
        <v>964</v>
      </c>
      <c r="C7562" s="545" t="s">
        <v>903</v>
      </c>
      <c r="D7562" s="546">
        <v>46052</v>
      </c>
      <c r="E7562" s="171" t="str">
        <f t="shared" si="118"/>
        <v>2026</v>
      </c>
      <c r="F7562" s="547">
        <v>9303</v>
      </c>
      <c r="G7562" s="548">
        <v>0.19</v>
      </c>
      <c r="H7562" s="547">
        <v>7817.65</v>
      </c>
      <c r="I7562" s="545" t="s">
        <v>12668</v>
      </c>
      <c r="J7562" s="545" t="s">
        <v>13307</v>
      </c>
      <c r="K7562" s="545" t="s">
        <v>18688</v>
      </c>
      <c r="L7562" s="545" t="s">
        <v>13413</v>
      </c>
      <c r="M7562" s="548" t="s">
        <v>13868</v>
      </c>
      <c r="N7562" s="545" t="s">
        <v>13413</v>
      </c>
      <c r="O7562" s="545" t="s">
        <v>13869</v>
      </c>
      <c r="P7562" s="549">
        <v>5217</v>
      </c>
      <c r="Q7562" s="549">
        <v>2</v>
      </c>
      <c r="R7562" s="549">
        <v>7</v>
      </c>
      <c r="S7562" s="548">
        <v>2228</v>
      </c>
      <c r="T7562" s="548"/>
      <c r="U7562" s="99"/>
    </row>
    <row r="7563" spans="1:21" ht="19.5" customHeight="1">
      <c r="A7563" s="545">
        <v>102209</v>
      </c>
      <c r="B7563" s="545" t="s">
        <v>10442</v>
      </c>
      <c r="C7563" s="545" t="s">
        <v>209</v>
      </c>
      <c r="D7563" s="546">
        <v>44622</v>
      </c>
      <c r="E7563" s="171" t="str">
        <f t="shared" si="118"/>
        <v>2022</v>
      </c>
      <c r="F7563" s="547">
        <v>70920</v>
      </c>
      <c r="G7563" s="548">
        <v>0.19</v>
      </c>
      <c r="H7563" s="547">
        <v>59596.639999999999</v>
      </c>
      <c r="I7563" s="545" t="s">
        <v>12680</v>
      </c>
      <c r="J7563" s="545" t="s">
        <v>13297</v>
      </c>
      <c r="K7563" s="545" t="s">
        <v>13413</v>
      </c>
      <c r="L7563" s="545" t="s">
        <v>17987</v>
      </c>
      <c r="M7563" s="548" t="s">
        <v>13758</v>
      </c>
      <c r="N7563" s="545" t="s">
        <v>22835</v>
      </c>
      <c r="O7563" s="545" t="s">
        <v>17988</v>
      </c>
      <c r="P7563" s="549">
        <v>5218</v>
      </c>
      <c r="Q7563" s="549">
        <v>1</v>
      </c>
      <c r="R7563" s="549">
        <v>20</v>
      </c>
      <c r="S7563" s="548">
        <v>2257</v>
      </c>
      <c r="T7563" s="548">
        <v>40</v>
      </c>
      <c r="U7563" s="99"/>
    </row>
    <row r="7564" spans="1:21" ht="19.5" customHeight="1">
      <c r="A7564" s="545">
        <v>102210</v>
      </c>
      <c r="B7564" s="545" t="s">
        <v>2985</v>
      </c>
      <c r="C7564" s="545" t="s">
        <v>786</v>
      </c>
      <c r="D7564" s="546">
        <v>46056</v>
      </c>
      <c r="E7564" s="171" t="str">
        <f t="shared" si="118"/>
        <v>2026</v>
      </c>
      <c r="F7564" s="547">
        <v>56363</v>
      </c>
      <c r="G7564" s="548">
        <v>0.19</v>
      </c>
      <c r="H7564" s="547">
        <v>47363.87</v>
      </c>
      <c r="I7564" s="545" t="s">
        <v>12683</v>
      </c>
      <c r="J7564" s="545" t="s">
        <v>13298</v>
      </c>
      <c r="K7564" s="545" t="s">
        <v>18689</v>
      </c>
      <c r="L7564" s="545" t="s">
        <v>13413</v>
      </c>
      <c r="M7564" s="548" t="s">
        <v>13758</v>
      </c>
      <c r="N7564" s="545" t="s">
        <v>13413</v>
      </c>
      <c r="O7564" s="545" t="s">
        <v>13413</v>
      </c>
      <c r="P7564" s="549">
        <v>5219</v>
      </c>
      <c r="Q7564" s="549">
        <v>1</v>
      </c>
      <c r="R7564" s="549">
        <v>18</v>
      </c>
      <c r="S7564" s="548">
        <v>1012</v>
      </c>
      <c r="T7564" s="548"/>
      <c r="U7564" s="99"/>
    </row>
    <row r="7565" spans="1:21" ht="19.5" customHeight="1">
      <c r="A7565" s="545">
        <v>102211</v>
      </c>
      <c r="B7565" s="545" t="s">
        <v>10441</v>
      </c>
      <c r="C7565" s="545" t="s">
        <v>209</v>
      </c>
      <c r="D7565" s="546"/>
      <c r="E7565" s="171" t="str">
        <f t="shared" si="118"/>
        <v>1900</v>
      </c>
      <c r="F7565" s="547">
        <v>0</v>
      </c>
      <c r="G7565" s="548">
        <v>0</v>
      </c>
      <c r="H7565" s="547">
        <v>0</v>
      </c>
      <c r="I7565" s="545" t="s">
        <v>12680</v>
      </c>
      <c r="J7565" s="545"/>
      <c r="K7565" s="545" t="s">
        <v>18690</v>
      </c>
      <c r="L7565" s="545" t="s">
        <v>17985</v>
      </c>
      <c r="M7565" s="548" t="s">
        <v>13758</v>
      </c>
      <c r="N7565" s="545" t="s">
        <v>13413</v>
      </c>
      <c r="O7565" s="545" t="s">
        <v>17986</v>
      </c>
      <c r="P7565" s="549">
        <v>5220</v>
      </c>
      <c r="Q7565" s="549">
        <v>1</v>
      </c>
      <c r="R7565" s="549">
        <v>20</v>
      </c>
      <c r="S7565" s="548"/>
      <c r="T7565" s="548"/>
      <c r="U7565" s="99"/>
    </row>
    <row r="7566" spans="1:21" ht="19.5" customHeight="1">
      <c r="A7566" s="545">
        <v>102212</v>
      </c>
      <c r="B7566" s="545" t="s">
        <v>10440</v>
      </c>
      <c r="C7566" s="545" t="s">
        <v>216</v>
      </c>
      <c r="D7566" s="546"/>
      <c r="E7566" s="171" t="str">
        <f t="shared" si="118"/>
        <v>1900</v>
      </c>
      <c r="F7566" s="547">
        <v>0</v>
      </c>
      <c r="G7566" s="548">
        <v>0</v>
      </c>
      <c r="H7566" s="547">
        <v>0</v>
      </c>
      <c r="I7566" s="545" t="s">
        <v>12709</v>
      </c>
      <c r="J7566" s="545"/>
      <c r="K7566" s="545" t="s">
        <v>18691</v>
      </c>
      <c r="L7566" s="545" t="s">
        <v>13413</v>
      </c>
      <c r="M7566" s="548" t="s">
        <v>13758</v>
      </c>
      <c r="N7566" s="545" t="s">
        <v>22823</v>
      </c>
      <c r="O7566" s="545" t="s">
        <v>14413</v>
      </c>
      <c r="P7566" s="549">
        <v>5221</v>
      </c>
      <c r="Q7566" s="549">
        <v>1</v>
      </c>
      <c r="R7566" s="549">
        <v>124</v>
      </c>
      <c r="S7566" s="548"/>
      <c r="T7566" s="548">
        <v>441</v>
      </c>
      <c r="U7566" s="99"/>
    </row>
    <row r="7567" spans="1:21" ht="19.5" customHeight="1">
      <c r="A7567" s="545">
        <v>102213</v>
      </c>
      <c r="B7567" s="545" t="s">
        <v>7632</v>
      </c>
      <c r="C7567" s="545" t="s">
        <v>216</v>
      </c>
      <c r="D7567" s="546">
        <v>43658</v>
      </c>
      <c r="E7567" s="171" t="str">
        <f t="shared" si="118"/>
        <v>2019</v>
      </c>
      <c r="F7567" s="547">
        <v>118000</v>
      </c>
      <c r="G7567" s="548">
        <v>0.19</v>
      </c>
      <c r="H7567" s="547">
        <v>99159.66</v>
      </c>
      <c r="I7567" s="545" t="s">
        <v>12736</v>
      </c>
      <c r="J7567" s="545" t="s">
        <v>13321</v>
      </c>
      <c r="K7567" s="545" t="s">
        <v>18692</v>
      </c>
      <c r="L7567" s="545" t="s">
        <v>13413</v>
      </c>
      <c r="M7567" s="548" t="s">
        <v>13758</v>
      </c>
      <c r="N7567" s="545" t="s">
        <v>13413</v>
      </c>
      <c r="O7567" s="545" t="s">
        <v>13413</v>
      </c>
      <c r="P7567" s="549">
        <v>12288</v>
      </c>
      <c r="Q7567" s="549">
        <v>1</v>
      </c>
      <c r="R7567" s="549">
        <v>56</v>
      </c>
      <c r="S7567" s="548">
        <v>2244</v>
      </c>
      <c r="T7567" s="548"/>
      <c r="U7567" s="99"/>
    </row>
    <row r="7568" spans="1:21" ht="19.5" customHeight="1">
      <c r="A7568" s="545">
        <v>102214</v>
      </c>
      <c r="B7568" s="545" t="s">
        <v>10439</v>
      </c>
      <c r="C7568" s="545" t="s">
        <v>216</v>
      </c>
      <c r="D7568" s="546"/>
      <c r="E7568" s="171" t="str">
        <f t="shared" si="118"/>
        <v>1900</v>
      </c>
      <c r="F7568" s="547">
        <v>0</v>
      </c>
      <c r="G7568" s="548">
        <v>0</v>
      </c>
      <c r="H7568" s="547">
        <v>0</v>
      </c>
      <c r="I7568" s="545" t="s">
        <v>12680</v>
      </c>
      <c r="J7568" s="545"/>
      <c r="K7568" s="545" t="s">
        <v>13413</v>
      </c>
      <c r="L7568" s="545" t="s">
        <v>18693</v>
      </c>
      <c r="M7568" s="548" t="s">
        <v>13758</v>
      </c>
      <c r="N7568" s="545" t="s">
        <v>13413</v>
      </c>
      <c r="O7568" s="545" t="s">
        <v>13413</v>
      </c>
      <c r="P7568" s="549">
        <v>5222</v>
      </c>
      <c r="Q7568" s="549">
        <v>1</v>
      </c>
      <c r="R7568" s="549">
        <v>20</v>
      </c>
      <c r="S7568" s="548"/>
      <c r="T7568" s="548"/>
      <c r="U7568" s="99"/>
    </row>
    <row r="7569" spans="1:21" ht="19.5" customHeight="1">
      <c r="A7569" s="545">
        <v>102215</v>
      </c>
      <c r="B7569" s="545" t="s">
        <v>10438</v>
      </c>
      <c r="C7569" s="545" t="s">
        <v>216</v>
      </c>
      <c r="D7569" s="546"/>
      <c r="E7569" s="171" t="str">
        <f t="shared" si="118"/>
        <v>1900</v>
      </c>
      <c r="F7569" s="547">
        <v>0</v>
      </c>
      <c r="G7569" s="548">
        <v>0</v>
      </c>
      <c r="H7569" s="547">
        <v>0</v>
      </c>
      <c r="I7569" s="545" t="s">
        <v>12680</v>
      </c>
      <c r="J7569" s="545"/>
      <c r="K7569" s="545" t="s">
        <v>18694</v>
      </c>
      <c r="L7569" s="545" t="s">
        <v>18693</v>
      </c>
      <c r="M7569" s="548" t="s">
        <v>13758</v>
      </c>
      <c r="N7569" s="545" t="s">
        <v>13413</v>
      </c>
      <c r="O7569" s="545" t="s">
        <v>13413</v>
      </c>
      <c r="P7569" s="549">
        <v>5223</v>
      </c>
      <c r="Q7569" s="549">
        <v>1</v>
      </c>
      <c r="R7569" s="549">
        <v>20</v>
      </c>
      <c r="S7569" s="548"/>
      <c r="T7569" s="548"/>
      <c r="U7569" s="99"/>
    </row>
    <row r="7570" spans="1:21" ht="19.5" customHeight="1">
      <c r="A7570" s="545">
        <v>102216</v>
      </c>
      <c r="B7570" s="545" t="s">
        <v>6991</v>
      </c>
      <c r="C7570" s="545" t="s">
        <v>209</v>
      </c>
      <c r="D7570" s="546">
        <v>43843</v>
      </c>
      <c r="E7570" s="171" t="str">
        <f t="shared" si="118"/>
        <v>2020</v>
      </c>
      <c r="F7570" s="547">
        <v>2056.3200000000002</v>
      </c>
      <c r="G7570" s="548">
        <v>0.19</v>
      </c>
      <c r="H7570" s="547">
        <v>1728</v>
      </c>
      <c r="I7570" s="545" t="s">
        <v>12676</v>
      </c>
      <c r="J7570" s="545" t="s">
        <v>13297</v>
      </c>
      <c r="K7570" s="545" t="s">
        <v>13413</v>
      </c>
      <c r="L7570" s="545" t="s">
        <v>18695</v>
      </c>
      <c r="M7570" s="548" t="s">
        <v>13758</v>
      </c>
      <c r="N7570" s="545" t="s">
        <v>13413</v>
      </c>
      <c r="O7570" s="545" t="s">
        <v>18696</v>
      </c>
      <c r="P7570" s="549">
        <v>5224</v>
      </c>
      <c r="Q7570" s="549">
        <v>1</v>
      </c>
      <c r="R7570" s="549">
        <v>14</v>
      </c>
      <c r="S7570" s="548">
        <v>2257</v>
      </c>
      <c r="T7570" s="548"/>
      <c r="U7570" s="99"/>
    </row>
    <row r="7571" spans="1:21" ht="19.5" customHeight="1">
      <c r="A7571" s="545">
        <v>102217</v>
      </c>
      <c r="B7571" s="545" t="s">
        <v>1010</v>
      </c>
      <c r="C7571" s="545" t="s">
        <v>903</v>
      </c>
      <c r="D7571" s="546"/>
      <c r="E7571" s="171" t="str">
        <f t="shared" si="118"/>
        <v>1900</v>
      </c>
      <c r="F7571" s="547">
        <v>0</v>
      </c>
      <c r="G7571" s="548">
        <v>0</v>
      </c>
      <c r="H7571" s="547">
        <v>0</v>
      </c>
      <c r="I7571" s="545" t="s">
        <v>12668</v>
      </c>
      <c r="J7571" s="545"/>
      <c r="K7571" s="545" t="s">
        <v>18697</v>
      </c>
      <c r="L7571" s="545" t="s">
        <v>18205</v>
      </c>
      <c r="M7571" s="548" t="s">
        <v>13868</v>
      </c>
      <c r="N7571" s="545" t="s">
        <v>13413</v>
      </c>
      <c r="O7571" s="545" t="s">
        <v>14057</v>
      </c>
      <c r="P7571" s="549">
        <v>5225</v>
      </c>
      <c r="Q7571" s="549">
        <v>2</v>
      </c>
      <c r="R7571" s="549">
        <v>7</v>
      </c>
      <c r="S7571" s="548"/>
      <c r="T7571" s="548"/>
      <c r="U7571" s="99"/>
    </row>
    <row r="7572" spans="1:21" ht="19.5" customHeight="1">
      <c r="A7572" s="545">
        <v>102218</v>
      </c>
      <c r="B7572" s="545" t="s">
        <v>6728</v>
      </c>
      <c r="C7572" s="545" t="s">
        <v>206</v>
      </c>
      <c r="D7572" s="546">
        <v>46052</v>
      </c>
      <c r="E7572" s="171" t="str">
        <f t="shared" si="118"/>
        <v>2026</v>
      </c>
      <c r="F7572" s="547">
        <v>3104</v>
      </c>
      <c r="G7572" s="548">
        <v>0.19</v>
      </c>
      <c r="H7572" s="547">
        <v>2608.4</v>
      </c>
      <c r="I7572" s="545" t="s">
        <v>12645</v>
      </c>
      <c r="J7572" s="545" t="s">
        <v>13307</v>
      </c>
      <c r="K7572" s="545" t="s">
        <v>18698</v>
      </c>
      <c r="L7572" s="545" t="s">
        <v>13413</v>
      </c>
      <c r="M7572" s="548" t="s">
        <v>13758</v>
      </c>
      <c r="N7572" s="545" t="s">
        <v>13413</v>
      </c>
      <c r="O7572" s="545" t="s">
        <v>13413</v>
      </c>
      <c r="P7572" s="549">
        <v>5226</v>
      </c>
      <c r="Q7572" s="549">
        <v>1</v>
      </c>
      <c r="R7572" s="549">
        <v>12</v>
      </c>
      <c r="S7572" s="548">
        <v>2228</v>
      </c>
      <c r="T7572" s="548"/>
      <c r="U7572" s="99"/>
    </row>
    <row r="7573" spans="1:21" ht="19.5" customHeight="1">
      <c r="A7573" s="545">
        <v>102219</v>
      </c>
      <c r="B7573" s="545" t="s">
        <v>10437</v>
      </c>
      <c r="C7573" s="545" t="s">
        <v>311</v>
      </c>
      <c r="D7573" s="546"/>
      <c r="E7573" s="171" t="str">
        <f t="shared" si="118"/>
        <v>1900</v>
      </c>
      <c r="F7573" s="547">
        <v>0</v>
      </c>
      <c r="G7573" s="548">
        <v>0</v>
      </c>
      <c r="H7573" s="547">
        <v>0</v>
      </c>
      <c r="I7573" s="545" t="s">
        <v>12723</v>
      </c>
      <c r="J7573" s="545"/>
      <c r="K7573" s="545" t="s">
        <v>13413</v>
      </c>
      <c r="L7573" s="545" t="s">
        <v>13413</v>
      </c>
      <c r="M7573" s="548" t="s">
        <v>13758</v>
      </c>
      <c r="N7573" s="545" t="s">
        <v>22184</v>
      </c>
      <c r="O7573" s="545" t="s">
        <v>13413</v>
      </c>
      <c r="P7573" s="549">
        <v>5227</v>
      </c>
      <c r="Q7573" s="549">
        <v>1</v>
      </c>
      <c r="R7573" s="549">
        <v>16</v>
      </c>
      <c r="S7573" s="548"/>
      <c r="T7573" s="548">
        <v>160</v>
      </c>
      <c r="U7573" s="99"/>
    </row>
    <row r="7574" spans="1:21" ht="19.5" customHeight="1">
      <c r="A7574" s="545">
        <v>102220</v>
      </c>
      <c r="B7574" s="545" t="s">
        <v>10436</v>
      </c>
      <c r="C7574" s="545" t="s">
        <v>209</v>
      </c>
      <c r="D7574" s="546"/>
      <c r="E7574" s="171" t="str">
        <f t="shared" si="118"/>
        <v>1900</v>
      </c>
      <c r="F7574" s="547">
        <v>0</v>
      </c>
      <c r="G7574" s="548">
        <v>0</v>
      </c>
      <c r="H7574" s="547">
        <v>0</v>
      </c>
      <c r="I7574" s="545" t="s">
        <v>12703</v>
      </c>
      <c r="J7574" s="545"/>
      <c r="K7574" s="545" t="s">
        <v>13413</v>
      </c>
      <c r="L7574" s="545" t="s">
        <v>13413</v>
      </c>
      <c r="M7574" s="548" t="s">
        <v>13758</v>
      </c>
      <c r="N7574" s="545" t="s">
        <v>13413</v>
      </c>
      <c r="O7574" s="545" t="s">
        <v>15315</v>
      </c>
      <c r="P7574" s="549">
        <v>5228</v>
      </c>
      <c r="Q7574" s="549">
        <v>1</v>
      </c>
      <c r="R7574" s="549">
        <v>120</v>
      </c>
      <c r="S7574" s="548"/>
      <c r="T7574" s="548"/>
      <c r="U7574" s="99"/>
    </row>
    <row r="7575" spans="1:21" ht="19.5" customHeight="1">
      <c r="A7575" s="545">
        <v>102221</v>
      </c>
      <c r="B7575" s="545" t="s">
        <v>7631</v>
      </c>
      <c r="C7575" s="545" t="s">
        <v>216</v>
      </c>
      <c r="D7575" s="546">
        <v>43658</v>
      </c>
      <c r="E7575" s="171" t="str">
        <f t="shared" si="118"/>
        <v>2019</v>
      </c>
      <c r="F7575" s="547">
        <v>33200</v>
      </c>
      <c r="G7575" s="548">
        <v>0.19</v>
      </c>
      <c r="H7575" s="547">
        <v>27899.16</v>
      </c>
      <c r="I7575" s="545" t="s">
        <v>12736</v>
      </c>
      <c r="J7575" s="545" t="s">
        <v>13321</v>
      </c>
      <c r="K7575" s="545" t="s">
        <v>18699</v>
      </c>
      <c r="L7575" s="545" t="s">
        <v>13413</v>
      </c>
      <c r="M7575" s="548" t="s">
        <v>13758</v>
      </c>
      <c r="N7575" s="545" t="s">
        <v>13413</v>
      </c>
      <c r="O7575" s="545" t="s">
        <v>13413</v>
      </c>
      <c r="P7575" s="549">
        <v>12289</v>
      </c>
      <c r="Q7575" s="549">
        <v>1</v>
      </c>
      <c r="R7575" s="549">
        <v>56</v>
      </c>
      <c r="S7575" s="548">
        <v>2244</v>
      </c>
      <c r="T7575" s="548"/>
      <c r="U7575" s="99"/>
    </row>
    <row r="7576" spans="1:21" ht="19.5" customHeight="1">
      <c r="A7576" s="545">
        <v>102222</v>
      </c>
      <c r="B7576" s="545" t="s">
        <v>7630</v>
      </c>
      <c r="C7576" s="545" t="s">
        <v>216</v>
      </c>
      <c r="D7576" s="546">
        <v>43658</v>
      </c>
      <c r="E7576" s="171" t="str">
        <f t="shared" si="118"/>
        <v>2019</v>
      </c>
      <c r="F7576" s="547">
        <v>662000</v>
      </c>
      <c r="G7576" s="548">
        <v>0.19</v>
      </c>
      <c r="H7576" s="547">
        <v>556302.52</v>
      </c>
      <c r="I7576" s="545" t="s">
        <v>12736</v>
      </c>
      <c r="J7576" s="545" t="s">
        <v>13321</v>
      </c>
      <c r="K7576" s="545" t="s">
        <v>18700</v>
      </c>
      <c r="L7576" s="545" t="s">
        <v>13413</v>
      </c>
      <c r="M7576" s="548" t="s">
        <v>13758</v>
      </c>
      <c r="N7576" s="545" t="s">
        <v>13413</v>
      </c>
      <c r="O7576" s="545" t="s">
        <v>13413</v>
      </c>
      <c r="P7576" s="549">
        <v>12290</v>
      </c>
      <c r="Q7576" s="549">
        <v>1</v>
      </c>
      <c r="R7576" s="549">
        <v>56</v>
      </c>
      <c r="S7576" s="548">
        <v>2244</v>
      </c>
      <c r="T7576" s="548"/>
      <c r="U7576" s="99"/>
    </row>
    <row r="7577" spans="1:21" ht="19.5" customHeight="1">
      <c r="A7577" s="545">
        <v>102223</v>
      </c>
      <c r="B7577" s="545" t="s">
        <v>10435</v>
      </c>
      <c r="C7577" s="545" t="s">
        <v>327</v>
      </c>
      <c r="D7577" s="546"/>
      <c r="E7577" s="171" t="str">
        <f t="shared" si="118"/>
        <v>1900</v>
      </c>
      <c r="F7577" s="547">
        <v>0</v>
      </c>
      <c r="G7577" s="548">
        <v>0</v>
      </c>
      <c r="H7577" s="547">
        <v>0</v>
      </c>
      <c r="I7577" s="545" t="s">
        <v>12668</v>
      </c>
      <c r="J7577" s="545"/>
      <c r="K7577" s="545" t="s">
        <v>18701</v>
      </c>
      <c r="L7577" s="545" t="s">
        <v>13413</v>
      </c>
      <c r="M7577" s="548" t="s">
        <v>13868</v>
      </c>
      <c r="N7577" s="545" t="s">
        <v>13413</v>
      </c>
      <c r="O7577" s="545" t="s">
        <v>13413</v>
      </c>
      <c r="P7577" s="549">
        <v>5229</v>
      </c>
      <c r="Q7577" s="549">
        <v>2</v>
      </c>
      <c r="R7577" s="549">
        <v>7</v>
      </c>
      <c r="S7577" s="548"/>
      <c r="T7577" s="548"/>
      <c r="U7577" s="99"/>
    </row>
    <row r="7578" spans="1:21" ht="19.5" customHeight="1">
      <c r="A7578" s="545">
        <v>102224</v>
      </c>
      <c r="B7578" s="545" t="s">
        <v>952</v>
      </c>
      <c r="C7578" s="545" t="s">
        <v>206</v>
      </c>
      <c r="D7578" s="546"/>
      <c r="E7578" s="171" t="str">
        <f t="shared" si="118"/>
        <v>1900</v>
      </c>
      <c r="F7578" s="547">
        <v>0</v>
      </c>
      <c r="G7578" s="548">
        <v>0</v>
      </c>
      <c r="H7578" s="547">
        <v>0</v>
      </c>
      <c r="I7578" s="545" t="s">
        <v>12690</v>
      </c>
      <c r="J7578" s="545"/>
      <c r="K7578" s="545" t="s">
        <v>13413</v>
      </c>
      <c r="L7578" s="545" t="s">
        <v>14960</v>
      </c>
      <c r="M7578" s="548" t="s">
        <v>13758</v>
      </c>
      <c r="N7578" s="545" t="s">
        <v>13413</v>
      </c>
      <c r="O7578" s="545" t="s">
        <v>14961</v>
      </c>
      <c r="P7578" s="549">
        <v>5230</v>
      </c>
      <c r="Q7578" s="549">
        <v>1</v>
      </c>
      <c r="R7578" s="549">
        <v>96</v>
      </c>
      <c r="S7578" s="548"/>
      <c r="T7578" s="548"/>
      <c r="U7578" s="99"/>
    </row>
    <row r="7579" spans="1:21" ht="19.5" customHeight="1">
      <c r="A7579" s="545">
        <v>102225</v>
      </c>
      <c r="B7579" s="545" t="s">
        <v>1084</v>
      </c>
      <c r="C7579" s="545" t="s">
        <v>903</v>
      </c>
      <c r="D7579" s="546"/>
      <c r="E7579" s="171" t="str">
        <f t="shared" si="118"/>
        <v>1900</v>
      </c>
      <c r="F7579" s="547">
        <v>0</v>
      </c>
      <c r="G7579" s="548">
        <v>0</v>
      </c>
      <c r="H7579" s="547">
        <v>0</v>
      </c>
      <c r="I7579" s="545" t="s">
        <v>12694</v>
      </c>
      <c r="J7579" s="545"/>
      <c r="K7579" s="545" t="s">
        <v>13413</v>
      </c>
      <c r="L7579" s="545" t="s">
        <v>15991</v>
      </c>
      <c r="M7579" s="548" t="s">
        <v>13868</v>
      </c>
      <c r="N7579" s="545" t="s">
        <v>22157</v>
      </c>
      <c r="O7579" s="545" t="s">
        <v>18702</v>
      </c>
      <c r="P7579" s="549">
        <v>5231</v>
      </c>
      <c r="Q7579" s="549">
        <v>2</v>
      </c>
      <c r="R7579" s="549">
        <v>104</v>
      </c>
      <c r="S7579" s="548"/>
      <c r="T7579" s="548">
        <v>23</v>
      </c>
      <c r="U7579" s="99"/>
    </row>
    <row r="7580" spans="1:21" ht="19.5" customHeight="1">
      <c r="A7580" s="545">
        <v>102226</v>
      </c>
      <c r="B7580" s="545" t="s">
        <v>1401</v>
      </c>
      <c r="C7580" s="545" t="s">
        <v>903</v>
      </c>
      <c r="D7580" s="546"/>
      <c r="E7580" s="171" t="str">
        <f t="shared" si="118"/>
        <v>1900</v>
      </c>
      <c r="F7580" s="547">
        <v>0</v>
      </c>
      <c r="G7580" s="548">
        <v>0</v>
      </c>
      <c r="H7580" s="547">
        <v>0</v>
      </c>
      <c r="I7580" s="545" t="s">
        <v>12700</v>
      </c>
      <c r="J7580" s="545"/>
      <c r="K7580" s="545" t="s">
        <v>13413</v>
      </c>
      <c r="L7580" s="545" t="s">
        <v>18703</v>
      </c>
      <c r="M7580" s="548" t="s">
        <v>13868</v>
      </c>
      <c r="N7580" s="545" t="s">
        <v>13413</v>
      </c>
      <c r="O7580" s="545" t="s">
        <v>18704</v>
      </c>
      <c r="P7580" s="549">
        <v>5232</v>
      </c>
      <c r="Q7580" s="549">
        <v>2</v>
      </c>
      <c r="R7580" s="549">
        <v>117</v>
      </c>
      <c r="S7580" s="548"/>
      <c r="T7580" s="548"/>
      <c r="U7580" s="99"/>
    </row>
    <row r="7581" spans="1:21" ht="19.5" customHeight="1">
      <c r="A7581" s="545">
        <v>102227</v>
      </c>
      <c r="B7581" s="545" t="s">
        <v>1018</v>
      </c>
      <c r="C7581" s="545" t="s">
        <v>4504</v>
      </c>
      <c r="D7581" s="546"/>
      <c r="E7581" s="171" t="str">
        <f t="shared" si="118"/>
        <v>1900</v>
      </c>
      <c r="F7581" s="547">
        <v>0</v>
      </c>
      <c r="G7581" s="548">
        <v>0</v>
      </c>
      <c r="H7581" s="547">
        <v>0</v>
      </c>
      <c r="I7581" s="545" t="s">
        <v>12668</v>
      </c>
      <c r="J7581" s="545"/>
      <c r="K7581" s="545" t="s">
        <v>13413</v>
      </c>
      <c r="L7581" s="545" t="s">
        <v>14066</v>
      </c>
      <c r="M7581" s="548" t="s">
        <v>13868</v>
      </c>
      <c r="N7581" s="545" t="s">
        <v>13413</v>
      </c>
      <c r="O7581" s="545" t="s">
        <v>13413</v>
      </c>
      <c r="P7581" s="549">
        <v>5233</v>
      </c>
      <c r="Q7581" s="549">
        <v>2</v>
      </c>
      <c r="R7581" s="549">
        <v>7</v>
      </c>
      <c r="S7581" s="548"/>
      <c r="T7581" s="548"/>
      <c r="U7581" s="99"/>
    </row>
    <row r="7582" spans="1:21" ht="19.5" customHeight="1">
      <c r="A7582" s="545">
        <v>102228</v>
      </c>
      <c r="B7582" s="545" t="s">
        <v>7629</v>
      </c>
      <c r="C7582" s="545" t="s">
        <v>221</v>
      </c>
      <c r="D7582" s="546">
        <v>43658</v>
      </c>
      <c r="E7582" s="171" t="str">
        <f t="shared" si="118"/>
        <v>2019</v>
      </c>
      <c r="F7582" s="547">
        <v>108000</v>
      </c>
      <c r="G7582" s="548">
        <v>0.19</v>
      </c>
      <c r="H7582" s="547">
        <v>90756.3</v>
      </c>
      <c r="I7582" s="545" t="s">
        <v>12687</v>
      </c>
      <c r="J7582" s="545" t="s">
        <v>13321</v>
      </c>
      <c r="K7582" s="545" t="s">
        <v>18705</v>
      </c>
      <c r="L7582" s="545" t="s">
        <v>13413</v>
      </c>
      <c r="M7582" s="548" t="s">
        <v>13758</v>
      </c>
      <c r="N7582" s="545" t="s">
        <v>13413</v>
      </c>
      <c r="O7582" s="545" t="s">
        <v>13413</v>
      </c>
      <c r="P7582" s="549">
        <v>12291</v>
      </c>
      <c r="Q7582" s="549">
        <v>1</v>
      </c>
      <c r="R7582" s="549">
        <v>91</v>
      </c>
      <c r="S7582" s="548">
        <v>2244</v>
      </c>
      <c r="T7582" s="548"/>
      <c r="U7582" s="99"/>
    </row>
    <row r="7583" spans="1:21" ht="19.5" customHeight="1">
      <c r="A7583" s="545">
        <v>102229</v>
      </c>
      <c r="B7583" s="545" t="s">
        <v>3967</v>
      </c>
      <c r="C7583" s="545" t="s">
        <v>786</v>
      </c>
      <c r="D7583" s="546">
        <v>46052</v>
      </c>
      <c r="E7583" s="171" t="str">
        <f t="shared" si="118"/>
        <v>2026</v>
      </c>
      <c r="F7583" s="547">
        <v>11269</v>
      </c>
      <c r="G7583" s="548">
        <v>0</v>
      </c>
      <c r="H7583" s="547">
        <v>11269</v>
      </c>
      <c r="I7583" s="545" t="s">
        <v>12707</v>
      </c>
      <c r="J7583" s="545" t="s">
        <v>13307</v>
      </c>
      <c r="K7583" s="545" t="s">
        <v>13413</v>
      </c>
      <c r="L7583" s="545" t="s">
        <v>13413</v>
      </c>
      <c r="M7583" s="548" t="s">
        <v>13758</v>
      </c>
      <c r="N7583" s="545" t="s">
        <v>13413</v>
      </c>
      <c r="O7583" s="545" t="s">
        <v>13413</v>
      </c>
      <c r="P7583" s="549">
        <v>5234</v>
      </c>
      <c r="Q7583" s="549">
        <v>1</v>
      </c>
      <c r="R7583" s="549">
        <v>40</v>
      </c>
      <c r="S7583" s="548">
        <v>2228</v>
      </c>
      <c r="T7583" s="548"/>
      <c r="U7583" s="99"/>
    </row>
    <row r="7584" spans="1:21" ht="19.5" customHeight="1">
      <c r="A7584" s="545">
        <v>102230</v>
      </c>
      <c r="B7584" s="545" t="s">
        <v>1540</v>
      </c>
      <c r="C7584" s="545" t="s">
        <v>209</v>
      </c>
      <c r="D7584" s="546"/>
      <c r="E7584" s="171" t="str">
        <f t="shared" si="118"/>
        <v>1900</v>
      </c>
      <c r="F7584" s="547">
        <v>0</v>
      </c>
      <c r="G7584" s="548">
        <v>0</v>
      </c>
      <c r="H7584" s="547">
        <v>0</v>
      </c>
      <c r="I7584" s="545" t="s">
        <v>12685</v>
      </c>
      <c r="J7584" s="545"/>
      <c r="K7584" s="545" t="s">
        <v>13413</v>
      </c>
      <c r="L7584" s="545" t="s">
        <v>13413</v>
      </c>
      <c r="M7584" s="548" t="s">
        <v>13758</v>
      </c>
      <c r="N7584" s="545" t="s">
        <v>13413</v>
      </c>
      <c r="O7584" s="545" t="s">
        <v>13413</v>
      </c>
      <c r="P7584" s="549">
        <v>5235</v>
      </c>
      <c r="Q7584" s="549">
        <v>1</v>
      </c>
      <c r="R7584" s="549">
        <v>11</v>
      </c>
      <c r="S7584" s="548"/>
      <c r="T7584" s="548"/>
      <c r="U7584" s="99"/>
    </row>
    <row r="7585" spans="1:21" ht="19.5" customHeight="1">
      <c r="A7585" s="545">
        <v>102231</v>
      </c>
      <c r="B7585" s="545" t="s">
        <v>947</v>
      </c>
      <c r="C7585" s="545" t="s">
        <v>4504</v>
      </c>
      <c r="D7585" s="546">
        <v>45708</v>
      </c>
      <c r="E7585" s="171" t="str">
        <f t="shared" si="118"/>
        <v>2025</v>
      </c>
      <c r="F7585" s="547">
        <v>196389.37</v>
      </c>
      <c r="G7585" s="548">
        <v>0.19</v>
      </c>
      <c r="H7585" s="547">
        <v>165033.07999999999</v>
      </c>
      <c r="I7585" s="545" t="s">
        <v>12690</v>
      </c>
      <c r="J7585" s="545" t="s">
        <v>13307</v>
      </c>
      <c r="K7585" s="545" t="s">
        <v>13413</v>
      </c>
      <c r="L7585" s="545" t="s">
        <v>16136</v>
      </c>
      <c r="M7585" s="548" t="s">
        <v>13868</v>
      </c>
      <c r="N7585" s="545" t="s">
        <v>13413</v>
      </c>
      <c r="O7585" s="545" t="s">
        <v>13413</v>
      </c>
      <c r="P7585" s="549">
        <v>5236</v>
      </c>
      <c r="Q7585" s="549">
        <v>2</v>
      </c>
      <c r="R7585" s="549">
        <v>96</v>
      </c>
      <c r="S7585" s="548">
        <v>2228</v>
      </c>
      <c r="T7585" s="548"/>
      <c r="U7585" s="99"/>
    </row>
    <row r="7586" spans="1:21" ht="19.5" customHeight="1">
      <c r="A7586" s="545">
        <v>102232</v>
      </c>
      <c r="B7586" s="545" t="s">
        <v>1336</v>
      </c>
      <c r="C7586" s="545" t="s">
        <v>4504</v>
      </c>
      <c r="D7586" s="546">
        <v>45001</v>
      </c>
      <c r="E7586" s="171" t="str">
        <f t="shared" si="118"/>
        <v>2023</v>
      </c>
      <c r="F7586" s="547">
        <v>70821.009999999995</v>
      </c>
      <c r="G7586" s="548">
        <v>0.19</v>
      </c>
      <c r="H7586" s="547">
        <v>59513.45</v>
      </c>
      <c r="I7586" s="545" t="s">
        <v>12659</v>
      </c>
      <c r="J7586" s="545" t="s">
        <v>13297</v>
      </c>
      <c r="K7586" s="545" t="s">
        <v>13413</v>
      </c>
      <c r="L7586" s="545" t="s">
        <v>15230</v>
      </c>
      <c r="M7586" s="548" t="s">
        <v>13868</v>
      </c>
      <c r="N7586" s="545" t="s">
        <v>13413</v>
      </c>
      <c r="O7586" s="545" t="s">
        <v>13413</v>
      </c>
      <c r="P7586" s="549">
        <v>5237</v>
      </c>
      <c r="Q7586" s="549">
        <v>2</v>
      </c>
      <c r="R7586" s="549">
        <v>116</v>
      </c>
      <c r="S7586" s="548">
        <v>2257</v>
      </c>
      <c r="T7586" s="548"/>
      <c r="U7586" s="99"/>
    </row>
    <row r="7587" spans="1:21" ht="19.5" customHeight="1">
      <c r="A7587" s="545">
        <v>102233</v>
      </c>
      <c r="B7587" s="545" t="s">
        <v>10434</v>
      </c>
      <c r="C7587" s="545" t="s">
        <v>206</v>
      </c>
      <c r="D7587" s="546"/>
      <c r="E7587" s="171" t="str">
        <f t="shared" si="118"/>
        <v>1900</v>
      </c>
      <c r="F7587" s="547">
        <v>0</v>
      </c>
      <c r="G7587" s="548">
        <v>0</v>
      </c>
      <c r="H7587" s="547">
        <v>0</v>
      </c>
      <c r="I7587" s="545" t="s">
        <v>12709</v>
      </c>
      <c r="J7587" s="545"/>
      <c r="K7587" s="545" t="s">
        <v>18706</v>
      </c>
      <c r="L7587" s="545" t="s">
        <v>13413</v>
      </c>
      <c r="M7587" s="548" t="s">
        <v>13758</v>
      </c>
      <c r="N7587" s="545" t="s">
        <v>13413</v>
      </c>
      <c r="O7587" s="545" t="s">
        <v>14352</v>
      </c>
      <c r="P7587" s="549">
        <v>5238</v>
      </c>
      <c r="Q7587" s="549">
        <v>1</v>
      </c>
      <c r="R7587" s="549">
        <v>124</v>
      </c>
      <c r="S7587" s="548"/>
      <c r="T7587" s="548"/>
      <c r="U7587" s="99"/>
    </row>
    <row r="7588" spans="1:21" ht="19.5" customHeight="1">
      <c r="A7588" s="545">
        <v>102234</v>
      </c>
      <c r="B7588" s="545" t="s">
        <v>2330</v>
      </c>
      <c r="C7588" s="545" t="s">
        <v>209</v>
      </c>
      <c r="D7588" s="546">
        <v>46052</v>
      </c>
      <c r="E7588" s="171" t="str">
        <f t="shared" si="118"/>
        <v>2026</v>
      </c>
      <c r="F7588" s="547">
        <v>8595</v>
      </c>
      <c r="G7588" s="548">
        <v>0.19</v>
      </c>
      <c r="H7588" s="547">
        <v>7222.69</v>
      </c>
      <c r="I7588" s="545" t="s">
        <v>12637</v>
      </c>
      <c r="J7588" s="545" t="s">
        <v>13307</v>
      </c>
      <c r="K7588" s="545" t="s">
        <v>13413</v>
      </c>
      <c r="L7588" s="545" t="s">
        <v>14933</v>
      </c>
      <c r="M7588" s="548" t="s">
        <v>13758</v>
      </c>
      <c r="N7588" s="545" t="s">
        <v>13413</v>
      </c>
      <c r="O7588" s="545" t="s">
        <v>13413</v>
      </c>
      <c r="P7588" s="549">
        <v>5239</v>
      </c>
      <c r="Q7588" s="549">
        <v>1</v>
      </c>
      <c r="R7588" s="549">
        <v>13</v>
      </c>
      <c r="S7588" s="548">
        <v>2228</v>
      </c>
      <c r="T7588" s="548"/>
      <c r="U7588" s="99"/>
    </row>
    <row r="7589" spans="1:21" ht="19.5" customHeight="1">
      <c r="A7589" s="545">
        <v>102235</v>
      </c>
      <c r="B7589" s="545" t="s">
        <v>6727</v>
      </c>
      <c r="C7589" s="545" t="s">
        <v>209</v>
      </c>
      <c r="D7589" s="546">
        <v>46052</v>
      </c>
      <c r="E7589" s="171" t="str">
        <f t="shared" si="118"/>
        <v>2026</v>
      </c>
      <c r="F7589" s="547">
        <v>87810</v>
      </c>
      <c r="G7589" s="548">
        <v>0.19</v>
      </c>
      <c r="H7589" s="547">
        <v>73789.919999999998</v>
      </c>
      <c r="I7589" s="545" t="s">
        <v>12676</v>
      </c>
      <c r="J7589" s="545" t="s">
        <v>13307</v>
      </c>
      <c r="K7589" s="545" t="s">
        <v>13413</v>
      </c>
      <c r="L7589" s="545" t="s">
        <v>13807</v>
      </c>
      <c r="M7589" s="548" t="s">
        <v>13758</v>
      </c>
      <c r="N7589" s="545" t="s">
        <v>13413</v>
      </c>
      <c r="O7589" s="545" t="s">
        <v>18162</v>
      </c>
      <c r="P7589" s="549">
        <v>5240</v>
      </c>
      <c r="Q7589" s="549">
        <v>1</v>
      </c>
      <c r="R7589" s="549">
        <v>14</v>
      </c>
      <c r="S7589" s="548">
        <v>2228</v>
      </c>
      <c r="T7589" s="548"/>
      <c r="U7589" s="99"/>
    </row>
    <row r="7590" spans="1:21" ht="19.5" customHeight="1">
      <c r="A7590" s="545">
        <v>102236</v>
      </c>
      <c r="B7590" s="545" t="s">
        <v>386</v>
      </c>
      <c r="C7590" s="545" t="s">
        <v>216</v>
      </c>
      <c r="D7590" s="546"/>
      <c r="E7590" s="171" t="str">
        <f t="shared" si="118"/>
        <v>1900</v>
      </c>
      <c r="F7590" s="547">
        <v>0</v>
      </c>
      <c r="G7590" s="548">
        <v>0</v>
      </c>
      <c r="H7590" s="547">
        <v>0</v>
      </c>
      <c r="I7590" s="545" t="s">
        <v>12741</v>
      </c>
      <c r="J7590" s="545"/>
      <c r="K7590" s="545" t="s">
        <v>13413</v>
      </c>
      <c r="L7590" s="545" t="s">
        <v>13413</v>
      </c>
      <c r="M7590" s="548" t="s">
        <v>13758</v>
      </c>
      <c r="N7590" s="545" t="s">
        <v>13413</v>
      </c>
      <c r="O7590" s="545" t="s">
        <v>13413</v>
      </c>
      <c r="P7590" s="549">
        <v>5241</v>
      </c>
      <c r="Q7590" s="549">
        <v>1</v>
      </c>
      <c r="R7590" s="549">
        <v>37</v>
      </c>
      <c r="S7590" s="548"/>
      <c r="T7590" s="548"/>
      <c r="U7590" s="99"/>
    </row>
    <row r="7591" spans="1:21" ht="19.5" customHeight="1">
      <c r="A7591" s="545">
        <v>102237</v>
      </c>
      <c r="B7591" s="545" t="s">
        <v>387</v>
      </c>
      <c r="C7591" s="545" t="s">
        <v>216</v>
      </c>
      <c r="D7591" s="546"/>
      <c r="E7591" s="171" t="str">
        <f t="shared" si="118"/>
        <v>1900</v>
      </c>
      <c r="F7591" s="547">
        <v>0</v>
      </c>
      <c r="G7591" s="548">
        <v>0</v>
      </c>
      <c r="H7591" s="547">
        <v>0</v>
      </c>
      <c r="I7591" s="545" t="s">
        <v>12741</v>
      </c>
      <c r="J7591" s="545"/>
      <c r="K7591" s="545" t="s">
        <v>13413</v>
      </c>
      <c r="L7591" s="545" t="s">
        <v>13413</v>
      </c>
      <c r="M7591" s="548" t="s">
        <v>13758</v>
      </c>
      <c r="N7591" s="545" t="s">
        <v>13413</v>
      </c>
      <c r="O7591" s="545" t="s">
        <v>13413</v>
      </c>
      <c r="P7591" s="549">
        <v>5242</v>
      </c>
      <c r="Q7591" s="549">
        <v>1</v>
      </c>
      <c r="R7591" s="549">
        <v>37</v>
      </c>
      <c r="S7591" s="548"/>
      <c r="T7591" s="548"/>
      <c r="U7591" s="99"/>
    </row>
    <row r="7592" spans="1:21" ht="19.5" customHeight="1">
      <c r="A7592" s="545">
        <v>102238</v>
      </c>
      <c r="B7592" s="545" t="s">
        <v>388</v>
      </c>
      <c r="C7592" s="545" t="s">
        <v>216</v>
      </c>
      <c r="D7592" s="546"/>
      <c r="E7592" s="171" t="str">
        <f t="shared" si="118"/>
        <v>1900</v>
      </c>
      <c r="F7592" s="547">
        <v>0</v>
      </c>
      <c r="G7592" s="548">
        <v>0</v>
      </c>
      <c r="H7592" s="547">
        <v>0</v>
      </c>
      <c r="I7592" s="545" t="s">
        <v>12741</v>
      </c>
      <c r="J7592" s="545"/>
      <c r="K7592" s="545" t="s">
        <v>13413</v>
      </c>
      <c r="L7592" s="545" t="s">
        <v>13413</v>
      </c>
      <c r="M7592" s="548" t="s">
        <v>13758</v>
      </c>
      <c r="N7592" s="545" t="s">
        <v>13413</v>
      </c>
      <c r="O7592" s="545" t="s">
        <v>13413</v>
      </c>
      <c r="P7592" s="549">
        <v>5243</v>
      </c>
      <c r="Q7592" s="549">
        <v>1</v>
      </c>
      <c r="R7592" s="549">
        <v>37</v>
      </c>
      <c r="S7592" s="548"/>
      <c r="T7592" s="548"/>
      <c r="U7592" s="99"/>
    </row>
    <row r="7593" spans="1:21" ht="19.5" customHeight="1">
      <c r="A7593" s="545">
        <v>102239</v>
      </c>
      <c r="B7593" s="545" t="s">
        <v>1052</v>
      </c>
      <c r="C7593" s="545" t="s">
        <v>216</v>
      </c>
      <c r="D7593" s="546"/>
      <c r="E7593" s="171" t="str">
        <f t="shared" si="118"/>
        <v>1900</v>
      </c>
      <c r="F7593" s="547">
        <v>0</v>
      </c>
      <c r="G7593" s="548">
        <v>0</v>
      </c>
      <c r="H7593" s="547">
        <v>0</v>
      </c>
      <c r="I7593" s="545" t="s">
        <v>12694</v>
      </c>
      <c r="J7593" s="545"/>
      <c r="K7593" s="545" t="s">
        <v>13413</v>
      </c>
      <c r="L7593" s="545" t="s">
        <v>18707</v>
      </c>
      <c r="M7593" s="548" t="s">
        <v>13868</v>
      </c>
      <c r="N7593" s="545" t="s">
        <v>22158</v>
      </c>
      <c r="O7593" s="545" t="s">
        <v>18708</v>
      </c>
      <c r="P7593" s="549">
        <v>5244</v>
      </c>
      <c r="Q7593" s="549">
        <v>2</v>
      </c>
      <c r="R7593" s="549">
        <v>104</v>
      </c>
      <c r="S7593" s="548"/>
      <c r="T7593" s="548">
        <v>39</v>
      </c>
      <c r="U7593" s="99"/>
    </row>
    <row r="7594" spans="1:21" ht="19.5" customHeight="1">
      <c r="A7594" s="545">
        <v>102240</v>
      </c>
      <c r="B7594" s="545" t="s">
        <v>389</v>
      </c>
      <c r="C7594" s="545" t="s">
        <v>216</v>
      </c>
      <c r="D7594" s="546"/>
      <c r="E7594" s="171" t="str">
        <f t="shared" si="118"/>
        <v>1900</v>
      </c>
      <c r="F7594" s="547">
        <v>0</v>
      </c>
      <c r="G7594" s="548">
        <v>0</v>
      </c>
      <c r="H7594" s="547">
        <v>0</v>
      </c>
      <c r="I7594" s="545" t="s">
        <v>12741</v>
      </c>
      <c r="J7594" s="545"/>
      <c r="K7594" s="545" t="s">
        <v>13413</v>
      </c>
      <c r="L7594" s="545" t="s">
        <v>13413</v>
      </c>
      <c r="M7594" s="548" t="s">
        <v>13758</v>
      </c>
      <c r="N7594" s="545" t="s">
        <v>13413</v>
      </c>
      <c r="O7594" s="545" t="s">
        <v>13413</v>
      </c>
      <c r="P7594" s="549">
        <v>5245</v>
      </c>
      <c r="Q7594" s="549">
        <v>1</v>
      </c>
      <c r="R7594" s="549">
        <v>37</v>
      </c>
      <c r="S7594" s="548"/>
      <c r="T7594" s="548"/>
      <c r="U7594" s="99"/>
    </row>
    <row r="7595" spans="1:21" ht="19.5" customHeight="1">
      <c r="A7595" s="545">
        <v>102241</v>
      </c>
      <c r="B7595" s="545" t="s">
        <v>390</v>
      </c>
      <c r="C7595" s="545" t="s">
        <v>216</v>
      </c>
      <c r="D7595" s="546"/>
      <c r="E7595" s="171" t="str">
        <f t="shared" si="118"/>
        <v>1900</v>
      </c>
      <c r="F7595" s="547">
        <v>0</v>
      </c>
      <c r="G7595" s="548">
        <v>0</v>
      </c>
      <c r="H7595" s="547">
        <v>0</v>
      </c>
      <c r="I7595" s="545" t="s">
        <v>12741</v>
      </c>
      <c r="J7595" s="545"/>
      <c r="K7595" s="545" t="s">
        <v>13413</v>
      </c>
      <c r="L7595" s="545" t="s">
        <v>13413</v>
      </c>
      <c r="M7595" s="548" t="s">
        <v>13758</v>
      </c>
      <c r="N7595" s="545" t="s">
        <v>13413</v>
      </c>
      <c r="O7595" s="545" t="s">
        <v>13413</v>
      </c>
      <c r="P7595" s="549">
        <v>5246</v>
      </c>
      <c r="Q7595" s="549">
        <v>1</v>
      </c>
      <c r="R7595" s="549">
        <v>37</v>
      </c>
      <c r="S7595" s="548"/>
      <c r="T7595" s="548"/>
      <c r="U7595" s="99"/>
    </row>
    <row r="7596" spans="1:21" ht="19.5" customHeight="1">
      <c r="A7596" s="545">
        <v>102242</v>
      </c>
      <c r="B7596" s="545" t="s">
        <v>391</v>
      </c>
      <c r="C7596" s="545" t="s">
        <v>216</v>
      </c>
      <c r="D7596" s="546"/>
      <c r="E7596" s="171" t="str">
        <f t="shared" si="118"/>
        <v>1900</v>
      </c>
      <c r="F7596" s="547">
        <v>0</v>
      </c>
      <c r="G7596" s="548">
        <v>0</v>
      </c>
      <c r="H7596" s="547">
        <v>0</v>
      </c>
      <c r="I7596" s="545" t="s">
        <v>12741</v>
      </c>
      <c r="J7596" s="545"/>
      <c r="K7596" s="545" t="s">
        <v>13413</v>
      </c>
      <c r="L7596" s="545" t="s">
        <v>13413</v>
      </c>
      <c r="M7596" s="548" t="s">
        <v>13758</v>
      </c>
      <c r="N7596" s="545" t="s">
        <v>13413</v>
      </c>
      <c r="O7596" s="545" t="s">
        <v>13413</v>
      </c>
      <c r="P7596" s="549">
        <v>5247</v>
      </c>
      <c r="Q7596" s="549">
        <v>1</v>
      </c>
      <c r="R7596" s="549">
        <v>37</v>
      </c>
      <c r="S7596" s="548"/>
      <c r="T7596" s="548"/>
      <c r="U7596" s="99"/>
    </row>
    <row r="7597" spans="1:21" ht="19.5" customHeight="1">
      <c r="A7597" s="545">
        <v>102243</v>
      </c>
      <c r="B7597" s="545" t="s">
        <v>648</v>
      </c>
      <c r="C7597" s="545" t="s">
        <v>221</v>
      </c>
      <c r="D7597" s="546"/>
      <c r="E7597" s="171" t="str">
        <f t="shared" si="118"/>
        <v>1900</v>
      </c>
      <c r="F7597" s="547">
        <v>0</v>
      </c>
      <c r="G7597" s="548">
        <v>0</v>
      </c>
      <c r="H7597" s="547">
        <v>0</v>
      </c>
      <c r="I7597" s="545" t="s">
        <v>12643</v>
      </c>
      <c r="J7597" s="545"/>
      <c r="K7597" s="545" t="s">
        <v>13413</v>
      </c>
      <c r="L7597" s="545" t="s">
        <v>13413</v>
      </c>
      <c r="M7597" s="548" t="s">
        <v>13758</v>
      </c>
      <c r="N7597" s="545" t="s">
        <v>13413</v>
      </c>
      <c r="O7597" s="545" t="s">
        <v>13413</v>
      </c>
      <c r="P7597" s="549">
        <v>5248</v>
      </c>
      <c r="Q7597" s="549">
        <v>1</v>
      </c>
      <c r="R7597" s="549">
        <v>6</v>
      </c>
      <c r="S7597" s="548"/>
      <c r="T7597" s="548"/>
      <c r="U7597" s="99"/>
    </row>
    <row r="7598" spans="1:21" ht="19.5" customHeight="1">
      <c r="A7598" s="545">
        <v>102244</v>
      </c>
      <c r="B7598" s="545" t="s">
        <v>10433</v>
      </c>
      <c r="C7598" s="545" t="s">
        <v>221</v>
      </c>
      <c r="D7598" s="546"/>
      <c r="E7598" s="171" t="str">
        <f t="shared" si="118"/>
        <v>1900</v>
      </c>
      <c r="F7598" s="547">
        <v>0</v>
      </c>
      <c r="G7598" s="548">
        <v>0</v>
      </c>
      <c r="H7598" s="547">
        <v>0</v>
      </c>
      <c r="I7598" s="545" t="s">
        <v>12643</v>
      </c>
      <c r="J7598" s="545"/>
      <c r="K7598" s="545" t="s">
        <v>13413</v>
      </c>
      <c r="L7598" s="545" t="s">
        <v>13413</v>
      </c>
      <c r="M7598" s="548" t="s">
        <v>13758</v>
      </c>
      <c r="N7598" s="545" t="s">
        <v>13413</v>
      </c>
      <c r="O7598" s="545" t="s">
        <v>13413</v>
      </c>
      <c r="P7598" s="549">
        <v>5249</v>
      </c>
      <c r="Q7598" s="549">
        <v>1</v>
      </c>
      <c r="R7598" s="549">
        <v>6</v>
      </c>
      <c r="S7598" s="548"/>
      <c r="T7598" s="548"/>
      <c r="U7598" s="99"/>
    </row>
    <row r="7599" spans="1:21" ht="19.5" customHeight="1">
      <c r="A7599" s="545">
        <v>102245</v>
      </c>
      <c r="B7599" s="545" t="s">
        <v>3644</v>
      </c>
      <c r="C7599" s="545" t="s">
        <v>216</v>
      </c>
      <c r="D7599" s="546"/>
      <c r="E7599" s="171" t="str">
        <f t="shared" si="118"/>
        <v>1900</v>
      </c>
      <c r="F7599" s="547">
        <v>0</v>
      </c>
      <c r="G7599" s="548">
        <v>0</v>
      </c>
      <c r="H7599" s="547">
        <v>0</v>
      </c>
      <c r="I7599" s="545" t="s">
        <v>12753</v>
      </c>
      <c r="J7599" s="545"/>
      <c r="K7599" s="545" t="s">
        <v>13413</v>
      </c>
      <c r="L7599" s="545" t="s">
        <v>13413</v>
      </c>
      <c r="M7599" s="548" t="s">
        <v>13758</v>
      </c>
      <c r="N7599" s="545" t="s">
        <v>13413</v>
      </c>
      <c r="O7599" s="545" t="s">
        <v>13413</v>
      </c>
      <c r="P7599" s="549">
        <v>5250</v>
      </c>
      <c r="Q7599" s="549">
        <v>1</v>
      </c>
      <c r="R7599" s="549">
        <v>165</v>
      </c>
      <c r="S7599" s="548"/>
      <c r="T7599" s="548"/>
      <c r="U7599" s="99"/>
    </row>
    <row r="7600" spans="1:21" ht="19.5" customHeight="1">
      <c r="A7600" s="545">
        <v>102246</v>
      </c>
      <c r="B7600" s="545" t="s">
        <v>1629</v>
      </c>
      <c r="C7600" s="545" t="s">
        <v>221</v>
      </c>
      <c r="D7600" s="546"/>
      <c r="E7600" s="171" t="str">
        <f t="shared" si="118"/>
        <v>1900</v>
      </c>
      <c r="F7600" s="547">
        <v>0</v>
      </c>
      <c r="G7600" s="548">
        <v>0</v>
      </c>
      <c r="H7600" s="547">
        <v>0</v>
      </c>
      <c r="I7600" s="545" t="s">
        <v>12709</v>
      </c>
      <c r="J7600" s="545"/>
      <c r="K7600" s="545" t="s">
        <v>18709</v>
      </c>
      <c r="L7600" s="545" t="s">
        <v>17764</v>
      </c>
      <c r="M7600" s="548" t="s">
        <v>13758</v>
      </c>
      <c r="N7600" s="545" t="s">
        <v>22824</v>
      </c>
      <c r="O7600" s="545" t="s">
        <v>16812</v>
      </c>
      <c r="P7600" s="549">
        <v>5251</v>
      </c>
      <c r="Q7600" s="549">
        <v>1</v>
      </c>
      <c r="R7600" s="549">
        <v>124</v>
      </c>
      <c r="S7600" s="548"/>
      <c r="T7600" s="548">
        <v>442</v>
      </c>
      <c r="U7600" s="99"/>
    </row>
    <row r="7601" spans="1:21" ht="19.5" customHeight="1">
      <c r="A7601" s="545">
        <v>102247</v>
      </c>
      <c r="B7601" s="545" t="s">
        <v>10432</v>
      </c>
      <c r="C7601" s="545" t="s">
        <v>216</v>
      </c>
      <c r="D7601" s="546"/>
      <c r="E7601" s="171" t="str">
        <f t="shared" si="118"/>
        <v>1900</v>
      </c>
      <c r="F7601" s="547">
        <v>0</v>
      </c>
      <c r="G7601" s="548">
        <v>0</v>
      </c>
      <c r="H7601" s="547">
        <v>0</v>
      </c>
      <c r="I7601" s="545" t="s">
        <v>12686</v>
      </c>
      <c r="J7601" s="545"/>
      <c r="K7601" s="545" t="s">
        <v>13413</v>
      </c>
      <c r="L7601" s="545" t="s">
        <v>16428</v>
      </c>
      <c r="M7601" s="548" t="s">
        <v>13758</v>
      </c>
      <c r="N7601" s="545" t="s">
        <v>13413</v>
      </c>
      <c r="O7601" s="545" t="s">
        <v>13413</v>
      </c>
      <c r="P7601" s="549">
        <v>5252</v>
      </c>
      <c r="Q7601" s="549">
        <v>1</v>
      </c>
      <c r="R7601" s="549">
        <v>131</v>
      </c>
      <c r="S7601" s="548"/>
      <c r="T7601" s="548"/>
      <c r="U7601" s="99"/>
    </row>
    <row r="7602" spans="1:21" ht="19.5" customHeight="1">
      <c r="A7602" s="545">
        <v>102248</v>
      </c>
      <c r="B7602" s="545" t="s">
        <v>10431</v>
      </c>
      <c r="C7602" s="545" t="s">
        <v>216</v>
      </c>
      <c r="D7602" s="546"/>
      <c r="E7602" s="171" t="str">
        <f t="shared" si="118"/>
        <v>1900</v>
      </c>
      <c r="F7602" s="547">
        <v>0</v>
      </c>
      <c r="G7602" s="548">
        <v>0</v>
      </c>
      <c r="H7602" s="547">
        <v>0</v>
      </c>
      <c r="I7602" s="545" t="s">
        <v>12640</v>
      </c>
      <c r="J7602" s="545"/>
      <c r="K7602" s="545" t="s">
        <v>18710</v>
      </c>
      <c r="L7602" s="545" t="s">
        <v>16471</v>
      </c>
      <c r="M7602" s="548" t="s">
        <v>13758</v>
      </c>
      <c r="N7602" s="545" t="s">
        <v>13413</v>
      </c>
      <c r="O7602" s="545" t="s">
        <v>17781</v>
      </c>
      <c r="P7602" s="549">
        <v>5253</v>
      </c>
      <c r="Q7602" s="549">
        <v>1</v>
      </c>
      <c r="R7602" s="549">
        <v>1</v>
      </c>
      <c r="S7602" s="548"/>
      <c r="T7602" s="548"/>
      <c r="U7602" s="99"/>
    </row>
    <row r="7603" spans="1:21" ht="19.5" customHeight="1">
      <c r="A7603" s="545">
        <v>102249</v>
      </c>
      <c r="B7603" s="545" t="s">
        <v>6300</v>
      </c>
      <c r="C7603" s="545" t="s">
        <v>216</v>
      </c>
      <c r="D7603" s="546">
        <v>45898</v>
      </c>
      <c r="E7603" s="171" t="str">
        <f t="shared" si="118"/>
        <v>2025</v>
      </c>
      <c r="F7603" s="547">
        <v>197945</v>
      </c>
      <c r="G7603" s="548">
        <v>0.19</v>
      </c>
      <c r="H7603" s="547">
        <v>166340.34</v>
      </c>
      <c r="I7603" s="545" t="s">
        <v>12680</v>
      </c>
      <c r="J7603" s="545" t="s">
        <v>13297</v>
      </c>
      <c r="K7603" s="545" t="s">
        <v>13413</v>
      </c>
      <c r="L7603" s="545" t="s">
        <v>14803</v>
      </c>
      <c r="M7603" s="548" t="s">
        <v>13758</v>
      </c>
      <c r="N7603" s="545" t="s">
        <v>13413</v>
      </c>
      <c r="O7603" s="545" t="s">
        <v>14804</v>
      </c>
      <c r="P7603" s="549">
        <v>5254</v>
      </c>
      <c r="Q7603" s="549">
        <v>1</v>
      </c>
      <c r="R7603" s="549">
        <v>20</v>
      </c>
      <c r="S7603" s="548">
        <v>2257</v>
      </c>
      <c r="T7603" s="548"/>
      <c r="U7603" s="99"/>
    </row>
    <row r="7604" spans="1:21" ht="19.5" customHeight="1">
      <c r="A7604" s="545">
        <v>102250</v>
      </c>
      <c r="B7604" s="545" t="s">
        <v>1823</v>
      </c>
      <c r="C7604" s="545" t="s">
        <v>216</v>
      </c>
      <c r="D7604" s="546"/>
      <c r="E7604" s="171" t="str">
        <f t="shared" si="118"/>
        <v>1900</v>
      </c>
      <c r="F7604" s="547">
        <v>0</v>
      </c>
      <c r="G7604" s="548">
        <v>0</v>
      </c>
      <c r="H7604" s="547">
        <v>0</v>
      </c>
      <c r="I7604" s="545" t="s">
        <v>12686</v>
      </c>
      <c r="J7604" s="545"/>
      <c r="K7604" s="545" t="s">
        <v>13413</v>
      </c>
      <c r="L7604" s="545" t="s">
        <v>13413</v>
      </c>
      <c r="M7604" s="548" t="s">
        <v>13758</v>
      </c>
      <c r="N7604" s="545" t="s">
        <v>13413</v>
      </c>
      <c r="O7604" s="545" t="s">
        <v>16336</v>
      </c>
      <c r="P7604" s="549">
        <v>5255</v>
      </c>
      <c r="Q7604" s="549">
        <v>1</v>
      </c>
      <c r="R7604" s="549">
        <v>131</v>
      </c>
      <c r="S7604" s="548"/>
      <c r="T7604" s="548"/>
      <c r="U7604" s="99"/>
    </row>
    <row r="7605" spans="1:21" ht="19.5" customHeight="1">
      <c r="A7605" s="545">
        <v>102251</v>
      </c>
      <c r="B7605" s="545" t="s">
        <v>3794</v>
      </c>
      <c r="C7605" s="545" t="s">
        <v>216</v>
      </c>
      <c r="D7605" s="546"/>
      <c r="E7605" s="171" t="str">
        <f t="shared" si="118"/>
        <v>1900</v>
      </c>
      <c r="F7605" s="547">
        <v>0</v>
      </c>
      <c r="G7605" s="548">
        <v>0</v>
      </c>
      <c r="H7605" s="547">
        <v>0</v>
      </c>
      <c r="I7605" s="545" t="s">
        <v>12977</v>
      </c>
      <c r="J7605" s="545"/>
      <c r="K7605" s="545" t="s">
        <v>13413</v>
      </c>
      <c r="L7605" s="545" t="s">
        <v>13413</v>
      </c>
      <c r="M7605" s="548" t="s">
        <v>13758</v>
      </c>
      <c r="N7605" s="545" t="s">
        <v>22845</v>
      </c>
      <c r="O7605" s="545" t="s">
        <v>13413</v>
      </c>
      <c r="P7605" s="549">
        <v>5256</v>
      </c>
      <c r="Q7605" s="549">
        <v>1</v>
      </c>
      <c r="R7605" s="549">
        <v>31</v>
      </c>
      <c r="S7605" s="548"/>
      <c r="T7605" s="548">
        <v>460</v>
      </c>
      <c r="U7605" s="99"/>
    </row>
    <row r="7606" spans="1:21" ht="19.5" customHeight="1">
      <c r="A7606" s="545">
        <v>102252</v>
      </c>
      <c r="B7606" s="545" t="s">
        <v>3795</v>
      </c>
      <c r="C7606" s="545" t="s">
        <v>975</v>
      </c>
      <c r="D7606" s="546"/>
      <c r="E7606" s="171" t="str">
        <f t="shared" si="118"/>
        <v>1900</v>
      </c>
      <c r="F7606" s="547">
        <v>0</v>
      </c>
      <c r="G7606" s="548">
        <v>0</v>
      </c>
      <c r="H7606" s="547">
        <v>0</v>
      </c>
      <c r="I7606" s="545" t="s">
        <v>12977</v>
      </c>
      <c r="J7606" s="545"/>
      <c r="K7606" s="545" t="s">
        <v>13413</v>
      </c>
      <c r="L7606" s="545" t="s">
        <v>13413</v>
      </c>
      <c r="M7606" s="548" t="s">
        <v>13758</v>
      </c>
      <c r="N7606" s="545" t="s">
        <v>22845</v>
      </c>
      <c r="O7606" s="545" t="s">
        <v>13413</v>
      </c>
      <c r="P7606" s="549">
        <v>5257</v>
      </c>
      <c r="Q7606" s="549">
        <v>1</v>
      </c>
      <c r="R7606" s="549">
        <v>31</v>
      </c>
      <c r="S7606" s="548"/>
      <c r="T7606" s="548">
        <v>460</v>
      </c>
      <c r="U7606" s="99"/>
    </row>
    <row r="7607" spans="1:21" ht="19.5" customHeight="1">
      <c r="A7607" s="545">
        <v>102253</v>
      </c>
      <c r="B7607" s="545" t="s">
        <v>10430</v>
      </c>
      <c r="C7607" s="545" t="s">
        <v>4504</v>
      </c>
      <c r="D7607" s="546"/>
      <c r="E7607" s="171" t="str">
        <f t="shared" si="118"/>
        <v>1900</v>
      </c>
      <c r="F7607" s="547">
        <v>0</v>
      </c>
      <c r="G7607" s="548">
        <v>0</v>
      </c>
      <c r="H7607" s="547">
        <v>0</v>
      </c>
      <c r="I7607" s="545" t="s">
        <v>12668</v>
      </c>
      <c r="J7607" s="545"/>
      <c r="K7607" s="545" t="s">
        <v>18711</v>
      </c>
      <c r="L7607" s="545" t="s">
        <v>13413</v>
      </c>
      <c r="M7607" s="548" t="s">
        <v>13868</v>
      </c>
      <c r="N7607" s="545" t="s">
        <v>13413</v>
      </c>
      <c r="O7607" s="545" t="s">
        <v>13413</v>
      </c>
      <c r="P7607" s="549">
        <v>5258</v>
      </c>
      <c r="Q7607" s="549">
        <v>2</v>
      </c>
      <c r="R7607" s="549">
        <v>7</v>
      </c>
      <c r="S7607" s="548"/>
      <c r="T7607" s="548"/>
      <c r="U7607" s="99"/>
    </row>
    <row r="7608" spans="1:21" ht="19.5" customHeight="1">
      <c r="A7608" s="545">
        <v>102254</v>
      </c>
      <c r="B7608" s="545" t="s">
        <v>7625</v>
      </c>
      <c r="C7608" s="545" t="s">
        <v>216</v>
      </c>
      <c r="D7608" s="546">
        <v>43661</v>
      </c>
      <c r="E7608" s="171" t="str">
        <f t="shared" si="118"/>
        <v>2019</v>
      </c>
      <c r="F7608" s="547">
        <v>120000</v>
      </c>
      <c r="G7608" s="548">
        <v>0.19</v>
      </c>
      <c r="H7608" s="547">
        <v>100840.34</v>
      </c>
      <c r="I7608" s="545" t="s">
        <v>12718</v>
      </c>
      <c r="J7608" s="545" t="s">
        <v>13321</v>
      </c>
      <c r="K7608" s="545" t="s">
        <v>18712</v>
      </c>
      <c r="L7608" s="545" t="s">
        <v>13413</v>
      </c>
      <c r="M7608" s="548" t="s">
        <v>13758</v>
      </c>
      <c r="N7608" s="545" t="s">
        <v>13413</v>
      </c>
      <c r="O7608" s="545" t="s">
        <v>13413</v>
      </c>
      <c r="P7608" s="549">
        <v>12292</v>
      </c>
      <c r="Q7608" s="549">
        <v>1</v>
      </c>
      <c r="R7608" s="549">
        <v>137</v>
      </c>
      <c r="S7608" s="548">
        <v>2244</v>
      </c>
      <c r="T7608" s="548"/>
      <c r="U7608" s="99"/>
    </row>
    <row r="7609" spans="1:21" ht="19.5" customHeight="1">
      <c r="A7609" s="545">
        <v>102255</v>
      </c>
      <c r="B7609" s="545" t="s">
        <v>10429</v>
      </c>
      <c r="C7609" s="545" t="s">
        <v>216</v>
      </c>
      <c r="D7609" s="546"/>
      <c r="E7609" s="171" t="str">
        <f t="shared" si="118"/>
        <v>1900</v>
      </c>
      <c r="F7609" s="547">
        <v>0</v>
      </c>
      <c r="G7609" s="548">
        <v>0</v>
      </c>
      <c r="H7609" s="547">
        <v>0</v>
      </c>
      <c r="I7609" s="545" t="s">
        <v>12973</v>
      </c>
      <c r="J7609" s="545"/>
      <c r="K7609" s="545" t="s">
        <v>13413</v>
      </c>
      <c r="L7609" s="545" t="s">
        <v>13413</v>
      </c>
      <c r="M7609" s="548" t="s">
        <v>13758</v>
      </c>
      <c r="N7609" s="545" t="s">
        <v>13413</v>
      </c>
      <c r="O7609" s="545" t="s">
        <v>13413</v>
      </c>
      <c r="P7609" s="549">
        <v>5259</v>
      </c>
      <c r="Q7609" s="549">
        <v>1</v>
      </c>
      <c r="R7609" s="549">
        <v>59</v>
      </c>
      <c r="S7609" s="548"/>
      <c r="T7609" s="548"/>
      <c r="U7609" s="99"/>
    </row>
    <row r="7610" spans="1:21" ht="19.5" customHeight="1">
      <c r="A7610" s="545">
        <v>102256</v>
      </c>
      <c r="B7610" s="545" t="s">
        <v>7624</v>
      </c>
      <c r="C7610" s="545" t="s">
        <v>216</v>
      </c>
      <c r="D7610" s="546">
        <v>43661</v>
      </c>
      <c r="E7610" s="171" t="str">
        <f t="shared" si="118"/>
        <v>2019</v>
      </c>
      <c r="F7610" s="547">
        <v>357880.01</v>
      </c>
      <c r="G7610" s="548">
        <v>0.19</v>
      </c>
      <c r="H7610" s="547">
        <v>300739.5</v>
      </c>
      <c r="I7610" s="545" t="s">
        <v>12718</v>
      </c>
      <c r="J7610" s="545" t="s">
        <v>13321</v>
      </c>
      <c r="K7610" s="545" t="s">
        <v>18713</v>
      </c>
      <c r="L7610" s="545" t="s">
        <v>13413</v>
      </c>
      <c r="M7610" s="548" t="s">
        <v>13758</v>
      </c>
      <c r="N7610" s="545" t="s">
        <v>13413</v>
      </c>
      <c r="O7610" s="545" t="s">
        <v>13413</v>
      </c>
      <c r="P7610" s="549">
        <v>12293</v>
      </c>
      <c r="Q7610" s="549">
        <v>1</v>
      </c>
      <c r="R7610" s="549">
        <v>137</v>
      </c>
      <c r="S7610" s="548">
        <v>2244</v>
      </c>
      <c r="T7610" s="548"/>
      <c r="U7610" s="99"/>
    </row>
    <row r="7611" spans="1:21" ht="19.5" customHeight="1">
      <c r="A7611" s="545">
        <v>102257</v>
      </c>
      <c r="B7611" s="545" t="s">
        <v>10428</v>
      </c>
      <c r="C7611" s="545" t="s">
        <v>216</v>
      </c>
      <c r="D7611" s="546"/>
      <c r="E7611" s="171" t="str">
        <f t="shared" si="118"/>
        <v>1900</v>
      </c>
      <c r="F7611" s="547">
        <v>0</v>
      </c>
      <c r="G7611" s="548">
        <v>0</v>
      </c>
      <c r="H7611" s="547">
        <v>0</v>
      </c>
      <c r="I7611" s="545" t="s">
        <v>12686</v>
      </c>
      <c r="J7611" s="545"/>
      <c r="K7611" s="545" t="s">
        <v>13413</v>
      </c>
      <c r="L7611" s="545" t="s">
        <v>16422</v>
      </c>
      <c r="M7611" s="548" t="s">
        <v>13758</v>
      </c>
      <c r="N7611" s="545" t="s">
        <v>13413</v>
      </c>
      <c r="O7611" s="545" t="s">
        <v>13413</v>
      </c>
      <c r="P7611" s="549">
        <v>5260</v>
      </c>
      <c r="Q7611" s="549">
        <v>1</v>
      </c>
      <c r="R7611" s="549">
        <v>131</v>
      </c>
      <c r="S7611" s="548"/>
      <c r="T7611" s="548"/>
      <c r="U7611" s="99"/>
    </row>
    <row r="7612" spans="1:21" ht="19.5" customHeight="1">
      <c r="A7612" s="545">
        <v>102258</v>
      </c>
      <c r="B7612" s="545" t="s">
        <v>2237</v>
      </c>
      <c r="C7612" s="545" t="s">
        <v>216</v>
      </c>
      <c r="D7612" s="546">
        <v>43857</v>
      </c>
      <c r="E7612" s="171" t="str">
        <f t="shared" si="118"/>
        <v>2020</v>
      </c>
      <c r="F7612" s="547">
        <v>251073.34</v>
      </c>
      <c r="G7612" s="548">
        <v>0.19</v>
      </c>
      <c r="H7612" s="547">
        <v>210986</v>
      </c>
      <c r="I7612" s="545" t="s">
        <v>12715</v>
      </c>
      <c r="J7612" s="545" t="s">
        <v>13296</v>
      </c>
      <c r="K7612" s="545" t="s">
        <v>13413</v>
      </c>
      <c r="L7612" s="545" t="s">
        <v>13413</v>
      </c>
      <c r="M7612" s="548" t="s">
        <v>13758</v>
      </c>
      <c r="N7612" s="545" t="s">
        <v>13413</v>
      </c>
      <c r="O7612" s="545" t="s">
        <v>14493</v>
      </c>
      <c r="P7612" s="549">
        <v>5261</v>
      </c>
      <c r="Q7612" s="549">
        <v>1</v>
      </c>
      <c r="R7612" s="549">
        <v>129</v>
      </c>
      <c r="S7612" s="548">
        <v>2218</v>
      </c>
      <c r="T7612" s="548"/>
      <c r="U7612" s="99"/>
    </row>
    <row r="7613" spans="1:21" ht="19.5" customHeight="1">
      <c r="A7613" s="545">
        <v>102259</v>
      </c>
      <c r="B7613" s="545" t="s">
        <v>7623</v>
      </c>
      <c r="C7613" s="545" t="s">
        <v>216</v>
      </c>
      <c r="D7613" s="546">
        <v>43661</v>
      </c>
      <c r="E7613" s="171" t="str">
        <f t="shared" si="118"/>
        <v>2019</v>
      </c>
      <c r="F7613" s="547">
        <v>1773</v>
      </c>
      <c r="G7613" s="548">
        <v>0.19</v>
      </c>
      <c r="H7613" s="547">
        <v>1489.92</v>
      </c>
      <c r="I7613" s="545" t="s">
        <v>12718</v>
      </c>
      <c r="J7613" s="545" t="s">
        <v>13321</v>
      </c>
      <c r="K7613" s="545" t="s">
        <v>18713</v>
      </c>
      <c r="L7613" s="545" t="s">
        <v>13413</v>
      </c>
      <c r="M7613" s="548" t="s">
        <v>13758</v>
      </c>
      <c r="N7613" s="545" t="s">
        <v>13413</v>
      </c>
      <c r="O7613" s="545" t="s">
        <v>13413</v>
      </c>
      <c r="P7613" s="549">
        <v>12294</v>
      </c>
      <c r="Q7613" s="549">
        <v>1</v>
      </c>
      <c r="R7613" s="549">
        <v>137</v>
      </c>
      <c r="S7613" s="548">
        <v>2244</v>
      </c>
      <c r="T7613" s="548"/>
      <c r="U7613" s="99"/>
    </row>
    <row r="7614" spans="1:21" ht="19.5" customHeight="1">
      <c r="A7614" s="545">
        <v>102260</v>
      </c>
      <c r="B7614" s="545" t="s">
        <v>7622</v>
      </c>
      <c r="C7614" s="545" t="s">
        <v>216</v>
      </c>
      <c r="D7614" s="546">
        <v>43661</v>
      </c>
      <c r="E7614" s="171" t="str">
        <f t="shared" si="118"/>
        <v>2019</v>
      </c>
      <c r="F7614" s="547">
        <v>12258</v>
      </c>
      <c r="G7614" s="548">
        <v>0.19</v>
      </c>
      <c r="H7614" s="547">
        <v>10300.84</v>
      </c>
      <c r="I7614" s="545" t="s">
        <v>12697</v>
      </c>
      <c r="J7614" s="545" t="s">
        <v>13321</v>
      </c>
      <c r="K7614" s="545" t="s">
        <v>13413</v>
      </c>
      <c r="L7614" s="545" t="s">
        <v>13413</v>
      </c>
      <c r="M7614" s="548" t="s">
        <v>13758</v>
      </c>
      <c r="N7614" s="545" t="s">
        <v>13413</v>
      </c>
      <c r="O7614" s="545" t="s">
        <v>13413</v>
      </c>
      <c r="P7614" s="549">
        <v>12295</v>
      </c>
      <c r="Q7614" s="549">
        <v>1</v>
      </c>
      <c r="R7614" s="549">
        <v>138</v>
      </c>
      <c r="S7614" s="548">
        <v>2244</v>
      </c>
      <c r="T7614" s="548"/>
      <c r="U7614" s="99"/>
    </row>
    <row r="7615" spans="1:21" ht="19.5" customHeight="1">
      <c r="A7615" s="545">
        <v>102261</v>
      </c>
      <c r="B7615" s="545" t="s">
        <v>1423</v>
      </c>
      <c r="C7615" s="545" t="s">
        <v>216</v>
      </c>
      <c r="D7615" s="546">
        <v>45708</v>
      </c>
      <c r="E7615" s="171" t="str">
        <f t="shared" si="118"/>
        <v>2025</v>
      </c>
      <c r="F7615" s="547">
        <v>2122.0100000000002</v>
      </c>
      <c r="G7615" s="548">
        <v>0.19</v>
      </c>
      <c r="H7615" s="547">
        <v>1783.2</v>
      </c>
      <c r="I7615" s="545" t="s">
        <v>12659</v>
      </c>
      <c r="J7615" s="545" t="s">
        <v>13307</v>
      </c>
      <c r="K7615" s="545"/>
      <c r="L7615" s="545" t="s">
        <v>14222</v>
      </c>
      <c r="M7615" s="548" t="s">
        <v>13758</v>
      </c>
      <c r="N7615" s="545" t="s">
        <v>13413</v>
      </c>
      <c r="O7615" s="545" t="s">
        <v>14223</v>
      </c>
      <c r="P7615" s="549">
        <v>5262</v>
      </c>
      <c r="Q7615" s="549">
        <v>1</v>
      </c>
      <c r="R7615" s="549">
        <v>116</v>
      </c>
      <c r="S7615" s="548">
        <v>2228</v>
      </c>
      <c r="T7615" s="548"/>
      <c r="U7615" s="99"/>
    </row>
    <row r="7616" spans="1:21" ht="19.5" customHeight="1">
      <c r="A7616" s="545">
        <v>102262</v>
      </c>
      <c r="B7616" s="545" t="s">
        <v>7621</v>
      </c>
      <c r="C7616" s="545" t="s">
        <v>216</v>
      </c>
      <c r="D7616" s="546">
        <v>43661</v>
      </c>
      <c r="E7616" s="171" t="str">
        <f t="shared" si="118"/>
        <v>2019</v>
      </c>
      <c r="F7616" s="547">
        <v>14291378.99</v>
      </c>
      <c r="G7616" s="548">
        <v>0.19</v>
      </c>
      <c r="H7616" s="547">
        <v>12009562.18</v>
      </c>
      <c r="I7616" s="545" t="s">
        <v>12973</v>
      </c>
      <c r="J7616" s="545" t="s">
        <v>13321</v>
      </c>
      <c r="K7616" s="545" t="s">
        <v>18714</v>
      </c>
      <c r="L7616" s="545" t="s">
        <v>13413</v>
      </c>
      <c r="M7616" s="548" t="s">
        <v>13758</v>
      </c>
      <c r="N7616" s="545" t="s">
        <v>13413</v>
      </c>
      <c r="O7616" s="545" t="s">
        <v>13413</v>
      </c>
      <c r="P7616" s="549">
        <v>12296</v>
      </c>
      <c r="Q7616" s="549">
        <v>1</v>
      </c>
      <c r="R7616" s="549">
        <v>59</v>
      </c>
      <c r="S7616" s="548">
        <v>2244</v>
      </c>
      <c r="T7616" s="548"/>
      <c r="U7616" s="99"/>
    </row>
    <row r="7617" spans="1:21" ht="19.5" customHeight="1">
      <c r="A7617" s="545">
        <v>102263</v>
      </c>
      <c r="B7617" s="545" t="s">
        <v>1992</v>
      </c>
      <c r="C7617" s="545" t="s">
        <v>216</v>
      </c>
      <c r="D7617" s="546">
        <v>43522</v>
      </c>
      <c r="E7617" s="171" t="str">
        <f t="shared" si="118"/>
        <v>2019</v>
      </c>
      <c r="F7617" s="547">
        <v>33320</v>
      </c>
      <c r="G7617" s="548">
        <v>0.19</v>
      </c>
      <c r="H7617" s="547">
        <v>28000</v>
      </c>
      <c r="I7617" s="545" t="s">
        <v>12637</v>
      </c>
      <c r="J7617" s="545" t="s">
        <v>13296</v>
      </c>
      <c r="K7617" s="545" t="s">
        <v>13413</v>
      </c>
      <c r="L7617" s="545" t="s">
        <v>13413</v>
      </c>
      <c r="M7617" s="548" t="s">
        <v>13758</v>
      </c>
      <c r="N7617" s="545" t="s">
        <v>13413</v>
      </c>
      <c r="O7617" s="545" t="s">
        <v>13413</v>
      </c>
      <c r="P7617" s="549">
        <v>5263</v>
      </c>
      <c r="Q7617" s="549">
        <v>1</v>
      </c>
      <c r="R7617" s="549">
        <v>13</v>
      </c>
      <c r="S7617" s="548">
        <v>2218</v>
      </c>
      <c r="T7617" s="548"/>
      <c r="U7617" s="99"/>
    </row>
    <row r="7618" spans="1:21" ht="19.5" customHeight="1">
      <c r="A7618" s="545">
        <v>102264</v>
      </c>
      <c r="B7618" s="545" t="s">
        <v>10427</v>
      </c>
      <c r="C7618" s="545" t="s">
        <v>209</v>
      </c>
      <c r="D7618" s="546"/>
      <c r="E7618" s="171" t="str">
        <f t="shared" si="118"/>
        <v>1900</v>
      </c>
      <c r="F7618" s="547">
        <v>0</v>
      </c>
      <c r="G7618" s="548">
        <v>0</v>
      </c>
      <c r="H7618" s="547">
        <v>0</v>
      </c>
      <c r="I7618" s="545" t="s">
        <v>12725</v>
      </c>
      <c r="J7618" s="545"/>
      <c r="K7618" s="545" t="s">
        <v>13413</v>
      </c>
      <c r="L7618" s="545" t="s">
        <v>14664</v>
      </c>
      <c r="M7618" s="548" t="s">
        <v>13758</v>
      </c>
      <c r="N7618" s="545" t="s">
        <v>13413</v>
      </c>
      <c r="O7618" s="545" t="s">
        <v>15231</v>
      </c>
      <c r="P7618" s="549">
        <v>5264</v>
      </c>
      <c r="Q7618" s="549">
        <v>1</v>
      </c>
      <c r="R7618" s="549">
        <v>147</v>
      </c>
      <c r="S7618" s="548"/>
      <c r="T7618" s="548"/>
      <c r="U7618" s="99"/>
    </row>
    <row r="7619" spans="1:21" ht="19.5" customHeight="1">
      <c r="A7619" s="545">
        <v>102265</v>
      </c>
      <c r="B7619" s="545" t="s">
        <v>10426</v>
      </c>
      <c r="C7619" s="545" t="s">
        <v>221</v>
      </c>
      <c r="D7619" s="546"/>
      <c r="E7619" s="171" t="str">
        <f t="shared" si="118"/>
        <v>1900</v>
      </c>
      <c r="F7619" s="547">
        <v>0</v>
      </c>
      <c r="G7619" s="548">
        <v>0</v>
      </c>
      <c r="H7619" s="547">
        <v>0</v>
      </c>
      <c r="I7619" s="545" t="s">
        <v>12725</v>
      </c>
      <c r="J7619" s="545"/>
      <c r="K7619" s="545" t="s">
        <v>13413</v>
      </c>
      <c r="L7619" s="545" t="s">
        <v>14664</v>
      </c>
      <c r="M7619" s="548" t="s">
        <v>13758</v>
      </c>
      <c r="N7619" s="545" t="s">
        <v>13413</v>
      </c>
      <c r="O7619" s="545" t="s">
        <v>15231</v>
      </c>
      <c r="P7619" s="549">
        <v>5265</v>
      </c>
      <c r="Q7619" s="549">
        <v>1</v>
      </c>
      <c r="R7619" s="549">
        <v>147</v>
      </c>
      <c r="S7619" s="548"/>
      <c r="T7619" s="548"/>
      <c r="U7619" s="99"/>
    </row>
    <row r="7620" spans="1:21" ht="19.5" customHeight="1">
      <c r="A7620" s="545">
        <v>102266</v>
      </c>
      <c r="B7620" s="545" t="s">
        <v>10425</v>
      </c>
      <c r="C7620" s="545" t="s">
        <v>221</v>
      </c>
      <c r="D7620" s="546"/>
      <c r="E7620" s="171" t="str">
        <f t="shared" ref="E7620:E7683" si="119">TEXT(D7620,"YYYY")</f>
        <v>1900</v>
      </c>
      <c r="F7620" s="547">
        <v>0</v>
      </c>
      <c r="G7620" s="548">
        <v>0</v>
      </c>
      <c r="H7620" s="547">
        <v>0</v>
      </c>
      <c r="I7620" s="545" t="s">
        <v>12725</v>
      </c>
      <c r="J7620" s="545"/>
      <c r="K7620" s="545" t="s">
        <v>13413</v>
      </c>
      <c r="L7620" s="545" t="s">
        <v>14664</v>
      </c>
      <c r="M7620" s="548" t="s">
        <v>13758</v>
      </c>
      <c r="N7620" s="545" t="s">
        <v>13413</v>
      </c>
      <c r="O7620" s="545" t="s">
        <v>15231</v>
      </c>
      <c r="P7620" s="549">
        <v>5266</v>
      </c>
      <c r="Q7620" s="549">
        <v>1</v>
      </c>
      <c r="R7620" s="549">
        <v>147</v>
      </c>
      <c r="S7620" s="548"/>
      <c r="T7620" s="548"/>
      <c r="U7620" s="99"/>
    </row>
    <row r="7621" spans="1:21" ht="19.5" customHeight="1">
      <c r="A7621" s="545">
        <v>102267</v>
      </c>
      <c r="B7621" s="545" t="s">
        <v>10424</v>
      </c>
      <c r="C7621" s="545" t="s">
        <v>216</v>
      </c>
      <c r="D7621" s="546"/>
      <c r="E7621" s="171" t="str">
        <f t="shared" si="119"/>
        <v>1900</v>
      </c>
      <c r="F7621" s="547">
        <v>0</v>
      </c>
      <c r="G7621" s="548">
        <v>0</v>
      </c>
      <c r="H7621" s="547">
        <v>0</v>
      </c>
      <c r="I7621" s="545" t="s">
        <v>12650</v>
      </c>
      <c r="J7621" s="545"/>
      <c r="K7621" s="545" t="s">
        <v>13413</v>
      </c>
      <c r="L7621" s="545" t="s">
        <v>13413</v>
      </c>
      <c r="M7621" s="548" t="s">
        <v>13758</v>
      </c>
      <c r="N7621" s="545" t="s">
        <v>13413</v>
      </c>
      <c r="O7621" s="545" t="s">
        <v>15020</v>
      </c>
      <c r="P7621" s="549">
        <v>5267</v>
      </c>
      <c r="Q7621" s="549">
        <v>1</v>
      </c>
      <c r="R7621" s="549">
        <v>127</v>
      </c>
      <c r="S7621" s="548"/>
      <c r="T7621" s="548"/>
      <c r="U7621" s="99"/>
    </row>
    <row r="7622" spans="1:21" ht="19.5" customHeight="1">
      <c r="A7622" s="545">
        <v>102268</v>
      </c>
      <c r="B7622" s="545" t="s">
        <v>6299</v>
      </c>
      <c r="C7622" s="545" t="s">
        <v>216</v>
      </c>
      <c r="D7622" s="546">
        <v>46052</v>
      </c>
      <c r="E7622" s="171" t="str">
        <f t="shared" si="119"/>
        <v>2026</v>
      </c>
      <c r="F7622" s="547">
        <v>32486</v>
      </c>
      <c r="G7622" s="548">
        <v>0.19</v>
      </c>
      <c r="H7622" s="547">
        <v>27299.16</v>
      </c>
      <c r="I7622" s="545" t="s">
        <v>12650</v>
      </c>
      <c r="J7622" s="545" t="s">
        <v>13307</v>
      </c>
      <c r="K7622" s="545" t="s">
        <v>13413</v>
      </c>
      <c r="L7622" s="545" t="s">
        <v>13413</v>
      </c>
      <c r="M7622" s="548" t="s">
        <v>13758</v>
      </c>
      <c r="N7622" s="545" t="s">
        <v>13413</v>
      </c>
      <c r="O7622" s="545" t="s">
        <v>16219</v>
      </c>
      <c r="P7622" s="549">
        <v>5268</v>
      </c>
      <c r="Q7622" s="549">
        <v>1</v>
      </c>
      <c r="R7622" s="549">
        <v>127</v>
      </c>
      <c r="S7622" s="548">
        <v>2228</v>
      </c>
      <c r="T7622" s="548"/>
      <c r="U7622" s="99"/>
    </row>
    <row r="7623" spans="1:21" ht="19.5" customHeight="1">
      <c r="A7623" s="545">
        <v>102269</v>
      </c>
      <c r="B7623" s="545" t="s">
        <v>8019</v>
      </c>
      <c r="C7623" s="545" t="s">
        <v>216</v>
      </c>
      <c r="D7623" s="546">
        <v>43553</v>
      </c>
      <c r="E7623" s="171" t="str">
        <f t="shared" si="119"/>
        <v>2019</v>
      </c>
      <c r="F7623" s="547">
        <v>12500</v>
      </c>
      <c r="G7623" s="548">
        <v>0.19</v>
      </c>
      <c r="H7623" s="547">
        <v>10504.2</v>
      </c>
      <c r="I7623" s="545" t="s">
        <v>12650</v>
      </c>
      <c r="J7623" s="545" t="s">
        <v>13302</v>
      </c>
      <c r="K7623" s="545" t="s">
        <v>13413</v>
      </c>
      <c r="L7623" s="545" t="s">
        <v>13413</v>
      </c>
      <c r="M7623" s="548" t="s">
        <v>13758</v>
      </c>
      <c r="N7623" s="545" t="s">
        <v>13413</v>
      </c>
      <c r="O7623" s="545" t="s">
        <v>16219</v>
      </c>
      <c r="P7623" s="549">
        <v>5269</v>
      </c>
      <c r="Q7623" s="549">
        <v>1</v>
      </c>
      <c r="R7623" s="549">
        <v>127</v>
      </c>
      <c r="S7623" s="548">
        <v>2219</v>
      </c>
      <c r="T7623" s="548"/>
      <c r="U7623" s="99"/>
    </row>
    <row r="7624" spans="1:21" ht="19.5" customHeight="1">
      <c r="A7624" s="545">
        <v>102270</v>
      </c>
      <c r="B7624" s="545" t="s">
        <v>2238</v>
      </c>
      <c r="C7624" s="545" t="s">
        <v>216</v>
      </c>
      <c r="D7624" s="546"/>
      <c r="E7624" s="171" t="str">
        <f t="shared" si="119"/>
        <v>1900</v>
      </c>
      <c r="F7624" s="547">
        <v>0</v>
      </c>
      <c r="G7624" s="548">
        <v>0</v>
      </c>
      <c r="H7624" s="547">
        <v>0</v>
      </c>
      <c r="I7624" s="545" t="s">
        <v>12715</v>
      </c>
      <c r="J7624" s="545"/>
      <c r="K7624" s="545" t="s">
        <v>13413</v>
      </c>
      <c r="L7624" s="545" t="s">
        <v>13413</v>
      </c>
      <c r="M7624" s="548" t="s">
        <v>13758</v>
      </c>
      <c r="N7624" s="545" t="s">
        <v>13413</v>
      </c>
      <c r="O7624" s="545" t="s">
        <v>14493</v>
      </c>
      <c r="P7624" s="549">
        <v>5270</v>
      </c>
      <c r="Q7624" s="549">
        <v>1</v>
      </c>
      <c r="R7624" s="549">
        <v>129</v>
      </c>
      <c r="S7624" s="548"/>
      <c r="T7624" s="548"/>
      <c r="U7624" s="99"/>
    </row>
    <row r="7625" spans="1:21" ht="19.5" customHeight="1">
      <c r="A7625" s="545">
        <v>102271</v>
      </c>
      <c r="B7625" s="545" t="s">
        <v>4898</v>
      </c>
      <c r="C7625" s="545" t="s">
        <v>216</v>
      </c>
      <c r="D7625" s="546"/>
      <c r="E7625" s="171" t="str">
        <f t="shared" si="119"/>
        <v>1900</v>
      </c>
      <c r="F7625" s="547">
        <v>0</v>
      </c>
      <c r="G7625" s="548">
        <v>0</v>
      </c>
      <c r="H7625" s="547">
        <v>0</v>
      </c>
      <c r="I7625" s="545" t="s">
        <v>12650</v>
      </c>
      <c r="J7625" s="545"/>
      <c r="K7625" s="545" t="s">
        <v>18715</v>
      </c>
      <c r="L7625" s="545" t="s">
        <v>13413</v>
      </c>
      <c r="M7625" s="548" t="s">
        <v>13758</v>
      </c>
      <c r="N7625" s="545" t="s">
        <v>13413</v>
      </c>
      <c r="O7625" s="545" t="s">
        <v>14494</v>
      </c>
      <c r="P7625" s="549">
        <v>5271</v>
      </c>
      <c r="Q7625" s="549">
        <v>1</v>
      </c>
      <c r="R7625" s="549">
        <v>127</v>
      </c>
      <c r="S7625" s="548"/>
      <c r="T7625" s="548"/>
      <c r="U7625" s="99"/>
    </row>
    <row r="7626" spans="1:21" ht="19.5" customHeight="1">
      <c r="A7626" s="545">
        <v>102272</v>
      </c>
      <c r="B7626" s="545" t="s">
        <v>7333</v>
      </c>
      <c r="C7626" s="545" t="s">
        <v>209</v>
      </c>
      <c r="D7626" s="546">
        <v>43816</v>
      </c>
      <c r="E7626" s="171" t="str">
        <f t="shared" si="119"/>
        <v>2019</v>
      </c>
      <c r="F7626" s="547">
        <v>4798</v>
      </c>
      <c r="G7626" s="548">
        <v>0.19</v>
      </c>
      <c r="H7626" s="547">
        <v>4031.93</v>
      </c>
      <c r="I7626" s="545" t="s">
        <v>12638</v>
      </c>
      <c r="J7626" s="545" t="s">
        <v>13296</v>
      </c>
      <c r="K7626" s="545" t="s">
        <v>13413</v>
      </c>
      <c r="L7626" s="545" t="s">
        <v>13908</v>
      </c>
      <c r="M7626" s="548" t="s">
        <v>13758</v>
      </c>
      <c r="N7626" s="545" t="s">
        <v>22153</v>
      </c>
      <c r="O7626" s="545" t="s">
        <v>16479</v>
      </c>
      <c r="P7626" s="549">
        <v>5272</v>
      </c>
      <c r="Q7626" s="549">
        <v>1</v>
      </c>
      <c r="R7626" s="549">
        <v>126</v>
      </c>
      <c r="S7626" s="548">
        <v>2218</v>
      </c>
      <c r="T7626" s="548">
        <v>31</v>
      </c>
      <c r="U7626" s="99"/>
    </row>
    <row r="7627" spans="1:21" ht="19.5" customHeight="1">
      <c r="A7627" s="545">
        <v>102273</v>
      </c>
      <c r="B7627" s="545" t="s">
        <v>7620</v>
      </c>
      <c r="C7627" s="545" t="s">
        <v>216</v>
      </c>
      <c r="D7627" s="546">
        <v>43661</v>
      </c>
      <c r="E7627" s="171" t="str">
        <f t="shared" si="119"/>
        <v>2019</v>
      </c>
      <c r="F7627" s="547">
        <v>21204377</v>
      </c>
      <c r="G7627" s="548">
        <v>0.19</v>
      </c>
      <c r="H7627" s="547">
        <v>17818804.199999999</v>
      </c>
      <c r="I7627" s="545" t="s">
        <v>12642</v>
      </c>
      <c r="J7627" s="545" t="s">
        <v>13321</v>
      </c>
      <c r="K7627" s="545" t="s">
        <v>18716</v>
      </c>
      <c r="L7627" s="545" t="s">
        <v>13413</v>
      </c>
      <c r="M7627" s="548" t="s">
        <v>13758</v>
      </c>
      <c r="N7627" s="545" t="s">
        <v>13413</v>
      </c>
      <c r="O7627" s="545" t="s">
        <v>13413</v>
      </c>
      <c r="P7627" s="549">
        <v>12297</v>
      </c>
      <c r="Q7627" s="549">
        <v>1</v>
      </c>
      <c r="R7627" s="549">
        <v>135</v>
      </c>
      <c r="S7627" s="548">
        <v>2244</v>
      </c>
      <c r="T7627" s="548"/>
      <c r="U7627" s="99"/>
    </row>
    <row r="7628" spans="1:21" ht="19.5" customHeight="1">
      <c r="A7628" s="545">
        <v>102274</v>
      </c>
      <c r="B7628" s="545" t="s">
        <v>10423</v>
      </c>
      <c r="C7628" s="545" t="s">
        <v>216</v>
      </c>
      <c r="D7628" s="546"/>
      <c r="E7628" s="171" t="str">
        <f t="shared" si="119"/>
        <v>1900</v>
      </c>
      <c r="F7628" s="547">
        <v>0</v>
      </c>
      <c r="G7628" s="548">
        <v>0</v>
      </c>
      <c r="H7628" s="547">
        <v>0</v>
      </c>
      <c r="I7628" s="545" t="s">
        <v>12761</v>
      </c>
      <c r="J7628" s="545"/>
      <c r="K7628" s="545" t="s">
        <v>13413</v>
      </c>
      <c r="L7628" s="545" t="s">
        <v>16595</v>
      </c>
      <c r="M7628" s="548" t="s">
        <v>13758</v>
      </c>
      <c r="N7628" s="545" t="s">
        <v>13413</v>
      </c>
      <c r="O7628" s="545" t="s">
        <v>16596</v>
      </c>
      <c r="P7628" s="549">
        <v>5273</v>
      </c>
      <c r="Q7628" s="549">
        <v>1</v>
      </c>
      <c r="R7628" s="549">
        <v>142</v>
      </c>
      <c r="S7628" s="548"/>
      <c r="T7628" s="548"/>
      <c r="U7628" s="99"/>
    </row>
    <row r="7629" spans="1:21" ht="19.5" customHeight="1">
      <c r="A7629" s="545">
        <v>102275</v>
      </c>
      <c r="B7629" s="545" t="s">
        <v>4096</v>
      </c>
      <c r="C7629" s="545" t="s">
        <v>209</v>
      </c>
      <c r="D7629" s="546">
        <v>44592</v>
      </c>
      <c r="E7629" s="171" t="str">
        <f t="shared" si="119"/>
        <v>2022</v>
      </c>
      <c r="F7629" s="547">
        <v>53591</v>
      </c>
      <c r="G7629" s="548">
        <v>0.19</v>
      </c>
      <c r="H7629" s="547">
        <v>45034.45</v>
      </c>
      <c r="I7629" s="545" t="s">
        <v>12706</v>
      </c>
      <c r="J7629" s="545" t="s">
        <v>13297</v>
      </c>
      <c r="K7629" s="545" t="s">
        <v>13413</v>
      </c>
      <c r="L7629" s="545" t="s">
        <v>13413</v>
      </c>
      <c r="M7629" s="548" t="s">
        <v>13758</v>
      </c>
      <c r="N7629" s="545" t="s">
        <v>13413</v>
      </c>
      <c r="O7629" s="545" t="s">
        <v>13413</v>
      </c>
      <c r="P7629" s="549">
        <v>5274</v>
      </c>
      <c r="Q7629" s="549">
        <v>1</v>
      </c>
      <c r="R7629" s="549">
        <v>128</v>
      </c>
      <c r="S7629" s="548">
        <v>2257</v>
      </c>
      <c r="T7629" s="548"/>
      <c r="U7629" s="99"/>
    </row>
    <row r="7630" spans="1:21" ht="19.5" customHeight="1">
      <c r="A7630" s="545">
        <v>102276</v>
      </c>
      <c r="B7630" s="545" t="s">
        <v>2768</v>
      </c>
      <c r="C7630" s="545" t="s">
        <v>216</v>
      </c>
      <c r="D7630" s="546">
        <v>46078</v>
      </c>
      <c r="E7630" s="171" t="str">
        <f t="shared" si="119"/>
        <v>2026</v>
      </c>
      <c r="F7630" s="547">
        <v>131220</v>
      </c>
      <c r="G7630" s="548">
        <v>0.19</v>
      </c>
      <c r="H7630" s="547">
        <v>110268.91</v>
      </c>
      <c r="I7630" s="545" t="s">
        <v>12761</v>
      </c>
      <c r="J7630" s="545" t="s">
        <v>13298</v>
      </c>
      <c r="K7630" s="545" t="s">
        <v>13413</v>
      </c>
      <c r="L7630" s="545" t="s">
        <v>16586</v>
      </c>
      <c r="M7630" s="548" t="s">
        <v>13758</v>
      </c>
      <c r="N7630" s="545" t="s">
        <v>13413</v>
      </c>
      <c r="O7630" s="545" t="s">
        <v>16588</v>
      </c>
      <c r="P7630" s="549">
        <v>5275</v>
      </c>
      <c r="Q7630" s="549">
        <v>1</v>
      </c>
      <c r="R7630" s="549">
        <v>142</v>
      </c>
      <c r="S7630" s="548">
        <v>1012</v>
      </c>
      <c r="T7630" s="548"/>
      <c r="U7630" s="99"/>
    </row>
    <row r="7631" spans="1:21" ht="19.5" customHeight="1">
      <c r="A7631" s="545">
        <v>102277</v>
      </c>
      <c r="B7631" s="545" t="s">
        <v>1700</v>
      </c>
      <c r="C7631" s="545" t="s">
        <v>216</v>
      </c>
      <c r="D7631" s="546"/>
      <c r="E7631" s="171" t="str">
        <f t="shared" si="119"/>
        <v>1900</v>
      </c>
      <c r="F7631" s="547">
        <v>0</v>
      </c>
      <c r="G7631" s="548">
        <v>0</v>
      </c>
      <c r="H7631" s="547">
        <v>0</v>
      </c>
      <c r="I7631" s="545" t="s">
        <v>12709</v>
      </c>
      <c r="J7631" s="545"/>
      <c r="K7631" s="545" t="s">
        <v>13413</v>
      </c>
      <c r="L7631" s="545" t="s">
        <v>15968</v>
      </c>
      <c r="M7631" s="548" t="s">
        <v>13843</v>
      </c>
      <c r="N7631" s="545" t="s">
        <v>22149</v>
      </c>
      <c r="O7631" s="545" t="s">
        <v>15969</v>
      </c>
      <c r="P7631" s="549">
        <v>5276</v>
      </c>
      <c r="Q7631" s="549">
        <v>5</v>
      </c>
      <c r="R7631" s="549">
        <v>124</v>
      </c>
      <c r="S7631" s="548"/>
      <c r="T7631" s="548">
        <v>43</v>
      </c>
      <c r="U7631" s="99"/>
    </row>
    <row r="7632" spans="1:21" ht="19.5" customHeight="1">
      <c r="A7632" s="545">
        <v>102278</v>
      </c>
      <c r="B7632" s="545" t="s">
        <v>10422</v>
      </c>
      <c r="C7632" s="545" t="s">
        <v>209</v>
      </c>
      <c r="D7632" s="546"/>
      <c r="E7632" s="171" t="str">
        <f t="shared" si="119"/>
        <v>1900</v>
      </c>
      <c r="F7632" s="547">
        <v>0</v>
      </c>
      <c r="G7632" s="548">
        <v>0</v>
      </c>
      <c r="H7632" s="547">
        <v>0</v>
      </c>
      <c r="I7632" s="545" t="s">
        <v>12706</v>
      </c>
      <c r="J7632" s="545"/>
      <c r="K7632" s="545" t="s">
        <v>13413</v>
      </c>
      <c r="L7632" s="545" t="s">
        <v>14444</v>
      </c>
      <c r="M7632" s="548" t="s">
        <v>13758</v>
      </c>
      <c r="N7632" s="545" t="s">
        <v>13413</v>
      </c>
      <c r="O7632" s="545" t="s">
        <v>14424</v>
      </c>
      <c r="P7632" s="549">
        <v>5277</v>
      </c>
      <c r="Q7632" s="549">
        <v>1</v>
      </c>
      <c r="R7632" s="549">
        <v>128</v>
      </c>
      <c r="S7632" s="548"/>
      <c r="T7632" s="548"/>
      <c r="U7632" s="99"/>
    </row>
    <row r="7633" spans="1:21" ht="19.5" customHeight="1">
      <c r="A7633" s="545">
        <v>102279</v>
      </c>
      <c r="B7633" s="545" t="s">
        <v>2099</v>
      </c>
      <c r="C7633" s="545" t="s">
        <v>209</v>
      </c>
      <c r="D7633" s="546"/>
      <c r="E7633" s="171" t="str">
        <f t="shared" si="119"/>
        <v>1900</v>
      </c>
      <c r="F7633" s="547">
        <v>0</v>
      </c>
      <c r="G7633" s="548">
        <v>0</v>
      </c>
      <c r="H7633" s="547">
        <v>0</v>
      </c>
      <c r="I7633" s="545" t="s">
        <v>12706</v>
      </c>
      <c r="J7633" s="545"/>
      <c r="K7633" s="545" t="s">
        <v>13413</v>
      </c>
      <c r="L7633" s="545" t="s">
        <v>14444</v>
      </c>
      <c r="M7633" s="548" t="s">
        <v>13758</v>
      </c>
      <c r="N7633" s="545" t="s">
        <v>13413</v>
      </c>
      <c r="O7633" s="545" t="s">
        <v>14424</v>
      </c>
      <c r="P7633" s="549">
        <v>5278</v>
      </c>
      <c r="Q7633" s="549">
        <v>1</v>
      </c>
      <c r="R7633" s="549">
        <v>128</v>
      </c>
      <c r="S7633" s="548"/>
      <c r="T7633" s="548"/>
      <c r="U7633" s="99"/>
    </row>
    <row r="7634" spans="1:21" ht="19.5" customHeight="1">
      <c r="A7634" s="545">
        <v>102280</v>
      </c>
      <c r="B7634" s="545" t="s">
        <v>735</v>
      </c>
      <c r="C7634" s="545" t="s">
        <v>209</v>
      </c>
      <c r="D7634" s="546"/>
      <c r="E7634" s="171" t="str">
        <f t="shared" si="119"/>
        <v>1900</v>
      </c>
      <c r="F7634" s="547">
        <v>0</v>
      </c>
      <c r="G7634" s="548">
        <v>0</v>
      </c>
      <c r="H7634" s="547">
        <v>0</v>
      </c>
      <c r="I7634" s="545" t="s">
        <v>12643</v>
      </c>
      <c r="J7634" s="545"/>
      <c r="K7634" s="545" t="s">
        <v>13413</v>
      </c>
      <c r="L7634" s="545" t="s">
        <v>13996</v>
      </c>
      <c r="M7634" s="548" t="s">
        <v>13758</v>
      </c>
      <c r="N7634" s="545" t="s">
        <v>13413</v>
      </c>
      <c r="O7634" s="545" t="s">
        <v>13998</v>
      </c>
      <c r="P7634" s="549">
        <v>5279</v>
      </c>
      <c r="Q7634" s="549">
        <v>1</v>
      </c>
      <c r="R7634" s="549">
        <v>6</v>
      </c>
      <c r="S7634" s="548"/>
      <c r="T7634" s="548"/>
      <c r="U7634" s="99"/>
    </row>
    <row r="7635" spans="1:21" ht="19.5" customHeight="1">
      <c r="A7635" s="545">
        <v>102281</v>
      </c>
      <c r="B7635" s="545" t="s">
        <v>7619</v>
      </c>
      <c r="C7635" s="545" t="s">
        <v>216</v>
      </c>
      <c r="D7635" s="546">
        <v>43661</v>
      </c>
      <c r="E7635" s="171" t="str">
        <f t="shared" si="119"/>
        <v>2019</v>
      </c>
      <c r="F7635" s="547">
        <v>1681034</v>
      </c>
      <c r="G7635" s="548">
        <v>0.19</v>
      </c>
      <c r="H7635" s="547">
        <v>1412633.61</v>
      </c>
      <c r="I7635" s="545" t="s">
        <v>12694</v>
      </c>
      <c r="J7635" s="545" t="s">
        <v>13321</v>
      </c>
      <c r="K7635" s="545" t="s">
        <v>18717</v>
      </c>
      <c r="L7635" s="545" t="s">
        <v>13413</v>
      </c>
      <c r="M7635" s="548" t="s">
        <v>13758</v>
      </c>
      <c r="N7635" s="545" t="s">
        <v>13413</v>
      </c>
      <c r="O7635" s="545" t="s">
        <v>13413</v>
      </c>
      <c r="P7635" s="549">
        <v>12298</v>
      </c>
      <c r="Q7635" s="549">
        <v>1</v>
      </c>
      <c r="R7635" s="549">
        <v>104</v>
      </c>
      <c r="S7635" s="548">
        <v>2244</v>
      </c>
      <c r="T7635" s="548"/>
      <c r="U7635" s="99"/>
    </row>
    <row r="7636" spans="1:21" ht="19.5" customHeight="1">
      <c r="A7636" s="545">
        <v>102282</v>
      </c>
      <c r="B7636" s="545" t="s">
        <v>7618</v>
      </c>
      <c r="C7636" s="545" t="s">
        <v>216</v>
      </c>
      <c r="D7636" s="546">
        <v>43661</v>
      </c>
      <c r="E7636" s="171" t="str">
        <f t="shared" si="119"/>
        <v>2019</v>
      </c>
      <c r="F7636" s="547">
        <v>2291379</v>
      </c>
      <c r="G7636" s="548">
        <v>0.19</v>
      </c>
      <c r="H7636" s="547">
        <v>1925528.57</v>
      </c>
      <c r="I7636" s="545" t="s">
        <v>12694</v>
      </c>
      <c r="J7636" s="545" t="s">
        <v>13321</v>
      </c>
      <c r="K7636" s="545" t="s">
        <v>18718</v>
      </c>
      <c r="L7636" s="545" t="s">
        <v>13413</v>
      </c>
      <c r="M7636" s="548" t="s">
        <v>13758</v>
      </c>
      <c r="N7636" s="545" t="s">
        <v>13413</v>
      </c>
      <c r="O7636" s="545" t="s">
        <v>13413</v>
      </c>
      <c r="P7636" s="549">
        <v>12299</v>
      </c>
      <c r="Q7636" s="549">
        <v>1</v>
      </c>
      <c r="R7636" s="549">
        <v>104</v>
      </c>
      <c r="S7636" s="548">
        <v>2244</v>
      </c>
      <c r="T7636" s="548"/>
      <c r="U7636" s="99"/>
    </row>
    <row r="7637" spans="1:21" ht="19.5" customHeight="1">
      <c r="A7637" s="545">
        <v>102283</v>
      </c>
      <c r="B7637" s="545" t="s">
        <v>7617</v>
      </c>
      <c r="C7637" s="545" t="s">
        <v>216</v>
      </c>
      <c r="D7637" s="546">
        <v>43661</v>
      </c>
      <c r="E7637" s="171" t="str">
        <f t="shared" si="119"/>
        <v>2019</v>
      </c>
      <c r="F7637" s="547">
        <v>387931.03</v>
      </c>
      <c r="G7637" s="548">
        <v>0.19</v>
      </c>
      <c r="H7637" s="547">
        <v>325992.46000000002</v>
      </c>
      <c r="I7637" s="545" t="s">
        <v>12694</v>
      </c>
      <c r="J7637" s="545" t="s">
        <v>13321</v>
      </c>
      <c r="K7637" s="545" t="s">
        <v>18719</v>
      </c>
      <c r="L7637" s="545" t="s">
        <v>13413</v>
      </c>
      <c r="M7637" s="548" t="s">
        <v>13758</v>
      </c>
      <c r="N7637" s="545" t="s">
        <v>13413</v>
      </c>
      <c r="O7637" s="545" t="s">
        <v>13413</v>
      </c>
      <c r="P7637" s="549">
        <v>12300</v>
      </c>
      <c r="Q7637" s="549">
        <v>1</v>
      </c>
      <c r="R7637" s="549">
        <v>104</v>
      </c>
      <c r="S7637" s="548">
        <v>2244</v>
      </c>
      <c r="T7637" s="548"/>
      <c r="U7637" s="99"/>
    </row>
    <row r="7638" spans="1:21" ht="19.5" customHeight="1">
      <c r="A7638" s="545">
        <v>102284</v>
      </c>
      <c r="B7638" s="545" t="s">
        <v>10421</v>
      </c>
      <c r="C7638" s="545" t="s">
        <v>216</v>
      </c>
      <c r="D7638" s="546"/>
      <c r="E7638" s="171" t="str">
        <f t="shared" si="119"/>
        <v>1900</v>
      </c>
      <c r="F7638" s="547">
        <v>0</v>
      </c>
      <c r="G7638" s="548">
        <v>0</v>
      </c>
      <c r="H7638" s="547">
        <v>0</v>
      </c>
      <c r="I7638" s="545" t="s">
        <v>12645</v>
      </c>
      <c r="J7638" s="545"/>
      <c r="K7638" s="545" t="s">
        <v>13413</v>
      </c>
      <c r="L7638" s="545" t="s">
        <v>13413</v>
      </c>
      <c r="M7638" s="548" t="s">
        <v>13758</v>
      </c>
      <c r="N7638" s="545" t="s">
        <v>12979</v>
      </c>
      <c r="O7638" s="545" t="s">
        <v>13413</v>
      </c>
      <c r="P7638" s="549">
        <v>5280</v>
      </c>
      <c r="Q7638" s="549">
        <v>1</v>
      </c>
      <c r="R7638" s="549">
        <v>12</v>
      </c>
      <c r="S7638" s="548"/>
      <c r="T7638" s="548">
        <v>404</v>
      </c>
      <c r="U7638" s="99"/>
    </row>
    <row r="7639" spans="1:21" ht="19.5" customHeight="1">
      <c r="A7639" s="545">
        <v>102285</v>
      </c>
      <c r="B7639" s="545" t="s">
        <v>10420</v>
      </c>
      <c r="C7639" s="545" t="s">
        <v>216</v>
      </c>
      <c r="D7639" s="546"/>
      <c r="E7639" s="171" t="str">
        <f t="shared" si="119"/>
        <v>1900</v>
      </c>
      <c r="F7639" s="547">
        <v>0</v>
      </c>
      <c r="G7639" s="548">
        <v>0</v>
      </c>
      <c r="H7639" s="547">
        <v>0</v>
      </c>
      <c r="I7639" s="545" t="s">
        <v>12761</v>
      </c>
      <c r="J7639" s="545"/>
      <c r="K7639" s="545" t="s">
        <v>13413</v>
      </c>
      <c r="L7639" s="545" t="s">
        <v>16591</v>
      </c>
      <c r="M7639" s="548" t="s">
        <v>13758</v>
      </c>
      <c r="N7639" s="545" t="s">
        <v>13413</v>
      </c>
      <c r="O7639" s="545" t="s">
        <v>16592</v>
      </c>
      <c r="P7639" s="549">
        <v>5281</v>
      </c>
      <c r="Q7639" s="549">
        <v>1</v>
      </c>
      <c r="R7639" s="549">
        <v>142</v>
      </c>
      <c r="S7639" s="548"/>
      <c r="T7639" s="548"/>
      <c r="U7639" s="99"/>
    </row>
    <row r="7640" spans="1:21" ht="19.5" customHeight="1">
      <c r="A7640" s="545">
        <v>102286</v>
      </c>
      <c r="B7640" s="545" t="s">
        <v>2319</v>
      </c>
      <c r="C7640" s="545" t="s">
        <v>216</v>
      </c>
      <c r="D7640" s="546"/>
      <c r="E7640" s="171" t="str">
        <f t="shared" si="119"/>
        <v>1900</v>
      </c>
      <c r="F7640" s="547">
        <v>0</v>
      </c>
      <c r="G7640" s="548">
        <v>0</v>
      </c>
      <c r="H7640" s="547">
        <v>0</v>
      </c>
      <c r="I7640" s="545" t="s">
        <v>12715</v>
      </c>
      <c r="J7640" s="545"/>
      <c r="K7640" s="545" t="s">
        <v>13413</v>
      </c>
      <c r="L7640" s="545" t="s">
        <v>14624</v>
      </c>
      <c r="M7640" s="548" t="s">
        <v>13758</v>
      </c>
      <c r="N7640" s="545" t="s">
        <v>13413</v>
      </c>
      <c r="O7640" s="545" t="s">
        <v>14625</v>
      </c>
      <c r="P7640" s="549">
        <v>5282</v>
      </c>
      <c r="Q7640" s="549">
        <v>1</v>
      </c>
      <c r="R7640" s="549">
        <v>129</v>
      </c>
      <c r="S7640" s="548"/>
      <c r="T7640" s="548"/>
      <c r="U7640" s="99"/>
    </row>
    <row r="7641" spans="1:21" ht="19.5" customHeight="1">
      <c r="A7641" s="545">
        <v>102287</v>
      </c>
      <c r="B7641" s="545" t="s">
        <v>2169</v>
      </c>
      <c r="C7641" s="545" t="s">
        <v>216</v>
      </c>
      <c r="D7641" s="546"/>
      <c r="E7641" s="171" t="str">
        <f t="shared" si="119"/>
        <v>1900</v>
      </c>
      <c r="F7641" s="547">
        <v>0</v>
      </c>
      <c r="G7641" s="548">
        <v>0</v>
      </c>
      <c r="H7641" s="547">
        <v>0</v>
      </c>
      <c r="I7641" s="545" t="s">
        <v>12715</v>
      </c>
      <c r="J7641" s="545"/>
      <c r="K7641" s="545" t="s">
        <v>13413</v>
      </c>
      <c r="L7641" s="545" t="s">
        <v>14624</v>
      </c>
      <c r="M7641" s="548" t="s">
        <v>13758</v>
      </c>
      <c r="N7641" s="545" t="s">
        <v>13413</v>
      </c>
      <c r="O7641" s="545" t="s">
        <v>14625</v>
      </c>
      <c r="P7641" s="549">
        <v>5283</v>
      </c>
      <c r="Q7641" s="549">
        <v>1</v>
      </c>
      <c r="R7641" s="549">
        <v>129</v>
      </c>
      <c r="S7641" s="548"/>
      <c r="T7641" s="548"/>
      <c r="U7641" s="99"/>
    </row>
    <row r="7642" spans="1:21" ht="19.5" customHeight="1">
      <c r="A7642" s="545">
        <v>102288</v>
      </c>
      <c r="B7642" s="545" t="s">
        <v>10419</v>
      </c>
      <c r="C7642" s="545" t="s">
        <v>216</v>
      </c>
      <c r="D7642" s="546"/>
      <c r="E7642" s="171" t="str">
        <f t="shared" si="119"/>
        <v>1900</v>
      </c>
      <c r="F7642" s="547">
        <v>0</v>
      </c>
      <c r="G7642" s="548">
        <v>0</v>
      </c>
      <c r="H7642" s="547">
        <v>0</v>
      </c>
      <c r="I7642" s="545" t="s">
        <v>12715</v>
      </c>
      <c r="J7642" s="545"/>
      <c r="K7642" s="545" t="s">
        <v>13413</v>
      </c>
      <c r="L7642" s="545" t="s">
        <v>14624</v>
      </c>
      <c r="M7642" s="548" t="s">
        <v>13758</v>
      </c>
      <c r="N7642" s="545" t="s">
        <v>13413</v>
      </c>
      <c r="O7642" s="545" t="s">
        <v>14625</v>
      </c>
      <c r="P7642" s="549">
        <v>5284</v>
      </c>
      <c r="Q7642" s="549">
        <v>1</v>
      </c>
      <c r="R7642" s="549">
        <v>129</v>
      </c>
      <c r="S7642" s="548"/>
      <c r="T7642" s="548"/>
      <c r="U7642" s="99"/>
    </row>
    <row r="7643" spans="1:21" ht="19.5" customHeight="1">
      <c r="A7643" s="545">
        <v>102290</v>
      </c>
      <c r="B7643" s="545" t="s">
        <v>2100</v>
      </c>
      <c r="C7643" s="545" t="s">
        <v>216</v>
      </c>
      <c r="D7643" s="546">
        <v>45708</v>
      </c>
      <c r="E7643" s="171" t="str">
        <f t="shared" si="119"/>
        <v>2025</v>
      </c>
      <c r="F7643" s="547">
        <v>111197.24</v>
      </c>
      <c r="G7643" s="548">
        <v>0.19</v>
      </c>
      <c r="H7643" s="547">
        <v>93443.06</v>
      </c>
      <c r="I7643" s="545" t="s">
        <v>12715</v>
      </c>
      <c r="J7643" s="545" t="s">
        <v>13307</v>
      </c>
      <c r="K7643" s="545" t="s">
        <v>13413</v>
      </c>
      <c r="L7643" s="545" t="s">
        <v>14624</v>
      </c>
      <c r="M7643" s="548" t="s">
        <v>13758</v>
      </c>
      <c r="N7643" s="545" t="s">
        <v>13413</v>
      </c>
      <c r="O7643" s="545" t="s">
        <v>14625</v>
      </c>
      <c r="P7643" s="549">
        <v>5286</v>
      </c>
      <c r="Q7643" s="549">
        <v>1</v>
      </c>
      <c r="R7643" s="549">
        <v>129</v>
      </c>
      <c r="S7643" s="548">
        <v>2228</v>
      </c>
      <c r="T7643" s="548"/>
      <c r="U7643" s="99"/>
    </row>
    <row r="7644" spans="1:21" ht="19.5" customHeight="1">
      <c r="A7644" s="545">
        <v>102291</v>
      </c>
      <c r="B7644" s="545" t="s">
        <v>10418</v>
      </c>
      <c r="C7644" s="545" t="s">
        <v>216</v>
      </c>
      <c r="D7644" s="546"/>
      <c r="E7644" s="171" t="str">
        <f t="shared" si="119"/>
        <v>1900</v>
      </c>
      <c r="F7644" s="547">
        <v>0</v>
      </c>
      <c r="G7644" s="548">
        <v>0</v>
      </c>
      <c r="H7644" s="547">
        <v>0</v>
      </c>
      <c r="I7644" s="545" t="s">
        <v>12715</v>
      </c>
      <c r="J7644" s="545"/>
      <c r="K7644" s="545" t="s">
        <v>13413</v>
      </c>
      <c r="L7644" s="545" t="s">
        <v>13413</v>
      </c>
      <c r="M7644" s="548" t="s">
        <v>13758</v>
      </c>
      <c r="N7644" s="545" t="s">
        <v>13413</v>
      </c>
      <c r="O7644" s="545" t="s">
        <v>14492</v>
      </c>
      <c r="P7644" s="549">
        <v>5287</v>
      </c>
      <c r="Q7644" s="549">
        <v>1</v>
      </c>
      <c r="R7644" s="549">
        <v>129</v>
      </c>
      <c r="S7644" s="548"/>
      <c r="T7644" s="548"/>
      <c r="U7644" s="99"/>
    </row>
    <row r="7645" spans="1:21" ht="19.5" customHeight="1">
      <c r="A7645" s="545">
        <v>102292</v>
      </c>
      <c r="B7645" s="545" t="s">
        <v>595</v>
      </c>
      <c r="C7645" s="545" t="s">
        <v>216</v>
      </c>
      <c r="D7645" s="546"/>
      <c r="E7645" s="171" t="str">
        <f t="shared" si="119"/>
        <v>1900</v>
      </c>
      <c r="F7645" s="547">
        <v>0</v>
      </c>
      <c r="G7645" s="548">
        <v>0</v>
      </c>
      <c r="H7645" s="547">
        <v>0</v>
      </c>
      <c r="I7645" s="545" t="s">
        <v>12679</v>
      </c>
      <c r="J7645" s="545"/>
      <c r="K7645" s="545" t="s">
        <v>13413</v>
      </c>
      <c r="L7645" s="545" t="s">
        <v>13906</v>
      </c>
      <c r="M7645" s="548" t="s">
        <v>13758</v>
      </c>
      <c r="N7645" s="545" t="s">
        <v>13413</v>
      </c>
      <c r="O7645" s="545" t="s">
        <v>15464</v>
      </c>
      <c r="P7645" s="549">
        <v>5288</v>
      </c>
      <c r="Q7645" s="549">
        <v>1</v>
      </c>
      <c r="R7645" s="549">
        <v>88</v>
      </c>
      <c r="S7645" s="548"/>
      <c r="T7645" s="548"/>
      <c r="U7645" s="99"/>
    </row>
    <row r="7646" spans="1:21" ht="19.5" customHeight="1">
      <c r="A7646" s="545">
        <v>102293</v>
      </c>
      <c r="B7646" s="545" t="s">
        <v>10417</v>
      </c>
      <c r="C7646" s="545" t="s">
        <v>216</v>
      </c>
      <c r="D7646" s="546"/>
      <c r="E7646" s="171" t="str">
        <f t="shared" si="119"/>
        <v>1900</v>
      </c>
      <c r="F7646" s="547">
        <v>0</v>
      </c>
      <c r="G7646" s="548">
        <v>0</v>
      </c>
      <c r="H7646" s="547">
        <v>0</v>
      </c>
      <c r="I7646" s="545" t="s">
        <v>12679</v>
      </c>
      <c r="J7646" s="545"/>
      <c r="K7646" s="545" t="s">
        <v>13413</v>
      </c>
      <c r="L7646" s="545" t="s">
        <v>13906</v>
      </c>
      <c r="M7646" s="548" t="s">
        <v>13758</v>
      </c>
      <c r="N7646" s="545" t="s">
        <v>13413</v>
      </c>
      <c r="O7646" s="545" t="s">
        <v>15464</v>
      </c>
      <c r="P7646" s="549">
        <v>5289</v>
      </c>
      <c r="Q7646" s="549">
        <v>1</v>
      </c>
      <c r="R7646" s="549">
        <v>88</v>
      </c>
      <c r="S7646" s="548"/>
      <c r="T7646" s="548"/>
      <c r="U7646" s="99"/>
    </row>
    <row r="7647" spans="1:21" ht="19.5" customHeight="1">
      <c r="A7647" s="545">
        <v>102294</v>
      </c>
      <c r="B7647" s="545" t="s">
        <v>7238</v>
      </c>
      <c r="C7647" s="545" t="s">
        <v>216</v>
      </c>
      <c r="D7647" s="546">
        <v>43839</v>
      </c>
      <c r="E7647" s="171" t="str">
        <f t="shared" si="119"/>
        <v>2020</v>
      </c>
      <c r="F7647" s="547">
        <v>871816</v>
      </c>
      <c r="G7647" s="548">
        <v>0.19</v>
      </c>
      <c r="H7647" s="547">
        <v>732618.49</v>
      </c>
      <c r="I7647" s="545" t="s">
        <v>12686</v>
      </c>
      <c r="J7647" s="545" t="s">
        <v>13297</v>
      </c>
      <c r="K7647" s="545" t="s">
        <v>13413</v>
      </c>
      <c r="L7647" s="545" t="s">
        <v>16422</v>
      </c>
      <c r="M7647" s="548" t="s">
        <v>13758</v>
      </c>
      <c r="N7647" s="545" t="s">
        <v>13413</v>
      </c>
      <c r="O7647" s="545" t="s">
        <v>13413</v>
      </c>
      <c r="P7647" s="549">
        <v>5290</v>
      </c>
      <c r="Q7647" s="549">
        <v>1</v>
      </c>
      <c r="R7647" s="549">
        <v>131</v>
      </c>
      <c r="S7647" s="548">
        <v>2257</v>
      </c>
      <c r="T7647" s="548"/>
      <c r="U7647" s="99"/>
    </row>
    <row r="7648" spans="1:21" ht="19.5" customHeight="1">
      <c r="A7648" s="545">
        <v>102295</v>
      </c>
      <c r="B7648" s="545" t="s">
        <v>10416</v>
      </c>
      <c r="C7648" s="545" t="s">
        <v>216</v>
      </c>
      <c r="D7648" s="546"/>
      <c r="E7648" s="171" t="str">
        <f t="shared" si="119"/>
        <v>1900</v>
      </c>
      <c r="F7648" s="547">
        <v>0</v>
      </c>
      <c r="G7648" s="548">
        <v>0</v>
      </c>
      <c r="H7648" s="547">
        <v>0</v>
      </c>
      <c r="I7648" s="545" t="s">
        <v>12686</v>
      </c>
      <c r="J7648" s="545"/>
      <c r="K7648" s="545" t="s">
        <v>13413</v>
      </c>
      <c r="L7648" s="545" t="s">
        <v>16422</v>
      </c>
      <c r="M7648" s="548" t="s">
        <v>13758</v>
      </c>
      <c r="N7648" s="545" t="s">
        <v>13413</v>
      </c>
      <c r="O7648" s="545" t="s">
        <v>13413</v>
      </c>
      <c r="P7648" s="549">
        <v>5291</v>
      </c>
      <c r="Q7648" s="549">
        <v>1</v>
      </c>
      <c r="R7648" s="549">
        <v>131</v>
      </c>
      <c r="S7648" s="548"/>
      <c r="T7648" s="548"/>
      <c r="U7648" s="99"/>
    </row>
    <row r="7649" spans="1:21" ht="19.5" customHeight="1">
      <c r="A7649" s="545">
        <v>102296</v>
      </c>
      <c r="B7649" s="545" t="s">
        <v>2345</v>
      </c>
      <c r="C7649" s="545" t="s">
        <v>216</v>
      </c>
      <c r="D7649" s="546"/>
      <c r="E7649" s="171" t="str">
        <f t="shared" si="119"/>
        <v>1900</v>
      </c>
      <c r="F7649" s="547">
        <v>0</v>
      </c>
      <c r="G7649" s="548">
        <v>0</v>
      </c>
      <c r="H7649" s="547">
        <v>0</v>
      </c>
      <c r="I7649" s="545" t="s">
        <v>12650</v>
      </c>
      <c r="J7649" s="545"/>
      <c r="K7649" s="545" t="s">
        <v>13413</v>
      </c>
      <c r="L7649" s="545" t="s">
        <v>16438</v>
      </c>
      <c r="M7649" s="548" t="s">
        <v>13758</v>
      </c>
      <c r="N7649" s="545" t="s">
        <v>13413</v>
      </c>
      <c r="O7649" s="545" t="s">
        <v>13413</v>
      </c>
      <c r="P7649" s="549">
        <v>5292</v>
      </c>
      <c r="Q7649" s="549">
        <v>1</v>
      </c>
      <c r="R7649" s="549">
        <v>127</v>
      </c>
      <c r="S7649" s="548"/>
      <c r="T7649" s="548"/>
      <c r="U7649" s="99"/>
    </row>
    <row r="7650" spans="1:21" ht="19.5" customHeight="1">
      <c r="A7650" s="545">
        <v>102297</v>
      </c>
      <c r="B7650" s="545" t="s">
        <v>6298</v>
      </c>
      <c r="C7650" s="545" t="s">
        <v>216</v>
      </c>
      <c r="D7650" s="546">
        <v>45708</v>
      </c>
      <c r="E7650" s="171" t="str">
        <f t="shared" si="119"/>
        <v>2025</v>
      </c>
      <c r="F7650" s="547">
        <v>435252.47</v>
      </c>
      <c r="G7650" s="548">
        <v>0.19</v>
      </c>
      <c r="H7650" s="547">
        <v>365758.38</v>
      </c>
      <c r="I7650" s="545" t="s">
        <v>12655</v>
      </c>
      <c r="J7650" s="545" t="s">
        <v>13307</v>
      </c>
      <c r="K7650" s="545" t="s">
        <v>13413</v>
      </c>
      <c r="L7650" s="545" t="s">
        <v>17819</v>
      </c>
      <c r="M7650" s="548" t="s">
        <v>13758</v>
      </c>
      <c r="N7650" s="545" t="s">
        <v>13413</v>
      </c>
      <c r="O7650" s="545" t="s">
        <v>15220</v>
      </c>
      <c r="P7650" s="549">
        <v>5293</v>
      </c>
      <c r="Q7650" s="549">
        <v>1</v>
      </c>
      <c r="R7650" s="549">
        <v>109</v>
      </c>
      <c r="S7650" s="548">
        <v>2228</v>
      </c>
      <c r="T7650" s="548"/>
      <c r="U7650" s="99"/>
    </row>
    <row r="7651" spans="1:21" ht="19.5" customHeight="1">
      <c r="A7651" s="545">
        <v>102298</v>
      </c>
      <c r="B7651" s="545" t="s">
        <v>6907</v>
      </c>
      <c r="C7651" s="545" t="s">
        <v>216</v>
      </c>
      <c r="D7651" s="546">
        <v>44596</v>
      </c>
      <c r="E7651" s="171" t="str">
        <f t="shared" si="119"/>
        <v>2022</v>
      </c>
      <c r="F7651" s="547">
        <v>216609</v>
      </c>
      <c r="G7651" s="548">
        <v>0.19</v>
      </c>
      <c r="H7651" s="547">
        <v>182024.37</v>
      </c>
      <c r="I7651" s="545" t="s">
        <v>12655</v>
      </c>
      <c r="J7651" s="545" t="s">
        <v>13297</v>
      </c>
      <c r="K7651" s="545" t="s">
        <v>18720</v>
      </c>
      <c r="L7651" s="545" t="s">
        <v>17819</v>
      </c>
      <c r="M7651" s="548" t="s">
        <v>13758</v>
      </c>
      <c r="N7651" s="545" t="s">
        <v>13413</v>
      </c>
      <c r="O7651" s="545" t="s">
        <v>15220</v>
      </c>
      <c r="P7651" s="549">
        <v>5294</v>
      </c>
      <c r="Q7651" s="549">
        <v>1</v>
      </c>
      <c r="R7651" s="549">
        <v>109</v>
      </c>
      <c r="S7651" s="548">
        <v>2257</v>
      </c>
      <c r="T7651" s="548"/>
      <c r="U7651" s="99"/>
    </row>
    <row r="7652" spans="1:21" ht="19.5" customHeight="1">
      <c r="A7652" s="545">
        <v>102299</v>
      </c>
      <c r="B7652" s="545" t="s">
        <v>1048</v>
      </c>
      <c r="C7652" s="545" t="s">
        <v>216</v>
      </c>
      <c r="D7652" s="546"/>
      <c r="E7652" s="171" t="str">
        <f t="shared" si="119"/>
        <v>1900</v>
      </c>
      <c r="F7652" s="547">
        <v>0</v>
      </c>
      <c r="G7652" s="548">
        <v>0</v>
      </c>
      <c r="H7652" s="547">
        <v>0</v>
      </c>
      <c r="I7652" s="545" t="s">
        <v>12655</v>
      </c>
      <c r="J7652" s="545"/>
      <c r="K7652" s="545" t="s">
        <v>18721</v>
      </c>
      <c r="L7652" s="545" t="s">
        <v>17819</v>
      </c>
      <c r="M7652" s="548" t="s">
        <v>13758</v>
      </c>
      <c r="N7652" s="545" t="s">
        <v>13413</v>
      </c>
      <c r="O7652" s="545" t="s">
        <v>15220</v>
      </c>
      <c r="P7652" s="549">
        <v>5295</v>
      </c>
      <c r="Q7652" s="549">
        <v>1</v>
      </c>
      <c r="R7652" s="549">
        <v>109</v>
      </c>
      <c r="S7652" s="548"/>
      <c r="T7652" s="548"/>
      <c r="U7652" s="99"/>
    </row>
    <row r="7653" spans="1:21" ht="19.5" customHeight="1">
      <c r="A7653" s="545">
        <v>102300</v>
      </c>
      <c r="B7653" s="545" t="s">
        <v>2308</v>
      </c>
      <c r="C7653" s="545" t="s">
        <v>216</v>
      </c>
      <c r="D7653" s="546"/>
      <c r="E7653" s="171" t="str">
        <f t="shared" si="119"/>
        <v>1900</v>
      </c>
      <c r="F7653" s="547">
        <v>0</v>
      </c>
      <c r="G7653" s="548">
        <v>0</v>
      </c>
      <c r="H7653" s="547">
        <v>0</v>
      </c>
      <c r="I7653" s="545" t="s">
        <v>12715</v>
      </c>
      <c r="J7653" s="545"/>
      <c r="K7653" s="545" t="s">
        <v>13413</v>
      </c>
      <c r="L7653" s="545" t="s">
        <v>14624</v>
      </c>
      <c r="M7653" s="548" t="s">
        <v>13758</v>
      </c>
      <c r="N7653" s="545" t="s">
        <v>13413</v>
      </c>
      <c r="O7653" s="545" t="s">
        <v>14625</v>
      </c>
      <c r="P7653" s="549">
        <v>5296</v>
      </c>
      <c r="Q7653" s="549">
        <v>1</v>
      </c>
      <c r="R7653" s="549">
        <v>129</v>
      </c>
      <c r="S7653" s="548"/>
      <c r="T7653" s="548"/>
      <c r="U7653" s="99"/>
    </row>
    <row r="7654" spans="1:21" ht="19.5" customHeight="1">
      <c r="A7654" s="545">
        <v>102301</v>
      </c>
      <c r="B7654" s="545" t="s">
        <v>3741</v>
      </c>
      <c r="C7654" s="545" t="s">
        <v>216</v>
      </c>
      <c r="D7654" s="546">
        <v>44589</v>
      </c>
      <c r="E7654" s="171" t="str">
        <f t="shared" si="119"/>
        <v>2022</v>
      </c>
      <c r="F7654" s="547">
        <v>35910</v>
      </c>
      <c r="G7654" s="548">
        <v>0.19</v>
      </c>
      <c r="H7654" s="547">
        <v>30176.47</v>
      </c>
      <c r="I7654" s="545" t="s">
        <v>12746</v>
      </c>
      <c r="J7654" s="545" t="s">
        <v>13297</v>
      </c>
      <c r="K7654" s="545" t="s">
        <v>13413</v>
      </c>
      <c r="L7654" s="545" t="s">
        <v>13413</v>
      </c>
      <c r="M7654" s="548" t="s">
        <v>13758</v>
      </c>
      <c r="N7654" s="545" t="s">
        <v>13413</v>
      </c>
      <c r="O7654" s="545" t="s">
        <v>13413</v>
      </c>
      <c r="P7654" s="549">
        <v>5297</v>
      </c>
      <c r="Q7654" s="549">
        <v>1</v>
      </c>
      <c r="R7654" s="549">
        <v>29</v>
      </c>
      <c r="S7654" s="548">
        <v>2257</v>
      </c>
      <c r="T7654" s="548"/>
      <c r="U7654" s="99"/>
    </row>
    <row r="7655" spans="1:21" ht="19.5" customHeight="1">
      <c r="A7655" s="545">
        <v>102302</v>
      </c>
      <c r="B7655" s="545" t="s">
        <v>3746</v>
      </c>
      <c r="C7655" s="545" t="s">
        <v>216</v>
      </c>
      <c r="D7655" s="546"/>
      <c r="E7655" s="171" t="str">
        <f t="shared" si="119"/>
        <v>1900</v>
      </c>
      <c r="F7655" s="547">
        <v>0</v>
      </c>
      <c r="G7655" s="548">
        <v>0</v>
      </c>
      <c r="H7655" s="547">
        <v>0</v>
      </c>
      <c r="I7655" s="545" t="s">
        <v>12746</v>
      </c>
      <c r="J7655" s="545"/>
      <c r="K7655" s="545" t="s">
        <v>13413</v>
      </c>
      <c r="L7655" s="545" t="s">
        <v>13413</v>
      </c>
      <c r="M7655" s="548" t="s">
        <v>13758</v>
      </c>
      <c r="N7655" s="545" t="s">
        <v>13413</v>
      </c>
      <c r="O7655" s="545" t="s">
        <v>13413</v>
      </c>
      <c r="P7655" s="549">
        <v>5298</v>
      </c>
      <c r="Q7655" s="549">
        <v>1</v>
      </c>
      <c r="R7655" s="549">
        <v>29</v>
      </c>
      <c r="S7655" s="548"/>
      <c r="T7655" s="548"/>
      <c r="U7655" s="99"/>
    </row>
    <row r="7656" spans="1:21" ht="19.5" customHeight="1">
      <c r="A7656" s="545">
        <v>102303</v>
      </c>
      <c r="B7656" s="545" t="s">
        <v>3727</v>
      </c>
      <c r="C7656" s="545" t="s">
        <v>216</v>
      </c>
      <c r="D7656" s="546"/>
      <c r="E7656" s="171" t="str">
        <f t="shared" si="119"/>
        <v>1900</v>
      </c>
      <c r="F7656" s="547">
        <v>0</v>
      </c>
      <c r="G7656" s="548">
        <v>0</v>
      </c>
      <c r="H7656" s="547">
        <v>0</v>
      </c>
      <c r="I7656" s="545" t="s">
        <v>12746</v>
      </c>
      <c r="J7656" s="545"/>
      <c r="K7656" s="545" t="s">
        <v>13413</v>
      </c>
      <c r="L7656" s="545" t="s">
        <v>13413</v>
      </c>
      <c r="M7656" s="548" t="s">
        <v>13758</v>
      </c>
      <c r="N7656" s="545" t="s">
        <v>13413</v>
      </c>
      <c r="O7656" s="545" t="s">
        <v>13413</v>
      </c>
      <c r="P7656" s="549">
        <v>5299</v>
      </c>
      <c r="Q7656" s="549">
        <v>1</v>
      </c>
      <c r="R7656" s="549">
        <v>29</v>
      </c>
      <c r="S7656" s="548"/>
      <c r="T7656" s="548"/>
      <c r="U7656" s="99"/>
    </row>
    <row r="7657" spans="1:21" ht="19.5" customHeight="1">
      <c r="A7657" s="545">
        <v>102304</v>
      </c>
      <c r="B7657" s="545" t="s">
        <v>3153</v>
      </c>
      <c r="C7657" s="545" t="s">
        <v>209</v>
      </c>
      <c r="D7657" s="546">
        <v>43839</v>
      </c>
      <c r="E7657" s="171" t="str">
        <f t="shared" si="119"/>
        <v>2020</v>
      </c>
      <c r="F7657" s="547">
        <v>27195</v>
      </c>
      <c r="G7657" s="548">
        <v>0.19</v>
      </c>
      <c r="H7657" s="547">
        <v>22852.94</v>
      </c>
      <c r="I7657" s="545" t="s">
        <v>12719</v>
      </c>
      <c r="J7657" s="545" t="s">
        <v>13297</v>
      </c>
      <c r="K7657" s="545" t="s">
        <v>13413</v>
      </c>
      <c r="L7657" s="545" t="s">
        <v>14569</v>
      </c>
      <c r="M7657" s="548" t="s">
        <v>13758</v>
      </c>
      <c r="N7657" s="545" t="s">
        <v>13413</v>
      </c>
      <c r="O7657" s="545" t="s">
        <v>13413</v>
      </c>
      <c r="P7657" s="549">
        <v>5300</v>
      </c>
      <c r="Q7657" s="549">
        <v>1</v>
      </c>
      <c r="R7657" s="549">
        <v>157</v>
      </c>
      <c r="S7657" s="548">
        <v>2257</v>
      </c>
      <c r="T7657" s="548"/>
      <c r="U7657" s="99"/>
    </row>
    <row r="7658" spans="1:21" ht="19.5" customHeight="1">
      <c r="A7658" s="545">
        <v>102305</v>
      </c>
      <c r="B7658" s="545" t="s">
        <v>10415</v>
      </c>
      <c r="C7658" s="545" t="s">
        <v>216</v>
      </c>
      <c r="D7658" s="546"/>
      <c r="E7658" s="171" t="str">
        <f t="shared" si="119"/>
        <v>1900</v>
      </c>
      <c r="F7658" s="547">
        <v>0</v>
      </c>
      <c r="G7658" s="548">
        <v>0</v>
      </c>
      <c r="H7658" s="547">
        <v>0</v>
      </c>
      <c r="I7658" s="545" t="s">
        <v>12746</v>
      </c>
      <c r="J7658" s="545"/>
      <c r="K7658" s="545" t="s">
        <v>13413</v>
      </c>
      <c r="L7658" s="545" t="s">
        <v>16260</v>
      </c>
      <c r="M7658" s="548" t="s">
        <v>13758</v>
      </c>
      <c r="N7658" s="545" t="s">
        <v>22179</v>
      </c>
      <c r="O7658" s="545" t="s">
        <v>16276</v>
      </c>
      <c r="P7658" s="549">
        <v>5301</v>
      </c>
      <c r="Q7658" s="549">
        <v>1</v>
      </c>
      <c r="R7658" s="549">
        <v>29</v>
      </c>
      <c r="S7658" s="548"/>
      <c r="T7658" s="548">
        <v>173</v>
      </c>
      <c r="U7658" s="99"/>
    </row>
    <row r="7659" spans="1:21" ht="19.5" customHeight="1">
      <c r="A7659" s="545">
        <v>102306</v>
      </c>
      <c r="B7659" s="545" t="s">
        <v>2229</v>
      </c>
      <c r="C7659" s="545" t="s">
        <v>216</v>
      </c>
      <c r="D7659" s="546"/>
      <c r="E7659" s="171" t="str">
        <f t="shared" si="119"/>
        <v>1900</v>
      </c>
      <c r="F7659" s="547">
        <v>0</v>
      </c>
      <c r="G7659" s="548">
        <v>0</v>
      </c>
      <c r="H7659" s="547">
        <v>0</v>
      </c>
      <c r="I7659" s="545" t="s">
        <v>12715</v>
      </c>
      <c r="J7659" s="545"/>
      <c r="K7659" s="545" t="s">
        <v>13413</v>
      </c>
      <c r="L7659" s="545" t="s">
        <v>13413</v>
      </c>
      <c r="M7659" s="548" t="s">
        <v>13758</v>
      </c>
      <c r="N7659" s="545" t="s">
        <v>13413</v>
      </c>
      <c r="O7659" s="545" t="s">
        <v>14492</v>
      </c>
      <c r="P7659" s="549">
        <v>5302</v>
      </c>
      <c r="Q7659" s="549">
        <v>1</v>
      </c>
      <c r="R7659" s="549">
        <v>129</v>
      </c>
      <c r="S7659" s="548"/>
      <c r="T7659" s="548"/>
      <c r="U7659" s="99"/>
    </row>
    <row r="7660" spans="1:21" ht="19.5" customHeight="1">
      <c r="A7660" s="545">
        <v>102307</v>
      </c>
      <c r="B7660" s="545" t="s">
        <v>10414</v>
      </c>
      <c r="C7660" s="545" t="s">
        <v>216</v>
      </c>
      <c r="D7660" s="546">
        <v>44596</v>
      </c>
      <c r="E7660" s="171" t="str">
        <f t="shared" si="119"/>
        <v>2022</v>
      </c>
      <c r="F7660" s="547">
        <v>681</v>
      </c>
      <c r="G7660" s="548">
        <v>0.19</v>
      </c>
      <c r="H7660" s="547">
        <v>572.27</v>
      </c>
      <c r="I7660" s="545" t="s">
        <v>12697</v>
      </c>
      <c r="J7660" s="545" t="s">
        <v>13297</v>
      </c>
      <c r="K7660" s="545" t="s">
        <v>13413</v>
      </c>
      <c r="L7660" s="545" t="s">
        <v>13807</v>
      </c>
      <c r="M7660" s="548" t="s">
        <v>13758</v>
      </c>
      <c r="N7660" s="545" t="s">
        <v>13413</v>
      </c>
      <c r="O7660" s="545" t="s">
        <v>17783</v>
      </c>
      <c r="P7660" s="549">
        <v>5303</v>
      </c>
      <c r="Q7660" s="549">
        <v>1</v>
      </c>
      <c r="R7660" s="549">
        <v>138</v>
      </c>
      <c r="S7660" s="548">
        <v>2257</v>
      </c>
      <c r="T7660" s="548"/>
      <c r="U7660" s="99"/>
    </row>
    <row r="7661" spans="1:21" ht="19.5" customHeight="1">
      <c r="A7661" s="545">
        <v>102308</v>
      </c>
      <c r="B7661" s="545" t="s">
        <v>2298</v>
      </c>
      <c r="C7661" s="545" t="s">
        <v>216</v>
      </c>
      <c r="D7661" s="546"/>
      <c r="E7661" s="171" t="str">
        <f t="shared" si="119"/>
        <v>1900</v>
      </c>
      <c r="F7661" s="547">
        <v>0</v>
      </c>
      <c r="G7661" s="548">
        <v>0</v>
      </c>
      <c r="H7661" s="547">
        <v>0</v>
      </c>
      <c r="I7661" s="545" t="s">
        <v>12715</v>
      </c>
      <c r="J7661" s="545"/>
      <c r="K7661" s="545" t="s">
        <v>13413</v>
      </c>
      <c r="L7661" s="545" t="s">
        <v>14624</v>
      </c>
      <c r="M7661" s="548" t="s">
        <v>13758</v>
      </c>
      <c r="N7661" s="545" t="s">
        <v>13413</v>
      </c>
      <c r="O7661" s="545" t="s">
        <v>14625</v>
      </c>
      <c r="P7661" s="549">
        <v>5304</v>
      </c>
      <c r="Q7661" s="549">
        <v>1</v>
      </c>
      <c r="R7661" s="549">
        <v>129</v>
      </c>
      <c r="S7661" s="548"/>
      <c r="T7661" s="548"/>
      <c r="U7661" s="99"/>
    </row>
    <row r="7662" spans="1:21" ht="19.5" customHeight="1">
      <c r="A7662" s="545">
        <v>102309</v>
      </c>
      <c r="B7662" s="545" t="s">
        <v>10413</v>
      </c>
      <c r="C7662" s="545" t="s">
        <v>216</v>
      </c>
      <c r="D7662" s="546"/>
      <c r="E7662" s="171" t="str">
        <f t="shared" si="119"/>
        <v>1900</v>
      </c>
      <c r="F7662" s="547">
        <v>0</v>
      </c>
      <c r="G7662" s="548">
        <v>0</v>
      </c>
      <c r="H7662" s="547">
        <v>0</v>
      </c>
      <c r="I7662" s="545" t="s">
        <v>12715</v>
      </c>
      <c r="J7662" s="545"/>
      <c r="K7662" s="545" t="s">
        <v>13413</v>
      </c>
      <c r="L7662" s="545" t="s">
        <v>13413</v>
      </c>
      <c r="M7662" s="548" t="s">
        <v>13758</v>
      </c>
      <c r="N7662" s="545" t="s">
        <v>13413</v>
      </c>
      <c r="O7662" s="545" t="s">
        <v>14493</v>
      </c>
      <c r="P7662" s="549">
        <v>5305</v>
      </c>
      <c r="Q7662" s="549">
        <v>1</v>
      </c>
      <c r="R7662" s="549">
        <v>129</v>
      </c>
      <c r="S7662" s="548"/>
      <c r="T7662" s="548"/>
      <c r="U7662" s="99"/>
    </row>
    <row r="7663" spans="1:21" ht="19.5" customHeight="1">
      <c r="A7663" s="545">
        <v>102310</v>
      </c>
      <c r="B7663" s="545" t="s">
        <v>10412</v>
      </c>
      <c r="C7663" s="545" t="s">
        <v>216</v>
      </c>
      <c r="D7663" s="546">
        <v>44596</v>
      </c>
      <c r="E7663" s="171" t="str">
        <f t="shared" si="119"/>
        <v>2022</v>
      </c>
      <c r="F7663" s="547">
        <v>1356.01</v>
      </c>
      <c r="G7663" s="548">
        <v>0.19</v>
      </c>
      <c r="H7663" s="547">
        <v>1139.5</v>
      </c>
      <c r="I7663" s="545" t="s">
        <v>12697</v>
      </c>
      <c r="J7663" s="545" t="s">
        <v>13297</v>
      </c>
      <c r="K7663" s="545" t="s">
        <v>13413</v>
      </c>
      <c r="L7663" s="545" t="s">
        <v>13807</v>
      </c>
      <c r="M7663" s="548" t="s">
        <v>13758</v>
      </c>
      <c r="N7663" s="545" t="s">
        <v>13413</v>
      </c>
      <c r="O7663" s="545" t="s">
        <v>17783</v>
      </c>
      <c r="P7663" s="549">
        <v>5306</v>
      </c>
      <c r="Q7663" s="549">
        <v>1</v>
      </c>
      <c r="R7663" s="549">
        <v>138</v>
      </c>
      <c r="S7663" s="548">
        <v>2257</v>
      </c>
      <c r="T7663" s="548"/>
      <c r="U7663" s="99"/>
    </row>
    <row r="7664" spans="1:21" ht="19.5" customHeight="1">
      <c r="A7664" s="545">
        <v>102311</v>
      </c>
      <c r="B7664" s="545" t="s">
        <v>1596</v>
      </c>
      <c r="C7664" s="545" t="s">
        <v>221</v>
      </c>
      <c r="D7664" s="546"/>
      <c r="E7664" s="171" t="str">
        <f t="shared" si="119"/>
        <v>1900</v>
      </c>
      <c r="F7664" s="547">
        <v>0</v>
      </c>
      <c r="G7664" s="548">
        <v>0</v>
      </c>
      <c r="H7664" s="547">
        <v>0</v>
      </c>
      <c r="I7664" s="545" t="s">
        <v>12645</v>
      </c>
      <c r="J7664" s="545"/>
      <c r="K7664" s="545" t="s">
        <v>13413</v>
      </c>
      <c r="L7664" s="545" t="s">
        <v>13413</v>
      </c>
      <c r="M7664" s="548" t="s">
        <v>13758</v>
      </c>
      <c r="N7664" s="545" t="s">
        <v>22144</v>
      </c>
      <c r="O7664" s="545" t="s">
        <v>15675</v>
      </c>
      <c r="P7664" s="549">
        <v>5307</v>
      </c>
      <c r="Q7664" s="549">
        <v>1</v>
      </c>
      <c r="R7664" s="549">
        <v>12</v>
      </c>
      <c r="S7664" s="548"/>
      <c r="T7664" s="548">
        <v>37</v>
      </c>
      <c r="U7664" s="99"/>
    </row>
    <row r="7665" spans="1:21" ht="19.5" customHeight="1">
      <c r="A7665" s="545">
        <v>102312</v>
      </c>
      <c r="B7665" s="545" t="s">
        <v>1670</v>
      </c>
      <c r="C7665" s="545" t="s">
        <v>221</v>
      </c>
      <c r="D7665" s="546"/>
      <c r="E7665" s="171" t="str">
        <f t="shared" si="119"/>
        <v>1900</v>
      </c>
      <c r="F7665" s="547">
        <v>0</v>
      </c>
      <c r="G7665" s="548">
        <v>0</v>
      </c>
      <c r="H7665" s="547">
        <v>0</v>
      </c>
      <c r="I7665" s="545" t="s">
        <v>12709</v>
      </c>
      <c r="J7665" s="545"/>
      <c r="K7665" s="545" t="s">
        <v>13413</v>
      </c>
      <c r="L7665" s="545" t="s">
        <v>14428</v>
      </c>
      <c r="M7665" s="548" t="s">
        <v>13758</v>
      </c>
      <c r="N7665" s="545" t="s">
        <v>22165</v>
      </c>
      <c r="O7665" s="545" t="s">
        <v>14429</v>
      </c>
      <c r="P7665" s="549">
        <v>5308</v>
      </c>
      <c r="Q7665" s="549">
        <v>1</v>
      </c>
      <c r="R7665" s="549">
        <v>124</v>
      </c>
      <c r="S7665" s="548"/>
      <c r="T7665" s="548">
        <v>156</v>
      </c>
      <c r="U7665" s="99"/>
    </row>
    <row r="7666" spans="1:21" ht="19.5" customHeight="1">
      <c r="A7666" s="545">
        <v>102313</v>
      </c>
      <c r="B7666" s="545" t="s">
        <v>1012</v>
      </c>
      <c r="C7666" s="545" t="s">
        <v>4504</v>
      </c>
      <c r="D7666" s="546"/>
      <c r="E7666" s="171" t="str">
        <f t="shared" si="119"/>
        <v>1900</v>
      </c>
      <c r="F7666" s="547">
        <v>0</v>
      </c>
      <c r="G7666" s="548">
        <v>0</v>
      </c>
      <c r="H7666" s="547">
        <v>0</v>
      </c>
      <c r="I7666" s="545" t="s">
        <v>12690</v>
      </c>
      <c r="J7666" s="545"/>
      <c r="K7666" s="545" t="s">
        <v>13413</v>
      </c>
      <c r="L7666" s="545" t="s">
        <v>13413</v>
      </c>
      <c r="M7666" s="548" t="s">
        <v>13868</v>
      </c>
      <c r="N7666" s="545" t="s">
        <v>22183</v>
      </c>
      <c r="O7666" s="545" t="s">
        <v>16144</v>
      </c>
      <c r="P7666" s="549">
        <v>5309</v>
      </c>
      <c r="Q7666" s="549">
        <v>2</v>
      </c>
      <c r="R7666" s="549">
        <v>96</v>
      </c>
      <c r="S7666" s="548"/>
      <c r="T7666" s="548">
        <v>97</v>
      </c>
      <c r="U7666" s="99"/>
    </row>
    <row r="7667" spans="1:21" ht="19.5" customHeight="1">
      <c r="A7667" s="545">
        <v>102314</v>
      </c>
      <c r="B7667" s="545" t="s">
        <v>3062</v>
      </c>
      <c r="C7667" s="545" t="s">
        <v>216</v>
      </c>
      <c r="D7667" s="546"/>
      <c r="E7667" s="171" t="str">
        <f t="shared" si="119"/>
        <v>1900</v>
      </c>
      <c r="F7667" s="547">
        <v>0</v>
      </c>
      <c r="G7667" s="548">
        <v>0</v>
      </c>
      <c r="H7667" s="547">
        <v>0</v>
      </c>
      <c r="I7667" s="545" t="s">
        <v>12689</v>
      </c>
      <c r="J7667" s="545"/>
      <c r="K7667" s="545" t="s">
        <v>13413</v>
      </c>
      <c r="L7667" s="545" t="s">
        <v>14294</v>
      </c>
      <c r="M7667" s="548" t="s">
        <v>13758</v>
      </c>
      <c r="N7667" s="545" t="s">
        <v>13413</v>
      </c>
      <c r="O7667" s="545" t="s">
        <v>14295</v>
      </c>
      <c r="P7667" s="549">
        <v>5310</v>
      </c>
      <c r="Q7667" s="549">
        <v>1</v>
      </c>
      <c r="R7667" s="549">
        <v>156</v>
      </c>
      <c r="S7667" s="548"/>
      <c r="T7667" s="548"/>
      <c r="U7667" s="99"/>
    </row>
    <row r="7668" spans="1:21" ht="19.5" customHeight="1">
      <c r="A7668" s="545">
        <v>102315</v>
      </c>
      <c r="B7668" s="545" t="s">
        <v>3078</v>
      </c>
      <c r="C7668" s="545" t="s">
        <v>216</v>
      </c>
      <c r="D7668" s="546">
        <v>46052</v>
      </c>
      <c r="E7668" s="171" t="str">
        <f t="shared" si="119"/>
        <v>2026</v>
      </c>
      <c r="F7668" s="547">
        <v>23451</v>
      </c>
      <c r="G7668" s="548">
        <v>0.19</v>
      </c>
      <c r="H7668" s="547">
        <v>19706.72</v>
      </c>
      <c r="I7668" s="545" t="s">
        <v>12689</v>
      </c>
      <c r="J7668" s="545" t="s">
        <v>13307</v>
      </c>
      <c r="K7668" s="545" t="s">
        <v>13413</v>
      </c>
      <c r="L7668" s="545" t="s">
        <v>13413</v>
      </c>
      <c r="M7668" s="548" t="s">
        <v>13758</v>
      </c>
      <c r="N7668" s="545" t="s">
        <v>13413</v>
      </c>
      <c r="O7668" s="545" t="s">
        <v>13413</v>
      </c>
      <c r="P7668" s="549">
        <v>5311</v>
      </c>
      <c r="Q7668" s="549">
        <v>1</v>
      </c>
      <c r="R7668" s="549">
        <v>156</v>
      </c>
      <c r="S7668" s="548">
        <v>2228</v>
      </c>
      <c r="T7668" s="548"/>
      <c r="U7668" s="99"/>
    </row>
    <row r="7669" spans="1:21" ht="19.5" customHeight="1">
      <c r="A7669" s="545">
        <v>102317</v>
      </c>
      <c r="B7669" s="545" t="s">
        <v>3799</v>
      </c>
      <c r="C7669" s="545" t="s">
        <v>216</v>
      </c>
      <c r="D7669" s="546">
        <v>46052</v>
      </c>
      <c r="E7669" s="171" t="str">
        <f t="shared" si="119"/>
        <v>2026</v>
      </c>
      <c r="F7669" s="547">
        <v>58201</v>
      </c>
      <c r="G7669" s="548">
        <v>0</v>
      </c>
      <c r="H7669" s="547">
        <v>58201</v>
      </c>
      <c r="I7669" s="545" t="s">
        <v>12766</v>
      </c>
      <c r="J7669" s="545" t="s">
        <v>13307</v>
      </c>
      <c r="K7669" s="545" t="s">
        <v>13413</v>
      </c>
      <c r="L7669" s="545" t="s">
        <v>13413</v>
      </c>
      <c r="M7669" s="548" t="s">
        <v>13758</v>
      </c>
      <c r="N7669" s="545" t="s">
        <v>13413</v>
      </c>
      <c r="O7669" s="545" t="s">
        <v>13413</v>
      </c>
      <c r="P7669" s="549">
        <v>5313</v>
      </c>
      <c r="Q7669" s="549">
        <v>1</v>
      </c>
      <c r="R7669" s="549">
        <v>172</v>
      </c>
      <c r="S7669" s="548">
        <v>2228</v>
      </c>
      <c r="T7669" s="548"/>
      <c r="U7669" s="99"/>
    </row>
    <row r="7670" spans="1:21" ht="19.5" customHeight="1">
      <c r="A7670" s="545">
        <v>102318</v>
      </c>
      <c r="B7670" s="545" t="s">
        <v>692</v>
      </c>
      <c r="C7670" s="545" t="s">
        <v>221</v>
      </c>
      <c r="D7670" s="546"/>
      <c r="E7670" s="171" t="str">
        <f t="shared" si="119"/>
        <v>1900</v>
      </c>
      <c r="F7670" s="547">
        <v>0</v>
      </c>
      <c r="G7670" s="548">
        <v>0</v>
      </c>
      <c r="H7670" s="547">
        <v>0</v>
      </c>
      <c r="I7670" s="545" t="s">
        <v>12688</v>
      </c>
      <c r="J7670" s="545"/>
      <c r="K7670" s="545" t="s">
        <v>13413</v>
      </c>
      <c r="L7670" s="545" t="s">
        <v>14024</v>
      </c>
      <c r="M7670" s="548" t="s">
        <v>13758</v>
      </c>
      <c r="N7670" s="545" t="s">
        <v>13413</v>
      </c>
      <c r="O7670" s="545" t="s">
        <v>14025</v>
      </c>
      <c r="P7670" s="549">
        <v>5314</v>
      </c>
      <c r="Q7670" s="549">
        <v>1</v>
      </c>
      <c r="R7670" s="549">
        <v>92</v>
      </c>
      <c r="S7670" s="548"/>
      <c r="T7670" s="548"/>
      <c r="U7670" s="99"/>
    </row>
    <row r="7671" spans="1:21" ht="19.5" customHeight="1">
      <c r="A7671" s="545">
        <v>102319</v>
      </c>
      <c r="B7671" s="545" t="s">
        <v>852</v>
      </c>
      <c r="C7671" s="545" t="s">
        <v>221</v>
      </c>
      <c r="D7671" s="546"/>
      <c r="E7671" s="171" t="str">
        <f t="shared" si="119"/>
        <v>1900</v>
      </c>
      <c r="F7671" s="547">
        <v>0</v>
      </c>
      <c r="G7671" s="548">
        <v>0</v>
      </c>
      <c r="H7671" s="547">
        <v>0</v>
      </c>
      <c r="I7671" s="545" t="s">
        <v>12688</v>
      </c>
      <c r="J7671" s="545"/>
      <c r="K7671" s="545" t="s">
        <v>13413</v>
      </c>
      <c r="L7671" s="545" t="s">
        <v>13954</v>
      </c>
      <c r="M7671" s="548" t="s">
        <v>13758</v>
      </c>
      <c r="N7671" s="545" t="s">
        <v>13413</v>
      </c>
      <c r="O7671" s="545" t="s">
        <v>13413</v>
      </c>
      <c r="P7671" s="549">
        <v>5315</v>
      </c>
      <c r="Q7671" s="549">
        <v>1</v>
      </c>
      <c r="R7671" s="549">
        <v>92</v>
      </c>
      <c r="S7671" s="548"/>
      <c r="T7671" s="548"/>
      <c r="U7671" s="99"/>
    </row>
    <row r="7672" spans="1:21" ht="19.5" customHeight="1">
      <c r="A7672" s="545">
        <v>102320</v>
      </c>
      <c r="B7672" s="545" t="s">
        <v>10411</v>
      </c>
      <c r="C7672" s="545" t="s">
        <v>216</v>
      </c>
      <c r="D7672" s="546"/>
      <c r="E7672" s="171" t="str">
        <f t="shared" si="119"/>
        <v>1900</v>
      </c>
      <c r="F7672" s="547">
        <v>0</v>
      </c>
      <c r="G7672" s="548">
        <v>0</v>
      </c>
      <c r="H7672" s="547">
        <v>0</v>
      </c>
      <c r="I7672" s="545" t="s">
        <v>12656</v>
      </c>
      <c r="J7672" s="545"/>
      <c r="K7672" s="545" t="s">
        <v>13413</v>
      </c>
      <c r="L7672" s="545" t="s">
        <v>13982</v>
      </c>
      <c r="M7672" s="548" t="s">
        <v>13758</v>
      </c>
      <c r="N7672" s="545" t="s">
        <v>13413</v>
      </c>
      <c r="O7672" s="545" t="s">
        <v>14276</v>
      </c>
      <c r="P7672" s="549">
        <v>5316</v>
      </c>
      <c r="Q7672" s="549">
        <v>1</v>
      </c>
      <c r="R7672" s="549">
        <v>119</v>
      </c>
      <c r="S7672" s="548"/>
      <c r="T7672" s="548"/>
      <c r="U7672" s="99"/>
    </row>
    <row r="7673" spans="1:21" ht="19.5" customHeight="1">
      <c r="A7673" s="545">
        <v>102321</v>
      </c>
      <c r="B7673" s="545" t="s">
        <v>749</v>
      </c>
      <c r="C7673" s="545" t="s">
        <v>221</v>
      </c>
      <c r="D7673" s="546"/>
      <c r="E7673" s="171" t="str">
        <f t="shared" si="119"/>
        <v>1900</v>
      </c>
      <c r="F7673" s="547">
        <v>0</v>
      </c>
      <c r="G7673" s="548">
        <v>0</v>
      </c>
      <c r="H7673" s="547">
        <v>0</v>
      </c>
      <c r="I7673" s="545" t="s">
        <v>12684</v>
      </c>
      <c r="J7673" s="545"/>
      <c r="K7673" s="545" t="s">
        <v>13413</v>
      </c>
      <c r="L7673" s="545" t="s">
        <v>15679</v>
      </c>
      <c r="M7673" s="548" t="s">
        <v>13758</v>
      </c>
      <c r="N7673" s="545" t="s">
        <v>13413</v>
      </c>
      <c r="O7673" s="545" t="s">
        <v>15680</v>
      </c>
      <c r="P7673" s="549">
        <v>5317</v>
      </c>
      <c r="Q7673" s="549">
        <v>1</v>
      </c>
      <c r="R7673" s="549">
        <v>95</v>
      </c>
      <c r="S7673" s="548"/>
      <c r="T7673" s="548"/>
      <c r="U7673" s="99"/>
    </row>
    <row r="7674" spans="1:21" ht="19.5" customHeight="1">
      <c r="A7674" s="545">
        <v>102322</v>
      </c>
      <c r="B7674" s="545" t="s">
        <v>10410</v>
      </c>
      <c r="C7674" s="545" t="s">
        <v>216</v>
      </c>
      <c r="D7674" s="546"/>
      <c r="E7674" s="171" t="str">
        <f t="shared" si="119"/>
        <v>1900</v>
      </c>
      <c r="F7674" s="547">
        <v>0</v>
      </c>
      <c r="G7674" s="548">
        <v>0</v>
      </c>
      <c r="H7674" s="547">
        <v>0</v>
      </c>
      <c r="I7674" s="545" t="s">
        <v>12686</v>
      </c>
      <c r="J7674" s="545"/>
      <c r="K7674" s="545" t="s">
        <v>13413</v>
      </c>
      <c r="L7674" s="545" t="s">
        <v>16428</v>
      </c>
      <c r="M7674" s="548" t="s">
        <v>13758</v>
      </c>
      <c r="N7674" s="545" t="s">
        <v>13413</v>
      </c>
      <c r="O7674" s="545" t="s">
        <v>13413</v>
      </c>
      <c r="P7674" s="549">
        <v>5318</v>
      </c>
      <c r="Q7674" s="549">
        <v>1</v>
      </c>
      <c r="R7674" s="549">
        <v>131</v>
      </c>
      <c r="S7674" s="548"/>
      <c r="T7674" s="548"/>
      <c r="U7674" s="99"/>
    </row>
    <row r="7675" spans="1:21" ht="19.5" customHeight="1">
      <c r="A7675" s="545">
        <v>102323</v>
      </c>
      <c r="B7675" s="545" t="s">
        <v>1942</v>
      </c>
      <c r="C7675" s="545" t="s">
        <v>209</v>
      </c>
      <c r="D7675" s="546"/>
      <c r="E7675" s="171" t="str">
        <f t="shared" si="119"/>
        <v>1900</v>
      </c>
      <c r="F7675" s="547">
        <v>0</v>
      </c>
      <c r="G7675" s="548">
        <v>0</v>
      </c>
      <c r="H7675" s="547">
        <v>0</v>
      </c>
      <c r="I7675" s="545" t="s">
        <v>12706</v>
      </c>
      <c r="J7675" s="545"/>
      <c r="K7675" s="545" t="s">
        <v>13413</v>
      </c>
      <c r="L7675" s="545" t="s">
        <v>13413</v>
      </c>
      <c r="M7675" s="548" t="s">
        <v>13758</v>
      </c>
      <c r="N7675" s="545" t="s">
        <v>13413</v>
      </c>
      <c r="O7675" s="545" t="s">
        <v>15804</v>
      </c>
      <c r="P7675" s="549">
        <v>5319</v>
      </c>
      <c r="Q7675" s="549">
        <v>1</v>
      </c>
      <c r="R7675" s="549">
        <v>128</v>
      </c>
      <c r="S7675" s="548"/>
      <c r="T7675" s="548"/>
      <c r="U7675" s="99"/>
    </row>
    <row r="7676" spans="1:21" ht="19.5" customHeight="1">
      <c r="A7676" s="545">
        <v>102324</v>
      </c>
      <c r="B7676" s="545" t="s">
        <v>2324</v>
      </c>
      <c r="C7676" s="545" t="s">
        <v>209</v>
      </c>
      <c r="D7676" s="546"/>
      <c r="E7676" s="171" t="str">
        <f t="shared" si="119"/>
        <v>1900</v>
      </c>
      <c r="F7676" s="547">
        <v>0</v>
      </c>
      <c r="G7676" s="548">
        <v>0</v>
      </c>
      <c r="H7676" s="547">
        <v>0</v>
      </c>
      <c r="I7676" s="545" t="s">
        <v>12652</v>
      </c>
      <c r="J7676" s="545"/>
      <c r="K7676" s="545" t="s">
        <v>13413</v>
      </c>
      <c r="L7676" s="545" t="s">
        <v>14509</v>
      </c>
      <c r="M7676" s="548" t="s">
        <v>13758</v>
      </c>
      <c r="N7676" s="545" t="s">
        <v>13413</v>
      </c>
      <c r="O7676" s="545" t="s">
        <v>18722</v>
      </c>
      <c r="P7676" s="549">
        <v>5320</v>
      </c>
      <c r="Q7676" s="549">
        <v>1</v>
      </c>
      <c r="R7676" s="549">
        <v>134</v>
      </c>
      <c r="S7676" s="548"/>
      <c r="T7676" s="548"/>
      <c r="U7676" s="99"/>
    </row>
    <row r="7677" spans="1:21" ht="19.5" customHeight="1">
      <c r="A7677" s="545">
        <v>102325</v>
      </c>
      <c r="B7677" s="545" t="s">
        <v>7616</v>
      </c>
      <c r="C7677" s="545" t="s">
        <v>216</v>
      </c>
      <c r="D7677" s="546">
        <v>43661</v>
      </c>
      <c r="E7677" s="171" t="str">
        <f t="shared" si="119"/>
        <v>2019</v>
      </c>
      <c r="F7677" s="547">
        <v>387931</v>
      </c>
      <c r="G7677" s="548">
        <v>0.19</v>
      </c>
      <c r="H7677" s="547">
        <v>325992.44</v>
      </c>
      <c r="I7677" s="545" t="s">
        <v>12694</v>
      </c>
      <c r="J7677" s="545" t="s">
        <v>13321</v>
      </c>
      <c r="K7677" s="545" t="s">
        <v>18723</v>
      </c>
      <c r="L7677" s="545" t="s">
        <v>13413</v>
      </c>
      <c r="M7677" s="548" t="s">
        <v>13758</v>
      </c>
      <c r="N7677" s="545" t="s">
        <v>13413</v>
      </c>
      <c r="O7677" s="545" t="s">
        <v>13413</v>
      </c>
      <c r="P7677" s="549">
        <v>12301</v>
      </c>
      <c r="Q7677" s="549">
        <v>1</v>
      </c>
      <c r="R7677" s="549">
        <v>104</v>
      </c>
      <c r="S7677" s="548">
        <v>2244</v>
      </c>
      <c r="T7677" s="548"/>
      <c r="U7677" s="99"/>
    </row>
    <row r="7678" spans="1:21" ht="19.5" customHeight="1">
      <c r="A7678" s="545">
        <v>102326</v>
      </c>
      <c r="B7678" s="545" t="s">
        <v>7615</v>
      </c>
      <c r="C7678" s="545" t="s">
        <v>216</v>
      </c>
      <c r="D7678" s="546">
        <v>43661</v>
      </c>
      <c r="E7678" s="171" t="str">
        <f t="shared" si="119"/>
        <v>2019</v>
      </c>
      <c r="F7678" s="547">
        <v>103448</v>
      </c>
      <c r="G7678" s="548">
        <v>0.19</v>
      </c>
      <c r="H7678" s="547">
        <v>86931.09</v>
      </c>
      <c r="I7678" s="545" t="s">
        <v>12694</v>
      </c>
      <c r="J7678" s="545" t="s">
        <v>13321</v>
      </c>
      <c r="K7678" s="545" t="s">
        <v>18724</v>
      </c>
      <c r="L7678" s="545" t="s">
        <v>13413</v>
      </c>
      <c r="M7678" s="548" t="s">
        <v>13758</v>
      </c>
      <c r="N7678" s="545" t="s">
        <v>13413</v>
      </c>
      <c r="O7678" s="545" t="s">
        <v>13413</v>
      </c>
      <c r="P7678" s="549">
        <v>12302</v>
      </c>
      <c r="Q7678" s="549">
        <v>1</v>
      </c>
      <c r="R7678" s="549">
        <v>104</v>
      </c>
      <c r="S7678" s="548">
        <v>2244</v>
      </c>
      <c r="T7678" s="548"/>
      <c r="U7678" s="99"/>
    </row>
    <row r="7679" spans="1:21" ht="19.5" customHeight="1">
      <c r="A7679" s="545">
        <v>102327</v>
      </c>
      <c r="B7679" s="545" t="s">
        <v>7614</v>
      </c>
      <c r="C7679" s="545" t="s">
        <v>216</v>
      </c>
      <c r="D7679" s="546">
        <v>43661</v>
      </c>
      <c r="E7679" s="171" t="str">
        <f t="shared" si="119"/>
        <v>2019</v>
      </c>
      <c r="F7679" s="547">
        <v>108621</v>
      </c>
      <c r="G7679" s="548">
        <v>0.19</v>
      </c>
      <c r="H7679" s="547">
        <v>91278.15</v>
      </c>
      <c r="I7679" s="545" t="s">
        <v>12694</v>
      </c>
      <c r="J7679" s="545" t="s">
        <v>13321</v>
      </c>
      <c r="K7679" s="545" t="s">
        <v>18725</v>
      </c>
      <c r="L7679" s="545" t="s">
        <v>13413</v>
      </c>
      <c r="M7679" s="548" t="s">
        <v>13758</v>
      </c>
      <c r="N7679" s="545" t="s">
        <v>13413</v>
      </c>
      <c r="O7679" s="545" t="s">
        <v>13413</v>
      </c>
      <c r="P7679" s="549">
        <v>12303</v>
      </c>
      <c r="Q7679" s="549">
        <v>1</v>
      </c>
      <c r="R7679" s="549">
        <v>104</v>
      </c>
      <c r="S7679" s="548">
        <v>2244</v>
      </c>
      <c r="T7679" s="548"/>
      <c r="U7679" s="99"/>
    </row>
    <row r="7680" spans="1:21" ht="19.5" customHeight="1">
      <c r="A7680" s="545">
        <v>102328</v>
      </c>
      <c r="B7680" s="545" t="s">
        <v>7613</v>
      </c>
      <c r="C7680" s="545" t="s">
        <v>216</v>
      </c>
      <c r="D7680" s="546">
        <v>43661</v>
      </c>
      <c r="E7680" s="171" t="str">
        <f t="shared" si="119"/>
        <v>2019</v>
      </c>
      <c r="F7680" s="547">
        <v>267241</v>
      </c>
      <c r="G7680" s="548">
        <v>0.19</v>
      </c>
      <c r="H7680" s="547">
        <v>224572.27</v>
      </c>
      <c r="I7680" s="545" t="s">
        <v>12694</v>
      </c>
      <c r="J7680" s="545" t="s">
        <v>13321</v>
      </c>
      <c r="K7680" s="545" t="s">
        <v>18726</v>
      </c>
      <c r="L7680" s="545" t="s">
        <v>13413</v>
      </c>
      <c r="M7680" s="548" t="s">
        <v>13758</v>
      </c>
      <c r="N7680" s="545" t="s">
        <v>13413</v>
      </c>
      <c r="O7680" s="545" t="s">
        <v>13413</v>
      </c>
      <c r="P7680" s="549">
        <v>12304</v>
      </c>
      <c r="Q7680" s="549">
        <v>1</v>
      </c>
      <c r="R7680" s="549">
        <v>104</v>
      </c>
      <c r="S7680" s="548">
        <v>2244</v>
      </c>
      <c r="T7680" s="548"/>
      <c r="U7680" s="99"/>
    </row>
    <row r="7681" spans="1:21" ht="19.5" customHeight="1">
      <c r="A7681" s="545">
        <v>102329</v>
      </c>
      <c r="B7681" s="545" t="s">
        <v>1995</v>
      </c>
      <c r="C7681" s="545" t="s">
        <v>216</v>
      </c>
      <c r="D7681" s="546"/>
      <c r="E7681" s="171" t="str">
        <f t="shared" si="119"/>
        <v>1900</v>
      </c>
      <c r="F7681" s="547">
        <v>0</v>
      </c>
      <c r="G7681" s="548">
        <v>0</v>
      </c>
      <c r="H7681" s="547">
        <v>0</v>
      </c>
      <c r="I7681" s="545" t="s">
        <v>12652</v>
      </c>
      <c r="J7681" s="545"/>
      <c r="K7681" s="545" t="s">
        <v>13413</v>
      </c>
      <c r="L7681" s="545" t="s">
        <v>13413</v>
      </c>
      <c r="M7681" s="548" t="s">
        <v>13758</v>
      </c>
      <c r="N7681" s="545" t="s">
        <v>13413</v>
      </c>
      <c r="O7681" s="545" t="s">
        <v>13981</v>
      </c>
      <c r="P7681" s="549">
        <v>5321</v>
      </c>
      <c r="Q7681" s="549">
        <v>1</v>
      </c>
      <c r="R7681" s="549">
        <v>134</v>
      </c>
      <c r="S7681" s="548"/>
      <c r="T7681" s="548"/>
      <c r="U7681" s="99"/>
    </row>
    <row r="7682" spans="1:21" ht="19.5" customHeight="1">
      <c r="A7682" s="545">
        <v>102330</v>
      </c>
      <c r="B7682" s="545" t="s">
        <v>7612</v>
      </c>
      <c r="C7682" s="545" t="s">
        <v>216</v>
      </c>
      <c r="D7682" s="546">
        <v>43661</v>
      </c>
      <c r="E7682" s="171" t="str">
        <f t="shared" si="119"/>
        <v>2019</v>
      </c>
      <c r="F7682" s="547">
        <v>762069</v>
      </c>
      <c r="G7682" s="548">
        <v>0.19</v>
      </c>
      <c r="H7682" s="547">
        <v>640394.12</v>
      </c>
      <c r="I7682" s="545" t="s">
        <v>12702</v>
      </c>
      <c r="J7682" s="545" t="s">
        <v>13321</v>
      </c>
      <c r="K7682" s="545" t="s">
        <v>18727</v>
      </c>
      <c r="L7682" s="545" t="s">
        <v>13413</v>
      </c>
      <c r="M7682" s="548" t="s">
        <v>13758</v>
      </c>
      <c r="N7682" s="545" t="s">
        <v>13413</v>
      </c>
      <c r="O7682" s="545" t="s">
        <v>13413</v>
      </c>
      <c r="P7682" s="549">
        <v>12305</v>
      </c>
      <c r="Q7682" s="549">
        <v>1</v>
      </c>
      <c r="R7682" s="549">
        <v>27</v>
      </c>
      <c r="S7682" s="548">
        <v>2244</v>
      </c>
      <c r="T7682" s="548"/>
      <c r="U7682" s="99"/>
    </row>
    <row r="7683" spans="1:21" ht="19.5" customHeight="1">
      <c r="A7683" s="545">
        <v>102331</v>
      </c>
      <c r="B7683" s="545" t="s">
        <v>7611</v>
      </c>
      <c r="C7683" s="545" t="s">
        <v>216</v>
      </c>
      <c r="D7683" s="546">
        <v>43661</v>
      </c>
      <c r="E7683" s="171" t="str">
        <f t="shared" si="119"/>
        <v>2019</v>
      </c>
      <c r="F7683" s="547">
        <v>4310345.01</v>
      </c>
      <c r="G7683" s="548">
        <v>0.19</v>
      </c>
      <c r="H7683" s="547">
        <v>3622138.66</v>
      </c>
      <c r="I7683" s="545" t="s">
        <v>12973</v>
      </c>
      <c r="J7683" s="545" t="s">
        <v>13321</v>
      </c>
      <c r="K7683" s="545" t="s">
        <v>18728</v>
      </c>
      <c r="L7683" s="545" t="s">
        <v>13413</v>
      </c>
      <c r="M7683" s="548" t="s">
        <v>13843</v>
      </c>
      <c r="N7683" s="545" t="s">
        <v>13413</v>
      </c>
      <c r="O7683" s="545" t="s">
        <v>13413</v>
      </c>
      <c r="P7683" s="549">
        <v>12306</v>
      </c>
      <c r="Q7683" s="549">
        <v>5</v>
      </c>
      <c r="R7683" s="549">
        <v>59</v>
      </c>
      <c r="S7683" s="548">
        <v>2244</v>
      </c>
      <c r="T7683" s="548"/>
      <c r="U7683" s="99"/>
    </row>
    <row r="7684" spans="1:21" ht="19.5" customHeight="1">
      <c r="A7684" s="545">
        <v>102332</v>
      </c>
      <c r="B7684" s="545" t="s">
        <v>7628</v>
      </c>
      <c r="C7684" s="545" t="s">
        <v>216</v>
      </c>
      <c r="D7684" s="546">
        <v>43658</v>
      </c>
      <c r="E7684" s="171" t="str">
        <f t="shared" ref="E7684:E7747" si="120">TEXT(D7684,"YYYY")</f>
        <v>2019</v>
      </c>
      <c r="F7684" s="547">
        <v>109999.99</v>
      </c>
      <c r="G7684" s="548">
        <v>0.19</v>
      </c>
      <c r="H7684" s="547">
        <v>92436.97</v>
      </c>
      <c r="I7684" s="545" t="s">
        <v>12736</v>
      </c>
      <c r="J7684" s="545" t="s">
        <v>13321</v>
      </c>
      <c r="K7684" s="545" t="s">
        <v>18729</v>
      </c>
      <c r="L7684" s="545" t="s">
        <v>13413</v>
      </c>
      <c r="M7684" s="548" t="s">
        <v>13758</v>
      </c>
      <c r="N7684" s="545" t="s">
        <v>13413</v>
      </c>
      <c r="O7684" s="545" t="s">
        <v>13413</v>
      </c>
      <c r="P7684" s="549">
        <v>12307</v>
      </c>
      <c r="Q7684" s="549">
        <v>1</v>
      </c>
      <c r="R7684" s="549">
        <v>56</v>
      </c>
      <c r="S7684" s="548">
        <v>2244</v>
      </c>
      <c r="T7684" s="548"/>
      <c r="U7684" s="99"/>
    </row>
    <row r="7685" spans="1:21" ht="19.5" customHeight="1">
      <c r="A7685" s="545">
        <v>102333</v>
      </c>
      <c r="B7685" s="545" t="s">
        <v>7610</v>
      </c>
      <c r="C7685" s="545" t="s">
        <v>221</v>
      </c>
      <c r="D7685" s="546">
        <v>43661</v>
      </c>
      <c r="E7685" s="171" t="str">
        <f t="shared" si="120"/>
        <v>2019</v>
      </c>
      <c r="F7685" s="547">
        <v>416543.99</v>
      </c>
      <c r="G7685" s="548">
        <v>0.19</v>
      </c>
      <c r="H7685" s="547">
        <v>350036.97</v>
      </c>
      <c r="I7685" s="545" t="s">
        <v>12985</v>
      </c>
      <c r="J7685" s="545" t="s">
        <v>13321</v>
      </c>
      <c r="K7685" s="545" t="s">
        <v>13413</v>
      </c>
      <c r="L7685" s="545" t="s">
        <v>13413</v>
      </c>
      <c r="M7685" s="548" t="s">
        <v>13758</v>
      </c>
      <c r="N7685" s="545" t="s">
        <v>13413</v>
      </c>
      <c r="O7685" s="545" t="s">
        <v>13413</v>
      </c>
      <c r="P7685" s="549">
        <v>12308</v>
      </c>
      <c r="Q7685" s="549">
        <v>1</v>
      </c>
      <c r="R7685" s="549">
        <v>60</v>
      </c>
      <c r="S7685" s="548">
        <v>2244</v>
      </c>
      <c r="T7685" s="548"/>
      <c r="U7685" s="99"/>
    </row>
    <row r="7686" spans="1:21" ht="19.5" customHeight="1">
      <c r="A7686" s="545">
        <v>102334</v>
      </c>
      <c r="B7686" s="545" t="s">
        <v>7609</v>
      </c>
      <c r="C7686" s="545" t="s">
        <v>221</v>
      </c>
      <c r="D7686" s="546">
        <v>43661</v>
      </c>
      <c r="E7686" s="171" t="str">
        <f t="shared" si="120"/>
        <v>2019</v>
      </c>
      <c r="F7686" s="547">
        <v>1058237</v>
      </c>
      <c r="G7686" s="548">
        <v>0.19</v>
      </c>
      <c r="H7686" s="547">
        <v>889274.79</v>
      </c>
      <c r="I7686" s="545" t="s">
        <v>12985</v>
      </c>
      <c r="J7686" s="545" t="s">
        <v>13321</v>
      </c>
      <c r="K7686" s="545" t="s">
        <v>18730</v>
      </c>
      <c r="L7686" s="545" t="s">
        <v>13413</v>
      </c>
      <c r="M7686" s="548" t="s">
        <v>13758</v>
      </c>
      <c r="N7686" s="545" t="s">
        <v>13413</v>
      </c>
      <c r="O7686" s="545" t="s">
        <v>13413</v>
      </c>
      <c r="P7686" s="549">
        <v>12309</v>
      </c>
      <c r="Q7686" s="549">
        <v>1</v>
      </c>
      <c r="R7686" s="549">
        <v>60</v>
      </c>
      <c r="S7686" s="548">
        <v>2244</v>
      </c>
      <c r="T7686" s="548"/>
      <c r="U7686" s="99"/>
    </row>
    <row r="7687" spans="1:21" ht="19.5" customHeight="1">
      <c r="A7687" s="545">
        <v>102335</v>
      </c>
      <c r="B7687" s="545" t="s">
        <v>4523</v>
      </c>
      <c r="C7687" s="545" t="s">
        <v>221</v>
      </c>
      <c r="D7687" s="546"/>
      <c r="E7687" s="171" t="str">
        <f t="shared" si="120"/>
        <v>1900</v>
      </c>
      <c r="F7687" s="547">
        <v>0</v>
      </c>
      <c r="G7687" s="548">
        <v>0</v>
      </c>
      <c r="H7687" s="547">
        <v>0</v>
      </c>
      <c r="I7687" s="545" t="s">
        <v>12687</v>
      </c>
      <c r="J7687" s="545"/>
      <c r="K7687" s="545" t="s">
        <v>18731</v>
      </c>
      <c r="L7687" s="545" t="s">
        <v>18732</v>
      </c>
      <c r="M7687" s="548" t="s">
        <v>13758</v>
      </c>
      <c r="N7687" s="545" t="s">
        <v>13413</v>
      </c>
      <c r="O7687" s="545" t="s">
        <v>13413</v>
      </c>
      <c r="P7687" s="549">
        <v>5322</v>
      </c>
      <c r="Q7687" s="549">
        <v>1</v>
      </c>
      <c r="R7687" s="549">
        <v>91</v>
      </c>
      <c r="S7687" s="548"/>
      <c r="T7687" s="548"/>
      <c r="U7687" s="99"/>
    </row>
    <row r="7688" spans="1:21" ht="19.5" customHeight="1">
      <c r="A7688" s="545">
        <v>102337</v>
      </c>
      <c r="B7688" s="545" t="s">
        <v>3266</v>
      </c>
      <c r="C7688" s="545" t="s">
        <v>216</v>
      </c>
      <c r="D7688" s="546"/>
      <c r="E7688" s="171" t="str">
        <f t="shared" si="120"/>
        <v>1900</v>
      </c>
      <c r="F7688" s="547">
        <v>0</v>
      </c>
      <c r="G7688" s="548">
        <v>0</v>
      </c>
      <c r="H7688" s="547">
        <v>0</v>
      </c>
      <c r="I7688" s="545" t="s">
        <v>12637</v>
      </c>
      <c r="J7688" s="545"/>
      <c r="K7688" s="545" t="s">
        <v>13413</v>
      </c>
      <c r="L7688" s="545" t="s">
        <v>13413</v>
      </c>
      <c r="M7688" s="548" t="s">
        <v>13813</v>
      </c>
      <c r="N7688" s="545" t="s">
        <v>13413</v>
      </c>
      <c r="O7688" s="545" t="s">
        <v>13413</v>
      </c>
      <c r="P7688" s="549">
        <v>5324</v>
      </c>
      <c r="Q7688" s="549">
        <v>3</v>
      </c>
      <c r="R7688" s="549">
        <v>13</v>
      </c>
      <c r="S7688" s="548"/>
      <c r="T7688" s="548"/>
      <c r="U7688" s="99"/>
    </row>
    <row r="7689" spans="1:21" ht="19.5" customHeight="1">
      <c r="A7689" s="545">
        <v>102338</v>
      </c>
      <c r="B7689" s="545" t="s">
        <v>10409</v>
      </c>
      <c r="C7689" s="545" t="s">
        <v>216</v>
      </c>
      <c r="D7689" s="546"/>
      <c r="E7689" s="171" t="str">
        <f t="shared" si="120"/>
        <v>1900</v>
      </c>
      <c r="F7689" s="547">
        <v>0</v>
      </c>
      <c r="G7689" s="548">
        <v>0</v>
      </c>
      <c r="H7689" s="547">
        <v>0</v>
      </c>
      <c r="I7689" s="545" t="s">
        <v>12669</v>
      </c>
      <c r="J7689" s="545"/>
      <c r="K7689" s="545" t="s">
        <v>13413</v>
      </c>
      <c r="L7689" s="545" t="s">
        <v>13872</v>
      </c>
      <c r="M7689" s="548" t="s">
        <v>13758</v>
      </c>
      <c r="N7689" s="545" t="s">
        <v>13413</v>
      </c>
      <c r="O7689" s="545" t="s">
        <v>13873</v>
      </c>
      <c r="P7689" s="549">
        <v>5325</v>
      </c>
      <c r="Q7689" s="549">
        <v>1</v>
      </c>
      <c r="R7689" s="549">
        <v>85</v>
      </c>
      <c r="S7689" s="548"/>
      <c r="T7689" s="548"/>
      <c r="U7689" s="99"/>
    </row>
    <row r="7690" spans="1:21" ht="19.5" customHeight="1">
      <c r="A7690" s="545">
        <v>102339</v>
      </c>
      <c r="B7690" s="545" t="s">
        <v>533</v>
      </c>
      <c r="C7690" s="545" t="s">
        <v>216</v>
      </c>
      <c r="D7690" s="546"/>
      <c r="E7690" s="171" t="str">
        <f t="shared" si="120"/>
        <v>1900</v>
      </c>
      <c r="F7690" s="547">
        <v>0</v>
      </c>
      <c r="G7690" s="548">
        <v>0</v>
      </c>
      <c r="H7690" s="547">
        <v>0</v>
      </c>
      <c r="I7690" s="545" t="s">
        <v>12673</v>
      </c>
      <c r="J7690" s="545"/>
      <c r="K7690" s="545" t="s">
        <v>13413</v>
      </c>
      <c r="L7690" s="545" t="s">
        <v>16316</v>
      </c>
      <c r="M7690" s="548" t="s">
        <v>13758</v>
      </c>
      <c r="N7690" s="545" t="s">
        <v>22148</v>
      </c>
      <c r="O7690" s="545" t="s">
        <v>16317</v>
      </c>
      <c r="P7690" s="549">
        <v>5326</v>
      </c>
      <c r="Q7690" s="549">
        <v>1</v>
      </c>
      <c r="R7690" s="549">
        <v>83</v>
      </c>
      <c r="S7690" s="548"/>
      <c r="T7690" s="548">
        <v>163</v>
      </c>
      <c r="U7690" s="99"/>
    </row>
    <row r="7691" spans="1:21" ht="19.5" customHeight="1">
      <c r="A7691" s="545">
        <v>102340</v>
      </c>
      <c r="B7691" s="545" t="s">
        <v>10408</v>
      </c>
      <c r="C7691" s="545" t="s">
        <v>216</v>
      </c>
      <c r="D7691" s="546"/>
      <c r="E7691" s="171" t="str">
        <f t="shared" si="120"/>
        <v>1900</v>
      </c>
      <c r="F7691" s="547">
        <v>0</v>
      </c>
      <c r="G7691" s="548">
        <v>0</v>
      </c>
      <c r="H7691" s="547">
        <v>0</v>
      </c>
      <c r="I7691" s="545" t="s">
        <v>12673</v>
      </c>
      <c r="J7691" s="545"/>
      <c r="K7691" s="545" t="s">
        <v>13413</v>
      </c>
      <c r="L7691" s="545" t="s">
        <v>16316</v>
      </c>
      <c r="M7691" s="548" t="s">
        <v>13758</v>
      </c>
      <c r="N7691" s="545" t="s">
        <v>22148</v>
      </c>
      <c r="O7691" s="545" t="s">
        <v>16317</v>
      </c>
      <c r="P7691" s="549">
        <v>5327</v>
      </c>
      <c r="Q7691" s="549">
        <v>1</v>
      </c>
      <c r="R7691" s="549">
        <v>83</v>
      </c>
      <c r="S7691" s="548"/>
      <c r="T7691" s="548">
        <v>163</v>
      </c>
      <c r="U7691" s="99"/>
    </row>
    <row r="7692" spans="1:21" ht="19.5" customHeight="1">
      <c r="A7692" s="545">
        <v>102341</v>
      </c>
      <c r="B7692" s="545" t="s">
        <v>10407</v>
      </c>
      <c r="C7692" s="545" t="s">
        <v>216</v>
      </c>
      <c r="D7692" s="546"/>
      <c r="E7692" s="171" t="str">
        <f t="shared" si="120"/>
        <v>1900</v>
      </c>
      <c r="F7692" s="547">
        <v>0</v>
      </c>
      <c r="G7692" s="548">
        <v>0</v>
      </c>
      <c r="H7692" s="547">
        <v>0</v>
      </c>
      <c r="I7692" s="545" t="s">
        <v>12673</v>
      </c>
      <c r="J7692" s="545"/>
      <c r="K7692" s="545" t="s">
        <v>13413</v>
      </c>
      <c r="L7692" s="545" t="s">
        <v>16316</v>
      </c>
      <c r="M7692" s="548" t="s">
        <v>13758</v>
      </c>
      <c r="N7692" s="545" t="s">
        <v>22148</v>
      </c>
      <c r="O7692" s="545" t="s">
        <v>16317</v>
      </c>
      <c r="P7692" s="549">
        <v>5328</v>
      </c>
      <c r="Q7692" s="549">
        <v>1</v>
      </c>
      <c r="R7692" s="549">
        <v>83</v>
      </c>
      <c r="S7692" s="548"/>
      <c r="T7692" s="548">
        <v>163</v>
      </c>
      <c r="U7692" s="99"/>
    </row>
    <row r="7693" spans="1:21" ht="19.5" customHeight="1">
      <c r="A7693" s="545">
        <v>102342</v>
      </c>
      <c r="B7693" s="545" t="s">
        <v>516</v>
      </c>
      <c r="C7693" s="545" t="s">
        <v>216</v>
      </c>
      <c r="D7693" s="546"/>
      <c r="E7693" s="171" t="str">
        <f t="shared" si="120"/>
        <v>1900</v>
      </c>
      <c r="F7693" s="547">
        <v>0</v>
      </c>
      <c r="G7693" s="548">
        <v>0</v>
      </c>
      <c r="H7693" s="547">
        <v>0</v>
      </c>
      <c r="I7693" s="545" t="s">
        <v>12673</v>
      </c>
      <c r="J7693" s="545"/>
      <c r="K7693" s="545" t="s">
        <v>13413</v>
      </c>
      <c r="L7693" s="545" t="s">
        <v>16316</v>
      </c>
      <c r="M7693" s="548" t="s">
        <v>13758</v>
      </c>
      <c r="N7693" s="545" t="s">
        <v>22148</v>
      </c>
      <c r="O7693" s="545" t="s">
        <v>16317</v>
      </c>
      <c r="P7693" s="549">
        <v>5329</v>
      </c>
      <c r="Q7693" s="549">
        <v>1</v>
      </c>
      <c r="R7693" s="549">
        <v>83</v>
      </c>
      <c r="S7693" s="548"/>
      <c r="T7693" s="548">
        <v>163</v>
      </c>
      <c r="U7693" s="99"/>
    </row>
    <row r="7694" spans="1:21" ht="19.5" customHeight="1">
      <c r="A7694" s="545">
        <v>102343</v>
      </c>
      <c r="B7694" s="545" t="s">
        <v>6536</v>
      </c>
      <c r="C7694" s="545" t="s">
        <v>216</v>
      </c>
      <c r="D7694" s="546">
        <v>44592</v>
      </c>
      <c r="E7694" s="171" t="str">
        <f t="shared" si="120"/>
        <v>2022</v>
      </c>
      <c r="F7694" s="547">
        <v>203068</v>
      </c>
      <c r="G7694" s="548">
        <v>0.19</v>
      </c>
      <c r="H7694" s="547">
        <v>170645.38</v>
      </c>
      <c r="I7694" s="545" t="s">
        <v>12703</v>
      </c>
      <c r="J7694" s="545" t="s">
        <v>13297</v>
      </c>
      <c r="K7694" s="545" t="s">
        <v>18733</v>
      </c>
      <c r="L7694" s="545" t="s">
        <v>13413</v>
      </c>
      <c r="M7694" s="548" t="s">
        <v>13758</v>
      </c>
      <c r="N7694" s="545" t="s">
        <v>13413</v>
      </c>
      <c r="O7694" s="545" t="s">
        <v>13413</v>
      </c>
      <c r="P7694" s="549">
        <v>12310</v>
      </c>
      <c r="Q7694" s="549">
        <v>1</v>
      </c>
      <c r="R7694" s="549">
        <v>120</v>
      </c>
      <c r="S7694" s="548">
        <v>2257</v>
      </c>
      <c r="T7694" s="548"/>
      <c r="U7694" s="99"/>
    </row>
    <row r="7695" spans="1:21" ht="19.5" customHeight="1">
      <c r="A7695" s="545">
        <v>102344</v>
      </c>
      <c r="B7695" s="545" t="s">
        <v>6535</v>
      </c>
      <c r="C7695" s="545" t="s">
        <v>216</v>
      </c>
      <c r="D7695" s="546">
        <v>44585</v>
      </c>
      <c r="E7695" s="171" t="str">
        <f t="shared" si="120"/>
        <v>2022</v>
      </c>
      <c r="F7695" s="547">
        <v>52810</v>
      </c>
      <c r="G7695" s="548">
        <v>0.19</v>
      </c>
      <c r="H7695" s="547">
        <v>44378.15</v>
      </c>
      <c r="I7695" s="545" t="s">
        <v>12659</v>
      </c>
      <c r="J7695" s="545" t="s">
        <v>13297</v>
      </c>
      <c r="K7695" s="545" t="s">
        <v>13413</v>
      </c>
      <c r="L7695" s="545" t="s">
        <v>13413</v>
      </c>
      <c r="M7695" s="548" t="s">
        <v>13758</v>
      </c>
      <c r="N7695" s="545" t="s">
        <v>13413</v>
      </c>
      <c r="O7695" s="545" t="s">
        <v>13413</v>
      </c>
      <c r="P7695" s="549">
        <v>12311</v>
      </c>
      <c r="Q7695" s="549">
        <v>1</v>
      </c>
      <c r="R7695" s="549">
        <v>116</v>
      </c>
      <c r="S7695" s="548">
        <v>2257</v>
      </c>
      <c r="T7695" s="548"/>
      <c r="U7695" s="99"/>
    </row>
    <row r="7696" spans="1:21" ht="19.5" customHeight="1">
      <c r="A7696" s="545">
        <v>102345</v>
      </c>
      <c r="B7696" s="545" t="s">
        <v>6534</v>
      </c>
      <c r="C7696" s="545" t="s">
        <v>216</v>
      </c>
      <c r="D7696" s="546">
        <v>45708</v>
      </c>
      <c r="E7696" s="171" t="str">
        <f t="shared" si="120"/>
        <v>2025</v>
      </c>
      <c r="F7696" s="547">
        <v>36793.18</v>
      </c>
      <c r="G7696" s="548">
        <v>0.19</v>
      </c>
      <c r="H7696" s="547">
        <v>30918.639999999999</v>
      </c>
      <c r="I7696" s="545" t="s">
        <v>12659</v>
      </c>
      <c r="J7696" s="545" t="s">
        <v>13307</v>
      </c>
      <c r="K7696" s="545" t="s">
        <v>13413</v>
      </c>
      <c r="L7696" s="545" t="s">
        <v>13413</v>
      </c>
      <c r="M7696" s="548" t="s">
        <v>13758</v>
      </c>
      <c r="N7696" s="545" t="s">
        <v>13413</v>
      </c>
      <c r="O7696" s="545" t="s">
        <v>13413</v>
      </c>
      <c r="P7696" s="549">
        <v>12312</v>
      </c>
      <c r="Q7696" s="549">
        <v>1</v>
      </c>
      <c r="R7696" s="549">
        <v>116</v>
      </c>
      <c r="S7696" s="548">
        <v>2228</v>
      </c>
      <c r="T7696" s="548"/>
      <c r="U7696" s="99"/>
    </row>
    <row r="7697" spans="1:21" ht="19.5" customHeight="1">
      <c r="A7697" s="545">
        <v>102346</v>
      </c>
      <c r="B7697" s="545" t="s">
        <v>6533</v>
      </c>
      <c r="C7697" s="545" t="s">
        <v>216</v>
      </c>
      <c r="D7697" s="546">
        <v>46056</v>
      </c>
      <c r="E7697" s="171" t="str">
        <f t="shared" si="120"/>
        <v>2026</v>
      </c>
      <c r="F7697" s="547">
        <v>70303</v>
      </c>
      <c r="G7697" s="548">
        <v>0.19</v>
      </c>
      <c r="H7697" s="547">
        <v>59078.15</v>
      </c>
      <c r="I7697" s="545" t="s">
        <v>12718</v>
      </c>
      <c r="J7697" s="545" t="s">
        <v>13298</v>
      </c>
      <c r="K7697" s="545" t="s">
        <v>18734</v>
      </c>
      <c r="L7697" s="545" t="s">
        <v>13413</v>
      </c>
      <c r="M7697" s="548" t="s">
        <v>13758</v>
      </c>
      <c r="N7697" s="545" t="s">
        <v>13413</v>
      </c>
      <c r="O7697" s="545" t="s">
        <v>13413</v>
      </c>
      <c r="P7697" s="549">
        <v>12313</v>
      </c>
      <c r="Q7697" s="549">
        <v>1</v>
      </c>
      <c r="R7697" s="549">
        <v>137</v>
      </c>
      <c r="S7697" s="548">
        <v>1012</v>
      </c>
      <c r="T7697" s="548"/>
      <c r="U7697" s="99"/>
    </row>
    <row r="7698" spans="1:21" ht="19.5" customHeight="1">
      <c r="A7698" s="545">
        <v>102347</v>
      </c>
      <c r="B7698" s="545" t="s">
        <v>6117</v>
      </c>
      <c r="C7698" s="545" t="s">
        <v>221</v>
      </c>
      <c r="D7698" s="546">
        <v>45062</v>
      </c>
      <c r="E7698" s="171" t="str">
        <f t="shared" si="120"/>
        <v>2023</v>
      </c>
      <c r="F7698" s="547">
        <v>191249.01</v>
      </c>
      <c r="G7698" s="548">
        <v>0.19</v>
      </c>
      <c r="H7698" s="547">
        <v>160713.45000000001</v>
      </c>
      <c r="I7698" s="545" t="s">
        <v>12973</v>
      </c>
      <c r="J7698" s="545" t="s">
        <v>13298</v>
      </c>
      <c r="K7698" s="545" t="s">
        <v>18735</v>
      </c>
      <c r="L7698" s="545" t="s">
        <v>13413</v>
      </c>
      <c r="M7698" s="548" t="s">
        <v>13758</v>
      </c>
      <c r="N7698" s="545" t="s">
        <v>13413</v>
      </c>
      <c r="O7698" s="545" t="s">
        <v>13413</v>
      </c>
      <c r="P7698" s="549">
        <v>12314</v>
      </c>
      <c r="Q7698" s="549">
        <v>1</v>
      </c>
      <c r="R7698" s="549">
        <v>59</v>
      </c>
      <c r="S7698" s="548">
        <v>1012</v>
      </c>
      <c r="T7698" s="548"/>
      <c r="U7698" s="99"/>
    </row>
    <row r="7699" spans="1:21" ht="19.5" customHeight="1">
      <c r="A7699" s="545">
        <v>102348</v>
      </c>
      <c r="B7699" s="545" t="s">
        <v>1542</v>
      </c>
      <c r="C7699" s="545" t="s">
        <v>209</v>
      </c>
      <c r="D7699" s="546"/>
      <c r="E7699" s="171" t="str">
        <f t="shared" si="120"/>
        <v>1900</v>
      </c>
      <c r="F7699" s="547">
        <v>0</v>
      </c>
      <c r="G7699" s="548">
        <v>0</v>
      </c>
      <c r="H7699" s="547">
        <v>0</v>
      </c>
      <c r="I7699" s="545" t="s">
        <v>12685</v>
      </c>
      <c r="J7699" s="545"/>
      <c r="K7699" s="545" t="s">
        <v>13413</v>
      </c>
      <c r="L7699" s="545" t="s">
        <v>13413</v>
      </c>
      <c r="M7699" s="548" t="s">
        <v>13758</v>
      </c>
      <c r="N7699" s="545" t="s">
        <v>13413</v>
      </c>
      <c r="O7699" s="545" t="s">
        <v>13413</v>
      </c>
      <c r="P7699" s="549">
        <v>5330</v>
      </c>
      <c r="Q7699" s="549">
        <v>1</v>
      </c>
      <c r="R7699" s="549">
        <v>11</v>
      </c>
      <c r="S7699" s="548"/>
      <c r="T7699" s="548"/>
      <c r="U7699" s="99"/>
    </row>
    <row r="7700" spans="1:21" ht="19.5" customHeight="1">
      <c r="A7700" s="545">
        <v>102349</v>
      </c>
      <c r="B7700" s="545" t="s">
        <v>527</v>
      </c>
      <c r="C7700" s="545" t="s">
        <v>221</v>
      </c>
      <c r="D7700" s="546"/>
      <c r="E7700" s="171" t="str">
        <f t="shared" si="120"/>
        <v>1900</v>
      </c>
      <c r="F7700" s="547">
        <v>0</v>
      </c>
      <c r="G7700" s="548">
        <v>0</v>
      </c>
      <c r="H7700" s="547">
        <v>0</v>
      </c>
      <c r="I7700" s="545" t="s">
        <v>12673</v>
      </c>
      <c r="J7700" s="545"/>
      <c r="K7700" s="545" t="s">
        <v>13413</v>
      </c>
      <c r="L7700" s="545" t="s">
        <v>15534</v>
      </c>
      <c r="M7700" s="548" t="s">
        <v>13758</v>
      </c>
      <c r="N7700" s="545" t="s">
        <v>13413</v>
      </c>
      <c r="O7700" s="545" t="s">
        <v>13413</v>
      </c>
      <c r="P7700" s="549">
        <v>5331</v>
      </c>
      <c r="Q7700" s="549">
        <v>1</v>
      </c>
      <c r="R7700" s="549">
        <v>83</v>
      </c>
      <c r="S7700" s="548"/>
      <c r="T7700" s="548"/>
      <c r="U7700" s="99"/>
    </row>
    <row r="7701" spans="1:21" ht="19.5" customHeight="1">
      <c r="A7701" s="545">
        <v>102350</v>
      </c>
      <c r="B7701" s="545" t="s">
        <v>10406</v>
      </c>
      <c r="C7701" s="545" t="s">
        <v>221</v>
      </c>
      <c r="D7701" s="546"/>
      <c r="E7701" s="171" t="str">
        <f t="shared" si="120"/>
        <v>1900</v>
      </c>
      <c r="F7701" s="547">
        <v>0</v>
      </c>
      <c r="G7701" s="548">
        <v>0</v>
      </c>
      <c r="H7701" s="547">
        <v>0</v>
      </c>
      <c r="I7701" s="545" t="s">
        <v>12727</v>
      </c>
      <c r="J7701" s="545"/>
      <c r="K7701" s="545" t="s">
        <v>13413</v>
      </c>
      <c r="L7701" s="545" t="s">
        <v>15775</v>
      </c>
      <c r="M7701" s="548" t="s">
        <v>13758</v>
      </c>
      <c r="N7701" s="545" t="s">
        <v>13413</v>
      </c>
      <c r="O7701" s="545" t="s">
        <v>13413</v>
      </c>
      <c r="P7701" s="549">
        <v>5332</v>
      </c>
      <c r="Q7701" s="549">
        <v>1</v>
      </c>
      <c r="R7701" s="549">
        <v>148</v>
      </c>
      <c r="S7701" s="548"/>
      <c r="T7701" s="548"/>
      <c r="U7701" s="99"/>
    </row>
    <row r="7702" spans="1:21" ht="19.5" customHeight="1">
      <c r="A7702" s="545">
        <v>102351</v>
      </c>
      <c r="B7702" s="545" t="s">
        <v>3218</v>
      </c>
      <c r="C7702" s="545" t="s">
        <v>209</v>
      </c>
      <c r="D7702" s="546"/>
      <c r="E7702" s="171" t="str">
        <f t="shared" si="120"/>
        <v>1900</v>
      </c>
      <c r="F7702" s="547">
        <v>0</v>
      </c>
      <c r="G7702" s="548">
        <v>0</v>
      </c>
      <c r="H7702" s="547">
        <v>0</v>
      </c>
      <c r="I7702" s="545" t="s">
        <v>12663</v>
      </c>
      <c r="J7702" s="545"/>
      <c r="K7702" s="545" t="s">
        <v>13413</v>
      </c>
      <c r="L7702" s="545" t="s">
        <v>14138</v>
      </c>
      <c r="M7702" s="548" t="s">
        <v>13758</v>
      </c>
      <c r="N7702" s="545" t="s">
        <v>13413</v>
      </c>
      <c r="O7702" s="545" t="s">
        <v>14273</v>
      </c>
      <c r="P7702" s="549">
        <v>5333</v>
      </c>
      <c r="Q7702" s="549">
        <v>1</v>
      </c>
      <c r="R7702" s="549">
        <v>159</v>
      </c>
      <c r="S7702" s="548"/>
      <c r="T7702" s="548"/>
      <c r="U7702" s="99"/>
    </row>
    <row r="7703" spans="1:21" ht="19.5" customHeight="1">
      <c r="A7703" s="545">
        <v>102352</v>
      </c>
      <c r="B7703" s="545" t="s">
        <v>1433</v>
      </c>
      <c r="C7703" s="545" t="s">
        <v>216</v>
      </c>
      <c r="D7703" s="546"/>
      <c r="E7703" s="171" t="str">
        <f t="shared" si="120"/>
        <v>1900</v>
      </c>
      <c r="F7703" s="547">
        <v>0</v>
      </c>
      <c r="G7703" s="548">
        <v>0</v>
      </c>
      <c r="H7703" s="547">
        <v>0</v>
      </c>
      <c r="I7703" s="545" t="s">
        <v>12659</v>
      </c>
      <c r="J7703" s="545"/>
      <c r="K7703" s="545" t="s">
        <v>13413</v>
      </c>
      <c r="L7703" s="545" t="s">
        <v>14222</v>
      </c>
      <c r="M7703" s="548" t="s">
        <v>13758</v>
      </c>
      <c r="N7703" s="545" t="s">
        <v>13413</v>
      </c>
      <c r="O7703" s="545" t="s">
        <v>14223</v>
      </c>
      <c r="P7703" s="549">
        <v>5334</v>
      </c>
      <c r="Q7703" s="549">
        <v>1</v>
      </c>
      <c r="R7703" s="549">
        <v>116</v>
      </c>
      <c r="S7703" s="548"/>
      <c r="T7703" s="548"/>
      <c r="U7703" s="99"/>
    </row>
    <row r="7704" spans="1:21" ht="19.5" customHeight="1">
      <c r="A7704" s="545">
        <v>102353</v>
      </c>
      <c r="B7704" s="545" t="s">
        <v>10405</v>
      </c>
      <c r="C7704" s="545" t="s">
        <v>216</v>
      </c>
      <c r="D7704" s="546"/>
      <c r="E7704" s="171" t="str">
        <f t="shared" si="120"/>
        <v>1900</v>
      </c>
      <c r="F7704" s="547">
        <v>0</v>
      </c>
      <c r="G7704" s="548">
        <v>0</v>
      </c>
      <c r="H7704" s="547">
        <v>0</v>
      </c>
      <c r="I7704" s="545" t="s">
        <v>12727</v>
      </c>
      <c r="J7704" s="545"/>
      <c r="K7704" s="545" t="s">
        <v>13413</v>
      </c>
      <c r="L7704" s="545" t="s">
        <v>14685</v>
      </c>
      <c r="M7704" s="548" t="s">
        <v>13758</v>
      </c>
      <c r="N7704" s="545" t="s">
        <v>13413</v>
      </c>
      <c r="O7704" s="545" t="s">
        <v>13413</v>
      </c>
      <c r="P7704" s="549">
        <v>5335</v>
      </c>
      <c r="Q7704" s="549">
        <v>1</v>
      </c>
      <c r="R7704" s="549">
        <v>148</v>
      </c>
      <c r="S7704" s="548"/>
      <c r="T7704" s="548"/>
      <c r="U7704" s="99"/>
    </row>
    <row r="7705" spans="1:21" ht="19.5" customHeight="1">
      <c r="A7705" s="545">
        <v>102354</v>
      </c>
      <c r="B7705" s="545" t="s">
        <v>10404</v>
      </c>
      <c r="C7705" s="545" t="s">
        <v>209</v>
      </c>
      <c r="D7705" s="546"/>
      <c r="E7705" s="171" t="str">
        <f t="shared" si="120"/>
        <v>1900</v>
      </c>
      <c r="F7705" s="547">
        <v>0</v>
      </c>
      <c r="G7705" s="548">
        <v>0</v>
      </c>
      <c r="H7705" s="547">
        <v>0</v>
      </c>
      <c r="I7705" s="545" t="s">
        <v>12709</v>
      </c>
      <c r="J7705" s="545"/>
      <c r="K7705" s="545" t="s">
        <v>18736</v>
      </c>
      <c r="L7705" s="545" t="s">
        <v>18737</v>
      </c>
      <c r="M7705" s="548" t="s">
        <v>13758</v>
      </c>
      <c r="N7705" s="545" t="s">
        <v>22144</v>
      </c>
      <c r="O7705" s="545" t="s">
        <v>18738</v>
      </c>
      <c r="P7705" s="549">
        <v>5336</v>
      </c>
      <c r="Q7705" s="549">
        <v>1</v>
      </c>
      <c r="R7705" s="549">
        <v>124</v>
      </c>
      <c r="S7705" s="548"/>
      <c r="T7705" s="548">
        <v>37</v>
      </c>
      <c r="U7705" s="99"/>
    </row>
    <row r="7706" spans="1:21" ht="19.5" customHeight="1">
      <c r="A7706" s="545">
        <v>102355</v>
      </c>
      <c r="B7706" s="545" t="s">
        <v>8130</v>
      </c>
      <c r="C7706" s="545" t="s">
        <v>216</v>
      </c>
      <c r="D7706" s="546">
        <v>46052</v>
      </c>
      <c r="E7706" s="171" t="str">
        <f t="shared" si="120"/>
        <v>2026</v>
      </c>
      <c r="F7706" s="547">
        <v>436694</v>
      </c>
      <c r="G7706" s="548">
        <v>0.19</v>
      </c>
      <c r="H7706" s="547">
        <v>366969.75</v>
      </c>
      <c r="I7706" s="545" t="s">
        <v>12715</v>
      </c>
      <c r="J7706" s="545" t="s">
        <v>13307</v>
      </c>
      <c r="K7706" s="545" t="s">
        <v>18739</v>
      </c>
      <c r="L7706" s="545" t="s">
        <v>13413</v>
      </c>
      <c r="M7706" s="548" t="s">
        <v>13758</v>
      </c>
      <c r="N7706" s="545" t="s">
        <v>13413</v>
      </c>
      <c r="O7706" s="545" t="s">
        <v>14493</v>
      </c>
      <c r="P7706" s="549">
        <v>5337</v>
      </c>
      <c r="Q7706" s="549">
        <v>1</v>
      </c>
      <c r="R7706" s="549">
        <v>129</v>
      </c>
      <c r="S7706" s="548">
        <v>2228</v>
      </c>
      <c r="T7706" s="548"/>
      <c r="U7706" s="99"/>
    </row>
    <row r="7707" spans="1:21" ht="19.5" customHeight="1">
      <c r="A7707" s="545">
        <v>102356</v>
      </c>
      <c r="B7707" s="545" t="s">
        <v>1657</v>
      </c>
      <c r="C7707" s="545" t="s">
        <v>221</v>
      </c>
      <c r="D7707" s="546">
        <v>46052</v>
      </c>
      <c r="E7707" s="171" t="str">
        <f t="shared" si="120"/>
        <v>2026</v>
      </c>
      <c r="F7707" s="547">
        <v>8725</v>
      </c>
      <c r="G7707" s="548">
        <v>0.19</v>
      </c>
      <c r="H7707" s="547">
        <v>7331.93</v>
      </c>
      <c r="I7707" s="545" t="s">
        <v>12709</v>
      </c>
      <c r="J7707" s="545" t="s">
        <v>13307</v>
      </c>
      <c r="K7707" s="545" t="s">
        <v>18740</v>
      </c>
      <c r="L7707" s="545" t="s">
        <v>18741</v>
      </c>
      <c r="M7707" s="548" t="s">
        <v>13758</v>
      </c>
      <c r="N7707" s="545" t="s">
        <v>22823</v>
      </c>
      <c r="O7707" s="545" t="s">
        <v>18738</v>
      </c>
      <c r="P7707" s="549">
        <v>5338</v>
      </c>
      <c r="Q7707" s="549">
        <v>1</v>
      </c>
      <c r="R7707" s="549">
        <v>124</v>
      </c>
      <c r="S7707" s="548">
        <v>2228</v>
      </c>
      <c r="T7707" s="548">
        <v>441</v>
      </c>
      <c r="U7707" s="99"/>
    </row>
    <row r="7708" spans="1:21" ht="19.5" customHeight="1">
      <c r="A7708" s="545">
        <v>102357</v>
      </c>
      <c r="B7708" s="545" t="s">
        <v>1967</v>
      </c>
      <c r="C7708" s="545" t="s">
        <v>209</v>
      </c>
      <c r="D7708" s="546"/>
      <c r="E7708" s="171" t="str">
        <f t="shared" si="120"/>
        <v>1900</v>
      </c>
      <c r="F7708" s="547">
        <v>0</v>
      </c>
      <c r="G7708" s="548">
        <v>0</v>
      </c>
      <c r="H7708" s="547">
        <v>0</v>
      </c>
      <c r="I7708" s="545" t="s">
        <v>12706</v>
      </c>
      <c r="J7708" s="545"/>
      <c r="K7708" s="545" t="s">
        <v>13413</v>
      </c>
      <c r="L7708" s="545" t="s">
        <v>13413</v>
      </c>
      <c r="M7708" s="548" t="s">
        <v>13758</v>
      </c>
      <c r="N7708" s="545" t="s">
        <v>13413</v>
      </c>
      <c r="O7708" s="545" t="s">
        <v>14535</v>
      </c>
      <c r="P7708" s="549">
        <v>5339</v>
      </c>
      <c r="Q7708" s="549">
        <v>1</v>
      </c>
      <c r="R7708" s="549">
        <v>128</v>
      </c>
      <c r="S7708" s="548"/>
      <c r="T7708" s="548"/>
      <c r="U7708" s="99"/>
    </row>
    <row r="7709" spans="1:21" ht="19.5" customHeight="1">
      <c r="A7709" s="545">
        <v>102358</v>
      </c>
      <c r="B7709" s="545" t="s">
        <v>7237</v>
      </c>
      <c r="C7709" s="545" t="s">
        <v>216</v>
      </c>
      <c r="D7709" s="546">
        <v>45014</v>
      </c>
      <c r="E7709" s="171" t="str">
        <f t="shared" si="120"/>
        <v>2023</v>
      </c>
      <c r="F7709" s="547">
        <v>8855</v>
      </c>
      <c r="G7709" s="548">
        <v>0.19</v>
      </c>
      <c r="H7709" s="547">
        <v>7441.18</v>
      </c>
      <c r="I7709" s="545" t="s">
        <v>12709</v>
      </c>
      <c r="J7709" s="545" t="s">
        <v>13297</v>
      </c>
      <c r="K7709" s="545" t="s">
        <v>18742</v>
      </c>
      <c r="L7709" s="545" t="s">
        <v>18743</v>
      </c>
      <c r="M7709" s="548" t="s">
        <v>13758</v>
      </c>
      <c r="N7709" s="545" t="s">
        <v>13413</v>
      </c>
      <c r="O7709" s="545" t="s">
        <v>18744</v>
      </c>
      <c r="P7709" s="549">
        <v>5340</v>
      </c>
      <c r="Q7709" s="549">
        <v>1</v>
      </c>
      <c r="R7709" s="549">
        <v>124</v>
      </c>
      <c r="S7709" s="548">
        <v>2257</v>
      </c>
      <c r="T7709" s="548"/>
      <c r="U7709" s="99"/>
    </row>
    <row r="7710" spans="1:21" ht="19.5" customHeight="1">
      <c r="A7710" s="545">
        <v>102359</v>
      </c>
      <c r="B7710" s="545" t="s">
        <v>1736</v>
      </c>
      <c r="C7710" s="545" t="s">
        <v>206</v>
      </c>
      <c r="D7710" s="546"/>
      <c r="E7710" s="171" t="str">
        <f t="shared" si="120"/>
        <v>1900</v>
      </c>
      <c r="F7710" s="547">
        <v>0</v>
      </c>
      <c r="G7710" s="548">
        <v>0</v>
      </c>
      <c r="H7710" s="547">
        <v>0</v>
      </c>
      <c r="I7710" s="545" t="s">
        <v>12708</v>
      </c>
      <c r="J7710" s="545"/>
      <c r="K7710" s="545" t="s">
        <v>18745</v>
      </c>
      <c r="L7710" s="545" t="s">
        <v>18746</v>
      </c>
      <c r="M7710" s="548" t="s">
        <v>13758</v>
      </c>
      <c r="N7710" s="545" t="s">
        <v>13413</v>
      </c>
      <c r="O7710" s="545" t="s">
        <v>18747</v>
      </c>
      <c r="P7710" s="549">
        <v>5341</v>
      </c>
      <c r="Q7710" s="549">
        <v>1</v>
      </c>
      <c r="R7710" s="549">
        <v>121</v>
      </c>
      <c r="S7710" s="548"/>
      <c r="T7710" s="548"/>
      <c r="U7710" s="99"/>
    </row>
    <row r="7711" spans="1:21" ht="19.5" customHeight="1">
      <c r="A7711" s="545">
        <v>102360</v>
      </c>
      <c r="B7711" s="545" t="s">
        <v>1941</v>
      </c>
      <c r="C7711" s="545" t="s">
        <v>209</v>
      </c>
      <c r="D7711" s="546"/>
      <c r="E7711" s="171" t="str">
        <f t="shared" si="120"/>
        <v>1900</v>
      </c>
      <c r="F7711" s="547">
        <v>0</v>
      </c>
      <c r="G7711" s="548">
        <v>0</v>
      </c>
      <c r="H7711" s="547">
        <v>0</v>
      </c>
      <c r="I7711" s="545" t="s">
        <v>12706</v>
      </c>
      <c r="J7711" s="545"/>
      <c r="K7711" s="545" t="s">
        <v>13413</v>
      </c>
      <c r="L7711" s="545" t="s">
        <v>13413</v>
      </c>
      <c r="M7711" s="548" t="s">
        <v>13758</v>
      </c>
      <c r="N7711" s="545" t="s">
        <v>13413</v>
      </c>
      <c r="O7711" s="545" t="s">
        <v>14535</v>
      </c>
      <c r="P7711" s="549">
        <v>5342</v>
      </c>
      <c r="Q7711" s="549">
        <v>1</v>
      </c>
      <c r="R7711" s="549">
        <v>128</v>
      </c>
      <c r="S7711" s="548"/>
      <c r="T7711" s="548"/>
      <c r="U7711" s="99"/>
    </row>
    <row r="7712" spans="1:21" ht="19.5" customHeight="1">
      <c r="A7712" s="545">
        <v>102361</v>
      </c>
      <c r="B7712" s="545" t="s">
        <v>10403</v>
      </c>
      <c r="C7712" s="545" t="s">
        <v>209</v>
      </c>
      <c r="D7712" s="546"/>
      <c r="E7712" s="171" t="str">
        <f t="shared" si="120"/>
        <v>1900</v>
      </c>
      <c r="F7712" s="547">
        <v>0</v>
      </c>
      <c r="G7712" s="548">
        <v>0</v>
      </c>
      <c r="H7712" s="547">
        <v>0</v>
      </c>
      <c r="I7712" s="545" t="s">
        <v>12637</v>
      </c>
      <c r="J7712" s="545"/>
      <c r="K7712" s="545" t="s">
        <v>13413</v>
      </c>
      <c r="L7712" s="545" t="s">
        <v>14925</v>
      </c>
      <c r="M7712" s="548" t="s">
        <v>13758</v>
      </c>
      <c r="N7712" s="545" t="s">
        <v>13413</v>
      </c>
      <c r="O7712" s="545" t="s">
        <v>13413</v>
      </c>
      <c r="P7712" s="549">
        <v>5343</v>
      </c>
      <c r="Q7712" s="549">
        <v>1</v>
      </c>
      <c r="R7712" s="549">
        <v>13</v>
      </c>
      <c r="S7712" s="548"/>
      <c r="T7712" s="548"/>
      <c r="U7712" s="99"/>
    </row>
    <row r="7713" spans="1:21" ht="19.5" customHeight="1">
      <c r="A7713" s="545">
        <v>102362</v>
      </c>
      <c r="B7713" s="545" t="s">
        <v>1974</v>
      </c>
      <c r="C7713" s="545" t="s">
        <v>216</v>
      </c>
      <c r="D7713" s="546"/>
      <c r="E7713" s="171" t="str">
        <f t="shared" si="120"/>
        <v>1900</v>
      </c>
      <c r="F7713" s="547">
        <v>0</v>
      </c>
      <c r="G7713" s="548">
        <v>0</v>
      </c>
      <c r="H7713" s="547">
        <v>0</v>
      </c>
      <c r="I7713" s="545" t="s">
        <v>12715</v>
      </c>
      <c r="J7713" s="545"/>
      <c r="K7713" s="545" t="s">
        <v>13413</v>
      </c>
      <c r="L7713" s="545" t="s">
        <v>13413</v>
      </c>
      <c r="M7713" s="548" t="s">
        <v>13758</v>
      </c>
      <c r="N7713" s="545" t="s">
        <v>13413</v>
      </c>
      <c r="O7713" s="545" t="s">
        <v>18748</v>
      </c>
      <c r="P7713" s="549">
        <v>5344</v>
      </c>
      <c r="Q7713" s="549">
        <v>1</v>
      </c>
      <c r="R7713" s="549">
        <v>129</v>
      </c>
      <c r="S7713" s="548"/>
      <c r="T7713" s="548"/>
      <c r="U7713" s="99"/>
    </row>
    <row r="7714" spans="1:21" ht="19.5" customHeight="1">
      <c r="A7714" s="545">
        <v>102363</v>
      </c>
      <c r="B7714" s="545" t="s">
        <v>2201</v>
      </c>
      <c r="C7714" s="545" t="s">
        <v>216</v>
      </c>
      <c r="D7714" s="546"/>
      <c r="E7714" s="171" t="str">
        <f t="shared" si="120"/>
        <v>1900</v>
      </c>
      <c r="F7714" s="547">
        <v>0</v>
      </c>
      <c r="G7714" s="548">
        <v>0</v>
      </c>
      <c r="H7714" s="547">
        <v>0</v>
      </c>
      <c r="I7714" s="545" t="s">
        <v>12650</v>
      </c>
      <c r="J7714" s="545"/>
      <c r="K7714" s="545" t="s">
        <v>13413</v>
      </c>
      <c r="L7714" s="545" t="s">
        <v>14439</v>
      </c>
      <c r="M7714" s="548" t="s">
        <v>13758</v>
      </c>
      <c r="N7714" s="545" t="s">
        <v>22166</v>
      </c>
      <c r="O7714" s="545" t="s">
        <v>15871</v>
      </c>
      <c r="P7714" s="549">
        <v>5345</v>
      </c>
      <c r="Q7714" s="549">
        <v>1</v>
      </c>
      <c r="R7714" s="549">
        <v>127</v>
      </c>
      <c r="S7714" s="548"/>
      <c r="T7714" s="548">
        <v>11</v>
      </c>
      <c r="U7714" s="99"/>
    </row>
    <row r="7715" spans="1:21" ht="19.5" customHeight="1">
      <c r="A7715" s="545">
        <v>102364</v>
      </c>
      <c r="B7715" s="545" t="s">
        <v>6116</v>
      </c>
      <c r="C7715" s="545" t="s">
        <v>216</v>
      </c>
      <c r="D7715" s="546">
        <v>44719</v>
      </c>
      <c r="E7715" s="171" t="str">
        <f t="shared" si="120"/>
        <v>2022</v>
      </c>
      <c r="F7715" s="547">
        <v>143616.01</v>
      </c>
      <c r="G7715" s="548">
        <v>0.19</v>
      </c>
      <c r="H7715" s="547">
        <v>120685.72</v>
      </c>
      <c r="I7715" s="545" t="s">
        <v>12973</v>
      </c>
      <c r="J7715" s="545" t="s">
        <v>13302</v>
      </c>
      <c r="K7715" s="545" t="s">
        <v>18749</v>
      </c>
      <c r="L7715" s="545" t="s">
        <v>13413</v>
      </c>
      <c r="M7715" s="548" t="s">
        <v>13758</v>
      </c>
      <c r="N7715" s="545" t="s">
        <v>13413</v>
      </c>
      <c r="O7715" s="545" t="s">
        <v>13413</v>
      </c>
      <c r="P7715" s="549">
        <v>12315</v>
      </c>
      <c r="Q7715" s="549">
        <v>1</v>
      </c>
      <c r="R7715" s="549">
        <v>59</v>
      </c>
      <c r="S7715" s="548">
        <v>2219</v>
      </c>
      <c r="T7715" s="548"/>
      <c r="U7715" s="99"/>
    </row>
    <row r="7716" spans="1:21" ht="19.5" customHeight="1">
      <c r="A7716" s="545">
        <v>102365</v>
      </c>
      <c r="B7716" s="545" t="s">
        <v>7603</v>
      </c>
      <c r="C7716" s="545" t="s">
        <v>216</v>
      </c>
      <c r="D7716" s="546">
        <v>43663</v>
      </c>
      <c r="E7716" s="171" t="str">
        <f t="shared" si="120"/>
        <v>2019</v>
      </c>
      <c r="F7716" s="547">
        <v>474</v>
      </c>
      <c r="G7716" s="548">
        <v>0</v>
      </c>
      <c r="H7716" s="547">
        <v>474</v>
      </c>
      <c r="I7716" s="545" t="s">
        <v>12660</v>
      </c>
      <c r="J7716" s="545" t="s">
        <v>13298</v>
      </c>
      <c r="K7716" s="545" t="s">
        <v>18750</v>
      </c>
      <c r="L7716" s="545" t="s">
        <v>13413</v>
      </c>
      <c r="M7716" s="548" t="s">
        <v>13758</v>
      </c>
      <c r="N7716" s="545" t="s">
        <v>13413</v>
      </c>
      <c r="O7716" s="545" t="s">
        <v>13413</v>
      </c>
      <c r="P7716" s="549">
        <v>12316</v>
      </c>
      <c r="Q7716" s="549">
        <v>1</v>
      </c>
      <c r="R7716" s="549">
        <v>72</v>
      </c>
      <c r="S7716" s="548">
        <v>1012</v>
      </c>
      <c r="T7716" s="548"/>
      <c r="U7716" s="99"/>
    </row>
    <row r="7717" spans="1:21" ht="19.5" customHeight="1">
      <c r="A7717" s="545">
        <v>102366</v>
      </c>
      <c r="B7717" s="545" t="s">
        <v>7607</v>
      </c>
      <c r="C7717" s="545" t="s">
        <v>216</v>
      </c>
      <c r="D7717" s="546">
        <v>43662</v>
      </c>
      <c r="E7717" s="171" t="str">
        <f t="shared" si="120"/>
        <v>2019</v>
      </c>
      <c r="F7717" s="547">
        <v>122840410</v>
      </c>
      <c r="G7717" s="548">
        <v>0.19</v>
      </c>
      <c r="H7717" s="547">
        <v>103227235.29000001</v>
      </c>
      <c r="I7717" s="545" t="s">
        <v>12973</v>
      </c>
      <c r="J7717" s="545" t="s">
        <v>13301</v>
      </c>
      <c r="K7717" s="545" t="s">
        <v>18751</v>
      </c>
      <c r="L7717" s="545" t="s">
        <v>13413</v>
      </c>
      <c r="M7717" s="548" t="s">
        <v>13758</v>
      </c>
      <c r="N7717" s="545" t="s">
        <v>13413</v>
      </c>
      <c r="O7717" s="545" t="s">
        <v>13413</v>
      </c>
      <c r="P7717" s="549">
        <v>12317</v>
      </c>
      <c r="Q7717" s="549">
        <v>1</v>
      </c>
      <c r="R7717" s="549">
        <v>59</v>
      </c>
      <c r="S7717" s="548">
        <v>2221</v>
      </c>
      <c r="T7717" s="548"/>
      <c r="U7717" s="99"/>
    </row>
    <row r="7718" spans="1:21" ht="19.5" customHeight="1">
      <c r="A7718" s="545">
        <v>102367</v>
      </c>
      <c r="B7718" s="545" t="s">
        <v>7602</v>
      </c>
      <c r="C7718" s="545" t="s">
        <v>216</v>
      </c>
      <c r="D7718" s="546">
        <v>43663</v>
      </c>
      <c r="E7718" s="171" t="str">
        <f t="shared" si="120"/>
        <v>2019</v>
      </c>
      <c r="F7718" s="547">
        <v>1755</v>
      </c>
      <c r="G7718" s="548">
        <v>0</v>
      </c>
      <c r="H7718" s="547">
        <v>1755</v>
      </c>
      <c r="I7718" s="545" t="s">
        <v>12660</v>
      </c>
      <c r="J7718" s="545" t="s">
        <v>13298</v>
      </c>
      <c r="K7718" s="545" t="s">
        <v>18752</v>
      </c>
      <c r="L7718" s="545" t="s">
        <v>13413</v>
      </c>
      <c r="M7718" s="548" t="s">
        <v>13758</v>
      </c>
      <c r="N7718" s="545" t="s">
        <v>13413</v>
      </c>
      <c r="O7718" s="545" t="s">
        <v>13413</v>
      </c>
      <c r="P7718" s="549">
        <v>12318</v>
      </c>
      <c r="Q7718" s="549">
        <v>1</v>
      </c>
      <c r="R7718" s="549">
        <v>72</v>
      </c>
      <c r="S7718" s="548">
        <v>1012</v>
      </c>
      <c r="T7718" s="548"/>
      <c r="U7718" s="99"/>
    </row>
    <row r="7719" spans="1:21" ht="19.5" customHeight="1">
      <c r="A7719" s="545">
        <v>102368</v>
      </c>
      <c r="B7719" s="545" t="s">
        <v>7297</v>
      </c>
      <c r="C7719" s="545" t="s">
        <v>5217</v>
      </c>
      <c r="D7719" s="546">
        <v>46052</v>
      </c>
      <c r="E7719" s="171" t="str">
        <f t="shared" si="120"/>
        <v>2026</v>
      </c>
      <c r="F7719" s="547">
        <v>183710</v>
      </c>
      <c r="G7719" s="548">
        <v>0</v>
      </c>
      <c r="H7719" s="547">
        <v>183710</v>
      </c>
      <c r="I7719" s="545" t="s">
        <v>12705</v>
      </c>
      <c r="J7719" s="545" t="s">
        <v>13299</v>
      </c>
      <c r="K7719" s="545" t="s">
        <v>18753</v>
      </c>
      <c r="L7719" s="545" t="s">
        <v>13413</v>
      </c>
      <c r="M7719" s="548" t="s">
        <v>13813</v>
      </c>
      <c r="N7719" s="545" t="s">
        <v>13413</v>
      </c>
      <c r="O7719" s="545" t="s">
        <v>13413</v>
      </c>
      <c r="P7719" s="549">
        <v>5346</v>
      </c>
      <c r="Q7719" s="549">
        <v>3</v>
      </c>
      <c r="R7719" s="549">
        <v>22</v>
      </c>
      <c r="S7719" s="548">
        <v>443</v>
      </c>
      <c r="T7719" s="548"/>
      <c r="U7719" s="99"/>
    </row>
    <row r="7720" spans="1:21" ht="19.5" customHeight="1">
      <c r="A7720" s="545">
        <v>102369</v>
      </c>
      <c r="B7720" s="545" t="s">
        <v>7601</v>
      </c>
      <c r="C7720" s="545" t="s">
        <v>209</v>
      </c>
      <c r="D7720" s="546">
        <v>43663</v>
      </c>
      <c r="E7720" s="171" t="str">
        <f t="shared" si="120"/>
        <v>2019</v>
      </c>
      <c r="F7720" s="547">
        <v>65846</v>
      </c>
      <c r="G7720" s="548">
        <v>0.19</v>
      </c>
      <c r="H7720" s="547">
        <v>55332.77</v>
      </c>
      <c r="I7720" s="545" t="s">
        <v>12966</v>
      </c>
      <c r="J7720" s="545" t="s">
        <v>13382</v>
      </c>
      <c r="K7720" s="545" t="s">
        <v>18754</v>
      </c>
      <c r="L7720" s="545" t="s">
        <v>13413</v>
      </c>
      <c r="M7720" s="548" t="s">
        <v>13758</v>
      </c>
      <c r="N7720" s="545" t="s">
        <v>13413</v>
      </c>
      <c r="O7720" s="545" t="s">
        <v>13413</v>
      </c>
      <c r="P7720" s="549">
        <v>12319</v>
      </c>
      <c r="Q7720" s="549">
        <v>1</v>
      </c>
      <c r="R7720" s="549">
        <v>41</v>
      </c>
      <c r="S7720" s="548">
        <v>2249</v>
      </c>
      <c r="T7720" s="548"/>
      <c r="U7720" s="99"/>
    </row>
    <row r="7721" spans="1:21" ht="19.5" customHeight="1">
      <c r="A7721" s="545">
        <v>102370</v>
      </c>
      <c r="B7721" s="545" t="s">
        <v>7594</v>
      </c>
      <c r="C7721" s="545" t="s">
        <v>216</v>
      </c>
      <c r="D7721" s="546">
        <v>45708</v>
      </c>
      <c r="E7721" s="171" t="str">
        <f t="shared" si="120"/>
        <v>2025</v>
      </c>
      <c r="F7721" s="547">
        <v>1661333.02</v>
      </c>
      <c r="G7721" s="548">
        <v>0.19</v>
      </c>
      <c r="H7721" s="547">
        <v>1396078.17</v>
      </c>
      <c r="I7721" s="545" t="s">
        <v>12647</v>
      </c>
      <c r="J7721" s="545" t="s">
        <v>13307</v>
      </c>
      <c r="K7721" s="545" t="s">
        <v>18755</v>
      </c>
      <c r="L7721" s="545" t="s">
        <v>13413</v>
      </c>
      <c r="M7721" s="548" t="s">
        <v>13758</v>
      </c>
      <c r="N7721" s="545" t="s">
        <v>13413</v>
      </c>
      <c r="O7721" s="545" t="s">
        <v>13413</v>
      </c>
      <c r="P7721" s="549">
        <v>12320</v>
      </c>
      <c r="Q7721" s="549">
        <v>1</v>
      </c>
      <c r="R7721" s="549">
        <v>26</v>
      </c>
      <c r="S7721" s="548">
        <v>2228</v>
      </c>
      <c r="T7721" s="548"/>
      <c r="U7721" s="99"/>
    </row>
    <row r="7722" spans="1:21" ht="19.5" customHeight="1">
      <c r="A7722" s="545">
        <v>102371</v>
      </c>
      <c r="B7722" s="545" t="s">
        <v>7593</v>
      </c>
      <c r="C7722" s="545" t="s">
        <v>216</v>
      </c>
      <c r="D7722" s="546">
        <v>45708</v>
      </c>
      <c r="E7722" s="171" t="str">
        <f t="shared" si="120"/>
        <v>2025</v>
      </c>
      <c r="F7722" s="547">
        <v>1226978.77</v>
      </c>
      <c r="G7722" s="548">
        <v>0.19</v>
      </c>
      <c r="H7722" s="547">
        <v>1031074.6</v>
      </c>
      <c r="I7722" s="545" t="s">
        <v>12647</v>
      </c>
      <c r="J7722" s="545" t="s">
        <v>13307</v>
      </c>
      <c r="K7722" s="545" t="s">
        <v>18756</v>
      </c>
      <c r="L7722" s="545" t="s">
        <v>13413</v>
      </c>
      <c r="M7722" s="548" t="s">
        <v>13758</v>
      </c>
      <c r="N7722" s="545" t="s">
        <v>13413</v>
      </c>
      <c r="O7722" s="545" t="s">
        <v>13413</v>
      </c>
      <c r="P7722" s="549">
        <v>12321</v>
      </c>
      <c r="Q7722" s="549">
        <v>1</v>
      </c>
      <c r="R7722" s="549">
        <v>26</v>
      </c>
      <c r="S7722" s="548">
        <v>2228</v>
      </c>
      <c r="T7722" s="548"/>
      <c r="U7722" s="99"/>
    </row>
    <row r="7723" spans="1:21" ht="19.5" customHeight="1">
      <c r="A7723" s="545">
        <v>102372</v>
      </c>
      <c r="B7723" s="545" t="s">
        <v>7600</v>
      </c>
      <c r="C7723" s="545" t="s">
        <v>4504</v>
      </c>
      <c r="D7723" s="546">
        <v>43663</v>
      </c>
      <c r="E7723" s="171" t="str">
        <f t="shared" si="120"/>
        <v>2019</v>
      </c>
      <c r="F7723" s="547">
        <v>587292</v>
      </c>
      <c r="G7723" s="548">
        <v>0.19</v>
      </c>
      <c r="H7723" s="547">
        <v>493522.69</v>
      </c>
      <c r="I7723" s="545" t="s">
        <v>12978</v>
      </c>
      <c r="J7723" s="545" t="s">
        <v>13373</v>
      </c>
      <c r="K7723" s="545" t="s">
        <v>13413</v>
      </c>
      <c r="L7723" s="545" t="s">
        <v>13413</v>
      </c>
      <c r="M7723" s="548" t="s">
        <v>13868</v>
      </c>
      <c r="N7723" s="545" t="s">
        <v>13413</v>
      </c>
      <c r="O7723" s="545" t="s">
        <v>13413</v>
      </c>
      <c r="P7723" s="549">
        <v>12322</v>
      </c>
      <c r="Q7723" s="549">
        <v>2</v>
      </c>
      <c r="R7723" s="549">
        <v>175</v>
      </c>
      <c r="S7723" s="548">
        <v>2243</v>
      </c>
      <c r="T7723" s="548"/>
      <c r="U7723" s="99"/>
    </row>
    <row r="7724" spans="1:21" ht="19.5" customHeight="1">
      <c r="A7724" s="545">
        <v>102373</v>
      </c>
      <c r="B7724" s="545" t="s">
        <v>7599</v>
      </c>
      <c r="C7724" s="545" t="s">
        <v>209</v>
      </c>
      <c r="D7724" s="546">
        <v>43663</v>
      </c>
      <c r="E7724" s="171" t="str">
        <f t="shared" si="120"/>
        <v>2019</v>
      </c>
      <c r="F7724" s="547">
        <v>884058</v>
      </c>
      <c r="G7724" s="548">
        <v>0.19</v>
      </c>
      <c r="H7724" s="547">
        <v>742905.88</v>
      </c>
      <c r="I7724" s="545" t="s">
        <v>12978</v>
      </c>
      <c r="J7724" s="545" t="s">
        <v>13305</v>
      </c>
      <c r="K7724" s="545" t="s">
        <v>13413</v>
      </c>
      <c r="L7724" s="545" t="s">
        <v>13413</v>
      </c>
      <c r="M7724" s="548" t="s">
        <v>13868</v>
      </c>
      <c r="N7724" s="545" t="s">
        <v>13413</v>
      </c>
      <c r="O7724" s="545" t="s">
        <v>13413</v>
      </c>
      <c r="P7724" s="549">
        <v>12323</v>
      </c>
      <c r="Q7724" s="549">
        <v>2</v>
      </c>
      <c r="R7724" s="549">
        <v>175</v>
      </c>
      <c r="S7724" s="548">
        <v>2217</v>
      </c>
      <c r="T7724" s="548"/>
      <c r="U7724" s="99"/>
    </row>
    <row r="7725" spans="1:21" ht="19.5" customHeight="1">
      <c r="A7725" s="545">
        <v>102374</v>
      </c>
      <c r="B7725" s="545" t="s">
        <v>7597</v>
      </c>
      <c r="C7725" s="545" t="s">
        <v>216</v>
      </c>
      <c r="D7725" s="546">
        <v>43664</v>
      </c>
      <c r="E7725" s="171" t="str">
        <f t="shared" si="120"/>
        <v>2019</v>
      </c>
      <c r="F7725" s="547">
        <v>46006</v>
      </c>
      <c r="G7725" s="548">
        <v>0.19</v>
      </c>
      <c r="H7725" s="547">
        <v>38660.5</v>
      </c>
      <c r="I7725" s="545" t="s">
        <v>12868</v>
      </c>
      <c r="J7725" s="545" t="s">
        <v>13298</v>
      </c>
      <c r="K7725" s="545" t="s">
        <v>18757</v>
      </c>
      <c r="L7725" s="545" t="s">
        <v>13413</v>
      </c>
      <c r="M7725" s="548" t="s">
        <v>13758</v>
      </c>
      <c r="N7725" s="545" t="s">
        <v>13413</v>
      </c>
      <c r="O7725" s="545" t="s">
        <v>13413</v>
      </c>
      <c r="P7725" s="549">
        <v>12324</v>
      </c>
      <c r="Q7725" s="549">
        <v>1</v>
      </c>
      <c r="R7725" s="549">
        <v>50</v>
      </c>
      <c r="S7725" s="548">
        <v>1012</v>
      </c>
      <c r="T7725" s="548"/>
      <c r="U7725" s="99"/>
    </row>
    <row r="7726" spans="1:21" ht="19.5" customHeight="1">
      <c r="A7726" s="545">
        <v>102375</v>
      </c>
      <c r="B7726" s="545" t="s">
        <v>7596</v>
      </c>
      <c r="C7726" s="545" t="s">
        <v>221</v>
      </c>
      <c r="D7726" s="546">
        <v>43664</v>
      </c>
      <c r="E7726" s="171" t="str">
        <f t="shared" si="120"/>
        <v>2019</v>
      </c>
      <c r="F7726" s="547">
        <v>339550.99</v>
      </c>
      <c r="G7726" s="548">
        <v>0.19</v>
      </c>
      <c r="H7726" s="547">
        <v>285336.96999999997</v>
      </c>
      <c r="I7726" s="545" t="s">
        <v>12684</v>
      </c>
      <c r="J7726" s="545" t="s">
        <v>13302</v>
      </c>
      <c r="K7726" s="545" t="s">
        <v>18758</v>
      </c>
      <c r="L7726" s="545" t="s">
        <v>13413</v>
      </c>
      <c r="M7726" s="548" t="s">
        <v>13758</v>
      </c>
      <c r="N7726" s="545" t="s">
        <v>13413</v>
      </c>
      <c r="O7726" s="545" t="s">
        <v>13413</v>
      </c>
      <c r="P7726" s="549">
        <v>12325</v>
      </c>
      <c r="Q7726" s="549">
        <v>1</v>
      </c>
      <c r="R7726" s="549">
        <v>95</v>
      </c>
      <c r="S7726" s="548">
        <v>2219</v>
      </c>
      <c r="T7726" s="548"/>
      <c r="U7726" s="99"/>
    </row>
    <row r="7727" spans="1:21" ht="19.5" customHeight="1">
      <c r="A7727" s="545">
        <v>102376</v>
      </c>
      <c r="B7727" s="545" t="s">
        <v>7589</v>
      </c>
      <c r="C7727" s="545" t="s">
        <v>216</v>
      </c>
      <c r="D7727" s="546">
        <v>43669</v>
      </c>
      <c r="E7727" s="171" t="str">
        <f t="shared" si="120"/>
        <v>2019</v>
      </c>
      <c r="F7727" s="547">
        <v>8721760</v>
      </c>
      <c r="G7727" s="548">
        <v>0.19</v>
      </c>
      <c r="H7727" s="547">
        <v>7329210.0800000001</v>
      </c>
      <c r="I7727" s="545" t="s">
        <v>12758</v>
      </c>
      <c r="J7727" s="545" t="s">
        <v>13296</v>
      </c>
      <c r="K7727" s="545" t="s">
        <v>18759</v>
      </c>
      <c r="L7727" s="545" t="s">
        <v>13413</v>
      </c>
      <c r="M7727" s="548" t="s">
        <v>13758</v>
      </c>
      <c r="N7727" s="545" t="s">
        <v>13413</v>
      </c>
      <c r="O7727" s="545" t="s">
        <v>13413</v>
      </c>
      <c r="P7727" s="549">
        <v>12326</v>
      </c>
      <c r="Q7727" s="549">
        <v>1</v>
      </c>
      <c r="R7727" s="549">
        <v>164</v>
      </c>
      <c r="S7727" s="548">
        <v>2218</v>
      </c>
      <c r="T7727" s="548"/>
      <c r="U7727" s="99"/>
    </row>
    <row r="7728" spans="1:21" ht="19.5" customHeight="1">
      <c r="A7728" s="545">
        <v>102377</v>
      </c>
      <c r="B7728" s="545" t="s">
        <v>7590</v>
      </c>
      <c r="C7728" s="545" t="s">
        <v>4501</v>
      </c>
      <c r="D7728" s="546">
        <v>43668</v>
      </c>
      <c r="E7728" s="171" t="str">
        <f t="shared" si="120"/>
        <v>2019</v>
      </c>
      <c r="F7728" s="547">
        <v>11260375</v>
      </c>
      <c r="G7728" s="548">
        <v>0.19</v>
      </c>
      <c r="H7728" s="547">
        <v>9462500</v>
      </c>
      <c r="I7728" s="545" t="s">
        <v>12637</v>
      </c>
      <c r="J7728" s="545" t="s">
        <v>13301</v>
      </c>
      <c r="K7728" s="545" t="s">
        <v>13413</v>
      </c>
      <c r="L7728" s="545" t="s">
        <v>13413</v>
      </c>
      <c r="M7728" s="548" t="s">
        <v>13843</v>
      </c>
      <c r="N7728" s="545" t="s">
        <v>13413</v>
      </c>
      <c r="O7728" s="545" t="s">
        <v>13413</v>
      </c>
      <c r="P7728" s="549">
        <v>12327</v>
      </c>
      <c r="Q7728" s="549">
        <v>5</v>
      </c>
      <c r="R7728" s="549">
        <v>13</v>
      </c>
      <c r="S7728" s="548">
        <v>2221</v>
      </c>
      <c r="T7728" s="548"/>
      <c r="U7728" s="99"/>
    </row>
    <row r="7729" spans="1:21" ht="19.5" customHeight="1">
      <c r="A7729" s="545">
        <v>102378</v>
      </c>
      <c r="B7729" s="545" t="s">
        <v>7583</v>
      </c>
      <c r="C7729" s="545" t="s">
        <v>216</v>
      </c>
      <c r="D7729" s="546">
        <v>43670</v>
      </c>
      <c r="E7729" s="171" t="str">
        <f t="shared" si="120"/>
        <v>2019</v>
      </c>
      <c r="F7729" s="547">
        <v>548630</v>
      </c>
      <c r="G7729" s="548">
        <v>0.19</v>
      </c>
      <c r="H7729" s="547">
        <v>461033.61</v>
      </c>
      <c r="I7729" s="545" t="s">
        <v>12637</v>
      </c>
      <c r="J7729" s="545" t="s">
        <v>13298</v>
      </c>
      <c r="K7729" s="545" t="s">
        <v>18760</v>
      </c>
      <c r="L7729" s="545" t="s">
        <v>13413</v>
      </c>
      <c r="M7729" s="548" t="s">
        <v>13758</v>
      </c>
      <c r="N7729" s="545" t="s">
        <v>13413</v>
      </c>
      <c r="O7729" s="545" t="s">
        <v>13413</v>
      </c>
      <c r="P7729" s="549">
        <v>12328</v>
      </c>
      <c r="Q7729" s="549">
        <v>1</v>
      </c>
      <c r="R7729" s="549">
        <v>13</v>
      </c>
      <c r="S7729" s="548">
        <v>1012</v>
      </c>
      <c r="T7729" s="548"/>
      <c r="U7729" s="99"/>
    </row>
    <row r="7730" spans="1:21" ht="19.5" customHeight="1">
      <c r="A7730" s="545">
        <v>102379</v>
      </c>
      <c r="B7730" s="545" t="s">
        <v>7582</v>
      </c>
      <c r="C7730" s="545" t="s">
        <v>216</v>
      </c>
      <c r="D7730" s="546">
        <v>43670</v>
      </c>
      <c r="E7730" s="171" t="str">
        <f t="shared" si="120"/>
        <v>2019</v>
      </c>
      <c r="F7730" s="547">
        <v>658490</v>
      </c>
      <c r="G7730" s="548">
        <v>0.19</v>
      </c>
      <c r="H7730" s="547">
        <v>553352.93999999994</v>
      </c>
      <c r="I7730" s="545" t="s">
        <v>12637</v>
      </c>
      <c r="J7730" s="545" t="s">
        <v>13298</v>
      </c>
      <c r="K7730" s="545" t="s">
        <v>21706</v>
      </c>
      <c r="L7730" s="545" t="s">
        <v>13413</v>
      </c>
      <c r="M7730" s="548" t="s">
        <v>13758</v>
      </c>
      <c r="N7730" s="545" t="s">
        <v>13413</v>
      </c>
      <c r="O7730" s="545" t="s">
        <v>13413</v>
      </c>
      <c r="P7730" s="549">
        <v>12329</v>
      </c>
      <c r="Q7730" s="549">
        <v>1</v>
      </c>
      <c r="R7730" s="549">
        <v>13</v>
      </c>
      <c r="S7730" s="548">
        <v>1012</v>
      </c>
      <c r="T7730" s="548"/>
      <c r="U7730" s="99"/>
    </row>
    <row r="7731" spans="1:21" ht="19.5" customHeight="1">
      <c r="A7731" s="545">
        <v>102380</v>
      </c>
      <c r="B7731" s="545" t="s">
        <v>7581</v>
      </c>
      <c r="C7731" s="545" t="s">
        <v>216</v>
      </c>
      <c r="D7731" s="546">
        <v>43670</v>
      </c>
      <c r="E7731" s="171" t="str">
        <f t="shared" si="120"/>
        <v>2019</v>
      </c>
      <c r="F7731" s="547">
        <v>850254</v>
      </c>
      <c r="G7731" s="548">
        <v>0.19</v>
      </c>
      <c r="H7731" s="547">
        <v>714499.16</v>
      </c>
      <c r="I7731" s="545" t="s">
        <v>12637</v>
      </c>
      <c r="J7731" s="545" t="s">
        <v>13298</v>
      </c>
      <c r="K7731" s="545" t="s">
        <v>18761</v>
      </c>
      <c r="L7731" s="545" t="s">
        <v>13413</v>
      </c>
      <c r="M7731" s="548" t="s">
        <v>13758</v>
      </c>
      <c r="N7731" s="545" t="s">
        <v>13413</v>
      </c>
      <c r="O7731" s="545" t="s">
        <v>13413</v>
      </c>
      <c r="P7731" s="549">
        <v>12330</v>
      </c>
      <c r="Q7731" s="549">
        <v>1</v>
      </c>
      <c r="R7731" s="549">
        <v>13</v>
      </c>
      <c r="S7731" s="548">
        <v>1012</v>
      </c>
      <c r="T7731" s="548"/>
      <c r="U7731" s="99"/>
    </row>
    <row r="7732" spans="1:21" ht="19.5" customHeight="1">
      <c r="A7732" s="545">
        <v>102381</v>
      </c>
      <c r="B7732" s="545" t="s">
        <v>7580</v>
      </c>
      <c r="C7732" s="545" t="s">
        <v>216</v>
      </c>
      <c r="D7732" s="546">
        <v>43670</v>
      </c>
      <c r="E7732" s="171" t="str">
        <f t="shared" si="120"/>
        <v>2019</v>
      </c>
      <c r="F7732" s="547">
        <v>521034</v>
      </c>
      <c r="G7732" s="548">
        <v>0.19</v>
      </c>
      <c r="H7732" s="547">
        <v>437843.7</v>
      </c>
      <c r="I7732" s="545" t="s">
        <v>12637</v>
      </c>
      <c r="J7732" s="545" t="s">
        <v>13298</v>
      </c>
      <c r="K7732" s="545" t="s">
        <v>18762</v>
      </c>
      <c r="L7732" s="545" t="s">
        <v>13413</v>
      </c>
      <c r="M7732" s="548" t="s">
        <v>13758</v>
      </c>
      <c r="N7732" s="545" t="s">
        <v>13413</v>
      </c>
      <c r="O7732" s="545" t="s">
        <v>13413</v>
      </c>
      <c r="P7732" s="549">
        <v>12331</v>
      </c>
      <c r="Q7732" s="549">
        <v>1</v>
      </c>
      <c r="R7732" s="549">
        <v>13</v>
      </c>
      <c r="S7732" s="548">
        <v>1012</v>
      </c>
      <c r="T7732" s="548"/>
      <c r="U7732" s="99"/>
    </row>
    <row r="7733" spans="1:21" ht="19.5" customHeight="1">
      <c r="A7733" s="545">
        <v>102382</v>
      </c>
      <c r="B7733" s="545" t="s">
        <v>1990</v>
      </c>
      <c r="C7733" s="545" t="s">
        <v>209</v>
      </c>
      <c r="D7733" s="546"/>
      <c r="E7733" s="171" t="str">
        <f t="shared" si="120"/>
        <v>1900</v>
      </c>
      <c r="F7733" s="547">
        <v>0</v>
      </c>
      <c r="G7733" s="548">
        <v>0</v>
      </c>
      <c r="H7733" s="547">
        <v>0</v>
      </c>
      <c r="I7733" s="545" t="s">
        <v>12637</v>
      </c>
      <c r="J7733" s="545"/>
      <c r="K7733" s="545" t="s">
        <v>13413</v>
      </c>
      <c r="L7733" s="545" t="s">
        <v>13413</v>
      </c>
      <c r="M7733" s="548" t="s">
        <v>13758</v>
      </c>
      <c r="N7733" s="545" t="s">
        <v>13413</v>
      </c>
      <c r="O7733" s="545" t="s">
        <v>13413</v>
      </c>
      <c r="P7733" s="549">
        <v>5347</v>
      </c>
      <c r="Q7733" s="549">
        <v>1</v>
      </c>
      <c r="R7733" s="549">
        <v>13</v>
      </c>
      <c r="S7733" s="548"/>
      <c r="T7733" s="548"/>
      <c r="U7733" s="99"/>
    </row>
    <row r="7734" spans="1:21" ht="19.5" customHeight="1">
      <c r="A7734" s="545">
        <v>102383</v>
      </c>
      <c r="B7734" s="545" t="s">
        <v>1972</v>
      </c>
      <c r="C7734" s="545" t="s">
        <v>216</v>
      </c>
      <c r="D7734" s="546"/>
      <c r="E7734" s="171" t="str">
        <f t="shared" si="120"/>
        <v>1900</v>
      </c>
      <c r="F7734" s="547">
        <v>0</v>
      </c>
      <c r="G7734" s="548">
        <v>0</v>
      </c>
      <c r="H7734" s="547">
        <v>0</v>
      </c>
      <c r="I7734" s="545" t="s">
        <v>12715</v>
      </c>
      <c r="J7734" s="545"/>
      <c r="K7734" s="545" t="s">
        <v>13413</v>
      </c>
      <c r="L7734" s="545" t="s">
        <v>13413</v>
      </c>
      <c r="M7734" s="548" t="s">
        <v>13758</v>
      </c>
      <c r="N7734" s="545" t="s">
        <v>13413</v>
      </c>
      <c r="O7734" s="545" t="s">
        <v>18748</v>
      </c>
      <c r="P7734" s="549">
        <v>5348</v>
      </c>
      <c r="Q7734" s="549">
        <v>1</v>
      </c>
      <c r="R7734" s="549">
        <v>129</v>
      </c>
      <c r="S7734" s="548"/>
      <c r="T7734" s="548"/>
      <c r="U7734" s="99"/>
    </row>
    <row r="7735" spans="1:21" ht="19.5" customHeight="1">
      <c r="A7735" s="545">
        <v>102384</v>
      </c>
      <c r="B7735" s="545" t="s">
        <v>1979</v>
      </c>
      <c r="C7735" s="545" t="s">
        <v>216</v>
      </c>
      <c r="D7735" s="546">
        <v>45708</v>
      </c>
      <c r="E7735" s="171" t="str">
        <f t="shared" si="120"/>
        <v>2025</v>
      </c>
      <c r="F7735" s="547">
        <v>5788.03</v>
      </c>
      <c r="G7735" s="548">
        <v>0.19</v>
      </c>
      <c r="H7735" s="547">
        <v>4863.8900000000003</v>
      </c>
      <c r="I7735" s="545" t="s">
        <v>12715</v>
      </c>
      <c r="J7735" s="545" t="s">
        <v>13307</v>
      </c>
      <c r="K7735" s="545" t="s">
        <v>13413</v>
      </c>
      <c r="L7735" s="545" t="s">
        <v>13413</v>
      </c>
      <c r="M7735" s="548" t="s">
        <v>13758</v>
      </c>
      <c r="N7735" s="545" t="s">
        <v>13413</v>
      </c>
      <c r="O7735" s="545" t="s">
        <v>18748</v>
      </c>
      <c r="P7735" s="549">
        <v>5349</v>
      </c>
      <c r="Q7735" s="549">
        <v>1</v>
      </c>
      <c r="R7735" s="549">
        <v>129</v>
      </c>
      <c r="S7735" s="548">
        <v>2228</v>
      </c>
      <c r="T7735" s="548"/>
      <c r="U7735" s="99"/>
    </row>
    <row r="7736" spans="1:21" ht="19.5" customHeight="1">
      <c r="A7736" s="545">
        <v>102385</v>
      </c>
      <c r="B7736" s="545" t="s">
        <v>2101</v>
      </c>
      <c r="C7736" s="545" t="s">
        <v>216</v>
      </c>
      <c r="D7736" s="546"/>
      <c r="E7736" s="171" t="str">
        <f t="shared" si="120"/>
        <v>1900</v>
      </c>
      <c r="F7736" s="547">
        <v>0</v>
      </c>
      <c r="G7736" s="548">
        <v>0</v>
      </c>
      <c r="H7736" s="547">
        <v>0</v>
      </c>
      <c r="I7736" s="545" t="s">
        <v>12715</v>
      </c>
      <c r="J7736" s="545"/>
      <c r="K7736" s="545" t="s">
        <v>13413</v>
      </c>
      <c r="L7736" s="545" t="s">
        <v>14624</v>
      </c>
      <c r="M7736" s="548" t="s">
        <v>13758</v>
      </c>
      <c r="N7736" s="545" t="s">
        <v>13413</v>
      </c>
      <c r="O7736" s="545" t="s">
        <v>14625</v>
      </c>
      <c r="P7736" s="549">
        <v>5350</v>
      </c>
      <c r="Q7736" s="549">
        <v>1</v>
      </c>
      <c r="R7736" s="549">
        <v>129</v>
      </c>
      <c r="S7736" s="548"/>
      <c r="T7736" s="548"/>
      <c r="U7736" s="99"/>
    </row>
    <row r="7737" spans="1:21" ht="19.5" customHeight="1">
      <c r="A7737" s="545">
        <v>102386</v>
      </c>
      <c r="B7737" s="545" t="s">
        <v>2102</v>
      </c>
      <c r="C7737" s="545" t="s">
        <v>216</v>
      </c>
      <c r="D7737" s="546"/>
      <c r="E7737" s="171" t="str">
        <f t="shared" si="120"/>
        <v>1900</v>
      </c>
      <c r="F7737" s="547">
        <v>0</v>
      </c>
      <c r="G7737" s="548">
        <v>0</v>
      </c>
      <c r="H7737" s="547">
        <v>0</v>
      </c>
      <c r="I7737" s="545" t="s">
        <v>12715</v>
      </c>
      <c r="J7737" s="545"/>
      <c r="K7737" s="545" t="s">
        <v>13413</v>
      </c>
      <c r="L7737" s="545" t="s">
        <v>14624</v>
      </c>
      <c r="M7737" s="548" t="s">
        <v>13758</v>
      </c>
      <c r="N7737" s="545" t="s">
        <v>13413</v>
      </c>
      <c r="O7737" s="545" t="s">
        <v>14625</v>
      </c>
      <c r="P7737" s="549">
        <v>5351</v>
      </c>
      <c r="Q7737" s="549">
        <v>1</v>
      </c>
      <c r="R7737" s="549">
        <v>129</v>
      </c>
      <c r="S7737" s="548"/>
      <c r="T7737" s="548"/>
      <c r="U7737" s="99"/>
    </row>
    <row r="7738" spans="1:21" ht="19.5" customHeight="1">
      <c r="A7738" s="545">
        <v>102387</v>
      </c>
      <c r="B7738" s="545" t="s">
        <v>7579</v>
      </c>
      <c r="C7738" s="545" t="s">
        <v>216</v>
      </c>
      <c r="D7738" s="546">
        <v>43670</v>
      </c>
      <c r="E7738" s="171" t="str">
        <f t="shared" si="120"/>
        <v>2019</v>
      </c>
      <c r="F7738" s="547">
        <v>723794</v>
      </c>
      <c r="G7738" s="548">
        <v>0.19</v>
      </c>
      <c r="H7738" s="547">
        <v>608230.25</v>
      </c>
      <c r="I7738" s="545" t="s">
        <v>12637</v>
      </c>
      <c r="J7738" s="545" t="s">
        <v>13298</v>
      </c>
      <c r="K7738" s="545" t="s">
        <v>18763</v>
      </c>
      <c r="L7738" s="545" t="s">
        <v>13413</v>
      </c>
      <c r="M7738" s="548" t="s">
        <v>13758</v>
      </c>
      <c r="N7738" s="545" t="s">
        <v>13413</v>
      </c>
      <c r="O7738" s="545" t="s">
        <v>13413</v>
      </c>
      <c r="P7738" s="549">
        <v>12332</v>
      </c>
      <c r="Q7738" s="549">
        <v>1</v>
      </c>
      <c r="R7738" s="549">
        <v>13</v>
      </c>
      <c r="S7738" s="548">
        <v>1012</v>
      </c>
      <c r="T7738" s="548"/>
      <c r="U7738" s="99"/>
    </row>
    <row r="7739" spans="1:21" ht="19.5" customHeight="1">
      <c r="A7739" s="545">
        <v>102388</v>
      </c>
      <c r="B7739" s="545" t="s">
        <v>7578</v>
      </c>
      <c r="C7739" s="545" t="s">
        <v>216</v>
      </c>
      <c r="D7739" s="546">
        <v>46052</v>
      </c>
      <c r="E7739" s="171" t="str">
        <f t="shared" si="120"/>
        <v>2026</v>
      </c>
      <c r="F7739" s="547">
        <v>2881938</v>
      </c>
      <c r="G7739" s="548">
        <v>0.19</v>
      </c>
      <c r="H7739" s="547">
        <v>2421796.64</v>
      </c>
      <c r="I7739" s="545" t="s">
        <v>12741</v>
      </c>
      <c r="J7739" s="545" t="s">
        <v>13307</v>
      </c>
      <c r="K7739" s="545" t="s">
        <v>18764</v>
      </c>
      <c r="L7739" s="545" t="s">
        <v>13413</v>
      </c>
      <c r="M7739" s="548" t="s">
        <v>13868</v>
      </c>
      <c r="N7739" s="545" t="s">
        <v>13413</v>
      </c>
      <c r="O7739" s="545" t="s">
        <v>13413</v>
      </c>
      <c r="P7739" s="549">
        <v>12333</v>
      </c>
      <c r="Q7739" s="549">
        <v>2</v>
      </c>
      <c r="R7739" s="549">
        <v>37</v>
      </c>
      <c r="S7739" s="548">
        <v>2228</v>
      </c>
      <c r="T7739" s="548"/>
      <c r="U7739" s="99"/>
    </row>
    <row r="7740" spans="1:21" ht="19.5" customHeight="1">
      <c r="A7740" s="545">
        <v>102389</v>
      </c>
      <c r="B7740" s="545" t="s">
        <v>10402</v>
      </c>
      <c r="C7740" s="545" t="s">
        <v>221</v>
      </c>
      <c r="D7740" s="546"/>
      <c r="E7740" s="171" t="str">
        <f t="shared" si="120"/>
        <v>1900</v>
      </c>
      <c r="F7740" s="547">
        <v>0</v>
      </c>
      <c r="G7740" s="548">
        <v>0</v>
      </c>
      <c r="H7740" s="547">
        <v>0</v>
      </c>
      <c r="I7740" s="545" t="s">
        <v>12683</v>
      </c>
      <c r="J7740" s="545"/>
      <c r="K7740" s="545" t="s">
        <v>13413</v>
      </c>
      <c r="L7740" s="545" t="s">
        <v>14722</v>
      </c>
      <c r="M7740" s="548" t="s">
        <v>13758</v>
      </c>
      <c r="N7740" s="545" t="s">
        <v>13413</v>
      </c>
      <c r="O7740" s="545" t="s">
        <v>13968</v>
      </c>
      <c r="P7740" s="549">
        <v>5352</v>
      </c>
      <c r="Q7740" s="549">
        <v>1</v>
      </c>
      <c r="R7740" s="549">
        <v>18</v>
      </c>
      <c r="S7740" s="548"/>
      <c r="T7740" s="548"/>
      <c r="U7740" s="99"/>
    </row>
    <row r="7741" spans="1:21" ht="19.5" customHeight="1">
      <c r="A7741" s="545">
        <v>102390</v>
      </c>
      <c r="B7741" s="545" t="s">
        <v>10401</v>
      </c>
      <c r="C7741" s="545" t="s">
        <v>221</v>
      </c>
      <c r="D7741" s="546"/>
      <c r="E7741" s="171" t="str">
        <f t="shared" si="120"/>
        <v>1900</v>
      </c>
      <c r="F7741" s="547">
        <v>0</v>
      </c>
      <c r="G7741" s="548">
        <v>0</v>
      </c>
      <c r="H7741" s="547">
        <v>0</v>
      </c>
      <c r="I7741" s="545" t="s">
        <v>12683</v>
      </c>
      <c r="J7741" s="545"/>
      <c r="K7741" s="545" t="s">
        <v>13413</v>
      </c>
      <c r="L7741" s="545" t="s">
        <v>14722</v>
      </c>
      <c r="M7741" s="548" t="s">
        <v>13758</v>
      </c>
      <c r="N7741" s="545" t="s">
        <v>13413</v>
      </c>
      <c r="O7741" s="545" t="s">
        <v>13968</v>
      </c>
      <c r="P7741" s="549">
        <v>5353</v>
      </c>
      <c r="Q7741" s="549">
        <v>1</v>
      </c>
      <c r="R7741" s="549">
        <v>18</v>
      </c>
      <c r="S7741" s="548"/>
      <c r="T7741" s="548"/>
      <c r="U7741" s="99"/>
    </row>
    <row r="7742" spans="1:21" ht="19.5" customHeight="1">
      <c r="A7742" s="545">
        <v>102391</v>
      </c>
      <c r="B7742" s="545" t="s">
        <v>10400</v>
      </c>
      <c r="C7742" s="545" t="s">
        <v>221</v>
      </c>
      <c r="D7742" s="546"/>
      <c r="E7742" s="171" t="str">
        <f t="shared" si="120"/>
        <v>1900</v>
      </c>
      <c r="F7742" s="547">
        <v>0</v>
      </c>
      <c r="G7742" s="548">
        <v>0</v>
      </c>
      <c r="H7742" s="547">
        <v>0</v>
      </c>
      <c r="I7742" s="545" t="s">
        <v>12683</v>
      </c>
      <c r="J7742" s="545"/>
      <c r="K7742" s="545" t="s">
        <v>13413</v>
      </c>
      <c r="L7742" s="545" t="s">
        <v>13967</v>
      </c>
      <c r="M7742" s="548" t="s">
        <v>13758</v>
      </c>
      <c r="N7742" s="545" t="s">
        <v>13413</v>
      </c>
      <c r="O7742" s="545" t="s">
        <v>13968</v>
      </c>
      <c r="P7742" s="549">
        <v>5354</v>
      </c>
      <c r="Q7742" s="549">
        <v>1</v>
      </c>
      <c r="R7742" s="549">
        <v>18</v>
      </c>
      <c r="S7742" s="548"/>
      <c r="T7742" s="548"/>
      <c r="U7742" s="99"/>
    </row>
    <row r="7743" spans="1:21" ht="19.5" customHeight="1">
      <c r="A7743" s="545">
        <v>102392</v>
      </c>
      <c r="B7743" s="545" t="s">
        <v>10395</v>
      </c>
      <c r="C7743" s="545" t="s">
        <v>221</v>
      </c>
      <c r="D7743" s="546"/>
      <c r="E7743" s="171" t="str">
        <f t="shared" si="120"/>
        <v>1900</v>
      </c>
      <c r="F7743" s="547">
        <v>0</v>
      </c>
      <c r="G7743" s="548">
        <v>0</v>
      </c>
      <c r="H7743" s="547">
        <v>0</v>
      </c>
      <c r="I7743" s="545" t="s">
        <v>12683</v>
      </c>
      <c r="J7743" s="545"/>
      <c r="K7743" s="545" t="s">
        <v>13413</v>
      </c>
      <c r="L7743" s="545" t="s">
        <v>13967</v>
      </c>
      <c r="M7743" s="548" t="s">
        <v>13758</v>
      </c>
      <c r="N7743" s="545" t="s">
        <v>13413</v>
      </c>
      <c r="O7743" s="545" t="s">
        <v>13968</v>
      </c>
      <c r="P7743" s="549">
        <v>5355</v>
      </c>
      <c r="Q7743" s="549">
        <v>1</v>
      </c>
      <c r="R7743" s="549">
        <v>18</v>
      </c>
      <c r="S7743" s="548"/>
      <c r="T7743" s="548"/>
      <c r="U7743" s="99"/>
    </row>
    <row r="7744" spans="1:21" ht="19.5" customHeight="1">
      <c r="A7744" s="545">
        <v>102393</v>
      </c>
      <c r="B7744" s="545" t="s">
        <v>10399</v>
      </c>
      <c r="C7744" s="545" t="s">
        <v>221</v>
      </c>
      <c r="D7744" s="546"/>
      <c r="E7744" s="171" t="str">
        <f t="shared" si="120"/>
        <v>1900</v>
      </c>
      <c r="F7744" s="547">
        <v>0</v>
      </c>
      <c r="G7744" s="548">
        <v>0</v>
      </c>
      <c r="H7744" s="547">
        <v>0</v>
      </c>
      <c r="I7744" s="545" t="s">
        <v>12683</v>
      </c>
      <c r="J7744" s="545"/>
      <c r="K7744" s="545" t="s">
        <v>13413</v>
      </c>
      <c r="L7744" s="545" t="s">
        <v>13967</v>
      </c>
      <c r="M7744" s="548" t="s">
        <v>13758</v>
      </c>
      <c r="N7744" s="545" t="s">
        <v>13413</v>
      </c>
      <c r="O7744" s="545" t="s">
        <v>13968</v>
      </c>
      <c r="P7744" s="549">
        <v>5356</v>
      </c>
      <c r="Q7744" s="549">
        <v>1</v>
      </c>
      <c r="R7744" s="549">
        <v>18</v>
      </c>
      <c r="S7744" s="548"/>
      <c r="T7744" s="548"/>
      <c r="U7744" s="99"/>
    </row>
    <row r="7745" spans="1:21" ht="19.5" customHeight="1">
      <c r="A7745" s="545">
        <v>102394</v>
      </c>
      <c r="B7745" s="545" t="s">
        <v>10398</v>
      </c>
      <c r="C7745" s="545" t="s">
        <v>8327</v>
      </c>
      <c r="D7745" s="546"/>
      <c r="E7745" s="171" t="str">
        <f t="shared" si="120"/>
        <v>1900</v>
      </c>
      <c r="F7745" s="547">
        <v>0</v>
      </c>
      <c r="G7745" s="548">
        <v>0</v>
      </c>
      <c r="H7745" s="547">
        <v>0</v>
      </c>
      <c r="I7745" s="545" t="s">
        <v>12683</v>
      </c>
      <c r="J7745" s="545"/>
      <c r="K7745" s="545" t="s">
        <v>13413</v>
      </c>
      <c r="L7745" s="545" t="s">
        <v>18765</v>
      </c>
      <c r="M7745" s="548" t="s">
        <v>13758</v>
      </c>
      <c r="N7745" s="545" t="s">
        <v>13413</v>
      </c>
      <c r="O7745" s="545" t="s">
        <v>13413</v>
      </c>
      <c r="P7745" s="549">
        <v>5357</v>
      </c>
      <c r="Q7745" s="549">
        <v>1</v>
      </c>
      <c r="R7745" s="549">
        <v>18</v>
      </c>
      <c r="S7745" s="548"/>
      <c r="T7745" s="548"/>
      <c r="U7745" s="99"/>
    </row>
    <row r="7746" spans="1:21" ht="19.5" customHeight="1">
      <c r="A7746" s="545">
        <v>102395</v>
      </c>
      <c r="B7746" s="545" t="s">
        <v>7576</v>
      </c>
      <c r="C7746" s="545" t="s">
        <v>4552</v>
      </c>
      <c r="D7746" s="546">
        <v>43675</v>
      </c>
      <c r="E7746" s="171" t="str">
        <f t="shared" si="120"/>
        <v>2019</v>
      </c>
      <c r="F7746" s="547">
        <v>24601</v>
      </c>
      <c r="G7746" s="548">
        <v>0.19</v>
      </c>
      <c r="H7746" s="547">
        <v>20673.11</v>
      </c>
      <c r="I7746" s="545" t="s">
        <v>12637</v>
      </c>
      <c r="J7746" s="545" t="s">
        <v>13302</v>
      </c>
      <c r="K7746" s="545" t="s">
        <v>13413</v>
      </c>
      <c r="L7746" s="545" t="s">
        <v>13413</v>
      </c>
      <c r="M7746" s="548" t="s">
        <v>13758</v>
      </c>
      <c r="N7746" s="545" t="s">
        <v>13413</v>
      </c>
      <c r="O7746" s="545" t="s">
        <v>13413</v>
      </c>
      <c r="P7746" s="549">
        <v>12334</v>
      </c>
      <c r="Q7746" s="549">
        <v>1</v>
      </c>
      <c r="R7746" s="549">
        <v>13</v>
      </c>
      <c r="S7746" s="548">
        <v>2219</v>
      </c>
      <c r="T7746" s="548"/>
      <c r="U7746" s="99"/>
    </row>
    <row r="7747" spans="1:21" ht="19.5" customHeight="1">
      <c r="A7747" s="545">
        <v>102396</v>
      </c>
      <c r="B7747" s="545" t="s">
        <v>10397</v>
      </c>
      <c r="C7747" s="545" t="s">
        <v>221</v>
      </c>
      <c r="D7747" s="546"/>
      <c r="E7747" s="171" t="str">
        <f t="shared" si="120"/>
        <v>1900</v>
      </c>
      <c r="F7747" s="547">
        <v>0</v>
      </c>
      <c r="G7747" s="548">
        <v>0</v>
      </c>
      <c r="H7747" s="547">
        <v>0</v>
      </c>
      <c r="I7747" s="545" t="s">
        <v>12683</v>
      </c>
      <c r="J7747" s="545"/>
      <c r="K7747" s="545" t="s">
        <v>13413</v>
      </c>
      <c r="L7747" s="545" t="s">
        <v>15157</v>
      </c>
      <c r="M7747" s="548" t="s">
        <v>13758</v>
      </c>
      <c r="N7747" s="545" t="s">
        <v>13413</v>
      </c>
      <c r="O7747" s="545" t="s">
        <v>13968</v>
      </c>
      <c r="P7747" s="549">
        <v>5358</v>
      </c>
      <c r="Q7747" s="549">
        <v>1</v>
      </c>
      <c r="R7747" s="549">
        <v>18</v>
      </c>
      <c r="S7747" s="548"/>
      <c r="T7747" s="548"/>
      <c r="U7747" s="99"/>
    </row>
    <row r="7748" spans="1:21" ht="19.5" customHeight="1">
      <c r="A7748" s="545">
        <v>102397</v>
      </c>
      <c r="B7748" s="545" t="s">
        <v>10396</v>
      </c>
      <c r="C7748" s="545" t="s">
        <v>221</v>
      </c>
      <c r="D7748" s="546"/>
      <c r="E7748" s="171" t="str">
        <f t="shared" ref="E7748:E7811" si="121">TEXT(D7748,"YYYY")</f>
        <v>1900</v>
      </c>
      <c r="F7748" s="547">
        <v>0</v>
      </c>
      <c r="G7748" s="548">
        <v>0</v>
      </c>
      <c r="H7748" s="547">
        <v>0</v>
      </c>
      <c r="I7748" s="545" t="s">
        <v>12683</v>
      </c>
      <c r="J7748" s="545"/>
      <c r="K7748" s="545" t="s">
        <v>13413</v>
      </c>
      <c r="L7748" s="545" t="s">
        <v>15157</v>
      </c>
      <c r="M7748" s="548" t="s">
        <v>13758</v>
      </c>
      <c r="N7748" s="545" t="s">
        <v>13413</v>
      </c>
      <c r="O7748" s="545" t="s">
        <v>13968</v>
      </c>
      <c r="P7748" s="549">
        <v>5359</v>
      </c>
      <c r="Q7748" s="549">
        <v>1</v>
      </c>
      <c r="R7748" s="549">
        <v>18</v>
      </c>
      <c r="S7748" s="548"/>
      <c r="T7748" s="548"/>
      <c r="U7748" s="99"/>
    </row>
    <row r="7749" spans="1:21" ht="19.5" customHeight="1">
      <c r="A7749" s="545">
        <v>102398</v>
      </c>
      <c r="B7749" s="545" t="s">
        <v>10395</v>
      </c>
      <c r="C7749" s="545" t="s">
        <v>786</v>
      </c>
      <c r="D7749" s="546"/>
      <c r="E7749" s="171" t="str">
        <f t="shared" si="121"/>
        <v>1900</v>
      </c>
      <c r="F7749" s="547">
        <v>0</v>
      </c>
      <c r="G7749" s="548">
        <v>0</v>
      </c>
      <c r="H7749" s="547">
        <v>0</v>
      </c>
      <c r="I7749" s="545" t="s">
        <v>12683</v>
      </c>
      <c r="J7749" s="545"/>
      <c r="K7749" s="545" t="s">
        <v>13413</v>
      </c>
      <c r="L7749" s="545" t="s">
        <v>13967</v>
      </c>
      <c r="M7749" s="548" t="s">
        <v>13758</v>
      </c>
      <c r="N7749" s="545" t="s">
        <v>13413</v>
      </c>
      <c r="O7749" s="545" t="s">
        <v>13968</v>
      </c>
      <c r="P7749" s="549">
        <v>5360</v>
      </c>
      <c r="Q7749" s="549">
        <v>1</v>
      </c>
      <c r="R7749" s="549">
        <v>18</v>
      </c>
      <c r="S7749" s="548"/>
      <c r="T7749" s="548"/>
      <c r="U7749" s="99"/>
    </row>
    <row r="7750" spans="1:21" ht="19.5" customHeight="1">
      <c r="A7750" s="545">
        <v>102399</v>
      </c>
      <c r="B7750" s="545" t="s">
        <v>10394</v>
      </c>
      <c r="C7750" s="545" t="s">
        <v>221</v>
      </c>
      <c r="D7750" s="546"/>
      <c r="E7750" s="171" t="str">
        <f t="shared" si="121"/>
        <v>1900</v>
      </c>
      <c r="F7750" s="547">
        <v>0</v>
      </c>
      <c r="G7750" s="548">
        <v>0</v>
      </c>
      <c r="H7750" s="547">
        <v>0</v>
      </c>
      <c r="I7750" s="545" t="s">
        <v>12683</v>
      </c>
      <c r="J7750" s="545"/>
      <c r="K7750" s="545" t="s">
        <v>13413</v>
      </c>
      <c r="L7750" s="545" t="s">
        <v>13967</v>
      </c>
      <c r="M7750" s="548" t="s">
        <v>13758</v>
      </c>
      <c r="N7750" s="545" t="s">
        <v>13413</v>
      </c>
      <c r="O7750" s="545" t="s">
        <v>13968</v>
      </c>
      <c r="P7750" s="549">
        <v>5361</v>
      </c>
      <c r="Q7750" s="549">
        <v>1</v>
      </c>
      <c r="R7750" s="549">
        <v>18</v>
      </c>
      <c r="S7750" s="548"/>
      <c r="T7750" s="548"/>
      <c r="U7750" s="99"/>
    </row>
    <row r="7751" spans="1:21" ht="19.5" customHeight="1">
      <c r="A7751" s="545">
        <v>102400</v>
      </c>
      <c r="B7751" s="545" t="s">
        <v>10393</v>
      </c>
      <c r="C7751" s="545" t="s">
        <v>221</v>
      </c>
      <c r="D7751" s="546"/>
      <c r="E7751" s="171" t="str">
        <f t="shared" si="121"/>
        <v>1900</v>
      </c>
      <c r="F7751" s="547">
        <v>0</v>
      </c>
      <c r="G7751" s="548">
        <v>0</v>
      </c>
      <c r="H7751" s="547">
        <v>0</v>
      </c>
      <c r="I7751" s="545" t="s">
        <v>12683</v>
      </c>
      <c r="J7751" s="545"/>
      <c r="K7751" s="545" t="s">
        <v>13413</v>
      </c>
      <c r="L7751" s="545" t="s">
        <v>13967</v>
      </c>
      <c r="M7751" s="548" t="s">
        <v>13758</v>
      </c>
      <c r="N7751" s="545" t="s">
        <v>13413</v>
      </c>
      <c r="O7751" s="545" t="s">
        <v>13968</v>
      </c>
      <c r="P7751" s="549">
        <v>5362</v>
      </c>
      <c r="Q7751" s="549">
        <v>1</v>
      </c>
      <c r="R7751" s="549">
        <v>18</v>
      </c>
      <c r="S7751" s="548"/>
      <c r="T7751" s="548"/>
      <c r="U7751" s="99"/>
    </row>
    <row r="7752" spans="1:21" ht="19.5" customHeight="1">
      <c r="A7752" s="545">
        <v>102401</v>
      </c>
      <c r="B7752" s="545" t="s">
        <v>10392</v>
      </c>
      <c r="C7752" s="545" t="s">
        <v>221</v>
      </c>
      <c r="D7752" s="546"/>
      <c r="E7752" s="171" t="str">
        <f t="shared" si="121"/>
        <v>1900</v>
      </c>
      <c r="F7752" s="547">
        <v>0</v>
      </c>
      <c r="G7752" s="548">
        <v>0</v>
      </c>
      <c r="H7752" s="547">
        <v>0</v>
      </c>
      <c r="I7752" s="545" t="s">
        <v>12683</v>
      </c>
      <c r="J7752" s="545"/>
      <c r="K7752" s="545" t="s">
        <v>13413</v>
      </c>
      <c r="L7752" s="545" t="s">
        <v>13967</v>
      </c>
      <c r="M7752" s="548" t="s">
        <v>13758</v>
      </c>
      <c r="N7752" s="545" t="s">
        <v>13413</v>
      </c>
      <c r="O7752" s="545" t="s">
        <v>13968</v>
      </c>
      <c r="P7752" s="549">
        <v>5363</v>
      </c>
      <c r="Q7752" s="549">
        <v>1</v>
      </c>
      <c r="R7752" s="549">
        <v>18</v>
      </c>
      <c r="S7752" s="548"/>
      <c r="T7752" s="548"/>
      <c r="U7752" s="99"/>
    </row>
    <row r="7753" spans="1:21" ht="19.5" customHeight="1">
      <c r="A7753" s="545">
        <v>102402</v>
      </c>
      <c r="B7753" s="545" t="s">
        <v>10391</v>
      </c>
      <c r="C7753" s="545" t="s">
        <v>221</v>
      </c>
      <c r="D7753" s="546"/>
      <c r="E7753" s="171" t="str">
        <f t="shared" si="121"/>
        <v>1900</v>
      </c>
      <c r="F7753" s="547">
        <v>0</v>
      </c>
      <c r="G7753" s="548">
        <v>0</v>
      </c>
      <c r="H7753" s="547">
        <v>0</v>
      </c>
      <c r="I7753" s="545" t="s">
        <v>12683</v>
      </c>
      <c r="J7753" s="545"/>
      <c r="K7753" s="545" t="s">
        <v>13413</v>
      </c>
      <c r="L7753" s="545" t="s">
        <v>13967</v>
      </c>
      <c r="M7753" s="548" t="s">
        <v>13758</v>
      </c>
      <c r="N7753" s="545" t="s">
        <v>13413</v>
      </c>
      <c r="O7753" s="545" t="s">
        <v>13968</v>
      </c>
      <c r="P7753" s="549">
        <v>5364</v>
      </c>
      <c r="Q7753" s="549">
        <v>1</v>
      </c>
      <c r="R7753" s="549">
        <v>18</v>
      </c>
      <c r="S7753" s="548"/>
      <c r="T7753" s="548"/>
      <c r="U7753" s="99"/>
    </row>
    <row r="7754" spans="1:21" ht="19.5" customHeight="1">
      <c r="A7754" s="545">
        <v>102403</v>
      </c>
      <c r="B7754" s="545" t="s">
        <v>3115</v>
      </c>
      <c r="C7754" s="545" t="s">
        <v>216</v>
      </c>
      <c r="D7754" s="546"/>
      <c r="E7754" s="171" t="str">
        <f t="shared" si="121"/>
        <v>1900</v>
      </c>
      <c r="F7754" s="547">
        <v>0</v>
      </c>
      <c r="G7754" s="548">
        <v>0</v>
      </c>
      <c r="H7754" s="547">
        <v>0</v>
      </c>
      <c r="I7754" s="545" t="s">
        <v>12689</v>
      </c>
      <c r="J7754" s="545"/>
      <c r="K7754" s="545" t="s">
        <v>13413</v>
      </c>
      <c r="L7754" s="545" t="s">
        <v>16536</v>
      </c>
      <c r="M7754" s="548" t="s">
        <v>13758</v>
      </c>
      <c r="N7754" s="545" t="s">
        <v>13413</v>
      </c>
      <c r="O7754" s="545" t="s">
        <v>16537</v>
      </c>
      <c r="P7754" s="549">
        <v>5365</v>
      </c>
      <c r="Q7754" s="549">
        <v>1</v>
      </c>
      <c r="R7754" s="549">
        <v>156</v>
      </c>
      <c r="S7754" s="548"/>
      <c r="T7754" s="548"/>
      <c r="U7754" s="99"/>
    </row>
    <row r="7755" spans="1:21" ht="19.5" customHeight="1">
      <c r="A7755" s="545">
        <v>102404</v>
      </c>
      <c r="B7755" s="545" t="s">
        <v>3118</v>
      </c>
      <c r="C7755" s="545" t="s">
        <v>216</v>
      </c>
      <c r="D7755" s="546"/>
      <c r="E7755" s="171" t="str">
        <f t="shared" si="121"/>
        <v>1900</v>
      </c>
      <c r="F7755" s="547">
        <v>0</v>
      </c>
      <c r="G7755" s="548">
        <v>0</v>
      </c>
      <c r="H7755" s="547">
        <v>0</v>
      </c>
      <c r="I7755" s="545" t="s">
        <v>12689</v>
      </c>
      <c r="J7755" s="545"/>
      <c r="K7755" s="545" t="s">
        <v>13413</v>
      </c>
      <c r="L7755" s="545" t="s">
        <v>16538</v>
      </c>
      <c r="M7755" s="548" t="s">
        <v>13758</v>
      </c>
      <c r="N7755" s="545" t="s">
        <v>13413</v>
      </c>
      <c r="O7755" s="545" t="s">
        <v>16539</v>
      </c>
      <c r="P7755" s="549">
        <v>5366</v>
      </c>
      <c r="Q7755" s="549">
        <v>1</v>
      </c>
      <c r="R7755" s="549">
        <v>156</v>
      </c>
      <c r="S7755" s="548"/>
      <c r="T7755" s="548"/>
      <c r="U7755" s="99"/>
    </row>
    <row r="7756" spans="1:21" ht="19.5" customHeight="1">
      <c r="A7756" s="545">
        <v>102405</v>
      </c>
      <c r="B7756" s="545" t="s">
        <v>7575</v>
      </c>
      <c r="C7756" s="545" t="s">
        <v>216</v>
      </c>
      <c r="D7756" s="546">
        <v>43675</v>
      </c>
      <c r="E7756" s="171" t="str">
        <f t="shared" si="121"/>
        <v>2019</v>
      </c>
      <c r="F7756" s="547">
        <v>141372</v>
      </c>
      <c r="G7756" s="548">
        <v>0.19</v>
      </c>
      <c r="H7756" s="547">
        <v>118800</v>
      </c>
      <c r="I7756" s="545" t="s">
        <v>12637</v>
      </c>
      <c r="J7756" s="545" t="s">
        <v>13296</v>
      </c>
      <c r="K7756" s="545" t="s">
        <v>13413</v>
      </c>
      <c r="L7756" s="545" t="s">
        <v>13413</v>
      </c>
      <c r="M7756" s="548" t="s">
        <v>13758</v>
      </c>
      <c r="N7756" s="545" t="s">
        <v>13413</v>
      </c>
      <c r="O7756" s="545" t="s">
        <v>13413</v>
      </c>
      <c r="P7756" s="549">
        <v>12335</v>
      </c>
      <c r="Q7756" s="549">
        <v>1</v>
      </c>
      <c r="R7756" s="549">
        <v>13</v>
      </c>
      <c r="S7756" s="548">
        <v>2218</v>
      </c>
      <c r="T7756" s="548"/>
      <c r="U7756" s="99"/>
    </row>
    <row r="7757" spans="1:21" ht="19.5" customHeight="1">
      <c r="A7757" s="545">
        <v>102406</v>
      </c>
      <c r="B7757" s="545" t="s">
        <v>10390</v>
      </c>
      <c r="C7757" s="545" t="s">
        <v>216</v>
      </c>
      <c r="D7757" s="546"/>
      <c r="E7757" s="171" t="str">
        <f t="shared" si="121"/>
        <v>1900</v>
      </c>
      <c r="F7757" s="547">
        <v>0</v>
      </c>
      <c r="G7757" s="548">
        <v>0</v>
      </c>
      <c r="H7757" s="547">
        <v>0</v>
      </c>
      <c r="I7757" s="545" t="s">
        <v>12680</v>
      </c>
      <c r="J7757" s="545"/>
      <c r="K7757" s="545" t="s">
        <v>13413</v>
      </c>
      <c r="L7757" s="545" t="s">
        <v>13919</v>
      </c>
      <c r="M7757" s="548" t="s">
        <v>13758</v>
      </c>
      <c r="N7757" s="545" t="s">
        <v>13413</v>
      </c>
      <c r="O7757" s="545" t="s">
        <v>14844</v>
      </c>
      <c r="P7757" s="549">
        <v>5367</v>
      </c>
      <c r="Q7757" s="549">
        <v>1</v>
      </c>
      <c r="R7757" s="549">
        <v>20</v>
      </c>
      <c r="S7757" s="548"/>
      <c r="T7757" s="548"/>
      <c r="U7757" s="99"/>
    </row>
    <row r="7758" spans="1:21" ht="19.5" customHeight="1">
      <c r="A7758" s="545">
        <v>102407</v>
      </c>
      <c r="B7758" s="545" t="s">
        <v>23024</v>
      </c>
      <c r="C7758" s="545" t="s">
        <v>4504</v>
      </c>
      <c r="D7758" s="546">
        <v>46083</v>
      </c>
      <c r="E7758" s="171" t="str">
        <f t="shared" si="121"/>
        <v>2026</v>
      </c>
      <c r="F7758" s="547">
        <v>80000</v>
      </c>
      <c r="G7758" s="548">
        <v>0.19</v>
      </c>
      <c r="H7758" s="547">
        <v>67226.89</v>
      </c>
      <c r="I7758" s="545" t="s">
        <v>12700</v>
      </c>
      <c r="J7758" s="545" t="s">
        <v>13296</v>
      </c>
      <c r="K7758" s="545" t="s">
        <v>23025</v>
      </c>
      <c r="L7758" s="545" t="s">
        <v>14993</v>
      </c>
      <c r="M7758" s="548" t="s">
        <v>13868</v>
      </c>
      <c r="N7758" s="545" t="s">
        <v>13413</v>
      </c>
      <c r="O7758" s="545" t="s">
        <v>14994</v>
      </c>
      <c r="P7758" s="549">
        <v>5368</v>
      </c>
      <c r="Q7758" s="549">
        <v>2</v>
      </c>
      <c r="R7758" s="549">
        <v>117</v>
      </c>
      <c r="S7758" s="548">
        <v>2218</v>
      </c>
      <c r="T7758" s="548"/>
      <c r="U7758" s="99"/>
    </row>
    <row r="7759" spans="1:21" ht="19.5" customHeight="1">
      <c r="A7759" s="545">
        <v>102408</v>
      </c>
      <c r="B7759" s="545" t="s">
        <v>8394</v>
      </c>
      <c r="C7759" s="545" t="s">
        <v>209</v>
      </c>
      <c r="D7759" s="546">
        <v>44591</v>
      </c>
      <c r="E7759" s="171" t="str">
        <f t="shared" si="121"/>
        <v>2022</v>
      </c>
      <c r="F7759" s="547">
        <v>16848</v>
      </c>
      <c r="G7759" s="548">
        <v>0.19</v>
      </c>
      <c r="H7759" s="547">
        <v>14157.98</v>
      </c>
      <c r="I7759" s="545" t="s">
        <v>12758</v>
      </c>
      <c r="J7759" s="545" t="s">
        <v>13297</v>
      </c>
      <c r="K7759" s="545" t="s">
        <v>13413</v>
      </c>
      <c r="L7759" s="545" t="s">
        <v>13413</v>
      </c>
      <c r="M7759" s="548" t="s">
        <v>13758</v>
      </c>
      <c r="N7759" s="545" t="s">
        <v>13413</v>
      </c>
      <c r="O7759" s="545" t="s">
        <v>13413</v>
      </c>
      <c r="P7759" s="549">
        <v>5369</v>
      </c>
      <c r="Q7759" s="549">
        <v>1</v>
      </c>
      <c r="R7759" s="549">
        <v>164</v>
      </c>
      <c r="S7759" s="548">
        <v>2257</v>
      </c>
      <c r="T7759" s="548"/>
      <c r="U7759" s="99"/>
    </row>
    <row r="7760" spans="1:21" ht="19.5" customHeight="1">
      <c r="A7760" s="545">
        <v>102409</v>
      </c>
      <c r="B7760" s="545" t="s">
        <v>691</v>
      </c>
      <c r="C7760" s="545" t="s">
        <v>221</v>
      </c>
      <c r="D7760" s="546">
        <v>45708</v>
      </c>
      <c r="E7760" s="171" t="str">
        <f t="shared" si="121"/>
        <v>2025</v>
      </c>
      <c r="F7760" s="547">
        <v>25646.46</v>
      </c>
      <c r="G7760" s="548">
        <v>0.19</v>
      </c>
      <c r="H7760" s="547">
        <v>21551.65</v>
      </c>
      <c r="I7760" s="545" t="s">
        <v>12684</v>
      </c>
      <c r="J7760" s="545" t="s">
        <v>13307</v>
      </c>
      <c r="K7760" s="545" t="s">
        <v>18766</v>
      </c>
      <c r="L7760" s="545" t="s">
        <v>16244</v>
      </c>
      <c r="M7760" s="548" t="s">
        <v>13758</v>
      </c>
      <c r="N7760" s="545" t="s">
        <v>13413</v>
      </c>
      <c r="O7760" s="545" t="s">
        <v>13413</v>
      </c>
      <c r="P7760" s="549">
        <v>5370</v>
      </c>
      <c r="Q7760" s="549">
        <v>1</v>
      </c>
      <c r="R7760" s="549">
        <v>95</v>
      </c>
      <c r="S7760" s="548">
        <v>2228</v>
      </c>
      <c r="T7760" s="548"/>
      <c r="U7760" s="99"/>
    </row>
    <row r="7761" spans="1:21" ht="19.5" customHeight="1">
      <c r="A7761" s="545">
        <v>102410</v>
      </c>
      <c r="B7761" s="545" t="s">
        <v>8423</v>
      </c>
      <c r="C7761" s="545" t="s">
        <v>216</v>
      </c>
      <c r="D7761" s="546">
        <v>44592</v>
      </c>
      <c r="E7761" s="171" t="str">
        <f t="shared" si="121"/>
        <v>2022</v>
      </c>
      <c r="F7761" s="547">
        <v>37748</v>
      </c>
      <c r="G7761" s="548">
        <v>0.19</v>
      </c>
      <c r="H7761" s="547">
        <v>31721.01</v>
      </c>
      <c r="I7761" s="545" t="s">
        <v>12702</v>
      </c>
      <c r="J7761" s="545" t="s">
        <v>13297</v>
      </c>
      <c r="K7761" s="545" t="s">
        <v>13413</v>
      </c>
      <c r="L7761" s="545" t="s">
        <v>13413</v>
      </c>
      <c r="M7761" s="548" t="s">
        <v>13758</v>
      </c>
      <c r="N7761" s="545" t="s">
        <v>13413</v>
      </c>
      <c r="O7761" s="545" t="s">
        <v>13413</v>
      </c>
      <c r="P7761" s="549">
        <v>5371</v>
      </c>
      <c r="Q7761" s="549">
        <v>1</v>
      </c>
      <c r="R7761" s="549">
        <v>27</v>
      </c>
      <c r="S7761" s="548">
        <v>2257</v>
      </c>
      <c r="T7761" s="548"/>
      <c r="U7761" s="99"/>
    </row>
    <row r="7762" spans="1:21" ht="19.5" customHeight="1">
      <c r="A7762" s="545">
        <v>102411</v>
      </c>
      <c r="B7762" s="545" t="s">
        <v>2817</v>
      </c>
      <c r="C7762" s="545" t="s">
        <v>209</v>
      </c>
      <c r="D7762" s="546"/>
      <c r="E7762" s="171" t="str">
        <f t="shared" si="121"/>
        <v>1900</v>
      </c>
      <c r="F7762" s="547">
        <v>0</v>
      </c>
      <c r="G7762" s="548">
        <v>0</v>
      </c>
      <c r="H7762" s="547">
        <v>0</v>
      </c>
      <c r="I7762" s="545" t="s">
        <v>12725</v>
      </c>
      <c r="J7762" s="545"/>
      <c r="K7762" s="545" t="s">
        <v>13413</v>
      </c>
      <c r="L7762" s="545" t="s">
        <v>14660</v>
      </c>
      <c r="M7762" s="548" t="s">
        <v>13758</v>
      </c>
      <c r="N7762" s="545" t="s">
        <v>13413</v>
      </c>
      <c r="O7762" s="545" t="s">
        <v>14661</v>
      </c>
      <c r="P7762" s="549">
        <v>5372</v>
      </c>
      <c r="Q7762" s="549">
        <v>1</v>
      </c>
      <c r="R7762" s="549">
        <v>147</v>
      </c>
      <c r="S7762" s="548"/>
      <c r="T7762" s="548"/>
      <c r="U7762" s="99"/>
    </row>
    <row r="7763" spans="1:21" ht="19.5" customHeight="1">
      <c r="A7763" s="545">
        <v>102412</v>
      </c>
      <c r="B7763" s="545" t="s">
        <v>1034</v>
      </c>
      <c r="C7763" s="545" t="s">
        <v>922</v>
      </c>
      <c r="D7763" s="546">
        <v>46052</v>
      </c>
      <c r="E7763" s="171" t="str">
        <f t="shared" si="121"/>
        <v>2026</v>
      </c>
      <c r="F7763" s="547">
        <v>413723</v>
      </c>
      <c r="G7763" s="548">
        <v>0.19</v>
      </c>
      <c r="H7763" s="547">
        <v>347666.39</v>
      </c>
      <c r="I7763" s="545" t="s">
        <v>12668</v>
      </c>
      <c r="J7763" s="545" t="s">
        <v>13307</v>
      </c>
      <c r="K7763" s="545"/>
      <c r="L7763" s="545" t="s">
        <v>18767</v>
      </c>
      <c r="M7763" s="548" t="s">
        <v>15540</v>
      </c>
      <c r="N7763" s="545" t="s">
        <v>13413</v>
      </c>
      <c r="O7763" s="545" t="s">
        <v>13413</v>
      </c>
      <c r="P7763" s="549">
        <v>5373</v>
      </c>
      <c r="Q7763" s="549">
        <v>4</v>
      </c>
      <c r="R7763" s="549">
        <v>7</v>
      </c>
      <c r="S7763" s="548">
        <v>2228</v>
      </c>
      <c r="T7763" s="548"/>
      <c r="U7763" s="99"/>
    </row>
    <row r="7764" spans="1:21" ht="19.5" customHeight="1">
      <c r="A7764" s="545">
        <v>102413</v>
      </c>
      <c r="B7764" s="545" t="s">
        <v>1750</v>
      </c>
      <c r="C7764" s="545" t="s">
        <v>206</v>
      </c>
      <c r="D7764" s="546"/>
      <c r="E7764" s="171" t="str">
        <f t="shared" si="121"/>
        <v>1900</v>
      </c>
      <c r="F7764" s="547">
        <v>0</v>
      </c>
      <c r="G7764" s="548">
        <v>0</v>
      </c>
      <c r="H7764" s="547">
        <v>0</v>
      </c>
      <c r="I7764" s="545" t="s">
        <v>12709</v>
      </c>
      <c r="J7764" s="545"/>
      <c r="K7764" s="545" t="s">
        <v>13413</v>
      </c>
      <c r="L7764" s="545" t="s">
        <v>13413</v>
      </c>
      <c r="M7764" s="548" t="s">
        <v>13758</v>
      </c>
      <c r="N7764" s="545" t="s">
        <v>22823</v>
      </c>
      <c r="O7764" s="545" t="s">
        <v>17837</v>
      </c>
      <c r="P7764" s="549">
        <v>5374</v>
      </c>
      <c r="Q7764" s="549">
        <v>1</v>
      </c>
      <c r="R7764" s="549">
        <v>124</v>
      </c>
      <c r="S7764" s="548"/>
      <c r="T7764" s="548">
        <v>441</v>
      </c>
      <c r="U7764" s="99"/>
    </row>
    <row r="7765" spans="1:21" ht="19.5" customHeight="1">
      <c r="A7765" s="545">
        <v>102414</v>
      </c>
      <c r="B7765" s="545" t="s">
        <v>3359</v>
      </c>
      <c r="C7765" s="545" t="s">
        <v>216</v>
      </c>
      <c r="D7765" s="546"/>
      <c r="E7765" s="171" t="str">
        <f t="shared" si="121"/>
        <v>1900</v>
      </c>
      <c r="F7765" s="547">
        <v>0</v>
      </c>
      <c r="G7765" s="548">
        <v>0</v>
      </c>
      <c r="H7765" s="547">
        <v>0</v>
      </c>
      <c r="I7765" s="545" t="s">
        <v>12670</v>
      </c>
      <c r="J7765" s="545"/>
      <c r="K7765" s="545" t="s">
        <v>13413</v>
      </c>
      <c r="L7765" s="545" t="s">
        <v>13413</v>
      </c>
      <c r="M7765" s="548" t="s">
        <v>13868</v>
      </c>
      <c r="N7765" s="545" t="s">
        <v>13413</v>
      </c>
      <c r="O7765" s="545" t="s">
        <v>15515</v>
      </c>
      <c r="P7765" s="549">
        <v>5375</v>
      </c>
      <c r="Q7765" s="549">
        <v>2</v>
      </c>
      <c r="R7765" s="549">
        <v>24</v>
      </c>
      <c r="S7765" s="548"/>
      <c r="T7765" s="548"/>
      <c r="U7765" s="99"/>
    </row>
    <row r="7766" spans="1:21" ht="19.5" customHeight="1">
      <c r="A7766" s="545">
        <v>102415</v>
      </c>
      <c r="B7766" s="545" t="s">
        <v>7574</v>
      </c>
      <c r="C7766" s="545" t="s">
        <v>311</v>
      </c>
      <c r="D7766" s="546">
        <v>44592</v>
      </c>
      <c r="E7766" s="171" t="str">
        <f t="shared" si="121"/>
        <v>2022</v>
      </c>
      <c r="F7766" s="547">
        <v>446360</v>
      </c>
      <c r="G7766" s="548">
        <v>0.19</v>
      </c>
      <c r="H7766" s="547">
        <v>375092.44</v>
      </c>
      <c r="I7766" s="545" t="s">
        <v>12657</v>
      </c>
      <c r="J7766" s="545" t="s">
        <v>13297</v>
      </c>
      <c r="K7766" s="545" t="s">
        <v>18768</v>
      </c>
      <c r="L7766" s="545" t="s">
        <v>13413</v>
      </c>
      <c r="M7766" s="548" t="s">
        <v>13758</v>
      </c>
      <c r="N7766" s="545" t="s">
        <v>13413</v>
      </c>
      <c r="O7766" s="545" t="s">
        <v>13413</v>
      </c>
      <c r="P7766" s="549">
        <v>12336</v>
      </c>
      <c r="Q7766" s="549">
        <v>1</v>
      </c>
      <c r="R7766" s="549">
        <v>69</v>
      </c>
      <c r="S7766" s="548">
        <v>2257</v>
      </c>
      <c r="T7766" s="548"/>
      <c r="U7766" s="99"/>
    </row>
    <row r="7767" spans="1:21" ht="19.5" customHeight="1">
      <c r="A7767" s="545">
        <v>102416</v>
      </c>
      <c r="B7767" s="545" t="s">
        <v>6524</v>
      </c>
      <c r="C7767" s="545" t="s">
        <v>216</v>
      </c>
      <c r="D7767" s="546">
        <v>44591</v>
      </c>
      <c r="E7767" s="171" t="str">
        <f t="shared" si="121"/>
        <v>2022</v>
      </c>
      <c r="F7767" s="547">
        <v>52457</v>
      </c>
      <c r="G7767" s="548">
        <v>0.19</v>
      </c>
      <c r="H7767" s="547">
        <v>44081.51</v>
      </c>
      <c r="I7767" s="545" t="s">
        <v>12659</v>
      </c>
      <c r="J7767" s="545" t="s">
        <v>13297</v>
      </c>
      <c r="K7767" s="545" t="s">
        <v>18769</v>
      </c>
      <c r="L7767" s="545" t="s">
        <v>13413</v>
      </c>
      <c r="M7767" s="548" t="s">
        <v>13758</v>
      </c>
      <c r="N7767" s="545" t="s">
        <v>13413</v>
      </c>
      <c r="O7767" s="545" t="s">
        <v>13413</v>
      </c>
      <c r="P7767" s="549">
        <v>12351</v>
      </c>
      <c r="Q7767" s="549">
        <v>1</v>
      </c>
      <c r="R7767" s="549">
        <v>116</v>
      </c>
      <c r="S7767" s="548">
        <v>2257</v>
      </c>
      <c r="T7767" s="548"/>
      <c r="U7767" s="99"/>
    </row>
    <row r="7768" spans="1:21" ht="19.5" customHeight="1">
      <c r="A7768" s="545">
        <v>102417</v>
      </c>
      <c r="B7768" s="545" t="s">
        <v>2713</v>
      </c>
      <c r="C7768" s="545" t="s">
        <v>216</v>
      </c>
      <c r="D7768" s="546">
        <v>45708</v>
      </c>
      <c r="E7768" s="171" t="str">
        <f t="shared" si="121"/>
        <v>2025</v>
      </c>
      <c r="F7768" s="547">
        <v>27457.48</v>
      </c>
      <c r="G7768" s="548">
        <v>0</v>
      </c>
      <c r="H7768" s="547">
        <v>27457.48</v>
      </c>
      <c r="I7768" s="545" t="s">
        <v>12675</v>
      </c>
      <c r="J7768" s="545" t="s">
        <v>13307</v>
      </c>
      <c r="K7768" s="545" t="s">
        <v>13413</v>
      </c>
      <c r="L7768" s="545" t="s">
        <v>13413</v>
      </c>
      <c r="M7768" s="548" t="s">
        <v>13758</v>
      </c>
      <c r="N7768" s="545" t="s">
        <v>13413</v>
      </c>
      <c r="O7768" s="545" t="s">
        <v>13413</v>
      </c>
      <c r="P7768" s="549">
        <v>5376</v>
      </c>
      <c r="Q7768" s="549">
        <v>1</v>
      </c>
      <c r="R7768" s="549">
        <v>141</v>
      </c>
      <c r="S7768" s="548">
        <v>2228</v>
      </c>
      <c r="T7768" s="548"/>
      <c r="U7768" s="99"/>
    </row>
    <row r="7769" spans="1:21" ht="19.5" customHeight="1">
      <c r="A7769" s="545">
        <v>102418</v>
      </c>
      <c r="B7769" s="545" t="s">
        <v>8433</v>
      </c>
      <c r="C7769" s="545" t="s">
        <v>216</v>
      </c>
      <c r="D7769" s="546">
        <v>44676</v>
      </c>
      <c r="E7769" s="171" t="str">
        <f t="shared" si="121"/>
        <v>2022</v>
      </c>
      <c r="F7769" s="547">
        <v>28560</v>
      </c>
      <c r="G7769" s="548">
        <v>0.19</v>
      </c>
      <c r="H7769" s="547">
        <v>24000</v>
      </c>
      <c r="I7769" s="545" t="s">
        <v>12675</v>
      </c>
      <c r="J7769" s="545" t="s">
        <v>13296</v>
      </c>
      <c r="K7769" s="545" t="s">
        <v>13413</v>
      </c>
      <c r="L7769" s="545" t="s">
        <v>13413</v>
      </c>
      <c r="M7769" s="548" t="s">
        <v>13758</v>
      </c>
      <c r="N7769" s="545" t="s">
        <v>13413</v>
      </c>
      <c r="O7769" s="545" t="s">
        <v>13413</v>
      </c>
      <c r="P7769" s="549">
        <v>5377</v>
      </c>
      <c r="Q7769" s="549">
        <v>1</v>
      </c>
      <c r="R7769" s="549">
        <v>141</v>
      </c>
      <c r="S7769" s="548">
        <v>2218</v>
      </c>
      <c r="T7769" s="548"/>
      <c r="U7769" s="99"/>
    </row>
    <row r="7770" spans="1:21" ht="19.5" customHeight="1">
      <c r="A7770" s="545">
        <v>102419</v>
      </c>
      <c r="B7770" s="545" t="s">
        <v>674</v>
      </c>
      <c r="C7770" s="545" t="s">
        <v>221</v>
      </c>
      <c r="D7770" s="546">
        <v>46052</v>
      </c>
      <c r="E7770" s="171" t="str">
        <f t="shared" si="121"/>
        <v>2026</v>
      </c>
      <c r="F7770" s="547">
        <v>64092</v>
      </c>
      <c r="G7770" s="548">
        <v>0.19</v>
      </c>
      <c r="H7770" s="547">
        <v>53858.82</v>
      </c>
      <c r="I7770" s="545" t="s">
        <v>12643</v>
      </c>
      <c r="J7770" s="545" t="s">
        <v>13307</v>
      </c>
      <c r="K7770" s="545" t="s">
        <v>18770</v>
      </c>
      <c r="L7770" s="545" t="s">
        <v>13413</v>
      </c>
      <c r="M7770" s="548" t="s">
        <v>13758</v>
      </c>
      <c r="N7770" s="545" t="s">
        <v>13413</v>
      </c>
      <c r="O7770" s="545" t="s">
        <v>13987</v>
      </c>
      <c r="P7770" s="549">
        <v>5378</v>
      </c>
      <c r="Q7770" s="549">
        <v>1</v>
      </c>
      <c r="R7770" s="549">
        <v>6</v>
      </c>
      <c r="S7770" s="548">
        <v>2228</v>
      </c>
      <c r="T7770" s="548"/>
      <c r="U7770" s="99"/>
    </row>
    <row r="7771" spans="1:21" ht="19.5" customHeight="1">
      <c r="A7771" s="545">
        <v>102420</v>
      </c>
      <c r="B7771" s="545" t="s">
        <v>332</v>
      </c>
      <c r="C7771" s="545" t="s">
        <v>311</v>
      </c>
      <c r="D7771" s="546">
        <v>44657</v>
      </c>
      <c r="E7771" s="171" t="str">
        <f t="shared" si="121"/>
        <v>2022</v>
      </c>
      <c r="F7771" s="547">
        <v>399812</v>
      </c>
      <c r="G7771" s="548">
        <v>0.19</v>
      </c>
      <c r="H7771" s="547">
        <v>335976.47</v>
      </c>
      <c r="I7771" s="545" t="s">
        <v>12657</v>
      </c>
      <c r="J7771" s="545" t="s">
        <v>13298</v>
      </c>
      <c r="K7771" s="545" t="s">
        <v>13413</v>
      </c>
      <c r="L7771" s="545" t="s">
        <v>15779</v>
      </c>
      <c r="M7771" s="548" t="s">
        <v>13758</v>
      </c>
      <c r="N7771" s="545" t="s">
        <v>13413</v>
      </c>
      <c r="O7771" s="545" t="s">
        <v>15780</v>
      </c>
      <c r="P7771" s="549">
        <v>5379</v>
      </c>
      <c r="Q7771" s="549">
        <v>1</v>
      </c>
      <c r="R7771" s="549">
        <v>69</v>
      </c>
      <c r="S7771" s="548">
        <v>1012</v>
      </c>
      <c r="T7771" s="548"/>
      <c r="U7771" s="99"/>
    </row>
    <row r="7772" spans="1:21" ht="19.5" customHeight="1">
      <c r="A7772" s="545">
        <v>102421</v>
      </c>
      <c r="B7772" s="545" t="s">
        <v>7567</v>
      </c>
      <c r="C7772" s="545" t="s">
        <v>216</v>
      </c>
      <c r="D7772" s="546">
        <v>45708</v>
      </c>
      <c r="E7772" s="171" t="str">
        <f t="shared" si="121"/>
        <v>2025</v>
      </c>
      <c r="F7772" s="547">
        <v>1423091.25</v>
      </c>
      <c r="G7772" s="548">
        <v>0.19</v>
      </c>
      <c r="H7772" s="547">
        <v>1195875</v>
      </c>
      <c r="I7772" s="545" t="s">
        <v>12686</v>
      </c>
      <c r="J7772" s="545" t="s">
        <v>13307</v>
      </c>
      <c r="K7772" s="545" t="s">
        <v>18771</v>
      </c>
      <c r="L7772" s="545" t="s">
        <v>13413</v>
      </c>
      <c r="M7772" s="548" t="s">
        <v>13758</v>
      </c>
      <c r="N7772" s="545" t="s">
        <v>13413</v>
      </c>
      <c r="O7772" s="545" t="s">
        <v>13413</v>
      </c>
      <c r="P7772" s="549">
        <v>12337</v>
      </c>
      <c r="Q7772" s="549">
        <v>1</v>
      </c>
      <c r="R7772" s="549">
        <v>131</v>
      </c>
      <c r="S7772" s="548">
        <v>2228</v>
      </c>
      <c r="T7772" s="548"/>
      <c r="U7772" s="99"/>
    </row>
    <row r="7773" spans="1:21" ht="19.5" customHeight="1">
      <c r="A7773" s="545">
        <v>102422</v>
      </c>
      <c r="B7773" s="545" t="s">
        <v>7566</v>
      </c>
      <c r="C7773" s="545" t="s">
        <v>216</v>
      </c>
      <c r="D7773" s="546">
        <v>45708</v>
      </c>
      <c r="E7773" s="171" t="str">
        <f t="shared" si="121"/>
        <v>2025</v>
      </c>
      <c r="F7773" s="547">
        <v>899393.67</v>
      </c>
      <c r="G7773" s="548">
        <v>0.19</v>
      </c>
      <c r="H7773" s="547">
        <v>755793</v>
      </c>
      <c r="I7773" s="545" t="s">
        <v>12686</v>
      </c>
      <c r="J7773" s="545" t="s">
        <v>13307</v>
      </c>
      <c r="K7773" s="545" t="s">
        <v>18772</v>
      </c>
      <c r="L7773" s="545" t="s">
        <v>13413</v>
      </c>
      <c r="M7773" s="548" t="s">
        <v>13758</v>
      </c>
      <c r="N7773" s="545" t="s">
        <v>13413</v>
      </c>
      <c r="O7773" s="545" t="s">
        <v>13413</v>
      </c>
      <c r="P7773" s="549">
        <v>12338</v>
      </c>
      <c r="Q7773" s="549">
        <v>1</v>
      </c>
      <c r="R7773" s="549">
        <v>131</v>
      </c>
      <c r="S7773" s="548">
        <v>2228</v>
      </c>
      <c r="T7773" s="548"/>
      <c r="U7773" s="99"/>
    </row>
    <row r="7774" spans="1:21" ht="19.5" customHeight="1">
      <c r="A7774" s="545">
        <v>102423</v>
      </c>
      <c r="B7774" s="545" t="s">
        <v>10389</v>
      </c>
      <c r="C7774" s="545" t="s">
        <v>221</v>
      </c>
      <c r="D7774" s="546"/>
      <c r="E7774" s="171" t="str">
        <f t="shared" si="121"/>
        <v>1900</v>
      </c>
      <c r="F7774" s="547">
        <v>0</v>
      </c>
      <c r="G7774" s="548">
        <v>0</v>
      </c>
      <c r="H7774" s="547">
        <v>0</v>
      </c>
      <c r="I7774" s="545" t="s">
        <v>12643</v>
      </c>
      <c r="J7774" s="545"/>
      <c r="K7774" s="545" t="s">
        <v>13413</v>
      </c>
      <c r="L7774" s="545" t="s">
        <v>13413</v>
      </c>
      <c r="M7774" s="548" t="s">
        <v>13758</v>
      </c>
      <c r="N7774" s="545" t="s">
        <v>13413</v>
      </c>
      <c r="O7774" s="545" t="s">
        <v>13413</v>
      </c>
      <c r="P7774" s="549">
        <v>5380</v>
      </c>
      <c r="Q7774" s="549">
        <v>1</v>
      </c>
      <c r="R7774" s="549">
        <v>6</v>
      </c>
      <c r="S7774" s="548"/>
      <c r="T7774" s="548"/>
      <c r="U7774" s="99"/>
    </row>
    <row r="7775" spans="1:21" ht="19.5" customHeight="1">
      <c r="A7775" s="545">
        <v>102424</v>
      </c>
      <c r="B7775" s="545" t="s">
        <v>7565</v>
      </c>
      <c r="C7775" s="545" t="s">
        <v>216</v>
      </c>
      <c r="D7775" s="546">
        <v>45708</v>
      </c>
      <c r="E7775" s="171" t="str">
        <f t="shared" si="121"/>
        <v>2025</v>
      </c>
      <c r="F7775" s="547">
        <v>956317.32</v>
      </c>
      <c r="G7775" s="548">
        <v>0.19</v>
      </c>
      <c r="H7775" s="547">
        <v>803628</v>
      </c>
      <c r="I7775" s="545" t="s">
        <v>12686</v>
      </c>
      <c r="J7775" s="545" t="s">
        <v>13307</v>
      </c>
      <c r="K7775" s="545" t="s">
        <v>18772</v>
      </c>
      <c r="L7775" s="545" t="s">
        <v>13413</v>
      </c>
      <c r="M7775" s="548" t="s">
        <v>13758</v>
      </c>
      <c r="N7775" s="545" t="s">
        <v>13413</v>
      </c>
      <c r="O7775" s="545" t="s">
        <v>13413</v>
      </c>
      <c r="P7775" s="549">
        <v>12339</v>
      </c>
      <c r="Q7775" s="549">
        <v>1</v>
      </c>
      <c r="R7775" s="549">
        <v>131</v>
      </c>
      <c r="S7775" s="548">
        <v>2228</v>
      </c>
      <c r="T7775" s="548"/>
      <c r="U7775" s="99"/>
    </row>
    <row r="7776" spans="1:21" ht="19.5" customHeight="1">
      <c r="A7776" s="545">
        <v>102425</v>
      </c>
      <c r="B7776" s="545" t="s">
        <v>1511</v>
      </c>
      <c r="C7776" s="545" t="s">
        <v>216</v>
      </c>
      <c r="D7776" s="546">
        <v>46052</v>
      </c>
      <c r="E7776" s="171" t="str">
        <f t="shared" si="121"/>
        <v>2026</v>
      </c>
      <c r="F7776" s="547">
        <v>460852</v>
      </c>
      <c r="G7776" s="548">
        <v>0.19</v>
      </c>
      <c r="H7776" s="547">
        <v>387270.59</v>
      </c>
      <c r="I7776" s="545" t="s">
        <v>12685</v>
      </c>
      <c r="J7776" s="545" t="s">
        <v>13307</v>
      </c>
      <c r="K7776" s="545" t="s">
        <v>13413</v>
      </c>
      <c r="L7776" s="545" t="s">
        <v>18018</v>
      </c>
      <c r="M7776" s="548" t="s">
        <v>13758</v>
      </c>
      <c r="N7776" s="545" t="s">
        <v>13413</v>
      </c>
      <c r="O7776" s="545" t="s">
        <v>14289</v>
      </c>
      <c r="P7776" s="549">
        <v>5381</v>
      </c>
      <c r="Q7776" s="549">
        <v>1</v>
      </c>
      <c r="R7776" s="549">
        <v>11</v>
      </c>
      <c r="S7776" s="548">
        <v>2228</v>
      </c>
      <c r="T7776" s="548"/>
      <c r="U7776" s="99"/>
    </row>
    <row r="7777" spans="1:21" ht="19.5" customHeight="1">
      <c r="A7777" s="545">
        <v>102426</v>
      </c>
      <c r="B7777" s="545" t="s">
        <v>10388</v>
      </c>
      <c r="C7777" s="545" t="s">
        <v>216</v>
      </c>
      <c r="D7777" s="546"/>
      <c r="E7777" s="171" t="str">
        <f t="shared" si="121"/>
        <v>1900</v>
      </c>
      <c r="F7777" s="547">
        <v>0</v>
      </c>
      <c r="G7777" s="548">
        <v>0</v>
      </c>
      <c r="H7777" s="547">
        <v>0</v>
      </c>
      <c r="I7777" s="545" t="s">
        <v>12685</v>
      </c>
      <c r="J7777" s="545"/>
      <c r="K7777" s="545" t="s">
        <v>13413</v>
      </c>
      <c r="L7777" s="545" t="s">
        <v>18018</v>
      </c>
      <c r="M7777" s="548" t="s">
        <v>13758</v>
      </c>
      <c r="N7777" s="545" t="s">
        <v>13413</v>
      </c>
      <c r="O7777" s="545" t="s">
        <v>14289</v>
      </c>
      <c r="P7777" s="549">
        <v>5382</v>
      </c>
      <c r="Q7777" s="549">
        <v>1</v>
      </c>
      <c r="R7777" s="549">
        <v>11</v>
      </c>
      <c r="S7777" s="548"/>
      <c r="T7777" s="548"/>
      <c r="U7777" s="99"/>
    </row>
    <row r="7778" spans="1:21" ht="19.5" customHeight="1">
      <c r="A7778" s="545">
        <v>102427</v>
      </c>
      <c r="B7778" s="545" t="s">
        <v>10387</v>
      </c>
      <c r="C7778" s="545" t="s">
        <v>216</v>
      </c>
      <c r="D7778" s="546"/>
      <c r="E7778" s="171" t="str">
        <f t="shared" si="121"/>
        <v>1900</v>
      </c>
      <c r="F7778" s="547">
        <v>0</v>
      </c>
      <c r="G7778" s="548">
        <v>0</v>
      </c>
      <c r="H7778" s="547">
        <v>0</v>
      </c>
      <c r="I7778" s="545" t="s">
        <v>12685</v>
      </c>
      <c r="J7778" s="545"/>
      <c r="K7778" s="545" t="s">
        <v>13413</v>
      </c>
      <c r="L7778" s="545" t="s">
        <v>18018</v>
      </c>
      <c r="M7778" s="548" t="s">
        <v>13758</v>
      </c>
      <c r="N7778" s="545" t="s">
        <v>13413</v>
      </c>
      <c r="O7778" s="545" t="s">
        <v>14289</v>
      </c>
      <c r="P7778" s="549">
        <v>5383</v>
      </c>
      <c r="Q7778" s="549">
        <v>1</v>
      </c>
      <c r="R7778" s="549">
        <v>11</v>
      </c>
      <c r="S7778" s="548"/>
      <c r="T7778" s="548"/>
      <c r="U7778" s="99"/>
    </row>
    <row r="7779" spans="1:21" ht="19.5" customHeight="1">
      <c r="A7779" s="545">
        <v>102428</v>
      </c>
      <c r="B7779" s="545" t="s">
        <v>2344</v>
      </c>
      <c r="C7779" s="545" t="s">
        <v>216</v>
      </c>
      <c r="D7779" s="546"/>
      <c r="E7779" s="171" t="str">
        <f t="shared" si="121"/>
        <v>1900</v>
      </c>
      <c r="F7779" s="547">
        <v>0</v>
      </c>
      <c r="G7779" s="548">
        <v>0</v>
      </c>
      <c r="H7779" s="547">
        <v>0</v>
      </c>
      <c r="I7779" s="545" t="s">
        <v>12650</v>
      </c>
      <c r="J7779" s="545"/>
      <c r="K7779" s="545" t="s">
        <v>13413</v>
      </c>
      <c r="L7779" s="545" t="s">
        <v>16438</v>
      </c>
      <c r="M7779" s="548" t="s">
        <v>13758</v>
      </c>
      <c r="N7779" s="545" t="s">
        <v>13413</v>
      </c>
      <c r="O7779" s="545" t="s">
        <v>13413</v>
      </c>
      <c r="P7779" s="549">
        <v>5384</v>
      </c>
      <c r="Q7779" s="549">
        <v>1</v>
      </c>
      <c r="R7779" s="549">
        <v>127</v>
      </c>
      <c r="S7779" s="548"/>
      <c r="T7779" s="548"/>
      <c r="U7779" s="99"/>
    </row>
    <row r="7780" spans="1:21" ht="19.5" customHeight="1">
      <c r="A7780" s="545">
        <v>102429</v>
      </c>
      <c r="B7780" s="545" t="s">
        <v>10386</v>
      </c>
      <c r="C7780" s="545" t="s">
        <v>216</v>
      </c>
      <c r="D7780" s="546"/>
      <c r="E7780" s="171" t="str">
        <f t="shared" si="121"/>
        <v>1900</v>
      </c>
      <c r="F7780" s="547">
        <v>0</v>
      </c>
      <c r="G7780" s="548">
        <v>0</v>
      </c>
      <c r="H7780" s="547">
        <v>0</v>
      </c>
      <c r="I7780" s="545" t="s">
        <v>12715</v>
      </c>
      <c r="J7780" s="545"/>
      <c r="K7780" s="545" t="s">
        <v>13413</v>
      </c>
      <c r="L7780" s="545" t="s">
        <v>13413</v>
      </c>
      <c r="M7780" s="548" t="s">
        <v>13758</v>
      </c>
      <c r="N7780" s="545" t="s">
        <v>13413</v>
      </c>
      <c r="O7780" s="545" t="s">
        <v>14493</v>
      </c>
      <c r="P7780" s="549">
        <v>5385</v>
      </c>
      <c r="Q7780" s="549">
        <v>1</v>
      </c>
      <c r="R7780" s="549">
        <v>129</v>
      </c>
      <c r="S7780" s="548"/>
      <c r="T7780" s="548"/>
      <c r="U7780" s="99"/>
    </row>
    <row r="7781" spans="1:21" ht="19.5" customHeight="1">
      <c r="A7781" s="545">
        <v>102430</v>
      </c>
      <c r="B7781" s="545" t="s">
        <v>10385</v>
      </c>
      <c r="C7781" s="545" t="s">
        <v>216</v>
      </c>
      <c r="D7781" s="546"/>
      <c r="E7781" s="171" t="str">
        <f t="shared" si="121"/>
        <v>1900</v>
      </c>
      <c r="F7781" s="547">
        <v>0</v>
      </c>
      <c r="G7781" s="548">
        <v>0</v>
      </c>
      <c r="H7781" s="547">
        <v>0</v>
      </c>
      <c r="I7781" s="545" t="s">
        <v>12645</v>
      </c>
      <c r="J7781" s="545"/>
      <c r="K7781" s="545" t="s">
        <v>13413</v>
      </c>
      <c r="L7781" s="545" t="s">
        <v>13413</v>
      </c>
      <c r="M7781" s="548" t="s">
        <v>13758</v>
      </c>
      <c r="N7781" s="545" t="s">
        <v>13413</v>
      </c>
      <c r="O7781" s="545" t="s">
        <v>13413</v>
      </c>
      <c r="P7781" s="549">
        <v>5386</v>
      </c>
      <c r="Q7781" s="549">
        <v>1</v>
      </c>
      <c r="R7781" s="549">
        <v>12</v>
      </c>
      <c r="S7781" s="548"/>
      <c r="T7781" s="548"/>
      <c r="U7781" s="99"/>
    </row>
    <row r="7782" spans="1:21" ht="19.5" customHeight="1">
      <c r="A7782" s="545">
        <v>102431</v>
      </c>
      <c r="B7782" s="545" t="s">
        <v>10384</v>
      </c>
      <c r="C7782" s="545" t="s">
        <v>4552</v>
      </c>
      <c r="D7782" s="546"/>
      <c r="E7782" s="171" t="str">
        <f t="shared" si="121"/>
        <v>1900</v>
      </c>
      <c r="F7782" s="547">
        <v>0</v>
      </c>
      <c r="G7782" s="548">
        <v>0</v>
      </c>
      <c r="H7782" s="547">
        <v>0</v>
      </c>
      <c r="I7782" s="545" t="s">
        <v>12645</v>
      </c>
      <c r="J7782" s="545"/>
      <c r="K7782" s="545" t="s">
        <v>13413</v>
      </c>
      <c r="L7782" s="545" t="s">
        <v>13413</v>
      </c>
      <c r="M7782" s="548" t="s">
        <v>13758</v>
      </c>
      <c r="N7782" s="545" t="s">
        <v>13413</v>
      </c>
      <c r="O7782" s="545" t="s">
        <v>13413</v>
      </c>
      <c r="P7782" s="549">
        <v>5387</v>
      </c>
      <c r="Q7782" s="549">
        <v>1</v>
      </c>
      <c r="R7782" s="549">
        <v>12</v>
      </c>
      <c r="S7782" s="548"/>
      <c r="T7782" s="548"/>
      <c r="U7782" s="99"/>
    </row>
    <row r="7783" spans="1:21" ht="19.5" customHeight="1">
      <c r="A7783" s="545">
        <v>102432</v>
      </c>
      <c r="B7783" s="545" t="s">
        <v>7564</v>
      </c>
      <c r="C7783" s="545" t="s">
        <v>216</v>
      </c>
      <c r="D7783" s="546">
        <v>45708</v>
      </c>
      <c r="E7783" s="171" t="str">
        <f t="shared" si="121"/>
        <v>2025</v>
      </c>
      <c r="F7783" s="547">
        <v>1081549.3500000001</v>
      </c>
      <c r="G7783" s="548">
        <v>0.19</v>
      </c>
      <c r="H7783" s="547">
        <v>908865</v>
      </c>
      <c r="I7783" s="545" t="s">
        <v>12686</v>
      </c>
      <c r="J7783" s="545" t="s">
        <v>13307</v>
      </c>
      <c r="K7783" s="545" t="s">
        <v>18772</v>
      </c>
      <c r="L7783" s="545" t="s">
        <v>13413</v>
      </c>
      <c r="M7783" s="548" t="s">
        <v>13758</v>
      </c>
      <c r="N7783" s="545" t="s">
        <v>13413</v>
      </c>
      <c r="O7783" s="545" t="s">
        <v>13413</v>
      </c>
      <c r="P7783" s="549">
        <v>12340</v>
      </c>
      <c r="Q7783" s="549">
        <v>1</v>
      </c>
      <c r="R7783" s="549">
        <v>131</v>
      </c>
      <c r="S7783" s="548">
        <v>2228</v>
      </c>
      <c r="T7783" s="548"/>
      <c r="U7783" s="99"/>
    </row>
    <row r="7784" spans="1:21" ht="19.5" customHeight="1">
      <c r="A7784" s="545">
        <v>102433</v>
      </c>
      <c r="B7784" s="545" t="s">
        <v>10383</v>
      </c>
      <c r="C7784" s="545" t="s">
        <v>216</v>
      </c>
      <c r="D7784" s="546"/>
      <c r="E7784" s="171" t="str">
        <f t="shared" si="121"/>
        <v>1900</v>
      </c>
      <c r="F7784" s="547">
        <v>0</v>
      </c>
      <c r="G7784" s="548">
        <v>0</v>
      </c>
      <c r="H7784" s="547">
        <v>0</v>
      </c>
      <c r="I7784" s="545" t="s">
        <v>12680</v>
      </c>
      <c r="J7784" s="545"/>
      <c r="K7784" s="545" t="s">
        <v>13413</v>
      </c>
      <c r="L7784" s="545" t="s">
        <v>14803</v>
      </c>
      <c r="M7784" s="548" t="s">
        <v>13758</v>
      </c>
      <c r="N7784" s="545" t="s">
        <v>13413</v>
      </c>
      <c r="O7784" s="545" t="s">
        <v>14804</v>
      </c>
      <c r="P7784" s="549">
        <v>5388</v>
      </c>
      <c r="Q7784" s="549">
        <v>1</v>
      </c>
      <c r="R7784" s="549">
        <v>20</v>
      </c>
      <c r="S7784" s="548"/>
      <c r="T7784" s="548"/>
      <c r="U7784" s="99"/>
    </row>
    <row r="7785" spans="1:21" ht="19.5" customHeight="1">
      <c r="A7785" s="545">
        <v>102434</v>
      </c>
      <c r="B7785" s="545" t="s">
        <v>10382</v>
      </c>
      <c r="C7785" s="545" t="s">
        <v>216</v>
      </c>
      <c r="D7785" s="546"/>
      <c r="E7785" s="171" t="str">
        <f t="shared" si="121"/>
        <v>1900</v>
      </c>
      <c r="F7785" s="547">
        <v>0</v>
      </c>
      <c r="G7785" s="548">
        <v>0</v>
      </c>
      <c r="H7785" s="547">
        <v>0</v>
      </c>
      <c r="I7785" s="545" t="s">
        <v>12680</v>
      </c>
      <c r="J7785" s="545"/>
      <c r="K7785" s="545" t="s">
        <v>13413</v>
      </c>
      <c r="L7785" s="545" t="s">
        <v>14803</v>
      </c>
      <c r="M7785" s="548" t="s">
        <v>13758</v>
      </c>
      <c r="N7785" s="545" t="s">
        <v>13413</v>
      </c>
      <c r="O7785" s="545" t="s">
        <v>14804</v>
      </c>
      <c r="P7785" s="549">
        <v>5389</v>
      </c>
      <c r="Q7785" s="549">
        <v>1</v>
      </c>
      <c r="R7785" s="549">
        <v>20</v>
      </c>
      <c r="S7785" s="548"/>
      <c r="T7785" s="548"/>
      <c r="U7785" s="99"/>
    </row>
    <row r="7786" spans="1:21" ht="19.5" customHeight="1">
      <c r="A7786" s="545">
        <v>102435</v>
      </c>
      <c r="B7786" s="545" t="s">
        <v>10381</v>
      </c>
      <c r="C7786" s="545" t="s">
        <v>209</v>
      </c>
      <c r="D7786" s="546"/>
      <c r="E7786" s="171" t="str">
        <f t="shared" si="121"/>
        <v>1900</v>
      </c>
      <c r="F7786" s="547">
        <v>0</v>
      </c>
      <c r="G7786" s="548">
        <v>0</v>
      </c>
      <c r="H7786" s="547">
        <v>0</v>
      </c>
      <c r="I7786" s="545" t="s">
        <v>12646</v>
      </c>
      <c r="J7786" s="545"/>
      <c r="K7786" s="545" t="s">
        <v>13413</v>
      </c>
      <c r="L7786" s="545" t="s">
        <v>13800</v>
      </c>
      <c r="M7786" s="548" t="s">
        <v>13758</v>
      </c>
      <c r="N7786" s="545" t="s">
        <v>13413</v>
      </c>
      <c r="O7786" s="545" t="s">
        <v>13413</v>
      </c>
      <c r="P7786" s="549">
        <v>5390</v>
      </c>
      <c r="Q7786" s="549">
        <v>1</v>
      </c>
      <c r="R7786" s="549">
        <v>65</v>
      </c>
      <c r="S7786" s="548"/>
      <c r="T7786" s="548"/>
      <c r="U7786" s="99"/>
    </row>
    <row r="7787" spans="1:21" ht="19.5" customHeight="1">
      <c r="A7787" s="545">
        <v>102436</v>
      </c>
      <c r="B7787" s="545" t="s">
        <v>4247</v>
      </c>
      <c r="C7787" s="545" t="s">
        <v>216</v>
      </c>
      <c r="D7787" s="546"/>
      <c r="E7787" s="171" t="str">
        <f t="shared" si="121"/>
        <v>1900</v>
      </c>
      <c r="F7787" s="547">
        <v>0</v>
      </c>
      <c r="G7787" s="548">
        <v>0</v>
      </c>
      <c r="H7787" s="547">
        <v>0</v>
      </c>
      <c r="I7787" s="545" t="s">
        <v>12659</v>
      </c>
      <c r="J7787" s="545"/>
      <c r="K7787" s="545" t="s">
        <v>13413</v>
      </c>
      <c r="L7787" s="545" t="s">
        <v>13413</v>
      </c>
      <c r="M7787" s="548" t="s">
        <v>13868</v>
      </c>
      <c r="N7787" s="545" t="s">
        <v>13413</v>
      </c>
      <c r="O7787" s="545" t="s">
        <v>13413</v>
      </c>
      <c r="P7787" s="549">
        <v>5391</v>
      </c>
      <c r="Q7787" s="549">
        <v>2</v>
      </c>
      <c r="R7787" s="549">
        <v>116</v>
      </c>
      <c r="S7787" s="548"/>
      <c r="T7787" s="548"/>
      <c r="U7787" s="99"/>
    </row>
    <row r="7788" spans="1:21" ht="19.5" customHeight="1">
      <c r="A7788" s="545">
        <v>102437</v>
      </c>
      <c r="B7788" s="545" t="s">
        <v>7563</v>
      </c>
      <c r="C7788" s="545" t="s">
        <v>216</v>
      </c>
      <c r="D7788" s="546">
        <v>43686</v>
      </c>
      <c r="E7788" s="171" t="str">
        <f t="shared" si="121"/>
        <v>2019</v>
      </c>
      <c r="F7788" s="547">
        <v>5080693</v>
      </c>
      <c r="G7788" s="548">
        <v>0.19</v>
      </c>
      <c r="H7788" s="547">
        <v>4269489.92</v>
      </c>
      <c r="I7788" s="545" t="s">
        <v>12686</v>
      </c>
      <c r="J7788" s="545" t="s">
        <v>13332</v>
      </c>
      <c r="K7788" s="545" t="s">
        <v>18773</v>
      </c>
      <c r="L7788" s="545" t="s">
        <v>13413</v>
      </c>
      <c r="M7788" s="548" t="s">
        <v>13758</v>
      </c>
      <c r="N7788" s="545" t="s">
        <v>13413</v>
      </c>
      <c r="O7788" s="545" t="s">
        <v>13413</v>
      </c>
      <c r="P7788" s="549">
        <v>12341</v>
      </c>
      <c r="Q7788" s="549">
        <v>1</v>
      </c>
      <c r="R7788" s="549">
        <v>131</v>
      </c>
      <c r="S7788" s="548">
        <v>450</v>
      </c>
      <c r="T7788" s="548"/>
      <c r="U7788" s="99"/>
    </row>
    <row r="7789" spans="1:21" ht="19.5" customHeight="1">
      <c r="A7789" s="545">
        <v>102438</v>
      </c>
      <c r="B7789" s="545" t="s">
        <v>7562</v>
      </c>
      <c r="C7789" s="545" t="s">
        <v>216</v>
      </c>
      <c r="D7789" s="546">
        <v>43686</v>
      </c>
      <c r="E7789" s="171" t="str">
        <f t="shared" si="121"/>
        <v>2019</v>
      </c>
      <c r="F7789" s="547">
        <v>6405470</v>
      </c>
      <c r="G7789" s="548">
        <v>0.19</v>
      </c>
      <c r="H7789" s="547">
        <v>5382747.9000000004</v>
      </c>
      <c r="I7789" s="545" t="s">
        <v>12686</v>
      </c>
      <c r="J7789" s="545" t="s">
        <v>13332</v>
      </c>
      <c r="K7789" s="545" t="s">
        <v>18774</v>
      </c>
      <c r="L7789" s="545" t="s">
        <v>13413</v>
      </c>
      <c r="M7789" s="548" t="s">
        <v>13758</v>
      </c>
      <c r="N7789" s="545" t="s">
        <v>13413</v>
      </c>
      <c r="O7789" s="545" t="s">
        <v>13413</v>
      </c>
      <c r="P7789" s="549">
        <v>12342</v>
      </c>
      <c r="Q7789" s="549">
        <v>1</v>
      </c>
      <c r="R7789" s="549">
        <v>131</v>
      </c>
      <c r="S7789" s="548">
        <v>450</v>
      </c>
      <c r="T7789" s="548"/>
      <c r="U7789" s="99"/>
    </row>
    <row r="7790" spans="1:21" ht="19.5" customHeight="1">
      <c r="A7790" s="545">
        <v>102439</v>
      </c>
      <c r="B7790" s="545" t="s">
        <v>6532</v>
      </c>
      <c r="C7790" s="545" t="s">
        <v>209</v>
      </c>
      <c r="D7790" s="546">
        <v>46066</v>
      </c>
      <c r="E7790" s="171" t="str">
        <f t="shared" si="121"/>
        <v>2026</v>
      </c>
      <c r="F7790" s="547">
        <v>283.01</v>
      </c>
      <c r="G7790" s="548">
        <v>0.19</v>
      </c>
      <c r="H7790" s="547">
        <v>237.82</v>
      </c>
      <c r="I7790" s="545" t="s">
        <v>12659</v>
      </c>
      <c r="J7790" s="545" t="s">
        <v>13296</v>
      </c>
      <c r="K7790" s="545" t="s">
        <v>18775</v>
      </c>
      <c r="L7790" s="545" t="s">
        <v>13413</v>
      </c>
      <c r="M7790" s="548" t="s">
        <v>13758</v>
      </c>
      <c r="N7790" s="545" t="s">
        <v>13413</v>
      </c>
      <c r="O7790" s="545" t="s">
        <v>13413</v>
      </c>
      <c r="P7790" s="549">
        <v>12343</v>
      </c>
      <c r="Q7790" s="549">
        <v>1</v>
      </c>
      <c r="R7790" s="549">
        <v>116</v>
      </c>
      <c r="S7790" s="548">
        <v>2218</v>
      </c>
      <c r="T7790" s="548"/>
      <c r="U7790" s="99"/>
    </row>
    <row r="7791" spans="1:21" ht="19.5" customHeight="1">
      <c r="A7791" s="545">
        <v>102440</v>
      </c>
      <c r="B7791" s="545" t="s">
        <v>6531</v>
      </c>
      <c r="C7791" s="545" t="s">
        <v>216</v>
      </c>
      <c r="D7791" s="546">
        <v>44589</v>
      </c>
      <c r="E7791" s="171" t="str">
        <f t="shared" si="121"/>
        <v>2022</v>
      </c>
      <c r="F7791" s="547">
        <v>41509</v>
      </c>
      <c r="G7791" s="548">
        <v>0.19</v>
      </c>
      <c r="H7791" s="547">
        <v>34881.51</v>
      </c>
      <c r="I7791" s="545" t="s">
        <v>12659</v>
      </c>
      <c r="J7791" s="545" t="s">
        <v>13297</v>
      </c>
      <c r="K7791" s="545" t="s">
        <v>18776</v>
      </c>
      <c r="L7791" s="545" t="s">
        <v>13413</v>
      </c>
      <c r="M7791" s="548" t="s">
        <v>13758</v>
      </c>
      <c r="N7791" s="545" t="s">
        <v>13413</v>
      </c>
      <c r="O7791" s="545" t="s">
        <v>13413</v>
      </c>
      <c r="P7791" s="549">
        <v>12344</v>
      </c>
      <c r="Q7791" s="549">
        <v>1</v>
      </c>
      <c r="R7791" s="549">
        <v>116</v>
      </c>
      <c r="S7791" s="548">
        <v>2257</v>
      </c>
      <c r="T7791" s="548"/>
      <c r="U7791" s="99"/>
    </row>
    <row r="7792" spans="1:21" ht="19.5" customHeight="1">
      <c r="A7792" s="545">
        <v>102441</v>
      </c>
      <c r="B7792" s="545" t="s">
        <v>6530</v>
      </c>
      <c r="C7792" s="545" t="s">
        <v>288</v>
      </c>
      <c r="D7792" s="546">
        <v>46084</v>
      </c>
      <c r="E7792" s="171" t="str">
        <f t="shared" si="121"/>
        <v>2026</v>
      </c>
      <c r="F7792" s="547">
        <v>19340</v>
      </c>
      <c r="G7792" s="548">
        <v>0.19</v>
      </c>
      <c r="H7792" s="547">
        <v>16252.1</v>
      </c>
      <c r="I7792" s="545" t="s">
        <v>12659</v>
      </c>
      <c r="J7792" s="545" t="s">
        <v>13298</v>
      </c>
      <c r="K7792" s="545" t="s">
        <v>18777</v>
      </c>
      <c r="L7792" s="545" t="s">
        <v>13413</v>
      </c>
      <c r="M7792" s="548" t="s">
        <v>13758</v>
      </c>
      <c r="N7792" s="545" t="s">
        <v>13413</v>
      </c>
      <c r="O7792" s="545" t="s">
        <v>13413</v>
      </c>
      <c r="P7792" s="549">
        <v>12345</v>
      </c>
      <c r="Q7792" s="549">
        <v>1</v>
      </c>
      <c r="R7792" s="549">
        <v>116</v>
      </c>
      <c r="S7792" s="548">
        <v>1012</v>
      </c>
      <c r="T7792" s="548"/>
      <c r="U7792" s="99"/>
    </row>
    <row r="7793" spans="1:21" ht="19.5" customHeight="1">
      <c r="A7793" s="545">
        <v>102442</v>
      </c>
      <c r="B7793" s="545" t="s">
        <v>10380</v>
      </c>
      <c r="C7793" s="545" t="s">
        <v>216</v>
      </c>
      <c r="D7793" s="546"/>
      <c r="E7793" s="171" t="str">
        <f t="shared" si="121"/>
        <v>1900</v>
      </c>
      <c r="F7793" s="547">
        <v>0</v>
      </c>
      <c r="G7793" s="548">
        <v>0</v>
      </c>
      <c r="H7793" s="547">
        <v>0</v>
      </c>
      <c r="I7793" s="545" t="s">
        <v>12680</v>
      </c>
      <c r="J7793" s="545"/>
      <c r="K7793" s="545" t="s">
        <v>13413</v>
      </c>
      <c r="L7793" s="545" t="s">
        <v>14823</v>
      </c>
      <c r="M7793" s="548" t="s">
        <v>13758</v>
      </c>
      <c r="N7793" s="545" t="s">
        <v>13413</v>
      </c>
      <c r="O7793" s="545" t="s">
        <v>14824</v>
      </c>
      <c r="P7793" s="549">
        <v>5392</v>
      </c>
      <c r="Q7793" s="549">
        <v>1</v>
      </c>
      <c r="R7793" s="549">
        <v>20</v>
      </c>
      <c r="S7793" s="548"/>
      <c r="T7793" s="548"/>
      <c r="U7793" s="99"/>
    </row>
    <row r="7794" spans="1:21" ht="19.5" customHeight="1">
      <c r="A7794" s="545">
        <v>102443</v>
      </c>
      <c r="B7794" s="545" t="s">
        <v>700</v>
      </c>
      <c r="C7794" s="545" t="s">
        <v>221</v>
      </c>
      <c r="D7794" s="546"/>
      <c r="E7794" s="171" t="str">
        <f t="shared" si="121"/>
        <v>1900</v>
      </c>
      <c r="F7794" s="547">
        <v>0</v>
      </c>
      <c r="G7794" s="548">
        <v>0</v>
      </c>
      <c r="H7794" s="547">
        <v>0</v>
      </c>
      <c r="I7794" s="545" t="s">
        <v>12687</v>
      </c>
      <c r="J7794" s="545"/>
      <c r="K7794" s="545" t="s">
        <v>13413</v>
      </c>
      <c r="L7794" s="545" t="s">
        <v>15096</v>
      </c>
      <c r="M7794" s="548" t="s">
        <v>13758</v>
      </c>
      <c r="N7794" s="545" t="s">
        <v>13413</v>
      </c>
      <c r="O7794" s="545" t="s">
        <v>18778</v>
      </c>
      <c r="P7794" s="549">
        <v>5393</v>
      </c>
      <c r="Q7794" s="549">
        <v>1</v>
      </c>
      <c r="R7794" s="549">
        <v>91</v>
      </c>
      <c r="S7794" s="548"/>
      <c r="T7794" s="548"/>
      <c r="U7794" s="99"/>
    </row>
    <row r="7795" spans="1:21" ht="19.5" customHeight="1">
      <c r="A7795" s="545">
        <v>102444</v>
      </c>
      <c r="B7795" s="545" t="s">
        <v>1061</v>
      </c>
      <c r="C7795" s="545" t="s">
        <v>216</v>
      </c>
      <c r="D7795" s="546"/>
      <c r="E7795" s="171" t="str">
        <f t="shared" si="121"/>
        <v>1900</v>
      </c>
      <c r="F7795" s="547">
        <v>0</v>
      </c>
      <c r="G7795" s="548">
        <v>0</v>
      </c>
      <c r="H7795" s="547">
        <v>0</v>
      </c>
      <c r="I7795" s="545" t="s">
        <v>12694</v>
      </c>
      <c r="J7795" s="545"/>
      <c r="K7795" s="545" t="s">
        <v>13413</v>
      </c>
      <c r="L7795" s="545" t="s">
        <v>18779</v>
      </c>
      <c r="M7795" s="548" t="s">
        <v>13868</v>
      </c>
      <c r="N7795" s="545" t="s">
        <v>22158</v>
      </c>
      <c r="O7795" s="545" t="s">
        <v>18780</v>
      </c>
      <c r="P7795" s="549">
        <v>5394</v>
      </c>
      <c r="Q7795" s="549">
        <v>2</v>
      </c>
      <c r="R7795" s="549">
        <v>104</v>
      </c>
      <c r="S7795" s="548"/>
      <c r="T7795" s="548">
        <v>39</v>
      </c>
      <c r="U7795" s="99"/>
    </row>
    <row r="7796" spans="1:21" ht="19.5" customHeight="1">
      <c r="A7796" s="545">
        <v>102445</v>
      </c>
      <c r="B7796" s="545" t="s">
        <v>1063</v>
      </c>
      <c r="C7796" s="545" t="s">
        <v>216</v>
      </c>
      <c r="D7796" s="546"/>
      <c r="E7796" s="171" t="str">
        <f t="shared" si="121"/>
        <v>1900</v>
      </c>
      <c r="F7796" s="547">
        <v>0</v>
      </c>
      <c r="G7796" s="548">
        <v>0</v>
      </c>
      <c r="H7796" s="547">
        <v>0</v>
      </c>
      <c r="I7796" s="545" t="s">
        <v>12694</v>
      </c>
      <c r="J7796" s="545"/>
      <c r="K7796" s="545" t="s">
        <v>13413</v>
      </c>
      <c r="L7796" s="545" t="s">
        <v>18781</v>
      </c>
      <c r="M7796" s="548" t="s">
        <v>13868</v>
      </c>
      <c r="N7796" s="545" t="s">
        <v>22158</v>
      </c>
      <c r="O7796" s="545" t="s">
        <v>18782</v>
      </c>
      <c r="P7796" s="549">
        <v>5395</v>
      </c>
      <c r="Q7796" s="549">
        <v>2</v>
      </c>
      <c r="R7796" s="549">
        <v>104</v>
      </c>
      <c r="S7796" s="548"/>
      <c r="T7796" s="548">
        <v>39</v>
      </c>
      <c r="U7796" s="99"/>
    </row>
    <row r="7797" spans="1:21" ht="19.5" customHeight="1">
      <c r="A7797" s="545">
        <v>102446</v>
      </c>
      <c r="B7797" s="545" t="s">
        <v>1064</v>
      </c>
      <c r="C7797" s="545" t="s">
        <v>216</v>
      </c>
      <c r="D7797" s="546"/>
      <c r="E7797" s="171" t="str">
        <f t="shared" si="121"/>
        <v>1900</v>
      </c>
      <c r="F7797" s="547">
        <v>0</v>
      </c>
      <c r="G7797" s="548">
        <v>0</v>
      </c>
      <c r="H7797" s="547">
        <v>0</v>
      </c>
      <c r="I7797" s="545" t="s">
        <v>12694</v>
      </c>
      <c r="J7797" s="545"/>
      <c r="K7797" s="545" t="s">
        <v>13413</v>
      </c>
      <c r="L7797" s="545" t="s">
        <v>18783</v>
      </c>
      <c r="M7797" s="548" t="s">
        <v>13868</v>
      </c>
      <c r="N7797" s="545" t="s">
        <v>22158</v>
      </c>
      <c r="O7797" s="545" t="s">
        <v>18784</v>
      </c>
      <c r="P7797" s="549">
        <v>5396</v>
      </c>
      <c r="Q7797" s="549">
        <v>2</v>
      </c>
      <c r="R7797" s="549">
        <v>104</v>
      </c>
      <c r="S7797" s="548"/>
      <c r="T7797" s="548">
        <v>39</v>
      </c>
      <c r="U7797" s="99"/>
    </row>
    <row r="7798" spans="1:21" ht="19.5" customHeight="1">
      <c r="A7798" s="545">
        <v>102447</v>
      </c>
      <c r="B7798" s="545" t="s">
        <v>10379</v>
      </c>
      <c r="C7798" s="545" t="s">
        <v>216</v>
      </c>
      <c r="D7798" s="546">
        <v>44620</v>
      </c>
      <c r="E7798" s="171" t="str">
        <f t="shared" si="121"/>
        <v>2022</v>
      </c>
      <c r="F7798" s="547">
        <v>3667</v>
      </c>
      <c r="G7798" s="548">
        <v>0.19</v>
      </c>
      <c r="H7798" s="547">
        <v>3081.51</v>
      </c>
      <c r="I7798" s="545" t="s">
        <v>12642</v>
      </c>
      <c r="J7798" s="545" t="s">
        <v>13297</v>
      </c>
      <c r="K7798" s="545" t="s">
        <v>13413</v>
      </c>
      <c r="L7798" s="545" t="s">
        <v>13807</v>
      </c>
      <c r="M7798" s="548" t="s">
        <v>13758</v>
      </c>
      <c r="N7798" s="545" t="s">
        <v>13413</v>
      </c>
      <c r="O7798" s="545" t="s">
        <v>14530</v>
      </c>
      <c r="P7798" s="549">
        <v>5397</v>
      </c>
      <c r="Q7798" s="549">
        <v>1</v>
      </c>
      <c r="R7798" s="549">
        <v>135</v>
      </c>
      <c r="S7798" s="548">
        <v>2257</v>
      </c>
      <c r="T7798" s="548"/>
      <c r="U7798" s="99"/>
    </row>
    <row r="7799" spans="1:21" ht="19.5" customHeight="1">
      <c r="A7799" s="545">
        <v>102448</v>
      </c>
      <c r="B7799" s="545" t="s">
        <v>6529</v>
      </c>
      <c r="C7799" s="545" t="s">
        <v>288</v>
      </c>
      <c r="D7799" s="546">
        <v>44590</v>
      </c>
      <c r="E7799" s="171" t="str">
        <f t="shared" si="121"/>
        <v>2022</v>
      </c>
      <c r="F7799" s="547">
        <v>6058</v>
      </c>
      <c r="G7799" s="548">
        <v>0.19</v>
      </c>
      <c r="H7799" s="547">
        <v>5090.76</v>
      </c>
      <c r="I7799" s="545" t="s">
        <v>12659</v>
      </c>
      <c r="J7799" s="545" t="s">
        <v>13297</v>
      </c>
      <c r="K7799" s="545" t="s">
        <v>18785</v>
      </c>
      <c r="L7799" s="545" t="s">
        <v>13413</v>
      </c>
      <c r="M7799" s="548" t="s">
        <v>13758</v>
      </c>
      <c r="N7799" s="545" t="s">
        <v>13413</v>
      </c>
      <c r="O7799" s="545" t="s">
        <v>13413</v>
      </c>
      <c r="P7799" s="549">
        <v>12346</v>
      </c>
      <c r="Q7799" s="549">
        <v>1</v>
      </c>
      <c r="R7799" s="549">
        <v>116</v>
      </c>
      <c r="S7799" s="548">
        <v>2257</v>
      </c>
      <c r="T7799" s="548"/>
      <c r="U7799" s="99"/>
    </row>
    <row r="7800" spans="1:21" ht="19.5" customHeight="1">
      <c r="A7800" s="545">
        <v>102449</v>
      </c>
      <c r="B7800" s="545" t="s">
        <v>6528</v>
      </c>
      <c r="C7800" s="545" t="s">
        <v>288</v>
      </c>
      <c r="D7800" s="546">
        <v>44590</v>
      </c>
      <c r="E7800" s="171" t="str">
        <f t="shared" si="121"/>
        <v>2022</v>
      </c>
      <c r="F7800" s="547">
        <v>5832</v>
      </c>
      <c r="G7800" s="548">
        <v>0.19</v>
      </c>
      <c r="H7800" s="547">
        <v>4900.84</v>
      </c>
      <c r="I7800" s="545" t="s">
        <v>12659</v>
      </c>
      <c r="J7800" s="545" t="s">
        <v>13297</v>
      </c>
      <c r="K7800" s="545" t="s">
        <v>18786</v>
      </c>
      <c r="L7800" s="545" t="s">
        <v>13413</v>
      </c>
      <c r="M7800" s="548" t="s">
        <v>13758</v>
      </c>
      <c r="N7800" s="545" t="s">
        <v>13413</v>
      </c>
      <c r="O7800" s="545" t="s">
        <v>13413</v>
      </c>
      <c r="P7800" s="549">
        <v>12347</v>
      </c>
      <c r="Q7800" s="549">
        <v>1</v>
      </c>
      <c r="R7800" s="549">
        <v>116</v>
      </c>
      <c r="S7800" s="548">
        <v>2257</v>
      </c>
      <c r="T7800" s="548"/>
      <c r="U7800" s="99"/>
    </row>
    <row r="7801" spans="1:21" ht="19.5" customHeight="1">
      <c r="A7801" s="545">
        <v>102450</v>
      </c>
      <c r="B7801" s="545" t="s">
        <v>6527</v>
      </c>
      <c r="C7801" s="545" t="s">
        <v>6479</v>
      </c>
      <c r="D7801" s="546">
        <v>44590</v>
      </c>
      <c r="E7801" s="171" t="str">
        <f t="shared" si="121"/>
        <v>2022</v>
      </c>
      <c r="F7801" s="547">
        <v>50198</v>
      </c>
      <c r="G7801" s="548">
        <v>0.19</v>
      </c>
      <c r="H7801" s="547">
        <v>42183.19</v>
      </c>
      <c r="I7801" s="545" t="s">
        <v>12659</v>
      </c>
      <c r="J7801" s="545" t="s">
        <v>13297</v>
      </c>
      <c r="K7801" s="545" t="s">
        <v>18787</v>
      </c>
      <c r="L7801" s="545" t="s">
        <v>13413</v>
      </c>
      <c r="M7801" s="548" t="s">
        <v>13758</v>
      </c>
      <c r="N7801" s="545" t="s">
        <v>13413</v>
      </c>
      <c r="O7801" s="545" t="s">
        <v>13413</v>
      </c>
      <c r="P7801" s="549">
        <v>12348</v>
      </c>
      <c r="Q7801" s="549">
        <v>1</v>
      </c>
      <c r="R7801" s="549">
        <v>116</v>
      </c>
      <c r="S7801" s="548">
        <v>2257</v>
      </c>
      <c r="T7801" s="548"/>
      <c r="U7801" s="99"/>
    </row>
    <row r="7802" spans="1:21" ht="19.5" customHeight="1">
      <c r="A7802" s="545">
        <v>102451</v>
      </c>
      <c r="B7802" s="545" t="s">
        <v>6526</v>
      </c>
      <c r="C7802" s="545" t="s">
        <v>6479</v>
      </c>
      <c r="D7802" s="546">
        <v>44590</v>
      </c>
      <c r="E7802" s="171" t="str">
        <f t="shared" si="121"/>
        <v>2022</v>
      </c>
      <c r="F7802" s="547">
        <v>107906</v>
      </c>
      <c r="G7802" s="548">
        <v>0.19</v>
      </c>
      <c r="H7802" s="547">
        <v>90677.31</v>
      </c>
      <c r="I7802" s="545" t="s">
        <v>12659</v>
      </c>
      <c r="J7802" s="545" t="s">
        <v>13297</v>
      </c>
      <c r="K7802" s="545" t="s">
        <v>18788</v>
      </c>
      <c r="L7802" s="545" t="s">
        <v>13413</v>
      </c>
      <c r="M7802" s="548" t="s">
        <v>13758</v>
      </c>
      <c r="N7802" s="545" t="s">
        <v>13413</v>
      </c>
      <c r="O7802" s="545" t="s">
        <v>13413</v>
      </c>
      <c r="P7802" s="549">
        <v>12349</v>
      </c>
      <c r="Q7802" s="549">
        <v>1</v>
      </c>
      <c r="R7802" s="549">
        <v>116</v>
      </c>
      <c r="S7802" s="548">
        <v>2257</v>
      </c>
      <c r="T7802" s="548"/>
      <c r="U7802" s="99"/>
    </row>
    <row r="7803" spans="1:21" ht="19.5" customHeight="1">
      <c r="A7803" s="545">
        <v>102452</v>
      </c>
      <c r="B7803" s="545" t="s">
        <v>6525</v>
      </c>
      <c r="C7803" s="545" t="s">
        <v>209</v>
      </c>
      <c r="D7803" s="546">
        <v>44591</v>
      </c>
      <c r="E7803" s="171" t="str">
        <f t="shared" si="121"/>
        <v>2022</v>
      </c>
      <c r="F7803" s="547">
        <v>1838</v>
      </c>
      <c r="G7803" s="548">
        <v>0.19</v>
      </c>
      <c r="H7803" s="547">
        <v>1544.54</v>
      </c>
      <c r="I7803" s="545" t="s">
        <v>12659</v>
      </c>
      <c r="J7803" s="545" t="s">
        <v>13297</v>
      </c>
      <c r="K7803" s="545" t="s">
        <v>18789</v>
      </c>
      <c r="L7803" s="545" t="s">
        <v>13413</v>
      </c>
      <c r="M7803" s="548" t="s">
        <v>13758</v>
      </c>
      <c r="N7803" s="545" t="s">
        <v>13413</v>
      </c>
      <c r="O7803" s="545" t="s">
        <v>13413</v>
      </c>
      <c r="P7803" s="549">
        <v>12350</v>
      </c>
      <c r="Q7803" s="549">
        <v>1</v>
      </c>
      <c r="R7803" s="549">
        <v>116</v>
      </c>
      <c r="S7803" s="548">
        <v>2257</v>
      </c>
      <c r="T7803" s="548"/>
      <c r="U7803" s="99"/>
    </row>
    <row r="7804" spans="1:21" ht="19.5" customHeight="1">
      <c r="A7804" s="545">
        <v>102453</v>
      </c>
      <c r="B7804" s="545" t="s">
        <v>6523</v>
      </c>
      <c r="C7804" s="545" t="s">
        <v>216</v>
      </c>
      <c r="D7804" s="546">
        <v>44591</v>
      </c>
      <c r="E7804" s="171" t="str">
        <f t="shared" si="121"/>
        <v>2022</v>
      </c>
      <c r="F7804" s="547">
        <v>39027</v>
      </c>
      <c r="G7804" s="548">
        <v>0.19</v>
      </c>
      <c r="H7804" s="547">
        <v>32795.800000000003</v>
      </c>
      <c r="I7804" s="545" t="s">
        <v>12659</v>
      </c>
      <c r="J7804" s="545" t="s">
        <v>13297</v>
      </c>
      <c r="K7804" s="545" t="s">
        <v>18790</v>
      </c>
      <c r="L7804" s="545" t="s">
        <v>13413</v>
      </c>
      <c r="M7804" s="548" t="s">
        <v>13758</v>
      </c>
      <c r="N7804" s="545" t="s">
        <v>13413</v>
      </c>
      <c r="O7804" s="545" t="s">
        <v>13413</v>
      </c>
      <c r="P7804" s="549">
        <v>12352</v>
      </c>
      <c r="Q7804" s="549">
        <v>1</v>
      </c>
      <c r="R7804" s="549">
        <v>116</v>
      </c>
      <c r="S7804" s="548">
        <v>2257</v>
      </c>
      <c r="T7804" s="548"/>
      <c r="U7804" s="99"/>
    </row>
    <row r="7805" spans="1:21" ht="19.5" customHeight="1">
      <c r="A7805" s="545">
        <v>102454</v>
      </c>
      <c r="B7805" s="545" t="s">
        <v>956</v>
      </c>
      <c r="C7805" s="545" t="s">
        <v>221</v>
      </c>
      <c r="D7805" s="546">
        <v>43542</v>
      </c>
      <c r="E7805" s="171" t="str">
        <f t="shared" si="121"/>
        <v>2019</v>
      </c>
      <c r="F7805" s="547">
        <v>1094</v>
      </c>
      <c r="G7805" s="548">
        <v>0.19</v>
      </c>
      <c r="H7805" s="547">
        <v>919.33</v>
      </c>
      <c r="I7805" s="545" t="s">
        <v>12668</v>
      </c>
      <c r="J7805" s="545" t="s">
        <v>13298</v>
      </c>
      <c r="K7805" s="545" t="s">
        <v>13413</v>
      </c>
      <c r="L7805" s="545" t="s">
        <v>14066</v>
      </c>
      <c r="M7805" s="548" t="s">
        <v>13868</v>
      </c>
      <c r="N7805" s="545" t="s">
        <v>13413</v>
      </c>
      <c r="O7805" s="545" t="s">
        <v>13413</v>
      </c>
      <c r="P7805" s="549">
        <v>5398</v>
      </c>
      <c r="Q7805" s="549">
        <v>2</v>
      </c>
      <c r="R7805" s="549">
        <v>7</v>
      </c>
      <c r="S7805" s="548">
        <v>1012</v>
      </c>
      <c r="T7805" s="548"/>
      <c r="U7805" s="99"/>
    </row>
    <row r="7806" spans="1:21" ht="19.5" customHeight="1">
      <c r="A7806" s="545">
        <v>102455</v>
      </c>
      <c r="B7806" s="545" t="s">
        <v>6522</v>
      </c>
      <c r="C7806" s="545" t="s">
        <v>216</v>
      </c>
      <c r="D7806" s="546">
        <v>44591</v>
      </c>
      <c r="E7806" s="171" t="str">
        <f t="shared" si="121"/>
        <v>2022</v>
      </c>
      <c r="F7806" s="547">
        <v>20596</v>
      </c>
      <c r="G7806" s="548">
        <v>0.19</v>
      </c>
      <c r="H7806" s="547">
        <v>17307.560000000001</v>
      </c>
      <c r="I7806" s="545" t="s">
        <v>12659</v>
      </c>
      <c r="J7806" s="545" t="s">
        <v>13297</v>
      </c>
      <c r="K7806" s="545" t="s">
        <v>18791</v>
      </c>
      <c r="L7806" s="545" t="s">
        <v>13413</v>
      </c>
      <c r="M7806" s="548" t="s">
        <v>13758</v>
      </c>
      <c r="N7806" s="545" t="s">
        <v>13413</v>
      </c>
      <c r="O7806" s="545" t="s">
        <v>13413</v>
      </c>
      <c r="P7806" s="549">
        <v>12353</v>
      </c>
      <c r="Q7806" s="549">
        <v>1</v>
      </c>
      <c r="R7806" s="549">
        <v>116</v>
      </c>
      <c r="S7806" s="548">
        <v>2257</v>
      </c>
      <c r="T7806" s="548"/>
      <c r="U7806" s="99"/>
    </row>
    <row r="7807" spans="1:21" ht="19.5" customHeight="1">
      <c r="A7807" s="545">
        <v>102456</v>
      </c>
      <c r="B7807" s="545" t="s">
        <v>7267</v>
      </c>
      <c r="C7807" s="545" t="s">
        <v>903</v>
      </c>
      <c r="D7807" s="546">
        <v>46056</v>
      </c>
      <c r="E7807" s="171" t="str">
        <f t="shared" si="121"/>
        <v>2026</v>
      </c>
      <c r="F7807" s="547">
        <v>14876</v>
      </c>
      <c r="G7807" s="548">
        <v>0</v>
      </c>
      <c r="H7807" s="547">
        <v>14876</v>
      </c>
      <c r="I7807" s="545" t="s">
        <v>12653</v>
      </c>
      <c r="J7807" s="545" t="s">
        <v>13299</v>
      </c>
      <c r="K7807" s="545" t="s">
        <v>18792</v>
      </c>
      <c r="L7807" s="545" t="s">
        <v>13413</v>
      </c>
      <c r="M7807" s="548" t="s">
        <v>13813</v>
      </c>
      <c r="N7807" s="545" t="s">
        <v>13413</v>
      </c>
      <c r="O7807" s="545" t="s">
        <v>13413</v>
      </c>
      <c r="P7807" s="549">
        <v>5399</v>
      </c>
      <c r="Q7807" s="549">
        <v>3</v>
      </c>
      <c r="R7807" s="549">
        <v>160</v>
      </c>
      <c r="S7807" s="548">
        <v>443</v>
      </c>
      <c r="T7807" s="548"/>
      <c r="U7807" s="99"/>
    </row>
    <row r="7808" spans="1:21" ht="19.5" customHeight="1">
      <c r="A7808" s="545">
        <v>102457</v>
      </c>
      <c r="B7808" s="545" t="s">
        <v>10378</v>
      </c>
      <c r="C7808" s="545" t="s">
        <v>216</v>
      </c>
      <c r="D7808" s="546"/>
      <c r="E7808" s="171" t="str">
        <f t="shared" si="121"/>
        <v>1900</v>
      </c>
      <c r="F7808" s="547">
        <v>0</v>
      </c>
      <c r="G7808" s="548">
        <v>0</v>
      </c>
      <c r="H7808" s="547">
        <v>0</v>
      </c>
      <c r="I7808" s="545" t="s">
        <v>12680</v>
      </c>
      <c r="J7808" s="545"/>
      <c r="K7808" s="545" t="s">
        <v>13413</v>
      </c>
      <c r="L7808" s="545" t="s">
        <v>14823</v>
      </c>
      <c r="M7808" s="548" t="s">
        <v>13758</v>
      </c>
      <c r="N7808" s="545" t="s">
        <v>13413</v>
      </c>
      <c r="O7808" s="545" t="s">
        <v>14824</v>
      </c>
      <c r="P7808" s="549">
        <v>5400</v>
      </c>
      <c r="Q7808" s="549">
        <v>1</v>
      </c>
      <c r="R7808" s="549">
        <v>20</v>
      </c>
      <c r="S7808" s="548"/>
      <c r="T7808" s="548"/>
      <c r="U7808" s="99"/>
    </row>
    <row r="7809" spans="1:21" ht="19.5" customHeight="1">
      <c r="A7809" s="545">
        <v>102458</v>
      </c>
      <c r="B7809" s="545" t="s">
        <v>6521</v>
      </c>
      <c r="C7809" s="545" t="s">
        <v>221</v>
      </c>
      <c r="D7809" s="546">
        <v>44591</v>
      </c>
      <c r="E7809" s="171" t="str">
        <f t="shared" si="121"/>
        <v>2022</v>
      </c>
      <c r="F7809" s="547">
        <v>3163</v>
      </c>
      <c r="G7809" s="548">
        <v>0.19</v>
      </c>
      <c r="H7809" s="547">
        <v>2657.98</v>
      </c>
      <c r="I7809" s="545" t="s">
        <v>12659</v>
      </c>
      <c r="J7809" s="545" t="s">
        <v>13297</v>
      </c>
      <c r="K7809" s="545" t="s">
        <v>18793</v>
      </c>
      <c r="L7809" s="545" t="s">
        <v>13413</v>
      </c>
      <c r="M7809" s="548" t="s">
        <v>13758</v>
      </c>
      <c r="N7809" s="545" t="s">
        <v>13413</v>
      </c>
      <c r="O7809" s="545" t="s">
        <v>13413</v>
      </c>
      <c r="P7809" s="549">
        <v>12354</v>
      </c>
      <c r="Q7809" s="549">
        <v>1</v>
      </c>
      <c r="R7809" s="549">
        <v>116</v>
      </c>
      <c r="S7809" s="548">
        <v>2257</v>
      </c>
      <c r="T7809" s="548"/>
      <c r="U7809" s="99"/>
    </row>
    <row r="7810" spans="1:21" ht="19.5" customHeight="1">
      <c r="A7810" s="545">
        <v>102459</v>
      </c>
      <c r="B7810" s="545" t="s">
        <v>12415</v>
      </c>
      <c r="C7810" s="545" t="s">
        <v>216</v>
      </c>
      <c r="D7810" s="546">
        <v>44590</v>
      </c>
      <c r="E7810" s="171" t="str">
        <f t="shared" si="121"/>
        <v>2022</v>
      </c>
      <c r="F7810" s="547">
        <v>152304.01</v>
      </c>
      <c r="G7810" s="548">
        <v>0.19</v>
      </c>
      <c r="H7810" s="547">
        <v>127986.56</v>
      </c>
      <c r="I7810" s="545" t="s">
        <v>12659</v>
      </c>
      <c r="J7810" s="545" t="s">
        <v>13297</v>
      </c>
      <c r="K7810" s="545" t="s">
        <v>18794</v>
      </c>
      <c r="L7810" s="545" t="s">
        <v>13413</v>
      </c>
      <c r="M7810" s="548" t="s">
        <v>13758</v>
      </c>
      <c r="N7810" s="545" t="s">
        <v>13413</v>
      </c>
      <c r="O7810" s="545" t="s">
        <v>13413</v>
      </c>
      <c r="P7810" s="549">
        <v>12355</v>
      </c>
      <c r="Q7810" s="549">
        <v>1</v>
      </c>
      <c r="R7810" s="549">
        <v>116</v>
      </c>
      <c r="S7810" s="548">
        <v>2257</v>
      </c>
      <c r="T7810" s="548"/>
      <c r="U7810" s="99"/>
    </row>
    <row r="7811" spans="1:21" ht="19.5" customHeight="1">
      <c r="A7811" s="545">
        <v>102460</v>
      </c>
      <c r="B7811" s="545" t="s">
        <v>6520</v>
      </c>
      <c r="C7811" s="545" t="s">
        <v>216</v>
      </c>
      <c r="D7811" s="546">
        <v>44590</v>
      </c>
      <c r="E7811" s="171" t="str">
        <f t="shared" si="121"/>
        <v>2022</v>
      </c>
      <c r="F7811" s="547">
        <v>60256</v>
      </c>
      <c r="G7811" s="548">
        <v>0.19</v>
      </c>
      <c r="H7811" s="547">
        <v>50635.29</v>
      </c>
      <c r="I7811" s="545" t="s">
        <v>12659</v>
      </c>
      <c r="J7811" s="545" t="s">
        <v>13297</v>
      </c>
      <c r="K7811" s="545" t="s">
        <v>18795</v>
      </c>
      <c r="L7811" s="545" t="s">
        <v>13413</v>
      </c>
      <c r="M7811" s="548" t="s">
        <v>13758</v>
      </c>
      <c r="N7811" s="545" t="s">
        <v>13413</v>
      </c>
      <c r="O7811" s="545" t="s">
        <v>13413</v>
      </c>
      <c r="P7811" s="549">
        <v>12356</v>
      </c>
      <c r="Q7811" s="549">
        <v>1</v>
      </c>
      <c r="R7811" s="549">
        <v>116</v>
      </c>
      <c r="S7811" s="548">
        <v>2257</v>
      </c>
      <c r="T7811" s="548"/>
      <c r="U7811" s="99"/>
    </row>
    <row r="7812" spans="1:21" ht="19.5" customHeight="1">
      <c r="A7812" s="545">
        <v>102461</v>
      </c>
      <c r="B7812" s="545" t="s">
        <v>6519</v>
      </c>
      <c r="C7812" s="545" t="s">
        <v>216</v>
      </c>
      <c r="D7812" s="546">
        <v>44589</v>
      </c>
      <c r="E7812" s="171" t="str">
        <f t="shared" ref="E7812:E7875" si="122">TEXT(D7812,"YYYY")</f>
        <v>2022</v>
      </c>
      <c r="F7812" s="547">
        <v>17895.009999999998</v>
      </c>
      <c r="G7812" s="548">
        <v>0.19</v>
      </c>
      <c r="H7812" s="547">
        <v>15037.82</v>
      </c>
      <c r="I7812" s="545" t="s">
        <v>12659</v>
      </c>
      <c r="J7812" s="545" t="s">
        <v>13297</v>
      </c>
      <c r="K7812" s="545" t="s">
        <v>18796</v>
      </c>
      <c r="L7812" s="545" t="s">
        <v>13413</v>
      </c>
      <c r="M7812" s="548" t="s">
        <v>13758</v>
      </c>
      <c r="N7812" s="545" t="s">
        <v>13413</v>
      </c>
      <c r="O7812" s="545" t="s">
        <v>13413</v>
      </c>
      <c r="P7812" s="549">
        <v>12357</v>
      </c>
      <c r="Q7812" s="549">
        <v>1</v>
      </c>
      <c r="R7812" s="549">
        <v>116</v>
      </c>
      <c r="S7812" s="548">
        <v>2257</v>
      </c>
      <c r="T7812" s="548"/>
      <c r="U7812" s="99"/>
    </row>
    <row r="7813" spans="1:21" ht="19.5" customHeight="1">
      <c r="A7813" s="545">
        <v>102462</v>
      </c>
      <c r="B7813" s="545" t="s">
        <v>349</v>
      </c>
      <c r="C7813" s="545" t="s">
        <v>216</v>
      </c>
      <c r="D7813" s="546"/>
      <c r="E7813" s="171" t="str">
        <f t="shared" si="122"/>
        <v>1900</v>
      </c>
      <c r="F7813" s="547">
        <v>0</v>
      </c>
      <c r="G7813" s="548">
        <v>0</v>
      </c>
      <c r="H7813" s="547">
        <v>0</v>
      </c>
      <c r="I7813" s="545" t="s">
        <v>12654</v>
      </c>
      <c r="J7813" s="545"/>
      <c r="K7813" s="545" t="s">
        <v>13413</v>
      </c>
      <c r="L7813" s="545" t="s">
        <v>13413</v>
      </c>
      <c r="M7813" s="548" t="s">
        <v>13758</v>
      </c>
      <c r="N7813" s="545" t="s">
        <v>13413</v>
      </c>
      <c r="O7813" s="545" t="s">
        <v>13413</v>
      </c>
      <c r="P7813" s="549">
        <v>5401</v>
      </c>
      <c r="Q7813" s="549">
        <v>1</v>
      </c>
      <c r="R7813" s="549">
        <v>2</v>
      </c>
      <c r="S7813" s="548"/>
      <c r="T7813" s="548"/>
      <c r="U7813" s="99"/>
    </row>
    <row r="7814" spans="1:21" ht="19.5" customHeight="1">
      <c r="A7814" s="545">
        <v>102463</v>
      </c>
      <c r="B7814" s="545" t="s">
        <v>352</v>
      </c>
      <c r="C7814" s="545" t="s">
        <v>216</v>
      </c>
      <c r="D7814" s="546"/>
      <c r="E7814" s="171" t="str">
        <f t="shared" si="122"/>
        <v>1900</v>
      </c>
      <c r="F7814" s="547">
        <v>0</v>
      </c>
      <c r="G7814" s="548">
        <v>0</v>
      </c>
      <c r="H7814" s="547">
        <v>0</v>
      </c>
      <c r="I7814" s="545" t="s">
        <v>12654</v>
      </c>
      <c r="J7814" s="545"/>
      <c r="K7814" s="545" t="s">
        <v>13413</v>
      </c>
      <c r="L7814" s="545" t="s">
        <v>13413</v>
      </c>
      <c r="M7814" s="548" t="s">
        <v>13758</v>
      </c>
      <c r="N7814" s="545" t="s">
        <v>13413</v>
      </c>
      <c r="O7814" s="545" t="s">
        <v>13413</v>
      </c>
      <c r="P7814" s="549">
        <v>5402</v>
      </c>
      <c r="Q7814" s="549">
        <v>1</v>
      </c>
      <c r="R7814" s="549">
        <v>2</v>
      </c>
      <c r="S7814" s="548"/>
      <c r="T7814" s="548"/>
      <c r="U7814" s="99"/>
    </row>
    <row r="7815" spans="1:21" ht="19.5" customHeight="1">
      <c r="A7815" s="545">
        <v>102464</v>
      </c>
      <c r="B7815" s="545" t="s">
        <v>351</v>
      </c>
      <c r="C7815" s="545" t="s">
        <v>216</v>
      </c>
      <c r="D7815" s="546"/>
      <c r="E7815" s="171" t="str">
        <f t="shared" si="122"/>
        <v>1900</v>
      </c>
      <c r="F7815" s="547">
        <v>0</v>
      </c>
      <c r="G7815" s="548">
        <v>0</v>
      </c>
      <c r="H7815" s="547">
        <v>0</v>
      </c>
      <c r="I7815" s="545" t="s">
        <v>12654</v>
      </c>
      <c r="J7815" s="545"/>
      <c r="K7815" s="545" t="s">
        <v>13413</v>
      </c>
      <c r="L7815" s="545" t="s">
        <v>13413</v>
      </c>
      <c r="M7815" s="548" t="s">
        <v>13758</v>
      </c>
      <c r="N7815" s="545" t="s">
        <v>13413</v>
      </c>
      <c r="O7815" s="545" t="s">
        <v>13413</v>
      </c>
      <c r="P7815" s="549">
        <v>5403</v>
      </c>
      <c r="Q7815" s="549">
        <v>1</v>
      </c>
      <c r="R7815" s="549">
        <v>2</v>
      </c>
      <c r="S7815" s="548"/>
      <c r="T7815" s="548"/>
      <c r="U7815" s="99"/>
    </row>
    <row r="7816" spans="1:21" ht="19.5" customHeight="1">
      <c r="A7816" s="545">
        <v>102465</v>
      </c>
      <c r="B7816" s="545" t="s">
        <v>350</v>
      </c>
      <c r="C7816" s="545" t="s">
        <v>216</v>
      </c>
      <c r="D7816" s="546"/>
      <c r="E7816" s="171" t="str">
        <f t="shared" si="122"/>
        <v>1900</v>
      </c>
      <c r="F7816" s="547">
        <v>0</v>
      </c>
      <c r="G7816" s="548">
        <v>0</v>
      </c>
      <c r="H7816" s="547">
        <v>0</v>
      </c>
      <c r="I7816" s="545" t="s">
        <v>12654</v>
      </c>
      <c r="J7816" s="545"/>
      <c r="K7816" s="545" t="s">
        <v>13413</v>
      </c>
      <c r="L7816" s="545" t="s">
        <v>13413</v>
      </c>
      <c r="M7816" s="548" t="s">
        <v>13758</v>
      </c>
      <c r="N7816" s="545" t="s">
        <v>13413</v>
      </c>
      <c r="O7816" s="545" t="s">
        <v>13413</v>
      </c>
      <c r="P7816" s="549">
        <v>5404</v>
      </c>
      <c r="Q7816" s="549">
        <v>1</v>
      </c>
      <c r="R7816" s="549">
        <v>2</v>
      </c>
      <c r="S7816" s="548"/>
      <c r="T7816" s="548"/>
      <c r="U7816" s="99"/>
    </row>
    <row r="7817" spans="1:21" ht="19.5" customHeight="1">
      <c r="A7817" s="545">
        <v>102466</v>
      </c>
      <c r="B7817" s="545" t="s">
        <v>306</v>
      </c>
      <c r="C7817" s="545" t="s">
        <v>206</v>
      </c>
      <c r="D7817" s="546">
        <v>44592</v>
      </c>
      <c r="E7817" s="171" t="str">
        <f t="shared" si="122"/>
        <v>2022</v>
      </c>
      <c r="F7817" s="547">
        <v>5281.01</v>
      </c>
      <c r="G7817" s="548">
        <v>0.19</v>
      </c>
      <c r="H7817" s="547">
        <v>4437.82</v>
      </c>
      <c r="I7817" s="545" t="s">
        <v>12738</v>
      </c>
      <c r="J7817" s="545" t="s">
        <v>13297</v>
      </c>
      <c r="K7817" s="545" t="s">
        <v>13413</v>
      </c>
      <c r="L7817" s="545" t="s">
        <v>14939</v>
      </c>
      <c r="M7817" s="548" t="s">
        <v>13758</v>
      </c>
      <c r="N7817" s="545" t="s">
        <v>13413</v>
      </c>
      <c r="O7817" s="545" t="s">
        <v>13413</v>
      </c>
      <c r="P7817" s="549">
        <v>5405</v>
      </c>
      <c r="Q7817" s="549">
        <v>1</v>
      </c>
      <c r="R7817" s="549">
        <v>32</v>
      </c>
      <c r="S7817" s="548">
        <v>2257</v>
      </c>
      <c r="T7817" s="548"/>
      <c r="U7817" s="99"/>
    </row>
    <row r="7818" spans="1:21" ht="19.5" customHeight="1">
      <c r="A7818" s="545">
        <v>102467</v>
      </c>
      <c r="B7818" s="545" t="s">
        <v>8110</v>
      </c>
      <c r="C7818" s="545" t="s">
        <v>216</v>
      </c>
      <c r="D7818" s="546">
        <v>43543</v>
      </c>
      <c r="E7818" s="171" t="str">
        <f t="shared" si="122"/>
        <v>2019</v>
      </c>
      <c r="F7818" s="547">
        <v>25091.99</v>
      </c>
      <c r="G7818" s="548">
        <v>0.19</v>
      </c>
      <c r="H7818" s="547">
        <v>21085.71</v>
      </c>
      <c r="I7818" s="545" t="s">
        <v>12654</v>
      </c>
      <c r="J7818" s="545" t="s">
        <v>13302</v>
      </c>
      <c r="K7818" s="545" t="s">
        <v>18797</v>
      </c>
      <c r="L7818" s="545" t="s">
        <v>14939</v>
      </c>
      <c r="M7818" s="548" t="s">
        <v>13758</v>
      </c>
      <c r="N7818" s="545" t="s">
        <v>13413</v>
      </c>
      <c r="O7818" s="545" t="s">
        <v>13413</v>
      </c>
      <c r="P7818" s="549">
        <v>5406</v>
      </c>
      <c r="Q7818" s="549">
        <v>1</v>
      </c>
      <c r="R7818" s="549">
        <v>2</v>
      </c>
      <c r="S7818" s="548">
        <v>2219</v>
      </c>
      <c r="T7818" s="548"/>
      <c r="U7818" s="99"/>
    </row>
    <row r="7819" spans="1:21" ht="19.5" customHeight="1">
      <c r="A7819" s="545">
        <v>102468</v>
      </c>
      <c r="B7819" s="545" t="s">
        <v>416</v>
      </c>
      <c r="C7819" s="545" t="s">
        <v>206</v>
      </c>
      <c r="D7819" s="546"/>
      <c r="E7819" s="171" t="str">
        <f t="shared" si="122"/>
        <v>1900</v>
      </c>
      <c r="F7819" s="547">
        <v>0</v>
      </c>
      <c r="G7819" s="548">
        <v>0</v>
      </c>
      <c r="H7819" s="547">
        <v>0</v>
      </c>
      <c r="I7819" s="545" t="s">
        <v>12654</v>
      </c>
      <c r="J7819" s="545"/>
      <c r="K7819" s="545" t="s">
        <v>13413</v>
      </c>
      <c r="L7819" s="545" t="s">
        <v>14939</v>
      </c>
      <c r="M7819" s="548" t="s">
        <v>13758</v>
      </c>
      <c r="N7819" s="545" t="s">
        <v>13413</v>
      </c>
      <c r="O7819" s="545" t="s">
        <v>13413</v>
      </c>
      <c r="P7819" s="549">
        <v>5407</v>
      </c>
      <c r="Q7819" s="549">
        <v>1</v>
      </c>
      <c r="R7819" s="549">
        <v>2</v>
      </c>
      <c r="S7819" s="548"/>
      <c r="T7819" s="548"/>
      <c r="U7819" s="99"/>
    </row>
    <row r="7820" spans="1:21" ht="19.5" customHeight="1">
      <c r="A7820" s="545">
        <v>102469</v>
      </c>
      <c r="B7820" s="545" t="s">
        <v>6058</v>
      </c>
      <c r="C7820" s="545" t="s">
        <v>209</v>
      </c>
      <c r="D7820" s="546">
        <v>45708</v>
      </c>
      <c r="E7820" s="171" t="str">
        <f t="shared" si="122"/>
        <v>2025</v>
      </c>
      <c r="F7820" s="547">
        <v>122670.97</v>
      </c>
      <c r="G7820" s="548">
        <v>0.19</v>
      </c>
      <c r="H7820" s="547">
        <v>103084.85</v>
      </c>
      <c r="I7820" s="545" t="s">
        <v>12652</v>
      </c>
      <c r="J7820" s="545" t="s">
        <v>13307</v>
      </c>
      <c r="K7820" s="545" t="s">
        <v>13413</v>
      </c>
      <c r="L7820" s="545" t="s">
        <v>13413</v>
      </c>
      <c r="M7820" s="548" t="s">
        <v>13758</v>
      </c>
      <c r="N7820" s="545" t="s">
        <v>13413</v>
      </c>
      <c r="O7820" s="545" t="s">
        <v>13981</v>
      </c>
      <c r="P7820" s="549">
        <v>5408</v>
      </c>
      <c r="Q7820" s="549">
        <v>1</v>
      </c>
      <c r="R7820" s="549">
        <v>134</v>
      </c>
      <c r="S7820" s="548">
        <v>2228</v>
      </c>
      <c r="T7820" s="548"/>
      <c r="U7820" s="99"/>
    </row>
    <row r="7821" spans="1:21" ht="19.5" customHeight="1">
      <c r="A7821" s="545">
        <v>102470</v>
      </c>
      <c r="B7821" s="545" t="s">
        <v>2069</v>
      </c>
      <c r="C7821" s="545" t="s">
        <v>216</v>
      </c>
      <c r="D7821" s="546">
        <v>43567</v>
      </c>
      <c r="E7821" s="171" t="str">
        <f t="shared" si="122"/>
        <v>2019</v>
      </c>
      <c r="F7821" s="547">
        <v>44889</v>
      </c>
      <c r="G7821" s="548">
        <v>0.19</v>
      </c>
      <c r="H7821" s="547">
        <v>37721.85</v>
      </c>
      <c r="I7821" s="545" t="s">
        <v>12652</v>
      </c>
      <c r="J7821" s="545" t="s">
        <v>13299</v>
      </c>
      <c r="K7821" s="545" t="s">
        <v>13413</v>
      </c>
      <c r="L7821" s="545" t="s">
        <v>13413</v>
      </c>
      <c r="M7821" s="548" t="s">
        <v>13758</v>
      </c>
      <c r="N7821" s="545" t="s">
        <v>13413</v>
      </c>
      <c r="O7821" s="545" t="s">
        <v>13981</v>
      </c>
      <c r="P7821" s="549">
        <v>5409</v>
      </c>
      <c r="Q7821" s="549">
        <v>1</v>
      </c>
      <c r="R7821" s="549">
        <v>134</v>
      </c>
      <c r="S7821" s="548">
        <v>443</v>
      </c>
      <c r="T7821" s="548"/>
      <c r="U7821" s="99"/>
    </row>
    <row r="7822" spans="1:21" ht="19.5" customHeight="1">
      <c r="A7822" s="545">
        <v>102471</v>
      </c>
      <c r="B7822" s="545" t="s">
        <v>1977</v>
      </c>
      <c r="C7822" s="545" t="s">
        <v>216</v>
      </c>
      <c r="D7822" s="546">
        <v>46052</v>
      </c>
      <c r="E7822" s="171" t="str">
        <f t="shared" si="122"/>
        <v>2026</v>
      </c>
      <c r="F7822" s="547">
        <v>55994</v>
      </c>
      <c r="G7822" s="548">
        <v>0.19</v>
      </c>
      <c r="H7822" s="547">
        <v>47053.78</v>
      </c>
      <c r="I7822" s="545" t="s">
        <v>12650</v>
      </c>
      <c r="J7822" s="545" t="s">
        <v>13307</v>
      </c>
      <c r="K7822" s="545" t="s">
        <v>13413</v>
      </c>
      <c r="L7822" s="545" t="s">
        <v>14439</v>
      </c>
      <c r="M7822" s="548" t="s">
        <v>13758</v>
      </c>
      <c r="N7822" s="545" t="s">
        <v>22166</v>
      </c>
      <c r="O7822" s="545" t="s">
        <v>14519</v>
      </c>
      <c r="P7822" s="549">
        <v>5410</v>
      </c>
      <c r="Q7822" s="549">
        <v>1</v>
      </c>
      <c r="R7822" s="549">
        <v>127</v>
      </c>
      <c r="S7822" s="548">
        <v>2228</v>
      </c>
      <c r="T7822" s="548">
        <v>11</v>
      </c>
      <c r="U7822" s="99"/>
    </row>
    <row r="7823" spans="1:21" ht="19.5" customHeight="1">
      <c r="A7823" s="545">
        <v>102472</v>
      </c>
      <c r="B7823" s="545" t="s">
        <v>3798</v>
      </c>
      <c r="C7823" s="545" t="s">
        <v>216</v>
      </c>
      <c r="D7823" s="546">
        <v>44589</v>
      </c>
      <c r="E7823" s="171" t="str">
        <f t="shared" si="122"/>
        <v>2022</v>
      </c>
      <c r="F7823" s="547">
        <v>15949</v>
      </c>
      <c r="G7823" s="548">
        <v>0</v>
      </c>
      <c r="H7823" s="547">
        <v>15949</v>
      </c>
      <c r="I7823" s="545" t="s">
        <v>12766</v>
      </c>
      <c r="J7823" s="545" t="s">
        <v>13297</v>
      </c>
      <c r="K7823" s="545" t="s">
        <v>13413</v>
      </c>
      <c r="L7823" s="545" t="s">
        <v>13413</v>
      </c>
      <c r="M7823" s="548" t="s">
        <v>13758</v>
      </c>
      <c r="N7823" s="545" t="s">
        <v>13413</v>
      </c>
      <c r="O7823" s="545" t="s">
        <v>13413</v>
      </c>
      <c r="P7823" s="549">
        <v>5411</v>
      </c>
      <c r="Q7823" s="549">
        <v>1</v>
      </c>
      <c r="R7823" s="549">
        <v>172</v>
      </c>
      <c r="S7823" s="548">
        <v>2257</v>
      </c>
      <c r="T7823" s="548"/>
      <c r="U7823" s="99"/>
    </row>
    <row r="7824" spans="1:21" ht="19.5" customHeight="1">
      <c r="A7824" s="545">
        <v>102473</v>
      </c>
      <c r="B7824" s="545" t="s">
        <v>2304</v>
      </c>
      <c r="C7824" s="545" t="s">
        <v>216</v>
      </c>
      <c r="D7824" s="546">
        <v>44592</v>
      </c>
      <c r="E7824" s="171" t="str">
        <f t="shared" si="122"/>
        <v>2022</v>
      </c>
      <c r="F7824" s="547">
        <v>144615</v>
      </c>
      <c r="G7824" s="548">
        <v>0.19</v>
      </c>
      <c r="H7824" s="547">
        <v>121525.21</v>
      </c>
      <c r="I7824" s="545" t="s">
        <v>12715</v>
      </c>
      <c r="J7824" s="545" t="s">
        <v>13297</v>
      </c>
      <c r="K7824" s="545" t="s">
        <v>13413</v>
      </c>
      <c r="L7824" s="545" t="s">
        <v>14624</v>
      </c>
      <c r="M7824" s="548" t="s">
        <v>13758</v>
      </c>
      <c r="N7824" s="545" t="s">
        <v>13413</v>
      </c>
      <c r="O7824" s="545" t="s">
        <v>14625</v>
      </c>
      <c r="P7824" s="549">
        <v>5412</v>
      </c>
      <c r="Q7824" s="549">
        <v>1</v>
      </c>
      <c r="R7824" s="549">
        <v>129</v>
      </c>
      <c r="S7824" s="548">
        <v>2257</v>
      </c>
      <c r="T7824" s="548"/>
      <c r="U7824" s="99"/>
    </row>
    <row r="7825" spans="1:21" ht="19.5" customHeight="1">
      <c r="A7825" s="545">
        <v>102474</v>
      </c>
      <c r="B7825" s="545" t="s">
        <v>4714</v>
      </c>
      <c r="C7825" s="545" t="s">
        <v>216</v>
      </c>
      <c r="D7825" s="546">
        <v>44592</v>
      </c>
      <c r="E7825" s="171" t="str">
        <f t="shared" si="122"/>
        <v>2022</v>
      </c>
      <c r="F7825" s="547">
        <v>106211</v>
      </c>
      <c r="G7825" s="548">
        <v>0.19</v>
      </c>
      <c r="H7825" s="547">
        <v>89252.94</v>
      </c>
      <c r="I7825" s="545" t="s">
        <v>12715</v>
      </c>
      <c r="J7825" s="545" t="s">
        <v>13297</v>
      </c>
      <c r="K7825" s="545" t="s">
        <v>13413</v>
      </c>
      <c r="L7825" s="545" t="s">
        <v>14624</v>
      </c>
      <c r="M7825" s="548" t="s">
        <v>13758</v>
      </c>
      <c r="N7825" s="545" t="s">
        <v>13413</v>
      </c>
      <c r="O7825" s="545" t="s">
        <v>14625</v>
      </c>
      <c r="P7825" s="549">
        <v>5413</v>
      </c>
      <c r="Q7825" s="549">
        <v>1</v>
      </c>
      <c r="R7825" s="549">
        <v>129</v>
      </c>
      <c r="S7825" s="548">
        <v>2257</v>
      </c>
      <c r="T7825" s="548"/>
      <c r="U7825" s="99"/>
    </row>
    <row r="7826" spans="1:21" ht="19.5" customHeight="1">
      <c r="A7826" s="545">
        <v>102475</v>
      </c>
      <c r="B7826" s="545" t="s">
        <v>2301</v>
      </c>
      <c r="C7826" s="545" t="s">
        <v>216</v>
      </c>
      <c r="D7826" s="546">
        <v>46052</v>
      </c>
      <c r="E7826" s="171" t="str">
        <f t="shared" si="122"/>
        <v>2026</v>
      </c>
      <c r="F7826" s="547">
        <v>213696</v>
      </c>
      <c r="G7826" s="548">
        <v>0.19</v>
      </c>
      <c r="H7826" s="547">
        <v>179576.47</v>
      </c>
      <c r="I7826" s="545" t="s">
        <v>12715</v>
      </c>
      <c r="J7826" s="545" t="s">
        <v>13307</v>
      </c>
      <c r="K7826" s="545" t="s">
        <v>13413</v>
      </c>
      <c r="L7826" s="545" t="s">
        <v>14624</v>
      </c>
      <c r="M7826" s="548" t="s">
        <v>13758</v>
      </c>
      <c r="N7826" s="545" t="s">
        <v>13413</v>
      </c>
      <c r="O7826" s="545" t="s">
        <v>14625</v>
      </c>
      <c r="P7826" s="549">
        <v>5414</v>
      </c>
      <c r="Q7826" s="549">
        <v>1</v>
      </c>
      <c r="R7826" s="549">
        <v>129</v>
      </c>
      <c r="S7826" s="548">
        <v>2228</v>
      </c>
      <c r="T7826" s="548"/>
      <c r="U7826" s="99"/>
    </row>
    <row r="7827" spans="1:21" ht="19.5" customHeight="1">
      <c r="A7827" s="545">
        <v>102476</v>
      </c>
      <c r="B7827" s="545" t="s">
        <v>6297</v>
      </c>
      <c r="C7827" s="545" t="s">
        <v>216</v>
      </c>
      <c r="D7827" s="546">
        <v>45062</v>
      </c>
      <c r="E7827" s="171" t="str">
        <f t="shared" si="122"/>
        <v>2023</v>
      </c>
      <c r="F7827" s="547">
        <v>177175.99</v>
      </c>
      <c r="G7827" s="548">
        <v>0.19</v>
      </c>
      <c r="H7827" s="547">
        <v>148887.39000000001</v>
      </c>
      <c r="I7827" s="545" t="s">
        <v>12715</v>
      </c>
      <c r="J7827" s="545" t="s">
        <v>13297</v>
      </c>
      <c r="K7827" s="545" t="s">
        <v>13413</v>
      </c>
      <c r="L7827" s="545" t="s">
        <v>14624</v>
      </c>
      <c r="M7827" s="548" t="s">
        <v>13758</v>
      </c>
      <c r="N7827" s="545" t="s">
        <v>13413</v>
      </c>
      <c r="O7827" s="545" t="s">
        <v>14625</v>
      </c>
      <c r="P7827" s="549">
        <v>5415</v>
      </c>
      <c r="Q7827" s="549">
        <v>1</v>
      </c>
      <c r="R7827" s="549">
        <v>129</v>
      </c>
      <c r="S7827" s="548">
        <v>2257</v>
      </c>
      <c r="T7827" s="548"/>
      <c r="U7827" s="99"/>
    </row>
    <row r="7828" spans="1:21" ht="19.5" customHeight="1">
      <c r="A7828" s="545">
        <v>102477</v>
      </c>
      <c r="B7828" s="545" t="s">
        <v>10377</v>
      </c>
      <c r="C7828" s="545" t="s">
        <v>216</v>
      </c>
      <c r="D7828" s="546"/>
      <c r="E7828" s="171" t="str">
        <f t="shared" si="122"/>
        <v>1900</v>
      </c>
      <c r="F7828" s="547">
        <v>0</v>
      </c>
      <c r="G7828" s="548">
        <v>0</v>
      </c>
      <c r="H7828" s="547">
        <v>0</v>
      </c>
      <c r="I7828" s="545" t="s">
        <v>12650</v>
      </c>
      <c r="J7828" s="545"/>
      <c r="K7828" s="545" t="s">
        <v>13413</v>
      </c>
      <c r="L7828" s="545" t="s">
        <v>16438</v>
      </c>
      <c r="M7828" s="548" t="s">
        <v>13758</v>
      </c>
      <c r="N7828" s="545" t="s">
        <v>13413</v>
      </c>
      <c r="O7828" s="545" t="s">
        <v>13413</v>
      </c>
      <c r="P7828" s="549">
        <v>5416</v>
      </c>
      <c r="Q7828" s="549">
        <v>1</v>
      </c>
      <c r="R7828" s="549">
        <v>127</v>
      </c>
      <c r="S7828" s="548"/>
      <c r="T7828" s="548"/>
      <c r="U7828" s="99"/>
    </row>
    <row r="7829" spans="1:21" ht="19.5" customHeight="1">
      <c r="A7829" s="545">
        <v>102478</v>
      </c>
      <c r="B7829" s="545" t="s">
        <v>10376</v>
      </c>
      <c r="C7829" s="545" t="s">
        <v>209</v>
      </c>
      <c r="D7829" s="546"/>
      <c r="E7829" s="171" t="str">
        <f t="shared" si="122"/>
        <v>1900</v>
      </c>
      <c r="F7829" s="547">
        <v>0</v>
      </c>
      <c r="G7829" s="548">
        <v>0</v>
      </c>
      <c r="H7829" s="547">
        <v>0</v>
      </c>
      <c r="I7829" s="545" t="s">
        <v>12642</v>
      </c>
      <c r="J7829" s="545"/>
      <c r="K7829" s="545" t="s">
        <v>13413</v>
      </c>
      <c r="L7829" s="545" t="s">
        <v>13807</v>
      </c>
      <c r="M7829" s="548" t="s">
        <v>13758</v>
      </c>
      <c r="N7829" s="545" t="s">
        <v>13413</v>
      </c>
      <c r="O7829" s="545" t="s">
        <v>17857</v>
      </c>
      <c r="P7829" s="549">
        <v>5417</v>
      </c>
      <c r="Q7829" s="549">
        <v>1</v>
      </c>
      <c r="R7829" s="549">
        <v>135</v>
      </c>
      <c r="S7829" s="548"/>
      <c r="T7829" s="548"/>
      <c r="U7829" s="99"/>
    </row>
    <row r="7830" spans="1:21" ht="19.5" customHeight="1">
      <c r="A7830" s="545">
        <v>102479</v>
      </c>
      <c r="B7830" s="545" t="s">
        <v>1277</v>
      </c>
      <c r="C7830" s="545" t="s">
        <v>4504</v>
      </c>
      <c r="D7830" s="546"/>
      <c r="E7830" s="171" t="str">
        <f t="shared" si="122"/>
        <v>1900</v>
      </c>
      <c r="F7830" s="547">
        <v>0</v>
      </c>
      <c r="G7830" s="548">
        <v>0</v>
      </c>
      <c r="H7830" s="547">
        <v>0</v>
      </c>
      <c r="I7830" s="545" t="s">
        <v>12700</v>
      </c>
      <c r="J7830" s="545"/>
      <c r="K7830" s="545" t="s">
        <v>13413</v>
      </c>
      <c r="L7830" s="545" t="s">
        <v>14169</v>
      </c>
      <c r="M7830" s="548" t="s">
        <v>13868</v>
      </c>
      <c r="N7830" s="545" t="s">
        <v>13413</v>
      </c>
      <c r="O7830" s="545" t="s">
        <v>13413</v>
      </c>
      <c r="P7830" s="549">
        <v>5418</v>
      </c>
      <c r="Q7830" s="549">
        <v>2</v>
      </c>
      <c r="R7830" s="549">
        <v>117</v>
      </c>
      <c r="S7830" s="548"/>
      <c r="T7830" s="548"/>
      <c r="U7830" s="99"/>
    </row>
    <row r="7831" spans="1:21" ht="19.5" customHeight="1">
      <c r="A7831" s="545">
        <v>102480</v>
      </c>
      <c r="B7831" s="545" t="s">
        <v>3516</v>
      </c>
      <c r="C7831" s="545" t="s">
        <v>221</v>
      </c>
      <c r="D7831" s="546"/>
      <c r="E7831" s="171" t="str">
        <f t="shared" si="122"/>
        <v>1900</v>
      </c>
      <c r="F7831" s="547">
        <v>0</v>
      </c>
      <c r="G7831" s="548">
        <v>0</v>
      </c>
      <c r="H7831" s="547">
        <v>0</v>
      </c>
      <c r="I7831" s="545" t="s">
        <v>12753</v>
      </c>
      <c r="J7831" s="545"/>
      <c r="K7831" s="545" t="s">
        <v>13413</v>
      </c>
      <c r="L7831" s="545" t="s">
        <v>13413</v>
      </c>
      <c r="M7831" s="548" t="s">
        <v>13758</v>
      </c>
      <c r="N7831" s="545" t="s">
        <v>13413</v>
      </c>
      <c r="O7831" s="545" t="s">
        <v>16419</v>
      </c>
      <c r="P7831" s="549">
        <v>5419</v>
      </c>
      <c r="Q7831" s="549">
        <v>1</v>
      </c>
      <c r="R7831" s="549">
        <v>165</v>
      </c>
      <c r="S7831" s="548"/>
      <c r="T7831" s="548"/>
      <c r="U7831" s="99"/>
    </row>
    <row r="7832" spans="1:21" ht="19.5" customHeight="1">
      <c r="A7832" s="545">
        <v>102481</v>
      </c>
      <c r="B7832" s="545" t="s">
        <v>6518</v>
      </c>
      <c r="C7832" s="545" t="s">
        <v>216</v>
      </c>
      <c r="D7832" s="546">
        <v>44585</v>
      </c>
      <c r="E7832" s="171" t="str">
        <f t="shared" si="122"/>
        <v>2022</v>
      </c>
      <c r="F7832" s="547">
        <v>21124</v>
      </c>
      <c r="G7832" s="548">
        <v>0.19</v>
      </c>
      <c r="H7832" s="547">
        <v>17751.259999999998</v>
      </c>
      <c r="I7832" s="545" t="s">
        <v>12659</v>
      </c>
      <c r="J7832" s="545" t="s">
        <v>13297</v>
      </c>
      <c r="K7832" s="545" t="s">
        <v>18798</v>
      </c>
      <c r="L7832" s="545" t="s">
        <v>13413</v>
      </c>
      <c r="M7832" s="548" t="s">
        <v>13758</v>
      </c>
      <c r="N7832" s="545" t="s">
        <v>13413</v>
      </c>
      <c r="O7832" s="545" t="s">
        <v>13413</v>
      </c>
      <c r="P7832" s="549">
        <v>12358</v>
      </c>
      <c r="Q7832" s="549">
        <v>1</v>
      </c>
      <c r="R7832" s="549">
        <v>116</v>
      </c>
      <c r="S7832" s="548">
        <v>2257</v>
      </c>
      <c r="T7832" s="548"/>
      <c r="U7832" s="99"/>
    </row>
    <row r="7833" spans="1:21" ht="19.5" customHeight="1">
      <c r="A7833" s="545">
        <v>102482</v>
      </c>
      <c r="B7833" s="545" t="s">
        <v>971</v>
      </c>
      <c r="C7833" s="545" t="s">
        <v>4504</v>
      </c>
      <c r="D7833" s="546"/>
      <c r="E7833" s="171" t="str">
        <f t="shared" si="122"/>
        <v>1900</v>
      </c>
      <c r="F7833" s="547">
        <v>0</v>
      </c>
      <c r="G7833" s="548">
        <v>0</v>
      </c>
      <c r="H7833" s="547">
        <v>0</v>
      </c>
      <c r="I7833" s="545" t="s">
        <v>12668</v>
      </c>
      <c r="J7833" s="545"/>
      <c r="K7833" s="545" t="s">
        <v>13413</v>
      </c>
      <c r="L7833" s="545" t="s">
        <v>13413</v>
      </c>
      <c r="M7833" s="548" t="s">
        <v>13868</v>
      </c>
      <c r="N7833" s="545" t="s">
        <v>13413</v>
      </c>
      <c r="O7833" s="545" t="s">
        <v>13413</v>
      </c>
      <c r="P7833" s="549">
        <v>5420</v>
      </c>
      <c r="Q7833" s="549">
        <v>2</v>
      </c>
      <c r="R7833" s="549">
        <v>7</v>
      </c>
      <c r="S7833" s="548"/>
      <c r="T7833" s="548"/>
      <c r="U7833" s="99"/>
    </row>
    <row r="7834" spans="1:21" ht="19.5" customHeight="1">
      <c r="A7834" s="545">
        <v>102483</v>
      </c>
      <c r="B7834" s="545" t="s">
        <v>1487</v>
      </c>
      <c r="C7834" s="545" t="s">
        <v>4552</v>
      </c>
      <c r="D7834" s="546"/>
      <c r="E7834" s="171" t="str">
        <f t="shared" si="122"/>
        <v>1900</v>
      </c>
      <c r="F7834" s="547">
        <v>0</v>
      </c>
      <c r="G7834" s="548">
        <v>0</v>
      </c>
      <c r="H7834" s="547">
        <v>0</v>
      </c>
      <c r="I7834" s="545" t="s">
        <v>12685</v>
      </c>
      <c r="J7834" s="545"/>
      <c r="K7834" s="545" t="s">
        <v>13413</v>
      </c>
      <c r="L7834" s="545" t="s">
        <v>13413</v>
      </c>
      <c r="M7834" s="548" t="s">
        <v>13758</v>
      </c>
      <c r="N7834" s="545" t="s">
        <v>13413</v>
      </c>
      <c r="O7834" s="545" t="s">
        <v>13413</v>
      </c>
      <c r="P7834" s="549">
        <v>5421</v>
      </c>
      <c r="Q7834" s="549">
        <v>1</v>
      </c>
      <c r="R7834" s="549">
        <v>11</v>
      </c>
      <c r="S7834" s="548"/>
      <c r="T7834" s="548"/>
      <c r="U7834" s="99"/>
    </row>
    <row r="7835" spans="1:21" ht="19.5" customHeight="1">
      <c r="A7835" s="545">
        <v>102484</v>
      </c>
      <c r="B7835" s="545" t="s">
        <v>1515</v>
      </c>
      <c r="C7835" s="545" t="s">
        <v>4552</v>
      </c>
      <c r="D7835" s="546"/>
      <c r="E7835" s="171" t="str">
        <f t="shared" si="122"/>
        <v>1900</v>
      </c>
      <c r="F7835" s="547">
        <v>0</v>
      </c>
      <c r="G7835" s="548">
        <v>0</v>
      </c>
      <c r="H7835" s="547">
        <v>0</v>
      </c>
      <c r="I7835" s="545" t="s">
        <v>12685</v>
      </c>
      <c r="J7835" s="545"/>
      <c r="K7835" s="545" t="s">
        <v>13413</v>
      </c>
      <c r="L7835" s="545" t="s">
        <v>13413</v>
      </c>
      <c r="M7835" s="548" t="s">
        <v>13758</v>
      </c>
      <c r="N7835" s="545" t="s">
        <v>13413</v>
      </c>
      <c r="O7835" s="545" t="s">
        <v>13413</v>
      </c>
      <c r="P7835" s="549">
        <v>5422</v>
      </c>
      <c r="Q7835" s="549">
        <v>1</v>
      </c>
      <c r="R7835" s="549">
        <v>11</v>
      </c>
      <c r="S7835" s="548"/>
      <c r="T7835" s="548"/>
      <c r="U7835" s="99"/>
    </row>
    <row r="7836" spans="1:21" ht="19.5" customHeight="1">
      <c r="A7836" s="545">
        <v>102485</v>
      </c>
      <c r="B7836" s="545" t="s">
        <v>10375</v>
      </c>
      <c r="C7836" s="545" t="s">
        <v>216</v>
      </c>
      <c r="D7836" s="546"/>
      <c r="E7836" s="171" t="str">
        <f t="shared" si="122"/>
        <v>1900</v>
      </c>
      <c r="F7836" s="547">
        <v>0</v>
      </c>
      <c r="G7836" s="548">
        <v>0</v>
      </c>
      <c r="H7836" s="547">
        <v>0</v>
      </c>
      <c r="I7836" s="545" t="s">
        <v>12753</v>
      </c>
      <c r="J7836" s="545"/>
      <c r="K7836" s="545" t="s">
        <v>13413</v>
      </c>
      <c r="L7836" s="545" t="s">
        <v>13413</v>
      </c>
      <c r="M7836" s="548" t="s">
        <v>13758</v>
      </c>
      <c r="N7836" s="545" t="s">
        <v>13413</v>
      </c>
      <c r="O7836" s="545" t="s">
        <v>13413</v>
      </c>
      <c r="P7836" s="549">
        <v>5423</v>
      </c>
      <c r="Q7836" s="549">
        <v>1</v>
      </c>
      <c r="R7836" s="549">
        <v>165</v>
      </c>
      <c r="S7836" s="548"/>
      <c r="T7836" s="548"/>
      <c r="U7836" s="99"/>
    </row>
    <row r="7837" spans="1:21" ht="19.5" customHeight="1">
      <c r="A7837" s="545">
        <v>102486</v>
      </c>
      <c r="B7837" s="545" t="s">
        <v>948</v>
      </c>
      <c r="C7837" s="545" t="s">
        <v>4504</v>
      </c>
      <c r="D7837" s="546">
        <v>46052</v>
      </c>
      <c r="E7837" s="171" t="str">
        <f t="shared" si="122"/>
        <v>2026</v>
      </c>
      <c r="F7837" s="547">
        <v>45570</v>
      </c>
      <c r="G7837" s="548">
        <v>0.19</v>
      </c>
      <c r="H7837" s="547">
        <v>38294.120000000003</v>
      </c>
      <c r="I7837" s="545" t="s">
        <v>12668</v>
      </c>
      <c r="J7837" s="545" t="s">
        <v>13307</v>
      </c>
      <c r="K7837" s="545" t="s">
        <v>18799</v>
      </c>
      <c r="L7837" s="545" t="s">
        <v>13413</v>
      </c>
      <c r="M7837" s="548" t="s">
        <v>13868</v>
      </c>
      <c r="N7837" s="545" t="s">
        <v>13413</v>
      </c>
      <c r="O7837" s="545" t="s">
        <v>13413</v>
      </c>
      <c r="P7837" s="549">
        <v>5424</v>
      </c>
      <c r="Q7837" s="549">
        <v>2</v>
      </c>
      <c r="R7837" s="549">
        <v>7</v>
      </c>
      <c r="S7837" s="548">
        <v>2228</v>
      </c>
      <c r="T7837" s="548"/>
      <c r="U7837" s="99"/>
    </row>
    <row r="7838" spans="1:21" ht="19.5" customHeight="1">
      <c r="A7838" s="545">
        <v>102487</v>
      </c>
      <c r="B7838" s="545" t="s">
        <v>12365</v>
      </c>
      <c r="C7838" s="545" t="s">
        <v>221</v>
      </c>
      <c r="D7838" s="546">
        <v>44690</v>
      </c>
      <c r="E7838" s="171" t="str">
        <f t="shared" si="122"/>
        <v>2022</v>
      </c>
      <c r="F7838" s="547">
        <v>87993</v>
      </c>
      <c r="G7838" s="548">
        <v>0.19</v>
      </c>
      <c r="H7838" s="547">
        <v>73943.7</v>
      </c>
      <c r="I7838" s="545" t="s">
        <v>12987</v>
      </c>
      <c r="J7838" s="545" t="s">
        <v>13296</v>
      </c>
      <c r="K7838" s="545"/>
      <c r="L7838" s="545"/>
      <c r="M7838" s="548" t="s">
        <v>13758</v>
      </c>
      <c r="N7838" s="545" t="s">
        <v>13413</v>
      </c>
      <c r="O7838" s="545"/>
      <c r="P7838" s="549">
        <v>12913</v>
      </c>
      <c r="Q7838" s="549">
        <v>1</v>
      </c>
      <c r="R7838" s="549">
        <v>35</v>
      </c>
      <c r="S7838" s="548">
        <v>2218</v>
      </c>
      <c r="T7838" s="548"/>
      <c r="U7838" s="99"/>
    </row>
    <row r="7839" spans="1:21" ht="19.5" customHeight="1">
      <c r="A7839" s="545">
        <v>102488</v>
      </c>
      <c r="B7839" s="545" t="s">
        <v>942</v>
      </c>
      <c r="C7839" s="545" t="s">
        <v>4504</v>
      </c>
      <c r="D7839" s="546">
        <v>46052</v>
      </c>
      <c r="E7839" s="171" t="str">
        <f t="shared" si="122"/>
        <v>2026</v>
      </c>
      <c r="F7839" s="547">
        <v>73231</v>
      </c>
      <c r="G7839" s="548">
        <v>0.19</v>
      </c>
      <c r="H7839" s="547">
        <v>61538.66</v>
      </c>
      <c r="I7839" s="545" t="s">
        <v>12668</v>
      </c>
      <c r="J7839" s="545" t="s">
        <v>13307</v>
      </c>
      <c r="K7839" s="545" t="s">
        <v>13413</v>
      </c>
      <c r="L7839" s="545" t="s">
        <v>13413</v>
      </c>
      <c r="M7839" s="548" t="s">
        <v>13868</v>
      </c>
      <c r="N7839" s="545" t="s">
        <v>13413</v>
      </c>
      <c r="O7839" s="545" t="s">
        <v>13413</v>
      </c>
      <c r="P7839" s="549">
        <v>5425</v>
      </c>
      <c r="Q7839" s="549">
        <v>2</v>
      </c>
      <c r="R7839" s="549">
        <v>7</v>
      </c>
      <c r="S7839" s="548">
        <v>2228</v>
      </c>
      <c r="T7839" s="548"/>
      <c r="U7839" s="99"/>
    </row>
    <row r="7840" spans="1:21" ht="19.5" customHeight="1">
      <c r="A7840" s="545">
        <v>102489</v>
      </c>
      <c r="B7840" s="545" t="s">
        <v>2949</v>
      </c>
      <c r="C7840" s="545" t="s">
        <v>209</v>
      </c>
      <c r="D7840" s="546"/>
      <c r="E7840" s="171" t="str">
        <f t="shared" si="122"/>
        <v>1900</v>
      </c>
      <c r="F7840" s="547">
        <v>0</v>
      </c>
      <c r="G7840" s="548">
        <v>0</v>
      </c>
      <c r="H7840" s="547">
        <v>0</v>
      </c>
      <c r="I7840" s="545" t="s">
        <v>12683</v>
      </c>
      <c r="J7840" s="545"/>
      <c r="K7840" s="545" t="s">
        <v>13413</v>
      </c>
      <c r="L7840" s="545" t="s">
        <v>13413</v>
      </c>
      <c r="M7840" s="548" t="s">
        <v>13758</v>
      </c>
      <c r="N7840" s="545" t="s">
        <v>13413</v>
      </c>
      <c r="O7840" s="545" t="s">
        <v>14478</v>
      </c>
      <c r="P7840" s="549">
        <v>5426</v>
      </c>
      <c r="Q7840" s="549">
        <v>1</v>
      </c>
      <c r="R7840" s="549">
        <v>18</v>
      </c>
      <c r="S7840" s="548"/>
      <c r="T7840" s="548"/>
      <c r="U7840" s="99"/>
    </row>
    <row r="7841" spans="1:21" ht="19.5" customHeight="1">
      <c r="A7841" s="545">
        <v>102490</v>
      </c>
      <c r="B7841" s="545" t="s">
        <v>3593</v>
      </c>
      <c r="C7841" s="545" t="s">
        <v>216</v>
      </c>
      <c r="D7841" s="546">
        <v>46052</v>
      </c>
      <c r="E7841" s="171" t="str">
        <f t="shared" si="122"/>
        <v>2026</v>
      </c>
      <c r="F7841" s="547">
        <v>1731220</v>
      </c>
      <c r="G7841" s="548">
        <v>0.19</v>
      </c>
      <c r="H7841" s="547">
        <v>1454806.72</v>
      </c>
      <c r="I7841" s="545" t="s">
        <v>12758</v>
      </c>
      <c r="J7841" s="545" t="s">
        <v>13307</v>
      </c>
      <c r="K7841" s="545" t="s">
        <v>18800</v>
      </c>
      <c r="L7841" s="545" t="s">
        <v>17893</v>
      </c>
      <c r="M7841" s="548" t="s">
        <v>13758</v>
      </c>
      <c r="N7841" s="545" t="s">
        <v>13413</v>
      </c>
      <c r="O7841" s="545" t="s">
        <v>13413</v>
      </c>
      <c r="P7841" s="549">
        <v>5427</v>
      </c>
      <c r="Q7841" s="549">
        <v>1</v>
      </c>
      <c r="R7841" s="549">
        <v>164</v>
      </c>
      <c r="S7841" s="548">
        <v>2228</v>
      </c>
      <c r="T7841" s="548"/>
      <c r="U7841" s="99"/>
    </row>
    <row r="7842" spans="1:21" ht="19.5" customHeight="1">
      <c r="A7842" s="545">
        <v>102491</v>
      </c>
      <c r="B7842" s="545" t="s">
        <v>3466</v>
      </c>
      <c r="C7842" s="545" t="s">
        <v>216</v>
      </c>
      <c r="D7842" s="546"/>
      <c r="E7842" s="171" t="str">
        <f t="shared" si="122"/>
        <v>1900</v>
      </c>
      <c r="F7842" s="547">
        <v>0</v>
      </c>
      <c r="G7842" s="548">
        <v>0</v>
      </c>
      <c r="H7842" s="547">
        <v>0</v>
      </c>
      <c r="I7842" s="545" t="s">
        <v>12758</v>
      </c>
      <c r="J7842" s="545"/>
      <c r="K7842" s="545" t="s">
        <v>13413</v>
      </c>
      <c r="L7842" s="545" t="s">
        <v>13413</v>
      </c>
      <c r="M7842" s="548" t="s">
        <v>13758</v>
      </c>
      <c r="N7842" s="545" t="s">
        <v>22177</v>
      </c>
      <c r="O7842" s="545" t="s">
        <v>13413</v>
      </c>
      <c r="P7842" s="549">
        <v>5428</v>
      </c>
      <c r="Q7842" s="549">
        <v>1</v>
      </c>
      <c r="R7842" s="549">
        <v>164</v>
      </c>
      <c r="S7842" s="548"/>
      <c r="T7842" s="548">
        <v>95</v>
      </c>
      <c r="U7842" s="99"/>
    </row>
    <row r="7843" spans="1:21" ht="19.5" customHeight="1">
      <c r="A7843" s="545">
        <v>102492</v>
      </c>
      <c r="B7843" s="545" t="s">
        <v>6517</v>
      </c>
      <c r="C7843" s="545" t="s">
        <v>216</v>
      </c>
      <c r="D7843" s="546">
        <v>44589</v>
      </c>
      <c r="E7843" s="171" t="str">
        <f t="shared" si="122"/>
        <v>2022</v>
      </c>
      <c r="F7843" s="547">
        <v>19962</v>
      </c>
      <c r="G7843" s="548">
        <v>0.19</v>
      </c>
      <c r="H7843" s="547">
        <v>16774.79</v>
      </c>
      <c r="I7843" s="545" t="s">
        <v>12659</v>
      </c>
      <c r="J7843" s="545" t="s">
        <v>13297</v>
      </c>
      <c r="K7843" s="545" t="s">
        <v>18801</v>
      </c>
      <c r="L7843" s="545" t="s">
        <v>13413</v>
      </c>
      <c r="M7843" s="548" t="s">
        <v>13758</v>
      </c>
      <c r="N7843" s="545" t="s">
        <v>13413</v>
      </c>
      <c r="O7843" s="545" t="s">
        <v>13413</v>
      </c>
      <c r="P7843" s="549">
        <v>12359</v>
      </c>
      <c r="Q7843" s="549">
        <v>1</v>
      </c>
      <c r="R7843" s="549">
        <v>116</v>
      </c>
      <c r="S7843" s="548">
        <v>2257</v>
      </c>
      <c r="T7843" s="548"/>
      <c r="U7843" s="99"/>
    </row>
    <row r="7844" spans="1:21" ht="19.5" customHeight="1">
      <c r="A7844" s="545">
        <v>102493</v>
      </c>
      <c r="B7844" s="545" t="s">
        <v>944</v>
      </c>
      <c r="C7844" s="545" t="s">
        <v>4504</v>
      </c>
      <c r="D7844" s="546">
        <v>46052</v>
      </c>
      <c r="E7844" s="171" t="str">
        <f t="shared" si="122"/>
        <v>2026</v>
      </c>
      <c r="F7844" s="547">
        <v>90685</v>
      </c>
      <c r="G7844" s="548">
        <v>0.19</v>
      </c>
      <c r="H7844" s="547">
        <v>76205.88</v>
      </c>
      <c r="I7844" s="545" t="s">
        <v>12668</v>
      </c>
      <c r="J7844" s="545" t="s">
        <v>13307</v>
      </c>
      <c r="K7844" s="545" t="s">
        <v>18802</v>
      </c>
      <c r="L7844" s="545" t="s">
        <v>13413</v>
      </c>
      <c r="M7844" s="548" t="s">
        <v>13868</v>
      </c>
      <c r="N7844" s="545" t="s">
        <v>13413</v>
      </c>
      <c r="O7844" s="545" t="s">
        <v>13413</v>
      </c>
      <c r="P7844" s="549">
        <v>5429</v>
      </c>
      <c r="Q7844" s="549">
        <v>2</v>
      </c>
      <c r="R7844" s="549">
        <v>7</v>
      </c>
      <c r="S7844" s="548">
        <v>2228</v>
      </c>
      <c r="T7844" s="548"/>
      <c r="U7844" s="99"/>
    </row>
    <row r="7845" spans="1:21" ht="19.5" customHeight="1">
      <c r="A7845" s="545">
        <v>102494</v>
      </c>
      <c r="B7845" s="545" t="s">
        <v>10374</v>
      </c>
      <c r="C7845" s="545" t="s">
        <v>216</v>
      </c>
      <c r="D7845" s="546"/>
      <c r="E7845" s="171" t="str">
        <f t="shared" si="122"/>
        <v>1900</v>
      </c>
      <c r="F7845" s="547">
        <v>0</v>
      </c>
      <c r="G7845" s="548">
        <v>0</v>
      </c>
      <c r="H7845" s="547">
        <v>0</v>
      </c>
      <c r="I7845" s="545" t="s">
        <v>12753</v>
      </c>
      <c r="J7845" s="545"/>
      <c r="K7845" s="545" t="s">
        <v>13413</v>
      </c>
      <c r="L7845" s="545" t="s">
        <v>17893</v>
      </c>
      <c r="M7845" s="548" t="s">
        <v>13758</v>
      </c>
      <c r="N7845" s="545" t="s">
        <v>13413</v>
      </c>
      <c r="O7845" s="545" t="s">
        <v>13413</v>
      </c>
      <c r="P7845" s="549">
        <v>5430</v>
      </c>
      <c r="Q7845" s="549">
        <v>1</v>
      </c>
      <c r="R7845" s="549">
        <v>165</v>
      </c>
      <c r="S7845" s="548"/>
      <c r="T7845" s="548"/>
      <c r="U7845" s="99"/>
    </row>
    <row r="7846" spans="1:21" ht="19.5" customHeight="1">
      <c r="A7846" s="545">
        <v>102495</v>
      </c>
      <c r="B7846" s="545" t="s">
        <v>3447</v>
      </c>
      <c r="C7846" s="545" t="s">
        <v>209</v>
      </c>
      <c r="D7846" s="546"/>
      <c r="E7846" s="171" t="str">
        <f t="shared" si="122"/>
        <v>1900</v>
      </c>
      <c r="F7846" s="547">
        <v>0</v>
      </c>
      <c r="G7846" s="548">
        <v>0</v>
      </c>
      <c r="H7846" s="547">
        <v>0</v>
      </c>
      <c r="I7846" s="545" t="s">
        <v>12753</v>
      </c>
      <c r="J7846" s="545"/>
      <c r="K7846" s="545" t="s">
        <v>13413</v>
      </c>
      <c r="L7846" s="545" t="s">
        <v>17893</v>
      </c>
      <c r="M7846" s="548" t="s">
        <v>13758</v>
      </c>
      <c r="N7846" s="545" t="s">
        <v>13413</v>
      </c>
      <c r="O7846" s="545" t="s">
        <v>13413</v>
      </c>
      <c r="P7846" s="549">
        <v>5431</v>
      </c>
      <c r="Q7846" s="549">
        <v>1</v>
      </c>
      <c r="R7846" s="549">
        <v>165</v>
      </c>
      <c r="S7846" s="548"/>
      <c r="T7846" s="548"/>
      <c r="U7846" s="99"/>
    </row>
    <row r="7847" spans="1:21" ht="19.5" customHeight="1">
      <c r="A7847" s="545">
        <v>102496</v>
      </c>
      <c r="B7847" s="545" t="s">
        <v>10373</v>
      </c>
      <c r="C7847" s="545" t="s">
        <v>209</v>
      </c>
      <c r="D7847" s="546"/>
      <c r="E7847" s="171" t="str">
        <f t="shared" si="122"/>
        <v>1900</v>
      </c>
      <c r="F7847" s="547">
        <v>0</v>
      </c>
      <c r="G7847" s="548">
        <v>0</v>
      </c>
      <c r="H7847" s="547">
        <v>0</v>
      </c>
      <c r="I7847" s="545" t="s">
        <v>12753</v>
      </c>
      <c r="J7847" s="545"/>
      <c r="K7847" s="545" t="s">
        <v>13413</v>
      </c>
      <c r="L7847" s="545" t="s">
        <v>17893</v>
      </c>
      <c r="M7847" s="548" t="s">
        <v>13758</v>
      </c>
      <c r="N7847" s="545" t="s">
        <v>13413</v>
      </c>
      <c r="O7847" s="545" t="s">
        <v>13413</v>
      </c>
      <c r="P7847" s="549">
        <v>5432</v>
      </c>
      <c r="Q7847" s="549">
        <v>1</v>
      </c>
      <c r="R7847" s="549">
        <v>165</v>
      </c>
      <c r="S7847" s="548"/>
      <c r="T7847" s="548"/>
      <c r="U7847" s="99"/>
    </row>
    <row r="7848" spans="1:21" ht="19.5" customHeight="1">
      <c r="A7848" s="545">
        <v>102497</v>
      </c>
      <c r="B7848" s="545" t="s">
        <v>3401</v>
      </c>
      <c r="C7848" s="545" t="s">
        <v>209</v>
      </c>
      <c r="D7848" s="546"/>
      <c r="E7848" s="171" t="str">
        <f t="shared" si="122"/>
        <v>1900</v>
      </c>
      <c r="F7848" s="547">
        <v>0</v>
      </c>
      <c r="G7848" s="548">
        <v>0</v>
      </c>
      <c r="H7848" s="547">
        <v>0</v>
      </c>
      <c r="I7848" s="545" t="s">
        <v>12753</v>
      </c>
      <c r="J7848" s="545"/>
      <c r="K7848" s="545" t="s">
        <v>13413</v>
      </c>
      <c r="L7848" s="545" t="s">
        <v>17893</v>
      </c>
      <c r="M7848" s="548" t="s">
        <v>13758</v>
      </c>
      <c r="N7848" s="545" t="s">
        <v>13413</v>
      </c>
      <c r="O7848" s="545" t="s">
        <v>13413</v>
      </c>
      <c r="P7848" s="549">
        <v>5433</v>
      </c>
      <c r="Q7848" s="549">
        <v>1</v>
      </c>
      <c r="R7848" s="549">
        <v>165</v>
      </c>
      <c r="S7848" s="548"/>
      <c r="T7848" s="548"/>
      <c r="U7848" s="99"/>
    </row>
    <row r="7849" spans="1:21" ht="19.5" customHeight="1">
      <c r="A7849" s="545">
        <v>102498</v>
      </c>
      <c r="B7849" s="545" t="s">
        <v>10372</v>
      </c>
      <c r="C7849" s="545" t="s">
        <v>216</v>
      </c>
      <c r="D7849" s="546"/>
      <c r="E7849" s="171" t="str">
        <f t="shared" si="122"/>
        <v>1900</v>
      </c>
      <c r="F7849" s="547">
        <v>0</v>
      </c>
      <c r="G7849" s="548">
        <v>0</v>
      </c>
      <c r="H7849" s="547">
        <v>0</v>
      </c>
      <c r="I7849" s="545" t="s">
        <v>12642</v>
      </c>
      <c r="J7849" s="545"/>
      <c r="K7849" s="545" t="s">
        <v>13413</v>
      </c>
      <c r="L7849" s="545" t="s">
        <v>13413</v>
      </c>
      <c r="M7849" s="548" t="s">
        <v>13758</v>
      </c>
      <c r="N7849" s="545" t="s">
        <v>13413</v>
      </c>
      <c r="O7849" s="545" t="s">
        <v>13413</v>
      </c>
      <c r="P7849" s="549">
        <v>5434</v>
      </c>
      <c r="Q7849" s="549">
        <v>1</v>
      </c>
      <c r="R7849" s="549">
        <v>135</v>
      </c>
      <c r="S7849" s="548"/>
      <c r="T7849" s="548"/>
      <c r="U7849" s="99"/>
    </row>
    <row r="7850" spans="1:21" ht="19.5" customHeight="1">
      <c r="A7850" s="545">
        <v>102499</v>
      </c>
      <c r="B7850" s="545" t="s">
        <v>1380</v>
      </c>
      <c r="C7850" s="545" t="s">
        <v>285</v>
      </c>
      <c r="D7850" s="546">
        <v>46062</v>
      </c>
      <c r="E7850" s="171" t="str">
        <f t="shared" si="122"/>
        <v>2026</v>
      </c>
      <c r="F7850" s="547">
        <v>5100</v>
      </c>
      <c r="G7850" s="548">
        <v>0.19</v>
      </c>
      <c r="H7850" s="547">
        <v>4285.71</v>
      </c>
      <c r="I7850" s="545" t="s">
        <v>12659</v>
      </c>
      <c r="J7850" s="545" t="s">
        <v>13296</v>
      </c>
      <c r="K7850" s="545" t="s">
        <v>13413</v>
      </c>
      <c r="L7850" s="545" t="s">
        <v>13413</v>
      </c>
      <c r="M7850" s="548" t="s">
        <v>13758</v>
      </c>
      <c r="N7850" s="545" t="s">
        <v>13413</v>
      </c>
      <c r="O7850" s="545" t="s">
        <v>13413</v>
      </c>
      <c r="P7850" s="549">
        <v>5435</v>
      </c>
      <c r="Q7850" s="549">
        <v>1</v>
      </c>
      <c r="R7850" s="549">
        <v>116</v>
      </c>
      <c r="S7850" s="548">
        <v>2218</v>
      </c>
      <c r="T7850" s="548"/>
      <c r="U7850" s="99"/>
    </row>
    <row r="7851" spans="1:21" ht="19.5" customHeight="1">
      <c r="A7851" s="545">
        <v>102500</v>
      </c>
      <c r="B7851" s="545" t="s">
        <v>4550</v>
      </c>
      <c r="C7851" s="545" t="s">
        <v>216</v>
      </c>
      <c r="D7851" s="546"/>
      <c r="E7851" s="171" t="str">
        <f t="shared" si="122"/>
        <v>1900</v>
      </c>
      <c r="F7851" s="547">
        <v>0</v>
      </c>
      <c r="G7851" s="548">
        <v>0</v>
      </c>
      <c r="H7851" s="547">
        <v>0</v>
      </c>
      <c r="I7851" s="545" t="s">
        <v>12762</v>
      </c>
      <c r="J7851" s="545"/>
      <c r="K7851" s="545" t="s">
        <v>13413</v>
      </c>
      <c r="L7851" s="545" t="s">
        <v>13413</v>
      </c>
      <c r="M7851" s="548" t="s">
        <v>13758</v>
      </c>
      <c r="N7851" s="545" t="s">
        <v>13413</v>
      </c>
      <c r="O7851" s="545" t="s">
        <v>13413</v>
      </c>
      <c r="P7851" s="549">
        <v>5436</v>
      </c>
      <c r="Q7851" s="549">
        <v>1</v>
      </c>
      <c r="R7851" s="549">
        <v>8</v>
      </c>
      <c r="S7851" s="548"/>
      <c r="T7851" s="548"/>
      <c r="U7851" s="99"/>
    </row>
    <row r="7852" spans="1:21" ht="19.5" customHeight="1">
      <c r="A7852" s="545">
        <v>102501</v>
      </c>
      <c r="B7852" s="545" t="s">
        <v>3289</v>
      </c>
      <c r="C7852" s="545" t="s">
        <v>5217</v>
      </c>
      <c r="D7852" s="546">
        <v>46056</v>
      </c>
      <c r="E7852" s="171" t="str">
        <f t="shared" si="122"/>
        <v>2026</v>
      </c>
      <c r="F7852" s="547">
        <v>183710</v>
      </c>
      <c r="G7852" s="548">
        <v>0</v>
      </c>
      <c r="H7852" s="547">
        <v>183710</v>
      </c>
      <c r="I7852" s="545" t="s">
        <v>12653</v>
      </c>
      <c r="J7852" s="545" t="s">
        <v>13299</v>
      </c>
      <c r="K7852" s="545" t="s">
        <v>18803</v>
      </c>
      <c r="L7852" s="545" t="s">
        <v>13413</v>
      </c>
      <c r="M7852" s="548" t="s">
        <v>13813</v>
      </c>
      <c r="N7852" s="545" t="s">
        <v>13413</v>
      </c>
      <c r="O7852" s="545" t="s">
        <v>13413</v>
      </c>
      <c r="P7852" s="549">
        <v>5437</v>
      </c>
      <c r="Q7852" s="549">
        <v>3</v>
      </c>
      <c r="R7852" s="549">
        <v>160</v>
      </c>
      <c r="S7852" s="548">
        <v>443</v>
      </c>
      <c r="T7852" s="548"/>
      <c r="U7852" s="99"/>
    </row>
    <row r="7853" spans="1:21" ht="19.5" customHeight="1">
      <c r="A7853" s="545">
        <v>102502</v>
      </c>
      <c r="B7853" s="545" t="s">
        <v>5225</v>
      </c>
      <c r="C7853" s="545" t="s">
        <v>5217</v>
      </c>
      <c r="D7853" s="546">
        <v>46056</v>
      </c>
      <c r="E7853" s="171" t="str">
        <f t="shared" si="122"/>
        <v>2026</v>
      </c>
      <c r="F7853" s="547">
        <v>183710</v>
      </c>
      <c r="G7853" s="548">
        <v>0</v>
      </c>
      <c r="H7853" s="547">
        <v>183710</v>
      </c>
      <c r="I7853" s="545" t="s">
        <v>12653</v>
      </c>
      <c r="J7853" s="545" t="s">
        <v>13299</v>
      </c>
      <c r="K7853" s="545" t="s">
        <v>18804</v>
      </c>
      <c r="L7853" s="545" t="s">
        <v>13413</v>
      </c>
      <c r="M7853" s="548" t="s">
        <v>13813</v>
      </c>
      <c r="N7853" s="545" t="s">
        <v>13413</v>
      </c>
      <c r="O7853" s="545" t="s">
        <v>13413</v>
      </c>
      <c r="P7853" s="549">
        <v>5438</v>
      </c>
      <c r="Q7853" s="549">
        <v>3</v>
      </c>
      <c r="R7853" s="549">
        <v>160</v>
      </c>
      <c r="S7853" s="548">
        <v>443</v>
      </c>
      <c r="T7853" s="548"/>
      <c r="U7853" s="99"/>
    </row>
    <row r="7854" spans="1:21" ht="19.5" customHeight="1">
      <c r="A7854" s="545">
        <v>102503</v>
      </c>
      <c r="B7854" s="545" t="s">
        <v>5216</v>
      </c>
      <c r="C7854" s="545" t="s">
        <v>5217</v>
      </c>
      <c r="D7854" s="546">
        <v>46056</v>
      </c>
      <c r="E7854" s="171" t="str">
        <f t="shared" si="122"/>
        <v>2026</v>
      </c>
      <c r="F7854" s="547">
        <v>110079</v>
      </c>
      <c r="G7854" s="548">
        <v>0</v>
      </c>
      <c r="H7854" s="547">
        <v>110079</v>
      </c>
      <c r="I7854" s="545" t="s">
        <v>12653</v>
      </c>
      <c r="J7854" s="545" t="s">
        <v>13299</v>
      </c>
      <c r="K7854" s="545" t="s">
        <v>18805</v>
      </c>
      <c r="L7854" s="545" t="s">
        <v>13413</v>
      </c>
      <c r="M7854" s="548" t="s">
        <v>13813</v>
      </c>
      <c r="N7854" s="545" t="s">
        <v>13413</v>
      </c>
      <c r="O7854" s="545" t="s">
        <v>13413</v>
      </c>
      <c r="P7854" s="549">
        <v>5439</v>
      </c>
      <c r="Q7854" s="549">
        <v>3</v>
      </c>
      <c r="R7854" s="549">
        <v>160</v>
      </c>
      <c r="S7854" s="548">
        <v>443</v>
      </c>
      <c r="T7854" s="548"/>
      <c r="U7854" s="99"/>
    </row>
    <row r="7855" spans="1:21" ht="19.5" customHeight="1">
      <c r="A7855" s="545">
        <v>102505</v>
      </c>
      <c r="B7855" s="545" t="s">
        <v>6516</v>
      </c>
      <c r="C7855" s="545" t="s">
        <v>216</v>
      </c>
      <c r="D7855" s="546">
        <v>44589</v>
      </c>
      <c r="E7855" s="171" t="str">
        <f t="shared" si="122"/>
        <v>2022</v>
      </c>
      <c r="F7855" s="547">
        <v>67597</v>
      </c>
      <c r="G7855" s="548">
        <v>0.19</v>
      </c>
      <c r="H7855" s="547">
        <v>56804.2</v>
      </c>
      <c r="I7855" s="545" t="s">
        <v>12659</v>
      </c>
      <c r="J7855" s="545" t="s">
        <v>13297</v>
      </c>
      <c r="K7855" s="545" t="s">
        <v>18806</v>
      </c>
      <c r="L7855" s="545" t="s">
        <v>13413</v>
      </c>
      <c r="M7855" s="548" t="s">
        <v>13758</v>
      </c>
      <c r="N7855" s="545" t="s">
        <v>13413</v>
      </c>
      <c r="O7855" s="545" t="s">
        <v>13413</v>
      </c>
      <c r="P7855" s="549">
        <v>12360</v>
      </c>
      <c r="Q7855" s="549">
        <v>1</v>
      </c>
      <c r="R7855" s="549">
        <v>116</v>
      </c>
      <c r="S7855" s="548">
        <v>2257</v>
      </c>
      <c r="T7855" s="548"/>
      <c r="U7855" s="99"/>
    </row>
    <row r="7856" spans="1:21" ht="19.5" customHeight="1">
      <c r="A7856" s="545">
        <v>102506</v>
      </c>
      <c r="B7856" s="545" t="s">
        <v>6515</v>
      </c>
      <c r="C7856" s="545" t="s">
        <v>216</v>
      </c>
      <c r="D7856" s="546">
        <v>44601</v>
      </c>
      <c r="E7856" s="171" t="str">
        <f t="shared" si="122"/>
        <v>2022</v>
      </c>
      <c r="F7856" s="547">
        <v>27120</v>
      </c>
      <c r="G7856" s="548">
        <v>0.19</v>
      </c>
      <c r="H7856" s="547">
        <v>22789.919999999998</v>
      </c>
      <c r="I7856" s="545" t="s">
        <v>12686</v>
      </c>
      <c r="J7856" s="545" t="s">
        <v>13297</v>
      </c>
      <c r="K7856" s="545" t="s">
        <v>18807</v>
      </c>
      <c r="L7856" s="545" t="s">
        <v>13413</v>
      </c>
      <c r="M7856" s="548" t="s">
        <v>13758</v>
      </c>
      <c r="N7856" s="545" t="s">
        <v>13413</v>
      </c>
      <c r="O7856" s="545" t="s">
        <v>13413</v>
      </c>
      <c r="P7856" s="549">
        <v>12361</v>
      </c>
      <c r="Q7856" s="549">
        <v>1</v>
      </c>
      <c r="R7856" s="549">
        <v>131</v>
      </c>
      <c r="S7856" s="548">
        <v>2257</v>
      </c>
      <c r="T7856" s="548"/>
      <c r="U7856" s="99"/>
    </row>
    <row r="7857" spans="1:21" ht="19.5" customHeight="1">
      <c r="A7857" s="545">
        <v>102507</v>
      </c>
      <c r="B7857" s="545" t="s">
        <v>6514</v>
      </c>
      <c r="C7857" s="545" t="s">
        <v>216</v>
      </c>
      <c r="D7857" s="546">
        <v>44601</v>
      </c>
      <c r="E7857" s="171" t="str">
        <f t="shared" si="122"/>
        <v>2022</v>
      </c>
      <c r="F7857" s="547">
        <v>5228</v>
      </c>
      <c r="G7857" s="548">
        <v>0.19</v>
      </c>
      <c r="H7857" s="547">
        <v>4393.28</v>
      </c>
      <c r="I7857" s="545" t="s">
        <v>12686</v>
      </c>
      <c r="J7857" s="545" t="s">
        <v>13297</v>
      </c>
      <c r="K7857" s="545" t="s">
        <v>18808</v>
      </c>
      <c r="L7857" s="545" t="s">
        <v>13413</v>
      </c>
      <c r="M7857" s="548" t="s">
        <v>13758</v>
      </c>
      <c r="N7857" s="545" t="s">
        <v>13413</v>
      </c>
      <c r="O7857" s="545" t="s">
        <v>13413</v>
      </c>
      <c r="P7857" s="549">
        <v>12362</v>
      </c>
      <c r="Q7857" s="549">
        <v>1</v>
      </c>
      <c r="R7857" s="549">
        <v>131</v>
      </c>
      <c r="S7857" s="548">
        <v>2257</v>
      </c>
      <c r="T7857" s="548"/>
      <c r="U7857" s="99"/>
    </row>
    <row r="7858" spans="1:21" ht="19.5" customHeight="1">
      <c r="A7858" s="545">
        <v>102508</v>
      </c>
      <c r="B7858" s="545" t="s">
        <v>12569</v>
      </c>
      <c r="C7858" s="545" t="s">
        <v>216</v>
      </c>
      <c r="D7858" s="546">
        <v>44592</v>
      </c>
      <c r="E7858" s="171" t="str">
        <f t="shared" si="122"/>
        <v>2022</v>
      </c>
      <c r="F7858" s="547">
        <v>185681</v>
      </c>
      <c r="G7858" s="548">
        <v>0.19</v>
      </c>
      <c r="H7858" s="547">
        <v>156034.45000000001</v>
      </c>
      <c r="I7858" s="545" t="s">
        <v>12637</v>
      </c>
      <c r="J7858" s="545" t="s">
        <v>13297</v>
      </c>
      <c r="K7858" s="545" t="s">
        <v>18809</v>
      </c>
      <c r="L7858" s="545" t="s">
        <v>13413</v>
      </c>
      <c r="M7858" s="548" t="s">
        <v>13758</v>
      </c>
      <c r="N7858" s="545" t="s">
        <v>13413</v>
      </c>
      <c r="O7858" s="545" t="s">
        <v>13413</v>
      </c>
      <c r="P7858" s="549">
        <v>5441</v>
      </c>
      <c r="Q7858" s="549">
        <v>1</v>
      </c>
      <c r="R7858" s="549">
        <v>13</v>
      </c>
      <c r="S7858" s="548">
        <v>2257</v>
      </c>
      <c r="T7858" s="548"/>
      <c r="U7858" s="99"/>
    </row>
    <row r="7859" spans="1:21" ht="19.5" customHeight="1">
      <c r="A7859" s="545">
        <v>102509</v>
      </c>
      <c r="B7859" s="545" t="s">
        <v>6513</v>
      </c>
      <c r="C7859" s="545" t="s">
        <v>216</v>
      </c>
      <c r="D7859" s="546">
        <v>44601</v>
      </c>
      <c r="E7859" s="171" t="str">
        <f t="shared" si="122"/>
        <v>2022</v>
      </c>
      <c r="F7859" s="547">
        <v>6591.01</v>
      </c>
      <c r="G7859" s="548">
        <v>0.19</v>
      </c>
      <c r="H7859" s="547">
        <v>5538.66</v>
      </c>
      <c r="I7859" s="545" t="s">
        <v>12686</v>
      </c>
      <c r="J7859" s="545" t="s">
        <v>13297</v>
      </c>
      <c r="K7859" s="545" t="s">
        <v>18810</v>
      </c>
      <c r="L7859" s="545" t="s">
        <v>13413</v>
      </c>
      <c r="M7859" s="548" t="s">
        <v>13758</v>
      </c>
      <c r="N7859" s="545" t="s">
        <v>13413</v>
      </c>
      <c r="O7859" s="545" t="s">
        <v>13413</v>
      </c>
      <c r="P7859" s="549">
        <v>12363</v>
      </c>
      <c r="Q7859" s="549">
        <v>1</v>
      </c>
      <c r="R7859" s="549">
        <v>131</v>
      </c>
      <c r="S7859" s="548">
        <v>2257</v>
      </c>
      <c r="T7859" s="548"/>
      <c r="U7859" s="99"/>
    </row>
    <row r="7860" spans="1:21" ht="19.5" customHeight="1">
      <c r="A7860" s="545">
        <v>102510</v>
      </c>
      <c r="B7860" s="545" t="s">
        <v>6296</v>
      </c>
      <c r="C7860" s="545" t="s">
        <v>209</v>
      </c>
      <c r="D7860" s="546">
        <v>46052</v>
      </c>
      <c r="E7860" s="171" t="str">
        <f t="shared" si="122"/>
        <v>2026</v>
      </c>
      <c r="F7860" s="547">
        <v>46795</v>
      </c>
      <c r="G7860" s="548">
        <v>0.19</v>
      </c>
      <c r="H7860" s="547">
        <v>39323.53</v>
      </c>
      <c r="I7860" s="545" t="s">
        <v>12706</v>
      </c>
      <c r="J7860" s="545" t="s">
        <v>13307</v>
      </c>
      <c r="K7860" s="545" t="s">
        <v>13413</v>
      </c>
      <c r="L7860" s="545" t="s">
        <v>13413</v>
      </c>
      <c r="M7860" s="548" t="s">
        <v>13758</v>
      </c>
      <c r="N7860" s="545" t="s">
        <v>13413</v>
      </c>
      <c r="O7860" s="545" t="s">
        <v>13413</v>
      </c>
      <c r="P7860" s="549">
        <v>5442</v>
      </c>
      <c r="Q7860" s="549">
        <v>1</v>
      </c>
      <c r="R7860" s="549">
        <v>128</v>
      </c>
      <c r="S7860" s="548">
        <v>2228</v>
      </c>
      <c r="T7860" s="548"/>
      <c r="U7860" s="99"/>
    </row>
    <row r="7861" spans="1:21" ht="19.5" customHeight="1">
      <c r="A7861" s="545">
        <v>102511</v>
      </c>
      <c r="B7861" s="545" t="s">
        <v>6512</v>
      </c>
      <c r="C7861" s="545" t="s">
        <v>216</v>
      </c>
      <c r="D7861" s="546">
        <v>44601</v>
      </c>
      <c r="E7861" s="171" t="str">
        <f t="shared" si="122"/>
        <v>2022</v>
      </c>
      <c r="F7861" s="547">
        <v>10034</v>
      </c>
      <c r="G7861" s="548">
        <v>0.19</v>
      </c>
      <c r="H7861" s="547">
        <v>8431.93</v>
      </c>
      <c r="I7861" s="545" t="s">
        <v>12686</v>
      </c>
      <c r="J7861" s="545" t="s">
        <v>13297</v>
      </c>
      <c r="K7861" s="545" t="s">
        <v>18811</v>
      </c>
      <c r="L7861" s="545" t="s">
        <v>13413</v>
      </c>
      <c r="M7861" s="548" t="s">
        <v>13758</v>
      </c>
      <c r="N7861" s="545" t="s">
        <v>13413</v>
      </c>
      <c r="O7861" s="545" t="s">
        <v>13413</v>
      </c>
      <c r="P7861" s="549">
        <v>12364</v>
      </c>
      <c r="Q7861" s="549">
        <v>1</v>
      </c>
      <c r="R7861" s="549">
        <v>131</v>
      </c>
      <c r="S7861" s="548">
        <v>2257</v>
      </c>
      <c r="T7861" s="548"/>
      <c r="U7861" s="99"/>
    </row>
    <row r="7862" spans="1:21" ht="19.5" customHeight="1">
      <c r="A7862" s="545">
        <v>102512</v>
      </c>
      <c r="B7862" s="545" t="s">
        <v>10371</v>
      </c>
      <c r="C7862" s="545" t="s">
        <v>216</v>
      </c>
      <c r="D7862" s="546"/>
      <c r="E7862" s="171" t="str">
        <f t="shared" si="122"/>
        <v>1900</v>
      </c>
      <c r="F7862" s="547">
        <v>0</v>
      </c>
      <c r="G7862" s="548">
        <v>0</v>
      </c>
      <c r="H7862" s="547">
        <v>0</v>
      </c>
      <c r="I7862" s="545" t="s">
        <v>12650</v>
      </c>
      <c r="J7862" s="545"/>
      <c r="K7862" s="545" t="s">
        <v>18812</v>
      </c>
      <c r="L7862" s="545" t="s">
        <v>13413</v>
      </c>
      <c r="M7862" s="548" t="s">
        <v>13758</v>
      </c>
      <c r="N7862" s="545" t="s">
        <v>13413</v>
      </c>
      <c r="O7862" s="545" t="s">
        <v>13413</v>
      </c>
      <c r="P7862" s="549">
        <v>5443</v>
      </c>
      <c r="Q7862" s="549">
        <v>1</v>
      </c>
      <c r="R7862" s="549">
        <v>127</v>
      </c>
      <c r="S7862" s="548"/>
      <c r="T7862" s="548"/>
      <c r="U7862" s="99"/>
    </row>
    <row r="7863" spans="1:21" ht="19.5" customHeight="1">
      <c r="A7863" s="545">
        <v>102513</v>
      </c>
      <c r="B7863" s="545" t="s">
        <v>2244</v>
      </c>
      <c r="C7863" s="545" t="s">
        <v>216</v>
      </c>
      <c r="D7863" s="546">
        <v>44592</v>
      </c>
      <c r="E7863" s="171" t="str">
        <f t="shared" si="122"/>
        <v>2022</v>
      </c>
      <c r="F7863" s="547">
        <v>975</v>
      </c>
      <c r="G7863" s="548">
        <v>0.19</v>
      </c>
      <c r="H7863" s="547">
        <v>819.33</v>
      </c>
      <c r="I7863" s="545" t="s">
        <v>12637</v>
      </c>
      <c r="J7863" s="545" t="s">
        <v>13297</v>
      </c>
      <c r="K7863" s="545" t="s">
        <v>13413</v>
      </c>
      <c r="L7863" s="545" t="s">
        <v>13413</v>
      </c>
      <c r="M7863" s="548" t="s">
        <v>13758</v>
      </c>
      <c r="N7863" s="545" t="s">
        <v>13413</v>
      </c>
      <c r="O7863" s="545" t="s">
        <v>13413</v>
      </c>
      <c r="P7863" s="549">
        <v>5444</v>
      </c>
      <c r="Q7863" s="549">
        <v>1</v>
      </c>
      <c r="R7863" s="549">
        <v>13</v>
      </c>
      <c r="S7863" s="548">
        <v>2257</v>
      </c>
      <c r="T7863" s="548"/>
      <c r="U7863" s="99"/>
    </row>
    <row r="7864" spans="1:21" ht="19.5" customHeight="1">
      <c r="A7864" s="545">
        <v>102514</v>
      </c>
      <c r="B7864" s="545" t="s">
        <v>1784</v>
      </c>
      <c r="C7864" s="545" t="s">
        <v>216</v>
      </c>
      <c r="D7864" s="546">
        <v>46052</v>
      </c>
      <c r="E7864" s="171" t="str">
        <f t="shared" si="122"/>
        <v>2026</v>
      </c>
      <c r="F7864" s="547">
        <v>221</v>
      </c>
      <c r="G7864" s="548">
        <v>0.19</v>
      </c>
      <c r="H7864" s="547">
        <v>185.71</v>
      </c>
      <c r="I7864" s="545" t="s">
        <v>12637</v>
      </c>
      <c r="J7864" s="545" t="s">
        <v>13307</v>
      </c>
      <c r="K7864" s="545" t="s">
        <v>18813</v>
      </c>
      <c r="L7864" s="545" t="s">
        <v>13413</v>
      </c>
      <c r="M7864" s="548" t="s">
        <v>13758</v>
      </c>
      <c r="N7864" s="545" t="s">
        <v>13413</v>
      </c>
      <c r="O7864" s="545" t="s">
        <v>13413</v>
      </c>
      <c r="P7864" s="549">
        <v>5445</v>
      </c>
      <c r="Q7864" s="549">
        <v>1</v>
      </c>
      <c r="R7864" s="549">
        <v>13</v>
      </c>
      <c r="S7864" s="548">
        <v>2228</v>
      </c>
      <c r="T7864" s="548"/>
      <c r="U7864" s="99"/>
    </row>
    <row r="7865" spans="1:21" ht="19.5" customHeight="1">
      <c r="A7865" s="545">
        <v>102515</v>
      </c>
      <c r="B7865" s="545" t="s">
        <v>906</v>
      </c>
      <c r="C7865" s="545" t="s">
        <v>903</v>
      </c>
      <c r="D7865" s="546">
        <v>45708</v>
      </c>
      <c r="E7865" s="171" t="str">
        <f t="shared" si="122"/>
        <v>2025</v>
      </c>
      <c r="F7865" s="547">
        <v>1630.95</v>
      </c>
      <c r="G7865" s="548">
        <v>0.19</v>
      </c>
      <c r="H7865" s="547">
        <v>1370.55</v>
      </c>
      <c r="I7865" s="545" t="s">
        <v>12668</v>
      </c>
      <c r="J7865" s="545" t="s">
        <v>13307</v>
      </c>
      <c r="K7865" s="545" t="s">
        <v>13413</v>
      </c>
      <c r="L7865" s="545" t="s">
        <v>13413</v>
      </c>
      <c r="M7865" s="548" t="s">
        <v>13868</v>
      </c>
      <c r="N7865" s="545" t="s">
        <v>13413</v>
      </c>
      <c r="O7865" s="545" t="s">
        <v>13413</v>
      </c>
      <c r="P7865" s="549">
        <v>5446</v>
      </c>
      <c r="Q7865" s="549">
        <v>2</v>
      </c>
      <c r="R7865" s="549">
        <v>7</v>
      </c>
      <c r="S7865" s="548">
        <v>2228</v>
      </c>
      <c r="T7865" s="548"/>
      <c r="U7865" s="99"/>
    </row>
    <row r="7866" spans="1:21" ht="19.5" customHeight="1">
      <c r="A7866" s="545">
        <v>102518</v>
      </c>
      <c r="B7866" s="545" t="s">
        <v>6726</v>
      </c>
      <c r="C7866" s="545" t="s">
        <v>4552</v>
      </c>
      <c r="D7866" s="546">
        <v>46052</v>
      </c>
      <c r="E7866" s="171" t="str">
        <f t="shared" si="122"/>
        <v>2026</v>
      </c>
      <c r="F7866" s="547">
        <v>221300</v>
      </c>
      <c r="G7866" s="548">
        <v>0.19</v>
      </c>
      <c r="H7866" s="547">
        <v>185966.39</v>
      </c>
      <c r="I7866" s="545" t="s">
        <v>12753</v>
      </c>
      <c r="J7866" s="545" t="s">
        <v>13307</v>
      </c>
      <c r="K7866" s="545" t="s">
        <v>18814</v>
      </c>
      <c r="L7866" s="545" t="s">
        <v>16420</v>
      </c>
      <c r="M7866" s="548" t="s">
        <v>13758</v>
      </c>
      <c r="N7866" s="545" t="s">
        <v>13413</v>
      </c>
      <c r="O7866" s="545" t="s">
        <v>13413</v>
      </c>
      <c r="P7866" s="549">
        <v>5449</v>
      </c>
      <c r="Q7866" s="549">
        <v>1</v>
      </c>
      <c r="R7866" s="549">
        <v>165</v>
      </c>
      <c r="S7866" s="548">
        <v>2228</v>
      </c>
      <c r="T7866" s="548"/>
      <c r="U7866" s="99"/>
    </row>
    <row r="7867" spans="1:21" ht="19.5" customHeight="1">
      <c r="A7867" s="545">
        <v>102519</v>
      </c>
      <c r="B7867" s="545" t="s">
        <v>4221</v>
      </c>
      <c r="C7867" s="545" t="s">
        <v>216</v>
      </c>
      <c r="D7867" s="546"/>
      <c r="E7867" s="171" t="str">
        <f t="shared" si="122"/>
        <v>1900</v>
      </c>
      <c r="F7867" s="547">
        <v>0</v>
      </c>
      <c r="G7867" s="548">
        <v>0</v>
      </c>
      <c r="H7867" s="547">
        <v>0</v>
      </c>
      <c r="I7867" s="545" t="s">
        <v>12973</v>
      </c>
      <c r="J7867" s="545"/>
      <c r="K7867" s="545" t="s">
        <v>13413</v>
      </c>
      <c r="L7867" s="545" t="s">
        <v>13413</v>
      </c>
      <c r="M7867" s="548" t="s">
        <v>13758</v>
      </c>
      <c r="N7867" s="545" t="s">
        <v>13413</v>
      </c>
      <c r="O7867" s="545" t="s">
        <v>13413</v>
      </c>
      <c r="P7867" s="549">
        <v>5450</v>
      </c>
      <c r="Q7867" s="549">
        <v>1</v>
      </c>
      <c r="R7867" s="549">
        <v>59</v>
      </c>
      <c r="S7867" s="548"/>
      <c r="T7867" s="548"/>
      <c r="U7867" s="99"/>
    </row>
    <row r="7868" spans="1:21" ht="19.5" customHeight="1">
      <c r="A7868" s="545">
        <v>102520</v>
      </c>
      <c r="B7868" s="545" t="s">
        <v>6511</v>
      </c>
      <c r="C7868" s="545" t="s">
        <v>216</v>
      </c>
      <c r="D7868" s="546">
        <v>44601</v>
      </c>
      <c r="E7868" s="171" t="str">
        <f t="shared" si="122"/>
        <v>2022</v>
      </c>
      <c r="F7868" s="547">
        <v>29959</v>
      </c>
      <c r="G7868" s="548">
        <v>0.19</v>
      </c>
      <c r="H7868" s="547">
        <v>25175.63</v>
      </c>
      <c r="I7868" s="545" t="s">
        <v>12686</v>
      </c>
      <c r="J7868" s="545" t="s">
        <v>13297</v>
      </c>
      <c r="K7868" s="545" t="s">
        <v>18815</v>
      </c>
      <c r="L7868" s="545" t="s">
        <v>13413</v>
      </c>
      <c r="M7868" s="548" t="s">
        <v>13758</v>
      </c>
      <c r="N7868" s="545" t="s">
        <v>13413</v>
      </c>
      <c r="O7868" s="545" t="s">
        <v>13413</v>
      </c>
      <c r="P7868" s="549">
        <v>12365</v>
      </c>
      <c r="Q7868" s="549">
        <v>1</v>
      </c>
      <c r="R7868" s="549">
        <v>131</v>
      </c>
      <c r="S7868" s="548">
        <v>2257</v>
      </c>
      <c r="T7868" s="548"/>
      <c r="U7868" s="99"/>
    </row>
    <row r="7869" spans="1:21" ht="19.5" customHeight="1">
      <c r="A7869" s="545">
        <v>102521</v>
      </c>
      <c r="B7869" s="545" t="s">
        <v>4303</v>
      </c>
      <c r="C7869" s="545" t="s">
        <v>216</v>
      </c>
      <c r="D7869" s="546"/>
      <c r="E7869" s="171" t="str">
        <f t="shared" si="122"/>
        <v>1900</v>
      </c>
      <c r="F7869" s="547">
        <v>0</v>
      </c>
      <c r="G7869" s="548">
        <v>0</v>
      </c>
      <c r="H7869" s="547">
        <v>0</v>
      </c>
      <c r="I7869" s="545" t="s">
        <v>12973</v>
      </c>
      <c r="J7869" s="545"/>
      <c r="K7869" s="545" t="s">
        <v>13413</v>
      </c>
      <c r="L7869" s="545" t="s">
        <v>13413</v>
      </c>
      <c r="M7869" s="548" t="s">
        <v>13758</v>
      </c>
      <c r="N7869" s="545" t="s">
        <v>13413</v>
      </c>
      <c r="O7869" s="545" t="s">
        <v>13413</v>
      </c>
      <c r="P7869" s="549">
        <v>5451</v>
      </c>
      <c r="Q7869" s="549">
        <v>1</v>
      </c>
      <c r="R7869" s="549">
        <v>59</v>
      </c>
      <c r="S7869" s="548"/>
      <c r="T7869" s="548"/>
      <c r="U7869" s="99"/>
    </row>
    <row r="7870" spans="1:21" ht="19.5" customHeight="1">
      <c r="A7870" s="545">
        <v>102522</v>
      </c>
      <c r="B7870" s="545" t="s">
        <v>10370</v>
      </c>
      <c r="C7870" s="545" t="s">
        <v>216</v>
      </c>
      <c r="D7870" s="546"/>
      <c r="E7870" s="171" t="str">
        <f t="shared" si="122"/>
        <v>1900</v>
      </c>
      <c r="F7870" s="547">
        <v>0</v>
      </c>
      <c r="G7870" s="548">
        <v>0</v>
      </c>
      <c r="H7870" s="547">
        <v>0</v>
      </c>
      <c r="I7870" s="545" t="s">
        <v>12973</v>
      </c>
      <c r="J7870" s="545"/>
      <c r="K7870" s="545" t="s">
        <v>18816</v>
      </c>
      <c r="L7870" s="545" t="s">
        <v>13413</v>
      </c>
      <c r="M7870" s="548" t="s">
        <v>13758</v>
      </c>
      <c r="N7870" s="545" t="s">
        <v>13413</v>
      </c>
      <c r="O7870" s="545" t="s">
        <v>13413</v>
      </c>
      <c r="P7870" s="549">
        <v>5452</v>
      </c>
      <c r="Q7870" s="549">
        <v>1</v>
      </c>
      <c r="R7870" s="549">
        <v>59</v>
      </c>
      <c r="S7870" s="548"/>
      <c r="T7870" s="548"/>
      <c r="U7870" s="99"/>
    </row>
    <row r="7871" spans="1:21" ht="19.5" customHeight="1">
      <c r="A7871" s="545">
        <v>102523</v>
      </c>
      <c r="B7871" s="545" t="s">
        <v>4421</v>
      </c>
      <c r="C7871" s="545" t="s">
        <v>209</v>
      </c>
      <c r="D7871" s="546"/>
      <c r="E7871" s="171" t="str">
        <f t="shared" si="122"/>
        <v>1900</v>
      </c>
      <c r="F7871" s="547">
        <v>0</v>
      </c>
      <c r="G7871" s="548">
        <v>0</v>
      </c>
      <c r="H7871" s="547">
        <v>0</v>
      </c>
      <c r="I7871" s="545" t="s">
        <v>12973</v>
      </c>
      <c r="J7871" s="545"/>
      <c r="K7871" s="545" t="s">
        <v>13413</v>
      </c>
      <c r="L7871" s="545" t="s">
        <v>13413</v>
      </c>
      <c r="M7871" s="548" t="s">
        <v>13758</v>
      </c>
      <c r="N7871" s="545" t="s">
        <v>13413</v>
      </c>
      <c r="O7871" s="545" t="s">
        <v>13413</v>
      </c>
      <c r="P7871" s="549">
        <v>5453</v>
      </c>
      <c r="Q7871" s="549">
        <v>1</v>
      </c>
      <c r="R7871" s="549">
        <v>59</v>
      </c>
      <c r="S7871" s="548"/>
      <c r="T7871" s="548"/>
      <c r="U7871" s="99"/>
    </row>
    <row r="7872" spans="1:21" ht="19.5" customHeight="1">
      <c r="A7872" s="545">
        <v>102524</v>
      </c>
      <c r="B7872" s="545" t="s">
        <v>4278</v>
      </c>
      <c r="C7872" s="545" t="s">
        <v>216</v>
      </c>
      <c r="D7872" s="546"/>
      <c r="E7872" s="171" t="str">
        <f t="shared" si="122"/>
        <v>1900</v>
      </c>
      <c r="F7872" s="547">
        <v>0</v>
      </c>
      <c r="G7872" s="548">
        <v>0</v>
      </c>
      <c r="H7872" s="547">
        <v>0</v>
      </c>
      <c r="I7872" s="545" t="s">
        <v>12973</v>
      </c>
      <c r="J7872" s="545"/>
      <c r="K7872" s="545" t="s">
        <v>13413</v>
      </c>
      <c r="L7872" s="545" t="s">
        <v>13413</v>
      </c>
      <c r="M7872" s="548" t="s">
        <v>13758</v>
      </c>
      <c r="N7872" s="545" t="s">
        <v>13413</v>
      </c>
      <c r="O7872" s="545" t="s">
        <v>13413</v>
      </c>
      <c r="P7872" s="549">
        <v>5454</v>
      </c>
      <c r="Q7872" s="549">
        <v>1</v>
      </c>
      <c r="R7872" s="549">
        <v>59</v>
      </c>
      <c r="S7872" s="548"/>
      <c r="T7872" s="548"/>
      <c r="U7872" s="99"/>
    </row>
    <row r="7873" spans="1:21" ht="19.5" customHeight="1">
      <c r="A7873" s="545">
        <v>102525</v>
      </c>
      <c r="B7873" s="545" t="s">
        <v>4080</v>
      </c>
      <c r="C7873" s="545" t="s">
        <v>216</v>
      </c>
      <c r="D7873" s="546"/>
      <c r="E7873" s="171" t="str">
        <f t="shared" si="122"/>
        <v>1900</v>
      </c>
      <c r="F7873" s="547">
        <v>0</v>
      </c>
      <c r="G7873" s="548">
        <v>0</v>
      </c>
      <c r="H7873" s="547">
        <v>0</v>
      </c>
      <c r="I7873" s="545" t="s">
        <v>12973</v>
      </c>
      <c r="J7873" s="545"/>
      <c r="K7873" s="545" t="s">
        <v>13413</v>
      </c>
      <c r="L7873" s="545" t="s">
        <v>13413</v>
      </c>
      <c r="M7873" s="548" t="s">
        <v>13758</v>
      </c>
      <c r="N7873" s="545" t="s">
        <v>13413</v>
      </c>
      <c r="O7873" s="545" t="s">
        <v>13413</v>
      </c>
      <c r="P7873" s="549">
        <v>5455</v>
      </c>
      <c r="Q7873" s="549">
        <v>1</v>
      </c>
      <c r="R7873" s="549">
        <v>59</v>
      </c>
      <c r="S7873" s="548"/>
      <c r="T7873" s="548"/>
      <c r="U7873" s="99"/>
    </row>
    <row r="7874" spans="1:21" ht="19.5" customHeight="1">
      <c r="A7874" s="545">
        <v>102526</v>
      </c>
      <c r="B7874" s="545" t="s">
        <v>10369</v>
      </c>
      <c r="C7874" s="545" t="s">
        <v>216</v>
      </c>
      <c r="D7874" s="546"/>
      <c r="E7874" s="171" t="str">
        <f t="shared" si="122"/>
        <v>1900</v>
      </c>
      <c r="F7874" s="547">
        <v>0</v>
      </c>
      <c r="G7874" s="548">
        <v>0</v>
      </c>
      <c r="H7874" s="547">
        <v>0</v>
      </c>
      <c r="I7874" s="545" t="s">
        <v>12973</v>
      </c>
      <c r="J7874" s="545"/>
      <c r="K7874" s="545" t="s">
        <v>13413</v>
      </c>
      <c r="L7874" s="545" t="s">
        <v>13413</v>
      </c>
      <c r="M7874" s="548" t="s">
        <v>13758</v>
      </c>
      <c r="N7874" s="545" t="s">
        <v>13413</v>
      </c>
      <c r="O7874" s="545" t="s">
        <v>13413</v>
      </c>
      <c r="P7874" s="549">
        <v>5456</v>
      </c>
      <c r="Q7874" s="549">
        <v>1</v>
      </c>
      <c r="R7874" s="549">
        <v>59</v>
      </c>
      <c r="S7874" s="548"/>
      <c r="T7874" s="548"/>
      <c r="U7874" s="99"/>
    </row>
    <row r="7875" spans="1:21" ht="19.5" customHeight="1">
      <c r="A7875" s="545">
        <v>102527</v>
      </c>
      <c r="B7875" s="545" t="s">
        <v>10368</v>
      </c>
      <c r="C7875" s="545" t="s">
        <v>311</v>
      </c>
      <c r="D7875" s="546"/>
      <c r="E7875" s="171" t="str">
        <f t="shared" si="122"/>
        <v>1900</v>
      </c>
      <c r="F7875" s="547">
        <v>0</v>
      </c>
      <c r="G7875" s="548">
        <v>0</v>
      </c>
      <c r="H7875" s="547">
        <v>0</v>
      </c>
      <c r="I7875" s="545" t="s">
        <v>12651</v>
      </c>
      <c r="J7875" s="545"/>
      <c r="K7875" s="545" t="s">
        <v>13413</v>
      </c>
      <c r="L7875" s="545" t="s">
        <v>13805</v>
      </c>
      <c r="M7875" s="548" t="s">
        <v>13758</v>
      </c>
      <c r="N7875" s="545" t="s">
        <v>13413</v>
      </c>
      <c r="O7875" s="545" t="s">
        <v>13413</v>
      </c>
      <c r="P7875" s="549">
        <v>5457</v>
      </c>
      <c r="Q7875" s="549">
        <v>1</v>
      </c>
      <c r="R7875" s="549">
        <v>68</v>
      </c>
      <c r="S7875" s="548"/>
      <c r="T7875" s="548"/>
      <c r="U7875" s="99"/>
    </row>
    <row r="7876" spans="1:21" ht="19.5" customHeight="1">
      <c r="A7876" s="545">
        <v>102528</v>
      </c>
      <c r="B7876" s="545" t="s">
        <v>6712</v>
      </c>
      <c r="C7876" s="545" t="s">
        <v>216</v>
      </c>
      <c r="D7876" s="546"/>
      <c r="E7876" s="171" t="str">
        <f t="shared" ref="E7876:E7939" si="123">TEXT(D7876,"YYYY")</f>
        <v>1900</v>
      </c>
      <c r="F7876" s="547">
        <v>0</v>
      </c>
      <c r="G7876" s="548">
        <v>0</v>
      </c>
      <c r="H7876" s="547">
        <v>0</v>
      </c>
      <c r="I7876" s="545" t="s">
        <v>12752</v>
      </c>
      <c r="J7876" s="545"/>
      <c r="K7876" s="545" t="s">
        <v>13413</v>
      </c>
      <c r="L7876" s="545" t="s">
        <v>13413</v>
      </c>
      <c r="M7876" s="548" t="s">
        <v>13758</v>
      </c>
      <c r="N7876" s="545" t="s">
        <v>13413</v>
      </c>
      <c r="O7876" s="545" t="s">
        <v>13413</v>
      </c>
      <c r="P7876" s="549">
        <v>5458</v>
      </c>
      <c r="Q7876" s="549">
        <v>1</v>
      </c>
      <c r="R7876" s="549">
        <v>167</v>
      </c>
      <c r="S7876" s="548"/>
      <c r="T7876" s="548"/>
      <c r="U7876" s="99"/>
    </row>
    <row r="7877" spans="1:21" ht="19.5" customHeight="1">
      <c r="A7877" s="545">
        <v>102529</v>
      </c>
      <c r="B7877" s="545" t="s">
        <v>1008</v>
      </c>
      <c r="C7877" s="545" t="s">
        <v>903</v>
      </c>
      <c r="D7877" s="546">
        <v>45917</v>
      </c>
      <c r="E7877" s="171" t="str">
        <f t="shared" si="123"/>
        <v>2025</v>
      </c>
      <c r="F7877" s="547">
        <v>116234</v>
      </c>
      <c r="G7877" s="548">
        <v>0.19</v>
      </c>
      <c r="H7877" s="547">
        <v>97675.63</v>
      </c>
      <c r="I7877" s="545" t="s">
        <v>12988</v>
      </c>
      <c r="J7877" s="545" t="s">
        <v>13297</v>
      </c>
      <c r="K7877" s="545" t="s">
        <v>13413</v>
      </c>
      <c r="L7877" s="545" t="s">
        <v>13413</v>
      </c>
      <c r="M7877" s="548" t="s">
        <v>13868</v>
      </c>
      <c r="N7877" s="545" t="s">
        <v>13413</v>
      </c>
      <c r="O7877" s="545" t="s">
        <v>13413</v>
      </c>
      <c r="P7877" s="549">
        <v>5459</v>
      </c>
      <c r="Q7877" s="549">
        <v>2</v>
      </c>
      <c r="R7877" s="549">
        <v>99</v>
      </c>
      <c r="S7877" s="548">
        <v>2257</v>
      </c>
      <c r="T7877" s="548"/>
      <c r="U7877" s="99"/>
    </row>
    <row r="7878" spans="1:21" ht="19.5" customHeight="1">
      <c r="A7878" s="545">
        <v>102531</v>
      </c>
      <c r="B7878" s="545" t="s">
        <v>6725</v>
      </c>
      <c r="C7878" s="545" t="s">
        <v>221</v>
      </c>
      <c r="D7878" s="546">
        <v>46052</v>
      </c>
      <c r="E7878" s="171" t="str">
        <f t="shared" si="123"/>
        <v>2026</v>
      </c>
      <c r="F7878" s="547">
        <v>1985</v>
      </c>
      <c r="G7878" s="548">
        <v>0.19</v>
      </c>
      <c r="H7878" s="547">
        <v>1668.07</v>
      </c>
      <c r="I7878" s="545" t="s">
        <v>12972</v>
      </c>
      <c r="J7878" s="545" t="s">
        <v>13307</v>
      </c>
      <c r="K7878" s="545" t="s">
        <v>13413</v>
      </c>
      <c r="L7878" s="545" t="s">
        <v>13413</v>
      </c>
      <c r="M7878" s="548" t="s">
        <v>13868</v>
      </c>
      <c r="N7878" s="545" t="s">
        <v>13413</v>
      </c>
      <c r="O7878" s="545" t="s">
        <v>13413</v>
      </c>
      <c r="P7878" s="549">
        <v>5461</v>
      </c>
      <c r="Q7878" s="549">
        <v>2</v>
      </c>
      <c r="R7878" s="549">
        <v>43</v>
      </c>
      <c r="S7878" s="548">
        <v>2228</v>
      </c>
      <c r="T7878" s="548"/>
      <c r="U7878" s="99"/>
    </row>
    <row r="7879" spans="1:21" ht="19.5" customHeight="1">
      <c r="A7879" s="545">
        <v>102532</v>
      </c>
      <c r="B7879" s="545" t="s">
        <v>3985</v>
      </c>
      <c r="C7879" s="545" t="s">
        <v>221</v>
      </c>
      <c r="D7879" s="546">
        <v>45911</v>
      </c>
      <c r="E7879" s="171" t="str">
        <f t="shared" si="123"/>
        <v>2025</v>
      </c>
      <c r="F7879" s="547">
        <v>929</v>
      </c>
      <c r="G7879" s="548">
        <v>0.19</v>
      </c>
      <c r="H7879" s="547">
        <v>780.67</v>
      </c>
      <c r="I7879" s="545" t="s">
        <v>12972</v>
      </c>
      <c r="J7879" s="545" t="s">
        <v>13297</v>
      </c>
      <c r="K7879" s="545" t="s">
        <v>13413</v>
      </c>
      <c r="L7879" s="545" t="s">
        <v>13413</v>
      </c>
      <c r="M7879" s="548" t="s">
        <v>13868</v>
      </c>
      <c r="N7879" s="545" t="s">
        <v>13413</v>
      </c>
      <c r="O7879" s="545" t="s">
        <v>13413</v>
      </c>
      <c r="P7879" s="549">
        <v>5462</v>
      </c>
      <c r="Q7879" s="549">
        <v>2</v>
      </c>
      <c r="R7879" s="549">
        <v>43</v>
      </c>
      <c r="S7879" s="548">
        <v>2257</v>
      </c>
      <c r="T7879" s="548"/>
      <c r="U7879" s="99"/>
    </row>
    <row r="7880" spans="1:21" ht="19.5" customHeight="1">
      <c r="A7880" s="545">
        <v>102533</v>
      </c>
      <c r="B7880" s="545" t="s">
        <v>10367</v>
      </c>
      <c r="C7880" s="545" t="s">
        <v>221</v>
      </c>
      <c r="D7880" s="546"/>
      <c r="E7880" s="171" t="str">
        <f t="shared" si="123"/>
        <v>1900</v>
      </c>
      <c r="F7880" s="547">
        <v>0</v>
      </c>
      <c r="G7880" s="548">
        <v>0</v>
      </c>
      <c r="H7880" s="547">
        <v>0</v>
      </c>
      <c r="I7880" s="545" t="s">
        <v>12973</v>
      </c>
      <c r="J7880" s="545"/>
      <c r="K7880" s="545" t="s">
        <v>13413</v>
      </c>
      <c r="L7880" s="545" t="s">
        <v>13413</v>
      </c>
      <c r="M7880" s="548" t="s">
        <v>13868</v>
      </c>
      <c r="N7880" s="545" t="s">
        <v>13413</v>
      </c>
      <c r="O7880" s="545" t="s">
        <v>13413</v>
      </c>
      <c r="P7880" s="549">
        <v>5463</v>
      </c>
      <c r="Q7880" s="549">
        <v>2</v>
      </c>
      <c r="R7880" s="549">
        <v>59</v>
      </c>
      <c r="S7880" s="548"/>
      <c r="T7880" s="548"/>
      <c r="U7880" s="99"/>
    </row>
    <row r="7881" spans="1:21" ht="19.5" customHeight="1">
      <c r="A7881" s="545">
        <v>102534</v>
      </c>
      <c r="B7881" s="545" t="s">
        <v>435</v>
      </c>
      <c r="C7881" s="545" t="s">
        <v>311</v>
      </c>
      <c r="D7881" s="546">
        <v>46052</v>
      </c>
      <c r="E7881" s="171" t="str">
        <f t="shared" si="123"/>
        <v>2026</v>
      </c>
      <c r="F7881" s="547">
        <v>229755</v>
      </c>
      <c r="G7881" s="548">
        <v>0.19</v>
      </c>
      <c r="H7881" s="547">
        <v>193071.43</v>
      </c>
      <c r="I7881" s="545" t="s">
        <v>12654</v>
      </c>
      <c r="J7881" s="545" t="s">
        <v>13307</v>
      </c>
      <c r="K7881" s="545" t="s">
        <v>13413</v>
      </c>
      <c r="L7881" s="545" t="s">
        <v>17903</v>
      </c>
      <c r="M7881" s="548" t="s">
        <v>13758</v>
      </c>
      <c r="N7881" s="545" t="s">
        <v>13413</v>
      </c>
      <c r="O7881" s="545" t="s">
        <v>13413</v>
      </c>
      <c r="P7881" s="549">
        <v>5464</v>
      </c>
      <c r="Q7881" s="549">
        <v>1</v>
      </c>
      <c r="R7881" s="549">
        <v>2</v>
      </c>
      <c r="S7881" s="548">
        <v>2228</v>
      </c>
      <c r="T7881" s="548"/>
      <c r="U7881" s="99"/>
    </row>
    <row r="7882" spans="1:21" ht="19.5" customHeight="1">
      <c r="A7882" s="545">
        <v>102535</v>
      </c>
      <c r="B7882" s="545" t="s">
        <v>902</v>
      </c>
      <c r="C7882" s="545" t="s">
        <v>903</v>
      </c>
      <c r="D7882" s="546">
        <v>45708</v>
      </c>
      <c r="E7882" s="171" t="str">
        <f t="shared" si="123"/>
        <v>2025</v>
      </c>
      <c r="F7882" s="547">
        <v>349206</v>
      </c>
      <c r="G7882" s="548">
        <v>0.19</v>
      </c>
      <c r="H7882" s="547">
        <v>293450.42</v>
      </c>
      <c r="I7882" s="545" t="s">
        <v>12668</v>
      </c>
      <c r="J7882" s="545" t="s">
        <v>13307</v>
      </c>
      <c r="K7882" s="545" t="s">
        <v>13413</v>
      </c>
      <c r="L7882" s="545" t="s">
        <v>15539</v>
      </c>
      <c r="M7882" s="548" t="s">
        <v>13868</v>
      </c>
      <c r="N7882" s="545" t="s">
        <v>13413</v>
      </c>
      <c r="O7882" s="545" t="s">
        <v>13413</v>
      </c>
      <c r="P7882" s="549">
        <v>5465</v>
      </c>
      <c r="Q7882" s="549">
        <v>2</v>
      </c>
      <c r="R7882" s="549">
        <v>7</v>
      </c>
      <c r="S7882" s="548">
        <v>2228</v>
      </c>
      <c r="T7882" s="548"/>
      <c r="U7882" s="99"/>
    </row>
    <row r="7883" spans="1:21" ht="19.5" customHeight="1">
      <c r="A7883" s="545">
        <v>102536</v>
      </c>
      <c r="B7883" s="545" t="s">
        <v>4540</v>
      </c>
      <c r="C7883" s="545" t="s">
        <v>903</v>
      </c>
      <c r="D7883" s="546">
        <v>46052</v>
      </c>
      <c r="E7883" s="171" t="str">
        <f t="shared" si="123"/>
        <v>2026</v>
      </c>
      <c r="F7883" s="547">
        <v>12059</v>
      </c>
      <c r="G7883" s="548">
        <v>0.19</v>
      </c>
      <c r="H7883" s="547">
        <v>10133.61</v>
      </c>
      <c r="I7883" s="545" t="s">
        <v>12668</v>
      </c>
      <c r="J7883" s="545" t="s">
        <v>13307</v>
      </c>
      <c r="K7883" s="545" t="s">
        <v>13413</v>
      </c>
      <c r="L7883" s="545" t="s">
        <v>13413</v>
      </c>
      <c r="M7883" s="548" t="s">
        <v>13868</v>
      </c>
      <c r="N7883" s="545" t="s">
        <v>13413</v>
      </c>
      <c r="O7883" s="545" t="s">
        <v>13413</v>
      </c>
      <c r="P7883" s="549">
        <v>5466</v>
      </c>
      <c r="Q7883" s="549">
        <v>2</v>
      </c>
      <c r="R7883" s="549">
        <v>7</v>
      </c>
      <c r="S7883" s="548">
        <v>2228</v>
      </c>
      <c r="T7883" s="548"/>
      <c r="U7883" s="99"/>
    </row>
    <row r="7884" spans="1:21" ht="19.5" customHeight="1">
      <c r="A7884" s="545">
        <v>102537</v>
      </c>
      <c r="B7884" s="545" t="s">
        <v>6724</v>
      </c>
      <c r="C7884" s="545" t="s">
        <v>4504</v>
      </c>
      <c r="D7884" s="546">
        <v>46052</v>
      </c>
      <c r="E7884" s="171" t="str">
        <f t="shared" si="123"/>
        <v>2026</v>
      </c>
      <c r="F7884" s="547">
        <v>201151</v>
      </c>
      <c r="G7884" s="548">
        <v>0.19</v>
      </c>
      <c r="H7884" s="547">
        <v>169034.45</v>
      </c>
      <c r="I7884" s="545" t="s">
        <v>12668</v>
      </c>
      <c r="J7884" s="545" t="s">
        <v>13307</v>
      </c>
      <c r="K7884" s="545" t="s">
        <v>13413</v>
      </c>
      <c r="L7884" s="545" t="s">
        <v>14053</v>
      </c>
      <c r="M7884" s="548" t="s">
        <v>13868</v>
      </c>
      <c r="N7884" s="545" t="s">
        <v>13413</v>
      </c>
      <c r="O7884" s="545" t="s">
        <v>14054</v>
      </c>
      <c r="P7884" s="549">
        <v>5467</v>
      </c>
      <c r="Q7884" s="549">
        <v>2</v>
      </c>
      <c r="R7884" s="549">
        <v>7</v>
      </c>
      <c r="S7884" s="548">
        <v>2228</v>
      </c>
      <c r="T7884" s="548"/>
      <c r="U7884" s="99"/>
    </row>
    <row r="7885" spans="1:21" ht="19.5" customHeight="1">
      <c r="A7885" s="545">
        <v>102538</v>
      </c>
      <c r="B7885" s="545" t="s">
        <v>10366</v>
      </c>
      <c r="C7885" s="545" t="s">
        <v>311</v>
      </c>
      <c r="D7885" s="546"/>
      <c r="E7885" s="171" t="str">
        <f t="shared" si="123"/>
        <v>1900</v>
      </c>
      <c r="F7885" s="547">
        <v>0</v>
      </c>
      <c r="G7885" s="548">
        <v>0</v>
      </c>
      <c r="H7885" s="547">
        <v>0</v>
      </c>
      <c r="I7885" s="545" t="s">
        <v>12723</v>
      </c>
      <c r="J7885" s="545"/>
      <c r="K7885" s="545" t="s">
        <v>13413</v>
      </c>
      <c r="L7885" s="545" t="s">
        <v>13413</v>
      </c>
      <c r="M7885" s="548" t="s">
        <v>13758</v>
      </c>
      <c r="N7885" s="545" t="s">
        <v>22184</v>
      </c>
      <c r="O7885" s="545" t="s">
        <v>13413</v>
      </c>
      <c r="P7885" s="549">
        <v>5468</v>
      </c>
      <c r="Q7885" s="549">
        <v>1</v>
      </c>
      <c r="R7885" s="549">
        <v>16</v>
      </c>
      <c r="S7885" s="548"/>
      <c r="T7885" s="548">
        <v>160</v>
      </c>
      <c r="U7885" s="99"/>
    </row>
    <row r="7886" spans="1:21" ht="19.5" customHeight="1">
      <c r="A7886" s="545">
        <v>102539</v>
      </c>
      <c r="B7886" s="545" t="s">
        <v>425</v>
      </c>
      <c r="C7886" s="545" t="s">
        <v>311</v>
      </c>
      <c r="D7886" s="546">
        <v>46052</v>
      </c>
      <c r="E7886" s="171" t="str">
        <f t="shared" si="123"/>
        <v>2026</v>
      </c>
      <c r="F7886" s="547">
        <v>89966</v>
      </c>
      <c r="G7886" s="548">
        <v>0.19</v>
      </c>
      <c r="H7886" s="547">
        <v>75601.679999999993</v>
      </c>
      <c r="I7886" s="545" t="s">
        <v>12654</v>
      </c>
      <c r="J7886" s="545" t="s">
        <v>13307</v>
      </c>
      <c r="K7886" s="545" t="s">
        <v>13413</v>
      </c>
      <c r="L7886" s="545" t="s">
        <v>18391</v>
      </c>
      <c r="M7886" s="548" t="s">
        <v>13758</v>
      </c>
      <c r="N7886" s="545" t="s">
        <v>13413</v>
      </c>
      <c r="O7886" s="545" t="s">
        <v>13413</v>
      </c>
      <c r="P7886" s="549">
        <v>5469</v>
      </c>
      <c r="Q7886" s="549">
        <v>1</v>
      </c>
      <c r="R7886" s="549">
        <v>2</v>
      </c>
      <c r="S7886" s="548">
        <v>2228</v>
      </c>
      <c r="T7886" s="548"/>
      <c r="U7886" s="99"/>
    </row>
    <row r="7887" spans="1:21" ht="19.5" customHeight="1">
      <c r="A7887" s="545">
        <v>102540</v>
      </c>
      <c r="B7887" s="545" t="s">
        <v>5330</v>
      </c>
      <c r="C7887" s="545" t="s">
        <v>221</v>
      </c>
      <c r="D7887" s="546"/>
      <c r="E7887" s="171" t="str">
        <f t="shared" si="123"/>
        <v>1900</v>
      </c>
      <c r="F7887" s="547">
        <v>0</v>
      </c>
      <c r="G7887" s="548">
        <v>0</v>
      </c>
      <c r="H7887" s="547">
        <v>0</v>
      </c>
      <c r="I7887" s="545" t="s">
        <v>12752</v>
      </c>
      <c r="J7887" s="545"/>
      <c r="K7887" s="545" t="s">
        <v>13413</v>
      </c>
      <c r="L7887" s="545" t="s">
        <v>13413</v>
      </c>
      <c r="M7887" s="548" t="s">
        <v>13758</v>
      </c>
      <c r="N7887" s="545" t="s">
        <v>13413</v>
      </c>
      <c r="O7887" s="545" t="s">
        <v>13413</v>
      </c>
      <c r="P7887" s="549">
        <v>5470</v>
      </c>
      <c r="Q7887" s="549">
        <v>1</v>
      </c>
      <c r="R7887" s="549">
        <v>167</v>
      </c>
      <c r="S7887" s="548"/>
      <c r="T7887" s="548"/>
      <c r="U7887" s="99"/>
    </row>
    <row r="7888" spans="1:21" ht="19.5" customHeight="1">
      <c r="A7888" s="545">
        <v>102541</v>
      </c>
      <c r="B7888" s="545" t="s">
        <v>6723</v>
      </c>
      <c r="C7888" s="545" t="s">
        <v>4504</v>
      </c>
      <c r="D7888" s="546">
        <v>45708</v>
      </c>
      <c r="E7888" s="171" t="str">
        <f t="shared" si="123"/>
        <v>2025</v>
      </c>
      <c r="F7888" s="547">
        <v>12169.13</v>
      </c>
      <c r="G7888" s="548">
        <v>0.19</v>
      </c>
      <c r="H7888" s="547">
        <v>10226.16</v>
      </c>
      <c r="I7888" s="545" t="s">
        <v>12703</v>
      </c>
      <c r="J7888" s="545" t="s">
        <v>13307</v>
      </c>
      <c r="K7888" s="545" t="s">
        <v>13413</v>
      </c>
      <c r="L7888" s="545" t="s">
        <v>13413</v>
      </c>
      <c r="M7888" s="548" t="s">
        <v>13868</v>
      </c>
      <c r="N7888" s="545" t="s">
        <v>13413</v>
      </c>
      <c r="O7888" s="545" t="s">
        <v>15315</v>
      </c>
      <c r="P7888" s="549">
        <v>5471</v>
      </c>
      <c r="Q7888" s="549">
        <v>2</v>
      </c>
      <c r="R7888" s="549">
        <v>120</v>
      </c>
      <c r="S7888" s="548">
        <v>2228</v>
      </c>
      <c r="T7888" s="548"/>
      <c r="U7888" s="99"/>
    </row>
    <row r="7889" spans="1:21" ht="19.5" customHeight="1">
      <c r="A7889" s="545">
        <v>102542</v>
      </c>
      <c r="B7889" s="545" t="s">
        <v>1071</v>
      </c>
      <c r="C7889" s="545" t="s">
        <v>437</v>
      </c>
      <c r="D7889" s="546">
        <v>46052</v>
      </c>
      <c r="E7889" s="171" t="str">
        <f t="shared" si="123"/>
        <v>2026</v>
      </c>
      <c r="F7889" s="547">
        <v>300871</v>
      </c>
      <c r="G7889" s="548">
        <v>0.19</v>
      </c>
      <c r="H7889" s="547">
        <v>252832.77</v>
      </c>
      <c r="I7889" s="545" t="s">
        <v>12762</v>
      </c>
      <c r="J7889" s="545" t="s">
        <v>13307</v>
      </c>
      <c r="K7889" s="545" t="s">
        <v>18817</v>
      </c>
      <c r="L7889" s="545" t="s">
        <v>13413</v>
      </c>
      <c r="M7889" s="548" t="s">
        <v>13758</v>
      </c>
      <c r="N7889" s="545" t="s">
        <v>13413</v>
      </c>
      <c r="O7889" s="545" t="s">
        <v>13413</v>
      </c>
      <c r="P7889" s="549">
        <v>5472</v>
      </c>
      <c r="Q7889" s="549">
        <v>1</v>
      </c>
      <c r="R7889" s="549">
        <v>8</v>
      </c>
      <c r="S7889" s="548">
        <v>2228</v>
      </c>
      <c r="T7889" s="548"/>
      <c r="U7889" s="99"/>
    </row>
    <row r="7890" spans="1:21" ht="19.5" customHeight="1">
      <c r="A7890" s="545">
        <v>102543</v>
      </c>
      <c r="B7890" s="545" t="s">
        <v>7266</v>
      </c>
      <c r="C7890" s="545" t="s">
        <v>437</v>
      </c>
      <c r="D7890" s="546">
        <v>45709</v>
      </c>
      <c r="E7890" s="171" t="str">
        <f t="shared" si="123"/>
        <v>2025</v>
      </c>
      <c r="F7890" s="547">
        <v>11435753.85</v>
      </c>
      <c r="G7890" s="548">
        <v>0</v>
      </c>
      <c r="H7890" s="547">
        <v>11435753.85</v>
      </c>
      <c r="I7890" s="545" t="s">
        <v>12760</v>
      </c>
      <c r="J7890" s="545" t="s">
        <v>13307</v>
      </c>
      <c r="K7890" s="545" t="s">
        <v>18818</v>
      </c>
      <c r="L7890" s="545" t="s">
        <v>13413</v>
      </c>
      <c r="M7890" s="548" t="s">
        <v>13813</v>
      </c>
      <c r="N7890" s="545" t="s">
        <v>13413</v>
      </c>
      <c r="O7890" s="545" t="s">
        <v>13413</v>
      </c>
      <c r="P7890" s="549">
        <v>5473</v>
      </c>
      <c r="Q7890" s="549">
        <v>3</v>
      </c>
      <c r="R7890" s="549">
        <v>161</v>
      </c>
      <c r="S7890" s="548">
        <v>2228</v>
      </c>
      <c r="T7890" s="548"/>
      <c r="U7890" s="99"/>
    </row>
    <row r="7891" spans="1:21" ht="19.5" customHeight="1">
      <c r="A7891" s="545">
        <v>102544</v>
      </c>
      <c r="B7891" s="545" t="s">
        <v>7265</v>
      </c>
      <c r="C7891" s="545" t="s">
        <v>437</v>
      </c>
      <c r="D7891" s="546">
        <v>45923</v>
      </c>
      <c r="E7891" s="171" t="str">
        <f t="shared" si="123"/>
        <v>2025</v>
      </c>
      <c r="F7891" s="547">
        <v>7253462</v>
      </c>
      <c r="G7891" s="548">
        <v>0</v>
      </c>
      <c r="H7891" s="547">
        <v>7253462</v>
      </c>
      <c r="I7891" s="545" t="s">
        <v>12760</v>
      </c>
      <c r="J7891" s="545" t="s">
        <v>13299</v>
      </c>
      <c r="K7891" s="545" t="s">
        <v>18818</v>
      </c>
      <c r="L7891" s="545" t="s">
        <v>13413</v>
      </c>
      <c r="M7891" s="548" t="s">
        <v>13813</v>
      </c>
      <c r="N7891" s="545" t="s">
        <v>13413</v>
      </c>
      <c r="O7891" s="545" t="s">
        <v>13413</v>
      </c>
      <c r="P7891" s="549">
        <v>5474</v>
      </c>
      <c r="Q7891" s="549">
        <v>3</v>
      </c>
      <c r="R7891" s="549">
        <v>161</v>
      </c>
      <c r="S7891" s="548">
        <v>443</v>
      </c>
      <c r="T7891" s="548"/>
      <c r="U7891" s="99"/>
    </row>
    <row r="7892" spans="1:21" ht="19.5" customHeight="1">
      <c r="A7892" s="545">
        <v>102545</v>
      </c>
      <c r="B7892" s="545" t="s">
        <v>5224</v>
      </c>
      <c r="C7892" s="545" t="s">
        <v>437</v>
      </c>
      <c r="D7892" s="546">
        <v>46058</v>
      </c>
      <c r="E7892" s="171" t="str">
        <f t="shared" si="123"/>
        <v>2026</v>
      </c>
      <c r="F7892" s="547">
        <v>5375966</v>
      </c>
      <c r="G7892" s="548">
        <v>0</v>
      </c>
      <c r="H7892" s="547">
        <v>5375966</v>
      </c>
      <c r="I7892" s="545" t="s">
        <v>12653</v>
      </c>
      <c r="J7892" s="545" t="s">
        <v>13299</v>
      </c>
      <c r="K7892" s="545" t="s">
        <v>22927</v>
      </c>
      <c r="L7892" s="545" t="s">
        <v>13413</v>
      </c>
      <c r="M7892" s="548" t="s">
        <v>13813</v>
      </c>
      <c r="N7892" s="545" t="s">
        <v>13413</v>
      </c>
      <c r="O7892" s="545" t="s">
        <v>13413</v>
      </c>
      <c r="P7892" s="549">
        <v>5475</v>
      </c>
      <c r="Q7892" s="549">
        <v>3</v>
      </c>
      <c r="R7892" s="549">
        <v>160</v>
      </c>
      <c r="S7892" s="548">
        <v>443</v>
      </c>
      <c r="T7892" s="548"/>
      <c r="U7892" s="99"/>
    </row>
    <row r="7893" spans="1:21" ht="19.5" customHeight="1">
      <c r="A7893" s="545">
        <v>102546</v>
      </c>
      <c r="B7893" s="545" t="s">
        <v>6722</v>
      </c>
      <c r="C7893" s="545" t="s">
        <v>209</v>
      </c>
      <c r="D7893" s="546">
        <v>46052</v>
      </c>
      <c r="E7893" s="171" t="str">
        <f t="shared" si="123"/>
        <v>2026</v>
      </c>
      <c r="F7893" s="547">
        <v>11964</v>
      </c>
      <c r="G7893" s="548">
        <v>0.19</v>
      </c>
      <c r="H7893" s="547">
        <v>10053.780000000001</v>
      </c>
      <c r="I7893" s="545" t="s">
        <v>12701</v>
      </c>
      <c r="J7893" s="545" t="s">
        <v>13307</v>
      </c>
      <c r="K7893" s="545" t="s">
        <v>13413</v>
      </c>
      <c r="L7893" s="545" t="s">
        <v>18819</v>
      </c>
      <c r="M7893" s="548" t="s">
        <v>13758</v>
      </c>
      <c r="N7893" s="545" t="s">
        <v>13413</v>
      </c>
      <c r="O7893" s="545" t="s">
        <v>13413</v>
      </c>
      <c r="P7893" s="549">
        <v>5476</v>
      </c>
      <c r="Q7893" s="549">
        <v>1</v>
      </c>
      <c r="R7893" s="549">
        <v>10</v>
      </c>
      <c r="S7893" s="548">
        <v>2228</v>
      </c>
      <c r="T7893" s="548"/>
      <c r="U7893" s="99"/>
    </row>
    <row r="7894" spans="1:21" ht="19.5" customHeight="1">
      <c r="A7894" s="545">
        <v>102547</v>
      </c>
      <c r="B7894" s="545" t="s">
        <v>6721</v>
      </c>
      <c r="C7894" s="545" t="s">
        <v>209</v>
      </c>
      <c r="D7894" s="546">
        <v>46052</v>
      </c>
      <c r="E7894" s="171" t="str">
        <f t="shared" si="123"/>
        <v>2026</v>
      </c>
      <c r="F7894" s="547">
        <v>21720</v>
      </c>
      <c r="G7894" s="548">
        <v>0.19</v>
      </c>
      <c r="H7894" s="547">
        <v>18252.099999999999</v>
      </c>
      <c r="I7894" s="545" t="s">
        <v>12701</v>
      </c>
      <c r="J7894" s="545" t="s">
        <v>13307</v>
      </c>
      <c r="K7894" s="545" t="s">
        <v>13413</v>
      </c>
      <c r="L7894" s="545" t="s">
        <v>18819</v>
      </c>
      <c r="M7894" s="548" t="s">
        <v>13758</v>
      </c>
      <c r="N7894" s="545" t="s">
        <v>13413</v>
      </c>
      <c r="O7894" s="545" t="s">
        <v>13413</v>
      </c>
      <c r="P7894" s="549">
        <v>5477</v>
      </c>
      <c r="Q7894" s="549">
        <v>1</v>
      </c>
      <c r="R7894" s="549">
        <v>10</v>
      </c>
      <c r="S7894" s="548">
        <v>2228</v>
      </c>
      <c r="T7894" s="548"/>
      <c r="U7894" s="99"/>
    </row>
    <row r="7895" spans="1:21" ht="19.5" customHeight="1">
      <c r="A7895" s="545">
        <v>102548</v>
      </c>
      <c r="B7895" s="545" t="s">
        <v>6720</v>
      </c>
      <c r="C7895" s="545" t="s">
        <v>209</v>
      </c>
      <c r="D7895" s="546">
        <v>46052</v>
      </c>
      <c r="E7895" s="171" t="str">
        <f t="shared" si="123"/>
        <v>2026</v>
      </c>
      <c r="F7895" s="547">
        <v>15414</v>
      </c>
      <c r="G7895" s="548">
        <v>0.19</v>
      </c>
      <c r="H7895" s="547">
        <v>12952.94</v>
      </c>
      <c r="I7895" s="545" t="s">
        <v>12701</v>
      </c>
      <c r="J7895" s="545" t="s">
        <v>13307</v>
      </c>
      <c r="K7895" s="545" t="s">
        <v>13413</v>
      </c>
      <c r="L7895" s="545" t="s">
        <v>18819</v>
      </c>
      <c r="M7895" s="548" t="s">
        <v>13758</v>
      </c>
      <c r="N7895" s="545" t="s">
        <v>13413</v>
      </c>
      <c r="O7895" s="545" t="s">
        <v>13413</v>
      </c>
      <c r="P7895" s="549">
        <v>5478</v>
      </c>
      <c r="Q7895" s="549">
        <v>1</v>
      </c>
      <c r="R7895" s="549">
        <v>10</v>
      </c>
      <c r="S7895" s="548">
        <v>2228</v>
      </c>
      <c r="T7895" s="548"/>
      <c r="U7895" s="99"/>
    </row>
    <row r="7896" spans="1:21" ht="19.5" customHeight="1">
      <c r="A7896" s="545">
        <v>102549</v>
      </c>
      <c r="B7896" s="545" t="s">
        <v>6719</v>
      </c>
      <c r="C7896" s="545" t="s">
        <v>209</v>
      </c>
      <c r="D7896" s="546">
        <v>46052</v>
      </c>
      <c r="E7896" s="171" t="str">
        <f t="shared" si="123"/>
        <v>2026</v>
      </c>
      <c r="F7896" s="547">
        <v>12405</v>
      </c>
      <c r="G7896" s="548">
        <v>0.19</v>
      </c>
      <c r="H7896" s="547">
        <v>10424.370000000001</v>
      </c>
      <c r="I7896" s="545" t="s">
        <v>12701</v>
      </c>
      <c r="J7896" s="545" t="s">
        <v>13307</v>
      </c>
      <c r="K7896" s="545" t="s">
        <v>13413</v>
      </c>
      <c r="L7896" s="545" t="s">
        <v>18819</v>
      </c>
      <c r="M7896" s="548" t="s">
        <v>13758</v>
      </c>
      <c r="N7896" s="545" t="s">
        <v>13413</v>
      </c>
      <c r="O7896" s="545" t="s">
        <v>13413</v>
      </c>
      <c r="P7896" s="549">
        <v>5479</v>
      </c>
      <c r="Q7896" s="549">
        <v>1</v>
      </c>
      <c r="R7896" s="549">
        <v>10</v>
      </c>
      <c r="S7896" s="548">
        <v>2228</v>
      </c>
      <c r="T7896" s="548"/>
      <c r="U7896" s="99"/>
    </row>
    <row r="7897" spans="1:21" ht="19.5" customHeight="1">
      <c r="A7897" s="545">
        <v>102550</v>
      </c>
      <c r="B7897" s="545" t="s">
        <v>6718</v>
      </c>
      <c r="C7897" s="545" t="s">
        <v>209</v>
      </c>
      <c r="D7897" s="546">
        <v>46052</v>
      </c>
      <c r="E7897" s="171" t="str">
        <f t="shared" si="123"/>
        <v>2026</v>
      </c>
      <c r="F7897" s="547">
        <v>6949</v>
      </c>
      <c r="G7897" s="548">
        <v>0.19</v>
      </c>
      <c r="H7897" s="547">
        <v>5839.5</v>
      </c>
      <c r="I7897" s="545" t="s">
        <v>12701</v>
      </c>
      <c r="J7897" s="545" t="s">
        <v>13307</v>
      </c>
      <c r="K7897" s="545" t="s">
        <v>13413</v>
      </c>
      <c r="L7897" s="545" t="s">
        <v>18819</v>
      </c>
      <c r="M7897" s="548" t="s">
        <v>13758</v>
      </c>
      <c r="N7897" s="545" t="s">
        <v>13413</v>
      </c>
      <c r="O7897" s="545" t="s">
        <v>13413</v>
      </c>
      <c r="P7897" s="549">
        <v>5480</v>
      </c>
      <c r="Q7897" s="549">
        <v>1</v>
      </c>
      <c r="R7897" s="549">
        <v>10</v>
      </c>
      <c r="S7897" s="548">
        <v>2228</v>
      </c>
      <c r="T7897" s="548"/>
      <c r="U7897" s="99"/>
    </row>
    <row r="7898" spans="1:21" ht="19.5" customHeight="1">
      <c r="A7898" s="545">
        <v>102551</v>
      </c>
      <c r="B7898" s="545" t="s">
        <v>3992</v>
      </c>
      <c r="C7898" s="545" t="s">
        <v>221</v>
      </c>
      <c r="D7898" s="546">
        <v>46052</v>
      </c>
      <c r="E7898" s="171" t="str">
        <f t="shared" si="123"/>
        <v>2026</v>
      </c>
      <c r="F7898" s="547">
        <v>1378</v>
      </c>
      <c r="G7898" s="548">
        <v>0.19</v>
      </c>
      <c r="H7898" s="547">
        <v>1157.98</v>
      </c>
      <c r="I7898" s="545" t="s">
        <v>12972</v>
      </c>
      <c r="J7898" s="545" t="s">
        <v>13307</v>
      </c>
      <c r="K7898" s="545" t="s">
        <v>13413</v>
      </c>
      <c r="L7898" s="545" t="s">
        <v>13413</v>
      </c>
      <c r="M7898" s="548" t="s">
        <v>13868</v>
      </c>
      <c r="N7898" s="545" t="s">
        <v>13413</v>
      </c>
      <c r="O7898" s="545" t="s">
        <v>13413</v>
      </c>
      <c r="P7898" s="549">
        <v>5481</v>
      </c>
      <c r="Q7898" s="549">
        <v>2</v>
      </c>
      <c r="R7898" s="549">
        <v>43</v>
      </c>
      <c r="S7898" s="548">
        <v>2228</v>
      </c>
      <c r="T7898" s="548"/>
      <c r="U7898" s="99"/>
    </row>
    <row r="7899" spans="1:21" ht="19.5" customHeight="1">
      <c r="A7899" s="545">
        <v>102552</v>
      </c>
      <c r="B7899" s="545" t="s">
        <v>6906</v>
      </c>
      <c r="C7899" s="545" t="s">
        <v>216</v>
      </c>
      <c r="D7899" s="546">
        <v>46052</v>
      </c>
      <c r="E7899" s="171" t="str">
        <f t="shared" si="123"/>
        <v>2026</v>
      </c>
      <c r="F7899" s="547">
        <v>11989</v>
      </c>
      <c r="G7899" s="548">
        <v>0.19</v>
      </c>
      <c r="H7899" s="547">
        <v>10074.790000000001</v>
      </c>
      <c r="I7899" s="545" t="s">
        <v>12685</v>
      </c>
      <c r="J7899" s="545" t="s">
        <v>13307</v>
      </c>
      <c r="K7899" s="545" t="s">
        <v>18820</v>
      </c>
      <c r="L7899" s="545" t="s">
        <v>17786</v>
      </c>
      <c r="M7899" s="548" t="s">
        <v>13758</v>
      </c>
      <c r="N7899" s="545" t="s">
        <v>22179</v>
      </c>
      <c r="O7899" s="545" t="s">
        <v>13413</v>
      </c>
      <c r="P7899" s="549">
        <v>5482</v>
      </c>
      <c r="Q7899" s="549">
        <v>1</v>
      </c>
      <c r="R7899" s="549">
        <v>11</v>
      </c>
      <c r="S7899" s="548">
        <v>2228</v>
      </c>
      <c r="T7899" s="548">
        <v>173</v>
      </c>
      <c r="U7899" s="99"/>
    </row>
    <row r="7900" spans="1:21" ht="19.5" customHeight="1">
      <c r="A7900" s="545">
        <v>102553</v>
      </c>
      <c r="B7900" s="545" t="s">
        <v>2488</v>
      </c>
      <c r="C7900" s="545" t="s">
        <v>216</v>
      </c>
      <c r="D7900" s="546">
        <v>45708</v>
      </c>
      <c r="E7900" s="171" t="str">
        <f t="shared" si="123"/>
        <v>2025</v>
      </c>
      <c r="F7900" s="547">
        <v>686278.8</v>
      </c>
      <c r="G7900" s="548">
        <v>0.19</v>
      </c>
      <c r="H7900" s="547">
        <v>576704.88</v>
      </c>
      <c r="I7900" s="545" t="s">
        <v>12718</v>
      </c>
      <c r="J7900" s="545" t="s">
        <v>13307</v>
      </c>
      <c r="K7900" s="545" t="s">
        <v>18821</v>
      </c>
      <c r="L7900" s="545" t="s">
        <v>14521</v>
      </c>
      <c r="M7900" s="548" t="s">
        <v>13758</v>
      </c>
      <c r="N7900" s="545" t="s">
        <v>13413</v>
      </c>
      <c r="O7900" s="545" t="s">
        <v>14538</v>
      </c>
      <c r="P7900" s="549">
        <v>5483</v>
      </c>
      <c r="Q7900" s="549">
        <v>1</v>
      </c>
      <c r="R7900" s="549">
        <v>137</v>
      </c>
      <c r="S7900" s="548">
        <v>2228</v>
      </c>
      <c r="T7900" s="548"/>
      <c r="U7900" s="99"/>
    </row>
    <row r="7901" spans="1:21" ht="19.5" customHeight="1">
      <c r="A7901" s="545">
        <v>102554</v>
      </c>
      <c r="B7901" s="545" t="s">
        <v>6717</v>
      </c>
      <c r="C7901" s="545" t="s">
        <v>216</v>
      </c>
      <c r="D7901" s="546">
        <v>45708</v>
      </c>
      <c r="E7901" s="171" t="str">
        <f t="shared" si="123"/>
        <v>2025</v>
      </c>
      <c r="F7901" s="547">
        <v>303885.36</v>
      </c>
      <c r="G7901" s="548">
        <v>0.19</v>
      </c>
      <c r="H7901" s="547">
        <v>255365.85</v>
      </c>
      <c r="I7901" s="545" t="s">
        <v>12718</v>
      </c>
      <c r="J7901" s="545" t="s">
        <v>13307</v>
      </c>
      <c r="K7901" s="545" t="s">
        <v>13413</v>
      </c>
      <c r="L7901" s="545" t="s">
        <v>14521</v>
      </c>
      <c r="M7901" s="548" t="s">
        <v>13758</v>
      </c>
      <c r="N7901" s="545" t="s">
        <v>13413</v>
      </c>
      <c r="O7901" s="545" t="s">
        <v>14538</v>
      </c>
      <c r="P7901" s="549">
        <v>5484</v>
      </c>
      <c r="Q7901" s="549">
        <v>1</v>
      </c>
      <c r="R7901" s="549">
        <v>137</v>
      </c>
      <c r="S7901" s="548">
        <v>2228</v>
      </c>
      <c r="T7901" s="548"/>
      <c r="U7901" s="99"/>
    </row>
    <row r="7902" spans="1:21" ht="19.5" customHeight="1">
      <c r="A7902" s="545">
        <v>102555</v>
      </c>
      <c r="B7902" s="545" t="s">
        <v>6905</v>
      </c>
      <c r="C7902" s="545" t="s">
        <v>4501</v>
      </c>
      <c r="D7902" s="546">
        <v>46052</v>
      </c>
      <c r="E7902" s="171" t="str">
        <f t="shared" si="123"/>
        <v>2026</v>
      </c>
      <c r="F7902" s="547">
        <v>26426</v>
      </c>
      <c r="G7902" s="548">
        <v>0.19</v>
      </c>
      <c r="H7902" s="547">
        <v>22206.720000000001</v>
      </c>
      <c r="I7902" s="545" t="s">
        <v>12685</v>
      </c>
      <c r="J7902" s="545" t="s">
        <v>13307</v>
      </c>
      <c r="K7902" s="545" t="s">
        <v>18822</v>
      </c>
      <c r="L7902" s="545" t="s">
        <v>17786</v>
      </c>
      <c r="M7902" s="548" t="s">
        <v>13758</v>
      </c>
      <c r="N7902" s="545" t="s">
        <v>22179</v>
      </c>
      <c r="O7902" s="545" t="s">
        <v>13413</v>
      </c>
      <c r="P7902" s="549">
        <v>5485</v>
      </c>
      <c r="Q7902" s="549">
        <v>1</v>
      </c>
      <c r="R7902" s="549">
        <v>11</v>
      </c>
      <c r="S7902" s="548">
        <v>2228</v>
      </c>
      <c r="T7902" s="548">
        <v>173</v>
      </c>
      <c r="U7902" s="99"/>
    </row>
    <row r="7903" spans="1:21" ht="19.5" customHeight="1">
      <c r="A7903" s="545">
        <v>102556</v>
      </c>
      <c r="B7903" s="545" t="s">
        <v>2487</v>
      </c>
      <c r="C7903" s="545" t="s">
        <v>216</v>
      </c>
      <c r="D7903" s="546">
        <v>46056</v>
      </c>
      <c r="E7903" s="171" t="str">
        <f t="shared" si="123"/>
        <v>2026</v>
      </c>
      <c r="F7903" s="547">
        <v>118909</v>
      </c>
      <c r="G7903" s="548">
        <v>0.19</v>
      </c>
      <c r="H7903" s="547">
        <v>99923.53</v>
      </c>
      <c r="I7903" s="545" t="s">
        <v>12718</v>
      </c>
      <c r="J7903" s="545" t="s">
        <v>13298</v>
      </c>
      <c r="K7903" s="545" t="s">
        <v>13413</v>
      </c>
      <c r="L7903" s="545" t="s">
        <v>14521</v>
      </c>
      <c r="M7903" s="548" t="s">
        <v>13758</v>
      </c>
      <c r="N7903" s="545" t="s">
        <v>13413</v>
      </c>
      <c r="O7903" s="545" t="s">
        <v>14538</v>
      </c>
      <c r="P7903" s="549">
        <v>5486</v>
      </c>
      <c r="Q7903" s="549">
        <v>1</v>
      </c>
      <c r="R7903" s="549">
        <v>137</v>
      </c>
      <c r="S7903" s="548">
        <v>1012</v>
      </c>
      <c r="T7903" s="548"/>
      <c r="U7903" s="99"/>
    </row>
    <row r="7904" spans="1:21" ht="19.5" customHeight="1">
      <c r="A7904" s="545">
        <v>102557</v>
      </c>
      <c r="B7904" s="545" t="s">
        <v>6990</v>
      </c>
      <c r="C7904" s="545" t="s">
        <v>216</v>
      </c>
      <c r="D7904" s="546">
        <v>46056</v>
      </c>
      <c r="E7904" s="171" t="str">
        <f t="shared" si="123"/>
        <v>2026</v>
      </c>
      <c r="F7904" s="547">
        <v>58300</v>
      </c>
      <c r="G7904" s="548">
        <v>0.19</v>
      </c>
      <c r="H7904" s="547">
        <v>48991.6</v>
      </c>
      <c r="I7904" s="545" t="s">
        <v>12718</v>
      </c>
      <c r="J7904" s="545" t="s">
        <v>13296</v>
      </c>
      <c r="K7904" s="545" t="s">
        <v>18823</v>
      </c>
      <c r="L7904" s="545" t="s">
        <v>14521</v>
      </c>
      <c r="M7904" s="548" t="s">
        <v>13758</v>
      </c>
      <c r="N7904" s="545" t="s">
        <v>13413</v>
      </c>
      <c r="O7904" s="545" t="s">
        <v>14538</v>
      </c>
      <c r="P7904" s="549">
        <v>5487</v>
      </c>
      <c r="Q7904" s="549">
        <v>1</v>
      </c>
      <c r="R7904" s="549">
        <v>137</v>
      </c>
      <c r="S7904" s="548">
        <v>2218</v>
      </c>
      <c r="T7904" s="548"/>
      <c r="U7904" s="99"/>
    </row>
    <row r="7905" spans="1:21" ht="19.5" customHeight="1">
      <c r="A7905" s="545">
        <v>102558</v>
      </c>
      <c r="B7905" s="545" t="s">
        <v>2582</v>
      </c>
      <c r="C7905" s="545" t="s">
        <v>209</v>
      </c>
      <c r="D7905" s="546"/>
      <c r="E7905" s="171" t="str">
        <f t="shared" si="123"/>
        <v>1900</v>
      </c>
      <c r="F7905" s="547">
        <v>0</v>
      </c>
      <c r="G7905" s="548">
        <v>0</v>
      </c>
      <c r="H7905" s="547">
        <v>0</v>
      </c>
      <c r="I7905" s="545" t="s">
        <v>12642</v>
      </c>
      <c r="J7905" s="545"/>
      <c r="K7905" s="545" t="s">
        <v>13413</v>
      </c>
      <c r="L7905" s="545" t="s">
        <v>13807</v>
      </c>
      <c r="M7905" s="548" t="s">
        <v>13758</v>
      </c>
      <c r="N7905" s="545" t="s">
        <v>13413</v>
      </c>
      <c r="O7905" s="545" t="s">
        <v>17835</v>
      </c>
      <c r="P7905" s="549">
        <v>5488</v>
      </c>
      <c r="Q7905" s="549">
        <v>1</v>
      </c>
      <c r="R7905" s="549">
        <v>135</v>
      </c>
      <c r="S7905" s="548"/>
      <c r="T7905" s="548"/>
      <c r="U7905" s="99"/>
    </row>
    <row r="7906" spans="1:21" ht="19.5" customHeight="1">
      <c r="A7906" s="545">
        <v>102559</v>
      </c>
      <c r="B7906" s="545" t="s">
        <v>2380</v>
      </c>
      <c r="C7906" s="545" t="s">
        <v>216</v>
      </c>
      <c r="D7906" s="546">
        <v>46052</v>
      </c>
      <c r="E7906" s="171" t="str">
        <f t="shared" si="123"/>
        <v>2026</v>
      </c>
      <c r="F7906" s="547">
        <v>160027</v>
      </c>
      <c r="G7906" s="548">
        <v>0.19</v>
      </c>
      <c r="H7906" s="547">
        <v>134476.47</v>
      </c>
      <c r="I7906" s="545" t="s">
        <v>12642</v>
      </c>
      <c r="J7906" s="545" t="s">
        <v>13307</v>
      </c>
      <c r="K7906" s="545" t="s">
        <v>18824</v>
      </c>
      <c r="L7906" s="545" t="s">
        <v>13807</v>
      </c>
      <c r="M7906" s="548" t="s">
        <v>13758</v>
      </c>
      <c r="N7906" s="545" t="s">
        <v>13413</v>
      </c>
      <c r="O7906" s="545" t="s">
        <v>17835</v>
      </c>
      <c r="P7906" s="549">
        <v>5489</v>
      </c>
      <c r="Q7906" s="549">
        <v>1</v>
      </c>
      <c r="R7906" s="549">
        <v>135</v>
      </c>
      <c r="S7906" s="548">
        <v>2228</v>
      </c>
      <c r="T7906" s="548"/>
      <c r="U7906" s="99"/>
    </row>
    <row r="7907" spans="1:21" ht="19.5" customHeight="1">
      <c r="A7907" s="545">
        <v>102560</v>
      </c>
      <c r="B7907" s="545" t="s">
        <v>2382</v>
      </c>
      <c r="C7907" s="545" t="s">
        <v>216</v>
      </c>
      <c r="D7907" s="546">
        <v>46052</v>
      </c>
      <c r="E7907" s="171" t="str">
        <f t="shared" si="123"/>
        <v>2026</v>
      </c>
      <c r="F7907" s="547">
        <v>88715</v>
      </c>
      <c r="G7907" s="548">
        <v>0.19</v>
      </c>
      <c r="H7907" s="547">
        <v>74550.42</v>
      </c>
      <c r="I7907" s="545" t="s">
        <v>12642</v>
      </c>
      <c r="J7907" s="545" t="s">
        <v>13307</v>
      </c>
      <c r="K7907" s="545" t="s">
        <v>13413</v>
      </c>
      <c r="L7907" s="545" t="s">
        <v>13807</v>
      </c>
      <c r="M7907" s="548" t="s">
        <v>13758</v>
      </c>
      <c r="N7907" s="545" t="s">
        <v>13413</v>
      </c>
      <c r="O7907" s="545" t="s">
        <v>17835</v>
      </c>
      <c r="P7907" s="549">
        <v>5490</v>
      </c>
      <c r="Q7907" s="549">
        <v>1</v>
      </c>
      <c r="R7907" s="549">
        <v>135</v>
      </c>
      <c r="S7907" s="548">
        <v>2228</v>
      </c>
      <c r="T7907" s="548"/>
      <c r="U7907" s="99"/>
    </row>
    <row r="7908" spans="1:21" ht="19.5" customHeight="1">
      <c r="A7908" s="545">
        <v>102561</v>
      </c>
      <c r="B7908" s="545" t="s">
        <v>2381</v>
      </c>
      <c r="C7908" s="545" t="s">
        <v>216</v>
      </c>
      <c r="D7908" s="546">
        <v>46052</v>
      </c>
      <c r="E7908" s="171" t="str">
        <f t="shared" si="123"/>
        <v>2026</v>
      </c>
      <c r="F7908" s="547">
        <v>62034</v>
      </c>
      <c r="G7908" s="548">
        <v>0.19</v>
      </c>
      <c r="H7908" s="547">
        <v>52129.41</v>
      </c>
      <c r="I7908" s="545" t="s">
        <v>12642</v>
      </c>
      <c r="J7908" s="545" t="s">
        <v>13307</v>
      </c>
      <c r="K7908" s="545" t="s">
        <v>13413</v>
      </c>
      <c r="L7908" s="545" t="s">
        <v>13807</v>
      </c>
      <c r="M7908" s="548" t="s">
        <v>13758</v>
      </c>
      <c r="N7908" s="545" t="s">
        <v>13413</v>
      </c>
      <c r="O7908" s="545" t="s">
        <v>17835</v>
      </c>
      <c r="P7908" s="549">
        <v>5491</v>
      </c>
      <c r="Q7908" s="549">
        <v>1</v>
      </c>
      <c r="R7908" s="549">
        <v>135</v>
      </c>
      <c r="S7908" s="548">
        <v>2228</v>
      </c>
      <c r="T7908" s="548"/>
      <c r="U7908" s="99"/>
    </row>
    <row r="7909" spans="1:21" ht="19.5" customHeight="1">
      <c r="A7909" s="545">
        <v>102562</v>
      </c>
      <c r="B7909" s="545" t="s">
        <v>6716</v>
      </c>
      <c r="C7909" s="545" t="s">
        <v>216</v>
      </c>
      <c r="D7909" s="546">
        <v>46052</v>
      </c>
      <c r="E7909" s="171" t="str">
        <f t="shared" si="123"/>
        <v>2026</v>
      </c>
      <c r="F7909" s="547">
        <v>246378</v>
      </c>
      <c r="G7909" s="548">
        <v>0.19</v>
      </c>
      <c r="H7909" s="547">
        <v>207040.34</v>
      </c>
      <c r="I7909" s="545" t="s">
        <v>12642</v>
      </c>
      <c r="J7909" s="545" t="s">
        <v>13307</v>
      </c>
      <c r="K7909" s="545" t="s">
        <v>18825</v>
      </c>
      <c r="L7909" s="545" t="s">
        <v>13807</v>
      </c>
      <c r="M7909" s="548" t="s">
        <v>13758</v>
      </c>
      <c r="N7909" s="545" t="s">
        <v>13413</v>
      </c>
      <c r="O7909" s="545" t="s">
        <v>17835</v>
      </c>
      <c r="P7909" s="549">
        <v>5492</v>
      </c>
      <c r="Q7909" s="549">
        <v>1</v>
      </c>
      <c r="R7909" s="549">
        <v>135</v>
      </c>
      <c r="S7909" s="548">
        <v>2228</v>
      </c>
      <c r="T7909" s="548"/>
      <c r="U7909" s="99"/>
    </row>
    <row r="7910" spans="1:21" ht="19.5" customHeight="1">
      <c r="A7910" s="545">
        <v>102563</v>
      </c>
      <c r="B7910" s="545" t="s">
        <v>2674</v>
      </c>
      <c r="C7910" s="545" t="s">
        <v>216</v>
      </c>
      <c r="D7910" s="546">
        <v>46052</v>
      </c>
      <c r="E7910" s="171" t="str">
        <f t="shared" si="123"/>
        <v>2026</v>
      </c>
      <c r="F7910" s="547">
        <v>659084</v>
      </c>
      <c r="G7910" s="548">
        <v>0.19</v>
      </c>
      <c r="H7910" s="547">
        <v>553852.1</v>
      </c>
      <c r="I7910" s="545" t="s">
        <v>12642</v>
      </c>
      <c r="J7910" s="545" t="s">
        <v>13307</v>
      </c>
      <c r="K7910" s="545" t="s">
        <v>13413</v>
      </c>
      <c r="L7910" s="545" t="s">
        <v>13413</v>
      </c>
      <c r="M7910" s="548" t="s">
        <v>13758</v>
      </c>
      <c r="N7910" s="545" t="s">
        <v>13413</v>
      </c>
      <c r="O7910" s="545" t="s">
        <v>14580</v>
      </c>
      <c r="P7910" s="549">
        <v>5493</v>
      </c>
      <c r="Q7910" s="549">
        <v>1</v>
      </c>
      <c r="R7910" s="549">
        <v>135</v>
      </c>
      <c r="S7910" s="548">
        <v>2228</v>
      </c>
      <c r="T7910" s="548"/>
      <c r="U7910" s="99"/>
    </row>
    <row r="7911" spans="1:21" ht="19.5" customHeight="1">
      <c r="A7911" s="545">
        <v>102564</v>
      </c>
      <c r="B7911" s="545" t="s">
        <v>10365</v>
      </c>
      <c r="C7911" s="545" t="s">
        <v>216</v>
      </c>
      <c r="D7911" s="546"/>
      <c r="E7911" s="171" t="str">
        <f t="shared" si="123"/>
        <v>1900</v>
      </c>
      <c r="F7911" s="547">
        <v>0</v>
      </c>
      <c r="G7911" s="548">
        <v>0</v>
      </c>
      <c r="H7911" s="547">
        <v>0</v>
      </c>
      <c r="I7911" s="545" t="s">
        <v>12752</v>
      </c>
      <c r="J7911" s="545"/>
      <c r="K7911" s="545" t="s">
        <v>13413</v>
      </c>
      <c r="L7911" s="545" t="s">
        <v>13413</v>
      </c>
      <c r="M7911" s="548" t="s">
        <v>13843</v>
      </c>
      <c r="N7911" s="545" t="s">
        <v>13413</v>
      </c>
      <c r="O7911" s="545" t="s">
        <v>13413</v>
      </c>
      <c r="P7911" s="549">
        <v>5494</v>
      </c>
      <c r="Q7911" s="549">
        <v>5</v>
      </c>
      <c r="R7911" s="549">
        <v>167</v>
      </c>
      <c r="S7911" s="548"/>
      <c r="T7911" s="548"/>
      <c r="U7911" s="99"/>
    </row>
    <row r="7912" spans="1:21" ht="19.5" customHeight="1">
      <c r="A7912" s="545">
        <v>102565</v>
      </c>
      <c r="B7912" s="545" t="s">
        <v>6715</v>
      </c>
      <c r="C7912" s="545" t="s">
        <v>216</v>
      </c>
      <c r="D7912" s="546">
        <v>46052</v>
      </c>
      <c r="E7912" s="171" t="str">
        <f t="shared" si="123"/>
        <v>2026</v>
      </c>
      <c r="F7912" s="547">
        <v>187917</v>
      </c>
      <c r="G7912" s="548">
        <v>0.19</v>
      </c>
      <c r="H7912" s="547">
        <v>157913.45000000001</v>
      </c>
      <c r="I7912" s="545" t="s">
        <v>12704</v>
      </c>
      <c r="J7912" s="545" t="s">
        <v>13307</v>
      </c>
      <c r="K7912" s="545" t="s">
        <v>13413</v>
      </c>
      <c r="L7912" s="545" t="s">
        <v>13413</v>
      </c>
      <c r="M7912" s="548" t="s">
        <v>13758</v>
      </c>
      <c r="N7912" s="545" t="s">
        <v>13413</v>
      </c>
      <c r="O7912" s="545" t="s">
        <v>18826</v>
      </c>
      <c r="P7912" s="549">
        <v>5495</v>
      </c>
      <c r="Q7912" s="549">
        <v>1</v>
      </c>
      <c r="R7912" s="549">
        <v>118</v>
      </c>
      <c r="S7912" s="548">
        <v>2228</v>
      </c>
      <c r="T7912" s="548"/>
      <c r="U7912" s="99"/>
    </row>
    <row r="7913" spans="1:21" ht="19.5" customHeight="1">
      <c r="A7913" s="545">
        <v>102566</v>
      </c>
      <c r="B7913" s="545" t="s">
        <v>6714</v>
      </c>
      <c r="C7913" s="545" t="s">
        <v>216</v>
      </c>
      <c r="D7913" s="546">
        <v>46052</v>
      </c>
      <c r="E7913" s="171" t="str">
        <f t="shared" si="123"/>
        <v>2026</v>
      </c>
      <c r="F7913" s="547">
        <v>327140</v>
      </c>
      <c r="G7913" s="548">
        <v>0.19</v>
      </c>
      <c r="H7913" s="547">
        <v>274907.56</v>
      </c>
      <c r="I7913" s="545" t="s">
        <v>12642</v>
      </c>
      <c r="J7913" s="545" t="s">
        <v>13307</v>
      </c>
      <c r="K7913" s="545" t="s">
        <v>13413</v>
      </c>
      <c r="L7913" s="545" t="s">
        <v>13413</v>
      </c>
      <c r="M7913" s="548" t="s">
        <v>13758</v>
      </c>
      <c r="N7913" s="545" t="s">
        <v>13413</v>
      </c>
      <c r="O7913" s="545" t="s">
        <v>13413</v>
      </c>
      <c r="P7913" s="549">
        <v>5496</v>
      </c>
      <c r="Q7913" s="549">
        <v>1</v>
      </c>
      <c r="R7913" s="549">
        <v>135</v>
      </c>
      <c r="S7913" s="548">
        <v>2228</v>
      </c>
      <c r="T7913" s="548"/>
      <c r="U7913" s="99"/>
    </row>
    <row r="7914" spans="1:21" ht="19.5" customHeight="1">
      <c r="A7914" s="545">
        <v>102567</v>
      </c>
      <c r="B7914" s="545" t="s">
        <v>4066</v>
      </c>
      <c r="C7914" s="545" t="s">
        <v>216</v>
      </c>
      <c r="D7914" s="546"/>
      <c r="E7914" s="171" t="str">
        <f t="shared" si="123"/>
        <v>1900</v>
      </c>
      <c r="F7914" s="547">
        <v>0</v>
      </c>
      <c r="G7914" s="548">
        <v>0</v>
      </c>
      <c r="H7914" s="547">
        <v>0</v>
      </c>
      <c r="I7914" s="545" t="s">
        <v>12973</v>
      </c>
      <c r="J7914" s="545"/>
      <c r="K7914" s="545" t="s">
        <v>13413</v>
      </c>
      <c r="L7914" s="545" t="s">
        <v>13413</v>
      </c>
      <c r="M7914" s="548" t="s">
        <v>13758</v>
      </c>
      <c r="N7914" s="545" t="s">
        <v>13413</v>
      </c>
      <c r="O7914" s="545" t="s">
        <v>13413</v>
      </c>
      <c r="P7914" s="549">
        <v>5497</v>
      </c>
      <c r="Q7914" s="549">
        <v>1</v>
      </c>
      <c r="R7914" s="549">
        <v>59</v>
      </c>
      <c r="S7914" s="548"/>
      <c r="T7914" s="548"/>
      <c r="U7914" s="99"/>
    </row>
    <row r="7915" spans="1:21" ht="19.5" customHeight="1">
      <c r="A7915" s="545">
        <v>102568</v>
      </c>
      <c r="B7915" s="545" t="s">
        <v>2503</v>
      </c>
      <c r="C7915" s="545" t="s">
        <v>216</v>
      </c>
      <c r="D7915" s="546">
        <v>46052</v>
      </c>
      <c r="E7915" s="171" t="str">
        <f t="shared" si="123"/>
        <v>2026</v>
      </c>
      <c r="F7915" s="547">
        <v>228257</v>
      </c>
      <c r="G7915" s="548">
        <v>0.19</v>
      </c>
      <c r="H7915" s="547">
        <v>191812.61</v>
      </c>
      <c r="I7915" s="545" t="s">
        <v>12642</v>
      </c>
      <c r="J7915" s="545" t="s">
        <v>13307</v>
      </c>
      <c r="K7915" s="545" t="s">
        <v>18827</v>
      </c>
      <c r="L7915" s="545" t="s">
        <v>13413</v>
      </c>
      <c r="M7915" s="548" t="s">
        <v>13758</v>
      </c>
      <c r="N7915" s="545" t="s">
        <v>13413</v>
      </c>
      <c r="O7915" s="545" t="s">
        <v>13413</v>
      </c>
      <c r="P7915" s="549">
        <v>5498</v>
      </c>
      <c r="Q7915" s="549">
        <v>1</v>
      </c>
      <c r="R7915" s="549">
        <v>135</v>
      </c>
      <c r="S7915" s="548">
        <v>2228</v>
      </c>
      <c r="T7915" s="548"/>
      <c r="U7915" s="99"/>
    </row>
    <row r="7916" spans="1:21" ht="19.5" customHeight="1">
      <c r="A7916" s="545">
        <v>102569</v>
      </c>
      <c r="B7916" s="545" t="s">
        <v>10364</v>
      </c>
      <c r="C7916" s="545" t="s">
        <v>4552</v>
      </c>
      <c r="D7916" s="546"/>
      <c r="E7916" s="171" t="str">
        <f t="shared" si="123"/>
        <v>1900</v>
      </c>
      <c r="F7916" s="547">
        <v>0</v>
      </c>
      <c r="G7916" s="548">
        <v>0</v>
      </c>
      <c r="H7916" s="547">
        <v>0</v>
      </c>
      <c r="I7916" s="545" t="s">
        <v>12642</v>
      </c>
      <c r="J7916" s="545"/>
      <c r="K7916" s="545" t="s">
        <v>13413</v>
      </c>
      <c r="L7916" s="545" t="s">
        <v>13413</v>
      </c>
      <c r="M7916" s="548" t="s">
        <v>13758</v>
      </c>
      <c r="N7916" s="545" t="s">
        <v>13413</v>
      </c>
      <c r="O7916" s="545" t="s">
        <v>13413</v>
      </c>
      <c r="P7916" s="549">
        <v>5499</v>
      </c>
      <c r="Q7916" s="549">
        <v>1</v>
      </c>
      <c r="R7916" s="549">
        <v>135</v>
      </c>
      <c r="S7916" s="548"/>
      <c r="T7916" s="548"/>
      <c r="U7916" s="99"/>
    </row>
    <row r="7917" spans="1:21" ht="19.5" customHeight="1">
      <c r="A7917" s="545">
        <v>102570</v>
      </c>
      <c r="B7917" s="545" t="s">
        <v>6510</v>
      </c>
      <c r="C7917" s="545" t="s">
        <v>216</v>
      </c>
      <c r="D7917" s="546">
        <v>44601</v>
      </c>
      <c r="E7917" s="171" t="str">
        <f t="shared" si="123"/>
        <v>2022</v>
      </c>
      <c r="F7917" s="547">
        <v>6997</v>
      </c>
      <c r="G7917" s="548">
        <v>0.19</v>
      </c>
      <c r="H7917" s="547">
        <v>5879.83</v>
      </c>
      <c r="I7917" s="545" t="s">
        <v>12686</v>
      </c>
      <c r="J7917" s="545" t="s">
        <v>13297</v>
      </c>
      <c r="K7917" s="545" t="s">
        <v>18828</v>
      </c>
      <c r="L7917" s="545" t="s">
        <v>13413</v>
      </c>
      <c r="M7917" s="548" t="s">
        <v>13758</v>
      </c>
      <c r="N7917" s="545" t="s">
        <v>13413</v>
      </c>
      <c r="O7917" s="545" t="s">
        <v>13413</v>
      </c>
      <c r="P7917" s="549">
        <v>12366</v>
      </c>
      <c r="Q7917" s="549">
        <v>1</v>
      </c>
      <c r="R7917" s="549">
        <v>131</v>
      </c>
      <c r="S7917" s="548">
        <v>2257</v>
      </c>
      <c r="T7917" s="548"/>
      <c r="U7917" s="99"/>
    </row>
    <row r="7918" spans="1:21" ht="19.5" customHeight="1">
      <c r="A7918" s="545">
        <v>102571</v>
      </c>
      <c r="B7918" s="545" t="s">
        <v>1677</v>
      </c>
      <c r="C7918" s="545" t="s">
        <v>216</v>
      </c>
      <c r="D7918" s="546"/>
      <c r="E7918" s="171" t="str">
        <f t="shared" si="123"/>
        <v>1900</v>
      </c>
      <c r="F7918" s="547">
        <v>0</v>
      </c>
      <c r="G7918" s="548">
        <v>0</v>
      </c>
      <c r="H7918" s="547">
        <v>0</v>
      </c>
      <c r="I7918" s="545" t="s">
        <v>12645</v>
      </c>
      <c r="J7918" s="545"/>
      <c r="K7918" s="545" t="s">
        <v>13413</v>
      </c>
      <c r="L7918" s="545" t="s">
        <v>13413</v>
      </c>
      <c r="M7918" s="548" t="s">
        <v>13758</v>
      </c>
      <c r="N7918" s="545" t="s">
        <v>13413</v>
      </c>
      <c r="O7918" s="545" t="s">
        <v>14580</v>
      </c>
      <c r="P7918" s="549">
        <v>5501</v>
      </c>
      <c r="Q7918" s="549">
        <v>1</v>
      </c>
      <c r="R7918" s="549">
        <v>12</v>
      </c>
      <c r="S7918" s="548"/>
      <c r="T7918" s="548"/>
      <c r="U7918" s="99"/>
    </row>
    <row r="7919" spans="1:21" ht="19.5" customHeight="1">
      <c r="A7919" s="545">
        <v>102572</v>
      </c>
      <c r="B7919" s="545" t="s">
        <v>1021</v>
      </c>
      <c r="C7919" s="545" t="s">
        <v>903</v>
      </c>
      <c r="D7919" s="546">
        <v>46052</v>
      </c>
      <c r="E7919" s="171" t="str">
        <f t="shared" si="123"/>
        <v>2026</v>
      </c>
      <c r="F7919" s="547">
        <v>156250</v>
      </c>
      <c r="G7919" s="548">
        <v>0.19</v>
      </c>
      <c r="H7919" s="547">
        <v>131302.51999999999</v>
      </c>
      <c r="I7919" s="545" t="s">
        <v>12751</v>
      </c>
      <c r="J7919" s="545" t="s">
        <v>13307</v>
      </c>
      <c r="K7919" s="545" t="s">
        <v>18829</v>
      </c>
      <c r="L7919" s="545" t="s">
        <v>13413</v>
      </c>
      <c r="M7919" s="548" t="s">
        <v>13868</v>
      </c>
      <c r="N7919" s="545" t="s">
        <v>13413</v>
      </c>
      <c r="O7919" s="545" t="s">
        <v>13413</v>
      </c>
      <c r="P7919" s="549">
        <v>5502</v>
      </c>
      <c r="Q7919" s="549">
        <v>2</v>
      </c>
      <c r="R7919" s="549">
        <v>98</v>
      </c>
      <c r="S7919" s="548">
        <v>2228</v>
      </c>
      <c r="T7919" s="548"/>
      <c r="U7919" s="99"/>
    </row>
    <row r="7920" spans="1:21" ht="19.5" customHeight="1">
      <c r="A7920" s="545">
        <v>102573</v>
      </c>
      <c r="B7920" s="545" t="s">
        <v>6713</v>
      </c>
      <c r="C7920" s="545" t="s">
        <v>216</v>
      </c>
      <c r="D7920" s="546">
        <v>46052</v>
      </c>
      <c r="E7920" s="171" t="str">
        <f t="shared" si="123"/>
        <v>2026</v>
      </c>
      <c r="F7920" s="547">
        <v>409516</v>
      </c>
      <c r="G7920" s="548">
        <v>0.19</v>
      </c>
      <c r="H7920" s="547">
        <v>344131.09</v>
      </c>
      <c r="I7920" s="545" t="s">
        <v>12751</v>
      </c>
      <c r="J7920" s="545" t="s">
        <v>13307</v>
      </c>
      <c r="K7920" s="545" t="s">
        <v>13413</v>
      </c>
      <c r="L7920" s="545" t="s">
        <v>13413</v>
      </c>
      <c r="M7920" s="548" t="s">
        <v>13868</v>
      </c>
      <c r="N7920" s="545" t="s">
        <v>13413</v>
      </c>
      <c r="O7920" s="545" t="s">
        <v>13413</v>
      </c>
      <c r="P7920" s="549">
        <v>5503</v>
      </c>
      <c r="Q7920" s="549">
        <v>2</v>
      </c>
      <c r="R7920" s="549">
        <v>98</v>
      </c>
      <c r="S7920" s="548">
        <v>2228</v>
      </c>
      <c r="T7920" s="548"/>
      <c r="U7920" s="99"/>
    </row>
    <row r="7921" spans="1:21" ht="19.5" customHeight="1">
      <c r="A7921" s="545">
        <v>102574</v>
      </c>
      <c r="B7921" s="545" t="s">
        <v>1616</v>
      </c>
      <c r="C7921" s="545" t="s">
        <v>975</v>
      </c>
      <c r="D7921" s="546">
        <v>46052</v>
      </c>
      <c r="E7921" s="171" t="str">
        <f t="shared" si="123"/>
        <v>2026</v>
      </c>
      <c r="F7921" s="547">
        <v>9755</v>
      </c>
      <c r="G7921" s="548">
        <v>0.19</v>
      </c>
      <c r="H7921" s="547">
        <v>8197.48</v>
      </c>
      <c r="I7921" s="545" t="s">
        <v>12709</v>
      </c>
      <c r="J7921" s="545" t="s">
        <v>13307</v>
      </c>
      <c r="K7921" s="545" t="s">
        <v>13413</v>
      </c>
      <c r="L7921" s="545" t="s">
        <v>13413</v>
      </c>
      <c r="M7921" s="548" t="s">
        <v>13758</v>
      </c>
      <c r="N7921" s="545" t="s">
        <v>13413</v>
      </c>
      <c r="O7921" s="545" t="s">
        <v>16102</v>
      </c>
      <c r="P7921" s="549">
        <v>5504</v>
      </c>
      <c r="Q7921" s="549">
        <v>1</v>
      </c>
      <c r="R7921" s="549">
        <v>124</v>
      </c>
      <c r="S7921" s="548">
        <v>2228</v>
      </c>
      <c r="T7921" s="548"/>
      <c r="U7921" s="99"/>
    </row>
    <row r="7922" spans="1:21" ht="19.5" customHeight="1">
      <c r="A7922" s="545">
        <v>102575</v>
      </c>
      <c r="B7922" s="545" t="s">
        <v>1036</v>
      </c>
      <c r="C7922" s="545" t="s">
        <v>903</v>
      </c>
      <c r="D7922" s="546">
        <v>46052</v>
      </c>
      <c r="E7922" s="171" t="str">
        <f t="shared" si="123"/>
        <v>2026</v>
      </c>
      <c r="F7922" s="547">
        <v>150021</v>
      </c>
      <c r="G7922" s="548">
        <v>0.19</v>
      </c>
      <c r="H7922" s="547">
        <v>126068.07</v>
      </c>
      <c r="I7922" s="545" t="s">
        <v>12751</v>
      </c>
      <c r="J7922" s="545" t="s">
        <v>13307</v>
      </c>
      <c r="K7922" s="545" t="s">
        <v>13413</v>
      </c>
      <c r="L7922" s="545" t="s">
        <v>18070</v>
      </c>
      <c r="M7922" s="548" t="s">
        <v>13868</v>
      </c>
      <c r="N7922" s="545" t="s">
        <v>22183</v>
      </c>
      <c r="O7922" s="545" t="s">
        <v>16146</v>
      </c>
      <c r="P7922" s="549">
        <v>5505</v>
      </c>
      <c r="Q7922" s="549">
        <v>2</v>
      </c>
      <c r="R7922" s="549">
        <v>98</v>
      </c>
      <c r="S7922" s="548">
        <v>2228</v>
      </c>
      <c r="T7922" s="548">
        <v>97</v>
      </c>
      <c r="U7922" s="99"/>
    </row>
    <row r="7923" spans="1:21" ht="19.5" customHeight="1">
      <c r="A7923" s="545">
        <v>102576</v>
      </c>
      <c r="B7923" s="545" t="s">
        <v>1035</v>
      </c>
      <c r="C7923" s="545" t="s">
        <v>903</v>
      </c>
      <c r="D7923" s="546"/>
      <c r="E7923" s="171" t="str">
        <f t="shared" si="123"/>
        <v>1900</v>
      </c>
      <c r="F7923" s="547">
        <v>0</v>
      </c>
      <c r="G7923" s="548">
        <v>0</v>
      </c>
      <c r="H7923" s="547">
        <v>0</v>
      </c>
      <c r="I7923" s="545" t="s">
        <v>12751</v>
      </c>
      <c r="J7923" s="545"/>
      <c r="K7923" s="545" t="s">
        <v>13413</v>
      </c>
      <c r="L7923" s="545" t="s">
        <v>18070</v>
      </c>
      <c r="M7923" s="548" t="s">
        <v>13868</v>
      </c>
      <c r="N7923" s="545" t="s">
        <v>22183</v>
      </c>
      <c r="O7923" s="545" t="s">
        <v>16146</v>
      </c>
      <c r="P7923" s="549">
        <v>5506</v>
      </c>
      <c r="Q7923" s="549">
        <v>2</v>
      </c>
      <c r="R7923" s="549">
        <v>98</v>
      </c>
      <c r="S7923" s="548"/>
      <c r="T7923" s="548">
        <v>97</v>
      </c>
      <c r="U7923" s="99"/>
    </row>
    <row r="7924" spans="1:21" ht="19.5" customHeight="1">
      <c r="A7924" s="545">
        <v>102577</v>
      </c>
      <c r="B7924" s="545" t="s">
        <v>5152</v>
      </c>
      <c r="C7924" s="545" t="s">
        <v>209</v>
      </c>
      <c r="D7924" s="546">
        <v>46052</v>
      </c>
      <c r="E7924" s="171" t="str">
        <f t="shared" si="123"/>
        <v>2026</v>
      </c>
      <c r="F7924" s="547">
        <v>41560</v>
      </c>
      <c r="G7924" s="548">
        <v>0.19</v>
      </c>
      <c r="H7924" s="547">
        <v>34924.370000000003</v>
      </c>
      <c r="I7924" s="545" t="s">
        <v>12642</v>
      </c>
      <c r="J7924" s="545" t="s">
        <v>13307</v>
      </c>
      <c r="K7924" s="545" t="s">
        <v>5152</v>
      </c>
      <c r="L7924" s="545" t="s">
        <v>13413</v>
      </c>
      <c r="M7924" s="548" t="s">
        <v>13758</v>
      </c>
      <c r="N7924" s="545" t="s">
        <v>13413</v>
      </c>
      <c r="O7924" s="545" t="s">
        <v>13413</v>
      </c>
      <c r="P7924" s="549">
        <v>5507</v>
      </c>
      <c r="Q7924" s="549">
        <v>1</v>
      </c>
      <c r="R7924" s="549">
        <v>135</v>
      </c>
      <c r="S7924" s="548">
        <v>2228</v>
      </c>
      <c r="T7924" s="548"/>
      <c r="U7924" s="99"/>
    </row>
    <row r="7925" spans="1:21" ht="19.5" customHeight="1">
      <c r="A7925" s="545">
        <v>102578</v>
      </c>
      <c r="B7925" s="545" t="s">
        <v>6295</v>
      </c>
      <c r="C7925" s="545" t="s">
        <v>216</v>
      </c>
      <c r="D7925" s="546">
        <v>45898</v>
      </c>
      <c r="E7925" s="171" t="str">
        <f t="shared" si="123"/>
        <v>2025</v>
      </c>
      <c r="F7925" s="547">
        <v>151598</v>
      </c>
      <c r="G7925" s="548">
        <v>0.19</v>
      </c>
      <c r="H7925" s="547">
        <v>127393.28</v>
      </c>
      <c r="I7925" s="545" t="s">
        <v>12680</v>
      </c>
      <c r="J7925" s="545" t="s">
        <v>13297</v>
      </c>
      <c r="K7925" s="545" t="s">
        <v>13413</v>
      </c>
      <c r="L7925" s="545" t="s">
        <v>14823</v>
      </c>
      <c r="M7925" s="548" t="s">
        <v>13758</v>
      </c>
      <c r="N7925" s="545" t="s">
        <v>13413</v>
      </c>
      <c r="O7925" s="545" t="s">
        <v>14824</v>
      </c>
      <c r="P7925" s="549">
        <v>5508</v>
      </c>
      <c r="Q7925" s="549">
        <v>1</v>
      </c>
      <c r="R7925" s="549">
        <v>20</v>
      </c>
      <c r="S7925" s="548">
        <v>2257</v>
      </c>
      <c r="T7925" s="548"/>
      <c r="U7925" s="99"/>
    </row>
    <row r="7926" spans="1:21" ht="19.5" customHeight="1">
      <c r="A7926" s="545">
        <v>102579</v>
      </c>
      <c r="B7926" s="545" t="s">
        <v>10363</v>
      </c>
      <c r="C7926" s="545" t="s">
        <v>216</v>
      </c>
      <c r="D7926" s="546"/>
      <c r="E7926" s="171" t="str">
        <f t="shared" si="123"/>
        <v>1900</v>
      </c>
      <c r="F7926" s="547">
        <v>0</v>
      </c>
      <c r="G7926" s="548">
        <v>0</v>
      </c>
      <c r="H7926" s="547">
        <v>0</v>
      </c>
      <c r="I7926" s="545" t="s">
        <v>12647</v>
      </c>
      <c r="J7926" s="545"/>
      <c r="K7926" s="545" t="s">
        <v>13413</v>
      </c>
      <c r="L7926" s="545" t="s">
        <v>13413</v>
      </c>
      <c r="M7926" s="548" t="s">
        <v>13758</v>
      </c>
      <c r="N7926" s="545" t="s">
        <v>13413</v>
      </c>
      <c r="O7926" s="545" t="s">
        <v>13413</v>
      </c>
      <c r="P7926" s="549">
        <v>5509</v>
      </c>
      <c r="Q7926" s="549">
        <v>1</v>
      </c>
      <c r="R7926" s="549">
        <v>26</v>
      </c>
      <c r="S7926" s="548"/>
      <c r="T7926" s="548"/>
      <c r="U7926" s="99"/>
    </row>
    <row r="7927" spans="1:21" ht="19.5" customHeight="1">
      <c r="A7927" s="545">
        <v>102580</v>
      </c>
      <c r="B7927" s="545" t="s">
        <v>946</v>
      </c>
      <c r="C7927" s="545" t="s">
        <v>903</v>
      </c>
      <c r="D7927" s="546"/>
      <c r="E7927" s="171" t="str">
        <f t="shared" si="123"/>
        <v>1900</v>
      </c>
      <c r="F7927" s="547">
        <v>0</v>
      </c>
      <c r="G7927" s="548">
        <v>0</v>
      </c>
      <c r="H7927" s="547">
        <v>0</v>
      </c>
      <c r="I7927" s="545" t="s">
        <v>12668</v>
      </c>
      <c r="J7927" s="545"/>
      <c r="K7927" s="545" t="s">
        <v>13413</v>
      </c>
      <c r="L7927" s="545" t="s">
        <v>13413</v>
      </c>
      <c r="M7927" s="548" t="s">
        <v>13868</v>
      </c>
      <c r="N7927" s="545" t="s">
        <v>13413</v>
      </c>
      <c r="O7927" s="545" t="s">
        <v>13413</v>
      </c>
      <c r="P7927" s="549">
        <v>5510</v>
      </c>
      <c r="Q7927" s="549">
        <v>2</v>
      </c>
      <c r="R7927" s="549">
        <v>7</v>
      </c>
      <c r="S7927" s="548"/>
      <c r="T7927" s="548"/>
      <c r="U7927" s="99"/>
    </row>
    <row r="7928" spans="1:21" ht="19.5" customHeight="1">
      <c r="A7928" s="545">
        <v>102581</v>
      </c>
      <c r="B7928" s="545" t="s">
        <v>6712</v>
      </c>
      <c r="C7928" s="545" t="s">
        <v>4552</v>
      </c>
      <c r="D7928" s="546">
        <v>46052</v>
      </c>
      <c r="E7928" s="171" t="str">
        <f t="shared" si="123"/>
        <v>2026</v>
      </c>
      <c r="F7928" s="547">
        <v>1440565</v>
      </c>
      <c r="G7928" s="548">
        <v>0.19</v>
      </c>
      <c r="H7928" s="547">
        <v>1210558.82</v>
      </c>
      <c r="I7928" s="545" t="s">
        <v>12752</v>
      </c>
      <c r="J7928" s="545" t="s">
        <v>13307</v>
      </c>
      <c r="K7928" s="545" t="s">
        <v>13413</v>
      </c>
      <c r="L7928" s="545" t="s">
        <v>13413</v>
      </c>
      <c r="M7928" s="548" t="s">
        <v>13758</v>
      </c>
      <c r="N7928" s="545" t="s">
        <v>13413</v>
      </c>
      <c r="O7928" s="545" t="s">
        <v>13413</v>
      </c>
      <c r="P7928" s="549">
        <v>5511</v>
      </c>
      <c r="Q7928" s="549">
        <v>1</v>
      </c>
      <c r="R7928" s="549">
        <v>167</v>
      </c>
      <c r="S7928" s="548">
        <v>2228</v>
      </c>
      <c r="T7928" s="548"/>
      <c r="U7928" s="99"/>
    </row>
    <row r="7929" spans="1:21" ht="19.5" customHeight="1">
      <c r="A7929" s="545">
        <v>102582</v>
      </c>
      <c r="B7929" s="545" t="s">
        <v>6711</v>
      </c>
      <c r="C7929" s="545" t="s">
        <v>4552</v>
      </c>
      <c r="D7929" s="546">
        <v>46052</v>
      </c>
      <c r="E7929" s="171" t="str">
        <f t="shared" si="123"/>
        <v>2026</v>
      </c>
      <c r="F7929" s="547">
        <v>1180235</v>
      </c>
      <c r="G7929" s="548">
        <v>0.19</v>
      </c>
      <c r="H7929" s="547">
        <v>991794.12</v>
      </c>
      <c r="I7929" s="545" t="s">
        <v>12752</v>
      </c>
      <c r="J7929" s="545" t="s">
        <v>13307</v>
      </c>
      <c r="K7929" s="545" t="s">
        <v>13413</v>
      </c>
      <c r="L7929" s="545" t="s">
        <v>13413</v>
      </c>
      <c r="M7929" s="548" t="s">
        <v>13758</v>
      </c>
      <c r="N7929" s="545" t="s">
        <v>13413</v>
      </c>
      <c r="O7929" s="545" t="s">
        <v>13413</v>
      </c>
      <c r="P7929" s="549">
        <v>5512</v>
      </c>
      <c r="Q7929" s="549">
        <v>1</v>
      </c>
      <c r="R7929" s="549">
        <v>167</v>
      </c>
      <c r="S7929" s="548">
        <v>2228</v>
      </c>
      <c r="T7929" s="548"/>
      <c r="U7929" s="99"/>
    </row>
    <row r="7930" spans="1:21" ht="19.5" customHeight="1">
      <c r="A7930" s="545">
        <v>102583</v>
      </c>
      <c r="B7930" s="545" t="s">
        <v>10362</v>
      </c>
      <c r="C7930" s="545" t="s">
        <v>4552</v>
      </c>
      <c r="D7930" s="546"/>
      <c r="E7930" s="171" t="str">
        <f t="shared" si="123"/>
        <v>1900</v>
      </c>
      <c r="F7930" s="547">
        <v>0</v>
      </c>
      <c r="G7930" s="548">
        <v>0</v>
      </c>
      <c r="H7930" s="547">
        <v>0</v>
      </c>
      <c r="I7930" s="545" t="s">
        <v>12752</v>
      </c>
      <c r="J7930" s="545"/>
      <c r="K7930" s="545" t="s">
        <v>13413</v>
      </c>
      <c r="L7930" s="545" t="s">
        <v>13413</v>
      </c>
      <c r="M7930" s="548" t="s">
        <v>13758</v>
      </c>
      <c r="N7930" s="545" t="s">
        <v>13413</v>
      </c>
      <c r="O7930" s="545" t="s">
        <v>13413</v>
      </c>
      <c r="P7930" s="549">
        <v>5513</v>
      </c>
      <c r="Q7930" s="549">
        <v>1</v>
      </c>
      <c r="R7930" s="549">
        <v>167</v>
      </c>
      <c r="S7930" s="548"/>
      <c r="T7930" s="548"/>
      <c r="U7930" s="99"/>
    </row>
    <row r="7931" spans="1:21" ht="19.5" customHeight="1">
      <c r="A7931" s="545">
        <v>102584</v>
      </c>
      <c r="B7931" s="545" t="s">
        <v>10361</v>
      </c>
      <c r="C7931" s="545" t="s">
        <v>216</v>
      </c>
      <c r="D7931" s="546"/>
      <c r="E7931" s="171" t="str">
        <f t="shared" si="123"/>
        <v>1900</v>
      </c>
      <c r="F7931" s="547">
        <v>0</v>
      </c>
      <c r="G7931" s="548">
        <v>0</v>
      </c>
      <c r="H7931" s="547">
        <v>0</v>
      </c>
      <c r="I7931" s="545" t="s">
        <v>12642</v>
      </c>
      <c r="J7931" s="545"/>
      <c r="K7931" s="545" t="s">
        <v>18830</v>
      </c>
      <c r="L7931" s="545" t="s">
        <v>13413</v>
      </c>
      <c r="M7931" s="548" t="s">
        <v>13758</v>
      </c>
      <c r="N7931" s="545" t="s">
        <v>13413</v>
      </c>
      <c r="O7931" s="545" t="s">
        <v>13413</v>
      </c>
      <c r="P7931" s="549">
        <v>5514</v>
      </c>
      <c r="Q7931" s="549">
        <v>1</v>
      </c>
      <c r="R7931" s="549">
        <v>135</v>
      </c>
      <c r="S7931" s="548"/>
      <c r="T7931" s="548"/>
      <c r="U7931" s="99"/>
    </row>
    <row r="7932" spans="1:21" ht="19.5" customHeight="1">
      <c r="A7932" s="545">
        <v>102585</v>
      </c>
      <c r="B7932" s="545" t="s">
        <v>2497</v>
      </c>
      <c r="C7932" s="545" t="s">
        <v>216</v>
      </c>
      <c r="D7932" s="546">
        <v>46052</v>
      </c>
      <c r="E7932" s="171" t="str">
        <f t="shared" si="123"/>
        <v>2026</v>
      </c>
      <c r="F7932" s="547">
        <v>223447</v>
      </c>
      <c r="G7932" s="548">
        <v>0.19</v>
      </c>
      <c r="H7932" s="547">
        <v>187770.59</v>
      </c>
      <c r="I7932" s="545" t="s">
        <v>12642</v>
      </c>
      <c r="J7932" s="545" t="s">
        <v>13307</v>
      </c>
      <c r="K7932" s="545" t="s">
        <v>13413</v>
      </c>
      <c r="L7932" s="545" t="s">
        <v>13413</v>
      </c>
      <c r="M7932" s="548" t="s">
        <v>13758</v>
      </c>
      <c r="N7932" s="545" t="s">
        <v>13413</v>
      </c>
      <c r="O7932" s="545" t="s">
        <v>13413</v>
      </c>
      <c r="P7932" s="549">
        <v>5515</v>
      </c>
      <c r="Q7932" s="549">
        <v>1</v>
      </c>
      <c r="R7932" s="549">
        <v>135</v>
      </c>
      <c r="S7932" s="548">
        <v>2228</v>
      </c>
      <c r="T7932" s="548"/>
      <c r="U7932" s="99"/>
    </row>
    <row r="7933" spans="1:21" ht="19.5" customHeight="1">
      <c r="A7933" s="545">
        <v>102586</v>
      </c>
      <c r="B7933" s="545" t="s">
        <v>6710</v>
      </c>
      <c r="C7933" s="545" t="s">
        <v>216</v>
      </c>
      <c r="D7933" s="546">
        <v>46052</v>
      </c>
      <c r="E7933" s="171" t="str">
        <f t="shared" si="123"/>
        <v>2026</v>
      </c>
      <c r="F7933" s="547">
        <v>550654</v>
      </c>
      <c r="G7933" s="548">
        <v>0.19</v>
      </c>
      <c r="H7933" s="547">
        <v>462734.45</v>
      </c>
      <c r="I7933" s="545" t="s">
        <v>12680</v>
      </c>
      <c r="J7933" s="545" t="s">
        <v>13307</v>
      </c>
      <c r="K7933" s="545" t="s">
        <v>21707</v>
      </c>
      <c r="L7933" s="545" t="s">
        <v>18693</v>
      </c>
      <c r="M7933" s="548" t="s">
        <v>13758</v>
      </c>
      <c r="N7933" s="545" t="s">
        <v>13413</v>
      </c>
      <c r="O7933" s="545" t="s">
        <v>13413</v>
      </c>
      <c r="P7933" s="549">
        <v>5516</v>
      </c>
      <c r="Q7933" s="549">
        <v>1</v>
      </c>
      <c r="R7933" s="549">
        <v>20</v>
      </c>
      <c r="S7933" s="548">
        <v>2228</v>
      </c>
      <c r="T7933" s="548"/>
      <c r="U7933" s="99"/>
    </row>
    <row r="7934" spans="1:21" ht="19.5" customHeight="1">
      <c r="A7934" s="545">
        <v>102587</v>
      </c>
      <c r="B7934" s="545" t="s">
        <v>1953</v>
      </c>
      <c r="C7934" s="545" t="s">
        <v>209</v>
      </c>
      <c r="D7934" s="546">
        <v>46052</v>
      </c>
      <c r="E7934" s="171" t="str">
        <f t="shared" si="123"/>
        <v>2026</v>
      </c>
      <c r="F7934" s="547">
        <v>7440</v>
      </c>
      <c r="G7934" s="548">
        <v>0.19</v>
      </c>
      <c r="H7934" s="547">
        <v>6252.1</v>
      </c>
      <c r="I7934" s="545" t="s">
        <v>12706</v>
      </c>
      <c r="J7934" s="545" t="s">
        <v>13307</v>
      </c>
      <c r="K7934" s="545" t="s">
        <v>13413</v>
      </c>
      <c r="L7934" s="545" t="s">
        <v>15729</v>
      </c>
      <c r="M7934" s="548" t="s">
        <v>13758</v>
      </c>
      <c r="N7934" s="545" t="s">
        <v>13413</v>
      </c>
      <c r="O7934" s="545" t="s">
        <v>18831</v>
      </c>
      <c r="P7934" s="549">
        <v>5517</v>
      </c>
      <c r="Q7934" s="549">
        <v>1</v>
      </c>
      <c r="R7934" s="549">
        <v>128</v>
      </c>
      <c r="S7934" s="548">
        <v>2228</v>
      </c>
      <c r="T7934" s="548"/>
      <c r="U7934" s="99"/>
    </row>
    <row r="7935" spans="1:21" ht="19.5" customHeight="1">
      <c r="A7935" s="545">
        <v>102588</v>
      </c>
      <c r="B7935" s="545" t="s">
        <v>6709</v>
      </c>
      <c r="C7935" s="545" t="s">
        <v>216</v>
      </c>
      <c r="D7935" s="546">
        <v>46052</v>
      </c>
      <c r="E7935" s="171" t="str">
        <f t="shared" si="123"/>
        <v>2026</v>
      </c>
      <c r="F7935" s="547">
        <v>221438</v>
      </c>
      <c r="G7935" s="548">
        <v>0.19</v>
      </c>
      <c r="H7935" s="547">
        <v>186082.35</v>
      </c>
      <c r="I7935" s="545" t="s">
        <v>12715</v>
      </c>
      <c r="J7935" s="545" t="s">
        <v>13307</v>
      </c>
      <c r="K7935" s="545" t="s">
        <v>13413</v>
      </c>
      <c r="L7935" s="545" t="s">
        <v>13413</v>
      </c>
      <c r="M7935" s="548" t="s">
        <v>13758</v>
      </c>
      <c r="N7935" s="545" t="s">
        <v>13413</v>
      </c>
      <c r="O7935" s="545" t="s">
        <v>14625</v>
      </c>
      <c r="P7935" s="549">
        <v>5518</v>
      </c>
      <c r="Q7935" s="549">
        <v>1</v>
      </c>
      <c r="R7935" s="549">
        <v>129</v>
      </c>
      <c r="S7935" s="548">
        <v>2228</v>
      </c>
      <c r="T7935" s="548"/>
      <c r="U7935" s="99"/>
    </row>
    <row r="7936" spans="1:21" ht="19.5" customHeight="1">
      <c r="A7936" s="545">
        <v>102599</v>
      </c>
      <c r="B7936" s="545" t="s">
        <v>12536</v>
      </c>
      <c r="C7936" s="545" t="s">
        <v>216</v>
      </c>
      <c r="D7936" s="546">
        <v>44602</v>
      </c>
      <c r="E7936" s="171" t="str">
        <f t="shared" si="123"/>
        <v>2022</v>
      </c>
      <c r="F7936" s="547">
        <v>43955.01</v>
      </c>
      <c r="G7936" s="548">
        <v>0.19</v>
      </c>
      <c r="H7936" s="547">
        <v>36936.980000000003</v>
      </c>
      <c r="I7936" s="545" t="s">
        <v>12675</v>
      </c>
      <c r="J7936" s="545" t="s">
        <v>13297</v>
      </c>
      <c r="K7936" s="545" t="s">
        <v>18832</v>
      </c>
      <c r="L7936" s="545" t="s">
        <v>13413</v>
      </c>
      <c r="M7936" s="548" t="s">
        <v>13758</v>
      </c>
      <c r="N7936" s="545" t="s">
        <v>13413</v>
      </c>
      <c r="O7936" s="545" t="s">
        <v>13413</v>
      </c>
      <c r="P7936" s="549">
        <v>5529</v>
      </c>
      <c r="Q7936" s="549">
        <v>1</v>
      </c>
      <c r="R7936" s="549">
        <v>15</v>
      </c>
      <c r="S7936" s="548">
        <v>2257</v>
      </c>
      <c r="T7936" s="548"/>
      <c r="U7936" s="99"/>
    </row>
    <row r="7937" spans="1:21" ht="19.5" customHeight="1">
      <c r="A7937" s="545">
        <v>102600</v>
      </c>
      <c r="B7937" s="545" t="s">
        <v>4258</v>
      </c>
      <c r="C7937" s="545" t="s">
        <v>216</v>
      </c>
      <c r="D7937" s="546"/>
      <c r="E7937" s="171" t="str">
        <f t="shared" si="123"/>
        <v>1900</v>
      </c>
      <c r="F7937" s="547">
        <v>0</v>
      </c>
      <c r="G7937" s="548">
        <v>0</v>
      </c>
      <c r="H7937" s="547">
        <v>0</v>
      </c>
      <c r="I7937" s="545" t="s">
        <v>12973</v>
      </c>
      <c r="J7937" s="545"/>
      <c r="K7937" s="545" t="s">
        <v>13413</v>
      </c>
      <c r="L7937" s="545" t="s">
        <v>13413</v>
      </c>
      <c r="M7937" s="548" t="s">
        <v>13758</v>
      </c>
      <c r="N7937" s="545" t="s">
        <v>13413</v>
      </c>
      <c r="O7937" s="545" t="s">
        <v>13413</v>
      </c>
      <c r="P7937" s="549">
        <v>5530</v>
      </c>
      <c r="Q7937" s="549">
        <v>1</v>
      </c>
      <c r="R7937" s="549">
        <v>59</v>
      </c>
      <c r="S7937" s="548"/>
      <c r="T7937" s="548"/>
      <c r="U7937" s="99"/>
    </row>
    <row r="7938" spans="1:21" ht="19.5" customHeight="1">
      <c r="A7938" s="545">
        <v>102604</v>
      </c>
      <c r="B7938" s="545" t="s">
        <v>10360</v>
      </c>
      <c r="C7938" s="545" t="s">
        <v>216</v>
      </c>
      <c r="D7938" s="546"/>
      <c r="E7938" s="171" t="str">
        <f t="shared" si="123"/>
        <v>1900</v>
      </c>
      <c r="F7938" s="547">
        <v>0</v>
      </c>
      <c r="G7938" s="548">
        <v>0</v>
      </c>
      <c r="H7938" s="547">
        <v>0</v>
      </c>
      <c r="I7938" s="545" t="s">
        <v>12957</v>
      </c>
      <c r="J7938" s="545"/>
      <c r="K7938" s="545" t="s">
        <v>18833</v>
      </c>
      <c r="L7938" s="545" t="s">
        <v>13413</v>
      </c>
      <c r="M7938" s="548" t="s">
        <v>13758</v>
      </c>
      <c r="N7938" s="545" t="s">
        <v>13413</v>
      </c>
      <c r="O7938" s="545" t="s">
        <v>13413</v>
      </c>
      <c r="P7938" s="549">
        <v>5534</v>
      </c>
      <c r="Q7938" s="549">
        <v>1</v>
      </c>
      <c r="R7938" s="549">
        <v>42</v>
      </c>
      <c r="S7938" s="548"/>
      <c r="T7938" s="548"/>
      <c r="U7938" s="99"/>
    </row>
    <row r="7939" spans="1:21" ht="19.5" customHeight="1">
      <c r="A7939" s="545">
        <v>102605</v>
      </c>
      <c r="B7939" s="545" t="s">
        <v>10359</v>
      </c>
      <c r="C7939" s="545" t="s">
        <v>216</v>
      </c>
      <c r="D7939" s="546"/>
      <c r="E7939" s="171" t="str">
        <f t="shared" si="123"/>
        <v>1900</v>
      </c>
      <c r="F7939" s="547">
        <v>0</v>
      </c>
      <c r="G7939" s="548">
        <v>0</v>
      </c>
      <c r="H7939" s="547">
        <v>0</v>
      </c>
      <c r="I7939" s="545" t="s">
        <v>12701</v>
      </c>
      <c r="J7939" s="545"/>
      <c r="K7939" s="545" t="s">
        <v>13413</v>
      </c>
      <c r="L7939" s="545" t="s">
        <v>13413</v>
      </c>
      <c r="M7939" s="548" t="s">
        <v>13758</v>
      </c>
      <c r="N7939" s="545" t="s">
        <v>13413</v>
      </c>
      <c r="O7939" s="545" t="s">
        <v>13413</v>
      </c>
      <c r="P7939" s="549">
        <v>5535</v>
      </c>
      <c r="Q7939" s="549">
        <v>1</v>
      </c>
      <c r="R7939" s="549">
        <v>10</v>
      </c>
      <c r="S7939" s="548"/>
      <c r="T7939" s="548"/>
      <c r="U7939" s="99"/>
    </row>
    <row r="7940" spans="1:21" ht="19.5" customHeight="1">
      <c r="A7940" s="545">
        <v>102606</v>
      </c>
      <c r="B7940" s="545" t="s">
        <v>474</v>
      </c>
      <c r="C7940" s="545" t="s">
        <v>216</v>
      </c>
      <c r="D7940" s="546">
        <v>43556</v>
      </c>
      <c r="E7940" s="171" t="str">
        <f t="shared" ref="E7940:E8003" si="124">TEXT(D7940,"YYYY")</f>
        <v>2019</v>
      </c>
      <c r="F7940" s="547">
        <v>1902</v>
      </c>
      <c r="G7940" s="548">
        <v>0</v>
      </c>
      <c r="H7940" s="547">
        <v>1902</v>
      </c>
      <c r="I7940" s="545" t="s">
        <v>12681</v>
      </c>
      <c r="J7940" s="545" t="s">
        <v>13302</v>
      </c>
      <c r="K7940" s="545" t="s">
        <v>13413</v>
      </c>
      <c r="L7940" s="545" t="s">
        <v>13413</v>
      </c>
      <c r="M7940" s="548" t="s">
        <v>13758</v>
      </c>
      <c r="N7940" s="545" t="s">
        <v>13413</v>
      </c>
      <c r="O7940" s="545" t="s">
        <v>13413</v>
      </c>
      <c r="P7940" s="549">
        <v>5536</v>
      </c>
      <c r="Q7940" s="549">
        <v>1</v>
      </c>
      <c r="R7940" s="549">
        <v>3</v>
      </c>
      <c r="S7940" s="548">
        <v>2219</v>
      </c>
      <c r="T7940" s="548"/>
      <c r="U7940" s="99"/>
    </row>
    <row r="7941" spans="1:21" ht="19.5" customHeight="1">
      <c r="A7941" s="545">
        <v>102607</v>
      </c>
      <c r="B7941" s="545" t="s">
        <v>3584</v>
      </c>
      <c r="C7941" s="545" t="s">
        <v>216</v>
      </c>
      <c r="D7941" s="546"/>
      <c r="E7941" s="171" t="str">
        <f t="shared" si="124"/>
        <v>1900</v>
      </c>
      <c r="F7941" s="547">
        <v>0</v>
      </c>
      <c r="G7941" s="548">
        <v>0</v>
      </c>
      <c r="H7941" s="547">
        <v>0</v>
      </c>
      <c r="I7941" s="545" t="s">
        <v>12758</v>
      </c>
      <c r="J7941" s="545"/>
      <c r="K7941" s="545" t="s">
        <v>13413</v>
      </c>
      <c r="L7941" s="545" t="s">
        <v>13413</v>
      </c>
      <c r="M7941" s="548" t="s">
        <v>13758</v>
      </c>
      <c r="N7941" s="545" t="s">
        <v>13413</v>
      </c>
      <c r="O7941" s="545" t="s">
        <v>13413</v>
      </c>
      <c r="P7941" s="549">
        <v>5537</v>
      </c>
      <c r="Q7941" s="549">
        <v>1</v>
      </c>
      <c r="R7941" s="549">
        <v>164</v>
      </c>
      <c r="S7941" s="548"/>
      <c r="T7941" s="548"/>
      <c r="U7941" s="99"/>
    </row>
    <row r="7942" spans="1:21" ht="19.5" customHeight="1">
      <c r="A7942" s="545">
        <v>102609</v>
      </c>
      <c r="B7942" s="545" t="s">
        <v>10358</v>
      </c>
      <c r="C7942" s="545" t="s">
        <v>903</v>
      </c>
      <c r="D7942" s="546"/>
      <c r="E7942" s="171" t="str">
        <f t="shared" si="124"/>
        <v>1900</v>
      </c>
      <c r="F7942" s="547">
        <v>0</v>
      </c>
      <c r="G7942" s="548">
        <v>0</v>
      </c>
      <c r="H7942" s="547">
        <v>0</v>
      </c>
      <c r="I7942" s="545" t="s">
        <v>12751</v>
      </c>
      <c r="J7942" s="545"/>
      <c r="K7942" s="545" t="s">
        <v>13413</v>
      </c>
      <c r="L7942" s="545" t="s">
        <v>13413</v>
      </c>
      <c r="M7942" s="548" t="s">
        <v>13868</v>
      </c>
      <c r="N7942" s="545" t="s">
        <v>22183</v>
      </c>
      <c r="O7942" s="545" t="s">
        <v>16147</v>
      </c>
      <c r="P7942" s="549">
        <v>5539</v>
      </c>
      <c r="Q7942" s="549">
        <v>2</v>
      </c>
      <c r="R7942" s="549">
        <v>98</v>
      </c>
      <c r="S7942" s="548"/>
      <c r="T7942" s="548">
        <v>97</v>
      </c>
      <c r="U7942" s="99"/>
    </row>
    <row r="7943" spans="1:21" ht="19.5" customHeight="1">
      <c r="A7943" s="545">
        <v>102610</v>
      </c>
      <c r="B7943" s="545" t="s">
        <v>4510</v>
      </c>
      <c r="C7943" s="545" t="s">
        <v>311</v>
      </c>
      <c r="D7943" s="546">
        <v>46052</v>
      </c>
      <c r="E7943" s="171" t="str">
        <f t="shared" si="124"/>
        <v>2026</v>
      </c>
      <c r="F7943" s="547">
        <v>26991</v>
      </c>
      <c r="G7943" s="548">
        <v>0.19</v>
      </c>
      <c r="H7943" s="547">
        <v>22681.51</v>
      </c>
      <c r="I7943" s="545" t="s">
        <v>12643</v>
      </c>
      <c r="J7943" s="545" t="s">
        <v>13307</v>
      </c>
      <c r="K7943" s="545" t="s">
        <v>18834</v>
      </c>
      <c r="L7943" s="545" t="s">
        <v>15180</v>
      </c>
      <c r="M7943" s="548" t="s">
        <v>13758</v>
      </c>
      <c r="N7943" s="545" t="s">
        <v>13413</v>
      </c>
      <c r="O7943" s="545" t="s">
        <v>15181</v>
      </c>
      <c r="P7943" s="549">
        <v>5540</v>
      </c>
      <c r="Q7943" s="549">
        <v>1</v>
      </c>
      <c r="R7943" s="549">
        <v>6</v>
      </c>
      <c r="S7943" s="548">
        <v>2228</v>
      </c>
      <c r="T7943" s="548"/>
      <c r="U7943" s="99"/>
    </row>
    <row r="7944" spans="1:21" ht="19.5" customHeight="1">
      <c r="A7944" s="545">
        <v>102611</v>
      </c>
      <c r="B7944" s="545" t="s">
        <v>3623</v>
      </c>
      <c r="C7944" s="545" t="s">
        <v>216</v>
      </c>
      <c r="D7944" s="546">
        <v>45009</v>
      </c>
      <c r="E7944" s="171" t="str">
        <f t="shared" si="124"/>
        <v>2023</v>
      </c>
      <c r="F7944" s="547">
        <v>410933</v>
      </c>
      <c r="G7944" s="548">
        <v>0.19</v>
      </c>
      <c r="H7944" s="547">
        <v>345321.85</v>
      </c>
      <c r="I7944" s="545" t="s">
        <v>12752</v>
      </c>
      <c r="J7944" s="545" t="s">
        <v>13297</v>
      </c>
      <c r="K7944" s="545" t="s">
        <v>18198</v>
      </c>
      <c r="L7944" s="545" t="s">
        <v>13413</v>
      </c>
      <c r="M7944" s="548" t="s">
        <v>13758</v>
      </c>
      <c r="N7944" s="545" t="s">
        <v>22190</v>
      </c>
      <c r="O7944" s="545" t="s">
        <v>16407</v>
      </c>
      <c r="P7944" s="549">
        <v>5541</v>
      </c>
      <c r="Q7944" s="549">
        <v>1</v>
      </c>
      <c r="R7944" s="549">
        <v>167</v>
      </c>
      <c r="S7944" s="548">
        <v>2257</v>
      </c>
      <c r="T7944" s="548">
        <v>183</v>
      </c>
      <c r="U7944" s="99"/>
    </row>
    <row r="7945" spans="1:21" ht="19.5" customHeight="1">
      <c r="A7945" s="545">
        <v>102614</v>
      </c>
      <c r="B7945" s="545" t="s">
        <v>3655</v>
      </c>
      <c r="C7945" s="545" t="s">
        <v>216</v>
      </c>
      <c r="D7945" s="546">
        <v>44591</v>
      </c>
      <c r="E7945" s="171" t="str">
        <f t="shared" si="124"/>
        <v>2022</v>
      </c>
      <c r="F7945" s="547">
        <v>22565.01</v>
      </c>
      <c r="G7945" s="548">
        <v>0.19</v>
      </c>
      <c r="H7945" s="547">
        <v>18962.189999999999</v>
      </c>
      <c r="I7945" s="545" t="s">
        <v>12647</v>
      </c>
      <c r="J7945" s="545" t="s">
        <v>13297</v>
      </c>
      <c r="K7945" s="545" t="s">
        <v>13413</v>
      </c>
      <c r="L7945" s="545" t="s">
        <v>13413</v>
      </c>
      <c r="M7945" s="548" t="s">
        <v>13758</v>
      </c>
      <c r="N7945" s="545" t="s">
        <v>13413</v>
      </c>
      <c r="O7945" s="545" t="s">
        <v>13413</v>
      </c>
      <c r="P7945" s="549">
        <v>5544</v>
      </c>
      <c r="Q7945" s="549">
        <v>1</v>
      </c>
      <c r="R7945" s="549">
        <v>26</v>
      </c>
      <c r="S7945" s="548">
        <v>2257</v>
      </c>
      <c r="T7945" s="548"/>
      <c r="U7945" s="99"/>
    </row>
    <row r="7946" spans="1:21" ht="19.5" customHeight="1">
      <c r="A7946" s="545">
        <v>102615</v>
      </c>
      <c r="B7946" s="545" t="s">
        <v>6708</v>
      </c>
      <c r="C7946" s="545" t="s">
        <v>221</v>
      </c>
      <c r="D7946" s="546">
        <v>46052</v>
      </c>
      <c r="E7946" s="171" t="str">
        <f t="shared" si="124"/>
        <v>2026</v>
      </c>
      <c r="F7946" s="547">
        <v>399955</v>
      </c>
      <c r="G7946" s="548">
        <v>0.19</v>
      </c>
      <c r="H7946" s="547">
        <v>336096.64</v>
      </c>
      <c r="I7946" s="545" t="s">
        <v>12752</v>
      </c>
      <c r="J7946" s="545" t="s">
        <v>13307</v>
      </c>
      <c r="K7946" s="545" t="s">
        <v>13413</v>
      </c>
      <c r="L7946" s="545" t="s">
        <v>13413</v>
      </c>
      <c r="M7946" s="548" t="s">
        <v>13758</v>
      </c>
      <c r="N7946" s="545" t="s">
        <v>13413</v>
      </c>
      <c r="O7946" s="545" t="s">
        <v>13413</v>
      </c>
      <c r="P7946" s="549">
        <v>5545</v>
      </c>
      <c r="Q7946" s="549">
        <v>1</v>
      </c>
      <c r="R7946" s="549">
        <v>167</v>
      </c>
      <c r="S7946" s="548">
        <v>2228</v>
      </c>
      <c r="T7946" s="548"/>
      <c r="U7946" s="99"/>
    </row>
    <row r="7947" spans="1:21" ht="19.5" customHeight="1">
      <c r="A7947" s="545">
        <v>102616</v>
      </c>
      <c r="B7947" s="545" t="s">
        <v>2986</v>
      </c>
      <c r="C7947" s="545" t="s">
        <v>786</v>
      </c>
      <c r="D7947" s="546">
        <v>45708</v>
      </c>
      <c r="E7947" s="171" t="str">
        <f t="shared" si="124"/>
        <v>2025</v>
      </c>
      <c r="F7947" s="547">
        <v>37913.980000000003</v>
      </c>
      <c r="G7947" s="548">
        <v>0.19</v>
      </c>
      <c r="H7947" s="547">
        <v>31860.49</v>
      </c>
      <c r="I7947" s="545" t="s">
        <v>12683</v>
      </c>
      <c r="J7947" s="545" t="s">
        <v>13307</v>
      </c>
      <c r="K7947" s="545" t="s">
        <v>18835</v>
      </c>
      <c r="L7947" s="545" t="s">
        <v>13413</v>
      </c>
      <c r="M7947" s="548" t="s">
        <v>13758</v>
      </c>
      <c r="N7947" s="545" t="s">
        <v>13413</v>
      </c>
      <c r="O7947" s="545" t="s">
        <v>13413</v>
      </c>
      <c r="P7947" s="549">
        <v>5546</v>
      </c>
      <c r="Q7947" s="549">
        <v>1</v>
      </c>
      <c r="R7947" s="549">
        <v>18</v>
      </c>
      <c r="S7947" s="548">
        <v>2228</v>
      </c>
      <c r="T7947" s="548"/>
      <c r="U7947" s="99"/>
    </row>
    <row r="7948" spans="1:21" ht="19.5" customHeight="1">
      <c r="A7948" s="545">
        <v>102617</v>
      </c>
      <c r="B7948" s="545" t="s">
        <v>2970</v>
      </c>
      <c r="C7948" s="545" t="s">
        <v>4479</v>
      </c>
      <c r="D7948" s="546">
        <v>46052</v>
      </c>
      <c r="E7948" s="171" t="str">
        <f t="shared" si="124"/>
        <v>2026</v>
      </c>
      <c r="F7948" s="547">
        <v>36540</v>
      </c>
      <c r="G7948" s="548">
        <v>0.19</v>
      </c>
      <c r="H7948" s="547">
        <v>30705.88</v>
      </c>
      <c r="I7948" s="545" t="s">
        <v>12683</v>
      </c>
      <c r="J7948" s="545" t="s">
        <v>13307</v>
      </c>
      <c r="K7948" s="545" t="s">
        <v>13413</v>
      </c>
      <c r="L7948" s="545" t="s">
        <v>13413</v>
      </c>
      <c r="M7948" s="548" t="s">
        <v>13758</v>
      </c>
      <c r="N7948" s="545" t="s">
        <v>13413</v>
      </c>
      <c r="O7948" s="545" t="s">
        <v>13413</v>
      </c>
      <c r="P7948" s="549">
        <v>5547</v>
      </c>
      <c r="Q7948" s="549">
        <v>1</v>
      </c>
      <c r="R7948" s="549">
        <v>18</v>
      </c>
      <c r="S7948" s="548">
        <v>2228</v>
      </c>
      <c r="T7948" s="548"/>
      <c r="U7948" s="99"/>
    </row>
    <row r="7949" spans="1:21" ht="19.5" customHeight="1">
      <c r="A7949" s="545">
        <v>102618</v>
      </c>
      <c r="B7949" s="545" t="s">
        <v>2174</v>
      </c>
      <c r="C7949" s="545" t="s">
        <v>216</v>
      </c>
      <c r="D7949" s="546">
        <v>46052</v>
      </c>
      <c r="E7949" s="171" t="str">
        <f t="shared" si="124"/>
        <v>2026</v>
      </c>
      <c r="F7949" s="547">
        <v>153737</v>
      </c>
      <c r="G7949" s="548">
        <v>0.19</v>
      </c>
      <c r="H7949" s="547">
        <v>129190.76</v>
      </c>
      <c r="I7949" s="545" t="s">
        <v>12637</v>
      </c>
      <c r="J7949" s="545" t="s">
        <v>13307</v>
      </c>
      <c r="K7949" s="545" t="s">
        <v>13413</v>
      </c>
      <c r="L7949" s="545" t="s">
        <v>13413</v>
      </c>
      <c r="M7949" s="548" t="s">
        <v>13758</v>
      </c>
      <c r="N7949" s="545" t="s">
        <v>13413</v>
      </c>
      <c r="O7949" s="545" t="s">
        <v>13413</v>
      </c>
      <c r="P7949" s="549">
        <v>5548</v>
      </c>
      <c r="Q7949" s="549">
        <v>1</v>
      </c>
      <c r="R7949" s="549">
        <v>13</v>
      </c>
      <c r="S7949" s="548">
        <v>2228</v>
      </c>
      <c r="T7949" s="548"/>
      <c r="U7949" s="99"/>
    </row>
    <row r="7950" spans="1:21" ht="19.5" customHeight="1">
      <c r="A7950" s="545">
        <v>102619</v>
      </c>
      <c r="B7950" s="545" t="s">
        <v>2182</v>
      </c>
      <c r="C7950" s="545" t="s">
        <v>216</v>
      </c>
      <c r="D7950" s="546">
        <v>46052</v>
      </c>
      <c r="E7950" s="171" t="str">
        <f t="shared" si="124"/>
        <v>2026</v>
      </c>
      <c r="F7950" s="547">
        <v>193912</v>
      </c>
      <c r="G7950" s="548">
        <v>0.19</v>
      </c>
      <c r="H7950" s="547">
        <v>162951.26</v>
      </c>
      <c r="I7950" s="545" t="s">
        <v>12637</v>
      </c>
      <c r="J7950" s="545" t="s">
        <v>13307</v>
      </c>
      <c r="K7950" s="545" t="s">
        <v>13413</v>
      </c>
      <c r="L7950" s="545" t="s">
        <v>13413</v>
      </c>
      <c r="M7950" s="548" t="s">
        <v>13758</v>
      </c>
      <c r="N7950" s="545" t="s">
        <v>13413</v>
      </c>
      <c r="O7950" s="545" t="s">
        <v>13413</v>
      </c>
      <c r="P7950" s="549">
        <v>5549</v>
      </c>
      <c r="Q7950" s="549">
        <v>1</v>
      </c>
      <c r="R7950" s="549">
        <v>13</v>
      </c>
      <c r="S7950" s="548">
        <v>2228</v>
      </c>
      <c r="T7950" s="548"/>
      <c r="U7950" s="99"/>
    </row>
    <row r="7951" spans="1:21" ht="19.5" customHeight="1">
      <c r="A7951" s="545">
        <v>102620</v>
      </c>
      <c r="B7951" s="545" t="s">
        <v>2076</v>
      </c>
      <c r="C7951" s="545" t="s">
        <v>216</v>
      </c>
      <c r="D7951" s="546">
        <v>46052</v>
      </c>
      <c r="E7951" s="171" t="str">
        <f t="shared" si="124"/>
        <v>2026</v>
      </c>
      <c r="F7951" s="547">
        <v>55237</v>
      </c>
      <c r="G7951" s="548">
        <v>0.19</v>
      </c>
      <c r="H7951" s="547">
        <v>46417.65</v>
      </c>
      <c r="I7951" s="545" t="s">
        <v>12706</v>
      </c>
      <c r="J7951" s="545" t="s">
        <v>13307</v>
      </c>
      <c r="K7951" s="545" t="s">
        <v>18836</v>
      </c>
      <c r="L7951" s="545" t="s">
        <v>13413</v>
      </c>
      <c r="M7951" s="548" t="s">
        <v>13758</v>
      </c>
      <c r="N7951" s="545" t="s">
        <v>13413</v>
      </c>
      <c r="O7951" s="545" t="s">
        <v>13413</v>
      </c>
      <c r="P7951" s="549">
        <v>5550</v>
      </c>
      <c r="Q7951" s="549">
        <v>1</v>
      </c>
      <c r="R7951" s="549">
        <v>128</v>
      </c>
      <c r="S7951" s="548">
        <v>2228</v>
      </c>
      <c r="T7951" s="548"/>
      <c r="U7951" s="99"/>
    </row>
    <row r="7952" spans="1:21" ht="19.5" customHeight="1">
      <c r="A7952" s="545">
        <v>102621</v>
      </c>
      <c r="B7952" s="545" t="s">
        <v>6707</v>
      </c>
      <c r="C7952" s="545" t="s">
        <v>975</v>
      </c>
      <c r="D7952" s="546">
        <v>46052</v>
      </c>
      <c r="E7952" s="171" t="str">
        <f t="shared" si="124"/>
        <v>2026</v>
      </c>
      <c r="F7952" s="547">
        <v>37030</v>
      </c>
      <c r="G7952" s="548">
        <v>0.19</v>
      </c>
      <c r="H7952" s="547">
        <v>31117.65</v>
      </c>
      <c r="I7952" s="545" t="s">
        <v>12977</v>
      </c>
      <c r="J7952" s="545" t="s">
        <v>13307</v>
      </c>
      <c r="K7952" s="545" t="s">
        <v>13413</v>
      </c>
      <c r="L7952" s="545" t="s">
        <v>13413</v>
      </c>
      <c r="M7952" s="548" t="s">
        <v>13758</v>
      </c>
      <c r="N7952" s="545" t="s">
        <v>13413</v>
      </c>
      <c r="O7952" s="545" t="s">
        <v>13413</v>
      </c>
      <c r="P7952" s="549">
        <v>5551</v>
      </c>
      <c r="Q7952" s="549">
        <v>1</v>
      </c>
      <c r="R7952" s="549">
        <v>31</v>
      </c>
      <c r="S7952" s="548">
        <v>2228</v>
      </c>
      <c r="T7952" s="548"/>
      <c r="U7952" s="99"/>
    </row>
    <row r="7953" spans="1:21" ht="19.5" customHeight="1">
      <c r="A7953" s="545">
        <v>102622</v>
      </c>
      <c r="B7953" s="545" t="s">
        <v>3793</v>
      </c>
      <c r="C7953" s="545" t="s">
        <v>975</v>
      </c>
      <c r="D7953" s="546">
        <v>46052</v>
      </c>
      <c r="E7953" s="171" t="str">
        <f t="shared" si="124"/>
        <v>2026</v>
      </c>
      <c r="F7953" s="547">
        <v>27024</v>
      </c>
      <c r="G7953" s="548">
        <v>0.19</v>
      </c>
      <c r="H7953" s="547">
        <v>22709.24</v>
      </c>
      <c r="I7953" s="545" t="s">
        <v>12977</v>
      </c>
      <c r="J7953" s="545" t="s">
        <v>13307</v>
      </c>
      <c r="K7953" s="545" t="s">
        <v>13413</v>
      </c>
      <c r="L7953" s="545" t="s">
        <v>13413</v>
      </c>
      <c r="M7953" s="548" t="s">
        <v>13758</v>
      </c>
      <c r="N7953" s="545" t="s">
        <v>13413</v>
      </c>
      <c r="O7953" s="545" t="s">
        <v>13413</v>
      </c>
      <c r="P7953" s="549">
        <v>5552</v>
      </c>
      <c r="Q7953" s="549">
        <v>1</v>
      </c>
      <c r="R7953" s="549">
        <v>31</v>
      </c>
      <c r="S7953" s="548">
        <v>2228</v>
      </c>
      <c r="T7953" s="548"/>
      <c r="U7953" s="99"/>
    </row>
    <row r="7954" spans="1:21" ht="19.5" customHeight="1">
      <c r="A7954" s="545">
        <v>102623</v>
      </c>
      <c r="B7954" s="545" t="s">
        <v>4399</v>
      </c>
      <c r="C7954" s="545" t="s">
        <v>4504</v>
      </c>
      <c r="D7954" s="546"/>
      <c r="E7954" s="171" t="str">
        <f t="shared" si="124"/>
        <v>1900</v>
      </c>
      <c r="F7954" s="547">
        <v>0</v>
      </c>
      <c r="G7954" s="548">
        <v>0</v>
      </c>
      <c r="H7954" s="547">
        <v>0</v>
      </c>
      <c r="I7954" s="545" t="s">
        <v>12973</v>
      </c>
      <c r="J7954" s="545"/>
      <c r="K7954" s="545" t="s">
        <v>13413</v>
      </c>
      <c r="L7954" s="545" t="s">
        <v>13413</v>
      </c>
      <c r="M7954" s="548" t="s">
        <v>13868</v>
      </c>
      <c r="N7954" s="545" t="s">
        <v>13413</v>
      </c>
      <c r="O7954" s="545" t="s">
        <v>13413</v>
      </c>
      <c r="P7954" s="549">
        <v>5553</v>
      </c>
      <c r="Q7954" s="549">
        <v>2</v>
      </c>
      <c r="R7954" s="549">
        <v>59</v>
      </c>
      <c r="S7954" s="548"/>
      <c r="T7954" s="548"/>
      <c r="U7954" s="99"/>
    </row>
    <row r="7955" spans="1:21" ht="19.5" customHeight="1">
      <c r="A7955" s="545">
        <v>102624</v>
      </c>
      <c r="B7955" s="545" t="s">
        <v>6509</v>
      </c>
      <c r="C7955" s="545" t="s">
        <v>216</v>
      </c>
      <c r="D7955" s="546">
        <v>44601</v>
      </c>
      <c r="E7955" s="171" t="str">
        <f t="shared" si="124"/>
        <v>2022</v>
      </c>
      <c r="F7955" s="547">
        <v>7387</v>
      </c>
      <c r="G7955" s="548">
        <v>0.19</v>
      </c>
      <c r="H7955" s="547">
        <v>6207.56</v>
      </c>
      <c r="I7955" s="545" t="s">
        <v>12686</v>
      </c>
      <c r="J7955" s="545" t="s">
        <v>13297</v>
      </c>
      <c r="K7955" s="545" t="s">
        <v>18837</v>
      </c>
      <c r="L7955" s="545" t="s">
        <v>13413</v>
      </c>
      <c r="M7955" s="548" t="s">
        <v>13758</v>
      </c>
      <c r="N7955" s="545" t="s">
        <v>13413</v>
      </c>
      <c r="O7955" s="545" t="s">
        <v>13413</v>
      </c>
      <c r="P7955" s="549">
        <v>12367</v>
      </c>
      <c r="Q7955" s="549">
        <v>1</v>
      </c>
      <c r="R7955" s="549">
        <v>131</v>
      </c>
      <c r="S7955" s="548">
        <v>2257</v>
      </c>
      <c r="T7955" s="548"/>
      <c r="U7955" s="99"/>
    </row>
    <row r="7956" spans="1:21" ht="19.5" customHeight="1">
      <c r="A7956" s="545">
        <v>102625</v>
      </c>
      <c r="B7956" s="545" t="s">
        <v>2075</v>
      </c>
      <c r="C7956" s="545" t="s">
        <v>216</v>
      </c>
      <c r="D7956" s="546"/>
      <c r="E7956" s="171" t="str">
        <f t="shared" si="124"/>
        <v>1900</v>
      </c>
      <c r="F7956" s="547">
        <v>0</v>
      </c>
      <c r="G7956" s="548">
        <v>0</v>
      </c>
      <c r="H7956" s="547">
        <v>0</v>
      </c>
      <c r="I7956" s="545" t="s">
        <v>12706</v>
      </c>
      <c r="J7956" s="545"/>
      <c r="K7956" s="545" t="s">
        <v>13413</v>
      </c>
      <c r="L7956" s="545" t="s">
        <v>13413</v>
      </c>
      <c r="M7956" s="548" t="s">
        <v>13758</v>
      </c>
      <c r="N7956" s="545" t="s">
        <v>13413</v>
      </c>
      <c r="O7956" s="545" t="s">
        <v>13413</v>
      </c>
      <c r="P7956" s="549">
        <v>5554</v>
      </c>
      <c r="Q7956" s="549">
        <v>1</v>
      </c>
      <c r="R7956" s="549">
        <v>128</v>
      </c>
      <c r="S7956" s="548"/>
      <c r="T7956" s="548"/>
      <c r="U7956" s="99"/>
    </row>
    <row r="7957" spans="1:21" ht="19.5" customHeight="1">
      <c r="A7957" s="545">
        <v>102626</v>
      </c>
      <c r="B7957" s="545" t="s">
        <v>8431</v>
      </c>
      <c r="C7957" s="545" t="s">
        <v>221</v>
      </c>
      <c r="D7957" s="546">
        <v>46079</v>
      </c>
      <c r="E7957" s="171" t="str">
        <f t="shared" si="124"/>
        <v>2026</v>
      </c>
      <c r="F7957" s="547">
        <v>88271</v>
      </c>
      <c r="G7957" s="548">
        <v>0.19</v>
      </c>
      <c r="H7957" s="547">
        <v>74177.31</v>
      </c>
      <c r="I7957" s="545" t="s">
        <v>12723</v>
      </c>
      <c r="J7957" s="545" t="s">
        <v>13307</v>
      </c>
      <c r="K7957" s="545" t="s">
        <v>18838</v>
      </c>
      <c r="L7957" s="545" t="s">
        <v>13413</v>
      </c>
      <c r="M7957" s="548" t="s">
        <v>13843</v>
      </c>
      <c r="N7957" s="545" t="s">
        <v>22184</v>
      </c>
      <c r="O7957" s="545" t="s">
        <v>14632</v>
      </c>
      <c r="P7957" s="549">
        <v>5555</v>
      </c>
      <c r="Q7957" s="549">
        <v>5</v>
      </c>
      <c r="R7957" s="549">
        <v>16</v>
      </c>
      <c r="S7957" s="548">
        <v>2228</v>
      </c>
      <c r="T7957" s="548">
        <v>160</v>
      </c>
      <c r="U7957" s="99"/>
    </row>
    <row r="7958" spans="1:21" ht="19.5" customHeight="1">
      <c r="A7958" s="545">
        <v>102627</v>
      </c>
      <c r="B7958" s="545" t="s">
        <v>1689</v>
      </c>
      <c r="C7958" s="545" t="s">
        <v>206</v>
      </c>
      <c r="D7958" s="546"/>
      <c r="E7958" s="171" t="str">
        <f t="shared" si="124"/>
        <v>1900</v>
      </c>
      <c r="F7958" s="547">
        <v>0</v>
      </c>
      <c r="G7958" s="548">
        <v>0</v>
      </c>
      <c r="H7958" s="547">
        <v>0</v>
      </c>
      <c r="I7958" s="545" t="s">
        <v>12708</v>
      </c>
      <c r="J7958" s="545"/>
      <c r="K7958" s="545" t="s">
        <v>18839</v>
      </c>
      <c r="L7958" s="545" t="s">
        <v>18008</v>
      </c>
      <c r="M7958" s="548" t="s">
        <v>13758</v>
      </c>
      <c r="N7958" s="545" t="s">
        <v>22161</v>
      </c>
      <c r="O7958" s="545" t="s">
        <v>13413</v>
      </c>
      <c r="P7958" s="549">
        <v>5556</v>
      </c>
      <c r="Q7958" s="549">
        <v>1</v>
      </c>
      <c r="R7958" s="549">
        <v>121</v>
      </c>
      <c r="S7958" s="548"/>
      <c r="T7958" s="548">
        <v>36</v>
      </c>
      <c r="U7958" s="99"/>
    </row>
    <row r="7959" spans="1:21" ht="19.5" customHeight="1">
      <c r="A7959" s="545">
        <v>102628</v>
      </c>
      <c r="B7959" s="545" t="s">
        <v>1601</v>
      </c>
      <c r="C7959" s="545" t="s">
        <v>206</v>
      </c>
      <c r="D7959" s="546">
        <v>43584</v>
      </c>
      <c r="E7959" s="171" t="str">
        <f t="shared" si="124"/>
        <v>2019</v>
      </c>
      <c r="F7959" s="547">
        <v>377</v>
      </c>
      <c r="G7959" s="548">
        <v>0.19</v>
      </c>
      <c r="H7959" s="547">
        <v>316.81</v>
      </c>
      <c r="I7959" s="545" t="s">
        <v>12709</v>
      </c>
      <c r="J7959" s="545" t="s">
        <v>13302</v>
      </c>
      <c r="K7959" s="545" t="s">
        <v>18840</v>
      </c>
      <c r="L7959" s="545" t="s">
        <v>13413</v>
      </c>
      <c r="M7959" s="548" t="s">
        <v>13758</v>
      </c>
      <c r="N7959" s="545" t="s">
        <v>22823</v>
      </c>
      <c r="O7959" s="545" t="s">
        <v>18036</v>
      </c>
      <c r="P7959" s="549">
        <v>5557</v>
      </c>
      <c r="Q7959" s="549">
        <v>1</v>
      </c>
      <c r="R7959" s="549">
        <v>124</v>
      </c>
      <c r="S7959" s="548">
        <v>2219</v>
      </c>
      <c r="T7959" s="548">
        <v>441</v>
      </c>
      <c r="U7959" s="99"/>
    </row>
    <row r="7960" spans="1:21" ht="19.5" customHeight="1">
      <c r="A7960" s="545">
        <v>102630</v>
      </c>
      <c r="B7960" s="545" t="s">
        <v>1610</v>
      </c>
      <c r="C7960" s="545" t="s">
        <v>216</v>
      </c>
      <c r="D7960" s="546"/>
      <c r="E7960" s="171" t="str">
        <f t="shared" si="124"/>
        <v>1900</v>
      </c>
      <c r="F7960" s="547">
        <v>0</v>
      </c>
      <c r="G7960" s="548">
        <v>0</v>
      </c>
      <c r="H7960" s="547">
        <v>0</v>
      </c>
      <c r="I7960" s="545" t="s">
        <v>12709</v>
      </c>
      <c r="J7960" s="545"/>
      <c r="K7960" s="545" t="s">
        <v>13413</v>
      </c>
      <c r="L7960" s="545" t="s">
        <v>13413</v>
      </c>
      <c r="M7960" s="548" t="s">
        <v>13758</v>
      </c>
      <c r="N7960" s="545" t="s">
        <v>22823</v>
      </c>
      <c r="O7960" s="545" t="s">
        <v>18036</v>
      </c>
      <c r="P7960" s="549">
        <v>5559</v>
      </c>
      <c r="Q7960" s="549">
        <v>1</v>
      </c>
      <c r="R7960" s="549">
        <v>124</v>
      </c>
      <c r="S7960" s="548"/>
      <c r="T7960" s="548">
        <v>441</v>
      </c>
      <c r="U7960" s="99"/>
    </row>
    <row r="7961" spans="1:21" ht="19.5" customHeight="1">
      <c r="A7961" s="545">
        <v>102631</v>
      </c>
      <c r="B7961" s="545" t="s">
        <v>1708</v>
      </c>
      <c r="C7961" s="545" t="s">
        <v>786</v>
      </c>
      <c r="D7961" s="546"/>
      <c r="E7961" s="171" t="str">
        <f t="shared" si="124"/>
        <v>1900</v>
      </c>
      <c r="F7961" s="547">
        <v>0</v>
      </c>
      <c r="G7961" s="548">
        <v>0</v>
      </c>
      <c r="H7961" s="547">
        <v>0</v>
      </c>
      <c r="I7961" s="545" t="s">
        <v>12709</v>
      </c>
      <c r="J7961" s="545"/>
      <c r="K7961" s="545" t="s">
        <v>13413</v>
      </c>
      <c r="L7961" s="545" t="s">
        <v>13413</v>
      </c>
      <c r="M7961" s="548" t="s">
        <v>13758</v>
      </c>
      <c r="N7961" s="545" t="s">
        <v>22823</v>
      </c>
      <c r="O7961" s="545" t="s">
        <v>18036</v>
      </c>
      <c r="P7961" s="549">
        <v>5560</v>
      </c>
      <c r="Q7961" s="549">
        <v>1</v>
      </c>
      <c r="R7961" s="549">
        <v>124</v>
      </c>
      <c r="S7961" s="548"/>
      <c r="T7961" s="548">
        <v>441</v>
      </c>
      <c r="U7961" s="99"/>
    </row>
    <row r="7962" spans="1:21" ht="19.5" customHeight="1">
      <c r="A7962" s="545">
        <v>102632</v>
      </c>
      <c r="B7962" s="545" t="s">
        <v>1703</v>
      </c>
      <c r="C7962" s="545" t="s">
        <v>786</v>
      </c>
      <c r="D7962" s="546"/>
      <c r="E7962" s="171" t="str">
        <f t="shared" si="124"/>
        <v>1900</v>
      </c>
      <c r="F7962" s="547">
        <v>0</v>
      </c>
      <c r="G7962" s="548">
        <v>0</v>
      </c>
      <c r="H7962" s="547">
        <v>0</v>
      </c>
      <c r="I7962" s="545" t="s">
        <v>12709</v>
      </c>
      <c r="J7962" s="545"/>
      <c r="K7962" s="545" t="s">
        <v>13413</v>
      </c>
      <c r="L7962" s="545" t="s">
        <v>13413</v>
      </c>
      <c r="M7962" s="548" t="s">
        <v>13758</v>
      </c>
      <c r="N7962" s="545" t="s">
        <v>22823</v>
      </c>
      <c r="O7962" s="545" t="s">
        <v>18036</v>
      </c>
      <c r="P7962" s="549">
        <v>5561</v>
      </c>
      <c r="Q7962" s="549">
        <v>1</v>
      </c>
      <c r="R7962" s="549">
        <v>124</v>
      </c>
      <c r="S7962" s="548"/>
      <c r="T7962" s="548">
        <v>441</v>
      </c>
      <c r="U7962" s="99"/>
    </row>
    <row r="7963" spans="1:21" ht="19.5" customHeight="1">
      <c r="A7963" s="545">
        <v>102633</v>
      </c>
      <c r="B7963" s="545" t="s">
        <v>1709</v>
      </c>
      <c r="C7963" s="545" t="s">
        <v>786</v>
      </c>
      <c r="D7963" s="546"/>
      <c r="E7963" s="171" t="str">
        <f t="shared" si="124"/>
        <v>1900</v>
      </c>
      <c r="F7963" s="547">
        <v>0</v>
      </c>
      <c r="G7963" s="548">
        <v>0</v>
      </c>
      <c r="H7963" s="547">
        <v>0</v>
      </c>
      <c r="I7963" s="545" t="s">
        <v>12709</v>
      </c>
      <c r="J7963" s="545"/>
      <c r="K7963" s="545" t="s">
        <v>13413</v>
      </c>
      <c r="L7963" s="545" t="s">
        <v>13413</v>
      </c>
      <c r="M7963" s="548" t="s">
        <v>13758</v>
      </c>
      <c r="N7963" s="545" t="s">
        <v>22823</v>
      </c>
      <c r="O7963" s="545" t="s">
        <v>18036</v>
      </c>
      <c r="P7963" s="549">
        <v>5562</v>
      </c>
      <c r="Q7963" s="549">
        <v>1</v>
      </c>
      <c r="R7963" s="549">
        <v>124</v>
      </c>
      <c r="S7963" s="548"/>
      <c r="T7963" s="548">
        <v>441</v>
      </c>
      <c r="U7963" s="99"/>
    </row>
    <row r="7964" spans="1:21" ht="19.5" customHeight="1">
      <c r="A7964" s="545">
        <v>102634</v>
      </c>
      <c r="B7964" s="545" t="s">
        <v>8353</v>
      </c>
      <c r="C7964" s="545" t="s">
        <v>216</v>
      </c>
      <c r="D7964" s="546">
        <v>45009</v>
      </c>
      <c r="E7964" s="171" t="str">
        <f t="shared" si="124"/>
        <v>2023</v>
      </c>
      <c r="F7964" s="547">
        <v>48584</v>
      </c>
      <c r="G7964" s="548">
        <v>0.19</v>
      </c>
      <c r="H7964" s="547">
        <v>40826.89</v>
      </c>
      <c r="I7964" s="545" t="s">
        <v>12753</v>
      </c>
      <c r="J7964" s="545" t="s">
        <v>13297</v>
      </c>
      <c r="K7964" s="545" t="s">
        <v>13413</v>
      </c>
      <c r="L7964" s="545" t="s">
        <v>17893</v>
      </c>
      <c r="M7964" s="548" t="s">
        <v>13758</v>
      </c>
      <c r="N7964" s="545" t="s">
        <v>13413</v>
      </c>
      <c r="O7964" s="545" t="s">
        <v>13413</v>
      </c>
      <c r="P7964" s="549">
        <v>5563</v>
      </c>
      <c r="Q7964" s="549">
        <v>1</v>
      </c>
      <c r="R7964" s="549">
        <v>165</v>
      </c>
      <c r="S7964" s="548">
        <v>2257</v>
      </c>
      <c r="T7964" s="548"/>
      <c r="U7964" s="99"/>
    </row>
    <row r="7965" spans="1:21" ht="19.5" customHeight="1">
      <c r="A7965" s="545">
        <v>102635</v>
      </c>
      <c r="B7965" s="545" t="s">
        <v>2802</v>
      </c>
      <c r="C7965" s="545" t="s">
        <v>216</v>
      </c>
      <c r="D7965" s="546"/>
      <c r="E7965" s="171" t="str">
        <f t="shared" si="124"/>
        <v>1900</v>
      </c>
      <c r="F7965" s="547">
        <v>0</v>
      </c>
      <c r="G7965" s="548">
        <v>0</v>
      </c>
      <c r="H7965" s="547">
        <v>0</v>
      </c>
      <c r="I7965" s="545" t="s">
        <v>12649</v>
      </c>
      <c r="J7965" s="545"/>
      <c r="K7965" s="545" t="s">
        <v>13413</v>
      </c>
      <c r="L7965" s="545" t="s">
        <v>13413</v>
      </c>
      <c r="M7965" s="548" t="s">
        <v>13758</v>
      </c>
      <c r="N7965" s="545" t="s">
        <v>13413</v>
      </c>
      <c r="O7965" s="545" t="s">
        <v>15359</v>
      </c>
      <c r="P7965" s="549">
        <v>5564</v>
      </c>
      <c r="Q7965" s="549">
        <v>1</v>
      </c>
      <c r="R7965" s="549">
        <v>17</v>
      </c>
      <c r="S7965" s="548"/>
      <c r="T7965" s="548"/>
      <c r="U7965" s="99"/>
    </row>
    <row r="7966" spans="1:21" ht="19.5" customHeight="1">
      <c r="A7966" s="545">
        <v>102636</v>
      </c>
      <c r="B7966" s="545" t="s">
        <v>2803</v>
      </c>
      <c r="C7966" s="545" t="s">
        <v>216</v>
      </c>
      <c r="D7966" s="546"/>
      <c r="E7966" s="171" t="str">
        <f t="shared" si="124"/>
        <v>1900</v>
      </c>
      <c r="F7966" s="547">
        <v>0</v>
      </c>
      <c r="G7966" s="548">
        <v>0</v>
      </c>
      <c r="H7966" s="547">
        <v>0</v>
      </c>
      <c r="I7966" s="545" t="s">
        <v>12649</v>
      </c>
      <c r="J7966" s="545"/>
      <c r="K7966" s="545" t="s">
        <v>13413</v>
      </c>
      <c r="L7966" s="545" t="s">
        <v>13413</v>
      </c>
      <c r="M7966" s="548" t="s">
        <v>13758</v>
      </c>
      <c r="N7966" s="545" t="s">
        <v>13413</v>
      </c>
      <c r="O7966" s="545" t="s">
        <v>15359</v>
      </c>
      <c r="P7966" s="549">
        <v>5565</v>
      </c>
      <c r="Q7966" s="549">
        <v>1</v>
      </c>
      <c r="R7966" s="549">
        <v>17</v>
      </c>
      <c r="S7966" s="548"/>
      <c r="T7966" s="548"/>
      <c r="U7966" s="99"/>
    </row>
    <row r="7967" spans="1:21" ht="19.5" customHeight="1">
      <c r="A7967" s="545">
        <v>102637</v>
      </c>
      <c r="B7967" s="545" t="s">
        <v>6294</v>
      </c>
      <c r="C7967" s="545" t="s">
        <v>216</v>
      </c>
      <c r="D7967" s="546">
        <v>46052</v>
      </c>
      <c r="E7967" s="171" t="str">
        <f t="shared" si="124"/>
        <v>2026</v>
      </c>
      <c r="F7967" s="547">
        <v>99472</v>
      </c>
      <c r="G7967" s="548">
        <v>0.19</v>
      </c>
      <c r="H7967" s="547">
        <v>83589.919999999998</v>
      </c>
      <c r="I7967" s="545" t="s">
        <v>12649</v>
      </c>
      <c r="J7967" s="545" t="s">
        <v>13307</v>
      </c>
      <c r="K7967" s="545" t="s">
        <v>13413</v>
      </c>
      <c r="L7967" s="545" t="s">
        <v>13413</v>
      </c>
      <c r="M7967" s="548" t="s">
        <v>13758</v>
      </c>
      <c r="N7967" s="545" t="s">
        <v>13413</v>
      </c>
      <c r="O7967" s="545" t="s">
        <v>15359</v>
      </c>
      <c r="P7967" s="549">
        <v>5566</v>
      </c>
      <c r="Q7967" s="549">
        <v>1</v>
      </c>
      <c r="R7967" s="549">
        <v>17</v>
      </c>
      <c r="S7967" s="548">
        <v>2228</v>
      </c>
      <c r="T7967" s="548"/>
      <c r="U7967" s="99"/>
    </row>
    <row r="7968" spans="1:21" ht="19.5" customHeight="1">
      <c r="A7968" s="545">
        <v>102638</v>
      </c>
      <c r="B7968" s="545" t="s">
        <v>3463</v>
      </c>
      <c r="C7968" s="545" t="s">
        <v>216</v>
      </c>
      <c r="D7968" s="546"/>
      <c r="E7968" s="171" t="str">
        <f t="shared" si="124"/>
        <v>1900</v>
      </c>
      <c r="F7968" s="547">
        <v>0</v>
      </c>
      <c r="G7968" s="548">
        <v>0</v>
      </c>
      <c r="H7968" s="547">
        <v>0</v>
      </c>
      <c r="I7968" s="545" t="s">
        <v>12664</v>
      </c>
      <c r="J7968" s="545"/>
      <c r="K7968" s="545" t="s">
        <v>13413</v>
      </c>
      <c r="L7968" s="545" t="s">
        <v>13413</v>
      </c>
      <c r="M7968" s="548" t="s">
        <v>13758</v>
      </c>
      <c r="N7968" s="545" t="s">
        <v>22830</v>
      </c>
      <c r="O7968" s="545" t="s">
        <v>17911</v>
      </c>
      <c r="P7968" s="549">
        <v>5567</v>
      </c>
      <c r="Q7968" s="549">
        <v>1</v>
      </c>
      <c r="R7968" s="549">
        <v>166</v>
      </c>
      <c r="S7968" s="548"/>
      <c r="T7968" s="548">
        <v>445</v>
      </c>
      <c r="U7968" s="99"/>
    </row>
    <row r="7969" spans="1:21" ht="19.5" customHeight="1">
      <c r="A7969" s="545">
        <v>102639</v>
      </c>
      <c r="B7969" s="545" t="s">
        <v>3464</v>
      </c>
      <c r="C7969" s="545" t="s">
        <v>216</v>
      </c>
      <c r="D7969" s="546">
        <v>46052</v>
      </c>
      <c r="E7969" s="171" t="str">
        <f t="shared" si="124"/>
        <v>2026</v>
      </c>
      <c r="F7969" s="547">
        <v>1270447</v>
      </c>
      <c r="G7969" s="548">
        <v>0.19</v>
      </c>
      <c r="H7969" s="547">
        <v>1067602.52</v>
      </c>
      <c r="I7969" s="545" t="s">
        <v>12664</v>
      </c>
      <c r="J7969" s="545" t="s">
        <v>13307</v>
      </c>
      <c r="K7969" s="545" t="s">
        <v>13413</v>
      </c>
      <c r="L7969" s="545" t="s">
        <v>13413</v>
      </c>
      <c r="M7969" s="548" t="s">
        <v>13758</v>
      </c>
      <c r="N7969" s="545" t="s">
        <v>22830</v>
      </c>
      <c r="O7969" s="545" t="s">
        <v>17911</v>
      </c>
      <c r="P7969" s="549">
        <v>5568</v>
      </c>
      <c r="Q7969" s="549">
        <v>1</v>
      </c>
      <c r="R7969" s="549">
        <v>166</v>
      </c>
      <c r="S7969" s="548">
        <v>2228</v>
      </c>
      <c r="T7969" s="548">
        <v>445</v>
      </c>
      <c r="U7969" s="99"/>
    </row>
    <row r="7970" spans="1:21" ht="19.5" customHeight="1">
      <c r="A7970" s="545">
        <v>102640</v>
      </c>
      <c r="B7970" s="545" t="s">
        <v>12632</v>
      </c>
      <c r="C7970" s="545" t="s">
        <v>216</v>
      </c>
      <c r="D7970" s="546">
        <v>46052</v>
      </c>
      <c r="E7970" s="171" t="str">
        <f t="shared" si="124"/>
        <v>2026</v>
      </c>
      <c r="F7970" s="547">
        <v>835849</v>
      </c>
      <c r="G7970" s="548">
        <v>0.19</v>
      </c>
      <c r="H7970" s="547">
        <v>702394.12</v>
      </c>
      <c r="I7970" s="545" t="s">
        <v>12664</v>
      </c>
      <c r="J7970" s="545" t="s">
        <v>13307</v>
      </c>
      <c r="K7970" s="545" t="s">
        <v>18841</v>
      </c>
      <c r="L7970" s="545" t="s">
        <v>13413</v>
      </c>
      <c r="M7970" s="548" t="s">
        <v>13758</v>
      </c>
      <c r="N7970" s="545" t="s">
        <v>22830</v>
      </c>
      <c r="O7970" s="545" t="s">
        <v>17911</v>
      </c>
      <c r="P7970" s="549">
        <v>5569</v>
      </c>
      <c r="Q7970" s="549">
        <v>1</v>
      </c>
      <c r="R7970" s="549">
        <v>166</v>
      </c>
      <c r="S7970" s="548">
        <v>2228</v>
      </c>
      <c r="T7970" s="548">
        <v>445</v>
      </c>
      <c r="U7970" s="99"/>
    </row>
    <row r="7971" spans="1:21" ht="19.5" customHeight="1">
      <c r="A7971" s="545">
        <v>102641</v>
      </c>
      <c r="B7971" s="545" t="s">
        <v>3560</v>
      </c>
      <c r="C7971" s="545" t="s">
        <v>216</v>
      </c>
      <c r="D7971" s="546">
        <v>46052</v>
      </c>
      <c r="E7971" s="171" t="str">
        <f t="shared" si="124"/>
        <v>2026</v>
      </c>
      <c r="F7971" s="547">
        <v>1330753</v>
      </c>
      <c r="G7971" s="548">
        <v>0.19</v>
      </c>
      <c r="H7971" s="547">
        <v>1118279.83</v>
      </c>
      <c r="I7971" s="545" t="s">
        <v>12664</v>
      </c>
      <c r="J7971" s="545" t="s">
        <v>13307</v>
      </c>
      <c r="K7971" s="545" t="s">
        <v>13413</v>
      </c>
      <c r="L7971" s="545" t="s">
        <v>13413</v>
      </c>
      <c r="M7971" s="548" t="s">
        <v>13758</v>
      </c>
      <c r="N7971" s="545" t="s">
        <v>22830</v>
      </c>
      <c r="O7971" s="545" t="s">
        <v>17911</v>
      </c>
      <c r="P7971" s="549">
        <v>5570</v>
      </c>
      <c r="Q7971" s="549">
        <v>1</v>
      </c>
      <c r="R7971" s="549">
        <v>166</v>
      </c>
      <c r="S7971" s="548">
        <v>2228</v>
      </c>
      <c r="T7971" s="548">
        <v>445</v>
      </c>
      <c r="U7971" s="99"/>
    </row>
    <row r="7972" spans="1:21" ht="19.5" customHeight="1">
      <c r="A7972" s="545">
        <v>102642</v>
      </c>
      <c r="B7972" s="545" t="s">
        <v>8330</v>
      </c>
      <c r="C7972" s="545" t="s">
        <v>216</v>
      </c>
      <c r="D7972" s="546">
        <v>45014</v>
      </c>
      <c r="E7972" s="171" t="str">
        <f t="shared" si="124"/>
        <v>2023</v>
      </c>
      <c r="F7972" s="547">
        <v>749817</v>
      </c>
      <c r="G7972" s="548">
        <v>0.19</v>
      </c>
      <c r="H7972" s="547">
        <v>630098.31999999995</v>
      </c>
      <c r="I7972" s="545" t="s">
        <v>12664</v>
      </c>
      <c r="J7972" s="545" t="s">
        <v>13297</v>
      </c>
      <c r="K7972" s="545" t="s">
        <v>13413</v>
      </c>
      <c r="L7972" s="545" t="s">
        <v>13413</v>
      </c>
      <c r="M7972" s="548" t="s">
        <v>13758</v>
      </c>
      <c r="N7972" s="545" t="s">
        <v>22830</v>
      </c>
      <c r="O7972" s="545" t="s">
        <v>17911</v>
      </c>
      <c r="P7972" s="549">
        <v>5571</v>
      </c>
      <c r="Q7972" s="549">
        <v>1</v>
      </c>
      <c r="R7972" s="549">
        <v>166</v>
      </c>
      <c r="S7972" s="548">
        <v>2257</v>
      </c>
      <c r="T7972" s="548">
        <v>445</v>
      </c>
      <c r="U7972" s="99"/>
    </row>
    <row r="7973" spans="1:21" ht="19.5" customHeight="1">
      <c r="A7973" s="545">
        <v>102643</v>
      </c>
      <c r="B7973" s="545" t="s">
        <v>3465</v>
      </c>
      <c r="C7973" s="545" t="s">
        <v>216</v>
      </c>
      <c r="D7973" s="546"/>
      <c r="E7973" s="171" t="str">
        <f t="shared" si="124"/>
        <v>1900</v>
      </c>
      <c r="F7973" s="547">
        <v>0</v>
      </c>
      <c r="G7973" s="548">
        <v>0</v>
      </c>
      <c r="H7973" s="547">
        <v>0</v>
      </c>
      <c r="I7973" s="545" t="s">
        <v>12664</v>
      </c>
      <c r="J7973" s="545"/>
      <c r="K7973" s="545" t="s">
        <v>13413</v>
      </c>
      <c r="L7973" s="545" t="s">
        <v>13413</v>
      </c>
      <c r="M7973" s="548" t="s">
        <v>13758</v>
      </c>
      <c r="N7973" s="545" t="s">
        <v>22830</v>
      </c>
      <c r="O7973" s="545" t="s">
        <v>17911</v>
      </c>
      <c r="P7973" s="549">
        <v>5572</v>
      </c>
      <c r="Q7973" s="549">
        <v>1</v>
      </c>
      <c r="R7973" s="549">
        <v>166</v>
      </c>
      <c r="S7973" s="548"/>
      <c r="T7973" s="548">
        <v>445</v>
      </c>
      <c r="U7973" s="99"/>
    </row>
    <row r="7974" spans="1:21" ht="19.5" customHeight="1">
      <c r="A7974" s="545">
        <v>102644</v>
      </c>
      <c r="B7974" s="545" t="s">
        <v>2044</v>
      </c>
      <c r="C7974" s="545" t="s">
        <v>209</v>
      </c>
      <c r="D7974" s="546">
        <v>46052</v>
      </c>
      <c r="E7974" s="171" t="str">
        <f t="shared" si="124"/>
        <v>2026</v>
      </c>
      <c r="F7974" s="547">
        <v>19008</v>
      </c>
      <c r="G7974" s="548">
        <v>0.19</v>
      </c>
      <c r="H7974" s="547">
        <v>15973.11</v>
      </c>
      <c r="I7974" s="545" t="s">
        <v>12637</v>
      </c>
      <c r="J7974" s="545" t="s">
        <v>13307</v>
      </c>
      <c r="K7974" s="545" t="s">
        <v>13413</v>
      </c>
      <c r="L7974" s="545" t="s">
        <v>13413</v>
      </c>
      <c r="M7974" s="548" t="s">
        <v>13758</v>
      </c>
      <c r="N7974" s="545" t="s">
        <v>13413</v>
      </c>
      <c r="O7974" s="545" t="s">
        <v>15170</v>
      </c>
      <c r="P7974" s="549">
        <v>5573</v>
      </c>
      <c r="Q7974" s="549">
        <v>1</v>
      </c>
      <c r="R7974" s="549">
        <v>13</v>
      </c>
      <c r="S7974" s="548">
        <v>2228</v>
      </c>
      <c r="T7974" s="548"/>
      <c r="U7974" s="99"/>
    </row>
    <row r="7975" spans="1:21" ht="19.5" customHeight="1">
      <c r="A7975" s="545">
        <v>102645</v>
      </c>
      <c r="B7975" s="545" t="s">
        <v>10357</v>
      </c>
      <c r="C7975" s="545" t="s">
        <v>216</v>
      </c>
      <c r="D7975" s="546"/>
      <c r="E7975" s="171" t="str">
        <f t="shared" si="124"/>
        <v>1900</v>
      </c>
      <c r="F7975" s="547">
        <v>0</v>
      </c>
      <c r="G7975" s="548">
        <v>0</v>
      </c>
      <c r="H7975" s="547">
        <v>0</v>
      </c>
      <c r="I7975" s="545" t="s">
        <v>12746</v>
      </c>
      <c r="J7975" s="545"/>
      <c r="K7975" s="545" t="s">
        <v>13413</v>
      </c>
      <c r="L7975" s="545" t="s">
        <v>13413</v>
      </c>
      <c r="M7975" s="548" t="s">
        <v>13758</v>
      </c>
      <c r="N7975" s="545" t="s">
        <v>13413</v>
      </c>
      <c r="O7975" s="545" t="s">
        <v>13413</v>
      </c>
      <c r="P7975" s="549">
        <v>5574</v>
      </c>
      <c r="Q7975" s="549">
        <v>1</v>
      </c>
      <c r="R7975" s="549">
        <v>29</v>
      </c>
      <c r="S7975" s="548"/>
      <c r="T7975" s="548"/>
      <c r="U7975" s="99"/>
    </row>
    <row r="7976" spans="1:21" ht="19.5" customHeight="1">
      <c r="A7976" s="545">
        <v>102646</v>
      </c>
      <c r="B7976" s="545" t="s">
        <v>10356</v>
      </c>
      <c r="C7976" s="545" t="s">
        <v>216</v>
      </c>
      <c r="D7976" s="546"/>
      <c r="E7976" s="171" t="str">
        <f t="shared" si="124"/>
        <v>1900</v>
      </c>
      <c r="F7976" s="547">
        <v>0</v>
      </c>
      <c r="G7976" s="548">
        <v>0</v>
      </c>
      <c r="H7976" s="547">
        <v>0</v>
      </c>
      <c r="I7976" s="545" t="s">
        <v>12746</v>
      </c>
      <c r="J7976" s="545"/>
      <c r="K7976" s="545" t="s">
        <v>13413</v>
      </c>
      <c r="L7976" s="545" t="s">
        <v>13413</v>
      </c>
      <c r="M7976" s="548" t="s">
        <v>13758</v>
      </c>
      <c r="N7976" s="545" t="s">
        <v>13413</v>
      </c>
      <c r="O7976" s="545" t="s">
        <v>13413</v>
      </c>
      <c r="P7976" s="549">
        <v>5575</v>
      </c>
      <c r="Q7976" s="549">
        <v>1</v>
      </c>
      <c r="R7976" s="549">
        <v>29</v>
      </c>
      <c r="S7976" s="548"/>
      <c r="T7976" s="548"/>
      <c r="U7976" s="99"/>
    </row>
    <row r="7977" spans="1:21" ht="19.5" customHeight="1">
      <c r="A7977" s="545">
        <v>102647</v>
      </c>
      <c r="B7977" s="545" t="s">
        <v>10355</v>
      </c>
      <c r="C7977" s="545" t="s">
        <v>209</v>
      </c>
      <c r="D7977" s="546"/>
      <c r="E7977" s="171" t="str">
        <f t="shared" si="124"/>
        <v>1900</v>
      </c>
      <c r="F7977" s="547">
        <v>0</v>
      </c>
      <c r="G7977" s="548">
        <v>0</v>
      </c>
      <c r="H7977" s="547">
        <v>0</v>
      </c>
      <c r="I7977" s="545" t="s">
        <v>12638</v>
      </c>
      <c r="J7977" s="545"/>
      <c r="K7977" s="545" t="s">
        <v>13413</v>
      </c>
      <c r="L7977" s="545" t="s">
        <v>13908</v>
      </c>
      <c r="M7977" s="548" t="s">
        <v>13758</v>
      </c>
      <c r="N7977" s="545" t="s">
        <v>22153</v>
      </c>
      <c r="O7977" s="545" t="s">
        <v>16479</v>
      </c>
      <c r="P7977" s="549">
        <v>5576</v>
      </c>
      <c r="Q7977" s="549">
        <v>1</v>
      </c>
      <c r="R7977" s="549">
        <v>126</v>
      </c>
      <c r="S7977" s="548"/>
      <c r="T7977" s="548">
        <v>31</v>
      </c>
      <c r="U7977" s="99"/>
    </row>
    <row r="7978" spans="1:21" ht="19.5" customHeight="1">
      <c r="A7978" s="545">
        <v>102648</v>
      </c>
      <c r="B7978" s="545" t="s">
        <v>6508</v>
      </c>
      <c r="C7978" s="545" t="s">
        <v>216</v>
      </c>
      <c r="D7978" s="546">
        <v>44601</v>
      </c>
      <c r="E7978" s="171" t="str">
        <f t="shared" si="124"/>
        <v>2022</v>
      </c>
      <c r="F7978" s="547">
        <v>5410</v>
      </c>
      <c r="G7978" s="548">
        <v>0.19</v>
      </c>
      <c r="H7978" s="547">
        <v>4546.22</v>
      </c>
      <c r="I7978" s="545" t="s">
        <v>12686</v>
      </c>
      <c r="J7978" s="545" t="s">
        <v>13297</v>
      </c>
      <c r="K7978" s="545" t="s">
        <v>18842</v>
      </c>
      <c r="L7978" s="545" t="s">
        <v>13413</v>
      </c>
      <c r="M7978" s="548" t="s">
        <v>13758</v>
      </c>
      <c r="N7978" s="545" t="s">
        <v>13413</v>
      </c>
      <c r="O7978" s="545" t="s">
        <v>13413</v>
      </c>
      <c r="P7978" s="549">
        <v>12368</v>
      </c>
      <c r="Q7978" s="549">
        <v>1</v>
      </c>
      <c r="R7978" s="549">
        <v>131</v>
      </c>
      <c r="S7978" s="548">
        <v>2257</v>
      </c>
      <c r="T7978" s="548"/>
      <c r="U7978" s="99"/>
    </row>
    <row r="7979" spans="1:21" ht="19.5" customHeight="1">
      <c r="A7979" s="545">
        <v>102649</v>
      </c>
      <c r="B7979" s="545" t="s">
        <v>1743</v>
      </c>
      <c r="C7979" s="545" t="s">
        <v>206</v>
      </c>
      <c r="D7979" s="546"/>
      <c r="E7979" s="171" t="str">
        <f t="shared" si="124"/>
        <v>1900</v>
      </c>
      <c r="F7979" s="547">
        <v>0</v>
      </c>
      <c r="G7979" s="548">
        <v>0</v>
      </c>
      <c r="H7979" s="547">
        <v>0</v>
      </c>
      <c r="I7979" s="545" t="s">
        <v>12709</v>
      </c>
      <c r="J7979" s="545"/>
      <c r="K7979" s="545" t="s">
        <v>13413</v>
      </c>
      <c r="L7979" s="545" t="s">
        <v>13413</v>
      </c>
      <c r="M7979" s="548" t="s">
        <v>13758</v>
      </c>
      <c r="N7979" s="545" t="s">
        <v>22823</v>
      </c>
      <c r="O7979" s="545" t="s">
        <v>14413</v>
      </c>
      <c r="P7979" s="549">
        <v>5577</v>
      </c>
      <c r="Q7979" s="549">
        <v>1</v>
      </c>
      <c r="R7979" s="549">
        <v>124</v>
      </c>
      <c r="S7979" s="548"/>
      <c r="T7979" s="548">
        <v>441</v>
      </c>
      <c r="U7979" s="99"/>
    </row>
    <row r="7980" spans="1:21" ht="19.5" customHeight="1">
      <c r="A7980" s="545">
        <v>102650</v>
      </c>
      <c r="B7980" s="545" t="s">
        <v>3751</v>
      </c>
      <c r="C7980" s="545" t="s">
        <v>216</v>
      </c>
      <c r="D7980" s="546">
        <v>44589</v>
      </c>
      <c r="E7980" s="171" t="str">
        <f t="shared" si="124"/>
        <v>2022</v>
      </c>
      <c r="F7980" s="547">
        <v>55979</v>
      </c>
      <c r="G7980" s="548">
        <v>0.19</v>
      </c>
      <c r="H7980" s="547">
        <v>47041.18</v>
      </c>
      <c r="I7980" s="545" t="s">
        <v>12746</v>
      </c>
      <c r="J7980" s="545" t="s">
        <v>13297</v>
      </c>
      <c r="K7980" s="545" t="s">
        <v>13413</v>
      </c>
      <c r="L7980" s="545" t="s">
        <v>13413</v>
      </c>
      <c r="M7980" s="548" t="s">
        <v>13758</v>
      </c>
      <c r="N7980" s="545" t="s">
        <v>13413</v>
      </c>
      <c r="O7980" s="545" t="s">
        <v>13413</v>
      </c>
      <c r="P7980" s="549">
        <v>5578</v>
      </c>
      <c r="Q7980" s="549">
        <v>1</v>
      </c>
      <c r="R7980" s="549">
        <v>29</v>
      </c>
      <c r="S7980" s="548">
        <v>2257</v>
      </c>
      <c r="T7980" s="548"/>
      <c r="U7980" s="99"/>
    </row>
    <row r="7981" spans="1:21" ht="19.5" customHeight="1">
      <c r="A7981" s="545">
        <v>102651</v>
      </c>
      <c r="B7981" s="545" t="s">
        <v>8352</v>
      </c>
      <c r="C7981" s="545" t="s">
        <v>216</v>
      </c>
      <c r="D7981" s="546">
        <v>44591</v>
      </c>
      <c r="E7981" s="171" t="str">
        <f t="shared" si="124"/>
        <v>2022</v>
      </c>
      <c r="F7981" s="547">
        <v>153339</v>
      </c>
      <c r="G7981" s="548">
        <v>0.19</v>
      </c>
      <c r="H7981" s="547">
        <v>128856.3</v>
      </c>
      <c r="I7981" s="545" t="s">
        <v>12647</v>
      </c>
      <c r="J7981" s="545" t="s">
        <v>13297</v>
      </c>
      <c r="K7981" s="545" t="s">
        <v>18843</v>
      </c>
      <c r="L7981" s="545" t="s">
        <v>18844</v>
      </c>
      <c r="M7981" s="548" t="s">
        <v>13758</v>
      </c>
      <c r="N7981" s="545" t="s">
        <v>13413</v>
      </c>
      <c r="O7981" s="545" t="s">
        <v>13413</v>
      </c>
      <c r="P7981" s="549">
        <v>5579</v>
      </c>
      <c r="Q7981" s="549">
        <v>1</v>
      </c>
      <c r="R7981" s="549">
        <v>26</v>
      </c>
      <c r="S7981" s="548">
        <v>2257</v>
      </c>
      <c r="T7981" s="548"/>
      <c r="U7981" s="99"/>
    </row>
    <row r="7982" spans="1:21" ht="19.5" customHeight="1">
      <c r="A7982" s="545">
        <v>102652</v>
      </c>
      <c r="B7982" s="545" t="s">
        <v>3688</v>
      </c>
      <c r="C7982" s="545" t="s">
        <v>216</v>
      </c>
      <c r="D7982" s="546">
        <v>46052</v>
      </c>
      <c r="E7982" s="171" t="str">
        <f t="shared" si="124"/>
        <v>2026</v>
      </c>
      <c r="F7982" s="547">
        <v>9088</v>
      </c>
      <c r="G7982" s="548">
        <v>0.19</v>
      </c>
      <c r="H7982" s="547">
        <v>7636.97</v>
      </c>
      <c r="I7982" s="545" t="s">
        <v>12702</v>
      </c>
      <c r="J7982" s="545" t="s">
        <v>13307</v>
      </c>
      <c r="K7982" s="545" t="s">
        <v>13413</v>
      </c>
      <c r="L7982" s="545" t="s">
        <v>13413</v>
      </c>
      <c r="M7982" s="548" t="s">
        <v>13758</v>
      </c>
      <c r="N7982" s="545" t="s">
        <v>13413</v>
      </c>
      <c r="O7982" s="545" t="s">
        <v>13413</v>
      </c>
      <c r="P7982" s="549">
        <v>5580</v>
      </c>
      <c r="Q7982" s="549">
        <v>1</v>
      </c>
      <c r="R7982" s="549">
        <v>27</v>
      </c>
      <c r="S7982" s="548">
        <v>2228</v>
      </c>
      <c r="T7982" s="548"/>
      <c r="U7982" s="99"/>
    </row>
    <row r="7983" spans="1:21" ht="19.5" customHeight="1">
      <c r="A7983" s="545">
        <v>102653</v>
      </c>
      <c r="B7983" s="545" t="s">
        <v>3585</v>
      </c>
      <c r="C7983" s="545" t="s">
        <v>216</v>
      </c>
      <c r="D7983" s="546">
        <v>44591</v>
      </c>
      <c r="E7983" s="171" t="str">
        <f t="shared" si="124"/>
        <v>2022</v>
      </c>
      <c r="F7983" s="547">
        <v>138257</v>
      </c>
      <c r="G7983" s="548">
        <v>0.19</v>
      </c>
      <c r="H7983" s="547">
        <v>116182.35</v>
      </c>
      <c r="I7983" s="545" t="s">
        <v>12647</v>
      </c>
      <c r="J7983" s="545" t="s">
        <v>13297</v>
      </c>
      <c r="K7983" s="545" t="s">
        <v>18845</v>
      </c>
      <c r="L7983" s="545" t="s">
        <v>18846</v>
      </c>
      <c r="M7983" s="548" t="s">
        <v>13758</v>
      </c>
      <c r="N7983" s="545" t="s">
        <v>13413</v>
      </c>
      <c r="O7983" s="545" t="s">
        <v>13413</v>
      </c>
      <c r="P7983" s="549">
        <v>5581</v>
      </c>
      <c r="Q7983" s="549">
        <v>1</v>
      </c>
      <c r="R7983" s="549">
        <v>26</v>
      </c>
      <c r="S7983" s="548">
        <v>2257</v>
      </c>
      <c r="T7983" s="548"/>
      <c r="U7983" s="99"/>
    </row>
    <row r="7984" spans="1:21" ht="19.5" customHeight="1">
      <c r="A7984" s="545">
        <v>102654</v>
      </c>
      <c r="B7984" s="545" t="s">
        <v>1354</v>
      </c>
      <c r="C7984" s="545" t="s">
        <v>216</v>
      </c>
      <c r="D7984" s="546">
        <v>44591</v>
      </c>
      <c r="E7984" s="171" t="str">
        <f t="shared" si="124"/>
        <v>2022</v>
      </c>
      <c r="F7984" s="547">
        <v>4960</v>
      </c>
      <c r="G7984" s="548">
        <v>0.19</v>
      </c>
      <c r="H7984" s="547">
        <v>4168.07</v>
      </c>
      <c r="I7984" s="545" t="s">
        <v>12659</v>
      </c>
      <c r="J7984" s="545" t="s">
        <v>13297</v>
      </c>
      <c r="K7984" s="545" t="s">
        <v>18847</v>
      </c>
      <c r="L7984" s="545" t="s">
        <v>13413</v>
      </c>
      <c r="M7984" s="548" t="s">
        <v>13758</v>
      </c>
      <c r="N7984" s="545" t="s">
        <v>13413</v>
      </c>
      <c r="O7984" s="545" t="s">
        <v>14443</v>
      </c>
      <c r="P7984" s="549">
        <v>5582</v>
      </c>
      <c r="Q7984" s="549">
        <v>1</v>
      </c>
      <c r="R7984" s="549">
        <v>116</v>
      </c>
      <c r="S7984" s="548">
        <v>2257</v>
      </c>
      <c r="T7984" s="548"/>
      <c r="U7984" s="99"/>
    </row>
    <row r="7985" spans="1:21" ht="19.5" customHeight="1">
      <c r="A7985" s="545">
        <v>102655</v>
      </c>
      <c r="B7985" s="545" t="s">
        <v>6507</v>
      </c>
      <c r="C7985" s="545" t="s">
        <v>216</v>
      </c>
      <c r="D7985" s="546">
        <v>44601</v>
      </c>
      <c r="E7985" s="171" t="str">
        <f t="shared" si="124"/>
        <v>2022</v>
      </c>
      <c r="F7985" s="547">
        <v>20474</v>
      </c>
      <c r="G7985" s="548">
        <v>0.19</v>
      </c>
      <c r="H7985" s="547">
        <v>17205.04</v>
      </c>
      <c r="I7985" s="545" t="s">
        <v>12686</v>
      </c>
      <c r="J7985" s="545" t="s">
        <v>13297</v>
      </c>
      <c r="K7985" s="545" t="s">
        <v>18848</v>
      </c>
      <c r="L7985" s="545" t="s">
        <v>13413</v>
      </c>
      <c r="M7985" s="548" t="s">
        <v>13758</v>
      </c>
      <c r="N7985" s="545" t="s">
        <v>13413</v>
      </c>
      <c r="O7985" s="545" t="s">
        <v>13413</v>
      </c>
      <c r="P7985" s="549">
        <v>12369</v>
      </c>
      <c r="Q7985" s="549">
        <v>1</v>
      </c>
      <c r="R7985" s="549">
        <v>131</v>
      </c>
      <c r="S7985" s="548">
        <v>2257</v>
      </c>
      <c r="T7985" s="548"/>
      <c r="U7985" s="99"/>
    </row>
    <row r="7986" spans="1:21" ht="19.5" customHeight="1">
      <c r="A7986" s="545">
        <v>102656</v>
      </c>
      <c r="B7986" s="545" t="s">
        <v>955</v>
      </c>
      <c r="C7986" s="545" t="s">
        <v>4504</v>
      </c>
      <c r="D7986" s="546"/>
      <c r="E7986" s="171" t="str">
        <f t="shared" si="124"/>
        <v>1900</v>
      </c>
      <c r="F7986" s="547">
        <v>0</v>
      </c>
      <c r="G7986" s="548">
        <v>0</v>
      </c>
      <c r="H7986" s="547">
        <v>0</v>
      </c>
      <c r="I7986" s="545" t="s">
        <v>12668</v>
      </c>
      <c r="J7986" s="545"/>
      <c r="K7986" s="545" t="s">
        <v>13413</v>
      </c>
      <c r="L7986" s="545" t="s">
        <v>14066</v>
      </c>
      <c r="M7986" s="548" t="s">
        <v>13868</v>
      </c>
      <c r="N7986" s="545" t="s">
        <v>13413</v>
      </c>
      <c r="O7986" s="545" t="s">
        <v>13413</v>
      </c>
      <c r="P7986" s="549">
        <v>5583</v>
      </c>
      <c r="Q7986" s="549">
        <v>2</v>
      </c>
      <c r="R7986" s="549">
        <v>7</v>
      </c>
      <c r="S7986" s="548"/>
      <c r="T7986" s="548"/>
      <c r="U7986" s="99"/>
    </row>
    <row r="7987" spans="1:21" ht="19.5" customHeight="1">
      <c r="A7987" s="545">
        <v>102657</v>
      </c>
      <c r="B7987" s="545" t="s">
        <v>10354</v>
      </c>
      <c r="C7987" s="545" t="s">
        <v>221</v>
      </c>
      <c r="D7987" s="546"/>
      <c r="E7987" s="171" t="str">
        <f t="shared" si="124"/>
        <v>1900</v>
      </c>
      <c r="F7987" s="547">
        <v>0</v>
      </c>
      <c r="G7987" s="548">
        <v>0</v>
      </c>
      <c r="H7987" s="547">
        <v>0</v>
      </c>
      <c r="I7987" s="545" t="s">
        <v>12725</v>
      </c>
      <c r="J7987" s="545"/>
      <c r="K7987" s="545" t="s">
        <v>13413</v>
      </c>
      <c r="L7987" s="545" t="s">
        <v>14664</v>
      </c>
      <c r="M7987" s="548" t="s">
        <v>13758</v>
      </c>
      <c r="N7987" s="545" t="s">
        <v>13413</v>
      </c>
      <c r="O7987" s="545" t="s">
        <v>15231</v>
      </c>
      <c r="P7987" s="549">
        <v>5584</v>
      </c>
      <c r="Q7987" s="549">
        <v>1</v>
      </c>
      <c r="R7987" s="549">
        <v>147</v>
      </c>
      <c r="S7987" s="548"/>
      <c r="T7987" s="548"/>
      <c r="U7987" s="99"/>
    </row>
    <row r="7988" spans="1:21" ht="19.5" customHeight="1">
      <c r="A7988" s="545">
        <v>102658</v>
      </c>
      <c r="B7988" s="545" t="s">
        <v>10353</v>
      </c>
      <c r="C7988" s="545" t="s">
        <v>221</v>
      </c>
      <c r="D7988" s="546"/>
      <c r="E7988" s="171" t="str">
        <f t="shared" si="124"/>
        <v>1900</v>
      </c>
      <c r="F7988" s="547">
        <v>0</v>
      </c>
      <c r="G7988" s="548">
        <v>0</v>
      </c>
      <c r="H7988" s="547">
        <v>0</v>
      </c>
      <c r="I7988" s="545" t="s">
        <v>12725</v>
      </c>
      <c r="J7988" s="545"/>
      <c r="K7988" s="545" t="s">
        <v>13413</v>
      </c>
      <c r="L7988" s="545" t="s">
        <v>14664</v>
      </c>
      <c r="M7988" s="548" t="s">
        <v>13758</v>
      </c>
      <c r="N7988" s="545" t="s">
        <v>13413</v>
      </c>
      <c r="O7988" s="545" t="s">
        <v>15231</v>
      </c>
      <c r="P7988" s="549">
        <v>5585</v>
      </c>
      <c r="Q7988" s="549">
        <v>1</v>
      </c>
      <c r="R7988" s="549">
        <v>147</v>
      </c>
      <c r="S7988" s="548"/>
      <c r="T7988" s="548"/>
      <c r="U7988" s="99"/>
    </row>
    <row r="7989" spans="1:21" ht="19.5" customHeight="1">
      <c r="A7989" s="545">
        <v>102659</v>
      </c>
      <c r="B7989" s="545" t="s">
        <v>10352</v>
      </c>
      <c r="C7989" s="545" t="s">
        <v>216</v>
      </c>
      <c r="D7989" s="546"/>
      <c r="E7989" s="171" t="str">
        <f t="shared" si="124"/>
        <v>1900</v>
      </c>
      <c r="F7989" s="547">
        <v>0</v>
      </c>
      <c r="G7989" s="548">
        <v>0</v>
      </c>
      <c r="H7989" s="547">
        <v>0</v>
      </c>
      <c r="I7989" s="545" t="s">
        <v>12725</v>
      </c>
      <c r="J7989" s="545"/>
      <c r="K7989" s="545" t="s">
        <v>13413</v>
      </c>
      <c r="L7989" s="545" t="s">
        <v>14664</v>
      </c>
      <c r="M7989" s="548" t="s">
        <v>13758</v>
      </c>
      <c r="N7989" s="545" t="s">
        <v>13413</v>
      </c>
      <c r="O7989" s="545" t="s">
        <v>15231</v>
      </c>
      <c r="P7989" s="549">
        <v>5586</v>
      </c>
      <c r="Q7989" s="549">
        <v>1</v>
      </c>
      <c r="R7989" s="549">
        <v>147</v>
      </c>
      <c r="S7989" s="548"/>
      <c r="T7989" s="548"/>
      <c r="U7989" s="99"/>
    </row>
    <row r="7990" spans="1:21" ht="19.5" customHeight="1">
      <c r="A7990" s="545">
        <v>102660</v>
      </c>
      <c r="B7990" s="545" t="s">
        <v>10351</v>
      </c>
      <c r="C7990" s="545" t="s">
        <v>221</v>
      </c>
      <c r="D7990" s="546"/>
      <c r="E7990" s="171" t="str">
        <f t="shared" si="124"/>
        <v>1900</v>
      </c>
      <c r="F7990" s="547">
        <v>0</v>
      </c>
      <c r="G7990" s="548">
        <v>0</v>
      </c>
      <c r="H7990" s="547">
        <v>0</v>
      </c>
      <c r="I7990" s="545" t="s">
        <v>12725</v>
      </c>
      <c r="J7990" s="545"/>
      <c r="K7990" s="545" t="s">
        <v>13413</v>
      </c>
      <c r="L7990" s="545" t="s">
        <v>14664</v>
      </c>
      <c r="M7990" s="548" t="s">
        <v>13758</v>
      </c>
      <c r="N7990" s="545" t="s">
        <v>13413</v>
      </c>
      <c r="O7990" s="545" t="s">
        <v>15231</v>
      </c>
      <c r="P7990" s="549">
        <v>5587</v>
      </c>
      <c r="Q7990" s="549">
        <v>1</v>
      </c>
      <c r="R7990" s="549">
        <v>147</v>
      </c>
      <c r="S7990" s="548"/>
      <c r="T7990" s="548"/>
      <c r="U7990" s="99"/>
    </row>
    <row r="7991" spans="1:21" ht="19.5" customHeight="1">
      <c r="A7991" s="545">
        <v>102661</v>
      </c>
      <c r="B7991" s="545" t="s">
        <v>2812</v>
      </c>
      <c r="C7991" s="545" t="s">
        <v>221</v>
      </c>
      <c r="D7991" s="546"/>
      <c r="E7991" s="171" t="str">
        <f t="shared" si="124"/>
        <v>1900</v>
      </c>
      <c r="F7991" s="547">
        <v>0</v>
      </c>
      <c r="G7991" s="548">
        <v>0</v>
      </c>
      <c r="H7991" s="547">
        <v>0</v>
      </c>
      <c r="I7991" s="545" t="s">
        <v>12725</v>
      </c>
      <c r="J7991" s="545"/>
      <c r="K7991" s="545" t="s">
        <v>13413</v>
      </c>
      <c r="L7991" s="545" t="s">
        <v>14664</v>
      </c>
      <c r="M7991" s="548" t="s">
        <v>13758</v>
      </c>
      <c r="N7991" s="545" t="s">
        <v>13413</v>
      </c>
      <c r="O7991" s="545" t="s">
        <v>15231</v>
      </c>
      <c r="P7991" s="549">
        <v>5588</v>
      </c>
      <c r="Q7991" s="549">
        <v>1</v>
      </c>
      <c r="R7991" s="549">
        <v>147</v>
      </c>
      <c r="S7991" s="548"/>
      <c r="T7991" s="548"/>
      <c r="U7991" s="99"/>
    </row>
    <row r="7992" spans="1:21" ht="19.5" customHeight="1">
      <c r="A7992" s="545">
        <v>102662</v>
      </c>
      <c r="B7992" s="545" t="s">
        <v>10350</v>
      </c>
      <c r="C7992" s="545" t="s">
        <v>216</v>
      </c>
      <c r="D7992" s="546"/>
      <c r="E7992" s="171" t="str">
        <f t="shared" si="124"/>
        <v>1900</v>
      </c>
      <c r="F7992" s="547">
        <v>0</v>
      </c>
      <c r="G7992" s="548">
        <v>0</v>
      </c>
      <c r="H7992" s="547">
        <v>0</v>
      </c>
      <c r="I7992" s="545" t="s">
        <v>12973</v>
      </c>
      <c r="J7992" s="545"/>
      <c r="K7992" s="545" t="s">
        <v>13413</v>
      </c>
      <c r="L7992" s="545" t="s">
        <v>13413</v>
      </c>
      <c r="M7992" s="548" t="s">
        <v>13758</v>
      </c>
      <c r="N7992" s="545" t="s">
        <v>13413</v>
      </c>
      <c r="O7992" s="545" t="s">
        <v>13413</v>
      </c>
      <c r="P7992" s="549">
        <v>5589</v>
      </c>
      <c r="Q7992" s="549">
        <v>1</v>
      </c>
      <c r="R7992" s="549">
        <v>59</v>
      </c>
      <c r="S7992" s="548"/>
      <c r="T7992" s="548"/>
      <c r="U7992" s="99"/>
    </row>
    <row r="7993" spans="1:21" ht="19.5" customHeight="1">
      <c r="A7993" s="545">
        <v>102663</v>
      </c>
      <c r="B7993" s="545" t="s">
        <v>10349</v>
      </c>
      <c r="C7993" s="545" t="s">
        <v>216</v>
      </c>
      <c r="D7993" s="546"/>
      <c r="E7993" s="171" t="str">
        <f t="shared" si="124"/>
        <v>1900</v>
      </c>
      <c r="F7993" s="547">
        <v>0</v>
      </c>
      <c r="G7993" s="548">
        <v>0</v>
      </c>
      <c r="H7993" s="547">
        <v>0</v>
      </c>
      <c r="I7993" s="545" t="s">
        <v>12973</v>
      </c>
      <c r="J7993" s="545"/>
      <c r="K7993" s="545" t="s">
        <v>13413</v>
      </c>
      <c r="L7993" s="545" t="s">
        <v>13413</v>
      </c>
      <c r="M7993" s="548" t="s">
        <v>13758</v>
      </c>
      <c r="N7993" s="545" t="s">
        <v>13413</v>
      </c>
      <c r="O7993" s="545" t="s">
        <v>13413</v>
      </c>
      <c r="P7993" s="549">
        <v>5590</v>
      </c>
      <c r="Q7993" s="549">
        <v>1</v>
      </c>
      <c r="R7993" s="549">
        <v>59</v>
      </c>
      <c r="S7993" s="548"/>
      <c r="T7993" s="548"/>
      <c r="U7993" s="99"/>
    </row>
    <row r="7994" spans="1:21" ht="19.5" customHeight="1">
      <c r="A7994" s="545">
        <v>102664</v>
      </c>
      <c r="B7994" s="545" t="s">
        <v>10348</v>
      </c>
      <c r="C7994" s="545" t="s">
        <v>216</v>
      </c>
      <c r="D7994" s="546"/>
      <c r="E7994" s="171" t="str">
        <f t="shared" si="124"/>
        <v>1900</v>
      </c>
      <c r="F7994" s="547">
        <v>0</v>
      </c>
      <c r="G7994" s="548">
        <v>0</v>
      </c>
      <c r="H7994" s="547">
        <v>0</v>
      </c>
      <c r="I7994" s="545" t="s">
        <v>12645</v>
      </c>
      <c r="J7994" s="545"/>
      <c r="K7994" s="545" t="s">
        <v>13413</v>
      </c>
      <c r="L7994" s="545" t="s">
        <v>13413</v>
      </c>
      <c r="M7994" s="548" t="s">
        <v>13758</v>
      </c>
      <c r="N7994" s="545" t="s">
        <v>12979</v>
      </c>
      <c r="O7994" s="545" t="s">
        <v>13413</v>
      </c>
      <c r="P7994" s="549">
        <v>5591</v>
      </c>
      <c r="Q7994" s="549">
        <v>1</v>
      </c>
      <c r="R7994" s="549">
        <v>12</v>
      </c>
      <c r="S7994" s="548"/>
      <c r="T7994" s="548">
        <v>404</v>
      </c>
      <c r="U7994" s="99"/>
    </row>
    <row r="7995" spans="1:21" ht="19.5" customHeight="1">
      <c r="A7995" s="545">
        <v>102665</v>
      </c>
      <c r="B7995" s="545" t="s">
        <v>2813</v>
      </c>
      <c r="C7995" s="545" t="s">
        <v>221</v>
      </c>
      <c r="D7995" s="546"/>
      <c r="E7995" s="171" t="str">
        <f t="shared" si="124"/>
        <v>1900</v>
      </c>
      <c r="F7995" s="547">
        <v>0</v>
      </c>
      <c r="G7995" s="548">
        <v>0</v>
      </c>
      <c r="H7995" s="547">
        <v>0</v>
      </c>
      <c r="I7995" s="545" t="s">
        <v>12725</v>
      </c>
      <c r="J7995" s="545"/>
      <c r="K7995" s="545" t="s">
        <v>13413</v>
      </c>
      <c r="L7995" s="545" t="s">
        <v>14664</v>
      </c>
      <c r="M7995" s="548" t="s">
        <v>13758</v>
      </c>
      <c r="N7995" s="545" t="s">
        <v>13413</v>
      </c>
      <c r="O7995" s="545" t="s">
        <v>15231</v>
      </c>
      <c r="P7995" s="549">
        <v>5592</v>
      </c>
      <c r="Q7995" s="549">
        <v>1</v>
      </c>
      <c r="R7995" s="549">
        <v>147</v>
      </c>
      <c r="S7995" s="548"/>
      <c r="T7995" s="548"/>
      <c r="U7995" s="99"/>
    </row>
    <row r="7996" spans="1:21" ht="19.5" customHeight="1">
      <c r="A7996" s="545">
        <v>102666</v>
      </c>
      <c r="B7996" s="545" t="s">
        <v>10347</v>
      </c>
      <c r="C7996" s="545" t="s">
        <v>216</v>
      </c>
      <c r="D7996" s="546"/>
      <c r="E7996" s="171" t="str">
        <f t="shared" si="124"/>
        <v>1900</v>
      </c>
      <c r="F7996" s="547">
        <v>0</v>
      </c>
      <c r="G7996" s="548">
        <v>0</v>
      </c>
      <c r="H7996" s="547">
        <v>0</v>
      </c>
      <c r="I7996" s="545" t="s">
        <v>12973</v>
      </c>
      <c r="J7996" s="545"/>
      <c r="K7996" s="545" t="s">
        <v>13413</v>
      </c>
      <c r="L7996" s="545" t="s">
        <v>13413</v>
      </c>
      <c r="M7996" s="548" t="s">
        <v>13758</v>
      </c>
      <c r="N7996" s="545" t="s">
        <v>13413</v>
      </c>
      <c r="O7996" s="545" t="s">
        <v>13413</v>
      </c>
      <c r="P7996" s="549">
        <v>5593</v>
      </c>
      <c r="Q7996" s="549">
        <v>1</v>
      </c>
      <c r="R7996" s="549">
        <v>59</v>
      </c>
      <c r="S7996" s="548"/>
      <c r="T7996" s="548"/>
      <c r="U7996" s="99"/>
    </row>
    <row r="7997" spans="1:21" ht="19.5" customHeight="1">
      <c r="A7997" s="545">
        <v>102667</v>
      </c>
      <c r="B7997" s="545" t="s">
        <v>10346</v>
      </c>
      <c r="C7997" s="545" t="s">
        <v>216</v>
      </c>
      <c r="D7997" s="546"/>
      <c r="E7997" s="171" t="str">
        <f t="shared" si="124"/>
        <v>1900</v>
      </c>
      <c r="F7997" s="547">
        <v>0</v>
      </c>
      <c r="G7997" s="548">
        <v>0</v>
      </c>
      <c r="H7997" s="547">
        <v>0</v>
      </c>
      <c r="I7997" s="545" t="s">
        <v>12761</v>
      </c>
      <c r="J7997" s="545"/>
      <c r="K7997" s="545" t="s">
        <v>13413</v>
      </c>
      <c r="L7997" s="545" t="s">
        <v>16591</v>
      </c>
      <c r="M7997" s="548" t="s">
        <v>13758</v>
      </c>
      <c r="N7997" s="545" t="s">
        <v>13413</v>
      </c>
      <c r="O7997" s="545" t="s">
        <v>16592</v>
      </c>
      <c r="P7997" s="549">
        <v>5594</v>
      </c>
      <c r="Q7997" s="549">
        <v>1</v>
      </c>
      <c r="R7997" s="549">
        <v>142</v>
      </c>
      <c r="S7997" s="548"/>
      <c r="T7997" s="548"/>
      <c r="U7997" s="99"/>
    </row>
    <row r="7998" spans="1:21" ht="19.5" customHeight="1">
      <c r="A7998" s="545">
        <v>102668</v>
      </c>
      <c r="B7998" s="545" t="s">
        <v>2770</v>
      </c>
      <c r="C7998" s="545" t="s">
        <v>216</v>
      </c>
      <c r="D7998" s="546"/>
      <c r="E7998" s="171" t="str">
        <f t="shared" si="124"/>
        <v>1900</v>
      </c>
      <c r="F7998" s="547">
        <v>0</v>
      </c>
      <c r="G7998" s="548">
        <v>0</v>
      </c>
      <c r="H7998" s="547">
        <v>0</v>
      </c>
      <c r="I7998" s="545" t="s">
        <v>12761</v>
      </c>
      <c r="J7998" s="545"/>
      <c r="K7998" s="545" t="s">
        <v>18849</v>
      </c>
      <c r="L7998" s="545" t="s">
        <v>16586</v>
      </c>
      <c r="M7998" s="548" t="s">
        <v>13758</v>
      </c>
      <c r="N7998" s="545" t="s">
        <v>13413</v>
      </c>
      <c r="O7998" s="545" t="s">
        <v>16588</v>
      </c>
      <c r="P7998" s="549">
        <v>5595</v>
      </c>
      <c r="Q7998" s="549">
        <v>1</v>
      </c>
      <c r="R7998" s="549">
        <v>142</v>
      </c>
      <c r="S7998" s="548"/>
      <c r="T7998" s="548"/>
      <c r="U7998" s="99"/>
    </row>
    <row r="7999" spans="1:21" ht="19.5" customHeight="1">
      <c r="A7999" s="545">
        <v>102669</v>
      </c>
      <c r="B7999" s="545" t="s">
        <v>10345</v>
      </c>
      <c r="C7999" s="545" t="s">
        <v>216</v>
      </c>
      <c r="D7999" s="546"/>
      <c r="E7999" s="171" t="str">
        <f t="shared" si="124"/>
        <v>1900</v>
      </c>
      <c r="F7999" s="547">
        <v>0</v>
      </c>
      <c r="G7999" s="548">
        <v>0</v>
      </c>
      <c r="H7999" s="547">
        <v>0</v>
      </c>
      <c r="I7999" s="545" t="s">
        <v>12957</v>
      </c>
      <c r="J7999" s="545"/>
      <c r="K7999" s="545" t="s">
        <v>18850</v>
      </c>
      <c r="L7999" s="545" t="s">
        <v>13413</v>
      </c>
      <c r="M7999" s="548" t="s">
        <v>13758</v>
      </c>
      <c r="N7999" s="545" t="s">
        <v>13413</v>
      </c>
      <c r="O7999" s="545" t="s">
        <v>13413</v>
      </c>
      <c r="P7999" s="549">
        <v>5596</v>
      </c>
      <c r="Q7999" s="549">
        <v>1</v>
      </c>
      <c r="R7999" s="549">
        <v>42</v>
      </c>
      <c r="S7999" s="548"/>
      <c r="T7999" s="548"/>
      <c r="U7999" s="99"/>
    </row>
    <row r="8000" spans="1:21" ht="19.5" customHeight="1">
      <c r="A8000" s="545">
        <v>102670</v>
      </c>
      <c r="B8000" s="545" t="s">
        <v>2771</v>
      </c>
      <c r="C8000" s="545" t="s">
        <v>216</v>
      </c>
      <c r="D8000" s="546"/>
      <c r="E8000" s="171" t="str">
        <f t="shared" si="124"/>
        <v>1900</v>
      </c>
      <c r="F8000" s="547">
        <v>0</v>
      </c>
      <c r="G8000" s="548">
        <v>0</v>
      </c>
      <c r="H8000" s="547">
        <v>0</v>
      </c>
      <c r="I8000" s="545" t="s">
        <v>12761</v>
      </c>
      <c r="J8000" s="545"/>
      <c r="K8000" s="545" t="s">
        <v>18849</v>
      </c>
      <c r="L8000" s="545" t="s">
        <v>16586</v>
      </c>
      <c r="M8000" s="548" t="s">
        <v>13758</v>
      </c>
      <c r="N8000" s="545" t="s">
        <v>13413</v>
      </c>
      <c r="O8000" s="545" t="s">
        <v>16588</v>
      </c>
      <c r="P8000" s="549">
        <v>5597</v>
      </c>
      <c r="Q8000" s="549">
        <v>1</v>
      </c>
      <c r="R8000" s="549">
        <v>142</v>
      </c>
      <c r="S8000" s="548"/>
      <c r="T8000" s="548"/>
      <c r="U8000" s="99"/>
    </row>
    <row r="8001" spans="1:21" ht="19.5" customHeight="1">
      <c r="A8001" s="545">
        <v>102671</v>
      </c>
      <c r="B8001" s="545" t="s">
        <v>1950</v>
      </c>
      <c r="C8001" s="545" t="s">
        <v>209</v>
      </c>
      <c r="D8001" s="546">
        <v>46052</v>
      </c>
      <c r="E8001" s="171" t="str">
        <f t="shared" si="124"/>
        <v>2026</v>
      </c>
      <c r="F8001" s="547">
        <v>5898</v>
      </c>
      <c r="G8001" s="548">
        <v>0.19</v>
      </c>
      <c r="H8001" s="547">
        <v>4956.3</v>
      </c>
      <c r="I8001" s="545" t="s">
        <v>12706</v>
      </c>
      <c r="J8001" s="545" t="s">
        <v>13307</v>
      </c>
      <c r="K8001" s="545" t="s">
        <v>13413</v>
      </c>
      <c r="L8001" s="545" t="s">
        <v>13413</v>
      </c>
      <c r="M8001" s="548" t="s">
        <v>13758</v>
      </c>
      <c r="N8001" s="545" t="s">
        <v>13413</v>
      </c>
      <c r="O8001" s="545" t="s">
        <v>15804</v>
      </c>
      <c r="P8001" s="549">
        <v>5598</v>
      </c>
      <c r="Q8001" s="549">
        <v>1</v>
      </c>
      <c r="R8001" s="549">
        <v>128</v>
      </c>
      <c r="S8001" s="548">
        <v>2228</v>
      </c>
      <c r="T8001" s="548"/>
      <c r="U8001" s="99"/>
    </row>
    <row r="8002" spans="1:21" ht="19.5" customHeight="1">
      <c r="A8002" s="545">
        <v>102672</v>
      </c>
      <c r="B8002" s="545" t="s">
        <v>1991</v>
      </c>
      <c r="C8002" s="545" t="s">
        <v>209</v>
      </c>
      <c r="D8002" s="546"/>
      <c r="E8002" s="171" t="str">
        <f t="shared" si="124"/>
        <v>1900</v>
      </c>
      <c r="F8002" s="547">
        <v>0</v>
      </c>
      <c r="G8002" s="548">
        <v>0</v>
      </c>
      <c r="H8002" s="547">
        <v>0</v>
      </c>
      <c r="I8002" s="545" t="s">
        <v>12637</v>
      </c>
      <c r="J8002" s="545"/>
      <c r="K8002" s="545" t="s">
        <v>13413</v>
      </c>
      <c r="L8002" s="545" t="s">
        <v>13413</v>
      </c>
      <c r="M8002" s="548" t="s">
        <v>13758</v>
      </c>
      <c r="N8002" s="545" t="s">
        <v>13413</v>
      </c>
      <c r="O8002" s="545" t="s">
        <v>13413</v>
      </c>
      <c r="P8002" s="549">
        <v>5599</v>
      </c>
      <c r="Q8002" s="549">
        <v>1</v>
      </c>
      <c r="R8002" s="549">
        <v>13</v>
      </c>
      <c r="S8002" s="548"/>
      <c r="T8002" s="548"/>
      <c r="U8002" s="99"/>
    </row>
    <row r="8003" spans="1:21" ht="19.5" customHeight="1">
      <c r="A8003" s="545">
        <v>102673</v>
      </c>
      <c r="B8003" s="545" t="s">
        <v>10344</v>
      </c>
      <c r="C8003" s="545" t="s">
        <v>216</v>
      </c>
      <c r="D8003" s="546"/>
      <c r="E8003" s="171" t="str">
        <f t="shared" si="124"/>
        <v>1900</v>
      </c>
      <c r="F8003" s="547">
        <v>0</v>
      </c>
      <c r="G8003" s="548">
        <v>0</v>
      </c>
      <c r="H8003" s="547">
        <v>0</v>
      </c>
      <c r="I8003" s="545" t="s">
        <v>12761</v>
      </c>
      <c r="J8003" s="545"/>
      <c r="K8003" s="545" t="s">
        <v>18851</v>
      </c>
      <c r="L8003" s="545" t="s">
        <v>16586</v>
      </c>
      <c r="M8003" s="548" t="s">
        <v>13758</v>
      </c>
      <c r="N8003" s="545" t="s">
        <v>13413</v>
      </c>
      <c r="O8003" s="545" t="s">
        <v>16588</v>
      </c>
      <c r="P8003" s="549">
        <v>5600</v>
      </c>
      <c r="Q8003" s="549">
        <v>1</v>
      </c>
      <c r="R8003" s="549">
        <v>142</v>
      </c>
      <c r="S8003" s="548"/>
      <c r="T8003" s="548"/>
      <c r="U8003" s="99"/>
    </row>
    <row r="8004" spans="1:21" ht="19.5" customHeight="1">
      <c r="A8004" s="545">
        <v>102674</v>
      </c>
      <c r="B8004" s="545" t="s">
        <v>10343</v>
      </c>
      <c r="C8004" s="545" t="s">
        <v>216</v>
      </c>
      <c r="D8004" s="546"/>
      <c r="E8004" s="171" t="str">
        <f t="shared" ref="E8004:E8067" si="125">TEXT(D8004,"YYYY")</f>
        <v>1900</v>
      </c>
      <c r="F8004" s="547">
        <v>0</v>
      </c>
      <c r="G8004" s="548">
        <v>0</v>
      </c>
      <c r="H8004" s="547">
        <v>0</v>
      </c>
      <c r="I8004" s="545" t="s">
        <v>12973</v>
      </c>
      <c r="J8004" s="545"/>
      <c r="K8004" s="545" t="s">
        <v>13413</v>
      </c>
      <c r="L8004" s="545" t="s">
        <v>13413</v>
      </c>
      <c r="M8004" s="548" t="s">
        <v>13758</v>
      </c>
      <c r="N8004" s="545" t="s">
        <v>13413</v>
      </c>
      <c r="O8004" s="545" t="s">
        <v>13413</v>
      </c>
      <c r="P8004" s="549">
        <v>5601</v>
      </c>
      <c r="Q8004" s="549">
        <v>1</v>
      </c>
      <c r="R8004" s="549">
        <v>59</v>
      </c>
      <c r="S8004" s="548"/>
      <c r="T8004" s="548"/>
      <c r="U8004" s="99"/>
    </row>
    <row r="8005" spans="1:21" ht="19.5" customHeight="1">
      <c r="A8005" s="545">
        <v>102675</v>
      </c>
      <c r="B8005" s="545" t="s">
        <v>10342</v>
      </c>
      <c r="C8005" s="545" t="s">
        <v>216</v>
      </c>
      <c r="D8005" s="546"/>
      <c r="E8005" s="171" t="str">
        <f t="shared" si="125"/>
        <v>1900</v>
      </c>
      <c r="F8005" s="547">
        <v>0</v>
      </c>
      <c r="G8005" s="548">
        <v>0</v>
      </c>
      <c r="H8005" s="547">
        <v>0</v>
      </c>
      <c r="I8005" s="545" t="s">
        <v>12973</v>
      </c>
      <c r="J8005" s="545"/>
      <c r="K8005" s="545" t="s">
        <v>13413</v>
      </c>
      <c r="L8005" s="545" t="s">
        <v>13413</v>
      </c>
      <c r="M8005" s="548" t="s">
        <v>13758</v>
      </c>
      <c r="N8005" s="545" t="s">
        <v>13413</v>
      </c>
      <c r="O8005" s="545" t="s">
        <v>13413</v>
      </c>
      <c r="P8005" s="549">
        <v>5602</v>
      </c>
      <c r="Q8005" s="549">
        <v>1</v>
      </c>
      <c r="R8005" s="549">
        <v>59</v>
      </c>
      <c r="S8005" s="548"/>
      <c r="T8005" s="548"/>
      <c r="U8005" s="99"/>
    </row>
    <row r="8006" spans="1:21" ht="19.5" customHeight="1">
      <c r="A8006" s="545">
        <v>102676</v>
      </c>
      <c r="B8006" s="545" t="s">
        <v>10341</v>
      </c>
      <c r="C8006" s="545" t="s">
        <v>216</v>
      </c>
      <c r="D8006" s="546"/>
      <c r="E8006" s="171" t="str">
        <f t="shared" si="125"/>
        <v>1900</v>
      </c>
      <c r="F8006" s="547">
        <v>0</v>
      </c>
      <c r="G8006" s="548">
        <v>0</v>
      </c>
      <c r="H8006" s="547">
        <v>0</v>
      </c>
      <c r="I8006" s="545" t="s">
        <v>12973</v>
      </c>
      <c r="J8006" s="545"/>
      <c r="K8006" s="545" t="s">
        <v>13413</v>
      </c>
      <c r="L8006" s="545" t="s">
        <v>13413</v>
      </c>
      <c r="M8006" s="548" t="s">
        <v>13758</v>
      </c>
      <c r="N8006" s="545" t="s">
        <v>13413</v>
      </c>
      <c r="O8006" s="545" t="s">
        <v>13413</v>
      </c>
      <c r="P8006" s="549">
        <v>5603</v>
      </c>
      <c r="Q8006" s="549">
        <v>1</v>
      </c>
      <c r="R8006" s="549">
        <v>59</v>
      </c>
      <c r="S8006" s="548"/>
      <c r="T8006" s="548"/>
      <c r="U8006" s="99"/>
    </row>
    <row r="8007" spans="1:21" ht="19.5" customHeight="1">
      <c r="A8007" s="545">
        <v>102677</v>
      </c>
      <c r="B8007" s="545" t="s">
        <v>10340</v>
      </c>
      <c r="C8007" s="545" t="s">
        <v>221</v>
      </c>
      <c r="D8007" s="546"/>
      <c r="E8007" s="171" t="str">
        <f t="shared" si="125"/>
        <v>1900</v>
      </c>
      <c r="F8007" s="547">
        <v>0</v>
      </c>
      <c r="G8007" s="548">
        <v>0</v>
      </c>
      <c r="H8007" s="547">
        <v>0</v>
      </c>
      <c r="I8007" s="545" t="s">
        <v>12649</v>
      </c>
      <c r="J8007" s="545"/>
      <c r="K8007" s="545" t="s">
        <v>18852</v>
      </c>
      <c r="L8007" s="545" t="s">
        <v>13413</v>
      </c>
      <c r="M8007" s="548" t="s">
        <v>13758</v>
      </c>
      <c r="N8007" s="545" t="s">
        <v>13413</v>
      </c>
      <c r="O8007" s="545" t="s">
        <v>13413</v>
      </c>
      <c r="P8007" s="549">
        <v>5604</v>
      </c>
      <c r="Q8007" s="549">
        <v>1</v>
      </c>
      <c r="R8007" s="549">
        <v>17</v>
      </c>
      <c r="S8007" s="548"/>
      <c r="T8007" s="548"/>
      <c r="U8007" s="99"/>
    </row>
    <row r="8008" spans="1:21" ht="19.5" customHeight="1">
      <c r="A8008" s="545">
        <v>102678</v>
      </c>
      <c r="B8008" s="545" t="s">
        <v>10339</v>
      </c>
      <c r="C8008" s="545" t="s">
        <v>216</v>
      </c>
      <c r="D8008" s="546"/>
      <c r="E8008" s="171" t="str">
        <f t="shared" si="125"/>
        <v>1900</v>
      </c>
      <c r="F8008" s="547">
        <v>0</v>
      </c>
      <c r="G8008" s="548">
        <v>0</v>
      </c>
      <c r="H8008" s="547">
        <v>0</v>
      </c>
      <c r="I8008" s="545" t="s">
        <v>12640</v>
      </c>
      <c r="J8008" s="545"/>
      <c r="K8008" s="545" t="s">
        <v>18853</v>
      </c>
      <c r="L8008" s="545" t="s">
        <v>16649</v>
      </c>
      <c r="M8008" s="548" t="s">
        <v>13758</v>
      </c>
      <c r="N8008" s="545" t="s">
        <v>13413</v>
      </c>
      <c r="O8008" s="545" t="s">
        <v>13413</v>
      </c>
      <c r="P8008" s="549">
        <v>5605</v>
      </c>
      <c r="Q8008" s="549">
        <v>1</v>
      </c>
      <c r="R8008" s="549">
        <v>1</v>
      </c>
      <c r="S8008" s="548"/>
      <c r="T8008" s="548"/>
      <c r="U8008" s="99"/>
    </row>
    <row r="8009" spans="1:21" ht="19.5" customHeight="1">
      <c r="A8009" s="545">
        <v>102679</v>
      </c>
      <c r="B8009" s="545" t="s">
        <v>10338</v>
      </c>
      <c r="C8009" s="545" t="s">
        <v>216</v>
      </c>
      <c r="D8009" s="546"/>
      <c r="E8009" s="171" t="str">
        <f t="shared" si="125"/>
        <v>1900</v>
      </c>
      <c r="F8009" s="547">
        <v>0</v>
      </c>
      <c r="G8009" s="548">
        <v>0</v>
      </c>
      <c r="H8009" s="547">
        <v>0</v>
      </c>
      <c r="I8009" s="545" t="s">
        <v>12640</v>
      </c>
      <c r="J8009" s="545"/>
      <c r="K8009" s="545" t="s">
        <v>18854</v>
      </c>
      <c r="L8009" s="545" t="s">
        <v>16649</v>
      </c>
      <c r="M8009" s="548" t="s">
        <v>13758</v>
      </c>
      <c r="N8009" s="545" t="s">
        <v>13413</v>
      </c>
      <c r="O8009" s="545" t="s">
        <v>13413</v>
      </c>
      <c r="P8009" s="549">
        <v>5606</v>
      </c>
      <c r="Q8009" s="549">
        <v>1</v>
      </c>
      <c r="R8009" s="549">
        <v>1</v>
      </c>
      <c r="S8009" s="548"/>
      <c r="T8009" s="548"/>
      <c r="U8009" s="99"/>
    </row>
    <row r="8010" spans="1:21" ht="19.5" customHeight="1">
      <c r="A8010" s="545">
        <v>102680</v>
      </c>
      <c r="B8010" s="545" t="s">
        <v>220</v>
      </c>
      <c r="C8010" s="545" t="s">
        <v>216</v>
      </c>
      <c r="D8010" s="546">
        <v>44719</v>
      </c>
      <c r="E8010" s="171" t="str">
        <f t="shared" si="125"/>
        <v>2022</v>
      </c>
      <c r="F8010" s="547">
        <v>136913</v>
      </c>
      <c r="G8010" s="548">
        <v>0.19</v>
      </c>
      <c r="H8010" s="547">
        <v>115052.94</v>
      </c>
      <c r="I8010" s="545" t="s">
        <v>12640</v>
      </c>
      <c r="J8010" s="545" t="s">
        <v>13297</v>
      </c>
      <c r="K8010" s="545" t="s">
        <v>18854</v>
      </c>
      <c r="L8010" s="545" t="s">
        <v>16649</v>
      </c>
      <c r="M8010" s="548" t="s">
        <v>13758</v>
      </c>
      <c r="N8010" s="545" t="s">
        <v>13413</v>
      </c>
      <c r="O8010" s="545" t="s">
        <v>13413</v>
      </c>
      <c r="P8010" s="549">
        <v>5607</v>
      </c>
      <c r="Q8010" s="549">
        <v>1</v>
      </c>
      <c r="R8010" s="549">
        <v>1</v>
      </c>
      <c r="S8010" s="548">
        <v>2257</v>
      </c>
      <c r="T8010" s="548"/>
      <c r="U8010" s="99"/>
    </row>
    <row r="8011" spans="1:21" ht="19.5" customHeight="1">
      <c r="A8011" s="545">
        <v>102681</v>
      </c>
      <c r="B8011" s="545" t="s">
        <v>232</v>
      </c>
      <c r="C8011" s="545" t="s">
        <v>216</v>
      </c>
      <c r="D8011" s="546"/>
      <c r="E8011" s="171" t="str">
        <f t="shared" si="125"/>
        <v>1900</v>
      </c>
      <c r="F8011" s="547">
        <v>0</v>
      </c>
      <c r="G8011" s="548">
        <v>0</v>
      </c>
      <c r="H8011" s="547">
        <v>0</v>
      </c>
      <c r="I8011" s="545" t="s">
        <v>12640</v>
      </c>
      <c r="J8011" s="545"/>
      <c r="K8011" s="545" t="s">
        <v>18854</v>
      </c>
      <c r="L8011" s="545" t="s">
        <v>16649</v>
      </c>
      <c r="M8011" s="548" t="s">
        <v>13758</v>
      </c>
      <c r="N8011" s="545" t="s">
        <v>13413</v>
      </c>
      <c r="O8011" s="545" t="s">
        <v>13413</v>
      </c>
      <c r="P8011" s="549">
        <v>5608</v>
      </c>
      <c r="Q8011" s="549">
        <v>1</v>
      </c>
      <c r="R8011" s="549">
        <v>1</v>
      </c>
      <c r="S8011" s="548"/>
      <c r="T8011" s="548"/>
      <c r="U8011" s="99"/>
    </row>
    <row r="8012" spans="1:21" ht="19.5" customHeight="1">
      <c r="A8012" s="545">
        <v>102682</v>
      </c>
      <c r="B8012" s="545" t="s">
        <v>6506</v>
      </c>
      <c r="C8012" s="545" t="s">
        <v>216</v>
      </c>
      <c r="D8012" s="546">
        <v>44141</v>
      </c>
      <c r="E8012" s="171" t="str">
        <f t="shared" si="125"/>
        <v>2020</v>
      </c>
      <c r="F8012" s="547">
        <v>20742</v>
      </c>
      <c r="G8012" s="548">
        <v>0.19</v>
      </c>
      <c r="H8012" s="547">
        <v>17430.25</v>
      </c>
      <c r="I8012" s="545" t="s">
        <v>12686</v>
      </c>
      <c r="J8012" s="545" t="s">
        <v>13307</v>
      </c>
      <c r="K8012" s="545" t="s">
        <v>18855</v>
      </c>
      <c r="L8012" s="545" t="s">
        <v>13413</v>
      </c>
      <c r="M8012" s="548" t="s">
        <v>13758</v>
      </c>
      <c r="N8012" s="545" t="s">
        <v>13413</v>
      </c>
      <c r="O8012" s="545" t="s">
        <v>13413</v>
      </c>
      <c r="P8012" s="549">
        <v>12370</v>
      </c>
      <c r="Q8012" s="549">
        <v>1</v>
      </c>
      <c r="R8012" s="549">
        <v>131</v>
      </c>
      <c r="S8012" s="548">
        <v>2228</v>
      </c>
      <c r="T8012" s="548"/>
      <c r="U8012" s="99"/>
    </row>
    <row r="8013" spans="1:21" ht="19.5" customHeight="1">
      <c r="A8013" s="545">
        <v>102683</v>
      </c>
      <c r="B8013" s="545" t="s">
        <v>10337</v>
      </c>
      <c r="C8013" s="545" t="s">
        <v>216</v>
      </c>
      <c r="D8013" s="546"/>
      <c r="E8013" s="171" t="str">
        <f t="shared" si="125"/>
        <v>1900</v>
      </c>
      <c r="F8013" s="547">
        <v>0</v>
      </c>
      <c r="G8013" s="548">
        <v>0</v>
      </c>
      <c r="H8013" s="547">
        <v>0</v>
      </c>
      <c r="I8013" s="545" t="s">
        <v>12727</v>
      </c>
      <c r="J8013" s="545"/>
      <c r="K8013" s="545" t="s">
        <v>18856</v>
      </c>
      <c r="L8013" s="545" t="s">
        <v>14686</v>
      </c>
      <c r="M8013" s="548" t="s">
        <v>13758</v>
      </c>
      <c r="N8013" s="545" t="s">
        <v>13413</v>
      </c>
      <c r="O8013" s="545" t="s">
        <v>13413</v>
      </c>
      <c r="P8013" s="549">
        <v>5609</v>
      </c>
      <c r="Q8013" s="549">
        <v>1</v>
      </c>
      <c r="R8013" s="549">
        <v>148</v>
      </c>
      <c r="S8013" s="548"/>
      <c r="T8013" s="548"/>
      <c r="U8013" s="99"/>
    </row>
    <row r="8014" spans="1:21" ht="19.5" customHeight="1">
      <c r="A8014" s="545">
        <v>102684</v>
      </c>
      <c r="B8014" s="545" t="s">
        <v>10337</v>
      </c>
      <c r="C8014" s="545" t="s">
        <v>216</v>
      </c>
      <c r="D8014" s="546"/>
      <c r="E8014" s="171" t="str">
        <f t="shared" si="125"/>
        <v>1900</v>
      </c>
      <c r="F8014" s="547">
        <v>0</v>
      </c>
      <c r="G8014" s="548">
        <v>0</v>
      </c>
      <c r="H8014" s="547">
        <v>0</v>
      </c>
      <c r="I8014" s="545" t="s">
        <v>12727</v>
      </c>
      <c r="J8014" s="545"/>
      <c r="K8014" s="545" t="s">
        <v>18856</v>
      </c>
      <c r="L8014" s="545" t="s">
        <v>14686</v>
      </c>
      <c r="M8014" s="548" t="s">
        <v>13758</v>
      </c>
      <c r="N8014" s="545" t="s">
        <v>13413</v>
      </c>
      <c r="O8014" s="545" t="s">
        <v>13413</v>
      </c>
      <c r="P8014" s="549">
        <v>5610</v>
      </c>
      <c r="Q8014" s="549">
        <v>1</v>
      </c>
      <c r="R8014" s="549">
        <v>148</v>
      </c>
      <c r="S8014" s="548"/>
      <c r="T8014" s="548"/>
      <c r="U8014" s="99"/>
    </row>
    <row r="8015" spans="1:21" ht="19.5" customHeight="1">
      <c r="A8015" s="545">
        <v>102685</v>
      </c>
      <c r="B8015" s="545" t="s">
        <v>10336</v>
      </c>
      <c r="C8015" s="545" t="s">
        <v>216</v>
      </c>
      <c r="D8015" s="546"/>
      <c r="E8015" s="171" t="str">
        <f t="shared" si="125"/>
        <v>1900</v>
      </c>
      <c r="F8015" s="547">
        <v>0</v>
      </c>
      <c r="G8015" s="548">
        <v>0</v>
      </c>
      <c r="H8015" s="547">
        <v>0</v>
      </c>
      <c r="I8015" s="545" t="s">
        <v>12727</v>
      </c>
      <c r="J8015" s="545"/>
      <c r="K8015" s="545" t="s">
        <v>18856</v>
      </c>
      <c r="L8015" s="545" t="s">
        <v>14686</v>
      </c>
      <c r="M8015" s="548" t="s">
        <v>13758</v>
      </c>
      <c r="N8015" s="545" t="s">
        <v>13413</v>
      </c>
      <c r="O8015" s="545" t="s">
        <v>13413</v>
      </c>
      <c r="P8015" s="549">
        <v>5611</v>
      </c>
      <c r="Q8015" s="549">
        <v>1</v>
      </c>
      <c r="R8015" s="549">
        <v>148</v>
      </c>
      <c r="S8015" s="548"/>
      <c r="T8015" s="548"/>
      <c r="U8015" s="99"/>
    </row>
    <row r="8016" spans="1:21" ht="19.5" customHeight="1">
      <c r="A8016" s="545">
        <v>102686</v>
      </c>
      <c r="B8016" s="545" t="s">
        <v>10335</v>
      </c>
      <c r="C8016" s="545" t="s">
        <v>216</v>
      </c>
      <c r="D8016" s="546"/>
      <c r="E8016" s="171" t="str">
        <f t="shared" si="125"/>
        <v>1900</v>
      </c>
      <c r="F8016" s="547">
        <v>0</v>
      </c>
      <c r="G8016" s="548">
        <v>0</v>
      </c>
      <c r="H8016" s="547">
        <v>0</v>
      </c>
      <c r="I8016" s="545" t="s">
        <v>12727</v>
      </c>
      <c r="J8016" s="545"/>
      <c r="K8016" s="545" t="s">
        <v>18857</v>
      </c>
      <c r="L8016" s="545" t="s">
        <v>14686</v>
      </c>
      <c r="M8016" s="548" t="s">
        <v>13758</v>
      </c>
      <c r="N8016" s="545" t="s">
        <v>13413</v>
      </c>
      <c r="O8016" s="545" t="s">
        <v>13413</v>
      </c>
      <c r="P8016" s="549">
        <v>5612</v>
      </c>
      <c r="Q8016" s="549">
        <v>1</v>
      </c>
      <c r="R8016" s="549">
        <v>148</v>
      </c>
      <c r="S8016" s="548"/>
      <c r="T8016" s="548"/>
      <c r="U8016" s="99"/>
    </row>
    <row r="8017" spans="1:21" ht="19.5" customHeight="1">
      <c r="A8017" s="545">
        <v>102687</v>
      </c>
      <c r="B8017" s="545" t="s">
        <v>10334</v>
      </c>
      <c r="C8017" s="545" t="s">
        <v>216</v>
      </c>
      <c r="D8017" s="546"/>
      <c r="E8017" s="171" t="str">
        <f t="shared" si="125"/>
        <v>1900</v>
      </c>
      <c r="F8017" s="547">
        <v>0</v>
      </c>
      <c r="G8017" s="548">
        <v>0</v>
      </c>
      <c r="H8017" s="547">
        <v>0</v>
      </c>
      <c r="I8017" s="545" t="s">
        <v>12727</v>
      </c>
      <c r="J8017" s="545"/>
      <c r="K8017" s="545" t="s">
        <v>18858</v>
      </c>
      <c r="L8017" s="545" t="s">
        <v>14686</v>
      </c>
      <c r="M8017" s="548" t="s">
        <v>13758</v>
      </c>
      <c r="N8017" s="545" t="s">
        <v>13413</v>
      </c>
      <c r="O8017" s="545" t="s">
        <v>13413</v>
      </c>
      <c r="P8017" s="549">
        <v>5613</v>
      </c>
      <c r="Q8017" s="549">
        <v>1</v>
      </c>
      <c r="R8017" s="549">
        <v>148</v>
      </c>
      <c r="S8017" s="548"/>
      <c r="T8017" s="548"/>
      <c r="U8017" s="99"/>
    </row>
    <row r="8018" spans="1:21" ht="19.5" customHeight="1">
      <c r="A8018" s="545">
        <v>102688</v>
      </c>
      <c r="B8018" s="545" t="s">
        <v>10333</v>
      </c>
      <c r="C8018" s="545" t="s">
        <v>221</v>
      </c>
      <c r="D8018" s="546"/>
      <c r="E8018" s="171" t="str">
        <f t="shared" si="125"/>
        <v>1900</v>
      </c>
      <c r="F8018" s="547">
        <v>0</v>
      </c>
      <c r="G8018" s="548">
        <v>0</v>
      </c>
      <c r="H8018" s="547">
        <v>0</v>
      </c>
      <c r="I8018" s="545" t="s">
        <v>12727</v>
      </c>
      <c r="J8018" s="545"/>
      <c r="K8018" s="545" t="s">
        <v>18858</v>
      </c>
      <c r="L8018" s="545" t="s">
        <v>14686</v>
      </c>
      <c r="M8018" s="548" t="s">
        <v>13758</v>
      </c>
      <c r="N8018" s="545" t="s">
        <v>13413</v>
      </c>
      <c r="O8018" s="545" t="s">
        <v>13413</v>
      </c>
      <c r="P8018" s="549">
        <v>5614</v>
      </c>
      <c r="Q8018" s="549">
        <v>1</v>
      </c>
      <c r="R8018" s="549">
        <v>148</v>
      </c>
      <c r="S8018" s="548"/>
      <c r="T8018" s="548"/>
      <c r="U8018" s="99"/>
    </row>
    <row r="8019" spans="1:21" ht="19.5" customHeight="1">
      <c r="A8019" s="545">
        <v>102689</v>
      </c>
      <c r="B8019" s="545" t="s">
        <v>2822</v>
      </c>
      <c r="C8019" s="545" t="s">
        <v>221</v>
      </c>
      <c r="D8019" s="546"/>
      <c r="E8019" s="171" t="str">
        <f t="shared" si="125"/>
        <v>1900</v>
      </c>
      <c r="F8019" s="547">
        <v>0</v>
      </c>
      <c r="G8019" s="548">
        <v>0</v>
      </c>
      <c r="H8019" s="547">
        <v>0</v>
      </c>
      <c r="I8019" s="545" t="s">
        <v>12727</v>
      </c>
      <c r="J8019" s="545"/>
      <c r="K8019" s="545" t="s">
        <v>13413</v>
      </c>
      <c r="L8019" s="545" t="s">
        <v>14685</v>
      </c>
      <c r="M8019" s="548" t="s">
        <v>13758</v>
      </c>
      <c r="N8019" s="545" t="s">
        <v>13413</v>
      </c>
      <c r="O8019" s="545" t="s">
        <v>13413</v>
      </c>
      <c r="P8019" s="549">
        <v>5615</v>
      </c>
      <c r="Q8019" s="549">
        <v>1</v>
      </c>
      <c r="R8019" s="549">
        <v>148</v>
      </c>
      <c r="S8019" s="548"/>
      <c r="T8019" s="548"/>
      <c r="U8019" s="99"/>
    </row>
    <row r="8020" spans="1:21" ht="19.5" customHeight="1">
      <c r="A8020" s="545">
        <v>102690</v>
      </c>
      <c r="B8020" s="545" t="s">
        <v>10332</v>
      </c>
      <c r="C8020" s="545" t="s">
        <v>216</v>
      </c>
      <c r="D8020" s="546"/>
      <c r="E8020" s="171" t="str">
        <f t="shared" si="125"/>
        <v>1900</v>
      </c>
      <c r="F8020" s="547">
        <v>0</v>
      </c>
      <c r="G8020" s="548">
        <v>0</v>
      </c>
      <c r="H8020" s="547">
        <v>0</v>
      </c>
      <c r="I8020" s="545" t="s">
        <v>12727</v>
      </c>
      <c r="J8020" s="545"/>
      <c r="K8020" s="545" t="s">
        <v>18858</v>
      </c>
      <c r="L8020" s="545" t="s">
        <v>14686</v>
      </c>
      <c r="M8020" s="548" t="s">
        <v>13758</v>
      </c>
      <c r="N8020" s="545" t="s">
        <v>13413</v>
      </c>
      <c r="O8020" s="545" t="s">
        <v>13413</v>
      </c>
      <c r="P8020" s="549">
        <v>5616</v>
      </c>
      <c r="Q8020" s="549">
        <v>1</v>
      </c>
      <c r="R8020" s="549">
        <v>148</v>
      </c>
      <c r="S8020" s="548"/>
      <c r="T8020" s="548"/>
      <c r="U8020" s="99"/>
    </row>
    <row r="8021" spans="1:21" ht="19.5" customHeight="1">
      <c r="A8021" s="545">
        <v>102691</v>
      </c>
      <c r="B8021" s="545" t="s">
        <v>10331</v>
      </c>
      <c r="C8021" s="545" t="s">
        <v>216</v>
      </c>
      <c r="D8021" s="546"/>
      <c r="E8021" s="171" t="str">
        <f t="shared" si="125"/>
        <v>1900</v>
      </c>
      <c r="F8021" s="547">
        <v>0</v>
      </c>
      <c r="G8021" s="548">
        <v>0</v>
      </c>
      <c r="H8021" s="547">
        <v>0</v>
      </c>
      <c r="I8021" s="545" t="s">
        <v>12727</v>
      </c>
      <c r="J8021" s="545"/>
      <c r="K8021" s="545" t="s">
        <v>18858</v>
      </c>
      <c r="L8021" s="545" t="s">
        <v>14686</v>
      </c>
      <c r="M8021" s="548" t="s">
        <v>13758</v>
      </c>
      <c r="N8021" s="545" t="s">
        <v>13413</v>
      </c>
      <c r="O8021" s="545" t="s">
        <v>13413</v>
      </c>
      <c r="P8021" s="549">
        <v>5617</v>
      </c>
      <c r="Q8021" s="549">
        <v>1</v>
      </c>
      <c r="R8021" s="549">
        <v>148</v>
      </c>
      <c r="S8021" s="548"/>
      <c r="T8021" s="548"/>
      <c r="U8021" s="99"/>
    </row>
    <row r="8022" spans="1:21" ht="19.5" customHeight="1">
      <c r="A8022" s="545">
        <v>102692</v>
      </c>
      <c r="B8022" s="545" t="s">
        <v>10330</v>
      </c>
      <c r="C8022" s="545" t="s">
        <v>216</v>
      </c>
      <c r="D8022" s="546"/>
      <c r="E8022" s="171" t="str">
        <f t="shared" si="125"/>
        <v>1900</v>
      </c>
      <c r="F8022" s="547">
        <v>0</v>
      </c>
      <c r="G8022" s="548">
        <v>0</v>
      </c>
      <c r="H8022" s="547">
        <v>0</v>
      </c>
      <c r="I8022" s="545" t="s">
        <v>12727</v>
      </c>
      <c r="J8022" s="545"/>
      <c r="K8022" s="545" t="s">
        <v>18858</v>
      </c>
      <c r="L8022" s="545" t="s">
        <v>14686</v>
      </c>
      <c r="M8022" s="548" t="s">
        <v>13758</v>
      </c>
      <c r="N8022" s="545" t="s">
        <v>13413</v>
      </c>
      <c r="O8022" s="545" t="s">
        <v>13413</v>
      </c>
      <c r="P8022" s="549">
        <v>5618</v>
      </c>
      <c r="Q8022" s="549">
        <v>1</v>
      </c>
      <c r="R8022" s="549">
        <v>148</v>
      </c>
      <c r="S8022" s="548"/>
      <c r="T8022" s="548"/>
      <c r="U8022" s="99"/>
    </row>
    <row r="8023" spans="1:21" ht="19.5" customHeight="1">
      <c r="A8023" s="545">
        <v>102693</v>
      </c>
      <c r="B8023" s="545" t="s">
        <v>10329</v>
      </c>
      <c r="C8023" s="545" t="s">
        <v>221</v>
      </c>
      <c r="D8023" s="546"/>
      <c r="E8023" s="171" t="str">
        <f t="shared" si="125"/>
        <v>1900</v>
      </c>
      <c r="F8023" s="547">
        <v>0</v>
      </c>
      <c r="G8023" s="548">
        <v>0</v>
      </c>
      <c r="H8023" s="547">
        <v>0</v>
      </c>
      <c r="I8023" s="545" t="s">
        <v>12727</v>
      </c>
      <c r="J8023" s="545"/>
      <c r="K8023" s="545" t="s">
        <v>18859</v>
      </c>
      <c r="L8023" s="545" t="s">
        <v>14686</v>
      </c>
      <c r="M8023" s="548" t="s">
        <v>13758</v>
      </c>
      <c r="N8023" s="545" t="s">
        <v>13413</v>
      </c>
      <c r="O8023" s="545" t="s">
        <v>13413</v>
      </c>
      <c r="P8023" s="549">
        <v>5619</v>
      </c>
      <c r="Q8023" s="549">
        <v>1</v>
      </c>
      <c r="R8023" s="549">
        <v>148</v>
      </c>
      <c r="S8023" s="548"/>
      <c r="T8023" s="548"/>
      <c r="U8023" s="99"/>
    </row>
    <row r="8024" spans="1:21" ht="19.5" customHeight="1">
      <c r="A8024" s="545">
        <v>102694</v>
      </c>
      <c r="B8024" s="545" t="s">
        <v>10328</v>
      </c>
      <c r="C8024" s="545" t="s">
        <v>209</v>
      </c>
      <c r="D8024" s="546"/>
      <c r="E8024" s="171" t="str">
        <f t="shared" si="125"/>
        <v>1900</v>
      </c>
      <c r="F8024" s="547">
        <v>0</v>
      </c>
      <c r="G8024" s="548">
        <v>0</v>
      </c>
      <c r="H8024" s="547">
        <v>0</v>
      </c>
      <c r="I8024" s="545" t="s">
        <v>12643</v>
      </c>
      <c r="J8024" s="545"/>
      <c r="K8024" s="545" t="s">
        <v>13413</v>
      </c>
      <c r="L8024" s="545" t="s">
        <v>13996</v>
      </c>
      <c r="M8024" s="548" t="s">
        <v>13758</v>
      </c>
      <c r="N8024" s="545" t="s">
        <v>13413</v>
      </c>
      <c r="O8024" s="545" t="s">
        <v>13998</v>
      </c>
      <c r="P8024" s="549">
        <v>5620</v>
      </c>
      <c r="Q8024" s="549">
        <v>1</v>
      </c>
      <c r="R8024" s="549">
        <v>6</v>
      </c>
      <c r="S8024" s="548"/>
      <c r="T8024" s="548"/>
      <c r="U8024" s="99"/>
    </row>
    <row r="8025" spans="1:21" ht="19.5" customHeight="1">
      <c r="A8025" s="545">
        <v>102695</v>
      </c>
      <c r="B8025" s="545" t="s">
        <v>10327</v>
      </c>
      <c r="C8025" s="545" t="s">
        <v>221</v>
      </c>
      <c r="D8025" s="546"/>
      <c r="E8025" s="171" t="str">
        <f t="shared" si="125"/>
        <v>1900</v>
      </c>
      <c r="F8025" s="547">
        <v>0</v>
      </c>
      <c r="G8025" s="548">
        <v>0</v>
      </c>
      <c r="H8025" s="547">
        <v>0</v>
      </c>
      <c r="I8025" s="545" t="s">
        <v>12973</v>
      </c>
      <c r="J8025" s="545"/>
      <c r="K8025" s="545" t="s">
        <v>13413</v>
      </c>
      <c r="L8025" s="545" t="s">
        <v>13413</v>
      </c>
      <c r="M8025" s="548" t="s">
        <v>13758</v>
      </c>
      <c r="N8025" s="545" t="s">
        <v>13413</v>
      </c>
      <c r="O8025" s="545" t="s">
        <v>13413</v>
      </c>
      <c r="P8025" s="549">
        <v>5621</v>
      </c>
      <c r="Q8025" s="549">
        <v>1</v>
      </c>
      <c r="R8025" s="549">
        <v>59</v>
      </c>
      <c r="S8025" s="548"/>
      <c r="T8025" s="548"/>
      <c r="U8025" s="99"/>
    </row>
    <row r="8026" spans="1:21" ht="19.5" customHeight="1">
      <c r="A8026" s="545">
        <v>102696</v>
      </c>
      <c r="B8026" s="545" t="s">
        <v>10326</v>
      </c>
      <c r="C8026" s="545" t="s">
        <v>221</v>
      </c>
      <c r="D8026" s="546"/>
      <c r="E8026" s="171" t="str">
        <f t="shared" si="125"/>
        <v>1900</v>
      </c>
      <c r="F8026" s="547">
        <v>0</v>
      </c>
      <c r="G8026" s="548">
        <v>0</v>
      </c>
      <c r="H8026" s="547">
        <v>0</v>
      </c>
      <c r="I8026" s="545" t="s">
        <v>12973</v>
      </c>
      <c r="J8026" s="545"/>
      <c r="K8026" s="545" t="s">
        <v>13413</v>
      </c>
      <c r="L8026" s="545" t="s">
        <v>13413</v>
      </c>
      <c r="M8026" s="548" t="s">
        <v>13758</v>
      </c>
      <c r="N8026" s="545" t="s">
        <v>13413</v>
      </c>
      <c r="O8026" s="545" t="s">
        <v>13413</v>
      </c>
      <c r="P8026" s="549">
        <v>5622</v>
      </c>
      <c r="Q8026" s="549">
        <v>1</v>
      </c>
      <c r="R8026" s="549">
        <v>59</v>
      </c>
      <c r="S8026" s="548"/>
      <c r="T8026" s="548"/>
      <c r="U8026" s="99"/>
    </row>
    <row r="8027" spans="1:21" ht="19.5" customHeight="1">
      <c r="A8027" s="545">
        <v>102697</v>
      </c>
      <c r="B8027" s="545" t="s">
        <v>10325</v>
      </c>
      <c r="C8027" s="545" t="s">
        <v>221</v>
      </c>
      <c r="D8027" s="546"/>
      <c r="E8027" s="171" t="str">
        <f t="shared" si="125"/>
        <v>1900</v>
      </c>
      <c r="F8027" s="547">
        <v>0</v>
      </c>
      <c r="G8027" s="548">
        <v>0</v>
      </c>
      <c r="H8027" s="547">
        <v>0</v>
      </c>
      <c r="I8027" s="545" t="s">
        <v>12973</v>
      </c>
      <c r="J8027" s="545"/>
      <c r="K8027" s="545" t="s">
        <v>13413</v>
      </c>
      <c r="L8027" s="545" t="s">
        <v>13413</v>
      </c>
      <c r="M8027" s="548" t="s">
        <v>13758</v>
      </c>
      <c r="N8027" s="545" t="s">
        <v>13413</v>
      </c>
      <c r="O8027" s="545" t="s">
        <v>13413</v>
      </c>
      <c r="P8027" s="549">
        <v>5623</v>
      </c>
      <c r="Q8027" s="549">
        <v>1</v>
      </c>
      <c r="R8027" s="549">
        <v>59</v>
      </c>
      <c r="S8027" s="548"/>
      <c r="T8027" s="548"/>
      <c r="U8027" s="99"/>
    </row>
    <row r="8028" spans="1:21" ht="19.5" customHeight="1">
      <c r="A8028" s="545">
        <v>102698</v>
      </c>
      <c r="B8028" s="545" t="s">
        <v>10324</v>
      </c>
      <c r="C8028" s="545" t="s">
        <v>786</v>
      </c>
      <c r="D8028" s="546"/>
      <c r="E8028" s="171" t="str">
        <f t="shared" si="125"/>
        <v>1900</v>
      </c>
      <c r="F8028" s="547">
        <v>0</v>
      </c>
      <c r="G8028" s="548">
        <v>0</v>
      </c>
      <c r="H8028" s="547">
        <v>0</v>
      </c>
      <c r="I8028" s="545" t="s">
        <v>12683</v>
      </c>
      <c r="J8028" s="545"/>
      <c r="K8028" s="545" t="s">
        <v>13413</v>
      </c>
      <c r="L8028" s="545" t="s">
        <v>13413</v>
      </c>
      <c r="M8028" s="548" t="s">
        <v>13758</v>
      </c>
      <c r="N8028" s="545" t="s">
        <v>13413</v>
      </c>
      <c r="O8028" s="545" t="s">
        <v>14701</v>
      </c>
      <c r="P8028" s="549">
        <v>5624</v>
      </c>
      <c r="Q8028" s="549">
        <v>1</v>
      </c>
      <c r="R8028" s="549">
        <v>18</v>
      </c>
      <c r="S8028" s="548"/>
      <c r="T8028" s="548"/>
      <c r="U8028" s="99"/>
    </row>
    <row r="8029" spans="1:21" ht="19.5" customHeight="1">
      <c r="A8029" s="545">
        <v>102699</v>
      </c>
      <c r="B8029" s="545" t="s">
        <v>10323</v>
      </c>
      <c r="C8029" s="545" t="s">
        <v>216</v>
      </c>
      <c r="D8029" s="546"/>
      <c r="E8029" s="171" t="str">
        <f t="shared" si="125"/>
        <v>1900</v>
      </c>
      <c r="F8029" s="547">
        <v>0</v>
      </c>
      <c r="G8029" s="548">
        <v>0</v>
      </c>
      <c r="H8029" s="547">
        <v>0</v>
      </c>
      <c r="I8029" s="545" t="s">
        <v>12746</v>
      </c>
      <c r="J8029" s="545"/>
      <c r="K8029" s="545" t="s">
        <v>13413</v>
      </c>
      <c r="L8029" s="545" t="s">
        <v>13413</v>
      </c>
      <c r="M8029" s="548" t="s">
        <v>13758</v>
      </c>
      <c r="N8029" s="545" t="s">
        <v>13413</v>
      </c>
      <c r="O8029" s="545" t="s">
        <v>13413</v>
      </c>
      <c r="P8029" s="549">
        <v>5625</v>
      </c>
      <c r="Q8029" s="549">
        <v>1</v>
      </c>
      <c r="R8029" s="549">
        <v>29</v>
      </c>
      <c r="S8029" s="548"/>
      <c r="T8029" s="548"/>
      <c r="U8029" s="99"/>
    </row>
    <row r="8030" spans="1:21" ht="19.5" customHeight="1">
      <c r="A8030" s="545">
        <v>102700</v>
      </c>
      <c r="B8030" s="545" t="s">
        <v>10322</v>
      </c>
      <c r="C8030" s="545" t="s">
        <v>216</v>
      </c>
      <c r="D8030" s="546"/>
      <c r="E8030" s="171" t="str">
        <f t="shared" si="125"/>
        <v>1900</v>
      </c>
      <c r="F8030" s="547">
        <v>0</v>
      </c>
      <c r="G8030" s="548">
        <v>0</v>
      </c>
      <c r="H8030" s="547">
        <v>0</v>
      </c>
      <c r="I8030" s="545" t="s">
        <v>12752</v>
      </c>
      <c r="J8030" s="545"/>
      <c r="K8030" s="545" t="s">
        <v>13413</v>
      </c>
      <c r="L8030" s="545" t="s">
        <v>16404</v>
      </c>
      <c r="M8030" s="548" t="s">
        <v>13758</v>
      </c>
      <c r="N8030" s="545" t="s">
        <v>22190</v>
      </c>
      <c r="O8030" s="545" t="s">
        <v>16405</v>
      </c>
      <c r="P8030" s="549">
        <v>5626</v>
      </c>
      <c r="Q8030" s="549">
        <v>1</v>
      </c>
      <c r="R8030" s="549">
        <v>167</v>
      </c>
      <c r="S8030" s="548"/>
      <c r="T8030" s="548">
        <v>183</v>
      </c>
      <c r="U8030" s="99"/>
    </row>
    <row r="8031" spans="1:21" ht="19.5" customHeight="1">
      <c r="A8031" s="545">
        <v>102701</v>
      </c>
      <c r="B8031" s="545" t="s">
        <v>10321</v>
      </c>
      <c r="C8031" s="545" t="s">
        <v>216</v>
      </c>
      <c r="D8031" s="546"/>
      <c r="E8031" s="171" t="str">
        <f t="shared" si="125"/>
        <v>1900</v>
      </c>
      <c r="F8031" s="547">
        <v>0</v>
      </c>
      <c r="G8031" s="548">
        <v>0</v>
      </c>
      <c r="H8031" s="547">
        <v>0</v>
      </c>
      <c r="I8031" s="545" t="s">
        <v>12752</v>
      </c>
      <c r="J8031" s="545"/>
      <c r="K8031" s="545" t="s">
        <v>13413</v>
      </c>
      <c r="L8031" s="545" t="s">
        <v>16404</v>
      </c>
      <c r="M8031" s="548" t="s">
        <v>13758</v>
      </c>
      <c r="N8031" s="545" t="s">
        <v>22190</v>
      </c>
      <c r="O8031" s="545" t="s">
        <v>16405</v>
      </c>
      <c r="P8031" s="549">
        <v>5627</v>
      </c>
      <c r="Q8031" s="549">
        <v>1</v>
      </c>
      <c r="R8031" s="549">
        <v>167</v>
      </c>
      <c r="S8031" s="548"/>
      <c r="T8031" s="548">
        <v>183</v>
      </c>
      <c r="U8031" s="99"/>
    </row>
    <row r="8032" spans="1:21" ht="19.5" customHeight="1">
      <c r="A8032" s="545">
        <v>102702</v>
      </c>
      <c r="B8032" s="545" t="s">
        <v>10320</v>
      </c>
      <c r="C8032" s="545" t="s">
        <v>221</v>
      </c>
      <c r="D8032" s="546"/>
      <c r="E8032" s="171" t="str">
        <f t="shared" si="125"/>
        <v>1900</v>
      </c>
      <c r="F8032" s="547">
        <v>0</v>
      </c>
      <c r="G8032" s="548">
        <v>0</v>
      </c>
      <c r="H8032" s="547">
        <v>0</v>
      </c>
      <c r="I8032" s="545" t="s">
        <v>12721</v>
      </c>
      <c r="J8032" s="545"/>
      <c r="K8032" s="545" t="s">
        <v>13413</v>
      </c>
      <c r="L8032" s="545" t="s">
        <v>14611</v>
      </c>
      <c r="M8032" s="548" t="s">
        <v>13758</v>
      </c>
      <c r="N8032" s="545" t="s">
        <v>13413</v>
      </c>
      <c r="O8032" s="545" t="s">
        <v>13413</v>
      </c>
      <c r="P8032" s="549">
        <v>5628</v>
      </c>
      <c r="Q8032" s="549">
        <v>1</v>
      </c>
      <c r="R8032" s="549">
        <v>144</v>
      </c>
      <c r="S8032" s="548"/>
      <c r="T8032" s="548"/>
      <c r="U8032" s="99"/>
    </row>
    <row r="8033" spans="1:21" ht="19.5" customHeight="1">
      <c r="A8033" s="545">
        <v>102703</v>
      </c>
      <c r="B8033" s="545" t="s">
        <v>2944</v>
      </c>
      <c r="C8033" s="545" t="s">
        <v>221</v>
      </c>
      <c r="D8033" s="546">
        <v>46052</v>
      </c>
      <c r="E8033" s="171" t="str">
        <f t="shared" si="125"/>
        <v>2026</v>
      </c>
      <c r="F8033" s="547">
        <v>60694</v>
      </c>
      <c r="G8033" s="548">
        <v>0.19</v>
      </c>
      <c r="H8033" s="547">
        <v>51003.360000000001</v>
      </c>
      <c r="I8033" s="545" t="s">
        <v>12683</v>
      </c>
      <c r="J8033" s="545" t="s">
        <v>13307</v>
      </c>
      <c r="K8033" s="545" t="s">
        <v>18860</v>
      </c>
      <c r="L8033" s="545" t="s">
        <v>13413</v>
      </c>
      <c r="M8033" s="548" t="s">
        <v>13758</v>
      </c>
      <c r="N8033" s="545" t="s">
        <v>13413</v>
      </c>
      <c r="O8033" s="545" t="s">
        <v>14478</v>
      </c>
      <c r="P8033" s="549">
        <v>5629</v>
      </c>
      <c r="Q8033" s="549">
        <v>1</v>
      </c>
      <c r="R8033" s="549">
        <v>18</v>
      </c>
      <c r="S8033" s="548">
        <v>2228</v>
      </c>
      <c r="T8033" s="548"/>
      <c r="U8033" s="99"/>
    </row>
    <row r="8034" spans="1:21" ht="19.5" customHeight="1">
      <c r="A8034" s="545">
        <v>102704</v>
      </c>
      <c r="B8034" s="545" t="s">
        <v>10319</v>
      </c>
      <c r="C8034" s="545" t="s">
        <v>216</v>
      </c>
      <c r="D8034" s="546"/>
      <c r="E8034" s="171" t="str">
        <f t="shared" si="125"/>
        <v>1900</v>
      </c>
      <c r="F8034" s="547">
        <v>0</v>
      </c>
      <c r="G8034" s="548">
        <v>0</v>
      </c>
      <c r="H8034" s="547">
        <v>0</v>
      </c>
      <c r="I8034" s="545" t="s">
        <v>12684</v>
      </c>
      <c r="J8034" s="545"/>
      <c r="K8034" s="545" t="s">
        <v>13413</v>
      </c>
      <c r="L8034" s="545" t="s">
        <v>13982</v>
      </c>
      <c r="M8034" s="548" t="s">
        <v>13758</v>
      </c>
      <c r="N8034" s="545" t="s">
        <v>13413</v>
      </c>
      <c r="O8034" s="545" t="s">
        <v>15207</v>
      </c>
      <c r="P8034" s="549">
        <v>5630</v>
      </c>
      <c r="Q8034" s="549">
        <v>1</v>
      </c>
      <c r="R8034" s="549">
        <v>95</v>
      </c>
      <c r="S8034" s="548"/>
      <c r="T8034" s="548"/>
      <c r="U8034" s="99"/>
    </row>
    <row r="8035" spans="1:21" ht="19.5" customHeight="1">
      <c r="A8035" s="545">
        <v>102705</v>
      </c>
      <c r="B8035" s="545" t="s">
        <v>10318</v>
      </c>
      <c r="C8035" s="545" t="s">
        <v>216</v>
      </c>
      <c r="D8035" s="546"/>
      <c r="E8035" s="171" t="str">
        <f t="shared" si="125"/>
        <v>1900</v>
      </c>
      <c r="F8035" s="547">
        <v>0</v>
      </c>
      <c r="G8035" s="548">
        <v>0</v>
      </c>
      <c r="H8035" s="547">
        <v>0</v>
      </c>
      <c r="I8035" s="545" t="s">
        <v>12684</v>
      </c>
      <c r="J8035" s="545"/>
      <c r="K8035" s="545" t="s">
        <v>13413</v>
      </c>
      <c r="L8035" s="545" t="s">
        <v>13982</v>
      </c>
      <c r="M8035" s="548" t="s">
        <v>13758</v>
      </c>
      <c r="N8035" s="545" t="s">
        <v>13413</v>
      </c>
      <c r="O8035" s="545" t="s">
        <v>15207</v>
      </c>
      <c r="P8035" s="549">
        <v>5631</v>
      </c>
      <c r="Q8035" s="549">
        <v>1</v>
      </c>
      <c r="R8035" s="549">
        <v>95</v>
      </c>
      <c r="S8035" s="548"/>
      <c r="T8035" s="548"/>
      <c r="U8035" s="99"/>
    </row>
    <row r="8036" spans="1:21" ht="19.5" customHeight="1">
      <c r="A8036" s="545">
        <v>102706</v>
      </c>
      <c r="B8036" s="545" t="s">
        <v>3652</v>
      </c>
      <c r="C8036" s="545" t="s">
        <v>4552</v>
      </c>
      <c r="D8036" s="546"/>
      <c r="E8036" s="171" t="str">
        <f t="shared" si="125"/>
        <v>1900</v>
      </c>
      <c r="F8036" s="547">
        <v>0</v>
      </c>
      <c r="G8036" s="548">
        <v>0</v>
      </c>
      <c r="H8036" s="547">
        <v>0</v>
      </c>
      <c r="I8036" s="545" t="s">
        <v>12758</v>
      </c>
      <c r="J8036" s="545"/>
      <c r="K8036" s="545" t="s">
        <v>13413</v>
      </c>
      <c r="L8036" s="545" t="s">
        <v>16420</v>
      </c>
      <c r="M8036" s="548" t="s">
        <v>13758</v>
      </c>
      <c r="N8036" s="545" t="s">
        <v>13413</v>
      </c>
      <c r="O8036" s="545" t="s">
        <v>13413</v>
      </c>
      <c r="P8036" s="549">
        <v>5632</v>
      </c>
      <c r="Q8036" s="549">
        <v>1</v>
      </c>
      <c r="R8036" s="549">
        <v>164</v>
      </c>
      <c r="S8036" s="548"/>
      <c r="T8036" s="548"/>
      <c r="U8036" s="99"/>
    </row>
    <row r="8037" spans="1:21" ht="19.5" customHeight="1">
      <c r="A8037" s="545">
        <v>102707</v>
      </c>
      <c r="B8037" s="545" t="s">
        <v>591</v>
      </c>
      <c r="C8037" s="545" t="s">
        <v>216</v>
      </c>
      <c r="D8037" s="546"/>
      <c r="E8037" s="171" t="str">
        <f t="shared" si="125"/>
        <v>1900</v>
      </c>
      <c r="F8037" s="547">
        <v>0</v>
      </c>
      <c r="G8037" s="548">
        <v>0</v>
      </c>
      <c r="H8037" s="547">
        <v>0</v>
      </c>
      <c r="I8037" s="545" t="s">
        <v>12674</v>
      </c>
      <c r="J8037" s="545"/>
      <c r="K8037" s="545" t="s">
        <v>13413</v>
      </c>
      <c r="L8037" s="545" t="s">
        <v>13899</v>
      </c>
      <c r="M8037" s="548" t="s">
        <v>13758</v>
      </c>
      <c r="N8037" s="545" t="s">
        <v>13413</v>
      </c>
      <c r="O8037" s="545" t="s">
        <v>13413</v>
      </c>
      <c r="P8037" s="549">
        <v>5633</v>
      </c>
      <c r="Q8037" s="549">
        <v>1</v>
      </c>
      <c r="R8037" s="549">
        <v>5</v>
      </c>
      <c r="S8037" s="548"/>
      <c r="T8037" s="548"/>
      <c r="U8037" s="99"/>
    </row>
    <row r="8038" spans="1:21" ht="19.5" customHeight="1">
      <c r="A8038" s="545">
        <v>102708</v>
      </c>
      <c r="B8038" s="545" t="s">
        <v>943</v>
      </c>
      <c r="C8038" s="545" t="s">
        <v>4504</v>
      </c>
      <c r="D8038" s="546"/>
      <c r="E8038" s="171" t="str">
        <f t="shared" si="125"/>
        <v>1900</v>
      </c>
      <c r="F8038" s="547">
        <v>0</v>
      </c>
      <c r="G8038" s="548">
        <v>0</v>
      </c>
      <c r="H8038" s="547">
        <v>0</v>
      </c>
      <c r="I8038" s="545" t="s">
        <v>12668</v>
      </c>
      <c r="J8038" s="545"/>
      <c r="K8038" s="545" t="s">
        <v>13413</v>
      </c>
      <c r="L8038" s="545" t="s">
        <v>13413</v>
      </c>
      <c r="M8038" s="548" t="s">
        <v>13868</v>
      </c>
      <c r="N8038" s="545" t="s">
        <v>13413</v>
      </c>
      <c r="O8038" s="545" t="s">
        <v>13413</v>
      </c>
      <c r="P8038" s="549">
        <v>5634</v>
      </c>
      <c r="Q8038" s="549">
        <v>2</v>
      </c>
      <c r="R8038" s="549">
        <v>7</v>
      </c>
      <c r="S8038" s="548"/>
      <c r="T8038" s="548"/>
      <c r="U8038" s="99"/>
    </row>
    <row r="8039" spans="1:21" ht="19.5" customHeight="1">
      <c r="A8039" s="545">
        <v>102709</v>
      </c>
      <c r="B8039" s="545" t="s">
        <v>6505</v>
      </c>
      <c r="C8039" s="545" t="s">
        <v>216</v>
      </c>
      <c r="D8039" s="546">
        <v>44601</v>
      </c>
      <c r="E8039" s="171" t="str">
        <f t="shared" si="125"/>
        <v>2022</v>
      </c>
      <c r="F8039" s="547">
        <v>11312</v>
      </c>
      <c r="G8039" s="548">
        <v>0.19</v>
      </c>
      <c r="H8039" s="547">
        <v>9505.8799999999992</v>
      </c>
      <c r="I8039" s="545" t="s">
        <v>12686</v>
      </c>
      <c r="J8039" s="545" t="s">
        <v>13297</v>
      </c>
      <c r="K8039" s="545" t="s">
        <v>18861</v>
      </c>
      <c r="L8039" s="545" t="s">
        <v>13413</v>
      </c>
      <c r="M8039" s="548" t="s">
        <v>13758</v>
      </c>
      <c r="N8039" s="545" t="s">
        <v>13413</v>
      </c>
      <c r="O8039" s="545" t="s">
        <v>13413</v>
      </c>
      <c r="P8039" s="549">
        <v>12371</v>
      </c>
      <c r="Q8039" s="549">
        <v>1</v>
      </c>
      <c r="R8039" s="549">
        <v>131</v>
      </c>
      <c r="S8039" s="548">
        <v>2257</v>
      </c>
      <c r="T8039" s="548"/>
      <c r="U8039" s="99"/>
    </row>
    <row r="8040" spans="1:21" ht="19.5" customHeight="1">
      <c r="A8040" s="545">
        <v>102710</v>
      </c>
      <c r="B8040" s="545" t="s">
        <v>1449</v>
      </c>
      <c r="C8040" s="545" t="s">
        <v>216</v>
      </c>
      <c r="D8040" s="546"/>
      <c r="E8040" s="171" t="str">
        <f t="shared" si="125"/>
        <v>1900</v>
      </c>
      <c r="F8040" s="547">
        <v>0</v>
      </c>
      <c r="G8040" s="548">
        <v>0</v>
      </c>
      <c r="H8040" s="547">
        <v>0</v>
      </c>
      <c r="I8040" s="545" t="s">
        <v>12704</v>
      </c>
      <c r="J8040" s="545"/>
      <c r="K8040" s="545" t="s">
        <v>13413</v>
      </c>
      <c r="L8040" s="545" t="s">
        <v>13982</v>
      </c>
      <c r="M8040" s="548" t="s">
        <v>13758</v>
      </c>
      <c r="N8040" s="545" t="s">
        <v>13413</v>
      </c>
      <c r="O8040" s="545" t="s">
        <v>18862</v>
      </c>
      <c r="P8040" s="549">
        <v>5635</v>
      </c>
      <c r="Q8040" s="549">
        <v>1</v>
      </c>
      <c r="R8040" s="549">
        <v>118</v>
      </c>
      <c r="S8040" s="548"/>
      <c r="T8040" s="548"/>
      <c r="U8040" s="99"/>
    </row>
    <row r="8041" spans="1:21" ht="19.5" customHeight="1">
      <c r="A8041" s="545">
        <v>102711</v>
      </c>
      <c r="B8041" s="545" t="s">
        <v>10317</v>
      </c>
      <c r="C8041" s="545" t="s">
        <v>209</v>
      </c>
      <c r="D8041" s="546"/>
      <c r="E8041" s="171" t="str">
        <f t="shared" si="125"/>
        <v>1900</v>
      </c>
      <c r="F8041" s="547">
        <v>0</v>
      </c>
      <c r="G8041" s="548">
        <v>0</v>
      </c>
      <c r="H8041" s="547">
        <v>0</v>
      </c>
      <c r="I8041" s="545" t="s">
        <v>12643</v>
      </c>
      <c r="J8041" s="545"/>
      <c r="K8041" s="545" t="s">
        <v>13413</v>
      </c>
      <c r="L8041" s="545" t="s">
        <v>13413</v>
      </c>
      <c r="M8041" s="548" t="s">
        <v>13758</v>
      </c>
      <c r="N8041" s="545" t="s">
        <v>13413</v>
      </c>
      <c r="O8041" s="545" t="s">
        <v>13413</v>
      </c>
      <c r="P8041" s="549">
        <v>5636</v>
      </c>
      <c r="Q8041" s="549">
        <v>1</v>
      </c>
      <c r="R8041" s="549">
        <v>6</v>
      </c>
      <c r="S8041" s="548"/>
      <c r="T8041" s="548"/>
      <c r="U8041" s="99"/>
    </row>
    <row r="8042" spans="1:21" ht="19.5" customHeight="1">
      <c r="A8042" s="545">
        <v>102712</v>
      </c>
      <c r="B8042" s="545" t="s">
        <v>684</v>
      </c>
      <c r="C8042" s="545" t="s">
        <v>206</v>
      </c>
      <c r="D8042" s="546"/>
      <c r="E8042" s="171" t="str">
        <f t="shared" si="125"/>
        <v>1900</v>
      </c>
      <c r="F8042" s="547">
        <v>0</v>
      </c>
      <c r="G8042" s="548">
        <v>0</v>
      </c>
      <c r="H8042" s="547">
        <v>0</v>
      </c>
      <c r="I8042" s="545" t="s">
        <v>12643</v>
      </c>
      <c r="J8042" s="545"/>
      <c r="K8042" s="545" t="s">
        <v>13413</v>
      </c>
      <c r="L8042" s="545" t="s">
        <v>13982</v>
      </c>
      <c r="M8042" s="548" t="s">
        <v>13758</v>
      </c>
      <c r="N8042" s="545" t="s">
        <v>13413</v>
      </c>
      <c r="O8042" s="545" t="s">
        <v>14010</v>
      </c>
      <c r="P8042" s="549">
        <v>5637</v>
      </c>
      <c r="Q8042" s="549">
        <v>1</v>
      </c>
      <c r="R8042" s="549">
        <v>6</v>
      </c>
      <c r="S8042" s="548"/>
      <c r="T8042" s="548"/>
      <c r="U8042" s="99"/>
    </row>
    <row r="8043" spans="1:21" ht="19.5" customHeight="1">
      <c r="A8043" s="545">
        <v>102713</v>
      </c>
      <c r="B8043" s="545" t="s">
        <v>10316</v>
      </c>
      <c r="C8043" s="545" t="s">
        <v>327</v>
      </c>
      <c r="D8043" s="546"/>
      <c r="E8043" s="171" t="str">
        <f t="shared" si="125"/>
        <v>1900</v>
      </c>
      <c r="F8043" s="547">
        <v>0</v>
      </c>
      <c r="G8043" s="548">
        <v>0</v>
      </c>
      <c r="H8043" s="547">
        <v>0</v>
      </c>
      <c r="I8043" s="545" t="s">
        <v>12668</v>
      </c>
      <c r="J8043" s="545"/>
      <c r="K8043" s="545" t="s">
        <v>13413</v>
      </c>
      <c r="L8043" s="545" t="s">
        <v>13413</v>
      </c>
      <c r="M8043" s="548" t="s">
        <v>13868</v>
      </c>
      <c r="N8043" s="545" t="s">
        <v>13413</v>
      </c>
      <c r="O8043" s="545" t="s">
        <v>13413</v>
      </c>
      <c r="P8043" s="549">
        <v>5638</v>
      </c>
      <c r="Q8043" s="549">
        <v>2</v>
      </c>
      <c r="R8043" s="549">
        <v>7</v>
      </c>
      <c r="S8043" s="548"/>
      <c r="T8043" s="548"/>
      <c r="U8043" s="99"/>
    </row>
    <row r="8044" spans="1:21" ht="19.5" customHeight="1">
      <c r="A8044" s="545">
        <v>102714</v>
      </c>
      <c r="B8044" s="545" t="s">
        <v>393</v>
      </c>
      <c r="C8044" s="545" t="s">
        <v>206</v>
      </c>
      <c r="D8044" s="546">
        <v>43839</v>
      </c>
      <c r="E8044" s="171" t="str">
        <f t="shared" si="125"/>
        <v>2020</v>
      </c>
      <c r="F8044" s="547">
        <v>338</v>
      </c>
      <c r="G8044" s="548">
        <v>0.19</v>
      </c>
      <c r="H8044" s="547">
        <v>284.02999999999997</v>
      </c>
      <c r="I8044" s="545" t="s">
        <v>12987</v>
      </c>
      <c r="J8044" s="545" t="s">
        <v>13297</v>
      </c>
      <c r="K8044" s="545" t="s">
        <v>13413</v>
      </c>
      <c r="L8044" s="545" t="s">
        <v>18863</v>
      </c>
      <c r="M8044" s="548" t="s">
        <v>13758</v>
      </c>
      <c r="N8044" s="545" t="s">
        <v>13413</v>
      </c>
      <c r="O8044" s="545" t="s">
        <v>13413</v>
      </c>
      <c r="P8044" s="549">
        <v>5639</v>
      </c>
      <c r="Q8044" s="549">
        <v>1</v>
      </c>
      <c r="R8044" s="549">
        <v>35</v>
      </c>
      <c r="S8044" s="548">
        <v>2257</v>
      </c>
      <c r="T8044" s="548"/>
      <c r="U8044" s="99"/>
    </row>
    <row r="8045" spans="1:21" ht="19.5" customHeight="1">
      <c r="A8045" s="545">
        <v>102715</v>
      </c>
      <c r="B8045" s="545" t="s">
        <v>6904</v>
      </c>
      <c r="C8045" s="545" t="s">
        <v>209</v>
      </c>
      <c r="D8045" s="546">
        <v>45708</v>
      </c>
      <c r="E8045" s="171" t="str">
        <f t="shared" si="125"/>
        <v>2025</v>
      </c>
      <c r="F8045" s="547">
        <v>602.94000000000005</v>
      </c>
      <c r="G8045" s="548">
        <v>0.19</v>
      </c>
      <c r="H8045" s="547">
        <v>506.67</v>
      </c>
      <c r="I8045" s="545" t="s">
        <v>12677</v>
      </c>
      <c r="J8045" s="545" t="s">
        <v>13307</v>
      </c>
      <c r="K8045" s="545" t="s">
        <v>18864</v>
      </c>
      <c r="L8045" s="545" t="s">
        <v>13413</v>
      </c>
      <c r="M8045" s="548" t="s">
        <v>13758</v>
      </c>
      <c r="N8045" s="545" t="s">
        <v>13413</v>
      </c>
      <c r="O8045" s="545" t="s">
        <v>13413</v>
      </c>
      <c r="P8045" s="549">
        <v>5640</v>
      </c>
      <c r="Q8045" s="549">
        <v>1</v>
      </c>
      <c r="R8045" s="549">
        <v>143</v>
      </c>
      <c r="S8045" s="548">
        <v>2228</v>
      </c>
      <c r="T8045" s="548"/>
      <c r="U8045" s="99"/>
    </row>
    <row r="8046" spans="1:21" ht="19.5" customHeight="1">
      <c r="A8046" s="545">
        <v>102716</v>
      </c>
      <c r="B8046" s="545" t="s">
        <v>10315</v>
      </c>
      <c r="C8046" s="545" t="s">
        <v>216</v>
      </c>
      <c r="D8046" s="546"/>
      <c r="E8046" s="171" t="str">
        <f t="shared" si="125"/>
        <v>1900</v>
      </c>
      <c r="F8046" s="547">
        <v>0</v>
      </c>
      <c r="G8046" s="548">
        <v>0</v>
      </c>
      <c r="H8046" s="547">
        <v>0</v>
      </c>
      <c r="I8046" s="545" t="s">
        <v>12680</v>
      </c>
      <c r="J8046" s="545"/>
      <c r="K8046" s="545" t="s">
        <v>18865</v>
      </c>
      <c r="L8046" s="545" t="s">
        <v>13413</v>
      </c>
      <c r="M8046" s="548" t="s">
        <v>13758</v>
      </c>
      <c r="N8046" s="545" t="s">
        <v>13413</v>
      </c>
      <c r="O8046" s="545" t="s">
        <v>14829</v>
      </c>
      <c r="P8046" s="549">
        <v>5641</v>
      </c>
      <c r="Q8046" s="549">
        <v>1</v>
      </c>
      <c r="R8046" s="549">
        <v>20</v>
      </c>
      <c r="S8046" s="548"/>
      <c r="T8046" s="548"/>
      <c r="U8046" s="99"/>
    </row>
    <row r="8047" spans="1:21" ht="19.5" customHeight="1">
      <c r="A8047" s="545">
        <v>102717</v>
      </c>
      <c r="B8047" s="545" t="s">
        <v>1077</v>
      </c>
      <c r="C8047" s="545" t="s">
        <v>216</v>
      </c>
      <c r="D8047" s="546"/>
      <c r="E8047" s="171" t="str">
        <f t="shared" si="125"/>
        <v>1900</v>
      </c>
      <c r="F8047" s="547">
        <v>0</v>
      </c>
      <c r="G8047" s="548">
        <v>0</v>
      </c>
      <c r="H8047" s="547">
        <v>0</v>
      </c>
      <c r="I8047" s="545" t="s">
        <v>12655</v>
      </c>
      <c r="J8047" s="545"/>
      <c r="K8047" s="545" t="s">
        <v>13413</v>
      </c>
      <c r="L8047" s="545" t="s">
        <v>17797</v>
      </c>
      <c r="M8047" s="548" t="s">
        <v>13758</v>
      </c>
      <c r="N8047" s="545" t="s">
        <v>13413</v>
      </c>
      <c r="O8047" s="545" t="s">
        <v>15220</v>
      </c>
      <c r="P8047" s="549">
        <v>5642</v>
      </c>
      <c r="Q8047" s="549">
        <v>1</v>
      </c>
      <c r="R8047" s="549">
        <v>109</v>
      </c>
      <c r="S8047" s="548"/>
      <c r="T8047" s="548"/>
      <c r="U8047" s="99"/>
    </row>
    <row r="8048" spans="1:21" ht="19.5" customHeight="1">
      <c r="A8048" s="545">
        <v>102718</v>
      </c>
      <c r="B8048" s="545" t="s">
        <v>10314</v>
      </c>
      <c r="C8048" s="545" t="s">
        <v>216</v>
      </c>
      <c r="D8048" s="546"/>
      <c r="E8048" s="171" t="str">
        <f t="shared" si="125"/>
        <v>1900</v>
      </c>
      <c r="F8048" s="547">
        <v>0</v>
      </c>
      <c r="G8048" s="548">
        <v>0</v>
      </c>
      <c r="H8048" s="547">
        <v>0</v>
      </c>
      <c r="I8048" s="545" t="s">
        <v>12663</v>
      </c>
      <c r="J8048" s="545"/>
      <c r="K8048" s="545" t="s">
        <v>13413</v>
      </c>
      <c r="L8048" s="545" t="s">
        <v>14857</v>
      </c>
      <c r="M8048" s="548" t="s">
        <v>13758</v>
      </c>
      <c r="N8048" s="545" t="s">
        <v>13413</v>
      </c>
      <c r="O8048" s="545" t="s">
        <v>15014</v>
      </c>
      <c r="P8048" s="549">
        <v>5643</v>
      </c>
      <c r="Q8048" s="549">
        <v>1</v>
      </c>
      <c r="R8048" s="549">
        <v>21</v>
      </c>
      <c r="S8048" s="548"/>
      <c r="T8048" s="548"/>
      <c r="U8048" s="99"/>
    </row>
    <row r="8049" spans="1:21" ht="19.5" customHeight="1">
      <c r="A8049" s="545">
        <v>102719</v>
      </c>
      <c r="B8049" s="545" t="s">
        <v>12287</v>
      </c>
      <c r="C8049" s="545" t="s">
        <v>216</v>
      </c>
      <c r="D8049" s="546">
        <v>44592</v>
      </c>
      <c r="E8049" s="171" t="str">
        <f t="shared" si="125"/>
        <v>2022</v>
      </c>
      <c r="F8049" s="547">
        <v>147762</v>
      </c>
      <c r="G8049" s="548">
        <v>0.19</v>
      </c>
      <c r="H8049" s="547">
        <v>124169.75</v>
      </c>
      <c r="I8049" s="545" t="s">
        <v>12735</v>
      </c>
      <c r="J8049" s="545" t="s">
        <v>13297</v>
      </c>
      <c r="K8049" s="545" t="s">
        <v>18866</v>
      </c>
      <c r="L8049" s="545" t="s">
        <v>14887</v>
      </c>
      <c r="M8049" s="548" t="s">
        <v>13758</v>
      </c>
      <c r="N8049" s="545" t="s">
        <v>13413</v>
      </c>
      <c r="O8049" s="545" t="s">
        <v>18867</v>
      </c>
      <c r="P8049" s="549">
        <v>5644</v>
      </c>
      <c r="Q8049" s="549">
        <v>1</v>
      </c>
      <c r="R8049" s="549">
        <v>51</v>
      </c>
      <c r="S8049" s="548">
        <v>2257</v>
      </c>
      <c r="T8049" s="548"/>
      <c r="U8049" s="99"/>
    </row>
    <row r="8050" spans="1:21" ht="19.5" customHeight="1">
      <c r="A8050" s="545">
        <v>102720</v>
      </c>
      <c r="B8050" s="545" t="s">
        <v>10313</v>
      </c>
      <c r="C8050" s="545" t="s">
        <v>206</v>
      </c>
      <c r="D8050" s="546"/>
      <c r="E8050" s="171" t="str">
        <f t="shared" si="125"/>
        <v>1900</v>
      </c>
      <c r="F8050" s="547">
        <v>0</v>
      </c>
      <c r="G8050" s="548">
        <v>0</v>
      </c>
      <c r="H8050" s="547">
        <v>0</v>
      </c>
      <c r="I8050" s="545" t="s">
        <v>12639</v>
      </c>
      <c r="J8050" s="545"/>
      <c r="K8050" s="545" t="s">
        <v>13413</v>
      </c>
      <c r="L8050" s="545" t="s">
        <v>16566</v>
      </c>
      <c r="M8050" s="548" t="s">
        <v>13758</v>
      </c>
      <c r="N8050" s="545" t="s">
        <v>13413</v>
      </c>
      <c r="O8050" s="545" t="s">
        <v>13413</v>
      </c>
      <c r="P8050" s="549">
        <v>5645</v>
      </c>
      <c r="Q8050" s="549">
        <v>1</v>
      </c>
      <c r="R8050" s="549">
        <v>64</v>
      </c>
      <c r="S8050" s="548"/>
      <c r="T8050" s="548"/>
      <c r="U8050" s="99"/>
    </row>
    <row r="8051" spans="1:21" ht="19.5" customHeight="1">
      <c r="A8051" s="545">
        <v>102721</v>
      </c>
      <c r="B8051" s="545" t="s">
        <v>864</v>
      </c>
      <c r="C8051" s="545" t="s">
        <v>221</v>
      </c>
      <c r="D8051" s="546"/>
      <c r="E8051" s="171" t="str">
        <f t="shared" si="125"/>
        <v>1900</v>
      </c>
      <c r="F8051" s="547">
        <v>0</v>
      </c>
      <c r="G8051" s="548">
        <v>0</v>
      </c>
      <c r="H8051" s="547">
        <v>0</v>
      </c>
      <c r="I8051" s="545" t="s">
        <v>12643</v>
      </c>
      <c r="J8051" s="545"/>
      <c r="K8051" s="545" t="s">
        <v>13413</v>
      </c>
      <c r="L8051" s="545" t="s">
        <v>13413</v>
      </c>
      <c r="M8051" s="548" t="s">
        <v>13758</v>
      </c>
      <c r="N8051" s="545" t="s">
        <v>13413</v>
      </c>
      <c r="O8051" s="545" t="s">
        <v>13413</v>
      </c>
      <c r="P8051" s="549">
        <v>5646</v>
      </c>
      <c r="Q8051" s="549">
        <v>1</v>
      </c>
      <c r="R8051" s="549">
        <v>6</v>
      </c>
      <c r="S8051" s="548"/>
      <c r="T8051" s="548"/>
      <c r="U8051" s="99"/>
    </row>
    <row r="8052" spans="1:21" ht="19.5" customHeight="1">
      <c r="A8052" s="545">
        <v>102722</v>
      </c>
      <c r="B8052" s="545" t="s">
        <v>478</v>
      </c>
      <c r="C8052" s="545" t="s">
        <v>216</v>
      </c>
      <c r="D8052" s="546"/>
      <c r="E8052" s="171" t="str">
        <f t="shared" si="125"/>
        <v>1900</v>
      </c>
      <c r="F8052" s="547">
        <v>0</v>
      </c>
      <c r="G8052" s="548">
        <v>0</v>
      </c>
      <c r="H8052" s="547">
        <v>0</v>
      </c>
      <c r="I8052" s="545" t="s">
        <v>12660</v>
      </c>
      <c r="J8052" s="545"/>
      <c r="K8052" s="545" t="s">
        <v>13413</v>
      </c>
      <c r="L8052" s="545" t="s">
        <v>15810</v>
      </c>
      <c r="M8052" s="548" t="s">
        <v>13758</v>
      </c>
      <c r="N8052" s="545" t="s">
        <v>13413</v>
      </c>
      <c r="O8052" s="545" t="s">
        <v>13853</v>
      </c>
      <c r="P8052" s="549">
        <v>5647</v>
      </c>
      <c r="Q8052" s="549">
        <v>1</v>
      </c>
      <c r="R8052" s="549">
        <v>72</v>
      </c>
      <c r="S8052" s="548"/>
      <c r="T8052" s="548"/>
      <c r="U8052" s="99"/>
    </row>
    <row r="8053" spans="1:21" ht="19.5" customHeight="1">
      <c r="A8053" s="545">
        <v>102723</v>
      </c>
      <c r="B8053" s="545" t="s">
        <v>6293</v>
      </c>
      <c r="C8053" s="545" t="s">
        <v>4468</v>
      </c>
      <c r="D8053" s="546">
        <v>46052</v>
      </c>
      <c r="E8053" s="171" t="str">
        <f t="shared" si="125"/>
        <v>2026</v>
      </c>
      <c r="F8053" s="547">
        <v>297354</v>
      </c>
      <c r="G8053" s="548">
        <v>0.19</v>
      </c>
      <c r="H8053" s="547">
        <v>249877.31</v>
      </c>
      <c r="I8053" s="545" t="s">
        <v>12645</v>
      </c>
      <c r="J8053" s="545" t="s">
        <v>13307</v>
      </c>
      <c r="K8053" s="545" t="s">
        <v>13413</v>
      </c>
      <c r="L8053" s="545" t="s">
        <v>16683</v>
      </c>
      <c r="M8053" s="548" t="s">
        <v>13758</v>
      </c>
      <c r="N8053" s="545" t="s">
        <v>13413</v>
      </c>
      <c r="O8053" s="545" t="s">
        <v>16684</v>
      </c>
      <c r="P8053" s="549">
        <v>5648</v>
      </c>
      <c r="Q8053" s="549">
        <v>1</v>
      </c>
      <c r="R8053" s="549">
        <v>12</v>
      </c>
      <c r="S8053" s="548">
        <v>2228</v>
      </c>
      <c r="T8053" s="548"/>
      <c r="U8053" s="99"/>
    </row>
    <row r="8054" spans="1:21" ht="19.5" customHeight="1">
      <c r="A8054" s="545">
        <v>102724</v>
      </c>
      <c r="B8054" s="545" t="s">
        <v>1013</v>
      </c>
      <c r="C8054" s="545" t="s">
        <v>216</v>
      </c>
      <c r="D8054" s="546"/>
      <c r="E8054" s="171" t="str">
        <f t="shared" si="125"/>
        <v>1900</v>
      </c>
      <c r="F8054" s="547">
        <v>0</v>
      </c>
      <c r="G8054" s="548">
        <v>0</v>
      </c>
      <c r="H8054" s="547">
        <v>0</v>
      </c>
      <c r="I8054" s="545" t="s">
        <v>12690</v>
      </c>
      <c r="J8054" s="545"/>
      <c r="K8054" s="545" t="s">
        <v>13413</v>
      </c>
      <c r="L8054" s="545" t="s">
        <v>13413</v>
      </c>
      <c r="M8054" s="548" t="s">
        <v>13868</v>
      </c>
      <c r="N8054" s="545" t="s">
        <v>22183</v>
      </c>
      <c r="O8054" s="545" t="s">
        <v>18868</v>
      </c>
      <c r="P8054" s="549">
        <v>5649</v>
      </c>
      <c r="Q8054" s="549">
        <v>2</v>
      </c>
      <c r="R8054" s="549">
        <v>96</v>
      </c>
      <c r="S8054" s="548"/>
      <c r="T8054" s="548">
        <v>97</v>
      </c>
      <c r="U8054" s="99"/>
    </row>
    <row r="8055" spans="1:21" ht="19.5" customHeight="1">
      <c r="A8055" s="545">
        <v>102725</v>
      </c>
      <c r="B8055" s="545" t="s">
        <v>10312</v>
      </c>
      <c r="C8055" s="545" t="s">
        <v>216</v>
      </c>
      <c r="D8055" s="546"/>
      <c r="E8055" s="171" t="str">
        <f t="shared" si="125"/>
        <v>1900</v>
      </c>
      <c r="F8055" s="547">
        <v>0</v>
      </c>
      <c r="G8055" s="548">
        <v>0</v>
      </c>
      <c r="H8055" s="547">
        <v>0</v>
      </c>
      <c r="I8055" s="545" t="s">
        <v>12645</v>
      </c>
      <c r="J8055" s="545"/>
      <c r="K8055" s="545" t="s">
        <v>13413</v>
      </c>
      <c r="L8055" s="545" t="s">
        <v>13413</v>
      </c>
      <c r="M8055" s="548" t="s">
        <v>13758</v>
      </c>
      <c r="N8055" s="545" t="s">
        <v>13413</v>
      </c>
      <c r="O8055" s="545" t="s">
        <v>13413</v>
      </c>
      <c r="P8055" s="549">
        <v>5650</v>
      </c>
      <c r="Q8055" s="549">
        <v>1</v>
      </c>
      <c r="R8055" s="549">
        <v>12</v>
      </c>
      <c r="S8055" s="548"/>
      <c r="T8055" s="548"/>
      <c r="U8055" s="99"/>
    </row>
    <row r="8056" spans="1:21" ht="19.5" customHeight="1">
      <c r="A8056" s="545">
        <v>102726</v>
      </c>
      <c r="B8056" s="545" t="s">
        <v>2965</v>
      </c>
      <c r="C8056" s="545" t="s">
        <v>216</v>
      </c>
      <c r="D8056" s="546">
        <v>45708</v>
      </c>
      <c r="E8056" s="171" t="str">
        <f t="shared" si="125"/>
        <v>2025</v>
      </c>
      <c r="F8056" s="547">
        <v>6079.43</v>
      </c>
      <c r="G8056" s="548">
        <v>0.19</v>
      </c>
      <c r="H8056" s="547">
        <v>5108.7700000000004</v>
      </c>
      <c r="I8056" s="545" t="s">
        <v>12683</v>
      </c>
      <c r="J8056" s="545" t="s">
        <v>13307</v>
      </c>
      <c r="K8056" s="545" t="s">
        <v>13413</v>
      </c>
      <c r="L8056" s="545" t="s">
        <v>13413</v>
      </c>
      <c r="M8056" s="548" t="s">
        <v>13758</v>
      </c>
      <c r="N8056" s="545" t="s">
        <v>13413</v>
      </c>
      <c r="O8056" s="545" t="s">
        <v>13413</v>
      </c>
      <c r="P8056" s="549">
        <v>5651</v>
      </c>
      <c r="Q8056" s="549">
        <v>1</v>
      </c>
      <c r="R8056" s="549">
        <v>18</v>
      </c>
      <c r="S8056" s="548">
        <v>2228</v>
      </c>
      <c r="T8056" s="548"/>
      <c r="U8056" s="99"/>
    </row>
    <row r="8057" spans="1:21" ht="19.5" customHeight="1">
      <c r="A8057" s="545">
        <v>102727</v>
      </c>
      <c r="B8057" s="545" t="s">
        <v>2964</v>
      </c>
      <c r="C8057" s="545" t="s">
        <v>216</v>
      </c>
      <c r="D8057" s="546"/>
      <c r="E8057" s="171" t="str">
        <f t="shared" si="125"/>
        <v>1900</v>
      </c>
      <c r="F8057" s="547">
        <v>0</v>
      </c>
      <c r="G8057" s="548">
        <v>0</v>
      </c>
      <c r="H8057" s="547">
        <v>0</v>
      </c>
      <c r="I8057" s="545" t="s">
        <v>12683</v>
      </c>
      <c r="J8057" s="545"/>
      <c r="K8057" s="545" t="s">
        <v>13413</v>
      </c>
      <c r="L8057" s="545" t="s">
        <v>13413</v>
      </c>
      <c r="M8057" s="548" t="s">
        <v>13758</v>
      </c>
      <c r="N8057" s="545" t="s">
        <v>13413</v>
      </c>
      <c r="O8057" s="545" t="s">
        <v>13413</v>
      </c>
      <c r="P8057" s="549">
        <v>5652</v>
      </c>
      <c r="Q8057" s="549">
        <v>1</v>
      </c>
      <c r="R8057" s="549">
        <v>18</v>
      </c>
      <c r="S8057" s="548"/>
      <c r="T8057" s="548"/>
      <c r="U8057" s="99"/>
    </row>
    <row r="8058" spans="1:21" ht="19.5" customHeight="1">
      <c r="A8058" s="545">
        <v>102728</v>
      </c>
      <c r="B8058" s="545" t="s">
        <v>656</v>
      </c>
      <c r="C8058" s="545" t="s">
        <v>206</v>
      </c>
      <c r="D8058" s="546">
        <v>46052</v>
      </c>
      <c r="E8058" s="171" t="str">
        <f t="shared" si="125"/>
        <v>2026</v>
      </c>
      <c r="F8058" s="547">
        <v>1559</v>
      </c>
      <c r="G8058" s="548">
        <v>0.19</v>
      </c>
      <c r="H8058" s="547">
        <v>1310.08</v>
      </c>
      <c r="I8058" s="545" t="s">
        <v>12643</v>
      </c>
      <c r="J8058" s="545" t="s">
        <v>13307</v>
      </c>
      <c r="K8058" s="545" t="s">
        <v>18869</v>
      </c>
      <c r="L8058" s="545" t="s">
        <v>13982</v>
      </c>
      <c r="M8058" s="548" t="s">
        <v>13758</v>
      </c>
      <c r="N8058" s="545" t="s">
        <v>13413</v>
      </c>
      <c r="O8058" s="545" t="s">
        <v>15704</v>
      </c>
      <c r="P8058" s="549">
        <v>5653</v>
      </c>
      <c r="Q8058" s="549">
        <v>1</v>
      </c>
      <c r="R8058" s="549">
        <v>6</v>
      </c>
      <c r="S8058" s="548">
        <v>2228</v>
      </c>
      <c r="T8058" s="548"/>
      <c r="U8058" s="99"/>
    </row>
    <row r="8059" spans="1:21" ht="19.5" customHeight="1">
      <c r="A8059" s="545">
        <v>102729</v>
      </c>
      <c r="B8059" s="545" t="s">
        <v>654</v>
      </c>
      <c r="C8059" s="545" t="s">
        <v>206</v>
      </c>
      <c r="D8059" s="546">
        <v>45708</v>
      </c>
      <c r="E8059" s="171" t="str">
        <f t="shared" si="125"/>
        <v>2025</v>
      </c>
      <c r="F8059" s="547">
        <v>5139.78</v>
      </c>
      <c r="G8059" s="548">
        <v>0.19</v>
      </c>
      <c r="H8059" s="547">
        <v>4319.1400000000003</v>
      </c>
      <c r="I8059" s="545" t="s">
        <v>12643</v>
      </c>
      <c r="J8059" s="545" t="s">
        <v>13307</v>
      </c>
      <c r="K8059" s="545" t="s">
        <v>18870</v>
      </c>
      <c r="L8059" s="545" t="s">
        <v>13982</v>
      </c>
      <c r="M8059" s="548" t="s">
        <v>13758</v>
      </c>
      <c r="N8059" s="545" t="s">
        <v>13413</v>
      </c>
      <c r="O8059" s="545" t="s">
        <v>15704</v>
      </c>
      <c r="P8059" s="549">
        <v>5654</v>
      </c>
      <c r="Q8059" s="549">
        <v>1</v>
      </c>
      <c r="R8059" s="549">
        <v>6</v>
      </c>
      <c r="S8059" s="548">
        <v>2228</v>
      </c>
      <c r="T8059" s="548"/>
      <c r="U8059" s="99"/>
    </row>
    <row r="8060" spans="1:21" ht="19.5" customHeight="1">
      <c r="A8060" s="545">
        <v>102730</v>
      </c>
      <c r="B8060" s="545" t="s">
        <v>10311</v>
      </c>
      <c r="C8060" s="545" t="s">
        <v>857</v>
      </c>
      <c r="D8060" s="546"/>
      <c r="E8060" s="171" t="str">
        <f t="shared" si="125"/>
        <v>1900</v>
      </c>
      <c r="F8060" s="547">
        <v>0</v>
      </c>
      <c r="G8060" s="548">
        <v>0</v>
      </c>
      <c r="H8060" s="547">
        <v>0</v>
      </c>
      <c r="I8060" s="545" t="s">
        <v>12643</v>
      </c>
      <c r="J8060" s="545"/>
      <c r="K8060" s="545" t="s">
        <v>13413</v>
      </c>
      <c r="L8060" s="545" t="s">
        <v>13413</v>
      </c>
      <c r="M8060" s="548" t="s">
        <v>13758</v>
      </c>
      <c r="N8060" s="545" t="s">
        <v>13413</v>
      </c>
      <c r="O8060" s="545" t="s">
        <v>13413</v>
      </c>
      <c r="P8060" s="549">
        <v>5655</v>
      </c>
      <c r="Q8060" s="549">
        <v>1</v>
      </c>
      <c r="R8060" s="549">
        <v>6</v>
      </c>
      <c r="S8060" s="548"/>
      <c r="T8060" s="548"/>
      <c r="U8060" s="99"/>
    </row>
    <row r="8061" spans="1:21" ht="19.5" customHeight="1">
      <c r="A8061" s="545">
        <v>102731</v>
      </c>
      <c r="B8061" s="545" t="s">
        <v>856</v>
      </c>
      <c r="C8061" s="545" t="s">
        <v>221</v>
      </c>
      <c r="D8061" s="546"/>
      <c r="E8061" s="171" t="str">
        <f t="shared" si="125"/>
        <v>1900</v>
      </c>
      <c r="F8061" s="547">
        <v>0</v>
      </c>
      <c r="G8061" s="548">
        <v>0</v>
      </c>
      <c r="H8061" s="547">
        <v>0</v>
      </c>
      <c r="I8061" s="545" t="s">
        <v>12643</v>
      </c>
      <c r="J8061" s="545"/>
      <c r="K8061" s="545" t="s">
        <v>13413</v>
      </c>
      <c r="L8061" s="545" t="s">
        <v>13413</v>
      </c>
      <c r="M8061" s="548" t="s">
        <v>13758</v>
      </c>
      <c r="N8061" s="545" t="s">
        <v>13413</v>
      </c>
      <c r="O8061" s="545" t="s">
        <v>13413</v>
      </c>
      <c r="P8061" s="549">
        <v>5656</v>
      </c>
      <c r="Q8061" s="549">
        <v>1</v>
      </c>
      <c r="R8061" s="549">
        <v>6</v>
      </c>
      <c r="S8061" s="548"/>
      <c r="T8061" s="548"/>
      <c r="U8061" s="99"/>
    </row>
    <row r="8062" spans="1:21" ht="19.5" customHeight="1">
      <c r="A8062" s="545">
        <v>102732</v>
      </c>
      <c r="B8062" s="545" t="s">
        <v>10310</v>
      </c>
      <c r="C8062" s="545" t="s">
        <v>209</v>
      </c>
      <c r="D8062" s="546"/>
      <c r="E8062" s="171" t="str">
        <f t="shared" si="125"/>
        <v>1900</v>
      </c>
      <c r="F8062" s="547">
        <v>0</v>
      </c>
      <c r="G8062" s="548">
        <v>0</v>
      </c>
      <c r="H8062" s="547">
        <v>0</v>
      </c>
      <c r="I8062" s="545" t="s">
        <v>12643</v>
      </c>
      <c r="J8062" s="545"/>
      <c r="K8062" s="545" t="s">
        <v>13413</v>
      </c>
      <c r="L8062" s="545" t="s">
        <v>13413</v>
      </c>
      <c r="M8062" s="548" t="s">
        <v>13758</v>
      </c>
      <c r="N8062" s="545" t="s">
        <v>13413</v>
      </c>
      <c r="O8062" s="545" t="s">
        <v>13413</v>
      </c>
      <c r="P8062" s="549">
        <v>5657</v>
      </c>
      <c r="Q8062" s="549">
        <v>1</v>
      </c>
      <c r="R8062" s="549">
        <v>6</v>
      </c>
      <c r="S8062" s="548"/>
      <c r="T8062" s="548"/>
      <c r="U8062" s="99"/>
    </row>
    <row r="8063" spans="1:21" ht="19.5" customHeight="1">
      <c r="A8063" s="545">
        <v>102733</v>
      </c>
      <c r="B8063" s="545" t="s">
        <v>2749</v>
      </c>
      <c r="C8063" s="545" t="s">
        <v>209</v>
      </c>
      <c r="D8063" s="546"/>
      <c r="E8063" s="171" t="str">
        <f t="shared" si="125"/>
        <v>1900</v>
      </c>
      <c r="F8063" s="547">
        <v>0</v>
      </c>
      <c r="G8063" s="548">
        <v>0</v>
      </c>
      <c r="H8063" s="547">
        <v>0</v>
      </c>
      <c r="I8063" s="545" t="s">
        <v>12675</v>
      </c>
      <c r="J8063" s="545"/>
      <c r="K8063" s="545" t="s">
        <v>13413</v>
      </c>
      <c r="L8063" s="545" t="s">
        <v>13413</v>
      </c>
      <c r="M8063" s="548" t="s">
        <v>13758</v>
      </c>
      <c r="N8063" s="545" t="s">
        <v>13413</v>
      </c>
      <c r="O8063" s="545" t="s">
        <v>13413</v>
      </c>
      <c r="P8063" s="549">
        <v>5658</v>
      </c>
      <c r="Q8063" s="549">
        <v>1</v>
      </c>
      <c r="R8063" s="549">
        <v>141</v>
      </c>
      <c r="S8063" s="548"/>
      <c r="T8063" s="548"/>
      <c r="U8063" s="99"/>
    </row>
    <row r="8064" spans="1:21" ht="19.5" customHeight="1">
      <c r="A8064" s="545">
        <v>102734</v>
      </c>
      <c r="B8064" s="545" t="s">
        <v>2672</v>
      </c>
      <c r="C8064" s="545" t="s">
        <v>216</v>
      </c>
      <c r="D8064" s="546"/>
      <c r="E8064" s="171" t="str">
        <f t="shared" si="125"/>
        <v>1900</v>
      </c>
      <c r="F8064" s="547">
        <v>0</v>
      </c>
      <c r="G8064" s="548">
        <v>0</v>
      </c>
      <c r="H8064" s="547">
        <v>0</v>
      </c>
      <c r="I8064" s="545" t="s">
        <v>12642</v>
      </c>
      <c r="J8064" s="545"/>
      <c r="K8064" s="545" t="s">
        <v>13413</v>
      </c>
      <c r="L8064" s="545" t="s">
        <v>13413</v>
      </c>
      <c r="M8064" s="548" t="s">
        <v>13758</v>
      </c>
      <c r="N8064" s="545" t="s">
        <v>13413</v>
      </c>
      <c r="O8064" s="545" t="s">
        <v>14580</v>
      </c>
      <c r="P8064" s="549">
        <v>5659</v>
      </c>
      <c r="Q8064" s="549">
        <v>1</v>
      </c>
      <c r="R8064" s="549">
        <v>135</v>
      </c>
      <c r="S8064" s="548"/>
      <c r="T8064" s="548"/>
      <c r="U8064" s="99"/>
    </row>
    <row r="8065" spans="1:21" ht="19.5" customHeight="1">
      <c r="A8065" s="545">
        <v>102735</v>
      </c>
      <c r="B8065" s="545" t="s">
        <v>2384</v>
      </c>
      <c r="C8065" s="545" t="s">
        <v>216</v>
      </c>
      <c r="D8065" s="546"/>
      <c r="E8065" s="171" t="str">
        <f t="shared" si="125"/>
        <v>1900</v>
      </c>
      <c r="F8065" s="547">
        <v>0</v>
      </c>
      <c r="G8065" s="548">
        <v>0</v>
      </c>
      <c r="H8065" s="547">
        <v>0</v>
      </c>
      <c r="I8065" s="545" t="s">
        <v>12642</v>
      </c>
      <c r="J8065" s="545"/>
      <c r="K8065" s="545" t="s">
        <v>13413</v>
      </c>
      <c r="L8065" s="545" t="s">
        <v>13413</v>
      </c>
      <c r="M8065" s="548" t="s">
        <v>13758</v>
      </c>
      <c r="N8065" s="545" t="s">
        <v>13413</v>
      </c>
      <c r="O8065" s="545" t="s">
        <v>14580</v>
      </c>
      <c r="P8065" s="549">
        <v>5660</v>
      </c>
      <c r="Q8065" s="549">
        <v>1</v>
      </c>
      <c r="R8065" s="549">
        <v>135</v>
      </c>
      <c r="S8065" s="548"/>
      <c r="T8065" s="548"/>
      <c r="U8065" s="99"/>
    </row>
    <row r="8066" spans="1:21" ht="19.5" customHeight="1">
      <c r="A8066" s="545">
        <v>102736</v>
      </c>
      <c r="B8066" s="545" t="s">
        <v>1555</v>
      </c>
      <c r="C8066" s="545" t="s">
        <v>216</v>
      </c>
      <c r="D8066" s="546"/>
      <c r="E8066" s="171" t="str">
        <f t="shared" si="125"/>
        <v>1900</v>
      </c>
      <c r="F8066" s="547">
        <v>0</v>
      </c>
      <c r="G8066" s="548">
        <v>0</v>
      </c>
      <c r="H8066" s="547">
        <v>0</v>
      </c>
      <c r="I8066" s="545" t="s">
        <v>12656</v>
      </c>
      <c r="J8066" s="545"/>
      <c r="K8066" s="545" t="s">
        <v>13413</v>
      </c>
      <c r="L8066" s="545" t="s">
        <v>13818</v>
      </c>
      <c r="M8066" s="548" t="s">
        <v>13758</v>
      </c>
      <c r="N8066" s="545" t="s">
        <v>22146</v>
      </c>
      <c r="O8066" s="545" t="s">
        <v>15831</v>
      </c>
      <c r="P8066" s="549">
        <v>5661</v>
      </c>
      <c r="Q8066" s="549">
        <v>1</v>
      </c>
      <c r="R8066" s="549">
        <v>119</v>
      </c>
      <c r="S8066" s="548"/>
      <c r="T8066" s="548">
        <v>15</v>
      </c>
      <c r="U8066" s="99"/>
    </row>
    <row r="8067" spans="1:21" ht="19.5" customHeight="1">
      <c r="A8067" s="545">
        <v>102737</v>
      </c>
      <c r="B8067" s="545" t="s">
        <v>6504</v>
      </c>
      <c r="C8067" s="545" t="s">
        <v>216</v>
      </c>
      <c r="D8067" s="546">
        <v>44601</v>
      </c>
      <c r="E8067" s="171" t="str">
        <f t="shared" si="125"/>
        <v>2022</v>
      </c>
      <c r="F8067" s="547">
        <v>13029</v>
      </c>
      <c r="G8067" s="548">
        <v>0.19</v>
      </c>
      <c r="H8067" s="547">
        <v>10948.74</v>
      </c>
      <c r="I8067" s="545" t="s">
        <v>12686</v>
      </c>
      <c r="J8067" s="545" t="s">
        <v>13297</v>
      </c>
      <c r="K8067" s="545" t="s">
        <v>18871</v>
      </c>
      <c r="L8067" s="545" t="s">
        <v>13413</v>
      </c>
      <c r="M8067" s="548" t="s">
        <v>13758</v>
      </c>
      <c r="N8067" s="545" t="s">
        <v>13413</v>
      </c>
      <c r="O8067" s="545" t="s">
        <v>13413</v>
      </c>
      <c r="P8067" s="549">
        <v>12372</v>
      </c>
      <c r="Q8067" s="549">
        <v>1</v>
      </c>
      <c r="R8067" s="549">
        <v>131</v>
      </c>
      <c r="S8067" s="548">
        <v>2257</v>
      </c>
      <c r="T8067" s="548"/>
      <c r="U8067" s="99"/>
    </row>
    <row r="8068" spans="1:21" ht="19.5" customHeight="1">
      <c r="A8068" s="545">
        <v>102738</v>
      </c>
      <c r="B8068" s="545" t="s">
        <v>6292</v>
      </c>
      <c r="C8068" s="545" t="s">
        <v>216</v>
      </c>
      <c r="D8068" s="546">
        <v>46052</v>
      </c>
      <c r="E8068" s="171" t="str">
        <f t="shared" ref="E8068:E8131" si="126">TEXT(D8068,"YYYY")</f>
        <v>2026</v>
      </c>
      <c r="F8068" s="547">
        <v>3546</v>
      </c>
      <c r="G8068" s="548">
        <v>0.19</v>
      </c>
      <c r="H8068" s="547">
        <v>2979.83</v>
      </c>
      <c r="I8068" s="545" t="s">
        <v>12701</v>
      </c>
      <c r="J8068" s="545" t="s">
        <v>13307</v>
      </c>
      <c r="K8068" s="545" t="s">
        <v>13413</v>
      </c>
      <c r="L8068" s="545" t="s">
        <v>13413</v>
      </c>
      <c r="M8068" s="548" t="s">
        <v>13758</v>
      </c>
      <c r="N8068" s="545" t="s">
        <v>13413</v>
      </c>
      <c r="O8068" s="545" t="s">
        <v>14174</v>
      </c>
      <c r="P8068" s="549">
        <v>5662</v>
      </c>
      <c r="Q8068" s="549">
        <v>1</v>
      </c>
      <c r="R8068" s="549">
        <v>10</v>
      </c>
      <c r="S8068" s="548">
        <v>2228</v>
      </c>
      <c r="T8068" s="548"/>
      <c r="U8068" s="99"/>
    </row>
    <row r="8069" spans="1:21" ht="19.5" customHeight="1">
      <c r="A8069" s="545">
        <v>102739</v>
      </c>
      <c r="B8069" s="545" t="s">
        <v>12490</v>
      </c>
      <c r="C8069" s="545" t="s">
        <v>206</v>
      </c>
      <c r="D8069" s="546">
        <v>46052</v>
      </c>
      <c r="E8069" s="171" t="str">
        <f t="shared" si="126"/>
        <v>2026</v>
      </c>
      <c r="F8069" s="547">
        <v>30419</v>
      </c>
      <c r="G8069" s="548">
        <v>0.19</v>
      </c>
      <c r="H8069" s="547">
        <v>25562.18</v>
      </c>
      <c r="I8069" s="545" t="s">
        <v>12738</v>
      </c>
      <c r="J8069" s="545" t="s">
        <v>13307</v>
      </c>
      <c r="K8069" s="545" t="s">
        <v>18872</v>
      </c>
      <c r="L8069" s="545" t="s">
        <v>13413</v>
      </c>
      <c r="M8069" s="548" t="s">
        <v>13758</v>
      </c>
      <c r="N8069" s="545" t="s">
        <v>13413</v>
      </c>
      <c r="O8069" s="545" t="s">
        <v>16417</v>
      </c>
      <c r="P8069" s="549">
        <v>5663</v>
      </c>
      <c r="Q8069" s="549">
        <v>1</v>
      </c>
      <c r="R8069" s="549">
        <v>32</v>
      </c>
      <c r="S8069" s="548">
        <v>2228</v>
      </c>
      <c r="T8069" s="548"/>
      <c r="U8069" s="99"/>
    </row>
    <row r="8070" spans="1:21" ht="19.5" customHeight="1">
      <c r="A8070" s="545">
        <v>102740</v>
      </c>
      <c r="B8070" s="545" t="s">
        <v>10309</v>
      </c>
      <c r="C8070" s="545" t="s">
        <v>216</v>
      </c>
      <c r="D8070" s="546"/>
      <c r="E8070" s="171" t="str">
        <f t="shared" si="126"/>
        <v>1900</v>
      </c>
      <c r="F8070" s="547">
        <v>0</v>
      </c>
      <c r="G8070" s="548">
        <v>0</v>
      </c>
      <c r="H8070" s="547">
        <v>0</v>
      </c>
      <c r="I8070" s="545" t="s">
        <v>12640</v>
      </c>
      <c r="J8070" s="545"/>
      <c r="K8070" s="545" t="s">
        <v>13413</v>
      </c>
      <c r="L8070" s="545" t="s">
        <v>13413</v>
      </c>
      <c r="M8070" s="548" t="s">
        <v>13758</v>
      </c>
      <c r="N8070" s="545" t="s">
        <v>13413</v>
      </c>
      <c r="O8070" s="545" t="s">
        <v>13413</v>
      </c>
      <c r="P8070" s="549">
        <v>5664</v>
      </c>
      <c r="Q8070" s="549">
        <v>1</v>
      </c>
      <c r="R8070" s="549">
        <v>1</v>
      </c>
      <c r="S8070" s="548"/>
      <c r="T8070" s="548"/>
      <c r="U8070" s="99"/>
    </row>
    <row r="8071" spans="1:21" ht="19.5" customHeight="1">
      <c r="A8071" s="545">
        <v>102741</v>
      </c>
      <c r="B8071" s="545" t="s">
        <v>1402</v>
      </c>
      <c r="C8071" s="545" t="s">
        <v>216</v>
      </c>
      <c r="D8071" s="546"/>
      <c r="E8071" s="171" t="str">
        <f t="shared" si="126"/>
        <v>1900</v>
      </c>
      <c r="F8071" s="547">
        <v>0</v>
      </c>
      <c r="G8071" s="548">
        <v>0</v>
      </c>
      <c r="H8071" s="547">
        <v>0</v>
      </c>
      <c r="I8071" s="545" t="s">
        <v>12659</v>
      </c>
      <c r="J8071" s="545"/>
      <c r="K8071" s="545" t="s">
        <v>13413</v>
      </c>
      <c r="L8071" s="545" t="s">
        <v>13413</v>
      </c>
      <c r="M8071" s="548" t="s">
        <v>13758</v>
      </c>
      <c r="N8071" s="545" t="s">
        <v>13413</v>
      </c>
      <c r="O8071" s="545" t="s">
        <v>13413</v>
      </c>
      <c r="P8071" s="549">
        <v>5665</v>
      </c>
      <c r="Q8071" s="549">
        <v>1</v>
      </c>
      <c r="R8071" s="549">
        <v>116</v>
      </c>
      <c r="S8071" s="548"/>
      <c r="T8071" s="548"/>
      <c r="U8071" s="99"/>
    </row>
    <row r="8072" spans="1:21" ht="19.5" customHeight="1">
      <c r="A8072" s="545">
        <v>102742</v>
      </c>
      <c r="B8072" s="545" t="s">
        <v>4629</v>
      </c>
      <c r="C8072" s="545" t="s">
        <v>216</v>
      </c>
      <c r="D8072" s="546">
        <v>45491</v>
      </c>
      <c r="E8072" s="171" t="str">
        <f t="shared" si="126"/>
        <v>2024</v>
      </c>
      <c r="F8072" s="547">
        <v>1029</v>
      </c>
      <c r="G8072" s="548">
        <v>0.19</v>
      </c>
      <c r="H8072" s="547">
        <v>864.71</v>
      </c>
      <c r="I8072" s="545" t="s">
        <v>12659</v>
      </c>
      <c r="J8072" s="545" t="s">
        <v>13307</v>
      </c>
      <c r="K8072" s="545" t="s">
        <v>18873</v>
      </c>
      <c r="L8072" s="545" t="s">
        <v>14222</v>
      </c>
      <c r="M8072" s="548" t="s">
        <v>13758</v>
      </c>
      <c r="N8072" s="545" t="s">
        <v>13413</v>
      </c>
      <c r="O8072" s="545" t="s">
        <v>14223</v>
      </c>
      <c r="P8072" s="549">
        <v>5666</v>
      </c>
      <c r="Q8072" s="549">
        <v>1</v>
      </c>
      <c r="R8072" s="549">
        <v>116</v>
      </c>
      <c r="S8072" s="548">
        <v>2228</v>
      </c>
      <c r="T8072" s="548"/>
      <c r="U8072" s="99"/>
    </row>
    <row r="8073" spans="1:21" ht="19.5" customHeight="1">
      <c r="A8073" s="545">
        <v>102743</v>
      </c>
      <c r="B8073" s="545" t="s">
        <v>2570</v>
      </c>
      <c r="C8073" s="545" t="s">
        <v>209</v>
      </c>
      <c r="D8073" s="546"/>
      <c r="E8073" s="171" t="str">
        <f t="shared" si="126"/>
        <v>1900</v>
      </c>
      <c r="F8073" s="547">
        <v>0</v>
      </c>
      <c r="G8073" s="548">
        <v>0</v>
      </c>
      <c r="H8073" s="547">
        <v>0</v>
      </c>
      <c r="I8073" s="545" t="s">
        <v>12652</v>
      </c>
      <c r="J8073" s="545"/>
      <c r="K8073" s="545" t="s">
        <v>13413</v>
      </c>
      <c r="L8073" s="545" t="s">
        <v>14933</v>
      </c>
      <c r="M8073" s="548" t="s">
        <v>13758</v>
      </c>
      <c r="N8073" s="545" t="s">
        <v>13413</v>
      </c>
      <c r="O8073" s="545" t="s">
        <v>13413</v>
      </c>
      <c r="P8073" s="549">
        <v>5667</v>
      </c>
      <c r="Q8073" s="549">
        <v>1</v>
      </c>
      <c r="R8073" s="549">
        <v>134</v>
      </c>
      <c r="S8073" s="548"/>
      <c r="T8073" s="548"/>
      <c r="U8073" s="99"/>
    </row>
    <row r="8074" spans="1:21" ht="19.5" customHeight="1">
      <c r="A8074" s="545">
        <v>102744</v>
      </c>
      <c r="B8074" s="545" t="s">
        <v>10308</v>
      </c>
      <c r="C8074" s="545" t="s">
        <v>209</v>
      </c>
      <c r="D8074" s="546"/>
      <c r="E8074" s="171" t="str">
        <f t="shared" si="126"/>
        <v>1900</v>
      </c>
      <c r="F8074" s="547">
        <v>0</v>
      </c>
      <c r="G8074" s="548">
        <v>0</v>
      </c>
      <c r="H8074" s="547">
        <v>0</v>
      </c>
      <c r="I8074" s="545" t="s">
        <v>12718</v>
      </c>
      <c r="J8074" s="545"/>
      <c r="K8074" s="545" t="s">
        <v>13413</v>
      </c>
      <c r="L8074" s="545" t="s">
        <v>14565</v>
      </c>
      <c r="M8074" s="548" t="s">
        <v>13758</v>
      </c>
      <c r="N8074" s="545" t="s">
        <v>13413</v>
      </c>
      <c r="O8074" s="545" t="s">
        <v>13413</v>
      </c>
      <c r="P8074" s="549">
        <v>5668</v>
      </c>
      <c r="Q8074" s="549">
        <v>1</v>
      </c>
      <c r="R8074" s="549">
        <v>137</v>
      </c>
      <c r="S8074" s="548"/>
      <c r="T8074" s="548"/>
      <c r="U8074" s="99"/>
    </row>
    <row r="8075" spans="1:21" ht="19.5" customHeight="1">
      <c r="A8075" s="545">
        <v>102745</v>
      </c>
      <c r="B8075" s="545" t="s">
        <v>10307</v>
      </c>
      <c r="C8075" s="545" t="s">
        <v>209</v>
      </c>
      <c r="D8075" s="546"/>
      <c r="E8075" s="171" t="str">
        <f t="shared" si="126"/>
        <v>1900</v>
      </c>
      <c r="F8075" s="547">
        <v>0</v>
      </c>
      <c r="G8075" s="548">
        <v>0</v>
      </c>
      <c r="H8075" s="547">
        <v>0</v>
      </c>
      <c r="I8075" s="545" t="s">
        <v>12718</v>
      </c>
      <c r="J8075" s="545"/>
      <c r="K8075" s="545" t="s">
        <v>13413</v>
      </c>
      <c r="L8075" s="545" t="s">
        <v>14565</v>
      </c>
      <c r="M8075" s="548" t="s">
        <v>13758</v>
      </c>
      <c r="N8075" s="545" t="s">
        <v>13413</v>
      </c>
      <c r="O8075" s="545" t="s">
        <v>13413</v>
      </c>
      <c r="P8075" s="549">
        <v>5669</v>
      </c>
      <c r="Q8075" s="549">
        <v>1</v>
      </c>
      <c r="R8075" s="549">
        <v>137</v>
      </c>
      <c r="S8075" s="548"/>
      <c r="T8075" s="548"/>
      <c r="U8075" s="99"/>
    </row>
    <row r="8076" spans="1:21" ht="19.5" customHeight="1">
      <c r="A8076" s="545">
        <v>102746</v>
      </c>
      <c r="B8076" s="545" t="s">
        <v>1407</v>
      </c>
      <c r="C8076" s="545" t="s">
        <v>216</v>
      </c>
      <c r="D8076" s="546">
        <v>45491</v>
      </c>
      <c r="E8076" s="171" t="str">
        <f t="shared" si="126"/>
        <v>2024</v>
      </c>
      <c r="F8076" s="547">
        <v>20389</v>
      </c>
      <c r="G8076" s="548">
        <v>0.19</v>
      </c>
      <c r="H8076" s="547">
        <v>17133.61</v>
      </c>
      <c r="I8076" s="545" t="s">
        <v>12659</v>
      </c>
      <c r="J8076" s="545" t="s">
        <v>13307</v>
      </c>
      <c r="K8076" s="545" t="s">
        <v>18874</v>
      </c>
      <c r="L8076" s="545" t="s">
        <v>14222</v>
      </c>
      <c r="M8076" s="548" t="s">
        <v>13758</v>
      </c>
      <c r="N8076" s="545" t="s">
        <v>13413</v>
      </c>
      <c r="O8076" s="545" t="s">
        <v>16449</v>
      </c>
      <c r="P8076" s="549">
        <v>5670</v>
      </c>
      <c r="Q8076" s="549">
        <v>1</v>
      </c>
      <c r="R8076" s="549">
        <v>116</v>
      </c>
      <c r="S8076" s="548">
        <v>2228</v>
      </c>
      <c r="T8076" s="548"/>
      <c r="U8076" s="99"/>
    </row>
    <row r="8077" spans="1:21" ht="19.5" customHeight="1">
      <c r="A8077" s="545">
        <v>102747</v>
      </c>
      <c r="B8077" s="545" t="s">
        <v>10306</v>
      </c>
      <c r="C8077" s="545" t="s">
        <v>216</v>
      </c>
      <c r="D8077" s="546"/>
      <c r="E8077" s="171" t="str">
        <f t="shared" si="126"/>
        <v>1900</v>
      </c>
      <c r="F8077" s="547">
        <v>0</v>
      </c>
      <c r="G8077" s="548">
        <v>0</v>
      </c>
      <c r="H8077" s="547">
        <v>0</v>
      </c>
      <c r="I8077" s="545" t="s">
        <v>12752</v>
      </c>
      <c r="J8077" s="545"/>
      <c r="K8077" s="545" t="s">
        <v>18875</v>
      </c>
      <c r="L8077" s="545" t="s">
        <v>16404</v>
      </c>
      <c r="M8077" s="548" t="s">
        <v>13758</v>
      </c>
      <c r="N8077" s="545" t="s">
        <v>22190</v>
      </c>
      <c r="O8077" s="545" t="s">
        <v>16405</v>
      </c>
      <c r="P8077" s="549">
        <v>5671</v>
      </c>
      <c r="Q8077" s="549">
        <v>1</v>
      </c>
      <c r="R8077" s="549">
        <v>167</v>
      </c>
      <c r="S8077" s="548"/>
      <c r="T8077" s="548">
        <v>183</v>
      </c>
      <c r="U8077" s="99"/>
    </row>
    <row r="8078" spans="1:21" ht="19.5" customHeight="1">
      <c r="A8078" s="545">
        <v>102748</v>
      </c>
      <c r="B8078" s="545" t="s">
        <v>6503</v>
      </c>
      <c r="C8078" s="545" t="s">
        <v>216</v>
      </c>
      <c r="D8078" s="546">
        <v>44601</v>
      </c>
      <c r="E8078" s="171" t="str">
        <f t="shared" si="126"/>
        <v>2022</v>
      </c>
      <c r="F8078" s="547">
        <v>17259</v>
      </c>
      <c r="G8078" s="548">
        <v>0.19</v>
      </c>
      <c r="H8078" s="547">
        <v>14503.36</v>
      </c>
      <c r="I8078" s="545" t="s">
        <v>12686</v>
      </c>
      <c r="J8078" s="545" t="s">
        <v>13297</v>
      </c>
      <c r="K8078" s="545" t="s">
        <v>18876</v>
      </c>
      <c r="L8078" s="545" t="s">
        <v>13413</v>
      </c>
      <c r="M8078" s="548" t="s">
        <v>13758</v>
      </c>
      <c r="N8078" s="545" t="s">
        <v>13413</v>
      </c>
      <c r="O8078" s="545" t="s">
        <v>13413</v>
      </c>
      <c r="P8078" s="549">
        <v>12373</v>
      </c>
      <c r="Q8078" s="549">
        <v>1</v>
      </c>
      <c r="R8078" s="549">
        <v>131</v>
      </c>
      <c r="S8078" s="548">
        <v>2257</v>
      </c>
      <c r="T8078" s="548"/>
      <c r="U8078" s="99"/>
    </row>
    <row r="8079" spans="1:21" ht="19.5" customHeight="1">
      <c r="A8079" s="545">
        <v>102750</v>
      </c>
      <c r="B8079" s="545" t="s">
        <v>3719</v>
      </c>
      <c r="C8079" s="545" t="s">
        <v>209</v>
      </c>
      <c r="D8079" s="546">
        <v>43556</v>
      </c>
      <c r="E8079" s="171" t="str">
        <f t="shared" si="126"/>
        <v>2019</v>
      </c>
      <c r="F8079" s="547">
        <v>63380.04</v>
      </c>
      <c r="G8079" s="548">
        <v>0.19</v>
      </c>
      <c r="H8079" s="547">
        <v>53260.54</v>
      </c>
      <c r="I8079" s="545" t="s">
        <v>12746</v>
      </c>
      <c r="J8079" s="545" t="s">
        <v>13298</v>
      </c>
      <c r="K8079" s="545" t="s">
        <v>13413</v>
      </c>
      <c r="L8079" s="545" t="s">
        <v>13413</v>
      </c>
      <c r="M8079" s="548" t="s">
        <v>13758</v>
      </c>
      <c r="N8079" s="545" t="s">
        <v>13413</v>
      </c>
      <c r="O8079" s="545" t="s">
        <v>13413</v>
      </c>
      <c r="P8079" s="549">
        <v>5673</v>
      </c>
      <c r="Q8079" s="549">
        <v>1</v>
      </c>
      <c r="R8079" s="549">
        <v>29</v>
      </c>
      <c r="S8079" s="548">
        <v>1012</v>
      </c>
      <c r="T8079" s="548"/>
      <c r="U8079" s="99"/>
    </row>
    <row r="8080" spans="1:21" ht="19.5" customHeight="1">
      <c r="A8080" s="545">
        <v>102751</v>
      </c>
      <c r="B8080" s="545" t="s">
        <v>2247</v>
      </c>
      <c r="C8080" s="545" t="s">
        <v>216</v>
      </c>
      <c r="D8080" s="546"/>
      <c r="E8080" s="171" t="str">
        <f t="shared" si="126"/>
        <v>1900</v>
      </c>
      <c r="F8080" s="547">
        <v>0</v>
      </c>
      <c r="G8080" s="548">
        <v>0</v>
      </c>
      <c r="H8080" s="547">
        <v>0</v>
      </c>
      <c r="I8080" s="545" t="s">
        <v>12650</v>
      </c>
      <c r="J8080" s="545"/>
      <c r="K8080" s="545" t="s">
        <v>13413</v>
      </c>
      <c r="L8080" s="545" t="s">
        <v>15959</v>
      </c>
      <c r="M8080" s="548" t="s">
        <v>13758</v>
      </c>
      <c r="N8080" s="545" t="s">
        <v>13413</v>
      </c>
      <c r="O8080" s="545" t="s">
        <v>13413</v>
      </c>
      <c r="P8080" s="549">
        <v>5674</v>
      </c>
      <c r="Q8080" s="549">
        <v>1</v>
      </c>
      <c r="R8080" s="549">
        <v>127</v>
      </c>
      <c r="S8080" s="548"/>
      <c r="T8080" s="548"/>
      <c r="U8080" s="99"/>
    </row>
    <row r="8081" spans="1:21" ht="19.5" customHeight="1">
      <c r="A8081" s="545">
        <v>102752</v>
      </c>
      <c r="B8081" s="545" t="s">
        <v>6502</v>
      </c>
      <c r="C8081" s="545" t="s">
        <v>216</v>
      </c>
      <c r="D8081" s="546">
        <v>44601</v>
      </c>
      <c r="E8081" s="171" t="str">
        <f t="shared" si="126"/>
        <v>2022</v>
      </c>
      <c r="F8081" s="547">
        <v>10635.01</v>
      </c>
      <c r="G8081" s="548">
        <v>0.19</v>
      </c>
      <c r="H8081" s="547">
        <v>8936.98</v>
      </c>
      <c r="I8081" s="545" t="s">
        <v>12686</v>
      </c>
      <c r="J8081" s="545" t="s">
        <v>13297</v>
      </c>
      <c r="K8081" s="545" t="s">
        <v>18877</v>
      </c>
      <c r="L8081" s="545" t="s">
        <v>13413</v>
      </c>
      <c r="M8081" s="548" t="s">
        <v>13758</v>
      </c>
      <c r="N8081" s="545" t="s">
        <v>13413</v>
      </c>
      <c r="O8081" s="545" t="s">
        <v>13413</v>
      </c>
      <c r="P8081" s="549">
        <v>12374</v>
      </c>
      <c r="Q8081" s="549">
        <v>1</v>
      </c>
      <c r="R8081" s="549">
        <v>131</v>
      </c>
      <c r="S8081" s="548">
        <v>2257</v>
      </c>
      <c r="T8081" s="548"/>
      <c r="U8081" s="99"/>
    </row>
    <row r="8082" spans="1:21" ht="19.5" customHeight="1">
      <c r="A8082" s="545">
        <v>102753</v>
      </c>
      <c r="B8082" s="545" t="s">
        <v>6501</v>
      </c>
      <c r="C8082" s="545" t="s">
        <v>216</v>
      </c>
      <c r="D8082" s="546">
        <v>44601</v>
      </c>
      <c r="E8082" s="171" t="str">
        <f t="shared" si="126"/>
        <v>2022</v>
      </c>
      <c r="F8082" s="547">
        <v>91644.01</v>
      </c>
      <c r="G8082" s="548">
        <v>0.19</v>
      </c>
      <c r="H8082" s="547">
        <v>77011.77</v>
      </c>
      <c r="I8082" s="545" t="s">
        <v>12686</v>
      </c>
      <c r="J8082" s="545" t="s">
        <v>13297</v>
      </c>
      <c r="K8082" s="545" t="s">
        <v>18878</v>
      </c>
      <c r="L8082" s="545" t="s">
        <v>13413</v>
      </c>
      <c r="M8082" s="548" t="s">
        <v>13758</v>
      </c>
      <c r="N8082" s="545" t="s">
        <v>13413</v>
      </c>
      <c r="O8082" s="545" t="s">
        <v>13413</v>
      </c>
      <c r="P8082" s="549">
        <v>12375</v>
      </c>
      <c r="Q8082" s="549">
        <v>1</v>
      </c>
      <c r="R8082" s="549">
        <v>131</v>
      </c>
      <c r="S8082" s="548">
        <v>2257</v>
      </c>
      <c r="T8082" s="548"/>
      <c r="U8082" s="99"/>
    </row>
    <row r="8083" spans="1:21" ht="19.5" customHeight="1">
      <c r="A8083" s="545">
        <v>102754</v>
      </c>
      <c r="B8083" s="545" t="s">
        <v>6500</v>
      </c>
      <c r="C8083" s="545" t="s">
        <v>216</v>
      </c>
      <c r="D8083" s="546">
        <v>44601</v>
      </c>
      <c r="E8083" s="171" t="str">
        <f t="shared" si="126"/>
        <v>2022</v>
      </c>
      <c r="F8083" s="547">
        <v>147447</v>
      </c>
      <c r="G8083" s="548">
        <v>0.19</v>
      </c>
      <c r="H8083" s="547">
        <v>123905.04</v>
      </c>
      <c r="I8083" s="545" t="s">
        <v>12686</v>
      </c>
      <c r="J8083" s="545" t="s">
        <v>13297</v>
      </c>
      <c r="K8083" s="545" t="s">
        <v>18879</v>
      </c>
      <c r="L8083" s="545" t="s">
        <v>13413</v>
      </c>
      <c r="M8083" s="548" t="s">
        <v>13758</v>
      </c>
      <c r="N8083" s="545" t="s">
        <v>13413</v>
      </c>
      <c r="O8083" s="545" t="s">
        <v>13413</v>
      </c>
      <c r="P8083" s="549">
        <v>12376</v>
      </c>
      <c r="Q8083" s="549">
        <v>1</v>
      </c>
      <c r="R8083" s="549">
        <v>131</v>
      </c>
      <c r="S8083" s="548">
        <v>2257</v>
      </c>
      <c r="T8083" s="548"/>
      <c r="U8083" s="99"/>
    </row>
    <row r="8084" spans="1:21" ht="19.5" customHeight="1">
      <c r="A8084" s="545">
        <v>102755</v>
      </c>
      <c r="B8084" s="545" t="s">
        <v>6499</v>
      </c>
      <c r="C8084" s="545" t="s">
        <v>216</v>
      </c>
      <c r="D8084" s="546">
        <v>44589</v>
      </c>
      <c r="E8084" s="171" t="str">
        <f t="shared" si="126"/>
        <v>2022</v>
      </c>
      <c r="F8084" s="547">
        <v>182723</v>
      </c>
      <c r="G8084" s="548">
        <v>0.19</v>
      </c>
      <c r="H8084" s="547">
        <v>153548.74</v>
      </c>
      <c r="I8084" s="545" t="s">
        <v>12650</v>
      </c>
      <c r="J8084" s="545" t="s">
        <v>13297</v>
      </c>
      <c r="K8084" s="545" t="s">
        <v>18880</v>
      </c>
      <c r="L8084" s="545" t="s">
        <v>13413</v>
      </c>
      <c r="M8084" s="548" t="s">
        <v>13758</v>
      </c>
      <c r="N8084" s="545" t="s">
        <v>13413</v>
      </c>
      <c r="O8084" s="545" t="s">
        <v>13413</v>
      </c>
      <c r="P8084" s="549">
        <v>12377</v>
      </c>
      <c r="Q8084" s="549">
        <v>1</v>
      </c>
      <c r="R8084" s="549">
        <v>127</v>
      </c>
      <c r="S8084" s="548">
        <v>2257</v>
      </c>
      <c r="T8084" s="548"/>
      <c r="U8084" s="99"/>
    </row>
    <row r="8085" spans="1:21" ht="19.5" customHeight="1">
      <c r="A8085" s="545">
        <v>102756</v>
      </c>
      <c r="B8085" s="545" t="s">
        <v>6498</v>
      </c>
      <c r="C8085" s="545" t="s">
        <v>216</v>
      </c>
      <c r="D8085" s="546">
        <v>44590</v>
      </c>
      <c r="E8085" s="171" t="str">
        <f t="shared" si="126"/>
        <v>2022</v>
      </c>
      <c r="F8085" s="547">
        <v>724</v>
      </c>
      <c r="G8085" s="548">
        <v>0.19</v>
      </c>
      <c r="H8085" s="547">
        <v>608.4</v>
      </c>
      <c r="I8085" s="545" t="s">
        <v>12659</v>
      </c>
      <c r="J8085" s="545" t="s">
        <v>13297</v>
      </c>
      <c r="K8085" s="545" t="s">
        <v>18881</v>
      </c>
      <c r="L8085" s="545" t="s">
        <v>13413</v>
      </c>
      <c r="M8085" s="548" t="s">
        <v>13758</v>
      </c>
      <c r="N8085" s="545" t="s">
        <v>13413</v>
      </c>
      <c r="O8085" s="545" t="s">
        <v>13413</v>
      </c>
      <c r="P8085" s="549">
        <v>12378</v>
      </c>
      <c r="Q8085" s="549">
        <v>1</v>
      </c>
      <c r="R8085" s="549">
        <v>116</v>
      </c>
      <c r="S8085" s="548">
        <v>2257</v>
      </c>
      <c r="T8085" s="548"/>
      <c r="U8085" s="99"/>
    </row>
    <row r="8086" spans="1:21" ht="19.5" customHeight="1">
      <c r="A8086" s="545">
        <v>102757</v>
      </c>
      <c r="B8086" s="545" t="s">
        <v>6497</v>
      </c>
      <c r="C8086" s="545" t="s">
        <v>216</v>
      </c>
      <c r="D8086" s="546">
        <v>44590</v>
      </c>
      <c r="E8086" s="171" t="str">
        <f t="shared" si="126"/>
        <v>2022</v>
      </c>
      <c r="F8086" s="547">
        <v>458</v>
      </c>
      <c r="G8086" s="548">
        <v>0.19</v>
      </c>
      <c r="H8086" s="547">
        <v>384.87</v>
      </c>
      <c r="I8086" s="545" t="s">
        <v>12659</v>
      </c>
      <c r="J8086" s="545" t="s">
        <v>13297</v>
      </c>
      <c r="K8086" s="545" t="s">
        <v>18882</v>
      </c>
      <c r="L8086" s="545" t="s">
        <v>13413</v>
      </c>
      <c r="M8086" s="548" t="s">
        <v>13758</v>
      </c>
      <c r="N8086" s="545" t="s">
        <v>13413</v>
      </c>
      <c r="O8086" s="545" t="s">
        <v>13413</v>
      </c>
      <c r="P8086" s="549">
        <v>12379</v>
      </c>
      <c r="Q8086" s="549">
        <v>1</v>
      </c>
      <c r="R8086" s="549">
        <v>116</v>
      </c>
      <c r="S8086" s="548">
        <v>2257</v>
      </c>
      <c r="T8086" s="548"/>
      <c r="U8086" s="99"/>
    </row>
    <row r="8087" spans="1:21" ht="19.5" customHeight="1">
      <c r="A8087" s="545">
        <v>102758</v>
      </c>
      <c r="B8087" s="545" t="s">
        <v>6496</v>
      </c>
      <c r="C8087" s="545" t="s">
        <v>4552</v>
      </c>
      <c r="D8087" s="546">
        <v>44592</v>
      </c>
      <c r="E8087" s="171" t="str">
        <f t="shared" si="126"/>
        <v>2022</v>
      </c>
      <c r="F8087" s="547">
        <v>19702</v>
      </c>
      <c r="G8087" s="548">
        <v>0.19</v>
      </c>
      <c r="H8087" s="547">
        <v>16556.3</v>
      </c>
      <c r="I8087" s="545" t="s">
        <v>12700</v>
      </c>
      <c r="J8087" s="545" t="s">
        <v>13297</v>
      </c>
      <c r="K8087" s="545" t="s">
        <v>18883</v>
      </c>
      <c r="L8087" s="545" t="s">
        <v>13413</v>
      </c>
      <c r="M8087" s="548" t="s">
        <v>13758</v>
      </c>
      <c r="N8087" s="545" t="s">
        <v>13413</v>
      </c>
      <c r="O8087" s="545" t="s">
        <v>13413</v>
      </c>
      <c r="P8087" s="549">
        <v>12380</v>
      </c>
      <c r="Q8087" s="549">
        <v>1</v>
      </c>
      <c r="R8087" s="549">
        <v>117</v>
      </c>
      <c r="S8087" s="548">
        <v>2257</v>
      </c>
      <c r="T8087" s="548"/>
      <c r="U8087" s="99"/>
    </row>
    <row r="8088" spans="1:21" ht="19.5" customHeight="1">
      <c r="A8088" s="545">
        <v>102759</v>
      </c>
      <c r="B8088" s="545" t="s">
        <v>6495</v>
      </c>
      <c r="C8088" s="545" t="s">
        <v>4552</v>
      </c>
      <c r="D8088" s="546">
        <v>44592</v>
      </c>
      <c r="E8088" s="171" t="str">
        <f t="shared" si="126"/>
        <v>2022</v>
      </c>
      <c r="F8088" s="547">
        <v>82430</v>
      </c>
      <c r="G8088" s="548">
        <v>0.19</v>
      </c>
      <c r="H8088" s="547">
        <v>69268.91</v>
      </c>
      <c r="I8088" s="545" t="s">
        <v>12700</v>
      </c>
      <c r="J8088" s="545" t="s">
        <v>13297</v>
      </c>
      <c r="K8088" s="545" t="s">
        <v>18884</v>
      </c>
      <c r="L8088" s="545" t="s">
        <v>13413</v>
      </c>
      <c r="M8088" s="548" t="s">
        <v>13758</v>
      </c>
      <c r="N8088" s="545" t="s">
        <v>13413</v>
      </c>
      <c r="O8088" s="545" t="s">
        <v>13413</v>
      </c>
      <c r="P8088" s="549">
        <v>12381</v>
      </c>
      <c r="Q8088" s="549">
        <v>1</v>
      </c>
      <c r="R8088" s="549">
        <v>117</v>
      </c>
      <c r="S8088" s="548">
        <v>2257</v>
      </c>
      <c r="T8088" s="548"/>
      <c r="U8088" s="99"/>
    </row>
    <row r="8089" spans="1:21" ht="19.5" customHeight="1">
      <c r="A8089" s="545">
        <v>102760</v>
      </c>
      <c r="B8089" s="545" t="s">
        <v>6494</v>
      </c>
      <c r="C8089" s="545" t="s">
        <v>4552</v>
      </c>
      <c r="D8089" s="546">
        <v>44592</v>
      </c>
      <c r="E8089" s="171" t="str">
        <f t="shared" si="126"/>
        <v>2022</v>
      </c>
      <c r="F8089" s="547">
        <v>89512</v>
      </c>
      <c r="G8089" s="548">
        <v>0.19</v>
      </c>
      <c r="H8089" s="547">
        <v>75220.17</v>
      </c>
      <c r="I8089" s="545" t="s">
        <v>12700</v>
      </c>
      <c r="J8089" s="545" t="s">
        <v>13297</v>
      </c>
      <c r="K8089" s="545" t="s">
        <v>18885</v>
      </c>
      <c r="L8089" s="545" t="s">
        <v>13413</v>
      </c>
      <c r="M8089" s="548" t="s">
        <v>13758</v>
      </c>
      <c r="N8089" s="545" t="s">
        <v>13413</v>
      </c>
      <c r="O8089" s="545" t="s">
        <v>13413</v>
      </c>
      <c r="P8089" s="549">
        <v>12382</v>
      </c>
      <c r="Q8089" s="549">
        <v>1</v>
      </c>
      <c r="R8089" s="549">
        <v>117</v>
      </c>
      <c r="S8089" s="548">
        <v>2257</v>
      </c>
      <c r="T8089" s="548"/>
      <c r="U8089" s="99"/>
    </row>
    <row r="8090" spans="1:21" ht="19.5" customHeight="1">
      <c r="A8090" s="545">
        <v>102761</v>
      </c>
      <c r="B8090" s="545" t="s">
        <v>6493</v>
      </c>
      <c r="C8090" s="545" t="s">
        <v>4552</v>
      </c>
      <c r="D8090" s="546">
        <v>44592</v>
      </c>
      <c r="E8090" s="171" t="str">
        <f t="shared" si="126"/>
        <v>2022</v>
      </c>
      <c r="F8090" s="547">
        <v>47603</v>
      </c>
      <c r="G8090" s="548">
        <v>0.19</v>
      </c>
      <c r="H8090" s="547">
        <v>40002.519999999997</v>
      </c>
      <c r="I8090" s="545" t="s">
        <v>12700</v>
      </c>
      <c r="J8090" s="545" t="s">
        <v>13297</v>
      </c>
      <c r="K8090" s="545" t="s">
        <v>18886</v>
      </c>
      <c r="L8090" s="545" t="s">
        <v>13413</v>
      </c>
      <c r="M8090" s="548" t="s">
        <v>13758</v>
      </c>
      <c r="N8090" s="545" t="s">
        <v>13413</v>
      </c>
      <c r="O8090" s="545" t="s">
        <v>13413</v>
      </c>
      <c r="P8090" s="549">
        <v>12383</v>
      </c>
      <c r="Q8090" s="549">
        <v>1</v>
      </c>
      <c r="R8090" s="549">
        <v>117</v>
      </c>
      <c r="S8090" s="548">
        <v>2257</v>
      </c>
      <c r="T8090" s="548"/>
      <c r="U8090" s="99"/>
    </row>
    <row r="8091" spans="1:21" ht="19.5" customHeight="1">
      <c r="A8091" s="545">
        <v>102762</v>
      </c>
      <c r="B8091" s="545" t="s">
        <v>6492</v>
      </c>
      <c r="C8091" s="545" t="s">
        <v>4552</v>
      </c>
      <c r="D8091" s="546">
        <v>44592</v>
      </c>
      <c r="E8091" s="171" t="str">
        <f t="shared" si="126"/>
        <v>2022</v>
      </c>
      <c r="F8091" s="547">
        <v>62264</v>
      </c>
      <c r="G8091" s="548">
        <v>0.19</v>
      </c>
      <c r="H8091" s="547">
        <v>52322.69</v>
      </c>
      <c r="I8091" s="545" t="s">
        <v>12700</v>
      </c>
      <c r="J8091" s="545" t="s">
        <v>13297</v>
      </c>
      <c r="K8091" s="545" t="s">
        <v>18887</v>
      </c>
      <c r="L8091" s="545" t="s">
        <v>13413</v>
      </c>
      <c r="M8091" s="548" t="s">
        <v>13758</v>
      </c>
      <c r="N8091" s="545" t="s">
        <v>13413</v>
      </c>
      <c r="O8091" s="545" t="s">
        <v>13413</v>
      </c>
      <c r="P8091" s="549">
        <v>12384</v>
      </c>
      <c r="Q8091" s="549">
        <v>1</v>
      </c>
      <c r="R8091" s="549">
        <v>117</v>
      </c>
      <c r="S8091" s="548">
        <v>2257</v>
      </c>
      <c r="T8091" s="548"/>
      <c r="U8091" s="99"/>
    </row>
    <row r="8092" spans="1:21" ht="19.5" customHeight="1">
      <c r="A8092" s="545">
        <v>102763</v>
      </c>
      <c r="B8092" s="545" t="s">
        <v>6491</v>
      </c>
      <c r="C8092" s="545" t="s">
        <v>4552</v>
      </c>
      <c r="D8092" s="546">
        <v>44592</v>
      </c>
      <c r="E8092" s="171" t="str">
        <f t="shared" si="126"/>
        <v>2022</v>
      </c>
      <c r="F8092" s="547">
        <v>125582</v>
      </c>
      <c r="G8092" s="548">
        <v>0.19</v>
      </c>
      <c r="H8092" s="547">
        <v>105531.09</v>
      </c>
      <c r="I8092" s="545" t="s">
        <v>12700</v>
      </c>
      <c r="J8092" s="545" t="s">
        <v>13297</v>
      </c>
      <c r="K8092" s="545" t="s">
        <v>18888</v>
      </c>
      <c r="L8092" s="545" t="s">
        <v>13413</v>
      </c>
      <c r="M8092" s="548" t="s">
        <v>13758</v>
      </c>
      <c r="N8092" s="545" t="s">
        <v>13413</v>
      </c>
      <c r="O8092" s="545" t="s">
        <v>13413</v>
      </c>
      <c r="P8092" s="549">
        <v>12385</v>
      </c>
      <c r="Q8092" s="549">
        <v>1</v>
      </c>
      <c r="R8092" s="549">
        <v>117</v>
      </c>
      <c r="S8092" s="548">
        <v>2257</v>
      </c>
      <c r="T8092" s="548"/>
      <c r="U8092" s="99"/>
    </row>
    <row r="8093" spans="1:21" ht="19.5" customHeight="1">
      <c r="A8093" s="545">
        <v>102764</v>
      </c>
      <c r="B8093" s="545" t="s">
        <v>6490</v>
      </c>
      <c r="C8093" s="545" t="s">
        <v>4552</v>
      </c>
      <c r="D8093" s="546">
        <v>44592</v>
      </c>
      <c r="E8093" s="171" t="str">
        <f t="shared" si="126"/>
        <v>2022</v>
      </c>
      <c r="F8093" s="547">
        <v>62116</v>
      </c>
      <c r="G8093" s="548">
        <v>0.19</v>
      </c>
      <c r="H8093" s="547">
        <v>52198.32</v>
      </c>
      <c r="I8093" s="545" t="s">
        <v>12700</v>
      </c>
      <c r="J8093" s="545" t="s">
        <v>13297</v>
      </c>
      <c r="K8093" s="545" t="s">
        <v>18889</v>
      </c>
      <c r="L8093" s="545" t="s">
        <v>13413</v>
      </c>
      <c r="M8093" s="548" t="s">
        <v>13758</v>
      </c>
      <c r="N8093" s="545" t="s">
        <v>13413</v>
      </c>
      <c r="O8093" s="545" t="s">
        <v>13413</v>
      </c>
      <c r="P8093" s="549">
        <v>12386</v>
      </c>
      <c r="Q8093" s="549">
        <v>1</v>
      </c>
      <c r="R8093" s="549">
        <v>117</v>
      </c>
      <c r="S8093" s="548">
        <v>2257</v>
      </c>
      <c r="T8093" s="548"/>
      <c r="U8093" s="99"/>
    </row>
    <row r="8094" spans="1:21" ht="19.5" customHeight="1">
      <c r="A8094" s="545">
        <v>102765</v>
      </c>
      <c r="B8094" s="545" t="s">
        <v>6489</v>
      </c>
      <c r="C8094" s="545" t="s">
        <v>6479</v>
      </c>
      <c r="D8094" s="546">
        <v>44592</v>
      </c>
      <c r="E8094" s="171" t="str">
        <f t="shared" si="126"/>
        <v>2022</v>
      </c>
      <c r="F8094" s="547">
        <v>469469.01</v>
      </c>
      <c r="G8094" s="548">
        <v>0.19</v>
      </c>
      <c r="H8094" s="547">
        <v>394511.77</v>
      </c>
      <c r="I8094" s="545" t="s">
        <v>12700</v>
      </c>
      <c r="J8094" s="545" t="s">
        <v>13297</v>
      </c>
      <c r="K8094" s="545" t="s">
        <v>18890</v>
      </c>
      <c r="L8094" s="545" t="s">
        <v>13413</v>
      </c>
      <c r="M8094" s="548" t="s">
        <v>13758</v>
      </c>
      <c r="N8094" s="545" t="s">
        <v>13413</v>
      </c>
      <c r="O8094" s="545" t="s">
        <v>13413</v>
      </c>
      <c r="P8094" s="549">
        <v>12387</v>
      </c>
      <c r="Q8094" s="549">
        <v>1</v>
      </c>
      <c r="R8094" s="549">
        <v>117</v>
      </c>
      <c r="S8094" s="548">
        <v>2257</v>
      </c>
      <c r="T8094" s="548"/>
      <c r="U8094" s="99"/>
    </row>
    <row r="8095" spans="1:21" ht="19.5" customHeight="1">
      <c r="A8095" s="545">
        <v>102766</v>
      </c>
      <c r="B8095" s="545" t="s">
        <v>6488</v>
      </c>
      <c r="C8095" s="545" t="s">
        <v>6479</v>
      </c>
      <c r="D8095" s="546">
        <v>44592</v>
      </c>
      <c r="E8095" s="171" t="str">
        <f t="shared" si="126"/>
        <v>2022</v>
      </c>
      <c r="F8095" s="547">
        <v>213616</v>
      </c>
      <c r="G8095" s="548">
        <v>0.19</v>
      </c>
      <c r="H8095" s="547">
        <v>179509.24</v>
      </c>
      <c r="I8095" s="545" t="s">
        <v>12700</v>
      </c>
      <c r="J8095" s="545" t="s">
        <v>13297</v>
      </c>
      <c r="K8095" s="545" t="s">
        <v>18891</v>
      </c>
      <c r="L8095" s="545" t="s">
        <v>13413</v>
      </c>
      <c r="M8095" s="548" t="s">
        <v>13758</v>
      </c>
      <c r="N8095" s="545" t="s">
        <v>13413</v>
      </c>
      <c r="O8095" s="545" t="s">
        <v>13413</v>
      </c>
      <c r="P8095" s="549">
        <v>12388</v>
      </c>
      <c r="Q8095" s="549">
        <v>1</v>
      </c>
      <c r="R8095" s="549">
        <v>117</v>
      </c>
      <c r="S8095" s="548">
        <v>2257</v>
      </c>
      <c r="T8095" s="548"/>
      <c r="U8095" s="99"/>
    </row>
    <row r="8096" spans="1:21" ht="19.5" customHeight="1">
      <c r="A8096" s="545">
        <v>102767</v>
      </c>
      <c r="B8096" s="545" t="s">
        <v>6487</v>
      </c>
      <c r="C8096" s="545" t="s">
        <v>216</v>
      </c>
      <c r="D8096" s="546">
        <v>44592</v>
      </c>
      <c r="E8096" s="171" t="str">
        <f t="shared" si="126"/>
        <v>2022</v>
      </c>
      <c r="F8096" s="547">
        <v>361665</v>
      </c>
      <c r="G8096" s="548">
        <v>0.19</v>
      </c>
      <c r="H8096" s="547">
        <v>303920.17</v>
      </c>
      <c r="I8096" s="545" t="s">
        <v>12700</v>
      </c>
      <c r="J8096" s="545" t="s">
        <v>13297</v>
      </c>
      <c r="K8096" s="545" t="s">
        <v>18892</v>
      </c>
      <c r="L8096" s="545" t="s">
        <v>13413</v>
      </c>
      <c r="M8096" s="548" t="s">
        <v>13758</v>
      </c>
      <c r="N8096" s="545" t="s">
        <v>13413</v>
      </c>
      <c r="O8096" s="545" t="s">
        <v>13413</v>
      </c>
      <c r="P8096" s="549">
        <v>12389</v>
      </c>
      <c r="Q8096" s="549">
        <v>1</v>
      </c>
      <c r="R8096" s="549">
        <v>117</v>
      </c>
      <c r="S8096" s="548">
        <v>2257</v>
      </c>
      <c r="T8096" s="548"/>
      <c r="U8096" s="99"/>
    </row>
    <row r="8097" spans="1:21" ht="19.5" customHeight="1">
      <c r="A8097" s="545">
        <v>102768</v>
      </c>
      <c r="B8097" s="545" t="s">
        <v>6486</v>
      </c>
      <c r="C8097" s="545" t="s">
        <v>216</v>
      </c>
      <c r="D8097" s="546">
        <v>44592</v>
      </c>
      <c r="E8097" s="171" t="str">
        <f t="shared" si="126"/>
        <v>2022</v>
      </c>
      <c r="F8097" s="547">
        <v>23127</v>
      </c>
      <c r="G8097" s="548">
        <v>0.19</v>
      </c>
      <c r="H8097" s="547">
        <v>19434.45</v>
      </c>
      <c r="I8097" s="545" t="s">
        <v>12700</v>
      </c>
      <c r="J8097" s="545" t="s">
        <v>13297</v>
      </c>
      <c r="K8097" s="545" t="s">
        <v>18893</v>
      </c>
      <c r="L8097" s="545" t="s">
        <v>13413</v>
      </c>
      <c r="M8097" s="548" t="s">
        <v>13758</v>
      </c>
      <c r="N8097" s="545" t="s">
        <v>13413</v>
      </c>
      <c r="O8097" s="545" t="s">
        <v>13413</v>
      </c>
      <c r="P8097" s="549">
        <v>12390</v>
      </c>
      <c r="Q8097" s="549">
        <v>1</v>
      </c>
      <c r="R8097" s="549">
        <v>117</v>
      </c>
      <c r="S8097" s="548">
        <v>2257</v>
      </c>
      <c r="T8097" s="548"/>
      <c r="U8097" s="99"/>
    </row>
    <row r="8098" spans="1:21" ht="19.5" customHeight="1">
      <c r="A8098" s="545">
        <v>102769</v>
      </c>
      <c r="B8098" s="545" t="s">
        <v>6485</v>
      </c>
      <c r="C8098" s="545" t="s">
        <v>216</v>
      </c>
      <c r="D8098" s="546">
        <v>44592</v>
      </c>
      <c r="E8098" s="171" t="str">
        <f t="shared" si="126"/>
        <v>2022</v>
      </c>
      <c r="F8098" s="547">
        <v>20460</v>
      </c>
      <c r="G8098" s="548">
        <v>0.19</v>
      </c>
      <c r="H8098" s="547">
        <v>17193.28</v>
      </c>
      <c r="I8098" s="545" t="s">
        <v>12700</v>
      </c>
      <c r="J8098" s="545" t="s">
        <v>13297</v>
      </c>
      <c r="K8098" s="545" t="s">
        <v>18894</v>
      </c>
      <c r="L8098" s="545" t="s">
        <v>13413</v>
      </c>
      <c r="M8098" s="548" t="s">
        <v>13758</v>
      </c>
      <c r="N8098" s="545" t="s">
        <v>13413</v>
      </c>
      <c r="O8098" s="545" t="s">
        <v>13413</v>
      </c>
      <c r="P8098" s="549">
        <v>12391</v>
      </c>
      <c r="Q8098" s="549">
        <v>1</v>
      </c>
      <c r="R8098" s="549">
        <v>117</v>
      </c>
      <c r="S8098" s="548">
        <v>2257</v>
      </c>
      <c r="T8098" s="548"/>
      <c r="U8098" s="99"/>
    </row>
    <row r="8099" spans="1:21" ht="19.5" customHeight="1">
      <c r="A8099" s="545">
        <v>102770</v>
      </c>
      <c r="B8099" s="545" t="s">
        <v>6484</v>
      </c>
      <c r="C8099" s="545" t="s">
        <v>216</v>
      </c>
      <c r="D8099" s="546">
        <v>44592</v>
      </c>
      <c r="E8099" s="171" t="str">
        <f t="shared" si="126"/>
        <v>2022</v>
      </c>
      <c r="F8099" s="547">
        <v>15621</v>
      </c>
      <c r="G8099" s="548">
        <v>0.19</v>
      </c>
      <c r="H8099" s="547">
        <v>13126.89</v>
      </c>
      <c r="I8099" s="545" t="s">
        <v>12700</v>
      </c>
      <c r="J8099" s="545" t="s">
        <v>13297</v>
      </c>
      <c r="K8099" s="545" t="s">
        <v>18895</v>
      </c>
      <c r="L8099" s="545" t="s">
        <v>13413</v>
      </c>
      <c r="M8099" s="548" t="s">
        <v>13758</v>
      </c>
      <c r="N8099" s="545" t="s">
        <v>13413</v>
      </c>
      <c r="O8099" s="545" t="s">
        <v>13413</v>
      </c>
      <c r="P8099" s="549">
        <v>12392</v>
      </c>
      <c r="Q8099" s="549">
        <v>1</v>
      </c>
      <c r="R8099" s="549">
        <v>117</v>
      </c>
      <c r="S8099" s="548">
        <v>2257</v>
      </c>
      <c r="T8099" s="548"/>
      <c r="U8099" s="99"/>
    </row>
    <row r="8100" spans="1:21" ht="19.5" customHeight="1">
      <c r="A8100" s="545">
        <v>102771</v>
      </c>
      <c r="B8100" s="545" t="s">
        <v>6483</v>
      </c>
      <c r="C8100" s="545" t="s">
        <v>216</v>
      </c>
      <c r="D8100" s="546">
        <v>44592</v>
      </c>
      <c r="E8100" s="171" t="str">
        <f t="shared" si="126"/>
        <v>2022</v>
      </c>
      <c r="F8100" s="547">
        <v>299676</v>
      </c>
      <c r="G8100" s="548">
        <v>0.19</v>
      </c>
      <c r="H8100" s="547">
        <v>251828.57</v>
      </c>
      <c r="I8100" s="545" t="s">
        <v>12700</v>
      </c>
      <c r="J8100" s="545" t="s">
        <v>13297</v>
      </c>
      <c r="K8100" s="545" t="s">
        <v>18896</v>
      </c>
      <c r="L8100" s="545" t="s">
        <v>13413</v>
      </c>
      <c r="M8100" s="548" t="s">
        <v>13758</v>
      </c>
      <c r="N8100" s="545" t="s">
        <v>13413</v>
      </c>
      <c r="O8100" s="545" t="s">
        <v>13413</v>
      </c>
      <c r="P8100" s="549">
        <v>12393</v>
      </c>
      <c r="Q8100" s="549">
        <v>1</v>
      </c>
      <c r="R8100" s="549">
        <v>117</v>
      </c>
      <c r="S8100" s="548">
        <v>2257</v>
      </c>
      <c r="T8100" s="548"/>
      <c r="U8100" s="99"/>
    </row>
    <row r="8101" spans="1:21" ht="19.5" customHeight="1">
      <c r="A8101" s="545">
        <v>102772</v>
      </c>
      <c r="B8101" s="545" t="s">
        <v>6482</v>
      </c>
      <c r="C8101" s="545" t="s">
        <v>216</v>
      </c>
      <c r="D8101" s="546">
        <v>44592</v>
      </c>
      <c r="E8101" s="171" t="str">
        <f t="shared" si="126"/>
        <v>2022</v>
      </c>
      <c r="F8101" s="547">
        <v>31580.01</v>
      </c>
      <c r="G8101" s="548">
        <v>0.19</v>
      </c>
      <c r="H8101" s="547">
        <v>26537.82</v>
      </c>
      <c r="I8101" s="545" t="s">
        <v>12700</v>
      </c>
      <c r="J8101" s="545" t="s">
        <v>13297</v>
      </c>
      <c r="K8101" s="545" t="s">
        <v>18897</v>
      </c>
      <c r="L8101" s="545" t="s">
        <v>13413</v>
      </c>
      <c r="M8101" s="548" t="s">
        <v>13758</v>
      </c>
      <c r="N8101" s="545" t="s">
        <v>13413</v>
      </c>
      <c r="O8101" s="545" t="s">
        <v>13413</v>
      </c>
      <c r="P8101" s="549">
        <v>12394</v>
      </c>
      <c r="Q8101" s="549">
        <v>1</v>
      </c>
      <c r="R8101" s="549">
        <v>117</v>
      </c>
      <c r="S8101" s="548">
        <v>2257</v>
      </c>
      <c r="T8101" s="548"/>
      <c r="U8101" s="99"/>
    </row>
    <row r="8102" spans="1:21" ht="19.5" customHeight="1">
      <c r="A8102" s="545">
        <v>102773</v>
      </c>
      <c r="B8102" s="545" t="s">
        <v>6481</v>
      </c>
      <c r="C8102" s="545" t="s">
        <v>216</v>
      </c>
      <c r="D8102" s="546">
        <v>44592</v>
      </c>
      <c r="E8102" s="171" t="str">
        <f t="shared" si="126"/>
        <v>2022</v>
      </c>
      <c r="F8102" s="547">
        <v>34749</v>
      </c>
      <c r="G8102" s="548">
        <v>0.19</v>
      </c>
      <c r="H8102" s="547">
        <v>29200.84</v>
      </c>
      <c r="I8102" s="545" t="s">
        <v>12700</v>
      </c>
      <c r="J8102" s="545" t="s">
        <v>13297</v>
      </c>
      <c r="K8102" s="545" t="s">
        <v>18898</v>
      </c>
      <c r="L8102" s="545" t="s">
        <v>13413</v>
      </c>
      <c r="M8102" s="548" t="s">
        <v>13758</v>
      </c>
      <c r="N8102" s="545" t="s">
        <v>13413</v>
      </c>
      <c r="O8102" s="545" t="s">
        <v>13413</v>
      </c>
      <c r="P8102" s="549">
        <v>12395</v>
      </c>
      <c r="Q8102" s="549">
        <v>1</v>
      </c>
      <c r="R8102" s="549">
        <v>117</v>
      </c>
      <c r="S8102" s="548">
        <v>2257</v>
      </c>
      <c r="T8102" s="548"/>
      <c r="U8102" s="99"/>
    </row>
    <row r="8103" spans="1:21" ht="19.5" customHeight="1">
      <c r="A8103" s="545">
        <v>102774</v>
      </c>
      <c r="B8103" s="545" t="s">
        <v>6480</v>
      </c>
      <c r="C8103" s="545" t="s">
        <v>6477</v>
      </c>
      <c r="D8103" s="546">
        <v>44592</v>
      </c>
      <c r="E8103" s="171" t="str">
        <f t="shared" si="126"/>
        <v>2022</v>
      </c>
      <c r="F8103" s="547">
        <v>300281.01</v>
      </c>
      <c r="G8103" s="548">
        <v>0.19</v>
      </c>
      <c r="H8103" s="547">
        <v>252336.98</v>
      </c>
      <c r="I8103" s="545" t="s">
        <v>12700</v>
      </c>
      <c r="J8103" s="545" t="s">
        <v>13297</v>
      </c>
      <c r="K8103" s="545" t="s">
        <v>18899</v>
      </c>
      <c r="L8103" s="545" t="s">
        <v>13413</v>
      </c>
      <c r="M8103" s="548" t="s">
        <v>13758</v>
      </c>
      <c r="N8103" s="545" t="s">
        <v>13413</v>
      </c>
      <c r="O8103" s="545" t="s">
        <v>13413</v>
      </c>
      <c r="P8103" s="549">
        <v>12396</v>
      </c>
      <c r="Q8103" s="549">
        <v>1</v>
      </c>
      <c r="R8103" s="549">
        <v>117</v>
      </c>
      <c r="S8103" s="548">
        <v>2257</v>
      </c>
      <c r="T8103" s="548"/>
      <c r="U8103" s="99"/>
    </row>
    <row r="8104" spans="1:21" ht="19.5" customHeight="1">
      <c r="A8104" s="545">
        <v>102775</v>
      </c>
      <c r="B8104" s="545" t="s">
        <v>6478</v>
      </c>
      <c r="C8104" s="545" t="s">
        <v>6479</v>
      </c>
      <c r="D8104" s="546">
        <v>44592</v>
      </c>
      <c r="E8104" s="171" t="str">
        <f t="shared" si="126"/>
        <v>2022</v>
      </c>
      <c r="F8104" s="547">
        <v>66857</v>
      </c>
      <c r="G8104" s="548">
        <v>0.19</v>
      </c>
      <c r="H8104" s="547">
        <v>56182.35</v>
      </c>
      <c r="I8104" s="545" t="s">
        <v>12700</v>
      </c>
      <c r="J8104" s="545" t="s">
        <v>13297</v>
      </c>
      <c r="K8104" s="545" t="s">
        <v>18900</v>
      </c>
      <c r="L8104" s="545" t="s">
        <v>13413</v>
      </c>
      <c r="M8104" s="548" t="s">
        <v>13758</v>
      </c>
      <c r="N8104" s="545" t="s">
        <v>13413</v>
      </c>
      <c r="O8104" s="545" t="s">
        <v>13413</v>
      </c>
      <c r="P8104" s="549">
        <v>12397</v>
      </c>
      <c r="Q8104" s="549">
        <v>1</v>
      </c>
      <c r="R8104" s="549">
        <v>117</v>
      </c>
      <c r="S8104" s="548">
        <v>2257</v>
      </c>
      <c r="T8104" s="548"/>
      <c r="U8104" s="99"/>
    </row>
    <row r="8105" spans="1:21" ht="19.5" customHeight="1">
      <c r="A8105" s="545">
        <v>102776</v>
      </c>
      <c r="B8105" s="545" t="s">
        <v>6476</v>
      </c>
      <c r="C8105" s="545" t="s">
        <v>6477</v>
      </c>
      <c r="D8105" s="546">
        <v>44592</v>
      </c>
      <c r="E8105" s="171" t="str">
        <f t="shared" si="126"/>
        <v>2022</v>
      </c>
      <c r="F8105" s="547">
        <v>125777</v>
      </c>
      <c r="G8105" s="548">
        <v>0.19</v>
      </c>
      <c r="H8105" s="547">
        <v>105694.96</v>
      </c>
      <c r="I8105" s="545" t="s">
        <v>12700</v>
      </c>
      <c r="J8105" s="545" t="s">
        <v>13297</v>
      </c>
      <c r="K8105" s="545" t="s">
        <v>18901</v>
      </c>
      <c r="L8105" s="545" t="s">
        <v>13413</v>
      </c>
      <c r="M8105" s="548" t="s">
        <v>13758</v>
      </c>
      <c r="N8105" s="545" t="s">
        <v>13413</v>
      </c>
      <c r="O8105" s="545" t="s">
        <v>13413</v>
      </c>
      <c r="P8105" s="549">
        <v>12398</v>
      </c>
      <c r="Q8105" s="549">
        <v>1</v>
      </c>
      <c r="R8105" s="549">
        <v>117</v>
      </c>
      <c r="S8105" s="548">
        <v>2257</v>
      </c>
      <c r="T8105" s="548"/>
      <c r="U8105" s="99"/>
    </row>
    <row r="8106" spans="1:21" ht="19.5" customHeight="1">
      <c r="A8106" s="545">
        <v>102777</v>
      </c>
      <c r="B8106" s="545" t="s">
        <v>6115</v>
      </c>
      <c r="C8106" s="545" t="s">
        <v>221</v>
      </c>
      <c r="D8106" s="546">
        <v>45708</v>
      </c>
      <c r="E8106" s="171" t="str">
        <f t="shared" si="126"/>
        <v>2025</v>
      </c>
      <c r="F8106" s="547">
        <v>810359.68</v>
      </c>
      <c r="G8106" s="548">
        <v>0.19</v>
      </c>
      <c r="H8106" s="547">
        <v>680974.53</v>
      </c>
      <c r="I8106" s="545" t="s">
        <v>12684</v>
      </c>
      <c r="J8106" s="545" t="s">
        <v>13307</v>
      </c>
      <c r="K8106" s="545" t="s">
        <v>18902</v>
      </c>
      <c r="L8106" s="545" t="s">
        <v>17016</v>
      </c>
      <c r="M8106" s="548" t="s">
        <v>13758</v>
      </c>
      <c r="N8106" s="545" t="s">
        <v>13413</v>
      </c>
      <c r="O8106" s="545" t="s">
        <v>13413</v>
      </c>
      <c r="P8106" s="549">
        <v>12399</v>
      </c>
      <c r="Q8106" s="549">
        <v>1</v>
      </c>
      <c r="R8106" s="549">
        <v>95</v>
      </c>
      <c r="S8106" s="548">
        <v>2228</v>
      </c>
      <c r="T8106" s="548"/>
      <c r="U8106" s="99"/>
    </row>
    <row r="8107" spans="1:21" ht="19.5" customHeight="1">
      <c r="A8107" s="545">
        <v>102778</v>
      </c>
      <c r="B8107" s="545" t="s">
        <v>7557</v>
      </c>
      <c r="C8107" s="545" t="s">
        <v>216</v>
      </c>
      <c r="D8107" s="546">
        <v>43697</v>
      </c>
      <c r="E8107" s="171" t="str">
        <f t="shared" si="126"/>
        <v>2019</v>
      </c>
      <c r="F8107" s="547">
        <v>52707599</v>
      </c>
      <c r="G8107" s="548">
        <v>0.19</v>
      </c>
      <c r="H8107" s="547">
        <v>44292100</v>
      </c>
      <c r="I8107" s="545" t="s">
        <v>12956</v>
      </c>
      <c r="J8107" s="545" t="s">
        <v>13321</v>
      </c>
      <c r="K8107" s="545" t="s">
        <v>18903</v>
      </c>
      <c r="L8107" s="545" t="s">
        <v>13413</v>
      </c>
      <c r="M8107" s="548" t="s">
        <v>13758</v>
      </c>
      <c r="N8107" s="545" t="s">
        <v>13413</v>
      </c>
      <c r="O8107" s="545" t="s">
        <v>13413</v>
      </c>
      <c r="P8107" s="549">
        <v>12400</v>
      </c>
      <c r="Q8107" s="549">
        <v>1</v>
      </c>
      <c r="R8107" s="549">
        <v>133</v>
      </c>
      <c r="S8107" s="548">
        <v>2244</v>
      </c>
      <c r="T8107" s="548"/>
      <c r="U8107" s="99"/>
    </row>
    <row r="8108" spans="1:21" ht="19.5" customHeight="1">
      <c r="A8108" s="545">
        <v>102779</v>
      </c>
      <c r="B8108" s="545" t="s">
        <v>7556</v>
      </c>
      <c r="C8108" s="545" t="s">
        <v>209</v>
      </c>
      <c r="D8108" s="546">
        <v>43697</v>
      </c>
      <c r="E8108" s="171" t="str">
        <f t="shared" si="126"/>
        <v>2019</v>
      </c>
      <c r="F8108" s="547">
        <v>42025</v>
      </c>
      <c r="G8108" s="548">
        <v>0.19</v>
      </c>
      <c r="H8108" s="547">
        <v>35315.129999999997</v>
      </c>
      <c r="I8108" s="545" t="s">
        <v>12706</v>
      </c>
      <c r="J8108" s="545" t="s">
        <v>13383</v>
      </c>
      <c r="K8108" s="545" t="s">
        <v>13413</v>
      </c>
      <c r="L8108" s="545" t="s">
        <v>13413</v>
      </c>
      <c r="M8108" s="548" t="s">
        <v>13758</v>
      </c>
      <c r="N8108" s="545" t="s">
        <v>13413</v>
      </c>
      <c r="O8108" s="545" t="s">
        <v>13413</v>
      </c>
      <c r="P8108" s="549">
        <v>12401</v>
      </c>
      <c r="Q8108" s="549">
        <v>1</v>
      </c>
      <c r="R8108" s="549">
        <v>128</v>
      </c>
      <c r="S8108" s="548">
        <v>1679</v>
      </c>
      <c r="T8108" s="548"/>
      <c r="U8108" s="99"/>
    </row>
    <row r="8109" spans="1:21" ht="19.5" customHeight="1">
      <c r="A8109" s="545">
        <v>102780</v>
      </c>
      <c r="B8109" s="545" t="s">
        <v>6457</v>
      </c>
      <c r="C8109" s="545" t="s">
        <v>216</v>
      </c>
      <c r="D8109" s="546">
        <v>44591</v>
      </c>
      <c r="E8109" s="171" t="str">
        <f t="shared" si="126"/>
        <v>2022</v>
      </c>
      <c r="F8109" s="547">
        <v>36040.01</v>
      </c>
      <c r="G8109" s="548">
        <v>0.19</v>
      </c>
      <c r="H8109" s="547">
        <v>30285.72</v>
      </c>
      <c r="I8109" s="545" t="s">
        <v>12659</v>
      </c>
      <c r="J8109" s="545" t="s">
        <v>13297</v>
      </c>
      <c r="K8109" s="545" t="s">
        <v>18904</v>
      </c>
      <c r="L8109" s="545" t="s">
        <v>13413</v>
      </c>
      <c r="M8109" s="548" t="s">
        <v>13758</v>
      </c>
      <c r="N8109" s="545" t="s">
        <v>13413</v>
      </c>
      <c r="O8109" s="545" t="s">
        <v>13413</v>
      </c>
      <c r="P8109" s="549">
        <v>12403</v>
      </c>
      <c r="Q8109" s="549">
        <v>1</v>
      </c>
      <c r="R8109" s="549">
        <v>116</v>
      </c>
      <c r="S8109" s="548">
        <v>2257</v>
      </c>
      <c r="T8109" s="548"/>
      <c r="U8109" s="99"/>
    </row>
    <row r="8110" spans="1:21" ht="19.5" customHeight="1">
      <c r="A8110" s="545">
        <v>102781</v>
      </c>
      <c r="B8110" s="545" t="s">
        <v>6456</v>
      </c>
      <c r="C8110" s="545" t="s">
        <v>216</v>
      </c>
      <c r="D8110" s="546">
        <v>44591</v>
      </c>
      <c r="E8110" s="171" t="str">
        <f t="shared" si="126"/>
        <v>2022</v>
      </c>
      <c r="F8110" s="547">
        <v>202121</v>
      </c>
      <c r="G8110" s="548">
        <v>0.19</v>
      </c>
      <c r="H8110" s="547">
        <v>169849.58</v>
      </c>
      <c r="I8110" s="545" t="s">
        <v>12659</v>
      </c>
      <c r="J8110" s="545" t="s">
        <v>13297</v>
      </c>
      <c r="K8110" s="545" t="s">
        <v>18905</v>
      </c>
      <c r="L8110" s="545" t="s">
        <v>13413</v>
      </c>
      <c r="M8110" s="548" t="s">
        <v>13758</v>
      </c>
      <c r="N8110" s="545" t="s">
        <v>13413</v>
      </c>
      <c r="O8110" s="545" t="s">
        <v>13413</v>
      </c>
      <c r="P8110" s="549">
        <v>12404</v>
      </c>
      <c r="Q8110" s="549">
        <v>1</v>
      </c>
      <c r="R8110" s="549">
        <v>116</v>
      </c>
      <c r="S8110" s="548">
        <v>2257</v>
      </c>
      <c r="T8110" s="548"/>
      <c r="U8110" s="99"/>
    </row>
    <row r="8111" spans="1:21" ht="19.5" customHeight="1">
      <c r="A8111" s="545">
        <v>102782</v>
      </c>
      <c r="B8111" s="545" t="s">
        <v>6455</v>
      </c>
      <c r="C8111" s="545" t="s">
        <v>5203</v>
      </c>
      <c r="D8111" s="546">
        <v>44590</v>
      </c>
      <c r="E8111" s="171" t="str">
        <f t="shared" si="126"/>
        <v>2022</v>
      </c>
      <c r="F8111" s="547">
        <v>485905</v>
      </c>
      <c r="G8111" s="548">
        <v>0.19</v>
      </c>
      <c r="H8111" s="547">
        <v>408323.53</v>
      </c>
      <c r="I8111" s="545" t="s">
        <v>12659</v>
      </c>
      <c r="J8111" s="545" t="s">
        <v>13297</v>
      </c>
      <c r="K8111" s="545" t="s">
        <v>18906</v>
      </c>
      <c r="L8111" s="545" t="s">
        <v>13413</v>
      </c>
      <c r="M8111" s="548" t="s">
        <v>13758</v>
      </c>
      <c r="N8111" s="545" t="s">
        <v>13413</v>
      </c>
      <c r="O8111" s="545" t="s">
        <v>13413</v>
      </c>
      <c r="P8111" s="549">
        <v>12405</v>
      </c>
      <c r="Q8111" s="549">
        <v>1</v>
      </c>
      <c r="R8111" s="549">
        <v>116</v>
      </c>
      <c r="S8111" s="548">
        <v>2257</v>
      </c>
      <c r="T8111" s="548"/>
      <c r="U8111" s="99"/>
    </row>
    <row r="8112" spans="1:21" ht="19.5" customHeight="1">
      <c r="A8112" s="545">
        <v>102783</v>
      </c>
      <c r="B8112" s="545" t="s">
        <v>6454</v>
      </c>
      <c r="C8112" s="545" t="s">
        <v>216</v>
      </c>
      <c r="D8112" s="546">
        <v>44591</v>
      </c>
      <c r="E8112" s="171" t="str">
        <f t="shared" si="126"/>
        <v>2022</v>
      </c>
      <c r="F8112" s="547">
        <v>9732</v>
      </c>
      <c r="G8112" s="548">
        <v>0.19</v>
      </c>
      <c r="H8112" s="547">
        <v>8178.15</v>
      </c>
      <c r="I8112" s="545" t="s">
        <v>12659</v>
      </c>
      <c r="J8112" s="545" t="s">
        <v>13297</v>
      </c>
      <c r="K8112" s="545" t="s">
        <v>18907</v>
      </c>
      <c r="L8112" s="545" t="s">
        <v>13413</v>
      </c>
      <c r="M8112" s="548" t="s">
        <v>13758</v>
      </c>
      <c r="N8112" s="545" t="s">
        <v>13413</v>
      </c>
      <c r="O8112" s="545" t="s">
        <v>13413</v>
      </c>
      <c r="P8112" s="549">
        <v>12406</v>
      </c>
      <c r="Q8112" s="549">
        <v>1</v>
      </c>
      <c r="R8112" s="549">
        <v>116</v>
      </c>
      <c r="S8112" s="548">
        <v>2257</v>
      </c>
      <c r="T8112" s="548"/>
      <c r="U8112" s="99"/>
    </row>
    <row r="8113" spans="1:21" ht="19.5" customHeight="1">
      <c r="A8113" s="545">
        <v>102784</v>
      </c>
      <c r="B8113" s="545" t="s">
        <v>2574</v>
      </c>
      <c r="C8113" s="545" t="s">
        <v>209</v>
      </c>
      <c r="D8113" s="546">
        <v>46052</v>
      </c>
      <c r="E8113" s="171" t="str">
        <f t="shared" si="126"/>
        <v>2026</v>
      </c>
      <c r="F8113" s="547">
        <v>86561</v>
      </c>
      <c r="G8113" s="548">
        <v>0.19</v>
      </c>
      <c r="H8113" s="547">
        <v>72740.34</v>
      </c>
      <c r="I8113" s="545" t="s">
        <v>12697</v>
      </c>
      <c r="J8113" s="545" t="s">
        <v>13307</v>
      </c>
      <c r="K8113" s="545" t="s">
        <v>13413</v>
      </c>
      <c r="L8113" s="545" t="s">
        <v>14566</v>
      </c>
      <c r="M8113" s="548" t="s">
        <v>13758</v>
      </c>
      <c r="N8113" s="545" t="s">
        <v>13413</v>
      </c>
      <c r="O8113" s="545" t="s">
        <v>13413</v>
      </c>
      <c r="P8113" s="549">
        <v>5675</v>
      </c>
      <c r="Q8113" s="549">
        <v>1</v>
      </c>
      <c r="R8113" s="549">
        <v>138</v>
      </c>
      <c r="S8113" s="548">
        <v>2228</v>
      </c>
      <c r="T8113" s="548"/>
      <c r="U8113" s="99"/>
    </row>
    <row r="8114" spans="1:21" ht="19.5" customHeight="1">
      <c r="A8114" s="545">
        <v>102785</v>
      </c>
      <c r="B8114" s="545" t="s">
        <v>10305</v>
      </c>
      <c r="C8114" s="545" t="s">
        <v>221</v>
      </c>
      <c r="D8114" s="546"/>
      <c r="E8114" s="171" t="str">
        <f t="shared" si="126"/>
        <v>1900</v>
      </c>
      <c r="F8114" s="547">
        <v>0</v>
      </c>
      <c r="G8114" s="548">
        <v>0</v>
      </c>
      <c r="H8114" s="547">
        <v>0</v>
      </c>
      <c r="I8114" s="545" t="s">
        <v>12683</v>
      </c>
      <c r="J8114" s="545"/>
      <c r="K8114" s="545" t="s">
        <v>13413</v>
      </c>
      <c r="L8114" s="545" t="s">
        <v>13413</v>
      </c>
      <c r="M8114" s="548" t="s">
        <v>13758</v>
      </c>
      <c r="N8114" s="545" t="s">
        <v>13413</v>
      </c>
      <c r="O8114" s="545" t="s">
        <v>14478</v>
      </c>
      <c r="P8114" s="549">
        <v>5676</v>
      </c>
      <c r="Q8114" s="549">
        <v>1</v>
      </c>
      <c r="R8114" s="549">
        <v>18</v>
      </c>
      <c r="S8114" s="548"/>
      <c r="T8114" s="548"/>
      <c r="U8114" s="99"/>
    </row>
    <row r="8115" spans="1:21" ht="19.5" customHeight="1">
      <c r="A8115" s="545">
        <v>102786</v>
      </c>
      <c r="B8115" s="545" t="s">
        <v>6453</v>
      </c>
      <c r="C8115" s="545" t="s">
        <v>288</v>
      </c>
      <c r="D8115" s="546">
        <v>44591</v>
      </c>
      <c r="E8115" s="171" t="str">
        <f t="shared" si="126"/>
        <v>2022</v>
      </c>
      <c r="F8115" s="547">
        <v>3169.01</v>
      </c>
      <c r="G8115" s="548">
        <v>0.19</v>
      </c>
      <c r="H8115" s="547">
        <v>2663.03</v>
      </c>
      <c r="I8115" s="545" t="s">
        <v>12659</v>
      </c>
      <c r="J8115" s="545" t="s">
        <v>13297</v>
      </c>
      <c r="K8115" s="545" t="s">
        <v>18908</v>
      </c>
      <c r="L8115" s="545" t="s">
        <v>13413</v>
      </c>
      <c r="M8115" s="548" t="s">
        <v>13758</v>
      </c>
      <c r="N8115" s="545" t="s">
        <v>13413</v>
      </c>
      <c r="O8115" s="545" t="s">
        <v>13413</v>
      </c>
      <c r="P8115" s="549">
        <v>12407</v>
      </c>
      <c r="Q8115" s="549">
        <v>1</v>
      </c>
      <c r="R8115" s="549">
        <v>116</v>
      </c>
      <c r="S8115" s="548">
        <v>2257</v>
      </c>
      <c r="T8115" s="548"/>
      <c r="U8115" s="99"/>
    </row>
    <row r="8116" spans="1:21" ht="19.5" customHeight="1">
      <c r="A8116" s="545">
        <v>102787</v>
      </c>
      <c r="B8116" s="545" t="s">
        <v>6452</v>
      </c>
      <c r="C8116" s="545" t="s">
        <v>216</v>
      </c>
      <c r="D8116" s="546">
        <v>44588</v>
      </c>
      <c r="E8116" s="171" t="str">
        <f t="shared" si="126"/>
        <v>2022</v>
      </c>
      <c r="F8116" s="547">
        <v>5228</v>
      </c>
      <c r="G8116" s="548">
        <v>0.19</v>
      </c>
      <c r="H8116" s="547">
        <v>4393.28</v>
      </c>
      <c r="I8116" s="545" t="s">
        <v>12659</v>
      </c>
      <c r="J8116" s="545" t="s">
        <v>13297</v>
      </c>
      <c r="K8116" s="545" t="s">
        <v>18909</v>
      </c>
      <c r="L8116" s="545" t="s">
        <v>13413</v>
      </c>
      <c r="M8116" s="548" t="s">
        <v>13758</v>
      </c>
      <c r="N8116" s="545" t="s">
        <v>13413</v>
      </c>
      <c r="O8116" s="545" t="s">
        <v>13413</v>
      </c>
      <c r="P8116" s="549">
        <v>12408</v>
      </c>
      <c r="Q8116" s="549">
        <v>1</v>
      </c>
      <c r="R8116" s="549">
        <v>116</v>
      </c>
      <c r="S8116" s="548">
        <v>2257</v>
      </c>
      <c r="T8116" s="548"/>
      <c r="U8116" s="99"/>
    </row>
    <row r="8117" spans="1:21" ht="19.5" customHeight="1">
      <c r="A8117" s="545">
        <v>102788</v>
      </c>
      <c r="B8117" s="545" t="s">
        <v>1729</v>
      </c>
      <c r="C8117" s="545" t="s">
        <v>206</v>
      </c>
      <c r="D8117" s="546"/>
      <c r="E8117" s="171" t="str">
        <f t="shared" si="126"/>
        <v>1900</v>
      </c>
      <c r="F8117" s="547">
        <v>0</v>
      </c>
      <c r="G8117" s="548">
        <v>0</v>
      </c>
      <c r="H8117" s="547">
        <v>0</v>
      </c>
      <c r="I8117" s="545" t="s">
        <v>12709</v>
      </c>
      <c r="J8117" s="545"/>
      <c r="K8117" s="545" t="s">
        <v>17825</v>
      </c>
      <c r="L8117" s="545" t="s">
        <v>17826</v>
      </c>
      <c r="M8117" s="548" t="s">
        <v>13758</v>
      </c>
      <c r="N8117" s="545" t="s">
        <v>22823</v>
      </c>
      <c r="O8117" s="545" t="s">
        <v>17827</v>
      </c>
      <c r="P8117" s="549">
        <v>5677</v>
      </c>
      <c r="Q8117" s="549">
        <v>1</v>
      </c>
      <c r="R8117" s="549">
        <v>124</v>
      </c>
      <c r="S8117" s="548"/>
      <c r="T8117" s="548">
        <v>441</v>
      </c>
      <c r="U8117" s="99"/>
    </row>
    <row r="8118" spans="1:21" ht="19.5" customHeight="1">
      <c r="A8118" s="545">
        <v>102789</v>
      </c>
      <c r="B8118" s="545" t="s">
        <v>6451</v>
      </c>
      <c r="C8118" s="545" t="s">
        <v>216</v>
      </c>
      <c r="D8118" s="546">
        <v>44589</v>
      </c>
      <c r="E8118" s="171" t="str">
        <f t="shared" si="126"/>
        <v>2022</v>
      </c>
      <c r="F8118" s="547">
        <v>2464</v>
      </c>
      <c r="G8118" s="548">
        <v>0.19</v>
      </c>
      <c r="H8118" s="547">
        <v>2070.59</v>
      </c>
      <c r="I8118" s="545" t="s">
        <v>12659</v>
      </c>
      <c r="J8118" s="545" t="s">
        <v>13297</v>
      </c>
      <c r="K8118" s="545" t="s">
        <v>18910</v>
      </c>
      <c r="L8118" s="545" t="s">
        <v>13413</v>
      </c>
      <c r="M8118" s="548" t="s">
        <v>13758</v>
      </c>
      <c r="N8118" s="545" t="s">
        <v>13413</v>
      </c>
      <c r="O8118" s="545" t="s">
        <v>13413</v>
      </c>
      <c r="P8118" s="549">
        <v>12409</v>
      </c>
      <c r="Q8118" s="549">
        <v>1</v>
      </c>
      <c r="R8118" s="549">
        <v>116</v>
      </c>
      <c r="S8118" s="548">
        <v>2257</v>
      </c>
      <c r="T8118" s="548"/>
      <c r="U8118" s="99"/>
    </row>
    <row r="8119" spans="1:21" ht="19.5" customHeight="1">
      <c r="A8119" s="545">
        <v>102790</v>
      </c>
      <c r="B8119" s="545" t="s">
        <v>282</v>
      </c>
      <c r="C8119" s="545" t="s">
        <v>216</v>
      </c>
      <c r="D8119" s="546"/>
      <c r="E8119" s="171" t="str">
        <f t="shared" si="126"/>
        <v>1900</v>
      </c>
      <c r="F8119" s="547">
        <v>0</v>
      </c>
      <c r="G8119" s="548">
        <v>0</v>
      </c>
      <c r="H8119" s="547">
        <v>0</v>
      </c>
      <c r="I8119" s="545" t="s">
        <v>12646</v>
      </c>
      <c r="J8119" s="545"/>
      <c r="K8119" s="545" t="s">
        <v>13413</v>
      </c>
      <c r="L8119" s="545" t="s">
        <v>13800</v>
      </c>
      <c r="M8119" s="548" t="s">
        <v>13758</v>
      </c>
      <c r="N8119" s="545" t="s">
        <v>13413</v>
      </c>
      <c r="O8119" s="545" t="s">
        <v>13413</v>
      </c>
      <c r="P8119" s="549">
        <v>5678</v>
      </c>
      <c r="Q8119" s="549">
        <v>1</v>
      </c>
      <c r="R8119" s="549">
        <v>65</v>
      </c>
      <c r="S8119" s="548"/>
      <c r="T8119" s="548"/>
      <c r="U8119" s="99"/>
    </row>
    <row r="8120" spans="1:21" ht="19.5" customHeight="1">
      <c r="A8120" s="545">
        <v>102791</v>
      </c>
      <c r="B8120" s="545" t="s">
        <v>7236</v>
      </c>
      <c r="C8120" s="545" t="s">
        <v>216</v>
      </c>
      <c r="D8120" s="546">
        <v>43839</v>
      </c>
      <c r="E8120" s="171" t="str">
        <f t="shared" si="126"/>
        <v>2020</v>
      </c>
      <c r="F8120" s="547">
        <v>64188.01</v>
      </c>
      <c r="G8120" s="548">
        <v>0.19</v>
      </c>
      <c r="H8120" s="547">
        <v>53939.5</v>
      </c>
      <c r="I8120" s="545" t="s">
        <v>12746</v>
      </c>
      <c r="J8120" s="545" t="s">
        <v>13297</v>
      </c>
      <c r="K8120" s="545" t="s">
        <v>13413</v>
      </c>
      <c r="L8120" s="545" t="s">
        <v>13413</v>
      </c>
      <c r="M8120" s="548" t="s">
        <v>13758</v>
      </c>
      <c r="N8120" s="545" t="s">
        <v>13413</v>
      </c>
      <c r="O8120" s="545" t="s">
        <v>13413</v>
      </c>
      <c r="P8120" s="549">
        <v>5679</v>
      </c>
      <c r="Q8120" s="549">
        <v>1</v>
      </c>
      <c r="R8120" s="549">
        <v>29</v>
      </c>
      <c r="S8120" s="548">
        <v>2257</v>
      </c>
      <c r="T8120" s="548"/>
      <c r="U8120" s="99"/>
    </row>
    <row r="8121" spans="1:21" ht="19.5" customHeight="1">
      <c r="A8121" s="545">
        <v>102792</v>
      </c>
      <c r="B8121" s="545" t="s">
        <v>1728</v>
      </c>
      <c r="C8121" s="545" t="s">
        <v>206</v>
      </c>
      <c r="D8121" s="546"/>
      <c r="E8121" s="171" t="str">
        <f t="shared" si="126"/>
        <v>1900</v>
      </c>
      <c r="F8121" s="547">
        <v>0</v>
      </c>
      <c r="G8121" s="548">
        <v>0</v>
      </c>
      <c r="H8121" s="547">
        <v>0</v>
      </c>
      <c r="I8121" s="545" t="s">
        <v>12709</v>
      </c>
      <c r="J8121" s="545"/>
      <c r="K8121" s="545" t="s">
        <v>17825</v>
      </c>
      <c r="L8121" s="545" t="s">
        <v>17826</v>
      </c>
      <c r="M8121" s="548" t="s">
        <v>13758</v>
      </c>
      <c r="N8121" s="545" t="s">
        <v>22823</v>
      </c>
      <c r="O8121" s="545" t="s">
        <v>18911</v>
      </c>
      <c r="P8121" s="549">
        <v>5680</v>
      </c>
      <c r="Q8121" s="549">
        <v>1</v>
      </c>
      <c r="R8121" s="549">
        <v>124</v>
      </c>
      <c r="S8121" s="548"/>
      <c r="T8121" s="548">
        <v>441</v>
      </c>
      <c r="U8121" s="99"/>
    </row>
    <row r="8122" spans="1:21" ht="19.5" customHeight="1">
      <c r="A8122" s="545">
        <v>102793</v>
      </c>
      <c r="B8122" s="545" t="s">
        <v>3773</v>
      </c>
      <c r="C8122" s="545" t="s">
        <v>216</v>
      </c>
      <c r="D8122" s="546"/>
      <c r="E8122" s="171" t="str">
        <f t="shared" si="126"/>
        <v>1900</v>
      </c>
      <c r="F8122" s="547">
        <v>0</v>
      </c>
      <c r="G8122" s="548">
        <v>0</v>
      </c>
      <c r="H8122" s="547">
        <v>0</v>
      </c>
      <c r="I8122" s="545" t="s">
        <v>12746</v>
      </c>
      <c r="J8122" s="545"/>
      <c r="K8122" s="545" t="s">
        <v>13413</v>
      </c>
      <c r="L8122" s="545" t="s">
        <v>13413</v>
      </c>
      <c r="M8122" s="548" t="s">
        <v>13758</v>
      </c>
      <c r="N8122" s="545" t="s">
        <v>13413</v>
      </c>
      <c r="O8122" s="545" t="s">
        <v>13413</v>
      </c>
      <c r="P8122" s="549">
        <v>5681</v>
      </c>
      <c r="Q8122" s="549">
        <v>1</v>
      </c>
      <c r="R8122" s="549">
        <v>29</v>
      </c>
      <c r="S8122" s="548"/>
      <c r="T8122" s="548"/>
      <c r="U8122" s="99"/>
    </row>
    <row r="8123" spans="1:21" ht="19.5" customHeight="1">
      <c r="A8123" s="545">
        <v>102795</v>
      </c>
      <c r="B8123" s="545" t="s">
        <v>3283</v>
      </c>
      <c r="C8123" s="545" t="s">
        <v>437</v>
      </c>
      <c r="D8123" s="546"/>
      <c r="E8123" s="171" t="str">
        <f t="shared" si="126"/>
        <v>1900</v>
      </c>
      <c r="F8123" s="547">
        <v>0</v>
      </c>
      <c r="G8123" s="548">
        <v>0</v>
      </c>
      <c r="H8123" s="547">
        <v>0</v>
      </c>
      <c r="I8123" s="545" t="s">
        <v>12760</v>
      </c>
      <c r="J8123" s="545"/>
      <c r="K8123" s="545" t="s">
        <v>18912</v>
      </c>
      <c r="L8123" s="545" t="s">
        <v>13413</v>
      </c>
      <c r="M8123" s="548" t="s">
        <v>13813</v>
      </c>
      <c r="N8123" s="545" t="s">
        <v>13413</v>
      </c>
      <c r="O8123" s="545" t="s">
        <v>13413</v>
      </c>
      <c r="P8123" s="549">
        <v>5683</v>
      </c>
      <c r="Q8123" s="549">
        <v>3</v>
      </c>
      <c r="R8123" s="549">
        <v>161</v>
      </c>
      <c r="S8123" s="548"/>
      <c r="T8123" s="548"/>
      <c r="U8123" s="99"/>
    </row>
    <row r="8124" spans="1:21" ht="19.5" customHeight="1">
      <c r="A8124" s="545">
        <v>102796</v>
      </c>
      <c r="B8124" s="545" t="s">
        <v>1733</v>
      </c>
      <c r="C8124" s="545" t="s">
        <v>216</v>
      </c>
      <c r="D8124" s="546"/>
      <c r="E8124" s="171" t="str">
        <f t="shared" si="126"/>
        <v>1900</v>
      </c>
      <c r="F8124" s="547">
        <v>0</v>
      </c>
      <c r="G8124" s="548">
        <v>0</v>
      </c>
      <c r="H8124" s="547">
        <v>0</v>
      </c>
      <c r="I8124" s="545" t="s">
        <v>12709</v>
      </c>
      <c r="J8124" s="545"/>
      <c r="K8124" s="545" t="s">
        <v>13413</v>
      </c>
      <c r="L8124" s="545" t="s">
        <v>13413</v>
      </c>
      <c r="M8124" s="548" t="s">
        <v>13758</v>
      </c>
      <c r="N8124" s="545" t="s">
        <v>22823</v>
      </c>
      <c r="O8124" s="545" t="s">
        <v>14413</v>
      </c>
      <c r="P8124" s="549">
        <v>5684</v>
      </c>
      <c r="Q8124" s="549">
        <v>1</v>
      </c>
      <c r="R8124" s="549">
        <v>124</v>
      </c>
      <c r="S8124" s="548"/>
      <c r="T8124" s="548">
        <v>441</v>
      </c>
      <c r="U8124" s="99"/>
    </row>
    <row r="8125" spans="1:21" ht="19.5" customHeight="1">
      <c r="A8125" s="545">
        <v>102797</v>
      </c>
      <c r="B8125" s="545" t="s">
        <v>2949</v>
      </c>
      <c r="C8125" s="545" t="s">
        <v>209</v>
      </c>
      <c r="D8125" s="546"/>
      <c r="E8125" s="171" t="str">
        <f t="shared" si="126"/>
        <v>1900</v>
      </c>
      <c r="F8125" s="547">
        <v>0</v>
      </c>
      <c r="G8125" s="548">
        <v>0</v>
      </c>
      <c r="H8125" s="547">
        <v>0</v>
      </c>
      <c r="I8125" s="545" t="s">
        <v>12683</v>
      </c>
      <c r="J8125" s="545"/>
      <c r="K8125" s="545" t="s">
        <v>13413</v>
      </c>
      <c r="L8125" s="545" t="s">
        <v>13413</v>
      </c>
      <c r="M8125" s="548" t="s">
        <v>13758</v>
      </c>
      <c r="N8125" s="545" t="s">
        <v>13413</v>
      </c>
      <c r="O8125" s="545" t="s">
        <v>14478</v>
      </c>
      <c r="P8125" s="549">
        <v>5685</v>
      </c>
      <c r="Q8125" s="549">
        <v>1</v>
      </c>
      <c r="R8125" s="549">
        <v>18</v>
      </c>
      <c r="S8125" s="548"/>
      <c r="T8125" s="548"/>
      <c r="U8125" s="99"/>
    </row>
    <row r="8126" spans="1:21" ht="19.5" customHeight="1">
      <c r="A8126" s="545">
        <v>102798</v>
      </c>
      <c r="B8126" s="545" t="s">
        <v>2934</v>
      </c>
      <c r="C8126" s="545" t="s">
        <v>221</v>
      </c>
      <c r="D8126" s="546">
        <v>46052</v>
      </c>
      <c r="E8126" s="171" t="str">
        <f t="shared" si="126"/>
        <v>2026</v>
      </c>
      <c r="F8126" s="547">
        <v>55641</v>
      </c>
      <c r="G8126" s="548">
        <v>0.19</v>
      </c>
      <c r="H8126" s="547">
        <v>46757.14</v>
      </c>
      <c r="I8126" s="545" t="s">
        <v>12683</v>
      </c>
      <c r="J8126" s="545" t="s">
        <v>13307</v>
      </c>
      <c r="K8126" s="545" t="s">
        <v>13413</v>
      </c>
      <c r="L8126" s="545" t="s">
        <v>13413</v>
      </c>
      <c r="M8126" s="548" t="s">
        <v>13758</v>
      </c>
      <c r="N8126" s="545" t="s">
        <v>13413</v>
      </c>
      <c r="O8126" s="545" t="s">
        <v>14478</v>
      </c>
      <c r="P8126" s="549">
        <v>5686</v>
      </c>
      <c r="Q8126" s="549">
        <v>1</v>
      </c>
      <c r="R8126" s="549">
        <v>18</v>
      </c>
      <c r="S8126" s="548">
        <v>2228</v>
      </c>
      <c r="T8126" s="548"/>
      <c r="U8126" s="99"/>
    </row>
    <row r="8127" spans="1:21" ht="19.5" customHeight="1">
      <c r="A8127" s="545">
        <v>102799</v>
      </c>
      <c r="B8127" s="545" t="s">
        <v>1384</v>
      </c>
      <c r="C8127" s="545" t="s">
        <v>216</v>
      </c>
      <c r="D8127" s="546">
        <v>45491</v>
      </c>
      <c r="E8127" s="171" t="str">
        <f t="shared" si="126"/>
        <v>2024</v>
      </c>
      <c r="F8127" s="547">
        <v>48</v>
      </c>
      <c r="G8127" s="548">
        <v>0.19</v>
      </c>
      <c r="H8127" s="547">
        <v>40.340000000000003</v>
      </c>
      <c r="I8127" s="545" t="s">
        <v>12659</v>
      </c>
      <c r="J8127" s="545" t="s">
        <v>13307</v>
      </c>
      <c r="K8127" s="545" t="s">
        <v>13413</v>
      </c>
      <c r="L8127" s="545" t="s">
        <v>14222</v>
      </c>
      <c r="M8127" s="548" t="s">
        <v>13758</v>
      </c>
      <c r="N8127" s="545" t="s">
        <v>13413</v>
      </c>
      <c r="O8127" s="545" t="s">
        <v>14223</v>
      </c>
      <c r="P8127" s="549">
        <v>5687</v>
      </c>
      <c r="Q8127" s="549">
        <v>1</v>
      </c>
      <c r="R8127" s="549">
        <v>116</v>
      </c>
      <c r="S8127" s="548">
        <v>2228</v>
      </c>
      <c r="T8127" s="548"/>
      <c r="U8127" s="99"/>
    </row>
    <row r="8128" spans="1:21" ht="19.5" customHeight="1">
      <c r="A8128" s="545">
        <v>102800</v>
      </c>
      <c r="B8128" s="545" t="s">
        <v>6450</v>
      </c>
      <c r="C8128" s="545" t="s">
        <v>216</v>
      </c>
      <c r="D8128" s="546">
        <v>44589</v>
      </c>
      <c r="E8128" s="171" t="str">
        <f t="shared" si="126"/>
        <v>2022</v>
      </c>
      <c r="F8128" s="547">
        <v>2689</v>
      </c>
      <c r="G8128" s="548">
        <v>0.19</v>
      </c>
      <c r="H8128" s="547">
        <v>2259.66</v>
      </c>
      <c r="I8128" s="545" t="s">
        <v>12659</v>
      </c>
      <c r="J8128" s="545" t="s">
        <v>13297</v>
      </c>
      <c r="K8128" s="545" t="s">
        <v>18913</v>
      </c>
      <c r="L8128" s="545" t="s">
        <v>13413</v>
      </c>
      <c r="M8128" s="548" t="s">
        <v>13758</v>
      </c>
      <c r="N8128" s="545" t="s">
        <v>13413</v>
      </c>
      <c r="O8128" s="545" t="s">
        <v>13413</v>
      </c>
      <c r="P8128" s="549">
        <v>12410</v>
      </c>
      <c r="Q8128" s="549">
        <v>1</v>
      </c>
      <c r="R8128" s="549">
        <v>116</v>
      </c>
      <c r="S8128" s="548">
        <v>2257</v>
      </c>
      <c r="T8128" s="548"/>
      <c r="U8128" s="99"/>
    </row>
    <row r="8129" spans="1:21" ht="19.5" customHeight="1">
      <c r="A8129" s="545">
        <v>102801</v>
      </c>
      <c r="B8129" s="545" t="s">
        <v>10304</v>
      </c>
      <c r="C8129" s="545" t="s">
        <v>216</v>
      </c>
      <c r="D8129" s="546"/>
      <c r="E8129" s="171" t="str">
        <f t="shared" si="126"/>
        <v>1900</v>
      </c>
      <c r="F8129" s="547">
        <v>0</v>
      </c>
      <c r="G8129" s="548">
        <v>0</v>
      </c>
      <c r="H8129" s="547">
        <v>0</v>
      </c>
      <c r="I8129" s="545" t="s">
        <v>12752</v>
      </c>
      <c r="J8129" s="545"/>
      <c r="K8129" s="545" t="s">
        <v>18914</v>
      </c>
      <c r="L8129" s="545" t="s">
        <v>16413</v>
      </c>
      <c r="M8129" s="548" t="s">
        <v>13758</v>
      </c>
      <c r="N8129" s="545" t="s">
        <v>22190</v>
      </c>
      <c r="O8129" s="545" t="s">
        <v>16414</v>
      </c>
      <c r="P8129" s="549">
        <v>5688</v>
      </c>
      <c r="Q8129" s="549">
        <v>1</v>
      </c>
      <c r="R8129" s="549">
        <v>167</v>
      </c>
      <c r="S8129" s="548"/>
      <c r="T8129" s="548">
        <v>183</v>
      </c>
      <c r="U8129" s="99"/>
    </row>
    <row r="8130" spans="1:21" ht="19.5" customHeight="1">
      <c r="A8130" s="545">
        <v>102802</v>
      </c>
      <c r="B8130" s="545" t="s">
        <v>10303</v>
      </c>
      <c r="C8130" s="545" t="s">
        <v>221</v>
      </c>
      <c r="D8130" s="546">
        <v>46052</v>
      </c>
      <c r="E8130" s="171" t="str">
        <f t="shared" si="126"/>
        <v>2026</v>
      </c>
      <c r="F8130" s="547">
        <v>11327</v>
      </c>
      <c r="G8130" s="548">
        <v>0.19</v>
      </c>
      <c r="H8130" s="547">
        <v>9518.49</v>
      </c>
      <c r="I8130" s="545" t="s">
        <v>12732</v>
      </c>
      <c r="J8130" s="545" t="s">
        <v>13307</v>
      </c>
      <c r="K8130" s="545" t="s">
        <v>13413</v>
      </c>
      <c r="L8130" s="545" t="s">
        <v>16433</v>
      </c>
      <c r="M8130" s="548" t="s">
        <v>13758</v>
      </c>
      <c r="N8130" s="545" t="s">
        <v>13413</v>
      </c>
      <c r="O8130" s="545" t="s">
        <v>16434</v>
      </c>
      <c r="P8130" s="549">
        <v>5689</v>
      </c>
      <c r="Q8130" s="549">
        <v>1</v>
      </c>
      <c r="R8130" s="549">
        <v>122</v>
      </c>
      <c r="S8130" s="548">
        <v>2228</v>
      </c>
      <c r="T8130" s="548"/>
      <c r="U8130" s="99"/>
    </row>
    <row r="8131" spans="1:21" ht="19.5" customHeight="1">
      <c r="A8131" s="545">
        <v>102803</v>
      </c>
      <c r="B8131" s="545" t="s">
        <v>1678</v>
      </c>
      <c r="C8131" s="545" t="s">
        <v>221</v>
      </c>
      <c r="D8131" s="546"/>
      <c r="E8131" s="171" t="str">
        <f t="shared" si="126"/>
        <v>1900</v>
      </c>
      <c r="F8131" s="547">
        <v>0</v>
      </c>
      <c r="G8131" s="548">
        <v>0</v>
      </c>
      <c r="H8131" s="547">
        <v>0</v>
      </c>
      <c r="I8131" s="545" t="s">
        <v>12645</v>
      </c>
      <c r="J8131" s="545"/>
      <c r="K8131" s="545" t="s">
        <v>13413</v>
      </c>
      <c r="L8131" s="545" t="s">
        <v>16681</v>
      </c>
      <c r="M8131" s="548" t="s">
        <v>13758</v>
      </c>
      <c r="N8131" s="545" t="s">
        <v>13413</v>
      </c>
      <c r="O8131" s="545" t="s">
        <v>16682</v>
      </c>
      <c r="P8131" s="549">
        <v>5690</v>
      </c>
      <c r="Q8131" s="549">
        <v>1</v>
      </c>
      <c r="R8131" s="549">
        <v>12</v>
      </c>
      <c r="S8131" s="548"/>
      <c r="T8131" s="548"/>
      <c r="U8131" s="99"/>
    </row>
    <row r="8132" spans="1:21" ht="19.5" customHeight="1">
      <c r="A8132" s="545">
        <v>102804</v>
      </c>
      <c r="B8132" s="545" t="s">
        <v>6449</v>
      </c>
      <c r="C8132" s="545" t="s">
        <v>216</v>
      </c>
      <c r="D8132" s="546">
        <v>44589</v>
      </c>
      <c r="E8132" s="171" t="str">
        <f t="shared" ref="E8132:E8195" si="127">TEXT(D8132,"YYYY")</f>
        <v>2022</v>
      </c>
      <c r="F8132" s="547">
        <v>4700</v>
      </c>
      <c r="G8132" s="548">
        <v>0.19</v>
      </c>
      <c r="H8132" s="547">
        <v>3949.58</v>
      </c>
      <c r="I8132" s="545" t="s">
        <v>12659</v>
      </c>
      <c r="J8132" s="545" t="s">
        <v>13297</v>
      </c>
      <c r="K8132" s="545" t="s">
        <v>18915</v>
      </c>
      <c r="L8132" s="545" t="s">
        <v>13413</v>
      </c>
      <c r="M8132" s="548" t="s">
        <v>13758</v>
      </c>
      <c r="N8132" s="545" t="s">
        <v>13413</v>
      </c>
      <c r="O8132" s="545" t="s">
        <v>13413</v>
      </c>
      <c r="P8132" s="549">
        <v>12411</v>
      </c>
      <c r="Q8132" s="549">
        <v>1</v>
      </c>
      <c r="R8132" s="549">
        <v>116</v>
      </c>
      <c r="S8132" s="548">
        <v>2257</v>
      </c>
      <c r="T8132" s="548"/>
      <c r="U8132" s="99"/>
    </row>
    <row r="8133" spans="1:21" ht="19.5" customHeight="1">
      <c r="A8133" s="545">
        <v>102805</v>
      </c>
      <c r="B8133" s="545" t="s">
        <v>6448</v>
      </c>
      <c r="C8133" s="545" t="s">
        <v>6442</v>
      </c>
      <c r="D8133" s="546">
        <v>44591</v>
      </c>
      <c r="E8133" s="171" t="str">
        <f t="shared" si="127"/>
        <v>2022</v>
      </c>
      <c r="F8133" s="547">
        <v>6443.01</v>
      </c>
      <c r="G8133" s="548">
        <v>0.19</v>
      </c>
      <c r="H8133" s="547">
        <v>5414.29</v>
      </c>
      <c r="I8133" s="545" t="s">
        <v>12659</v>
      </c>
      <c r="J8133" s="545" t="s">
        <v>13297</v>
      </c>
      <c r="K8133" s="545" t="s">
        <v>18916</v>
      </c>
      <c r="L8133" s="545" t="s">
        <v>13413</v>
      </c>
      <c r="M8133" s="548" t="s">
        <v>13758</v>
      </c>
      <c r="N8133" s="545" t="s">
        <v>13413</v>
      </c>
      <c r="O8133" s="545" t="s">
        <v>13413</v>
      </c>
      <c r="P8133" s="549">
        <v>12412</v>
      </c>
      <c r="Q8133" s="549">
        <v>1</v>
      </c>
      <c r="R8133" s="549">
        <v>116</v>
      </c>
      <c r="S8133" s="548">
        <v>2257</v>
      </c>
      <c r="T8133" s="548"/>
      <c r="U8133" s="99"/>
    </row>
    <row r="8134" spans="1:21" ht="19.5" customHeight="1">
      <c r="A8134" s="545">
        <v>102806</v>
      </c>
      <c r="B8134" s="545" t="s">
        <v>6447</v>
      </c>
      <c r="C8134" s="545" t="s">
        <v>6442</v>
      </c>
      <c r="D8134" s="546">
        <v>44591</v>
      </c>
      <c r="E8134" s="171" t="str">
        <f t="shared" si="127"/>
        <v>2022</v>
      </c>
      <c r="F8134" s="547">
        <v>5809</v>
      </c>
      <c r="G8134" s="548">
        <v>0.19</v>
      </c>
      <c r="H8134" s="547">
        <v>4881.51</v>
      </c>
      <c r="I8134" s="545" t="s">
        <v>12659</v>
      </c>
      <c r="J8134" s="545" t="s">
        <v>13297</v>
      </c>
      <c r="K8134" s="545" t="s">
        <v>18917</v>
      </c>
      <c r="L8134" s="545" t="s">
        <v>13413</v>
      </c>
      <c r="M8134" s="548" t="s">
        <v>13758</v>
      </c>
      <c r="N8134" s="545" t="s">
        <v>13413</v>
      </c>
      <c r="O8134" s="545" t="s">
        <v>13413</v>
      </c>
      <c r="P8134" s="549">
        <v>12413</v>
      </c>
      <c r="Q8134" s="549">
        <v>1</v>
      </c>
      <c r="R8134" s="549">
        <v>116</v>
      </c>
      <c r="S8134" s="548">
        <v>2257</v>
      </c>
      <c r="T8134" s="548"/>
      <c r="U8134" s="99"/>
    </row>
    <row r="8135" spans="1:21" ht="19.5" customHeight="1">
      <c r="A8135" s="545">
        <v>102807</v>
      </c>
      <c r="B8135" s="545" t="s">
        <v>6446</v>
      </c>
      <c r="C8135" s="545" t="s">
        <v>6442</v>
      </c>
      <c r="D8135" s="546">
        <v>44591</v>
      </c>
      <c r="E8135" s="171" t="str">
        <f t="shared" si="127"/>
        <v>2022</v>
      </c>
      <c r="F8135" s="547">
        <v>5809</v>
      </c>
      <c r="G8135" s="548">
        <v>0.19</v>
      </c>
      <c r="H8135" s="547">
        <v>4881.51</v>
      </c>
      <c r="I8135" s="545" t="s">
        <v>12659</v>
      </c>
      <c r="J8135" s="545" t="s">
        <v>13297</v>
      </c>
      <c r="K8135" s="545" t="s">
        <v>18918</v>
      </c>
      <c r="L8135" s="545" t="s">
        <v>13413</v>
      </c>
      <c r="M8135" s="548" t="s">
        <v>13758</v>
      </c>
      <c r="N8135" s="545" t="s">
        <v>13413</v>
      </c>
      <c r="O8135" s="545" t="s">
        <v>13413</v>
      </c>
      <c r="P8135" s="549">
        <v>12414</v>
      </c>
      <c r="Q8135" s="549">
        <v>1</v>
      </c>
      <c r="R8135" s="549">
        <v>116</v>
      </c>
      <c r="S8135" s="548">
        <v>2257</v>
      </c>
      <c r="T8135" s="548"/>
      <c r="U8135" s="99"/>
    </row>
    <row r="8136" spans="1:21" ht="19.5" customHeight="1">
      <c r="A8136" s="545">
        <v>102808</v>
      </c>
      <c r="B8136" s="545" t="s">
        <v>10302</v>
      </c>
      <c r="C8136" s="545" t="s">
        <v>216</v>
      </c>
      <c r="D8136" s="546">
        <v>45708</v>
      </c>
      <c r="E8136" s="171" t="str">
        <f t="shared" si="127"/>
        <v>2025</v>
      </c>
      <c r="F8136" s="547">
        <v>1244.46</v>
      </c>
      <c r="G8136" s="548">
        <v>0</v>
      </c>
      <c r="H8136" s="547">
        <v>1244.46</v>
      </c>
      <c r="I8136" s="545" t="s">
        <v>12766</v>
      </c>
      <c r="J8136" s="545" t="s">
        <v>13307</v>
      </c>
      <c r="K8136" s="545" t="s">
        <v>13413</v>
      </c>
      <c r="L8136" s="545" t="s">
        <v>13413</v>
      </c>
      <c r="M8136" s="548" t="s">
        <v>13758</v>
      </c>
      <c r="N8136" s="545" t="s">
        <v>13413</v>
      </c>
      <c r="O8136" s="545" t="s">
        <v>13413</v>
      </c>
      <c r="P8136" s="549">
        <v>5691</v>
      </c>
      <c r="Q8136" s="549">
        <v>1</v>
      </c>
      <c r="R8136" s="549">
        <v>172</v>
      </c>
      <c r="S8136" s="548">
        <v>2228</v>
      </c>
      <c r="T8136" s="548"/>
      <c r="U8136" s="99"/>
    </row>
    <row r="8137" spans="1:21" ht="19.5" customHeight="1">
      <c r="A8137" s="545">
        <v>102809</v>
      </c>
      <c r="B8137" s="545" t="s">
        <v>6445</v>
      </c>
      <c r="C8137" s="545" t="s">
        <v>6442</v>
      </c>
      <c r="D8137" s="546">
        <v>44591</v>
      </c>
      <c r="E8137" s="171" t="str">
        <f t="shared" si="127"/>
        <v>2022</v>
      </c>
      <c r="F8137" s="547">
        <v>8344.01</v>
      </c>
      <c r="G8137" s="548">
        <v>0.19</v>
      </c>
      <c r="H8137" s="547">
        <v>7011.77</v>
      </c>
      <c r="I8137" s="545" t="s">
        <v>12659</v>
      </c>
      <c r="J8137" s="545" t="s">
        <v>13297</v>
      </c>
      <c r="K8137" s="545" t="s">
        <v>18919</v>
      </c>
      <c r="L8137" s="545" t="s">
        <v>13413</v>
      </c>
      <c r="M8137" s="548" t="s">
        <v>13758</v>
      </c>
      <c r="N8137" s="545" t="s">
        <v>13413</v>
      </c>
      <c r="O8137" s="545" t="s">
        <v>13413</v>
      </c>
      <c r="P8137" s="549">
        <v>12415</v>
      </c>
      <c r="Q8137" s="549">
        <v>1</v>
      </c>
      <c r="R8137" s="549">
        <v>116</v>
      </c>
      <c r="S8137" s="548">
        <v>2257</v>
      </c>
      <c r="T8137" s="548"/>
      <c r="U8137" s="99"/>
    </row>
    <row r="8138" spans="1:21" ht="19.5" customHeight="1">
      <c r="A8138" s="545">
        <v>102810</v>
      </c>
      <c r="B8138" s="545" t="s">
        <v>6444</v>
      </c>
      <c r="C8138" s="545" t="s">
        <v>216</v>
      </c>
      <c r="D8138" s="546">
        <v>44591</v>
      </c>
      <c r="E8138" s="171" t="str">
        <f t="shared" si="127"/>
        <v>2022</v>
      </c>
      <c r="F8138" s="547">
        <v>10208</v>
      </c>
      <c r="G8138" s="548">
        <v>0.19</v>
      </c>
      <c r="H8138" s="547">
        <v>8578.15</v>
      </c>
      <c r="I8138" s="545" t="s">
        <v>12659</v>
      </c>
      <c r="J8138" s="545" t="s">
        <v>13297</v>
      </c>
      <c r="K8138" s="545" t="s">
        <v>18920</v>
      </c>
      <c r="L8138" s="545" t="s">
        <v>13413</v>
      </c>
      <c r="M8138" s="548" t="s">
        <v>13758</v>
      </c>
      <c r="N8138" s="545" t="s">
        <v>13413</v>
      </c>
      <c r="O8138" s="545" t="s">
        <v>13413</v>
      </c>
      <c r="P8138" s="549">
        <v>12416</v>
      </c>
      <c r="Q8138" s="549">
        <v>1</v>
      </c>
      <c r="R8138" s="549">
        <v>116</v>
      </c>
      <c r="S8138" s="548">
        <v>2257</v>
      </c>
      <c r="T8138" s="548"/>
      <c r="U8138" s="99"/>
    </row>
    <row r="8139" spans="1:21" ht="19.5" customHeight="1">
      <c r="A8139" s="545">
        <v>102811</v>
      </c>
      <c r="B8139" s="545" t="s">
        <v>6443</v>
      </c>
      <c r="C8139" s="545" t="s">
        <v>6442</v>
      </c>
      <c r="D8139" s="546">
        <v>44591</v>
      </c>
      <c r="E8139" s="171" t="str">
        <f t="shared" si="127"/>
        <v>2022</v>
      </c>
      <c r="F8139" s="547">
        <v>52</v>
      </c>
      <c r="G8139" s="548">
        <v>0.19</v>
      </c>
      <c r="H8139" s="547">
        <v>43.7</v>
      </c>
      <c r="I8139" s="545" t="s">
        <v>12659</v>
      </c>
      <c r="J8139" s="545" t="s">
        <v>13297</v>
      </c>
      <c r="K8139" s="545" t="s">
        <v>18921</v>
      </c>
      <c r="L8139" s="545" t="s">
        <v>13413</v>
      </c>
      <c r="M8139" s="548" t="s">
        <v>13758</v>
      </c>
      <c r="N8139" s="545" t="s">
        <v>13413</v>
      </c>
      <c r="O8139" s="545" t="s">
        <v>13413</v>
      </c>
      <c r="P8139" s="549">
        <v>12417</v>
      </c>
      <c r="Q8139" s="549">
        <v>1</v>
      </c>
      <c r="R8139" s="549">
        <v>116</v>
      </c>
      <c r="S8139" s="548">
        <v>2257</v>
      </c>
      <c r="T8139" s="548"/>
      <c r="U8139" s="99"/>
    </row>
    <row r="8140" spans="1:21" ht="19.5" customHeight="1">
      <c r="A8140" s="545">
        <v>102812</v>
      </c>
      <c r="B8140" s="545" t="s">
        <v>6441</v>
      </c>
      <c r="C8140" s="545" t="s">
        <v>6442</v>
      </c>
      <c r="D8140" s="546">
        <v>44591</v>
      </c>
      <c r="E8140" s="171" t="str">
        <f t="shared" si="127"/>
        <v>2022</v>
      </c>
      <c r="F8140" s="547">
        <v>5281.01</v>
      </c>
      <c r="G8140" s="548">
        <v>0.19</v>
      </c>
      <c r="H8140" s="547">
        <v>4437.82</v>
      </c>
      <c r="I8140" s="545" t="s">
        <v>12659</v>
      </c>
      <c r="J8140" s="545" t="s">
        <v>13297</v>
      </c>
      <c r="K8140" s="545" t="s">
        <v>18922</v>
      </c>
      <c r="L8140" s="545" t="s">
        <v>13413</v>
      </c>
      <c r="M8140" s="548" t="s">
        <v>13758</v>
      </c>
      <c r="N8140" s="545" t="s">
        <v>13413</v>
      </c>
      <c r="O8140" s="545" t="s">
        <v>13413</v>
      </c>
      <c r="P8140" s="549">
        <v>12418</v>
      </c>
      <c r="Q8140" s="549">
        <v>1</v>
      </c>
      <c r="R8140" s="549">
        <v>116</v>
      </c>
      <c r="S8140" s="548">
        <v>2257</v>
      </c>
      <c r="T8140" s="548"/>
      <c r="U8140" s="99"/>
    </row>
    <row r="8141" spans="1:21" ht="19.5" customHeight="1">
      <c r="A8141" s="545">
        <v>102813</v>
      </c>
      <c r="B8141" s="545" t="s">
        <v>6440</v>
      </c>
      <c r="C8141" s="545" t="s">
        <v>216</v>
      </c>
      <c r="D8141" s="546">
        <v>44588</v>
      </c>
      <c r="E8141" s="171" t="str">
        <f t="shared" si="127"/>
        <v>2022</v>
      </c>
      <c r="F8141" s="547">
        <v>24019</v>
      </c>
      <c r="G8141" s="548">
        <v>0.19</v>
      </c>
      <c r="H8141" s="547">
        <v>20184.03</v>
      </c>
      <c r="I8141" s="545" t="s">
        <v>12659</v>
      </c>
      <c r="J8141" s="545" t="s">
        <v>13297</v>
      </c>
      <c r="K8141" s="545" t="s">
        <v>18923</v>
      </c>
      <c r="L8141" s="545" t="s">
        <v>13413</v>
      </c>
      <c r="M8141" s="548" t="s">
        <v>13758</v>
      </c>
      <c r="N8141" s="545" t="s">
        <v>13413</v>
      </c>
      <c r="O8141" s="545" t="s">
        <v>13413</v>
      </c>
      <c r="P8141" s="549">
        <v>12419</v>
      </c>
      <c r="Q8141" s="549">
        <v>1</v>
      </c>
      <c r="R8141" s="549">
        <v>116</v>
      </c>
      <c r="S8141" s="548">
        <v>2257</v>
      </c>
      <c r="T8141" s="548"/>
      <c r="U8141" s="99"/>
    </row>
    <row r="8142" spans="1:21" ht="19.5" customHeight="1">
      <c r="A8142" s="545">
        <v>102814</v>
      </c>
      <c r="B8142" s="545" t="s">
        <v>6439</v>
      </c>
      <c r="C8142" s="545" t="s">
        <v>216</v>
      </c>
      <c r="D8142" s="546">
        <v>44591</v>
      </c>
      <c r="E8142" s="171" t="str">
        <f t="shared" si="127"/>
        <v>2022</v>
      </c>
      <c r="F8142" s="547">
        <v>16828</v>
      </c>
      <c r="G8142" s="548">
        <v>0.19</v>
      </c>
      <c r="H8142" s="547">
        <v>14141.18</v>
      </c>
      <c r="I8142" s="545" t="s">
        <v>12659</v>
      </c>
      <c r="J8142" s="545" t="s">
        <v>13297</v>
      </c>
      <c r="K8142" s="545" t="s">
        <v>18924</v>
      </c>
      <c r="L8142" s="545" t="s">
        <v>13413</v>
      </c>
      <c r="M8142" s="548" t="s">
        <v>13758</v>
      </c>
      <c r="N8142" s="545" t="s">
        <v>13413</v>
      </c>
      <c r="O8142" s="545" t="s">
        <v>13413</v>
      </c>
      <c r="P8142" s="549">
        <v>12420</v>
      </c>
      <c r="Q8142" s="549">
        <v>1</v>
      </c>
      <c r="R8142" s="549">
        <v>116</v>
      </c>
      <c r="S8142" s="548">
        <v>2257</v>
      </c>
      <c r="T8142" s="548"/>
      <c r="U8142" s="99"/>
    </row>
    <row r="8143" spans="1:21" ht="19.5" customHeight="1">
      <c r="A8143" s="545">
        <v>102815</v>
      </c>
      <c r="B8143" s="545" t="s">
        <v>6438</v>
      </c>
      <c r="C8143" s="545" t="s">
        <v>216</v>
      </c>
      <c r="D8143" s="546">
        <v>44590</v>
      </c>
      <c r="E8143" s="171" t="str">
        <f t="shared" si="127"/>
        <v>2022</v>
      </c>
      <c r="F8143" s="547">
        <v>88625</v>
      </c>
      <c r="G8143" s="548">
        <v>0.19</v>
      </c>
      <c r="H8143" s="547">
        <v>74474.789999999994</v>
      </c>
      <c r="I8143" s="545" t="s">
        <v>12659</v>
      </c>
      <c r="J8143" s="545" t="s">
        <v>13297</v>
      </c>
      <c r="K8143" s="545" t="s">
        <v>18925</v>
      </c>
      <c r="L8143" s="545" t="s">
        <v>13413</v>
      </c>
      <c r="M8143" s="548" t="s">
        <v>13758</v>
      </c>
      <c r="N8143" s="545" t="s">
        <v>13413</v>
      </c>
      <c r="O8143" s="545" t="s">
        <v>13413</v>
      </c>
      <c r="P8143" s="549">
        <v>12421</v>
      </c>
      <c r="Q8143" s="549">
        <v>1</v>
      </c>
      <c r="R8143" s="549">
        <v>116</v>
      </c>
      <c r="S8143" s="548">
        <v>2257</v>
      </c>
      <c r="T8143" s="548"/>
      <c r="U8143" s="99"/>
    </row>
    <row r="8144" spans="1:21" ht="19.5" customHeight="1">
      <c r="A8144" s="545">
        <v>102816</v>
      </c>
      <c r="B8144" s="545" t="s">
        <v>10301</v>
      </c>
      <c r="C8144" s="545" t="s">
        <v>216</v>
      </c>
      <c r="D8144" s="546"/>
      <c r="E8144" s="171" t="str">
        <f t="shared" si="127"/>
        <v>1900</v>
      </c>
      <c r="F8144" s="547">
        <v>0</v>
      </c>
      <c r="G8144" s="548">
        <v>0</v>
      </c>
      <c r="H8144" s="547">
        <v>0</v>
      </c>
      <c r="I8144" s="545" t="s">
        <v>12642</v>
      </c>
      <c r="J8144" s="545"/>
      <c r="K8144" s="545" t="s">
        <v>13413</v>
      </c>
      <c r="L8144" s="545" t="s">
        <v>13807</v>
      </c>
      <c r="M8144" s="548" t="s">
        <v>13758</v>
      </c>
      <c r="N8144" s="545" t="s">
        <v>13413</v>
      </c>
      <c r="O8144" s="545" t="s">
        <v>14796</v>
      </c>
      <c r="P8144" s="549">
        <v>5692</v>
      </c>
      <c r="Q8144" s="549">
        <v>1</v>
      </c>
      <c r="R8144" s="549">
        <v>135</v>
      </c>
      <c r="S8144" s="548"/>
      <c r="T8144" s="548"/>
      <c r="U8144" s="99"/>
    </row>
    <row r="8145" spans="1:21" ht="19.5" customHeight="1">
      <c r="A8145" s="545">
        <v>102817</v>
      </c>
      <c r="B8145" s="545" t="s">
        <v>12255</v>
      </c>
      <c r="C8145" s="545" t="s">
        <v>216</v>
      </c>
      <c r="D8145" s="546">
        <v>45708</v>
      </c>
      <c r="E8145" s="171" t="str">
        <f t="shared" si="127"/>
        <v>2025</v>
      </c>
      <c r="F8145" s="547">
        <v>1268.49</v>
      </c>
      <c r="G8145" s="548">
        <v>0</v>
      </c>
      <c r="H8145" s="547">
        <v>1268.49</v>
      </c>
      <c r="I8145" s="545" t="s">
        <v>12642</v>
      </c>
      <c r="J8145" s="545" t="s">
        <v>13307</v>
      </c>
      <c r="K8145" s="545" t="s">
        <v>13413</v>
      </c>
      <c r="L8145" s="545" t="s">
        <v>13807</v>
      </c>
      <c r="M8145" s="548" t="s">
        <v>13758</v>
      </c>
      <c r="N8145" s="545" t="s">
        <v>13413</v>
      </c>
      <c r="O8145" s="545" t="s">
        <v>17857</v>
      </c>
      <c r="P8145" s="549">
        <v>5693</v>
      </c>
      <c r="Q8145" s="549">
        <v>1</v>
      </c>
      <c r="R8145" s="549">
        <v>135</v>
      </c>
      <c r="S8145" s="548">
        <v>2228</v>
      </c>
      <c r="T8145" s="548"/>
      <c r="U8145" s="99"/>
    </row>
    <row r="8146" spans="1:21" ht="19.5" customHeight="1">
      <c r="A8146" s="545">
        <v>102818</v>
      </c>
      <c r="B8146" s="545" t="s">
        <v>6989</v>
      </c>
      <c r="C8146" s="545" t="s">
        <v>216</v>
      </c>
      <c r="D8146" s="546">
        <v>43843</v>
      </c>
      <c r="E8146" s="171" t="str">
        <f t="shared" si="127"/>
        <v>2020</v>
      </c>
      <c r="F8146" s="547">
        <v>703.29</v>
      </c>
      <c r="G8146" s="548">
        <v>0.19</v>
      </c>
      <c r="H8146" s="547">
        <v>591</v>
      </c>
      <c r="I8146" s="545" t="s">
        <v>12642</v>
      </c>
      <c r="J8146" s="545" t="s">
        <v>13297</v>
      </c>
      <c r="K8146" s="545" t="s">
        <v>13413</v>
      </c>
      <c r="L8146" s="545" t="s">
        <v>13807</v>
      </c>
      <c r="M8146" s="548" t="s">
        <v>13758</v>
      </c>
      <c r="N8146" s="545" t="s">
        <v>13413</v>
      </c>
      <c r="O8146" s="545" t="s">
        <v>17857</v>
      </c>
      <c r="P8146" s="549">
        <v>5694</v>
      </c>
      <c r="Q8146" s="549">
        <v>1</v>
      </c>
      <c r="R8146" s="549">
        <v>135</v>
      </c>
      <c r="S8146" s="548">
        <v>2257</v>
      </c>
      <c r="T8146" s="548"/>
      <c r="U8146" s="99"/>
    </row>
    <row r="8147" spans="1:21" ht="19.5" customHeight="1">
      <c r="A8147" s="545">
        <v>102819</v>
      </c>
      <c r="B8147" s="545" t="s">
        <v>2476</v>
      </c>
      <c r="C8147" s="545" t="s">
        <v>216</v>
      </c>
      <c r="D8147" s="546"/>
      <c r="E8147" s="171" t="str">
        <f t="shared" si="127"/>
        <v>1900</v>
      </c>
      <c r="F8147" s="547">
        <v>0</v>
      </c>
      <c r="G8147" s="548">
        <v>0</v>
      </c>
      <c r="H8147" s="547">
        <v>0</v>
      </c>
      <c r="I8147" s="545" t="s">
        <v>12642</v>
      </c>
      <c r="J8147" s="545"/>
      <c r="K8147" s="545" t="s">
        <v>13413</v>
      </c>
      <c r="L8147" s="545" t="s">
        <v>13807</v>
      </c>
      <c r="M8147" s="548" t="s">
        <v>13758</v>
      </c>
      <c r="N8147" s="545" t="s">
        <v>13413</v>
      </c>
      <c r="O8147" s="545" t="s">
        <v>17835</v>
      </c>
      <c r="P8147" s="549">
        <v>5695</v>
      </c>
      <c r="Q8147" s="549">
        <v>1</v>
      </c>
      <c r="R8147" s="549">
        <v>135</v>
      </c>
      <c r="S8147" s="548"/>
      <c r="T8147" s="548"/>
      <c r="U8147" s="99"/>
    </row>
    <row r="8148" spans="1:21" ht="19.5" customHeight="1">
      <c r="A8148" s="545">
        <v>102820</v>
      </c>
      <c r="B8148" s="545" t="s">
        <v>6291</v>
      </c>
      <c r="C8148" s="545" t="s">
        <v>216</v>
      </c>
      <c r="D8148" s="546">
        <v>45708</v>
      </c>
      <c r="E8148" s="171" t="str">
        <f t="shared" si="127"/>
        <v>2025</v>
      </c>
      <c r="F8148" s="547">
        <v>3435.29</v>
      </c>
      <c r="G8148" s="548">
        <v>0</v>
      </c>
      <c r="H8148" s="547">
        <v>3435.29</v>
      </c>
      <c r="I8148" s="545" t="s">
        <v>12642</v>
      </c>
      <c r="J8148" s="545" t="s">
        <v>13307</v>
      </c>
      <c r="K8148" s="545" t="s">
        <v>18926</v>
      </c>
      <c r="L8148" s="545" t="s">
        <v>13807</v>
      </c>
      <c r="M8148" s="548" t="s">
        <v>13758</v>
      </c>
      <c r="N8148" s="545" t="s">
        <v>13413</v>
      </c>
      <c r="O8148" s="545" t="s">
        <v>17857</v>
      </c>
      <c r="P8148" s="549">
        <v>5696</v>
      </c>
      <c r="Q8148" s="549">
        <v>1</v>
      </c>
      <c r="R8148" s="549">
        <v>135</v>
      </c>
      <c r="S8148" s="548">
        <v>2228</v>
      </c>
      <c r="T8148" s="548"/>
      <c r="U8148" s="99"/>
    </row>
    <row r="8149" spans="1:21" ht="19.5" customHeight="1">
      <c r="A8149" s="545">
        <v>102821</v>
      </c>
      <c r="B8149" s="545" t="s">
        <v>10300</v>
      </c>
      <c r="C8149" s="545" t="s">
        <v>216</v>
      </c>
      <c r="D8149" s="546"/>
      <c r="E8149" s="171" t="str">
        <f t="shared" si="127"/>
        <v>1900</v>
      </c>
      <c r="F8149" s="547">
        <v>0</v>
      </c>
      <c r="G8149" s="548">
        <v>0</v>
      </c>
      <c r="H8149" s="547">
        <v>0</v>
      </c>
      <c r="I8149" s="545" t="s">
        <v>12702</v>
      </c>
      <c r="J8149" s="545"/>
      <c r="K8149" s="545" t="s">
        <v>13413</v>
      </c>
      <c r="L8149" s="545" t="s">
        <v>13413</v>
      </c>
      <c r="M8149" s="548" t="s">
        <v>13758</v>
      </c>
      <c r="N8149" s="545" t="s">
        <v>13413</v>
      </c>
      <c r="O8149" s="545" t="s">
        <v>13413</v>
      </c>
      <c r="P8149" s="549">
        <v>5697</v>
      </c>
      <c r="Q8149" s="549">
        <v>1</v>
      </c>
      <c r="R8149" s="549">
        <v>27</v>
      </c>
      <c r="S8149" s="548"/>
      <c r="T8149" s="548"/>
      <c r="U8149" s="99"/>
    </row>
    <row r="8150" spans="1:21" ht="19.5" customHeight="1">
      <c r="A8150" s="545">
        <v>102822</v>
      </c>
      <c r="B8150" s="545" t="s">
        <v>6988</v>
      </c>
      <c r="C8150" s="545" t="s">
        <v>216</v>
      </c>
      <c r="D8150" s="546">
        <v>46052</v>
      </c>
      <c r="E8150" s="171" t="str">
        <f t="shared" si="127"/>
        <v>2026</v>
      </c>
      <c r="F8150" s="547">
        <v>3101</v>
      </c>
      <c r="G8150" s="548">
        <v>0</v>
      </c>
      <c r="H8150" s="547">
        <v>3101</v>
      </c>
      <c r="I8150" s="545" t="s">
        <v>12642</v>
      </c>
      <c r="J8150" s="545" t="s">
        <v>13307</v>
      </c>
      <c r="K8150" s="545" t="s">
        <v>18927</v>
      </c>
      <c r="L8150" s="545" t="s">
        <v>13807</v>
      </c>
      <c r="M8150" s="548" t="s">
        <v>13758</v>
      </c>
      <c r="N8150" s="545" t="s">
        <v>13413</v>
      </c>
      <c r="O8150" s="545" t="s">
        <v>14531</v>
      </c>
      <c r="P8150" s="549">
        <v>5698</v>
      </c>
      <c r="Q8150" s="549">
        <v>1</v>
      </c>
      <c r="R8150" s="549">
        <v>135</v>
      </c>
      <c r="S8150" s="548">
        <v>2228</v>
      </c>
      <c r="T8150" s="548"/>
      <c r="U8150" s="99"/>
    </row>
    <row r="8151" spans="1:21" ht="19.5" customHeight="1">
      <c r="A8151" s="545">
        <v>102823</v>
      </c>
      <c r="B8151" s="545" t="s">
        <v>10299</v>
      </c>
      <c r="C8151" s="545" t="s">
        <v>216</v>
      </c>
      <c r="D8151" s="546"/>
      <c r="E8151" s="171" t="str">
        <f t="shared" si="127"/>
        <v>1900</v>
      </c>
      <c r="F8151" s="547">
        <v>0</v>
      </c>
      <c r="G8151" s="548">
        <v>0</v>
      </c>
      <c r="H8151" s="547">
        <v>0</v>
      </c>
      <c r="I8151" s="545" t="s">
        <v>12722</v>
      </c>
      <c r="J8151" s="545"/>
      <c r="K8151" s="545" t="s">
        <v>13413</v>
      </c>
      <c r="L8151" s="545" t="s">
        <v>13413</v>
      </c>
      <c r="M8151" s="548" t="s">
        <v>13758</v>
      </c>
      <c r="N8151" s="545" t="s">
        <v>13413</v>
      </c>
      <c r="O8151" s="545" t="s">
        <v>13413</v>
      </c>
      <c r="P8151" s="549">
        <v>5699</v>
      </c>
      <c r="Q8151" s="549">
        <v>1</v>
      </c>
      <c r="R8151" s="549">
        <v>36</v>
      </c>
      <c r="S8151" s="548"/>
      <c r="T8151" s="548"/>
      <c r="U8151" s="99"/>
    </row>
    <row r="8152" spans="1:21" ht="19.5" customHeight="1">
      <c r="A8152" s="545">
        <v>102824</v>
      </c>
      <c r="B8152" s="545" t="s">
        <v>4295</v>
      </c>
      <c r="C8152" s="545" t="s">
        <v>216</v>
      </c>
      <c r="D8152" s="546">
        <v>43839</v>
      </c>
      <c r="E8152" s="171" t="str">
        <f t="shared" si="127"/>
        <v>2020</v>
      </c>
      <c r="F8152" s="547">
        <v>20656</v>
      </c>
      <c r="G8152" s="548">
        <v>0.19</v>
      </c>
      <c r="H8152" s="547">
        <v>17357.98</v>
      </c>
      <c r="I8152" s="545" t="s">
        <v>12973</v>
      </c>
      <c r="J8152" s="545" t="s">
        <v>13297</v>
      </c>
      <c r="K8152" s="545" t="s">
        <v>13413</v>
      </c>
      <c r="L8152" s="545" t="s">
        <v>13413</v>
      </c>
      <c r="M8152" s="548" t="s">
        <v>13758</v>
      </c>
      <c r="N8152" s="545" t="s">
        <v>13413</v>
      </c>
      <c r="O8152" s="545" t="s">
        <v>18928</v>
      </c>
      <c r="P8152" s="549">
        <v>5700</v>
      </c>
      <c r="Q8152" s="549">
        <v>1</v>
      </c>
      <c r="R8152" s="549">
        <v>59</v>
      </c>
      <c r="S8152" s="548">
        <v>2257</v>
      </c>
      <c r="T8152" s="548"/>
      <c r="U8152" s="99"/>
    </row>
    <row r="8153" spans="1:21" ht="19.5" customHeight="1">
      <c r="A8153" s="545">
        <v>102825</v>
      </c>
      <c r="B8153" s="545" t="s">
        <v>1735</v>
      </c>
      <c r="C8153" s="545" t="s">
        <v>206</v>
      </c>
      <c r="D8153" s="546"/>
      <c r="E8153" s="171" t="str">
        <f t="shared" si="127"/>
        <v>1900</v>
      </c>
      <c r="F8153" s="547">
        <v>0</v>
      </c>
      <c r="G8153" s="548">
        <v>0</v>
      </c>
      <c r="H8153" s="547">
        <v>0</v>
      </c>
      <c r="I8153" s="545" t="s">
        <v>12709</v>
      </c>
      <c r="J8153" s="545"/>
      <c r="K8153" s="545" t="s">
        <v>13413</v>
      </c>
      <c r="L8153" s="545" t="s">
        <v>14334</v>
      </c>
      <c r="M8153" s="548" t="s">
        <v>13758</v>
      </c>
      <c r="N8153" s="545" t="s">
        <v>13413</v>
      </c>
      <c r="O8153" s="545" t="s">
        <v>14405</v>
      </c>
      <c r="P8153" s="549">
        <v>5701</v>
      </c>
      <c r="Q8153" s="549">
        <v>1</v>
      </c>
      <c r="R8153" s="549">
        <v>124</v>
      </c>
      <c r="S8153" s="548"/>
      <c r="T8153" s="548"/>
      <c r="U8153" s="99"/>
    </row>
    <row r="8154" spans="1:21" ht="19.5" customHeight="1">
      <c r="A8154" s="545">
        <v>102826</v>
      </c>
      <c r="B8154" s="545" t="s">
        <v>1762</v>
      </c>
      <c r="C8154" s="545" t="s">
        <v>206</v>
      </c>
      <c r="D8154" s="546"/>
      <c r="E8154" s="171" t="str">
        <f t="shared" si="127"/>
        <v>1900</v>
      </c>
      <c r="F8154" s="547">
        <v>0</v>
      </c>
      <c r="G8154" s="548">
        <v>0</v>
      </c>
      <c r="H8154" s="547">
        <v>0</v>
      </c>
      <c r="I8154" s="545" t="s">
        <v>12645</v>
      </c>
      <c r="J8154" s="545"/>
      <c r="K8154" s="545" t="s">
        <v>18929</v>
      </c>
      <c r="L8154" s="545" t="s">
        <v>13413</v>
      </c>
      <c r="M8154" s="548" t="s">
        <v>13758</v>
      </c>
      <c r="N8154" s="545" t="s">
        <v>22823</v>
      </c>
      <c r="O8154" s="545" t="s">
        <v>18034</v>
      </c>
      <c r="P8154" s="549">
        <v>5702</v>
      </c>
      <c r="Q8154" s="549">
        <v>1</v>
      </c>
      <c r="R8154" s="549">
        <v>12</v>
      </c>
      <c r="S8154" s="548"/>
      <c r="T8154" s="548">
        <v>441</v>
      </c>
      <c r="U8154" s="99"/>
    </row>
    <row r="8155" spans="1:21" ht="19.5" customHeight="1">
      <c r="A8155" s="545">
        <v>102827</v>
      </c>
      <c r="B8155" s="545" t="s">
        <v>10298</v>
      </c>
      <c r="C8155" s="545" t="s">
        <v>216</v>
      </c>
      <c r="D8155" s="546">
        <v>44620</v>
      </c>
      <c r="E8155" s="171" t="str">
        <f t="shared" si="127"/>
        <v>2022</v>
      </c>
      <c r="F8155" s="547">
        <v>4957</v>
      </c>
      <c r="G8155" s="548">
        <v>0.19</v>
      </c>
      <c r="H8155" s="547">
        <v>4165.55</v>
      </c>
      <c r="I8155" s="545" t="s">
        <v>12642</v>
      </c>
      <c r="J8155" s="545" t="s">
        <v>13297</v>
      </c>
      <c r="K8155" s="545" t="s">
        <v>13413</v>
      </c>
      <c r="L8155" s="545" t="s">
        <v>13807</v>
      </c>
      <c r="M8155" s="548" t="s">
        <v>13758</v>
      </c>
      <c r="N8155" s="545" t="s">
        <v>13413</v>
      </c>
      <c r="O8155" s="545" t="s">
        <v>17935</v>
      </c>
      <c r="P8155" s="549">
        <v>5703</v>
      </c>
      <c r="Q8155" s="549">
        <v>1</v>
      </c>
      <c r="R8155" s="549">
        <v>135</v>
      </c>
      <c r="S8155" s="548">
        <v>2257</v>
      </c>
      <c r="T8155" s="548"/>
      <c r="U8155" s="99"/>
    </row>
    <row r="8156" spans="1:21" ht="19.5" customHeight="1">
      <c r="A8156" s="545">
        <v>102828</v>
      </c>
      <c r="B8156" s="545" t="s">
        <v>8088</v>
      </c>
      <c r="C8156" s="545" t="s">
        <v>216</v>
      </c>
      <c r="D8156" s="546">
        <v>43544</v>
      </c>
      <c r="E8156" s="171" t="str">
        <f t="shared" si="127"/>
        <v>2019</v>
      </c>
      <c r="F8156" s="547">
        <v>1336</v>
      </c>
      <c r="G8156" s="548">
        <v>0.19</v>
      </c>
      <c r="H8156" s="547">
        <v>1122.69</v>
      </c>
      <c r="I8156" s="545" t="s">
        <v>12642</v>
      </c>
      <c r="J8156" s="545" t="s">
        <v>13302</v>
      </c>
      <c r="K8156" s="545" t="s">
        <v>13413</v>
      </c>
      <c r="L8156" s="545" t="s">
        <v>13807</v>
      </c>
      <c r="M8156" s="548" t="s">
        <v>13758</v>
      </c>
      <c r="N8156" s="545" t="s">
        <v>13413</v>
      </c>
      <c r="O8156" s="545" t="s">
        <v>17935</v>
      </c>
      <c r="P8156" s="549">
        <v>5704</v>
      </c>
      <c r="Q8156" s="549">
        <v>1</v>
      </c>
      <c r="R8156" s="549">
        <v>135</v>
      </c>
      <c r="S8156" s="548">
        <v>2219</v>
      </c>
      <c r="T8156" s="548"/>
      <c r="U8156" s="99"/>
    </row>
    <row r="8157" spans="1:21" ht="19.5" customHeight="1">
      <c r="A8157" s="545">
        <v>102829</v>
      </c>
      <c r="B8157" s="545" t="s">
        <v>3151</v>
      </c>
      <c r="C8157" s="545" t="s">
        <v>216</v>
      </c>
      <c r="D8157" s="546">
        <v>43544</v>
      </c>
      <c r="E8157" s="171" t="str">
        <f t="shared" si="127"/>
        <v>2019</v>
      </c>
      <c r="F8157" s="547">
        <v>476</v>
      </c>
      <c r="G8157" s="548">
        <v>0.19</v>
      </c>
      <c r="H8157" s="547">
        <v>400</v>
      </c>
      <c r="I8157" s="545" t="s">
        <v>12680</v>
      </c>
      <c r="J8157" s="545" t="s">
        <v>13298</v>
      </c>
      <c r="K8157" s="545" t="s">
        <v>13413</v>
      </c>
      <c r="L8157" s="545" t="s">
        <v>14826</v>
      </c>
      <c r="M8157" s="548" t="s">
        <v>13758</v>
      </c>
      <c r="N8157" s="545" t="s">
        <v>13413</v>
      </c>
      <c r="O8157" s="545" t="s">
        <v>14827</v>
      </c>
      <c r="P8157" s="549">
        <v>5705</v>
      </c>
      <c r="Q8157" s="549">
        <v>1</v>
      </c>
      <c r="R8157" s="549">
        <v>20</v>
      </c>
      <c r="S8157" s="548">
        <v>1012</v>
      </c>
      <c r="T8157" s="548"/>
      <c r="U8157" s="99"/>
    </row>
    <row r="8158" spans="1:21" ht="19.5" customHeight="1">
      <c r="A8158" s="545">
        <v>102830</v>
      </c>
      <c r="B8158" s="545" t="s">
        <v>3143</v>
      </c>
      <c r="C8158" s="545" t="s">
        <v>216</v>
      </c>
      <c r="D8158" s="546">
        <v>43843</v>
      </c>
      <c r="E8158" s="171" t="str">
        <f t="shared" si="127"/>
        <v>2020</v>
      </c>
      <c r="F8158" s="547">
        <v>611.66</v>
      </c>
      <c r="G8158" s="548">
        <v>0.19</v>
      </c>
      <c r="H8158" s="547">
        <v>514</v>
      </c>
      <c r="I8158" s="545" t="s">
        <v>12680</v>
      </c>
      <c r="J8158" s="545" t="s">
        <v>13297</v>
      </c>
      <c r="K8158" s="545" t="s">
        <v>13413</v>
      </c>
      <c r="L8158" s="545" t="s">
        <v>14826</v>
      </c>
      <c r="M8158" s="548" t="s">
        <v>13758</v>
      </c>
      <c r="N8158" s="545" t="s">
        <v>13413</v>
      </c>
      <c r="O8158" s="545" t="s">
        <v>14827</v>
      </c>
      <c r="P8158" s="549">
        <v>5706</v>
      </c>
      <c r="Q8158" s="549">
        <v>1</v>
      </c>
      <c r="R8158" s="549">
        <v>20</v>
      </c>
      <c r="S8158" s="548">
        <v>2257</v>
      </c>
      <c r="T8158" s="548"/>
      <c r="U8158" s="99"/>
    </row>
    <row r="8159" spans="1:21" ht="19.5" customHeight="1">
      <c r="A8159" s="545">
        <v>102831</v>
      </c>
      <c r="B8159" s="545" t="s">
        <v>6437</v>
      </c>
      <c r="C8159" s="545" t="s">
        <v>216</v>
      </c>
      <c r="D8159" s="546">
        <v>44590</v>
      </c>
      <c r="E8159" s="171" t="str">
        <f t="shared" si="127"/>
        <v>2022</v>
      </c>
      <c r="F8159" s="547">
        <v>6812</v>
      </c>
      <c r="G8159" s="548">
        <v>0.19</v>
      </c>
      <c r="H8159" s="547">
        <v>5724.37</v>
      </c>
      <c r="I8159" s="545" t="s">
        <v>12659</v>
      </c>
      <c r="J8159" s="545" t="s">
        <v>13297</v>
      </c>
      <c r="K8159" s="545" t="s">
        <v>18930</v>
      </c>
      <c r="L8159" s="545" t="s">
        <v>13413</v>
      </c>
      <c r="M8159" s="548" t="s">
        <v>13758</v>
      </c>
      <c r="N8159" s="545" t="s">
        <v>13413</v>
      </c>
      <c r="O8159" s="545" t="s">
        <v>13413</v>
      </c>
      <c r="P8159" s="549">
        <v>12422</v>
      </c>
      <c r="Q8159" s="549">
        <v>1</v>
      </c>
      <c r="R8159" s="549">
        <v>116</v>
      </c>
      <c r="S8159" s="548">
        <v>2257</v>
      </c>
      <c r="T8159" s="548"/>
      <c r="U8159" s="99"/>
    </row>
    <row r="8160" spans="1:21" ht="19.5" customHeight="1">
      <c r="A8160" s="545">
        <v>102832</v>
      </c>
      <c r="B8160" s="545" t="s">
        <v>6474</v>
      </c>
      <c r="C8160" s="545" t="s">
        <v>216</v>
      </c>
      <c r="D8160" s="546">
        <v>44591</v>
      </c>
      <c r="E8160" s="171" t="str">
        <f t="shared" si="127"/>
        <v>2022</v>
      </c>
      <c r="F8160" s="547">
        <v>1082</v>
      </c>
      <c r="G8160" s="548">
        <v>0.19</v>
      </c>
      <c r="H8160" s="547">
        <v>909.24</v>
      </c>
      <c r="I8160" s="545" t="s">
        <v>12659</v>
      </c>
      <c r="J8160" s="545" t="s">
        <v>13297</v>
      </c>
      <c r="K8160" s="545" t="s">
        <v>18931</v>
      </c>
      <c r="L8160" s="545" t="s">
        <v>13413</v>
      </c>
      <c r="M8160" s="548" t="s">
        <v>13758</v>
      </c>
      <c r="N8160" s="545" t="s">
        <v>13413</v>
      </c>
      <c r="O8160" s="545" t="s">
        <v>13413</v>
      </c>
      <c r="P8160" s="549">
        <v>12423</v>
      </c>
      <c r="Q8160" s="549">
        <v>1</v>
      </c>
      <c r="R8160" s="549">
        <v>116</v>
      </c>
      <c r="S8160" s="548">
        <v>2257</v>
      </c>
      <c r="T8160" s="548"/>
      <c r="U8160" s="99"/>
    </row>
    <row r="8161" spans="1:21" ht="19.5" customHeight="1">
      <c r="A8161" s="545">
        <v>102833</v>
      </c>
      <c r="B8161" s="545" t="s">
        <v>6473</v>
      </c>
      <c r="C8161" s="545" t="s">
        <v>4468</v>
      </c>
      <c r="D8161" s="546">
        <v>44590</v>
      </c>
      <c r="E8161" s="171" t="str">
        <f t="shared" si="127"/>
        <v>2022</v>
      </c>
      <c r="F8161" s="547">
        <v>13565</v>
      </c>
      <c r="G8161" s="548">
        <v>0.19</v>
      </c>
      <c r="H8161" s="547">
        <v>11399.16</v>
      </c>
      <c r="I8161" s="545" t="s">
        <v>12659</v>
      </c>
      <c r="J8161" s="545" t="s">
        <v>13297</v>
      </c>
      <c r="K8161" s="545" t="s">
        <v>6473</v>
      </c>
      <c r="L8161" s="545" t="s">
        <v>13413</v>
      </c>
      <c r="M8161" s="548" t="s">
        <v>13758</v>
      </c>
      <c r="N8161" s="545" t="s">
        <v>13413</v>
      </c>
      <c r="O8161" s="545" t="s">
        <v>13413</v>
      </c>
      <c r="P8161" s="549">
        <v>12424</v>
      </c>
      <c r="Q8161" s="549">
        <v>1</v>
      </c>
      <c r="R8161" s="549">
        <v>116</v>
      </c>
      <c r="S8161" s="548">
        <v>2257</v>
      </c>
      <c r="T8161" s="548"/>
      <c r="U8161" s="99"/>
    </row>
    <row r="8162" spans="1:21" ht="19.5" customHeight="1">
      <c r="A8162" s="545">
        <v>102834</v>
      </c>
      <c r="B8162" s="545" t="s">
        <v>6472</v>
      </c>
      <c r="C8162" s="545" t="s">
        <v>216</v>
      </c>
      <c r="D8162" s="546">
        <v>44591</v>
      </c>
      <c r="E8162" s="171" t="str">
        <f t="shared" si="127"/>
        <v>2022</v>
      </c>
      <c r="F8162" s="547">
        <v>35</v>
      </c>
      <c r="G8162" s="548">
        <v>0.19</v>
      </c>
      <c r="H8162" s="547">
        <v>29.41</v>
      </c>
      <c r="I8162" s="545" t="s">
        <v>12659</v>
      </c>
      <c r="J8162" s="545" t="s">
        <v>13297</v>
      </c>
      <c r="K8162" s="545" t="s">
        <v>18932</v>
      </c>
      <c r="L8162" s="545" t="s">
        <v>13413</v>
      </c>
      <c r="M8162" s="548" t="s">
        <v>13758</v>
      </c>
      <c r="N8162" s="545" t="s">
        <v>13413</v>
      </c>
      <c r="O8162" s="545" t="s">
        <v>13413</v>
      </c>
      <c r="P8162" s="549">
        <v>12425</v>
      </c>
      <c r="Q8162" s="549">
        <v>1</v>
      </c>
      <c r="R8162" s="549">
        <v>116</v>
      </c>
      <c r="S8162" s="548">
        <v>2257</v>
      </c>
      <c r="T8162" s="548"/>
      <c r="U8162" s="99"/>
    </row>
    <row r="8163" spans="1:21" ht="19.5" customHeight="1">
      <c r="A8163" s="545">
        <v>102835</v>
      </c>
      <c r="B8163" s="545" t="s">
        <v>6436</v>
      </c>
      <c r="C8163" s="545" t="s">
        <v>216</v>
      </c>
      <c r="D8163" s="546">
        <v>44590</v>
      </c>
      <c r="E8163" s="171" t="str">
        <f t="shared" si="127"/>
        <v>2022</v>
      </c>
      <c r="F8163" s="547">
        <v>116025</v>
      </c>
      <c r="G8163" s="548">
        <v>0.19</v>
      </c>
      <c r="H8163" s="547">
        <v>97500</v>
      </c>
      <c r="I8163" s="545" t="s">
        <v>12659</v>
      </c>
      <c r="J8163" s="545" t="s">
        <v>13297</v>
      </c>
      <c r="K8163" s="545" t="s">
        <v>18933</v>
      </c>
      <c r="L8163" s="545" t="s">
        <v>13413</v>
      </c>
      <c r="M8163" s="548" t="s">
        <v>13758</v>
      </c>
      <c r="N8163" s="545" t="s">
        <v>13413</v>
      </c>
      <c r="O8163" s="545" t="s">
        <v>13413</v>
      </c>
      <c r="P8163" s="549">
        <v>12426</v>
      </c>
      <c r="Q8163" s="549">
        <v>1</v>
      </c>
      <c r="R8163" s="549">
        <v>116</v>
      </c>
      <c r="S8163" s="548">
        <v>2257</v>
      </c>
      <c r="T8163" s="548"/>
      <c r="U8163" s="99"/>
    </row>
    <row r="8164" spans="1:21" ht="19.5" customHeight="1">
      <c r="A8164" s="545">
        <v>102836</v>
      </c>
      <c r="B8164" s="545" t="s">
        <v>7546</v>
      </c>
      <c r="C8164" s="545" t="s">
        <v>216</v>
      </c>
      <c r="D8164" s="546">
        <v>46052</v>
      </c>
      <c r="E8164" s="171" t="str">
        <f t="shared" si="127"/>
        <v>2026</v>
      </c>
      <c r="F8164" s="547">
        <v>3095453</v>
      </c>
      <c r="G8164" s="548">
        <v>0.19</v>
      </c>
      <c r="H8164" s="547">
        <v>2601221.0099999998</v>
      </c>
      <c r="I8164" s="545" t="s">
        <v>12758</v>
      </c>
      <c r="J8164" s="545" t="s">
        <v>13307</v>
      </c>
      <c r="K8164" s="545" t="s">
        <v>18934</v>
      </c>
      <c r="L8164" s="545" t="s">
        <v>13413</v>
      </c>
      <c r="M8164" s="548" t="s">
        <v>13758</v>
      </c>
      <c r="N8164" s="545" t="s">
        <v>13413</v>
      </c>
      <c r="O8164" s="545" t="s">
        <v>13413</v>
      </c>
      <c r="P8164" s="549">
        <v>12428</v>
      </c>
      <c r="Q8164" s="549">
        <v>1</v>
      </c>
      <c r="R8164" s="549">
        <v>164</v>
      </c>
      <c r="S8164" s="548">
        <v>2228</v>
      </c>
      <c r="T8164" s="548"/>
      <c r="U8164" s="99"/>
    </row>
    <row r="8165" spans="1:21" ht="19.5" customHeight="1">
      <c r="A8165" s="545">
        <v>102837</v>
      </c>
      <c r="B8165" s="545" t="s">
        <v>3144</v>
      </c>
      <c r="C8165" s="545" t="s">
        <v>216</v>
      </c>
      <c r="D8165" s="546"/>
      <c r="E8165" s="171" t="str">
        <f t="shared" si="127"/>
        <v>1900</v>
      </c>
      <c r="F8165" s="547">
        <v>0</v>
      </c>
      <c r="G8165" s="548">
        <v>0</v>
      </c>
      <c r="H8165" s="547">
        <v>0</v>
      </c>
      <c r="I8165" s="545" t="s">
        <v>12680</v>
      </c>
      <c r="J8165" s="545"/>
      <c r="K8165" s="545" t="s">
        <v>13413</v>
      </c>
      <c r="L8165" s="545" t="s">
        <v>14826</v>
      </c>
      <c r="M8165" s="548" t="s">
        <v>13758</v>
      </c>
      <c r="N8165" s="545" t="s">
        <v>13413</v>
      </c>
      <c r="O8165" s="545" t="s">
        <v>14827</v>
      </c>
      <c r="P8165" s="549">
        <v>5707</v>
      </c>
      <c r="Q8165" s="549">
        <v>1</v>
      </c>
      <c r="R8165" s="549">
        <v>20</v>
      </c>
      <c r="S8165" s="548"/>
      <c r="T8165" s="548"/>
      <c r="U8165" s="99"/>
    </row>
    <row r="8166" spans="1:21" ht="19.5" customHeight="1">
      <c r="A8166" s="545">
        <v>102838</v>
      </c>
      <c r="B8166" s="545" t="s">
        <v>250</v>
      </c>
      <c r="C8166" s="545" t="s">
        <v>216</v>
      </c>
      <c r="D8166" s="546"/>
      <c r="E8166" s="171" t="str">
        <f t="shared" si="127"/>
        <v>1900</v>
      </c>
      <c r="F8166" s="547">
        <v>0</v>
      </c>
      <c r="G8166" s="548">
        <v>0</v>
      </c>
      <c r="H8166" s="547">
        <v>0</v>
      </c>
      <c r="I8166" s="545" t="s">
        <v>12640</v>
      </c>
      <c r="J8166" s="545"/>
      <c r="K8166" s="545" t="s">
        <v>13413</v>
      </c>
      <c r="L8166" s="545" t="s">
        <v>16471</v>
      </c>
      <c r="M8166" s="548" t="s">
        <v>13758</v>
      </c>
      <c r="N8166" s="545" t="s">
        <v>13413</v>
      </c>
      <c r="O8166" s="545" t="s">
        <v>17781</v>
      </c>
      <c r="P8166" s="549">
        <v>5708</v>
      </c>
      <c r="Q8166" s="549">
        <v>1</v>
      </c>
      <c r="R8166" s="549">
        <v>1</v>
      </c>
      <c r="S8166" s="548"/>
      <c r="T8166" s="548"/>
      <c r="U8166" s="99"/>
    </row>
    <row r="8167" spans="1:21" ht="19.5" customHeight="1">
      <c r="A8167" s="545">
        <v>102839</v>
      </c>
      <c r="B8167" s="545" t="s">
        <v>6290</v>
      </c>
      <c r="C8167" s="545" t="s">
        <v>216</v>
      </c>
      <c r="D8167" s="546">
        <v>45708</v>
      </c>
      <c r="E8167" s="171" t="str">
        <f t="shared" si="127"/>
        <v>2025</v>
      </c>
      <c r="F8167" s="547">
        <v>214442.98</v>
      </c>
      <c r="G8167" s="548">
        <v>0.19</v>
      </c>
      <c r="H8167" s="547">
        <v>180204.19</v>
      </c>
      <c r="I8167" s="545" t="s">
        <v>12718</v>
      </c>
      <c r="J8167" s="545" t="s">
        <v>13307</v>
      </c>
      <c r="K8167" s="545" t="s">
        <v>13413</v>
      </c>
      <c r="L8167" s="545" t="s">
        <v>14521</v>
      </c>
      <c r="M8167" s="548" t="s">
        <v>13758</v>
      </c>
      <c r="N8167" s="545" t="s">
        <v>13413</v>
      </c>
      <c r="O8167" s="545" t="s">
        <v>14537</v>
      </c>
      <c r="P8167" s="549">
        <v>5709</v>
      </c>
      <c r="Q8167" s="549">
        <v>1</v>
      </c>
      <c r="R8167" s="549">
        <v>137</v>
      </c>
      <c r="S8167" s="548">
        <v>2228</v>
      </c>
      <c r="T8167" s="548"/>
      <c r="U8167" s="99"/>
    </row>
    <row r="8168" spans="1:21" ht="19.5" customHeight="1">
      <c r="A8168" s="545">
        <v>102840</v>
      </c>
      <c r="B8168" s="545" t="s">
        <v>6987</v>
      </c>
      <c r="C8168" s="545" t="s">
        <v>216</v>
      </c>
      <c r="D8168" s="546">
        <v>46084</v>
      </c>
      <c r="E8168" s="171" t="str">
        <f t="shared" si="127"/>
        <v>2026</v>
      </c>
      <c r="F8168" s="547">
        <v>34947</v>
      </c>
      <c r="G8168" s="548">
        <v>0.19</v>
      </c>
      <c r="H8168" s="547">
        <v>29367.23</v>
      </c>
      <c r="I8168" s="545" t="s">
        <v>12642</v>
      </c>
      <c r="J8168" s="545" t="s">
        <v>13298</v>
      </c>
      <c r="K8168" s="545" t="s">
        <v>13413</v>
      </c>
      <c r="L8168" s="545" t="s">
        <v>13413</v>
      </c>
      <c r="M8168" s="548" t="s">
        <v>13758</v>
      </c>
      <c r="N8168" s="545" t="s">
        <v>13413</v>
      </c>
      <c r="O8168" s="545" t="s">
        <v>14577</v>
      </c>
      <c r="P8168" s="549">
        <v>5710</v>
      </c>
      <c r="Q8168" s="549">
        <v>1</v>
      </c>
      <c r="R8168" s="549">
        <v>135</v>
      </c>
      <c r="S8168" s="548">
        <v>1012</v>
      </c>
      <c r="T8168" s="548"/>
      <c r="U8168" s="99"/>
    </row>
    <row r="8169" spans="1:21" ht="19.5" customHeight="1">
      <c r="A8169" s="545">
        <v>102841</v>
      </c>
      <c r="B8169" s="545" t="s">
        <v>10297</v>
      </c>
      <c r="C8169" s="545" t="s">
        <v>216</v>
      </c>
      <c r="D8169" s="546">
        <v>44620</v>
      </c>
      <c r="E8169" s="171" t="str">
        <f t="shared" si="127"/>
        <v>2022</v>
      </c>
      <c r="F8169" s="547">
        <v>36501.01</v>
      </c>
      <c r="G8169" s="548">
        <v>0.19</v>
      </c>
      <c r="H8169" s="547">
        <v>30673.119999999999</v>
      </c>
      <c r="I8169" s="545" t="s">
        <v>12642</v>
      </c>
      <c r="J8169" s="545" t="s">
        <v>13297</v>
      </c>
      <c r="K8169" s="545" t="s">
        <v>13413</v>
      </c>
      <c r="L8169" s="545" t="s">
        <v>13807</v>
      </c>
      <c r="M8169" s="548" t="s">
        <v>13758</v>
      </c>
      <c r="N8169" s="545" t="s">
        <v>13413</v>
      </c>
      <c r="O8169" s="545" t="s">
        <v>15286</v>
      </c>
      <c r="P8169" s="549">
        <v>5711</v>
      </c>
      <c r="Q8169" s="549">
        <v>1</v>
      </c>
      <c r="R8169" s="549">
        <v>135</v>
      </c>
      <c r="S8169" s="548">
        <v>2257</v>
      </c>
      <c r="T8169" s="548"/>
      <c r="U8169" s="99"/>
    </row>
    <row r="8170" spans="1:21" ht="19.5" customHeight="1">
      <c r="A8170" s="545">
        <v>102842</v>
      </c>
      <c r="B8170" s="545" t="s">
        <v>10296</v>
      </c>
      <c r="C8170" s="545" t="s">
        <v>216</v>
      </c>
      <c r="D8170" s="546"/>
      <c r="E8170" s="171" t="str">
        <f t="shared" si="127"/>
        <v>1900</v>
      </c>
      <c r="F8170" s="547">
        <v>0</v>
      </c>
      <c r="G8170" s="548">
        <v>0</v>
      </c>
      <c r="H8170" s="547">
        <v>0</v>
      </c>
      <c r="I8170" s="545" t="s">
        <v>12686</v>
      </c>
      <c r="J8170" s="545"/>
      <c r="K8170" s="545" t="s">
        <v>13413</v>
      </c>
      <c r="L8170" s="545" t="s">
        <v>13413</v>
      </c>
      <c r="M8170" s="548" t="s">
        <v>13758</v>
      </c>
      <c r="N8170" s="545" t="s">
        <v>13413</v>
      </c>
      <c r="O8170" s="545" t="s">
        <v>14436</v>
      </c>
      <c r="P8170" s="549">
        <v>5712</v>
      </c>
      <c r="Q8170" s="549">
        <v>1</v>
      </c>
      <c r="R8170" s="549">
        <v>131</v>
      </c>
      <c r="S8170" s="548"/>
      <c r="T8170" s="548"/>
      <c r="U8170" s="99"/>
    </row>
    <row r="8171" spans="1:21" ht="19.5" customHeight="1">
      <c r="A8171" s="545">
        <v>102843</v>
      </c>
      <c r="B8171" s="545" t="s">
        <v>10295</v>
      </c>
      <c r="C8171" s="545" t="s">
        <v>216</v>
      </c>
      <c r="D8171" s="546"/>
      <c r="E8171" s="171" t="str">
        <f t="shared" si="127"/>
        <v>1900</v>
      </c>
      <c r="F8171" s="547">
        <v>0</v>
      </c>
      <c r="G8171" s="548">
        <v>0</v>
      </c>
      <c r="H8171" s="547">
        <v>0</v>
      </c>
      <c r="I8171" s="545" t="s">
        <v>12686</v>
      </c>
      <c r="J8171" s="545"/>
      <c r="K8171" s="545" t="s">
        <v>13413</v>
      </c>
      <c r="L8171" s="545" t="s">
        <v>13413</v>
      </c>
      <c r="M8171" s="548" t="s">
        <v>13758</v>
      </c>
      <c r="N8171" s="545" t="s">
        <v>13413</v>
      </c>
      <c r="O8171" s="545" t="s">
        <v>14436</v>
      </c>
      <c r="P8171" s="549">
        <v>5713</v>
      </c>
      <c r="Q8171" s="549">
        <v>1</v>
      </c>
      <c r="R8171" s="549">
        <v>131</v>
      </c>
      <c r="S8171" s="548"/>
      <c r="T8171" s="548"/>
      <c r="U8171" s="99"/>
    </row>
    <row r="8172" spans="1:21" ht="19.5" customHeight="1">
      <c r="A8172" s="545">
        <v>102844</v>
      </c>
      <c r="B8172" s="545" t="s">
        <v>10294</v>
      </c>
      <c r="C8172" s="545" t="s">
        <v>221</v>
      </c>
      <c r="D8172" s="546"/>
      <c r="E8172" s="171" t="str">
        <f t="shared" si="127"/>
        <v>1900</v>
      </c>
      <c r="F8172" s="547">
        <v>0</v>
      </c>
      <c r="G8172" s="548">
        <v>0</v>
      </c>
      <c r="H8172" s="547">
        <v>0</v>
      </c>
      <c r="I8172" s="545" t="s">
        <v>12643</v>
      </c>
      <c r="J8172" s="545"/>
      <c r="K8172" s="545" t="s">
        <v>13413</v>
      </c>
      <c r="L8172" s="545" t="s">
        <v>15340</v>
      </c>
      <c r="M8172" s="548" t="s">
        <v>13758</v>
      </c>
      <c r="N8172" s="545" t="s">
        <v>13413</v>
      </c>
      <c r="O8172" s="545" t="s">
        <v>13413</v>
      </c>
      <c r="P8172" s="549">
        <v>5714</v>
      </c>
      <c r="Q8172" s="549">
        <v>1</v>
      </c>
      <c r="R8172" s="549">
        <v>6</v>
      </c>
      <c r="S8172" s="548"/>
      <c r="T8172" s="548"/>
      <c r="U8172" s="99"/>
    </row>
    <row r="8173" spans="1:21" ht="19.5" customHeight="1">
      <c r="A8173" s="545">
        <v>102845</v>
      </c>
      <c r="B8173" s="545" t="s">
        <v>1693</v>
      </c>
      <c r="C8173" s="545" t="s">
        <v>786</v>
      </c>
      <c r="D8173" s="546"/>
      <c r="E8173" s="171" t="str">
        <f t="shared" si="127"/>
        <v>1900</v>
      </c>
      <c r="F8173" s="547">
        <v>0</v>
      </c>
      <c r="G8173" s="548">
        <v>0</v>
      </c>
      <c r="H8173" s="547">
        <v>0</v>
      </c>
      <c r="I8173" s="545" t="s">
        <v>12645</v>
      </c>
      <c r="J8173" s="545"/>
      <c r="K8173" s="545" t="s">
        <v>13413</v>
      </c>
      <c r="L8173" s="545" t="s">
        <v>13413</v>
      </c>
      <c r="M8173" s="548" t="s">
        <v>13758</v>
      </c>
      <c r="N8173" s="545" t="s">
        <v>13413</v>
      </c>
      <c r="O8173" s="545" t="s">
        <v>15832</v>
      </c>
      <c r="P8173" s="549">
        <v>5715</v>
      </c>
      <c r="Q8173" s="549">
        <v>1</v>
      </c>
      <c r="R8173" s="549">
        <v>12</v>
      </c>
      <c r="S8173" s="548"/>
      <c r="T8173" s="548"/>
      <c r="U8173" s="99"/>
    </row>
    <row r="8174" spans="1:21" ht="19.5" customHeight="1">
      <c r="A8174" s="545">
        <v>102846</v>
      </c>
      <c r="B8174" s="545" t="s">
        <v>1603</v>
      </c>
      <c r="C8174" s="545" t="s">
        <v>786</v>
      </c>
      <c r="D8174" s="546"/>
      <c r="E8174" s="171" t="str">
        <f t="shared" si="127"/>
        <v>1900</v>
      </c>
      <c r="F8174" s="547">
        <v>0</v>
      </c>
      <c r="G8174" s="548">
        <v>0</v>
      </c>
      <c r="H8174" s="547">
        <v>0</v>
      </c>
      <c r="I8174" s="545" t="s">
        <v>12709</v>
      </c>
      <c r="J8174" s="545"/>
      <c r="K8174" s="545" t="s">
        <v>13413</v>
      </c>
      <c r="L8174" s="545" t="s">
        <v>13413</v>
      </c>
      <c r="M8174" s="548" t="s">
        <v>13758</v>
      </c>
      <c r="N8174" s="545" t="s">
        <v>22823</v>
      </c>
      <c r="O8174" s="545" t="s">
        <v>14413</v>
      </c>
      <c r="P8174" s="549">
        <v>5716</v>
      </c>
      <c r="Q8174" s="549">
        <v>1</v>
      </c>
      <c r="R8174" s="549">
        <v>124</v>
      </c>
      <c r="S8174" s="548"/>
      <c r="T8174" s="548">
        <v>441</v>
      </c>
      <c r="U8174" s="99"/>
    </row>
    <row r="8175" spans="1:21" ht="19.5" customHeight="1">
      <c r="A8175" s="545">
        <v>102847</v>
      </c>
      <c r="B8175" s="545" t="s">
        <v>239</v>
      </c>
      <c r="C8175" s="545" t="s">
        <v>216</v>
      </c>
      <c r="D8175" s="546"/>
      <c r="E8175" s="171" t="str">
        <f t="shared" si="127"/>
        <v>1900</v>
      </c>
      <c r="F8175" s="547">
        <v>0</v>
      </c>
      <c r="G8175" s="548">
        <v>0</v>
      </c>
      <c r="H8175" s="547">
        <v>0</v>
      </c>
      <c r="I8175" s="545" t="s">
        <v>12640</v>
      </c>
      <c r="J8175" s="545"/>
      <c r="K8175" s="545" t="s">
        <v>13413</v>
      </c>
      <c r="L8175" s="545" t="s">
        <v>13413</v>
      </c>
      <c r="M8175" s="548" t="s">
        <v>13758</v>
      </c>
      <c r="N8175" s="545" t="s">
        <v>13413</v>
      </c>
      <c r="O8175" s="545" t="s">
        <v>13413</v>
      </c>
      <c r="P8175" s="549">
        <v>5717</v>
      </c>
      <c r="Q8175" s="549">
        <v>1</v>
      </c>
      <c r="R8175" s="549">
        <v>1</v>
      </c>
      <c r="S8175" s="548"/>
      <c r="T8175" s="548"/>
      <c r="U8175" s="99"/>
    </row>
    <row r="8176" spans="1:21" ht="19.5" customHeight="1">
      <c r="A8176" s="545">
        <v>102848</v>
      </c>
      <c r="B8176" s="545" t="s">
        <v>1445</v>
      </c>
      <c r="C8176" s="545" t="s">
        <v>216</v>
      </c>
      <c r="D8176" s="546"/>
      <c r="E8176" s="171" t="str">
        <f t="shared" si="127"/>
        <v>1900</v>
      </c>
      <c r="F8176" s="547">
        <v>0</v>
      </c>
      <c r="G8176" s="548">
        <v>0</v>
      </c>
      <c r="H8176" s="547">
        <v>0</v>
      </c>
      <c r="I8176" s="545" t="s">
        <v>12659</v>
      </c>
      <c r="J8176" s="545"/>
      <c r="K8176" s="545" t="s">
        <v>13413</v>
      </c>
      <c r="L8176" s="545" t="s">
        <v>13413</v>
      </c>
      <c r="M8176" s="548" t="s">
        <v>13758</v>
      </c>
      <c r="N8176" s="545" t="s">
        <v>13413</v>
      </c>
      <c r="O8176" s="545" t="s">
        <v>16457</v>
      </c>
      <c r="P8176" s="549">
        <v>5718</v>
      </c>
      <c r="Q8176" s="549">
        <v>1</v>
      </c>
      <c r="R8176" s="549">
        <v>116</v>
      </c>
      <c r="S8176" s="548"/>
      <c r="T8176" s="548"/>
      <c r="U8176" s="99"/>
    </row>
    <row r="8177" spans="1:21" ht="19.5" customHeight="1">
      <c r="A8177" s="545">
        <v>102849</v>
      </c>
      <c r="B8177" s="545" t="s">
        <v>1398</v>
      </c>
      <c r="C8177" s="545" t="s">
        <v>206</v>
      </c>
      <c r="D8177" s="546"/>
      <c r="E8177" s="171" t="str">
        <f t="shared" si="127"/>
        <v>1900</v>
      </c>
      <c r="F8177" s="547">
        <v>0</v>
      </c>
      <c r="G8177" s="548">
        <v>0</v>
      </c>
      <c r="H8177" s="547">
        <v>0</v>
      </c>
      <c r="I8177" s="545" t="s">
        <v>12659</v>
      </c>
      <c r="J8177" s="545"/>
      <c r="K8177" s="545" t="s">
        <v>13413</v>
      </c>
      <c r="L8177" s="545" t="s">
        <v>16571</v>
      </c>
      <c r="M8177" s="548" t="s">
        <v>13758</v>
      </c>
      <c r="N8177" s="545" t="s">
        <v>13413</v>
      </c>
      <c r="O8177" s="545" t="s">
        <v>13413</v>
      </c>
      <c r="P8177" s="549">
        <v>5719</v>
      </c>
      <c r="Q8177" s="549">
        <v>1</v>
      </c>
      <c r="R8177" s="549">
        <v>116</v>
      </c>
      <c r="S8177" s="548"/>
      <c r="T8177" s="548"/>
      <c r="U8177" s="99"/>
    </row>
    <row r="8178" spans="1:21" ht="19.5" customHeight="1">
      <c r="A8178" s="545">
        <v>102850</v>
      </c>
      <c r="B8178" s="545" t="s">
        <v>10293</v>
      </c>
      <c r="C8178" s="545" t="s">
        <v>216</v>
      </c>
      <c r="D8178" s="546"/>
      <c r="E8178" s="171" t="str">
        <f t="shared" si="127"/>
        <v>1900</v>
      </c>
      <c r="F8178" s="547">
        <v>0</v>
      </c>
      <c r="G8178" s="548">
        <v>0</v>
      </c>
      <c r="H8178" s="547">
        <v>0</v>
      </c>
      <c r="I8178" s="545" t="s">
        <v>12700</v>
      </c>
      <c r="J8178" s="545"/>
      <c r="K8178" s="545" t="s">
        <v>13413</v>
      </c>
      <c r="L8178" s="545" t="s">
        <v>13413</v>
      </c>
      <c r="M8178" s="548" t="s">
        <v>13758</v>
      </c>
      <c r="N8178" s="545" t="s">
        <v>13413</v>
      </c>
      <c r="O8178" s="545" t="s">
        <v>13413</v>
      </c>
      <c r="P8178" s="549">
        <v>5720</v>
      </c>
      <c r="Q8178" s="549">
        <v>1</v>
      </c>
      <c r="R8178" s="549">
        <v>117</v>
      </c>
      <c r="S8178" s="548"/>
      <c r="T8178" s="548"/>
      <c r="U8178" s="99"/>
    </row>
    <row r="8179" spans="1:21" ht="19.5" customHeight="1">
      <c r="A8179" s="545">
        <v>102851</v>
      </c>
      <c r="B8179" s="545" t="s">
        <v>5381</v>
      </c>
      <c r="C8179" s="545" t="s">
        <v>216</v>
      </c>
      <c r="D8179" s="546">
        <v>44589</v>
      </c>
      <c r="E8179" s="171" t="str">
        <f t="shared" si="127"/>
        <v>2022</v>
      </c>
      <c r="F8179" s="547">
        <v>28861</v>
      </c>
      <c r="G8179" s="548">
        <v>0</v>
      </c>
      <c r="H8179" s="547">
        <v>28861</v>
      </c>
      <c r="I8179" s="545" t="s">
        <v>12766</v>
      </c>
      <c r="J8179" s="545" t="s">
        <v>13297</v>
      </c>
      <c r="K8179" s="545" t="s">
        <v>18935</v>
      </c>
      <c r="L8179" s="545" t="s">
        <v>13413</v>
      </c>
      <c r="M8179" s="548" t="s">
        <v>13758</v>
      </c>
      <c r="N8179" s="545" t="s">
        <v>13413</v>
      </c>
      <c r="O8179" s="545" t="s">
        <v>13413</v>
      </c>
      <c r="P8179" s="549">
        <v>5721</v>
      </c>
      <c r="Q8179" s="549">
        <v>1</v>
      </c>
      <c r="R8179" s="549">
        <v>172</v>
      </c>
      <c r="S8179" s="548">
        <v>2257</v>
      </c>
      <c r="T8179" s="548"/>
      <c r="U8179" s="99"/>
    </row>
    <row r="8180" spans="1:21" ht="19.5" customHeight="1">
      <c r="A8180" s="545">
        <v>102853</v>
      </c>
      <c r="B8180" s="545" t="s">
        <v>2221</v>
      </c>
      <c r="C8180" s="545" t="s">
        <v>216</v>
      </c>
      <c r="D8180" s="546"/>
      <c r="E8180" s="171" t="str">
        <f t="shared" si="127"/>
        <v>1900</v>
      </c>
      <c r="F8180" s="547">
        <v>0</v>
      </c>
      <c r="G8180" s="548">
        <v>0</v>
      </c>
      <c r="H8180" s="547">
        <v>0</v>
      </c>
      <c r="I8180" s="545" t="s">
        <v>12637</v>
      </c>
      <c r="J8180" s="545"/>
      <c r="K8180" s="545" t="s">
        <v>13413</v>
      </c>
      <c r="L8180" s="545" t="s">
        <v>13413</v>
      </c>
      <c r="M8180" s="548" t="s">
        <v>13758</v>
      </c>
      <c r="N8180" s="545" t="s">
        <v>13413</v>
      </c>
      <c r="O8180" s="545" t="s">
        <v>13413</v>
      </c>
      <c r="P8180" s="549">
        <v>5723</v>
      </c>
      <c r="Q8180" s="549">
        <v>1</v>
      </c>
      <c r="R8180" s="549">
        <v>13</v>
      </c>
      <c r="S8180" s="548"/>
      <c r="T8180" s="548"/>
      <c r="U8180" s="99"/>
    </row>
    <row r="8181" spans="1:21" ht="19.5" customHeight="1">
      <c r="A8181" s="545">
        <v>102854</v>
      </c>
      <c r="B8181" s="545" t="s">
        <v>10292</v>
      </c>
      <c r="C8181" s="545" t="s">
        <v>216</v>
      </c>
      <c r="D8181" s="546"/>
      <c r="E8181" s="171" t="str">
        <f t="shared" si="127"/>
        <v>1900</v>
      </c>
      <c r="F8181" s="547">
        <v>0</v>
      </c>
      <c r="G8181" s="548">
        <v>0</v>
      </c>
      <c r="H8181" s="547">
        <v>0</v>
      </c>
      <c r="I8181" s="545" t="s">
        <v>12686</v>
      </c>
      <c r="J8181" s="545"/>
      <c r="K8181" s="545" t="s">
        <v>13413</v>
      </c>
      <c r="L8181" s="545" t="s">
        <v>16428</v>
      </c>
      <c r="M8181" s="548" t="s">
        <v>13758</v>
      </c>
      <c r="N8181" s="545" t="s">
        <v>13413</v>
      </c>
      <c r="O8181" s="545" t="s">
        <v>13413</v>
      </c>
      <c r="P8181" s="549">
        <v>5724</v>
      </c>
      <c r="Q8181" s="549">
        <v>1</v>
      </c>
      <c r="R8181" s="549">
        <v>131</v>
      </c>
      <c r="S8181" s="548"/>
      <c r="T8181" s="548"/>
      <c r="U8181" s="99"/>
    </row>
    <row r="8182" spans="1:21" ht="19.5" customHeight="1">
      <c r="A8182" s="545">
        <v>102855</v>
      </c>
      <c r="B8182" s="545" t="s">
        <v>1829</v>
      </c>
      <c r="C8182" s="545" t="s">
        <v>216</v>
      </c>
      <c r="D8182" s="546">
        <v>45708</v>
      </c>
      <c r="E8182" s="171" t="str">
        <f t="shared" si="127"/>
        <v>2025</v>
      </c>
      <c r="F8182" s="547">
        <v>47313.02</v>
      </c>
      <c r="G8182" s="548">
        <v>0.19</v>
      </c>
      <c r="H8182" s="547">
        <v>39758.839999999997</v>
      </c>
      <c r="I8182" s="545" t="s">
        <v>12686</v>
      </c>
      <c r="J8182" s="545" t="s">
        <v>13307</v>
      </c>
      <c r="K8182" s="545" t="s">
        <v>13413</v>
      </c>
      <c r="L8182" s="545" t="s">
        <v>13413</v>
      </c>
      <c r="M8182" s="548" t="s">
        <v>13758</v>
      </c>
      <c r="N8182" s="545" t="s">
        <v>13413</v>
      </c>
      <c r="O8182" s="545" t="s">
        <v>14433</v>
      </c>
      <c r="P8182" s="549">
        <v>5725</v>
      </c>
      <c r="Q8182" s="549">
        <v>1</v>
      </c>
      <c r="R8182" s="549">
        <v>131</v>
      </c>
      <c r="S8182" s="548">
        <v>2228</v>
      </c>
      <c r="T8182" s="548"/>
      <c r="U8182" s="99"/>
    </row>
    <row r="8183" spans="1:21" ht="19.5" customHeight="1">
      <c r="A8183" s="545">
        <v>102856</v>
      </c>
      <c r="B8183" s="545" t="s">
        <v>2210</v>
      </c>
      <c r="C8183" s="545" t="s">
        <v>216</v>
      </c>
      <c r="D8183" s="546">
        <v>46052</v>
      </c>
      <c r="E8183" s="171" t="str">
        <f t="shared" si="127"/>
        <v>2026</v>
      </c>
      <c r="F8183" s="547">
        <v>898</v>
      </c>
      <c r="G8183" s="548">
        <v>0.19</v>
      </c>
      <c r="H8183" s="547">
        <v>754.62</v>
      </c>
      <c r="I8183" s="545" t="s">
        <v>12686</v>
      </c>
      <c r="J8183" s="545" t="s">
        <v>13307</v>
      </c>
      <c r="K8183" s="545" t="s">
        <v>13413</v>
      </c>
      <c r="L8183" s="545" t="s">
        <v>13413</v>
      </c>
      <c r="M8183" s="548" t="s">
        <v>13758</v>
      </c>
      <c r="N8183" s="545" t="s">
        <v>22166</v>
      </c>
      <c r="O8183" s="545" t="s">
        <v>15892</v>
      </c>
      <c r="P8183" s="549">
        <v>5726</v>
      </c>
      <c r="Q8183" s="549">
        <v>1</v>
      </c>
      <c r="R8183" s="549">
        <v>131</v>
      </c>
      <c r="S8183" s="548">
        <v>2228</v>
      </c>
      <c r="T8183" s="548">
        <v>11</v>
      </c>
      <c r="U8183" s="99"/>
    </row>
    <row r="8184" spans="1:21" ht="19.5" customHeight="1">
      <c r="A8184" s="545">
        <v>102857</v>
      </c>
      <c r="B8184" s="545" t="s">
        <v>6877</v>
      </c>
      <c r="C8184" s="545" t="s">
        <v>216</v>
      </c>
      <c r="D8184" s="546">
        <v>43851</v>
      </c>
      <c r="E8184" s="171" t="str">
        <f t="shared" si="127"/>
        <v>2020</v>
      </c>
      <c r="F8184" s="547">
        <v>59304</v>
      </c>
      <c r="G8184" s="548">
        <v>0.19</v>
      </c>
      <c r="H8184" s="547">
        <v>49835.29</v>
      </c>
      <c r="I8184" s="545" t="s">
        <v>12686</v>
      </c>
      <c r="J8184" s="545" t="s">
        <v>13296</v>
      </c>
      <c r="K8184" s="545" t="s">
        <v>18936</v>
      </c>
      <c r="L8184" s="545" t="s">
        <v>16445</v>
      </c>
      <c r="M8184" s="548" t="s">
        <v>13758</v>
      </c>
      <c r="N8184" s="545" t="s">
        <v>13413</v>
      </c>
      <c r="O8184" s="545" t="s">
        <v>13413</v>
      </c>
      <c r="P8184" s="549">
        <v>5727</v>
      </c>
      <c r="Q8184" s="549">
        <v>1</v>
      </c>
      <c r="R8184" s="549">
        <v>131</v>
      </c>
      <c r="S8184" s="548">
        <v>2218</v>
      </c>
      <c r="T8184" s="548"/>
      <c r="U8184" s="99"/>
    </row>
    <row r="8185" spans="1:21" ht="19.5" customHeight="1">
      <c r="A8185" s="545">
        <v>102858</v>
      </c>
      <c r="B8185" s="545" t="s">
        <v>10291</v>
      </c>
      <c r="C8185" s="545" t="s">
        <v>216</v>
      </c>
      <c r="D8185" s="546"/>
      <c r="E8185" s="171" t="str">
        <f t="shared" si="127"/>
        <v>1900</v>
      </c>
      <c r="F8185" s="547">
        <v>0</v>
      </c>
      <c r="G8185" s="548">
        <v>0</v>
      </c>
      <c r="H8185" s="547">
        <v>0</v>
      </c>
      <c r="I8185" s="545" t="s">
        <v>12642</v>
      </c>
      <c r="J8185" s="545"/>
      <c r="K8185" s="545" t="s">
        <v>13413</v>
      </c>
      <c r="L8185" s="545" t="s">
        <v>13807</v>
      </c>
      <c r="M8185" s="548" t="s">
        <v>13758</v>
      </c>
      <c r="N8185" s="545" t="s">
        <v>13413</v>
      </c>
      <c r="O8185" s="545" t="s">
        <v>17857</v>
      </c>
      <c r="P8185" s="549">
        <v>5728</v>
      </c>
      <c r="Q8185" s="549">
        <v>1</v>
      </c>
      <c r="R8185" s="549">
        <v>135</v>
      </c>
      <c r="S8185" s="548"/>
      <c r="T8185" s="548"/>
      <c r="U8185" s="99"/>
    </row>
    <row r="8186" spans="1:21" ht="19.5" customHeight="1">
      <c r="A8186" s="545">
        <v>102859</v>
      </c>
      <c r="B8186" s="545" t="s">
        <v>10290</v>
      </c>
      <c r="C8186" s="545" t="s">
        <v>216</v>
      </c>
      <c r="D8186" s="546"/>
      <c r="E8186" s="171" t="str">
        <f t="shared" si="127"/>
        <v>1900</v>
      </c>
      <c r="F8186" s="547">
        <v>0</v>
      </c>
      <c r="G8186" s="548">
        <v>0</v>
      </c>
      <c r="H8186" s="547">
        <v>0</v>
      </c>
      <c r="I8186" s="545" t="s">
        <v>12642</v>
      </c>
      <c r="J8186" s="545"/>
      <c r="K8186" s="545" t="s">
        <v>13413</v>
      </c>
      <c r="L8186" s="545" t="s">
        <v>13807</v>
      </c>
      <c r="M8186" s="548" t="s">
        <v>13758</v>
      </c>
      <c r="N8186" s="545" t="s">
        <v>13413</v>
      </c>
      <c r="O8186" s="545" t="s">
        <v>17857</v>
      </c>
      <c r="P8186" s="549">
        <v>5729</v>
      </c>
      <c r="Q8186" s="549">
        <v>1</v>
      </c>
      <c r="R8186" s="549">
        <v>135</v>
      </c>
      <c r="S8186" s="548"/>
      <c r="T8186" s="548"/>
      <c r="U8186" s="99"/>
    </row>
    <row r="8187" spans="1:21" ht="19.5" customHeight="1">
      <c r="A8187" s="545">
        <v>102860</v>
      </c>
      <c r="B8187" s="545" t="s">
        <v>10289</v>
      </c>
      <c r="C8187" s="545" t="s">
        <v>216</v>
      </c>
      <c r="D8187" s="546"/>
      <c r="E8187" s="171" t="str">
        <f t="shared" si="127"/>
        <v>1900</v>
      </c>
      <c r="F8187" s="547">
        <v>0</v>
      </c>
      <c r="G8187" s="548">
        <v>0</v>
      </c>
      <c r="H8187" s="547">
        <v>0</v>
      </c>
      <c r="I8187" s="545" t="s">
        <v>12642</v>
      </c>
      <c r="J8187" s="545"/>
      <c r="K8187" s="545" t="s">
        <v>13413</v>
      </c>
      <c r="L8187" s="545" t="s">
        <v>13807</v>
      </c>
      <c r="M8187" s="548" t="s">
        <v>13758</v>
      </c>
      <c r="N8187" s="545" t="s">
        <v>13413</v>
      </c>
      <c r="O8187" s="545" t="s">
        <v>17857</v>
      </c>
      <c r="P8187" s="549">
        <v>5730</v>
      </c>
      <c r="Q8187" s="549">
        <v>1</v>
      </c>
      <c r="R8187" s="549">
        <v>135</v>
      </c>
      <c r="S8187" s="548"/>
      <c r="T8187" s="548"/>
      <c r="U8187" s="99"/>
    </row>
    <row r="8188" spans="1:21" ht="19.5" customHeight="1">
      <c r="A8188" s="545">
        <v>102861</v>
      </c>
      <c r="B8188" s="545" t="s">
        <v>2500</v>
      </c>
      <c r="C8188" s="545" t="s">
        <v>216</v>
      </c>
      <c r="D8188" s="546">
        <v>45708</v>
      </c>
      <c r="E8188" s="171" t="str">
        <f t="shared" si="127"/>
        <v>2025</v>
      </c>
      <c r="F8188" s="547">
        <v>8368</v>
      </c>
      <c r="G8188" s="548">
        <v>0.19</v>
      </c>
      <c r="H8188" s="547">
        <v>7031.93</v>
      </c>
      <c r="I8188" s="545" t="s">
        <v>12697</v>
      </c>
      <c r="J8188" s="545" t="s">
        <v>13307</v>
      </c>
      <c r="K8188" s="545" t="s">
        <v>13413</v>
      </c>
      <c r="L8188" s="545" t="s">
        <v>14045</v>
      </c>
      <c r="M8188" s="548" t="s">
        <v>13758</v>
      </c>
      <c r="N8188" s="545" t="s">
        <v>13413</v>
      </c>
      <c r="O8188" s="545" t="s">
        <v>15526</v>
      </c>
      <c r="P8188" s="549">
        <v>5731</v>
      </c>
      <c r="Q8188" s="549">
        <v>1</v>
      </c>
      <c r="R8188" s="549">
        <v>138</v>
      </c>
      <c r="S8188" s="548">
        <v>2228</v>
      </c>
      <c r="T8188" s="548"/>
      <c r="U8188" s="99"/>
    </row>
    <row r="8189" spans="1:21" ht="19.5" customHeight="1">
      <c r="A8189" s="545">
        <v>102862</v>
      </c>
      <c r="B8189" s="545" t="s">
        <v>3248</v>
      </c>
      <c r="C8189" s="545" t="s">
        <v>221</v>
      </c>
      <c r="D8189" s="546"/>
      <c r="E8189" s="171" t="str">
        <f t="shared" si="127"/>
        <v>1900</v>
      </c>
      <c r="F8189" s="547">
        <v>0</v>
      </c>
      <c r="G8189" s="548">
        <v>0</v>
      </c>
      <c r="H8189" s="547">
        <v>0</v>
      </c>
      <c r="I8189" s="545" t="s">
        <v>12663</v>
      </c>
      <c r="J8189" s="545"/>
      <c r="K8189" s="545" t="s">
        <v>13413</v>
      </c>
      <c r="L8189" s="545" t="s">
        <v>13944</v>
      </c>
      <c r="M8189" s="548" t="s">
        <v>13758</v>
      </c>
      <c r="N8189" s="545" t="s">
        <v>13413</v>
      </c>
      <c r="O8189" s="545" t="s">
        <v>14890</v>
      </c>
      <c r="P8189" s="549">
        <v>5732</v>
      </c>
      <c r="Q8189" s="549">
        <v>1</v>
      </c>
      <c r="R8189" s="549">
        <v>21</v>
      </c>
      <c r="S8189" s="548"/>
      <c r="T8189" s="548"/>
      <c r="U8189" s="99"/>
    </row>
    <row r="8190" spans="1:21" ht="19.5" customHeight="1">
      <c r="A8190" s="545">
        <v>102863</v>
      </c>
      <c r="B8190" s="545" t="s">
        <v>1390</v>
      </c>
      <c r="C8190" s="545" t="s">
        <v>216</v>
      </c>
      <c r="D8190" s="546">
        <v>46052</v>
      </c>
      <c r="E8190" s="171" t="str">
        <f t="shared" si="127"/>
        <v>2026</v>
      </c>
      <c r="F8190" s="547">
        <v>34571</v>
      </c>
      <c r="G8190" s="548">
        <v>0.19</v>
      </c>
      <c r="H8190" s="547">
        <v>29051.26</v>
      </c>
      <c r="I8190" s="545" t="s">
        <v>12701</v>
      </c>
      <c r="J8190" s="545" t="s">
        <v>13307</v>
      </c>
      <c r="K8190" s="545" t="s">
        <v>13413</v>
      </c>
      <c r="L8190" s="545" t="s">
        <v>16508</v>
      </c>
      <c r="M8190" s="548" t="s">
        <v>13758</v>
      </c>
      <c r="N8190" s="545" t="s">
        <v>13413</v>
      </c>
      <c r="O8190" s="545" t="s">
        <v>16509</v>
      </c>
      <c r="P8190" s="549">
        <v>5733</v>
      </c>
      <c r="Q8190" s="549">
        <v>1</v>
      </c>
      <c r="R8190" s="549">
        <v>10</v>
      </c>
      <c r="S8190" s="548">
        <v>2228</v>
      </c>
      <c r="T8190" s="548"/>
      <c r="U8190" s="99"/>
    </row>
    <row r="8191" spans="1:21" ht="19.5" customHeight="1">
      <c r="A8191" s="545">
        <v>102864</v>
      </c>
      <c r="B8191" s="545" t="s">
        <v>396</v>
      </c>
      <c r="C8191" s="545" t="s">
        <v>4479</v>
      </c>
      <c r="D8191" s="546"/>
      <c r="E8191" s="171" t="str">
        <f t="shared" si="127"/>
        <v>1900</v>
      </c>
      <c r="F8191" s="547">
        <v>0</v>
      </c>
      <c r="G8191" s="548">
        <v>0</v>
      </c>
      <c r="H8191" s="547">
        <v>0</v>
      </c>
      <c r="I8191" s="545" t="s">
        <v>12654</v>
      </c>
      <c r="J8191" s="545"/>
      <c r="K8191" s="545" t="s">
        <v>13413</v>
      </c>
      <c r="L8191" s="545" t="s">
        <v>13413</v>
      </c>
      <c r="M8191" s="548" t="s">
        <v>13758</v>
      </c>
      <c r="N8191" s="545" t="s">
        <v>13413</v>
      </c>
      <c r="O8191" s="545" t="s">
        <v>13413</v>
      </c>
      <c r="P8191" s="549">
        <v>5734</v>
      </c>
      <c r="Q8191" s="549">
        <v>1</v>
      </c>
      <c r="R8191" s="549">
        <v>2</v>
      </c>
      <c r="S8191" s="548"/>
      <c r="T8191" s="548"/>
      <c r="U8191" s="99"/>
    </row>
    <row r="8192" spans="1:21" ht="19.5" customHeight="1">
      <c r="A8192" s="545">
        <v>102865</v>
      </c>
      <c r="B8192" s="545" t="s">
        <v>400</v>
      </c>
      <c r="C8192" s="545" t="s">
        <v>4479</v>
      </c>
      <c r="D8192" s="546"/>
      <c r="E8192" s="171" t="str">
        <f t="shared" si="127"/>
        <v>1900</v>
      </c>
      <c r="F8192" s="547">
        <v>0</v>
      </c>
      <c r="G8192" s="548">
        <v>0</v>
      </c>
      <c r="H8192" s="547">
        <v>0</v>
      </c>
      <c r="I8192" s="545" t="s">
        <v>12654</v>
      </c>
      <c r="J8192" s="545"/>
      <c r="K8192" s="545" t="s">
        <v>13413</v>
      </c>
      <c r="L8192" s="545" t="s">
        <v>13413</v>
      </c>
      <c r="M8192" s="548" t="s">
        <v>13758</v>
      </c>
      <c r="N8192" s="545" t="s">
        <v>13413</v>
      </c>
      <c r="O8192" s="545" t="s">
        <v>13413</v>
      </c>
      <c r="P8192" s="549">
        <v>5735</v>
      </c>
      <c r="Q8192" s="549">
        <v>1</v>
      </c>
      <c r="R8192" s="549">
        <v>2</v>
      </c>
      <c r="S8192" s="548"/>
      <c r="T8192" s="548"/>
      <c r="U8192" s="99"/>
    </row>
    <row r="8193" spans="1:21" ht="19.5" customHeight="1">
      <c r="A8193" s="545">
        <v>102866</v>
      </c>
      <c r="B8193" s="545" t="s">
        <v>399</v>
      </c>
      <c r="C8193" s="545" t="s">
        <v>4479</v>
      </c>
      <c r="D8193" s="546"/>
      <c r="E8193" s="171" t="str">
        <f t="shared" si="127"/>
        <v>1900</v>
      </c>
      <c r="F8193" s="547">
        <v>0</v>
      </c>
      <c r="G8193" s="548">
        <v>0</v>
      </c>
      <c r="H8193" s="547">
        <v>0</v>
      </c>
      <c r="I8193" s="545" t="s">
        <v>12654</v>
      </c>
      <c r="J8193" s="545"/>
      <c r="K8193" s="545" t="s">
        <v>13413</v>
      </c>
      <c r="L8193" s="545" t="s">
        <v>13413</v>
      </c>
      <c r="M8193" s="548" t="s">
        <v>13758</v>
      </c>
      <c r="N8193" s="545" t="s">
        <v>13413</v>
      </c>
      <c r="O8193" s="545" t="s">
        <v>13413</v>
      </c>
      <c r="P8193" s="549">
        <v>5736</v>
      </c>
      <c r="Q8193" s="549">
        <v>1</v>
      </c>
      <c r="R8193" s="549">
        <v>2</v>
      </c>
      <c r="S8193" s="548"/>
      <c r="T8193" s="548"/>
      <c r="U8193" s="99"/>
    </row>
    <row r="8194" spans="1:21" ht="19.5" customHeight="1">
      <c r="A8194" s="545">
        <v>102867</v>
      </c>
      <c r="B8194" s="545" t="s">
        <v>4044</v>
      </c>
      <c r="C8194" s="545" t="s">
        <v>216</v>
      </c>
      <c r="D8194" s="546">
        <v>43843</v>
      </c>
      <c r="E8194" s="171" t="str">
        <f t="shared" si="127"/>
        <v>2020</v>
      </c>
      <c r="F8194" s="547">
        <v>465</v>
      </c>
      <c r="G8194" s="548">
        <v>0.19</v>
      </c>
      <c r="H8194" s="547">
        <v>390.76</v>
      </c>
      <c r="I8194" s="545" t="s">
        <v>12973</v>
      </c>
      <c r="J8194" s="545" t="s">
        <v>13297</v>
      </c>
      <c r="K8194" s="545" t="s">
        <v>18937</v>
      </c>
      <c r="L8194" s="545" t="s">
        <v>13413</v>
      </c>
      <c r="M8194" s="548" t="s">
        <v>13758</v>
      </c>
      <c r="N8194" s="545" t="s">
        <v>13413</v>
      </c>
      <c r="O8194" s="545" t="s">
        <v>13413</v>
      </c>
      <c r="P8194" s="549">
        <v>5737</v>
      </c>
      <c r="Q8194" s="549">
        <v>1</v>
      </c>
      <c r="R8194" s="549">
        <v>59</v>
      </c>
      <c r="S8194" s="548">
        <v>2257</v>
      </c>
      <c r="T8194" s="548"/>
      <c r="U8194" s="99"/>
    </row>
    <row r="8195" spans="1:21" ht="19.5" customHeight="1">
      <c r="A8195" s="545">
        <v>102868</v>
      </c>
      <c r="B8195" s="545" t="s">
        <v>4046</v>
      </c>
      <c r="C8195" s="545" t="s">
        <v>216</v>
      </c>
      <c r="D8195" s="546">
        <v>44601</v>
      </c>
      <c r="E8195" s="171" t="str">
        <f t="shared" si="127"/>
        <v>2022</v>
      </c>
      <c r="F8195" s="547">
        <v>951</v>
      </c>
      <c r="G8195" s="548">
        <v>0.19</v>
      </c>
      <c r="H8195" s="547">
        <v>799.16</v>
      </c>
      <c r="I8195" s="545" t="s">
        <v>12973</v>
      </c>
      <c r="J8195" s="545" t="s">
        <v>13297</v>
      </c>
      <c r="K8195" s="545" t="s">
        <v>13413</v>
      </c>
      <c r="L8195" s="545" t="s">
        <v>13413</v>
      </c>
      <c r="M8195" s="548" t="s">
        <v>13758</v>
      </c>
      <c r="N8195" s="545" t="s">
        <v>13413</v>
      </c>
      <c r="O8195" s="545" t="s">
        <v>13413</v>
      </c>
      <c r="P8195" s="549">
        <v>5738</v>
      </c>
      <c r="Q8195" s="549">
        <v>1</v>
      </c>
      <c r="R8195" s="549">
        <v>59</v>
      </c>
      <c r="S8195" s="548">
        <v>2257</v>
      </c>
      <c r="T8195" s="548"/>
      <c r="U8195" s="99"/>
    </row>
    <row r="8196" spans="1:21" ht="19.5" customHeight="1">
      <c r="A8196" s="545">
        <v>102869</v>
      </c>
      <c r="B8196" s="545" t="s">
        <v>4045</v>
      </c>
      <c r="C8196" s="545" t="s">
        <v>216</v>
      </c>
      <c r="D8196" s="546">
        <v>43843</v>
      </c>
      <c r="E8196" s="171" t="str">
        <f t="shared" ref="E8196:E8259" si="128">TEXT(D8196,"YYYY")</f>
        <v>2020</v>
      </c>
      <c r="F8196" s="547">
        <v>1480</v>
      </c>
      <c r="G8196" s="548">
        <v>0.19</v>
      </c>
      <c r="H8196" s="547">
        <v>1243.7</v>
      </c>
      <c r="I8196" s="545" t="s">
        <v>12973</v>
      </c>
      <c r="J8196" s="545" t="s">
        <v>13297</v>
      </c>
      <c r="K8196" s="545" t="s">
        <v>13413</v>
      </c>
      <c r="L8196" s="545" t="s">
        <v>13413</v>
      </c>
      <c r="M8196" s="548" t="s">
        <v>13758</v>
      </c>
      <c r="N8196" s="545" t="s">
        <v>13413</v>
      </c>
      <c r="O8196" s="545" t="s">
        <v>13413</v>
      </c>
      <c r="P8196" s="549">
        <v>5739</v>
      </c>
      <c r="Q8196" s="549">
        <v>1</v>
      </c>
      <c r="R8196" s="549">
        <v>59</v>
      </c>
      <c r="S8196" s="548">
        <v>2257</v>
      </c>
      <c r="T8196" s="548"/>
      <c r="U8196" s="99"/>
    </row>
    <row r="8197" spans="1:21" ht="19.5" customHeight="1">
      <c r="A8197" s="545">
        <v>102870</v>
      </c>
      <c r="B8197" s="545" t="s">
        <v>7921</v>
      </c>
      <c r="C8197" s="545" t="s">
        <v>221</v>
      </c>
      <c r="D8197" s="546">
        <v>43580</v>
      </c>
      <c r="E8197" s="171" t="str">
        <f t="shared" si="128"/>
        <v>2019</v>
      </c>
      <c r="F8197" s="547">
        <v>107424</v>
      </c>
      <c r="G8197" s="548">
        <v>0.19</v>
      </c>
      <c r="H8197" s="547">
        <v>90272.27</v>
      </c>
      <c r="I8197" s="545" t="s">
        <v>12649</v>
      </c>
      <c r="J8197" s="545" t="s">
        <v>13320</v>
      </c>
      <c r="K8197" s="545" t="s">
        <v>13413</v>
      </c>
      <c r="L8197" s="545" t="s">
        <v>13413</v>
      </c>
      <c r="M8197" s="548" t="s">
        <v>13758</v>
      </c>
      <c r="N8197" s="545" t="s">
        <v>13413</v>
      </c>
      <c r="O8197" s="545" t="s">
        <v>15359</v>
      </c>
      <c r="P8197" s="549">
        <v>5740</v>
      </c>
      <c r="Q8197" s="549">
        <v>1</v>
      </c>
      <c r="R8197" s="549">
        <v>17</v>
      </c>
      <c r="S8197" s="548">
        <v>2220</v>
      </c>
      <c r="T8197" s="548"/>
      <c r="U8197" s="99"/>
    </row>
    <row r="8198" spans="1:21" ht="19.5" customHeight="1">
      <c r="A8198" s="545">
        <v>102871</v>
      </c>
      <c r="B8198" s="545" t="s">
        <v>6313</v>
      </c>
      <c r="C8198" s="545" t="s">
        <v>221</v>
      </c>
      <c r="D8198" s="546">
        <v>44593</v>
      </c>
      <c r="E8198" s="171" t="str">
        <f t="shared" si="128"/>
        <v>2022</v>
      </c>
      <c r="F8198" s="547">
        <v>41043</v>
      </c>
      <c r="G8198" s="548">
        <v>0.19</v>
      </c>
      <c r="H8198" s="547">
        <v>34489.919999999998</v>
      </c>
      <c r="I8198" s="545" t="s">
        <v>12661</v>
      </c>
      <c r="J8198" s="545" t="s">
        <v>13297</v>
      </c>
      <c r="K8198" s="545" t="s">
        <v>18938</v>
      </c>
      <c r="L8198" s="545" t="s">
        <v>18939</v>
      </c>
      <c r="M8198" s="548" t="s">
        <v>13758</v>
      </c>
      <c r="N8198" s="545" t="s">
        <v>13413</v>
      </c>
      <c r="O8198" s="545" t="s">
        <v>13831</v>
      </c>
      <c r="P8198" s="549">
        <v>5741</v>
      </c>
      <c r="Q8198" s="549">
        <v>1</v>
      </c>
      <c r="R8198" s="549">
        <v>89</v>
      </c>
      <c r="S8198" s="548">
        <v>2257</v>
      </c>
      <c r="T8198" s="548"/>
      <c r="U8198" s="99"/>
    </row>
    <row r="8199" spans="1:21" ht="19.5" customHeight="1">
      <c r="A8199" s="545">
        <v>102872</v>
      </c>
      <c r="B8199" s="545" t="s">
        <v>1989</v>
      </c>
      <c r="C8199" s="545" t="s">
        <v>209</v>
      </c>
      <c r="D8199" s="546"/>
      <c r="E8199" s="171" t="str">
        <f t="shared" si="128"/>
        <v>1900</v>
      </c>
      <c r="F8199" s="547">
        <v>0</v>
      </c>
      <c r="G8199" s="548">
        <v>0</v>
      </c>
      <c r="H8199" s="547">
        <v>0</v>
      </c>
      <c r="I8199" s="545" t="s">
        <v>12637</v>
      </c>
      <c r="J8199" s="545"/>
      <c r="K8199" s="545" t="s">
        <v>13413</v>
      </c>
      <c r="L8199" s="545" t="s">
        <v>13413</v>
      </c>
      <c r="M8199" s="548" t="s">
        <v>13758</v>
      </c>
      <c r="N8199" s="545" t="s">
        <v>13413</v>
      </c>
      <c r="O8199" s="545" t="s">
        <v>13413</v>
      </c>
      <c r="P8199" s="549">
        <v>5742</v>
      </c>
      <c r="Q8199" s="549">
        <v>1</v>
      </c>
      <c r="R8199" s="549">
        <v>13</v>
      </c>
      <c r="S8199" s="548"/>
      <c r="T8199" s="548"/>
      <c r="U8199" s="99"/>
    </row>
    <row r="8200" spans="1:21" ht="19.5" customHeight="1">
      <c r="A8200" s="545">
        <v>102873</v>
      </c>
      <c r="B8200" s="545" t="s">
        <v>223</v>
      </c>
      <c r="C8200" s="545" t="s">
        <v>206</v>
      </c>
      <c r="D8200" s="546"/>
      <c r="E8200" s="171" t="str">
        <f t="shared" si="128"/>
        <v>1900</v>
      </c>
      <c r="F8200" s="547">
        <v>0</v>
      </c>
      <c r="G8200" s="548">
        <v>0</v>
      </c>
      <c r="H8200" s="547">
        <v>0</v>
      </c>
      <c r="I8200" s="545" t="s">
        <v>12639</v>
      </c>
      <c r="J8200" s="545"/>
      <c r="K8200" s="545" t="s">
        <v>13413</v>
      </c>
      <c r="L8200" s="545" t="s">
        <v>16566</v>
      </c>
      <c r="M8200" s="548" t="s">
        <v>13758</v>
      </c>
      <c r="N8200" s="545" t="s">
        <v>13413</v>
      </c>
      <c r="O8200" s="545" t="s">
        <v>13413</v>
      </c>
      <c r="P8200" s="549">
        <v>5743</v>
      </c>
      <c r="Q8200" s="549">
        <v>1</v>
      </c>
      <c r="R8200" s="549">
        <v>64</v>
      </c>
      <c r="S8200" s="548"/>
      <c r="T8200" s="548"/>
      <c r="U8200" s="99"/>
    </row>
    <row r="8201" spans="1:21" ht="19.5" customHeight="1">
      <c r="A8201" s="545">
        <v>102874</v>
      </c>
      <c r="B8201" s="545" t="s">
        <v>522</v>
      </c>
      <c r="C8201" s="545" t="s">
        <v>216</v>
      </c>
      <c r="D8201" s="546">
        <v>46052</v>
      </c>
      <c r="E8201" s="171" t="str">
        <f t="shared" si="128"/>
        <v>2026</v>
      </c>
      <c r="F8201" s="547">
        <v>70417</v>
      </c>
      <c r="G8201" s="548">
        <v>0.19</v>
      </c>
      <c r="H8201" s="547">
        <v>59173.95</v>
      </c>
      <c r="I8201" s="545" t="s">
        <v>12673</v>
      </c>
      <c r="J8201" s="545" t="s">
        <v>13307</v>
      </c>
      <c r="K8201" s="545" t="s">
        <v>13413</v>
      </c>
      <c r="L8201" s="545" t="s">
        <v>13413</v>
      </c>
      <c r="M8201" s="548" t="s">
        <v>13758</v>
      </c>
      <c r="N8201" s="545" t="s">
        <v>22148</v>
      </c>
      <c r="O8201" s="545" t="s">
        <v>13413</v>
      </c>
      <c r="P8201" s="549">
        <v>5744</v>
      </c>
      <c r="Q8201" s="549">
        <v>1</v>
      </c>
      <c r="R8201" s="549">
        <v>83</v>
      </c>
      <c r="S8201" s="548">
        <v>2228</v>
      </c>
      <c r="T8201" s="548">
        <v>163</v>
      </c>
      <c r="U8201" s="99"/>
    </row>
    <row r="8202" spans="1:21" ht="19.5" customHeight="1">
      <c r="A8202" s="545">
        <v>102875</v>
      </c>
      <c r="B8202" s="545" t="s">
        <v>3877</v>
      </c>
      <c r="C8202" s="545" t="s">
        <v>216</v>
      </c>
      <c r="D8202" s="546">
        <v>46052</v>
      </c>
      <c r="E8202" s="171" t="str">
        <f t="shared" si="128"/>
        <v>2026</v>
      </c>
      <c r="F8202" s="547">
        <v>13507</v>
      </c>
      <c r="G8202" s="548">
        <v>0.19</v>
      </c>
      <c r="H8202" s="547">
        <v>11350.42</v>
      </c>
      <c r="I8202" s="545" t="s">
        <v>12754</v>
      </c>
      <c r="J8202" s="545" t="s">
        <v>13307</v>
      </c>
      <c r="K8202" s="545" t="s">
        <v>13413</v>
      </c>
      <c r="L8202" s="545" t="s">
        <v>13764</v>
      </c>
      <c r="M8202" s="548" t="s">
        <v>13758</v>
      </c>
      <c r="N8202" s="545" t="s">
        <v>13413</v>
      </c>
      <c r="O8202" s="545" t="s">
        <v>13413</v>
      </c>
      <c r="P8202" s="549">
        <v>5745</v>
      </c>
      <c r="Q8202" s="549">
        <v>1</v>
      </c>
      <c r="R8202" s="549">
        <v>33</v>
      </c>
      <c r="S8202" s="548">
        <v>2228</v>
      </c>
      <c r="T8202" s="548"/>
      <c r="U8202" s="99"/>
    </row>
    <row r="8203" spans="1:21" ht="19.5" customHeight="1">
      <c r="A8203" s="545">
        <v>102876</v>
      </c>
      <c r="B8203" s="545" t="s">
        <v>3878</v>
      </c>
      <c r="C8203" s="545" t="s">
        <v>216</v>
      </c>
      <c r="D8203" s="546">
        <v>46052</v>
      </c>
      <c r="E8203" s="171" t="str">
        <f t="shared" si="128"/>
        <v>2026</v>
      </c>
      <c r="F8203" s="547">
        <v>273</v>
      </c>
      <c r="G8203" s="548">
        <v>0.19</v>
      </c>
      <c r="H8203" s="547">
        <v>229.41</v>
      </c>
      <c r="I8203" s="545" t="s">
        <v>12754</v>
      </c>
      <c r="J8203" s="545" t="s">
        <v>13307</v>
      </c>
      <c r="K8203" s="545" t="s">
        <v>13413</v>
      </c>
      <c r="L8203" s="545" t="s">
        <v>13764</v>
      </c>
      <c r="M8203" s="548" t="s">
        <v>13758</v>
      </c>
      <c r="N8203" s="545" t="s">
        <v>13413</v>
      </c>
      <c r="O8203" s="545" t="s">
        <v>13413</v>
      </c>
      <c r="P8203" s="549">
        <v>5746</v>
      </c>
      <c r="Q8203" s="549">
        <v>1</v>
      </c>
      <c r="R8203" s="549">
        <v>33</v>
      </c>
      <c r="S8203" s="548">
        <v>2228</v>
      </c>
      <c r="T8203" s="548"/>
      <c r="U8203" s="99"/>
    </row>
    <row r="8204" spans="1:21" ht="19.5" customHeight="1">
      <c r="A8204" s="545">
        <v>102877</v>
      </c>
      <c r="B8204" s="545" t="s">
        <v>3881</v>
      </c>
      <c r="C8204" s="545" t="s">
        <v>4468</v>
      </c>
      <c r="D8204" s="546">
        <v>46052</v>
      </c>
      <c r="E8204" s="171" t="str">
        <f t="shared" si="128"/>
        <v>2026</v>
      </c>
      <c r="F8204" s="547">
        <v>13087</v>
      </c>
      <c r="G8204" s="548">
        <v>0.19</v>
      </c>
      <c r="H8204" s="547">
        <v>10997.48</v>
      </c>
      <c r="I8204" s="545" t="s">
        <v>12754</v>
      </c>
      <c r="J8204" s="545" t="s">
        <v>13307</v>
      </c>
      <c r="K8204" s="545" t="s">
        <v>13413</v>
      </c>
      <c r="L8204" s="545" t="s">
        <v>13764</v>
      </c>
      <c r="M8204" s="548" t="s">
        <v>13758</v>
      </c>
      <c r="N8204" s="545" t="s">
        <v>13413</v>
      </c>
      <c r="O8204" s="545" t="s">
        <v>13413</v>
      </c>
      <c r="P8204" s="549">
        <v>5747</v>
      </c>
      <c r="Q8204" s="549">
        <v>1</v>
      </c>
      <c r="R8204" s="549">
        <v>33</v>
      </c>
      <c r="S8204" s="548">
        <v>2228</v>
      </c>
      <c r="T8204" s="548"/>
      <c r="U8204" s="99"/>
    </row>
    <row r="8205" spans="1:21" ht="19.5" customHeight="1">
      <c r="A8205" s="545">
        <v>102878</v>
      </c>
      <c r="B8205" s="545" t="s">
        <v>3883</v>
      </c>
      <c r="C8205" s="545" t="s">
        <v>216</v>
      </c>
      <c r="D8205" s="546">
        <v>46052</v>
      </c>
      <c r="E8205" s="171" t="str">
        <f t="shared" si="128"/>
        <v>2026</v>
      </c>
      <c r="F8205" s="547">
        <v>187</v>
      </c>
      <c r="G8205" s="548">
        <v>0.19</v>
      </c>
      <c r="H8205" s="547">
        <v>157.13999999999999</v>
      </c>
      <c r="I8205" s="545" t="s">
        <v>12754</v>
      </c>
      <c r="J8205" s="545" t="s">
        <v>13307</v>
      </c>
      <c r="K8205" s="545" t="s">
        <v>13413</v>
      </c>
      <c r="L8205" s="545" t="s">
        <v>13764</v>
      </c>
      <c r="M8205" s="548" t="s">
        <v>13758</v>
      </c>
      <c r="N8205" s="545" t="s">
        <v>13413</v>
      </c>
      <c r="O8205" s="545" t="s">
        <v>13413</v>
      </c>
      <c r="P8205" s="549">
        <v>5748</v>
      </c>
      <c r="Q8205" s="549">
        <v>1</v>
      </c>
      <c r="R8205" s="549">
        <v>33</v>
      </c>
      <c r="S8205" s="548">
        <v>2228</v>
      </c>
      <c r="T8205" s="548"/>
      <c r="U8205" s="99"/>
    </row>
    <row r="8206" spans="1:21" ht="19.5" customHeight="1">
      <c r="A8206" s="545">
        <v>102879</v>
      </c>
      <c r="B8206" s="545" t="s">
        <v>6289</v>
      </c>
      <c r="C8206" s="545" t="s">
        <v>216</v>
      </c>
      <c r="D8206" s="546">
        <v>45708</v>
      </c>
      <c r="E8206" s="171" t="str">
        <f t="shared" si="128"/>
        <v>2025</v>
      </c>
      <c r="F8206" s="547">
        <v>135593</v>
      </c>
      <c r="G8206" s="548">
        <v>0.19</v>
      </c>
      <c r="H8206" s="547">
        <v>113943.7</v>
      </c>
      <c r="I8206" s="545" t="s">
        <v>12754</v>
      </c>
      <c r="J8206" s="545" t="s">
        <v>13307</v>
      </c>
      <c r="K8206" s="545" t="s">
        <v>13413</v>
      </c>
      <c r="L8206" s="545" t="s">
        <v>13413</v>
      </c>
      <c r="M8206" s="548" t="s">
        <v>13758</v>
      </c>
      <c r="N8206" s="545" t="s">
        <v>13413</v>
      </c>
      <c r="O8206" s="545" t="s">
        <v>13413</v>
      </c>
      <c r="P8206" s="549">
        <v>5749</v>
      </c>
      <c r="Q8206" s="549">
        <v>1</v>
      </c>
      <c r="R8206" s="549">
        <v>33</v>
      </c>
      <c r="S8206" s="548">
        <v>2228</v>
      </c>
      <c r="T8206" s="548"/>
      <c r="U8206" s="99"/>
    </row>
    <row r="8207" spans="1:21" ht="19.5" customHeight="1">
      <c r="A8207" s="545">
        <v>102880</v>
      </c>
      <c r="B8207" s="545" t="s">
        <v>12454</v>
      </c>
      <c r="C8207" s="545" t="s">
        <v>216</v>
      </c>
      <c r="D8207" s="546">
        <v>44719</v>
      </c>
      <c r="E8207" s="171" t="str">
        <f t="shared" si="128"/>
        <v>2022</v>
      </c>
      <c r="F8207" s="547">
        <v>9043</v>
      </c>
      <c r="G8207" s="548">
        <v>0.19</v>
      </c>
      <c r="H8207" s="547">
        <v>7599.16</v>
      </c>
      <c r="I8207" s="545" t="s">
        <v>12754</v>
      </c>
      <c r="J8207" s="545" t="s">
        <v>13302</v>
      </c>
      <c r="K8207" s="545" t="s">
        <v>18940</v>
      </c>
      <c r="L8207" s="545" t="s">
        <v>13764</v>
      </c>
      <c r="M8207" s="548" t="s">
        <v>13758</v>
      </c>
      <c r="N8207" s="545" t="s">
        <v>13413</v>
      </c>
      <c r="O8207" s="545" t="s">
        <v>13413</v>
      </c>
      <c r="P8207" s="549">
        <v>5750</v>
      </c>
      <c r="Q8207" s="549">
        <v>1</v>
      </c>
      <c r="R8207" s="549">
        <v>33</v>
      </c>
      <c r="S8207" s="548">
        <v>2219</v>
      </c>
      <c r="T8207" s="548"/>
      <c r="U8207" s="99"/>
    </row>
    <row r="8208" spans="1:21" ht="19.5" customHeight="1">
      <c r="A8208" s="545">
        <v>102881</v>
      </c>
      <c r="B8208" s="545" t="s">
        <v>291</v>
      </c>
      <c r="C8208" s="545" t="s">
        <v>216</v>
      </c>
      <c r="D8208" s="546">
        <v>46052</v>
      </c>
      <c r="E8208" s="171" t="str">
        <f t="shared" si="128"/>
        <v>2026</v>
      </c>
      <c r="F8208" s="547">
        <v>114</v>
      </c>
      <c r="G8208" s="548">
        <v>0.19</v>
      </c>
      <c r="H8208" s="547">
        <v>95.8</v>
      </c>
      <c r="I8208" s="545" t="s">
        <v>12754</v>
      </c>
      <c r="J8208" s="545" t="s">
        <v>13307</v>
      </c>
      <c r="K8208" s="545" t="s">
        <v>13413</v>
      </c>
      <c r="L8208" s="545" t="s">
        <v>13764</v>
      </c>
      <c r="M8208" s="548" t="s">
        <v>13758</v>
      </c>
      <c r="N8208" s="545" t="s">
        <v>13413</v>
      </c>
      <c r="O8208" s="545" t="s">
        <v>13413</v>
      </c>
      <c r="P8208" s="549">
        <v>5751</v>
      </c>
      <c r="Q8208" s="549">
        <v>1</v>
      </c>
      <c r="R8208" s="549">
        <v>33</v>
      </c>
      <c r="S8208" s="548">
        <v>2228</v>
      </c>
      <c r="T8208" s="548"/>
      <c r="U8208" s="99"/>
    </row>
    <row r="8209" spans="1:21" ht="19.5" customHeight="1">
      <c r="A8209" s="545">
        <v>102882</v>
      </c>
      <c r="B8209" s="545" t="s">
        <v>1427</v>
      </c>
      <c r="C8209" s="545" t="s">
        <v>216</v>
      </c>
      <c r="D8209" s="546">
        <v>46052</v>
      </c>
      <c r="E8209" s="171" t="str">
        <f t="shared" si="128"/>
        <v>2026</v>
      </c>
      <c r="F8209" s="547">
        <v>40</v>
      </c>
      <c r="G8209" s="548">
        <v>0.19</v>
      </c>
      <c r="H8209" s="547">
        <v>33.61</v>
      </c>
      <c r="I8209" s="545" t="s">
        <v>12701</v>
      </c>
      <c r="J8209" s="545" t="s">
        <v>13307</v>
      </c>
      <c r="K8209" s="545"/>
      <c r="L8209" s="545" t="s">
        <v>13764</v>
      </c>
      <c r="M8209" s="548" t="s">
        <v>13758</v>
      </c>
      <c r="N8209" s="545" t="s">
        <v>13413</v>
      </c>
      <c r="O8209" s="545" t="s">
        <v>13413</v>
      </c>
      <c r="P8209" s="549">
        <v>5752</v>
      </c>
      <c r="Q8209" s="549">
        <v>1</v>
      </c>
      <c r="R8209" s="549">
        <v>10</v>
      </c>
      <c r="S8209" s="548">
        <v>2228</v>
      </c>
      <c r="T8209" s="548"/>
      <c r="U8209" s="99"/>
    </row>
    <row r="8210" spans="1:21" ht="19.5" customHeight="1">
      <c r="A8210" s="545">
        <v>102883</v>
      </c>
      <c r="B8210" s="545" t="s">
        <v>7545</v>
      </c>
      <c r="C8210" s="545" t="s">
        <v>216</v>
      </c>
      <c r="D8210" s="546">
        <v>45033</v>
      </c>
      <c r="E8210" s="171" t="str">
        <f t="shared" si="128"/>
        <v>2023</v>
      </c>
      <c r="F8210" s="547">
        <v>2119390</v>
      </c>
      <c r="G8210" s="548">
        <v>0.19</v>
      </c>
      <c r="H8210" s="547">
        <v>1781000</v>
      </c>
      <c r="I8210" s="545" t="s">
        <v>12758</v>
      </c>
      <c r="J8210" s="545" t="s">
        <v>13376</v>
      </c>
      <c r="K8210" s="545" t="s">
        <v>18204</v>
      </c>
      <c r="L8210" s="545" t="s">
        <v>13413</v>
      </c>
      <c r="M8210" s="548" t="s">
        <v>13758</v>
      </c>
      <c r="N8210" s="545" t="s">
        <v>13413</v>
      </c>
      <c r="O8210" s="545" t="s">
        <v>13413</v>
      </c>
      <c r="P8210" s="549">
        <v>12429</v>
      </c>
      <c r="Q8210" s="549">
        <v>1</v>
      </c>
      <c r="R8210" s="549">
        <v>164</v>
      </c>
      <c r="S8210" s="548">
        <v>2180</v>
      </c>
      <c r="T8210" s="548"/>
      <c r="U8210" s="99"/>
    </row>
    <row r="8211" spans="1:21" ht="19.5" customHeight="1">
      <c r="A8211" s="545">
        <v>102884</v>
      </c>
      <c r="B8211" s="545" t="s">
        <v>1824</v>
      </c>
      <c r="C8211" s="545" t="s">
        <v>216</v>
      </c>
      <c r="D8211" s="546"/>
      <c r="E8211" s="171" t="str">
        <f t="shared" si="128"/>
        <v>1900</v>
      </c>
      <c r="F8211" s="547">
        <v>0</v>
      </c>
      <c r="G8211" s="548">
        <v>0</v>
      </c>
      <c r="H8211" s="547">
        <v>0</v>
      </c>
      <c r="I8211" s="545" t="s">
        <v>12686</v>
      </c>
      <c r="J8211" s="545"/>
      <c r="K8211" s="545" t="s">
        <v>13413</v>
      </c>
      <c r="L8211" s="545" t="s">
        <v>13413</v>
      </c>
      <c r="M8211" s="548" t="s">
        <v>13758</v>
      </c>
      <c r="N8211" s="545" t="s">
        <v>13413</v>
      </c>
      <c r="O8211" s="545" t="s">
        <v>16336</v>
      </c>
      <c r="P8211" s="549">
        <v>5753</v>
      </c>
      <c r="Q8211" s="549">
        <v>1</v>
      </c>
      <c r="R8211" s="549">
        <v>131</v>
      </c>
      <c r="S8211" s="548"/>
      <c r="T8211" s="548"/>
      <c r="U8211" s="99"/>
    </row>
    <row r="8212" spans="1:21" ht="19.5" customHeight="1">
      <c r="A8212" s="545">
        <v>102885</v>
      </c>
      <c r="B8212" s="545" t="s">
        <v>1845</v>
      </c>
      <c r="C8212" s="545" t="s">
        <v>216</v>
      </c>
      <c r="D8212" s="546"/>
      <c r="E8212" s="171" t="str">
        <f t="shared" si="128"/>
        <v>1900</v>
      </c>
      <c r="F8212" s="547">
        <v>0</v>
      </c>
      <c r="G8212" s="548">
        <v>0</v>
      </c>
      <c r="H8212" s="547">
        <v>0</v>
      </c>
      <c r="I8212" s="545" t="s">
        <v>12686</v>
      </c>
      <c r="J8212" s="545"/>
      <c r="K8212" s="545" t="s">
        <v>13413</v>
      </c>
      <c r="L8212" s="545" t="s">
        <v>13413</v>
      </c>
      <c r="M8212" s="548" t="s">
        <v>13758</v>
      </c>
      <c r="N8212" s="545" t="s">
        <v>13413</v>
      </c>
      <c r="O8212" s="545" t="s">
        <v>14436</v>
      </c>
      <c r="P8212" s="549">
        <v>5754</v>
      </c>
      <c r="Q8212" s="549">
        <v>1</v>
      </c>
      <c r="R8212" s="549">
        <v>131</v>
      </c>
      <c r="S8212" s="548"/>
      <c r="T8212" s="548"/>
      <c r="U8212" s="99"/>
    </row>
    <row r="8213" spans="1:21" ht="19.5" customHeight="1">
      <c r="A8213" s="545">
        <v>102886</v>
      </c>
      <c r="B8213" s="545" t="s">
        <v>10288</v>
      </c>
      <c r="C8213" s="545" t="s">
        <v>216</v>
      </c>
      <c r="D8213" s="546"/>
      <c r="E8213" s="171" t="str">
        <f t="shared" si="128"/>
        <v>1900</v>
      </c>
      <c r="F8213" s="547">
        <v>0</v>
      </c>
      <c r="G8213" s="548">
        <v>0</v>
      </c>
      <c r="H8213" s="547">
        <v>0</v>
      </c>
      <c r="I8213" s="545" t="s">
        <v>12686</v>
      </c>
      <c r="J8213" s="545"/>
      <c r="K8213" s="545" t="s">
        <v>13413</v>
      </c>
      <c r="L8213" s="545" t="s">
        <v>13413</v>
      </c>
      <c r="M8213" s="548" t="s">
        <v>13758</v>
      </c>
      <c r="N8213" s="545" t="s">
        <v>13413</v>
      </c>
      <c r="O8213" s="545" t="s">
        <v>16336</v>
      </c>
      <c r="P8213" s="549">
        <v>5755</v>
      </c>
      <c r="Q8213" s="549">
        <v>1</v>
      </c>
      <c r="R8213" s="549">
        <v>131</v>
      </c>
      <c r="S8213" s="548"/>
      <c r="T8213" s="548"/>
      <c r="U8213" s="99"/>
    </row>
    <row r="8214" spans="1:21" ht="19.5" customHeight="1">
      <c r="A8214" s="545">
        <v>102887</v>
      </c>
      <c r="B8214" s="545" t="s">
        <v>1007</v>
      </c>
      <c r="C8214" s="545" t="s">
        <v>4504</v>
      </c>
      <c r="D8214" s="546"/>
      <c r="E8214" s="171" t="str">
        <f t="shared" si="128"/>
        <v>1900</v>
      </c>
      <c r="F8214" s="547">
        <v>0</v>
      </c>
      <c r="G8214" s="548">
        <v>0</v>
      </c>
      <c r="H8214" s="547">
        <v>0</v>
      </c>
      <c r="I8214" s="545" t="s">
        <v>12668</v>
      </c>
      <c r="J8214" s="545"/>
      <c r="K8214" s="545" t="s">
        <v>13413</v>
      </c>
      <c r="L8214" s="545" t="s">
        <v>13413</v>
      </c>
      <c r="M8214" s="548" t="s">
        <v>13868</v>
      </c>
      <c r="N8214" s="545" t="s">
        <v>13413</v>
      </c>
      <c r="O8214" s="545" t="s">
        <v>13413</v>
      </c>
      <c r="P8214" s="549">
        <v>5756</v>
      </c>
      <c r="Q8214" s="549">
        <v>2</v>
      </c>
      <c r="R8214" s="549">
        <v>7</v>
      </c>
      <c r="S8214" s="548"/>
      <c r="T8214" s="548"/>
      <c r="U8214" s="99"/>
    </row>
    <row r="8215" spans="1:21" ht="19.5" customHeight="1">
      <c r="A8215" s="545">
        <v>102888</v>
      </c>
      <c r="B8215" s="545" t="s">
        <v>1323</v>
      </c>
      <c r="C8215" s="545" t="s">
        <v>221</v>
      </c>
      <c r="D8215" s="546"/>
      <c r="E8215" s="171" t="str">
        <f t="shared" si="128"/>
        <v>1900</v>
      </c>
      <c r="F8215" s="547">
        <v>0</v>
      </c>
      <c r="G8215" s="548">
        <v>0</v>
      </c>
      <c r="H8215" s="547">
        <v>0</v>
      </c>
      <c r="I8215" s="545" t="s">
        <v>12659</v>
      </c>
      <c r="J8215" s="545"/>
      <c r="K8215" s="545" t="s">
        <v>13413</v>
      </c>
      <c r="L8215" s="545" t="s">
        <v>13413</v>
      </c>
      <c r="M8215" s="548" t="s">
        <v>13758</v>
      </c>
      <c r="N8215" s="545" t="s">
        <v>13413</v>
      </c>
      <c r="O8215" s="545" t="s">
        <v>14161</v>
      </c>
      <c r="P8215" s="549">
        <v>5757</v>
      </c>
      <c r="Q8215" s="549">
        <v>1</v>
      </c>
      <c r="R8215" s="549">
        <v>116</v>
      </c>
      <c r="S8215" s="548"/>
      <c r="T8215" s="548"/>
      <c r="U8215" s="99"/>
    </row>
    <row r="8216" spans="1:21" ht="19.5" customHeight="1">
      <c r="A8216" s="545">
        <v>102889</v>
      </c>
      <c r="B8216" s="545" t="s">
        <v>8430</v>
      </c>
      <c r="C8216" s="545" t="s">
        <v>221</v>
      </c>
      <c r="D8216" s="546">
        <v>44676</v>
      </c>
      <c r="E8216" s="171" t="str">
        <f t="shared" si="128"/>
        <v>2022</v>
      </c>
      <c r="F8216" s="547">
        <v>42363</v>
      </c>
      <c r="G8216" s="548">
        <v>0.19</v>
      </c>
      <c r="H8216" s="547">
        <v>35599.160000000003</v>
      </c>
      <c r="I8216" s="545" t="s">
        <v>12722</v>
      </c>
      <c r="J8216" s="545" t="s">
        <v>13302</v>
      </c>
      <c r="K8216" s="545" t="s">
        <v>13413</v>
      </c>
      <c r="L8216" s="545" t="s">
        <v>14066</v>
      </c>
      <c r="M8216" s="548" t="s">
        <v>13758</v>
      </c>
      <c r="N8216" s="545" t="s">
        <v>13413</v>
      </c>
      <c r="O8216" s="545" t="s">
        <v>13413</v>
      </c>
      <c r="P8216" s="549">
        <v>5758</v>
      </c>
      <c r="Q8216" s="549">
        <v>1</v>
      </c>
      <c r="R8216" s="549">
        <v>36</v>
      </c>
      <c r="S8216" s="548">
        <v>2219</v>
      </c>
      <c r="T8216" s="548"/>
      <c r="U8216" s="99"/>
    </row>
    <row r="8217" spans="1:21" ht="19.5" customHeight="1">
      <c r="A8217" s="545">
        <v>102890</v>
      </c>
      <c r="B8217" s="545" t="s">
        <v>2941</v>
      </c>
      <c r="C8217" s="545" t="s">
        <v>786</v>
      </c>
      <c r="D8217" s="546">
        <v>45708</v>
      </c>
      <c r="E8217" s="171" t="str">
        <f t="shared" si="128"/>
        <v>2025</v>
      </c>
      <c r="F8217" s="547">
        <v>105430.32</v>
      </c>
      <c r="G8217" s="548">
        <v>0.19</v>
      </c>
      <c r="H8217" s="547">
        <v>88596.9</v>
      </c>
      <c r="I8217" s="545" t="s">
        <v>12683</v>
      </c>
      <c r="J8217" s="545" t="s">
        <v>13307</v>
      </c>
      <c r="K8217" s="545" t="s">
        <v>18941</v>
      </c>
      <c r="L8217" s="545" t="s">
        <v>15123</v>
      </c>
      <c r="M8217" s="548" t="s">
        <v>13758</v>
      </c>
      <c r="N8217" s="545" t="s">
        <v>13413</v>
      </c>
      <c r="O8217" s="545" t="s">
        <v>15144</v>
      </c>
      <c r="P8217" s="549">
        <v>5759</v>
      </c>
      <c r="Q8217" s="549">
        <v>1</v>
      </c>
      <c r="R8217" s="549">
        <v>18</v>
      </c>
      <c r="S8217" s="548">
        <v>2228</v>
      </c>
      <c r="T8217" s="548"/>
      <c r="U8217" s="99"/>
    </row>
    <row r="8218" spans="1:21" ht="19.5" customHeight="1">
      <c r="A8218" s="545">
        <v>102891</v>
      </c>
      <c r="B8218" s="545" t="s">
        <v>2926</v>
      </c>
      <c r="C8218" s="545" t="s">
        <v>216</v>
      </c>
      <c r="D8218" s="546">
        <v>45708</v>
      </c>
      <c r="E8218" s="171" t="str">
        <f t="shared" si="128"/>
        <v>2025</v>
      </c>
      <c r="F8218" s="547">
        <v>1296.49</v>
      </c>
      <c r="G8218" s="548">
        <v>0.19</v>
      </c>
      <c r="H8218" s="547">
        <v>1089.48</v>
      </c>
      <c r="I8218" s="545" t="s">
        <v>12683</v>
      </c>
      <c r="J8218" s="545" t="s">
        <v>13307</v>
      </c>
      <c r="K8218" s="545" t="s">
        <v>13413</v>
      </c>
      <c r="L8218" s="545" t="s">
        <v>13413</v>
      </c>
      <c r="M8218" s="548" t="s">
        <v>13758</v>
      </c>
      <c r="N8218" s="545" t="s">
        <v>13413</v>
      </c>
      <c r="O8218" s="545" t="s">
        <v>13413</v>
      </c>
      <c r="P8218" s="549">
        <v>5760</v>
      </c>
      <c r="Q8218" s="549">
        <v>1</v>
      </c>
      <c r="R8218" s="549">
        <v>18</v>
      </c>
      <c r="S8218" s="548">
        <v>2228</v>
      </c>
      <c r="T8218" s="548"/>
      <c r="U8218" s="99"/>
    </row>
    <row r="8219" spans="1:21" ht="19.5" customHeight="1">
      <c r="A8219" s="545">
        <v>102892</v>
      </c>
      <c r="B8219" s="545" t="s">
        <v>10287</v>
      </c>
      <c r="C8219" s="545" t="s">
        <v>221</v>
      </c>
      <c r="D8219" s="546"/>
      <c r="E8219" s="171" t="str">
        <f t="shared" si="128"/>
        <v>1900</v>
      </c>
      <c r="F8219" s="547">
        <v>0</v>
      </c>
      <c r="G8219" s="548">
        <v>0</v>
      </c>
      <c r="H8219" s="547">
        <v>0</v>
      </c>
      <c r="I8219" s="545" t="s">
        <v>12709</v>
      </c>
      <c r="J8219" s="545"/>
      <c r="K8219" s="545" t="s">
        <v>13413</v>
      </c>
      <c r="L8219" s="545" t="s">
        <v>17764</v>
      </c>
      <c r="M8219" s="548" t="s">
        <v>13758</v>
      </c>
      <c r="N8219" s="545" t="s">
        <v>22824</v>
      </c>
      <c r="O8219" s="545" t="s">
        <v>16812</v>
      </c>
      <c r="P8219" s="549">
        <v>5761</v>
      </c>
      <c r="Q8219" s="549">
        <v>1</v>
      </c>
      <c r="R8219" s="549">
        <v>124</v>
      </c>
      <c r="S8219" s="548"/>
      <c r="T8219" s="548">
        <v>442</v>
      </c>
      <c r="U8219" s="99"/>
    </row>
    <row r="8220" spans="1:21" ht="19.5" customHeight="1">
      <c r="A8220" s="545">
        <v>102893</v>
      </c>
      <c r="B8220" s="545" t="s">
        <v>7545</v>
      </c>
      <c r="C8220" s="545" t="s">
        <v>216</v>
      </c>
      <c r="D8220" s="546">
        <v>46052</v>
      </c>
      <c r="E8220" s="171" t="str">
        <f t="shared" si="128"/>
        <v>2026</v>
      </c>
      <c r="F8220" s="547">
        <v>2909928</v>
      </c>
      <c r="G8220" s="548">
        <v>0.19</v>
      </c>
      <c r="H8220" s="547">
        <v>2445317.65</v>
      </c>
      <c r="I8220" s="545" t="s">
        <v>12758</v>
      </c>
      <c r="J8220" s="545" t="s">
        <v>13307</v>
      </c>
      <c r="K8220" s="545" t="s">
        <v>18942</v>
      </c>
      <c r="L8220" s="545" t="s">
        <v>13413</v>
      </c>
      <c r="M8220" s="548" t="s">
        <v>13758</v>
      </c>
      <c r="N8220" s="545" t="s">
        <v>13413</v>
      </c>
      <c r="O8220" s="545" t="s">
        <v>13413</v>
      </c>
      <c r="P8220" s="549">
        <v>12430</v>
      </c>
      <c r="Q8220" s="549">
        <v>1</v>
      </c>
      <c r="R8220" s="549">
        <v>164</v>
      </c>
      <c r="S8220" s="548">
        <v>2228</v>
      </c>
      <c r="T8220" s="548"/>
      <c r="U8220" s="99"/>
    </row>
    <row r="8221" spans="1:21" ht="19.5" customHeight="1">
      <c r="A8221" s="545">
        <v>102894</v>
      </c>
      <c r="B8221" s="545" t="s">
        <v>7544</v>
      </c>
      <c r="C8221" s="545" t="s">
        <v>216</v>
      </c>
      <c r="D8221" s="546">
        <v>46052</v>
      </c>
      <c r="E8221" s="171" t="str">
        <f t="shared" si="128"/>
        <v>2026</v>
      </c>
      <c r="F8221" s="547">
        <v>2117826</v>
      </c>
      <c r="G8221" s="548">
        <v>0.19</v>
      </c>
      <c r="H8221" s="547">
        <v>1779685.71</v>
      </c>
      <c r="I8221" s="545" t="s">
        <v>12758</v>
      </c>
      <c r="J8221" s="545" t="s">
        <v>13307</v>
      </c>
      <c r="K8221" s="545" t="s">
        <v>18943</v>
      </c>
      <c r="L8221" s="545" t="s">
        <v>13413</v>
      </c>
      <c r="M8221" s="548" t="s">
        <v>13758</v>
      </c>
      <c r="N8221" s="545" t="s">
        <v>13413</v>
      </c>
      <c r="O8221" s="545" t="s">
        <v>13413</v>
      </c>
      <c r="P8221" s="549">
        <v>12431</v>
      </c>
      <c r="Q8221" s="549">
        <v>1</v>
      </c>
      <c r="R8221" s="549">
        <v>164</v>
      </c>
      <c r="S8221" s="548">
        <v>2228</v>
      </c>
      <c r="T8221" s="548"/>
      <c r="U8221" s="99"/>
    </row>
    <row r="8222" spans="1:21" ht="19.5" customHeight="1">
      <c r="A8222" s="545">
        <v>102895</v>
      </c>
      <c r="B8222" s="545" t="s">
        <v>7543</v>
      </c>
      <c r="C8222" s="545" t="s">
        <v>216</v>
      </c>
      <c r="D8222" s="546">
        <v>46052</v>
      </c>
      <c r="E8222" s="171" t="str">
        <f t="shared" si="128"/>
        <v>2026</v>
      </c>
      <c r="F8222" s="547">
        <v>3837558</v>
      </c>
      <c r="G8222" s="548">
        <v>0.19</v>
      </c>
      <c r="H8222" s="547">
        <v>3224838.66</v>
      </c>
      <c r="I8222" s="545" t="s">
        <v>12758</v>
      </c>
      <c r="J8222" s="545" t="s">
        <v>13307</v>
      </c>
      <c r="K8222" s="545" t="s">
        <v>18944</v>
      </c>
      <c r="L8222" s="545" t="s">
        <v>13413</v>
      </c>
      <c r="M8222" s="548" t="s">
        <v>13758</v>
      </c>
      <c r="N8222" s="545" t="s">
        <v>13413</v>
      </c>
      <c r="O8222" s="545" t="s">
        <v>13413</v>
      </c>
      <c r="P8222" s="549">
        <v>12432</v>
      </c>
      <c r="Q8222" s="549">
        <v>1</v>
      </c>
      <c r="R8222" s="549">
        <v>164</v>
      </c>
      <c r="S8222" s="548">
        <v>2228</v>
      </c>
      <c r="T8222" s="548"/>
      <c r="U8222" s="99"/>
    </row>
    <row r="8223" spans="1:21" ht="19.5" customHeight="1">
      <c r="A8223" s="545">
        <v>102896</v>
      </c>
      <c r="B8223" s="545" t="s">
        <v>7542</v>
      </c>
      <c r="C8223" s="545" t="s">
        <v>216</v>
      </c>
      <c r="D8223" s="546">
        <v>46052</v>
      </c>
      <c r="E8223" s="171" t="str">
        <f t="shared" si="128"/>
        <v>2026</v>
      </c>
      <c r="F8223" s="547">
        <v>3111541</v>
      </c>
      <c r="G8223" s="548">
        <v>0.19</v>
      </c>
      <c r="H8223" s="547">
        <v>2614740.34</v>
      </c>
      <c r="I8223" s="545" t="s">
        <v>12758</v>
      </c>
      <c r="J8223" s="545" t="s">
        <v>13307</v>
      </c>
      <c r="K8223" s="545" t="s">
        <v>18945</v>
      </c>
      <c r="L8223" s="545" t="s">
        <v>13413</v>
      </c>
      <c r="M8223" s="548" t="s">
        <v>13758</v>
      </c>
      <c r="N8223" s="545" t="s">
        <v>13413</v>
      </c>
      <c r="O8223" s="545" t="s">
        <v>13413</v>
      </c>
      <c r="P8223" s="549">
        <v>12433</v>
      </c>
      <c r="Q8223" s="549">
        <v>1</v>
      </c>
      <c r="R8223" s="549">
        <v>164</v>
      </c>
      <c r="S8223" s="548">
        <v>2228</v>
      </c>
      <c r="T8223" s="548"/>
      <c r="U8223" s="99"/>
    </row>
    <row r="8224" spans="1:21" ht="19.5" customHeight="1">
      <c r="A8224" s="545">
        <v>102897</v>
      </c>
      <c r="B8224" s="545" t="s">
        <v>7541</v>
      </c>
      <c r="C8224" s="545" t="s">
        <v>216</v>
      </c>
      <c r="D8224" s="546">
        <v>43713</v>
      </c>
      <c r="E8224" s="171" t="str">
        <f t="shared" si="128"/>
        <v>2019</v>
      </c>
      <c r="F8224" s="547">
        <v>2112250</v>
      </c>
      <c r="G8224" s="548">
        <v>0.19</v>
      </c>
      <c r="H8224" s="547">
        <v>1775000</v>
      </c>
      <c r="I8224" s="545" t="s">
        <v>12758</v>
      </c>
      <c r="J8224" s="545" t="s">
        <v>13376</v>
      </c>
      <c r="K8224" s="545" t="s">
        <v>18946</v>
      </c>
      <c r="L8224" s="545" t="s">
        <v>13413</v>
      </c>
      <c r="M8224" s="548" t="s">
        <v>13758</v>
      </c>
      <c r="N8224" s="545" t="s">
        <v>13413</v>
      </c>
      <c r="O8224" s="545" t="s">
        <v>13413</v>
      </c>
      <c r="P8224" s="549">
        <v>12434</v>
      </c>
      <c r="Q8224" s="549">
        <v>1</v>
      </c>
      <c r="R8224" s="549">
        <v>164</v>
      </c>
      <c r="S8224" s="548">
        <v>2180</v>
      </c>
      <c r="T8224" s="548"/>
      <c r="U8224" s="99"/>
    </row>
    <row r="8225" spans="1:21" ht="19.5" customHeight="1">
      <c r="A8225" s="545">
        <v>102898</v>
      </c>
      <c r="B8225" s="545" t="s">
        <v>7537</v>
      </c>
      <c r="C8225" s="545" t="s">
        <v>216</v>
      </c>
      <c r="D8225" s="546">
        <v>46052</v>
      </c>
      <c r="E8225" s="171" t="str">
        <f t="shared" si="128"/>
        <v>2026</v>
      </c>
      <c r="F8225" s="547">
        <v>2143087</v>
      </c>
      <c r="G8225" s="548">
        <v>0.19</v>
      </c>
      <c r="H8225" s="547">
        <v>1800913.45</v>
      </c>
      <c r="I8225" s="545" t="s">
        <v>12758</v>
      </c>
      <c r="J8225" s="545" t="s">
        <v>13307</v>
      </c>
      <c r="K8225" s="545" t="s">
        <v>18947</v>
      </c>
      <c r="L8225" s="545" t="s">
        <v>13413</v>
      </c>
      <c r="M8225" s="548" t="s">
        <v>13758</v>
      </c>
      <c r="N8225" s="545" t="s">
        <v>13413</v>
      </c>
      <c r="O8225" s="545" t="s">
        <v>13413</v>
      </c>
      <c r="P8225" s="549">
        <v>12435</v>
      </c>
      <c r="Q8225" s="549">
        <v>1</v>
      </c>
      <c r="R8225" s="549">
        <v>164</v>
      </c>
      <c r="S8225" s="548">
        <v>2228</v>
      </c>
      <c r="T8225" s="548"/>
      <c r="U8225" s="99"/>
    </row>
    <row r="8226" spans="1:21" ht="19.5" customHeight="1">
      <c r="A8226" s="545">
        <v>102899</v>
      </c>
      <c r="B8226" s="545" t="s">
        <v>7540</v>
      </c>
      <c r="C8226" s="545" t="s">
        <v>216</v>
      </c>
      <c r="D8226" s="546">
        <v>44591</v>
      </c>
      <c r="E8226" s="171" t="str">
        <f t="shared" si="128"/>
        <v>2022</v>
      </c>
      <c r="F8226" s="547">
        <v>4813843</v>
      </c>
      <c r="G8226" s="548">
        <v>0.19</v>
      </c>
      <c r="H8226" s="547">
        <v>4045246.22</v>
      </c>
      <c r="I8226" s="545" t="s">
        <v>12758</v>
      </c>
      <c r="J8226" s="545" t="s">
        <v>13297</v>
      </c>
      <c r="K8226" s="545" t="s">
        <v>18948</v>
      </c>
      <c r="L8226" s="545" t="s">
        <v>13413</v>
      </c>
      <c r="M8226" s="548" t="s">
        <v>13758</v>
      </c>
      <c r="N8226" s="545" t="s">
        <v>13413</v>
      </c>
      <c r="O8226" s="545" t="s">
        <v>13413</v>
      </c>
      <c r="P8226" s="549">
        <v>12436</v>
      </c>
      <c r="Q8226" s="549">
        <v>1</v>
      </c>
      <c r="R8226" s="549">
        <v>164</v>
      </c>
      <c r="S8226" s="548">
        <v>2257</v>
      </c>
      <c r="T8226" s="548"/>
      <c r="U8226" s="99"/>
    </row>
    <row r="8227" spans="1:21" ht="19.5" customHeight="1">
      <c r="A8227" s="545">
        <v>102900</v>
      </c>
      <c r="B8227" s="545" t="s">
        <v>7536</v>
      </c>
      <c r="C8227" s="545" t="s">
        <v>216</v>
      </c>
      <c r="D8227" s="546">
        <v>44591</v>
      </c>
      <c r="E8227" s="171" t="str">
        <f t="shared" si="128"/>
        <v>2022</v>
      </c>
      <c r="F8227" s="547">
        <v>1176438</v>
      </c>
      <c r="G8227" s="548">
        <v>0.19</v>
      </c>
      <c r="H8227" s="547">
        <v>988603.36</v>
      </c>
      <c r="I8227" s="545" t="s">
        <v>12758</v>
      </c>
      <c r="J8227" s="545" t="s">
        <v>13297</v>
      </c>
      <c r="K8227" s="545" t="s">
        <v>18949</v>
      </c>
      <c r="L8227" s="545" t="s">
        <v>13413</v>
      </c>
      <c r="M8227" s="548" t="s">
        <v>13758</v>
      </c>
      <c r="N8227" s="545" t="s">
        <v>13413</v>
      </c>
      <c r="O8227" s="545" t="s">
        <v>13413</v>
      </c>
      <c r="P8227" s="549">
        <v>12437</v>
      </c>
      <c r="Q8227" s="549">
        <v>1</v>
      </c>
      <c r="R8227" s="549">
        <v>164</v>
      </c>
      <c r="S8227" s="548">
        <v>2257</v>
      </c>
      <c r="T8227" s="548"/>
      <c r="U8227" s="99"/>
    </row>
    <row r="8228" spans="1:21" ht="19.5" customHeight="1">
      <c r="A8228" s="545">
        <v>102901</v>
      </c>
      <c r="B8228" s="545" t="s">
        <v>7535</v>
      </c>
      <c r="C8228" s="545" t="s">
        <v>216</v>
      </c>
      <c r="D8228" s="546">
        <v>44680</v>
      </c>
      <c r="E8228" s="171" t="str">
        <f t="shared" si="128"/>
        <v>2022</v>
      </c>
      <c r="F8228" s="547">
        <v>499800</v>
      </c>
      <c r="G8228" s="548">
        <v>0.19</v>
      </c>
      <c r="H8228" s="547">
        <v>420000</v>
      </c>
      <c r="I8228" s="545" t="s">
        <v>12758</v>
      </c>
      <c r="J8228" s="545" t="s">
        <v>13296</v>
      </c>
      <c r="K8228" s="545" t="s">
        <v>18950</v>
      </c>
      <c r="L8228" s="545" t="s">
        <v>13413</v>
      </c>
      <c r="M8228" s="548" t="s">
        <v>13758</v>
      </c>
      <c r="N8228" s="545" t="s">
        <v>13413</v>
      </c>
      <c r="O8228" s="545" t="s">
        <v>13413</v>
      </c>
      <c r="P8228" s="549">
        <v>12438</v>
      </c>
      <c r="Q8228" s="549">
        <v>1</v>
      </c>
      <c r="R8228" s="549">
        <v>164</v>
      </c>
      <c r="S8228" s="548">
        <v>2218</v>
      </c>
      <c r="T8228" s="548"/>
      <c r="U8228" s="99"/>
    </row>
    <row r="8229" spans="1:21" ht="19.5" customHeight="1">
      <c r="A8229" s="545">
        <v>102902</v>
      </c>
      <c r="B8229" s="545" t="s">
        <v>7534</v>
      </c>
      <c r="C8229" s="545" t="s">
        <v>216</v>
      </c>
      <c r="D8229" s="546">
        <v>44680</v>
      </c>
      <c r="E8229" s="171" t="str">
        <f t="shared" si="128"/>
        <v>2022</v>
      </c>
      <c r="F8229" s="547">
        <v>476000</v>
      </c>
      <c r="G8229" s="548">
        <v>0.19</v>
      </c>
      <c r="H8229" s="547">
        <v>400000</v>
      </c>
      <c r="I8229" s="545" t="s">
        <v>12758</v>
      </c>
      <c r="J8229" s="545" t="s">
        <v>13296</v>
      </c>
      <c r="K8229" s="545" t="s">
        <v>18951</v>
      </c>
      <c r="L8229" s="545" t="s">
        <v>13413</v>
      </c>
      <c r="M8229" s="548" t="s">
        <v>13758</v>
      </c>
      <c r="N8229" s="545" t="s">
        <v>13413</v>
      </c>
      <c r="O8229" s="545" t="s">
        <v>13413</v>
      </c>
      <c r="P8229" s="549">
        <v>12439</v>
      </c>
      <c r="Q8229" s="549">
        <v>1</v>
      </c>
      <c r="R8229" s="549">
        <v>164</v>
      </c>
      <c r="S8229" s="548">
        <v>2218</v>
      </c>
      <c r="T8229" s="548"/>
      <c r="U8229" s="99"/>
    </row>
    <row r="8230" spans="1:21" ht="19.5" customHeight="1">
      <c r="A8230" s="545">
        <v>102903</v>
      </c>
      <c r="B8230" s="545" t="s">
        <v>7539</v>
      </c>
      <c r="C8230" s="545" t="s">
        <v>216</v>
      </c>
      <c r="D8230" s="546">
        <v>44591</v>
      </c>
      <c r="E8230" s="171" t="str">
        <f t="shared" si="128"/>
        <v>2022</v>
      </c>
      <c r="F8230" s="547">
        <v>1068347</v>
      </c>
      <c r="G8230" s="548">
        <v>0.19</v>
      </c>
      <c r="H8230" s="547">
        <v>897770.59</v>
      </c>
      <c r="I8230" s="545" t="s">
        <v>12758</v>
      </c>
      <c r="J8230" s="545" t="s">
        <v>13297</v>
      </c>
      <c r="K8230" s="545" t="s">
        <v>18952</v>
      </c>
      <c r="L8230" s="545" t="s">
        <v>13413</v>
      </c>
      <c r="M8230" s="548" t="s">
        <v>13758</v>
      </c>
      <c r="N8230" s="545" t="s">
        <v>13413</v>
      </c>
      <c r="O8230" s="545" t="s">
        <v>13413</v>
      </c>
      <c r="P8230" s="549">
        <v>12440</v>
      </c>
      <c r="Q8230" s="549">
        <v>1</v>
      </c>
      <c r="R8230" s="549">
        <v>164</v>
      </c>
      <c r="S8230" s="548">
        <v>2257</v>
      </c>
      <c r="T8230" s="548"/>
      <c r="U8230" s="99"/>
    </row>
    <row r="8231" spans="1:21" ht="19.5" customHeight="1">
      <c r="A8231" s="545">
        <v>102904</v>
      </c>
      <c r="B8231" s="545" t="s">
        <v>6288</v>
      </c>
      <c r="C8231" s="545" t="s">
        <v>786</v>
      </c>
      <c r="D8231" s="546">
        <v>45708</v>
      </c>
      <c r="E8231" s="171" t="str">
        <f t="shared" si="128"/>
        <v>2025</v>
      </c>
      <c r="F8231" s="547">
        <v>80908.55</v>
      </c>
      <c r="G8231" s="548">
        <v>0.19</v>
      </c>
      <c r="H8231" s="547">
        <v>67990.37</v>
      </c>
      <c r="I8231" s="545" t="s">
        <v>12731</v>
      </c>
      <c r="J8231" s="545" t="s">
        <v>13307</v>
      </c>
      <c r="K8231" s="545" t="s">
        <v>13413</v>
      </c>
      <c r="L8231" s="545" t="s">
        <v>13413</v>
      </c>
      <c r="M8231" s="548" t="s">
        <v>13758</v>
      </c>
      <c r="N8231" s="545" t="s">
        <v>13413</v>
      </c>
      <c r="O8231" s="545" t="s">
        <v>13413</v>
      </c>
      <c r="P8231" s="549">
        <v>5762</v>
      </c>
      <c r="Q8231" s="549">
        <v>1</v>
      </c>
      <c r="R8231" s="549">
        <v>151</v>
      </c>
      <c r="S8231" s="548">
        <v>2228</v>
      </c>
      <c r="T8231" s="548"/>
      <c r="U8231" s="99"/>
    </row>
    <row r="8232" spans="1:21" ht="19.5" customHeight="1">
      <c r="A8232" s="545">
        <v>102905</v>
      </c>
      <c r="B8232" s="545" t="s">
        <v>6287</v>
      </c>
      <c r="C8232" s="545" t="s">
        <v>209</v>
      </c>
      <c r="D8232" s="546">
        <v>46052</v>
      </c>
      <c r="E8232" s="171" t="str">
        <f t="shared" si="128"/>
        <v>2026</v>
      </c>
      <c r="F8232" s="547">
        <v>8514</v>
      </c>
      <c r="G8232" s="548">
        <v>0.19</v>
      </c>
      <c r="H8232" s="547">
        <v>7154.62</v>
      </c>
      <c r="I8232" s="545" t="s">
        <v>12643</v>
      </c>
      <c r="J8232" s="545" t="s">
        <v>13307</v>
      </c>
      <c r="K8232" s="545" t="s">
        <v>18953</v>
      </c>
      <c r="L8232" s="545" t="s">
        <v>13996</v>
      </c>
      <c r="M8232" s="548" t="s">
        <v>13758</v>
      </c>
      <c r="N8232" s="545" t="s">
        <v>13413</v>
      </c>
      <c r="O8232" s="545" t="s">
        <v>13998</v>
      </c>
      <c r="P8232" s="549">
        <v>5763</v>
      </c>
      <c r="Q8232" s="549">
        <v>1</v>
      </c>
      <c r="R8232" s="549">
        <v>6</v>
      </c>
      <c r="S8232" s="548">
        <v>2228</v>
      </c>
      <c r="T8232" s="548"/>
      <c r="U8232" s="99"/>
    </row>
    <row r="8233" spans="1:21" ht="19.5" customHeight="1">
      <c r="A8233" s="545">
        <v>102906</v>
      </c>
      <c r="B8233" s="545" t="s">
        <v>7538</v>
      </c>
      <c r="C8233" s="545" t="s">
        <v>216</v>
      </c>
      <c r="D8233" s="546">
        <v>44591</v>
      </c>
      <c r="E8233" s="171" t="str">
        <f t="shared" si="128"/>
        <v>2022</v>
      </c>
      <c r="F8233" s="547">
        <v>1194035</v>
      </c>
      <c r="G8233" s="548">
        <v>0.19</v>
      </c>
      <c r="H8233" s="547">
        <v>1003390.76</v>
      </c>
      <c r="I8233" s="545" t="s">
        <v>12758</v>
      </c>
      <c r="J8233" s="545" t="s">
        <v>13297</v>
      </c>
      <c r="K8233" s="545" t="s">
        <v>18954</v>
      </c>
      <c r="L8233" s="545" t="s">
        <v>13413</v>
      </c>
      <c r="M8233" s="548" t="s">
        <v>13758</v>
      </c>
      <c r="N8233" s="545" t="s">
        <v>13413</v>
      </c>
      <c r="O8233" s="545" t="s">
        <v>13413</v>
      </c>
      <c r="P8233" s="549">
        <v>12441</v>
      </c>
      <c r="Q8233" s="549">
        <v>1</v>
      </c>
      <c r="R8233" s="549">
        <v>164</v>
      </c>
      <c r="S8233" s="548">
        <v>2257</v>
      </c>
      <c r="T8233" s="548"/>
      <c r="U8233" s="99"/>
    </row>
    <row r="8234" spans="1:21" ht="19.5" customHeight="1">
      <c r="A8234" s="545">
        <v>102907</v>
      </c>
      <c r="B8234" s="545" t="s">
        <v>7533</v>
      </c>
      <c r="C8234" s="545" t="s">
        <v>216</v>
      </c>
      <c r="D8234" s="546">
        <v>44680</v>
      </c>
      <c r="E8234" s="171" t="str">
        <f t="shared" si="128"/>
        <v>2022</v>
      </c>
      <c r="F8234" s="547">
        <v>684488</v>
      </c>
      <c r="G8234" s="548">
        <v>0.19</v>
      </c>
      <c r="H8234" s="547">
        <v>575200</v>
      </c>
      <c r="I8234" s="545" t="s">
        <v>12758</v>
      </c>
      <c r="J8234" s="545" t="s">
        <v>13296</v>
      </c>
      <c r="K8234" s="545" t="s">
        <v>18955</v>
      </c>
      <c r="L8234" s="545" t="s">
        <v>13413</v>
      </c>
      <c r="M8234" s="548" t="s">
        <v>13758</v>
      </c>
      <c r="N8234" s="545" t="s">
        <v>13413</v>
      </c>
      <c r="O8234" s="545" t="s">
        <v>13413</v>
      </c>
      <c r="P8234" s="549">
        <v>12442</v>
      </c>
      <c r="Q8234" s="549">
        <v>1</v>
      </c>
      <c r="R8234" s="549">
        <v>164</v>
      </c>
      <c r="S8234" s="548">
        <v>2218</v>
      </c>
      <c r="T8234" s="548"/>
      <c r="U8234" s="99"/>
    </row>
    <row r="8235" spans="1:21" ht="19.5" customHeight="1">
      <c r="A8235" s="545">
        <v>102908</v>
      </c>
      <c r="B8235" s="545" t="s">
        <v>7532</v>
      </c>
      <c r="C8235" s="545" t="s">
        <v>216</v>
      </c>
      <c r="D8235" s="546">
        <v>44591</v>
      </c>
      <c r="E8235" s="171" t="str">
        <f t="shared" si="128"/>
        <v>2022</v>
      </c>
      <c r="F8235" s="547">
        <v>598398</v>
      </c>
      <c r="G8235" s="548">
        <v>0.19</v>
      </c>
      <c r="H8235" s="547">
        <v>502855.46</v>
      </c>
      <c r="I8235" s="545" t="s">
        <v>12758</v>
      </c>
      <c r="J8235" s="545" t="s">
        <v>13297</v>
      </c>
      <c r="K8235" s="545" t="s">
        <v>18956</v>
      </c>
      <c r="L8235" s="545" t="s">
        <v>13413</v>
      </c>
      <c r="M8235" s="548" t="s">
        <v>13758</v>
      </c>
      <c r="N8235" s="545" t="s">
        <v>13413</v>
      </c>
      <c r="O8235" s="545" t="s">
        <v>13413</v>
      </c>
      <c r="P8235" s="549">
        <v>12443</v>
      </c>
      <c r="Q8235" s="549">
        <v>1</v>
      </c>
      <c r="R8235" s="549">
        <v>164</v>
      </c>
      <c r="S8235" s="548">
        <v>2257</v>
      </c>
      <c r="T8235" s="548"/>
      <c r="U8235" s="99"/>
    </row>
    <row r="8236" spans="1:21" ht="19.5" customHeight="1">
      <c r="A8236" s="545">
        <v>102909</v>
      </c>
      <c r="B8236" s="545" t="s">
        <v>1300</v>
      </c>
      <c r="C8236" s="545" t="s">
        <v>4504</v>
      </c>
      <c r="D8236" s="546">
        <v>45708</v>
      </c>
      <c r="E8236" s="171" t="str">
        <f t="shared" si="128"/>
        <v>2025</v>
      </c>
      <c r="F8236" s="547">
        <v>23851.42</v>
      </c>
      <c r="G8236" s="548">
        <v>0.19</v>
      </c>
      <c r="H8236" s="547">
        <v>20043.21</v>
      </c>
      <c r="I8236" s="545" t="s">
        <v>12700</v>
      </c>
      <c r="J8236" s="545" t="s">
        <v>13307</v>
      </c>
      <c r="K8236" s="545" t="s">
        <v>13413</v>
      </c>
      <c r="L8236" s="545" t="s">
        <v>13413</v>
      </c>
      <c r="M8236" s="548" t="s">
        <v>13868</v>
      </c>
      <c r="N8236" s="545" t="s">
        <v>13413</v>
      </c>
      <c r="O8236" s="545" t="s">
        <v>15000</v>
      </c>
      <c r="P8236" s="549">
        <v>5764</v>
      </c>
      <c r="Q8236" s="549">
        <v>2</v>
      </c>
      <c r="R8236" s="549">
        <v>117</v>
      </c>
      <c r="S8236" s="548">
        <v>2228</v>
      </c>
      <c r="T8236" s="548"/>
      <c r="U8236" s="99"/>
    </row>
    <row r="8237" spans="1:21" ht="19.5" customHeight="1">
      <c r="A8237" s="545">
        <v>102910</v>
      </c>
      <c r="B8237" s="545" t="s">
        <v>7531</v>
      </c>
      <c r="C8237" s="545" t="s">
        <v>216</v>
      </c>
      <c r="D8237" s="546">
        <v>44680</v>
      </c>
      <c r="E8237" s="171" t="str">
        <f t="shared" si="128"/>
        <v>2022</v>
      </c>
      <c r="F8237" s="547">
        <v>885479</v>
      </c>
      <c r="G8237" s="548">
        <v>0.19</v>
      </c>
      <c r="H8237" s="547">
        <v>744100</v>
      </c>
      <c r="I8237" s="545" t="s">
        <v>12758</v>
      </c>
      <c r="J8237" s="545" t="s">
        <v>13296</v>
      </c>
      <c r="K8237" s="545" t="s">
        <v>18957</v>
      </c>
      <c r="L8237" s="545" t="s">
        <v>13413</v>
      </c>
      <c r="M8237" s="548" t="s">
        <v>13758</v>
      </c>
      <c r="N8237" s="545" t="s">
        <v>22849</v>
      </c>
      <c r="O8237" s="545" t="s">
        <v>13413</v>
      </c>
      <c r="P8237" s="549">
        <v>12444</v>
      </c>
      <c r="Q8237" s="549">
        <v>1</v>
      </c>
      <c r="R8237" s="549">
        <v>164</v>
      </c>
      <c r="S8237" s="548">
        <v>2218</v>
      </c>
      <c r="T8237" s="548">
        <v>380</v>
      </c>
      <c r="U8237" s="99"/>
    </row>
    <row r="8238" spans="1:21" ht="19.5" customHeight="1">
      <c r="A8238" s="545">
        <v>102911</v>
      </c>
      <c r="B8238" s="545" t="s">
        <v>4363</v>
      </c>
      <c r="C8238" s="545" t="s">
        <v>216</v>
      </c>
      <c r="D8238" s="546"/>
      <c r="E8238" s="171" t="str">
        <f t="shared" si="128"/>
        <v>1900</v>
      </c>
      <c r="F8238" s="547">
        <v>0</v>
      </c>
      <c r="G8238" s="548">
        <v>0</v>
      </c>
      <c r="H8238" s="547">
        <v>0</v>
      </c>
      <c r="I8238" s="545" t="s">
        <v>12973</v>
      </c>
      <c r="J8238" s="545"/>
      <c r="K8238" s="545" t="s">
        <v>18958</v>
      </c>
      <c r="L8238" s="545" t="s">
        <v>13413</v>
      </c>
      <c r="M8238" s="548" t="s">
        <v>13758</v>
      </c>
      <c r="N8238" s="545" t="s">
        <v>13413</v>
      </c>
      <c r="O8238" s="545" t="s">
        <v>13413</v>
      </c>
      <c r="P8238" s="549">
        <v>5765</v>
      </c>
      <c r="Q8238" s="549">
        <v>1</v>
      </c>
      <c r="R8238" s="549">
        <v>59</v>
      </c>
      <c r="S8238" s="548"/>
      <c r="T8238" s="548"/>
      <c r="U8238" s="99"/>
    </row>
    <row r="8239" spans="1:21" ht="19.5" customHeight="1">
      <c r="A8239" s="545">
        <v>102912</v>
      </c>
      <c r="B8239" s="545" t="s">
        <v>4274</v>
      </c>
      <c r="C8239" s="545" t="s">
        <v>216</v>
      </c>
      <c r="D8239" s="546"/>
      <c r="E8239" s="171" t="str">
        <f t="shared" si="128"/>
        <v>1900</v>
      </c>
      <c r="F8239" s="547">
        <v>0</v>
      </c>
      <c r="G8239" s="548">
        <v>0</v>
      </c>
      <c r="H8239" s="547">
        <v>0</v>
      </c>
      <c r="I8239" s="545" t="s">
        <v>12973</v>
      </c>
      <c r="J8239" s="545"/>
      <c r="K8239" s="545" t="s">
        <v>18959</v>
      </c>
      <c r="L8239" s="545" t="s">
        <v>13413</v>
      </c>
      <c r="M8239" s="548" t="s">
        <v>13758</v>
      </c>
      <c r="N8239" s="545" t="s">
        <v>13413</v>
      </c>
      <c r="O8239" s="545" t="s">
        <v>13413</v>
      </c>
      <c r="P8239" s="549">
        <v>5766</v>
      </c>
      <c r="Q8239" s="549">
        <v>1</v>
      </c>
      <c r="R8239" s="549">
        <v>59</v>
      </c>
      <c r="S8239" s="548"/>
      <c r="T8239" s="548"/>
      <c r="U8239" s="99"/>
    </row>
    <row r="8240" spans="1:21" ht="19.5" customHeight="1">
      <c r="A8240" s="545">
        <v>102913</v>
      </c>
      <c r="B8240" s="545" t="s">
        <v>6986</v>
      </c>
      <c r="C8240" s="545" t="s">
        <v>216</v>
      </c>
      <c r="D8240" s="546">
        <v>46052</v>
      </c>
      <c r="E8240" s="171" t="str">
        <f t="shared" si="128"/>
        <v>2026</v>
      </c>
      <c r="F8240" s="547">
        <v>793</v>
      </c>
      <c r="G8240" s="548">
        <v>0</v>
      </c>
      <c r="H8240" s="547">
        <v>793</v>
      </c>
      <c r="I8240" s="545" t="s">
        <v>12665</v>
      </c>
      <c r="J8240" s="545" t="s">
        <v>13307</v>
      </c>
      <c r="K8240" s="545" t="s">
        <v>13413</v>
      </c>
      <c r="L8240" s="545" t="s">
        <v>15807</v>
      </c>
      <c r="M8240" s="548" t="s">
        <v>13758</v>
      </c>
      <c r="N8240" s="545" t="s">
        <v>13413</v>
      </c>
      <c r="O8240" s="545" t="s">
        <v>15808</v>
      </c>
      <c r="P8240" s="549">
        <v>5767</v>
      </c>
      <c r="Q8240" s="549">
        <v>1</v>
      </c>
      <c r="R8240" s="549">
        <v>75</v>
      </c>
      <c r="S8240" s="548">
        <v>2228</v>
      </c>
      <c r="T8240" s="548"/>
      <c r="U8240" s="99"/>
    </row>
    <row r="8241" spans="1:21" ht="19.5" customHeight="1">
      <c r="A8241" s="545">
        <v>102914</v>
      </c>
      <c r="B8241" s="545" t="s">
        <v>2776</v>
      </c>
      <c r="C8241" s="545" t="s">
        <v>209</v>
      </c>
      <c r="D8241" s="546">
        <v>44676</v>
      </c>
      <c r="E8241" s="171" t="str">
        <f t="shared" si="128"/>
        <v>2022</v>
      </c>
      <c r="F8241" s="547">
        <v>1923</v>
      </c>
      <c r="G8241" s="548">
        <v>0.19</v>
      </c>
      <c r="H8241" s="547">
        <v>1615.97</v>
      </c>
      <c r="I8241" s="545" t="s">
        <v>12675</v>
      </c>
      <c r="J8241" s="545" t="s">
        <v>13298</v>
      </c>
      <c r="K8241" s="545" t="s">
        <v>13413</v>
      </c>
      <c r="L8241" s="545" t="s">
        <v>13413</v>
      </c>
      <c r="M8241" s="548" t="s">
        <v>13758</v>
      </c>
      <c r="N8241" s="545" t="s">
        <v>13413</v>
      </c>
      <c r="O8241" s="545" t="s">
        <v>13413</v>
      </c>
      <c r="P8241" s="549">
        <v>5768</v>
      </c>
      <c r="Q8241" s="549">
        <v>1</v>
      </c>
      <c r="R8241" s="549">
        <v>15</v>
      </c>
      <c r="S8241" s="548">
        <v>1012</v>
      </c>
      <c r="T8241" s="548"/>
      <c r="U8241" s="99"/>
    </row>
    <row r="8242" spans="1:21" ht="19.5" customHeight="1">
      <c r="A8242" s="545">
        <v>102915</v>
      </c>
      <c r="B8242" s="545" t="s">
        <v>6286</v>
      </c>
      <c r="C8242" s="545" t="s">
        <v>311</v>
      </c>
      <c r="D8242" s="546">
        <v>45708</v>
      </c>
      <c r="E8242" s="171" t="str">
        <f t="shared" si="128"/>
        <v>2025</v>
      </c>
      <c r="F8242" s="547">
        <v>27446.720000000001</v>
      </c>
      <c r="G8242" s="548">
        <v>0</v>
      </c>
      <c r="H8242" s="547">
        <v>27446.720000000001</v>
      </c>
      <c r="I8242" s="545" t="s">
        <v>12653</v>
      </c>
      <c r="J8242" s="545" t="s">
        <v>13307</v>
      </c>
      <c r="K8242" s="545" t="s">
        <v>13413</v>
      </c>
      <c r="L8242" s="545" t="s">
        <v>13413</v>
      </c>
      <c r="M8242" s="548" t="s">
        <v>13813</v>
      </c>
      <c r="N8242" s="545" t="s">
        <v>13413</v>
      </c>
      <c r="O8242" s="545" t="s">
        <v>13413</v>
      </c>
      <c r="P8242" s="549">
        <v>5769</v>
      </c>
      <c r="Q8242" s="549">
        <v>3</v>
      </c>
      <c r="R8242" s="549">
        <v>160</v>
      </c>
      <c r="S8242" s="548">
        <v>2228</v>
      </c>
      <c r="T8242" s="548"/>
      <c r="U8242" s="99"/>
    </row>
    <row r="8243" spans="1:21" ht="19.5" customHeight="1">
      <c r="A8243" s="545">
        <v>102916</v>
      </c>
      <c r="B8243" s="545" t="s">
        <v>6063</v>
      </c>
      <c r="C8243" s="545" t="s">
        <v>209</v>
      </c>
      <c r="D8243" s="546">
        <v>44193</v>
      </c>
      <c r="E8243" s="171" t="str">
        <f t="shared" si="128"/>
        <v>2020</v>
      </c>
      <c r="F8243" s="547">
        <v>7038.01</v>
      </c>
      <c r="G8243" s="548">
        <v>0.19</v>
      </c>
      <c r="H8243" s="547">
        <v>5914.29</v>
      </c>
      <c r="I8243" s="545" t="s">
        <v>12648</v>
      </c>
      <c r="J8243" s="545" t="s">
        <v>13307</v>
      </c>
      <c r="K8243" s="545" t="s">
        <v>13413</v>
      </c>
      <c r="L8243" s="545" t="s">
        <v>13801</v>
      </c>
      <c r="M8243" s="548" t="s">
        <v>13758</v>
      </c>
      <c r="N8243" s="545" t="s">
        <v>13413</v>
      </c>
      <c r="O8243" s="545" t="s">
        <v>13413</v>
      </c>
      <c r="P8243" s="549">
        <v>5770</v>
      </c>
      <c r="Q8243" s="549">
        <v>1</v>
      </c>
      <c r="R8243" s="549">
        <v>67</v>
      </c>
      <c r="S8243" s="548">
        <v>2228</v>
      </c>
      <c r="T8243" s="548"/>
      <c r="U8243" s="99"/>
    </row>
    <row r="8244" spans="1:21" ht="19.5" customHeight="1">
      <c r="A8244" s="545">
        <v>102917</v>
      </c>
      <c r="B8244" s="545" t="s">
        <v>6062</v>
      </c>
      <c r="C8244" s="545" t="s">
        <v>216</v>
      </c>
      <c r="D8244" s="546">
        <v>44193</v>
      </c>
      <c r="E8244" s="171" t="str">
        <f t="shared" si="128"/>
        <v>2020</v>
      </c>
      <c r="F8244" s="547">
        <v>116107</v>
      </c>
      <c r="G8244" s="548">
        <v>0.19</v>
      </c>
      <c r="H8244" s="547">
        <v>97568.91</v>
      </c>
      <c r="I8244" s="545" t="s">
        <v>12706</v>
      </c>
      <c r="J8244" s="545" t="s">
        <v>13307</v>
      </c>
      <c r="K8244" s="545" t="s">
        <v>18960</v>
      </c>
      <c r="L8244" s="545" t="s">
        <v>13413</v>
      </c>
      <c r="M8244" s="548" t="s">
        <v>13758</v>
      </c>
      <c r="N8244" s="545" t="s">
        <v>13413</v>
      </c>
      <c r="O8244" s="545" t="s">
        <v>16463</v>
      </c>
      <c r="P8244" s="549">
        <v>5771</v>
      </c>
      <c r="Q8244" s="549">
        <v>1</v>
      </c>
      <c r="R8244" s="549">
        <v>128</v>
      </c>
      <c r="S8244" s="548">
        <v>2228</v>
      </c>
      <c r="T8244" s="548"/>
      <c r="U8244" s="99"/>
    </row>
    <row r="8245" spans="1:21" ht="19.5" customHeight="1">
      <c r="A8245" s="545">
        <v>102918</v>
      </c>
      <c r="B8245" s="545" t="s">
        <v>2748</v>
      </c>
      <c r="C8245" s="545" t="s">
        <v>221</v>
      </c>
      <c r="D8245" s="546"/>
      <c r="E8245" s="171" t="str">
        <f t="shared" si="128"/>
        <v>1900</v>
      </c>
      <c r="F8245" s="547">
        <v>0</v>
      </c>
      <c r="G8245" s="548">
        <v>0</v>
      </c>
      <c r="H8245" s="547">
        <v>0</v>
      </c>
      <c r="I8245" s="545" t="s">
        <v>12677</v>
      </c>
      <c r="J8245" s="545"/>
      <c r="K8245" s="545" t="s">
        <v>13413</v>
      </c>
      <c r="L8245" s="545" t="s">
        <v>13413</v>
      </c>
      <c r="M8245" s="548" t="s">
        <v>13758</v>
      </c>
      <c r="N8245" s="545" t="s">
        <v>13413</v>
      </c>
      <c r="O8245" s="545" t="s">
        <v>13413</v>
      </c>
      <c r="P8245" s="549">
        <v>5772</v>
      </c>
      <c r="Q8245" s="549">
        <v>1</v>
      </c>
      <c r="R8245" s="549">
        <v>143</v>
      </c>
      <c r="S8245" s="548"/>
      <c r="T8245" s="548"/>
      <c r="U8245" s="99"/>
    </row>
    <row r="8246" spans="1:21" ht="19.5" customHeight="1">
      <c r="A8246" s="545">
        <v>102919</v>
      </c>
      <c r="B8246" s="545" t="s">
        <v>6061</v>
      </c>
      <c r="C8246" s="545" t="s">
        <v>216</v>
      </c>
      <c r="D8246" s="546">
        <v>44193</v>
      </c>
      <c r="E8246" s="171" t="str">
        <f t="shared" si="128"/>
        <v>2020</v>
      </c>
      <c r="F8246" s="547">
        <v>12779.01</v>
      </c>
      <c r="G8246" s="548">
        <v>0.19</v>
      </c>
      <c r="H8246" s="547">
        <v>10738.66</v>
      </c>
      <c r="I8246" s="545" t="s">
        <v>12706</v>
      </c>
      <c r="J8246" s="545" t="s">
        <v>13307</v>
      </c>
      <c r="K8246" s="545" t="s">
        <v>13413</v>
      </c>
      <c r="L8246" s="545" t="s">
        <v>13413</v>
      </c>
      <c r="M8246" s="548" t="s">
        <v>13758</v>
      </c>
      <c r="N8246" s="545" t="s">
        <v>13413</v>
      </c>
      <c r="O8246" s="545" t="s">
        <v>16463</v>
      </c>
      <c r="P8246" s="549">
        <v>5773</v>
      </c>
      <c r="Q8246" s="549">
        <v>1</v>
      </c>
      <c r="R8246" s="549">
        <v>128</v>
      </c>
      <c r="S8246" s="548">
        <v>2228</v>
      </c>
      <c r="T8246" s="548"/>
      <c r="U8246" s="99"/>
    </row>
    <row r="8247" spans="1:21" ht="19.5" customHeight="1">
      <c r="A8247" s="545">
        <v>102920</v>
      </c>
      <c r="B8247" s="545" t="s">
        <v>6060</v>
      </c>
      <c r="C8247" s="545" t="s">
        <v>4468</v>
      </c>
      <c r="D8247" s="546">
        <v>44193</v>
      </c>
      <c r="E8247" s="171" t="str">
        <f t="shared" si="128"/>
        <v>2020</v>
      </c>
      <c r="F8247" s="547">
        <v>95355</v>
      </c>
      <c r="G8247" s="548">
        <v>0.19</v>
      </c>
      <c r="H8247" s="547">
        <v>80130.25</v>
      </c>
      <c r="I8247" s="545" t="s">
        <v>12706</v>
      </c>
      <c r="J8247" s="545" t="s">
        <v>13307</v>
      </c>
      <c r="K8247" s="545" t="s">
        <v>13413</v>
      </c>
      <c r="L8247" s="545" t="s">
        <v>13413</v>
      </c>
      <c r="M8247" s="548" t="s">
        <v>13758</v>
      </c>
      <c r="N8247" s="545" t="s">
        <v>13413</v>
      </c>
      <c r="O8247" s="545" t="s">
        <v>16463</v>
      </c>
      <c r="P8247" s="549">
        <v>5774</v>
      </c>
      <c r="Q8247" s="549">
        <v>1</v>
      </c>
      <c r="R8247" s="549">
        <v>128</v>
      </c>
      <c r="S8247" s="548">
        <v>2228</v>
      </c>
      <c r="T8247" s="548"/>
      <c r="U8247" s="99"/>
    </row>
    <row r="8248" spans="1:21" ht="19.5" customHeight="1">
      <c r="A8248" s="545">
        <v>102921</v>
      </c>
      <c r="B8248" s="545" t="s">
        <v>1269</v>
      </c>
      <c r="C8248" s="545" t="s">
        <v>216</v>
      </c>
      <c r="D8248" s="546">
        <v>44590</v>
      </c>
      <c r="E8248" s="171" t="str">
        <f t="shared" si="128"/>
        <v>2022</v>
      </c>
      <c r="F8248" s="547">
        <v>682</v>
      </c>
      <c r="G8248" s="548">
        <v>0.19</v>
      </c>
      <c r="H8248" s="547">
        <v>573.11</v>
      </c>
      <c r="I8248" s="545" t="s">
        <v>12659</v>
      </c>
      <c r="J8248" s="545" t="s">
        <v>13297</v>
      </c>
      <c r="K8248" s="545" t="s">
        <v>13413</v>
      </c>
      <c r="L8248" s="545" t="s">
        <v>13413</v>
      </c>
      <c r="M8248" s="548" t="s">
        <v>13758</v>
      </c>
      <c r="N8248" s="545" t="s">
        <v>13413</v>
      </c>
      <c r="O8248" s="545" t="s">
        <v>14166</v>
      </c>
      <c r="P8248" s="549">
        <v>5775</v>
      </c>
      <c r="Q8248" s="549">
        <v>1</v>
      </c>
      <c r="R8248" s="549">
        <v>116</v>
      </c>
      <c r="S8248" s="548">
        <v>2257</v>
      </c>
      <c r="T8248" s="548"/>
      <c r="U8248" s="99"/>
    </row>
    <row r="8249" spans="1:21" ht="19.5" customHeight="1">
      <c r="A8249" s="545">
        <v>102922</v>
      </c>
      <c r="B8249" s="545" t="s">
        <v>6285</v>
      </c>
      <c r="C8249" s="545" t="s">
        <v>216</v>
      </c>
      <c r="D8249" s="546">
        <v>45708</v>
      </c>
      <c r="E8249" s="171" t="str">
        <f t="shared" si="128"/>
        <v>2025</v>
      </c>
      <c r="F8249" s="547">
        <v>184851.16</v>
      </c>
      <c r="G8249" s="548">
        <v>0.19</v>
      </c>
      <c r="H8249" s="547">
        <v>155337.10999999999</v>
      </c>
      <c r="I8249" s="545" t="s">
        <v>12674</v>
      </c>
      <c r="J8249" s="545" t="s">
        <v>13307</v>
      </c>
      <c r="K8249" s="545" t="s">
        <v>18961</v>
      </c>
      <c r="L8249" s="545" t="s">
        <v>13413</v>
      </c>
      <c r="M8249" s="548" t="s">
        <v>13758</v>
      </c>
      <c r="N8249" s="545" t="s">
        <v>13413</v>
      </c>
      <c r="O8249" s="545" t="s">
        <v>13413</v>
      </c>
      <c r="P8249" s="549">
        <v>5776</v>
      </c>
      <c r="Q8249" s="549">
        <v>1</v>
      </c>
      <c r="R8249" s="549">
        <v>5</v>
      </c>
      <c r="S8249" s="548">
        <v>2228</v>
      </c>
      <c r="T8249" s="548"/>
      <c r="U8249" s="99"/>
    </row>
    <row r="8250" spans="1:21" ht="19.5" customHeight="1">
      <c r="A8250" s="545">
        <v>102923</v>
      </c>
      <c r="B8250" s="545" t="s">
        <v>1424</v>
      </c>
      <c r="C8250" s="545" t="s">
        <v>216</v>
      </c>
      <c r="D8250" s="546"/>
      <c r="E8250" s="171" t="str">
        <f t="shared" si="128"/>
        <v>1900</v>
      </c>
      <c r="F8250" s="547">
        <v>0</v>
      </c>
      <c r="G8250" s="548">
        <v>0</v>
      </c>
      <c r="H8250" s="547">
        <v>0</v>
      </c>
      <c r="I8250" s="545" t="s">
        <v>12659</v>
      </c>
      <c r="J8250" s="545"/>
      <c r="K8250" s="545" t="s">
        <v>13413</v>
      </c>
      <c r="L8250" s="545" t="s">
        <v>14222</v>
      </c>
      <c r="M8250" s="548" t="s">
        <v>13758</v>
      </c>
      <c r="N8250" s="545" t="s">
        <v>13413</v>
      </c>
      <c r="O8250" s="545" t="s">
        <v>16450</v>
      </c>
      <c r="P8250" s="549">
        <v>5777</v>
      </c>
      <c r="Q8250" s="549">
        <v>1</v>
      </c>
      <c r="R8250" s="549">
        <v>116</v>
      </c>
      <c r="S8250" s="548"/>
      <c r="T8250" s="548"/>
      <c r="U8250" s="99"/>
    </row>
    <row r="8251" spans="1:21" ht="19.5" customHeight="1">
      <c r="A8251" s="545">
        <v>102924</v>
      </c>
      <c r="B8251" s="545" t="s">
        <v>1304</v>
      </c>
      <c r="C8251" s="545" t="s">
        <v>206</v>
      </c>
      <c r="D8251" s="546">
        <v>46052</v>
      </c>
      <c r="E8251" s="171" t="str">
        <f t="shared" si="128"/>
        <v>2026</v>
      </c>
      <c r="F8251" s="547">
        <v>10245</v>
      </c>
      <c r="G8251" s="548">
        <v>0.19</v>
      </c>
      <c r="H8251" s="547">
        <v>8609.24</v>
      </c>
      <c r="I8251" s="545" t="s">
        <v>12701</v>
      </c>
      <c r="J8251" s="545" t="s">
        <v>13307</v>
      </c>
      <c r="K8251" s="545" t="s">
        <v>18962</v>
      </c>
      <c r="L8251" s="545" t="s">
        <v>13413</v>
      </c>
      <c r="M8251" s="548" t="s">
        <v>13758</v>
      </c>
      <c r="N8251" s="545" t="s">
        <v>13413</v>
      </c>
      <c r="O8251" s="545" t="s">
        <v>13413</v>
      </c>
      <c r="P8251" s="549">
        <v>5778</v>
      </c>
      <c r="Q8251" s="549">
        <v>1</v>
      </c>
      <c r="R8251" s="549">
        <v>10</v>
      </c>
      <c r="S8251" s="548">
        <v>2228</v>
      </c>
      <c r="T8251" s="548"/>
      <c r="U8251" s="99"/>
    </row>
    <row r="8252" spans="1:21" ht="19.5" customHeight="1">
      <c r="A8252" s="545">
        <v>102926</v>
      </c>
      <c r="B8252" s="545" t="s">
        <v>10286</v>
      </c>
      <c r="C8252" s="545" t="s">
        <v>216</v>
      </c>
      <c r="D8252" s="546"/>
      <c r="E8252" s="171" t="str">
        <f t="shared" si="128"/>
        <v>1900</v>
      </c>
      <c r="F8252" s="547">
        <v>0</v>
      </c>
      <c r="G8252" s="548">
        <v>0</v>
      </c>
      <c r="H8252" s="547">
        <v>0</v>
      </c>
      <c r="I8252" s="545" t="s">
        <v>12973</v>
      </c>
      <c r="J8252" s="545"/>
      <c r="K8252" s="545" t="s">
        <v>13413</v>
      </c>
      <c r="L8252" s="545" t="s">
        <v>13413</v>
      </c>
      <c r="M8252" s="548" t="s">
        <v>13758</v>
      </c>
      <c r="N8252" s="545" t="s">
        <v>13413</v>
      </c>
      <c r="O8252" s="545" t="s">
        <v>13413</v>
      </c>
      <c r="P8252" s="549">
        <v>5780</v>
      </c>
      <c r="Q8252" s="549">
        <v>1</v>
      </c>
      <c r="R8252" s="549">
        <v>59</v>
      </c>
      <c r="S8252" s="548"/>
      <c r="T8252" s="548"/>
      <c r="U8252" s="99"/>
    </row>
    <row r="8253" spans="1:21" ht="19.5" customHeight="1">
      <c r="A8253" s="545">
        <v>102927</v>
      </c>
      <c r="B8253" s="545" t="s">
        <v>7530</v>
      </c>
      <c r="C8253" s="545" t="s">
        <v>216</v>
      </c>
      <c r="D8253" s="546">
        <v>44680</v>
      </c>
      <c r="E8253" s="171" t="str">
        <f t="shared" si="128"/>
        <v>2022</v>
      </c>
      <c r="F8253" s="547">
        <v>406861</v>
      </c>
      <c r="G8253" s="548">
        <v>0.19</v>
      </c>
      <c r="H8253" s="547">
        <v>341900</v>
      </c>
      <c r="I8253" s="545" t="s">
        <v>12758</v>
      </c>
      <c r="J8253" s="545" t="s">
        <v>13296</v>
      </c>
      <c r="K8253" s="545" t="s">
        <v>18963</v>
      </c>
      <c r="L8253" s="545" t="s">
        <v>13413</v>
      </c>
      <c r="M8253" s="548" t="s">
        <v>13758</v>
      </c>
      <c r="N8253" s="545" t="s">
        <v>13413</v>
      </c>
      <c r="O8253" s="545" t="s">
        <v>13413</v>
      </c>
      <c r="P8253" s="549">
        <v>12445</v>
      </c>
      <c r="Q8253" s="549">
        <v>1</v>
      </c>
      <c r="R8253" s="549">
        <v>164</v>
      </c>
      <c r="S8253" s="548">
        <v>2218</v>
      </c>
      <c r="T8253" s="548"/>
      <c r="U8253" s="99"/>
    </row>
    <row r="8254" spans="1:21" ht="19.5" customHeight="1">
      <c r="A8254" s="545">
        <v>102930</v>
      </c>
      <c r="B8254" s="545" t="s">
        <v>8156</v>
      </c>
      <c r="C8254" s="545" t="s">
        <v>216</v>
      </c>
      <c r="D8254" s="546">
        <v>45009</v>
      </c>
      <c r="E8254" s="171" t="str">
        <f t="shared" si="128"/>
        <v>2023</v>
      </c>
      <c r="F8254" s="547">
        <v>561123</v>
      </c>
      <c r="G8254" s="548">
        <v>0.19</v>
      </c>
      <c r="H8254" s="547">
        <v>471531.93</v>
      </c>
      <c r="I8254" s="545" t="s">
        <v>12752</v>
      </c>
      <c r="J8254" s="545" t="s">
        <v>13297</v>
      </c>
      <c r="K8254" s="545" t="s">
        <v>18964</v>
      </c>
      <c r="L8254" s="545" t="s">
        <v>13413</v>
      </c>
      <c r="M8254" s="548" t="s">
        <v>13758</v>
      </c>
      <c r="N8254" s="545" t="s">
        <v>22190</v>
      </c>
      <c r="O8254" s="545" t="s">
        <v>16407</v>
      </c>
      <c r="P8254" s="549">
        <v>5781</v>
      </c>
      <c r="Q8254" s="549">
        <v>1</v>
      </c>
      <c r="R8254" s="549">
        <v>167</v>
      </c>
      <c r="S8254" s="548">
        <v>2257</v>
      </c>
      <c r="T8254" s="548">
        <v>183</v>
      </c>
      <c r="U8254" s="99"/>
    </row>
    <row r="8255" spans="1:21" ht="19.5" customHeight="1">
      <c r="A8255" s="545">
        <v>102931</v>
      </c>
      <c r="B8255" s="545" t="s">
        <v>8393</v>
      </c>
      <c r="C8255" s="545" t="s">
        <v>216</v>
      </c>
      <c r="D8255" s="546">
        <v>45491</v>
      </c>
      <c r="E8255" s="171" t="str">
        <f t="shared" si="128"/>
        <v>2024</v>
      </c>
      <c r="F8255" s="547">
        <v>128</v>
      </c>
      <c r="G8255" s="548">
        <v>0.19</v>
      </c>
      <c r="H8255" s="547">
        <v>107.56</v>
      </c>
      <c r="I8255" s="545" t="s">
        <v>12659</v>
      </c>
      <c r="J8255" s="545" t="s">
        <v>13307</v>
      </c>
      <c r="K8255" s="545" t="s">
        <v>13413</v>
      </c>
      <c r="L8255" s="545" t="s">
        <v>14222</v>
      </c>
      <c r="M8255" s="548" t="s">
        <v>13758</v>
      </c>
      <c r="N8255" s="545" t="s">
        <v>13413</v>
      </c>
      <c r="O8255" s="545" t="s">
        <v>14223</v>
      </c>
      <c r="P8255" s="549">
        <v>5782</v>
      </c>
      <c r="Q8255" s="549">
        <v>1</v>
      </c>
      <c r="R8255" s="549">
        <v>116</v>
      </c>
      <c r="S8255" s="548">
        <v>2228</v>
      </c>
      <c r="T8255" s="548"/>
      <c r="U8255" s="99"/>
    </row>
    <row r="8256" spans="1:21" ht="19.5" customHeight="1">
      <c r="A8256" s="545">
        <v>102932</v>
      </c>
      <c r="B8256" s="545" t="s">
        <v>10285</v>
      </c>
      <c r="C8256" s="545" t="s">
        <v>216</v>
      </c>
      <c r="D8256" s="546"/>
      <c r="E8256" s="171" t="str">
        <f t="shared" si="128"/>
        <v>1900</v>
      </c>
      <c r="F8256" s="547">
        <v>0</v>
      </c>
      <c r="G8256" s="548">
        <v>0</v>
      </c>
      <c r="H8256" s="547">
        <v>0</v>
      </c>
      <c r="I8256" s="545" t="s">
        <v>12752</v>
      </c>
      <c r="J8256" s="545"/>
      <c r="K8256" s="545" t="s">
        <v>13413</v>
      </c>
      <c r="L8256" s="545" t="s">
        <v>13413</v>
      </c>
      <c r="M8256" s="548" t="s">
        <v>13758</v>
      </c>
      <c r="N8256" s="545" t="s">
        <v>22190</v>
      </c>
      <c r="O8256" s="545" t="s">
        <v>16407</v>
      </c>
      <c r="P8256" s="549">
        <v>5783</v>
      </c>
      <c r="Q8256" s="549">
        <v>1</v>
      </c>
      <c r="R8256" s="549">
        <v>167</v>
      </c>
      <c r="S8256" s="548"/>
      <c r="T8256" s="548">
        <v>183</v>
      </c>
      <c r="U8256" s="99"/>
    </row>
    <row r="8257" spans="1:21" ht="19.5" customHeight="1">
      <c r="A8257" s="545">
        <v>102933</v>
      </c>
      <c r="B8257" s="545" t="s">
        <v>10284</v>
      </c>
      <c r="C8257" s="545" t="s">
        <v>216</v>
      </c>
      <c r="D8257" s="546"/>
      <c r="E8257" s="171" t="str">
        <f t="shared" si="128"/>
        <v>1900</v>
      </c>
      <c r="F8257" s="547">
        <v>0</v>
      </c>
      <c r="G8257" s="548">
        <v>0</v>
      </c>
      <c r="H8257" s="547">
        <v>0</v>
      </c>
      <c r="I8257" s="545" t="s">
        <v>12752</v>
      </c>
      <c r="J8257" s="545"/>
      <c r="K8257" s="545" t="s">
        <v>13413</v>
      </c>
      <c r="L8257" s="545" t="s">
        <v>13413</v>
      </c>
      <c r="M8257" s="548" t="s">
        <v>13758</v>
      </c>
      <c r="N8257" s="545" t="s">
        <v>22190</v>
      </c>
      <c r="O8257" s="545" t="s">
        <v>16407</v>
      </c>
      <c r="P8257" s="549">
        <v>5784</v>
      </c>
      <c r="Q8257" s="549">
        <v>1</v>
      </c>
      <c r="R8257" s="549">
        <v>167</v>
      </c>
      <c r="S8257" s="548"/>
      <c r="T8257" s="548">
        <v>183</v>
      </c>
      <c r="U8257" s="99"/>
    </row>
    <row r="8258" spans="1:21" ht="19.5" customHeight="1">
      <c r="A8258" s="545">
        <v>102934</v>
      </c>
      <c r="B8258" s="545" t="s">
        <v>1224</v>
      </c>
      <c r="C8258" s="545" t="s">
        <v>216</v>
      </c>
      <c r="D8258" s="546">
        <v>46052</v>
      </c>
      <c r="E8258" s="171" t="str">
        <f t="shared" si="128"/>
        <v>2026</v>
      </c>
      <c r="F8258" s="547">
        <v>3134</v>
      </c>
      <c r="G8258" s="548">
        <v>0.19</v>
      </c>
      <c r="H8258" s="547">
        <v>2633.61</v>
      </c>
      <c r="I8258" s="545" t="s">
        <v>12659</v>
      </c>
      <c r="J8258" s="545" t="s">
        <v>13307</v>
      </c>
      <c r="K8258" s="545" t="s">
        <v>13413</v>
      </c>
      <c r="L8258" s="545" t="s">
        <v>14161</v>
      </c>
      <c r="M8258" s="548" t="s">
        <v>13758</v>
      </c>
      <c r="N8258" s="545" t="s">
        <v>13413</v>
      </c>
      <c r="O8258" s="545" t="s">
        <v>14162</v>
      </c>
      <c r="P8258" s="549">
        <v>5785</v>
      </c>
      <c r="Q8258" s="549">
        <v>1</v>
      </c>
      <c r="R8258" s="549">
        <v>116</v>
      </c>
      <c r="S8258" s="548">
        <v>2228</v>
      </c>
      <c r="T8258" s="548"/>
      <c r="U8258" s="99"/>
    </row>
    <row r="8259" spans="1:21" ht="19.5" customHeight="1">
      <c r="A8259" s="545">
        <v>102935</v>
      </c>
      <c r="B8259" s="545" t="s">
        <v>10283</v>
      </c>
      <c r="C8259" s="545" t="s">
        <v>216</v>
      </c>
      <c r="D8259" s="546"/>
      <c r="E8259" s="171" t="str">
        <f t="shared" si="128"/>
        <v>1900</v>
      </c>
      <c r="F8259" s="547">
        <v>0</v>
      </c>
      <c r="G8259" s="548">
        <v>0</v>
      </c>
      <c r="H8259" s="547">
        <v>0</v>
      </c>
      <c r="I8259" s="545" t="s">
        <v>12752</v>
      </c>
      <c r="J8259" s="545"/>
      <c r="K8259" s="545" t="s">
        <v>13413</v>
      </c>
      <c r="L8259" s="545" t="s">
        <v>13413</v>
      </c>
      <c r="M8259" s="548" t="s">
        <v>13758</v>
      </c>
      <c r="N8259" s="545" t="s">
        <v>22190</v>
      </c>
      <c r="O8259" s="545" t="s">
        <v>16407</v>
      </c>
      <c r="P8259" s="549">
        <v>5786</v>
      </c>
      <c r="Q8259" s="549">
        <v>1</v>
      </c>
      <c r="R8259" s="549">
        <v>167</v>
      </c>
      <c r="S8259" s="548"/>
      <c r="T8259" s="548">
        <v>183</v>
      </c>
      <c r="U8259" s="99"/>
    </row>
    <row r="8260" spans="1:21" ht="19.5" customHeight="1">
      <c r="A8260" s="545">
        <v>102936</v>
      </c>
      <c r="B8260" s="545" t="s">
        <v>10282</v>
      </c>
      <c r="C8260" s="545" t="s">
        <v>216</v>
      </c>
      <c r="D8260" s="546"/>
      <c r="E8260" s="171" t="str">
        <f t="shared" ref="E8260:E8323" si="129">TEXT(D8260,"YYYY")</f>
        <v>1900</v>
      </c>
      <c r="F8260" s="547">
        <v>0</v>
      </c>
      <c r="G8260" s="548">
        <v>0</v>
      </c>
      <c r="H8260" s="547">
        <v>0</v>
      </c>
      <c r="I8260" s="545" t="s">
        <v>12746</v>
      </c>
      <c r="J8260" s="545"/>
      <c r="K8260" s="545" t="s">
        <v>13413</v>
      </c>
      <c r="L8260" s="545" t="s">
        <v>13413</v>
      </c>
      <c r="M8260" s="548" t="s">
        <v>13758</v>
      </c>
      <c r="N8260" s="545" t="s">
        <v>13413</v>
      </c>
      <c r="O8260" s="545" t="s">
        <v>13413</v>
      </c>
      <c r="P8260" s="549">
        <v>5787</v>
      </c>
      <c r="Q8260" s="549">
        <v>1</v>
      </c>
      <c r="R8260" s="549">
        <v>29</v>
      </c>
      <c r="S8260" s="548"/>
      <c r="T8260" s="548"/>
      <c r="U8260" s="99"/>
    </row>
    <row r="8261" spans="1:21" ht="19.5" customHeight="1">
      <c r="A8261" s="545">
        <v>102937</v>
      </c>
      <c r="B8261" s="545" t="s">
        <v>3758</v>
      </c>
      <c r="C8261" s="545" t="s">
        <v>216</v>
      </c>
      <c r="D8261" s="546"/>
      <c r="E8261" s="171" t="str">
        <f t="shared" si="129"/>
        <v>1900</v>
      </c>
      <c r="F8261" s="547">
        <v>0</v>
      </c>
      <c r="G8261" s="548">
        <v>0</v>
      </c>
      <c r="H8261" s="547">
        <v>0</v>
      </c>
      <c r="I8261" s="545" t="s">
        <v>12746</v>
      </c>
      <c r="J8261" s="545"/>
      <c r="K8261" s="545" t="s">
        <v>13413</v>
      </c>
      <c r="L8261" s="545" t="s">
        <v>13413</v>
      </c>
      <c r="M8261" s="548" t="s">
        <v>13758</v>
      </c>
      <c r="N8261" s="545" t="s">
        <v>13413</v>
      </c>
      <c r="O8261" s="545" t="s">
        <v>13413</v>
      </c>
      <c r="P8261" s="549">
        <v>5788</v>
      </c>
      <c r="Q8261" s="549">
        <v>1</v>
      </c>
      <c r="R8261" s="549">
        <v>29</v>
      </c>
      <c r="S8261" s="548"/>
      <c r="T8261" s="548"/>
      <c r="U8261" s="99"/>
    </row>
    <row r="8262" spans="1:21" ht="19.5" customHeight="1">
      <c r="A8262" s="545">
        <v>102938</v>
      </c>
      <c r="B8262" s="545" t="s">
        <v>6985</v>
      </c>
      <c r="C8262" s="545" t="s">
        <v>216</v>
      </c>
      <c r="D8262" s="546">
        <v>44589</v>
      </c>
      <c r="E8262" s="171" t="str">
        <f t="shared" si="129"/>
        <v>2022</v>
      </c>
      <c r="F8262" s="547">
        <v>17597.009999999998</v>
      </c>
      <c r="G8262" s="548">
        <v>0.19</v>
      </c>
      <c r="H8262" s="547">
        <v>14787.4</v>
      </c>
      <c r="I8262" s="545" t="s">
        <v>12746</v>
      </c>
      <c r="J8262" s="545" t="s">
        <v>13297</v>
      </c>
      <c r="K8262" s="545" t="s">
        <v>18965</v>
      </c>
      <c r="L8262" s="545" t="s">
        <v>13413</v>
      </c>
      <c r="M8262" s="548" t="s">
        <v>13758</v>
      </c>
      <c r="N8262" s="545" t="s">
        <v>13413</v>
      </c>
      <c r="O8262" s="545" t="s">
        <v>13413</v>
      </c>
      <c r="P8262" s="549">
        <v>5789</v>
      </c>
      <c r="Q8262" s="549">
        <v>1</v>
      </c>
      <c r="R8262" s="549">
        <v>29</v>
      </c>
      <c r="S8262" s="548">
        <v>2257</v>
      </c>
      <c r="T8262" s="548"/>
      <c r="U8262" s="99"/>
    </row>
    <row r="8263" spans="1:21" ht="19.5" customHeight="1">
      <c r="A8263" s="545">
        <v>102939</v>
      </c>
      <c r="B8263" s="545" t="s">
        <v>6984</v>
      </c>
      <c r="C8263" s="545" t="s">
        <v>216</v>
      </c>
      <c r="D8263" s="546">
        <v>44589</v>
      </c>
      <c r="E8263" s="171" t="str">
        <f t="shared" si="129"/>
        <v>2022</v>
      </c>
      <c r="F8263" s="547">
        <v>13836</v>
      </c>
      <c r="G8263" s="548">
        <v>0.19</v>
      </c>
      <c r="H8263" s="547">
        <v>11626.89</v>
      </c>
      <c r="I8263" s="545" t="s">
        <v>12746</v>
      </c>
      <c r="J8263" s="545" t="s">
        <v>13297</v>
      </c>
      <c r="K8263" s="545" t="s">
        <v>13413</v>
      </c>
      <c r="L8263" s="545" t="s">
        <v>13413</v>
      </c>
      <c r="M8263" s="548" t="s">
        <v>13758</v>
      </c>
      <c r="N8263" s="545" t="s">
        <v>13413</v>
      </c>
      <c r="O8263" s="545" t="s">
        <v>13413</v>
      </c>
      <c r="P8263" s="549">
        <v>5790</v>
      </c>
      <c r="Q8263" s="549">
        <v>1</v>
      </c>
      <c r="R8263" s="549">
        <v>29</v>
      </c>
      <c r="S8263" s="548">
        <v>2257</v>
      </c>
      <c r="T8263" s="548"/>
      <c r="U8263" s="99"/>
    </row>
    <row r="8264" spans="1:21" ht="19.5" customHeight="1">
      <c r="A8264" s="545">
        <v>102940</v>
      </c>
      <c r="B8264" s="545" t="s">
        <v>3771</v>
      </c>
      <c r="C8264" s="545" t="s">
        <v>216</v>
      </c>
      <c r="D8264" s="546"/>
      <c r="E8264" s="171" t="str">
        <f t="shared" si="129"/>
        <v>1900</v>
      </c>
      <c r="F8264" s="547">
        <v>0</v>
      </c>
      <c r="G8264" s="548">
        <v>0</v>
      </c>
      <c r="H8264" s="547">
        <v>0</v>
      </c>
      <c r="I8264" s="545" t="s">
        <v>12746</v>
      </c>
      <c r="J8264" s="545"/>
      <c r="K8264" s="545" t="s">
        <v>13413</v>
      </c>
      <c r="L8264" s="545" t="s">
        <v>13413</v>
      </c>
      <c r="M8264" s="548" t="s">
        <v>13758</v>
      </c>
      <c r="N8264" s="545" t="s">
        <v>13413</v>
      </c>
      <c r="O8264" s="545" t="s">
        <v>13413</v>
      </c>
      <c r="P8264" s="549">
        <v>5791</v>
      </c>
      <c r="Q8264" s="549">
        <v>1</v>
      </c>
      <c r="R8264" s="549">
        <v>29</v>
      </c>
      <c r="S8264" s="548"/>
      <c r="T8264" s="548"/>
      <c r="U8264" s="99"/>
    </row>
    <row r="8265" spans="1:21" ht="19.5" customHeight="1">
      <c r="A8265" s="545">
        <v>102941</v>
      </c>
      <c r="B8265" s="545" t="s">
        <v>10281</v>
      </c>
      <c r="C8265" s="545" t="s">
        <v>216</v>
      </c>
      <c r="D8265" s="546"/>
      <c r="E8265" s="171" t="str">
        <f t="shared" si="129"/>
        <v>1900</v>
      </c>
      <c r="F8265" s="547">
        <v>0</v>
      </c>
      <c r="G8265" s="548">
        <v>0</v>
      </c>
      <c r="H8265" s="547">
        <v>0</v>
      </c>
      <c r="I8265" s="545" t="s">
        <v>12702</v>
      </c>
      <c r="J8265" s="545"/>
      <c r="K8265" s="545" t="s">
        <v>13413</v>
      </c>
      <c r="L8265" s="545" t="s">
        <v>13413</v>
      </c>
      <c r="M8265" s="548" t="s">
        <v>13843</v>
      </c>
      <c r="N8265" s="545" t="s">
        <v>13413</v>
      </c>
      <c r="O8265" s="545" t="s">
        <v>13885</v>
      </c>
      <c r="P8265" s="549">
        <v>5792</v>
      </c>
      <c r="Q8265" s="549">
        <v>5</v>
      </c>
      <c r="R8265" s="549">
        <v>27</v>
      </c>
      <c r="S8265" s="548"/>
      <c r="T8265" s="548"/>
      <c r="U8265" s="99"/>
    </row>
    <row r="8266" spans="1:21" ht="19.5" customHeight="1">
      <c r="A8266" s="545">
        <v>102942</v>
      </c>
      <c r="B8266" s="545" t="s">
        <v>3772</v>
      </c>
      <c r="C8266" s="545" t="s">
        <v>216</v>
      </c>
      <c r="D8266" s="546"/>
      <c r="E8266" s="171" t="str">
        <f t="shared" si="129"/>
        <v>1900</v>
      </c>
      <c r="F8266" s="547">
        <v>0</v>
      </c>
      <c r="G8266" s="548">
        <v>0</v>
      </c>
      <c r="H8266" s="547">
        <v>0</v>
      </c>
      <c r="I8266" s="545" t="s">
        <v>12746</v>
      </c>
      <c r="J8266" s="545"/>
      <c r="K8266" s="545" t="s">
        <v>13413</v>
      </c>
      <c r="L8266" s="545" t="s">
        <v>13413</v>
      </c>
      <c r="M8266" s="548" t="s">
        <v>13758</v>
      </c>
      <c r="N8266" s="545" t="s">
        <v>13413</v>
      </c>
      <c r="O8266" s="545" t="s">
        <v>13413</v>
      </c>
      <c r="P8266" s="549">
        <v>5793</v>
      </c>
      <c r="Q8266" s="549">
        <v>1</v>
      </c>
      <c r="R8266" s="549">
        <v>29</v>
      </c>
      <c r="S8266" s="548"/>
      <c r="T8266" s="548"/>
      <c r="U8266" s="99"/>
    </row>
    <row r="8267" spans="1:21" ht="19.5" customHeight="1">
      <c r="A8267" s="545">
        <v>102943</v>
      </c>
      <c r="B8267" s="545" t="s">
        <v>3723</v>
      </c>
      <c r="C8267" s="545" t="s">
        <v>209</v>
      </c>
      <c r="D8267" s="546">
        <v>44589</v>
      </c>
      <c r="E8267" s="171" t="str">
        <f t="shared" si="129"/>
        <v>2022</v>
      </c>
      <c r="F8267" s="547">
        <v>2738</v>
      </c>
      <c r="G8267" s="548">
        <v>0.19</v>
      </c>
      <c r="H8267" s="547">
        <v>2300.84</v>
      </c>
      <c r="I8267" s="545" t="s">
        <v>12746</v>
      </c>
      <c r="J8267" s="545" t="s">
        <v>13297</v>
      </c>
      <c r="K8267" s="545" t="s">
        <v>13413</v>
      </c>
      <c r="L8267" s="545" t="s">
        <v>16260</v>
      </c>
      <c r="M8267" s="548" t="s">
        <v>13758</v>
      </c>
      <c r="N8267" s="545" t="s">
        <v>22179</v>
      </c>
      <c r="O8267" s="545" t="s">
        <v>18966</v>
      </c>
      <c r="P8267" s="549">
        <v>5794</v>
      </c>
      <c r="Q8267" s="549">
        <v>1</v>
      </c>
      <c r="R8267" s="549">
        <v>29</v>
      </c>
      <c r="S8267" s="548">
        <v>2257</v>
      </c>
      <c r="T8267" s="548">
        <v>173</v>
      </c>
      <c r="U8267" s="99"/>
    </row>
    <row r="8268" spans="1:21" ht="19.5" customHeight="1">
      <c r="A8268" s="545">
        <v>102944</v>
      </c>
      <c r="B8268" s="545" t="s">
        <v>818</v>
      </c>
      <c r="C8268" s="545" t="s">
        <v>221</v>
      </c>
      <c r="D8268" s="546"/>
      <c r="E8268" s="171" t="str">
        <f t="shared" si="129"/>
        <v>1900</v>
      </c>
      <c r="F8268" s="547">
        <v>0</v>
      </c>
      <c r="G8268" s="548">
        <v>0</v>
      </c>
      <c r="H8268" s="547">
        <v>0</v>
      </c>
      <c r="I8268" s="545" t="s">
        <v>12684</v>
      </c>
      <c r="J8268" s="545"/>
      <c r="K8268" s="545" t="s">
        <v>13413</v>
      </c>
      <c r="L8268" s="545" t="s">
        <v>13413</v>
      </c>
      <c r="M8268" s="548" t="s">
        <v>13758</v>
      </c>
      <c r="N8268" s="545" t="s">
        <v>13413</v>
      </c>
      <c r="O8268" s="545" t="s">
        <v>13413</v>
      </c>
      <c r="P8268" s="549">
        <v>5795</v>
      </c>
      <c r="Q8268" s="549">
        <v>1</v>
      </c>
      <c r="R8268" s="549">
        <v>95</v>
      </c>
      <c r="S8268" s="548"/>
      <c r="T8268" s="548"/>
      <c r="U8268" s="99"/>
    </row>
    <row r="8269" spans="1:21" ht="19.5" customHeight="1">
      <c r="A8269" s="545">
        <v>102945</v>
      </c>
      <c r="B8269" s="545" t="s">
        <v>10280</v>
      </c>
      <c r="C8269" s="545" t="s">
        <v>786</v>
      </c>
      <c r="D8269" s="546"/>
      <c r="E8269" s="171" t="str">
        <f t="shared" si="129"/>
        <v>1900</v>
      </c>
      <c r="F8269" s="547">
        <v>0</v>
      </c>
      <c r="G8269" s="548">
        <v>0</v>
      </c>
      <c r="H8269" s="547">
        <v>0</v>
      </c>
      <c r="I8269" s="545" t="s">
        <v>12645</v>
      </c>
      <c r="J8269" s="545"/>
      <c r="K8269" s="545" t="s">
        <v>13413</v>
      </c>
      <c r="L8269" s="545" t="s">
        <v>13413</v>
      </c>
      <c r="M8269" s="548" t="s">
        <v>13758</v>
      </c>
      <c r="N8269" s="545" t="s">
        <v>13413</v>
      </c>
      <c r="O8269" s="545" t="s">
        <v>15832</v>
      </c>
      <c r="P8269" s="549">
        <v>5796</v>
      </c>
      <c r="Q8269" s="549">
        <v>1</v>
      </c>
      <c r="R8269" s="549">
        <v>12</v>
      </c>
      <c r="S8269" s="548"/>
      <c r="T8269" s="548"/>
      <c r="U8269" s="99"/>
    </row>
    <row r="8270" spans="1:21" ht="19.5" customHeight="1">
      <c r="A8270" s="545">
        <v>102946</v>
      </c>
      <c r="B8270" s="545" t="s">
        <v>10279</v>
      </c>
      <c r="C8270" s="545" t="s">
        <v>209</v>
      </c>
      <c r="D8270" s="546"/>
      <c r="E8270" s="171" t="str">
        <f t="shared" si="129"/>
        <v>1900</v>
      </c>
      <c r="F8270" s="547">
        <v>0</v>
      </c>
      <c r="G8270" s="548">
        <v>0</v>
      </c>
      <c r="H8270" s="547">
        <v>0</v>
      </c>
      <c r="I8270" s="545" t="s">
        <v>12637</v>
      </c>
      <c r="J8270" s="545"/>
      <c r="K8270" s="545" t="s">
        <v>13413</v>
      </c>
      <c r="L8270" s="545" t="s">
        <v>13413</v>
      </c>
      <c r="M8270" s="548" t="s">
        <v>13758</v>
      </c>
      <c r="N8270" s="545" t="s">
        <v>13413</v>
      </c>
      <c r="O8270" s="545" t="s">
        <v>13413</v>
      </c>
      <c r="P8270" s="549">
        <v>5797</v>
      </c>
      <c r="Q8270" s="549">
        <v>1</v>
      </c>
      <c r="R8270" s="549">
        <v>13</v>
      </c>
      <c r="S8270" s="548"/>
      <c r="T8270" s="548"/>
      <c r="U8270" s="99"/>
    </row>
    <row r="8271" spans="1:21" ht="19.5" customHeight="1">
      <c r="A8271" s="545">
        <v>102947</v>
      </c>
      <c r="B8271" s="545" t="s">
        <v>8374</v>
      </c>
      <c r="C8271" s="545" t="s">
        <v>216</v>
      </c>
      <c r="D8271" s="546">
        <v>45014</v>
      </c>
      <c r="E8271" s="171" t="str">
        <f t="shared" si="129"/>
        <v>2023</v>
      </c>
      <c r="F8271" s="547">
        <v>938837.01</v>
      </c>
      <c r="G8271" s="548">
        <v>0.19</v>
      </c>
      <c r="H8271" s="547">
        <v>788938.66</v>
      </c>
      <c r="I8271" s="545" t="s">
        <v>12752</v>
      </c>
      <c r="J8271" s="545" t="s">
        <v>13297</v>
      </c>
      <c r="K8271" s="545" t="s">
        <v>13413</v>
      </c>
      <c r="L8271" s="545" t="s">
        <v>13413</v>
      </c>
      <c r="M8271" s="548" t="s">
        <v>13758</v>
      </c>
      <c r="N8271" s="545" t="s">
        <v>22191</v>
      </c>
      <c r="O8271" s="545" t="s">
        <v>13413</v>
      </c>
      <c r="P8271" s="549">
        <v>5798</v>
      </c>
      <c r="Q8271" s="549">
        <v>1</v>
      </c>
      <c r="R8271" s="549">
        <v>167</v>
      </c>
      <c r="S8271" s="548">
        <v>2257</v>
      </c>
      <c r="T8271" s="548">
        <v>182</v>
      </c>
      <c r="U8271" s="99"/>
    </row>
    <row r="8272" spans="1:21" ht="19.5" customHeight="1">
      <c r="A8272" s="545">
        <v>102948</v>
      </c>
      <c r="B8272" s="545" t="s">
        <v>3414</v>
      </c>
      <c r="C8272" s="545" t="s">
        <v>216</v>
      </c>
      <c r="D8272" s="546">
        <v>45014</v>
      </c>
      <c r="E8272" s="171" t="str">
        <f t="shared" si="129"/>
        <v>2023</v>
      </c>
      <c r="F8272" s="547">
        <v>1236250</v>
      </c>
      <c r="G8272" s="548">
        <v>0.19</v>
      </c>
      <c r="H8272" s="547">
        <v>1038865.55</v>
      </c>
      <c r="I8272" s="545" t="s">
        <v>12752</v>
      </c>
      <c r="J8272" s="545" t="s">
        <v>13297</v>
      </c>
      <c r="K8272" s="545" t="s">
        <v>13413</v>
      </c>
      <c r="L8272" s="545" t="s">
        <v>13413</v>
      </c>
      <c r="M8272" s="548" t="s">
        <v>13758</v>
      </c>
      <c r="N8272" s="545" t="s">
        <v>22191</v>
      </c>
      <c r="O8272" s="545" t="s">
        <v>13413</v>
      </c>
      <c r="P8272" s="549">
        <v>5799</v>
      </c>
      <c r="Q8272" s="549">
        <v>1</v>
      </c>
      <c r="R8272" s="549">
        <v>167</v>
      </c>
      <c r="S8272" s="548">
        <v>2257</v>
      </c>
      <c r="T8272" s="548">
        <v>182</v>
      </c>
      <c r="U8272" s="99"/>
    </row>
    <row r="8273" spans="1:21" ht="19.5" customHeight="1">
      <c r="A8273" s="545">
        <v>102949</v>
      </c>
      <c r="B8273" s="545" t="s">
        <v>10278</v>
      </c>
      <c r="C8273" s="545" t="s">
        <v>216</v>
      </c>
      <c r="D8273" s="546"/>
      <c r="E8273" s="171" t="str">
        <f t="shared" si="129"/>
        <v>1900</v>
      </c>
      <c r="F8273" s="547">
        <v>0</v>
      </c>
      <c r="G8273" s="548">
        <v>0</v>
      </c>
      <c r="H8273" s="547">
        <v>0</v>
      </c>
      <c r="I8273" s="545" t="s">
        <v>12686</v>
      </c>
      <c r="J8273" s="545"/>
      <c r="K8273" s="545" t="s">
        <v>13413</v>
      </c>
      <c r="L8273" s="545" t="s">
        <v>16428</v>
      </c>
      <c r="M8273" s="548" t="s">
        <v>13758</v>
      </c>
      <c r="N8273" s="545" t="s">
        <v>13413</v>
      </c>
      <c r="O8273" s="545" t="s">
        <v>13413</v>
      </c>
      <c r="P8273" s="549">
        <v>5800</v>
      </c>
      <c r="Q8273" s="549">
        <v>1</v>
      </c>
      <c r="R8273" s="549">
        <v>131</v>
      </c>
      <c r="S8273" s="548"/>
      <c r="T8273" s="548"/>
      <c r="U8273" s="99"/>
    </row>
    <row r="8274" spans="1:21" ht="19.5" customHeight="1">
      <c r="A8274" s="545">
        <v>102950</v>
      </c>
      <c r="B8274" s="545" t="s">
        <v>7915</v>
      </c>
      <c r="C8274" s="545" t="s">
        <v>216</v>
      </c>
      <c r="D8274" s="546">
        <v>45009</v>
      </c>
      <c r="E8274" s="171" t="str">
        <f t="shared" si="129"/>
        <v>2023</v>
      </c>
      <c r="F8274" s="547">
        <v>192990</v>
      </c>
      <c r="G8274" s="548">
        <v>0.19</v>
      </c>
      <c r="H8274" s="547">
        <v>162176.47</v>
      </c>
      <c r="I8274" s="545" t="s">
        <v>12758</v>
      </c>
      <c r="J8274" s="545" t="s">
        <v>13297</v>
      </c>
      <c r="K8274" s="545" t="s">
        <v>13413</v>
      </c>
      <c r="L8274" s="545" t="s">
        <v>13413</v>
      </c>
      <c r="M8274" s="548" t="s">
        <v>13758</v>
      </c>
      <c r="N8274" s="545" t="s">
        <v>13413</v>
      </c>
      <c r="O8274" s="545" t="s">
        <v>13413</v>
      </c>
      <c r="P8274" s="549">
        <v>5801</v>
      </c>
      <c r="Q8274" s="549">
        <v>1</v>
      </c>
      <c r="R8274" s="549">
        <v>164</v>
      </c>
      <c r="S8274" s="548">
        <v>2257</v>
      </c>
      <c r="T8274" s="548"/>
      <c r="U8274" s="99"/>
    </row>
    <row r="8275" spans="1:21" ht="19.5" customHeight="1">
      <c r="A8275" s="545">
        <v>102951</v>
      </c>
      <c r="B8275" s="545" t="s">
        <v>7914</v>
      </c>
      <c r="C8275" s="545" t="s">
        <v>216</v>
      </c>
      <c r="D8275" s="546">
        <v>44917</v>
      </c>
      <c r="E8275" s="171" t="str">
        <f t="shared" si="129"/>
        <v>2022</v>
      </c>
      <c r="F8275" s="547">
        <v>243469</v>
      </c>
      <c r="G8275" s="548">
        <v>0.19</v>
      </c>
      <c r="H8275" s="547">
        <v>204595.8</v>
      </c>
      <c r="I8275" s="545" t="s">
        <v>12758</v>
      </c>
      <c r="J8275" s="545" t="s">
        <v>13297</v>
      </c>
      <c r="K8275" s="545" t="s">
        <v>13413</v>
      </c>
      <c r="L8275" s="545" t="s">
        <v>13413</v>
      </c>
      <c r="M8275" s="548" t="s">
        <v>13758</v>
      </c>
      <c r="N8275" s="545" t="s">
        <v>13413</v>
      </c>
      <c r="O8275" s="545" t="s">
        <v>13413</v>
      </c>
      <c r="P8275" s="549">
        <v>5802</v>
      </c>
      <c r="Q8275" s="549">
        <v>1</v>
      </c>
      <c r="R8275" s="549">
        <v>164</v>
      </c>
      <c r="S8275" s="548">
        <v>2257</v>
      </c>
      <c r="T8275" s="548"/>
      <c r="U8275" s="99"/>
    </row>
    <row r="8276" spans="1:21" ht="19.5" customHeight="1">
      <c r="A8276" s="545">
        <v>102953</v>
      </c>
      <c r="B8276" s="545" t="s">
        <v>6284</v>
      </c>
      <c r="C8276" s="545" t="s">
        <v>216</v>
      </c>
      <c r="D8276" s="546">
        <v>45708</v>
      </c>
      <c r="E8276" s="171" t="str">
        <f t="shared" si="129"/>
        <v>2025</v>
      </c>
      <c r="F8276" s="547">
        <v>1559.26</v>
      </c>
      <c r="G8276" s="548">
        <v>0.19</v>
      </c>
      <c r="H8276" s="547">
        <v>1310.3</v>
      </c>
      <c r="I8276" s="545" t="s">
        <v>12659</v>
      </c>
      <c r="J8276" s="545" t="s">
        <v>13307</v>
      </c>
      <c r="K8276" s="545" t="s">
        <v>13413</v>
      </c>
      <c r="L8276" s="545" t="s">
        <v>14222</v>
      </c>
      <c r="M8276" s="548" t="s">
        <v>13758</v>
      </c>
      <c r="N8276" s="545" t="s">
        <v>13413</v>
      </c>
      <c r="O8276" s="545" t="s">
        <v>16511</v>
      </c>
      <c r="P8276" s="549">
        <v>5803</v>
      </c>
      <c r="Q8276" s="549">
        <v>1</v>
      </c>
      <c r="R8276" s="549">
        <v>116</v>
      </c>
      <c r="S8276" s="548">
        <v>2228</v>
      </c>
      <c r="T8276" s="548"/>
      <c r="U8276" s="99"/>
    </row>
    <row r="8277" spans="1:21" ht="19.5" customHeight="1">
      <c r="A8277" s="545">
        <v>102954</v>
      </c>
      <c r="B8277" s="545" t="s">
        <v>12253</v>
      </c>
      <c r="C8277" s="545" t="s">
        <v>216</v>
      </c>
      <c r="D8277" s="546">
        <v>46052</v>
      </c>
      <c r="E8277" s="171" t="str">
        <f t="shared" si="129"/>
        <v>2026</v>
      </c>
      <c r="F8277" s="547">
        <v>73099</v>
      </c>
      <c r="G8277" s="548">
        <v>0.19</v>
      </c>
      <c r="H8277" s="547">
        <v>61427.73</v>
      </c>
      <c r="I8277" s="545" t="s">
        <v>12647</v>
      </c>
      <c r="J8277" s="545" t="s">
        <v>13307</v>
      </c>
      <c r="K8277" s="545" t="s">
        <v>18967</v>
      </c>
      <c r="L8277" s="545" t="s">
        <v>13413</v>
      </c>
      <c r="M8277" s="548" t="s">
        <v>13758</v>
      </c>
      <c r="N8277" s="545" t="s">
        <v>13413</v>
      </c>
      <c r="O8277" s="545" t="s">
        <v>13413</v>
      </c>
      <c r="P8277" s="549">
        <v>5804</v>
      </c>
      <c r="Q8277" s="549">
        <v>1</v>
      </c>
      <c r="R8277" s="549">
        <v>26</v>
      </c>
      <c r="S8277" s="548">
        <v>2228</v>
      </c>
      <c r="T8277" s="548"/>
      <c r="U8277" s="99"/>
    </row>
    <row r="8278" spans="1:21" ht="19.5" customHeight="1">
      <c r="A8278" s="545">
        <v>102955</v>
      </c>
      <c r="B8278" s="545" t="s">
        <v>3410</v>
      </c>
      <c r="C8278" s="545" t="s">
        <v>216</v>
      </c>
      <c r="D8278" s="546">
        <v>46052</v>
      </c>
      <c r="E8278" s="171" t="str">
        <f t="shared" si="129"/>
        <v>2026</v>
      </c>
      <c r="F8278" s="547">
        <v>192663</v>
      </c>
      <c r="G8278" s="548">
        <v>0.19</v>
      </c>
      <c r="H8278" s="547">
        <v>161901.68</v>
      </c>
      <c r="I8278" s="545" t="s">
        <v>12647</v>
      </c>
      <c r="J8278" s="545" t="s">
        <v>13307</v>
      </c>
      <c r="K8278" s="545" t="s">
        <v>13413</v>
      </c>
      <c r="L8278" s="545" t="s">
        <v>13413</v>
      </c>
      <c r="M8278" s="548" t="s">
        <v>13758</v>
      </c>
      <c r="N8278" s="545" t="s">
        <v>13413</v>
      </c>
      <c r="O8278" s="545" t="s">
        <v>13413</v>
      </c>
      <c r="P8278" s="549">
        <v>5805</v>
      </c>
      <c r="Q8278" s="549">
        <v>1</v>
      </c>
      <c r="R8278" s="549">
        <v>26</v>
      </c>
      <c r="S8278" s="548">
        <v>2228</v>
      </c>
      <c r="T8278" s="548"/>
      <c r="U8278" s="99"/>
    </row>
    <row r="8279" spans="1:21" ht="19.5" customHeight="1">
      <c r="A8279" s="545">
        <v>102957</v>
      </c>
      <c r="B8279" s="545" t="s">
        <v>3402</v>
      </c>
      <c r="C8279" s="545" t="s">
        <v>216</v>
      </c>
      <c r="D8279" s="546">
        <v>46052</v>
      </c>
      <c r="E8279" s="171" t="str">
        <f t="shared" si="129"/>
        <v>2026</v>
      </c>
      <c r="F8279" s="547">
        <v>206277</v>
      </c>
      <c r="G8279" s="548">
        <v>0.19</v>
      </c>
      <c r="H8279" s="547">
        <v>173342.02</v>
      </c>
      <c r="I8279" s="545" t="s">
        <v>12753</v>
      </c>
      <c r="J8279" s="545" t="s">
        <v>13307</v>
      </c>
      <c r="K8279" s="545" t="s">
        <v>13413</v>
      </c>
      <c r="L8279" s="545" t="s">
        <v>17893</v>
      </c>
      <c r="M8279" s="548" t="s">
        <v>13758</v>
      </c>
      <c r="N8279" s="545" t="s">
        <v>13413</v>
      </c>
      <c r="O8279" s="545" t="s">
        <v>13413</v>
      </c>
      <c r="P8279" s="549">
        <v>5806</v>
      </c>
      <c r="Q8279" s="549">
        <v>1</v>
      </c>
      <c r="R8279" s="549">
        <v>165</v>
      </c>
      <c r="S8279" s="548">
        <v>2228</v>
      </c>
      <c r="T8279" s="548"/>
      <c r="U8279" s="99"/>
    </row>
    <row r="8280" spans="1:21" ht="19.5" customHeight="1">
      <c r="A8280" s="545">
        <v>102958</v>
      </c>
      <c r="B8280" s="545" t="s">
        <v>4627</v>
      </c>
      <c r="C8280" s="545" t="s">
        <v>216</v>
      </c>
      <c r="D8280" s="546">
        <v>45708</v>
      </c>
      <c r="E8280" s="171" t="str">
        <f t="shared" si="129"/>
        <v>2025</v>
      </c>
      <c r="F8280" s="547">
        <v>512.82000000000005</v>
      </c>
      <c r="G8280" s="548">
        <v>0.19</v>
      </c>
      <c r="H8280" s="547">
        <v>430.94</v>
      </c>
      <c r="I8280" s="545" t="s">
        <v>12659</v>
      </c>
      <c r="J8280" s="545" t="s">
        <v>13307</v>
      </c>
      <c r="K8280" s="545" t="s">
        <v>18968</v>
      </c>
      <c r="L8280" s="545" t="s">
        <v>14222</v>
      </c>
      <c r="M8280" s="548" t="s">
        <v>13758</v>
      </c>
      <c r="N8280" s="545" t="s">
        <v>13413</v>
      </c>
      <c r="O8280" s="545" t="s">
        <v>16511</v>
      </c>
      <c r="P8280" s="549">
        <v>5807</v>
      </c>
      <c r="Q8280" s="549">
        <v>1</v>
      </c>
      <c r="R8280" s="549">
        <v>116</v>
      </c>
      <c r="S8280" s="548">
        <v>2228</v>
      </c>
      <c r="T8280" s="548"/>
      <c r="U8280" s="99"/>
    </row>
    <row r="8281" spans="1:21" ht="19.5" customHeight="1">
      <c r="A8281" s="545">
        <v>102959</v>
      </c>
      <c r="B8281" s="545" t="s">
        <v>3409</v>
      </c>
      <c r="C8281" s="545" t="s">
        <v>216</v>
      </c>
      <c r="D8281" s="546">
        <v>46052</v>
      </c>
      <c r="E8281" s="171" t="str">
        <f t="shared" si="129"/>
        <v>2026</v>
      </c>
      <c r="F8281" s="547">
        <v>168296</v>
      </c>
      <c r="G8281" s="548">
        <v>0.19</v>
      </c>
      <c r="H8281" s="547">
        <v>141425.21</v>
      </c>
      <c r="I8281" s="545" t="s">
        <v>12647</v>
      </c>
      <c r="J8281" s="545" t="s">
        <v>13307</v>
      </c>
      <c r="K8281" s="545" t="s">
        <v>13413</v>
      </c>
      <c r="L8281" s="545" t="s">
        <v>13413</v>
      </c>
      <c r="M8281" s="548" t="s">
        <v>13758</v>
      </c>
      <c r="N8281" s="545" t="s">
        <v>13413</v>
      </c>
      <c r="O8281" s="545" t="s">
        <v>13413</v>
      </c>
      <c r="P8281" s="549">
        <v>5808</v>
      </c>
      <c r="Q8281" s="549">
        <v>1</v>
      </c>
      <c r="R8281" s="549">
        <v>26</v>
      </c>
      <c r="S8281" s="548">
        <v>2228</v>
      </c>
      <c r="T8281" s="548"/>
      <c r="U8281" s="99"/>
    </row>
    <row r="8282" spans="1:21" ht="19.5" customHeight="1">
      <c r="A8282" s="545">
        <v>102960</v>
      </c>
      <c r="B8282" s="545" t="s">
        <v>8018</v>
      </c>
      <c r="C8282" s="545" t="s">
        <v>209</v>
      </c>
      <c r="D8282" s="546">
        <v>43553</v>
      </c>
      <c r="E8282" s="171" t="str">
        <f t="shared" si="129"/>
        <v>2019</v>
      </c>
      <c r="F8282" s="547">
        <v>18255</v>
      </c>
      <c r="G8282" s="548">
        <v>0.19</v>
      </c>
      <c r="H8282" s="547">
        <v>15340.34</v>
      </c>
      <c r="I8282" s="545" t="s">
        <v>12697</v>
      </c>
      <c r="J8282" s="545" t="s">
        <v>13298</v>
      </c>
      <c r="K8282" s="545" t="s">
        <v>13413</v>
      </c>
      <c r="L8282" s="545" t="s">
        <v>14566</v>
      </c>
      <c r="M8282" s="548" t="s">
        <v>13758</v>
      </c>
      <c r="N8282" s="545" t="s">
        <v>13413</v>
      </c>
      <c r="O8282" s="545" t="s">
        <v>13413</v>
      </c>
      <c r="P8282" s="549">
        <v>5809</v>
      </c>
      <c r="Q8282" s="549">
        <v>1</v>
      </c>
      <c r="R8282" s="549">
        <v>138</v>
      </c>
      <c r="S8282" s="548">
        <v>1012</v>
      </c>
      <c r="T8282" s="548"/>
      <c r="U8282" s="99"/>
    </row>
    <row r="8283" spans="1:21" ht="19.5" customHeight="1">
      <c r="A8283" s="545">
        <v>102961</v>
      </c>
      <c r="B8283" s="545" t="s">
        <v>4469</v>
      </c>
      <c r="C8283" s="545" t="s">
        <v>209</v>
      </c>
      <c r="D8283" s="546"/>
      <c r="E8283" s="171" t="str">
        <f t="shared" si="129"/>
        <v>1900</v>
      </c>
      <c r="F8283" s="547">
        <v>0</v>
      </c>
      <c r="G8283" s="548">
        <v>0</v>
      </c>
      <c r="H8283" s="547">
        <v>0</v>
      </c>
      <c r="I8283" s="545" t="s">
        <v>12639</v>
      </c>
      <c r="J8283" s="545"/>
      <c r="K8283" s="545" t="s">
        <v>13413</v>
      </c>
      <c r="L8283" s="545" t="s">
        <v>13764</v>
      </c>
      <c r="M8283" s="548" t="s">
        <v>13758</v>
      </c>
      <c r="N8283" s="545" t="s">
        <v>13413</v>
      </c>
      <c r="O8283" s="545" t="s">
        <v>13413</v>
      </c>
      <c r="P8283" s="549">
        <v>5810</v>
      </c>
      <c r="Q8283" s="549">
        <v>1</v>
      </c>
      <c r="R8283" s="549">
        <v>64</v>
      </c>
      <c r="S8283" s="548"/>
      <c r="T8283" s="548"/>
      <c r="U8283" s="99"/>
    </row>
    <row r="8284" spans="1:21" ht="19.5" customHeight="1">
      <c r="A8284" s="545">
        <v>102962</v>
      </c>
      <c r="B8284" s="545" t="s">
        <v>4771</v>
      </c>
      <c r="C8284" s="545" t="s">
        <v>209</v>
      </c>
      <c r="D8284" s="546">
        <v>43544</v>
      </c>
      <c r="E8284" s="171" t="str">
        <f t="shared" si="129"/>
        <v>2019</v>
      </c>
      <c r="F8284" s="547">
        <v>1876</v>
      </c>
      <c r="G8284" s="548">
        <v>0.19</v>
      </c>
      <c r="H8284" s="547">
        <v>1576.47</v>
      </c>
      <c r="I8284" s="545" t="s">
        <v>12650</v>
      </c>
      <c r="J8284" s="545" t="s">
        <v>13298</v>
      </c>
      <c r="K8284" s="545" t="s">
        <v>13413</v>
      </c>
      <c r="L8284" s="545" t="s">
        <v>13764</v>
      </c>
      <c r="M8284" s="548" t="s">
        <v>13758</v>
      </c>
      <c r="N8284" s="545" t="s">
        <v>13413</v>
      </c>
      <c r="O8284" s="545" t="s">
        <v>13413</v>
      </c>
      <c r="P8284" s="549">
        <v>5811</v>
      </c>
      <c r="Q8284" s="549">
        <v>1</v>
      </c>
      <c r="R8284" s="549">
        <v>127</v>
      </c>
      <c r="S8284" s="548">
        <v>1012</v>
      </c>
      <c r="T8284" s="548"/>
      <c r="U8284" s="99"/>
    </row>
    <row r="8285" spans="1:21" ht="19.5" customHeight="1">
      <c r="A8285" s="545">
        <v>102963</v>
      </c>
      <c r="B8285" s="545" t="s">
        <v>2097</v>
      </c>
      <c r="C8285" s="545" t="s">
        <v>216</v>
      </c>
      <c r="D8285" s="546"/>
      <c r="E8285" s="171" t="str">
        <f t="shared" si="129"/>
        <v>1900</v>
      </c>
      <c r="F8285" s="547">
        <v>0</v>
      </c>
      <c r="G8285" s="548">
        <v>0</v>
      </c>
      <c r="H8285" s="547">
        <v>0</v>
      </c>
      <c r="I8285" s="545" t="s">
        <v>12638</v>
      </c>
      <c r="J8285" s="545"/>
      <c r="K8285" s="545" t="s">
        <v>13413</v>
      </c>
      <c r="L8285" s="545" t="s">
        <v>13764</v>
      </c>
      <c r="M8285" s="548" t="s">
        <v>13758</v>
      </c>
      <c r="N8285" s="545" t="s">
        <v>13413</v>
      </c>
      <c r="O8285" s="545" t="s">
        <v>13413</v>
      </c>
      <c r="P8285" s="549">
        <v>5812</v>
      </c>
      <c r="Q8285" s="549">
        <v>1</v>
      </c>
      <c r="R8285" s="549">
        <v>126</v>
      </c>
      <c r="S8285" s="548"/>
      <c r="T8285" s="548"/>
      <c r="U8285" s="99"/>
    </row>
    <row r="8286" spans="1:21" ht="19.5" customHeight="1">
      <c r="A8286" s="545">
        <v>102964</v>
      </c>
      <c r="B8286" s="545" t="s">
        <v>8329</v>
      </c>
      <c r="C8286" s="545" t="s">
        <v>216</v>
      </c>
      <c r="D8286" s="546">
        <v>45491</v>
      </c>
      <c r="E8286" s="171" t="str">
        <f t="shared" si="129"/>
        <v>2024</v>
      </c>
      <c r="F8286" s="547">
        <v>1631</v>
      </c>
      <c r="G8286" s="548">
        <v>0.19</v>
      </c>
      <c r="H8286" s="547">
        <v>1370.59</v>
      </c>
      <c r="I8286" s="545" t="s">
        <v>12659</v>
      </c>
      <c r="J8286" s="545" t="s">
        <v>13307</v>
      </c>
      <c r="K8286" s="545" t="s">
        <v>18969</v>
      </c>
      <c r="L8286" s="545" t="s">
        <v>14222</v>
      </c>
      <c r="M8286" s="548" t="s">
        <v>13758</v>
      </c>
      <c r="N8286" s="545" t="s">
        <v>13413</v>
      </c>
      <c r="O8286" s="545" t="s">
        <v>16511</v>
      </c>
      <c r="P8286" s="549">
        <v>5813</v>
      </c>
      <c r="Q8286" s="549">
        <v>1</v>
      </c>
      <c r="R8286" s="549">
        <v>116</v>
      </c>
      <c r="S8286" s="548">
        <v>2228</v>
      </c>
      <c r="T8286" s="548"/>
      <c r="U8286" s="99"/>
    </row>
    <row r="8287" spans="1:21" ht="19.5" customHeight="1">
      <c r="A8287" s="545">
        <v>102965</v>
      </c>
      <c r="B8287" s="545" t="s">
        <v>8017</v>
      </c>
      <c r="C8287" s="545" t="s">
        <v>209</v>
      </c>
      <c r="D8287" s="546">
        <v>43553</v>
      </c>
      <c r="E8287" s="171" t="str">
        <f t="shared" si="129"/>
        <v>2019</v>
      </c>
      <c r="F8287" s="547">
        <v>12282</v>
      </c>
      <c r="G8287" s="548">
        <v>0.19</v>
      </c>
      <c r="H8287" s="547">
        <v>10321.01</v>
      </c>
      <c r="I8287" s="545" t="s">
        <v>12697</v>
      </c>
      <c r="J8287" s="545" t="s">
        <v>13296</v>
      </c>
      <c r="K8287" s="545" t="s">
        <v>13413</v>
      </c>
      <c r="L8287" s="545" t="s">
        <v>14565</v>
      </c>
      <c r="M8287" s="548" t="s">
        <v>13758</v>
      </c>
      <c r="N8287" s="545" t="s">
        <v>13413</v>
      </c>
      <c r="O8287" s="545" t="s">
        <v>13413</v>
      </c>
      <c r="P8287" s="549">
        <v>5814</v>
      </c>
      <c r="Q8287" s="549">
        <v>1</v>
      </c>
      <c r="R8287" s="549">
        <v>138</v>
      </c>
      <c r="S8287" s="548">
        <v>2218</v>
      </c>
      <c r="T8287" s="548"/>
      <c r="U8287" s="99"/>
    </row>
    <row r="8288" spans="1:21" ht="19.5" customHeight="1">
      <c r="A8288" s="545">
        <v>102966</v>
      </c>
      <c r="B8288" s="545" t="s">
        <v>10277</v>
      </c>
      <c r="C8288" s="545" t="s">
        <v>209</v>
      </c>
      <c r="D8288" s="546">
        <v>46052</v>
      </c>
      <c r="E8288" s="171" t="str">
        <f t="shared" si="129"/>
        <v>2026</v>
      </c>
      <c r="F8288" s="547">
        <v>25593</v>
      </c>
      <c r="G8288" s="548">
        <v>0.19</v>
      </c>
      <c r="H8288" s="547">
        <v>21506.720000000001</v>
      </c>
      <c r="I8288" s="545" t="s">
        <v>12637</v>
      </c>
      <c r="J8288" s="545" t="s">
        <v>13307</v>
      </c>
      <c r="K8288" s="545" t="s">
        <v>13413</v>
      </c>
      <c r="L8288" s="545" t="s">
        <v>14565</v>
      </c>
      <c r="M8288" s="548" t="s">
        <v>13758</v>
      </c>
      <c r="N8288" s="545" t="s">
        <v>13413</v>
      </c>
      <c r="O8288" s="545" t="s">
        <v>13413</v>
      </c>
      <c r="P8288" s="549">
        <v>5815</v>
      </c>
      <c r="Q8288" s="549">
        <v>1</v>
      </c>
      <c r="R8288" s="549">
        <v>13</v>
      </c>
      <c r="S8288" s="548">
        <v>2228</v>
      </c>
      <c r="T8288" s="548"/>
      <c r="U8288" s="99"/>
    </row>
    <row r="8289" spans="1:21" ht="19.5" customHeight="1">
      <c r="A8289" s="545">
        <v>102967</v>
      </c>
      <c r="B8289" s="545" t="s">
        <v>2563</v>
      </c>
      <c r="C8289" s="545" t="s">
        <v>209</v>
      </c>
      <c r="D8289" s="546">
        <v>46052</v>
      </c>
      <c r="E8289" s="171" t="str">
        <f t="shared" si="129"/>
        <v>2026</v>
      </c>
      <c r="F8289" s="547">
        <v>32534</v>
      </c>
      <c r="G8289" s="548">
        <v>0.19</v>
      </c>
      <c r="H8289" s="547">
        <v>27339.5</v>
      </c>
      <c r="I8289" s="545" t="s">
        <v>12697</v>
      </c>
      <c r="J8289" s="545" t="s">
        <v>13307</v>
      </c>
      <c r="K8289" s="545" t="s">
        <v>13413</v>
      </c>
      <c r="L8289" s="545" t="s">
        <v>14565</v>
      </c>
      <c r="M8289" s="548" t="s">
        <v>13758</v>
      </c>
      <c r="N8289" s="545" t="s">
        <v>13413</v>
      </c>
      <c r="O8289" s="545" t="s">
        <v>13413</v>
      </c>
      <c r="P8289" s="549">
        <v>5816</v>
      </c>
      <c r="Q8289" s="549">
        <v>1</v>
      </c>
      <c r="R8289" s="549">
        <v>138</v>
      </c>
      <c r="S8289" s="548">
        <v>2228</v>
      </c>
      <c r="T8289" s="548"/>
      <c r="U8289" s="99"/>
    </row>
    <row r="8290" spans="1:21" ht="19.5" customHeight="1">
      <c r="A8290" s="545">
        <v>102968</v>
      </c>
      <c r="B8290" s="545" t="s">
        <v>10276</v>
      </c>
      <c r="C8290" s="545" t="s">
        <v>209</v>
      </c>
      <c r="D8290" s="546"/>
      <c r="E8290" s="171" t="str">
        <f t="shared" si="129"/>
        <v>1900</v>
      </c>
      <c r="F8290" s="547">
        <v>0</v>
      </c>
      <c r="G8290" s="548">
        <v>0</v>
      </c>
      <c r="H8290" s="547">
        <v>0</v>
      </c>
      <c r="I8290" s="545" t="s">
        <v>12639</v>
      </c>
      <c r="J8290" s="545"/>
      <c r="K8290" s="545" t="s">
        <v>13413</v>
      </c>
      <c r="L8290" s="545" t="s">
        <v>13763</v>
      </c>
      <c r="M8290" s="548" t="s">
        <v>13758</v>
      </c>
      <c r="N8290" s="545" t="s">
        <v>13413</v>
      </c>
      <c r="O8290" s="545" t="s">
        <v>13413</v>
      </c>
      <c r="P8290" s="549">
        <v>5817</v>
      </c>
      <c r="Q8290" s="549">
        <v>1</v>
      </c>
      <c r="R8290" s="549">
        <v>64</v>
      </c>
      <c r="S8290" s="548"/>
      <c r="T8290" s="548"/>
      <c r="U8290" s="99"/>
    </row>
    <row r="8291" spans="1:21" ht="19.5" customHeight="1">
      <c r="A8291" s="545">
        <v>102969</v>
      </c>
      <c r="B8291" s="545" t="s">
        <v>10275</v>
      </c>
      <c r="C8291" s="545" t="s">
        <v>216</v>
      </c>
      <c r="D8291" s="546"/>
      <c r="E8291" s="171" t="str">
        <f t="shared" si="129"/>
        <v>1900</v>
      </c>
      <c r="F8291" s="547">
        <v>0</v>
      </c>
      <c r="G8291" s="548">
        <v>0</v>
      </c>
      <c r="H8291" s="547">
        <v>0</v>
      </c>
      <c r="I8291" s="545" t="s">
        <v>12659</v>
      </c>
      <c r="J8291" s="545"/>
      <c r="K8291" s="545" t="s">
        <v>18970</v>
      </c>
      <c r="L8291" s="545" t="s">
        <v>14222</v>
      </c>
      <c r="M8291" s="548" t="s">
        <v>13758</v>
      </c>
      <c r="N8291" s="545" t="s">
        <v>13413</v>
      </c>
      <c r="O8291" s="545" t="s">
        <v>16511</v>
      </c>
      <c r="P8291" s="549">
        <v>5818</v>
      </c>
      <c r="Q8291" s="549">
        <v>1</v>
      </c>
      <c r="R8291" s="549">
        <v>116</v>
      </c>
      <c r="S8291" s="548"/>
      <c r="T8291" s="548"/>
      <c r="U8291" s="99"/>
    </row>
    <row r="8292" spans="1:21" ht="19.5" customHeight="1">
      <c r="A8292" s="545">
        <v>102970</v>
      </c>
      <c r="B8292" s="545" t="s">
        <v>289</v>
      </c>
      <c r="C8292" s="545" t="s">
        <v>288</v>
      </c>
      <c r="D8292" s="546"/>
      <c r="E8292" s="171" t="str">
        <f t="shared" si="129"/>
        <v>1900</v>
      </c>
      <c r="F8292" s="547">
        <v>0</v>
      </c>
      <c r="G8292" s="548">
        <v>0</v>
      </c>
      <c r="H8292" s="547">
        <v>0</v>
      </c>
      <c r="I8292" s="545" t="s">
        <v>12640</v>
      </c>
      <c r="J8292" s="545"/>
      <c r="K8292" s="545" t="s">
        <v>13413</v>
      </c>
      <c r="L8292" s="545" t="s">
        <v>13413</v>
      </c>
      <c r="M8292" s="548" t="s">
        <v>13758</v>
      </c>
      <c r="N8292" s="545" t="s">
        <v>13413</v>
      </c>
      <c r="O8292" s="545" t="s">
        <v>13413</v>
      </c>
      <c r="P8292" s="549">
        <v>5819</v>
      </c>
      <c r="Q8292" s="549">
        <v>1</v>
      </c>
      <c r="R8292" s="549">
        <v>1</v>
      </c>
      <c r="S8292" s="548"/>
      <c r="T8292" s="548"/>
      <c r="U8292" s="99"/>
    </row>
    <row r="8293" spans="1:21" ht="19.5" customHeight="1">
      <c r="A8293" s="545">
        <v>102971</v>
      </c>
      <c r="B8293" s="545" t="s">
        <v>287</v>
      </c>
      <c r="C8293" s="545" t="s">
        <v>288</v>
      </c>
      <c r="D8293" s="546"/>
      <c r="E8293" s="171" t="str">
        <f t="shared" si="129"/>
        <v>1900</v>
      </c>
      <c r="F8293" s="547">
        <v>0</v>
      </c>
      <c r="G8293" s="548">
        <v>0</v>
      </c>
      <c r="H8293" s="547">
        <v>0</v>
      </c>
      <c r="I8293" s="545" t="s">
        <v>12640</v>
      </c>
      <c r="J8293" s="545"/>
      <c r="K8293" s="545" t="s">
        <v>13413</v>
      </c>
      <c r="L8293" s="545" t="s">
        <v>13413</v>
      </c>
      <c r="M8293" s="548" t="s">
        <v>13758</v>
      </c>
      <c r="N8293" s="545" t="s">
        <v>13413</v>
      </c>
      <c r="O8293" s="545" t="s">
        <v>13413</v>
      </c>
      <c r="P8293" s="549">
        <v>5820</v>
      </c>
      <c r="Q8293" s="549">
        <v>1</v>
      </c>
      <c r="R8293" s="549">
        <v>1</v>
      </c>
      <c r="S8293" s="548"/>
      <c r="T8293" s="548"/>
      <c r="U8293" s="99"/>
    </row>
    <row r="8294" spans="1:21" ht="19.5" customHeight="1">
      <c r="A8294" s="545">
        <v>102972</v>
      </c>
      <c r="B8294" s="545" t="s">
        <v>10274</v>
      </c>
      <c r="C8294" s="545" t="s">
        <v>216</v>
      </c>
      <c r="D8294" s="546"/>
      <c r="E8294" s="171" t="str">
        <f t="shared" si="129"/>
        <v>1900</v>
      </c>
      <c r="F8294" s="547">
        <v>0</v>
      </c>
      <c r="G8294" s="548">
        <v>0</v>
      </c>
      <c r="H8294" s="547">
        <v>0</v>
      </c>
      <c r="I8294" s="545" t="s">
        <v>12659</v>
      </c>
      <c r="J8294" s="545"/>
      <c r="K8294" s="545" t="s">
        <v>13413</v>
      </c>
      <c r="L8294" s="545" t="s">
        <v>14222</v>
      </c>
      <c r="M8294" s="548" t="s">
        <v>13758</v>
      </c>
      <c r="N8294" s="545" t="s">
        <v>13413</v>
      </c>
      <c r="O8294" s="545" t="s">
        <v>16511</v>
      </c>
      <c r="P8294" s="549">
        <v>5821</v>
      </c>
      <c r="Q8294" s="549">
        <v>1</v>
      </c>
      <c r="R8294" s="549">
        <v>116</v>
      </c>
      <c r="S8294" s="548"/>
      <c r="T8294" s="548"/>
      <c r="U8294" s="99"/>
    </row>
    <row r="8295" spans="1:21" ht="19.5" customHeight="1">
      <c r="A8295" s="545">
        <v>102973</v>
      </c>
      <c r="B8295" s="545" t="s">
        <v>286</v>
      </c>
      <c r="C8295" s="545" t="s">
        <v>216</v>
      </c>
      <c r="D8295" s="546"/>
      <c r="E8295" s="171" t="str">
        <f t="shared" si="129"/>
        <v>1900</v>
      </c>
      <c r="F8295" s="547">
        <v>0</v>
      </c>
      <c r="G8295" s="548">
        <v>0</v>
      </c>
      <c r="H8295" s="547">
        <v>0</v>
      </c>
      <c r="I8295" s="545" t="s">
        <v>12640</v>
      </c>
      <c r="J8295" s="545"/>
      <c r="K8295" s="545" t="s">
        <v>13413</v>
      </c>
      <c r="L8295" s="545" t="s">
        <v>13413</v>
      </c>
      <c r="M8295" s="548" t="s">
        <v>13758</v>
      </c>
      <c r="N8295" s="545" t="s">
        <v>13413</v>
      </c>
      <c r="O8295" s="545" t="s">
        <v>13413</v>
      </c>
      <c r="P8295" s="549">
        <v>5822</v>
      </c>
      <c r="Q8295" s="549">
        <v>1</v>
      </c>
      <c r="R8295" s="549">
        <v>1</v>
      </c>
      <c r="S8295" s="548"/>
      <c r="T8295" s="548"/>
      <c r="U8295" s="99"/>
    </row>
    <row r="8296" spans="1:21" ht="19.5" customHeight="1">
      <c r="A8296" s="545">
        <v>102974</v>
      </c>
      <c r="B8296" s="545" t="s">
        <v>1225</v>
      </c>
      <c r="C8296" s="545" t="s">
        <v>216</v>
      </c>
      <c r="D8296" s="546">
        <v>46052</v>
      </c>
      <c r="E8296" s="171" t="str">
        <f t="shared" si="129"/>
        <v>2026</v>
      </c>
      <c r="F8296" s="547">
        <v>82715</v>
      </c>
      <c r="G8296" s="548">
        <v>0.19</v>
      </c>
      <c r="H8296" s="547">
        <v>69508.399999999994</v>
      </c>
      <c r="I8296" s="545" t="s">
        <v>12659</v>
      </c>
      <c r="J8296" s="545" t="s">
        <v>13307</v>
      </c>
      <c r="K8296" s="545" t="s">
        <v>13413</v>
      </c>
      <c r="L8296" s="545" t="s">
        <v>14161</v>
      </c>
      <c r="M8296" s="548" t="s">
        <v>13758</v>
      </c>
      <c r="N8296" s="545" t="s">
        <v>13413</v>
      </c>
      <c r="O8296" s="545" t="s">
        <v>14162</v>
      </c>
      <c r="P8296" s="549">
        <v>5823</v>
      </c>
      <c r="Q8296" s="549">
        <v>1</v>
      </c>
      <c r="R8296" s="549">
        <v>116</v>
      </c>
      <c r="S8296" s="548">
        <v>2228</v>
      </c>
      <c r="T8296" s="548"/>
      <c r="U8296" s="99"/>
    </row>
    <row r="8297" spans="1:21" ht="19.5" customHeight="1">
      <c r="A8297" s="545">
        <v>102975</v>
      </c>
      <c r="B8297" s="545" t="s">
        <v>3666</v>
      </c>
      <c r="C8297" s="545" t="s">
        <v>216</v>
      </c>
      <c r="D8297" s="546">
        <v>46052</v>
      </c>
      <c r="E8297" s="171" t="str">
        <f t="shared" si="129"/>
        <v>2026</v>
      </c>
      <c r="F8297" s="547">
        <v>22490</v>
      </c>
      <c r="G8297" s="548">
        <v>0.19</v>
      </c>
      <c r="H8297" s="547">
        <v>18899.16</v>
      </c>
      <c r="I8297" s="545" t="s">
        <v>12758</v>
      </c>
      <c r="J8297" s="545" t="s">
        <v>13307</v>
      </c>
      <c r="K8297" s="545" t="s">
        <v>18971</v>
      </c>
      <c r="L8297" s="545" t="s">
        <v>13413</v>
      </c>
      <c r="M8297" s="548" t="s">
        <v>13758</v>
      </c>
      <c r="N8297" s="545" t="s">
        <v>13413</v>
      </c>
      <c r="O8297" s="545" t="s">
        <v>13413</v>
      </c>
      <c r="P8297" s="549">
        <v>5824</v>
      </c>
      <c r="Q8297" s="549">
        <v>1</v>
      </c>
      <c r="R8297" s="549">
        <v>164</v>
      </c>
      <c r="S8297" s="548">
        <v>2228</v>
      </c>
      <c r="T8297" s="548"/>
      <c r="U8297" s="99"/>
    </row>
    <row r="8298" spans="1:21" ht="19.5" customHeight="1">
      <c r="A8298" s="545">
        <v>102976</v>
      </c>
      <c r="B8298" s="545" t="s">
        <v>4383</v>
      </c>
      <c r="C8298" s="545" t="s">
        <v>216</v>
      </c>
      <c r="D8298" s="546"/>
      <c r="E8298" s="171" t="str">
        <f t="shared" si="129"/>
        <v>1900</v>
      </c>
      <c r="F8298" s="547">
        <v>0</v>
      </c>
      <c r="G8298" s="548">
        <v>0</v>
      </c>
      <c r="H8298" s="547">
        <v>0</v>
      </c>
      <c r="I8298" s="545" t="s">
        <v>12973</v>
      </c>
      <c r="J8298" s="545"/>
      <c r="K8298" s="545" t="s">
        <v>13413</v>
      </c>
      <c r="L8298" s="545" t="s">
        <v>13413</v>
      </c>
      <c r="M8298" s="548" t="s">
        <v>13758</v>
      </c>
      <c r="N8298" s="545" t="s">
        <v>13413</v>
      </c>
      <c r="O8298" s="545" t="s">
        <v>13413</v>
      </c>
      <c r="P8298" s="549">
        <v>5825</v>
      </c>
      <c r="Q8298" s="549">
        <v>1</v>
      </c>
      <c r="R8298" s="549">
        <v>59</v>
      </c>
      <c r="S8298" s="548"/>
      <c r="T8298" s="548"/>
      <c r="U8298" s="99"/>
    </row>
    <row r="8299" spans="1:21" ht="19.5" customHeight="1">
      <c r="A8299" s="545">
        <v>102977</v>
      </c>
      <c r="B8299" s="545" t="s">
        <v>6604</v>
      </c>
      <c r="C8299" s="545" t="s">
        <v>216</v>
      </c>
      <c r="D8299" s="546">
        <v>46052</v>
      </c>
      <c r="E8299" s="171" t="str">
        <f t="shared" si="129"/>
        <v>2026</v>
      </c>
      <c r="F8299" s="547">
        <v>153721</v>
      </c>
      <c r="G8299" s="548">
        <v>0.19</v>
      </c>
      <c r="H8299" s="547">
        <v>129177.31</v>
      </c>
      <c r="I8299" s="545" t="s">
        <v>12701</v>
      </c>
      <c r="J8299" s="545" t="s">
        <v>13307</v>
      </c>
      <c r="K8299" s="545" t="s">
        <v>18972</v>
      </c>
      <c r="L8299" s="545" t="s">
        <v>13413</v>
      </c>
      <c r="M8299" s="548" t="s">
        <v>13758</v>
      </c>
      <c r="N8299" s="545" t="s">
        <v>13413</v>
      </c>
      <c r="O8299" s="545" t="s">
        <v>13413</v>
      </c>
      <c r="P8299" s="549">
        <v>5826</v>
      </c>
      <c r="Q8299" s="549">
        <v>1</v>
      </c>
      <c r="R8299" s="549">
        <v>10</v>
      </c>
      <c r="S8299" s="548">
        <v>2228</v>
      </c>
      <c r="T8299" s="548"/>
      <c r="U8299" s="99"/>
    </row>
    <row r="8300" spans="1:21" ht="19.5" customHeight="1">
      <c r="A8300" s="545">
        <v>102978</v>
      </c>
      <c r="B8300" s="545" t="s">
        <v>3459</v>
      </c>
      <c r="C8300" s="545" t="s">
        <v>216</v>
      </c>
      <c r="D8300" s="546">
        <v>46052</v>
      </c>
      <c r="E8300" s="171" t="str">
        <f t="shared" si="129"/>
        <v>2026</v>
      </c>
      <c r="F8300" s="547">
        <v>1041936</v>
      </c>
      <c r="G8300" s="548">
        <v>0.19</v>
      </c>
      <c r="H8300" s="547">
        <v>875576.47</v>
      </c>
      <c r="I8300" s="545" t="s">
        <v>12647</v>
      </c>
      <c r="J8300" s="545" t="s">
        <v>13307</v>
      </c>
      <c r="K8300" s="545" t="s">
        <v>13413</v>
      </c>
      <c r="L8300" s="545" t="s">
        <v>13413</v>
      </c>
      <c r="M8300" s="548" t="s">
        <v>13758</v>
      </c>
      <c r="N8300" s="545" t="s">
        <v>13413</v>
      </c>
      <c r="O8300" s="545" t="s">
        <v>13413</v>
      </c>
      <c r="P8300" s="549">
        <v>5827</v>
      </c>
      <c r="Q8300" s="549">
        <v>1</v>
      </c>
      <c r="R8300" s="549">
        <v>26</v>
      </c>
      <c r="S8300" s="548">
        <v>2228</v>
      </c>
      <c r="T8300" s="548"/>
      <c r="U8300" s="99"/>
    </row>
    <row r="8301" spans="1:21" ht="19.5" customHeight="1">
      <c r="A8301" s="545">
        <v>102979</v>
      </c>
      <c r="B8301" s="545" t="s">
        <v>10273</v>
      </c>
      <c r="C8301" s="545" t="s">
        <v>4552</v>
      </c>
      <c r="D8301" s="546">
        <v>46052</v>
      </c>
      <c r="E8301" s="171" t="str">
        <f t="shared" si="129"/>
        <v>2026</v>
      </c>
      <c r="F8301" s="547">
        <v>46059</v>
      </c>
      <c r="G8301" s="548">
        <v>0.19</v>
      </c>
      <c r="H8301" s="547">
        <v>38705.040000000001</v>
      </c>
      <c r="I8301" s="545" t="s">
        <v>12701</v>
      </c>
      <c r="J8301" s="545" t="s">
        <v>13307</v>
      </c>
      <c r="K8301" s="545" t="s">
        <v>13413</v>
      </c>
      <c r="L8301" s="545" t="s">
        <v>18973</v>
      </c>
      <c r="M8301" s="548" t="s">
        <v>13758</v>
      </c>
      <c r="N8301" s="545" t="s">
        <v>13413</v>
      </c>
      <c r="O8301" s="545" t="s">
        <v>18974</v>
      </c>
      <c r="P8301" s="549">
        <v>5828</v>
      </c>
      <c r="Q8301" s="549">
        <v>1</v>
      </c>
      <c r="R8301" s="549">
        <v>10</v>
      </c>
      <c r="S8301" s="548">
        <v>2228</v>
      </c>
      <c r="T8301" s="548"/>
      <c r="U8301" s="99"/>
    </row>
    <row r="8302" spans="1:21" ht="19.5" customHeight="1">
      <c r="A8302" s="545">
        <v>102980</v>
      </c>
      <c r="B8302" s="545" t="s">
        <v>1375</v>
      </c>
      <c r="C8302" s="545" t="s">
        <v>216</v>
      </c>
      <c r="D8302" s="546"/>
      <c r="E8302" s="171" t="str">
        <f t="shared" si="129"/>
        <v>1900</v>
      </c>
      <c r="F8302" s="547">
        <v>0</v>
      </c>
      <c r="G8302" s="548">
        <v>0</v>
      </c>
      <c r="H8302" s="547">
        <v>0</v>
      </c>
      <c r="I8302" s="545" t="s">
        <v>12701</v>
      </c>
      <c r="J8302" s="545"/>
      <c r="K8302" s="545" t="s">
        <v>13413</v>
      </c>
      <c r="L8302" s="545" t="s">
        <v>18975</v>
      </c>
      <c r="M8302" s="548" t="s">
        <v>13758</v>
      </c>
      <c r="N8302" s="545" t="s">
        <v>13413</v>
      </c>
      <c r="O8302" s="545" t="s">
        <v>18976</v>
      </c>
      <c r="P8302" s="549">
        <v>5829</v>
      </c>
      <c r="Q8302" s="549">
        <v>1</v>
      </c>
      <c r="R8302" s="549">
        <v>10</v>
      </c>
      <c r="S8302" s="548"/>
      <c r="T8302" s="548"/>
      <c r="U8302" s="99"/>
    </row>
    <row r="8303" spans="1:21" ht="19.5" customHeight="1">
      <c r="A8303" s="545">
        <v>102981</v>
      </c>
      <c r="B8303" s="545" t="s">
        <v>10272</v>
      </c>
      <c r="C8303" s="545" t="s">
        <v>216</v>
      </c>
      <c r="D8303" s="546">
        <v>46052</v>
      </c>
      <c r="E8303" s="171" t="str">
        <f t="shared" si="129"/>
        <v>2026</v>
      </c>
      <c r="F8303" s="547">
        <v>202434</v>
      </c>
      <c r="G8303" s="548">
        <v>0.19</v>
      </c>
      <c r="H8303" s="547">
        <v>170112.61</v>
      </c>
      <c r="I8303" s="545" t="s">
        <v>12701</v>
      </c>
      <c r="J8303" s="545" t="s">
        <v>13307</v>
      </c>
      <c r="K8303" s="545" t="s">
        <v>13413</v>
      </c>
      <c r="L8303" s="545" t="s">
        <v>18977</v>
      </c>
      <c r="M8303" s="548" t="s">
        <v>13758</v>
      </c>
      <c r="N8303" s="545" t="s">
        <v>13413</v>
      </c>
      <c r="O8303" s="545" t="s">
        <v>18978</v>
      </c>
      <c r="P8303" s="549">
        <v>5830</v>
      </c>
      <c r="Q8303" s="549">
        <v>1</v>
      </c>
      <c r="R8303" s="549">
        <v>10</v>
      </c>
      <c r="S8303" s="548">
        <v>2228</v>
      </c>
      <c r="T8303" s="548"/>
      <c r="U8303" s="99"/>
    </row>
    <row r="8304" spans="1:21" ht="19.5" customHeight="1">
      <c r="A8304" s="545">
        <v>102982</v>
      </c>
      <c r="B8304" s="545" t="s">
        <v>1430</v>
      </c>
      <c r="C8304" s="545" t="s">
        <v>216</v>
      </c>
      <c r="D8304" s="546">
        <v>45708</v>
      </c>
      <c r="E8304" s="171" t="str">
        <f t="shared" si="129"/>
        <v>2025</v>
      </c>
      <c r="F8304" s="547">
        <v>305.82</v>
      </c>
      <c r="G8304" s="548">
        <v>0.19</v>
      </c>
      <c r="H8304" s="547">
        <v>256.99</v>
      </c>
      <c r="I8304" s="545" t="s">
        <v>12659</v>
      </c>
      <c r="J8304" s="545" t="s">
        <v>13307</v>
      </c>
      <c r="K8304" s="545" t="s">
        <v>13413</v>
      </c>
      <c r="L8304" s="545" t="s">
        <v>14222</v>
      </c>
      <c r="M8304" s="548" t="s">
        <v>13758</v>
      </c>
      <c r="N8304" s="545" t="s">
        <v>13413</v>
      </c>
      <c r="O8304" s="545" t="s">
        <v>16511</v>
      </c>
      <c r="P8304" s="549">
        <v>5831</v>
      </c>
      <c r="Q8304" s="549">
        <v>1</v>
      </c>
      <c r="R8304" s="549">
        <v>116</v>
      </c>
      <c r="S8304" s="548">
        <v>2228</v>
      </c>
      <c r="T8304" s="548"/>
      <c r="U8304" s="99"/>
    </row>
    <row r="8305" spans="1:21" ht="19.5" customHeight="1">
      <c r="A8305" s="545">
        <v>102983</v>
      </c>
      <c r="B8305" s="545" t="s">
        <v>10271</v>
      </c>
      <c r="C8305" s="545" t="s">
        <v>4552</v>
      </c>
      <c r="D8305" s="546">
        <v>46052</v>
      </c>
      <c r="E8305" s="171" t="str">
        <f t="shared" si="129"/>
        <v>2026</v>
      </c>
      <c r="F8305" s="547">
        <v>41300</v>
      </c>
      <c r="G8305" s="548">
        <v>0.19</v>
      </c>
      <c r="H8305" s="547">
        <v>34705.879999999997</v>
      </c>
      <c r="I8305" s="545" t="s">
        <v>12701</v>
      </c>
      <c r="J8305" s="545" t="s">
        <v>13307</v>
      </c>
      <c r="K8305" s="545" t="s">
        <v>13413</v>
      </c>
      <c r="L8305" s="545" t="s">
        <v>18979</v>
      </c>
      <c r="M8305" s="548" t="s">
        <v>13758</v>
      </c>
      <c r="N8305" s="545" t="s">
        <v>13413</v>
      </c>
      <c r="O8305" s="545" t="s">
        <v>18980</v>
      </c>
      <c r="P8305" s="549">
        <v>5832</v>
      </c>
      <c r="Q8305" s="549">
        <v>1</v>
      </c>
      <c r="R8305" s="549">
        <v>10</v>
      </c>
      <c r="S8305" s="548">
        <v>2228</v>
      </c>
      <c r="T8305" s="548"/>
      <c r="U8305" s="99"/>
    </row>
    <row r="8306" spans="1:21" ht="19.5" customHeight="1">
      <c r="A8306" s="545">
        <v>102984</v>
      </c>
      <c r="B8306" s="545" t="s">
        <v>1246</v>
      </c>
      <c r="C8306" s="545" t="s">
        <v>216</v>
      </c>
      <c r="D8306" s="546">
        <v>46052</v>
      </c>
      <c r="E8306" s="171" t="str">
        <f t="shared" si="129"/>
        <v>2026</v>
      </c>
      <c r="F8306" s="547">
        <v>69978</v>
      </c>
      <c r="G8306" s="548">
        <v>0.19</v>
      </c>
      <c r="H8306" s="547">
        <v>58805.04</v>
      </c>
      <c r="I8306" s="545" t="s">
        <v>12701</v>
      </c>
      <c r="J8306" s="545" t="s">
        <v>13307</v>
      </c>
      <c r="K8306" s="545" t="s">
        <v>13413</v>
      </c>
      <c r="L8306" s="545" t="s">
        <v>18981</v>
      </c>
      <c r="M8306" s="548" t="s">
        <v>13758</v>
      </c>
      <c r="N8306" s="545" t="s">
        <v>13413</v>
      </c>
      <c r="O8306" s="545" t="s">
        <v>18982</v>
      </c>
      <c r="P8306" s="549">
        <v>5833</v>
      </c>
      <c r="Q8306" s="549">
        <v>1</v>
      </c>
      <c r="R8306" s="549">
        <v>10</v>
      </c>
      <c r="S8306" s="548">
        <v>2228</v>
      </c>
      <c r="T8306" s="548"/>
      <c r="U8306" s="99"/>
    </row>
    <row r="8307" spans="1:21" ht="19.5" customHeight="1">
      <c r="A8307" s="545">
        <v>102985</v>
      </c>
      <c r="B8307" s="545" t="s">
        <v>6603</v>
      </c>
      <c r="C8307" s="545" t="s">
        <v>216</v>
      </c>
      <c r="D8307" s="546">
        <v>46052</v>
      </c>
      <c r="E8307" s="171" t="str">
        <f t="shared" si="129"/>
        <v>2026</v>
      </c>
      <c r="F8307" s="547">
        <v>36353</v>
      </c>
      <c r="G8307" s="548">
        <v>0.19</v>
      </c>
      <c r="H8307" s="547">
        <v>30548.74</v>
      </c>
      <c r="I8307" s="545" t="s">
        <v>12701</v>
      </c>
      <c r="J8307" s="545" t="s">
        <v>13307</v>
      </c>
      <c r="K8307" s="545" t="s">
        <v>13413</v>
      </c>
      <c r="L8307" s="545" t="s">
        <v>18983</v>
      </c>
      <c r="M8307" s="548" t="s">
        <v>13758</v>
      </c>
      <c r="N8307" s="545" t="s">
        <v>13413</v>
      </c>
      <c r="O8307" s="545" t="s">
        <v>18984</v>
      </c>
      <c r="P8307" s="549">
        <v>5834</v>
      </c>
      <c r="Q8307" s="549">
        <v>1</v>
      </c>
      <c r="R8307" s="549">
        <v>10</v>
      </c>
      <c r="S8307" s="548">
        <v>2228</v>
      </c>
      <c r="T8307" s="548"/>
      <c r="U8307" s="99"/>
    </row>
    <row r="8308" spans="1:21" ht="19.5" customHeight="1">
      <c r="A8308" s="545">
        <v>102986</v>
      </c>
      <c r="B8308" s="545" t="s">
        <v>10270</v>
      </c>
      <c r="C8308" s="545" t="s">
        <v>216</v>
      </c>
      <c r="D8308" s="546">
        <v>46052</v>
      </c>
      <c r="E8308" s="171" t="str">
        <f t="shared" si="129"/>
        <v>2026</v>
      </c>
      <c r="F8308" s="547">
        <v>77071</v>
      </c>
      <c r="G8308" s="548">
        <v>0.19</v>
      </c>
      <c r="H8308" s="547">
        <v>64765.55</v>
      </c>
      <c r="I8308" s="545" t="s">
        <v>12701</v>
      </c>
      <c r="J8308" s="545" t="s">
        <v>13307</v>
      </c>
      <c r="K8308" s="545" t="s">
        <v>13413</v>
      </c>
      <c r="L8308" s="545" t="s">
        <v>18985</v>
      </c>
      <c r="M8308" s="548" t="s">
        <v>13758</v>
      </c>
      <c r="N8308" s="545" t="s">
        <v>13413</v>
      </c>
      <c r="O8308" s="545" t="s">
        <v>18986</v>
      </c>
      <c r="P8308" s="549">
        <v>5835</v>
      </c>
      <c r="Q8308" s="549">
        <v>1</v>
      </c>
      <c r="R8308" s="549">
        <v>10</v>
      </c>
      <c r="S8308" s="548">
        <v>2228</v>
      </c>
      <c r="T8308" s="548"/>
      <c r="U8308" s="99"/>
    </row>
    <row r="8309" spans="1:21" ht="19.5" customHeight="1">
      <c r="A8309" s="545">
        <v>102987</v>
      </c>
      <c r="B8309" s="545" t="s">
        <v>6602</v>
      </c>
      <c r="C8309" s="545" t="s">
        <v>216</v>
      </c>
      <c r="D8309" s="546">
        <v>46052</v>
      </c>
      <c r="E8309" s="171" t="str">
        <f t="shared" si="129"/>
        <v>2026</v>
      </c>
      <c r="F8309" s="547">
        <v>87348</v>
      </c>
      <c r="G8309" s="548">
        <v>0.19</v>
      </c>
      <c r="H8309" s="547">
        <v>73401.679999999993</v>
      </c>
      <c r="I8309" s="545" t="s">
        <v>12973</v>
      </c>
      <c r="J8309" s="545" t="s">
        <v>13307</v>
      </c>
      <c r="K8309" s="545" t="s">
        <v>13413</v>
      </c>
      <c r="L8309" s="545" t="s">
        <v>18987</v>
      </c>
      <c r="M8309" s="548" t="s">
        <v>13758</v>
      </c>
      <c r="N8309" s="545" t="s">
        <v>13413</v>
      </c>
      <c r="O8309" s="545" t="s">
        <v>13413</v>
      </c>
      <c r="P8309" s="549">
        <v>5836</v>
      </c>
      <c r="Q8309" s="549">
        <v>1</v>
      </c>
      <c r="R8309" s="549">
        <v>59</v>
      </c>
      <c r="S8309" s="548">
        <v>2228</v>
      </c>
      <c r="T8309" s="548"/>
      <c r="U8309" s="99"/>
    </row>
    <row r="8310" spans="1:21" ht="19.5" customHeight="1">
      <c r="A8310" s="545">
        <v>102988</v>
      </c>
      <c r="B8310" s="545" t="s">
        <v>10269</v>
      </c>
      <c r="C8310" s="545" t="s">
        <v>4552</v>
      </c>
      <c r="D8310" s="546">
        <v>46052</v>
      </c>
      <c r="E8310" s="171" t="str">
        <f t="shared" si="129"/>
        <v>2026</v>
      </c>
      <c r="F8310" s="547">
        <v>17828</v>
      </c>
      <c r="G8310" s="548">
        <v>0.19</v>
      </c>
      <c r="H8310" s="547">
        <v>14981.51</v>
      </c>
      <c r="I8310" s="545" t="s">
        <v>12701</v>
      </c>
      <c r="J8310" s="545" t="s">
        <v>13307</v>
      </c>
      <c r="K8310" s="545" t="s">
        <v>13413</v>
      </c>
      <c r="L8310" s="545" t="s">
        <v>18988</v>
      </c>
      <c r="M8310" s="548" t="s">
        <v>13758</v>
      </c>
      <c r="N8310" s="545" t="s">
        <v>13413</v>
      </c>
      <c r="O8310" s="545" t="s">
        <v>18989</v>
      </c>
      <c r="P8310" s="549">
        <v>5837</v>
      </c>
      <c r="Q8310" s="549">
        <v>1</v>
      </c>
      <c r="R8310" s="549">
        <v>10</v>
      </c>
      <c r="S8310" s="548">
        <v>2228</v>
      </c>
      <c r="T8310" s="548"/>
      <c r="U8310" s="99"/>
    </row>
    <row r="8311" spans="1:21" ht="19.5" customHeight="1">
      <c r="A8311" s="545">
        <v>102989</v>
      </c>
      <c r="B8311" s="545" t="s">
        <v>10268</v>
      </c>
      <c r="C8311" s="545" t="s">
        <v>216</v>
      </c>
      <c r="D8311" s="546">
        <v>46052</v>
      </c>
      <c r="E8311" s="171" t="str">
        <f t="shared" si="129"/>
        <v>2026</v>
      </c>
      <c r="F8311" s="547">
        <v>38515</v>
      </c>
      <c r="G8311" s="548">
        <v>0.19</v>
      </c>
      <c r="H8311" s="547">
        <v>32365.55</v>
      </c>
      <c r="I8311" s="545" t="s">
        <v>12701</v>
      </c>
      <c r="J8311" s="545" t="s">
        <v>13307</v>
      </c>
      <c r="K8311" s="545" t="s">
        <v>13413</v>
      </c>
      <c r="L8311" s="545" t="s">
        <v>18990</v>
      </c>
      <c r="M8311" s="548" t="s">
        <v>13758</v>
      </c>
      <c r="N8311" s="545" t="s">
        <v>13413</v>
      </c>
      <c r="O8311" s="545" t="s">
        <v>18991</v>
      </c>
      <c r="P8311" s="549">
        <v>5838</v>
      </c>
      <c r="Q8311" s="549">
        <v>1</v>
      </c>
      <c r="R8311" s="549">
        <v>10</v>
      </c>
      <c r="S8311" s="548">
        <v>2228</v>
      </c>
      <c r="T8311" s="548"/>
      <c r="U8311" s="99"/>
    </row>
    <row r="8312" spans="1:21" ht="19.5" customHeight="1">
      <c r="A8312" s="545">
        <v>102990</v>
      </c>
      <c r="B8312" s="545" t="s">
        <v>1331</v>
      </c>
      <c r="C8312" s="545" t="s">
        <v>216</v>
      </c>
      <c r="D8312" s="546">
        <v>46052</v>
      </c>
      <c r="E8312" s="171" t="str">
        <f t="shared" si="129"/>
        <v>2026</v>
      </c>
      <c r="F8312" s="547">
        <v>36976</v>
      </c>
      <c r="G8312" s="548">
        <v>0.19</v>
      </c>
      <c r="H8312" s="547">
        <v>31072.27</v>
      </c>
      <c r="I8312" s="545" t="s">
        <v>12701</v>
      </c>
      <c r="J8312" s="545" t="s">
        <v>13307</v>
      </c>
      <c r="K8312" s="545" t="s">
        <v>13413</v>
      </c>
      <c r="L8312" s="545" t="s">
        <v>18992</v>
      </c>
      <c r="M8312" s="548" t="s">
        <v>13758</v>
      </c>
      <c r="N8312" s="545" t="s">
        <v>13413</v>
      </c>
      <c r="O8312" s="545" t="s">
        <v>18993</v>
      </c>
      <c r="P8312" s="549">
        <v>5839</v>
      </c>
      <c r="Q8312" s="549">
        <v>1</v>
      </c>
      <c r="R8312" s="549">
        <v>10</v>
      </c>
      <c r="S8312" s="548">
        <v>2228</v>
      </c>
      <c r="T8312" s="548"/>
      <c r="U8312" s="99"/>
    </row>
    <row r="8313" spans="1:21" ht="19.5" customHeight="1">
      <c r="A8313" s="545">
        <v>102991</v>
      </c>
      <c r="B8313" s="545" t="s">
        <v>6601</v>
      </c>
      <c r="C8313" s="545" t="s">
        <v>216</v>
      </c>
      <c r="D8313" s="546">
        <v>46052</v>
      </c>
      <c r="E8313" s="171" t="str">
        <f t="shared" si="129"/>
        <v>2026</v>
      </c>
      <c r="F8313" s="547">
        <v>23251</v>
      </c>
      <c r="G8313" s="548">
        <v>0.19</v>
      </c>
      <c r="H8313" s="547">
        <v>19538.66</v>
      </c>
      <c r="I8313" s="545" t="s">
        <v>12701</v>
      </c>
      <c r="J8313" s="545" t="s">
        <v>13307</v>
      </c>
      <c r="K8313" s="545" t="s">
        <v>18994</v>
      </c>
      <c r="L8313" s="545" t="s">
        <v>18995</v>
      </c>
      <c r="M8313" s="548" t="s">
        <v>13758</v>
      </c>
      <c r="N8313" s="545" t="s">
        <v>13413</v>
      </c>
      <c r="O8313" s="545" t="s">
        <v>18996</v>
      </c>
      <c r="P8313" s="549">
        <v>5840</v>
      </c>
      <c r="Q8313" s="549">
        <v>1</v>
      </c>
      <c r="R8313" s="549">
        <v>10</v>
      </c>
      <c r="S8313" s="548">
        <v>2228</v>
      </c>
      <c r="T8313" s="548"/>
      <c r="U8313" s="99"/>
    </row>
    <row r="8314" spans="1:21" ht="19.5" customHeight="1">
      <c r="A8314" s="545">
        <v>102992</v>
      </c>
      <c r="B8314" s="545" t="s">
        <v>3413</v>
      </c>
      <c r="C8314" s="545" t="s">
        <v>216</v>
      </c>
      <c r="D8314" s="546">
        <v>45014</v>
      </c>
      <c r="E8314" s="171" t="str">
        <f t="shared" si="129"/>
        <v>2023</v>
      </c>
      <c r="F8314" s="547">
        <v>968874</v>
      </c>
      <c r="G8314" s="548">
        <v>0.19</v>
      </c>
      <c r="H8314" s="547">
        <v>814179.83</v>
      </c>
      <c r="I8314" s="545" t="s">
        <v>12752</v>
      </c>
      <c r="J8314" s="545" t="s">
        <v>13297</v>
      </c>
      <c r="K8314" s="545" t="s">
        <v>13413</v>
      </c>
      <c r="L8314" s="545" t="s">
        <v>13413</v>
      </c>
      <c r="M8314" s="548" t="s">
        <v>13758</v>
      </c>
      <c r="N8314" s="545" t="s">
        <v>22191</v>
      </c>
      <c r="O8314" s="545" t="s">
        <v>13413</v>
      </c>
      <c r="P8314" s="549">
        <v>5841</v>
      </c>
      <c r="Q8314" s="549">
        <v>1</v>
      </c>
      <c r="R8314" s="549">
        <v>167</v>
      </c>
      <c r="S8314" s="548">
        <v>2257</v>
      </c>
      <c r="T8314" s="548">
        <v>182</v>
      </c>
      <c r="U8314" s="99"/>
    </row>
    <row r="8315" spans="1:21" ht="19.5" customHeight="1">
      <c r="A8315" s="545">
        <v>102993</v>
      </c>
      <c r="B8315" s="545" t="s">
        <v>1206</v>
      </c>
      <c r="C8315" s="545" t="s">
        <v>216</v>
      </c>
      <c r="D8315" s="546">
        <v>46052</v>
      </c>
      <c r="E8315" s="171" t="str">
        <f t="shared" si="129"/>
        <v>2026</v>
      </c>
      <c r="F8315" s="547">
        <v>47956</v>
      </c>
      <c r="G8315" s="548">
        <v>0.19</v>
      </c>
      <c r="H8315" s="547">
        <v>40299.160000000003</v>
      </c>
      <c r="I8315" s="545" t="s">
        <v>12701</v>
      </c>
      <c r="J8315" s="545" t="s">
        <v>13307</v>
      </c>
      <c r="K8315" s="545" t="s">
        <v>18997</v>
      </c>
      <c r="L8315" s="545" t="s">
        <v>18998</v>
      </c>
      <c r="M8315" s="548" t="s">
        <v>13758</v>
      </c>
      <c r="N8315" s="545" t="s">
        <v>13413</v>
      </c>
      <c r="O8315" s="545" t="s">
        <v>18999</v>
      </c>
      <c r="P8315" s="549">
        <v>5842</v>
      </c>
      <c r="Q8315" s="549">
        <v>1</v>
      </c>
      <c r="R8315" s="549">
        <v>10</v>
      </c>
      <c r="S8315" s="548">
        <v>2228</v>
      </c>
      <c r="T8315" s="548"/>
      <c r="U8315" s="99"/>
    </row>
    <row r="8316" spans="1:21" ht="19.5" customHeight="1">
      <c r="A8316" s="545">
        <v>102994</v>
      </c>
      <c r="B8316" s="545" t="s">
        <v>3458</v>
      </c>
      <c r="C8316" s="545" t="s">
        <v>216</v>
      </c>
      <c r="D8316" s="546">
        <v>46052</v>
      </c>
      <c r="E8316" s="171" t="str">
        <f t="shared" si="129"/>
        <v>2026</v>
      </c>
      <c r="F8316" s="547">
        <v>773924</v>
      </c>
      <c r="G8316" s="548">
        <v>0.19</v>
      </c>
      <c r="H8316" s="547">
        <v>650356.30000000005</v>
      </c>
      <c r="I8316" s="545" t="s">
        <v>12647</v>
      </c>
      <c r="J8316" s="545" t="s">
        <v>13307</v>
      </c>
      <c r="K8316" s="545" t="s">
        <v>19000</v>
      </c>
      <c r="L8316" s="545" t="s">
        <v>13413</v>
      </c>
      <c r="M8316" s="548" t="s">
        <v>13758</v>
      </c>
      <c r="N8316" s="545" t="s">
        <v>13413</v>
      </c>
      <c r="O8316" s="545" t="s">
        <v>13413</v>
      </c>
      <c r="P8316" s="549">
        <v>5843</v>
      </c>
      <c r="Q8316" s="549">
        <v>1</v>
      </c>
      <c r="R8316" s="549">
        <v>26</v>
      </c>
      <c r="S8316" s="548">
        <v>2228</v>
      </c>
      <c r="T8316" s="548"/>
      <c r="U8316" s="99"/>
    </row>
    <row r="8317" spans="1:21" ht="19.5" customHeight="1">
      <c r="A8317" s="545">
        <v>102995</v>
      </c>
      <c r="B8317" s="545" t="s">
        <v>10267</v>
      </c>
      <c r="C8317" s="545" t="s">
        <v>4552</v>
      </c>
      <c r="D8317" s="546">
        <v>46052</v>
      </c>
      <c r="E8317" s="171" t="str">
        <f t="shared" si="129"/>
        <v>2026</v>
      </c>
      <c r="F8317" s="547">
        <v>115767</v>
      </c>
      <c r="G8317" s="548">
        <v>0.19</v>
      </c>
      <c r="H8317" s="547">
        <v>97283.19</v>
      </c>
      <c r="I8317" s="545" t="s">
        <v>12701</v>
      </c>
      <c r="J8317" s="545" t="s">
        <v>13307</v>
      </c>
      <c r="K8317" s="545" t="s">
        <v>13413</v>
      </c>
      <c r="L8317" s="545" t="s">
        <v>19001</v>
      </c>
      <c r="M8317" s="548" t="s">
        <v>13758</v>
      </c>
      <c r="N8317" s="545" t="s">
        <v>13413</v>
      </c>
      <c r="O8317" s="545" t="s">
        <v>19002</v>
      </c>
      <c r="P8317" s="549">
        <v>5844</v>
      </c>
      <c r="Q8317" s="549">
        <v>1</v>
      </c>
      <c r="R8317" s="549">
        <v>10</v>
      </c>
      <c r="S8317" s="548">
        <v>2228</v>
      </c>
      <c r="T8317" s="548"/>
      <c r="U8317" s="99"/>
    </row>
    <row r="8318" spans="1:21" ht="19.5" customHeight="1">
      <c r="A8318" s="545">
        <v>102996</v>
      </c>
      <c r="B8318" s="545" t="s">
        <v>10266</v>
      </c>
      <c r="C8318" s="545" t="s">
        <v>216</v>
      </c>
      <c r="D8318" s="546">
        <v>46052</v>
      </c>
      <c r="E8318" s="171" t="str">
        <f t="shared" si="129"/>
        <v>2026</v>
      </c>
      <c r="F8318" s="547">
        <v>2330795</v>
      </c>
      <c r="G8318" s="548">
        <v>0.19</v>
      </c>
      <c r="H8318" s="547">
        <v>1958651.26</v>
      </c>
      <c r="I8318" s="545" t="s">
        <v>12701</v>
      </c>
      <c r="J8318" s="545" t="s">
        <v>13307</v>
      </c>
      <c r="K8318" s="545" t="s">
        <v>13413</v>
      </c>
      <c r="L8318" s="545" t="s">
        <v>19003</v>
      </c>
      <c r="M8318" s="548" t="s">
        <v>13758</v>
      </c>
      <c r="N8318" s="545" t="s">
        <v>13413</v>
      </c>
      <c r="O8318" s="545" t="s">
        <v>19004</v>
      </c>
      <c r="P8318" s="549">
        <v>5845</v>
      </c>
      <c r="Q8318" s="549">
        <v>1</v>
      </c>
      <c r="R8318" s="549">
        <v>10</v>
      </c>
      <c r="S8318" s="548">
        <v>2228</v>
      </c>
      <c r="T8318" s="548"/>
      <c r="U8318" s="99"/>
    </row>
    <row r="8319" spans="1:21" ht="19.5" customHeight="1">
      <c r="A8319" s="545">
        <v>102998</v>
      </c>
      <c r="B8319" s="545" t="s">
        <v>1311</v>
      </c>
      <c r="C8319" s="545" t="s">
        <v>216</v>
      </c>
      <c r="D8319" s="546"/>
      <c r="E8319" s="171" t="str">
        <f t="shared" si="129"/>
        <v>1900</v>
      </c>
      <c r="F8319" s="547">
        <v>0</v>
      </c>
      <c r="G8319" s="548">
        <v>0</v>
      </c>
      <c r="H8319" s="547">
        <v>0</v>
      </c>
      <c r="I8319" s="545" t="s">
        <v>12701</v>
      </c>
      <c r="J8319" s="545"/>
      <c r="K8319" s="545" t="s">
        <v>13413</v>
      </c>
      <c r="L8319" s="545" t="s">
        <v>13413</v>
      </c>
      <c r="M8319" s="548" t="s">
        <v>13758</v>
      </c>
      <c r="N8319" s="545" t="s">
        <v>13413</v>
      </c>
      <c r="O8319" s="545" t="s">
        <v>13413</v>
      </c>
      <c r="P8319" s="549">
        <v>5847</v>
      </c>
      <c r="Q8319" s="549">
        <v>1</v>
      </c>
      <c r="R8319" s="549">
        <v>10</v>
      </c>
      <c r="S8319" s="548"/>
      <c r="T8319" s="548"/>
      <c r="U8319" s="99"/>
    </row>
    <row r="8320" spans="1:21" ht="19.5" customHeight="1">
      <c r="A8320" s="545">
        <v>102999</v>
      </c>
      <c r="B8320" s="545" t="s">
        <v>1218</v>
      </c>
      <c r="C8320" s="545" t="s">
        <v>216</v>
      </c>
      <c r="D8320" s="546"/>
      <c r="E8320" s="171" t="str">
        <f t="shared" si="129"/>
        <v>1900</v>
      </c>
      <c r="F8320" s="547">
        <v>0</v>
      </c>
      <c r="G8320" s="548">
        <v>0</v>
      </c>
      <c r="H8320" s="547">
        <v>0</v>
      </c>
      <c r="I8320" s="545" t="s">
        <v>12701</v>
      </c>
      <c r="J8320" s="545"/>
      <c r="K8320" s="545" t="s">
        <v>13413</v>
      </c>
      <c r="L8320" s="545" t="s">
        <v>13413</v>
      </c>
      <c r="M8320" s="548" t="s">
        <v>13758</v>
      </c>
      <c r="N8320" s="545" t="s">
        <v>13413</v>
      </c>
      <c r="O8320" s="545" t="s">
        <v>13413</v>
      </c>
      <c r="P8320" s="549">
        <v>5848</v>
      </c>
      <c r="Q8320" s="549">
        <v>1</v>
      </c>
      <c r="R8320" s="549">
        <v>10</v>
      </c>
      <c r="S8320" s="548"/>
      <c r="T8320" s="548"/>
      <c r="U8320" s="99"/>
    </row>
    <row r="8321" spans="1:21" ht="19.5" customHeight="1">
      <c r="A8321" s="545">
        <v>103000</v>
      </c>
      <c r="B8321" s="545" t="s">
        <v>8129</v>
      </c>
      <c r="C8321" s="545" t="s">
        <v>216</v>
      </c>
      <c r="D8321" s="546">
        <v>43539</v>
      </c>
      <c r="E8321" s="171" t="str">
        <f t="shared" si="129"/>
        <v>2019</v>
      </c>
      <c r="F8321" s="547">
        <v>997231</v>
      </c>
      <c r="G8321" s="548">
        <v>0.19</v>
      </c>
      <c r="H8321" s="547">
        <v>838009.24</v>
      </c>
      <c r="I8321" s="545" t="s">
        <v>12686</v>
      </c>
      <c r="J8321" s="545" t="s">
        <v>13298</v>
      </c>
      <c r="K8321" s="545" t="s">
        <v>13413</v>
      </c>
      <c r="L8321" s="545" t="s">
        <v>16422</v>
      </c>
      <c r="M8321" s="548" t="s">
        <v>13758</v>
      </c>
      <c r="N8321" s="545" t="s">
        <v>13413</v>
      </c>
      <c r="O8321" s="545" t="s">
        <v>13413</v>
      </c>
      <c r="P8321" s="549">
        <v>5849</v>
      </c>
      <c r="Q8321" s="549">
        <v>1</v>
      </c>
      <c r="R8321" s="549">
        <v>131</v>
      </c>
      <c r="S8321" s="548">
        <v>1012</v>
      </c>
      <c r="T8321" s="548"/>
      <c r="U8321" s="99"/>
    </row>
    <row r="8322" spans="1:21" ht="19.5" customHeight="1">
      <c r="A8322" s="545">
        <v>103001</v>
      </c>
      <c r="B8322" s="545" t="s">
        <v>6283</v>
      </c>
      <c r="C8322" s="545" t="s">
        <v>216</v>
      </c>
      <c r="D8322" s="546">
        <v>45491</v>
      </c>
      <c r="E8322" s="171" t="str">
        <f t="shared" si="129"/>
        <v>2024</v>
      </c>
      <c r="F8322" s="547">
        <v>385877</v>
      </c>
      <c r="G8322" s="548">
        <v>0.19</v>
      </c>
      <c r="H8322" s="547">
        <v>324266.39</v>
      </c>
      <c r="I8322" s="545" t="s">
        <v>12686</v>
      </c>
      <c r="J8322" s="545" t="s">
        <v>13307</v>
      </c>
      <c r="K8322" s="545" t="s">
        <v>13413</v>
      </c>
      <c r="L8322" s="545" t="s">
        <v>16422</v>
      </c>
      <c r="M8322" s="548" t="s">
        <v>13758</v>
      </c>
      <c r="N8322" s="545" t="s">
        <v>13413</v>
      </c>
      <c r="O8322" s="545" t="s">
        <v>13413</v>
      </c>
      <c r="P8322" s="549">
        <v>5850</v>
      </c>
      <c r="Q8322" s="549">
        <v>1</v>
      </c>
      <c r="R8322" s="549">
        <v>131</v>
      </c>
      <c r="S8322" s="548">
        <v>2228</v>
      </c>
      <c r="T8322" s="548"/>
      <c r="U8322" s="99"/>
    </row>
    <row r="8323" spans="1:21" ht="19.5" customHeight="1">
      <c r="A8323" s="545">
        <v>103002</v>
      </c>
      <c r="B8323" s="545" t="s">
        <v>2219</v>
      </c>
      <c r="C8323" s="545" t="s">
        <v>216</v>
      </c>
      <c r="D8323" s="546">
        <v>43537</v>
      </c>
      <c r="E8323" s="171" t="str">
        <f t="shared" si="129"/>
        <v>2019</v>
      </c>
      <c r="F8323" s="547">
        <v>3344.99</v>
      </c>
      <c r="G8323" s="548">
        <v>0.19</v>
      </c>
      <c r="H8323" s="547">
        <v>2810.92</v>
      </c>
      <c r="I8323" s="545" t="s">
        <v>12637</v>
      </c>
      <c r="J8323" s="545" t="s">
        <v>13299</v>
      </c>
      <c r="K8323" s="545" t="s">
        <v>13413</v>
      </c>
      <c r="L8323" s="545" t="s">
        <v>13413</v>
      </c>
      <c r="M8323" s="548" t="s">
        <v>13758</v>
      </c>
      <c r="N8323" s="545" t="s">
        <v>13413</v>
      </c>
      <c r="O8323" s="545" t="s">
        <v>13413</v>
      </c>
      <c r="P8323" s="549">
        <v>5851</v>
      </c>
      <c r="Q8323" s="549">
        <v>1</v>
      </c>
      <c r="R8323" s="549">
        <v>13</v>
      </c>
      <c r="S8323" s="548">
        <v>443</v>
      </c>
      <c r="T8323" s="548"/>
      <c r="U8323" s="99"/>
    </row>
    <row r="8324" spans="1:21" ht="19.5" customHeight="1">
      <c r="A8324" s="545">
        <v>103003</v>
      </c>
      <c r="B8324" s="545" t="s">
        <v>10265</v>
      </c>
      <c r="C8324" s="545" t="s">
        <v>216</v>
      </c>
      <c r="D8324" s="546"/>
      <c r="E8324" s="171" t="str">
        <f t="shared" ref="E8324:E8387" si="130">TEXT(D8324,"YYYY")</f>
        <v>1900</v>
      </c>
      <c r="F8324" s="547">
        <v>0</v>
      </c>
      <c r="G8324" s="548">
        <v>0</v>
      </c>
      <c r="H8324" s="547">
        <v>0</v>
      </c>
      <c r="I8324" s="545" t="s">
        <v>12701</v>
      </c>
      <c r="J8324" s="545"/>
      <c r="K8324" s="545" t="s">
        <v>13413</v>
      </c>
      <c r="L8324" s="545" t="s">
        <v>13413</v>
      </c>
      <c r="M8324" s="548" t="s">
        <v>13758</v>
      </c>
      <c r="N8324" s="545" t="s">
        <v>13413</v>
      </c>
      <c r="O8324" s="545" t="s">
        <v>13413</v>
      </c>
      <c r="P8324" s="549">
        <v>5852</v>
      </c>
      <c r="Q8324" s="549">
        <v>1</v>
      </c>
      <c r="R8324" s="549">
        <v>10</v>
      </c>
      <c r="S8324" s="548"/>
      <c r="T8324" s="548"/>
      <c r="U8324" s="99"/>
    </row>
    <row r="8325" spans="1:21" ht="19.5" customHeight="1">
      <c r="A8325" s="545">
        <v>103004</v>
      </c>
      <c r="B8325" s="545" t="s">
        <v>6282</v>
      </c>
      <c r="C8325" s="545" t="s">
        <v>209</v>
      </c>
      <c r="D8325" s="546">
        <v>46052</v>
      </c>
      <c r="E8325" s="171" t="str">
        <f t="shared" si="130"/>
        <v>2026</v>
      </c>
      <c r="F8325" s="547">
        <v>3669</v>
      </c>
      <c r="G8325" s="548">
        <v>0.19</v>
      </c>
      <c r="H8325" s="547">
        <v>3083.19</v>
      </c>
      <c r="I8325" s="545" t="s">
        <v>12646</v>
      </c>
      <c r="J8325" s="545" t="s">
        <v>13307</v>
      </c>
      <c r="K8325" s="545" t="s">
        <v>13413</v>
      </c>
      <c r="L8325" s="545" t="s">
        <v>17872</v>
      </c>
      <c r="M8325" s="548" t="s">
        <v>13758</v>
      </c>
      <c r="N8325" s="545" t="s">
        <v>13413</v>
      </c>
      <c r="O8325" s="545" t="s">
        <v>13413</v>
      </c>
      <c r="P8325" s="549">
        <v>5853</v>
      </c>
      <c r="Q8325" s="549">
        <v>1</v>
      </c>
      <c r="R8325" s="549">
        <v>65</v>
      </c>
      <c r="S8325" s="548">
        <v>2228</v>
      </c>
      <c r="T8325" s="548"/>
      <c r="U8325" s="99"/>
    </row>
    <row r="8326" spans="1:21" ht="19.5" customHeight="1">
      <c r="A8326" s="545">
        <v>103005</v>
      </c>
      <c r="B8326" s="545" t="s">
        <v>4623</v>
      </c>
      <c r="C8326" s="545" t="s">
        <v>216</v>
      </c>
      <c r="D8326" s="546">
        <v>43538</v>
      </c>
      <c r="E8326" s="171" t="str">
        <f t="shared" si="130"/>
        <v>2019</v>
      </c>
      <c r="F8326" s="547">
        <v>1512</v>
      </c>
      <c r="G8326" s="548">
        <v>0.19</v>
      </c>
      <c r="H8326" s="547">
        <v>1270.5899999999999</v>
      </c>
      <c r="I8326" s="545" t="s">
        <v>12659</v>
      </c>
      <c r="J8326" s="545" t="s">
        <v>13298</v>
      </c>
      <c r="K8326" s="545" t="s">
        <v>13413</v>
      </c>
      <c r="L8326" s="545" t="s">
        <v>14222</v>
      </c>
      <c r="M8326" s="548" t="s">
        <v>13758</v>
      </c>
      <c r="N8326" s="545" t="s">
        <v>13413</v>
      </c>
      <c r="O8326" s="545" t="s">
        <v>13413</v>
      </c>
      <c r="P8326" s="549">
        <v>5854</v>
      </c>
      <c r="Q8326" s="549">
        <v>1</v>
      </c>
      <c r="R8326" s="549">
        <v>116</v>
      </c>
      <c r="S8326" s="548">
        <v>1012</v>
      </c>
      <c r="T8326" s="548"/>
      <c r="U8326" s="99"/>
    </row>
    <row r="8327" spans="1:21" ht="19.5" customHeight="1">
      <c r="A8327" s="545">
        <v>103006</v>
      </c>
      <c r="B8327" s="545" t="s">
        <v>1414</v>
      </c>
      <c r="C8327" s="545" t="s">
        <v>216</v>
      </c>
      <c r="D8327" s="546">
        <v>44591</v>
      </c>
      <c r="E8327" s="171" t="str">
        <f t="shared" si="130"/>
        <v>2022</v>
      </c>
      <c r="F8327" s="547">
        <v>1021</v>
      </c>
      <c r="G8327" s="548">
        <v>0.19</v>
      </c>
      <c r="H8327" s="547">
        <v>857.98</v>
      </c>
      <c r="I8327" s="545" t="s">
        <v>12659</v>
      </c>
      <c r="J8327" s="545" t="s">
        <v>13297</v>
      </c>
      <c r="K8327" s="545" t="s">
        <v>13413</v>
      </c>
      <c r="L8327" s="545" t="s">
        <v>14222</v>
      </c>
      <c r="M8327" s="548" t="s">
        <v>13758</v>
      </c>
      <c r="N8327" s="545" t="s">
        <v>13413</v>
      </c>
      <c r="O8327" s="545" t="s">
        <v>13413</v>
      </c>
      <c r="P8327" s="549">
        <v>5855</v>
      </c>
      <c r="Q8327" s="549">
        <v>1</v>
      </c>
      <c r="R8327" s="549">
        <v>116</v>
      </c>
      <c r="S8327" s="548">
        <v>2257</v>
      </c>
      <c r="T8327" s="548"/>
      <c r="U8327" s="99"/>
    </row>
    <row r="8328" spans="1:21" ht="19.5" customHeight="1">
      <c r="A8328" s="545">
        <v>103007</v>
      </c>
      <c r="B8328" s="545" t="s">
        <v>1212</v>
      </c>
      <c r="C8328" s="545" t="s">
        <v>216</v>
      </c>
      <c r="D8328" s="546"/>
      <c r="E8328" s="171" t="str">
        <f t="shared" si="130"/>
        <v>1900</v>
      </c>
      <c r="F8328" s="547">
        <v>0</v>
      </c>
      <c r="G8328" s="548">
        <v>0</v>
      </c>
      <c r="H8328" s="547">
        <v>0</v>
      </c>
      <c r="I8328" s="545" t="s">
        <v>12701</v>
      </c>
      <c r="J8328" s="545"/>
      <c r="K8328" s="545" t="s">
        <v>13413</v>
      </c>
      <c r="L8328" s="545" t="s">
        <v>13413</v>
      </c>
      <c r="M8328" s="548" t="s">
        <v>13758</v>
      </c>
      <c r="N8328" s="545" t="s">
        <v>13413</v>
      </c>
      <c r="O8328" s="545" t="s">
        <v>13413</v>
      </c>
      <c r="P8328" s="549">
        <v>5856</v>
      </c>
      <c r="Q8328" s="549">
        <v>1</v>
      </c>
      <c r="R8328" s="549">
        <v>10</v>
      </c>
      <c r="S8328" s="548"/>
      <c r="T8328" s="548"/>
      <c r="U8328" s="99"/>
    </row>
    <row r="8329" spans="1:21" ht="19.5" customHeight="1">
      <c r="A8329" s="545">
        <v>103008</v>
      </c>
      <c r="B8329" s="545" t="s">
        <v>5341</v>
      </c>
      <c r="C8329" s="545" t="s">
        <v>216</v>
      </c>
      <c r="D8329" s="546">
        <v>44591</v>
      </c>
      <c r="E8329" s="171" t="str">
        <f t="shared" si="130"/>
        <v>2022</v>
      </c>
      <c r="F8329" s="547">
        <v>4753</v>
      </c>
      <c r="G8329" s="548">
        <v>0.19</v>
      </c>
      <c r="H8329" s="547">
        <v>3994.12</v>
      </c>
      <c r="I8329" s="545" t="s">
        <v>12647</v>
      </c>
      <c r="J8329" s="545" t="s">
        <v>13297</v>
      </c>
      <c r="K8329" s="545" t="s">
        <v>13413</v>
      </c>
      <c r="L8329" s="545" t="s">
        <v>13413</v>
      </c>
      <c r="M8329" s="548" t="s">
        <v>13758</v>
      </c>
      <c r="N8329" s="545" t="s">
        <v>13413</v>
      </c>
      <c r="O8329" s="545" t="s">
        <v>13413</v>
      </c>
      <c r="P8329" s="549">
        <v>5857</v>
      </c>
      <c r="Q8329" s="549">
        <v>1</v>
      </c>
      <c r="R8329" s="549">
        <v>26</v>
      </c>
      <c r="S8329" s="548">
        <v>2257</v>
      </c>
      <c r="T8329" s="548"/>
      <c r="U8329" s="99"/>
    </row>
    <row r="8330" spans="1:21" ht="19.5" customHeight="1">
      <c r="A8330" s="545">
        <v>103009</v>
      </c>
      <c r="B8330" s="545" t="s">
        <v>10264</v>
      </c>
      <c r="C8330" s="545" t="s">
        <v>216</v>
      </c>
      <c r="D8330" s="546"/>
      <c r="E8330" s="171" t="str">
        <f t="shared" si="130"/>
        <v>1900</v>
      </c>
      <c r="F8330" s="547">
        <v>0</v>
      </c>
      <c r="G8330" s="548">
        <v>0</v>
      </c>
      <c r="H8330" s="547">
        <v>0</v>
      </c>
      <c r="I8330" s="545" t="s">
        <v>12701</v>
      </c>
      <c r="J8330" s="545"/>
      <c r="K8330" s="545" t="s">
        <v>13413</v>
      </c>
      <c r="L8330" s="545" t="s">
        <v>13413</v>
      </c>
      <c r="M8330" s="548" t="s">
        <v>13758</v>
      </c>
      <c r="N8330" s="545" t="s">
        <v>13413</v>
      </c>
      <c r="O8330" s="545" t="s">
        <v>13413</v>
      </c>
      <c r="P8330" s="549">
        <v>5858</v>
      </c>
      <c r="Q8330" s="549">
        <v>1</v>
      </c>
      <c r="R8330" s="549">
        <v>10</v>
      </c>
      <c r="S8330" s="548"/>
      <c r="T8330" s="548"/>
      <c r="U8330" s="99"/>
    </row>
    <row r="8331" spans="1:21" ht="19.5" customHeight="1">
      <c r="A8331" s="545">
        <v>103010</v>
      </c>
      <c r="B8331" s="545" t="s">
        <v>1249</v>
      </c>
      <c r="C8331" s="545" t="s">
        <v>216</v>
      </c>
      <c r="D8331" s="546"/>
      <c r="E8331" s="171" t="str">
        <f t="shared" si="130"/>
        <v>1900</v>
      </c>
      <c r="F8331" s="547">
        <v>0</v>
      </c>
      <c r="G8331" s="548">
        <v>0</v>
      </c>
      <c r="H8331" s="547">
        <v>0</v>
      </c>
      <c r="I8331" s="545" t="s">
        <v>12701</v>
      </c>
      <c r="J8331" s="545"/>
      <c r="K8331" s="545" t="s">
        <v>13413</v>
      </c>
      <c r="L8331" s="545" t="s">
        <v>13413</v>
      </c>
      <c r="M8331" s="548" t="s">
        <v>13758</v>
      </c>
      <c r="N8331" s="545" t="s">
        <v>13413</v>
      </c>
      <c r="O8331" s="545" t="s">
        <v>13413</v>
      </c>
      <c r="P8331" s="549">
        <v>5859</v>
      </c>
      <c r="Q8331" s="549">
        <v>1</v>
      </c>
      <c r="R8331" s="549">
        <v>10</v>
      </c>
      <c r="S8331" s="548"/>
      <c r="T8331" s="548"/>
      <c r="U8331" s="99"/>
    </row>
    <row r="8332" spans="1:21" ht="19.5" customHeight="1">
      <c r="A8332" s="545">
        <v>103012</v>
      </c>
      <c r="B8332" s="545" t="s">
        <v>7264</v>
      </c>
      <c r="C8332" s="545" t="s">
        <v>4504</v>
      </c>
      <c r="D8332" s="546">
        <v>44585</v>
      </c>
      <c r="E8332" s="171" t="str">
        <f t="shared" si="130"/>
        <v>2022</v>
      </c>
      <c r="F8332" s="547">
        <v>252438</v>
      </c>
      <c r="G8332" s="548">
        <v>0</v>
      </c>
      <c r="H8332" s="547">
        <v>252438</v>
      </c>
      <c r="I8332" s="545" t="s">
        <v>12760</v>
      </c>
      <c r="J8332" s="545" t="s">
        <v>13299</v>
      </c>
      <c r="K8332" s="545" t="s">
        <v>18818</v>
      </c>
      <c r="L8332" s="545" t="s">
        <v>13413</v>
      </c>
      <c r="M8332" s="548" t="s">
        <v>13813</v>
      </c>
      <c r="N8332" s="545" t="s">
        <v>13413</v>
      </c>
      <c r="O8332" s="545" t="s">
        <v>13413</v>
      </c>
      <c r="P8332" s="549">
        <v>5861</v>
      </c>
      <c r="Q8332" s="549">
        <v>3</v>
      </c>
      <c r="R8332" s="549">
        <v>161</v>
      </c>
      <c r="S8332" s="548">
        <v>443</v>
      </c>
      <c r="T8332" s="548"/>
      <c r="U8332" s="99"/>
    </row>
    <row r="8333" spans="1:21" ht="19.5" customHeight="1">
      <c r="A8333" s="545">
        <v>103013</v>
      </c>
      <c r="B8333" s="545" t="s">
        <v>13669</v>
      </c>
      <c r="C8333" s="545" t="s">
        <v>216</v>
      </c>
      <c r="D8333" s="546">
        <v>46052</v>
      </c>
      <c r="E8333" s="171" t="str">
        <f t="shared" si="130"/>
        <v>2026</v>
      </c>
      <c r="F8333" s="547">
        <v>16430</v>
      </c>
      <c r="G8333" s="548">
        <v>0.19</v>
      </c>
      <c r="H8333" s="547">
        <v>13806.72</v>
      </c>
      <c r="I8333" s="545" t="s">
        <v>12973</v>
      </c>
      <c r="J8333" s="545" t="s">
        <v>13307</v>
      </c>
      <c r="K8333" s="545" t="s">
        <v>17672</v>
      </c>
      <c r="L8333" s="545" t="s">
        <v>13413</v>
      </c>
      <c r="M8333" s="548" t="s">
        <v>13758</v>
      </c>
      <c r="N8333" s="545" t="s">
        <v>13413</v>
      </c>
      <c r="O8333" s="545" t="s">
        <v>14172</v>
      </c>
      <c r="P8333" s="549">
        <v>5862</v>
      </c>
      <c r="Q8333" s="549">
        <v>1</v>
      </c>
      <c r="R8333" s="549">
        <v>59</v>
      </c>
      <c r="S8333" s="548">
        <v>2228</v>
      </c>
      <c r="T8333" s="548"/>
      <c r="U8333" s="99"/>
    </row>
    <row r="8334" spans="1:21" ht="19.5" customHeight="1">
      <c r="A8334" s="545">
        <v>103014</v>
      </c>
      <c r="B8334" s="545" t="s">
        <v>1359</v>
      </c>
      <c r="C8334" s="545" t="s">
        <v>216</v>
      </c>
      <c r="D8334" s="546">
        <v>44591</v>
      </c>
      <c r="E8334" s="171" t="str">
        <f t="shared" si="130"/>
        <v>2022</v>
      </c>
      <c r="F8334" s="547">
        <v>887</v>
      </c>
      <c r="G8334" s="548">
        <v>0.19</v>
      </c>
      <c r="H8334" s="547">
        <v>745.38</v>
      </c>
      <c r="I8334" s="545" t="s">
        <v>12659</v>
      </c>
      <c r="J8334" s="545" t="s">
        <v>13297</v>
      </c>
      <c r="K8334" s="545" t="s">
        <v>13413</v>
      </c>
      <c r="L8334" s="545" t="s">
        <v>13413</v>
      </c>
      <c r="M8334" s="548" t="s">
        <v>13758</v>
      </c>
      <c r="N8334" s="545" t="s">
        <v>13413</v>
      </c>
      <c r="O8334" s="545" t="s">
        <v>13413</v>
      </c>
      <c r="P8334" s="549">
        <v>5863</v>
      </c>
      <c r="Q8334" s="549">
        <v>1</v>
      </c>
      <c r="R8334" s="549">
        <v>116</v>
      </c>
      <c r="S8334" s="548">
        <v>2257</v>
      </c>
      <c r="T8334" s="548"/>
      <c r="U8334" s="99"/>
    </row>
    <row r="8335" spans="1:21" ht="19.5" customHeight="1">
      <c r="A8335" s="545">
        <v>103015</v>
      </c>
      <c r="B8335" s="545" t="s">
        <v>1415</v>
      </c>
      <c r="C8335" s="545" t="s">
        <v>216</v>
      </c>
      <c r="D8335" s="546"/>
      <c r="E8335" s="171" t="str">
        <f t="shared" si="130"/>
        <v>1900</v>
      </c>
      <c r="F8335" s="547">
        <v>0</v>
      </c>
      <c r="G8335" s="548">
        <v>0</v>
      </c>
      <c r="H8335" s="547">
        <v>0</v>
      </c>
      <c r="I8335" s="545" t="s">
        <v>12659</v>
      </c>
      <c r="J8335" s="545"/>
      <c r="K8335" s="545" t="s">
        <v>13413</v>
      </c>
      <c r="L8335" s="545" t="s">
        <v>14222</v>
      </c>
      <c r="M8335" s="548" t="s">
        <v>13758</v>
      </c>
      <c r="N8335" s="545" t="s">
        <v>13413</v>
      </c>
      <c r="O8335" s="545" t="s">
        <v>16511</v>
      </c>
      <c r="P8335" s="549">
        <v>5864</v>
      </c>
      <c r="Q8335" s="549">
        <v>1</v>
      </c>
      <c r="R8335" s="549">
        <v>116</v>
      </c>
      <c r="S8335" s="548"/>
      <c r="T8335" s="548"/>
      <c r="U8335" s="99"/>
    </row>
    <row r="8336" spans="1:21" ht="19.5" customHeight="1">
      <c r="A8336" s="545">
        <v>103016</v>
      </c>
      <c r="B8336" s="545" t="s">
        <v>3662</v>
      </c>
      <c r="C8336" s="545" t="s">
        <v>216</v>
      </c>
      <c r="D8336" s="546">
        <v>46052</v>
      </c>
      <c r="E8336" s="171" t="str">
        <f t="shared" si="130"/>
        <v>2026</v>
      </c>
      <c r="F8336" s="547">
        <v>877395</v>
      </c>
      <c r="G8336" s="548">
        <v>0.19</v>
      </c>
      <c r="H8336" s="547">
        <v>737306.72</v>
      </c>
      <c r="I8336" s="545" t="s">
        <v>12647</v>
      </c>
      <c r="J8336" s="545" t="s">
        <v>13307</v>
      </c>
      <c r="K8336" s="545" t="s">
        <v>13413</v>
      </c>
      <c r="L8336" s="545" t="s">
        <v>13413</v>
      </c>
      <c r="M8336" s="548" t="s">
        <v>13758</v>
      </c>
      <c r="N8336" s="545" t="s">
        <v>13413</v>
      </c>
      <c r="O8336" s="545" t="s">
        <v>13413</v>
      </c>
      <c r="P8336" s="549">
        <v>5865</v>
      </c>
      <c r="Q8336" s="549">
        <v>1</v>
      </c>
      <c r="R8336" s="549">
        <v>26</v>
      </c>
      <c r="S8336" s="548">
        <v>2228</v>
      </c>
      <c r="T8336" s="548"/>
      <c r="U8336" s="99"/>
    </row>
    <row r="8337" spans="1:21" ht="19.5" customHeight="1">
      <c r="A8337" s="545">
        <v>103017</v>
      </c>
      <c r="B8337" s="545" t="s">
        <v>1341</v>
      </c>
      <c r="C8337" s="545" t="s">
        <v>209</v>
      </c>
      <c r="D8337" s="546">
        <v>45708</v>
      </c>
      <c r="E8337" s="171" t="str">
        <f t="shared" si="130"/>
        <v>2025</v>
      </c>
      <c r="F8337" s="547">
        <v>2194.6</v>
      </c>
      <c r="G8337" s="548">
        <v>0.19</v>
      </c>
      <c r="H8337" s="547">
        <v>1844.2</v>
      </c>
      <c r="I8337" s="545" t="s">
        <v>12659</v>
      </c>
      <c r="J8337" s="545" t="s">
        <v>13307</v>
      </c>
      <c r="K8337" s="545" t="s">
        <v>13413</v>
      </c>
      <c r="L8337" s="545" t="s">
        <v>15589</v>
      </c>
      <c r="M8337" s="548" t="s">
        <v>13758</v>
      </c>
      <c r="N8337" s="545" t="s">
        <v>13413</v>
      </c>
      <c r="O8337" s="545" t="s">
        <v>15590</v>
      </c>
      <c r="P8337" s="549">
        <v>5866</v>
      </c>
      <c r="Q8337" s="549">
        <v>1</v>
      </c>
      <c r="R8337" s="549">
        <v>116</v>
      </c>
      <c r="S8337" s="548">
        <v>2228</v>
      </c>
      <c r="T8337" s="548"/>
      <c r="U8337" s="99"/>
    </row>
    <row r="8338" spans="1:21" ht="19.5" customHeight="1">
      <c r="A8338" s="545">
        <v>103018</v>
      </c>
      <c r="B8338" s="545" t="s">
        <v>1432</v>
      </c>
      <c r="C8338" s="545" t="s">
        <v>216</v>
      </c>
      <c r="D8338" s="546"/>
      <c r="E8338" s="171" t="str">
        <f t="shared" si="130"/>
        <v>1900</v>
      </c>
      <c r="F8338" s="547">
        <v>0</v>
      </c>
      <c r="G8338" s="548">
        <v>0</v>
      </c>
      <c r="H8338" s="547">
        <v>0</v>
      </c>
      <c r="I8338" s="545" t="s">
        <v>12659</v>
      </c>
      <c r="J8338" s="545"/>
      <c r="K8338" s="545" t="s">
        <v>13413</v>
      </c>
      <c r="L8338" s="545" t="s">
        <v>14222</v>
      </c>
      <c r="M8338" s="548" t="s">
        <v>13758</v>
      </c>
      <c r="N8338" s="545" t="s">
        <v>13413</v>
      </c>
      <c r="O8338" s="545" t="s">
        <v>16511</v>
      </c>
      <c r="P8338" s="549">
        <v>5867</v>
      </c>
      <c r="Q8338" s="549">
        <v>1</v>
      </c>
      <c r="R8338" s="549">
        <v>116</v>
      </c>
      <c r="S8338" s="548"/>
      <c r="T8338" s="548"/>
      <c r="U8338" s="99"/>
    </row>
    <row r="8339" spans="1:21" ht="19.5" customHeight="1">
      <c r="A8339" s="545">
        <v>103019</v>
      </c>
      <c r="B8339" s="545" t="s">
        <v>4071</v>
      </c>
      <c r="C8339" s="545" t="s">
        <v>786</v>
      </c>
      <c r="D8339" s="546"/>
      <c r="E8339" s="171" t="str">
        <f t="shared" si="130"/>
        <v>1900</v>
      </c>
      <c r="F8339" s="547">
        <v>0</v>
      </c>
      <c r="G8339" s="548">
        <v>0</v>
      </c>
      <c r="H8339" s="547">
        <v>0</v>
      </c>
      <c r="I8339" s="545" t="s">
        <v>12973</v>
      </c>
      <c r="J8339" s="545"/>
      <c r="K8339" s="545" t="s">
        <v>13413</v>
      </c>
      <c r="L8339" s="545" t="s">
        <v>13413</v>
      </c>
      <c r="M8339" s="548" t="s">
        <v>13758</v>
      </c>
      <c r="N8339" s="545" t="s">
        <v>13413</v>
      </c>
      <c r="O8339" s="545" t="s">
        <v>13413</v>
      </c>
      <c r="P8339" s="549">
        <v>5868</v>
      </c>
      <c r="Q8339" s="549">
        <v>1</v>
      </c>
      <c r="R8339" s="549">
        <v>59</v>
      </c>
      <c r="S8339" s="548"/>
      <c r="T8339" s="548"/>
      <c r="U8339" s="99"/>
    </row>
    <row r="8340" spans="1:21" ht="19.5" customHeight="1">
      <c r="A8340" s="545">
        <v>103020</v>
      </c>
      <c r="B8340" s="545" t="s">
        <v>3660</v>
      </c>
      <c r="C8340" s="545" t="s">
        <v>216</v>
      </c>
      <c r="D8340" s="546">
        <v>45014</v>
      </c>
      <c r="E8340" s="171" t="str">
        <f t="shared" si="130"/>
        <v>2023</v>
      </c>
      <c r="F8340" s="547">
        <v>88891</v>
      </c>
      <c r="G8340" s="548">
        <v>0.19</v>
      </c>
      <c r="H8340" s="547">
        <v>74698.320000000007</v>
      </c>
      <c r="I8340" s="545" t="s">
        <v>12647</v>
      </c>
      <c r="J8340" s="545" t="s">
        <v>13297</v>
      </c>
      <c r="K8340" s="545" t="s">
        <v>13413</v>
      </c>
      <c r="L8340" s="545" t="s">
        <v>13413</v>
      </c>
      <c r="M8340" s="548" t="s">
        <v>13758</v>
      </c>
      <c r="N8340" s="545" t="s">
        <v>13413</v>
      </c>
      <c r="O8340" s="545" t="s">
        <v>13413</v>
      </c>
      <c r="P8340" s="549">
        <v>5869</v>
      </c>
      <c r="Q8340" s="549">
        <v>1</v>
      </c>
      <c r="R8340" s="549">
        <v>26</v>
      </c>
      <c r="S8340" s="548">
        <v>2257</v>
      </c>
      <c r="T8340" s="548"/>
      <c r="U8340" s="99"/>
    </row>
    <row r="8341" spans="1:21" ht="19.5" customHeight="1">
      <c r="A8341" s="545">
        <v>103021</v>
      </c>
      <c r="B8341" s="545" t="s">
        <v>8412</v>
      </c>
      <c r="C8341" s="545" t="s">
        <v>216</v>
      </c>
      <c r="D8341" s="546">
        <v>46052</v>
      </c>
      <c r="E8341" s="171" t="str">
        <f t="shared" si="130"/>
        <v>2026</v>
      </c>
      <c r="F8341" s="547">
        <v>17272</v>
      </c>
      <c r="G8341" s="548">
        <v>0.19</v>
      </c>
      <c r="H8341" s="547">
        <v>14514.29</v>
      </c>
      <c r="I8341" s="545" t="s">
        <v>12753</v>
      </c>
      <c r="J8341" s="545" t="s">
        <v>13307</v>
      </c>
      <c r="K8341" s="545" t="s">
        <v>13413</v>
      </c>
      <c r="L8341" s="545" t="s">
        <v>17893</v>
      </c>
      <c r="M8341" s="548" t="s">
        <v>13758</v>
      </c>
      <c r="N8341" s="545" t="s">
        <v>13413</v>
      </c>
      <c r="O8341" s="545" t="s">
        <v>13413</v>
      </c>
      <c r="P8341" s="549">
        <v>5870</v>
      </c>
      <c r="Q8341" s="549">
        <v>1</v>
      </c>
      <c r="R8341" s="549">
        <v>165</v>
      </c>
      <c r="S8341" s="548">
        <v>2228</v>
      </c>
      <c r="T8341" s="548"/>
      <c r="U8341" s="99"/>
    </row>
    <row r="8342" spans="1:21" ht="19.5" customHeight="1">
      <c r="A8342" s="545">
        <v>103023</v>
      </c>
      <c r="B8342" s="545" t="s">
        <v>1421</v>
      </c>
      <c r="C8342" s="545" t="s">
        <v>216</v>
      </c>
      <c r="D8342" s="546"/>
      <c r="E8342" s="171" t="str">
        <f t="shared" si="130"/>
        <v>1900</v>
      </c>
      <c r="F8342" s="547">
        <v>0</v>
      </c>
      <c r="G8342" s="548">
        <v>0</v>
      </c>
      <c r="H8342" s="547">
        <v>0</v>
      </c>
      <c r="I8342" s="545" t="s">
        <v>12659</v>
      </c>
      <c r="J8342" s="545"/>
      <c r="K8342" s="545" t="s">
        <v>13413</v>
      </c>
      <c r="L8342" s="545" t="s">
        <v>14222</v>
      </c>
      <c r="M8342" s="548" t="s">
        <v>13758</v>
      </c>
      <c r="N8342" s="545" t="s">
        <v>13413</v>
      </c>
      <c r="O8342" s="545" t="s">
        <v>16449</v>
      </c>
      <c r="P8342" s="549">
        <v>5871</v>
      </c>
      <c r="Q8342" s="549">
        <v>1</v>
      </c>
      <c r="R8342" s="549">
        <v>116</v>
      </c>
      <c r="S8342" s="548"/>
      <c r="T8342" s="548"/>
      <c r="U8342" s="99"/>
    </row>
    <row r="8343" spans="1:21" ht="19.5" customHeight="1">
      <c r="A8343" s="545">
        <v>103024</v>
      </c>
      <c r="B8343" s="545" t="s">
        <v>10263</v>
      </c>
      <c r="C8343" s="545" t="s">
        <v>216</v>
      </c>
      <c r="D8343" s="546"/>
      <c r="E8343" s="171" t="str">
        <f t="shared" si="130"/>
        <v>1900</v>
      </c>
      <c r="F8343" s="547">
        <v>0</v>
      </c>
      <c r="G8343" s="548">
        <v>0</v>
      </c>
      <c r="H8343" s="547">
        <v>0</v>
      </c>
      <c r="I8343" s="545" t="s">
        <v>12659</v>
      </c>
      <c r="J8343" s="545"/>
      <c r="K8343" s="545" t="s">
        <v>13413</v>
      </c>
      <c r="L8343" s="545" t="s">
        <v>14222</v>
      </c>
      <c r="M8343" s="548" t="s">
        <v>13758</v>
      </c>
      <c r="N8343" s="545" t="s">
        <v>13413</v>
      </c>
      <c r="O8343" s="545" t="s">
        <v>16511</v>
      </c>
      <c r="P8343" s="549">
        <v>5872</v>
      </c>
      <c r="Q8343" s="549">
        <v>1</v>
      </c>
      <c r="R8343" s="549">
        <v>116</v>
      </c>
      <c r="S8343" s="548"/>
      <c r="T8343" s="548"/>
      <c r="U8343" s="99"/>
    </row>
    <row r="8344" spans="1:21" ht="19.5" customHeight="1">
      <c r="A8344" s="545">
        <v>103025</v>
      </c>
      <c r="B8344" s="545" t="s">
        <v>4310</v>
      </c>
      <c r="C8344" s="545" t="s">
        <v>216</v>
      </c>
      <c r="D8344" s="546"/>
      <c r="E8344" s="171" t="str">
        <f t="shared" si="130"/>
        <v>1900</v>
      </c>
      <c r="F8344" s="547">
        <v>0</v>
      </c>
      <c r="G8344" s="548">
        <v>0</v>
      </c>
      <c r="H8344" s="547">
        <v>0</v>
      </c>
      <c r="I8344" s="545" t="s">
        <v>12973</v>
      </c>
      <c r="J8344" s="545"/>
      <c r="K8344" s="545" t="s">
        <v>13413</v>
      </c>
      <c r="L8344" s="545" t="s">
        <v>13413</v>
      </c>
      <c r="M8344" s="548" t="s">
        <v>13758</v>
      </c>
      <c r="N8344" s="545" t="s">
        <v>13413</v>
      </c>
      <c r="O8344" s="545" t="s">
        <v>13413</v>
      </c>
      <c r="P8344" s="549">
        <v>5873</v>
      </c>
      <c r="Q8344" s="549">
        <v>1</v>
      </c>
      <c r="R8344" s="549">
        <v>59</v>
      </c>
      <c r="S8344" s="548"/>
      <c r="T8344" s="548"/>
      <c r="U8344" s="99"/>
    </row>
    <row r="8345" spans="1:21" ht="19.5" customHeight="1">
      <c r="A8345" s="545">
        <v>103026</v>
      </c>
      <c r="B8345" s="545" t="s">
        <v>4293</v>
      </c>
      <c r="C8345" s="545" t="s">
        <v>216</v>
      </c>
      <c r="D8345" s="546"/>
      <c r="E8345" s="171" t="str">
        <f t="shared" si="130"/>
        <v>1900</v>
      </c>
      <c r="F8345" s="547">
        <v>0</v>
      </c>
      <c r="G8345" s="548">
        <v>0</v>
      </c>
      <c r="H8345" s="547">
        <v>0</v>
      </c>
      <c r="I8345" s="545" t="s">
        <v>12973</v>
      </c>
      <c r="J8345" s="545"/>
      <c r="K8345" s="545" t="s">
        <v>13413</v>
      </c>
      <c r="L8345" s="545" t="s">
        <v>13413</v>
      </c>
      <c r="M8345" s="548" t="s">
        <v>13758</v>
      </c>
      <c r="N8345" s="545" t="s">
        <v>13413</v>
      </c>
      <c r="O8345" s="545" t="s">
        <v>13413</v>
      </c>
      <c r="P8345" s="549">
        <v>5874</v>
      </c>
      <c r="Q8345" s="549">
        <v>1</v>
      </c>
      <c r="R8345" s="549">
        <v>59</v>
      </c>
      <c r="S8345" s="548"/>
      <c r="T8345" s="548"/>
      <c r="U8345" s="99"/>
    </row>
    <row r="8346" spans="1:21" ht="19.5" customHeight="1">
      <c r="A8346" s="545">
        <v>103027</v>
      </c>
      <c r="B8346" s="545" t="s">
        <v>3575</v>
      </c>
      <c r="C8346" s="545" t="s">
        <v>216</v>
      </c>
      <c r="D8346" s="546">
        <v>46052</v>
      </c>
      <c r="E8346" s="171" t="str">
        <f t="shared" si="130"/>
        <v>2026</v>
      </c>
      <c r="F8346" s="547">
        <v>1045326</v>
      </c>
      <c r="G8346" s="548">
        <v>0.19</v>
      </c>
      <c r="H8346" s="547">
        <v>878425.21</v>
      </c>
      <c r="I8346" s="545" t="s">
        <v>12647</v>
      </c>
      <c r="J8346" s="545" t="s">
        <v>13307</v>
      </c>
      <c r="K8346" s="545" t="s">
        <v>13413</v>
      </c>
      <c r="L8346" s="545" t="s">
        <v>13413</v>
      </c>
      <c r="M8346" s="548" t="s">
        <v>13758</v>
      </c>
      <c r="N8346" s="545" t="s">
        <v>13413</v>
      </c>
      <c r="O8346" s="545" t="s">
        <v>13413</v>
      </c>
      <c r="P8346" s="549">
        <v>5875</v>
      </c>
      <c r="Q8346" s="549">
        <v>1</v>
      </c>
      <c r="R8346" s="549">
        <v>26</v>
      </c>
      <c r="S8346" s="548">
        <v>2228</v>
      </c>
      <c r="T8346" s="548"/>
      <c r="U8346" s="99"/>
    </row>
    <row r="8347" spans="1:21" ht="19.5" customHeight="1">
      <c r="A8347" s="545">
        <v>103028</v>
      </c>
      <c r="B8347" s="545" t="s">
        <v>10262</v>
      </c>
      <c r="C8347" s="545" t="s">
        <v>216</v>
      </c>
      <c r="D8347" s="546">
        <v>46078</v>
      </c>
      <c r="E8347" s="171" t="str">
        <f t="shared" si="130"/>
        <v>2026</v>
      </c>
      <c r="F8347" s="547">
        <v>25096</v>
      </c>
      <c r="G8347" s="548">
        <v>0</v>
      </c>
      <c r="H8347" s="547">
        <v>25096</v>
      </c>
      <c r="I8347" s="545" t="s">
        <v>12717</v>
      </c>
      <c r="J8347" s="545" t="s">
        <v>13296</v>
      </c>
      <c r="K8347" s="545" t="s">
        <v>13413</v>
      </c>
      <c r="L8347" s="545" t="s">
        <v>13413</v>
      </c>
      <c r="M8347" s="548" t="s">
        <v>13758</v>
      </c>
      <c r="N8347" s="545" t="s">
        <v>13413</v>
      </c>
      <c r="O8347" s="545" t="s">
        <v>13413</v>
      </c>
      <c r="P8347" s="549">
        <v>5876</v>
      </c>
      <c r="Q8347" s="549">
        <v>1</v>
      </c>
      <c r="R8347" s="549">
        <v>19</v>
      </c>
      <c r="S8347" s="548">
        <v>2218</v>
      </c>
      <c r="T8347" s="548"/>
      <c r="U8347" s="99"/>
    </row>
    <row r="8348" spans="1:21" ht="19.5" customHeight="1">
      <c r="A8348" s="545">
        <v>103029</v>
      </c>
      <c r="B8348" s="545" t="s">
        <v>3577</v>
      </c>
      <c r="C8348" s="545" t="s">
        <v>216</v>
      </c>
      <c r="D8348" s="546">
        <v>46052</v>
      </c>
      <c r="E8348" s="171" t="str">
        <f t="shared" si="130"/>
        <v>2026</v>
      </c>
      <c r="F8348" s="547">
        <v>945183</v>
      </c>
      <c r="G8348" s="548">
        <v>0.19</v>
      </c>
      <c r="H8348" s="547">
        <v>794271.43</v>
      </c>
      <c r="I8348" s="545" t="s">
        <v>12647</v>
      </c>
      <c r="J8348" s="545" t="s">
        <v>13307</v>
      </c>
      <c r="K8348" s="545" t="s">
        <v>13413</v>
      </c>
      <c r="L8348" s="545" t="s">
        <v>13413</v>
      </c>
      <c r="M8348" s="548" t="s">
        <v>13758</v>
      </c>
      <c r="N8348" s="545" t="s">
        <v>13413</v>
      </c>
      <c r="O8348" s="545" t="s">
        <v>13413</v>
      </c>
      <c r="P8348" s="549">
        <v>5877</v>
      </c>
      <c r="Q8348" s="549">
        <v>1</v>
      </c>
      <c r="R8348" s="549">
        <v>26</v>
      </c>
      <c r="S8348" s="548">
        <v>2228</v>
      </c>
      <c r="T8348" s="548"/>
      <c r="U8348" s="99"/>
    </row>
    <row r="8349" spans="1:21" ht="19.5" customHeight="1">
      <c r="A8349" s="545">
        <v>103030</v>
      </c>
      <c r="B8349" s="545" t="s">
        <v>3453</v>
      </c>
      <c r="C8349" s="545" t="s">
        <v>216</v>
      </c>
      <c r="D8349" s="546">
        <v>45014</v>
      </c>
      <c r="E8349" s="171" t="str">
        <f t="shared" si="130"/>
        <v>2023</v>
      </c>
      <c r="F8349" s="547">
        <v>292665.01</v>
      </c>
      <c r="G8349" s="548">
        <v>0.19</v>
      </c>
      <c r="H8349" s="547">
        <v>245936.98</v>
      </c>
      <c r="I8349" s="545" t="s">
        <v>12647</v>
      </c>
      <c r="J8349" s="545" t="s">
        <v>13297</v>
      </c>
      <c r="K8349" s="545" t="s">
        <v>13413</v>
      </c>
      <c r="L8349" s="545" t="s">
        <v>13413</v>
      </c>
      <c r="M8349" s="548" t="s">
        <v>13758</v>
      </c>
      <c r="N8349" s="545" t="s">
        <v>13413</v>
      </c>
      <c r="O8349" s="545" t="s">
        <v>13413</v>
      </c>
      <c r="P8349" s="549">
        <v>5878</v>
      </c>
      <c r="Q8349" s="549">
        <v>1</v>
      </c>
      <c r="R8349" s="549">
        <v>26</v>
      </c>
      <c r="S8349" s="548">
        <v>2257</v>
      </c>
      <c r="T8349" s="548"/>
      <c r="U8349" s="99"/>
    </row>
    <row r="8350" spans="1:21" ht="19.5" customHeight="1">
      <c r="A8350" s="545">
        <v>103031</v>
      </c>
      <c r="B8350" s="545" t="s">
        <v>3496</v>
      </c>
      <c r="C8350" s="545" t="s">
        <v>216</v>
      </c>
      <c r="D8350" s="546">
        <v>45014</v>
      </c>
      <c r="E8350" s="171" t="str">
        <f t="shared" si="130"/>
        <v>2023</v>
      </c>
      <c r="F8350" s="547">
        <v>267521</v>
      </c>
      <c r="G8350" s="548">
        <v>0.19</v>
      </c>
      <c r="H8350" s="547">
        <v>224807.56</v>
      </c>
      <c r="I8350" s="545" t="s">
        <v>12647</v>
      </c>
      <c r="J8350" s="545" t="s">
        <v>13297</v>
      </c>
      <c r="K8350" s="545" t="s">
        <v>19005</v>
      </c>
      <c r="L8350" s="545" t="s">
        <v>13413</v>
      </c>
      <c r="M8350" s="548" t="s">
        <v>13758</v>
      </c>
      <c r="N8350" s="545" t="s">
        <v>13413</v>
      </c>
      <c r="O8350" s="545" t="s">
        <v>13413</v>
      </c>
      <c r="P8350" s="549">
        <v>5879</v>
      </c>
      <c r="Q8350" s="549">
        <v>1</v>
      </c>
      <c r="R8350" s="549">
        <v>26</v>
      </c>
      <c r="S8350" s="548">
        <v>2257</v>
      </c>
      <c r="T8350" s="548"/>
      <c r="U8350" s="99"/>
    </row>
    <row r="8351" spans="1:21" ht="19.5" customHeight="1">
      <c r="A8351" s="545">
        <v>103032</v>
      </c>
      <c r="B8351" s="545" t="s">
        <v>3563</v>
      </c>
      <c r="C8351" s="545" t="s">
        <v>216</v>
      </c>
      <c r="D8351" s="546">
        <v>45014</v>
      </c>
      <c r="E8351" s="171" t="str">
        <f t="shared" si="130"/>
        <v>2023</v>
      </c>
      <c r="F8351" s="547">
        <v>99047</v>
      </c>
      <c r="G8351" s="548">
        <v>0.19</v>
      </c>
      <c r="H8351" s="547">
        <v>83232.77</v>
      </c>
      <c r="I8351" s="545" t="s">
        <v>12647</v>
      </c>
      <c r="J8351" s="545" t="s">
        <v>13297</v>
      </c>
      <c r="K8351" s="545" t="s">
        <v>13413</v>
      </c>
      <c r="L8351" s="545" t="s">
        <v>13413</v>
      </c>
      <c r="M8351" s="548" t="s">
        <v>13758</v>
      </c>
      <c r="N8351" s="545" t="s">
        <v>13413</v>
      </c>
      <c r="O8351" s="545" t="s">
        <v>13413</v>
      </c>
      <c r="P8351" s="549">
        <v>5880</v>
      </c>
      <c r="Q8351" s="549">
        <v>1</v>
      </c>
      <c r="R8351" s="549">
        <v>26</v>
      </c>
      <c r="S8351" s="548">
        <v>2257</v>
      </c>
      <c r="T8351" s="548"/>
      <c r="U8351" s="99"/>
    </row>
    <row r="8352" spans="1:21" ht="19.5" customHeight="1">
      <c r="A8352" s="545">
        <v>103033</v>
      </c>
      <c r="B8352" s="545" t="s">
        <v>3567</v>
      </c>
      <c r="C8352" s="545" t="s">
        <v>216</v>
      </c>
      <c r="D8352" s="546">
        <v>45014</v>
      </c>
      <c r="E8352" s="171" t="str">
        <f t="shared" si="130"/>
        <v>2023</v>
      </c>
      <c r="F8352" s="547">
        <v>46979</v>
      </c>
      <c r="G8352" s="548">
        <v>0.19</v>
      </c>
      <c r="H8352" s="547">
        <v>39478.15</v>
      </c>
      <c r="I8352" s="545" t="s">
        <v>12758</v>
      </c>
      <c r="J8352" s="545" t="s">
        <v>13297</v>
      </c>
      <c r="K8352" s="545" t="s">
        <v>13413</v>
      </c>
      <c r="L8352" s="545" t="s">
        <v>13413</v>
      </c>
      <c r="M8352" s="548" t="s">
        <v>13758</v>
      </c>
      <c r="N8352" s="545" t="s">
        <v>13413</v>
      </c>
      <c r="O8352" s="545" t="s">
        <v>13413</v>
      </c>
      <c r="P8352" s="549">
        <v>5881</v>
      </c>
      <c r="Q8352" s="549">
        <v>1</v>
      </c>
      <c r="R8352" s="549">
        <v>164</v>
      </c>
      <c r="S8352" s="548">
        <v>2257</v>
      </c>
      <c r="T8352" s="548"/>
      <c r="U8352" s="99"/>
    </row>
    <row r="8353" spans="1:21" ht="19.5" customHeight="1">
      <c r="A8353" s="545">
        <v>103034</v>
      </c>
      <c r="B8353" s="545" t="s">
        <v>3415</v>
      </c>
      <c r="C8353" s="545" t="s">
        <v>216</v>
      </c>
      <c r="D8353" s="546">
        <v>46052</v>
      </c>
      <c r="E8353" s="171" t="str">
        <f t="shared" si="130"/>
        <v>2026</v>
      </c>
      <c r="F8353" s="547">
        <v>446060</v>
      </c>
      <c r="G8353" s="548">
        <v>0.19</v>
      </c>
      <c r="H8353" s="547">
        <v>374840.34</v>
      </c>
      <c r="I8353" s="545" t="s">
        <v>12758</v>
      </c>
      <c r="J8353" s="545" t="s">
        <v>13307</v>
      </c>
      <c r="K8353" s="545" t="s">
        <v>13413</v>
      </c>
      <c r="L8353" s="545" t="s">
        <v>13413</v>
      </c>
      <c r="M8353" s="548" t="s">
        <v>13758</v>
      </c>
      <c r="N8353" s="545" t="s">
        <v>13413</v>
      </c>
      <c r="O8353" s="545" t="s">
        <v>13413</v>
      </c>
      <c r="P8353" s="549">
        <v>5882</v>
      </c>
      <c r="Q8353" s="549">
        <v>1</v>
      </c>
      <c r="R8353" s="549">
        <v>164</v>
      </c>
      <c r="S8353" s="548">
        <v>2228</v>
      </c>
      <c r="T8353" s="548"/>
      <c r="U8353" s="99"/>
    </row>
    <row r="8354" spans="1:21" ht="19.5" customHeight="1">
      <c r="A8354" s="545">
        <v>103035</v>
      </c>
      <c r="B8354" s="545" t="s">
        <v>6281</v>
      </c>
      <c r="C8354" s="545" t="s">
        <v>216</v>
      </c>
      <c r="D8354" s="546">
        <v>46052</v>
      </c>
      <c r="E8354" s="171" t="str">
        <f t="shared" si="130"/>
        <v>2026</v>
      </c>
      <c r="F8354" s="547">
        <v>431790</v>
      </c>
      <c r="G8354" s="548">
        <v>0.19</v>
      </c>
      <c r="H8354" s="547">
        <v>362848.74</v>
      </c>
      <c r="I8354" s="545" t="s">
        <v>12647</v>
      </c>
      <c r="J8354" s="545" t="s">
        <v>13307</v>
      </c>
      <c r="K8354" s="545" t="s">
        <v>13413</v>
      </c>
      <c r="L8354" s="545" t="s">
        <v>13413</v>
      </c>
      <c r="M8354" s="548" t="s">
        <v>13758</v>
      </c>
      <c r="N8354" s="545" t="s">
        <v>13413</v>
      </c>
      <c r="O8354" s="545" t="s">
        <v>13413</v>
      </c>
      <c r="P8354" s="549">
        <v>5883</v>
      </c>
      <c r="Q8354" s="549">
        <v>1</v>
      </c>
      <c r="R8354" s="549">
        <v>26</v>
      </c>
      <c r="S8354" s="548">
        <v>2228</v>
      </c>
      <c r="T8354" s="548"/>
      <c r="U8354" s="99"/>
    </row>
    <row r="8355" spans="1:21" ht="19.5" customHeight="1">
      <c r="A8355" s="545">
        <v>103036</v>
      </c>
      <c r="B8355" s="545" t="s">
        <v>3513</v>
      </c>
      <c r="C8355" s="545" t="s">
        <v>216</v>
      </c>
      <c r="D8355" s="546">
        <v>45014</v>
      </c>
      <c r="E8355" s="171" t="str">
        <f t="shared" si="130"/>
        <v>2023</v>
      </c>
      <c r="F8355" s="547">
        <v>37023.01</v>
      </c>
      <c r="G8355" s="548">
        <v>0.19</v>
      </c>
      <c r="H8355" s="547">
        <v>31111.77</v>
      </c>
      <c r="I8355" s="545" t="s">
        <v>12647</v>
      </c>
      <c r="J8355" s="545" t="s">
        <v>13297</v>
      </c>
      <c r="K8355" s="545" t="s">
        <v>19006</v>
      </c>
      <c r="L8355" s="545" t="s">
        <v>13413</v>
      </c>
      <c r="M8355" s="548" t="s">
        <v>13758</v>
      </c>
      <c r="N8355" s="545" t="s">
        <v>13413</v>
      </c>
      <c r="O8355" s="545" t="s">
        <v>13413</v>
      </c>
      <c r="P8355" s="549">
        <v>5884</v>
      </c>
      <c r="Q8355" s="549">
        <v>1</v>
      </c>
      <c r="R8355" s="549">
        <v>26</v>
      </c>
      <c r="S8355" s="548">
        <v>2257</v>
      </c>
      <c r="T8355" s="548"/>
      <c r="U8355" s="99"/>
    </row>
    <row r="8356" spans="1:21" ht="19.5" customHeight="1">
      <c r="A8356" s="545">
        <v>103037</v>
      </c>
      <c r="B8356" s="545" t="s">
        <v>3654</v>
      </c>
      <c r="C8356" s="545" t="s">
        <v>216</v>
      </c>
      <c r="D8356" s="546">
        <v>45708</v>
      </c>
      <c r="E8356" s="171" t="str">
        <f t="shared" si="130"/>
        <v>2025</v>
      </c>
      <c r="F8356" s="547">
        <v>961590.21</v>
      </c>
      <c r="G8356" s="548">
        <v>0.19</v>
      </c>
      <c r="H8356" s="547">
        <v>808059</v>
      </c>
      <c r="I8356" s="545" t="s">
        <v>12647</v>
      </c>
      <c r="J8356" s="545" t="s">
        <v>13307</v>
      </c>
      <c r="K8356" s="545" t="s">
        <v>13413</v>
      </c>
      <c r="L8356" s="545" t="s">
        <v>13413</v>
      </c>
      <c r="M8356" s="548" t="s">
        <v>13758</v>
      </c>
      <c r="N8356" s="545" t="s">
        <v>13413</v>
      </c>
      <c r="O8356" s="545" t="s">
        <v>13413</v>
      </c>
      <c r="P8356" s="549">
        <v>5885</v>
      </c>
      <c r="Q8356" s="549">
        <v>1</v>
      </c>
      <c r="R8356" s="549">
        <v>26</v>
      </c>
      <c r="S8356" s="548">
        <v>2228</v>
      </c>
      <c r="T8356" s="548"/>
      <c r="U8356" s="99"/>
    </row>
    <row r="8357" spans="1:21" ht="19.5" customHeight="1">
      <c r="A8357" s="545">
        <v>103038</v>
      </c>
      <c r="B8357" s="545" t="s">
        <v>3649</v>
      </c>
      <c r="C8357" s="545" t="s">
        <v>216</v>
      </c>
      <c r="D8357" s="546">
        <v>45708</v>
      </c>
      <c r="E8357" s="171" t="str">
        <f t="shared" si="130"/>
        <v>2025</v>
      </c>
      <c r="F8357" s="547">
        <v>816159.83</v>
      </c>
      <c r="G8357" s="548">
        <v>0.19</v>
      </c>
      <c r="H8357" s="547">
        <v>685848.6</v>
      </c>
      <c r="I8357" s="545" t="s">
        <v>12647</v>
      </c>
      <c r="J8357" s="545" t="s">
        <v>13307</v>
      </c>
      <c r="K8357" s="545" t="s">
        <v>19007</v>
      </c>
      <c r="L8357" s="545" t="s">
        <v>13413</v>
      </c>
      <c r="M8357" s="548" t="s">
        <v>13758</v>
      </c>
      <c r="N8357" s="545" t="s">
        <v>13413</v>
      </c>
      <c r="O8357" s="545" t="s">
        <v>13413</v>
      </c>
      <c r="P8357" s="549">
        <v>5886</v>
      </c>
      <c r="Q8357" s="549">
        <v>1</v>
      </c>
      <c r="R8357" s="549">
        <v>26</v>
      </c>
      <c r="S8357" s="548">
        <v>2228</v>
      </c>
      <c r="T8357" s="548"/>
      <c r="U8357" s="99"/>
    </row>
    <row r="8358" spans="1:21" ht="19.5" customHeight="1">
      <c r="A8358" s="545">
        <v>103039</v>
      </c>
      <c r="B8358" s="545" t="s">
        <v>3440</v>
      </c>
      <c r="C8358" s="545" t="s">
        <v>216</v>
      </c>
      <c r="D8358" s="546">
        <v>46052</v>
      </c>
      <c r="E8358" s="171" t="str">
        <f t="shared" si="130"/>
        <v>2026</v>
      </c>
      <c r="F8358" s="547">
        <v>230285</v>
      </c>
      <c r="G8358" s="548">
        <v>0.19</v>
      </c>
      <c r="H8358" s="547">
        <v>193516.81</v>
      </c>
      <c r="I8358" s="545" t="s">
        <v>12647</v>
      </c>
      <c r="J8358" s="545" t="s">
        <v>13307</v>
      </c>
      <c r="K8358" s="545" t="s">
        <v>13413</v>
      </c>
      <c r="L8358" s="545" t="s">
        <v>13413</v>
      </c>
      <c r="M8358" s="548" t="s">
        <v>13758</v>
      </c>
      <c r="N8358" s="545" t="s">
        <v>13413</v>
      </c>
      <c r="O8358" s="545" t="s">
        <v>13413</v>
      </c>
      <c r="P8358" s="549">
        <v>5887</v>
      </c>
      <c r="Q8358" s="549">
        <v>1</v>
      </c>
      <c r="R8358" s="549">
        <v>26</v>
      </c>
      <c r="S8358" s="548">
        <v>2228</v>
      </c>
      <c r="T8358" s="548"/>
      <c r="U8358" s="99"/>
    </row>
    <row r="8359" spans="1:21" ht="19.5" customHeight="1">
      <c r="A8359" s="545">
        <v>103040</v>
      </c>
      <c r="B8359" s="545" t="s">
        <v>3082</v>
      </c>
      <c r="C8359" s="545" t="s">
        <v>216</v>
      </c>
      <c r="D8359" s="546"/>
      <c r="E8359" s="171" t="str">
        <f t="shared" si="130"/>
        <v>1900</v>
      </c>
      <c r="F8359" s="547">
        <v>0</v>
      </c>
      <c r="G8359" s="548">
        <v>0</v>
      </c>
      <c r="H8359" s="547">
        <v>0</v>
      </c>
      <c r="I8359" s="545" t="s">
        <v>12689</v>
      </c>
      <c r="J8359" s="545"/>
      <c r="K8359" s="545" t="s">
        <v>13413</v>
      </c>
      <c r="L8359" s="545" t="s">
        <v>14294</v>
      </c>
      <c r="M8359" s="548" t="s">
        <v>13758</v>
      </c>
      <c r="N8359" s="545" t="s">
        <v>13413</v>
      </c>
      <c r="O8359" s="545" t="s">
        <v>14295</v>
      </c>
      <c r="P8359" s="549">
        <v>5888</v>
      </c>
      <c r="Q8359" s="549">
        <v>1</v>
      </c>
      <c r="R8359" s="549">
        <v>156</v>
      </c>
      <c r="S8359" s="548"/>
      <c r="T8359" s="548"/>
      <c r="U8359" s="99"/>
    </row>
    <row r="8360" spans="1:21" ht="19.5" customHeight="1">
      <c r="A8360" s="545">
        <v>103041</v>
      </c>
      <c r="B8360" s="545" t="s">
        <v>1312</v>
      </c>
      <c r="C8360" s="545" t="s">
        <v>216</v>
      </c>
      <c r="D8360" s="546">
        <v>43734</v>
      </c>
      <c r="E8360" s="171" t="str">
        <f t="shared" si="130"/>
        <v>2019</v>
      </c>
      <c r="F8360" s="547">
        <v>5527.55</v>
      </c>
      <c r="G8360" s="548">
        <v>0.19</v>
      </c>
      <c r="H8360" s="547">
        <v>4645</v>
      </c>
      <c r="I8360" s="545" t="s">
        <v>12659</v>
      </c>
      <c r="J8360" s="545" t="s">
        <v>13299</v>
      </c>
      <c r="K8360" s="545" t="s">
        <v>13413</v>
      </c>
      <c r="L8360" s="545" t="s">
        <v>13895</v>
      </c>
      <c r="M8360" s="548" t="s">
        <v>13758</v>
      </c>
      <c r="N8360" s="545" t="s">
        <v>13413</v>
      </c>
      <c r="O8360" s="545" t="s">
        <v>13896</v>
      </c>
      <c r="P8360" s="549">
        <v>5889</v>
      </c>
      <c r="Q8360" s="549">
        <v>1</v>
      </c>
      <c r="R8360" s="549">
        <v>116</v>
      </c>
      <c r="S8360" s="548">
        <v>443</v>
      </c>
      <c r="T8360" s="548"/>
      <c r="U8360" s="99"/>
    </row>
    <row r="8361" spans="1:21" ht="19.5" customHeight="1">
      <c r="A8361" s="545">
        <v>103042</v>
      </c>
      <c r="B8361" s="545" t="s">
        <v>4404</v>
      </c>
      <c r="C8361" s="545" t="s">
        <v>216</v>
      </c>
      <c r="D8361" s="546">
        <v>46052</v>
      </c>
      <c r="E8361" s="171" t="str">
        <f t="shared" si="130"/>
        <v>2026</v>
      </c>
      <c r="F8361" s="547">
        <v>790941</v>
      </c>
      <c r="G8361" s="548">
        <v>0.19</v>
      </c>
      <c r="H8361" s="547">
        <v>664656.30000000005</v>
      </c>
      <c r="I8361" s="545" t="s">
        <v>12973</v>
      </c>
      <c r="J8361" s="545" t="s">
        <v>13307</v>
      </c>
      <c r="K8361" s="545" t="s">
        <v>13413</v>
      </c>
      <c r="L8361" s="545" t="s">
        <v>13413</v>
      </c>
      <c r="M8361" s="548" t="s">
        <v>13758</v>
      </c>
      <c r="N8361" s="545" t="s">
        <v>13413</v>
      </c>
      <c r="O8361" s="545" t="s">
        <v>13413</v>
      </c>
      <c r="P8361" s="549">
        <v>5890</v>
      </c>
      <c r="Q8361" s="549">
        <v>1</v>
      </c>
      <c r="R8361" s="549">
        <v>59</v>
      </c>
      <c r="S8361" s="548">
        <v>2228</v>
      </c>
      <c r="T8361" s="548"/>
      <c r="U8361" s="99"/>
    </row>
    <row r="8362" spans="1:21" ht="19.5" customHeight="1">
      <c r="A8362" s="545">
        <v>103043</v>
      </c>
      <c r="B8362" s="545" t="s">
        <v>6983</v>
      </c>
      <c r="C8362" s="545" t="s">
        <v>216</v>
      </c>
      <c r="D8362" s="546">
        <v>46052</v>
      </c>
      <c r="E8362" s="171" t="str">
        <f t="shared" si="130"/>
        <v>2026</v>
      </c>
      <c r="F8362" s="547">
        <v>38873</v>
      </c>
      <c r="G8362" s="548">
        <v>0.19</v>
      </c>
      <c r="H8362" s="547">
        <v>32666.39</v>
      </c>
      <c r="I8362" s="545" t="s">
        <v>12664</v>
      </c>
      <c r="J8362" s="545" t="s">
        <v>13307</v>
      </c>
      <c r="K8362" s="545" t="s">
        <v>13413</v>
      </c>
      <c r="L8362" s="545" t="s">
        <v>18376</v>
      </c>
      <c r="M8362" s="548" t="s">
        <v>13758</v>
      </c>
      <c r="N8362" s="545" t="s">
        <v>22154</v>
      </c>
      <c r="O8362" s="545" t="s">
        <v>17902</v>
      </c>
      <c r="P8362" s="549">
        <v>5891</v>
      </c>
      <c r="Q8362" s="549">
        <v>1</v>
      </c>
      <c r="R8362" s="549">
        <v>166</v>
      </c>
      <c r="S8362" s="548">
        <v>2228</v>
      </c>
      <c r="T8362" s="548">
        <v>170</v>
      </c>
      <c r="U8362" s="99"/>
    </row>
    <row r="8363" spans="1:21" ht="19.5" customHeight="1">
      <c r="A8363" s="545">
        <v>103044</v>
      </c>
      <c r="B8363" s="545" t="s">
        <v>6280</v>
      </c>
      <c r="C8363" s="545" t="s">
        <v>216</v>
      </c>
      <c r="D8363" s="546">
        <v>44720</v>
      </c>
      <c r="E8363" s="171" t="str">
        <f t="shared" si="130"/>
        <v>2022</v>
      </c>
      <c r="F8363" s="547">
        <v>3920</v>
      </c>
      <c r="G8363" s="548">
        <v>0.19</v>
      </c>
      <c r="H8363" s="547">
        <v>3294.12</v>
      </c>
      <c r="I8363" s="545" t="s">
        <v>12745</v>
      </c>
      <c r="J8363" s="545" t="s">
        <v>13297</v>
      </c>
      <c r="K8363" s="545" t="s">
        <v>13413</v>
      </c>
      <c r="L8363" s="545" t="s">
        <v>13413</v>
      </c>
      <c r="M8363" s="548" t="s">
        <v>13758</v>
      </c>
      <c r="N8363" s="545" t="s">
        <v>13413</v>
      </c>
      <c r="O8363" s="545" t="s">
        <v>13413</v>
      </c>
      <c r="P8363" s="549">
        <v>5892</v>
      </c>
      <c r="Q8363" s="549">
        <v>1</v>
      </c>
      <c r="R8363" s="549">
        <v>74</v>
      </c>
      <c r="S8363" s="548">
        <v>2257</v>
      </c>
      <c r="T8363" s="548"/>
      <c r="U8363" s="99"/>
    </row>
    <row r="8364" spans="1:21" ht="19.5" customHeight="1">
      <c r="A8364" s="545">
        <v>103045</v>
      </c>
      <c r="B8364" s="545" t="s">
        <v>6279</v>
      </c>
      <c r="C8364" s="545" t="s">
        <v>216</v>
      </c>
      <c r="D8364" s="546">
        <v>46052</v>
      </c>
      <c r="E8364" s="171" t="str">
        <f t="shared" si="130"/>
        <v>2026</v>
      </c>
      <c r="F8364" s="547">
        <v>641631</v>
      </c>
      <c r="G8364" s="548">
        <v>0.19</v>
      </c>
      <c r="H8364" s="547">
        <v>539185.71</v>
      </c>
      <c r="I8364" s="545" t="s">
        <v>12683</v>
      </c>
      <c r="J8364" s="545" t="s">
        <v>13307</v>
      </c>
      <c r="K8364" s="545" t="s">
        <v>13413</v>
      </c>
      <c r="L8364" s="545" t="s">
        <v>13413</v>
      </c>
      <c r="M8364" s="548" t="s">
        <v>13758</v>
      </c>
      <c r="N8364" s="545" t="s">
        <v>13413</v>
      </c>
      <c r="O8364" s="545" t="s">
        <v>14478</v>
      </c>
      <c r="P8364" s="549">
        <v>5893</v>
      </c>
      <c r="Q8364" s="549">
        <v>1</v>
      </c>
      <c r="R8364" s="549">
        <v>18</v>
      </c>
      <c r="S8364" s="548">
        <v>2228</v>
      </c>
      <c r="T8364" s="548"/>
      <c r="U8364" s="99"/>
    </row>
    <row r="8365" spans="1:21" ht="19.5" customHeight="1">
      <c r="A8365" s="545">
        <v>103046</v>
      </c>
      <c r="B8365" s="545" t="s">
        <v>2937</v>
      </c>
      <c r="C8365" s="545" t="s">
        <v>216</v>
      </c>
      <c r="D8365" s="546"/>
      <c r="E8365" s="171" t="str">
        <f t="shared" si="130"/>
        <v>1900</v>
      </c>
      <c r="F8365" s="547">
        <v>0</v>
      </c>
      <c r="G8365" s="548">
        <v>0</v>
      </c>
      <c r="H8365" s="547">
        <v>0</v>
      </c>
      <c r="I8365" s="545" t="s">
        <v>12683</v>
      </c>
      <c r="J8365" s="545"/>
      <c r="K8365" s="545" t="s">
        <v>13413</v>
      </c>
      <c r="L8365" s="545" t="s">
        <v>13413</v>
      </c>
      <c r="M8365" s="548" t="s">
        <v>13758</v>
      </c>
      <c r="N8365" s="545" t="s">
        <v>13413</v>
      </c>
      <c r="O8365" s="545" t="s">
        <v>14478</v>
      </c>
      <c r="P8365" s="549">
        <v>5894</v>
      </c>
      <c r="Q8365" s="549">
        <v>1</v>
      </c>
      <c r="R8365" s="549">
        <v>18</v>
      </c>
      <c r="S8365" s="548"/>
      <c r="T8365" s="548"/>
      <c r="U8365" s="99"/>
    </row>
    <row r="8366" spans="1:21" ht="19.5" customHeight="1">
      <c r="A8366" s="545">
        <v>103047</v>
      </c>
      <c r="B8366" s="545" t="s">
        <v>10261</v>
      </c>
      <c r="C8366" s="545" t="s">
        <v>209</v>
      </c>
      <c r="D8366" s="546"/>
      <c r="E8366" s="171" t="str">
        <f t="shared" si="130"/>
        <v>1900</v>
      </c>
      <c r="F8366" s="547">
        <v>0</v>
      </c>
      <c r="G8366" s="548">
        <v>0</v>
      </c>
      <c r="H8366" s="547">
        <v>0</v>
      </c>
      <c r="I8366" s="545" t="s">
        <v>12675</v>
      </c>
      <c r="J8366" s="545"/>
      <c r="K8366" s="545" t="s">
        <v>13413</v>
      </c>
      <c r="L8366" s="545" t="s">
        <v>13413</v>
      </c>
      <c r="M8366" s="548" t="s">
        <v>13758</v>
      </c>
      <c r="N8366" s="545" t="s">
        <v>13413</v>
      </c>
      <c r="O8366" s="545" t="s">
        <v>13413</v>
      </c>
      <c r="P8366" s="549">
        <v>5895</v>
      </c>
      <c r="Q8366" s="549">
        <v>1</v>
      </c>
      <c r="R8366" s="549">
        <v>15</v>
      </c>
      <c r="S8366" s="548"/>
      <c r="T8366" s="548"/>
      <c r="U8366" s="99"/>
    </row>
    <row r="8367" spans="1:21" ht="19.5" customHeight="1">
      <c r="A8367" s="545">
        <v>103048</v>
      </c>
      <c r="B8367" s="545" t="s">
        <v>10260</v>
      </c>
      <c r="C8367" s="545" t="s">
        <v>216</v>
      </c>
      <c r="D8367" s="546"/>
      <c r="E8367" s="171" t="str">
        <f t="shared" si="130"/>
        <v>1900</v>
      </c>
      <c r="F8367" s="547">
        <v>0</v>
      </c>
      <c r="G8367" s="548">
        <v>0</v>
      </c>
      <c r="H8367" s="547">
        <v>0</v>
      </c>
      <c r="I8367" s="545" t="s">
        <v>12694</v>
      </c>
      <c r="J8367" s="545"/>
      <c r="K8367" s="545" t="s">
        <v>13413</v>
      </c>
      <c r="L8367" s="545" t="s">
        <v>18779</v>
      </c>
      <c r="M8367" s="548" t="s">
        <v>13868</v>
      </c>
      <c r="N8367" s="545" t="s">
        <v>22158</v>
      </c>
      <c r="O8367" s="545" t="s">
        <v>18780</v>
      </c>
      <c r="P8367" s="549">
        <v>5896</v>
      </c>
      <c r="Q8367" s="549">
        <v>2</v>
      </c>
      <c r="R8367" s="549">
        <v>104</v>
      </c>
      <c r="S8367" s="548"/>
      <c r="T8367" s="548">
        <v>39</v>
      </c>
      <c r="U8367" s="99"/>
    </row>
    <row r="8368" spans="1:21" ht="19.5" customHeight="1">
      <c r="A8368" s="545">
        <v>103049</v>
      </c>
      <c r="B8368" s="545" t="s">
        <v>4102</v>
      </c>
      <c r="C8368" s="545" t="s">
        <v>216</v>
      </c>
      <c r="D8368" s="546"/>
      <c r="E8368" s="171" t="str">
        <f t="shared" si="130"/>
        <v>1900</v>
      </c>
      <c r="F8368" s="547">
        <v>0</v>
      </c>
      <c r="G8368" s="548">
        <v>0</v>
      </c>
      <c r="H8368" s="547">
        <v>0</v>
      </c>
      <c r="I8368" s="545" t="s">
        <v>12973</v>
      </c>
      <c r="J8368" s="545"/>
      <c r="K8368" s="545" t="s">
        <v>13413</v>
      </c>
      <c r="L8368" s="545" t="s">
        <v>13413</v>
      </c>
      <c r="M8368" s="548" t="s">
        <v>13758</v>
      </c>
      <c r="N8368" s="545" t="s">
        <v>13413</v>
      </c>
      <c r="O8368" s="545" t="s">
        <v>13413</v>
      </c>
      <c r="P8368" s="549">
        <v>5897</v>
      </c>
      <c r="Q8368" s="549">
        <v>1</v>
      </c>
      <c r="R8368" s="549">
        <v>59</v>
      </c>
      <c r="S8368" s="548"/>
      <c r="T8368" s="548"/>
      <c r="U8368" s="99"/>
    </row>
    <row r="8369" spans="1:21" ht="19.5" customHeight="1">
      <c r="A8369" s="545">
        <v>103051</v>
      </c>
      <c r="B8369" s="545" t="s">
        <v>4237</v>
      </c>
      <c r="C8369" s="545" t="s">
        <v>216</v>
      </c>
      <c r="D8369" s="546"/>
      <c r="E8369" s="171" t="str">
        <f t="shared" si="130"/>
        <v>1900</v>
      </c>
      <c r="F8369" s="547">
        <v>0</v>
      </c>
      <c r="G8369" s="548">
        <v>0</v>
      </c>
      <c r="H8369" s="547">
        <v>0</v>
      </c>
      <c r="I8369" s="545" t="s">
        <v>12973</v>
      </c>
      <c r="J8369" s="545"/>
      <c r="K8369" s="545" t="s">
        <v>13413</v>
      </c>
      <c r="L8369" s="545" t="s">
        <v>13413</v>
      </c>
      <c r="M8369" s="548" t="s">
        <v>13758</v>
      </c>
      <c r="N8369" s="545" t="s">
        <v>13413</v>
      </c>
      <c r="O8369" s="545" t="s">
        <v>13413</v>
      </c>
      <c r="P8369" s="549">
        <v>5899</v>
      </c>
      <c r="Q8369" s="549">
        <v>1</v>
      </c>
      <c r="R8369" s="549">
        <v>59</v>
      </c>
      <c r="S8369" s="548"/>
      <c r="T8369" s="548"/>
      <c r="U8369" s="99"/>
    </row>
    <row r="8370" spans="1:21" ht="19.5" customHeight="1">
      <c r="A8370" s="545">
        <v>103053</v>
      </c>
      <c r="B8370" s="545" t="s">
        <v>6278</v>
      </c>
      <c r="C8370" s="545" t="s">
        <v>216</v>
      </c>
      <c r="D8370" s="546">
        <v>46052</v>
      </c>
      <c r="E8370" s="171" t="str">
        <f t="shared" si="130"/>
        <v>2026</v>
      </c>
      <c r="F8370" s="547">
        <v>30</v>
      </c>
      <c r="G8370" s="548">
        <v>0.19</v>
      </c>
      <c r="H8370" s="547">
        <v>25.21</v>
      </c>
      <c r="I8370" s="545" t="s">
        <v>12659</v>
      </c>
      <c r="J8370" s="545" t="s">
        <v>13307</v>
      </c>
      <c r="K8370" s="545" t="s">
        <v>13413</v>
      </c>
      <c r="L8370" s="545" t="s">
        <v>13413</v>
      </c>
      <c r="M8370" s="548" t="s">
        <v>13758</v>
      </c>
      <c r="N8370" s="545" t="s">
        <v>13413</v>
      </c>
      <c r="O8370" s="545" t="s">
        <v>13413</v>
      </c>
      <c r="P8370" s="549">
        <v>5901</v>
      </c>
      <c r="Q8370" s="549">
        <v>1</v>
      </c>
      <c r="R8370" s="549">
        <v>116</v>
      </c>
      <c r="S8370" s="548">
        <v>2228</v>
      </c>
      <c r="T8370" s="548"/>
      <c r="U8370" s="99"/>
    </row>
    <row r="8371" spans="1:21" ht="19.5" customHeight="1">
      <c r="A8371" s="545">
        <v>103054</v>
      </c>
      <c r="B8371" s="545" t="s">
        <v>4171</v>
      </c>
      <c r="C8371" s="545" t="s">
        <v>216</v>
      </c>
      <c r="D8371" s="546">
        <v>44601</v>
      </c>
      <c r="E8371" s="171" t="str">
        <f t="shared" si="130"/>
        <v>2022</v>
      </c>
      <c r="F8371" s="547">
        <v>245</v>
      </c>
      <c r="G8371" s="548">
        <v>0.19</v>
      </c>
      <c r="H8371" s="547">
        <v>205.88</v>
      </c>
      <c r="I8371" s="545" t="s">
        <v>12973</v>
      </c>
      <c r="J8371" s="545" t="s">
        <v>13297</v>
      </c>
      <c r="K8371" s="545" t="s">
        <v>13413</v>
      </c>
      <c r="L8371" s="545" t="s">
        <v>13413</v>
      </c>
      <c r="M8371" s="548" t="s">
        <v>13758</v>
      </c>
      <c r="N8371" s="545" t="s">
        <v>13413</v>
      </c>
      <c r="O8371" s="545" t="s">
        <v>13413</v>
      </c>
      <c r="P8371" s="549">
        <v>5902</v>
      </c>
      <c r="Q8371" s="549">
        <v>1</v>
      </c>
      <c r="R8371" s="549">
        <v>59</v>
      </c>
      <c r="S8371" s="548">
        <v>2257</v>
      </c>
      <c r="T8371" s="548"/>
      <c r="U8371" s="99"/>
    </row>
    <row r="8372" spans="1:21" ht="19.5" customHeight="1">
      <c r="A8372" s="545">
        <v>103055</v>
      </c>
      <c r="B8372" s="545" t="s">
        <v>4256</v>
      </c>
      <c r="C8372" s="545" t="s">
        <v>4504</v>
      </c>
      <c r="D8372" s="546">
        <v>44588</v>
      </c>
      <c r="E8372" s="171" t="str">
        <f t="shared" si="130"/>
        <v>2022</v>
      </c>
      <c r="F8372" s="547">
        <v>25841</v>
      </c>
      <c r="G8372" s="548">
        <v>0.19</v>
      </c>
      <c r="H8372" s="547">
        <v>21715.13</v>
      </c>
      <c r="I8372" s="545" t="s">
        <v>12973</v>
      </c>
      <c r="J8372" s="545" t="s">
        <v>13297</v>
      </c>
      <c r="K8372" s="545" t="s">
        <v>13413</v>
      </c>
      <c r="L8372" s="545" t="s">
        <v>13413</v>
      </c>
      <c r="M8372" s="548" t="s">
        <v>13868</v>
      </c>
      <c r="N8372" s="545" t="s">
        <v>13413</v>
      </c>
      <c r="O8372" s="545" t="s">
        <v>13413</v>
      </c>
      <c r="P8372" s="549">
        <v>5903</v>
      </c>
      <c r="Q8372" s="549">
        <v>2</v>
      </c>
      <c r="R8372" s="549">
        <v>59</v>
      </c>
      <c r="S8372" s="548">
        <v>2257</v>
      </c>
      <c r="T8372" s="548"/>
      <c r="U8372" s="99"/>
    </row>
    <row r="8373" spans="1:21" ht="19.5" customHeight="1">
      <c r="A8373" s="545">
        <v>103056</v>
      </c>
      <c r="B8373" s="545" t="s">
        <v>1408</v>
      </c>
      <c r="C8373" s="545" t="s">
        <v>216</v>
      </c>
      <c r="D8373" s="546">
        <v>44588</v>
      </c>
      <c r="E8373" s="171" t="str">
        <f t="shared" si="130"/>
        <v>2022</v>
      </c>
      <c r="F8373" s="547">
        <v>57824</v>
      </c>
      <c r="G8373" s="548">
        <v>0.19</v>
      </c>
      <c r="H8373" s="547">
        <v>48591.6</v>
      </c>
      <c r="I8373" s="545" t="s">
        <v>12700</v>
      </c>
      <c r="J8373" s="545" t="s">
        <v>13297</v>
      </c>
      <c r="K8373" s="545" t="s">
        <v>13413</v>
      </c>
      <c r="L8373" s="545" t="s">
        <v>13413</v>
      </c>
      <c r="M8373" s="548" t="s">
        <v>13868</v>
      </c>
      <c r="N8373" s="545" t="s">
        <v>13413</v>
      </c>
      <c r="O8373" s="545" t="s">
        <v>13413</v>
      </c>
      <c r="P8373" s="549">
        <v>5904</v>
      </c>
      <c r="Q8373" s="549">
        <v>2</v>
      </c>
      <c r="R8373" s="549">
        <v>117</v>
      </c>
      <c r="S8373" s="548">
        <v>2257</v>
      </c>
      <c r="T8373" s="548"/>
      <c r="U8373" s="99"/>
    </row>
    <row r="8374" spans="1:21" ht="19.5" customHeight="1">
      <c r="A8374" s="545">
        <v>103057</v>
      </c>
      <c r="B8374" s="545" t="s">
        <v>4125</v>
      </c>
      <c r="C8374" s="545" t="s">
        <v>4504</v>
      </c>
      <c r="D8374" s="546"/>
      <c r="E8374" s="171" t="str">
        <f t="shared" si="130"/>
        <v>1900</v>
      </c>
      <c r="F8374" s="547">
        <v>0</v>
      </c>
      <c r="G8374" s="548">
        <v>0</v>
      </c>
      <c r="H8374" s="547">
        <v>0</v>
      </c>
      <c r="I8374" s="545" t="s">
        <v>12973</v>
      </c>
      <c r="J8374" s="545"/>
      <c r="K8374" s="545" t="s">
        <v>13413</v>
      </c>
      <c r="L8374" s="545" t="s">
        <v>13413</v>
      </c>
      <c r="M8374" s="548" t="s">
        <v>13868</v>
      </c>
      <c r="N8374" s="545" t="s">
        <v>13413</v>
      </c>
      <c r="O8374" s="545" t="s">
        <v>13413</v>
      </c>
      <c r="P8374" s="549">
        <v>5905</v>
      </c>
      <c r="Q8374" s="549">
        <v>2</v>
      </c>
      <c r="R8374" s="549">
        <v>59</v>
      </c>
      <c r="S8374" s="548"/>
      <c r="T8374" s="548"/>
      <c r="U8374" s="99"/>
    </row>
    <row r="8375" spans="1:21" ht="19.5" customHeight="1">
      <c r="A8375" s="545">
        <v>103058</v>
      </c>
      <c r="B8375" s="545" t="s">
        <v>6600</v>
      </c>
      <c r="C8375" s="545" t="s">
        <v>216</v>
      </c>
      <c r="D8375" s="546">
        <v>44589</v>
      </c>
      <c r="E8375" s="171" t="str">
        <f t="shared" si="130"/>
        <v>2022</v>
      </c>
      <c r="F8375" s="547">
        <v>6337</v>
      </c>
      <c r="G8375" s="548">
        <v>0.19</v>
      </c>
      <c r="H8375" s="547">
        <v>5325.21</v>
      </c>
      <c r="I8375" s="545" t="s">
        <v>12659</v>
      </c>
      <c r="J8375" s="545" t="s">
        <v>13297</v>
      </c>
      <c r="K8375" s="545" t="s">
        <v>19008</v>
      </c>
      <c r="L8375" s="545" t="s">
        <v>13413</v>
      </c>
      <c r="M8375" s="548" t="s">
        <v>13758</v>
      </c>
      <c r="N8375" s="545" t="s">
        <v>13413</v>
      </c>
      <c r="O8375" s="545" t="s">
        <v>13413</v>
      </c>
      <c r="P8375" s="549">
        <v>5906</v>
      </c>
      <c r="Q8375" s="549">
        <v>1</v>
      </c>
      <c r="R8375" s="549">
        <v>116</v>
      </c>
      <c r="S8375" s="548">
        <v>2257</v>
      </c>
      <c r="T8375" s="548"/>
      <c r="U8375" s="99"/>
    </row>
    <row r="8376" spans="1:21" ht="19.5" customHeight="1">
      <c r="A8376" s="545">
        <v>103059</v>
      </c>
      <c r="B8376" s="545" t="s">
        <v>2903</v>
      </c>
      <c r="C8376" s="545" t="s">
        <v>786</v>
      </c>
      <c r="D8376" s="546">
        <v>46058</v>
      </c>
      <c r="E8376" s="171" t="str">
        <f t="shared" si="130"/>
        <v>2026</v>
      </c>
      <c r="F8376" s="547">
        <v>34058</v>
      </c>
      <c r="G8376" s="548">
        <v>0.19</v>
      </c>
      <c r="H8376" s="547">
        <v>28620.17</v>
      </c>
      <c r="I8376" s="545" t="s">
        <v>12683</v>
      </c>
      <c r="J8376" s="545" t="s">
        <v>13298</v>
      </c>
      <c r="K8376" s="545" t="s">
        <v>13413</v>
      </c>
      <c r="L8376" s="545" t="s">
        <v>13413</v>
      </c>
      <c r="M8376" s="548" t="s">
        <v>13758</v>
      </c>
      <c r="N8376" s="545" t="s">
        <v>13413</v>
      </c>
      <c r="O8376" s="545" t="s">
        <v>13413</v>
      </c>
      <c r="P8376" s="549">
        <v>5907</v>
      </c>
      <c r="Q8376" s="549">
        <v>1</v>
      </c>
      <c r="R8376" s="549">
        <v>18</v>
      </c>
      <c r="S8376" s="548">
        <v>1012</v>
      </c>
      <c r="T8376" s="548"/>
      <c r="U8376" s="99"/>
    </row>
    <row r="8377" spans="1:21" ht="19.5" customHeight="1">
      <c r="A8377" s="545">
        <v>103060</v>
      </c>
      <c r="B8377" s="545" t="s">
        <v>523</v>
      </c>
      <c r="C8377" s="545" t="s">
        <v>216</v>
      </c>
      <c r="D8377" s="546"/>
      <c r="E8377" s="171" t="str">
        <f t="shared" si="130"/>
        <v>1900</v>
      </c>
      <c r="F8377" s="547">
        <v>0</v>
      </c>
      <c r="G8377" s="548">
        <v>0</v>
      </c>
      <c r="H8377" s="547">
        <v>0</v>
      </c>
      <c r="I8377" s="545" t="s">
        <v>12673</v>
      </c>
      <c r="J8377" s="545"/>
      <c r="K8377" s="545" t="s">
        <v>13413</v>
      </c>
      <c r="L8377" s="545" t="s">
        <v>13413</v>
      </c>
      <c r="M8377" s="548" t="s">
        <v>13758</v>
      </c>
      <c r="N8377" s="545" t="s">
        <v>22148</v>
      </c>
      <c r="O8377" s="545" t="s">
        <v>13413</v>
      </c>
      <c r="P8377" s="549">
        <v>5908</v>
      </c>
      <c r="Q8377" s="549">
        <v>1</v>
      </c>
      <c r="R8377" s="549">
        <v>83</v>
      </c>
      <c r="S8377" s="548"/>
      <c r="T8377" s="548">
        <v>163</v>
      </c>
      <c r="U8377" s="99"/>
    </row>
    <row r="8378" spans="1:21" ht="19.5" customHeight="1">
      <c r="A8378" s="545">
        <v>103061</v>
      </c>
      <c r="B8378" s="545" t="s">
        <v>10259</v>
      </c>
      <c r="C8378" s="545" t="s">
        <v>216</v>
      </c>
      <c r="D8378" s="546"/>
      <c r="E8378" s="171" t="str">
        <f t="shared" si="130"/>
        <v>1900</v>
      </c>
      <c r="F8378" s="547">
        <v>0</v>
      </c>
      <c r="G8378" s="548">
        <v>0</v>
      </c>
      <c r="H8378" s="547">
        <v>0</v>
      </c>
      <c r="I8378" s="545" t="s">
        <v>12674</v>
      </c>
      <c r="J8378" s="545"/>
      <c r="K8378" s="545" t="s">
        <v>13413</v>
      </c>
      <c r="L8378" s="545" t="s">
        <v>13899</v>
      </c>
      <c r="M8378" s="548" t="s">
        <v>13758</v>
      </c>
      <c r="N8378" s="545" t="s">
        <v>13413</v>
      </c>
      <c r="O8378" s="545" t="s">
        <v>13413</v>
      </c>
      <c r="P8378" s="549">
        <v>5909</v>
      </c>
      <c r="Q8378" s="549">
        <v>1</v>
      </c>
      <c r="R8378" s="549">
        <v>5</v>
      </c>
      <c r="S8378" s="548"/>
      <c r="T8378" s="548"/>
      <c r="U8378" s="99"/>
    </row>
    <row r="8379" spans="1:21" ht="19.5" customHeight="1">
      <c r="A8379" s="545">
        <v>103062</v>
      </c>
      <c r="B8379" s="545" t="s">
        <v>4115</v>
      </c>
      <c r="C8379" s="545" t="s">
        <v>216</v>
      </c>
      <c r="D8379" s="546"/>
      <c r="E8379" s="171" t="str">
        <f t="shared" si="130"/>
        <v>1900</v>
      </c>
      <c r="F8379" s="547">
        <v>0</v>
      </c>
      <c r="G8379" s="548">
        <v>0</v>
      </c>
      <c r="H8379" s="547">
        <v>0</v>
      </c>
      <c r="I8379" s="545" t="s">
        <v>12973</v>
      </c>
      <c r="J8379" s="545"/>
      <c r="K8379" s="545" t="s">
        <v>13413</v>
      </c>
      <c r="L8379" s="545" t="s">
        <v>13413</v>
      </c>
      <c r="M8379" s="548" t="s">
        <v>13758</v>
      </c>
      <c r="N8379" s="545" t="s">
        <v>13413</v>
      </c>
      <c r="O8379" s="545" t="s">
        <v>13413</v>
      </c>
      <c r="P8379" s="549">
        <v>5910</v>
      </c>
      <c r="Q8379" s="549">
        <v>1</v>
      </c>
      <c r="R8379" s="549">
        <v>59</v>
      </c>
      <c r="S8379" s="548"/>
      <c r="T8379" s="548"/>
      <c r="U8379" s="99"/>
    </row>
    <row r="8380" spans="1:21" ht="19.5" customHeight="1">
      <c r="A8380" s="545">
        <v>103063</v>
      </c>
      <c r="B8380" s="545" t="s">
        <v>12399</v>
      </c>
      <c r="C8380" s="545" t="s">
        <v>216</v>
      </c>
      <c r="D8380" s="546">
        <v>46052</v>
      </c>
      <c r="E8380" s="171" t="str">
        <f t="shared" si="130"/>
        <v>2026</v>
      </c>
      <c r="F8380" s="547">
        <v>1565</v>
      </c>
      <c r="G8380" s="548">
        <v>0.19</v>
      </c>
      <c r="H8380" s="547">
        <v>1315.13</v>
      </c>
      <c r="I8380" s="545" t="s">
        <v>12701</v>
      </c>
      <c r="J8380" s="545" t="s">
        <v>13307</v>
      </c>
      <c r="K8380" s="545" t="s">
        <v>14906</v>
      </c>
      <c r="L8380" s="545" t="s">
        <v>13413</v>
      </c>
      <c r="M8380" s="548" t="s">
        <v>13758</v>
      </c>
      <c r="N8380" s="545" t="s">
        <v>13413</v>
      </c>
      <c r="O8380" s="545" t="s">
        <v>13413</v>
      </c>
      <c r="P8380" s="549">
        <v>5911</v>
      </c>
      <c r="Q8380" s="549">
        <v>1</v>
      </c>
      <c r="R8380" s="549">
        <v>10</v>
      </c>
      <c r="S8380" s="548">
        <v>2228</v>
      </c>
      <c r="T8380" s="548"/>
      <c r="U8380" s="99"/>
    </row>
    <row r="8381" spans="1:21" ht="19.5" customHeight="1">
      <c r="A8381" s="545">
        <v>103064</v>
      </c>
      <c r="B8381" s="545" t="s">
        <v>2925</v>
      </c>
      <c r="C8381" s="545" t="s">
        <v>216</v>
      </c>
      <c r="D8381" s="546">
        <v>45708</v>
      </c>
      <c r="E8381" s="171" t="str">
        <f t="shared" si="130"/>
        <v>2025</v>
      </c>
      <c r="F8381" s="547">
        <v>1377.54</v>
      </c>
      <c r="G8381" s="548">
        <v>0.19</v>
      </c>
      <c r="H8381" s="547">
        <v>1157.5999999999999</v>
      </c>
      <c r="I8381" s="545" t="s">
        <v>12683</v>
      </c>
      <c r="J8381" s="545" t="s">
        <v>13307</v>
      </c>
      <c r="K8381" s="545" t="s">
        <v>13413</v>
      </c>
      <c r="L8381" s="545" t="s">
        <v>13413</v>
      </c>
      <c r="M8381" s="548" t="s">
        <v>13758</v>
      </c>
      <c r="N8381" s="545" t="s">
        <v>13413</v>
      </c>
      <c r="O8381" s="545" t="s">
        <v>13413</v>
      </c>
      <c r="P8381" s="549">
        <v>5912</v>
      </c>
      <c r="Q8381" s="549">
        <v>1</v>
      </c>
      <c r="R8381" s="549">
        <v>18</v>
      </c>
      <c r="S8381" s="548">
        <v>2228</v>
      </c>
      <c r="T8381" s="548"/>
      <c r="U8381" s="99"/>
    </row>
    <row r="8382" spans="1:21" ht="19.5" customHeight="1">
      <c r="A8382" s="545">
        <v>103065</v>
      </c>
      <c r="B8382" s="545" t="s">
        <v>1688</v>
      </c>
      <c r="C8382" s="545" t="s">
        <v>206</v>
      </c>
      <c r="D8382" s="546"/>
      <c r="E8382" s="171" t="str">
        <f t="shared" si="130"/>
        <v>1900</v>
      </c>
      <c r="F8382" s="547">
        <v>0</v>
      </c>
      <c r="G8382" s="548">
        <v>0</v>
      </c>
      <c r="H8382" s="547">
        <v>0</v>
      </c>
      <c r="I8382" s="545" t="s">
        <v>12645</v>
      </c>
      <c r="J8382" s="545"/>
      <c r="K8382" s="545" t="s">
        <v>13413</v>
      </c>
      <c r="L8382" s="545" t="s">
        <v>13413</v>
      </c>
      <c r="M8382" s="548" t="s">
        <v>13758</v>
      </c>
      <c r="N8382" s="545" t="s">
        <v>13413</v>
      </c>
      <c r="O8382" s="545" t="s">
        <v>13413</v>
      </c>
      <c r="P8382" s="549">
        <v>5913</v>
      </c>
      <c r="Q8382" s="549">
        <v>1</v>
      </c>
      <c r="R8382" s="549">
        <v>12</v>
      </c>
      <c r="S8382" s="548"/>
      <c r="T8382" s="548"/>
      <c r="U8382" s="99"/>
    </row>
    <row r="8383" spans="1:21" ht="19.5" customHeight="1">
      <c r="A8383" s="545">
        <v>103066</v>
      </c>
      <c r="B8383" s="545" t="s">
        <v>4091</v>
      </c>
      <c r="C8383" s="545" t="s">
        <v>216</v>
      </c>
      <c r="D8383" s="546"/>
      <c r="E8383" s="171" t="str">
        <f t="shared" si="130"/>
        <v>1900</v>
      </c>
      <c r="F8383" s="547">
        <v>0</v>
      </c>
      <c r="G8383" s="548">
        <v>0</v>
      </c>
      <c r="H8383" s="547">
        <v>0</v>
      </c>
      <c r="I8383" s="545" t="s">
        <v>12973</v>
      </c>
      <c r="J8383" s="545"/>
      <c r="K8383" s="545" t="s">
        <v>13413</v>
      </c>
      <c r="L8383" s="545" t="s">
        <v>13413</v>
      </c>
      <c r="M8383" s="548" t="s">
        <v>13758</v>
      </c>
      <c r="N8383" s="545" t="s">
        <v>13413</v>
      </c>
      <c r="O8383" s="545" t="s">
        <v>13413</v>
      </c>
      <c r="P8383" s="549">
        <v>5914</v>
      </c>
      <c r="Q8383" s="549">
        <v>1</v>
      </c>
      <c r="R8383" s="549">
        <v>59</v>
      </c>
      <c r="S8383" s="548"/>
      <c r="T8383" s="548"/>
      <c r="U8383" s="99"/>
    </row>
    <row r="8384" spans="1:21" ht="19.5" customHeight="1">
      <c r="A8384" s="545">
        <v>103067</v>
      </c>
      <c r="B8384" s="545" t="s">
        <v>6599</v>
      </c>
      <c r="C8384" s="545" t="s">
        <v>216</v>
      </c>
      <c r="D8384" s="546">
        <v>44601</v>
      </c>
      <c r="E8384" s="171" t="str">
        <f t="shared" si="130"/>
        <v>2022</v>
      </c>
      <c r="F8384" s="547">
        <v>3677</v>
      </c>
      <c r="G8384" s="548">
        <v>0.19</v>
      </c>
      <c r="H8384" s="547">
        <v>3089.92</v>
      </c>
      <c r="I8384" s="545" t="s">
        <v>12659</v>
      </c>
      <c r="J8384" s="545" t="s">
        <v>13297</v>
      </c>
      <c r="K8384" s="545" t="s">
        <v>19009</v>
      </c>
      <c r="L8384" s="545" t="s">
        <v>13413</v>
      </c>
      <c r="M8384" s="548" t="s">
        <v>13758</v>
      </c>
      <c r="N8384" s="545" t="s">
        <v>13413</v>
      </c>
      <c r="O8384" s="545" t="s">
        <v>13413</v>
      </c>
      <c r="P8384" s="549">
        <v>5915</v>
      </c>
      <c r="Q8384" s="549">
        <v>1</v>
      </c>
      <c r="R8384" s="549">
        <v>116</v>
      </c>
      <c r="S8384" s="548">
        <v>2257</v>
      </c>
      <c r="T8384" s="548"/>
      <c r="U8384" s="99"/>
    </row>
    <row r="8385" spans="1:21" ht="19.5" customHeight="1">
      <c r="A8385" s="545">
        <v>103068</v>
      </c>
      <c r="B8385" s="545" t="s">
        <v>6598</v>
      </c>
      <c r="C8385" s="545" t="s">
        <v>216</v>
      </c>
      <c r="D8385" s="546">
        <v>44601</v>
      </c>
      <c r="E8385" s="171" t="str">
        <f t="shared" si="130"/>
        <v>2022</v>
      </c>
      <c r="F8385" s="547">
        <v>6913</v>
      </c>
      <c r="G8385" s="548">
        <v>0.19</v>
      </c>
      <c r="H8385" s="547">
        <v>5809.24</v>
      </c>
      <c r="I8385" s="545" t="s">
        <v>12973</v>
      </c>
      <c r="J8385" s="545" t="s">
        <v>13297</v>
      </c>
      <c r="K8385" s="545" t="s">
        <v>13413</v>
      </c>
      <c r="L8385" s="545" t="s">
        <v>13413</v>
      </c>
      <c r="M8385" s="548" t="s">
        <v>13758</v>
      </c>
      <c r="N8385" s="545" t="s">
        <v>13413</v>
      </c>
      <c r="O8385" s="545" t="s">
        <v>13413</v>
      </c>
      <c r="P8385" s="549">
        <v>5916</v>
      </c>
      <c r="Q8385" s="549">
        <v>1</v>
      </c>
      <c r="R8385" s="549">
        <v>59</v>
      </c>
      <c r="S8385" s="548">
        <v>2257</v>
      </c>
      <c r="T8385" s="548"/>
      <c r="U8385" s="99"/>
    </row>
    <row r="8386" spans="1:21" ht="19.5" customHeight="1">
      <c r="A8386" s="545">
        <v>103069</v>
      </c>
      <c r="B8386" s="545" t="s">
        <v>10258</v>
      </c>
      <c r="C8386" s="545" t="s">
        <v>209</v>
      </c>
      <c r="D8386" s="546"/>
      <c r="E8386" s="171" t="str">
        <f t="shared" si="130"/>
        <v>1900</v>
      </c>
      <c r="F8386" s="547">
        <v>0</v>
      </c>
      <c r="G8386" s="548">
        <v>0</v>
      </c>
      <c r="H8386" s="547">
        <v>0</v>
      </c>
      <c r="I8386" s="545" t="s">
        <v>12973</v>
      </c>
      <c r="J8386" s="545"/>
      <c r="K8386" s="545" t="s">
        <v>13413</v>
      </c>
      <c r="L8386" s="545" t="s">
        <v>13413</v>
      </c>
      <c r="M8386" s="548" t="s">
        <v>13758</v>
      </c>
      <c r="N8386" s="545" t="s">
        <v>13413</v>
      </c>
      <c r="O8386" s="545" t="s">
        <v>13413</v>
      </c>
      <c r="P8386" s="549">
        <v>5917</v>
      </c>
      <c r="Q8386" s="549">
        <v>1</v>
      </c>
      <c r="R8386" s="549">
        <v>59</v>
      </c>
      <c r="S8386" s="548"/>
      <c r="T8386" s="548"/>
      <c r="U8386" s="99"/>
    </row>
    <row r="8387" spans="1:21" ht="19.5" customHeight="1">
      <c r="A8387" s="545">
        <v>103070</v>
      </c>
      <c r="B8387" s="545" t="s">
        <v>4318</v>
      </c>
      <c r="C8387" s="545" t="s">
        <v>206</v>
      </c>
      <c r="D8387" s="546"/>
      <c r="E8387" s="171" t="str">
        <f t="shared" si="130"/>
        <v>1900</v>
      </c>
      <c r="F8387" s="547">
        <v>0</v>
      </c>
      <c r="G8387" s="548">
        <v>0</v>
      </c>
      <c r="H8387" s="547">
        <v>0</v>
      </c>
      <c r="I8387" s="545" t="s">
        <v>12973</v>
      </c>
      <c r="J8387" s="545"/>
      <c r="K8387" s="545" t="s">
        <v>13413</v>
      </c>
      <c r="L8387" s="545" t="s">
        <v>13413</v>
      </c>
      <c r="M8387" s="548" t="s">
        <v>13758</v>
      </c>
      <c r="N8387" s="545" t="s">
        <v>13413</v>
      </c>
      <c r="O8387" s="545" t="s">
        <v>13413</v>
      </c>
      <c r="P8387" s="549">
        <v>5918</v>
      </c>
      <c r="Q8387" s="549">
        <v>1</v>
      </c>
      <c r="R8387" s="549">
        <v>59</v>
      </c>
      <c r="S8387" s="548"/>
      <c r="T8387" s="548"/>
      <c r="U8387" s="99"/>
    </row>
    <row r="8388" spans="1:21" ht="19.5" customHeight="1">
      <c r="A8388" s="545">
        <v>103071</v>
      </c>
      <c r="B8388" s="545" t="s">
        <v>2020</v>
      </c>
      <c r="C8388" s="545" t="s">
        <v>216</v>
      </c>
      <c r="D8388" s="546">
        <v>46084</v>
      </c>
      <c r="E8388" s="171" t="str">
        <f t="shared" ref="E8388:E8451" si="131">TEXT(D8388,"YYYY")</f>
        <v>2026</v>
      </c>
      <c r="F8388" s="547">
        <v>5921</v>
      </c>
      <c r="G8388" s="548">
        <v>0.19</v>
      </c>
      <c r="H8388" s="547">
        <v>4975.63</v>
      </c>
      <c r="I8388" s="545" t="s">
        <v>12650</v>
      </c>
      <c r="J8388" s="545" t="s">
        <v>13296</v>
      </c>
      <c r="K8388" s="545" t="s">
        <v>13413</v>
      </c>
      <c r="L8388" s="545" t="s">
        <v>13413</v>
      </c>
      <c r="M8388" s="548" t="s">
        <v>13758</v>
      </c>
      <c r="N8388" s="545" t="s">
        <v>13413</v>
      </c>
      <c r="O8388" s="545" t="s">
        <v>13413</v>
      </c>
      <c r="P8388" s="549">
        <v>5919</v>
      </c>
      <c r="Q8388" s="549">
        <v>1</v>
      </c>
      <c r="R8388" s="549">
        <v>127</v>
      </c>
      <c r="S8388" s="548">
        <v>2218</v>
      </c>
      <c r="T8388" s="548"/>
      <c r="U8388" s="99"/>
    </row>
    <row r="8389" spans="1:21" ht="19.5" customHeight="1">
      <c r="A8389" s="545">
        <v>103072</v>
      </c>
      <c r="B8389" s="545" t="s">
        <v>1961</v>
      </c>
      <c r="C8389" s="545" t="s">
        <v>209</v>
      </c>
      <c r="D8389" s="546">
        <v>46052</v>
      </c>
      <c r="E8389" s="171" t="str">
        <f t="shared" si="131"/>
        <v>2026</v>
      </c>
      <c r="F8389" s="547">
        <v>9734</v>
      </c>
      <c r="G8389" s="548">
        <v>0.19</v>
      </c>
      <c r="H8389" s="547">
        <v>8179.83</v>
      </c>
      <c r="I8389" s="545" t="s">
        <v>12706</v>
      </c>
      <c r="J8389" s="545" t="s">
        <v>13307</v>
      </c>
      <c r="K8389" s="545" t="s">
        <v>13413</v>
      </c>
      <c r="L8389" s="545" t="s">
        <v>13413</v>
      </c>
      <c r="M8389" s="548" t="s">
        <v>13758</v>
      </c>
      <c r="N8389" s="545" t="s">
        <v>13413</v>
      </c>
      <c r="O8389" s="545" t="s">
        <v>13413</v>
      </c>
      <c r="P8389" s="549">
        <v>5920</v>
      </c>
      <c r="Q8389" s="549">
        <v>1</v>
      </c>
      <c r="R8389" s="549">
        <v>128</v>
      </c>
      <c r="S8389" s="548">
        <v>2228</v>
      </c>
      <c r="T8389" s="548"/>
      <c r="U8389" s="99"/>
    </row>
    <row r="8390" spans="1:21" ht="19.5" customHeight="1">
      <c r="A8390" s="545">
        <v>103073</v>
      </c>
      <c r="B8390" s="545" t="s">
        <v>3349</v>
      </c>
      <c r="C8390" s="545" t="s">
        <v>216</v>
      </c>
      <c r="D8390" s="546"/>
      <c r="E8390" s="171" t="str">
        <f t="shared" si="131"/>
        <v>1900</v>
      </c>
      <c r="F8390" s="547">
        <v>0</v>
      </c>
      <c r="G8390" s="548">
        <v>0</v>
      </c>
      <c r="H8390" s="547">
        <v>0</v>
      </c>
      <c r="I8390" s="545" t="s">
        <v>12670</v>
      </c>
      <c r="J8390" s="545"/>
      <c r="K8390" s="545" t="s">
        <v>13413</v>
      </c>
      <c r="L8390" s="545" t="s">
        <v>13413</v>
      </c>
      <c r="M8390" s="548" t="s">
        <v>13758</v>
      </c>
      <c r="N8390" s="545" t="s">
        <v>13413</v>
      </c>
      <c r="O8390" s="545" t="s">
        <v>16500</v>
      </c>
      <c r="P8390" s="549">
        <v>5921</v>
      </c>
      <c r="Q8390" s="549">
        <v>1</v>
      </c>
      <c r="R8390" s="549">
        <v>24</v>
      </c>
      <c r="S8390" s="548"/>
      <c r="T8390" s="548"/>
      <c r="U8390" s="99"/>
    </row>
    <row r="8391" spans="1:21" ht="19.5" customHeight="1">
      <c r="A8391" s="545">
        <v>103074</v>
      </c>
      <c r="B8391" s="545" t="s">
        <v>10257</v>
      </c>
      <c r="C8391" s="545" t="s">
        <v>216</v>
      </c>
      <c r="D8391" s="546"/>
      <c r="E8391" s="171" t="str">
        <f t="shared" si="131"/>
        <v>1900</v>
      </c>
      <c r="F8391" s="547">
        <v>0</v>
      </c>
      <c r="G8391" s="548">
        <v>0</v>
      </c>
      <c r="H8391" s="547">
        <v>0</v>
      </c>
      <c r="I8391" s="545" t="s">
        <v>12670</v>
      </c>
      <c r="J8391" s="545"/>
      <c r="K8391" s="545" t="s">
        <v>13413</v>
      </c>
      <c r="L8391" s="545" t="s">
        <v>13413</v>
      </c>
      <c r="M8391" s="548" t="s">
        <v>13758</v>
      </c>
      <c r="N8391" s="545" t="s">
        <v>13413</v>
      </c>
      <c r="O8391" s="545" t="s">
        <v>16500</v>
      </c>
      <c r="P8391" s="549">
        <v>5922</v>
      </c>
      <c r="Q8391" s="549">
        <v>1</v>
      </c>
      <c r="R8391" s="549">
        <v>24</v>
      </c>
      <c r="S8391" s="548"/>
      <c r="T8391" s="548"/>
      <c r="U8391" s="99"/>
    </row>
    <row r="8392" spans="1:21" ht="19.5" customHeight="1">
      <c r="A8392" s="545">
        <v>103075</v>
      </c>
      <c r="B8392" s="545" t="s">
        <v>1372</v>
      </c>
      <c r="C8392" s="545" t="s">
        <v>221</v>
      </c>
      <c r="D8392" s="546">
        <v>43525</v>
      </c>
      <c r="E8392" s="171" t="str">
        <f t="shared" si="131"/>
        <v>2019</v>
      </c>
      <c r="F8392" s="547">
        <v>1147.01</v>
      </c>
      <c r="G8392" s="548">
        <v>0.19</v>
      </c>
      <c r="H8392" s="547">
        <v>963.87</v>
      </c>
      <c r="I8392" s="545" t="s">
        <v>12700</v>
      </c>
      <c r="J8392" s="545" t="s">
        <v>13298</v>
      </c>
      <c r="K8392" s="545" t="s">
        <v>13413</v>
      </c>
      <c r="L8392" s="545" t="s">
        <v>13413</v>
      </c>
      <c r="M8392" s="548" t="s">
        <v>13758</v>
      </c>
      <c r="N8392" s="545" t="s">
        <v>13413</v>
      </c>
      <c r="O8392" s="545" t="s">
        <v>13413</v>
      </c>
      <c r="P8392" s="549">
        <v>5923</v>
      </c>
      <c r="Q8392" s="549">
        <v>1</v>
      </c>
      <c r="R8392" s="549">
        <v>117</v>
      </c>
      <c r="S8392" s="548">
        <v>1012</v>
      </c>
      <c r="T8392" s="548"/>
      <c r="U8392" s="99"/>
    </row>
    <row r="8393" spans="1:21" ht="19.5" customHeight="1">
      <c r="A8393" s="545">
        <v>103076</v>
      </c>
      <c r="B8393" s="545" t="s">
        <v>3838</v>
      </c>
      <c r="C8393" s="545" t="s">
        <v>216</v>
      </c>
      <c r="D8393" s="546">
        <v>46073</v>
      </c>
      <c r="E8393" s="171" t="str">
        <f t="shared" si="131"/>
        <v>2026</v>
      </c>
      <c r="F8393" s="547">
        <v>28342</v>
      </c>
      <c r="G8393" s="548">
        <v>0</v>
      </c>
      <c r="H8393" s="547">
        <v>28342</v>
      </c>
      <c r="I8393" s="545" t="s">
        <v>12766</v>
      </c>
      <c r="J8393" s="545" t="s">
        <v>13298</v>
      </c>
      <c r="K8393" s="545" t="s">
        <v>13413</v>
      </c>
      <c r="L8393" s="545" t="s">
        <v>13413</v>
      </c>
      <c r="M8393" s="548" t="s">
        <v>13758</v>
      </c>
      <c r="N8393" s="545" t="s">
        <v>13413</v>
      </c>
      <c r="O8393" s="545" t="s">
        <v>13413</v>
      </c>
      <c r="P8393" s="549">
        <v>5924</v>
      </c>
      <c r="Q8393" s="549">
        <v>1</v>
      </c>
      <c r="R8393" s="549">
        <v>172</v>
      </c>
      <c r="S8393" s="548">
        <v>1012</v>
      </c>
      <c r="T8393" s="548"/>
      <c r="U8393" s="99"/>
    </row>
    <row r="8394" spans="1:21" ht="19.5" customHeight="1">
      <c r="A8394" s="545">
        <v>103077</v>
      </c>
      <c r="B8394" s="545" t="s">
        <v>3839</v>
      </c>
      <c r="C8394" s="545" t="s">
        <v>216</v>
      </c>
      <c r="D8394" s="546">
        <v>46052</v>
      </c>
      <c r="E8394" s="171" t="str">
        <f t="shared" si="131"/>
        <v>2026</v>
      </c>
      <c r="F8394" s="547">
        <v>42825</v>
      </c>
      <c r="G8394" s="548">
        <v>0</v>
      </c>
      <c r="H8394" s="547">
        <v>42825</v>
      </c>
      <c r="I8394" s="545" t="s">
        <v>12766</v>
      </c>
      <c r="J8394" s="545" t="s">
        <v>13307</v>
      </c>
      <c r="K8394" s="545" t="s">
        <v>13413</v>
      </c>
      <c r="L8394" s="545" t="s">
        <v>13413</v>
      </c>
      <c r="M8394" s="548" t="s">
        <v>13758</v>
      </c>
      <c r="N8394" s="545" t="s">
        <v>13413</v>
      </c>
      <c r="O8394" s="545" t="s">
        <v>13413</v>
      </c>
      <c r="P8394" s="549">
        <v>5925</v>
      </c>
      <c r="Q8394" s="549">
        <v>1</v>
      </c>
      <c r="R8394" s="549">
        <v>172</v>
      </c>
      <c r="S8394" s="548">
        <v>2228</v>
      </c>
      <c r="T8394" s="548"/>
      <c r="U8394" s="99"/>
    </row>
    <row r="8395" spans="1:21" ht="19.5" customHeight="1">
      <c r="A8395" s="545">
        <v>103078</v>
      </c>
      <c r="B8395" s="545" t="s">
        <v>1830</v>
      </c>
      <c r="C8395" s="545" t="s">
        <v>216</v>
      </c>
      <c r="D8395" s="546">
        <v>45708</v>
      </c>
      <c r="E8395" s="171" t="str">
        <f t="shared" si="131"/>
        <v>2025</v>
      </c>
      <c r="F8395" s="547">
        <v>31041.09</v>
      </c>
      <c r="G8395" s="548">
        <v>0.19</v>
      </c>
      <c r="H8395" s="547">
        <v>26084.95</v>
      </c>
      <c r="I8395" s="545" t="s">
        <v>12637</v>
      </c>
      <c r="J8395" s="545" t="s">
        <v>13307</v>
      </c>
      <c r="K8395" s="545" t="s">
        <v>13413</v>
      </c>
      <c r="L8395" s="545" t="s">
        <v>13413</v>
      </c>
      <c r="M8395" s="548" t="s">
        <v>13758</v>
      </c>
      <c r="N8395" s="545" t="s">
        <v>13413</v>
      </c>
      <c r="O8395" s="545" t="s">
        <v>13413</v>
      </c>
      <c r="P8395" s="549">
        <v>5926</v>
      </c>
      <c r="Q8395" s="549">
        <v>1</v>
      </c>
      <c r="R8395" s="549">
        <v>13</v>
      </c>
      <c r="S8395" s="548">
        <v>2228</v>
      </c>
      <c r="T8395" s="548"/>
      <c r="U8395" s="99"/>
    </row>
    <row r="8396" spans="1:21" ht="19.5" customHeight="1">
      <c r="A8396" s="545">
        <v>103079</v>
      </c>
      <c r="B8396" s="545" t="s">
        <v>834</v>
      </c>
      <c r="C8396" s="545" t="s">
        <v>221</v>
      </c>
      <c r="D8396" s="546">
        <v>46052</v>
      </c>
      <c r="E8396" s="171" t="str">
        <f t="shared" si="131"/>
        <v>2026</v>
      </c>
      <c r="F8396" s="547">
        <v>35485</v>
      </c>
      <c r="G8396" s="548">
        <v>0.19</v>
      </c>
      <c r="H8396" s="547">
        <v>29819.33</v>
      </c>
      <c r="I8396" s="545" t="s">
        <v>12688</v>
      </c>
      <c r="J8396" s="545" t="s">
        <v>13307</v>
      </c>
      <c r="K8396" s="545" t="s">
        <v>19010</v>
      </c>
      <c r="L8396" s="545" t="s">
        <v>13413</v>
      </c>
      <c r="M8396" s="548" t="s">
        <v>13758</v>
      </c>
      <c r="N8396" s="545" t="s">
        <v>13413</v>
      </c>
      <c r="O8396" s="545" t="s">
        <v>13413</v>
      </c>
      <c r="P8396" s="549">
        <v>5927</v>
      </c>
      <c r="Q8396" s="549">
        <v>1</v>
      </c>
      <c r="R8396" s="549">
        <v>92</v>
      </c>
      <c r="S8396" s="548">
        <v>2228</v>
      </c>
      <c r="T8396" s="548"/>
      <c r="U8396" s="99"/>
    </row>
    <row r="8397" spans="1:21" ht="19.5" customHeight="1">
      <c r="A8397" s="545">
        <v>103080</v>
      </c>
      <c r="B8397" s="545" t="s">
        <v>1615</v>
      </c>
      <c r="C8397" s="545" t="s">
        <v>221</v>
      </c>
      <c r="D8397" s="546"/>
      <c r="E8397" s="171" t="str">
        <f t="shared" si="131"/>
        <v>1900</v>
      </c>
      <c r="F8397" s="547">
        <v>0</v>
      </c>
      <c r="G8397" s="548">
        <v>0</v>
      </c>
      <c r="H8397" s="547">
        <v>0</v>
      </c>
      <c r="I8397" s="545" t="s">
        <v>12709</v>
      </c>
      <c r="J8397" s="545"/>
      <c r="K8397" s="545" t="s">
        <v>13413</v>
      </c>
      <c r="L8397" s="545" t="s">
        <v>13413</v>
      </c>
      <c r="M8397" s="548" t="s">
        <v>13758</v>
      </c>
      <c r="N8397" s="545" t="s">
        <v>13413</v>
      </c>
      <c r="O8397" s="545" t="s">
        <v>16102</v>
      </c>
      <c r="P8397" s="549">
        <v>5928</v>
      </c>
      <c r="Q8397" s="549">
        <v>1</v>
      </c>
      <c r="R8397" s="549">
        <v>124</v>
      </c>
      <c r="S8397" s="548"/>
      <c r="T8397" s="548"/>
      <c r="U8397" s="99"/>
    </row>
    <row r="8398" spans="1:21" ht="19.5" customHeight="1">
      <c r="A8398" s="545">
        <v>103081</v>
      </c>
      <c r="B8398" s="545" t="s">
        <v>4218</v>
      </c>
      <c r="C8398" s="545" t="s">
        <v>221</v>
      </c>
      <c r="D8398" s="546"/>
      <c r="E8398" s="171" t="str">
        <f t="shared" si="131"/>
        <v>1900</v>
      </c>
      <c r="F8398" s="547">
        <v>0</v>
      </c>
      <c r="G8398" s="548">
        <v>0</v>
      </c>
      <c r="H8398" s="547">
        <v>0</v>
      </c>
      <c r="I8398" s="545" t="s">
        <v>12973</v>
      </c>
      <c r="J8398" s="545"/>
      <c r="K8398" s="545" t="s">
        <v>13413</v>
      </c>
      <c r="L8398" s="545" t="s">
        <v>13413</v>
      </c>
      <c r="M8398" s="548" t="s">
        <v>13758</v>
      </c>
      <c r="N8398" s="545" t="s">
        <v>13413</v>
      </c>
      <c r="O8398" s="545" t="s">
        <v>13413</v>
      </c>
      <c r="P8398" s="549">
        <v>5929</v>
      </c>
      <c r="Q8398" s="549">
        <v>1</v>
      </c>
      <c r="R8398" s="549">
        <v>59</v>
      </c>
      <c r="S8398" s="548"/>
      <c r="T8398" s="548"/>
      <c r="U8398" s="99"/>
    </row>
    <row r="8399" spans="1:21" ht="19.5" customHeight="1">
      <c r="A8399" s="545">
        <v>103082</v>
      </c>
      <c r="B8399" s="545" t="s">
        <v>10256</v>
      </c>
      <c r="C8399" s="545" t="s">
        <v>216</v>
      </c>
      <c r="D8399" s="546"/>
      <c r="E8399" s="171" t="str">
        <f t="shared" si="131"/>
        <v>1900</v>
      </c>
      <c r="F8399" s="547">
        <v>0</v>
      </c>
      <c r="G8399" s="548">
        <v>0</v>
      </c>
      <c r="H8399" s="547">
        <v>0</v>
      </c>
      <c r="I8399" s="545" t="s">
        <v>12680</v>
      </c>
      <c r="J8399" s="545"/>
      <c r="K8399" s="545" t="s">
        <v>13413</v>
      </c>
      <c r="L8399" s="545" t="s">
        <v>14803</v>
      </c>
      <c r="M8399" s="548" t="s">
        <v>13758</v>
      </c>
      <c r="N8399" s="545" t="s">
        <v>13413</v>
      </c>
      <c r="O8399" s="545" t="s">
        <v>14804</v>
      </c>
      <c r="P8399" s="549">
        <v>5930</v>
      </c>
      <c r="Q8399" s="549">
        <v>1</v>
      </c>
      <c r="R8399" s="549">
        <v>20</v>
      </c>
      <c r="S8399" s="548"/>
      <c r="T8399" s="548"/>
      <c r="U8399" s="99"/>
    </row>
    <row r="8400" spans="1:21" ht="19.5" customHeight="1">
      <c r="A8400" s="545">
        <v>103083</v>
      </c>
      <c r="B8400" s="545" t="s">
        <v>10255</v>
      </c>
      <c r="C8400" s="545" t="s">
        <v>216</v>
      </c>
      <c r="D8400" s="546"/>
      <c r="E8400" s="171" t="str">
        <f t="shared" si="131"/>
        <v>1900</v>
      </c>
      <c r="F8400" s="547">
        <v>0</v>
      </c>
      <c r="G8400" s="548">
        <v>0</v>
      </c>
      <c r="H8400" s="547">
        <v>0</v>
      </c>
      <c r="I8400" s="545" t="s">
        <v>12646</v>
      </c>
      <c r="J8400" s="545"/>
      <c r="K8400" s="545" t="s">
        <v>13413</v>
      </c>
      <c r="L8400" s="545" t="s">
        <v>13413</v>
      </c>
      <c r="M8400" s="548" t="s">
        <v>13758</v>
      </c>
      <c r="N8400" s="545" t="s">
        <v>13413</v>
      </c>
      <c r="O8400" s="545" t="s">
        <v>13413</v>
      </c>
      <c r="P8400" s="549">
        <v>5931</v>
      </c>
      <c r="Q8400" s="549">
        <v>1</v>
      </c>
      <c r="R8400" s="549">
        <v>65</v>
      </c>
      <c r="S8400" s="548"/>
      <c r="T8400" s="548"/>
      <c r="U8400" s="99"/>
    </row>
    <row r="8401" spans="1:21" ht="19.5" customHeight="1">
      <c r="A8401" s="545">
        <v>103084</v>
      </c>
      <c r="B8401" s="545" t="s">
        <v>4263</v>
      </c>
      <c r="C8401" s="545" t="s">
        <v>209</v>
      </c>
      <c r="D8401" s="546"/>
      <c r="E8401" s="171" t="str">
        <f t="shared" si="131"/>
        <v>1900</v>
      </c>
      <c r="F8401" s="547">
        <v>0</v>
      </c>
      <c r="G8401" s="548">
        <v>0</v>
      </c>
      <c r="H8401" s="547">
        <v>0</v>
      </c>
      <c r="I8401" s="545" t="s">
        <v>12973</v>
      </c>
      <c r="J8401" s="545"/>
      <c r="K8401" s="545" t="s">
        <v>13413</v>
      </c>
      <c r="L8401" s="545" t="s">
        <v>13413</v>
      </c>
      <c r="M8401" s="548" t="s">
        <v>13758</v>
      </c>
      <c r="N8401" s="545" t="s">
        <v>13413</v>
      </c>
      <c r="O8401" s="545" t="s">
        <v>13413</v>
      </c>
      <c r="P8401" s="549">
        <v>5932</v>
      </c>
      <c r="Q8401" s="549">
        <v>1</v>
      </c>
      <c r="R8401" s="549">
        <v>59</v>
      </c>
      <c r="S8401" s="548"/>
      <c r="T8401" s="548"/>
      <c r="U8401" s="99"/>
    </row>
    <row r="8402" spans="1:21" ht="19.5" customHeight="1">
      <c r="A8402" s="545">
        <v>103088</v>
      </c>
      <c r="B8402" s="545" t="s">
        <v>6277</v>
      </c>
      <c r="C8402" s="545" t="s">
        <v>216</v>
      </c>
      <c r="D8402" s="546">
        <v>46058</v>
      </c>
      <c r="E8402" s="171" t="str">
        <f t="shared" si="131"/>
        <v>2026</v>
      </c>
      <c r="F8402" s="547">
        <v>2697</v>
      </c>
      <c r="G8402" s="548">
        <v>0.19</v>
      </c>
      <c r="H8402" s="547">
        <v>2266.39</v>
      </c>
      <c r="I8402" s="545" t="s">
        <v>12683</v>
      </c>
      <c r="J8402" s="545" t="s">
        <v>13298</v>
      </c>
      <c r="K8402" s="545" t="s">
        <v>13413</v>
      </c>
      <c r="L8402" s="545" t="s">
        <v>13413</v>
      </c>
      <c r="M8402" s="548" t="s">
        <v>13758</v>
      </c>
      <c r="N8402" s="545" t="s">
        <v>13413</v>
      </c>
      <c r="O8402" s="545" t="s">
        <v>13413</v>
      </c>
      <c r="P8402" s="549">
        <v>5933</v>
      </c>
      <c r="Q8402" s="549">
        <v>1</v>
      </c>
      <c r="R8402" s="549">
        <v>18</v>
      </c>
      <c r="S8402" s="548">
        <v>1012</v>
      </c>
      <c r="T8402" s="548"/>
      <c r="U8402" s="99"/>
    </row>
    <row r="8403" spans="1:21" ht="19.5" customHeight="1">
      <c r="A8403" s="545">
        <v>103090</v>
      </c>
      <c r="B8403" s="545" t="s">
        <v>10254</v>
      </c>
      <c r="C8403" s="545" t="s">
        <v>903</v>
      </c>
      <c r="D8403" s="546"/>
      <c r="E8403" s="171" t="str">
        <f t="shared" si="131"/>
        <v>1900</v>
      </c>
      <c r="F8403" s="547">
        <v>0</v>
      </c>
      <c r="G8403" s="548">
        <v>0</v>
      </c>
      <c r="H8403" s="547">
        <v>0</v>
      </c>
      <c r="I8403" s="545" t="s">
        <v>12668</v>
      </c>
      <c r="J8403" s="545"/>
      <c r="K8403" s="545" t="s">
        <v>13413</v>
      </c>
      <c r="L8403" s="545" t="s">
        <v>13413</v>
      </c>
      <c r="M8403" s="548" t="s">
        <v>13868</v>
      </c>
      <c r="N8403" s="545" t="s">
        <v>13413</v>
      </c>
      <c r="O8403" s="545" t="s">
        <v>13413</v>
      </c>
      <c r="P8403" s="549">
        <v>5935</v>
      </c>
      <c r="Q8403" s="549">
        <v>2</v>
      </c>
      <c r="R8403" s="549">
        <v>7</v>
      </c>
      <c r="S8403" s="548"/>
      <c r="T8403" s="548"/>
      <c r="U8403" s="99"/>
    </row>
    <row r="8404" spans="1:21" ht="19.5" customHeight="1">
      <c r="A8404" s="545">
        <v>103091</v>
      </c>
      <c r="B8404" s="545" t="s">
        <v>1547</v>
      </c>
      <c r="C8404" s="545" t="s">
        <v>216</v>
      </c>
      <c r="D8404" s="546"/>
      <c r="E8404" s="171" t="str">
        <f t="shared" si="131"/>
        <v>1900</v>
      </c>
      <c r="F8404" s="547">
        <v>0</v>
      </c>
      <c r="G8404" s="548">
        <v>0</v>
      </c>
      <c r="H8404" s="547">
        <v>0</v>
      </c>
      <c r="I8404" s="545" t="s">
        <v>12704</v>
      </c>
      <c r="J8404" s="545"/>
      <c r="K8404" s="545" t="s">
        <v>13413</v>
      </c>
      <c r="L8404" s="545" t="s">
        <v>13982</v>
      </c>
      <c r="M8404" s="548" t="s">
        <v>13758</v>
      </c>
      <c r="N8404" s="545" t="s">
        <v>13413</v>
      </c>
      <c r="O8404" s="545" t="s">
        <v>14306</v>
      </c>
      <c r="P8404" s="549">
        <v>5936</v>
      </c>
      <c r="Q8404" s="549">
        <v>1</v>
      </c>
      <c r="R8404" s="549">
        <v>118</v>
      </c>
      <c r="S8404" s="548"/>
      <c r="T8404" s="548"/>
      <c r="U8404" s="99"/>
    </row>
    <row r="8405" spans="1:21" ht="19.5" customHeight="1">
      <c r="A8405" s="545">
        <v>103092</v>
      </c>
      <c r="B8405" s="545" t="s">
        <v>10253</v>
      </c>
      <c r="C8405" s="545" t="s">
        <v>221</v>
      </c>
      <c r="D8405" s="546"/>
      <c r="E8405" s="171" t="str">
        <f t="shared" si="131"/>
        <v>1900</v>
      </c>
      <c r="F8405" s="547">
        <v>0</v>
      </c>
      <c r="G8405" s="548">
        <v>0</v>
      </c>
      <c r="H8405" s="547">
        <v>0</v>
      </c>
      <c r="I8405" s="545" t="s">
        <v>12973</v>
      </c>
      <c r="J8405" s="545"/>
      <c r="K8405" s="545" t="s">
        <v>13413</v>
      </c>
      <c r="L8405" s="545" t="s">
        <v>13413</v>
      </c>
      <c r="M8405" s="548" t="s">
        <v>13758</v>
      </c>
      <c r="N8405" s="545" t="s">
        <v>13413</v>
      </c>
      <c r="O8405" s="545" t="s">
        <v>13413</v>
      </c>
      <c r="P8405" s="549">
        <v>5937</v>
      </c>
      <c r="Q8405" s="549">
        <v>1</v>
      </c>
      <c r="R8405" s="549">
        <v>59</v>
      </c>
      <c r="S8405" s="548"/>
      <c r="T8405" s="548"/>
      <c r="U8405" s="99"/>
    </row>
    <row r="8406" spans="1:21" ht="19.5" customHeight="1">
      <c r="A8406" s="545">
        <v>103093</v>
      </c>
      <c r="B8406" s="545" t="s">
        <v>4239</v>
      </c>
      <c r="C8406" s="545" t="s">
        <v>221</v>
      </c>
      <c r="D8406" s="546"/>
      <c r="E8406" s="171" t="str">
        <f t="shared" si="131"/>
        <v>1900</v>
      </c>
      <c r="F8406" s="547">
        <v>0</v>
      </c>
      <c r="G8406" s="548">
        <v>0</v>
      </c>
      <c r="H8406" s="547">
        <v>0</v>
      </c>
      <c r="I8406" s="545" t="s">
        <v>12973</v>
      </c>
      <c r="J8406" s="545"/>
      <c r="K8406" s="545" t="s">
        <v>13413</v>
      </c>
      <c r="L8406" s="545" t="s">
        <v>13413</v>
      </c>
      <c r="M8406" s="548" t="s">
        <v>13758</v>
      </c>
      <c r="N8406" s="545" t="s">
        <v>13413</v>
      </c>
      <c r="O8406" s="545" t="s">
        <v>13413</v>
      </c>
      <c r="P8406" s="549">
        <v>5938</v>
      </c>
      <c r="Q8406" s="549">
        <v>1</v>
      </c>
      <c r="R8406" s="549">
        <v>59</v>
      </c>
      <c r="S8406" s="548"/>
      <c r="T8406" s="548"/>
      <c r="U8406" s="99"/>
    </row>
    <row r="8407" spans="1:21" ht="19.5" customHeight="1">
      <c r="A8407" s="545">
        <v>103094</v>
      </c>
      <c r="B8407" s="545" t="s">
        <v>8429</v>
      </c>
      <c r="C8407" s="545" t="s">
        <v>206</v>
      </c>
      <c r="D8407" s="546">
        <v>44680</v>
      </c>
      <c r="E8407" s="171" t="str">
        <f t="shared" si="131"/>
        <v>2022</v>
      </c>
      <c r="F8407" s="547">
        <v>20439</v>
      </c>
      <c r="G8407" s="548">
        <v>0.19</v>
      </c>
      <c r="H8407" s="547">
        <v>17175.63</v>
      </c>
      <c r="I8407" s="545" t="s">
        <v>12969</v>
      </c>
      <c r="J8407" s="545" t="s">
        <v>13302</v>
      </c>
      <c r="K8407" s="545" t="s">
        <v>19011</v>
      </c>
      <c r="L8407" s="545" t="s">
        <v>13413</v>
      </c>
      <c r="M8407" s="548" t="s">
        <v>13758</v>
      </c>
      <c r="N8407" s="545" t="s">
        <v>13413</v>
      </c>
      <c r="O8407" s="545" t="s">
        <v>13413</v>
      </c>
      <c r="P8407" s="549">
        <v>5939</v>
      </c>
      <c r="Q8407" s="549">
        <v>1</v>
      </c>
      <c r="R8407" s="549">
        <v>30</v>
      </c>
      <c r="S8407" s="548">
        <v>2219</v>
      </c>
      <c r="T8407" s="548"/>
      <c r="U8407" s="99"/>
    </row>
    <row r="8408" spans="1:21" ht="19.5" customHeight="1">
      <c r="A8408" s="545">
        <v>103095</v>
      </c>
      <c r="B8408" s="545" t="s">
        <v>6903</v>
      </c>
      <c r="C8408" s="545" t="s">
        <v>206</v>
      </c>
      <c r="D8408" s="546">
        <v>44655</v>
      </c>
      <c r="E8408" s="171" t="str">
        <f t="shared" si="131"/>
        <v>2022</v>
      </c>
      <c r="F8408" s="547">
        <v>23428.01</v>
      </c>
      <c r="G8408" s="548">
        <v>0.19</v>
      </c>
      <c r="H8408" s="547">
        <v>19687.400000000001</v>
      </c>
      <c r="I8408" s="545" t="s">
        <v>12645</v>
      </c>
      <c r="J8408" s="545" t="s">
        <v>13296</v>
      </c>
      <c r="K8408" s="545" t="s">
        <v>19012</v>
      </c>
      <c r="L8408" s="545" t="s">
        <v>13413</v>
      </c>
      <c r="M8408" s="548" t="s">
        <v>13758</v>
      </c>
      <c r="N8408" s="545" t="s">
        <v>13413</v>
      </c>
      <c r="O8408" s="545" t="s">
        <v>13413</v>
      </c>
      <c r="P8408" s="549">
        <v>5940</v>
      </c>
      <c r="Q8408" s="549">
        <v>1</v>
      </c>
      <c r="R8408" s="549">
        <v>12</v>
      </c>
      <c r="S8408" s="548">
        <v>2218</v>
      </c>
      <c r="T8408" s="548"/>
      <c r="U8408" s="99"/>
    </row>
    <row r="8409" spans="1:21" ht="19.5" customHeight="1">
      <c r="A8409" s="545">
        <v>103096</v>
      </c>
      <c r="B8409" s="545" t="s">
        <v>8038</v>
      </c>
      <c r="C8409" s="545" t="s">
        <v>216</v>
      </c>
      <c r="D8409" s="546">
        <v>43552</v>
      </c>
      <c r="E8409" s="171" t="str">
        <f t="shared" si="131"/>
        <v>2019</v>
      </c>
      <c r="F8409" s="547">
        <v>706200</v>
      </c>
      <c r="G8409" s="548">
        <v>0.19</v>
      </c>
      <c r="H8409" s="547">
        <v>593445.38</v>
      </c>
      <c r="I8409" s="545" t="s">
        <v>12973</v>
      </c>
      <c r="J8409" s="545" t="s">
        <v>13296</v>
      </c>
      <c r="K8409" s="545" t="s">
        <v>13413</v>
      </c>
      <c r="L8409" s="545" t="s">
        <v>13413</v>
      </c>
      <c r="M8409" s="548" t="s">
        <v>13758</v>
      </c>
      <c r="N8409" s="545" t="s">
        <v>13413</v>
      </c>
      <c r="O8409" s="545" t="s">
        <v>13413</v>
      </c>
      <c r="P8409" s="549">
        <v>5941</v>
      </c>
      <c r="Q8409" s="549">
        <v>1</v>
      </c>
      <c r="R8409" s="549">
        <v>59</v>
      </c>
      <c r="S8409" s="548">
        <v>2218</v>
      </c>
      <c r="T8409" s="548"/>
      <c r="U8409" s="99"/>
    </row>
    <row r="8410" spans="1:21" ht="19.5" customHeight="1">
      <c r="A8410" s="545">
        <v>103097</v>
      </c>
      <c r="B8410" s="545" t="s">
        <v>10252</v>
      </c>
      <c r="C8410" s="545" t="s">
        <v>216</v>
      </c>
      <c r="D8410" s="546"/>
      <c r="E8410" s="171" t="str">
        <f t="shared" si="131"/>
        <v>1900</v>
      </c>
      <c r="F8410" s="547">
        <v>0</v>
      </c>
      <c r="G8410" s="548">
        <v>0</v>
      </c>
      <c r="H8410" s="547">
        <v>0</v>
      </c>
      <c r="I8410" s="545" t="s">
        <v>12973</v>
      </c>
      <c r="J8410" s="545"/>
      <c r="K8410" s="545" t="s">
        <v>13413</v>
      </c>
      <c r="L8410" s="545" t="s">
        <v>13413</v>
      </c>
      <c r="M8410" s="548" t="s">
        <v>13758</v>
      </c>
      <c r="N8410" s="545" t="s">
        <v>13413</v>
      </c>
      <c r="O8410" s="545" t="s">
        <v>13413</v>
      </c>
      <c r="P8410" s="549">
        <v>5942</v>
      </c>
      <c r="Q8410" s="549">
        <v>1</v>
      </c>
      <c r="R8410" s="549">
        <v>59</v>
      </c>
      <c r="S8410" s="548"/>
      <c r="T8410" s="548"/>
      <c r="U8410" s="99"/>
    </row>
    <row r="8411" spans="1:21" ht="19.5" customHeight="1">
      <c r="A8411" s="545">
        <v>103098</v>
      </c>
      <c r="B8411" s="545" t="s">
        <v>4213</v>
      </c>
      <c r="C8411" s="545" t="s">
        <v>216</v>
      </c>
      <c r="D8411" s="546"/>
      <c r="E8411" s="171" t="str">
        <f t="shared" si="131"/>
        <v>1900</v>
      </c>
      <c r="F8411" s="547">
        <v>0</v>
      </c>
      <c r="G8411" s="548">
        <v>0</v>
      </c>
      <c r="H8411" s="547">
        <v>0</v>
      </c>
      <c r="I8411" s="545" t="s">
        <v>12973</v>
      </c>
      <c r="J8411" s="545"/>
      <c r="K8411" s="545" t="s">
        <v>13413</v>
      </c>
      <c r="L8411" s="545" t="s">
        <v>13413</v>
      </c>
      <c r="M8411" s="548" t="s">
        <v>13758</v>
      </c>
      <c r="N8411" s="545" t="s">
        <v>13413</v>
      </c>
      <c r="O8411" s="545" t="s">
        <v>13413</v>
      </c>
      <c r="P8411" s="549">
        <v>5943</v>
      </c>
      <c r="Q8411" s="549">
        <v>1</v>
      </c>
      <c r="R8411" s="549">
        <v>59</v>
      </c>
      <c r="S8411" s="548"/>
      <c r="T8411" s="548"/>
      <c r="U8411" s="99"/>
    </row>
    <row r="8412" spans="1:21" ht="19.5" customHeight="1">
      <c r="A8412" s="545">
        <v>103099</v>
      </c>
      <c r="B8412" s="545" t="s">
        <v>2156</v>
      </c>
      <c r="C8412" s="545" t="s">
        <v>216</v>
      </c>
      <c r="D8412" s="546"/>
      <c r="E8412" s="171" t="str">
        <f t="shared" si="131"/>
        <v>1900</v>
      </c>
      <c r="F8412" s="547">
        <v>0</v>
      </c>
      <c r="G8412" s="548">
        <v>0</v>
      </c>
      <c r="H8412" s="547">
        <v>0</v>
      </c>
      <c r="I8412" s="545" t="s">
        <v>12686</v>
      </c>
      <c r="J8412" s="545"/>
      <c r="K8412" s="545" t="s">
        <v>13413</v>
      </c>
      <c r="L8412" s="545" t="s">
        <v>16428</v>
      </c>
      <c r="M8412" s="548" t="s">
        <v>13758</v>
      </c>
      <c r="N8412" s="545" t="s">
        <v>13413</v>
      </c>
      <c r="O8412" s="545" t="s">
        <v>13413</v>
      </c>
      <c r="P8412" s="549">
        <v>5944</v>
      </c>
      <c r="Q8412" s="549">
        <v>1</v>
      </c>
      <c r="R8412" s="549">
        <v>131</v>
      </c>
      <c r="S8412" s="548"/>
      <c r="T8412" s="548"/>
      <c r="U8412" s="99"/>
    </row>
    <row r="8413" spans="1:21" ht="19.5" customHeight="1">
      <c r="A8413" s="545">
        <v>103100</v>
      </c>
      <c r="B8413" s="545" t="s">
        <v>4483</v>
      </c>
      <c r="C8413" s="545" t="s">
        <v>311</v>
      </c>
      <c r="D8413" s="546"/>
      <c r="E8413" s="171" t="str">
        <f t="shared" si="131"/>
        <v>1900</v>
      </c>
      <c r="F8413" s="547">
        <v>0</v>
      </c>
      <c r="G8413" s="548">
        <v>0</v>
      </c>
      <c r="H8413" s="547">
        <v>0</v>
      </c>
      <c r="I8413" s="545" t="s">
        <v>12651</v>
      </c>
      <c r="J8413" s="545"/>
      <c r="K8413" s="545" t="s">
        <v>13413</v>
      </c>
      <c r="L8413" s="545" t="s">
        <v>13413</v>
      </c>
      <c r="M8413" s="548" t="s">
        <v>13758</v>
      </c>
      <c r="N8413" s="545" t="s">
        <v>13413</v>
      </c>
      <c r="O8413" s="545" t="s">
        <v>13413</v>
      </c>
      <c r="P8413" s="549">
        <v>5945</v>
      </c>
      <c r="Q8413" s="549">
        <v>1</v>
      </c>
      <c r="R8413" s="549">
        <v>68</v>
      </c>
      <c r="S8413" s="548"/>
      <c r="T8413" s="548"/>
      <c r="U8413" s="99"/>
    </row>
    <row r="8414" spans="1:21" ht="19.5" customHeight="1">
      <c r="A8414" s="545">
        <v>103101</v>
      </c>
      <c r="B8414" s="545" t="s">
        <v>1268</v>
      </c>
      <c r="C8414" s="545" t="s">
        <v>216</v>
      </c>
      <c r="D8414" s="546">
        <v>45708</v>
      </c>
      <c r="E8414" s="171" t="str">
        <f t="shared" si="131"/>
        <v>2025</v>
      </c>
      <c r="F8414" s="547">
        <v>165.19</v>
      </c>
      <c r="G8414" s="548">
        <v>0.19</v>
      </c>
      <c r="H8414" s="547">
        <v>138.81</v>
      </c>
      <c r="I8414" s="545" t="s">
        <v>12659</v>
      </c>
      <c r="J8414" s="545" t="s">
        <v>13307</v>
      </c>
      <c r="K8414" s="545" t="s">
        <v>13413</v>
      </c>
      <c r="L8414" s="545" t="s">
        <v>19013</v>
      </c>
      <c r="M8414" s="548" t="s">
        <v>13758</v>
      </c>
      <c r="N8414" s="545" t="s">
        <v>13413</v>
      </c>
      <c r="O8414" s="545" t="s">
        <v>14223</v>
      </c>
      <c r="P8414" s="549">
        <v>5946</v>
      </c>
      <c r="Q8414" s="549">
        <v>1</v>
      </c>
      <c r="R8414" s="549">
        <v>116</v>
      </c>
      <c r="S8414" s="548">
        <v>2228</v>
      </c>
      <c r="T8414" s="548"/>
      <c r="U8414" s="99"/>
    </row>
    <row r="8415" spans="1:21" ht="19.5" customHeight="1">
      <c r="A8415" s="545">
        <v>103102</v>
      </c>
      <c r="B8415" s="545" t="s">
        <v>4233</v>
      </c>
      <c r="C8415" s="545" t="s">
        <v>221</v>
      </c>
      <c r="D8415" s="546"/>
      <c r="E8415" s="171" t="str">
        <f t="shared" si="131"/>
        <v>1900</v>
      </c>
      <c r="F8415" s="547">
        <v>0</v>
      </c>
      <c r="G8415" s="548">
        <v>0</v>
      </c>
      <c r="H8415" s="547">
        <v>0</v>
      </c>
      <c r="I8415" s="545" t="s">
        <v>12973</v>
      </c>
      <c r="J8415" s="545"/>
      <c r="K8415" s="545" t="s">
        <v>13413</v>
      </c>
      <c r="L8415" s="545" t="s">
        <v>13413</v>
      </c>
      <c r="M8415" s="548" t="s">
        <v>13758</v>
      </c>
      <c r="N8415" s="545" t="s">
        <v>13413</v>
      </c>
      <c r="O8415" s="545" t="s">
        <v>13413</v>
      </c>
      <c r="P8415" s="549">
        <v>5947</v>
      </c>
      <c r="Q8415" s="549">
        <v>1</v>
      </c>
      <c r="R8415" s="549">
        <v>59</v>
      </c>
      <c r="S8415" s="548"/>
      <c r="T8415" s="548"/>
      <c r="U8415" s="99"/>
    </row>
    <row r="8416" spans="1:21" ht="19.5" customHeight="1">
      <c r="A8416" s="545">
        <v>103103</v>
      </c>
      <c r="B8416" s="545" t="s">
        <v>1001</v>
      </c>
      <c r="C8416" s="545" t="s">
        <v>903</v>
      </c>
      <c r="D8416" s="546"/>
      <c r="E8416" s="171" t="str">
        <f t="shared" si="131"/>
        <v>1900</v>
      </c>
      <c r="F8416" s="547">
        <v>0</v>
      </c>
      <c r="G8416" s="548">
        <v>0</v>
      </c>
      <c r="H8416" s="547">
        <v>0</v>
      </c>
      <c r="I8416" s="545" t="s">
        <v>12668</v>
      </c>
      <c r="J8416" s="545"/>
      <c r="K8416" s="545" t="s">
        <v>13413</v>
      </c>
      <c r="L8416" s="545" t="s">
        <v>13413</v>
      </c>
      <c r="M8416" s="548" t="s">
        <v>13868</v>
      </c>
      <c r="N8416" s="545" t="s">
        <v>22182</v>
      </c>
      <c r="O8416" s="545" t="s">
        <v>13413</v>
      </c>
      <c r="P8416" s="549">
        <v>5948</v>
      </c>
      <c r="Q8416" s="549">
        <v>2</v>
      </c>
      <c r="R8416" s="549">
        <v>7</v>
      </c>
      <c r="S8416" s="548"/>
      <c r="T8416" s="548">
        <v>157</v>
      </c>
      <c r="U8416" s="99"/>
    </row>
    <row r="8417" spans="1:21" ht="19.5" customHeight="1">
      <c r="A8417" s="545">
        <v>103104</v>
      </c>
      <c r="B8417" s="545" t="s">
        <v>6902</v>
      </c>
      <c r="C8417" s="545" t="s">
        <v>221</v>
      </c>
      <c r="D8417" s="546">
        <v>43844</v>
      </c>
      <c r="E8417" s="171" t="str">
        <f t="shared" si="131"/>
        <v>2020</v>
      </c>
      <c r="F8417" s="547">
        <v>638770.57999999996</v>
      </c>
      <c r="G8417" s="548">
        <v>0.19</v>
      </c>
      <c r="H8417" s="547">
        <v>536782</v>
      </c>
      <c r="I8417" s="545" t="s">
        <v>12649</v>
      </c>
      <c r="J8417" s="545" t="s">
        <v>13297</v>
      </c>
      <c r="K8417" s="545" t="s">
        <v>19014</v>
      </c>
      <c r="L8417" s="545" t="s">
        <v>13413</v>
      </c>
      <c r="M8417" s="548" t="s">
        <v>13758</v>
      </c>
      <c r="N8417" s="545" t="s">
        <v>13413</v>
      </c>
      <c r="O8417" s="545" t="s">
        <v>13413</v>
      </c>
      <c r="P8417" s="549">
        <v>5949</v>
      </c>
      <c r="Q8417" s="549">
        <v>1</v>
      </c>
      <c r="R8417" s="549">
        <v>17</v>
      </c>
      <c r="S8417" s="548">
        <v>2257</v>
      </c>
      <c r="T8417" s="548"/>
      <c r="U8417" s="99"/>
    </row>
    <row r="8418" spans="1:21" ht="19.5" customHeight="1">
      <c r="A8418" s="545">
        <v>103105</v>
      </c>
      <c r="B8418" s="545" t="s">
        <v>4243</v>
      </c>
      <c r="C8418" s="545" t="s">
        <v>216</v>
      </c>
      <c r="D8418" s="546">
        <v>45708</v>
      </c>
      <c r="E8418" s="171" t="str">
        <f t="shared" si="131"/>
        <v>2025</v>
      </c>
      <c r="F8418" s="547">
        <v>33429.800000000003</v>
      </c>
      <c r="G8418" s="548">
        <v>0.19</v>
      </c>
      <c r="H8418" s="547">
        <v>28092.27</v>
      </c>
      <c r="I8418" s="545" t="s">
        <v>12973</v>
      </c>
      <c r="J8418" s="545" t="s">
        <v>13307</v>
      </c>
      <c r="K8418" s="545" t="s">
        <v>13413</v>
      </c>
      <c r="L8418" s="545" t="s">
        <v>13413</v>
      </c>
      <c r="M8418" s="548" t="s">
        <v>13758</v>
      </c>
      <c r="N8418" s="545" t="s">
        <v>13413</v>
      </c>
      <c r="O8418" s="545" t="s">
        <v>19015</v>
      </c>
      <c r="P8418" s="549">
        <v>5950</v>
      </c>
      <c r="Q8418" s="549">
        <v>1</v>
      </c>
      <c r="R8418" s="549">
        <v>59</v>
      </c>
      <c r="S8418" s="548">
        <v>2228</v>
      </c>
      <c r="T8418" s="548"/>
      <c r="U8418" s="99"/>
    </row>
    <row r="8419" spans="1:21" ht="19.5" customHeight="1">
      <c r="A8419" s="545">
        <v>103106</v>
      </c>
      <c r="B8419" s="545" t="s">
        <v>4276</v>
      </c>
      <c r="C8419" s="545" t="s">
        <v>216</v>
      </c>
      <c r="D8419" s="546"/>
      <c r="E8419" s="171" t="str">
        <f t="shared" si="131"/>
        <v>1900</v>
      </c>
      <c r="F8419" s="547">
        <v>0</v>
      </c>
      <c r="G8419" s="548">
        <v>0</v>
      </c>
      <c r="H8419" s="547">
        <v>0</v>
      </c>
      <c r="I8419" s="545" t="s">
        <v>12973</v>
      </c>
      <c r="J8419" s="545"/>
      <c r="K8419" s="545" t="s">
        <v>13413</v>
      </c>
      <c r="L8419" s="545" t="s">
        <v>13413</v>
      </c>
      <c r="M8419" s="548" t="s">
        <v>13758</v>
      </c>
      <c r="N8419" s="545" t="s">
        <v>13413</v>
      </c>
      <c r="O8419" s="545" t="s">
        <v>19016</v>
      </c>
      <c r="P8419" s="549">
        <v>5951</v>
      </c>
      <c r="Q8419" s="549">
        <v>1</v>
      </c>
      <c r="R8419" s="549">
        <v>59</v>
      </c>
      <c r="S8419" s="548"/>
      <c r="T8419" s="548"/>
      <c r="U8419" s="99"/>
    </row>
    <row r="8420" spans="1:21" ht="19.5" customHeight="1">
      <c r="A8420" s="545">
        <v>103107</v>
      </c>
      <c r="B8420" s="545" t="s">
        <v>1975</v>
      </c>
      <c r="C8420" s="545" t="s">
        <v>216</v>
      </c>
      <c r="D8420" s="546">
        <v>45708</v>
      </c>
      <c r="E8420" s="171" t="str">
        <f t="shared" si="131"/>
        <v>2025</v>
      </c>
      <c r="F8420" s="547">
        <v>25713.22</v>
      </c>
      <c r="G8420" s="548">
        <v>0.19</v>
      </c>
      <c r="H8420" s="547">
        <v>21607.74</v>
      </c>
      <c r="I8420" s="545" t="s">
        <v>12715</v>
      </c>
      <c r="J8420" s="545" t="s">
        <v>13307</v>
      </c>
      <c r="K8420" s="545" t="s">
        <v>13413</v>
      </c>
      <c r="L8420" s="545" t="s">
        <v>13413</v>
      </c>
      <c r="M8420" s="548" t="s">
        <v>13758</v>
      </c>
      <c r="N8420" s="545" t="s">
        <v>13413</v>
      </c>
      <c r="O8420" s="545" t="s">
        <v>16196</v>
      </c>
      <c r="P8420" s="549">
        <v>5952</v>
      </c>
      <c r="Q8420" s="549">
        <v>1</v>
      </c>
      <c r="R8420" s="549">
        <v>129</v>
      </c>
      <c r="S8420" s="548">
        <v>2228</v>
      </c>
      <c r="T8420" s="548"/>
      <c r="U8420" s="99"/>
    </row>
    <row r="8421" spans="1:21" ht="19.5" customHeight="1">
      <c r="A8421" s="545">
        <v>103108</v>
      </c>
      <c r="B8421" s="545" t="s">
        <v>8037</v>
      </c>
      <c r="C8421" s="545" t="s">
        <v>216</v>
      </c>
      <c r="D8421" s="546">
        <v>43552</v>
      </c>
      <c r="E8421" s="171" t="str">
        <f t="shared" si="131"/>
        <v>2019</v>
      </c>
      <c r="F8421" s="547">
        <v>7751</v>
      </c>
      <c r="G8421" s="548">
        <v>0.16</v>
      </c>
      <c r="H8421" s="547">
        <v>6681.9</v>
      </c>
      <c r="I8421" s="545" t="s">
        <v>12644</v>
      </c>
      <c r="J8421" s="545" t="s">
        <v>13384</v>
      </c>
      <c r="K8421" s="545" t="s">
        <v>19017</v>
      </c>
      <c r="L8421" s="545" t="s">
        <v>13413</v>
      </c>
      <c r="M8421" s="548" t="s">
        <v>13758</v>
      </c>
      <c r="N8421" s="545" t="s">
        <v>13413</v>
      </c>
      <c r="O8421" s="545" t="s">
        <v>13413</v>
      </c>
      <c r="P8421" s="549">
        <v>5953</v>
      </c>
      <c r="Q8421" s="549">
        <v>1</v>
      </c>
      <c r="R8421" s="549">
        <v>62</v>
      </c>
      <c r="S8421" s="548">
        <v>475</v>
      </c>
      <c r="T8421" s="548"/>
      <c r="U8421" s="99"/>
    </row>
    <row r="8422" spans="1:21" ht="19.5" customHeight="1">
      <c r="A8422" s="545">
        <v>103109</v>
      </c>
      <c r="B8422" s="545" t="s">
        <v>10251</v>
      </c>
      <c r="C8422" s="545" t="s">
        <v>216</v>
      </c>
      <c r="D8422" s="546"/>
      <c r="E8422" s="171" t="str">
        <f t="shared" si="131"/>
        <v>1900</v>
      </c>
      <c r="F8422" s="547">
        <v>0</v>
      </c>
      <c r="G8422" s="548">
        <v>0</v>
      </c>
      <c r="H8422" s="547">
        <v>0</v>
      </c>
      <c r="I8422" s="545" t="s">
        <v>12650</v>
      </c>
      <c r="J8422" s="545"/>
      <c r="K8422" s="545" t="s">
        <v>13413</v>
      </c>
      <c r="L8422" s="545" t="s">
        <v>15899</v>
      </c>
      <c r="M8422" s="548" t="s">
        <v>13758</v>
      </c>
      <c r="N8422" s="545" t="s">
        <v>22166</v>
      </c>
      <c r="O8422" s="545" t="s">
        <v>15900</v>
      </c>
      <c r="P8422" s="549">
        <v>5954</v>
      </c>
      <c r="Q8422" s="549">
        <v>1</v>
      </c>
      <c r="R8422" s="549">
        <v>127</v>
      </c>
      <c r="S8422" s="548"/>
      <c r="T8422" s="548">
        <v>11</v>
      </c>
      <c r="U8422" s="99"/>
    </row>
    <row r="8423" spans="1:21" ht="19.5" customHeight="1">
      <c r="A8423" s="545">
        <v>103110</v>
      </c>
      <c r="B8423" s="545" t="s">
        <v>1776</v>
      </c>
      <c r="C8423" s="545" t="s">
        <v>221</v>
      </c>
      <c r="D8423" s="546">
        <v>46052</v>
      </c>
      <c r="E8423" s="171" t="str">
        <f t="shared" si="131"/>
        <v>2026</v>
      </c>
      <c r="F8423" s="547">
        <v>3202</v>
      </c>
      <c r="G8423" s="548">
        <v>0.19</v>
      </c>
      <c r="H8423" s="547">
        <v>2690.76</v>
      </c>
      <c r="I8423" s="545" t="s">
        <v>12645</v>
      </c>
      <c r="J8423" s="545" t="s">
        <v>13307</v>
      </c>
      <c r="K8423" s="545" t="s">
        <v>19018</v>
      </c>
      <c r="L8423" s="545" t="s">
        <v>14417</v>
      </c>
      <c r="M8423" s="548" t="s">
        <v>13758</v>
      </c>
      <c r="N8423" s="545" t="s">
        <v>13413</v>
      </c>
      <c r="O8423" s="545" t="s">
        <v>13413</v>
      </c>
      <c r="P8423" s="549">
        <v>5955</v>
      </c>
      <c r="Q8423" s="549">
        <v>1</v>
      </c>
      <c r="R8423" s="549">
        <v>12</v>
      </c>
      <c r="S8423" s="548">
        <v>2228</v>
      </c>
      <c r="T8423" s="548"/>
      <c r="U8423" s="99"/>
    </row>
    <row r="8424" spans="1:21" ht="19.5" customHeight="1">
      <c r="A8424" s="545">
        <v>103111</v>
      </c>
      <c r="B8424" s="545" t="s">
        <v>4502</v>
      </c>
      <c r="C8424" s="545" t="s">
        <v>221</v>
      </c>
      <c r="D8424" s="546"/>
      <c r="E8424" s="171" t="str">
        <f t="shared" si="131"/>
        <v>1900</v>
      </c>
      <c r="F8424" s="547">
        <v>0</v>
      </c>
      <c r="G8424" s="548">
        <v>0</v>
      </c>
      <c r="H8424" s="547">
        <v>0</v>
      </c>
      <c r="I8424" s="545" t="s">
        <v>12684</v>
      </c>
      <c r="J8424" s="545"/>
      <c r="K8424" s="545" t="s">
        <v>13413</v>
      </c>
      <c r="L8424" s="545" t="s">
        <v>13413</v>
      </c>
      <c r="M8424" s="548" t="s">
        <v>13758</v>
      </c>
      <c r="N8424" s="545" t="s">
        <v>13413</v>
      </c>
      <c r="O8424" s="545" t="s">
        <v>13413</v>
      </c>
      <c r="P8424" s="549">
        <v>5956</v>
      </c>
      <c r="Q8424" s="549">
        <v>1</v>
      </c>
      <c r="R8424" s="549">
        <v>95</v>
      </c>
      <c r="S8424" s="548"/>
      <c r="T8424" s="548"/>
      <c r="U8424" s="99"/>
    </row>
    <row r="8425" spans="1:21" ht="19.5" customHeight="1">
      <c r="A8425" s="545">
        <v>103112</v>
      </c>
      <c r="B8425" s="545" t="s">
        <v>3728</v>
      </c>
      <c r="C8425" s="545" t="s">
        <v>216</v>
      </c>
      <c r="D8425" s="546">
        <v>43698</v>
      </c>
      <c r="E8425" s="171" t="str">
        <f t="shared" si="131"/>
        <v>2019</v>
      </c>
      <c r="F8425" s="547">
        <v>14960</v>
      </c>
      <c r="G8425" s="548">
        <v>0.19</v>
      </c>
      <c r="H8425" s="547">
        <v>12571.43</v>
      </c>
      <c r="I8425" s="545" t="s">
        <v>12746</v>
      </c>
      <c r="J8425" s="545" t="s">
        <v>13307</v>
      </c>
      <c r="K8425" s="545" t="s">
        <v>13413</v>
      </c>
      <c r="L8425" s="545" t="s">
        <v>13413</v>
      </c>
      <c r="M8425" s="548" t="s">
        <v>13843</v>
      </c>
      <c r="N8425" s="545" t="s">
        <v>13413</v>
      </c>
      <c r="O8425" s="545" t="s">
        <v>13413</v>
      </c>
      <c r="P8425" s="549">
        <v>5957</v>
      </c>
      <c r="Q8425" s="549">
        <v>5</v>
      </c>
      <c r="R8425" s="549">
        <v>29</v>
      </c>
      <c r="S8425" s="548">
        <v>2228</v>
      </c>
      <c r="T8425" s="548"/>
      <c r="U8425" s="99"/>
    </row>
    <row r="8426" spans="1:21" ht="19.5" customHeight="1">
      <c r="A8426" s="545">
        <v>103113</v>
      </c>
      <c r="B8426" s="545" t="s">
        <v>3745</v>
      </c>
      <c r="C8426" s="545" t="s">
        <v>216</v>
      </c>
      <c r="D8426" s="546"/>
      <c r="E8426" s="171" t="str">
        <f t="shared" si="131"/>
        <v>1900</v>
      </c>
      <c r="F8426" s="547">
        <v>0</v>
      </c>
      <c r="G8426" s="548">
        <v>0</v>
      </c>
      <c r="H8426" s="547">
        <v>0</v>
      </c>
      <c r="I8426" s="545" t="s">
        <v>12746</v>
      </c>
      <c r="J8426" s="545"/>
      <c r="K8426" s="545" t="s">
        <v>13413</v>
      </c>
      <c r="L8426" s="545" t="s">
        <v>13413</v>
      </c>
      <c r="M8426" s="548" t="s">
        <v>13758</v>
      </c>
      <c r="N8426" s="545" t="s">
        <v>13413</v>
      </c>
      <c r="O8426" s="545" t="s">
        <v>13413</v>
      </c>
      <c r="P8426" s="549">
        <v>5958</v>
      </c>
      <c r="Q8426" s="549">
        <v>1</v>
      </c>
      <c r="R8426" s="549">
        <v>29</v>
      </c>
      <c r="S8426" s="548"/>
      <c r="T8426" s="548"/>
      <c r="U8426" s="99"/>
    </row>
    <row r="8427" spans="1:21" ht="19.5" customHeight="1">
      <c r="A8427" s="545">
        <v>103114</v>
      </c>
      <c r="B8427" s="545" t="s">
        <v>6276</v>
      </c>
      <c r="C8427" s="545" t="s">
        <v>216</v>
      </c>
      <c r="D8427" s="546">
        <v>45708</v>
      </c>
      <c r="E8427" s="171" t="str">
        <f t="shared" si="131"/>
        <v>2025</v>
      </c>
      <c r="F8427" s="547">
        <v>1058.23</v>
      </c>
      <c r="G8427" s="548">
        <v>0.19</v>
      </c>
      <c r="H8427" s="547">
        <v>889.27</v>
      </c>
      <c r="I8427" s="545" t="s">
        <v>12652</v>
      </c>
      <c r="J8427" s="545" t="s">
        <v>13307</v>
      </c>
      <c r="K8427" s="545" t="s">
        <v>13413</v>
      </c>
      <c r="L8427" s="545" t="s">
        <v>13807</v>
      </c>
      <c r="M8427" s="548" t="s">
        <v>13758</v>
      </c>
      <c r="N8427" s="545" t="s">
        <v>13413</v>
      </c>
      <c r="O8427" s="545" t="s">
        <v>14503</v>
      </c>
      <c r="P8427" s="549">
        <v>5959</v>
      </c>
      <c r="Q8427" s="549">
        <v>1</v>
      </c>
      <c r="R8427" s="549">
        <v>134</v>
      </c>
      <c r="S8427" s="548">
        <v>2228</v>
      </c>
      <c r="T8427" s="548"/>
      <c r="U8427" s="99"/>
    </row>
    <row r="8428" spans="1:21" ht="19.5" customHeight="1">
      <c r="A8428" s="545">
        <v>103116</v>
      </c>
      <c r="B8428" s="545" t="s">
        <v>1809</v>
      </c>
      <c r="C8428" s="545" t="s">
        <v>216</v>
      </c>
      <c r="D8428" s="546">
        <v>45708</v>
      </c>
      <c r="E8428" s="171" t="str">
        <f t="shared" si="131"/>
        <v>2025</v>
      </c>
      <c r="F8428" s="547">
        <v>537.58000000000004</v>
      </c>
      <c r="G8428" s="548">
        <v>0.19</v>
      </c>
      <c r="H8428" s="547">
        <v>451.74</v>
      </c>
      <c r="I8428" s="545" t="s">
        <v>12686</v>
      </c>
      <c r="J8428" s="545" t="s">
        <v>13307</v>
      </c>
      <c r="K8428" s="545" t="s">
        <v>13413</v>
      </c>
      <c r="L8428" s="545" t="s">
        <v>13413</v>
      </c>
      <c r="M8428" s="548" t="s">
        <v>13758</v>
      </c>
      <c r="N8428" s="545" t="s">
        <v>13413</v>
      </c>
      <c r="O8428" s="545" t="s">
        <v>13413</v>
      </c>
      <c r="P8428" s="549">
        <v>5961</v>
      </c>
      <c r="Q8428" s="549">
        <v>1</v>
      </c>
      <c r="R8428" s="549">
        <v>131</v>
      </c>
      <c r="S8428" s="548">
        <v>2228</v>
      </c>
      <c r="T8428" s="548"/>
      <c r="U8428" s="99"/>
    </row>
    <row r="8429" spans="1:21" ht="19.5" customHeight="1">
      <c r="A8429" s="545">
        <v>103117</v>
      </c>
      <c r="B8429" s="545" t="s">
        <v>1275</v>
      </c>
      <c r="C8429" s="545" t="s">
        <v>216</v>
      </c>
      <c r="D8429" s="546">
        <v>46052</v>
      </c>
      <c r="E8429" s="171" t="str">
        <f t="shared" si="131"/>
        <v>2026</v>
      </c>
      <c r="F8429" s="547">
        <v>77</v>
      </c>
      <c r="G8429" s="548">
        <v>0.19</v>
      </c>
      <c r="H8429" s="547">
        <v>64.709999999999994</v>
      </c>
      <c r="I8429" s="545" t="s">
        <v>12701</v>
      </c>
      <c r="J8429" s="545" t="s">
        <v>13307</v>
      </c>
      <c r="K8429" s="545" t="s">
        <v>13413</v>
      </c>
      <c r="L8429" s="545" t="s">
        <v>13413</v>
      </c>
      <c r="M8429" s="548" t="s">
        <v>13758</v>
      </c>
      <c r="N8429" s="545" t="s">
        <v>22850</v>
      </c>
      <c r="O8429" s="545" t="s">
        <v>13413</v>
      </c>
      <c r="P8429" s="549">
        <v>5962</v>
      </c>
      <c r="Q8429" s="549">
        <v>1</v>
      </c>
      <c r="R8429" s="549">
        <v>10</v>
      </c>
      <c r="S8429" s="548">
        <v>2228</v>
      </c>
      <c r="T8429" s="548">
        <v>871</v>
      </c>
      <c r="U8429" s="99"/>
    </row>
    <row r="8430" spans="1:21" ht="19.5" customHeight="1">
      <c r="A8430" s="545">
        <v>103118</v>
      </c>
      <c r="B8430" s="545" t="s">
        <v>6275</v>
      </c>
      <c r="C8430" s="545" t="s">
        <v>216</v>
      </c>
      <c r="D8430" s="546">
        <v>46052</v>
      </c>
      <c r="E8430" s="171" t="str">
        <f t="shared" si="131"/>
        <v>2026</v>
      </c>
      <c r="F8430" s="547">
        <v>3954</v>
      </c>
      <c r="G8430" s="548">
        <v>0.19</v>
      </c>
      <c r="H8430" s="547">
        <v>3322.69</v>
      </c>
      <c r="I8430" s="545" t="s">
        <v>12637</v>
      </c>
      <c r="J8430" s="545" t="s">
        <v>13307</v>
      </c>
      <c r="K8430" s="545" t="s">
        <v>13413</v>
      </c>
      <c r="L8430" s="545" t="s">
        <v>13413</v>
      </c>
      <c r="M8430" s="548" t="s">
        <v>13758</v>
      </c>
      <c r="N8430" s="545" t="s">
        <v>13413</v>
      </c>
      <c r="O8430" s="545" t="s">
        <v>13413</v>
      </c>
      <c r="P8430" s="549">
        <v>5963</v>
      </c>
      <c r="Q8430" s="549">
        <v>1</v>
      </c>
      <c r="R8430" s="549">
        <v>13</v>
      </c>
      <c r="S8430" s="548">
        <v>2228</v>
      </c>
      <c r="T8430" s="548"/>
      <c r="U8430" s="99"/>
    </row>
    <row r="8431" spans="1:21" ht="19.5" customHeight="1">
      <c r="A8431" s="545">
        <v>103119</v>
      </c>
      <c r="B8431" s="545" t="s">
        <v>6274</v>
      </c>
      <c r="C8431" s="545" t="s">
        <v>216</v>
      </c>
      <c r="D8431" s="546">
        <v>45708</v>
      </c>
      <c r="E8431" s="171" t="str">
        <f t="shared" si="131"/>
        <v>2025</v>
      </c>
      <c r="F8431" s="547">
        <v>1172.3</v>
      </c>
      <c r="G8431" s="548">
        <v>0.19</v>
      </c>
      <c r="H8431" s="547">
        <v>985.12</v>
      </c>
      <c r="I8431" s="545" t="s">
        <v>12652</v>
      </c>
      <c r="J8431" s="545" t="s">
        <v>13307</v>
      </c>
      <c r="K8431" s="545" t="s">
        <v>13413</v>
      </c>
      <c r="L8431" s="545" t="s">
        <v>13807</v>
      </c>
      <c r="M8431" s="548" t="s">
        <v>13758</v>
      </c>
      <c r="N8431" s="545" t="s">
        <v>13413</v>
      </c>
      <c r="O8431" s="545" t="s">
        <v>14461</v>
      </c>
      <c r="P8431" s="549">
        <v>5964</v>
      </c>
      <c r="Q8431" s="549">
        <v>1</v>
      </c>
      <c r="R8431" s="549">
        <v>134</v>
      </c>
      <c r="S8431" s="548">
        <v>2228</v>
      </c>
      <c r="T8431" s="548"/>
      <c r="U8431" s="99"/>
    </row>
    <row r="8432" spans="1:21" ht="19.5" customHeight="1">
      <c r="A8432" s="545">
        <v>103120</v>
      </c>
      <c r="B8432" s="545" t="s">
        <v>10250</v>
      </c>
      <c r="C8432" s="545" t="s">
        <v>216</v>
      </c>
      <c r="D8432" s="546"/>
      <c r="E8432" s="171" t="str">
        <f t="shared" si="131"/>
        <v>1900</v>
      </c>
      <c r="F8432" s="547">
        <v>0</v>
      </c>
      <c r="G8432" s="548">
        <v>0</v>
      </c>
      <c r="H8432" s="547">
        <v>0</v>
      </c>
      <c r="I8432" s="545" t="s">
        <v>12650</v>
      </c>
      <c r="J8432" s="545"/>
      <c r="K8432" s="545" t="s">
        <v>13413</v>
      </c>
      <c r="L8432" s="545" t="s">
        <v>13413</v>
      </c>
      <c r="M8432" s="548" t="s">
        <v>13758</v>
      </c>
      <c r="N8432" s="545" t="s">
        <v>13413</v>
      </c>
      <c r="O8432" s="545" t="s">
        <v>14978</v>
      </c>
      <c r="P8432" s="549">
        <v>5965</v>
      </c>
      <c r="Q8432" s="549">
        <v>1</v>
      </c>
      <c r="R8432" s="549">
        <v>127</v>
      </c>
      <c r="S8432" s="548"/>
      <c r="T8432" s="548"/>
      <c r="U8432" s="99"/>
    </row>
    <row r="8433" spans="1:21" ht="19.5" customHeight="1">
      <c r="A8433" s="545">
        <v>103121</v>
      </c>
      <c r="B8433" s="545" t="s">
        <v>2292</v>
      </c>
      <c r="C8433" s="545" t="s">
        <v>216</v>
      </c>
      <c r="D8433" s="546"/>
      <c r="E8433" s="171" t="str">
        <f t="shared" si="131"/>
        <v>1900</v>
      </c>
      <c r="F8433" s="547">
        <v>0</v>
      </c>
      <c r="G8433" s="548">
        <v>0</v>
      </c>
      <c r="H8433" s="547">
        <v>0</v>
      </c>
      <c r="I8433" s="545" t="s">
        <v>12637</v>
      </c>
      <c r="J8433" s="545"/>
      <c r="K8433" s="545" t="s">
        <v>13413</v>
      </c>
      <c r="L8433" s="545" t="s">
        <v>13413</v>
      </c>
      <c r="M8433" s="548" t="s">
        <v>13758</v>
      </c>
      <c r="N8433" s="545" t="s">
        <v>13413</v>
      </c>
      <c r="O8433" s="545" t="s">
        <v>13413</v>
      </c>
      <c r="P8433" s="549">
        <v>5966</v>
      </c>
      <c r="Q8433" s="549">
        <v>1</v>
      </c>
      <c r="R8433" s="549">
        <v>13</v>
      </c>
      <c r="S8433" s="548"/>
      <c r="T8433" s="548"/>
      <c r="U8433" s="99"/>
    </row>
    <row r="8434" spans="1:21" ht="19.5" customHeight="1">
      <c r="A8434" s="545">
        <v>103122</v>
      </c>
      <c r="B8434" s="545" t="s">
        <v>6273</v>
      </c>
      <c r="C8434" s="545" t="s">
        <v>216</v>
      </c>
      <c r="D8434" s="546">
        <v>45708</v>
      </c>
      <c r="E8434" s="171" t="str">
        <f t="shared" si="131"/>
        <v>2025</v>
      </c>
      <c r="F8434" s="547">
        <v>2918.18</v>
      </c>
      <c r="G8434" s="548">
        <v>0.19</v>
      </c>
      <c r="H8434" s="547">
        <v>2452.25</v>
      </c>
      <c r="I8434" s="545" t="s">
        <v>12652</v>
      </c>
      <c r="J8434" s="545" t="s">
        <v>13307</v>
      </c>
      <c r="K8434" s="545" t="s">
        <v>13413</v>
      </c>
      <c r="L8434" s="545" t="s">
        <v>13807</v>
      </c>
      <c r="M8434" s="548" t="s">
        <v>13758</v>
      </c>
      <c r="N8434" s="545" t="s">
        <v>13413</v>
      </c>
      <c r="O8434" s="545" t="s">
        <v>14948</v>
      </c>
      <c r="P8434" s="549">
        <v>5967</v>
      </c>
      <c r="Q8434" s="549">
        <v>1</v>
      </c>
      <c r="R8434" s="549">
        <v>134</v>
      </c>
      <c r="S8434" s="548">
        <v>2228</v>
      </c>
      <c r="T8434" s="548"/>
      <c r="U8434" s="99"/>
    </row>
    <row r="8435" spans="1:21" ht="19.5" customHeight="1">
      <c r="A8435" s="545">
        <v>103123</v>
      </c>
      <c r="B8435" s="545" t="s">
        <v>6597</v>
      </c>
      <c r="C8435" s="545" t="s">
        <v>216</v>
      </c>
      <c r="D8435" s="546">
        <v>44592</v>
      </c>
      <c r="E8435" s="171" t="str">
        <f t="shared" si="131"/>
        <v>2022</v>
      </c>
      <c r="F8435" s="547">
        <v>74.010000000000005</v>
      </c>
      <c r="G8435" s="548">
        <v>0.19</v>
      </c>
      <c r="H8435" s="547">
        <v>62.19</v>
      </c>
      <c r="I8435" s="545" t="s">
        <v>12639</v>
      </c>
      <c r="J8435" s="545" t="s">
        <v>13297</v>
      </c>
      <c r="K8435" s="545" t="s">
        <v>13413</v>
      </c>
      <c r="L8435" s="545" t="s">
        <v>13796</v>
      </c>
      <c r="M8435" s="548" t="s">
        <v>13758</v>
      </c>
      <c r="N8435" s="545" t="s">
        <v>22171</v>
      </c>
      <c r="O8435" s="545" t="s">
        <v>13413</v>
      </c>
      <c r="P8435" s="549">
        <v>5968</v>
      </c>
      <c r="Q8435" s="549">
        <v>1</v>
      </c>
      <c r="R8435" s="549">
        <v>64</v>
      </c>
      <c r="S8435" s="548">
        <v>2257</v>
      </c>
      <c r="T8435" s="548">
        <v>147</v>
      </c>
      <c r="U8435" s="99"/>
    </row>
    <row r="8436" spans="1:21" ht="19.5" customHeight="1">
      <c r="A8436" s="545">
        <v>103124</v>
      </c>
      <c r="B8436" s="545" t="s">
        <v>4616</v>
      </c>
      <c r="C8436" s="545" t="s">
        <v>209</v>
      </c>
      <c r="D8436" s="546"/>
      <c r="E8436" s="171" t="str">
        <f t="shared" si="131"/>
        <v>1900</v>
      </c>
      <c r="F8436" s="547">
        <v>0</v>
      </c>
      <c r="G8436" s="548">
        <v>0</v>
      </c>
      <c r="H8436" s="547">
        <v>0</v>
      </c>
      <c r="I8436" s="545" t="s">
        <v>12701</v>
      </c>
      <c r="J8436" s="545"/>
      <c r="K8436" s="545" t="s">
        <v>19019</v>
      </c>
      <c r="L8436" s="545" t="s">
        <v>13413</v>
      </c>
      <c r="M8436" s="548" t="s">
        <v>13758</v>
      </c>
      <c r="N8436" s="545" t="s">
        <v>13413</v>
      </c>
      <c r="O8436" s="545" t="s">
        <v>14174</v>
      </c>
      <c r="P8436" s="549">
        <v>5969</v>
      </c>
      <c r="Q8436" s="549">
        <v>1</v>
      </c>
      <c r="R8436" s="549">
        <v>10</v>
      </c>
      <c r="S8436" s="548"/>
      <c r="T8436" s="548"/>
      <c r="U8436" s="99"/>
    </row>
    <row r="8437" spans="1:21" ht="19.5" customHeight="1">
      <c r="A8437" s="545">
        <v>103125</v>
      </c>
      <c r="B8437" s="545" t="s">
        <v>10249</v>
      </c>
      <c r="C8437" s="545" t="s">
        <v>216</v>
      </c>
      <c r="D8437" s="546"/>
      <c r="E8437" s="171" t="str">
        <f t="shared" si="131"/>
        <v>1900</v>
      </c>
      <c r="F8437" s="547">
        <v>0</v>
      </c>
      <c r="G8437" s="548">
        <v>0</v>
      </c>
      <c r="H8437" s="547">
        <v>0</v>
      </c>
      <c r="I8437" s="545" t="s">
        <v>12637</v>
      </c>
      <c r="J8437" s="545"/>
      <c r="K8437" s="545" t="s">
        <v>13413</v>
      </c>
      <c r="L8437" s="545" t="s">
        <v>13413</v>
      </c>
      <c r="M8437" s="548" t="s">
        <v>13758</v>
      </c>
      <c r="N8437" s="545" t="s">
        <v>13413</v>
      </c>
      <c r="O8437" s="545" t="s">
        <v>13413</v>
      </c>
      <c r="P8437" s="549">
        <v>5970</v>
      </c>
      <c r="Q8437" s="549">
        <v>1</v>
      </c>
      <c r="R8437" s="549">
        <v>13</v>
      </c>
      <c r="S8437" s="548"/>
      <c r="T8437" s="548"/>
      <c r="U8437" s="99"/>
    </row>
    <row r="8438" spans="1:21" ht="19.5" customHeight="1">
      <c r="A8438" s="545">
        <v>103126</v>
      </c>
      <c r="B8438" s="545" t="s">
        <v>2526</v>
      </c>
      <c r="C8438" s="545" t="s">
        <v>216</v>
      </c>
      <c r="D8438" s="546">
        <v>45708</v>
      </c>
      <c r="E8438" s="171" t="str">
        <f t="shared" si="131"/>
        <v>2025</v>
      </c>
      <c r="F8438" s="547">
        <v>1736.12</v>
      </c>
      <c r="G8438" s="548">
        <v>0</v>
      </c>
      <c r="H8438" s="547">
        <v>1736.12</v>
      </c>
      <c r="I8438" s="545" t="s">
        <v>12642</v>
      </c>
      <c r="J8438" s="545" t="s">
        <v>13307</v>
      </c>
      <c r="K8438" s="545" t="s">
        <v>13413</v>
      </c>
      <c r="L8438" s="545" t="s">
        <v>13807</v>
      </c>
      <c r="M8438" s="548" t="s">
        <v>13758</v>
      </c>
      <c r="N8438" s="545" t="s">
        <v>13413</v>
      </c>
      <c r="O8438" s="545" t="s">
        <v>17857</v>
      </c>
      <c r="P8438" s="549">
        <v>5971</v>
      </c>
      <c r="Q8438" s="549">
        <v>1</v>
      </c>
      <c r="R8438" s="549">
        <v>135</v>
      </c>
      <c r="S8438" s="548">
        <v>2228</v>
      </c>
      <c r="T8438" s="548"/>
      <c r="U8438" s="99"/>
    </row>
    <row r="8439" spans="1:21" ht="19.5" customHeight="1">
      <c r="A8439" s="545">
        <v>103127</v>
      </c>
      <c r="B8439" s="545" t="s">
        <v>10248</v>
      </c>
      <c r="C8439" s="545" t="s">
        <v>216</v>
      </c>
      <c r="D8439" s="546"/>
      <c r="E8439" s="171" t="str">
        <f t="shared" si="131"/>
        <v>1900</v>
      </c>
      <c r="F8439" s="547">
        <v>0</v>
      </c>
      <c r="G8439" s="548">
        <v>0</v>
      </c>
      <c r="H8439" s="547">
        <v>0</v>
      </c>
      <c r="I8439" s="545" t="s">
        <v>12642</v>
      </c>
      <c r="J8439" s="545"/>
      <c r="K8439" s="545" t="s">
        <v>13413</v>
      </c>
      <c r="L8439" s="545" t="s">
        <v>13807</v>
      </c>
      <c r="M8439" s="548" t="s">
        <v>13758</v>
      </c>
      <c r="N8439" s="545" t="s">
        <v>13413</v>
      </c>
      <c r="O8439" s="545" t="s">
        <v>17857</v>
      </c>
      <c r="P8439" s="549">
        <v>5972</v>
      </c>
      <c r="Q8439" s="549">
        <v>1</v>
      </c>
      <c r="R8439" s="549">
        <v>135</v>
      </c>
      <c r="S8439" s="548"/>
      <c r="T8439" s="548"/>
      <c r="U8439" s="99"/>
    </row>
    <row r="8440" spans="1:21" ht="19.5" customHeight="1">
      <c r="A8440" s="545">
        <v>103141</v>
      </c>
      <c r="B8440" s="545" t="s">
        <v>7524</v>
      </c>
      <c r="C8440" s="545" t="s">
        <v>206</v>
      </c>
      <c r="D8440" s="546">
        <v>43728</v>
      </c>
      <c r="E8440" s="171" t="str">
        <f t="shared" si="131"/>
        <v>2019</v>
      </c>
      <c r="F8440" s="547">
        <v>6487</v>
      </c>
      <c r="G8440" s="548">
        <v>0.19</v>
      </c>
      <c r="H8440" s="547">
        <v>5451.26</v>
      </c>
      <c r="I8440" s="545" t="s">
        <v>12708</v>
      </c>
      <c r="J8440" s="545" t="s">
        <v>13302</v>
      </c>
      <c r="K8440" s="545" t="s">
        <v>13413</v>
      </c>
      <c r="L8440" s="545" t="s">
        <v>13413</v>
      </c>
      <c r="M8440" s="548" t="s">
        <v>13758</v>
      </c>
      <c r="N8440" s="545" t="s">
        <v>13413</v>
      </c>
      <c r="O8440" s="545" t="s">
        <v>13413</v>
      </c>
      <c r="P8440" s="549">
        <v>5973</v>
      </c>
      <c r="Q8440" s="549">
        <v>1</v>
      </c>
      <c r="R8440" s="549">
        <v>121</v>
      </c>
      <c r="S8440" s="548">
        <v>2219</v>
      </c>
      <c r="T8440" s="548"/>
      <c r="U8440" s="99"/>
    </row>
    <row r="8441" spans="1:21" ht="19.5" customHeight="1">
      <c r="A8441" s="545">
        <v>103142</v>
      </c>
      <c r="B8441" s="545" t="s">
        <v>6272</v>
      </c>
      <c r="C8441" s="545" t="s">
        <v>221</v>
      </c>
      <c r="D8441" s="546">
        <v>45007</v>
      </c>
      <c r="E8441" s="171" t="str">
        <f t="shared" si="131"/>
        <v>2023</v>
      </c>
      <c r="F8441" s="547">
        <v>99895</v>
      </c>
      <c r="G8441" s="548">
        <v>0.19</v>
      </c>
      <c r="H8441" s="547">
        <v>83945.38</v>
      </c>
      <c r="I8441" s="545" t="s">
        <v>12645</v>
      </c>
      <c r="J8441" s="545" t="s">
        <v>13297</v>
      </c>
      <c r="K8441" s="545" t="s">
        <v>19020</v>
      </c>
      <c r="L8441" s="545" t="s">
        <v>13413</v>
      </c>
      <c r="M8441" s="548" t="s">
        <v>13758</v>
      </c>
      <c r="N8441" s="545" t="s">
        <v>13413</v>
      </c>
      <c r="O8441" s="545" t="s">
        <v>13413</v>
      </c>
      <c r="P8441" s="549">
        <v>5974</v>
      </c>
      <c r="Q8441" s="549">
        <v>1</v>
      </c>
      <c r="R8441" s="549">
        <v>12</v>
      </c>
      <c r="S8441" s="548">
        <v>2257</v>
      </c>
      <c r="T8441" s="548"/>
      <c r="U8441" s="99"/>
    </row>
    <row r="8442" spans="1:21" ht="19.5" customHeight="1">
      <c r="A8442" s="545">
        <v>103143</v>
      </c>
      <c r="B8442" s="545" t="s">
        <v>6271</v>
      </c>
      <c r="C8442" s="545" t="s">
        <v>216</v>
      </c>
      <c r="D8442" s="546">
        <v>45012</v>
      </c>
      <c r="E8442" s="171" t="str">
        <f t="shared" si="131"/>
        <v>2023</v>
      </c>
      <c r="F8442" s="547">
        <v>56036.01</v>
      </c>
      <c r="G8442" s="548">
        <v>0.19</v>
      </c>
      <c r="H8442" s="547">
        <v>47089.08</v>
      </c>
      <c r="I8442" s="545" t="s">
        <v>12973</v>
      </c>
      <c r="J8442" s="545" t="s">
        <v>13297</v>
      </c>
      <c r="K8442" s="545" t="s">
        <v>19021</v>
      </c>
      <c r="L8442" s="545" t="s">
        <v>13413</v>
      </c>
      <c r="M8442" s="548" t="s">
        <v>13758</v>
      </c>
      <c r="N8442" s="545" t="s">
        <v>13413</v>
      </c>
      <c r="O8442" s="545" t="s">
        <v>13413</v>
      </c>
      <c r="P8442" s="549">
        <v>5975</v>
      </c>
      <c r="Q8442" s="549">
        <v>1</v>
      </c>
      <c r="R8442" s="549">
        <v>59</v>
      </c>
      <c r="S8442" s="548">
        <v>2257</v>
      </c>
      <c r="T8442" s="548"/>
      <c r="U8442" s="99"/>
    </row>
    <row r="8443" spans="1:21" ht="19.5" customHeight="1">
      <c r="A8443" s="545">
        <v>103144</v>
      </c>
      <c r="B8443" s="545" t="s">
        <v>6270</v>
      </c>
      <c r="C8443" s="545" t="s">
        <v>209</v>
      </c>
      <c r="D8443" s="546">
        <v>46052</v>
      </c>
      <c r="E8443" s="171" t="str">
        <f t="shared" si="131"/>
        <v>2026</v>
      </c>
      <c r="F8443" s="547">
        <v>21420</v>
      </c>
      <c r="G8443" s="548">
        <v>0.19</v>
      </c>
      <c r="H8443" s="547">
        <v>18000</v>
      </c>
      <c r="I8443" s="545" t="s">
        <v>12670</v>
      </c>
      <c r="J8443" s="545" t="s">
        <v>13307</v>
      </c>
      <c r="K8443" s="545" t="s">
        <v>19022</v>
      </c>
      <c r="L8443" s="545" t="s">
        <v>13413</v>
      </c>
      <c r="M8443" s="548" t="s">
        <v>13758</v>
      </c>
      <c r="N8443" s="545" t="s">
        <v>13413</v>
      </c>
      <c r="O8443" s="545" t="s">
        <v>13413</v>
      </c>
      <c r="P8443" s="549">
        <v>5976</v>
      </c>
      <c r="Q8443" s="549">
        <v>1</v>
      </c>
      <c r="R8443" s="549">
        <v>24</v>
      </c>
      <c r="S8443" s="548">
        <v>2228</v>
      </c>
      <c r="T8443" s="548"/>
      <c r="U8443" s="99"/>
    </row>
    <row r="8444" spans="1:21" ht="19.5" customHeight="1">
      <c r="A8444" s="545">
        <v>103145</v>
      </c>
      <c r="B8444" s="545" t="s">
        <v>10247</v>
      </c>
      <c r="C8444" s="545" t="s">
        <v>221</v>
      </c>
      <c r="D8444" s="546"/>
      <c r="E8444" s="171" t="str">
        <f t="shared" si="131"/>
        <v>1900</v>
      </c>
      <c r="F8444" s="547">
        <v>0</v>
      </c>
      <c r="G8444" s="548">
        <v>0</v>
      </c>
      <c r="H8444" s="547">
        <v>0</v>
      </c>
      <c r="I8444" s="545" t="s">
        <v>12973</v>
      </c>
      <c r="J8444" s="545"/>
      <c r="K8444" s="545" t="s">
        <v>13413</v>
      </c>
      <c r="L8444" s="545" t="s">
        <v>13413</v>
      </c>
      <c r="M8444" s="548" t="s">
        <v>13758</v>
      </c>
      <c r="N8444" s="545" t="s">
        <v>13413</v>
      </c>
      <c r="O8444" s="545" t="s">
        <v>13413</v>
      </c>
      <c r="P8444" s="549">
        <v>5977</v>
      </c>
      <c r="Q8444" s="549">
        <v>1</v>
      </c>
      <c r="R8444" s="549">
        <v>59</v>
      </c>
      <c r="S8444" s="548"/>
      <c r="T8444" s="548"/>
      <c r="U8444" s="99"/>
    </row>
    <row r="8445" spans="1:21" ht="19.5" customHeight="1">
      <c r="A8445" s="545">
        <v>103146</v>
      </c>
      <c r="B8445" s="545" t="s">
        <v>1873</v>
      </c>
      <c r="C8445" s="545" t="s">
        <v>216</v>
      </c>
      <c r="D8445" s="546">
        <v>45708</v>
      </c>
      <c r="E8445" s="171" t="str">
        <f t="shared" si="131"/>
        <v>2025</v>
      </c>
      <c r="F8445" s="547">
        <v>14118.02</v>
      </c>
      <c r="G8445" s="548">
        <v>0.19</v>
      </c>
      <c r="H8445" s="547">
        <v>11863.88</v>
      </c>
      <c r="I8445" s="545" t="s">
        <v>12699</v>
      </c>
      <c r="J8445" s="545" t="s">
        <v>13307</v>
      </c>
      <c r="K8445" s="545" t="s">
        <v>19023</v>
      </c>
      <c r="L8445" s="545" t="s">
        <v>13413</v>
      </c>
      <c r="M8445" s="548" t="s">
        <v>13758</v>
      </c>
      <c r="N8445" s="545" t="s">
        <v>13413</v>
      </c>
      <c r="O8445" s="545" t="s">
        <v>13413</v>
      </c>
      <c r="P8445" s="549">
        <v>5978</v>
      </c>
      <c r="Q8445" s="549">
        <v>1</v>
      </c>
      <c r="R8445" s="549">
        <v>130</v>
      </c>
      <c r="S8445" s="548">
        <v>2228</v>
      </c>
      <c r="T8445" s="548"/>
      <c r="U8445" s="99"/>
    </row>
    <row r="8446" spans="1:21" ht="19.5" customHeight="1">
      <c r="A8446" s="545">
        <v>103147</v>
      </c>
      <c r="B8446" s="545" t="s">
        <v>5989</v>
      </c>
      <c r="C8446" s="545" t="s">
        <v>209</v>
      </c>
      <c r="D8446" s="546"/>
      <c r="E8446" s="171" t="str">
        <f t="shared" si="131"/>
        <v>1900</v>
      </c>
      <c r="F8446" s="547">
        <v>0</v>
      </c>
      <c r="G8446" s="548">
        <v>0</v>
      </c>
      <c r="H8446" s="547">
        <v>0</v>
      </c>
      <c r="I8446" s="545" t="s">
        <v>12973</v>
      </c>
      <c r="J8446" s="545"/>
      <c r="K8446" s="545" t="s">
        <v>13413</v>
      </c>
      <c r="L8446" s="545" t="s">
        <v>13413</v>
      </c>
      <c r="M8446" s="548" t="s">
        <v>13758</v>
      </c>
      <c r="N8446" s="545" t="s">
        <v>13413</v>
      </c>
      <c r="O8446" s="545" t="s">
        <v>13413</v>
      </c>
      <c r="P8446" s="549">
        <v>5979</v>
      </c>
      <c r="Q8446" s="549">
        <v>1</v>
      </c>
      <c r="R8446" s="549">
        <v>59</v>
      </c>
      <c r="S8446" s="548"/>
      <c r="T8446" s="548"/>
      <c r="U8446" s="99"/>
    </row>
    <row r="8447" spans="1:21" ht="19.5" customHeight="1">
      <c r="A8447" s="545">
        <v>103148</v>
      </c>
      <c r="B8447" s="545" t="s">
        <v>1878</v>
      </c>
      <c r="C8447" s="545" t="s">
        <v>216</v>
      </c>
      <c r="D8447" s="546">
        <v>45708</v>
      </c>
      <c r="E8447" s="171" t="str">
        <f t="shared" si="131"/>
        <v>2025</v>
      </c>
      <c r="F8447" s="547">
        <v>65787.48</v>
      </c>
      <c r="G8447" s="548">
        <v>0.19</v>
      </c>
      <c r="H8447" s="547">
        <v>55283.59</v>
      </c>
      <c r="I8447" s="545" t="s">
        <v>12699</v>
      </c>
      <c r="J8447" s="545" t="s">
        <v>13307</v>
      </c>
      <c r="K8447" s="545" t="s">
        <v>19024</v>
      </c>
      <c r="L8447" s="545" t="s">
        <v>13413</v>
      </c>
      <c r="M8447" s="548" t="s">
        <v>13758</v>
      </c>
      <c r="N8447" s="545" t="s">
        <v>13413</v>
      </c>
      <c r="O8447" s="545" t="s">
        <v>13413</v>
      </c>
      <c r="P8447" s="549">
        <v>5980</v>
      </c>
      <c r="Q8447" s="549">
        <v>1</v>
      </c>
      <c r="R8447" s="549">
        <v>130</v>
      </c>
      <c r="S8447" s="548">
        <v>2228</v>
      </c>
      <c r="T8447" s="548"/>
      <c r="U8447" s="99"/>
    </row>
    <row r="8448" spans="1:21" ht="19.5" customHeight="1">
      <c r="A8448" s="545">
        <v>103150</v>
      </c>
      <c r="B8448" s="545" t="s">
        <v>2990</v>
      </c>
      <c r="C8448" s="545" t="s">
        <v>2958</v>
      </c>
      <c r="D8448" s="546">
        <v>44592</v>
      </c>
      <c r="E8448" s="171" t="str">
        <f t="shared" si="131"/>
        <v>2022</v>
      </c>
      <c r="F8448" s="547">
        <v>43193</v>
      </c>
      <c r="G8448" s="548">
        <v>0.19</v>
      </c>
      <c r="H8448" s="547">
        <v>36296.639999999999</v>
      </c>
      <c r="I8448" s="545" t="s">
        <v>12683</v>
      </c>
      <c r="J8448" s="545" t="s">
        <v>13297</v>
      </c>
      <c r="K8448" s="545" t="s">
        <v>19025</v>
      </c>
      <c r="L8448" s="545" t="s">
        <v>13413</v>
      </c>
      <c r="M8448" s="548" t="s">
        <v>13758</v>
      </c>
      <c r="N8448" s="545" t="s">
        <v>13413</v>
      </c>
      <c r="O8448" s="545" t="s">
        <v>13413</v>
      </c>
      <c r="P8448" s="549">
        <v>5982</v>
      </c>
      <c r="Q8448" s="549">
        <v>1</v>
      </c>
      <c r="R8448" s="549">
        <v>18</v>
      </c>
      <c r="S8448" s="548">
        <v>2257</v>
      </c>
      <c r="T8448" s="548"/>
      <c r="U8448" s="99"/>
    </row>
    <row r="8449" spans="1:21" ht="19.5" customHeight="1">
      <c r="A8449" s="545">
        <v>103151</v>
      </c>
      <c r="B8449" s="545" t="s">
        <v>2989</v>
      </c>
      <c r="C8449" s="545" t="s">
        <v>2958</v>
      </c>
      <c r="D8449" s="546"/>
      <c r="E8449" s="171" t="str">
        <f t="shared" si="131"/>
        <v>1900</v>
      </c>
      <c r="F8449" s="547">
        <v>0</v>
      </c>
      <c r="G8449" s="548">
        <v>0</v>
      </c>
      <c r="H8449" s="547">
        <v>0</v>
      </c>
      <c r="I8449" s="545" t="s">
        <v>12683</v>
      </c>
      <c r="J8449" s="545"/>
      <c r="K8449" s="545" t="s">
        <v>13413</v>
      </c>
      <c r="L8449" s="545" t="s">
        <v>13413</v>
      </c>
      <c r="M8449" s="548" t="s">
        <v>13758</v>
      </c>
      <c r="N8449" s="545" t="s">
        <v>13413</v>
      </c>
      <c r="O8449" s="545" t="s">
        <v>13413</v>
      </c>
      <c r="P8449" s="549">
        <v>5983</v>
      </c>
      <c r="Q8449" s="549">
        <v>1</v>
      </c>
      <c r="R8449" s="549">
        <v>18</v>
      </c>
      <c r="S8449" s="548"/>
      <c r="T8449" s="548"/>
      <c r="U8449" s="99"/>
    </row>
    <row r="8450" spans="1:21" ht="19.5" customHeight="1">
      <c r="A8450" s="545">
        <v>103152</v>
      </c>
      <c r="B8450" s="545" t="s">
        <v>2946</v>
      </c>
      <c r="C8450" s="545" t="s">
        <v>786</v>
      </c>
      <c r="D8450" s="546">
        <v>43763</v>
      </c>
      <c r="E8450" s="171" t="str">
        <f t="shared" si="131"/>
        <v>2019</v>
      </c>
      <c r="F8450" s="547">
        <v>42138.99</v>
      </c>
      <c r="G8450" s="548">
        <v>0.19</v>
      </c>
      <c r="H8450" s="547">
        <v>35410.92</v>
      </c>
      <c r="I8450" s="545" t="s">
        <v>12731</v>
      </c>
      <c r="J8450" s="545" t="s">
        <v>13296</v>
      </c>
      <c r="K8450" s="545" t="s">
        <v>13413</v>
      </c>
      <c r="L8450" s="545" t="s">
        <v>13413</v>
      </c>
      <c r="M8450" s="548" t="s">
        <v>13758</v>
      </c>
      <c r="N8450" s="545" t="s">
        <v>13413</v>
      </c>
      <c r="O8450" s="545" t="s">
        <v>13413</v>
      </c>
      <c r="P8450" s="549">
        <v>5984</v>
      </c>
      <c r="Q8450" s="549">
        <v>1</v>
      </c>
      <c r="R8450" s="549">
        <v>151</v>
      </c>
      <c r="S8450" s="548">
        <v>2218</v>
      </c>
      <c r="T8450" s="548"/>
      <c r="U8450" s="99"/>
    </row>
    <row r="8451" spans="1:21" ht="19.5" customHeight="1">
      <c r="A8451" s="545">
        <v>103154</v>
      </c>
      <c r="B8451" s="545" t="s">
        <v>6982</v>
      </c>
      <c r="C8451" s="545" t="s">
        <v>216</v>
      </c>
      <c r="D8451" s="546">
        <v>45007</v>
      </c>
      <c r="E8451" s="171" t="str">
        <f t="shared" si="131"/>
        <v>2023</v>
      </c>
      <c r="F8451" s="547">
        <v>78908</v>
      </c>
      <c r="G8451" s="548">
        <v>0.19</v>
      </c>
      <c r="H8451" s="547">
        <v>66309.240000000005</v>
      </c>
      <c r="I8451" s="545" t="s">
        <v>12701</v>
      </c>
      <c r="J8451" s="545" t="s">
        <v>13298</v>
      </c>
      <c r="K8451" s="545" t="s">
        <v>19026</v>
      </c>
      <c r="L8451" s="545" t="s">
        <v>13413</v>
      </c>
      <c r="M8451" s="548" t="s">
        <v>13758</v>
      </c>
      <c r="N8451" s="545" t="s">
        <v>13413</v>
      </c>
      <c r="O8451" s="545" t="s">
        <v>13413</v>
      </c>
      <c r="P8451" s="549">
        <v>5986</v>
      </c>
      <c r="Q8451" s="549">
        <v>1</v>
      </c>
      <c r="R8451" s="549">
        <v>10</v>
      </c>
      <c r="S8451" s="548">
        <v>1012</v>
      </c>
      <c r="T8451" s="548"/>
      <c r="U8451" s="99"/>
    </row>
    <row r="8452" spans="1:21" ht="19.5" customHeight="1">
      <c r="A8452" s="545">
        <v>103155</v>
      </c>
      <c r="B8452" s="545" t="s">
        <v>6853</v>
      </c>
      <c r="C8452" s="545" t="s">
        <v>216</v>
      </c>
      <c r="D8452" s="546">
        <v>45708</v>
      </c>
      <c r="E8452" s="171" t="str">
        <f t="shared" ref="E8452:E8515" si="132">TEXT(D8452,"YYYY")</f>
        <v>2025</v>
      </c>
      <c r="F8452" s="547">
        <v>18009.939999999999</v>
      </c>
      <c r="G8452" s="548">
        <v>0.19</v>
      </c>
      <c r="H8452" s="547">
        <v>15134.41</v>
      </c>
      <c r="I8452" s="545" t="s">
        <v>12663</v>
      </c>
      <c r="J8452" s="545" t="s">
        <v>13307</v>
      </c>
      <c r="K8452" s="545" t="s">
        <v>13413</v>
      </c>
      <c r="L8452" s="545" t="s">
        <v>13413</v>
      </c>
      <c r="M8452" s="548" t="s">
        <v>13758</v>
      </c>
      <c r="N8452" s="545" t="s">
        <v>13413</v>
      </c>
      <c r="O8452" s="545" t="s">
        <v>13413</v>
      </c>
      <c r="P8452" s="549">
        <v>5987</v>
      </c>
      <c r="Q8452" s="549">
        <v>1</v>
      </c>
      <c r="R8452" s="549">
        <v>159</v>
      </c>
      <c r="S8452" s="548">
        <v>2228</v>
      </c>
      <c r="T8452" s="548"/>
      <c r="U8452" s="99"/>
    </row>
    <row r="8453" spans="1:21" ht="19.5" customHeight="1">
      <c r="A8453" s="545">
        <v>103158</v>
      </c>
      <c r="B8453" s="545" t="s">
        <v>10246</v>
      </c>
      <c r="C8453" s="545" t="s">
        <v>209</v>
      </c>
      <c r="D8453" s="546"/>
      <c r="E8453" s="171" t="str">
        <f t="shared" si="132"/>
        <v>1900</v>
      </c>
      <c r="F8453" s="547">
        <v>0</v>
      </c>
      <c r="G8453" s="548">
        <v>0</v>
      </c>
      <c r="H8453" s="547">
        <v>0</v>
      </c>
      <c r="I8453" s="545" t="s">
        <v>12706</v>
      </c>
      <c r="J8453" s="545"/>
      <c r="K8453" s="545" t="s">
        <v>19027</v>
      </c>
      <c r="L8453" s="545" t="s">
        <v>16392</v>
      </c>
      <c r="M8453" s="548" t="s">
        <v>13758</v>
      </c>
      <c r="N8453" s="545" t="s">
        <v>13413</v>
      </c>
      <c r="O8453" s="545" t="s">
        <v>16464</v>
      </c>
      <c r="P8453" s="549">
        <v>5989</v>
      </c>
      <c r="Q8453" s="549">
        <v>1</v>
      </c>
      <c r="R8453" s="549">
        <v>128</v>
      </c>
      <c r="S8453" s="548"/>
      <c r="T8453" s="548"/>
      <c r="U8453" s="99"/>
    </row>
    <row r="8454" spans="1:21" ht="19.5" customHeight="1">
      <c r="A8454" s="545">
        <v>103159</v>
      </c>
      <c r="B8454" s="545" t="s">
        <v>10245</v>
      </c>
      <c r="C8454" s="545" t="s">
        <v>209</v>
      </c>
      <c r="D8454" s="546"/>
      <c r="E8454" s="171" t="str">
        <f t="shared" si="132"/>
        <v>1900</v>
      </c>
      <c r="F8454" s="547">
        <v>0</v>
      </c>
      <c r="G8454" s="548">
        <v>0</v>
      </c>
      <c r="H8454" s="547">
        <v>0</v>
      </c>
      <c r="I8454" s="545" t="s">
        <v>12973</v>
      </c>
      <c r="J8454" s="545"/>
      <c r="K8454" s="545" t="s">
        <v>13413</v>
      </c>
      <c r="L8454" s="545" t="s">
        <v>13413</v>
      </c>
      <c r="M8454" s="548" t="s">
        <v>13758</v>
      </c>
      <c r="N8454" s="545" t="s">
        <v>13413</v>
      </c>
      <c r="O8454" s="545" t="s">
        <v>13413</v>
      </c>
      <c r="P8454" s="549">
        <v>5990</v>
      </c>
      <c r="Q8454" s="549">
        <v>1</v>
      </c>
      <c r="R8454" s="549">
        <v>59</v>
      </c>
      <c r="S8454" s="548"/>
      <c r="T8454" s="548"/>
      <c r="U8454" s="99"/>
    </row>
    <row r="8455" spans="1:21" ht="19.5" customHeight="1">
      <c r="A8455" s="545">
        <v>103161</v>
      </c>
      <c r="B8455" s="545" t="s">
        <v>10244</v>
      </c>
      <c r="C8455" s="545" t="s">
        <v>209</v>
      </c>
      <c r="D8455" s="546"/>
      <c r="E8455" s="171" t="str">
        <f t="shared" si="132"/>
        <v>1900</v>
      </c>
      <c r="F8455" s="547">
        <v>0</v>
      </c>
      <c r="G8455" s="548">
        <v>0</v>
      </c>
      <c r="H8455" s="547">
        <v>0</v>
      </c>
      <c r="I8455" s="545" t="s">
        <v>12697</v>
      </c>
      <c r="J8455" s="545"/>
      <c r="K8455" s="545" t="s">
        <v>13413</v>
      </c>
      <c r="L8455" s="545" t="s">
        <v>14933</v>
      </c>
      <c r="M8455" s="548" t="s">
        <v>13758</v>
      </c>
      <c r="N8455" s="545" t="s">
        <v>13413</v>
      </c>
      <c r="O8455" s="545" t="s">
        <v>13413</v>
      </c>
      <c r="P8455" s="549">
        <v>5992</v>
      </c>
      <c r="Q8455" s="549">
        <v>1</v>
      </c>
      <c r="R8455" s="549">
        <v>138</v>
      </c>
      <c r="S8455" s="548"/>
      <c r="T8455" s="548"/>
      <c r="U8455" s="99"/>
    </row>
    <row r="8456" spans="1:21" ht="19.5" customHeight="1">
      <c r="A8456" s="545">
        <v>103162</v>
      </c>
      <c r="B8456" s="545" t="s">
        <v>1933</v>
      </c>
      <c r="C8456" s="545" t="s">
        <v>209</v>
      </c>
      <c r="D8456" s="546"/>
      <c r="E8456" s="171" t="str">
        <f t="shared" si="132"/>
        <v>1900</v>
      </c>
      <c r="F8456" s="547">
        <v>0</v>
      </c>
      <c r="G8456" s="548">
        <v>0</v>
      </c>
      <c r="H8456" s="547">
        <v>0</v>
      </c>
      <c r="I8456" s="545" t="s">
        <v>12706</v>
      </c>
      <c r="J8456" s="545"/>
      <c r="K8456" s="545" t="s">
        <v>13413</v>
      </c>
      <c r="L8456" s="545" t="s">
        <v>14444</v>
      </c>
      <c r="M8456" s="548" t="s">
        <v>13758</v>
      </c>
      <c r="N8456" s="545" t="s">
        <v>13413</v>
      </c>
      <c r="O8456" s="545" t="s">
        <v>14424</v>
      </c>
      <c r="P8456" s="549">
        <v>5993</v>
      </c>
      <c r="Q8456" s="549">
        <v>1</v>
      </c>
      <c r="R8456" s="549">
        <v>128</v>
      </c>
      <c r="S8456" s="548"/>
      <c r="T8456" s="548"/>
      <c r="U8456" s="99"/>
    </row>
    <row r="8457" spans="1:21" ht="19.5" customHeight="1">
      <c r="A8457" s="545">
        <v>103163</v>
      </c>
      <c r="B8457" s="545" t="s">
        <v>10243</v>
      </c>
      <c r="C8457" s="545" t="s">
        <v>216</v>
      </c>
      <c r="D8457" s="546"/>
      <c r="E8457" s="171" t="str">
        <f t="shared" si="132"/>
        <v>1900</v>
      </c>
      <c r="F8457" s="547">
        <v>0</v>
      </c>
      <c r="G8457" s="548">
        <v>0</v>
      </c>
      <c r="H8457" s="547">
        <v>0</v>
      </c>
      <c r="I8457" s="545" t="s">
        <v>12706</v>
      </c>
      <c r="J8457" s="545"/>
      <c r="K8457" s="545" t="s">
        <v>13413</v>
      </c>
      <c r="L8457" s="545" t="s">
        <v>14444</v>
      </c>
      <c r="M8457" s="548" t="s">
        <v>13758</v>
      </c>
      <c r="N8457" s="545" t="s">
        <v>13413</v>
      </c>
      <c r="O8457" s="545" t="s">
        <v>14424</v>
      </c>
      <c r="P8457" s="549">
        <v>5994</v>
      </c>
      <c r="Q8457" s="549">
        <v>1</v>
      </c>
      <c r="R8457" s="549">
        <v>128</v>
      </c>
      <c r="S8457" s="548"/>
      <c r="T8457" s="548"/>
      <c r="U8457" s="99"/>
    </row>
    <row r="8458" spans="1:21" ht="19.5" customHeight="1">
      <c r="A8458" s="545">
        <v>103164</v>
      </c>
      <c r="B8458" s="545" t="s">
        <v>10242</v>
      </c>
      <c r="C8458" s="545" t="s">
        <v>216</v>
      </c>
      <c r="D8458" s="546"/>
      <c r="E8458" s="171" t="str">
        <f t="shared" si="132"/>
        <v>1900</v>
      </c>
      <c r="F8458" s="547">
        <v>0</v>
      </c>
      <c r="G8458" s="548">
        <v>0</v>
      </c>
      <c r="H8458" s="547">
        <v>0</v>
      </c>
      <c r="I8458" s="545" t="s">
        <v>12650</v>
      </c>
      <c r="J8458" s="545"/>
      <c r="K8458" s="545" t="s">
        <v>13413</v>
      </c>
      <c r="L8458" s="545" t="s">
        <v>14776</v>
      </c>
      <c r="M8458" s="548" t="s">
        <v>13758</v>
      </c>
      <c r="N8458" s="545" t="s">
        <v>13413</v>
      </c>
      <c r="O8458" s="545" t="s">
        <v>14777</v>
      </c>
      <c r="P8458" s="549">
        <v>5995</v>
      </c>
      <c r="Q8458" s="549">
        <v>1</v>
      </c>
      <c r="R8458" s="549">
        <v>127</v>
      </c>
      <c r="S8458" s="548"/>
      <c r="T8458" s="548"/>
      <c r="U8458" s="99"/>
    </row>
    <row r="8459" spans="1:21" ht="19.5" customHeight="1">
      <c r="A8459" s="545">
        <v>103165</v>
      </c>
      <c r="B8459" s="545" t="s">
        <v>6269</v>
      </c>
      <c r="C8459" s="545" t="s">
        <v>206</v>
      </c>
      <c r="D8459" s="546">
        <v>46052</v>
      </c>
      <c r="E8459" s="171" t="str">
        <f t="shared" si="132"/>
        <v>2026</v>
      </c>
      <c r="F8459" s="547">
        <v>25448</v>
      </c>
      <c r="G8459" s="548">
        <v>0.19</v>
      </c>
      <c r="H8459" s="547">
        <v>21384.87</v>
      </c>
      <c r="I8459" s="545" t="s">
        <v>12709</v>
      </c>
      <c r="J8459" s="545" t="s">
        <v>13307</v>
      </c>
      <c r="K8459" s="545" t="s">
        <v>19028</v>
      </c>
      <c r="L8459" s="545" t="s">
        <v>13413</v>
      </c>
      <c r="M8459" s="548" t="s">
        <v>13758</v>
      </c>
      <c r="N8459" s="545" t="s">
        <v>22823</v>
      </c>
      <c r="O8459" s="545" t="s">
        <v>14413</v>
      </c>
      <c r="P8459" s="549">
        <v>5996</v>
      </c>
      <c r="Q8459" s="549">
        <v>1</v>
      </c>
      <c r="R8459" s="549">
        <v>124</v>
      </c>
      <c r="S8459" s="548">
        <v>2228</v>
      </c>
      <c r="T8459" s="548">
        <v>441</v>
      </c>
      <c r="U8459" s="99"/>
    </row>
    <row r="8460" spans="1:21" ht="19.5" customHeight="1">
      <c r="A8460" s="545">
        <v>103172</v>
      </c>
      <c r="B8460" s="545" t="s">
        <v>10241</v>
      </c>
      <c r="C8460" s="545" t="s">
        <v>216</v>
      </c>
      <c r="D8460" s="546">
        <v>46052</v>
      </c>
      <c r="E8460" s="171" t="str">
        <f t="shared" si="132"/>
        <v>2026</v>
      </c>
      <c r="F8460" s="547">
        <v>1035133</v>
      </c>
      <c r="G8460" s="548">
        <v>0.19</v>
      </c>
      <c r="H8460" s="547">
        <v>869859.66</v>
      </c>
      <c r="I8460" s="545" t="s">
        <v>12637</v>
      </c>
      <c r="J8460" s="545" t="s">
        <v>13307</v>
      </c>
      <c r="K8460" s="545" t="s">
        <v>13413</v>
      </c>
      <c r="L8460" s="545" t="s">
        <v>14482</v>
      </c>
      <c r="M8460" s="548" t="s">
        <v>13758</v>
      </c>
      <c r="N8460" s="545" t="s">
        <v>22154</v>
      </c>
      <c r="O8460" s="545" t="s">
        <v>18363</v>
      </c>
      <c r="P8460" s="549">
        <v>5997</v>
      </c>
      <c r="Q8460" s="549">
        <v>1</v>
      </c>
      <c r="R8460" s="549">
        <v>13</v>
      </c>
      <c r="S8460" s="548">
        <v>2228</v>
      </c>
      <c r="T8460" s="548">
        <v>170</v>
      </c>
      <c r="U8460" s="99"/>
    </row>
    <row r="8461" spans="1:21" ht="19.5" customHeight="1">
      <c r="A8461" s="545">
        <v>103174</v>
      </c>
      <c r="B8461" s="545" t="s">
        <v>10240</v>
      </c>
      <c r="C8461" s="545" t="s">
        <v>216</v>
      </c>
      <c r="D8461" s="546"/>
      <c r="E8461" s="171" t="str">
        <f t="shared" si="132"/>
        <v>1900</v>
      </c>
      <c r="F8461" s="547">
        <v>0</v>
      </c>
      <c r="G8461" s="548">
        <v>0</v>
      </c>
      <c r="H8461" s="547">
        <v>0</v>
      </c>
      <c r="I8461" s="545" t="s">
        <v>12743</v>
      </c>
      <c r="J8461" s="545"/>
      <c r="K8461" s="545" t="s">
        <v>13413</v>
      </c>
      <c r="L8461" s="545" t="s">
        <v>13413</v>
      </c>
      <c r="M8461" s="548" t="s">
        <v>13758</v>
      </c>
      <c r="N8461" s="545" t="s">
        <v>13413</v>
      </c>
      <c r="O8461" s="545" t="s">
        <v>13413</v>
      </c>
      <c r="P8461" s="549">
        <v>5998</v>
      </c>
      <c r="Q8461" s="549">
        <v>1</v>
      </c>
      <c r="R8461" s="549">
        <v>66</v>
      </c>
      <c r="S8461" s="548"/>
      <c r="T8461" s="548"/>
      <c r="U8461" s="99"/>
    </row>
    <row r="8462" spans="1:21" ht="19.5" customHeight="1">
      <c r="A8462" s="545">
        <v>103175</v>
      </c>
      <c r="B8462" s="545" t="s">
        <v>10239</v>
      </c>
      <c r="C8462" s="545" t="s">
        <v>216</v>
      </c>
      <c r="D8462" s="546"/>
      <c r="E8462" s="171" t="str">
        <f t="shared" si="132"/>
        <v>1900</v>
      </c>
      <c r="F8462" s="547">
        <v>0</v>
      </c>
      <c r="G8462" s="548">
        <v>0</v>
      </c>
      <c r="H8462" s="547">
        <v>0</v>
      </c>
      <c r="I8462" s="545" t="s">
        <v>12644</v>
      </c>
      <c r="J8462" s="545"/>
      <c r="K8462" s="545" t="s">
        <v>13413</v>
      </c>
      <c r="L8462" s="545" t="s">
        <v>13760</v>
      </c>
      <c r="M8462" s="548" t="s">
        <v>13758</v>
      </c>
      <c r="N8462" s="545" t="s">
        <v>13413</v>
      </c>
      <c r="O8462" s="545" t="s">
        <v>13413</v>
      </c>
      <c r="P8462" s="549">
        <v>5999</v>
      </c>
      <c r="Q8462" s="549">
        <v>1</v>
      </c>
      <c r="R8462" s="549">
        <v>62</v>
      </c>
      <c r="S8462" s="548"/>
      <c r="T8462" s="548"/>
      <c r="U8462" s="99"/>
    </row>
    <row r="8463" spans="1:21" ht="19.5" customHeight="1">
      <c r="A8463" s="545">
        <v>103177</v>
      </c>
      <c r="B8463" s="545" t="s">
        <v>10238</v>
      </c>
      <c r="C8463" s="545" t="s">
        <v>206</v>
      </c>
      <c r="D8463" s="546"/>
      <c r="E8463" s="171" t="str">
        <f t="shared" si="132"/>
        <v>1900</v>
      </c>
      <c r="F8463" s="547">
        <v>0</v>
      </c>
      <c r="G8463" s="548">
        <v>0</v>
      </c>
      <c r="H8463" s="547">
        <v>0</v>
      </c>
      <c r="I8463" s="545" t="s">
        <v>12973</v>
      </c>
      <c r="J8463" s="545"/>
      <c r="K8463" s="545" t="s">
        <v>13413</v>
      </c>
      <c r="L8463" s="545" t="s">
        <v>13413</v>
      </c>
      <c r="M8463" s="548" t="s">
        <v>13758</v>
      </c>
      <c r="N8463" s="545" t="s">
        <v>13413</v>
      </c>
      <c r="O8463" s="545" t="s">
        <v>13413</v>
      </c>
      <c r="P8463" s="549">
        <v>6001</v>
      </c>
      <c r="Q8463" s="549">
        <v>1</v>
      </c>
      <c r="R8463" s="549">
        <v>59</v>
      </c>
      <c r="S8463" s="548"/>
      <c r="T8463" s="548"/>
      <c r="U8463" s="99"/>
    </row>
    <row r="8464" spans="1:21" ht="19.5" customHeight="1">
      <c r="A8464" s="545">
        <v>103178</v>
      </c>
      <c r="B8464" s="545" t="s">
        <v>4179</v>
      </c>
      <c r="C8464" s="545" t="s">
        <v>216</v>
      </c>
      <c r="D8464" s="546"/>
      <c r="E8464" s="171" t="str">
        <f t="shared" si="132"/>
        <v>1900</v>
      </c>
      <c r="F8464" s="547">
        <v>0</v>
      </c>
      <c r="G8464" s="548">
        <v>0</v>
      </c>
      <c r="H8464" s="547">
        <v>0</v>
      </c>
      <c r="I8464" s="545" t="s">
        <v>12973</v>
      </c>
      <c r="J8464" s="545"/>
      <c r="K8464" s="545" t="s">
        <v>13413</v>
      </c>
      <c r="L8464" s="545" t="s">
        <v>13413</v>
      </c>
      <c r="M8464" s="548" t="s">
        <v>13758</v>
      </c>
      <c r="N8464" s="545" t="s">
        <v>13413</v>
      </c>
      <c r="O8464" s="545" t="s">
        <v>13413</v>
      </c>
      <c r="P8464" s="549">
        <v>6002</v>
      </c>
      <c r="Q8464" s="549">
        <v>1</v>
      </c>
      <c r="R8464" s="549">
        <v>59</v>
      </c>
      <c r="S8464" s="548"/>
      <c r="T8464" s="548"/>
      <c r="U8464" s="99"/>
    </row>
    <row r="8465" spans="1:21" ht="19.5" customHeight="1">
      <c r="A8465" s="545">
        <v>103179</v>
      </c>
      <c r="B8465" s="545" t="s">
        <v>2309</v>
      </c>
      <c r="C8465" s="545" t="s">
        <v>216</v>
      </c>
      <c r="D8465" s="546"/>
      <c r="E8465" s="171" t="str">
        <f t="shared" si="132"/>
        <v>1900</v>
      </c>
      <c r="F8465" s="547">
        <v>0</v>
      </c>
      <c r="G8465" s="548">
        <v>0</v>
      </c>
      <c r="H8465" s="547">
        <v>0</v>
      </c>
      <c r="I8465" s="545" t="s">
        <v>12715</v>
      </c>
      <c r="J8465" s="545"/>
      <c r="K8465" s="545" t="s">
        <v>13413</v>
      </c>
      <c r="L8465" s="545" t="s">
        <v>14624</v>
      </c>
      <c r="M8465" s="548" t="s">
        <v>13758</v>
      </c>
      <c r="N8465" s="545" t="s">
        <v>13413</v>
      </c>
      <c r="O8465" s="545" t="s">
        <v>14625</v>
      </c>
      <c r="P8465" s="549">
        <v>6003</v>
      </c>
      <c r="Q8465" s="549">
        <v>1</v>
      </c>
      <c r="R8465" s="549">
        <v>129</v>
      </c>
      <c r="S8465" s="548"/>
      <c r="T8465" s="548"/>
      <c r="U8465" s="99"/>
    </row>
    <row r="8466" spans="1:21" ht="19.5" customHeight="1">
      <c r="A8466" s="545">
        <v>103182</v>
      </c>
      <c r="B8466" s="545" t="s">
        <v>4104</v>
      </c>
      <c r="C8466" s="545" t="s">
        <v>216</v>
      </c>
      <c r="D8466" s="546"/>
      <c r="E8466" s="171" t="str">
        <f t="shared" si="132"/>
        <v>1900</v>
      </c>
      <c r="F8466" s="547">
        <v>0</v>
      </c>
      <c r="G8466" s="548">
        <v>0</v>
      </c>
      <c r="H8466" s="547">
        <v>0</v>
      </c>
      <c r="I8466" s="545" t="s">
        <v>12973</v>
      </c>
      <c r="J8466" s="545"/>
      <c r="K8466" s="545" t="s">
        <v>13413</v>
      </c>
      <c r="L8466" s="545" t="s">
        <v>13413</v>
      </c>
      <c r="M8466" s="548" t="s">
        <v>13758</v>
      </c>
      <c r="N8466" s="545" t="s">
        <v>13413</v>
      </c>
      <c r="O8466" s="545" t="s">
        <v>13413</v>
      </c>
      <c r="P8466" s="549">
        <v>6005</v>
      </c>
      <c r="Q8466" s="549">
        <v>1</v>
      </c>
      <c r="R8466" s="549">
        <v>59</v>
      </c>
      <c r="S8466" s="548"/>
      <c r="T8466" s="548"/>
      <c r="U8466" s="99"/>
    </row>
    <row r="8467" spans="1:21" ht="19.5" customHeight="1">
      <c r="A8467" s="545">
        <v>103183</v>
      </c>
      <c r="B8467" s="545" t="s">
        <v>10237</v>
      </c>
      <c r="C8467" s="545" t="s">
        <v>216</v>
      </c>
      <c r="D8467" s="546"/>
      <c r="E8467" s="171" t="str">
        <f t="shared" si="132"/>
        <v>1900</v>
      </c>
      <c r="F8467" s="547">
        <v>0</v>
      </c>
      <c r="G8467" s="548">
        <v>0</v>
      </c>
      <c r="H8467" s="547">
        <v>0</v>
      </c>
      <c r="I8467" s="545" t="s">
        <v>12715</v>
      </c>
      <c r="J8467" s="545"/>
      <c r="K8467" s="545" t="s">
        <v>13413</v>
      </c>
      <c r="L8467" s="545" t="s">
        <v>14449</v>
      </c>
      <c r="M8467" s="548" t="s">
        <v>13758</v>
      </c>
      <c r="N8467" s="545" t="s">
        <v>13413</v>
      </c>
      <c r="O8467" s="545" t="s">
        <v>15839</v>
      </c>
      <c r="P8467" s="549">
        <v>6006</v>
      </c>
      <c r="Q8467" s="549">
        <v>1</v>
      </c>
      <c r="R8467" s="549">
        <v>129</v>
      </c>
      <c r="S8467" s="548"/>
      <c r="T8467" s="548"/>
      <c r="U8467" s="99"/>
    </row>
    <row r="8468" spans="1:21" ht="19.5" customHeight="1">
      <c r="A8468" s="545">
        <v>103184</v>
      </c>
      <c r="B8468" s="545" t="s">
        <v>10236</v>
      </c>
      <c r="C8468" s="545" t="s">
        <v>216</v>
      </c>
      <c r="D8468" s="546"/>
      <c r="E8468" s="171" t="str">
        <f t="shared" si="132"/>
        <v>1900</v>
      </c>
      <c r="F8468" s="547">
        <v>0</v>
      </c>
      <c r="G8468" s="548">
        <v>0</v>
      </c>
      <c r="H8468" s="547">
        <v>0</v>
      </c>
      <c r="I8468" s="545" t="s">
        <v>12676</v>
      </c>
      <c r="J8468" s="545"/>
      <c r="K8468" s="545" t="s">
        <v>13413</v>
      </c>
      <c r="L8468" s="545" t="s">
        <v>13413</v>
      </c>
      <c r="M8468" s="548" t="s">
        <v>13758</v>
      </c>
      <c r="N8468" s="545" t="s">
        <v>13413</v>
      </c>
      <c r="O8468" s="545" t="s">
        <v>13413</v>
      </c>
      <c r="P8468" s="549">
        <v>6007</v>
      </c>
      <c r="Q8468" s="549">
        <v>1</v>
      </c>
      <c r="R8468" s="549">
        <v>14</v>
      </c>
      <c r="S8468" s="548"/>
      <c r="T8468" s="548"/>
      <c r="U8468" s="99"/>
    </row>
    <row r="8469" spans="1:21" ht="19.5" customHeight="1">
      <c r="A8469" s="545">
        <v>103185</v>
      </c>
      <c r="B8469" s="545" t="s">
        <v>6268</v>
      </c>
      <c r="C8469" s="545" t="s">
        <v>216</v>
      </c>
      <c r="D8469" s="546">
        <v>46052</v>
      </c>
      <c r="E8469" s="171" t="str">
        <f t="shared" si="132"/>
        <v>2026</v>
      </c>
      <c r="F8469" s="547">
        <v>863</v>
      </c>
      <c r="G8469" s="548">
        <v>0.19</v>
      </c>
      <c r="H8469" s="547">
        <v>725.21</v>
      </c>
      <c r="I8469" s="545" t="s">
        <v>12637</v>
      </c>
      <c r="J8469" s="545" t="s">
        <v>13307</v>
      </c>
      <c r="K8469" s="545" t="s">
        <v>13413</v>
      </c>
      <c r="L8469" s="545" t="s">
        <v>13413</v>
      </c>
      <c r="M8469" s="548" t="s">
        <v>13758</v>
      </c>
      <c r="N8469" s="545" t="s">
        <v>13413</v>
      </c>
      <c r="O8469" s="545" t="s">
        <v>13413</v>
      </c>
      <c r="P8469" s="549">
        <v>6008</v>
      </c>
      <c r="Q8469" s="549">
        <v>1</v>
      </c>
      <c r="R8469" s="549">
        <v>13</v>
      </c>
      <c r="S8469" s="548">
        <v>2228</v>
      </c>
      <c r="T8469" s="548"/>
      <c r="U8469" s="99"/>
    </row>
    <row r="8470" spans="1:21" ht="19.5" customHeight="1">
      <c r="A8470" s="545">
        <v>103186</v>
      </c>
      <c r="B8470" s="545" t="s">
        <v>10235</v>
      </c>
      <c r="C8470" s="545" t="s">
        <v>216</v>
      </c>
      <c r="D8470" s="546"/>
      <c r="E8470" s="171" t="str">
        <f t="shared" si="132"/>
        <v>1900</v>
      </c>
      <c r="F8470" s="547">
        <v>0</v>
      </c>
      <c r="G8470" s="548">
        <v>0</v>
      </c>
      <c r="H8470" s="547">
        <v>0</v>
      </c>
      <c r="I8470" s="545" t="s">
        <v>12973</v>
      </c>
      <c r="J8470" s="545"/>
      <c r="K8470" s="545" t="s">
        <v>13413</v>
      </c>
      <c r="L8470" s="545" t="s">
        <v>13413</v>
      </c>
      <c r="M8470" s="548" t="s">
        <v>13758</v>
      </c>
      <c r="N8470" s="545" t="s">
        <v>13413</v>
      </c>
      <c r="O8470" s="545" t="s">
        <v>13413</v>
      </c>
      <c r="P8470" s="549">
        <v>6009</v>
      </c>
      <c r="Q8470" s="549">
        <v>1</v>
      </c>
      <c r="R8470" s="549">
        <v>59</v>
      </c>
      <c r="S8470" s="548"/>
      <c r="T8470" s="548"/>
      <c r="U8470" s="99"/>
    </row>
    <row r="8471" spans="1:21" ht="19.5" customHeight="1">
      <c r="A8471" s="545">
        <v>103187</v>
      </c>
      <c r="B8471" s="545" t="s">
        <v>1668</v>
      </c>
      <c r="C8471" s="545" t="s">
        <v>786</v>
      </c>
      <c r="D8471" s="546"/>
      <c r="E8471" s="171" t="str">
        <f t="shared" si="132"/>
        <v>1900</v>
      </c>
      <c r="F8471" s="547">
        <v>0</v>
      </c>
      <c r="G8471" s="548">
        <v>0</v>
      </c>
      <c r="H8471" s="547">
        <v>0</v>
      </c>
      <c r="I8471" s="545" t="s">
        <v>12709</v>
      </c>
      <c r="J8471" s="545"/>
      <c r="K8471" s="545" t="s">
        <v>13413</v>
      </c>
      <c r="L8471" s="545" t="s">
        <v>19029</v>
      </c>
      <c r="M8471" s="548" t="s">
        <v>13758</v>
      </c>
      <c r="N8471" s="545" t="s">
        <v>13413</v>
      </c>
      <c r="O8471" s="545" t="s">
        <v>14350</v>
      </c>
      <c r="P8471" s="549">
        <v>6010</v>
      </c>
      <c r="Q8471" s="549">
        <v>1</v>
      </c>
      <c r="R8471" s="549">
        <v>124</v>
      </c>
      <c r="S8471" s="548"/>
      <c r="T8471" s="548"/>
      <c r="U8471" s="99"/>
    </row>
    <row r="8472" spans="1:21" ht="19.5" customHeight="1">
      <c r="A8472" s="545">
        <v>103188</v>
      </c>
      <c r="B8472" s="545" t="s">
        <v>1871</v>
      </c>
      <c r="C8472" s="545" t="s">
        <v>216</v>
      </c>
      <c r="D8472" s="546">
        <v>43843</v>
      </c>
      <c r="E8472" s="171" t="str">
        <f t="shared" si="132"/>
        <v>2020</v>
      </c>
      <c r="F8472" s="547">
        <v>20208.580000000002</v>
      </c>
      <c r="G8472" s="548">
        <v>0.19</v>
      </c>
      <c r="H8472" s="547">
        <v>16982</v>
      </c>
      <c r="I8472" s="545" t="s">
        <v>12699</v>
      </c>
      <c r="J8472" s="545" t="s">
        <v>13297</v>
      </c>
      <c r="K8472" s="545" t="s">
        <v>19030</v>
      </c>
      <c r="L8472" s="545" t="s">
        <v>13413</v>
      </c>
      <c r="M8472" s="548" t="s">
        <v>13758</v>
      </c>
      <c r="N8472" s="545" t="s">
        <v>13413</v>
      </c>
      <c r="O8472" s="545" t="s">
        <v>13413</v>
      </c>
      <c r="P8472" s="549">
        <v>6011</v>
      </c>
      <c r="Q8472" s="549">
        <v>1</v>
      </c>
      <c r="R8472" s="549">
        <v>130</v>
      </c>
      <c r="S8472" s="548">
        <v>2257</v>
      </c>
      <c r="T8472" s="548"/>
      <c r="U8472" s="99"/>
    </row>
    <row r="8473" spans="1:21" ht="19.5" customHeight="1">
      <c r="A8473" s="545">
        <v>103204</v>
      </c>
      <c r="B8473" s="545" t="s">
        <v>10234</v>
      </c>
      <c r="C8473" s="545" t="s">
        <v>216</v>
      </c>
      <c r="D8473" s="546"/>
      <c r="E8473" s="171" t="str">
        <f t="shared" si="132"/>
        <v>1900</v>
      </c>
      <c r="F8473" s="547">
        <v>0</v>
      </c>
      <c r="G8473" s="548">
        <v>0</v>
      </c>
      <c r="H8473" s="547">
        <v>0</v>
      </c>
      <c r="I8473" s="545" t="s">
        <v>12676</v>
      </c>
      <c r="J8473" s="545"/>
      <c r="K8473" s="545" t="s">
        <v>13413</v>
      </c>
      <c r="L8473" s="545" t="s">
        <v>13413</v>
      </c>
      <c r="M8473" s="548" t="s">
        <v>13758</v>
      </c>
      <c r="N8473" s="545" t="s">
        <v>13413</v>
      </c>
      <c r="O8473" s="545" t="s">
        <v>13413</v>
      </c>
      <c r="P8473" s="549">
        <v>6016</v>
      </c>
      <c r="Q8473" s="549">
        <v>1</v>
      </c>
      <c r="R8473" s="549">
        <v>14</v>
      </c>
      <c r="S8473" s="548"/>
      <c r="T8473" s="548"/>
      <c r="U8473" s="99"/>
    </row>
    <row r="8474" spans="1:21" ht="19.5" customHeight="1">
      <c r="A8474" s="545">
        <v>103207</v>
      </c>
      <c r="B8474" s="545" t="s">
        <v>6596</v>
      </c>
      <c r="C8474" s="545" t="s">
        <v>216</v>
      </c>
      <c r="D8474" s="546">
        <v>44590</v>
      </c>
      <c r="E8474" s="171" t="str">
        <f t="shared" si="132"/>
        <v>2022</v>
      </c>
      <c r="F8474" s="547">
        <v>18638.009999999998</v>
      </c>
      <c r="G8474" s="548">
        <v>0.19</v>
      </c>
      <c r="H8474" s="547">
        <v>15662.19</v>
      </c>
      <c r="I8474" s="545" t="s">
        <v>12701</v>
      </c>
      <c r="J8474" s="545" t="s">
        <v>13297</v>
      </c>
      <c r="K8474" s="545" t="s">
        <v>19031</v>
      </c>
      <c r="L8474" s="545" t="s">
        <v>13413</v>
      </c>
      <c r="M8474" s="548" t="s">
        <v>13758</v>
      </c>
      <c r="N8474" s="545" t="s">
        <v>13413</v>
      </c>
      <c r="O8474" s="545" t="s">
        <v>13413</v>
      </c>
      <c r="P8474" s="549">
        <v>6019</v>
      </c>
      <c r="Q8474" s="549">
        <v>1</v>
      </c>
      <c r="R8474" s="549">
        <v>10</v>
      </c>
      <c r="S8474" s="548">
        <v>2257</v>
      </c>
      <c r="T8474" s="548"/>
      <c r="U8474" s="99"/>
    </row>
    <row r="8475" spans="1:21" ht="19.5" customHeight="1">
      <c r="A8475" s="545">
        <v>103208</v>
      </c>
      <c r="B8475" s="545" t="s">
        <v>8295</v>
      </c>
      <c r="C8475" s="545" t="s">
        <v>216</v>
      </c>
      <c r="D8475" s="546">
        <v>46077</v>
      </c>
      <c r="E8475" s="171" t="str">
        <f t="shared" si="132"/>
        <v>2026</v>
      </c>
      <c r="F8475" s="547">
        <v>3489900</v>
      </c>
      <c r="G8475" s="548">
        <v>0.19</v>
      </c>
      <c r="H8475" s="547">
        <v>2932689.08</v>
      </c>
      <c r="I8475" s="545" t="s">
        <v>12753</v>
      </c>
      <c r="J8475" s="545" t="s">
        <v>13296</v>
      </c>
      <c r="K8475" s="545" t="s">
        <v>13413</v>
      </c>
      <c r="L8475" s="545" t="s">
        <v>13413</v>
      </c>
      <c r="M8475" s="548" t="s">
        <v>13758</v>
      </c>
      <c r="N8475" s="545" t="s">
        <v>13413</v>
      </c>
      <c r="O8475" s="545" t="s">
        <v>13413</v>
      </c>
      <c r="P8475" s="549">
        <v>6020</v>
      </c>
      <c r="Q8475" s="549">
        <v>1</v>
      </c>
      <c r="R8475" s="549">
        <v>165</v>
      </c>
      <c r="S8475" s="548">
        <v>2218</v>
      </c>
      <c r="T8475" s="548"/>
      <c r="U8475" s="99"/>
    </row>
    <row r="8476" spans="1:21" ht="19.5" customHeight="1">
      <c r="A8476" s="545">
        <v>103210</v>
      </c>
      <c r="B8476" s="545" t="s">
        <v>10233</v>
      </c>
      <c r="C8476" s="545" t="s">
        <v>216</v>
      </c>
      <c r="D8476" s="546"/>
      <c r="E8476" s="171" t="str">
        <f t="shared" si="132"/>
        <v>1900</v>
      </c>
      <c r="F8476" s="547">
        <v>0</v>
      </c>
      <c r="G8476" s="548">
        <v>0</v>
      </c>
      <c r="H8476" s="547">
        <v>0</v>
      </c>
      <c r="I8476" s="545" t="s">
        <v>12680</v>
      </c>
      <c r="J8476" s="545"/>
      <c r="K8476" s="545" t="s">
        <v>13413</v>
      </c>
      <c r="L8476" s="545" t="s">
        <v>14823</v>
      </c>
      <c r="M8476" s="548" t="s">
        <v>13758</v>
      </c>
      <c r="N8476" s="545" t="s">
        <v>13413</v>
      </c>
      <c r="O8476" s="545" t="s">
        <v>14824</v>
      </c>
      <c r="P8476" s="549">
        <v>6022</v>
      </c>
      <c r="Q8476" s="549">
        <v>1</v>
      </c>
      <c r="R8476" s="549">
        <v>20</v>
      </c>
      <c r="S8476" s="548"/>
      <c r="T8476" s="548"/>
      <c r="U8476" s="99"/>
    </row>
    <row r="8477" spans="1:21" ht="19.5" customHeight="1">
      <c r="A8477" s="545">
        <v>103211</v>
      </c>
      <c r="B8477" s="545" t="s">
        <v>2299</v>
      </c>
      <c r="C8477" s="545" t="s">
        <v>216</v>
      </c>
      <c r="D8477" s="546"/>
      <c r="E8477" s="171" t="str">
        <f t="shared" si="132"/>
        <v>1900</v>
      </c>
      <c r="F8477" s="547">
        <v>0</v>
      </c>
      <c r="G8477" s="548">
        <v>0</v>
      </c>
      <c r="H8477" s="547">
        <v>0</v>
      </c>
      <c r="I8477" s="545" t="s">
        <v>12715</v>
      </c>
      <c r="J8477" s="545"/>
      <c r="K8477" s="545" t="s">
        <v>13413</v>
      </c>
      <c r="L8477" s="545" t="s">
        <v>14624</v>
      </c>
      <c r="M8477" s="548" t="s">
        <v>13758</v>
      </c>
      <c r="N8477" s="545" t="s">
        <v>13413</v>
      </c>
      <c r="O8477" s="545" t="s">
        <v>14625</v>
      </c>
      <c r="P8477" s="549">
        <v>6023</v>
      </c>
      <c r="Q8477" s="549">
        <v>1</v>
      </c>
      <c r="R8477" s="549">
        <v>129</v>
      </c>
      <c r="S8477" s="548"/>
      <c r="T8477" s="548"/>
      <c r="U8477" s="99"/>
    </row>
    <row r="8478" spans="1:21" ht="19.5" customHeight="1">
      <c r="A8478" s="545">
        <v>103212</v>
      </c>
      <c r="B8478" s="545" t="s">
        <v>10232</v>
      </c>
      <c r="C8478" s="545" t="s">
        <v>209</v>
      </c>
      <c r="D8478" s="546"/>
      <c r="E8478" s="171" t="str">
        <f t="shared" si="132"/>
        <v>1900</v>
      </c>
      <c r="F8478" s="547">
        <v>0</v>
      </c>
      <c r="G8478" s="548">
        <v>0</v>
      </c>
      <c r="H8478" s="547">
        <v>0</v>
      </c>
      <c r="I8478" s="545" t="s">
        <v>12706</v>
      </c>
      <c r="J8478" s="545"/>
      <c r="K8478" s="545" t="s">
        <v>13413</v>
      </c>
      <c r="L8478" s="545" t="s">
        <v>13413</v>
      </c>
      <c r="M8478" s="548" t="s">
        <v>13758</v>
      </c>
      <c r="N8478" s="545" t="s">
        <v>13413</v>
      </c>
      <c r="O8478" s="545" t="s">
        <v>14462</v>
      </c>
      <c r="P8478" s="549">
        <v>6024</v>
      </c>
      <c r="Q8478" s="549">
        <v>1</v>
      </c>
      <c r="R8478" s="549">
        <v>128</v>
      </c>
      <c r="S8478" s="548"/>
      <c r="T8478" s="548"/>
      <c r="U8478" s="99"/>
    </row>
    <row r="8479" spans="1:21" ht="19.5" customHeight="1">
      <c r="A8479" s="545">
        <v>103213</v>
      </c>
      <c r="B8479" s="545" t="s">
        <v>4130</v>
      </c>
      <c r="C8479" s="545" t="s">
        <v>216</v>
      </c>
      <c r="D8479" s="546"/>
      <c r="E8479" s="171" t="str">
        <f t="shared" si="132"/>
        <v>1900</v>
      </c>
      <c r="F8479" s="547">
        <v>0</v>
      </c>
      <c r="G8479" s="548">
        <v>0</v>
      </c>
      <c r="H8479" s="547">
        <v>0</v>
      </c>
      <c r="I8479" s="545" t="s">
        <v>12973</v>
      </c>
      <c r="J8479" s="545"/>
      <c r="K8479" s="545" t="s">
        <v>13413</v>
      </c>
      <c r="L8479" s="545" t="s">
        <v>13413</v>
      </c>
      <c r="M8479" s="548" t="s">
        <v>13758</v>
      </c>
      <c r="N8479" s="545" t="s">
        <v>13413</v>
      </c>
      <c r="O8479" s="545" t="s">
        <v>13413</v>
      </c>
      <c r="P8479" s="549">
        <v>6025</v>
      </c>
      <c r="Q8479" s="549">
        <v>1</v>
      </c>
      <c r="R8479" s="549">
        <v>59</v>
      </c>
      <c r="S8479" s="548"/>
      <c r="T8479" s="548"/>
      <c r="U8479" s="99"/>
    </row>
    <row r="8480" spans="1:21" ht="19.5" customHeight="1">
      <c r="A8480" s="545">
        <v>103214</v>
      </c>
      <c r="B8480" s="545" t="s">
        <v>4324</v>
      </c>
      <c r="C8480" s="545" t="s">
        <v>216</v>
      </c>
      <c r="D8480" s="546"/>
      <c r="E8480" s="171" t="str">
        <f t="shared" si="132"/>
        <v>1900</v>
      </c>
      <c r="F8480" s="547">
        <v>0</v>
      </c>
      <c r="G8480" s="548">
        <v>0</v>
      </c>
      <c r="H8480" s="547">
        <v>0</v>
      </c>
      <c r="I8480" s="545" t="s">
        <v>12637</v>
      </c>
      <c r="J8480" s="545"/>
      <c r="K8480" s="545" t="s">
        <v>13413</v>
      </c>
      <c r="L8480" s="545" t="s">
        <v>13413</v>
      </c>
      <c r="M8480" s="548" t="s">
        <v>13758</v>
      </c>
      <c r="N8480" s="545" t="s">
        <v>13413</v>
      </c>
      <c r="O8480" s="545" t="s">
        <v>13413</v>
      </c>
      <c r="P8480" s="549">
        <v>6026</v>
      </c>
      <c r="Q8480" s="549">
        <v>1</v>
      </c>
      <c r="R8480" s="549">
        <v>13</v>
      </c>
      <c r="S8480" s="548"/>
      <c r="T8480" s="548"/>
      <c r="U8480" s="99"/>
    </row>
    <row r="8481" spans="1:21" ht="19.5" customHeight="1">
      <c r="A8481" s="545">
        <v>103215</v>
      </c>
      <c r="B8481" s="545" t="s">
        <v>6267</v>
      </c>
      <c r="C8481" s="545" t="s">
        <v>216</v>
      </c>
      <c r="D8481" s="546">
        <v>45708</v>
      </c>
      <c r="E8481" s="171" t="str">
        <f t="shared" si="132"/>
        <v>2025</v>
      </c>
      <c r="F8481" s="547">
        <v>1124.1099999999999</v>
      </c>
      <c r="G8481" s="548">
        <v>0.19</v>
      </c>
      <c r="H8481" s="547">
        <v>944.63</v>
      </c>
      <c r="I8481" s="545" t="s">
        <v>12973</v>
      </c>
      <c r="J8481" s="545" t="s">
        <v>13307</v>
      </c>
      <c r="K8481" s="545" t="s">
        <v>13413</v>
      </c>
      <c r="L8481" s="545" t="s">
        <v>13413</v>
      </c>
      <c r="M8481" s="548" t="s">
        <v>13758</v>
      </c>
      <c r="N8481" s="545" t="s">
        <v>13413</v>
      </c>
      <c r="O8481" s="545" t="s">
        <v>13413</v>
      </c>
      <c r="P8481" s="549">
        <v>6027</v>
      </c>
      <c r="Q8481" s="549">
        <v>1</v>
      </c>
      <c r="R8481" s="549">
        <v>59</v>
      </c>
      <c r="S8481" s="548">
        <v>2228</v>
      </c>
      <c r="T8481" s="548"/>
      <c r="U8481" s="99"/>
    </row>
    <row r="8482" spans="1:21" ht="19.5" customHeight="1">
      <c r="A8482" s="545">
        <v>103216</v>
      </c>
      <c r="B8482" s="545" t="s">
        <v>8155</v>
      </c>
      <c r="C8482" s="545" t="s">
        <v>216</v>
      </c>
      <c r="D8482" s="546">
        <v>43537</v>
      </c>
      <c r="E8482" s="171" t="str">
        <f t="shared" si="132"/>
        <v>2019</v>
      </c>
      <c r="F8482" s="547">
        <v>7181</v>
      </c>
      <c r="G8482" s="548">
        <v>0.19</v>
      </c>
      <c r="H8482" s="547">
        <v>6034.45</v>
      </c>
      <c r="I8482" s="545" t="s">
        <v>12686</v>
      </c>
      <c r="J8482" s="545" t="s">
        <v>13298</v>
      </c>
      <c r="K8482" s="545" t="s">
        <v>13413</v>
      </c>
      <c r="L8482" s="545" t="s">
        <v>13413</v>
      </c>
      <c r="M8482" s="548" t="s">
        <v>13758</v>
      </c>
      <c r="N8482" s="545" t="s">
        <v>13413</v>
      </c>
      <c r="O8482" s="545" t="s">
        <v>13413</v>
      </c>
      <c r="P8482" s="549">
        <v>6028</v>
      </c>
      <c r="Q8482" s="549">
        <v>1</v>
      </c>
      <c r="R8482" s="549">
        <v>131</v>
      </c>
      <c r="S8482" s="548">
        <v>1012</v>
      </c>
      <c r="T8482" s="548"/>
      <c r="U8482" s="99"/>
    </row>
    <row r="8483" spans="1:21" ht="19.5" customHeight="1">
      <c r="A8483" s="545">
        <v>103217</v>
      </c>
      <c r="B8483" s="545" t="s">
        <v>10231</v>
      </c>
      <c r="C8483" s="545" t="s">
        <v>216</v>
      </c>
      <c r="D8483" s="546"/>
      <c r="E8483" s="171" t="str">
        <f t="shared" si="132"/>
        <v>1900</v>
      </c>
      <c r="F8483" s="547">
        <v>0</v>
      </c>
      <c r="G8483" s="548">
        <v>0</v>
      </c>
      <c r="H8483" s="547">
        <v>0</v>
      </c>
      <c r="I8483" s="545" t="s">
        <v>12727</v>
      </c>
      <c r="J8483" s="545"/>
      <c r="K8483" s="545" t="s">
        <v>19032</v>
      </c>
      <c r="L8483" s="545" t="s">
        <v>14686</v>
      </c>
      <c r="M8483" s="548" t="s">
        <v>13758</v>
      </c>
      <c r="N8483" s="545" t="s">
        <v>13413</v>
      </c>
      <c r="O8483" s="545" t="s">
        <v>13413</v>
      </c>
      <c r="P8483" s="549">
        <v>6029</v>
      </c>
      <c r="Q8483" s="549">
        <v>1</v>
      </c>
      <c r="R8483" s="549">
        <v>148</v>
      </c>
      <c r="S8483" s="548"/>
      <c r="T8483" s="548"/>
      <c r="U8483" s="99"/>
    </row>
    <row r="8484" spans="1:21" ht="19.5" customHeight="1">
      <c r="A8484" s="545">
        <v>103219</v>
      </c>
      <c r="B8484" s="545" t="s">
        <v>685</v>
      </c>
      <c r="C8484" s="545" t="s">
        <v>206</v>
      </c>
      <c r="D8484" s="546">
        <v>45708</v>
      </c>
      <c r="E8484" s="171" t="str">
        <f t="shared" si="132"/>
        <v>2025</v>
      </c>
      <c r="F8484" s="547">
        <v>6654.73</v>
      </c>
      <c r="G8484" s="548">
        <v>0.19</v>
      </c>
      <c r="H8484" s="547">
        <v>5592.21</v>
      </c>
      <c r="I8484" s="545" t="s">
        <v>12643</v>
      </c>
      <c r="J8484" s="545" t="s">
        <v>13307</v>
      </c>
      <c r="K8484" s="545" t="s">
        <v>19033</v>
      </c>
      <c r="L8484" s="545" t="s">
        <v>13982</v>
      </c>
      <c r="M8484" s="548" t="s">
        <v>13758</v>
      </c>
      <c r="N8484" s="545" t="s">
        <v>13413</v>
      </c>
      <c r="O8484" s="545" t="s">
        <v>14010</v>
      </c>
      <c r="P8484" s="549">
        <v>6030</v>
      </c>
      <c r="Q8484" s="549">
        <v>1</v>
      </c>
      <c r="R8484" s="549">
        <v>6</v>
      </c>
      <c r="S8484" s="548">
        <v>2228</v>
      </c>
      <c r="T8484" s="548"/>
      <c r="U8484" s="99"/>
    </row>
    <row r="8485" spans="1:21" ht="19.5" customHeight="1">
      <c r="A8485" s="545">
        <v>103220</v>
      </c>
      <c r="B8485" s="545" t="s">
        <v>10230</v>
      </c>
      <c r="C8485" s="545" t="s">
        <v>216</v>
      </c>
      <c r="D8485" s="546"/>
      <c r="E8485" s="171" t="str">
        <f t="shared" si="132"/>
        <v>1900</v>
      </c>
      <c r="F8485" s="547">
        <v>0</v>
      </c>
      <c r="G8485" s="548">
        <v>0</v>
      </c>
      <c r="H8485" s="547">
        <v>0</v>
      </c>
      <c r="I8485" s="545" t="s">
        <v>12973</v>
      </c>
      <c r="J8485" s="545"/>
      <c r="K8485" s="545" t="s">
        <v>13413</v>
      </c>
      <c r="L8485" s="545" t="s">
        <v>13413</v>
      </c>
      <c r="M8485" s="548" t="s">
        <v>13758</v>
      </c>
      <c r="N8485" s="545" t="s">
        <v>13413</v>
      </c>
      <c r="O8485" s="545" t="s">
        <v>13413</v>
      </c>
      <c r="P8485" s="549">
        <v>6031</v>
      </c>
      <c r="Q8485" s="549">
        <v>1</v>
      </c>
      <c r="R8485" s="549">
        <v>59</v>
      </c>
      <c r="S8485" s="548"/>
      <c r="T8485" s="548"/>
      <c r="U8485" s="99"/>
    </row>
    <row r="8486" spans="1:21" ht="19.5" customHeight="1">
      <c r="A8486" s="545">
        <v>103222</v>
      </c>
      <c r="B8486" s="545" t="s">
        <v>10229</v>
      </c>
      <c r="C8486" s="545" t="s">
        <v>216</v>
      </c>
      <c r="D8486" s="546"/>
      <c r="E8486" s="171" t="str">
        <f t="shared" si="132"/>
        <v>1900</v>
      </c>
      <c r="F8486" s="547">
        <v>0</v>
      </c>
      <c r="G8486" s="548">
        <v>0</v>
      </c>
      <c r="H8486" s="547">
        <v>0</v>
      </c>
      <c r="I8486" s="545" t="s">
        <v>12694</v>
      </c>
      <c r="J8486" s="545"/>
      <c r="K8486" s="545" t="s">
        <v>19034</v>
      </c>
      <c r="L8486" s="545" t="s">
        <v>14115</v>
      </c>
      <c r="M8486" s="548" t="s">
        <v>13868</v>
      </c>
      <c r="N8486" s="545" t="s">
        <v>22158</v>
      </c>
      <c r="O8486" s="545" t="s">
        <v>14116</v>
      </c>
      <c r="P8486" s="549">
        <v>6033</v>
      </c>
      <c r="Q8486" s="549">
        <v>2</v>
      </c>
      <c r="R8486" s="549">
        <v>104</v>
      </c>
      <c r="S8486" s="548"/>
      <c r="T8486" s="548">
        <v>39</v>
      </c>
      <c r="U8486" s="99"/>
    </row>
    <row r="8487" spans="1:21" ht="19.5" customHeight="1">
      <c r="A8487" s="545">
        <v>103223</v>
      </c>
      <c r="B8487" s="545" t="s">
        <v>6595</v>
      </c>
      <c r="C8487" s="545" t="s">
        <v>216</v>
      </c>
      <c r="D8487" s="546">
        <v>44585</v>
      </c>
      <c r="E8487" s="171" t="str">
        <f t="shared" si="132"/>
        <v>2022</v>
      </c>
      <c r="F8487" s="547">
        <v>132377.78</v>
      </c>
      <c r="G8487" s="548">
        <v>0.19</v>
      </c>
      <c r="H8487" s="547">
        <v>111241.83</v>
      </c>
      <c r="I8487" s="545" t="s">
        <v>12718</v>
      </c>
      <c r="J8487" s="545" t="s">
        <v>13297</v>
      </c>
      <c r="K8487" s="545" t="s">
        <v>19035</v>
      </c>
      <c r="L8487" s="545" t="s">
        <v>13413</v>
      </c>
      <c r="M8487" s="548" t="s">
        <v>13758</v>
      </c>
      <c r="N8487" s="545" t="s">
        <v>13413</v>
      </c>
      <c r="O8487" s="545" t="s">
        <v>13413</v>
      </c>
      <c r="P8487" s="549">
        <v>6034</v>
      </c>
      <c r="Q8487" s="549">
        <v>1</v>
      </c>
      <c r="R8487" s="549">
        <v>137</v>
      </c>
      <c r="S8487" s="548">
        <v>2257</v>
      </c>
      <c r="T8487" s="548"/>
      <c r="U8487" s="99"/>
    </row>
    <row r="8488" spans="1:21" ht="19.5" customHeight="1">
      <c r="A8488" s="545">
        <v>103224</v>
      </c>
      <c r="B8488" s="545" t="s">
        <v>10228</v>
      </c>
      <c r="C8488" s="545" t="s">
        <v>216</v>
      </c>
      <c r="D8488" s="546"/>
      <c r="E8488" s="171" t="str">
        <f t="shared" si="132"/>
        <v>1900</v>
      </c>
      <c r="F8488" s="547">
        <v>0</v>
      </c>
      <c r="G8488" s="548">
        <v>0</v>
      </c>
      <c r="H8488" s="547">
        <v>0</v>
      </c>
      <c r="I8488" s="545" t="s">
        <v>12973</v>
      </c>
      <c r="J8488" s="545"/>
      <c r="K8488" s="545" t="s">
        <v>13413</v>
      </c>
      <c r="L8488" s="545" t="s">
        <v>13413</v>
      </c>
      <c r="M8488" s="548" t="s">
        <v>13758</v>
      </c>
      <c r="N8488" s="545" t="s">
        <v>13413</v>
      </c>
      <c r="O8488" s="545" t="s">
        <v>13413</v>
      </c>
      <c r="P8488" s="549">
        <v>6035</v>
      </c>
      <c r="Q8488" s="549">
        <v>1</v>
      </c>
      <c r="R8488" s="549">
        <v>59</v>
      </c>
      <c r="S8488" s="548"/>
      <c r="T8488" s="548"/>
      <c r="U8488" s="99"/>
    </row>
    <row r="8489" spans="1:21" ht="19.5" customHeight="1">
      <c r="A8489" s="545">
        <v>103225</v>
      </c>
      <c r="B8489" s="545" t="s">
        <v>10227</v>
      </c>
      <c r="C8489" s="545" t="s">
        <v>216</v>
      </c>
      <c r="D8489" s="546"/>
      <c r="E8489" s="171" t="str">
        <f t="shared" si="132"/>
        <v>1900</v>
      </c>
      <c r="F8489" s="547">
        <v>0</v>
      </c>
      <c r="G8489" s="548">
        <v>0</v>
      </c>
      <c r="H8489" s="547">
        <v>0</v>
      </c>
      <c r="I8489" s="545" t="s">
        <v>12973</v>
      </c>
      <c r="J8489" s="545"/>
      <c r="K8489" s="545" t="s">
        <v>13413</v>
      </c>
      <c r="L8489" s="545" t="s">
        <v>13413</v>
      </c>
      <c r="M8489" s="548" t="s">
        <v>13758</v>
      </c>
      <c r="N8489" s="545" t="s">
        <v>13413</v>
      </c>
      <c r="O8489" s="545" t="s">
        <v>13413</v>
      </c>
      <c r="P8489" s="549">
        <v>6036</v>
      </c>
      <c r="Q8489" s="549">
        <v>1</v>
      </c>
      <c r="R8489" s="549">
        <v>59</v>
      </c>
      <c r="S8489" s="548"/>
      <c r="T8489" s="548"/>
      <c r="U8489" s="99"/>
    </row>
    <row r="8490" spans="1:21" ht="19.5" customHeight="1">
      <c r="A8490" s="545">
        <v>103226</v>
      </c>
      <c r="B8490" s="545" t="s">
        <v>12172</v>
      </c>
      <c r="C8490" s="545" t="s">
        <v>216</v>
      </c>
      <c r="D8490" s="546"/>
      <c r="E8490" s="171" t="str">
        <f t="shared" si="132"/>
        <v>1900</v>
      </c>
      <c r="F8490" s="547">
        <v>0</v>
      </c>
      <c r="G8490" s="548">
        <v>0</v>
      </c>
      <c r="H8490" s="547">
        <v>0</v>
      </c>
      <c r="I8490" s="545" t="s">
        <v>12973</v>
      </c>
      <c r="J8490" s="545"/>
      <c r="K8490" s="545" t="s">
        <v>13413</v>
      </c>
      <c r="L8490" s="545" t="s">
        <v>13413</v>
      </c>
      <c r="M8490" s="548" t="s">
        <v>13758</v>
      </c>
      <c r="N8490" s="545" t="s">
        <v>13413</v>
      </c>
      <c r="O8490" s="545" t="s">
        <v>13413</v>
      </c>
      <c r="P8490" s="549">
        <v>6037</v>
      </c>
      <c r="Q8490" s="549">
        <v>1</v>
      </c>
      <c r="R8490" s="549">
        <v>59</v>
      </c>
      <c r="S8490" s="548"/>
      <c r="T8490" s="548"/>
      <c r="U8490" s="99"/>
    </row>
    <row r="8491" spans="1:21" ht="19.5" customHeight="1">
      <c r="A8491" s="545">
        <v>103228</v>
      </c>
      <c r="B8491" s="545" t="s">
        <v>6981</v>
      </c>
      <c r="C8491" s="545" t="s">
        <v>216</v>
      </c>
      <c r="D8491" s="546">
        <v>43843</v>
      </c>
      <c r="E8491" s="171" t="str">
        <f t="shared" si="132"/>
        <v>2020</v>
      </c>
      <c r="F8491" s="547">
        <v>2809.59</v>
      </c>
      <c r="G8491" s="548">
        <v>0.19</v>
      </c>
      <c r="H8491" s="547">
        <v>2361</v>
      </c>
      <c r="I8491" s="545" t="s">
        <v>12701</v>
      </c>
      <c r="J8491" s="545" t="s">
        <v>13297</v>
      </c>
      <c r="K8491" s="545" t="s">
        <v>13413</v>
      </c>
      <c r="L8491" s="545" t="s">
        <v>13413</v>
      </c>
      <c r="M8491" s="548" t="s">
        <v>13758</v>
      </c>
      <c r="N8491" s="545" t="s">
        <v>13413</v>
      </c>
      <c r="O8491" s="545" t="s">
        <v>13413</v>
      </c>
      <c r="P8491" s="549">
        <v>6039</v>
      </c>
      <c r="Q8491" s="549">
        <v>1</v>
      </c>
      <c r="R8491" s="549">
        <v>10</v>
      </c>
      <c r="S8491" s="548">
        <v>2257</v>
      </c>
      <c r="T8491" s="548"/>
      <c r="U8491" s="99"/>
    </row>
    <row r="8492" spans="1:21" ht="19.5" customHeight="1">
      <c r="A8492" s="545">
        <v>103230</v>
      </c>
      <c r="B8492" s="545" t="s">
        <v>1810</v>
      </c>
      <c r="C8492" s="545" t="s">
        <v>216</v>
      </c>
      <c r="D8492" s="546">
        <v>45491</v>
      </c>
      <c r="E8492" s="171" t="str">
        <f t="shared" si="132"/>
        <v>2024</v>
      </c>
      <c r="F8492" s="547">
        <v>47</v>
      </c>
      <c r="G8492" s="548">
        <v>0.19</v>
      </c>
      <c r="H8492" s="547">
        <v>39.5</v>
      </c>
      <c r="I8492" s="545" t="s">
        <v>12637</v>
      </c>
      <c r="J8492" s="545" t="s">
        <v>13307</v>
      </c>
      <c r="K8492" s="545" t="s">
        <v>13413</v>
      </c>
      <c r="L8492" s="545" t="s">
        <v>13413</v>
      </c>
      <c r="M8492" s="548" t="s">
        <v>13758</v>
      </c>
      <c r="N8492" s="545" t="s">
        <v>13413</v>
      </c>
      <c r="O8492" s="545" t="s">
        <v>13413</v>
      </c>
      <c r="P8492" s="549">
        <v>6041</v>
      </c>
      <c r="Q8492" s="549">
        <v>1</v>
      </c>
      <c r="R8492" s="549">
        <v>13</v>
      </c>
      <c r="S8492" s="548">
        <v>2228</v>
      </c>
      <c r="T8492" s="548"/>
      <c r="U8492" s="99"/>
    </row>
    <row r="8493" spans="1:21" ht="19.5" customHeight="1">
      <c r="A8493" s="545">
        <v>103231</v>
      </c>
      <c r="B8493" s="545" t="s">
        <v>3531</v>
      </c>
      <c r="C8493" s="545" t="s">
        <v>216</v>
      </c>
      <c r="D8493" s="546"/>
      <c r="E8493" s="171" t="str">
        <f t="shared" si="132"/>
        <v>1900</v>
      </c>
      <c r="F8493" s="547">
        <v>0</v>
      </c>
      <c r="G8493" s="548">
        <v>0</v>
      </c>
      <c r="H8493" s="547">
        <v>0</v>
      </c>
      <c r="I8493" s="545" t="s">
        <v>12752</v>
      </c>
      <c r="J8493" s="545"/>
      <c r="K8493" s="545" t="s">
        <v>13413</v>
      </c>
      <c r="L8493" s="545" t="s">
        <v>17908</v>
      </c>
      <c r="M8493" s="548" t="s">
        <v>13758</v>
      </c>
      <c r="N8493" s="545" t="s">
        <v>22190</v>
      </c>
      <c r="O8493" s="545" t="s">
        <v>16406</v>
      </c>
      <c r="P8493" s="549">
        <v>6042</v>
      </c>
      <c r="Q8493" s="549">
        <v>1</v>
      </c>
      <c r="R8493" s="549">
        <v>167</v>
      </c>
      <c r="S8493" s="548"/>
      <c r="T8493" s="548">
        <v>183</v>
      </c>
      <c r="U8493" s="99"/>
    </row>
    <row r="8494" spans="1:21" ht="19.5" customHeight="1">
      <c r="A8494" s="545">
        <v>103232</v>
      </c>
      <c r="B8494" s="545" t="s">
        <v>3880</v>
      </c>
      <c r="C8494" s="545" t="s">
        <v>209</v>
      </c>
      <c r="D8494" s="546"/>
      <c r="E8494" s="171" t="str">
        <f t="shared" si="132"/>
        <v>1900</v>
      </c>
      <c r="F8494" s="547">
        <v>0</v>
      </c>
      <c r="G8494" s="548">
        <v>0</v>
      </c>
      <c r="H8494" s="547">
        <v>0</v>
      </c>
      <c r="I8494" s="545" t="s">
        <v>12754</v>
      </c>
      <c r="J8494" s="545"/>
      <c r="K8494" s="545" t="s">
        <v>13413</v>
      </c>
      <c r="L8494" s="545" t="s">
        <v>13413</v>
      </c>
      <c r="M8494" s="548" t="s">
        <v>13758</v>
      </c>
      <c r="N8494" s="545" t="s">
        <v>13413</v>
      </c>
      <c r="O8494" s="545" t="s">
        <v>13413</v>
      </c>
      <c r="P8494" s="549">
        <v>6043</v>
      </c>
      <c r="Q8494" s="549">
        <v>1</v>
      </c>
      <c r="R8494" s="549">
        <v>33</v>
      </c>
      <c r="S8494" s="548"/>
      <c r="T8494" s="548"/>
      <c r="U8494" s="99"/>
    </row>
    <row r="8495" spans="1:21" ht="19.5" customHeight="1">
      <c r="A8495" s="545">
        <v>103233</v>
      </c>
      <c r="B8495" s="545" t="s">
        <v>8006</v>
      </c>
      <c r="C8495" s="545" t="s">
        <v>216</v>
      </c>
      <c r="D8495" s="546">
        <v>44592</v>
      </c>
      <c r="E8495" s="171" t="str">
        <f t="shared" si="132"/>
        <v>2022</v>
      </c>
      <c r="F8495" s="547">
        <v>116715</v>
      </c>
      <c r="G8495" s="548">
        <v>0.19</v>
      </c>
      <c r="H8495" s="547">
        <v>98079.83</v>
      </c>
      <c r="I8495" s="545" t="s">
        <v>12715</v>
      </c>
      <c r="J8495" s="545" t="s">
        <v>13297</v>
      </c>
      <c r="K8495" s="545" t="s">
        <v>19036</v>
      </c>
      <c r="L8495" s="545" t="s">
        <v>13413</v>
      </c>
      <c r="M8495" s="548" t="s">
        <v>13758</v>
      </c>
      <c r="N8495" s="545" t="s">
        <v>13413</v>
      </c>
      <c r="O8495" s="545" t="s">
        <v>14492</v>
      </c>
      <c r="P8495" s="549">
        <v>6044</v>
      </c>
      <c r="Q8495" s="549">
        <v>1</v>
      </c>
      <c r="R8495" s="549">
        <v>129</v>
      </c>
      <c r="S8495" s="548">
        <v>2257</v>
      </c>
      <c r="T8495" s="548"/>
      <c r="U8495" s="99"/>
    </row>
    <row r="8496" spans="1:21" ht="19.5" customHeight="1">
      <c r="A8496" s="545">
        <v>103234</v>
      </c>
      <c r="B8496" s="545" t="s">
        <v>10226</v>
      </c>
      <c r="C8496" s="545" t="s">
        <v>216</v>
      </c>
      <c r="D8496" s="546"/>
      <c r="E8496" s="171" t="str">
        <f t="shared" si="132"/>
        <v>1900</v>
      </c>
      <c r="F8496" s="547">
        <v>0</v>
      </c>
      <c r="G8496" s="548">
        <v>0</v>
      </c>
      <c r="H8496" s="547">
        <v>0</v>
      </c>
      <c r="I8496" s="545" t="s">
        <v>12973</v>
      </c>
      <c r="J8496" s="545"/>
      <c r="K8496" s="545" t="s">
        <v>13413</v>
      </c>
      <c r="L8496" s="545" t="s">
        <v>13413</v>
      </c>
      <c r="M8496" s="548" t="s">
        <v>13758</v>
      </c>
      <c r="N8496" s="545" t="s">
        <v>13413</v>
      </c>
      <c r="O8496" s="545" t="s">
        <v>13413</v>
      </c>
      <c r="P8496" s="549">
        <v>6045</v>
      </c>
      <c r="Q8496" s="549">
        <v>1</v>
      </c>
      <c r="R8496" s="549">
        <v>59</v>
      </c>
      <c r="S8496" s="548"/>
      <c r="T8496" s="548"/>
      <c r="U8496" s="99"/>
    </row>
    <row r="8497" spans="1:21" ht="19.5" customHeight="1">
      <c r="A8497" s="545">
        <v>103235</v>
      </c>
      <c r="B8497" s="545" t="s">
        <v>10225</v>
      </c>
      <c r="C8497" s="545" t="s">
        <v>216</v>
      </c>
      <c r="D8497" s="546"/>
      <c r="E8497" s="171" t="str">
        <f t="shared" si="132"/>
        <v>1900</v>
      </c>
      <c r="F8497" s="547">
        <v>0</v>
      </c>
      <c r="G8497" s="548">
        <v>0</v>
      </c>
      <c r="H8497" s="547">
        <v>0</v>
      </c>
      <c r="I8497" s="545" t="s">
        <v>12973</v>
      </c>
      <c r="J8497" s="545"/>
      <c r="K8497" s="545" t="s">
        <v>19037</v>
      </c>
      <c r="L8497" s="545" t="s">
        <v>13413</v>
      </c>
      <c r="M8497" s="548" t="s">
        <v>13758</v>
      </c>
      <c r="N8497" s="545" t="s">
        <v>13413</v>
      </c>
      <c r="O8497" s="545" t="s">
        <v>13413</v>
      </c>
      <c r="P8497" s="549">
        <v>6046</v>
      </c>
      <c r="Q8497" s="549">
        <v>1</v>
      </c>
      <c r="R8497" s="549">
        <v>59</v>
      </c>
      <c r="S8497" s="548"/>
      <c r="T8497" s="548"/>
      <c r="U8497" s="99"/>
    </row>
    <row r="8498" spans="1:21" ht="19.5" customHeight="1">
      <c r="A8498" s="545">
        <v>103237</v>
      </c>
      <c r="B8498" s="545" t="s">
        <v>4398</v>
      </c>
      <c r="C8498" s="545" t="s">
        <v>216</v>
      </c>
      <c r="D8498" s="546"/>
      <c r="E8498" s="171" t="str">
        <f t="shared" si="132"/>
        <v>1900</v>
      </c>
      <c r="F8498" s="547">
        <v>0</v>
      </c>
      <c r="G8498" s="548">
        <v>0</v>
      </c>
      <c r="H8498" s="547">
        <v>0</v>
      </c>
      <c r="I8498" s="545" t="s">
        <v>12973</v>
      </c>
      <c r="J8498" s="545"/>
      <c r="K8498" s="545" t="s">
        <v>13413</v>
      </c>
      <c r="L8498" s="545" t="s">
        <v>13413</v>
      </c>
      <c r="M8498" s="548" t="s">
        <v>13758</v>
      </c>
      <c r="N8498" s="545" t="s">
        <v>13413</v>
      </c>
      <c r="O8498" s="545" t="s">
        <v>13413</v>
      </c>
      <c r="P8498" s="549">
        <v>6048</v>
      </c>
      <c r="Q8498" s="549">
        <v>1</v>
      </c>
      <c r="R8498" s="549">
        <v>59</v>
      </c>
      <c r="S8498" s="548"/>
      <c r="T8498" s="548"/>
      <c r="U8498" s="99"/>
    </row>
    <row r="8499" spans="1:21" ht="19.5" customHeight="1">
      <c r="A8499" s="545">
        <v>103238</v>
      </c>
      <c r="B8499" s="545" t="s">
        <v>2300</v>
      </c>
      <c r="C8499" s="545" t="s">
        <v>216</v>
      </c>
      <c r="D8499" s="546">
        <v>45708</v>
      </c>
      <c r="E8499" s="171" t="str">
        <f t="shared" si="132"/>
        <v>2025</v>
      </c>
      <c r="F8499" s="547">
        <v>145587.74</v>
      </c>
      <c r="G8499" s="548">
        <v>0.19</v>
      </c>
      <c r="H8499" s="547">
        <v>122342.64</v>
      </c>
      <c r="I8499" s="545" t="s">
        <v>12715</v>
      </c>
      <c r="J8499" s="545" t="s">
        <v>13307</v>
      </c>
      <c r="K8499" s="545" t="s">
        <v>13413</v>
      </c>
      <c r="L8499" s="545" t="s">
        <v>13413</v>
      </c>
      <c r="M8499" s="548" t="s">
        <v>13758</v>
      </c>
      <c r="N8499" s="545" t="s">
        <v>13413</v>
      </c>
      <c r="O8499" s="545" t="s">
        <v>13413</v>
      </c>
      <c r="P8499" s="549">
        <v>6049</v>
      </c>
      <c r="Q8499" s="549">
        <v>1</v>
      </c>
      <c r="R8499" s="549">
        <v>129</v>
      </c>
      <c r="S8499" s="548">
        <v>2228</v>
      </c>
      <c r="T8499" s="548"/>
      <c r="U8499" s="99"/>
    </row>
    <row r="8500" spans="1:21" ht="19.5" customHeight="1">
      <c r="A8500" s="545">
        <v>103239</v>
      </c>
      <c r="B8500" s="545" t="s">
        <v>6873</v>
      </c>
      <c r="C8500" s="545" t="s">
        <v>216</v>
      </c>
      <c r="D8500" s="546">
        <v>46052</v>
      </c>
      <c r="E8500" s="171" t="str">
        <f t="shared" si="132"/>
        <v>2026</v>
      </c>
      <c r="F8500" s="547">
        <v>3957</v>
      </c>
      <c r="G8500" s="548">
        <v>0.19</v>
      </c>
      <c r="H8500" s="547">
        <v>3325.21</v>
      </c>
      <c r="I8500" s="545" t="s">
        <v>12676</v>
      </c>
      <c r="J8500" s="545" t="s">
        <v>13307</v>
      </c>
      <c r="K8500" s="545" t="s">
        <v>13413</v>
      </c>
      <c r="L8500" s="545" t="s">
        <v>13413</v>
      </c>
      <c r="M8500" s="548" t="s">
        <v>13758</v>
      </c>
      <c r="N8500" s="545" t="s">
        <v>13413</v>
      </c>
      <c r="O8500" s="545" t="s">
        <v>13413</v>
      </c>
      <c r="P8500" s="549">
        <v>6050</v>
      </c>
      <c r="Q8500" s="549">
        <v>1</v>
      </c>
      <c r="R8500" s="549">
        <v>14</v>
      </c>
      <c r="S8500" s="548">
        <v>2228</v>
      </c>
      <c r="T8500" s="548"/>
      <c r="U8500" s="99"/>
    </row>
    <row r="8501" spans="1:21" ht="19.5" customHeight="1">
      <c r="A8501" s="545">
        <v>103240</v>
      </c>
      <c r="B8501" s="545" t="s">
        <v>4067</v>
      </c>
      <c r="C8501" s="545" t="s">
        <v>216</v>
      </c>
      <c r="D8501" s="546"/>
      <c r="E8501" s="171" t="str">
        <f t="shared" si="132"/>
        <v>1900</v>
      </c>
      <c r="F8501" s="547">
        <v>0</v>
      </c>
      <c r="G8501" s="548">
        <v>0</v>
      </c>
      <c r="H8501" s="547">
        <v>0</v>
      </c>
      <c r="I8501" s="545" t="s">
        <v>12973</v>
      </c>
      <c r="J8501" s="545"/>
      <c r="K8501" s="545" t="s">
        <v>13413</v>
      </c>
      <c r="L8501" s="545" t="s">
        <v>13413</v>
      </c>
      <c r="M8501" s="548" t="s">
        <v>13758</v>
      </c>
      <c r="N8501" s="545" t="s">
        <v>13413</v>
      </c>
      <c r="O8501" s="545" t="s">
        <v>13413</v>
      </c>
      <c r="P8501" s="549">
        <v>6051</v>
      </c>
      <c r="Q8501" s="549">
        <v>1</v>
      </c>
      <c r="R8501" s="549">
        <v>59</v>
      </c>
      <c r="S8501" s="548"/>
      <c r="T8501" s="548"/>
      <c r="U8501" s="99"/>
    </row>
    <row r="8502" spans="1:21" ht="19.5" customHeight="1">
      <c r="A8502" s="545">
        <v>103241</v>
      </c>
      <c r="B8502" s="545" t="s">
        <v>12989</v>
      </c>
      <c r="C8502" s="545" t="s">
        <v>216</v>
      </c>
      <c r="D8502" s="546">
        <v>44590</v>
      </c>
      <c r="E8502" s="171" t="str">
        <f t="shared" si="132"/>
        <v>2022</v>
      </c>
      <c r="F8502" s="547">
        <v>3419</v>
      </c>
      <c r="G8502" s="548">
        <v>0.19</v>
      </c>
      <c r="H8502" s="547">
        <v>2873.11</v>
      </c>
      <c r="I8502" s="545" t="s">
        <v>12676</v>
      </c>
      <c r="J8502" s="545" t="s">
        <v>13297</v>
      </c>
      <c r="K8502" s="545" t="s">
        <v>19038</v>
      </c>
      <c r="L8502" s="545" t="s">
        <v>13413</v>
      </c>
      <c r="M8502" s="548" t="s">
        <v>13758</v>
      </c>
      <c r="N8502" s="545" t="s">
        <v>13413</v>
      </c>
      <c r="O8502" s="545" t="s">
        <v>13413</v>
      </c>
      <c r="P8502" s="549">
        <v>6052</v>
      </c>
      <c r="Q8502" s="549">
        <v>1</v>
      </c>
      <c r="R8502" s="549">
        <v>14</v>
      </c>
      <c r="S8502" s="548">
        <v>2257</v>
      </c>
      <c r="T8502" s="548"/>
      <c r="U8502" s="99"/>
    </row>
    <row r="8503" spans="1:21" ht="19.5" customHeight="1">
      <c r="A8503" s="545">
        <v>103242</v>
      </c>
      <c r="B8503" s="545" t="s">
        <v>10224</v>
      </c>
      <c r="C8503" s="545" t="s">
        <v>216</v>
      </c>
      <c r="D8503" s="546"/>
      <c r="E8503" s="171" t="str">
        <f t="shared" si="132"/>
        <v>1900</v>
      </c>
      <c r="F8503" s="547">
        <v>0</v>
      </c>
      <c r="G8503" s="548">
        <v>0</v>
      </c>
      <c r="H8503" s="547">
        <v>0</v>
      </c>
      <c r="I8503" s="545" t="s">
        <v>12637</v>
      </c>
      <c r="J8503" s="545"/>
      <c r="K8503" s="545" t="s">
        <v>19039</v>
      </c>
      <c r="L8503" s="545" t="s">
        <v>13413</v>
      </c>
      <c r="M8503" s="548" t="s">
        <v>13758</v>
      </c>
      <c r="N8503" s="545" t="s">
        <v>13413</v>
      </c>
      <c r="O8503" s="545" t="s">
        <v>13413</v>
      </c>
      <c r="P8503" s="549">
        <v>6053</v>
      </c>
      <c r="Q8503" s="549">
        <v>1</v>
      </c>
      <c r="R8503" s="549">
        <v>13</v>
      </c>
      <c r="S8503" s="548"/>
      <c r="T8503" s="548"/>
      <c r="U8503" s="99"/>
    </row>
    <row r="8504" spans="1:21" ht="19.5" customHeight="1">
      <c r="A8504" s="545">
        <v>103243</v>
      </c>
      <c r="B8504" s="545" t="s">
        <v>10223</v>
      </c>
      <c r="C8504" s="545" t="s">
        <v>216</v>
      </c>
      <c r="D8504" s="546"/>
      <c r="E8504" s="171" t="str">
        <f t="shared" si="132"/>
        <v>1900</v>
      </c>
      <c r="F8504" s="547">
        <v>0</v>
      </c>
      <c r="G8504" s="548">
        <v>0</v>
      </c>
      <c r="H8504" s="547">
        <v>0</v>
      </c>
      <c r="I8504" s="545" t="s">
        <v>12973</v>
      </c>
      <c r="J8504" s="545"/>
      <c r="K8504" s="545" t="s">
        <v>13413</v>
      </c>
      <c r="L8504" s="545" t="s">
        <v>13413</v>
      </c>
      <c r="M8504" s="548" t="s">
        <v>13758</v>
      </c>
      <c r="N8504" s="545" t="s">
        <v>13413</v>
      </c>
      <c r="O8504" s="545" t="s">
        <v>13413</v>
      </c>
      <c r="P8504" s="549">
        <v>6054</v>
      </c>
      <c r="Q8504" s="549">
        <v>1</v>
      </c>
      <c r="R8504" s="549">
        <v>59</v>
      </c>
      <c r="S8504" s="548"/>
      <c r="T8504" s="548"/>
      <c r="U8504" s="99"/>
    </row>
    <row r="8505" spans="1:21" ht="19.5" customHeight="1">
      <c r="A8505" s="545">
        <v>103245</v>
      </c>
      <c r="B8505" s="545" t="s">
        <v>5922</v>
      </c>
      <c r="C8505" s="545" t="s">
        <v>216</v>
      </c>
      <c r="D8505" s="546">
        <v>45708</v>
      </c>
      <c r="E8505" s="171" t="str">
        <f t="shared" si="132"/>
        <v>2025</v>
      </c>
      <c r="F8505" s="547">
        <v>26105.9</v>
      </c>
      <c r="G8505" s="548">
        <v>0.19</v>
      </c>
      <c r="H8505" s="547">
        <v>21937.74</v>
      </c>
      <c r="I8505" s="545" t="s">
        <v>12973</v>
      </c>
      <c r="J8505" s="545" t="s">
        <v>13307</v>
      </c>
      <c r="K8505" s="545" t="s">
        <v>19040</v>
      </c>
      <c r="L8505" s="545" t="s">
        <v>13413</v>
      </c>
      <c r="M8505" s="548" t="s">
        <v>13758</v>
      </c>
      <c r="N8505" s="545" t="s">
        <v>13413</v>
      </c>
      <c r="O8505" s="545" t="s">
        <v>13413</v>
      </c>
      <c r="P8505" s="549">
        <v>6056</v>
      </c>
      <c r="Q8505" s="549">
        <v>1</v>
      </c>
      <c r="R8505" s="549">
        <v>59</v>
      </c>
      <c r="S8505" s="548">
        <v>2228</v>
      </c>
      <c r="T8505" s="548"/>
      <c r="U8505" s="99"/>
    </row>
    <row r="8506" spans="1:21" ht="19.5" customHeight="1">
      <c r="A8506" s="545">
        <v>103247</v>
      </c>
      <c r="B8506" s="545" t="s">
        <v>1240</v>
      </c>
      <c r="C8506" s="545" t="s">
        <v>216</v>
      </c>
      <c r="D8506" s="546">
        <v>44592</v>
      </c>
      <c r="E8506" s="171" t="str">
        <f t="shared" si="132"/>
        <v>2022</v>
      </c>
      <c r="F8506" s="547">
        <v>7224</v>
      </c>
      <c r="G8506" s="548">
        <v>0.19</v>
      </c>
      <c r="H8506" s="547">
        <v>6070.59</v>
      </c>
      <c r="I8506" s="545" t="s">
        <v>12700</v>
      </c>
      <c r="J8506" s="545" t="s">
        <v>13297</v>
      </c>
      <c r="K8506" s="545" t="s">
        <v>13413</v>
      </c>
      <c r="L8506" s="545" t="s">
        <v>13413</v>
      </c>
      <c r="M8506" s="548" t="s">
        <v>13758</v>
      </c>
      <c r="N8506" s="545" t="s">
        <v>13413</v>
      </c>
      <c r="O8506" s="545" t="s">
        <v>13413</v>
      </c>
      <c r="P8506" s="549">
        <v>6058</v>
      </c>
      <c r="Q8506" s="549">
        <v>1</v>
      </c>
      <c r="R8506" s="549">
        <v>117</v>
      </c>
      <c r="S8506" s="548">
        <v>2257</v>
      </c>
      <c r="T8506" s="548"/>
      <c r="U8506" s="99"/>
    </row>
    <row r="8507" spans="1:21" ht="19.5" customHeight="1">
      <c r="A8507" s="545">
        <v>103248</v>
      </c>
      <c r="B8507" s="545" t="s">
        <v>1211</v>
      </c>
      <c r="C8507" s="545" t="s">
        <v>216</v>
      </c>
      <c r="D8507" s="546"/>
      <c r="E8507" s="171" t="str">
        <f t="shared" si="132"/>
        <v>1900</v>
      </c>
      <c r="F8507" s="547">
        <v>0</v>
      </c>
      <c r="G8507" s="548">
        <v>0</v>
      </c>
      <c r="H8507" s="547">
        <v>0</v>
      </c>
      <c r="I8507" s="545" t="s">
        <v>12700</v>
      </c>
      <c r="J8507" s="545"/>
      <c r="K8507" s="545" t="s">
        <v>13413</v>
      </c>
      <c r="L8507" s="545" t="s">
        <v>13413</v>
      </c>
      <c r="M8507" s="548" t="s">
        <v>13758</v>
      </c>
      <c r="N8507" s="545" t="s">
        <v>13413</v>
      </c>
      <c r="O8507" s="545" t="s">
        <v>13413</v>
      </c>
      <c r="P8507" s="549">
        <v>6059</v>
      </c>
      <c r="Q8507" s="549">
        <v>1</v>
      </c>
      <c r="R8507" s="549">
        <v>117</v>
      </c>
      <c r="S8507" s="548"/>
      <c r="T8507" s="548"/>
      <c r="U8507" s="99"/>
    </row>
    <row r="8508" spans="1:21" ht="19.5" customHeight="1">
      <c r="A8508" s="545">
        <v>103249</v>
      </c>
      <c r="B8508" s="545" t="s">
        <v>4093</v>
      </c>
      <c r="C8508" s="545" t="s">
        <v>216</v>
      </c>
      <c r="D8508" s="546">
        <v>44601</v>
      </c>
      <c r="E8508" s="171" t="str">
        <f t="shared" si="132"/>
        <v>2022</v>
      </c>
      <c r="F8508" s="547">
        <v>6788</v>
      </c>
      <c r="G8508" s="548">
        <v>0.19</v>
      </c>
      <c r="H8508" s="547">
        <v>5704.2</v>
      </c>
      <c r="I8508" s="545" t="s">
        <v>12973</v>
      </c>
      <c r="J8508" s="545" t="s">
        <v>13297</v>
      </c>
      <c r="K8508" s="545" t="s">
        <v>13413</v>
      </c>
      <c r="L8508" s="545" t="s">
        <v>13413</v>
      </c>
      <c r="M8508" s="548" t="s">
        <v>13758</v>
      </c>
      <c r="N8508" s="545" t="s">
        <v>13413</v>
      </c>
      <c r="O8508" s="545" t="s">
        <v>13413</v>
      </c>
      <c r="P8508" s="549">
        <v>6060</v>
      </c>
      <c r="Q8508" s="549">
        <v>1</v>
      </c>
      <c r="R8508" s="549">
        <v>59</v>
      </c>
      <c r="S8508" s="548">
        <v>2257</v>
      </c>
      <c r="T8508" s="548"/>
      <c r="U8508" s="99"/>
    </row>
    <row r="8509" spans="1:21" ht="19.5" customHeight="1">
      <c r="A8509" s="545">
        <v>103250</v>
      </c>
      <c r="B8509" s="545" t="s">
        <v>4075</v>
      </c>
      <c r="C8509" s="545" t="s">
        <v>216</v>
      </c>
      <c r="D8509" s="546">
        <v>45708</v>
      </c>
      <c r="E8509" s="171" t="str">
        <f t="shared" si="132"/>
        <v>2025</v>
      </c>
      <c r="F8509" s="547">
        <v>3836.33</v>
      </c>
      <c r="G8509" s="548">
        <v>0.19</v>
      </c>
      <c r="H8509" s="547">
        <v>3223.81</v>
      </c>
      <c r="I8509" s="545" t="s">
        <v>12973</v>
      </c>
      <c r="J8509" s="545" t="s">
        <v>13307</v>
      </c>
      <c r="K8509" s="545" t="s">
        <v>19041</v>
      </c>
      <c r="L8509" s="545" t="s">
        <v>13413</v>
      </c>
      <c r="M8509" s="548" t="s">
        <v>13758</v>
      </c>
      <c r="N8509" s="545" t="s">
        <v>13413</v>
      </c>
      <c r="O8509" s="545" t="s">
        <v>13413</v>
      </c>
      <c r="P8509" s="549">
        <v>6061</v>
      </c>
      <c r="Q8509" s="549">
        <v>1</v>
      </c>
      <c r="R8509" s="549">
        <v>59</v>
      </c>
      <c r="S8509" s="548">
        <v>2228</v>
      </c>
      <c r="T8509" s="548"/>
      <c r="U8509" s="99"/>
    </row>
    <row r="8510" spans="1:21" ht="19.5" customHeight="1">
      <c r="A8510" s="545">
        <v>103251</v>
      </c>
      <c r="B8510" s="545" t="s">
        <v>4106</v>
      </c>
      <c r="C8510" s="545" t="s">
        <v>216</v>
      </c>
      <c r="D8510" s="546">
        <v>45708</v>
      </c>
      <c r="E8510" s="171" t="str">
        <f t="shared" si="132"/>
        <v>2025</v>
      </c>
      <c r="F8510" s="547">
        <v>11781.56</v>
      </c>
      <c r="G8510" s="548">
        <v>0.19</v>
      </c>
      <c r="H8510" s="547">
        <v>9900.4699999999993</v>
      </c>
      <c r="I8510" s="545" t="s">
        <v>12973</v>
      </c>
      <c r="J8510" s="545" t="s">
        <v>13307</v>
      </c>
      <c r="K8510" s="545" t="s">
        <v>13413</v>
      </c>
      <c r="L8510" s="545" t="s">
        <v>13413</v>
      </c>
      <c r="M8510" s="548" t="s">
        <v>13758</v>
      </c>
      <c r="N8510" s="545" t="s">
        <v>13413</v>
      </c>
      <c r="O8510" s="545" t="s">
        <v>13413</v>
      </c>
      <c r="P8510" s="549">
        <v>6062</v>
      </c>
      <c r="Q8510" s="549">
        <v>1</v>
      </c>
      <c r="R8510" s="549">
        <v>59</v>
      </c>
      <c r="S8510" s="548">
        <v>2228</v>
      </c>
      <c r="T8510" s="548"/>
      <c r="U8510" s="99"/>
    </row>
    <row r="8511" spans="1:21" ht="19.5" customHeight="1">
      <c r="A8511" s="545">
        <v>103252</v>
      </c>
      <c r="B8511" s="545" t="s">
        <v>4135</v>
      </c>
      <c r="C8511" s="545" t="s">
        <v>216</v>
      </c>
      <c r="D8511" s="546"/>
      <c r="E8511" s="171" t="str">
        <f t="shared" si="132"/>
        <v>1900</v>
      </c>
      <c r="F8511" s="547">
        <v>0</v>
      </c>
      <c r="G8511" s="548">
        <v>0</v>
      </c>
      <c r="H8511" s="547">
        <v>0</v>
      </c>
      <c r="I8511" s="545" t="s">
        <v>12973</v>
      </c>
      <c r="J8511" s="545"/>
      <c r="K8511" s="545" t="s">
        <v>13413</v>
      </c>
      <c r="L8511" s="545" t="s">
        <v>13413</v>
      </c>
      <c r="M8511" s="548" t="s">
        <v>13758</v>
      </c>
      <c r="N8511" s="545" t="s">
        <v>13413</v>
      </c>
      <c r="O8511" s="545" t="s">
        <v>19042</v>
      </c>
      <c r="P8511" s="549">
        <v>6063</v>
      </c>
      <c r="Q8511" s="549">
        <v>1</v>
      </c>
      <c r="R8511" s="549">
        <v>59</v>
      </c>
      <c r="S8511" s="548"/>
      <c r="T8511" s="548"/>
      <c r="U8511" s="99"/>
    </row>
    <row r="8512" spans="1:21" ht="19.5" customHeight="1">
      <c r="A8512" s="545">
        <v>103256</v>
      </c>
      <c r="B8512" s="545" t="s">
        <v>10222</v>
      </c>
      <c r="C8512" s="545" t="s">
        <v>209</v>
      </c>
      <c r="D8512" s="546"/>
      <c r="E8512" s="171" t="str">
        <f t="shared" si="132"/>
        <v>1900</v>
      </c>
      <c r="F8512" s="547">
        <v>0</v>
      </c>
      <c r="G8512" s="548">
        <v>0</v>
      </c>
      <c r="H8512" s="547">
        <v>0</v>
      </c>
      <c r="I8512" s="545" t="s">
        <v>12637</v>
      </c>
      <c r="J8512" s="545"/>
      <c r="K8512" s="545" t="s">
        <v>13413</v>
      </c>
      <c r="L8512" s="545" t="s">
        <v>13413</v>
      </c>
      <c r="M8512" s="548" t="s">
        <v>13758</v>
      </c>
      <c r="N8512" s="545" t="s">
        <v>13413</v>
      </c>
      <c r="O8512" s="545" t="s">
        <v>13413</v>
      </c>
      <c r="P8512" s="549">
        <v>6064</v>
      </c>
      <c r="Q8512" s="549">
        <v>1</v>
      </c>
      <c r="R8512" s="549">
        <v>13</v>
      </c>
      <c r="S8512" s="548"/>
      <c r="T8512" s="548"/>
      <c r="U8512" s="99"/>
    </row>
    <row r="8513" spans="1:21" ht="19.5" customHeight="1">
      <c r="A8513" s="545">
        <v>103258</v>
      </c>
      <c r="B8513" s="545" t="s">
        <v>4049</v>
      </c>
      <c r="C8513" s="545" t="s">
        <v>216</v>
      </c>
      <c r="D8513" s="546">
        <v>43532</v>
      </c>
      <c r="E8513" s="171" t="str">
        <f t="shared" si="132"/>
        <v>2019</v>
      </c>
      <c r="F8513" s="547">
        <v>197</v>
      </c>
      <c r="G8513" s="548">
        <v>0.19</v>
      </c>
      <c r="H8513" s="547">
        <v>165.55</v>
      </c>
      <c r="I8513" s="545" t="s">
        <v>12973</v>
      </c>
      <c r="J8513" s="545" t="s">
        <v>13298</v>
      </c>
      <c r="K8513" s="545" t="s">
        <v>13413</v>
      </c>
      <c r="L8513" s="545" t="s">
        <v>13413</v>
      </c>
      <c r="M8513" s="548" t="s">
        <v>13758</v>
      </c>
      <c r="N8513" s="545" t="s">
        <v>13413</v>
      </c>
      <c r="O8513" s="545" t="s">
        <v>13413</v>
      </c>
      <c r="P8513" s="549">
        <v>6066</v>
      </c>
      <c r="Q8513" s="549">
        <v>1</v>
      </c>
      <c r="R8513" s="549">
        <v>59</v>
      </c>
      <c r="S8513" s="548">
        <v>1012</v>
      </c>
      <c r="T8513" s="548"/>
      <c r="U8513" s="99"/>
    </row>
    <row r="8514" spans="1:21" ht="19.5" customHeight="1">
      <c r="A8514" s="545">
        <v>103261</v>
      </c>
      <c r="B8514" s="545" t="s">
        <v>1840</v>
      </c>
      <c r="C8514" s="545" t="s">
        <v>216</v>
      </c>
      <c r="D8514" s="546">
        <v>45708</v>
      </c>
      <c r="E8514" s="171" t="str">
        <f t="shared" si="132"/>
        <v>2025</v>
      </c>
      <c r="F8514" s="547">
        <v>5965.98</v>
      </c>
      <c r="G8514" s="548">
        <v>0.19</v>
      </c>
      <c r="H8514" s="547">
        <v>5013.43</v>
      </c>
      <c r="I8514" s="545" t="s">
        <v>12686</v>
      </c>
      <c r="J8514" s="545" t="s">
        <v>13307</v>
      </c>
      <c r="K8514" s="545" t="s">
        <v>13413</v>
      </c>
      <c r="L8514" s="545" t="s">
        <v>13413</v>
      </c>
      <c r="M8514" s="548" t="s">
        <v>13758</v>
      </c>
      <c r="N8514" s="545" t="s">
        <v>13413</v>
      </c>
      <c r="O8514" s="545" t="s">
        <v>14436</v>
      </c>
      <c r="P8514" s="549">
        <v>6069</v>
      </c>
      <c r="Q8514" s="549">
        <v>1</v>
      </c>
      <c r="R8514" s="549">
        <v>131</v>
      </c>
      <c r="S8514" s="548">
        <v>2228</v>
      </c>
      <c r="T8514" s="548"/>
      <c r="U8514" s="99"/>
    </row>
    <row r="8515" spans="1:21" ht="19.5" customHeight="1">
      <c r="A8515" s="545">
        <v>103262</v>
      </c>
      <c r="B8515" s="545" t="s">
        <v>1842</v>
      </c>
      <c r="C8515" s="545" t="s">
        <v>216</v>
      </c>
      <c r="D8515" s="546">
        <v>45708</v>
      </c>
      <c r="E8515" s="171" t="str">
        <f t="shared" si="132"/>
        <v>2025</v>
      </c>
      <c r="F8515" s="547">
        <v>16332.78</v>
      </c>
      <c r="G8515" s="548">
        <v>0.19</v>
      </c>
      <c r="H8515" s="547">
        <v>13725.03</v>
      </c>
      <c r="I8515" s="545" t="s">
        <v>12686</v>
      </c>
      <c r="J8515" s="545" t="s">
        <v>13307</v>
      </c>
      <c r="K8515" s="545" t="s">
        <v>13413</v>
      </c>
      <c r="L8515" s="545" t="s">
        <v>13413</v>
      </c>
      <c r="M8515" s="548" t="s">
        <v>13758</v>
      </c>
      <c r="N8515" s="545" t="s">
        <v>13413</v>
      </c>
      <c r="O8515" s="545" t="s">
        <v>13413</v>
      </c>
      <c r="P8515" s="549">
        <v>6070</v>
      </c>
      <c r="Q8515" s="549">
        <v>1</v>
      </c>
      <c r="R8515" s="549">
        <v>131</v>
      </c>
      <c r="S8515" s="548">
        <v>2228</v>
      </c>
      <c r="T8515" s="548"/>
      <c r="U8515" s="99"/>
    </row>
    <row r="8516" spans="1:21" ht="19.5" customHeight="1">
      <c r="A8516" s="545">
        <v>103263</v>
      </c>
      <c r="B8516" s="545" t="s">
        <v>1892</v>
      </c>
      <c r="C8516" s="545" t="s">
        <v>216</v>
      </c>
      <c r="D8516" s="546"/>
      <c r="E8516" s="171" t="str">
        <f t="shared" ref="E8516:E8579" si="133">TEXT(D8516,"YYYY")</f>
        <v>1900</v>
      </c>
      <c r="F8516" s="547">
        <v>0</v>
      </c>
      <c r="G8516" s="548">
        <v>0</v>
      </c>
      <c r="H8516" s="547">
        <v>0</v>
      </c>
      <c r="I8516" s="545" t="s">
        <v>12637</v>
      </c>
      <c r="J8516" s="545"/>
      <c r="K8516" s="545" t="s">
        <v>13413</v>
      </c>
      <c r="L8516" s="545" t="s">
        <v>13413</v>
      </c>
      <c r="M8516" s="548" t="s">
        <v>13758</v>
      </c>
      <c r="N8516" s="545" t="s">
        <v>13413</v>
      </c>
      <c r="O8516" s="545" t="s">
        <v>13413</v>
      </c>
      <c r="P8516" s="549">
        <v>6071</v>
      </c>
      <c r="Q8516" s="549">
        <v>1</v>
      </c>
      <c r="R8516" s="549">
        <v>13</v>
      </c>
      <c r="S8516" s="548"/>
      <c r="T8516" s="548"/>
      <c r="U8516" s="99"/>
    </row>
    <row r="8517" spans="1:21" ht="19.5" customHeight="1">
      <c r="A8517" s="545">
        <v>103264</v>
      </c>
      <c r="B8517" s="545" t="s">
        <v>6901</v>
      </c>
      <c r="C8517" s="545" t="s">
        <v>216</v>
      </c>
      <c r="D8517" s="546">
        <v>46052</v>
      </c>
      <c r="E8517" s="171" t="str">
        <f t="shared" si="133"/>
        <v>2026</v>
      </c>
      <c r="F8517" s="547">
        <v>257</v>
      </c>
      <c r="G8517" s="548">
        <v>0.19</v>
      </c>
      <c r="H8517" s="547">
        <v>215.97</v>
      </c>
      <c r="I8517" s="545" t="s">
        <v>12650</v>
      </c>
      <c r="J8517" s="545" t="s">
        <v>13307</v>
      </c>
      <c r="K8517" s="545" t="s">
        <v>13413</v>
      </c>
      <c r="L8517" s="545" t="s">
        <v>16443</v>
      </c>
      <c r="M8517" s="548" t="s">
        <v>13758</v>
      </c>
      <c r="N8517" s="545" t="s">
        <v>13413</v>
      </c>
      <c r="O8517" s="545" t="s">
        <v>16444</v>
      </c>
      <c r="P8517" s="549">
        <v>6072</v>
      </c>
      <c r="Q8517" s="549">
        <v>1</v>
      </c>
      <c r="R8517" s="549">
        <v>127</v>
      </c>
      <c r="S8517" s="548">
        <v>2228</v>
      </c>
      <c r="T8517" s="548"/>
      <c r="U8517" s="99"/>
    </row>
    <row r="8518" spans="1:21" ht="19.5" customHeight="1">
      <c r="A8518" s="545">
        <v>103265</v>
      </c>
      <c r="B8518" s="545" t="s">
        <v>3882</v>
      </c>
      <c r="C8518" s="545" t="s">
        <v>4468</v>
      </c>
      <c r="D8518" s="546">
        <v>46052</v>
      </c>
      <c r="E8518" s="171" t="str">
        <f t="shared" si="133"/>
        <v>2026</v>
      </c>
      <c r="F8518" s="547">
        <v>10105</v>
      </c>
      <c r="G8518" s="548">
        <v>0.19</v>
      </c>
      <c r="H8518" s="547">
        <v>8491.6</v>
      </c>
      <c r="I8518" s="545" t="s">
        <v>12754</v>
      </c>
      <c r="J8518" s="545" t="s">
        <v>13307</v>
      </c>
      <c r="K8518" s="545" t="s">
        <v>13413</v>
      </c>
      <c r="L8518" s="545" t="s">
        <v>16443</v>
      </c>
      <c r="M8518" s="548" t="s">
        <v>13758</v>
      </c>
      <c r="N8518" s="545" t="s">
        <v>13413</v>
      </c>
      <c r="O8518" s="545" t="s">
        <v>16444</v>
      </c>
      <c r="P8518" s="549">
        <v>6073</v>
      </c>
      <c r="Q8518" s="549">
        <v>1</v>
      </c>
      <c r="R8518" s="549">
        <v>33</v>
      </c>
      <c r="S8518" s="548">
        <v>2228</v>
      </c>
      <c r="T8518" s="548"/>
      <c r="U8518" s="99"/>
    </row>
    <row r="8519" spans="1:21" ht="19.5" customHeight="1">
      <c r="A8519" s="545">
        <v>103266</v>
      </c>
      <c r="B8519" s="545" t="s">
        <v>6980</v>
      </c>
      <c r="C8519" s="545" t="s">
        <v>786</v>
      </c>
      <c r="D8519" s="546">
        <v>46052</v>
      </c>
      <c r="E8519" s="171" t="str">
        <f t="shared" si="133"/>
        <v>2026</v>
      </c>
      <c r="F8519" s="547">
        <v>18217</v>
      </c>
      <c r="G8519" s="548">
        <v>0.19</v>
      </c>
      <c r="H8519" s="547">
        <v>15308.4</v>
      </c>
      <c r="I8519" s="545" t="s">
        <v>12754</v>
      </c>
      <c r="J8519" s="545" t="s">
        <v>13307</v>
      </c>
      <c r="K8519" s="545" t="s">
        <v>13413</v>
      </c>
      <c r="L8519" s="545" t="s">
        <v>13413</v>
      </c>
      <c r="M8519" s="548" t="s">
        <v>13758</v>
      </c>
      <c r="N8519" s="545" t="s">
        <v>13413</v>
      </c>
      <c r="O8519" s="545" t="s">
        <v>13413</v>
      </c>
      <c r="P8519" s="549">
        <v>6074</v>
      </c>
      <c r="Q8519" s="549">
        <v>1</v>
      </c>
      <c r="R8519" s="549">
        <v>33</v>
      </c>
      <c r="S8519" s="548">
        <v>2228</v>
      </c>
      <c r="T8519" s="548"/>
      <c r="U8519" s="99"/>
    </row>
    <row r="8520" spans="1:21" ht="19.5" customHeight="1">
      <c r="A8520" s="545">
        <v>103267</v>
      </c>
      <c r="B8520" s="545" t="s">
        <v>4201</v>
      </c>
      <c r="C8520" s="545" t="s">
        <v>221</v>
      </c>
      <c r="D8520" s="546"/>
      <c r="E8520" s="171" t="str">
        <f t="shared" si="133"/>
        <v>1900</v>
      </c>
      <c r="F8520" s="547">
        <v>0</v>
      </c>
      <c r="G8520" s="548">
        <v>0</v>
      </c>
      <c r="H8520" s="547">
        <v>0</v>
      </c>
      <c r="I8520" s="545" t="s">
        <v>12973</v>
      </c>
      <c r="J8520" s="545"/>
      <c r="K8520" s="545" t="s">
        <v>19043</v>
      </c>
      <c r="L8520" s="545" t="s">
        <v>13413</v>
      </c>
      <c r="M8520" s="548" t="s">
        <v>13758</v>
      </c>
      <c r="N8520" s="545" t="s">
        <v>13413</v>
      </c>
      <c r="O8520" s="545" t="s">
        <v>13413</v>
      </c>
      <c r="P8520" s="549">
        <v>6075</v>
      </c>
      <c r="Q8520" s="549">
        <v>1</v>
      </c>
      <c r="R8520" s="549">
        <v>59</v>
      </c>
      <c r="S8520" s="548"/>
      <c r="T8520" s="548"/>
      <c r="U8520" s="99"/>
    </row>
    <row r="8521" spans="1:21" ht="19.5" customHeight="1">
      <c r="A8521" s="545">
        <v>103268</v>
      </c>
      <c r="B8521" s="545" t="s">
        <v>3885</v>
      </c>
      <c r="C8521" s="545" t="s">
        <v>216</v>
      </c>
      <c r="D8521" s="546">
        <v>46052</v>
      </c>
      <c r="E8521" s="171" t="str">
        <f t="shared" si="133"/>
        <v>2026</v>
      </c>
      <c r="F8521" s="547">
        <v>55421</v>
      </c>
      <c r="G8521" s="548">
        <v>0.19</v>
      </c>
      <c r="H8521" s="547">
        <v>46572.27</v>
      </c>
      <c r="I8521" s="545" t="s">
        <v>12754</v>
      </c>
      <c r="J8521" s="545" t="s">
        <v>13307</v>
      </c>
      <c r="K8521" s="545" t="s">
        <v>13413</v>
      </c>
      <c r="L8521" s="545" t="s">
        <v>13413</v>
      </c>
      <c r="M8521" s="548" t="s">
        <v>13758</v>
      </c>
      <c r="N8521" s="545" t="s">
        <v>13413</v>
      </c>
      <c r="O8521" s="545" t="s">
        <v>13413</v>
      </c>
      <c r="P8521" s="549">
        <v>6076</v>
      </c>
      <c r="Q8521" s="549">
        <v>1</v>
      </c>
      <c r="R8521" s="549">
        <v>33</v>
      </c>
      <c r="S8521" s="548">
        <v>2228</v>
      </c>
      <c r="T8521" s="548"/>
      <c r="U8521" s="99"/>
    </row>
    <row r="8522" spans="1:21" ht="19.5" customHeight="1">
      <c r="A8522" s="545">
        <v>103269</v>
      </c>
      <c r="B8522" s="545" t="s">
        <v>550</v>
      </c>
      <c r="C8522" s="545" t="s">
        <v>216</v>
      </c>
      <c r="D8522" s="546">
        <v>44592</v>
      </c>
      <c r="E8522" s="171" t="str">
        <f t="shared" si="133"/>
        <v>2022</v>
      </c>
      <c r="F8522" s="547">
        <v>4645</v>
      </c>
      <c r="G8522" s="548">
        <v>0.19</v>
      </c>
      <c r="H8522" s="547">
        <v>3903.36</v>
      </c>
      <c r="I8522" s="545" t="s">
        <v>12672</v>
      </c>
      <c r="J8522" s="545" t="s">
        <v>13297</v>
      </c>
      <c r="K8522" s="545" t="s">
        <v>13413</v>
      </c>
      <c r="L8522" s="545" t="s">
        <v>13413</v>
      </c>
      <c r="M8522" s="548" t="s">
        <v>13758</v>
      </c>
      <c r="N8522" s="545" t="s">
        <v>13413</v>
      </c>
      <c r="O8522" s="545" t="s">
        <v>13413</v>
      </c>
      <c r="P8522" s="549">
        <v>6077</v>
      </c>
      <c r="Q8522" s="549">
        <v>1</v>
      </c>
      <c r="R8522" s="549">
        <v>4</v>
      </c>
      <c r="S8522" s="548">
        <v>2257</v>
      </c>
      <c r="T8522" s="548"/>
      <c r="U8522" s="99"/>
    </row>
    <row r="8523" spans="1:21" ht="19.5" customHeight="1">
      <c r="A8523" s="545">
        <v>103270</v>
      </c>
      <c r="B8523" s="545" t="s">
        <v>3887</v>
      </c>
      <c r="C8523" s="545" t="s">
        <v>216</v>
      </c>
      <c r="D8523" s="546">
        <v>46052</v>
      </c>
      <c r="E8523" s="171" t="str">
        <f t="shared" si="133"/>
        <v>2026</v>
      </c>
      <c r="F8523" s="547">
        <v>4588</v>
      </c>
      <c r="G8523" s="548">
        <v>0.19</v>
      </c>
      <c r="H8523" s="547">
        <v>3855.46</v>
      </c>
      <c r="I8523" s="545" t="s">
        <v>12754</v>
      </c>
      <c r="J8523" s="545" t="s">
        <v>13307</v>
      </c>
      <c r="K8523" s="545" t="s">
        <v>13413</v>
      </c>
      <c r="L8523" s="545" t="s">
        <v>13413</v>
      </c>
      <c r="M8523" s="548" t="s">
        <v>13758</v>
      </c>
      <c r="N8523" s="545" t="s">
        <v>13413</v>
      </c>
      <c r="O8523" s="545" t="s">
        <v>13413</v>
      </c>
      <c r="P8523" s="549">
        <v>6078</v>
      </c>
      <c r="Q8523" s="549">
        <v>1</v>
      </c>
      <c r="R8523" s="549">
        <v>33</v>
      </c>
      <c r="S8523" s="548">
        <v>2228</v>
      </c>
      <c r="T8523" s="548"/>
      <c r="U8523" s="99"/>
    </row>
    <row r="8524" spans="1:21" ht="19.5" customHeight="1">
      <c r="A8524" s="545">
        <v>103271</v>
      </c>
      <c r="B8524" s="545" t="s">
        <v>506</v>
      </c>
      <c r="C8524" s="545" t="s">
        <v>216</v>
      </c>
      <c r="D8524" s="546">
        <v>46052</v>
      </c>
      <c r="E8524" s="171" t="str">
        <f t="shared" si="133"/>
        <v>2026</v>
      </c>
      <c r="F8524" s="547">
        <v>2517</v>
      </c>
      <c r="G8524" s="548">
        <v>0.19</v>
      </c>
      <c r="H8524" s="547">
        <v>2115.13</v>
      </c>
      <c r="I8524" s="545" t="s">
        <v>12672</v>
      </c>
      <c r="J8524" s="545" t="s">
        <v>13307</v>
      </c>
      <c r="K8524" s="545" t="s">
        <v>13413</v>
      </c>
      <c r="L8524" s="545" t="s">
        <v>13413</v>
      </c>
      <c r="M8524" s="548" t="s">
        <v>13758</v>
      </c>
      <c r="N8524" s="545" t="s">
        <v>13413</v>
      </c>
      <c r="O8524" s="545" t="s">
        <v>13413</v>
      </c>
      <c r="P8524" s="549">
        <v>6079</v>
      </c>
      <c r="Q8524" s="549">
        <v>1</v>
      </c>
      <c r="R8524" s="549">
        <v>4</v>
      </c>
      <c r="S8524" s="548">
        <v>2228</v>
      </c>
      <c r="T8524" s="548"/>
      <c r="U8524" s="99"/>
    </row>
    <row r="8525" spans="1:21" ht="19.5" customHeight="1">
      <c r="A8525" s="545">
        <v>103272</v>
      </c>
      <c r="B8525" s="545" t="s">
        <v>4055</v>
      </c>
      <c r="C8525" s="545" t="s">
        <v>216</v>
      </c>
      <c r="D8525" s="546"/>
      <c r="E8525" s="171" t="str">
        <f t="shared" si="133"/>
        <v>1900</v>
      </c>
      <c r="F8525" s="547">
        <v>0</v>
      </c>
      <c r="G8525" s="548">
        <v>0</v>
      </c>
      <c r="H8525" s="547">
        <v>0</v>
      </c>
      <c r="I8525" s="545" t="s">
        <v>12973</v>
      </c>
      <c r="J8525" s="545"/>
      <c r="K8525" s="545" t="s">
        <v>13413</v>
      </c>
      <c r="L8525" s="545" t="s">
        <v>13413</v>
      </c>
      <c r="M8525" s="548" t="s">
        <v>13758</v>
      </c>
      <c r="N8525" s="545" t="s">
        <v>13413</v>
      </c>
      <c r="O8525" s="545" t="s">
        <v>13413</v>
      </c>
      <c r="P8525" s="549">
        <v>6080</v>
      </c>
      <c r="Q8525" s="549">
        <v>1</v>
      </c>
      <c r="R8525" s="549">
        <v>59</v>
      </c>
      <c r="S8525" s="548"/>
      <c r="T8525" s="548"/>
      <c r="U8525" s="99"/>
    </row>
    <row r="8526" spans="1:21" ht="19.5" customHeight="1">
      <c r="A8526" s="545">
        <v>103273</v>
      </c>
      <c r="B8526" s="545" t="s">
        <v>10221</v>
      </c>
      <c r="C8526" s="545" t="s">
        <v>221</v>
      </c>
      <c r="D8526" s="546"/>
      <c r="E8526" s="171" t="str">
        <f t="shared" si="133"/>
        <v>1900</v>
      </c>
      <c r="F8526" s="547">
        <v>0</v>
      </c>
      <c r="G8526" s="548">
        <v>0</v>
      </c>
      <c r="H8526" s="547">
        <v>0</v>
      </c>
      <c r="I8526" s="545" t="s">
        <v>12649</v>
      </c>
      <c r="J8526" s="545"/>
      <c r="K8526" s="545" t="s">
        <v>13413</v>
      </c>
      <c r="L8526" s="545" t="s">
        <v>13413</v>
      </c>
      <c r="M8526" s="548" t="s">
        <v>13758</v>
      </c>
      <c r="N8526" s="545" t="s">
        <v>13413</v>
      </c>
      <c r="O8526" s="545" t="s">
        <v>13413</v>
      </c>
      <c r="P8526" s="549">
        <v>6081</v>
      </c>
      <c r="Q8526" s="549">
        <v>1</v>
      </c>
      <c r="R8526" s="549">
        <v>17</v>
      </c>
      <c r="S8526" s="548"/>
      <c r="T8526" s="548"/>
      <c r="U8526" s="99"/>
    </row>
    <row r="8527" spans="1:21" ht="19.5" customHeight="1">
      <c r="A8527" s="545">
        <v>103274</v>
      </c>
      <c r="B8527" s="545" t="s">
        <v>12297</v>
      </c>
      <c r="C8527" s="545" t="s">
        <v>216</v>
      </c>
      <c r="D8527" s="546">
        <v>45708</v>
      </c>
      <c r="E8527" s="171" t="str">
        <f t="shared" si="133"/>
        <v>2025</v>
      </c>
      <c r="F8527" s="547">
        <v>480233.77</v>
      </c>
      <c r="G8527" s="548">
        <v>0.19</v>
      </c>
      <c r="H8527" s="547">
        <v>403557.79</v>
      </c>
      <c r="I8527" s="545" t="s">
        <v>12647</v>
      </c>
      <c r="J8527" s="545" t="s">
        <v>13307</v>
      </c>
      <c r="K8527" s="545" t="s">
        <v>19044</v>
      </c>
      <c r="L8527" s="545" t="s">
        <v>13413</v>
      </c>
      <c r="M8527" s="548" t="s">
        <v>13758</v>
      </c>
      <c r="N8527" s="545" t="s">
        <v>13413</v>
      </c>
      <c r="O8527" s="545" t="s">
        <v>13413</v>
      </c>
      <c r="P8527" s="549">
        <v>6082</v>
      </c>
      <c r="Q8527" s="549">
        <v>1</v>
      </c>
      <c r="R8527" s="549">
        <v>26</v>
      </c>
      <c r="S8527" s="548">
        <v>2228</v>
      </c>
      <c r="T8527" s="548"/>
      <c r="U8527" s="99"/>
    </row>
    <row r="8528" spans="1:21" ht="19.5" customHeight="1">
      <c r="A8528" s="545">
        <v>103275</v>
      </c>
      <c r="B8528" s="545" t="s">
        <v>4199</v>
      </c>
      <c r="C8528" s="545" t="s">
        <v>216</v>
      </c>
      <c r="D8528" s="546"/>
      <c r="E8528" s="171" t="str">
        <f t="shared" si="133"/>
        <v>1900</v>
      </c>
      <c r="F8528" s="547">
        <v>0</v>
      </c>
      <c r="G8528" s="548">
        <v>0</v>
      </c>
      <c r="H8528" s="547">
        <v>0</v>
      </c>
      <c r="I8528" s="545" t="s">
        <v>12973</v>
      </c>
      <c r="J8528" s="545"/>
      <c r="K8528" s="545" t="s">
        <v>13413</v>
      </c>
      <c r="L8528" s="545" t="s">
        <v>13413</v>
      </c>
      <c r="M8528" s="548" t="s">
        <v>13758</v>
      </c>
      <c r="N8528" s="545" t="s">
        <v>13413</v>
      </c>
      <c r="O8528" s="545" t="s">
        <v>13413</v>
      </c>
      <c r="P8528" s="549">
        <v>6083</v>
      </c>
      <c r="Q8528" s="549">
        <v>1</v>
      </c>
      <c r="R8528" s="549">
        <v>59</v>
      </c>
      <c r="S8528" s="548"/>
      <c r="T8528" s="548"/>
      <c r="U8528" s="99"/>
    </row>
    <row r="8529" spans="1:21" ht="19.5" customHeight="1">
      <c r="A8529" s="545">
        <v>103276</v>
      </c>
      <c r="B8529" s="545" t="s">
        <v>4358</v>
      </c>
      <c r="C8529" s="545" t="s">
        <v>216</v>
      </c>
      <c r="D8529" s="546">
        <v>43802</v>
      </c>
      <c r="E8529" s="171" t="str">
        <f t="shared" si="133"/>
        <v>2019</v>
      </c>
      <c r="F8529" s="547">
        <v>62399.99</v>
      </c>
      <c r="G8529" s="548">
        <v>0.19</v>
      </c>
      <c r="H8529" s="547">
        <v>52436.97</v>
      </c>
      <c r="I8529" s="545" t="s">
        <v>12973</v>
      </c>
      <c r="J8529" s="545" t="s">
        <v>13385</v>
      </c>
      <c r="K8529" s="545" t="s">
        <v>13413</v>
      </c>
      <c r="L8529" s="545" t="s">
        <v>13413</v>
      </c>
      <c r="M8529" s="548" t="s">
        <v>13758</v>
      </c>
      <c r="N8529" s="545" t="s">
        <v>13413</v>
      </c>
      <c r="O8529" s="545" t="s">
        <v>13413</v>
      </c>
      <c r="P8529" s="549">
        <v>6084</v>
      </c>
      <c r="Q8529" s="549">
        <v>1</v>
      </c>
      <c r="R8529" s="549">
        <v>59</v>
      </c>
      <c r="S8529" s="548">
        <v>564</v>
      </c>
      <c r="T8529" s="548"/>
      <c r="U8529" s="99"/>
    </row>
    <row r="8530" spans="1:21" ht="19.5" customHeight="1">
      <c r="A8530" s="545">
        <v>103277</v>
      </c>
      <c r="B8530" s="545" t="s">
        <v>10220</v>
      </c>
      <c r="C8530" s="545" t="s">
        <v>216</v>
      </c>
      <c r="D8530" s="546"/>
      <c r="E8530" s="171" t="str">
        <f t="shared" si="133"/>
        <v>1900</v>
      </c>
      <c r="F8530" s="547">
        <v>0</v>
      </c>
      <c r="G8530" s="548">
        <v>0</v>
      </c>
      <c r="H8530" s="547">
        <v>0</v>
      </c>
      <c r="I8530" s="545" t="s">
        <v>12973</v>
      </c>
      <c r="J8530" s="545"/>
      <c r="K8530" s="545" t="s">
        <v>13413</v>
      </c>
      <c r="L8530" s="545" t="s">
        <v>13413</v>
      </c>
      <c r="M8530" s="548" t="s">
        <v>13758</v>
      </c>
      <c r="N8530" s="545" t="s">
        <v>13413</v>
      </c>
      <c r="O8530" s="545" t="s">
        <v>13413</v>
      </c>
      <c r="P8530" s="549">
        <v>6085</v>
      </c>
      <c r="Q8530" s="549">
        <v>1</v>
      </c>
      <c r="R8530" s="549">
        <v>59</v>
      </c>
      <c r="S8530" s="548"/>
      <c r="T8530" s="548"/>
      <c r="U8530" s="99"/>
    </row>
    <row r="8531" spans="1:21" ht="19.5" customHeight="1">
      <c r="A8531" s="545">
        <v>103278</v>
      </c>
      <c r="B8531" s="545" t="s">
        <v>10219</v>
      </c>
      <c r="C8531" s="545" t="s">
        <v>216</v>
      </c>
      <c r="D8531" s="546"/>
      <c r="E8531" s="171" t="str">
        <f t="shared" si="133"/>
        <v>1900</v>
      </c>
      <c r="F8531" s="547">
        <v>0</v>
      </c>
      <c r="G8531" s="548">
        <v>0</v>
      </c>
      <c r="H8531" s="547">
        <v>0</v>
      </c>
      <c r="I8531" s="545" t="s">
        <v>12649</v>
      </c>
      <c r="J8531" s="545"/>
      <c r="K8531" s="545" t="s">
        <v>13413</v>
      </c>
      <c r="L8531" s="545" t="s">
        <v>13413</v>
      </c>
      <c r="M8531" s="548" t="s">
        <v>13758</v>
      </c>
      <c r="N8531" s="545" t="s">
        <v>13413</v>
      </c>
      <c r="O8531" s="545" t="s">
        <v>13413</v>
      </c>
      <c r="P8531" s="549">
        <v>6086</v>
      </c>
      <c r="Q8531" s="549">
        <v>1</v>
      </c>
      <c r="R8531" s="549">
        <v>17</v>
      </c>
      <c r="S8531" s="548"/>
      <c r="T8531" s="548"/>
      <c r="U8531" s="99"/>
    </row>
    <row r="8532" spans="1:21" ht="19.5" customHeight="1">
      <c r="A8532" s="545">
        <v>103283</v>
      </c>
      <c r="B8532" s="545" t="s">
        <v>4442</v>
      </c>
      <c r="C8532" s="545" t="s">
        <v>216</v>
      </c>
      <c r="D8532" s="546"/>
      <c r="E8532" s="171" t="str">
        <f t="shared" si="133"/>
        <v>1900</v>
      </c>
      <c r="F8532" s="547">
        <v>0</v>
      </c>
      <c r="G8532" s="548">
        <v>0</v>
      </c>
      <c r="H8532" s="547">
        <v>0</v>
      </c>
      <c r="I8532" s="545" t="s">
        <v>12973</v>
      </c>
      <c r="J8532" s="545"/>
      <c r="K8532" s="545" t="s">
        <v>13413</v>
      </c>
      <c r="L8532" s="545" t="s">
        <v>13413</v>
      </c>
      <c r="M8532" s="548" t="s">
        <v>13758</v>
      </c>
      <c r="N8532" s="545" t="s">
        <v>13413</v>
      </c>
      <c r="O8532" s="545" t="s">
        <v>13413</v>
      </c>
      <c r="P8532" s="549">
        <v>6088</v>
      </c>
      <c r="Q8532" s="549">
        <v>1</v>
      </c>
      <c r="R8532" s="549">
        <v>59</v>
      </c>
      <c r="S8532" s="548"/>
      <c r="T8532" s="548"/>
      <c r="U8532" s="99"/>
    </row>
    <row r="8533" spans="1:21" ht="19.5" customHeight="1">
      <c r="A8533" s="545">
        <v>103286</v>
      </c>
      <c r="B8533" s="545" t="s">
        <v>4099</v>
      </c>
      <c r="C8533" s="545" t="s">
        <v>216</v>
      </c>
      <c r="D8533" s="546"/>
      <c r="E8533" s="171" t="str">
        <f t="shared" si="133"/>
        <v>1900</v>
      </c>
      <c r="F8533" s="547">
        <v>0</v>
      </c>
      <c r="G8533" s="548">
        <v>0</v>
      </c>
      <c r="H8533" s="547">
        <v>0</v>
      </c>
      <c r="I8533" s="545" t="s">
        <v>12973</v>
      </c>
      <c r="J8533" s="545"/>
      <c r="K8533" s="545" t="s">
        <v>13413</v>
      </c>
      <c r="L8533" s="545" t="s">
        <v>13413</v>
      </c>
      <c r="M8533" s="548" t="s">
        <v>13758</v>
      </c>
      <c r="N8533" s="545" t="s">
        <v>13413</v>
      </c>
      <c r="O8533" s="545" t="s">
        <v>13413</v>
      </c>
      <c r="P8533" s="549">
        <v>6091</v>
      </c>
      <c r="Q8533" s="549">
        <v>1</v>
      </c>
      <c r="R8533" s="549">
        <v>59</v>
      </c>
      <c r="S8533" s="548"/>
      <c r="T8533" s="548"/>
      <c r="U8533" s="99"/>
    </row>
    <row r="8534" spans="1:21" ht="19.5" customHeight="1">
      <c r="A8534" s="545">
        <v>103287</v>
      </c>
      <c r="B8534" s="545" t="s">
        <v>10218</v>
      </c>
      <c r="C8534" s="545" t="s">
        <v>216</v>
      </c>
      <c r="D8534" s="546"/>
      <c r="E8534" s="171" t="str">
        <f t="shared" si="133"/>
        <v>1900</v>
      </c>
      <c r="F8534" s="547">
        <v>0</v>
      </c>
      <c r="G8534" s="548">
        <v>0</v>
      </c>
      <c r="H8534" s="547">
        <v>0</v>
      </c>
      <c r="I8534" s="545" t="s">
        <v>12973</v>
      </c>
      <c r="J8534" s="545"/>
      <c r="K8534" s="545" t="s">
        <v>13413</v>
      </c>
      <c r="L8534" s="545" t="s">
        <v>13413</v>
      </c>
      <c r="M8534" s="548" t="s">
        <v>13758</v>
      </c>
      <c r="N8534" s="545" t="s">
        <v>13413</v>
      </c>
      <c r="O8534" s="545" t="s">
        <v>13413</v>
      </c>
      <c r="P8534" s="549">
        <v>6092</v>
      </c>
      <c r="Q8534" s="549">
        <v>1</v>
      </c>
      <c r="R8534" s="549">
        <v>59</v>
      </c>
      <c r="S8534" s="548"/>
      <c r="T8534" s="548"/>
      <c r="U8534" s="99"/>
    </row>
    <row r="8535" spans="1:21" ht="19.5" customHeight="1">
      <c r="A8535" s="545">
        <v>103288</v>
      </c>
      <c r="B8535" s="545" t="s">
        <v>4120</v>
      </c>
      <c r="C8535" s="545" t="s">
        <v>216</v>
      </c>
      <c r="D8535" s="546"/>
      <c r="E8535" s="171" t="str">
        <f t="shared" si="133"/>
        <v>1900</v>
      </c>
      <c r="F8535" s="547">
        <v>0</v>
      </c>
      <c r="G8535" s="548">
        <v>0</v>
      </c>
      <c r="H8535" s="547">
        <v>0</v>
      </c>
      <c r="I8535" s="545" t="s">
        <v>12973</v>
      </c>
      <c r="J8535" s="545"/>
      <c r="K8535" s="545" t="s">
        <v>13413</v>
      </c>
      <c r="L8535" s="545" t="s">
        <v>13413</v>
      </c>
      <c r="M8535" s="548" t="s">
        <v>13758</v>
      </c>
      <c r="N8535" s="545" t="s">
        <v>13413</v>
      </c>
      <c r="O8535" s="545" t="s">
        <v>13413</v>
      </c>
      <c r="P8535" s="549">
        <v>6093</v>
      </c>
      <c r="Q8535" s="549">
        <v>1</v>
      </c>
      <c r="R8535" s="549">
        <v>59</v>
      </c>
      <c r="S8535" s="548"/>
      <c r="T8535" s="548"/>
      <c r="U8535" s="99"/>
    </row>
    <row r="8536" spans="1:21" ht="19.5" customHeight="1">
      <c r="A8536" s="545">
        <v>103289</v>
      </c>
      <c r="B8536" s="545" t="s">
        <v>7349</v>
      </c>
      <c r="C8536" s="545" t="s">
        <v>216</v>
      </c>
      <c r="D8536" s="546">
        <v>43802</v>
      </c>
      <c r="E8536" s="171" t="str">
        <f t="shared" si="133"/>
        <v>2019</v>
      </c>
      <c r="F8536" s="547">
        <v>1800000</v>
      </c>
      <c r="G8536" s="548">
        <v>0.16</v>
      </c>
      <c r="H8536" s="547">
        <v>1551724.14</v>
      </c>
      <c r="I8536" s="545" t="s">
        <v>12973</v>
      </c>
      <c r="J8536" s="545" t="s">
        <v>13386</v>
      </c>
      <c r="K8536" s="545" t="s">
        <v>19045</v>
      </c>
      <c r="L8536" s="545" t="s">
        <v>13413</v>
      </c>
      <c r="M8536" s="548" t="s">
        <v>13758</v>
      </c>
      <c r="N8536" s="545" t="s">
        <v>13413</v>
      </c>
      <c r="O8536" s="545" t="s">
        <v>13413</v>
      </c>
      <c r="P8536" s="549">
        <v>6094</v>
      </c>
      <c r="Q8536" s="549">
        <v>1</v>
      </c>
      <c r="R8536" s="549">
        <v>59</v>
      </c>
      <c r="S8536" s="548">
        <v>1895</v>
      </c>
      <c r="T8536" s="548"/>
      <c r="U8536" s="99"/>
    </row>
    <row r="8537" spans="1:21" ht="19.5" customHeight="1">
      <c r="A8537" s="545">
        <v>103290</v>
      </c>
      <c r="B8537" s="545" t="s">
        <v>3891</v>
      </c>
      <c r="C8537" s="545" t="s">
        <v>216</v>
      </c>
      <c r="D8537" s="546">
        <v>43843</v>
      </c>
      <c r="E8537" s="171" t="str">
        <f t="shared" si="133"/>
        <v>2020</v>
      </c>
      <c r="F8537" s="547">
        <v>20085</v>
      </c>
      <c r="G8537" s="548">
        <v>0.19</v>
      </c>
      <c r="H8537" s="547">
        <v>16878.150000000001</v>
      </c>
      <c r="I8537" s="545" t="s">
        <v>12754</v>
      </c>
      <c r="J8537" s="545" t="s">
        <v>13297</v>
      </c>
      <c r="K8537" s="545" t="s">
        <v>13413</v>
      </c>
      <c r="L8537" s="545" t="s">
        <v>13413</v>
      </c>
      <c r="M8537" s="548" t="s">
        <v>13758</v>
      </c>
      <c r="N8537" s="545" t="s">
        <v>13413</v>
      </c>
      <c r="O8537" s="545" t="s">
        <v>13413</v>
      </c>
      <c r="P8537" s="549">
        <v>6095</v>
      </c>
      <c r="Q8537" s="549">
        <v>1</v>
      </c>
      <c r="R8537" s="549">
        <v>33</v>
      </c>
      <c r="S8537" s="548">
        <v>2257</v>
      </c>
      <c r="T8537" s="548"/>
      <c r="U8537" s="99"/>
    </row>
    <row r="8538" spans="1:21" ht="19.5" customHeight="1">
      <c r="A8538" s="545">
        <v>103291</v>
      </c>
      <c r="B8538" s="545" t="s">
        <v>10217</v>
      </c>
      <c r="C8538" s="545" t="s">
        <v>216</v>
      </c>
      <c r="D8538" s="546"/>
      <c r="E8538" s="171" t="str">
        <f t="shared" si="133"/>
        <v>1900</v>
      </c>
      <c r="F8538" s="547">
        <v>0</v>
      </c>
      <c r="G8538" s="548">
        <v>0</v>
      </c>
      <c r="H8538" s="547">
        <v>0</v>
      </c>
      <c r="I8538" s="545" t="s">
        <v>12973</v>
      </c>
      <c r="J8538" s="545"/>
      <c r="K8538" s="545" t="s">
        <v>13413</v>
      </c>
      <c r="L8538" s="545" t="s">
        <v>13413</v>
      </c>
      <c r="M8538" s="548" t="s">
        <v>13758</v>
      </c>
      <c r="N8538" s="545" t="s">
        <v>13413</v>
      </c>
      <c r="O8538" s="545" t="s">
        <v>13413</v>
      </c>
      <c r="P8538" s="549">
        <v>6096</v>
      </c>
      <c r="Q8538" s="549">
        <v>1</v>
      </c>
      <c r="R8538" s="549">
        <v>59</v>
      </c>
      <c r="S8538" s="548"/>
      <c r="T8538" s="548"/>
      <c r="U8538" s="99"/>
    </row>
    <row r="8539" spans="1:21" ht="19.5" customHeight="1">
      <c r="A8539" s="545">
        <v>103294</v>
      </c>
      <c r="B8539" s="545" t="s">
        <v>10216</v>
      </c>
      <c r="C8539" s="545" t="s">
        <v>216</v>
      </c>
      <c r="D8539" s="546"/>
      <c r="E8539" s="171" t="str">
        <f t="shared" si="133"/>
        <v>1900</v>
      </c>
      <c r="F8539" s="547">
        <v>0</v>
      </c>
      <c r="G8539" s="548">
        <v>0</v>
      </c>
      <c r="H8539" s="547">
        <v>0</v>
      </c>
      <c r="I8539" s="545" t="s">
        <v>12973</v>
      </c>
      <c r="J8539" s="545"/>
      <c r="K8539" s="545" t="s">
        <v>19046</v>
      </c>
      <c r="L8539" s="545" t="s">
        <v>13413</v>
      </c>
      <c r="M8539" s="548" t="s">
        <v>13758</v>
      </c>
      <c r="N8539" s="545" t="s">
        <v>13413</v>
      </c>
      <c r="O8539" s="545" t="s">
        <v>13413</v>
      </c>
      <c r="P8539" s="549">
        <v>6099</v>
      </c>
      <c r="Q8539" s="549">
        <v>1</v>
      </c>
      <c r="R8539" s="549">
        <v>59</v>
      </c>
      <c r="S8539" s="548"/>
      <c r="T8539" s="548"/>
      <c r="U8539" s="99"/>
    </row>
    <row r="8540" spans="1:21" ht="19.5" customHeight="1">
      <c r="A8540" s="545">
        <v>103295</v>
      </c>
      <c r="B8540" s="545" t="s">
        <v>10215</v>
      </c>
      <c r="C8540" s="545" t="s">
        <v>216</v>
      </c>
      <c r="D8540" s="546"/>
      <c r="E8540" s="171" t="str">
        <f t="shared" si="133"/>
        <v>1900</v>
      </c>
      <c r="F8540" s="547">
        <v>0</v>
      </c>
      <c r="G8540" s="548">
        <v>0</v>
      </c>
      <c r="H8540" s="547">
        <v>0</v>
      </c>
      <c r="I8540" s="545" t="s">
        <v>12973</v>
      </c>
      <c r="J8540" s="545"/>
      <c r="K8540" s="545" t="s">
        <v>19046</v>
      </c>
      <c r="L8540" s="545" t="s">
        <v>13413</v>
      </c>
      <c r="M8540" s="548" t="s">
        <v>13758</v>
      </c>
      <c r="N8540" s="545" t="s">
        <v>13413</v>
      </c>
      <c r="O8540" s="545" t="s">
        <v>13413</v>
      </c>
      <c r="P8540" s="549">
        <v>6100</v>
      </c>
      <c r="Q8540" s="549">
        <v>1</v>
      </c>
      <c r="R8540" s="549">
        <v>59</v>
      </c>
      <c r="S8540" s="548"/>
      <c r="T8540" s="548"/>
      <c r="U8540" s="99"/>
    </row>
    <row r="8541" spans="1:21" ht="19.5" customHeight="1">
      <c r="A8541" s="545">
        <v>103296</v>
      </c>
      <c r="B8541" s="545" t="s">
        <v>12401</v>
      </c>
      <c r="C8541" s="545" t="s">
        <v>216</v>
      </c>
      <c r="D8541" s="546">
        <v>45708</v>
      </c>
      <c r="E8541" s="171" t="str">
        <f t="shared" si="133"/>
        <v>2025</v>
      </c>
      <c r="F8541" s="547">
        <v>2279.15</v>
      </c>
      <c r="G8541" s="548">
        <v>0.19</v>
      </c>
      <c r="H8541" s="547">
        <v>1915.25</v>
      </c>
      <c r="I8541" s="545" t="s">
        <v>12683</v>
      </c>
      <c r="J8541" s="545" t="s">
        <v>13307</v>
      </c>
      <c r="K8541" s="545" t="s">
        <v>14906</v>
      </c>
      <c r="L8541" s="545" t="s">
        <v>13413</v>
      </c>
      <c r="M8541" s="548" t="s">
        <v>13758</v>
      </c>
      <c r="N8541" s="545" t="s">
        <v>13413</v>
      </c>
      <c r="O8541" s="545" t="s">
        <v>13413</v>
      </c>
      <c r="P8541" s="549">
        <v>6101</v>
      </c>
      <c r="Q8541" s="549">
        <v>1</v>
      </c>
      <c r="R8541" s="549">
        <v>18</v>
      </c>
      <c r="S8541" s="548">
        <v>2228</v>
      </c>
      <c r="T8541" s="548"/>
      <c r="U8541" s="99"/>
    </row>
    <row r="8542" spans="1:21" ht="19.5" customHeight="1">
      <c r="A8542" s="545">
        <v>103298</v>
      </c>
      <c r="B8542" s="545" t="s">
        <v>10214</v>
      </c>
      <c r="C8542" s="545" t="s">
        <v>216</v>
      </c>
      <c r="D8542" s="546"/>
      <c r="E8542" s="171" t="str">
        <f t="shared" si="133"/>
        <v>1900</v>
      </c>
      <c r="F8542" s="547">
        <v>0</v>
      </c>
      <c r="G8542" s="548">
        <v>0</v>
      </c>
      <c r="H8542" s="547">
        <v>0</v>
      </c>
      <c r="I8542" s="545" t="s">
        <v>12973</v>
      </c>
      <c r="J8542" s="545"/>
      <c r="K8542" s="545" t="s">
        <v>19046</v>
      </c>
      <c r="L8542" s="545" t="s">
        <v>13413</v>
      </c>
      <c r="M8542" s="548" t="s">
        <v>13758</v>
      </c>
      <c r="N8542" s="545" t="s">
        <v>13413</v>
      </c>
      <c r="O8542" s="545" t="s">
        <v>13413</v>
      </c>
      <c r="P8542" s="549">
        <v>6103</v>
      </c>
      <c r="Q8542" s="549">
        <v>1</v>
      </c>
      <c r="R8542" s="549">
        <v>59</v>
      </c>
      <c r="S8542" s="548"/>
      <c r="T8542" s="548"/>
      <c r="U8542" s="99"/>
    </row>
    <row r="8543" spans="1:21" ht="19.5" customHeight="1">
      <c r="A8543" s="545">
        <v>103299</v>
      </c>
      <c r="B8543" s="545" t="s">
        <v>10213</v>
      </c>
      <c r="C8543" s="545" t="s">
        <v>216</v>
      </c>
      <c r="D8543" s="546"/>
      <c r="E8543" s="171" t="str">
        <f t="shared" si="133"/>
        <v>1900</v>
      </c>
      <c r="F8543" s="547">
        <v>0</v>
      </c>
      <c r="G8543" s="548">
        <v>0</v>
      </c>
      <c r="H8543" s="547">
        <v>0</v>
      </c>
      <c r="I8543" s="545" t="s">
        <v>12973</v>
      </c>
      <c r="J8543" s="545"/>
      <c r="K8543" s="545" t="s">
        <v>19046</v>
      </c>
      <c r="L8543" s="545" t="s">
        <v>13413</v>
      </c>
      <c r="M8543" s="548" t="s">
        <v>13758</v>
      </c>
      <c r="N8543" s="545" t="s">
        <v>13413</v>
      </c>
      <c r="O8543" s="545" t="s">
        <v>13413</v>
      </c>
      <c r="P8543" s="549">
        <v>6104</v>
      </c>
      <c r="Q8543" s="549">
        <v>1</v>
      </c>
      <c r="R8543" s="549">
        <v>59</v>
      </c>
      <c r="S8543" s="548"/>
      <c r="T8543" s="548"/>
      <c r="U8543" s="99"/>
    </row>
    <row r="8544" spans="1:21" ht="19.5" customHeight="1">
      <c r="A8544" s="545">
        <v>103300</v>
      </c>
      <c r="B8544" s="545" t="s">
        <v>4367</v>
      </c>
      <c r="C8544" s="545" t="s">
        <v>216</v>
      </c>
      <c r="D8544" s="546"/>
      <c r="E8544" s="171" t="str">
        <f t="shared" si="133"/>
        <v>1900</v>
      </c>
      <c r="F8544" s="547">
        <v>0</v>
      </c>
      <c r="G8544" s="548">
        <v>0</v>
      </c>
      <c r="H8544" s="547">
        <v>0</v>
      </c>
      <c r="I8544" s="545" t="s">
        <v>12973</v>
      </c>
      <c r="J8544" s="545"/>
      <c r="K8544" s="545" t="s">
        <v>13413</v>
      </c>
      <c r="L8544" s="545" t="s">
        <v>13413</v>
      </c>
      <c r="M8544" s="548" t="s">
        <v>13758</v>
      </c>
      <c r="N8544" s="545" t="s">
        <v>13413</v>
      </c>
      <c r="O8544" s="545" t="s">
        <v>13413</v>
      </c>
      <c r="P8544" s="549">
        <v>6105</v>
      </c>
      <c r="Q8544" s="549">
        <v>1</v>
      </c>
      <c r="R8544" s="549">
        <v>59</v>
      </c>
      <c r="S8544" s="548"/>
      <c r="T8544" s="548"/>
      <c r="U8544" s="99"/>
    </row>
    <row r="8545" spans="1:21" ht="19.5" customHeight="1">
      <c r="A8545" s="545">
        <v>103301</v>
      </c>
      <c r="B8545" s="545" t="s">
        <v>4114</v>
      </c>
      <c r="C8545" s="545" t="s">
        <v>216</v>
      </c>
      <c r="D8545" s="546"/>
      <c r="E8545" s="171" t="str">
        <f t="shared" si="133"/>
        <v>1900</v>
      </c>
      <c r="F8545" s="547">
        <v>0</v>
      </c>
      <c r="G8545" s="548">
        <v>0</v>
      </c>
      <c r="H8545" s="547">
        <v>0</v>
      </c>
      <c r="I8545" s="545" t="s">
        <v>12973</v>
      </c>
      <c r="J8545" s="545"/>
      <c r="K8545" s="545" t="s">
        <v>19047</v>
      </c>
      <c r="L8545" s="545" t="s">
        <v>19048</v>
      </c>
      <c r="M8545" s="548" t="s">
        <v>13758</v>
      </c>
      <c r="N8545" s="545" t="s">
        <v>13413</v>
      </c>
      <c r="O8545" s="545" t="s">
        <v>19049</v>
      </c>
      <c r="P8545" s="549">
        <v>6106</v>
      </c>
      <c r="Q8545" s="549">
        <v>1</v>
      </c>
      <c r="R8545" s="549">
        <v>59</v>
      </c>
      <c r="S8545" s="548"/>
      <c r="T8545" s="548"/>
      <c r="U8545" s="99"/>
    </row>
    <row r="8546" spans="1:21" ht="19.5" customHeight="1">
      <c r="A8546" s="545">
        <v>103305</v>
      </c>
      <c r="B8546" s="545" t="s">
        <v>4176</v>
      </c>
      <c r="C8546" s="545" t="s">
        <v>209</v>
      </c>
      <c r="D8546" s="546"/>
      <c r="E8546" s="171" t="str">
        <f t="shared" si="133"/>
        <v>1900</v>
      </c>
      <c r="F8546" s="547">
        <v>0</v>
      </c>
      <c r="G8546" s="548">
        <v>0</v>
      </c>
      <c r="H8546" s="547">
        <v>0</v>
      </c>
      <c r="I8546" s="545" t="s">
        <v>12973</v>
      </c>
      <c r="J8546" s="545"/>
      <c r="K8546" s="545" t="s">
        <v>13413</v>
      </c>
      <c r="L8546" s="545" t="s">
        <v>13413</v>
      </c>
      <c r="M8546" s="548" t="s">
        <v>13758</v>
      </c>
      <c r="N8546" s="545" t="s">
        <v>13413</v>
      </c>
      <c r="O8546" s="545" t="s">
        <v>13413</v>
      </c>
      <c r="P8546" s="549">
        <v>6110</v>
      </c>
      <c r="Q8546" s="549">
        <v>1</v>
      </c>
      <c r="R8546" s="549">
        <v>59</v>
      </c>
      <c r="S8546" s="548"/>
      <c r="T8546" s="548"/>
      <c r="U8546" s="99"/>
    </row>
    <row r="8547" spans="1:21" ht="19.5" customHeight="1">
      <c r="A8547" s="545">
        <v>103306</v>
      </c>
      <c r="B8547" s="545" t="s">
        <v>4094</v>
      </c>
      <c r="C8547" s="545" t="s">
        <v>216</v>
      </c>
      <c r="D8547" s="546"/>
      <c r="E8547" s="171" t="str">
        <f t="shared" si="133"/>
        <v>1900</v>
      </c>
      <c r="F8547" s="547">
        <v>0</v>
      </c>
      <c r="G8547" s="548">
        <v>0</v>
      </c>
      <c r="H8547" s="547">
        <v>0</v>
      </c>
      <c r="I8547" s="545" t="s">
        <v>12973</v>
      </c>
      <c r="J8547" s="545"/>
      <c r="K8547" s="545" t="s">
        <v>13413</v>
      </c>
      <c r="L8547" s="545" t="s">
        <v>13413</v>
      </c>
      <c r="M8547" s="548" t="s">
        <v>13758</v>
      </c>
      <c r="N8547" s="545" t="s">
        <v>13413</v>
      </c>
      <c r="O8547" s="545" t="s">
        <v>13413</v>
      </c>
      <c r="P8547" s="549">
        <v>6111</v>
      </c>
      <c r="Q8547" s="549">
        <v>1</v>
      </c>
      <c r="R8547" s="549">
        <v>59</v>
      </c>
      <c r="S8547" s="548"/>
      <c r="T8547" s="548"/>
      <c r="U8547" s="99"/>
    </row>
    <row r="8548" spans="1:21" ht="19.5" customHeight="1">
      <c r="A8548" s="545">
        <v>103307</v>
      </c>
      <c r="B8548" s="545" t="s">
        <v>4064</v>
      </c>
      <c r="C8548" s="545" t="s">
        <v>216</v>
      </c>
      <c r="D8548" s="546"/>
      <c r="E8548" s="171" t="str">
        <f t="shared" si="133"/>
        <v>1900</v>
      </c>
      <c r="F8548" s="547">
        <v>0</v>
      </c>
      <c r="G8548" s="548">
        <v>0</v>
      </c>
      <c r="H8548" s="547">
        <v>0</v>
      </c>
      <c r="I8548" s="545" t="s">
        <v>12973</v>
      </c>
      <c r="J8548" s="545"/>
      <c r="K8548" s="545" t="s">
        <v>13413</v>
      </c>
      <c r="L8548" s="545" t="s">
        <v>13413</v>
      </c>
      <c r="M8548" s="548" t="s">
        <v>13758</v>
      </c>
      <c r="N8548" s="545" t="s">
        <v>13413</v>
      </c>
      <c r="O8548" s="545" t="s">
        <v>13413</v>
      </c>
      <c r="P8548" s="549">
        <v>6112</v>
      </c>
      <c r="Q8548" s="549">
        <v>1</v>
      </c>
      <c r="R8548" s="549">
        <v>59</v>
      </c>
      <c r="S8548" s="548"/>
      <c r="T8548" s="548"/>
      <c r="U8548" s="99"/>
    </row>
    <row r="8549" spans="1:21" ht="19.5" customHeight="1">
      <c r="A8549" s="545">
        <v>103308</v>
      </c>
      <c r="B8549" s="545" t="s">
        <v>4285</v>
      </c>
      <c r="C8549" s="545" t="s">
        <v>216</v>
      </c>
      <c r="D8549" s="546"/>
      <c r="E8549" s="171" t="str">
        <f t="shared" si="133"/>
        <v>1900</v>
      </c>
      <c r="F8549" s="547">
        <v>0</v>
      </c>
      <c r="G8549" s="548">
        <v>0</v>
      </c>
      <c r="H8549" s="547">
        <v>0</v>
      </c>
      <c r="I8549" s="545" t="s">
        <v>12973</v>
      </c>
      <c r="J8549" s="545"/>
      <c r="K8549" s="545" t="s">
        <v>19050</v>
      </c>
      <c r="L8549" s="545" t="s">
        <v>13413</v>
      </c>
      <c r="M8549" s="548" t="s">
        <v>13758</v>
      </c>
      <c r="N8549" s="545" t="s">
        <v>13413</v>
      </c>
      <c r="O8549" s="545" t="s">
        <v>13413</v>
      </c>
      <c r="P8549" s="549">
        <v>6113</v>
      </c>
      <c r="Q8549" s="549">
        <v>1</v>
      </c>
      <c r="R8549" s="549">
        <v>59</v>
      </c>
      <c r="S8549" s="548"/>
      <c r="T8549" s="548"/>
      <c r="U8549" s="99"/>
    </row>
    <row r="8550" spans="1:21" ht="19.5" customHeight="1">
      <c r="A8550" s="545">
        <v>103309</v>
      </c>
      <c r="B8550" s="545" t="s">
        <v>2332</v>
      </c>
      <c r="C8550" s="545" t="s">
        <v>209</v>
      </c>
      <c r="D8550" s="546">
        <v>46052</v>
      </c>
      <c r="E8550" s="171" t="str">
        <f t="shared" si="133"/>
        <v>2026</v>
      </c>
      <c r="F8550" s="547">
        <v>28254</v>
      </c>
      <c r="G8550" s="548">
        <v>0.19</v>
      </c>
      <c r="H8550" s="547">
        <v>23742.86</v>
      </c>
      <c r="I8550" s="545" t="s">
        <v>12637</v>
      </c>
      <c r="J8550" s="545" t="s">
        <v>13307</v>
      </c>
      <c r="K8550" s="545" t="s">
        <v>13413</v>
      </c>
      <c r="L8550" s="545" t="s">
        <v>13413</v>
      </c>
      <c r="M8550" s="548" t="s">
        <v>13758</v>
      </c>
      <c r="N8550" s="545" t="s">
        <v>13413</v>
      </c>
      <c r="O8550" s="545" t="s">
        <v>13413</v>
      </c>
      <c r="P8550" s="549">
        <v>6114</v>
      </c>
      <c r="Q8550" s="549">
        <v>1</v>
      </c>
      <c r="R8550" s="549">
        <v>13</v>
      </c>
      <c r="S8550" s="548">
        <v>2228</v>
      </c>
      <c r="T8550" s="548"/>
      <c r="U8550" s="99"/>
    </row>
    <row r="8551" spans="1:21" ht="19.5" customHeight="1">
      <c r="A8551" s="545">
        <v>103310</v>
      </c>
      <c r="B8551" s="545" t="s">
        <v>4478</v>
      </c>
      <c r="C8551" s="545" t="s">
        <v>311</v>
      </c>
      <c r="D8551" s="546">
        <v>45062</v>
      </c>
      <c r="E8551" s="171" t="str">
        <f t="shared" si="133"/>
        <v>2023</v>
      </c>
      <c r="F8551" s="547">
        <v>85316</v>
      </c>
      <c r="G8551" s="548">
        <v>0.19</v>
      </c>
      <c r="H8551" s="547">
        <v>71694.12</v>
      </c>
      <c r="I8551" s="545" t="s">
        <v>12651</v>
      </c>
      <c r="J8551" s="545" t="s">
        <v>13298</v>
      </c>
      <c r="K8551" s="545" t="s">
        <v>13413</v>
      </c>
      <c r="L8551" s="545" t="s">
        <v>13413</v>
      </c>
      <c r="M8551" s="548" t="s">
        <v>13758</v>
      </c>
      <c r="N8551" s="545" t="s">
        <v>13413</v>
      </c>
      <c r="O8551" s="545" t="s">
        <v>13413</v>
      </c>
      <c r="P8551" s="549">
        <v>6115</v>
      </c>
      <c r="Q8551" s="549">
        <v>1</v>
      </c>
      <c r="R8551" s="549">
        <v>68</v>
      </c>
      <c r="S8551" s="548">
        <v>1012</v>
      </c>
      <c r="T8551" s="548"/>
      <c r="U8551" s="99"/>
    </row>
    <row r="8552" spans="1:21" ht="19.5" customHeight="1">
      <c r="A8552" s="545">
        <v>103311</v>
      </c>
      <c r="B8552" s="545" t="s">
        <v>10212</v>
      </c>
      <c r="C8552" s="545" t="s">
        <v>437</v>
      </c>
      <c r="D8552" s="546"/>
      <c r="E8552" s="171" t="str">
        <f t="shared" si="133"/>
        <v>1900</v>
      </c>
      <c r="F8552" s="547">
        <v>0</v>
      </c>
      <c r="G8552" s="548">
        <v>0</v>
      </c>
      <c r="H8552" s="547">
        <v>0</v>
      </c>
      <c r="I8552" s="545" t="s">
        <v>12973</v>
      </c>
      <c r="J8552" s="545"/>
      <c r="K8552" s="545" t="s">
        <v>13413</v>
      </c>
      <c r="L8552" s="545" t="s">
        <v>13413</v>
      </c>
      <c r="M8552" s="548" t="s">
        <v>13758</v>
      </c>
      <c r="N8552" s="545" t="s">
        <v>13413</v>
      </c>
      <c r="O8552" s="545" t="s">
        <v>13413</v>
      </c>
      <c r="P8552" s="549">
        <v>6116</v>
      </c>
      <c r="Q8552" s="549">
        <v>1</v>
      </c>
      <c r="R8552" s="549">
        <v>59</v>
      </c>
      <c r="S8552" s="548"/>
      <c r="T8552" s="548"/>
      <c r="U8552" s="99"/>
    </row>
    <row r="8553" spans="1:21" ht="19.5" customHeight="1">
      <c r="A8553" s="545">
        <v>103312</v>
      </c>
      <c r="B8553" s="545" t="s">
        <v>10211</v>
      </c>
      <c r="C8553" s="545" t="s">
        <v>216</v>
      </c>
      <c r="D8553" s="546"/>
      <c r="E8553" s="171" t="str">
        <f t="shared" si="133"/>
        <v>1900</v>
      </c>
      <c r="F8553" s="547">
        <v>0</v>
      </c>
      <c r="G8553" s="548">
        <v>0</v>
      </c>
      <c r="H8553" s="547">
        <v>0</v>
      </c>
      <c r="I8553" s="545" t="s">
        <v>12753</v>
      </c>
      <c r="J8553" s="545"/>
      <c r="K8553" s="545" t="s">
        <v>13413</v>
      </c>
      <c r="L8553" s="545" t="s">
        <v>13413</v>
      </c>
      <c r="M8553" s="548" t="s">
        <v>13758</v>
      </c>
      <c r="N8553" s="545" t="s">
        <v>13413</v>
      </c>
      <c r="O8553" s="545" t="s">
        <v>13413</v>
      </c>
      <c r="P8553" s="549">
        <v>6117</v>
      </c>
      <c r="Q8553" s="549">
        <v>1</v>
      </c>
      <c r="R8553" s="549">
        <v>165</v>
      </c>
      <c r="S8553" s="548"/>
      <c r="T8553" s="548"/>
      <c r="U8553" s="99"/>
    </row>
    <row r="8554" spans="1:21" ht="19.5" customHeight="1">
      <c r="A8554" s="545">
        <v>103313</v>
      </c>
      <c r="B8554" s="545" t="s">
        <v>4143</v>
      </c>
      <c r="C8554" s="545" t="s">
        <v>221</v>
      </c>
      <c r="D8554" s="546"/>
      <c r="E8554" s="171" t="str">
        <f t="shared" si="133"/>
        <v>1900</v>
      </c>
      <c r="F8554" s="547">
        <v>0</v>
      </c>
      <c r="G8554" s="548">
        <v>0</v>
      </c>
      <c r="H8554" s="547">
        <v>0</v>
      </c>
      <c r="I8554" s="545" t="s">
        <v>12973</v>
      </c>
      <c r="J8554" s="545"/>
      <c r="K8554" s="545" t="s">
        <v>13413</v>
      </c>
      <c r="L8554" s="545" t="s">
        <v>13413</v>
      </c>
      <c r="M8554" s="548" t="s">
        <v>13758</v>
      </c>
      <c r="N8554" s="545" t="s">
        <v>13413</v>
      </c>
      <c r="O8554" s="545" t="s">
        <v>13413</v>
      </c>
      <c r="P8554" s="549">
        <v>6118</v>
      </c>
      <c r="Q8554" s="549">
        <v>1</v>
      </c>
      <c r="R8554" s="549">
        <v>59</v>
      </c>
      <c r="S8554" s="548"/>
      <c r="T8554" s="548"/>
      <c r="U8554" s="99"/>
    </row>
    <row r="8555" spans="1:21" ht="19.5" customHeight="1">
      <c r="A8555" s="545">
        <v>103314</v>
      </c>
      <c r="B8555" s="545" t="s">
        <v>7774</v>
      </c>
      <c r="C8555" s="545" t="s">
        <v>786</v>
      </c>
      <c r="D8555" s="546">
        <v>43629</v>
      </c>
      <c r="E8555" s="171" t="str">
        <f t="shared" si="133"/>
        <v>2019</v>
      </c>
      <c r="F8555" s="547">
        <v>62567</v>
      </c>
      <c r="G8555" s="548">
        <v>0.19</v>
      </c>
      <c r="H8555" s="547">
        <v>52577.31</v>
      </c>
      <c r="I8555" s="545" t="s">
        <v>12973</v>
      </c>
      <c r="J8555" s="545" t="s">
        <v>13301</v>
      </c>
      <c r="K8555" s="545" t="s">
        <v>13413</v>
      </c>
      <c r="L8555" s="545" t="s">
        <v>13413</v>
      </c>
      <c r="M8555" s="548" t="s">
        <v>13758</v>
      </c>
      <c r="N8555" s="545" t="s">
        <v>13413</v>
      </c>
      <c r="O8555" s="545" t="s">
        <v>13413</v>
      </c>
      <c r="P8555" s="549">
        <v>6119</v>
      </c>
      <c r="Q8555" s="549">
        <v>1</v>
      </c>
      <c r="R8555" s="549">
        <v>59</v>
      </c>
      <c r="S8555" s="548">
        <v>2221</v>
      </c>
      <c r="T8555" s="548"/>
      <c r="U8555" s="99"/>
    </row>
    <row r="8556" spans="1:21" ht="19.5" customHeight="1">
      <c r="A8556" s="545">
        <v>103315</v>
      </c>
      <c r="B8556" s="545" t="s">
        <v>1373</v>
      </c>
      <c r="C8556" s="545" t="s">
        <v>221</v>
      </c>
      <c r="D8556" s="546"/>
      <c r="E8556" s="171" t="str">
        <f t="shared" si="133"/>
        <v>1900</v>
      </c>
      <c r="F8556" s="547">
        <v>0</v>
      </c>
      <c r="G8556" s="548">
        <v>0</v>
      </c>
      <c r="H8556" s="547">
        <v>0</v>
      </c>
      <c r="I8556" s="545" t="s">
        <v>12701</v>
      </c>
      <c r="J8556" s="545"/>
      <c r="K8556" s="545" t="s">
        <v>13413</v>
      </c>
      <c r="L8556" s="545" t="s">
        <v>13413</v>
      </c>
      <c r="M8556" s="548" t="s">
        <v>13758</v>
      </c>
      <c r="N8556" s="545" t="s">
        <v>13413</v>
      </c>
      <c r="O8556" s="545" t="s">
        <v>13413</v>
      </c>
      <c r="P8556" s="549">
        <v>6120</v>
      </c>
      <c r="Q8556" s="549">
        <v>1</v>
      </c>
      <c r="R8556" s="549">
        <v>10</v>
      </c>
      <c r="S8556" s="548"/>
      <c r="T8556" s="548"/>
      <c r="U8556" s="99"/>
    </row>
    <row r="8557" spans="1:21" ht="19.5" customHeight="1">
      <c r="A8557" s="545">
        <v>103316</v>
      </c>
      <c r="B8557" s="545" t="s">
        <v>4281</v>
      </c>
      <c r="C8557" s="545" t="s">
        <v>216</v>
      </c>
      <c r="D8557" s="546"/>
      <c r="E8557" s="171" t="str">
        <f t="shared" si="133"/>
        <v>1900</v>
      </c>
      <c r="F8557" s="547">
        <v>0</v>
      </c>
      <c r="G8557" s="548">
        <v>0</v>
      </c>
      <c r="H8557" s="547">
        <v>0</v>
      </c>
      <c r="I8557" s="545" t="s">
        <v>12973</v>
      </c>
      <c r="J8557" s="545"/>
      <c r="K8557" s="545" t="s">
        <v>13413</v>
      </c>
      <c r="L8557" s="545" t="s">
        <v>13413</v>
      </c>
      <c r="M8557" s="548" t="s">
        <v>13758</v>
      </c>
      <c r="N8557" s="545" t="s">
        <v>13413</v>
      </c>
      <c r="O8557" s="545" t="s">
        <v>13413</v>
      </c>
      <c r="P8557" s="549">
        <v>6121</v>
      </c>
      <c r="Q8557" s="549">
        <v>1</v>
      </c>
      <c r="R8557" s="549">
        <v>59</v>
      </c>
      <c r="S8557" s="548"/>
      <c r="T8557" s="548"/>
      <c r="U8557" s="99"/>
    </row>
    <row r="8558" spans="1:21" ht="19.5" customHeight="1">
      <c r="A8558" s="545">
        <v>103317</v>
      </c>
      <c r="B8558" s="545" t="s">
        <v>4323</v>
      </c>
      <c r="C8558" s="545" t="s">
        <v>216</v>
      </c>
      <c r="D8558" s="546"/>
      <c r="E8558" s="171" t="str">
        <f t="shared" si="133"/>
        <v>1900</v>
      </c>
      <c r="F8558" s="547">
        <v>0</v>
      </c>
      <c r="G8558" s="548">
        <v>0</v>
      </c>
      <c r="H8558" s="547">
        <v>0</v>
      </c>
      <c r="I8558" s="545" t="s">
        <v>12973</v>
      </c>
      <c r="J8558" s="545"/>
      <c r="K8558" s="545" t="s">
        <v>13413</v>
      </c>
      <c r="L8558" s="545" t="s">
        <v>13413</v>
      </c>
      <c r="M8558" s="548" t="s">
        <v>13758</v>
      </c>
      <c r="N8558" s="545" t="s">
        <v>13413</v>
      </c>
      <c r="O8558" s="545" t="s">
        <v>13413</v>
      </c>
      <c r="P8558" s="549">
        <v>6122</v>
      </c>
      <c r="Q8558" s="549">
        <v>1</v>
      </c>
      <c r="R8558" s="549">
        <v>59</v>
      </c>
      <c r="S8558" s="548"/>
      <c r="T8558" s="548"/>
      <c r="U8558" s="99"/>
    </row>
    <row r="8559" spans="1:21" ht="19.5" customHeight="1">
      <c r="A8559" s="545">
        <v>103318</v>
      </c>
      <c r="B8559" s="545" t="s">
        <v>4282</v>
      </c>
      <c r="C8559" s="545" t="s">
        <v>216</v>
      </c>
      <c r="D8559" s="546"/>
      <c r="E8559" s="171" t="str">
        <f t="shared" si="133"/>
        <v>1900</v>
      </c>
      <c r="F8559" s="547">
        <v>0</v>
      </c>
      <c r="G8559" s="548">
        <v>0</v>
      </c>
      <c r="H8559" s="547">
        <v>0</v>
      </c>
      <c r="I8559" s="545" t="s">
        <v>12973</v>
      </c>
      <c r="J8559" s="545"/>
      <c r="K8559" s="545" t="s">
        <v>13413</v>
      </c>
      <c r="L8559" s="545" t="s">
        <v>13413</v>
      </c>
      <c r="M8559" s="548" t="s">
        <v>13758</v>
      </c>
      <c r="N8559" s="545" t="s">
        <v>13413</v>
      </c>
      <c r="O8559" s="545" t="s">
        <v>13413</v>
      </c>
      <c r="P8559" s="549">
        <v>6123</v>
      </c>
      <c r="Q8559" s="549">
        <v>1</v>
      </c>
      <c r="R8559" s="549">
        <v>59</v>
      </c>
      <c r="S8559" s="548"/>
      <c r="T8559" s="548"/>
      <c r="U8559" s="99"/>
    </row>
    <row r="8560" spans="1:21" ht="19.5" customHeight="1">
      <c r="A8560" s="545">
        <v>103320</v>
      </c>
      <c r="B8560" s="545" t="s">
        <v>4225</v>
      </c>
      <c r="C8560" s="545" t="s">
        <v>216</v>
      </c>
      <c r="D8560" s="546"/>
      <c r="E8560" s="171" t="str">
        <f t="shared" si="133"/>
        <v>1900</v>
      </c>
      <c r="F8560" s="547">
        <v>0</v>
      </c>
      <c r="G8560" s="548">
        <v>0</v>
      </c>
      <c r="H8560" s="547">
        <v>0</v>
      </c>
      <c r="I8560" s="545" t="s">
        <v>12973</v>
      </c>
      <c r="J8560" s="545"/>
      <c r="K8560" s="545" t="s">
        <v>13413</v>
      </c>
      <c r="L8560" s="545" t="s">
        <v>13413</v>
      </c>
      <c r="M8560" s="548" t="s">
        <v>13758</v>
      </c>
      <c r="N8560" s="545" t="s">
        <v>13413</v>
      </c>
      <c r="O8560" s="545" t="s">
        <v>13413</v>
      </c>
      <c r="P8560" s="549">
        <v>6124</v>
      </c>
      <c r="Q8560" s="549">
        <v>1</v>
      </c>
      <c r="R8560" s="549">
        <v>59</v>
      </c>
      <c r="S8560" s="548"/>
      <c r="T8560" s="548"/>
      <c r="U8560" s="99"/>
    </row>
    <row r="8561" spans="1:21" ht="19.5" customHeight="1">
      <c r="A8561" s="545">
        <v>103321</v>
      </c>
      <c r="B8561" s="545" t="s">
        <v>4137</v>
      </c>
      <c r="C8561" s="545" t="s">
        <v>216</v>
      </c>
      <c r="D8561" s="546"/>
      <c r="E8561" s="171" t="str">
        <f t="shared" si="133"/>
        <v>1900</v>
      </c>
      <c r="F8561" s="547">
        <v>0</v>
      </c>
      <c r="G8561" s="548">
        <v>0</v>
      </c>
      <c r="H8561" s="547">
        <v>0</v>
      </c>
      <c r="I8561" s="545" t="s">
        <v>12973</v>
      </c>
      <c r="J8561" s="545"/>
      <c r="K8561" s="545" t="s">
        <v>13413</v>
      </c>
      <c r="L8561" s="545" t="s">
        <v>13413</v>
      </c>
      <c r="M8561" s="548" t="s">
        <v>13758</v>
      </c>
      <c r="N8561" s="545" t="s">
        <v>13413</v>
      </c>
      <c r="O8561" s="545" t="s">
        <v>13413</v>
      </c>
      <c r="P8561" s="549">
        <v>6125</v>
      </c>
      <c r="Q8561" s="549">
        <v>1</v>
      </c>
      <c r="R8561" s="549">
        <v>59</v>
      </c>
      <c r="S8561" s="548"/>
      <c r="T8561" s="548"/>
      <c r="U8561" s="99"/>
    </row>
    <row r="8562" spans="1:21" ht="19.5" customHeight="1">
      <c r="A8562" s="545">
        <v>103322</v>
      </c>
      <c r="B8562" s="545" t="s">
        <v>276</v>
      </c>
      <c r="C8562" s="545" t="s">
        <v>209</v>
      </c>
      <c r="D8562" s="546">
        <v>43843</v>
      </c>
      <c r="E8562" s="171" t="str">
        <f t="shared" si="133"/>
        <v>2020</v>
      </c>
      <c r="F8562" s="547">
        <v>6993</v>
      </c>
      <c r="G8562" s="548">
        <v>0.19</v>
      </c>
      <c r="H8562" s="547">
        <v>5876.47</v>
      </c>
      <c r="I8562" s="545" t="s">
        <v>12646</v>
      </c>
      <c r="J8562" s="545" t="s">
        <v>13297</v>
      </c>
      <c r="K8562" s="545" t="s">
        <v>13413</v>
      </c>
      <c r="L8562" s="545" t="s">
        <v>13413</v>
      </c>
      <c r="M8562" s="548" t="s">
        <v>13758</v>
      </c>
      <c r="N8562" s="545" t="s">
        <v>13413</v>
      </c>
      <c r="O8562" s="545" t="s">
        <v>13413</v>
      </c>
      <c r="P8562" s="549">
        <v>6126</v>
      </c>
      <c r="Q8562" s="549">
        <v>1</v>
      </c>
      <c r="R8562" s="549">
        <v>65</v>
      </c>
      <c r="S8562" s="548">
        <v>2257</v>
      </c>
      <c r="T8562" s="548"/>
      <c r="U8562" s="99"/>
    </row>
    <row r="8563" spans="1:21" ht="19.5" customHeight="1">
      <c r="A8563" s="545">
        <v>103323</v>
      </c>
      <c r="B8563" s="545" t="s">
        <v>2480</v>
      </c>
      <c r="C8563" s="545" t="s">
        <v>216</v>
      </c>
      <c r="D8563" s="546">
        <v>46052</v>
      </c>
      <c r="E8563" s="171" t="str">
        <f t="shared" si="133"/>
        <v>2026</v>
      </c>
      <c r="F8563" s="547">
        <v>7020</v>
      </c>
      <c r="G8563" s="548">
        <v>0.19</v>
      </c>
      <c r="H8563" s="547">
        <v>5899.16</v>
      </c>
      <c r="I8563" s="545" t="s">
        <v>12676</v>
      </c>
      <c r="J8563" s="545" t="s">
        <v>13307</v>
      </c>
      <c r="K8563" s="545" t="s">
        <v>13413</v>
      </c>
      <c r="L8563" s="545" t="s">
        <v>13413</v>
      </c>
      <c r="M8563" s="548" t="s">
        <v>13758</v>
      </c>
      <c r="N8563" s="545" t="s">
        <v>13413</v>
      </c>
      <c r="O8563" s="545" t="s">
        <v>13413</v>
      </c>
      <c r="P8563" s="549">
        <v>6127</v>
      </c>
      <c r="Q8563" s="549">
        <v>1</v>
      </c>
      <c r="R8563" s="549">
        <v>14</v>
      </c>
      <c r="S8563" s="548">
        <v>2228</v>
      </c>
      <c r="T8563" s="548"/>
      <c r="U8563" s="99"/>
    </row>
    <row r="8564" spans="1:21" ht="19.5" customHeight="1">
      <c r="A8564" s="545">
        <v>103324</v>
      </c>
      <c r="B8564" s="545" t="s">
        <v>10210</v>
      </c>
      <c r="C8564" s="545" t="s">
        <v>216</v>
      </c>
      <c r="D8564" s="546"/>
      <c r="E8564" s="171" t="str">
        <f t="shared" si="133"/>
        <v>1900</v>
      </c>
      <c r="F8564" s="547">
        <v>0</v>
      </c>
      <c r="G8564" s="548">
        <v>0</v>
      </c>
      <c r="H8564" s="547">
        <v>0</v>
      </c>
      <c r="I8564" s="545" t="s">
        <v>12746</v>
      </c>
      <c r="J8564" s="545"/>
      <c r="K8564" s="545" t="s">
        <v>13413</v>
      </c>
      <c r="L8564" s="545" t="s">
        <v>13413</v>
      </c>
      <c r="M8564" s="548" t="s">
        <v>13758</v>
      </c>
      <c r="N8564" s="545" t="s">
        <v>13413</v>
      </c>
      <c r="O8564" s="545" t="s">
        <v>16334</v>
      </c>
      <c r="P8564" s="549">
        <v>6128</v>
      </c>
      <c r="Q8564" s="549">
        <v>1</v>
      </c>
      <c r="R8564" s="549">
        <v>29</v>
      </c>
      <c r="S8564" s="548"/>
      <c r="T8564" s="548"/>
      <c r="U8564" s="99"/>
    </row>
    <row r="8565" spans="1:21" ht="19.5" customHeight="1">
      <c r="A8565" s="545">
        <v>103326</v>
      </c>
      <c r="B8565" s="545" t="s">
        <v>403</v>
      </c>
      <c r="C8565" s="545" t="s">
        <v>216</v>
      </c>
      <c r="D8565" s="546">
        <v>43553</v>
      </c>
      <c r="E8565" s="171" t="str">
        <f t="shared" si="133"/>
        <v>2019</v>
      </c>
      <c r="F8565" s="547">
        <v>3384</v>
      </c>
      <c r="G8565" s="548">
        <v>0.19</v>
      </c>
      <c r="H8565" s="547">
        <v>2843.7</v>
      </c>
      <c r="I8565" s="545" t="s">
        <v>12654</v>
      </c>
      <c r="J8565" s="545" t="s">
        <v>13296</v>
      </c>
      <c r="K8565" s="545" t="s">
        <v>19051</v>
      </c>
      <c r="L8565" s="545" t="s">
        <v>13413</v>
      </c>
      <c r="M8565" s="548" t="s">
        <v>13758</v>
      </c>
      <c r="N8565" s="545" t="s">
        <v>13413</v>
      </c>
      <c r="O8565" s="545" t="s">
        <v>13413</v>
      </c>
      <c r="P8565" s="549">
        <v>6129</v>
      </c>
      <c r="Q8565" s="549">
        <v>1</v>
      </c>
      <c r="R8565" s="549">
        <v>2</v>
      </c>
      <c r="S8565" s="548">
        <v>2218</v>
      </c>
      <c r="T8565" s="548"/>
      <c r="U8565" s="99"/>
    </row>
    <row r="8566" spans="1:21" ht="19.5" customHeight="1">
      <c r="A8566" s="545">
        <v>103327</v>
      </c>
      <c r="B8566" s="545" t="s">
        <v>710</v>
      </c>
      <c r="C8566" s="545" t="s">
        <v>221</v>
      </c>
      <c r="D8566" s="546">
        <v>43843</v>
      </c>
      <c r="E8566" s="171" t="str">
        <f t="shared" si="133"/>
        <v>2020</v>
      </c>
      <c r="F8566" s="547">
        <v>28128.01</v>
      </c>
      <c r="G8566" s="548">
        <v>0.19</v>
      </c>
      <c r="H8566" s="547">
        <v>23636.98</v>
      </c>
      <c r="I8566" s="545" t="s">
        <v>12643</v>
      </c>
      <c r="J8566" s="545" t="s">
        <v>13297</v>
      </c>
      <c r="K8566" s="545" t="s">
        <v>13413</v>
      </c>
      <c r="L8566" s="545" t="s">
        <v>13413</v>
      </c>
      <c r="M8566" s="548" t="s">
        <v>13758</v>
      </c>
      <c r="N8566" s="545" t="s">
        <v>13413</v>
      </c>
      <c r="O8566" s="545" t="s">
        <v>13413</v>
      </c>
      <c r="P8566" s="549">
        <v>6130</v>
      </c>
      <c r="Q8566" s="549">
        <v>1</v>
      </c>
      <c r="R8566" s="549">
        <v>6</v>
      </c>
      <c r="S8566" s="548">
        <v>2257</v>
      </c>
      <c r="T8566" s="548"/>
      <c r="U8566" s="99"/>
    </row>
    <row r="8567" spans="1:21" ht="19.5" customHeight="1">
      <c r="A8567" s="545">
        <v>103328</v>
      </c>
      <c r="B8567" s="545" t="s">
        <v>958</v>
      </c>
      <c r="C8567" s="545" t="s">
        <v>4504</v>
      </c>
      <c r="D8567" s="546"/>
      <c r="E8567" s="171" t="str">
        <f t="shared" si="133"/>
        <v>1900</v>
      </c>
      <c r="F8567" s="547">
        <v>0</v>
      </c>
      <c r="G8567" s="548">
        <v>0</v>
      </c>
      <c r="H8567" s="547">
        <v>0</v>
      </c>
      <c r="I8567" s="545" t="s">
        <v>12668</v>
      </c>
      <c r="J8567" s="545"/>
      <c r="K8567" s="545" t="s">
        <v>13413</v>
      </c>
      <c r="L8567" s="545" t="s">
        <v>13413</v>
      </c>
      <c r="M8567" s="548" t="s">
        <v>13868</v>
      </c>
      <c r="N8567" s="545" t="s">
        <v>13413</v>
      </c>
      <c r="O8567" s="545" t="s">
        <v>13413</v>
      </c>
      <c r="P8567" s="549">
        <v>6131</v>
      </c>
      <c r="Q8567" s="549">
        <v>2</v>
      </c>
      <c r="R8567" s="549">
        <v>7</v>
      </c>
      <c r="S8567" s="548"/>
      <c r="T8567" s="548"/>
      <c r="U8567" s="99"/>
    </row>
    <row r="8568" spans="1:21" ht="19.5" customHeight="1">
      <c r="A8568" s="545">
        <v>103329</v>
      </c>
      <c r="B8568" s="545" t="s">
        <v>4287</v>
      </c>
      <c r="C8568" s="545" t="s">
        <v>216</v>
      </c>
      <c r="D8568" s="546"/>
      <c r="E8568" s="171" t="str">
        <f t="shared" si="133"/>
        <v>1900</v>
      </c>
      <c r="F8568" s="547">
        <v>0</v>
      </c>
      <c r="G8568" s="548">
        <v>0</v>
      </c>
      <c r="H8568" s="547">
        <v>0</v>
      </c>
      <c r="I8568" s="545" t="s">
        <v>12973</v>
      </c>
      <c r="J8568" s="545"/>
      <c r="K8568" s="545" t="s">
        <v>13413</v>
      </c>
      <c r="L8568" s="545" t="s">
        <v>13413</v>
      </c>
      <c r="M8568" s="548" t="s">
        <v>13758</v>
      </c>
      <c r="N8568" s="545" t="s">
        <v>13413</v>
      </c>
      <c r="O8568" s="545" t="s">
        <v>19052</v>
      </c>
      <c r="P8568" s="549">
        <v>6132</v>
      </c>
      <c r="Q8568" s="549">
        <v>1</v>
      </c>
      <c r="R8568" s="549">
        <v>59</v>
      </c>
      <c r="S8568" s="548"/>
      <c r="T8568" s="548"/>
      <c r="U8568" s="99"/>
    </row>
    <row r="8569" spans="1:21" ht="19.5" customHeight="1">
      <c r="A8569" s="545">
        <v>103330</v>
      </c>
      <c r="B8569" s="545" t="s">
        <v>4280</v>
      </c>
      <c r="C8569" s="545" t="s">
        <v>216</v>
      </c>
      <c r="D8569" s="546"/>
      <c r="E8569" s="171" t="str">
        <f t="shared" si="133"/>
        <v>1900</v>
      </c>
      <c r="F8569" s="547">
        <v>0</v>
      </c>
      <c r="G8569" s="548">
        <v>0</v>
      </c>
      <c r="H8569" s="547">
        <v>0</v>
      </c>
      <c r="I8569" s="545" t="s">
        <v>12973</v>
      </c>
      <c r="J8569" s="545"/>
      <c r="K8569" s="545" t="s">
        <v>13413</v>
      </c>
      <c r="L8569" s="545" t="s">
        <v>13413</v>
      </c>
      <c r="M8569" s="548" t="s">
        <v>13758</v>
      </c>
      <c r="N8569" s="545" t="s">
        <v>13413</v>
      </c>
      <c r="O8569" s="545" t="s">
        <v>13413</v>
      </c>
      <c r="P8569" s="549">
        <v>6133</v>
      </c>
      <c r="Q8569" s="549">
        <v>1</v>
      </c>
      <c r="R8569" s="549">
        <v>59</v>
      </c>
      <c r="S8569" s="548"/>
      <c r="T8569" s="548"/>
      <c r="U8569" s="99"/>
    </row>
    <row r="8570" spans="1:21" ht="19.5" customHeight="1">
      <c r="A8570" s="545">
        <v>103331</v>
      </c>
      <c r="B8570" s="545" t="s">
        <v>4214</v>
      </c>
      <c r="C8570" s="545" t="s">
        <v>216</v>
      </c>
      <c r="D8570" s="546"/>
      <c r="E8570" s="171" t="str">
        <f t="shared" si="133"/>
        <v>1900</v>
      </c>
      <c r="F8570" s="547">
        <v>0</v>
      </c>
      <c r="G8570" s="548">
        <v>0</v>
      </c>
      <c r="H8570" s="547">
        <v>0</v>
      </c>
      <c r="I8570" s="545" t="s">
        <v>12973</v>
      </c>
      <c r="J8570" s="545"/>
      <c r="K8570" s="545" t="s">
        <v>13413</v>
      </c>
      <c r="L8570" s="545" t="s">
        <v>13413</v>
      </c>
      <c r="M8570" s="548" t="s">
        <v>13758</v>
      </c>
      <c r="N8570" s="545" t="s">
        <v>13413</v>
      </c>
      <c r="O8570" s="545" t="s">
        <v>13413</v>
      </c>
      <c r="P8570" s="549">
        <v>6134</v>
      </c>
      <c r="Q8570" s="549">
        <v>1</v>
      </c>
      <c r="R8570" s="549">
        <v>59</v>
      </c>
      <c r="S8570" s="548"/>
      <c r="T8570" s="548"/>
      <c r="U8570" s="99"/>
    </row>
    <row r="8571" spans="1:21" ht="19.5" customHeight="1">
      <c r="A8571" s="545">
        <v>103332</v>
      </c>
      <c r="B8571" s="545" t="s">
        <v>4155</v>
      </c>
      <c r="C8571" s="545" t="s">
        <v>216</v>
      </c>
      <c r="D8571" s="546">
        <v>44601</v>
      </c>
      <c r="E8571" s="171" t="str">
        <f t="shared" si="133"/>
        <v>2022</v>
      </c>
      <c r="F8571" s="547">
        <v>268728</v>
      </c>
      <c r="G8571" s="548">
        <v>0.19</v>
      </c>
      <c r="H8571" s="547">
        <v>225821.85</v>
      </c>
      <c r="I8571" s="545" t="s">
        <v>12973</v>
      </c>
      <c r="J8571" s="545" t="s">
        <v>13297</v>
      </c>
      <c r="K8571" s="545" t="s">
        <v>13413</v>
      </c>
      <c r="L8571" s="545" t="s">
        <v>13413</v>
      </c>
      <c r="M8571" s="548" t="s">
        <v>13758</v>
      </c>
      <c r="N8571" s="545" t="s">
        <v>13413</v>
      </c>
      <c r="O8571" s="545" t="s">
        <v>13413</v>
      </c>
      <c r="P8571" s="549">
        <v>6135</v>
      </c>
      <c r="Q8571" s="549">
        <v>1</v>
      </c>
      <c r="R8571" s="549">
        <v>59</v>
      </c>
      <c r="S8571" s="548">
        <v>2257</v>
      </c>
      <c r="T8571" s="548"/>
      <c r="U8571" s="99"/>
    </row>
    <row r="8572" spans="1:21" ht="19.5" customHeight="1">
      <c r="A8572" s="545">
        <v>103334</v>
      </c>
      <c r="B8572" s="545" t="s">
        <v>4144</v>
      </c>
      <c r="C8572" s="545" t="s">
        <v>216</v>
      </c>
      <c r="D8572" s="546"/>
      <c r="E8572" s="171" t="str">
        <f t="shared" si="133"/>
        <v>1900</v>
      </c>
      <c r="F8572" s="547">
        <v>0</v>
      </c>
      <c r="G8572" s="548">
        <v>0</v>
      </c>
      <c r="H8572" s="547">
        <v>0</v>
      </c>
      <c r="I8572" s="545" t="s">
        <v>12973</v>
      </c>
      <c r="J8572" s="545"/>
      <c r="K8572" s="545" t="s">
        <v>13413</v>
      </c>
      <c r="L8572" s="545" t="s">
        <v>13413</v>
      </c>
      <c r="M8572" s="548" t="s">
        <v>13758</v>
      </c>
      <c r="N8572" s="545" t="s">
        <v>13413</v>
      </c>
      <c r="O8572" s="545" t="s">
        <v>13413</v>
      </c>
      <c r="P8572" s="549">
        <v>6136</v>
      </c>
      <c r="Q8572" s="549">
        <v>1</v>
      </c>
      <c r="R8572" s="549">
        <v>59</v>
      </c>
      <c r="S8572" s="548"/>
      <c r="T8572" s="548"/>
      <c r="U8572" s="99"/>
    </row>
    <row r="8573" spans="1:21" ht="19.5" customHeight="1">
      <c r="A8573" s="545">
        <v>103335</v>
      </c>
      <c r="B8573" s="545" t="s">
        <v>7626</v>
      </c>
      <c r="C8573" s="545" t="s">
        <v>221</v>
      </c>
      <c r="D8573" s="546">
        <v>43661</v>
      </c>
      <c r="E8573" s="171" t="str">
        <f t="shared" si="133"/>
        <v>2019</v>
      </c>
      <c r="F8573" s="547">
        <v>105953.99</v>
      </c>
      <c r="G8573" s="548">
        <v>0.19</v>
      </c>
      <c r="H8573" s="547">
        <v>89036.97</v>
      </c>
      <c r="I8573" s="545" t="s">
        <v>12973</v>
      </c>
      <c r="J8573" s="545" t="s">
        <v>13298</v>
      </c>
      <c r="K8573" s="545" t="s">
        <v>13413</v>
      </c>
      <c r="L8573" s="545" t="s">
        <v>13413</v>
      </c>
      <c r="M8573" s="548" t="s">
        <v>13758</v>
      </c>
      <c r="N8573" s="545" t="s">
        <v>13413</v>
      </c>
      <c r="O8573" s="545" t="s">
        <v>13413</v>
      </c>
      <c r="P8573" s="549">
        <v>6137</v>
      </c>
      <c r="Q8573" s="549">
        <v>1</v>
      </c>
      <c r="R8573" s="549">
        <v>59</v>
      </c>
      <c r="S8573" s="548">
        <v>1012</v>
      </c>
      <c r="T8573" s="548"/>
      <c r="U8573" s="99"/>
    </row>
    <row r="8574" spans="1:21" ht="19.5" customHeight="1">
      <c r="A8574" s="545">
        <v>103336</v>
      </c>
      <c r="B8574" s="545" t="s">
        <v>4105</v>
      </c>
      <c r="C8574" s="545" t="s">
        <v>216</v>
      </c>
      <c r="D8574" s="546"/>
      <c r="E8574" s="171" t="str">
        <f t="shared" si="133"/>
        <v>1900</v>
      </c>
      <c r="F8574" s="547">
        <v>0</v>
      </c>
      <c r="G8574" s="548">
        <v>0</v>
      </c>
      <c r="H8574" s="547">
        <v>0</v>
      </c>
      <c r="I8574" s="545" t="s">
        <v>12973</v>
      </c>
      <c r="J8574" s="545"/>
      <c r="K8574" s="545" t="s">
        <v>13413</v>
      </c>
      <c r="L8574" s="545" t="s">
        <v>13413</v>
      </c>
      <c r="M8574" s="548" t="s">
        <v>13758</v>
      </c>
      <c r="N8574" s="545" t="s">
        <v>13413</v>
      </c>
      <c r="O8574" s="545" t="s">
        <v>13413</v>
      </c>
      <c r="P8574" s="549">
        <v>6138</v>
      </c>
      <c r="Q8574" s="549">
        <v>1</v>
      </c>
      <c r="R8574" s="549">
        <v>59</v>
      </c>
      <c r="S8574" s="548"/>
      <c r="T8574" s="548"/>
      <c r="U8574" s="99"/>
    </row>
    <row r="8575" spans="1:21" ht="19.5" customHeight="1">
      <c r="A8575" s="545">
        <v>103337</v>
      </c>
      <c r="B8575" s="545" t="s">
        <v>4122</v>
      </c>
      <c r="C8575" s="545" t="s">
        <v>216</v>
      </c>
      <c r="D8575" s="546">
        <v>45708</v>
      </c>
      <c r="E8575" s="171" t="str">
        <f t="shared" si="133"/>
        <v>2025</v>
      </c>
      <c r="F8575" s="547">
        <v>99347.04</v>
      </c>
      <c r="G8575" s="548">
        <v>0.19</v>
      </c>
      <c r="H8575" s="547">
        <v>83484.91</v>
      </c>
      <c r="I8575" s="545" t="s">
        <v>12674</v>
      </c>
      <c r="J8575" s="545" t="s">
        <v>13307</v>
      </c>
      <c r="K8575" s="545" t="s">
        <v>19053</v>
      </c>
      <c r="L8575" s="545" t="s">
        <v>13413</v>
      </c>
      <c r="M8575" s="548" t="s">
        <v>13758</v>
      </c>
      <c r="N8575" s="545" t="s">
        <v>13413</v>
      </c>
      <c r="O8575" s="545" t="s">
        <v>13413</v>
      </c>
      <c r="P8575" s="549">
        <v>6139</v>
      </c>
      <c r="Q8575" s="549">
        <v>1</v>
      </c>
      <c r="R8575" s="549">
        <v>5</v>
      </c>
      <c r="S8575" s="548">
        <v>2228</v>
      </c>
      <c r="T8575" s="548"/>
      <c r="U8575" s="99"/>
    </row>
    <row r="8576" spans="1:21" ht="19.5" customHeight="1">
      <c r="A8576" s="545">
        <v>103338</v>
      </c>
      <c r="B8576" s="545" t="s">
        <v>4123</v>
      </c>
      <c r="C8576" s="545" t="s">
        <v>216</v>
      </c>
      <c r="D8576" s="546">
        <v>45708</v>
      </c>
      <c r="E8576" s="171" t="str">
        <f t="shared" si="133"/>
        <v>2025</v>
      </c>
      <c r="F8576" s="547">
        <v>129790.71</v>
      </c>
      <c r="G8576" s="548">
        <v>0.19</v>
      </c>
      <c r="H8576" s="547">
        <v>109067.82</v>
      </c>
      <c r="I8576" s="545" t="s">
        <v>12674</v>
      </c>
      <c r="J8576" s="545" t="s">
        <v>13307</v>
      </c>
      <c r="K8576" s="545" t="s">
        <v>19054</v>
      </c>
      <c r="L8576" s="545" t="s">
        <v>13413</v>
      </c>
      <c r="M8576" s="548" t="s">
        <v>13758</v>
      </c>
      <c r="N8576" s="545" t="s">
        <v>13413</v>
      </c>
      <c r="O8576" s="545" t="s">
        <v>13413</v>
      </c>
      <c r="P8576" s="549">
        <v>6140</v>
      </c>
      <c r="Q8576" s="549">
        <v>1</v>
      </c>
      <c r="R8576" s="549">
        <v>5</v>
      </c>
      <c r="S8576" s="548">
        <v>2228</v>
      </c>
      <c r="T8576" s="548"/>
      <c r="U8576" s="99"/>
    </row>
    <row r="8577" spans="1:21" ht="19.5" customHeight="1">
      <c r="A8577" s="545">
        <v>103339</v>
      </c>
      <c r="B8577" s="545" t="s">
        <v>4245</v>
      </c>
      <c r="C8577" s="545" t="s">
        <v>216</v>
      </c>
      <c r="D8577" s="546">
        <v>46052</v>
      </c>
      <c r="E8577" s="171" t="str">
        <f t="shared" si="133"/>
        <v>2026</v>
      </c>
      <c r="F8577" s="547">
        <v>14487</v>
      </c>
      <c r="G8577" s="548">
        <v>0.19</v>
      </c>
      <c r="H8577" s="547">
        <v>12173.95</v>
      </c>
      <c r="I8577" s="545" t="s">
        <v>12720</v>
      </c>
      <c r="J8577" s="545" t="s">
        <v>13307</v>
      </c>
      <c r="K8577" s="545" t="s">
        <v>13413</v>
      </c>
      <c r="L8577" s="545" t="s">
        <v>13413</v>
      </c>
      <c r="M8577" s="548" t="s">
        <v>13758</v>
      </c>
      <c r="N8577" s="545" t="s">
        <v>13413</v>
      </c>
      <c r="O8577" s="545" t="s">
        <v>13413</v>
      </c>
      <c r="P8577" s="549">
        <v>6141</v>
      </c>
      <c r="Q8577" s="549">
        <v>1</v>
      </c>
      <c r="R8577" s="549">
        <v>139</v>
      </c>
      <c r="S8577" s="548">
        <v>2228</v>
      </c>
      <c r="T8577" s="548"/>
      <c r="U8577" s="99"/>
    </row>
    <row r="8578" spans="1:21" ht="19.5" customHeight="1">
      <c r="A8578" s="545">
        <v>103340</v>
      </c>
      <c r="B8578" s="545" t="s">
        <v>6266</v>
      </c>
      <c r="C8578" s="545" t="s">
        <v>216</v>
      </c>
      <c r="D8578" s="546">
        <v>45708</v>
      </c>
      <c r="E8578" s="171" t="str">
        <f t="shared" si="133"/>
        <v>2025</v>
      </c>
      <c r="F8578" s="547">
        <v>98383.99</v>
      </c>
      <c r="G8578" s="548">
        <v>0.19</v>
      </c>
      <c r="H8578" s="547">
        <v>82675.62</v>
      </c>
      <c r="I8578" s="545" t="s">
        <v>12973</v>
      </c>
      <c r="J8578" s="545" t="s">
        <v>13307</v>
      </c>
      <c r="K8578" s="545" t="s">
        <v>13413</v>
      </c>
      <c r="L8578" s="545" t="s">
        <v>13413</v>
      </c>
      <c r="M8578" s="548" t="s">
        <v>13758</v>
      </c>
      <c r="N8578" s="545" t="s">
        <v>13413</v>
      </c>
      <c r="O8578" s="545" t="s">
        <v>13413</v>
      </c>
      <c r="P8578" s="549">
        <v>6142</v>
      </c>
      <c r="Q8578" s="549">
        <v>1</v>
      </c>
      <c r="R8578" s="549">
        <v>59</v>
      </c>
      <c r="S8578" s="548">
        <v>2228</v>
      </c>
      <c r="T8578" s="548"/>
      <c r="U8578" s="99"/>
    </row>
    <row r="8579" spans="1:21" ht="19.5" customHeight="1">
      <c r="A8579" s="545">
        <v>103341</v>
      </c>
      <c r="B8579" s="545" t="s">
        <v>2134</v>
      </c>
      <c r="C8579" s="545" t="s">
        <v>216</v>
      </c>
      <c r="D8579" s="546">
        <v>46052</v>
      </c>
      <c r="E8579" s="171" t="str">
        <f t="shared" si="133"/>
        <v>2026</v>
      </c>
      <c r="F8579" s="547">
        <v>12540</v>
      </c>
      <c r="G8579" s="548">
        <v>0.19</v>
      </c>
      <c r="H8579" s="547">
        <v>10537.82</v>
      </c>
      <c r="I8579" s="545" t="s">
        <v>12637</v>
      </c>
      <c r="J8579" s="545" t="s">
        <v>13307</v>
      </c>
      <c r="K8579" s="545" t="s">
        <v>13413</v>
      </c>
      <c r="L8579" s="545" t="s">
        <v>13413</v>
      </c>
      <c r="M8579" s="548" t="s">
        <v>13758</v>
      </c>
      <c r="N8579" s="545" t="s">
        <v>13413</v>
      </c>
      <c r="O8579" s="545" t="s">
        <v>13413</v>
      </c>
      <c r="P8579" s="549">
        <v>6143</v>
      </c>
      <c r="Q8579" s="549">
        <v>1</v>
      </c>
      <c r="R8579" s="549">
        <v>13</v>
      </c>
      <c r="S8579" s="548">
        <v>2228</v>
      </c>
      <c r="T8579" s="548"/>
      <c r="U8579" s="99"/>
    </row>
    <row r="8580" spans="1:21" ht="19.5" customHeight="1">
      <c r="A8580" s="545">
        <v>103342</v>
      </c>
      <c r="B8580" s="545" t="s">
        <v>2121</v>
      </c>
      <c r="C8580" s="545" t="s">
        <v>216</v>
      </c>
      <c r="D8580" s="546">
        <v>45708</v>
      </c>
      <c r="E8580" s="171" t="str">
        <f t="shared" ref="E8580:E8643" si="134">TEXT(D8580,"YYYY")</f>
        <v>2025</v>
      </c>
      <c r="F8580" s="547">
        <v>30518.73</v>
      </c>
      <c r="G8580" s="548">
        <v>0.19</v>
      </c>
      <c r="H8580" s="547">
        <v>25645.99</v>
      </c>
      <c r="I8580" s="545" t="s">
        <v>12973</v>
      </c>
      <c r="J8580" s="545" t="s">
        <v>13307</v>
      </c>
      <c r="K8580" s="545" t="s">
        <v>13413</v>
      </c>
      <c r="L8580" s="545" t="s">
        <v>13413</v>
      </c>
      <c r="M8580" s="548" t="s">
        <v>13758</v>
      </c>
      <c r="N8580" s="545" t="s">
        <v>13413</v>
      </c>
      <c r="O8580" s="545" t="s">
        <v>13413</v>
      </c>
      <c r="P8580" s="549">
        <v>6144</v>
      </c>
      <c r="Q8580" s="549">
        <v>1</v>
      </c>
      <c r="R8580" s="549">
        <v>59</v>
      </c>
      <c r="S8580" s="548">
        <v>2228</v>
      </c>
      <c r="T8580" s="548"/>
      <c r="U8580" s="99"/>
    </row>
    <row r="8581" spans="1:21" ht="19.5" customHeight="1">
      <c r="A8581" s="545">
        <v>103343</v>
      </c>
      <c r="B8581" s="545" t="s">
        <v>4146</v>
      </c>
      <c r="C8581" s="545" t="s">
        <v>216</v>
      </c>
      <c r="D8581" s="546"/>
      <c r="E8581" s="171" t="str">
        <f t="shared" si="134"/>
        <v>1900</v>
      </c>
      <c r="F8581" s="547">
        <v>0</v>
      </c>
      <c r="G8581" s="548">
        <v>0</v>
      </c>
      <c r="H8581" s="547">
        <v>0</v>
      </c>
      <c r="I8581" s="545" t="s">
        <v>12973</v>
      </c>
      <c r="J8581" s="545"/>
      <c r="K8581" s="545" t="s">
        <v>13413</v>
      </c>
      <c r="L8581" s="545" t="s">
        <v>13413</v>
      </c>
      <c r="M8581" s="548" t="s">
        <v>13758</v>
      </c>
      <c r="N8581" s="545" t="s">
        <v>13413</v>
      </c>
      <c r="O8581" s="545" t="s">
        <v>13413</v>
      </c>
      <c r="P8581" s="549">
        <v>6145</v>
      </c>
      <c r="Q8581" s="549">
        <v>1</v>
      </c>
      <c r="R8581" s="549">
        <v>59</v>
      </c>
      <c r="S8581" s="548"/>
      <c r="T8581" s="548"/>
      <c r="U8581" s="99"/>
    </row>
    <row r="8582" spans="1:21" ht="19.5" customHeight="1">
      <c r="A8582" s="545">
        <v>103344</v>
      </c>
      <c r="B8582" s="545" t="s">
        <v>10209</v>
      </c>
      <c r="C8582" s="545" t="s">
        <v>221</v>
      </c>
      <c r="D8582" s="546"/>
      <c r="E8582" s="171" t="str">
        <f t="shared" si="134"/>
        <v>1900</v>
      </c>
      <c r="F8582" s="547">
        <v>0</v>
      </c>
      <c r="G8582" s="548">
        <v>0</v>
      </c>
      <c r="H8582" s="547">
        <v>0</v>
      </c>
      <c r="I8582" s="545" t="s">
        <v>12973</v>
      </c>
      <c r="J8582" s="545"/>
      <c r="K8582" s="545" t="s">
        <v>13413</v>
      </c>
      <c r="L8582" s="545" t="s">
        <v>13413</v>
      </c>
      <c r="M8582" s="548" t="s">
        <v>13758</v>
      </c>
      <c r="N8582" s="545" t="s">
        <v>13413</v>
      </c>
      <c r="O8582" s="545" t="s">
        <v>13413</v>
      </c>
      <c r="P8582" s="549">
        <v>6146</v>
      </c>
      <c r="Q8582" s="549">
        <v>1</v>
      </c>
      <c r="R8582" s="549">
        <v>59</v>
      </c>
      <c r="S8582" s="548"/>
      <c r="T8582" s="548"/>
      <c r="U8582" s="99"/>
    </row>
    <row r="8583" spans="1:21" ht="19.5" customHeight="1">
      <c r="A8583" s="545">
        <v>103345</v>
      </c>
      <c r="B8583" s="545" t="s">
        <v>739</v>
      </c>
      <c r="C8583" s="545" t="s">
        <v>209</v>
      </c>
      <c r="D8583" s="546"/>
      <c r="E8583" s="171" t="str">
        <f t="shared" si="134"/>
        <v>1900</v>
      </c>
      <c r="F8583" s="547">
        <v>0</v>
      </c>
      <c r="G8583" s="548">
        <v>0</v>
      </c>
      <c r="H8583" s="547">
        <v>0</v>
      </c>
      <c r="I8583" s="545" t="s">
        <v>12643</v>
      </c>
      <c r="J8583" s="545"/>
      <c r="K8583" s="545" t="s">
        <v>13413</v>
      </c>
      <c r="L8583" s="545" t="s">
        <v>13413</v>
      </c>
      <c r="M8583" s="548" t="s">
        <v>13758</v>
      </c>
      <c r="N8583" s="545" t="s">
        <v>13413</v>
      </c>
      <c r="O8583" s="545" t="s">
        <v>13413</v>
      </c>
      <c r="P8583" s="549">
        <v>6147</v>
      </c>
      <c r="Q8583" s="549">
        <v>1</v>
      </c>
      <c r="R8583" s="549">
        <v>6</v>
      </c>
      <c r="S8583" s="548"/>
      <c r="T8583" s="548"/>
      <c r="U8583" s="99"/>
    </row>
    <row r="8584" spans="1:21" ht="19.5" customHeight="1">
      <c r="A8584" s="545">
        <v>103346</v>
      </c>
      <c r="B8584" s="545" t="s">
        <v>683</v>
      </c>
      <c r="C8584" s="545" t="s">
        <v>209</v>
      </c>
      <c r="D8584" s="546"/>
      <c r="E8584" s="171" t="str">
        <f t="shared" si="134"/>
        <v>1900</v>
      </c>
      <c r="F8584" s="547">
        <v>0</v>
      </c>
      <c r="G8584" s="548">
        <v>0</v>
      </c>
      <c r="H8584" s="547">
        <v>0</v>
      </c>
      <c r="I8584" s="545" t="s">
        <v>12643</v>
      </c>
      <c r="J8584" s="545"/>
      <c r="K8584" s="545" t="s">
        <v>13413</v>
      </c>
      <c r="L8584" s="545" t="s">
        <v>13413</v>
      </c>
      <c r="M8584" s="548" t="s">
        <v>13758</v>
      </c>
      <c r="N8584" s="545" t="s">
        <v>13413</v>
      </c>
      <c r="O8584" s="545" t="s">
        <v>13413</v>
      </c>
      <c r="P8584" s="549">
        <v>6148</v>
      </c>
      <c r="Q8584" s="549">
        <v>1</v>
      </c>
      <c r="R8584" s="549">
        <v>6</v>
      </c>
      <c r="S8584" s="548"/>
      <c r="T8584" s="548"/>
      <c r="U8584" s="99"/>
    </row>
    <row r="8585" spans="1:21" ht="19.5" customHeight="1">
      <c r="A8585" s="545">
        <v>103347</v>
      </c>
      <c r="B8585" s="545" t="s">
        <v>4234</v>
      </c>
      <c r="C8585" s="545" t="s">
        <v>216</v>
      </c>
      <c r="D8585" s="546"/>
      <c r="E8585" s="171" t="str">
        <f t="shared" si="134"/>
        <v>1900</v>
      </c>
      <c r="F8585" s="547">
        <v>0</v>
      </c>
      <c r="G8585" s="548">
        <v>0</v>
      </c>
      <c r="H8585" s="547">
        <v>0</v>
      </c>
      <c r="I8585" s="545" t="s">
        <v>12973</v>
      </c>
      <c r="J8585" s="545"/>
      <c r="K8585" s="545" t="s">
        <v>13413</v>
      </c>
      <c r="L8585" s="545" t="s">
        <v>13413</v>
      </c>
      <c r="M8585" s="548" t="s">
        <v>13758</v>
      </c>
      <c r="N8585" s="545" t="s">
        <v>13413</v>
      </c>
      <c r="O8585" s="545" t="s">
        <v>13413</v>
      </c>
      <c r="P8585" s="549">
        <v>6149</v>
      </c>
      <c r="Q8585" s="549">
        <v>1</v>
      </c>
      <c r="R8585" s="549">
        <v>59</v>
      </c>
      <c r="S8585" s="548"/>
      <c r="T8585" s="548"/>
      <c r="U8585" s="99"/>
    </row>
    <row r="8586" spans="1:21" ht="19.5" customHeight="1">
      <c r="A8586" s="545">
        <v>103348</v>
      </c>
      <c r="B8586" s="545" t="s">
        <v>4138</v>
      </c>
      <c r="C8586" s="545" t="s">
        <v>221</v>
      </c>
      <c r="D8586" s="546"/>
      <c r="E8586" s="171" t="str">
        <f t="shared" si="134"/>
        <v>1900</v>
      </c>
      <c r="F8586" s="547">
        <v>0</v>
      </c>
      <c r="G8586" s="548">
        <v>0</v>
      </c>
      <c r="H8586" s="547">
        <v>0</v>
      </c>
      <c r="I8586" s="545" t="s">
        <v>12973</v>
      </c>
      <c r="J8586" s="545"/>
      <c r="K8586" s="545" t="s">
        <v>13413</v>
      </c>
      <c r="L8586" s="545" t="s">
        <v>13413</v>
      </c>
      <c r="M8586" s="548" t="s">
        <v>13758</v>
      </c>
      <c r="N8586" s="545" t="s">
        <v>13413</v>
      </c>
      <c r="O8586" s="545" t="s">
        <v>13413</v>
      </c>
      <c r="P8586" s="549">
        <v>6150</v>
      </c>
      <c r="Q8586" s="549">
        <v>1</v>
      </c>
      <c r="R8586" s="549">
        <v>59</v>
      </c>
      <c r="S8586" s="548"/>
      <c r="T8586" s="548"/>
      <c r="U8586" s="99"/>
    </row>
    <row r="8587" spans="1:21" ht="19.5" customHeight="1">
      <c r="A8587" s="545">
        <v>103349</v>
      </c>
      <c r="B8587" s="545" t="s">
        <v>4254</v>
      </c>
      <c r="C8587" s="545" t="s">
        <v>221</v>
      </c>
      <c r="D8587" s="546"/>
      <c r="E8587" s="171" t="str">
        <f t="shared" si="134"/>
        <v>1900</v>
      </c>
      <c r="F8587" s="547">
        <v>0</v>
      </c>
      <c r="G8587" s="548">
        <v>0</v>
      </c>
      <c r="H8587" s="547">
        <v>0</v>
      </c>
      <c r="I8587" s="545" t="s">
        <v>12973</v>
      </c>
      <c r="J8587" s="545"/>
      <c r="K8587" s="545" t="s">
        <v>13413</v>
      </c>
      <c r="L8587" s="545" t="s">
        <v>13413</v>
      </c>
      <c r="M8587" s="548" t="s">
        <v>13758</v>
      </c>
      <c r="N8587" s="545" t="s">
        <v>13413</v>
      </c>
      <c r="O8587" s="545" t="s">
        <v>13413</v>
      </c>
      <c r="P8587" s="549">
        <v>6151</v>
      </c>
      <c r="Q8587" s="549">
        <v>1</v>
      </c>
      <c r="R8587" s="549">
        <v>59</v>
      </c>
      <c r="S8587" s="548"/>
      <c r="T8587" s="548"/>
      <c r="U8587" s="99"/>
    </row>
    <row r="8588" spans="1:21" ht="19.5" customHeight="1">
      <c r="A8588" s="545">
        <v>103351</v>
      </c>
      <c r="B8588" s="545" t="s">
        <v>4003</v>
      </c>
      <c r="C8588" s="545" t="s">
        <v>216</v>
      </c>
      <c r="D8588" s="546">
        <v>45062</v>
      </c>
      <c r="E8588" s="171" t="str">
        <f t="shared" si="134"/>
        <v>2023</v>
      </c>
      <c r="F8588" s="547">
        <v>287333</v>
      </c>
      <c r="G8588" s="548">
        <v>0.19</v>
      </c>
      <c r="H8588" s="547">
        <v>241456.3</v>
      </c>
      <c r="I8588" s="545" t="s">
        <v>12726</v>
      </c>
      <c r="J8588" s="545" t="s">
        <v>13296</v>
      </c>
      <c r="K8588" s="545" t="s">
        <v>13413</v>
      </c>
      <c r="L8588" s="545" t="s">
        <v>13413</v>
      </c>
      <c r="M8588" s="548" t="s">
        <v>13758</v>
      </c>
      <c r="N8588" s="545" t="s">
        <v>13413</v>
      </c>
      <c r="O8588" s="545" t="s">
        <v>13413</v>
      </c>
      <c r="P8588" s="549">
        <v>6152</v>
      </c>
      <c r="Q8588" s="549">
        <v>1</v>
      </c>
      <c r="R8588" s="549">
        <v>49</v>
      </c>
      <c r="S8588" s="548">
        <v>2218</v>
      </c>
      <c r="T8588" s="548"/>
      <c r="U8588" s="99"/>
    </row>
    <row r="8589" spans="1:21" ht="19.5" customHeight="1">
      <c r="A8589" s="545">
        <v>103352</v>
      </c>
      <c r="B8589" s="545" t="s">
        <v>10208</v>
      </c>
      <c r="C8589" s="545" t="s">
        <v>209</v>
      </c>
      <c r="D8589" s="546"/>
      <c r="E8589" s="171" t="str">
        <f t="shared" si="134"/>
        <v>1900</v>
      </c>
      <c r="F8589" s="547">
        <v>0</v>
      </c>
      <c r="G8589" s="548">
        <v>0</v>
      </c>
      <c r="H8589" s="547">
        <v>0</v>
      </c>
      <c r="I8589" s="545" t="s">
        <v>12973</v>
      </c>
      <c r="J8589" s="545"/>
      <c r="K8589" s="545" t="s">
        <v>13413</v>
      </c>
      <c r="L8589" s="545" t="s">
        <v>13413</v>
      </c>
      <c r="M8589" s="548" t="s">
        <v>13758</v>
      </c>
      <c r="N8589" s="545" t="s">
        <v>13413</v>
      </c>
      <c r="O8589" s="545" t="s">
        <v>13413</v>
      </c>
      <c r="P8589" s="549">
        <v>6153</v>
      </c>
      <c r="Q8589" s="549">
        <v>1</v>
      </c>
      <c r="R8589" s="549">
        <v>59</v>
      </c>
      <c r="S8589" s="548"/>
      <c r="T8589" s="548"/>
      <c r="U8589" s="99"/>
    </row>
    <row r="8590" spans="1:21" ht="19.5" customHeight="1">
      <c r="A8590" s="545">
        <v>103353</v>
      </c>
      <c r="B8590" s="545" t="s">
        <v>2992</v>
      </c>
      <c r="C8590" s="545" t="s">
        <v>786</v>
      </c>
      <c r="D8590" s="546">
        <v>46056</v>
      </c>
      <c r="E8590" s="171" t="str">
        <f t="shared" si="134"/>
        <v>2026</v>
      </c>
      <c r="F8590" s="547">
        <v>141149</v>
      </c>
      <c r="G8590" s="548">
        <v>0.19</v>
      </c>
      <c r="H8590" s="547">
        <v>118612.61</v>
      </c>
      <c r="I8590" s="545" t="s">
        <v>12683</v>
      </c>
      <c r="J8590" s="545" t="s">
        <v>13298</v>
      </c>
      <c r="K8590" s="545" t="s">
        <v>13413</v>
      </c>
      <c r="L8590" s="545" t="s">
        <v>13413</v>
      </c>
      <c r="M8590" s="548" t="s">
        <v>13758</v>
      </c>
      <c r="N8590" s="545" t="s">
        <v>13413</v>
      </c>
      <c r="O8590" s="545" t="s">
        <v>13413</v>
      </c>
      <c r="P8590" s="549">
        <v>6154</v>
      </c>
      <c r="Q8590" s="549">
        <v>1</v>
      </c>
      <c r="R8590" s="549">
        <v>18</v>
      </c>
      <c r="S8590" s="548">
        <v>1012</v>
      </c>
      <c r="T8590" s="548"/>
      <c r="U8590" s="99"/>
    </row>
    <row r="8591" spans="1:21" ht="19.5" customHeight="1">
      <c r="A8591" s="545">
        <v>103354</v>
      </c>
      <c r="B8591" s="545" t="s">
        <v>4448</v>
      </c>
      <c r="C8591" s="545" t="s">
        <v>209</v>
      </c>
      <c r="D8591" s="546"/>
      <c r="E8591" s="171" t="str">
        <f t="shared" si="134"/>
        <v>1900</v>
      </c>
      <c r="F8591" s="547">
        <v>0</v>
      </c>
      <c r="G8591" s="548">
        <v>0</v>
      </c>
      <c r="H8591" s="547">
        <v>0</v>
      </c>
      <c r="I8591" s="545" t="s">
        <v>12973</v>
      </c>
      <c r="J8591" s="545"/>
      <c r="K8591" s="545" t="s">
        <v>13413</v>
      </c>
      <c r="L8591" s="545" t="s">
        <v>13413</v>
      </c>
      <c r="M8591" s="548" t="s">
        <v>13758</v>
      </c>
      <c r="N8591" s="545" t="s">
        <v>13413</v>
      </c>
      <c r="O8591" s="545" t="s">
        <v>13413</v>
      </c>
      <c r="P8591" s="549">
        <v>6155</v>
      </c>
      <c r="Q8591" s="549">
        <v>1</v>
      </c>
      <c r="R8591" s="549">
        <v>59</v>
      </c>
      <c r="S8591" s="548"/>
      <c r="T8591" s="548"/>
      <c r="U8591" s="99"/>
    </row>
    <row r="8592" spans="1:21" ht="19.5" customHeight="1">
      <c r="A8592" s="545">
        <v>103355</v>
      </c>
      <c r="B8592" s="545" t="s">
        <v>6265</v>
      </c>
      <c r="C8592" s="545" t="s">
        <v>4504</v>
      </c>
      <c r="D8592" s="546">
        <v>46052</v>
      </c>
      <c r="E8592" s="171" t="str">
        <f t="shared" si="134"/>
        <v>2026</v>
      </c>
      <c r="F8592" s="547">
        <v>53199</v>
      </c>
      <c r="G8592" s="548">
        <v>0.19</v>
      </c>
      <c r="H8592" s="547">
        <v>44705.04</v>
      </c>
      <c r="I8592" s="545" t="s">
        <v>12668</v>
      </c>
      <c r="J8592" s="545" t="s">
        <v>13307</v>
      </c>
      <c r="K8592" s="545" t="s">
        <v>13413</v>
      </c>
      <c r="L8592" s="545" t="s">
        <v>13413</v>
      </c>
      <c r="M8592" s="548" t="s">
        <v>13868</v>
      </c>
      <c r="N8592" s="545" t="s">
        <v>13413</v>
      </c>
      <c r="O8592" s="545" t="s">
        <v>13413</v>
      </c>
      <c r="P8592" s="549">
        <v>6156</v>
      </c>
      <c r="Q8592" s="549">
        <v>2</v>
      </c>
      <c r="R8592" s="549">
        <v>7</v>
      </c>
      <c r="S8592" s="548">
        <v>2228</v>
      </c>
      <c r="T8592" s="548"/>
      <c r="U8592" s="99"/>
    </row>
    <row r="8593" spans="1:21" ht="19.5" customHeight="1">
      <c r="A8593" s="545">
        <v>103356</v>
      </c>
      <c r="B8593" s="545" t="s">
        <v>10207</v>
      </c>
      <c r="C8593" s="545" t="s">
        <v>216</v>
      </c>
      <c r="D8593" s="546"/>
      <c r="E8593" s="171" t="str">
        <f t="shared" si="134"/>
        <v>1900</v>
      </c>
      <c r="F8593" s="547">
        <v>0</v>
      </c>
      <c r="G8593" s="548">
        <v>0</v>
      </c>
      <c r="H8593" s="547">
        <v>0</v>
      </c>
      <c r="I8593" s="545" t="s">
        <v>12685</v>
      </c>
      <c r="J8593" s="545"/>
      <c r="K8593" s="545" t="s">
        <v>19055</v>
      </c>
      <c r="L8593" s="545" t="s">
        <v>13413</v>
      </c>
      <c r="M8593" s="548" t="s">
        <v>13758</v>
      </c>
      <c r="N8593" s="545" t="s">
        <v>13413</v>
      </c>
      <c r="O8593" s="545" t="s">
        <v>13413</v>
      </c>
      <c r="P8593" s="549">
        <v>6157</v>
      </c>
      <c r="Q8593" s="549">
        <v>1</v>
      </c>
      <c r="R8593" s="549">
        <v>11</v>
      </c>
      <c r="S8593" s="548"/>
      <c r="T8593" s="548"/>
      <c r="U8593" s="99"/>
    </row>
    <row r="8594" spans="1:21" ht="19.5" customHeight="1">
      <c r="A8594" s="545">
        <v>103357</v>
      </c>
      <c r="B8594" s="545" t="s">
        <v>1450</v>
      </c>
      <c r="C8594" s="545" t="s">
        <v>216</v>
      </c>
      <c r="D8594" s="546"/>
      <c r="E8594" s="171" t="str">
        <f t="shared" si="134"/>
        <v>1900</v>
      </c>
      <c r="F8594" s="547">
        <v>0</v>
      </c>
      <c r="G8594" s="548">
        <v>0</v>
      </c>
      <c r="H8594" s="547">
        <v>0</v>
      </c>
      <c r="I8594" s="545" t="s">
        <v>12685</v>
      </c>
      <c r="J8594" s="545"/>
      <c r="K8594" s="545" t="s">
        <v>13413</v>
      </c>
      <c r="L8594" s="545" t="s">
        <v>13413</v>
      </c>
      <c r="M8594" s="548" t="s">
        <v>13758</v>
      </c>
      <c r="N8594" s="545" t="s">
        <v>13413</v>
      </c>
      <c r="O8594" s="545" t="s">
        <v>13413</v>
      </c>
      <c r="P8594" s="549">
        <v>6158</v>
      </c>
      <c r="Q8594" s="549">
        <v>1</v>
      </c>
      <c r="R8594" s="549">
        <v>11</v>
      </c>
      <c r="S8594" s="548"/>
      <c r="T8594" s="548"/>
      <c r="U8594" s="99"/>
    </row>
    <row r="8595" spans="1:21" ht="19.5" customHeight="1">
      <c r="A8595" s="545">
        <v>103358</v>
      </c>
      <c r="B8595" s="545" t="s">
        <v>4306</v>
      </c>
      <c r="C8595" s="545" t="s">
        <v>216</v>
      </c>
      <c r="D8595" s="546"/>
      <c r="E8595" s="171" t="str">
        <f t="shared" si="134"/>
        <v>1900</v>
      </c>
      <c r="F8595" s="547">
        <v>0</v>
      </c>
      <c r="G8595" s="548">
        <v>0</v>
      </c>
      <c r="H8595" s="547">
        <v>0</v>
      </c>
      <c r="I8595" s="545" t="s">
        <v>12973</v>
      </c>
      <c r="J8595" s="545"/>
      <c r="K8595" s="545" t="s">
        <v>13413</v>
      </c>
      <c r="L8595" s="545" t="s">
        <v>13413</v>
      </c>
      <c r="M8595" s="548" t="s">
        <v>13758</v>
      </c>
      <c r="N8595" s="545" t="s">
        <v>13413</v>
      </c>
      <c r="O8595" s="545" t="s">
        <v>13413</v>
      </c>
      <c r="P8595" s="549">
        <v>6159</v>
      </c>
      <c r="Q8595" s="549">
        <v>1</v>
      </c>
      <c r="R8595" s="549">
        <v>59</v>
      </c>
      <c r="S8595" s="548"/>
      <c r="T8595" s="548"/>
      <c r="U8595" s="99"/>
    </row>
    <row r="8596" spans="1:21" ht="19.5" customHeight="1">
      <c r="A8596" s="545">
        <v>103359</v>
      </c>
      <c r="B8596" s="545" t="s">
        <v>4150</v>
      </c>
      <c r="C8596" s="545" t="s">
        <v>4504</v>
      </c>
      <c r="D8596" s="546"/>
      <c r="E8596" s="171" t="str">
        <f t="shared" si="134"/>
        <v>1900</v>
      </c>
      <c r="F8596" s="547">
        <v>0</v>
      </c>
      <c r="G8596" s="548">
        <v>0</v>
      </c>
      <c r="H8596" s="547">
        <v>0</v>
      </c>
      <c r="I8596" s="545" t="s">
        <v>12973</v>
      </c>
      <c r="J8596" s="545"/>
      <c r="K8596" s="545" t="s">
        <v>13413</v>
      </c>
      <c r="L8596" s="545" t="s">
        <v>13413</v>
      </c>
      <c r="M8596" s="548" t="s">
        <v>13868</v>
      </c>
      <c r="N8596" s="545" t="s">
        <v>13413</v>
      </c>
      <c r="O8596" s="545" t="s">
        <v>13413</v>
      </c>
      <c r="P8596" s="549">
        <v>6160</v>
      </c>
      <c r="Q8596" s="549">
        <v>2</v>
      </c>
      <c r="R8596" s="549">
        <v>59</v>
      </c>
      <c r="S8596" s="548"/>
      <c r="T8596" s="548"/>
      <c r="U8596" s="99"/>
    </row>
    <row r="8597" spans="1:21" ht="19.5" customHeight="1">
      <c r="A8597" s="545">
        <v>103360</v>
      </c>
      <c r="B8597" s="545" t="s">
        <v>4057</v>
      </c>
      <c r="C8597" s="545" t="s">
        <v>216</v>
      </c>
      <c r="D8597" s="546"/>
      <c r="E8597" s="171" t="str">
        <f t="shared" si="134"/>
        <v>1900</v>
      </c>
      <c r="F8597" s="547">
        <v>0</v>
      </c>
      <c r="G8597" s="548">
        <v>0</v>
      </c>
      <c r="H8597" s="547">
        <v>0</v>
      </c>
      <c r="I8597" s="545" t="s">
        <v>12973</v>
      </c>
      <c r="J8597" s="545"/>
      <c r="K8597" s="545" t="s">
        <v>13413</v>
      </c>
      <c r="L8597" s="545" t="s">
        <v>13413</v>
      </c>
      <c r="M8597" s="548" t="s">
        <v>13758</v>
      </c>
      <c r="N8597" s="545" t="s">
        <v>13413</v>
      </c>
      <c r="O8597" s="545" t="s">
        <v>13413</v>
      </c>
      <c r="P8597" s="549">
        <v>6161</v>
      </c>
      <c r="Q8597" s="549">
        <v>1</v>
      </c>
      <c r="R8597" s="549">
        <v>59</v>
      </c>
      <c r="S8597" s="548"/>
      <c r="T8597" s="548"/>
      <c r="U8597" s="99"/>
    </row>
    <row r="8598" spans="1:21" ht="19.5" customHeight="1">
      <c r="A8598" s="545">
        <v>103361</v>
      </c>
      <c r="B8598" s="545" t="s">
        <v>1687</v>
      </c>
      <c r="C8598" s="545" t="s">
        <v>216</v>
      </c>
      <c r="D8598" s="546"/>
      <c r="E8598" s="171" t="str">
        <f t="shared" si="134"/>
        <v>1900</v>
      </c>
      <c r="F8598" s="547">
        <v>0</v>
      </c>
      <c r="G8598" s="548">
        <v>0</v>
      </c>
      <c r="H8598" s="547">
        <v>0</v>
      </c>
      <c r="I8598" s="545" t="s">
        <v>12645</v>
      </c>
      <c r="J8598" s="545"/>
      <c r="K8598" s="545" t="s">
        <v>13413</v>
      </c>
      <c r="L8598" s="545" t="s">
        <v>13413</v>
      </c>
      <c r="M8598" s="548" t="s">
        <v>13758</v>
      </c>
      <c r="N8598" s="545" t="s">
        <v>13413</v>
      </c>
      <c r="O8598" s="545" t="s">
        <v>13413</v>
      </c>
      <c r="P8598" s="549">
        <v>6162</v>
      </c>
      <c r="Q8598" s="549">
        <v>1</v>
      </c>
      <c r="R8598" s="549">
        <v>12</v>
      </c>
      <c r="S8598" s="548"/>
      <c r="T8598" s="548"/>
      <c r="U8598" s="99"/>
    </row>
    <row r="8599" spans="1:21" ht="19.5" customHeight="1">
      <c r="A8599" s="545">
        <v>103362</v>
      </c>
      <c r="B8599" s="545" t="s">
        <v>2998</v>
      </c>
      <c r="C8599" s="545" t="s">
        <v>221</v>
      </c>
      <c r="D8599" s="546"/>
      <c r="E8599" s="171" t="str">
        <f t="shared" si="134"/>
        <v>1900</v>
      </c>
      <c r="F8599" s="547">
        <v>0</v>
      </c>
      <c r="G8599" s="548">
        <v>0</v>
      </c>
      <c r="H8599" s="547">
        <v>0</v>
      </c>
      <c r="I8599" s="545" t="s">
        <v>12717</v>
      </c>
      <c r="J8599" s="545"/>
      <c r="K8599" s="545" t="s">
        <v>13413</v>
      </c>
      <c r="L8599" s="545" t="s">
        <v>13413</v>
      </c>
      <c r="M8599" s="548" t="s">
        <v>13758</v>
      </c>
      <c r="N8599" s="545" t="s">
        <v>13413</v>
      </c>
      <c r="O8599" s="545" t="s">
        <v>13413</v>
      </c>
      <c r="P8599" s="549">
        <v>6163</v>
      </c>
      <c r="Q8599" s="549">
        <v>1</v>
      </c>
      <c r="R8599" s="549">
        <v>19</v>
      </c>
      <c r="S8599" s="548"/>
      <c r="T8599" s="548"/>
      <c r="U8599" s="99"/>
    </row>
    <row r="8600" spans="1:21" ht="19.5" customHeight="1">
      <c r="A8600" s="545">
        <v>103363</v>
      </c>
      <c r="B8600" s="545" t="s">
        <v>1719</v>
      </c>
      <c r="C8600" s="545" t="s">
        <v>216</v>
      </c>
      <c r="D8600" s="546"/>
      <c r="E8600" s="171" t="str">
        <f t="shared" si="134"/>
        <v>1900</v>
      </c>
      <c r="F8600" s="547">
        <v>0</v>
      </c>
      <c r="G8600" s="548">
        <v>0</v>
      </c>
      <c r="H8600" s="547">
        <v>0</v>
      </c>
      <c r="I8600" s="545" t="s">
        <v>12645</v>
      </c>
      <c r="J8600" s="545"/>
      <c r="K8600" s="545" t="s">
        <v>13413</v>
      </c>
      <c r="L8600" s="545" t="s">
        <v>13413</v>
      </c>
      <c r="M8600" s="548" t="s">
        <v>13758</v>
      </c>
      <c r="N8600" s="545" t="s">
        <v>13413</v>
      </c>
      <c r="O8600" s="545" t="s">
        <v>13413</v>
      </c>
      <c r="P8600" s="549">
        <v>6164</v>
      </c>
      <c r="Q8600" s="549">
        <v>1</v>
      </c>
      <c r="R8600" s="549">
        <v>12</v>
      </c>
      <c r="S8600" s="548"/>
      <c r="T8600" s="548"/>
      <c r="U8600" s="99"/>
    </row>
    <row r="8601" spans="1:21" ht="19.5" customHeight="1">
      <c r="A8601" s="545">
        <v>103364</v>
      </c>
      <c r="B8601" s="545" t="s">
        <v>10206</v>
      </c>
      <c r="C8601" s="545" t="s">
        <v>437</v>
      </c>
      <c r="D8601" s="546"/>
      <c r="E8601" s="171" t="str">
        <f t="shared" si="134"/>
        <v>1900</v>
      </c>
      <c r="F8601" s="547">
        <v>0</v>
      </c>
      <c r="G8601" s="548">
        <v>0</v>
      </c>
      <c r="H8601" s="547">
        <v>0</v>
      </c>
      <c r="I8601" s="545" t="s">
        <v>12973</v>
      </c>
      <c r="J8601" s="545"/>
      <c r="K8601" s="545" t="s">
        <v>13413</v>
      </c>
      <c r="L8601" s="545" t="s">
        <v>13413</v>
      </c>
      <c r="M8601" s="548" t="s">
        <v>13758</v>
      </c>
      <c r="N8601" s="545" t="s">
        <v>13413</v>
      </c>
      <c r="O8601" s="545" t="s">
        <v>13413</v>
      </c>
      <c r="P8601" s="549">
        <v>6165</v>
      </c>
      <c r="Q8601" s="549">
        <v>1</v>
      </c>
      <c r="R8601" s="549">
        <v>59</v>
      </c>
      <c r="S8601" s="548"/>
      <c r="T8601" s="548"/>
      <c r="U8601" s="99"/>
    </row>
    <row r="8602" spans="1:21" ht="19.5" customHeight="1">
      <c r="A8602" s="545">
        <v>103365</v>
      </c>
      <c r="B8602" s="545" t="s">
        <v>6882</v>
      </c>
      <c r="C8602" s="545" t="s">
        <v>221</v>
      </c>
      <c r="D8602" s="546">
        <v>44585</v>
      </c>
      <c r="E8602" s="171" t="str">
        <f t="shared" si="134"/>
        <v>2022</v>
      </c>
      <c r="F8602" s="547">
        <v>168992</v>
      </c>
      <c r="G8602" s="548">
        <v>0.19</v>
      </c>
      <c r="H8602" s="547">
        <v>142010.07999999999</v>
      </c>
      <c r="I8602" s="545" t="s">
        <v>12663</v>
      </c>
      <c r="J8602" s="545" t="s">
        <v>13297</v>
      </c>
      <c r="K8602" s="545" t="s">
        <v>13413</v>
      </c>
      <c r="L8602" s="545" t="s">
        <v>13413</v>
      </c>
      <c r="M8602" s="548" t="s">
        <v>13758</v>
      </c>
      <c r="N8602" s="545" t="s">
        <v>13413</v>
      </c>
      <c r="O8602" s="545" t="s">
        <v>13413</v>
      </c>
      <c r="P8602" s="549">
        <v>6166</v>
      </c>
      <c r="Q8602" s="549">
        <v>1</v>
      </c>
      <c r="R8602" s="549">
        <v>21</v>
      </c>
      <c r="S8602" s="548">
        <v>2257</v>
      </c>
      <c r="T8602" s="548"/>
      <c r="U8602" s="99"/>
    </row>
    <row r="8603" spans="1:21" ht="19.5" customHeight="1">
      <c r="A8603" s="545">
        <v>103366</v>
      </c>
      <c r="B8603" s="545" t="s">
        <v>4100</v>
      </c>
      <c r="C8603" s="545" t="s">
        <v>216</v>
      </c>
      <c r="D8603" s="546"/>
      <c r="E8603" s="171" t="str">
        <f t="shared" si="134"/>
        <v>1900</v>
      </c>
      <c r="F8603" s="547">
        <v>0</v>
      </c>
      <c r="G8603" s="548">
        <v>0</v>
      </c>
      <c r="H8603" s="547">
        <v>0</v>
      </c>
      <c r="I8603" s="545" t="s">
        <v>12973</v>
      </c>
      <c r="J8603" s="545"/>
      <c r="K8603" s="545" t="s">
        <v>13413</v>
      </c>
      <c r="L8603" s="545" t="s">
        <v>13413</v>
      </c>
      <c r="M8603" s="548" t="s">
        <v>13758</v>
      </c>
      <c r="N8603" s="545" t="s">
        <v>13413</v>
      </c>
      <c r="O8603" s="545" t="s">
        <v>13413</v>
      </c>
      <c r="P8603" s="549">
        <v>6167</v>
      </c>
      <c r="Q8603" s="549">
        <v>1</v>
      </c>
      <c r="R8603" s="549">
        <v>59</v>
      </c>
      <c r="S8603" s="548"/>
      <c r="T8603" s="548"/>
      <c r="U8603" s="99"/>
    </row>
    <row r="8604" spans="1:21" ht="19.5" customHeight="1">
      <c r="A8604" s="545">
        <v>103367</v>
      </c>
      <c r="B8604" s="545" t="s">
        <v>2491</v>
      </c>
      <c r="C8604" s="545" t="s">
        <v>216</v>
      </c>
      <c r="D8604" s="546"/>
      <c r="E8604" s="171" t="str">
        <f t="shared" si="134"/>
        <v>1900</v>
      </c>
      <c r="F8604" s="547">
        <v>0</v>
      </c>
      <c r="G8604" s="548">
        <v>0</v>
      </c>
      <c r="H8604" s="547">
        <v>0</v>
      </c>
      <c r="I8604" s="545" t="s">
        <v>12676</v>
      </c>
      <c r="J8604" s="545"/>
      <c r="K8604" s="545" t="s">
        <v>13413</v>
      </c>
      <c r="L8604" s="545" t="s">
        <v>13413</v>
      </c>
      <c r="M8604" s="548" t="s">
        <v>13758</v>
      </c>
      <c r="N8604" s="545" t="s">
        <v>13413</v>
      </c>
      <c r="O8604" s="545" t="s">
        <v>13413</v>
      </c>
      <c r="P8604" s="549">
        <v>6168</v>
      </c>
      <c r="Q8604" s="549">
        <v>1</v>
      </c>
      <c r="R8604" s="549">
        <v>14</v>
      </c>
      <c r="S8604" s="548"/>
      <c r="T8604" s="548"/>
      <c r="U8604" s="99"/>
    </row>
    <row r="8605" spans="1:21" ht="19.5" customHeight="1">
      <c r="A8605" s="545">
        <v>103368</v>
      </c>
      <c r="B8605" s="545" t="s">
        <v>2819</v>
      </c>
      <c r="C8605" s="545" t="s">
        <v>209</v>
      </c>
      <c r="D8605" s="546"/>
      <c r="E8605" s="171" t="str">
        <f t="shared" si="134"/>
        <v>1900</v>
      </c>
      <c r="F8605" s="547">
        <v>0</v>
      </c>
      <c r="G8605" s="548">
        <v>0</v>
      </c>
      <c r="H8605" s="547">
        <v>0</v>
      </c>
      <c r="I8605" s="545" t="s">
        <v>12725</v>
      </c>
      <c r="J8605" s="545"/>
      <c r="K8605" s="545" t="s">
        <v>13413</v>
      </c>
      <c r="L8605" s="545" t="s">
        <v>14664</v>
      </c>
      <c r="M8605" s="548" t="s">
        <v>13758</v>
      </c>
      <c r="N8605" s="545" t="s">
        <v>13413</v>
      </c>
      <c r="O8605" s="545" t="s">
        <v>14665</v>
      </c>
      <c r="P8605" s="549">
        <v>6169</v>
      </c>
      <c r="Q8605" s="549">
        <v>1</v>
      </c>
      <c r="R8605" s="549">
        <v>147</v>
      </c>
      <c r="S8605" s="548"/>
      <c r="T8605" s="548"/>
      <c r="U8605" s="99"/>
    </row>
    <row r="8606" spans="1:21" ht="19.5" customHeight="1">
      <c r="A8606" s="545">
        <v>103369</v>
      </c>
      <c r="B8606" s="545" t="s">
        <v>6979</v>
      </c>
      <c r="C8606" s="545" t="s">
        <v>221</v>
      </c>
      <c r="D8606" s="546">
        <v>43843</v>
      </c>
      <c r="E8606" s="171" t="str">
        <f t="shared" si="134"/>
        <v>2020</v>
      </c>
      <c r="F8606" s="547">
        <v>490991</v>
      </c>
      <c r="G8606" s="548">
        <v>0.19</v>
      </c>
      <c r="H8606" s="547">
        <v>412597.48</v>
      </c>
      <c r="I8606" s="545" t="s">
        <v>12973</v>
      </c>
      <c r="J8606" s="545" t="s">
        <v>13297</v>
      </c>
      <c r="K8606" s="545" t="s">
        <v>19056</v>
      </c>
      <c r="L8606" s="545" t="s">
        <v>13413</v>
      </c>
      <c r="M8606" s="548" t="s">
        <v>13758</v>
      </c>
      <c r="N8606" s="545" t="s">
        <v>13413</v>
      </c>
      <c r="O8606" s="545" t="s">
        <v>13413</v>
      </c>
      <c r="P8606" s="549">
        <v>6170</v>
      </c>
      <c r="Q8606" s="549">
        <v>1</v>
      </c>
      <c r="R8606" s="549">
        <v>59</v>
      </c>
      <c r="S8606" s="548">
        <v>2257</v>
      </c>
      <c r="T8606" s="548"/>
      <c r="U8606" s="99"/>
    </row>
    <row r="8607" spans="1:21" ht="19.5" customHeight="1">
      <c r="A8607" s="545">
        <v>103370</v>
      </c>
      <c r="B8607" s="545" t="s">
        <v>4072</v>
      </c>
      <c r="C8607" s="545" t="s">
        <v>216</v>
      </c>
      <c r="D8607" s="546">
        <v>44592</v>
      </c>
      <c r="E8607" s="171" t="str">
        <f t="shared" si="134"/>
        <v>2022</v>
      </c>
      <c r="F8607" s="547">
        <v>473516.01</v>
      </c>
      <c r="G8607" s="548">
        <v>0.19</v>
      </c>
      <c r="H8607" s="547">
        <v>397912.61</v>
      </c>
      <c r="I8607" s="545" t="s">
        <v>12637</v>
      </c>
      <c r="J8607" s="545" t="s">
        <v>13297</v>
      </c>
      <c r="K8607" s="545" t="s">
        <v>13413</v>
      </c>
      <c r="L8607" s="545" t="s">
        <v>13413</v>
      </c>
      <c r="M8607" s="548" t="s">
        <v>13758</v>
      </c>
      <c r="N8607" s="545" t="s">
        <v>13413</v>
      </c>
      <c r="O8607" s="545" t="s">
        <v>13413</v>
      </c>
      <c r="P8607" s="549">
        <v>6171</v>
      </c>
      <c r="Q8607" s="549">
        <v>1</v>
      </c>
      <c r="R8607" s="549">
        <v>13</v>
      </c>
      <c r="S8607" s="548">
        <v>2257</v>
      </c>
      <c r="T8607" s="548"/>
      <c r="U8607" s="99"/>
    </row>
    <row r="8608" spans="1:21" ht="19.5" customHeight="1">
      <c r="A8608" s="545">
        <v>103371</v>
      </c>
      <c r="B8608" s="545" t="s">
        <v>10205</v>
      </c>
      <c r="C8608" s="545" t="s">
        <v>221</v>
      </c>
      <c r="D8608" s="546"/>
      <c r="E8608" s="171" t="str">
        <f t="shared" si="134"/>
        <v>1900</v>
      </c>
      <c r="F8608" s="547">
        <v>0</v>
      </c>
      <c r="G8608" s="548">
        <v>0</v>
      </c>
      <c r="H8608" s="547">
        <v>0</v>
      </c>
      <c r="I8608" s="545" t="s">
        <v>12973</v>
      </c>
      <c r="J8608" s="545"/>
      <c r="K8608" s="545" t="s">
        <v>13413</v>
      </c>
      <c r="L8608" s="545" t="s">
        <v>13413</v>
      </c>
      <c r="M8608" s="548" t="s">
        <v>13758</v>
      </c>
      <c r="N8608" s="545" t="s">
        <v>13413</v>
      </c>
      <c r="O8608" s="545" t="s">
        <v>13413</v>
      </c>
      <c r="P8608" s="549">
        <v>6172</v>
      </c>
      <c r="Q8608" s="549">
        <v>1</v>
      </c>
      <c r="R8608" s="549">
        <v>59</v>
      </c>
      <c r="S8608" s="548"/>
      <c r="T8608" s="548"/>
      <c r="U8608" s="99"/>
    </row>
    <row r="8609" spans="1:21" ht="19.5" customHeight="1">
      <c r="A8609" s="545">
        <v>103372</v>
      </c>
      <c r="B8609" s="545" t="s">
        <v>10204</v>
      </c>
      <c r="C8609" s="545" t="s">
        <v>216</v>
      </c>
      <c r="D8609" s="546"/>
      <c r="E8609" s="171" t="str">
        <f t="shared" si="134"/>
        <v>1900</v>
      </c>
      <c r="F8609" s="547">
        <v>0</v>
      </c>
      <c r="G8609" s="548">
        <v>0</v>
      </c>
      <c r="H8609" s="547">
        <v>0</v>
      </c>
      <c r="I8609" s="545" t="s">
        <v>12973</v>
      </c>
      <c r="J8609" s="545"/>
      <c r="K8609" s="545" t="s">
        <v>13413</v>
      </c>
      <c r="L8609" s="545" t="s">
        <v>13413</v>
      </c>
      <c r="M8609" s="548" t="s">
        <v>13758</v>
      </c>
      <c r="N8609" s="545" t="s">
        <v>13413</v>
      </c>
      <c r="O8609" s="545" t="s">
        <v>13413</v>
      </c>
      <c r="P8609" s="549">
        <v>6173</v>
      </c>
      <c r="Q8609" s="549">
        <v>1</v>
      </c>
      <c r="R8609" s="549">
        <v>59</v>
      </c>
      <c r="S8609" s="548"/>
      <c r="T8609" s="548"/>
      <c r="U8609" s="99"/>
    </row>
    <row r="8610" spans="1:21" ht="19.5" customHeight="1">
      <c r="A8610" s="545">
        <v>103373</v>
      </c>
      <c r="B8610" s="545" t="s">
        <v>8036</v>
      </c>
      <c r="C8610" s="545" t="s">
        <v>216</v>
      </c>
      <c r="D8610" s="546">
        <v>43552</v>
      </c>
      <c r="E8610" s="171" t="str">
        <f t="shared" si="134"/>
        <v>2019</v>
      </c>
      <c r="F8610" s="547">
        <v>363878</v>
      </c>
      <c r="G8610" s="548">
        <v>0.19</v>
      </c>
      <c r="H8610" s="547">
        <v>305779.83</v>
      </c>
      <c r="I8610" s="545" t="s">
        <v>12973</v>
      </c>
      <c r="J8610" s="545" t="s">
        <v>13298</v>
      </c>
      <c r="K8610" s="545" t="s">
        <v>13413</v>
      </c>
      <c r="L8610" s="545" t="s">
        <v>13413</v>
      </c>
      <c r="M8610" s="548" t="s">
        <v>13758</v>
      </c>
      <c r="N8610" s="545" t="s">
        <v>13413</v>
      </c>
      <c r="O8610" s="545" t="s">
        <v>13413</v>
      </c>
      <c r="P8610" s="549">
        <v>6174</v>
      </c>
      <c r="Q8610" s="549">
        <v>1</v>
      </c>
      <c r="R8610" s="549">
        <v>59</v>
      </c>
      <c r="S8610" s="548">
        <v>1012</v>
      </c>
      <c r="T8610" s="548"/>
      <c r="U8610" s="99"/>
    </row>
    <row r="8611" spans="1:21" ht="19.5" customHeight="1">
      <c r="A8611" s="545">
        <v>103374</v>
      </c>
      <c r="B8611" s="545" t="s">
        <v>1011</v>
      </c>
      <c r="C8611" s="545" t="s">
        <v>4504</v>
      </c>
      <c r="D8611" s="546"/>
      <c r="E8611" s="171" t="str">
        <f t="shared" si="134"/>
        <v>1900</v>
      </c>
      <c r="F8611" s="547">
        <v>0</v>
      </c>
      <c r="G8611" s="548">
        <v>0</v>
      </c>
      <c r="H8611" s="547">
        <v>0</v>
      </c>
      <c r="I8611" s="545" t="s">
        <v>12690</v>
      </c>
      <c r="J8611" s="545"/>
      <c r="K8611" s="545" t="s">
        <v>13413</v>
      </c>
      <c r="L8611" s="545" t="s">
        <v>13413</v>
      </c>
      <c r="M8611" s="548" t="s">
        <v>13868</v>
      </c>
      <c r="N8611" s="545" t="s">
        <v>22183</v>
      </c>
      <c r="O8611" s="545" t="s">
        <v>16144</v>
      </c>
      <c r="P8611" s="549">
        <v>6175</v>
      </c>
      <c r="Q8611" s="549">
        <v>2</v>
      </c>
      <c r="R8611" s="549">
        <v>96</v>
      </c>
      <c r="S8611" s="548"/>
      <c r="T8611" s="548">
        <v>97</v>
      </c>
      <c r="U8611" s="99"/>
    </row>
    <row r="8612" spans="1:21" ht="19.5" customHeight="1">
      <c r="A8612" s="545">
        <v>103375</v>
      </c>
      <c r="B8612" s="545" t="s">
        <v>10203</v>
      </c>
      <c r="C8612" s="545" t="s">
        <v>221</v>
      </c>
      <c r="D8612" s="546"/>
      <c r="E8612" s="171" t="str">
        <f t="shared" si="134"/>
        <v>1900</v>
      </c>
      <c r="F8612" s="547">
        <v>0</v>
      </c>
      <c r="G8612" s="548">
        <v>0</v>
      </c>
      <c r="H8612" s="547">
        <v>0</v>
      </c>
      <c r="I8612" s="545" t="s">
        <v>12643</v>
      </c>
      <c r="J8612" s="545"/>
      <c r="K8612" s="545" t="s">
        <v>13413</v>
      </c>
      <c r="L8612" s="545" t="s">
        <v>14036</v>
      </c>
      <c r="M8612" s="548" t="s">
        <v>13758</v>
      </c>
      <c r="N8612" s="545" t="s">
        <v>13413</v>
      </c>
      <c r="O8612" s="545" t="s">
        <v>13413</v>
      </c>
      <c r="P8612" s="549">
        <v>6176</v>
      </c>
      <c r="Q8612" s="549">
        <v>1</v>
      </c>
      <c r="R8612" s="549">
        <v>6</v>
      </c>
      <c r="S8612" s="548"/>
      <c r="T8612" s="548"/>
      <c r="U8612" s="99"/>
    </row>
    <row r="8613" spans="1:21" ht="19.5" customHeight="1">
      <c r="A8613" s="545">
        <v>103376</v>
      </c>
      <c r="B8613" s="545" t="s">
        <v>10202</v>
      </c>
      <c r="C8613" s="545" t="s">
        <v>221</v>
      </c>
      <c r="D8613" s="546"/>
      <c r="E8613" s="171" t="str">
        <f t="shared" si="134"/>
        <v>1900</v>
      </c>
      <c r="F8613" s="547">
        <v>0</v>
      </c>
      <c r="G8613" s="548">
        <v>0</v>
      </c>
      <c r="H8613" s="547">
        <v>0</v>
      </c>
      <c r="I8613" s="545" t="s">
        <v>12643</v>
      </c>
      <c r="J8613" s="545"/>
      <c r="K8613" s="545" t="s">
        <v>13413</v>
      </c>
      <c r="L8613" s="545" t="s">
        <v>14036</v>
      </c>
      <c r="M8613" s="548" t="s">
        <v>13758</v>
      </c>
      <c r="N8613" s="545" t="s">
        <v>13413</v>
      </c>
      <c r="O8613" s="545" t="s">
        <v>13413</v>
      </c>
      <c r="P8613" s="549">
        <v>6177</v>
      </c>
      <c r="Q8613" s="549">
        <v>1</v>
      </c>
      <c r="R8613" s="549">
        <v>6</v>
      </c>
      <c r="S8613" s="548"/>
      <c r="T8613" s="548"/>
      <c r="U8613" s="99"/>
    </row>
    <row r="8614" spans="1:21" ht="19.5" customHeight="1">
      <c r="A8614" s="545">
        <v>103377</v>
      </c>
      <c r="B8614" s="545" t="s">
        <v>4189</v>
      </c>
      <c r="C8614" s="545" t="s">
        <v>216</v>
      </c>
      <c r="D8614" s="546"/>
      <c r="E8614" s="171" t="str">
        <f t="shared" si="134"/>
        <v>1900</v>
      </c>
      <c r="F8614" s="547">
        <v>0</v>
      </c>
      <c r="G8614" s="548">
        <v>0</v>
      </c>
      <c r="H8614" s="547">
        <v>0</v>
      </c>
      <c r="I8614" s="545" t="s">
        <v>12973</v>
      </c>
      <c r="J8614" s="545"/>
      <c r="K8614" s="545" t="s">
        <v>13413</v>
      </c>
      <c r="L8614" s="545" t="s">
        <v>13413</v>
      </c>
      <c r="M8614" s="548" t="s">
        <v>13758</v>
      </c>
      <c r="N8614" s="545" t="s">
        <v>13413</v>
      </c>
      <c r="O8614" s="545" t="s">
        <v>13413</v>
      </c>
      <c r="P8614" s="549">
        <v>6178</v>
      </c>
      <c r="Q8614" s="549">
        <v>1</v>
      </c>
      <c r="R8614" s="549">
        <v>59</v>
      </c>
      <c r="S8614" s="548"/>
      <c r="T8614" s="548"/>
      <c r="U8614" s="99"/>
    </row>
    <row r="8615" spans="1:21" ht="19.5" customHeight="1">
      <c r="A8615" s="545">
        <v>103378</v>
      </c>
      <c r="B8615" s="545" t="s">
        <v>4250</v>
      </c>
      <c r="C8615" s="545" t="s">
        <v>209</v>
      </c>
      <c r="D8615" s="546"/>
      <c r="E8615" s="171" t="str">
        <f t="shared" si="134"/>
        <v>1900</v>
      </c>
      <c r="F8615" s="547">
        <v>0</v>
      </c>
      <c r="G8615" s="548">
        <v>0</v>
      </c>
      <c r="H8615" s="547">
        <v>0</v>
      </c>
      <c r="I8615" s="545" t="s">
        <v>12973</v>
      </c>
      <c r="J8615" s="545"/>
      <c r="K8615" s="545" t="s">
        <v>13413</v>
      </c>
      <c r="L8615" s="545" t="s">
        <v>13413</v>
      </c>
      <c r="M8615" s="548" t="s">
        <v>13758</v>
      </c>
      <c r="N8615" s="545" t="s">
        <v>13413</v>
      </c>
      <c r="O8615" s="545" t="s">
        <v>13413</v>
      </c>
      <c r="P8615" s="549">
        <v>6179</v>
      </c>
      <c r="Q8615" s="549">
        <v>1</v>
      </c>
      <c r="R8615" s="549">
        <v>59</v>
      </c>
      <c r="S8615" s="548"/>
      <c r="T8615" s="548"/>
      <c r="U8615" s="99"/>
    </row>
    <row r="8616" spans="1:21" ht="19.5" customHeight="1">
      <c r="A8616" s="545">
        <v>103379</v>
      </c>
      <c r="B8616" s="545" t="s">
        <v>4371</v>
      </c>
      <c r="C8616" s="545" t="s">
        <v>216</v>
      </c>
      <c r="D8616" s="546"/>
      <c r="E8616" s="171" t="str">
        <f t="shared" si="134"/>
        <v>1900</v>
      </c>
      <c r="F8616" s="547">
        <v>0</v>
      </c>
      <c r="G8616" s="548">
        <v>0</v>
      </c>
      <c r="H8616" s="547">
        <v>0</v>
      </c>
      <c r="I8616" s="545" t="s">
        <v>12973</v>
      </c>
      <c r="J8616" s="545"/>
      <c r="K8616" s="545" t="s">
        <v>13413</v>
      </c>
      <c r="L8616" s="545" t="s">
        <v>13413</v>
      </c>
      <c r="M8616" s="548" t="s">
        <v>13758</v>
      </c>
      <c r="N8616" s="545" t="s">
        <v>13413</v>
      </c>
      <c r="O8616" s="545" t="s">
        <v>13413</v>
      </c>
      <c r="P8616" s="549">
        <v>6180</v>
      </c>
      <c r="Q8616" s="549">
        <v>1</v>
      </c>
      <c r="R8616" s="549">
        <v>59</v>
      </c>
      <c r="S8616" s="548"/>
      <c r="T8616" s="548"/>
      <c r="U8616" s="99"/>
    </row>
    <row r="8617" spans="1:21" ht="19.5" customHeight="1">
      <c r="A8617" s="545">
        <v>103385</v>
      </c>
      <c r="B8617" s="545" t="s">
        <v>10201</v>
      </c>
      <c r="C8617" s="545" t="s">
        <v>216</v>
      </c>
      <c r="D8617" s="546"/>
      <c r="E8617" s="171" t="str">
        <f t="shared" si="134"/>
        <v>1900</v>
      </c>
      <c r="F8617" s="547">
        <v>0</v>
      </c>
      <c r="G8617" s="548">
        <v>0</v>
      </c>
      <c r="H8617" s="547">
        <v>0</v>
      </c>
      <c r="I8617" s="545" t="s">
        <v>12718</v>
      </c>
      <c r="J8617" s="545"/>
      <c r="K8617" s="545" t="s">
        <v>13413</v>
      </c>
      <c r="L8617" s="545" t="s">
        <v>14521</v>
      </c>
      <c r="M8617" s="548" t="s">
        <v>13758</v>
      </c>
      <c r="N8617" s="545" t="s">
        <v>13413</v>
      </c>
      <c r="O8617" s="545" t="s">
        <v>14538</v>
      </c>
      <c r="P8617" s="549">
        <v>6181</v>
      </c>
      <c r="Q8617" s="549">
        <v>1</v>
      </c>
      <c r="R8617" s="549">
        <v>137</v>
      </c>
      <c r="S8617" s="548"/>
      <c r="T8617" s="548"/>
      <c r="U8617" s="99"/>
    </row>
    <row r="8618" spans="1:21" ht="19.5" customHeight="1">
      <c r="A8618" s="545">
        <v>103386</v>
      </c>
      <c r="B8618" s="545" t="s">
        <v>4290</v>
      </c>
      <c r="C8618" s="545" t="s">
        <v>216</v>
      </c>
      <c r="D8618" s="546"/>
      <c r="E8618" s="171" t="str">
        <f t="shared" si="134"/>
        <v>1900</v>
      </c>
      <c r="F8618" s="547">
        <v>0</v>
      </c>
      <c r="G8618" s="548">
        <v>0</v>
      </c>
      <c r="H8618" s="547">
        <v>0</v>
      </c>
      <c r="I8618" s="545" t="s">
        <v>12973</v>
      </c>
      <c r="J8618" s="545"/>
      <c r="K8618" s="545" t="s">
        <v>13413</v>
      </c>
      <c r="L8618" s="545" t="s">
        <v>13413</v>
      </c>
      <c r="M8618" s="548" t="s">
        <v>13758</v>
      </c>
      <c r="N8618" s="545" t="s">
        <v>13413</v>
      </c>
      <c r="O8618" s="545" t="s">
        <v>13413</v>
      </c>
      <c r="P8618" s="549">
        <v>6182</v>
      </c>
      <c r="Q8618" s="549">
        <v>1</v>
      </c>
      <c r="R8618" s="549">
        <v>59</v>
      </c>
      <c r="S8618" s="548"/>
      <c r="T8618" s="548"/>
      <c r="U8618" s="99"/>
    </row>
    <row r="8619" spans="1:21" ht="19.5" customHeight="1">
      <c r="A8619" s="545">
        <v>103387</v>
      </c>
      <c r="B8619" s="545" t="s">
        <v>2489</v>
      </c>
      <c r="C8619" s="545" t="s">
        <v>216</v>
      </c>
      <c r="D8619" s="546"/>
      <c r="E8619" s="171" t="str">
        <f t="shared" si="134"/>
        <v>1900</v>
      </c>
      <c r="F8619" s="547">
        <v>0</v>
      </c>
      <c r="G8619" s="548">
        <v>0</v>
      </c>
      <c r="H8619" s="547">
        <v>0</v>
      </c>
      <c r="I8619" s="545" t="s">
        <v>12718</v>
      </c>
      <c r="J8619" s="545"/>
      <c r="K8619" s="545" t="s">
        <v>13413</v>
      </c>
      <c r="L8619" s="545" t="s">
        <v>13413</v>
      </c>
      <c r="M8619" s="548" t="s">
        <v>13758</v>
      </c>
      <c r="N8619" s="545" t="s">
        <v>13413</v>
      </c>
      <c r="O8619" s="545" t="s">
        <v>13413</v>
      </c>
      <c r="P8619" s="549">
        <v>6183</v>
      </c>
      <c r="Q8619" s="549">
        <v>1</v>
      </c>
      <c r="R8619" s="549">
        <v>137</v>
      </c>
      <c r="S8619" s="548"/>
      <c r="T8619" s="548"/>
      <c r="U8619" s="99"/>
    </row>
    <row r="8620" spans="1:21" ht="19.5" customHeight="1">
      <c r="A8620" s="545">
        <v>103388</v>
      </c>
      <c r="B8620" s="545" t="s">
        <v>4289</v>
      </c>
      <c r="C8620" s="545" t="s">
        <v>216</v>
      </c>
      <c r="D8620" s="546"/>
      <c r="E8620" s="171" t="str">
        <f t="shared" si="134"/>
        <v>1900</v>
      </c>
      <c r="F8620" s="547">
        <v>0</v>
      </c>
      <c r="G8620" s="548">
        <v>0</v>
      </c>
      <c r="H8620" s="547">
        <v>0</v>
      </c>
      <c r="I8620" s="545" t="s">
        <v>12973</v>
      </c>
      <c r="J8620" s="545"/>
      <c r="K8620" s="545" t="s">
        <v>13413</v>
      </c>
      <c r="L8620" s="545" t="s">
        <v>13413</v>
      </c>
      <c r="M8620" s="548" t="s">
        <v>13758</v>
      </c>
      <c r="N8620" s="545" t="s">
        <v>13413</v>
      </c>
      <c r="O8620" s="545" t="s">
        <v>13413</v>
      </c>
      <c r="P8620" s="549">
        <v>6184</v>
      </c>
      <c r="Q8620" s="549">
        <v>1</v>
      </c>
      <c r="R8620" s="549">
        <v>59</v>
      </c>
      <c r="S8620" s="548"/>
      <c r="T8620" s="548"/>
      <c r="U8620" s="99"/>
    </row>
    <row r="8621" spans="1:21" ht="19.5" customHeight="1">
      <c r="A8621" s="545">
        <v>103389</v>
      </c>
      <c r="B8621" s="545" t="s">
        <v>4291</v>
      </c>
      <c r="C8621" s="545" t="s">
        <v>216</v>
      </c>
      <c r="D8621" s="546"/>
      <c r="E8621" s="171" t="str">
        <f t="shared" si="134"/>
        <v>1900</v>
      </c>
      <c r="F8621" s="547">
        <v>0</v>
      </c>
      <c r="G8621" s="548">
        <v>0</v>
      </c>
      <c r="H8621" s="547">
        <v>0</v>
      </c>
      <c r="I8621" s="545" t="s">
        <v>12973</v>
      </c>
      <c r="J8621" s="545"/>
      <c r="K8621" s="545" t="s">
        <v>13413</v>
      </c>
      <c r="L8621" s="545" t="s">
        <v>13413</v>
      </c>
      <c r="M8621" s="548" t="s">
        <v>13758</v>
      </c>
      <c r="N8621" s="545" t="s">
        <v>13413</v>
      </c>
      <c r="O8621" s="545" t="s">
        <v>13413</v>
      </c>
      <c r="P8621" s="549">
        <v>6185</v>
      </c>
      <c r="Q8621" s="549">
        <v>1</v>
      </c>
      <c r="R8621" s="549">
        <v>59</v>
      </c>
      <c r="S8621" s="548"/>
      <c r="T8621" s="548"/>
      <c r="U8621" s="99"/>
    </row>
    <row r="8622" spans="1:21" ht="19.5" customHeight="1">
      <c r="A8622" s="545">
        <v>103390</v>
      </c>
      <c r="B8622" s="545" t="s">
        <v>4288</v>
      </c>
      <c r="C8622" s="545" t="s">
        <v>216</v>
      </c>
      <c r="D8622" s="546"/>
      <c r="E8622" s="171" t="str">
        <f t="shared" si="134"/>
        <v>1900</v>
      </c>
      <c r="F8622" s="547">
        <v>0</v>
      </c>
      <c r="G8622" s="548">
        <v>0</v>
      </c>
      <c r="H8622" s="547">
        <v>0</v>
      </c>
      <c r="I8622" s="545" t="s">
        <v>12973</v>
      </c>
      <c r="J8622" s="545"/>
      <c r="K8622" s="545" t="s">
        <v>13413</v>
      </c>
      <c r="L8622" s="545" t="s">
        <v>13413</v>
      </c>
      <c r="M8622" s="548" t="s">
        <v>13758</v>
      </c>
      <c r="N8622" s="545" t="s">
        <v>13413</v>
      </c>
      <c r="O8622" s="545" t="s">
        <v>13413</v>
      </c>
      <c r="P8622" s="549">
        <v>6186</v>
      </c>
      <c r="Q8622" s="549">
        <v>1</v>
      </c>
      <c r="R8622" s="549">
        <v>59</v>
      </c>
      <c r="S8622" s="548"/>
      <c r="T8622" s="548"/>
      <c r="U8622" s="99"/>
    </row>
    <row r="8623" spans="1:21" ht="19.5" customHeight="1">
      <c r="A8623" s="545">
        <v>103391</v>
      </c>
      <c r="B8623" s="545" t="s">
        <v>2485</v>
      </c>
      <c r="C8623" s="545" t="s">
        <v>216</v>
      </c>
      <c r="D8623" s="546">
        <v>44585</v>
      </c>
      <c r="E8623" s="171" t="str">
        <f t="shared" si="134"/>
        <v>2022</v>
      </c>
      <c r="F8623" s="547">
        <v>113119.02</v>
      </c>
      <c r="G8623" s="548">
        <v>0.19</v>
      </c>
      <c r="H8623" s="547">
        <v>95058</v>
      </c>
      <c r="I8623" s="545" t="s">
        <v>12718</v>
      </c>
      <c r="J8623" s="545" t="s">
        <v>13297</v>
      </c>
      <c r="K8623" s="545" t="s">
        <v>13413</v>
      </c>
      <c r="L8623" s="545" t="s">
        <v>13413</v>
      </c>
      <c r="M8623" s="548" t="s">
        <v>13758</v>
      </c>
      <c r="N8623" s="545" t="s">
        <v>13413</v>
      </c>
      <c r="O8623" s="545" t="s">
        <v>13413</v>
      </c>
      <c r="P8623" s="549">
        <v>6187</v>
      </c>
      <c r="Q8623" s="549">
        <v>1</v>
      </c>
      <c r="R8623" s="549">
        <v>137</v>
      </c>
      <c r="S8623" s="548">
        <v>2257</v>
      </c>
      <c r="T8623" s="548"/>
      <c r="U8623" s="99"/>
    </row>
    <row r="8624" spans="1:21" ht="19.5" customHeight="1">
      <c r="A8624" s="545">
        <v>103392</v>
      </c>
      <c r="B8624" s="545" t="s">
        <v>8294</v>
      </c>
      <c r="C8624" s="545" t="s">
        <v>209</v>
      </c>
      <c r="D8624" s="546">
        <v>46052</v>
      </c>
      <c r="E8624" s="171" t="str">
        <f t="shared" si="134"/>
        <v>2026</v>
      </c>
      <c r="F8624" s="547">
        <v>9869</v>
      </c>
      <c r="G8624" s="548">
        <v>0.19</v>
      </c>
      <c r="H8624" s="547">
        <v>8293.2800000000007</v>
      </c>
      <c r="I8624" s="545" t="s">
        <v>12697</v>
      </c>
      <c r="J8624" s="545" t="s">
        <v>13307</v>
      </c>
      <c r="K8624" s="545" t="s">
        <v>13413</v>
      </c>
      <c r="L8624" s="545" t="s">
        <v>13413</v>
      </c>
      <c r="M8624" s="548" t="s">
        <v>13758</v>
      </c>
      <c r="N8624" s="545" t="s">
        <v>13413</v>
      </c>
      <c r="O8624" s="545" t="s">
        <v>13413</v>
      </c>
      <c r="P8624" s="549">
        <v>6188</v>
      </c>
      <c r="Q8624" s="549">
        <v>1</v>
      </c>
      <c r="R8624" s="549">
        <v>138</v>
      </c>
      <c r="S8624" s="548">
        <v>2228</v>
      </c>
      <c r="T8624" s="548"/>
      <c r="U8624" s="99"/>
    </row>
    <row r="8625" spans="1:21" ht="19.5" customHeight="1">
      <c r="A8625" s="545">
        <v>103393</v>
      </c>
      <c r="B8625" s="545" t="s">
        <v>10200</v>
      </c>
      <c r="C8625" s="545" t="s">
        <v>216</v>
      </c>
      <c r="D8625" s="546">
        <v>44707</v>
      </c>
      <c r="E8625" s="171" t="str">
        <f t="shared" si="134"/>
        <v>2022</v>
      </c>
      <c r="F8625" s="547">
        <v>3366</v>
      </c>
      <c r="G8625" s="548">
        <v>0.19</v>
      </c>
      <c r="H8625" s="547">
        <v>2828.57</v>
      </c>
      <c r="I8625" s="545" t="s">
        <v>12642</v>
      </c>
      <c r="J8625" s="545" t="s">
        <v>13298</v>
      </c>
      <c r="K8625" s="545" t="s">
        <v>13413</v>
      </c>
      <c r="L8625" s="545" t="s">
        <v>13807</v>
      </c>
      <c r="M8625" s="548" t="s">
        <v>13758</v>
      </c>
      <c r="N8625" s="545" t="s">
        <v>13413</v>
      </c>
      <c r="O8625" s="545" t="s">
        <v>17857</v>
      </c>
      <c r="P8625" s="549">
        <v>6189</v>
      </c>
      <c r="Q8625" s="549">
        <v>1</v>
      </c>
      <c r="R8625" s="549">
        <v>135</v>
      </c>
      <c r="S8625" s="548">
        <v>1012</v>
      </c>
      <c r="T8625" s="548"/>
      <c r="U8625" s="99"/>
    </row>
    <row r="8626" spans="1:21" ht="19.5" customHeight="1">
      <c r="A8626" s="545">
        <v>103394</v>
      </c>
      <c r="B8626" s="545" t="s">
        <v>4405</v>
      </c>
      <c r="C8626" s="545" t="s">
        <v>209</v>
      </c>
      <c r="D8626" s="546">
        <v>44707</v>
      </c>
      <c r="E8626" s="171" t="str">
        <f t="shared" si="134"/>
        <v>2022</v>
      </c>
      <c r="F8626" s="547">
        <v>8792.01</v>
      </c>
      <c r="G8626" s="548">
        <v>0.19</v>
      </c>
      <c r="H8626" s="547">
        <v>7388.24</v>
      </c>
      <c r="I8626" s="545" t="s">
        <v>12973</v>
      </c>
      <c r="J8626" s="545" t="s">
        <v>13296</v>
      </c>
      <c r="K8626" s="545" t="s">
        <v>13413</v>
      </c>
      <c r="L8626" s="545" t="s">
        <v>13413</v>
      </c>
      <c r="M8626" s="548" t="s">
        <v>13758</v>
      </c>
      <c r="N8626" s="545" t="s">
        <v>13413</v>
      </c>
      <c r="O8626" s="545" t="s">
        <v>13413</v>
      </c>
      <c r="P8626" s="549">
        <v>6190</v>
      </c>
      <c r="Q8626" s="549">
        <v>1</v>
      </c>
      <c r="R8626" s="549">
        <v>59</v>
      </c>
      <c r="S8626" s="548">
        <v>2218</v>
      </c>
      <c r="T8626" s="548"/>
      <c r="U8626" s="99"/>
    </row>
    <row r="8627" spans="1:21" ht="19.5" customHeight="1">
      <c r="A8627" s="545">
        <v>103395</v>
      </c>
      <c r="B8627" s="545" t="s">
        <v>1695</v>
      </c>
      <c r="C8627" s="545" t="s">
        <v>216</v>
      </c>
      <c r="D8627" s="546">
        <v>45014</v>
      </c>
      <c r="E8627" s="171" t="str">
        <f t="shared" si="134"/>
        <v>2023</v>
      </c>
      <c r="F8627" s="547">
        <v>7853</v>
      </c>
      <c r="G8627" s="548">
        <v>0.19</v>
      </c>
      <c r="H8627" s="547">
        <v>6599.16</v>
      </c>
      <c r="I8627" s="545" t="s">
        <v>12709</v>
      </c>
      <c r="J8627" s="545" t="s">
        <v>13297</v>
      </c>
      <c r="K8627" s="545" t="s">
        <v>18742</v>
      </c>
      <c r="L8627" s="545" t="s">
        <v>18743</v>
      </c>
      <c r="M8627" s="548" t="s">
        <v>13758</v>
      </c>
      <c r="N8627" s="545" t="s">
        <v>13413</v>
      </c>
      <c r="O8627" s="545" t="s">
        <v>18744</v>
      </c>
      <c r="P8627" s="549">
        <v>6191</v>
      </c>
      <c r="Q8627" s="549">
        <v>1</v>
      </c>
      <c r="R8627" s="549">
        <v>124</v>
      </c>
      <c r="S8627" s="548">
        <v>2257</v>
      </c>
      <c r="T8627" s="548"/>
      <c r="U8627" s="99"/>
    </row>
    <row r="8628" spans="1:21" ht="19.5" customHeight="1">
      <c r="A8628" s="545">
        <v>103396</v>
      </c>
      <c r="B8628" s="545" t="s">
        <v>1675</v>
      </c>
      <c r="C8628" s="545" t="s">
        <v>216</v>
      </c>
      <c r="D8628" s="546">
        <v>43839</v>
      </c>
      <c r="E8628" s="171" t="str">
        <f t="shared" si="134"/>
        <v>2020</v>
      </c>
      <c r="F8628" s="547">
        <v>3510242</v>
      </c>
      <c r="G8628" s="548">
        <v>0.19</v>
      </c>
      <c r="H8628" s="547">
        <v>2949783.19</v>
      </c>
      <c r="I8628" s="545" t="s">
        <v>12709</v>
      </c>
      <c r="J8628" s="545" t="s">
        <v>13297</v>
      </c>
      <c r="K8628" s="545" t="s">
        <v>18742</v>
      </c>
      <c r="L8628" s="545" t="s">
        <v>18743</v>
      </c>
      <c r="M8628" s="548" t="s">
        <v>13758</v>
      </c>
      <c r="N8628" s="545" t="s">
        <v>13413</v>
      </c>
      <c r="O8628" s="545" t="s">
        <v>18744</v>
      </c>
      <c r="P8628" s="549">
        <v>6192</v>
      </c>
      <c r="Q8628" s="549">
        <v>1</v>
      </c>
      <c r="R8628" s="549">
        <v>124</v>
      </c>
      <c r="S8628" s="548">
        <v>2257</v>
      </c>
      <c r="T8628" s="548"/>
      <c r="U8628" s="99"/>
    </row>
    <row r="8629" spans="1:21" ht="19.5" customHeight="1">
      <c r="A8629" s="545">
        <v>103397</v>
      </c>
      <c r="B8629" s="545" t="s">
        <v>1600</v>
      </c>
      <c r="C8629" s="545" t="s">
        <v>216</v>
      </c>
      <c r="D8629" s="546">
        <v>43839</v>
      </c>
      <c r="E8629" s="171" t="str">
        <f t="shared" si="134"/>
        <v>2020</v>
      </c>
      <c r="F8629" s="547">
        <v>1359</v>
      </c>
      <c r="G8629" s="548">
        <v>0.19</v>
      </c>
      <c r="H8629" s="547">
        <v>1142.02</v>
      </c>
      <c r="I8629" s="545" t="s">
        <v>12709</v>
      </c>
      <c r="J8629" s="545" t="s">
        <v>13297</v>
      </c>
      <c r="K8629" s="545" t="s">
        <v>18742</v>
      </c>
      <c r="L8629" s="545" t="s">
        <v>18743</v>
      </c>
      <c r="M8629" s="548" t="s">
        <v>13758</v>
      </c>
      <c r="N8629" s="545" t="s">
        <v>13413</v>
      </c>
      <c r="O8629" s="545" t="s">
        <v>18744</v>
      </c>
      <c r="P8629" s="549">
        <v>6193</v>
      </c>
      <c r="Q8629" s="549">
        <v>1</v>
      </c>
      <c r="R8629" s="549">
        <v>124</v>
      </c>
      <c r="S8629" s="548">
        <v>2257</v>
      </c>
      <c r="T8629" s="548"/>
      <c r="U8629" s="99"/>
    </row>
    <row r="8630" spans="1:21" ht="19.5" customHeight="1">
      <c r="A8630" s="545">
        <v>103398</v>
      </c>
      <c r="B8630" s="545" t="s">
        <v>6978</v>
      </c>
      <c r="C8630" s="545" t="s">
        <v>216</v>
      </c>
      <c r="D8630" s="546">
        <v>44592</v>
      </c>
      <c r="E8630" s="171" t="str">
        <f t="shared" si="134"/>
        <v>2022</v>
      </c>
      <c r="F8630" s="547">
        <v>2710</v>
      </c>
      <c r="G8630" s="548">
        <v>0.19</v>
      </c>
      <c r="H8630" s="547">
        <v>2277.31</v>
      </c>
      <c r="I8630" s="545" t="s">
        <v>12637</v>
      </c>
      <c r="J8630" s="545" t="s">
        <v>13297</v>
      </c>
      <c r="K8630" s="545" t="s">
        <v>13413</v>
      </c>
      <c r="L8630" s="545" t="s">
        <v>13413</v>
      </c>
      <c r="M8630" s="548" t="s">
        <v>13758</v>
      </c>
      <c r="N8630" s="545" t="s">
        <v>13413</v>
      </c>
      <c r="O8630" s="545" t="s">
        <v>13413</v>
      </c>
      <c r="P8630" s="549">
        <v>6194</v>
      </c>
      <c r="Q8630" s="549">
        <v>1</v>
      </c>
      <c r="R8630" s="549">
        <v>13</v>
      </c>
      <c r="S8630" s="548">
        <v>2257</v>
      </c>
      <c r="T8630" s="548"/>
      <c r="U8630" s="99"/>
    </row>
    <row r="8631" spans="1:21" ht="19.5" customHeight="1">
      <c r="A8631" s="545">
        <v>103399</v>
      </c>
      <c r="B8631" s="545" t="s">
        <v>2218</v>
      </c>
      <c r="C8631" s="545" t="s">
        <v>216</v>
      </c>
      <c r="D8631" s="546">
        <v>45708</v>
      </c>
      <c r="E8631" s="171" t="str">
        <f t="shared" si="134"/>
        <v>2025</v>
      </c>
      <c r="F8631" s="547">
        <v>26105.1</v>
      </c>
      <c r="G8631" s="548">
        <v>0.19</v>
      </c>
      <c r="H8631" s="547">
        <v>21937.06</v>
      </c>
      <c r="I8631" s="545" t="s">
        <v>12637</v>
      </c>
      <c r="J8631" s="545" t="s">
        <v>13307</v>
      </c>
      <c r="K8631" s="545" t="s">
        <v>13413</v>
      </c>
      <c r="L8631" s="545" t="s">
        <v>13413</v>
      </c>
      <c r="M8631" s="548" t="s">
        <v>13758</v>
      </c>
      <c r="N8631" s="545" t="s">
        <v>13413</v>
      </c>
      <c r="O8631" s="545" t="s">
        <v>13413</v>
      </c>
      <c r="P8631" s="549">
        <v>6195</v>
      </c>
      <c r="Q8631" s="549">
        <v>1</v>
      </c>
      <c r="R8631" s="549">
        <v>13</v>
      </c>
      <c r="S8631" s="548">
        <v>2228</v>
      </c>
      <c r="T8631" s="548"/>
      <c r="U8631" s="99"/>
    </row>
    <row r="8632" spans="1:21" ht="19.5" customHeight="1">
      <c r="A8632" s="545">
        <v>103401</v>
      </c>
      <c r="B8632" s="545" t="s">
        <v>4411</v>
      </c>
      <c r="C8632" s="545" t="s">
        <v>209</v>
      </c>
      <c r="D8632" s="546"/>
      <c r="E8632" s="171" t="str">
        <f t="shared" si="134"/>
        <v>1900</v>
      </c>
      <c r="F8632" s="547">
        <v>0</v>
      </c>
      <c r="G8632" s="548">
        <v>0</v>
      </c>
      <c r="H8632" s="547">
        <v>0</v>
      </c>
      <c r="I8632" s="545" t="s">
        <v>12973</v>
      </c>
      <c r="J8632" s="545"/>
      <c r="K8632" s="545" t="s">
        <v>13413</v>
      </c>
      <c r="L8632" s="545" t="s">
        <v>13413</v>
      </c>
      <c r="M8632" s="548" t="s">
        <v>13758</v>
      </c>
      <c r="N8632" s="545" t="s">
        <v>13413</v>
      </c>
      <c r="O8632" s="545" t="s">
        <v>13413</v>
      </c>
      <c r="P8632" s="549">
        <v>6196</v>
      </c>
      <c r="Q8632" s="549">
        <v>1</v>
      </c>
      <c r="R8632" s="549">
        <v>59</v>
      </c>
      <c r="S8632" s="548"/>
      <c r="T8632" s="548"/>
      <c r="U8632" s="99"/>
    </row>
    <row r="8633" spans="1:21" ht="19.5" customHeight="1">
      <c r="A8633" s="545">
        <v>103403</v>
      </c>
      <c r="B8633" s="545" t="s">
        <v>6264</v>
      </c>
      <c r="C8633" s="545" t="s">
        <v>216</v>
      </c>
      <c r="D8633" s="546">
        <v>45708</v>
      </c>
      <c r="E8633" s="171" t="str">
        <f t="shared" si="134"/>
        <v>2025</v>
      </c>
      <c r="F8633" s="547">
        <v>11146.89</v>
      </c>
      <c r="G8633" s="548">
        <v>0.19</v>
      </c>
      <c r="H8633" s="547">
        <v>9367.14</v>
      </c>
      <c r="I8633" s="545" t="s">
        <v>12973</v>
      </c>
      <c r="J8633" s="545" t="s">
        <v>13307</v>
      </c>
      <c r="K8633" s="545" t="s">
        <v>13413</v>
      </c>
      <c r="L8633" s="545" t="s">
        <v>13413</v>
      </c>
      <c r="M8633" s="548" t="s">
        <v>13758</v>
      </c>
      <c r="N8633" s="545" t="s">
        <v>13413</v>
      </c>
      <c r="O8633" s="545" t="s">
        <v>13413</v>
      </c>
      <c r="P8633" s="549">
        <v>6198</v>
      </c>
      <c r="Q8633" s="549">
        <v>1</v>
      </c>
      <c r="R8633" s="549">
        <v>59</v>
      </c>
      <c r="S8633" s="548">
        <v>2228</v>
      </c>
      <c r="T8633" s="548"/>
      <c r="U8633" s="99"/>
    </row>
    <row r="8634" spans="1:21" ht="19.5" customHeight="1">
      <c r="A8634" s="545">
        <v>103408</v>
      </c>
      <c r="B8634" s="545" t="s">
        <v>904</v>
      </c>
      <c r="C8634" s="545" t="s">
        <v>4504</v>
      </c>
      <c r="D8634" s="546">
        <v>45708</v>
      </c>
      <c r="E8634" s="171" t="str">
        <f t="shared" si="134"/>
        <v>2025</v>
      </c>
      <c r="F8634" s="547">
        <v>98769.24</v>
      </c>
      <c r="G8634" s="548">
        <v>0.19</v>
      </c>
      <c r="H8634" s="547">
        <v>82999.37</v>
      </c>
      <c r="I8634" s="545" t="s">
        <v>12668</v>
      </c>
      <c r="J8634" s="545" t="s">
        <v>13307</v>
      </c>
      <c r="K8634" s="545" t="s">
        <v>19057</v>
      </c>
      <c r="L8634" s="545" t="s">
        <v>13413</v>
      </c>
      <c r="M8634" s="548" t="s">
        <v>13868</v>
      </c>
      <c r="N8634" s="545" t="s">
        <v>13413</v>
      </c>
      <c r="O8634" s="545" t="s">
        <v>13413</v>
      </c>
      <c r="P8634" s="549">
        <v>6202</v>
      </c>
      <c r="Q8634" s="549">
        <v>2</v>
      </c>
      <c r="R8634" s="549">
        <v>7</v>
      </c>
      <c r="S8634" s="548">
        <v>2228</v>
      </c>
      <c r="T8634" s="548"/>
      <c r="U8634" s="99"/>
    </row>
    <row r="8635" spans="1:21" ht="19.5" customHeight="1">
      <c r="A8635" s="545">
        <v>103409</v>
      </c>
      <c r="B8635" s="545" t="s">
        <v>3262</v>
      </c>
      <c r="C8635" s="545" t="s">
        <v>216</v>
      </c>
      <c r="D8635" s="546"/>
      <c r="E8635" s="171" t="str">
        <f t="shared" si="134"/>
        <v>1900</v>
      </c>
      <c r="F8635" s="547">
        <v>0</v>
      </c>
      <c r="G8635" s="548">
        <v>0</v>
      </c>
      <c r="H8635" s="547">
        <v>0</v>
      </c>
      <c r="I8635" s="545" t="s">
        <v>12973</v>
      </c>
      <c r="J8635" s="545"/>
      <c r="K8635" s="545" t="s">
        <v>13413</v>
      </c>
      <c r="L8635" s="545" t="s">
        <v>13413</v>
      </c>
      <c r="M8635" s="548" t="s">
        <v>13758</v>
      </c>
      <c r="N8635" s="545" t="s">
        <v>13413</v>
      </c>
      <c r="O8635" s="545" t="s">
        <v>13413</v>
      </c>
      <c r="P8635" s="549">
        <v>6203</v>
      </c>
      <c r="Q8635" s="549">
        <v>1</v>
      </c>
      <c r="R8635" s="549">
        <v>59</v>
      </c>
      <c r="S8635" s="548"/>
      <c r="T8635" s="548"/>
      <c r="U8635" s="99"/>
    </row>
    <row r="8636" spans="1:21" ht="19.5" customHeight="1">
      <c r="A8636" s="545">
        <v>103410</v>
      </c>
      <c r="B8636" s="545" t="s">
        <v>4127</v>
      </c>
      <c r="C8636" s="545" t="s">
        <v>221</v>
      </c>
      <c r="D8636" s="546"/>
      <c r="E8636" s="171" t="str">
        <f t="shared" si="134"/>
        <v>1900</v>
      </c>
      <c r="F8636" s="547">
        <v>0</v>
      </c>
      <c r="G8636" s="548">
        <v>0</v>
      </c>
      <c r="H8636" s="547">
        <v>0</v>
      </c>
      <c r="I8636" s="545" t="s">
        <v>12973</v>
      </c>
      <c r="J8636" s="545"/>
      <c r="K8636" s="545" t="s">
        <v>13413</v>
      </c>
      <c r="L8636" s="545" t="s">
        <v>13413</v>
      </c>
      <c r="M8636" s="548" t="s">
        <v>13758</v>
      </c>
      <c r="N8636" s="545" t="s">
        <v>13413</v>
      </c>
      <c r="O8636" s="545" t="s">
        <v>13413</v>
      </c>
      <c r="P8636" s="549">
        <v>6204</v>
      </c>
      <c r="Q8636" s="549">
        <v>1</v>
      </c>
      <c r="R8636" s="549">
        <v>59</v>
      </c>
      <c r="S8636" s="548"/>
      <c r="T8636" s="548"/>
      <c r="U8636" s="99"/>
    </row>
    <row r="8637" spans="1:21" ht="19.5" customHeight="1">
      <c r="A8637" s="545">
        <v>103411</v>
      </c>
      <c r="B8637" s="545" t="s">
        <v>10199</v>
      </c>
      <c r="C8637" s="545" t="s">
        <v>221</v>
      </c>
      <c r="D8637" s="546"/>
      <c r="E8637" s="171" t="str">
        <f t="shared" si="134"/>
        <v>1900</v>
      </c>
      <c r="F8637" s="547">
        <v>0</v>
      </c>
      <c r="G8637" s="548">
        <v>0</v>
      </c>
      <c r="H8637" s="547">
        <v>0</v>
      </c>
      <c r="I8637" s="545" t="s">
        <v>12973</v>
      </c>
      <c r="J8637" s="545"/>
      <c r="K8637" s="545" t="s">
        <v>13413</v>
      </c>
      <c r="L8637" s="545" t="s">
        <v>13413</v>
      </c>
      <c r="M8637" s="548" t="s">
        <v>13758</v>
      </c>
      <c r="N8637" s="545" t="s">
        <v>13413</v>
      </c>
      <c r="O8637" s="545" t="s">
        <v>13413</v>
      </c>
      <c r="P8637" s="549">
        <v>6205</v>
      </c>
      <c r="Q8637" s="549">
        <v>1</v>
      </c>
      <c r="R8637" s="549">
        <v>59</v>
      </c>
      <c r="S8637" s="548"/>
      <c r="T8637" s="548"/>
      <c r="U8637" s="99"/>
    </row>
    <row r="8638" spans="1:21" ht="19.5" customHeight="1">
      <c r="A8638" s="545">
        <v>103412</v>
      </c>
      <c r="B8638" s="545" t="s">
        <v>4054</v>
      </c>
      <c r="C8638" s="545" t="s">
        <v>209</v>
      </c>
      <c r="D8638" s="546"/>
      <c r="E8638" s="171" t="str">
        <f t="shared" si="134"/>
        <v>1900</v>
      </c>
      <c r="F8638" s="547">
        <v>0</v>
      </c>
      <c r="G8638" s="548">
        <v>0</v>
      </c>
      <c r="H8638" s="547">
        <v>0</v>
      </c>
      <c r="I8638" s="545" t="s">
        <v>12973</v>
      </c>
      <c r="J8638" s="545"/>
      <c r="K8638" s="545" t="s">
        <v>13413</v>
      </c>
      <c r="L8638" s="545" t="s">
        <v>13413</v>
      </c>
      <c r="M8638" s="548" t="s">
        <v>13758</v>
      </c>
      <c r="N8638" s="545" t="s">
        <v>13413</v>
      </c>
      <c r="O8638" s="545" t="s">
        <v>13413</v>
      </c>
      <c r="P8638" s="549">
        <v>6206</v>
      </c>
      <c r="Q8638" s="549">
        <v>1</v>
      </c>
      <c r="R8638" s="549">
        <v>59</v>
      </c>
      <c r="S8638" s="548"/>
      <c r="T8638" s="548"/>
      <c r="U8638" s="99"/>
    </row>
    <row r="8639" spans="1:21" ht="19.5" customHeight="1">
      <c r="A8639" s="545">
        <v>103413</v>
      </c>
      <c r="B8639" s="545" t="s">
        <v>4311</v>
      </c>
      <c r="C8639" s="545" t="s">
        <v>209</v>
      </c>
      <c r="D8639" s="546"/>
      <c r="E8639" s="171" t="str">
        <f t="shared" si="134"/>
        <v>1900</v>
      </c>
      <c r="F8639" s="547">
        <v>0</v>
      </c>
      <c r="G8639" s="548">
        <v>0</v>
      </c>
      <c r="H8639" s="547">
        <v>0</v>
      </c>
      <c r="I8639" s="545" t="s">
        <v>12973</v>
      </c>
      <c r="J8639" s="545"/>
      <c r="K8639" s="545" t="s">
        <v>13413</v>
      </c>
      <c r="L8639" s="545" t="s">
        <v>13413</v>
      </c>
      <c r="M8639" s="548" t="s">
        <v>13758</v>
      </c>
      <c r="N8639" s="545" t="s">
        <v>13413</v>
      </c>
      <c r="O8639" s="545" t="s">
        <v>13413</v>
      </c>
      <c r="P8639" s="549">
        <v>6207</v>
      </c>
      <c r="Q8639" s="549">
        <v>1</v>
      </c>
      <c r="R8639" s="549">
        <v>59</v>
      </c>
      <c r="S8639" s="548"/>
      <c r="T8639" s="548"/>
      <c r="U8639" s="99"/>
    </row>
    <row r="8640" spans="1:21" ht="19.5" customHeight="1">
      <c r="A8640" s="545">
        <v>103414</v>
      </c>
      <c r="B8640" s="545" t="s">
        <v>4365</v>
      </c>
      <c r="C8640" s="545" t="s">
        <v>209</v>
      </c>
      <c r="D8640" s="546"/>
      <c r="E8640" s="171" t="str">
        <f t="shared" si="134"/>
        <v>1900</v>
      </c>
      <c r="F8640" s="547">
        <v>0</v>
      </c>
      <c r="G8640" s="548">
        <v>0</v>
      </c>
      <c r="H8640" s="547">
        <v>0</v>
      </c>
      <c r="I8640" s="545" t="s">
        <v>12973</v>
      </c>
      <c r="J8640" s="545"/>
      <c r="K8640" s="545" t="s">
        <v>13413</v>
      </c>
      <c r="L8640" s="545" t="s">
        <v>13413</v>
      </c>
      <c r="M8640" s="548" t="s">
        <v>13758</v>
      </c>
      <c r="N8640" s="545" t="s">
        <v>13413</v>
      </c>
      <c r="O8640" s="545" t="s">
        <v>13413</v>
      </c>
      <c r="P8640" s="549">
        <v>6208</v>
      </c>
      <c r="Q8640" s="549">
        <v>1</v>
      </c>
      <c r="R8640" s="549">
        <v>59</v>
      </c>
      <c r="S8640" s="548"/>
      <c r="T8640" s="548"/>
      <c r="U8640" s="99"/>
    </row>
    <row r="8641" spans="1:21" ht="19.5" customHeight="1">
      <c r="A8641" s="545">
        <v>103415</v>
      </c>
      <c r="B8641" s="545" t="s">
        <v>4271</v>
      </c>
      <c r="C8641" s="545" t="s">
        <v>221</v>
      </c>
      <c r="D8641" s="546"/>
      <c r="E8641" s="171" t="str">
        <f t="shared" si="134"/>
        <v>1900</v>
      </c>
      <c r="F8641" s="547">
        <v>0</v>
      </c>
      <c r="G8641" s="548">
        <v>0</v>
      </c>
      <c r="H8641" s="547">
        <v>0</v>
      </c>
      <c r="I8641" s="545" t="s">
        <v>12973</v>
      </c>
      <c r="J8641" s="545"/>
      <c r="K8641" s="545" t="s">
        <v>13413</v>
      </c>
      <c r="L8641" s="545" t="s">
        <v>13413</v>
      </c>
      <c r="M8641" s="548" t="s">
        <v>13758</v>
      </c>
      <c r="N8641" s="545" t="s">
        <v>13413</v>
      </c>
      <c r="O8641" s="545" t="s">
        <v>13413</v>
      </c>
      <c r="P8641" s="549">
        <v>6209</v>
      </c>
      <c r="Q8641" s="549">
        <v>1</v>
      </c>
      <c r="R8641" s="549">
        <v>59</v>
      </c>
      <c r="S8641" s="548"/>
      <c r="T8641" s="548"/>
      <c r="U8641" s="99"/>
    </row>
    <row r="8642" spans="1:21" ht="19.5" customHeight="1">
      <c r="A8642" s="545">
        <v>103416</v>
      </c>
      <c r="B8642" s="545" t="s">
        <v>4082</v>
      </c>
      <c r="C8642" s="545" t="s">
        <v>206</v>
      </c>
      <c r="D8642" s="546"/>
      <c r="E8642" s="171" t="str">
        <f t="shared" si="134"/>
        <v>1900</v>
      </c>
      <c r="F8642" s="547">
        <v>0</v>
      </c>
      <c r="G8642" s="548">
        <v>0</v>
      </c>
      <c r="H8642" s="547">
        <v>0</v>
      </c>
      <c r="I8642" s="545" t="s">
        <v>12973</v>
      </c>
      <c r="J8642" s="545"/>
      <c r="K8642" s="545" t="s">
        <v>13413</v>
      </c>
      <c r="L8642" s="545" t="s">
        <v>13413</v>
      </c>
      <c r="M8642" s="548" t="s">
        <v>13758</v>
      </c>
      <c r="N8642" s="545" t="s">
        <v>13413</v>
      </c>
      <c r="O8642" s="545" t="s">
        <v>13413</v>
      </c>
      <c r="P8642" s="549">
        <v>6210</v>
      </c>
      <c r="Q8642" s="549">
        <v>1</v>
      </c>
      <c r="R8642" s="549">
        <v>59</v>
      </c>
      <c r="S8642" s="548"/>
      <c r="T8642" s="548"/>
      <c r="U8642" s="99"/>
    </row>
    <row r="8643" spans="1:21" ht="19.5" customHeight="1">
      <c r="A8643" s="545">
        <v>103417</v>
      </c>
      <c r="B8643" s="545" t="s">
        <v>8255</v>
      </c>
      <c r="C8643" s="545" t="s">
        <v>206</v>
      </c>
      <c r="D8643" s="546">
        <v>43529</v>
      </c>
      <c r="E8643" s="171" t="str">
        <f t="shared" si="134"/>
        <v>2019</v>
      </c>
      <c r="F8643" s="547">
        <v>3275</v>
      </c>
      <c r="G8643" s="548">
        <v>0.19</v>
      </c>
      <c r="H8643" s="547">
        <v>2752.1</v>
      </c>
      <c r="I8643" s="545" t="s">
        <v>12640</v>
      </c>
      <c r="J8643" s="545" t="s">
        <v>13297</v>
      </c>
      <c r="K8643" s="545" t="s">
        <v>19058</v>
      </c>
      <c r="L8643" s="545" t="s">
        <v>13413</v>
      </c>
      <c r="M8643" s="548" t="s">
        <v>13758</v>
      </c>
      <c r="N8643" s="545" t="s">
        <v>13413</v>
      </c>
      <c r="O8643" s="545" t="s">
        <v>13413</v>
      </c>
      <c r="P8643" s="549">
        <v>6211</v>
      </c>
      <c r="Q8643" s="549">
        <v>1</v>
      </c>
      <c r="R8643" s="549">
        <v>1</v>
      </c>
      <c r="S8643" s="548">
        <v>2257</v>
      </c>
      <c r="T8643" s="548"/>
      <c r="U8643" s="99"/>
    </row>
    <row r="8644" spans="1:21" ht="19.5" customHeight="1">
      <c r="A8644" s="545">
        <v>103418</v>
      </c>
      <c r="B8644" s="545" t="s">
        <v>10198</v>
      </c>
      <c r="C8644" s="545" t="s">
        <v>216</v>
      </c>
      <c r="D8644" s="546"/>
      <c r="E8644" s="171" t="str">
        <f t="shared" ref="E8644:E8707" si="135">TEXT(D8644,"YYYY")</f>
        <v>1900</v>
      </c>
      <c r="F8644" s="547">
        <v>0</v>
      </c>
      <c r="G8644" s="548">
        <v>0</v>
      </c>
      <c r="H8644" s="547">
        <v>0</v>
      </c>
      <c r="I8644" s="545" t="s">
        <v>12643</v>
      </c>
      <c r="J8644" s="545"/>
      <c r="K8644" s="545" t="s">
        <v>13413</v>
      </c>
      <c r="L8644" s="545" t="s">
        <v>13413</v>
      </c>
      <c r="M8644" s="548" t="s">
        <v>13758</v>
      </c>
      <c r="N8644" s="545" t="s">
        <v>13413</v>
      </c>
      <c r="O8644" s="545" t="s">
        <v>13413</v>
      </c>
      <c r="P8644" s="549">
        <v>6212</v>
      </c>
      <c r="Q8644" s="549">
        <v>1</v>
      </c>
      <c r="R8644" s="549">
        <v>6</v>
      </c>
      <c r="S8644" s="548"/>
      <c r="T8644" s="548"/>
      <c r="U8644" s="99"/>
    </row>
    <row r="8645" spans="1:21" ht="19.5" customHeight="1">
      <c r="A8645" s="545">
        <v>103419</v>
      </c>
      <c r="B8645" s="545" t="s">
        <v>3049</v>
      </c>
      <c r="C8645" s="545" t="s">
        <v>216</v>
      </c>
      <c r="D8645" s="546"/>
      <c r="E8645" s="171" t="str">
        <f t="shared" si="135"/>
        <v>1900</v>
      </c>
      <c r="F8645" s="547">
        <v>0</v>
      </c>
      <c r="G8645" s="548">
        <v>0</v>
      </c>
      <c r="H8645" s="547">
        <v>0</v>
      </c>
      <c r="I8645" s="545" t="s">
        <v>12689</v>
      </c>
      <c r="J8645" s="545"/>
      <c r="K8645" s="545" t="s">
        <v>13413</v>
      </c>
      <c r="L8645" s="545" t="s">
        <v>16536</v>
      </c>
      <c r="M8645" s="548" t="s">
        <v>13758</v>
      </c>
      <c r="N8645" s="545" t="s">
        <v>13413</v>
      </c>
      <c r="O8645" s="545" t="s">
        <v>16537</v>
      </c>
      <c r="P8645" s="549">
        <v>6213</v>
      </c>
      <c r="Q8645" s="549">
        <v>1</v>
      </c>
      <c r="R8645" s="549">
        <v>156</v>
      </c>
      <c r="S8645" s="548"/>
      <c r="T8645" s="548"/>
      <c r="U8645" s="99"/>
    </row>
    <row r="8646" spans="1:21" ht="19.5" customHeight="1">
      <c r="A8646" s="545">
        <v>103420</v>
      </c>
      <c r="B8646" s="545" t="s">
        <v>10197</v>
      </c>
      <c r="C8646" s="545" t="s">
        <v>209</v>
      </c>
      <c r="D8646" s="546"/>
      <c r="E8646" s="171" t="str">
        <f t="shared" si="135"/>
        <v>1900</v>
      </c>
      <c r="F8646" s="547">
        <v>0</v>
      </c>
      <c r="G8646" s="548">
        <v>0</v>
      </c>
      <c r="H8646" s="547">
        <v>0</v>
      </c>
      <c r="I8646" s="545" t="s">
        <v>12637</v>
      </c>
      <c r="J8646" s="545"/>
      <c r="K8646" s="545" t="s">
        <v>13413</v>
      </c>
      <c r="L8646" s="545" t="s">
        <v>13413</v>
      </c>
      <c r="M8646" s="548" t="s">
        <v>13758</v>
      </c>
      <c r="N8646" s="545" t="s">
        <v>13413</v>
      </c>
      <c r="O8646" s="545" t="s">
        <v>13413</v>
      </c>
      <c r="P8646" s="549">
        <v>6214</v>
      </c>
      <c r="Q8646" s="549">
        <v>1</v>
      </c>
      <c r="R8646" s="549">
        <v>13</v>
      </c>
      <c r="S8646" s="548"/>
      <c r="T8646" s="548"/>
      <c r="U8646" s="99"/>
    </row>
    <row r="8647" spans="1:21" ht="19.5" customHeight="1">
      <c r="A8647" s="545">
        <v>103421</v>
      </c>
      <c r="B8647" s="545" t="s">
        <v>4279</v>
      </c>
      <c r="C8647" s="545" t="s">
        <v>216</v>
      </c>
      <c r="D8647" s="546"/>
      <c r="E8647" s="171" t="str">
        <f t="shared" si="135"/>
        <v>1900</v>
      </c>
      <c r="F8647" s="547">
        <v>0</v>
      </c>
      <c r="G8647" s="548">
        <v>0</v>
      </c>
      <c r="H8647" s="547">
        <v>0</v>
      </c>
      <c r="I8647" s="545" t="s">
        <v>12973</v>
      </c>
      <c r="J8647" s="545"/>
      <c r="K8647" s="545" t="s">
        <v>13413</v>
      </c>
      <c r="L8647" s="545" t="s">
        <v>13413</v>
      </c>
      <c r="M8647" s="548" t="s">
        <v>13758</v>
      </c>
      <c r="N8647" s="545" t="s">
        <v>13413</v>
      </c>
      <c r="O8647" s="545" t="s">
        <v>13413</v>
      </c>
      <c r="P8647" s="549">
        <v>6215</v>
      </c>
      <c r="Q8647" s="549">
        <v>1</v>
      </c>
      <c r="R8647" s="549">
        <v>59</v>
      </c>
      <c r="S8647" s="548"/>
      <c r="T8647" s="548"/>
      <c r="U8647" s="99"/>
    </row>
    <row r="8648" spans="1:21" ht="19.5" customHeight="1">
      <c r="A8648" s="545">
        <v>103422</v>
      </c>
      <c r="B8648" s="545" t="s">
        <v>4170</v>
      </c>
      <c r="C8648" s="545" t="s">
        <v>221</v>
      </c>
      <c r="D8648" s="546"/>
      <c r="E8648" s="171" t="str">
        <f t="shared" si="135"/>
        <v>1900</v>
      </c>
      <c r="F8648" s="547">
        <v>0</v>
      </c>
      <c r="G8648" s="548">
        <v>0</v>
      </c>
      <c r="H8648" s="547">
        <v>0</v>
      </c>
      <c r="I8648" s="545" t="s">
        <v>12973</v>
      </c>
      <c r="J8648" s="545"/>
      <c r="K8648" s="545" t="s">
        <v>13413</v>
      </c>
      <c r="L8648" s="545" t="s">
        <v>13413</v>
      </c>
      <c r="M8648" s="548" t="s">
        <v>13758</v>
      </c>
      <c r="N8648" s="545" t="s">
        <v>13413</v>
      </c>
      <c r="O8648" s="545" t="s">
        <v>13413</v>
      </c>
      <c r="P8648" s="549">
        <v>6216</v>
      </c>
      <c r="Q8648" s="549">
        <v>1</v>
      </c>
      <c r="R8648" s="549">
        <v>59</v>
      </c>
      <c r="S8648" s="548"/>
      <c r="T8648" s="548"/>
      <c r="U8648" s="99"/>
    </row>
    <row r="8649" spans="1:21" ht="19.5" customHeight="1">
      <c r="A8649" s="545">
        <v>103423</v>
      </c>
      <c r="B8649" s="545" t="s">
        <v>4381</v>
      </c>
      <c r="C8649" s="545" t="s">
        <v>221</v>
      </c>
      <c r="D8649" s="546"/>
      <c r="E8649" s="171" t="str">
        <f t="shared" si="135"/>
        <v>1900</v>
      </c>
      <c r="F8649" s="547">
        <v>0</v>
      </c>
      <c r="G8649" s="548">
        <v>0</v>
      </c>
      <c r="H8649" s="547">
        <v>0</v>
      </c>
      <c r="I8649" s="545" t="s">
        <v>12973</v>
      </c>
      <c r="J8649" s="545"/>
      <c r="K8649" s="545" t="s">
        <v>13413</v>
      </c>
      <c r="L8649" s="545" t="s">
        <v>13413</v>
      </c>
      <c r="M8649" s="548" t="s">
        <v>13758</v>
      </c>
      <c r="N8649" s="545" t="s">
        <v>13413</v>
      </c>
      <c r="O8649" s="545" t="s">
        <v>13413</v>
      </c>
      <c r="P8649" s="549">
        <v>6217</v>
      </c>
      <c r="Q8649" s="549">
        <v>1</v>
      </c>
      <c r="R8649" s="549">
        <v>59</v>
      </c>
      <c r="S8649" s="548"/>
      <c r="T8649" s="548"/>
      <c r="U8649" s="99"/>
    </row>
    <row r="8650" spans="1:21" ht="19.5" customHeight="1">
      <c r="A8650" s="545">
        <v>103424</v>
      </c>
      <c r="B8650" s="545" t="s">
        <v>1981</v>
      </c>
      <c r="C8650" s="545" t="s">
        <v>216</v>
      </c>
      <c r="D8650" s="546">
        <v>44592</v>
      </c>
      <c r="E8650" s="171" t="str">
        <f t="shared" si="135"/>
        <v>2022</v>
      </c>
      <c r="F8650" s="547">
        <v>1959</v>
      </c>
      <c r="G8650" s="548">
        <v>0.19</v>
      </c>
      <c r="H8650" s="547">
        <v>1646.22</v>
      </c>
      <c r="I8650" s="545" t="s">
        <v>12715</v>
      </c>
      <c r="J8650" s="545" t="s">
        <v>13297</v>
      </c>
      <c r="K8650" s="545" t="s">
        <v>13413</v>
      </c>
      <c r="L8650" s="545" t="s">
        <v>13413</v>
      </c>
      <c r="M8650" s="548" t="s">
        <v>13758</v>
      </c>
      <c r="N8650" s="545" t="s">
        <v>13413</v>
      </c>
      <c r="O8650" s="545" t="s">
        <v>13413</v>
      </c>
      <c r="P8650" s="549">
        <v>6218</v>
      </c>
      <c r="Q8650" s="549">
        <v>1</v>
      </c>
      <c r="R8650" s="549">
        <v>129</v>
      </c>
      <c r="S8650" s="548">
        <v>2257</v>
      </c>
      <c r="T8650" s="548"/>
      <c r="U8650" s="99"/>
    </row>
    <row r="8651" spans="1:21" ht="19.5" customHeight="1">
      <c r="A8651" s="545">
        <v>103425</v>
      </c>
      <c r="B8651" s="545" t="s">
        <v>10196</v>
      </c>
      <c r="C8651" s="545" t="s">
        <v>216</v>
      </c>
      <c r="D8651" s="546"/>
      <c r="E8651" s="171" t="str">
        <f t="shared" si="135"/>
        <v>1900</v>
      </c>
      <c r="F8651" s="547">
        <v>0</v>
      </c>
      <c r="G8651" s="548">
        <v>0</v>
      </c>
      <c r="H8651" s="547">
        <v>0</v>
      </c>
      <c r="I8651" s="545" t="s">
        <v>12973</v>
      </c>
      <c r="J8651" s="545"/>
      <c r="K8651" s="545" t="s">
        <v>13413</v>
      </c>
      <c r="L8651" s="545" t="s">
        <v>13413</v>
      </c>
      <c r="M8651" s="548" t="s">
        <v>13758</v>
      </c>
      <c r="N8651" s="545" t="s">
        <v>13413</v>
      </c>
      <c r="O8651" s="545" t="s">
        <v>13413</v>
      </c>
      <c r="P8651" s="549">
        <v>6219</v>
      </c>
      <c r="Q8651" s="549">
        <v>1</v>
      </c>
      <c r="R8651" s="549">
        <v>59</v>
      </c>
      <c r="S8651" s="548"/>
      <c r="T8651" s="548"/>
      <c r="U8651" s="99"/>
    </row>
    <row r="8652" spans="1:21" ht="19.5" customHeight="1">
      <c r="A8652" s="545">
        <v>103426</v>
      </c>
      <c r="B8652" s="545" t="s">
        <v>10196</v>
      </c>
      <c r="C8652" s="545" t="s">
        <v>216</v>
      </c>
      <c r="D8652" s="546"/>
      <c r="E8652" s="171" t="str">
        <f t="shared" si="135"/>
        <v>1900</v>
      </c>
      <c r="F8652" s="547">
        <v>0</v>
      </c>
      <c r="G8652" s="548">
        <v>0</v>
      </c>
      <c r="H8652" s="547">
        <v>0</v>
      </c>
      <c r="I8652" s="545" t="s">
        <v>12637</v>
      </c>
      <c r="J8652" s="545"/>
      <c r="K8652" s="545" t="s">
        <v>13413</v>
      </c>
      <c r="L8652" s="545" t="s">
        <v>19059</v>
      </c>
      <c r="M8652" s="548" t="s">
        <v>13758</v>
      </c>
      <c r="N8652" s="545" t="s">
        <v>13413</v>
      </c>
      <c r="O8652" s="545" t="s">
        <v>13413</v>
      </c>
      <c r="P8652" s="549">
        <v>6220</v>
      </c>
      <c r="Q8652" s="549">
        <v>1</v>
      </c>
      <c r="R8652" s="549">
        <v>13</v>
      </c>
      <c r="S8652" s="548"/>
      <c r="T8652" s="548"/>
      <c r="U8652" s="99"/>
    </row>
    <row r="8653" spans="1:21" ht="19.5" customHeight="1">
      <c r="A8653" s="545">
        <v>103428</v>
      </c>
      <c r="B8653" s="545" t="s">
        <v>4414</v>
      </c>
      <c r="C8653" s="545" t="s">
        <v>216</v>
      </c>
      <c r="D8653" s="546"/>
      <c r="E8653" s="171" t="str">
        <f t="shared" si="135"/>
        <v>1900</v>
      </c>
      <c r="F8653" s="547">
        <v>0</v>
      </c>
      <c r="G8653" s="548">
        <v>0</v>
      </c>
      <c r="H8653" s="547">
        <v>0</v>
      </c>
      <c r="I8653" s="545" t="s">
        <v>12973</v>
      </c>
      <c r="J8653" s="545"/>
      <c r="K8653" s="545" t="s">
        <v>13413</v>
      </c>
      <c r="L8653" s="545" t="s">
        <v>13413</v>
      </c>
      <c r="M8653" s="548" t="s">
        <v>13758</v>
      </c>
      <c r="N8653" s="545" t="s">
        <v>13413</v>
      </c>
      <c r="O8653" s="545" t="s">
        <v>13413</v>
      </c>
      <c r="P8653" s="549">
        <v>6221</v>
      </c>
      <c r="Q8653" s="549">
        <v>1</v>
      </c>
      <c r="R8653" s="549">
        <v>59</v>
      </c>
      <c r="S8653" s="548"/>
      <c r="T8653" s="548"/>
      <c r="U8653" s="99"/>
    </row>
    <row r="8654" spans="1:21" ht="19.5" customHeight="1">
      <c r="A8654" s="545">
        <v>103429</v>
      </c>
      <c r="B8654" s="545" t="s">
        <v>10195</v>
      </c>
      <c r="C8654" s="545" t="s">
        <v>216</v>
      </c>
      <c r="D8654" s="546"/>
      <c r="E8654" s="171" t="str">
        <f t="shared" si="135"/>
        <v>1900</v>
      </c>
      <c r="F8654" s="547">
        <v>0</v>
      </c>
      <c r="G8654" s="548">
        <v>0</v>
      </c>
      <c r="H8654" s="547">
        <v>0</v>
      </c>
      <c r="I8654" s="545" t="s">
        <v>12650</v>
      </c>
      <c r="J8654" s="545"/>
      <c r="K8654" s="545" t="s">
        <v>13413</v>
      </c>
      <c r="L8654" s="545" t="s">
        <v>13413</v>
      </c>
      <c r="M8654" s="548" t="s">
        <v>13758</v>
      </c>
      <c r="N8654" s="545" t="s">
        <v>13413</v>
      </c>
      <c r="O8654" s="545" t="s">
        <v>13413</v>
      </c>
      <c r="P8654" s="549">
        <v>6222</v>
      </c>
      <c r="Q8654" s="549">
        <v>1</v>
      </c>
      <c r="R8654" s="549">
        <v>127</v>
      </c>
      <c r="S8654" s="548"/>
      <c r="T8654" s="548"/>
      <c r="U8654" s="99"/>
    </row>
    <row r="8655" spans="1:21" ht="19.5" customHeight="1">
      <c r="A8655" s="545">
        <v>103430</v>
      </c>
      <c r="B8655" s="545" t="s">
        <v>8016</v>
      </c>
      <c r="C8655" s="545" t="s">
        <v>216</v>
      </c>
      <c r="D8655" s="546">
        <v>44592</v>
      </c>
      <c r="E8655" s="171" t="str">
        <f t="shared" si="135"/>
        <v>2022</v>
      </c>
      <c r="F8655" s="547">
        <v>50223</v>
      </c>
      <c r="G8655" s="548">
        <v>0.19</v>
      </c>
      <c r="H8655" s="547">
        <v>42204.2</v>
      </c>
      <c r="I8655" s="545" t="s">
        <v>12637</v>
      </c>
      <c r="J8655" s="545" t="s">
        <v>13297</v>
      </c>
      <c r="K8655" s="545" t="s">
        <v>13413</v>
      </c>
      <c r="L8655" s="545" t="s">
        <v>13413</v>
      </c>
      <c r="M8655" s="548" t="s">
        <v>13758</v>
      </c>
      <c r="N8655" s="545" t="s">
        <v>13413</v>
      </c>
      <c r="O8655" s="545" t="s">
        <v>13413</v>
      </c>
      <c r="P8655" s="549">
        <v>6223</v>
      </c>
      <c r="Q8655" s="549">
        <v>1</v>
      </c>
      <c r="R8655" s="549">
        <v>13</v>
      </c>
      <c r="S8655" s="548">
        <v>2257</v>
      </c>
      <c r="T8655" s="548"/>
      <c r="U8655" s="99"/>
    </row>
    <row r="8656" spans="1:21" ht="19.5" customHeight="1">
      <c r="A8656" s="545">
        <v>103431</v>
      </c>
      <c r="B8656" s="545" t="s">
        <v>4191</v>
      </c>
      <c r="C8656" s="545" t="s">
        <v>216</v>
      </c>
      <c r="D8656" s="546"/>
      <c r="E8656" s="171" t="str">
        <f t="shared" si="135"/>
        <v>1900</v>
      </c>
      <c r="F8656" s="547">
        <v>0</v>
      </c>
      <c r="G8656" s="548">
        <v>0</v>
      </c>
      <c r="H8656" s="547">
        <v>0</v>
      </c>
      <c r="I8656" s="545" t="s">
        <v>12973</v>
      </c>
      <c r="J8656" s="545"/>
      <c r="K8656" s="545" t="s">
        <v>13413</v>
      </c>
      <c r="L8656" s="545" t="s">
        <v>13413</v>
      </c>
      <c r="M8656" s="548" t="s">
        <v>13758</v>
      </c>
      <c r="N8656" s="545" t="s">
        <v>13413</v>
      </c>
      <c r="O8656" s="545" t="s">
        <v>13413</v>
      </c>
      <c r="P8656" s="549">
        <v>6224</v>
      </c>
      <c r="Q8656" s="549">
        <v>1</v>
      </c>
      <c r="R8656" s="549">
        <v>59</v>
      </c>
      <c r="S8656" s="548"/>
      <c r="T8656" s="548"/>
      <c r="U8656" s="99"/>
    </row>
    <row r="8657" spans="1:21" ht="19.5" customHeight="1">
      <c r="A8657" s="545">
        <v>103432</v>
      </c>
      <c r="B8657" s="545" t="s">
        <v>4089</v>
      </c>
      <c r="C8657" s="545" t="s">
        <v>216</v>
      </c>
      <c r="D8657" s="546"/>
      <c r="E8657" s="171" t="str">
        <f t="shared" si="135"/>
        <v>1900</v>
      </c>
      <c r="F8657" s="547">
        <v>0</v>
      </c>
      <c r="G8657" s="548">
        <v>0</v>
      </c>
      <c r="H8657" s="547">
        <v>0</v>
      </c>
      <c r="I8657" s="545" t="s">
        <v>12973</v>
      </c>
      <c r="J8657" s="545"/>
      <c r="K8657" s="545" t="s">
        <v>13413</v>
      </c>
      <c r="L8657" s="545" t="s">
        <v>13413</v>
      </c>
      <c r="M8657" s="548" t="s">
        <v>13758</v>
      </c>
      <c r="N8657" s="545" t="s">
        <v>13413</v>
      </c>
      <c r="O8657" s="545" t="s">
        <v>13413</v>
      </c>
      <c r="P8657" s="549">
        <v>6225</v>
      </c>
      <c r="Q8657" s="549">
        <v>1</v>
      </c>
      <c r="R8657" s="549">
        <v>59</v>
      </c>
      <c r="S8657" s="548"/>
      <c r="T8657" s="548"/>
      <c r="U8657" s="99"/>
    </row>
    <row r="8658" spans="1:21" ht="19.5" customHeight="1">
      <c r="A8658" s="545">
        <v>103433</v>
      </c>
      <c r="B8658" s="545" t="s">
        <v>4086</v>
      </c>
      <c r="C8658" s="545" t="s">
        <v>216</v>
      </c>
      <c r="D8658" s="546"/>
      <c r="E8658" s="171" t="str">
        <f t="shared" si="135"/>
        <v>1900</v>
      </c>
      <c r="F8658" s="547">
        <v>0</v>
      </c>
      <c r="G8658" s="548">
        <v>0</v>
      </c>
      <c r="H8658" s="547">
        <v>0</v>
      </c>
      <c r="I8658" s="545" t="s">
        <v>12973</v>
      </c>
      <c r="J8658" s="545"/>
      <c r="K8658" s="545" t="s">
        <v>13413</v>
      </c>
      <c r="L8658" s="545" t="s">
        <v>13413</v>
      </c>
      <c r="M8658" s="548" t="s">
        <v>13758</v>
      </c>
      <c r="N8658" s="545" t="s">
        <v>13413</v>
      </c>
      <c r="O8658" s="545" t="s">
        <v>13413</v>
      </c>
      <c r="P8658" s="549">
        <v>6226</v>
      </c>
      <c r="Q8658" s="549">
        <v>1</v>
      </c>
      <c r="R8658" s="549">
        <v>59</v>
      </c>
      <c r="S8658" s="548"/>
      <c r="T8658" s="548"/>
      <c r="U8658" s="99"/>
    </row>
    <row r="8659" spans="1:21" ht="19.5" customHeight="1">
      <c r="A8659" s="545">
        <v>103434</v>
      </c>
      <c r="B8659" s="545" t="s">
        <v>10194</v>
      </c>
      <c r="C8659" s="545" t="s">
        <v>216</v>
      </c>
      <c r="D8659" s="546"/>
      <c r="E8659" s="171" t="str">
        <f t="shared" si="135"/>
        <v>1900</v>
      </c>
      <c r="F8659" s="547">
        <v>0</v>
      </c>
      <c r="G8659" s="548">
        <v>0</v>
      </c>
      <c r="H8659" s="547">
        <v>0</v>
      </c>
      <c r="I8659" s="545" t="s">
        <v>12973</v>
      </c>
      <c r="J8659" s="545"/>
      <c r="K8659" s="545" t="s">
        <v>13413</v>
      </c>
      <c r="L8659" s="545" t="s">
        <v>13413</v>
      </c>
      <c r="M8659" s="548" t="s">
        <v>13758</v>
      </c>
      <c r="N8659" s="545" t="s">
        <v>13413</v>
      </c>
      <c r="O8659" s="545" t="s">
        <v>13413</v>
      </c>
      <c r="P8659" s="549">
        <v>6227</v>
      </c>
      <c r="Q8659" s="549">
        <v>1</v>
      </c>
      <c r="R8659" s="549">
        <v>59</v>
      </c>
      <c r="S8659" s="548"/>
      <c r="T8659" s="548"/>
      <c r="U8659" s="99"/>
    </row>
    <row r="8660" spans="1:21" ht="19.5" customHeight="1">
      <c r="A8660" s="545">
        <v>103435</v>
      </c>
      <c r="B8660" s="545" t="s">
        <v>4051</v>
      </c>
      <c r="C8660" s="545" t="s">
        <v>209</v>
      </c>
      <c r="D8660" s="546"/>
      <c r="E8660" s="171" t="str">
        <f t="shared" si="135"/>
        <v>1900</v>
      </c>
      <c r="F8660" s="547">
        <v>0</v>
      </c>
      <c r="G8660" s="548">
        <v>0</v>
      </c>
      <c r="H8660" s="547">
        <v>0</v>
      </c>
      <c r="I8660" s="545" t="s">
        <v>12973</v>
      </c>
      <c r="J8660" s="545"/>
      <c r="K8660" s="545" t="s">
        <v>13413</v>
      </c>
      <c r="L8660" s="545" t="s">
        <v>13413</v>
      </c>
      <c r="M8660" s="548" t="s">
        <v>13758</v>
      </c>
      <c r="N8660" s="545" t="s">
        <v>13413</v>
      </c>
      <c r="O8660" s="545" t="s">
        <v>13413</v>
      </c>
      <c r="P8660" s="549">
        <v>6228</v>
      </c>
      <c r="Q8660" s="549">
        <v>1</v>
      </c>
      <c r="R8660" s="549">
        <v>59</v>
      </c>
      <c r="S8660" s="548"/>
      <c r="T8660" s="548"/>
      <c r="U8660" s="99"/>
    </row>
    <row r="8661" spans="1:21" ht="19.5" customHeight="1">
      <c r="A8661" s="545">
        <v>103436</v>
      </c>
      <c r="B8661" s="545" t="s">
        <v>1932</v>
      </c>
      <c r="C8661" s="545" t="s">
        <v>209</v>
      </c>
      <c r="D8661" s="546">
        <v>46052</v>
      </c>
      <c r="E8661" s="171" t="str">
        <f t="shared" si="135"/>
        <v>2026</v>
      </c>
      <c r="F8661" s="547">
        <v>13624</v>
      </c>
      <c r="G8661" s="548">
        <v>0.19</v>
      </c>
      <c r="H8661" s="547">
        <v>11448.74</v>
      </c>
      <c r="I8661" s="545" t="s">
        <v>12706</v>
      </c>
      <c r="J8661" s="545" t="s">
        <v>13307</v>
      </c>
      <c r="K8661" s="545" t="s">
        <v>13413</v>
      </c>
      <c r="L8661" s="545" t="s">
        <v>13413</v>
      </c>
      <c r="M8661" s="548" t="s">
        <v>13758</v>
      </c>
      <c r="N8661" s="545" t="s">
        <v>13413</v>
      </c>
      <c r="O8661" s="545" t="s">
        <v>13413</v>
      </c>
      <c r="P8661" s="549">
        <v>6229</v>
      </c>
      <c r="Q8661" s="549">
        <v>1</v>
      </c>
      <c r="R8661" s="549">
        <v>128</v>
      </c>
      <c r="S8661" s="548">
        <v>2228</v>
      </c>
      <c r="T8661" s="548"/>
      <c r="U8661" s="99"/>
    </row>
    <row r="8662" spans="1:21" ht="19.5" customHeight="1">
      <c r="A8662" s="545">
        <v>103437</v>
      </c>
      <c r="B8662" s="545" t="s">
        <v>1797</v>
      </c>
      <c r="C8662" s="545" t="s">
        <v>209</v>
      </c>
      <c r="D8662" s="546"/>
      <c r="E8662" s="171" t="str">
        <f t="shared" si="135"/>
        <v>1900</v>
      </c>
      <c r="F8662" s="547">
        <v>0</v>
      </c>
      <c r="G8662" s="548">
        <v>0</v>
      </c>
      <c r="H8662" s="547">
        <v>0</v>
      </c>
      <c r="I8662" s="545" t="s">
        <v>12637</v>
      </c>
      <c r="J8662" s="545"/>
      <c r="K8662" s="545" t="s">
        <v>13413</v>
      </c>
      <c r="L8662" s="545" t="s">
        <v>13413</v>
      </c>
      <c r="M8662" s="548" t="s">
        <v>13758</v>
      </c>
      <c r="N8662" s="545" t="s">
        <v>13413</v>
      </c>
      <c r="O8662" s="545" t="s">
        <v>13413</v>
      </c>
      <c r="P8662" s="549">
        <v>6230</v>
      </c>
      <c r="Q8662" s="549">
        <v>1</v>
      </c>
      <c r="R8662" s="549">
        <v>13</v>
      </c>
      <c r="S8662" s="548"/>
      <c r="T8662" s="548"/>
      <c r="U8662" s="99"/>
    </row>
    <row r="8663" spans="1:21" ht="19.5" customHeight="1">
      <c r="A8663" s="545">
        <v>103438</v>
      </c>
      <c r="B8663" s="545" t="s">
        <v>10193</v>
      </c>
      <c r="C8663" s="545" t="s">
        <v>221</v>
      </c>
      <c r="D8663" s="546"/>
      <c r="E8663" s="171" t="str">
        <f t="shared" si="135"/>
        <v>1900</v>
      </c>
      <c r="F8663" s="547">
        <v>0</v>
      </c>
      <c r="G8663" s="548">
        <v>0</v>
      </c>
      <c r="H8663" s="547">
        <v>0</v>
      </c>
      <c r="I8663" s="545" t="s">
        <v>12973</v>
      </c>
      <c r="J8663" s="545"/>
      <c r="K8663" s="545" t="s">
        <v>13413</v>
      </c>
      <c r="L8663" s="545" t="s">
        <v>13413</v>
      </c>
      <c r="M8663" s="548" t="s">
        <v>13758</v>
      </c>
      <c r="N8663" s="545" t="s">
        <v>13413</v>
      </c>
      <c r="O8663" s="545" t="s">
        <v>13413</v>
      </c>
      <c r="P8663" s="549">
        <v>6231</v>
      </c>
      <c r="Q8663" s="549">
        <v>1</v>
      </c>
      <c r="R8663" s="549">
        <v>59</v>
      </c>
      <c r="S8663" s="548"/>
      <c r="T8663" s="548"/>
      <c r="U8663" s="99"/>
    </row>
    <row r="8664" spans="1:21" ht="19.5" customHeight="1">
      <c r="A8664" s="545">
        <v>103439</v>
      </c>
      <c r="B8664" s="545" t="s">
        <v>10192</v>
      </c>
      <c r="C8664" s="545" t="s">
        <v>216</v>
      </c>
      <c r="D8664" s="546"/>
      <c r="E8664" s="171" t="str">
        <f t="shared" si="135"/>
        <v>1900</v>
      </c>
      <c r="F8664" s="547">
        <v>0</v>
      </c>
      <c r="G8664" s="548">
        <v>0</v>
      </c>
      <c r="H8664" s="547">
        <v>0</v>
      </c>
      <c r="I8664" s="545" t="s">
        <v>12642</v>
      </c>
      <c r="J8664" s="545"/>
      <c r="K8664" s="545" t="s">
        <v>13413</v>
      </c>
      <c r="L8664" s="545" t="s">
        <v>13413</v>
      </c>
      <c r="M8664" s="548" t="s">
        <v>13758</v>
      </c>
      <c r="N8664" s="545" t="s">
        <v>13413</v>
      </c>
      <c r="O8664" s="545" t="s">
        <v>13413</v>
      </c>
      <c r="P8664" s="549">
        <v>6232</v>
      </c>
      <c r="Q8664" s="549">
        <v>1</v>
      </c>
      <c r="R8664" s="549">
        <v>135</v>
      </c>
      <c r="S8664" s="548"/>
      <c r="T8664" s="548"/>
      <c r="U8664" s="99"/>
    </row>
    <row r="8665" spans="1:21" ht="19.5" customHeight="1">
      <c r="A8665" s="545">
        <v>103440</v>
      </c>
      <c r="B8665" s="545" t="s">
        <v>3692</v>
      </c>
      <c r="C8665" s="545" t="s">
        <v>209</v>
      </c>
      <c r="D8665" s="546"/>
      <c r="E8665" s="171" t="str">
        <f t="shared" si="135"/>
        <v>1900</v>
      </c>
      <c r="F8665" s="547">
        <v>0</v>
      </c>
      <c r="G8665" s="548">
        <v>0</v>
      </c>
      <c r="H8665" s="547">
        <v>0</v>
      </c>
      <c r="I8665" s="545" t="s">
        <v>12702</v>
      </c>
      <c r="J8665" s="545"/>
      <c r="K8665" s="545" t="s">
        <v>13413</v>
      </c>
      <c r="L8665" s="545" t="s">
        <v>13413</v>
      </c>
      <c r="M8665" s="548" t="s">
        <v>13758</v>
      </c>
      <c r="N8665" s="545" t="s">
        <v>13413</v>
      </c>
      <c r="O8665" s="545" t="s">
        <v>13413</v>
      </c>
      <c r="P8665" s="549">
        <v>6233</v>
      </c>
      <c r="Q8665" s="549">
        <v>1</v>
      </c>
      <c r="R8665" s="549">
        <v>27</v>
      </c>
      <c r="S8665" s="548"/>
      <c r="T8665" s="548"/>
      <c r="U8665" s="99"/>
    </row>
    <row r="8666" spans="1:21" ht="19.5" customHeight="1">
      <c r="A8666" s="545">
        <v>103441</v>
      </c>
      <c r="B8666" s="545" t="s">
        <v>2451</v>
      </c>
      <c r="C8666" s="545" t="s">
        <v>216</v>
      </c>
      <c r="D8666" s="546"/>
      <c r="E8666" s="171" t="str">
        <f t="shared" si="135"/>
        <v>1900</v>
      </c>
      <c r="F8666" s="547">
        <v>0</v>
      </c>
      <c r="G8666" s="548">
        <v>0</v>
      </c>
      <c r="H8666" s="547">
        <v>0</v>
      </c>
      <c r="I8666" s="545" t="s">
        <v>12676</v>
      </c>
      <c r="J8666" s="545"/>
      <c r="K8666" s="545" t="s">
        <v>13413</v>
      </c>
      <c r="L8666" s="545" t="s">
        <v>13413</v>
      </c>
      <c r="M8666" s="548" t="s">
        <v>13758</v>
      </c>
      <c r="N8666" s="545" t="s">
        <v>13413</v>
      </c>
      <c r="O8666" s="545" t="s">
        <v>13413</v>
      </c>
      <c r="P8666" s="549">
        <v>6234</v>
      </c>
      <c r="Q8666" s="549">
        <v>1</v>
      </c>
      <c r="R8666" s="549">
        <v>14</v>
      </c>
      <c r="S8666" s="548"/>
      <c r="T8666" s="548"/>
      <c r="U8666" s="99"/>
    </row>
    <row r="8667" spans="1:21" ht="19.5" customHeight="1">
      <c r="A8667" s="545">
        <v>103442</v>
      </c>
      <c r="B8667" s="545" t="s">
        <v>10191</v>
      </c>
      <c r="C8667" s="545" t="s">
        <v>216</v>
      </c>
      <c r="D8667" s="546"/>
      <c r="E8667" s="171" t="str">
        <f t="shared" si="135"/>
        <v>1900</v>
      </c>
      <c r="F8667" s="547">
        <v>0</v>
      </c>
      <c r="G8667" s="548">
        <v>0</v>
      </c>
      <c r="H8667" s="547">
        <v>0</v>
      </c>
      <c r="I8667" s="545" t="s">
        <v>12676</v>
      </c>
      <c r="J8667" s="545"/>
      <c r="K8667" s="545" t="s">
        <v>13413</v>
      </c>
      <c r="L8667" s="545" t="s">
        <v>13413</v>
      </c>
      <c r="M8667" s="548" t="s">
        <v>13758</v>
      </c>
      <c r="N8667" s="545" t="s">
        <v>13413</v>
      </c>
      <c r="O8667" s="545" t="s">
        <v>13413</v>
      </c>
      <c r="P8667" s="549">
        <v>6235</v>
      </c>
      <c r="Q8667" s="549">
        <v>1</v>
      </c>
      <c r="R8667" s="549">
        <v>14</v>
      </c>
      <c r="S8667" s="548"/>
      <c r="T8667" s="548"/>
      <c r="U8667" s="99"/>
    </row>
    <row r="8668" spans="1:21" ht="19.5" customHeight="1">
      <c r="A8668" s="545">
        <v>103443</v>
      </c>
      <c r="B8668" s="545" t="s">
        <v>10190</v>
      </c>
      <c r="C8668" s="545" t="s">
        <v>216</v>
      </c>
      <c r="D8668" s="546"/>
      <c r="E8668" s="171" t="str">
        <f t="shared" si="135"/>
        <v>1900</v>
      </c>
      <c r="F8668" s="547">
        <v>0</v>
      </c>
      <c r="G8668" s="548">
        <v>0</v>
      </c>
      <c r="H8668" s="547">
        <v>0</v>
      </c>
      <c r="I8668" s="545" t="s">
        <v>12676</v>
      </c>
      <c r="J8668" s="545"/>
      <c r="K8668" s="545" t="s">
        <v>13413</v>
      </c>
      <c r="L8668" s="545" t="s">
        <v>13413</v>
      </c>
      <c r="M8668" s="548" t="s">
        <v>13758</v>
      </c>
      <c r="N8668" s="545" t="s">
        <v>13413</v>
      </c>
      <c r="O8668" s="545" t="s">
        <v>13413</v>
      </c>
      <c r="P8668" s="549">
        <v>6236</v>
      </c>
      <c r="Q8668" s="549">
        <v>1</v>
      </c>
      <c r="R8668" s="549">
        <v>14</v>
      </c>
      <c r="S8668" s="548"/>
      <c r="T8668" s="548"/>
      <c r="U8668" s="99"/>
    </row>
    <row r="8669" spans="1:21" ht="19.5" customHeight="1">
      <c r="A8669" s="545">
        <v>103444</v>
      </c>
      <c r="B8669" s="545" t="s">
        <v>10189</v>
      </c>
      <c r="C8669" s="545" t="s">
        <v>216</v>
      </c>
      <c r="D8669" s="546"/>
      <c r="E8669" s="171" t="str">
        <f t="shared" si="135"/>
        <v>1900</v>
      </c>
      <c r="F8669" s="547">
        <v>0</v>
      </c>
      <c r="G8669" s="548">
        <v>0</v>
      </c>
      <c r="H8669" s="547">
        <v>0</v>
      </c>
      <c r="I8669" s="545" t="s">
        <v>12676</v>
      </c>
      <c r="J8669" s="545"/>
      <c r="K8669" s="545" t="s">
        <v>13413</v>
      </c>
      <c r="L8669" s="545" t="s">
        <v>13413</v>
      </c>
      <c r="M8669" s="548" t="s">
        <v>13758</v>
      </c>
      <c r="N8669" s="545" t="s">
        <v>13413</v>
      </c>
      <c r="O8669" s="545" t="s">
        <v>13413</v>
      </c>
      <c r="P8669" s="549">
        <v>6237</v>
      </c>
      <c r="Q8669" s="549">
        <v>1</v>
      </c>
      <c r="R8669" s="549">
        <v>14</v>
      </c>
      <c r="S8669" s="548"/>
      <c r="T8669" s="548"/>
      <c r="U8669" s="99"/>
    </row>
    <row r="8670" spans="1:21" ht="19.5" customHeight="1">
      <c r="A8670" s="545">
        <v>103445</v>
      </c>
      <c r="B8670" s="545" t="s">
        <v>10188</v>
      </c>
      <c r="C8670" s="545" t="s">
        <v>216</v>
      </c>
      <c r="D8670" s="546"/>
      <c r="E8670" s="171" t="str">
        <f t="shared" si="135"/>
        <v>1900</v>
      </c>
      <c r="F8670" s="547">
        <v>0</v>
      </c>
      <c r="G8670" s="548">
        <v>0</v>
      </c>
      <c r="H8670" s="547">
        <v>0</v>
      </c>
      <c r="I8670" s="545" t="s">
        <v>12676</v>
      </c>
      <c r="J8670" s="545"/>
      <c r="K8670" s="545" t="s">
        <v>13413</v>
      </c>
      <c r="L8670" s="545" t="s">
        <v>13413</v>
      </c>
      <c r="M8670" s="548" t="s">
        <v>13758</v>
      </c>
      <c r="N8670" s="545" t="s">
        <v>13413</v>
      </c>
      <c r="O8670" s="545" t="s">
        <v>13413</v>
      </c>
      <c r="P8670" s="549">
        <v>6238</v>
      </c>
      <c r="Q8670" s="549">
        <v>1</v>
      </c>
      <c r="R8670" s="549">
        <v>14</v>
      </c>
      <c r="S8670" s="548"/>
      <c r="T8670" s="548"/>
      <c r="U8670" s="99"/>
    </row>
    <row r="8671" spans="1:21" ht="19.5" customHeight="1">
      <c r="A8671" s="545">
        <v>103446</v>
      </c>
      <c r="B8671" s="545" t="s">
        <v>7235</v>
      </c>
      <c r="C8671" s="545" t="s">
        <v>216</v>
      </c>
      <c r="D8671" s="546">
        <v>46052</v>
      </c>
      <c r="E8671" s="171" t="str">
        <f t="shared" si="135"/>
        <v>2026</v>
      </c>
      <c r="F8671" s="547">
        <v>1303396</v>
      </c>
      <c r="G8671" s="548">
        <v>0.19</v>
      </c>
      <c r="H8671" s="547">
        <v>1095290.76</v>
      </c>
      <c r="I8671" s="545" t="s">
        <v>12670</v>
      </c>
      <c r="J8671" s="545" t="s">
        <v>13307</v>
      </c>
      <c r="K8671" s="545" t="s">
        <v>13413</v>
      </c>
      <c r="L8671" s="545" t="s">
        <v>13413</v>
      </c>
      <c r="M8671" s="548" t="s">
        <v>13758</v>
      </c>
      <c r="N8671" s="545" t="s">
        <v>13413</v>
      </c>
      <c r="O8671" s="545" t="s">
        <v>13413</v>
      </c>
      <c r="P8671" s="549">
        <v>6239</v>
      </c>
      <c r="Q8671" s="549">
        <v>1</v>
      </c>
      <c r="R8671" s="549">
        <v>24</v>
      </c>
      <c r="S8671" s="548">
        <v>2228</v>
      </c>
      <c r="T8671" s="548"/>
      <c r="U8671" s="99"/>
    </row>
    <row r="8672" spans="1:21" ht="19.5" customHeight="1">
      <c r="A8672" s="545">
        <v>103447</v>
      </c>
      <c r="B8672" s="545" t="s">
        <v>5968</v>
      </c>
      <c r="C8672" s="545" t="s">
        <v>216</v>
      </c>
      <c r="D8672" s="546">
        <v>43843</v>
      </c>
      <c r="E8672" s="171" t="str">
        <f t="shared" si="135"/>
        <v>2020</v>
      </c>
      <c r="F8672" s="547">
        <v>574232</v>
      </c>
      <c r="G8672" s="548">
        <v>0.19</v>
      </c>
      <c r="H8672" s="547">
        <v>482547.9</v>
      </c>
      <c r="I8672" s="545" t="s">
        <v>12973</v>
      </c>
      <c r="J8672" s="545" t="s">
        <v>13297</v>
      </c>
      <c r="K8672" s="545"/>
      <c r="L8672" s="545" t="s">
        <v>13413</v>
      </c>
      <c r="M8672" s="548" t="s">
        <v>13758</v>
      </c>
      <c r="N8672" s="545" t="s">
        <v>13413</v>
      </c>
      <c r="O8672" s="545" t="s">
        <v>13413</v>
      </c>
      <c r="P8672" s="549">
        <v>6240</v>
      </c>
      <c r="Q8672" s="549">
        <v>1</v>
      </c>
      <c r="R8672" s="549">
        <v>59</v>
      </c>
      <c r="S8672" s="548">
        <v>2257</v>
      </c>
      <c r="T8672" s="548"/>
      <c r="U8672" s="99"/>
    </row>
    <row r="8673" spans="1:21" ht="19.5" customHeight="1">
      <c r="A8673" s="545">
        <v>103448</v>
      </c>
      <c r="B8673" s="545" t="s">
        <v>6638</v>
      </c>
      <c r="C8673" s="545" t="s">
        <v>216</v>
      </c>
      <c r="D8673" s="546">
        <v>44588</v>
      </c>
      <c r="E8673" s="171" t="str">
        <f t="shared" si="135"/>
        <v>2022</v>
      </c>
      <c r="F8673" s="547">
        <v>176591</v>
      </c>
      <c r="G8673" s="548">
        <v>0.19</v>
      </c>
      <c r="H8673" s="547">
        <v>148395.79999999999</v>
      </c>
      <c r="I8673" s="545" t="s">
        <v>12701</v>
      </c>
      <c r="J8673" s="545" t="s">
        <v>13297</v>
      </c>
      <c r="K8673" s="545" t="s">
        <v>19060</v>
      </c>
      <c r="L8673" s="545" t="s">
        <v>13413</v>
      </c>
      <c r="M8673" s="548" t="s">
        <v>13758</v>
      </c>
      <c r="N8673" s="545" t="s">
        <v>13413</v>
      </c>
      <c r="O8673" s="545" t="s">
        <v>13413</v>
      </c>
      <c r="P8673" s="549">
        <v>6241</v>
      </c>
      <c r="Q8673" s="549">
        <v>1</v>
      </c>
      <c r="R8673" s="549">
        <v>10</v>
      </c>
      <c r="S8673" s="548">
        <v>2257</v>
      </c>
      <c r="T8673" s="548"/>
      <c r="U8673" s="99"/>
    </row>
    <row r="8674" spans="1:21" ht="19.5" customHeight="1">
      <c r="A8674" s="545">
        <v>103449</v>
      </c>
      <c r="B8674" s="545" t="s">
        <v>7474</v>
      </c>
      <c r="C8674" s="545" t="s">
        <v>216</v>
      </c>
      <c r="D8674" s="546">
        <v>44585</v>
      </c>
      <c r="E8674" s="171" t="str">
        <f t="shared" si="135"/>
        <v>2022</v>
      </c>
      <c r="F8674" s="547">
        <v>803776.65</v>
      </c>
      <c r="G8674" s="548">
        <v>0.19</v>
      </c>
      <c r="H8674" s="547">
        <v>675442.56</v>
      </c>
      <c r="I8674" s="545" t="s">
        <v>12718</v>
      </c>
      <c r="J8674" s="545" t="s">
        <v>13297</v>
      </c>
      <c r="K8674" s="545" t="s">
        <v>13413</v>
      </c>
      <c r="L8674" s="545" t="s">
        <v>13413</v>
      </c>
      <c r="M8674" s="548" t="s">
        <v>13758</v>
      </c>
      <c r="N8674" s="545" t="s">
        <v>13413</v>
      </c>
      <c r="O8674" s="545" t="s">
        <v>13413</v>
      </c>
      <c r="P8674" s="549">
        <v>6242</v>
      </c>
      <c r="Q8674" s="549">
        <v>1</v>
      </c>
      <c r="R8674" s="549">
        <v>137</v>
      </c>
      <c r="S8674" s="548">
        <v>2257</v>
      </c>
      <c r="T8674" s="548"/>
      <c r="U8674" s="99"/>
    </row>
    <row r="8675" spans="1:21" ht="19.5" customHeight="1">
      <c r="A8675" s="545">
        <v>103450</v>
      </c>
      <c r="B8675" s="545" t="s">
        <v>10187</v>
      </c>
      <c r="C8675" s="545" t="s">
        <v>216</v>
      </c>
      <c r="D8675" s="546"/>
      <c r="E8675" s="171" t="str">
        <f t="shared" si="135"/>
        <v>1900</v>
      </c>
      <c r="F8675" s="547">
        <v>0</v>
      </c>
      <c r="G8675" s="548">
        <v>0</v>
      </c>
      <c r="H8675" s="547">
        <v>0</v>
      </c>
      <c r="I8675" s="545" t="s">
        <v>12973</v>
      </c>
      <c r="J8675" s="545"/>
      <c r="K8675" s="545" t="s">
        <v>13413</v>
      </c>
      <c r="L8675" s="545" t="s">
        <v>13413</v>
      </c>
      <c r="M8675" s="548" t="s">
        <v>13758</v>
      </c>
      <c r="N8675" s="545" t="s">
        <v>13413</v>
      </c>
      <c r="O8675" s="545" t="s">
        <v>13413</v>
      </c>
      <c r="P8675" s="549">
        <v>6243</v>
      </c>
      <c r="Q8675" s="549">
        <v>1</v>
      </c>
      <c r="R8675" s="549">
        <v>59</v>
      </c>
      <c r="S8675" s="548"/>
      <c r="T8675" s="548"/>
      <c r="U8675" s="99"/>
    </row>
    <row r="8676" spans="1:21" ht="19.5" customHeight="1">
      <c r="A8676" s="545">
        <v>103451</v>
      </c>
      <c r="B8676" s="545" t="s">
        <v>3693</v>
      </c>
      <c r="C8676" s="545" t="s">
        <v>209</v>
      </c>
      <c r="D8676" s="546"/>
      <c r="E8676" s="171" t="str">
        <f t="shared" si="135"/>
        <v>1900</v>
      </c>
      <c r="F8676" s="547">
        <v>0</v>
      </c>
      <c r="G8676" s="548">
        <v>0</v>
      </c>
      <c r="H8676" s="547">
        <v>0</v>
      </c>
      <c r="I8676" s="545" t="s">
        <v>12702</v>
      </c>
      <c r="J8676" s="545"/>
      <c r="K8676" s="545" t="s">
        <v>13413</v>
      </c>
      <c r="L8676" s="545" t="s">
        <v>13413</v>
      </c>
      <c r="M8676" s="548" t="s">
        <v>13758</v>
      </c>
      <c r="N8676" s="545" t="s">
        <v>13413</v>
      </c>
      <c r="O8676" s="545" t="s">
        <v>13413</v>
      </c>
      <c r="P8676" s="549">
        <v>6244</v>
      </c>
      <c r="Q8676" s="549">
        <v>1</v>
      </c>
      <c r="R8676" s="549">
        <v>27</v>
      </c>
      <c r="S8676" s="548"/>
      <c r="T8676" s="548"/>
      <c r="U8676" s="99"/>
    </row>
    <row r="8677" spans="1:21" ht="19.5" customHeight="1">
      <c r="A8677" s="545">
        <v>103452</v>
      </c>
      <c r="B8677" s="545" t="s">
        <v>3696</v>
      </c>
      <c r="C8677" s="545" t="s">
        <v>216</v>
      </c>
      <c r="D8677" s="546"/>
      <c r="E8677" s="171" t="str">
        <f t="shared" si="135"/>
        <v>1900</v>
      </c>
      <c r="F8677" s="547">
        <v>0</v>
      </c>
      <c r="G8677" s="548">
        <v>0</v>
      </c>
      <c r="H8677" s="547">
        <v>0</v>
      </c>
      <c r="I8677" s="545" t="s">
        <v>12702</v>
      </c>
      <c r="J8677" s="545"/>
      <c r="K8677" s="545" t="s">
        <v>13413</v>
      </c>
      <c r="L8677" s="545" t="s">
        <v>13413</v>
      </c>
      <c r="M8677" s="548" t="s">
        <v>13758</v>
      </c>
      <c r="N8677" s="545" t="s">
        <v>13413</v>
      </c>
      <c r="O8677" s="545" t="s">
        <v>13413</v>
      </c>
      <c r="P8677" s="549">
        <v>6245</v>
      </c>
      <c r="Q8677" s="549">
        <v>1</v>
      </c>
      <c r="R8677" s="549">
        <v>27</v>
      </c>
      <c r="S8677" s="548"/>
      <c r="T8677" s="548"/>
      <c r="U8677" s="99"/>
    </row>
    <row r="8678" spans="1:21" ht="19.5" customHeight="1">
      <c r="A8678" s="545">
        <v>103453</v>
      </c>
      <c r="B8678" s="545" t="s">
        <v>3697</v>
      </c>
      <c r="C8678" s="545" t="s">
        <v>216</v>
      </c>
      <c r="D8678" s="546"/>
      <c r="E8678" s="171" t="str">
        <f t="shared" si="135"/>
        <v>1900</v>
      </c>
      <c r="F8678" s="547">
        <v>0</v>
      </c>
      <c r="G8678" s="548">
        <v>0</v>
      </c>
      <c r="H8678" s="547">
        <v>0</v>
      </c>
      <c r="I8678" s="545" t="s">
        <v>12702</v>
      </c>
      <c r="J8678" s="545"/>
      <c r="K8678" s="545" t="s">
        <v>13413</v>
      </c>
      <c r="L8678" s="545" t="s">
        <v>13413</v>
      </c>
      <c r="M8678" s="548" t="s">
        <v>13758</v>
      </c>
      <c r="N8678" s="545" t="s">
        <v>13413</v>
      </c>
      <c r="O8678" s="545" t="s">
        <v>13413</v>
      </c>
      <c r="P8678" s="549">
        <v>6246</v>
      </c>
      <c r="Q8678" s="549">
        <v>1</v>
      </c>
      <c r="R8678" s="549">
        <v>27</v>
      </c>
      <c r="S8678" s="548"/>
      <c r="T8678" s="548"/>
      <c r="U8678" s="99"/>
    </row>
    <row r="8679" spans="1:21" ht="19.5" customHeight="1">
      <c r="A8679" s="545">
        <v>103454</v>
      </c>
      <c r="B8679" s="545" t="s">
        <v>3682</v>
      </c>
      <c r="C8679" s="545" t="s">
        <v>216</v>
      </c>
      <c r="D8679" s="546"/>
      <c r="E8679" s="171" t="str">
        <f t="shared" si="135"/>
        <v>1900</v>
      </c>
      <c r="F8679" s="547">
        <v>0</v>
      </c>
      <c r="G8679" s="548">
        <v>0</v>
      </c>
      <c r="H8679" s="547">
        <v>0</v>
      </c>
      <c r="I8679" s="545" t="s">
        <v>12702</v>
      </c>
      <c r="J8679" s="545"/>
      <c r="K8679" s="545" t="s">
        <v>13413</v>
      </c>
      <c r="L8679" s="545" t="s">
        <v>13413</v>
      </c>
      <c r="M8679" s="548" t="s">
        <v>13758</v>
      </c>
      <c r="N8679" s="545" t="s">
        <v>13413</v>
      </c>
      <c r="O8679" s="545" t="s">
        <v>13413</v>
      </c>
      <c r="P8679" s="549">
        <v>6247</v>
      </c>
      <c r="Q8679" s="549">
        <v>1</v>
      </c>
      <c r="R8679" s="549">
        <v>27</v>
      </c>
      <c r="S8679" s="548"/>
      <c r="T8679" s="548"/>
      <c r="U8679" s="99"/>
    </row>
    <row r="8680" spans="1:21" ht="19.5" customHeight="1">
      <c r="A8680" s="545">
        <v>103455</v>
      </c>
      <c r="B8680" s="545" t="s">
        <v>3689</v>
      </c>
      <c r="C8680" s="545" t="s">
        <v>216</v>
      </c>
      <c r="D8680" s="546"/>
      <c r="E8680" s="171" t="str">
        <f t="shared" si="135"/>
        <v>1900</v>
      </c>
      <c r="F8680" s="547">
        <v>0</v>
      </c>
      <c r="G8680" s="548">
        <v>0</v>
      </c>
      <c r="H8680" s="547">
        <v>0</v>
      </c>
      <c r="I8680" s="545" t="s">
        <v>12702</v>
      </c>
      <c r="J8680" s="545"/>
      <c r="K8680" s="545" t="s">
        <v>13413</v>
      </c>
      <c r="L8680" s="545" t="s">
        <v>13413</v>
      </c>
      <c r="M8680" s="548" t="s">
        <v>13758</v>
      </c>
      <c r="N8680" s="545" t="s">
        <v>13413</v>
      </c>
      <c r="O8680" s="545" t="s">
        <v>13413</v>
      </c>
      <c r="P8680" s="549">
        <v>6248</v>
      </c>
      <c r="Q8680" s="549">
        <v>1</v>
      </c>
      <c r="R8680" s="549">
        <v>27</v>
      </c>
      <c r="S8680" s="548"/>
      <c r="T8680" s="548"/>
      <c r="U8680" s="99"/>
    </row>
    <row r="8681" spans="1:21" ht="19.5" customHeight="1">
      <c r="A8681" s="545">
        <v>103456</v>
      </c>
      <c r="B8681" s="545" t="s">
        <v>10186</v>
      </c>
      <c r="C8681" s="545" t="s">
        <v>216</v>
      </c>
      <c r="D8681" s="546"/>
      <c r="E8681" s="171" t="str">
        <f t="shared" si="135"/>
        <v>1900</v>
      </c>
      <c r="F8681" s="547">
        <v>0</v>
      </c>
      <c r="G8681" s="548">
        <v>0</v>
      </c>
      <c r="H8681" s="547">
        <v>0</v>
      </c>
      <c r="I8681" s="545" t="s">
        <v>12973</v>
      </c>
      <c r="J8681" s="545"/>
      <c r="K8681" s="545" t="s">
        <v>13413</v>
      </c>
      <c r="L8681" s="545" t="s">
        <v>13413</v>
      </c>
      <c r="M8681" s="548" t="s">
        <v>13758</v>
      </c>
      <c r="N8681" s="545" t="s">
        <v>13413</v>
      </c>
      <c r="O8681" s="545" t="s">
        <v>13413</v>
      </c>
      <c r="P8681" s="549">
        <v>6249</v>
      </c>
      <c r="Q8681" s="549">
        <v>1</v>
      </c>
      <c r="R8681" s="549">
        <v>59</v>
      </c>
      <c r="S8681" s="548"/>
      <c r="T8681" s="548"/>
      <c r="U8681" s="99"/>
    </row>
    <row r="8682" spans="1:21" ht="19.5" customHeight="1">
      <c r="A8682" s="545">
        <v>103457</v>
      </c>
      <c r="B8682" s="545" t="s">
        <v>6977</v>
      </c>
      <c r="C8682" s="545" t="s">
        <v>216</v>
      </c>
      <c r="D8682" s="546">
        <v>46052</v>
      </c>
      <c r="E8682" s="171" t="str">
        <f t="shared" si="135"/>
        <v>2026</v>
      </c>
      <c r="F8682" s="547">
        <v>308522</v>
      </c>
      <c r="G8682" s="548">
        <v>0.19</v>
      </c>
      <c r="H8682" s="547">
        <v>259262.18</v>
      </c>
      <c r="I8682" s="545" t="s">
        <v>12637</v>
      </c>
      <c r="J8682" s="545" t="s">
        <v>13307</v>
      </c>
      <c r="K8682" s="545" t="s">
        <v>19061</v>
      </c>
      <c r="L8682" s="545" t="s">
        <v>13413</v>
      </c>
      <c r="M8682" s="548" t="s">
        <v>13758</v>
      </c>
      <c r="N8682" s="545" t="s">
        <v>13413</v>
      </c>
      <c r="O8682" s="545" t="s">
        <v>13413</v>
      </c>
      <c r="P8682" s="549">
        <v>6250</v>
      </c>
      <c r="Q8682" s="549">
        <v>1</v>
      </c>
      <c r="R8682" s="549">
        <v>13</v>
      </c>
      <c r="S8682" s="548">
        <v>2228</v>
      </c>
      <c r="T8682" s="548"/>
      <c r="U8682" s="99"/>
    </row>
    <row r="8683" spans="1:21" ht="19.5" customHeight="1">
      <c r="A8683" s="545">
        <v>103458</v>
      </c>
      <c r="B8683" s="545" t="s">
        <v>2306</v>
      </c>
      <c r="C8683" s="545" t="s">
        <v>216</v>
      </c>
      <c r="D8683" s="546">
        <v>43839</v>
      </c>
      <c r="E8683" s="171" t="str">
        <f t="shared" si="135"/>
        <v>2020</v>
      </c>
      <c r="F8683" s="547">
        <v>141616</v>
      </c>
      <c r="G8683" s="548">
        <v>0.19</v>
      </c>
      <c r="H8683" s="547">
        <v>119005.04</v>
      </c>
      <c r="I8683" s="545" t="s">
        <v>12715</v>
      </c>
      <c r="J8683" s="545" t="s">
        <v>13297</v>
      </c>
      <c r="K8683" s="545" t="s">
        <v>13413</v>
      </c>
      <c r="L8683" s="545" t="s">
        <v>14624</v>
      </c>
      <c r="M8683" s="548" t="s">
        <v>13758</v>
      </c>
      <c r="N8683" s="545" t="s">
        <v>13413</v>
      </c>
      <c r="O8683" s="545" t="s">
        <v>14625</v>
      </c>
      <c r="P8683" s="549">
        <v>6251</v>
      </c>
      <c r="Q8683" s="549">
        <v>1</v>
      </c>
      <c r="R8683" s="549">
        <v>129</v>
      </c>
      <c r="S8683" s="548">
        <v>2257</v>
      </c>
      <c r="T8683" s="548"/>
      <c r="U8683" s="99"/>
    </row>
    <row r="8684" spans="1:21" ht="19.5" customHeight="1">
      <c r="A8684" s="545">
        <v>103459</v>
      </c>
      <c r="B8684" s="545" t="s">
        <v>2228</v>
      </c>
      <c r="C8684" s="545" t="s">
        <v>216</v>
      </c>
      <c r="D8684" s="546">
        <v>46052</v>
      </c>
      <c r="E8684" s="171" t="str">
        <f t="shared" si="135"/>
        <v>2026</v>
      </c>
      <c r="F8684" s="547">
        <v>417491</v>
      </c>
      <c r="G8684" s="548">
        <v>0.19</v>
      </c>
      <c r="H8684" s="547">
        <v>350832.77</v>
      </c>
      <c r="I8684" s="545" t="s">
        <v>12637</v>
      </c>
      <c r="J8684" s="545" t="s">
        <v>13307</v>
      </c>
      <c r="K8684" s="545" t="s">
        <v>19062</v>
      </c>
      <c r="L8684" s="545" t="s">
        <v>13413</v>
      </c>
      <c r="M8684" s="548" t="s">
        <v>13758</v>
      </c>
      <c r="N8684" s="545" t="s">
        <v>13413</v>
      </c>
      <c r="O8684" s="545" t="s">
        <v>13413</v>
      </c>
      <c r="P8684" s="549">
        <v>6252</v>
      </c>
      <c r="Q8684" s="549">
        <v>1</v>
      </c>
      <c r="R8684" s="549">
        <v>13</v>
      </c>
      <c r="S8684" s="548">
        <v>2228</v>
      </c>
      <c r="T8684" s="548"/>
      <c r="U8684" s="99"/>
    </row>
    <row r="8685" spans="1:21" ht="19.5" customHeight="1">
      <c r="A8685" s="545">
        <v>103460</v>
      </c>
      <c r="B8685" s="545" t="s">
        <v>10185</v>
      </c>
      <c r="C8685" s="545" t="s">
        <v>216</v>
      </c>
      <c r="D8685" s="546">
        <v>46052</v>
      </c>
      <c r="E8685" s="171" t="str">
        <f t="shared" si="135"/>
        <v>2026</v>
      </c>
      <c r="F8685" s="547">
        <v>29943</v>
      </c>
      <c r="G8685" s="548">
        <v>0.19</v>
      </c>
      <c r="H8685" s="547">
        <v>25162.18</v>
      </c>
      <c r="I8685" s="545" t="s">
        <v>12637</v>
      </c>
      <c r="J8685" s="545" t="s">
        <v>13307</v>
      </c>
      <c r="K8685" s="545" t="s">
        <v>13413</v>
      </c>
      <c r="L8685" s="545" t="s">
        <v>13413</v>
      </c>
      <c r="M8685" s="548" t="s">
        <v>13758</v>
      </c>
      <c r="N8685" s="545" t="s">
        <v>13413</v>
      </c>
      <c r="O8685" s="545" t="s">
        <v>13413</v>
      </c>
      <c r="P8685" s="549">
        <v>6253</v>
      </c>
      <c r="Q8685" s="549">
        <v>1</v>
      </c>
      <c r="R8685" s="549">
        <v>13</v>
      </c>
      <c r="S8685" s="548">
        <v>2228</v>
      </c>
      <c r="T8685" s="548"/>
      <c r="U8685" s="99"/>
    </row>
    <row r="8686" spans="1:21" ht="19.5" customHeight="1">
      <c r="A8686" s="545">
        <v>103461</v>
      </c>
      <c r="B8686" s="545" t="s">
        <v>7234</v>
      </c>
      <c r="C8686" s="545" t="s">
        <v>216</v>
      </c>
      <c r="D8686" s="546">
        <v>44592</v>
      </c>
      <c r="E8686" s="171" t="str">
        <f t="shared" si="135"/>
        <v>2022</v>
      </c>
      <c r="F8686" s="547">
        <v>726035.01</v>
      </c>
      <c r="G8686" s="548">
        <v>0.19</v>
      </c>
      <c r="H8686" s="547">
        <v>610113.44999999995</v>
      </c>
      <c r="I8686" s="545" t="s">
        <v>12645</v>
      </c>
      <c r="J8686" s="545" t="s">
        <v>13297</v>
      </c>
      <c r="K8686" s="545" t="s">
        <v>13413</v>
      </c>
      <c r="L8686" s="545" t="s">
        <v>19063</v>
      </c>
      <c r="M8686" s="548" t="s">
        <v>13758</v>
      </c>
      <c r="N8686" s="545" t="s">
        <v>13413</v>
      </c>
      <c r="O8686" s="545" t="s">
        <v>13413</v>
      </c>
      <c r="P8686" s="549">
        <v>6254</v>
      </c>
      <c r="Q8686" s="549">
        <v>1</v>
      </c>
      <c r="R8686" s="549">
        <v>12</v>
      </c>
      <c r="S8686" s="548">
        <v>2257</v>
      </c>
      <c r="T8686" s="548"/>
      <c r="U8686" s="99"/>
    </row>
    <row r="8687" spans="1:21" ht="19.5" customHeight="1">
      <c r="A8687" s="545">
        <v>103462</v>
      </c>
      <c r="B8687" s="545" t="s">
        <v>4407</v>
      </c>
      <c r="C8687" s="545" t="s">
        <v>209</v>
      </c>
      <c r="D8687" s="546"/>
      <c r="E8687" s="171" t="str">
        <f t="shared" si="135"/>
        <v>1900</v>
      </c>
      <c r="F8687" s="547">
        <v>0</v>
      </c>
      <c r="G8687" s="548">
        <v>0</v>
      </c>
      <c r="H8687" s="547">
        <v>0</v>
      </c>
      <c r="I8687" s="545" t="s">
        <v>12973</v>
      </c>
      <c r="J8687" s="545"/>
      <c r="K8687" s="545" t="s">
        <v>13413</v>
      </c>
      <c r="L8687" s="545" t="s">
        <v>13413</v>
      </c>
      <c r="M8687" s="548" t="s">
        <v>13758</v>
      </c>
      <c r="N8687" s="545" t="s">
        <v>13413</v>
      </c>
      <c r="O8687" s="545" t="s">
        <v>13413</v>
      </c>
      <c r="P8687" s="549">
        <v>6255</v>
      </c>
      <c r="Q8687" s="549">
        <v>1</v>
      </c>
      <c r="R8687" s="549">
        <v>59</v>
      </c>
      <c r="S8687" s="548"/>
      <c r="T8687" s="548"/>
      <c r="U8687" s="99"/>
    </row>
    <row r="8688" spans="1:21" ht="19.5" customHeight="1">
      <c r="A8688" s="545">
        <v>103463</v>
      </c>
      <c r="B8688" s="545" t="s">
        <v>4408</v>
      </c>
      <c r="C8688" s="545" t="s">
        <v>209</v>
      </c>
      <c r="D8688" s="546"/>
      <c r="E8688" s="171" t="str">
        <f t="shared" si="135"/>
        <v>1900</v>
      </c>
      <c r="F8688" s="547">
        <v>0</v>
      </c>
      <c r="G8688" s="548">
        <v>0</v>
      </c>
      <c r="H8688" s="547">
        <v>0</v>
      </c>
      <c r="I8688" s="545" t="s">
        <v>12973</v>
      </c>
      <c r="J8688" s="545"/>
      <c r="K8688" s="545" t="s">
        <v>13413</v>
      </c>
      <c r="L8688" s="545" t="s">
        <v>13413</v>
      </c>
      <c r="M8688" s="548" t="s">
        <v>13758</v>
      </c>
      <c r="N8688" s="545" t="s">
        <v>13413</v>
      </c>
      <c r="O8688" s="545" t="s">
        <v>13413</v>
      </c>
      <c r="P8688" s="549">
        <v>6256</v>
      </c>
      <c r="Q8688" s="549">
        <v>1</v>
      </c>
      <c r="R8688" s="549">
        <v>59</v>
      </c>
      <c r="S8688" s="548"/>
      <c r="T8688" s="548"/>
      <c r="U8688" s="99"/>
    </row>
    <row r="8689" spans="1:21" ht="19.5" customHeight="1">
      <c r="A8689" s="545">
        <v>103464</v>
      </c>
      <c r="B8689" s="545" t="s">
        <v>5568</v>
      </c>
      <c r="C8689" s="545" t="s">
        <v>209</v>
      </c>
      <c r="D8689" s="546">
        <v>43557</v>
      </c>
      <c r="E8689" s="171" t="str">
        <f t="shared" si="135"/>
        <v>2019</v>
      </c>
      <c r="F8689" s="547">
        <v>19995</v>
      </c>
      <c r="G8689" s="548">
        <v>0.19</v>
      </c>
      <c r="H8689" s="547">
        <v>16802.52</v>
      </c>
      <c r="I8689" s="545" t="s">
        <v>12980</v>
      </c>
      <c r="J8689" s="545" t="s">
        <v>13302</v>
      </c>
      <c r="K8689" s="545" t="s">
        <v>13413</v>
      </c>
      <c r="L8689" s="545" t="s">
        <v>13413</v>
      </c>
      <c r="M8689" s="548" t="s">
        <v>13758</v>
      </c>
      <c r="N8689" s="545" t="s">
        <v>13413</v>
      </c>
      <c r="O8689" s="545" t="s">
        <v>13413</v>
      </c>
      <c r="P8689" s="549">
        <v>6257</v>
      </c>
      <c r="Q8689" s="549">
        <v>1</v>
      </c>
      <c r="R8689" s="549">
        <v>54</v>
      </c>
      <c r="S8689" s="548">
        <v>2219</v>
      </c>
      <c r="T8689" s="548"/>
      <c r="U8689" s="99"/>
    </row>
    <row r="8690" spans="1:21" ht="19.5" customHeight="1">
      <c r="A8690" s="545">
        <v>103465</v>
      </c>
      <c r="B8690" s="545" t="s">
        <v>4406</v>
      </c>
      <c r="C8690" s="545" t="s">
        <v>209</v>
      </c>
      <c r="D8690" s="546"/>
      <c r="E8690" s="171" t="str">
        <f t="shared" si="135"/>
        <v>1900</v>
      </c>
      <c r="F8690" s="547">
        <v>0</v>
      </c>
      <c r="G8690" s="548">
        <v>0</v>
      </c>
      <c r="H8690" s="547">
        <v>0</v>
      </c>
      <c r="I8690" s="545" t="s">
        <v>12973</v>
      </c>
      <c r="J8690" s="545"/>
      <c r="K8690" s="545" t="s">
        <v>13413</v>
      </c>
      <c r="L8690" s="545" t="s">
        <v>13413</v>
      </c>
      <c r="M8690" s="548" t="s">
        <v>13758</v>
      </c>
      <c r="N8690" s="545" t="s">
        <v>13413</v>
      </c>
      <c r="O8690" s="545" t="s">
        <v>13413</v>
      </c>
      <c r="P8690" s="549">
        <v>6258</v>
      </c>
      <c r="Q8690" s="549">
        <v>1</v>
      </c>
      <c r="R8690" s="549">
        <v>59</v>
      </c>
      <c r="S8690" s="548"/>
      <c r="T8690" s="548"/>
      <c r="U8690" s="99"/>
    </row>
    <row r="8691" spans="1:21" ht="19.5" customHeight="1">
      <c r="A8691" s="545">
        <v>103466</v>
      </c>
      <c r="B8691" s="545" t="s">
        <v>10184</v>
      </c>
      <c r="C8691" s="545" t="s">
        <v>209</v>
      </c>
      <c r="D8691" s="546">
        <v>46052</v>
      </c>
      <c r="E8691" s="171" t="str">
        <f t="shared" si="135"/>
        <v>2026</v>
      </c>
      <c r="F8691" s="547">
        <v>28602</v>
      </c>
      <c r="G8691" s="548">
        <v>0.19</v>
      </c>
      <c r="H8691" s="547">
        <v>24035.29</v>
      </c>
      <c r="I8691" s="545" t="s">
        <v>12973</v>
      </c>
      <c r="J8691" s="545" t="s">
        <v>13307</v>
      </c>
      <c r="K8691" s="545" t="s">
        <v>13413</v>
      </c>
      <c r="L8691" s="545" t="s">
        <v>13413</v>
      </c>
      <c r="M8691" s="548" t="s">
        <v>13758</v>
      </c>
      <c r="N8691" s="545" t="s">
        <v>13413</v>
      </c>
      <c r="O8691" s="545" t="s">
        <v>13413</v>
      </c>
      <c r="P8691" s="549">
        <v>6259</v>
      </c>
      <c r="Q8691" s="549">
        <v>1</v>
      </c>
      <c r="R8691" s="549">
        <v>59</v>
      </c>
      <c r="S8691" s="548">
        <v>2228</v>
      </c>
      <c r="T8691" s="548"/>
      <c r="U8691" s="99"/>
    </row>
    <row r="8692" spans="1:21" ht="19.5" customHeight="1">
      <c r="A8692" s="545">
        <v>103467</v>
      </c>
      <c r="B8692" s="545" t="s">
        <v>10183</v>
      </c>
      <c r="C8692" s="545" t="s">
        <v>209</v>
      </c>
      <c r="D8692" s="546">
        <v>46052</v>
      </c>
      <c r="E8692" s="171" t="str">
        <f t="shared" si="135"/>
        <v>2026</v>
      </c>
      <c r="F8692" s="547">
        <v>60119</v>
      </c>
      <c r="G8692" s="548">
        <v>0.19</v>
      </c>
      <c r="H8692" s="547">
        <v>50520.17</v>
      </c>
      <c r="I8692" s="545" t="s">
        <v>12973</v>
      </c>
      <c r="J8692" s="545" t="s">
        <v>13307</v>
      </c>
      <c r="K8692" s="545" t="s">
        <v>13413</v>
      </c>
      <c r="L8692" s="545" t="s">
        <v>13413</v>
      </c>
      <c r="M8692" s="548" t="s">
        <v>13758</v>
      </c>
      <c r="N8692" s="545" t="s">
        <v>13413</v>
      </c>
      <c r="O8692" s="545" t="s">
        <v>13413</v>
      </c>
      <c r="P8692" s="549">
        <v>6260</v>
      </c>
      <c r="Q8692" s="549">
        <v>1</v>
      </c>
      <c r="R8692" s="549">
        <v>59</v>
      </c>
      <c r="S8692" s="548">
        <v>2228</v>
      </c>
      <c r="T8692" s="548"/>
      <c r="U8692" s="99"/>
    </row>
    <row r="8693" spans="1:21" ht="19.5" customHeight="1">
      <c r="A8693" s="545">
        <v>103468</v>
      </c>
      <c r="B8693" s="545" t="s">
        <v>10182</v>
      </c>
      <c r="C8693" s="545" t="s">
        <v>209</v>
      </c>
      <c r="D8693" s="546">
        <v>46052</v>
      </c>
      <c r="E8693" s="171" t="str">
        <f t="shared" si="135"/>
        <v>2026</v>
      </c>
      <c r="F8693" s="547">
        <v>73313</v>
      </c>
      <c r="G8693" s="548">
        <v>0.19</v>
      </c>
      <c r="H8693" s="547">
        <v>61607.56</v>
      </c>
      <c r="I8693" s="545" t="s">
        <v>12973</v>
      </c>
      <c r="J8693" s="545" t="s">
        <v>13307</v>
      </c>
      <c r="K8693" s="545" t="s">
        <v>13413</v>
      </c>
      <c r="L8693" s="545" t="s">
        <v>13413</v>
      </c>
      <c r="M8693" s="548" t="s">
        <v>13758</v>
      </c>
      <c r="N8693" s="545" t="s">
        <v>13413</v>
      </c>
      <c r="O8693" s="545" t="s">
        <v>13413</v>
      </c>
      <c r="P8693" s="549">
        <v>6261</v>
      </c>
      <c r="Q8693" s="549">
        <v>1</v>
      </c>
      <c r="R8693" s="549">
        <v>59</v>
      </c>
      <c r="S8693" s="548">
        <v>2228</v>
      </c>
      <c r="T8693" s="548"/>
      <c r="U8693" s="99"/>
    </row>
    <row r="8694" spans="1:21" ht="19.5" customHeight="1">
      <c r="A8694" s="545">
        <v>103478</v>
      </c>
      <c r="B8694" s="545" t="s">
        <v>10181</v>
      </c>
      <c r="C8694" s="545" t="s">
        <v>437</v>
      </c>
      <c r="D8694" s="546"/>
      <c r="E8694" s="171" t="str">
        <f t="shared" si="135"/>
        <v>1900</v>
      </c>
      <c r="F8694" s="547">
        <v>0</v>
      </c>
      <c r="G8694" s="548">
        <v>0</v>
      </c>
      <c r="H8694" s="547">
        <v>0</v>
      </c>
      <c r="I8694" s="545" t="s">
        <v>12973</v>
      </c>
      <c r="J8694" s="545"/>
      <c r="K8694" s="545" t="s">
        <v>13413</v>
      </c>
      <c r="L8694" s="545" t="s">
        <v>13413</v>
      </c>
      <c r="M8694" s="548" t="s">
        <v>13758</v>
      </c>
      <c r="N8694" s="545" t="s">
        <v>13413</v>
      </c>
      <c r="O8694" s="545" t="s">
        <v>13413</v>
      </c>
      <c r="P8694" s="549">
        <v>6262</v>
      </c>
      <c r="Q8694" s="549">
        <v>1</v>
      </c>
      <c r="R8694" s="549">
        <v>59</v>
      </c>
      <c r="S8694" s="548"/>
      <c r="T8694" s="548"/>
      <c r="U8694" s="99"/>
    </row>
    <row r="8695" spans="1:21" ht="19.5" customHeight="1">
      <c r="A8695" s="545">
        <v>103479</v>
      </c>
      <c r="B8695" s="545" t="s">
        <v>3590</v>
      </c>
      <c r="C8695" s="545" t="s">
        <v>216</v>
      </c>
      <c r="D8695" s="546">
        <v>45013</v>
      </c>
      <c r="E8695" s="171" t="str">
        <f t="shared" si="135"/>
        <v>2023</v>
      </c>
      <c r="F8695" s="547">
        <v>10002</v>
      </c>
      <c r="G8695" s="548">
        <v>0.19</v>
      </c>
      <c r="H8695" s="547">
        <v>8405.0400000000009</v>
      </c>
      <c r="I8695" s="545" t="s">
        <v>12758</v>
      </c>
      <c r="J8695" s="545" t="s">
        <v>13297</v>
      </c>
      <c r="K8695" s="545"/>
      <c r="L8695" s="545" t="s">
        <v>13413</v>
      </c>
      <c r="M8695" s="548" t="s">
        <v>13758</v>
      </c>
      <c r="N8695" s="545" t="s">
        <v>13413</v>
      </c>
      <c r="O8695" s="545" t="s">
        <v>13413</v>
      </c>
      <c r="P8695" s="549">
        <v>6263</v>
      </c>
      <c r="Q8695" s="549">
        <v>1</v>
      </c>
      <c r="R8695" s="549">
        <v>164</v>
      </c>
      <c r="S8695" s="548">
        <v>2257</v>
      </c>
      <c r="T8695" s="548"/>
      <c r="U8695" s="99"/>
    </row>
    <row r="8696" spans="1:21" ht="19.5" customHeight="1">
      <c r="A8696" s="545">
        <v>103480</v>
      </c>
      <c r="B8696" s="545" t="s">
        <v>4264</v>
      </c>
      <c r="C8696" s="545" t="s">
        <v>209</v>
      </c>
      <c r="D8696" s="546"/>
      <c r="E8696" s="171" t="str">
        <f t="shared" si="135"/>
        <v>1900</v>
      </c>
      <c r="F8696" s="547">
        <v>0</v>
      </c>
      <c r="G8696" s="548">
        <v>0</v>
      </c>
      <c r="H8696" s="547">
        <v>0</v>
      </c>
      <c r="I8696" s="545" t="s">
        <v>12973</v>
      </c>
      <c r="J8696" s="545"/>
      <c r="K8696" s="545" t="s">
        <v>13413</v>
      </c>
      <c r="L8696" s="545" t="s">
        <v>13413</v>
      </c>
      <c r="M8696" s="548" t="s">
        <v>13758</v>
      </c>
      <c r="N8696" s="545" t="s">
        <v>13413</v>
      </c>
      <c r="O8696" s="545" t="s">
        <v>13413</v>
      </c>
      <c r="P8696" s="549">
        <v>6264</v>
      </c>
      <c r="Q8696" s="549">
        <v>1</v>
      </c>
      <c r="R8696" s="549">
        <v>59</v>
      </c>
      <c r="S8696" s="548"/>
      <c r="T8696" s="548"/>
      <c r="U8696" s="99"/>
    </row>
    <row r="8697" spans="1:21" ht="19.5" customHeight="1">
      <c r="A8697" s="545">
        <v>103481</v>
      </c>
      <c r="B8697" s="545" t="s">
        <v>6637</v>
      </c>
      <c r="C8697" s="545" t="s">
        <v>786</v>
      </c>
      <c r="D8697" s="546">
        <v>46052</v>
      </c>
      <c r="E8697" s="171" t="str">
        <f t="shared" si="135"/>
        <v>2026</v>
      </c>
      <c r="F8697" s="547">
        <v>85112</v>
      </c>
      <c r="G8697" s="548">
        <v>0.19</v>
      </c>
      <c r="H8697" s="547">
        <v>71522.69</v>
      </c>
      <c r="I8697" s="545" t="s">
        <v>12730</v>
      </c>
      <c r="J8697" s="545" t="s">
        <v>13307</v>
      </c>
      <c r="K8697" s="545" t="s">
        <v>13413</v>
      </c>
      <c r="L8697" s="545" t="s">
        <v>13413</v>
      </c>
      <c r="M8697" s="548" t="s">
        <v>13758</v>
      </c>
      <c r="N8697" s="545" t="s">
        <v>13413</v>
      </c>
      <c r="O8697" s="545" t="s">
        <v>13413</v>
      </c>
      <c r="P8697" s="549">
        <v>6265</v>
      </c>
      <c r="Q8697" s="549">
        <v>1</v>
      </c>
      <c r="R8697" s="549">
        <v>150</v>
      </c>
      <c r="S8697" s="548">
        <v>2228</v>
      </c>
      <c r="T8697" s="548"/>
      <c r="U8697" s="99"/>
    </row>
    <row r="8698" spans="1:21" ht="19.5" customHeight="1">
      <c r="A8698" s="545">
        <v>103482</v>
      </c>
      <c r="B8698" s="545" t="s">
        <v>4308</v>
      </c>
      <c r="C8698" s="545" t="s">
        <v>216</v>
      </c>
      <c r="D8698" s="546">
        <v>44692</v>
      </c>
      <c r="E8698" s="171" t="str">
        <f t="shared" si="135"/>
        <v>2022</v>
      </c>
      <c r="F8698" s="547">
        <v>22007</v>
      </c>
      <c r="G8698" s="548">
        <v>0.19</v>
      </c>
      <c r="H8698" s="547">
        <v>18493.28</v>
      </c>
      <c r="I8698" s="545" t="s">
        <v>12717</v>
      </c>
      <c r="J8698" s="545" t="s">
        <v>13296</v>
      </c>
      <c r="K8698" s="545" t="s">
        <v>13413</v>
      </c>
      <c r="L8698" s="545" t="s">
        <v>13413</v>
      </c>
      <c r="M8698" s="548" t="s">
        <v>13758</v>
      </c>
      <c r="N8698" s="545" t="s">
        <v>13413</v>
      </c>
      <c r="O8698" s="545" t="s">
        <v>13413</v>
      </c>
      <c r="P8698" s="549">
        <v>6266</v>
      </c>
      <c r="Q8698" s="549">
        <v>1</v>
      </c>
      <c r="R8698" s="549">
        <v>19</v>
      </c>
      <c r="S8698" s="548">
        <v>2218</v>
      </c>
      <c r="T8698" s="548"/>
      <c r="U8698" s="99"/>
    </row>
    <row r="8699" spans="1:21" ht="19.5" customHeight="1">
      <c r="A8699" s="545">
        <v>103483</v>
      </c>
      <c r="B8699" s="545" t="s">
        <v>4361</v>
      </c>
      <c r="C8699" s="545" t="s">
        <v>221</v>
      </c>
      <c r="D8699" s="546"/>
      <c r="E8699" s="171" t="str">
        <f t="shared" si="135"/>
        <v>1900</v>
      </c>
      <c r="F8699" s="547">
        <v>0</v>
      </c>
      <c r="G8699" s="548">
        <v>0</v>
      </c>
      <c r="H8699" s="547">
        <v>0</v>
      </c>
      <c r="I8699" s="545" t="s">
        <v>12973</v>
      </c>
      <c r="J8699" s="545"/>
      <c r="K8699" s="545" t="s">
        <v>13413</v>
      </c>
      <c r="L8699" s="545" t="s">
        <v>13413</v>
      </c>
      <c r="M8699" s="548" t="s">
        <v>13758</v>
      </c>
      <c r="N8699" s="545" t="s">
        <v>13413</v>
      </c>
      <c r="O8699" s="545" t="s">
        <v>13413</v>
      </c>
      <c r="P8699" s="549">
        <v>6267</v>
      </c>
      <c r="Q8699" s="549">
        <v>1</v>
      </c>
      <c r="R8699" s="549">
        <v>59</v>
      </c>
      <c r="S8699" s="548"/>
      <c r="T8699" s="548"/>
      <c r="U8699" s="99"/>
    </row>
    <row r="8700" spans="1:21" ht="19.5" customHeight="1">
      <c r="A8700" s="545">
        <v>103485</v>
      </c>
      <c r="B8700" s="545" t="s">
        <v>4309</v>
      </c>
      <c r="C8700" s="545" t="s">
        <v>216</v>
      </c>
      <c r="D8700" s="546">
        <v>44718</v>
      </c>
      <c r="E8700" s="171" t="str">
        <f t="shared" si="135"/>
        <v>2022</v>
      </c>
      <c r="F8700" s="547">
        <v>23257</v>
      </c>
      <c r="G8700" s="548">
        <v>0.19</v>
      </c>
      <c r="H8700" s="547">
        <v>19543.7</v>
      </c>
      <c r="I8700" s="545" t="s">
        <v>12717</v>
      </c>
      <c r="J8700" s="545" t="s">
        <v>13296</v>
      </c>
      <c r="K8700" s="545" t="s">
        <v>13413</v>
      </c>
      <c r="L8700" s="545" t="s">
        <v>13413</v>
      </c>
      <c r="M8700" s="548" t="s">
        <v>13758</v>
      </c>
      <c r="N8700" s="545" t="s">
        <v>13413</v>
      </c>
      <c r="O8700" s="545" t="s">
        <v>13413</v>
      </c>
      <c r="P8700" s="549">
        <v>6268</v>
      </c>
      <c r="Q8700" s="549">
        <v>1</v>
      </c>
      <c r="R8700" s="549">
        <v>19</v>
      </c>
      <c r="S8700" s="548">
        <v>2218</v>
      </c>
      <c r="T8700" s="548"/>
      <c r="U8700" s="99"/>
    </row>
    <row r="8701" spans="1:21" ht="19.5" customHeight="1">
      <c r="A8701" s="545">
        <v>103486</v>
      </c>
      <c r="B8701" s="545" t="s">
        <v>10180</v>
      </c>
      <c r="C8701" s="545" t="s">
        <v>216</v>
      </c>
      <c r="D8701" s="546"/>
      <c r="E8701" s="171" t="str">
        <f t="shared" si="135"/>
        <v>1900</v>
      </c>
      <c r="F8701" s="547">
        <v>0</v>
      </c>
      <c r="G8701" s="548">
        <v>0</v>
      </c>
      <c r="H8701" s="547">
        <v>0</v>
      </c>
      <c r="I8701" s="545" t="s">
        <v>12973</v>
      </c>
      <c r="J8701" s="545"/>
      <c r="K8701" s="545" t="s">
        <v>13413</v>
      </c>
      <c r="L8701" s="545" t="s">
        <v>13413</v>
      </c>
      <c r="M8701" s="548" t="s">
        <v>13758</v>
      </c>
      <c r="N8701" s="545" t="s">
        <v>13413</v>
      </c>
      <c r="O8701" s="545" t="s">
        <v>13413</v>
      </c>
      <c r="P8701" s="549">
        <v>6269</v>
      </c>
      <c r="Q8701" s="549">
        <v>1</v>
      </c>
      <c r="R8701" s="549">
        <v>59</v>
      </c>
      <c r="S8701" s="548"/>
      <c r="T8701" s="548"/>
      <c r="U8701" s="99"/>
    </row>
    <row r="8702" spans="1:21" ht="19.5" customHeight="1">
      <c r="A8702" s="545">
        <v>103487</v>
      </c>
      <c r="B8702" s="545" t="s">
        <v>10179</v>
      </c>
      <c r="C8702" s="545" t="s">
        <v>216</v>
      </c>
      <c r="D8702" s="546"/>
      <c r="E8702" s="171" t="str">
        <f t="shared" si="135"/>
        <v>1900</v>
      </c>
      <c r="F8702" s="547">
        <v>0</v>
      </c>
      <c r="G8702" s="548">
        <v>0</v>
      </c>
      <c r="H8702" s="547">
        <v>0</v>
      </c>
      <c r="I8702" s="545" t="s">
        <v>12973</v>
      </c>
      <c r="J8702" s="545"/>
      <c r="K8702" s="545" t="s">
        <v>13413</v>
      </c>
      <c r="L8702" s="545" t="s">
        <v>13413</v>
      </c>
      <c r="M8702" s="548" t="s">
        <v>13758</v>
      </c>
      <c r="N8702" s="545" t="s">
        <v>13413</v>
      </c>
      <c r="O8702" s="545" t="s">
        <v>13413</v>
      </c>
      <c r="P8702" s="549">
        <v>6270</v>
      </c>
      <c r="Q8702" s="549">
        <v>1</v>
      </c>
      <c r="R8702" s="549">
        <v>59</v>
      </c>
      <c r="S8702" s="548"/>
      <c r="T8702" s="548"/>
      <c r="U8702" s="99"/>
    </row>
    <row r="8703" spans="1:21" ht="19.5" customHeight="1">
      <c r="A8703" s="545">
        <v>103488</v>
      </c>
      <c r="B8703" s="545" t="s">
        <v>4248</v>
      </c>
      <c r="C8703" s="545" t="s">
        <v>216</v>
      </c>
      <c r="D8703" s="546"/>
      <c r="E8703" s="171" t="str">
        <f t="shared" si="135"/>
        <v>1900</v>
      </c>
      <c r="F8703" s="547">
        <v>0</v>
      </c>
      <c r="G8703" s="548">
        <v>0</v>
      </c>
      <c r="H8703" s="547">
        <v>0</v>
      </c>
      <c r="I8703" s="545" t="s">
        <v>12973</v>
      </c>
      <c r="J8703" s="545"/>
      <c r="K8703" s="545" t="s">
        <v>13413</v>
      </c>
      <c r="L8703" s="545" t="s">
        <v>13413</v>
      </c>
      <c r="M8703" s="548" t="s">
        <v>13758</v>
      </c>
      <c r="N8703" s="545" t="s">
        <v>13413</v>
      </c>
      <c r="O8703" s="545" t="s">
        <v>13413</v>
      </c>
      <c r="P8703" s="549">
        <v>6271</v>
      </c>
      <c r="Q8703" s="549">
        <v>1</v>
      </c>
      <c r="R8703" s="549">
        <v>59</v>
      </c>
      <c r="S8703" s="548"/>
      <c r="T8703" s="548"/>
      <c r="U8703" s="99"/>
    </row>
    <row r="8704" spans="1:21" ht="19.5" customHeight="1">
      <c r="A8704" s="545">
        <v>103489</v>
      </c>
      <c r="B8704" s="545" t="s">
        <v>5944</v>
      </c>
      <c r="C8704" s="545" t="s">
        <v>216</v>
      </c>
      <c r="D8704" s="546">
        <v>46052</v>
      </c>
      <c r="E8704" s="171" t="str">
        <f t="shared" si="135"/>
        <v>2026</v>
      </c>
      <c r="F8704" s="547">
        <v>8258</v>
      </c>
      <c r="G8704" s="548">
        <v>0.19</v>
      </c>
      <c r="H8704" s="547">
        <v>6939.5</v>
      </c>
      <c r="I8704" s="545" t="s">
        <v>12973</v>
      </c>
      <c r="J8704" s="545" t="s">
        <v>13307</v>
      </c>
      <c r="K8704" s="545" t="s">
        <v>13413</v>
      </c>
      <c r="L8704" s="545" t="s">
        <v>13413</v>
      </c>
      <c r="M8704" s="548" t="s">
        <v>13758</v>
      </c>
      <c r="N8704" s="545" t="s">
        <v>13413</v>
      </c>
      <c r="O8704" s="545" t="s">
        <v>13413</v>
      </c>
      <c r="P8704" s="549">
        <v>6272</v>
      </c>
      <c r="Q8704" s="549">
        <v>1</v>
      </c>
      <c r="R8704" s="549">
        <v>59</v>
      </c>
      <c r="S8704" s="548">
        <v>2228</v>
      </c>
      <c r="T8704" s="548"/>
      <c r="U8704" s="99"/>
    </row>
    <row r="8705" spans="1:21" ht="19.5" customHeight="1">
      <c r="A8705" s="545">
        <v>103490</v>
      </c>
      <c r="B8705" s="545" t="s">
        <v>10178</v>
      </c>
      <c r="C8705" s="545" t="s">
        <v>4128</v>
      </c>
      <c r="D8705" s="546"/>
      <c r="E8705" s="171" t="str">
        <f t="shared" si="135"/>
        <v>1900</v>
      </c>
      <c r="F8705" s="547">
        <v>0</v>
      </c>
      <c r="G8705" s="548">
        <v>0</v>
      </c>
      <c r="H8705" s="547">
        <v>0</v>
      </c>
      <c r="I8705" s="545" t="s">
        <v>12973</v>
      </c>
      <c r="J8705" s="545"/>
      <c r="K8705" s="545" t="s">
        <v>13413</v>
      </c>
      <c r="L8705" s="545" t="s">
        <v>13413</v>
      </c>
      <c r="M8705" s="548" t="s">
        <v>13758</v>
      </c>
      <c r="N8705" s="545" t="s">
        <v>13413</v>
      </c>
      <c r="O8705" s="545" t="s">
        <v>13413</v>
      </c>
      <c r="P8705" s="549">
        <v>6273</v>
      </c>
      <c r="Q8705" s="549">
        <v>1</v>
      </c>
      <c r="R8705" s="549">
        <v>59</v>
      </c>
      <c r="S8705" s="548"/>
      <c r="T8705" s="548"/>
      <c r="U8705" s="99"/>
    </row>
    <row r="8706" spans="1:21" ht="19.5" customHeight="1">
      <c r="A8706" s="545">
        <v>103491</v>
      </c>
      <c r="B8706" s="545" t="s">
        <v>6263</v>
      </c>
      <c r="C8706" s="545" t="s">
        <v>221</v>
      </c>
      <c r="D8706" s="546">
        <v>45708</v>
      </c>
      <c r="E8706" s="171" t="str">
        <f t="shared" si="135"/>
        <v>2025</v>
      </c>
      <c r="F8706" s="547">
        <v>68787.520000000004</v>
      </c>
      <c r="G8706" s="548">
        <v>0.19</v>
      </c>
      <c r="H8706" s="547">
        <v>57804.639999999999</v>
      </c>
      <c r="I8706" s="545" t="s">
        <v>12657</v>
      </c>
      <c r="J8706" s="545" t="s">
        <v>13307</v>
      </c>
      <c r="K8706" s="545" t="s">
        <v>19064</v>
      </c>
      <c r="L8706" s="545" t="s">
        <v>13413</v>
      </c>
      <c r="M8706" s="548" t="s">
        <v>13758</v>
      </c>
      <c r="N8706" s="545" t="s">
        <v>13413</v>
      </c>
      <c r="O8706" s="545" t="s">
        <v>13413</v>
      </c>
      <c r="P8706" s="549">
        <v>6274</v>
      </c>
      <c r="Q8706" s="549">
        <v>1</v>
      </c>
      <c r="R8706" s="549">
        <v>153</v>
      </c>
      <c r="S8706" s="548">
        <v>2228</v>
      </c>
      <c r="T8706" s="548"/>
      <c r="U8706" s="99"/>
    </row>
    <row r="8707" spans="1:21" ht="19.5" customHeight="1">
      <c r="A8707" s="545">
        <v>103492</v>
      </c>
      <c r="B8707" s="545" t="s">
        <v>1625</v>
      </c>
      <c r="C8707" s="545" t="s">
        <v>216</v>
      </c>
      <c r="D8707" s="546"/>
      <c r="E8707" s="171" t="str">
        <f t="shared" si="135"/>
        <v>1900</v>
      </c>
      <c r="F8707" s="547">
        <v>0</v>
      </c>
      <c r="G8707" s="548">
        <v>0</v>
      </c>
      <c r="H8707" s="547">
        <v>0</v>
      </c>
      <c r="I8707" s="545" t="s">
        <v>12708</v>
      </c>
      <c r="J8707" s="545"/>
      <c r="K8707" s="545" t="s">
        <v>15979</v>
      </c>
      <c r="L8707" s="545" t="s">
        <v>15980</v>
      </c>
      <c r="M8707" s="548" t="s">
        <v>13758</v>
      </c>
      <c r="N8707" s="545" t="s">
        <v>22161</v>
      </c>
      <c r="O8707" s="545" t="s">
        <v>13413</v>
      </c>
      <c r="P8707" s="549">
        <v>6275</v>
      </c>
      <c r="Q8707" s="549">
        <v>1</v>
      </c>
      <c r="R8707" s="549">
        <v>121</v>
      </c>
      <c r="S8707" s="548"/>
      <c r="T8707" s="548">
        <v>36</v>
      </c>
      <c r="U8707" s="99"/>
    </row>
    <row r="8708" spans="1:21" ht="19.5" customHeight="1">
      <c r="A8708" s="545">
        <v>103493</v>
      </c>
      <c r="B8708" s="545" t="s">
        <v>1005</v>
      </c>
      <c r="C8708" s="545" t="s">
        <v>4504</v>
      </c>
      <c r="D8708" s="546">
        <v>46052</v>
      </c>
      <c r="E8708" s="171" t="str">
        <f t="shared" ref="E8708:E8771" si="136">TEXT(D8708,"YYYY")</f>
        <v>2026</v>
      </c>
      <c r="F8708" s="547">
        <v>1136212</v>
      </c>
      <c r="G8708" s="548">
        <v>0.19</v>
      </c>
      <c r="H8708" s="547">
        <v>954800</v>
      </c>
      <c r="I8708" s="545" t="s">
        <v>12668</v>
      </c>
      <c r="J8708" s="545" t="s">
        <v>13307</v>
      </c>
      <c r="K8708" s="545" t="s">
        <v>19065</v>
      </c>
      <c r="L8708" s="545" t="s">
        <v>13413</v>
      </c>
      <c r="M8708" s="548" t="s">
        <v>13868</v>
      </c>
      <c r="N8708" s="545" t="s">
        <v>13413</v>
      </c>
      <c r="O8708" s="545" t="s">
        <v>13413</v>
      </c>
      <c r="P8708" s="549">
        <v>6276</v>
      </c>
      <c r="Q8708" s="549">
        <v>2</v>
      </c>
      <c r="R8708" s="549">
        <v>7</v>
      </c>
      <c r="S8708" s="548">
        <v>2228</v>
      </c>
      <c r="T8708" s="548"/>
      <c r="U8708" s="99"/>
    </row>
    <row r="8709" spans="1:21" ht="19.5" customHeight="1">
      <c r="A8709" s="545">
        <v>103494</v>
      </c>
      <c r="B8709" s="545" t="s">
        <v>6092</v>
      </c>
      <c r="C8709" s="545" t="s">
        <v>4504</v>
      </c>
      <c r="D8709" s="546">
        <v>46069</v>
      </c>
      <c r="E8709" s="171" t="str">
        <f t="shared" si="136"/>
        <v>2026</v>
      </c>
      <c r="F8709" s="547">
        <v>24752</v>
      </c>
      <c r="G8709" s="548">
        <v>0.19</v>
      </c>
      <c r="H8709" s="547">
        <v>20800</v>
      </c>
      <c r="I8709" s="545" t="s">
        <v>12668</v>
      </c>
      <c r="J8709" s="545" t="s">
        <v>13298</v>
      </c>
      <c r="K8709" s="545" t="s">
        <v>19066</v>
      </c>
      <c r="L8709" s="545" t="s">
        <v>13413</v>
      </c>
      <c r="M8709" s="548" t="s">
        <v>13868</v>
      </c>
      <c r="N8709" s="545" t="s">
        <v>13413</v>
      </c>
      <c r="O8709" s="545" t="s">
        <v>13413</v>
      </c>
      <c r="P8709" s="549">
        <v>6277</v>
      </c>
      <c r="Q8709" s="549">
        <v>2</v>
      </c>
      <c r="R8709" s="549">
        <v>7</v>
      </c>
      <c r="S8709" s="548">
        <v>1012</v>
      </c>
      <c r="T8709" s="548"/>
      <c r="U8709" s="99"/>
    </row>
    <row r="8710" spans="1:21" ht="19.5" customHeight="1">
      <c r="A8710" s="545">
        <v>103495</v>
      </c>
      <c r="B8710" s="545" t="s">
        <v>10177</v>
      </c>
      <c r="C8710" s="545" t="s">
        <v>216</v>
      </c>
      <c r="D8710" s="546"/>
      <c r="E8710" s="171" t="str">
        <f t="shared" si="136"/>
        <v>1900</v>
      </c>
      <c r="F8710" s="547">
        <v>0</v>
      </c>
      <c r="G8710" s="548">
        <v>0</v>
      </c>
      <c r="H8710" s="547">
        <v>0</v>
      </c>
      <c r="I8710" s="545" t="s">
        <v>12637</v>
      </c>
      <c r="J8710" s="545"/>
      <c r="K8710" s="545" t="s">
        <v>13413</v>
      </c>
      <c r="L8710" s="545" t="s">
        <v>13413</v>
      </c>
      <c r="M8710" s="548" t="s">
        <v>13758</v>
      </c>
      <c r="N8710" s="545" t="s">
        <v>13413</v>
      </c>
      <c r="O8710" s="545" t="s">
        <v>13413</v>
      </c>
      <c r="P8710" s="549">
        <v>6278</v>
      </c>
      <c r="Q8710" s="549">
        <v>1</v>
      </c>
      <c r="R8710" s="549">
        <v>13</v>
      </c>
      <c r="S8710" s="548"/>
      <c r="T8710" s="548"/>
      <c r="U8710" s="99"/>
    </row>
    <row r="8711" spans="1:21" ht="19.5" customHeight="1">
      <c r="A8711" s="545">
        <v>103496</v>
      </c>
      <c r="B8711" s="545" t="s">
        <v>8015</v>
      </c>
      <c r="C8711" s="545" t="s">
        <v>209</v>
      </c>
      <c r="D8711" s="546">
        <v>43553</v>
      </c>
      <c r="E8711" s="171" t="str">
        <f t="shared" si="136"/>
        <v>2019</v>
      </c>
      <c r="F8711" s="547">
        <v>47999.99</v>
      </c>
      <c r="G8711" s="548">
        <v>0.19</v>
      </c>
      <c r="H8711" s="547">
        <v>40336.129999999997</v>
      </c>
      <c r="I8711" s="545" t="s">
        <v>12973</v>
      </c>
      <c r="J8711" s="545" t="s">
        <v>13387</v>
      </c>
      <c r="K8711" s="545" t="s">
        <v>13413</v>
      </c>
      <c r="L8711" s="545" t="s">
        <v>13413</v>
      </c>
      <c r="M8711" s="548" t="s">
        <v>13758</v>
      </c>
      <c r="N8711" s="545" t="s">
        <v>13413</v>
      </c>
      <c r="O8711" s="545" t="s">
        <v>13413</v>
      </c>
      <c r="P8711" s="549">
        <v>6279</v>
      </c>
      <c r="Q8711" s="549">
        <v>1</v>
      </c>
      <c r="R8711" s="549">
        <v>59</v>
      </c>
      <c r="S8711" s="548">
        <v>543</v>
      </c>
      <c r="T8711" s="548"/>
      <c r="U8711" s="99"/>
    </row>
    <row r="8712" spans="1:21" ht="19.5" customHeight="1">
      <c r="A8712" s="545">
        <v>103497</v>
      </c>
      <c r="B8712" s="545" t="s">
        <v>4142</v>
      </c>
      <c r="C8712" s="545" t="s">
        <v>221</v>
      </c>
      <c r="D8712" s="546"/>
      <c r="E8712" s="171" t="str">
        <f t="shared" si="136"/>
        <v>1900</v>
      </c>
      <c r="F8712" s="547">
        <v>0</v>
      </c>
      <c r="G8712" s="548">
        <v>0</v>
      </c>
      <c r="H8712" s="547">
        <v>0</v>
      </c>
      <c r="I8712" s="545" t="s">
        <v>12973</v>
      </c>
      <c r="J8712" s="545"/>
      <c r="K8712" s="545" t="s">
        <v>13413</v>
      </c>
      <c r="L8712" s="545" t="s">
        <v>13413</v>
      </c>
      <c r="M8712" s="548" t="s">
        <v>13758</v>
      </c>
      <c r="N8712" s="545" t="s">
        <v>13413</v>
      </c>
      <c r="O8712" s="545" t="s">
        <v>13413</v>
      </c>
      <c r="P8712" s="549">
        <v>6280</v>
      </c>
      <c r="Q8712" s="549">
        <v>1</v>
      </c>
      <c r="R8712" s="549">
        <v>59</v>
      </c>
      <c r="S8712" s="548"/>
      <c r="T8712" s="548"/>
      <c r="U8712" s="99"/>
    </row>
    <row r="8713" spans="1:21" ht="19.5" customHeight="1">
      <c r="A8713" s="545">
        <v>103498</v>
      </c>
      <c r="B8713" s="545" t="s">
        <v>10176</v>
      </c>
      <c r="C8713" s="545" t="s">
        <v>216</v>
      </c>
      <c r="D8713" s="546"/>
      <c r="E8713" s="171" t="str">
        <f t="shared" si="136"/>
        <v>1900</v>
      </c>
      <c r="F8713" s="547">
        <v>0</v>
      </c>
      <c r="G8713" s="548">
        <v>0</v>
      </c>
      <c r="H8713" s="547">
        <v>0</v>
      </c>
      <c r="I8713" s="545" t="s">
        <v>12649</v>
      </c>
      <c r="J8713" s="545"/>
      <c r="K8713" s="545" t="s">
        <v>13413</v>
      </c>
      <c r="L8713" s="545" t="s">
        <v>13413</v>
      </c>
      <c r="M8713" s="548" t="s">
        <v>13758</v>
      </c>
      <c r="N8713" s="545" t="s">
        <v>13413</v>
      </c>
      <c r="O8713" s="545" t="s">
        <v>13413</v>
      </c>
      <c r="P8713" s="549">
        <v>6281</v>
      </c>
      <c r="Q8713" s="549">
        <v>1</v>
      </c>
      <c r="R8713" s="549">
        <v>17</v>
      </c>
      <c r="S8713" s="548"/>
      <c r="T8713" s="548"/>
      <c r="U8713" s="99"/>
    </row>
    <row r="8714" spans="1:21" ht="19.5" customHeight="1">
      <c r="A8714" s="545">
        <v>103499</v>
      </c>
      <c r="B8714" s="545" t="s">
        <v>6262</v>
      </c>
      <c r="C8714" s="545" t="s">
        <v>216</v>
      </c>
      <c r="D8714" s="546">
        <v>46052</v>
      </c>
      <c r="E8714" s="171" t="str">
        <f t="shared" si="136"/>
        <v>2026</v>
      </c>
      <c r="F8714" s="547">
        <v>391942</v>
      </c>
      <c r="G8714" s="548">
        <v>0.19</v>
      </c>
      <c r="H8714" s="547">
        <v>329363.03000000003</v>
      </c>
      <c r="I8714" s="545" t="s">
        <v>12649</v>
      </c>
      <c r="J8714" s="545" t="s">
        <v>13307</v>
      </c>
      <c r="K8714" s="545" t="s">
        <v>13413</v>
      </c>
      <c r="L8714" s="545" t="s">
        <v>13413</v>
      </c>
      <c r="M8714" s="548" t="s">
        <v>13758</v>
      </c>
      <c r="N8714" s="545" t="s">
        <v>13413</v>
      </c>
      <c r="O8714" s="545" t="s">
        <v>13413</v>
      </c>
      <c r="P8714" s="549">
        <v>6282</v>
      </c>
      <c r="Q8714" s="549">
        <v>1</v>
      </c>
      <c r="R8714" s="549">
        <v>17</v>
      </c>
      <c r="S8714" s="548">
        <v>2228</v>
      </c>
      <c r="T8714" s="548"/>
      <c r="U8714" s="99"/>
    </row>
    <row r="8715" spans="1:21" ht="19.5" customHeight="1">
      <c r="A8715" s="545">
        <v>103500</v>
      </c>
      <c r="B8715" s="545" t="s">
        <v>10175</v>
      </c>
      <c r="C8715" s="545" t="s">
        <v>216</v>
      </c>
      <c r="D8715" s="546"/>
      <c r="E8715" s="171" t="str">
        <f t="shared" si="136"/>
        <v>1900</v>
      </c>
      <c r="F8715" s="547">
        <v>0</v>
      </c>
      <c r="G8715" s="548">
        <v>0</v>
      </c>
      <c r="H8715" s="547">
        <v>0</v>
      </c>
      <c r="I8715" s="545" t="s">
        <v>12749</v>
      </c>
      <c r="J8715" s="545"/>
      <c r="K8715" s="545" t="s">
        <v>19067</v>
      </c>
      <c r="L8715" s="545" t="s">
        <v>13413</v>
      </c>
      <c r="M8715" s="548" t="s">
        <v>13758</v>
      </c>
      <c r="N8715" s="545" t="s">
        <v>13413</v>
      </c>
      <c r="O8715" s="545" t="s">
        <v>13413</v>
      </c>
      <c r="P8715" s="549">
        <v>6283</v>
      </c>
      <c r="Q8715" s="549">
        <v>1</v>
      </c>
      <c r="R8715" s="549">
        <v>106</v>
      </c>
      <c r="S8715" s="548"/>
      <c r="T8715" s="548"/>
      <c r="U8715" s="99"/>
    </row>
    <row r="8716" spans="1:21" ht="19.5" customHeight="1">
      <c r="A8716" s="545">
        <v>103501</v>
      </c>
      <c r="B8716" s="545" t="s">
        <v>1241</v>
      </c>
      <c r="C8716" s="545" t="s">
        <v>209</v>
      </c>
      <c r="D8716" s="546"/>
      <c r="E8716" s="171" t="str">
        <f t="shared" si="136"/>
        <v>1900</v>
      </c>
      <c r="F8716" s="547">
        <v>0</v>
      </c>
      <c r="G8716" s="548">
        <v>0</v>
      </c>
      <c r="H8716" s="547">
        <v>0</v>
      </c>
      <c r="I8716" s="545" t="s">
        <v>12701</v>
      </c>
      <c r="J8716" s="545"/>
      <c r="K8716" s="545" t="s">
        <v>13413</v>
      </c>
      <c r="L8716" s="545" t="s">
        <v>13413</v>
      </c>
      <c r="M8716" s="548" t="s">
        <v>13758</v>
      </c>
      <c r="N8716" s="545" t="s">
        <v>13413</v>
      </c>
      <c r="O8716" s="545" t="s">
        <v>13413</v>
      </c>
      <c r="P8716" s="549">
        <v>6284</v>
      </c>
      <c r="Q8716" s="549">
        <v>1</v>
      </c>
      <c r="R8716" s="549">
        <v>10</v>
      </c>
      <c r="S8716" s="548"/>
      <c r="T8716" s="548"/>
      <c r="U8716" s="99"/>
    </row>
    <row r="8717" spans="1:21" ht="19.5" customHeight="1">
      <c r="A8717" s="545">
        <v>103502</v>
      </c>
      <c r="B8717" s="545" t="s">
        <v>4619</v>
      </c>
      <c r="C8717" s="545" t="s">
        <v>216</v>
      </c>
      <c r="D8717" s="546">
        <v>45708</v>
      </c>
      <c r="E8717" s="171" t="str">
        <f t="shared" si="136"/>
        <v>2025</v>
      </c>
      <c r="F8717" s="547">
        <v>17.649999999999999</v>
      </c>
      <c r="G8717" s="548">
        <v>0.19</v>
      </c>
      <c r="H8717" s="547">
        <v>14.83</v>
      </c>
      <c r="I8717" s="545" t="s">
        <v>12701</v>
      </c>
      <c r="J8717" s="545" t="s">
        <v>13307</v>
      </c>
      <c r="K8717" s="545" t="s">
        <v>19068</v>
      </c>
      <c r="L8717" s="545" t="s">
        <v>13413</v>
      </c>
      <c r="M8717" s="548" t="s">
        <v>13758</v>
      </c>
      <c r="N8717" s="545" t="s">
        <v>13413</v>
      </c>
      <c r="O8717" s="545" t="s">
        <v>13413</v>
      </c>
      <c r="P8717" s="549">
        <v>6285</v>
      </c>
      <c r="Q8717" s="549">
        <v>1</v>
      </c>
      <c r="R8717" s="549">
        <v>10</v>
      </c>
      <c r="S8717" s="548">
        <v>2228</v>
      </c>
      <c r="T8717" s="548"/>
      <c r="U8717" s="99"/>
    </row>
    <row r="8718" spans="1:21" ht="19.5" customHeight="1">
      <c r="A8718" s="545">
        <v>103503</v>
      </c>
      <c r="B8718" s="545" t="s">
        <v>10174</v>
      </c>
      <c r="C8718" s="545" t="s">
        <v>216</v>
      </c>
      <c r="D8718" s="546"/>
      <c r="E8718" s="171" t="str">
        <f t="shared" si="136"/>
        <v>1900</v>
      </c>
      <c r="F8718" s="547">
        <v>0</v>
      </c>
      <c r="G8718" s="548">
        <v>0</v>
      </c>
      <c r="H8718" s="547">
        <v>0</v>
      </c>
      <c r="I8718" s="545" t="s">
        <v>12973</v>
      </c>
      <c r="J8718" s="545"/>
      <c r="K8718" s="545" t="s">
        <v>13413</v>
      </c>
      <c r="L8718" s="545" t="s">
        <v>13413</v>
      </c>
      <c r="M8718" s="548" t="s">
        <v>13758</v>
      </c>
      <c r="N8718" s="545" t="s">
        <v>13413</v>
      </c>
      <c r="O8718" s="545" t="s">
        <v>13413</v>
      </c>
      <c r="P8718" s="549">
        <v>6286</v>
      </c>
      <c r="Q8718" s="549">
        <v>1</v>
      </c>
      <c r="R8718" s="549">
        <v>59</v>
      </c>
      <c r="S8718" s="548"/>
      <c r="T8718" s="548"/>
      <c r="U8718" s="99"/>
    </row>
    <row r="8719" spans="1:21" ht="19.5" customHeight="1">
      <c r="A8719" s="545">
        <v>103504</v>
      </c>
      <c r="B8719" s="545" t="s">
        <v>4305</v>
      </c>
      <c r="C8719" s="545" t="s">
        <v>216</v>
      </c>
      <c r="D8719" s="546"/>
      <c r="E8719" s="171" t="str">
        <f t="shared" si="136"/>
        <v>1900</v>
      </c>
      <c r="F8719" s="547">
        <v>0</v>
      </c>
      <c r="G8719" s="548">
        <v>0</v>
      </c>
      <c r="H8719" s="547">
        <v>0</v>
      </c>
      <c r="I8719" s="545" t="s">
        <v>12973</v>
      </c>
      <c r="J8719" s="545"/>
      <c r="K8719" s="545" t="s">
        <v>13413</v>
      </c>
      <c r="L8719" s="545" t="s">
        <v>13413</v>
      </c>
      <c r="M8719" s="548" t="s">
        <v>13758</v>
      </c>
      <c r="N8719" s="545" t="s">
        <v>13413</v>
      </c>
      <c r="O8719" s="545" t="s">
        <v>13413</v>
      </c>
      <c r="P8719" s="549">
        <v>6287</v>
      </c>
      <c r="Q8719" s="549">
        <v>1</v>
      </c>
      <c r="R8719" s="549">
        <v>59</v>
      </c>
      <c r="S8719" s="548"/>
      <c r="T8719" s="548"/>
      <c r="U8719" s="99"/>
    </row>
    <row r="8720" spans="1:21" ht="19.5" customHeight="1">
      <c r="A8720" s="545">
        <v>103506</v>
      </c>
      <c r="B8720" s="545" t="s">
        <v>4253</v>
      </c>
      <c r="C8720" s="545" t="s">
        <v>221</v>
      </c>
      <c r="D8720" s="546"/>
      <c r="E8720" s="171" t="str">
        <f t="shared" si="136"/>
        <v>1900</v>
      </c>
      <c r="F8720" s="547">
        <v>0</v>
      </c>
      <c r="G8720" s="548">
        <v>0</v>
      </c>
      <c r="H8720" s="547">
        <v>0</v>
      </c>
      <c r="I8720" s="545" t="s">
        <v>12973</v>
      </c>
      <c r="J8720" s="545"/>
      <c r="K8720" s="545" t="s">
        <v>13413</v>
      </c>
      <c r="L8720" s="545" t="s">
        <v>13413</v>
      </c>
      <c r="M8720" s="548" t="s">
        <v>13758</v>
      </c>
      <c r="N8720" s="545" t="s">
        <v>13413</v>
      </c>
      <c r="O8720" s="545" t="s">
        <v>13413</v>
      </c>
      <c r="P8720" s="549">
        <v>6289</v>
      </c>
      <c r="Q8720" s="549">
        <v>1</v>
      </c>
      <c r="R8720" s="549">
        <v>59</v>
      </c>
      <c r="S8720" s="548"/>
      <c r="T8720" s="548"/>
      <c r="U8720" s="99"/>
    </row>
    <row r="8721" spans="1:21" ht="19.5" customHeight="1">
      <c r="A8721" s="545">
        <v>103507</v>
      </c>
      <c r="B8721" s="545" t="s">
        <v>10173</v>
      </c>
      <c r="C8721" s="545" t="s">
        <v>216</v>
      </c>
      <c r="D8721" s="546"/>
      <c r="E8721" s="171" t="str">
        <f t="shared" si="136"/>
        <v>1900</v>
      </c>
      <c r="F8721" s="547">
        <v>0</v>
      </c>
      <c r="G8721" s="548">
        <v>0</v>
      </c>
      <c r="H8721" s="547">
        <v>0</v>
      </c>
      <c r="I8721" s="545" t="s">
        <v>12647</v>
      </c>
      <c r="J8721" s="545"/>
      <c r="K8721" s="545" t="s">
        <v>19069</v>
      </c>
      <c r="L8721" s="545" t="s">
        <v>13413</v>
      </c>
      <c r="M8721" s="548" t="s">
        <v>13758</v>
      </c>
      <c r="N8721" s="545" t="s">
        <v>13413</v>
      </c>
      <c r="O8721" s="545" t="s">
        <v>13413</v>
      </c>
      <c r="P8721" s="549">
        <v>6290</v>
      </c>
      <c r="Q8721" s="549">
        <v>1</v>
      </c>
      <c r="R8721" s="549">
        <v>26</v>
      </c>
      <c r="S8721" s="548"/>
      <c r="T8721" s="548"/>
      <c r="U8721" s="99"/>
    </row>
    <row r="8722" spans="1:21" ht="19.5" customHeight="1">
      <c r="A8722" s="545">
        <v>103508</v>
      </c>
      <c r="B8722" s="545" t="s">
        <v>4370</v>
      </c>
      <c r="C8722" s="545" t="s">
        <v>216</v>
      </c>
      <c r="D8722" s="546"/>
      <c r="E8722" s="171" t="str">
        <f t="shared" si="136"/>
        <v>1900</v>
      </c>
      <c r="F8722" s="547">
        <v>0</v>
      </c>
      <c r="G8722" s="548">
        <v>0</v>
      </c>
      <c r="H8722" s="547">
        <v>0</v>
      </c>
      <c r="I8722" s="545" t="s">
        <v>12973</v>
      </c>
      <c r="J8722" s="545"/>
      <c r="K8722" s="545" t="s">
        <v>13413</v>
      </c>
      <c r="L8722" s="545" t="s">
        <v>13413</v>
      </c>
      <c r="M8722" s="548" t="s">
        <v>13758</v>
      </c>
      <c r="N8722" s="545" t="s">
        <v>13413</v>
      </c>
      <c r="O8722" s="545" t="s">
        <v>13413</v>
      </c>
      <c r="P8722" s="549">
        <v>6291</v>
      </c>
      <c r="Q8722" s="549">
        <v>1</v>
      </c>
      <c r="R8722" s="549">
        <v>59</v>
      </c>
      <c r="S8722" s="548"/>
      <c r="T8722" s="548"/>
      <c r="U8722" s="99"/>
    </row>
    <row r="8723" spans="1:21" ht="19.5" customHeight="1">
      <c r="A8723" s="545">
        <v>103509</v>
      </c>
      <c r="B8723" s="545" t="s">
        <v>2276</v>
      </c>
      <c r="C8723" s="545" t="s">
        <v>216</v>
      </c>
      <c r="D8723" s="546"/>
      <c r="E8723" s="171" t="str">
        <f t="shared" si="136"/>
        <v>1900</v>
      </c>
      <c r="F8723" s="547">
        <v>0</v>
      </c>
      <c r="G8723" s="548">
        <v>0</v>
      </c>
      <c r="H8723" s="547">
        <v>0</v>
      </c>
      <c r="I8723" s="545" t="s">
        <v>12637</v>
      </c>
      <c r="J8723" s="545"/>
      <c r="K8723" s="545" t="s">
        <v>13413</v>
      </c>
      <c r="L8723" s="545" t="s">
        <v>13413</v>
      </c>
      <c r="M8723" s="548" t="s">
        <v>13758</v>
      </c>
      <c r="N8723" s="545" t="s">
        <v>13413</v>
      </c>
      <c r="O8723" s="545" t="s">
        <v>13413</v>
      </c>
      <c r="P8723" s="549">
        <v>6292</v>
      </c>
      <c r="Q8723" s="549">
        <v>1</v>
      </c>
      <c r="R8723" s="549">
        <v>13</v>
      </c>
      <c r="S8723" s="548"/>
      <c r="T8723" s="548"/>
      <c r="U8723" s="99"/>
    </row>
    <row r="8724" spans="1:21" ht="19.5" customHeight="1">
      <c r="A8724" s="545">
        <v>103510</v>
      </c>
      <c r="B8724" s="545" t="s">
        <v>4307</v>
      </c>
      <c r="C8724" s="545" t="s">
        <v>216</v>
      </c>
      <c r="D8724" s="546"/>
      <c r="E8724" s="171" t="str">
        <f t="shared" si="136"/>
        <v>1900</v>
      </c>
      <c r="F8724" s="547">
        <v>0</v>
      </c>
      <c r="G8724" s="548">
        <v>0</v>
      </c>
      <c r="H8724" s="547">
        <v>0</v>
      </c>
      <c r="I8724" s="545" t="s">
        <v>12973</v>
      </c>
      <c r="J8724" s="545"/>
      <c r="K8724" s="545" t="s">
        <v>13413</v>
      </c>
      <c r="L8724" s="545" t="s">
        <v>19070</v>
      </c>
      <c r="M8724" s="548" t="s">
        <v>13758</v>
      </c>
      <c r="N8724" s="545" t="s">
        <v>13413</v>
      </c>
      <c r="O8724" s="545" t="s">
        <v>13413</v>
      </c>
      <c r="P8724" s="549">
        <v>6293</v>
      </c>
      <c r="Q8724" s="549">
        <v>1</v>
      </c>
      <c r="R8724" s="549">
        <v>59</v>
      </c>
      <c r="S8724" s="548"/>
      <c r="T8724" s="548"/>
      <c r="U8724" s="99"/>
    </row>
    <row r="8725" spans="1:21" ht="19.5" customHeight="1">
      <c r="A8725" s="545">
        <v>103511</v>
      </c>
      <c r="B8725" s="545" t="s">
        <v>1543</v>
      </c>
      <c r="C8725" s="545" t="s">
        <v>216</v>
      </c>
      <c r="D8725" s="546"/>
      <c r="E8725" s="171" t="str">
        <f t="shared" si="136"/>
        <v>1900</v>
      </c>
      <c r="F8725" s="547">
        <v>0</v>
      </c>
      <c r="G8725" s="548">
        <v>0</v>
      </c>
      <c r="H8725" s="547">
        <v>0</v>
      </c>
      <c r="I8725" s="545" t="s">
        <v>12685</v>
      </c>
      <c r="J8725" s="545"/>
      <c r="K8725" s="545" t="s">
        <v>19071</v>
      </c>
      <c r="L8725" s="545" t="s">
        <v>13413</v>
      </c>
      <c r="M8725" s="548" t="s">
        <v>13758</v>
      </c>
      <c r="N8725" s="545" t="s">
        <v>13413</v>
      </c>
      <c r="O8725" s="545" t="s">
        <v>13413</v>
      </c>
      <c r="P8725" s="549">
        <v>6294</v>
      </c>
      <c r="Q8725" s="549">
        <v>1</v>
      </c>
      <c r="R8725" s="549">
        <v>11</v>
      </c>
      <c r="S8725" s="548"/>
      <c r="T8725" s="548"/>
      <c r="U8725" s="99"/>
    </row>
    <row r="8726" spans="1:21" ht="19.5" customHeight="1">
      <c r="A8726" s="545">
        <v>103512</v>
      </c>
      <c r="B8726" s="545" t="s">
        <v>4203</v>
      </c>
      <c r="C8726" s="545" t="s">
        <v>221</v>
      </c>
      <c r="D8726" s="546"/>
      <c r="E8726" s="171" t="str">
        <f t="shared" si="136"/>
        <v>1900</v>
      </c>
      <c r="F8726" s="547">
        <v>0</v>
      </c>
      <c r="G8726" s="548">
        <v>0</v>
      </c>
      <c r="H8726" s="547">
        <v>0</v>
      </c>
      <c r="I8726" s="545" t="s">
        <v>12973</v>
      </c>
      <c r="J8726" s="545"/>
      <c r="K8726" s="545" t="s">
        <v>13413</v>
      </c>
      <c r="L8726" s="545" t="s">
        <v>13413</v>
      </c>
      <c r="M8726" s="548" t="s">
        <v>13758</v>
      </c>
      <c r="N8726" s="545" t="s">
        <v>13413</v>
      </c>
      <c r="O8726" s="545" t="s">
        <v>13413</v>
      </c>
      <c r="P8726" s="549">
        <v>6295</v>
      </c>
      <c r="Q8726" s="549">
        <v>1</v>
      </c>
      <c r="R8726" s="549">
        <v>59</v>
      </c>
      <c r="S8726" s="548"/>
      <c r="T8726" s="548"/>
      <c r="U8726" s="99"/>
    </row>
    <row r="8727" spans="1:21" ht="19.5" customHeight="1">
      <c r="A8727" s="545">
        <v>103513</v>
      </c>
      <c r="B8727" s="545" t="s">
        <v>6261</v>
      </c>
      <c r="C8727" s="545" t="s">
        <v>216</v>
      </c>
      <c r="D8727" s="546">
        <v>46052</v>
      </c>
      <c r="E8727" s="171" t="str">
        <f t="shared" si="136"/>
        <v>2026</v>
      </c>
      <c r="F8727" s="547">
        <v>16935</v>
      </c>
      <c r="G8727" s="548">
        <v>0.19</v>
      </c>
      <c r="H8727" s="547">
        <v>14231.09</v>
      </c>
      <c r="I8727" s="545" t="s">
        <v>12735</v>
      </c>
      <c r="J8727" s="545" t="s">
        <v>13307</v>
      </c>
      <c r="K8727" s="545" t="s">
        <v>13413</v>
      </c>
      <c r="L8727" s="545" t="s">
        <v>13413</v>
      </c>
      <c r="M8727" s="548" t="s">
        <v>13758</v>
      </c>
      <c r="N8727" s="545" t="s">
        <v>13413</v>
      </c>
      <c r="O8727" s="545" t="s">
        <v>13413</v>
      </c>
      <c r="P8727" s="549">
        <v>6296</v>
      </c>
      <c r="Q8727" s="549">
        <v>1</v>
      </c>
      <c r="R8727" s="549">
        <v>51</v>
      </c>
      <c r="S8727" s="548">
        <v>2228</v>
      </c>
      <c r="T8727" s="548"/>
      <c r="U8727" s="99"/>
    </row>
    <row r="8728" spans="1:21" ht="19.5" customHeight="1">
      <c r="A8728" s="545">
        <v>103514</v>
      </c>
      <c r="B8728" s="545" t="s">
        <v>10172</v>
      </c>
      <c r="C8728" s="545" t="s">
        <v>216</v>
      </c>
      <c r="D8728" s="546"/>
      <c r="E8728" s="171" t="str">
        <f t="shared" si="136"/>
        <v>1900</v>
      </c>
      <c r="F8728" s="547">
        <v>0</v>
      </c>
      <c r="G8728" s="548">
        <v>0</v>
      </c>
      <c r="H8728" s="547">
        <v>0</v>
      </c>
      <c r="I8728" s="545" t="s">
        <v>12973</v>
      </c>
      <c r="J8728" s="545"/>
      <c r="K8728" s="545" t="s">
        <v>13413</v>
      </c>
      <c r="L8728" s="545" t="s">
        <v>13413</v>
      </c>
      <c r="M8728" s="548" t="s">
        <v>13758</v>
      </c>
      <c r="N8728" s="545" t="s">
        <v>13413</v>
      </c>
      <c r="O8728" s="545" t="s">
        <v>13413</v>
      </c>
      <c r="P8728" s="549">
        <v>6297</v>
      </c>
      <c r="Q8728" s="549">
        <v>1</v>
      </c>
      <c r="R8728" s="549">
        <v>59</v>
      </c>
      <c r="S8728" s="548"/>
      <c r="T8728" s="548"/>
      <c r="U8728" s="99"/>
    </row>
    <row r="8729" spans="1:21" ht="19.5" customHeight="1">
      <c r="A8729" s="545">
        <v>103515</v>
      </c>
      <c r="B8729" s="545" t="s">
        <v>10171</v>
      </c>
      <c r="C8729" s="545" t="s">
        <v>216</v>
      </c>
      <c r="D8729" s="546"/>
      <c r="E8729" s="171" t="str">
        <f t="shared" si="136"/>
        <v>1900</v>
      </c>
      <c r="F8729" s="547">
        <v>0</v>
      </c>
      <c r="G8729" s="548">
        <v>0</v>
      </c>
      <c r="H8729" s="547">
        <v>0</v>
      </c>
      <c r="I8729" s="545" t="s">
        <v>12685</v>
      </c>
      <c r="J8729" s="545"/>
      <c r="K8729" s="545" t="s">
        <v>19072</v>
      </c>
      <c r="L8729" s="545" t="s">
        <v>19073</v>
      </c>
      <c r="M8729" s="548" t="s">
        <v>13758</v>
      </c>
      <c r="N8729" s="545" t="s">
        <v>13413</v>
      </c>
      <c r="O8729" s="545" t="s">
        <v>13413</v>
      </c>
      <c r="P8729" s="549">
        <v>6298</v>
      </c>
      <c r="Q8729" s="549">
        <v>1</v>
      </c>
      <c r="R8729" s="549">
        <v>11</v>
      </c>
      <c r="S8729" s="548"/>
      <c r="T8729" s="548"/>
      <c r="U8729" s="99"/>
    </row>
    <row r="8730" spans="1:21" ht="19.5" customHeight="1">
      <c r="A8730" s="545">
        <v>103516</v>
      </c>
      <c r="B8730" s="545" t="s">
        <v>1564</v>
      </c>
      <c r="C8730" s="545" t="s">
        <v>216</v>
      </c>
      <c r="D8730" s="546"/>
      <c r="E8730" s="171" t="str">
        <f t="shared" si="136"/>
        <v>1900</v>
      </c>
      <c r="F8730" s="547">
        <v>0</v>
      </c>
      <c r="G8730" s="548">
        <v>0</v>
      </c>
      <c r="H8730" s="547">
        <v>0</v>
      </c>
      <c r="I8730" s="545" t="s">
        <v>12685</v>
      </c>
      <c r="J8730" s="545"/>
      <c r="K8730" s="545" t="s">
        <v>13413</v>
      </c>
      <c r="L8730" s="545" t="s">
        <v>13413</v>
      </c>
      <c r="M8730" s="548" t="s">
        <v>13758</v>
      </c>
      <c r="N8730" s="545" t="s">
        <v>13413</v>
      </c>
      <c r="O8730" s="545" t="s">
        <v>13413</v>
      </c>
      <c r="P8730" s="549">
        <v>6299</v>
      </c>
      <c r="Q8730" s="549">
        <v>1</v>
      </c>
      <c r="R8730" s="549">
        <v>11</v>
      </c>
      <c r="S8730" s="548"/>
      <c r="T8730" s="548"/>
      <c r="U8730" s="99"/>
    </row>
    <row r="8731" spans="1:21" ht="19.5" customHeight="1">
      <c r="A8731" s="545">
        <v>103517</v>
      </c>
      <c r="B8731" s="545" t="s">
        <v>6260</v>
      </c>
      <c r="C8731" s="545" t="s">
        <v>216</v>
      </c>
      <c r="D8731" s="546">
        <v>46052</v>
      </c>
      <c r="E8731" s="171" t="str">
        <f t="shared" si="136"/>
        <v>2026</v>
      </c>
      <c r="F8731" s="547">
        <v>84273</v>
      </c>
      <c r="G8731" s="548">
        <v>0.19</v>
      </c>
      <c r="H8731" s="547">
        <v>70817.649999999994</v>
      </c>
      <c r="I8731" s="545" t="s">
        <v>12685</v>
      </c>
      <c r="J8731" s="545" t="s">
        <v>13307</v>
      </c>
      <c r="K8731" s="545" t="s">
        <v>19074</v>
      </c>
      <c r="L8731" s="545" t="s">
        <v>13413</v>
      </c>
      <c r="M8731" s="548" t="s">
        <v>13758</v>
      </c>
      <c r="N8731" s="545" t="s">
        <v>13413</v>
      </c>
      <c r="O8731" s="545" t="s">
        <v>13413</v>
      </c>
      <c r="P8731" s="549">
        <v>6300</v>
      </c>
      <c r="Q8731" s="549">
        <v>1</v>
      </c>
      <c r="R8731" s="549">
        <v>11</v>
      </c>
      <c r="S8731" s="548">
        <v>2228</v>
      </c>
      <c r="T8731" s="548"/>
      <c r="U8731" s="99"/>
    </row>
    <row r="8732" spans="1:21" ht="19.5" customHeight="1">
      <c r="A8732" s="545">
        <v>103518</v>
      </c>
      <c r="B8732" s="545" t="s">
        <v>10170</v>
      </c>
      <c r="C8732" s="545" t="s">
        <v>216</v>
      </c>
      <c r="D8732" s="546"/>
      <c r="E8732" s="171" t="str">
        <f t="shared" si="136"/>
        <v>1900</v>
      </c>
      <c r="F8732" s="547">
        <v>0</v>
      </c>
      <c r="G8732" s="548">
        <v>0</v>
      </c>
      <c r="H8732" s="547">
        <v>0</v>
      </c>
      <c r="I8732" s="545" t="s">
        <v>12973</v>
      </c>
      <c r="J8732" s="545"/>
      <c r="K8732" s="545" t="s">
        <v>13413</v>
      </c>
      <c r="L8732" s="545" t="s">
        <v>13413</v>
      </c>
      <c r="M8732" s="548" t="s">
        <v>13758</v>
      </c>
      <c r="N8732" s="545" t="s">
        <v>13413</v>
      </c>
      <c r="O8732" s="545" t="s">
        <v>13413</v>
      </c>
      <c r="P8732" s="549">
        <v>6301</v>
      </c>
      <c r="Q8732" s="549">
        <v>1</v>
      </c>
      <c r="R8732" s="549">
        <v>59</v>
      </c>
      <c r="S8732" s="548"/>
      <c r="T8732" s="548"/>
      <c r="U8732" s="99"/>
    </row>
    <row r="8733" spans="1:21" ht="19.5" customHeight="1">
      <c r="A8733" s="545">
        <v>103519</v>
      </c>
      <c r="B8733" s="545" t="s">
        <v>10169</v>
      </c>
      <c r="C8733" s="545" t="s">
        <v>216</v>
      </c>
      <c r="D8733" s="546"/>
      <c r="E8733" s="171" t="str">
        <f t="shared" si="136"/>
        <v>1900</v>
      </c>
      <c r="F8733" s="547">
        <v>0</v>
      </c>
      <c r="G8733" s="548">
        <v>0</v>
      </c>
      <c r="H8733" s="547">
        <v>0</v>
      </c>
      <c r="I8733" s="545" t="s">
        <v>12717</v>
      </c>
      <c r="J8733" s="545"/>
      <c r="K8733" s="545" t="s">
        <v>13413</v>
      </c>
      <c r="L8733" s="545" t="s">
        <v>13413</v>
      </c>
      <c r="M8733" s="548" t="s">
        <v>13758</v>
      </c>
      <c r="N8733" s="545" t="s">
        <v>13413</v>
      </c>
      <c r="O8733" s="545" t="s">
        <v>13413</v>
      </c>
      <c r="P8733" s="549">
        <v>6302</v>
      </c>
      <c r="Q8733" s="549">
        <v>1</v>
      </c>
      <c r="R8733" s="549">
        <v>19</v>
      </c>
      <c r="S8733" s="548"/>
      <c r="T8733" s="548"/>
      <c r="U8733" s="99"/>
    </row>
    <row r="8734" spans="1:21" ht="19.5" customHeight="1">
      <c r="A8734" s="545">
        <v>103520</v>
      </c>
      <c r="B8734" s="545" t="s">
        <v>10168</v>
      </c>
      <c r="C8734" s="545" t="s">
        <v>216</v>
      </c>
      <c r="D8734" s="546"/>
      <c r="E8734" s="171" t="str">
        <f t="shared" si="136"/>
        <v>1900</v>
      </c>
      <c r="F8734" s="547">
        <v>0</v>
      </c>
      <c r="G8734" s="548">
        <v>0</v>
      </c>
      <c r="H8734" s="547">
        <v>0</v>
      </c>
      <c r="I8734" s="545" t="s">
        <v>12642</v>
      </c>
      <c r="J8734" s="545"/>
      <c r="K8734" s="545" t="s">
        <v>19075</v>
      </c>
      <c r="L8734" s="545" t="s">
        <v>13413</v>
      </c>
      <c r="M8734" s="548" t="s">
        <v>13758</v>
      </c>
      <c r="N8734" s="545" t="s">
        <v>13413</v>
      </c>
      <c r="O8734" s="545" t="s">
        <v>13413</v>
      </c>
      <c r="P8734" s="549">
        <v>6303</v>
      </c>
      <c r="Q8734" s="549">
        <v>1</v>
      </c>
      <c r="R8734" s="549">
        <v>135</v>
      </c>
      <c r="S8734" s="548"/>
      <c r="T8734" s="548"/>
      <c r="U8734" s="99"/>
    </row>
    <row r="8735" spans="1:21" ht="19.5" customHeight="1">
      <c r="A8735" s="545">
        <v>103521</v>
      </c>
      <c r="B8735" s="545" t="s">
        <v>4180</v>
      </c>
      <c r="C8735" s="545" t="s">
        <v>4479</v>
      </c>
      <c r="D8735" s="546"/>
      <c r="E8735" s="171" t="str">
        <f t="shared" si="136"/>
        <v>1900</v>
      </c>
      <c r="F8735" s="547">
        <v>0</v>
      </c>
      <c r="G8735" s="548">
        <v>0</v>
      </c>
      <c r="H8735" s="547">
        <v>0</v>
      </c>
      <c r="I8735" s="545" t="s">
        <v>12973</v>
      </c>
      <c r="J8735" s="545"/>
      <c r="K8735" s="545" t="s">
        <v>13413</v>
      </c>
      <c r="L8735" s="545" t="s">
        <v>13413</v>
      </c>
      <c r="M8735" s="548" t="s">
        <v>13758</v>
      </c>
      <c r="N8735" s="545" t="s">
        <v>13413</v>
      </c>
      <c r="O8735" s="545" t="s">
        <v>13413</v>
      </c>
      <c r="P8735" s="549">
        <v>6304</v>
      </c>
      <c r="Q8735" s="549">
        <v>1</v>
      </c>
      <c r="R8735" s="549">
        <v>59</v>
      </c>
      <c r="S8735" s="548"/>
      <c r="T8735" s="548"/>
      <c r="U8735" s="99"/>
    </row>
    <row r="8736" spans="1:21" ht="19.5" customHeight="1">
      <c r="A8736" s="545">
        <v>103522</v>
      </c>
      <c r="B8736" s="545" t="s">
        <v>4001</v>
      </c>
      <c r="C8736" s="545" t="s">
        <v>786</v>
      </c>
      <c r="D8736" s="546">
        <v>46052</v>
      </c>
      <c r="E8736" s="171" t="str">
        <f t="shared" si="136"/>
        <v>2026</v>
      </c>
      <c r="F8736" s="547">
        <v>18637</v>
      </c>
      <c r="G8736" s="548">
        <v>0.19</v>
      </c>
      <c r="H8736" s="547">
        <v>15661.34</v>
      </c>
      <c r="I8736" s="545" t="s">
        <v>12982</v>
      </c>
      <c r="J8736" s="545" t="s">
        <v>13307</v>
      </c>
      <c r="K8736" s="545" t="s">
        <v>19076</v>
      </c>
      <c r="L8736" s="545"/>
      <c r="M8736" s="548" t="s">
        <v>13758</v>
      </c>
      <c r="N8736" s="545" t="s">
        <v>13413</v>
      </c>
      <c r="O8736" s="545" t="s">
        <v>13413</v>
      </c>
      <c r="P8736" s="549">
        <v>6305</v>
      </c>
      <c r="Q8736" s="549">
        <v>1</v>
      </c>
      <c r="R8736" s="549">
        <v>48</v>
      </c>
      <c r="S8736" s="548">
        <v>2228</v>
      </c>
      <c r="T8736" s="548"/>
      <c r="U8736" s="99"/>
    </row>
    <row r="8737" spans="1:21" ht="19.5" customHeight="1">
      <c r="A8737" s="545">
        <v>103523</v>
      </c>
      <c r="B8737" s="545" t="s">
        <v>4000</v>
      </c>
      <c r="C8737" s="545" t="s">
        <v>206</v>
      </c>
      <c r="D8737" s="546">
        <v>46052</v>
      </c>
      <c r="E8737" s="171" t="str">
        <f t="shared" si="136"/>
        <v>2026</v>
      </c>
      <c r="F8737" s="547">
        <v>17123</v>
      </c>
      <c r="G8737" s="548">
        <v>0.19</v>
      </c>
      <c r="H8737" s="547">
        <v>14389.08</v>
      </c>
      <c r="I8737" s="545" t="s">
        <v>12982</v>
      </c>
      <c r="J8737" s="545" t="s">
        <v>13307</v>
      </c>
      <c r="K8737" s="545" t="s">
        <v>13413</v>
      </c>
      <c r="L8737" s="545" t="s">
        <v>13413</v>
      </c>
      <c r="M8737" s="548" t="s">
        <v>13758</v>
      </c>
      <c r="N8737" s="545" t="s">
        <v>13413</v>
      </c>
      <c r="O8737" s="545" t="s">
        <v>13413</v>
      </c>
      <c r="P8737" s="549">
        <v>6306</v>
      </c>
      <c r="Q8737" s="549">
        <v>1</v>
      </c>
      <c r="R8737" s="549">
        <v>48</v>
      </c>
      <c r="S8737" s="548">
        <v>2228</v>
      </c>
      <c r="T8737" s="548"/>
      <c r="U8737" s="99"/>
    </row>
    <row r="8738" spans="1:21" ht="19.5" customHeight="1">
      <c r="A8738" s="545">
        <v>103524</v>
      </c>
      <c r="B8738" s="545" t="s">
        <v>1188</v>
      </c>
      <c r="C8738" s="545" t="s">
        <v>216</v>
      </c>
      <c r="D8738" s="546">
        <v>45708</v>
      </c>
      <c r="E8738" s="171" t="str">
        <f t="shared" si="136"/>
        <v>2025</v>
      </c>
      <c r="F8738" s="547">
        <v>93041.7</v>
      </c>
      <c r="G8738" s="548">
        <v>0.19</v>
      </c>
      <c r="H8738" s="547">
        <v>78186.3</v>
      </c>
      <c r="I8738" s="545" t="s">
        <v>12698</v>
      </c>
      <c r="J8738" s="545" t="s">
        <v>13307</v>
      </c>
      <c r="K8738" s="545" t="s">
        <v>19077</v>
      </c>
      <c r="L8738" s="545" t="s">
        <v>13413</v>
      </c>
      <c r="M8738" s="548" t="s">
        <v>13758</v>
      </c>
      <c r="N8738" s="545" t="s">
        <v>13413</v>
      </c>
      <c r="O8738" s="545" t="s">
        <v>13413</v>
      </c>
      <c r="P8738" s="549">
        <v>6307</v>
      </c>
      <c r="Q8738" s="549">
        <v>1</v>
      </c>
      <c r="R8738" s="549">
        <v>115</v>
      </c>
      <c r="S8738" s="548">
        <v>2228</v>
      </c>
      <c r="T8738" s="548"/>
      <c r="U8738" s="99"/>
    </row>
    <row r="8739" spans="1:21" ht="19.5" customHeight="1">
      <c r="A8739" s="545">
        <v>103525</v>
      </c>
      <c r="B8739" s="545" t="s">
        <v>10167</v>
      </c>
      <c r="C8739" s="545" t="s">
        <v>216</v>
      </c>
      <c r="D8739" s="546"/>
      <c r="E8739" s="171" t="str">
        <f t="shared" si="136"/>
        <v>1900</v>
      </c>
      <c r="F8739" s="547">
        <v>0</v>
      </c>
      <c r="G8739" s="548">
        <v>0</v>
      </c>
      <c r="H8739" s="547">
        <v>0</v>
      </c>
      <c r="I8739" s="545" t="s">
        <v>12676</v>
      </c>
      <c r="J8739" s="545"/>
      <c r="K8739" s="545" t="s">
        <v>13413</v>
      </c>
      <c r="L8739" s="545" t="s">
        <v>13413</v>
      </c>
      <c r="M8739" s="548" t="s">
        <v>13758</v>
      </c>
      <c r="N8739" s="545" t="s">
        <v>13413</v>
      </c>
      <c r="O8739" s="545" t="s">
        <v>13413</v>
      </c>
      <c r="P8739" s="549">
        <v>6308</v>
      </c>
      <c r="Q8739" s="549">
        <v>1</v>
      </c>
      <c r="R8739" s="549">
        <v>14</v>
      </c>
      <c r="S8739" s="548"/>
      <c r="T8739" s="548"/>
      <c r="U8739" s="99"/>
    </row>
    <row r="8740" spans="1:21" ht="19.5" customHeight="1">
      <c r="A8740" s="545">
        <v>103526</v>
      </c>
      <c r="B8740" s="545" t="s">
        <v>10166</v>
      </c>
      <c r="C8740" s="545" t="s">
        <v>216</v>
      </c>
      <c r="D8740" s="546"/>
      <c r="E8740" s="171" t="str">
        <f t="shared" si="136"/>
        <v>1900</v>
      </c>
      <c r="F8740" s="547">
        <v>0</v>
      </c>
      <c r="G8740" s="548">
        <v>0</v>
      </c>
      <c r="H8740" s="547">
        <v>0</v>
      </c>
      <c r="I8740" s="545" t="s">
        <v>12676</v>
      </c>
      <c r="J8740" s="545"/>
      <c r="K8740" s="545" t="s">
        <v>13413</v>
      </c>
      <c r="L8740" s="545" t="s">
        <v>13413</v>
      </c>
      <c r="M8740" s="548" t="s">
        <v>13758</v>
      </c>
      <c r="N8740" s="545" t="s">
        <v>13413</v>
      </c>
      <c r="O8740" s="545" t="s">
        <v>13413</v>
      </c>
      <c r="P8740" s="549">
        <v>6309</v>
      </c>
      <c r="Q8740" s="549">
        <v>1</v>
      </c>
      <c r="R8740" s="549">
        <v>14</v>
      </c>
      <c r="S8740" s="548"/>
      <c r="T8740" s="548"/>
      <c r="U8740" s="99"/>
    </row>
    <row r="8741" spans="1:21" ht="19.5" customHeight="1">
      <c r="A8741" s="545">
        <v>103527</v>
      </c>
      <c r="B8741" s="545" t="s">
        <v>2638</v>
      </c>
      <c r="C8741" s="545" t="s">
        <v>216</v>
      </c>
      <c r="D8741" s="546"/>
      <c r="E8741" s="171" t="str">
        <f t="shared" si="136"/>
        <v>1900</v>
      </c>
      <c r="F8741" s="547">
        <v>0</v>
      </c>
      <c r="G8741" s="548">
        <v>0</v>
      </c>
      <c r="H8741" s="547">
        <v>0</v>
      </c>
      <c r="I8741" s="545" t="s">
        <v>12676</v>
      </c>
      <c r="J8741" s="545"/>
      <c r="K8741" s="545" t="s">
        <v>13413</v>
      </c>
      <c r="L8741" s="545" t="s">
        <v>13413</v>
      </c>
      <c r="M8741" s="548" t="s">
        <v>13758</v>
      </c>
      <c r="N8741" s="545" t="s">
        <v>13413</v>
      </c>
      <c r="O8741" s="545" t="s">
        <v>13413</v>
      </c>
      <c r="P8741" s="549">
        <v>6310</v>
      </c>
      <c r="Q8741" s="549">
        <v>1</v>
      </c>
      <c r="R8741" s="549">
        <v>14</v>
      </c>
      <c r="S8741" s="548"/>
      <c r="T8741" s="548"/>
      <c r="U8741" s="99"/>
    </row>
    <row r="8742" spans="1:21" ht="19.5" customHeight="1">
      <c r="A8742" s="545">
        <v>103528</v>
      </c>
      <c r="B8742" s="545" t="s">
        <v>2639</v>
      </c>
      <c r="C8742" s="545" t="s">
        <v>216</v>
      </c>
      <c r="D8742" s="546"/>
      <c r="E8742" s="171" t="str">
        <f t="shared" si="136"/>
        <v>1900</v>
      </c>
      <c r="F8742" s="547">
        <v>0</v>
      </c>
      <c r="G8742" s="548">
        <v>0</v>
      </c>
      <c r="H8742" s="547">
        <v>0</v>
      </c>
      <c r="I8742" s="545" t="s">
        <v>12676</v>
      </c>
      <c r="J8742" s="545"/>
      <c r="K8742" s="545" t="s">
        <v>13413</v>
      </c>
      <c r="L8742" s="545" t="s">
        <v>13413</v>
      </c>
      <c r="M8742" s="548" t="s">
        <v>13758</v>
      </c>
      <c r="N8742" s="545" t="s">
        <v>13413</v>
      </c>
      <c r="O8742" s="545" t="s">
        <v>13413</v>
      </c>
      <c r="P8742" s="549">
        <v>6311</v>
      </c>
      <c r="Q8742" s="549">
        <v>1</v>
      </c>
      <c r="R8742" s="549">
        <v>14</v>
      </c>
      <c r="S8742" s="548"/>
      <c r="T8742" s="548"/>
      <c r="U8742" s="99"/>
    </row>
    <row r="8743" spans="1:21" ht="19.5" customHeight="1">
      <c r="A8743" s="545">
        <v>103529</v>
      </c>
      <c r="B8743" s="545" t="s">
        <v>10165</v>
      </c>
      <c r="C8743" s="545" t="s">
        <v>216</v>
      </c>
      <c r="D8743" s="546"/>
      <c r="E8743" s="171" t="str">
        <f t="shared" si="136"/>
        <v>1900</v>
      </c>
      <c r="F8743" s="547">
        <v>0</v>
      </c>
      <c r="G8743" s="548">
        <v>0</v>
      </c>
      <c r="H8743" s="547">
        <v>0</v>
      </c>
      <c r="I8743" s="545" t="s">
        <v>12973</v>
      </c>
      <c r="J8743" s="545"/>
      <c r="K8743" s="545" t="s">
        <v>13413</v>
      </c>
      <c r="L8743" s="545" t="s">
        <v>13413</v>
      </c>
      <c r="M8743" s="548" t="s">
        <v>13758</v>
      </c>
      <c r="N8743" s="545" t="s">
        <v>13413</v>
      </c>
      <c r="O8743" s="545" t="s">
        <v>13413</v>
      </c>
      <c r="P8743" s="549">
        <v>6312</v>
      </c>
      <c r="Q8743" s="549">
        <v>1</v>
      </c>
      <c r="R8743" s="549">
        <v>59</v>
      </c>
      <c r="S8743" s="548"/>
      <c r="T8743" s="548"/>
      <c r="U8743" s="99"/>
    </row>
    <row r="8744" spans="1:21" ht="19.5" customHeight="1">
      <c r="A8744" s="545">
        <v>103530</v>
      </c>
      <c r="B8744" s="545" t="s">
        <v>10164</v>
      </c>
      <c r="C8744" s="545" t="s">
        <v>216</v>
      </c>
      <c r="D8744" s="546"/>
      <c r="E8744" s="171" t="str">
        <f t="shared" si="136"/>
        <v>1900</v>
      </c>
      <c r="F8744" s="547">
        <v>0</v>
      </c>
      <c r="G8744" s="548">
        <v>0</v>
      </c>
      <c r="H8744" s="547">
        <v>0</v>
      </c>
      <c r="I8744" s="545" t="s">
        <v>12973</v>
      </c>
      <c r="J8744" s="545"/>
      <c r="K8744" s="545" t="s">
        <v>13413</v>
      </c>
      <c r="L8744" s="545" t="s">
        <v>13413</v>
      </c>
      <c r="M8744" s="548" t="s">
        <v>13758</v>
      </c>
      <c r="N8744" s="545" t="s">
        <v>13413</v>
      </c>
      <c r="O8744" s="545" t="s">
        <v>13413</v>
      </c>
      <c r="P8744" s="549">
        <v>6313</v>
      </c>
      <c r="Q8744" s="549">
        <v>1</v>
      </c>
      <c r="R8744" s="549">
        <v>59</v>
      </c>
      <c r="S8744" s="548"/>
      <c r="T8744" s="548"/>
      <c r="U8744" s="99"/>
    </row>
    <row r="8745" spans="1:21" ht="19.5" customHeight="1">
      <c r="A8745" s="545">
        <v>103531</v>
      </c>
      <c r="B8745" s="545" t="s">
        <v>10163</v>
      </c>
      <c r="C8745" s="545" t="s">
        <v>216</v>
      </c>
      <c r="D8745" s="546"/>
      <c r="E8745" s="171" t="str">
        <f t="shared" si="136"/>
        <v>1900</v>
      </c>
      <c r="F8745" s="547">
        <v>0</v>
      </c>
      <c r="G8745" s="548">
        <v>0</v>
      </c>
      <c r="H8745" s="547">
        <v>0</v>
      </c>
      <c r="I8745" s="545" t="s">
        <v>12973</v>
      </c>
      <c r="J8745" s="545"/>
      <c r="K8745" s="545" t="s">
        <v>13413</v>
      </c>
      <c r="L8745" s="545" t="s">
        <v>13413</v>
      </c>
      <c r="M8745" s="548" t="s">
        <v>13758</v>
      </c>
      <c r="N8745" s="545" t="s">
        <v>13413</v>
      </c>
      <c r="O8745" s="545" t="s">
        <v>13413</v>
      </c>
      <c r="P8745" s="549">
        <v>6314</v>
      </c>
      <c r="Q8745" s="549">
        <v>1</v>
      </c>
      <c r="R8745" s="549">
        <v>59</v>
      </c>
      <c r="S8745" s="548"/>
      <c r="T8745" s="548"/>
      <c r="U8745" s="99"/>
    </row>
    <row r="8746" spans="1:21" ht="19.5" customHeight="1">
      <c r="A8746" s="545">
        <v>103532</v>
      </c>
      <c r="B8746" s="545" t="s">
        <v>10162</v>
      </c>
      <c r="C8746" s="545" t="s">
        <v>216</v>
      </c>
      <c r="D8746" s="546"/>
      <c r="E8746" s="171" t="str">
        <f t="shared" si="136"/>
        <v>1900</v>
      </c>
      <c r="F8746" s="547">
        <v>0</v>
      </c>
      <c r="G8746" s="548">
        <v>0</v>
      </c>
      <c r="H8746" s="547">
        <v>0</v>
      </c>
      <c r="I8746" s="545" t="s">
        <v>12973</v>
      </c>
      <c r="J8746" s="545"/>
      <c r="K8746" s="545" t="s">
        <v>13413</v>
      </c>
      <c r="L8746" s="545" t="s">
        <v>13413</v>
      </c>
      <c r="M8746" s="548" t="s">
        <v>13758</v>
      </c>
      <c r="N8746" s="545" t="s">
        <v>13413</v>
      </c>
      <c r="O8746" s="545" t="s">
        <v>13413</v>
      </c>
      <c r="P8746" s="549">
        <v>6315</v>
      </c>
      <c r="Q8746" s="549">
        <v>1</v>
      </c>
      <c r="R8746" s="549">
        <v>59</v>
      </c>
      <c r="S8746" s="548"/>
      <c r="T8746" s="548"/>
      <c r="U8746" s="99"/>
    </row>
    <row r="8747" spans="1:21" ht="19.5" customHeight="1">
      <c r="A8747" s="545">
        <v>103533</v>
      </c>
      <c r="B8747" s="545" t="s">
        <v>4113</v>
      </c>
      <c r="C8747" s="545" t="s">
        <v>209</v>
      </c>
      <c r="D8747" s="546"/>
      <c r="E8747" s="171" t="str">
        <f t="shared" si="136"/>
        <v>1900</v>
      </c>
      <c r="F8747" s="547">
        <v>0</v>
      </c>
      <c r="G8747" s="548">
        <v>0</v>
      </c>
      <c r="H8747" s="547">
        <v>0</v>
      </c>
      <c r="I8747" s="545" t="s">
        <v>12973</v>
      </c>
      <c r="J8747" s="545"/>
      <c r="K8747" s="545" t="s">
        <v>19047</v>
      </c>
      <c r="L8747" s="545" t="s">
        <v>13413</v>
      </c>
      <c r="M8747" s="548" t="s">
        <v>13758</v>
      </c>
      <c r="N8747" s="545" t="s">
        <v>13413</v>
      </c>
      <c r="O8747" s="545" t="s">
        <v>19078</v>
      </c>
      <c r="P8747" s="549">
        <v>6316</v>
      </c>
      <c r="Q8747" s="549">
        <v>1</v>
      </c>
      <c r="R8747" s="549">
        <v>59</v>
      </c>
      <c r="S8747" s="548"/>
      <c r="T8747" s="548"/>
      <c r="U8747" s="99"/>
    </row>
    <row r="8748" spans="1:21" ht="19.5" customHeight="1">
      <c r="A8748" s="545">
        <v>103535</v>
      </c>
      <c r="B8748" s="545" t="s">
        <v>5878</v>
      </c>
      <c r="C8748" s="545" t="s">
        <v>216</v>
      </c>
      <c r="D8748" s="546">
        <v>43559</v>
      </c>
      <c r="E8748" s="171" t="str">
        <f t="shared" si="136"/>
        <v>2019</v>
      </c>
      <c r="F8748" s="547">
        <v>583430</v>
      </c>
      <c r="G8748" s="548">
        <v>0.19</v>
      </c>
      <c r="H8748" s="547">
        <v>490277.31</v>
      </c>
      <c r="I8748" s="545" t="s">
        <v>12973</v>
      </c>
      <c r="J8748" s="545" t="s">
        <v>13298</v>
      </c>
      <c r="K8748" s="545" t="s">
        <v>19079</v>
      </c>
      <c r="L8748" s="545" t="s">
        <v>13413</v>
      </c>
      <c r="M8748" s="548" t="s">
        <v>13758</v>
      </c>
      <c r="N8748" s="545" t="s">
        <v>13413</v>
      </c>
      <c r="O8748" s="545" t="s">
        <v>13413</v>
      </c>
      <c r="P8748" s="549">
        <v>6317</v>
      </c>
      <c r="Q8748" s="549">
        <v>1</v>
      </c>
      <c r="R8748" s="549">
        <v>59</v>
      </c>
      <c r="S8748" s="548">
        <v>1012</v>
      </c>
      <c r="T8748" s="548"/>
      <c r="U8748" s="99"/>
    </row>
    <row r="8749" spans="1:21" ht="19.5" customHeight="1">
      <c r="A8749" s="545">
        <v>103536</v>
      </c>
      <c r="B8749" s="545" t="s">
        <v>4261</v>
      </c>
      <c r="C8749" s="545" t="s">
        <v>216</v>
      </c>
      <c r="D8749" s="546"/>
      <c r="E8749" s="171" t="str">
        <f t="shared" si="136"/>
        <v>1900</v>
      </c>
      <c r="F8749" s="547">
        <v>0</v>
      </c>
      <c r="G8749" s="548">
        <v>0</v>
      </c>
      <c r="H8749" s="547">
        <v>0</v>
      </c>
      <c r="I8749" s="545" t="s">
        <v>12973</v>
      </c>
      <c r="J8749" s="545"/>
      <c r="K8749" s="545" t="s">
        <v>13413</v>
      </c>
      <c r="L8749" s="545" t="s">
        <v>13413</v>
      </c>
      <c r="M8749" s="548" t="s">
        <v>13758</v>
      </c>
      <c r="N8749" s="545" t="s">
        <v>13413</v>
      </c>
      <c r="O8749" s="545" t="s">
        <v>13413</v>
      </c>
      <c r="P8749" s="549">
        <v>6318</v>
      </c>
      <c r="Q8749" s="549">
        <v>1</v>
      </c>
      <c r="R8749" s="549">
        <v>59</v>
      </c>
      <c r="S8749" s="548"/>
      <c r="T8749" s="548"/>
      <c r="U8749" s="99"/>
    </row>
    <row r="8750" spans="1:21" ht="19.5" customHeight="1">
      <c r="A8750" s="545">
        <v>103537</v>
      </c>
      <c r="B8750" s="545" t="s">
        <v>7443</v>
      </c>
      <c r="C8750" s="545" t="s">
        <v>4468</v>
      </c>
      <c r="D8750" s="546">
        <v>44590</v>
      </c>
      <c r="E8750" s="171" t="str">
        <f t="shared" si="136"/>
        <v>2022</v>
      </c>
      <c r="F8750" s="547">
        <v>5757.01</v>
      </c>
      <c r="G8750" s="548">
        <v>0.19</v>
      </c>
      <c r="H8750" s="547">
        <v>4837.82</v>
      </c>
      <c r="I8750" s="545" t="s">
        <v>12701</v>
      </c>
      <c r="J8750" s="545" t="s">
        <v>13297</v>
      </c>
      <c r="K8750" s="545" t="s">
        <v>13413</v>
      </c>
      <c r="L8750" s="545" t="s">
        <v>13413</v>
      </c>
      <c r="M8750" s="548" t="s">
        <v>13758</v>
      </c>
      <c r="N8750" s="545" t="s">
        <v>13413</v>
      </c>
      <c r="O8750" s="545" t="s">
        <v>13413</v>
      </c>
      <c r="P8750" s="549">
        <v>6319</v>
      </c>
      <c r="Q8750" s="549">
        <v>1</v>
      </c>
      <c r="R8750" s="549">
        <v>10</v>
      </c>
      <c r="S8750" s="548">
        <v>2257</v>
      </c>
      <c r="T8750" s="548"/>
      <c r="U8750" s="99"/>
    </row>
    <row r="8751" spans="1:21" ht="19.5" customHeight="1">
      <c r="A8751" s="545">
        <v>103538</v>
      </c>
      <c r="B8751" s="545" t="s">
        <v>4063</v>
      </c>
      <c r="C8751" s="545" t="s">
        <v>216</v>
      </c>
      <c r="D8751" s="546"/>
      <c r="E8751" s="171" t="str">
        <f t="shared" si="136"/>
        <v>1900</v>
      </c>
      <c r="F8751" s="547">
        <v>0</v>
      </c>
      <c r="G8751" s="548">
        <v>0</v>
      </c>
      <c r="H8751" s="547">
        <v>0</v>
      </c>
      <c r="I8751" s="545" t="s">
        <v>12973</v>
      </c>
      <c r="J8751" s="545"/>
      <c r="K8751" s="545" t="s">
        <v>13413</v>
      </c>
      <c r="L8751" s="545" t="s">
        <v>13413</v>
      </c>
      <c r="M8751" s="548" t="s">
        <v>13868</v>
      </c>
      <c r="N8751" s="545" t="s">
        <v>13413</v>
      </c>
      <c r="O8751" s="545" t="s">
        <v>13413</v>
      </c>
      <c r="P8751" s="549">
        <v>6320</v>
      </c>
      <c r="Q8751" s="549">
        <v>2</v>
      </c>
      <c r="R8751" s="549">
        <v>59</v>
      </c>
      <c r="S8751" s="548"/>
      <c r="T8751" s="548"/>
      <c r="U8751" s="99"/>
    </row>
    <row r="8752" spans="1:21" ht="19.5" customHeight="1">
      <c r="A8752" s="545">
        <v>103539</v>
      </c>
      <c r="B8752" s="545" t="s">
        <v>4112</v>
      </c>
      <c r="C8752" s="545" t="s">
        <v>209</v>
      </c>
      <c r="D8752" s="546"/>
      <c r="E8752" s="171" t="str">
        <f t="shared" si="136"/>
        <v>1900</v>
      </c>
      <c r="F8752" s="547">
        <v>0</v>
      </c>
      <c r="G8752" s="548">
        <v>0</v>
      </c>
      <c r="H8752" s="547">
        <v>0</v>
      </c>
      <c r="I8752" s="545" t="s">
        <v>12973</v>
      </c>
      <c r="J8752" s="545"/>
      <c r="K8752" s="545" t="s">
        <v>19047</v>
      </c>
      <c r="L8752" s="545" t="s">
        <v>13413</v>
      </c>
      <c r="M8752" s="548" t="s">
        <v>13758</v>
      </c>
      <c r="N8752" s="545" t="s">
        <v>13413</v>
      </c>
      <c r="O8752" s="545" t="s">
        <v>13413</v>
      </c>
      <c r="P8752" s="549">
        <v>6321</v>
      </c>
      <c r="Q8752" s="549">
        <v>1</v>
      </c>
      <c r="R8752" s="549">
        <v>59</v>
      </c>
      <c r="S8752" s="548"/>
      <c r="T8752" s="548"/>
      <c r="U8752" s="99"/>
    </row>
    <row r="8753" spans="1:21" ht="19.5" customHeight="1">
      <c r="A8753" s="545">
        <v>103540</v>
      </c>
      <c r="B8753" s="545" t="s">
        <v>4154</v>
      </c>
      <c r="C8753" s="545" t="s">
        <v>216</v>
      </c>
      <c r="D8753" s="546">
        <v>44585</v>
      </c>
      <c r="E8753" s="171" t="str">
        <f t="shared" si="136"/>
        <v>2022</v>
      </c>
      <c r="F8753" s="547">
        <v>147868</v>
      </c>
      <c r="G8753" s="548">
        <v>0.19</v>
      </c>
      <c r="H8753" s="547">
        <v>124258.82</v>
      </c>
      <c r="I8753" s="545" t="s">
        <v>12756</v>
      </c>
      <c r="J8753" s="545" t="s">
        <v>13297</v>
      </c>
      <c r="K8753" s="545" t="s">
        <v>19080</v>
      </c>
      <c r="L8753" s="545" t="s">
        <v>13413</v>
      </c>
      <c r="M8753" s="548" t="s">
        <v>13868</v>
      </c>
      <c r="N8753" s="545" t="s">
        <v>13413</v>
      </c>
      <c r="O8753" s="545" t="s">
        <v>13413</v>
      </c>
      <c r="P8753" s="549">
        <v>6322</v>
      </c>
      <c r="Q8753" s="549">
        <v>2</v>
      </c>
      <c r="R8753" s="549">
        <v>34</v>
      </c>
      <c r="S8753" s="548">
        <v>2257</v>
      </c>
      <c r="T8753" s="548"/>
      <c r="U8753" s="99"/>
    </row>
    <row r="8754" spans="1:21" ht="19.5" customHeight="1">
      <c r="A8754" s="545">
        <v>103541</v>
      </c>
      <c r="B8754" s="545" t="s">
        <v>10161</v>
      </c>
      <c r="C8754" s="545" t="s">
        <v>216</v>
      </c>
      <c r="D8754" s="546"/>
      <c r="E8754" s="171" t="str">
        <f t="shared" si="136"/>
        <v>1900</v>
      </c>
      <c r="F8754" s="547">
        <v>0</v>
      </c>
      <c r="G8754" s="548">
        <v>0</v>
      </c>
      <c r="H8754" s="547">
        <v>0</v>
      </c>
      <c r="I8754" s="545" t="s">
        <v>12973</v>
      </c>
      <c r="J8754" s="545"/>
      <c r="K8754" s="545" t="s">
        <v>13413</v>
      </c>
      <c r="L8754" s="545" t="s">
        <v>13413</v>
      </c>
      <c r="M8754" s="548" t="s">
        <v>13868</v>
      </c>
      <c r="N8754" s="545" t="s">
        <v>13413</v>
      </c>
      <c r="O8754" s="545" t="s">
        <v>13413</v>
      </c>
      <c r="P8754" s="549">
        <v>6323</v>
      </c>
      <c r="Q8754" s="549">
        <v>2</v>
      </c>
      <c r="R8754" s="549">
        <v>59</v>
      </c>
      <c r="S8754" s="548"/>
      <c r="T8754" s="548"/>
      <c r="U8754" s="99"/>
    </row>
    <row r="8755" spans="1:21" ht="19.5" customHeight="1">
      <c r="A8755" s="545">
        <v>103542</v>
      </c>
      <c r="B8755" s="545" t="s">
        <v>4052</v>
      </c>
      <c r="C8755" s="545" t="s">
        <v>209</v>
      </c>
      <c r="D8755" s="546"/>
      <c r="E8755" s="171" t="str">
        <f t="shared" si="136"/>
        <v>1900</v>
      </c>
      <c r="F8755" s="547">
        <v>0</v>
      </c>
      <c r="G8755" s="548">
        <v>0</v>
      </c>
      <c r="H8755" s="547">
        <v>0</v>
      </c>
      <c r="I8755" s="545" t="s">
        <v>12973</v>
      </c>
      <c r="J8755" s="545"/>
      <c r="K8755" s="545" t="s">
        <v>13413</v>
      </c>
      <c r="L8755" s="545" t="s">
        <v>13413</v>
      </c>
      <c r="M8755" s="548" t="s">
        <v>13758</v>
      </c>
      <c r="N8755" s="545" t="s">
        <v>13413</v>
      </c>
      <c r="O8755" s="545" t="s">
        <v>13413</v>
      </c>
      <c r="P8755" s="549">
        <v>6324</v>
      </c>
      <c r="Q8755" s="549">
        <v>1</v>
      </c>
      <c r="R8755" s="549">
        <v>59</v>
      </c>
      <c r="S8755" s="548"/>
      <c r="T8755" s="548"/>
      <c r="U8755" s="99"/>
    </row>
    <row r="8756" spans="1:21" ht="19.5" customHeight="1">
      <c r="A8756" s="545">
        <v>103543</v>
      </c>
      <c r="B8756" s="545" t="s">
        <v>1340</v>
      </c>
      <c r="C8756" s="545" t="s">
        <v>209</v>
      </c>
      <c r="D8756" s="546"/>
      <c r="E8756" s="171" t="str">
        <f t="shared" si="136"/>
        <v>1900</v>
      </c>
      <c r="F8756" s="547">
        <v>0</v>
      </c>
      <c r="G8756" s="548">
        <v>0</v>
      </c>
      <c r="H8756" s="547">
        <v>0</v>
      </c>
      <c r="I8756" s="545" t="s">
        <v>12659</v>
      </c>
      <c r="J8756" s="545"/>
      <c r="K8756" s="545" t="s">
        <v>13413</v>
      </c>
      <c r="L8756" s="545" t="s">
        <v>15589</v>
      </c>
      <c r="M8756" s="548" t="s">
        <v>13868</v>
      </c>
      <c r="N8756" s="545" t="s">
        <v>13413</v>
      </c>
      <c r="O8756" s="545" t="s">
        <v>15590</v>
      </c>
      <c r="P8756" s="549">
        <v>6325</v>
      </c>
      <c r="Q8756" s="549">
        <v>2</v>
      </c>
      <c r="R8756" s="549">
        <v>116</v>
      </c>
      <c r="S8756" s="548"/>
      <c r="T8756" s="548"/>
      <c r="U8756" s="99"/>
    </row>
    <row r="8757" spans="1:21" ht="19.5" customHeight="1">
      <c r="A8757" s="545">
        <v>103544</v>
      </c>
      <c r="B8757" s="545" t="s">
        <v>10160</v>
      </c>
      <c r="C8757" s="545" t="s">
        <v>216</v>
      </c>
      <c r="D8757" s="546"/>
      <c r="E8757" s="171" t="str">
        <f t="shared" si="136"/>
        <v>1900</v>
      </c>
      <c r="F8757" s="547">
        <v>0</v>
      </c>
      <c r="G8757" s="548">
        <v>0</v>
      </c>
      <c r="H8757" s="547">
        <v>0</v>
      </c>
      <c r="I8757" s="545" t="s">
        <v>12674</v>
      </c>
      <c r="J8757" s="545"/>
      <c r="K8757" s="545" t="s">
        <v>13413</v>
      </c>
      <c r="L8757" s="545" t="s">
        <v>13899</v>
      </c>
      <c r="M8757" s="548" t="s">
        <v>13758</v>
      </c>
      <c r="N8757" s="545" t="s">
        <v>13413</v>
      </c>
      <c r="O8757" s="545" t="s">
        <v>13413</v>
      </c>
      <c r="P8757" s="549">
        <v>6326</v>
      </c>
      <c r="Q8757" s="549">
        <v>1</v>
      </c>
      <c r="R8757" s="549">
        <v>5</v>
      </c>
      <c r="S8757" s="548"/>
      <c r="T8757" s="548"/>
      <c r="U8757" s="99"/>
    </row>
    <row r="8758" spans="1:21" ht="19.5" customHeight="1">
      <c r="A8758" s="545">
        <v>103545</v>
      </c>
      <c r="B8758" s="545" t="s">
        <v>4173</v>
      </c>
      <c r="C8758" s="545" t="s">
        <v>216</v>
      </c>
      <c r="D8758" s="546"/>
      <c r="E8758" s="171" t="str">
        <f t="shared" si="136"/>
        <v>1900</v>
      </c>
      <c r="F8758" s="547">
        <v>0</v>
      </c>
      <c r="G8758" s="548">
        <v>0</v>
      </c>
      <c r="H8758" s="547">
        <v>0</v>
      </c>
      <c r="I8758" s="545" t="s">
        <v>12973</v>
      </c>
      <c r="J8758" s="545"/>
      <c r="K8758" s="545" t="s">
        <v>13413</v>
      </c>
      <c r="L8758" s="545" t="s">
        <v>13413</v>
      </c>
      <c r="M8758" s="548" t="s">
        <v>13758</v>
      </c>
      <c r="N8758" s="545" t="s">
        <v>13413</v>
      </c>
      <c r="O8758" s="545" t="s">
        <v>13413</v>
      </c>
      <c r="P8758" s="549">
        <v>6327</v>
      </c>
      <c r="Q8758" s="549">
        <v>1</v>
      </c>
      <c r="R8758" s="549">
        <v>59</v>
      </c>
      <c r="S8758" s="548"/>
      <c r="T8758" s="548"/>
      <c r="U8758" s="99"/>
    </row>
    <row r="8759" spans="1:21" ht="19.5" customHeight="1">
      <c r="A8759" s="545">
        <v>103546</v>
      </c>
      <c r="B8759" s="545" t="s">
        <v>4056</v>
      </c>
      <c r="C8759" s="545" t="s">
        <v>216</v>
      </c>
      <c r="D8759" s="546"/>
      <c r="E8759" s="171" t="str">
        <f t="shared" si="136"/>
        <v>1900</v>
      </c>
      <c r="F8759" s="547">
        <v>0</v>
      </c>
      <c r="G8759" s="548">
        <v>0</v>
      </c>
      <c r="H8759" s="547">
        <v>0</v>
      </c>
      <c r="I8759" s="545" t="s">
        <v>12973</v>
      </c>
      <c r="J8759" s="545"/>
      <c r="K8759" s="545" t="s">
        <v>13413</v>
      </c>
      <c r="L8759" s="545" t="s">
        <v>13413</v>
      </c>
      <c r="M8759" s="548" t="s">
        <v>13758</v>
      </c>
      <c r="N8759" s="545" t="s">
        <v>13413</v>
      </c>
      <c r="O8759" s="545" t="s">
        <v>13413</v>
      </c>
      <c r="P8759" s="549">
        <v>6328</v>
      </c>
      <c r="Q8759" s="549">
        <v>1</v>
      </c>
      <c r="R8759" s="549">
        <v>59</v>
      </c>
      <c r="S8759" s="548"/>
      <c r="T8759" s="548"/>
      <c r="U8759" s="99"/>
    </row>
    <row r="8760" spans="1:21" ht="19.5" customHeight="1">
      <c r="A8760" s="545">
        <v>103547</v>
      </c>
      <c r="B8760" s="545" t="s">
        <v>4393</v>
      </c>
      <c r="C8760" s="545" t="s">
        <v>216</v>
      </c>
      <c r="D8760" s="546"/>
      <c r="E8760" s="171" t="str">
        <f t="shared" si="136"/>
        <v>1900</v>
      </c>
      <c r="F8760" s="547">
        <v>0</v>
      </c>
      <c r="G8760" s="548">
        <v>0</v>
      </c>
      <c r="H8760" s="547">
        <v>0</v>
      </c>
      <c r="I8760" s="545" t="s">
        <v>12973</v>
      </c>
      <c r="J8760" s="545"/>
      <c r="K8760" s="545" t="s">
        <v>13413</v>
      </c>
      <c r="L8760" s="545" t="s">
        <v>13413</v>
      </c>
      <c r="M8760" s="548" t="s">
        <v>13758</v>
      </c>
      <c r="N8760" s="545" t="s">
        <v>13413</v>
      </c>
      <c r="O8760" s="545" t="s">
        <v>13413</v>
      </c>
      <c r="P8760" s="549">
        <v>6329</v>
      </c>
      <c r="Q8760" s="549">
        <v>1</v>
      </c>
      <c r="R8760" s="549">
        <v>59</v>
      </c>
      <c r="S8760" s="548"/>
      <c r="T8760" s="548"/>
      <c r="U8760" s="99"/>
    </row>
    <row r="8761" spans="1:21" ht="19.5" customHeight="1">
      <c r="A8761" s="545">
        <v>103548</v>
      </c>
      <c r="B8761" s="545" t="s">
        <v>10159</v>
      </c>
      <c r="C8761" s="545" t="s">
        <v>216</v>
      </c>
      <c r="D8761" s="546"/>
      <c r="E8761" s="171" t="str">
        <f t="shared" si="136"/>
        <v>1900</v>
      </c>
      <c r="F8761" s="547">
        <v>0</v>
      </c>
      <c r="G8761" s="548">
        <v>0</v>
      </c>
      <c r="H8761" s="547">
        <v>0</v>
      </c>
      <c r="I8761" s="545" t="s">
        <v>12674</v>
      </c>
      <c r="J8761" s="545"/>
      <c r="K8761" s="545" t="s">
        <v>13413</v>
      </c>
      <c r="L8761" s="545" t="s">
        <v>16627</v>
      </c>
      <c r="M8761" s="548" t="s">
        <v>13758</v>
      </c>
      <c r="N8761" s="545" t="s">
        <v>13413</v>
      </c>
      <c r="O8761" s="545" t="s">
        <v>16630</v>
      </c>
      <c r="P8761" s="549">
        <v>6330</v>
      </c>
      <c r="Q8761" s="549">
        <v>1</v>
      </c>
      <c r="R8761" s="549">
        <v>5</v>
      </c>
      <c r="S8761" s="548"/>
      <c r="T8761" s="548"/>
      <c r="U8761" s="99"/>
    </row>
    <row r="8762" spans="1:21" ht="19.5" customHeight="1">
      <c r="A8762" s="545">
        <v>103550</v>
      </c>
      <c r="B8762" s="545" t="s">
        <v>4145</v>
      </c>
      <c r="C8762" s="545" t="s">
        <v>4504</v>
      </c>
      <c r="D8762" s="546"/>
      <c r="E8762" s="171" t="str">
        <f t="shared" si="136"/>
        <v>1900</v>
      </c>
      <c r="F8762" s="547">
        <v>0</v>
      </c>
      <c r="G8762" s="548">
        <v>0</v>
      </c>
      <c r="H8762" s="547">
        <v>0</v>
      </c>
      <c r="I8762" s="545" t="s">
        <v>12973</v>
      </c>
      <c r="J8762" s="545"/>
      <c r="K8762" s="545" t="s">
        <v>13413</v>
      </c>
      <c r="L8762" s="545" t="s">
        <v>13413</v>
      </c>
      <c r="M8762" s="548" t="s">
        <v>13758</v>
      </c>
      <c r="N8762" s="545" t="s">
        <v>13413</v>
      </c>
      <c r="O8762" s="545" t="s">
        <v>13413</v>
      </c>
      <c r="P8762" s="549">
        <v>6331</v>
      </c>
      <c r="Q8762" s="549">
        <v>1</v>
      </c>
      <c r="R8762" s="549">
        <v>59</v>
      </c>
      <c r="S8762" s="548"/>
      <c r="T8762" s="548"/>
      <c r="U8762" s="99"/>
    </row>
    <row r="8763" spans="1:21" ht="19.5" customHeight="1">
      <c r="A8763" s="545">
        <v>103551</v>
      </c>
      <c r="B8763" s="545" t="s">
        <v>6259</v>
      </c>
      <c r="C8763" s="545" t="s">
        <v>216</v>
      </c>
      <c r="D8763" s="546">
        <v>45708</v>
      </c>
      <c r="E8763" s="171" t="str">
        <f t="shared" si="136"/>
        <v>2025</v>
      </c>
      <c r="F8763" s="547">
        <v>836213.2</v>
      </c>
      <c r="G8763" s="548">
        <v>0.19</v>
      </c>
      <c r="H8763" s="547">
        <v>702700.17</v>
      </c>
      <c r="I8763" s="545" t="s">
        <v>12650</v>
      </c>
      <c r="J8763" s="545" t="s">
        <v>13307</v>
      </c>
      <c r="K8763" s="545" t="s">
        <v>19081</v>
      </c>
      <c r="L8763" s="545" t="s">
        <v>13413</v>
      </c>
      <c r="M8763" s="548" t="s">
        <v>13758</v>
      </c>
      <c r="N8763" s="545" t="s">
        <v>13413</v>
      </c>
      <c r="O8763" s="545" t="s">
        <v>13413</v>
      </c>
      <c r="P8763" s="549">
        <v>6332</v>
      </c>
      <c r="Q8763" s="549">
        <v>1</v>
      </c>
      <c r="R8763" s="549">
        <v>127</v>
      </c>
      <c r="S8763" s="548">
        <v>2228</v>
      </c>
      <c r="T8763" s="548"/>
      <c r="U8763" s="99"/>
    </row>
    <row r="8764" spans="1:21" ht="19.5" customHeight="1">
      <c r="A8764" s="545">
        <v>103552</v>
      </c>
      <c r="B8764" s="545" t="s">
        <v>4275</v>
      </c>
      <c r="C8764" s="545" t="s">
        <v>216</v>
      </c>
      <c r="D8764" s="546"/>
      <c r="E8764" s="171" t="str">
        <f t="shared" si="136"/>
        <v>1900</v>
      </c>
      <c r="F8764" s="547">
        <v>0</v>
      </c>
      <c r="G8764" s="548">
        <v>0</v>
      </c>
      <c r="H8764" s="547">
        <v>0</v>
      </c>
      <c r="I8764" s="545" t="s">
        <v>12973</v>
      </c>
      <c r="J8764" s="545"/>
      <c r="K8764" s="545" t="s">
        <v>13413</v>
      </c>
      <c r="L8764" s="545" t="s">
        <v>13413</v>
      </c>
      <c r="M8764" s="548" t="s">
        <v>13758</v>
      </c>
      <c r="N8764" s="545" t="s">
        <v>13413</v>
      </c>
      <c r="O8764" s="545" t="s">
        <v>13413</v>
      </c>
      <c r="P8764" s="549">
        <v>6333</v>
      </c>
      <c r="Q8764" s="549">
        <v>1</v>
      </c>
      <c r="R8764" s="549">
        <v>59</v>
      </c>
      <c r="S8764" s="548"/>
      <c r="T8764" s="548"/>
      <c r="U8764" s="99"/>
    </row>
    <row r="8765" spans="1:21" ht="19.5" customHeight="1">
      <c r="A8765" s="545">
        <v>103553</v>
      </c>
      <c r="B8765" s="545" t="s">
        <v>4401</v>
      </c>
      <c r="C8765" s="545" t="s">
        <v>221</v>
      </c>
      <c r="D8765" s="546"/>
      <c r="E8765" s="171" t="str">
        <f t="shared" si="136"/>
        <v>1900</v>
      </c>
      <c r="F8765" s="547">
        <v>0</v>
      </c>
      <c r="G8765" s="548">
        <v>0</v>
      </c>
      <c r="H8765" s="547">
        <v>0</v>
      </c>
      <c r="I8765" s="545" t="s">
        <v>12973</v>
      </c>
      <c r="J8765" s="545"/>
      <c r="K8765" s="545" t="s">
        <v>13413</v>
      </c>
      <c r="L8765" s="545" t="s">
        <v>13413</v>
      </c>
      <c r="M8765" s="548" t="s">
        <v>13758</v>
      </c>
      <c r="N8765" s="545" t="s">
        <v>13413</v>
      </c>
      <c r="O8765" s="545" t="s">
        <v>13413</v>
      </c>
      <c r="P8765" s="549">
        <v>6334</v>
      </c>
      <c r="Q8765" s="549">
        <v>1</v>
      </c>
      <c r="R8765" s="549">
        <v>59</v>
      </c>
      <c r="S8765" s="548"/>
      <c r="T8765" s="548"/>
      <c r="U8765" s="99"/>
    </row>
    <row r="8766" spans="1:21" ht="19.5" customHeight="1">
      <c r="A8766" s="545">
        <v>103554</v>
      </c>
      <c r="B8766" s="545" t="s">
        <v>4200</v>
      </c>
      <c r="C8766" s="545" t="s">
        <v>221</v>
      </c>
      <c r="D8766" s="546"/>
      <c r="E8766" s="171" t="str">
        <f t="shared" si="136"/>
        <v>1900</v>
      </c>
      <c r="F8766" s="547">
        <v>0</v>
      </c>
      <c r="G8766" s="548">
        <v>0</v>
      </c>
      <c r="H8766" s="547">
        <v>0</v>
      </c>
      <c r="I8766" s="545" t="s">
        <v>12973</v>
      </c>
      <c r="J8766" s="545"/>
      <c r="K8766" s="545" t="s">
        <v>13413</v>
      </c>
      <c r="L8766" s="545" t="s">
        <v>13413</v>
      </c>
      <c r="M8766" s="548" t="s">
        <v>13758</v>
      </c>
      <c r="N8766" s="545" t="s">
        <v>13413</v>
      </c>
      <c r="O8766" s="545" t="s">
        <v>13413</v>
      </c>
      <c r="P8766" s="549">
        <v>6335</v>
      </c>
      <c r="Q8766" s="549">
        <v>1</v>
      </c>
      <c r="R8766" s="549">
        <v>59</v>
      </c>
      <c r="S8766" s="548"/>
      <c r="T8766" s="548"/>
      <c r="U8766" s="99"/>
    </row>
    <row r="8767" spans="1:21" ht="19.5" customHeight="1">
      <c r="A8767" s="545">
        <v>103555</v>
      </c>
      <c r="B8767" s="545" t="s">
        <v>10158</v>
      </c>
      <c r="C8767" s="545" t="s">
        <v>216</v>
      </c>
      <c r="D8767" s="546"/>
      <c r="E8767" s="171" t="str">
        <f t="shared" si="136"/>
        <v>1900</v>
      </c>
      <c r="F8767" s="547">
        <v>0</v>
      </c>
      <c r="G8767" s="548">
        <v>0</v>
      </c>
      <c r="H8767" s="547">
        <v>0</v>
      </c>
      <c r="I8767" s="545" t="s">
        <v>12659</v>
      </c>
      <c r="J8767" s="545"/>
      <c r="K8767" s="545" t="s">
        <v>13413</v>
      </c>
      <c r="L8767" s="545" t="s">
        <v>14222</v>
      </c>
      <c r="M8767" s="548" t="s">
        <v>13758</v>
      </c>
      <c r="N8767" s="545" t="s">
        <v>13413</v>
      </c>
      <c r="O8767" s="545" t="s">
        <v>16583</v>
      </c>
      <c r="P8767" s="549">
        <v>6336</v>
      </c>
      <c r="Q8767" s="549">
        <v>1</v>
      </c>
      <c r="R8767" s="549">
        <v>116</v>
      </c>
      <c r="S8767" s="548"/>
      <c r="T8767" s="548"/>
      <c r="U8767" s="99"/>
    </row>
    <row r="8768" spans="1:21" ht="19.5" customHeight="1">
      <c r="A8768" s="545">
        <v>103556</v>
      </c>
      <c r="B8768" s="545" t="s">
        <v>6258</v>
      </c>
      <c r="C8768" s="545" t="s">
        <v>216</v>
      </c>
      <c r="D8768" s="546">
        <v>45708</v>
      </c>
      <c r="E8768" s="171" t="str">
        <f t="shared" si="136"/>
        <v>2025</v>
      </c>
      <c r="F8768" s="547">
        <v>94172.4</v>
      </c>
      <c r="G8768" s="548">
        <v>0.19</v>
      </c>
      <c r="H8768" s="547">
        <v>79136.47</v>
      </c>
      <c r="I8768" s="545" t="s">
        <v>12700</v>
      </c>
      <c r="J8768" s="545" t="s">
        <v>13307</v>
      </c>
      <c r="K8768" s="545" t="s">
        <v>19082</v>
      </c>
      <c r="L8768" s="545" t="s">
        <v>15037</v>
      </c>
      <c r="M8768" s="548" t="s">
        <v>13758</v>
      </c>
      <c r="N8768" s="545" t="s">
        <v>13413</v>
      </c>
      <c r="O8768" s="545" t="s">
        <v>15038</v>
      </c>
      <c r="P8768" s="549">
        <v>6337</v>
      </c>
      <c r="Q8768" s="549">
        <v>1</v>
      </c>
      <c r="R8768" s="549">
        <v>117</v>
      </c>
      <c r="S8768" s="548">
        <v>2228</v>
      </c>
      <c r="T8768" s="548"/>
      <c r="U8768" s="99"/>
    </row>
    <row r="8769" spans="1:21" ht="19.5" customHeight="1">
      <c r="A8769" s="545">
        <v>103557</v>
      </c>
      <c r="B8769" s="545" t="s">
        <v>6976</v>
      </c>
      <c r="C8769" s="545" t="s">
        <v>786</v>
      </c>
      <c r="D8769" s="546">
        <v>45708</v>
      </c>
      <c r="E8769" s="171" t="str">
        <f t="shared" si="136"/>
        <v>2025</v>
      </c>
      <c r="F8769" s="547">
        <v>70955.490000000005</v>
      </c>
      <c r="G8769" s="548">
        <v>0.19</v>
      </c>
      <c r="H8769" s="547">
        <v>59626.46</v>
      </c>
      <c r="I8769" s="545" t="s">
        <v>12683</v>
      </c>
      <c r="J8769" s="545" t="s">
        <v>13307</v>
      </c>
      <c r="K8769" s="545" t="s">
        <v>19083</v>
      </c>
      <c r="L8769" s="545" t="s">
        <v>15123</v>
      </c>
      <c r="M8769" s="548" t="s">
        <v>13758</v>
      </c>
      <c r="N8769" s="545" t="s">
        <v>13413</v>
      </c>
      <c r="O8769" s="545" t="s">
        <v>15131</v>
      </c>
      <c r="P8769" s="549">
        <v>6338</v>
      </c>
      <c r="Q8769" s="549">
        <v>1</v>
      </c>
      <c r="R8769" s="549">
        <v>18</v>
      </c>
      <c r="S8769" s="548">
        <v>2228</v>
      </c>
      <c r="T8769" s="548"/>
      <c r="U8769" s="99"/>
    </row>
    <row r="8770" spans="1:21" ht="19.5" customHeight="1">
      <c r="A8770" s="545">
        <v>103558</v>
      </c>
      <c r="B8770" s="545" t="s">
        <v>2953</v>
      </c>
      <c r="C8770" s="545" t="s">
        <v>786</v>
      </c>
      <c r="D8770" s="546"/>
      <c r="E8770" s="171" t="str">
        <f t="shared" si="136"/>
        <v>1900</v>
      </c>
      <c r="F8770" s="547">
        <v>0</v>
      </c>
      <c r="G8770" s="548">
        <v>0</v>
      </c>
      <c r="H8770" s="547">
        <v>0</v>
      </c>
      <c r="I8770" s="545" t="s">
        <v>12683</v>
      </c>
      <c r="J8770" s="545"/>
      <c r="K8770" s="545" t="s">
        <v>13413</v>
      </c>
      <c r="L8770" s="545" t="s">
        <v>13413</v>
      </c>
      <c r="M8770" s="548" t="s">
        <v>13758</v>
      </c>
      <c r="N8770" s="545" t="s">
        <v>13413</v>
      </c>
      <c r="O8770" s="545" t="s">
        <v>14478</v>
      </c>
      <c r="P8770" s="549">
        <v>6339</v>
      </c>
      <c r="Q8770" s="549">
        <v>1</v>
      </c>
      <c r="R8770" s="549">
        <v>18</v>
      </c>
      <c r="S8770" s="548"/>
      <c r="T8770" s="548"/>
      <c r="U8770" s="99"/>
    </row>
    <row r="8771" spans="1:21" ht="19.5" customHeight="1">
      <c r="A8771" s="545">
        <v>103559</v>
      </c>
      <c r="B8771" s="545" t="s">
        <v>10157</v>
      </c>
      <c r="C8771" s="545" t="s">
        <v>786</v>
      </c>
      <c r="D8771" s="546"/>
      <c r="E8771" s="171" t="str">
        <f t="shared" si="136"/>
        <v>1900</v>
      </c>
      <c r="F8771" s="547">
        <v>0</v>
      </c>
      <c r="G8771" s="548">
        <v>0</v>
      </c>
      <c r="H8771" s="547">
        <v>0</v>
      </c>
      <c r="I8771" s="545" t="s">
        <v>12645</v>
      </c>
      <c r="J8771" s="545"/>
      <c r="K8771" s="545" t="s">
        <v>13413</v>
      </c>
      <c r="L8771" s="545" t="s">
        <v>13413</v>
      </c>
      <c r="M8771" s="548" t="s">
        <v>13758</v>
      </c>
      <c r="N8771" s="545" t="s">
        <v>13413</v>
      </c>
      <c r="O8771" s="545" t="s">
        <v>13413</v>
      </c>
      <c r="P8771" s="549">
        <v>6340</v>
      </c>
      <c r="Q8771" s="549">
        <v>1</v>
      </c>
      <c r="R8771" s="549">
        <v>12</v>
      </c>
      <c r="S8771" s="548"/>
      <c r="T8771" s="548"/>
      <c r="U8771" s="99"/>
    </row>
    <row r="8772" spans="1:21" ht="19.5" customHeight="1">
      <c r="A8772" s="545">
        <v>103560</v>
      </c>
      <c r="B8772" s="545" t="s">
        <v>3461</v>
      </c>
      <c r="C8772" s="545" t="s">
        <v>216</v>
      </c>
      <c r="D8772" s="546">
        <v>46052</v>
      </c>
      <c r="E8772" s="171" t="str">
        <f t="shared" ref="E8772:E8835" si="137">TEXT(D8772,"YYYY")</f>
        <v>2026</v>
      </c>
      <c r="F8772" s="547">
        <v>441841</v>
      </c>
      <c r="G8772" s="548">
        <v>0.19</v>
      </c>
      <c r="H8772" s="547">
        <v>371294.96</v>
      </c>
      <c r="I8772" s="545" t="s">
        <v>12647</v>
      </c>
      <c r="J8772" s="545" t="s">
        <v>13307</v>
      </c>
      <c r="K8772" s="545" t="s">
        <v>13413</v>
      </c>
      <c r="L8772" s="545" t="s">
        <v>13413</v>
      </c>
      <c r="M8772" s="548" t="s">
        <v>13758</v>
      </c>
      <c r="N8772" s="545" t="s">
        <v>13413</v>
      </c>
      <c r="O8772" s="545" t="s">
        <v>13413</v>
      </c>
      <c r="P8772" s="549">
        <v>6341</v>
      </c>
      <c r="Q8772" s="549">
        <v>1</v>
      </c>
      <c r="R8772" s="549">
        <v>26</v>
      </c>
      <c r="S8772" s="548">
        <v>2228</v>
      </c>
      <c r="T8772" s="548"/>
      <c r="U8772" s="99"/>
    </row>
    <row r="8773" spans="1:21" ht="19.5" customHeight="1">
      <c r="A8773" s="545">
        <v>103561</v>
      </c>
      <c r="B8773" s="545" t="s">
        <v>10156</v>
      </c>
      <c r="C8773" s="545" t="s">
        <v>209</v>
      </c>
      <c r="D8773" s="546"/>
      <c r="E8773" s="171" t="str">
        <f t="shared" si="137"/>
        <v>1900</v>
      </c>
      <c r="F8773" s="547">
        <v>0</v>
      </c>
      <c r="G8773" s="548">
        <v>0</v>
      </c>
      <c r="H8773" s="547">
        <v>0</v>
      </c>
      <c r="I8773" s="545" t="s">
        <v>12973</v>
      </c>
      <c r="J8773" s="545"/>
      <c r="K8773" s="545" t="s">
        <v>13413</v>
      </c>
      <c r="L8773" s="545" t="s">
        <v>13413</v>
      </c>
      <c r="M8773" s="548" t="s">
        <v>13758</v>
      </c>
      <c r="N8773" s="545" t="s">
        <v>13413</v>
      </c>
      <c r="O8773" s="545" t="s">
        <v>13413</v>
      </c>
      <c r="P8773" s="549">
        <v>6342</v>
      </c>
      <c r="Q8773" s="549">
        <v>1</v>
      </c>
      <c r="R8773" s="549">
        <v>59</v>
      </c>
      <c r="S8773" s="548"/>
      <c r="T8773" s="548"/>
      <c r="U8773" s="99"/>
    </row>
    <row r="8774" spans="1:21" ht="19.5" customHeight="1">
      <c r="A8774" s="545">
        <v>103562</v>
      </c>
      <c r="B8774" s="545" t="s">
        <v>6706</v>
      </c>
      <c r="C8774" s="545" t="s">
        <v>4468</v>
      </c>
      <c r="D8774" s="546">
        <v>46052</v>
      </c>
      <c r="E8774" s="171" t="str">
        <f t="shared" si="137"/>
        <v>2026</v>
      </c>
      <c r="F8774" s="547">
        <v>32851</v>
      </c>
      <c r="G8774" s="548">
        <v>0.19</v>
      </c>
      <c r="H8774" s="547">
        <v>27605.88</v>
      </c>
      <c r="I8774" s="545" t="s">
        <v>12670</v>
      </c>
      <c r="J8774" s="545" t="s">
        <v>13307</v>
      </c>
      <c r="K8774" s="545" t="s">
        <v>19084</v>
      </c>
      <c r="L8774" s="545" t="s">
        <v>19085</v>
      </c>
      <c r="M8774" s="548" t="s">
        <v>13758</v>
      </c>
      <c r="N8774" s="545" t="s">
        <v>13413</v>
      </c>
      <c r="O8774" s="545" t="s">
        <v>13413</v>
      </c>
      <c r="P8774" s="549">
        <v>6343</v>
      </c>
      <c r="Q8774" s="549">
        <v>1</v>
      </c>
      <c r="R8774" s="549">
        <v>24</v>
      </c>
      <c r="S8774" s="548">
        <v>2228</v>
      </c>
      <c r="T8774" s="548"/>
      <c r="U8774" s="99"/>
    </row>
    <row r="8775" spans="1:21" ht="19.5" customHeight="1">
      <c r="A8775" s="545">
        <v>103563</v>
      </c>
      <c r="B8775" s="545" t="s">
        <v>4269</v>
      </c>
      <c r="C8775" s="545" t="s">
        <v>216</v>
      </c>
      <c r="D8775" s="546"/>
      <c r="E8775" s="171" t="str">
        <f t="shared" si="137"/>
        <v>1900</v>
      </c>
      <c r="F8775" s="547">
        <v>0</v>
      </c>
      <c r="G8775" s="548">
        <v>0</v>
      </c>
      <c r="H8775" s="547">
        <v>0</v>
      </c>
      <c r="I8775" s="545" t="s">
        <v>12973</v>
      </c>
      <c r="J8775" s="545"/>
      <c r="K8775" s="545" t="s">
        <v>13413</v>
      </c>
      <c r="L8775" s="545" t="s">
        <v>13413</v>
      </c>
      <c r="M8775" s="548" t="s">
        <v>13758</v>
      </c>
      <c r="N8775" s="545" t="s">
        <v>13413</v>
      </c>
      <c r="O8775" s="545" t="s">
        <v>13413</v>
      </c>
      <c r="P8775" s="549">
        <v>6344</v>
      </c>
      <c r="Q8775" s="549">
        <v>1</v>
      </c>
      <c r="R8775" s="549">
        <v>59</v>
      </c>
      <c r="S8775" s="548"/>
      <c r="T8775" s="548"/>
      <c r="U8775" s="99"/>
    </row>
    <row r="8776" spans="1:21" ht="19.5" customHeight="1">
      <c r="A8776" s="545">
        <v>103564</v>
      </c>
      <c r="B8776" s="545" t="s">
        <v>6257</v>
      </c>
      <c r="C8776" s="545" t="s">
        <v>216</v>
      </c>
      <c r="D8776" s="546">
        <v>46052</v>
      </c>
      <c r="E8776" s="171" t="str">
        <f t="shared" si="137"/>
        <v>2026</v>
      </c>
      <c r="F8776" s="547">
        <v>15365</v>
      </c>
      <c r="G8776" s="548">
        <v>0.19</v>
      </c>
      <c r="H8776" s="547">
        <v>12911.76</v>
      </c>
      <c r="I8776" s="545" t="s">
        <v>12646</v>
      </c>
      <c r="J8776" s="545" t="s">
        <v>13307</v>
      </c>
      <c r="K8776" s="545" t="s">
        <v>13413</v>
      </c>
      <c r="L8776" s="545" t="s">
        <v>13800</v>
      </c>
      <c r="M8776" s="548" t="s">
        <v>13758</v>
      </c>
      <c r="N8776" s="545" t="s">
        <v>13413</v>
      </c>
      <c r="O8776" s="545" t="s">
        <v>13413</v>
      </c>
      <c r="P8776" s="549">
        <v>6345</v>
      </c>
      <c r="Q8776" s="549">
        <v>1</v>
      </c>
      <c r="R8776" s="549">
        <v>65</v>
      </c>
      <c r="S8776" s="548">
        <v>2228</v>
      </c>
      <c r="T8776" s="548"/>
      <c r="U8776" s="99"/>
    </row>
    <row r="8777" spans="1:21" ht="19.5" customHeight="1">
      <c r="A8777" s="545">
        <v>103565</v>
      </c>
      <c r="B8777" s="545" t="s">
        <v>6256</v>
      </c>
      <c r="C8777" s="545" t="s">
        <v>216</v>
      </c>
      <c r="D8777" s="546">
        <v>46052</v>
      </c>
      <c r="E8777" s="171" t="str">
        <f t="shared" si="137"/>
        <v>2026</v>
      </c>
      <c r="F8777" s="547">
        <v>62799</v>
      </c>
      <c r="G8777" s="548">
        <v>0.19</v>
      </c>
      <c r="H8777" s="547">
        <v>52772.27</v>
      </c>
      <c r="I8777" s="545" t="s">
        <v>12676</v>
      </c>
      <c r="J8777" s="545" t="s">
        <v>13307</v>
      </c>
      <c r="K8777" s="545" t="s">
        <v>19086</v>
      </c>
      <c r="L8777" s="545" t="s">
        <v>13413</v>
      </c>
      <c r="M8777" s="548" t="s">
        <v>13758</v>
      </c>
      <c r="N8777" s="545" t="s">
        <v>13413</v>
      </c>
      <c r="O8777" s="545" t="s">
        <v>13413</v>
      </c>
      <c r="P8777" s="549">
        <v>6346</v>
      </c>
      <c r="Q8777" s="549">
        <v>1</v>
      </c>
      <c r="R8777" s="549">
        <v>14</v>
      </c>
      <c r="S8777" s="548">
        <v>2228</v>
      </c>
      <c r="T8777" s="548"/>
      <c r="U8777" s="99"/>
    </row>
    <row r="8778" spans="1:21" ht="19.5" customHeight="1">
      <c r="A8778" s="545">
        <v>103566</v>
      </c>
      <c r="B8778" s="545" t="s">
        <v>10155</v>
      </c>
      <c r="C8778" s="545" t="s">
        <v>216</v>
      </c>
      <c r="D8778" s="546"/>
      <c r="E8778" s="171" t="str">
        <f t="shared" si="137"/>
        <v>1900</v>
      </c>
      <c r="F8778" s="547">
        <v>0</v>
      </c>
      <c r="G8778" s="548">
        <v>0</v>
      </c>
      <c r="H8778" s="547">
        <v>0</v>
      </c>
      <c r="I8778" s="545" t="s">
        <v>12674</v>
      </c>
      <c r="J8778" s="545"/>
      <c r="K8778" s="545" t="s">
        <v>13413</v>
      </c>
      <c r="L8778" s="545" t="s">
        <v>13899</v>
      </c>
      <c r="M8778" s="548" t="s">
        <v>13758</v>
      </c>
      <c r="N8778" s="545" t="s">
        <v>13413</v>
      </c>
      <c r="O8778" s="545" t="s">
        <v>13413</v>
      </c>
      <c r="P8778" s="549">
        <v>6347</v>
      </c>
      <c r="Q8778" s="549">
        <v>1</v>
      </c>
      <c r="R8778" s="549">
        <v>5</v>
      </c>
      <c r="S8778" s="548"/>
      <c r="T8778" s="548"/>
      <c r="U8778" s="99"/>
    </row>
    <row r="8779" spans="1:21" ht="19.5" customHeight="1">
      <c r="A8779" s="545">
        <v>103567</v>
      </c>
      <c r="B8779" s="545" t="s">
        <v>10155</v>
      </c>
      <c r="C8779" s="545" t="s">
        <v>221</v>
      </c>
      <c r="D8779" s="546"/>
      <c r="E8779" s="171" t="str">
        <f t="shared" si="137"/>
        <v>1900</v>
      </c>
      <c r="F8779" s="547">
        <v>0</v>
      </c>
      <c r="G8779" s="548">
        <v>0</v>
      </c>
      <c r="H8779" s="547">
        <v>0</v>
      </c>
      <c r="I8779" s="545" t="s">
        <v>12674</v>
      </c>
      <c r="J8779" s="545"/>
      <c r="K8779" s="545" t="s">
        <v>13413</v>
      </c>
      <c r="L8779" s="545" t="s">
        <v>13899</v>
      </c>
      <c r="M8779" s="548" t="s">
        <v>13758</v>
      </c>
      <c r="N8779" s="545" t="s">
        <v>13413</v>
      </c>
      <c r="O8779" s="545" t="s">
        <v>13413</v>
      </c>
      <c r="P8779" s="549">
        <v>6348</v>
      </c>
      <c r="Q8779" s="549">
        <v>1</v>
      </c>
      <c r="R8779" s="549">
        <v>5</v>
      </c>
      <c r="S8779" s="548"/>
      <c r="T8779" s="548"/>
      <c r="U8779" s="99"/>
    </row>
    <row r="8780" spans="1:21" ht="19.5" customHeight="1">
      <c r="A8780" s="545">
        <v>103568</v>
      </c>
      <c r="B8780" s="545" t="s">
        <v>4391</v>
      </c>
      <c r="C8780" s="545" t="s">
        <v>216</v>
      </c>
      <c r="D8780" s="546"/>
      <c r="E8780" s="171" t="str">
        <f t="shared" si="137"/>
        <v>1900</v>
      </c>
      <c r="F8780" s="547">
        <v>0</v>
      </c>
      <c r="G8780" s="548">
        <v>0</v>
      </c>
      <c r="H8780" s="547">
        <v>0</v>
      </c>
      <c r="I8780" s="545" t="s">
        <v>12973</v>
      </c>
      <c r="J8780" s="545"/>
      <c r="K8780" s="545" t="s">
        <v>13413</v>
      </c>
      <c r="L8780" s="545" t="s">
        <v>13413</v>
      </c>
      <c r="M8780" s="548" t="s">
        <v>13758</v>
      </c>
      <c r="N8780" s="545" t="s">
        <v>13413</v>
      </c>
      <c r="O8780" s="545" t="s">
        <v>13413</v>
      </c>
      <c r="P8780" s="549">
        <v>6349</v>
      </c>
      <c r="Q8780" s="549">
        <v>1</v>
      </c>
      <c r="R8780" s="549">
        <v>59</v>
      </c>
      <c r="S8780" s="548"/>
      <c r="T8780" s="548"/>
      <c r="U8780" s="99"/>
    </row>
    <row r="8781" spans="1:21" ht="19.5" customHeight="1">
      <c r="A8781" s="545">
        <v>103569</v>
      </c>
      <c r="B8781" s="545" t="s">
        <v>4168</v>
      </c>
      <c r="C8781" s="545" t="s">
        <v>216</v>
      </c>
      <c r="D8781" s="546"/>
      <c r="E8781" s="171" t="str">
        <f t="shared" si="137"/>
        <v>1900</v>
      </c>
      <c r="F8781" s="547">
        <v>0</v>
      </c>
      <c r="G8781" s="548">
        <v>0</v>
      </c>
      <c r="H8781" s="547">
        <v>0</v>
      </c>
      <c r="I8781" s="545" t="s">
        <v>12973</v>
      </c>
      <c r="J8781" s="545"/>
      <c r="K8781" s="545" t="s">
        <v>13413</v>
      </c>
      <c r="L8781" s="545" t="s">
        <v>13413</v>
      </c>
      <c r="M8781" s="548" t="s">
        <v>13758</v>
      </c>
      <c r="N8781" s="545" t="s">
        <v>13413</v>
      </c>
      <c r="O8781" s="545" t="s">
        <v>13413</v>
      </c>
      <c r="P8781" s="549">
        <v>6350</v>
      </c>
      <c r="Q8781" s="549">
        <v>1</v>
      </c>
      <c r="R8781" s="549">
        <v>59</v>
      </c>
      <c r="S8781" s="548"/>
      <c r="T8781" s="548"/>
      <c r="U8781" s="99"/>
    </row>
    <row r="8782" spans="1:21" ht="19.5" customHeight="1">
      <c r="A8782" s="545">
        <v>103570</v>
      </c>
      <c r="B8782" s="545" t="s">
        <v>4174</v>
      </c>
      <c r="C8782" s="545" t="s">
        <v>216</v>
      </c>
      <c r="D8782" s="546"/>
      <c r="E8782" s="171" t="str">
        <f t="shared" si="137"/>
        <v>1900</v>
      </c>
      <c r="F8782" s="547">
        <v>0</v>
      </c>
      <c r="G8782" s="548">
        <v>0</v>
      </c>
      <c r="H8782" s="547">
        <v>0</v>
      </c>
      <c r="I8782" s="545" t="s">
        <v>12973</v>
      </c>
      <c r="J8782" s="545"/>
      <c r="K8782" s="545" t="s">
        <v>13413</v>
      </c>
      <c r="L8782" s="545" t="s">
        <v>13413</v>
      </c>
      <c r="M8782" s="548" t="s">
        <v>13758</v>
      </c>
      <c r="N8782" s="545" t="s">
        <v>13413</v>
      </c>
      <c r="O8782" s="545" t="s">
        <v>13413</v>
      </c>
      <c r="P8782" s="549">
        <v>6351</v>
      </c>
      <c r="Q8782" s="549">
        <v>1</v>
      </c>
      <c r="R8782" s="549">
        <v>59</v>
      </c>
      <c r="S8782" s="548"/>
      <c r="T8782" s="548"/>
      <c r="U8782" s="99"/>
    </row>
    <row r="8783" spans="1:21" ht="19.5" customHeight="1">
      <c r="A8783" s="545">
        <v>103571</v>
      </c>
      <c r="B8783" s="545" t="s">
        <v>4212</v>
      </c>
      <c r="C8783" s="545" t="s">
        <v>216</v>
      </c>
      <c r="D8783" s="546"/>
      <c r="E8783" s="171" t="str">
        <f t="shared" si="137"/>
        <v>1900</v>
      </c>
      <c r="F8783" s="547">
        <v>0</v>
      </c>
      <c r="G8783" s="548">
        <v>0</v>
      </c>
      <c r="H8783" s="547">
        <v>0</v>
      </c>
      <c r="I8783" s="545" t="s">
        <v>12973</v>
      </c>
      <c r="J8783" s="545"/>
      <c r="K8783" s="545" t="s">
        <v>19087</v>
      </c>
      <c r="L8783" s="545" t="s">
        <v>13413</v>
      </c>
      <c r="M8783" s="548" t="s">
        <v>13758</v>
      </c>
      <c r="N8783" s="545" t="s">
        <v>13413</v>
      </c>
      <c r="O8783" s="545" t="s">
        <v>13413</v>
      </c>
      <c r="P8783" s="549">
        <v>6352</v>
      </c>
      <c r="Q8783" s="549">
        <v>1</v>
      </c>
      <c r="R8783" s="549">
        <v>59</v>
      </c>
      <c r="S8783" s="548"/>
      <c r="T8783" s="548"/>
      <c r="U8783" s="99"/>
    </row>
    <row r="8784" spans="1:21" ht="19.5" customHeight="1">
      <c r="A8784" s="545">
        <v>103572</v>
      </c>
      <c r="B8784" s="545" t="s">
        <v>8035</v>
      </c>
      <c r="C8784" s="545" t="s">
        <v>216</v>
      </c>
      <c r="D8784" s="546">
        <v>43552</v>
      </c>
      <c r="E8784" s="171" t="str">
        <f t="shared" si="137"/>
        <v>2019</v>
      </c>
      <c r="F8784" s="547">
        <v>17090.990000000002</v>
      </c>
      <c r="G8784" s="548">
        <v>0.19</v>
      </c>
      <c r="H8784" s="547">
        <v>14362.18</v>
      </c>
      <c r="I8784" s="545" t="s">
        <v>12648</v>
      </c>
      <c r="J8784" s="545" t="s">
        <v>13298</v>
      </c>
      <c r="K8784" s="545" t="s">
        <v>13413</v>
      </c>
      <c r="L8784" s="545" t="s">
        <v>13801</v>
      </c>
      <c r="M8784" s="548" t="s">
        <v>13758</v>
      </c>
      <c r="N8784" s="545" t="s">
        <v>13413</v>
      </c>
      <c r="O8784" s="545" t="s">
        <v>13413</v>
      </c>
      <c r="P8784" s="549">
        <v>6353</v>
      </c>
      <c r="Q8784" s="549">
        <v>1</v>
      </c>
      <c r="R8784" s="549">
        <v>67</v>
      </c>
      <c r="S8784" s="548">
        <v>1012</v>
      </c>
      <c r="T8784" s="548"/>
      <c r="U8784" s="99"/>
    </row>
    <row r="8785" spans="1:21" ht="19.5" customHeight="1">
      <c r="A8785" s="545">
        <v>103573</v>
      </c>
      <c r="B8785" s="545" t="s">
        <v>4424</v>
      </c>
      <c r="C8785" s="545" t="s">
        <v>216</v>
      </c>
      <c r="D8785" s="546">
        <v>46052</v>
      </c>
      <c r="E8785" s="171" t="str">
        <f t="shared" si="137"/>
        <v>2026</v>
      </c>
      <c r="F8785" s="547">
        <v>42209</v>
      </c>
      <c r="G8785" s="548">
        <v>0.19</v>
      </c>
      <c r="H8785" s="547">
        <v>35469.75</v>
      </c>
      <c r="I8785" s="545" t="s">
        <v>12973</v>
      </c>
      <c r="J8785" s="545" t="s">
        <v>13307</v>
      </c>
      <c r="K8785" s="545" t="s">
        <v>19088</v>
      </c>
      <c r="L8785" s="545" t="s">
        <v>13413</v>
      </c>
      <c r="M8785" s="548" t="s">
        <v>13758</v>
      </c>
      <c r="N8785" s="545" t="s">
        <v>13413</v>
      </c>
      <c r="O8785" s="545" t="s">
        <v>13413</v>
      </c>
      <c r="P8785" s="549">
        <v>6354</v>
      </c>
      <c r="Q8785" s="549">
        <v>1</v>
      </c>
      <c r="R8785" s="549">
        <v>59</v>
      </c>
      <c r="S8785" s="548">
        <v>2228</v>
      </c>
      <c r="T8785" s="548"/>
      <c r="U8785" s="99"/>
    </row>
    <row r="8786" spans="1:21" ht="19.5" customHeight="1">
      <c r="A8786" s="545">
        <v>103574</v>
      </c>
      <c r="B8786" s="545" t="s">
        <v>4268</v>
      </c>
      <c r="C8786" s="545" t="s">
        <v>209</v>
      </c>
      <c r="D8786" s="546"/>
      <c r="E8786" s="171" t="str">
        <f t="shared" si="137"/>
        <v>1900</v>
      </c>
      <c r="F8786" s="547">
        <v>0</v>
      </c>
      <c r="G8786" s="548">
        <v>0</v>
      </c>
      <c r="H8786" s="547">
        <v>0</v>
      </c>
      <c r="I8786" s="545" t="s">
        <v>12973</v>
      </c>
      <c r="J8786" s="545"/>
      <c r="K8786" s="545" t="s">
        <v>13413</v>
      </c>
      <c r="L8786" s="545" t="s">
        <v>13413</v>
      </c>
      <c r="M8786" s="548" t="s">
        <v>13758</v>
      </c>
      <c r="N8786" s="545" t="s">
        <v>13413</v>
      </c>
      <c r="O8786" s="545" t="s">
        <v>13413</v>
      </c>
      <c r="P8786" s="549">
        <v>6355</v>
      </c>
      <c r="Q8786" s="549">
        <v>1</v>
      </c>
      <c r="R8786" s="549">
        <v>59</v>
      </c>
      <c r="S8786" s="548"/>
      <c r="T8786" s="548"/>
      <c r="U8786" s="99"/>
    </row>
    <row r="8787" spans="1:21" ht="19.5" customHeight="1">
      <c r="A8787" s="545">
        <v>103575</v>
      </c>
      <c r="B8787" s="545" t="s">
        <v>4416</v>
      </c>
      <c r="C8787" s="545" t="s">
        <v>216</v>
      </c>
      <c r="D8787" s="546"/>
      <c r="E8787" s="171" t="str">
        <f t="shared" si="137"/>
        <v>1900</v>
      </c>
      <c r="F8787" s="547">
        <v>0</v>
      </c>
      <c r="G8787" s="548">
        <v>0</v>
      </c>
      <c r="H8787" s="547">
        <v>0</v>
      </c>
      <c r="I8787" s="545" t="s">
        <v>12973</v>
      </c>
      <c r="J8787" s="545"/>
      <c r="K8787" s="545" t="s">
        <v>13413</v>
      </c>
      <c r="L8787" s="545" t="s">
        <v>13413</v>
      </c>
      <c r="M8787" s="548" t="s">
        <v>13758</v>
      </c>
      <c r="N8787" s="545" t="s">
        <v>13413</v>
      </c>
      <c r="O8787" s="545" t="s">
        <v>13413</v>
      </c>
      <c r="P8787" s="549">
        <v>6356</v>
      </c>
      <c r="Q8787" s="549">
        <v>1</v>
      </c>
      <c r="R8787" s="549">
        <v>59</v>
      </c>
      <c r="S8787" s="548"/>
      <c r="T8787" s="548"/>
      <c r="U8787" s="99"/>
    </row>
    <row r="8788" spans="1:21" ht="19.5" customHeight="1">
      <c r="A8788" s="545">
        <v>103576</v>
      </c>
      <c r="B8788" s="545" t="s">
        <v>4268</v>
      </c>
      <c r="C8788" s="545" t="s">
        <v>221</v>
      </c>
      <c r="D8788" s="546">
        <v>46052</v>
      </c>
      <c r="E8788" s="171" t="str">
        <f t="shared" si="137"/>
        <v>2026</v>
      </c>
      <c r="F8788" s="547">
        <v>2081</v>
      </c>
      <c r="G8788" s="548">
        <v>0.19</v>
      </c>
      <c r="H8788" s="547">
        <v>1748.74</v>
      </c>
      <c r="I8788" s="545" t="s">
        <v>12973</v>
      </c>
      <c r="J8788" s="545" t="s">
        <v>13307</v>
      </c>
      <c r="K8788" s="545" t="s">
        <v>13413</v>
      </c>
      <c r="L8788" s="545" t="s">
        <v>13413</v>
      </c>
      <c r="M8788" s="548" t="s">
        <v>13758</v>
      </c>
      <c r="N8788" s="545" t="s">
        <v>13413</v>
      </c>
      <c r="O8788" s="545" t="s">
        <v>13413</v>
      </c>
      <c r="P8788" s="549">
        <v>6357</v>
      </c>
      <c r="Q8788" s="549">
        <v>1</v>
      </c>
      <c r="R8788" s="549">
        <v>59</v>
      </c>
      <c r="S8788" s="548">
        <v>2228</v>
      </c>
      <c r="T8788" s="548"/>
      <c r="U8788" s="99"/>
    </row>
    <row r="8789" spans="1:21" ht="19.5" customHeight="1">
      <c r="A8789" s="545">
        <v>103577</v>
      </c>
      <c r="B8789" s="545" t="s">
        <v>4149</v>
      </c>
      <c r="C8789" s="545" t="s">
        <v>216</v>
      </c>
      <c r="D8789" s="546"/>
      <c r="E8789" s="171" t="str">
        <f t="shared" si="137"/>
        <v>1900</v>
      </c>
      <c r="F8789" s="547">
        <v>0</v>
      </c>
      <c r="G8789" s="548">
        <v>0</v>
      </c>
      <c r="H8789" s="547">
        <v>0</v>
      </c>
      <c r="I8789" s="545" t="s">
        <v>12706</v>
      </c>
      <c r="J8789" s="545"/>
      <c r="K8789" s="545" t="s">
        <v>13413</v>
      </c>
      <c r="L8789" s="545" t="s">
        <v>13413</v>
      </c>
      <c r="M8789" s="548" t="s">
        <v>13758</v>
      </c>
      <c r="N8789" s="545" t="s">
        <v>13413</v>
      </c>
      <c r="O8789" s="545" t="s">
        <v>13413</v>
      </c>
      <c r="P8789" s="549">
        <v>6358</v>
      </c>
      <c r="Q8789" s="549">
        <v>1</v>
      </c>
      <c r="R8789" s="549">
        <v>128</v>
      </c>
      <c r="S8789" s="548"/>
      <c r="T8789" s="548"/>
      <c r="U8789" s="99"/>
    </row>
    <row r="8790" spans="1:21" ht="19.5" customHeight="1">
      <c r="A8790" s="545">
        <v>103578</v>
      </c>
      <c r="B8790" s="545" t="s">
        <v>4296</v>
      </c>
      <c r="C8790" s="545" t="s">
        <v>2958</v>
      </c>
      <c r="D8790" s="546"/>
      <c r="E8790" s="171" t="str">
        <f t="shared" si="137"/>
        <v>1900</v>
      </c>
      <c r="F8790" s="547">
        <v>0</v>
      </c>
      <c r="G8790" s="548">
        <v>0</v>
      </c>
      <c r="H8790" s="547">
        <v>0</v>
      </c>
      <c r="I8790" s="545" t="s">
        <v>12973</v>
      </c>
      <c r="J8790" s="545"/>
      <c r="K8790" s="545" t="s">
        <v>13413</v>
      </c>
      <c r="L8790" s="545" t="s">
        <v>13413</v>
      </c>
      <c r="M8790" s="548" t="s">
        <v>13758</v>
      </c>
      <c r="N8790" s="545" t="s">
        <v>13413</v>
      </c>
      <c r="O8790" s="545" t="s">
        <v>13413</v>
      </c>
      <c r="P8790" s="549">
        <v>6359</v>
      </c>
      <c r="Q8790" s="549">
        <v>1</v>
      </c>
      <c r="R8790" s="549">
        <v>59</v>
      </c>
      <c r="S8790" s="548"/>
      <c r="T8790" s="548"/>
      <c r="U8790" s="99"/>
    </row>
    <row r="8791" spans="1:21" ht="19.5" customHeight="1">
      <c r="A8791" s="545">
        <v>103579</v>
      </c>
      <c r="B8791" s="545" t="s">
        <v>4425</v>
      </c>
      <c r="C8791" s="545" t="s">
        <v>209</v>
      </c>
      <c r="D8791" s="546">
        <v>45708</v>
      </c>
      <c r="E8791" s="171" t="str">
        <f t="shared" si="137"/>
        <v>2025</v>
      </c>
      <c r="F8791" s="547">
        <v>25405.279999999999</v>
      </c>
      <c r="G8791" s="548">
        <v>0.19</v>
      </c>
      <c r="H8791" s="547">
        <v>21348.98</v>
      </c>
      <c r="I8791" s="545" t="s">
        <v>12719</v>
      </c>
      <c r="J8791" s="545" t="s">
        <v>13307</v>
      </c>
      <c r="K8791" s="545" t="s">
        <v>13413</v>
      </c>
      <c r="L8791" s="545" t="s">
        <v>13413</v>
      </c>
      <c r="M8791" s="548" t="s">
        <v>13758</v>
      </c>
      <c r="N8791" s="545" t="s">
        <v>13413</v>
      </c>
      <c r="O8791" s="545" t="s">
        <v>13413</v>
      </c>
      <c r="P8791" s="549">
        <v>6360</v>
      </c>
      <c r="Q8791" s="549">
        <v>1</v>
      </c>
      <c r="R8791" s="549">
        <v>157</v>
      </c>
      <c r="S8791" s="548">
        <v>2228</v>
      </c>
      <c r="T8791" s="548"/>
      <c r="U8791" s="99"/>
    </row>
    <row r="8792" spans="1:21" ht="19.5" customHeight="1">
      <c r="A8792" s="545">
        <v>103580</v>
      </c>
      <c r="B8792" s="545" t="s">
        <v>6255</v>
      </c>
      <c r="C8792" s="545" t="s">
        <v>209</v>
      </c>
      <c r="D8792" s="546">
        <v>45708</v>
      </c>
      <c r="E8792" s="171" t="str">
        <f t="shared" si="137"/>
        <v>2025</v>
      </c>
      <c r="F8792" s="547">
        <v>3578</v>
      </c>
      <c r="G8792" s="548">
        <v>0.19</v>
      </c>
      <c r="H8792" s="547">
        <v>3006.72</v>
      </c>
      <c r="I8792" s="545" t="s">
        <v>12725</v>
      </c>
      <c r="J8792" s="545" t="s">
        <v>13307</v>
      </c>
      <c r="K8792" s="545" t="s">
        <v>13413</v>
      </c>
      <c r="L8792" s="545" t="s">
        <v>14664</v>
      </c>
      <c r="M8792" s="548" t="s">
        <v>13758</v>
      </c>
      <c r="N8792" s="545" t="s">
        <v>13413</v>
      </c>
      <c r="O8792" s="545" t="s">
        <v>15231</v>
      </c>
      <c r="P8792" s="549">
        <v>6361</v>
      </c>
      <c r="Q8792" s="549">
        <v>1</v>
      </c>
      <c r="R8792" s="549">
        <v>147</v>
      </c>
      <c r="S8792" s="548">
        <v>2228</v>
      </c>
      <c r="T8792" s="548"/>
      <c r="U8792" s="99"/>
    </row>
    <row r="8793" spans="1:21" ht="19.5" customHeight="1">
      <c r="A8793" s="545">
        <v>103581</v>
      </c>
      <c r="B8793" s="545" t="s">
        <v>10154</v>
      </c>
      <c r="C8793" s="545" t="s">
        <v>216</v>
      </c>
      <c r="D8793" s="546"/>
      <c r="E8793" s="171" t="str">
        <f t="shared" si="137"/>
        <v>1900</v>
      </c>
      <c r="F8793" s="547">
        <v>0</v>
      </c>
      <c r="G8793" s="548">
        <v>0</v>
      </c>
      <c r="H8793" s="547">
        <v>0</v>
      </c>
      <c r="I8793" s="545" t="s">
        <v>12973</v>
      </c>
      <c r="J8793" s="545"/>
      <c r="K8793" s="545" t="s">
        <v>19089</v>
      </c>
      <c r="L8793" s="545" t="s">
        <v>13413</v>
      </c>
      <c r="M8793" s="548" t="s">
        <v>13758</v>
      </c>
      <c r="N8793" s="545" t="s">
        <v>13413</v>
      </c>
      <c r="O8793" s="545" t="s">
        <v>13413</v>
      </c>
      <c r="P8793" s="549">
        <v>6362</v>
      </c>
      <c r="Q8793" s="549">
        <v>1</v>
      </c>
      <c r="R8793" s="549">
        <v>59</v>
      </c>
      <c r="S8793" s="548"/>
      <c r="T8793" s="548"/>
      <c r="U8793" s="99"/>
    </row>
    <row r="8794" spans="1:21" ht="19.5" customHeight="1">
      <c r="A8794" s="545">
        <v>103582</v>
      </c>
      <c r="B8794" s="545" t="s">
        <v>418</v>
      </c>
      <c r="C8794" s="545" t="s">
        <v>311</v>
      </c>
      <c r="D8794" s="546"/>
      <c r="E8794" s="171" t="str">
        <f t="shared" si="137"/>
        <v>1900</v>
      </c>
      <c r="F8794" s="547">
        <v>0</v>
      </c>
      <c r="G8794" s="548">
        <v>0</v>
      </c>
      <c r="H8794" s="547">
        <v>0</v>
      </c>
      <c r="I8794" s="545" t="s">
        <v>12654</v>
      </c>
      <c r="J8794" s="545"/>
      <c r="K8794" s="545" t="s">
        <v>13413</v>
      </c>
      <c r="L8794" s="545" t="s">
        <v>13413</v>
      </c>
      <c r="M8794" s="548" t="s">
        <v>13758</v>
      </c>
      <c r="N8794" s="545" t="s">
        <v>13413</v>
      </c>
      <c r="O8794" s="545" t="s">
        <v>13413</v>
      </c>
      <c r="P8794" s="549">
        <v>6363</v>
      </c>
      <c r="Q8794" s="549">
        <v>1</v>
      </c>
      <c r="R8794" s="549">
        <v>2</v>
      </c>
      <c r="S8794" s="548"/>
      <c r="T8794" s="548"/>
      <c r="U8794" s="99"/>
    </row>
    <row r="8795" spans="1:21" ht="19.5" customHeight="1">
      <c r="A8795" s="545">
        <v>103583</v>
      </c>
      <c r="B8795" s="545" t="s">
        <v>419</v>
      </c>
      <c r="C8795" s="545" t="s">
        <v>311</v>
      </c>
      <c r="D8795" s="546"/>
      <c r="E8795" s="171" t="str">
        <f t="shared" si="137"/>
        <v>1900</v>
      </c>
      <c r="F8795" s="547">
        <v>0</v>
      </c>
      <c r="G8795" s="548">
        <v>0</v>
      </c>
      <c r="H8795" s="547">
        <v>0</v>
      </c>
      <c r="I8795" s="545" t="s">
        <v>12654</v>
      </c>
      <c r="J8795" s="545"/>
      <c r="K8795" s="545" t="s">
        <v>13413</v>
      </c>
      <c r="L8795" s="545" t="s">
        <v>13413</v>
      </c>
      <c r="M8795" s="548" t="s">
        <v>13758</v>
      </c>
      <c r="N8795" s="545" t="s">
        <v>13413</v>
      </c>
      <c r="O8795" s="545" t="s">
        <v>13413</v>
      </c>
      <c r="P8795" s="549">
        <v>6364</v>
      </c>
      <c r="Q8795" s="549">
        <v>1</v>
      </c>
      <c r="R8795" s="549">
        <v>2</v>
      </c>
      <c r="S8795" s="548"/>
      <c r="T8795" s="548"/>
      <c r="U8795" s="99"/>
    </row>
    <row r="8796" spans="1:21" ht="19.5" customHeight="1">
      <c r="A8796" s="545">
        <v>103584</v>
      </c>
      <c r="B8796" s="545" t="s">
        <v>10153</v>
      </c>
      <c r="C8796" s="545" t="s">
        <v>4468</v>
      </c>
      <c r="D8796" s="546"/>
      <c r="E8796" s="171" t="str">
        <f t="shared" si="137"/>
        <v>1900</v>
      </c>
      <c r="F8796" s="547">
        <v>0</v>
      </c>
      <c r="G8796" s="548">
        <v>0</v>
      </c>
      <c r="H8796" s="547">
        <v>0</v>
      </c>
      <c r="I8796" s="545" t="s">
        <v>12973</v>
      </c>
      <c r="J8796" s="545"/>
      <c r="K8796" s="545" t="s">
        <v>13413</v>
      </c>
      <c r="L8796" s="545" t="s">
        <v>13413</v>
      </c>
      <c r="M8796" s="548" t="s">
        <v>13758</v>
      </c>
      <c r="N8796" s="545" t="s">
        <v>13413</v>
      </c>
      <c r="O8796" s="545" t="s">
        <v>13413</v>
      </c>
      <c r="P8796" s="549">
        <v>6365</v>
      </c>
      <c r="Q8796" s="549">
        <v>1</v>
      </c>
      <c r="R8796" s="549">
        <v>59</v>
      </c>
      <c r="S8796" s="548"/>
      <c r="T8796" s="548"/>
      <c r="U8796" s="99"/>
    </row>
    <row r="8797" spans="1:21" ht="19.5" customHeight="1">
      <c r="A8797" s="545">
        <v>103585</v>
      </c>
      <c r="B8797" s="545" t="s">
        <v>12455</v>
      </c>
      <c r="C8797" s="545" t="s">
        <v>216</v>
      </c>
      <c r="D8797" s="546">
        <v>44719</v>
      </c>
      <c r="E8797" s="171" t="str">
        <f t="shared" si="137"/>
        <v>2022</v>
      </c>
      <c r="F8797" s="547">
        <v>27686</v>
      </c>
      <c r="G8797" s="548">
        <v>0.19</v>
      </c>
      <c r="H8797" s="547">
        <v>23265.55</v>
      </c>
      <c r="I8797" s="545" t="s">
        <v>12973</v>
      </c>
      <c r="J8797" s="545" t="s">
        <v>13297</v>
      </c>
      <c r="K8797" s="545" t="s">
        <v>19090</v>
      </c>
      <c r="L8797" s="545" t="s">
        <v>13413</v>
      </c>
      <c r="M8797" s="548" t="s">
        <v>13758</v>
      </c>
      <c r="N8797" s="545" t="s">
        <v>13413</v>
      </c>
      <c r="O8797" s="545" t="s">
        <v>13413</v>
      </c>
      <c r="P8797" s="549">
        <v>6366</v>
      </c>
      <c r="Q8797" s="549">
        <v>1</v>
      </c>
      <c r="R8797" s="549">
        <v>59</v>
      </c>
      <c r="S8797" s="548">
        <v>2257</v>
      </c>
      <c r="T8797" s="548"/>
      <c r="U8797" s="99"/>
    </row>
    <row r="8798" spans="1:21" ht="19.5" customHeight="1">
      <c r="A8798" s="545">
        <v>103586</v>
      </c>
      <c r="B8798" s="545" t="s">
        <v>10152</v>
      </c>
      <c r="C8798" s="545" t="s">
        <v>4468</v>
      </c>
      <c r="D8798" s="546"/>
      <c r="E8798" s="171" t="str">
        <f t="shared" si="137"/>
        <v>1900</v>
      </c>
      <c r="F8798" s="547">
        <v>0</v>
      </c>
      <c r="G8798" s="548">
        <v>0</v>
      </c>
      <c r="H8798" s="547">
        <v>0</v>
      </c>
      <c r="I8798" s="545" t="s">
        <v>12973</v>
      </c>
      <c r="J8798" s="545"/>
      <c r="K8798" s="545" t="s">
        <v>13413</v>
      </c>
      <c r="L8798" s="545" t="s">
        <v>13413</v>
      </c>
      <c r="M8798" s="548" t="s">
        <v>13758</v>
      </c>
      <c r="N8798" s="545" t="s">
        <v>13413</v>
      </c>
      <c r="O8798" s="545" t="s">
        <v>13413</v>
      </c>
      <c r="P8798" s="549">
        <v>6367</v>
      </c>
      <c r="Q8798" s="549">
        <v>1</v>
      </c>
      <c r="R8798" s="549">
        <v>59</v>
      </c>
      <c r="S8798" s="548"/>
      <c r="T8798" s="548"/>
      <c r="U8798" s="99"/>
    </row>
    <row r="8799" spans="1:21" ht="19.5" customHeight="1">
      <c r="A8799" s="545">
        <v>103587</v>
      </c>
      <c r="B8799" s="545" t="s">
        <v>6975</v>
      </c>
      <c r="C8799" s="545" t="s">
        <v>209</v>
      </c>
      <c r="D8799" s="546">
        <v>46052</v>
      </c>
      <c r="E8799" s="171" t="str">
        <f t="shared" si="137"/>
        <v>2026</v>
      </c>
      <c r="F8799" s="547">
        <v>4681</v>
      </c>
      <c r="G8799" s="548">
        <v>0.19</v>
      </c>
      <c r="H8799" s="547">
        <v>3933.61</v>
      </c>
      <c r="I8799" s="545" t="s">
        <v>12676</v>
      </c>
      <c r="J8799" s="545" t="s">
        <v>13307</v>
      </c>
      <c r="K8799" s="545" t="s">
        <v>13413</v>
      </c>
      <c r="L8799" s="545" t="s">
        <v>13413</v>
      </c>
      <c r="M8799" s="548" t="s">
        <v>13758</v>
      </c>
      <c r="N8799" s="545" t="s">
        <v>13413</v>
      </c>
      <c r="O8799" s="545" t="s">
        <v>13413</v>
      </c>
      <c r="P8799" s="549">
        <v>6368</v>
      </c>
      <c r="Q8799" s="549">
        <v>1</v>
      </c>
      <c r="R8799" s="549">
        <v>14</v>
      </c>
      <c r="S8799" s="548">
        <v>2228</v>
      </c>
      <c r="T8799" s="548"/>
      <c r="U8799" s="99"/>
    </row>
    <row r="8800" spans="1:21" ht="19.5" customHeight="1">
      <c r="A8800" s="545">
        <v>103591</v>
      </c>
      <c r="B8800" s="545" t="s">
        <v>4204</v>
      </c>
      <c r="C8800" s="545" t="s">
        <v>216</v>
      </c>
      <c r="D8800" s="546"/>
      <c r="E8800" s="171" t="str">
        <f t="shared" si="137"/>
        <v>1900</v>
      </c>
      <c r="F8800" s="547">
        <v>0</v>
      </c>
      <c r="G8800" s="548">
        <v>0</v>
      </c>
      <c r="H8800" s="547">
        <v>0</v>
      </c>
      <c r="I8800" s="545" t="s">
        <v>12973</v>
      </c>
      <c r="J8800" s="545"/>
      <c r="K8800" s="545" t="s">
        <v>13413</v>
      </c>
      <c r="L8800" s="545" t="s">
        <v>13413</v>
      </c>
      <c r="M8800" s="548" t="s">
        <v>13758</v>
      </c>
      <c r="N8800" s="545" t="s">
        <v>13413</v>
      </c>
      <c r="O8800" s="545" t="s">
        <v>13413</v>
      </c>
      <c r="P8800" s="549">
        <v>6369</v>
      </c>
      <c r="Q8800" s="549">
        <v>1</v>
      </c>
      <c r="R8800" s="549">
        <v>59</v>
      </c>
      <c r="S8800" s="548"/>
      <c r="T8800" s="548"/>
      <c r="U8800" s="99"/>
    </row>
    <row r="8801" spans="1:21" ht="19.5" customHeight="1">
      <c r="A8801" s="545">
        <v>103592</v>
      </c>
      <c r="B8801" s="545" t="s">
        <v>4244</v>
      </c>
      <c r="C8801" s="545" t="s">
        <v>209</v>
      </c>
      <c r="D8801" s="546"/>
      <c r="E8801" s="171" t="str">
        <f t="shared" si="137"/>
        <v>1900</v>
      </c>
      <c r="F8801" s="547">
        <v>0</v>
      </c>
      <c r="G8801" s="548">
        <v>0</v>
      </c>
      <c r="H8801" s="547">
        <v>0</v>
      </c>
      <c r="I8801" s="545" t="s">
        <v>12973</v>
      </c>
      <c r="J8801" s="545"/>
      <c r="K8801" s="545" t="s">
        <v>13413</v>
      </c>
      <c r="L8801" s="545" t="s">
        <v>13413</v>
      </c>
      <c r="M8801" s="548" t="s">
        <v>13758</v>
      </c>
      <c r="N8801" s="545" t="s">
        <v>13413</v>
      </c>
      <c r="O8801" s="545" t="s">
        <v>13413</v>
      </c>
      <c r="P8801" s="549">
        <v>6370</v>
      </c>
      <c r="Q8801" s="549">
        <v>1</v>
      </c>
      <c r="R8801" s="549">
        <v>59</v>
      </c>
      <c r="S8801" s="548"/>
      <c r="T8801" s="548"/>
      <c r="U8801" s="99"/>
    </row>
    <row r="8802" spans="1:21" ht="19.5" customHeight="1">
      <c r="A8802" s="545">
        <v>103593</v>
      </c>
      <c r="B8802" s="545" t="s">
        <v>4058</v>
      </c>
      <c r="C8802" s="545" t="s">
        <v>216</v>
      </c>
      <c r="D8802" s="546"/>
      <c r="E8802" s="171" t="str">
        <f t="shared" si="137"/>
        <v>1900</v>
      </c>
      <c r="F8802" s="547">
        <v>0</v>
      </c>
      <c r="G8802" s="548">
        <v>0</v>
      </c>
      <c r="H8802" s="547">
        <v>0</v>
      </c>
      <c r="I8802" s="545" t="s">
        <v>12973</v>
      </c>
      <c r="J8802" s="545"/>
      <c r="K8802" s="545" t="s">
        <v>13413</v>
      </c>
      <c r="L8802" s="545" t="s">
        <v>13413</v>
      </c>
      <c r="M8802" s="548" t="s">
        <v>13758</v>
      </c>
      <c r="N8802" s="545" t="s">
        <v>13413</v>
      </c>
      <c r="O8802" s="545" t="s">
        <v>13413</v>
      </c>
      <c r="P8802" s="549">
        <v>6371</v>
      </c>
      <c r="Q8802" s="549">
        <v>1</v>
      </c>
      <c r="R8802" s="549">
        <v>59</v>
      </c>
      <c r="S8802" s="548"/>
      <c r="T8802" s="548"/>
      <c r="U8802" s="99"/>
    </row>
    <row r="8803" spans="1:21" ht="19.5" customHeight="1">
      <c r="A8803" s="545">
        <v>103594</v>
      </c>
      <c r="B8803" s="545" t="s">
        <v>4292</v>
      </c>
      <c r="C8803" s="545" t="s">
        <v>216</v>
      </c>
      <c r="D8803" s="546"/>
      <c r="E8803" s="171" t="str">
        <f t="shared" si="137"/>
        <v>1900</v>
      </c>
      <c r="F8803" s="547">
        <v>0</v>
      </c>
      <c r="G8803" s="548">
        <v>0</v>
      </c>
      <c r="H8803" s="547">
        <v>0</v>
      </c>
      <c r="I8803" s="545" t="s">
        <v>12973</v>
      </c>
      <c r="J8803" s="545"/>
      <c r="K8803" s="545" t="s">
        <v>13413</v>
      </c>
      <c r="L8803" s="545" t="s">
        <v>13413</v>
      </c>
      <c r="M8803" s="548" t="s">
        <v>13758</v>
      </c>
      <c r="N8803" s="545" t="s">
        <v>13413</v>
      </c>
      <c r="O8803" s="545" t="s">
        <v>13413</v>
      </c>
      <c r="P8803" s="549">
        <v>6372</v>
      </c>
      <c r="Q8803" s="549">
        <v>1</v>
      </c>
      <c r="R8803" s="549">
        <v>59</v>
      </c>
      <c r="S8803" s="548"/>
      <c r="T8803" s="548"/>
      <c r="U8803" s="99"/>
    </row>
    <row r="8804" spans="1:21" ht="19.5" customHeight="1">
      <c r="A8804" s="545">
        <v>103596</v>
      </c>
      <c r="B8804" s="545" t="s">
        <v>4419</v>
      </c>
      <c r="C8804" s="545" t="s">
        <v>209</v>
      </c>
      <c r="D8804" s="546"/>
      <c r="E8804" s="171" t="str">
        <f t="shared" si="137"/>
        <v>1900</v>
      </c>
      <c r="F8804" s="547">
        <v>0</v>
      </c>
      <c r="G8804" s="548">
        <v>0</v>
      </c>
      <c r="H8804" s="547">
        <v>0</v>
      </c>
      <c r="I8804" s="545" t="s">
        <v>12973</v>
      </c>
      <c r="J8804" s="545"/>
      <c r="K8804" s="545" t="s">
        <v>13413</v>
      </c>
      <c r="L8804" s="545" t="s">
        <v>13413</v>
      </c>
      <c r="M8804" s="548" t="s">
        <v>13758</v>
      </c>
      <c r="N8804" s="545" t="s">
        <v>13413</v>
      </c>
      <c r="O8804" s="545" t="s">
        <v>13413</v>
      </c>
      <c r="P8804" s="549">
        <v>6373</v>
      </c>
      <c r="Q8804" s="549">
        <v>1</v>
      </c>
      <c r="R8804" s="549">
        <v>59</v>
      </c>
      <c r="S8804" s="548"/>
      <c r="T8804" s="548"/>
      <c r="U8804" s="99"/>
    </row>
    <row r="8805" spans="1:21" ht="19.5" customHeight="1">
      <c r="A8805" s="545">
        <v>103599</v>
      </c>
      <c r="B8805" s="545" t="s">
        <v>8308</v>
      </c>
      <c r="C8805" s="545" t="s">
        <v>216</v>
      </c>
      <c r="D8805" s="546">
        <v>43523</v>
      </c>
      <c r="E8805" s="171" t="str">
        <f t="shared" si="137"/>
        <v>2019</v>
      </c>
      <c r="F8805" s="547">
        <v>37383.01</v>
      </c>
      <c r="G8805" s="548">
        <v>0.19</v>
      </c>
      <c r="H8805" s="547">
        <v>31414.29</v>
      </c>
      <c r="I8805" s="545" t="s">
        <v>12973</v>
      </c>
      <c r="J8805" s="545" t="s">
        <v>13298</v>
      </c>
      <c r="K8805" s="545" t="s">
        <v>13413</v>
      </c>
      <c r="L8805" s="545" t="s">
        <v>13413</v>
      </c>
      <c r="M8805" s="548" t="s">
        <v>13758</v>
      </c>
      <c r="N8805" s="545" t="s">
        <v>13413</v>
      </c>
      <c r="O8805" s="545" t="s">
        <v>13413</v>
      </c>
      <c r="P8805" s="549">
        <v>6375</v>
      </c>
      <c r="Q8805" s="549">
        <v>1</v>
      </c>
      <c r="R8805" s="549">
        <v>59</v>
      </c>
      <c r="S8805" s="548">
        <v>1012</v>
      </c>
      <c r="T8805" s="548"/>
      <c r="U8805" s="99"/>
    </row>
    <row r="8806" spans="1:21" ht="19.5" customHeight="1">
      <c r="A8806" s="545">
        <v>103600</v>
      </c>
      <c r="B8806" s="545" t="s">
        <v>8249</v>
      </c>
      <c r="C8806" s="545" t="s">
        <v>216</v>
      </c>
      <c r="D8806" s="546">
        <v>43530</v>
      </c>
      <c r="E8806" s="171" t="str">
        <f t="shared" si="137"/>
        <v>2019</v>
      </c>
      <c r="F8806" s="547">
        <v>3500</v>
      </c>
      <c r="G8806" s="548">
        <v>0.19</v>
      </c>
      <c r="H8806" s="547">
        <v>2941.18</v>
      </c>
      <c r="I8806" s="545" t="s">
        <v>12676</v>
      </c>
      <c r="J8806" s="545" t="s">
        <v>13296</v>
      </c>
      <c r="K8806" s="545" t="s">
        <v>13413</v>
      </c>
      <c r="L8806" s="545" t="s">
        <v>13413</v>
      </c>
      <c r="M8806" s="548" t="s">
        <v>13758</v>
      </c>
      <c r="N8806" s="545" t="s">
        <v>13413</v>
      </c>
      <c r="O8806" s="545" t="s">
        <v>13413</v>
      </c>
      <c r="P8806" s="549">
        <v>6376</v>
      </c>
      <c r="Q8806" s="549">
        <v>1</v>
      </c>
      <c r="R8806" s="549">
        <v>14</v>
      </c>
      <c r="S8806" s="548">
        <v>2218</v>
      </c>
      <c r="T8806" s="548"/>
      <c r="U8806" s="99"/>
    </row>
    <row r="8807" spans="1:21" ht="19.5" customHeight="1">
      <c r="A8807" s="545">
        <v>103601</v>
      </c>
      <c r="B8807" s="545" t="s">
        <v>5110</v>
      </c>
      <c r="C8807" s="545" t="s">
        <v>216</v>
      </c>
      <c r="D8807" s="546"/>
      <c r="E8807" s="171" t="str">
        <f t="shared" si="137"/>
        <v>1900</v>
      </c>
      <c r="F8807" s="547">
        <v>0</v>
      </c>
      <c r="G8807" s="548">
        <v>0</v>
      </c>
      <c r="H8807" s="547">
        <v>0</v>
      </c>
      <c r="I8807" s="545" t="s">
        <v>12676</v>
      </c>
      <c r="J8807" s="545"/>
      <c r="K8807" s="545" t="s">
        <v>13413</v>
      </c>
      <c r="L8807" s="545" t="s">
        <v>13413</v>
      </c>
      <c r="M8807" s="548" t="s">
        <v>13758</v>
      </c>
      <c r="N8807" s="545" t="s">
        <v>13413</v>
      </c>
      <c r="O8807" s="545" t="s">
        <v>13413</v>
      </c>
      <c r="P8807" s="549">
        <v>6377</v>
      </c>
      <c r="Q8807" s="549">
        <v>1</v>
      </c>
      <c r="R8807" s="549">
        <v>14</v>
      </c>
      <c r="S8807" s="548"/>
      <c r="T8807" s="548"/>
      <c r="U8807" s="99"/>
    </row>
    <row r="8808" spans="1:21" ht="19.5" customHeight="1">
      <c r="A8808" s="545">
        <v>103602</v>
      </c>
      <c r="B8808" s="545" t="s">
        <v>6254</v>
      </c>
      <c r="C8808" s="545" t="s">
        <v>209</v>
      </c>
      <c r="D8808" s="546">
        <v>46052</v>
      </c>
      <c r="E8808" s="171" t="str">
        <f t="shared" si="137"/>
        <v>2026</v>
      </c>
      <c r="F8808" s="547">
        <v>11406</v>
      </c>
      <c r="G8808" s="548">
        <v>0.19</v>
      </c>
      <c r="H8808" s="547">
        <v>9584.8700000000008</v>
      </c>
      <c r="I8808" s="545" t="s">
        <v>12637</v>
      </c>
      <c r="J8808" s="545" t="s">
        <v>13307</v>
      </c>
      <c r="K8808" s="545" t="s">
        <v>13413</v>
      </c>
      <c r="L8808" s="545" t="s">
        <v>13413</v>
      </c>
      <c r="M8808" s="548" t="s">
        <v>13758</v>
      </c>
      <c r="N8808" s="545" t="s">
        <v>13413</v>
      </c>
      <c r="O8808" s="545" t="s">
        <v>13413</v>
      </c>
      <c r="P8808" s="549">
        <v>6378</v>
      </c>
      <c r="Q8808" s="549">
        <v>1</v>
      </c>
      <c r="R8808" s="549">
        <v>13</v>
      </c>
      <c r="S8808" s="548">
        <v>2228</v>
      </c>
      <c r="T8808" s="548"/>
      <c r="U8808" s="99"/>
    </row>
    <row r="8809" spans="1:21" ht="19.5" customHeight="1">
      <c r="A8809" s="545">
        <v>103603</v>
      </c>
      <c r="B8809" s="545" t="s">
        <v>2512</v>
      </c>
      <c r="C8809" s="545" t="s">
        <v>216</v>
      </c>
      <c r="D8809" s="546">
        <v>44707</v>
      </c>
      <c r="E8809" s="171" t="str">
        <f t="shared" si="137"/>
        <v>2022</v>
      </c>
      <c r="F8809" s="547">
        <v>1887.01</v>
      </c>
      <c r="G8809" s="548">
        <v>0.19</v>
      </c>
      <c r="H8809" s="547">
        <v>1585.72</v>
      </c>
      <c r="I8809" s="545" t="s">
        <v>12642</v>
      </c>
      <c r="J8809" s="545" t="s">
        <v>13298</v>
      </c>
      <c r="K8809" s="545" t="s">
        <v>13413</v>
      </c>
      <c r="L8809" s="545" t="s">
        <v>13413</v>
      </c>
      <c r="M8809" s="548" t="s">
        <v>13758</v>
      </c>
      <c r="N8809" s="545" t="s">
        <v>13413</v>
      </c>
      <c r="O8809" s="545" t="s">
        <v>13413</v>
      </c>
      <c r="P8809" s="549">
        <v>6379</v>
      </c>
      <c r="Q8809" s="549">
        <v>1</v>
      </c>
      <c r="R8809" s="549">
        <v>135</v>
      </c>
      <c r="S8809" s="548">
        <v>1012</v>
      </c>
      <c r="T8809" s="548"/>
      <c r="U8809" s="99"/>
    </row>
    <row r="8810" spans="1:21" ht="19.5" customHeight="1">
      <c r="A8810" s="545">
        <v>103604</v>
      </c>
      <c r="B8810" s="545" t="s">
        <v>5086</v>
      </c>
      <c r="C8810" s="545" t="s">
        <v>216</v>
      </c>
      <c r="D8810" s="546">
        <v>44707</v>
      </c>
      <c r="E8810" s="171" t="str">
        <f t="shared" si="137"/>
        <v>2022</v>
      </c>
      <c r="F8810" s="547">
        <v>1396</v>
      </c>
      <c r="G8810" s="548">
        <v>0.19</v>
      </c>
      <c r="H8810" s="547">
        <v>1173.1099999999999</v>
      </c>
      <c r="I8810" s="545" t="s">
        <v>12642</v>
      </c>
      <c r="J8810" s="545" t="s">
        <v>13298</v>
      </c>
      <c r="K8810" s="545" t="s">
        <v>13413</v>
      </c>
      <c r="L8810" s="545" t="s">
        <v>13413</v>
      </c>
      <c r="M8810" s="548" t="s">
        <v>13758</v>
      </c>
      <c r="N8810" s="545" t="s">
        <v>13413</v>
      </c>
      <c r="O8810" s="545" t="s">
        <v>13413</v>
      </c>
      <c r="P8810" s="549">
        <v>6380</v>
      </c>
      <c r="Q8810" s="549">
        <v>1</v>
      </c>
      <c r="R8810" s="549">
        <v>135</v>
      </c>
      <c r="S8810" s="548">
        <v>1012</v>
      </c>
      <c r="T8810" s="548"/>
      <c r="U8810" s="99"/>
    </row>
    <row r="8811" spans="1:21" ht="19.5" customHeight="1">
      <c r="A8811" s="545">
        <v>103605</v>
      </c>
      <c r="B8811" s="545" t="s">
        <v>5977</v>
      </c>
      <c r="C8811" s="545" t="s">
        <v>216</v>
      </c>
      <c r="D8811" s="546"/>
      <c r="E8811" s="171" t="str">
        <f t="shared" si="137"/>
        <v>1900</v>
      </c>
      <c r="F8811" s="547">
        <v>0</v>
      </c>
      <c r="G8811" s="548">
        <v>0</v>
      </c>
      <c r="H8811" s="547">
        <v>0</v>
      </c>
      <c r="I8811" s="545" t="s">
        <v>12973</v>
      </c>
      <c r="J8811" s="545"/>
      <c r="K8811" s="545" t="s">
        <v>13413</v>
      </c>
      <c r="L8811" s="545" t="s">
        <v>13413</v>
      </c>
      <c r="M8811" s="548" t="s">
        <v>13758</v>
      </c>
      <c r="N8811" s="545" t="s">
        <v>13413</v>
      </c>
      <c r="O8811" s="545" t="s">
        <v>13413</v>
      </c>
      <c r="P8811" s="549">
        <v>6381</v>
      </c>
      <c r="Q8811" s="549">
        <v>1</v>
      </c>
      <c r="R8811" s="549">
        <v>59</v>
      </c>
      <c r="S8811" s="548"/>
      <c r="T8811" s="548"/>
      <c r="U8811" s="99"/>
    </row>
    <row r="8812" spans="1:21" ht="19.5" customHeight="1">
      <c r="A8812" s="545">
        <v>103606</v>
      </c>
      <c r="B8812" s="545" t="s">
        <v>6253</v>
      </c>
      <c r="C8812" s="545" t="s">
        <v>216</v>
      </c>
      <c r="D8812" s="546">
        <v>46052</v>
      </c>
      <c r="E8812" s="171" t="str">
        <f t="shared" si="137"/>
        <v>2026</v>
      </c>
      <c r="F8812" s="547">
        <v>1434</v>
      </c>
      <c r="G8812" s="548">
        <v>0.19</v>
      </c>
      <c r="H8812" s="547">
        <v>1205.04</v>
      </c>
      <c r="I8812" s="545" t="s">
        <v>12676</v>
      </c>
      <c r="J8812" s="545" t="s">
        <v>13307</v>
      </c>
      <c r="K8812" s="545" t="s">
        <v>13413</v>
      </c>
      <c r="L8812" s="545" t="s">
        <v>13413</v>
      </c>
      <c r="M8812" s="548" t="s">
        <v>13758</v>
      </c>
      <c r="N8812" s="545" t="s">
        <v>13413</v>
      </c>
      <c r="O8812" s="545" t="s">
        <v>13413</v>
      </c>
      <c r="P8812" s="549">
        <v>6382</v>
      </c>
      <c r="Q8812" s="549">
        <v>1</v>
      </c>
      <c r="R8812" s="549">
        <v>14</v>
      </c>
      <c r="S8812" s="548">
        <v>2228</v>
      </c>
      <c r="T8812" s="548"/>
      <c r="U8812" s="99"/>
    </row>
    <row r="8813" spans="1:21" ht="19.5" customHeight="1">
      <c r="A8813" s="545">
        <v>103607</v>
      </c>
      <c r="B8813" s="545" t="s">
        <v>1751</v>
      </c>
      <c r="C8813" s="545" t="s">
        <v>206</v>
      </c>
      <c r="D8813" s="546">
        <v>43801</v>
      </c>
      <c r="E8813" s="171" t="str">
        <f t="shared" si="137"/>
        <v>2019</v>
      </c>
      <c r="F8813" s="547">
        <v>7962</v>
      </c>
      <c r="G8813" s="548">
        <v>0.19</v>
      </c>
      <c r="H8813" s="547">
        <v>6690.76</v>
      </c>
      <c r="I8813" s="545" t="s">
        <v>12709</v>
      </c>
      <c r="J8813" s="545" t="s">
        <v>13380</v>
      </c>
      <c r="K8813" s="545" t="s">
        <v>19091</v>
      </c>
      <c r="L8813" s="545" t="s">
        <v>13413</v>
      </c>
      <c r="M8813" s="548" t="s">
        <v>13758</v>
      </c>
      <c r="N8813" s="545" t="s">
        <v>13413</v>
      </c>
      <c r="O8813" s="545" t="s">
        <v>19092</v>
      </c>
      <c r="P8813" s="549">
        <v>6383</v>
      </c>
      <c r="Q8813" s="549">
        <v>1</v>
      </c>
      <c r="R8813" s="549">
        <v>124</v>
      </c>
      <c r="S8813" s="548">
        <v>1478</v>
      </c>
      <c r="T8813" s="548"/>
      <c r="U8813" s="99"/>
    </row>
    <row r="8814" spans="1:21" ht="19.5" customHeight="1">
      <c r="A8814" s="545">
        <v>103608</v>
      </c>
      <c r="B8814" s="545" t="s">
        <v>4087</v>
      </c>
      <c r="C8814" s="545" t="s">
        <v>216</v>
      </c>
      <c r="D8814" s="546">
        <v>44592</v>
      </c>
      <c r="E8814" s="171" t="str">
        <f t="shared" si="137"/>
        <v>2022</v>
      </c>
      <c r="F8814" s="547">
        <v>73406.009999999995</v>
      </c>
      <c r="G8814" s="548">
        <v>0.19</v>
      </c>
      <c r="H8814" s="547">
        <v>61685.72</v>
      </c>
      <c r="I8814" s="545" t="s">
        <v>12699</v>
      </c>
      <c r="J8814" s="545" t="s">
        <v>13297</v>
      </c>
      <c r="K8814" s="545" t="s">
        <v>13413</v>
      </c>
      <c r="L8814" s="545" t="s">
        <v>13413</v>
      </c>
      <c r="M8814" s="548" t="s">
        <v>13758</v>
      </c>
      <c r="N8814" s="545" t="s">
        <v>13413</v>
      </c>
      <c r="O8814" s="545" t="s">
        <v>13413</v>
      </c>
      <c r="P8814" s="549">
        <v>6384</v>
      </c>
      <c r="Q8814" s="549">
        <v>1</v>
      </c>
      <c r="R8814" s="549">
        <v>130</v>
      </c>
      <c r="S8814" s="548">
        <v>2257</v>
      </c>
      <c r="T8814" s="548"/>
      <c r="U8814" s="99"/>
    </row>
    <row r="8815" spans="1:21" ht="19.5" customHeight="1">
      <c r="A8815" s="545">
        <v>103609</v>
      </c>
      <c r="B8815" s="545" t="s">
        <v>3268</v>
      </c>
      <c r="C8815" s="545" t="s">
        <v>221</v>
      </c>
      <c r="D8815" s="546">
        <v>43843</v>
      </c>
      <c r="E8815" s="171" t="str">
        <f t="shared" si="137"/>
        <v>2020</v>
      </c>
      <c r="F8815" s="547">
        <v>88067.14</v>
      </c>
      <c r="G8815" s="548">
        <v>0.19</v>
      </c>
      <c r="H8815" s="547">
        <v>74006</v>
      </c>
      <c r="I8815" s="545" t="s">
        <v>12973</v>
      </c>
      <c r="J8815" s="545" t="s">
        <v>13297</v>
      </c>
      <c r="K8815" s="545" t="s">
        <v>13413</v>
      </c>
      <c r="L8815" s="545" t="s">
        <v>13413</v>
      </c>
      <c r="M8815" s="548" t="s">
        <v>13758</v>
      </c>
      <c r="N8815" s="545" t="s">
        <v>13413</v>
      </c>
      <c r="O8815" s="545" t="s">
        <v>13413</v>
      </c>
      <c r="P8815" s="549">
        <v>6385</v>
      </c>
      <c r="Q8815" s="549">
        <v>1</v>
      </c>
      <c r="R8815" s="549">
        <v>59</v>
      </c>
      <c r="S8815" s="548">
        <v>2257</v>
      </c>
      <c r="T8815" s="548"/>
      <c r="U8815" s="99"/>
    </row>
    <row r="8816" spans="1:21" ht="19.5" customHeight="1">
      <c r="A8816" s="545">
        <v>103610</v>
      </c>
      <c r="B8816" s="545" t="s">
        <v>697</v>
      </c>
      <c r="C8816" s="545" t="s">
        <v>221</v>
      </c>
      <c r="D8816" s="546">
        <v>43839</v>
      </c>
      <c r="E8816" s="171" t="str">
        <f t="shared" si="137"/>
        <v>2020</v>
      </c>
      <c r="F8816" s="547">
        <v>22766</v>
      </c>
      <c r="G8816" s="548">
        <v>0.19</v>
      </c>
      <c r="H8816" s="547">
        <v>19131.09</v>
      </c>
      <c r="I8816" s="545" t="s">
        <v>12643</v>
      </c>
      <c r="J8816" s="545" t="s">
        <v>13297</v>
      </c>
      <c r="K8816" s="545" t="s">
        <v>19093</v>
      </c>
      <c r="L8816" s="545" t="s">
        <v>13413</v>
      </c>
      <c r="M8816" s="548" t="s">
        <v>13758</v>
      </c>
      <c r="N8816" s="545" t="s">
        <v>13413</v>
      </c>
      <c r="O8816" s="545" t="s">
        <v>13413</v>
      </c>
      <c r="P8816" s="549">
        <v>6386</v>
      </c>
      <c r="Q8816" s="549">
        <v>1</v>
      </c>
      <c r="R8816" s="549">
        <v>6</v>
      </c>
      <c r="S8816" s="548">
        <v>2257</v>
      </c>
      <c r="T8816" s="548"/>
      <c r="U8816" s="99"/>
    </row>
    <row r="8817" spans="1:21" ht="19.5" customHeight="1">
      <c r="A8817" s="545">
        <v>103611</v>
      </c>
      <c r="B8817" s="545" t="s">
        <v>10151</v>
      </c>
      <c r="C8817" s="545" t="s">
        <v>216</v>
      </c>
      <c r="D8817" s="546"/>
      <c r="E8817" s="171" t="str">
        <f t="shared" si="137"/>
        <v>1900</v>
      </c>
      <c r="F8817" s="547">
        <v>0</v>
      </c>
      <c r="G8817" s="548">
        <v>0</v>
      </c>
      <c r="H8817" s="547">
        <v>0</v>
      </c>
      <c r="I8817" s="545" t="s">
        <v>12746</v>
      </c>
      <c r="J8817" s="545"/>
      <c r="K8817" s="545" t="s">
        <v>13413</v>
      </c>
      <c r="L8817" s="545" t="s">
        <v>13413</v>
      </c>
      <c r="M8817" s="548" t="s">
        <v>13758</v>
      </c>
      <c r="N8817" s="545" t="s">
        <v>22179</v>
      </c>
      <c r="O8817" s="545" t="s">
        <v>13413</v>
      </c>
      <c r="P8817" s="549">
        <v>6387</v>
      </c>
      <c r="Q8817" s="549">
        <v>1</v>
      </c>
      <c r="R8817" s="549">
        <v>29</v>
      </c>
      <c r="S8817" s="548"/>
      <c r="T8817" s="548">
        <v>173</v>
      </c>
      <c r="U8817" s="99"/>
    </row>
    <row r="8818" spans="1:21" ht="19.5" customHeight="1">
      <c r="A8818" s="545">
        <v>103612</v>
      </c>
      <c r="B8818" s="545" t="s">
        <v>4251</v>
      </c>
      <c r="C8818" s="545" t="s">
        <v>221</v>
      </c>
      <c r="D8818" s="546"/>
      <c r="E8818" s="171" t="str">
        <f t="shared" si="137"/>
        <v>1900</v>
      </c>
      <c r="F8818" s="547">
        <v>0</v>
      </c>
      <c r="G8818" s="548">
        <v>0</v>
      </c>
      <c r="H8818" s="547">
        <v>0</v>
      </c>
      <c r="I8818" s="545" t="s">
        <v>12973</v>
      </c>
      <c r="J8818" s="545"/>
      <c r="K8818" s="545" t="s">
        <v>13413</v>
      </c>
      <c r="L8818" s="545" t="s">
        <v>13413</v>
      </c>
      <c r="M8818" s="548" t="s">
        <v>13758</v>
      </c>
      <c r="N8818" s="545" t="s">
        <v>13413</v>
      </c>
      <c r="O8818" s="545" t="s">
        <v>13413</v>
      </c>
      <c r="P8818" s="549">
        <v>6388</v>
      </c>
      <c r="Q8818" s="549">
        <v>1</v>
      </c>
      <c r="R8818" s="549">
        <v>59</v>
      </c>
      <c r="S8818" s="548"/>
      <c r="T8818" s="548"/>
      <c r="U8818" s="99"/>
    </row>
    <row r="8819" spans="1:21" ht="19.5" customHeight="1">
      <c r="A8819" s="545">
        <v>103613</v>
      </c>
      <c r="B8819" s="545" t="s">
        <v>4050</v>
      </c>
      <c r="C8819" s="545" t="s">
        <v>786</v>
      </c>
      <c r="D8819" s="546">
        <v>46052</v>
      </c>
      <c r="E8819" s="171" t="str">
        <f t="shared" si="137"/>
        <v>2026</v>
      </c>
      <c r="F8819" s="547">
        <v>113881</v>
      </c>
      <c r="G8819" s="548">
        <v>0.19</v>
      </c>
      <c r="H8819" s="547">
        <v>95698.32</v>
      </c>
      <c r="I8819" s="545" t="s">
        <v>12973</v>
      </c>
      <c r="J8819" s="545" t="s">
        <v>13307</v>
      </c>
      <c r="K8819" s="545" t="s">
        <v>19094</v>
      </c>
      <c r="L8819" s="545" t="s">
        <v>13413</v>
      </c>
      <c r="M8819" s="548" t="s">
        <v>13758</v>
      </c>
      <c r="N8819" s="545" t="s">
        <v>13413</v>
      </c>
      <c r="O8819" s="545" t="s">
        <v>13413</v>
      </c>
      <c r="P8819" s="549">
        <v>6389</v>
      </c>
      <c r="Q8819" s="549">
        <v>1</v>
      </c>
      <c r="R8819" s="549">
        <v>59</v>
      </c>
      <c r="S8819" s="548">
        <v>2228</v>
      </c>
      <c r="T8819" s="548"/>
      <c r="U8819" s="99"/>
    </row>
    <row r="8820" spans="1:21" ht="19.5" customHeight="1">
      <c r="A8820" s="545">
        <v>103614</v>
      </c>
      <c r="B8820" s="545" t="s">
        <v>4068</v>
      </c>
      <c r="C8820" s="545" t="s">
        <v>221</v>
      </c>
      <c r="D8820" s="546"/>
      <c r="E8820" s="171" t="str">
        <f t="shared" si="137"/>
        <v>1900</v>
      </c>
      <c r="F8820" s="547">
        <v>0</v>
      </c>
      <c r="G8820" s="548">
        <v>0</v>
      </c>
      <c r="H8820" s="547">
        <v>0</v>
      </c>
      <c r="I8820" s="545" t="s">
        <v>12973</v>
      </c>
      <c r="J8820" s="545"/>
      <c r="K8820" s="545" t="s">
        <v>13413</v>
      </c>
      <c r="L8820" s="545" t="s">
        <v>13413</v>
      </c>
      <c r="M8820" s="548" t="s">
        <v>13758</v>
      </c>
      <c r="N8820" s="545" t="s">
        <v>13413</v>
      </c>
      <c r="O8820" s="545" t="s">
        <v>13413</v>
      </c>
      <c r="P8820" s="549">
        <v>6390</v>
      </c>
      <c r="Q8820" s="549">
        <v>1</v>
      </c>
      <c r="R8820" s="549">
        <v>59</v>
      </c>
      <c r="S8820" s="548"/>
      <c r="T8820" s="548"/>
      <c r="U8820" s="99"/>
    </row>
    <row r="8821" spans="1:21" ht="19.5" customHeight="1">
      <c r="A8821" s="545">
        <v>103616</v>
      </c>
      <c r="B8821" s="545" t="s">
        <v>4312</v>
      </c>
      <c r="C8821" s="545" t="s">
        <v>786</v>
      </c>
      <c r="D8821" s="546">
        <v>45708</v>
      </c>
      <c r="E8821" s="171" t="str">
        <f t="shared" si="137"/>
        <v>2025</v>
      </c>
      <c r="F8821" s="547">
        <v>105136.94</v>
      </c>
      <c r="G8821" s="548">
        <v>0.19</v>
      </c>
      <c r="H8821" s="547">
        <v>88350.37</v>
      </c>
      <c r="I8821" s="545" t="s">
        <v>12973</v>
      </c>
      <c r="J8821" s="545" t="s">
        <v>13307</v>
      </c>
      <c r="K8821" s="545" t="s">
        <v>19095</v>
      </c>
      <c r="L8821" s="545" t="s">
        <v>13413</v>
      </c>
      <c r="M8821" s="548" t="s">
        <v>13758</v>
      </c>
      <c r="N8821" s="545" t="s">
        <v>13413</v>
      </c>
      <c r="O8821" s="545" t="s">
        <v>13413</v>
      </c>
      <c r="P8821" s="549">
        <v>6391</v>
      </c>
      <c r="Q8821" s="549">
        <v>1</v>
      </c>
      <c r="R8821" s="549">
        <v>59</v>
      </c>
      <c r="S8821" s="548">
        <v>2228</v>
      </c>
      <c r="T8821" s="548"/>
      <c r="U8821" s="99"/>
    </row>
    <row r="8822" spans="1:21" ht="19.5" customHeight="1">
      <c r="A8822" s="545">
        <v>103617</v>
      </c>
      <c r="B8822" s="545" t="s">
        <v>10150</v>
      </c>
      <c r="C8822" s="545" t="s">
        <v>221</v>
      </c>
      <c r="D8822" s="546"/>
      <c r="E8822" s="171" t="str">
        <f t="shared" si="137"/>
        <v>1900</v>
      </c>
      <c r="F8822" s="547">
        <v>0</v>
      </c>
      <c r="G8822" s="548">
        <v>0</v>
      </c>
      <c r="H8822" s="547">
        <v>0</v>
      </c>
      <c r="I8822" s="545" t="s">
        <v>12973</v>
      </c>
      <c r="J8822" s="545"/>
      <c r="K8822" s="545" t="s">
        <v>13413</v>
      </c>
      <c r="L8822" s="545" t="s">
        <v>13413</v>
      </c>
      <c r="M8822" s="548" t="s">
        <v>13758</v>
      </c>
      <c r="N8822" s="545" t="s">
        <v>13413</v>
      </c>
      <c r="O8822" s="545" t="s">
        <v>13413</v>
      </c>
      <c r="P8822" s="549">
        <v>6392</v>
      </c>
      <c r="Q8822" s="549">
        <v>1</v>
      </c>
      <c r="R8822" s="549">
        <v>59</v>
      </c>
      <c r="S8822" s="548"/>
      <c r="T8822" s="548"/>
      <c r="U8822" s="99"/>
    </row>
    <row r="8823" spans="1:21" ht="19.5" customHeight="1">
      <c r="A8823" s="545">
        <v>103618</v>
      </c>
      <c r="B8823" s="545" t="s">
        <v>4270</v>
      </c>
      <c r="C8823" s="545" t="s">
        <v>221</v>
      </c>
      <c r="D8823" s="546"/>
      <c r="E8823" s="171" t="str">
        <f t="shared" si="137"/>
        <v>1900</v>
      </c>
      <c r="F8823" s="547">
        <v>0</v>
      </c>
      <c r="G8823" s="548">
        <v>0</v>
      </c>
      <c r="H8823" s="547">
        <v>0</v>
      </c>
      <c r="I8823" s="545" t="s">
        <v>12973</v>
      </c>
      <c r="J8823" s="545"/>
      <c r="K8823" s="545" t="s">
        <v>13413</v>
      </c>
      <c r="L8823" s="545" t="s">
        <v>13413</v>
      </c>
      <c r="M8823" s="548" t="s">
        <v>13758</v>
      </c>
      <c r="N8823" s="545" t="s">
        <v>13413</v>
      </c>
      <c r="O8823" s="545" t="s">
        <v>13413</v>
      </c>
      <c r="P8823" s="549">
        <v>6393</v>
      </c>
      <c r="Q8823" s="549">
        <v>1</v>
      </c>
      <c r="R8823" s="549">
        <v>59</v>
      </c>
      <c r="S8823" s="548"/>
      <c r="T8823" s="548"/>
      <c r="U8823" s="99"/>
    </row>
    <row r="8824" spans="1:21" ht="19.5" customHeight="1">
      <c r="A8824" s="545">
        <v>103619</v>
      </c>
      <c r="B8824" s="545" t="s">
        <v>10149</v>
      </c>
      <c r="C8824" s="545" t="s">
        <v>221</v>
      </c>
      <c r="D8824" s="546"/>
      <c r="E8824" s="171" t="str">
        <f t="shared" si="137"/>
        <v>1900</v>
      </c>
      <c r="F8824" s="547">
        <v>0</v>
      </c>
      <c r="G8824" s="548">
        <v>0</v>
      </c>
      <c r="H8824" s="547">
        <v>0</v>
      </c>
      <c r="I8824" s="545" t="s">
        <v>12688</v>
      </c>
      <c r="J8824" s="545"/>
      <c r="K8824" s="545" t="s">
        <v>19096</v>
      </c>
      <c r="L8824" s="545" t="s">
        <v>13413</v>
      </c>
      <c r="M8824" s="548" t="s">
        <v>13758</v>
      </c>
      <c r="N8824" s="545" t="s">
        <v>13413</v>
      </c>
      <c r="O8824" s="545" t="s">
        <v>13413</v>
      </c>
      <c r="P8824" s="549">
        <v>6394</v>
      </c>
      <c r="Q8824" s="549">
        <v>1</v>
      </c>
      <c r="R8824" s="549">
        <v>92</v>
      </c>
      <c r="S8824" s="548"/>
      <c r="T8824" s="548"/>
      <c r="U8824" s="99"/>
    </row>
    <row r="8825" spans="1:21" ht="19.5" customHeight="1">
      <c r="A8825" s="545">
        <v>103620</v>
      </c>
      <c r="B8825" s="545" t="s">
        <v>10148</v>
      </c>
      <c r="C8825" s="545" t="s">
        <v>221</v>
      </c>
      <c r="D8825" s="546"/>
      <c r="E8825" s="171" t="str">
        <f t="shared" si="137"/>
        <v>1900</v>
      </c>
      <c r="F8825" s="547">
        <v>0</v>
      </c>
      <c r="G8825" s="548">
        <v>0</v>
      </c>
      <c r="H8825" s="547">
        <v>0</v>
      </c>
      <c r="I8825" s="545" t="s">
        <v>12688</v>
      </c>
      <c r="J8825" s="545"/>
      <c r="K8825" s="545" t="s">
        <v>13413</v>
      </c>
      <c r="L8825" s="545" t="s">
        <v>13413</v>
      </c>
      <c r="M8825" s="548" t="s">
        <v>13758</v>
      </c>
      <c r="N8825" s="545" t="s">
        <v>13413</v>
      </c>
      <c r="O8825" s="545" t="s">
        <v>13413</v>
      </c>
      <c r="P8825" s="549">
        <v>6395</v>
      </c>
      <c r="Q8825" s="549">
        <v>1</v>
      </c>
      <c r="R8825" s="549">
        <v>92</v>
      </c>
      <c r="S8825" s="548"/>
      <c r="T8825" s="548"/>
      <c r="U8825" s="99"/>
    </row>
    <row r="8826" spans="1:21" ht="19.5" customHeight="1">
      <c r="A8826" s="545">
        <v>103621</v>
      </c>
      <c r="B8826" s="545" t="s">
        <v>4242</v>
      </c>
      <c r="C8826" s="545" t="s">
        <v>786</v>
      </c>
      <c r="D8826" s="546">
        <v>45708</v>
      </c>
      <c r="E8826" s="171" t="str">
        <f t="shared" si="137"/>
        <v>2025</v>
      </c>
      <c r="F8826" s="547">
        <v>103029.6</v>
      </c>
      <c r="G8826" s="548">
        <v>0.19</v>
      </c>
      <c r="H8826" s="547">
        <v>86579.5</v>
      </c>
      <c r="I8826" s="545" t="s">
        <v>12973</v>
      </c>
      <c r="J8826" s="545" t="s">
        <v>13307</v>
      </c>
      <c r="K8826" s="545" t="s">
        <v>21708</v>
      </c>
      <c r="L8826" s="545" t="s">
        <v>13413</v>
      </c>
      <c r="M8826" s="548" t="s">
        <v>13758</v>
      </c>
      <c r="N8826" s="545" t="s">
        <v>13413</v>
      </c>
      <c r="O8826" s="545" t="s">
        <v>13413</v>
      </c>
      <c r="P8826" s="549">
        <v>6396</v>
      </c>
      <c r="Q8826" s="549">
        <v>1</v>
      </c>
      <c r="R8826" s="549">
        <v>59</v>
      </c>
      <c r="S8826" s="548">
        <v>2228</v>
      </c>
      <c r="T8826" s="548"/>
      <c r="U8826" s="99"/>
    </row>
    <row r="8827" spans="1:21" ht="19.5" customHeight="1">
      <c r="A8827" s="545">
        <v>103623</v>
      </c>
      <c r="B8827" s="545" t="s">
        <v>10147</v>
      </c>
      <c r="C8827" s="545" t="s">
        <v>221</v>
      </c>
      <c r="D8827" s="546"/>
      <c r="E8827" s="171" t="str">
        <f t="shared" si="137"/>
        <v>1900</v>
      </c>
      <c r="F8827" s="547">
        <v>0</v>
      </c>
      <c r="G8827" s="548">
        <v>0</v>
      </c>
      <c r="H8827" s="547">
        <v>0</v>
      </c>
      <c r="I8827" s="545" t="s">
        <v>12973</v>
      </c>
      <c r="J8827" s="545"/>
      <c r="K8827" s="545" t="s">
        <v>13413</v>
      </c>
      <c r="L8827" s="545" t="s">
        <v>13413</v>
      </c>
      <c r="M8827" s="548" t="s">
        <v>13758</v>
      </c>
      <c r="N8827" s="545" t="s">
        <v>13413</v>
      </c>
      <c r="O8827" s="545" t="s">
        <v>13413</v>
      </c>
      <c r="P8827" s="549">
        <v>6397</v>
      </c>
      <c r="Q8827" s="549">
        <v>1</v>
      </c>
      <c r="R8827" s="549">
        <v>59</v>
      </c>
      <c r="S8827" s="548"/>
      <c r="T8827" s="548"/>
      <c r="U8827" s="99"/>
    </row>
    <row r="8828" spans="1:21" ht="19.5" customHeight="1">
      <c r="A8828" s="545">
        <v>103624</v>
      </c>
      <c r="B8828" s="545" t="s">
        <v>10146</v>
      </c>
      <c r="C8828" s="545" t="s">
        <v>221</v>
      </c>
      <c r="D8828" s="546"/>
      <c r="E8828" s="171" t="str">
        <f t="shared" si="137"/>
        <v>1900</v>
      </c>
      <c r="F8828" s="547">
        <v>0</v>
      </c>
      <c r="G8828" s="548">
        <v>0</v>
      </c>
      <c r="H8828" s="547">
        <v>0</v>
      </c>
      <c r="I8828" s="545" t="s">
        <v>12973</v>
      </c>
      <c r="J8828" s="545"/>
      <c r="K8828" s="545" t="s">
        <v>13413</v>
      </c>
      <c r="L8828" s="545" t="s">
        <v>13413</v>
      </c>
      <c r="M8828" s="548" t="s">
        <v>13758</v>
      </c>
      <c r="N8828" s="545" t="s">
        <v>13413</v>
      </c>
      <c r="O8828" s="545" t="s">
        <v>13413</v>
      </c>
      <c r="P8828" s="549">
        <v>6398</v>
      </c>
      <c r="Q8828" s="549">
        <v>1</v>
      </c>
      <c r="R8828" s="549">
        <v>59</v>
      </c>
      <c r="S8828" s="548"/>
      <c r="T8828" s="548"/>
      <c r="U8828" s="99"/>
    </row>
    <row r="8829" spans="1:21" ht="19.5" customHeight="1">
      <c r="A8829" s="545">
        <v>103625</v>
      </c>
      <c r="B8829" s="545" t="s">
        <v>10145</v>
      </c>
      <c r="C8829" s="545" t="s">
        <v>216</v>
      </c>
      <c r="D8829" s="546"/>
      <c r="E8829" s="171" t="str">
        <f t="shared" si="137"/>
        <v>1900</v>
      </c>
      <c r="F8829" s="547">
        <v>0</v>
      </c>
      <c r="G8829" s="548">
        <v>0</v>
      </c>
      <c r="H8829" s="547">
        <v>0</v>
      </c>
      <c r="I8829" s="545" t="s">
        <v>12685</v>
      </c>
      <c r="J8829" s="545"/>
      <c r="K8829" s="545" t="s">
        <v>19097</v>
      </c>
      <c r="L8829" s="545" t="s">
        <v>13413</v>
      </c>
      <c r="M8829" s="548" t="s">
        <v>13758</v>
      </c>
      <c r="N8829" s="545" t="s">
        <v>13413</v>
      </c>
      <c r="O8829" s="545" t="s">
        <v>13413</v>
      </c>
      <c r="P8829" s="549">
        <v>6399</v>
      </c>
      <c r="Q8829" s="549">
        <v>1</v>
      </c>
      <c r="R8829" s="549">
        <v>11</v>
      </c>
      <c r="S8829" s="548"/>
      <c r="T8829" s="548"/>
      <c r="U8829" s="99"/>
    </row>
    <row r="8830" spans="1:21" ht="19.5" customHeight="1">
      <c r="A8830" s="545">
        <v>103626</v>
      </c>
      <c r="B8830" s="545" t="s">
        <v>10144</v>
      </c>
      <c r="C8830" s="545" t="s">
        <v>221</v>
      </c>
      <c r="D8830" s="546"/>
      <c r="E8830" s="171" t="str">
        <f t="shared" si="137"/>
        <v>1900</v>
      </c>
      <c r="F8830" s="547">
        <v>0</v>
      </c>
      <c r="G8830" s="548">
        <v>0</v>
      </c>
      <c r="H8830" s="547">
        <v>0</v>
      </c>
      <c r="I8830" s="545" t="s">
        <v>12973</v>
      </c>
      <c r="J8830" s="545"/>
      <c r="K8830" s="545" t="s">
        <v>13413</v>
      </c>
      <c r="L8830" s="545" t="s">
        <v>13413</v>
      </c>
      <c r="M8830" s="548" t="s">
        <v>13758</v>
      </c>
      <c r="N8830" s="545" t="s">
        <v>13413</v>
      </c>
      <c r="O8830" s="545" t="s">
        <v>13413</v>
      </c>
      <c r="P8830" s="549">
        <v>6400</v>
      </c>
      <c r="Q8830" s="549">
        <v>1</v>
      </c>
      <c r="R8830" s="549">
        <v>59</v>
      </c>
      <c r="S8830" s="548"/>
      <c r="T8830" s="548"/>
      <c r="U8830" s="99"/>
    </row>
    <row r="8831" spans="1:21" ht="19.5" customHeight="1">
      <c r="A8831" s="545">
        <v>103628</v>
      </c>
      <c r="B8831" s="545" t="s">
        <v>4410</v>
      </c>
      <c r="C8831" s="545" t="s">
        <v>209</v>
      </c>
      <c r="D8831" s="546">
        <v>43553</v>
      </c>
      <c r="E8831" s="171" t="str">
        <f t="shared" si="137"/>
        <v>2019</v>
      </c>
      <c r="F8831" s="547">
        <v>144417</v>
      </c>
      <c r="G8831" s="548">
        <v>0.19</v>
      </c>
      <c r="H8831" s="547">
        <v>121358.82</v>
      </c>
      <c r="I8831" s="545" t="s">
        <v>12973</v>
      </c>
      <c r="J8831" s="545" t="s">
        <v>13298</v>
      </c>
      <c r="K8831" s="545" t="s">
        <v>13413</v>
      </c>
      <c r="L8831" s="545" t="s">
        <v>13413</v>
      </c>
      <c r="M8831" s="548" t="s">
        <v>13758</v>
      </c>
      <c r="N8831" s="545" t="s">
        <v>13413</v>
      </c>
      <c r="O8831" s="545" t="s">
        <v>13413</v>
      </c>
      <c r="P8831" s="549">
        <v>6402</v>
      </c>
      <c r="Q8831" s="549">
        <v>1</v>
      </c>
      <c r="R8831" s="549">
        <v>59</v>
      </c>
      <c r="S8831" s="548">
        <v>1012</v>
      </c>
      <c r="T8831" s="548"/>
      <c r="U8831" s="99"/>
    </row>
    <row r="8832" spans="1:21" ht="19.5" customHeight="1">
      <c r="A8832" s="545">
        <v>103629</v>
      </c>
      <c r="B8832" s="545" t="s">
        <v>4409</v>
      </c>
      <c r="C8832" s="545" t="s">
        <v>209</v>
      </c>
      <c r="D8832" s="546"/>
      <c r="E8832" s="171" t="str">
        <f t="shared" si="137"/>
        <v>1900</v>
      </c>
      <c r="F8832" s="547">
        <v>0</v>
      </c>
      <c r="G8832" s="548">
        <v>0</v>
      </c>
      <c r="H8832" s="547">
        <v>0</v>
      </c>
      <c r="I8832" s="545" t="s">
        <v>12973</v>
      </c>
      <c r="J8832" s="545"/>
      <c r="K8832" s="545" t="s">
        <v>13413</v>
      </c>
      <c r="L8832" s="545" t="s">
        <v>13413</v>
      </c>
      <c r="M8832" s="548" t="s">
        <v>13758</v>
      </c>
      <c r="N8832" s="545" t="s">
        <v>13413</v>
      </c>
      <c r="O8832" s="545" t="s">
        <v>13413</v>
      </c>
      <c r="P8832" s="549">
        <v>6403</v>
      </c>
      <c r="Q8832" s="549">
        <v>1</v>
      </c>
      <c r="R8832" s="549">
        <v>59</v>
      </c>
      <c r="S8832" s="548"/>
      <c r="T8832" s="548"/>
      <c r="U8832" s="99"/>
    </row>
    <row r="8833" spans="1:21" ht="19.5" customHeight="1">
      <c r="A8833" s="545">
        <v>103630</v>
      </c>
      <c r="B8833" s="545" t="s">
        <v>4372</v>
      </c>
      <c r="C8833" s="545" t="s">
        <v>216</v>
      </c>
      <c r="D8833" s="546">
        <v>43551</v>
      </c>
      <c r="E8833" s="171" t="str">
        <f t="shared" si="137"/>
        <v>2019</v>
      </c>
      <c r="F8833" s="547">
        <v>7701</v>
      </c>
      <c r="G8833" s="548">
        <v>0.19</v>
      </c>
      <c r="H8833" s="547">
        <v>6471.43</v>
      </c>
      <c r="I8833" s="545" t="s">
        <v>12973</v>
      </c>
      <c r="J8833" s="545" t="s">
        <v>13301</v>
      </c>
      <c r="K8833" s="545" t="s">
        <v>13413</v>
      </c>
      <c r="L8833" s="545" t="s">
        <v>13413</v>
      </c>
      <c r="M8833" s="548" t="s">
        <v>13758</v>
      </c>
      <c r="N8833" s="545" t="s">
        <v>13413</v>
      </c>
      <c r="O8833" s="545" t="s">
        <v>13413</v>
      </c>
      <c r="P8833" s="549">
        <v>6404</v>
      </c>
      <c r="Q8833" s="549">
        <v>1</v>
      </c>
      <c r="R8833" s="549">
        <v>59</v>
      </c>
      <c r="S8833" s="548">
        <v>2221</v>
      </c>
      <c r="T8833" s="548"/>
      <c r="U8833" s="99"/>
    </row>
    <row r="8834" spans="1:21" ht="19.5" customHeight="1">
      <c r="A8834" s="545">
        <v>103631</v>
      </c>
      <c r="B8834" s="545" t="s">
        <v>4369</v>
      </c>
      <c r="C8834" s="545" t="s">
        <v>216</v>
      </c>
      <c r="D8834" s="546"/>
      <c r="E8834" s="171" t="str">
        <f t="shared" si="137"/>
        <v>1900</v>
      </c>
      <c r="F8834" s="547">
        <v>0</v>
      </c>
      <c r="G8834" s="548">
        <v>0</v>
      </c>
      <c r="H8834" s="547">
        <v>0</v>
      </c>
      <c r="I8834" s="545" t="s">
        <v>12973</v>
      </c>
      <c r="J8834" s="545"/>
      <c r="K8834" s="545" t="s">
        <v>13413</v>
      </c>
      <c r="L8834" s="545" t="s">
        <v>13413</v>
      </c>
      <c r="M8834" s="548" t="s">
        <v>13758</v>
      </c>
      <c r="N8834" s="545" t="s">
        <v>13413</v>
      </c>
      <c r="O8834" s="545" t="s">
        <v>13413</v>
      </c>
      <c r="P8834" s="549">
        <v>6405</v>
      </c>
      <c r="Q8834" s="549">
        <v>1</v>
      </c>
      <c r="R8834" s="549">
        <v>59</v>
      </c>
      <c r="S8834" s="548"/>
      <c r="T8834" s="548"/>
      <c r="U8834" s="99"/>
    </row>
    <row r="8835" spans="1:21" ht="19.5" customHeight="1">
      <c r="A8835" s="545">
        <v>103632</v>
      </c>
      <c r="B8835" s="545" t="s">
        <v>4116</v>
      </c>
      <c r="C8835" s="545" t="s">
        <v>216</v>
      </c>
      <c r="D8835" s="546">
        <v>43551</v>
      </c>
      <c r="E8835" s="171" t="str">
        <f t="shared" si="137"/>
        <v>2019</v>
      </c>
      <c r="F8835" s="547">
        <v>5436</v>
      </c>
      <c r="G8835" s="548">
        <v>0.19</v>
      </c>
      <c r="H8835" s="547">
        <v>4568.07</v>
      </c>
      <c r="I8835" s="545" t="s">
        <v>12973</v>
      </c>
      <c r="J8835" s="545" t="s">
        <v>13302</v>
      </c>
      <c r="K8835" s="545" t="s">
        <v>13413</v>
      </c>
      <c r="L8835" s="545" t="s">
        <v>13413</v>
      </c>
      <c r="M8835" s="548" t="s">
        <v>13758</v>
      </c>
      <c r="N8835" s="545" t="s">
        <v>13413</v>
      </c>
      <c r="O8835" s="545" t="s">
        <v>13413</v>
      </c>
      <c r="P8835" s="549">
        <v>6406</v>
      </c>
      <c r="Q8835" s="549">
        <v>1</v>
      </c>
      <c r="R8835" s="549">
        <v>59</v>
      </c>
      <c r="S8835" s="548">
        <v>2219</v>
      </c>
      <c r="T8835" s="548"/>
      <c r="U8835" s="99"/>
    </row>
    <row r="8836" spans="1:21" ht="19.5" customHeight="1">
      <c r="A8836" s="545">
        <v>103633</v>
      </c>
      <c r="B8836" s="545" t="s">
        <v>10143</v>
      </c>
      <c r="C8836" s="545" t="s">
        <v>216</v>
      </c>
      <c r="D8836" s="546"/>
      <c r="E8836" s="171" t="str">
        <f t="shared" ref="E8836:E8899" si="138">TEXT(D8836,"YYYY")</f>
        <v>1900</v>
      </c>
      <c r="F8836" s="547">
        <v>0</v>
      </c>
      <c r="G8836" s="548">
        <v>0</v>
      </c>
      <c r="H8836" s="547">
        <v>0</v>
      </c>
      <c r="I8836" s="545" t="s">
        <v>12647</v>
      </c>
      <c r="J8836" s="545"/>
      <c r="K8836" s="545" t="s">
        <v>19098</v>
      </c>
      <c r="L8836" s="545" t="s">
        <v>13413</v>
      </c>
      <c r="M8836" s="548" t="s">
        <v>13758</v>
      </c>
      <c r="N8836" s="545" t="s">
        <v>13413</v>
      </c>
      <c r="O8836" s="545" t="s">
        <v>13413</v>
      </c>
      <c r="P8836" s="549">
        <v>6407</v>
      </c>
      <c r="Q8836" s="549">
        <v>1</v>
      </c>
      <c r="R8836" s="549">
        <v>26</v>
      </c>
      <c r="S8836" s="548"/>
      <c r="T8836" s="548"/>
      <c r="U8836" s="99"/>
    </row>
    <row r="8837" spans="1:21" ht="19.5" customHeight="1">
      <c r="A8837" s="545">
        <v>103634</v>
      </c>
      <c r="B8837" s="545" t="s">
        <v>10142</v>
      </c>
      <c r="C8837" s="545" t="s">
        <v>216</v>
      </c>
      <c r="D8837" s="546"/>
      <c r="E8837" s="171" t="str">
        <f t="shared" si="138"/>
        <v>1900</v>
      </c>
      <c r="F8837" s="547">
        <v>0</v>
      </c>
      <c r="G8837" s="548">
        <v>0</v>
      </c>
      <c r="H8837" s="547">
        <v>0</v>
      </c>
      <c r="I8837" s="545" t="s">
        <v>12647</v>
      </c>
      <c r="J8837" s="545"/>
      <c r="K8837" s="545" t="s">
        <v>13413</v>
      </c>
      <c r="L8837" s="545" t="s">
        <v>13413</v>
      </c>
      <c r="M8837" s="548" t="s">
        <v>13758</v>
      </c>
      <c r="N8837" s="545" t="s">
        <v>13413</v>
      </c>
      <c r="O8837" s="545" t="s">
        <v>13413</v>
      </c>
      <c r="P8837" s="549">
        <v>6408</v>
      </c>
      <c r="Q8837" s="549">
        <v>1</v>
      </c>
      <c r="R8837" s="549">
        <v>26</v>
      </c>
      <c r="S8837" s="548"/>
      <c r="T8837" s="548"/>
      <c r="U8837" s="99"/>
    </row>
    <row r="8838" spans="1:21" ht="19.5" customHeight="1">
      <c r="A8838" s="545">
        <v>103635</v>
      </c>
      <c r="B8838" s="545" t="s">
        <v>10141</v>
      </c>
      <c r="C8838" s="545" t="s">
        <v>209</v>
      </c>
      <c r="D8838" s="546"/>
      <c r="E8838" s="171" t="str">
        <f t="shared" si="138"/>
        <v>1900</v>
      </c>
      <c r="F8838" s="547">
        <v>0</v>
      </c>
      <c r="G8838" s="548">
        <v>0</v>
      </c>
      <c r="H8838" s="547">
        <v>0</v>
      </c>
      <c r="I8838" s="545" t="s">
        <v>12973</v>
      </c>
      <c r="J8838" s="545"/>
      <c r="K8838" s="545" t="s">
        <v>19099</v>
      </c>
      <c r="L8838" s="545" t="s">
        <v>13413</v>
      </c>
      <c r="M8838" s="548" t="s">
        <v>13758</v>
      </c>
      <c r="N8838" s="545" t="s">
        <v>13413</v>
      </c>
      <c r="O8838" s="545" t="s">
        <v>13413</v>
      </c>
      <c r="P8838" s="549">
        <v>6409</v>
      </c>
      <c r="Q8838" s="549">
        <v>1</v>
      </c>
      <c r="R8838" s="549">
        <v>59</v>
      </c>
      <c r="S8838" s="548"/>
      <c r="T8838" s="548"/>
      <c r="U8838" s="99"/>
    </row>
    <row r="8839" spans="1:21" ht="19.5" customHeight="1">
      <c r="A8839" s="545">
        <v>103636</v>
      </c>
      <c r="B8839" s="545" t="s">
        <v>4255</v>
      </c>
      <c r="C8839" s="545" t="s">
        <v>221</v>
      </c>
      <c r="D8839" s="546">
        <v>45708</v>
      </c>
      <c r="E8839" s="171" t="str">
        <f t="shared" si="138"/>
        <v>2025</v>
      </c>
      <c r="F8839" s="547">
        <v>174194.43</v>
      </c>
      <c r="G8839" s="548">
        <v>0.19</v>
      </c>
      <c r="H8839" s="547">
        <v>146381.88</v>
      </c>
      <c r="I8839" s="545" t="s">
        <v>12684</v>
      </c>
      <c r="J8839" s="545" t="s">
        <v>13307</v>
      </c>
      <c r="K8839" s="545" t="s">
        <v>13413</v>
      </c>
      <c r="L8839" s="545" t="s">
        <v>13413</v>
      </c>
      <c r="M8839" s="548" t="s">
        <v>13758</v>
      </c>
      <c r="N8839" s="545" t="s">
        <v>13413</v>
      </c>
      <c r="O8839" s="545" t="s">
        <v>13413</v>
      </c>
      <c r="P8839" s="549">
        <v>6410</v>
      </c>
      <c r="Q8839" s="549">
        <v>1</v>
      </c>
      <c r="R8839" s="549">
        <v>95</v>
      </c>
      <c r="S8839" s="548">
        <v>2228</v>
      </c>
      <c r="T8839" s="548"/>
      <c r="U8839" s="99"/>
    </row>
    <row r="8840" spans="1:21" ht="19.5" customHeight="1">
      <c r="A8840" s="545">
        <v>103637</v>
      </c>
      <c r="B8840" s="545" t="s">
        <v>6974</v>
      </c>
      <c r="C8840" s="545" t="s">
        <v>216</v>
      </c>
      <c r="D8840" s="546">
        <v>46052</v>
      </c>
      <c r="E8840" s="171" t="str">
        <f t="shared" si="138"/>
        <v>2026</v>
      </c>
      <c r="F8840" s="547">
        <v>408403</v>
      </c>
      <c r="G8840" s="548">
        <v>0.19</v>
      </c>
      <c r="H8840" s="547">
        <v>343195.8</v>
      </c>
      <c r="I8840" s="545" t="s">
        <v>12685</v>
      </c>
      <c r="J8840" s="545" t="s">
        <v>13307</v>
      </c>
      <c r="K8840" s="545" t="s">
        <v>19100</v>
      </c>
      <c r="L8840" s="545" t="s">
        <v>13413</v>
      </c>
      <c r="M8840" s="548" t="s">
        <v>13758</v>
      </c>
      <c r="N8840" s="545" t="s">
        <v>13413</v>
      </c>
      <c r="O8840" s="545" t="s">
        <v>13413</v>
      </c>
      <c r="P8840" s="549">
        <v>6411</v>
      </c>
      <c r="Q8840" s="549">
        <v>1</v>
      </c>
      <c r="R8840" s="549">
        <v>11</v>
      </c>
      <c r="S8840" s="548">
        <v>2228</v>
      </c>
      <c r="T8840" s="548"/>
      <c r="U8840" s="99"/>
    </row>
    <row r="8841" spans="1:21" ht="19.5" customHeight="1">
      <c r="A8841" s="545">
        <v>103638</v>
      </c>
      <c r="B8841" s="545" t="s">
        <v>4438</v>
      </c>
      <c r="C8841" s="545" t="s">
        <v>216</v>
      </c>
      <c r="D8841" s="546"/>
      <c r="E8841" s="171" t="str">
        <f t="shared" si="138"/>
        <v>1900</v>
      </c>
      <c r="F8841" s="547">
        <v>0</v>
      </c>
      <c r="G8841" s="548">
        <v>0</v>
      </c>
      <c r="H8841" s="547">
        <v>0</v>
      </c>
      <c r="I8841" s="545" t="s">
        <v>12973</v>
      </c>
      <c r="J8841" s="545"/>
      <c r="K8841" s="545" t="s">
        <v>13413</v>
      </c>
      <c r="L8841" s="545" t="s">
        <v>13413</v>
      </c>
      <c r="M8841" s="548" t="s">
        <v>13758</v>
      </c>
      <c r="N8841" s="545" t="s">
        <v>13413</v>
      </c>
      <c r="O8841" s="545" t="s">
        <v>13413</v>
      </c>
      <c r="P8841" s="549">
        <v>6412</v>
      </c>
      <c r="Q8841" s="549">
        <v>1</v>
      </c>
      <c r="R8841" s="549">
        <v>59</v>
      </c>
      <c r="S8841" s="548"/>
      <c r="T8841" s="548"/>
      <c r="U8841" s="99"/>
    </row>
    <row r="8842" spans="1:21" ht="19.5" customHeight="1">
      <c r="A8842" s="545">
        <v>103639</v>
      </c>
      <c r="B8842" s="545" t="s">
        <v>4048</v>
      </c>
      <c r="C8842" s="545" t="s">
        <v>216</v>
      </c>
      <c r="D8842" s="546"/>
      <c r="E8842" s="171" t="str">
        <f t="shared" si="138"/>
        <v>1900</v>
      </c>
      <c r="F8842" s="547">
        <v>0</v>
      </c>
      <c r="G8842" s="548">
        <v>0</v>
      </c>
      <c r="H8842" s="547">
        <v>0</v>
      </c>
      <c r="I8842" s="545" t="s">
        <v>12973</v>
      </c>
      <c r="J8842" s="545"/>
      <c r="K8842" s="545" t="s">
        <v>13413</v>
      </c>
      <c r="L8842" s="545" t="s">
        <v>13413</v>
      </c>
      <c r="M8842" s="548" t="s">
        <v>13758</v>
      </c>
      <c r="N8842" s="545" t="s">
        <v>13413</v>
      </c>
      <c r="O8842" s="545" t="s">
        <v>13413</v>
      </c>
      <c r="P8842" s="549">
        <v>6413</v>
      </c>
      <c r="Q8842" s="549">
        <v>1</v>
      </c>
      <c r="R8842" s="549">
        <v>59</v>
      </c>
      <c r="S8842" s="548"/>
      <c r="T8842" s="548"/>
      <c r="U8842" s="99"/>
    </row>
    <row r="8843" spans="1:21" ht="19.5" customHeight="1">
      <c r="A8843" s="545">
        <v>103640</v>
      </c>
      <c r="B8843" s="545" t="s">
        <v>1466</v>
      </c>
      <c r="C8843" s="545" t="s">
        <v>216</v>
      </c>
      <c r="D8843" s="546">
        <v>46052</v>
      </c>
      <c r="E8843" s="171" t="str">
        <f t="shared" si="138"/>
        <v>2026</v>
      </c>
      <c r="F8843" s="547">
        <v>650070</v>
      </c>
      <c r="G8843" s="548">
        <v>0.19</v>
      </c>
      <c r="H8843" s="547">
        <v>546277.31000000006</v>
      </c>
      <c r="I8843" s="545" t="s">
        <v>12685</v>
      </c>
      <c r="J8843" s="545" t="s">
        <v>13307</v>
      </c>
      <c r="K8843" s="545" t="s">
        <v>19101</v>
      </c>
      <c r="L8843" s="545" t="s">
        <v>13413</v>
      </c>
      <c r="M8843" s="548" t="s">
        <v>13758</v>
      </c>
      <c r="N8843" s="545" t="s">
        <v>13413</v>
      </c>
      <c r="O8843" s="545" t="s">
        <v>13413</v>
      </c>
      <c r="P8843" s="549">
        <v>6414</v>
      </c>
      <c r="Q8843" s="549">
        <v>1</v>
      </c>
      <c r="R8843" s="549">
        <v>11</v>
      </c>
      <c r="S8843" s="548">
        <v>2228</v>
      </c>
      <c r="T8843" s="548"/>
      <c r="U8843" s="99"/>
    </row>
    <row r="8844" spans="1:21" ht="19.5" customHeight="1">
      <c r="A8844" s="545">
        <v>103641</v>
      </c>
      <c r="B8844" s="545" t="s">
        <v>4439</v>
      </c>
      <c r="C8844" s="545" t="s">
        <v>216</v>
      </c>
      <c r="D8844" s="546">
        <v>44601</v>
      </c>
      <c r="E8844" s="171" t="str">
        <f t="shared" si="138"/>
        <v>2022</v>
      </c>
      <c r="F8844" s="547">
        <v>150825</v>
      </c>
      <c r="G8844" s="548">
        <v>0.19</v>
      </c>
      <c r="H8844" s="547">
        <v>126743.7</v>
      </c>
      <c r="I8844" s="545" t="s">
        <v>12973</v>
      </c>
      <c r="J8844" s="545" t="s">
        <v>13297</v>
      </c>
      <c r="K8844" s="545" t="s">
        <v>13413</v>
      </c>
      <c r="L8844" s="545" t="s">
        <v>13413</v>
      </c>
      <c r="M8844" s="548" t="s">
        <v>13758</v>
      </c>
      <c r="N8844" s="545" t="s">
        <v>13413</v>
      </c>
      <c r="O8844" s="545" t="s">
        <v>13413</v>
      </c>
      <c r="P8844" s="549">
        <v>6415</v>
      </c>
      <c r="Q8844" s="549">
        <v>1</v>
      </c>
      <c r="R8844" s="549">
        <v>59</v>
      </c>
      <c r="S8844" s="548">
        <v>2257</v>
      </c>
      <c r="T8844" s="548"/>
      <c r="U8844" s="99"/>
    </row>
    <row r="8845" spans="1:21" ht="19.5" customHeight="1">
      <c r="A8845" s="545">
        <v>103642</v>
      </c>
      <c r="B8845" s="545" t="s">
        <v>2658</v>
      </c>
      <c r="C8845" s="545" t="s">
        <v>216</v>
      </c>
      <c r="D8845" s="546">
        <v>44592</v>
      </c>
      <c r="E8845" s="171" t="str">
        <f t="shared" si="138"/>
        <v>2022</v>
      </c>
      <c r="F8845" s="547">
        <v>314219</v>
      </c>
      <c r="G8845" s="548">
        <v>0.19</v>
      </c>
      <c r="H8845" s="547">
        <v>264049.58</v>
      </c>
      <c r="I8845" s="545" t="s">
        <v>12676</v>
      </c>
      <c r="J8845" s="545" t="s">
        <v>13297</v>
      </c>
      <c r="K8845" s="545" t="s">
        <v>13413</v>
      </c>
      <c r="L8845" s="545" t="s">
        <v>13413</v>
      </c>
      <c r="M8845" s="548" t="s">
        <v>13758</v>
      </c>
      <c r="N8845" s="545" t="s">
        <v>13413</v>
      </c>
      <c r="O8845" s="545" t="s">
        <v>13413</v>
      </c>
      <c r="P8845" s="549">
        <v>6416</v>
      </c>
      <c r="Q8845" s="549">
        <v>1</v>
      </c>
      <c r="R8845" s="549">
        <v>14</v>
      </c>
      <c r="S8845" s="548">
        <v>2257</v>
      </c>
      <c r="T8845" s="548"/>
      <c r="U8845" s="99"/>
    </row>
    <row r="8846" spans="1:21" ht="19.5" customHeight="1">
      <c r="A8846" s="545">
        <v>103643</v>
      </c>
      <c r="B8846" s="545" t="s">
        <v>10140</v>
      </c>
      <c r="C8846" s="545" t="s">
        <v>216</v>
      </c>
      <c r="D8846" s="546"/>
      <c r="E8846" s="171" t="str">
        <f t="shared" si="138"/>
        <v>1900</v>
      </c>
      <c r="F8846" s="547">
        <v>0</v>
      </c>
      <c r="G8846" s="548">
        <v>0</v>
      </c>
      <c r="H8846" s="547">
        <v>0</v>
      </c>
      <c r="I8846" s="545" t="s">
        <v>12676</v>
      </c>
      <c r="J8846" s="545"/>
      <c r="K8846" s="545" t="s">
        <v>19102</v>
      </c>
      <c r="L8846" s="545" t="s">
        <v>13413</v>
      </c>
      <c r="M8846" s="548" t="s">
        <v>13758</v>
      </c>
      <c r="N8846" s="545" t="s">
        <v>13413</v>
      </c>
      <c r="O8846" s="545" t="s">
        <v>13413</v>
      </c>
      <c r="P8846" s="549">
        <v>6417</v>
      </c>
      <c r="Q8846" s="549">
        <v>1</v>
      </c>
      <c r="R8846" s="549">
        <v>14</v>
      </c>
      <c r="S8846" s="548"/>
      <c r="T8846" s="548"/>
      <c r="U8846" s="99"/>
    </row>
    <row r="8847" spans="1:21" ht="19.5" customHeight="1">
      <c r="A8847" s="545">
        <v>103644</v>
      </c>
      <c r="B8847" s="545" t="s">
        <v>10139</v>
      </c>
      <c r="C8847" s="545" t="s">
        <v>216</v>
      </c>
      <c r="D8847" s="546"/>
      <c r="E8847" s="171" t="str">
        <f t="shared" si="138"/>
        <v>1900</v>
      </c>
      <c r="F8847" s="547">
        <v>0</v>
      </c>
      <c r="G8847" s="548">
        <v>0</v>
      </c>
      <c r="H8847" s="547">
        <v>0</v>
      </c>
      <c r="I8847" s="545" t="s">
        <v>12701</v>
      </c>
      <c r="J8847" s="545"/>
      <c r="K8847" s="545" t="s">
        <v>13413</v>
      </c>
      <c r="L8847" s="545" t="s">
        <v>13413</v>
      </c>
      <c r="M8847" s="548" t="s">
        <v>13758</v>
      </c>
      <c r="N8847" s="545" t="s">
        <v>13413</v>
      </c>
      <c r="O8847" s="545" t="s">
        <v>13413</v>
      </c>
      <c r="P8847" s="549">
        <v>6418</v>
      </c>
      <c r="Q8847" s="549">
        <v>1</v>
      </c>
      <c r="R8847" s="549">
        <v>10</v>
      </c>
      <c r="S8847" s="548"/>
      <c r="T8847" s="548"/>
      <c r="U8847" s="99"/>
    </row>
    <row r="8848" spans="1:21" ht="19.5" customHeight="1">
      <c r="A8848" s="545">
        <v>103645</v>
      </c>
      <c r="B8848" s="545" t="s">
        <v>8380</v>
      </c>
      <c r="C8848" s="545" t="s">
        <v>216</v>
      </c>
      <c r="D8848" s="546">
        <v>45491</v>
      </c>
      <c r="E8848" s="171" t="str">
        <f t="shared" si="138"/>
        <v>2024</v>
      </c>
      <c r="F8848" s="547">
        <v>3969</v>
      </c>
      <c r="G8848" s="548">
        <v>0.19</v>
      </c>
      <c r="H8848" s="547">
        <v>3335.29</v>
      </c>
      <c r="I8848" s="545" t="s">
        <v>12701</v>
      </c>
      <c r="J8848" s="545" t="s">
        <v>13307</v>
      </c>
      <c r="K8848" s="545" t="s">
        <v>13413</v>
      </c>
      <c r="L8848" s="545" t="s">
        <v>13413</v>
      </c>
      <c r="M8848" s="548" t="s">
        <v>13758</v>
      </c>
      <c r="N8848" s="545" t="s">
        <v>13413</v>
      </c>
      <c r="O8848" s="545" t="s">
        <v>13413</v>
      </c>
      <c r="P8848" s="549">
        <v>6419</v>
      </c>
      <c r="Q8848" s="549">
        <v>1</v>
      </c>
      <c r="R8848" s="549">
        <v>10</v>
      </c>
      <c r="S8848" s="548">
        <v>2228</v>
      </c>
      <c r="T8848" s="548"/>
      <c r="U8848" s="99"/>
    </row>
    <row r="8849" spans="1:21" ht="19.5" customHeight="1">
      <c r="A8849" s="545">
        <v>103646</v>
      </c>
      <c r="B8849" s="545" t="s">
        <v>10138</v>
      </c>
      <c r="C8849" s="545" t="s">
        <v>216</v>
      </c>
      <c r="D8849" s="546">
        <v>44602</v>
      </c>
      <c r="E8849" s="171" t="str">
        <f t="shared" si="138"/>
        <v>2022</v>
      </c>
      <c r="F8849" s="547">
        <v>33693.01</v>
      </c>
      <c r="G8849" s="548">
        <v>0.19</v>
      </c>
      <c r="H8849" s="547">
        <v>28313.45</v>
      </c>
      <c r="I8849" s="545" t="s">
        <v>12675</v>
      </c>
      <c r="J8849" s="545" t="s">
        <v>13297</v>
      </c>
      <c r="K8849" s="545" t="s">
        <v>19103</v>
      </c>
      <c r="L8849" s="545" t="s">
        <v>13413</v>
      </c>
      <c r="M8849" s="548" t="s">
        <v>13758</v>
      </c>
      <c r="N8849" s="545" t="s">
        <v>13413</v>
      </c>
      <c r="O8849" s="545" t="s">
        <v>13413</v>
      </c>
      <c r="P8849" s="549">
        <v>6420</v>
      </c>
      <c r="Q8849" s="549">
        <v>1</v>
      </c>
      <c r="R8849" s="549">
        <v>15</v>
      </c>
      <c r="S8849" s="548">
        <v>2257</v>
      </c>
      <c r="T8849" s="548"/>
      <c r="U8849" s="99"/>
    </row>
    <row r="8850" spans="1:21" ht="19.5" customHeight="1">
      <c r="A8850" s="545">
        <v>103647</v>
      </c>
      <c r="B8850" s="545" t="s">
        <v>10137</v>
      </c>
      <c r="C8850" s="545" t="s">
        <v>216</v>
      </c>
      <c r="D8850" s="546">
        <v>44602</v>
      </c>
      <c r="E8850" s="171" t="str">
        <f t="shared" si="138"/>
        <v>2022</v>
      </c>
      <c r="F8850" s="547">
        <v>43362.01</v>
      </c>
      <c r="G8850" s="548">
        <v>0.19</v>
      </c>
      <c r="H8850" s="547">
        <v>36438.660000000003</v>
      </c>
      <c r="I8850" s="545" t="s">
        <v>12675</v>
      </c>
      <c r="J8850" s="545" t="s">
        <v>13297</v>
      </c>
      <c r="K8850" s="545" t="s">
        <v>19104</v>
      </c>
      <c r="L8850" s="545" t="s">
        <v>13413</v>
      </c>
      <c r="M8850" s="548" t="s">
        <v>13758</v>
      </c>
      <c r="N8850" s="545" t="s">
        <v>13413</v>
      </c>
      <c r="O8850" s="545" t="s">
        <v>13413</v>
      </c>
      <c r="P8850" s="549">
        <v>6421</v>
      </c>
      <c r="Q8850" s="549">
        <v>1</v>
      </c>
      <c r="R8850" s="549">
        <v>15</v>
      </c>
      <c r="S8850" s="548">
        <v>2257</v>
      </c>
      <c r="T8850" s="548"/>
      <c r="U8850" s="99"/>
    </row>
    <row r="8851" spans="1:21" ht="19.5" customHeight="1">
      <c r="A8851" s="545">
        <v>103649</v>
      </c>
      <c r="B8851" s="545" t="s">
        <v>4118</v>
      </c>
      <c r="C8851" s="545" t="s">
        <v>206</v>
      </c>
      <c r="D8851" s="546"/>
      <c r="E8851" s="171" t="str">
        <f t="shared" si="138"/>
        <v>1900</v>
      </c>
      <c r="F8851" s="547">
        <v>0</v>
      </c>
      <c r="G8851" s="548">
        <v>0</v>
      </c>
      <c r="H8851" s="547">
        <v>0</v>
      </c>
      <c r="I8851" s="545" t="s">
        <v>12973</v>
      </c>
      <c r="J8851" s="545"/>
      <c r="K8851" s="545" t="s">
        <v>13413</v>
      </c>
      <c r="L8851" s="545" t="s">
        <v>13413</v>
      </c>
      <c r="M8851" s="548" t="s">
        <v>13758</v>
      </c>
      <c r="N8851" s="545" t="s">
        <v>13413</v>
      </c>
      <c r="O8851" s="545" t="s">
        <v>13413</v>
      </c>
      <c r="P8851" s="549">
        <v>6422</v>
      </c>
      <c r="Q8851" s="549">
        <v>1</v>
      </c>
      <c r="R8851" s="549">
        <v>59</v>
      </c>
      <c r="S8851" s="548"/>
      <c r="T8851" s="548"/>
      <c r="U8851" s="99"/>
    </row>
    <row r="8852" spans="1:21" ht="19.5" customHeight="1">
      <c r="A8852" s="545">
        <v>103650</v>
      </c>
      <c r="B8852" s="545" t="s">
        <v>10136</v>
      </c>
      <c r="C8852" s="545" t="s">
        <v>216</v>
      </c>
      <c r="D8852" s="546"/>
      <c r="E8852" s="171" t="str">
        <f t="shared" si="138"/>
        <v>1900</v>
      </c>
      <c r="F8852" s="547">
        <v>0</v>
      </c>
      <c r="G8852" s="548">
        <v>0</v>
      </c>
      <c r="H8852" s="547">
        <v>0</v>
      </c>
      <c r="I8852" s="545" t="s">
        <v>12687</v>
      </c>
      <c r="J8852" s="545"/>
      <c r="K8852" s="545" t="s">
        <v>19105</v>
      </c>
      <c r="L8852" s="545" t="s">
        <v>13413</v>
      </c>
      <c r="M8852" s="548" t="s">
        <v>13758</v>
      </c>
      <c r="N8852" s="545" t="s">
        <v>13413</v>
      </c>
      <c r="O8852" s="545" t="s">
        <v>13413</v>
      </c>
      <c r="P8852" s="549">
        <v>6423</v>
      </c>
      <c r="Q8852" s="549">
        <v>1</v>
      </c>
      <c r="R8852" s="549">
        <v>91</v>
      </c>
      <c r="S8852" s="548"/>
      <c r="T8852" s="548"/>
      <c r="U8852" s="99"/>
    </row>
    <row r="8853" spans="1:21" ht="19.5" customHeight="1">
      <c r="A8853" s="545">
        <v>103651</v>
      </c>
      <c r="B8853" s="545" t="s">
        <v>10135</v>
      </c>
      <c r="C8853" s="545" t="s">
        <v>209</v>
      </c>
      <c r="D8853" s="546"/>
      <c r="E8853" s="171" t="str">
        <f t="shared" si="138"/>
        <v>1900</v>
      </c>
      <c r="F8853" s="547">
        <v>0</v>
      </c>
      <c r="G8853" s="548">
        <v>0</v>
      </c>
      <c r="H8853" s="547">
        <v>0</v>
      </c>
      <c r="I8853" s="545" t="s">
        <v>12642</v>
      </c>
      <c r="J8853" s="545"/>
      <c r="K8853" s="545" t="s">
        <v>19106</v>
      </c>
      <c r="L8853" s="545" t="s">
        <v>13413</v>
      </c>
      <c r="M8853" s="548" t="s">
        <v>13758</v>
      </c>
      <c r="N8853" s="545" t="s">
        <v>13413</v>
      </c>
      <c r="O8853" s="545" t="s">
        <v>13413</v>
      </c>
      <c r="P8853" s="549">
        <v>6424</v>
      </c>
      <c r="Q8853" s="549">
        <v>1</v>
      </c>
      <c r="R8853" s="549">
        <v>135</v>
      </c>
      <c r="S8853" s="548"/>
      <c r="T8853" s="548"/>
      <c r="U8853" s="99"/>
    </row>
    <row r="8854" spans="1:21" ht="19.5" customHeight="1">
      <c r="A8854" s="545">
        <v>103652</v>
      </c>
      <c r="B8854" s="545" t="s">
        <v>3222</v>
      </c>
      <c r="C8854" s="545" t="s">
        <v>221</v>
      </c>
      <c r="D8854" s="546">
        <v>45708</v>
      </c>
      <c r="E8854" s="171" t="str">
        <f t="shared" si="138"/>
        <v>2025</v>
      </c>
      <c r="F8854" s="547">
        <v>37943</v>
      </c>
      <c r="G8854" s="548">
        <v>0.19</v>
      </c>
      <c r="H8854" s="547">
        <v>31884.87</v>
      </c>
      <c r="I8854" s="545" t="s">
        <v>12663</v>
      </c>
      <c r="J8854" s="545" t="s">
        <v>13307</v>
      </c>
      <c r="K8854" s="545" t="s">
        <v>19107</v>
      </c>
      <c r="L8854" s="545" t="s">
        <v>13413</v>
      </c>
      <c r="M8854" s="548" t="s">
        <v>13868</v>
      </c>
      <c r="N8854" s="545" t="s">
        <v>13413</v>
      </c>
      <c r="O8854" s="545" t="s">
        <v>13413</v>
      </c>
      <c r="P8854" s="549">
        <v>6425</v>
      </c>
      <c r="Q8854" s="549">
        <v>2</v>
      </c>
      <c r="R8854" s="549">
        <v>21</v>
      </c>
      <c r="S8854" s="548">
        <v>2228</v>
      </c>
      <c r="T8854" s="548"/>
      <c r="U8854" s="99"/>
    </row>
    <row r="8855" spans="1:21" ht="19.5" customHeight="1">
      <c r="A8855" s="545">
        <v>103653</v>
      </c>
      <c r="B8855" s="545" t="s">
        <v>4283</v>
      </c>
      <c r="C8855" s="545" t="s">
        <v>209</v>
      </c>
      <c r="D8855" s="546"/>
      <c r="E8855" s="171" t="str">
        <f t="shared" si="138"/>
        <v>1900</v>
      </c>
      <c r="F8855" s="547">
        <v>0</v>
      </c>
      <c r="G8855" s="548">
        <v>0</v>
      </c>
      <c r="H8855" s="547">
        <v>0</v>
      </c>
      <c r="I8855" s="545" t="s">
        <v>12973</v>
      </c>
      <c r="J8855" s="545"/>
      <c r="K8855" s="545" t="s">
        <v>13413</v>
      </c>
      <c r="L8855" s="545" t="s">
        <v>13413</v>
      </c>
      <c r="M8855" s="548" t="s">
        <v>13868</v>
      </c>
      <c r="N8855" s="545" t="s">
        <v>13413</v>
      </c>
      <c r="O8855" s="545" t="s">
        <v>13413</v>
      </c>
      <c r="P8855" s="549">
        <v>6426</v>
      </c>
      <c r="Q8855" s="549">
        <v>2</v>
      </c>
      <c r="R8855" s="549">
        <v>59</v>
      </c>
      <c r="S8855" s="548"/>
      <c r="T8855" s="548"/>
      <c r="U8855" s="99"/>
    </row>
    <row r="8856" spans="1:21" ht="19.5" customHeight="1">
      <c r="A8856" s="545">
        <v>103654</v>
      </c>
      <c r="B8856" s="545" t="s">
        <v>10134</v>
      </c>
      <c r="C8856" s="545" t="s">
        <v>216</v>
      </c>
      <c r="D8856" s="546"/>
      <c r="E8856" s="171" t="str">
        <f t="shared" si="138"/>
        <v>1900</v>
      </c>
      <c r="F8856" s="547">
        <v>0</v>
      </c>
      <c r="G8856" s="548">
        <v>0</v>
      </c>
      <c r="H8856" s="547">
        <v>0</v>
      </c>
      <c r="I8856" s="545" t="s">
        <v>12663</v>
      </c>
      <c r="J8856" s="545"/>
      <c r="K8856" s="545" t="s">
        <v>13413</v>
      </c>
      <c r="L8856" s="545" t="s">
        <v>13413</v>
      </c>
      <c r="M8856" s="548" t="s">
        <v>13758</v>
      </c>
      <c r="N8856" s="545" t="s">
        <v>13413</v>
      </c>
      <c r="O8856" s="545" t="s">
        <v>13413</v>
      </c>
      <c r="P8856" s="549">
        <v>6427</v>
      </c>
      <c r="Q8856" s="549">
        <v>1</v>
      </c>
      <c r="R8856" s="549">
        <v>21</v>
      </c>
      <c r="S8856" s="548"/>
      <c r="T8856" s="548"/>
      <c r="U8856" s="99"/>
    </row>
    <row r="8857" spans="1:21" ht="19.5" customHeight="1">
      <c r="A8857" s="545">
        <v>103655</v>
      </c>
      <c r="B8857" s="545" t="s">
        <v>3217</v>
      </c>
      <c r="C8857" s="545" t="s">
        <v>216</v>
      </c>
      <c r="D8857" s="546"/>
      <c r="E8857" s="171" t="str">
        <f t="shared" si="138"/>
        <v>1900</v>
      </c>
      <c r="F8857" s="547">
        <v>0</v>
      </c>
      <c r="G8857" s="548">
        <v>0</v>
      </c>
      <c r="H8857" s="547">
        <v>0</v>
      </c>
      <c r="I8857" s="545" t="s">
        <v>12663</v>
      </c>
      <c r="J8857" s="545"/>
      <c r="K8857" s="545" t="s">
        <v>13413</v>
      </c>
      <c r="L8857" s="545" t="s">
        <v>13413</v>
      </c>
      <c r="M8857" s="548" t="s">
        <v>13758</v>
      </c>
      <c r="N8857" s="545" t="s">
        <v>13413</v>
      </c>
      <c r="O8857" s="545" t="s">
        <v>13413</v>
      </c>
      <c r="P8857" s="549">
        <v>6428</v>
      </c>
      <c r="Q8857" s="549">
        <v>1</v>
      </c>
      <c r="R8857" s="549">
        <v>21</v>
      </c>
      <c r="S8857" s="548"/>
      <c r="T8857" s="548"/>
      <c r="U8857" s="99"/>
    </row>
    <row r="8858" spans="1:21" ht="19.5" customHeight="1">
      <c r="A8858" s="545">
        <v>103656</v>
      </c>
      <c r="B8858" s="545" t="s">
        <v>10133</v>
      </c>
      <c r="C8858" s="545" t="s">
        <v>216</v>
      </c>
      <c r="D8858" s="546"/>
      <c r="E8858" s="171" t="str">
        <f t="shared" si="138"/>
        <v>1900</v>
      </c>
      <c r="F8858" s="547">
        <v>0</v>
      </c>
      <c r="G8858" s="548">
        <v>0</v>
      </c>
      <c r="H8858" s="547">
        <v>0</v>
      </c>
      <c r="I8858" s="545" t="s">
        <v>12754</v>
      </c>
      <c r="J8858" s="545"/>
      <c r="K8858" s="545" t="s">
        <v>19108</v>
      </c>
      <c r="L8858" s="545" t="s">
        <v>13413</v>
      </c>
      <c r="M8858" s="548" t="s">
        <v>13758</v>
      </c>
      <c r="N8858" s="545" t="s">
        <v>13413</v>
      </c>
      <c r="O8858" s="545" t="s">
        <v>13413</v>
      </c>
      <c r="P8858" s="549">
        <v>6429</v>
      </c>
      <c r="Q8858" s="549">
        <v>1</v>
      </c>
      <c r="R8858" s="549">
        <v>33</v>
      </c>
      <c r="S8858" s="548"/>
      <c r="T8858" s="548"/>
      <c r="U8858" s="99"/>
    </row>
    <row r="8859" spans="1:21" ht="19.5" customHeight="1">
      <c r="A8859" s="545">
        <v>103657</v>
      </c>
      <c r="B8859" s="545" t="s">
        <v>4319</v>
      </c>
      <c r="C8859" s="545" t="s">
        <v>206</v>
      </c>
      <c r="D8859" s="546"/>
      <c r="E8859" s="171" t="str">
        <f t="shared" si="138"/>
        <v>1900</v>
      </c>
      <c r="F8859" s="547">
        <v>0</v>
      </c>
      <c r="G8859" s="548">
        <v>0</v>
      </c>
      <c r="H8859" s="547">
        <v>0</v>
      </c>
      <c r="I8859" s="545" t="s">
        <v>12645</v>
      </c>
      <c r="J8859" s="545"/>
      <c r="K8859" s="545" t="s">
        <v>18929</v>
      </c>
      <c r="L8859" s="545" t="s">
        <v>13413</v>
      </c>
      <c r="M8859" s="548" t="s">
        <v>13758</v>
      </c>
      <c r="N8859" s="545" t="s">
        <v>13413</v>
      </c>
      <c r="O8859" s="545" t="s">
        <v>19109</v>
      </c>
      <c r="P8859" s="549">
        <v>6430</v>
      </c>
      <c r="Q8859" s="549">
        <v>1</v>
      </c>
      <c r="R8859" s="549">
        <v>12</v>
      </c>
      <c r="S8859" s="548"/>
      <c r="T8859" s="548"/>
      <c r="U8859" s="99"/>
    </row>
    <row r="8860" spans="1:21" ht="19.5" customHeight="1">
      <c r="A8860" s="545">
        <v>103658</v>
      </c>
      <c r="B8860" s="545" t="s">
        <v>3786</v>
      </c>
      <c r="C8860" s="545" t="s">
        <v>206</v>
      </c>
      <c r="D8860" s="546"/>
      <c r="E8860" s="171" t="str">
        <f t="shared" si="138"/>
        <v>1900</v>
      </c>
      <c r="F8860" s="547">
        <v>0</v>
      </c>
      <c r="G8860" s="548">
        <v>0</v>
      </c>
      <c r="H8860" s="547">
        <v>0</v>
      </c>
      <c r="I8860" s="545" t="s">
        <v>12969</v>
      </c>
      <c r="J8860" s="545"/>
      <c r="K8860" s="545" t="s">
        <v>19110</v>
      </c>
      <c r="L8860" s="545" t="s">
        <v>13413</v>
      </c>
      <c r="M8860" s="548" t="s">
        <v>13758</v>
      </c>
      <c r="N8860" s="545" t="s">
        <v>13413</v>
      </c>
      <c r="O8860" s="545" t="s">
        <v>19111</v>
      </c>
      <c r="P8860" s="549">
        <v>6431</v>
      </c>
      <c r="Q8860" s="549">
        <v>1</v>
      </c>
      <c r="R8860" s="549">
        <v>30</v>
      </c>
      <c r="S8860" s="548"/>
      <c r="T8860" s="548"/>
      <c r="U8860" s="99"/>
    </row>
    <row r="8861" spans="1:21" ht="19.5" customHeight="1">
      <c r="A8861" s="545">
        <v>103659</v>
      </c>
      <c r="B8861" s="545" t="s">
        <v>6900</v>
      </c>
      <c r="C8861" s="545" t="s">
        <v>206</v>
      </c>
      <c r="D8861" s="546">
        <v>46052</v>
      </c>
      <c r="E8861" s="171" t="str">
        <f t="shared" si="138"/>
        <v>2026</v>
      </c>
      <c r="F8861" s="547">
        <v>163277</v>
      </c>
      <c r="G8861" s="548">
        <v>0.19</v>
      </c>
      <c r="H8861" s="547">
        <v>137207.56</v>
      </c>
      <c r="I8861" s="545" t="s">
        <v>12969</v>
      </c>
      <c r="J8861" s="545" t="s">
        <v>13307</v>
      </c>
      <c r="K8861" s="545" t="s">
        <v>19112</v>
      </c>
      <c r="L8861" s="545" t="s">
        <v>13413</v>
      </c>
      <c r="M8861" s="548" t="s">
        <v>13758</v>
      </c>
      <c r="N8861" s="545" t="s">
        <v>13413</v>
      </c>
      <c r="O8861" s="545" t="s">
        <v>19111</v>
      </c>
      <c r="P8861" s="549">
        <v>6432</v>
      </c>
      <c r="Q8861" s="549">
        <v>1</v>
      </c>
      <c r="R8861" s="549">
        <v>30</v>
      </c>
      <c r="S8861" s="548">
        <v>2228</v>
      </c>
      <c r="T8861" s="548"/>
      <c r="U8861" s="99"/>
    </row>
    <row r="8862" spans="1:21" ht="19.5" customHeight="1">
      <c r="A8862" s="545">
        <v>103661</v>
      </c>
      <c r="B8862" s="545" t="s">
        <v>4215</v>
      </c>
      <c r="C8862" s="545" t="s">
        <v>216</v>
      </c>
      <c r="D8862" s="546">
        <v>43544</v>
      </c>
      <c r="E8862" s="171" t="str">
        <f t="shared" si="138"/>
        <v>2019</v>
      </c>
      <c r="F8862" s="547">
        <v>8662</v>
      </c>
      <c r="G8862" s="548">
        <v>0.19</v>
      </c>
      <c r="H8862" s="547">
        <v>7278.99</v>
      </c>
      <c r="I8862" s="545" t="s">
        <v>12973</v>
      </c>
      <c r="J8862" s="545" t="s">
        <v>13296</v>
      </c>
      <c r="K8862" s="545" t="s">
        <v>13413</v>
      </c>
      <c r="L8862" s="545" t="s">
        <v>13413</v>
      </c>
      <c r="M8862" s="548" t="s">
        <v>13758</v>
      </c>
      <c r="N8862" s="545" t="s">
        <v>13413</v>
      </c>
      <c r="O8862" s="545" t="s">
        <v>13413</v>
      </c>
      <c r="P8862" s="549">
        <v>6433</v>
      </c>
      <c r="Q8862" s="549">
        <v>1</v>
      </c>
      <c r="R8862" s="549">
        <v>59</v>
      </c>
      <c r="S8862" s="548">
        <v>2218</v>
      </c>
      <c r="T8862" s="548"/>
      <c r="U8862" s="99"/>
    </row>
    <row r="8863" spans="1:21" ht="19.5" customHeight="1">
      <c r="A8863" s="545">
        <v>103662</v>
      </c>
      <c r="B8863" s="545" t="s">
        <v>4182</v>
      </c>
      <c r="C8863" s="545" t="s">
        <v>209</v>
      </c>
      <c r="D8863" s="546"/>
      <c r="E8863" s="171" t="str">
        <f t="shared" si="138"/>
        <v>1900</v>
      </c>
      <c r="F8863" s="547">
        <v>0</v>
      </c>
      <c r="G8863" s="548">
        <v>0</v>
      </c>
      <c r="H8863" s="547">
        <v>0</v>
      </c>
      <c r="I8863" s="545" t="s">
        <v>12973</v>
      </c>
      <c r="J8863" s="545"/>
      <c r="K8863" s="545" t="s">
        <v>13413</v>
      </c>
      <c r="L8863" s="545" t="s">
        <v>13413</v>
      </c>
      <c r="M8863" s="548" t="s">
        <v>13758</v>
      </c>
      <c r="N8863" s="545" t="s">
        <v>13413</v>
      </c>
      <c r="O8863" s="545" t="s">
        <v>13413</v>
      </c>
      <c r="P8863" s="549">
        <v>6434</v>
      </c>
      <c r="Q8863" s="549">
        <v>1</v>
      </c>
      <c r="R8863" s="549">
        <v>59</v>
      </c>
      <c r="S8863" s="548"/>
      <c r="T8863" s="548"/>
      <c r="U8863" s="99"/>
    </row>
    <row r="8864" spans="1:21" ht="19.5" customHeight="1">
      <c r="A8864" s="545">
        <v>103663</v>
      </c>
      <c r="B8864" s="545" t="s">
        <v>4103</v>
      </c>
      <c r="C8864" s="545" t="s">
        <v>209</v>
      </c>
      <c r="D8864" s="546"/>
      <c r="E8864" s="171" t="str">
        <f t="shared" si="138"/>
        <v>1900</v>
      </c>
      <c r="F8864" s="547">
        <v>0</v>
      </c>
      <c r="G8864" s="548">
        <v>0</v>
      </c>
      <c r="H8864" s="547">
        <v>0</v>
      </c>
      <c r="I8864" s="545" t="s">
        <v>12973</v>
      </c>
      <c r="J8864" s="545"/>
      <c r="K8864" s="545" t="s">
        <v>13413</v>
      </c>
      <c r="L8864" s="545" t="s">
        <v>13413</v>
      </c>
      <c r="M8864" s="548" t="s">
        <v>13758</v>
      </c>
      <c r="N8864" s="545" t="s">
        <v>13413</v>
      </c>
      <c r="O8864" s="545" t="s">
        <v>13413</v>
      </c>
      <c r="P8864" s="549">
        <v>6435</v>
      </c>
      <c r="Q8864" s="549">
        <v>1</v>
      </c>
      <c r="R8864" s="549">
        <v>59</v>
      </c>
      <c r="S8864" s="548"/>
      <c r="T8864" s="548"/>
      <c r="U8864" s="99"/>
    </row>
    <row r="8865" spans="1:21" ht="19.5" customHeight="1">
      <c r="A8865" s="545">
        <v>103664</v>
      </c>
      <c r="B8865" s="545" t="s">
        <v>12458</v>
      </c>
      <c r="C8865" s="545" t="s">
        <v>221</v>
      </c>
      <c r="D8865" s="546">
        <v>44585</v>
      </c>
      <c r="E8865" s="171" t="str">
        <f t="shared" si="138"/>
        <v>2022</v>
      </c>
      <c r="F8865" s="547">
        <v>47529</v>
      </c>
      <c r="G8865" s="548">
        <v>0.19</v>
      </c>
      <c r="H8865" s="547">
        <v>39940.339999999997</v>
      </c>
      <c r="I8865" s="545" t="s">
        <v>12643</v>
      </c>
      <c r="J8865" s="545" t="s">
        <v>13297</v>
      </c>
      <c r="K8865" s="545" t="s">
        <v>19113</v>
      </c>
      <c r="L8865" s="545" t="s">
        <v>13413</v>
      </c>
      <c r="M8865" s="548" t="s">
        <v>13758</v>
      </c>
      <c r="N8865" s="545" t="s">
        <v>13413</v>
      </c>
      <c r="O8865" s="545" t="s">
        <v>13413</v>
      </c>
      <c r="P8865" s="549">
        <v>6436</v>
      </c>
      <c r="Q8865" s="549">
        <v>1</v>
      </c>
      <c r="R8865" s="549">
        <v>6</v>
      </c>
      <c r="S8865" s="548">
        <v>2257</v>
      </c>
      <c r="T8865" s="548"/>
      <c r="U8865" s="99"/>
    </row>
    <row r="8866" spans="1:21" ht="19.5" customHeight="1">
      <c r="A8866" s="545">
        <v>103665</v>
      </c>
      <c r="B8866" s="545" t="s">
        <v>4193</v>
      </c>
      <c r="C8866" s="545" t="s">
        <v>216</v>
      </c>
      <c r="D8866" s="546"/>
      <c r="E8866" s="171" t="str">
        <f t="shared" si="138"/>
        <v>1900</v>
      </c>
      <c r="F8866" s="547">
        <v>0</v>
      </c>
      <c r="G8866" s="548">
        <v>0</v>
      </c>
      <c r="H8866" s="547">
        <v>0</v>
      </c>
      <c r="I8866" s="545" t="s">
        <v>12973</v>
      </c>
      <c r="J8866" s="545"/>
      <c r="K8866" s="545" t="s">
        <v>13413</v>
      </c>
      <c r="L8866" s="545" t="s">
        <v>13413</v>
      </c>
      <c r="M8866" s="548" t="s">
        <v>13758</v>
      </c>
      <c r="N8866" s="545" t="s">
        <v>13413</v>
      </c>
      <c r="O8866" s="545" t="s">
        <v>13413</v>
      </c>
      <c r="P8866" s="549">
        <v>6437</v>
      </c>
      <c r="Q8866" s="549">
        <v>1</v>
      </c>
      <c r="R8866" s="549">
        <v>59</v>
      </c>
      <c r="S8866" s="548"/>
      <c r="T8866" s="548"/>
      <c r="U8866" s="99"/>
    </row>
    <row r="8867" spans="1:21" ht="19.5" customHeight="1">
      <c r="A8867" s="545">
        <v>103666</v>
      </c>
      <c r="B8867" s="545" t="s">
        <v>4147</v>
      </c>
      <c r="C8867" s="545" t="s">
        <v>209</v>
      </c>
      <c r="D8867" s="546"/>
      <c r="E8867" s="171" t="str">
        <f t="shared" si="138"/>
        <v>1900</v>
      </c>
      <c r="F8867" s="547">
        <v>0</v>
      </c>
      <c r="G8867" s="548">
        <v>0</v>
      </c>
      <c r="H8867" s="547">
        <v>0</v>
      </c>
      <c r="I8867" s="545" t="s">
        <v>12973</v>
      </c>
      <c r="J8867" s="545"/>
      <c r="K8867" s="545" t="s">
        <v>13413</v>
      </c>
      <c r="L8867" s="545" t="s">
        <v>13413</v>
      </c>
      <c r="M8867" s="548" t="s">
        <v>13758</v>
      </c>
      <c r="N8867" s="545" t="s">
        <v>13413</v>
      </c>
      <c r="O8867" s="545" t="s">
        <v>13413</v>
      </c>
      <c r="P8867" s="549">
        <v>6438</v>
      </c>
      <c r="Q8867" s="549">
        <v>1</v>
      </c>
      <c r="R8867" s="549">
        <v>59</v>
      </c>
      <c r="S8867" s="548"/>
      <c r="T8867" s="548"/>
      <c r="U8867" s="99"/>
    </row>
    <row r="8868" spans="1:21" ht="19.5" customHeight="1">
      <c r="A8868" s="545">
        <v>103667</v>
      </c>
      <c r="B8868" s="545" t="s">
        <v>4366</v>
      </c>
      <c r="C8868" s="545" t="s">
        <v>209</v>
      </c>
      <c r="D8868" s="546"/>
      <c r="E8868" s="171" t="str">
        <f t="shared" si="138"/>
        <v>1900</v>
      </c>
      <c r="F8868" s="547">
        <v>0</v>
      </c>
      <c r="G8868" s="548">
        <v>0</v>
      </c>
      <c r="H8868" s="547">
        <v>0</v>
      </c>
      <c r="I8868" s="545" t="s">
        <v>12973</v>
      </c>
      <c r="J8868" s="545"/>
      <c r="K8868" s="545" t="s">
        <v>13413</v>
      </c>
      <c r="L8868" s="545" t="s">
        <v>13413</v>
      </c>
      <c r="M8868" s="548" t="s">
        <v>13758</v>
      </c>
      <c r="N8868" s="545" t="s">
        <v>13413</v>
      </c>
      <c r="O8868" s="545" t="s">
        <v>13413</v>
      </c>
      <c r="P8868" s="549">
        <v>6439</v>
      </c>
      <c r="Q8868" s="549">
        <v>1</v>
      </c>
      <c r="R8868" s="549">
        <v>59</v>
      </c>
      <c r="S8868" s="548"/>
      <c r="T8868" s="548"/>
      <c r="U8868" s="99"/>
    </row>
    <row r="8869" spans="1:21" ht="19.5" customHeight="1">
      <c r="A8869" s="545">
        <v>103668</v>
      </c>
      <c r="B8869" s="545" t="s">
        <v>10132</v>
      </c>
      <c r="C8869" s="545" t="s">
        <v>216</v>
      </c>
      <c r="D8869" s="546"/>
      <c r="E8869" s="171" t="str">
        <f t="shared" si="138"/>
        <v>1900</v>
      </c>
      <c r="F8869" s="547">
        <v>0</v>
      </c>
      <c r="G8869" s="548">
        <v>0</v>
      </c>
      <c r="H8869" s="547">
        <v>0</v>
      </c>
      <c r="I8869" s="545" t="s">
        <v>12973</v>
      </c>
      <c r="J8869" s="545"/>
      <c r="K8869" s="545" t="s">
        <v>13413</v>
      </c>
      <c r="L8869" s="545" t="s">
        <v>13413</v>
      </c>
      <c r="M8869" s="548" t="s">
        <v>13758</v>
      </c>
      <c r="N8869" s="545" t="s">
        <v>13413</v>
      </c>
      <c r="O8869" s="545" t="s">
        <v>13413</v>
      </c>
      <c r="P8869" s="549">
        <v>6440</v>
      </c>
      <c r="Q8869" s="549">
        <v>1</v>
      </c>
      <c r="R8869" s="549">
        <v>59</v>
      </c>
      <c r="S8869" s="548"/>
      <c r="T8869" s="548"/>
      <c r="U8869" s="99"/>
    </row>
    <row r="8870" spans="1:21" ht="19.5" customHeight="1">
      <c r="A8870" s="545">
        <v>103669</v>
      </c>
      <c r="B8870" s="545" t="s">
        <v>4385</v>
      </c>
      <c r="C8870" s="545" t="s">
        <v>216</v>
      </c>
      <c r="D8870" s="546"/>
      <c r="E8870" s="171" t="str">
        <f t="shared" si="138"/>
        <v>1900</v>
      </c>
      <c r="F8870" s="547">
        <v>0</v>
      </c>
      <c r="G8870" s="548">
        <v>0</v>
      </c>
      <c r="H8870" s="547">
        <v>0</v>
      </c>
      <c r="I8870" s="545" t="s">
        <v>12973</v>
      </c>
      <c r="J8870" s="545"/>
      <c r="K8870" s="545" t="s">
        <v>13413</v>
      </c>
      <c r="L8870" s="545" t="s">
        <v>13413</v>
      </c>
      <c r="M8870" s="548" t="s">
        <v>13758</v>
      </c>
      <c r="N8870" s="545" t="s">
        <v>13413</v>
      </c>
      <c r="O8870" s="545" t="s">
        <v>13413</v>
      </c>
      <c r="P8870" s="549">
        <v>6441</v>
      </c>
      <c r="Q8870" s="549">
        <v>1</v>
      </c>
      <c r="R8870" s="549">
        <v>59</v>
      </c>
      <c r="S8870" s="548"/>
      <c r="T8870" s="548"/>
      <c r="U8870" s="99"/>
    </row>
    <row r="8871" spans="1:21" ht="19.5" customHeight="1">
      <c r="A8871" s="545">
        <v>103670</v>
      </c>
      <c r="B8871" s="545" t="s">
        <v>10131</v>
      </c>
      <c r="C8871" s="545" t="s">
        <v>221</v>
      </c>
      <c r="D8871" s="546"/>
      <c r="E8871" s="171" t="str">
        <f t="shared" si="138"/>
        <v>1900</v>
      </c>
      <c r="F8871" s="547">
        <v>0</v>
      </c>
      <c r="G8871" s="548">
        <v>0</v>
      </c>
      <c r="H8871" s="547">
        <v>0</v>
      </c>
      <c r="I8871" s="545" t="s">
        <v>12973</v>
      </c>
      <c r="J8871" s="545"/>
      <c r="K8871" s="545" t="s">
        <v>13413</v>
      </c>
      <c r="L8871" s="545" t="s">
        <v>13413</v>
      </c>
      <c r="M8871" s="548" t="s">
        <v>13758</v>
      </c>
      <c r="N8871" s="545" t="s">
        <v>13413</v>
      </c>
      <c r="O8871" s="545" t="s">
        <v>13413</v>
      </c>
      <c r="P8871" s="549">
        <v>6442</v>
      </c>
      <c r="Q8871" s="549">
        <v>1</v>
      </c>
      <c r="R8871" s="549">
        <v>59</v>
      </c>
      <c r="S8871" s="548"/>
      <c r="T8871" s="548"/>
      <c r="U8871" s="99"/>
    </row>
    <row r="8872" spans="1:21" ht="19.5" customHeight="1">
      <c r="A8872" s="545">
        <v>103671</v>
      </c>
      <c r="B8872" s="545" t="s">
        <v>4262</v>
      </c>
      <c r="C8872" s="545" t="s">
        <v>216</v>
      </c>
      <c r="D8872" s="546"/>
      <c r="E8872" s="171" t="str">
        <f t="shared" si="138"/>
        <v>1900</v>
      </c>
      <c r="F8872" s="547">
        <v>0</v>
      </c>
      <c r="G8872" s="548">
        <v>0</v>
      </c>
      <c r="H8872" s="547">
        <v>0</v>
      </c>
      <c r="I8872" s="545" t="s">
        <v>12973</v>
      </c>
      <c r="J8872" s="545"/>
      <c r="K8872" s="545" t="s">
        <v>13413</v>
      </c>
      <c r="L8872" s="545" t="s">
        <v>13413</v>
      </c>
      <c r="M8872" s="548" t="s">
        <v>13758</v>
      </c>
      <c r="N8872" s="545" t="s">
        <v>13413</v>
      </c>
      <c r="O8872" s="545" t="s">
        <v>13413</v>
      </c>
      <c r="P8872" s="549">
        <v>6443</v>
      </c>
      <c r="Q8872" s="549">
        <v>1</v>
      </c>
      <c r="R8872" s="549">
        <v>59</v>
      </c>
      <c r="S8872" s="548"/>
      <c r="T8872" s="548"/>
      <c r="U8872" s="99"/>
    </row>
    <row r="8873" spans="1:21" ht="19.5" customHeight="1">
      <c r="A8873" s="545">
        <v>103672</v>
      </c>
      <c r="B8873" s="545" t="s">
        <v>4265</v>
      </c>
      <c r="C8873" s="545" t="s">
        <v>216</v>
      </c>
      <c r="D8873" s="546"/>
      <c r="E8873" s="171" t="str">
        <f t="shared" si="138"/>
        <v>1900</v>
      </c>
      <c r="F8873" s="547">
        <v>0</v>
      </c>
      <c r="G8873" s="548">
        <v>0</v>
      </c>
      <c r="H8873" s="547">
        <v>0</v>
      </c>
      <c r="I8873" s="545" t="s">
        <v>12973</v>
      </c>
      <c r="J8873" s="545"/>
      <c r="K8873" s="545" t="s">
        <v>13413</v>
      </c>
      <c r="L8873" s="545" t="s">
        <v>13413</v>
      </c>
      <c r="M8873" s="548" t="s">
        <v>13758</v>
      </c>
      <c r="N8873" s="545" t="s">
        <v>13413</v>
      </c>
      <c r="O8873" s="545" t="s">
        <v>13413</v>
      </c>
      <c r="P8873" s="549">
        <v>6444</v>
      </c>
      <c r="Q8873" s="549">
        <v>1</v>
      </c>
      <c r="R8873" s="549">
        <v>59</v>
      </c>
      <c r="S8873" s="548"/>
      <c r="T8873" s="548"/>
      <c r="U8873" s="99"/>
    </row>
    <row r="8874" spans="1:21" ht="19.5" customHeight="1">
      <c r="A8874" s="545">
        <v>103673</v>
      </c>
      <c r="B8874" s="545" t="s">
        <v>10130</v>
      </c>
      <c r="C8874" s="545" t="s">
        <v>311</v>
      </c>
      <c r="D8874" s="546"/>
      <c r="E8874" s="171" t="str">
        <f t="shared" si="138"/>
        <v>1900</v>
      </c>
      <c r="F8874" s="547">
        <v>0</v>
      </c>
      <c r="G8874" s="548">
        <v>0</v>
      </c>
      <c r="H8874" s="547">
        <v>0</v>
      </c>
      <c r="I8874" s="545" t="s">
        <v>12651</v>
      </c>
      <c r="J8874" s="545"/>
      <c r="K8874" s="545" t="s">
        <v>13413</v>
      </c>
      <c r="L8874" s="545" t="s">
        <v>13413</v>
      </c>
      <c r="M8874" s="548" t="s">
        <v>13758</v>
      </c>
      <c r="N8874" s="545" t="s">
        <v>13413</v>
      </c>
      <c r="O8874" s="545" t="s">
        <v>13413</v>
      </c>
      <c r="P8874" s="549">
        <v>6445</v>
      </c>
      <c r="Q8874" s="549">
        <v>1</v>
      </c>
      <c r="R8874" s="549">
        <v>68</v>
      </c>
      <c r="S8874" s="548"/>
      <c r="T8874" s="548"/>
      <c r="U8874" s="99"/>
    </row>
    <row r="8875" spans="1:21" ht="19.5" customHeight="1">
      <c r="A8875" s="545">
        <v>103674</v>
      </c>
      <c r="B8875" s="545" t="s">
        <v>7529</v>
      </c>
      <c r="C8875" s="545" t="s">
        <v>216</v>
      </c>
      <c r="D8875" s="546">
        <v>43717</v>
      </c>
      <c r="E8875" s="171" t="str">
        <f t="shared" si="138"/>
        <v>2019</v>
      </c>
      <c r="F8875" s="547">
        <v>307069</v>
      </c>
      <c r="G8875" s="548">
        <v>0.19</v>
      </c>
      <c r="H8875" s="547">
        <v>258041.18</v>
      </c>
      <c r="I8875" s="545" t="s">
        <v>12685</v>
      </c>
      <c r="J8875" s="545" t="s">
        <v>13298</v>
      </c>
      <c r="K8875" s="545" t="s">
        <v>19114</v>
      </c>
      <c r="L8875" s="545" t="s">
        <v>13413</v>
      </c>
      <c r="M8875" s="548" t="s">
        <v>13758</v>
      </c>
      <c r="N8875" s="545" t="s">
        <v>13413</v>
      </c>
      <c r="O8875" s="545" t="s">
        <v>13413</v>
      </c>
      <c r="P8875" s="549">
        <v>6446</v>
      </c>
      <c r="Q8875" s="549">
        <v>1</v>
      </c>
      <c r="R8875" s="549">
        <v>11</v>
      </c>
      <c r="S8875" s="548">
        <v>1012</v>
      </c>
      <c r="T8875" s="548"/>
      <c r="U8875" s="99"/>
    </row>
    <row r="8876" spans="1:21" ht="19.5" customHeight="1">
      <c r="A8876" s="545">
        <v>103675</v>
      </c>
      <c r="B8876" s="545" t="s">
        <v>4252</v>
      </c>
      <c r="C8876" s="545" t="s">
        <v>221</v>
      </c>
      <c r="D8876" s="546"/>
      <c r="E8876" s="171" t="str">
        <f t="shared" si="138"/>
        <v>1900</v>
      </c>
      <c r="F8876" s="547">
        <v>0</v>
      </c>
      <c r="G8876" s="548">
        <v>0</v>
      </c>
      <c r="H8876" s="547">
        <v>0</v>
      </c>
      <c r="I8876" s="545" t="s">
        <v>12973</v>
      </c>
      <c r="J8876" s="545"/>
      <c r="K8876" s="545" t="s">
        <v>13413</v>
      </c>
      <c r="L8876" s="545" t="s">
        <v>13413</v>
      </c>
      <c r="M8876" s="548" t="s">
        <v>13758</v>
      </c>
      <c r="N8876" s="545" t="s">
        <v>13413</v>
      </c>
      <c r="O8876" s="545" t="s">
        <v>13413</v>
      </c>
      <c r="P8876" s="549">
        <v>6447</v>
      </c>
      <c r="Q8876" s="549">
        <v>1</v>
      </c>
      <c r="R8876" s="549">
        <v>59</v>
      </c>
      <c r="S8876" s="548"/>
      <c r="T8876" s="548"/>
      <c r="U8876" s="99"/>
    </row>
    <row r="8877" spans="1:21" ht="19.5" customHeight="1">
      <c r="A8877" s="545">
        <v>103676</v>
      </c>
      <c r="B8877" s="545" t="s">
        <v>8128</v>
      </c>
      <c r="C8877" s="545" t="s">
        <v>216</v>
      </c>
      <c r="D8877" s="546">
        <v>44592</v>
      </c>
      <c r="E8877" s="171" t="str">
        <f t="shared" si="138"/>
        <v>2022</v>
      </c>
      <c r="F8877" s="547">
        <v>33263</v>
      </c>
      <c r="G8877" s="548">
        <v>0.19</v>
      </c>
      <c r="H8877" s="547">
        <v>27952.1</v>
      </c>
      <c r="I8877" s="545" t="s">
        <v>12676</v>
      </c>
      <c r="J8877" s="545" t="s">
        <v>13297</v>
      </c>
      <c r="K8877" s="545" t="s">
        <v>13413</v>
      </c>
      <c r="L8877" s="545" t="s">
        <v>13413</v>
      </c>
      <c r="M8877" s="548" t="s">
        <v>13758</v>
      </c>
      <c r="N8877" s="545" t="s">
        <v>13413</v>
      </c>
      <c r="O8877" s="545" t="s">
        <v>13413</v>
      </c>
      <c r="P8877" s="549">
        <v>6448</v>
      </c>
      <c r="Q8877" s="549">
        <v>1</v>
      </c>
      <c r="R8877" s="549">
        <v>14</v>
      </c>
      <c r="S8877" s="548">
        <v>2257</v>
      </c>
      <c r="T8877" s="548"/>
      <c r="U8877" s="99"/>
    </row>
    <row r="8878" spans="1:21" ht="19.5" customHeight="1">
      <c r="A8878" s="545">
        <v>103677</v>
      </c>
      <c r="B8878" s="545" t="s">
        <v>4095</v>
      </c>
      <c r="C8878" s="545" t="s">
        <v>216</v>
      </c>
      <c r="D8878" s="546">
        <v>44589</v>
      </c>
      <c r="E8878" s="171" t="str">
        <f t="shared" si="138"/>
        <v>2022</v>
      </c>
      <c r="F8878" s="547">
        <v>8620</v>
      </c>
      <c r="G8878" s="548">
        <v>0.19</v>
      </c>
      <c r="H8878" s="547">
        <v>7243.7</v>
      </c>
      <c r="I8878" s="545" t="s">
        <v>12642</v>
      </c>
      <c r="J8878" s="545" t="s">
        <v>13297</v>
      </c>
      <c r="K8878" s="545" t="s">
        <v>14574</v>
      </c>
      <c r="L8878" s="545" t="s">
        <v>13413</v>
      </c>
      <c r="M8878" s="548" t="s">
        <v>13758</v>
      </c>
      <c r="N8878" s="545" t="s">
        <v>13413</v>
      </c>
      <c r="O8878" s="545" t="s">
        <v>13413</v>
      </c>
      <c r="P8878" s="549">
        <v>6449</v>
      </c>
      <c r="Q8878" s="549">
        <v>1</v>
      </c>
      <c r="R8878" s="549">
        <v>135</v>
      </c>
      <c r="S8878" s="548">
        <v>2257</v>
      </c>
      <c r="T8878" s="548"/>
      <c r="U8878" s="99"/>
    </row>
    <row r="8879" spans="1:21" ht="19.5" customHeight="1">
      <c r="A8879" s="545">
        <v>103678</v>
      </c>
      <c r="B8879" s="545" t="s">
        <v>4396</v>
      </c>
      <c r="C8879" s="545" t="s">
        <v>216</v>
      </c>
      <c r="D8879" s="546"/>
      <c r="E8879" s="171" t="str">
        <f t="shared" si="138"/>
        <v>1900</v>
      </c>
      <c r="F8879" s="547">
        <v>0</v>
      </c>
      <c r="G8879" s="548">
        <v>0</v>
      </c>
      <c r="H8879" s="547">
        <v>0</v>
      </c>
      <c r="I8879" s="545" t="s">
        <v>12973</v>
      </c>
      <c r="J8879" s="545"/>
      <c r="K8879" s="545" t="s">
        <v>13413</v>
      </c>
      <c r="L8879" s="545" t="s">
        <v>13413</v>
      </c>
      <c r="M8879" s="548" t="s">
        <v>13758</v>
      </c>
      <c r="N8879" s="545" t="s">
        <v>13413</v>
      </c>
      <c r="O8879" s="545" t="s">
        <v>13413</v>
      </c>
      <c r="P8879" s="549">
        <v>6450</v>
      </c>
      <c r="Q8879" s="549">
        <v>1</v>
      </c>
      <c r="R8879" s="549">
        <v>59</v>
      </c>
      <c r="S8879" s="548"/>
      <c r="T8879" s="548"/>
      <c r="U8879" s="99"/>
    </row>
    <row r="8880" spans="1:21" ht="19.5" customHeight="1">
      <c r="A8880" s="545">
        <v>103679</v>
      </c>
      <c r="B8880" s="545" t="s">
        <v>4126</v>
      </c>
      <c r="C8880" s="545" t="s">
        <v>4504</v>
      </c>
      <c r="D8880" s="546"/>
      <c r="E8880" s="171" t="str">
        <f t="shared" si="138"/>
        <v>1900</v>
      </c>
      <c r="F8880" s="547">
        <v>0</v>
      </c>
      <c r="G8880" s="548">
        <v>0</v>
      </c>
      <c r="H8880" s="547">
        <v>0</v>
      </c>
      <c r="I8880" s="545" t="s">
        <v>12973</v>
      </c>
      <c r="J8880" s="545"/>
      <c r="K8880" s="545" t="s">
        <v>13413</v>
      </c>
      <c r="L8880" s="545" t="s">
        <v>13413</v>
      </c>
      <c r="M8880" s="548" t="s">
        <v>13758</v>
      </c>
      <c r="N8880" s="545" t="s">
        <v>13413</v>
      </c>
      <c r="O8880" s="545" t="s">
        <v>13413</v>
      </c>
      <c r="P8880" s="549">
        <v>6451</v>
      </c>
      <c r="Q8880" s="549">
        <v>1</v>
      </c>
      <c r="R8880" s="549">
        <v>59</v>
      </c>
      <c r="S8880" s="548"/>
      <c r="T8880" s="548"/>
      <c r="U8880" s="99"/>
    </row>
    <row r="8881" spans="1:21" ht="19.5" customHeight="1">
      <c r="A8881" s="545">
        <v>103680</v>
      </c>
      <c r="B8881" s="545" t="s">
        <v>4092</v>
      </c>
      <c r="C8881" s="545" t="s">
        <v>216</v>
      </c>
      <c r="D8881" s="546">
        <v>44601</v>
      </c>
      <c r="E8881" s="171" t="str">
        <f t="shared" si="138"/>
        <v>2022</v>
      </c>
      <c r="F8881" s="547">
        <v>7533</v>
      </c>
      <c r="G8881" s="548">
        <v>0.19</v>
      </c>
      <c r="H8881" s="547">
        <v>6330.25</v>
      </c>
      <c r="I8881" s="545" t="s">
        <v>12973</v>
      </c>
      <c r="J8881" s="545" t="s">
        <v>13297</v>
      </c>
      <c r="K8881" s="545" t="s">
        <v>13413</v>
      </c>
      <c r="L8881" s="545" t="s">
        <v>13413</v>
      </c>
      <c r="M8881" s="548" t="s">
        <v>13758</v>
      </c>
      <c r="N8881" s="545" t="s">
        <v>13413</v>
      </c>
      <c r="O8881" s="545" t="s">
        <v>13413</v>
      </c>
      <c r="P8881" s="549">
        <v>6452</v>
      </c>
      <c r="Q8881" s="549">
        <v>1</v>
      </c>
      <c r="R8881" s="549">
        <v>59</v>
      </c>
      <c r="S8881" s="548">
        <v>2257</v>
      </c>
      <c r="T8881" s="548"/>
      <c r="U8881" s="99"/>
    </row>
    <row r="8882" spans="1:21" ht="19.5" customHeight="1">
      <c r="A8882" s="545">
        <v>103683</v>
      </c>
      <c r="B8882" s="545" t="s">
        <v>7742</v>
      </c>
      <c r="C8882" s="545" t="s">
        <v>206</v>
      </c>
      <c r="D8882" s="546">
        <v>43650</v>
      </c>
      <c r="E8882" s="171" t="str">
        <f t="shared" si="138"/>
        <v>2019</v>
      </c>
      <c r="F8882" s="547">
        <v>5113</v>
      </c>
      <c r="G8882" s="548">
        <v>0.19</v>
      </c>
      <c r="H8882" s="547">
        <v>4296.6400000000003</v>
      </c>
      <c r="I8882" s="545" t="s">
        <v>12973</v>
      </c>
      <c r="J8882" s="545" t="s">
        <v>13298</v>
      </c>
      <c r="K8882" s="545" t="s">
        <v>19115</v>
      </c>
      <c r="L8882" s="545" t="s">
        <v>13413</v>
      </c>
      <c r="M8882" s="548" t="s">
        <v>13758</v>
      </c>
      <c r="N8882" s="545" t="s">
        <v>13413</v>
      </c>
      <c r="O8882" s="545" t="s">
        <v>13413</v>
      </c>
      <c r="P8882" s="549">
        <v>6453</v>
      </c>
      <c r="Q8882" s="549">
        <v>1</v>
      </c>
      <c r="R8882" s="549">
        <v>59</v>
      </c>
      <c r="S8882" s="548">
        <v>1012</v>
      </c>
      <c r="T8882" s="548"/>
      <c r="U8882" s="99"/>
    </row>
    <row r="8883" spans="1:21" ht="19.5" customHeight="1">
      <c r="A8883" s="545">
        <v>103684</v>
      </c>
      <c r="B8883" s="545" t="s">
        <v>10129</v>
      </c>
      <c r="C8883" s="545" t="s">
        <v>216</v>
      </c>
      <c r="D8883" s="546"/>
      <c r="E8883" s="171" t="str">
        <f t="shared" si="138"/>
        <v>1900</v>
      </c>
      <c r="F8883" s="547">
        <v>0</v>
      </c>
      <c r="G8883" s="548">
        <v>0</v>
      </c>
      <c r="H8883" s="547">
        <v>0</v>
      </c>
      <c r="I8883" s="545" t="s">
        <v>12973</v>
      </c>
      <c r="J8883" s="545"/>
      <c r="K8883" s="545" t="s">
        <v>13413</v>
      </c>
      <c r="L8883" s="545" t="s">
        <v>13413</v>
      </c>
      <c r="M8883" s="548" t="s">
        <v>13758</v>
      </c>
      <c r="N8883" s="545" t="s">
        <v>13413</v>
      </c>
      <c r="O8883" s="545" t="s">
        <v>13413</v>
      </c>
      <c r="P8883" s="549">
        <v>6454</v>
      </c>
      <c r="Q8883" s="549">
        <v>1</v>
      </c>
      <c r="R8883" s="549">
        <v>59</v>
      </c>
      <c r="S8883" s="548"/>
      <c r="T8883" s="548"/>
      <c r="U8883" s="99"/>
    </row>
    <row r="8884" spans="1:21" ht="19.5" customHeight="1">
      <c r="A8884" s="545">
        <v>103685</v>
      </c>
      <c r="B8884" s="545" t="s">
        <v>4081</v>
      </c>
      <c r="C8884" s="545" t="s">
        <v>206</v>
      </c>
      <c r="D8884" s="546">
        <v>43650</v>
      </c>
      <c r="E8884" s="171" t="str">
        <f t="shared" si="138"/>
        <v>2019</v>
      </c>
      <c r="F8884" s="547">
        <v>4198</v>
      </c>
      <c r="G8884" s="548">
        <v>0.19</v>
      </c>
      <c r="H8884" s="547">
        <v>3527.73</v>
      </c>
      <c r="I8884" s="545" t="s">
        <v>12973</v>
      </c>
      <c r="J8884" s="545" t="s">
        <v>13296</v>
      </c>
      <c r="K8884" s="545" t="s">
        <v>19116</v>
      </c>
      <c r="L8884" s="545" t="s">
        <v>13413</v>
      </c>
      <c r="M8884" s="548" t="s">
        <v>13758</v>
      </c>
      <c r="N8884" s="545" t="s">
        <v>13413</v>
      </c>
      <c r="O8884" s="545" t="s">
        <v>13413</v>
      </c>
      <c r="P8884" s="549">
        <v>6455</v>
      </c>
      <c r="Q8884" s="549">
        <v>1</v>
      </c>
      <c r="R8884" s="549">
        <v>59</v>
      </c>
      <c r="S8884" s="548">
        <v>2218</v>
      </c>
      <c r="T8884" s="548"/>
      <c r="U8884" s="99"/>
    </row>
    <row r="8885" spans="1:21" ht="19.5" customHeight="1">
      <c r="A8885" s="545">
        <v>103686</v>
      </c>
      <c r="B8885" s="545" t="s">
        <v>4111</v>
      </c>
      <c r="C8885" s="545" t="s">
        <v>216</v>
      </c>
      <c r="D8885" s="546"/>
      <c r="E8885" s="171" t="str">
        <f t="shared" si="138"/>
        <v>1900</v>
      </c>
      <c r="F8885" s="547">
        <v>0</v>
      </c>
      <c r="G8885" s="548">
        <v>0</v>
      </c>
      <c r="H8885" s="547">
        <v>0</v>
      </c>
      <c r="I8885" s="545" t="s">
        <v>12973</v>
      </c>
      <c r="J8885" s="545"/>
      <c r="K8885" s="545" t="s">
        <v>13413</v>
      </c>
      <c r="L8885" s="545" t="s">
        <v>13413</v>
      </c>
      <c r="M8885" s="548" t="s">
        <v>13758</v>
      </c>
      <c r="N8885" s="545" t="s">
        <v>13413</v>
      </c>
      <c r="O8885" s="545" t="s">
        <v>13413</v>
      </c>
      <c r="P8885" s="549">
        <v>6456</v>
      </c>
      <c r="Q8885" s="549">
        <v>1</v>
      </c>
      <c r="R8885" s="549">
        <v>59</v>
      </c>
      <c r="S8885" s="548"/>
      <c r="T8885" s="548"/>
      <c r="U8885" s="99"/>
    </row>
    <row r="8886" spans="1:21" ht="19.5" customHeight="1">
      <c r="A8886" s="545">
        <v>103687</v>
      </c>
      <c r="B8886" s="545" t="s">
        <v>10128</v>
      </c>
      <c r="C8886" s="545" t="s">
        <v>221</v>
      </c>
      <c r="D8886" s="546"/>
      <c r="E8886" s="171" t="str">
        <f t="shared" si="138"/>
        <v>1900</v>
      </c>
      <c r="F8886" s="547">
        <v>0</v>
      </c>
      <c r="G8886" s="548">
        <v>0</v>
      </c>
      <c r="H8886" s="547">
        <v>0</v>
      </c>
      <c r="I8886" s="545" t="s">
        <v>12973</v>
      </c>
      <c r="J8886" s="545"/>
      <c r="K8886" s="545" t="s">
        <v>13413</v>
      </c>
      <c r="L8886" s="545" t="s">
        <v>13413</v>
      </c>
      <c r="M8886" s="548" t="s">
        <v>13758</v>
      </c>
      <c r="N8886" s="545" t="s">
        <v>13413</v>
      </c>
      <c r="O8886" s="545" t="s">
        <v>13413</v>
      </c>
      <c r="P8886" s="549">
        <v>6457</v>
      </c>
      <c r="Q8886" s="549">
        <v>1</v>
      </c>
      <c r="R8886" s="549">
        <v>59</v>
      </c>
      <c r="S8886" s="548"/>
      <c r="T8886" s="548"/>
      <c r="U8886" s="99"/>
    </row>
    <row r="8887" spans="1:21" ht="19.5" customHeight="1">
      <c r="A8887" s="545">
        <v>103688</v>
      </c>
      <c r="B8887" s="545" t="s">
        <v>10127</v>
      </c>
      <c r="C8887" s="545" t="s">
        <v>216</v>
      </c>
      <c r="D8887" s="546"/>
      <c r="E8887" s="171" t="str">
        <f t="shared" si="138"/>
        <v>1900</v>
      </c>
      <c r="F8887" s="547">
        <v>0</v>
      </c>
      <c r="G8887" s="548">
        <v>0</v>
      </c>
      <c r="H8887" s="547">
        <v>0</v>
      </c>
      <c r="I8887" s="545" t="s">
        <v>12973</v>
      </c>
      <c r="J8887" s="545"/>
      <c r="K8887" s="545" t="s">
        <v>13413</v>
      </c>
      <c r="L8887" s="545" t="s">
        <v>13413</v>
      </c>
      <c r="M8887" s="548" t="s">
        <v>13758</v>
      </c>
      <c r="N8887" s="545" t="s">
        <v>13413</v>
      </c>
      <c r="O8887" s="545" t="s">
        <v>13413</v>
      </c>
      <c r="P8887" s="549">
        <v>6458</v>
      </c>
      <c r="Q8887" s="549">
        <v>1</v>
      </c>
      <c r="R8887" s="549">
        <v>59</v>
      </c>
      <c r="S8887" s="548"/>
      <c r="T8887" s="548"/>
      <c r="U8887" s="99"/>
    </row>
    <row r="8888" spans="1:21" ht="19.5" customHeight="1">
      <c r="A8888" s="545">
        <v>103689</v>
      </c>
      <c r="B8888" s="545" t="s">
        <v>10126</v>
      </c>
      <c r="C8888" s="545" t="s">
        <v>216</v>
      </c>
      <c r="D8888" s="546"/>
      <c r="E8888" s="171" t="str">
        <f t="shared" si="138"/>
        <v>1900</v>
      </c>
      <c r="F8888" s="547">
        <v>0</v>
      </c>
      <c r="G8888" s="548">
        <v>0</v>
      </c>
      <c r="H8888" s="547">
        <v>0</v>
      </c>
      <c r="I8888" s="545" t="s">
        <v>12973</v>
      </c>
      <c r="J8888" s="545"/>
      <c r="K8888" s="545" t="s">
        <v>13413</v>
      </c>
      <c r="L8888" s="545" t="s">
        <v>13413</v>
      </c>
      <c r="M8888" s="548" t="s">
        <v>13758</v>
      </c>
      <c r="N8888" s="545" t="s">
        <v>13413</v>
      </c>
      <c r="O8888" s="545" t="s">
        <v>13413</v>
      </c>
      <c r="P8888" s="549">
        <v>6459</v>
      </c>
      <c r="Q8888" s="549">
        <v>1</v>
      </c>
      <c r="R8888" s="549">
        <v>59</v>
      </c>
      <c r="S8888" s="548"/>
      <c r="T8888" s="548"/>
      <c r="U8888" s="99"/>
    </row>
    <row r="8889" spans="1:21" ht="19.5" customHeight="1">
      <c r="A8889" s="545">
        <v>103690</v>
      </c>
      <c r="B8889" s="545" t="s">
        <v>10125</v>
      </c>
      <c r="C8889" s="545" t="s">
        <v>221</v>
      </c>
      <c r="D8889" s="546"/>
      <c r="E8889" s="171" t="str">
        <f t="shared" si="138"/>
        <v>1900</v>
      </c>
      <c r="F8889" s="547">
        <v>0</v>
      </c>
      <c r="G8889" s="548">
        <v>0</v>
      </c>
      <c r="H8889" s="547">
        <v>0</v>
      </c>
      <c r="I8889" s="545" t="s">
        <v>12973</v>
      </c>
      <c r="J8889" s="545"/>
      <c r="K8889" s="545" t="s">
        <v>13413</v>
      </c>
      <c r="L8889" s="545" t="s">
        <v>13413</v>
      </c>
      <c r="M8889" s="548" t="s">
        <v>13758</v>
      </c>
      <c r="N8889" s="545" t="s">
        <v>13413</v>
      </c>
      <c r="O8889" s="545" t="s">
        <v>13413</v>
      </c>
      <c r="P8889" s="549">
        <v>6460</v>
      </c>
      <c r="Q8889" s="549">
        <v>1</v>
      </c>
      <c r="R8889" s="549">
        <v>59</v>
      </c>
      <c r="S8889" s="548"/>
      <c r="T8889" s="548"/>
      <c r="U8889" s="99"/>
    </row>
    <row r="8890" spans="1:21" ht="19.5" customHeight="1">
      <c r="A8890" s="545">
        <v>103691</v>
      </c>
      <c r="B8890" s="545" t="s">
        <v>742</v>
      </c>
      <c r="C8890" s="545" t="s">
        <v>216</v>
      </c>
      <c r="D8890" s="546"/>
      <c r="E8890" s="171" t="str">
        <f t="shared" si="138"/>
        <v>1900</v>
      </c>
      <c r="F8890" s="547">
        <v>0</v>
      </c>
      <c r="G8890" s="548">
        <v>0</v>
      </c>
      <c r="H8890" s="547">
        <v>0</v>
      </c>
      <c r="I8890" s="545" t="s">
        <v>12643</v>
      </c>
      <c r="J8890" s="545"/>
      <c r="K8890" s="545" t="s">
        <v>13413</v>
      </c>
      <c r="L8890" s="545" t="s">
        <v>13413</v>
      </c>
      <c r="M8890" s="548" t="s">
        <v>13758</v>
      </c>
      <c r="N8890" s="545" t="s">
        <v>13413</v>
      </c>
      <c r="O8890" s="545" t="s">
        <v>13413</v>
      </c>
      <c r="P8890" s="549">
        <v>6461</v>
      </c>
      <c r="Q8890" s="549">
        <v>1</v>
      </c>
      <c r="R8890" s="549">
        <v>6</v>
      </c>
      <c r="S8890" s="548"/>
      <c r="T8890" s="548"/>
      <c r="U8890" s="99"/>
    </row>
    <row r="8891" spans="1:21" ht="19.5" customHeight="1">
      <c r="A8891" s="545">
        <v>103692</v>
      </c>
      <c r="B8891" s="545" t="s">
        <v>655</v>
      </c>
      <c r="C8891" s="545" t="s">
        <v>206</v>
      </c>
      <c r="D8891" s="546"/>
      <c r="E8891" s="171" t="str">
        <f t="shared" si="138"/>
        <v>1900</v>
      </c>
      <c r="F8891" s="547">
        <v>0</v>
      </c>
      <c r="G8891" s="548">
        <v>0</v>
      </c>
      <c r="H8891" s="547">
        <v>0</v>
      </c>
      <c r="I8891" s="545" t="s">
        <v>12643</v>
      </c>
      <c r="J8891" s="545"/>
      <c r="K8891" s="545" t="s">
        <v>19117</v>
      </c>
      <c r="L8891" s="545" t="s">
        <v>13413</v>
      </c>
      <c r="M8891" s="548" t="s">
        <v>13758</v>
      </c>
      <c r="N8891" s="545" t="s">
        <v>13413</v>
      </c>
      <c r="O8891" s="545" t="s">
        <v>13413</v>
      </c>
      <c r="P8891" s="549">
        <v>6462</v>
      </c>
      <c r="Q8891" s="549">
        <v>1</v>
      </c>
      <c r="R8891" s="549">
        <v>6</v>
      </c>
      <c r="S8891" s="548"/>
      <c r="T8891" s="548"/>
      <c r="U8891" s="99"/>
    </row>
    <row r="8892" spans="1:21" ht="19.5" customHeight="1">
      <c r="A8892" s="545">
        <v>103694</v>
      </c>
      <c r="B8892" s="545" t="s">
        <v>4277</v>
      </c>
      <c r="C8892" s="545" t="s">
        <v>975</v>
      </c>
      <c r="D8892" s="546">
        <v>43802</v>
      </c>
      <c r="E8892" s="171" t="str">
        <f t="shared" si="138"/>
        <v>2019</v>
      </c>
      <c r="F8892" s="547">
        <v>35556.01</v>
      </c>
      <c r="G8892" s="548">
        <v>0.19</v>
      </c>
      <c r="H8892" s="547">
        <v>29879</v>
      </c>
      <c r="I8892" s="545" t="s">
        <v>12973</v>
      </c>
      <c r="J8892" s="545" t="s">
        <v>13298</v>
      </c>
      <c r="K8892" s="545" t="s">
        <v>13413</v>
      </c>
      <c r="L8892" s="545" t="s">
        <v>13413</v>
      </c>
      <c r="M8892" s="548" t="s">
        <v>13758</v>
      </c>
      <c r="N8892" s="545" t="s">
        <v>13413</v>
      </c>
      <c r="O8892" s="545" t="s">
        <v>13413</v>
      </c>
      <c r="P8892" s="549">
        <v>6464</v>
      </c>
      <c r="Q8892" s="549">
        <v>1</v>
      </c>
      <c r="R8892" s="549">
        <v>59</v>
      </c>
      <c r="S8892" s="548">
        <v>1012</v>
      </c>
      <c r="T8892" s="548"/>
      <c r="U8892" s="99"/>
    </row>
    <row r="8893" spans="1:21" ht="19.5" customHeight="1">
      <c r="A8893" s="545">
        <v>103695</v>
      </c>
      <c r="B8893" s="545" t="s">
        <v>4286</v>
      </c>
      <c r="C8893" s="545" t="s">
        <v>216</v>
      </c>
      <c r="D8893" s="546"/>
      <c r="E8893" s="171" t="str">
        <f t="shared" si="138"/>
        <v>1900</v>
      </c>
      <c r="F8893" s="547">
        <v>0</v>
      </c>
      <c r="G8893" s="548">
        <v>0</v>
      </c>
      <c r="H8893" s="547">
        <v>0</v>
      </c>
      <c r="I8893" s="545" t="s">
        <v>12973</v>
      </c>
      <c r="J8893" s="545"/>
      <c r="K8893" s="545" t="s">
        <v>13413</v>
      </c>
      <c r="L8893" s="545" t="s">
        <v>13413</v>
      </c>
      <c r="M8893" s="548" t="s">
        <v>13758</v>
      </c>
      <c r="N8893" s="545" t="s">
        <v>13413</v>
      </c>
      <c r="O8893" s="545" t="s">
        <v>13413</v>
      </c>
      <c r="P8893" s="549">
        <v>6465</v>
      </c>
      <c r="Q8893" s="549">
        <v>1</v>
      </c>
      <c r="R8893" s="549">
        <v>59</v>
      </c>
      <c r="S8893" s="548"/>
      <c r="T8893" s="548"/>
      <c r="U8893" s="99"/>
    </row>
    <row r="8894" spans="1:21" ht="19.5" customHeight="1">
      <c r="A8894" s="545">
        <v>103696</v>
      </c>
      <c r="B8894" s="545" t="s">
        <v>4379</v>
      </c>
      <c r="C8894" s="545" t="s">
        <v>216</v>
      </c>
      <c r="D8894" s="546"/>
      <c r="E8894" s="171" t="str">
        <f t="shared" si="138"/>
        <v>1900</v>
      </c>
      <c r="F8894" s="547">
        <v>0</v>
      </c>
      <c r="G8894" s="548">
        <v>0</v>
      </c>
      <c r="H8894" s="547">
        <v>0</v>
      </c>
      <c r="I8894" s="545" t="s">
        <v>12973</v>
      </c>
      <c r="J8894" s="545"/>
      <c r="K8894" s="545" t="s">
        <v>13413</v>
      </c>
      <c r="L8894" s="545" t="s">
        <v>13413</v>
      </c>
      <c r="M8894" s="548" t="s">
        <v>13758</v>
      </c>
      <c r="N8894" s="545" t="s">
        <v>13413</v>
      </c>
      <c r="O8894" s="545" t="s">
        <v>13413</v>
      </c>
      <c r="P8894" s="549">
        <v>6466</v>
      </c>
      <c r="Q8894" s="549">
        <v>1</v>
      </c>
      <c r="R8894" s="549">
        <v>59</v>
      </c>
      <c r="S8894" s="548"/>
      <c r="T8894" s="548"/>
      <c r="U8894" s="99"/>
    </row>
    <row r="8895" spans="1:21" ht="19.5" customHeight="1">
      <c r="A8895" s="545">
        <v>103697</v>
      </c>
      <c r="B8895" s="545" t="s">
        <v>10124</v>
      </c>
      <c r="C8895" s="545" t="s">
        <v>221</v>
      </c>
      <c r="D8895" s="546"/>
      <c r="E8895" s="171" t="str">
        <f t="shared" si="138"/>
        <v>1900</v>
      </c>
      <c r="F8895" s="547">
        <v>0</v>
      </c>
      <c r="G8895" s="548">
        <v>0</v>
      </c>
      <c r="H8895" s="547">
        <v>0</v>
      </c>
      <c r="I8895" s="545" t="s">
        <v>12973</v>
      </c>
      <c r="J8895" s="545"/>
      <c r="K8895" s="545" t="s">
        <v>13413</v>
      </c>
      <c r="L8895" s="545" t="s">
        <v>13413</v>
      </c>
      <c r="M8895" s="548" t="s">
        <v>13758</v>
      </c>
      <c r="N8895" s="545" t="s">
        <v>13413</v>
      </c>
      <c r="O8895" s="545" t="s">
        <v>13413</v>
      </c>
      <c r="P8895" s="549">
        <v>6467</v>
      </c>
      <c r="Q8895" s="549">
        <v>1</v>
      </c>
      <c r="R8895" s="549">
        <v>59</v>
      </c>
      <c r="S8895" s="548"/>
      <c r="T8895" s="548"/>
      <c r="U8895" s="99"/>
    </row>
    <row r="8896" spans="1:21" ht="19.5" customHeight="1">
      <c r="A8896" s="545">
        <v>103698</v>
      </c>
      <c r="B8896" s="545" t="s">
        <v>10123</v>
      </c>
      <c r="C8896" s="545" t="s">
        <v>221</v>
      </c>
      <c r="D8896" s="546"/>
      <c r="E8896" s="171" t="str">
        <f t="shared" si="138"/>
        <v>1900</v>
      </c>
      <c r="F8896" s="547">
        <v>0</v>
      </c>
      <c r="G8896" s="548">
        <v>0</v>
      </c>
      <c r="H8896" s="547">
        <v>0</v>
      </c>
      <c r="I8896" s="545" t="s">
        <v>12973</v>
      </c>
      <c r="J8896" s="545"/>
      <c r="K8896" s="545" t="s">
        <v>13413</v>
      </c>
      <c r="L8896" s="545" t="s">
        <v>13413</v>
      </c>
      <c r="M8896" s="548" t="s">
        <v>13758</v>
      </c>
      <c r="N8896" s="545" t="s">
        <v>13413</v>
      </c>
      <c r="O8896" s="545" t="s">
        <v>13413</v>
      </c>
      <c r="P8896" s="549">
        <v>6468</v>
      </c>
      <c r="Q8896" s="549">
        <v>1</v>
      </c>
      <c r="R8896" s="549">
        <v>59</v>
      </c>
      <c r="S8896" s="548"/>
      <c r="T8896" s="548"/>
      <c r="U8896" s="99"/>
    </row>
    <row r="8897" spans="1:21" ht="19.5" customHeight="1">
      <c r="A8897" s="545">
        <v>103699</v>
      </c>
      <c r="B8897" s="545" t="s">
        <v>10122</v>
      </c>
      <c r="C8897" s="545" t="s">
        <v>221</v>
      </c>
      <c r="D8897" s="546"/>
      <c r="E8897" s="171" t="str">
        <f t="shared" si="138"/>
        <v>1900</v>
      </c>
      <c r="F8897" s="547">
        <v>0</v>
      </c>
      <c r="G8897" s="548">
        <v>0</v>
      </c>
      <c r="H8897" s="547">
        <v>0</v>
      </c>
      <c r="I8897" s="545" t="s">
        <v>12726</v>
      </c>
      <c r="J8897" s="545"/>
      <c r="K8897" s="545" t="s">
        <v>13413</v>
      </c>
      <c r="L8897" s="545" t="s">
        <v>13413</v>
      </c>
      <c r="M8897" s="548" t="s">
        <v>13758</v>
      </c>
      <c r="N8897" s="545" t="s">
        <v>13413</v>
      </c>
      <c r="O8897" s="545" t="s">
        <v>13413</v>
      </c>
      <c r="P8897" s="549">
        <v>6469</v>
      </c>
      <c r="Q8897" s="549">
        <v>1</v>
      </c>
      <c r="R8897" s="549">
        <v>49</v>
      </c>
      <c r="S8897" s="548"/>
      <c r="T8897" s="548"/>
      <c r="U8897" s="99"/>
    </row>
    <row r="8898" spans="1:21" ht="19.5" customHeight="1">
      <c r="A8898" s="545">
        <v>103700</v>
      </c>
      <c r="B8898" s="545" t="s">
        <v>4412</v>
      </c>
      <c r="C8898" s="545" t="s">
        <v>209</v>
      </c>
      <c r="D8898" s="546">
        <v>45708</v>
      </c>
      <c r="E8898" s="171" t="str">
        <f t="shared" si="138"/>
        <v>2025</v>
      </c>
      <c r="F8898" s="547">
        <v>21625.97</v>
      </c>
      <c r="G8898" s="548">
        <v>0.19</v>
      </c>
      <c r="H8898" s="547">
        <v>18173.09</v>
      </c>
      <c r="I8898" s="545" t="s">
        <v>12973</v>
      </c>
      <c r="J8898" s="545" t="s">
        <v>13307</v>
      </c>
      <c r="K8898" s="545" t="s">
        <v>13413</v>
      </c>
      <c r="L8898" s="545" t="s">
        <v>13413</v>
      </c>
      <c r="M8898" s="548" t="s">
        <v>13758</v>
      </c>
      <c r="N8898" s="545" t="s">
        <v>13413</v>
      </c>
      <c r="O8898" s="545" t="s">
        <v>13413</v>
      </c>
      <c r="P8898" s="549">
        <v>6470</v>
      </c>
      <c r="Q8898" s="549">
        <v>1</v>
      </c>
      <c r="R8898" s="549">
        <v>59</v>
      </c>
      <c r="S8898" s="548">
        <v>2228</v>
      </c>
      <c r="T8898" s="548"/>
      <c r="U8898" s="99"/>
    </row>
    <row r="8899" spans="1:21" ht="19.5" customHeight="1">
      <c r="A8899" s="545">
        <v>103701</v>
      </c>
      <c r="B8899" s="545" t="s">
        <v>4394</v>
      </c>
      <c r="C8899" s="545" t="s">
        <v>216</v>
      </c>
      <c r="D8899" s="546">
        <v>45708</v>
      </c>
      <c r="E8899" s="171" t="str">
        <f t="shared" si="138"/>
        <v>2025</v>
      </c>
      <c r="F8899" s="547">
        <v>430.56</v>
      </c>
      <c r="G8899" s="548">
        <v>0.19</v>
      </c>
      <c r="H8899" s="547">
        <v>361.81</v>
      </c>
      <c r="I8899" s="545" t="s">
        <v>12973</v>
      </c>
      <c r="J8899" s="545" t="s">
        <v>13307</v>
      </c>
      <c r="K8899" s="545" t="s">
        <v>13413</v>
      </c>
      <c r="L8899" s="545" t="s">
        <v>13413</v>
      </c>
      <c r="M8899" s="548" t="s">
        <v>13758</v>
      </c>
      <c r="N8899" s="545" t="s">
        <v>13413</v>
      </c>
      <c r="O8899" s="545" t="s">
        <v>13413</v>
      </c>
      <c r="P8899" s="549">
        <v>6471</v>
      </c>
      <c r="Q8899" s="549">
        <v>1</v>
      </c>
      <c r="R8899" s="549">
        <v>59</v>
      </c>
      <c r="S8899" s="548">
        <v>2228</v>
      </c>
      <c r="T8899" s="548"/>
      <c r="U8899" s="99"/>
    </row>
    <row r="8900" spans="1:21" ht="19.5" customHeight="1">
      <c r="A8900" s="545">
        <v>103702</v>
      </c>
      <c r="B8900" s="545" t="s">
        <v>4061</v>
      </c>
      <c r="C8900" s="545" t="s">
        <v>216</v>
      </c>
      <c r="D8900" s="546">
        <v>45708</v>
      </c>
      <c r="E8900" s="171" t="str">
        <f t="shared" ref="E8900:E8963" si="139">TEXT(D8900,"YYYY")</f>
        <v>2025</v>
      </c>
      <c r="F8900" s="547">
        <v>86.14</v>
      </c>
      <c r="G8900" s="548">
        <v>0.19</v>
      </c>
      <c r="H8900" s="547">
        <v>72.38</v>
      </c>
      <c r="I8900" s="545" t="s">
        <v>12973</v>
      </c>
      <c r="J8900" s="545" t="s">
        <v>13307</v>
      </c>
      <c r="K8900" s="545" t="s">
        <v>13413</v>
      </c>
      <c r="L8900" s="545" t="s">
        <v>13413</v>
      </c>
      <c r="M8900" s="548" t="s">
        <v>13758</v>
      </c>
      <c r="N8900" s="545" t="s">
        <v>13413</v>
      </c>
      <c r="O8900" s="545" t="s">
        <v>13413</v>
      </c>
      <c r="P8900" s="549">
        <v>6472</v>
      </c>
      <c r="Q8900" s="549">
        <v>1</v>
      </c>
      <c r="R8900" s="549">
        <v>59</v>
      </c>
      <c r="S8900" s="548">
        <v>2228</v>
      </c>
      <c r="T8900" s="548"/>
      <c r="U8900" s="99"/>
    </row>
    <row r="8901" spans="1:21" ht="19.5" customHeight="1">
      <c r="A8901" s="545">
        <v>103703</v>
      </c>
      <c r="B8901" s="545" t="s">
        <v>4426</v>
      </c>
      <c r="C8901" s="545" t="s">
        <v>216</v>
      </c>
      <c r="D8901" s="546">
        <v>45708</v>
      </c>
      <c r="E8901" s="171" t="str">
        <f t="shared" si="139"/>
        <v>2025</v>
      </c>
      <c r="F8901" s="547">
        <v>263.82</v>
      </c>
      <c r="G8901" s="548">
        <v>0.19</v>
      </c>
      <c r="H8901" s="547">
        <v>221.7</v>
      </c>
      <c r="I8901" s="545" t="s">
        <v>12973</v>
      </c>
      <c r="J8901" s="545" t="s">
        <v>13307</v>
      </c>
      <c r="K8901" s="545" t="s">
        <v>13413</v>
      </c>
      <c r="L8901" s="545" t="s">
        <v>13413</v>
      </c>
      <c r="M8901" s="548" t="s">
        <v>13758</v>
      </c>
      <c r="N8901" s="545" t="s">
        <v>13413</v>
      </c>
      <c r="O8901" s="545" t="s">
        <v>13413</v>
      </c>
      <c r="P8901" s="549">
        <v>6473</v>
      </c>
      <c r="Q8901" s="549">
        <v>1</v>
      </c>
      <c r="R8901" s="549">
        <v>59</v>
      </c>
      <c r="S8901" s="548">
        <v>2228</v>
      </c>
      <c r="T8901" s="548"/>
      <c r="U8901" s="99"/>
    </row>
    <row r="8902" spans="1:21" ht="19.5" customHeight="1">
      <c r="A8902" s="545">
        <v>103704</v>
      </c>
      <c r="B8902" s="545" t="s">
        <v>10121</v>
      </c>
      <c r="C8902" s="545" t="s">
        <v>221</v>
      </c>
      <c r="D8902" s="546"/>
      <c r="E8902" s="171" t="str">
        <f t="shared" si="139"/>
        <v>1900</v>
      </c>
      <c r="F8902" s="547">
        <v>0</v>
      </c>
      <c r="G8902" s="548">
        <v>0</v>
      </c>
      <c r="H8902" s="547">
        <v>0</v>
      </c>
      <c r="I8902" s="545" t="s">
        <v>12674</v>
      </c>
      <c r="J8902" s="545"/>
      <c r="K8902" s="545" t="s">
        <v>13413</v>
      </c>
      <c r="L8902" s="545" t="s">
        <v>13413</v>
      </c>
      <c r="M8902" s="548" t="s">
        <v>13758</v>
      </c>
      <c r="N8902" s="545" t="s">
        <v>13413</v>
      </c>
      <c r="O8902" s="545" t="s">
        <v>13413</v>
      </c>
      <c r="P8902" s="549">
        <v>6474</v>
      </c>
      <c r="Q8902" s="549">
        <v>1</v>
      </c>
      <c r="R8902" s="549">
        <v>5</v>
      </c>
      <c r="S8902" s="548"/>
      <c r="T8902" s="548"/>
      <c r="U8902" s="99"/>
    </row>
    <row r="8903" spans="1:21" ht="19.5" customHeight="1">
      <c r="A8903" s="545">
        <v>103705</v>
      </c>
      <c r="B8903" s="545" t="s">
        <v>6252</v>
      </c>
      <c r="C8903" s="545" t="s">
        <v>216</v>
      </c>
      <c r="D8903" s="546">
        <v>46052</v>
      </c>
      <c r="E8903" s="171" t="str">
        <f t="shared" si="139"/>
        <v>2026</v>
      </c>
      <c r="F8903" s="547">
        <v>44</v>
      </c>
      <c r="G8903" s="548">
        <v>0.19</v>
      </c>
      <c r="H8903" s="547">
        <v>36.97</v>
      </c>
      <c r="I8903" s="545" t="s">
        <v>12701</v>
      </c>
      <c r="J8903" s="545" t="s">
        <v>13307</v>
      </c>
      <c r="K8903" s="545" t="s">
        <v>13413</v>
      </c>
      <c r="L8903" s="545" t="s">
        <v>13413</v>
      </c>
      <c r="M8903" s="548" t="s">
        <v>13758</v>
      </c>
      <c r="N8903" s="545" t="s">
        <v>13413</v>
      </c>
      <c r="O8903" s="545" t="s">
        <v>13413</v>
      </c>
      <c r="P8903" s="549">
        <v>6475</v>
      </c>
      <c r="Q8903" s="549">
        <v>1</v>
      </c>
      <c r="R8903" s="549">
        <v>10</v>
      </c>
      <c r="S8903" s="548">
        <v>2228</v>
      </c>
      <c r="T8903" s="548"/>
      <c r="U8903" s="99"/>
    </row>
    <row r="8904" spans="1:21" ht="19.5" customHeight="1">
      <c r="A8904" s="545">
        <v>103706</v>
      </c>
      <c r="B8904" s="545" t="s">
        <v>4400</v>
      </c>
      <c r="C8904" s="545" t="s">
        <v>903</v>
      </c>
      <c r="D8904" s="546"/>
      <c r="E8904" s="171" t="str">
        <f t="shared" si="139"/>
        <v>1900</v>
      </c>
      <c r="F8904" s="547">
        <v>0</v>
      </c>
      <c r="G8904" s="548">
        <v>0</v>
      </c>
      <c r="H8904" s="547">
        <v>0</v>
      </c>
      <c r="I8904" s="545" t="s">
        <v>12973</v>
      </c>
      <c r="J8904" s="545"/>
      <c r="K8904" s="545" t="s">
        <v>13413</v>
      </c>
      <c r="L8904" s="545" t="s">
        <v>13413</v>
      </c>
      <c r="M8904" s="548" t="s">
        <v>13868</v>
      </c>
      <c r="N8904" s="545" t="s">
        <v>13413</v>
      </c>
      <c r="O8904" s="545" t="s">
        <v>13413</v>
      </c>
      <c r="P8904" s="549">
        <v>6476</v>
      </c>
      <c r="Q8904" s="549">
        <v>2</v>
      </c>
      <c r="R8904" s="549">
        <v>59</v>
      </c>
      <c r="S8904" s="548"/>
      <c r="T8904" s="548"/>
      <c r="U8904" s="99"/>
    </row>
    <row r="8905" spans="1:21" ht="19.5" customHeight="1">
      <c r="A8905" s="545">
        <v>103707</v>
      </c>
      <c r="B8905" s="545" t="s">
        <v>10120</v>
      </c>
      <c r="C8905" s="545" t="s">
        <v>922</v>
      </c>
      <c r="D8905" s="546"/>
      <c r="E8905" s="171" t="str">
        <f t="shared" si="139"/>
        <v>1900</v>
      </c>
      <c r="F8905" s="547">
        <v>0</v>
      </c>
      <c r="G8905" s="548">
        <v>0</v>
      </c>
      <c r="H8905" s="547">
        <v>0</v>
      </c>
      <c r="I8905" s="545" t="s">
        <v>12973</v>
      </c>
      <c r="J8905" s="545"/>
      <c r="K8905" s="545" t="s">
        <v>13413</v>
      </c>
      <c r="L8905" s="545" t="s">
        <v>13413</v>
      </c>
      <c r="M8905" s="548" t="s">
        <v>13868</v>
      </c>
      <c r="N8905" s="545" t="s">
        <v>13413</v>
      </c>
      <c r="O8905" s="545" t="s">
        <v>13413</v>
      </c>
      <c r="P8905" s="549">
        <v>6477</v>
      </c>
      <c r="Q8905" s="549">
        <v>2</v>
      </c>
      <c r="R8905" s="549">
        <v>59</v>
      </c>
      <c r="S8905" s="548"/>
      <c r="T8905" s="548"/>
      <c r="U8905" s="99"/>
    </row>
    <row r="8906" spans="1:21" ht="19.5" customHeight="1">
      <c r="A8906" s="545">
        <v>103708</v>
      </c>
      <c r="B8906" s="545" t="s">
        <v>4315</v>
      </c>
      <c r="C8906" s="545" t="s">
        <v>216</v>
      </c>
      <c r="D8906" s="546"/>
      <c r="E8906" s="171" t="str">
        <f t="shared" si="139"/>
        <v>1900</v>
      </c>
      <c r="F8906" s="547">
        <v>0</v>
      </c>
      <c r="G8906" s="548">
        <v>0</v>
      </c>
      <c r="H8906" s="547">
        <v>0</v>
      </c>
      <c r="I8906" s="545" t="s">
        <v>12973</v>
      </c>
      <c r="J8906" s="545"/>
      <c r="K8906" s="545" t="s">
        <v>13413</v>
      </c>
      <c r="L8906" s="545" t="s">
        <v>13413</v>
      </c>
      <c r="M8906" s="548" t="s">
        <v>13868</v>
      </c>
      <c r="N8906" s="545" t="s">
        <v>13413</v>
      </c>
      <c r="O8906" s="545" t="s">
        <v>13413</v>
      </c>
      <c r="P8906" s="549">
        <v>6478</v>
      </c>
      <c r="Q8906" s="549">
        <v>2</v>
      </c>
      <c r="R8906" s="549">
        <v>59</v>
      </c>
      <c r="S8906" s="548"/>
      <c r="T8906" s="548"/>
      <c r="U8906" s="99"/>
    </row>
    <row r="8907" spans="1:21" ht="19.5" customHeight="1">
      <c r="A8907" s="545">
        <v>103709</v>
      </c>
      <c r="B8907" s="545" t="s">
        <v>10119</v>
      </c>
      <c r="C8907" s="545" t="s">
        <v>216</v>
      </c>
      <c r="D8907" s="546"/>
      <c r="E8907" s="171" t="str">
        <f t="shared" si="139"/>
        <v>1900</v>
      </c>
      <c r="F8907" s="547">
        <v>0</v>
      </c>
      <c r="G8907" s="548">
        <v>0</v>
      </c>
      <c r="H8907" s="547">
        <v>0</v>
      </c>
      <c r="I8907" s="545" t="s">
        <v>12973</v>
      </c>
      <c r="J8907" s="545"/>
      <c r="K8907" s="545" t="s">
        <v>13413</v>
      </c>
      <c r="L8907" s="545" t="s">
        <v>13413</v>
      </c>
      <c r="M8907" s="548" t="s">
        <v>13758</v>
      </c>
      <c r="N8907" s="545" t="s">
        <v>13413</v>
      </c>
      <c r="O8907" s="545" t="s">
        <v>13413</v>
      </c>
      <c r="P8907" s="549">
        <v>6479</v>
      </c>
      <c r="Q8907" s="549">
        <v>1</v>
      </c>
      <c r="R8907" s="549">
        <v>59</v>
      </c>
      <c r="S8907" s="548"/>
      <c r="T8907" s="548"/>
      <c r="U8907" s="99"/>
    </row>
    <row r="8908" spans="1:21" ht="19.5" customHeight="1">
      <c r="A8908" s="545">
        <v>103710</v>
      </c>
      <c r="B8908" s="545" t="s">
        <v>4357</v>
      </c>
      <c r="C8908" s="545" t="s">
        <v>216</v>
      </c>
      <c r="D8908" s="546"/>
      <c r="E8908" s="171" t="str">
        <f t="shared" si="139"/>
        <v>1900</v>
      </c>
      <c r="F8908" s="547">
        <v>0</v>
      </c>
      <c r="G8908" s="548">
        <v>0</v>
      </c>
      <c r="H8908" s="547">
        <v>0</v>
      </c>
      <c r="I8908" s="545" t="s">
        <v>12973</v>
      </c>
      <c r="J8908" s="545"/>
      <c r="K8908" s="545" t="s">
        <v>13413</v>
      </c>
      <c r="L8908" s="545" t="s">
        <v>13413</v>
      </c>
      <c r="M8908" s="548" t="s">
        <v>13758</v>
      </c>
      <c r="N8908" s="545" t="s">
        <v>13413</v>
      </c>
      <c r="O8908" s="545" t="s">
        <v>13413</v>
      </c>
      <c r="P8908" s="549">
        <v>6480</v>
      </c>
      <c r="Q8908" s="549">
        <v>1</v>
      </c>
      <c r="R8908" s="549">
        <v>59</v>
      </c>
      <c r="S8908" s="548"/>
      <c r="T8908" s="548"/>
      <c r="U8908" s="99"/>
    </row>
    <row r="8909" spans="1:21" ht="19.5" customHeight="1">
      <c r="A8909" s="545">
        <v>103711</v>
      </c>
      <c r="B8909" s="545" t="s">
        <v>10118</v>
      </c>
      <c r="C8909" s="545" t="s">
        <v>216</v>
      </c>
      <c r="D8909" s="546"/>
      <c r="E8909" s="171" t="str">
        <f t="shared" si="139"/>
        <v>1900</v>
      </c>
      <c r="F8909" s="547">
        <v>0</v>
      </c>
      <c r="G8909" s="548">
        <v>0</v>
      </c>
      <c r="H8909" s="547">
        <v>0</v>
      </c>
      <c r="I8909" s="545" t="s">
        <v>12647</v>
      </c>
      <c r="J8909" s="545"/>
      <c r="K8909" s="545" t="s">
        <v>13413</v>
      </c>
      <c r="L8909" s="545" t="s">
        <v>13413</v>
      </c>
      <c r="M8909" s="548" t="s">
        <v>13758</v>
      </c>
      <c r="N8909" s="545" t="s">
        <v>13413</v>
      </c>
      <c r="O8909" s="545" t="s">
        <v>13413</v>
      </c>
      <c r="P8909" s="549">
        <v>6481</v>
      </c>
      <c r="Q8909" s="549">
        <v>1</v>
      </c>
      <c r="R8909" s="549">
        <v>26</v>
      </c>
      <c r="S8909" s="548"/>
      <c r="T8909" s="548"/>
      <c r="U8909" s="99"/>
    </row>
    <row r="8910" spans="1:21" ht="19.5" customHeight="1">
      <c r="A8910" s="545">
        <v>103712</v>
      </c>
      <c r="B8910" s="545" t="s">
        <v>4260</v>
      </c>
      <c r="C8910" s="545" t="s">
        <v>4504</v>
      </c>
      <c r="D8910" s="546"/>
      <c r="E8910" s="171" t="str">
        <f t="shared" si="139"/>
        <v>1900</v>
      </c>
      <c r="F8910" s="547">
        <v>0</v>
      </c>
      <c r="G8910" s="548">
        <v>0</v>
      </c>
      <c r="H8910" s="547">
        <v>0</v>
      </c>
      <c r="I8910" s="545" t="s">
        <v>12973</v>
      </c>
      <c r="J8910" s="545"/>
      <c r="K8910" s="545" t="s">
        <v>13413</v>
      </c>
      <c r="L8910" s="545" t="s">
        <v>13413</v>
      </c>
      <c r="M8910" s="548" t="s">
        <v>13758</v>
      </c>
      <c r="N8910" s="545" t="s">
        <v>13413</v>
      </c>
      <c r="O8910" s="545" t="s">
        <v>13413</v>
      </c>
      <c r="P8910" s="549">
        <v>6482</v>
      </c>
      <c r="Q8910" s="549">
        <v>1</v>
      </c>
      <c r="R8910" s="549">
        <v>59</v>
      </c>
      <c r="S8910" s="548"/>
      <c r="T8910" s="548"/>
      <c r="U8910" s="99"/>
    </row>
    <row r="8911" spans="1:21" ht="19.5" customHeight="1">
      <c r="A8911" s="545">
        <v>103713</v>
      </c>
      <c r="B8911" s="545" t="s">
        <v>3653</v>
      </c>
      <c r="C8911" s="545" t="s">
        <v>4552</v>
      </c>
      <c r="D8911" s="546"/>
      <c r="E8911" s="171" t="str">
        <f t="shared" si="139"/>
        <v>1900</v>
      </c>
      <c r="F8911" s="547">
        <v>0</v>
      </c>
      <c r="G8911" s="548">
        <v>0</v>
      </c>
      <c r="H8911" s="547">
        <v>0</v>
      </c>
      <c r="I8911" s="545" t="s">
        <v>12758</v>
      </c>
      <c r="J8911" s="545"/>
      <c r="K8911" s="545" t="s">
        <v>13413</v>
      </c>
      <c r="L8911" s="545" t="s">
        <v>13413</v>
      </c>
      <c r="M8911" s="548" t="s">
        <v>13758</v>
      </c>
      <c r="N8911" s="545" t="s">
        <v>13413</v>
      </c>
      <c r="O8911" s="545" t="s">
        <v>13413</v>
      </c>
      <c r="P8911" s="549">
        <v>6483</v>
      </c>
      <c r="Q8911" s="549">
        <v>1</v>
      </c>
      <c r="R8911" s="549">
        <v>164</v>
      </c>
      <c r="S8911" s="548"/>
      <c r="T8911" s="548"/>
      <c r="U8911" s="99"/>
    </row>
    <row r="8912" spans="1:21" ht="19.5" customHeight="1">
      <c r="A8912" s="545">
        <v>103714</v>
      </c>
      <c r="B8912" s="545" t="s">
        <v>10117</v>
      </c>
      <c r="C8912" s="545" t="s">
        <v>4552</v>
      </c>
      <c r="D8912" s="546"/>
      <c r="E8912" s="171" t="str">
        <f t="shared" si="139"/>
        <v>1900</v>
      </c>
      <c r="F8912" s="547">
        <v>0</v>
      </c>
      <c r="G8912" s="548">
        <v>0</v>
      </c>
      <c r="H8912" s="547">
        <v>0</v>
      </c>
      <c r="I8912" s="545" t="s">
        <v>12973</v>
      </c>
      <c r="J8912" s="545"/>
      <c r="K8912" s="545" t="s">
        <v>13413</v>
      </c>
      <c r="L8912" s="545" t="s">
        <v>13413</v>
      </c>
      <c r="M8912" s="548" t="s">
        <v>13758</v>
      </c>
      <c r="N8912" s="545" t="s">
        <v>13413</v>
      </c>
      <c r="O8912" s="545" t="s">
        <v>13413</v>
      </c>
      <c r="P8912" s="549">
        <v>6484</v>
      </c>
      <c r="Q8912" s="549">
        <v>1</v>
      </c>
      <c r="R8912" s="549">
        <v>59</v>
      </c>
      <c r="S8912" s="548"/>
      <c r="T8912" s="548"/>
      <c r="U8912" s="99"/>
    </row>
    <row r="8913" spans="1:21" ht="19.5" customHeight="1">
      <c r="A8913" s="545">
        <v>103715</v>
      </c>
      <c r="B8913" s="545" t="s">
        <v>10116</v>
      </c>
      <c r="C8913" s="545" t="s">
        <v>216</v>
      </c>
      <c r="D8913" s="546"/>
      <c r="E8913" s="171" t="str">
        <f t="shared" si="139"/>
        <v>1900</v>
      </c>
      <c r="F8913" s="547">
        <v>0</v>
      </c>
      <c r="G8913" s="548">
        <v>0</v>
      </c>
      <c r="H8913" s="547">
        <v>0</v>
      </c>
      <c r="I8913" s="545" t="s">
        <v>12758</v>
      </c>
      <c r="J8913" s="545"/>
      <c r="K8913" s="545" t="s">
        <v>13413</v>
      </c>
      <c r="L8913" s="545" t="s">
        <v>13413</v>
      </c>
      <c r="M8913" s="548" t="s">
        <v>13758</v>
      </c>
      <c r="N8913" s="545" t="s">
        <v>13413</v>
      </c>
      <c r="O8913" s="545" t="s">
        <v>13413</v>
      </c>
      <c r="P8913" s="549">
        <v>6485</v>
      </c>
      <c r="Q8913" s="549">
        <v>1</v>
      </c>
      <c r="R8913" s="549">
        <v>164</v>
      </c>
      <c r="S8913" s="548"/>
      <c r="T8913" s="548"/>
      <c r="U8913" s="99"/>
    </row>
    <row r="8914" spans="1:21" ht="19.5" customHeight="1">
      <c r="A8914" s="545">
        <v>103716</v>
      </c>
      <c r="B8914" s="545" t="s">
        <v>10115</v>
      </c>
      <c r="C8914" s="545" t="s">
        <v>216</v>
      </c>
      <c r="D8914" s="546"/>
      <c r="E8914" s="171" t="str">
        <f t="shared" si="139"/>
        <v>1900</v>
      </c>
      <c r="F8914" s="547">
        <v>0</v>
      </c>
      <c r="G8914" s="548">
        <v>0</v>
      </c>
      <c r="H8914" s="547">
        <v>0</v>
      </c>
      <c r="I8914" s="545" t="s">
        <v>12637</v>
      </c>
      <c r="J8914" s="545"/>
      <c r="K8914" s="545" t="s">
        <v>13413</v>
      </c>
      <c r="L8914" s="545" t="s">
        <v>13413</v>
      </c>
      <c r="M8914" s="548" t="s">
        <v>13758</v>
      </c>
      <c r="N8914" s="545" t="s">
        <v>13413</v>
      </c>
      <c r="O8914" s="545" t="s">
        <v>13413</v>
      </c>
      <c r="P8914" s="549">
        <v>6486</v>
      </c>
      <c r="Q8914" s="549">
        <v>1</v>
      </c>
      <c r="R8914" s="549">
        <v>13</v>
      </c>
      <c r="S8914" s="548"/>
      <c r="T8914" s="548"/>
      <c r="U8914" s="99"/>
    </row>
    <row r="8915" spans="1:21" ht="19.5" customHeight="1">
      <c r="A8915" s="545">
        <v>103717</v>
      </c>
      <c r="B8915" s="545" t="s">
        <v>4388</v>
      </c>
      <c r="C8915" s="545" t="s">
        <v>216</v>
      </c>
      <c r="D8915" s="546"/>
      <c r="E8915" s="171" t="str">
        <f t="shared" si="139"/>
        <v>1900</v>
      </c>
      <c r="F8915" s="547">
        <v>0</v>
      </c>
      <c r="G8915" s="548">
        <v>0</v>
      </c>
      <c r="H8915" s="547">
        <v>0</v>
      </c>
      <c r="I8915" s="545" t="s">
        <v>12973</v>
      </c>
      <c r="J8915" s="545"/>
      <c r="K8915" s="545" t="s">
        <v>19118</v>
      </c>
      <c r="L8915" s="545" t="s">
        <v>13413</v>
      </c>
      <c r="M8915" s="548" t="s">
        <v>13758</v>
      </c>
      <c r="N8915" s="545" t="s">
        <v>13413</v>
      </c>
      <c r="O8915" s="545" t="s">
        <v>13413</v>
      </c>
      <c r="P8915" s="549">
        <v>6487</v>
      </c>
      <c r="Q8915" s="549">
        <v>1</v>
      </c>
      <c r="R8915" s="549">
        <v>59</v>
      </c>
      <c r="S8915" s="548"/>
      <c r="T8915" s="548"/>
      <c r="U8915" s="99"/>
    </row>
    <row r="8916" spans="1:21" ht="19.5" customHeight="1">
      <c r="A8916" s="545">
        <v>103718</v>
      </c>
      <c r="B8916" s="545" t="s">
        <v>4153</v>
      </c>
      <c r="C8916" s="545" t="s">
        <v>4504</v>
      </c>
      <c r="D8916" s="546"/>
      <c r="E8916" s="171" t="str">
        <f t="shared" si="139"/>
        <v>1900</v>
      </c>
      <c r="F8916" s="547">
        <v>0</v>
      </c>
      <c r="G8916" s="548">
        <v>0</v>
      </c>
      <c r="H8916" s="547">
        <v>0</v>
      </c>
      <c r="I8916" s="545" t="s">
        <v>12973</v>
      </c>
      <c r="J8916" s="545"/>
      <c r="K8916" s="545" t="s">
        <v>13413</v>
      </c>
      <c r="L8916" s="545" t="s">
        <v>13413</v>
      </c>
      <c r="M8916" s="548" t="s">
        <v>13758</v>
      </c>
      <c r="N8916" s="545" t="s">
        <v>13413</v>
      </c>
      <c r="O8916" s="545" t="s">
        <v>13413</v>
      </c>
      <c r="P8916" s="549">
        <v>6488</v>
      </c>
      <c r="Q8916" s="549">
        <v>1</v>
      </c>
      <c r="R8916" s="549">
        <v>59</v>
      </c>
      <c r="S8916" s="548"/>
      <c r="T8916" s="548"/>
      <c r="U8916" s="99"/>
    </row>
    <row r="8917" spans="1:21" ht="19.5" customHeight="1">
      <c r="A8917" s="545">
        <v>103719</v>
      </c>
      <c r="B8917" s="545" t="s">
        <v>4152</v>
      </c>
      <c r="C8917" s="545" t="s">
        <v>4504</v>
      </c>
      <c r="D8917" s="546"/>
      <c r="E8917" s="171" t="str">
        <f t="shared" si="139"/>
        <v>1900</v>
      </c>
      <c r="F8917" s="547">
        <v>0</v>
      </c>
      <c r="G8917" s="548">
        <v>0</v>
      </c>
      <c r="H8917" s="547">
        <v>0</v>
      </c>
      <c r="I8917" s="545" t="s">
        <v>12973</v>
      </c>
      <c r="J8917" s="545"/>
      <c r="K8917" s="545" t="s">
        <v>13413</v>
      </c>
      <c r="L8917" s="545" t="s">
        <v>13413</v>
      </c>
      <c r="M8917" s="548" t="s">
        <v>13758</v>
      </c>
      <c r="N8917" s="545" t="s">
        <v>13413</v>
      </c>
      <c r="O8917" s="545" t="s">
        <v>13413</v>
      </c>
      <c r="P8917" s="549">
        <v>6489</v>
      </c>
      <c r="Q8917" s="549">
        <v>1</v>
      </c>
      <c r="R8917" s="549">
        <v>59</v>
      </c>
      <c r="S8917" s="548"/>
      <c r="T8917" s="548"/>
      <c r="U8917" s="99"/>
    </row>
    <row r="8918" spans="1:21" ht="19.5" customHeight="1">
      <c r="A8918" s="545">
        <v>103720</v>
      </c>
      <c r="B8918" s="545" t="s">
        <v>4175</v>
      </c>
      <c r="C8918" s="545" t="s">
        <v>216</v>
      </c>
      <c r="D8918" s="546">
        <v>46052</v>
      </c>
      <c r="E8918" s="171" t="str">
        <f t="shared" si="139"/>
        <v>2026</v>
      </c>
      <c r="F8918" s="547">
        <v>33479</v>
      </c>
      <c r="G8918" s="548">
        <v>0.19</v>
      </c>
      <c r="H8918" s="547">
        <v>28133.61</v>
      </c>
      <c r="I8918" s="545" t="s">
        <v>12679</v>
      </c>
      <c r="J8918" s="545" t="s">
        <v>13307</v>
      </c>
      <c r="K8918" s="545" t="s">
        <v>13413</v>
      </c>
      <c r="L8918" s="545" t="s">
        <v>13413</v>
      </c>
      <c r="M8918" s="548" t="s">
        <v>13758</v>
      </c>
      <c r="N8918" s="545" t="s">
        <v>13413</v>
      </c>
      <c r="O8918" s="545" t="s">
        <v>13413</v>
      </c>
      <c r="P8918" s="549">
        <v>6490</v>
      </c>
      <c r="Q8918" s="549">
        <v>1</v>
      </c>
      <c r="R8918" s="549">
        <v>88</v>
      </c>
      <c r="S8918" s="548">
        <v>2228</v>
      </c>
      <c r="T8918" s="548"/>
      <c r="U8918" s="99"/>
    </row>
    <row r="8919" spans="1:21" ht="19.5" customHeight="1">
      <c r="A8919" s="545">
        <v>103721</v>
      </c>
      <c r="B8919" s="545" t="s">
        <v>4136</v>
      </c>
      <c r="C8919" s="545" t="s">
        <v>216</v>
      </c>
      <c r="D8919" s="546"/>
      <c r="E8919" s="171" t="str">
        <f t="shared" si="139"/>
        <v>1900</v>
      </c>
      <c r="F8919" s="547">
        <v>0</v>
      </c>
      <c r="G8919" s="548">
        <v>0</v>
      </c>
      <c r="H8919" s="547">
        <v>0</v>
      </c>
      <c r="I8919" s="545" t="s">
        <v>12973</v>
      </c>
      <c r="J8919" s="545"/>
      <c r="K8919" s="545" t="s">
        <v>13413</v>
      </c>
      <c r="L8919" s="545" t="s">
        <v>13413</v>
      </c>
      <c r="M8919" s="548" t="s">
        <v>13758</v>
      </c>
      <c r="N8919" s="545" t="s">
        <v>13413</v>
      </c>
      <c r="O8919" s="545" t="s">
        <v>13413</v>
      </c>
      <c r="P8919" s="549">
        <v>6491</v>
      </c>
      <c r="Q8919" s="549">
        <v>1</v>
      </c>
      <c r="R8919" s="549">
        <v>59</v>
      </c>
      <c r="S8919" s="548"/>
      <c r="T8919" s="548"/>
      <c r="U8919" s="99"/>
    </row>
    <row r="8920" spans="1:21" ht="19.5" customHeight="1">
      <c r="A8920" s="545">
        <v>103722</v>
      </c>
      <c r="B8920" s="545" t="s">
        <v>10114</v>
      </c>
      <c r="C8920" s="545" t="s">
        <v>216</v>
      </c>
      <c r="D8920" s="546"/>
      <c r="E8920" s="171" t="str">
        <f t="shared" si="139"/>
        <v>1900</v>
      </c>
      <c r="F8920" s="547">
        <v>0</v>
      </c>
      <c r="G8920" s="548">
        <v>0</v>
      </c>
      <c r="H8920" s="547">
        <v>0</v>
      </c>
      <c r="I8920" s="545" t="s">
        <v>12973</v>
      </c>
      <c r="J8920" s="545"/>
      <c r="K8920" s="545" t="s">
        <v>13413</v>
      </c>
      <c r="L8920" s="545" t="s">
        <v>13413</v>
      </c>
      <c r="M8920" s="548" t="s">
        <v>13758</v>
      </c>
      <c r="N8920" s="545" t="s">
        <v>13413</v>
      </c>
      <c r="O8920" s="545" t="s">
        <v>13413</v>
      </c>
      <c r="P8920" s="549">
        <v>6492</v>
      </c>
      <c r="Q8920" s="549">
        <v>1</v>
      </c>
      <c r="R8920" s="549">
        <v>59</v>
      </c>
      <c r="S8920" s="548"/>
      <c r="T8920" s="548"/>
      <c r="U8920" s="99"/>
    </row>
    <row r="8921" spans="1:21" ht="19.5" customHeight="1">
      <c r="A8921" s="545">
        <v>103723</v>
      </c>
      <c r="B8921" s="545" t="s">
        <v>8248</v>
      </c>
      <c r="C8921" s="545" t="s">
        <v>216</v>
      </c>
      <c r="D8921" s="546">
        <v>43530</v>
      </c>
      <c r="E8921" s="171" t="str">
        <f t="shared" si="139"/>
        <v>2019</v>
      </c>
      <c r="F8921" s="547">
        <v>14300</v>
      </c>
      <c r="G8921" s="548">
        <v>0.19</v>
      </c>
      <c r="H8921" s="547">
        <v>12016.81</v>
      </c>
      <c r="I8921" s="545" t="s">
        <v>12973</v>
      </c>
      <c r="J8921" s="545" t="s">
        <v>13296</v>
      </c>
      <c r="K8921" s="545" t="s">
        <v>13413</v>
      </c>
      <c r="L8921" s="545" t="s">
        <v>13413</v>
      </c>
      <c r="M8921" s="548" t="s">
        <v>13758</v>
      </c>
      <c r="N8921" s="545" t="s">
        <v>13413</v>
      </c>
      <c r="O8921" s="545" t="s">
        <v>13413</v>
      </c>
      <c r="P8921" s="549">
        <v>6493</v>
      </c>
      <c r="Q8921" s="549">
        <v>1</v>
      </c>
      <c r="R8921" s="549">
        <v>59</v>
      </c>
      <c r="S8921" s="548">
        <v>2218</v>
      </c>
      <c r="T8921" s="548"/>
      <c r="U8921" s="99"/>
    </row>
    <row r="8922" spans="1:21" ht="19.5" customHeight="1">
      <c r="A8922" s="545">
        <v>103724</v>
      </c>
      <c r="B8922" s="545" t="s">
        <v>4299</v>
      </c>
      <c r="C8922" s="545" t="s">
        <v>216</v>
      </c>
      <c r="D8922" s="546"/>
      <c r="E8922" s="171" t="str">
        <f t="shared" si="139"/>
        <v>1900</v>
      </c>
      <c r="F8922" s="547">
        <v>0</v>
      </c>
      <c r="G8922" s="548">
        <v>0</v>
      </c>
      <c r="H8922" s="547">
        <v>0</v>
      </c>
      <c r="I8922" s="545" t="s">
        <v>12973</v>
      </c>
      <c r="J8922" s="545"/>
      <c r="K8922" s="545" t="s">
        <v>13413</v>
      </c>
      <c r="L8922" s="545" t="s">
        <v>13413</v>
      </c>
      <c r="M8922" s="548" t="s">
        <v>13758</v>
      </c>
      <c r="N8922" s="545" t="s">
        <v>13413</v>
      </c>
      <c r="O8922" s="545" t="s">
        <v>13413</v>
      </c>
      <c r="P8922" s="549">
        <v>6494</v>
      </c>
      <c r="Q8922" s="549">
        <v>1</v>
      </c>
      <c r="R8922" s="549">
        <v>59</v>
      </c>
      <c r="S8922" s="548"/>
      <c r="T8922" s="548"/>
      <c r="U8922" s="99"/>
    </row>
    <row r="8923" spans="1:21" ht="19.5" customHeight="1">
      <c r="A8923" s="545">
        <v>103725</v>
      </c>
      <c r="B8923" s="545" t="s">
        <v>4190</v>
      </c>
      <c r="C8923" s="545" t="s">
        <v>216</v>
      </c>
      <c r="D8923" s="546"/>
      <c r="E8923" s="171" t="str">
        <f t="shared" si="139"/>
        <v>1900</v>
      </c>
      <c r="F8923" s="547">
        <v>0</v>
      </c>
      <c r="G8923" s="548">
        <v>0</v>
      </c>
      <c r="H8923" s="547">
        <v>0</v>
      </c>
      <c r="I8923" s="545" t="s">
        <v>12973</v>
      </c>
      <c r="J8923" s="545"/>
      <c r="K8923" s="545" t="s">
        <v>13413</v>
      </c>
      <c r="L8923" s="545" t="s">
        <v>13413</v>
      </c>
      <c r="M8923" s="548" t="s">
        <v>13758</v>
      </c>
      <c r="N8923" s="545" t="s">
        <v>13413</v>
      </c>
      <c r="O8923" s="545" t="s">
        <v>13413</v>
      </c>
      <c r="P8923" s="549">
        <v>6495</v>
      </c>
      <c r="Q8923" s="549">
        <v>1</v>
      </c>
      <c r="R8923" s="549">
        <v>59</v>
      </c>
      <c r="S8923" s="548"/>
      <c r="T8923" s="548"/>
      <c r="U8923" s="99"/>
    </row>
    <row r="8924" spans="1:21" ht="19.5" customHeight="1">
      <c r="A8924" s="545">
        <v>103726</v>
      </c>
      <c r="B8924" s="545" t="s">
        <v>4345</v>
      </c>
      <c r="C8924" s="545" t="s">
        <v>216</v>
      </c>
      <c r="D8924" s="546"/>
      <c r="E8924" s="171" t="str">
        <f t="shared" si="139"/>
        <v>1900</v>
      </c>
      <c r="F8924" s="547">
        <v>0</v>
      </c>
      <c r="G8924" s="548">
        <v>0</v>
      </c>
      <c r="H8924" s="547">
        <v>0</v>
      </c>
      <c r="I8924" s="545" t="s">
        <v>12973</v>
      </c>
      <c r="J8924" s="545"/>
      <c r="K8924" s="545" t="s">
        <v>13413</v>
      </c>
      <c r="L8924" s="545" t="s">
        <v>13413</v>
      </c>
      <c r="M8924" s="548" t="s">
        <v>13758</v>
      </c>
      <c r="N8924" s="545" t="s">
        <v>13413</v>
      </c>
      <c r="O8924" s="545" t="s">
        <v>13413</v>
      </c>
      <c r="P8924" s="549">
        <v>6496</v>
      </c>
      <c r="Q8924" s="549">
        <v>1</v>
      </c>
      <c r="R8924" s="549">
        <v>59</v>
      </c>
      <c r="S8924" s="548"/>
      <c r="T8924" s="548"/>
      <c r="U8924" s="99"/>
    </row>
    <row r="8925" spans="1:21" ht="19.5" customHeight="1">
      <c r="A8925" s="545">
        <v>103727</v>
      </c>
      <c r="B8925" s="545" t="s">
        <v>8373</v>
      </c>
      <c r="C8925" s="545" t="s">
        <v>216</v>
      </c>
      <c r="D8925" s="546">
        <v>46052</v>
      </c>
      <c r="E8925" s="171" t="str">
        <f t="shared" si="139"/>
        <v>2026</v>
      </c>
      <c r="F8925" s="547">
        <v>2693293</v>
      </c>
      <c r="G8925" s="548">
        <v>0.19</v>
      </c>
      <c r="H8925" s="547">
        <v>2263271.4300000002</v>
      </c>
      <c r="I8925" s="545" t="s">
        <v>12647</v>
      </c>
      <c r="J8925" s="545" t="s">
        <v>13307</v>
      </c>
      <c r="K8925" s="545" t="s">
        <v>13413</v>
      </c>
      <c r="L8925" s="545" t="s">
        <v>13413</v>
      </c>
      <c r="M8925" s="548" t="s">
        <v>13758</v>
      </c>
      <c r="N8925" s="545" t="s">
        <v>13413</v>
      </c>
      <c r="O8925" s="545" t="s">
        <v>13413</v>
      </c>
      <c r="P8925" s="549">
        <v>6497</v>
      </c>
      <c r="Q8925" s="549">
        <v>1</v>
      </c>
      <c r="R8925" s="549">
        <v>26</v>
      </c>
      <c r="S8925" s="548">
        <v>2228</v>
      </c>
      <c r="T8925" s="548"/>
      <c r="U8925" s="99"/>
    </row>
    <row r="8926" spans="1:21" ht="19.5" customHeight="1">
      <c r="A8926" s="545">
        <v>103735</v>
      </c>
      <c r="B8926" s="545" t="s">
        <v>8372</v>
      </c>
      <c r="C8926" s="545" t="s">
        <v>216</v>
      </c>
      <c r="D8926" s="546">
        <v>46052</v>
      </c>
      <c r="E8926" s="171" t="str">
        <f t="shared" si="139"/>
        <v>2026</v>
      </c>
      <c r="F8926" s="547">
        <v>4225494</v>
      </c>
      <c r="G8926" s="548">
        <v>0.19</v>
      </c>
      <c r="H8926" s="547">
        <v>3550835.29</v>
      </c>
      <c r="I8926" s="545" t="s">
        <v>12647</v>
      </c>
      <c r="J8926" s="545" t="s">
        <v>13307</v>
      </c>
      <c r="K8926" s="545" t="s">
        <v>13413</v>
      </c>
      <c r="L8926" s="545" t="s">
        <v>13413</v>
      </c>
      <c r="M8926" s="548" t="s">
        <v>13758</v>
      </c>
      <c r="N8926" s="545" t="s">
        <v>13413</v>
      </c>
      <c r="O8926" s="545" t="s">
        <v>13413</v>
      </c>
      <c r="P8926" s="549">
        <v>6504</v>
      </c>
      <c r="Q8926" s="549">
        <v>1</v>
      </c>
      <c r="R8926" s="549">
        <v>26</v>
      </c>
      <c r="S8926" s="548">
        <v>2228</v>
      </c>
      <c r="T8926" s="548"/>
      <c r="U8926" s="99"/>
    </row>
    <row r="8927" spans="1:21" ht="19.5" customHeight="1">
      <c r="A8927" s="545">
        <v>103736</v>
      </c>
      <c r="B8927" s="545" t="s">
        <v>3457</v>
      </c>
      <c r="C8927" s="545" t="s">
        <v>216</v>
      </c>
      <c r="D8927" s="546">
        <v>45491</v>
      </c>
      <c r="E8927" s="171" t="str">
        <f t="shared" si="139"/>
        <v>2024</v>
      </c>
      <c r="F8927" s="547">
        <v>52937</v>
      </c>
      <c r="G8927" s="548">
        <v>0.19</v>
      </c>
      <c r="H8927" s="547">
        <v>44484.87</v>
      </c>
      <c r="I8927" s="545" t="s">
        <v>12647</v>
      </c>
      <c r="J8927" s="545" t="s">
        <v>13307</v>
      </c>
      <c r="K8927" s="545" t="s">
        <v>13413</v>
      </c>
      <c r="L8927" s="545" t="s">
        <v>13413</v>
      </c>
      <c r="M8927" s="548" t="s">
        <v>13758</v>
      </c>
      <c r="N8927" s="545" t="s">
        <v>13413</v>
      </c>
      <c r="O8927" s="545" t="s">
        <v>13413</v>
      </c>
      <c r="P8927" s="549">
        <v>6505</v>
      </c>
      <c r="Q8927" s="549">
        <v>1</v>
      </c>
      <c r="R8927" s="549">
        <v>26</v>
      </c>
      <c r="S8927" s="548">
        <v>2228</v>
      </c>
      <c r="T8927" s="548"/>
      <c r="U8927" s="99"/>
    </row>
    <row r="8928" spans="1:21" ht="19.5" customHeight="1">
      <c r="A8928" s="545">
        <v>103737</v>
      </c>
      <c r="B8928" s="545" t="s">
        <v>3573</v>
      </c>
      <c r="C8928" s="545" t="s">
        <v>216</v>
      </c>
      <c r="D8928" s="546">
        <v>45009</v>
      </c>
      <c r="E8928" s="171" t="str">
        <f t="shared" si="139"/>
        <v>2023</v>
      </c>
      <c r="F8928" s="547">
        <v>582746</v>
      </c>
      <c r="G8928" s="548">
        <v>0.19</v>
      </c>
      <c r="H8928" s="547">
        <v>489702.52</v>
      </c>
      <c r="I8928" s="545" t="s">
        <v>12647</v>
      </c>
      <c r="J8928" s="545" t="s">
        <v>13297</v>
      </c>
      <c r="K8928" s="545" t="s">
        <v>13413</v>
      </c>
      <c r="L8928" s="545" t="s">
        <v>13413</v>
      </c>
      <c r="M8928" s="548" t="s">
        <v>13758</v>
      </c>
      <c r="N8928" s="545" t="s">
        <v>13413</v>
      </c>
      <c r="O8928" s="545" t="s">
        <v>13413</v>
      </c>
      <c r="P8928" s="549">
        <v>6506</v>
      </c>
      <c r="Q8928" s="549">
        <v>1</v>
      </c>
      <c r="R8928" s="549">
        <v>26</v>
      </c>
      <c r="S8928" s="548">
        <v>2257</v>
      </c>
      <c r="T8928" s="548"/>
      <c r="U8928" s="99"/>
    </row>
    <row r="8929" spans="1:21" ht="19.5" customHeight="1">
      <c r="A8929" s="545">
        <v>103738</v>
      </c>
      <c r="B8929" s="545" t="s">
        <v>3574</v>
      </c>
      <c r="C8929" s="545" t="s">
        <v>216</v>
      </c>
      <c r="D8929" s="546">
        <v>45009</v>
      </c>
      <c r="E8929" s="171" t="str">
        <f t="shared" si="139"/>
        <v>2023</v>
      </c>
      <c r="F8929" s="547">
        <v>343500</v>
      </c>
      <c r="G8929" s="548">
        <v>0.19</v>
      </c>
      <c r="H8929" s="547">
        <v>288655.46000000002</v>
      </c>
      <c r="I8929" s="545" t="s">
        <v>12647</v>
      </c>
      <c r="J8929" s="545" t="s">
        <v>13297</v>
      </c>
      <c r="K8929" s="545" t="s">
        <v>19119</v>
      </c>
      <c r="L8929" s="545" t="s">
        <v>13413</v>
      </c>
      <c r="M8929" s="548" t="s">
        <v>13758</v>
      </c>
      <c r="N8929" s="545" t="s">
        <v>13413</v>
      </c>
      <c r="O8929" s="545" t="s">
        <v>13413</v>
      </c>
      <c r="P8929" s="549">
        <v>6507</v>
      </c>
      <c r="Q8929" s="549">
        <v>1</v>
      </c>
      <c r="R8929" s="549">
        <v>26</v>
      </c>
      <c r="S8929" s="548">
        <v>2257</v>
      </c>
      <c r="T8929" s="548"/>
      <c r="U8929" s="99"/>
    </row>
    <row r="8930" spans="1:21" ht="19.5" customHeight="1">
      <c r="A8930" s="545">
        <v>103739</v>
      </c>
      <c r="B8930" s="545" t="s">
        <v>4073</v>
      </c>
      <c r="C8930" s="545" t="s">
        <v>216</v>
      </c>
      <c r="D8930" s="546"/>
      <c r="E8930" s="171" t="str">
        <f t="shared" si="139"/>
        <v>1900</v>
      </c>
      <c r="F8930" s="547">
        <v>0</v>
      </c>
      <c r="G8930" s="548">
        <v>0</v>
      </c>
      <c r="H8930" s="547">
        <v>0</v>
      </c>
      <c r="I8930" s="545" t="s">
        <v>12973</v>
      </c>
      <c r="J8930" s="545"/>
      <c r="K8930" s="545" t="s">
        <v>13413</v>
      </c>
      <c r="L8930" s="545" t="s">
        <v>13413</v>
      </c>
      <c r="M8930" s="548" t="s">
        <v>13758</v>
      </c>
      <c r="N8930" s="545" t="s">
        <v>13413</v>
      </c>
      <c r="O8930" s="545" t="s">
        <v>13413</v>
      </c>
      <c r="P8930" s="549">
        <v>6508</v>
      </c>
      <c r="Q8930" s="549">
        <v>1</v>
      </c>
      <c r="R8930" s="549">
        <v>59</v>
      </c>
      <c r="S8930" s="548"/>
      <c r="T8930" s="548"/>
      <c r="U8930" s="99"/>
    </row>
    <row r="8931" spans="1:21" ht="19.5" customHeight="1">
      <c r="A8931" s="545">
        <v>103740</v>
      </c>
      <c r="B8931" s="545" t="s">
        <v>8328</v>
      </c>
      <c r="C8931" s="545" t="s">
        <v>216</v>
      </c>
      <c r="D8931" s="546">
        <v>45014</v>
      </c>
      <c r="E8931" s="171" t="str">
        <f t="shared" si="139"/>
        <v>2023</v>
      </c>
      <c r="F8931" s="547">
        <v>96135.01</v>
      </c>
      <c r="G8931" s="548">
        <v>0.19</v>
      </c>
      <c r="H8931" s="547">
        <v>80785.72</v>
      </c>
      <c r="I8931" s="545" t="s">
        <v>12647</v>
      </c>
      <c r="J8931" s="545" t="s">
        <v>13297</v>
      </c>
      <c r="K8931" s="545" t="s">
        <v>13413</v>
      </c>
      <c r="L8931" s="545" t="s">
        <v>13413</v>
      </c>
      <c r="M8931" s="548" t="s">
        <v>13758</v>
      </c>
      <c r="N8931" s="545" t="s">
        <v>13413</v>
      </c>
      <c r="O8931" s="545" t="s">
        <v>13413</v>
      </c>
      <c r="P8931" s="549">
        <v>6509</v>
      </c>
      <c r="Q8931" s="549">
        <v>1</v>
      </c>
      <c r="R8931" s="549">
        <v>26</v>
      </c>
      <c r="S8931" s="548">
        <v>2257</v>
      </c>
      <c r="T8931" s="548"/>
      <c r="U8931" s="99"/>
    </row>
    <row r="8932" spans="1:21" ht="19.5" customHeight="1">
      <c r="A8932" s="545">
        <v>103741</v>
      </c>
      <c r="B8932" s="545" t="s">
        <v>3406</v>
      </c>
      <c r="C8932" s="545" t="s">
        <v>216</v>
      </c>
      <c r="D8932" s="546">
        <v>45015</v>
      </c>
      <c r="E8932" s="171" t="str">
        <f t="shared" si="139"/>
        <v>2023</v>
      </c>
      <c r="F8932" s="547">
        <v>47303</v>
      </c>
      <c r="G8932" s="548">
        <v>0.19</v>
      </c>
      <c r="H8932" s="547">
        <v>39750.42</v>
      </c>
      <c r="I8932" s="545" t="s">
        <v>12647</v>
      </c>
      <c r="J8932" s="545" t="s">
        <v>13297</v>
      </c>
      <c r="K8932" s="545" t="s">
        <v>13413</v>
      </c>
      <c r="L8932" s="545" t="s">
        <v>13413</v>
      </c>
      <c r="M8932" s="548" t="s">
        <v>13758</v>
      </c>
      <c r="N8932" s="545" t="s">
        <v>13413</v>
      </c>
      <c r="O8932" s="545" t="s">
        <v>13413</v>
      </c>
      <c r="P8932" s="549">
        <v>6510</v>
      </c>
      <c r="Q8932" s="549">
        <v>1</v>
      </c>
      <c r="R8932" s="549">
        <v>26</v>
      </c>
      <c r="S8932" s="548">
        <v>2257</v>
      </c>
      <c r="T8932" s="548"/>
      <c r="U8932" s="99"/>
    </row>
    <row r="8933" spans="1:21" ht="19.5" customHeight="1">
      <c r="A8933" s="545">
        <v>103742</v>
      </c>
      <c r="B8933" s="545" t="s">
        <v>3583</v>
      </c>
      <c r="C8933" s="545" t="s">
        <v>216</v>
      </c>
      <c r="D8933" s="546">
        <v>45015</v>
      </c>
      <c r="E8933" s="171" t="str">
        <f t="shared" si="139"/>
        <v>2023</v>
      </c>
      <c r="F8933" s="547">
        <v>1632401</v>
      </c>
      <c r="G8933" s="548">
        <v>0.19</v>
      </c>
      <c r="H8933" s="547">
        <v>1371765.55</v>
      </c>
      <c r="I8933" s="545" t="s">
        <v>12647</v>
      </c>
      <c r="J8933" s="545" t="s">
        <v>13297</v>
      </c>
      <c r="K8933" s="545" t="s">
        <v>13413</v>
      </c>
      <c r="L8933" s="545" t="s">
        <v>13413</v>
      </c>
      <c r="M8933" s="548" t="s">
        <v>13758</v>
      </c>
      <c r="N8933" s="545" t="s">
        <v>13413</v>
      </c>
      <c r="O8933" s="545" t="s">
        <v>13413</v>
      </c>
      <c r="P8933" s="549">
        <v>6511</v>
      </c>
      <c r="Q8933" s="549">
        <v>1</v>
      </c>
      <c r="R8933" s="549">
        <v>26</v>
      </c>
      <c r="S8933" s="548">
        <v>2257</v>
      </c>
      <c r="T8933" s="548"/>
      <c r="U8933" s="99"/>
    </row>
    <row r="8934" spans="1:21" ht="19.5" customHeight="1">
      <c r="A8934" s="545">
        <v>103743</v>
      </c>
      <c r="B8934" s="545" t="s">
        <v>3479</v>
      </c>
      <c r="C8934" s="545" t="s">
        <v>216</v>
      </c>
      <c r="D8934" s="546">
        <v>45015</v>
      </c>
      <c r="E8934" s="171" t="str">
        <f t="shared" si="139"/>
        <v>2023</v>
      </c>
      <c r="F8934" s="547">
        <v>95822</v>
      </c>
      <c r="G8934" s="548">
        <v>0.19</v>
      </c>
      <c r="H8934" s="547">
        <v>80522.69</v>
      </c>
      <c r="I8934" s="545" t="s">
        <v>12647</v>
      </c>
      <c r="J8934" s="545" t="s">
        <v>13297</v>
      </c>
      <c r="K8934" s="545" t="s">
        <v>19120</v>
      </c>
      <c r="L8934" s="545" t="s">
        <v>13413</v>
      </c>
      <c r="M8934" s="548" t="s">
        <v>13758</v>
      </c>
      <c r="N8934" s="545" t="s">
        <v>13413</v>
      </c>
      <c r="O8934" s="545" t="s">
        <v>13413</v>
      </c>
      <c r="P8934" s="549">
        <v>6512</v>
      </c>
      <c r="Q8934" s="549">
        <v>1</v>
      </c>
      <c r="R8934" s="549">
        <v>26</v>
      </c>
      <c r="S8934" s="548">
        <v>2257</v>
      </c>
      <c r="T8934" s="548"/>
      <c r="U8934" s="99"/>
    </row>
    <row r="8935" spans="1:21" ht="19.5" customHeight="1">
      <c r="A8935" s="545">
        <v>103744</v>
      </c>
      <c r="B8935" s="545" t="s">
        <v>3481</v>
      </c>
      <c r="C8935" s="545" t="s">
        <v>4552</v>
      </c>
      <c r="D8935" s="546">
        <v>45015</v>
      </c>
      <c r="E8935" s="171" t="str">
        <f t="shared" si="139"/>
        <v>2023</v>
      </c>
      <c r="F8935" s="547">
        <v>592330</v>
      </c>
      <c r="G8935" s="548">
        <v>0.19</v>
      </c>
      <c r="H8935" s="547">
        <v>497756.3</v>
      </c>
      <c r="I8935" s="545" t="s">
        <v>12647</v>
      </c>
      <c r="J8935" s="545" t="s">
        <v>13297</v>
      </c>
      <c r="K8935" s="545" t="s">
        <v>13413</v>
      </c>
      <c r="L8935" s="545" t="s">
        <v>13413</v>
      </c>
      <c r="M8935" s="548" t="s">
        <v>13758</v>
      </c>
      <c r="N8935" s="545" t="s">
        <v>13413</v>
      </c>
      <c r="O8935" s="545" t="s">
        <v>13413</v>
      </c>
      <c r="P8935" s="549">
        <v>6513</v>
      </c>
      <c r="Q8935" s="549">
        <v>1</v>
      </c>
      <c r="R8935" s="549">
        <v>26</v>
      </c>
      <c r="S8935" s="548">
        <v>2257</v>
      </c>
      <c r="T8935" s="548"/>
      <c r="U8935" s="99"/>
    </row>
    <row r="8936" spans="1:21" ht="19.5" customHeight="1">
      <c r="A8936" s="545">
        <v>103745</v>
      </c>
      <c r="B8936" s="545" t="s">
        <v>3520</v>
      </c>
      <c r="C8936" s="545" t="s">
        <v>216</v>
      </c>
      <c r="D8936" s="546">
        <v>45015</v>
      </c>
      <c r="E8936" s="171" t="str">
        <f t="shared" si="139"/>
        <v>2023</v>
      </c>
      <c r="F8936" s="547">
        <v>247832.01</v>
      </c>
      <c r="G8936" s="548">
        <v>0.19</v>
      </c>
      <c r="H8936" s="547">
        <v>208262.19</v>
      </c>
      <c r="I8936" s="545" t="s">
        <v>12647</v>
      </c>
      <c r="J8936" s="545" t="s">
        <v>13297</v>
      </c>
      <c r="K8936" s="545" t="s">
        <v>13413</v>
      </c>
      <c r="L8936" s="545" t="s">
        <v>13413</v>
      </c>
      <c r="M8936" s="548" t="s">
        <v>13758</v>
      </c>
      <c r="N8936" s="545" t="s">
        <v>13413</v>
      </c>
      <c r="O8936" s="545" t="s">
        <v>13413</v>
      </c>
      <c r="P8936" s="549">
        <v>6514</v>
      </c>
      <c r="Q8936" s="549">
        <v>1</v>
      </c>
      <c r="R8936" s="549">
        <v>26</v>
      </c>
      <c r="S8936" s="548">
        <v>2257</v>
      </c>
      <c r="T8936" s="548"/>
      <c r="U8936" s="99"/>
    </row>
    <row r="8937" spans="1:21" ht="19.5" customHeight="1">
      <c r="A8937" s="545">
        <v>103746</v>
      </c>
      <c r="B8937" s="545" t="s">
        <v>8241</v>
      </c>
      <c r="C8937" s="545" t="s">
        <v>216</v>
      </c>
      <c r="D8937" s="546">
        <v>45015</v>
      </c>
      <c r="E8937" s="171" t="str">
        <f t="shared" si="139"/>
        <v>2023</v>
      </c>
      <c r="F8937" s="547">
        <v>2755507</v>
      </c>
      <c r="G8937" s="548">
        <v>0.19</v>
      </c>
      <c r="H8937" s="547">
        <v>2315552.1</v>
      </c>
      <c r="I8937" s="545" t="s">
        <v>12647</v>
      </c>
      <c r="J8937" s="545" t="s">
        <v>13297</v>
      </c>
      <c r="K8937" s="545" t="s">
        <v>13413</v>
      </c>
      <c r="L8937" s="545" t="s">
        <v>13413</v>
      </c>
      <c r="M8937" s="548" t="s">
        <v>13758</v>
      </c>
      <c r="N8937" s="545" t="s">
        <v>13413</v>
      </c>
      <c r="O8937" s="545" t="s">
        <v>13413</v>
      </c>
      <c r="P8937" s="549">
        <v>6515</v>
      </c>
      <c r="Q8937" s="549">
        <v>1</v>
      </c>
      <c r="R8937" s="549">
        <v>26</v>
      </c>
      <c r="S8937" s="548">
        <v>2257</v>
      </c>
      <c r="T8937" s="548"/>
      <c r="U8937" s="99"/>
    </row>
    <row r="8938" spans="1:21" ht="19.5" customHeight="1">
      <c r="A8938" s="545">
        <v>103747</v>
      </c>
      <c r="B8938" s="545" t="s">
        <v>4065</v>
      </c>
      <c r="C8938" s="545" t="s">
        <v>216</v>
      </c>
      <c r="D8938" s="546"/>
      <c r="E8938" s="171" t="str">
        <f t="shared" si="139"/>
        <v>1900</v>
      </c>
      <c r="F8938" s="547">
        <v>0</v>
      </c>
      <c r="G8938" s="548">
        <v>0</v>
      </c>
      <c r="H8938" s="547">
        <v>0</v>
      </c>
      <c r="I8938" s="545" t="s">
        <v>12973</v>
      </c>
      <c r="J8938" s="545"/>
      <c r="K8938" s="545" t="s">
        <v>13413</v>
      </c>
      <c r="L8938" s="545" t="s">
        <v>13413</v>
      </c>
      <c r="M8938" s="548" t="s">
        <v>13758</v>
      </c>
      <c r="N8938" s="545" t="s">
        <v>13413</v>
      </c>
      <c r="O8938" s="545" t="s">
        <v>13413</v>
      </c>
      <c r="P8938" s="549">
        <v>6516</v>
      </c>
      <c r="Q8938" s="549">
        <v>1</v>
      </c>
      <c r="R8938" s="549">
        <v>59</v>
      </c>
      <c r="S8938" s="548"/>
      <c r="T8938" s="548"/>
      <c r="U8938" s="99"/>
    </row>
    <row r="8939" spans="1:21" ht="19.5" customHeight="1">
      <c r="A8939" s="545">
        <v>103748</v>
      </c>
      <c r="B8939" s="545" t="s">
        <v>6705</v>
      </c>
      <c r="C8939" s="545" t="s">
        <v>4552</v>
      </c>
      <c r="D8939" s="546">
        <v>45708</v>
      </c>
      <c r="E8939" s="171" t="str">
        <f t="shared" si="139"/>
        <v>2025</v>
      </c>
      <c r="F8939" s="547">
        <v>140388.18</v>
      </c>
      <c r="G8939" s="548">
        <v>0.19</v>
      </c>
      <c r="H8939" s="547">
        <v>117973.26</v>
      </c>
      <c r="I8939" s="545" t="s">
        <v>12647</v>
      </c>
      <c r="J8939" s="545" t="s">
        <v>13307</v>
      </c>
      <c r="K8939" s="545" t="s">
        <v>13413</v>
      </c>
      <c r="L8939" s="545" t="s">
        <v>13413</v>
      </c>
      <c r="M8939" s="548" t="s">
        <v>13758</v>
      </c>
      <c r="N8939" s="545" t="s">
        <v>13413</v>
      </c>
      <c r="O8939" s="545" t="s">
        <v>13413</v>
      </c>
      <c r="P8939" s="549">
        <v>6517</v>
      </c>
      <c r="Q8939" s="549">
        <v>1</v>
      </c>
      <c r="R8939" s="549">
        <v>26</v>
      </c>
      <c r="S8939" s="548">
        <v>2228</v>
      </c>
      <c r="T8939" s="548"/>
      <c r="U8939" s="99"/>
    </row>
    <row r="8940" spans="1:21" ht="19.5" customHeight="1">
      <c r="A8940" s="545">
        <v>103749</v>
      </c>
      <c r="B8940" s="545" t="s">
        <v>4227</v>
      </c>
      <c r="C8940" s="545" t="s">
        <v>216</v>
      </c>
      <c r="D8940" s="546"/>
      <c r="E8940" s="171" t="str">
        <f t="shared" si="139"/>
        <v>1900</v>
      </c>
      <c r="F8940" s="547">
        <v>0</v>
      </c>
      <c r="G8940" s="548">
        <v>0</v>
      </c>
      <c r="H8940" s="547">
        <v>0</v>
      </c>
      <c r="I8940" s="545" t="s">
        <v>12973</v>
      </c>
      <c r="J8940" s="545"/>
      <c r="K8940" s="545" t="s">
        <v>13413</v>
      </c>
      <c r="L8940" s="545" t="s">
        <v>13413</v>
      </c>
      <c r="M8940" s="548" t="s">
        <v>13758</v>
      </c>
      <c r="N8940" s="545" t="s">
        <v>13413</v>
      </c>
      <c r="O8940" s="545" t="s">
        <v>13413</v>
      </c>
      <c r="P8940" s="549">
        <v>6518</v>
      </c>
      <c r="Q8940" s="549">
        <v>1</v>
      </c>
      <c r="R8940" s="549">
        <v>59</v>
      </c>
      <c r="S8940" s="548"/>
      <c r="T8940" s="548"/>
      <c r="U8940" s="99"/>
    </row>
    <row r="8941" spans="1:21" ht="19.5" customHeight="1">
      <c r="A8941" s="545">
        <v>103750</v>
      </c>
      <c r="B8941" s="545" t="s">
        <v>4141</v>
      </c>
      <c r="C8941" s="545" t="s">
        <v>216</v>
      </c>
      <c r="D8941" s="546"/>
      <c r="E8941" s="171" t="str">
        <f t="shared" si="139"/>
        <v>1900</v>
      </c>
      <c r="F8941" s="547">
        <v>0</v>
      </c>
      <c r="G8941" s="548">
        <v>0</v>
      </c>
      <c r="H8941" s="547">
        <v>0</v>
      </c>
      <c r="I8941" s="545" t="s">
        <v>12973</v>
      </c>
      <c r="J8941" s="545"/>
      <c r="K8941" s="545" t="s">
        <v>13413</v>
      </c>
      <c r="L8941" s="545" t="s">
        <v>13413</v>
      </c>
      <c r="M8941" s="548" t="s">
        <v>13758</v>
      </c>
      <c r="N8941" s="545" t="s">
        <v>13413</v>
      </c>
      <c r="O8941" s="545" t="s">
        <v>13413</v>
      </c>
      <c r="P8941" s="549">
        <v>6519</v>
      </c>
      <c r="Q8941" s="549">
        <v>1</v>
      </c>
      <c r="R8941" s="549">
        <v>59</v>
      </c>
      <c r="S8941" s="548"/>
      <c r="T8941" s="548"/>
      <c r="U8941" s="99"/>
    </row>
    <row r="8942" spans="1:21" ht="19.5" customHeight="1">
      <c r="A8942" s="545">
        <v>103751</v>
      </c>
      <c r="B8942" s="545" t="s">
        <v>4322</v>
      </c>
      <c r="C8942" s="545" t="s">
        <v>216</v>
      </c>
      <c r="D8942" s="546"/>
      <c r="E8942" s="171" t="str">
        <f t="shared" si="139"/>
        <v>1900</v>
      </c>
      <c r="F8942" s="547">
        <v>0</v>
      </c>
      <c r="G8942" s="548">
        <v>0</v>
      </c>
      <c r="H8942" s="547">
        <v>0</v>
      </c>
      <c r="I8942" s="545" t="s">
        <v>12973</v>
      </c>
      <c r="J8942" s="545"/>
      <c r="K8942" s="545" t="s">
        <v>13413</v>
      </c>
      <c r="L8942" s="545" t="s">
        <v>13413</v>
      </c>
      <c r="M8942" s="548" t="s">
        <v>13758</v>
      </c>
      <c r="N8942" s="545" t="s">
        <v>13413</v>
      </c>
      <c r="O8942" s="545" t="s">
        <v>13413</v>
      </c>
      <c r="P8942" s="549">
        <v>6520</v>
      </c>
      <c r="Q8942" s="549">
        <v>1</v>
      </c>
      <c r="R8942" s="549">
        <v>59</v>
      </c>
      <c r="S8942" s="548"/>
      <c r="T8942" s="548"/>
      <c r="U8942" s="99"/>
    </row>
    <row r="8943" spans="1:21" ht="19.5" customHeight="1">
      <c r="A8943" s="545">
        <v>103752</v>
      </c>
      <c r="B8943" s="545" t="s">
        <v>4359</v>
      </c>
      <c r="C8943" s="545" t="s">
        <v>216</v>
      </c>
      <c r="D8943" s="546"/>
      <c r="E8943" s="171" t="str">
        <f t="shared" si="139"/>
        <v>1900</v>
      </c>
      <c r="F8943" s="547">
        <v>0</v>
      </c>
      <c r="G8943" s="548">
        <v>0</v>
      </c>
      <c r="H8943" s="547">
        <v>0</v>
      </c>
      <c r="I8943" s="545" t="s">
        <v>12973</v>
      </c>
      <c r="J8943" s="545"/>
      <c r="K8943" s="545" t="s">
        <v>13413</v>
      </c>
      <c r="L8943" s="545" t="s">
        <v>13413</v>
      </c>
      <c r="M8943" s="548" t="s">
        <v>13758</v>
      </c>
      <c r="N8943" s="545" t="s">
        <v>13413</v>
      </c>
      <c r="O8943" s="545" t="s">
        <v>13413</v>
      </c>
      <c r="P8943" s="549">
        <v>6521</v>
      </c>
      <c r="Q8943" s="549">
        <v>1</v>
      </c>
      <c r="R8943" s="549">
        <v>59</v>
      </c>
      <c r="S8943" s="548"/>
      <c r="T8943" s="548"/>
      <c r="U8943" s="99"/>
    </row>
    <row r="8944" spans="1:21" ht="19.5" customHeight="1">
      <c r="A8944" s="545">
        <v>103753</v>
      </c>
      <c r="B8944" s="545" t="s">
        <v>4320</v>
      </c>
      <c r="C8944" s="545" t="s">
        <v>216</v>
      </c>
      <c r="D8944" s="546"/>
      <c r="E8944" s="171" t="str">
        <f t="shared" si="139"/>
        <v>1900</v>
      </c>
      <c r="F8944" s="547">
        <v>0</v>
      </c>
      <c r="G8944" s="548">
        <v>0</v>
      </c>
      <c r="H8944" s="547">
        <v>0</v>
      </c>
      <c r="I8944" s="545" t="s">
        <v>12973</v>
      </c>
      <c r="J8944" s="545"/>
      <c r="K8944" s="545" t="s">
        <v>13413</v>
      </c>
      <c r="L8944" s="545" t="s">
        <v>13413</v>
      </c>
      <c r="M8944" s="548" t="s">
        <v>13758</v>
      </c>
      <c r="N8944" s="545" t="s">
        <v>13413</v>
      </c>
      <c r="O8944" s="545" t="s">
        <v>13413</v>
      </c>
      <c r="P8944" s="549">
        <v>6522</v>
      </c>
      <c r="Q8944" s="549">
        <v>1</v>
      </c>
      <c r="R8944" s="549">
        <v>59</v>
      </c>
      <c r="S8944" s="548"/>
      <c r="T8944" s="548"/>
      <c r="U8944" s="99"/>
    </row>
    <row r="8945" spans="1:21" ht="19.5" customHeight="1">
      <c r="A8945" s="545">
        <v>103754</v>
      </c>
      <c r="B8945" s="545" t="s">
        <v>4238</v>
      </c>
      <c r="C8945" s="545" t="s">
        <v>216</v>
      </c>
      <c r="D8945" s="546"/>
      <c r="E8945" s="171" t="str">
        <f t="shared" si="139"/>
        <v>1900</v>
      </c>
      <c r="F8945" s="547">
        <v>0</v>
      </c>
      <c r="G8945" s="548">
        <v>0</v>
      </c>
      <c r="H8945" s="547">
        <v>0</v>
      </c>
      <c r="I8945" s="545" t="s">
        <v>12973</v>
      </c>
      <c r="J8945" s="545"/>
      <c r="K8945" s="545" t="s">
        <v>13413</v>
      </c>
      <c r="L8945" s="545" t="s">
        <v>13413</v>
      </c>
      <c r="M8945" s="548" t="s">
        <v>13758</v>
      </c>
      <c r="N8945" s="545" t="s">
        <v>13413</v>
      </c>
      <c r="O8945" s="545" t="s">
        <v>13413</v>
      </c>
      <c r="P8945" s="549">
        <v>6523</v>
      </c>
      <c r="Q8945" s="549">
        <v>1</v>
      </c>
      <c r="R8945" s="549">
        <v>59</v>
      </c>
      <c r="S8945" s="548"/>
      <c r="T8945" s="548"/>
      <c r="U8945" s="99"/>
    </row>
    <row r="8946" spans="1:21" ht="19.5" customHeight="1">
      <c r="A8946" s="545">
        <v>103755</v>
      </c>
      <c r="B8946" s="545" t="s">
        <v>4074</v>
      </c>
      <c r="C8946" s="545" t="s">
        <v>216</v>
      </c>
      <c r="D8946" s="546"/>
      <c r="E8946" s="171" t="str">
        <f t="shared" si="139"/>
        <v>1900</v>
      </c>
      <c r="F8946" s="547">
        <v>0</v>
      </c>
      <c r="G8946" s="548">
        <v>0</v>
      </c>
      <c r="H8946" s="547">
        <v>0</v>
      </c>
      <c r="I8946" s="545" t="s">
        <v>12973</v>
      </c>
      <c r="J8946" s="545"/>
      <c r="K8946" s="545" t="s">
        <v>13413</v>
      </c>
      <c r="L8946" s="545" t="s">
        <v>13413</v>
      </c>
      <c r="M8946" s="548" t="s">
        <v>13758</v>
      </c>
      <c r="N8946" s="545" t="s">
        <v>13413</v>
      </c>
      <c r="O8946" s="545" t="s">
        <v>13413</v>
      </c>
      <c r="P8946" s="549">
        <v>6524</v>
      </c>
      <c r="Q8946" s="549">
        <v>1</v>
      </c>
      <c r="R8946" s="549">
        <v>59</v>
      </c>
      <c r="S8946" s="548"/>
      <c r="T8946" s="548"/>
      <c r="U8946" s="99"/>
    </row>
    <row r="8947" spans="1:21" ht="19.5" customHeight="1">
      <c r="A8947" s="545">
        <v>103756</v>
      </c>
      <c r="B8947" s="545" t="s">
        <v>4321</v>
      </c>
      <c r="C8947" s="545" t="s">
        <v>216</v>
      </c>
      <c r="D8947" s="546"/>
      <c r="E8947" s="171" t="str">
        <f t="shared" si="139"/>
        <v>1900</v>
      </c>
      <c r="F8947" s="547">
        <v>0</v>
      </c>
      <c r="G8947" s="548">
        <v>0</v>
      </c>
      <c r="H8947" s="547">
        <v>0</v>
      </c>
      <c r="I8947" s="545" t="s">
        <v>12973</v>
      </c>
      <c r="J8947" s="545"/>
      <c r="K8947" s="545" t="s">
        <v>13413</v>
      </c>
      <c r="L8947" s="545" t="s">
        <v>13413</v>
      </c>
      <c r="M8947" s="548" t="s">
        <v>13758</v>
      </c>
      <c r="N8947" s="545" t="s">
        <v>13413</v>
      </c>
      <c r="O8947" s="545" t="s">
        <v>13413</v>
      </c>
      <c r="P8947" s="549">
        <v>6525</v>
      </c>
      <c r="Q8947" s="549">
        <v>1</v>
      </c>
      <c r="R8947" s="549">
        <v>59</v>
      </c>
      <c r="S8947" s="548"/>
      <c r="T8947" s="548"/>
      <c r="U8947" s="99"/>
    </row>
    <row r="8948" spans="1:21" ht="19.5" customHeight="1">
      <c r="A8948" s="545">
        <v>103757</v>
      </c>
      <c r="B8948" s="545" t="s">
        <v>6251</v>
      </c>
      <c r="C8948" s="545" t="s">
        <v>4552</v>
      </c>
      <c r="D8948" s="546">
        <v>46052</v>
      </c>
      <c r="E8948" s="171" t="str">
        <f t="shared" si="139"/>
        <v>2026</v>
      </c>
      <c r="F8948" s="547">
        <v>5686120</v>
      </c>
      <c r="G8948" s="548">
        <v>0.19</v>
      </c>
      <c r="H8948" s="547">
        <v>4778252.0999999996</v>
      </c>
      <c r="I8948" s="545" t="s">
        <v>12647</v>
      </c>
      <c r="J8948" s="545" t="s">
        <v>13307</v>
      </c>
      <c r="K8948" s="545" t="s">
        <v>19121</v>
      </c>
      <c r="L8948" s="545" t="s">
        <v>13413</v>
      </c>
      <c r="M8948" s="548" t="s">
        <v>13758</v>
      </c>
      <c r="N8948" s="545" t="s">
        <v>13413</v>
      </c>
      <c r="O8948" s="545" t="s">
        <v>13413</v>
      </c>
      <c r="P8948" s="549">
        <v>6526</v>
      </c>
      <c r="Q8948" s="549">
        <v>1</v>
      </c>
      <c r="R8948" s="549">
        <v>26</v>
      </c>
      <c r="S8948" s="548">
        <v>2228</v>
      </c>
      <c r="T8948" s="548"/>
      <c r="U8948" s="99"/>
    </row>
    <row r="8949" spans="1:21" ht="19.5" customHeight="1">
      <c r="A8949" s="545">
        <v>103758</v>
      </c>
      <c r="B8949" s="545" t="s">
        <v>4364</v>
      </c>
      <c r="C8949" s="545" t="s">
        <v>216</v>
      </c>
      <c r="D8949" s="546"/>
      <c r="E8949" s="171" t="str">
        <f t="shared" si="139"/>
        <v>1900</v>
      </c>
      <c r="F8949" s="547">
        <v>0</v>
      </c>
      <c r="G8949" s="548">
        <v>0</v>
      </c>
      <c r="H8949" s="547">
        <v>0</v>
      </c>
      <c r="I8949" s="545" t="s">
        <v>12973</v>
      </c>
      <c r="J8949" s="545"/>
      <c r="K8949" s="545" t="s">
        <v>13413</v>
      </c>
      <c r="L8949" s="545" t="s">
        <v>13413</v>
      </c>
      <c r="M8949" s="548" t="s">
        <v>13758</v>
      </c>
      <c r="N8949" s="545" t="s">
        <v>13413</v>
      </c>
      <c r="O8949" s="545" t="s">
        <v>13413</v>
      </c>
      <c r="P8949" s="549">
        <v>6527</v>
      </c>
      <c r="Q8949" s="549">
        <v>1</v>
      </c>
      <c r="R8949" s="549">
        <v>59</v>
      </c>
      <c r="S8949" s="548"/>
      <c r="T8949" s="548"/>
      <c r="U8949" s="99"/>
    </row>
    <row r="8950" spans="1:21" ht="19.5" customHeight="1">
      <c r="A8950" s="545">
        <v>103759</v>
      </c>
      <c r="B8950" s="545" t="s">
        <v>3483</v>
      </c>
      <c r="C8950" s="545" t="s">
        <v>4552</v>
      </c>
      <c r="D8950" s="546">
        <v>46056</v>
      </c>
      <c r="E8950" s="171" t="str">
        <f t="shared" si="139"/>
        <v>2026</v>
      </c>
      <c r="F8950" s="547">
        <v>1197996</v>
      </c>
      <c r="G8950" s="548">
        <v>0.19</v>
      </c>
      <c r="H8950" s="547">
        <v>1006719.33</v>
      </c>
      <c r="I8950" s="545" t="s">
        <v>12647</v>
      </c>
      <c r="J8950" s="545" t="s">
        <v>13298</v>
      </c>
      <c r="K8950" s="545" t="s">
        <v>19122</v>
      </c>
      <c r="L8950" s="545" t="s">
        <v>13413</v>
      </c>
      <c r="M8950" s="548" t="s">
        <v>13758</v>
      </c>
      <c r="N8950" s="545" t="s">
        <v>13413</v>
      </c>
      <c r="O8950" s="545" t="s">
        <v>13413</v>
      </c>
      <c r="P8950" s="549">
        <v>6528</v>
      </c>
      <c r="Q8950" s="549">
        <v>1</v>
      </c>
      <c r="R8950" s="549">
        <v>26</v>
      </c>
      <c r="S8950" s="548">
        <v>1012</v>
      </c>
      <c r="T8950" s="548"/>
      <c r="U8950" s="99"/>
    </row>
    <row r="8951" spans="1:21" ht="19.5" customHeight="1">
      <c r="A8951" s="545">
        <v>103760</v>
      </c>
      <c r="B8951" s="545" t="s">
        <v>3591</v>
      </c>
      <c r="C8951" s="545" t="s">
        <v>4552</v>
      </c>
      <c r="D8951" s="546">
        <v>46056</v>
      </c>
      <c r="E8951" s="171" t="str">
        <f t="shared" si="139"/>
        <v>2026</v>
      </c>
      <c r="F8951" s="547">
        <v>246869</v>
      </c>
      <c r="G8951" s="548">
        <v>0.19</v>
      </c>
      <c r="H8951" s="547">
        <v>207452.94</v>
      </c>
      <c r="I8951" s="545" t="s">
        <v>12647</v>
      </c>
      <c r="J8951" s="545" t="s">
        <v>13298</v>
      </c>
      <c r="K8951" s="545" t="s">
        <v>19123</v>
      </c>
      <c r="L8951" s="545" t="s">
        <v>13413</v>
      </c>
      <c r="M8951" s="548" t="s">
        <v>13758</v>
      </c>
      <c r="N8951" s="545" t="s">
        <v>13413</v>
      </c>
      <c r="O8951" s="545" t="s">
        <v>13413</v>
      </c>
      <c r="P8951" s="549">
        <v>6529</v>
      </c>
      <c r="Q8951" s="549">
        <v>1</v>
      </c>
      <c r="R8951" s="549">
        <v>26</v>
      </c>
      <c r="S8951" s="548">
        <v>1012</v>
      </c>
      <c r="T8951" s="548"/>
      <c r="U8951" s="99"/>
    </row>
    <row r="8952" spans="1:21" ht="19.5" customHeight="1">
      <c r="A8952" s="545">
        <v>103761</v>
      </c>
      <c r="B8952" s="545" t="s">
        <v>8326</v>
      </c>
      <c r="C8952" s="545" t="s">
        <v>4552</v>
      </c>
      <c r="D8952" s="546">
        <v>46052</v>
      </c>
      <c r="E8952" s="171" t="str">
        <f t="shared" si="139"/>
        <v>2026</v>
      </c>
      <c r="F8952" s="547">
        <v>389129</v>
      </c>
      <c r="G8952" s="548">
        <v>0.19</v>
      </c>
      <c r="H8952" s="547">
        <v>326999.15999999997</v>
      </c>
      <c r="I8952" s="545" t="s">
        <v>12647</v>
      </c>
      <c r="J8952" s="545" t="s">
        <v>13307</v>
      </c>
      <c r="K8952" s="545" t="s">
        <v>13413</v>
      </c>
      <c r="L8952" s="545" t="s">
        <v>13413</v>
      </c>
      <c r="M8952" s="548" t="s">
        <v>13758</v>
      </c>
      <c r="N8952" s="545" t="s">
        <v>13413</v>
      </c>
      <c r="O8952" s="545" t="s">
        <v>13413</v>
      </c>
      <c r="P8952" s="549">
        <v>6530</v>
      </c>
      <c r="Q8952" s="549">
        <v>1</v>
      </c>
      <c r="R8952" s="549">
        <v>26</v>
      </c>
      <c r="S8952" s="548">
        <v>2228</v>
      </c>
      <c r="T8952" s="548"/>
      <c r="U8952" s="99"/>
    </row>
    <row r="8953" spans="1:21" ht="19.5" customHeight="1">
      <c r="A8953" s="545">
        <v>103762</v>
      </c>
      <c r="B8953" s="545" t="s">
        <v>3637</v>
      </c>
      <c r="C8953" s="545" t="s">
        <v>216</v>
      </c>
      <c r="D8953" s="546">
        <v>44677</v>
      </c>
      <c r="E8953" s="171" t="str">
        <f t="shared" si="139"/>
        <v>2022</v>
      </c>
      <c r="F8953" s="547">
        <v>87141</v>
      </c>
      <c r="G8953" s="548">
        <v>0.19</v>
      </c>
      <c r="H8953" s="547">
        <v>73227.73</v>
      </c>
      <c r="I8953" s="545" t="s">
        <v>12647</v>
      </c>
      <c r="J8953" s="545" t="s">
        <v>13302</v>
      </c>
      <c r="K8953" s="545" t="s">
        <v>19124</v>
      </c>
      <c r="L8953" s="545" t="s">
        <v>13413</v>
      </c>
      <c r="M8953" s="548" t="s">
        <v>13758</v>
      </c>
      <c r="N8953" s="545" t="s">
        <v>13413</v>
      </c>
      <c r="O8953" s="545" t="s">
        <v>13413</v>
      </c>
      <c r="P8953" s="549">
        <v>6531</v>
      </c>
      <c r="Q8953" s="549">
        <v>1</v>
      </c>
      <c r="R8953" s="549">
        <v>26</v>
      </c>
      <c r="S8953" s="548">
        <v>2219</v>
      </c>
      <c r="T8953" s="548"/>
      <c r="U8953" s="99"/>
    </row>
    <row r="8954" spans="1:21" ht="19.5" customHeight="1">
      <c r="A8954" s="545">
        <v>103763</v>
      </c>
      <c r="B8954" s="545" t="s">
        <v>3640</v>
      </c>
      <c r="C8954" s="545" t="s">
        <v>216</v>
      </c>
      <c r="D8954" s="546">
        <v>44677</v>
      </c>
      <c r="E8954" s="171" t="str">
        <f t="shared" si="139"/>
        <v>2022</v>
      </c>
      <c r="F8954" s="547">
        <v>37529.01</v>
      </c>
      <c r="G8954" s="548">
        <v>0.19</v>
      </c>
      <c r="H8954" s="547">
        <v>31536.98</v>
      </c>
      <c r="I8954" s="545" t="s">
        <v>12647</v>
      </c>
      <c r="J8954" s="545" t="s">
        <v>13296</v>
      </c>
      <c r="K8954" s="545" t="s">
        <v>19125</v>
      </c>
      <c r="L8954" s="545" t="s">
        <v>13413</v>
      </c>
      <c r="M8954" s="548" t="s">
        <v>13758</v>
      </c>
      <c r="N8954" s="545" t="s">
        <v>13413</v>
      </c>
      <c r="O8954" s="545" t="s">
        <v>13413</v>
      </c>
      <c r="P8954" s="549">
        <v>6532</v>
      </c>
      <c r="Q8954" s="549">
        <v>1</v>
      </c>
      <c r="R8954" s="549">
        <v>26</v>
      </c>
      <c r="S8954" s="548">
        <v>2218</v>
      </c>
      <c r="T8954" s="548"/>
      <c r="U8954" s="99"/>
    </row>
    <row r="8955" spans="1:21" ht="19.5" customHeight="1">
      <c r="A8955" s="545">
        <v>103764</v>
      </c>
      <c r="B8955" s="545" t="s">
        <v>3632</v>
      </c>
      <c r="C8955" s="545" t="s">
        <v>216</v>
      </c>
      <c r="D8955" s="546">
        <v>44677</v>
      </c>
      <c r="E8955" s="171" t="str">
        <f t="shared" si="139"/>
        <v>2022</v>
      </c>
      <c r="F8955" s="547">
        <v>22818</v>
      </c>
      <c r="G8955" s="548">
        <v>0.19</v>
      </c>
      <c r="H8955" s="547">
        <v>19174.79</v>
      </c>
      <c r="I8955" s="545" t="s">
        <v>12647</v>
      </c>
      <c r="J8955" s="545" t="s">
        <v>13296</v>
      </c>
      <c r="K8955" s="545" t="s">
        <v>19126</v>
      </c>
      <c r="L8955" s="545" t="s">
        <v>13413</v>
      </c>
      <c r="M8955" s="548" t="s">
        <v>13758</v>
      </c>
      <c r="N8955" s="545" t="s">
        <v>13413</v>
      </c>
      <c r="O8955" s="545" t="s">
        <v>13413</v>
      </c>
      <c r="P8955" s="549">
        <v>6533</v>
      </c>
      <c r="Q8955" s="549">
        <v>1</v>
      </c>
      <c r="R8955" s="549">
        <v>26</v>
      </c>
      <c r="S8955" s="548">
        <v>2218</v>
      </c>
      <c r="T8955" s="548"/>
      <c r="U8955" s="99"/>
    </row>
    <row r="8956" spans="1:21" ht="19.5" customHeight="1">
      <c r="A8956" s="545">
        <v>103765</v>
      </c>
      <c r="B8956" s="545" t="s">
        <v>8351</v>
      </c>
      <c r="C8956" s="545" t="s">
        <v>216</v>
      </c>
      <c r="D8956" s="546">
        <v>44677</v>
      </c>
      <c r="E8956" s="171" t="str">
        <f t="shared" si="139"/>
        <v>2022</v>
      </c>
      <c r="F8956" s="547">
        <v>101147</v>
      </c>
      <c r="G8956" s="548">
        <v>0.19</v>
      </c>
      <c r="H8956" s="547">
        <v>84997.48</v>
      </c>
      <c r="I8956" s="545" t="s">
        <v>12647</v>
      </c>
      <c r="J8956" s="545" t="s">
        <v>13302</v>
      </c>
      <c r="K8956" s="545" t="s">
        <v>19127</v>
      </c>
      <c r="L8956" s="545" t="s">
        <v>13413</v>
      </c>
      <c r="M8956" s="548" t="s">
        <v>13758</v>
      </c>
      <c r="N8956" s="545" t="s">
        <v>13413</v>
      </c>
      <c r="O8956" s="545" t="s">
        <v>13413</v>
      </c>
      <c r="P8956" s="549">
        <v>6534</v>
      </c>
      <c r="Q8956" s="549">
        <v>1</v>
      </c>
      <c r="R8956" s="549">
        <v>26</v>
      </c>
      <c r="S8956" s="548">
        <v>2219</v>
      </c>
      <c r="T8956" s="548"/>
      <c r="U8956" s="99"/>
    </row>
    <row r="8957" spans="1:21" ht="19.5" customHeight="1">
      <c r="A8957" s="545">
        <v>103766</v>
      </c>
      <c r="B8957" s="545" t="s">
        <v>3630</v>
      </c>
      <c r="C8957" s="545" t="s">
        <v>216</v>
      </c>
      <c r="D8957" s="546">
        <v>44677</v>
      </c>
      <c r="E8957" s="171" t="str">
        <f t="shared" si="139"/>
        <v>2022</v>
      </c>
      <c r="F8957" s="547">
        <v>157181</v>
      </c>
      <c r="G8957" s="548">
        <v>0.19</v>
      </c>
      <c r="H8957" s="547">
        <v>132084.87</v>
      </c>
      <c r="I8957" s="545" t="s">
        <v>12647</v>
      </c>
      <c r="J8957" s="545" t="s">
        <v>13296</v>
      </c>
      <c r="K8957" s="545" t="s">
        <v>19128</v>
      </c>
      <c r="L8957" s="545" t="s">
        <v>13413</v>
      </c>
      <c r="M8957" s="548" t="s">
        <v>13758</v>
      </c>
      <c r="N8957" s="545" t="s">
        <v>13413</v>
      </c>
      <c r="O8957" s="545" t="s">
        <v>13413</v>
      </c>
      <c r="P8957" s="549">
        <v>6535</v>
      </c>
      <c r="Q8957" s="549">
        <v>1</v>
      </c>
      <c r="R8957" s="549">
        <v>26</v>
      </c>
      <c r="S8957" s="548">
        <v>2218</v>
      </c>
      <c r="T8957" s="548"/>
      <c r="U8957" s="99"/>
    </row>
    <row r="8958" spans="1:21" ht="19.5" customHeight="1">
      <c r="A8958" s="545">
        <v>103767</v>
      </c>
      <c r="B8958" s="545" t="s">
        <v>8325</v>
      </c>
      <c r="C8958" s="545" t="s">
        <v>216</v>
      </c>
      <c r="D8958" s="546">
        <v>44657</v>
      </c>
      <c r="E8958" s="171" t="str">
        <f t="shared" si="139"/>
        <v>2022</v>
      </c>
      <c r="F8958" s="547">
        <v>742336.01</v>
      </c>
      <c r="G8958" s="548">
        <v>0.19</v>
      </c>
      <c r="H8958" s="547">
        <v>623811.77</v>
      </c>
      <c r="I8958" s="545" t="s">
        <v>12647</v>
      </c>
      <c r="J8958" s="545" t="s">
        <v>13298</v>
      </c>
      <c r="K8958" s="545" t="s">
        <v>19129</v>
      </c>
      <c r="L8958" s="545" t="s">
        <v>13413</v>
      </c>
      <c r="M8958" s="548" t="s">
        <v>13758</v>
      </c>
      <c r="N8958" s="545" t="s">
        <v>13413</v>
      </c>
      <c r="O8958" s="545" t="s">
        <v>13413</v>
      </c>
      <c r="P8958" s="549">
        <v>6536</v>
      </c>
      <c r="Q8958" s="549">
        <v>1</v>
      </c>
      <c r="R8958" s="549">
        <v>26</v>
      </c>
      <c r="S8958" s="548">
        <v>1012</v>
      </c>
      <c r="T8958" s="548"/>
      <c r="U8958" s="99"/>
    </row>
    <row r="8959" spans="1:21" ht="19.5" customHeight="1">
      <c r="A8959" s="545">
        <v>103768</v>
      </c>
      <c r="B8959" s="545" t="s">
        <v>3564</v>
      </c>
      <c r="C8959" s="545" t="s">
        <v>216</v>
      </c>
      <c r="D8959" s="546">
        <v>45015</v>
      </c>
      <c r="E8959" s="171" t="str">
        <f t="shared" si="139"/>
        <v>2023</v>
      </c>
      <c r="F8959" s="547">
        <v>116497</v>
      </c>
      <c r="G8959" s="548">
        <v>0.19</v>
      </c>
      <c r="H8959" s="547">
        <v>97896.639999999999</v>
      </c>
      <c r="I8959" s="545" t="s">
        <v>12647</v>
      </c>
      <c r="J8959" s="545" t="s">
        <v>13297</v>
      </c>
      <c r="K8959" s="545" t="s">
        <v>19130</v>
      </c>
      <c r="L8959" s="545" t="s">
        <v>13413</v>
      </c>
      <c r="M8959" s="548" t="s">
        <v>13758</v>
      </c>
      <c r="N8959" s="545" t="s">
        <v>13413</v>
      </c>
      <c r="O8959" s="545" t="s">
        <v>13413</v>
      </c>
      <c r="P8959" s="549">
        <v>6537</v>
      </c>
      <c r="Q8959" s="549">
        <v>1</v>
      </c>
      <c r="R8959" s="549">
        <v>26</v>
      </c>
      <c r="S8959" s="548">
        <v>2257</v>
      </c>
      <c r="T8959" s="548"/>
      <c r="U8959" s="99"/>
    </row>
    <row r="8960" spans="1:21" ht="19.5" customHeight="1">
      <c r="A8960" s="545">
        <v>103769</v>
      </c>
      <c r="B8960" s="545" t="s">
        <v>8350</v>
      </c>
      <c r="C8960" s="545" t="s">
        <v>216</v>
      </c>
      <c r="D8960" s="546">
        <v>46052</v>
      </c>
      <c r="E8960" s="171" t="str">
        <f t="shared" si="139"/>
        <v>2026</v>
      </c>
      <c r="F8960" s="547">
        <v>29929</v>
      </c>
      <c r="G8960" s="548">
        <v>0.19</v>
      </c>
      <c r="H8960" s="547">
        <v>25150.42</v>
      </c>
      <c r="I8960" s="545" t="s">
        <v>12647</v>
      </c>
      <c r="J8960" s="545" t="s">
        <v>13307</v>
      </c>
      <c r="K8960" s="545" t="s">
        <v>19131</v>
      </c>
      <c r="L8960" s="545" t="s">
        <v>13413</v>
      </c>
      <c r="M8960" s="548" t="s">
        <v>13758</v>
      </c>
      <c r="N8960" s="545" t="s">
        <v>13413</v>
      </c>
      <c r="O8960" s="545" t="s">
        <v>13413</v>
      </c>
      <c r="P8960" s="549">
        <v>6538</v>
      </c>
      <c r="Q8960" s="549">
        <v>1</v>
      </c>
      <c r="R8960" s="549">
        <v>26</v>
      </c>
      <c r="S8960" s="548">
        <v>2228</v>
      </c>
      <c r="T8960" s="548"/>
      <c r="U8960" s="99"/>
    </row>
    <row r="8961" spans="1:21" ht="19.5" customHeight="1">
      <c r="A8961" s="545">
        <v>103770</v>
      </c>
      <c r="B8961" s="545" t="s">
        <v>8349</v>
      </c>
      <c r="C8961" s="545" t="s">
        <v>216</v>
      </c>
      <c r="D8961" s="546">
        <v>46084</v>
      </c>
      <c r="E8961" s="171" t="str">
        <f t="shared" si="139"/>
        <v>2026</v>
      </c>
      <c r="F8961" s="547">
        <v>29956</v>
      </c>
      <c r="G8961" s="548">
        <v>0.19</v>
      </c>
      <c r="H8961" s="547">
        <v>25173.11</v>
      </c>
      <c r="I8961" s="545" t="s">
        <v>12647</v>
      </c>
      <c r="J8961" s="545" t="s">
        <v>13298</v>
      </c>
      <c r="K8961" s="545" t="s">
        <v>19132</v>
      </c>
      <c r="L8961" s="545" t="s">
        <v>13413</v>
      </c>
      <c r="M8961" s="548" t="s">
        <v>13758</v>
      </c>
      <c r="N8961" s="545" t="s">
        <v>13413</v>
      </c>
      <c r="O8961" s="545" t="s">
        <v>13413</v>
      </c>
      <c r="P8961" s="549">
        <v>6539</v>
      </c>
      <c r="Q8961" s="549">
        <v>1</v>
      </c>
      <c r="R8961" s="549">
        <v>26</v>
      </c>
      <c r="S8961" s="548">
        <v>1012</v>
      </c>
      <c r="T8961" s="548"/>
      <c r="U8961" s="99"/>
    </row>
    <row r="8962" spans="1:21" ht="19.5" customHeight="1">
      <c r="A8962" s="545">
        <v>103771</v>
      </c>
      <c r="B8962" s="545" t="s">
        <v>8348</v>
      </c>
      <c r="C8962" s="545" t="s">
        <v>216</v>
      </c>
      <c r="D8962" s="546">
        <v>46052</v>
      </c>
      <c r="E8962" s="171" t="str">
        <f t="shared" si="139"/>
        <v>2026</v>
      </c>
      <c r="F8962" s="547">
        <v>29929</v>
      </c>
      <c r="G8962" s="548">
        <v>0.19</v>
      </c>
      <c r="H8962" s="547">
        <v>25150.42</v>
      </c>
      <c r="I8962" s="545" t="s">
        <v>12647</v>
      </c>
      <c r="J8962" s="545" t="s">
        <v>13307</v>
      </c>
      <c r="K8962" s="545" t="s">
        <v>13413</v>
      </c>
      <c r="L8962" s="545" t="s">
        <v>13413</v>
      </c>
      <c r="M8962" s="548" t="s">
        <v>13758</v>
      </c>
      <c r="N8962" s="545" t="s">
        <v>13413</v>
      </c>
      <c r="O8962" s="545" t="s">
        <v>13413</v>
      </c>
      <c r="P8962" s="549">
        <v>6540</v>
      </c>
      <c r="Q8962" s="549">
        <v>1</v>
      </c>
      <c r="R8962" s="549">
        <v>26</v>
      </c>
      <c r="S8962" s="548">
        <v>2228</v>
      </c>
      <c r="T8962" s="548"/>
      <c r="U8962" s="99"/>
    </row>
    <row r="8963" spans="1:21" ht="19.5" customHeight="1">
      <c r="A8963" s="545">
        <v>103772</v>
      </c>
      <c r="B8963" s="545" t="s">
        <v>3638</v>
      </c>
      <c r="C8963" s="545" t="s">
        <v>216</v>
      </c>
      <c r="D8963" s="546">
        <v>46052</v>
      </c>
      <c r="E8963" s="171" t="str">
        <f t="shared" si="139"/>
        <v>2026</v>
      </c>
      <c r="F8963" s="547">
        <v>99559</v>
      </c>
      <c r="G8963" s="548">
        <v>0.19</v>
      </c>
      <c r="H8963" s="547">
        <v>83663.03</v>
      </c>
      <c r="I8963" s="545" t="s">
        <v>12647</v>
      </c>
      <c r="J8963" s="545" t="s">
        <v>13307</v>
      </c>
      <c r="K8963" s="545" t="s">
        <v>19133</v>
      </c>
      <c r="L8963" s="545" t="s">
        <v>13413</v>
      </c>
      <c r="M8963" s="548" t="s">
        <v>13758</v>
      </c>
      <c r="N8963" s="545" t="s">
        <v>13413</v>
      </c>
      <c r="O8963" s="545" t="s">
        <v>13413</v>
      </c>
      <c r="P8963" s="549">
        <v>6541</v>
      </c>
      <c r="Q8963" s="549">
        <v>1</v>
      </c>
      <c r="R8963" s="549">
        <v>26</v>
      </c>
      <c r="S8963" s="548">
        <v>2228</v>
      </c>
      <c r="T8963" s="548"/>
      <c r="U8963" s="99"/>
    </row>
    <row r="8964" spans="1:21" ht="19.5" customHeight="1">
      <c r="A8964" s="545">
        <v>103773</v>
      </c>
      <c r="B8964" s="545" t="s">
        <v>3639</v>
      </c>
      <c r="C8964" s="545" t="s">
        <v>216</v>
      </c>
      <c r="D8964" s="546">
        <v>46052</v>
      </c>
      <c r="E8964" s="171" t="str">
        <f t="shared" ref="E8964:E9027" si="140">TEXT(D8964,"YYYY")</f>
        <v>2026</v>
      </c>
      <c r="F8964" s="547">
        <v>43037</v>
      </c>
      <c r="G8964" s="548">
        <v>0.19</v>
      </c>
      <c r="H8964" s="547">
        <v>36165.550000000003</v>
      </c>
      <c r="I8964" s="545" t="s">
        <v>12647</v>
      </c>
      <c r="J8964" s="545" t="s">
        <v>13307</v>
      </c>
      <c r="K8964" s="545" t="s">
        <v>19134</v>
      </c>
      <c r="L8964" s="545" t="s">
        <v>13413</v>
      </c>
      <c r="M8964" s="548" t="s">
        <v>13758</v>
      </c>
      <c r="N8964" s="545" t="s">
        <v>13413</v>
      </c>
      <c r="O8964" s="545" t="s">
        <v>13413</v>
      </c>
      <c r="P8964" s="549">
        <v>6542</v>
      </c>
      <c r="Q8964" s="549">
        <v>1</v>
      </c>
      <c r="R8964" s="549">
        <v>26</v>
      </c>
      <c r="S8964" s="548">
        <v>2228</v>
      </c>
      <c r="T8964" s="548"/>
      <c r="U8964" s="99"/>
    </row>
    <row r="8965" spans="1:21" ht="19.5" customHeight="1">
      <c r="A8965" s="545">
        <v>103774</v>
      </c>
      <c r="B8965" s="545" t="s">
        <v>3628</v>
      </c>
      <c r="C8965" s="545" t="s">
        <v>216</v>
      </c>
      <c r="D8965" s="546">
        <v>45009</v>
      </c>
      <c r="E8965" s="171" t="str">
        <f t="shared" si="140"/>
        <v>2023</v>
      </c>
      <c r="F8965" s="547">
        <v>673811</v>
      </c>
      <c r="G8965" s="548">
        <v>0.19</v>
      </c>
      <c r="H8965" s="547">
        <v>566227.73</v>
      </c>
      <c r="I8965" s="545" t="s">
        <v>12647</v>
      </c>
      <c r="J8965" s="545" t="s">
        <v>13297</v>
      </c>
      <c r="K8965" s="545" t="s">
        <v>19135</v>
      </c>
      <c r="L8965" s="545" t="s">
        <v>13413</v>
      </c>
      <c r="M8965" s="548" t="s">
        <v>13758</v>
      </c>
      <c r="N8965" s="545" t="s">
        <v>13413</v>
      </c>
      <c r="O8965" s="545" t="s">
        <v>13413</v>
      </c>
      <c r="P8965" s="549">
        <v>6543</v>
      </c>
      <c r="Q8965" s="549">
        <v>1</v>
      </c>
      <c r="R8965" s="549">
        <v>26</v>
      </c>
      <c r="S8965" s="548">
        <v>2257</v>
      </c>
      <c r="T8965" s="548"/>
      <c r="U8965" s="99"/>
    </row>
    <row r="8966" spans="1:21" ht="19.5" customHeight="1">
      <c r="A8966" s="545">
        <v>103775</v>
      </c>
      <c r="B8966" s="545" t="s">
        <v>3636</v>
      </c>
      <c r="C8966" s="545" t="s">
        <v>216</v>
      </c>
      <c r="D8966" s="546">
        <v>45009</v>
      </c>
      <c r="E8966" s="171" t="str">
        <f t="shared" si="140"/>
        <v>2023</v>
      </c>
      <c r="F8966" s="547">
        <v>362840</v>
      </c>
      <c r="G8966" s="548">
        <v>0.19</v>
      </c>
      <c r="H8966" s="547">
        <v>304907.56</v>
      </c>
      <c r="I8966" s="545" t="s">
        <v>12647</v>
      </c>
      <c r="J8966" s="545" t="s">
        <v>13297</v>
      </c>
      <c r="K8966" s="545" t="s">
        <v>19136</v>
      </c>
      <c r="L8966" s="545" t="s">
        <v>13413</v>
      </c>
      <c r="M8966" s="548" t="s">
        <v>13758</v>
      </c>
      <c r="N8966" s="545" t="s">
        <v>13413</v>
      </c>
      <c r="O8966" s="545" t="s">
        <v>13413</v>
      </c>
      <c r="P8966" s="549">
        <v>6544</v>
      </c>
      <c r="Q8966" s="549">
        <v>1</v>
      </c>
      <c r="R8966" s="549">
        <v>26</v>
      </c>
      <c r="S8966" s="548">
        <v>2257</v>
      </c>
      <c r="T8966" s="548"/>
      <c r="U8966" s="99"/>
    </row>
    <row r="8967" spans="1:21" ht="19.5" customHeight="1">
      <c r="A8967" s="545">
        <v>103776</v>
      </c>
      <c r="B8967" s="545" t="s">
        <v>8347</v>
      </c>
      <c r="C8967" s="545" t="s">
        <v>216</v>
      </c>
      <c r="D8967" s="546">
        <v>46052</v>
      </c>
      <c r="E8967" s="171" t="str">
        <f t="shared" si="140"/>
        <v>2026</v>
      </c>
      <c r="F8967" s="547">
        <v>28820</v>
      </c>
      <c r="G8967" s="548">
        <v>0.19</v>
      </c>
      <c r="H8967" s="547">
        <v>24218.49</v>
      </c>
      <c r="I8967" s="545" t="s">
        <v>12647</v>
      </c>
      <c r="J8967" s="545" t="s">
        <v>13307</v>
      </c>
      <c r="K8967" s="545" t="s">
        <v>13413</v>
      </c>
      <c r="L8967" s="545" t="s">
        <v>13413</v>
      </c>
      <c r="M8967" s="548" t="s">
        <v>13758</v>
      </c>
      <c r="N8967" s="545" t="s">
        <v>13413</v>
      </c>
      <c r="O8967" s="545" t="s">
        <v>13413</v>
      </c>
      <c r="P8967" s="549">
        <v>6545</v>
      </c>
      <c r="Q8967" s="549">
        <v>1</v>
      </c>
      <c r="R8967" s="549">
        <v>26</v>
      </c>
      <c r="S8967" s="548">
        <v>2228</v>
      </c>
      <c r="T8967" s="548"/>
      <c r="U8967" s="99"/>
    </row>
    <row r="8968" spans="1:21" ht="19.5" customHeight="1">
      <c r="A8968" s="545">
        <v>103777</v>
      </c>
      <c r="B8968" s="545" t="s">
        <v>8346</v>
      </c>
      <c r="C8968" s="545" t="s">
        <v>216</v>
      </c>
      <c r="D8968" s="546">
        <v>46052</v>
      </c>
      <c r="E8968" s="171" t="str">
        <f t="shared" si="140"/>
        <v>2026</v>
      </c>
      <c r="F8968" s="547">
        <v>141882</v>
      </c>
      <c r="G8968" s="548">
        <v>0.19</v>
      </c>
      <c r="H8968" s="547">
        <v>119228.57</v>
      </c>
      <c r="I8968" s="545" t="s">
        <v>12647</v>
      </c>
      <c r="J8968" s="545" t="s">
        <v>13307</v>
      </c>
      <c r="K8968" s="545" t="s">
        <v>19137</v>
      </c>
      <c r="L8968" s="545" t="s">
        <v>13413</v>
      </c>
      <c r="M8968" s="548" t="s">
        <v>13758</v>
      </c>
      <c r="N8968" s="545" t="s">
        <v>13413</v>
      </c>
      <c r="O8968" s="545" t="s">
        <v>13413</v>
      </c>
      <c r="P8968" s="549">
        <v>6546</v>
      </c>
      <c r="Q8968" s="549">
        <v>1</v>
      </c>
      <c r="R8968" s="549">
        <v>26</v>
      </c>
      <c r="S8968" s="548">
        <v>2228</v>
      </c>
      <c r="T8968" s="548"/>
      <c r="U8968" s="99"/>
    </row>
    <row r="8969" spans="1:21" ht="19.5" customHeight="1">
      <c r="A8969" s="545">
        <v>103778</v>
      </c>
      <c r="B8969" s="545" t="s">
        <v>3625</v>
      </c>
      <c r="C8969" s="545" t="s">
        <v>216</v>
      </c>
      <c r="D8969" s="546">
        <v>46052</v>
      </c>
      <c r="E8969" s="171" t="str">
        <f t="shared" si="140"/>
        <v>2026</v>
      </c>
      <c r="F8969" s="547">
        <v>29929</v>
      </c>
      <c r="G8969" s="548">
        <v>0.19</v>
      </c>
      <c r="H8969" s="547">
        <v>25150.42</v>
      </c>
      <c r="I8969" s="545" t="s">
        <v>12647</v>
      </c>
      <c r="J8969" s="545" t="s">
        <v>13307</v>
      </c>
      <c r="K8969" s="545" t="s">
        <v>19138</v>
      </c>
      <c r="L8969" s="545" t="s">
        <v>13413</v>
      </c>
      <c r="M8969" s="548" t="s">
        <v>13758</v>
      </c>
      <c r="N8969" s="545" t="s">
        <v>13413</v>
      </c>
      <c r="O8969" s="545" t="s">
        <v>13413</v>
      </c>
      <c r="P8969" s="549">
        <v>6547</v>
      </c>
      <c r="Q8969" s="549">
        <v>1</v>
      </c>
      <c r="R8969" s="549">
        <v>26</v>
      </c>
      <c r="S8969" s="548">
        <v>2228</v>
      </c>
      <c r="T8969" s="548"/>
      <c r="U8969" s="99"/>
    </row>
    <row r="8970" spans="1:21" ht="19.5" customHeight="1">
      <c r="A8970" s="545">
        <v>103779</v>
      </c>
      <c r="B8970" s="545" t="s">
        <v>8345</v>
      </c>
      <c r="C8970" s="545" t="s">
        <v>216</v>
      </c>
      <c r="D8970" s="546">
        <v>46052</v>
      </c>
      <c r="E8970" s="171" t="str">
        <f t="shared" si="140"/>
        <v>2026</v>
      </c>
      <c r="F8970" s="547">
        <v>29929</v>
      </c>
      <c r="G8970" s="548">
        <v>0.19</v>
      </c>
      <c r="H8970" s="547">
        <v>25150.42</v>
      </c>
      <c r="I8970" s="545" t="s">
        <v>12647</v>
      </c>
      <c r="J8970" s="545" t="s">
        <v>13307</v>
      </c>
      <c r="K8970" s="545" t="s">
        <v>19139</v>
      </c>
      <c r="L8970" s="545" t="s">
        <v>13413</v>
      </c>
      <c r="M8970" s="548" t="s">
        <v>13758</v>
      </c>
      <c r="N8970" s="545" t="s">
        <v>13413</v>
      </c>
      <c r="O8970" s="545" t="s">
        <v>13413</v>
      </c>
      <c r="P8970" s="549">
        <v>6548</v>
      </c>
      <c r="Q8970" s="549">
        <v>1</v>
      </c>
      <c r="R8970" s="549">
        <v>26</v>
      </c>
      <c r="S8970" s="548">
        <v>2228</v>
      </c>
      <c r="T8970" s="548"/>
      <c r="U8970" s="99"/>
    </row>
    <row r="8971" spans="1:21" ht="19.5" customHeight="1">
      <c r="A8971" s="545">
        <v>103780</v>
      </c>
      <c r="B8971" s="545" t="s">
        <v>3635</v>
      </c>
      <c r="C8971" s="545" t="s">
        <v>216</v>
      </c>
      <c r="D8971" s="546">
        <v>46052</v>
      </c>
      <c r="E8971" s="171" t="str">
        <f t="shared" si="140"/>
        <v>2026</v>
      </c>
      <c r="F8971" s="547">
        <v>29929</v>
      </c>
      <c r="G8971" s="548">
        <v>0.19</v>
      </c>
      <c r="H8971" s="547">
        <v>25150.42</v>
      </c>
      <c r="I8971" s="545" t="s">
        <v>12647</v>
      </c>
      <c r="J8971" s="545" t="s">
        <v>13307</v>
      </c>
      <c r="K8971" s="545" t="s">
        <v>19140</v>
      </c>
      <c r="L8971" s="545" t="s">
        <v>13413</v>
      </c>
      <c r="M8971" s="548" t="s">
        <v>13758</v>
      </c>
      <c r="N8971" s="545" t="s">
        <v>13413</v>
      </c>
      <c r="O8971" s="545" t="s">
        <v>13413</v>
      </c>
      <c r="P8971" s="549">
        <v>6549</v>
      </c>
      <c r="Q8971" s="549">
        <v>1</v>
      </c>
      <c r="R8971" s="549">
        <v>26</v>
      </c>
      <c r="S8971" s="548">
        <v>2228</v>
      </c>
      <c r="T8971" s="548"/>
      <c r="U8971" s="99"/>
    </row>
    <row r="8972" spans="1:21" ht="19.5" customHeight="1">
      <c r="A8972" s="545">
        <v>103781</v>
      </c>
      <c r="B8972" s="545" t="s">
        <v>8344</v>
      </c>
      <c r="C8972" s="545" t="s">
        <v>216</v>
      </c>
      <c r="D8972" s="546">
        <v>46084</v>
      </c>
      <c r="E8972" s="171" t="str">
        <f t="shared" si="140"/>
        <v>2026</v>
      </c>
      <c r="F8972" s="547">
        <v>29956</v>
      </c>
      <c r="G8972" s="548">
        <v>0.19</v>
      </c>
      <c r="H8972" s="547">
        <v>25173.11</v>
      </c>
      <c r="I8972" s="545" t="s">
        <v>12647</v>
      </c>
      <c r="J8972" s="545" t="s">
        <v>13298</v>
      </c>
      <c r="K8972" s="545" t="s">
        <v>13413</v>
      </c>
      <c r="L8972" s="545" t="s">
        <v>13413</v>
      </c>
      <c r="M8972" s="548" t="s">
        <v>13758</v>
      </c>
      <c r="N8972" s="545" t="s">
        <v>13413</v>
      </c>
      <c r="O8972" s="545" t="s">
        <v>13413</v>
      </c>
      <c r="P8972" s="549">
        <v>6550</v>
      </c>
      <c r="Q8972" s="549">
        <v>1</v>
      </c>
      <c r="R8972" s="549">
        <v>26</v>
      </c>
      <c r="S8972" s="548">
        <v>1012</v>
      </c>
      <c r="T8972" s="548"/>
      <c r="U8972" s="99"/>
    </row>
    <row r="8973" spans="1:21" ht="19.5" customHeight="1">
      <c r="A8973" s="545">
        <v>103782</v>
      </c>
      <c r="B8973" s="545" t="s">
        <v>8343</v>
      </c>
      <c r="C8973" s="545" t="s">
        <v>216</v>
      </c>
      <c r="D8973" s="546">
        <v>46084</v>
      </c>
      <c r="E8973" s="171" t="str">
        <f t="shared" si="140"/>
        <v>2026</v>
      </c>
      <c r="F8973" s="547">
        <v>23253</v>
      </c>
      <c r="G8973" s="548">
        <v>0.19</v>
      </c>
      <c r="H8973" s="547">
        <v>19540.34</v>
      </c>
      <c r="I8973" s="545" t="s">
        <v>12647</v>
      </c>
      <c r="J8973" s="545" t="s">
        <v>13298</v>
      </c>
      <c r="K8973" s="545" t="s">
        <v>13413</v>
      </c>
      <c r="L8973" s="545" t="s">
        <v>13413</v>
      </c>
      <c r="M8973" s="548" t="s">
        <v>13758</v>
      </c>
      <c r="N8973" s="545" t="s">
        <v>13413</v>
      </c>
      <c r="O8973" s="545" t="s">
        <v>13413</v>
      </c>
      <c r="P8973" s="549">
        <v>6551</v>
      </c>
      <c r="Q8973" s="549">
        <v>1</v>
      </c>
      <c r="R8973" s="549">
        <v>26</v>
      </c>
      <c r="S8973" s="548">
        <v>1012</v>
      </c>
      <c r="T8973" s="548"/>
      <c r="U8973" s="99"/>
    </row>
    <row r="8974" spans="1:21" ht="19.5" customHeight="1">
      <c r="A8974" s="545">
        <v>103783</v>
      </c>
      <c r="B8974" s="545" t="s">
        <v>3626</v>
      </c>
      <c r="C8974" s="545" t="s">
        <v>216</v>
      </c>
      <c r="D8974" s="546">
        <v>45009</v>
      </c>
      <c r="E8974" s="171" t="str">
        <f t="shared" si="140"/>
        <v>2023</v>
      </c>
      <c r="F8974" s="547">
        <v>468760</v>
      </c>
      <c r="G8974" s="548">
        <v>0.19</v>
      </c>
      <c r="H8974" s="547">
        <v>393915.97</v>
      </c>
      <c r="I8974" s="545" t="s">
        <v>12647</v>
      </c>
      <c r="J8974" s="545" t="s">
        <v>13297</v>
      </c>
      <c r="K8974" s="545" t="s">
        <v>13413</v>
      </c>
      <c r="L8974" s="545" t="s">
        <v>13413</v>
      </c>
      <c r="M8974" s="548" t="s">
        <v>13758</v>
      </c>
      <c r="N8974" s="545" t="s">
        <v>13413</v>
      </c>
      <c r="O8974" s="545" t="s">
        <v>13413</v>
      </c>
      <c r="P8974" s="549">
        <v>6552</v>
      </c>
      <c r="Q8974" s="549">
        <v>1</v>
      </c>
      <c r="R8974" s="549">
        <v>26</v>
      </c>
      <c r="S8974" s="548">
        <v>2257</v>
      </c>
      <c r="T8974" s="548"/>
      <c r="U8974" s="99"/>
    </row>
    <row r="8975" spans="1:21" ht="19.5" customHeight="1">
      <c r="A8975" s="545">
        <v>103784</v>
      </c>
      <c r="B8975" s="545" t="s">
        <v>8342</v>
      </c>
      <c r="C8975" s="545" t="s">
        <v>216</v>
      </c>
      <c r="D8975" s="546">
        <v>46052</v>
      </c>
      <c r="E8975" s="171" t="str">
        <f t="shared" si="140"/>
        <v>2026</v>
      </c>
      <c r="F8975" s="547">
        <v>29929</v>
      </c>
      <c r="G8975" s="548">
        <v>0.19</v>
      </c>
      <c r="H8975" s="547">
        <v>25150.42</v>
      </c>
      <c r="I8975" s="545" t="s">
        <v>12647</v>
      </c>
      <c r="J8975" s="545" t="s">
        <v>13307</v>
      </c>
      <c r="K8975" s="545" t="s">
        <v>19141</v>
      </c>
      <c r="L8975" s="545" t="s">
        <v>13413</v>
      </c>
      <c r="M8975" s="548" t="s">
        <v>13758</v>
      </c>
      <c r="N8975" s="545" t="s">
        <v>13413</v>
      </c>
      <c r="O8975" s="545" t="s">
        <v>13413</v>
      </c>
      <c r="P8975" s="549">
        <v>6553</v>
      </c>
      <c r="Q8975" s="549">
        <v>1</v>
      </c>
      <c r="R8975" s="549">
        <v>26</v>
      </c>
      <c r="S8975" s="548">
        <v>2228</v>
      </c>
      <c r="T8975" s="548"/>
      <c r="U8975" s="99"/>
    </row>
    <row r="8976" spans="1:21" ht="19.5" customHeight="1">
      <c r="A8976" s="545">
        <v>103785</v>
      </c>
      <c r="B8976" s="545" t="s">
        <v>3403</v>
      </c>
      <c r="C8976" s="545" t="s">
        <v>216</v>
      </c>
      <c r="D8976" s="546">
        <v>46052</v>
      </c>
      <c r="E8976" s="171" t="str">
        <f t="shared" si="140"/>
        <v>2026</v>
      </c>
      <c r="F8976" s="547">
        <v>89580</v>
      </c>
      <c r="G8976" s="548">
        <v>0.19</v>
      </c>
      <c r="H8976" s="547">
        <v>75277.31</v>
      </c>
      <c r="I8976" s="545" t="s">
        <v>12647</v>
      </c>
      <c r="J8976" s="545" t="s">
        <v>13307</v>
      </c>
      <c r="K8976" s="545" t="s">
        <v>13413</v>
      </c>
      <c r="L8976" s="545" t="s">
        <v>13413</v>
      </c>
      <c r="M8976" s="548" t="s">
        <v>13758</v>
      </c>
      <c r="N8976" s="545" t="s">
        <v>13413</v>
      </c>
      <c r="O8976" s="545" t="s">
        <v>13413</v>
      </c>
      <c r="P8976" s="549">
        <v>6554</v>
      </c>
      <c r="Q8976" s="549">
        <v>1</v>
      </c>
      <c r="R8976" s="549">
        <v>26</v>
      </c>
      <c r="S8976" s="548">
        <v>2228</v>
      </c>
      <c r="T8976" s="548"/>
      <c r="U8976" s="99"/>
    </row>
    <row r="8977" spans="1:21" ht="19.5" customHeight="1">
      <c r="A8977" s="545">
        <v>103786</v>
      </c>
      <c r="B8977" s="545" t="s">
        <v>8341</v>
      </c>
      <c r="C8977" s="545" t="s">
        <v>216</v>
      </c>
      <c r="D8977" s="546">
        <v>45009</v>
      </c>
      <c r="E8977" s="171" t="str">
        <f t="shared" si="140"/>
        <v>2023</v>
      </c>
      <c r="F8977" s="547">
        <v>4878772</v>
      </c>
      <c r="G8977" s="548">
        <v>0.19</v>
      </c>
      <c r="H8977" s="547">
        <v>4099808.4</v>
      </c>
      <c r="I8977" s="545" t="s">
        <v>12647</v>
      </c>
      <c r="J8977" s="545" t="s">
        <v>13297</v>
      </c>
      <c r="K8977" s="545" t="s">
        <v>19142</v>
      </c>
      <c r="L8977" s="545" t="s">
        <v>13413</v>
      </c>
      <c r="M8977" s="548" t="s">
        <v>13758</v>
      </c>
      <c r="N8977" s="545" t="s">
        <v>13413</v>
      </c>
      <c r="O8977" s="545" t="s">
        <v>13413</v>
      </c>
      <c r="P8977" s="549">
        <v>6555</v>
      </c>
      <c r="Q8977" s="549">
        <v>1</v>
      </c>
      <c r="R8977" s="549">
        <v>26</v>
      </c>
      <c r="S8977" s="548">
        <v>2257</v>
      </c>
      <c r="T8977" s="548"/>
      <c r="U8977" s="99"/>
    </row>
    <row r="8978" spans="1:21" ht="19.5" customHeight="1">
      <c r="A8978" s="545">
        <v>103787</v>
      </c>
      <c r="B8978" s="545" t="s">
        <v>8371</v>
      </c>
      <c r="C8978" s="545" t="s">
        <v>216</v>
      </c>
      <c r="D8978" s="546">
        <v>45009</v>
      </c>
      <c r="E8978" s="171" t="str">
        <f t="shared" si="140"/>
        <v>2023</v>
      </c>
      <c r="F8978" s="547">
        <v>34469</v>
      </c>
      <c r="G8978" s="548">
        <v>0.19</v>
      </c>
      <c r="H8978" s="547">
        <v>28965.55</v>
      </c>
      <c r="I8978" s="545" t="s">
        <v>12647</v>
      </c>
      <c r="J8978" s="545" t="s">
        <v>13297</v>
      </c>
      <c r="K8978" s="545" t="s">
        <v>13413</v>
      </c>
      <c r="L8978" s="545" t="s">
        <v>13413</v>
      </c>
      <c r="M8978" s="548" t="s">
        <v>13758</v>
      </c>
      <c r="N8978" s="545" t="s">
        <v>13413</v>
      </c>
      <c r="O8978" s="545" t="s">
        <v>13413</v>
      </c>
      <c r="P8978" s="549">
        <v>6556</v>
      </c>
      <c r="Q8978" s="549">
        <v>1</v>
      </c>
      <c r="R8978" s="549">
        <v>26</v>
      </c>
      <c r="S8978" s="548">
        <v>2257</v>
      </c>
      <c r="T8978" s="548"/>
      <c r="U8978" s="99"/>
    </row>
    <row r="8979" spans="1:21" ht="19.5" customHeight="1">
      <c r="A8979" s="545">
        <v>103788</v>
      </c>
      <c r="B8979" s="545" t="s">
        <v>8340</v>
      </c>
      <c r="C8979" s="545" t="s">
        <v>216</v>
      </c>
      <c r="D8979" s="546">
        <v>45015</v>
      </c>
      <c r="E8979" s="171" t="str">
        <f t="shared" si="140"/>
        <v>2023</v>
      </c>
      <c r="F8979" s="547">
        <v>517393</v>
      </c>
      <c r="G8979" s="548">
        <v>0.19</v>
      </c>
      <c r="H8979" s="547">
        <v>434784.03</v>
      </c>
      <c r="I8979" s="545" t="s">
        <v>12647</v>
      </c>
      <c r="J8979" s="545" t="s">
        <v>13297</v>
      </c>
      <c r="K8979" s="545" t="s">
        <v>19143</v>
      </c>
      <c r="L8979" s="545" t="s">
        <v>13413</v>
      </c>
      <c r="M8979" s="548" t="s">
        <v>13758</v>
      </c>
      <c r="N8979" s="545" t="s">
        <v>13413</v>
      </c>
      <c r="O8979" s="545" t="s">
        <v>13413</v>
      </c>
      <c r="P8979" s="549">
        <v>6557</v>
      </c>
      <c r="Q8979" s="549">
        <v>1</v>
      </c>
      <c r="R8979" s="549">
        <v>26</v>
      </c>
      <c r="S8979" s="548">
        <v>2257</v>
      </c>
      <c r="T8979" s="548"/>
      <c r="U8979" s="99"/>
    </row>
    <row r="8980" spans="1:21" ht="19.5" customHeight="1">
      <c r="A8980" s="545">
        <v>103789</v>
      </c>
      <c r="B8980" s="545" t="s">
        <v>1316</v>
      </c>
      <c r="C8980" s="545" t="s">
        <v>216</v>
      </c>
      <c r="D8980" s="546">
        <v>45491</v>
      </c>
      <c r="E8980" s="171" t="str">
        <f t="shared" si="140"/>
        <v>2024</v>
      </c>
      <c r="F8980" s="547">
        <v>13766</v>
      </c>
      <c r="G8980" s="548">
        <v>0.19</v>
      </c>
      <c r="H8980" s="547">
        <v>11568.07</v>
      </c>
      <c r="I8980" s="545" t="s">
        <v>12701</v>
      </c>
      <c r="J8980" s="545" t="s">
        <v>13307</v>
      </c>
      <c r="K8980" s="545" t="s">
        <v>13413</v>
      </c>
      <c r="L8980" s="545" t="s">
        <v>13413</v>
      </c>
      <c r="M8980" s="548" t="s">
        <v>13758</v>
      </c>
      <c r="N8980" s="545" t="s">
        <v>13413</v>
      </c>
      <c r="O8980" s="545" t="s">
        <v>13413</v>
      </c>
      <c r="P8980" s="549">
        <v>6558</v>
      </c>
      <c r="Q8980" s="549">
        <v>1</v>
      </c>
      <c r="R8980" s="549">
        <v>10</v>
      </c>
      <c r="S8980" s="548">
        <v>2228</v>
      </c>
      <c r="T8980" s="548"/>
      <c r="U8980" s="99"/>
    </row>
    <row r="8981" spans="1:21" ht="19.5" customHeight="1">
      <c r="A8981" s="545">
        <v>103790</v>
      </c>
      <c r="B8981" s="545" t="s">
        <v>3524</v>
      </c>
      <c r="C8981" s="545" t="s">
        <v>216</v>
      </c>
      <c r="D8981" s="546">
        <v>45708</v>
      </c>
      <c r="E8981" s="171" t="str">
        <f t="shared" si="140"/>
        <v>2025</v>
      </c>
      <c r="F8981" s="547">
        <v>56445.41</v>
      </c>
      <c r="G8981" s="548">
        <v>0.19</v>
      </c>
      <c r="H8981" s="547">
        <v>47433.120000000003</v>
      </c>
      <c r="I8981" s="545" t="s">
        <v>12647</v>
      </c>
      <c r="J8981" s="545" t="s">
        <v>13307</v>
      </c>
      <c r="K8981" s="545" t="s">
        <v>13413</v>
      </c>
      <c r="L8981" s="545" t="s">
        <v>13413</v>
      </c>
      <c r="M8981" s="548" t="s">
        <v>13758</v>
      </c>
      <c r="N8981" s="545" t="s">
        <v>13413</v>
      </c>
      <c r="O8981" s="545" t="s">
        <v>13413</v>
      </c>
      <c r="P8981" s="549">
        <v>6559</v>
      </c>
      <c r="Q8981" s="549">
        <v>1</v>
      </c>
      <c r="R8981" s="549">
        <v>26</v>
      </c>
      <c r="S8981" s="548">
        <v>2228</v>
      </c>
      <c r="T8981" s="548"/>
      <c r="U8981" s="99"/>
    </row>
    <row r="8982" spans="1:21" ht="19.5" customHeight="1">
      <c r="A8982" s="545">
        <v>103792</v>
      </c>
      <c r="B8982" s="545" t="s">
        <v>8370</v>
      </c>
      <c r="C8982" s="545" t="s">
        <v>216</v>
      </c>
      <c r="D8982" s="546">
        <v>45015</v>
      </c>
      <c r="E8982" s="171" t="str">
        <f t="shared" si="140"/>
        <v>2023</v>
      </c>
      <c r="F8982" s="547">
        <v>1163229</v>
      </c>
      <c r="G8982" s="548">
        <v>0.19</v>
      </c>
      <c r="H8982" s="547">
        <v>977503.36</v>
      </c>
      <c r="I8982" s="545" t="s">
        <v>12647</v>
      </c>
      <c r="J8982" s="545" t="s">
        <v>13297</v>
      </c>
      <c r="K8982" s="545" t="s">
        <v>13413</v>
      </c>
      <c r="L8982" s="545" t="s">
        <v>13413</v>
      </c>
      <c r="M8982" s="548" t="s">
        <v>13758</v>
      </c>
      <c r="N8982" s="545" t="s">
        <v>13413</v>
      </c>
      <c r="O8982" s="545" t="s">
        <v>13413</v>
      </c>
      <c r="P8982" s="549">
        <v>6560</v>
      </c>
      <c r="Q8982" s="549">
        <v>1</v>
      </c>
      <c r="R8982" s="549">
        <v>26</v>
      </c>
      <c r="S8982" s="548">
        <v>2257</v>
      </c>
      <c r="T8982" s="548"/>
      <c r="U8982" s="99"/>
    </row>
    <row r="8983" spans="1:21" ht="19.5" customHeight="1">
      <c r="A8983" s="545">
        <v>103794</v>
      </c>
      <c r="B8983" s="545" t="s">
        <v>4156</v>
      </c>
      <c r="C8983" s="545" t="s">
        <v>216</v>
      </c>
      <c r="D8983" s="546"/>
      <c r="E8983" s="171" t="str">
        <f t="shared" si="140"/>
        <v>1900</v>
      </c>
      <c r="F8983" s="547">
        <v>0</v>
      </c>
      <c r="G8983" s="548">
        <v>0</v>
      </c>
      <c r="H8983" s="547">
        <v>0</v>
      </c>
      <c r="I8983" s="545" t="s">
        <v>12973</v>
      </c>
      <c r="J8983" s="545"/>
      <c r="K8983" s="545" t="s">
        <v>13413</v>
      </c>
      <c r="L8983" s="545" t="s">
        <v>13413</v>
      </c>
      <c r="M8983" s="548" t="s">
        <v>13758</v>
      </c>
      <c r="N8983" s="545" t="s">
        <v>13413</v>
      </c>
      <c r="O8983" s="545" t="s">
        <v>13413</v>
      </c>
      <c r="P8983" s="549">
        <v>6561</v>
      </c>
      <c r="Q8983" s="549">
        <v>1</v>
      </c>
      <c r="R8983" s="549">
        <v>59</v>
      </c>
      <c r="S8983" s="548"/>
      <c r="T8983" s="548"/>
      <c r="U8983" s="99"/>
    </row>
    <row r="8984" spans="1:21" ht="19.5" customHeight="1">
      <c r="A8984" s="545">
        <v>103795</v>
      </c>
      <c r="B8984" s="545" t="s">
        <v>3468</v>
      </c>
      <c r="C8984" s="545" t="s">
        <v>216</v>
      </c>
      <c r="D8984" s="546">
        <v>46052</v>
      </c>
      <c r="E8984" s="171" t="str">
        <f t="shared" si="140"/>
        <v>2026</v>
      </c>
      <c r="F8984" s="547">
        <v>3869155</v>
      </c>
      <c r="G8984" s="548">
        <v>0.19</v>
      </c>
      <c r="H8984" s="547">
        <v>3251390.76</v>
      </c>
      <c r="I8984" s="545" t="s">
        <v>12647</v>
      </c>
      <c r="J8984" s="545" t="s">
        <v>13307</v>
      </c>
      <c r="K8984" s="545" t="s">
        <v>13413</v>
      </c>
      <c r="L8984" s="545" t="s">
        <v>13413</v>
      </c>
      <c r="M8984" s="548" t="s">
        <v>13758</v>
      </c>
      <c r="N8984" s="545" t="s">
        <v>13413</v>
      </c>
      <c r="O8984" s="545" t="s">
        <v>13413</v>
      </c>
      <c r="P8984" s="549">
        <v>6562</v>
      </c>
      <c r="Q8984" s="549">
        <v>1</v>
      </c>
      <c r="R8984" s="549">
        <v>26</v>
      </c>
      <c r="S8984" s="548">
        <v>2228</v>
      </c>
      <c r="T8984" s="548"/>
      <c r="U8984" s="99"/>
    </row>
    <row r="8985" spans="1:21" ht="19.5" customHeight="1">
      <c r="A8985" s="545">
        <v>103796</v>
      </c>
      <c r="B8985" s="545" t="s">
        <v>4157</v>
      </c>
      <c r="C8985" s="545" t="s">
        <v>216</v>
      </c>
      <c r="D8985" s="546"/>
      <c r="E8985" s="171" t="str">
        <f t="shared" si="140"/>
        <v>1900</v>
      </c>
      <c r="F8985" s="547">
        <v>0</v>
      </c>
      <c r="G8985" s="548">
        <v>0</v>
      </c>
      <c r="H8985" s="547">
        <v>0</v>
      </c>
      <c r="I8985" s="545" t="s">
        <v>12973</v>
      </c>
      <c r="J8985" s="545"/>
      <c r="K8985" s="545" t="s">
        <v>13413</v>
      </c>
      <c r="L8985" s="545" t="s">
        <v>13413</v>
      </c>
      <c r="M8985" s="548" t="s">
        <v>13758</v>
      </c>
      <c r="N8985" s="545" t="s">
        <v>13413</v>
      </c>
      <c r="O8985" s="545" t="s">
        <v>13413</v>
      </c>
      <c r="P8985" s="549">
        <v>6563</v>
      </c>
      <c r="Q8985" s="549">
        <v>1</v>
      </c>
      <c r="R8985" s="549">
        <v>59</v>
      </c>
      <c r="S8985" s="548"/>
      <c r="T8985" s="548"/>
      <c r="U8985" s="99"/>
    </row>
    <row r="8986" spans="1:21" ht="19.5" customHeight="1">
      <c r="A8986" s="545">
        <v>103797</v>
      </c>
      <c r="B8986" s="545" t="s">
        <v>4158</v>
      </c>
      <c r="C8986" s="545" t="s">
        <v>216</v>
      </c>
      <c r="D8986" s="546"/>
      <c r="E8986" s="171" t="str">
        <f t="shared" si="140"/>
        <v>1900</v>
      </c>
      <c r="F8986" s="547">
        <v>0</v>
      </c>
      <c r="G8986" s="548">
        <v>0</v>
      </c>
      <c r="H8986" s="547">
        <v>0</v>
      </c>
      <c r="I8986" s="545" t="s">
        <v>12973</v>
      </c>
      <c r="J8986" s="545"/>
      <c r="K8986" s="545" t="s">
        <v>13413</v>
      </c>
      <c r="L8986" s="545" t="s">
        <v>13413</v>
      </c>
      <c r="M8986" s="548" t="s">
        <v>13758</v>
      </c>
      <c r="N8986" s="545" t="s">
        <v>13413</v>
      </c>
      <c r="O8986" s="545" t="s">
        <v>13413</v>
      </c>
      <c r="P8986" s="549">
        <v>6564</v>
      </c>
      <c r="Q8986" s="549">
        <v>1</v>
      </c>
      <c r="R8986" s="549">
        <v>59</v>
      </c>
      <c r="S8986" s="548"/>
      <c r="T8986" s="548"/>
      <c r="U8986" s="99"/>
    </row>
    <row r="8987" spans="1:21" ht="19.5" customHeight="1">
      <c r="A8987" s="545">
        <v>103798</v>
      </c>
      <c r="B8987" s="545" t="s">
        <v>4205</v>
      </c>
      <c r="C8987" s="545" t="s">
        <v>216</v>
      </c>
      <c r="D8987" s="546"/>
      <c r="E8987" s="171" t="str">
        <f t="shared" si="140"/>
        <v>1900</v>
      </c>
      <c r="F8987" s="547">
        <v>0</v>
      </c>
      <c r="G8987" s="548">
        <v>0</v>
      </c>
      <c r="H8987" s="547">
        <v>0</v>
      </c>
      <c r="I8987" s="545" t="s">
        <v>12973</v>
      </c>
      <c r="J8987" s="545"/>
      <c r="K8987" s="545" t="s">
        <v>13413</v>
      </c>
      <c r="L8987" s="545" t="s">
        <v>13413</v>
      </c>
      <c r="M8987" s="548" t="s">
        <v>13758</v>
      </c>
      <c r="N8987" s="545" t="s">
        <v>13413</v>
      </c>
      <c r="O8987" s="545" t="s">
        <v>13413</v>
      </c>
      <c r="P8987" s="549">
        <v>6565</v>
      </c>
      <c r="Q8987" s="549">
        <v>1</v>
      </c>
      <c r="R8987" s="549">
        <v>59</v>
      </c>
      <c r="S8987" s="548"/>
      <c r="T8987" s="548"/>
      <c r="U8987" s="99"/>
    </row>
    <row r="8988" spans="1:21" ht="19.5" customHeight="1">
      <c r="A8988" s="545">
        <v>103799</v>
      </c>
      <c r="B8988" s="545" t="s">
        <v>3665</v>
      </c>
      <c r="C8988" s="545" t="s">
        <v>216</v>
      </c>
      <c r="D8988" s="546"/>
      <c r="E8988" s="171" t="str">
        <f t="shared" si="140"/>
        <v>1900</v>
      </c>
      <c r="F8988" s="547">
        <v>0</v>
      </c>
      <c r="G8988" s="548">
        <v>0</v>
      </c>
      <c r="H8988" s="547">
        <v>0</v>
      </c>
      <c r="I8988" s="545" t="s">
        <v>12758</v>
      </c>
      <c r="J8988" s="545"/>
      <c r="K8988" s="545" t="s">
        <v>13413</v>
      </c>
      <c r="L8988" s="545" t="s">
        <v>13413</v>
      </c>
      <c r="M8988" s="548" t="s">
        <v>13758</v>
      </c>
      <c r="N8988" s="545" t="s">
        <v>13413</v>
      </c>
      <c r="O8988" s="545" t="s">
        <v>13413</v>
      </c>
      <c r="P8988" s="549">
        <v>6566</v>
      </c>
      <c r="Q8988" s="549">
        <v>1</v>
      </c>
      <c r="R8988" s="549">
        <v>164</v>
      </c>
      <c r="S8988" s="548"/>
      <c r="T8988" s="548"/>
      <c r="U8988" s="99"/>
    </row>
    <row r="8989" spans="1:21" ht="19.5" customHeight="1">
      <c r="A8989" s="545">
        <v>103800</v>
      </c>
      <c r="B8989" s="545" t="s">
        <v>4159</v>
      </c>
      <c r="C8989" s="545" t="s">
        <v>216</v>
      </c>
      <c r="D8989" s="546"/>
      <c r="E8989" s="171" t="str">
        <f t="shared" si="140"/>
        <v>1900</v>
      </c>
      <c r="F8989" s="547">
        <v>0</v>
      </c>
      <c r="G8989" s="548">
        <v>0</v>
      </c>
      <c r="H8989" s="547">
        <v>0</v>
      </c>
      <c r="I8989" s="545" t="s">
        <v>12973</v>
      </c>
      <c r="J8989" s="545"/>
      <c r="K8989" s="545" t="s">
        <v>13413</v>
      </c>
      <c r="L8989" s="545" t="s">
        <v>13413</v>
      </c>
      <c r="M8989" s="548" t="s">
        <v>13758</v>
      </c>
      <c r="N8989" s="545" t="s">
        <v>13413</v>
      </c>
      <c r="O8989" s="545" t="s">
        <v>13413</v>
      </c>
      <c r="P8989" s="549">
        <v>6567</v>
      </c>
      <c r="Q8989" s="549">
        <v>1</v>
      </c>
      <c r="R8989" s="549">
        <v>59</v>
      </c>
      <c r="S8989" s="548"/>
      <c r="T8989" s="548"/>
      <c r="U8989" s="99"/>
    </row>
    <row r="8990" spans="1:21" ht="19.5" customHeight="1">
      <c r="A8990" s="545">
        <v>103801</v>
      </c>
      <c r="B8990" s="545" t="s">
        <v>4160</v>
      </c>
      <c r="C8990" s="545" t="s">
        <v>216</v>
      </c>
      <c r="D8990" s="546">
        <v>44718</v>
      </c>
      <c r="E8990" s="171" t="str">
        <f t="shared" si="140"/>
        <v>2022</v>
      </c>
      <c r="F8990" s="547">
        <v>2411157</v>
      </c>
      <c r="G8990" s="548">
        <v>0.19</v>
      </c>
      <c r="H8990" s="547">
        <v>2026182.35</v>
      </c>
      <c r="I8990" s="545" t="s">
        <v>12758</v>
      </c>
      <c r="J8990" s="545" t="s">
        <v>13298</v>
      </c>
      <c r="K8990" s="545" t="s">
        <v>13413</v>
      </c>
      <c r="L8990" s="545" t="s">
        <v>13413</v>
      </c>
      <c r="M8990" s="548" t="s">
        <v>13758</v>
      </c>
      <c r="N8990" s="545" t="s">
        <v>13413</v>
      </c>
      <c r="O8990" s="545" t="s">
        <v>13413</v>
      </c>
      <c r="P8990" s="549">
        <v>6568</v>
      </c>
      <c r="Q8990" s="549">
        <v>1</v>
      </c>
      <c r="R8990" s="549">
        <v>164</v>
      </c>
      <c r="S8990" s="548">
        <v>1012</v>
      </c>
      <c r="T8990" s="548"/>
      <c r="U8990" s="99"/>
    </row>
    <row r="8991" spans="1:21" ht="19.5" customHeight="1">
      <c r="A8991" s="545">
        <v>103802</v>
      </c>
      <c r="B8991" s="545" t="s">
        <v>4161</v>
      </c>
      <c r="C8991" s="545" t="s">
        <v>216</v>
      </c>
      <c r="D8991" s="546"/>
      <c r="E8991" s="171" t="str">
        <f t="shared" si="140"/>
        <v>1900</v>
      </c>
      <c r="F8991" s="547">
        <v>0</v>
      </c>
      <c r="G8991" s="548">
        <v>0</v>
      </c>
      <c r="H8991" s="547">
        <v>0</v>
      </c>
      <c r="I8991" s="545" t="s">
        <v>12973</v>
      </c>
      <c r="J8991" s="545"/>
      <c r="K8991" s="545" t="s">
        <v>13413</v>
      </c>
      <c r="L8991" s="545" t="s">
        <v>13413</v>
      </c>
      <c r="M8991" s="548" t="s">
        <v>13758</v>
      </c>
      <c r="N8991" s="545" t="s">
        <v>13413</v>
      </c>
      <c r="O8991" s="545" t="s">
        <v>13413</v>
      </c>
      <c r="P8991" s="549">
        <v>6569</v>
      </c>
      <c r="Q8991" s="549">
        <v>1</v>
      </c>
      <c r="R8991" s="549">
        <v>59</v>
      </c>
      <c r="S8991" s="548"/>
      <c r="T8991" s="548"/>
      <c r="U8991" s="99"/>
    </row>
    <row r="8992" spans="1:21" ht="19.5" customHeight="1">
      <c r="A8992" s="545">
        <v>103803</v>
      </c>
      <c r="B8992" s="545" t="s">
        <v>4162</v>
      </c>
      <c r="C8992" s="545" t="s">
        <v>216</v>
      </c>
      <c r="D8992" s="546">
        <v>45015</v>
      </c>
      <c r="E8992" s="171" t="str">
        <f t="shared" si="140"/>
        <v>2023</v>
      </c>
      <c r="F8992" s="547">
        <v>1015619.01</v>
      </c>
      <c r="G8992" s="548">
        <v>0.19</v>
      </c>
      <c r="H8992" s="547">
        <v>853461.35</v>
      </c>
      <c r="I8992" s="545" t="s">
        <v>12973</v>
      </c>
      <c r="J8992" s="545" t="s">
        <v>13297</v>
      </c>
      <c r="K8992" s="545" t="s">
        <v>13413</v>
      </c>
      <c r="L8992" s="545" t="s">
        <v>13413</v>
      </c>
      <c r="M8992" s="548" t="s">
        <v>13758</v>
      </c>
      <c r="N8992" s="545" t="s">
        <v>13413</v>
      </c>
      <c r="O8992" s="545" t="s">
        <v>13413</v>
      </c>
      <c r="P8992" s="549">
        <v>6570</v>
      </c>
      <c r="Q8992" s="549">
        <v>1</v>
      </c>
      <c r="R8992" s="549">
        <v>59</v>
      </c>
      <c r="S8992" s="548">
        <v>2257</v>
      </c>
      <c r="T8992" s="548"/>
      <c r="U8992" s="99"/>
    </row>
    <row r="8993" spans="1:21" ht="19.5" customHeight="1">
      <c r="A8993" s="545">
        <v>103804</v>
      </c>
      <c r="B8993" s="545" t="s">
        <v>4164</v>
      </c>
      <c r="C8993" s="545" t="s">
        <v>216</v>
      </c>
      <c r="D8993" s="546"/>
      <c r="E8993" s="171" t="str">
        <f t="shared" si="140"/>
        <v>1900</v>
      </c>
      <c r="F8993" s="547">
        <v>0</v>
      </c>
      <c r="G8993" s="548">
        <v>0</v>
      </c>
      <c r="H8993" s="547">
        <v>0</v>
      </c>
      <c r="I8993" s="545" t="s">
        <v>12973</v>
      </c>
      <c r="J8993" s="545"/>
      <c r="K8993" s="545" t="s">
        <v>13413</v>
      </c>
      <c r="L8993" s="545" t="s">
        <v>13413</v>
      </c>
      <c r="M8993" s="548" t="s">
        <v>13758</v>
      </c>
      <c r="N8993" s="545" t="s">
        <v>13413</v>
      </c>
      <c r="O8993" s="545" t="s">
        <v>13413</v>
      </c>
      <c r="P8993" s="549">
        <v>6571</v>
      </c>
      <c r="Q8993" s="549">
        <v>1</v>
      </c>
      <c r="R8993" s="549">
        <v>59</v>
      </c>
      <c r="S8993" s="548"/>
      <c r="T8993" s="548"/>
      <c r="U8993" s="99"/>
    </row>
    <row r="8994" spans="1:21" ht="19.5" customHeight="1">
      <c r="A8994" s="545">
        <v>103805</v>
      </c>
      <c r="B8994" s="545" t="s">
        <v>4163</v>
      </c>
      <c r="C8994" s="545" t="s">
        <v>216</v>
      </c>
      <c r="D8994" s="546"/>
      <c r="E8994" s="171" t="str">
        <f t="shared" si="140"/>
        <v>1900</v>
      </c>
      <c r="F8994" s="547">
        <v>0</v>
      </c>
      <c r="G8994" s="548">
        <v>0</v>
      </c>
      <c r="H8994" s="547">
        <v>0</v>
      </c>
      <c r="I8994" s="545" t="s">
        <v>12973</v>
      </c>
      <c r="J8994" s="545"/>
      <c r="K8994" s="545" t="s">
        <v>13413</v>
      </c>
      <c r="L8994" s="545" t="s">
        <v>13413</v>
      </c>
      <c r="M8994" s="548" t="s">
        <v>13758</v>
      </c>
      <c r="N8994" s="545" t="s">
        <v>13413</v>
      </c>
      <c r="O8994" s="545" t="s">
        <v>13413</v>
      </c>
      <c r="P8994" s="549">
        <v>6572</v>
      </c>
      <c r="Q8994" s="549">
        <v>1</v>
      </c>
      <c r="R8994" s="549">
        <v>59</v>
      </c>
      <c r="S8994" s="548"/>
      <c r="T8994" s="548"/>
      <c r="U8994" s="99"/>
    </row>
    <row r="8995" spans="1:21" ht="19.5" customHeight="1">
      <c r="A8995" s="545">
        <v>103806</v>
      </c>
      <c r="B8995" s="545" t="s">
        <v>4165</v>
      </c>
      <c r="C8995" s="545" t="s">
        <v>216</v>
      </c>
      <c r="D8995" s="546"/>
      <c r="E8995" s="171" t="str">
        <f t="shared" si="140"/>
        <v>1900</v>
      </c>
      <c r="F8995" s="547">
        <v>0</v>
      </c>
      <c r="G8995" s="548">
        <v>0</v>
      </c>
      <c r="H8995" s="547">
        <v>0</v>
      </c>
      <c r="I8995" s="545" t="s">
        <v>12973</v>
      </c>
      <c r="J8995" s="545"/>
      <c r="K8995" s="545" t="s">
        <v>13413</v>
      </c>
      <c r="L8995" s="545" t="s">
        <v>13413</v>
      </c>
      <c r="M8995" s="548" t="s">
        <v>13758</v>
      </c>
      <c r="N8995" s="545" t="s">
        <v>13413</v>
      </c>
      <c r="O8995" s="545" t="s">
        <v>13413</v>
      </c>
      <c r="P8995" s="549">
        <v>6573</v>
      </c>
      <c r="Q8995" s="549">
        <v>1</v>
      </c>
      <c r="R8995" s="549">
        <v>59</v>
      </c>
      <c r="S8995" s="548"/>
      <c r="T8995" s="548"/>
      <c r="U8995" s="99"/>
    </row>
    <row r="8996" spans="1:21" ht="19.5" customHeight="1">
      <c r="A8996" s="545">
        <v>103807</v>
      </c>
      <c r="B8996" s="545" t="s">
        <v>4166</v>
      </c>
      <c r="C8996" s="545" t="s">
        <v>216</v>
      </c>
      <c r="D8996" s="546"/>
      <c r="E8996" s="171" t="str">
        <f t="shared" si="140"/>
        <v>1900</v>
      </c>
      <c r="F8996" s="547">
        <v>0</v>
      </c>
      <c r="G8996" s="548">
        <v>0</v>
      </c>
      <c r="H8996" s="547">
        <v>0</v>
      </c>
      <c r="I8996" s="545" t="s">
        <v>12973</v>
      </c>
      <c r="J8996" s="545"/>
      <c r="K8996" s="545" t="s">
        <v>13413</v>
      </c>
      <c r="L8996" s="545" t="s">
        <v>13413</v>
      </c>
      <c r="M8996" s="548" t="s">
        <v>13758</v>
      </c>
      <c r="N8996" s="545" t="s">
        <v>13413</v>
      </c>
      <c r="O8996" s="545" t="s">
        <v>13413</v>
      </c>
      <c r="P8996" s="549">
        <v>6574</v>
      </c>
      <c r="Q8996" s="549">
        <v>1</v>
      </c>
      <c r="R8996" s="549">
        <v>59</v>
      </c>
      <c r="S8996" s="548"/>
      <c r="T8996" s="548"/>
      <c r="U8996" s="99"/>
    </row>
    <row r="8997" spans="1:21" ht="19.5" customHeight="1">
      <c r="A8997" s="545">
        <v>103808</v>
      </c>
      <c r="B8997" s="545" t="s">
        <v>4167</v>
      </c>
      <c r="C8997" s="545" t="s">
        <v>216</v>
      </c>
      <c r="D8997" s="546"/>
      <c r="E8997" s="171" t="str">
        <f t="shared" si="140"/>
        <v>1900</v>
      </c>
      <c r="F8997" s="547">
        <v>0</v>
      </c>
      <c r="G8997" s="548">
        <v>0</v>
      </c>
      <c r="H8997" s="547">
        <v>0</v>
      </c>
      <c r="I8997" s="545" t="s">
        <v>12973</v>
      </c>
      <c r="J8997" s="545"/>
      <c r="K8997" s="545" t="s">
        <v>13413</v>
      </c>
      <c r="L8997" s="545" t="s">
        <v>13413</v>
      </c>
      <c r="M8997" s="548" t="s">
        <v>13758</v>
      </c>
      <c r="N8997" s="545" t="s">
        <v>13413</v>
      </c>
      <c r="O8997" s="545" t="s">
        <v>13413</v>
      </c>
      <c r="P8997" s="549">
        <v>6575</v>
      </c>
      <c r="Q8997" s="549">
        <v>1</v>
      </c>
      <c r="R8997" s="549">
        <v>59</v>
      </c>
      <c r="S8997" s="548"/>
      <c r="T8997" s="548"/>
      <c r="U8997" s="99"/>
    </row>
    <row r="8998" spans="1:21" ht="19.5" customHeight="1">
      <c r="A8998" s="545">
        <v>103809</v>
      </c>
      <c r="B8998" s="545" t="s">
        <v>3467</v>
      </c>
      <c r="C8998" s="545" t="s">
        <v>216</v>
      </c>
      <c r="D8998" s="546">
        <v>46052</v>
      </c>
      <c r="E8998" s="171" t="str">
        <f t="shared" si="140"/>
        <v>2026</v>
      </c>
      <c r="F8998" s="547">
        <v>485359</v>
      </c>
      <c r="G8998" s="548">
        <v>0.19</v>
      </c>
      <c r="H8998" s="547">
        <v>407864.71</v>
      </c>
      <c r="I8998" s="545" t="s">
        <v>12758</v>
      </c>
      <c r="J8998" s="545" t="s">
        <v>13307</v>
      </c>
      <c r="K8998" s="545" t="s">
        <v>13413</v>
      </c>
      <c r="L8998" s="545" t="s">
        <v>13413</v>
      </c>
      <c r="M8998" s="548" t="s">
        <v>13758</v>
      </c>
      <c r="N8998" s="545" t="s">
        <v>13413</v>
      </c>
      <c r="O8998" s="545" t="s">
        <v>13413</v>
      </c>
      <c r="P8998" s="549">
        <v>6576</v>
      </c>
      <c r="Q8998" s="549">
        <v>1</v>
      </c>
      <c r="R8998" s="549">
        <v>164</v>
      </c>
      <c r="S8998" s="548">
        <v>2228</v>
      </c>
      <c r="T8998" s="548"/>
      <c r="U8998" s="99"/>
    </row>
    <row r="8999" spans="1:21" ht="19.5" customHeight="1">
      <c r="A8999" s="545">
        <v>103810</v>
      </c>
      <c r="B8999" s="545" t="s">
        <v>8392</v>
      </c>
      <c r="C8999" s="545" t="s">
        <v>216</v>
      </c>
      <c r="D8999" s="546">
        <v>45708</v>
      </c>
      <c r="E8999" s="171" t="str">
        <f t="shared" si="140"/>
        <v>2025</v>
      </c>
      <c r="F8999" s="547">
        <v>61930.39</v>
      </c>
      <c r="G8999" s="548">
        <v>0.19</v>
      </c>
      <c r="H8999" s="547">
        <v>52042.34</v>
      </c>
      <c r="I8999" s="545" t="s">
        <v>12758</v>
      </c>
      <c r="J8999" s="545" t="s">
        <v>13307</v>
      </c>
      <c r="K8999" s="545" t="s">
        <v>19144</v>
      </c>
      <c r="L8999" s="545" t="s">
        <v>13413</v>
      </c>
      <c r="M8999" s="548" t="s">
        <v>13758</v>
      </c>
      <c r="N8999" s="545" t="s">
        <v>13413</v>
      </c>
      <c r="O8999" s="545" t="s">
        <v>13413</v>
      </c>
      <c r="P8999" s="549">
        <v>6577</v>
      </c>
      <c r="Q8999" s="549">
        <v>1</v>
      </c>
      <c r="R8999" s="549">
        <v>164</v>
      </c>
      <c r="S8999" s="548">
        <v>2228</v>
      </c>
      <c r="T8999" s="548"/>
      <c r="U8999" s="99"/>
    </row>
    <row r="9000" spans="1:21" ht="19.5" customHeight="1">
      <c r="A9000" s="545">
        <v>103811</v>
      </c>
      <c r="B9000" s="545" t="s">
        <v>8324</v>
      </c>
      <c r="C9000" s="545" t="s">
        <v>216</v>
      </c>
      <c r="D9000" s="546">
        <v>45015</v>
      </c>
      <c r="E9000" s="171" t="str">
        <f t="shared" si="140"/>
        <v>2023</v>
      </c>
      <c r="F9000" s="547">
        <v>191865</v>
      </c>
      <c r="G9000" s="548">
        <v>0.19</v>
      </c>
      <c r="H9000" s="547">
        <v>161231.09</v>
      </c>
      <c r="I9000" s="545" t="s">
        <v>12647</v>
      </c>
      <c r="J9000" s="545" t="s">
        <v>13297</v>
      </c>
      <c r="K9000" s="545" t="s">
        <v>13413</v>
      </c>
      <c r="L9000" s="545" t="s">
        <v>13413</v>
      </c>
      <c r="M9000" s="548" t="s">
        <v>13758</v>
      </c>
      <c r="N9000" s="545" t="s">
        <v>13413</v>
      </c>
      <c r="O9000" s="545" t="s">
        <v>13413</v>
      </c>
      <c r="P9000" s="549">
        <v>6578</v>
      </c>
      <c r="Q9000" s="549">
        <v>1</v>
      </c>
      <c r="R9000" s="549">
        <v>26</v>
      </c>
      <c r="S9000" s="548">
        <v>2257</v>
      </c>
      <c r="T9000" s="548"/>
      <c r="U9000" s="99"/>
    </row>
    <row r="9001" spans="1:21" ht="19.5" customHeight="1">
      <c r="A9001" s="545">
        <v>103812</v>
      </c>
      <c r="B9001" s="545" t="s">
        <v>4009</v>
      </c>
      <c r="C9001" s="545" t="s">
        <v>209</v>
      </c>
      <c r="D9001" s="546"/>
      <c r="E9001" s="171" t="str">
        <f t="shared" si="140"/>
        <v>1900</v>
      </c>
      <c r="F9001" s="547">
        <v>0</v>
      </c>
      <c r="G9001" s="548">
        <v>0</v>
      </c>
      <c r="H9001" s="547">
        <v>0</v>
      </c>
      <c r="I9001" s="545" t="s">
        <v>12737</v>
      </c>
      <c r="J9001" s="545"/>
      <c r="K9001" s="545" t="s">
        <v>13413</v>
      </c>
      <c r="L9001" s="545" t="s">
        <v>13413</v>
      </c>
      <c r="M9001" s="548" t="s">
        <v>13758</v>
      </c>
      <c r="N9001" s="545" t="s">
        <v>13413</v>
      </c>
      <c r="O9001" s="545" t="s">
        <v>13413</v>
      </c>
      <c r="P9001" s="549">
        <v>6579</v>
      </c>
      <c r="Q9001" s="549">
        <v>1</v>
      </c>
      <c r="R9001" s="549">
        <v>176</v>
      </c>
      <c r="S9001" s="548"/>
      <c r="T9001" s="548"/>
      <c r="U9001" s="99"/>
    </row>
    <row r="9002" spans="1:21" ht="19.5" customHeight="1">
      <c r="A9002" s="545">
        <v>103813</v>
      </c>
      <c r="B9002" s="545" t="s">
        <v>4151</v>
      </c>
      <c r="C9002" s="545" t="s">
        <v>216</v>
      </c>
      <c r="D9002" s="546"/>
      <c r="E9002" s="171" t="str">
        <f t="shared" si="140"/>
        <v>1900</v>
      </c>
      <c r="F9002" s="547">
        <v>0</v>
      </c>
      <c r="G9002" s="548">
        <v>0</v>
      </c>
      <c r="H9002" s="547">
        <v>0</v>
      </c>
      <c r="I9002" s="545" t="s">
        <v>12973</v>
      </c>
      <c r="J9002" s="545"/>
      <c r="K9002" s="545" t="s">
        <v>13413</v>
      </c>
      <c r="L9002" s="545" t="s">
        <v>13413</v>
      </c>
      <c r="M9002" s="548" t="s">
        <v>13758</v>
      </c>
      <c r="N9002" s="545" t="s">
        <v>13413</v>
      </c>
      <c r="O9002" s="545" t="s">
        <v>13413</v>
      </c>
      <c r="P9002" s="549">
        <v>6580</v>
      </c>
      <c r="Q9002" s="549">
        <v>1</v>
      </c>
      <c r="R9002" s="549">
        <v>59</v>
      </c>
      <c r="S9002" s="548"/>
      <c r="T9002" s="548"/>
      <c r="U9002" s="99"/>
    </row>
    <row r="9003" spans="1:21" ht="19.5" customHeight="1">
      <c r="A9003" s="545">
        <v>103814</v>
      </c>
      <c r="B9003" s="545" t="s">
        <v>1437</v>
      </c>
      <c r="C9003" s="545" t="s">
        <v>216</v>
      </c>
      <c r="D9003" s="546">
        <v>45491</v>
      </c>
      <c r="E9003" s="171" t="str">
        <f t="shared" si="140"/>
        <v>2024</v>
      </c>
      <c r="F9003" s="547">
        <v>16204</v>
      </c>
      <c r="G9003" s="548">
        <v>0.19</v>
      </c>
      <c r="H9003" s="547">
        <v>13616.81</v>
      </c>
      <c r="I9003" s="545" t="s">
        <v>12659</v>
      </c>
      <c r="J9003" s="545" t="s">
        <v>13307</v>
      </c>
      <c r="K9003" s="545" t="s">
        <v>13413</v>
      </c>
      <c r="L9003" s="545" t="s">
        <v>13413</v>
      </c>
      <c r="M9003" s="548" t="s">
        <v>13758</v>
      </c>
      <c r="N9003" s="545" t="s">
        <v>13413</v>
      </c>
      <c r="O9003" s="545" t="s">
        <v>13413</v>
      </c>
      <c r="P9003" s="549">
        <v>6581</v>
      </c>
      <c r="Q9003" s="549">
        <v>1</v>
      </c>
      <c r="R9003" s="549">
        <v>116</v>
      </c>
      <c r="S9003" s="548">
        <v>2228</v>
      </c>
      <c r="T9003" s="548"/>
      <c r="U9003" s="99"/>
    </row>
    <row r="9004" spans="1:21" ht="19.5" customHeight="1">
      <c r="A9004" s="545">
        <v>103815</v>
      </c>
      <c r="B9004" s="545" t="s">
        <v>4273</v>
      </c>
      <c r="C9004" s="545" t="s">
        <v>216</v>
      </c>
      <c r="D9004" s="546"/>
      <c r="E9004" s="171" t="str">
        <f t="shared" si="140"/>
        <v>1900</v>
      </c>
      <c r="F9004" s="547">
        <v>0</v>
      </c>
      <c r="G9004" s="548">
        <v>0</v>
      </c>
      <c r="H9004" s="547">
        <v>0</v>
      </c>
      <c r="I9004" s="545" t="s">
        <v>12973</v>
      </c>
      <c r="J9004" s="545"/>
      <c r="K9004" s="545" t="s">
        <v>13413</v>
      </c>
      <c r="L9004" s="545" t="s">
        <v>13413</v>
      </c>
      <c r="M9004" s="548" t="s">
        <v>13758</v>
      </c>
      <c r="N9004" s="545" t="s">
        <v>13413</v>
      </c>
      <c r="O9004" s="545" t="s">
        <v>13413</v>
      </c>
      <c r="P9004" s="549">
        <v>6582</v>
      </c>
      <c r="Q9004" s="549">
        <v>1</v>
      </c>
      <c r="R9004" s="549">
        <v>59</v>
      </c>
      <c r="S9004" s="548"/>
      <c r="T9004" s="548"/>
      <c r="U9004" s="99"/>
    </row>
    <row r="9005" spans="1:21" ht="19.5" customHeight="1">
      <c r="A9005" s="545">
        <v>103816</v>
      </c>
      <c r="B9005" s="545" t="s">
        <v>10113</v>
      </c>
      <c r="C9005" s="545" t="s">
        <v>216</v>
      </c>
      <c r="D9005" s="546"/>
      <c r="E9005" s="171" t="str">
        <f t="shared" si="140"/>
        <v>1900</v>
      </c>
      <c r="F9005" s="547">
        <v>0</v>
      </c>
      <c r="G9005" s="548">
        <v>0</v>
      </c>
      <c r="H9005" s="547">
        <v>0</v>
      </c>
      <c r="I9005" s="545" t="s">
        <v>12973</v>
      </c>
      <c r="J9005" s="545"/>
      <c r="K9005" s="545" t="s">
        <v>13413</v>
      </c>
      <c r="L9005" s="545" t="s">
        <v>13413</v>
      </c>
      <c r="M9005" s="548" t="s">
        <v>13758</v>
      </c>
      <c r="N9005" s="545" t="s">
        <v>13413</v>
      </c>
      <c r="O9005" s="545" t="s">
        <v>13413</v>
      </c>
      <c r="P9005" s="549">
        <v>6583</v>
      </c>
      <c r="Q9005" s="549">
        <v>1</v>
      </c>
      <c r="R9005" s="549">
        <v>59</v>
      </c>
      <c r="S9005" s="548"/>
      <c r="T9005" s="548"/>
      <c r="U9005" s="99"/>
    </row>
    <row r="9006" spans="1:21" ht="19.5" customHeight="1">
      <c r="A9006" s="545">
        <v>103817</v>
      </c>
      <c r="B9006" s="545" t="s">
        <v>10112</v>
      </c>
      <c r="C9006" s="545" t="s">
        <v>216</v>
      </c>
      <c r="D9006" s="546"/>
      <c r="E9006" s="171" t="str">
        <f t="shared" si="140"/>
        <v>1900</v>
      </c>
      <c r="F9006" s="547">
        <v>0</v>
      </c>
      <c r="G9006" s="548">
        <v>0</v>
      </c>
      <c r="H9006" s="547">
        <v>0</v>
      </c>
      <c r="I9006" s="545" t="s">
        <v>12973</v>
      </c>
      <c r="J9006" s="545"/>
      <c r="K9006" s="545" t="s">
        <v>13413</v>
      </c>
      <c r="L9006" s="545" t="s">
        <v>13413</v>
      </c>
      <c r="M9006" s="548" t="s">
        <v>13758</v>
      </c>
      <c r="N9006" s="545" t="s">
        <v>13413</v>
      </c>
      <c r="O9006" s="545" t="s">
        <v>13413</v>
      </c>
      <c r="P9006" s="549">
        <v>6584</v>
      </c>
      <c r="Q9006" s="549">
        <v>1</v>
      </c>
      <c r="R9006" s="549">
        <v>59</v>
      </c>
      <c r="S9006" s="548"/>
      <c r="T9006" s="548"/>
      <c r="U9006" s="99"/>
    </row>
    <row r="9007" spans="1:21" ht="19.5" customHeight="1">
      <c r="A9007" s="545">
        <v>103818</v>
      </c>
      <c r="B9007" s="545" t="s">
        <v>12469</v>
      </c>
      <c r="C9007" s="545" t="s">
        <v>216</v>
      </c>
      <c r="D9007" s="546">
        <v>43521</v>
      </c>
      <c r="E9007" s="171" t="str">
        <f t="shared" si="140"/>
        <v>2019</v>
      </c>
      <c r="F9007" s="547">
        <v>178500</v>
      </c>
      <c r="G9007" s="548">
        <v>0.19</v>
      </c>
      <c r="H9007" s="547">
        <v>150000</v>
      </c>
      <c r="I9007" s="545" t="s">
        <v>12973</v>
      </c>
      <c r="J9007" s="545" t="s">
        <v>13301</v>
      </c>
      <c r="K9007" s="545" t="s">
        <v>19145</v>
      </c>
      <c r="L9007" s="545" t="s">
        <v>13413</v>
      </c>
      <c r="M9007" s="548" t="s">
        <v>13758</v>
      </c>
      <c r="N9007" s="545" t="s">
        <v>13413</v>
      </c>
      <c r="O9007" s="545" t="s">
        <v>13413</v>
      </c>
      <c r="P9007" s="549">
        <v>6585</v>
      </c>
      <c r="Q9007" s="549">
        <v>1</v>
      </c>
      <c r="R9007" s="549">
        <v>59</v>
      </c>
      <c r="S9007" s="548">
        <v>2221</v>
      </c>
      <c r="T9007" s="548"/>
      <c r="U9007" s="99"/>
    </row>
    <row r="9008" spans="1:21" ht="19.5" customHeight="1">
      <c r="A9008" s="545">
        <v>103819</v>
      </c>
      <c r="B9008" s="545" t="s">
        <v>12562</v>
      </c>
      <c r="C9008" s="545" t="s">
        <v>216</v>
      </c>
      <c r="D9008" s="546">
        <v>46052</v>
      </c>
      <c r="E9008" s="171" t="str">
        <f t="shared" si="140"/>
        <v>2026</v>
      </c>
      <c r="F9008" s="547">
        <v>3356824</v>
      </c>
      <c r="G9008" s="548">
        <v>0.19</v>
      </c>
      <c r="H9008" s="547">
        <v>2820860.5</v>
      </c>
      <c r="I9008" s="545" t="s">
        <v>12647</v>
      </c>
      <c r="J9008" s="545" t="s">
        <v>13307</v>
      </c>
      <c r="K9008" s="545" t="s">
        <v>19146</v>
      </c>
      <c r="L9008" s="545" t="s">
        <v>13413</v>
      </c>
      <c r="M9008" s="548" t="s">
        <v>13758</v>
      </c>
      <c r="N9008" s="545" t="s">
        <v>13413</v>
      </c>
      <c r="O9008" s="545" t="s">
        <v>13413</v>
      </c>
      <c r="P9008" s="549">
        <v>6586</v>
      </c>
      <c r="Q9008" s="549">
        <v>1</v>
      </c>
      <c r="R9008" s="549">
        <v>26</v>
      </c>
      <c r="S9008" s="548">
        <v>2228</v>
      </c>
      <c r="T9008" s="548"/>
      <c r="U9008" s="99"/>
    </row>
    <row r="9009" spans="1:21" ht="19.5" customHeight="1">
      <c r="A9009" s="545">
        <v>103820</v>
      </c>
      <c r="B9009" s="545" t="s">
        <v>8369</v>
      </c>
      <c r="C9009" s="545" t="s">
        <v>216</v>
      </c>
      <c r="D9009" s="546">
        <v>46052</v>
      </c>
      <c r="E9009" s="171" t="str">
        <f t="shared" si="140"/>
        <v>2026</v>
      </c>
      <c r="F9009" s="547">
        <v>848529</v>
      </c>
      <c r="G9009" s="548">
        <v>0.19</v>
      </c>
      <c r="H9009" s="547">
        <v>713049.58</v>
      </c>
      <c r="I9009" s="545" t="s">
        <v>12647</v>
      </c>
      <c r="J9009" s="545" t="s">
        <v>13307</v>
      </c>
      <c r="K9009" s="545" t="s">
        <v>13413</v>
      </c>
      <c r="L9009" s="545" t="s">
        <v>13413</v>
      </c>
      <c r="M9009" s="548" t="s">
        <v>13758</v>
      </c>
      <c r="N9009" s="545" t="s">
        <v>13413</v>
      </c>
      <c r="O9009" s="545" t="s">
        <v>13413</v>
      </c>
      <c r="P9009" s="549">
        <v>6587</v>
      </c>
      <c r="Q9009" s="549">
        <v>1</v>
      </c>
      <c r="R9009" s="549">
        <v>26</v>
      </c>
      <c r="S9009" s="548">
        <v>2228</v>
      </c>
      <c r="T9009" s="548"/>
      <c r="U9009" s="99"/>
    </row>
    <row r="9010" spans="1:21" ht="19.5" customHeight="1">
      <c r="A9010" s="545">
        <v>103821</v>
      </c>
      <c r="B9010" s="545" t="s">
        <v>4642</v>
      </c>
      <c r="C9010" s="545" t="s">
        <v>216</v>
      </c>
      <c r="D9010" s="546">
        <v>46052</v>
      </c>
      <c r="E9010" s="171" t="str">
        <f t="shared" si="140"/>
        <v>2026</v>
      </c>
      <c r="F9010" s="547">
        <v>459614</v>
      </c>
      <c r="G9010" s="548">
        <v>0.19</v>
      </c>
      <c r="H9010" s="547">
        <v>386230.25</v>
      </c>
      <c r="I9010" s="545" t="s">
        <v>12685</v>
      </c>
      <c r="J9010" s="545" t="s">
        <v>13307</v>
      </c>
      <c r="K9010" s="545" t="s">
        <v>19147</v>
      </c>
      <c r="L9010" s="545" t="s">
        <v>13413</v>
      </c>
      <c r="M9010" s="548" t="s">
        <v>13758</v>
      </c>
      <c r="N9010" s="545" t="s">
        <v>13413</v>
      </c>
      <c r="O9010" s="545" t="s">
        <v>13413</v>
      </c>
      <c r="P9010" s="549">
        <v>6588</v>
      </c>
      <c r="Q9010" s="549">
        <v>1</v>
      </c>
      <c r="R9010" s="549">
        <v>11</v>
      </c>
      <c r="S9010" s="548">
        <v>2228</v>
      </c>
      <c r="T9010" s="548"/>
      <c r="U9010" s="99"/>
    </row>
    <row r="9011" spans="1:21" ht="19.5" customHeight="1">
      <c r="A9011" s="545">
        <v>103822</v>
      </c>
      <c r="B9011" s="545" t="s">
        <v>4195</v>
      </c>
      <c r="C9011" s="545" t="s">
        <v>206</v>
      </c>
      <c r="D9011" s="546"/>
      <c r="E9011" s="171" t="str">
        <f t="shared" si="140"/>
        <v>1900</v>
      </c>
      <c r="F9011" s="547">
        <v>0</v>
      </c>
      <c r="G9011" s="548">
        <v>0</v>
      </c>
      <c r="H9011" s="547">
        <v>0</v>
      </c>
      <c r="I9011" s="545" t="s">
        <v>12973</v>
      </c>
      <c r="J9011" s="545"/>
      <c r="K9011" s="545" t="s">
        <v>13413</v>
      </c>
      <c r="L9011" s="545" t="s">
        <v>13413</v>
      </c>
      <c r="M9011" s="548" t="s">
        <v>13758</v>
      </c>
      <c r="N9011" s="545" t="s">
        <v>13413</v>
      </c>
      <c r="O9011" s="545" t="s">
        <v>13413</v>
      </c>
      <c r="P9011" s="549">
        <v>6589</v>
      </c>
      <c r="Q9011" s="549">
        <v>1</v>
      </c>
      <c r="R9011" s="549">
        <v>59</v>
      </c>
      <c r="S9011" s="548"/>
      <c r="T9011" s="548"/>
      <c r="U9011" s="99"/>
    </row>
    <row r="9012" spans="1:21" ht="19.5" customHeight="1">
      <c r="A9012" s="545">
        <v>103823</v>
      </c>
      <c r="B9012" s="545" t="s">
        <v>3624</v>
      </c>
      <c r="C9012" s="545" t="s">
        <v>216</v>
      </c>
      <c r="D9012" s="546">
        <v>44657</v>
      </c>
      <c r="E9012" s="171" t="str">
        <f t="shared" si="140"/>
        <v>2022</v>
      </c>
      <c r="F9012" s="547">
        <v>99987</v>
      </c>
      <c r="G9012" s="548">
        <v>0.19</v>
      </c>
      <c r="H9012" s="547">
        <v>84022.69</v>
      </c>
      <c r="I9012" s="545" t="s">
        <v>12647</v>
      </c>
      <c r="J9012" s="545" t="s">
        <v>13302</v>
      </c>
      <c r="K9012" s="545" t="s">
        <v>19148</v>
      </c>
      <c r="L9012" s="545" t="s">
        <v>13413</v>
      </c>
      <c r="M9012" s="548" t="s">
        <v>13758</v>
      </c>
      <c r="N9012" s="545" t="s">
        <v>13413</v>
      </c>
      <c r="O9012" s="545" t="s">
        <v>13413</v>
      </c>
      <c r="P9012" s="549">
        <v>6590</v>
      </c>
      <c r="Q9012" s="549">
        <v>1</v>
      </c>
      <c r="R9012" s="549">
        <v>26</v>
      </c>
      <c r="S9012" s="548">
        <v>2219</v>
      </c>
      <c r="T9012" s="548"/>
      <c r="U9012" s="99"/>
    </row>
    <row r="9013" spans="1:21" ht="19.5" customHeight="1">
      <c r="A9013" s="545">
        <v>103824</v>
      </c>
      <c r="B9013" s="545" t="s">
        <v>3627</v>
      </c>
      <c r="C9013" s="545" t="s">
        <v>216</v>
      </c>
      <c r="D9013" s="546">
        <v>44591</v>
      </c>
      <c r="E9013" s="171" t="str">
        <f t="shared" si="140"/>
        <v>2022</v>
      </c>
      <c r="F9013" s="547">
        <v>570245</v>
      </c>
      <c r="G9013" s="548">
        <v>0.19</v>
      </c>
      <c r="H9013" s="547">
        <v>479197.48</v>
      </c>
      <c r="I9013" s="545" t="s">
        <v>12647</v>
      </c>
      <c r="J9013" s="545" t="s">
        <v>13297</v>
      </c>
      <c r="K9013" s="545" t="s">
        <v>13413</v>
      </c>
      <c r="L9013" s="545" t="s">
        <v>13413</v>
      </c>
      <c r="M9013" s="548" t="s">
        <v>13758</v>
      </c>
      <c r="N9013" s="545" t="s">
        <v>13413</v>
      </c>
      <c r="O9013" s="545" t="s">
        <v>13413</v>
      </c>
      <c r="P9013" s="549">
        <v>6591</v>
      </c>
      <c r="Q9013" s="549">
        <v>1</v>
      </c>
      <c r="R9013" s="549">
        <v>26</v>
      </c>
      <c r="S9013" s="548">
        <v>2257</v>
      </c>
      <c r="T9013" s="548"/>
      <c r="U9013" s="99"/>
    </row>
    <row r="9014" spans="1:21" ht="19.5" customHeight="1">
      <c r="A9014" s="545">
        <v>103825</v>
      </c>
      <c r="B9014" s="545" t="s">
        <v>10111</v>
      </c>
      <c r="C9014" s="545" t="s">
        <v>216</v>
      </c>
      <c r="D9014" s="546"/>
      <c r="E9014" s="171" t="str">
        <f t="shared" si="140"/>
        <v>1900</v>
      </c>
      <c r="F9014" s="547">
        <v>0</v>
      </c>
      <c r="G9014" s="548">
        <v>0</v>
      </c>
      <c r="H9014" s="547">
        <v>0</v>
      </c>
      <c r="I9014" s="545" t="s">
        <v>12647</v>
      </c>
      <c r="J9014" s="545"/>
      <c r="K9014" s="545" t="s">
        <v>13413</v>
      </c>
      <c r="L9014" s="545" t="s">
        <v>13413</v>
      </c>
      <c r="M9014" s="548" t="s">
        <v>13758</v>
      </c>
      <c r="N9014" s="545" t="s">
        <v>13413</v>
      </c>
      <c r="O9014" s="545" t="s">
        <v>13413</v>
      </c>
      <c r="P9014" s="549">
        <v>6592</v>
      </c>
      <c r="Q9014" s="549">
        <v>1</v>
      </c>
      <c r="R9014" s="549">
        <v>26</v>
      </c>
      <c r="S9014" s="548"/>
      <c r="T9014" s="548"/>
      <c r="U9014" s="99"/>
    </row>
    <row r="9015" spans="1:21" ht="19.5" customHeight="1">
      <c r="A9015" s="545">
        <v>103826</v>
      </c>
      <c r="B9015" s="545" t="s">
        <v>3510</v>
      </c>
      <c r="C9015" s="545" t="s">
        <v>216</v>
      </c>
      <c r="D9015" s="546">
        <v>46052</v>
      </c>
      <c r="E9015" s="171" t="str">
        <f t="shared" si="140"/>
        <v>2026</v>
      </c>
      <c r="F9015" s="547">
        <v>402629</v>
      </c>
      <c r="G9015" s="548">
        <v>0.19</v>
      </c>
      <c r="H9015" s="547">
        <v>338343.7</v>
      </c>
      <c r="I9015" s="545" t="s">
        <v>12647</v>
      </c>
      <c r="J9015" s="545" t="s">
        <v>13307</v>
      </c>
      <c r="K9015" s="545" t="s">
        <v>13413</v>
      </c>
      <c r="L9015" s="545" t="s">
        <v>13413</v>
      </c>
      <c r="M9015" s="548" t="s">
        <v>13758</v>
      </c>
      <c r="N9015" s="545" t="s">
        <v>13413</v>
      </c>
      <c r="O9015" s="545" t="s">
        <v>13413</v>
      </c>
      <c r="P9015" s="549">
        <v>6593</v>
      </c>
      <c r="Q9015" s="549">
        <v>1</v>
      </c>
      <c r="R9015" s="549">
        <v>26</v>
      </c>
      <c r="S9015" s="548">
        <v>2228</v>
      </c>
      <c r="T9015" s="548"/>
      <c r="U9015" s="99"/>
    </row>
    <row r="9016" spans="1:21" ht="19.5" customHeight="1">
      <c r="A9016" s="545">
        <v>103827</v>
      </c>
      <c r="B9016" s="545" t="s">
        <v>3509</v>
      </c>
      <c r="C9016" s="545" t="s">
        <v>216</v>
      </c>
      <c r="D9016" s="546">
        <v>46052</v>
      </c>
      <c r="E9016" s="171" t="str">
        <f t="shared" si="140"/>
        <v>2026</v>
      </c>
      <c r="F9016" s="547">
        <v>486996</v>
      </c>
      <c r="G9016" s="548">
        <v>0.19</v>
      </c>
      <c r="H9016" s="547">
        <v>409240.34</v>
      </c>
      <c r="I9016" s="545" t="s">
        <v>12647</v>
      </c>
      <c r="J9016" s="545" t="s">
        <v>13307</v>
      </c>
      <c r="K9016" s="545" t="s">
        <v>13413</v>
      </c>
      <c r="L9016" s="545" t="s">
        <v>13413</v>
      </c>
      <c r="M9016" s="548" t="s">
        <v>13758</v>
      </c>
      <c r="N9016" s="545" t="s">
        <v>13413</v>
      </c>
      <c r="O9016" s="545" t="s">
        <v>13413</v>
      </c>
      <c r="P9016" s="549">
        <v>6594</v>
      </c>
      <c r="Q9016" s="549">
        <v>1</v>
      </c>
      <c r="R9016" s="549">
        <v>26</v>
      </c>
      <c r="S9016" s="548">
        <v>2228</v>
      </c>
      <c r="T9016" s="548"/>
      <c r="U9016" s="99"/>
    </row>
    <row r="9017" spans="1:21" ht="19.5" customHeight="1">
      <c r="A9017" s="545">
        <v>103828</v>
      </c>
      <c r="B9017" s="545" t="s">
        <v>3511</v>
      </c>
      <c r="C9017" s="545" t="s">
        <v>216</v>
      </c>
      <c r="D9017" s="546">
        <v>46052</v>
      </c>
      <c r="E9017" s="171" t="str">
        <f t="shared" si="140"/>
        <v>2026</v>
      </c>
      <c r="F9017" s="547">
        <v>145963</v>
      </c>
      <c r="G9017" s="548">
        <v>0.19</v>
      </c>
      <c r="H9017" s="547">
        <v>122657.98</v>
      </c>
      <c r="I9017" s="545" t="s">
        <v>12647</v>
      </c>
      <c r="J9017" s="545" t="s">
        <v>13307</v>
      </c>
      <c r="K9017" s="545" t="s">
        <v>13413</v>
      </c>
      <c r="L9017" s="545" t="s">
        <v>13413</v>
      </c>
      <c r="M9017" s="548" t="s">
        <v>13758</v>
      </c>
      <c r="N9017" s="545" t="s">
        <v>13413</v>
      </c>
      <c r="O9017" s="545" t="s">
        <v>13413</v>
      </c>
      <c r="P9017" s="549">
        <v>6595</v>
      </c>
      <c r="Q9017" s="549">
        <v>1</v>
      </c>
      <c r="R9017" s="549">
        <v>26</v>
      </c>
      <c r="S9017" s="548">
        <v>2228</v>
      </c>
      <c r="T9017" s="548"/>
      <c r="U9017" s="99"/>
    </row>
    <row r="9018" spans="1:21" ht="19.5" customHeight="1">
      <c r="A9018" s="545">
        <v>103829</v>
      </c>
      <c r="B9018" s="545" t="s">
        <v>8379</v>
      </c>
      <c r="C9018" s="545" t="s">
        <v>216</v>
      </c>
      <c r="D9018" s="546">
        <v>45491</v>
      </c>
      <c r="E9018" s="171" t="str">
        <f t="shared" si="140"/>
        <v>2024</v>
      </c>
      <c r="F9018" s="547">
        <v>4112</v>
      </c>
      <c r="G9018" s="548">
        <v>0.19</v>
      </c>
      <c r="H9018" s="547">
        <v>3455.46</v>
      </c>
      <c r="I9018" s="545" t="s">
        <v>12659</v>
      </c>
      <c r="J9018" s="545" t="s">
        <v>13307</v>
      </c>
      <c r="K9018" s="545" t="s">
        <v>19149</v>
      </c>
      <c r="L9018" s="545" t="s">
        <v>13413</v>
      </c>
      <c r="M9018" s="548" t="s">
        <v>13758</v>
      </c>
      <c r="N9018" s="545" t="s">
        <v>13413</v>
      </c>
      <c r="O9018" s="545" t="s">
        <v>13413</v>
      </c>
      <c r="P9018" s="549">
        <v>6596</v>
      </c>
      <c r="Q9018" s="549">
        <v>1</v>
      </c>
      <c r="R9018" s="549">
        <v>116</v>
      </c>
      <c r="S9018" s="548">
        <v>2228</v>
      </c>
      <c r="T9018" s="548"/>
      <c r="U9018" s="99"/>
    </row>
    <row r="9019" spans="1:21" ht="19.5" customHeight="1">
      <c r="A9019" s="545">
        <v>103830</v>
      </c>
      <c r="B9019" s="545" t="s">
        <v>1919</v>
      </c>
      <c r="C9019" s="545" t="s">
        <v>209</v>
      </c>
      <c r="D9019" s="546">
        <v>46052</v>
      </c>
      <c r="E9019" s="171" t="str">
        <f t="shared" si="140"/>
        <v>2026</v>
      </c>
      <c r="F9019" s="547">
        <v>82973</v>
      </c>
      <c r="G9019" s="548">
        <v>0.19</v>
      </c>
      <c r="H9019" s="547">
        <v>69725.210000000006</v>
      </c>
      <c r="I9019" s="545" t="s">
        <v>12706</v>
      </c>
      <c r="J9019" s="545" t="s">
        <v>13307</v>
      </c>
      <c r="K9019" s="545" t="s">
        <v>13413</v>
      </c>
      <c r="L9019" s="545" t="s">
        <v>13413</v>
      </c>
      <c r="M9019" s="548" t="s">
        <v>13758</v>
      </c>
      <c r="N9019" s="545" t="s">
        <v>13413</v>
      </c>
      <c r="O9019" s="545" t="s">
        <v>13413</v>
      </c>
      <c r="P9019" s="549">
        <v>6597</v>
      </c>
      <c r="Q9019" s="549">
        <v>1</v>
      </c>
      <c r="R9019" s="549">
        <v>128</v>
      </c>
      <c r="S9019" s="548">
        <v>2228</v>
      </c>
      <c r="T9019" s="548"/>
      <c r="U9019" s="99"/>
    </row>
    <row r="9020" spans="1:21" ht="19.5" customHeight="1">
      <c r="A9020" s="545">
        <v>103831</v>
      </c>
      <c r="B9020" s="545" t="s">
        <v>6250</v>
      </c>
      <c r="C9020" s="545" t="s">
        <v>209</v>
      </c>
      <c r="D9020" s="546">
        <v>46052</v>
      </c>
      <c r="E9020" s="171" t="str">
        <f t="shared" si="140"/>
        <v>2026</v>
      </c>
      <c r="F9020" s="547">
        <v>46905</v>
      </c>
      <c r="G9020" s="548">
        <v>0.19</v>
      </c>
      <c r="H9020" s="547">
        <v>39415.97</v>
      </c>
      <c r="I9020" s="545" t="s">
        <v>12637</v>
      </c>
      <c r="J9020" s="545" t="s">
        <v>13307</v>
      </c>
      <c r="K9020" s="545" t="s">
        <v>19150</v>
      </c>
      <c r="L9020" s="545" t="s">
        <v>13413</v>
      </c>
      <c r="M9020" s="548" t="s">
        <v>13758</v>
      </c>
      <c r="N9020" s="545" t="s">
        <v>13413</v>
      </c>
      <c r="O9020" s="545" t="s">
        <v>13413</v>
      </c>
      <c r="P9020" s="549">
        <v>6598</v>
      </c>
      <c r="Q9020" s="549">
        <v>1</v>
      </c>
      <c r="R9020" s="549">
        <v>13</v>
      </c>
      <c r="S9020" s="548">
        <v>2228</v>
      </c>
      <c r="T9020" s="548"/>
      <c r="U9020" s="99"/>
    </row>
    <row r="9021" spans="1:21" ht="19.5" customHeight="1">
      <c r="A9021" s="545">
        <v>103832</v>
      </c>
      <c r="B9021" s="545" t="s">
        <v>7548</v>
      </c>
      <c r="C9021" s="545" t="s">
        <v>216</v>
      </c>
      <c r="D9021" s="546">
        <v>43712</v>
      </c>
      <c r="E9021" s="171" t="str">
        <f t="shared" si="140"/>
        <v>2019</v>
      </c>
      <c r="F9021" s="547">
        <v>7714</v>
      </c>
      <c r="G9021" s="548">
        <v>0.19</v>
      </c>
      <c r="H9021" s="547">
        <v>6482.35</v>
      </c>
      <c r="I9021" s="545" t="s">
        <v>12973</v>
      </c>
      <c r="J9021" s="545" t="s">
        <v>13296</v>
      </c>
      <c r="K9021" s="545" t="s">
        <v>13413</v>
      </c>
      <c r="L9021" s="545" t="s">
        <v>13413</v>
      </c>
      <c r="M9021" s="548" t="s">
        <v>13758</v>
      </c>
      <c r="N9021" s="545" t="s">
        <v>13413</v>
      </c>
      <c r="O9021" s="545" t="s">
        <v>13413</v>
      </c>
      <c r="P9021" s="549">
        <v>6599</v>
      </c>
      <c r="Q9021" s="549">
        <v>1</v>
      </c>
      <c r="R9021" s="549">
        <v>59</v>
      </c>
      <c r="S9021" s="548">
        <v>2218</v>
      </c>
      <c r="T9021" s="548"/>
      <c r="U9021" s="99"/>
    </row>
    <row r="9022" spans="1:21" ht="19.5" customHeight="1">
      <c r="A9022" s="545">
        <v>103836</v>
      </c>
      <c r="B9022" s="545" t="s">
        <v>1928</v>
      </c>
      <c r="C9022" s="545" t="s">
        <v>209</v>
      </c>
      <c r="D9022" s="546">
        <v>46052</v>
      </c>
      <c r="E9022" s="171" t="str">
        <f t="shared" si="140"/>
        <v>2026</v>
      </c>
      <c r="F9022" s="547">
        <v>6398</v>
      </c>
      <c r="G9022" s="548">
        <v>0.19</v>
      </c>
      <c r="H9022" s="547">
        <v>5376.47</v>
      </c>
      <c r="I9022" s="545" t="s">
        <v>12706</v>
      </c>
      <c r="J9022" s="545" t="s">
        <v>13307</v>
      </c>
      <c r="K9022" s="545" t="s">
        <v>19151</v>
      </c>
      <c r="L9022" s="545" t="s">
        <v>13413</v>
      </c>
      <c r="M9022" s="548" t="s">
        <v>13758</v>
      </c>
      <c r="N9022" s="545" t="s">
        <v>13413</v>
      </c>
      <c r="O9022" s="545" t="s">
        <v>13413</v>
      </c>
      <c r="P9022" s="549">
        <v>6600</v>
      </c>
      <c r="Q9022" s="549">
        <v>1</v>
      </c>
      <c r="R9022" s="549">
        <v>128</v>
      </c>
      <c r="S9022" s="548">
        <v>2228</v>
      </c>
      <c r="T9022" s="548"/>
      <c r="U9022" s="99"/>
    </row>
    <row r="9023" spans="1:21" ht="19.5" customHeight="1">
      <c r="A9023" s="545">
        <v>103838</v>
      </c>
      <c r="B9023" s="545" t="s">
        <v>6249</v>
      </c>
      <c r="C9023" s="545" t="s">
        <v>209</v>
      </c>
      <c r="D9023" s="546">
        <v>46052</v>
      </c>
      <c r="E9023" s="171" t="str">
        <f t="shared" si="140"/>
        <v>2026</v>
      </c>
      <c r="F9023" s="547">
        <v>2449</v>
      </c>
      <c r="G9023" s="548">
        <v>0.19</v>
      </c>
      <c r="H9023" s="547">
        <v>2057.98</v>
      </c>
      <c r="I9023" s="545" t="s">
        <v>12706</v>
      </c>
      <c r="J9023" s="545" t="s">
        <v>13307</v>
      </c>
      <c r="K9023" s="545" t="s">
        <v>13413</v>
      </c>
      <c r="L9023" s="545" t="s">
        <v>13413</v>
      </c>
      <c r="M9023" s="548" t="s">
        <v>13758</v>
      </c>
      <c r="N9023" s="545" t="s">
        <v>13413</v>
      </c>
      <c r="O9023" s="545" t="s">
        <v>13413</v>
      </c>
      <c r="P9023" s="549">
        <v>6601</v>
      </c>
      <c r="Q9023" s="549">
        <v>1</v>
      </c>
      <c r="R9023" s="549">
        <v>128</v>
      </c>
      <c r="S9023" s="548">
        <v>2228</v>
      </c>
      <c r="T9023" s="548"/>
      <c r="U9023" s="99"/>
    </row>
    <row r="9024" spans="1:21" ht="19.5" customHeight="1">
      <c r="A9024" s="545">
        <v>103839</v>
      </c>
      <c r="B9024" s="545" t="s">
        <v>1954</v>
      </c>
      <c r="C9024" s="545" t="s">
        <v>209</v>
      </c>
      <c r="D9024" s="546">
        <v>46052</v>
      </c>
      <c r="E9024" s="171" t="str">
        <f t="shared" si="140"/>
        <v>2026</v>
      </c>
      <c r="F9024" s="547">
        <v>2891</v>
      </c>
      <c r="G9024" s="548">
        <v>0.19</v>
      </c>
      <c r="H9024" s="547">
        <v>2429.41</v>
      </c>
      <c r="I9024" s="545" t="s">
        <v>12706</v>
      </c>
      <c r="J9024" s="545" t="s">
        <v>13307</v>
      </c>
      <c r="K9024" s="545" t="s">
        <v>13413</v>
      </c>
      <c r="L9024" s="545" t="s">
        <v>13413</v>
      </c>
      <c r="M9024" s="548" t="s">
        <v>13758</v>
      </c>
      <c r="N9024" s="545" t="s">
        <v>13413</v>
      </c>
      <c r="O9024" s="545" t="s">
        <v>13413</v>
      </c>
      <c r="P9024" s="549">
        <v>6602</v>
      </c>
      <c r="Q9024" s="549">
        <v>1</v>
      </c>
      <c r="R9024" s="549">
        <v>128</v>
      </c>
      <c r="S9024" s="548">
        <v>2228</v>
      </c>
      <c r="T9024" s="548"/>
      <c r="U9024" s="99"/>
    </row>
    <row r="9025" spans="1:21" ht="19.5" customHeight="1">
      <c r="A9025" s="545">
        <v>103840</v>
      </c>
      <c r="B9025" s="545" t="s">
        <v>1957</v>
      </c>
      <c r="C9025" s="545" t="s">
        <v>209</v>
      </c>
      <c r="D9025" s="546">
        <v>46052</v>
      </c>
      <c r="E9025" s="171" t="str">
        <f t="shared" si="140"/>
        <v>2026</v>
      </c>
      <c r="F9025" s="547">
        <v>5952</v>
      </c>
      <c r="G9025" s="548">
        <v>0.19</v>
      </c>
      <c r="H9025" s="547">
        <v>5001.68</v>
      </c>
      <c r="I9025" s="545" t="s">
        <v>12706</v>
      </c>
      <c r="J9025" s="545" t="s">
        <v>13307</v>
      </c>
      <c r="K9025" s="545" t="s">
        <v>13413</v>
      </c>
      <c r="L9025" s="545" t="s">
        <v>13413</v>
      </c>
      <c r="M9025" s="548" t="s">
        <v>13758</v>
      </c>
      <c r="N9025" s="545" t="s">
        <v>13413</v>
      </c>
      <c r="O9025" s="545" t="s">
        <v>13413</v>
      </c>
      <c r="P9025" s="549">
        <v>6603</v>
      </c>
      <c r="Q9025" s="549">
        <v>1</v>
      </c>
      <c r="R9025" s="549">
        <v>128</v>
      </c>
      <c r="S9025" s="548">
        <v>2228</v>
      </c>
      <c r="T9025" s="548"/>
      <c r="U9025" s="99"/>
    </row>
    <row r="9026" spans="1:21" ht="19.5" customHeight="1">
      <c r="A9026" s="545">
        <v>103841</v>
      </c>
      <c r="B9026" s="545" t="s">
        <v>1956</v>
      </c>
      <c r="C9026" s="545" t="s">
        <v>209</v>
      </c>
      <c r="D9026" s="546"/>
      <c r="E9026" s="171" t="str">
        <f t="shared" si="140"/>
        <v>1900</v>
      </c>
      <c r="F9026" s="547">
        <v>0</v>
      </c>
      <c r="G9026" s="548">
        <v>0</v>
      </c>
      <c r="H9026" s="547">
        <v>0</v>
      </c>
      <c r="I9026" s="545" t="s">
        <v>12706</v>
      </c>
      <c r="J9026" s="545"/>
      <c r="K9026" s="545" t="s">
        <v>13413</v>
      </c>
      <c r="L9026" s="545" t="s">
        <v>13413</v>
      </c>
      <c r="M9026" s="548" t="s">
        <v>13758</v>
      </c>
      <c r="N9026" s="545" t="s">
        <v>13413</v>
      </c>
      <c r="O9026" s="545" t="s">
        <v>13413</v>
      </c>
      <c r="P9026" s="549">
        <v>6604</v>
      </c>
      <c r="Q9026" s="549">
        <v>1</v>
      </c>
      <c r="R9026" s="549">
        <v>128</v>
      </c>
      <c r="S9026" s="548"/>
      <c r="T9026" s="548"/>
      <c r="U9026" s="99"/>
    </row>
    <row r="9027" spans="1:21" ht="19.5" customHeight="1">
      <c r="A9027" s="545">
        <v>103842</v>
      </c>
      <c r="B9027" s="545" t="s">
        <v>1959</v>
      </c>
      <c r="C9027" s="545" t="s">
        <v>209</v>
      </c>
      <c r="D9027" s="546"/>
      <c r="E9027" s="171" t="str">
        <f t="shared" si="140"/>
        <v>1900</v>
      </c>
      <c r="F9027" s="547">
        <v>0</v>
      </c>
      <c r="G9027" s="548">
        <v>0</v>
      </c>
      <c r="H9027" s="547">
        <v>0</v>
      </c>
      <c r="I9027" s="545" t="s">
        <v>12706</v>
      </c>
      <c r="J9027" s="545"/>
      <c r="K9027" s="545" t="s">
        <v>13413</v>
      </c>
      <c r="L9027" s="545" t="s">
        <v>13413</v>
      </c>
      <c r="M9027" s="548" t="s">
        <v>13758</v>
      </c>
      <c r="N9027" s="545" t="s">
        <v>13413</v>
      </c>
      <c r="O9027" s="545" t="s">
        <v>13413</v>
      </c>
      <c r="P9027" s="549">
        <v>6605</v>
      </c>
      <c r="Q9027" s="549">
        <v>1</v>
      </c>
      <c r="R9027" s="549">
        <v>128</v>
      </c>
      <c r="S9027" s="548"/>
      <c r="T9027" s="548"/>
      <c r="U9027" s="99"/>
    </row>
    <row r="9028" spans="1:21" ht="19.5" customHeight="1">
      <c r="A9028" s="545">
        <v>103844</v>
      </c>
      <c r="B9028" s="545" t="s">
        <v>1917</v>
      </c>
      <c r="C9028" s="545" t="s">
        <v>209</v>
      </c>
      <c r="D9028" s="546"/>
      <c r="E9028" s="171" t="str">
        <f t="shared" ref="E9028:E9091" si="141">TEXT(D9028,"YYYY")</f>
        <v>1900</v>
      </c>
      <c r="F9028" s="547">
        <v>0</v>
      </c>
      <c r="G9028" s="548">
        <v>0</v>
      </c>
      <c r="H9028" s="547">
        <v>0</v>
      </c>
      <c r="I9028" s="545" t="s">
        <v>12706</v>
      </c>
      <c r="J9028" s="545"/>
      <c r="K9028" s="545" t="s">
        <v>13413</v>
      </c>
      <c r="L9028" s="545" t="s">
        <v>13413</v>
      </c>
      <c r="M9028" s="548" t="s">
        <v>13758</v>
      </c>
      <c r="N9028" s="545" t="s">
        <v>13413</v>
      </c>
      <c r="O9028" s="545" t="s">
        <v>13413</v>
      </c>
      <c r="P9028" s="549">
        <v>6606</v>
      </c>
      <c r="Q9028" s="549">
        <v>1</v>
      </c>
      <c r="R9028" s="549">
        <v>128</v>
      </c>
      <c r="S9028" s="548"/>
      <c r="T9028" s="548"/>
      <c r="U9028" s="99"/>
    </row>
    <row r="9029" spans="1:21" ht="19.5" customHeight="1">
      <c r="A9029" s="545">
        <v>103845</v>
      </c>
      <c r="B9029" s="545" t="s">
        <v>12294</v>
      </c>
      <c r="C9029" s="545" t="s">
        <v>209</v>
      </c>
      <c r="D9029" s="546">
        <v>44592</v>
      </c>
      <c r="E9029" s="171" t="str">
        <f t="shared" si="141"/>
        <v>2022</v>
      </c>
      <c r="F9029" s="547">
        <v>2482.0100000000002</v>
      </c>
      <c r="G9029" s="548">
        <v>0.19</v>
      </c>
      <c r="H9029" s="547">
        <v>2085.7199999999998</v>
      </c>
      <c r="I9029" s="545" t="s">
        <v>12706</v>
      </c>
      <c r="J9029" s="545" t="s">
        <v>13297</v>
      </c>
      <c r="K9029" s="545" t="s">
        <v>13413</v>
      </c>
      <c r="L9029" s="545" t="s">
        <v>13413</v>
      </c>
      <c r="M9029" s="548" t="s">
        <v>13758</v>
      </c>
      <c r="N9029" s="545" t="s">
        <v>13413</v>
      </c>
      <c r="O9029" s="545" t="s">
        <v>13413</v>
      </c>
      <c r="P9029" s="549">
        <v>6607</v>
      </c>
      <c r="Q9029" s="549">
        <v>1</v>
      </c>
      <c r="R9029" s="549">
        <v>128</v>
      </c>
      <c r="S9029" s="548">
        <v>2257</v>
      </c>
      <c r="T9029" s="548"/>
      <c r="U9029" s="99"/>
    </row>
    <row r="9030" spans="1:21" ht="19.5" customHeight="1">
      <c r="A9030" s="545">
        <v>103846</v>
      </c>
      <c r="B9030" s="545" t="s">
        <v>6248</v>
      </c>
      <c r="C9030" s="545" t="s">
        <v>216</v>
      </c>
      <c r="D9030" s="546">
        <v>46052</v>
      </c>
      <c r="E9030" s="171" t="str">
        <f t="shared" si="141"/>
        <v>2026</v>
      </c>
      <c r="F9030" s="547">
        <v>551238</v>
      </c>
      <c r="G9030" s="548">
        <v>0.19</v>
      </c>
      <c r="H9030" s="547">
        <v>463225.21</v>
      </c>
      <c r="I9030" s="545" t="s">
        <v>12637</v>
      </c>
      <c r="J9030" s="545" t="s">
        <v>13307</v>
      </c>
      <c r="K9030" s="545" t="s">
        <v>13413</v>
      </c>
      <c r="L9030" s="545" t="s">
        <v>13413</v>
      </c>
      <c r="M9030" s="548" t="s">
        <v>13758</v>
      </c>
      <c r="N9030" s="545" t="s">
        <v>13413</v>
      </c>
      <c r="O9030" s="545" t="s">
        <v>13413</v>
      </c>
      <c r="P9030" s="549">
        <v>6608</v>
      </c>
      <c r="Q9030" s="549">
        <v>1</v>
      </c>
      <c r="R9030" s="549">
        <v>13</v>
      </c>
      <c r="S9030" s="548">
        <v>2228</v>
      </c>
      <c r="T9030" s="548"/>
      <c r="U9030" s="99"/>
    </row>
    <row r="9031" spans="1:21" ht="19.5" customHeight="1">
      <c r="A9031" s="545">
        <v>103847</v>
      </c>
      <c r="B9031" s="545" t="s">
        <v>6073</v>
      </c>
      <c r="C9031" s="545" t="s">
        <v>216</v>
      </c>
      <c r="D9031" s="546">
        <v>44188</v>
      </c>
      <c r="E9031" s="171" t="str">
        <f t="shared" si="141"/>
        <v>2020</v>
      </c>
      <c r="F9031" s="547">
        <v>106403.01</v>
      </c>
      <c r="G9031" s="548">
        <v>0.19</v>
      </c>
      <c r="H9031" s="547">
        <v>89414.29</v>
      </c>
      <c r="I9031" s="545" t="s">
        <v>12973</v>
      </c>
      <c r="J9031" s="545" t="s">
        <v>13301</v>
      </c>
      <c r="K9031" s="545" t="s">
        <v>13413</v>
      </c>
      <c r="L9031" s="545" t="s">
        <v>13413</v>
      </c>
      <c r="M9031" s="548" t="s">
        <v>13758</v>
      </c>
      <c r="N9031" s="545" t="s">
        <v>13413</v>
      </c>
      <c r="O9031" s="545" t="s">
        <v>13413</v>
      </c>
      <c r="P9031" s="549">
        <v>6609</v>
      </c>
      <c r="Q9031" s="549">
        <v>1</v>
      </c>
      <c r="R9031" s="549">
        <v>59</v>
      </c>
      <c r="S9031" s="548">
        <v>2221</v>
      </c>
      <c r="T9031" s="548"/>
      <c r="U9031" s="99"/>
    </row>
    <row r="9032" spans="1:21" ht="19.5" customHeight="1">
      <c r="A9032" s="545">
        <v>103848</v>
      </c>
      <c r="B9032" s="545" t="s">
        <v>1879</v>
      </c>
      <c r="C9032" s="545" t="s">
        <v>216</v>
      </c>
      <c r="D9032" s="546">
        <v>45708</v>
      </c>
      <c r="E9032" s="171" t="str">
        <f t="shared" si="141"/>
        <v>2025</v>
      </c>
      <c r="F9032" s="547">
        <v>93196.93</v>
      </c>
      <c r="G9032" s="548">
        <v>0.19</v>
      </c>
      <c r="H9032" s="547">
        <v>78316.75</v>
      </c>
      <c r="I9032" s="545" t="s">
        <v>12699</v>
      </c>
      <c r="J9032" s="545" t="s">
        <v>13307</v>
      </c>
      <c r="K9032" s="545" t="s">
        <v>13413</v>
      </c>
      <c r="L9032" s="545" t="s">
        <v>13413</v>
      </c>
      <c r="M9032" s="548" t="s">
        <v>13758</v>
      </c>
      <c r="N9032" s="545" t="s">
        <v>13413</v>
      </c>
      <c r="O9032" s="545" t="s">
        <v>13413</v>
      </c>
      <c r="P9032" s="549">
        <v>6610</v>
      </c>
      <c r="Q9032" s="549">
        <v>1</v>
      </c>
      <c r="R9032" s="549">
        <v>130</v>
      </c>
      <c r="S9032" s="548">
        <v>2228</v>
      </c>
      <c r="T9032" s="548"/>
      <c r="U9032" s="99"/>
    </row>
    <row r="9033" spans="1:21" ht="19.5" customHeight="1">
      <c r="A9033" s="545">
        <v>103849</v>
      </c>
      <c r="B9033" s="545" t="s">
        <v>1877</v>
      </c>
      <c r="C9033" s="545" t="s">
        <v>216</v>
      </c>
      <c r="D9033" s="546">
        <v>46066</v>
      </c>
      <c r="E9033" s="171" t="str">
        <f t="shared" si="141"/>
        <v>2026</v>
      </c>
      <c r="F9033" s="547">
        <v>126030</v>
      </c>
      <c r="G9033" s="548">
        <v>0.19</v>
      </c>
      <c r="H9033" s="547">
        <v>105907.56</v>
      </c>
      <c r="I9033" s="545" t="s">
        <v>12699</v>
      </c>
      <c r="J9033" s="545" t="s">
        <v>13298</v>
      </c>
      <c r="K9033" s="545" t="s">
        <v>13413</v>
      </c>
      <c r="L9033" s="545" t="s">
        <v>13413</v>
      </c>
      <c r="M9033" s="548" t="s">
        <v>13758</v>
      </c>
      <c r="N9033" s="545" t="s">
        <v>13413</v>
      </c>
      <c r="O9033" s="545" t="s">
        <v>13413</v>
      </c>
      <c r="P9033" s="549">
        <v>6611</v>
      </c>
      <c r="Q9033" s="549">
        <v>1</v>
      </c>
      <c r="R9033" s="549">
        <v>130</v>
      </c>
      <c r="S9033" s="548">
        <v>1012</v>
      </c>
      <c r="T9033" s="548"/>
      <c r="U9033" s="99"/>
    </row>
    <row r="9034" spans="1:21" ht="19.5" customHeight="1">
      <c r="A9034" s="545">
        <v>103850</v>
      </c>
      <c r="B9034" s="545" t="s">
        <v>1875</v>
      </c>
      <c r="C9034" s="545" t="s">
        <v>216</v>
      </c>
      <c r="D9034" s="546">
        <v>45708</v>
      </c>
      <c r="E9034" s="171" t="str">
        <f t="shared" si="141"/>
        <v>2025</v>
      </c>
      <c r="F9034" s="547">
        <v>25731.4</v>
      </c>
      <c r="G9034" s="548">
        <v>0.19</v>
      </c>
      <c r="H9034" s="547">
        <v>21623.03</v>
      </c>
      <c r="I9034" s="545" t="s">
        <v>12699</v>
      </c>
      <c r="J9034" s="545" t="s">
        <v>13307</v>
      </c>
      <c r="K9034" s="545" t="s">
        <v>13413</v>
      </c>
      <c r="L9034" s="545" t="s">
        <v>13413</v>
      </c>
      <c r="M9034" s="548" t="s">
        <v>13758</v>
      </c>
      <c r="N9034" s="545" t="s">
        <v>13413</v>
      </c>
      <c r="O9034" s="545" t="s">
        <v>13413</v>
      </c>
      <c r="P9034" s="549">
        <v>6612</v>
      </c>
      <c r="Q9034" s="549">
        <v>1</v>
      </c>
      <c r="R9034" s="549">
        <v>130</v>
      </c>
      <c r="S9034" s="548">
        <v>2228</v>
      </c>
      <c r="T9034" s="548"/>
      <c r="U9034" s="99"/>
    </row>
    <row r="9035" spans="1:21" ht="19.5" customHeight="1">
      <c r="A9035" s="545">
        <v>103851</v>
      </c>
      <c r="B9035" s="545" t="s">
        <v>1874</v>
      </c>
      <c r="C9035" s="545" t="s">
        <v>216</v>
      </c>
      <c r="D9035" s="546">
        <v>44592</v>
      </c>
      <c r="E9035" s="171" t="str">
        <f t="shared" si="141"/>
        <v>2022</v>
      </c>
      <c r="F9035" s="547">
        <v>11438.01</v>
      </c>
      <c r="G9035" s="548">
        <v>0.19</v>
      </c>
      <c r="H9035" s="547">
        <v>9611.77</v>
      </c>
      <c r="I9035" s="545" t="s">
        <v>12699</v>
      </c>
      <c r="J9035" s="545" t="s">
        <v>13297</v>
      </c>
      <c r="K9035" s="545" t="s">
        <v>13413</v>
      </c>
      <c r="L9035" s="545" t="s">
        <v>13413</v>
      </c>
      <c r="M9035" s="548" t="s">
        <v>13758</v>
      </c>
      <c r="N9035" s="545" t="s">
        <v>13413</v>
      </c>
      <c r="O9035" s="545" t="s">
        <v>13413</v>
      </c>
      <c r="P9035" s="549">
        <v>6613</v>
      </c>
      <c r="Q9035" s="549">
        <v>1</v>
      </c>
      <c r="R9035" s="549">
        <v>130</v>
      </c>
      <c r="S9035" s="548">
        <v>2257</v>
      </c>
      <c r="T9035" s="548"/>
      <c r="U9035" s="99"/>
    </row>
    <row r="9036" spans="1:21" ht="19.5" customHeight="1">
      <c r="A9036" s="545">
        <v>103852</v>
      </c>
      <c r="B9036" s="545" t="s">
        <v>1872</v>
      </c>
      <c r="C9036" s="545" t="s">
        <v>216</v>
      </c>
      <c r="D9036" s="546">
        <v>45708</v>
      </c>
      <c r="E9036" s="171" t="str">
        <f t="shared" si="141"/>
        <v>2025</v>
      </c>
      <c r="F9036" s="547">
        <v>12700.19</v>
      </c>
      <c r="G9036" s="548">
        <v>0.19</v>
      </c>
      <c r="H9036" s="547">
        <v>10672.43</v>
      </c>
      <c r="I9036" s="545" t="s">
        <v>12699</v>
      </c>
      <c r="J9036" s="545" t="s">
        <v>13307</v>
      </c>
      <c r="K9036" s="545" t="s">
        <v>13413</v>
      </c>
      <c r="L9036" s="545" t="s">
        <v>13413</v>
      </c>
      <c r="M9036" s="548" t="s">
        <v>13758</v>
      </c>
      <c r="N9036" s="545" t="s">
        <v>13413</v>
      </c>
      <c r="O9036" s="545" t="s">
        <v>13413</v>
      </c>
      <c r="P9036" s="549">
        <v>6614</v>
      </c>
      <c r="Q9036" s="549">
        <v>1</v>
      </c>
      <c r="R9036" s="549">
        <v>130</v>
      </c>
      <c r="S9036" s="548">
        <v>2228</v>
      </c>
      <c r="T9036" s="548"/>
      <c r="U9036" s="99"/>
    </row>
    <row r="9037" spans="1:21" ht="19.5" customHeight="1">
      <c r="A9037" s="545">
        <v>103853</v>
      </c>
      <c r="B9037" s="545" t="s">
        <v>10110</v>
      </c>
      <c r="C9037" s="545" t="s">
        <v>285</v>
      </c>
      <c r="D9037" s="546"/>
      <c r="E9037" s="171" t="str">
        <f t="shared" si="141"/>
        <v>1900</v>
      </c>
      <c r="F9037" s="547">
        <v>0</v>
      </c>
      <c r="G9037" s="548">
        <v>0</v>
      </c>
      <c r="H9037" s="547">
        <v>0</v>
      </c>
      <c r="I9037" s="545" t="s">
        <v>12973</v>
      </c>
      <c r="J9037" s="545"/>
      <c r="K9037" s="545" t="s">
        <v>13413</v>
      </c>
      <c r="L9037" s="545" t="s">
        <v>13413</v>
      </c>
      <c r="M9037" s="548" t="s">
        <v>13758</v>
      </c>
      <c r="N9037" s="545" t="s">
        <v>13413</v>
      </c>
      <c r="O9037" s="545" t="s">
        <v>13413</v>
      </c>
      <c r="P9037" s="549">
        <v>6615</v>
      </c>
      <c r="Q9037" s="549">
        <v>1</v>
      </c>
      <c r="R9037" s="549">
        <v>59</v>
      </c>
      <c r="S9037" s="548"/>
      <c r="T9037" s="548"/>
      <c r="U9037" s="99"/>
    </row>
    <row r="9038" spans="1:21" ht="19.5" customHeight="1">
      <c r="A9038" s="545">
        <v>103854</v>
      </c>
      <c r="B9038" s="545" t="s">
        <v>2572</v>
      </c>
      <c r="C9038" s="545" t="s">
        <v>209</v>
      </c>
      <c r="D9038" s="546"/>
      <c r="E9038" s="171" t="str">
        <f t="shared" si="141"/>
        <v>1900</v>
      </c>
      <c r="F9038" s="547">
        <v>0</v>
      </c>
      <c r="G9038" s="548">
        <v>0</v>
      </c>
      <c r="H9038" s="547">
        <v>0</v>
      </c>
      <c r="I9038" s="545" t="s">
        <v>12697</v>
      </c>
      <c r="J9038" s="545"/>
      <c r="K9038" s="545" t="s">
        <v>13413</v>
      </c>
      <c r="L9038" s="545" t="s">
        <v>14566</v>
      </c>
      <c r="M9038" s="548" t="s">
        <v>13758</v>
      </c>
      <c r="N9038" s="545" t="s">
        <v>13413</v>
      </c>
      <c r="O9038" s="545" t="s">
        <v>13413</v>
      </c>
      <c r="P9038" s="549">
        <v>6616</v>
      </c>
      <c r="Q9038" s="549">
        <v>1</v>
      </c>
      <c r="R9038" s="549">
        <v>138</v>
      </c>
      <c r="S9038" s="548"/>
      <c r="T9038" s="548"/>
      <c r="U9038" s="99"/>
    </row>
    <row r="9039" spans="1:21" ht="19.5" customHeight="1">
      <c r="A9039" s="545">
        <v>103858</v>
      </c>
      <c r="B9039" s="545" t="s">
        <v>4415</v>
      </c>
      <c r="C9039" s="545" t="s">
        <v>209</v>
      </c>
      <c r="D9039" s="546">
        <v>43745</v>
      </c>
      <c r="E9039" s="171" t="str">
        <f t="shared" si="141"/>
        <v>2019</v>
      </c>
      <c r="F9039" s="547">
        <v>6644</v>
      </c>
      <c r="G9039" s="548">
        <v>0.19</v>
      </c>
      <c r="H9039" s="547">
        <v>5583.19</v>
      </c>
      <c r="I9039" s="545" t="s">
        <v>12644</v>
      </c>
      <c r="J9039" s="545" t="s">
        <v>13301</v>
      </c>
      <c r="K9039" s="545" t="s">
        <v>13413</v>
      </c>
      <c r="L9039" s="545" t="s">
        <v>13413</v>
      </c>
      <c r="M9039" s="548" t="s">
        <v>13758</v>
      </c>
      <c r="N9039" s="545" t="s">
        <v>13413</v>
      </c>
      <c r="O9039" s="545" t="s">
        <v>13413</v>
      </c>
      <c r="P9039" s="549">
        <v>6617</v>
      </c>
      <c r="Q9039" s="549">
        <v>1</v>
      </c>
      <c r="R9039" s="549">
        <v>62</v>
      </c>
      <c r="S9039" s="548">
        <v>2221</v>
      </c>
      <c r="T9039" s="548"/>
      <c r="U9039" s="99"/>
    </row>
    <row r="9040" spans="1:21" ht="19.5" customHeight="1">
      <c r="A9040" s="545">
        <v>103859</v>
      </c>
      <c r="B9040" s="545" t="s">
        <v>8437</v>
      </c>
      <c r="C9040" s="545" t="s">
        <v>216</v>
      </c>
      <c r="D9040" s="546">
        <v>43500</v>
      </c>
      <c r="E9040" s="171" t="str">
        <f t="shared" si="141"/>
        <v>2019</v>
      </c>
      <c r="F9040" s="547">
        <v>42909</v>
      </c>
      <c r="G9040" s="548">
        <v>0.19</v>
      </c>
      <c r="H9040" s="547">
        <v>36057.980000000003</v>
      </c>
      <c r="I9040" s="545" t="s">
        <v>12642</v>
      </c>
      <c r="J9040" s="545" t="s">
        <v>13298</v>
      </c>
      <c r="K9040" s="545" t="s">
        <v>13413</v>
      </c>
      <c r="L9040" s="545" t="s">
        <v>13413</v>
      </c>
      <c r="M9040" s="548" t="s">
        <v>13758</v>
      </c>
      <c r="N9040" s="545" t="s">
        <v>13413</v>
      </c>
      <c r="O9040" s="545" t="s">
        <v>13413</v>
      </c>
      <c r="P9040" s="549">
        <v>6618</v>
      </c>
      <c r="Q9040" s="549">
        <v>1</v>
      </c>
      <c r="R9040" s="549">
        <v>135</v>
      </c>
      <c r="S9040" s="548">
        <v>1012</v>
      </c>
      <c r="T9040" s="548"/>
      <c r="U9040" s="99"/>
    </row>
    <row r="9041" spans="1:21" ht="19.5" customHeight="1">
      <c r="A9041" s="545">
        <v>103860</v>
      </c>
      <c r="B9041" s="545" t="s">
        <v>4422</v>
      </c>
      <c r="C9041" s="545" t="s">
        <v>216</v>
      </c>
      <c r="D9041" s="546"/>
      <c r="E9041" s="171" t="str">
        <f t="shared" si="141"/>
        <v>1900</v>
      </c>
      <c r="F9041" s="547">
        <v>0</v>
      </c>
      <c r="G9041" s="548">
        <v>0</v>
      </c>
      <c r="H9041" s="547">
        <v>0</v>
      </c>
      <c r="I9041" s="545" t="s">
        <v>12973</v>
      </c>
      <c r="J9041" s="545"/>
      <c r="K9041" s="545" t="s">
        <v>13413</v>
      </c>
      <c r="L9041" s="545" t="s">
        <v>13413</v>
      </c>
      <c r="M9041" s="548" t="s">
        <v>13758</v>
      </c>
      <c r="N9041" s="545" t="s">
        <v>13413</v>
      </c>
      <c r="O9041" s="545" t="s">
        <v>13413</v>
      </c>
      <c r="P9041" s="549">
        <v>6619</v>
      </c>
      <c r="Q9041" s="549">
        <v>1</v>
      </c>
      <c r="R9041" s="549">
        <v>59</v>
      </c>
      <c r="S9041" s="548"/>
      <c r="T9041" s="548"/>
      <c r="U9041" s="99"/>
    </row>
    <row r="9042" spans="1:21" ht="19.5" customHeight="1">
      <c r="A9042" s="545">
        <v>103861</v>
      </c>
      <c r="B9042" s="545" t="s">
        <v>6973</v>
      </c>
      <c r="C9042" s="545" t="s">
        <v>216</v>
      </c>
      <c r="D9042" s="546">
        <v>46052</v>
      </c>
      <c r="E9042" s="171" t="str">
        <f t="shared" si="141"/>
        <v>2026</v>
      </c>
      <c r="F9042" s="547">
        <v>7426</v>
      </c>
      <c r="G9042" s="548">
        <v>0.19</v>
      </c>
      <c r="H9042" s="547">
        <v>6240.34</v>
      </c>
      <c r="I9042" s="545" t="s">
        <v>12637</v>
      </c>
      <c r="J9042" s="545" t="s">
        <v>13307</v>
      </c>
      <c r="K9042" s="545" t="s">
        <v>19152</v>
      </c>
      <c r="L9042" s="545" t="s">
        <v>13413</v>
      </c>
      <c r="M9042" s="548" t="s">
        <v>13758</v>
      </c>
      <c r="N9042" s="545" t="s">
        <v>13413</v>
      </c>
      <c r="O9042" s="545" t="s">
        <v>13413</v>
      </c>
      <c r="P9042" s="549">
        <v>6620</v>
      </c>
      <c r="Q9042" s="549">
        <v>1</v>
      </c>
      <c r="R9042" s="549">
        <v>13</v>
      </c>
      <c r="S9042" s="548">
        <v>2228</v>
      </c>
      <c r="T9042" s="548"/>
      <c r="U9042" s="99"/>
    </row>
    <row r="9043" spans="1:21" ht="19.5" customHeight="1">
      <c r="A9043" s="545">
        <v>103862</v>
      </c>
      <c r="B9043" s="545" t="s">
        <v>4387</v>
      </c>
      <c r="C9043" s="545" t="s">
        <v>216</v>
      </c>
      <c r="D9043" s="546"/>
      <c r="E9043" s="171" t="str">
        <f t="shared" si="141"/>
        <v>1900</v>
      </c>
      <c r="F9043" s="547">
        <v>0</v>
      </c>
      <c r="G9043" s="548">
        <v>0</v>
      </c>
      <c r="H9043" s="547">
        <v>0</v>
      </c>
      <c r="I9043" s="545" t="s">
        <v>12973</v>
      </c>
      <c r="J9043" s="545"/>
      <c r="K9043" s="545" t="s">
        <v>13413</v>
      </c>
      <c r="L9043" s="545" t="s">
        <v>13413</v>
      </c>
      <c r="M9043" s="548" t="s">
        <v>13758</v>
      </c>
      <c r="N9043" s="545" t="s">
        <v>13413</v>
      </c>
      <c r="O9043" s="545" t="s">
        <v>13413</v>
      </c>
      <c r="P9043" s="549">
        <v>6621</v>
      </c>
      <c r="Q9043" s="549">
        <v>1</v>
      </c>
      <c r="R9043" s="549">
        <v>59</v>
      </c>
      <c r="S9043" s="548"/>
      <c r="T9043" s="548"/>
      <c r="U9043" s="99"/>
    </row>
    <row r="9044" spans="1:21" ht="19.5" customHeight="1">
      <c r="A9044" s="545">
        <v>103863</v>
      </c>
      <c r="B9044" s="545" t="s">
        <v>5980</v>
      </c>
      <c r="C9044" s="545" t="s">
        <v>216</v>
      </c>
      <c r="D9044" s="546"/>
      <c r="E9044" s="171" t="str">
        <f t="shared" si="141"/>
        <v>1900</v>
      </c>
      <c r="F9044" s="547">
        <v>0</v>
      </c>
      <c r="G9044" s="548">
        <v>0</v>
      </c>
      <c r="H9044" s="547">
        <v>0</v>
      </c>
      <c r="I9044" s="545" t="s">
        <v>12973</v>
      </c>
      <c r="J9044" s="545"/>
      <c r="K9044" s="545" t="s">
        <v>13413</v>
      </c>
      <c r="L9044" s="545" t="s">
        <v>13413</v>
      </c>
      <c r="M9044" s="548" t="s">
        <v>13758</v>
      </c>
      <c r="N9044" s="545" t="s">
        <v>13413</v>
      </c>
      <c r="O9044" s="545" t="s">
        <v>13413</v>
      </c>
      <c r="P9044" s="549">
        <v>6622</v>
      </c>
      <c r="Q9044" s="549">
        <v>1</v>
      </c>
      <c r="R9044" s="549">
        <v>59</v>
      </c>
      <c r="S9044" s="548"/>
      <c r="T9044" s="548"/>
      <c r="U9044" s="99"/>
    </row>
    <row r="9045" spans="1:21" ht="19.5" customHeight="1">
      <c r="A9045" s="545">
        <v>103864</v>
      </c>
      <c r="B9045" s="545" t="s">
        <v>2291</v>
      </c>
      <c r="C9045" s="545" t="s">
        <v>216</v>
      </c>
      <c r="D9045" s="546">
        <v>46052</v>
      </c>
      <c r="E9045" s="171" t="str">
        <f t="shared" si="141"/>
        <v>2026</v>
      </c>
      <c r="F9045" s="547">
        <v>5629</v>
      </c>
      <c r="G9045" s="548">
        <v>0.19</v>
      </c>
      <c r="H9045" s="547">
        <v>4730.25</v>
      </c>
      <c r="I9045" s="545" t="s">
        <v>12637</v>
      </c>
      <c r="J9045" s="545" t="s">
        <v>13307</v>
      </c>
      <c r="K9045" s="545" t="s">
        <v>13413</v>
      </c>
      <c r="L9045" s="545" t="s">
        <v>13413</v>
      </c>
      <c r="M9045" s="548" t="s">
        <v>13758</v>
      </c>
      <c r="N9045" s="545" t="s">
        <v>13413</v>
      </c>
      <c r="O9045" s="545" t="s">
        <v>13413</v>
      </c>
      <c r="P9045" s="549">
        <v>6623</v>
      </c>
      <c r="Q9045" s="549">
        <v>1</v>
      </c>
      <c r="R9045" s="549">
        <v>13</v>
      </c>
      <c r="S9045" s="548">
        <v>2228</v>
      </c>
      <c r="T9045" s="548"/>
      <c r="U9045" s="99"/>
    </row>
    <row r="9046" spans="1:21" ht="19.5" customHeight="1">
      <c r="A9046" s="545">
        <v>103865</v>
      </c>
      <c r="B9046" s="545" t="s">
        <v>10109</v>
      </c>
      <c r="C9046" s="545" t="s">
        <v>216</v>
      </c>
      <c r="D9046" s="546"/>
      <c r="E9046" s="171" t="str">
        <f t="shared" si="141"/>
        <v>1900</v>
      </c>
      <c r="F9046" s="547">
        <v>0</v>
      </c>
      <c r="G9046" s="548">
        <v>0</v>
      </c>
      <c r="H9046" s="547">
        <v>0</v>
      </c>
      <c r="I9046" s="545" t="s">
        <v>12973</v>
      </c>
      <c r="J9046" s="545"/>
      <c r="K9046" s="545" t="s">
        <v>13413</v>
      </c>
      <c r="L9046" s="545" t="s">
        <v>13413</v>
      </c>
      <c r="M9046" s="548" t="s">
        <v>13758</v>
      </c>
      <c r="N9046" s="545" t="s">
        <v>13413</v>
      </c>
      <c r="O9046" s="545" t="s">
        <v>13413</v>
      </c>
      <c r="P9046" s="549">
        <v>6624</v>
      </c>
      <c r="Q9046" s="549">
        <v>1</v>
      </c>
      <c r="R9046" s="549">
        <v>59</v>
      </c>
      <c r="S9046" s="548"/>
      <c r="T9046" s="548"/>
      <c r="U9046" s="99"/>
    </row>
    <row r="9047" spans="1:21" ht="19.5" customHeight="1">
      <c r="A9047" s="545">
        <v>103866</v>
      </c>
      <c r="B9047" s="545" t="s">
        <v>2152</v>
      </c>
      <c r="C9047" s="545" t="s">
        <v>216</v>
      </c>
      <c r="D9047" s="546">
        <v>45708</v>
      </c>
      <c r="E9047" s="171" t="str">
        <f t="shared" si="141"/>
        <v>2025</v>
      </c>
      <c r="F9047" s="547">
        <v>89382.57</v>
      </c>
      <c r="G9047" s="548">
        <v>0.19</v>
      </c>
      <c r="H9047" s="547">
        <v>75111.399999999994</v>
      </c>
      <c r="I9047" s="545" t="s">
        <v>12686</v>
      </c>
      <c r="J9047" s="545" t="s">
        <v>13307</v>
      </c>
      <c r="K9047" s="545" t="s">
        <v>13413</v>
      </c>
      <c r="L9047" s="545" t="s">
        <v>13413</v>
      </c>
      <c r="M9047" s="548" t="s">
        <v>13758</v>
      </c>
      <c r="N9047" s="545" t="s">
        <v>13413</v>
      </c>
      <c r="O9047" s="545" t="s">
        <v>13413</v>
      </c>
      <c r="P9047" s="549">
        <v>6625</v>
      </c>
      <c r="Q9047" s="549">
        <v>1</v>
      </c>
      <c r="R9047" s="549">
        <v>131</v>
      </c>
      <c r="S9047" s="548">
        <v>2228</v>
      </c>
      <c r="T9047" s="548"/>
      <c r="U9047" s="99"/>
    </row>
    <row r="9048" spans="1:21" ht="19.5" customHeight="1">
      <c r="A9048" s="545">
        <v>103867</v>
      </c>
      <c r="B9048" s="545" t="s">
        <v>2335</v>
      </c>
      <c r="C9048" s="545" t="s">
        <v>216</v>
      </c>
      <c r="D9048" s="546">
        <v>46052</v>
      </c>
      <c r="E9048" s="171" t="str">
        <f t="shared" si="141"/>
        <v>2026</v>
      </c>
      <c r="F9048" s="547">
        <v>3867</v>
      </c>
      <c r="G9048" s="548">
        <v>0.19</v>
      </c>
      <c r="H9048" s="547">
        <v>3249.58</v>
      </c>
      <c r="I9048" s="545" t="s">
        <v>12637</v>
      </c>
      <c r="J9048" s="545" t="s">
        <v>13307</v>
      </c>
      <c r="K9048" s="545" t="s">
        <v>19153</v>
      </c>
      <c r="L9048" s="545" t="s">
        <v>13413</v>
      </c>
      <c r="M9048" s="548" t="s">
        <v>13758</v>
      </c>
      <c r="N9048" s="545" t="s">
        <v>13413</v>
      </c>
      <c r="O9048" s="545" t="s">
        <v>13413</v>
      </c>
      <c r="P9048" s="549">
        <v>6626</v>
      </c>
      <c r="Q9048" s="549">
        <v>1</v>
      </c>
      <c r="R9048" s="549">
        <v>13</v>
      </c>
      <c r="S9048" s="548">
        <v>2228</v>
      </c>
      <c r="T9048" s="548"/>
      <c r="U9048" s="99"/>
    </row>
    <row r="9049" spans="1:21" ht="19.5" customHeight="1">
      <c r="A9049" s="545">
        <v>103868</v>
      </c>
      <c r="B9049" s="545" t="s">
        <v>4413</v>
      </c>
      <c r="C9049" s="545" t="s">
        <v>216</v>
      </c>
      <c r="D9049" s="546">
        <v>45708</v>
      </c>
      <c r="E9049" s="171" t="str">
        <f t="shared" si="141"/>
        <v>2025</v>
      </c>
      <c r="F9049" s="547">
        <v>5254.2</v>
      </c>
      <c r="G9049" s="548">
        <v>0.19</v>
      </c>
      <c r="H9049" s="547">
        <v>4415.29</v>
      </c>
      <c r="I9049" s="545" t="s">
        <v>12973</v>
      </c>
      <c r="J9049" s="545" t="s">
        <v>13307</v>
      </c>
      <c r="K9049" s="545" t="s">
        <v>13413</v>
      </c>
      <c r="L9049" s="545" t="s">
        <v>13413</v>
      </c>
      <c r="M9049" s="548" t="s">
        <v>13758</v>
      </c>
      <c r="N9049" s="545" t="s">
        <v>13413</v>
      </c>
      <c r="O9049" s="545" t="s">
        <v>13413</v>
      </c>
      <c r="P9049" s="549">
        <v>6627</v>
      </c>
      <c r="Q9049" s="549">
        <v>1</v>
      </c>
      <c r="R9049" s="549">
        <v>59</v>
      </c>
      <c r="S9049" s="548">
        <v>2228</v>
      </c>
      <c r="T9049" s="548"/>
      <c r="U9049" s="99"/>
    </row>
    <row r="9050" spans="1:21" ht="19.5" customHeight="1">
      <c r="A9050" s="545">
        <v>103869</v>
      </c>
      <c r="B9050" s="545" t="s">
        <v>7332</v>
      </c>
      <c r="C9050" s="545" t="s">
        <v>216</v>
      </c>
      <c r="D9050" s="546">
        <v>43816</v>
      </c>
      <c r="E9050" s="171" t="str">
        <f t="shared" si="141"/>
        <v>2019</v>
      </c>
      <c r="F9050" s="547">
        <v>300475</v>
      </c>
      <c r="G9050" s="548">
        <v>0.19</v>
      </c>
      <c r="H9050" s="547">
        <v>252500</v>
      </c>
      <c r="I9050" s="545" t="s">
        <v>12973</v>
      </c>
      <c r="J9050" s="545" t="s">
        <v>13296</v>
      </c>
      <c r="K9050" s="545" t="s">
        <v>13413</v>
      </c>
      <c r="L9050" s="545" t="s">
        <v>13413</v>
      </c>
      <c r="M9050" s="548" t="s">
        <v>13758</v>
      </c>
      <c r="N9050" s="545" t="s">
        <v>13413</v>
      </c>
      <c r="O9050" s="545" t="s">
        <v>13413</v>
      </c>
      <c r="P9050" s="549">
        <v>6628</v>
      </c>
      <c r="Q9050" s="549">
        <v>1</v>
      </c>
      <c r="R9050" s="549">
        <v>59</v>
      </c>
      <c r="S9050" s="548">
        <v>2218</v>
      </c>
      <c r="T9050" s="548"/>
      <c r="U9050" s="99"/>
    </row>
    <row r="9051" spans="1:21" ht="19.5" customHeight="1">
      <c r="A9051" s="545">
        <v>103870</v>
      </c>
      <c r="B9051" s="545" t="s">
        <v>4356</v>
      </c>
      <c r="C9051" s="545" t="s">
        <v>216</v>
      </c>
      <c r="D9051" s="546">
        <v>43740</v>
      </c>
      <c r="E9051" s="171" t="str">
        <f t="shared" si="141"/>
        <v>2019</v>
      </c>
      <c r="F9051" s="547">
        <v>385000</v>
      </c>
      <c r="G9051" s="548">
        <v>0.19</v>
      </c>
      <c r="H9051" s="547">
        <v>323529.40999999997</v>
      </c>
      <c r="I9051" s="545" t="s">
        <v>12973</v>
      </c>
      <c r="J9051" s="545" t="s">
        <v>13296</v>
      </c>
      <c r="K9051" s="545" t="s">
        <v>13413</v>
      </c>
      <c r="L9051" s="545" t="s">
        <v>13413</v>
      </c>
      <c r="M9051" s="548" t="s">
        <v>13758</v>
      </c>
      <c r="N9051" s="545" t="s">
        <v>13413</v>
      </c>
      <c r="O9051" s="545" t="s">
        <v>13413</v>
      </c>
      <c r="P9051" s="549">
        <v>6629</v>
      </c>
      <c r="Q9051" s="549">
        <v>1</v>
      </c>
      <c r="R9051" s="549">
        <v>59</v>
      </c>
      <c r="S9051" s="548">
        <v>2218</v>
      </c>
      <c r="T9051" s="548"/>
      <c r="U9051" s="99"/>
    </row>
    <row r="9052" spans="1:21" ht="19.5" customHeight="1">
      <c r="A9052" s="545">
        <v>103871</v>
      </c>
      <c r="B9052" s="545" t="s">
        <v>4420</v>
      </c>
      <c r="C9052" s="545" t="s">
        <v>209</v>
      </c>
      <c r="D9052" s="546">
        <v>46052</v>
      </c>
      <c r="E9052" s="171" t="str">
        <f t="shared" si="141"/>
        <v>2026</v>
      </c>
      <c r="F9052" s="547">
        <v>4195</v>
      </c>
      <c r="G9052" s="548">
        <v>0.19</v>
      </c>
      <c r="H9052" s="547">
        <v>3525.21</v>
      </c>
      <c r="I9052" s="545" t="s">
        <v>12973</v>
      </c>
      <c r="J9052" s="545" t="s">
        <v>13307</v>
      </c>
      <c r="K9052" s="545" t="s">
        <v>13413</v>
      </c>
      <c r="L9052" s="545" t="s">
        <v>13413</v>
      </c>
      <c r="M9052" s="548" t="s">
        <v>13758</v>
      </c>
      <c r="N9052" s="545" t="s">
        <v>13413</v>
      </c>
      <c r="O9052" s="545" t="s">
        <v>13413</v>
      </c>
      <c r="P9052" s="549">
        <v>6630</v>
      </c>
      <c r="Q9052" s="549">
        <v>1</v>
      </c>
      <c r="R9052" s="549">
        <v>59</v>
      </c>
      <c r="S9052" s="548">
        <v>2228</v>
      </c>
      <c r="T9052" s="548"/>
      <c r="U9052" s="99"/>
    </row>
    <row r="9053" spans="1:21" ht="19.5" customHeight="1">
      <c r="A9053" s="545">
        <v>103872</v>
      </c>
      <c r="B9053" s="545" t="s">
        <v>12556</v>
      </c>
      <c r="C9053" s="545" t="s">
        <v>216</v>
      </c>
      <c r="D9053" s="546">
        <v>44601</v>
      </c>
      <c r="E9053" s="171" t="str">
        <f t="shared" si="141"/>
        <v>2022</v>
      </c>
      <c r="F9053" s="547">
        <v>1933</v>
      </c>
      <c r="G9053" s="548">
        <v>0.19</v>
      </c>
      <c r="H9053" s="547">
        <v>1624.37</v>
      </c>
      <c r="I9053" s="545" t="s">
        <v>12973</v>
      </c>
      <c r="J9053" s="545" t="s">
        <v>13297</v>
      </c>
      <c r="K9053" s="545" t="s">
        <v>15261</v>
      </c>
      <c r="L9053" s="545" t="s">
        <v>13413</v>
      </c>
      <c r="M9053" s="548" t="s">
        <v>13758</v>
      </c>
      <c r="N9053" s="545" t="s">
        <v>13413</v>
      </c>
      <c r="O9053" s="545" t="s">
        <v>13413</v>
      </c>
      <c r="P9053" s="549">
        <v>6631</v>
      </c>
      <c r="Q9053" s="549">
        <v>1</v>
      </c>
      <c r="R9053" s="549">
        <v>59</v>
      </c>
      <c r="S9053" s="548">
        <v>2257</v>
      </c>
      <c r="T9053" s="548"/>
      <c r="U9053" s="99"/>
    </row>
    <row r="9054" spans="1:21" ht="19.5" customHeight="1">
      <c r="A9054" s="545">
        <v>103873</v>
      </c>
      <c r="B9054" s="545" t="s">
        <v>12557</v>
      </c>
      <c r="C9054" s="545" t="s">
        <v>216</v>
      </c>
      <c r="D9054" s="546">
        <v>44601</v>
      </c>
      <c r="E9054" s="171" t="str">
        <f t="shared" si="141"/>
        <v>2022</v>
      </c>
      <c r="F9054" s="547">
        <v>2118</v>
      </c>
      <c r="G9054" s="548">
        <v>0.19</v>
      </c>
      <c r="H9054" s="547">
        <v>1779.83</v>
      </c>
      <c r="I9054" s="545" t="s">
        <v>12973</v>
      </c>
      <c r="J9054" s="545" t="s">
        <v>13297</v>
      </c>
      <c r="K9054" s="545" t="s">
        <v>14213</v>
      </c>
      <c r="L9054" s="545"/>
      <c r="M9054" s="548" t="s">
        <v>13758</v>
      </c>
      <c r="N9054" s="545" t="s">
        <v>13413</v>
      </c>
      <c r="O9054" s="545" t="s">
        <v>13413</v>
      </c>
      <c r="P9054" s="549">
        <v>6632</v>
      </c>
      <c r="Q9054" s="549">
        <v>1</v>
      </c>
      <c r="R9054" s="549">
        <v>59</v>
      </c>
      <c r="S9054" s="548">
        <v>2257</v>
      </c>
      <c r="T9054" s="548"/>
      <c r="U9054" s="99"/>
    </row>
    <row r="9055" spans="1:21" ht="19.5" customHeight="1">
      <c r="A9055" s="545">
        <v>103874</v>
      </c>
      <c r="B9055" s="545" t="s">
        <v>10108</v>
      </c>
      <c r="C9055" s="545" t="s">
        <v>209</v>
      </c>
      <c r="D9055" s="546"/>
      <c r="E9055" s="171" t="str">
        <f t="shared" si="141"/>
        <v>1900</v>
      </c>
      <c r="F9055" s="547">
        <v>0</v>
      </c>
      <c r="G9055" s="548">
        <v>0</v>
      </c>
      <c r="H9055" s="547">
        <v>0</v>
      </c>
      <c r="I9055" s="545" t="s">
        <v>12640</v>
      </c>
      <c r="J9055" s="545"/>
      <c r="K9055" s="545" t="s">
        <v>19154</v>
      </c>
      <c r="L9055" s="545" t="s">
        <v>13413</v>
      </c>
      <c r="M9055" s="548" t="s">
        <v>13758</v>
      </c>
      <c r="N9055" s="545" t="s">
        <v>13413</v>
      </c>
      <c r="O9055" s="545" t="s">
        <v>13413</v>
      </c>
      <c r="P9055" s="549">
        <v>6633</v>
      </c>
      <c r="Q9055" s="549">
        <v>1</v>
      </c>
      <c r="R9055" s="549">
        <v>1</v>
      </c>
      <c r="S9055" s="548"/>
      <c r="T9055" s="548"/>
      <c r="U9055" s="99"/>
    </row>
    <row r="9056" spans="1:21" ht="19.5" customHeight="1">
      <c r="A9056" s="545">
        <v>103875</v>
      </c>
      <c r="B9056" s="545" t="s">
        <v>10107</v>
      </c>
      <c r="C9056" s="545" t="s">
        <v>209</v>
      </c>
      <c r="D9056" s="546"/>
      <c r="E9056" s="171" t="str">
        <f t="shared" si="141"/>
        <v>1900</v>
      </c>
      <c r="F9056" s="547">
        <v>0</v>
      </c>
      <c r="G9056" s="548">
        <v>0</v>
      </c>
      <c r="H9056" s="547">
        <v>0</v>
      </c>
      <c r="I9056" s="545" t="s">
        <v>12648</v>
      </c>
      <c r="J9056" s="545"/>
      <c r="K9056" s="545" t="s">
        <v>19155</v>
      </c>
      <c r="L9056" s="545" t="s">
        <v>13413</v>
      </c>
      <c r="M9056" s="548" t="s">
        <v>13758</v>
      </c>
      <c r="N9056" s="545" t="s">
        <v>13413</v>
      </c>
      <c r="O9056" s="545" t="s">
        <v>13413</v>
      </c>
      <c r="P9056" s="549">
        <v>6634</v>
      </c>
      <c r="Q9056" s="549">
        <v>1</v>
      </c>
      <c r="R9056" s="549">
        <v>67</v>
      </c>
      <c r="S9056" s="548"/>
      <c r="T9056" s="548"/>
      <c r="U9056" s="99"/>
    </row>
    <row r="9057" spans="1:21" ht="19.5" customHeight="1">
      <c r="A9057" s="545">
        <v>103876</v>
      </c>
      <c r="B9057" s="545" t="s">
        <v>279</v>
      </c>
      <c r="C9057" s="545" t="s">
        <v>209</v>
      </c>
      <c r="D9057" s="546">
        <v>45708</v>
      </c>
      <c r="E9057" s="171" t="str">
        <f t="shared" si="141"/>
        <v>2025</v>
      </c>
      <c r="F9057" s="547">
        <v>1890.58</v>
      </c>
      <c r="G9057" s="548">
        <v>0.19</v>
      </c>
      <c r="H9057" s="547">
        <v>1588.72</v>
      </c>
      <c r="I9057" s="545" t="s">
        <v>12640</v>
      </c>
      <c r="J9057" s="545" t="s">
        <v>13307</v>
      </c>
      <c r="K9057" s="545" t="s">
        <v>13413</v>
      </c>
      <c r="L9057" s="545" t="s">
        <v>13413</v>
      </c>
      <c r="M9057" s="548" t="s">
        <v>13758</v>
      </c>
      <c r="N9057" s="545" t="s">
        <v>13413</v>
      </c>
      <c r="O9057" s="545" t="s">
        <v>13413</v>
      </c>
      <c r="P9057" s="549">
        <v>6635</v>
      </c>
      <c r="Q9057" s="549">
        <v>1</v>
      </c>
      <c r="R9057" s="549">
        <v>1</v>
      </c>
      <c r="S9057" s="548">
        <v>2228</v>
      </c>
      <c r="T9057" s="548"/>
      <c r="U9057" s="99"/>
    </row>
    <row r="9058" spans="1:21" ht="19.5" customHeight="1">
      <c r="A9058" s="545">
        <v>103877</v>
      </c>
      <c r="B9058" s="545" t="s">
        <v>8391</v>
      </c>
      <c r="C9058" s="545" t="s">
        <v>216</v>
      </c>
      <c r="D9058" s="546">
        <v>44596</v>
      </c>
      <c r="E9058" s="171" t="str">
        <f t="shared" si="141"/>
        <v>2022</v>
      </c>
      <c r="F9058" s="547">
        <v>1125</v>
      </c>
      <c r="G9058" s="548">
        <v>0.19</v>
      </c>
      <c r="H9058" s="547">
        <v>945.38</v>
      </c>
      <c r="I9058" s="545" t="s">
        <v>12697</v>
      </c>
      <c r="J9058" s="545" t="s">
        <v>13297</v>
      </c>
      <c r="K9058" s="545" t="s">
        <v>14148</v>
      </c>
      <c r="L9058" s="545" t="s">
        <v>13413</v>
      </c>
      <c r="M9058" s="548" t="s">
        <v>13758</v>
      </c>
      <c r="N9058" s="545" t="s">
        <v>13413</v>
      </c>
      <c r="O9058" s="545" t="s">
        <v>13413</v>
      </c>
      <c r="P9058" s="549">
        <v>6636</v>
      </c>
      <c r="Q9058" s="549">
        <v>1</v>
      </c>
      <c r="R9058" s="549">
        <v>138</v>
      </c>
      <c r="S9058" s="548">
        <v>2257</v>
      </c>
      <c r="T9058" s="548"/>
      <c r="U9058" s="99"/>
    </row>
    <row r="9059" spans="1:21" ht="19.5" customHeight="1">
      <c r="A9059" s="545">
        <v>103878</v>
      </c>
      <c r="B9059" s="545" t="s">
        <v>5167</v>
      </c>
      <c r="C9059" s="545" t="s">
        <v>216</v>
      </c>
      <c r="D9059" s="546">
        <v>43511</v>
      </c>
      <c r="E9059" s="171" t="str">
        <f t="shared" si="141"/>
        <v>2019</v>
      </c>
      <c r="F9059" s="547">
        <v>39347</v>
      </c>
      <c r="G9059" s="548">
        <v>0.19</v>
      </c>
      <c r="H9059" s="547">
        <v>33064.71</v>
      </c>
      <c r="I9059" s="545" t="s">
        <v>12642</v>
      </c>
      <c r="J9059" s="545" t="s">
        <v>13302</v>
      </c>
      <c r="K9059" s="545" t="s">
        <v>13413</v>
      </c>
      <c r="L9059" s="545" t="s">
        <v>13413</v>
      </c>
      <c r="M9059" s="548" t="s">
        <v>13758</v>
      </c>
      <c r="N9059" s="545" t="s">
        <v>13413</v>
      </c>
      <c r="O9059" s="545" t="s">
        <v>13413</v>
      </c>
      <c r="P9059" s="549">
        <v>6637</v>
      </c>
      <c r="Q9059" s="549">
        <v>1</v>
      </c>
      <c r="R9059" s="549">
        <v>135</v>
      </c>
      <c r="S9059" s="548">
        <v>2219</v>
      </c>
      <c r="T9059" s="548"/>
      <c r="U9059" s="99"/>
    </row>
    <row r="9060" spans="1:21" ht="19.5" customHeight="1">
      <c r="A9060" s="545">
        <v>103879</v>
      </c>
      <c r="B9060" s="545" t="s">
        <v>5979</v>
      </c>
      <c r="C9060" s="545" t="s">
        <v>216</v>
      </c>
      <c r="D9060" s="546"/>
      <c r="E9060" s="171" t="str">
        <f t="shared" si="141"/>
        <v>1900</v>
      </c>
      <c r="F9060" s="547">
        <v>0</v>
      </c>
      <c r="G9060" s="548">
        <v>0</v>
      </c>
      <c r="H9060" s="547">
        <v>0</v>
      </c>
      <c r="I9060" s="545" t="s">
        <v>12973</v>
      </c>
      <c r="J9060" s="545"/>
      <c r="K9060" s="545" t="s">
        <v>13413</v>
      </c>
      <c r="L9060" s="545" t="s">
        <v>13413</v>
      </c>
      <c r="M9060" s="548" t="s">
        <v>13758</v>
      </c>
      <c r="N9060" s="545" t="s">
        <v>13413</v>
      </c>
      <c r="O9060" s="545" t="s">
        <v>13413</v>
      </c>
      <c r="P9060" s="549">
        <v>6638</v>
      </c>
      <c r="Q9060" s="549">
        <v>1</v>
      </c>
      <c r="R9060" s="549">
        <v>59</v>
      </c>
      <c r="S9060" s="548"/>
      <c r="T9060" s="548"/>
      <c r="U9060" s="99"/>
    </row>
    <row r="9061" spans="1:21" ht="19.5" customHeight="1">
      <c r="A9061" s="545">
        <v>103880</v>
      </c>
      <c r="B9061" s="545" t="s">
        <v>6972</v>
      </c>
      <c r="C9061" s="545" t="s">
        <v>216</v>
      </c>
      <c r="D9061" s="546">
        <v>46052</v>
      </c>
      <c r="E9061" s="171" t="str">
        <f t="shared" si="141"/>
        <v>2026</v>
      </c>
      <c r="F9061" s="547">
        <v>5203</v>
      </c>
      <c r="G9061" s="548">
        <v>0.19</v>
      </c>
      <c r="H9061" s="547">
        <v>4372.2700000000004</v>
      </c>
      <c r="I9061" s="545" t="s">
        <v>12637</v>
      </c>
      <c r="J9061" s="545" t="s">
        <v>13307</v>
      </c>
      <c r="K9061" s="545" t="s">
        <v>13413</v>
      </c>
      <c r="L9061" s="545" t="s">
        <v>13413</v>
      </c>
      <c r="M9061" s="548" t="s">
        <v>13758</v>
      </c>
      <c r="N9061" s="545" t="s">
        <v>13413</v>
      </c>
      <c r="O9061" s="545" t="s">
        <v>13413</v>
      </c>
      <c r="P9061" s="549">
        <v>6639</v>
      </c>
      <c r="Q9061" s="549">
        <v>1</v>
      </c>
      <c r="R9061" s="549">
        <v>13</v>
      </c>
      <c r="S9061" s="548">
        <v>2228</v>
      </c>
      <c r="T9061" s="548"/>
      <c r="U9061" s="99"/>
    </row>
    <row r="9062" spans="1:21" ht="19.5" customHeight="1">
      <c r="A9062" s="545">
        <v>103881</v>
      </c>
      <c r="B9062" s="545" t="s">
        <v>4384</v>
      </c>
      <c r="C9062" s="545" t="s">
        <v>216</v>
      </c>
      <c r="D9062" s="546"/>
      <c r="E9062" s="171" t="str">
        <f t="shared" si="141"/>
        <v>1900</v>
      </c>
      <c r="F9062" s="547">
        <v>0</v>
      </c>
      <c r="G9062" s="548">
        <v>0</v>
      </c>
      <c r="H9062" s="547">
        <v>0</v>
      </c>
      <c r="I9062" s="545" t="s">
        <v>12973</v>
      </c>
      <c r="J9062" s="545"/>
      <c r="K9062" s="545" t="s">
        <v>13413</v>
      </c>
      <c r="L9062" s="545" t="s">
        <v>13413</v>
      </c>
      <c r="M9062" s="548" t="s">
        <v>13758</v>
      </c>
      <c r="N9062" s="545" t="s">
        <v>13413</v>
      </c>
      <c r="O9062" s="545" t="s">
        <v>13413</v>
      </c>
      <c r="P9062" s="549">
        <v>6640</v>
      </c>
      <c r="Q9062" s="549">
        <v>1</v>
      </c>
      <c r="R9062" s="549">
        <v>59</v>
      </c>
      <c r="S9062" s="548"/>
      <c r="T9062" s="548"/>
      <c r="U9062" s="99"/>
    </row>
    <row r="9063" spans="1:21" ht="19.5" customHeight="1">
      <c r="A9063" s="545">
        <v>103882</v>
      </c>
      <c r="B9063" s="545" t="s">
        <v>4386</v>
      </c>
      <c r="C9063" s="545" t="s">
        <v>216</v>
      </c>
      <c r="D9063" s="546"/>
      <c r="E9063" s="171" t="str">
        <f t="shared" si="141"/>
        <v>1900</v>
      </c>
      <c r="F9063" s="547">
        <v>0</v>
      </c>
      <c r="G9063" s="548">
        <v>0</v>
      </c>
      <c r="H9063" s="547">
        <v>0</v>
      </c>
      <c r="I9063" s="545" t="s">
        <v>12973</v>
      </c>
      <c r="J9063" s="545"/>
      <c r="K9063" s="545" t="s">
        <v>13413</v>
      </c>
      <c r="L9063" s="545" t="s">
        <v>13413</v>
      </c>
      <c r="M9063" s="548" t="s">
        <v>13758</v>
      </c>
      <c r="N9063" s="545" t="s">
        <v>13413</v>
      </c>
      <c r="O9063" s="545" t="s">
        <v>13413</v>
      </c>
      <c r="P9063" s="549">
        <v>6641</v>
      </c>
      <c r="Q9063" s="549">
        <v>1</v>
      </c>
      <c r="R9063" s="549">
        <v>59</v>
      </c>
      <c r="S9063" s="548"/>
      <c r="T9063" s="548"/>
      <c r="U9063" s="99"/>
    </row>
    <row r="9064" spans="1:21" ht="19.5" customHeight="1">
      <c r="A9064" s="545">
        <v>103883</v>
      </c>
      <c r="B9064" s="545" t="s">
        <v>6670</v>
      </c>
      <c r="C9064" s="545" t="s">
        <v>209</v>
      </c>
      <c r="D9064" s="546">
        <v>44592</v>
      </c>
      <c r="E9064" s="171" t="str">
        <f t="shared" si="141"/>
        <v>2022</v>
      </c>
      <c r="F9064" s="547">
        <v>1309</v>
      </c>
      <c r="G9064" s="548">
        <v>0.19</v>
      </c>
      <c r="H9064" s="547">
        <v>1100</v>
      </c>
      <c r="I9064" s="545" t="s">
        <v>12637</v>
      </c>
      <c r="J9064" s="545" t="s">
        <v>13297</v>
      </c>
      <c r="K9064" s="545" t="s">
        <v>13413</v>
      </c>
      <c r="L9064" s="545" t="s">
        <v>13413</v>
      </c>
      <c r="M9064" s="548" t="s">
        <v>13758</v>
      </c>
      <c r="N9064" s="545" t="s">
        <v>13413</v>
      </c>
      <c r="O9064" s="545" t="s">
        <v>13413</v>
      </c>
      <c r="P9064" s="549">
        <v>6642</v>
      </c>
      <c r="Q9064" s="549">
        <v>1</v>
      </c>
      <c r="R9064" s="549">
        <v>13</v>
      </c>
      <c r="S9064" s="548">
        <v>2257</v>
      </c>
      <c r="T9064" s="548"/>
      <c r="U9064" s="99"/>
    </row>
    <row r="9065" spans="1:21" ht="19.5" customHeight="1">
      <c r="A9065" s="545">
        <v>103884</v>
      </c>
      <c r="B9065" s="545" t="s">
        <v>6669</v>
      </c>
      <c r="C9065" s="545" t="s">
        <v>216</v>
      </c>
      <c r="D9065" s="546">
        <v>44592</v>
      </c>
      <c r="E9065" s="171" t="str">
        <f t="shared" si="141"/>
        <v>2022</v>
      </c>
      <c r="F9065" s="547">
        <v>43352</v>
      </c>
      <c r="G9065" s="548">
        <v>0.19</v>
      </c>
      <c r="H9065" s="547">
        <v>36430.25</v>
      </c>
      <c r="I9065" s="545" t="s">
        <v>12637</v>
      </c>
      <c r="J9065" s="545" t="s">
        <v>13297</v>
      </c>
      <c r="K9065" s="545" t="s">
        <v>19156</v>
      </c>
      <c r="L9065" s="545" t="s">
        <v>13413</v>
      </c>
      <c r="M9065" s="548" t="s">
        <v>13758</v>
      </c>
      <c r="N9065" s="545" t="s">
        <v>13413</v>
      </c>
      <c r="O9065" s="545" t="s">
        <v>13413</v>
      </c>
      <c r="P9065" s="549">
        <v>6643</v>
      </c>
      <c r="Q9065" s="549">
        <v>1</v>
      </c>
      <c r="R9065" s="549">
        <v>13</v>
      </c>
      <c r="S9065" s="548">
        <v>2257</v>
      </c>
      <c r="T9065" s="548"/>
      <c r="U9065" s="99"/>
    </row>
    <row r="9066" spans="1:21" ht="19.5" customHeight="1">
      <c r="A9066" s="545">
        <v>103885</v>
      </c>
      <c r="B9066" s="545" t="s">
        <v>6971</v>
      </c>
      <c r="C9066" s="545" t="s">
        <v>209</v>
      </c>
      <c r="D9066" s="546">
        <v>46052</v>
      </c>
      <c r="E9066" s="171" t="str">
        <f t="shared" si="141"/>
        <v>2026</v>
      </c>
      <c r="F9066" s="547">
        <v>23212</v>
      </c>
      <c r="G9066" s="548">
        <v>0.19</v>
      </c>
      <c r="H9066" s="547">
        <v>19505.88</v>
      </c>
      <c r="I9066" s="545" t="s">
        <v>12648</v>
      </c>
      <c r="J9066" s="545" t="s">
        <v>13307</v>
      </c>
      <c r="K9066" s="545" t="s">
        <v>17805</v>
      </c>
      <c r="L9066" s="545" t="s">
        <v>13413</v>
      </c>
      <c r="M9066" s="548" t="s">
        <v>13758</v>
      </c>
      <c r="N9066" s="545" t="s">
        <v>13413</v>
      </c>
      <c r="O9066" s="545" t="s">
        <v>13413</v>
      </c>
      <c r="P9066" s="549">
        <v>6644</v>
      </c>
      <c r="Q9066" s="549">
        <v>1</v>
      </c>
      <c r="R9066" s="549">
        <v>67</v>
      </c>
      <c r="S9066" s="548">
        <v>2228</v>
      </c>
      <c r="T9066" s="548"/>
      <c r="U9066" s="99"/>
    </row>
    <row r="9067" spans="1:21" ht="19.5" customHeight="1">
      <c r="A9067" s="545">
        <v>103886</v>
      </c>
      <c r="B9067" s="545" t="s">
        <v>6704</v>
      </c>
      <c r="C9067" s="545" t="s">
        <v>209</v>
      </c>
      <c r="D9067" s="546">
        <v>46052</v>
      </c>
      <c r="E9067" s="171" t="str">
        <f t="shared" si="141"/>
        <v>2026</v>
      </c>
      <c r="F9067" s="547">
        <v>26168</v>
      </c>
      <c r="G9067" s="548">
        <v>0.19</v>
      </c>
      <c r="H9067" s="547">
        <v>21989.919999999998</v>
      </c>
      <c r="I9067" s="545" t="s">
        <v>12648</v>
      </c>
      <c r="J9067" s="545" t="s">
        <v>13307</v>
      </c>
      <c r="K9067" s="545" t="s">
        <v>19154</v>
      </c>
      <c r="L9067" s="545" t="s">
        <v>13413</v>
      </c>
      <c r="M9067" s="548" t="s">
        <v>13758</v>
      </c>
      <c r="N9067" s="545" t="s">
        <v>13413</v>
      </c>
      <c r="O9067" s="545" t="s">
        <v>13413</v>
      </c>
      <c r="P9067" s="549">
        <v>6645</v>
      </c>
      <c r="Q9067" s="549">
        <v>1</v>
      </c>
      <c r="R9067" s="549">
        <v>67</v>
      </c>
      <c r="S9067" s="548">
        <v>2228</v>
      </c>
      <c r="T9067" s="548"/>
      <c r="U9067" s="99"/>
    </row>
    <row r="9068" spans="1:21" ht="19.5" customHeight="1">
      <c r="A9068" s="545">
        <v>103887</v>
      </c>
      <c r="B9068" s="545" t="s">
        <v>6703</v>
      </c>
      <c r="C9068" s="545" t="s">
        <v>209</v>
      </c>
      <c r="D9068" s="546">
        <v>46052</v>
      </c>
      <c r="E9068" s="171" t="str">
        <f t="shared" si="141"/>
        <v>2026</v>
      </c>
      <c r="F9068" s="547">
        <v>24826</v>
      </c>
      <c r="G9068" s="548">
        <v>0.19</v>
      </c>
      <c r="H9068" s="547">
        <v>20862.18</v>
      </c>
      <c r="I9068" s="545" t="s">
        <v>12648</v>
      </c>
      <c r="J9068" s="545" t="s">
        <v>13307</v>
      </c>
      <c r="K9068" s="545" t="s">
        <v>19154</v>
      </c>
      <c r="L9068" s="545" t="s">
        <v>13413</v>
      </c>
      <c r="M9068" s="548" t="s">
        <v>13758</v>
      </c>
      <c r="N9068" s="545" t="s">
        <v>13413</v>
      </c>
      <c r="O9068" s="545" t="s">
        <v>13413</v>
      </c>
      <c r="P9068" s="549">
        <v>6646</v>
      </c>
      <c r="Q9068" s="549">
        <v>1</v>
      </c>
      <c r="R9068" s="549">
        <v>67</v>
      </c>
      <c r="S9068" s="548">
        <v>2228</v>
      </c>
      <c r="T9068" s="548"/>
      <c r="U9068" s="99"/>
    </row>
    <row r="9069" spans="1:21" ht="19.5" customHeight="1">
      <c r="A9069" s="545">
        <v>103888</v>
      </c>
      <c r="B9069" s="545" t="s">
        <v>6247</v>
      </c>
      <c r="C9069" s="545" t="s">
        <v>209</v>
      </c>
      <c r="D9069" s="546">
        <v>46052</v>
      </c>
      <c r="E9069" s="171" t="str">
        <f t="shared" si="141"/>
        <v>2026</v>
      </c>
      <c r="F9069" s="547">
        <v>39409</v>
      </c>
      <c r="G9069" s="548">
        <v>0.19</v>
      </c>
      <c r="H9069" s="547">
        <v>33116.81</v>
      </c>
      <c r="I9069" s="545" t="s">
        <v>12648</v>
      </c>
      <c r="J9069" s="545" t="s">
        <v>13307</v>
      </c>
      <c r="K9069" s="545" t="s">
        <v>19154</v>
      </c>
      <c r="L9069" s="545" t="s">
        <v>13413</v>
      </c>
      <c r="M9069" s="548" t="s">
        <v>13758</v>
      </c>
      <c r="N9069" s="545" t="s">
        <v>13413</v>
      </c>
      <c r="O9069" s="545" t="s">
        <v>13413</v>
      </c>
      <c r="P9069" s="549">
        <v>6647</v>
      </c>
      <c r="Q9069" s="549">
        <v>1</v>
      </c>
      <c r="R9069" s="549">
        <v>67</v>
      </c>
      <c r="S9069" s="548">
        <v>2228</v>
      </c>
      <c r="T9069" s="548"/>
      <c r="U9069" s="99"/>
    </row>
    <row r="9070" spans="1:21" ht="19.5" customHeight="1">
      <c r="A9070" s="545">
        <v>103889</v>
      </c>
      <c r="B9070" s="545" t="s">
        <v>10106</v>
      </c>
      <c r="C9070" s="545" t="s">
        <v>216</v>
      </c>
      <c r="D9070" s="546"/>
      <c r="E9070" s="171" t="str">
        <f t="shared" si="141"/>
        <v>1900</v>
      </c>
      <c r="F9070" s="547">
        <v>0</v>
      </c>
      <c r="G9070" s="548">
        <v>0</v>
      </c>
      <c r="H9070" s="547">
        <v>0</v>
      </c>
      <c r="I9070" s="545" t="s">
        <v>12973</v>
      </c>
      <c r="J9070" s="545"/>
      <c r="K9070" s="545" t="s">
        <v>13413</v>
      </c>
      <c r="L9070" s="545" t="s">
        <v>13413</v>
      </c>
      <c r="M9070" s="548" t="s">
        <v>13758</v>
      </c>
      <c r="N9070" s="545" t="s">
        <v>13413</v>
      </c>
      <c r="O9070" s="545" t="s">
        <v>13413</v>
      </c>
      <c r="P9070" s="549">
        <v>6648</v>
      </c>
      <c r="Q9070" s="549">
        <v>1</v>
      </c>
      <c r="R9070" s="549">
        <v>59</v>
      </c>
      <c r="S9070" s="548"/>
      <c r="T9070" s="548"/>
      <c r="U9070" s="99"/>
    </row>
    <row r="9071" spans="1:21" ht="19.5" customHeight="1">
      <c r="A9071" s="545">
        <v>103890</v>
      </c>
      <c r="B9071" s="545" t="s">
        <v>6246</v>
      </c>
      <c r="C9071" s="545" t="s">
        <v>216</v>
      </c>
      <c r="D9071" s="546">
        <v>46052</v>
      </c>
      <c r="E9071" s="171" t="str">
        <f t="shared" si="141"/>
        <v>2026</v>
      </c>
      <c r="F9071" s="547">
        <v>7622</v>
      </c>
      <c r="G9071" s="548">
        <v>0.19</v>
      </c>
      <c r="H9071" s="547">
        <v>6405.04</v>
      </c>
      <c r="I9071" s="545" t="s">
        <v>12686</v>
      </c>
      <c r="J9071" s="545" t="s">
        <v>13307</v>
      </c>
      <c r="K9071" s="545" t="s">
        <v>13413</v>
      </c>
      <c r="L9071" s="545" t="s">
        <v>13413</v>
      </c>
      <c r="M9071" s="548" t="s">
        <v>13758</v>
      </c>
      <c r="N9071" s="545" t="s">
        <v>13413</v>
      </c>
      <c r="O9071" s="545" t="s">
        <v>13413</v>
      </c>
      <c r="P9071" s="549">
        <v>6649</v>
      </c>
      <c r="Q9071" s="549">
        <v>1</v>
      </c>
      <c r="R9071" s="549">
        <v>131</v>
      </c>
      <c r="S9071" s="548">
        <v>2228</v>
      </c>
      <c r="T9071" s="548"/>
      <c r="U9071" s="99"/>
    </row>
    <row r="9072" spans="1:21" ht="19.5" customHeight="1">
      <c r="A9072" s="545">
        <v>103891</v>
      </c>
      <c r="B9072" s="545" t="s">
        <v>4236</v>
      </c>
      <c r="C9072" s="545" t="s">
        <v>216</v>
      </c>
      <c r="D9072" s="546">
        <v>46052</v>
      </c>
      <c r="E9072" s="171" t="str">
        <f t="shared" si="141"/>
        <v>2026</v>
      </c>
      <c r="F9072" s="547">
        <v>101278</v>
      </c>
      <c r="G9072" s="548">
        <v>0.19</v>
      </c>
      <c r="H9072" s="547">
        <v>85107.56</v>
      </c>
      <c r="I9072" s="545" t="s">
        <v>12973</v>
      </c>
      <c r="J9072" s="545" t="s">
        <v>13307</v>
      </c>
      <c r="K9072" s="545" t="s">
        <v>13413</v>
      </c>
      <c r="L9072" s="545" t="s">
        <v>13413</v>
      </c>
      <c r="M9072" s="548" t="s">
        <v>13758</v>
      </c>
      <c r="N9072" s="545" t="s">
        <v>13413</v>
      </c>
      <c r="O9072" s="545" t="s">
        <v>13413</v>
      </c>
      <c r="P9072" s="549">
        <v>6650</v>
      </c>
      <c r="Q9072" s="549">
        <v>1</v>
      </c>
      <c r="R9072" s="549">
        <v>59</v>
      </c>
      <c r="S9072" s="548">
        <v>2228</v>
      </c>
      <c r="T9072" s="548"/>
      <c r="U9072" s="99"/>
    </row>
    <row r="9073" spans="1:21" ht="19.5" customHeight="1">
      <c r="A9073" s="545">
        <v>103892</v>
      </c>
      <c r="B9073" s="545" t="s">
        <v>4240</v>
      </c>
      <c r="C9073" s="545" t="s">
        <v>216</v>
      </c>
      <c r="D9073" s="546">
        <v>46052</v>
      </c>
      <c r="E9073" s="171" t="str">
        <f t="shared" si="141"/>
        <v>2026</v>
      </c>
      <c r="F9073" s="547">
        <v>16631</v>
      </c>
      <c r="G9073" s="548">
        <v>0.19</v>
      </c>
      <c r="H9073" s="547">
        <v>13975.63</v>
      </c>
      <c r="I9073" s="545" t="s">
        <v>12973</v>
      </c>
      <c r="J9073" s="545" t="s">
        <v>13307</v>
      </c>
      <c r="K9073" s="545" t="s">
        <v>13413</v>
      </c>
      <c r="L9073" s="545" t="s">
        <v>13413</v>
      </c>
      <c r="M9073" s="548" t="s">
        <v>13758</v>
      </c>
      <c r="N9073" s="545" t="s">
        <v>13413</v>
      </c>
      <c r="O9073" s="545" t="s">
        <v>13413</v>
      </c>
      <c r="P9073" s="549">
        <v>6651</v>
      </c>
      <c r="Q9073" s="549">
        <v>1</v>
      </c>
      <c r="R9073" s="549">
        <v>59</v>
      </c>
      <c r="S9073" s="548">
        <v>2228</v>
      </c>
      <c r="T9073" s="548"/>
      <c r="U9073" s="99"/>
    </row>
    <row r="9074" spans="1:21" ht="19.5" customHeight="1">
      <c r="A9074" s="545">
        <v>103895</v>
      </c>
      <c r="B9074" s="545" t="s">
        <v>1938</v>
      </c>
      <c r="C9074" s="545" t="s">
        <v>209</v>
      </c>
      <c r="D9074" s="546">
        <v>46052</v>
      </c>
      <c r="E9074" s="171" t="str">
        <f t="shared" si="141"/>
        <v>2026</v>
      </c>
      <c r="F9074" s="547">
        <v>11706</v>
      </c>
      <c r="G9074" s="548">
        <v>0.19</v>
      </c>
      <c r="H9074" s="547">
        <v>9836.9699999999993</v>
      </c>
      <c r="I9074" s="545" t="s">
        <v>12637</v>
      </c>
      <c r="J9074" s="545" t="s">
        <v>13307</v>
      </c>
      <c r="K9074" s="545" t="s">
        <v>13413</v>
      </c>
      <c r="L9074" s="545" t="s">
        <v>13413</v>
      </c>
      <c r="M9074" s="548" t="s">
        <v>13758</v>
      </c>
      <c r="N9074" s="545" t="s">
        <v>13413</v>
      </c>
      <c r="O9074" s="545" t="s">
        <v>13413</v>
      </c>
      <c r="P9074" s="549">
        <v>6652</v>
      </c>
      <c r="Q9074" s="549">
        <v>1</v>
      </c>
      <c r="R9074" s="549">
        <v>13</v>
      </c>
      <c r="S9074" s="548">
        <v>2228</v>
      </c>
      <c r="T9074" s="548"/>
      <c r="U9074" s="99"/>
    </row>
    <row r="9075" spans="1:21" ht="19.5" customHeight="1">
      <c r="A9075" s="545">
        <v>103897</v>
      </c>
      <c r="B9075" s="545" t="s">
        <v>10105</v>
      </c>
      <c r="C9075" s="545" t="s">
        <v>216</v>
      </c>
      <c r="D9075" s="546"/>
      <c r="E9075" s="171" t="str">
        <f t="shared" si="141"/>
        <v>1900</v>
      </c>
      <c r="F9075" s="547">
        <v>0</v>
      </c>
      <c r="G9075" s="548">
        <v>0</v>
      </c>
      <c r="H9075" s="547">
        <v>0</v>
      </c>
      <c r="I9075" s="545" t="s">
        <v>12973</v>
      </c>
      <c r="J9075" s="545"/>
      <c r="K9075" s="545" t="s">
        <v>13413</v>
      </c>
      <c r="L9075" s="545" t="s">
        <v>13413</v>
      </c>
      <c r="M9075" s="548" t="s">
        <v>13758</v>
      </c>
      <c r="N9075" s="545" t="s">
        <v>13413</v>
      </c>
      <c r="O9075" s="545" t="s">
        <v>13413</v>
      </c>
      <c r="P9075" s="549">
        <v>6653</v>
      </c>
      <c r="Q9075" s="549">
        <v>1</v>
      </c>
      <c r="R9075" s="549">
        <v>59</v>
      </c>
      <c r="S9075" s="548"/>
      <c r="T9075" s="548"/>
      <c r="U9075" s="99"/>
    </row>
    <row r="9076" spans="1:21" ht="19.5" customHeight="1">
      <c r="A9076" s="545">
        <v>103898</v>
      </c>
      <c r="B9076" s="545" t="s">
        <v>6245</v>
      </c>
      <c r="C9076" s="545" t="s">
        <v>221</v>
      </c>
      <c r="D9076" s="546">
        <v>46052</v>
      </c>
      <c r="E9076" s="171" t="str">
        <f t="shared" si="141"/>
        <v>2026</v>
      </c>
      <c r="F9076" s="547">
        <v>31594</v>
      </c>
      <c r="G9076" s="548">
        <v>0.19</v>
      </c>
      <c r="H9076" s="547">
        <v>26549.58</v>
      </c>
      <c r="I9076" s="545" t="s">
        <v>12647</v>
      </c>
      <c r="J9076" s="545" t="s">
        <v>13307</v>
      </c>
      <c r="K9076" s="545" t="s">
        <v>13413</v>
      </c>
      <c r="L9076" s="545" t="s">
        <v>13413</v>
      </c>
      <c r="M9076" s="548" t="s">
        <v>13758</v>
      </c>
      <c r="N9076" s="545" t="s">
        <v>13413</v>
      </c>
      <c r="O9076" s="545" t="s">
        <v>13413</v>
      </c>
      <c r="P9076" s="549">
        <v>6654</v>
      </c>
      <c r="Q9076" s="549">
        <v>1</v>
      </c>
      <c r="R9076" s="549">
        <v>26</v>
      </c>
      <c r="S9076" s="548">
        <v>2228</v>
      </c>
      <c r="T9076" s="548"/>
      <c r="U9076" s="99"/>
    </row>
    <row r="9077" spans="1:21" ht="19.5" customHeight="1">
      <c r="A9077" s="545">
        <v>103899</v>
      </c>
      <c r="B9077" s="545" t="s">
        <v>10104</v>
      </c>
      <c r="C9077" s="545" t="s">
        <v>216</v>
      </c>
      <c r="D9077" s="546"/>
      <c r="E9077" s="171" t="str">
        <f t="shared" si="141"/>
        <v>1900</v>
      </c>
      <c r="F9077" s="547">
        <v>0</v>
      </c>
      <c r="G9077" s="548">
        <v>0</v>
      </c>
      <c r="H9077" s="547">
        <v>0</v>
      </c>
      <c r="I9077" s="545" t="s">
        <v>12973</v>
      </c>
      <c r="J9077" s="545"/>
      <c r="K9077" s="545" t="s">
        <v>13413</v>
      </c>
      <c r="L9077" s="545" t="s">
        <v>13413</v>
      </c>
      <c r="M9077" s="548" t="s">
        <v>13758</v>
      </c>
      <c r="N9077" s="545" t="s">
        <v>13413</v>
      </c>
      <c r="O9077" s="545" t="s">
        <v>13413</v>
      </c>
      <c r="P9077" s="549">
        <v>6655</v>
      </c>
      <c r="Q9077" s="549">
        <v>1</v>
      </c>
      <c r="R9077" s="549">
        <v>59</v>
      </c>
      <c r="S9077" s="548"/>
      <c r="T9077" s="548"/>
      <c r="U9077" s="99"/>
    </row>
    <row r="9078" spans="1:21" ht="19.5" customHeight="1">
      <c r="A9078" s="545">
        <v>103900</v>
      </c>
      <c r="B9078" s="545" t="s">
        <v>4337</v>
      </c>
      <c r="C9078" s="545" t="s">
        <v>216</v>
      </c>
      <c r="D9078" s="546"/>
      <c r="E9078" s="171" t="str">
        <f t="shared" si="141"/>
        <v>1900</v>
      </c>
      <c r="F9078" s="547">
        <v>0</v>
      </c>
      <c r="G9078" s="548">
        <v>0</v>
      </c>
      <c r="H9078" s="547">
        <v>0</v>
      </c>
      <c r="I9078" s="545" t="s">
        <v>12973</v>
      </c>
      <c r="J9078" s="545"/>
      <c r="K9078" s="545" t="s">
        <v>13413</v>
      </c>
      <c r="L9078" s="545" t="s">
        <v>13413</v>
      </c>
      <c r="M9078" s="548" t="s">
        <v>13758</v>
      </c>
      <c r="N9078" s="545" t="s">
        <v>13413</v>
      </c>
      <c r="O9078" s="545" t="s">
        <v>13413</v>
      </c>
      <c r="P9078" s="549">
        <v>6656</v>
      </c>
      <c r="Q9078" s="549">
        <v>1</v>
      </c>
      <c r="R9078" s="549">
        <v>59</v>
      </c>
      <c r="S9078" s="548"/>
      <c r="T9078" s="548"/>
      <c r="U9078" s="99"/>
    </row>
    <row r="9079" spans="1:21" ht="19.5" customHeight="1">
      <c r="A9079" s="545">
        <v>103901</v>
      </c>
      <c r="B9079" s="545" t="s">
        <v>8127</v>
      </c>
      <c r="C9079" s="545" t="s">
        <v>216</v>
      </c>
      <c r="D9079" s="546">
        <v>43539</v>
      </c>
      <c r="E9079" s="171" t="str">
        <f t="shared" si="141"/>
        <v>2019</v>
      </c>
      <c r="F9079" s="547">
        <v>533289</v>
      </c>
      <c r="G9079" s="548">
        <v>0.19</v>
      </c>
      <c r="H9079" s="547">
        <v>448142.02</v>
      </c>
      <c r="I9079" s="545" t="s">
        <v>12676</v>
      </c>
      <c r="J9079" s="545" t="s">
        <v>13302</v>
      </c>
      <c r="K9079" s="545" t="s">
        <v>13413</v>
      </c>
      <c r="L9079" s="545" t="s">
        <v>13413</v>
      </c>
      <c r="M9079" s="548" t="s">
        <v>13758</v>
      </c>
      <c r="N9079" s="545" t="s">
        <v>13413</v>
      </c>
      <c r="O9079" s="545" t="s">
        <v>13413</v>
      </c>
      <c r="P9079" s="549">
        <v>6657</v>
      </c>
      <c r="Q9079" s="549">
        <v>1</v>
      </c>
      <c r="R9079" s="549">
        <v>14</v>
      </c>
      <c r="S9079" s="548">
        <v>2219</v>
      </c>
      <c r="T9079" s="548"/>
      <c r="U9079" s="99"/>
    </row>
    <row r="9080" spans="1:21" ht="19.5" customHeight="1">
      <c r="A9080" s="545">
        <v>103902</v>
      </c>
      <c r="B9080" s="545" t="s">
        <v>3783</v>
      </c>
      <c r="C9080" s="545" t="s">
        <v>311</v>
      </c>
      <c r="D9080" s="546"/>
      <c r="E9080" s="171" t="str">
        <f t="shared" si="141"/>
        <v>1900</v>
      </c>
      <c r="F9080" s="547">
        <v>0</v>
      </c>
      <c r="G9080" s="548">
        <v>0</v>
      </c>
      <c r="H9080" s="547">
        <v>0</v>
      </c>
      <c r="I9080" s="545" t="s">
        <v>12969</v>
      </c>
      <c r="J9080" s="545"/>
      <c r="K9080" s="545" t="s">
        <v>13413</v>
      </c>
      <c r="L9080" s="545" t="s">
        <v>13413</v>
      </c>
      <c r="M9080" s="548" t="s">
        <v>13758</v>
      </c>
      <c r="N9080" s="545" t="s">
        <v>13413</v>
      </c>
      <c r="O9080" s="545" t="s">
        <v>13413</v>
      </c>
      <c r="P9080" s="549">
        <v>6658</v>
      </c>
      <c r="Q9080" s="549">
        <v>1</v>
      </c>
      <c r="R9080" s="549">
        <v>30</v>
      </c>
      <c r="S9080" s="548"/>
      <c r="T9080" s="548"/>
      <c r="U9080" s="99"/>
    </row>
    <row r="9081" spans="1:21" ht="19.5" customHeight="1">
      <c r="A9081" s="545">
        <v>103903</v>
      </c>
      <c r="B9081" s="545" t="s">
        <v>4272</v>
      </c>
      <c r="C9081" s="545" t="s">
        <v>221</v>
      </c>
      <c r="D9081" s="546"/>
      <c r="E9081" s="171" t="str">
        <f t="shared" si="141"/>
        <v>1900</v>
      </c>
      <c r="F9081" s="547">
        <v>0</v>
      </c>
      <c r="G9081" s="548">
        <v>0</v>
      </c>
      <c r="H9081" s="547">
        <v>0</v>
      </c>
      <c r="I9081" s="545" t="s">
        <v>12973</v>
      </c>
      <c r="J9081" s="545"/>
      <c r="K9081" s="545" t="s">
        <v>19157</v>
      </c>
      <c r="L9081" s="545" t="s">
        <v>13413</v>
      </c>
      <c r="M9081" s="548" t="s">
        <v>13758</v>
      </c>
      <c r="N9081" s="545" t="s">
        <v>13413</v>
      </c>
      <c r="O9081" s="545" t="s">
        <v>13413</v>
      </c>
      <c r="P9081" s="549">
        <v>6659</v>
      </c>
      <c r="Q9081" s="549">
        <v>1</v>
      </c>
      <c r="R9081" s="549">
        <v>59</v>
      </c>
      <c r="S9081" s="548"/>
      <c r="T9081" s="548"/>
      <c r="U9081" s="99"/>
    </row>
    <row r="9082" spans="1:21" ht="19.5" customHeight="1">
      <c r="A9082" s="545">
        <v>103904</v>
      </c>
      <c r="B9082" s="545" t="s">
        <v>6881</v>
      </c>
      <c r="C9082" s="545" t="s">
        <v>216</v>
      </c>
      <c r="D9082" s="546">
        <v>43850</v>
      </c>
      <c r="E9082" s="171" t="str">
        <f t="shared" si="141"/>
        <v>2020</v>
      </c>
      <c r="F9082" s="547">
        <v>43390.01</v>
      </c>
      <c r="G9082" s="548">
        <v>0.19</v>
      </c>
      <c r="H9082" s="547">
        <v>36462.19</v>
      </c>
      <c r="I9082" s="545" t="s">
        <v>12973</v>
      </c>
      <c r="J9082" s="545" t="s">
        <v>13302</v>
      </c>
      <c r="K9082" s="545" t="s">
        <v>13413</v>
      </c>
      <c r="L9082" s="545" t="s">
        <v>13413</v>
      </c>
      <c r="M9082" s="548" t="s">
        <v>13758</v>
      </c>
      <c r="N9082" s="545" t="s">
        <v>13413</v>
      </c>
      <c r="O9082" s="545" t="s">
        <v>13413</v>
      </c>
      <c r="P9082" s="549">
        <v>6660</v>
      </c>
      <c r="Q9082" s="549">
        <v>1</v>
      </c>
      <c r="R9082" s="549">
        <v>59</v>
      </c>
      <c r="S9082" s="548">
        <v>2219</v>
      </c>
      <c r="T9082" s="548"/>
      <c r="U9082" s="99"/>
    </row>
    <row r="9083" spans="1:21" ht="19.5" customHeight="1">
      <c r="A9083" s="545">
        <v>103905</v>
      </c>
      <c r="B9083" s="545" t="s">
        <v>4336</v>
      </c>
      <c r="C9083" s="545" t="s">
        <v>209</v>
      </c>
      <c r="D9083" s="546"/>
      <c r="E9083" s="171" t="str">
        <f t="shared" si="141"/>
        <v>1900</v>
      </c>
      <c r="F9083" s="547">
        <v>0</v>
      </c>
      <c r="G9083" s="548">
        <v>0</v>
      </c>
      <c r="H9083" s="547">
        <v>0</v>
      </c>
      <c r="I9083" s="545" t="s">
        <v>12973</v>
      </c>
      <c r="J9083" s="545"/>
      <c r="K9083" s="545" t="s">
        <v>13413</v>
      </c>
      <c r="L9083" s="545" t="s">
        <v>13413</v>
      </c>
      <c r="M9083" s="548" t="s">
        <v>13758</v>
      </c>
      <c r="N9083" s="545" t="s">
        <v>13413</v>
      </c>
      <c r="O9083" s="545" t="s">
        <v>13413</v>
      </c>
      <c r="P9083" s="549">
        <v>6661</v>
      </c>
      <c r="Q9083" s="549">
        <v>1</v>
      </c>
      <c r="R9083" s="549">
        <v>59</v>
      </c>
      <c r="S9083" s="548"/>
      <c r="T9083" s="548"/>
      <c r="U9083" s="99"/>
    </row>
    <row r="9084" spans="1:21" ht="19.5" customHeight="1">
      <c r="A9084" s="545">
        <v>103906</v>
      </c>
      <c r="B9084" s="545" t="s">
        <v>10103</v>
      </c>
      <c r="C9084" s="545" t="s">
        <v>216</v>
      </c>
      <c r="D9084" s="546"/>
      <c r="E9084" s="171" t="str">
        <f t="shared" si="141"/>
        <v>1900</v>
      </c>
      <c r="F9084" s="547">
        <v>0</v>
      </c>
      <c r="G9084" s="548">
        <v>0</v>
      </c>
      <c r="H9084" s="547">
        <v>0</v>
      </c>
      <c r="I9084" s="545" t="s">
        <v>12973</v>
      </c>
      <c r="J9084" s="545"/>
      <c r="K9084" s="545" t="s">
        <v>13413</v>
      </c>
      <c r="L9084" s="545" t="s">
        <v>13413</v>
      </c>
      <c r="M9084" s="548" t="s">
        <v>13758</v>
      </c>
      <c r="N9084" s="545" t="s">
        <v>13413</v>
      </c>
      <c r="O9084" s="545" t="s">
        <v>13413</v>
      </c>
      <c r="P9084" s="549">
        <v>6662</v>
      </c>
      <c r="Q9084" s="549">
        <v>1</v>
      </c>
      <c r="R9084" s="549">
        <v>59</v>
      </c>
      <c r="S9084" s="548"/>
      <c r="T9084" s="548"/>
      <c r="U9084" s="99"/>
    </row>
    <row r="9085" spans="1:21" ht="19.5" customHeight="1">
      <c r="A9085" s="545">
        <v>103907</v>
      </c>
      <c r="B9085" s="545" t="s">
        <v>4338</v>
      </c>
      <c r="C9085" s="545" t="s">
        <v>216</v>
      </c>
      <c r="D9085" s="546"/>
      <c r="E9085" s="171" t="str">
        <f t="shared" si="141"/>
        <v>1900</v>
      </c>
      <c r="F9085" s="547">
        <v>0</v>
      </c>
      <c r="G9085" s="548">
        <v>0</v>
      </c>
      <c r="H9085" s="547">
        <v>0</v>
      </c>
      <c r="I9085" s="545" t="s">
        <v>12973</v>
      </c>
      <c r="J9085" s="545"/>
      <c r="K9085" s="545" t="s">
        <v>13413</v>
      </c>
      <c r="L9085" s="545" t="s">
        <v>13413</v>
      </c>
      <c r="M9085" s="548" t="s">
        <v>13758</v>
      </c>
      <c r="N9085" s="545" t="s">
        <v>13413</v>
      </c>
      <c r="O9085" s="545" t="s">
        <v>13413</v>
      </c>
      <c r="P9085" s="549">
        <v>6663</v>
      </c>
      <c r="Q9085" s="549">
        <v>1</v>
      </c>
      <c r="R9085" s="549">
        <v>59</v>
      </c>
      <c r="S9085" s="548"/>
      <c r="T9085" s="548"/>
      <c r="U9085" s="99"/>
    </row>
    <row r="9086" spans="1:21" ht="19.5" customHeight="1">
      <c r="A9086" s="545">
        <v>103908</v>
      </c>
      <c r="B9086" s="545" t="s">
        <v>4333</v>
      </c>
      <c r="C9086" s="545" t="s">
        <v>216</v>
      </c>
      <c r="D9086" s="546"/>
      <c r="E9086" s="171" t="str">
        <f t="shared" si="141"/>
        <v>1900</v>
      </c>
      <c r="F9086" s="547">
        <v>0</v>
      </c>
      <c r="G9086" s="548">
        <v>0</v>
      </c>
      <c r="H9086" s="547">
        <v>0</v>
      </c>
      <c r="I9086" s="545" t="s">
        <v>12973</v>
      </c>
      <c r="J9086" s="545"/>
      <c r="K9086" s="545" t="s">
        <v>13413</v>
      </c>
      <c r="L9086" s="545" t="s">
        <v>13413</v>
      </c>
      <c r="M9086" s="548" t="s">
        <v>13758</v>
      </c>
      <c r="N9086" s="545" t="s">
        <v>13413</v>
      </c>
      <c r="O9086" s="545" t="s">
        <v>13413</v>
      </c>
      <c r="P9086" s="549">
        <v>6664</v>
      </c>
      <c r="Q9086" s="549">
        <v>1</v>
      </c>
      <c r="R9086" s="549">
        <v>59</v>
      </c>
      <c r="S9086" s="548"/>
      <c r="T9086" s="548"/>
      <c r="U9086" s="99"/>
    </row>
    <row r="9087" spans="1:21" ht="19.5" customHeight="1">
      <c r="A9087" s="545">
        <v>103909</v>
      </c>
      <c r="B9087" s="545" t="s">
        <v>4334</v>
      </c>
      <c r="C9087" s="545" t="s">
        <v>216</v>
      </c>
      <c r="D9087" s="546"/>
      <c r="E9087" s="171" t="str">
        <f t="shared" si="141"/>
        <v>1900</v>
      </c>
      <c r="F9087" s="547">
        <v>0</v>
      </c>
      <c r="G9087" s="548">
        <v>0</v>
      </c>
      <c r="H9087" s="547">
        <v>0</v>
      </c>
      <c r="I9087" s="545" t="s">
        <v>12973</v>
      </c>
      <c r="J9087" s="545"/>
      <c r="K9087" s="545" t="s">
        <v>13413</v>
      </c>
      <c r="L9087" s="545" t="s">
        <v>13413</v>
      </c>
      <c r="M9087" s="548" t="s">
        <v>13758</v>
      </c>
      <c r="N9087" s="545" t="s">
        <v>13413</v>
      </c>
      <c r="O9087" s="545" t="s">
        <v>13413</v>
      </c>
      <c r="P9087" s="549">
        <v>6665</v>
      </c>
      <c r="Q9087" s="549">
        <v>1</v>
      </c>
      <c r="R9087" s="549">
        <v>59</v>
      </c>
      <c r="S9087" s="548"/>
      <c r="T9087" s="548"/>
      <c r="U9087" s="99"/>
    </row>
    <row r="9088" spans="1:21" ht="19.5" customHeight="1">
      <c r="A9088" s="545">
        <v>103910</v>
      </c>
      <c r="B9088" s="545" t="s">
        <v>4332</v>
      </c>
      <c r="C9088" s="545" t="s">
        <v>216</v>
      </c>
      <c r="D9088" s="546"/>
      <c r="E9088" s="171" t="str">
        <f t="shared" si="141"/>
        <v>1900</v>
      </c>
      <c r="F9088" s="547">
        <v>0</v>
      </c>
      <c r="G9088" s="548">
        <v>0</v>
      </c>
      <c r="H9088" s="547">
        <v>0</v>
      </c>
      <c r="I9088" s="545" t="s">
        <v>12973</v>
      </c>
      <c r="J9088" s="545"/>
      <c r="K9088" s="545" t="s">
        <v>13413</v>
      </c>
      <c r="L9088" s="545" t="s">
        <v>13413</v>
      </c>
      <c r="M9088" s="548" t="s">
        <v>13758</v>
      </c>
      <c r="N9088" s="545" t="s">
        <v>13413</v>
      </c>
      <c r="O9088" s="545" t="s">
        <v>13413</v>
      </c>
      <c r="P9088" s="549">
        <v>6666</v>
      </c>
      <c r="Q9088" s="549">
        <v>1</v>
      </c>
      <c r="R9088" s="549">
        <v>59</v>
      </c>
      <c r="S9088" s="548"/>
      <c r="T9088" s="548"/>
      <c r="U9088" s="99"/>
    </row>
    <row r="9089" spans="1:21" ht="19.5" customHeight="1">
      <c r="A9089" s="545">
        <v>103911</v>
      </c>
      <c r="B9089" s="545" t="s">
        <v>6244</v>
      </c>
      <c r="C9089" s="545" t="s">
        <v>216</v>
      </c>
      <c r="D9089" s="546">
        <v>46052</v>
      </c>
      <c r="E9089" s="171" t="str">
        <f t="shared" si="141"/>
        <v>2026</v>
      </c>
      <c r="F9089" s="547">
        <v>6324</v>
      </c>
      <c r="G9089" s="548">
        <v>0.19</v>
      </c>
      <c r="H9089" s="547">
        <v>5314.29</v>
      </c>
      <c r="I9089" s="545" t="s">
        <v>12676</v>
      </c>
      <c r="J9089" s="545" t="s">
        <v>13307</v>
      </c>
      <c r="K9089" s="545" t="s">
        <v>13413</v>
      </c>
      <c r="L9089" s="545" t="s">
        <v>13413</v>
      </c>
      <c r="M9089" s="548" t="s">
        <v>13758</v>
      </c>
      <c r="N9089" s="545" t="s">
        <v>13413</v>
      </c>
      <c r="O9089" s="545" t="s">
        <v>13413</v>
      </c>
      <c r="P9089" s="549">
        <v>6667</v>
      </c>
      <c r="Q9089" s="549">
        <v>1</v>
      </c>
      <c r="R9089" s="549">
        <v>14</v>
      </c>
      <c r="S9089" s="548">
        <v>2228</v>
      </c>
      <c r="T9089" s="548"/>
      <c r="U9089" s="99"/>
    </row>
    <row r="9090" spans="1:21" ht="19.5" customHeight="1">
      <c r="A9090" s="545">
        <v>103912</v>
      </c>
      <c r="B9090" s="545" t="s">
        <v>6243</v>
      </c>
      <c r="C9090" s="545" t="s">
        <v>216</v>
      </c>
      <c r="D9090" s="546">
        <v>46052</v>
      </c>
      <c r="E9090" s="171" t="str">
        <f t="shared" si="141"/>
        <v>2026</v>
      </c>
      <c r="F9090" s="547">
        <v>5440</v>
      </c>
      <c r="G9090" s="548">
        <v>0.19</v>
      </c>
      <c r="H9090" s="547">
        <v>4571.43</v>
      </c>
      <c r="I9090" s="545" t="s">
        <v>12676</v>
      </c>
      <c r="J9090" s="545" t="s">
        <v>13307</v>
      </c>
      <c r="K9090" s="545" t="s">
        <v>13413</v>
      </c>
      <c r="L9090" s="545" t="s">
        <v>13413</v>
      </c>
      <c r="M9090" s="548" t="s">
        <v>13758</v>
      </c>
      <c r="N9090" s="545" t="s">
        <v>13413</v>
      </c>
      <c r="O9090" s="545" t="s">
        <v>13413</v>
      </c>
      <c r="P9090" s="549">
        <v>6668</v>
      </c>
      <c r="Q9090" s="549">
        <v>1</v>
      </c>
      <c r="R9090" s="549">
        <v>14</v>
      </c>
      <c r="S9090" s="548">
        <v>2228</v>
      </c>
      <c r="T9090" s="548"/>
      <c r="U9090" s="99"/>
    </row>
    <row r="9091" spans="1:21" ht="19.5" customHeight="1">
      <c r="A9091" s="545">
        <v>103913</v>
      </c>
      <c r="B9091" s="545" t="s">
        <v>704</v>
      </c>
      <c r="C9091" s="545" t="s">
        <v>221</v>
      </c>
      <c r="D9091" s="546"/>
      <c r="E9091" s="171" t="str">
        <f t="shared" si="141"/>
        <v>1900</v>
      </c>
      <c r="F9091" s="547">
        <v>0</v>
      </c>
      <c r="G9091" s="548">
        <v>0</v>
      </c>
      <c r="H9091" s="547">
        <v>0</v>
      </c>
      <c r="I9091" s="545" t="s">
        <v>12643</v>
      </c>
      <c r="J9091" s="545"/>
      <c r="K9091" s="545" t="s">
        <v>13413</v>
      </c>
      <c r="L9091" s="545" t="s">
        <v>13413</v>
      </c>
      <c r="M9091" s="548" t="s">
        <v>13758</v>
      </c>
      <c r="N9091" s="545" t="s">
        <v>13413</v>
      </c>
      <c r="O9091" s="545" t="s">
        <v>13413</v>
      </c>
      <c r="P9091" s="549">
        <v>6669</v>
      </c>
      <c r="Q9091" s="549">
        <v>1</v>
      </c>
      <c r="R9091" s="549">
        <v>6</v>
      </c>
      <c r="S9091" s="548"/>
      <c r="T9091" s="548"/>
      <c r="U9091" s="99"/>
    </row>
    <row r="9092" spans="1:21" ht="19.5" customHeight="1">
      <c r="A9092" s="545">
        <v>103914</v>
      </c>
      <c r="B9092" s="545" t="s">
        <v>10102</v>
      </c>
      <c r="C9092" s="545" t="s">
        <v>206</v>
      </c>
      <c r="D9092" s="546"/>
      <c r="E9092" s="171" t="str">
        <f t="shared" ref="E9092:E9155" si="142">TEXT(D9092,"YYYY")</f>
        <v>1900</v>
      </c>
      <c r="F9092" s="547">
        <v>0</v>
      </c>
      <c r="G9092" s="548">
        <v>0</v>
      </c>
      <c r="H9092" s="547">
        <v>0</v>
      </c>
      <c r="I9092" s="545" t="s">
        <v>12643</v>
      </c>
      <c r="J9092" s="545"/>
      <c r="K9092" s="545" t="s">
        <v>13413</v>
      </c>
      <c r="L9092" s="545" t="s">
        <v>13413</v>
      </c>
      <c r="M9092" s="548" t="s">
        <v>13758</v>
      </c>
      <c r="N9092" s="545" t="s">
        <v>13413</v>
      </c>
      <c r="O9092" s="545" t="s">
        <v>13413</v>
      </c>
      <c r="P9092" s="549">
        <v>6670</v>
      </c>
      <c r="Q9092" s="549">
        <v>1</v>
      </c>
      <c r="R9092" s="549">
        <v>6</v>
      </c>
      <c r="S9092" s="548"/>
      <c r="T9092" s="548"/>
      <c r="U9092" s="99"/>
    </row>
    <row r="9093" spans="1:21" ht="19.5" customHeight="1">
      <c r="A9093" s="545">
        <v>103915</v>
      </c>
      <c r="B9093" s="545" t="s">
        <v>6242</v>
      </c>
      <c r="C9093" s="545" t="s">
        <v>216</v>
      </c>
      <c r="D9093" s="546">
        <v>46052</v>
      </c>
      <c r="E9093" s="171" t="str">
        <f t="shared" si="142"/>
        <v>2026</v>
      </c>
      <c r="F9093" s="547">
        <v>2709</v>
      </c>
      <c r="G9093" s="548">
        <v>0.19</v>
      </c>
      <c r="H9093" s="547">
        <v>2276.4699999999998</v>
      </c>
      <c r="I9093" s="545" t="s">
        <v>12676</v>
      </c>
      <c r="J9093" s="545" t="s">
        <v>13307</v>
      </c>
      <c r="K9093" s="545" t="s">
        <v>13413</v>
      </c>
      <c r="L9093" s="545" t="s">
        <v>13413</v>
      </c>
      <c r="M9093" s="548" t="s">
        <v>13758</v>
      </c>
      <c r="N9093" s="545" t="s">
        <v>13413</v>
      </c>
      <c r="O9093" s="545" t="s">
        <v>13413</v>
      </c>
      <c r="P9093" s="549">
        <v>6671</v>
      </c>
      <c r="Q9093" s="549">
        <v>1</v>
      </c>
      <c r="R9093" s="549">
        <v>14</v>
      </c>
      <c r="S9093" s="548">
        <v>2228</v>
      </c>
      <c r="T9093" s="548"/>
      <c r="U9093" s="99"/>
    </row>
    <row r="9094" spans="1:21" ht="19.5" customHeight="1">
      <c r="A9094" s="545">
        <v>103916</v>
      </c>
      <c r="B9094" s="545" t="s">
        <v>6241</v>
      </c>
      <c r="C9094" s="545" t="s">
        <v>216</v>
      </c>
      <c r="D9094" s="546">
        <v>46052</v>
      </c>
      <c r="E9094" s="171" t="str">
        <f t="shared" si="142"/>
        <v>2026</v>
      </c>
      <c r="F9094" s="547">
        <v>3304</v>
      </c>
      <c r="G9094" s="548">
        <v>0.19</v>
      </c>
      <c r="H9094" s="547">
        <v>2776.47</v>
      </c>
      <c r="I9094" s="545" t="s">
        <v>12676</v>
      </c>
      <c r="J9094" s="545" t="s">
        <v>13307</v>
      </c>
      <c r="K9094" s="545" t="s">
        <v>13413</v>
      </c>
      <c r="L9094" s="545" t="s">
        <v>13413</v>
      </c>
      <c r="M9094" s="548" t="s">
        <v>13758</v>
      </c>
      <c r="N9094" s="545" t="s">
        <v>13413</v>
      </c>
      <c r="O9094" s="545" t="s">
        <v>13413</v>
      </c>
      <c r="P9094" s="549">
        <v>6672</v>
      </c>
      <c r="Q9094" s="549">
        <v>1</v>
      </c>
      <c r="R9094" s="549">
        <v>14</v>
      </c>
      <c r="S9094" s="548">
        <v>2228</v>
      </c>
      <c r="T9094" s="548"/>
      <c r="U9094" s="99"/>
    </row>
    <row r="9095" spans="1:21" ht="19.5" customHeight="1">
      <c r="A9095" s="545">
        <v>103917</v>
      </c>
      <c r="B9095" s="545" t="s">
        <v>6240</v>
      </c>
      <c r="C9095" s="545" t="s">
        <v>216</v>
      </c>
      <c r="D9095" s="546">
        <v>46052</v>
      </c>
      <c r="E9095" s="171" t="str">
        <f t="shared" si="142"/>
        <v>2026</v>
      </c>
      <c r="F9095" s="547">
        <v>266</v>
      </c>
      <c r="G9095" s="548">
        <v>0.19</v>
      </c>
      <c r="H9095" s="547">
        <v>223.53</v>
      </c>
      <c r="I9095" s="545" t="s">
        <v>12676</v>
      </c>
      <c r="J9095" s="545" t="s">
        <v>13307</v>
      </c>
      <c r="K9095" s="545" t="s">
        <v>13413</v>
      </c>
      <c r="L9095" s="545" t="s">
        <v>13413</v>
      </c>
      <c r="M9095" s="548" t="s">
        <v>13758</v>
      </c>
      <c r="N9095" s="545" t="s">
        <v>13413</v>
      </c>
      <c r="O9095" s="545" t="s">
        <v>15271</v>
      </c>
      <c r="P9095" s="549">
        <v>6673</v>
      </c>
      <c r="Q9095" s="549">
        <v>1</v>
      </c>
      <c r="R9095" s="549">
        <v>14</v>
      </c>
      <c r="S9095" s="548">
        <v>2228</v>
      </c>
      <c r="T9095" s="548"/>
      <c r="U9095" s="99"/>
    </row>
    <row r="9096" spans="1:21" ht="19.5" customHeight="1">
      <c r="A9096" s="545">
        <v>103918</v>
      </c>
      <c r="B9096" s="545" t="s">
        <v>10101</v>
      </c>
      <c r="C9096" s="545" t="s">
        <v>216</v>
      </c>
      <c r="D9096" s="546"/>
      <c r="E9096" s="171" t="str">
        <f t="shared" si="142"/>
        <v>1900</v>
      </c>
      <c r="F9096" s="547">
        <v>0</v>
      </c>
      <c r="G9096" s="548">
        <v>0</v>
      </c>
      <c r="H9096" s="547">
        <v>0</v>
      </c>
      <c r="I9096" s="545" t="s">
        <v>12973</v>
      </c>
      <c r="J9096" s="545"/>
      <c r="K9096" s="545" t="s">
        <v>13413</v>
      </c>
      <c r="L9096" s="545" t="s">
        <v>13413</v>
      </c>
      <c r="M9096" s="548" t="s">
        <v>13758</v>
      </c>
      <c r="N9096" s="545" t="s">
        <v>13413</v>
      </c>
      <c r="O9096" s="545" t="s">
        <v>13413</v>
      </c>
      <c r="P9096" s="549">
        <v>6674</v>
      </c>
      <c r="Q9096" s="549">
        <v>1</v>
      </c>
      <c r="R9096" s="549">
        <v>59</v>
      </c>
      <c r="S9096" s="548"/>
      <c r="T9096" s="548"/>
      <c r="U9096" s="99"/>
    </row>
    <row r="9097" spans="1:21" ht="19.5" customHeight="1">
      <c r="A9097" s="545">
        <v>103919</v>
      </c>
      <c r="B9097" s="545" t="s">
        <v>10100</v>
      </c>
      <c r="C9097" s="545" t="s">
        <v>216</v>
      </c>
      <c r="D9097" s="546"/>
      <c r="E9097" s="171" t="str">
        <f t="shared" si="142"/>
        <v>1900</v>
      </c>
      <c r="F9097" s="547">
        <v>0</v>
      </c>
      <c r="G9097" s="548">
        <v>0</v>
      </c>
      <c r="H9097" s="547">
        <v>0</v>
      </c>
      <c r="I9097" s="545" t="s">
        <v>12973</v>
      </c>
      <c r="J9097" s="545"/>
      <c r="K9097" s="545" t="s">
        <v>13413</v>
      </c>
      <c r="L9097" s="545" t="s">
        <v>13413</v>
      </c>
      <c r="M9097" s="548" t="s">
        <v>13758</v>
      </c>
      <c r="N9097" s="545" t="s">
        <v>13413</v>
      </c>
      <c r="O9097" s="545" t="s">
        <v>13413</v>
      </c>
      <c r="P9097" s="549">
        <v>6675</v>
      </c>
      <c r="Q9097" s="549">
        <v>1</v>
      </c>
      <c r="R9097" s="549">
        <v>59</v>
      </c>
      <c r="S9097" s="548"/>
      <c r="T9097" s="548"/>
      <c r="U9097" s="99"/>
    </row>
    <row r="9098" spans="1:21" ht="19.5" customHeight="1">
      <c r="A9098" s="545">
        <v>103920</v>
      </c>
      <c r="B9098" s="545" t="s">
        <v>4188</v>
      </c>
      <c r="C9098" s="545" t="s">
        <v>216</v>
      </c>
      <c r="D9098" s="546"/>
      <c r="E9098" s="171" t="str">
        <f t="shared" si="142"/>
        <v>1900</v>
      </c>
      <c r="F9098" s="547">
        <v>0</v>
      </c>
      <c r="G9098" s="548">
        <v>0</v>
      </c>
      <c r="H9098" s="547">
        <v>0</v>
      </c>
      <c r="I9098" s="545" t="s">
        <v>12973</v>
      </c>
      <c r="J9098" s="545"/>
      <c r="K9098" s="545" t="s">
        <v>13413</v>
      </c>
      <c r="L9098" s="545" t="s">
        <v>13413</v>
      </c>
      <c r="M9098" s="548" t="s">
        <v>13758</v>
      </c>
      <c r="N9098" s="545" t="s">
        <v>13413</v>
      </c>
      <c r="O9098" s="545" t="s">
        <v>13413</v>
      </c>
      <c r="P9098" s="549">
        <v>6676</v>
      </c>
      <c r="Q9098" s="549">
        <v>1</v>
      </c>
      <c r="R9098" s="549">
        <v>59</v>
      </c>
      <c r="S9098" s="548"/>
      <c r="T9098" s="548"/>
      <c r="U9098" s="99"/>
    </row>
    <row r="9099" spans="1:21" ht="19.5" customHeight="1">
      <c r="A9099" s="545">
        <v>103921</v>
      </c>
      <c r="B9099" s="545" t="s">
        <v>4187</v>
      </c>
      <c r="C9099" s="545" t="s">
        <v>216</v>
      </c>
      <c r="D9099" s="546"/>
      <c r="E9099" s="171" t="str">
        <f t="shared" si="142"/>
        <v>1900</v>
      </c>
      <c r="F9099" s="547">
        <v>0</v>
      </c>
      <c r="G9099" s="548">
        <v>0</v>
      </c>
      <c r="H9099" s="547">
        <v>0</v>
      </c>
      <c r="I9099" s="545" t="s">
        <v>12973</v>
      </c>
      <c r="J9099" s="545"/>
      <c r="K9099" s="545" t="s">
        <v>13413</v>
      </c>
      <c r="L9099" s="545" t="s">
        <v>13413</v>
      </c>
      <c r="M9099" s="548" t="s">
        <v>13758</v>
      </c>
      <c r="N9099" s="545" t="s">
        <v>13413</v>
      </c>
      <c r="O9099" s="545" t="s">
        <v>13413</v>
      </c>
      <c r="P9099" s="549">
        <v>6677</v>
      </c>
      <c r="Q9099" s="549">
        <v>1</v>
      </c>
      <c r="R9099" s="549">
        <v>59</v>
      </c>
      <c r="S9099" s="548"/>
      <c r="T9099" s="548"/>
      <c r="U9099" s="99"/>
    </row>
    <row r="9100" spans="1:21" ht="19.5" customHeight="1">
      <c r="A9100" s="545">
        <v>103922</v>
      </c>
      <c r="B9100" s="545" t="s">
        <v>10099</v>
      </c>
      <c r="C9100" s="545" t="s">
        <v>216</v>
      </c>
      <c r="D9100" s="546"/>
      <c r="E9100" s="171" t="str">
        <f t="shared" si="142"/>
        <v>1900</v>
      </c>
      <c r="F9100" s="547">
        <v>0</v>
      </c>
      <c r="G9100" s="548">
        <v>0</v>
      </c>
      <c r="H9100" s="547">
        <v>0</v>
      </c>
      <c r="I9100" s="545" t="s">
        <v>12973</v>
      </c>
      <c r="J9100" s="545"/>
      <c r="K9100" s="545" t="s">
        <v>13413</v>
      </c>
      <c r="L9100" s="545" t="s">
        <v>13413</v>
      </c>
      <c r="M9100" s="548" t="s">
        <v>13758</v>
      </c>
      <c r="N9100" s="545" t="s">
        <v>13413</v>
      </c>
      <c r="O9100" s="545" t="s">
        <v>13413</v>
      </c>
      <c r="P9100" s="549">
        <v>6678</v>
      </c>
      <c r="Q9100" s="549">
        <v>1</v>
      </c>
      <c r="R9100" s="549">
        <v>59</v>
      </c>
      <c r="S9100" s="548"/>
      <c r="T9100" s="548"/>
      <c r="U9100" s="99"/>
    </row>
    <row r="9101" spans="1:21" ht="19.5" customHeight="1">
      <c r="A9101" s="545">
        <v>103923</v>
      </c>
      <c r="B9101" s="545" t="s">
        <v>10098</v>
      </c>
      <c r="C9101" s="545" t="s">
        <v>216</v>
      </c>
      <c r="D9101" s="546"/>
      <c r="E9101" s="171" t="str">
        <f t="shared" si="142"/>
        <v>1900</v>
      </c>
      <c r="F9101" s="547">
        <v>0</v>
      </c>
      <c r="G9101" s="548">
        <v>0</v>
      </c>
      <c r="H9101" s="547">
        <v>0</v>
      </c>
      <c r="I9101" s="545" t="s">
        <v>12973</v>
      </c>
      <c r="J9101" s="545"/>
      <c r="K9101" s="545" t="s">
        <v>13413</v>
      </c>
      <c r="L9101" s="545" t="s">
        <v>13413</v>
      </c>
      <c r="M9101" s="548" t="s">
        <v>13758</v>
      </c>
      <c r="N9101" s="545" t="s">
        <v>13413</v>
      </c>
      <c r="O9101" s="545" t="s">
        <v>13413</v>
      </c>
      <c r="P9101" s="549">
        <v>6679</v>
      </c>
      <c r="Q9101" s="549">
        <v>1</v>
      </c>
      <c r="R9101" s="549">
        <v>59</v>
      </c>
      <c r="S9101" s="548"/>
      <c r="T9101" s="548"/>
      <c r="U9101" s="99"/>
    </row>
    <row r="9102" spans="1:21" ht="19.5" customHeight="1">
      <c r="A9102" s="545">
        <v>103924</v>
      </c>
      <c r="B9102" s="545" t="s">
        <v>10097</v>
      </c>
      <c r="C9102" s="545" t="s">
        <v>216</v>
      </c>
      <c r="D9102" s="546"/>
      <c r="E9102" s="171" t="str">
        <f t="shared" si="142"/>
        <v>1900</v>
      </c>
      <c r="F9102" s="547">
        <v>0</v>
      </c>
      <c r="G9102" s="548">
        <v>0</v>
      </c>
      <c r="H9102" s="547">
        <v>0</v>
      </c>
      <c r="I9102" s="545" t="s">
        <v>12973</v>
      </c>
      <c r="J9102" s="545"/>
      <c r="K9102" s="545" t="s">
        <v>13413</v>
      </c>
      <c r="L9102" s="545" t="s">
        <v>13413</v>
      </c>
      <c r="M9102" s="548" t="s">
        <v>13758</v>
      </c>
      <c r="N9102" s="545" t="s">
        <v>13413</v>
      </c>
      <c r="O9102" s="545" t="s">
        <v>13413</v>
      </c>
      <c r="P9102" s="549">
        <v>6680</v>
      </c>
      <c r="Q9102" s="549">
        <v>1</v>
      </c>
      <c r="R9102" s="549">
        <v>59</v>
      </c>
      <c r="S9102" s="548"/>
      <c r="T9102" s="548"/>
      <c r="U9102" s="99"/>
    </row>
    <row r="9103" spans="1:21" ht="19.5" customHeight="1">
      <c r="A9103" s="545">
        <v>103925</v>
      </c>
      <c r="B9103" s="545" t="s">
        <v>10096</v>
      </c>
      <c r="C9103" s="545" t="s">
        <v>216</v>
      </c>
      <c r="D9103" s="546"/>
      <c r="E9103" s="171" t="str">
        <f t="shared" si="142"/>
        <v>1900</v>
      </c>
      <c r="F9103" s="547">
        <v>0</v>
      </c>
      <c r="G9103" s="548">
        <v>0</v>
      </c>
      <c r="H9103" s="547">
        <v>0</v>
      </c>
      <c r="I9103" s="545" t="s">
        <v>12973</v>
      </c>
      <c r="J9103" s="545"/>
      <c r="K9103" s="545" t="s">
        <v>13413</v>
      </c>
      <c r="L9103" s="545" t="s">
        <v>13413</v>
      </c>
      <c r="M9103" s="548" t="s">
        <v>13758</v>
      </c>
      <c r="N9103" s="545" t="s">
        <v>13413</v>
      </c>
      <c r="O9103" s="545" t="s">
        <v>13413</v>
      </c>
      <c r="P9103" s="549">
        <v>6681</v>
      </c>
      <c r="Q9103" s="549">
        <v>1</v>
      </c>
      <c r="R9103" s="549">
        <v>59</v>
      </c>
      <c r="S9103" s="548"/>
      <c r="T9103" s="548"/>
      <c r="U9103" s="99"/>
    </row>
    <row r="9104" spans="1:21" ht="19.5" customHeight="1">
      <c r="A9104" s="545">
        <v>103926</v>
      </c>
      <c r="B9104" s="545" t="s">
        <v>10095</v>
      </c>
      <c r="C9104" s="545" t="s">
        <v>216</v>
      </c>
      <c r="D9104" s="546"/>
      <c r="E9104" s="171" t="str">
        <f t="shared" si="142"/>
        <v>1900</v>
      </c>
      <c r="F9104" s="547">
        <v>0</v>
      </c>
      <c r="G9104" s="548">
        <v>0</v>
      </c>
      <c r="H9104" s="547">
        <v>0</v>
      </c>
      <c r="I9104" s="545" t="s">
        <v>12973</v>
      </c>
      <c r="J9104" s="545"/>
      <c r="K9104" s="545" t="s">
        <v>13413</v>
      </c>
      <c r="L9104" s="545" t="s">
        <v>13413</v>
      </c>
      <c r="M9104" s="548" t="s">
        <v>13758</v>
      </c>
      <c r="N9104" s="545" t="s">
        <v>13413</v>
      </c>
      <c r="O9104" s="545" t="s">
        <v>13413</v>
      </c>
      <c r="P9104" s="549">
        <v>6682</v>
      </c>
      <c r="Q9104" s="549">
        <v>1</v>
      </c>
      <c r="R9104" s="549">
        <v>59</v>
      </c>
      <c r="S9104" s="548"/>
      <c r="T9104" s="548"/>
      <c r="U9104" s="99"/>
    </row>
    <row r="9105" spans="1:21" ht="19.5" customHeight="1">
      <c r="A9105" s="545">
        <v>103927</v>
      </c>
      <c r="B9105" s="545" t="s">
        <v>4342</v>
      </c>
      <c r="C9105" s="545" t="s">
        <v>216</v>
      </c>
      <c r="D9105" s="546"/>
      <c r="E9105" s="171" t="str">
        <f t="shared" si="142"/>
        <v>1900</v>
      </c>
      <c r="F9105" s="547">
        <v>0</v>
      </c>
      <c r="G9105" s="548">
        <v>0</v>
      </c>
      <c r="H9105" s="547">
        <v>0</v>
      </c>
      <c r="I9105" s="545" t="s">
        <v>12973</v>
      </c>
      <c r="J9105" s="545"/>
      <c r="K9105" s="545" t="s">
        <v>13413</v>
      </c>
      <c r="L9105" s="545" t="s">
        <v>13413</v>
      </c>
      <c r="M9105" s="548" t="s">
        <v>13758</v>
      </c>
      <c r="N9105" s="545" t="s">
        <v>13413</v>
      </c>
      <c r="O9105" s="545" t="s">
        <v>13413</v>
      </c>
      <c r="P9105" s="549">
        <v>6683</v>
      </c>
      <c r="Q9105" s="549">
        <v>1</v>
      </c>
      <c r="R9105" s="549">
        <v>59</v>
      </c>
      <c r="S9105" s="548"/>
      <c r="T9105" s="548"/>
      <c r="U9105" s="99"/>
    </row>
    <row r="9106" spans="1:21" ht="19.5" customHeight="1">
      <c r="A9106" s="545">
        <v>103928</v>
      </c>
      <c r="B9106" s="545" t="s">
        <v>4335</v>
      </c>
      <c r="C9106" s="545" t="s">
        <v>216</v>
      </c>
      <c r="D9106" s="546"/>
      <c r="E9106" s="171" t="str">
        <f t="shared" si="142"/>
        <v>1900</v>
      </c>
      <c r="F9106" s="547">
        <v>0</v>
      </c>
      <c r="G9106" s="548">
        <v>0</v>
      </c>
      <c r="H9106" s="547">
        <v>0</v>
      </c>
      <c r="I9106" s="545" t="s">
        <v>12973</v>
      </c>
      <c r="J9106" s="545"/>
      <c r="K9106" s="545" t="s">
        <v>13413</v>
      </c>
      <c r="L9106" s="545" t="s">
        <v>13413</v>
      </c>
      <c r="M9106" s="548" t="s">
        <v>13758</v>
      </c>
      <c r="N9106" s="545" t="s">
        <v>13413</v>
      </c>
      <c r="O9106" s="545" t="s">
        <v>13413</v>
      </c>
      <c r="P9106" s="549">
        <v>6684</v>
      </c>
      <c r="Q9106" s="549">
        <v>1</v>
      </c>
      <c r="R9106" s="549">
        <v>59</v>
      </c>
      <c r="S9106" s="548"/>
      <c r="T9106" s="548"/>
      <c r="U9106" s="99"/>
    </row>
    <row r="9107" spans="1:21" ht="19.5" customHeight="1">
      <c r="A9107" s="545">
        <v>103929</v>
      </c>
      <c r="B9107" s="545" t="s">
        <v>10094</v>
      </c>
      <c r="C9107" s="545" t="s">
        <v>216</v>
      </c>
      <c r="D9107" s="546"/>
      <c r="E9107" s="171" t="str">
        <f t="shared" si="142"/>
        <v>1900</v>
      </c>
      <c r="F9107" s="547">
        <v>0</v>
      </c>
      <c r="G9107" s="548">
        <v>0</v>
      </c>
      <c r="H9107" s="547">
        <v>0</v>
      </c>
      <c r="I9107" s="545" t="s">
        <v>12973</v>
      </c>
      <c r="J9107" s="545"/>
      <c r="K9107" s="545" t="s">
        <v>13413</v>
      </c>
      <c r="L9107" s="545" t="s">
        <v>13413</v>
      </c>
      <c r="M9107" s="548" t="s">
        <v>13758</v>
      </c>
      <c r="N9107" s="545" t="s">
        <v>13413</v>
      </c>
      <c r="O9107" s="545" t="s">
        <v>13413</v>
      </c>
      <c r="P9107" s="549">
        <v>6685</v>
      </c>
      <c r="Q9107" s="549">
        <v>1</v>
      </c>
      <c r="R9107" s="549">
        <v>59</v>
      </c>
      <c r="S9107" s="548"/>
      <c r="T9107" s="548"/>
      <c r="U9107" s="99"/>
    </row>
    <row r="9108" spans="1:21" ht="19.5" customHeight="1">
      <c r="A9108" s="545">
        <v>103930</v>
      </c>
      <c r="B9108" s="545" t="s">
        <v>10093</v>
      </c>
      <c r="C9108" s="545" t="s">
        <v>216</v>
      </c>
      <c r="D9108" s="546"/>
      <c r="E9108" s="171" t="str">
        <f t="shared" si="142"/>
        <v>1900</v>
      </c>
      <c r="F9108" s="547">
        <v>0</v>
      </c>
      <c r="G9108" s="548">
        <v>0</v>
      </c>
      <c r="H9108" s="547">
        <v>0</v>
      </c>
      <c r="I9108" s="545" t="s">
        <v>12973</v>
      </c>
      <c r="J9108" s="545"/>
      <c r="K9108" s="545" t="s">
        <v>13413</v>
      </c>
      <c r="L9108" s="545" t="s">
        <v>13413</v>
      </c>
      <c r="M9108" s="548" t="s">
        <v>13758</v>
      </c>
      <c r="N9108" s="545" t="s">
        <v>13413</v>
      </c>
      <c r="O9108" s="545" t="s">
        <v>13413</v>
      </c>
      <c r="P9108" s="549">
        <v>6686</v>
      </c>
      <c r="Q9108" s="549">
        <v>1</v>
      </c>
      <c r="R9108" s="549">
        <v>59</v>
      </c>
      <c r="S9108" s="548"/>
      <c r="T9108" s="548"/>
      <c r="U9108" s="99"/>
    </row>
    <row r="9109" spans="1:21" ht="19.5" customHeight="1">
      <c r="A9109" s="545">
        <v>103931</v>
      </c>
      <c r="B9109" s="545" t="s">
        <v>4331</v>
      </c>
      <c r="C9109" s="545" t="s">
        <v>216</v>
      </c>
      <c r="D9109" s="546"/>
      <c r="E9109" s="171" t="str">
        <f t="shared" si="142"/>
        <v>1900</v>
      </c>
      <c r="F9109" s="547">
        <v>0</v>
      </c>
      <c r="G9109" s="548">
        <v>0</v>
      </c>
      <c r="H9109" s="547">
        <v>0</v>
      </c>
      <c r="I9109" s="545" t="s">
        <v>12973</v>
      </c>
      <c r="J9109" s="545"/>
      <c r="K9109" s="545" t="s">
        <v>13413</v>
      </c>
      <c r="L9109" s="545" t="s">
        <v>13413</v>
      </c>
      <c r="M9109" s="548" t="s">
        <v>13758</v>
      </c>
      <c r="N9109" s="545" t="s">
        <v>13413</v>
      </c>
      <c r="O9109" s="545" t="s">
        <v>13413</v>
      </c>
      <c r="P9109" s="549">
        <v>6687</v>
      </c>
      <c r="Q9109" s="549">
        <v>1</v>
      </c>
      <c r="R9109" s="549">
        <v>59</v>
      </c>
      <c r="S9109" s="548"/>
      <c r="T9109" s="548"/>
      <c r="U9109" s="99"/>
    </row>
    <row r="9110" spans="1:21" ht="19.5" customHeight="1">
      <c r="A9110" s="545">
        <v>103932</v>
      </c>
      <c r="B9110" s="545" t="s">
        <v>10092</v>
      </c>
      <c r="C9110" s="545" t="s">
        <v>216</v>
      </c>
      <c r="D9110" s="546"/>
      <c r="E9110" s="171" t="str">
        <f t="shared" si="142"/>
        <v>1900</v>
      </c>
      <c r="F9110" s="547">
        <v>0</v>
      </c>
      <c r="G9110" s="548">
        <v>0</v>
      </c>
      <c r="H9110" s="547">
        <v>0</v>
      </c>
      <c r="I9110" s="545" t="s">
        <v>12973</v>
      </c>
      <c r="J9110" s="545"/>
      <c r="K9110" s="545" t="s">
        <v>13413</v>
      </c>
      <c r="L9110" s="545" t="s">
        <v>13413</v>
      </c>
      <c r="M9110" s="548" t="s">
        <v>13758</v>
      </c>
      <c r="N9110" s="545" t="s">
        <v>13413</v>
      </c>
      <c r="O9110" s="545" t="s">
        <v>13413</v>
      </c>
      <c r="P9110" s="549">
        <v>6688</v>
      </c>
      <c r="Q9110" s="549">
        <v>1</v>
      </c>
      <c r="R9110" s="549">
        <v>59</v>
      </c>
      <c r="S9110" s="548"/>
      <c r="T9110" s="548"/>
      <c r="U9110" s="99"/>
    </row>
    <row r="9111" spans="1:21" ht="19.5" customHeight="1">
      <c r="A9111" s="545">
        <v>103933</v>
      </c>
      <c r="B9111" s="545" t="s">
        <v>8339</v>
      </c>
      <c r="C9111" s="545" t="s">
        <v>209</v>
      </c>
      <c r="D9111" s="546">
        <v>44592</v>
      </c>
      <c r="E9111" s="171" t="str">
        <f t="shared" si="142"/>
        <v>2022</v>
      </c>
      <c r="F9111" s="547">
        <v>9448.01</v>
      </c>
      <c r="G9111" s="548">
        <v>0.19</v>
      </c>
      <c r="H9111" s="547">
        <v>7939.5</v>
      </c>
      <c r="I9111" s="545" t="s">
        <v>12648</v>
      </c>
      <c r="J9111" s="545" t="s">
        <v>13297</v>
      </c>
      <c r="K9111" s="545" t="s">
        <v>13413</v>
      </c>
      <c r="L9111" s="545" t="s">
        <v>13413</v>
      </c>
      <c r="M9111" s="548" t="s">
        <v>13758</v>
      </c>
      <c r="N9111" s="545" t="s">
        <v>13413</v>
      </c>
      <c r="O9111" s="545" t="s">
        <v>13413</v>
      </c>
      <c r="P9111" s="549">
        <v>6689</v>
      </c>
      <c r="Q9111" s="549">
        <v>1</v>
      </c>
      <c r="R9111" s="549">
        <v>67</v>
      </c>
      <c r="S9111" s="548">
        <v>2257</v>
      </c>
      <c r="T9111" s="548"/>
      <c r="U9111" s="99"/>
    </row>
    <row r="9112" spans="1:21" ht="19.5" customHeight="1">
      <c r="A9112" s="545">
        <v>103934</v>
      </c>
      <c r="B9112" s="545" t="s">
        <v>10091</v>
      </c>
      <c r="C9112" s="545" t="s">
        <v>216</v>
      </c>
      <c r="D9112" s="546"/>
      <c r="E9112" s="171" t="str">
        <f t="shared" si="142"/>
        <v>1900</v>
      </c>
      <c r="F9112" s="547">
        <v>0</v>
      </c>
      <c r="G9112" s="548">
        <v>0</v>
      </c>
      <c r="H9112" s="547">
        <v>0</v>
      </c>
      <c r="I9112" s="545" t="s">
        <v>12973</v>
      </c>
      <c r="J9112" s="545"/>
      <c r="K9112" s="545" t="s">
        <v>13413</v>
      </c>
      <c r="L9112" s="545" t="s">
        <v>13413</v>
      </c>
      <c r="M9112" s="548" t="s">
        <v>13758</v>
      </c>
      <c r="N9112" s="545" t="s">
        <v>13413</v>
      </c>
      <c r="O9112" s="545" t="s">
        <v>13413</v>
      </c>
      <c r="P9112" s="549">
        <v>6690</v>
      </c>
      <c r="Q9112" s="549">
        <v>1</v>
      </c>
      <c r="R9112" s="549">
        <v>59</v>
      </c>
      <c r="S9112" s="548"/>
      <c r="T9112" s="548"/>
      <c r="U9112" s="99"/>
    </row>
    <row r="9113" spans="1:21" ht="19.5" customHeight="1">
      <c r="A9113" s="545">
        <v>103935</v>
      </c>
      <c r="B9113" s="545" t="s">
        <v>4344</v>
      </c>
      <c r="C9113" s="545" t="s">
        <v>216</v>
      </c>
      <c r="D9113" s="546"/>
      <c r="E9113" s="171" t="str">
        <f t="shared" si="142"/>
        <v>1900</v>
      </c>
      <c r="F9113" s="547">
        <v>0</v>
      </c>
      <c r="G9113" s="548">
        <v>0</v>
      </c>
      <c r="H9113" s="547">
        <v>0</v>
      </c>
      <c r="I9113" s="545" t="s">
        <v>12973</v>
      </c>
      <c r="J9113" s="545"/>
      <c r="K9113" s="545" t="s">
        <v>13413</v>
      </c>
      <c r="L9113" s="545" t="s">
        <v>13413</v>
      </c>
      <c r="M9113" s="548" t="s">
        <v>13758</v>
      </c>
      <c r="N9113" s="545" t="s">
        <v>13413</v>
      </c>
      <c r="O9113" s="545" t="s">
        <v>13413</v>
      </c>
      <c r="P9113" s="549">
        <v>6691</v>
      </c>
      <c r="Q9113" s="549">
        <v>1</v>
      </c>
      <c r="R9113" s="549">
        <v>59</v>
      </c>
      <c r="S9113" s="548"/>
      <c r="T9113" s="548"/>
      <c r="U9113" s="99"/>
    </row>
    <row r="9114" spans="1:21" ht="19.5" customHeight="1">
      <c r="A9114" s="545">
        <v>103936</v>
      </c>
      <c r="B9114" s="545" t="s">
        <v>4343</v>
      </c>
      <c r="C9114" s="545" t="s">
        <v>216</v>
      </c>
      <c r="D9114" s="546"/>
      <c r="E9114" s="171" t="str">
        <f t="shared" si="142"/>
        <v>1900</v>
      </c>
      <c r="F9114" s="547">
        <v>0</v>
      </c>
      <c r="G9114" s="548">
        <v>0</v>
      </c>
      <c r="H9114" s="547">
        <v>0</v>
      </c>
      <c r="I9114" s="545" t="s">
        <v>12973</v>
      </c>
      <c r="J9114" s="545"/>
      <c r="K9114" s="545" t="s">
        <v>13413</v>
      </c>
      <c r="L9114" s="545" t="s">
        <v>13413</v>
      </c>
      <c r="M9114" s="548" t="s">
        <v>13758</v>
      </c>
      <c r="N9114" s="545" t="s">
        <v>13413</v>
      </c>
      <c r="O9114" s="545" t="s">
        <v>13413</v>
      </c>
      <c r="P9114" s="549">
        <v>6692</v>
      </c>
      <c r="Q9114" s="549">
        <v>1</v>
      </c>
      <c r="R9114" s="549">
        <v>59</v>
      </c>
      <c r="S9114" s="548"/>
      <c r="T9114" s="548"/>
      <c r="U9114" s="99"/>
    </row>
    <row r="9115" spans="1:21" ht="19.5" customHeight="1">
      <c r="A9115" s="545">
        <v>103937</v>
      </c>
      <c r="B9115" s="545" t="s">
        <v>4220</v>
      </c>
      <c r="C9115" s="545" t="s">
        <v>216</v>
      </c>
      <c r="D9115" s="546"/>
      <c r="E9115" s="171" t="str">
        <f t="shared" si="142"/>
        <v>1900</v>
      </c>
      <c r="F9115" s="547">
        <v>0</v>
      </c>
      <c r="G9115" s="548">
        <v>0</v>
      </c>
      <c r="H9115" s="547">
        <v>0</v>
      </c>
      <c r="I9115" s="545" t="s">
        <v>12973</v>
      </c>
      <c r="J9115" s="545"/>
      <c r="K9115" s="545" t="s">
        <v>13413</v>
      </c>
      <c r="L9115" s="545" t="s">
        <v>13413</v>
      </c>
      <c r="M9115" s="548" t="s">
        <v>13758</v>
      </c>
      <c r="N9115" s="545" t="s">
        <v>13413</v>
      </c>
      <c r="O9115" s="545" t="s">
        <v>13413</v>
      </c>
      <c r="P9115" s="549">
        <v>6693</v>
      </c>
      <c r="Q9115" s="549">
        <v>1</v>
      </c>
      <c r="R9115" s="549">
        <v>59</v>
      </c>
      <c r="S9115" s="548"/>
      <c r="T9115" s="548"/>
      <c r="U9115" s="99"/>
    </row>
    <row r="9116" spans="1:21" ht="19.5" customHeight="1">
      <c r="A9116" s="545">
        <v>103938</v>
      </c>
      <c r="B9116" s="545" t="s">
        <v>4339</v>
      </c>
      <c r="C9116" s="545" t="s">
        <v>216</v>
      </c>
      <c r="D9116" s="546"/>
      <c r="E9116" s="171" t="str">
        <f t="shared" si="142"/>
        <v>1900</v>
      </c>
      <c r="F9116" s="547">
        <v>0</v>
      </c>
      <c r="G9116" s="548">
        <v>0</v>
      </c>
      <c r="H9116" s="547">
        <v>0</v>
      </c>
      <c r="I9116" s="545" t="s">
        <v>12973</v>
      </c>
      <c r="J9116" s="545"/>
      <c r="K9116" s="545" t="s">
        <v>13413</v>
      </c>
      <c r="L9116" s="545" t="s">
        <v>13413</v>
      </c>
      <c r="M9116" s="548" t="s">
        <v>13758</v>
      </c>
      <c r="N9116" s="545" t="s">
        <v>13413</v>
      </c>
      <c r="O9116" s="545" t="s">
        <v>13413</v>
      </c>
      <c r="P9116" s="549">
        <v>6694</v>
      </c>
      <c r="Q9116" s="549">
        <v>1</v>
      </c>
      <c r="R9116" s="549">
        <v>59</v>
      </c>
      <c r="S9116" s="548"/>
      <c r="T9116" s="548"/>
      <c r="U9116" s="99"/>
    </row>
    <row r="9117" spans="1:21" ht="19.5" customHeight="1">
      <c r="A9117" s="545">
        <v>103939</v>
      </c>
      <c r="B9117" s="545" t="s">
        <v>4340</v>
      </c>
      <c r="C9117" s="545" t="s">
        <v>216</v>
      </c>
      <c r="D9117" s="546"/>
      <c r="E9117" s="171" t="str">
        <f t="shared" si="142"/>
        <v>1900</v>
      </c>
      <c r="F9117" s="547">
        <v>0</v>
      </c>
      <c r="G9117" s="548">
        <v>0</v>
      </c>
      <c r="H9117" s="547">
        <v>0</v>
      </c>
      <c r="I9117" s="545" t="s">
        <v>12973</v>
      </c>
      <c r="J9117" s="545"/>
      <c r="K9117" s="545" t="s">
        <v>13413</v>
      </c>
      <c r="L9117" s="545" t="s">
        <v>13413</v>
      </c>
      <c r="M9117" s="548" t="s">
        <v>13758</v>
      </c>
      <c r="N9117" s="545" t="s">
        <v>13413</v>
      </c>
      <c r="O9117" s="545" t="s">
        <v>13413</v>
      </c>
      <c r="P9117" s="549">
        <v>6695</v>
      </c>
      <c r="Q9117" s="549">
        <v>1</v>
      </c>
      <c r="R9117" s="549">
        <v>59</v>
      </c>
      <c r="S9117" s="548"/>
      <c r="T9117" s="548"/>
      <c r="U9117" s="99"/>
    </row>
    <row r="9118" spans="1:21" ht="19.5" customHeight="1">
      <c r="A9118" s="545">
        <v>103940</v>
      </c>
      <c r="B9118" s="545" t="s">
        <v>4341</v>
      </c>
      <c r="C9118" s="545" t="s">
        <v>216</v>
      </c>
      <c r="D9118" s="546"/>
      <c r="E9118" s="171" t="str">
        <f t="shared" si="142"/>
        <v>1900</v>
      </c>
      <c r="F9118" s="547">
        <v>0</v>
      </c>
      <c r="G9118" s="548">
        <v>0</v>
      </c>
      <c r="H9118" s="547">
        <v>0</v>
      </c>
      <c r="I9118" s="545" t="s">
        <v>12973</v>
      </c>
      <c r="J9118" s="545"/>
      <c r="K9118" s="545" t="s">
        <v>13413</v>
      </c>
      <c r="L9118" s="545" t="s">
        <v>13413</v>
      </c>
      <c r="M9118" s="548" t="s">
        <v>13758</v>
      </c>
      <c r="N9118" s="545" t="s">
        <v>13413</v>
      </c>
      <c r="O9118" s="545" t="s">
        <v>13413</v>
      </c>
      <c r="P9118" s="549">
        <v>6696</v>
      </c>
      <c r="Q9118" s="549">
        <v>1</v>
      </c>
      <c r="R9118" s="549">
        <v>59</v>
      </c>
      <c r="S9118" s="548"/>
      <c r="T9118" s="548"/>
      <c r="U9118" s="99"/>
    </row>
    <row r="9119" spans="1:21" ht="19.5" customHeight="1">
      <c r="A9119" s="545">
        <v>103941</v>
      </c>
      <c r="B9119" s="545" t="s">
        <v>4353</v>
      </c>
      <c r="C9119" s="545" t="s">
        <v>216</v>
      </c>
      <c r="D9119" s="546"/>
      <c r="E9119" s="171" t="str">
        <f t="shared" si="142"/>
        <v>1900</v>
      </c>
      <c r="F9119" s="547">
        <v>0</v>
      </c>
      <c r="G9119" s="548">
        <v>0</v>
      </c>
      <c r="H9119" s="547">
        <v>0</v>
      </c>
      <c r="I9119" s="545" t="s">
        <v>12973</v>
      </c>
      <c r="J9119" s="545"/>
      <c r="K9119" s="545" t="s">
        <v>13413</v>
      </c>
      <c r="L9119" s="545" t="s">
        <v>13413</v>
      </c>
      <c r="M9119" s="548" t="s">
        <v>13758</v>
      </c>
      <c r="N9119" s="545" t="s">
        <v>13413</v>
      </c>
      <c r="O9119" s="545" t="s">
        <v>13413</v>
      </c>
      <c r="P9119" s="549">
        <v>6697</v>
      </c>
      <c r="Q9119" s="549">
        <v>1</v>
      </c>
      <c r="R9119" s="549">
        <v>59</v>
      </c>
      <c r="S9119" s="548"/>
      <c r="T9119" s="548"/>
      <c r="U9119" s="99"/>
    </row>
    <row r="9120" spans="1:21" ht="19.5" customHeight="1">
      <c r="A9120" s="545">
        <v>103942</v>
      </c>
      <c r="B9120" s="545" t="s">
        <v>4216</v>
      </c>
      <c r="C9120" s="545" t="s">
        <v>216</v>
      </c>
      <c r="D9120" s="546">
        <v>45062</v>
      </c>
      <c r="E9120" s="171" t="str">
        <f t="shared" si="142"/>
        <v>2023</v>
      </c>
      <c r="F9120" s="547">
        <v>331772</v>
      </c>
      <c r="G9120" s="548">
        <v>0.19</v>
      </c>
      <c r="H9120" s="547">
        <v>278800</v>
      </c>
      <c r="I9120" s="545" t="s">
        <v>12686</v>
      </c>
      <c r="J9120" s="545" t="s">
        <v>13296</v>
      </c>
      <c r="K9120" s="545" t="s">
        <v>19158</v>
      </c>
      <c r="L9120" s="545" t="s">
        <v>13413</v>
      </c>
      <c r="M9120" s="548" t="s">
        <v>13758</v>
      </c>
      <c r="N9120" s="545" t="s">
        <v>13413</v>
      </c>
      <c r="O9120" s="545" t="s">
        <v>13413</v>
      </c>
      <c r="P9120" s="549">
        <v>6698</v>
      </c>
      <c r="Q9120" s="549">
        <v>1</v>
      </c>
      <c r="R9120" s="549">
        <v>131</v>
      </c>
      <c r="S9120" s="548">
        <v>2218</v>
      </c>
      <c r="T9120" s="548"/>
      <c r="U9120" s="99"/>
    </row>
    <row r="9121" spans="1:21" ht="19.5" customHeight="1">
      <c r="A9121" s="545">
        <v>103943</v>
      </c>
      <c r="B9121" s="545" t="s">
        <v>4349</v>
      </c>
      <c r="C9121" s="545" t="s">
        <v>216</v>
      </c>
      <c r="D9121" s="546"/>
      <c r="E9121" s="171" t="str">
        <f t="shared" si="142"/>
        <v>1900</v>
      </c>
      <c r="F9121" s="547">
        <v>0</v>
      </c>
      <c r="G9121" s="548">
        <v>0</v>
      </c>
      <c r="H9121" s="547">
        <v>0</v>
      </c>
      <c r="I9121" s="545" t="s">
        <v>12973</v>
      </c>
      <c r="J9121" s="545"/>
      <c r="K9121" s="545" t="s">
        <v>13413</v>
      </c>
      <c r="L9121" s="545" t="s">
        <v>13413</v>
      </c>
      <c r="M9121" s="548" t="s">
        <v>13758</v>
      </c>
      <c r="N9121" s="545" t="s">
        <v>13413</v>
      </c>
      <c r="O9121" s="545" t="s">
        <v>13413</v>
      </c>
      <c r="P9121" s="549">
        <v>6699</v>
      </c>
      <c r="Q9121" s="549">
        <v>1</v>
      </c>
      <c r="R9121" s="549">
        <v>59</v>
      </c>
      <c r="S9121" s="548"/>
      <c r="T9121" s="548"/>
      <c r="U9121" s="99"/>
    </row>
    <row r="9122" spans="1:21" ht="19.5" customHeight="1">
      <c r="A9122" s="545">
        <v>103944</v>
      </c>
      <c r="B9122" s="545" t="s">
        <v>4351</v>
      </c>
      <c r="C9122" s="545" t="s">
        <v>216</v>
      </c>
      <c r="D9122" s="546"/>
      <c r="E9122" s="171" t="str">
        <f t="shared" si="142"/>
        <v>1900</v>
      </c>
      <c r="F9122" s="547">
        <v>0</v>
      </c>
      <c r="G9122" s="548">
        <v>0</v>
      </c>
      <c r="H9122" s="547">
        <v>0</v>
      </c>
      <c r="I9122" s="545" t="s">
        <v>12973</v>
      </c>
      <c r="J9122" s="545"/>
      <c r="K9122" s="545" t="s">
        <v>13413</v>
      </c>
      <c r="L9122" s="545" t="s">
        <v>13413</v>
      </c>
      <c r="M9122" s="548" t="s">
        <v>13758</v>
      </c>
      <c r="N9122" s="545" t="s">
        <v>13413</v>
      </c>
      <c r="O9122" s="545" t="s">
        <v>13413</v>
      </c>
      <c r="P9122" s="549">
        <v>6700</v>
      </c>
      <c r="Q9122" s="549">
        <v>1</v>
      </c>
      <c r="R9122" s="549">
        <v>59</v>
      </c>
      <c r="S9122" s="548"/>
      <c r="T9122" s="548"/>
      <c r="U9122" s="99"/>
    </row>
    <row r="9123" spans="1:21" ht="19.5" customHeight="1">
      <c r="A9123" s="545">
        <v>103945</v>
      </c>
      <c r="B9123" s="545" t="s">
        <v>4354</v>
      </c>
      <c r="C9123" s="545" t="s">
        <v>216</v>
      </c>
      <c r="D9123" s="546"/>
      <c r="E9123" s="171" t="str">
        <f t="shared" si="142"/>
        <v>1900</v>
      </c>
      <c r="F9123" s="547">
        <v>0</v>
      </c>
      <c r="G9123" s="548">
        <v>0</v>
      </c>
      <c r="H9123" s="547">
        <v>0</v>
      </c>
      <c r="I9123" s="545" t="s">
        <v>12973</v>
      </c>
      <c r="J9123" s="545"/>
      <c r="K9123" s="545" t="s">
        <v>13413</v>
      </c>
      <c r="L9123" s="545" t="s">
        <v>13413</v>
      </c>
      <c r="M9123" s="548" t="s">
        <v>13758</v>
      </c>
      <c r="N9123" s="545" t="s">
        <v>13413</v>
      </c>
      <c r="O9123" s="545" t="s">
        <v>13413</v>
      </c>
      <c r="P9123" s="549">
        <v>6701</v>
      </c>
      <c r="Q9123" s="549">
        <v>1</v>
      </c>
      <c r="R9123" s="549">
        <v>59</v>
      </c>
      <c r="S9123" s="548"/>
      <c r="T9123" s="548"/>
      <c r="U9123" s="99"/>
    </row>
    <row r="9124" spans="1:21" ht="19.5" customHeight="1">
      <c r="A9124" s="545">
        <v>103946</v>
      </c>
      <c r="B9124" s="545" t="s">
        <v>10090</v>
      </c>
      <c r="C9124" s="545" t="s">
        <v>216</v>
      </c>
      <c r="D9124" s="546"/>
      <c r="E9124" s="171" t="str">
        <f t="shared" si="142"/>
        <v>1900</v>
      </c>
      <c r="F9124" s="547">
        <v>0</v>
      </c>
      <c r="G9124" s="548">
        <v>0</v>
      </c>
      <c r="H9124" s="547">
        <v>0</v>
      </c>
      <c r="I9124" s="545" t="s">
        <v>12973</v>
      </c>
      <c r="J9124" s="545"/>
      <c r="K9124" s="545" t="s">
        <v>13413</v>
      </c>
      <c r="L9124" s="545" t="s">
        <v>13413</v>
      </c>
      <c r="M9124" s="548" t="s">
        <v>13758</v>
      </c>
      <c r="N9124" s="545" t="s">
        <v>13413</v>
      </c>
      <c r="O9124" s="545" t="s">
        <v>13413</v>
      </c>
      <c r="P9124" s="549">
        <v>6702</v>
      </c>
      <c r="Q9124" s="549">
        <v>1</v>
      </c>
      <c r="R9124" s="549">
        <v>59</v>
      </c>
      <c r="S9124" s="548"/>
      <c r="T9124" s="548"/>
      <c r="U9124" s="99"/>
    </row>
    <row r="9125" spans="1:21" ht="19.5" customHeight="1">
      <c r="A9125" s="545">
        <v>103947</v>
      </c>
      <c r="B9125" s="545" t="s">
        <v>4348</v>
      </c>
      <c r="C9125" s="545" t="s">
        <v>216</v>
      </c>
      <c r="D9125" s="546"/>
      <c r="E9125" s="171" t="str">
        <f t="shared" si="142"/>
        <v>1900</v>
      </c>
      <c r="F9125" s="547">
        <v>0</v>
      </c>
      <c r="G9125" s="548">
        <v>0</v>
      </c>
      <c r="H9125" s="547">
        <v>0</v>
      </c>
      <c r="I9125" s="545" t="s">
        <v>12973</v>
      </c>
      <c r="J9125" s="545"/>
      <c r="K9125" s="545" t="s">
        <v>13413</v>
      </c>
      <c r="L9125" s="545" t="s">
        <v>13413</v>
      </c>
      <c r="M9125" s="548" t="s">
        <v>13758</v>
      </c>
      <c r="N9125" s="545" t="s">
        <v>13413</v>
      </c>
      <c r="O9125" s="545" t="s">
        <v>13413</v>
      </c>
      <c r="P9125" s="549">
        <v>6703</v>
      </c>
      <c r="Q9125" s="549">
        <v>1</v>
      </c>
      <c r="R9125" s="549">
        <v>59</v>
      </c>
      <c r="S9125" s="548"/>
      <c r="T9125" s="548"/>
      <c r="U9125" s="99"/>
    </row>
    <row r="9126" spans="1:21" ht="19.5" customHeight="1">
      <c r="A9126" s="545">
        <v>103948</v>
      </c>
      <c r="B9126" s="545" t="s">
        <v>4350</v>
      </c>
      <c r="C9126" s="545" t="s">
        <v>216</v>
      </c>
      <c r="D9126" s="546"/>
      <c r="E9126" s="171" t="str">
        <f t="shared" si="142"/>
        <v>1900</v>
      </c>
      <c r="F9126" s="547">
        <v>0</v>
      </c>
      <c r="G9126" s="548">
        <v>0</v>
      </c>
      <c r="H9126" s="547">
        <v>0</v>
      </c>
      <c r="I9126" s="545" t="s">
        <v>12973</v>
      </c>
      <c r="J9126" s="545"/>
      <c r="K9126" s="545" t="s">
        <v>13413</v>
      </c>
      <c r="L9126" s="545" t="s">
        <v>13413</v>
      </c>
      <c r="M9126" s="548" t="s">
        <v>13758</v>
      </c>
      <c r="N9126" s="545" t="s">
        <v>13413</v>
      </c>
      <c r="O9126" s="545" t="s">
        <v>13413</v>
      </c>
      <c r="P9126" s="549">
        <v>6704</v>
      </c>
      <c r="Q9126" s="549">
        <v>1</v>
      </c>
      <c r="R9126" s="549">
        <v>59</v>
      </c>
      <c r="S9126" s="548"/>
      <c r="T9126" s="548"/>
      <c r="U9126" s="99"/>
    </row>
    <row r="9127" spans="1:21" ht="19.5" customHeight="1">
      <c r="A9127" s="545">
        <v>103949</v>
      </c>
      <c r="B9127" s="545" t="s">
        <v>4352</v>
      </c>
      <c r="C9127" s="545" t="s">
        <v>216</v>
      </c>
      <c r="D9127" s="546"/>
      <c r="E9127" s="171" t="str">
        <f t="shared" si="142"/>
        <v>1900</v>
      </c>
      <c r="F9127" s="547">
        <v>0</v>
      </c>
      <c r="G9127" s="548">
        <v>0</v>
      </c>
      <c r="H9127" s="547">
        <v>0</v>
      </c>
      <c r="I9127" s="545" t="s">
        <v>12973</v>
      </c>
      <c r="J9127" s="545"/>
      <c r="K9127" s="545" t="s">
        <v>13413</v>
      </c>
      <c r="L9127" s="545" t="s">
        <v>13413</v>
      </c>
      <c r="M9127" s="548" t="s">
        <v>13758</v>
      </c>
      <c r="N9127" s="545" t="s">
        <v>13413</v>
      </c>
      <c r="O9127" s="545" t="s">
        <v>13413</v>
      </c>
      <c r="P9127" s="549">
        <v>6705</v>
      </c>
      <c r="Q9127" s="549">
        <v>1</v>
      </c>
      <c r="R9127" s="549">
        <v>59</v>
      </c>
      <c r="S9127" s="548"/>
      <c r="T9127" s="548"/>
      <c r="U9127" s="99"/>
    </row>
    <row r="9128" spans="1:21" ht="19.5" customHeight="1">
      <c r="A9128" s="545">
        <v>103950</v>
      </c>
      <c r="B9128" s="545" t="s">
        <v>4355</v>
      </c>
      <c r="C9128" s="545" t="s">
        <v>216</v>
      </c>
      <c r="D9128" s="546"/>
      <c r="E9128" s="171" t="str">
        <f t="shared" si="142"/>
        <v>1900</v>
      </c>
      <c r="F9128" s="547">
        <v>0</v>
      </c>
      <c r="G9128" s="548">
        <v>0</v>
      </c>
      <c r="H9128" s="547">
        <v>0</v>
      </c>
      <c r="I9128" s="545" t="s">
        <v>12973</v>
      </c>
      <c r="J9128" s="545"/>
      <c r="K9128" s="545" t="s">
        <v>13413</v>
      </c>
      <c r="L9128" s="545" t="s">
        <v>13413</v>
      </c>
      <c r="M9128" s="548" t="s">
        <v>13758</v>
      </c>
      <c r="N9128" s="545" t="s">
        <v>13413</v>
      </c>
      <c r="O9128" s="545" t="s">
        <v>13413</v>
      </c>
      <c r="P9128" s="549">
        <v>6706</v>
      </c>
      <c r="Q9128" s="549">
        <v>1</v>
      </c>
      <c r="R9128" s="549">
        <v>59</v>
      </c>
      <c r="S9128" s="548"/>
      <c r="T9128" s="548"/>
      <c r="U9128" s="99"/>
    </row>
    <row r="9129" spans="1:21" ht="19.5" customHeight="1">
      <c r="A9129" s="545">
        <v>103951</v>
      </c>
      <c r="B9129" s="545" t="s">
        <v>4347</v>
      </c>
      <c r="C9129" s="545" t="s">
        <v>216</v>
      </c>
      <c r="D9129" s="546"/>
      <c r="E9129" s="171" t="str">
        <f t="shared" si="142"/>
        <v>1900</v>
      </c>
      <c r="F9129" s="547">
        <v>0</v>
      </c>
      <c r="G9129" s="548">
        <v>0</v>
      </c>
      <c r="H9129" s="547">
        <v>0</v>
      </c>
      <c r="I9129" s="545" t="s">
        <v>12973</v>
      </c>
      <c r="J9129" s="545"/>
      <c r="K9129" s="545" t="s">
        <v>13413</v>
      </c>
      <c r="L9129" s="545" t="s">
        <v>13413</v>
      </c>
      <c r="M9129" s="548" t="s">
        <v>13758</v>
      </c>
      <c r="N9129" s="545" t="s">
        <v>13413</v>
      </c>
      <c r="O9129" s="545" t="s">
        <v>13413</v>
      </c>
      <c r="P9129" s="549">
        <v>6707</v>
      </c>
      <c r="Q9129" s="549">
        <v>1</v>
      </c>
      <c r="R9129" s="549">
        <v>59</v>
      </c>
      <c r="S9129" s="548"/>
      <c r="T9129" s="548"/>
      <c r="U9129" s="99"/>
    </row>
    <row r="9130" spans="1:21" ht="19.5" customHeight="1">
      <c r="A9130" s="545">
        <v>103952</v>
      </c>
      <c r="B9130" s="545" t="s">
        <v>4329</v>
      </c>
      <c r="C9130" s="545" t="s">
        <v>216</v>
      </c>
      <c r="D9130" s="546"/>
      <c r="E9130" s="171" t="str">
        <f t="shared" si="142"/>
        <v>1900</v>
      </c>
      <c r="F9130" s="547">
        <v>0</v>
      </c>
      <c r="G9130" s="548">
        <v>0</v>
      </c>
      <c r="H9130" s="547">
        <v>0</v>
      </c>
      <c r="I9130" s="545" t="s">
        <v>12973</v>
      </c>
      <c r="J9130" s="545"/>
      <c r="K9130" s="545" t="s">
        <v>13413</v>
      </c>
      <c r="L9130" s="545" t="s">
        <v>13413</v>
      </c>
      <c r="M9130" s="548" t="s">
        <v>13758</v>
      </c>
      <c r="N9130" s="545" t="s">
        <v>13413</v>
      </c>
      <c r="O9130" s="545" t="s">
        <v>13413</v>
      </c>
      <c r="P9130" s="549">
        <v>6708</v>
      </c>
      <c r="Q9130" s="549">
        <v>1</v>
      </c>
      <c r="R9130" s="549">
        <v>59</v>
      </c>
      <c r="S9130" s="548"/>
      <c r="T9130" s="548"/>
      <c r="U9130" s="99"/>
    </row>
    <row r="9131" spans="1:21" ht="19.5" customHeight="1">
      <c r="A9131" s="545">
        <v>103953</v>
      </c>
      <c r="B9131" s="545" t="s">
        <v>4326</v>
      </c>
      <c r="C9131" s="545" t="s">
        <v>216</v>
      </c>
      <c r="D9131" s="546"/>
      <c r="E9131" s="171" t="str">
        <f t="shared" si="142"/>
        <v>1900</v>
      </c>
      <c r="F9131" s="547">
        <v>0</v>
      </c>
      <c r="G9131" s="548">
        <v>0</v>
      </c>
      <c r="H9131" s="547">
        <v>0</v>
      </c>
      <c r="I9131" s="545" t="s">
        <v>12973</v>
      </c>
      <c r="J9131" s="545"/>
      <c r="K9131" s="545" t="s">
        <v>13413</v>
      </c>
      <c r="L9131" s="545" t="s">
        <v>13413</v>
      </c>
      <c r="M9131" s="548" t="s">
        <v>13758</v>
      </c>
      <c r="N9131" s="545" t="s">
        <v>13413</v>
      </c>
      <c r="O9131" s="545" t="s">
        <v>13413</v>
      </c>
      <c r="P9131" s="549">
        <v>6709</v>
      </c>
      <c r="Q9131" s="549">
        <v>1</v>
      </c>
      <c r="R9131" s="549">
        <v>59</v>
      </c>
      <c r="S9131" s="548"/>
      <c r="T9131" s="548"/>
      <c r="U9131" s="99"/>
    </row>
    <row r="9132" spans="1:21" ht="19.5" customHeight="1">
      <c r="A9132" s="545">
        <v>103954</v>
      </c>
      <c r="B9132" s="545" t="s">
        <v>4327</v>
      </c>
      <c r="C9132" s="545" t="s">
        <v>216</v>
      </c>
      <c r="D9132" s="546"/>
      <c r="E9132" s="171" t="str">
        <f t="shared" si="142"/>
        <v>1900</v>
      </c>
      <c r="F9132" s="547">
        <v>0</v>
      </c>
      <c r="G9132" s="548">
        <v>0</v>
      </c>
      <c r="H9132" s="547">
        <v>0</v>
      </c>
      <c r="I9132" s="545" t="s">
        <v>12973</v>
      </c>
      <c r="J9132" s="545"/>
      <c r="K9132" s="545" t="s">
        <v>13413</v>
      </c>
      <c r="L9132" s="545" t="s">
        <v>13413</v>
      </c>
      <c r="M9132" s="548" t="s">
        <v>13758</v>
      </c>
      <c r="N9132" s="545" t="s">
        <v>13413</v>
      </c>
      <c r="O9132" s="545" t="s">
        <v>13413</v>
      </c>
      <c r="P9132" s="549">
        <v>6710</v>
      </c>
      <c r="Q9132" s="549">
        <v>1</v>
      </c>
      <c r="R9132" s="549">
        <v>59</v>
      </c>
      <c r="S9132" s="548"/>
      <c r="T9132" s="548"/>
      <c r="U9132" s="99"/>
    </row>
    <row r="9133" spans="1:21" ht="19.5" customHeight="1">
      <c r="A9133" s="545">
        <v>103955</v>
      </c>
      <c r="B9133" s="545" t="s">
        <v>4328</v>
      </c>
      <c r="C9133" s="545" t="s">
        <v>216</v>
      </c>
      <c r="D9133" s="546"/>
      <c r="E9133" s="171" t="str">
        <f t="shared" si="142"/>
        <v>1900</v>
      </c>
      <c r="F9133" s="547">
        <v>0</v>
      </c>
      <c r="G9133" s="548">
        <v>0</v>
      </c>
      <c r="H9133" s="547">
        <v>0</v>
      </c>
      <c r="I9133" s="545" t="s">
        <v>12973</v>
      </c>
      <c r="J9133" s="545"/>
      <c r="K9133" s="545" t="s">
        <v>13413</v>
      </c>
      <c r="L9133" s="545" t="s">
        <v>13413</v>
      </c>
      <c r="M9133" s="548" t="s">
        <v>13758</v>
      </c>
      <c r="N9133" s="545" t="s">
        <v>13413</v>
      </c>
      <c r="O9133" s="545" t="s">
        <v>13413</v>
      </c>
      <c r="P9133" s="549">
        <v>6711</v>
      </c>
      <c r="Q9133" s="549">
        <v>1</v>
      </c>
      <c r="R9133" s="549">
        <v>59</v>
      </c>
      <c r="S9133" s="548"/>
      <c r="T9133" s="548"/>
      <c r="U9133" s="99"/>
    </row>
    <row r="9134" spans="1:21" ht="19.5" customHeight="1">
      <c r="A9134" s="545">
        <v>103956</v>
      </c>
      <c r="B9134" s="545" t="s">
        <v>4325</v>
      </c>
      <c r="C9134" s="545" t="s">
        <v>216</v>
      </c>
      <c r="D9134" s="546"/>
      <c r="E9134" s="171" t="str">
        <f t="shared" si="142"/>
        <v>1900</v>
      </c>
      <c r="F9134" s="547">
        <v>0</v>
      </c>
      <c r="G9134" s="548">
        <v>0</v>
      </c>
      <c r="H9134" s="547">
        <v>0</v>
      </c>
      <c r="I9134" s="545" t="s">
        <v>12973</v>
      </c>
      <c r="J9134" s="545"/>
      <c r="K9134" s="545" t="s">
        <v>13413</v>
      </c>
      <c r="L9134" s="545" t="s">
        <v>13413</v>
      </c>
      <c r="M9134" s="548" t="s">
        <v>13758</v>
      </c>
      <c r="N9134" s="545" t="s">
        <v>13413</v>
      </c>
      <c r="O9134" s="545" t="s">
        <v>13413</v>
      </c>
      <c r="P9134" s="549">
        <v>6712</v>
      </c>
      <c r="Q9134" s="549">
        <v>1</v>
      </c>
      <c r="R9134" s="549">
        <v>59</v>
      </c>
      <c r="S9134" s="548"/>
      <c r="T9134" s="548"/>
      <c r="U9134" s="99"/>
    </row>
    <row r="9135" spans="1:21" ht="19.5" customHeight="1">
      <c r="A9135" s="545">
        <v>103957</v>
      </c>
      <c r="B9135" s="545" t="s">
        <v>6239</v>
      </c>
      <c r="C9135" s="545" t="s">
        <v>216</v>
      </c>
      <c r="D9135" s="546">
        <v>45062</v>
      </c>
      <c r="E9135" s="171" t="str">
        <f t="shared" si="142"/>
        <v>2023</v>
      </c>
      <c r="F9135" s="547">
        <v>44495</v>
      </c>
      <c r="G9135" s="548">
        <v>0.19</v>
      </c>
      <c r="H9135" s="547">
        <v>37390.76</v>
      </c>
      <c r="I9135" s="545" t="s">
        <v>12686</v>
      </c>
      <c r="J9135" s="545" t="s">
        <v>13296</v>
      </c>
      <c r="K9135" s="545" t="s">
        <v>19159</v>
      </c>
      <c r="L9135" s="545" t="s">
        <v>13413</v>
      </c>
      <c r="M9135" s="548" t="s">
        <v>13758</v>
      </c>
      <c r="N9135" s="545" t="s">
        <v>13413</v>
      </c>
      <c r="O9135" s="545" t="s">
        <v>13413</v>
      </c>
      <c r="P9135" s="549">
        <v>6713</v>
      </c>
      <c r="Q9135" s="549">
        <v>1</v>
      </c>
      <c r="R9135" s="549">
        <v>131</v>
      </c>
      <c r="S9135" s="548">
        <v>2218</v>
      </c>
      <c r="T9135" s="548"/>
      <c r="U9135" s="99"/>
    </row>
    <row r="9136" spans="1:21" ht="19.5" customHeight="1">
      <c r="A9136" s="545">
        <v>103958</v>
      </c>
      <c r="B9136" s="545" t="s">
        <v>1835</v>
      </c>
      <c r="C9136" s="545" t="s">
        <v>216</v>
      </c>
      <c r="D9136" s="546">
        <v>45062</v>
      </c>
      <c r="E9136" s="171" t="str">
        <f t="shared" si="142"/>
        <v>2023</v>
      </c>
      <c r="F9136" s="547">
        <v>89771.01</v>
      </c>
      <c r="G9136" s="548">
        <v>0.19</v>
      </c>
      <c r="H9136" s="547">
        <v>75437.820000000007</v>
      </c>
      <c r="I9136" s="545" t="s">
        <v>12686</v>
      </c>
      <c r="J9136" s="545" t="s">
        <v>13298</v>
      </c>
      <c r="K9136" s="545" t="s">
        <v>13413</v>
      </c>
      <c r="L9136" s="545" t="s">
        <v>13413</v>
      </c>
      <c r="M9136" s="548" t="s">
        <v>13758</v>
      </c>
      <c r="N9136" s="545" t="s">
        <v>13413</v>
      </c>
      <c r="O9136" s="545" t="s">
        <v>13413</v>
      </c>
      <c r="P9136" s="549">
        <v>6714</v>
      </c>
      <c r="Q9136" s="549">
        <v>1</v>
      </c>
      <c r="R9136" s="549">
        <v>131</v>
      </c>
      <c r="S9136" s="548">
        <v>1012</v>
      </c>
      <c r="T9136" s="548"/>
      <c r="U9136" s="99"/>
    </row>
    <row r="9137" spans="1:21" ht="19.5" customHeight="1">
      <c r="A9137" s="545">
        <v>103959</v>
      </c>
      <c r="B9137" s="545" t="s">
        <v>6238</v>
      </c>
      <c r="C9137" s="545" t="s">
        <v>216</v>
      </c>
      <c r="D9137" s="546">
        <v>45069</v>
      </c>
      <c r="E9137" s="171" t="str">
        <f t="shared" si="142"/>
        <v>2023</v>
      </c>
      <c r="F9137" s="547">
        <v>57036</v>
      </c>
      <c r="G9137" s="548">
        <v>0.19</v>
      </c>
      <c r="H9137" s="547">
        <v>47929.41</v>
      </c>
      <c r="I9137" s="545" t="s">
        <v>12637</v>
      </c>
      <c r="J9137" s="545" t="s">
        <v>13298</v>
      </c>
      <c r="K9137" s="545" t="s">
        <v>19160</v>
      </c>
      <c r="L9137" s="545" t="s">
        <v>13413</v>
      </c>
      <c r="M9137" s="548" t="s">
        <v>13758</v>
      </c>
      <c r="N9137" s="545" t="s">
        <v>13413</v>
      </c>
      <c r="O9137" s="545" t="s">
        <v>13413</v>
      </c>
      <c r="P9137" s="549">
        <v>6715</v>
      </c>
      <c r="Q9137" s="549">
        <v>1</v>
      </c>
      <c r="R9137" s="549">
        <v>13</v>
      </c>
      <c r="S9137" s="548">
        <v>1012</v>
      </c>
      <c r="T9137" s="548"/>
      <c r="U9137" s="99"/>
    </row>
    <row r="9138" spans="1:21" ht="19.5" customHeight="1">
      <c r="A9138" s="545">
        <v>103960</v>
      </c>
      <c r="B9138" s="545" t="s">
        <v>6237</v>
      </c>
      <c r="C9138" s="545" t="s">
        <v>216</v>
      </c>
      <c r="D9138" s="546">
        <v>45062</v>
      </c>
      <c r="E9138" s="171" t="str">
        <f t="shared" si="142"/>
        <v>2023</v>
      </c>
      <c r="F9138" s="547">
        <v>61880</v>
      </c>
      <c r="G9138" s="548">
        <v>0.19</v>
      </c>
      <c r="H9138" s="547">
        <v>52000</v>
      </c>
      <c r="I9138" s="545" t="s">
        <v>12637</v>
      </c>
      <c r="J9138" s="545" t="s">
        <v>13296</v>
      </c>
      <c r="K9138" s="545" t="s">
        <v>19161</v>
      </c>
      <c r="L9138" s="545" t="s">
        <v>13413</v>
      </c>
      <c r="M9138" s="548" t="s">
        <v>13758</v>
      </c>
      <c r="N9138" s="545" t="s">
        <v>13413</v>
      </c>
      <c r="O9138" s="545" t="s">
        <v>13413</v>
      </c>
      <c r="P9138" s="549">
        <v>6716</v>
      </c>
      <c r="Q9138" s="549">
        <v>1</v>
      </c>
      <c r="R9138" s="549">
        <v>13</v>
      </c>
      <c r="S9138" s="548">
        <v>2218</v>
      </c>
      <c r="T9138" s="548"/>
      <c r="U9138" s="99"/>
    </row>
    <row r="9139" spans="1:21" ht="19.5" customHeight="1">
      <c r="A9139" s="545">
        <v>103961</v>
      </c>
      <c r="B9139" s="545" t="s">
        <v>10089</v>
      </c>
      <c r="C9139" s="545" t="s">
        <v>216</v>
      </c>
      <c r="D9139" s="546"/>
      <c r="E9139" s="171" t="str">
        <f t="shared" si="142"/>
        <v>1900</v>
      </c>
      <c r="F9139" s="547">
        <v>0</v>
      </c>
      <c r="G9139" s="548">
        <v>0</v>
      </c>
      <c r="H9139" s="547">
        <v>0</v>
      </c>
      <c r="I9139" s="545" t="s">
        <v>12973</v>
      </c>
      <c r="J9139" s="545"/>
      <c r="K9139" s="545" t="s">
        <v>13413</v>
      </c>
      <c r="L9139" s="545" t="s">
        <v>13413</v>
      </c>
      <c r="M9139" s="548" t="s">
        <v>13758</v>
      </c>
      <c r="N9139" s="545" t="s">
        <v>13413</v>
      </c>
      <c r="O9139" s="545" t="s">
        <v>13413</v>
      </c>
      <c r="P9139" s="549">
        <v>6717</v>
      </c>
      <c r="Q9139" s="549">
        <v>1</v>
      </c>
      <c r="R9139" s="549">
        <v>59</v>
      </c>
      <c r="S9139" s="548"/>
      <c r="T9139" s="548"/>
      <c r="U9139" s="99"/>
    </row>
    <row r="9140" spans="1:21" ht="19.5" customHeight="1">
      <c r="A9140" s="545">
        <v>103962</v>
      </c>
      <c r="B9140" s="545" t="s">
        <v>2147</v>
      </c>
      <c r="C9140" s="545" t="s">
        <v>216</v>
      </c>
      <c r="D9140" s="546">
        <v>45708</v>
      </c>
      <c r="E9140" s="171" t="str">
        <f t="shared" si="142"/>
        <v>2025</v>
      </c>
      <c r="F9140" s="547">
        <v>44134.48</v>
      </c>
      <c r="G9140" s="548">
        <v>0.19</v>
      </c>
      <c r="H9140" s="547">
        <v>37087.800000000003</v>
      </c>
      <c r="I9140" s="545" t="s">
        <v>12637</v>
      </c>
      <c r="J9140" s="545" t="s">
        <v>13307</v>
      </c>
      <c r="K9140" s="545" t="s">
        <v>13413</v>
      </c>
      <c r="L9140" s="545" t="s">
        <v>13413</v>
      </c>
      <c r="M9140" s="548" t="s">
        <v>13758</v>
      </c>
      <c r="N9140" s="545" t="s">
        <v>13413</v>
      </c>
      <c r="O9140" s="545" t="s">
        <v>13413</v>
      </c>
      <c r="P9140" s="549">
        <v>6718</v>
      </c>
      <c r="Q9140" s="549">
        <v>1</v>
      </c>
      <c r="R9140" s="549">
        <v>13</v>
      </c>
      <c r="S9140" s="548">
        <v>2228</v>
      </c>
      <c r="T9140" s="548"/>
      <c r="U9140" s="99"/>
    </row>
    <row r="9141" spans="1:21" ht="19.5" customHeight="1">
      <c r="A9141" s="545">
        <v>103963</v>
      </c>
      <c r="B9141" s="545" t="s">
        <v>2145</v>
      </c>
      <c r="C9141" s="545" t="s">
        <v>216</v>
      </c>
      <c r="D9141" s="546">
        <v>45708</v>
      </c>
      <c r="E9141" s="171" t="str">
        <f t="shared" si="142"/>
        <v>2025</v>
      </c>
      <c r="F9141" s="547">
        <v>62391.19</v>
      </c>
      <c r="G9141" s="548">
        <v>0.19</v>
      </c>
      <c r="H9141" s="547">
        <v>52429.57</v>
      </c>
      <c r="I9141" s="545" t="s">
        <v>12637</v>
      </c>
      <c r="J9141" s="545" t="s">
        <v>13307</v>
      </c>
      <c r="K9141" s="545" t="s">
        <v>13413</v>
      </c>
      <c r="L9141" s="545" t="s">
        <v>13413</v>
      </c>
      <c r="M9141" s="548" t="s">
        <v>13758</v>
      </c>
      <c r="N9141" s="545" t="s">
        <v>13413</v>
      </c>
      <c r="O9141" s="545" t="s">
        <v>13413</v>
      </c>
      <c r="P9141" s="549">
        <v>6719</v>
      </c>
      <c r="Q9141" s="549">
        <v>1</v>
      </c>
      <c r="R9141" s="549">
        <v>13</v>
      </c>
      <c r="S9141" s="548">
        <v>2228</v>
      </c>
      <c r="T9141" s="548"/>
      <c r="U9141" s="99"/>
    </row>
    <row r="9142" spans="1:21" ht="19.5" customHeight="1">
      <c r="A9142" s="545">
        <v>103964</v>
      </c>
      <c r="B9142" s="545" t="s">
        <v>4196</v>
      </c>
      <c r="C9142" s="545" t="s">
        <v>216</v>
      </c>
      <c r="D9142" s="546">
        <v>45708</v>
      </c>
      <c r="E9142" s="171" t="str">
        <f t="shared" si="142"/>
        <v>2025</v>
      </c>
      <c r="F9142" s="547">
        <v>193253.4</v>
      </c>
      <c r="G9142" s="548">
        <v>0.19</v>
      </c>
      <c r="H9142" s="547">
        <v>162397.82</v>
      </c>
      <c r="I9142" s="545" t="s">
        <v>12973</v>
      </c>
      <c r="J9142" s="545" t="s">
        <v>13307</v>
      </c>
      <c r="K9142" s="545" t="s">
        <v>13413</v>
      </c>
      <c r="L9142" s="545" t="s">
        <v>13413</v>
      </c>
      <c r="M9142" s="548" t="s">
        <v>13758</v>
      </c>
      <c r="N9142" s="545" t="s">
        <v>13413</v>
      </c>
      <c r="O9142" s="545" t="s">
        <v>13413</v>
      </c>
      <c r="P9142" s="549">
        <v>6720</v>
      </c>
      <c r="Q9142" s="549">
        <v>1</v>
      </c>
      <c r="R9142" s="549">
        <v>59</v>
      </c>
      <c r="S9142" s="548">
        <v>2228</v>
      </c>
      <c r="T9142" s="548"/>
      <c r="U9142" s="99"/>
    </row>
    <row r="9143" spans="1:21" ht="19.5" customHeight="1">
      <c r="A9143" s="545">
        <v>103965</v>
      </c>
      <c r="B9143" s="545" t="s">
        <v>2146</v>
      </c>
      <c r="C9143" s="545" t="s">
        <v>216</v>
      </c>
      <c r="D9143" s="546">
        <v>45708</v>
      </c>
      <c r="E9143" s="171" t="str">
        <f t="shared" si="142"/>
        <v>2025</v>
      </c>
      <c r="F9143" s="547">
        <v>113454.1</v>
      </c>
      <c r="G9143" s="548">
        <v>0.19</v>
      </c>
      <c r="H9143" s="547">
        <v>95339.58</v>
      </c>
      <c r="I9143" s="545" t="s">
        <v>12637</v>
      </c>
      <c r="J9143" s="545" t="s">
        <v>13307</v>
      </c>
      <c r="K9143" s="545" t="s">
        <v>13413</v>
      </c>
      <c r="L9143" s="545" t="s">
        <v>13413</v>
      </c>
      <c r="M9143" s="548" t="s">
        <v>13758</v>
      </c>
      <c r="N9143" s="545" t="s">
        <v>13413</v>
      </c>
      <c r="O9143" s="545" t="s">
        <v>13413</v>
      </c>
      <c r="P9143" s="549">
        <v>6721</v>
      </c>
      <c r="Q9143" s="549">
        <v>1</v>
      </c>
      <c r="R9143" s="549">
        <v>13</v>
      </c>
      <c r="S9143" s="548">
        <v>2228</v>
      </c>
      <c r="T9143" s="548"/>
      <c r="U9143" s="99"/>
    </row>
    <row r="9144" spans="1:21" ht="19.5" customHeight="1">
      <c r="A9144" s="545">
        <v>103966</v>
      </c>
      <c r="B9144" s="545" t="s">
        <v>2144</v>
      </c>
      <c r="C9144" s="545" t="s">
        <v>216</v>
      </c>
      <c r="D9144" s="546">
        <v>45708</v>
      </c>
      <c r="E9144" s="171" t="str">
        <f t="shared" si="142"/>
        <v>2025</v>
      </c>
      <c r="F9144" s="547">
        <v>416642.85</v>
      </c>
      <c r="G9144" s="548">
        <v>0.19</v>
      </c>
      <c r="H9144" s="547">
        <v>350120.04</v>
      </c>
      <c r="I9144" s="545" t="s">
        <v>12637</v>
      </c>
      <c r="J9144" s="545" t="s">
        <v>13307</v>
      </c>
      <c r="K9144" s="545" t="s">
        <v>13413</v>
      </c>
      <c r="L9144" s="545" t="s">
        <v>13413</v>
      </c>
      <c r="M9144" s="548" t="s">
        <v>13758</v>
      </c>
      <c r="N9144" s="545" t="s">
        <v>13413</v>
      </c>
      <c r="O9144" s="545" t="s">
        <v>13413</v>
      </c>
      <c r="P9144" s="549">
        <v>6722</v>
      </c>
      <c r="Q9144" s="549">
        <v>1</v>
      </c>
      <c r="R9144" s="549">
        <v>13</v>
      </c>
      <c r="S9144" s="548">
        <v>2228</v>
      </c>
      <c r="T9144" s="548"/>
      <c r="U9144" s="99"/>
    </row>
    <row r="9145" spans="1:21" ht="19.5" customHeight="1">
      <c r="A9145" s="545">
        <v>103967</v>
      </c>
      <c r="B9145" s="545" t="s">
        <v>4330</v>
      </c>
      <c r="C9145" s="545" t="s">
        <v>216</v>
      </c>
      <c r="D9145" s="546"/>
      <c r="E9145" s="171" t="str">
        <f t="shared" si="142"/>
        <v>1900</v>
      </c>
      <c r="F9145" s="547">
        <v>0</v>
      </c>
      <c r="G9145" s="548">
        <v>0</v>
      </c>
      <c r="H9145" s="547">
        <v>0</v>
      </c>
      <c r="I9145" s="545" t="s">
        <v>12973</v>
      </c>
      <c r="J9145" s="545"/>
      <c r="K9145" s="545" t="s">
        <v>13413</v>
      </c>
      <c r="L9145" s="545" t="s">
        <v>13413</v>
      </c>
      <c r="M9145" s="548" t="s">
        <v>13758</v>
      </c>
      <c r="N9145" s="545" t="s">
        <v>13413</v>
      </c>
      <c r="O9145" s="545" t="s">
        <v>13413</v>
      </c>
      <c r="P9145" s="549">
        <v>6723</v>
      </c>
      <c r="Q9145" s="549">
        <v>1</v>
      </c>
      <c r="R9145" s="549">
        <v>59</v>
      </c>
      <c r="S9145" s="548"/>
      <c r="T9145" s="548"/>
      <c r="U9145" s="99"/>
    </row>
    <row r="9146" spans="1:21" ht="19.5" customHeight="1">
      <c r="A9146" s="545">
        <v>103968</v>
      </c>
      <c r="B9146" s="545" t="s">
        <v>4316</v>
      </c>
      <c r="C9146" s="545" t="s">
        <v>216</v>
      </c>
      <c r="D9146" s="546"/>
      <c r="E9146" s="171" t="str">
        <f t="shared" si="142"/>
        <v>1900</v>
      </c>
      <c r="F9146" s="547">
        <v>0</v>
      </c>
      <c r="G9146" s="548">
        <v>0</v>
      </c>
      <c r="H9146" s="547">
        <v>0</v>
      </c>
      <c r="I9146" s="545" t="s">
        <v>12973</v>
      </c>
      <c r="J9146" s="545"/>
      <c r="K9146" s="545" t="s">
        <v>13413</v>
      </c>
      <c r="L9146" s="545" t="s">
        <v>13413</v>
      </c>
      <c r="M9146" s="548" t="s">
        <v>13758</v>
      </c>
      <c r="N9146" s="545" t="s">
        <v>13413</v>
      </c>
      <c r="O9146" s="545" t="s">
        <v>13413</v>
      </c>
      <c r="P9146" s="549">
        <v>6724</v>
      </c>
      <c r="Q9146" s="549">
        <v>1</v>
      </c>
      <c r="R9146" s="549">
        <v>59</v>
      </c>
      <c r="S9146" s="548"/>
      <c r="T9146" s="548"/>
      <c r="U9146" s="99"/>
    </row>
    <row r="9147" spans="1:21" ht="19.5" customHeight="1">
      <c r="A9147" s="545">
        <v>103969</v>
      </c>
      <c r="B9147" s="545" t="s">
        <v>10088</v>
      </c>
      <c r="C9147" s="545" t="s">
        <v>216</v>
      </c>
      <c r="D9147" s="546"/>
      <c r="E9147" s="171" t="str">
        <f t="shared" si="142"/>
        <v>1900</v>
      </c>
      <c r="F9147" s="547">
        <v>0</v>
      </c>
      <c r="G9147" s="548">
        <v>0</v>
      </c>
      <c r="H9147" s="547">
        <v>0</v>
      </c>
      <c r="I9147" s="545" t="s">
        <v>12973</v>
      </c>
      <c r="J9147" s="545"/>
      <c r="K9147" s="545" t="s">
        <v>13413</v>
      </c>
      <c r="L9147" s="545" t="s">
        <v>13413</v>
      </c>
      <c r="M9147" s="548" t="s">
        <v>13758</v>
      </c>
      <c r="N9147" s="545" t="s">
        <v>13413</v>
      </c>
      <c r="O9147" s="545" t="s">
        <v>13413</v>
      </c>
      <c r="P9147" s="549">
        <v>6725</v>
      </c>
      <c r="Q9147" s="549">
        <v>1</v>
      </c>
      <c r="R9147" s="549">
        <v>59</v>
      </c>
      <c r="S9147" s="548"/>
      <c r="T9147" s="548"/>
      <c r="U9147" s="99"/>
    </row>
    <row r="9148" spans="1:21" ht="19.5" customHeight="1">
      <c r="A9148" s="545">
        <v>103970</v>
      </c>
      <c r="B9148" s="545" t="s">
        <v>6236</v>
      </c>
      <c r="C9148" s="545" t="s">
        <v>216</v>
      </c>
      <c r="D9148" s="546">
        <v>45062</v>
      </c>
      <c r="E9148" s="171" t="str">
        <f t="shared" si="142"/>
        <v>2023</v>
      </c>
      <c r="F9148" s="547">
        <v>636967</v>
      </c>
      <c r="G9148" s="548">
        <v>0.19</v>
      </c>
      <c r="H9148" s="547">
        <v>535266.39</v>
      </c>
      <c r="I9148" s="545" t="s">
        <v>12637</v>
      </c>
      <c r="J9148" s="545" t="s">
        <v>13298</v>
      </c>
      <c r="K9148" s="545" t="s">
        <v>19162</v>
      </c>
      <c r="L9148" s="545" t="s">
        <v>13413</v>
      </c>
      <c r="M9148" s="548" t="s">
        <v>13758</v>
      </c>
      <c r="N9148" s="545" t="s">
        <v>13413</v>
      </c>
      <c r="O9148" s="545" t="s">
        <v>13413</v>
      </c>
      <c r="P9148" s="549">
        <v>6726</v>
      </c>
      <c r="Q9148" s="549">
        <v>1</v>
      </c>
      <c r="R9148" s="549">
        <v>13</v>
      </c>
      <c r="S9148" s="548">
        <v>1012</v>
      </c>
      <c r="T9148" s="548"/>
      <c r="U9148" s="99"/>
    </row>
    <row r="9149" spans="1:21" ht="19.5" customHeight="1">
      <c r="A9149" s="545">
        <v>103971</v>
      </c>
      <c r="B9149" s="545" t="s">
        <v>787</v>
      </c>
      <c r="C9149" s="545" t="s">
        <v>206</v>
      </c>
      <c r="D9149" s="546"/>
      <c r="E9149" s="171" t="str">
        <f t="shared" si="142"/>
        <v>1900</v>
      </c>
      <c r="F9149" s="547">
        <v>0</v>
      </c>
      <c r="G9149" s="548">
        <v>0</v>
      </c>
      <c r="H9149" s="547">
        <v>0</v>
      </c>
      <c r="I9149" s="545" t="s">
        <v>12643</v>
      </c>
      <c r="J9149" s="545"/>
      <c r="K9149" s="545" t="s">
        <v>13413</v>
      </c>
      <c r="L9149" s="545" t="s">
        <v>13413</v>
      </c>
      <c r="M9149" s="548" t="s">
        <v>13758</v>
      </c>
      <c r="N9149" s="545" t="s">
        <v>13413</v>
      </c>
      <c r="O9149" s="545" t="s">
        <v>13413</v>
      </c>
      <c r="P9149" s="549">
        <v>6727</v>
      </c>
      <c r="Q9149" s="549">
        <v>1</v>
      </c>
      <c r="R9149" s="549">
        <v>6</v>
      </c>
      <c r="S9149" s="548"/>
      <c r="T9149" s="548"/>
      <c r="U9149" s="99"/>
    </row>
    <row r="9150" spans="1:21" ht="19.5" customHeight="1">
      <c r="A9150" s="545">
        <v>103972</v>
      </c>
      <c r="B9150" s="545" t="s">
        <v>4360</v>
      </c>
      <c r="C9150" s="545" t="s">
        <v>216</v>
      </c>
      <c r="D9150" s="546"/>
      <c r="E9150" s="171" t="str">
        <f t="shared" si="142"/>
        <v>1900</v>
      </c>
      <c r="F9150" s="547">
        <v>0</v>
      </c>
      <c r="G9150" s="548">
        <v>0</v>
      </c>
      <c r="H9150" s="547">
        <v>0</v>
      </c>
      <c r="I9150" s="545" t="s">
        <v>12973</v>
      </c>
      <c r="J9150" s="545"/>
      <c r="K9150" s="545" t="s">
        <v>13413</v>
      </c>
      <c r="L9150" s="545" t="s">
        <v>13413</v>
      </c>
      <c r="M9150" s="548" t="s">
        <v>13758</v>
      </c>
      <c r="N9150" s="545" t="s">
        <v>13413</v>
      </c>
      <c r="O9150" s="545" t="s">
        <v>13413</v>
      </c>
      <c r="P9150" s="549">
        <v>6728</v>
      </c>
      <c r="Q9150" s="549">
        <v>1</v>
      </c>
      <c r="R9150" s="549">
        <v>59</v>
      </c>
      <c r="S9150" s="548"/>
      <c r="T9150" s="548"/>
      <c r="U9150" s="99"/>
    </row>
    <row r="9151" spans="1:21" ht="19.5" customHeight="1">
      <c r="A9151" s="545">
        <v>103973</v>
      </c>
      <c r="B9151" s="545" t="s">
        <v>4374</v>
      </c>
      <c r="C9151" s="545" t="s">
        <v>216</v>
      </c>
      <c r="D9151" s="546"/>
      <c r="E9151" s="171" t="str">
        <f t="shared" si="142"/>
        <v>1900</v>
      </c>
      <c r="F9151" s="547">
        <v>0</v>
      </c>
      <c r="G9151" s="548">
        <v>0</v>
      </c>
      <c r="H9151" s="547">
        <v>0</v>
      </c>
      <c r="I9151" s="545" t="s">
        <v>12973</v>
      </c>
      <c r="J9151" s="545"/>
      <c r="K9151" s="545" t="s">
        <v>13413</v>
      </c>
      <c r="L9151" s="545" t="s">
        <v>13413</v>
      </c>
      <c r="M9151" s="548" t="s">
        <v>13758</v>
      </c>
      <c r="N9151" s="545" t="s">
        <v>13413</v>
      </c>
      <c r="O9151" s="545" t="s">
        <v>13413</v>
      </c>
      <c r="P9151" s="549">
        <v>6729</v>
      </c>
      <c r="Q9151" s="549">
        <v>1</v>
      </c>
      <c r="R9151" s="549">
        <v>59</v>
      </c>
      <c r="S9151" s="548"/>
      <c r="T9151" s="548"/>
      <c r="U9151" s="99"/>
    </row>
    <row r="9152" spans="1:21" ht="19.5" customHeight="1">
      <c r="A9152" s="545">
        <v>103974</v>
      </c>
      <c r="B9152" s="545" t="s">
        <v>2527</v>
      </c>
      <c r="C9152" s="545" t="s">
        <v>216</v>
      </c>
      <c r="D9152" s="546">
        <v>46052</v>
      </c>
      <c r="E9152" s="171" t="str">
        <f t="shared" si="142"/>
        <v>2026</v>
      </c>
      <c r="F9152" s="547">
        <v>1557</v>
      </c>
      <c r="G9152" s="548">
        <v>0.19</v>
      </c>
      <c r="H9152" s="547">
        <v>1308.4000000000001</v>
      </c>
      <c r="I9152" s="545" t="s">
        <v>12676</v>
      </c>
      <c r="J9152" s="545" t="s">
        <v>13307</v>
      </c>
      <c r="K9152" s="545" t="s">
        <v>13413</v>
      </c>
      <c r="L9152" s="545" t="s">
        <v>13413</v>
      </c>
      <c r="M9152" s="548" t="s">
        <v>13758</v>
      </c>
      <c r="N9152" s="545" t="s">
        <v>13413</v>
      </c>
      <c r="O9152" s="545" t="s">
        <v>13413</v>
      </c>
      <c r="P9152" s="549">
        <v>6730</v>
      </c>
      <c r="Q9152" s="549">
        <v>1</v>
      </c>
      <c r="R9152" s="549">
        <v>14</v>
      </c>
      <c r="S9152" s="548">
        <v>2228</v>
      </c>
      <c r="T9152" s="548"/>
      <c r="U9152" s="99"/>
    </row>
    <row r="9153" spans="1:21" ht="19.5" customHeight="1">
      <c r="A9153" s="545">
        <v>103976</v>
      </c>
      <c r="B9153" s="545" t="s">
        <v>7233</v>
      </c>
      <c r="C9153" s="545" t="s">
        <v>216</v>
      </c>
      <c r="D9153" s="546">
        <v>44588</v>
      </c>
      <c r="E9153" s="171" t="str">
        <f t="shared" si="142"/>
        <v>2022</v>
      </c>
      <c r="F9153" s="547">
        <v>1238</v>
      </c>
      <c r="G9153" s="548">
        <v>0.19</v>
      </c>
      <c r="H9153" s="547">
        <v>1040.3399999999999</v>
      </c>
      <c r="I9153" s="545" t="s">
        <v>12659</v>
      </c>
      <c r="J9153" s="545" t="s">
        <v>13297</v>
      </c>
      <c r="K9153" s="545" t="s">
        <v>19163</v>
      </c>
      <c r="L9153" s="545" t="s">
        <v>13413</v>
      </c>
      <c r="M9153" s="548" t="s">
        <v>13758</v>
      </c>
      <c r="N9153" s="545" t="s">
        <v>13413</v>
      </c>
      <c r="O9153" s="545" t="s">
        <v>16334</v>
      </c>
      <c r="P9153" s="549">
        <v>6732</v>
      </c>
      <c r="Q9153" s="549">
        <v>1</v>
      </c>
      <c r="R9153" s="549">
        <v>116</v>
      </c>
      <c r="S9153" s="548">
        <v>2257</v>
      </c>
      <c r="T9153" s="548"/>
      <c r="U9153" s="99"/>
    </row>
    <row r="9154" spans="1:21" ht="19.5" customHeight="1">
      <c r="A9154" s="545">
        <v>103977</v>
      </c>
      <c r="B9154" s="545" t="s">
        <v>10087</v>
      </c>
      <c r="C9154" s="545" t="s">
        <v>216</v>
      </c>
      <c r="D9154" s="546"/>
      <c r="E9154" s="171" t="str">
        <f t="shared" si="142"/>
        <v>1900</v>
      </c>
      <c r="F9154" s="547">
        <v>0</v>
      </c>
      <c r="G9154" s="548">
        <v>0</v>
      </c>
      <c r="H9154" s="547">
        <v>0</v>
      </c>
      <c r="I9154" s="545" t="s">
        <v>12683</v>
      </c>
      <c r="J9154" s="545"/>
      <c r="K9154" s="545" t="s">
        <v>13413</v>
      </c>
      <c r="L9154" s="545" t="s">
        <v>13413</v>
      </c>
      <c r="M9154" s="548" t="s">
        <v>13758</v>
      </c>
      <c r="N9154" s="545" t="s">
        <v>13413</v>
      </c>
      <c r="O9154" s="545" t="s">
        <v>14478</v>
      </c>
      <c r="P9154" s="549">
        <v>6733</v>
      </c>
      <c r="Q9154" s="549">
        <v>1</v>
      </c>
      <c r="R9154" s="549">
        <v>18</v>
      </c>
      <c r="S9154" s="548"/>
      <c r="T9154" s="548"/>
      <c r="U9154" s="99"/>
    </row>
    <row r="9155" spans="1:21" ht="19.5" customHeight="1">
      <c r="A9155" s="545">
        <v>103978</v>
      </c>
      <c r="B9155" s="545" t="s">
        <v>3565</v>
      </c>
      <c r="C9155" s="545" t="s">
        <v>216</v>
      </c>
      <c r="D9155" s="546"/>
      <c r="E9155" s="171" t="str">
        <f t="shared" si="142"/>
        <v>1900</v>
      </c>
      <c r="F9155" s="547">
        <v>0</v>
      </c>
      <c r="G9155" s="548">
        <v>0</v>
      </c>
      <c r="H9155" s="547">
        <v>0</v>
      </c>
      <c r="I9155" s="545" t="s">
        <v>12647</v>
      </c>
      <c r="J9155" s="545"/>
      <c r="K9155" s="545" t="s">
        <v>13413</v>
      </c>
      <c r="L9155" s="545" t="s">
        <v>13413</v>
      </c>
      <c r="M9155" s="548" t="s">
        <v>13758</v>
      </c>
      <c r="N9155" s="545" t="s">
        <v>13413</v>
      </c>
      <c r="O9155" s="545" t="s">
        <v>13413</v>
      </c>
      <c r="P9155" s="549">
        <v>6734</v>
      </c>
      <c r="Q9155" s="549">
        <v>1</v>
      </c>
      <c r="R9155" s="549">
        <v>26</v>
      </c>
      <c r="S9155" s="548"/>
      <c r="T9155" s="548"/>
      <c r="U9155" s="99"/>
    </row>
    <row r="9156" spans="1:21" ht="19.5" customHeight="1">
      <c r="A9156" s="545">
        <v>103979</v>
      </c>
      <c r="B9156" s="545" t="s">
        <v>900</v>
      </c>
      <c r="C9156" s="545" t="s">
        <v>4504</v>
      </c>
      <c r="D9156" s="546">
        <v>44596</v>
      </c>
      <c r="E9156" s="171" t="str">
        <f t="shared" ref="E9156:E9219" si="143">TEXT(D9156,"YYYY")</f>
        <v>2022</v>
      </c>
      <c r="F9156" s="547">
        <v>159827</v>
      </c>
      <c r="G9156" s="548">
        <v>0.19</v>
      </c>
      <c r="H9156" s="547">
        <v>134308.4</v>
      </c>
      <c r="I9156" s="545" t="s">
        <v>12668</v>
      </c>
      <c r="J9156" s="545" t="s">
        <v>13297</v>
      </c>
      <c r="K9156" s="545" t="s">
        <v>13413</v>
      </c>
      <c r="L9156" s="545" t="s">
        <v>13413</v>
      </c>
      <c r="M9156" s="548" t="s">
        <v>13758</v>
      </c>
      <c r="N9156" s="545" t="s">
        <v>13413</v>
      </c>
      <c r="O9156" s="545" t="s">
        <v>13413</v>
      </c>
      <c r="P9156" s="549">
        <v>6735</v>
      </c>
      <c r="Q9156" s="549">
        <v>1</v>
      </c>
      <c r="R9156" s="549">
        <v>7</v>
      </c>
      <c r="S9156" s="548">
        <v>2257</v>
      </c>
      <c r="T9156" s="548"/>
      <c r="U9156" s="99"/>
    </row>
    <row r="9157" spans="1:21" ht="19.5" customHeight="1">
      <c r="A9157" s="545">
        <v>103980</v>
      </c>
      <c r="B9157" s="545" t="s">
        <v>8185</v>
      </c>
      <c r="C9157" s="545" t="s">
        <v>216</v>
      </c>
      <c r="D9157" s="546">
        <v>43535</v>
      </c>
      <c r="E9157" s="171" t="str">
        <f t="shared" si="143"/>
        <v>2019</v>
      </c>
      <c r="F9157" s="547">
        <v>149422</v>
      </c>
      <c r="G9157" s="548">
        <v>0.19</v>
      </c>
      <c r="H9157" s="547">
        <v>125564.71</v>
      </c>
      <c r="I9157" s="545" t="s">
        <v>12685</v>
      </c>
      <c r="J9157" s="545" t="s">
        <v>13302</v>
      </c>
      <c r="K9157" s="545" t="s">
        <v>19164</v>
      </c>
      <c r="L9157" s="545" t="s">
        <v>13413</v>
      </c>
      <c r="M9157" s="548" t="s">
        <v>13758</v>
      </c>
      <c r="N9157" s="545" t="s">
        <v>13413</v>
      </c>
      <c r="O9157" s="545" t="s">
        <v>13413</v>
      </c>
      <c r="P9157" s="549">
        <v>6736</v>
      </c>
      <c r="Q9157" s="549">
        <v>1</v>
      </c>
      <c r="R9157" s="549">
        <v>11</v>
      </c>
      <c r="S9157" s="548">
        <v>2219</v>
      </c>
      <c r="T9157" s="548"/>
      <c r="U9157" s="99"/>
    </row>
    <row r="9158" spans="1:21" ht="19.5" customHeight="1">
      <c r="A9158" s="545">
        <v>103981</v>
      </c>
      <c r="B9158" s="545" t="s">
        <v>10086</v>
      </c>
      <c r="C9158" s="545" t="s">
        <v>221</v>
      </c>
      <c r="D9158" s="546"/>
      <c r="E9158" s="171" t="str">
        <f t="shared" si="143"/>
        <v>1900</v>
      </c>
      <c r="F9158" s="547">
        <v>0</v>
      </c>
      <c r="G9158" s="548">
        <v>0</v>
      </c>
      <c r="H9158" s="547">
        <v>0</v>
      </c>
      <c r="I9158" s="545" t="s">
        <v>12973</v>
      </c>
      <c r="J9158" s="545"/>
      <c r="K9158" s="545" t="s">
        <v>13413</v>
      </c>
      <c r="L9158" s="545" t="s">
        <v>13413</v>
      </c>
      <c r="M9158" s="548" t="s">
        <v>13758</v>
      </c>
      <c r="N9158" s="545" t="s">
        <v>13413</v>
      </c>
      <c r="O9158" s="545" t="s">
        <v>13413</v>
      </c>
      <c r="P9158" s="549">
        <v>6737</v>
      </c>
      <c r="Q9158" s="549">
        <v>1</v>
      </c>
      <c r="R9158" s="549">
        <v>59</v>
      </c>
      <c r="S9158" s="548"/>
      <c r="T9158" s="548"/>
      <c r="U9158" s="99"/>
    </row>
    <row r="9159" spans="1:21" ht="19.5" customHeight="1">
      <c r="A9159" s="545">
        <v>103982</v>
      </c>
      <c r="B9159" s="545" t="s">
        <v>10085</v>
      </c>
      <c r="C9159" s="545" t="s">
        <v>209</v>
      </c>
      <c r="D9159" s="546"/>
      <c r="E9159" s="171" t="str">
        <f t="shared" si="143"/>
        <v>1900</v>
      </c>
      <c r="F9159" s="547">
        <v>0</v>
      </c>
      <c r="G9159" s="548">
        <v>0</v>
      </c>
      <c r="H9159" s="547">
        <v>0</v>
      </c>
      <c r="I9159" s="545" t="s">
        <v>12973</v>
      </c>
      <c r="J9159" s="545"/>
      <c r="K9159" s="545" t="s">
        <v>13413</v>
      </c>
      <c r="L9159" s="545" t="s">
        <v>13413</v>
      </c>
      <c r="M9159" s="548" t="s">
        <v>13758</v>
      </c>
      <c r="N9159" s="545" t="s">
        <v>13413</v>
      </c>
      <c r="O9159" s="545" t="s">
        <v>13413</v>
      </c>
      <c r="P9159" s="549">
        <v>6738</v>
      </c>
      <c r="Q9159" s="549">
        <v>1</v>
      </c>
      <c r="R9159" s="549">
        <v>59</v>
      </c>
      <c r="S9159" s="548"/>
      <c r="T9159" s="548"/>
      <c r="U9159" s="99"/>
    </row>
    <row r="9160" spans="1:21" ht="19.5" customHeight="1">
      <c r="A9160" s="545">
        <v>103983</v>
      </c>
      <c r="B9160" s="545" t="s">
        <v>10084</v>
      </c>
      <c r="C9160" s="545" t="s">
        <v>209</v>
      </c>
      <c r="D9160" s="546"/>
      <c r="E9160" s="171" t="str">
        <f t="shared" si="143"/>
        <v>1900</v>
      </c>
      <c r="F9160" s="547">
        <v>0</v>
      </c>
      <c r="G9160" s="548">
        <v>0</v>
      </c>
      <c r="H9160" s="547">
        <v>0</v>
      </c>
      <c r="I9160" s="545" t="s">
        <v>12973</v>
      </c>
      <c r="J9160" s="545"/>
      <c r="K9160" s="545" t="s">
        <v>13413</v>
      </c>
      <c r="L9160" s="545" t="s">
        <v>13413</v>
      </c>
      <c r="M9160" s="548" t="s">
        <v>13758</v>
      </c>
      <c r="N9160" s="545" t="s">
        <v>13413</v>
      </c>
      <c r="O9160" s="545" t="s">
        <v>13413</v>
      </c>
      <c r="P9160" s="549">
        <v>6739</v>
      </c>
      <c r="Q9160" s="549">
        <v>1</v>
      </c>
      <c r="R9160" s="549">
        <v>59</v>
      </c>
      <c r="S9160" s="548"/>
      <c r="T9160" s="548"/>
      <c r="U9160" s="99"/>
    </row>
    <row r="9161" spans="1:21" ht="19.5" customHeight="1">
      <c r="A9161" s="545">
        <v>103984</v>
      </c>
      <c r="B9161" s="545" t="s">
        <v>10083</v>
      </c>
      <c r="C9161" s="545" t="s">
        <v>216</v>
      </c>
      <c r="D9161" s="546"/>
      <c r="E9161" s="171" t="str">
        <f t="shared" si="143"/>
        <v>1900</v>
      </c>
      <c r="F9161" s="547">
        <v>0</v>
      </c>
      <c r="G9161" s="548">
        <v>0</v>
      </c>
      <c r="H9161" s="547">
        <v>0</v>
      </c>
      <c r="I9161" s="545" t="s">
        <v>12973</v>
      </c>
      <c r="J9161" s="545"/>
      <c r="K9161" s="545" t="s">
        <v>13413</v>
      </c>
      <c r="L9161" s="545" t="s">
        <v>19165</v>
      </c>
      <c r="M9161" s="548" t="s">
        <v>13758</v>
      </c>
      <c r="N9161" s="545" t="s">
        <v>13413</v>
      </c>
      <c r="O9161" s="545" t="s">
        <v>13413</v>
      </c>
      <c r="P9161" s="549">
        <v>6740</v>
      </c>
      <c r="Q9161" s="549">
        <v>1</v>
      </c>
      <c r="R9161" s="549">
        <v>59</v>
      </c>
      <c r="S9161" s="548"/>
      <c r="T9161" s="548"/>
      <c r="U9161" s="99"/>
    </row>
    <row r="9162" spans="1:21" ht="19.5" customHeight="1">
      <c r="A9162" s="545">
        <v>103985</v>
      </c>
      <c r="B9162" s="545" t="s">
        <v>10082</v>
      </c>
      <c r="C9162" s="545" t="s">
        <v>216</v>
      </c>
      <c r="D9162" s="546"/>
      <c r="E9162" s="171" t="str">
        <f t="shared" si="143"/>
        <v>1900</v>
      </c>
      <c r="F9162" s="547">
        <v>0</v>
      </c>
      <c r="G9162" s="548">
        <v>0</v>
      </c>
      <c r="H9162" s="547">
        <v>0</v>
      </c>
      <c r="I9162" s="545" t="s">
        <v>12973</v>
      </c>
      <c r="J9162" s="545"/>
      <c r="K9162" s="545" t="s">
        <v>13413</v>
      </c>
      <c r="L9162" s="545" t="s">
        <v>13413</v>
      </c>
      <c r="M9162" s="548" t="s">
        <v>13758</v>
      </c>
      <c r="N9162" s="545" t="s">
        <v>13413</v>
      </c>
      <c r="O9162" s="545" t="s">
        <v>13413</v>
      </c>
      <c r="P9162" s="549">
        <v>6741</v>
      </c>
      <c r="Q9162" s="549">
        <v>1</v>
      </c>
      <c r="R9162" s="549">
        <v>59</v>
      </c>
      <c r="S9162" s="548"/>
      <c r="T9162" s="548"/>
      <c r="U9162" s="99"/>
    </row>
    <row r="9163" spans="1:21" ht="19.5" customHeight="1">
      <c r="A9163" s="545">
        <v>103986</v>
      </c>
      <c r="B9163" s="545" t="s">
        <v>321</v>
      </c>
      <c r="C9163" s="545" t="s">
        <v>311</v>
      </c>
      <c r="D9163" s="546"/>
      <c r="E9163" s="171" t="str">
        <f t="shared" si="143"/>
        <v>1900</v>
      </c>
      <c r="F9163" s="547">
        <v>0</v>
      </c>
      <c r="G9163" s="548">
        <v>0</v>
      </c>
      <c r="H9163" s="547">
        <v>0</v>
      </c>
      <c r="I9163" s="545" t="s">
        <v>12654</v>
      </c>
      <c r="J9163" s="545"/>
      <c r="K9163" s="545" t="s">
        <v>13413</v>
      </c>
      <c r="L9163" s="545" t="s">
        <v>13413</v>
      </c>
      <c r="M9163" s="548" t="s">
        <v>13758</v>
      </c>
      <c r="N9163" s="545" t="s">
        <v>13413</v>
      </c>
      <c r="O9163" s="545" t="s">
        <v>13413</v>
      </c>
      <c r="P9163" s="549">
        <v>6742</v>
      </c>
      <c r="Q9163" s="549">
        <v>1</v>
      </c>
      <c r="R9163" s="549">
        <v>2</v>
      </c>
      <c r="S9163" s="548"/>
      <c r="T9163" s="548"/>
      <c r="U9163" s="99"/>
    </row>
    <row r="9164" spans="1:21" ht="19.5" customHeight="1">
      <c r="A9164" s="545">
        <v>103987</v>
      </c>
      <c r="B9164" s="545" t="s">
        <v>6235</v>
      </c>
      <c r="C9164" s="545" t="s">
        <v>221</v>
      </c>
      <c r="D9164" s="546">
        <v>46052</v>
      </c>
      <c r="E9164" s="171" t="str">
        <f t="shared" si="143"/>
        <v>2026</v>
      </c>
      <c r="F9164" s="547">
        <v>83261</v>
      </c>
      <c r="G9164" s="548">
        <v>0.19</v>
      </c>
      <c r="H9164" s="547">
        <v>69967.23</v>
      </c>
      <c r="I9164" s="545" t="s">
        <v>12643</v>
      </c>
      <c r="J9164" s="545" t="s">
        <v>13307</v>
      </c>
      <c r="K9164" s="545" t="s">
        <v>19166</v>
      </c>
      <c r="L9164" s="545" t="s">
        <v>13413</v>
      </c>
      <c r="M9164" s="548" t="s">
        <v>13758</v>
      </c>
      <c r="N9164" s="545" t="s">
        <v>13413</v>
      </c>
      <c r="O9164" s="545" t="s">
        <v>13413</v>
      </c>
      <c r="P9164" s="549">
        <v>6743</v>
      </c>
      <c r="Q9164" s="549">
        <v>1</v>
      </c>
      <c r="R9164" s="549">
        <v>6</v>
      </c>
      <c r="S9164" s="548">
        <v>2228</v>
      </c>
      <c r="T9164" s="548"/>
      <c r="U9164" s="99"/>
    </row>
    <row r="9165" spans="1:21" ht="19.5" customHeight="1">
      <c r="A9165" s="545">
        <v>103988</v>
      </c>
      <c r="B9165" s="545" t="s">
        <v>1294</v>
      </c>
      <c r="C9165" s="545" t="s">
        <v>216</v>
      </c>
      <c r="D9165" s="546"/>
      <c r="E9165" s="171" t="str">
        <f t="shared" si="143"/>
        <v>1900</v>
      </c>
      <c r="F9165" s="547">
        <v>0</v>
      </c>
      <c r="G9165" s="548">
        <v>0</v>
      </c>
      <c r="H9165" s="547">
        <v>0</v>
      </c>
      <c r="I9165" s="545" t="s">
        <v>12700</v>
      </c>
      <c r="J9165" s="545"/>
      <c r="K9165" s="545" t="s">
        <v>13413</v>
      </c>
      <c r="L9165" s="545" t="s">
        <v>14916</v>
      </c>
      <c r="M9165" s="548" t="s">
        <v>13868</v>
      </c>
      <c r="N9165" s="545" t="s">
        <v>13413</v>
      </c>
      <c r="O9165" s="545" t="s">
        <v>14917</v>
      </c>
      <c r="P9165" s="549">
        <v>6744</v>
      </c>
      <c r="Q9165" s="549">
        <v>2</v>
      </c>
      <c r="R9165" s="549">
        <v>117</v>
      </c>
      <c r="S9165" s="548"/>
      <c r="T9165" s="548"/>
      <c r="U9165" s="99"/>
    </row>
    <row r="9166" spans="1:21" ht="19.5" customHeight="1">
      <c r="A9166" s="545">
        <v>103989</v>
      </c>
      <c r="B9166" s="545" t="s">
        <v>4259</v>
      </c>
      <c r="C9166" s="545" t="s">
        <v>216</v>
      </c>
      <c r="D9166" s="546"/>
      <c r="E9166" s="171" t="str">
        <f t="shared" si="143"/>
        <v>1900</v>
      </c>
      <c r="F9166" s="547">
        <v>0</v>
      </c>
      <c r="G9166" s="548">
        <v>0</v>
      </c>
      <c r="H9166" s="547">
        <v>0</v>
      </c>
      <c r="I9166" s="545" t="s">
        <v>12973</v>
      </c>
      <c r="J9166" s="545"/>
      <c r="K9166" s="545" t="s">
        <v>13413</v>
      </c>
      <c r="L9166" s="545" t="s">
        <v>13413</v>
      </c>
      <c r="M9166" s="548" t="s">
        <v>13758</v>
      </c>
      <c r="N9166" s="545" t="s">
        <v>13413</v>
      </c>
      <c r="O9166" s="545" t="s">
        <v>13413</v>
      </c>
      <c r="P9166" s="549">
        <v>6745</v>
      </c>
      <c r="Q9166" s="549">
        <v>1</v>
      </c>
      <c r="R9166" s="549">
        <v>59</v>
      </c>
      <c r="S9166" s="548"/>
      <c r="T9166" s="548"/>
      <c r="U9166" s="99"/>
    </row>
    <row r="9167" spans="1:21" ht="19.5" customHeight="1">
      <c r="A9167" s="545">
        <v>103990</v>
      </c>
      <c r="B9167" s="545" t="s">
        <v>4397</v>
      </c>
      <c r="C9167" s="545" t="s">
        <v>216</v>
      </c>
      <c r="D9167" s="546"/>
      <c r="E9167" s="171" t="str">
        <f t="shared" si="143"/>
        <v>1900</v>
      </c>
      <c r="F9167" s="547">
        <v>0</v>
      </c>
      <c r="G9167" s="548">
        <v>0</v>
      </c>
      <c r="H9167" s="547">
        <v>0</v>
      </c>
      <c r="I9167" s="545" t="s">
        <v>12973</v>
      </c>
      <c r="J9167" s="545"/>
      <c r="K9167" s="545" t="s">
        <v>13413</v>
      </c>
      <c r="L9167" s="545" t="s">
        <v>13413</v>
      </c>
      <c r="M9167" s="548" t="s">
        <v>13758</v>
      </c>
      <c r="N9167" s="545" t="s">
        <v>13413</v>
      </c>
      <c r="O9167" s="545" t="s">
        <v>13413</v>
      </c>
      <c r="P9167" s="549">
        <v>6746</v>
      </c>
      <c r="Q9167" s="549">
        <v>1</v>
      </c>
      <c r="R9167" s="549">
        <v>59</v>
      </c>
      <c r="S9167" s="548"/>
      <c r="T9167" s="548"/>
      <c r="U9167" s="99"/>
    </row>
    <row r="9168" spans="1:21" ht="19.5" customHeight="1">
      <c r="A9168" s="545">
        <v>103991</v>
      </c>
      <c r="B9168" s="545" t="s">
        <v>4266</v>
      </c>
      <c r="C9168" s="545" t="s">
        <v>216</v>
      </c>
      <c r="D9168" s="546"/>
      <c r="E9168" s="171" t="str">
        <f t="shared" si="143"/>
        <v>1900</v>
      </c>
      <c r="F9168" s="547">
        <v>0</v>
      </c>
      <c r="G9168" s="548">
        <v>0</v>
      </c>
      <c r="H9168" s="547">
        <v>0</v>
      </c>
      <c r="I9168" s="545" t="s">
        <v>12973</v>
      </c>
      <c r="J9168" s="545"/>
      <c r="K9168" s="545" t="s">
        <v>13413</v>
      </c>
      <c r="L9168" s="545" t="s">
        <v>13413</v>
      </c>
      <c r="M9168" s="548" t="s">
        <v>13758</v>
      </c>
      <c r="N9168" s="545" t="s">
        <v>13413</v>
      </c>
      <c r="O9168" s="545" t="s">
        <v>13413</v>
      </c>
      <c r="P9168" s="549">
        <v>6747</v>
      </c>
      <c r="Q9168" s="549">
        <v>1</v>
      </c>
      <c r="R9168" s="549">
        <v>59</v>
      </c>
      <c r="S9168" s="548"/>
      <c r="T9168" s="548"/>
      <c r="U9168" s="99"/>
    </row>
    <row r="9169" spans="1:21" ht="19.5" customHeight="1">
      <c r="A9169" s="545">
        <v>103992</v>
      </c>
      <c r="B9169" s="545" t="s">
        <v>4117</v>
      </c>
      <c r="C9169" s="545" t="s">
        <v>206</v>
      </c>
      <c r="D9169" s="546"/>
      <c r="E9169" s="171" t="str">
        <f t="shared" si="143"/>
        <v>1900</v>
      </c>
      <c r="F9169" s="547">
        <v>0</v>
      </c>
      <c r="G9169" s="548">
        <v>0</v>
      </c>
      <c r="H9169" s="547">
        <v>0</v>
      </c>
      <c r="I9169" s="545" t="s">
        <v>12973</v>
      </c>
      <c r="J9169" s="545"/>
      <c r="K9169" s="545" t="s">
        <v>13413</v>
      </c>
      <c r="L9169" s="545" t="s">
        <v>13413</v>
      </c>
      <c r="M9169" s="548" t="s">
        <v>13758</v>
      </c>
      <c r="N9169" s="545" t="s">
        <v>13413</v>
      </c>
      <c r="O9169" s="545" t="s">
        <v>13413</v>
      </c>
      <c r="P9169" s="549">
        <v>6748</v>
      </c>
      <c r="Q9169" s="549">
        <v>1</v>
      </c>
      <c r="R9169" s="549">
        <v>59</v>
      </c>
      <c r="S9169" s="548"/>
      <c r="T9169" s="548"/>
      <c r="U9169" s="99"/>
    </row>
    <row r="9170" spans="1:21" ht="19.5" customHeight="1">
      <c r="A9170" s="545">
        <v>103993</v>
      </c>
      <c r="B9170" s="545" t="s">
        <v>10081</v>
      </c>
      <c r="C9170" s="545" t="s">
        <v>4504</v>
      </c>
      <c r="D9170" s="546"/>
      <c r="E9170" s="171" t="str">
        <f t="shared" si="143"/>
        <v>1900</v>
      </c>
      <c r="F9170" s="547">
        <v>0</v>
      </c>
      <c r="G9170" s="548">
        <v>0</v>
      </c>
      <c r="H9170" s="547">
        <v>0</v>
      </c>
      <c r="I9170" s="545" t="s">
        <v>12973</v>
      </c>
      <c r="J9170" s="545"/>
      <c r="K9170" s="545" t="s">
        <v>13413</v>
      </c>
      <c r="L9170" s="545" t="s">
        <v>13413</v>
      </c>
      <c r="M9170" s="548" t="s">
        <v>13758</v>
      </c>
      <c r="N9170" s="545" t="s">
        <v>13413</v>
      </c>
      <c r="O9170" s="545" t="s">
        <v>13413</v>
      </c>
      <c r="P9170" s="549">
        <v>6749</v>
      </c>
      <c r="Q9170" s="549">
        <v>1</v>
      </c>
      <c r="R9170" s="549">
        <v>59</v>
      </c>
      <c r="S9170" s="548"/>
      <c r="T9170" s="548"/>
      <c r="U9170" s="99"/>
    </row>
    <row r="9171" spans="1:21" ht="19.5" customHeight="1">
      <c r="A9171" s="545">
        <v>103994</v>
      </c>
      <c r="B9171" s="545" t="s">
        <v>4317</v>
      </c>
      <c r="C9171" s="545" t="s">
        <v>4504</v>
      </c>
      <c r="D9171" s="546"/>
      <c r="E9171" s="171" t="str">
        <f t="shared" si="143"/>
        <v>1900</v>
      </c>
      <c r="F9171" s="547">
        <v>0</v>
      </c>
      <c r="G9171" s="548">
        <v>0</v>
      </c>
      <c r="H9171" s="547">
        <v>0</v>
      </c>
      <c r="I9171" s="545" t="s">
        <v>12973</v>
      </c>
      <c r="J9171" s="545"/>
      <c r="K9171" s="545" t="s">
        <v>13413</v>
      </c>
      <c r="L9171" s="545" t="s">
        <v>13413</v>
      </c>
      <c r="M9171" s="548" t="s">
        <v>13758</v>
      </c>
      <c r="N9171" s="545" t="s">
        <v>13413</v>
      </c>
      <c r="O9171" s="545" t="s">
        <v>13413</v>
      </c>
      <c r="P9171" s="549">
        <v>6750</v>
      </c>
      <c r="Q9171" s="549">
        <v>1</v>
      </c>
      <c r="R9171" s="549">
        <v>59</v>
      </c>
      <c r="S9171" s="548"/>
      <c r="T9171" s="548"/>
      <c r="U9171" s="99"/>
    </row>
    <row r="9172" spans="1:21" ht="19.5" customHeight="1">
      <c r="A9172" s="545">
        <v>103995</v>
      </c>
      <c r="B9172" s="545" t="s">
        <v>4076</v>
      </c>
      <c r="C9172" s="545" t="s">
        <v>216</v>
      </c>
      <c r="D9172" s="546"/>
      <c r="E9172" s="171" t="str">
        <f t="shared" si="143"/>
        <v>1900</v>
      </c>
      <c r="F9172" s="547">
        <v>0</v>
      </c>
      <c r="G9172" s="548">
        <v>0</v>
      </c>
      <c r="H9172" s="547">
        <v>0</v>
      </c>
      <c r="I9172" s="545" t="s">
        <v>12973</v>
      </c>
      <c r="J9172" s="545"/>
      <c r="K9172" s="545" t="s">
        <v>13413</v>
      </c>
      <c r="L9172" s="545" t="s">
        <v>13413</v>
      </c>
      <c r="M9172" s="548" t="s">
        <v>13758</v>
      </c>
      <c r="N9172" s="545" t="s">
        <v>13413</v>
      </c>
      <c r="O9172" s="545" t="s">
        <v>13413</v>
      </c>
      <c r="P9172" s="549">
        <v>6751</v>
      </c>
      <c r="Q9172" s="549">
        <v>1</v>
      </c>
      <c r="R9172" s="549">
        <v>59</v>
      </c>
      <c r="S9172" s="548"/>
      <c r="T9172" s="548"/>
      <c r="U9172" s="99"/>
    </row>
    <row r="9173" spans="1:21" ht="19.5" customHeight="1">
      <c r="A9173" s="545">
        <v>103996</v>
      </c>
      <c r="B9173" s="545" t="s">
        <v>3981</v>
      </c>
      <c r="C9173" s="545" t="s">
        <v>221</v>
      </c>
      <c r="D9173" s="546"/>
      <c r="E9173" s="171" t="str">
        <f t="shared" si="143"/>
        <v>1900</v>
      </c>
      <c r="F9173" s="547">
        <v>0</v>
      </c>
      <c r="G9173" s="548">
        <v>0</v>
      </c>
      <c r="H9173" s="547">
        <v>0</v>
      </c>
      <c r="I9173" s="545" t="s">
        <v>12966</v>
      </c>
      <c r="J9173" s="545"/>
      <c r="K9173" s="545" t="s">
        <v>13413</v>
      </c>
      <c r="L9173" s="545" t="s">
        <v>13413</v>
      </c>
      <c r="M9173" s="548" t="s">
        <v>13758</v>
      </c>
      <c r="N9173" s="545" t="s">
        <v>13413</v>
      </c>
      <c r="O9173" s="545" t="s">
        <v>13413</v>
      </c>
      <c r="P9173" s="549">
        <v>6752</v>
      </c>
      <c r="Q9173" s="549">
        <v>1</v>
      </c>
      <c r="R9173" s="549">
        <v>41</v>
      </c>
      <c r="S9173" s="548"/>
      <c r="T9173" s="548"/>
      <c r="U9173" s="99"/>
    </row>
    <row r="9174" spans="1:21" ht="19.5" customHeight="1">
      <c r="A9174" s="545">
        <v>103997</v>
      </c>
      <c r="B9174" s="545" t="s">
        <v>4186</v>
      </c>
      <c r="C9174" s="545" t="s">
        <v>786</v>
      </c>
      <c r="D9174" s="546"/>
      <c r="E9174" s="171" t="str">
        <f t="shared" si="143"/>
        <v>1900</v>
      </c>
      <c r="F9174" s="547">
        <v>0</v>
      </c>
      <c r="G9174" s="548">
        <v>0</v>
      </c>
      <c r="H9174" s="547">
        <v>0</v>
      </c>
      <c r="I9174" s="545" t="s">
        <v>12973</v>
      </c>
      <c r="J9174" s="545"/>
      <c r="K9174" s="545" t="s">
        <v>13413</v>
      </c>
      <c r="L9174" s="545" t="s">
        <v>13413</v>
      </c>
      <c r="M9174" s="548" t="s">
        <v>13758</v>
      </c>
      <c r="N9174" s="545" t="s">
        <v>13413</v>
      </c>
      <c r="O9174" s="545" t="s">
        <v>13413</v>
      </c>
      <c r="P9174" s="549">
        <v>6753</v>
      </c>
      <c r="Q9174" s="549">
        <v>1</v>
      </c>
      <c r="R9174" s="549">
        <v>59</v>
      </c>
      <c r="S9174" s="548"/>
      <c r="T9174" s="548"/>
      <c r="U9174" s="99"/>
    </row>
    <row r="9175" spans="1:21" ht="19.5" customHeight="1">
      <c r="A9175" s="545">
        <v>103998</v>
      </c>
      <c r="B9175" s="545" t="s">
        <v>4178</v>
      </c>
      <c r="C9175" s="545" t="s">
        <v>221</v>
      </c>
      <c r="D9175" s="546"/>
      <c r="E9175" s="171" t="str">
        <f t="shared" si="143"/>
        <v>1900</v>
      </c>
      <c r="F9175" s="547">
        <v>0</v>
      </c>
      <c r="G9175" s="548">
        <v>0</v>
      </c>
      <c r="H9175" s="547">
        <v>0</v>
      </c>
      <c r="I9175" s="545" t="s">
        <v>12973</v>
      </c>
      <c r="J9175" s="545"/>
      <c r="K9175" s="545" t="s">
        <v>13413</v>
      </c>
      <c r="L9175" s="545" t="s">
        <v>13413</v>
      </c>
      <c r="M9175" s="548" t="s">
        <v>13758</v>
      </c>
      <c r="N9175" s="545" t="s">
        <v>13413</v>
      </c>
      <c r="O9175" s="545" t="s">
        <v>13413</v>
      </c>
      <c r="P9175" s="549">
        <v>6754</v>
      </c>
      <c r="Q9175" s="549">
        <v>1</v>
      </c>
      <c r="R9175" s="549">
        <v>59</v>
      </c>
      <c r="S9175" s="548"/>
      <c r="T9175" s="548"/>
      <c r="U9175" s="99"/>
    </row>
    <row r="9176" spans="1:21" ht="19.5" customHeight="1">
      <c r="A9176" s="545">
        <v>104000</v>
      </c>
      <c r="B9176" s="545" t="s">
        <v>2008</v>
      </c>
      <c r="C9176" s="545" t="s">
        <v>4468</v>
      </c>
      <c r="D9176" s="546">
        <v>46052</v>
      </c>
      <c r="E9176" s="171" t="str">
        <f t="shared" si="143"/>
        <v>2026</v>
      </c>
      <c r="F9176" s="547">
        <v>45914</v>
      </c>
      <c r="G9176" s="548">
        <v>0.19</v>
      </c>
      <c r="H9176" s="547">
        <v>38583.19</v>
      </c>
      <c r="I9176" s="545" t="s">
        <v>12637</v>
      </c>
      <c r="J9176" s="545" t="s">
        <v>13307</v>
      </c>
      <c r="K9176" s="545" t="s">
        <v>19167</v>
      </c>
      <c r="L9176" s="545" t="s">
        <v>13413</v>
      </c>
      <c r="M9176" s="548" t="s">
        <v>13758</v>
      </c>
      <c r="N9176" s="545" t="s">
        <v>13413</v>
      </c>
      <c r="O9176" s="545" t="s">
        <v>13413</v>
      </c>
      <c r="P9176" s="549">
        <v>6755</v>
      </c>
      <c r="Q9176" s="549">
        <v>1</v>
      </c>
      <c r="R9176" s="549">
        <v>13</v>
      </c>
      <c r="S9176" s="548">
        <v>2228</v>
      </c>
      <c r="T9176" s="548"/>
      <c r="U9176" s="99"/>
    </row>
    <row r="9177" spans="1:21" ht="19.5" customHeight="1">
      <c r="A9177" s="545">
        <v>104001</v>
      </c>
      <c r="B9177" s="545" t="s">
        <v>6234</v>
      </c>
      <c r="C9177" s="545" t="s">
        <v>216</v>
      </c>
      <c r="D9177" s="546">
        <v>45708</v>
      </c>
      <c r="E9177" s="171" t="str">
        <f t="shared" si="143"/>
        <v>2025</v>
      </c>
      <c r="F9177" s="547">
        <v>3115906.84</v>
      </c>
      <c r="G9177" s="548">
        <v>0.19</v>
      </c>
      <c r="H9177" s="547">
        <v>2618409.11</v>
      </c>
      <c r="I9177" s="545" t="s">
        <v>12637</v>
      </c>
      <c r="J9177" s="545" t="s">
        <v>13307</v>
      </c>
      <c r="K9177" s="545" t="s">
        <v>13413</v>
      </c>
      <c r="L9177" s="545" t="s">
        <v>13413</v>
      </c>
      <c r="M9177" s="548" t="s">
        <v>13758</v>
      </c>
      <c r="N9177" s="545" t="s">
        <v>13413</v>
      </c>
      <c r="O9177" s="545" t="s">
        <v>13413</v>
      </c>
      <c r="P9177" s="549">
        <v>6756</v>
      </c>
      <c r="Q9177" s="549">
        <v>1</v>
      </c>
      <c r="R9177" s="549">
        <v>13</v>
      </c>
      <c r="S9177" s="548">
        <v>2228</v>
      </c>
      <c r="T9177" s="548"/>
      <c r="U9177" s="99"/>
    </row>
    <row r="9178" spans="1:21" ht="19.5" customHeight="1">
      <c r="A9178" s="545">
        <v>104002</v>
      </c>
      <c r="B9178" s="545" t="s">
        <v>12990</v>
      </c>
      <c r="C9178" s="545" t="s">
        <v>216</v>
      </c>
      <c r="D9178" s="546"/>
      <c r="E9178" s="171" t="str">
        <f t="shared" si="143"/>
        <v>1900</v>
      </c>
      <c r="F9178" s="547">
        <v>0</v>
      </c>
      <c r="G9178" s="548">
        <v>0</v>
      </c>
      <c r="H9178" s="547">
        <v>0</v>
      </c>
      <c r="I9178" s="545" t="s">
        <v>12973</v>
      </c>
      <c r="J9178" s="545"/>
      <c r="K9178" s="545" t="s">
        <v>13413</v>
      </c>
      <c r="L9178" s="545" t="s">
        <v>13413</v>
      </c>
      <c r="M9178" s="548" t="s">
        <v>13758</v>
      </c>
      <c r="N9178" s="545" t="s">
        <v>13413</v>
      </c>
      <c r="O9178" s="545" t="s">
        <v>13413</v>
      </c>
      <c r="P9178" s="549">
        <v>6757</v>
      </c>
      <c r="Q9178" s="549">
        <v>1</v>
      </c>
      <c r="R9178" s="549">
        <v>59</v>
      </c>
      <c r="S9178" s="548"/>
      <c r="T9178" s="548"/>
      <c r="U9178" s="99"/>
    </row>
    <row r="9179" spans="1:21" ht="19.5" customHeight="1">
      <c r="A9179" s="545">
        <v>104003</v>
      </c>
      <c r="B9179" s="545" t="s">
        <v>4077</v>
      </c>
      <c r="C9179" s="545" t="s">
        <v>216</v>
      </c>
      <c r="D9179" s="546"/>
      <c r="E9179" s="171" t="str">
        <f t="shared" si="143"/>
        <v>1900</v>
      </c>
      <c r="F9179" s="547">
        <v>0</v>
      </c>
      <c r="G9179" s="548">
        <v>0</v>
      </c>
      <c r="H9179" s="547">
        <v>0</v>
      </c>
      <c r="I9179" s="545" t="s">
        <v>12973</v>
      </c>
      <c r="J9179" s="545"/>
      <c r="K9179" s="545" t="s">
        <v>13413</v>
      </c>
      <c r="L9179" s="545" t="s">
        <v>13413</v>
      </c>
      <c r="M9179" s="548" t="s">
        <v>13758</v>
      </c>
      <c r="N9179" s="545" t="s">
        <v>13413</v>
      </c>
      <c r="O9179" s="545" t="s">
        <v>13413</v>
      </c>
      <c r="P9179" s="549">
        <v>6758</v>
      </c>
      <c r="Q9179" s="549">
        <v>1</v>
      </c>
      <c r="R9179" s="549">
        <v>59</v>
      </c>
      <c r="S9179" s="548"/>
      <c r="T9179" s="548"/>
      <c r="U9179" s="99"/>
    </row>
    <row r="9180" spans="1:21" ht="19.5" customHeight="1">
      <c r="A9180" s="545">
        <v>104005</v>
      </c>
      <c r="B9180" s="545" t="s">
        <v>4222</v>
      </c>
      <c r="C9180" s="545" t="s">
        <v>786</v>
      </c>
      <c r="D9180" s="546"/>
      <c r="E9180" s="171" t="str">
        <f t="shared" si="143"/>
        <v>1900</v>
      </c>
      <c r="F9180" s="547">
        <v>0</v>
      </c>
      <c r="G9180" s="548">
        <v>0</v>
      </c>
      <c r="H9180" s="547">
        <v>0</v>
      </c>
      <c r="I9180" s="545" t="s">
        <v>12973</v>
      </c>
      <c r="J9180" s="545"/>
      <c r="K9180" s="545" t="s">
        <v>13413</v>
      </c>
      <c r="L9180" s="545" t="s">
        <v>13413</v>
      </c>
      <c r="M9180" s="548" t="s">
        <v>13758</v>
      </c>
      <c r="N9180" s="545" t="s">
        <v>13413</v>
      </c>
      <c r="O9180" s="545" t="s">
        <v>13413</v>
      </c>
      <c r="P9180" s="549">
        <v>6759</v>
      </c>
      <c r="Q9180" s="549">
        <v>1</v>
      </c>
      <c r="R9180" s="549">
        <v>59</v>
      </c>
      <c r="S9180" s="548"/>
      <c r="T9180" s="548"/>
      <c r="U9180" s="99"/>
    </row>
    <row r="9181" spans="1:21" ht="19.5" customHeight="1">
      <c r="A9181" s="545">
        <v>104006</v>
      </c>
      <c r="B9181" s="545" t="s">
        <v>1488</v>
      </c>
      <c r="C9181" s="545" t="s">
        <v>216</v>
      </c>
      <c r="D9181" s="546">
        <v>46052</v>
      </c>
      <c r="E9181" s="171" t="str">
        <f t="shared" si="143"/>
        <v>2026</v>
      </c>
      <c r="F9181" s="547">
        <v>39317</v>
      </c>
      <c r="G9181" s="548">
        <v>0.19</v>
      </c>
      <c r="H9181" s="547">
        <v>33039.5</v>
      </c>
      <c r="I9181" s="545" t="s">
        <v>12685</v>
      </c>
      <c r="J9181" s="545" t="s">
        <v>13307</v>
      </c>
      <c r="K9181" s="545" t="s">
        <v>13413</v>
      </c>
      <c r="L9181" s="545" t="s">
        <v>13413</v>
      </c>
      <c r="M9181" s="548" t="s">
        <v>13758</v>
      </c>
      <c r="N9181" s="545" t="s">
        <v>13413</v>
      </c>
      <c r="O9181" s="545" t="s">
        <v>13413</v>
      </c>
      <c r="P9181" s="549">
        <v>6760</v>
      </c>
      <c r="Q9181" s="549">
        <v>1</v>
      </c>
      <c r="R9181" s="549">
        <v>11</v>
      </c>
      <c r="S9181" s="548">
        <v>2228</v>
      </c>
      <c r="T9181" s="548"/>
      <c r="U9181" s="99"/>
    </row>
    <row r="9182" spans="1:21" ht="19.5" customHeight="1">
      <c r="A9182" s="545">
        <v>104007</v>
      </c>
      <c r="B9182" s="545" t="s">
        <v>10080</v>
      </c>
      <c r="C9182" s="545" t="s">
        <v>209</v>
      </c>
      <c r="D9182" s="546"/>
      <c r="E9182" s="171" t="str">
        <f t="shared" si="143"/>
        <v>1900</v>
      </c>
      <c r="F9182" s="547">
        <v>0</v>
      </c>
      <c r="G9182" s="548">
        <v>0</v>
      </c>
      <c r="H9182" s="547">
        <v>0</v>
      </c>
      <c r="I9182" s="545" t="s">
        <v>12643</v>
      </c>
      <c r="J9182" s="545"/>
      <c r="K9182" s="545" t="s">
        <v>13413</v>
      </c>
      <c r="L9182" s="545" t="s">
        <v>13413</v>
      </c>
      <c r="M9182" s="548" t="s">
        <v>13758</v>
      </c>
      <c r="N9182" s="545" t="s">
        <v>13413</v>
      </c>
      <c r="O9182" s="545" t="s">
        <v>13413</v>
      </c>
      <c r="P9182" s="549">
        <v>6761</v>
      </c>
      <c r="Q9182" s="549">
        <v>1</v>
      </c>
      <c r="R9182" s="549">
        <v>6</v>
      </c>
      <c r="S9182" s="548"/>
      <c r="T9182" s="548"/>
      <c r="U9182" s="99"/>
    </row>
    <row r="9183" spans="1:21" ht="19.5" customHeight="1">
      <c r="A9183" s="545">
        <v>104008</v>
      </c>
      <c r="B9183" s="545" t="s">
        <v>10079</v>
      </c>
      <c r="C9183" s="545" t="s">
        <v>4504</v>
      </c>
      <c r="D9183" s="546"/>
      <c r="E9183" s="171" t="str">
        <f t="shared" si="143"/>
        <v>1900</v>
      </c>
      <c r="F9183" s="547">
        <v>0</v>
      </c>
      <c r="G9183" s="548">
        <v>0</v>
      </c>
      <c r="H9183" s="547">
        <v>0</v>
      </c>
      <c r="I9183" s="545" t="s">
        <v>12668</v>
      </c>
      <c r="J9183" s="545"/>
      <c r="K9183" s="545" t="s">
        <v>13413</v>
      </c>
      <c r="L9183" s="545" t="s">
        <v>13413</v>
      </c>
      <c r="M9183" s="548" t="s">
        <v>13868</v>
      </c>
      <c r="N9183" s="545" t="s">
        <v>13413</v>
      </c>
      <c r="O9183" s="545" t="s">
        <v>13413</v>
      </c>
      <c r="P9183" s="549">
        <v>6762</v>
      </c>
      <c r="Q9183" s="549">
        <v>2</v>
      </c>
      <c r="R9183" s="549">
        <v>7</v>
      </c>
      <c r="S9183" s="548"/>
      <c r="T9183" s="548"/>
      <c r="U9183" s="99"/>
    </row>
    <row r="9184" spans="1:21" ht="19.5" customHeight="1">
      <c r="A9184" s="545">
        <v>104009</v>
      </c>
      <c r="B9184" s="545" t="s">
        <v>4198</v>
      </c>
      <c r="C9184" s="545" t="s">
        <v>216</v>
      </c>
      <c r="D9184" s="546"/>
      <c r="E9184" s="171" t="str">
        <f t="shared" si="143"/>
        <v>1900</v>
      </c>
      <c r="F9184" s="547">
        <v>0</v>
      </c>
      <c r="G9184" s="548">
        <v>0</v>
      </c>
      <c r="H9184" s="547">
        <v>0</v>
      </c>
      <c r="I9184" s="545" t="s">
        <v>12973</v>
      </c>
      <c r="J9184" s="545"/>
      <c r="K9184" s="545" t="s">
        <v>13413</v>
      </c>
      <c r="L9184" s="545" t="s">
        <v>13413</v>
      </c>
      <c r="M9184" s="548" t="s">
        <v>13758</v>
      </c>
      <c r="N9184" s="545" t="s">
        <v>13413</v>
      </c>
      <c r="O9184" s="545" t="s">
        <v>13413</v>
      </c>
      <c r="P9184" s="549">
        <v>6763</v>
      </c>
      <c r="Q9184" s="549">
        <v>1</v>
      </c>
      <c r="R9184" s="549">
        <v>59</v>
      </c>
      <c r="S9184" s="548"/>
      <c r="T9184" s="548"/>
      <c r="U9184" s="99"/>
    </row>
    <row r="9185" spans="1:21" ht="19.5" customHeight="1">
      <c r="A9185" s="545">
        <v>104010</v>
      </c>
      <c r="B9185" s="545" t="s">
        <v>4392</v>
      </c>
      <c r="C9185" s="545" t="s">
        <v>216</v>
      </c>
      <c r="D9185" s="546"/>
      <c r="E9185" s="171" t="str">
        <f t="shared" si="143"/>
        <v>1900</v>
      </c>
      <c r="F9185" s="547">
        <v>0</v>
      </c>
      <c r="G9185" s="548">
        <v>0</v>
      </c>
      <c r="H9185" s="547">
        <v>0</v>
      </c>
      <c r="I9185" s="545" t="s">
        <v>12973</v>
      </c>
      <c r="J9185" s="545"/>
      <c r="K9185" s="545" t="s">
        <v>13413</v>
      </c>
      <c r="L9185" s="545" t="s">
        <v>13413</v>
      </c>
      <c r="M9185" s="548" t="s">
        <v>13758</v>
      </c>
      <c r="N9185" s="545" t="s">
        <v>13413</v>
      </c>
      <c r="O9185" s="545" t="s">
        <v>13413</v>
      </c>
      <c r="P9185" s="549">
        <v>6764</v>
      </c>
      <c r="Q9185" s="549">
        <v>1</v>
      </c>
      <c r="R9185" s="549">
        <v>59</v>
      </c>
      <c r="S9185" s="548"/>
      <c r="T9185" s="548"/>
      <c r="U9185" s="99"/>
    </row>
    <row r="9186" spans="1:21" ht="19.5" customHeight="1">
      <c r="A9186" s="545">
        <v>104011</v>
      </c>
      <c r="B9186" s="545" t="s">
        <v>6233</v>
      </c>
      <c r="C9186" s="545" t="s">
        <v>216</v>
      </c>
      <c r="D9186" s="546">
        <v>45708</v>
      </c>
      <c r="E9186" s="171" t="str">
        <f t="shared" si="143"/>
        <v>2025</v>
      </c>
      <c r="F9186" s="547">
        <v>118.58</v>
      </c>
      <c r="G9186" s="548">
        <v>0.19</v>
      </c>
      <c r="H9186" s="547">
        <v>99.65</v>
      </c>
      <c r="I9186" s="545" t="s">
        <v>12659</v>
      </c>
      <c r="J9186" s="545" t="s">
        <v>13307</v>
      </c>
      <c r="K9186" s="545" t="s">
        <v>13413</v>
      </c>
      <c r="L9186" s="545" t="s">
        <v>13413</v>
      </c>
      <c r="M9186" s="548" t="s">
        <v>13758</v>
      </c>
      <c r="N9186" s="545" t="s">
        <v>13413</v>
      </c>
      <c r="O9186" s="545" t="s">
        <v>13413</v>
      </c>
      <c r="P9186" s="549">
        <v>6765</v>
      </c>
      <c r="Q9186" s="549">
        <v>1</v>
      </c>
      <c r="R9186" s="549">
        <v>116</v>
      </c>
      <c r="S9186" s="548">
        <v>2228</v>
      </c>
      <c r="T9186" s="548"/>
      <c r="U9186" s="99"/>
    </row>
    <row r="9187" spans="1:21" ht="19.5" customHeight="1">
      <c r="A9187" s="545">
        <v>104012</v>
      </c>
      <c r="B9187" s="545" t="s">
        <v>4267</v>
      </c>
      <c r="C9187" s="545" t="s">
        <v>216</v>
      </c>
      <c r="D9187" s="546"/>
      <c r="E9187" s="171" t="str">
        <f t="shared" si="143"/>
        <v>1900</v>
      </c>
      <c r="F9187" s="547">
        <v>0</v>
      </c>
      <c r="G9187" s="548">
        <v>0</v>
      </c>
      <c r="H9187" s="547">
        <v>0</v>
      </c>
      <c r="I9187" s="545" t="s">
        <v>12973</v>
      </c>
      <c r="J9187" s="545"/>
      <c r="K9187" s="545" t="s">
        <v>13413</v>
      </c>
      <c r="L9187" s="545" t="s">
        <v>13413</v>
      </c>
      <c r="M9187" s="548" t="s">
        <v>13758</v>
      </c>
      <c r="N9187" s="545" t="s">
        <v>13413</v>
      </c>
      <c r="O9187" s="545" t="s">
        <v>13413</v>
      </c>
      <c r="P9187" s="549">
        <v>6766</v>
      </c>
      <c r="Q9187" s="549">
        <v>1</v>
      </c>
      <c r="R9187" s="549">
        <v>59</v>
      </c>
      <c r="S9187" s="548"/>
      <c r="T9187" s="548"/>
      <c r="U9187" s="99"/>
    </row>
    <row r="9188" spans="1:21" ht="19.5" customHeight="1">
      <c r="A9188" s="545">
        <v>104013</v>
      </c>
      <c r="B9188" s="545" t="s">
        <v>4069</v>
      </c>
      <c r="C9188" s="545" t="s">
        <v>216</v>
      </c>
      <c r="D9188" s="546"/>
      <c r="E9188" s="171" t="str">
        <f t="shared" si="143"/>
        <v>1900</v>
      </c>
      <c r="F9188" s="547">
        <v>0</v>
      </c>
      <c r="G9188" s="548">
        <v>0</v>
      </c>
      <c r="H9188" s="547">
        <v>0</v>
      </c>
      <c r="I9188" s="545" t="s">
        <v>12973</v>
      </c>
      <c r="J9188" s="545"/>
      <c r="K9188" s="545" t="s">
        <v>13413</v>
      </c>
      <c r="L9188" s="545" t="s">
        <v>13413</v>
      </c>
      <c r="M9188" s="548" t="s">
        <v>13758</v>
      </c>
      <c r="N9188" s="545" t="s">
        <v>13413</v>
      </c>
      <c r="O9188" s="545" t="s">
        <v>13413</v>
      </c>
      <c r="P9188" s="549">
        <v>6767</v>
      </c>
      <c r="Q9188" s="549">
        <v>1</v>
      </c>
      <c r="R9188" s="549">
        <v>59</v>
      </c>
      <c r="S9188" s="548"/>
      <c r="T9188" s="548"/>
      <c r="U9188" s="99"/>
    </row>
    <row r="9189" spans="1:21" ht="19.5" customHeight="1">
      <c r="A9189" s="545">
        <v>104015</v>
      </c>
      <c r="B9189" s="545" t="s">
        <v>4429</v>
      </c>
      <c r="C9189" s="545" t="s">
        <v>216</v>
      </c>
      <c r="D9189" s="546"/>
      <c r="E9189" s="171" t="str">
        <f t="shared" si="143"/>
        <v>1900</v>
      </c>
      <c r="F9189" s="547">
        <v>0</v>
      </c>
      <c r="G9189" s="548">
        <v>0</v>
      </c>
      <c r="H9189" s="547">
        <v>0</v>
      </c>
      <c r="I9189" s="545" t="s">
        <v>12973</v>
      </c>
      <c r="J9189" s="545"/>
      <c r="K9189" s="545" t="s">
        <v>13413</v>
      </c>
      <c r="L9189" s="545" t="s">
        <v>13413</v>
      </c>
      <c r="M9189" s="548" t="s">
        <v>13758</v>
      </c>
      <c r="N9189" s="545" t="s">
        <v>13413</v>
      </c>
      <c r="O9189" s="545" t="s">
        <v>13413</v>
      </c>
      <c r="P9189" s="549">
        <v>6768</v>
      </c>
      <c r="Q9189" s="549">
        <v>1</v>
      </c>
      <c r="R9189" s="549">
        <v>59</v>
      </c>
      <c r="S9189" s="548"/>
      <c r="T9189" s="548"/>
      <c r="U9189" s="99"/>
    </row>
    <row r="9190" spans="1:21" ht="19.5" customHeight="1">
      <c r="A9190" s="545">
        <v>104016</v>
      </c>
      <c r="B9190" s="545" t="s">
        <v>4297</v>
      </c>
      <c r="C9190" s="545" t="s">
        <v>216</v>
      </c>
      <c r="D9190" s="546"/>
      <c r="E9190" s="171" t="str">
        <f t="shared" si="143"/>
        <v>1900</v>
      </c>
      <c r="F9190" s="547">
        <v>0</v>
      </c>
      <c r="G9190" s="548">
        <v>0</v>
      </c>
      <c r="H9190" s="547">
        <v>0</v>
      </c>
      <c r="I9190" s="545" t="s">
        <v>12973</v>
      </c>
      <c r="J9190" s="545"/>
      <c r="K9190" s="545" t="s">
        <v>13413</v>
      </c>
      <c r="L9190" s="545" t="s">
        <v>13413</v>
      </c>
      <c r="M9190" s="548" t="s">
        <v>13758</v>
      </c>
      <c r="N9190" s="545" t="s">
        <v>13413</v>
      </c>
      <c r="O9190" s="545" t="s">
        <v>13413</v>
      </c>
      <c r="P9190" s="549">
        <v>6769</v>
      </c>
      <c r="Q9190" s="549">
        <v>1</v>
      </c>
      <c r="R9190" s="549">
        <v>59</v>
      </c>
      <c r="S9190" s="548"/>
      <c r="T9190" s="548"/>
      <c r="U9190" s="99"/>
    </row>
    <row r="9191" spans="1:21" ht="19.5" customHeight="1">
      <c r="A9191" s="545">
        <v>104017</v>
      </c>
      <c r="B9191" s="545" t="s">
        <v>4181</v>
      </c>
      <c r="C9191" s="545" t="s">
        <v>206</v>
      </c>
      <c r="D9191" s="546"/>
      <c r="E9191" s="171" t="str">
        <f t="shared" si="143"/>
        <v>1900</v>
      </c>
      <c r="F9191" s="547">
        <v>0</v>
      </c>
      <c r="G9191" s="548">
        <v>0</v>
      </c>
      <c r="H9191" s="547">
        <v>0</v>
      </c>
      <c r="I9191" s="545" t="s">
        <v>12973</v>
      </c>
      <c r="J9191" s="545"/>
      <c r="K9191" s="545" t="s">
        <v>13413</v>
      </c>
      <c r="L9191" s="545" t="s">
        <v>13413</v>
      </c>
      <c r="M9191" s="548" t="s">
        <v>13758</v>
      </c>
      <c r="N9191" s="545" t="s">
        <v>13413</v>
      </c>
      <c r="O9191" s="545" t="s">
        <v>13413</v>
      </c>
      <c r="P9191" s="549">
        <v>6770</v>
      </c>
      <c r="Q9191" s="549">
        <v>1</v>
      </c>
      <c r="R9191" s="549">
        <v>59</v>
      </c>
      <c r="S9191" s="548"/>
      <c r="T9191" s="548"/>
      <c r="U9191" s="99"/>
    </row>
    <row r="9192" spans="1:21" ht="19.5" customHeight="1">
      <c r="A9192" s="545">
        <v>104018</v>
      </c>
      <c r="B9192" s="545" t="s">
        <v>4139</v>
      </c>
      <c r="C9192" s="545" t="s">
        <v>216</v>
      </c>
      <c r="D9192" s="546">
        <v>43592</v>
      </c>
      <c r="E9192" s="171" t="str">
        <f t="shared" si="143"/>
        <v>2019</v>
      </c>
      <c r="F9192" s="547">
        <v>10700</v>
      </c>
      <c r="G9192" s="548">
        <v>0.19</v>
      </c>
      <c r="H9192" s="547">
        <v>8991.6</v>
      </c>
      <c r="I9192" s="545" t="s">
        <v>12973</v>
      </c>
      <c r="J9192" s="545" t="s">
        <v>13302</v>
      </c>
      <c r="K9192" s="545" t="s">
        <v>13413</v>
      </c>
      <c r="L9192" s="545" t="s">
        <v>13413</v>
      </c>
      <c r="M9192" s="548" t="s">
        <v>13758</v>
      </c>
      <c r="N9192" s="545" t="s">
        <v>13413</v>
      </c>
      <c r="O9192" s="545" t="s">
        <v>13413</v>
      </c>
      <c r="P9192" s="549">
        <v>6771</v>
      </c>
      <c r="Q9192" s="549">
        <v>1</v>
      </c>
      <c r="R9192" s="549">
        <v>59</v>
      </c>
      <c r="S9192" s="548">
        <v>2219</v>
      </c>
      <c r="T9192" s="548"/>
      <c r="U9192" s="99"/>
    </row>
    <row r="9193" spans="1:21" ht="19.5" customHeight="1">
      <c r="A9193" s="545">
        <v>104019</v>
      </c>
      <c r="B9193" s="545" t="s">
        <v>1358</v>
      </c>
      <c r="C9193" s="545" t="s">
        <v>216</v>
      </c>
      <c r="D9193" s="546">
        <v>44591</v>
      </c>
      <c r="E9193" s="171" t="str">
        <f t="shared" si="143"/>
        <v>2022</v>
      </c>
      <c r="F9193" s="547">
        <v>2339</v>
      </c>
      <c r="G9193" s="548">
        <v>0.19</v>
      </c>
      <c r="H9193" s="547">
        <v>1965.55</v>
      </c>
      <c r="I9193" s="545" t="s">
        <v>12659</v>
      </c>
      <c r="J9193" s="545" t="s">
        <v>13297</v>
      </c>
      <c r="K9193" s="545" t="s">
        <v>13413</v>
      </c>
      <c r="L9193" s="545" t="s">
        <v>13413</v>
      </c>
      <c r="M9193" s="548" t="s">
        <v>13758</v>
      </c>
      <c r="N9193" s="545" t="s">
        <v>13413</v>
      </c>
      <c r="O9193" s="545" t="s">
        <v>13413</v>
      </c>
      <c r="P9193" s="549">
        <v>6772</v>
      </c>
      <c r="Q9193" s="549">
        <v>1</v>
      </c>
      <c r="R9193" s="549">
        <v>116</v>
      </c>
      <c r="S9193" s="548">
        <v>2257</v>
      </c>
      <c r="T9193" s="548"/>
      <c r="U9193" s="99"/>
    </row>
    <row r="9194" spans="1:21" ht="19.5" customHeight="1">
      <c r="A9194" s="545">
        <v>104020</v>
      </c>
      <c r="B9194" s="545" t="s">
        <v>4376</v>
      </c>
      <c r="C9194" s="545" t="s">
        <v>216</v>
      </c>
      <c r="D9194" s="546"/>
      <c r="E9194" s="171" t="str">
        <f t="shared" si="143"/>
        <v>1900</v>
      </c>
      <c r="F9194" s="547">
        <v>0</v>
      </c>
      <c r="G9194" s="548">
        <v>0</v>
      </c>
      <c r="H9194" s="547">
        <v>0</v>
      </c>
      <c r="I9194" s="545" t="s">
        <v>12973</v>
      </c>
      <c r="J9194" s="545"/>
      <c r="K9194" s="545" t="s">
        <v>13413</v>
      </c>
      <c r="L9194" s="545" t="s">
        <v>13413</v>
      </c>
      <c r="M9194" s="548" t="s">
        <v>13758</v>
      </c>
      <c r="N9194" s="545" t="s">
        <v>13413</v>
      </c>
      <c r="O9194" s="545" t="s">
        <v>13413</v>
      </c>
      <c r="P9194" s="549">
        <v>6773</v>
      </c>
      <c r="Q9194" s="549">
        <v>1</v>
      </c>
      <c r="R9194" s="549">
        <v>59</v>
      </c>
      <c r="S9194" s="548"/>
      <c r="T9194" s="548"/>
      <c r="U9194" s="99"/>
    </row>
    <row r="9195" spans="1:21" ht="19.5" customHeight="1">
      <c r="A9195" s="545">
        <v>104021</v>
      </c>
      <c r="B9195" s="545" t="s">
        <v>4395</v>
      </c>
      <c r="C9195" s="545" t="s">
        <v>216</v>
      </c>
      <c r="D9195" s="546"/>
      <c r="E9195" s="171" t="str">
        <f t="shared" si="143"/>
        <v>1900</v>
      </c>
      <c r="F9195" s="547">
        <v>0</v>
      </c>
      <c r="G9195" s="548">
        <v>0</v>
      </c>
      <c r="H9195" s="547">
        <v>0</v>
      </c>
      <c r="I9195" s="545" t="s">
        <v>12973</v>
      </c>
      <c r="J9195" s="545"/>
      <c r="K9195" s="545" t="s">
        <v>13413</v>
      </c>
      <c r="L9195" s="545" t="s">
        <v>13413</v>
      </c>
      <c r="M9195" s="548" t="s">
        <v>13758</v>
      </c>
      <c r="N9195" s="545" t="s">
        <v>13413</v>
      </c>
      <c r="O9195" s="545" t="s">
        <v>13413</v>
      </c>
      <c r="P9195" s="549">
        <v>6774</v>
      </c>
      <c r="Q9195" s="549">
        <v>1</v>
      </c>
      <c r="R9195" s="549">
        <v>59</v>
      </c>
      <c r="S9195" s="548"/>
      <c r="T9195" s="548"/>
      <c r="U9195" s="99"/>
    </row>
    <row r="9196" spans="1:21" ht="19.5" customHeight="1">
      <c r="A9196" s="545">
        <v>104022</v>
      </c>
      <c r="B9196" s="545" t="s">
        <v>10078</v>
      </c>
      <c r="C9196" s="545" t="s">
        <v>216</v>
      </c>
      <c r="D9196" s="546"/>
      <c r="E9196" s="171" t="str">
        <f t="shared" si="143"/>
        <v>1900</v>
      </c>
      <c r="F9196" s="547">
        <v>0</v>
      </c>
      <c r="G9196" s="548">
        <v>0</v>
      </c>
      <c r="H9196" s="547">
        <v>0</v>
      </c>
      <c r="I9196" s="545" t="s">
        <v>12973</v>
      </c>
      <c r="J9196" s="545"/>
      <c r="K9196" s="545" t="s">
        <v>13413</v>
      </c>
      <c r="L9196" s="545" t="s">
        <v>13413</v>
      </c>
      <c r="M9196" s="548" t="s">
        <v>13758</v>
      </c>
      <c r="N9196" s="545" t="s">
        <v>13413</v>
      </c>
      <c r="O9196" s="545" t="s">
        <v>13413</v>
      </c>
      <c r="P9196" s="549">
        <v>6775</v>
      </c>
      <c r="Q9196" s="549">
        <v>1</v>
      </c>
      <c r="R9196" s="549">
        <v>59</v>
      </c>
      <c r="S9196" s="548"/>
      <c r="T9196" s="548"/>
      <c r="U9196" s="99"/>
    </row>
    <row r="9197" spans="1:21" ht="19.5" customHeight="1">
      <c r="A9197" s="545">
        <v>104023</v>
      </c>
      <c r="B9197" s="545" t="s">
        <v>4362</v>
      </c>
      <c r="C9197" s="545" t="s">
        <v>4504</v>
      </c>
      <c r="D9197" s="546"/>
      <c r="E9197" s="171" t="str">
        <f t="shared" si="143"/>
        <v>1900</v>
      </c>
      <c r="F9197" s="547">
        <v>0</v>
      </c>
      <c r="G9197" s="548">
        <v>0</v>
      </c>
      <c r="H9197" s="547">
        <v>0</v>
      </c>
      <c r="I9197" s="545" t="s">
        <v>12973</v>
      </c>
      <c r="J9197" s="545"/>
      <c r="K9197" s="545" t="s">
        <v>13413</v>
      </c>
      <c r="L9197" s="545" t="s">
        <v>13413</v>
      </c>
      <c r="M9197" s="548" t="s">
        <v>13758</v>
      </c>
      <c r="N9197" s="545" t="s">
        <v>13413</v>
      </c>
      <c r="O9197" s="545" t="s">
        <v>13413</v>
      </c>
      <c r="P9197" s="549">
        <v>6776</v>
      </c>
      <c r="Q9197" s="549">
        <v>1</v>
      </c>
      <c r="R9197" s="549">
        <v>59</v>
      </c>
      <c r="S9197" s="548"/>
      <c r="T9197" s="548"/>
      <c r="U9197" s="99"/>
    </row>
    <row r="9198" spans="1:21" ht="19.5" customHeight="1">
      <c r="A9198" s="545">
        <v>104024</v>
      </c>
      <c r="B9198" s="545" t="s">
        <v>1242</v>
      </c>
      <c r="C9198" s="545" t="s">
        <v>209</v>
      </c>
      <c r="D9198" s="546"/>
      <c r="E9198" s="171" t="str">
        <f t="shared" si="143"/>
        <v>1900</v>
      </c>
      <c r="F9198" s="547">
        <v>0</v>
      </c>
      <c r="G9198" s="548">
        <v>0</v>
      </c>
      <c r="H9198" s="547">
        <v>0</v>
      </c>
      <c r="I9198" s="545" t="s">
        <v>12701</v>
      </c>
      <c r="J9198" s="545"/>
      <c r="K9198" s="545" t="s">
        <v>13413</v>
      </c>
      <c r="L9198" s="545" t="s">
        <v>13413</v>
      </c>
      <c r="M9198" s="548" t="s">
        <v>13758</v>
      </c>
      <c r="N9198" s="545" t="s">
        <v>13413</v>
      </c>
      <c r="O9198" s="545" t="s">
        <v>13413</v>
      </c>
      <c r="P9198" s="549">
        <v>6777</v>
      </c>
      <c r="Q9198" s="549">
        <v>1</v>
      </c>
      <c r="R9198" s="549">
        <v>10</v>
      </c>
      <c r="S9198" s="548"/>
      <c r="T9198" s="548"/>
      <c r="U9198" s="99"/>
    </row>
    <row r="9199" spans="1:21" ht="19.5" customHeight="1">
      <c r="A9199" s="545">
        <v>104025</v>
      </c>
      <c r="B9199" s="545" t="s">
        <v>4090</v>
      </c>
      <c r="C9199" s="545" t="s">
        <v>216</v>
      </c>
      <c r="D9199" s="546"/>
      <c r="E9199" s="171" t="str">
        <f t="shared" si="143"/>
        <v>1900</v>
      </c>
      <c r="F9199" s="547">
        <v>0</v>
      </c>
      <c r="G9199" s="548">
        <v>0</v>
      </c>
      <c r="H9199" s="547">
        <v>0</v>
      </c>
      <c r="I9199" s="545" t="s">
        <v>12973</v>
      </c>
      <c r="J9199" s="545"/>
      <c r="K9199" s="545" t="s">
        <v>13413</v>
      </c>
      <c r="L9199" s="545" t="s">
        <v>13413</v>
      </c>
      <c r="M9199" s="548" t="s">
        <v>13758</v>
      </c>
      <c r="N9199" s="545" t="s">
        <v>13413</v>
      </c>
      <c r="O9199" s="545" t="s">
        <v>13413</v>
      </c>
      <c r="P9199" s="549">
        <v>6778</v>
      </c>
      <c r="Q9199" s="549">
        <v>1</v>
      </c>
      <c r="R9199" s="549">
        <v>59</v>
      </c>
      <c r="S9199" s="548"/>
      <c r="T9199" s="548"/>
      <c r="U9199" s="99"/>
    </row>
    <row r="9200" spans="1:21" ht="19.5" customHeight="1">
      <c r="A9200" s="545">
        <v>104026</v>
      </c>
      <c r="B9200" s="545" t="s">
        <v>4070</v>
      </c>
      <c r="C9200" s="545" t="s">
        <v>216</v>
      </c>
      <c r="D9200" s="546"/>
      <c r="E9200" s="171" t="str">
        <f t="shared" si="143"/>
        <v>1900</v>
      </c>
      <c r="F9200" s="547">
        <v>0</v>
      </c>
      <c r="G9200" s="548">
        <v>0</v>
      </c>
      <c r="H9200" s="547">
        <v>0</v>
      </c>
      <c r="I9200" s="545" t="s">
        <v>12973</v>
      </c>
      <c r="J9200" s="545"/>
      <c r="K9200" s="545" t="s">
        <v>13413</v>
      </c>
      <c r="L9200" s="545" t="s">
        <v>13413</v>
      </c>
      <c r="M9200" s="548" t="s">
        <v>13758</v>
      </c>
      <c r="N9200" s="545" t="s">
        <v>13413</v>
      </c>
      <c r="O9200" s="545" t="s">
        <v>13413</v>
      </c>
      <c r="P9200" s="549">
        <v>6779</v>
      </c>
      <c r="Q9200" s="549">
        <v>1</v>
      </c>
      <c r="R9200" s="549">
        <v>59</v>
      </c>
      <c r="S9200" s="548"/>
      <c r="T9200" s="548"/>
      <c r="U9200" s="99"/>
    </row>
    <row r="9201" spans="1:21" ht="19.5" customHeight="1">
      <c r="A9201" s="545">
        <v>104027</v>
      </c>
      <c r="B9201" s="545" t="s">
        <v>10077</v>
      </c>
      <c r="C9201" s="545" t="s">
        <v>216</v>
      </c>
      <c r="D9201" s="546"/>
      <c r="E9201" s="171" t="str">
        <f t="shared" si="143"/>
        <v>1900</v>
      </c>
      <c r="F9201" s="547">
        <v>0</v>
      </c>
      <c r="G9201" s="548">
        <v>0</v>
      </c>
      <c r="H9201" s="547">
        <v>0</v>
      </c>
      <c r="I9201" s="545" t="s">
        <v>12973</v>
      </c>
      <c r="J9201" s="545"/>
      <c r="K9201" s="545" t="s">
        <v>13413</v>
      </c>
      <c r="L9201" s="545" t="s">
        <v>13413</v>
      </c>
      <c r="M9201" s="548" t="s">
        <v>13758</v>
      </c>
      <c r="N9201" s="545" t="s">
        <v>13413</v>
      </c>
      <c r="O9201" s="545" t="s">
        <v>13413</v>
      </c>
      <c r="P9201" s="549">
        <v>6780</v>
      </c>
      <c r="Q9201" s="549">
        <v>1</v>
      </c>
      <c r="R9201" s="549">
        <v>59</v>
      </c>
      <c r="S9201" s="548"/>
      <c r="T9201" s="548"/>
      <c r="U9201" s="99"/>
    </row>
    <row r="9202" spans="1:21" ht="19.5" customHeight="1">
      <c r="A9202" s="545">
        <v>104028</v>
      </c>
      <c r="B9202" s="545" t="s">
        <v>6594</v>
      </c>
      <c r="C9202" s="545" t="s">
        <v>216</v>
      </c>
      <c r="D9202" s="546">
        <v>46052</v>
      </c>
      <c r="E9202" s="171" t="str">
        <f t="shared" si="143"/>
        <v>2026</v>
      </c>
      <c r="F9202" s="547">
        <v>1533</v>
      </c>
      <c r="G9202" s="548">
        <v>0.19</v>
      </c>
      <c r="H9202" s="547">
        <v>1288.24</v>
      </c>
      <c r="I9202" s="545" t="s">
        <v>12637</v>
      </c>
      <c r="J9202" s="545" t="s">
        <v>13307</v>
      </c>
      <c r="K9202" s="545" t="s">
        <v>13413</v>
      </c>
      <c r="L9202" s="545" t="s">
        <v>13413</v>
      </c>
      <c r="M9202" s="548" t="s">
        <v>13758</v>
      </c>
      <c r="N9202" s="545" t="s">
        <v>13413</v>
      </c>
      <c r="O9202" s="545" t="s">
        <v>13413</v>
      </c>
      <c r="P9202" s="549">
        <v>6781</v>
      </c>
      <c r="Q9202" s="549">
        <v>1</v>
      </c>
      <c r="R9202" s="549">
        <v>13</v>
      </c>
      <c r="S9202" s="548">
        <v>2228</v>
      </c>
      <c r="T9202" s="548"/>
      <c r="U9202" s="99"/>
    </row>
    <row r="9203" spans="1:21" ht="19.5" customHeight="1">
      <c r="A9203" s="545">
        <v>104029</v>
      </c>
      <c r="B9203" s="545" t="s">
        <v>10076</v>
      </c>
      <c r="C9203" s="545" t="s">
        <v>216</v>
      </c>
      <c r="D9203" s="546"/>
      <c r="E9203" s="171" t="str">
        <f t="shared" si="143"/>
        <v>1900</v>
      </c>
      <c r="F9203" s="547">
        <v>0</v>
      </c>
      <c r="G9203" s="548">
        <v>0</v>
      </c>
      <c r="H9203" s="547">
        <v>0</v>
      </c>
      <c r="I9203" s="545" t="s">
        <v>12973</v>
      </c>
      <c r="J9203" s="545"/>
      <c r="K9203" s="545" t="s">
        <v>13413</v>
      </c>
      <c r="L9203" s="545" t="s">
        <v>13413</v>
      </c>
      <c r="M9203" s="548" t="s">
        <v>13758</v>
      </c>
      <c r="N9203" s="545" t="s">
        <v>13413</v>
      </c>
      <c r="O9203" s="545" t="s">
        <v>13413</v>
      </c>
      <c r="P9203" s="549">
        <v>6782</v>
      </c>
      <c r="Q9203" s="549">
        <v>1</v>
      </c>
      <c r="R9203" s="549">
        <v>59</v>
      </c>
      <c r="S9203" s="548"/>
      <c r="T9203" s="548"/>
      <c r="U9203" s="99"/>
    </row>
    <row r="9204" spans="1:21" ht="19.5" customHeight="1">
      <c r="A9204" s="545">
        <v>104030</v>
      </c>
      <c r="B9204" s="545" t="s">
        <v>10075</v>
      </c>
      <c r="C9204" s="545" t="s">
        <v>216</v>
      </c>
      <c r="D9204" s="546"/>
      <c r="E9204" s="171" t="str">
        <f t="shared" si="143"/>
        <v>1900</v>
      </c>
      <c r="F9204" s="547">
        <v>0</v>
      </c>
      <c r="G9204" s="548">
        <v>0</v>
      </c>
      <c r="H9204" s="547">
        <v>0</v>
      </c>
      <c r="I9204" s="545" t="s">
        <v>12973</v>
      </c>
      <c r="J9204" s="545"/>
      <c r="K9204" s="545" t="s">
        <v>13413</v>
      </c>
      <c r="L9204" s="545" t="s">
        <v>13413</v>
      </c>
      <c r="M9204" s="548" t="s">
        <v>13758</v>
      </c>
      <c r="N9204" s="545" t="s">
        <v>13413</v>
      </c>
      <c r="O9204" s="545" t="s">
        <v>13413</v>
      </c>
      <c r="P9204" s="549">
        <v>6783</v>
      </c>
      <c r="Q9204" s="549">
        <v>1</v>
      </c>
      <c r="R9204" s="549">
        <v>59</v>
      </c>
      <c r="S9204" s="548"/>
      <c r="T9204" s="548"/>
      <c r="U9204" s="99"/>
    </row>
    <row r="9205" spans="1:21" ht="19.5" customHeight="1">
      <c r="A9205" s="545">
        <v>104031</v>
      </c>
      <c r="B9205" s="545" t="s">
        <v>4172</v>
      </c>
      <c r="C9205" s="545" t="s">
        <v>216</v>
      </c>
      <c r="D9205" s="546"/>
      <c r="E9205" s="171" t="str">
        <f t="shared" si="143"/>
        <v>1900</v>
      </c>
      <c r="F9205" s="547">
        <v>0</v>
      </c>
      <c r="G9205" s="548">
        <v>0</v>
      </c>
      <c r="H9205" s="547">
        <v>0</v>
      </c>
      <c r="I9205" s="545" t="s">
        <v>12973</v>
      </c>
      <c r="J9205" s="545"/>
      <c r="K9205" s="545" t="s">
        <v>13413</v>
      </c>
      <c r="L9205" s="545" t="s">
        <v>13413</v>
      </c>
      <c r="M9205" s="548" t="s">
        <v>13758</v>
      </c>
      <c r="N9205" s="545" t="s">
        <v>13413</v>
      </c>
      <c r="O9205" s="545" t="s">
        <v>13413</v>
      </c>
      <c r="P9205" s="549">
        <v>6784</v>
      </c>
      <c r="Q9205" s="549">
        <v>1</v>
      </c>
      <c r="R9205" s="549">
        <v>59</v>
      </c>
      <c r="S9205" s="548"/>
      <c r="T9205" s="548"/>
      <c r="U9205" s="99"/>
    </row>
    <row r="9206" spans="1:21" ht="19.5" customHeight="1">
      <c r="A9206" s="545">
        <v>104032</v>
      </c>
      <c r="B9206" s="545" t="s">
        <v>10074</v>
      </c>
      <c r="C9206" s="545" t="s">
        <v>216</v>
      </c>
      <c r="D9206" s="546"/>
      <c r="E9206" s="171" t="str">
        <f t="shared" si="143"/>
        <v>1900</v>
      </c>
      <c r="F9206" s="547">
        <v>0</v>
      </c>
      <c r="G9206" s="548">
        <v>0</v>
      </c>
      <c r="H9206" s="547">
        <v>0</v>
      </c>
      <c r="I9206" s="545" t="s">
        <v>12973</v>
      </c>
      <c r="J9206" s="545"/>
      <c r="K9206" s="545" t="s">
        <v>13413</v>
      </c>
      <c r="L9206" s="545" t="s">
        <v>13413</v>
      </c>
      <c r="M9206" s="548" t="s">
        <v>13758</v>
      </c>
      <c r="N9206" s="545" t="s">
        <v>13413</v>
      </c>
      <c r="O9206" s="545" t="s">
        <v>13413</v>
      </c>
      <c r="P9206" s="549">
        <v>6785</v>
      </c>
      <c r="Q9206" s="549">
        <v>1</v>
      </c>
      <c r="R9206" s="549">
        <v>59</v>
      </c>
      <c r="S9206" s="548"/>
      <c r="T9206" s="548"/>
      <c r="U9206" s="99"/>
    </row>
    <row r="9207" spans="1:21" ht="19.5" customHeight="1">
      <c r="A9207" s="545">
        <v>104033</v>
      </c>
      <c r="B9207" s="545" t="s">
        <v>4241</v>
      </c>
      <c r="C9207" s="545" t="s">
        <v>216</v>
      </c>
      <c r="D9207" s="546"/>
      <c r="E9207" s="171" t="str">
        <f t="shared" si="143"/>
        <v>1900</v>
      </c>
      <c r="F9207" s="547">
        <v>0</v>
      </c>
      <c r="G9207" s="548">
        <v>0</v>
      </c>
      <c r="H9207" s="547">
        <v>0</v>
      </c>
      <c r="I9207" s="545" t="s">
        <v>12973</v>
      </c>
      <c r="J9207" s="545"/>
      <c r="K9207" s="545" t="s">
        <v>13413</v>
      </c>
      <c r="L9207" s="545" t="s">
        <v>13413</v>
      </c>
      <c r="M9207" s="548" t="s">
        <v>13758</v>
      </c>
      <c r="N9207" s="545" t="s">
        <v>13413</v>
      </c>
      <c r="O9207" s="545" t="s">
        <v>13413</v>
      </c>
      <c r="P9207" s="549">
        <v>6786</v>
      </c>
      <c r="Q9207" s="549">
        <v>1</v>
      </c>
      <c r="R9207" s="549">
        <v>59</v>
      </c>
      <c r="S9207" s="548"/>
      <c r="T9207" s="548"/>
      <c r="U9207" s="99"/>
    </row>
    <row r="9208" spans="1:21" ht="19.5" customHeight="1">
      <c r="A9208" s="545">
        <v>104035</v>
      </c>
      <c r="B9208" s="545" t="s">
        <v>1966</v>
      </c>
      <c r="C9208" s="545" t="s">
        <v>209</v>
      </c>
      <c r="D9208" s="546"/>
      <c r="E9208" s="171" t="str">
        <f t="shared" si="143"/>
        <v>1900</v>
      </c>
      <c r="F9208" s="547">
        <v>0</v>
      </c>
      <c r="G9208" s="548">
        <v>0</v>
      </c>
      <c r="H9208" s="547">
        <v>0</v>
      </c>
      <c r="I9208" s="545" t="s">
        <v>12637</v>
      </c>
      <c r="J9208" s="545"/>
      <c r="K9208" s="545" t="s">
        <v>13413</v>
      </c>
      <c r="L9208" s="545" t="s">
        <v>13413</v>
      </c>
      <c r="M9208" s="548" t="s">
        <v>13758</v>
      </c>
      <c r="N9208" s="545" t="s">
        <v>13413</v>
      </c>
      <c r="O9208" s="545" t="s">
        <v>13413</v>
      </c>
      <c r="P9208" s="549">
        <v>6787</v>
      </c>
      <c r="Q9208" s="549">
        <v>1</v>
      </c>
      <c r="R9208" s="549">
        <v>13</v>
      </c>
      <c r="S9208" s="548"/>
      <c r="T9208" s="548"/>
      <c r="U9208" s="99"/>
    </row>
    <row r="9209" spans="1:21" ht="19.5" customHeight="1">
      <c r="A9209" s="545">
        <v>104036</v>
      </c>
      <c r="B9209" s="545" t="s">
        <v>1965</v>
      </c>
      <c r="C9209" s="545" t="s">
        <v>209</v>
      </c>
      <c r="D9209" s="546"/>
      <c r="E9209" s="171" t="str">
        <f t="shared" si="143"/>
        <v>1900</v>
      </c>
      <c r="F9209" s="547">
        <v>0</v>
      </c>
      <c r="G9209" s="548">
        <v>0</v>
      </c>
      <c r="H9209" s="547">
        <v>0</v>
      </c>
      <c r="I9209" s="545" t="s">
        <v>12637</v>
      </c>
      <c r="J9209" s="545"/>
      <c r="K9209" s="545" t="s">
        <v>13413</v>
      </c>
      <c r="L9209" s="545" t="s">
        <v>13413</v>
      </c>
      <c r="M9209" s="548" t="s">
        <v>13758</v>
      </c>
      <c r="N9209" s="545" t="s">
        <v>13413</v>
      </c>
      <c r="O9209" s="545" t="s">
        <v>13413</v>
      </c>
      <c r="P9209" s="549">
        <v>6788</v>
      </c>
      <c r="Q9209" s="549">
        <v>1</v>
      </c>
      <c r="R9209" s="549">
        <v>13</v>
      </c>
      <c r="S9209" s="548"/>
      <c r="T9209" s="548"/>
      <c r="U9209" s="99"/>
    </row>
    <row r="9210" spans="1:21" ht="19.5" customHeight="1">
      <c r="A9210" s="545">
        <v>104037</v>
      </c>
      <c r="B9210" s="545" t="s">
        <v>10073</v>
      </c>
      <c r="C9210" s="545" t="s">
        <v>216</v>
      </c>
      <c r="D9210" s="546"/>
      <c r="E9210" s="171" t="str">
        <f t="shared" si="143"/>
        <v>1900</v>
      </c>
      <c r="F9210" s="547">
        <v>0</v>
      </c>
      <c r="G9210" s="548">
        <v>0</v>
      </c>
      <c r="H9210" s="547">
        <v>0</v>
      </c>
      <c r="I9210" s="545" t="s">
        <v>12973</v>
      </c>
      <c r="J9210" s="545"/>
      <c r="K9210" s="545" t="s">
        <v>13413</v>
      </c>
      <c r="L9210" s="545" t="s">
        <v>13413</v>
      </c>
      <c r="M9210" s="548" t="s">
        <v>13758</v>
      </c>
      <c r="N9210" s="545" t="s">
        <v>13413</v>
      </c>
      <c r="O9210" s="545" t="s">
        <v>13413</v>
      </c>
      <c r="P9210" s="549">
        <v>6789</v>
      </c>
      <c r="Q9210" s="549">
        <v>1</v>
      </c>
      <c r="R9210" s="549">
        <v>59</v>
      </c>
      <c r="S9210" s="548"/>
      <c r="T9210" s="548"/>
      <c r="U9210" s="99"/>
    </row>
    <row r="9211" spans="1:21" ht="19.5" customHeight="1">
      <c r="A9211" s="545">
        <v>104038</v>
      </c>
      <c r="B9211" s="545" t="s">
        <v>4177</v>
      </c>
      <c r="C9211" s="545" t="s">
        <v>221</v>
      </c>
      <c r="D9211" s="546"/>
      <c r="E9211" s="171" t="str">
        <f t="shared" si="143"/>
        <v>1900</v>
      </c>
      <c r="F9211" s="547">
        <v>0</v>
      </c>
      <c r="G9211" s="548">
        <v>0</v>
      </c>
      <c r="H9211" s="547">
        <v>0</v>
      </c>
      <c r="I9211" s="545" t="s">
        <v>12973</v>
      </c>
      <c r="J9211" s="545"/>
      <c r="K9211" s="545" t="s">
        <v>13413</v>
      </c>
      <c r="L9211" s="545" t="s">
        <v>13413</v>
      </c>
      <c r="M9211" s="548" t="s">
        <v>13758</v>
      </c>
      <c r="N9211" s="545" t="s">
        <v>13413</v>
      </c>
      <c r="O9211" s="545" t="s">
        <v>13413</v>
      </c>
      <c r="P9211" s="549">
        <v>6790</v>
      </c>
      <c r="Q9211" s="549">
        <v>1</v>
      </c>
      <c r="R9211" s="549">
        <v>59</v>
      </c>
      <c r="S9211" s="548"/>
      <c r="T9211" s="548"/>
      <c r="U9211" s="99"/>
    </row>
    <row r="9212" spans="1:21" ht="19.5" customHeight="1">
      <c r="A9212" s="545">
        <v>104039</v>
      </c>
      <c r="B9212" s="545" t="s">
        <v>2455</v>
      </c>
      <c r="C9212" s="545" t="s">
        <v>209</v>
      </c>
      <c r="D9212" s="546"/>
      <c r="E9212" s="171" t="str">
        <f t="shared" si="143"/>
        <v>1900</v>
      </c>
      <c r="F9212" s="547">
        <v>0</v>
      </c>
      <c r="G9212" s="548">
        <v>0</v>
      </c>
      <c r="H9212" s="547">
        <v>0</v>
      </c>
      <c r="I9212" s="545" t="s">
        <v>12676</v>
      </c>
      <c r="J9212" s="545"/>
      <c r="K9212" s="545" t="s">
        <v>13413</v>
      </c>
      <c r="L9212" s="545" t="s">
        <v>13413</v>
      </c>
      <c r="M9212" s="548" t="s">
        <v>13758</v>
      </c>
      <c r="N9212" s="545" t="s">
        <v>13413</v>
      </c>
      <c r="O9212" s="545" t="s">
        <v>13413</v>
      </c>
      <c r="P9212" s="549">
        <v>6791</v>
      </c>
      <c r="Q9212" s="549">
        <v>1</v>
      </c>
      <c r="R9212" s="549">
        <v>14</v>
      </c>
      <c r="S9212" s="548"/>
      <c r="T9212" s="548"/>
      <c r="U9212" s="99"/>
    </row>
    <row r="9213" spans="1:21" ht="19.5" customHeight="1">
      <c r="A9213" s="545">
        <v>104040</v>
      </c>
      <c r="B9213" s="545" t="s">
        <v>6232</v>
      </c>
      <c r="C9213" s="545" t="s">
        <v>206</v>
      </c>
      <c r="D9213" s="546">
        <v>46052</v>
      </c>
      <c r="E9213" s="171" t="str">
        <f t="shared" si="143"/>
        <v>2026</v>
      </c>
      <c r="F9213" s="547">
        <v>84569</v>
      </c>
      <c r="G9213" s="548">
        <v>0.19</v>
      </c>
      <c r="H9213" s="547">
        <v>71066.39</v>
      </c>
      <c r="I9213" s="545" t="s">
        <v>12969</v>
      </c>
      <c r="J9213" s="545" t="s">
        <v>13307</v>
      </c>
      <c r="K9213" s="545" t="s">
        <v>19168</v>
      </c>
      <c r="L9213" s="545" t="s">
        <v>13413</v>
      </c>
      <c r="M9213" s="548" t="s">
        <v>13758</v>
      </c>
      <c r="N9213" s="545" t="s">
        <v>13413</v>
      </c>
      <c r="O9213" s="545" t="s">
        <v>13413</v>
      </c>
      <c r="P9213" s="549">
        <v>6792</v>
      </c>
      <c r="Q9213" s="549">
        <v>1</v>
      </c>
      <c r="R9213" s="549">
        <v>30</v>
      </c>
      <c r="S9213" s="548">
        <v>2228</v>
      </c>
      <c r="T9213" s="548"/>
      <c r="U9213" s="99"/>
    </row>
    <row r="9214" spans="1:21" ht="19.5" customHeight="1">
      <c r="A9214" s="545">
        <v>104041</v>
      </c>
      <c r="B9214" s="545" t="s">
        <v>10072</v>
      </c>
      <c r="C9214" s="545" t="s">
        <v>216</v>
      </c>
      <c r="D9214" s="546"/>
      <c r="E9214" s="171" t="str">
        <f t="shared" si="143"/>
        <v>1900</v>
      </c>
      <c r="F9214" s="547">
        <v>0</v>
      </c>
      <c r="G9214" s="548">
        <v>0</v>
      </c>
      <c r="H9214" s="547">
        <v>0</v>
      </c>
      <c r="I9214" s="545" t="s">
        <v>12637</v>
      </c>
      <c r="J9214" s="545"/>
      <c r="K9214" s="545" t="s">
        <v>19169</v>
      </c>
      <c r="L9214" s="545" t="s">
        <v>13413</v>
      </c>
      <c r="M9214" s="548" t="s">
        <v>13758</v>
      </c>
      <c r="N9214" s="545" t="s">
        <v>13413</v>
      </c>
      <c r="O9214" s="545" t="s">
        <v>13413</v>
      </c>
      <c r="P9214" s="549">
        <v>6793</v>
      </c>
      <c r="Q9214" s="549">
        <v>1</v>
      </c>
      <c r="R9214" s="549">
        <v>13</v>
      </c>
      <c r="S9214" s="548"/>
      <c r="T9214" s="548"/>
      <c r="U9214" s="99"/>
    </row>
    <row r="9215" spans="1:21" ht="19.5" customHeight="1">
      <c r="A9215" s="545">
        <v>104042</v>
      </c>
      <c r="B9215" s="545" t="s">
        <v>4829</v>
      </c>
      <c r="C9215" s="545" t="s">
        <v>216</v>
      </c>
      <c r="D9215" s="546">
        <v>46052</v>
      </c>
      <c r="E9215" s="171" t="str">
        <f t="shared" si="143"/>
        <v>2026</v>
      </c>
      <c r="F9215" s="547">
        <v>241988</v>
      </c>
      <c r="G9215" s="548">
        <v>0.19</v>
      </c>
      <c r="H9215" s="547">
        <v>203351.26</v>
      </c>
      <c r="I9215" s="545" t="s">
        <v>12637</v>
      </c>
      <c r="J9215" s="545" t="s">
        <v>13307</v>
      </c>
      <c r="K9215" s="545" t="s">
        <v>13413</v>
      </c>
      <c r="L9215" s="545" t="s">
        <v>13413</v>
      </c>
      <c r="M9215" s="548" t="s">
        <v>13758</v>
      </c>
      <c r="N9215" s="545" t="s">
        <v>13413</v>
      </c>
      <c r="O9215" s="545" t="s">
        <v>13413</v>
      </c>
      <c r="P9215" s="549">
        <v>6794</v>
      </c>
      <c r="Q9215" s="549">
        <v>1</v>
      </c>
      <c r="R9215" s="549">
        <v>13</v>
      </c>
      <c r="S9215" s="548">
        <v>2228</v>
      </c>
      <c r="T9215" s="548"/>
      <c r="U9215" s="99"/>
    </row>
    <row r="9216" spans="1:21" ht="19.5" customHeight="1">
      <c r="A9216" s="545">
        <v>104043</v>
      </c>
      <c r="B9216" s="545" t="s">
        <v>2142</v>
      </c>
      <c r="C9216" s="545" t="s">
        <v>216</v>
      </c>
      <c r="D9216" s="546"/>
      <c r="E9216" s="171" t="str">
        <f t="shared" si="143"/>
        <v>1900</v>
      </c>
      <c r="F9216" s="547">
        <v>0</v>
      </c>
      <c r="G9216" s="548">
        <v>0</v>
      </c>
      <c r="H9216" s="547">
        <v>0</v>
      </c>
      <c r="I9216" s="545" t="s">
        <v>12637</v>
      </c>
      <c r="J9216" s="545"/>
      <c r="K9216" s="545" t="s">
        <v>13413</v>
      </c>
      <c r="L9216" s="545" t="s">
        <v>13413</v>
      </c>
      <c r="M9216" s="548" t="s">
        <v>13758</v>
      </c>
      <c r="N9216" s="545" t="s">
        <v>13413</v>
      </c>
      <c r="O9216" s="545" t="s">
        <v>13413</v>
      </c>
      <c r="P9216" s="549">
        <v>6795</v>
      </c>
      <c r="Q9216" s="549">
        <v>1</v>
      </c>
      <c r="R9216" s="549">
        <v>13</v>
      </c>
      <c r="S9216" s="548"/>
      <c r="T9216" s="548"/>
      <c r="U9216" s="99"/>
    </row>
    <row r="9217" spans="1:21" ht="19.5" customHeight="1">
      <c r="A9217" s="545">
        <v>104044</v>
      </c>
      <c r="B9217" s="545" t="s">
        <v>2042</v>
      </c>
      <c r="C9217" s="545" t="s">
        <v>216</v>
      </c>
      <c r="D9217" s="546"/>
      <c r="E9217" s="171" t="str">
        <f t="shared" si="143"/>
        <v>1900</v>
      </c>
      <c r="F9217" s="547">
        <v>0</v>
      </c>
      <c r="G9217" s="548">
        <v>0</v>
      </c>
      <c r="H9217" s="547">
        <v>0</v>
      </c>
      <c r="I9217" s="545" t="s">
        <v>12637</v>
      </c>
      <c r="J9217" s="545"/>
      <c r="K9217" s="545" t="s">
        <v>13413</v>
      </c>
      <c r="L9217" s="545" t="s">
        <v>13413</v>
      </c>
      <c r="M9217" s="548" t="s">
        <v>13758</v>
      </c>
      <c r="N9217" s="545" t="s">
        <v>13413</v>
      </c>
      <c r="O9217" s="545" t="s">
        <v>13413</v>
      </c>
      <c r="P9217" s="549">
        <v>6796</v>
      </c>
      <c r="Q9217" s="549">
        <v>1</v>
      </c>
      <c r="R9217" s="549">
        <v>13</v>
      </c>
      <c r="S9217" s="548"/>
      <c r="T9217" s="548"/>
      <c r="U9217" s="99"/>
    </row>
    <row r="9218" spans="1:21" ht="19.5" customHeight="1">
      <c r="A9218" s="545">
        <v>104045</v>
      </c>
      <c r="B9218" s="545" t="s">
        <v>10071</v>
      </c>
      <c r="C9218" s="545" t="s">
        <v>216</v>
      </c>
      <c r="D9218" s="546"/>
      <c r="E9218" s="171" t="str">
        <f t="shared" si="143"/>
        <v>1900</v>
      </c>
      <c r="F9218" s="547">
        <v>0</v>
      </c>
      <c r="G9218" s="548">
        <v>0</v>
      </c>
      <c r="H9218" s="547">
        <v>0</v>
      </c>
      <c r="I9218" s="545" t="s">
        <v>12637</v>
      </c>
      <c r="J9218" s="545"/>
      <c r="K9218" s="545" t="s">
        <v>13413</v>
      </c>
      <c r="L9218" s="545" t="s">
        <v>13413</v>
      </c>
      <c r="M9218" s="548" t="s">
        <v>13758</v>
      </c>
      <c r="N9218" s="545" t="s">
        <v>13413</v>
      </c>
      <c r="O9218" s="545" t="s">
        <v>13413</v>
      </c>
      <c r="P9218" s="549">
        <v>6797</v>
      </c>
      <c r="Q9218" s="549">
        <v>1</v>
      </c>
      <c r="R9218" s="549">
        <v>13</v>
      </c>
      <c r="S9218" s="548"/>
      <c r="T9218" s="548"/>
      <c r="U9218" s="99"/>
    </row>
    <row r="9219" spans="1:21" ht="19.5" customHeight="1">
      <c r="A9219" s="545">
        <v>104047</v>
      </c>
      <c r="B9219" s="545" t="s">
        <v>10070</v>
      </c>
      <c r="C9219" s="545" t="s">
        <v>216</v>
      </c>
      <c r="D9219" s="546"/>
      <c r="E9219" s="171" t="str">
        <f t="shared" si="143"/>
        <v>1900</v>
      </c>
      <c r="F9219" s="547">
        <v>0</v>
      </c>
      <c r="G9219" s="548">
        <v>0</v>
      </c>
      <c r="H9219" s="547">
        <v>0</v>
      </c>
      <c r="I9219" s="545" t="s">
        <v>12758</v>
      </c>
      <c r="J9219" s="545"/>
      <c r="K9219" s="545" t="s">
        <v>19170</v>
      </c>
      <c r="L9219" s="545" t="s">
        <v>13413</v>
      </c>
      <c r="M9219" s="548" t="s">
        <v>13758</v>
      </c>
      <c r="N9219" s="545" t="s">
        <v>13413</v>
      </c>
      <c r="O9219" s="545" t="s">
        <v>13413</v>
      </c>
      <c r="P9219" s="549">
        <v>6798</v>
      </c>
      <c r="Q9219" s="549">
        <v>1</v>
      </c>
      <c r="R9219" s="549">
        <v>164</v>
      </c>
      <c r="S9219" s="548"/>
      <c r="T9219" s="548"/>
      <c r="U9219" s="99"/>
    </row>
    <row r="9220" spans="1:21" ht="19.5" customHeight="1">
      <c r="A9220" s="545">
        <v>104048</v>
      </c>
      <c r="B9220" s="545" t="s">
        <v>1367</v>
      </c>
      <c r="C9220" s="545" t="s">
        <v>216</v>
      </c>
      <c r="D9220" s="546"/>
      <c r="E9220" s="171" t="str">
        <f t="shared" ref="E9220:E9283" si="144">TEXT(D9220,"YYYY")</f>
        <v>1900</v>
      </c>
      <c r="F9220" s="547">
        <v>0</v>
      </c>
      <c r="G9220" s="548">
        <v>0</v>
      </c>
      <c r="H9220" s="547">
        <v>0</v>
      </c>
      <c r="I9220" s="545" t="s">
        <v>12701</v>
      </c>
      <c r="J9220" s="545"/>
      <c r="K9220" s="545" t="s">
        <v>13413</v>
      </c>
      <c r="L9220" s="545" t="s">
        <v>13413</v>
      </c>
      <c r="M9220" s="548" t="s">
        <v>13758</v>
      </c>
      <c r="N9220" s="545" t="s">
        <v>13413</v>
      </c>
      <c r="O9220" s="545" t="s">
        <v>13413</v>
      </c>
      <c r="P9220" s="549">
        <v>6799</v>
      </c>
      <c r="Q9220" s="549">
        <v>1</v>
      </c>
      <c r="R9220" s="549">
        <v>10</v>
      </c>
      <c r="S9220" s="548"/>
      <c r="T9220" s="548"/>
      <c r="U9220" s="99"/>
    </row>
    <row r="9221" spans="1:21" ht="19.5" customHeight="1">
      <c r="A9221" s="545">
        <v>104049</v>
      </c>
      <c r="B9221" s="545" t="s">
        <v>6970</v>
      </c>
      <c r="C9221" s="545" t="s">
        <v>216</v>
      </c>
      <c r="D9221" s="546">
        <v>45708</v>
      </c>
      <c r="E9221" s="171" t="str">
        <f t="shared" si="144"/>
        <v>2025</v>
      </c>
      <c r="F9221" s="547">
        <v>1352.26</v>
      </c>
      <c r="G9221" s="548">
        <v>0.19</v>
      </c>
      <c r="H9221" s="547">
        <v>1136.3499999999999</v>
      </c>
      <c r="I9221" s="545" t="s">
        <v>12659</v>
      </c>
      <c r="J9221" s="545" t="s">
        <v>13307</v>
      </c>
      <c r="K9221" s="545" t="s">
        <v>13413</v>
      </c>
      <c r="L9221" s="545" t="s">
        <v>13413</v>
      </c>
      <c r="M9221" s="548" t="s">
        <v>13758</v>
      </c>
      <c r="N9221" s="545" t="s">
        <v>13413</v>
      </c>
      <c r="O9221" s="545" t="s">
        <v>13413</v>
      </c>
      <c r="P9221" s="549">
        <v>6800</v>
      </c>
      <c r="Q9221" s="549">
        <v>1</v>
      </c>
      <c r="R9221" s="549">
        <v>116</v>
      </c>
      <c r="S9221" s="548">
        <v>2228</v>
      </c>
      <c r="T9221" s="548"/>
      <c r="U9221" s="99"/>
    </row>
    <row r="9222" spans="1:21" ht="19.5" customHeight="1">
      <c r="A9222" s="545">
        <v>104050</v>
      </c>
      <c r="B9222" s="545" t="s">
        <v>10069</v>
      </c>
      <c r="C9222" s="545" t="s">
        <v>209</v>
      </c>
      <c r="D9222" s="546"/>
      <c r="E9222" s="171" t="str">
        <f t="shared" si="144"/>
        <v>1900</v>
      </c>
      <c r="F9222" s="547">
        <v>0</v>
      </c>
      <c r="G9222" s="548">
        <v>0</v>
      </c>
      <c r="H9222" s="547">
        <v>0</v>
      </c>
      <c r="I9222" s="545" t="s">
        <v>12973</v>
      </c>
      <c r="J9222" s="545"/>
      <c r="K9222" s="545" t="s">
        <v>13413</v>
      </c>
      <c r="L9222" s="545" t="s">
        <v>13413</v>
      </c>
      <c r="M9222" s="548" t="s">
        <v>13758</v>
      </c>
      <c r="N9222" s="545" t="s">
        <v>13413</v>
      </c>
      <c r="O9222" s="545" t="s">
        <v>13413</v>
      </c>
      <c r="P9222" s="549">
        <v>6801</v>
      </c>
      <c r="Q9222" s="549">
        <v>1</v>
      </c>
      <c r="R9222" s="549">
        <v>59</v>
      </c>
      <c r="S9222" s="548"/>
      <c r="T9222" s="548"/>
      <c r="U9222" s="99"/>
    </row>
    <row r="9223" spans="1:21" ht="19.5" customHeight="1">
      <c r="A9223" s="545">
        <v>104051</v>
      </c>
      <c r="B9223" s="545" t="s">
        <v>10068</v>
      </c>
      <c r="C9223" s="545" t="s">
        <v>216</v>
      </c>
      <c r="D9223" s="546"/>
      <c r="E9223" s="171" t="str">
        <f t="shared" si="144"/>
        <v>1900</v>
      </c>
      <c r="F9223" s="547">
        <v>0</v>
      </c>
      <c r="G9223" s="548">
        <v>0</v>
      </c>
      <c r="H9223" s="547">
        <v>0</v>
      </c>
      <c r="I9223" s="545" t="s">
        <v>12973</v>
      </c>
      <c r="J9223" s="545"/>
      <c r="K9223" s="545" t="s">
        <v>13413</v>
      </c>
      <c r="L9223" s="545" t="s">
        <v>13413</v>
      </c>
      <c r="M9223" s="548" t="s">
        <v>13758</v>
      </c>
      <c r="N9223" s="545" t="s">
        <v>13413</v>
      </c>
      <c r="O9223" s="545" t="s">
        <v>13413</v>
      </c>
      <c r="P9223" s="549">
        <v>6802</v>
      </c>
      <c r="Q9223" s="549">
        <v>1</v>
      </c>
      <c r="R9223" s="549">
        <v>59</v>
      </c>
      <c r="S9223" s="548"/>
      <c r="T9223" s="548"/>
      <c r="U9223" s="99"/>
    </row>
    <row r="9224" spans="1:21" ht="19.5" customHeight="1">
      <c r="A9224" s="545">
        <v>104052</v>
      </c>
      <c r="B9224" s="545" t="s">
        <v>4377</v>
      </c>
      <c r="C9224" s="545" t="s">
        <v>216</v>
      </c>
      <c r="D9224" s="546"/>
      <c r="E9224" s="171" t="str">
        <f t="shared" si="144"/>
        <v>1900</v>
      </c>
      <c r="F9224" s="547">
        <v>0</v>
      </c>
      <c r="G9224" s="548">
        <v>0</v>
      </c>
      <c r="H9224" s="547">
        <v>0</v>
      </c>
      <c r="I9224" s="545" t="s">
        <v>12973</v>
      </c>
      <c r="J9224" s="545"/>
      <c r="K9224" s="545" t="s">
        <v>13413</v>
      </c>
      <c r="L9224" s="545" t="s">
        <v>13413</v>
      </c>
      <c r="M9224" s="548" t="s">
        <v>13758</v>
      </c>
      <c r="N9224" s="545" t="s">
        <v>13413</v>
      </c>
      <c r="O9224" s="545" t="s">
        <v>13413</v>
      </c>
      <c r="P9224" s="549">
        <v>6803</v>
      </c>
      <c r="Q9224" s="549">
        <v>1</v>
      </c>
      <c r="R9224" s="549">
        <v>59</v>
      </c>
      <c r="S9224" s="548"/>
      <c r="T9224" s="548"/>
      <c r="U9224" s="99"/>
    </row>
    <row r="9225" spans="1:21" ht="19.5" customHeight="1">
      <c r="A9225" s="545">
        <v>104053</v>
      </c>
      <c r="B9225" s="545" t="s">
        <v>4378</v>
      </c>
      <c r="C9225" s="545" t="s">
        <v>216</v>
      </c>
      <c r="D9225" s="546"/>
      <c r="E9225" s="171" t="str">
        <f t="shared" si="144"/>
        <v>1900</v>
      </c>
      <c r="F9225" s="547">
        <v>0</v>
      </c>
      <c r="G9225" s="548">
        <v>0</v>
      </c>
      <c r="H9225" s="547">
        <v>0</v>
      </c>
      <c r="I9225" s="545" t="s">
        <v>12973</v>
      </c>
      <c r="J9225" s="545"/>
      <c r="K9225" s="545" t="s">
        <v>13413</v>
      </c>
      <c r="L9225" s="545" t="s">
        <v>13413</v>
      </c>
      <c r="M9225" s="548" t="s">
        <v>13758</v>
      </c>
      <c r="N9225" s="545" t="s">
        <v>13413</v>
      </c>
      <c r="O9225" s="545" t="s">
        <v>13413</v>
      </c>
      <c r="P9225" s="549">
        <v>6804</v>
      </c>
      <c r="Q9225" s="549">
        <v>1</v>
      </c>
      <c r="R9225" s="549">
        <v>59</v>
      </c>
      <c r="S9225" s="548"/>
      <c r="T9225" s="548"/>
      <c r="U9225" s="99"/>
    </row>
    <row r="9226" spans="1:21" ht="19.5" customHeight="1">
      <c r="A9226" s="545">
        <v>104054</v>
      </c>
      <c r="B9226" s="545" t="s">
        <v>6231</v>
      </c>
      <c r="C9226" s="545" t="s">
        <v>209</v>
      </c>
      <c r="D9226" s="546">
        <v>45708</v>
      </c>
      <c r="E9226" s="171" t="str">
        <f t="shared" si="144"/>
        <v>2025</v>
      </c>
      <c r="F9226" s="547">
        <v>25699.15</v>
      </c>
      <c r="G9226" s="548">
        <v>0.19</v>
      </c>
      <c r="H9226" s="547">
        <v>21595.919999999998</v>
      </c>
      <c r="I9226" s="545" t="s">
        <v>12973</v>
      </c>
      <c r="J9226" s="545" t="s">
        <v>13307</v>
      </c>
      <c r="K9226" s="545" t="s">
        <v>13413</v>
      </c>
      <c r="L9226" s="545" t="s">
        <v>13413</v>
      </c>
      <c r="M9226" s="548" t="s">
        <v>13758</v>
      </c>
      <c r="N9226" s="545" t="s">
        <v>13413</v>
      </c>
      <c r="O9226" s="545" t="s">
        <v>13413</v>
      </c>
      <c r="P9226" s="549">
        <v>6805</v>
      </c>
      <c r="Q9226" s="549">
        <v>1</v>
      </c>
      <c r="R9226" s="549">
        <v>59</v>
      </c>
      <c r="S9226" s="548">
        <v>2228</v>
      </c>
      <c r="T9226" s="548"/>
      <c r="U9226" s="99"/>
    </row>
    <row r="9227" spans="1:21" ht="19.5" customHeight="1">
      <c r="A9227" s="545">
        <v>104055</v>
      </c>
      <c r="B9227" s="545" t="s">
        <v>1888</v>
      </c>
      <c r="C9227" s="545" t="s">
        <v>216</v>
      </c>
      <c r="D9227" s="546">
        <v>45708</v>
      </c>
      <c r="E9227" s="171" t="str">
        <f t="shared" si="144"/>
        <v>2025</v>
      </c>
      <c r="F9227" s="547">
        <v>164718.87</v>
      </c>
      <c r="G9227" s="548">
        <v>0.19</v>
      </c>
      <c r="H9227" s="547">
        <v>138419.21</v>
      </c>
      <c r="I9227" s="545" t="s">
        <v>12637</v>
      </c>
      <c r="J9227" s="545" t="s">
        <v>13307</v>
      </c>
      <c r="K9227" s="545" t="s">
        <v>13413</v>
      </c>
      <c r="L9227" s="545" t="s">
        <v>13413</v>
      </c>
      <c r="M9227" s="548" t="s">
        <v>13758</v>
      </c>
      <c r="N9227" s="545" t="s">
        <v>13413</v>
      </c>
      <c r="O9227" s="545" t="s">
        <v>13413</v>
      </c>
      <c r="P9227" s="549">
        <v>6806</v>
      </c>
      <c r="Q9227" s="549">
        <v>1</v>
      </c>
      <c r="R9227" s="549">
        <v>13</v>
      </c>
      <c r="S9227" s="548">
        <v>2228</v>
      </c>
      <c r="T9227" s="548"/>
      <c r="U9227" s="99"/>
    </row>
    <row r="9228" spans="1:21" ht="19.5" customHeight="1">
      <c r="A9228" s="545">
        <v>104056</v>
      </c>
      <c r="B9228" s="545" t="s">
        <v>1887</v>
      </c>
      <c r="C9228" s="545" t="s">
        <v>216</v>
      </c>
      <c r="D9228" s="546"/>
      <c r="E9228" s="171" t="str">
        <f t="shared" si="144"/>
        <v>1900</v>
      </c>
      <c r="F9228" s="547">
        <v>0</v>
      </c>
      <c r="G9228" s="548">
        <v>0</v>
      </c>
      <c r="H9228" s="547">
        <v>0</v>
      </c>
      <c r="I9228" s="545" t="s">
        <v>12637</v>
      </c>
      <c r="J9228" s="545"/>
      <c r="K9228" s="545" t="s">
        <v>13413</v>
      </c>
      <c r="L9228" s="545" t="s">
        <v>13413</v>
      </c>
      <c r="M9228" s="548" t="s">
        <v>13758</v>
      </c>
      <c r="N9228" s="545" t="s">
        <v>13413</v>
      </c>
      <c r="O9228" s="545" t="s">
        <v>13413</v>
      </c>
      <c r="P9228" s="549">
        <v>6807</v>
      </c>
      <c r="Q9228" s="549">
        <v>1</v>
      </c>
      <c r="R9228" s="549">
        <v>13</v>
      </c>
      <c r="S9228" s="548"/>
      <c r="T9228" s="548"/>
      <c r="U9228" s="99"/>
    </row>
    <row r="9229" spans="1:21" ht="19.5" customHeight="1">
      <c r="A9229" s="545">
        <v>104057</v>
      </c>
      <c r="B9229" s="545" t="s">
        <v>2042</v>
      </c>
      <c r="C9229" s="545" t="s">
        <v>216</v>
      </c>
      <c r="D9229" s="546"/>
      <c r="E9229" s="171" t="str">
        <f t="shared" si="144"/>
        <v>1900</v>
      </c>
      <c r="F9229" s="547">
        <v>0</v>
      </c>
      <c r="G9229" s="548">
        <v>0</v>
      </c>
      <c r="H9229" s="547">
        <v>0</v>
      </c>
      <c r="I9229" s="545" t="s">
        <v>12637</v>
      </c>
      <c r="J9229" s="545"/>
      <c r="K9229" s="545" t="s">
        <v>13413</v>
      </c>
      <c r="L9229" s="545" t="s">
        <v>13413</v>
      </c>
      <c r="M9229" s="548" t="s">
        <v>13758</v>
      </c>
      <c r="N9229" s="545" t="s">
        <v>13413</v>
      </c>
      <c r="O9229" s="545" t="s">
        <v>13413</v>
      </c>
      <c r="P9229" s="549">
        <v>6808</v>
      </c>
      <c r="Q9229" s="549">
        <v>1</v>
      </c>
      <c r="R9229" s="549">
        <v>13</v>
      </c>
      <c r="S9229" s="548"/>
      <c r="T9229" s="548"/>
      <c r="U9229" s="99"/>
    </row>
    <row r="9230" spans="1:21" ht="19.5" customHeight="1">
      <c r="A9230" s="545">
        <v>104058</v>
      </c>
      <c r="B9230" s="545" t="s">
        <v>2041</v>
      </c>
      <c r="C9230" s="545" t="s">
        <v>216</v>
      </c>
      <c r="D9230" s="546"/>
      <c r="E9230" s="171" t="str">
        <f t="shared" si="144"/>
        <v>1900</v>
      </c>
      <c r="F9230" s="547">
        <v>0</v>
      </c>
      <c r="G9230" s="548">
        <v>0</v>
      </c>
      <c r="H9230" s="547">
        <v>0</v>
      </c>
      <c r="I9230" s="545" t="s">
        <v>12637</v>
      </c>
      <c r="J9230" s="545"/>
      <c r="K9230" s="545" t="s">
        <v>13413</v>
      </c>
      <c r="L9230" s="545" t="s">
        <v>13413</v>
      </c>
      <c r="M9230" s="548" t="s">
        <v>13758</v>
      </c>
      <c r="N9230" s="545" t="s">
        <v>13413</v>
      </c>
      <c r="O9230" s="545" t="s">
        <v>13413</v>
      </c>
      <c r="P9230" s="549">
        <v>6809</v>
      </c>
      <c r="Q9230" s="549">
        <v>1</v>
      </c>
      <c r="R9230" s="549">
        <v>13</v>
      </c>
      <c r="S9230" s="548"/>
      <c r="T9230" s="548"/>
      <c r="U9230" s="99"/>
    </row>
    <row r="9231" spans="1:21" ht="19.5" customHeight="1">
      <c r="A9231" s="545">
        <v>104059</v>
      </c>
      <c r="B9231" s="545" t="s">
        <v>2123</v>
      </c>
      <c r="C9231" s="545" t="s">
        <v>216</v>
      </c>
      <c r="D9231" s="546"/>
      <c r="E9231" s="171" t="str">
        <f t="shared" si="144"/>
        <v>1900</v>
      </c>
      <c r="F9231" s="547">
        <v>0</v>
      </c>
      <c r="G9231" s="548">
        <v>0</v>
      </c>
      <c r="H9231" s="547">
        <v>0</v>
      </c>
      <c r="I9231" s="545" t="s">
        <v>12637</v>
      </c>
      <c r="J9231" s="545"/>
      <c r="K9231" s="545" t="s">
        <v>13413</v>
      </c>
      <c r="L9231" s="545" t="s">
        <v>13413</v>
      </c>
      <c r="M9231" s="548" t="s">
        <v>13758</v>
      </c>
      <c r="N9231" s="545" t="s">
        <v>13413</v>
      </c>
      <c r="O9231" s="545" t="s">
        <v>13413</v>
      </c>
      <c r="P9231" s="549">
        <v>6810</v>
      </c>
      <c r="Q9231" s="549">
        <v>1</v>
      </c>
      <c r="R9231" s="549">
        <v>13</v>
      </c>
      <c r="S9231" s="548"/>
      <c r="T9231" s="548"/>
      <c r="U9231" s="99"/>
    </row>
    <row r="9232" spans="1:21" ht="19.5" customHeight="1">
      <c r="A9232" s="545">
        <v>104060</v>
      </c>
      <c r="B9232" s="545" t="s">
        <v>4043</v>
      </c>
      <c r="C9232" s="545" t="s">
        <v>216</v>
      </c>
      <c r="D9232" s="546"/>
      <c r="E9232" s="171" t="str">
        <f t="shared" si="144"/>
        <v>1900</v>
      </c>
      <c r="F9232" s="547">
        <v>0</v>
      </c>
      <c r="G9232" s="548">
        <v>0</v>
      </c>
      <c r="H9232" s="547">
        <v>0</v>
      </c>
      <c r="I9232" s="545" t="s">
        <v>12973</v>
      </c>
      <c r="J9232" s="545"/>
      <c r="K9232" s="545" t="s">
        <v>13413</v>
      </c>
      <c r="L9232" s="545" t="s">
        <v>13413</v>
      </c>
      <c r="M9232" s="548" t="s">
        <v>13758</v>
      </c>
      <c r="N9232" s="545" t="s">
        <v>13413</v>
      </c>
      <c r="O9232" s="545" t="s">
        <v>13413</v>
      </c>
      <c r="P9232" s="549">
        <v>6811</v>
      </c>
      <c r="Q9232" s="549">
        <v>1</v>
      </c>
      <c r="R9232" s="549">
        <v>59</v>
      </c>
      <c r="S9232" s="548"/>
      <c r="T9232" s="548"/>
      <c r="U9232" s="99"/>
    </row>
    <row r="9233" spans="1:21" ht="19.5" customHeight="1">
      <c r="A9233" s="545">
        <v>104061</v>
      </c>
      <c r="B9233" s="545" t="s">
        <v>4440</v>
      </c>
      <c r="C9233" s="545" t="s">
        <v>209</v>
      </c>
      <c r="D9233" s="546">
        <v>43846</v>
      </c>
      <c r="E9233" s="171" t="str">
        <f t="shared" si="144"/>
        <v>2020</v>
      </c>
      <c r="F9233" s="547">
        <v>3600</v>
      </c>
      <c r="G9233" s="548">
        <v>0.19</v>
      </c>
      <c r="H9233" s="547">
        <v>3025.21</v>
      </c>
      <c r="I9233" s="545" t="s">
        <v>12735</v>
      </c>
      <c r="J9233" s="545" t="s">
        <v>13298</v>
      </c>
      <c r="K9233" s="545" t="s">
        <v>13413</v>
      </c>
      <c r="L9233" s="545" t="s">
        <v>13413</v>
      </c>
      <c r="M9233" s="548" t="s">
        <v>13758</v>
      </c>
      <c r="N9233" s="545" t="s">
        <v>13413</v>
      </c>
      <c r="O9233" s="545" t="s">
        <v>13413</v>
      </c>
      <c r="P9233" s="549">
        <v>6812</v>
      </c>
      <c r="Q9233" s="549">
        <v>1</v>
      </c>
      <c r="R9233" s="549">
        <v>51</v>
      </c>
      <c r="S9233" s="548">
        <v>1012</v>
      </c>
      <c r="T9233" s="548"/>
      <c r="U9233" s="99"/>
    </row>
    <row r="9234" spans="1:21" ht="19.5" customHeight="1">
      <c r="A9234" s="545">
        <v>104062</v>
      </c>
      <c r="B9234" s="545" t="s">
        <v>4427</v>
      </c>
      <c r="C9234" s="545" t="s">
        <v>216</v>
      </c>
      <c r="D9234" s="546"/>
      <c r="E9234" s="171" t="str">
        <f t="shared" si="144"/>
        <v>1900</v>
      </c>
      <c r="F9234" s="547">
        <v>0</v>
      </c>
      <c r="G9234" s="548">
        <v>0</v>
      </c>
      <c r="H9234" s="547">
        <v>0</v>
      </c>
      <c r="I9234" s="545" t="s">
        <v>12973</v>
      </c>
      <c r="J9234" s="545"/>
      <c r="K9234" s="545" t="s">
        <v>13413</v>
      </c>
      <c r="L9234" s="545" t="s">
        <v>13413</v>
      </c>
      <c r="M9234" s="548" t="s">
        <v>13758</v>
      </c>
      <c r="N9234" s="545" t="s">
        <v>13413</v>
      </c>
      <c r="O9234" s="545" t="s">
        <v>13413</v>
      </c>
      <c r="P9234" s="549">
        <v>6813</v>
      </c>
      <c r="Q9234" s="549">
        <v>1</v>
      </c>
      <c r="R9234" s="549">
        <v>59</v>
      </c>
      <c r="S9234" s="548"/>
      <c r="T9234" s="548"/>
      <c r="U9234" s="99"/>
    </row>
    <row r="9235" spans="1:21" ht="19.5" customHeight="1">
      <c r="A9235" s="545">
        <v>104063</v>
      </c>
      <c r="B9235" s="545" t="s">
        <v>4428</v>
      </c>
      <c r="C9235" s="545" t="s">
        <v>216</v>
      </c>
      <c r="D9235" s="546"/>
      <c r="E9235" s="171" t="str">
        <f t="shared" si="144"/>
        <v>1900</v>
      </c>
      <c r="F9235" s="547">
        <v>0</v>
      </c>
      <c r="G9235" s="548">
        <v>0</v>
      </c>
      <c r="H9235" s="547">
        <v>0</v>
      </c>
      <c r="I9235" s="545" t="s">
        <v>12973</v>
      </c>
      <c r="J9235" s="545"/>
      <c r="K9235" s="545" t="s">
        <v>13413</v>
      </c>
      <c r="L9235" s="545" t="s">
        <v>13413</v>
      </c>
      <c r="M9235" s="548" t="s">
        <v>13758</v>
      </c>
      <c r="N9235" s="545" t="s">
        <v>13413</v>
      </c>
      <c r="O9235" s="545" t="s">
        <v>13413</v>
      </c>
      <c r="P9235" s="549">
        <v>6814</v>
      </c>
      <c r="Q9235" s="549">
        <v>1</v>
      </c>
      <c r="R9235" s="549">
        <v>59</v>
      </c>
      <c r="S9235" s="548"/>
      <c r="T9235" s="548"/>
      <c r="U9235" s="99"/>
    </row>
    <row r="9236" spans="1:21" ht="19.5" customHeight="1">
      <c r="A9236" s="545">
        <v>104064</v>
      </c>
      <c r="B9236" s="545" t="s">
        <v>12522</v>
      </c>
      <c r="C9236" s="545" t="s">
        <v>216</v>
      </c>
      <c r="D9236" s="546"/>
      <c r="E9236" s="171" t="str">
        <f t="shared" si="144"/>
        <v>1900</v>
      </c>
      <c r="F9236" s="547">
        <v>0</v>
      </c>
      <c r="G9236" s="548">
        <v>0</v>
      </c>
      <c r="H9236" s="547">
        <v>0</v>
      </c>
      <c r="I9236" s="545" t="s">
        <v>12701</v>
      </c>
      <c r="J9236" s="545"/>
      <c r="K9236" s="545" t="s">
        <v>13413</v>
      </c>
      <c r="L9236" s="545" t="s">
        <v>13413</v>
      </c>
      <c r="M9236" s="548" t="s">
        <v>13758</v>
      </c>
      <c r="N9236" s="545" t="s">
        <v>13413</v>
      </c>
      <c r="O9236" s="545" t="s">
        <v>13413</v>
      </c>
      <c r="P9236" s="549">
        <v>6815</v>
      </c>
      <c r="Q9236" s="549">
        <v>1</v>
      </c>
      <c r="R9236" s="549">
        <v>10</v>
      </c>
      <c r="S9236" s="548"/>
      <c r="T9236" s="548"/>
      <c r="U9236" s="99"/>
    </row>
    <row r="9237" spans="1:21" ht="19.5" customHeight="1">
      <c r="A9237" s="545">
        <v>104065</v>
      </c>
      <c r="B9237" s="545" t="s">
        <v>4380</v>
      </c>
      <c r="C9237" s="545" t="s">
        <v>216</v>
      </c>
      <c r="D9237" s="546"/>
      <c r="E9237" s="171" t="str">
        <f t="shared" si="144"/>
        <v>1900</v>
      </c>
      <c r="F9237" s="547">
        <v>0</v>
      </c>
      <c r="G9237" s="548">
        <v>0</v>
      </c>
      <c r="H9237" s="547">
        <v>0</v>
      </c>
      <c r="I9237" s="545" t="s">
        <v>12973</v>
      </c>
      <c r="J9237" s="545"/>
      <c r="K9237" s="545" t="s">
        <v>13413</v>
      </c>
      <c r="L9237" s="545" t="s">
        <v>13413</v>
      </c>
      <c r="M9237" s="548" t="s">
        <v>13758</v>
      </c>
      <c r="N9237" s="545" t="s">
        <v>13413</v>
      </c>
      <c r="O9237" s="545" t="s">
        <v>13413</v>
      </c>
      <c r="P9237" s="549">
        <v>6816</v>
      </c>
      <c r="Q9237" s="549">
        <v>1</v>
      </c>
      <c r="R9237" s="549">
        <v>59</v>
      </c>
      <c r="S9237" s="548"/>
      <c r="T9237" s="548"/>
      <c r="U9237" s="99"/>
    </row>
    <row r="9238" spans="1:21" ht="19.5" customHeight="1">
      <c r="A9238" s="545">
        <v>104066</v>
      </c>
      <c r="B9238" s="545" t="s">
        <v>6057</v>
      </c>
      <c r="C9238" s="545" t="s">
        <v>216</v>
      </c>
      <c r="D9238" s="546">
        <v>46052</v>
      </c>
      <c r="E9238" s="171" t="str">
        <f t="shared" si="144"/>
        <v>2026</v>
      </c>
      <c r="F9238" s="547">
        <v>19141</v>
      </c>
      <c r="G9238" s="548">
        <v>0.19</v>
      </c>
      <c r="H9238" s="547">
        <v>16084.87</v>
      </c>
      <c r="I9238" s="545" t="s">
        <v>12650</v>
      </c>
      <c r="J9238" s="545" t="s">
        <v>13307</v>
      </c>
      <c r="K9238" s="545" t="s">
        <v>13413</v>
      </c>
      <c r="L9238" s="545" t="s">
        <v>13413</v>
      </c>
      <c r="M9238" s="548" t="s">
        <v>13758</v>
      </c>
      <c r="N9238" s="545" t="s">
        <v>13413</v>
      </c>
      <c r="O9238" s="545" t="s">
        <v>13413</v>
      </c>
      <c r="P9238" s="549">
        <v>6817</v>
      </c>
      <c r="Q9238" s="549">
        <v>1</v>
      </c>
      <c r="R9238" s="549">
        <v>127</v>
      </c>
      <c r="S9238" s="548">
        <v>2228</v>
      </c>
      <c r="T9238" s="548"/>
      <c r="U9238" s="99"/>
    </row>
    <row r="9239" spans="1:21" ht="19.5" customHeight="1">
      <c r="A9239" s="545">
        <v>104067</v>
      </c>
      <c r="B9239" s="545" t="s">
        <v>4418</v>
      </c>
      <c r="C9239" s="545" t="s">
        <v>209</v>
      </c>
      <c r="D9239" s="546">
        <v>45708</v>
      </c>
      <c r="E9239" s="171" t="str">
        <f t="shared" si="144"/>
        <v>2025</v>
      </c>
      <c r="F9239" s="547">
        <v>123704.65</v>
      </c>
      <c r="G9239" s="548">
        <v>0.19</v>
      </c>
      <c r="H9239" s="547">
        <v>103953.49</v>
      </c>
      <c r="I9239" s="545" t="s">
        <v>12973</v>
      </c>
      <c r="J9239" s="545" t="s">
        <v>13307</v>
      </c>
      <c r="K9239" s="545" t="s">
        <v>13413</v>
      </c>
      <c r="L9239" s="545" t="s">
        <v>13413</v>
      </c>
      <c r="M9239" s="548" t="s">
        <v>13758</v>
      </c>
      <c r="N9239" s="545" t="s">
        <v>13413</v>
      </c>
      <c r="O9239" s="545" t="s">
        <v>13413</v>
      </c>
      <c r="P9239" s="549">
        <v>6818</v>
      </c>
      <c r="Q9239" s="549">
        <v>1</v>
      </c>
      <c r="R9239" s="549">
        <v>59</v>
      </c>
      <c r="S9239" s="548">
        <v>2228</v>
      </c>
      <c r="T9239" s="548"/>
      <c r="U9239" s="99"/>
    </row>
    <row r="9240" spans="1:21" ht="19.5" customHeight="1">
      <c r="A9240" s="545">
        <v>104068</v>
      </c>
      <c r="B9240" s="545" t="s">
        <v>6056</v>
      </c>
      <c r="C9240" s="545" t="s">
        <v>216</v>
      </c>
      <c r="D9240" s="546">
        <v>46052</v>
      </c>
      <c r="E9240" s="171" t="str">
        <f t="shared" si="144"/>
        <v>2026</v>
      </c>
      <c r="F9240" s="547">
        <v>100373</v>
      </c>
      <c r="G9240" s="548">
        <v>0.19</v>
      </c>
      <c r="H9240" s="547">
        <v>84347.06</v>
      </c>
      <c r="I9240" s="545" t="s">
        <v>12973</v>
      </c>
      <c r="J9240" s="545" t="s">
        <v>13307</v>
      </c>
      <c r="K9240" s="545" t="s">
        <v>13413</v>
      </c>
      <c r="L9240" s="545" t="s">
        <v>13413</v>
      </c>
      <c r="M9240" s="548" t="s">
        <v>13758</v>
      </c>
      <c r="N9240" s="545" t="s">
        <v>13413</v>
      </c>
      <c r="O9240" s="545" t="s">
        <v>13413</v>
      </c>
      <c r="P9240" s="549">
        <v>6819</v>
      </c>
      <c r="Q9240" s="549">
        <v>1</v>
      </c>
      <c r="R9240" s="549">
        <v>59</v>
      </c>
      <c r="S9240" s="548">
        <v>2228</v>
      </c>
      <c r="T9240" s="548"/>
      <c r="U9240" s="99"/>
    </row>
    <row r="9241" spans="1:21" ht="19.5" customHeight="1">
      <c r="A9241" s="545">
        <v>104069</v>
      </c>
      <c r="B9241" s="545" t="s">
        <v>10067</v>
      </c>
      <c r="C9241" s="545" t="s">
        <v>216</v>
      </c>
      <c r="D9241" s="546"/>
      <c r="E9241" s="171" t="str">
        <f t="shared" si="144"/>
        <v>1900</v>
      </c>
      <c r="F9241" s="547">
        <v>0</v>
      </c>
      <c r="G9241" s="548">
        <v>0</v>
      </c>
      <c r="H9241" s="547">
        <v>0</v>
      </c>
      <c r="I9241" s="545" t="s">
        <v>12973</v>
      </c>
      <c r="J9241" s="545"/>
      <c r="K9241" s="545" t="s">
        <v>13413</v>
      </c>
      <c r="L9241" s="545" t="s">
        <v>13413</v>
      </c>
      <c r="M9241" s="548" t="s">
        <v>13758</v>
      </c>
      <c r="N9241" s="545" t="s">
        <v>13413</v>
      </c>
      <c r="O9241" s="545" t="s">
        <v>13413</v>
      </c>
      <c r="P9241" s="549">
        <v>6820</v>
      </c>
      <c r="Q9241" s="549">
        <v>1</v>
      </c>
      <c r="R9241" s="549">
        <v>59</v>
      </c>
      <c r="S9241" s="548"/>
      <c r="T9241" s="548"/>
      <c r="U9241" s="99"/>
    </row>
    <row r="9242" spans="1:21" ht="19.5" customHeight="1">
      <c r="A9242" s="545">
        <v>104070</v>
      </c>
      <c r="B9242" s="545" t="s">
        <v>7550</v>
      </c>
      <c r="C9242" s="545" t="s">
        <v>216</v>
      </c>
      <c r="D9242" s="546">
        <v>43711</v>
      </c>
      <c r="E9242" s="171" t="str">
        <f t="shared" si="144"/>
        <v>2019</v>
      </c>
      <c r="F9242" s="547">
        <v>95900.01</v>
      </c>
      <c r="G9242" s="548">
        <v>0.19</v>
      </c>
      <c r="H9242" s="547">
        <v>80588.240000000005</v>
      </c>
      <c r="I9242" s="545" t="s">
        <v>12676</v>
      </c>
      <c r="J9242" s="545" t="s">
        <v>13296</v>
      </c>
      <c r="K9242" s="545" t="s">
        <v>19171</v>
      </c>
      <c r="L9242" s="545" t="s">
        <v>13413</v>
      </c>
      <c r="M9242" s="548" t="s">
        <v>13758</v>
      </c>
      <c r="N9242" s="545" t="s">
        <v>13413</v>
      </c>
      <c r="O9242" s="545" t="s">
        <v>13413</v>
      </c>
      <c r="P9242" s="549">
        <v>6821</v>
      </c>
      <c r="Q9242" s="549">
        <v>1</v>
      </c>
      <c r="R9242" s="549">
        <v>14</v>
      </c>
      <c r="S9242" s="548">
        <v>2218</v>
      </c>
      <c r="T9242" s="548"/>
      <c r="U9242" s="99"/>
    </row>
    <row r="9243" spans="1:21" ht="19.5" customHeight="1">
      <c r="A9243" s="545">
        <v>104071</v>
      </c>
      <c r="B9243" s="545" t="s">
        <v>4368</v>
      </c>
      <c r="C9243" s="545" t="s">
        <v>216</v>
      </c>
      <c r="D9243" s="546"/>
      <c r="E9243" s="171" t="str">
        <f t="shared" si="144"/>
        <v>1900</v>
      </c>
      <c r="F9243" s="547">
        <v>0</v>
      </c>
      <c r="G9243" s="548">
        <v>0</v>
      </c>
      <c r="H9243" s="547">
        <v>0</v>
      </c>
      <c r="I9243" s="545" t="s">
        <v>12973</v>
      </c>
      <c r="J9243" s="545"/>
      <c r="K9243" s="545" t="s">
        <v>13413</v>
      </c>
      <c r="L9243" s="545" t="s">
        <v>13413</v>
      </c>
      <c r="M9243" s="548" t="s">
        <v>13758</v>
      </c>
      <c r="N9243" s="545" t="s">
        <v>13413</v>
      </c>
      <c r="O9243" s="545" t="s">
        <v>13413</v>
      </c>
      <c r="P9243" s="549">
        <v>6822</v>
      </c>
      <c r="Q9243" s="549">
        <v>1</v>
      </c>
      <c r="R9243" s="549">
        <v>59</v>
      </c>
      <c r="S9243" s="548"/>
      <c r="T9243" s="548"/>
      <c r="U9243" s="99"/>
    </row>
    <row r="9244" spans="1:21" ht="19.5" customHeight="1">
      <c r="A9244" s="545">
        <v>104073</v>
      </c>
      <c r="B9244" s="545" t="s">
        <v>529</v>
      </c>
      <c r="C9244" s="545" t="s">
        <v>216</v>
      </c>
      <c r="D9244" s="546"/>
      <c r="E9244" s="171" t="str">
        <f t="shared" si="144"/>
        <v>1900</v>
      </c>
      <c r="F9244" s="547">
        <v>0</v>
      </c>
      <c r="G9244" s="548">
        <v>0</v>
      </c>
      <c r="H9244" s="547">
        <v>0</v>
      </c>
      <c r="I9244" s="545" t="s">
        <v>12672</v>
      </c>
      <c r="J9244" s="545"/>
      <c r="K9244" s="545" t="s">
        <v>13413</v>
      </c>
      <c r="L9244" s="545" t="s">
        <v>13413</v>
      </c>
      <c r="M9244" s="548" t="s">
        <v>13758</v>
      </c>
      <c r="N9244" s="545" t="s">
        <v>13413</v>
      </c>
      <c r="O9244" s="545" t="s">
        <v>13413</v>
      </c>
      <c r="P9244" s="549">
        <v>6823</v>
      </c>
      <c r="Q9244" s="549">
        <v>1</v>
      </c>
      <c r="R9244" s="549">
        <v>4</v>
      </c>
      <c r="S9244" s="548"/>
      <c r="T9244" s="548"/>
      <c r="U9244" s="99"/>
    </row>
    <row r="9245" spans="1:21" ht="19.5" customHeight="1">
      <c r="A9245" s="545">
        <v>104074</v>
      </c>
      <c r="B9245" s="545" t="s">
        <v>526</v>
      </c>
      <c r="C9245" s="545" t="s">
        <v>216</v>
      </c>
      <c r="D9245" s="546"/>
      <c r="E9245" s="171" t="str">
        <f t="shared" si="144"/>
        <v>1900</v>
      </c>
      <c r="F9245" s="547">
        <v>0</v>
      </c>
      <c r="G9245" s="548">
        <v>0</v>
      </c>
      <c r="H9245" s="547">
        <v>0</v>
      </c>
      <c r="I9245" s="545" t="s">
        <v>12672</v>
      </c>
      <c r="J9245" s="545"/>
      <c r="K9245" s="545" t="s">
        <v>13413</v>
      </c>
      <c r="L9245" s="545" t="s">
        <v>13413</v>
      </c>
      <c r="M9245" s="548" t="s">
        <v>13758</v>
      </c>
      <c r="N9245" s="545" t="s">
        <v>13413</v>
      </c>
      <c r="O9245" s="545" t="s">
        <v>13413</v>
      </c>
      <c r="P9245" s="549">
        <v>6824</v>
      </c>
      <c r="Q9245" s="549">
        <v>1</v>
      </c>
      <c r="R9245" s="549">
        <v>4</v>
      </c>
      <c r="S9245" s="548"/>
      <c r="T9245" s="548"/>
      <c r="U9245" s="99"/>
    </row>
    <row r="9246" spans="1:21" ht="19.5" customHeight="1">
      <c r="A9246" s="545">
        <v>104075</v>
      </c>
      <c r="B9246" s="545" t="s">
        <v>532</v>
      </c>
      <c r="C9246" s="545" t="s">
        <v>216</v>
      </c>
      <c r="D9246" s="546"/>
      <c r="E9246" s="171" t="str">
        <f t="shared" si="144"/>
        <v>1900</v>
      </c>
      <c r="F9246" s="547">
        <v>0</v>
      </c>
      <c r="G9246" s="548">
        <v>0</v>
      </c>
      <c r="H9246" s="547">
        <v>0</v>
      </c>
      <c r="I9246" s="545" t="s">
        <v>12672</v>
      </c>
      <c r="J9246" s="545"/>
      <c r="K9246" s="545" t="s">
        <v>13413</v>
      </c>
      <c r="L9246" s="545" t="s">
        <v>13413</v>
      </c>
      <c r="M9246" s="548" t="s">
        <v>13758</v>
      </c>
      <c r="N9246" s="545" t="s">
        <v>13413</v>
      </c>
      <c r="O9246" s="545" t="s">
        <v>13413</v>
      </c>
      <c r="P9246" s="549">
        <v>6825</v>
      </c>
      <c r="Q9246" s="549">
        <v>1</v>
      </c>
      <c r="R9246" s="549">
        <v>4</v>
      </c>
      <c r="S9246" s="548"/>
      <c r="T9246" s="548"/>
      <c r="U9246" s="99"/>
    </row>
    <row r="9247" spans="1:21" ht="19.5" customHeight="1">
      <c r="A9247" s="545">
        <v>104076</v>
      </c>
      <c r="B9247" s="545" t="s">
        <v>528</v>
      </c>
      <c r="C9247" s="545" t="s">
        <v>216</v>
      </c>
      <c r="D9247" s="546"/>
      <c r="E9247" s="171" t="str">
        <f t="shared" si="144"/>
        <v>1900</v>
      </c>
      <c r="F9247" s="547">
        <v>0</v>
      </c>
      <c r="G9247" s="548">
        <v>0</v>
      </c>
      <c r="H9247" s="547">
        <v>0</v>
      </c>
      <c r="I9247" s="545" t="s">
        <v>12672</v>
      </c>
      <c r="J9247" s="545"/>
      <c r="K9247" s="545" t="s">
        <v>13413</v>
      </c>
      <c r="L9247" s="545" t="s">
        <v>13413</v>
      </c>
      <c r="M9247" s="548" t="s">
        <v>13758</v>
      </c>
      <c r="N9247" s="545" t="s">
        <v>13413</v>
      </c>
      <c r="O9247" s="545" t="s">
        <v>13413</v>
      </c>
      <c r="P9247" s="549">
        <v>6826</v>
      </c>
      <c r="Q9247" s="549">
        <v>1</v>
      </c>
      <c r="R9247" s="549">
        <v>4</v>
      </c>
      <c r="S9247" s="548"/>
      <c r="T9247" s="548"/>
      <c r="U9247" s="99"/>
    </row>
    <row r="9248" spans="1:21" ht="19.5" customHeight="1">
      <c r="A9248" s="545">
        <v>104077</v>
      </c>
      <c r="B9248" s="545" t="s">
        <v>1409</v>
      </c>
      <c r="C9248" s="545" t="s">
        <v>216</v>
      </c>
      <c r="D9248" s="546"/>
      <c r="E9248" s="171" t="str">
        <f t="shared" si="144"/>
        <v>1900</v>
      </c>
      <c r="F9248" s="547">
        <v>0</v>
      </c>
      <c r="G9248" s="548">
        <v>0</v>
      </c>
      <c r="H9248" s="547">
        <v>0</v>
      </c>
      <c r="I9248" s="545" t="s">
        <v>12701</v>
      </c>
      <c r="J9248" s="545"/>
      <c r="K9248" s="545" t="s">
        <v>13413</v>
      </c>
      <c r="L9248" s="545" t="s">
        <v>13413</v>
      </c>
      <c r="M9248" s="548" t="s">
        <v>13758</v>
      </c>
      <c r="N9248" s="545" t="s">
        <v>13413</v>
      </c>
      <c r="O9248" s="545" t="s">
        <v>13413</v>
      </c>
      <c r="P9248" s="549">
        <v>6827</v>
      </c>
      <c r="Q9248" s="549">
        <v>1</v>
      </c>
      <c r="R9248" s="549">
        <v>10</v>
      </c>
      <c r="S9248" s="548"/>
      <c r="T9248" s="548"/>
      <c r="U9248" s="99"/>
    </row>
    <row r="9249" spans="1:21" ht="19.5" customHeight="1">
      <c r="A9249" s="545">
        <v>104078</v>
      </c>
      <c r="B9249" s="545" t="s">
        <v>3890</v>
      </c>
      <c r="C9249" s="545" t="s">
        <v>209</v>
      </c>
      <c r="D9249" s="546"/>
      <c r="E9249" s="171" t="str">
        <f t="shared" si="144"/>
        <v>1900</v>
      </c>
      <c r="F9249" s="547">
        <v>0</v>
      </c>
      <c r="G9249" s="548">
        <v>0</v>
      </c>
      <c r="H9249" s="547">
        <v>0</v>
      </c>
      <c r="I9249" s="545" t="s">
        <v>12754</v>
      </c>
      <c r="J9249" s="545"/>
      <c r="K9249" s="545" t="s">
        <v>13413</v>
      </c>
      <c r="L9249" s="545" t="s">
        <v>13413</v>
      </c>
      <c r="M9249" s="548" t="s">
        <v>13758</v>
      </c>
      <c r="N9249" s="545" t="s">
        <v>13413</v>
      </c>
      <c r="O9249" s="545" t="s">
        <v>13413</v>
      </c>
      <c r="P9249" s="549">
        <v>6828</v>
      </c>
      <c r="Q9249" s="549">
        <v>1</v>
      </c>
      <c r="R9249" s="549">
        <v>33</v>
      </c>
      <c r="S9249" s="548"/>
      <c r="T9249" s="548"/>
      <c r="U9249" s="99"/>
    </row>
    <row r="9250" spans="1:21" ht="19.5" customHeight="1">
      <c r="A9250" s="545">
        <v>104079</v>
      </c>
      <c r="B9250" s="545" t="s">
        <v>3890</v>
      </c>
      <c r="C9250" s="545" t="s">
        <v>209</v>
      </c>
      <c r="D9250" s="546"/>
      <c r="E9250" s="171" t="str">
        <f t="shared" si="144"/>
        <v>1900</v>
      </c>
      <c r="F9250" s="547">
        <v>0</v>
      </c>
      <c r="G9250" s="548">
        <v>0</v>
      </c>
      <c r="H9250" s="547">
        <v>0</v>
      </c>
      <c r="I9250" s="545" t="s">
        <v>12754</v>
      </c>
      <c r="J9250" s="545"/>
      <c r="K9250" s="545" t="s">
        <v>13413</v>
      </c>
      <c r="L9250" s="545" t="s">
        <v>13413</v>
      </c>
      <c r="M9250" s="548" t="s">
        <v>13758</v>
      </c>
      <c r="N9250" s="545" t="s">
        <v>13413</v>
      </c>
      <c r="O9250" s="545" t="s">
        <v>13413</v>
      </c>
      <c r="P9250" s="549">
        <v>6829</v>
      </c>
      <c r="Q9250" s="549">
        <v>1</v>
      </c>
      <c r="R9250" s="549">
        <v>33</v>
      </c>
      <c r="S9250" s="548"/>
      <c r="T9250" s="548"/>
      <c r="U9250" s="99"/>
    </row>
    <row r="9251" spans="1:21" ht="19.5" customHeight="1">
      <c r="A9251" s="545">
        <v>104080</v>
      </c>
      <c r="B9251" s="545" t="s">
        <v>6230</v>
      </c>
      <c r="C9251" s="545" t="s">
        <v>216</v>
      </c>
      <c r="D9251" s="546">
        <v>46052</v>
      </c>
      <c r="E9251" s="171" t="str">
        <f t="shared" si="144"/>
        <v>2026</v>
      </c>
      <c r="F9251" s="547">
        <v>21305</v>
      </c>
      <c r="G9251" s="548">
        <v>0.19</v>
      </c>
      <c r="H9251" s="547">
        <v>17903.36</v>
      </c>
      <c r="I9251" s="545" t="s">
        <v>12754</v>
      </c>
      <c r="J9251" s="545" t="s">
        <v>13307</v>
      </c>
      <c r="K9251" s="545" t="s">
        <v>13413</v>
      </c>
      <c r="L9251" s="545" t="s">
        <v>13413</v>
      </c>
      <c r="M9251" s="548" t="s">
        <v>13758</v>
      </c>
      <c r="N9251" s="545" t="s">
        <v>13413</v>
      </c>
      <c r="O9251" s="545" t="s">
        <v>13413</v>
      </c>
      <c r="P9251" s="549">
        <v>6830</v>
      </c>
      <c r="Q9251" s="549">
        <v>1</v>
      </c>
      <c r="R9251" s="549">
        <v>33</v>
      </c>
      <c r="S9251" s="548">
        <v>2228</v>
      </c>
      <c r="T9251" s="548"/>
      <c r="U9251" s="99"/>
    </row>
    <row r="9252" spans="1:21" ht="19.5" customHeight="1">
      <c r="A9252" s="545">
        <v>104081</v>
      </c>
      <c r="B9252" s="545" t="s">
        <v>3889</v>
      </c>
      <c r="C9252" s="545" t="s">
        <v>209</v>
      </c>
      <c r="D9252" s="546">
        <v>44593</v>
      </c>
      <c r="E9252" s="171" t="str">
        <f t="shared" si="144"/>
        <v>2022</v>
      </c>
      <c r="F9252" s="547">
        <v>6925</v>
      </c>
      <c r="G9252" s="548">
        <v>0.19</v>
      </c>
      <c r="H9252" s="547">
        <v>5819.33</v>
      </c>
      <c r="I9252" s="545" t="s">
        <v>12754</v>
      </c>
      <c r="J9252" s="545" t="s">
        <v>13297</v>
      </c>
      <c r="K9252" s="545" t="s">
        <v>13413</v>
      </c>
      <c r="L9252" s="545" t="s">
        <v>13413</v>
      </c>
      <c r="M9252" s="548" t="s">
        <v>13758</v>
      </c>
      <c r="N9252" s="545" t="s">
        <v>13413</v>
      </c>
      <c r="O9252" s="545" t="s">
        <v>13413</v>
      </c>
      <c r="P9252" s="549">
        <v>6831</v>
      </c>
      <c r="Q9252" s="549">
        <v>1</v>
      </c>
      <c r="R9252" s="549">
        <v>33</v>
      </c>
      <c r="S9252" s="548">
        <v>2257</v>
      </c>
      <c r="T9252" s="548"/>
      <c r="U9252" s="99"/>
    </row>
    <row r="9253" spans="1:21" ht="19.5" customHeight="1">
      <c r="A9253" s="545">
        <v>104082</v>
      </c>
      <c r="B9253" s="545" t="s">
        <v>3876</v>
      </c>
      <c r="C9253" s="545" t="s">
        <v>216</v>
      </c>
      <c r="D9253" s="546">
        <v>46052</v>
      </c>
      <c r="E9253" s="171" t="str">
        <f t="shared" si="144"/>
        <v>2026</v>
      </c>
      <c r="F9253" s="547">
        <v>8324</v>
      </c>
      <c r="G9253" s="548">
        <v>0.19</v>
      </c>
      <c r="H9253" s="547">
        <v>6994.96</v>
      </c>
      <c r="I9253" s="545" t="s">
        <v>12754</v>
      </c>
      <c r="J9253" s="545" t="s">
        <v>13307</v>
      </c>
      <c r="K9253" s="545" t="s">
        <v>13413</v>
      </c>
      <c r="L9253" s="545" t="s">
        <v>13413</v>
      </c>
      <c r="M9253" s="548" t="s">
        <v>13758</v>
      </c>
      <c r="N9253" s="545" t="s">
        <v>13413</v>
      </c>
      <c r="O9253" s="545" t="s">
        <v>13413</v>
      </c>
      <c r="P9253" s="549">
        <v>6832</v>
      </c>
      <c r="Q9253" s="549">
        <v>1</v>
      </c>
      <c r="R9253" s="549">
        <v>33</v>
      </c>
      <c r="S9253" s="548">
        <v>2228</v>
      </c>
      <c r="T9253" s="548"/>
      <c r="U9253" s="99"/>
    </row>
    <row r="9254" spans="1:21" ht="19.5" customHeight="1">
      <c r="A9254" s="545">
        <v>104083</v>
      </c>
      <c r="B9254" s="545" t="s">
        <v>3875</v>
      </c>
      <c r="C9254" s="545" t="s">
        <v>209</v>
      </c>
      <c r="D9254" s="546"/>
      <c r="E9254" s="171" t="str">
        <f t="shared" si="144"/>
        <v>1900</v>
      </c>
      <c r="F9254" s="547">
        <v>0</v>
      </c>
      <c r="G9254" s="548">
        <v>0</v>
      </c>
      <c r="H9254" s="547">
        <v>0</v>
      </c>
      <c r="I9254" s="545" t="s">
        <v>12754</v>
      </c>
      <c r="J9254" s="545"/>
      <c r="K9254" s="545" t="s">
        <v>13413</v>
      </c>
      <c r="L9254" s="545" t="s">
        <v>13413</v>
      </c>
      <c r="M9254" s="548" t="s">
        <v>13758</v>
      </c>
      <c r="N9254" s="545" t="s">
        <v>13413</v>
      </c>
      <c r="O9254" s="545" t="s">
        <v>13413</v>
      </c>
      <c r="P9254" s="549">
        <v>6833</v>
      </c>
      <c r="Q9254" s="549">
        <v>1</v>
      </c>
      <c r="R9254" s="549">
        <v>33</v>
      </c>
      <c r="S9254" s="548"/>
      <c r="T9254" s="548"/>
      <c r="U9254" s="99"/>
    </row>
    <row r="9255" spans="1:21" ht="19.5" customHeight="1">
      <c r="A9255" s="545">
        <v>104084</v>
      </c>
      <c r="B9255" s="545" t="s">
        <v>3874</v>
      </c>
      <c r="C9255" s="545" t="s">
        <v>209</v>
      </c>
      <c r="D9255" s="546">
        <v>44593</v>
      </c>
      <c r="E9255" s="171" t="str">
        <f t="shared" si="144"/>
        <v>2022</v>
      </c>
      <c r="F9255" s="547">
        <v>5982</v>
      </c>
      <c r="G9255" s="548">
        <v>0.19</v>
      </c>
      <c r="H9255" s="547">
        <v>5026.8900000000003</v>
      </c>
      <c r="I9255" s="545" t="s">
        <v>12754</v>
      </c>
      <c r="J9255" s="545" t="s">
        <v>13297</v>
      </c>
      <c r="K9255" s="545" t="s">
        <v>13413</v>
      </c>
      <c r="L9255" s="545" t="s">
        <v>13413</v>
      </c>
      <c r="M9255" s="548" t="s">
        <v>13758</v>
      </c>
      <c r="N9255" s="545" t="s">
        <v>13413</v>
      </c>
      <c r="O9255" s="545" t="s">
        <v>13413</v>
      </c>
      <c r="P9255" s="549">
        <v>6834</v>
      </c>
      <c r="Q9255" s="549">
        <v>1</v>
      </c>
      <c r="R9255" s="549">
        <v>33</v>
      </c>
      <c r="S9255" s="548">
        <v>2257</v>
      </c>
      <c r="T9255" s="548"/>
      <c r="U9255" s="99"/>
    </row>
    <row r="9256" spans="1:21" ht="19.5" customHeight="1">
      <c r="A9256" s="545">
        <v>104085</v>
      </c>
      <c r="B9256" s="545" t="s">
        <v>10066</v>
      </c>
      <c r="C9256" s="545" t="s">
        <v>216</v>
      </c>
      <c r="D9256" s="546"/>
      <c r="E9256" s="171" t="str">
        <f t="shared" si="144"/>
        <v>1900</v>
      </c>
      <c r="F9256" s="547">
        <v>0</v>
      </c>
      <c r="G9256" s="548">
        <v>0</v>
      </c>
      <c r="H9256" s="547">
        <v>0</v>
      </c>
      <c r="I9256" s="545" t="s">
        <v>12756</v>
      </c>
      <c r="J9256" s="545"/>
      <c r="K9256" s="545" t="s">
        <v>13413</v>
      </c>
      <c r="L9256" s="545" t="s">
        <v>13413</v>
      </c>
      <c r="M9256" s="548" t="s">
        <v>13758</v>
      </c>
      <c r="N9256" s="545" t="s">
        <v>13413</v>
      </c>
      <c r="O9256" s="545" t="s">
        <v>13413</v>
      </c>
      <c r="P9256" s="549">
        <v>6835</v>
      </c>
      <c r="Q9256" s="549">
        <v>1</v>
      </c>
      <c r="R9256" s="549">
        <v>34</v>
      </c>
      <c r="S9256" s="548"/>
      <c r="T9256" s="548"/>
      <c r="U9256" s="99"/>
    </row>
    <row r="9257" spans="1:21" ht="19.5" customHeight="1">
      <c r="A9257" s="545">
        <v>104086</v>
      </c>
      <c r="B9257" s="545" t="s">
        <v>3892</v>
      </c>
      <c r="C9257" s="545" t="s">
        <v>216</v>
      </c>
      <c r="D9257" s="546"/>
      <c r="E9257" s="171" t="str">
        <f t="shared" si="144"/>
        <v>1900</v>
      </c>
      <c r="F9257" s="547">
        <v>0</v>
      </c>
      <c r="G9257" s="548">
        <v>0</v>
      </c>
      <c r="H9257" s="547">
        <v>0</v>
      </c>
      <c r="I9257" s="545" t="s">
        <v>12756</v>
      </c>
      <c r="J9257" s="545"/>
      <c r="K9257" s="545" t="s">
        <v>13413</v>
      </c>
      <c r="L9257" s="545" t="s">
        <v>13413</v>
      </c>
      <c r="M9257" s="548" t="s">
        <v>13758</v>
      </c>
      <c r="N9257" s="545" t="s">
        <v>13413</v>
      </c>
      <c r="O9257" s="545" t="s">
        <v>13413</v>
      </c>
      <c r="P9257" s="549">
        <v>6836</v>
      </c>
      <c r="Q9257" s="549">
        <v>1</v>
      </c>
      <c r="R9257" s="549">
        <v>34</v>
      </c>
      <c r="S9257" s="548"/>
      <c r="T9257" s="548"/>
      <c r="U9257" s="99"/>
    </row>
    <row r="9258" spans="1:21" ht="19.5" customHeight="1">
      <c r="A9258" s="545">
        <v>104087</v>
      </c>
      <c r="B9258" s="545" t="s">
        <v>10065</v>
      </c>
      <c r="C9258" s="545" t="s">
        <v>216</v>
      </c>
      <c r="D9258" s="546"/>
      <c r="E9258" s="171" t="str">
        <f t="shared" si="144"/>
        <v>1900</v>
      </c>
      <c r="F9258" s="547">
        <v>0</v>
      </c>
      <c r="G9258" s="548">
        <v>0</v>
      </c>
      <c r="H9258" s="547">
        <v>0</v>
      </c>
      <c r="I9258" s="545" t="s">
        <v>12756</v>
      </c>
      <c r="J9258" s="545"/>
      <c r="K9258" s="545" t="s">
        <v>13413</v>
      </c>
      <c r="L9258" s="545" t="s">
        <v>13413</v>
      </c>
      <c r="M9258" s="548" t="s">
        <v>13758</v>
      </c>
      <c r="N9258" s="545" t="s">
        <v>13413</v>
      </c>
      <c r="O9258" s="545" t="s">
        <v>13413</v>
      </c>
      <c r="P9258" s="549">
        <v>6837</v>
      </c>
      <c r="Q9258" s="549">
        <v>1</v>
      </c>
      <c r="R9258" s="549">
        <v>34</v>
      </c>
      <c r="S9258" s="548"/>
      <c r="T9258" s="548"/>
      <c r="U9258" s="99"/>
    </row>
    <row r="9259" spans="1:21" ht="19.5" customHeight="1">
      <c r="A9259" s="545">
        <v>104089</v>
      </c>
      <c r="B9259" s="545" t="s">
        <v>3348</v>
      </c>
      <c r="C9259" s="545" t="s">
        <v>4504</v>
      </c>
      <c r="D9259" s="546">
        <v>46052</v>
      </c>
      <c r="E9259" s="171" t="str">
        <f t="shared" si="144"/>
        <v>2026</v>
      </c>
      <c r="F9259" s="547">
        <v>19030</v>
      </c>
      <c r="G9259" s="548">
        <v>0.19</v>
      </c>
      <c r="H9259" s="547">
        <v>15991.6</v>
      </c>
      <c r="I9259" s="545" t="s">
        <v>12670</v>
      </c>
      <c r="J9259" s="545" t="s">
        <v>13307</v>
      </c>
      <c r="K9259" s="545" t="s">
        <v>19172</v>
      </c>
      <c r="L9259" s="545" t="s">
        <v>13413</v>
      </c>
      <c r="M9259" s="548" t="s">
        <v>13868</v>
      </c>
      <c r="N9259" s="545" t="s">
        <v>13413</v>
      </c>
      <c r="O9259" s="545" t="s">
        <v>13413</v>
      </c>
      <c r="P9259" s="549">
        <v>6839</v>
      </c>
      <c r="Q9259" s="549">
        <v>2</v>
      </c>
      <c r="R9259" s="549">
        <v>24</v>
      </c>
      <c r="S9259" s="548">
        <v>2228</v>
      </c>
      <c r="T9259" s="548"/>
      <c r="U9259" s="99"/>
    </row>
    <row r="9260" spans="1:21" ht="19.5" customHeight="1">
      <c r="A9260" s="545">
        <v>104090</v>
      </c>
      <c r="B9260" s="545" t="s">
        <v>2963</v>
      </c>
      <c r="C9260" s="545" t="s">
        <v>216</v>
      </c>
      <c r="D9260" s="546">
        <v>46052</v>
      </c>
      <c r="E9260" s="171" t="str">
        <f t="shared" si="144"/>
        <v>2026</v>
      </c>
      <c r="F9260" s="547">
        <v>5849</v>
      </c>
      <c r="G9260" s="548">
        <v>0.19</v>
      </c>
      <c r="H9260" s="547">
        <v>4915.13</v>
      </c>
      <c r="I9260" s="545" t="s">
        <v>12683</v>
      </c>
      <c r="J9260" s="545" t="s">
        <v>13307</v>
      </c>
      <c r="K9260" s="545" t="s">
        <v>13413</v>
      </c>
      <c r="L9260" s="545" t="s">
        <v>13413</v>
      </c>
      <c r="M9260" s="548" t="s">
        <v>13758</v>
      </c>
      <c r="N9260" s="545" t="s">
        <v>13413</v>
      </c>
      <c r="O9260" s="545" t="s">
        <v>13413</v>
      </c>
      <c r="P9260" s="549">
        <v>6840</v>
      </c>
      <c r="Q9260" s="549">
        <v>1</v>
      </c>
      <c r="R9260" s="549">
        <v>18</v>
      </c>
      <c r="S9260" s="548">
        <v>2228</v>
      </c>
      <c r="T9260" s="548"/>
      <c r="U9260" s="99"/>
    </row>
    <row r="9261" spans="1:21" ht="19.5" customHeight="1">
      <c r="A9261" s="545">
        <v>104091</v>
      </c>
      <c r="B9261" s="545" t="s">
        <v>7940</v>
      </c>
      <c r="C9261" s="545" t="s">
        <v>216</v>
      </c>
      <c r="D9261" s="546">
        <v>44590</v>
      </c>
      <c r="E9261" s="171" t="str">
        <f t="shared" si="144"/>
        <v>2022</v>
      </c>
      <c r="F9261" s="547">
        <v>247108</v>
      </c>
      <c r="G9261" s="548">
        <v>0.19</v>
      </c>
      <c r="H9261" s="547">
        <v>207653.78</v>
      </c>
      <c r="I9261" s="545" t="s">
        <v>12701</v>
      </c>
      <c r="J9261" s="545" t="s">
        <v>13297</v>
      </c>
      <c r="K9261" s="545" t="s">
        <v>13413</v>
      </c>
      <c r="L9261" s="545" t="s">
        <v>13413</v>
      </c>
      <c r="M9261" s="548" t="s">
        <v>13758</v>
      </c>
      <c r="N9261" s="545" t="s">
        <v>13413</v>
      </c>
      <c r="O9261" s="545" t="s">
        <v>13413</v>
      </c>
      <c r="P9261" s="549">
        <v>6841</v>
      </c>
      <c r="Q9261" s="549">
        <v>1</v>
      </c>
      <c r="R9261" s="549">
        <v>10</v>
      </c>
      <c r="S9261" s="548">
        <v>2257</v>
      </c>
      <c r="T9261" s="548"/>
      <c r="U9261" s="99"/>
    </row>
    <row r="9262" spans="1:21" ht="19.5" customHeight="1">
      <c r="A9262" s="545">
        <v>104092</v>
      </c>
      <c r="B9262" s="545" t="s">
        <v>4042</v>
      </c>
      <c r="C9262" s="545" t="s">
        <v>216</v>
      </c>
      <c r="D9262" s="546"/>
      <c r="E9262" s="171" t="str">
        <f t="shared" si="144"/>
        <v>1900</v>
      </c>
      <c r="F9262" s="547">
        <v>0</v>
      </c>
      <c r="G9262" s="548">
        <v>0</v>
      </c>
      <c r="H9262" s="547">
        <v>0</v>
      </c>
      <c r="I9262" s="545" t="s">
        <v>12973</v>
      </c>
      <c r="J9262" s="545"/>
      <c r="K9262" s="545" t="s">
        <v>13413</v>
      </c>
      <c r="L9262" s="545" t="s">
        <v>13413</v>
      </c>
      <c r="M9262" s="548" t="s">
        <v>13758</v>
      </c>
      <c r="N9262" s="545" t="s">
        <v>13413</v>
      </c>
      <c r="O9262" s="545" t="s">
        <v>13413</v>
      </c>
      <c r="P9262" s="549">
        <v>6842</v>
      </c>
      <c r="Q9262" s="549">
        <v>1</v>
      </c>
      <c r="R9262" s="549">
        <v>59</v>
      </c>
      <c r="S9262" s="548"/>
      <c r="T9262" s="548"/>
      <c r="U9262" s="99"/>
    </row>
    <row r="9263" spans="1:21" ht="19.5" customHeight="1">
      <c r="A9263" s="545">
        <v>104093</v>
      </c>
      <c r="B9263" s="545" t="s">
        <v>2259</v>
      </c>
      <c r="C9263" s="545" t="s">
        <v>216</v>
      </c>
      <c r="D9263" s="546">
        <v>46080</v>
      </c>
      <c r="E9263" s="171" t="str">
        <f t="shared" si="144"/>
        <v>2026</v>
      </c>
      <c r="F9263" s="547">
        <v>26400</v>
      </c>
      <c r="G9263" s="548">
        <v>0.19</v>
      </c>
      <c r="H9263" s="547">
        <v>22184.87</v>
      </c>
      <c r="I9263" s="545" t="s">
        <v>12637</v>
      </c>
      <c r="J9263" s="545" t="s">
        <v>13296</v>
      </c>
      <c r="K9263" s="545" t="s">
        <v>13413</v>
      </c>
      <c r="L9263" s="545" t="s">
        <v>13413</v>
      </c>
      <c r="M9263" s="548" t="s">
        <v>13758</v>
      </c>
      <c r="N9263" s="545" t="s">
        <v>13413</v>
      </c>
      <c r="O9263" s="545" t="s">
        <v>13413</v>
      </c>
      <c r="P9263" s="549">
        <v>6843</v>
      </c>
      <c r="Q9263" s="549">
        <v>1</v>
      </c>
      <c r="R9263" s="549">
        <v>13</v>
      </c>
      <c r="S9263" s="548">
        <v>2218</v>
      </c>
      <c r="T9263" s="548"/>
      <c r="U9263" s="99"/>
    </row>
    <row r="9264" spans="1:21" ht="19.5" customHeight="1">
      <c r="A9264" s="545">
        <v>104094</v>
      </c>
      <c r="B9264" s="545" t="s">
        <v>6229</v>
      </c>
      <c r="C9264" s="545" t="s">
        <v>216</v>
      </c>
      <c r="D9264" s="546">
        <v>46052</v>
      </c>
      <c r="E9264" s="171" t="str">
        <f t="shared" si="144"/>
        <v>2026</v>
      </c>
      <c r="F9264" s="547">
        <v>5781</v>
      </c>
      <c r="G9264" s="548">
        <v>0.19</v>
      </c>
      <c r="H9264" s="547">
        <v>4857.9799999999996</v>
      </c>
      <c r="I9264" s="545" t="s">
        <v>12637</v>
      </c>
      <c r="J9264" s="545" t="s">
        <v>13307</v>
      </c>
      <c r="K9264" s="545" t="s">
        <v>13413</v>
      </c>
      <c r="L9264" s="545" t="s">
        <v>13413</v>
      </c>
      <c r="M9264" s="548" t="s">
        <v>13758</v>
      </c>
      <c r="N9264" s="545" t="s">
        <v>13413</v>
      </c>
      <c r="O9264" s="545" t="s">
        <v>13413</v>
      </c>
      <c r="P9264" s="549">
        <v>6844</v>
      </c>
      <c r="Q9264" s="549">
        <v>1</v>
      </c>
      <c r="R9264" s="549">
        <v>13</v>
      </c>
      <c r="S9264" s="548">
        <v>2228</v>
      </c>
      <c r="T9264" s="548"/>
      <c r="U9264" s="99"/>
    </row>
    <row r="9265" spans="1:21" ht="19.5" customHeight="1">
      <c r="A9265" s="545">
        <v>104095</v>
      </c>
      <c r="B9265" s="545" t="s">
        <v>4417</v>
      </c>
      <c r="C9265" s="545" t="s">
        <v>209</v>
      </c>
      <c r="D9265" s="546">
        <v>45708</v>
      </c>
      <c r="E9265" s="171" t="str">
        <f t="shared" si="144"/>
        <v>2025</v>
      </c>
      <c r="F9265" s="547">
        <v>57653.01</v>
      </c>
      <c r="G9265" s="548">
        <v>0.19</v>
      </c>
      <c r="H9265" s="547">
        <v>48447.9</v>
      </c>
      <c r="I9265" s="545" t="s">
        <v>12973</v>
      </c>
      <c r="J9265" s="545" t="s">
        <v>13307</v>
      </c>
      <c r="K9265" s="545" t="s">
        <v>13413</v>
      </c>
      <c r="L9265" s="545" t="s">
        <v>13413</v>
      </c>
      <c r="M9265" s="548" t="s">
        <v>13758</v>
      </c>
      <c r="N9265" s="545" t="s">
        <v>13413</v>
      </c>
      <c r="O9265" s="545" t="s">
        <v>13413</v>
      </c>
      <c r="P9265" s="549">
        <v>6845</v>
      </c>
      <c r="Q9265" s="549">
        <v>1</v>
      </c>
      <c r="R9265" s="549">
        <v>59</v>
      </c>
      <c r="S9265" s="548">
        <v>2228</v>
      </c>
      <c r="T9265" s="548"/>
      <c r="U9265" s="99"/>
    </row>
    <row r="9266" spans="1:21" ht="19.5" customHeight="1">
      <c r="A9266" s="545">
        <v>104096</v>
      </c>
      <c r="B9266" s="545" t="s">
        <v>6228</v>
      </c>
      <c r="C9266" s="545" t="s">
        <v>216</v>
      </c>
      <c r="D9266" s="546">
        <v>46052</v>
      </c>
      <c r="E9266" s="171" t="str">
        <f t="shared" si="144"/>
        <v>2026</v>
      </c>
      <c r="F9266" s="547">
        <v>23182</v>
      </c>
      <c r="G9266" s="548">
        <v>0.19</v>
      </c>
      <c r="H9266" s="547">
        <v>19480.669999999998</v>
      </c>
      <c r="I9266" s="545" t="s">
        <v>12637</v>
      </c>
      <c r="J9266" s="545" t="s">
        <v>13307</v>
      </c>
      <c r="K9266" s="545" t="s">
        <v>13413</v>
      </c>
      <c r="L9266" s="545" t="s">
        <v>13413</v>
      </c>
      <c r="M9266" s="548" t="s">
        <v>13758</v>
      </c>
      <c r="N9266" s="545" t="s">
        <v>13413</v>
      </c>
      <c r="O9266" s="545" t="s">
        <v>13413</v>
      </c>
      <c r="P9266" s="549">
        <v>6846</v>
      </c>
      <c r="Q9266" s="549">
        <v>1</v>
      </c>
      <c r="R9266" s="549">
        <v>13</v>
      </c>
      <c r="S9266" s="548">
        <v>2228</v>
      </c>
      <c r="T9266" s="548"/>
      <c r="U9266" s="99"/>
    </row>
    <row r="9267" spans="1:21" ht="19.5" customHeight="1">
      <c r="A9267" s="545">
        <v>104097</v>
      </c>
      <c r="B9267" s="545" t="s">
        <v>4098</v>
      </c>
      <c r="C9267" s="545" t="s">
        <v>209</v>
      </c>
      <c r="D9267" s="546"/>
      <c r="E9267" s="171" t="str">
        <f t="shared" si="144"/>
        <v>1900</v>
      </c>
      <c r="F9267" s="547">
        <v>0</v>
      </c>
      <c r="G9267" s="548">
        <v>0</v>
      </c>
      <c r="H9267" s="547">
        <v>0</v>
      </c>
      <c r="I9267" s="545" t="s">
        <v>12973</v>
      </c>
      <c r="J9267" s="545"/>
      <c r="K9267" s="545" t="s">
        <v>13413</v>
      </c>
      <c r="L9267" s="545" t="s">
        <v>13413</v>
      </c>
      <c r="M9267" s="548" t="s">
        <v>13758</v>
      </c>
      <c r="N9267" s="545" t="s">
        <v>13413</v>
      </c>
      <c r="O9267" s="545" t="s">
        <v>13413</v>
      </c>
      <c r="P9267" s="549">
        <v>6847</v>
      </c>
      <c r="Q9267" s="549">
        <v>1</v>
      </c>
      <c r="R9267" s="549">
        <v>59</v>
      </c>
      <c r="S9267" s="548"/>
      <c r="T9267" s="548"/>
      <c r="U9267" s="99"/>
    </row>
    <row r="9268" spans="1:21" ht="19.5" customHeight="1">
      <c r="A9268" s="545">
        <v>104098</v>
      </c>
      <c r="B9268" s="545" t="s">
        <v>1971</v>
      </c>
      <c r="C9268" s="545" t="s">
        <v>209</v>
      </c>
      <c r="D9268" s="546">
        <v>43740</v>
      </c>
      <c r="E9268" s="171" t="str">
        <f t="shared" si="144"/>
        <v>2019</v>
      </c>
      <c r="F9268" s="547">
        <v>9283.9</v>
      </c>
      <c r="G9268" s="548">
        <v>0.16</v>
      </c>
      <c r="H9268" s="547">
        <v>8003.36</v>
      </c>
      <c r="I9268" s="545" t="s">
        <v>12637</v>
      </c>
      <c r="J9268" s="545" t="s">
        <v>13296</v>
      </c>
      <c r="K9268" s="545" t="s">
        <v>13413</v>
      </c>
      <c r="L9268" s="545" t="s">
        <v>13413</v>
      </c>
      <c r="M9268" s="548" t="s">
        <v>13758</v>
      </c>
      <c r="N9268" s="545" t="s">
        <v>13413</v>
      </c>
      <c r="O9268" s="545" t="s">
        <v>13413</v>
      </c>
      <c r="P9268" s="549">
        <v>6848</v>
      </c>
      <c r="Q9268" s="549">
        <v>1</v>
      </c>
      <c r="R9268" s="549">
        <v>13</v>
      </c>
      <c r="S9268" s="548">
        <v>2218</v>
      </c>
      <c r="T9268" s="548"/>
      <c r="U9268" s="99"/>
    </row>
    <row r="9269" spans="1:21" ht="19.5" customHeight="1">
      <c r="A9269" s="545">
        <v>104099</v>
      </c>
      <c r="B9269" s="545" t="s">
        <v>2096</v>
      </c>
      <c r="C9269" s="545" t="s">
        <v>216</v>
      </c>
      <c r="D9269" s="546">
        <v>46052</v>
      </c>
      <c r="E9269" s="171" t="str">
        <f t="shared" si="144"/>
        <v>2026</v>
      </c>
      <c r="F9269" s="547">
        <v>639</v>
      </c>
      <c r="G9269" s="548">
        <v>0.19</v>
      </c>
      <c r="H9269" s="547">
        <v>536.97</v>
      </c>
      <c r="I9269" s="545" t="s">
        <v>12637</v>
      </c>
      <c r="J9269" s="545" t="s">
        <v>13307</v>
      </c>
      <c r="K9269" s="545" t="s">
        <v>13413</v>
      </c>
      <c r="L9269" s="545" t="s">
        <v>13413</v>
      </c>
      <c r="M9269" s="548" t="s">
        <v>13758</v>
      </c>
      <c r="N9269" s="545" t="s">
        <v>13413</v>
      </c>
      <c r="O9269" s="545" t="s">
        <v>13413</v>
      </c>
      <c r="P9269" s="549">
        <v>6849</v>
      </c>
      <c r="Q9269" s="549">
        <v>1</v>
      </c>
      <c r="R9269" s="549">
        <v>13</v>
      </c>
      <c r="S9269" s="548">
        <v>2228</v>
      </c>
      <c r="T9269" s="548"/>
      <c r="U9269" s="99"/>
    </row>
    <row r="9270" spans="1:21" ht="19.5" customHeight="1">
      <c r="A9270" s="545">
        <v>104100</v>
      </c>
      <c r="B9270" s="545" t="s">
        <v>2009</v>
      </c>
      <c r="C9270" s="545" t="s">
        <v>209</v>
      </c>
      <c r="D9270" s="546">
        <v>46052</v>
      </c>
      <c r="E9270" s="171" t="str">
        <f t="shared" si="144"/>
        <v>2026</v>
      </c>
      <c r="F9270" s="547">
        <v>2208</v>
      </c>
      <c r="G9270" s="548">
        <v>0.19</v>
      </c>
      <c r="H9270" s="547">
        <v>1855.46</v>
      </c>
      <c r="I9270" s="545" t="s">
        <v>12652</v>
      </c>
      <c r="J9270" s="545" t="s">
        <v>13307</v>
      </c>
      <c r="K9270" s="545" t="s">
        <v>13413</v>
      </c>
      <c r="L9270" s="545" t="s">
        <v>13413</v>
      </c>
      <c r="M9270" s="548" t="s">
        <v>13758</v>
      </c>
      <c r="N9270" s="545" t="s">
        <v>13413</v>
      </c>
      <c r="O9270" s="545" t="s">
        <v>13413</v>
      </c>
      <c r="P9270" s="549">
        <v>6850</v>
      </c>
      <c r="Q9270" s="549">
        <v>1</v>
      </c>
      <c r="R9270" s="549">
        <v>134</v>
      </c>
      <c r="S9270" s="548">
        <v>2228</v>
      </c>
      <c r="T9270" s="548"/>
      <c r="U9270" s="99"/>
    </row>
    <row r="9271" spans="1:21" ht="19.5" customHeight="1">
      <c r="A9271" s="545">
        <v>104101</v>
      </c>
      <c r="B9271" s="545" t="s">
        <v>2352</v>
      </c>
      <c r="C9271" s="545" t="s">
        <v>216</v>
      </c>
      <c r="D9271" s="546">
        <v>45708</v>
      </c>
      <c r="E9271" s="171" t="str">
        <f t="shared" si="144"/>
        <v>2025</v>
      </c>
      <c r="F9271" s="547">
        <v>1326.52</v>
      </c>
      <c r="G9271" s="548">
        <v>0.19</v>
      </c>
      <c r="H9271" s="547">
        <v>1114.72</v>
      </c>
      <c r="I9271" s="545" t="s">
        <v>12637</v>
      </c>
      <c r="J9271" s="545" t="s">
        <v>13307</v>
      </c>
      <c r="K9271" s="545" t="s">
        <v>13413</v>
      </c>
      <c r="L9271" s="545" t="s">
        <v>13413</v>
      </c>
      <c r="M9271" s="548" t="s">
        <v>13758</v>
      </c>
      <c r="N9271" s="545" t="s">
        <v>13413</v>
      </c>
      <c r="O9271" s="545" t="s">
        <v>13413</v>
      </c>
      <c r="P9271" s="549">
        <v>6851</v>
      </c>
      <c r="Q9271" s="549">
        <v>1</v>
      </c>
      <c r="R9271" s="549">
        <v>13</v>
      </c>
      <c r="S9271" s="548">
        <v>2228</v>
      </c>
      <c r="T9271" s="548"/>
      <c r="U9271" s="99"/>
    </row>
    <row r="9272" spans="1:21" ht="19.5" customHeight="1">
      <c r="A9272" s="545">
        <v>104102</v>
      </c>
      <c r="B9272" s="545" t="s">
        <v>776</v>
      </c>
      <c r="C9272" s="545" t="s">
        <v>221</v>
      </c>
      <c r="D9272" s="546"/>
      <c r="E9272" s="171" t="str">
        <f t="shared" si="144"/>
        <v>1900</v>
      </c>
      <c r="F9272" s="547">
        <v>0</v>
      </c>
      <c r="G9272" s="548">
        <v>0</v>
      </c>
      <c r="H9272" s="547">
        <v>0</v>
      </c>
      <c r="I9272" s="545" t="s">
        <v>12643</v>
      </c>
      <c r="J9272" s="545"/>
      <c r="K9272" s="545" t="s">
        <v>13413</v>
      </c>
      <c r="L9272" s="545" t="s">
        <v>13413</v>
      </c>
      <c r="M9272" s="548" t="s">
        <v>13758</v>
      </c>
      <c r="N9272" s="545" t="s">
        <v>13413</v>
      </c>
      <c r="O9272" s="545" t="s">
        <v>13413</v>
      </c>
      <c r="P9272" s="549">
        <v>6852</v>
      </c>
      <c r="Q9272" s="549">
        <v>1</v>
      </c>
      <c r="R9272" s="549">
        <v>6</v>
      </c>
      <c r="S9272" s="548"/>
      <c r="T9272" s="548"/>
      <c r="U9272" s="99"/>
    </row>
    <row r="9273" spans="1:21" ht="19.5" customHeight="1">
      <c r="A9273" s="545">
        <v>104103</v>
      </c>
      <c r="B9273" s="545" t="s">
        <v>2043</v>
      </c>
      <c r="C9273" s="545" t="s">
        <v>209</v>
      </c>
      <c r="D9273" s="546">
        <v>44588</v>
      </c>
      <c r="E9273" s="171" t="str">
        <f t="shared" si="144"/>
        <v>2022</v>
      </c>
      <c r="F9273" s="547">
        <v>5334</v>
      </c>
      <c r="G9273" s="548">
        <v>0.19</v>
      </c>
      <c r="H9273" s="547">
        <v>4482.3500000000004</v>
      </c>
      <c r="I9273" s="545" t="s">
        <v>12637</v>
      </c>
      <c r="J9273" s="545" t="s">
        <v>13297</v>
      </c>
      <c r="K9273" s="545" t="s">
        <v>13413</v>
      </c>
      <c r="L9273" s="545" t="s">
        <v>13413</v>
      </c>
      <c r="M9273" s="548" t="s">
        <v>13758</v>
      </c>
      <c r="N9273" s="545" t="s">
        <v>13413</v>
      </c>
      <c r="O9273" s="545" t="s">
        <v>13413</v>
      </c>
      <c r="P9273" s="549">
        <v>6853</v>
      </c>
      <c r="Q9273" s="549">
        <v>1</v>
      </c>
      <c r="R9273" s="549">
        <v>13</v>
      </c>
      <c r="S9273" s="548">
        <v>2257</v>
      </c>
      <c r="T9273" s="548"/>
      <c r="U9273" s="99"/>
    </row>
    <row r="9274" spans="1:21" ht="19.5" customHeight="1">
      <c r="A9274" s="545">
        <v>104104</v>
      </c>
      <c r="B9274" s="545" t="s">
        <v>2033</v>
      </c>
      <c r="C9274" s="545" t="s">
        <v>216</v>
      </c>
      <c r="D9274" s="546">
        <v>44588</v>
      </c>
      <c r="E9274" s="171" t="str">
        <f t="shared" si="144"/>
        <v>2022</v>
      </c>
      <c r="F9274" s="547">
        <v>5356</v>
      </c>
      <c r="G9274" s="548">
        <v>0.19</v>
      </c>
      <c r="H9274" s="547">
        <v>4500.84</v>
      </c>
      <c r="I9274" s="545" t="s">
        <v>12637</v>
      </c>
      <c r="J9274" s="545" t="s">
        <v>13297</v>
      </c>
      <c r="K9274" s="545" t="s">
        <v>13413</v>
      </c>
      <c r="L9274" s="545" t="s">
        <v>13413</v>
      </c>
      <c r="M9274" s="548" t="s">
        <v>13758</v>
      </c>
      <c r="N9274" s="545" t="s">
        <v>13413</v>
      </c>
      <c r="O9274" s="545" t="s">
        <v>13413</v>
      </c>
      <c r="P9274" s="549">
        <v>6854</v>
      </c>
      <c r="Q9274" s="549">
        <v>1</v>
      </c>
      <c r="R9274" s="549">
        <v>13</v>
      </c>
      <c r="S9274" s="548">
        <v>2257</v>
      </c>
      <c r="T9274" s="548"/>
      <c r="U9274" s="99"/>
    </row>
    <row r="9275" spans="1:21" ht="19.5" customHeight="1">
      <c r="A9275" s="545">
        <v>104105</v>
      </c>
      <c r="B9275" s="545" t="s">
        <v>1024</v>
      </c>
      <c r="C9275" s="545" t="s">
        <v>922</v>
      </c>
      <c r="D9275" s="546">
        <v>45708</v>
      </c>
      <c r="E9275" s="171" t="str">
        <f t="shared" si="144"/>
        <v>2025</v>
      </c>
      <c r="F9275" s="547">
        <v>798912.18</v>
      </c>
      <c r="G9275" s="548">
        <v>0.19</v>
      </c>
      <c r="H9275" s="547">
        <v>671354.77</v>
      </c>
      <c r="I9275" s="545" t="s">
        <v>12668</v>
      </c>
      <c r="J9275" s="545" t="s">
        <v>13307</v>
      </c>
      <c r="K9275" s="545" t="s">
        <v>19173</v>
      </c>
      <c r="L9275" s="545" t="s">
        <v>13413</v>
      </c>
      <c r="M9275" s="548" t="s">
        <v>15540</v>
      </c>
      <c r="N9275" s="545" t="s">
        <v>13413</v>
      </c>
      <c r="O9275" s="545" t="s">
        <v>13413</v>
      </c>
      <c r="P9275" s="549">
        <v>6855</v>
      </c>
      <c r="Q9275" s="549">
        <v>4</v>
      </c>
      <c r="R9275" s="549">
        <v>7</v>
      </c>
      <c r="S9275" s="548">
        <v>2228</v>
      </c>
      <c r="T9275" s="548"/>
      <c r="U9275" s="99"/>
    </row>
    <row r="9276" spans="1:21" ht="19.5" customHeight="1">
      <c r="A9276" s="545">
        <v>104106</v>
      </c>
      <c r="B9276" s="545" t="s">
        <v>2176</v>
      </c>
      <c r="C9276" s="545" t="s">
        <v>216</v>
      </c>
      <c r="D9276" s="546"/>
      <c r="E9276" s="171" t="str">
        <f t="shared" si="144"/>
        <v>1900</v>
      </c>
      <c r="F9276" s="547">
        <v>0</v>
      </c>
      <c r="G9276" s="548">
        <v>0</v>
      </c>
      <c r="H9276" s="547">
        <v>0</v>
      </c>
      <c r="I9276" s="545" t="s">
        <v>12637</v>
      </c>
      <c r="J9276" s="545"/>
      <c r="K9276" s="545" t="s">
        <v>19174</v>
      </c>
      <c r="L9276" s="545" t="s">
        <v>13413</v>
      </c>
      <c r="M9276" s="548" t="s">
        <v>13758</v>
      </c>
      <c r="N9276" s="545" t="s">
        <v>13413</v>
      </c>
      <c r="O9276" s="545" t="s">
        <v>13413</v>
      </c>
      <c r="P9276" s="549">
        <v>6856</v>
      </c>
      <c r="Q9276" s="549">
        <v>1</v>
      </c>
      <c r="R9276" s="549">
        <v>13</v>
      </c>
      <c r="S9276" s="548"/>
      <c r="T9276" s="548"/>
      <c r="U9276" s="99"/>
    </row>
    <row r="9277" spans="1:21" ht="19.5" customHeight="1">
      <c r="A9277" s="545">
        <v>104108</v>
      </c>
      <c r="B9277" s="545" t="s">
        <v>2090</v>
      </c>
      <c r="C9277" s="545" t="s">
        <v>216</v>
      </c>
      <c r="D9277" s="546"/>
      <c r="E9277" s="171" t="str">
        <f t="shared" si="144"/>
        <v>1900</v>
      </c>
      <c r="F9277" s="547">
        <v>0</v>
      </c>
      <c r="G9277" s="548">
        <v>0</v>
      </c>
      <c r="H9277" s="547">
        <v>0</v>
      </c>
      <c r="I9277" s="545" t="s">
        <v>12637</v>
      </c>
      <c r="J9277" s="545"/>
      <c r="K9277" s="545" t="s">
        <v>13413</v>
      </c>
      <c r="L9277" s="545" t="s">
        <v>13413</v>
      </c>
      <c r="M9277" s="548" t="s">
        <v>13758</v>
      </c>
      <c r="N9277" s="545" t="s">
        <v>13413</v>
      </c>
      <c r="O9277" s="545" t="s">
        <v>13413</v>
      </c>
      <c r="P9277" s="549">
        <v>6858</v>
      </c>
      <c r="Q9277" s="549">
        <v>1</v>
      </c>
      <c r="R9277" s="549">
        <v>13</v>
      </c>
      <c r="S9277" s="548"/>
      <c r="T9277" s="548"/>
      <c r="U9277" s="99"/>
    </row>
    <row r="9278" spans="1:21" ht="19.5" customHeight="1">
      <c r="A9278" s="545">
        <v>104109</v>
      </c>
      <c r="B9278" s="545" t="s">
        <v>8046</v>
      </c>
      <c r="C9278" s="545" t="s">
        <v>216</v>
      </c>
      <c r="D9278" s="546">
        <v>43551</v>
      </c>
      <c r="E9278" s="171" t="str">
        <f t="shared" si="144"/>
        <v>2019</v>
      </c>
      <c r="F9278" s="547">
        <v>142800</v>
      </c>
      <c r="G9278" s="548">
        <v>0.19</v>
      </c>
      <c r="H9278" s="547">
        <v>120000</v>
      </c>
      <c r="I9278" s="545" t="s">
        <v>12969</v>
      </c>
      <c r="J9278" s="545" t="s">
        <v>13296</v>
      </c>
      <c r="K9278" s="545" t="s">
        <v>13413</v>
      </c>
      <c r="L9278" s="545" t="s">
        <v>13413</v>
      </c>
      <c r="M9278" s="548" t="s">
        <v>13758</v>
      </c>
      <c r="N9278" s="545" t="s">
        <v>13413</v>
      </c>
      <c r="O9278" s="545" t="s">
        <v>13413</v>
      </c>
      <c r="P9278" s="549">
        <v>6859</v>
      </c>
      <c r="Q9278" s="549">
        <v>1</v>
      </c>
      <c r="R9278" s="549">
        <v>30</v>
      </c>
      <c r="S9278" s="548">
        <v>2218</v>
      </c>
      <c r="T9278" s="548"/>
      <c r="U9278" s="99"/>
    </row>
    <row r="9279" spans="1:21" ht="19.5" customHeight="1">
      <c r="A9279" s="545">
        <v>104110</v>
      </c>
      <c r="B9279" s="545" t="s">
        <v>2046</v>
      </c>
      <c r="C9279" s="545" t="s">
        <v>216</v>
      </c>
      <c r="D9279" s="546">
        <v>43530</v>
      </c>
      <c r="E9279" s="171" t="str">
        <f t="shared" si="144"/>
        <v>2019</v>
      </c>
      <c r="F9279" s="547">
        <v>113050</v>
      </c>
      <c r="G9279" s="548">
        <v>0.19</v>
      </c>
      <c r="H9279" s="547">
        <v>95000</v>
      </c>
      <c r="I9279" s="545" t="s">
        <v>12637</v>
      </c>
      <c r="J9279" s="545" t="s">
        <v>13301</v>
      </c>
      <c r="K9279" s="545" t="s">
        <v>19175</v>
      </c>
      <c r="L9279" s="545" t="s">
        <v>13413</v>
      </c>
      <c r="M9279" s="548" t="s">
        <v>13758</v>
      </c>
      <c r="N9279" s="545" t="s">
        <v>13413</v>
      </c>
      <c r="O9279" s="545" t="s">
        <v>13413</v>
      </c>
      <c r="P9279" s="549">
        <v>6860</v>
      </c>
      <c r="Q9279" s="549">
        <v>1</v>
      </c>
      <c r="R9279" s="549">
        <v>13</v>
      </c>
      <c r="S9279" s="548">
        <v>2221</v>
      </c>
      <c r="T9279" s="548"/>
      <c r="U9279" s="99"/>
    </row>
    <row r="9280" spans="1:21" ht="19.5" customHeight="1">
      <c r="A9280" s="545">
        <v>104111</v>
      </c>
      <c r="B9280" s="545" t="s">
        <v>10064</v>
      </c>
      <c r="C9280" s="545" t="s">
        <v>216</v>
      </c>
      <c r="D9280" s="546"/>
      <c r="E9280" s="171" t="str">
        <f t="shared" si="144"/>
        <v>1900</v>
      </c>
      <c r="F9280" s="547">
        <v>0</v>
      </c>
      <c r="G9280" s="548">
        <v>0</v>
      </c>
      <c r="H9280" s="547">
        <v>0</v>
      </c>
      <c r="I9280" s="545" t="s">
        <v>12642</v>
      </c>
      <c r="J9280" s="545"/>
      <c r="K9280" s="545" t="s">
        <v>13413</v>
      </c>
      <c r="L9280" s="545" t="s">
        <v>13413</v>
      </c>
      <c r="M9280" s="548" t="s">
        <v>13758</v>
      </c>
      <c r="N9280" s="545" t="s">
        <v>13413</v>
      </c>
      <c r="O9280" s="545" t="s">
        <v>13413</v>
      </c>
      <c r="P9280" s="549">
        <v>6861</v>
      </c>
      <c r="Q9280" s="549">
        <v>1</v>
      </c>
      <c r="R9280" s="549">
        <v>135</v>
      </c>
      <c r="S9280" s="548"/>
      <c r="T9280" s="548"/>
      <c r="U9280" s="99"/>
    </row>
    <row r="9281" spans="1:21" ht="19.5" customHeight="1">
      <c r="A9281" s="545">
        <v>104112</v>
      </c>
      <c r="B9281" s="545" t="s">
        <v>10063</v>
      </c>
      <c r="C9281" s="545" t="s">
        <v>209</v>
      </c>
      <c r="D9281" s="546"/>
      <c r="E9281" s="171" t="str">
        <f t="shared" si="144"/>
        <v>1900</v>
      </c>
      <c r="F9281" s="547">
        <v>0</v>
      </c>
      <c r="G9281" s="548">
        <v>0</v>
      </c>
      <c r="H9281" s="547">
        <v>0</v>
      </c>
      <c r="I9281" s="545" t="s">
        <v>12648</v>
      </c>
      <c r="J9281" s="545"/>
      <c r="K9281" s="545" t="s">
        <v>13413</v>
      </c>
      <c r="L9281" s="545" t="s">
        <v>13413</v>
      </c>
      <c r="M9281" s="548" t="s">
        <v>13758</v>
      </c>
      <c r="N9281" s="545" t="s">
        <v>13413</v>
      </c>
      <c r="O9281" s="545" t="s">
        <v>13413</v>
      </c>
      <c r="P9281" s="549">
        <v>6862</v>
      </c>
      <c r="Q9281" s="549">
        <v>1</v>
      </c>
      <c r="R9281" s="549">
        <v>67</v>
      </c>
      <c r="S9281" s="548"/>
      <c r="T9281" s="548"/>
      <c r="U9281" s="99"/>
    </row>
    <row r="9282" spans="1:21" ht="19.5" customHeight="1">
      <c r="A9282" s="545">
        <v>104113</v>
      </c>
      <c r="B9282" s="545" t="s">
        <v>7910</v>
      </c>
      <c r="C9282" s="545" t="s">
        <v>209</v>
      </c>
      <c r="D9282" s="546">
        <v>43589</v>
      </c>
      <c r="E9282" s="171" t="str">
        <f t="shared" si="144"/>
        <v>2019</v>
      </c>
      <c r="F9282" s="547">
        <v>39412</v>
      </c>
      <c r="G9282" s="548">
        <v>0.19</v>
      </c>
      <c r="H9282" s="547">
        <v>33119.33</v>
      </c>
      <c r="I9282" s="545" t="s">
        <v>12640</v>
      </c>
      <c r="J9282" s="545" t="s">
        <v>13388</v>
      </c>
      <c r="K9282" s="545" t="s">
        <v>13413</v>
      </c>
      <c r="L9282" s="545" t="s">
        <v>13413</v>
      </c>
      <c r="M9282" s="548" t="s">
        <v>13758</v>
      </c>
      <c r="N9282" s="545" t="s">
        <v>13413</v>
      </c>
      <c r="O9282" s="545" t="s">
        <v>13413</v>
      </c>
      <c r="P9282" s="549">
        <v>6863</v>
      </c>
      <c r="Q9282" s="549">
        <v>1</v>
      </c>
      <c r="R9282" s="549">
        <v>1</v>
      </c>
      <c r="S9282" s="548">
        <v>482</v>
      </c>
      <c r="T9282" s="548"/>
      <c r="U9282" s="99"/>
    </row>
    <row r="9283" spans="1:21" ht="19.5" customHeight="1">
      <c r="A9283" s="545">
        <v>104114</v>
      </c>
      <c r="B9283" s="545" t="s">
        <v>7906</v>
      </c>
      <c r="C9283" s="545" t="s">
        <v>209</v>
      </c>
      <c r="D9283" s="546">
        <v>43592</v>
      </c>
      <c r="E9283" s="171" t="str">
        <f t="shared" si="144"/>
        <v>2019</v>
      </c>
      <c r="F9283" s="547">
        <v>39412</v>
      </c>
      <c r="G9283" s="548">
        <v>0.19</v>
      </c>
      <c r="H9283" s="547">
        <v>33119.33</v>
      </c>
      <c r="I9283" s="545" t="s">
        <v>12648</v>
      </c>
      <c r="J9283" s="545" t="s">
        <v>13388</v>
      </c>
      <c r="K9283" s="545" t="s">
        <v>13413</v>
      </c>
      <c r="L9283" s="545" t="s">
        <v>13413</v>
      </c>
      <c r="M9283" s="548" t="s">
        <v>13758</v>
      </c>
      <c r="N9283" s="545" t="s">
        <v>13413</v>
      </c>
      <c r="O9283" s="545" t="s">
        <v>13413</v>
      </c>
      <c r="P9283" s="549">
        <v>6864</v>
      </c>
      <c r="Q9283" s="549">
        <v>1</v>
      </c>
      <c r="R9283" s="549">
        <v>67</v>
      </c>
      <c r="S9283" s="548">
        <v>482</v>
      </c>
      <c r="T9283" s="548"/>
      <c r="U9283" s="99"/>
    </row>
    <row r="9284" spans="1:21" ht="19.5" customHeight="1">
      <c r="A9284" s="545">
        <v>104115</v>
      </c>
      <c r="B9284" s="545" t="s">
        <v>7905</v>
      </c>
      <c r="C9284" s="545" t="s">
        <v>209</v>
      </c>
      <c r="D9284" s="546">
        <v>43592</v>
      </c>
      <c r="E9284" s="171" t="str">
        <f t="shared" ref="E9284:E9347" si="145">TEXT(D9284,"YYYY")</f>
        <v>2019</v>
      </c>
      <c r="F9284" s="547">
        <v>14280</v>
      </c>
      <c r="G9284" s="548">
        <v>0.19</v>
      </c>
      <c r="H9284" s="547">
        <v>12000</v>
      </c>
      <c r="I9284" s="545" t="s">
        <v>12648</v>
      </c>
      <c r="J9284" s="545" t="s">
        <v>13388</v>
      </c>
      <c r="K9284" s="545" t="s">
        <v>13413</v>
      </c>
      <c r="L9284" s="545" t="s">
        <v>13413</v>
      </c>
      <c r="M9284" s="548" t="s">
        <v>13758</v>
      </c>
      <c r="N9284" s="545" t="s">
        <v>13413</v>
      </c>
      <c r="O9284" s="545" t="s">
        <v>13413</v>
      </c>
      <c r="P9284" s="549">
        <v>6865</v>
      </c>
      <c r="Q9284" s="549">
        <v>1</v>
      </c>
      <c r="R9284" s="549">
        <v>67</v>
      </c>
      <c r="S9284" s="548">
        <v>482</v>
      </c>
      <c r="T9284" s="548"/>
      <c r="U9284" s="99"/>
    </row>
    <row r="9285" spans="1:21" ht="19.5" customHeight="1">
      <c r="A9285" s="545">
        <v>104116</v>
      </c>
      <c r="B9285" s="545" t="s">
        <v>270</v>
      </c>
      <c r="C9285" s="545" t="s">
        <v>216</v>
      </c>
      <c r="D9285" s="546">
        <v>43594</v>
      </c>
      <c r="E9285" s="171" t="str">
        <f t="shared" si="145"/>
        <v>2019</v>
      </c>
      <c r="F9285" s="547">
        <v>97090.01</v>
      </c>
      <c r="G9285" s="548">
        <v>0.19</v>
      </c>
      <c r="H9285" s="547">
        <v>81588.240000000005</v>
      </c>
      <c r="I9285" s="545" t="s">
        <v>12640</v>
      </c>
      <c r="J9285" s="545" t="s">
        <v>13389</v>
      </c>
      <c r="K9285" s="545" t="s">
        <v>13413</v>
      </c>
      <c r="L9285" s="545" t="s">
        <v>13413</v>
      </c>
      <c r="M9285" s="548" t="s">
        <v>13758</v>
      </c>
      <c r="N9285" s="545" t="s">
        <v>13413</v>
      </c>
      <c r="O9285" s="545" t="s">
        <v>13413</v>
      </c>
      <c r="P9285" s="549">
        <v>6866</v>
      </c>
      <c r="Q9285" s="549">
        <v>1</v>
      </c>
      <c r="R9285" s="549">
        <v>1</v>
      </c>
      <c r="S9285" s="548">
        <v>2246</v>
      </c>
      <c r="T9285" s="548"/>
      <c r="U9285" s="99"/>
    </row>
    <row r="9286" spans="1:21" ht="19.5" customHeight="1">
      <c r="A9286" s="545">
        <v>104117</v>
      </c>
      <c r="B9286" s="545" t="s">
        <v>269</v>
      </c>
      <c r="C9286" s="545" t="s">
        <v>216</v>
      </c>
      <c r="D9286" s="546">
        <v>43594</v>
      </c>
      <c r="E9286" s="171" t="str">
        <f t="shared" si="145"/>
        <v>2019</v>
      </c>
      <c r="F9286" s="547">
        <v>54365.99</v>
      </c>
      <c r="G9286" s="548">
        <v>0.19</v>
      </c>
      <c r="H9286" s="547">
        <v>45685.71</v>
      </c>
      <c r="I9286" s="545" t="s">
        <v>12640</v>
      </c>
      <c r="J9286" s="545" t="s">
        <v>13389</v>
      </c>
      <c r="K9286" s="545" t="s">
        <v>13413</v>
      </c>
      <c r="L9286" s="545" t="s">
        <v>13413</v>
      </c>
      <c r="M9286" s="548" t="s">
        <v>13758</v>
      </c>
      <c r="N9286" s="545" t="s">
        <v>13413</v>
      </c>
      <c r="O9286" s="545" t="s">
        <v>13413</v>
      </c>
      <c r="P9286" s="549">
        <v>6867</v>
      </c>
      <c r="Q9286" s="549">
        <v>1</v>
      </c>
      <c r="R9286" s="549">
        <v>1</v>
      </c>
      <c r="S9286" s="548">
        <v>2246</v>
      </c>
      <c r="T9286" s="548"/>
      <c r="U9286" s="99"/>
    </row>
    <row r="9287" spans="1:21" ht="19.5" customHeight="1">
      <c r="A9287" s="545">
        <v>104118</v>
      </c>
      <c r="B9287" s="545" t="s">
        <v>7904</v>
      </c>
      <c r="C9287" s="545" t="s">
        <v>216</v>
      </c>
      <c r="D9287" s="546">
        <v>43592</v>
      </c>
      <c r="E9287" s="171" t="str">
        <f t="shared" si="145"/>
        <v>2019</v>
      </c>
      <c r="F9287" s="547">
        <v>1335</v>
      </c>
      <c r="G9287" s="548">
        <v>0.19</v>
      </c>
      <c r="H9287" s="547">
        <v>1121.8499999999999</v>
      </c>
      <c r="I9287" s="545" t="s">
        <v>12701</v>
      </c>
      <c r="J9287" s="545" t="s">
        <v>13298</v>
      </c>
      <c r="K9287" s="545" t="s">
        <v>13413</v>
      </c>
      <c r="L9287" s="545" t="s">
        <v>13413</v>
      </c>
      <c r="M9287" s="548" t="s">
        <v>13758</v>
      </c>
      <c r="N9287" s="545" t="s">
        <v>13413</v>
      </c>
      <c r="O9287" s="545" t="s">
        <v>13413</v>
      </c>
      <c r="P9287" s="549">
        <v>6868</v>
      </c>
      <c r="Q9287" s="549">
        <v>1</v>
      </c>
      <c r="R9287" s="549">
        <v>10</v>
      </c>
      <c r="S9287" s="548">
        <v>1012</v>
      </c>
      <c r="T9287" s="548"/>
      <c r="U9287" s="99"/>
    </row>
    <row r="9288" spans="1:21" ht="19.5" customHeight="1">
      <c r="A9288" s="545">
        <v>104119</v>
      </c>
      <c r="B9288" s="545" t="s">
        <v>1363</v>
      </c>
      <c r="C9288" s="545" t="s">
        <v>206</v>
      </c>
      <c r="D9288" s="546">
        <v>44591</v>
      </c>
      <c r="E9288" s="171" t="str">
        <f t="shared" si="145"/>
        <v>2022</v>
      </c>
      <c r="F9288" s="547">
        <v>22745.01</v>
      </c>
      <c r="G9288" s="548">
        <v>0.19</v>
      </c>
      <c r="H9288" s="547">
        <v>19113.45</v>
      </c>
      <c r="I9288" s="545" t="s">
        <v>12701</v>
      </c>
      <c r="J9288" s="545" t="s">
        <v>13297</v>
      </c>
      <c r="K9288" s="545" t="s">
        <v>13413</v>
      </c>
      <c r="L9288" s="545" t="s">
        <v>13413</v>
      </c>
      <c r="M9288" s="548" t="s">
        <v>13758</v>
      </c>
      <c r="N9288" s="545" t="s">
        <v>13413</v>
      </c>
      <c r="O9288" s="545" t="s">
        <v>13413</v>
      </c>
      <c r="P9288" s="549">
        <v>6869</v>
      </c>
      <c r="Q9288" s="549">
        <v>1</v>
      </c>
      <c r="R9288" s="549">
        <v>10</v>
      </c>
      <c r="S9288" s="548">
        <v>2257</v>
      </c>
      <c r="T9288" s="548"/>
      <c r="U9288" s="99"/>
    </row>
    <row r="9289" spans="1:21" ht="19.5" customHeight="1">
      <c r="A9289" s="545">
        <v>104120</v>
      </c>
      <c r="B9289" s="545" t="s">
        <v>4079</v>
      </c>
      <c r="C9289" s="545" t="s">
        <v>216</v>
      </c>
      <c r="D9289" s="546"/>
      <c r="E9289" s="171" t="str">
        <f t="shared" si="145"/>
        <v>1900</v>
      </c>
      <c r="F9289" s="547">
        <v>0</v>
      </c>
      <c r="G9289" s="548">
        <v>0</v>
      </c>
      <c r="H9289" s="547">
        <v>0</v>
      </c>
      <c r="I9289" s="545" t="s">
        <v>12973</v>
      </c>
      <c r="J9289" s="545"/>
      <c r="K9289" s="545" t="s">
        <v>13413</v>
      </c>
      <c r="L9289" s="545" t="s">
        <v>13413</v>
      </c>
      <c r="M9289" s="548" t="s">
        <v>13758</v>
      </c>
      <c r="N9289" s="545" t="s">
        <v>13413</v>
      </c>
      <c r="O9289" s="545" t="s">
        <v>13413</v>
      </c>
      <c r="P9289" s="549">
        <v>6870</v>
      </c>
      <c r="Q9289" s="549">
        <v>1</v>
      </c>
      <c r="R9289" s="549">
        <v>59</v>
      </c>
      <c r="S9289" s="548"/>
      <c r="T9289" s="548"/>
      <c r="U9289" s="99"/>
    </row>
    <row r="9290" spans="1:21" ht="19.5" customHeight="1">
      <c r="A9290" s="545">
        <v>104121</v>
      </c>
      <c r="B9290" s="545" t="s">
        <v>4078</v>
      </c>
      <c r="C9290" s="545" t="s">
        <v>216</v>
      </c>
      <c r="D9290" s="546"/>
      <c r="E9290" s="171" t="str">
        <f t="shared" si="145"/>
        <v>1900</v>
      </c>
      <c r="F9290" s="547">
        <v>0</v>
      </c>
      <c r="G9290" s="548">
        <v>0</v>
      </c>
      <c r="H9290" s="547">
        <v>0</v>
      </c>
      <c r="I9290" s="545" t="s">
        <v>12973</v>
      </c>
      <c r="J9290" s="545"/>
      <c r="K9290" s="545" t="s">
        <v>13413</v>
      </c>
      <c r="L9290" s="545" t="s">
        <v>13413</v>
      </c>
      <c r="M9290" s="548" t="s">
        <v>13758</v>
      </c>
      <c r="N9290" s="545" t="s">
        <v>13413</v>
      </c>
      <c r="O9290" s="545" t="s">
        <v>13413</v>
      </c>
      <c r="P9290" s="549">
        <v>6871</v>
      </c>
      <c r="Q9290" s="549">
        <v>1</v>
      </c>
      <c r="R9290" s="549">
        <v>59</v>
      </c>
      <c r="S9290" s="548"/>
      <c r="T9290" s="548"/>
      <c r="U9290" s="99"/>
    </row>
    <row r="9291" spans="1:21" ht="19.5" customHeight="1">
      <c r="A9291" s="545">
        <v>104122</v>
      </c>
      <c r="B9291" s="545" t="s">
        <v>1836</v>
      </c>
      <c r="C9291" s="545" t="s">
        <v>216</v>
      </c>
      <c r="D9291" s="546">
        <v>45708</v>
      </c>
      <c r="E9291" s="171" t="str">
        <f t="shared" si="145"/>
        <v>2025</v>
      </c>
      <c r="F9291" s="547">
        <v>44721.9</v>
      </c>
      <c r="G9291" s="548">
        <v>0.19</v>
      </c>
      <c r="H9291" s="547">
        <v>37581.43</v>
      </c>
      <c r="I9291" s="545" t="s">
        <v>12637</v>
      </c>
      <c r="J9291" s="545" t="s">
        <v>13307</v>
      </c>
      <c r="K9291" s="545" t="s">
        <v>13413</v>
      </c>
      <c r="L9291" s="545" t="s">
        <v>13413</v>
      </c>
      <c r="M9291" s="548" t="s">
        <v>13758</v>
      </c>
      <c r="N9291" s="545" t="s">
        <v>13413</v>
      </c>
      <c r="O9291" s="545" t="s">
        <v>13413</v>
      </c>
      <c r="P9291" s="549">
        <v>6872</v>
      </c>
      <c r="Q9291" s="549">
        <v>1</v>
      </c>
      <c r="R9291" s="549">
        <v>13</v>
      </c>
      <c r="S9291" s="548">
        <v>2228</v>
      </c>
      <c r="T9291" s="548"/>
      <c r="U9291" s="99"/>
    </row>
    <row r="9292" spans="1:21" ht="19.5" customHeight="1">
      <c r="A9292" s="545">
        <v>104124</v>
      </c>
      <c r="B9292" s="545" t="s">
        <v>10062</v>
      </c>
      <c r="C9292" s="545" t="s">
        <v>216</v>
      </c>
      <c r="D9292" s="546">
        <v>46052</v>
      </c>
      <c r="E9292" s="171" t="str">
        <f t="shared" si="145"/>
        <v>2026</v>
      </c>
      <c r="F9292" s="547">
        <v>3318033</v>
      </c>
      <c r="G9292" s="548">
        <v>0.19</v>
      </c>
      <c r="H9292" s="547">
        <v>2788263.03</v>
      </c>
      <c r="I9292" s="545" t="s">
        <v>12647</v>
      </c>
      <c r="J9292" s="545" t="s">
        <v>13307</v>
      </c>
      <c r="K9292" s="545" t="s">
        <v>13413</v>
      </c>
      <c r="L9292" s="545" t="s">
        <v>13413</v>
      </c>
      <c r="M9292" s="548" t="s">
        <v>13758</v>
      </c>
      <c r="N9292" s="545" t="s">
        <v>13413</v>
      </c>
      <c r="O9292" s="545" t="s">
        <v>13413</v>
      </c>
      <c r="P9292" s="549">
        <v>6873</v>
      </c>
      <c r="Q9292" s="549">
        <v>1</v>
      </c>
      <c r="R9292" s="549">
        <v>26</v>
      </c>
      <c r="S9292" s="548">
        <v>2228</v>
      </c>
      <c r="T9292" s="548"/>
      <c r="U9292" s="99"/>
    </row>
    <row r="9293" spans="1:21" ht="19.5" customHeight="1">
      <c r="A9293" s="545">
        <v>104125</v>
      </c>
      <c r="B9293" s="545" t="s">
        <v>10061</v>
      </c>
      <c r="C9293" s="545" t="s">
        <v>216</v>
      </c>
      <c r="D9293" s="546">
        <v>46052</v>
      </c>
      <c r="E9293" s="171" t="str">
        <f t="shared" si="145"/>
        <v>2026</v>
      </c>
      <c r="F9293" s="547">
        <v>2816367</v>
      </c>
      <c r="G9293" s="548">
        <v>0.19</v>
      </c>
      <c r="H9293" s="547">
        <v>2366694.96</v>
      </c>
      <c r="I9293" s="545" t="s">
        <v>12647</v>
      </c>
      <c r="J9293" s="545" t="s">
        <v>13307</v>
      </c>
      <c r="K9293" s="545" t="s">
        <v>13413</v>
      </c>
      <c r="L9293" s="545" t="s">
        <v>13413</v>
      </c>
      <c r="M9293" s="548" t="s">
        <v>13758</v>
      </c>
      <c r="N9293" s="545" t="s">
        <v>13413</v>
      </c>
      <c r="O9293" s="545" t="s">
        <v>13413</v>
      </c>
      <c r="P9293" s="549">
        <v>6874</v>
      </c>
      <c r="Q9293" s="549">
        <v>1</v>
      </c>
      <c r="R9293" s="549">
        <v>26</v>
      </c>
      <c r="S9293" s="548">
        <v>2228</v>
      </c>
      <c r="T9293" s="548"/>
      <c r="U9293" s="99"/>
    </row>
    <row r="9294" spans="1:21" ht="19.5" customHeight="1">
      <c r="A9294" s="545">
        <v>104126</v>
      </c>
      <c r="B9294" s="545" t="s">
        <v>10060</v>
      </c>
      <c r="C9294" s="545" t="s">
        <v>216</v>
      </c>
      <c r="D9294" s="546">
        <v>46052</v>
      </c>
      <c r="E9294" s="171" t="str">
        <f t="shared" si="145"/>
        <v>2026</v>
      </c>
      <c r="F9294" s="547">
        <v>2415670</v>
      </c>
      <c r="G9294" s="548">
        <v>0.19</v>
      </c>
      <c r="H9294" s="547">
        <v>2029974.79</v>
      </c>
      <c r="I9294" s="545" t="s">
        <v>12647</v>
      </c>
      <c r="J9294" s="545" t="s">
        <v>13307</v>
      </c>
      <c r="K9294" s="545" t="s">
        <v>13413</v>
      </c>
      <c r="L9294" s="545" t="s">
        <v>13413</v>
      </c>
      <c r="M9294" s="548" t="s">
        <v>13758</v>
      </c>
      <c r="N9294" s="545" t="s">
        <v>13413</v>
      </c>
      <c r="O9294" s="545" t="s">
        <v>13413</v>
      </c>
      <c r="P9294" s="549">
        <v>6875</v>
      </c>
      <c r="Q9294" s="549">
        <v>1</v>
      </c>
      <c r="R9294" s="549">
        <v>26</v>
      </c>
      <c r="S9294" s="548">
        <v>2228</v>
      </c>
      <c r="T9294" s="548"/>
      <c r="U9294" s="99"/>
    </row>
    <row r="9295" spans="1:21" ht="19.5" customHeight="1">
      <c r="A9295" s="545">
        <v>104127</v>
      </c>
      <c r="B9295" s="545" t="s">
        <v>8323</v>
      </c>
      <c r="C9295" s="545" t="s">
        <v>216</v>
      </c>
      <c r="D9295" s="546">
        <v>46077</v>
      </c>
      <c r="E9295" s="171" t="str">
        <f t="shared" si="145"/>
        <v>2026</v>
      </c>
      <c r="F9295" s="547">
        <v>3781552</v>
      </c>
      <c r="G9295" s="548">
        <v>0.19</v>
      </c>
      <c r="H9295" s="547">
        <v>3177774.79</v>
      </c>
      <c r="I9295" s="545" t="s">
        <v>12647</v>
      </c>
      <c r="J9295" s="545" t="s">
        <v>13298</v>
      </c>
      <c r="K9295" s="545" t="s">
        <v>13413</v>
      </c>
      <c r="L9295" s="545" t="s">
        <v>13413</v>
      </c>
      <c r="M9295" s="548" t="s">
        <v>13758</v>
      </c>
      <c r="N9295" s="545" t="s">
        <v>13413</v>
      </c>
      <c r="O9295" s="545" t="s">
        <v>13413</v>
      </c>
      <c r="P9295" s="549">
        <v>6876</v>
      </c>
      <c r="Q9295" s="549">
        <v>1</v>
      </c>
      <c r="R9295" s="549">
        <v>26</v>
      </c>
      <c r="S9295" s="548">
        <v>1012</v>
      </c>
      <c r="T9295" s="548"/>
      <c r="U9295" s="99"/>
    </row>
    <row r="9296" spans="1:21" ht="19.5" customHeight="1">
      <c r="A9296" s="545">
        <v>104128</v>
      </c>
      <c r="B9296" s="545" t="s">
        <v>10059</v>
      </c>
      <c r="C9296" s="545" t="s">
        <v>216</v>
      </c>
      <c r="D9296" s="546"/>
      <c r="E9296" s="171" t="str">
        <f t="shared" si="145"/>
        <v>1900</v>
      </c>
      <c r="F9296" s="547">
        <v>0</v>
      </c>
      <c r="G9296" s="548">
        <v>0</v>
      </c>
      <c r="H9296" s="547">
        <v>0</v>
      </c>
      <c r="I9296" s="545" t="s">
        <v>12647</v>
      </c>
      <c r="J9296" s="545"/>
      <c r="K9296" s="545" t="s">
        <v>13413</v>
      </c>
      <c r="L9296" s="545" t="s">
        <v>13413</v>
      </c>
      <c r="M9296" s="548" t="s">
        <v>13758</v>
      </c>
      <c r="N9296" s="545" t="s">
        <v>13413</v>
      </c>
      <c r="O9296" s="545" t="s">
        <v>13413</v>
      </c>
      <c r="P9296" s="549">
        <v>6877</v>
      </c>
      <c r="Q9296" s="549">
        <v>1</v>
      </c>
      <c r="R9296" s="549">
        <v>26</v>
      </c>
      <c r="S9296" s="548"/>
      <c r="T9296" s="548"/>
      <c r="U9296" s="99"/>
    </row>
    <row r="9297" spans="1:21" ht="19.5" customHeight="1">
      <c r="A9297" s="545">
        <v>104129</v>
      </c>
      <c r="B9297" s="545" t="s">
        <v>10058</v>
      </c>
      <c r="C9297" s="545" t="s">
        <v>216</v>
      </c>
      <c r="D9297" s="546">
        <v>44591</v>
      </c>
      <c r="E9297" s="171" t="str">
        <f t="shared" si="145"/>
        <v>2022</v>
      </c>
      <c r="F9297" s="547">
        <v>2011005</v>
      </c>
      <c r="G9297" s="548">
        <v>0.19</v>
      </c>
      <c r="H9297" s="547">
        <v>1689920.17</v>
      </c>
      <c r="I9297" s="545" t="s">
        <v>12647</v>
      </c>
      <c r="J9297" s="545" t="s">
        <v>13297</v>
      </c>
      <c r="K9297" s="545" t="s">
        <v>13413</v>
      </c>
      <c r="L9297" s="545" t="s">
        <v>13413</v>
      </c>
      <c r="M9297" s="548" t="s">
        <v>13758</v>
      </c>
      <c r="N9297" s="545" t="s">
        <v>13413</v>
      </c>
      <c r="O9297" s="545" t="s">
        <v>13413</v>
      </c>
      <c r="P9297" s="549">
        <v>6878</v>
      </c>
      <c r="Q9297" s="549">
        <v>1</v>
      </c>
      <c r="R9297" s="549">
        <v>26</v>
      </c>
      <c r="S9297" s="548">
        <v>2257</v>
      </c>
      <c r="T9297" s="548"/>
      <c r="U9297" s="99"/>
    </row>
    <row r="9298" spans="1:21" ht="19.5" customHeight="1">
      <c r="A9298" s="545">
        <v>104130</v>
      </c>
      <c r="B9298" s="545" t="s">
        <v>8224</v>
      </c>
      <c r="C9298" s="545" t="s">
        <v>216</v>
      </c>
      <c r="D9298" s="546">
        <v>44591</v>
      </c>
      <c r="E9298" s="171" t="str">
        <f t="shared" si="145"/>
        <v>2022</v>
      </c>
      <c r="F9298" s="547">
        <v>1891853</v>
      </c>
      <c r="G9298" s="548">
        <v>0.19</v>
      </c>
      <c r="H9298" s="547">
        <v>1589792.44</v>
      </c>
      <c r="I9298" s="545" t="s">
        <v>12647</v>
      </c>
      <c r="J9298" s="545" t="s">
        <v>13297</v>
      </c>
      <c r="K9298" s="545" t="s">
        <v>13413</v>
      </c>
      <c r="L9298" s="545" t="s">
        <v>13413</v>
      </c>
      <c r="M9298" s="548" t="s">
        <v>13758</v>
      </c>
      <c r="N9298" s="545" t="s">
        <v>13413</v>
      </c>
      <c r="O9298" s="545" t="s">
        <v>13413</v>
      </c>
      <c r="P9298" s="549">
        <v>6879</v>
      </c>
      <c r="Q9298" s="549">
        <v>1</v>
      </c>
      <c r="R9298" s="549">
        <v>26</v>
      </c>
      <c r="S9298" s="548">
        <v>2257</v>
      </c>
      <c r="T9298" s="548"/>
      <c r="U9298" s="99"/>
    </row>
    <row r="9299" spans="1:21" ht="19.5" customHeight="1">
      <c r="A9299" s="545">
        <v>104131</v>
      </c>
      <c r="B9299" s="545" t="s">
        <v>8322</v>
      </c>
      <c r="C9299" s="545" t="s">
        <v>216</v>
      </c>
      <c r="D9299" s="546">
        <v>46052</v>
      </c>
      <c r="E9299" s="171" t="str">
        <f t="shared" si="145"/>
        <v>2026</v>
      </c>
      <c r="F9299" s="547">
        <v>4403024</v>
      </c>
      <c r="G9299" s="548">
        <v>0.19</v>
      </c>
      <c r="H9299" s="547">
        <v>3700020.17</v>
      </c>
      <c r="I9299" s="545" t="s">
        <v>12647</v>
      </c>
      <c r="J9299" s="545" t="s">
        <v>13307</v>
      </c>
      <c r="K9299" s="545" t="s">
        <v>13413</v>
      </c>
      <c r="L9299" s="545" t="s">
        <v>13413</v>
      </c>
      <c r="M9299" s="548" t="s">
        <v>13758</v>
      </c>
      <c r="N9299" s="545" t="s">
        <v>13413</v>
      </c>
      <c r="O9299" s="545" t="s">
        <v>13413</v>
      </c>
      <c r="P9299" s="549">
        <v>6880</v>
      </c>
      <c r="Q9299" s="549">
        <v>1</v>
      </c>
      <c r="R9299" s="549">
        <v>26</v>
      </c>
      <c r="S9299" s="548">
        <v>2228</v>
      </c>
      <c r="T9299" s="548"/>
      <c r="U9299" s="99"/>
    </row>
    <row r="9300" spans="1:21" ht="19.5" customHeight="1">
      <c r="A9300" s="545">
        <v>104132</v>
      </c>
      <c r="B9300" s="545" t="s">
        <v>10057</v>
      </c>
      <c r="C9300" s="545" t="s">
        <v>216</v>
      </c>
      <c r="D9300" s="546"/>
      <c r="E9300" s="171" t="str">
        <f t="shared" si="145"/>
        <v>1900</v>
      </c>
      <c r="F9300" s="547">
        <v>0</v>
      </c>
      <c r="G9300" s="548">
        <v>0</v>
      </c>
      <c r="H9300" s="547">
        <v>0</v>
      </c>
      <c r="I9300" s="545" t="s">
        <v>12637</v>
      </c>
      <c r="J9300" s="545"/>
      <c r="K9300" s="545" t="s">
        <v>13413</v>
      </c>
      <c r="L9300" s="545" t="s">
        <v>13413</v>
      </c>
      <c r="M9300" s="548" t="s">
        <v>13758</v>
      </c>
      <c r="N9300" s="545" t="s">
        <v>13413</v>
      </c>
      <c r="O9300" s="545" t="s">
        <v>13413</v>
      </c>
      <c r="P9300" s="549">
        <v>6881</v>
      </c>
      <c r="Q9300" s="549">
        <v>1</v>
      </c>
      <c r="R9300" s="549">
        <v>13</v>
      </c>
      <c r="S9300" s="548"/>
      <c r="T9300" s="548"/>
      <c r="U9300" s="99"/>
    </row>
    <row r="9301" spans="1:21" ht="19.5" customHeight="1">
      <c r="A9301" s="545">
        <v>104133</v>
      </c>
      <c r="B9301" s="545" t="s">
        <v>5223</v>
      </c>
      <c r="C9301" s="545" t="s">
        <v>4504</v>
      </c>
      <c r="D9301" s="546">
        <v>44720</v>
      </c>
      <c r="E9301" s="171" t="str">
        <f t="shared" si="145"/>
        <v>2022</v>
      </c>
      <c r="F9301" s="547">
        <v>158272</v>
      </c>
      <c r="G9301" s="548">
        <v>0</v>
      </c>
      <c r="H9301" s="547">
        <v>158272</v>
      </c>
      <c r="I9301" s="545" t="s">
        <v>12653</v>
      </c>
      <c r="J9301" s="545" t="s">
        <v>13306</v>
      </c>
      <c r="K9301" s="545" t="s">
        <v>13413</v>
      </c>
      <c r="L9301" s="545" t="s">
        <v>13413</v>
      </c>
      <c r="M9301" s="548" t="s">
        <v>13813</v>
      </c>
      <c r="N9301" s="545" t="s">
        <v>13413</v>
      </c>
      <c r="O9301" s="545" t="s">
        <v>13413</v>
      </c>
      <c r="P9301" s="549">
        <v>6882</v>
      </c>
      <c r="Q9301" s="549">
        <v>3</v>
      </c>
      <c r="R9301" s="549">
        <v>160</v>
      </c>
      <c r="S9301" s="548">
        <v>465</v>
      </c>
      <c r="T9301" s="548"/>
      <c r="U9301" s="99"/>
    </row>
    <row r="9302" spans="1:21" ht="19.5" customHeight="1">
      <c r="A9302" s="545">
        <v>104134</v>
      </c>
      <c r="B9302" s="545" t="s">
        <v>978</v>
      </c>
      <c r="C9302" s="545" t="s">
        <v>4504</v>
      </c>
      <c r="D9302" s="546">
        <v>45708</v>
      </c>
      <c r="E9302" s="171" t="str">
        <f t="shared" si="145"/>
        <v>2025</v>
      </c>
      <c r="F9302" s="547">
        <v>413594</v>
      </c>
      <c r="G9302" s="548">
        <v>0.19</v>
      </c>
      <c r="H9302" s="547">
        <v>347557.98</v>
      </c>
      <c r="I9302" s="545" t="s">
        <v>12668</v>
      </c>
      <c r="J9302" s="545" t="s">
        <v>13307</v>
      </c>
      <c r="K9302" s="545" t="s">
        <v>13413</v>
      </c>
      <c r="L9302" s="545" t="s">
        <v>13413</v>
      </c>
      <c r="M9302" s="548" t="s">
        <v>13868</v>
      </c>
      <c r="N9302" s="545" t="s">
        <v>13413</v>
      </c>
      <c r="O9302" s="545" t="s">
        <v>13413</v>
      </c>
      <c r="P9302" s="549">
        <v>6883</v>
      </c>
      <c r="Q9302" s="549">
        <v>2</v>
      </c>
      <c r="R9302" s="549">
        <v>7</v>
      </c>
      <c r="S9302" s="548">
        <v>2228</v>
      </c>
      <c r="T9302" s="548"/>
      <c r="U9302" s="99"/>
    </row>
    <row r="9303" spans="1:21" ht="19.5" customHeight="1">
      <c r="A9303" s="545">
        <v>104135</v>
      </c>
      <c r="B9303" s="545" t="s">
        <v>6227</v>
      </c>
      <c r="C9303" s="545" t="s">
        <v>786</v>
      </c>
      <c r="D9303" s="546">
        <v>46056</v>
      </c>
      <c r="E9303" s="171" t="str">
        <f t="shared" si="145"/>
        <v>2026</v>
      </c>
      <c r="F9303" s="547">
        <v>293882</v>
      </c>
      <c r="G9303" s="548">
        <v>0.19</v>
      </c>
      <c r="H9303" s="547">
        <v>246959.66</v>
      </c>
      <c r="I9303" s="545" t="s">
        <v>12683</v>
      </c>
      <c r="J9303" s="545" t="s">
        <v>13298</v>
      </c>
      <c r="K9303" s="545" t="s">
        <v>13413</v>
      </c>
      <c r="L9303" s="545" t="s">
        <v>13413</v>
      </c>
      <c r="M9303" s="548" t="s">
        <v>13758</v>
      </c>
      <c r="N9303" s="545" t="s">
        <v>13413</v>
      </c>
      <c r="O9303" s="545" t="s">
        <v>13413</v>
      </c>
      <c r="P9303" s="549">
        <v>6884</v>
      </c>
      <c r="Q9303" s="549">
        <v>1</v>
      </c>
      <c r="R9303" s="549">
        <v>18</v>
      </c>
      <c r="S9303" s="548">
        <v>1012</v>
      </c>
      <c r="T9303" s="548"/>
      <c r="U9303" s="99"/>
    </row>
    <row r="9304" spans="1:21" ht="19.5" customHeight="1">
      <c r="A9304" s="545">
        <v>104136</v>
      </c>
      <c r="B9304" s="545" t="s">
        <v>2962</v>
      </c>
      <c r="C9304" s="545" t="s">
        <v>216</v>
      </c>
      <c r="D9304" s="546">
        <v>45708</v>
      </c>
      <c r="E9304" s="171" t="str">
        <f t="shared" si="145"/>
        <v>2025</v>
      </c>
      <c r="F9304" s="547">
        <v>9993.66</v>
      </c>
      <c r="G9304" s="548">
        <v>0.19</v>
      </c>
      <c r="H9304" s="547">
        <v>8398.0300000000007</v>
      </c>
      <c r="I9304" s="545" t="s">
        <v>12683</v>
      </c>
      <c r="J9304" s="545" t="s">
        <v>13307</v>
      </c>
      <c r="K9304" s="545" t="s">
        <v>13413</v>
      </c>
      <c r="L9304" s="545" t="s">
        <v>13413</v>
      </c>
      <c r="M9304" s="548" t="s">
        <v>13758</v>
      </c>
      <c r="N9304" s="545" t="s">
        <v>13413</v>
      </c>
      <c r="O9304" s="545" t="s">
        <v>13413</v>
      </c>
      <c r="P9304" s="549">
        <v>6885</v>
      </c>
      <c r="Q9304" s="549">
        <v>1</v>
      </c>
      <c r="R9304" s="549">
        <v>18</v>
      </c>
      <c r="S9304" s="548">
        <v>2228</v>
      </c>
      <c r="T9304" s="548"/>
      <c r="U9304" s="99"/>
    </row>
    <row r="9305" spans="1:21" ht="19.5" customHeight="1">
      <c r="A9305" s="545">
        <v>104137</v>
      </c>
      <c r="B9305" s="545" t="s">
        <v>6636</v>
      </c>
      <c r="C9305" s="545" t="s">
        <v>216</v>
      </c>
      <c r="D9305" s="546">
        <v>45708</v>
      </c>
      <c r="E9305" s="171" t="str">
        <f t="shared" si="145"/>
        <v>2025</v>
      </c>
      <c r="F9305" s="547">
        <v>3755.87</v>
      </c>
      <c r="G9305" s="548">
        <v>0.19</v>
      </c>
      <c r="H9305" s="547">
        <v>3156.19</v>
      </c>
      <c r="I9305" s="545" t="s">
        <v>12683</v>
      </c>
      <c r="J9305" s="545" t="s">
        <v>13307</v>
      </c>
      <c r="K9305" s="545" t="s">
        <v>13413</v>
      </c>
      <c r="L9305" s="545" t="s">
        <v>13413</v>
      </c>
      <c r="M9305" s="548" t="s">
        <v>13758</v>
      </c>
      <c r="N9305" s="545" t="s">
        <v>13413</v>
      </c>
      <c r="O9305" s="545" t="s">
        <v>13413</v>
      </c>
      <c r="P9305" s="549">
        <v>6886</v>
      </c>
      <c r="Q9305" s="549">
        <v>1</v>
      </c>
      <c r="R9305" s="549">
        <v>18</v>
      </c>
      <c r="S9305" s="548">
        <v>2228</v>
      </c>
      <c r="T9305" s="548"/>
      <c r="U9305" s="99"/>
    </row>
    <row r="9306" spans="1:21" ht="19.5" customHeight="1">
      <c r="A9306" s="545">
        <v>104138</v>
      </c>
      <c r="B9306" s="545" t="s">
        <v>10056</v>
      </c>
      <c r="C9306" s="545" t="s">
        <v>786</v>
      </c>
      <c r="D9306" s="546">
        <v>46052</v>
      </c>
      <c r="E9306" s="171" t="str">
        <f t="shared" si="145"/>
        <v>2026</v>
      </c>
      <c r="F9306" s="547">
        <v>564636</v>
      </c>
      <c r="G9306" s="548">
        <v>0.19</v>
      </c>
      <c r="H9306" s="547">
        <v>474484.03</v>
      </c>
      <c r="I9306" s="545" t="s">
        <v>12683</v>
      </c>
      <c r="J9306" s="545" t="s">
        <v>13307</v>
      </c>
      <c r="K9306" s="545" t="s">
        <v>13413</v>
      </c>
      <c r="L9306" s="545" t="s">
        <v>13413</v>
      </c>
      <c r="M9306" s="548" t="s">
        <v>13758</v>
      </c>
      <c r="N9306" s="545" t="s">
        <v>13413</v>
      </c>
      <c r="O9306" s="545" t="s">
        <v>13413</v>
      </c>
      <c r="P9306" s="549">
        <v>6887</v>
      </c>
      <c r="Q9306" s="549">
        <v>1</v>
      </c>
      <c r="R9306" s="549">
        <v>18</v>
      </c>
      <c r="S9306" s="548">
        <v>2228</v>
      </c>
      <c r="T9306" s="548"/>
      <c r="U9306" s="99"/>
    </row>
    <row r="9307" spans="1:21" ht="19.5" customHeight="1">
      <c r="A9307" s="545">
        <v>104139</v>
      </c>
      <c r="B9307" s="545" t="s">
        <v>10055</v>
      </c>
      <c r="C9307" s="545" t="s">
        <v>786</v>
      </c>
      <c r="D9307" s="546">
        <v>46052</v>
      </c>
      <c r="E9307" s="171" t="str">
        <f t="shared" si="145"/>
        <v>2026</v>
      </c>
      <c r="F9307" s="547">
        <v>407293</v>
      </c>
      <c r="G9307" s="548">
        <v>0.19</v>
      </c>
      <c r="H9307" s="547">
        <v>342263.03</v>
      </c>
      <c r="I9307" s="545" t="s">
        <v>12683</v>
      </c>
      <c r="J9307" s="545" t="s">
        <v>13307</v>
      </c>
      <c r="K9307" s="545" t="s">
        <v>13413</v>
      </c>
      <c r="L9307" s="545" t="s">
        <v>13413</v>
      </c>
      <c r="M9307" s="548" t="s">
        <v>13758</v>
      </c>
      <c r="N9307" s="545" t="s">
        <v>13413</v>
      </c>
      <c r="O9307" s="545" t="s">
        <v>13413</v>
      </c>
      <c r="P9307" s="549">
        <v>6888</v>
      </c>
      <c r="Q9307" s="549">
        <v>1</v>
      </c>
      <c r="R9307" s="549">
        <v>18</v>
      </c>
      <c r="S9307" s="548">
        <v>2228</v>
      </c>
      <c r="T9307" s="548"/>
      <c r="U9307" s="99"/>
    </row>
    <row r="9308" spans="1:21" ht="19.5" customHeight="1">
      <c r="A9308" s="545">
        <v>104140</v>
      </c>
      <c r="B9308" s="545" t="s">
        <v>8338</v>
      </c>
      <c r="C9308" s="545" t="s">
        <v>209</v>
      </c>
      <c r="D9308" s="546">
        <v>44592</v>
      </c>
      <c r="E9308" s="171" t="str">
        <f t="shared" si="145"/>
        <v>2022</v>
      </c>
      <c r="F9308" s="547">
        <v>69820</v>
      </c>
      <c r="G9308" s="548">
        <v>0.19</v>
      </c>
      <c r="H9308" s="547">
        <v>58672.27</v>
      </c>
      <c r="I9308" s="545" t="s">
        <v>12648</v>
      </c>
      <c r="J9308" s="545" t="s">
        <v>13297</v>
      </c>
      <c r="K9308" s="545" t="s">
        <v>13413</v>
      </c>
      <c r="L9308" s="545" t="s">
        <v>13413</v>
      </c>
      <c r="M9308" s="548" t="s">
        <v>13758</v>
      </c>
      <c r="N9308" s="545" t="s">
        <v>13413</v>
      </c>
      <c r="O9308" s="545" t="s">
        <v>13413</v>
      </c>
      <c r="P9308" s="549">
        <v>6889</v>
      </c>
      <c r="Q9308" s="549">
        <v>1</v>
      </c>
      <c r="R9308" s="549">
        <v>67</v>
      </c>
      <c r="S9308" s="548">
        <v>2257</v>
      </c>
      <c r="T9308" s="548"/>
      <c r="U9308" s="99"/>
    </row>
    <row r="9309" spans="1:21" ht="19.5" customHeight="1">
      <c r="A9309" s="545">
        <v>104141</v>
      </c>
      <c r="B9309" s="545" t="s">
        <v>10054</v>
      </c>
      <c r="C9309" s="545" t="s">
        <v>216</v>
      </c>
      <c r="D9309" s="546"/>
      <c r="E9309" s="171" t="str">
        <f t="shared" si="145"/>
        <v>1900</v>
      </c>
      <c r="F9309" s="547">
        <v>0</v>
      </c>
      <c r="G9309" s="548">
        <v>0</v>
      </c>
      <c r="H9309" s="547">
        <v>0</v>
      </c>
      <c r="I9309" s="545" t="s">
        <v>12973</v>
      </c>
      <c r="J9309" s="545"/>
      <c r="K9309" s="545" t="s">
        <v>13413</v>
      </c>
      <c r="L9309" s="545" t="s">
        <v>13413</v>
      </c>
      <c r="M9309" s="548" t="s">
        <v>13758</v>
      </c>
      <c r="N9309" s="545" t="s">
        <v>13413</v>
      </c>
      <c r="O9309" s="545" t="s">
        <v>13413</v>
      </c>
      <c r="P9309" s="549">
        <v>6890</v>
      </c>
      <c r="Q9309" s="549">
        <v>1</v>
      </c>
      <c r="R9309" s="549">
        <v>59</v>
      </c>
      <c r="S9309" s="548"/>
      <c r="T9309" s="548"/>
      <c r="U9309" s="99"/>
    </row>
    <row r="9310" spans="1:21" ht="19.5" customHeight="1">
      <c r="A9310" s="545">
        <v>104142</v>
      </c>
      <c r="B9310" s="545" t="s">
        <v>10053</v>
      </c>
      <c r="C9310" s="545" t="s">
        <v>216</v>
      </c>
      <c r="D9310" s="546"/>
      <c r="E9310" s="171" t="str">
        <f t="shared" si="145"/>
        <v>1900</v>
      </c>
      <c r="F9310" s="547">
        <v>0</v>
      </c>
      <c r="G9310" s="548">
        <v>0</v>
      </c>
      <c r="H9310" s="547">
        <v>0</v>
      </c>
      <c r="I9310" s="545" t="s">
        <v>12973</v>
      </c>
      <c r="J9310" s="545"/>
      <c r="K9310" s="545" t="s">
        <v>13413</v>
      </c>
      <c r="L9310" s="545" t="s">
        <v>13413</v>
      </c>
      <c r="M9310" s="548" t="s">
        <v>13758</v>
      </c>
      <c r="N9310" s="545" t="s">
        <v>13413</v>
      </c>
      <c r="O9310" s="545" t="s">
        <v>13413</v>
      </c>
      <c r="P9310" s="549">
        <v>6891</v>
      </c>
      <c r="Q9310" s="549">
        <v>1</v>
      </c>
      <c r="R9310" s="549">
        <v>59</v>
      </c>
      <c r="S9310" s="548"/>
      <c r="T9310" s="548"/>
      <c r="U9310" s="99"/>
    </row>
    <row r="9311" spans="1:21" ht="19.5" customHeight="1">
      <c r="A9311" s="545">
        <v>104143</v>
      </c>
      <c r="B9311" s="545" t="s">
        <v>4246</v>
      </c>
      <c r="C9311" s="545" t="s">
        <v>216</v>
      </c>
      <c r="D9311" s="546"/>
      <c r="E9311" s="171" t="str">
        <f t="shared" si="145"/>
        <v>1900</v>
      </c>
      <c r="F9311" s="547">
        <v>0</v>
      </c>
      <c r="G9311" s="548">
        <v>0</v>
      </c>
      <c r="H9311" s="547">
        <v>0</v>
      </c>
      <c r="I9311" s="545" t="s">
        <v>12973</v>
      </c>
      <c r="J9311" s="545"/>
      <c r="K9311" s="545" t="s">
        <v>13413</v>
      </c>
      <c r="L9311" s="545" t="s">
        <v>13413</v>
      </c>
      <c r="M9311" s="548" t="s">
        <v>13758</v>
      </c>
      <c r="N9311" s="545" t="s">
        <v>13413</v>
      </c>
      <c r="O9311" s="545" t="s">
        <v>13413</v>
      </c>
      <c r="P9311" s="549">
        <v>6892</v>
      </c>
      <c r="Q9311" s="549">
        <v>1</v>
      </c>
      <c r="R9311" s="549">
        <v>59</v>
      </c>
      <c r="S9311" s="548"/>
      <c r="T9311" s="548"/>
      <c r="U9311" s="99"/>
    </row>
    <row r="9312" spans="1:21" ht="19.5" customHeight="1">
      <c r="A9312" s="545">
        <v>104144</v>
      </c>
      <c r="B9312" s="545" t="s">
        <v>1431</v>
      </c>
      <c r="C9312" s="545" t="s">
        <v>216</v>
      </c>
      <c r="D9312" s="546"/>
      <c r="E9312" s="171" t="str">
        <f t="shared" si="145"/>
        <v>1900</v>
      </c>
      <c r="F9312" s="547">
        <v>0</v>
      </c>
      <c r="G9312" s="548">
        <v>0</v>
      </c>
      <c r="H9312" s="547">
        <v>0</v>
      </c>
      <c r="I9312" s="545" t="s">
        <v>12701</v>
      </c>
      <c r="J9312" s="545"/>
      <c r="K9312" s="545" t="s">
        <v>13413</v>
      </c>
      <c r="L9312" s="545" t="s">
        <v>13413</v>
      </c>
      <c r="M9312" s="548" t="s">
        <v>13758</v>
      </c>
      <c r="N9312" s="545" t="s">
        <v>13413</v>
      </c>
      <c r="O9312" s="545" t="s">
        <v>13413</v>
      </c>
      <c r="P9312" s="549">
        <v>6893</v>
      </c>
      <c r="Q9312" s="549">
        <v>1</v>
      </c>
      <c r="R9312" s="549">
        <v>10</v>
      </c>
      <c r="S9312" s="548"/>
      <c r="T9312" s="548"/>
      <c r="U9312" s="99"/>
    </row>
    <row r="9313" spans="1:21" ht="19.5" customHeight="1">
      <c r="A9313" s="545">
        <v>104145</v>
      </c>
      <c r="B9313" s="545" t="s">
        <v>10052</v>
      </c>
      <c r="C9313" s="545" t="s">
        <v>903</v>
      </c>
      <c r="D9313" s="546"/>
      <c r="E9313" s="171" t="str">
        <f t="shared" si="145"/>
        <v>1900</v>
      </c>
      <c r="F9313" s="547">
        <v>0</v>
      </c>
      <c r="G9313" s="548">
        <v>0</v>
      </c>
      <c r="H9313" s="547">
        <v>0</v>
      </c>
      <c r="I9313" s="545" t="s">
        <v>12705</v>
      </c>
      <c r="J9313" s="545"/>
      <c r="K9313" s="545" t="s">
        <v>13413</v>
      </c>
      <c r="L9313" s="545" t="s">
        <v>13413</v>
      </c>
      <c r="M9313" s="548" t="s">
        <v>13758</v>
      </c>
      <c r="N9313" s="545" t="s">
        <v>13413</v>
      </c>
      <c r="O9313" s="545" t="s">
        <v>13413</v>
      </c>
      <c r="P9313" s="549">
        <v>6894</v>
      </c>
      <c r="Q9313" s="549">
        <v>1</v>
      </c>
      <c r="R9313" s="549">
        <v>22</v>
      </c>
      <c r="S9313" s="548"/>
      <c r="T9313" s="548"/>
      <c r="U9313" s="99"/>
    </row>
    <row r="9314" spans="1:21" ht="19.5" customHeight="1">
      <c r="A9314" s="545">
        <v>104146</v>
      </c>
      <c r="B9314" s="545" t="s">
        <v>274</v>
      </c>
      <c r="C9314" s="545" t="s">
        <v>209</v>
      </c>
      <c r="D9314" s="546"/>
      <c r="E9314" s="171" t="str">
        <f t="shared" si="145"/>
        <v>1900</v>
      </c>
      <c r="F9314" s="547">
        <v>0</v>
      </c>
      <c r="G9314" s="548">
        <v>0</v>
      </c>
      <c r="H9314" s="547">
        <v>0</v>
      </c>
      <c r="I9314" s="545" t="s">
        <v>12640</v>
      </c>
      <c r="J9314" s="545"/>
      <c r="K9314" s="545" t="s">
        <v>13413</v>
      </c>
      <c r="L9314" s="545" t="s">
        <v>13413</v>
      </c>
      <c r="M9314" s="548" t="s">
        <v>13758</v>
      </c>
      <c r="N9314" s="545" t="s">
        <v>13413</v>
      </c>
      <c r="O9314" s="545" t="s">
        <v>13413</v>
      </c>
      <c r="P9314" s="549">
        <v>6895</v>
      </c>
      <c r="Q9314" s="549">
        <v>1</v>
      </c>
      <c r="R9314" s="549">
        <v>1</v>
      </c>
      <c r="S9314" s="548"/>
      <c r="T9314" s="548"/>
      <c r="U9314" s="99"/>
    </row>
    <row r="9315" spans="1:21" ht="19.5" customHeight="1">
      <c r="A9315" s="545">
        <v>104147</v>
      </c>
      <c r="B9315" s="545" t="s">
        <v>3899</v>
      </c>
      <c r="C9315" s="545" t="s">
        <v>4479</v>
      </c>
      <c r="D9315" s="546">
        <v>46052</v>
      </c>
      <c r="E9315" s="171" t="str">
        <f t="shared" si="145"/>
        <v>2026</v>
      </c>
      <c r="F9315" s="547">
        <v>18267</v>
      </c>
      <c r="G9315" s="548">
        <v>0.19</v>
      </c>
      <c r="H9315" s="547">
        <v>15350.42</v>
      </c>
      <c r="I9315" s="545" t="s">
        <v>12987</v>
      </c>
      <c r="J9315" s="545" t="s">
        <v>13307</v>
      </c>
      <c r="K9315" s="545" t="s">
        <v>13413</v>
      </c>
      <c r="L9315" s="545" t="s">
        <v>13413</v>
      </c>
      <c r="M9315" s="548" t="s">
        <v>13758</v>
      </c>
      <c r="N9315" s="545" t="s">
        <v>13413</v>
      </c>
      <c r="O9315" s="545" t="s">
        <v>13413</v>
      </c>
      <c r="P9315" s="549">
        <v>6896</v>
      </c>
      <c r="Q9315" s="549">
        <v>1</v>
      </c>
      <c r="R9315" s="549">
        <v>35</v>
      </c>
      <c r="S9315" s="548">
        <v>2228</v>
      </c>
      <c r="T9315" s="548"/>
      <c r="U9315" s="99"/>
    </row>
    <row r="9316" spans="1:21" ht="19.5" customHeight="1">
      <c r="A9316" s="545">
        <v>104148</v>
      </c>
      <c r="B9316" s="545" t="s">
        <v>10051</v>
      </c>
      <c r="C9316" s="545" t="s">
        <v>216</v>
      </c>
      <c r="D9316" s="546"/>
      <c r="E9316" s="171" t="str">
        <f t="shared" si="145"/>
        <v>1900</v>
      </c>
      <c r="F9316" s="547">
        <v>0</v>
      </c>
      <c r="G9316" s="548">
        <v>0</v>
      </c>
      <c r="H9316" s="547">
        <v>0</v>
      </c>
      <c r="I9316" s="545" t="s">
        <v>12973</v>
      </c>
      <c r="J9316" s="545"/>
      <c r="K9316" s="545" t="s">
        <v>13413</v>
      </c>
      <c r="L9316" s="545" t="s">
        <v>13413</v>
      </c>
      <c r="M9316" s="548" t="s">
        <v>13758</v>
      </c>
      <c r="N9316" s="545" t="s">
        <v>13413</v>
      </c>
      <c r="O9316" s="545" t="s">
        <v>13413</v>
      </c>
      <c r="P9316" s="549">
        <v>6897</v>
      </c>
      <c r="Q9316" s="549">
        <v>1</v>
      </c>
      <c r="R9316" s="549">
        <v>59</v>
      </c>
      <c r="S9316" s="548"/>
      <c r="T9316" s="548"/>
      <c r="U9316" s="99"/>
    </row>
    <row r="9317" spans="1:21" ht="19.5" customHeight="1">
      <c r="A9317" s="545">
        <v>104149</v>
      </c>
      <c r="B9317" s="545" t="s">
        <v>4443</v>
      </c>
      <c r="C9317" s="545" t="s">
        <v>216</v>
      </c>
      <c r="D9317" s="546"/>
      <c r="E9317" s="171" t="str">
        <f t="shared" si="145"/>
        <v>1900</v>
      </c>
      <c r="F9317" s="547">
        <v>0</v>
      </c>
      <c r="G9317" s="548">
        <v>0</v>
      </c>
      <c r="H9317" s="547">
        <v>0</v>
      </c>
      <c r="I9317" s="545" t="s">
        <v>12973</v>
      </c>
      <c r="J9317" s="545"/>
      <c r="K9317" s="545" t="s">
        <v>13413</v>
      </c>
      <c r="L9317" s="545" t="s">
        <v>13413</v>
      </c>
      <c r="M9317" s="548" t="s">
        <v>13758</v>
      </c>
      <c r="N9317" s="545" t="s">
        <v>13413</v>
      </c>
      <c r="O9317" s="545" t="s">
        <v>13413</v>
      </c>
      <c r="P9317" s="549">
        <v>6898</v>
      </c>
      <c r="Q9317" s="549">
        <v>1</v>
      </c>
      <c r="R9317" s="549">
        <v>59</v>
      </c>
      <c r="S9317" s="548"/>
      <c r="T9317" s="548"/>
      <c r="U9317" s="99"/>
    </row>
    <row r="9318" spans="1:21" ht="19.5" customHeight="1">
      <c r="A9318" s="545">
        <v>104150</v>
      </c>
      <c r="B9318" s="545" t="s">
        <v>4235</v>
      </c>
      <c r="C9318" s="545" t="s">
        <v>216</v>
      </c>
      <c r="D9318" s="546"/>
      <c r="E9318" s="171" t="str">
        <f t="shared" si="145"/>
        <v>1900</v>
      </c>
      <c r="F9318" s="547">
        <v>0</v>
      </c>
      <c r="G9318" s="548">
        <v>0</v>
      </c>
      <c r="H9318" s="547">
        <v>0</v>
      </c>
      <c r="I9318" s="545" t="s">
        <v>12973</v>
      </c>
      <c r="J9318" s="545"/>
      <c r="K9318" s="545" t="s">
        <v>13413</v>
      </c>
      <c r="L9318" s="545" t="s">
        <v>13413</v>
      </c>
      <c r="M9318" s="548" t="s">
        <v>13758</v>
      </c>
      <c r="N9318" s="545" t="s">
        <v>13413</v>
      </c>
      <c r="O9318" s="545" t="s">
        <v>13413</v>
      </c>
      <c r="P9318" s="549">
        <v>6899</v>
      </c>
      <c r="Q9318" s="549">
        <v>1</v>
      </c>
      <c r="R9318" s="549">
        <v>59</v>
      </c>
      <c r="S9318" s="548"/>
      <c r="T9318" s="548"/>
      <c r="U9318" s="99"/>
    </row>
    <row r="9319" spans="1:21" ht="19.5" customHeight="1">
      <c r="A9319" s="545">
        <v>104151</v>
      </c>
      <c r="B9319" s="545" t="s">
        <v>4060</v>
      </c>
      <c r="C9319" s="545" t="s">
        <v>216</v>
      </c>
      <c r="D9319" s="546"/>
      <c r="E9319" s="171" t="str">
        <f t="shared" si="145"/>
        <v>1900</v>
      </c>
      <c r="F9319" s="547">
        <v>0</v>
      </c>
      <c r="G9319" s="548">
        <v>0</v>
      </c>
      <c r="H9319" s="547">
        <v>0</v>
      </c>
      <c r="I9319" s="545" t="s">
        <v>12973</v>
      </c>
      <c r="J9319" s="545"/>
      <c r="K9319" s="545" t="s">
        <v>13413</v>
      </c>
      <c r="L9319" s="545" t="s">
        <v>13413</v>
      </c>
      <c r="M9319" s="548" t="s">
        <v>13758</v>
      </c>
      <c r="N9319" s="545" t="s">
        <v>13413</v>
      </c>
      <c r="O9319" s="545" t="s">
        <v>13413</v>
      </c>
      <c r="P9319" s="549">
        <v>6900</v>
      </c>
      <c r="Q9319" s="549">
        <v>1</v>
      </c>
      <c r="R9319" s="549">
        <v>59</v>
      </c>
      <c r="S9319" s="548"/>
      <c r="T9319" s="548"/>
      <c r="U9319" s="99"/>
    </row>
    <row r="9320" spans="1:21" ht="19.5" customHeight="1">
      <c r="A9320" s="545">
        <v>104152</v>
      </c>
      <c r="B9320" s="545" t="s">
        <v>4223</v>
      </c>
      <c r="C9320" s="545" t="s">
        <v>216</v>
      </c>
      <c r="D9320" s="546"/>
      <c r="E9320" s="171" t="str">
        <f t="shared" si="145"/>
        <v>1900</v>
      </c>
      <c r="F9320" s="547">
        <v>0</v>
      </c>
      <c r="G9320" s="548">
        <v>0</v>
      </c>
      <c r="H9320" s="547">
        <v>0</v>
      </c>
      <c r="I9320" s="545" t="s">
        <v>12754</v>
      </c>
      <c r="J9320" s="545"/>
      <c r="K9320" s="545" t="s">
        <v>13413</v>
      </c>
      <c r="L9320" s="545" t="s">
        <v>13413</v>
      </c>
      <c r="M9320" s="548" t="s">
        <v>13758</v>
      </c>
      <c r="N9320" s="545" t="s">
        <v>13413</v>
      </c>
      <c r="O9320" s="545" t="s">
        <v>13413</v>
      </c>
      <c r="P9320" s="549">
        <v>6901</v>
      </c>
      <c r="Q9320" s="549">
        <v>1</v>
      </c>
      <c r="R9320" s="549">
        <v>33</v>
      </c>
      <c r="S9320" s="548"/>
      <c r="T9320" s="548"/>
      <c r="U9320" s="99"/>
    </row>
    <row r="9321" spans="1:21" ht="19.5" customHeight="1">
      <c r="A9321" s="545">
        <v>104153</v>
      </c>
      <c r="B9321" s="545" t="s">
        <v>3884</v>
      </c>
      <c r="C9321" s="545" t="s">
        <v>216</v>
      </c>
      <c r="D9321" s="546">
        <v>46052</v>
      </c>
      <c r="E9321" s="171" t="str">
        <f t="shared" si="145"/>
        <v>2026</v>
      </c>
      <c r="F9321" s="547">
        <v>69544</v>
      </c>
      <c r="G9321" s="548">
        <v>0.19</v>
      </c>
      <c r="H9321" s="547">
        <v>58440.34</v>
      </c>
      <c r="I9321" s="545" t="s">
        <v>12754</v>
      </c>
      <c r="J9321" s="545" t="s">
        <v>13307</v>
      </c>
      <c r="K9321" s="545" t="s">
        <v>13413</v>
      </c>
      <c r="L9321" s="545" t="s">
        <v>13413</v>
      </c>
      <c r="M9321" s="548" t="s">
        <v>13758</v>
      </c>
      <c r="N9321" s="545" t="s">
        <v>13413</v>
      </c>
      <c r="O9321" s="545" t="s">
        <v>13413</v>
      </c>
      <c r="P9321" s="549">
        <v>6902</v>
      </c>
      <c r="Q9321" s="549">
        <v>1</v>
      </c>
      <c r="R9321" s="549">
        <v>33</v>
      </c>
      <c r="S9321" s="548">
        <v>2228</v>
      </c>
      <c r="T9321" s="548"/>
      <c r="U9321" s="99"/>
    </row>
    <row r="9322" spans="1:21" ht="19.5" customHeight="1">
      <c r="A9322" s="545">
        <v>104154</v>
      </c>
      <c r="B9322" s="545" t="s">
        <v>3676</v>
      </c>
      <c r="C9322" s="545" t="s">
        <v>216</v>
      </c>
      <c r="D9322" s="546"/>
      <c r="E9322" s="171" t="str">
        <f t="shared" si="145"/>
        <v>1900</v>
      </c>
      <c r="F9322" s="547">
        <v>0</v>
      </c>
      <c r="G9322" s="548">
        <v>0</v>
      </c>
      <c r="H9322" s="547">
        <v>0</v>
      </c>
      <c r="I9322" s="545" t="s">
        <v>12702</v>
      </c>
      <c r="J9322" s="545"/>
      <c r="K9322" s="545" t="s">
        <v>19176</v>
      </c>
      <c r="L9322" s="545" t="s">
        <v>13413</v>
      </c>
      <c r="M9322" s="548" t="s">
        <v>13758</v>
      </c>
      <c r="N9322" s="545" t="s">
        <v>13413</v>
      </c>
      <c r="O9322" s="545" t="s">
        <v>13413</v>
      </c>
      <c r="P9322" s="549">
        <v>6903</v>
      </c>
      <c r="Q9322" s="549">
        <v>1</v>
      </c>
      <c r="R9322" s="549">
        <v>27</v>
      </c>
      <c r="S9322" s="548"/>
      <c r="T9322" s="548"/>
      <c r="U9322" s="99"/>
    </row>
    <row r="9323" spans="1:21" ht="19.5" customHeight="1">
      <c r="A9323" s="545">
        <v>104155</v>
      </c>
      <c r="B9323" s="545" t="s">
        <v>3684</v>
      </c>
      <c r="C9323" s="545" t="s">
        <v>216</v>
      </c>
      <c r="D9323" s="546"/>
      <c r="E9323" s="171" t="str">
        <f t="shared" si="145"/>
        <v>1900</v>
      </c>
      <c r="F9323" s="547">
        <v>0</v>
      </c>
      <c r="G9323" s="548">
        <v>0</v>
      </c>
      <c r="H9323" s="547">
        <v>0</v>
      </c>
      <c r="I9323" s="545" t="s">
        <v>12702</v>
      </c>
      <c r="J9323" s="545"/>
      <c r="K9323" s="545" t="s">
        <v>13413</v>
      </c>
      <c r="L9323" s="545" t="s">
        <v>13413</v>
      </c>
      <c r="M9323" s="548" t="s">
        <v>13758</v>
      </c>
      <c r="N9323" s="545" t="s">
        <v>13413</v>
      </c>
      <c r="O9323" s="545" t="s">
        <v>13413</v>
      </c>
      <c r="P9323" s="549">
        <v>6904</v>
      </c>
      <c r="Q9323" s="549">
        <v>1</v>
      </c>
      <c r="R9323" s="549">
        <v>27</v>
      </c>
      <c r="S9323" s="548"/>
      <c r="T9323" s="548"/>
      <c r="U9323" s="99"/>
    </row>
    <row r="9324" spans="1:21" ht="19.5" customHeight="1">
      <c r="A9324" s="545">
        <v>104156</v>
      </c>
      <c r="B9324" s="545" t="s">
        <v>320</v>
      </c>
      <c r="C9324" s="545" t="s">
        <v>311</v>
      </c>
      <c r="D9324" s="546"/>
      <c r="E9324" s="171" t="str">
        <f t="shared" si="145"/>
        <v>1900</v>
      </c>
      <c r="F9324" s="547">
        <v>0</v>
      </c>
      <c r="G9324" s="548">
        <v>0</v>
      </c>
      <c r="H9324" s="547">
        <v>0</v>
      </c>
      <c r="I9324" s="545" t="s">
        <v>12651</v>
      </c>
      <c r="J9324" s="545"/>
      <c r="K9324" s="545" t="s">
        <v>13413</v>
      </c>
      <c r="L9324" s="545" t="s">
        <v>13413</v>
      </c>
      <c r="M9324" s="548" t="s">
        <v>13758</v>
      </c>
      <c r="N9324" s="545" t="s">
        <v>13413</v>
      </c>
      <c r="O9324" s="545" t="s">
        <v>13413</v>
      </c>
      <c r="P9324" s="549">
        <v>6905</v>
      </c>
      <c r="Q9324" s="549">
        <v>1</v>
      </c>
      <c r="R9324" s="549">
        <v>68</v>
      </c>
      <c r="S9324" s="548"/>
      <c r="T9324" s="548"/>
      <c r="U9324" s="99"/>
    </row>
    <row r="9325" spans="1:21" ht="19.5" customHeight="1">
      <c r="A9325" s="545">
        <v>104157</v>
      </c>
      <c r="B9325" s="545" t="s">
        <v>3678</v>
      </c>
      <c r="C9325" s="545" t="s">
        <v>216</v>
      </c>
      <c r="D9325" s="546"/>
      <c r="E9325" s="171" t="str">
        <f t="shared" si="145"/>
        <v>1900</v>
      </c>
      <c r="F9325" s="547">
        <v>0</v>
      </c>
      <c r="G9325" s="548">
        <v>0</v>
      </c>
      <c r="H9325" s="547">
        <v>0</v>
      </c>
      <c r="I9325" s="545" t="s">
        <v>12702</v>
      </c>
      <c r="J9325" s="545"/>
      <c r="K9325" s="545" t="s">
        <v>13413</v>
      </c>
      <c r="L9325" s="545" t="s">
        <v>13413</v>
      </c>
      <c r="M9325" s="548" t="s">
        <v>13758</v>
      </c>
      <c r="N9325" s="545" t="s">
        <v>13413</v>
      </c>
      <c r="O9325" s="545" t="s">
        <v>13413</v>
      </c>
      <c r="P9325" s="549">
        <v>6906</v>
      </c>
      <c r="Q9325" s="549">
        <v>1</v>
      </c>
      <c r="R9325" s="549">
        <v>27</v>
      </c>
      <c r="S9325" s="548"/>
      <c r="T9325" s="548"/>
      <c r="U9325" s="99"/>
    </row>
    <row r="9326" spans="1:21" ht="19.5" customHeight="1">
      <c r="A9326" s="545">
        <v>104158</v>
      </c>
      <c r="B9326" s="545" t="s">
        <v>2459</v>
      </c>
      <c r="C9326" s="545" t="s">
        <v>216</v>
      </c>
      <c r="D9326" s="546"/>
      <c r="E9326" s="171" t="str">
        <f t="shared" si="145"/>
        <v>1900</v>
      </c>
      <c r="F9326" s="547">
        <v>0</v>
      </c>
      <c r="G9326" s="548">
        <v>0</v>
      </c>
      <c r="H9326" s="547">
        <v>0</v>
      </c>
      <c r="I9326" s="545" t="s">
        <v>12676</v>
      </c>
      <c r="J9326" s="545"/>
      <c r="K9326" s="545" t="s">
        <v>13413</v>
      </c>
      <c r="L9326" s="545" t="s">
        <v>13413</v>
      </c>
      <c r="M9326" s="548" t="s">
        <v>13758</v>
      </c>
      <c r="N9326" s="545" t="s">
        <v>13413</v>
      </c>
      <c r="O9326" s="545" t="s">
        <v>13413</v>
      </c>
      <c r="P9326" s="549">
        <v>6907</v>
      </c>
      <c r="Q9326" s="549">
        <v>1</v>
      </c>
      <c r="R9326" s="549">
        <v>14</v>
      </c>
      <c r="S9326" s="548"/>
      <c r="T9326" s="548"/>
      <c r="U9326" s="99"/>
    </row>
    <row r="9327" spans="1:21" ht="19.5" customHeight="1">
      <c r="A9327" s="545">
        <v>104159</v>
      </c>
      <c r="B9327" s="545" t="s">
        <v>10050</v>
      </c>
      <c r="C9327" s="545" t="s">
        <v>216</v>
      </c>
      <c r="D9327" s="546">
        <v>46052</v>
      </c>
      <c r="E9327" s="171" t="str">
        <f t="shared" si="145"/>
        <v>2026</v>
      </c>
      <c r="F9327" s="547">
        <v>735184</v>
      </c>
      <c r="G9327" s="548">
        <v>0.19</v>
      </c>
      <c r="H9327" s="547">
        <v>617801.68000000005</v>
      </c>
      <c r="I9327" s="545" t="s">
        <v>12637</v>
      </c>
      <c r="J9327" s="545" t="s">
        <v>13307</v>
      </c>
      <c r="K9327" s="545" t="s">
        <v>13413</v>
      </c>
      <c r="L9327" s="545" t="s">
        <v>13413</v>
      </c>
      <c r="M9327" s="548" t="s">
        <v>13758</v>
      </c>
      <c r="N9327" s="545" t="s">
        <v>13413</v>
      </c>
      <c r="O9327" s="545" t="s">
        <v>13413</v>
      </c>
      <c r="P9327" s="549">
        <v>6908</v>
      </c>
      <c r="Q9327" s="549">
        <v>1</v>
      </c>
      <c r="R9327" s="549">
        <v>13</v>
      </c>
      <c r="S9327" s="548">
        <v>2228</v>
      </c>
      <c r="T9327" s="548"/>
      <c r="U9327" s="99"/>
    </row>
    <row r="9328" spans="1:21" ht="19.5" customHeight="1">
      <c r="A9328" s="545">
        <v>104160</v>
      </c>
      <c r="B9328" s="545" t="s">
        <v>10049</v>
      </c>
      <c r="C9328" s="545" t="s">
        <v>216</v>
      </c>
      <c r="D9328" s="546">
        <v>46052</v>
      </c>
      <c r="E9328" s="171" t="str">
        <f t="shared" si="145"/>
        <v>2026</v>
      </c>
      <c r="F9328" s="547">
        <v>905116</v>
      </c>
      <c r="G9328" s="548">
        <v>0.19</v>
      </c>
      <c r="H9328" s="547">
        <v>760601.68</v>
      </c>
      <c r="I9328" s="545" t="s">
        <v>12637</v>
      </c>
      <c r="J9328" s="545" t="s">
        <v>13307</v>
      </c>
      <c r="K9328" s="545" t="s">
        <v>13413</v>
      </c>
      <c r="L9328" s="545" t="s">
        <v>13413</v>
      </c>
      <c r="M9328" s="548" t="s">
        <v>13758</v>
      </c>
      <c r="N9328" s="545" t="s">
        <v>13413</v>
      </c>
      <c r="O9328" s="545" t="s">
        <v>13413</v>
      </c>
      <c r="P9328" s="549">
        <v>6909</v>
      </c>
      <c r="Q9328" s="549">
        <v>1</v>
      </c>
      <c r="R9328" s="549">
        <v>13</v>
      </c>
      <c r="S9328" s="548">
        <v>2228</v>
      </c>
      <c r="T9328" s="548"/>
      <c r="U9328" s="99"/>
    </row>
    <row r="9329" spans="1:21" ht="19.5" customHeight="1">
      <c r="A9329" s="545">
        <v>104161</v>
      </c>
      <c r="B9329" s="545" t="s">
        <v>10048</v>
      </c>
      <c r="C9329" s="545" t="s">
        <v>216</v>
      </c>
      <c r="D9329" s="546">
        <v>46052</v>
      </c>
      <c r="E9329" s="171" t="str">
        <f t="shared" si="145"/>
        <v>2026</v>
      </c>
      <c r="F9329" s="547">
        <v>971932</v>
      </c>
      <c r="G9329" s="548">
        <v>0.19</v>
      </c>
      <c r="H9329" s="547">
        <v>816749.58</v>
      </c>
      <c r="I9329" s="545" t="s">
        <v>12637</v>
      </c>
      <c r="J9329" s="545" t="s">
        <v>13307</v>
      </c>
      <c r="K9329" s="545" t="s">
        <v>13413</v>
      </c>
      <c r="L9329" s="545" t="s">
        <v>13413</v>
      </c>
      <c r="M9329" s="548" t="s">
        <v>13758</v>
      </c>
      <c r="N9329" s="545" t="s">
        <v>13413</v>
      </c>
      <c r="O9329" s="545" t="s">
        <v>13413</v>
      </c>
      <c r="P9329" s="549">
        <v>6910</v>
      </c>
      <c r="Q9329" s="549">
        <v>1</v>
      </c>
      <c r="R9329" s="549">
        <v>13</v>
      </c>
      <c r="S9329" s="548">
        <v>2228</v>
      </c>
      <c r="T9329" s="548"/>
      <c r="U9329" s="99"/>
    </row>
    <row r="9330" spans="1:21" ht="19.5" customHeight="1">
      <c r="A9330" s="545">
        <v>104164</v>
      </c>
      <c r="B9330" s="545" t="s">
        <v>3589</v>
      </c>
      <c r="C9330" s="545" t="s">
        <v>216</v>
      </c>
      <c r="D9330" s="546">
        <v>46052</v>
      </c>
      <c r="E9330" s="171" t="str">
        <f t="shared" si="145"/>
        <v>2026</v>
      </c>
      <c r="F9330" s="547">
        <v>738174</v>
      </c>
      <c r="G9330" s="548">
        <v>0.19</v>
      </c>
      <c r="H9330" s="547">
        <v>620314.29</v>
      </c>
      <c r="I9330" s="545" t="s">
        <v>12647</v>
      </c>
      <c r="J9330" s="545" t="s">
        <v>13307</v>
      </c>
      <c r="K9330" s="545" t="s">
        <v>13413</v>
      </c>
      <c r="L9330" s="545" t="s">
        <v>13413</v>
      </c>
      <c r="M9330" s="548" t="s">
        <v>13758</v>
      </c>
      <c r="N9330" s="545" t="s">
        <v>13413</v>
      </c>
      <c r="O9330" s="545" t="s">
        <v>13413</v>
      </c>
      <c r="P9330" s="549">
        <v>6911</v>
      </c>
      <c r="Q9330" s="549">
        <v>1</v>
      </c>
      <c r="R9330" s="549">
        <v>26</v>
      </c>
      <c r="S9330" s="548">
        <v>2228</v>
      </c>
      <c r="T9330" s="548"/>
      <c r="U9330" s="99"/>
    </row>
    <row r="9331" spans="1:21" ht="19.5" customHeight="1">
      <c r="A9331" s="545">
        <v>104165</v>
      </c>
      <c r="B9331" s="545" t="s">
        <v>6226</v>
      </c>
      <c r="C9331" s="545" t="s">
        <v>216</v>
      </c>
      <c r="D9331" s="546">
        <v>45708</v>
      </c>
      <c r="E9331" s="171" t="str">
        <f t="shared" si="145"/>
        <v>2025</v>
      </c>
      <c r="F9331" s="547">
        <v>56159.25</v>
      </c>
      <c r="G9331" s="548">
        <v>0.19</v>
      </c>
      <c r="H9331" s="547">
        <v>47192.639999999999</v>
      </c>
      <c r="I9331" s="545" t="s">
        <v>12637</v>
      </c>
      <c r="J9331" s="545" t="s">
        <v>13307</v>
      </c>
      <c r="K9331" s="545" t="s">
        <v>13413</v>
      </c>
      <c r="L9331" s="545" t="s">
        <v>13413</v>
      </c>
      <c r="M9331" s="548" t="s">
        <v>13758</v>
      </c>
      <c r="N9331" s="545" t="s">
        <v>13413</v>
      </c>
      <c r="O9331" s="545" t="s">
        <v>13413</v>
      </c>
      <c r="P9331" s="549">
        <v>6912</v>
      </c>
      <c r="Q9331" s="549">
        <v>1</v>
      </c>
      <c r="R9331" s="549">
        <v>13</v>
      </c>
      <c r="S9331" s="548">
        <v>2228</v>
      </c>
      <c r="T9331" s="548"/>
      <c r="U9331" s="99"/>
    </row>
    <row r="9332" spans="1:21" ht="19.5" customHeight="1">
      <c r="A9332" s="545">
        <v>104166</v>
      </c>
      <c r="B9332" s="545" t="s">
        <v>2236</v>
      </c>
      <c r="C9332" s="545" t="s">
        <v>216</v>
      </c>
      <c r="D9332" s="546"/>
      <c r="E9332" s="171" t="str">
        <f t="shared" si="145"/>
        <v>1900</v>
      </c>
      <c r="F9332" s="547">
        <v>0</v>
      </c>
      <c r="G9332" s="548">
        <v>0</v>
      </c>
      <c r="H9332" s="547">
        <v>0</v>
      </c>
      <c r="I9332" s="545" t="s">
        <v>12637</v>
      </c>
      <c r="J9332" s="545"/>
      <c r="K9332" s="545" t="s">
        <v>13413</v>
      </c>
      <c r="L9332" s="545" t="s">
        <v>13413</v>
      </c>
      <c r="M9332" s="548" t="s">
        <v>13758</v>
      </c>
      <c r="N9332" s="545" t="s">
        <v>13413</v>
      </c>
      <c r="O9332" s="545" t="s">
        <v>13413</v>
      </c>
      <c r="P9332" s="549">
        <v>6913</v>
      </c>
      <c r="Q9332" s="549">
        <v>1</v>
      </c>
      <c r="R9332" s="549">
        <v>13</v>
      </c>
      <c r="S9332" s="548"/>
      <c r="T9332" s="548"/>
      <c r="U9332" s="99"/>
    </row>
    <row r="9333" spans="1:21" ht="19.5" customHeight="1">
      <c r="A9333" s="545">
        <v>104167</v>
      </c>
      <c r="B9333" s="545" t="s">
        <v>10047</v>
      </c>
      <c r="C9333" s="545" t="s">
        <v>209</v>
      </c>
      <c r="D9333" s="546"/>
      <c r="E9333" s="171" t="str">
        <f t="shared" si="145"/>
        <v>1900</v>
      </c>
      <c r="F9333" s="547">
        <v>0</v>
      </c>
      <c r="G9333" s="548">
        <v>0</v>
      </c>
      <c r="H9333" s="547">
        <v>0</v>
      </c>
      <c r="I9333" s="545" t="s">
        <v>12701</v>
      </c>
      <c r="J9333" s="545"/>
      <c r="K9333" s="545" t="s">
        <v>13413</v>
      </c>
      <c r="L9333" s="545" t="s">
        <v>13413</v>
      </c>
      <c r="M9333" s="548" t="s">
        <v>13758</v>
      </c>
      <c r="N9333" s="545" t="s">
        <v>13413</v>
      </c>
      <c r="O9333" s="545" t="s">
        <v>13413</v>
      </c>
      <c r="P9333" s="549">
        <v>6914</v>
      </c>
      <c r="Q9333" s="549">
        <v>1</v>
      </c>
      <c r="R9333" s="549">
        <v>10</v>
      </c>
      <c r="S9333" s="548"/>
      <c r="T9333" s="548"/>
      <c r="U9333" s="99"/>
    </row>
    <row r="9334" spans="1:21" ht="19.5" customHeight="1">
      <c r="A9334" s="545">
        <v>104168</v>
      </c>
      <c r="B9334" s="545" t="s">
        <v>10046</v>
      </c>
      <c r="C9334" s="545" t="s">
        <v>209</v>
      </c>
      <c r="D9334" s="546"/>
      <c r="E9334" s="171" t="str">
        <f t="shared" si="145"/>
        <v>1900</v>
      </c>
      <c r="F9334" s="547">
        <v>0</v>
      </c>
      <c r="G9334" s="548">
        <v>0</v>
      </c>
      <c r="H9334" s="547">
        <v>0</v>
      </c>
      <c r="I9334" s="545" t="s">
        <v>12701</v>
      </c>
      <c r="J9334" s="545"/>
      <c r="K9334" s="545" t="s">
        <v>13413</v>
      </c>
      <c r="L9334" s="545" t="s">
        <v>13413</v>
      </c>
      <c r="M9334" s="548" t="s">
        <v>13758</v>
      </c>
      <c r="N9334" s="545" t="s">
        <v>13413</v>
      </c>
      <c r="O9334" s="545" t="s">
        <v>13413</v>
      </c>
      <c r="P9334" s="549">
        <v>6915</v>
      </c>
      <c r="Q9334" s="549">
        <v>1</v>
      </c>
      <c r="R9334" s="549">
        <v>10</v>
      </c>
      <c r="S9334" s="548"/>
      <c r="T9334" s="548"/>
      <c r="U9334" s="99"/>
    </row>
    <row r="9335" spans="1:21" ht="19.5" customHeight="1">
      <c r="A9335" s="545">
        <v>104169</v>
      </c>
      <c r="B9335" s="545" t="s">
        <v>2690</v>
      </c>
      <c r="C9335" s="545" t="s">
        <v>209</v>
      </c>
      <c r="D9335" s="546"/>
      <c r="E9335" s="171" t="str">
        <f t="shared" si="145"/>
        <v>1900</v>
      </c>
      <c r="F9335" s="547">
        <v>0</v>
      </c>
      <c r="G9335" s="548">
        <v>0</v>
      </c>
      <c r="H9335" s="547">
        <v>0</v>
      </c>
      <c r="I9335" s="545" t="s">
        <v>12675</v>
      </c>
      <c r="J9335" s="545"/>
      <c r="K9335" s="545" t="s">
        <v>13413</v>
      </c>
      <c r="L9335" s="545" t="s">
        <v>13413</v>
      </c>
      <c r="M9335" s="548" t="s">
        <v>13758</v>
      </c>
      <c r="N9335" s="545" t="s">
        <v>13413</v>
      </c>
      <c r="O9335" s="545" t="s">
        <v>13413</v>
      </c>
      <c r="P9335" s="549">
        <v>6916</v>
      </c>
      <c r="Q9335" s="549">
        <v>1</v>
      </c>
      <c r="R9335" s="549">
        <v>15</v>
      </c>
      <c r="S9335" s="548"/>
      <c r="T9335" s="548"/>
      <c r="U9335" s="99"/>
    </row>
    <row r="9336" spans="1:21" ht="19.5" customHeight="1">
      <c r="A9336" s="545">
        <v>104170</v>
      </c>
      <c r="B9336" s="545" t="s">
        <v>2691</v>
      </c>
      <c r="C9336" s="545" t="s">
        <v>209</v>
      </c>
      <c r="D9336" s="546"/>
      <c r="E9336" s="171" t="str">
        <f t="shared" si="145"/>
        <v>1900</v>
      </c>
      <c r="F9336" s="547">
        <v>0</v>
      </c>
      <c r="G9336" s="548">
        <v>0</v>
      </c>
      <c r="H9336" s="547">
        <v>0</v>
      </c>
      <c r="I9336" s="545" t="s">
        <v>12675</v>
      </c>
      <c r="J9336" s="545"/>
      <c r="K9336" s="545" t="s">
        <v>13413</v>
      </c>
      <c r="L9336" s="545" t="s">
        <v>13413</v>
      </c>
      <c r="M9336" s="548" t="s">
        <v>13758</v>
      </c>
      <c r="N9336" s="545" t="s">
        <v>13413</v>
      </c>
      <c r="O9336" s="545" t="s">
        <v>13413</v>
      </c>
      <c r="P9336" s="549">
        <v>6917</v>
      </c>
      <c r="Q9336" s="549">
        <v>1</v>
      </c>
      <c r="R9336" s="549">
        <v>15</v>
      </c>
      <c r="S9336" s="548"/>
      <c r="T9336" s="548"/>
      <c r="U9336" s="99"/>
    </row>
    <row r="9337" spans="1:21" ht="19.5" customHeight="1">
      <c r="A9337" s="545">
        <v>104171</v>
      </c>
      <c r="B9337" s="545" t="s">
        <v>4088</v>
      </c>
      <c r="C9337" s="545" t="s">
        <v>216</v>
      </c>
      <c r="D9337" s="546"/>
      <c r="E9337" s="171" t="str">
        <f t="shared" si="145"/>
        <v>1900</v>
      </c>
      <c r="F9337" s="547">
        <v>0</v>
      </c>
      <c r="G9337" s="548">
        <v>0</v>
      </c>
      <c r="H9337" s="547">
        <v>0</v>
      </c>
      <c r="I9337" s="545" t="s">
        <v>12973</v>
      </c>
      <c r="J9337" s="545"/>
      <c r="K9337" s="545" t="s">
        <v>13413</v>
      </c>
      <c r="L9337" s="545" t="s">
        <v>13413</v>
      </c>
      <c r="M9337" s="548" t="s">
        <v>13758</v>
      </c>
      <c r="N9337" s="545" t="s">
        <v>13413</v>
      </c>
      <c r="O9337" s="545" t="s">
        <v>13413</v>
      </c>
      <c r="P9337" s="549">
        <v>6918</v>
      </c>
      <c r="Q9337" s="549">
        <v>1</v>
      </c>
      <c r="R9337" s="549">
        <v>59</v>
      </c>
      <c r="S9337" s="548"/>
      <c r="T9337" s="548"/>
      <c r="U9337" s="99"/>
    </row>
    <row r="9338" spans="1:21" ht="19.5" customHeight="1">
      <c r="A9338" s="545">
        <v>104172</v>
      </c>
      <c r="B9338" s="545" t="s">
        <v>10045</v>
      </c>
      <c r="C9338" s="545" t="s">
        <v>216</v>
      </c>
      <c r="D9338" s="546"/>
      <c r="E9338" s="171" t="str">
        <f t="shared" si="145"/>
        <v>1900</v>
      </c>
      <c r="F9338" s="547">
        <v>0</v>
      </c>
      <c r="G9338" s="548">
        <v>0</v>
      </c>
      <c r="H9338" s="547">
        <v>0</v>
      </c>
      <c r="I9338" s="545" t="s">
        <v>12973</v>
      </c>
      <c r="J9338" s="545"/>
      <c r="K9338" s="545" t="s">
        <v>13413</v>
      </c>
      <c r="L9338" s="545" t="s">
        <v>13413</v>
      </c>
      <c r="M9338" s="548" t="s">
        <v>13758</v>
      </c>
      <c r="N9338" s="545" t="s">
        <v>13413</v>
      </c>
      <c r="O9338" s="545" t="s">
        <v>13413</v>
      </c>
      <c r="P9338" s="549">
        <v>6919</v>
      </c>
      <c r="Q9338" s="549">
        <v>1</v>
      </c>
      <c r="R9338" s="549">
        <v>59</v>
      </c>
      <c r="S9338" s="548"/>
      <c r="T9338" s="548"/>
      <c r="U9338" s="99"/>
    </row>
    <row r="9339" spans="1:21" ht="19.5" customHeight="1">
      <c r="A9339" s="545">
        <v>104173</v>
      </c>
      <c r="B9339" s="545" t="s">
        <v>2034</v>
      </c>
      <c r="C9339" s="545" t="s">
        <v>216</v>
      </c>
      <c r="D9339" s="546"/>
      <c r="E9339" s="171" t="str">
        <f t="shared" si="145"/>
        <v>1900</v>
      </c>
      <c r="F9339" s="547">
        <v>0</v>
      </c>
      <c r="G9339" s="548">
        <v>0</v>
      </c>
      <c r="H9339" s="547">
        <v>0</v>
      </c>
      <c r="I9339" s="545" t="s">
        <v>12637</v>
      </c>
      <c r="J9339" s="545"/>
      <c r="K9339" s="545" t="s">
        <v>13413</v>
      </c>
      <c r="L9339" s="545" t="s">
        <v>13413</v>
      </c>
      <c r="M9339" s="548" t="s">
        <v>13758</v>
      </c>
      <c r="N9339" s="545" t="s">
        <v>13413</v>
      </c>
      <c r="O9339" s="545" t="s">
        <v>13413</v>
      </c>
      <c r="P9339" s="549">
        <v>6920</v>
      </c>
      <c r="Q9339" s="549">
        <v>1</v>
      </c>
      <c r="R9339" s="549">
        <v>13</v>
      </c>
      <c r="S9339" s="548"/>
      <c r="T9339" s="548"/>
      <c r="U9339" s="99"/>
    </row>
    <row r="9340" spans="1:21" ht="19.5" customHeight="1">
      <c r="A9340" s="545">
        <v>104174</v>
      </c>
      <c r="B9340" s="545" t="s">
        <v>2045</v>
      </c>
      <c r="C9340" s="545" t="s">
        <v>209</v>
      </c>
      <c r="D9340" s="546"/>
      <c r="E9340" s="171" t="str">
        <f t="shared" si="145"/>
        <v>1900</v>
      </c>
      <c r="F9340" s="547">
        <v>0</v>
      </c>
      <c r="G9340" s="548">
        <v>0</v>
      </c>
      <c r="H9340" s="547">
        <v>0</v>
      </c>
      <c r="I9340" s="545" t="s">
        <v>12637</v>
      </c>
      <c r="J9340" s="545"/>
      <c r="K9340" s="545" t="s">
        <v>13413</v>
      </c>
      <c r="L9340" s="545" t="s">
        <v>13413</v>
      </c>
      <c r="M9340" s="548" t="s">
        <v>13758</v>
      </c>
      <c r="N9340" s="545" t="s">
        <v>13413</v>
      </c>
      <c r="O9340" s="545" t="s">
        <v>13413</v>
      </c>
      <c r="P9340" s="549">
        <v>6921</v>
      </c>
      <c r="Q9340" s="549">
        <v>1</v>
      </c>
      <c r="R9340" s="549">
        <v>13</v>
      </c>
      <c r="S9340" s="548"/>
      <c r="T9340" s="548"/>
      <c r="U9340" s="99"/>
    </row>
    <row r="9341" spans="1:21" ht="19.5" customHeight="1">
      <c r="A9341" s="545">
        <v>104175</v>
      </c>
      <c r="B9341" s="545" t="s">
        <v>3726</v>
      </c>
      <c r="C9341" s="545" t="s">
        <v>209</v>
      </c>
      <c r="D9341" s="546"/>
      <c r="E9341" s="171" t="str">
        <f t="shared" si="145"/>
        <v>1900</v>
      </c>
      <c r="F9341" s="547">
        <v>0</v>
      </c>
      <c r="G9341" s="548">
        <v>0</v>
      </c>
      <c r="H9341" s="547">
        <v>0</v>
      </c>
      <c r="I9341" s="545" t="s">
        <v>12746</v>
      </c>
      <c r="J9341" s="545"/>
      <c r="K9341" s="545" t="s">
        <v>13413</v>
      </c>
      <c r="L9341" s="545" t="s">
        <v>13413</v>
      </c>
      <c r="M9341" s="548" t="s">
        <v>13758</v>
      </c>
      <c r="N9341" s="545" t="s">
        <v>13413</v>
      </c>
      <c r="O9341" s="545" t="s">
        <v>13413</v>
      </c>
      <c r="P9341" s="549">
        <v>6922</v>
      </c>
      <c r="Q9341" s="549">
        <v>1</v>
      </c>
      <c r="R9341" s="549">
        <v>29</v>
      </c>
      <c r="S9341" s="548"/>
      <c r="T9341" s="548"/>
      <c r="U9341" s="99"/>
    </row>
    <row r="9342" spans="1:21" ht="19.5" customHeight="1">
      <c r="A9342" s="545">
        <v>104176</v>
      </c>
      <c r="B9342" s="545" t="s">
        <v>2035</v>
      </c>
      <c r="C9342" s="545" t="s">
        <v>216</v>
      </c>
      <c r="D9342" s="546"/>
      <c r="E9342" s="171" t="str">
        <f t="shared" si="145"/>
        <v>1900</v>
      </c>
      <c r="F9342" s="547">
        <v>0</v>
      </c>
      <c r="G9342" s="548">
        <v>0</v>
      </c>
      <c r="H9342" s="547">
        <v>0</v>
      </c>
      <c r="I9342" s="545" t="s">
        <v>12637</v>
      </c>
      <c r="J9342" s="545"/>
      <c r="K9342" s="545" t="s">
        <v>13413</v>
      </c>
      <c r="L9342" s="545" t="s">
        <v>13413</v>
      </c>
      <c r="M9342" s="548" t="s">
        <v>13758</v>
      </c>
      <c r="N9342" s="545" t="s">
        <v>13413</v>
      </c>
      <c r="O9342" s="545" t="s">
        <v>13413</v>
      </c>
      <c r="P9342" s="549">
        <v>6923</v>
      </c>
      <c r="Q9342" s="549">
        <v>1</v>
      </c>
      <c r="R9342" s="549">
        <v>13</v>
      </c>
      <c r="S9342" s="548"/>
      <c r="T9342" s="548"/>
      <c r="U9342" s="99"/>
    </row>
    <row r="9343" spans="1:21" ht="19.5" customHeight="1">
      <c r="A9343" s="545">
        <v>104177</v>
      </c>
      <c r="B9343" s="545" t="s">
        <v>1712</v>
      </c>
      <c r="C9343" s="545" t="s">
        <v>206</v>
      </c>
      <c r="D9343" s="546">
        <v>46052</v>
      </c>
      <c r="E9343" s="171" t="str">
        <f t="shared" si="145"/>
        <v>2026</v>
      </c>
      <c r="F9343" s="547">
        <v>52895</v>
      </c>
      <c r="G9343" s="548">
        <v>0.19</v>
      </c>
      <c r="H9343" s="547">
        <v>44449.58</v>
      </c>
      <c r="I9343" s="545" t="s">
        <v>12645</v>
      </c>
      <c r="J9343" s="545" t="s">
        <v>13307</v>
      </c>
      <c r="K9343" s="545" t="s">
        <v>19177</v>
      </c>
      <c r="L9343" s="545" t="s">
        <v>13413</v>
      </c>
      <c r="M9343" s="548" t="s">
        <v>13758</v>
      </c>
      <c r="N9343" s="545" t="s">
        <v>13413</v>
      </c>
      <c r="O9343" s="545" t="s">
        <v>13413</v>
      </c>
      <c r="P9343" s="549">
        <v>6924</v>
      </c>
      <c r="Q9343" s="549">
        <v>1</v>
      </c>
      <c r="R9343" s="549">
        <v>12</v>
      </c>
      <c r="S9343" s="548">
        <v>2228</v>
      </c>
      <c r="T9343" s="548"/>
      <c r="U9343" s="99"/>
    </row>
    <row r="9344" spans="1:21" ht="19.5" customHeight="1">
      <c r="A9344" s="545">
        <v>104178</v>
      </c>
      <c r="B9344" s="545" t="s">
        <v>1674</v>
      </c>
      <c r="C9344" s="545" t="s">
        <v>206</v>
      </c>
      <c r="D9344" s="546">
        <v>46052</v>
      </c>
      <c r="E9344" s="171" t="str">
        <f t="shared" si="145"/>
        <v>2026</v>
      </c>
      <c r="F9344" s="547">
        <v>52895</v>
      </c>
      <c r="G9344" s="548">
        <v>0.19</v>
      </c>
      <c r="H9344" s="547">
        <v>44449.58</v>
      </c>
      <c r="I9344" s="545" t="s">
        <v>12645</v>
      </c>
      <c r="J9344" s="545" t="s">
        <v>13307</v>
      </c>
      <c r="K9344" s="545" t="s">
        <v>19178</v>
      </c>
      <c r="L9344" s="545" t="s">
        <v>13413</v>
      </c>
      <c r="M9344" s="548" t="s">
        <v>13758</v>
      </c>
      <c r="N9344" s="545" t="s">
        <v>13413</v>
      </c>
      <c r="O9344" s="545" t="s">
        <v>13413</v>
      </c>
      <c r="P9344" s="549">
        <v>6925</v>
      </c>
      <c r="Q9344" s="549">
        <v>1</v>
      </c>
      <c r="R9344" s="549">
        <v>12</v>
      </c>
      <c r="S9344" s="548">
        <v>2228</v>
      </c>
      <c r="T9344" s="548"/>
      <c r="U9344" s="99"/>
    </row>
    <row r="9345" spans="1:21" ht="19.5" customHeight="1">
      <c r="A9345" s="545">
        <v>104179</v>
      </c>
      <c r="B9345" s="545" t="s">
        <v>1697</v>
      </c>
      <c r="C9345" s="545" t="s">
        <v>206</v>
      </c>
      <c r="D9345" s="546">
        <v>46052</v>
      </c>
      <c r="E9345" s="171" t="str">
        <f t="shared" si="145"/>
        <v>2026</v>
      </c>
      <c r="F9345" s="547">
        <v>52895</v>
      </c>
      <c r="G9345" s="548">
        <v>0.19</v>
      </c>
      <c r="H9345" s="547">
        <v>44449.58</v>
      </c>
      <c r="I9345" s="545" t="s">
        <v>12645</v>
      </c>
      <c r="J9345" s="545" t="s">
        <v>13307</v>
      </c>
      <c r="K9345" s="545" t="s">
        <v>19179</v>
      </c>
      <c r="L9345" s="545" t="s">
        <v>13413</v>
      </c>
      <c r="M9345" s="548" t="s">
        <v>13758</v>
      </c>
      <c r="N9345" s="545" t="s">
        <v>13413</v>
      </c>
      <c r="O9345" s="545" t="s">
        <v>13413</v>
      </c>
      <c r="P9345" s="549">
        <v>6926</v>
      </c>
      <c r="Q9345" s="549">
        <v>1</v>
      </c>
      <c r="R9345" s="549">
        <v>12</v>
      </c>
      <c r="S9345" s="548">
        <v>2228</v>
      </c>
      <c r="T9345" s="548"/>
      <c r="U9345" s="99"/>
    </row>
    <row r="9346" spans="1:21" ht="19.5" customHeight="1">
      <c r="A9346" s="545">
        <v>104180</v>
      </c>
      <c r="B9346" s="545" t="s">
        <v>1710</v>
      </c>
      <c r="C9346" s="545" t="s">
        <v>206</v>
      </c>
      <c r="D9346" s="546">
        <v>46052</v>
      </c>
      <c r="E9346" s="171" t="str">
        <f t="shared" si="145"/>
        <v>2026</v>
      </c>
      <c r="F9346" s="547">
        <v>164393</v>
      </c>
      <c r="G9346" s="548">
        <v>0.19</v>
      </c>
      <c r="H9346" s="547">
        <v>138145.38</v>
      </c>
      <c r="I9346" s="545" t="s">
        <v>12645</v>
      </c>
      <c r="J9346" s="545" t="s">
        <v>13307</v>
      </c>
      <c r="K9346" s="545" t="s">
        <v>13413</v>
      </c>
      <c r="L9346" s="545" t="s">
        <v>13413</v>
      </c>
      <c r="M9346" s="548" t="s">
        <v>13758</v>
      </c>
      <c r="N9346" s="545" t="s">
        <v>13413</v>
      </c>
      <c r="O9346" s="545" t="s">
        <v>13413</v>
      </c>
      <c r="P9346" s="549">
        <v>6927</v>
      </c>
      <c r="Q9346" s="549">
        <v>1</v>
      </c>
      <c r="R9346" s="549">
        <v>12</v>
      </c>
      <c r="S9346" s="548">
        <v>2228</v>
      </c>
      <c r="T9346" s="548"/>
      <c r="U9346" s="99"/>
    </row>
    <row r="9347" spans="1:21" ht="19.5" customHeight="1">
      <c r="A9347" s="545">
        <v>104181</v>
      </c>
      <c r="B9347" s="545" t="s">
        <v>1368</v>
      </c>
      <c r="C9347" s="545" t="s">
        <v>209</v>
      </c>
      <c r="D9347" s="546"/>
      <c r="E9347" s="171" t="str">
        <f t="shared" si="145"/>
        <v>1900</v>
      </c>
      <c r="F9347" s="547">
        <v>0</v>
      </c>
      <c r="G9347" s="548">
        <v>0</v>
      </c>
      <c r="H9347" s="547">
        <v>0</v>
      </c>
      <c r="I9347" s="545" t="s">
        <v>12701</v>
      </c>
      <c r="J9347" s="545"/>
      <c r="K9347" s="545" t="s">
        <v>13413</v>
      </c>
      <c r="L9347" s="545" t="s">
        <v>13413</v>
      </c>
      <c r="M9347" s="548" t="s">
        <v>13758</v>
      </c>
      <c r="N9347" s="545" t="s">
        <v>13413</v>
      </c>
      <c r="O9347" s="545" t="s">
        <v>13413</v>
      </c>
      <c r="P9347" s="549">
        <v>6928</v>
      </c>
      <c r="Q9347" s="549">
        <v>1</v>
      </c>
      <c r="R9347" s="549">
        <v>10</v>
      </c>
      <c r="S9347" s="548"/>
      <c r="T9347" s="548"/>
      <c r="U9347" s="99"/>
    </row>
    <row r="9348" spans="1:21" ht="19.5" customHeight="1">
      <c r="A9348" s="545">
        <v>104182</v>
      </c>
      <c r="B9348" s="545" t="s">
        <v>10044</v>
      </c>
      <c r="C9348" s="545" t="s">
        <v>221</v>
      </c>
      <c r="D9348" s="546"/>
      <c r="E9348" s="171" t="str">
        <f t="shared" ref="E9348:E9411" si="146">TEXT(D9348,"YYYY")</f>
        <v>1900</v>
      </c>
      <c r="F9348" s="547">
        <v>0</v>
      </c>
      <c r="G9348" s="548">
        <v>0</v>
      </c>
      <c r="H9348" s="547">
        <v>0</v>
      </c>
      <c r="I9348" s="545" t="s">
        <v>12973</v>
      </c>
      <c r="J9348" s="545"/>
      <c r="K9348" s="545" t="s">
        <v>13413</v>
      </c>
      <c r="L9348" s="545" t="s">
        <v>13413</v>
      </c>
      <c r="M9348" s="548" t="s">
        <v>13758</v>
      </c>
      <c r="N9348" s="545" t="s">
        <v>13413</v>
      </c>
      <c r="O9348" s="545" t="s">
        <v>13413</v>
      </c>
      <c r="P9348" s="549">
        <v>6929</v>
      </c>
      <c r="Q9348" s="549">
        <v>1</v>
      </c>
      <c r="R9348" s="549">
        <v>59</v>
      </c>
      <c r="S9348" s="548"/>
      <c r="T9348" s="548"/>
      <c r="U9348" s="99"/>
    </row>
    <row r="9349" spans="1:21" ht="19.5" customHeight="1">
      <c r="A9349" s="545">
        <v>104183</v>
      </c>
      <c r="B9349" s="545" t="s">
        <v>3497</v>
      </c>
      <c r="C9349" s="545" t="s">
        <v>216</v>
      </c>
      <c r="D9349" s="546"/>
      <c r="E9349" s="171" t="str">
        <f t="shared" si="146"/>
        <v>1900</v>
      </c>
      <c r="F9349" s="547">
        <v>0</v>
      </c>
      <c r="G9349" s="548">
        <v>0</v>
      </c>
      <c r="H9349" s="547">
        <v>0</v>
      </c>
      <c r="I9349" s="545" t="s">
        <v>12647</v>
      </c>
      <c r="J9349" s="545"/>
      <c r="K9349" s="545" t="s">
        <v>13413</v>
      </c>
      <c r="L9349" s="545" t="s">
        <v>13413</v>
      </c>
      <c r="M9349" s="548" t="s">
        <v>13758</v>
      </c>
      <c r="N9349" s="545" t="s">
        <v>13413</v>
      </c>
      <c r="O9349" s="545" t="s">
        <v>13413</v>
      </c>
      <c r="P9349" s="549">
        <v>6930</v>
      </c>
      <c r="Q9349" s="549">
        <v>1</v>
      </c>
      <c r="R9349" s="549">
        <v>26</v>
      </c>
      <c r="S9349" s="548"/>
      <c r="T9349" s="548"/>
      <c r="U9349" s="99"/>
    </row>
    <row r="9350" spans="1:21" ht="19.5" customHeight="1">
      <c r="A9350" s="545">
        <v>104184</v>
      </c>
      <c r="B9350" s="545" t="s">
        <v>3498</v>
      </c>
      <c r="C9350" s="545" t="s">
        <v>216</v>
      </c>
      <c r="D9350" s="546"/>
      <c r="E9350" s="171" t="str">
        <f t="shared" si="146"/>
        <v>1900</v>
      </c>
      <c r="F9350" s="547">
        <v>0</v>
      </c>
      <c r="G9350" s="548">
        <v>0</v>
      </c>
      <c r="H9350" s="547">
        <v>0</v>
      </c>
      <c r="I9350" s="545" t="s">
        <v>12647</v>
      </c>
      <c r="J9350" s="545"/>
      <c r="K9350" s="545" t="s">
        <v>13413</v>
      </c>
      <c r="L9350" s="545" t="s">
        <v>13413</v>
      </c>
      <c r="M9350" s="548" t="s">
        <v>13758</v>
      </c>
      <c r="N9350" s="545" t="s">
        <v>13413</v>
      </c>
      <c r="O9350" s="545" t="s">
        <v>13413</v>
      </c>
      <c r="P9350" s="549">
        <v>6931</v>
      </c>
      <c r="Q9350" s="549">
        <v>1</v>
      </c>
      <c r="R9350" s="549">
        <v>26</v>
      </c>
      <c r="S9350" s="548"/>
      <c r="T9350" s="548"/>
      <c r="U9350" s="99"/>
    </row>
    <row r="9351" spans="1:21" ht="19.5" customHeight="1">
      <c r="A9351" s="545">
        <v>104185</v>
      </c>
      <c r="B9351" s="545" t="s">
        <v>7993</v>
      </c>
      <c r="C9351" s="545" t="s">
        <v>216</v>
      </c>
      <c r="D9351" s="546">
        <v>46052</v>
      </c>
      <c r="E9351" s="171" t="str">
        <f t="shared" si="146"/>
        <v>2026</v>
      </c>
      <c r="F9351" s="547">
        <v>44690</v>
      </c>
      <c r="G9351" s="548">
        <v>0.19</v>
      </c>
      <c r="H9351" s="547">
        <v>37554.620000000003</v>
      </c>
      <c r="I9351" s="545" t="s">
        <v>12647</v>
      </c>
      <c r="J9351" s="545" t="s">
        <v>13307</v>
      </c>
      <c r="K9351" s="545" t="s">
        <v>13413</v>
      </c>
      <c r="L9351" s="545" t="s">
        <v>13413</v>
      </c>
      <c r="M9351" s="548" t="s">
        <v>13758</v>
      </c>
      <c r="N9351" s="545" t="s">
        <v>13413</v>
      </c>
      <c r="O9351" s="545" t="s">
        <v>13413</v>
      </c>
      <c r="P9351" s="549">
        <v>6932</v>
      </c>
      <c r="Q9351" s="549">
        <v>1</v>
      </c>
      <c r="R9351" s="549">
        <v>26</v>
      </c>
      <c r="S9351" s="548">
        <v>2228</v>
      </c>
      <c r="T9351" s="548"/>
      <c r="U9351" s="99"/>
    </row>
    <row r="9352" spans="1:21" ht="19.5" customHeight="1">
      <c r="A9352" s="545">
        <v>104187</v>
      </c>
      <c r="B9352" s="545" t="s">
        <v>6593</v>
      </c>
      <c r="C9352" s="545" t="s">
        <v>216</v>
      </c>
      <c r="D9352" s="546">
        <v>44592</v>
      </c>
      <c r="E9352" s="171" t="str">
        <f t="shared" si="146"/>
        <v>2022</v>
      </c>
      <c r="F9352" s="547">
        <v>42777</v>
      </c>
      <c r="G9352" s="548">
        <v>0.19</v>
      </c>
      <c r="H9352" s="547">
        <v>35947.06</v>
      </c>
      <c r="I9352" s="545" t="s">
        <v>12676</v>
      </c>
      <c r="J9352" s="545" t="s">
        <v>13297</v>
      </c>
      <c r="K9352" s="545" t="s">
        <v>13413</v>
      </c>
      <c r="L9352" s="545" t="s">
        <v>13413</v>
      </c>
      <c r="M9352" s="548" t="s">
        <v>13758</v>
      </c>
      <c r="N9352" s="545" t="s">
        <v>13413</v>
      </c>
      <c r="O9352" s="545" t="s">
        <v>13413</v>
      </c>
      <c r="P9352" s="549">
        <v>6934</v>
      </c>
      <c r="Q9352" s="549">
        <v>1</v>
      </c>
      <c r="R9352" s="549">
        <v>14</v>
      </c>
      <c r="S9352" s="548">
        <v>2257</v>
      </c>
      <c r="T9352" s="548"/>
      <c r="U9352" s="99"/>
    </row>
    <row r="9353" spans="1:21" ht="19.5" customHeight="1">
      <c r="A9353" s="545">
        <v>104188</v>
      </c>
      <c r="B9353" s="545" t="s">
        <v>5956</v>
      </c>
      <c r="C9353" s="545" t="s">
        <v>216</v>
      </c>
      <c r="D9353" s="546"/>
      <c r="E9353" s="171" t="str">
        <f t="shared" si="146"/>
        <v>1900</v>
      </c>
      <c r="F9353" s="547">
        <v>0</v>
      </c>
      <c r="G9353" s="548">
        <v>0</v>
      </c>
      <c r="H9353" s="547">
        <v>0</v>
      </c>
      <c r="I9353" s="545" t="s">
        <v>12973</v>
      </c>
      <c r="J9353" s="545"/>
      <c r="K9353" s="545" t="s">
        <v>13413</v>
      </c>
      <c r="L9353" s="545" t="s">
        <v>13413</v>
      </c>
      <c r="M9353" s="548" t="s">
        <v>13758</v>
      </c>
      <c r="N9353" s="545" t="s">
        <v>13413</v>
      </c>
      <c r="O9353" s="545" t="s">
        <v>13413</v>
      </c>
      <c r="P9353" s="549">
        <v>6935</v>
      </c>
      <c r="Q9353" s="549">
        <v>1</v>
      </c>
      <c r="R9353" s="549">
        <v>59</v>
      </c>
      <c r="S9353" s="548"/>
      <c r="T9353" s="548"/>
      <c r="U9353" s="99"/>
    </row>
    <row r="9354" spans="1:21" ht="19.5" customHeight="1">
      <c r="A9354" s="545">
        <v>104190</v>
      </c>
      <c r="B9354" s="545" t="s">
        <v>4346</v>
      </c>
      <c r="C9354" s="545" t="s">
        <v>216</v>
      </c>
      <c r="D9354" s="546"/>
      <c r="E9354" s="171" t="str">
        <f t="shared" si="146"/>
        <v>1900</v>
      </c>
      <c r="F9354" s="547">
        <v>0</v>
      </c>
      <c r="G9354" s="548">
        <v>0</v>
      </c>
      <c r="H9354" s="547">
        <v>0</v>
      </c>
      <c r="I9354" s="545" t="s">
        <v>12973</v>
      </c>
      <c r="J9354" s="545"/>
      <c r="K9354" s="545" t="s">
        <v>13413</v>
      </c>
      <c r="L9354" s="545" t="s">
        <v>13413</v>
      </c>
      <c r="M9354" s="548" t="s">
        <v>13758</v>
      </c>
      <c r="N9354" s="545" t="s">
        <v>13413</v>
      </c>
      <c r="O9354" s="545" t="s">
        <v>13413</v>
      </c>
      <c r="P9354" s="549">
        <v>6937</v>
      </c>
      <c r="Q9354" s="549">
        <v>1</v>
      </c>
      <c r="R9354" s="549">
        <v>59</v>
      </c>
      <c r="S9354" s="548"/>
      <c r="T9354" s="548"/>
      <c r="U9354" s="99"/>
    </row>
    <row r="9355" spans="1:21" ht="19.5" customHeight="1">
      <c r="A9355" s="545">
        <v>104191</v>
      </c>
      <c r="B9355" s="545" t="s">
        <v>2900</v>
      </c>
      <c r="C9355" s="545" t="s">
        <v>786</v>
      </c>
      <c r="D9355" s="546"/>
      <c r="E9355" s="171" t="str">
        <f t="shared" si="146"/>
        <v>1900</v>
      </c>
      <c r="F9355" s="547">
        <v>0</v>
      </c>
      <c r="G9355" s="548">
        <v>0</v>
      </c>
      <c r="H9355" s="547">
        <v>0</v>
      </c>
      <c r="I9355" s="545" t="s">
        <v>12683</v>
      </c>
      <c r="J9355" s="545"/>
      <c r="K9355" s="545" t="s">
        <v>13413</v>
      </c>
      <c r="L9355" s="545" t="s">
        <v>13413</v>
      </c>
      <c r="M9355" s="548" t="s">
        <v>13758</v>
      </c>
      <c r="N9355" s="545" t="s">
        <v>13413</v>
      </c>
      <c r="O9355" s="545" t="s">
        <v>13413</v>
      </c>
      <c r="P9355" s="549">
        <v>6938</v>
      </c>
      <c r="Q9355" s="549">
        <v>1</v>
      </c>
      <c r="R9355" s="549">
        <v>18</v>
      </c>
      <c r="S9355" s="548"/>
      <c r="T9355" s="548"/>
      <c r="U9355" s="99"/>
    </row>
    <row r="9356" spans="1:21" ht="19.5" customHeight="1">
      <c r="A9356" s="545">
        <v>104192</v>
      </c>
      <c r="B9356" s="545" t="s">
        <v>2885</v>
      </c>
      <c r="C9356" s="545" t="s">
        <v>786</v>
      </c>
      <c r="D9356" s="546"/>
      <c r="E9356" s="171" t="str">
        <f t="shared" si="146"/>
        <v>1900</v>
      </c>
      <c r="F9356" s="547">
        <v>0</v>
      </c>
      <c r="G9356" s="548">
        <v>0</v>
      </c>
      <c r="H9356" s="547">
        <v>0</v>
      </c>
      <c r="I9356" s="545" t="s">
        <v>12683</v>
      </c>
      <c r="J9356" s="545"/>
      <c r="K9356" s="545" t="s">
        <v>13413</v>
      </c>
      <c r="L9356" s="545" t="s">
        <v>13413</v>
      </c>
      <c r="M9356" s="548" t="s">
        <v>13758</v>
      </c>
      <c r="N9356" s="545" t="s">
        <v>13413</v>
      </c>
      <c r="O9356" s="545" t="s">
        <v>13413</v>
      </c>
      <c r="P9356" s="549">
        <v>6939</v>
      </c>
      <c r="Q9356" s="549">
        <v>1</v>
      </c>
      <c r="R9356" s="549">
        <v>18</v>
      </c>
      <c r="S9356" s="548"/>
      <c r="T9356" s="548"/>
      <c r="U9356" s="99"/>
    </row>
    <row r="9357" spans="1:21" ht="19.5" customHeight="1">
      <c r="A9357" s="545">
        <v>104193</v>
      </c>
      <c r="B9357" s="545" t="s">
        <v>10043</v>
      </c>
      <c r="C9357" s="545" t="s">
        <v>4501</v>
      </c>
      <c r="D9357" s="546"/>
      <c r="E9357" s="171" t="str">
        <f t="shared" si="146"/>
        <v>1900</v>
      </c>
      <c r="F9357" s="547">
        <v>0</v>
      </c>
      <c r="G9357" s="548">
        <v>0</v>
      </c>
      <c r="H9357" s="547">
        <v>0</v>
      </c>
      <c r="I9357" s="545" t="s">
        <v>12683</v>
      </c>
      <c r="J9357" s="545"/>
      <c r="K9357" s="545" t="s">
        <v>13413</v>
      </c>
      <c r="L9357" s="545" t="s">
        <v>13413</v>
      </c>
      <c r="M9357" s="548" t="s">
        <v>13758</v>
      </c>
      <c r="N9357" s="545" t="s">
        <v>13413</v>
      </c>
      <c r="O9357" s="545" t="s">
        <v>13413</v>
      </c>
      <c r="P9357" s="549">
        <v>6940</v>
      </c>
      <c r="Q9357" s="549">
        <v>1</v>
      </c>
      <c r="R9357" s="549">
        <v>18</v>
      </c>
      <c r="S9357" s="548"/>
      <c r="T9357" s="548"/>
      <c r="U9357" s="99"/>
    </row>
    <row r="9358" spans="1:21" ht="19.5" customHeight="1">
      <c r="A9358" s="545">
        <v>104194</v>
      </c>
      <c r="B9358" s="545" t="s">
        <v>2957</v>
      </c>
      <c r="C9358" s="545" t="s">
        <v>2958</v>
      </c>
      <c r="D9358" s="546"/>
      <c r="E9358" s="171" t="str">
        <f t="shared" si="146"/>
        <v>1900</v>
      </c>
      <c r="F9358" s="547">
        <v>0</v>
      </c>
      <c r="G9358" s="548">
        <v>0</v>
      </c>
      <c r="H9358" s="547">
        <v>0</v>
      </c>
      <c r="I9358" s="545" t="s">
        <v>12683</v>
      </c>
      <c r="J9358" s="545"/>
      <c r="K9358" s="545" t="s">
        <v>13413</v>
      </c>
      <c r="L9358" s="545" t="s">
        <v>13413</v>
      </c>
      <c r="M9358" s="548" t="s">
        <v>13758</v>
      </c>
      <c r="N9358" s="545" t="s">
        <v>13413</v>
      </c>
      <c r="O9358" s="545" t="s">
        <v>13413</v>
      </c>
      <c r="P9358" s="549">
        <v>6941</v>
      </c>
      <c r="Q9358" s="549">
        <v>1</v>
      </c>
      <c r="R9358" s="549">
        <v>18</v>
      </c>
      <c r="S9358" s="548"/>
      <c r="T9358" s="548"/>
      <c r="U9358" s="99"/>
    </row>
    <row r="9359" spans="1:21" ht="19.5" customHeight="1">
      <c r="A9359" s="545">
        <v>104196</v>
      </c>
      <c r="B9359" s="545" t="s">
        <v>2079</v>
      </c>
      <c r="C9359" s="545" t="s">
        <v>4504</v>
      </c>
      <c r="D9359" s="546"/>
      <c r="E9359" s="171" t="str">
        <f t="shared" si="146"/>
        <v>1900</v>
      </c>
      <c r="F9359" s="547">
        <v>0</v>
      </c>
      <c r="G9359" s="548">
        <v>0</v>
      </c>
      <c r="H9359" s="547">
        <v>0</v>
      </c>
      <c r="I9359" s="545" t="s">
        <v>12637</v>
      </c>
      <c r="J9359" s="545"/>
      <c r="K9359" s="545" t="s">
        <v>13413</v>
      </c>
      <c r="L9359" s="545" t="s">
        <v>13413</v>
      </c>
      <c r="M9359" s="548" t="s">
        <v>13758</v>
      </c>
      <c r="N9359" s="545" t="s">
        <v>13413</v>
      </c>
      <c r="O9359" s="545" t="s">
        <v>13413</v>
      </c>
      <c r="P9359" s="549">
        <v>6943</v>
      </c>
      <c r="Q9359" s="549">
        <v>1</v>
      </c>
      <c r="R9359" s="549">
        <v>13</v>
      </c>
      <c r="S9359" s="548"/>
      <c r="T9359" s="548"/>
      <c r="U9359" s="99"/>
    </row>
    <row r="9360" spans="1:21" ht="19.5" customHeight="1">
      <c r="A9360" s="545">
        <v>104197</v>
      </c>
      <c r="B9360" s="545" t="s">
        <v>3925</v>
      </c>
      <c r="C9360" s="545" t="s">
        <v>216</v>
      </c>
      <c r="D9360" s="546">
        <v>46052</v>
      </c>
      <c r="E9360" s="171" t="str">
        <f t="shared" si="146"/>
        <v>2026</v>
      </c>
      <c r="F9360" s="547">
        <v>101815</v>
      </c>
      <c r="G9360" s="548">
        <v>0.19</v>
      </c>
      <c r="H9360" s="547">
        <v>85558.82</v>
      </c>
      <c r="I9360" s="545" t="s">
        <v>12741</v>
      </c>
      <c r="J9360" s="545" t="s">
        <v>13307</v>
      </c>
      <c r="K9360" s="545" t="s">
        <v>13413</v>
      </c>
      <c r="L9360" s="545" t="s">
        <v>13413</v>
      </c>
      <c r="M9360" s="548" t="s">
        <v>13758</v>
      </c>
      <c r="N9360" s="545" t="s">
        <v>13413</v>
      </c>
      <c r="O9360" s="545" t="s">
        <v>13413</v>
      </c>
      <c r="P9360" s="549">
        <v>6944</v>
      </c>
      <c r="Q9360" s="549">
        <v>1</v>
      </c>
      <c r="R9360" s="549">
        <v>37</v>
      </c>
      <c r="S9360" s="548">
        <v>2228</v>
      </c>
      <c r="T9360" s="548"/>
      <c r="U9360" s="99"/>
    </row>
    <row r="9361" spans="1:21" ht="19.5" customHeight="1">
      <c r="A9361" s="545">
        <v>104198</v>
      </c>
      <c r="B9361" s="545" t="s">
        <v>3924</v>
      </c>
      <c r="C9361" s="545" t="s">
        <v>216</v>
      </c>
      <c r="D9361" s="546">
        <v>44594</v>
      </c>
      <c r="E9361" s="171" t="str">
        <f t="shared" si="146"/>
        <v>2022</v>
      </c>
      <c r="F9361" s="547">
        <v>51658</v>
      </c>
      <c r="G9361" s="548">
        <v>0.19</v>
      </c>
      <c r="H9361" s="547">
        <v>43410.080000000002</v>
      </c>
      <c r="I9361" s="545" t="s">
        <v>12741</v>
      </c>
      <c r="J9361" s="545" t="s">
        <v>13297</v>
      </c>
      <c r="K9361" s="545" t="s">
        <v>13413</v>
      </c>
      <c r="L9361" s="545" t="s">
        <v>13413</v>
      </c>
      <c r="M9361" s="548" t="s">
        <v>13758</v>
      </c>
      <c r="N9361" s="545" t="s">
        <v>13413</v>
      </c>
      <c r="O9361" s="545" t="s">
        <v>13413</v>
      </c>
      <c r="P9361" s="549">
        <v>6945</v>
      </c>
      <c r="Q9361" s="549">
        <v>1</v>
      </c>
      <c r="R9361" s="549">
        <v>37</v>
      </c>
      <c r="S9361" s="548">
        <v>2257</v>
      </c>
      <c r="T9361" s="548"/>
      <c r="U9361" s="99"/>
    </row>
    <row r="9362" spans="1:21" ht="19.5" customHeight="1">
      <c r="A9362" s="545">
        <v>104199</v>
      </c>
      <c r="B9362" s="545" t="s">
        <v>1397</v>
      </c>
      <c r="C9362" s="545" t="s">
        <v>216</v>
      </c>
      <c r="D9362" s="546">
        <v>44591</v>
      </c>
      <c r="E9362" s="171" t="str">
        <f t="shared" si="146"/>
        <v>2022</v>
      </c>
      <c r="F9362" s="547">
        <v>17216</v>
      </c>
      <c r="G9362" s="548">
        <v>0.19</v>
      </c>
      <c r="H9362" s="547">
        <v>14467.23</v>
      </c>
      <c r="I9362" s="545" t="s">
        <v>12701</v>
      </c>
      <c r="J9362" s="545" t="s">
        <v>13297</v>
      </c>
      <c r="K9362" s="545" t="s">
        <v>13413</v>
      </c>
      <c r="L9362" s="545" t="s">
        <v>13413</v>
      </c>
      <c r="M9362" s="548" t="s">
        <v>13758</v>
      </c>
      <c r="N9362" s="545" t="s">
        <v>13413</v>
      </c>
      <c r="O9362" s="545" t="s">
        <v>13413</v>
      </c>
      <c r="P9362" s="549">
        <v>6946</v>
      </c>
      <c r="Q9362" s="549">
        <v>1</v>
      </c>
      <c r="R9362" s="549">
        <v>10</v>
      </c>
      <c r="S9362" s="548">
        <v>2257</v>
      </c>
      <c r="T9362" s="548"/>
      <c r="U9362" s="99"/>
    </row>
    <row r="9363" spans="1:21" ht="19.5" customHeight="1">
      <c r="A9363" s="545">
        <v>104200</v>
      </c>
      <c r="B9363" s="545" t="s">
        <v>6225</v>
      </c>
      <c r="C9363" s="545" t="s">
        <v>221</v>
      </c>
      <c r="D9363" s="546">
        <v>45013</v>
      </c>
      <c r="E9363" s="171" t="str">
        <f t="shared" si="146"/>
        <v>2023</v>
      </c>
      <c r="F9363" s="547">
        <v>1031201</v>
      </c>
      <c r="G9363" s="548">
        <v>0.19</v>
      </c>
      <c r="H9363" s="547">
        <v>866555.46</v>
      </c>
      <c r="I9363" s="545" t="s">
        <v>12973</v>
      </c>
      <c r="J9363" s="545" t="s">
        <v>13297</v>
      </c>
      <c r="K9363" s="545" t="s">
        <v>19180</v>
      </c>
      <c r="L9363" s="545" t="s">
        <v>19181</v>
      </c>
      <c r="M9363" s="548" t="s">
        <v>13758</v>
      </c>
      <c r="N9363" s="545" t="s">
        <v>13413</v>
      </c>
      <c r="O9363" s="545" t="s">
        <v>13413</v>
      </c>
      <c r="P9363" s="549">
        <v>6947</v>
      </c>
      <c r="Q9363" s="549">
        <v>1</v>
      </c>
      <c r="R9363" s="549">
        <v>59</v>
      </c>
      <c r="S9363" s="548">
        <v>2257</v>
      </c>
      <c r="T9363" s="548"/>
      <c r="U9363" s="99"/>
    </row>
    <row r="9364" spans="1:21" ht="19.5" customHeight="1">
      <c r="A9364" s="545">
        <v>104201</v>
      </c>
      <c r="B9364" s="545" t="s">
        <v>319</v>
      </c>
      <c r="C9364" s="545" t="s">
        <v>311</v>
      </c>
      <c r="D9364" s="546"/>
      <c r="E9364" s="171" t="str">
        <f t="shared" si="146"/>
        <v>1900</v>
      </c>
      <c r="F9364" s="547">
        <v>0</v>
      </c>
      <c r="G9364" s="548">
        <v>0</v>
      </c>
      <c r="H9364" s="547">
        <v>0</v>
      </c>
      <c r="I9364" s="545" t="s">
        <v>12651</v>
      </c>
      <c r="J9364" s="545"/>
      <c r="K9364" s="545" t="s">
        <v>13413</v>
      </c>
      <c r="L9364" s="545" t="s">
        <v>13413</v>
      </c>
      <c r="M9364" s="548" t="s">
        <v>13758</v>
      </c>
      <c r="N9364" s="545" t="s">
        <v>13413</v>
      </c>
      <c r="O9364" s="545" t="s">
        <v>13413</v>
      </c>
      <c r="P9364" s="549">
        <v>6948</v>
      </c>
      <c r="Q9364" s="549">
        <v>1</v>
      </c>
      <c r="R9364" s="549">
        <v>68</v>
      </c>
      <c r="S9364" s="548"/>
      <c r="T9364" s="548"/>
      <c r="U9364" s="99"/>
    </row>
    <row r="9365" spans="1:21" ht="19.5" customHeight="1">
      <c r="A9365" s="545">
        <v>104202</v>
      </c>
      <c r="B9365" s="545" t="s">
        <v>6224</v>
      </c>
      <c r="C9365" s="545" t="s">
        <v>216</v>
      </c>
      <c r="D9365" s="546">
        <v>45708</v>
      </c>
      <c r="E9365" s="171" t="str">
        <f t="shared" si="146"/>
        <v>2025</v>
      </c>
      <c r="F9365" s="547">
        <v>2351700.21</v>
      </c>
      <c r="G9365" s="548">
        <v>0.19</v>
      </c>
      <c r="H9365" s="547">
        <v>1976218.66</v>
      </c>
      <c r="I9365" s="545" t="s">
        <v>12647</v>
      </c>
      <c r="J9365" s="545" t="s">
        <v>13307</v>
      </c>
      <c r="K9365" s="545"/>
      <c r="L9365" s="545" t="s">
        <v>13413</v>
      </c>
      <c r="M9365" s="548" t="s">
        <v>13758</v>
      </c>
      <c r="N9365" s="545" t="s">
        <v>13413</v>
      </c>
      <c r="O9365" s="545" t="s">
        <v>13413</v>
      </c>
      <c r="P9365" s="549">
        <v>6949</v>
      </c>
      <c r="Q9365" s="549">
        <v>1</v>
      </c>
      <c r="R9365" s="549">
        <v>26</v>
      </c>
      <c r="S9365" s="548">
        <v>2228</v>
      </c>
      <c r="T9365" s="548"/>
      <c r="U9365" s="99"/>
    </row>
    <row r="9366" spans="1:21" ht="19.5" customHeight="1">
      <c r="A9366" s="545">
        <v>104203</v>
      </c>
      <c r="B9366" s="545" t="s">
        <v>3776</v>
      </c>
      <c r="C9366" s="545" t="s">
        <v>975</v>
      </c>
      <c r="D9366" s="546"/>
      <c r="E9366" s="171" t="str">
        <f t="shared" si="146"/>
        <v>1900</v>
      </c>
      <c r="F9366" s="547">
        <v>0</v>
      </c>
      <c r="G9366" s="548">
        <v>0</v>
      </c>
      <c r="H9366" s="547">
        <v>0</v>
      </c>
      <c r="I9366" s="545" t="s">
        <v>12969</v>
      </c>
      <c r="J9366" s="545"/>
      <c r="K9366" s="545" t="s">
        <v>13413</v>
      </c>
      <c r="L9366" s="545" t="s">
        <v>13413</v>
      </c>
      <c r="M9366" s="548" t="s">
        <v>13758</v>
      </c>
      <c r="N9366" s="545" t="s">
        <v>13413</v>
      </c>
      <c r="O9366" s="545" t="s">
        <v>13413</v>
      </c>
      <c r="P9366" s="549">
        <v>6950</v>
      </c>
      <c r="Q9366" s="549">
        <v>1</v>
      </c>
      <c r="R9366" s="549">
        <v>30</v>
      </c>
      <c r="S9366" s="548"/>
      <c r="T9366" s="548"/>
      <c r="U9366" s="99"/>
    </row>
    <row r="9367" spans="1:21" ht="19.5" customHeight="1">
      <c r="A9367" s="545">
        <v>104204</v>
      </c>
      <c r="B9367" s="545" t="s">
        <v>6223</v>
      </c>
      <c r="C9367" s="545" t="s">
        <v>216</v>
      </c>
      <c r="D9367" s="546">
        <v>45708</v>
      </c>
      <c r="E9367" s="171" t="str">
        <f t="shared" si="146"/>
        <v>2025</v>
      </c>
      <c r="F9367" s="547">
        <v>3432.66</v>
      </c>
      <c r="G9367" s="548">
        <v>0.19</v>
      </c>
      <c r="H9367" s="547">
        <v>2884.59</v>
      </c>
      <c r="I9367" s="545" t="s">
        <v>12701</v>
      </c>
      <c r="J9367" s="545" t="s">
        <v>13307</v>
      </c>
      <c r="K9367" s="545" t="s">
        <v>19182</v>
      </c>
      <c r="L9367" s="545" t="s">
        <v>13413</v>
      </c>
      <c r="M9367" s="548" t="s">
        <v>13758</v>
      </c>
      <c r="N9367" s="545" t="s">
        <v>13413</v>
      </c>
      <c r="O9367" s="545" t="s">
        <v>13413</v>
      </c>
      <c r="P9367" s="549">
        <v>6951</v>
      </c>
      <c r="Q9367" s="549">
        <v>1</v>
      </c>
      <c r="R9367" s="549">
        <v>10</v>
      </c>
      <c r="S9367" s="548">
        <v>2228</v>
      </c>
      <c r="T9367" s="548"/>
      <c r="U9367" s="99"/>
    </row>
    <row r="9368" spans="1:21" ht="19.5" customHeight="1">
      <c r="A9368" s="545">
        <v>104205</v>
      </c>
      <c r="B9368" s="545" t="s">
        <v>6222</v>
      </c>
      <c r="C9368" s="545" t="s">
        <v>216</v>
      </c>
      <c r="D9368" s="546">
        <v>45708</v>
      </c>
      <c r="E9368" s="171" t="str">
        <f t="shared" si="146"/>
        <v>2025</v>
      </c>
      <c r="F9368" s="547">
        <v>32874.639999999999</v>
      </c>
      <c r="G9368" s="548">
        <v>0.19</v>
      </c>
      <c r="H9368" s="547">
        <v>27625.75</v>
      </c>
      <c r="I9368" s="545" t="s">
        <v>12676</v>
      </c>
      <c r="J9368" s="545" t="s">
        <v>13307</v>
      </c>
      <c r="K9368" s="545" t="s">
        <v>19183</v>
      </c>
      <c r="L9368" s="545" t="s">
        <v>13413</v>
      </c>
      <c r="M9368" s="548" t="s">
        <v>13758</v>
      </c>
      <c r="N9368" s="545" t="s">
        <v>13413</v>
      </c>
      <c r="O9368" s="545" t="s">
        <v>13413</v>
      </c>
      <c r="P9368" s="549">
        <v>6952</v>
      </c>
      <c r="Q9368" s="549">
        <v>1</v>
      </c>
      <c r="R9368" s="549">
        <v>14</v>
      </c>
      <c r="S9368" s="548">
        <v>2228</v>
      </c>
      <c r="T9368" s="548"/>
      <c r="U9368" s="99"/>
    </row>
    <row r="9369" spans="1:21" ht="19.5" customHeight="1">
      <c r="A9369" s="545">
        <v>104206</v>
      </c>
      <c r="B9369" s="545" t="s">
        <v>1299</v>
      </c>
      <c r="C9369" s="545" t="s">
        <v>209</v>
      </c>
      <c r="D9369" s="546">
        <v>45708</v>
      </c>
      <c r="E9369" s="171" t="str">
        <f t="shared" si="146"/>
        <v>2025</v>
      </c>
      <c r="F9369" s="547">
        <v>7258.31</v>
      </c>
      <c r="G9369" s="548">
        <v>0.19</v>
      </c>
      <c r="H9369" s="547">
        <v>6099.42</v>
      </c>
      <c r="I9369" s="545" t="s">
        <v>12701</v>
      </c>
      <c r="J9369" s="545" t="s">
        <v>13307</v>
      </c>
      <c r="K9369" s="545" t="s">
        <v>13413</v>
      </c>
      <c r="L9369" s="545" t="s">
        <v>13413</v>
      </c>
      <c r="M9369" s="548" t="s">
        <v>13758</v>
      </c>
      <c r="N9369" s="545" t="s">
        <v>13413</v>
      </c>
      <c r="O9369" s="545" t="s">
        <v>13413</v>
      </c>
      <c r="P9369" s="549">
        <v>6953</v>
      </c>
      <c r="Q9369" s="549">
        <v>1</v>
      </c>
      <c r="R9369" s="549">
        <v>10</v>
      </c>
      <c r="S9369" s="548">
        <v>2228</v>
      </c>
      <c r="T9369" s="548"/>
      <c r="U9369" s="99"/>
    </row>
    <row r="9370" spans="1:21" ht="19.5" customHeight="1">
      <c r="A9370" s="545">
        <v>104207</v>
      </c>
      <c r="B9370" s="545" t="s">
        <v>10042</v>
      </c>
      <c r="C9370" s="545" t="s">
        <v>209</v>
      </c>
      <c r="D9370" s="546"/>
      <c r="E9370" s="171" t="str">
        <f t="shared" si="146"/>
        <v>1900</v>
      </c>
      <c r="F9370" s="547">
        <v>0</v>
      </c>
      <c r="G9370" s="548">
        <v>0</v>
      </c>
      <c r="H9370" s="547">
        <v>0</v>
      </c>
      <c r="I9370" s="545" t="s">
        <v>12647</v>
      </c>
      <c r="J9370" s="545"/>
      <c r="K9370" s="545" t="s">
        <v>19184</v>
      </c>
      <c r="L9370" s="545" t="s">
        <v>13413</v>
      </c>
      <c r="M9370" s="548" t="s">
        <v>13758</v>
      </c>
      <c r="N9370" s="545" t="s">
        <v>13413</v>
      </c>
      <c r="O9370" s="545" t="s">
        <v>13413</v>
      </c>
      <c r="P9370" s="549">
        <v>6954</v>
      </c>
      <c r="Q9370" s="549">
        <v>1</v>
      </c>
      <c r="R9370" s="549">
        <v>26</v>
      </c>
      <c r="S9370" s="548"/>
      <c r="T9370" s="548"/>
      <c r="U9370" s="99"/>
    </row>
    <row r="9371" spans="1:21" ht="19.5" customHeight="1">
      <c r="A9371" s="545">
        <v>104208</v>
      </c>
      <c r="B9371" s="545" t="s">
        <v>6221</v>
      </c>
      <c r="C9371" s="545" t="s">
        <v>216</v>
      </c>
      <c r="D9371" s="546">
        <v>45708</v>
      </c>
      <c r="E9371" s="171" t="str">
        <f t="shared" si="146"/>
        <v>2025</v>
      </c>
      <c r="F9371" s="547">
        <v>300203.14</v>
      </c>
      <c r="G9371" s="548">
        <v>0.19</v>
      </c>
      <c r="H9371" s="547">
        <v>252271.55</v>
      </c>
      <c r="I9371" s="545" t="s">
        <v>12701</v>
      </c>
      <c r="J9371" s="545" t="s">
        <v>13307</v>
      </c>
      <c r="K9371" s="545" t="s">
        <v>19185</v>
      </c>
      <c r="L9371" s="545" t="s">
        <v>13413</v>
      </c>
      <c r="M9371" s="548" t="s">
        <v>13758</v>
      </c>
      <c r="N9371" s="545" t="s">
        <v>13413</v>
      </c>
      <c r="O9371" s="545" t="s">
        <v>13413</v>
      </c>
      <c r="P9371" s="549">
        <v>6955</v>
      </c>
      <c r="Q9371" s="549">
        <v>1</v>
      </c>
      <c r="R9371" s="549">
        <v>10</v>
      </c>
      <c r="S9371" s="548">
        <v>2228</v>
      </c>
      <c r="T9371" s="548"/>
      <c r="U9371" s="99"/>
    </row>
    <row r="9372" spans="1:21" ht="19.5" customHeight="1">
      <c r="A9372" s="545">
        <v>104210</v>
      </c>
      <c r="B9372" s="545" t="s">
        <v>10041</v>
      </c>
      <c r="C9372" s="545" t="s">
        <v>221</v>
      </c>
      <c r="D9372" s="546"/>
      <c r="E9372" s="171" t="str">
        <f t="shared" si="146"/>
        <v>1900</v>
      </c>
      <c r="F9372" s="547">
        <v>0</v>
      </c>
      <c r="G9372" s="548">
        <v>0</v>
      </c>
      <c r="H9372" s="547">
        <v>0</v>
      </c>
      <c r="I9372" s="545" t="s">
        <v>12676</v>
      </c>
      <c r="J9372" s="545"/>
      <c r="K9372" s="545" t="s">
        <v>13413</v>
      </c>
      <c r="L9372" s="545" t="s">
        <v>19186</v>
      </c>
      <c r="M9372" s="548" t="s">
        <v>13758</v>
      </c>
      <c r="N9372" s="545" t="s">
        <v>13413</v>
      </c>
      <c r="O9372" s="545" t="s">
        <v>13413</v>
      </c>
      <c r="P9372" s="549">
        <v>6956</v>
      </c>
      <c r="Q9372" s="549">
        <v>1</v>
      </c>
      <c r="R9372" s="549">
        <v>14</v>
      </c>
      <c r="S9372" s="548"/>
      <c r="T9372" s="548"/>
      <c r="U9372" s="99"/>
    </row>
    <row r="9373" spans="1:21" ht="19.5" customHeight="1">
      <c r="A9373" s="545">
        <v>104211</v>
      </c>
      <c r="B9373" s="545" t="s">
        <v>6220</v>
      </c>
      <c r="C9373" s="545" t="s">
        <v>216</v>
      </c>
      <c r="D9373" s="546">
        <v>46052</v>
      </c>
      <c r="E9373" s="171" t="str">
        <f t="shared" si="146"/>
        <v>2026</v>
      </c>
      <c r="F9373" s="547">
        <v>22664</v>
      </c>
      <c r="G9373" s="548">
        <v>0.19</v>
      </c>
      <c r="H9373" s="547">
        <v>19045.38</v>
      </c>
      <c r="I9373" s="545" t="s">
        <v>12717</v>
      </c>
      <c r="J9373" s="545" t="s">
        <v>13307</v>
      </c>
      <c r="K9373" s="545" t="s">
        <v>13883</v>
      </c>
      <c r="L9373" s="545" t="s">
        <v>13413</v>
      </c>
      <c r="M9373" s="548" t="s">
        <v>13758</v>
      </c>
      <c r="N9373" s="545" t="s">
        <v>13413</v>
      </c>
      <c r="O9373" s="545" t="s">
        <v>13413</v>
      </c>
      <c r="P9373" s="549">
        <v>6957</v>
      </c>
      <c r="Q9373" s="549">
        <v>1</v>
      </c>
      <c r="R9373" s="549">
        <v>19</v>
      </c>
      <c r="S9373" s="548">
        <v>2228</v>
      </c>
      <c r="T9373" s="548"/>
      <c r="U9373" s="99"/>
    </row>
    <row r="9374" spans="1:21" ht="19.5" customHeight="1">
      <c r="A9374" s="545">
        <v>104212</v>
      </c>
      <c r="B9374" s="545" t="s">
        <v>10040</v>
      </c>
      <c r="C9374" s="545" t="s">
        <v>216</v>
      </c>
      <c r="D9374" s="546"/>
      <c r="E9374" s="171" t="str">
        <f t="shared" si="146"/>
        <v>1900</v>
      </c>
      <c r="F9374" s="547">
        <v>0</v>
      </c>
      <c r="G9374" s="548">
        <v>0</v>
      </c>
      <c r="H9374" s="547">
        <v>0</v>
      </c>
      <c r="I9374" s="545" t="s">
        <v>12676</v>
      </c>
      <c r="J9374" s="545"/>
      <c r="K9374" s="545" t="s">
        <v>13413</v>
      </c>
      <c r="L9374" s="545" t="s">
        <v>19187</v>
      </c>
      <c r="M9374" s="548" t="s">
        <v>13758</v>
      </c>
      <c r="N9374" s="545" t="s">
        <v>13413</v>
      </c>
      <c r="O9374" s="545" t="s">
        <v>13413</v>
      </c>
      <c r="P9374" s="549">
        <v>6958</v>
      </c>
      <c r="Q9374" s="549">
        <v>1</v>
      </c>
      <c r="R9374" s="549">
        <v>14</v>
      </c>
      <c r="S9374" s="548"/>
      <c r="T9374" s="548"/>
      <c r="U9374" s="99"/>
    </row>
    <row r="9375" spans="1:21" ht="19.5" customHeight="1">
      <c r="A9375" s="545">
        <v>104213</v>
      </c>
      <c r="B9375" s="545" t="s">
        <v>10039</v>
      </c>
      <c r="C9375" s="545" t="s">
        <v>216</v>
      </c>
      <c r="D9375" s="546"/>
      <c r="E9375" s="171" t="str">
        <f t="shared" si="146"/>
        <v>1900</v>
      </c>
      <c r="F9375" s="547">
        <v>0</v>
      </c>
      <c r="G9375" s="548">
        <v>0</v>
      </c>
      <c r="H9375" s="547">
        <v>0</v>
      </c>
      <c r="I9375" s="545" t="s">
        <v>12973</v>
      </c>
      <c r="J9375" s="545"/>
      <c r="K9375" s="545" t="s">
        <v>13413</v>
      </c>
      <c r="L9375" s="545" t="s">
        <v>13413</v>
      </c>
      <c r="M9375" s="548" t="s">
        <v>13758</v>
      </c>
      <c r="N9375" s="545" t="s">
        <v>13413</v>
      </c>
      <c r="O9375" s="545" t="s">
        <v>13413</v>
      </c>
      <c r="P9375" s="549">
        <v>6959</v>
      </c>
      <c r="Q9375" s="549">
        <v>1</v>
      </c>
      <c r="R9375" s="549">
        <v>59</v>
      </c>
      <c r="S9375" s="548"/>
      <c r="T9375" s="548"/>
      <c r="U9375" s="99"/>
    </row>
    <row r="9376" spans="1:21" ht="19.5" customHeight="1">
      <c r="A9376" s="545">
        <v>104214</v>
      </c>
      <c r="B9376" s="545" t="s">
        <v>3840</v>
      </c>
      <c r="C9376" s="545" t="s">
        <v>216</v>
      </c>
      <c r="D9376" s="546">
        <v>44589</v>
      </c>
      <c r="E9376" s="171" t="str">
        <f t="shared" si="146"/>
        <v>2022</v>
      </c>
      <c r="F9376" s="547">
        <v>23639</v>
      </c>
      <c r="G9376" s="548">
        <v>0</v>
      </c>
      <c r="H9376" s="547">
        <v>23639</v>
      </c>
      <c r="I9376" s="545" t="s">
        <v>12766</v>
      </c>
      <c r="J9376" s="545" t="s">
        <v>13297</v>
      </c>
      <c r="K9376" s="545" t="s">
        <v>13413</v>
      </c>
      <c r="L9376" s="545" t="s">
        <v>13413</v>
      </c>
      <c r="M9376" s="548" t="s">
        <v>13758</v>
      </c>
      <c r="N9376" s="545" t="s">
        <v>13413</v>
      </c>
      <c r="O9376" s="545" t="s">
        <v>13413</v>
      </c>
      <c r="P9376" s="549">
        <v>6960</v>
      </c>
      <c r="Q9376" s="549">
        <v>1</v>
      </c>
      <c r="R9376" s="549">
        <v>172</v>
      </c>
      <c r="S9376" s="548">
        <v>2257</v>
      </c>
      <c r="T9376" s="548"/>
      <c r="U9376" s="99"/>
    </row>
    <row r="9377" spans="1:21" ht="19.5" customHeight="1">
      <c r="A9377" s="545">
        <v>104215</v>
      </c>
      <c r="B9377" s="545" t="s">
        <v>3841</v>
      </c>
      <c r="C9377" s="545" t="s">
        <v>216</v>
      </c>
      <c r="D9377" s="546">
        <v>46064</v>
      </c>
      <c r="E9377" s="171" t="str">
        <f t="shared" si="146"/>
        <v>2026</v>
      </c>
      <c r="F9377" s="547">
        <v>54545</v>
      </c>
      <c r="G9377" s="548">
        <v>0</v>
      </c>
      <c r="H9377" s="547">
        <v>54545</v>
      </c>
      <c r="I9377" s="545" t="s">
        <v>12766</v>
      </c>
      <c r="J9377" s="545" t="s">
        <v>13298</v>
      </c>
      <c r="K9377" s="545" t="s">
        <v>13413</v>
      </c>
      <c r="L9377" s="545" t="s">
        <v>13413</v>
      </c>
      <c r="M9377" s="548" t="s">
        <v>13758</v>
      </c>
      <c r="N9377" s="545" t="s">
        <v>13413</v>
      </c>
      <c r="O9377" s="545" t="s">
        <v>13413</v>
      </c>
      <c r="P9377" s="549">
        <v>6961</v>
      </c>
      <c r="Q9377" s="549">
        <v>1</v>
      </c>
      <c r="R9377" s="549">
        <v>172</v>
      </c>
      <c r="S9377" s="548">
        <v>1012</v>
      </c>
      <c r="T9377" s="548"/>
      <c r="U9377" s="99"/>
    </row>
    <row r="9378" spans="1:21" ht="19.5" customHeight="1">
      <c r="A9378" s="545">
        <v>104216</v>
      </c>
      <c r="B9378" s="545" t="s">
        <v>10038</v>
      </c>
      <c r="C9378" s="545" t="s">
        <v>786</v>
      </c>
      <c r="D9378" s="546"/>
      <c r="E9378" s="171" t="str">
        <f t="shared" si="146"/>
        <v>1900</v>
      </c>
      <c r="F9378" s="547">
        <v>0</v>
      </c>
      <c r="G9378" s="548">
        <v>0</v>
      </c>
      <c r="H9378" s="547">
        <v>0</v>
      </c>
      <c r="I9378" s="545" t="s">
        <v>12683</v>
      </c>
      <c r="J9378" s="545"/>
      <c r="K9378" s="545" t="s">
        <v>13413</v>
      </c>
      <c r="L9378" s="545" t="s">
        <v>13413</v>
      </c>
      <c r="M9378" s="548" t="s">
        <v>13758</v>
      </c>
      <c r="N9378" s="545" t="s">
        <v>13413</v>
      </c>
      <c r="O9378" s="545" t="s">
        <v>13413</v>
      </c>
      <c r="P9378" s="549">
        <v>6962</v>
      </c>
      <c r="Q9378" s="549">
        <v>1</v>
      </c>
      <c r="R9378" s="549">
        <v>18</v>
      </c>
      <c r="S9378" s="548"/>
      <c r="T9378" s="548"/>
      <c r="U9378" s="99"/>
    </row>
    <row r="9379" spans="1:21" ht="19.5" customHeight="1">
      <c r="A9379" s="545">
        <v>104217</v>
      </c>
      <c r="B9379" s="545" t="s">
        <v>2901</v>
      </c>
      <c r="C9379" s="545" t="s">
        <v>786</v>
      </c>
      <c r="D9379" s="546"/>
      <c r="E9379" s="171" t="str">
        <f t="shared" si="146"/>
        <v>1900</v>
      </c>
      <c r="F9379" s="547">
        <v>0</v>
      </c>
      <c r="G9379" s="548">
        <v>0</v>
      </c>
      <c r="H9379" s="547">
        <v>0</v>
      </c>
      <c r="I9379" s="545" t="s">
        <v>12683</v>
      </c>
      <c r="J9379" s="545"/>
      <c r="K9379" s="545" t="s">
        <v>13413</v>
      </c>
      <c r="L9379" s="545" t="s">
        <v>13413</v>
      </c>
      <c r="M9379" s="548" t="s">
        <v>13758</v>
      </c>
      <c r="N9379" s="545" t="s">
        <v>13413</v>
      </c>
      <c r="O9379" s="545" t="s">
        <v>13413</v>
      </c>
      <c r="P9379" s="549">
        <v>6963</v>
      </c>
      <c r="Q9379" s="549">
        <v>1</v>
      </c>
      <c r="R9379" s="549">
        <v>18</v>
      </c>
      <c r="S9379" s="548"/>
      <c r="T9379" s="548"/>
      <c r="U9379" s="99"/>
    </row>
    <row r="9380" spans="1:21" ht="19.5" customHeight="1">
      <c r="A9380" s="545">
        <v>104219</v>
      </c>
      <c r="B9380" s="545" t="s">
        <v>8154</v>
      </c>
      <c r="C9380" s="545" t="s">
        <v>903</v>
      </c>
      <c r="D9380" s="546">
        <v>43537</v>
      </c>
      <c r="E9380" s="171" t="str">
        <f t="shared" si="146"/>
        <v>2019</v>
      </c>
      <c r="F9380" s="547">
        <v>214200</v>
      </c>
      <c r="G9380" s="548">
        <v>0.19</v>
      </c>
      <c r="H9380" s="547">
        <v>180000</v>
      </c>
      <c r="I9380" s="545" t="s">
        <v>12668</v>
      </c>
      <c r="J9380" s="545" t="s">
        <v>13320</v>
      </c>
      <c r="K9380" s="545" t="s">
        <v>13413</v>
      </c>
      <c r="L9380" s="545" t="s">
        <v>13413</v>
      </c>
      <c r="M9380" s="548" t="s">
        <v>15540</v>
      </c>
      <c r="N9380" s="545" t="s">
        <v>13413</v>
      </c>
      <c r="O9380" s="545" t="s">
        <v>13413</v>
      </c>
      <c r="P9380" s="549">
        <v>6964</v>
      </c>
      <c r="Q9380" s="549">
        <v>4</v>
      </c>
      <c r="R9380" s="549">
        <v>7</v>
      </c>
      <c r="S9380" s="548">
        <v>2220</v>
      </c>
      <c r="T9380" s="548"/>
      <c r="U9380" s="99"/>
    </row>
    <row r="9381" spans="1:21" ht="19.5" customHeight="1">
      <c r="A9381" s="545">
        <v>104220</v>
      </c>
      <c r="B9381" s="545" t="s">
        <v>4140</v>
      </c>
      <c r="C9381" s="545" t="s">
        <v>786</v>
      </c>
      <c r="D9381" s="546"/>
      <c r="E9381" s="171" t="str">
        <f t="shared" si="146"/>
        <v>1900</v>
      </c>
      <c r="F9381" s="547">
        <v>0</v>
      </c>
      <c r="G9381" s="548">
        <v>0</v>
      </c>
      <c r="H9381" s="547">
        <v>0</v>
      </c>
      <c r="I9381" s="545" t="s">
        <v>12973</v>
      </c>
      <c r="J9381" s="545"/>
      <c r="K9381" s="545" t="s">
        <v>13413</v>
      </c>
      <c r="L9381" s="545" t="s">
        <v>13413</v>
      </c>
      <c r="M9381" s="548" t="s">
        <v>13758</v>
      </c>
      <c r="N9381" s="545" t="s">
        <v>13413</v>
      </c>
      <c r="O9381" s="545" t="s">
        <v>13413</v>
      </c>
      <c r="P9381" s="549">
        <v>6965</v>
      </c>
      <c r="Q9381" s="549">
        <v>1</v>
      </c>
      <c r="R9381" s="549">
        <v>59</v>
      </c>
      <c r="S9381" s="548"/>
      <c r="T9381" s="548"/>
      <c r="U9381" s="99"/>
    </row>
    <row r="9382" spans="1:21" ht="19.5" customHeight="1">
      <c r="A9382" s="545">
        <v>104221</v>
      </c>
      <c r="B9382" s="545" t="s">
        <v>2499</v>
      </c>
      <c r="C9382" s="545" t="s">
        <v>216</v>
      </c>
      <c r="D9382" s="546">
        <v>44592</v>
      </c>
      <c r="E9382" s="171" t="str">
        <f t="shared" si="146"/>
        <v>2022</v>
      </c>
      <c r="F9382" s="547">
        <v>19943</v>
      </c>
      <c r="G9382" s="548">
        <v>0.19</v>
      </c>
      <c r="H9382" s="547">
        <v>16758.82</v>
      </c>
      <c r="I9382" s="545" t="s">
        <v>12676</v>
      </c>
      <c r="J9382" s="545" t="s">
        <v>13297</v>
      </c>
      <c r="K9382" s="545" t="s">
        <v>13413</v>
      </c>
      <c r="L9382" s="545" t="s">
        <v>13413</v>
      </c>
      <c r="M9382" s="548" t="s">
        <v>13758</v>
      </c>
      <c r="N9382" s="545" t="s">
        <v>13413</v>
      </c>
      <c r="O9382" s="545" t="s">
        <v>13413</v>
      </c>
      <c r="P9382" s="549">
        <v>6966</v>
      </c>
      <c r="Q9382" s="549">
        <v>1</v>
      </c>
      <c r="R9382" s="549">
        <v>14</v>
      </c>
      <c r="S9382" s="548">
        <v>2257</v>
      </c>
      <c r="T9382" s="548"/>
      <c r="U9382" s="99"/>
    </row>
    <row r="9383" spans="1:21" ht="19.5" customHeight="1">
      <c r="A9383" s="545">
        <v>104222</v>
      </c>
      <c r="B9383" s="545" t="s">
        <v>4047</v>
      </c>
      <c r="C9383" s="545" t="s">
        <v>216</v>
      </c>
      <c r="D9383" s="546"/>
      <c r="E9383" s="171" t="str">
        <f t="shared" si="146"/>
        <v>1900</v>
      </c>
      <c r="F9383" s="547">
        <v>0</v>
      </c>
      <c r="G9383" s="548">
        <v>0</v>
      </c>
      <c r="H9383" s="547">
        <v>0</v>
      </c>
      <c r="I9383" s="545" t="s">
        <v>12973</v>
      </c>
      <c r="J9383" s="545"/>
      <c r="K9383" s="545" t="s">
        <v>13413</v>
      </c>
      <c r="L9383" s="545" t="s">
        <v>13413</v>
      </c>
      <c r="M9383" s="548" t="s">
        <v>13758</v>
      </c>
      <c r="N9383" s="545" t="s">
        <v>13413</v>
      </c>
      <c r="O9383" s="545" t="s">
        <v>13413</v>
      </c>
      <c r="P9383" s="549">
        <v>6967</v>
      </c>
      <c r="Q9383" s="549">
        <v>1</v>
      </c>
      <c r="R9383" s="549">
        <v>59</v>
      </c>
      <c r="S9383" s="548"/>
      <c r="T9383" s="548"/>
      <c r="U9383" s="99"/>
    </row>
    <row r="9384" spans="1:21" ht="19.5" customHeight="1">
      <c r="A9384" s="545">
        <v>104223</v>
      </c>
      <c r="B9384" s="545" t="s">
        <v>2513</v>
      </c>
      <c r="C9384" s="545" t="s">
        <v>216</v>
      </c>
      <c r="D9384" s="546"/>
      <c r="E9384" s="171" t="str">
        <f t="shared" si="146"/>
        <v>1900</v>
      </c>
      <c r="F9384" s="547">
        <v>0</v>
      </c>
      <c r="G9384" s="548">
        <v>0</v>
      </c>
      <c r="H9384" s="547">
        <v>0</v>
      </c>
      <c r="I9384" s="545" t="s">
        <v>12676</v>
      </c>
      <c r="J9384" s="545"/>
      <c r="K9384" s="545" t="s">
        <v>13413</v>
      </c>
      <c r="L9384" s="545" t="s">
        <v>13413</v>
      </c>
      <c r="M9384" s="548" t="s">
        <v>13758</v>
      </c>
      <c r="N9384" s="545" t="s">
        <v>13413</v>
      </c>
      <c r="O9384" s="545" t="s">
        <v>13413</v>
      </c>
      <c r="P9384" s="549">
        <v>6968</v>
      </c>
      <c r="Q9384" s="549">
        <v>1</v>
      </c>
      <c r="R9384" s="549">
        <v>14</v>
      </c>
      <c r="S9384" s="548"/>
      <c r="T9384" s="548"/>
      <c r="U9384" s="99"/>
    </row>
    <row r="9385" spans="1:21" ht="19.5" customHeight="1">
      <c r="A9385" s="545">
        <v>104225</v>
      </c>
      <c r="B9385" s="545" t="s">
        <v>10037</v>
      </c>
      <c r="C9385" s="545" t="s">
        <v>216</v>
      </c>
      <c r="D9385" s="546"/>
      <c r="E9385" s="171" t="str">
        <f t="shared" si="146"/>
        <v>1900</v>
      </c>
      <c r="F9385" s="547">
        <v>0</v>
      </c>
      <c r="G9385" s="548">
        <v>0</v>
      </c>
      <c r="H9385" s="547">
        <v>0</v>
      </c>
      <c r="I9385" s="545" t="s">
        <v>12681</v>
      </c>
      <c r="J9385" s="545"/>
      <c r="K9385" s="545" t="s">
        <v>13413</v>
      </c>
      <c r="L9385" s="545" t="s">
        <v>13413</v>
      </c>
      <c r="M9385" s="548" t="s">
        <v>13758</v>
      </c>
      <c r="N9385" s="545" t="s">
        <v>13413</v>
      </c>
      <c r="O9385" s="545" t="s">
        <v>13413</v>
      </c>
      <c r="P9385" s="549">
        <v>6969</v>
      </c>
      <c r="Q9385" s="549">
        <v>1</v>
      </c>
      <c r="R9385" s="549">
        <v>3</v>
      </c>
      <c r="S9385" s="548"/>
      <c r="T9385" s="548"/>
      <c r="U9385" s="99"/>
    </row>
    <row r="9386" spans="1:21" ht="19.5" customHeight="1">
      <c r="A9386" s="545">
        <v>104226</v>
      </c>
      <c r="B9386" s="545" t="s">
        <v>10036</v>
      </c>
      <c r="C9386" s="545" t="s">
        <v>311</v>
      </c>
      <c r="D9386" s="546"/>
      <c r="E9386" s="171" t="str">
        <f t="shared" si="146"/>
        <v>1900</v>
      </c>
      <c r="F9386" s="547">
        <v>0</v>
      </c>
      <c r="G9386" s="548">
        <v>0</v>
      </c>
      <c r="H9386" s="547">
        <v>0</v>
      </c>
      <c r="I9386" s="545" t="s">
        <v>12654</v>
      </c>
      <c r="J9386" s="545"/>
      <c r="K9386" s="545" t="s">
        <v>13413</v>
      </c>
      <c r="L9386" s="545" t="s">
        <v>13413</v>
      </c>
      <c r="M9386" s="548" t="s">
        <v>13758</v>
      </c>
      <c r="N9386" s="545" t="s">
        <v>13413</v>
      </c>
      <c r="O9386" s="545" t="s">
        <v>13413</v>
      </c>
      <c r="P9386" s="549">
        <v>6970</v>
      </c>
      <c r="Q9386" s="549">
        <v>1</v>
      </c>
      <c r="R9386" s="549">
        <v>2</v>
      </c>
      <c r="S9386" s="548"/>
      <c r="T9386" s="548"/>
      <c r="U9386" s="99"/>
    </row>
    <row r="9387" spans="1:21" ht="19.5" customHeight="1">
      <c r="A9387" s="545">
        <v>104231</v>
      </c>
      <c r="B9387" s="545" t="s">
        <v>2493</v>
      </c>
      <c r="C9387" s="545" t="s">
        <v>216</v>
      </c>
      <c r="D9387" s="546"/>
      <c r="E9387" s="171" t="str">
        <f t="shared" si="146"/>
        <v>1900</v>
      </c>
      <c r="F9387" s="547">
        <v>0</v>
      </c>
      <c r="G9387" s="548">
        <v>0</v>
      </c>
      <c r="H9387" s="547">
        <v>0</v>
      </c>
      <c r="I9387" s="545" t="s">
        <v>12676</v>
      </c>
      <c r="J9387" s="545"/>
      <c r="K9387" s="545" t="s">
        <v>13413</v>
      </c>
      <c r="L9387" s="545" t="s">
        <v>13413</v>
      </c>
      <c r="M9387" s="548" t="s">
        <v>13758</v>
      </c>
      <c r="N9387" s="545" t="s">
        <v>13413</v>
      </c>
      <c r="O9387" s="545" t="s">
        <v>13413</v>
      </c>
      <c r="P9387" s="549">
        <v>6971</v>
      </c>
      <c r="Q9387" s="549">
        <v>1</v>
      </c>
      <c r="R9387" s="549">
        <v>14</v>
      </c>
      <c r="S9387" s="548"/>
      <c r="T9387" s="548"/>
      <c r="U9387" s="99"/>
    </row>
    <row r="9388" spans="1:21" ht="19.5" customHeight="1">
      <c r="A9388" s="545">
        <v>104232</v>
      </c>
      <c r="B9388" s="545" t="s">
        <v>10035</v>
      </c>
      <c r="C9388" s="545" t="s">
        <v>216</v>
      </c>
      <c r="D9388" s="546"/>
      <c r="E9388" s="171" t="str">
        <f t="shared" si="146"/>
        <v>1900</v>
      </c>
      <c r="F9388" s="547">
        <v>0</v>
      </c>
      <c r="G9388" s="548">
        <v>0</v>
      </c>
      <c r="H9388" s="547">
        <v>0</v>
      </c>
      <c r="I9388" s="545" t="s">
        <v>12717</v>
      </c>
      <c r="J9388" s="545"/>
      <c r="K9388" s="545" t="s">
        <v>13413</v>
      </c>
      <c r="L9388" s="545" t="s">
        <v>19188</v>
      </c>
      <c r="M9388" s="548" t="s">
        <v>13758</v>
      </c>
      <c r="N9388" s="545" t="s">
        <v>13413</v>
      </c>
      <c r="O9388" s="545" t="s">
        <v>13413</v>
      </c>
      <c r="P9388" s="549">
        <v>6972</v>
      </c>
      <c r="Q9388" s="549">
        <v>1</v>
      </c>
      <c r="R9388" s="549">
        <v>19</v>
      </c>
      <c r="S9388" s="548"/>
      <c r="T9388" s="548"/>
      <c r="U9388" s="99"/>
    </row>
    <row r="9389" spans="1:21" ht="19.5" customHeight="1">
      <c r="A9389" s="545">
        <v>104233</v>
      </c>
      <c r="B9389" s="545" t="s">
        <v>1022</v>
      </c>
      <c r="C9389" s="545" t="s">
        <v>437</v>
      </c>
      <c r="D9389" s="546"/>
      <c r="E9389" s="171" t="str">
        <f t="shared" si="146"/>
        <v>1900</v>
      </c>
      <c r="F9389" s="547">
        <v>0</v>
      </c>
      <c r="G9389" s="548">
        <v>0</v>
      </c>
      <c r="H9389" s="547">
        <v>0</v>
      </c>
      <c r="I9389" s="545" t="s">
        <v>12668</v>
      </c>
      <c r="J9389" s="545"/>
      <c r="K9389" s="545" t="s">
        <v>13413</v>
      </c>
      <c r="L9389" s="545" t="s">
        <v>13413</v>
      </c>
      <c r="M9389" s="548" t="s">
        <v>13758</v>
      </c>
      <c r="N9389" s="545" t="s">
        <v>13413</v>
      </c>
      <c r="O9389" s="545" t="s">
        <v>13413</v>
      </c>
      <c r="P9389" s="549">
        <v>6973</v>
      </c>
      <c r="Q9389" s="549">
        <v>1</v>
      </c>
      <c r="R9389" s="549">
        <v>7</v>
      </c>
      <c r="S9389" s="548"/>
      <c r="T9389" s="548"/>
      <c r="U9389" s="99"/>
    </row>
    <row r="9390" spans="1:21" ht="19.5" customHeight="1">
      <c r="A9390" s="545">
        <v>104234</v>
      </c>
      <c r="B9390" s="545" t="s">
        <v>989</v>
      </c>
      <c r="C9390" s="545" t="s">
        <v>437</v>
      </c>
      <c r="D9390" s="546">
        <v>46052</v>
      </c>
      <c r="E9390" s="171" t="str">
        <f t="shared" si="146"/>
        <v>2026</v>
      </c>
      <c r="F9390" s="547">
        <v>496687</v>
      </c>
      <c r="G9390" s="548">
        <v>0.19</v>
      </c>
      <c r="H9390" s="547">
        <v>417384.03</v>
      </c>
      <c r="I9390" s="545" t="s">
        <v>12668</v>
      </c>
      <c r="J9390" s="545" t="s">
        <v>13307</v>
      </c>
      <c r="K9390" s="545" t="s">
        <v>19189</v>
      </c>
      <c r="L9390" s="545" t="s">
        <v>13413</v>
      </c>
      <c r="M9390" s="548" t="s">
        <v>13758</v>
      </c>
      <c r="N9390" s="545" t="s">
        <v>13413</v>
      </c>
      <c r="O9390" s="545" t="s">
        <v>13413</v>
      </c>
      <c r="P9390" s="549">
        <v>6974</v>
      </c>
      <c r="Q9390" s="549">
        <v>1</v>
      </c>
      <c r="R9390" s="549">
        <v>7</v>
      </c>
      <c r="S9390" s="548">
        <v>2228</v>
      </c>
      <c r="T9390" s="548"/>
      <c r="U9390" s="99"/>
    </row>
    <row r="9391" spans="1:21" ht="19.5" customHeight="1">
      <c r="A9391" s="545">
        <v>104235</v>
      </c>
      <c r="B9391" s="545" t="s">
        <v>920</v>
      </c>
      <c r="C9391" s="545" t="s">
        <v>4504</v>
      </c>
      <c r="D9391" s="546"/>
      <c r="E9391" s="171" t="str">
        <f t="shared" si="146"/>
        <v>1900</v>
      </c>
      <c r="F9391" s="547">
        <v>0</v>
      </c>
      <c r="G9391" s="548">
        <v>0</v>
      </c>
      <c r="H9391" s="547">
        <v>0</v>
      </c>
      <c r="I9391" s="545" t="s">
        <v>12668</v>
      </c>
      <c r="J9391" s="545"/>
      <c r="K9391" s="545" t="s">
        <v>13413</v>
      </c>
      <c r="L9391" s="545" t="s">
        <v>13413</v>
      </c>
      <c r="M9391" s="548" t="s">
        <v>13758</v>
      </c>
      <c r="N9391" s="545" t="s">
        <v>13413</v>
      </c>
      <c r="O9391" s="545" t="s">
        <v>13413</v>
      </c>
      <c r="P9391" s="549">
        <v>6975</v>
      </c>
      <c r="Q9391" s="549">
        <v>1</v>
      </c>
      <c r="R9391" s="549">
        <v>7</v>
      </c>
      <c r="S9391" s="548"/>
      <c r="T9391" s="548"/>
      <c r="U9391" s="99"/>
    </row>
    <row r="9392" spans="1:21" ht="19.5" customHeight="1">
      <c r="A9392" s="545">
        <v>104236</v>
      </c>
      <c r="B9392" s="545" t="s">
        <v>6592</v>
      </c>
      <c r="C9392" s="545" t="s">
        <v>216</v>
      </c>
      <c r="D9392" s="546">
        <v>45708</v>
      </c>
      <c r="E9392" s="171" t="str">
        <f t="shared" si="146"/>
        <v>2025</v>
      </c>
      <c r="F9392" s="547">
        <v>1202.57</v>
      </c>
      <c r="G9392" s="548">
        <v>0.19</v>
      </c>
      <c r="H9392" s="547">
        <v>1010.56</v>
      </c>
      <c r="I9392" s="545" t="s">
        <v>12637</v>
      </c>
      <c r="J9392" s="545" t="s">
        <v>13307</v>
      </c>
      <c r="K9392" s="545" t="s">
        <v>13413</v>
      </c>
      <c r="L9392" s="545" t="s">
        <v>13413</v>
      </c>
      <c r="M9392" s="548" t="s">
        <v>13758</v>
      </c>
      <c r="N9392" s="545" t="s">
        <v>13413</v>
      </c>
      <c r="O9392" s="545" t="s">
        <v>13413</v>
      </c>
      <c r="P9392" s="549">
        <v>6976</v>
      </c>
      <c r="Q9392" s="549">
        <v>1</v>
      </c>
      <c r="R9392" s="549">
        <v>13</v>
      </c>
      <c r="S9392" s="548">
        <v>2228</v>
      </c>
      <c r="T9392" s="548"/>
      <c r="U9392" s="99"/>
    </row>
    <row r="9393" spans="1:21" ht="19.5" customHeight="1">
      <c r="A9393" s="545">
        <v>104237</v>
      </c>
      <c r="B9393" s="545" t="s">
        <v>863</v>
      </c>
      <c r="C9393" s="545" t="s">
        <v>216</v>
      </c>
      <c r="D9393" s="546"/>
      <c r="E9393" s="171" t="str">
        <f t="shared" si="146"/>
        <v>1900</v>
      </c>
      <c r="F9393" s="547">
        <v>0</v>
      </c>
      <c r="G9393" s="548">
        <v>0</v>
      </c>
      <c r="H9393" s="547">
        <v>0</v>
      </c>
      <c r="I9393" s="545" t="s">
        <v>12643</v>
      </c>
      <c r="J9393" s="545"/>
      <c r="K9393" s="545" t="s">
        <v>13413</v>
      </c>
      <c r="L9393" s="545" t="s">
        <v>13413</v>
      </c>
      <c r="M9393" s="548" t="s">
        <v>13758</v>
      </c>
      <c r="N9393" s="545" t="s">
        <v>13413</v>
      </c>
      <c r="O9393" s="545" t="s">
        <v>13413</v>
      </c>
      <c r="P9393" s="549">
        <v>6977</v>
      </c>
      <c r="Q9393" s="549">
        <v>1</v>
      </c>
      <c r="R9393" s="549">
        <v>6</v>
      </c>
      <c r="S9393" s="548"/>
      <c r="T9393" s="548"/>
      <c r="U9393" s="99"/>
    </row>
    <row r="9394" spans="1:21" ht="19.5" customHeight="1">
      <c r="A9394" s="545">
        <v>104238</v>
      </c>
      <c r="B9394" s="545" t="s">
        <v>10034</v>
      </c>
      <c r="C9394" s="545" t="s">
        <v>4504</v>
      </c>
      <c r="D9394" s="546"/>
      <c r="E9394" s="171" t="str">
        <f t="shared" si="146"/>
        <v>1900</v>
      </c>
      <c r="F9394" s="547">
        <v>0</v>
      </c>
      <c r="G9394" s="548">
        <v>0</v>
      </c>
      <c r="H9394" s="547">
        <v>0</v>
      </c>
      <c r="I9394" s="545" t="s">
        <v>12668</v>
      </c>
      <c r="J9394" s="545"/>
      <c r="K9394" s="545" t="s">
        <v>13413</v>
      </c>
      <c r="L9394" s="545" t="s">
        <v>13413</v>
      </c>
      <c r="M9394" s="548" t="s">
        <v>13758</v>
      </c>
      <c r="N9394" s="545" t="s">
        <v>13413</v>
      </c>
      <c r="O9394" s="545" t="s">
        <v>13413</v>
      </c>
      <c r="P9394" s="549">
        <v>6978</v>
      </c>
      <c r="Q9394" s="549">
        <v>1</v>
      </c>
      <c r="R9394" s="549">
        <v>7</v>
      </c>
      <c r="S9394" s="548"/>
      <c r="T9394" s="548"/>
      <c r="U9394" s="99"/>
    </row>
    <row r="9395" spans="1:21" ht="19.5" customHeight="1">
      <c r="A9395" s="545">
        <v>104239</v>
      </c>
      <c r="B9395" s="545" t="s">
        <v>10033</v>
      </c>
      <c r="C9395" s="545" t="s">
        <v>4504</v>
      </c>
      <c r="D9395" s="546"/>
      <c r="E9395" s="171" t="str">
        <f t="shared" si="146"/>
        <v>1900</v>
      </c>
      <c r="F9395" s="547">
        <v>0</v>
      </c>
      <c r="G9395" s="548">
        <v>0</v>
      </c>
      <c r="H9395" s="547">
        <v>0</v>
      </c>
      <c r="I9395" s="545" t="s">
        <v>12668</v>
      </c>
      <c r="J9395" s="545"/>
      <c r="K9395" s="545" t="s">
        <v>13413</v>
      </c>
      <c r="L9395" s="545" t="s">
        <v>13413</v>
      </c>
      <c r="M9395" s="548" t="s">
        <v>13758</v>
      </c>
      <c r="N9395" s="545" t="s">
        <v>13413</v>
      </c>
      <c r="O9395" s="545" t="s">
        <v>13413</v>
      </c>
      <c r="P9395" s="549">
        <v>6979</v>
      </c>
      <c r="Q9395" s="549">
        <v>1</v>
      </c>
      <c r="R9395" s="549">
        <v>7</v>
      </c>
      <c r="S9395" s="548"/>
      <c r="T9395" s="548"/>
      <c r="U9395" s="99"/>
    </row>
    <row r="9396" spans="1:21" ht="19.5" customHeight="1">
      <c r="A9396" s="545">
        <v>104240</v>
      </c>
      <c r="B9396" s="545" t="s">
        <v>10032</v>
      </c>
      <c r="C9396" s="545" t="s">
        <v>4504</v>
      </c>
      <c r="D9396" s="546"/>
      <c r="E9396" s="171" t="str">
        <f t="shared" si="146"/>
        <v>1900</v>
      </c>
      <c r="F9396" s="547">
        <v>0</v>
      </c>
      <c r="G9396" s="548">
        <v>0</v>
      </c>
      <c r="H9396" s="547">
        <v>0</v>
      </c>
      <c r="I9396" s="545" t="s">
        <v>12668</v>
      </c>
      <c r="J9396" s="545"/>
      <c r="K9396" s="545" t="s">
        <v>13413</v>
      </c>
      <c r="L9396" s="545" t="s">
        <v>13413</v>
      </c>
      <c r="M9396" s="548" t="s">
        <v>13758</v>
      </c>
      <c r="N9396" s="545" t="s">
        <v>13413</v>
      </c>
      <c r="O9396" s="545" t="s">
        <v>13413</v>
      </c>
      <c r="P9396" s="549">
        <v>6980</v>
      </c>
      <c r="Q9396" s="549">
        <v>1</v>
      </c>
      <c r="R9396" s="549">
        <v>7</v>
      </c>
      <c r="S9396" s="548"/>
      <c r="T9396" s="548"/>
      <c r="U9396" s="99"/>
    </row>
    <row r="9397" spans="1:21" ht="19.5" customHeight="1">
      <c r="A9397" s="545">
        <v>104244</v>
      </c>
      <c r="B9397" s="545" t="s">
        <v>10031</v>
      </c>
      <c r="C9397" s="545" t="s">
        <v>216</v>
      </c>
      <c r="D9397" s="546"/>
      <c r="E9397" s="171" t="str">
        <f t="shared" si="146"/>
        <v>1900</v>
      </c>
      <c r="F9397" s="547">
        <v>0</v>
      </c>
      <c r="G9397" s="548">
        <v>0</v>
      </c>
      <c r="H9397" s="547">
        <v>0</v>
      </c>
      <c r="I9397" s="545" t="s">
        <v>12668</v>
      </c>
      <c r="J9397" s="545"/>
      <c r="K9397" s="545" t="s">
        <v>13413</v>
      </c>
      <c r="L9397" s="545" t="s">
        <v>13413</v>
      </c>
      <c r="M9397" s="548" t="s">
        <v>13758</v>
      </c>
      <c r="N9397" s="545" t="s">
        <v>13413</v>
      </c>
      <c r="O9397" s="545" t="s">
        <v>13413</v>
      </c>
      <c r="P9397" s="549">
        <v>6981</v>
      </c>
      <c r="Q9397" s="549">
        <v>1</v>
      </c>
      <c r="R9397" s="549">
        <v>7</v>
      </c>
      <c r="S9397" s="548"/>
      <c r="T9397" s="548"/>
      <c r="U9397" s="99"/>
    </row>
    <row r="9398" spans="1:21" ht="19.5" customHeight="1">
      <c r="A9398" s="545">
        <v>104245</v>
      </c>
      <c r="B9398" s="545" t="s">
        <v>10030</v>
      </c>
      <c r="C9398" s="545" t="s">
        <v>216</v>
      </c>
      <c r="D9398" s="546"/>
      <c r="E9398" s="171" t="str">
        <f t="shared" si="146"/>
        <v>1900</v>
      </c>
      <c r="F9398" s="547">
        <v>0</v>
      </c>
      <c r="G9398" s="548">
        <v>0</v>
      </c>
      <c r="H9398" s="547">
        <v>0</v>
      </c>
      <c r="I9398" s="545" t="s">
        <v>12668</v>
      </c>
      <c r="J9398" s="545"/>
      <c r="K9398" s="545" t="s">
        <v>13413</v>
      </c>
      <c r="L9398" s="545" t="s">
        <v>13413</v>
      </c>
      <c r="M9398" s="548" t="s">
        <v>13758</v>
      </c>
      <c r="N9398" s="545" t="s">
        <v>13413</v>
      </c>
      <c r="O9398" s="545" t="s">
        <v>13413</v>
      </c>
      <c r="P9398" s="549">
        <v>6982</v>
      </c>
      <c r="Q9398" s="549">
        <v>1</v>
      </c>
      <c r="R9398" s="549">
        <v>7</v>
      </c>
      <c r="S9398" s="548"/>
      <c r="T9398" s="548"/>
      <c r="U9398" s="99"/>
    </row>
    <row r="9399" spans="1:21" ht="19.5" customHeight="1">
      <c r="A9399" s="545">
        <v>104246</v>
      </c>
      <c r="B9399" s="545" t="s">
        <v>10029</v>
      </c>
      <c r="C9399" s="545" t="s">
        <v>216</v>
      </c>
      <c r="D9399" s="546"/>
      <c r="E9399" s="171" t="str">
        <f t="shared" si="146"/>
        <v>1900</v>
      </c>
      <c r="F9399" s="547">
        <v>0</v>
      </c>
      <c r="G9399" s="548">
        <v>0</v>
      </c>
      <c r="H9399" s="547">
        <v>0</v>
      </c>
      <c r="I9399" s="545" t="s">
        <v>12668</v>
      </c>
      <c r="J9399" s="545"/>
      <c r="K9399" s="545" t="s">
        <v>13413</v>
      </c>
      <c r="L9399" s="545" t="s">
        <v>13413</v>
      </c>
      <c r="M9399" s="548" t="s">
        <v>13758</v>
      </c>
      <c r="N9399" s="545" t="s">
        <v>13413</v>
      </c>
      <c r="O9399" s="545" t="s">
        <v>13413</v>
      </c>
      <c r="P9399" s="549">
        <v>6983</v>
      </c>
      <c r="Q9399" s="549">
        <v>1</v>
      </c>
      <c r="R9399" s="549">
        <v>7</v>
      </c>
      <c r="S9399" s="548"/>
      <c r="T9399" s="548"/>
      <c r="U9399" s="99"/>
    </row>
    <row r="9400" spans="1:21" ht="19.5" customHeight="1">
      <c r="A9400" s="545">
        <v>104247</v>
      </c>
      <c r="B9400" s="545" t="s">
        <v>10028</v>
      </c>
      <c r="C9400" s="545" t="s">
        <v>216</v>
      </c>
      <c r="D9400" s="546"/>
      <c r="E9400" s="171" t="str">
        <f t="shared" si="146"/>
        <v>1900</v>
      </c>
      <c r="F9400" s="547">
        <v>0</v>
      </c>
      <c r="G9400" s="548">
        <v>0</v>
      </c>
      <c r="H9400" s="547">
        <v>0</v>
      </c>
      <c r="I9400" s="545" t="s">
        <v>12668</v>
      </c>
      <c r="J9400" s="545"/>
      <c r="K9400" s="545" t="s">
        <v>13413</v>
      </c>
      <c r="L9400" s="545" t="s">
        <v>13413</v>
      </c>
      <c r="M9400" s="548" t="s">
        <v>13758</v>
      </c>
      <c r="N9400" s="545" t="s">
        <v>13413</v>
      </c>
      <c r="O9400" s="545" t="s">
        <v>13413</v>
      </c>
      <c r="P9400" s="549">
        <v>6984</v>
      </c>
      <c r="Q9400" s="549">
        <v>1</v>
      </c>
      <c r="R9400" s="549">
        <v>7</v>
      </c>
      <c r="S9400" s="548"/>
      <c r="T9400" s="548"/>
      <c r="U9400" s="99"/>
    </row>
    <row r="9401" spans="1:21" ht="19.5" customHeight="1">
      <c r="A9401" s="545">
        <v>104248</v>
      </c>
      <c r="B9401" s="545" t="s">
        <v>10027</v>
      </c>
      <c r="C9401" s="545" t="s">
        <v>4504</v>
      </c>
      <c r="D9401" s="546"/>
      <c r="E9401" s="171" t="str">
        <f t="shared" si="146"/>
        <v>1900</v>
      </c>
      <c r="F9401" s="547">
        <v>0</v>
      </c>
      <c r="G9401" s="548">
        <v>0</v>
      </c>
      <c r="H9401" s="547">
        <v>0</v>
      </c>
      <c r="I9401" s="545" t="s">
        <v>12668</v>
      </c>
      <c r="J9401" s="545"/>
      <c r="K9401" s="545" t="s">
        <v>13413</v>
      </c>
      <c r="L9401" s="545" t="s">
        <v>13413</v>
      </c>
      <c r="M9401" s="548" t="s">
        <v>13758</v>
      </c>
      <c r="N9401" s="545" t="s">
        <v>13413</v>
      </c>
      <c r="O9401" s="545" t="s">
        <v>13413</v>
      </c>
      <c r="P9401" s="549">
        <v>6985</v>
      </c>
      <c r="Q9401" s="549">
        <v>1</v>
      </c>
      <c r="R9401" s="549">
        <v>7</v>
      </c>
      <c r="S9401" s="548"/>
      <c r="T9401" s="548"/>
      <c r="U9401" s="99"/>
    </row>
    <row r="9402" spans="1:21" ht="19.5" customHeight="1">
      <c r="A9402" s="545">
        <v>104249</v>
      </c>
      <c r="B9402" s="545" t="s">
        <v>10026</v>
      </c>
      <c r="C9402" s="545" t="s">
        <v>903</v>
      </c>
      <c r="D9402" s="546"/>
      <c r="E9402" s="171" t="str">
        <f t="shared" si="146"/>
        <v>1900</v>
      </c>
      <c r="F9402" s="547">
        <v>0</v>
      </c>
      <c r="G9402" s="548">
        <v>0</v>
      </c>
      <c r="H9402" s="547">
        <v>0</v>
      </c>
      <c r="I9402" s="545" t="s">
        <v>12973</v>
      </c>
      <c r="J9402" s="545"/>
      <c r="K9402" s="545" t="s">
        <v>13413</v>
      </c>
      <c r="L9402" s="545" t="s">
        <v>13413</v>
      </c>
      <c r="M9402" s="548" t="s">
        <v>13758</v>
      </c>
      <c r="N9402" s="545" t="s">
        <v>13413</v>
      </c>
      <c r="O9402" s="545" t="s">
        <v>13413</v>
      </c>
      <c r="P9402" s="549">
        <v>6986</v>
      </c>
      <c r="Q9402" s="549">
        <v>1</v>
      </c>
      <c r="R9402" s="549">
        <v>59</v>
      </c>
      <c r="S9402" s="548"/>
      <c r="T9402" s="548"/>
      <c r="U9402" s="99"/>
    </row>
    <row r="9403" spans="1:21" ht="19.5" customHeight="1">
      <c r="A9403" s="545">
        <v>104250</v>
      </c>
      <c r="B9403" s="545" t="s">
        <v>7741</v>
      </c>
      <c r="C9403" s="545" t="s">
        <v>216</v>
      </c>
      <c r="D9403" s="546">
        <v>43650</v>
      </c>
      <c r="E9403" s="171" t="str">
        <f t="shared" si="146"/>
        <v>2019</v>
      </c>
      <c r="F9403" s="547">
        <v>278380</v>
      </c>
      <c r="G9403" s="548">
        <v>0.19</v>
      </c>
      <c r="H9403" s="547">
        <v>233932.77</v>
      </c>
      <c r="I9403" s="545" t="s">
        <v>12973</v>
      </c>
      <c r="J9403" s="545" t="s">
        <v>13301</v>
      </c>
      <c r="K9403" s="545" t="s">
        <v>13413</v>
      </c>
      <c r="L9403" s="545" t="s">
        <v>13413</v>
      </c>
      <c r="M9403" s="548" t="s">
        <v>13758</v>
      </c>
      <c r="N9403" s="545" t="s">
        <v>13413</v>
      </c>
      <c r="O9403" s="545" t="s">
        <v>13413</v>
      </c>
      <c r="P9403" s="549">
        <v>6987</v>
      </c>
      <c r="Q9403" s="549">
        <v>1</v>
      </c>
      <c r="R9403" s="549">
        <v>59</v>
      </c>
      <c r="S9403" s="548">
        <v>2221</v>
      </c>
      <c r="T9403" s="548"/>
      <c r="U9403" s="99"/>
    </row>
    <row r="9404" spans="1:21" ht="19.5" customHeight="1">
      <c r="A9404" s="545">
        <v>104251</v>
      </c>
      <c r="B9404" s="545" t="s">
        <v>5879</v>
      </c>
      <c r="C9404" s="545" t="s">
        <v>209</v>
      </c>
      <c r="D9404" s="546">
        <v>43650</v>
      </c>
      <c r="E9404" s="171" t="str">
        <f t="shared" si="146"/>
        <v>2019</v>
      </c>
      <c r="F9404" s="547">
        <v>4217</v>
      </c>
      <c r="G9404" s="548">
        <v>0.19</v>
      </c>
      <c r="H9404" s="547">
        <v>3543.7</v>
      </c>
      <c r="I9404" s="545" t="s">
        <v>12973</v>
      </c>
      <c r="J9404" s="545" t="s">
        <v>13301</v>
      </c>
      <c r="K9404" s="545" t="s">
        <v>13413</v>
      </c>
      <c r="L9404" s="545" t="s">
        <v>13413</v>
      </c>
      <c r="M9404" s="548" t="s">
        <v>13758</v>
      </c>
      <c r="N9404" s="545" t="s">
        <v>13413</v>
      </c>
      <c r="O9404" s="545" t="s">
        <v>13413</v>
      </c>
      <c r="P9404" s="549">
        <v>6988</v>
      </c>
      <c r="Q9404" s="549">
        <v>1</v>
      </c>
      <c r="R9404" s="549">
        <v>59</v>
      </c>
      <c r="S9404" s="548">
        <v>2221</v>
      </c>
      <c r="T9404" s="548"/>
      <c r="U9404" s="99"/>
    </row>
    <row r="9405" spans="1:21" ht="19.5" customHeight="1">
      <c r="A9405" s="545">
        <v>104252</v>
      </c>
      <c r="B9405" s="545" t="s">
        <v>10025</v>
      </c>
      <c r="C9405" s="545" t="s">
        <v>216</v>
      </c>
      <c r="D9405" s="546"/>
      <c r="E9405" s="171" t="str">
        <f t="shared" si="146"/>
        <v>1900</v>
      </c>
      <c r="F9405" s="547">
        <v>0</v>
      </c>
      <c r="G9405" s="548">
        <v>0</v>
      </c>
      <c r="H9405" s="547">
        <v>0</v>
      </c>
      <c r="I9405" s="545" t="s">
        <v>12973</v>
      </c>
      <c r="J9405" s="545"/>
      <c r="K9405" s="545" t="s">
        <v>13413</v>
      </c>
      <c r="L9405" s="545" t="s">
        <v>19190</v>
      </c>
      <c r="M9405" s="548" t="s">
        <v>13758</v>
      </c>
      <c r="N9405" s="545" t="s">
        <v>13413</v>
      </c>
      <c r="O9405" s="545" t="s">
        <v>19191</v>
      </c>
      <c r="P9405" s="549">
        <v>6989</v>
      </c>
      <c r="Q9405" s="549">
        <v>1</v>
      </c>
      <c r="R9405" s="549">
        <v>59</v>
      </c>
      <c r="S9405" s="548"/>
      <c r="T9405" s="548"/>
      <c r="U9405" s="99"/>
    </row>
    <row r="9406" spans="1:21" ht="19.5" customHeight="1">
      <c r="A9406" s="545">
        <v>104253</v>
      </c>
      <c r="B9406" s="545" t="s">
        <v>2040</v>
      </c>
      <c r="C9406" s="545" t="s">
        <v>216</v>
      </c>
      <c r="D9406" s="546">
        <v>44599</v>
      </c>
      <c r="E9406" s="171" t="str">
        <f t="shared" si="146"/>
        <v>2022</v>
      </c>
      <c r="F9406" s="547">
        <v>145128</v>
      </c>
      <c r="G9406" s="548">
        <v>0.19</v>
      </c>
      <c r="H9406" s="547">
        <v>121956.3</v>
      </c>
      <c r="I9406" s="545" t="s">
        <v>12755</v>
      </c>
      <c r="J9406" s="545" t="s">
        <v>13297</v>
      </c>
      <c r="K9406" s="545" t="s">
        <v>13413</v>
      </c>
      <c r="L9406" s="545" t="s">
        <v>13413</v>
      </c>
      <c r="M9406" s="548" t="s">
        <v>13758</v>
      </c>
      <c r="N9406" s="545" t="s">
        <v>13413</v>
      </c>
      <c r="O9406" s="545" t="s">
        <v>13413</v>
      </c>
      <c r="P9406" s="549">
        <v>6990</v>
      </c>
      <c r="Q9406" s="549">
        <v>1</v>
      </c>
      <c r="R9406" s="549">
        <v>132</v>
      </c>
      <c r="S9406" s="548">
        <v>2257</v>
      </c>
      <c r="T9406" s="548"/>
      <c r="U9406" s="99"/>
    </row>
    <row r="9407" spans="1:21" ht="19.5" customHeight="1">
      <c r="A9407" s="545">
        <v>104254</v>
      </c>
      <c r="B9407" s="545" t="s">
        <v>4230</v>
      </c>
      <c r="C9407" s="545" t="s">
        <v>216</v>
      </c>
      <c r="D9407" s="546">
        <v>43650</v>
      </c>
      <c r="E9407" s="171" t="str">
        <f t="shared" si="146"/>
        <v>2019</v>
      </c>
      <c r="F9407" s="547">
        <v>33677</v>
      </c>
      <c r="G9407" s="548">
        <v>0.19</v>
      </c>
      <c r="H9407" s="547">
        <v>28300</v>
      </c>
      <c r="I9407" s="545" t="s">
        <v>12973</v>
      </c>
      <c r="J9407" s="545" t="s">
        <v>13321</v>
      </c>
      <c r="K9407" s="545" t="s">
        <v>13413</v>
      </c>
      <c r="L9407" s="545" t="s">
        <v>13413</v>
      </c>
      <c r="M9407" s="548" t="s">
        <v>13758</v>
      </c>
      <c r="N9407" s="545" t="s">
        <v>13413</v>
      </c>
      <c r="O9407" s="545" t="s">
        <v>13413</v>
      </c>
      <c r="P9407" s="549">
        <v>6991</v>
      </c>
      <c r="Q9407" s="549">
        <v>1</v>
      </c>
      <c r="R9407" s="549">
        <v>59</v>
      </c>
      <c r="S9407" s="548">
        <v>2244</v>
      </c>
      <c r="T9407" s="548"/>
      <c r="U9407" s="99"/>
    </row>
    <row r="9408" spans="1:21" ht="19.5" customHeight="1">
      <c r="A9408" s="545">
        <v>104255</v>
      </c>
      <c r="B9408" s="545" t="s">
        <v>4294</v>
      </c>
      <c r="C9408" s="545" t="s">
        <v>216</v>
      </c>
      <c r="D9408" s="546">
        <v>43650</v>
      </c>
      <c r="E9408" s="171" t="str">
        <f t="shared" si="146"/>
        <v>2019</v>
      </c>
      <c r="F9408" s="547">
        <v>154200</v>
      </c>
      <c r="G9408" s="548">
        <v>0.19</v>
      </c>
      <c r="H9408" s="547">
        <v>129579.83</v>
      </c>
      <c r="I9408" s="545" t="s">
        <v>12973</v>
      </c>
      <c r="J9408" s="545" t="s">
        <v>13301</v>
      </c>
      <c r="K9408" s="545" t="s">
        <v>13413</v>
      </c>
      <c r="L9408" s="545" t="s">
        <v>13413</v>
      </c>
      <c r="M9408" s="548" t="s">
        <v>13758</v>
      </c>
      <c r="N9408" s="545" t="s">
        <v>13413</v>
      </c>
      <c r="O9408" s="545" t="s">
        <v>13413</v>
      </c>
      <c r="P9408" s="549">
        <v>6992</v>
      </c>
      <c r="Q9408" s="549">
        <v>1</v>
      </c>
      <c r="R9408" s="549">
        <v>59</v>
      </c>
      <c r="S9408" s="548">
        <v>2221</v>
      </c>
      <c r="T9408" s="548"/>
      <c r="U9408" s="99"/>
    </row>
    <row r="9409" spans="1:21" ht="19.5" customHeight="1">
      <c r="A9409" s="545">
        <v>104256</v>
      </c>
      <c r="B9409" s="545" t="s">
        <v>4302</v>
      </c>
      <c r="C9409" s="545" t="s">
        <v>216</v>
      </c>
      <c r="D9409" s="546">
        <v>43650</v>
      </c>
      <c r="E9409" s="171" t="str">
        <f t="shared" si="146"/>
        <v>2019</v>
      </c>
      <c r="F9409" s="547">
        <v>35200</v>
      </c>
      <c r="G9409" s="548">
        <v>0.19</v>
      </c>
      <c r="H9409" s="547">
        <v>29579.83</v>
      </c>
      <c r="I9409" s="545" t="s">
        <v>12973</v>
      </c>
      <c r="J9409" s="545" t="s">
        <v>13301</v>
      </c>
      <c r="K9409" s="545" t="s">
        <v>13413</v>
      </c>
      <c r="L9409" s="545" t="s">
        <v>13413</v>
      </c>
      <c r="M9409" s="548" t="s">
        <v>13758</v>
      </c>
      <c r="N9409" s="545" t="s">
        <v>13413</v>
      </c>
      <c r="O9409" s="545" t="s">
        <v>13413</v>
      </c>
      <c r="P9409" s="549">
        <v>6993</v>
      </c>
      <c r="Q9409" s="549">
        <v>1</v>
      </c>
      <c r="R9409" s="549">
        <v>59</v>
      </c>
      <c r="S9409" s="548">
        <v>2221</v>
      </c>
      <c r="T9409" s="548"/>
      <c r="U9409" s="99"/>
    </row>
    <row r="9410" spans="1:21" ht="19.5" customHeight="1">
      <c r="A9410" s="545">
        <v>104257</v>
      </c>
      <c r="B9410" s="545" t="s">
        <v>5945</v>
      </c>
      <c r="C9410" s="545" t="s">
        <v>216</v>
      </c>
      <c r="D9410" s="546">
        <v>43650</v>
      </c>
      <c r="E9410" s="171" t="str">
        <f t="shared" si="146"/>
        <v>2019</v>
      </c>
      <c r="F9410" s="547">
        <v>16700</v>
      </c>
      <c r="G9410" s="548">
        <v>0.19</v>
      </c>
      <c r="H9410" s="547">
        <v>14033.61</v>
      </c>
      <c r="I9410" s="545" t="s">
        <v>12973</v>
      </c>
      <c r="J9410" s="545" t="s">
        <v>13301</v>
      </c>
      <c r="K9410" s="545" t="s">
        <v>13413</v>
      </c>
      <c r="L9410" s="545" t="s">
        <v>13413</v>
      </c>
      <c r="M9410" s="548" t="s">
        <v>13758</v>
      </c>
      <c r="N9410" s="545" t="s">
        <v>13413</v>
      </c>
      <c r="O9410" s="545" t="s">
        <v>13413</v>
      </c>
      <c r="P9410" s="549">
        <v>6994</v>
      </c>
      <c r="Q9410" s="549">
        <v>1</v>
      </c>
      <c r="R9410" s="549">
        <v>59</v>
      </c>
      <c r="S9410" s="548">
        <v>2221</v>
      </c>
      <c r="T9410" s="548"/>
      <c r="U9410" s="99"/>
    </row>
    <row r="9411" spans="1:21" ht="19.5" customHeight="1">
      <c r="A9411" s="545">
        <v>104258</v>
      </c>
      <c r="B9411" s="545" t="s">
        <v>4107</v>
      </c>
      <c r="C9411" s="545" t="s">
        <v>216</v>
      </c>
      <c r="D9411" s="546">
        <v>43650</v>
      </c>
      <c r="E9411" s="171" t="str">
        <f t="shared" si="146"/>
        <v>2019</v>
      </c>
      <c r="F9411" s="547">
        <v>9493</v>
      </c>
      <c r="G9411" s="548">
        <v>0.19</v>
      </c>
      <c r="H9411" s="547">
        <v>7977.31</v>
      </c>
      <c r="I9411" s="545" t="s">
        <v>12973</v>
      </c>
      <c r="J9411" s="545" t="s">
        <v>13301</v>
      </c>
      <c r="K9411" s="545" t="s">
        <v>13413</v>
      </c>
      <c r="L9411" s="545" t="s">
        <v>13413</v>
      </c>
      <c r="M9411" s="548" t="s">
        <v>13758</v>
      </c>
      <c r="N9411" s="545" t="s">
        <v>13413</v>
      </c>
      <c r="O9411" s="545" t="s">
        <v>13413</v>
      </c>
      <c r="P9411" s="549">
        <v>6995</v>
      </c>
      <c r="Q9411" s="549">
        <v>1</v>
      </c>
      <c r="R9411" s="549">
        <v>59</v>
      </c>
      <c r="S9411" s="548">
        <v>2221</v>
      </c>
      <c r="T9411" s="548"/>
      <c r="U9411" s="99"/>
    </row>
    <row r="9412" spans="1:21" ht="19.5" customHeight="1">
      <c r="A9412" s="545">
        <v>104259</v>
      </c>
      <c r="B9412" s="545" t="s">
        <v>5927</v>
      </c>
      <c r="C9412" s="545" t="s">
        <v>216</v>
      </c>
      <c r="D9412" s="546"/>
      <c r="E9412" s="171" t="str">
        <f t="shared" ref="E9412:E9475" si="147">TEXT(D9412,"YYYY")</f>
        <v>1900</v>
      </c>
      <c r="F9412" s="547">
        <v>0</v>
      </c>
      <c r="G9412" s="548">
        <v>0</v>
      </c>
      <c r="H9412" s="547">
        <v>0</v>
      </c>
      <c r="I9412" s="545" t="s">
        <v>12973</v>
      </c>
      <c r="J9412" s="545"/>
      <c r="K9412" s="545" t="s">
        <v>13413</v>
      </c>
      <c r="L9412" s="545" t="s">
        <v>13413</v>
      </c>
      <c r="M9412" s="548" t="s">
        <v>13758</v>
      </c>
      <c r="N9412" s="545" t="s">
        <v>13413</v>
      </c>
      <c r="O9412" s="545" t="s">
        <v>13413</v>
      </c>
      <c r="P9412" s="549">
        <v>6996</v>
      </c>
      <c r="Q9412" s="549">
        <v>1</v>
      </c>
      <c r="R9412" s="549">
        <v>59</v>
      </c>
      <c r="S9412" s="548"/>
      <c r="T9412" s="548"/>
      <c r="U9412" s="99"/>
    </row>
    <row r="9413" spans="1:21" ht="19.5" customHeight="1">
      <c r="A9413" s="545">
        <v>104260</v>
      </c>
      <c r="B9413" s="545" t="s">
        <v>4284</v>
      </c>
      <c r="C9413" s="545" t="s">
        <v>216</v>
      </c>
      <c r="D9413" s="546">
        <v>43852</v>
      </c>
      <c r="E9413" s="171" t="str">
        <f t="shared" si="147"/>
        <v>2020</v>
      </c>
      <c r="F9413" s="547">
        <v>28633.99</v>
      </c>
      <c r="G9413" s="548">
        <v>0.19</v>
      </c>
      <c r="H9413" s="547">
        <v>24062.18</v>
      </c>
      <c r="I9413" s="545" t="s">
        <v>12973</v>
      </c>
      <c r="J9413" s="545" t="s">
        <v>13298</v>
      </c>
      <c r="K9413" s="545"/>
      <c r="L9413" s="545" t="s">
        <v>13413</v>
      </c>
      <c r="M9413" s="548" t="s">
        <v>13758</v>
      </c>
      <c r="N9413" s="545" t="s">
        <v>13413</v>
      </c>
      <c r="O9413" s="545" t="s">
        <v>13413</v>
      </c>
      <c r="P9413" s="549">
        <v>6997</v>
      </c>
      <c r="Q9413" s="549">
        <v>1</v>
      </c>
      <c r="R9413" s="549">
        <v>59</v>
      </c>
      <c r="S9413" s="548">
        <v>1012</v>
      </c>
      <c r="T9413" s="548"/>
      <c r="U9413" s="99"/>
    </row>
    <row r="9414" spans="1:21" ht="19.5" customHeight="1">
      <c r="A9414" s="545">
        <v>104261</v>
      </c>
      <c r="B9414" s="545" t="s">
        <v>4169</v>
      </c>
      <c r="C9414" s="545" t="s">
        <v>216</v>
      </c>
      <c r="D9414" s="546">
        <v>43650</v>
      </c>
      <c r="E9414" s="171" t="str">
        <f t="shared" si="147"/>
        <v>2019</v>
      </c>
      <c r="F9414" s="547">
        <v>53550</v>
      </c>
      <c r="G9414" s="548">
        <v>0.19</v>
      </c>
      <c r="H9414" s="547">
        <v>45000</v>
      </c>
      <c r="I9414" s="545" t="s">
        <v>12973</v>
      </c>
      <c r="J9414" s="545" t="s">
        <v>13301</v>
      </c>
      <c r="K9414" s="545" t="s">
        <v>13413</v>
      </c>
      <c r="L9414" s="545" t="s">
        <v>13413</v>
      </c>
      <c r="M9414" s="548" t="s">
        <v>13758</v>
      </c>
      <c r="N9414" s="545" t="s">
        <v>13413</v>
      </c>
      <c r="O9414" s="545" t="s">
        <v>13413</v>
      </c>
      <c r="P9414" s="549">
        <v>6998</v>
      </c>
      <c r="Q9414" s="549">
        <v>1</v>
      </c>
      <c r="R9414" s="549">
        <v>59</v>
      </c>
      <c r="S9414" s="548">
        <v>2221</v>
      </c>
      <c r="T9414" s="548"/>
      <c r="U9414" s="99"/>
    </row>
    <row r="9415" spans="1:21" ht="19.5" customHeight="1">
      <c r="A9415" s="545">
        <v>104262</v>
      </c>
      <c r="B9415" s="545" t="s">
        <v>4083</v>
      </c>
      <c r="C9415" s="545" t="s">
        <v>216</v>
      </c>
      <c r="D9415" s="546">
        <v>43650</v>
      </c>
      <c r="E9415" s="171" t="str">
        <f t="shared" si="147"/>
        <v>2019</v>
      </c>
      <c r="F9415" s="547">
        <v>1000</v>
      </c>
      <c r="G9415" s="548">
        <v>0.19</v>
      </c>
      <c r="H9415" s="547">
        <v>840.34</v>
      </c>
      <c r="I9415" s="545" t="s">
        <v>12973</v>
      </c>
      <c r="J9415" s="545" t="s">
        <v>13296</v>
      </c>
      <c r="K9415" s="545" t="s">
        <v>13413</v>
      </c>
      <c r="L9415" s="545" t="s">
        <v>13413</v>
      </c>
      <c r="M9415" s="548" t="s">
        <v>13758</v>
      </c>
      <c r="N9415" s="545" t="s">
        <v>13413</v>
      </c>
      <c r="O9415" s="545" t="s">
        <v>13413</v>
      </c>
      <c r="P9415" s="549">
        <v>6999</v>
      </c>
      <c r="Q9415" s="549">
        <v>1</v>
      </c>
      <c r="R9415" s="549">
        <v>59</v>
      </c>
      <c r="S9415" s="548">
        <v>2218</v>
      </c>
      <c r="T9415" s="548"/>
      <c r="U9415" s="99"/>
    </row>
    <row r="9416" spans="1:21" ht="19.5" customHeight="1">
      <c r="A9416" s="545">
        <v>104263</v>
      </c>
      <c r="B9416" s="545" t="s">
        <v>7740</v>
      </c>
      <c r="C9416" s="545" t="s">
        <v>216</v>
      </c>
      <c r="D9416" s="546">
        <v>43650</v>
      </c>
      <c r="E9416" s="171" t="str">
        <f t="shared" si="147"/>
        <v>2019</v>
      </c>
      <c r="F9416" s="547">
        <v>184450</v>
      </c>
      <c r="G9416" s="548">
        <v>0.19</v>
      </c>
      <c r="H9416" s="547">
        <v>155000</v>
      </c>
      <c r="I9416" s="545" t="s">
        <v>12973</v>
      </c>
      <c r="J9416" s="545" t="s">
        <v>13321</v>
      </c>
      <c r="K9416" s="545" t="s">
        <v>13413</v>
      </c>
      <c r="L9416" s="545" t="s">
        <v>19192</v>
      </c>
      <c r="M9416" s="548" t="s">
        <v>13758</v>
      </c>
      <c r="N9416" s="545" t="s">
        <v>13413</v>
      </c>
      <c r="O9416" s="545" t="s">
        <v>13413</v>
      </c>
      <c r="P9416" s="549">
        <v>7000</v>
      </c>
      <c r="Q9416" s="549">
        <v>1</v>
      </c>
      <c r="R9416" s="549">
        <v>59</v>
      </c>
      <c r="S9416" s="548">
        <v>2244</v>
      </c>
      <c r="T9416" s="548"/>
      <c r="U9416" s="99"/>
    </row>
    <row r="9417" spans="1:21" ht="19.5" customHeight="1">
      <c r="A9417" s="545">
        <v>104264</v>
      </c>
      <c r="B9417" s="545" t="s">
        <v>7263</v>
      </c>
      <c r="C9417" s="545" t="s">
        <v>5217</v>
      </c>
      <c r="D9417" s="546">
        <v>46056</v>
      </c>
      <c r="E9417" s="171" t="str">
        <f t="shared" si="147"/>
        <v>2026</v>
      </c>
      <c r="F9417" s="547">
        <v>183710</v>
      </c>
      <c r="G9417" s="548">
        <v>0</v>
      </c>
      <c r="H9417" s="547">
        <v>183710</v>
      </c>
      <c r="I9417" s="545" t="s">
        <v>12705</v>
      </c>
      <c r="J9417" s="545" t="s">
        <v>13299</v>
      </c>
      <c r="K9417" s="545" t="s">
        <v>19193</v>
      </c>
      <c r="L9417" s="545" t="s">
        <v>13413</v>
      </c>
      <c r="M9417" s="548" t="s">
        <v>13813</v>
      </c>
      <c r="N9417" s="545" t="s">
        <v>13413</v>
      </c>
      <c r="O9417" s="545" t="s">
        <v>13413</v>
      </c>
      <c r="P9417" s="549">
        <v>7001</v>
      </c>
      <c r="Q9417" s="549">
        <v>3</v>
      </c>
      <c r="R9417" s="549">
        <v>22</v>
      </c>
      <c r="S9417" s="548">
        <v>443</v>
      </c>
      <c r="T9417" s="548"/>
      <c r="U9417" s="99"/>
    </row>
    <row r="9418" spans="1:21" ht="19.5" customHeight="1">
      <c r="A9418" s="545">
        <v>104265</v>
      </c>
      <c r="B9418" s="545" t="s">
        <v>3460</v>
      </c>
      <c r="C9418" s="545" t="s">
        <v>216</v>
      </c>
      <c r="D9418" s="546">
        <v>46052</v>
      </c>
      <c r="E9418" s="171" t="str">
        <f t="shared" si="147"/>
        <v>2026</v>
      </c>
      <c r="F9418" s="547">
        <v>1268733</v>
      </c>
      <c r="G9418" s="548">
        <v>0.19</v>
      </c>
      <c r="H9418" s="547">
        <v>1066162.18</v>
      </c>
      <c r="I9418" s="545" t="s">
        <v>12647</v>
      </c>
      <c r="J9418" s="545" t="s">
        <v>13307</v>
      </c>
      <c r="K9418" s="545" t="s">
        <v>13413</v>
      </c>
      <c r="L9418" s="545" t="s">
        <v>13413</v>
      </c>
      <c r="M9418" s="548" t="s">
        <v>13758</v>
      </c>
      <c r="N9418" s="545" t="s">
        <v>13413</v>
      </c>
      <c r="O9418" s="545" t="s">
        <v>13413</v>
      </c>
      <c r="P9418" s="549">
        <v>7002</v>
      </c>
      <c r="Q9418" s="549">
        <v>1</v>
      </c>
      <c r="R9418" s="549">
        <v>26</v>
      </c>
      <c r="S9418" s="548">
        <v>2228</v>
      </c>
      <c r="T9418" s="548"/>
      <c r="U9418" s="99"/>
    </row>
    <row r="9419" spans="1:21" ht="19.5" customHeight="1">
      <c r="A9419" s="545">
        <v>104266</v>
      </c>
      <c r="B9419" s="545" t="s">
        <v>3211</v>
      </c>
      <c r="C9419" s="545" t="s">
        <v>221</v>
      </c>
      <c r="D9419" s="546">
        <v>46052</v>
      </c>
      <c r="E9419" s="171" t="str">
        <f t="shared" si="147"/>
        <v>2026</v>
      </c>
      <c r="F9419" s="547">
        <v>99797</v>
      </c>
      <c r="G9419" s="548">
        <v>0.19</v>
      </c>
      <c r="H9419" s="547">
        <v>83863.03</v>
      </c>
      <c r="I9419" s="545" t="s">
        <v>12663</v>
      </c>
      <c r="J9419" s="545" t="s">
        <v>13307</v>
      </c>
      <c r="K9419" s="545" t="s">
        <v>19194</v>
      </c>
      <c r="L9419" s="545" t="s">
        <v>13413</v>
      </c>
      <c r="M9419" s="548" t="s">
        <v>13758</v>
      </c>
      <c r="N9419" s="545" t="s">
        <v>13413</v>
      </c>
      <c r="O9419" s="545" t="s">
        <v>13413</v>
      </c>
      <c r="P9419" s="549">
        <v>7003</v>
      </c>
      <c r="Q9419" s="549">
        <v>1</v>
      </c>
      <c r="R9419" s="549">
        <v>21</v>
      </c>
      <c r="S9419" s="548">
        <v>2228</v>
      </c>
      <c r="T9419" s="548"/>
      <c r="U9419" s="99"/>
    </row>
    <row r="9420" spans="1:21" ht="19.5" customHeight="1">
      <c r="A9420" s="545">
        <v>104268</v>
      </c>
      <c r="B9420" s="545" t="s">
        <v>3631</v>
      </c>
      <c r="C9420" s="545" t="s">
        <v>216</v>
      </c>
      <c r="D9420" s="546"/>
      <c r="E9420" s="171" t="str">
        <f t="shared" si="147"/>
        <v>1900</v>
      </c>
      <c r="F9420" s="547">
        <v>0</v>
      </c>
      <c r="G9420" s="548">
        <v>0</v>
      </c>
      <c r="H9420" s="547">
        <v>0</v>
      </c>
      <c r="I9420" s="545" t="s">
        <v>12647</v>
      </c>
      <c r="J9420" s="545"/>
      <c r="K9420" s="545" t="s">
        <v>13413</v>
      </c>
      <c r="L9420" s="545" t="s">
        <v>13413</v>
      </c>
      <c r="M9420" s="548" t="s">
        <v>13758</v>
      </c>
      <c r="N9420" s="545" t="s">
        <v>13413</v>
      </c>
      <c r="O9420" s="545" t="s">
        <v>13413</v>
      </c>
      <c r="P9420" s="549">
        <v>7004</v>
      </c>
      <c r="Q9420" s="549">
        <v>1</v>
      </c>
      <c r="R9420" s="549">
        <v>26</v>
      </c>
      <c r="S9420" s="548"/>
      <c r="T9420" s="548"/>
      <c r="U9420" s="99"/>
    </row>
    <row r="9421" spans="1:21" ht="19.5" customHeight="1">
      <c r="A9421" s="545">
        <v>104269</v>
      </c>
      <c r="B9421" s="545" t="s">
        <v>329</v>
      </c>
      <c r="C9421" s="545" t="s">
        <v>311</v>
      </c>
      <c r="D9421" s="546"/>
      <c r="E9421" s="171" t="str">
        <f t="shared" si="147"/>
        <v>1900</v>
      </c>
      <c r="F9421" s="547">
        <v>0</v>
      </c>
      <c r="G9421" s="548">
        <v>0</v>
      </c>
      <c r="H9421" s="547">
        <v>0</v>
      </c>
      <c r="I9421" s="545" t="s">
        <v>12654</v>
      </c>
      <c r="J9421" s="545"/>
      <c r="K9421" s="545" t="s">
        <v>13413</v>
      </c>
      <c r="L9421" s="545" t="s">
        <v>13413</v>
      </c>
      <c r="M9421" s="548" t="s">
        <v>13758</v>
      </c>
      <c r="N9421" s="545" t="s">
        <v>13413</v>
      </c>
      <c r="O9421" s="545" t="s">
        <v>13413</v>
      </c>
      <c r="P9421" s="549">
        <v>7005</v>
      </c>
      <c r="Q9421" s="549">
        <v>1</v>
      </c>
      <c r="R9421" s="549">
        <v>2</v>
      </c>
      <c r="S9421" s="548"/>
      <c r="T9421" s="548"/>
      <c r="U9421" s="99"/>
    </row>
    <row r="9422" spans="1:21" ht="19.5" customHeight="1">
      <c r="A9422" s="545">
        <v>104270</v>
      </c>
      <c r="B9422" s="545" t="s">
        <v>1544</v>
      </c>
      <c r="C9422" s="545" t="s">
        <v>216</v>
      </c>
      <c r="D9422" s="546">
        <v>43553</v>
      </c>
      <c r="E9422" s="171" t="str">
        <f t="shared" si="147"/>
        <v>2019</v>
      </c>
      <c r="F9422" s="547">
        <v>641600</v>
      </c>
      <c r="G9422" s="548">
        <v>0.19</v>
      </c>
      <c r="H9422" s="547">
        <v>539159.66</v>
      </c>
      <c r="I9422" s="545" t="s">
        <v>12685</v>
      </c>
      <c r="J9422" s="545" t="s">
        <v>13301</v>
      </c>
      <c r="K9422" s="545" t="s">
        <v>13413</v>
      </c>
      <c r="L9422" s="545" t="s">
        <v>13413</v>
      </c>
      <c r="M9422" s="548" t="s">
        <v>13758</v>
      </c>
      <c r="N9422" s="545" t="s">
        <v>13413</v>
      </c>
      <c r="O9422" s="545" t="s">
        <v>13413</v>
      </c>
      <c r="P9422" s="549">
        <v>7006</v>
      </c>
      <c r="Q9422" s="549">
        <v>1</v>
      </c>
      <c r="R9422" s="549">
        <v>11</v>
      </c>
      <c r="S9422" s="548">
        <v>2221</v>
      </c>
      <c r="T9422" s="548"/>
      <c r="U9422" s="99"/>
    </row>
    <row r="9423" spans="1:21" ht="19.5" customHeight="1">
      <c r="A9423" s="545">
        <v>104271</v>
      </c>
      <c r="B9423" s="545" t="s">
        <v>10024</v>
      </c>
      <c r="C9423" s="545" t="s">
        <v>216</v>
      </c>
      <c r="D9423" s="546"/>
      <c r="E9423" s="171" t="str">
        <f t="shared" si="147"/>
        <v>1900</v>
      </c>
      <c r="F9423" s="547">
        <v>0</v>
      </c>
      <c r="G9423" s="548">
        <v>0</v>
      </c>
      <c r="H9423" s="547">
        <v>0</v>
      </c>
      <c r="I9423" s="545" t="s">
        <v>12685</v>
      </c>
      <c r="J9423" s="545"/>
      <c r="K9423" s="545" t="s">
        <v>13413</v>
      </c>
      <c r="L9423" s="545" t="s">
        <v>13413</v>
      </c>
      <c r="M9423" s="548" t="s">
        <v>13758</v>
      </c>
      <c r="N9423" s="545" t="s">
        <v>13413</v>
      </c>
      <c r="O9423" s="545" t="s">
        <v>13413</v>
      </c>
      <c r="P9423" s="549">
        <v>7007</v>
      </c>
      <c r="Q9423" s="549">
        <v>1</v>
      </c>
      <c r="R9423" s="549">
        <v>11</v>
      </c>
      <c r="S9423" s="548"/>
      <c r="T9423" s="548"/>
      <c r="U9423" s="99"/>
    </row>
    <row r="9424" spans="1:21" ht="19.5" customHeight="1">
      <c r="A9424" s="545">
        <v>104272</v>
      </c>
      <c r="B9424" s="545" t="s">
        <v>6219</v>
      </c>
      <c r="C9424" s="545" t="s">
        <v>216</v>
      </c>
      <c r="D9424" s="546">
        <v>46052</v>
      </c>
      <c r="E9424" s="171" t="str">
        <f t="shared" si="147"/>
        <v>2026</v>
      </c>
      <c r="F9424" s="547">
        <v>669589</v>
      </c>
      <c r="G9424" s="548">
        <v>0.19</v>
      </c>
      <c r="H9424" s="547">
        <v>562679.82999999996</v>
      </c>
      <c r="I9424" s="545" t="s">
        <v>12676</v>
      </c>
      <c r="J9424" s="545" t="s">
        <v>13307</v>
      </c>
      <c r="K9424" s="545" t="s">
        <v>13413</v>
      </c>
      <c r="L9424" s="545" t="s">
        <v>13413</v>
      </c>
      <c r="M9424" s="548" t="s">
        <v>13758</v>
      </c>
      <c r="N9424" s="545" t="s">
        <v>13413</v>
      </c>
      <c r="O9424" s="545" t="s">
        <v>13413</v>
      </c>
      <c r="P9424" s="549">
        <v>7008</v>
      </c>
      <c r="Q9424" s="549">
        <v>1</v>
      </c>
      <c r="R9424" s="549">
        <v>14</v>
      </c>
      <c r="S9424" s="548">
        <v>2228</v>
      </c>
      <c r="T9424" s="548"/>
      <c r="U9424" s="99"/>
    </row>
    <row r="9425" spans="1:21" ht="19.5" customHeight="1">
      <c r="A9425" s="545">
        <v>104274</v>
      </c>
      <c r="B9425" s="545" t="s">
        <v>5079</v>
      </c>
      <c r="C9425" s="545" t="s">
        <v>216</v>
      </c>
      <c r="D9425" s="546"/>
      <c r="E9425" s="171" t="str">
        <f t="shared" si="147"/>
        <v>1900</v>
      </c>
      <c r="F9425" s="547">
        <v>0</v>
      </c>
      <c r="G9425" s="548">
        <v>0</v>
      </c>
      <c r="H9425" s="547">
        <v>0</v>
      </c>
      <c r="I9425" s="545" t="s">
        <v>12676</v>
      </c>
      <c r="J9425" s="545"/>
      <c r="K9425" s="545" t="s">
        <v>13413</v>
      </c>
      <c r="L9425" s="545" t="s">
        <v>13413</v>
      </c>
      <c r="M9425" s="548" t="s">
        <v>13758</v>
      </c>
      <c r="N9425" s="545" t="s">
        <v>13413</v>
      </c>
      <c r="O9425" s="545" t="s">
        <v>13413</v>
      </c>
      <c r="P9425" s="549">
        <v>7009</v>
      </c>
      <c r="Q9425" s="549">
        <v>1</v>
      </c>
      <c r="R9425" s="549">
        <v>14</v>
      </c>
      <c r="S9425" s="548"/>
      <c r="T9425" s="548"/>
      <c r="U9425" s="99"/>
    </row>
    <row r="9426" spans="1:21" ht="19.5" customHeight="1">
      <c r="A9426" s="545">
        <v>104275</v>
      </c>
      <c r="B9426" s="545" t="s">
        <v>10023</v>
      </c>
      <c r="C9426" s="545" t="s">
        <v>4504</v>
      </c>
      <c r="D9426" s="546"/>
      <c r="E9426" s="171" t="str">
        <f t="shared" si="147"/>
        <v>1900</v>
      </c>
      <c r="F9426" s="547">
        <v>0</v>
      </c>
      <c r="G9426" s="548">
        <v>0</v>
      </c>
      <c r="H9426" s="547">
        <v>0</v>
      </c>
      <c r="I9426" s="545" t="s">
        <v>12668</v>
      </c>
      <c r="J9426" s="545"/>
      <c r="K9426" s="545" t="s">
        <v>13413</v>
      </c>
      <c r="L9426" s="545" t="s">
        <v>13413</v>
      </c>
      <c r="M9426" s="548" t="s">
        <v>13868</v>
      </c>
      <c r="N9426" s="545" t="s">
        <v>13413</v>
      </c>
      <c r="O9426" s="545" t="s">
        <v>13413</v>
      </c>
      <c r="P9426" s="549">
        <v>7010</v>
      </c>
      <c r="Q9426" s="549">
        <v>2</v>
      </c>
      <c r="R9426" s="549">
        <v>7</v>
      </c>
      <c r="S9426" s="548"/>
      <c r="T9426" s="548"/>
      <c r="U9426" s="99"/>
    </row>
    <row r="9427" spans="1:21" ht="19.5" customHeight="1">
      <c r="A9427" s="545">
        <v>104277</v>
      </c>
      <c r="B9427" s="545" t="s">
        <v>2754</v>
      </c>
      <c r="C9427" s="545" t="s">
        <v>216</v>
      </c>
      <c r="D9427" s="546"/>
      <c r="E9427" s="171" t="str">
        <f t="shared" si="147"/>
        <v>1900</v>
      </c>
      <c r="F9427" s="547">
        <v>0</v>
      </c>
      <c r="G9427" s="548">
        <v>0</v>
      </c>
      <c r="H9427" s="547">
        <v>0</v>
      </c>
      <c r="I9427" s="545" t="s">
        <v>12675</v>
      </c>
      <c r="J9427" s="545"/>
      <c r="K9427" s="545" t="s">
        <v>13413</v>
      </c>
      <c r="L9427" s="545" t="s">
        <v>13413</v>
      </c>
      <c r="M9427" s="548" t="s">
        <v>13758</v>
      </c>
      <c r="N9427" s="545" t="s">
        <v>13413</v>
      </c>
      <c r="O9427" s="545" t="s">
        <v>13413</v>
      </c>
      <c r="P9427" s="549">
        <v>7011</v>
      </c>
      <c r="Q9427" s="549">
        <v>1</v>
      </c>
      <c r="R9427" s="549">
        <v>15</v>
      </c>
      <c r="S9427" s="548"/>
      <c r="T9427" s="548"/>
      <c r="U9427" s="99"/>
    </row>
    <row r="9428" spans="1:21" ht="19.5" customHeight="1">
      <c r="A9428" s="545">
        <v>104279</v>
      </c>
      <c r="B9428" s="545" t="s">
        <v>6969</v>
      </c>
      <c r="C9428" s="545" t="s">
        <v>4504</v>
      </c>
      <c r="D9428" s="546">
        <v>43843</v>
      </c>
      <c r="E9428" s="171" t="str">
        <f t="shared" si="147"/>
        <v>2020</v>
      </c>
      <c r="F9428" s="547">
        <v>123</v>
      </c>
      <c r="G9428" s="548">
        <v>0.19</v>
      </c>
      <c r="H9428" s="547">
        <v>103.36</v>
      </c>
      <c r="I9428" s="545" t="s">
        <v>12668</v>
      </c>
      <c r="J9428" s="545" t="s">
        <v>13297</v>
      </c>
      <c r="K9428" s="545"/>
      <c r="L9428" s="545" t="s">
        <v>13413</v>
      </c>
      <c r="M9428" s="548" t="s">
        <v>13868</v>
      </c>
      <c r="N9428" s="545" t="s">
        <v>13413</v>
      </c>
      <c r="O9428" s="545" t="s">
        <v>13413</v>
      </c>
      <c r="P9428" s="549">
        <v>7012</v>
      </c>
      <c r="Q9428" s="549">
        <v>2</v>
      </c>
      <c r="R9428" s="549">
        <v>7</v>
      </c>
      <c r="S9428" s="548">
        <v>2257</v>
      </c>
      <c r="T9428" s="548"/>
      <c r="U9428" s="99"/>
    </row>
    <row r="9429" spans="1:21" ht="19.5" customHeight="1">
      <c r="A9429" s="545">
        <v>104280</v>
      </c>
      <c r="B9429" s="545" t="s">
        <v>2766</v>
      </c>
      <c r="C9429" s="545" t="s">
        <v>209</v>
      </c>
      <c r="D9429" s="546"/>
      <c r="E9429" s="171" t="str">
        <f t="shared" si="147"/>
        <v>1900</v>
      </c>
      <c r="F9429" s="547">
        <v>0</v>
      </c>
      <c r="G9429" s="548">
        <v>0</v>
      </c>
      <c r="H9429" s="547">
        <v>0</v>
      </c>
      <c r="I9429" s="545" t="s">
        <v>12675</v>
      </c>
      <c r="J9429" s="545"/>
      <c r="K9429" s="545" t="s">
        <v>13413</v>
      </c>
      <c r="L9429" s="545" t="s">
        <v>13413</v>
      </c>
      <c r="M9429" s="548" t="s">
        <v>13758</v>
      </c>
      <c r="N9429" s="545" t="s">
        <v>13413</v>
      </c>
      <c r="O9429" s="545" t="s">
        <v>13413</v>
      </c>
      <c r="P9429" s="549">
        <v>7013</v>
      </c>
      <c r="Q9429" s="549">
        <v>1</v>
      </c>
      <c r="R9429" s="549">
        <v>15</v>
      </c>
      <c r="S9429" s="548"/>
      <c r="T9429" s="548"/>
      <c r="U9429" s="99"/>
    </row>
    <row r="9430" spans="1:21" ht="19.5" customHeight="1">
      <c r="A9430" s="545">
        <v>104281</v>
      </c>
      <c r="B9430" s="545" t="s">
        <v>10022</v>
      </c>
      <c r="C9430" s="545" t="s">
        <v>216</v>
      </c>
      <c r="D9430" s="546"/>
      <c r="E9430" s="171" t="str">
        <f t="shared" si="147"/>
        <v>1900</v>
      </c>
      <c r="F9430" s="547">
        <v>0</v>
      </c>
      <c r="G9430" s="548">
        <v>0</v>
      </c>
      <c r="H9430" s="547">
        <v>0</v>
      </c>
      <c r="I9430" s="545" t="s">
        <v>12681</v>
      </c>
      <c r="J9430" s="545"/>
      <c r="K9430" s="545" t="s">
        <v>13413</v>
      </c>
      <c r="L9430" s="545" t="s">
        <v>13413</v>
      </c>
      <c r="M9430" s="548" t="s">
        <v>13758</v>
      </c>
      <c r="N9430" s="545" t="s">
        <v>13413</v>
      </c>
      <c r="O9430" s="545" t="s">
        <v>13413</v>
      </c>
      <c r="P9430" s="549">
        <v>7014</v>
      </c>
      <c r="Q9430" s="549">
        <v>1</v>
      </c>
      <c r="R9430" s="549">
        <v>3</v>
      </c>
      <c r="S9430" s="548"/>
      <c r="T9430" s="548"/>
      <c r="U9430" s="99"/>
    </row>
    <row r="9431" spans="1:21" ht="19.5" customHeight="1">
      <c r="A9431" s="545">
        <v>104282</v>
      </c>
      <c r="B9431" s="545" t="s">
        <v>901</v>
      </c>
      <c r="C9431" s="545" t="s">
        <v>4504</v>
      </c>
      <c r="D9431" s="546">
        <v>43843</v>
      </c>
      <c r="E9431" s="171" t="str">
        <f t="shared" si="147"/>
        <v>2020</v>
      </c>
      <c r="F9431" s="547">
        <v>26887</v>
      </c>
      <c r="G9431" s="548">
        <v>0.19</v>
      </c>
      <c r="H9431" s="547">
        <v>22594.12</v>
      </c>
      <c r="I9431" s="545" t="s">
        <v>12668</v>
      </c>
      <c r="J9431" s="545" t="s">
        <v>13297</v>
      </c>
      <c r="K9431" s="545" t="s">
        <v>13413</v>
      </c>
      <c r="L9431" s="545" t="s">
        <v>13413</v>
      </c>
      <c r="M9431" s="548" t="s">
        <v>13868</v>
      </c>
      <c r="N9431" s="545" t="s">
        <v>13413</v>
      </c>
      <c r="O9431" s="545" t="s">
        <v>13413</v>
      </c>
      <c r="P9431" s="549">
        <v>7015</v>
      </c>
      <c r="Q9431" s="549">
        <v>2</v>
      </c>
      <c r="R9431" s="549">
        <v>7</v>
      </c>
      <c r="S9431" s="548">
        <v>2257</v>
      </c>
      <c r="T9431" s="548"/>
      <c r="U9431" s="99"/>
    </row>
    <row r="9432" spans="1:21" ht="19.5" customHeight="1">
      <c r="A9432" s="545">
        <v>104283</v>
      </c>
      <c r="B9432" s="545" t="s">
        <v>2494</v>
      </c>
      <c r="C9432" s="545" t="s">
        <v>216</v>
      </c>
      <c r="D9432" s="546"/>
      <c r="E9432" s="171" t="str">
        <f t="shared" si="147"/>
        <v>1900</v>
      </c>
      <c r="F9432" s="547">
        <v>0</v>
      </c>
      <c r="G9432" s="548">
        <v>0</v>
      </c>
      <c r="H9432" s="547">
        <v>0</v>
      </c>
      <c r="I9432" s="545" t="s">
        <v>12676</v>
      </c>
      <c r="J9432" s="545"/>
      <c r="K9432" s="545" t="s">
        <v>13413</v>
      </c>
      <c r="L9432" s="545" t="s">
        <v>13413</v>
      </c>
      <c r="M9432" s="548" t="s">
        <v>13758</v>
      </c>
      <c r="N9432" s="545" t="s">
        <v>13413</v>
      </c>
      <c r="O9432" s="545" t="s">
        <v>13413</v>
      </c>
      <c r="P9432" s="549">
        <v>7016</v>
      </c>
      <c r="Q9432" s="549">
        <v>1</v>
      </c>
      <c r="R9432" s="549">
        <v>14</v>
      </c>
      <c r="S9432" s="548"/>
      <c r="T9432" s="548"/>
      <c r="U9432" s="99"/>
    </row>
    <row r="9433" spans="1:21" ht="19.5" customHeight="1">
      <c r="A9433" s="545">
        <v>104284</v>
      </c>
      <c r="B9433" s="545" t="s">
        <v>2653</v>
      </c>
      <c r="C9433" s="545" t="s">
        <v>216</v>
      </c>
      <c r="D9433" s="546">
        <v>44592</v>
      </c>
      <c r="E9433" s="171" t="str">
        <f t="shared" si="147"/>
        <v>2022</v>
      </c>
      <c r="F9433" s="547">
        <v>45122</v>
      </c>
      <c r="G9433" s="548">
        <v>0.19</v>
      </c>
      <c r="H9433" s="547">
        <v>37917.65</v>
      </c>
      <c r="I9433" s="545" t="s">
        <v>12676</v>
      </c>
      <c r="J9433" s="545" t="s">
        <v>13297</v>
      </c>
      <c r="K9433" s="545" t="s">
        <v>19195</v>
      </c>
      <c r="L9433" s="545" t="s">
        <v>13413</v>
      </c>
      <c r="M9433" s="548" t="s">
        <v>13758</v>
      </c>
      <c r="N9433" s="545" t="s">
        <v>13413</v>
      </c>
      <c r="O9433" s="545" t="s">
        <v>13413</v>
      </c>
      <c r="P9433" s="549">
        <v>7017</v>
      </c>
      <c r="Q9433" s="549">
        <v>1</v>
      </c>
      <c r="R9433" s="549">
        <v>14</v>
      </c>
      <c r="S9433" s="548">
        <v>2257</v>
      </c>
      <c r="T9433" s="548"/>
      <c r="U9433" s="99"/>
    </row>
    <row r="9434" spans="1:21" ht="19.5" customHeight="1">
      <c r="A9434" s="545">
        <v>104285</v>
      </c>
      <c r="B9434" s="545" t="s">
        <v>10021</v>
      </c>
      <c r="C9434" s="545" t="s">
        <v>221</v>
      </c>
      <c r="D9434" s="546"/>
      <c r="E9434" s="171" t="str">
        <f t="shared" si="147"/>
        <v>1900</v>
      </c>
      <c r="F9434" s="547">
        <v>0</v>
      </c>
      <c r="G9434" s="548">
        <v>0</v>
      </c>
      <c r="H9434" s="547">
        <v>0</v>
      </c>
      <c r="I9434" s="545" t="s">
        <v>12640</v>
      </c>
      <c r="J9434" s="545"/>
      <c r="K9434" s="545" t="s">
        <v>13413</v>
      </c>
      <c r="L9434" s="545" t="s">
        <v>13413</v>
      </c>
      <c r="M9434" s="548" t="s">
        <v>13758</v>
      </c>
      <c r="N9434" s="545" t="s">
        <v>13413</v>
      </c>
      <c r="O9434" s="545" t="s">
        <v>13413</v>
      </c>
      <c r="P9434" s="549">
        <v>7018</v>
      </c>
      <c r="Q9434" s="549">
        <v>1</v>
      </c>
      <c r="R9434" s="549">
        <v>1</v>
      </c>
      <c r="S9434" s="548"/>
      <c r="T9434" s="548"/>
      <c r="U9434" s="99"/>
    </row>
    <row r="9435" spans="1:21" ht="19.5" customHeight="1">
      <c r="A9435" s="545">
        <v>104287</v>
      </c>
      <c r="B9435" s="545" t="s">
        <v>3902</v>
      </c>
      <c r="C9435" s="545" t="s">
        <v>4504</v>
      </c>
      <c r="D9435" s="546">
        <v>46052</v>
      </c>
      <c r="E9435" s="171" t="str">
        <f t="shared" si="147"/>
        <v>2026</v>
      </c>
      <c r="F9435" s="547">
        <v>722</v>
      </c>
      <c r="G9435" s="548">
        <v>0.19</v>
      </c>
      <c r="H9435" s="547">
        <v>606.72</v>
      </c>
      <c r="I9435" s="545" t="s">
        <v>12722</v>
      </c>
      <c r="J9435" s="545" t="s">
        <v>13307</v>
      </c>
      <c r="K9435" s="545"/>
      <c r="L9435" s="545" t="s">
        <v>13413</v>
      </c>
      <c r="M9435" s="548" t="s">
        <v>13868</v>
      </c>
      <c r="N9435" s="545" t="s">
        <v>13413</v>
      </c>
      <c r="O9435" s="545" t="s">
        <v>13413</v>
      </c>
      <c r="P9435" s="549">
        <v>7019</v>
      </c>
      <c r="Q9435" s="549">
        <v>2</v>
      </c>
      <c r="R9435" s="549">
        <v>36</v>
      </c>
      <c r="S9435" s="548">
        <v>2228</v>
      </c>
      <c r="T9435" s="548"/>
      <c r="U9435" s="99"/>
    </row>
    <row r="9436" spans="1:21" ht="19.5" customHeight="1">
      <c r="A9436" s="545">
        <v>104288</v>
      </c>
      <c r="B9436" s="545" t="s">
        <v>1581</v>
      </c>
      <c r="C9436" s="545" t="s">
        <v>216</v>
      </c>
      <c r="D9436" s="546"/>
      <c r="E9436" s="171" t="str">
        <f t="shared" si="147"/>
        <v>1900</v>
      </c>
      <c r="F9436" s="547">
        <v>0</v>
      </c>
      <c r="G9436" s="548">
        <v>0</v>
      </c>
      <c r="H9436" s="547">
        <v>0</v>
      </c>
      <c r="I9436" s="545" t="s">
        <v>12685</v>
      </c>
      <c r="J9436" s="545"/>
      <c r="K9436" s="545" t="s">
        <v>19196</v>
      </c>
      <c r="L9436" s="545" t="s">
        <v>13413</v>
      </c>
      <c r="M9436" s="548" t="s">
        <v>13758</v>
      </c>
      <c r="N9436" s="545" t="s">
        <v>13413</v>
      </c>
      <c r="O9436" s="545" t="s">
        <v>13413</v>
      </c>
      <c r="P9436" s="549">
        <v>7020</v>
      </c>
      <c r="Q9436" s="549">
        <v>1</v>
      </c>
      <c r="R9436" s="549">
        <v>11</v>
      </c>
      <c r="S9436" s="548"/>
      <c r="T9436" s="548"/>
      <c r="U9436" s="99"/>
    </row>
    <row r="9437" spans="1:21" ht="19.5" customHeight="1">
      <c r="A9437" s="545">
        <v>104289</v>
      </c>
      <c r="B9437" s="545" t="s">
        <v>6218</v>
      </c>
      <c r="C9437" s="545" t="s">
        <v>216</v>
      </c>
      <c r="D9437" s="546">
        <v>46052</v>
      </c>
      <c r="E9437" s="171" t="str">
        <f t="shared" si="147"/>
        <v>2026</v>
      </c>
      <c r="F9437" s="547">
        <v>819441</v>
      </c>
      <c r="G9437" s="548">
        <v>0.19</v>
      </c>
      <c r="H9437" s="547">
        <v>688605.88</v>
      </c>
      <c r="I9437" s="545" t="s">
        <v>12685</v>
      </c>
      <c r="J9437" s="545" t="s">
        <v>13307</v>
      </c>
      <c r="K9437" s="545" t="s">
        <v>13413</v>
      </c>
      <c r="L9437" s="545" t="s">
        <v>13413</v>
      </c>
      <c r="M9437" s="548" t="s">
        <v>13758</v>
      </c>
      <c r="N9437" s="545" t="s">
        <v>13413</v>
      </c>
      <c r="O9437" s="545" t="s">
        <v>13413</v>
      </c>
      <c r="P9437" s="549">
        <v>7021</v>
      </c>
      <c r="Q9437" s="549">
        <v>1</v>
      </c>
      <c r="R9437" s="549">
        <v>11</v>
      </c>
      <c r="S9437" s="548">
        <v>2228</v>
      </c>
      <c r="T9437" s="548"/>
      <c r="U9437" s="99"/>
    </row>
    <row r="9438" spans="1:21" ht="19.5" customHeight="1">
      <c r="A9438" s="545">
        <v>104291</v>
      </c>
      <c r="B9438" s="545" t="s">
        <v>2662</v>
      </c>
      <c r="C9438" s="545" t="s">
        <v>216</v>
      </c>
      <c r="D9438" s="546"/>
      <c r="E9438" s="171" t="str">
        <f t="shared" si="147"/>
        <v>1900</v>
      </c>
      <c r="F9438" s="547">
        <v>0</v>
      </c>
      <c r="G9438" s="548">
        <v>0</v>
      </c>
      <c r="H9438" s="547">
        <v>0</v>
      </c>
      <c r="I9438" s="545" t="s">
        <v>12676</v>
      </c>
      <c r="J9438" s="545"/>
      <c r="K9438" s="545" t="s">
        <v>13413</v>
      </c>
      <c r="L9438" s="545" t="s">
        <v>13413</v>
      </c>
      <c r="M9438" s="548" t="s">
        <v>13758</v>
      </c>
      <c r="N9438" s="545" t="s">
        <v>13413</v>
      </c>
      <c r="O9438" s="545" t="s">
        <v>13413</v>
      </c>
      <c r="P9438" s="549">
        <v>7022</v>
      </c>
      <c r="Q9438" s="549">
        <v>1</v>
      </c>
      <c r="R9438" s="549">
        <v>14</v>
      </c>
      <c r="S9438" s="548"/>
      <c r="T9438" s="548"/>
      <c r="U9438" s="99"/>
    </row>
    <row r="9439" spans="1:21" ht="19.5" customHeight="1">
      <c r="A9439" s="545">
        <v>104292</v>
      </c>
      <c r="B9439" s="545" t="s">
        <v>2404</v>
      </c>
      <c r="C9439" s="545" t="s">
        <v>216</v>
      </c>
      <c r="D9439" s="546"/>
      <c r="E9439" s="171" t="str">
        <f t="shared" si="147"/>
        <v>1900</v>
      </c>
      <c r="F9439" s="547">
        <v>0</v>
      </c>
      <c r="G9439" s="548">
        <v>0</v>
      </c>
      <c r="H9439" s="547">
        <v>0</v>
      </c>
      <c r="I9439" s="545" t="s">
        <v>12676</v>
      </c>
      <c r="J9439" s="545"/>
      <c r="K9439" s="545" t="s">
        <v>13413</v>
      </c>
      <c r="L9439" s="545" t="s">
        <v>13413</v>
      </c>
      <c r="M9439" s="548" t="s">
        <v>13758</v>
      </c>
      <c r="N9439" s="545" t="s">
        <v>13413</v>
      </c>
      <c r="O9439" s="545" t="s">
        <v>13413</v>
      </c>
      <c r="P9439" s="549">
        <v>7023</v>
      </c>
      <c r="Q9439" s="549">
        <v>1</v>
      </c>
      <c r="R9439" s="549">
        <v>14</v>
      </c>
      <c r="S9439" s="548"/>
      <c r="T9439" s="548"/>
      <c r="U9439" s="99"/>
    </row>
    <row r="9440" spans="1:21" ht="19.5" customHeight="1">
      <c r="A9440" s="545">
        <v>104293</v>
      </c>
      <c r="B9440" s="545" t="s">
        <v>2479</v>
      </c>
      <c r="C9440" s="545" t="s">
        <v>216</v>
      </c>
      <c r="D9440" s="546">
        <v>46052</v>
      </c>
      <c r="E9440" s="171" t="str">
        <f t="shared" si="147"/>
        <v>2026</v>
      </c>
      <c r="F9440" s="547">
        <v>1308938</v>
      </c>
      <c r="G9440" s="548">
        <v>0.19</v>
      </c>
      <c r="H9440" s="547">
        <v>1099947.8999999999</v>
      </c>
      <c r="I9440" s="545" t="s">
        <v>12676</v>
      </c>
      <c r="J9440" s="545" t="s">
        <v>13307</v>
      </c>
      <c r="K9440" s="545" t="s">
        <v>13413</v>
      </c>
      <c r="L9440" s="545" t="s">
        <v>13413</v>
      </c>
      <c r="M9440" s="548" t="s">
        <v>13758</v>
      </c>
      <c r="N9440" s="545" t="s">
        <v>13413</v>
      </c>
      <c r="O9440" s="545" t="s">
        <v>13413</v>
      </c>
      <c r="P9440" s="549">
        <v>7024</v>
      </c>
      <c r="Q9440" s="549">
        <v>1</v>
      </c>
      <c r="R9440" s="549">
        <v>14</v>
      </c>
      <c r="S9440" s="548">
        <v>2228</v>
      </c>
      <c r="T9440" s="548"/>
      <c r="U9440" s="99"/>
    </row>
    <row r="9441" spans="1:21" ht="19.5" customHeight="1">
      <c r="A9441" s="545">
        <v>104294</v>
      </c>
      <c r="B9441" s="545" t="s">
        <v>10020</v>
      </c>
      <c r="C9441" s="545" t="s">
        <v>216</v>
      </c>
      <c r="D9441" s="546"/>
      <c r="E9441" s="171" t="str">
        <f t="shared" si="147"/>
        <v>1900</v>
      </c>
      <c r="F9441" s="547">
        <v>0</v>
      </c>
      <c r="G9441" s="548">
        <v>0</v>
      </c>
      <c r="H9441" s="547">
        <v>0</v>
      </c>
      <c r="I9441" s="545" t="s">
        <v>12701</v>
      </c>
      <c r="J9441" s="545"/>
      <c r="K9441" s="545" t="s">
        <v>13413</v>
      </c>
      <c r="L9441" s="545" t="s">
        <v>13413</v>
      </c>
      <c r="M9441" s="548" t="s">
        <v>13758</v>
      </c>
      <c r="N9441" s="545" t="s">
        <v>13413</v>
      </c>
      <c r="O9441" s="545" t="s">
        <v>13413</v>
      </c>
      <c r="P9441" s="549">
        <v>7025</v>
      </c>
      <c r="Q9441" s="549">
        <v>1</v>
      </c>
      <c r="R9441" s="549">
        <v>10</v>
      </c>
      <c r="S9441" s="548"/>
      <c r="T9441" s="548"/>
      <c r="U9441" s="99"/>
    </row>
    <row r="9442" spans="1:21" ht="19.5" customHeight="1">
      <c r="A9442" s="545">
        <v>104295</v>
      </c>
      <c r="B9442" s="545" t="s">
        <v>1531</v>
      </c>
      <c r="C9442" s="545" t="s">
        <v>216</v>
      </c>
      <c r="D9442" s="546">
        <v>43553</v>
      </c>
      <c r="E9442" s="171" t="str">
        <f t="shared" si="147"/>
        <v>2019</v>
      </c>
      <c r="F9442" s="547">
        <v>170289</v>
      </c>
      <c r="G9442" s="548">
        <v>0.19</v>
      </c>
      <c r="H9442" s="547">
        <v>143100</v>
      </c>
      <c r="I9442" s="545" t="s">
        <v>12685</v>
      </c>
      <c r="J9442" s="545" t="s">
        <v>13301</v>
      </c>
      <c r="K9442" s="545" t="s">
        <v>19197</v>
      </c>
      <c r="L9442" s="545" t="s">
        <v>13413</v>
      </c>
      <c r="M9442" s="548" t="s">
        <v>13758</v>
      </c>
      <c r="N9442" s="545" t="s">
        <v>13413</v>
      </c>
      <c r="O9442" s="545" t="s">
        <v>19198</v>
      </c>
      <c r="P9442" s="549">
        <v>7026</v>
      </c>
      <c r="Q9442" s="549">
        <v>1</v>
      </c>
      <c r="R9442" s="549">
        <v>11</v>
      </c>
      <c r="S9442" s="548">
        <v>2221</v>
      </c>
      <c r="T9442" s="548"/>
      <c r="U9442" s="99"/>
    </row>
    <row r="9443" spans="1:21" ht="19.5" customHeight="1">
      <c r="A9443" s="545">
        <v>104296</v>
      </c>
      <c r="B9443" s="545" t="s">
        <v>7405</v>
      </c>
      <c r="C9443" s="545" t="s">
        <v>216</v>
      </c>
      <c r="D9443" s="546">
        <v>43760</v>
      </c>
      <c r="E9443" s="171" t="str">
        <f t="shared" si="147"/>
        <v>2019</v>
      </c>
      <c r="F9443" s="547">
        <v>85680</v>
      </c>
      <c r="G9443" s="548">
        <v>0.19</v>
      </c>
      <c r="H9443" s="547">
        <v>72000</v>
      </c>
      <c r="I9443" s="545" t="s">
        <v>12685</v>
      </c>
      <c r="J9443" s="545" t="s">
        <v>13296</v>
      </c>
      <c r="K9443" s="545" t="s">
        <v>19199</v>
      </c>
      <c r="L9443" s="545" t="s">
        <v>13413</v>
      </c>
      <c r="M9443" s="548" t="s">
        <v>13758</v>
      </c>
      <c r="N9443" s="545" t="s">
        <v>13413</v>
      </c>
      <c r="O9443" s="545" t="s">
        <v>13413</v>
      </c>
      <c r="P9443" s="549">
        <v>7027</v>
      </c>
      <c r="Q9443" s="549">
        <v>1</v>
      </c>
      <c r="R9443" s="549">
        <v>11</v>
      </c>
      <c r="S9443" s="548">
        <v>2218</v>
      </c>
      <c r="T9443" s="548"/>
      <c r="U9443" s="99"/>
    </row>
    <row r="9444" spans="1:21" ht="19.5" customHeight="1">
      <c r="A9444" s="545">
        <v>104297</v>
      </c>
      <c r="B9444" s="545" t="s">
        <v>10019</v>
      </c>
      <c r="C9444" s="545" t="s">
        <v>285</v>
      </c>
      <c r="D9444" s="546"/>
      <c r="E9444" s="171" t="str">
        <f t="shared" si="147"/>
        <v>1900</v>
      </c>
      <c r="F9444" s="547">
        <v>0</v>
      </c>
      <c r="G9444" s="548">
        <v>0</v>
      </c>
      <c r="H9444" s="547">
        <v>0</v>
      </c>
      <c r="I9444" s="545" t="s">
        <v>12701</v>
      </c>
      <c r="J9444" s="545"/>
      <c r="K9444" s="545" t="s">
        <v>13413</v>
      </c>
      <c r="L9444" s="545" t="s">
        <v>13413</v>
      </c>
      <c r="M9444" s="548" t="s">
        <v>13758</v>
      </c>
      <c r="N9444" s="545" t="s">
        <v>13413</v>
      </c>
      <c r="O9444" s="545" t="s">
        <v>13413</v>
      </c>
      <c r="P9444" s="549">
        <v>7028</v>
      </c>
      <c r="Q9444" s="549">
        <v>1</v>
      </c>
      <c r="R9444" s="549">
        <v>10</v>
      </c>
      <c r="S9444" s="548"/>
      <c r="T9444" s="548"/>
      <c r="U9444" s="99"/>
    </row>
    <row r="9445" spans="1:21" ht="19.5" customHeight="1">
      <c r="A9445" s="545">
        <v>104298</v>
      </c>
      <c r="B9445" s="545" t="s">
        <v>10018</v>
      </c>
      <c r="C9445" s="545" t="s">
        <v>216</v>
      </c>
      <c r="D9445" s="546"/>
      <c r="E9445" s="171" t="str">
        <f t="shared" si="147"/>
        <v>1900</v>
      </c>
      <c r="F9445" s="547">
        <v>0</v>
      </c>
      <c r="G9445" s="548">
        <v>0</v>
      </c>
      <c r="H9445" s="547">
        <v>0</v>
      </c>
      <c r="I9445" s="545" t="s">
        <v>12647</v>
      </c>
      <c r="J9445" s="545"/>
      <c r="K9445" s="545" t="s">
        <v>13413</v>
      </c>
      <c r="L9445" s="545" t="s">
        <v>13413</v>
      </c>
      <c r="M9445" s="548" t="s">
        <v>13758</v>
      </c>
      <c r="N9445" s="545" t="s">
        <v>13413</v>
      </c>
      <c r="O9445" s="545" t="s">
        <v>13413</v>
      </c>
      <c r="P9445" s="549">
        <v>7029</v>
      </c>
      <c r="Q9445" s="549">
        <v>1</v>
      </c>
      <c r="R9445" s="549">
        <v>26</v>
      </c>
      <c r="S9445" s="548"/>
      <c r="T9445" s="548"/>
      <c r="U9445" s="99"/>
    </row>
    <row r="9446" spans="1:21" ht="19.5" customHeight="1">
      <c r="A9446" s="545">
        <v>104299</v>
      </c>
      <c r="B9446" s="545" t="s">
        <v>12340</v>
      </c>
      <c r="C9446" s="545" t="s">
        <v>216</v>
      </c>
      <c r="D9446" s="546">
        <v>44592</v>
      </c>
      <c r="E9446" s="171" t="str">
        <f t="shared" si="147"/>
        <v>2022</v>
      </c>
      <c r="F9446" s="547">
        <v>375373.01</v>
      </c>
      <c r="G9446" s="548">
        <v>0.19</v>
      </c>
      <c r="H9446" s="547">
        <v>315439.5</v>
      </c>
      <c r="I9446" s="545" t="s">
        <v>12685</v>
      </c>
      <c r="J9446" s="545" t="s">
        <v>13297</v>
      </c>
      <c r="K9446" s="545" t="s">
        <v>19200</v>
      </c>
      <c r="L9446" s="545" t="s">
        <v>13413</v>
      </c>
      <c r="M9446" s="548" t="s">
        <v>13758</v>
      </c>
      <c r="N9446" s="545" t="s">
        <v>13413</v>
      </c>
      <c r="O9446" s="545" t="s">
        <v>13413</v>
      </c>
      <c r="P9446" s="549">
        <v>7030</v>
      </c>
      <c r="Q9446" s="549">
        <v>1</v>
      </c>
      <c r="R9446" s="549">
        <v>11</v>
      </c>
      <c r="S9446" s="548">
        <v>2257</v>
      </c>
      <c r="T9446" s="548"/>
      <c r="U9446" s="99"/>
    </row>
    <row r="9447" spans="1:21" ht="19.5" customHeight="1">
      <c r="A9447" s="545">
        <v>104300</v>
      </c>
      <c r="B9447" s="545" t="s">
        <v>1549</v>
      </c>
      <c r="C9447" s="545" t="s">
        <v>216</v>
      </c>
      <c r="D9447" s="546"/>
      <c r="E9447" s="171" t="str">
        <f t="shared" si="147"/>
        <v>1900</v>
      </c>
      <c r="F9447" s="547">
        <v>0</v>
      </c>
      <c r="G9447" s="548">
        <v>0</v>
      </c>
      <c r="H9447" s="547">
        <v>0</v>
      </c>
      <c r="I9447" s="545" t="s">
        <v>12685</v>
      </c>
      <c r="J9447" s="545"/>
      <c r="K9447" s="545" t="s">
        <v>13413</v>
      </c>
      <c r="L9447" s="545" t="s">
        <v>13413</v>
      </c>
      <c r="M9447" s="548" t="s">
        <v>13758</v>
      </c>
      <c r="N9447" s="545" t="s">
        <v>13413</v>
      </c>
      <c r="O9447" s="545" t="s">
        <v>13413</v>
      </c>
      <c r="P9447" s="549">
        <v>7031</v>
      </c>
      <c r="Q9447" s="549">
        <v>1</v>
      </c>
      <c r="R9447" s="549">
        <v>11</v>
      </c>
      <c r="S9447" s="548"/>
      <c r="T9447" s="548"/>
      <c r="U9447" s="99"/>
    </row>
    <row r="9448" spans="1:21" ht="19.5" customHeight="1">
      <c r="A9448" s="545">
        <v>104301</v>
      </c>
      <c r="B9448" s="545" t="s">
        <v>10017</v>
      </c>
      <c r="C9448" s="545" t="s">
        <v>437</v>
      </c>
      <c r="D9448" s="546"/>
      <c r="E9448" s="171" t="str">
        <f t="shared" si="147"/>
        <v>1900</v>
      </c>
      <c r="F9448" s="547">
        <v>0</v>
      </c>
      <c r="G9448" s="548">
        <v>0</v>
      </c>
      <c r="H9448" s="547">
        <v>0</v>
      </c>
      <c r="I9448" s="545" t="s">
        <v>12668</v>
      </c>
      <c r="J9448" s="545"/>
      <c r="K9448" s="545" t="s">
        <v>13413</v>
      </c>
      <c r="L9448" s="545" t="s">
        <v>13413</v>
      </c>
      <c r="M9448" s="548" t="s">
        <v>13758</v>
      </c>
      <c r="N9448" s="545" t="s">
        <v>13413</v>
      </c>
      <c r="O9448" s="545" t="s">
        <v>13413</v>
      </c>
      <c r="P9448" s="549">
        <v>7032</v>
      </c>
      <c r="Q9448" s="549">
        <v>1</v>
      </c>
      <c r="R9448" s="549">
        <v>7</v>
      </c>
      <c r="S9448" s="548"/>
      <c r="T9448" s="548"/>
      <c r="U9448" s="99"/>
    </row>
    <row r="9449" spans="1:21" ht="19.5" customHeight="1">
      <c r="A9449" s="545">
        <v>104302</v>
      </c>
      <c r="B9449" s="545" t="s">
        <v>2275</v>
      </c>
      <c r="C9449" s="545" t="s">
        <v>216</v>
      </c>
      <c r="D9449" s="546">
        <v>44588</v>
      </c>
      <c r="E9449" s="171" t="str">
        <f t="shared" si="147"/>
        <v>2022</v>
      </c>
      <c r="F9449" s="547">
        <v>15208</v>
      </c>
      <c r="G9449" s="548">
        <v>0.19</v>
      </c>
      <c r="H9449" s="547">
        <v>12779.83</v>
      </c>
      <c r="I9449" s="545" t="s">
        <v>12637</v>
      </c>
      <c r="J9449" s="545" t="s">
        <v>13297</v>
      </c>
      <c r="K9449" s="545" t="s">
        <v>13413</v>
      </c>
      <c r="L9449" s="545" t="s">
        <v>13413</v>
      </c>
      <c r="M9449" s="548" t="s">
        <v>13758</v>
      </c>
      <c r="N9449" s="545" t="s">
        <v>13413</v>
      </c>
      <c r="O9449" s="545" t="s">
        <v>13413</v>
      </c>
      <c r="P9449" s="549">
        <v>7033</v>
      </c>
      <c r="Q9449" s="549">
        <v>1</v>
      </c>
      <c r="R9449" s="549">
        <v>13</v>
      </c>
      <c r="S9449" s="548">
        <v>2257</v>
      </c>
      <c r="T9449" s="548"/>
      <c r="U9449" s="99"/>
    </row>
    <row r="9450" spans="1:21" ht="19.5" customHeight="1">
      <c r="A9450" s="545">
        <v>104303</v>
      </c>
      <c r="B9450" s="545" t="s">
        <v>1274</v>
      </c>
      <c r="C9450" s="545" t="s">
        <v>216</v>
      </c>
      <c r="D9450" s="546">
        <v>46052</v>
      </c>
      <c r="E9450" s="171" t="str">
        <f t="shared" si="147"/>
        <v>2026</v>
      </c>
      <c r="F9450" s="547">
        <v>122</v>
      </c>
      <c r="G9450" s="548">
        <v>0.19</v>
      </c>
      <c r="H9450" s="547">
        <v>102.52</v>
      </c>
      <c r="I9450" s="545" t="s">
        <v>12701</v>
      </c>
      <c r="J9450" s="545" t="s">
        <v>13307</v>
      </c>
      <c r="K9450" s="545" t="s">
        <v>13413</v>
      </c>
      <c r="L9450" s="545" t="s">
        <v>13413</v>
      </c>
      <c r="M9450" s="548" t="s">
        <v>13758</v>
      </c>
      <c r="N9450" s="545" t="s">
        <v>13413</v>
      </c>
      <c r="O9450" s="545" t="s">
        <v>13413</v>
      </c>
      <c r="P9450" s="549">
        <v>7034</v>
      </c>
      <c r="Q9450" s="549">
        <v>1</v>
      </c>
      <c r="R9450" s="549">
        <v>10</v>
      </c>
      <c r="S9450" s="548">
        <v>2228</v>
      </c>
      <c r="T9450" s="548"/>
      <c r="U9450" s="99"/>
    </row>
    <row r="9451" spans="1:21" ht="19.5" customHeight="1">
      <c r="A9451" s="545">
        <v>104304</v>
      </c>
      <c r="B9451" s="545" t="s">
        <v>10016</v>
      </c>
      <c r="C9451" s="545" t="s">
        <v>216</v>
      </c>
      <c r="D9451" s="546"/>
      <c r="E9451" s="171" t="str">
        <f t="shared" si="147"/>
        <v>1900</v>
      </c>
      <c r="F9451" s="547">
        <v>0</v>
      </c>
      <c r="G9451" s="548">
        <v>0</v>
      </c>
      <c r="H9451" s="547">
        <v>0</v>
      </c>
      <c r="I9451" s="545" t="s">
        <v>12701</v>
      </c>
      <c r="J9451" s="545"/>
      <c r="K9451" s="545" t="s">
        <v>13413</v>
      </c>
      <c r="L9451" s="545" t="s">
        <v>13413</v>
      </c>
      <c r="M9451" s="548" t="s">
        <v>13758</v>
      </c>
      <c r="N9451" s="545" t="s">
        <v>13413</v>
      </c>
      <c r="O9451" s="545" t="s">
        <v>13413</v>
      </c>
      <c r="P9451" s="549">
        <v>7035</v>
      </c>
      <c r="Q9451" s="549">
        <v>1</v>
      </c>
      <c r="R9451" s="549">
        <v>10</v>
      </c>
      <c r="S9451" s="548"/>
      <c r="T9451" s="548"/>
      <c r="U9451" s="99"/>
    </row>
    <row r="9452" spans="1:21" ht="19.5" customHeight="1">
      <c r="A9452" s="545">
        <v>104306</v>
      </c>
      <c r="B9452" s="545" t="s">
        <v>10015</v>
      </c>
      <c r="C9452" s="545" t="s">
        <v>216</v>
      </c>
      <c r="D9452" s="546"/>
      <c r="E9452" s="171" t="str">
        <f t="shared" si="147"/>
        <v>1900</v>
      </c>
      <c r="F9452" s="547">
        <v>0</v>
      </c>
      <c r="G9452" s="548">
        <v>0</v>
      </c>
      <c r="H9452" s="547">
        <v>0</v>
      </c>
      <c r="I9452" s="545" t="s">
        <v>12637</v>
      </c>
      <c r="J9452" s="545"/>
      <c r="K9452" s="545" t="s">
        <v>13413</v>
      </c>
      <c r="L9452" s="545" t="s">
        <v>19201</v>
      </c>
      <c r="M9452" s="548" t="s">
        <v>13758</v>
      </c>
      <c r="N9452" s="545" t="s">
        <v>13413</v>
      </c>
      <c r="O9452" s="545" t="s">
        <v>13413</v>
      </c>
      <c r="P9452" s="549">
        <v>7036</v>
      </c>
      <c r="Q9452" s="549">
        <v>1</v>
      </c>
      <c r="R9452" s="549">
        <v>13</v>
      </c>
      <c r="S9452" s="548"/>
      <c r="T9452" s="548"/>
      <c r="U9452" s="99"/>
    </row>
    <row r="9453" spans="1:21" ht="19.5" customHeight="1">
      <c r="A9453" s="545">
        <v>104307</v>
      </c>
      <c r="B9453" s="545" t="s">
        <v>1820</v>
      </c>
      <c r="C9453" s="545" t="s">
        <v>216</v>
      </c>
      <c r="D9453" s="546"/>
      <c r="E9453" s="171" t="str">
        <f t="shared" si="147"/>
        <v>1900</v>
      </c>
      <c r="F9453" s="547">
        <v>0</v>
      </c>
      <c r="G9453" s="548">
        <v>0</v>
      </c>
      <c r="H9453" s="547">
        <v>0</v>
      </c>
      <c r="I9453" s="545" t="s">
        <v>12637</v>
      </c>
      <c r="J9453" s="545"/>
      <c r="K9453" s="545" t="s">
        <v>13413</v>
      </c>
      <c r="L9453" s="545" t="s">
        <v>13413</v>
      </c>
      <c r="M9453" s="548" t="s">
        <v>13758</v>
      </c>
      <c r="N9453" s="545" t="s">
        <v>13413</v>
      </c>
      <c r="O9453" s="545" t="s">
        <v>13413</v>
      </c>
      <c r="P9453" s="549">
        <v>7037</v>
      </c>
      <c r="Q9453" s="549">
        <v>1</v>
      </c>
      <c r="R9453" s="549">
        <v>13</v>
      </c>
      <c r="S9453" s="548"/>
      <c r="T9453" s="548"/>
      <c r="U9453" s="99"/>
    </row>
    <row r="9454" spans="1:21" ht="19.5" customHeight="1">
      <c r="A9454" s="545">
        <v>104308</v>
      </c>
      <c r="B9454" s="545" t="s">
        <v>1551</v>
      </c>
      <c r="C9454" s="545" t="s">
        <v>216</v>
      </c>
      <c r="D9454" s="546">
        <v>46052</v>
      </c>
      <c r="E9454" s="171" t="str">
        <f t="shared" si="147"/>
        <v>2026</v>
      </c>
      <c r="F9454" s="547">
        <v>20178</v>
      </c>
      <c r="G9454" s="548">
        <v>0.19</v>
      </c>
      <c r="H9454" s="547">
        <v>16956.3</v>
      </c>
      <c r="I9454" s="545" t="s">
        <v>12685</v>
      </c>
      <c r="J9454" s="545" t="s">
        <v>13307</v>
      </c>
      <c r="K9454" s="545" t="s">
        <v>19202</v>
      </c>
      <c r="L9454" s="545" t="s">
        <v>13413</v>
      </c>
      <c r="M9454" s="548" t="s">
        <v>13758</v>
      </c>
      <c r="N9454" s="545" t="s">
        <v>13413</v>
      </c>
      <c r="O9454" s="545" t="s">
        <v>13413</v>
      </c>
      <c r="P9454" s="549">
        <v>7038</v>
      </c>
      <c r="Q9454" s="549">
        <v>1</v>
      </c>
      <c r="R9454" s="549">
        <v>11</v>
      </c>
      <c r="S9454" s="548">
        <v>2228</v>
      </c>
      <c r="T9454" s="548"/>
      <c r="U9454" s="99"/>
    </row>
    <row r="9455" spans="1:21" ht="19.5" customHeight="1">
      <c r="A9455" s="545">
        <v>104309</v>
      </c>
      <c r="B9455" s="545" t="s">
        <v>10014</v>
      </c>
      <c r="C9455" s="545" t="s">
        <v>216</v>
      </c>
      <c r="D9455" s="546"/>
      <c r="E9455" s="171" t="str">
        <f t="shared" si="147"/>
        <v>1900</v>
      </c>
      <c r="F9455" s="547">
        <v>0</v>
      </c>
      <c r="G9455" s="548">
        <v>0</v>
      </c>
      <c r="H9455" s="547">
        <v>0</v>
      </c>
      <c r="I9455" s="545" t="s">
        <v>12685</v>
      </c>
      <c r="J9455" s="545"/>
      <c r="K9455" s="545" t="s">
        <v>13413</v>
      </c>
      <c r="L9455" s="545" t="s">
        <v>13413</v>
      </c>
      <c r="M9455" s="548" t="s">
        <v>13758</v>
      </c>
      <c r="N9455" s="545" t="s">
        <v>13413</v>
      </c>
      <c r="O9455" s="545" t="s">
        <v>13413</v>
      </c>
      <c r="P9455" s="549">
        <v>7039</v>
      </c>
      <c r="Q9455" s="549">
        <v>1</v>
      </c>
      <c r="R9455" s="549">
        <v>11</v>
      </c>
      <c r="S9455" s="548"/>
      <c r="T9455" s="548"/>
      <c r="U9455" s="99"/>
    </row>
    <row r="9456" spans="1:21" ht="19.5" customHeight="1">
      <c r="A9456" s="545">
        <v>104310</v>
      </c>
      <c r="B9456" s="545" t="s">
        <v>1454</v>
      </c>
      <c r="C9456" s="545" t="s">
        <v>216</v>
      </c>
      <c r="D9456" s="546"/>
      <c r="E9456" s="171" t="str">
        <f t="shared" si="147"/>
        <v>1900</v>
      </c>
      <c r="F9456" s="547">
        <v>0</v>
      </c>
      <c r="G9456" s="548">
        <v>0</v>
      </c>
      <c r="H9456" s="547">
        <v>0</v>
      </c>
      <c r="I9456" s="545" t="s">
        <v>12685</v>
      </c>
      <c r="J9456" s="545"/>
      <c r="K9456" s="545" t="s">
        <v>13413</v>
      </c>
      <c r="L9456" s="545" t="s">
        <v>13413</v>
      </c>
      <c r="M9456" s="548" t="s">
        <v>13758</v>
      </c>
      <c r="N9456" s="545" t="s">
        <v>13413</v>
      </c>
      <c r="O9456" s="545" t="s">
        <v>13413</v>
      </c>
      <c r="P9456" s="549">
        <v>7040</v>
      </c>
      <c r="Q9456" s="549">
        <v>1</v>
      </c>
      <c r="R9456" s="549">
        <v>11</v>
      </c>
      <c r="S9456" s="548"/>
      <c r="T9456" s="548"/>
      <c r="U9456" s="99"/>
    </row>
    <row r="9457" spans="1:21" ht="19.5" customHeight="1">
      <c r="A9457" s="545">
        <v>104311</v>
      </c>
      <c r="B9457" s="545" t="s">
        <v>1465</v>
      </c>
      <c r="C9457" s="545" t="s">
        <v>216</v>
      </c>
      <c r="D9457" s="546"/>
      <c r="E9457" s="171" t="str">
        <f t="shared" si="147"/>
        <v>1900</v>
      </c>
      <c r="F9457" s="547">
        <v>0</v>
      </c>
      <c r="G9457" s="548">
        <v>0</v>
      </c>
      <c r="H9457" s="547">
        <v>0</v>
      </c>
      <c r="I9457" s="545" t="s">
        <v>12685</v>
      </c>
      <c r="J9457" s="545"/>
      <c r="K9457" s="545" t="s">
        <v>13413</v>
      </c>
      <c r="L9457" s="545" t="s">
        <v>13413</v>
      </c>
      <c r="M9457" s="548" t="s">
        <v>13758</v>
      </c>
      <c r="N9457" s="545" t="s">
        <v>13413</v>
      </c>
      <c r="O9457" s="545" t="s">
        <v>13413</v>
      </c>
      <c r="P9457" s="549">
        <v>7041</v>
      </c>
      <c r="Q9457" s="549">
        <v>1</v>
      </c>
      <c r="R9457" s="549">
        <v>11</v>
      </c>
      <c r="S9457" s="548"/>
      <c r="T9457" s="548"/>
      <c r="U9457" s="99"/>
    </row>
    <row r="9458" spans="1:21" ht="19.5" customHeight="1">
      <c r="A9458" s="545">
        <v>104312</v>
      </c>
      <c r="B9458" s="545" t="s">
        <v>1209</v>
      </c>
      <c r="C9458" s="545" t="s">
        <v>216</v>
      </c>
      <c r="D9458" s="546"/>
      <c r="E9458" s="171" t="str">
        <f t="shared" si="147"/>
        <v>1900</v>
      </c>
      <c r="F9458" s="547">
        <v>0</v>
      </c>
      <c r="G9458" s="548">
        <v>0</v>
      </c>
      <c r="H9458" s="547">
        <v>0</v>
      </c>
      <c r="I9458" s="545" t="s">
        <v>12701</v>
      </c>
      <c r="J9458" s="545"/>
      <c r="K9458" s="545" t="s">
        <v>13413</v>
      </c>
      <c r="L9458" s="545" t="s">
        <v>13413</v>
      </c>
      <c r="M9458" s="548" t="s">
        <v>13758</v>
      </c>
      <c r="N9458" s="545" t="s">
        <v>13413</v>
      </c>
      <c r="O9458" s="545" t="s">
        <v>13413</v>
      </c>
      <c r="P9458" s="549">
        <v>7042</v>
      </c>
      <c r="Q9458" s="549">
        <v>1</v>
      </c>
      <c r="R9458" s="549">
        <v>10</v>
      </c>
      <c r="S9458" s="548"/>
      <c r="T9458" s="548"/>
      <c r="U9458" s="99"/>
    </row>
    <row r="9459" spans="1:21" ht="19.5" customHeight="1">
      <c r="A9459" s="545">
        <v>104313</v>
      </c>
      <c r="B9459" s="545" t="s">
        <v>470</v>
      </c>
      <c r="C9459" s="545" t="s">
        <v>216</v>
      </c>
      <c r="D9459" s="546"/>
      <c r="E9459" s="171" t="str">
        <f t="shared" si="147"/>
        <v>1900</v>
      </c>
      <c r="F9459" s="547">
        <v>0</v>
      </c>
      <c r="G9459" s="548">
        <v>0</v>
      </c>
      <c r="H9459" s="547">
        <v>0</v>
      </c>
      <c r="I9459" s="545" t="s">
        <v>12681</v>
      </c>
      <c r="J9459" s="545"/>
      <c r="K9459" s="545" t="s">
        <v>13413</v>
      </c>
      <c r="L9459" s="545" t="s">
        <v>13413</v>
      </c>
      <c r="M9459" s="548" t="s">
        <v>13758</v>
      </c>
      <c r="N9459" s="545" t="s">
        <v>13413</v>
      </c>
      <c r="O9459" s="545" t="s">
        <v>13413</v>
      </c>
      <c r="P9459" s="549">
        <v>7043</v>
      </c>
      <c r="Q9459" s="549">
        <v>1</v>
      </c>
      <c r="R9459" s="549">
        <v>3</v>
      </c>
      <c r="S9459" s="548"/>
      <c r="T9459" s="548"/>
      <c r="U9459" s="99"/>
    </row>
    <row r="9460" spans="1:21" ht="19.5" customHeight="1">
      <c r="A9460" s="545">
        <v>104314</v>
      </c>
      <c r="B9460" s="545" t="s">
        <v>6968</v>
      </c>
      <c r="C9460" s="545" t="s">
        <v>216</v>
      </c>
      <c r="D9460" s="546">
        <v>46052</v>
      </c>
      <c r="E9460" s="171" t="str">
        <f t="shared" si="147"/>
        <v>2026</v>
      </c>
      <c r="F9460" s="547">
        <v>36432</v>
      </c>
      <c r="G9460" s="548">
        <v>0.19</v>
      </c>
      <c r="H9460" s="547">
        <v>30615.13</v>
      </c>
      <c r="I9460" s="545" t="s">
        <v>12676</v>
      </c>
      <c r="J9460" s="545" t="s">
        <v>13307</v>
      </c>
      <c r="K9460" s="545" t="s">
        <v>13413</v>
      </c>
      <c r="L9460" s="545" t="s">
        <v>13413</v>
      </c>
      <c r="M9460" s="548" t="s">
        <v>13758</v>
      </c>
      <c r="N9460" s="545" t="s">
        <v>13413</v>
      </c>
      <c r="O9460" s="545" t="s">
        <v>13413</v>
      </c>
      <c r="P9460" s="549">
        <v>7044</v>
      </c>
      <c r="Q9460" s="549">
        <v>1</v>
      </c>
      <c r="R9460" s="549">
        <v>14</v>
      </c>
      <c r="S9460" s="548">
        <v>2228</v>
      </c>
      <c r="T9460" s="548"/>
      <c r="U9460" s="99"/>
    </row>
    <row r="9461" spans="1:21" ht="19.5" customHeight="1">
      <c r="A9461" s="545">
        <v>104315</v>
      </c>
      <c r="B9461" s="545" t="s">
        <v>6702</v>
      </c>
      <c r="C9461" s="545" t="s">
        <v>216</v>
      </c>
      <c r="D9461" s="546">
        <v>45898</v>
      </c>
      <c r="E9461" s="171" t="str">
        <f t="shared" si="147"/>
        <v>2025</v>
      </c>
      <c r="F9461" s="547">
        <v>243958</v>
      </c>
      <c r="G9461" s="548">
        <v>0.19</v>
      </c>
      <c r="H9461" s="547">
        <v>205006.72</v>
      </c>
      <c r="I9461" s="545" t="s">
        <v>12741</v>
      </c>
      <c r="J9461" s="545" t="s">
        <v>13297</v>
      </c>
      <c r="K9461" s="545" t="s">
        <v>13413</v>
      </c>
      <c r="L9461" s="545" t="s">
        <v>13413</v>
      </c>
      <c r="M9461" s="548" t="s">
        <v>13758</v>
      </c>
      <c r="N9461" s="545" t="s">
        <v>13413</v>
      </c>
      <c r="O9461" s="545" t="s">
        <v>13413</v>
      </c>
      <c r="P9461" s="549">
        <v>7045</v>
      </c>
      <c r="Q9461" s="549">
        <v>1</v>
      </c>
      <c r="R9461" s="549">
        <v>37</v>
      </c>
      <c r="S9461" s="548">
        <v>2257</v>
      </c>
      <c r="T9461" s="548"/>
      <c r="U9461" s="99"/>
    </row>
    <row r="9462" spans="1:21" ht="19.5" customHeight="1">
      <c r="A9462" s="545">
        <v>104316</v>
      </c>
      <c r="B9462" s="545" t="s">
        <v>3909</v>
      </c>
      <c r="C9462" s="545" t="s">
        <v>216</v>
      </c>
      <c r="D9462" s="546">
        <v>45898</v>
      </c>
      <c r="E9462" s="171" t="str">
        <f t="shared" si="147"/>
        <v>2025</v>
      </c>
      <c r="F9462" s="547">
        <v>369067</v>
      </c>
      <c r="G9462" s="548">
        <v>0.19</v>
      </c>
      <c r="H9462" s="547">
        <v>310140.34000000003</v>
      </c>
      <c r="I9462" s="545" t="s">
        <v>12741</v>
      </c>
      <c r="J9462" s="545" t="s">
        <v>13297</v>
      </c>
      <c r="K9462" s="545" t="s">
        <v>13413</v>
      </c>
      <c r="L9462" s="545" t="s">
        <v>13413</v>
      </c>
      <c r="M9462" s="548" t="s">
        <v>13758</v>
      </c>
      <c r="N9462" s="545" t="s">
        <v>13413</v>
      </c>
      <c r="O9462" s="545" t="s">
        <v>13413</v>
      </c>
      <c r="P9462" s="549">
        <v>7046</v>
      </c>
      <c r="Q9462" s="549">
        <v>1</v>
      </c>
      <c r="R9462" s="549">
        <v>37</v>
      </c>
      <c r="S9462" s="548">
        <v>2257</v>
      </c>
      <c r="T9462" s="548"/>
      <c r="U9462" s="99"/>
    </row>
    <row r="9463" spans="1:21" ht="19.5" customHeight="1">
      <c r="A9463" s="545">
        <v>104317</v>
      </c>
      <c r="B9463" s="545" t="s">
        <v>6701</v>
      </c>
      <c r="C9463" s="545" t="s">
        <v>216</v>
      </c>
      <c r="D9463" s="546">
        <v>45898</v>
      </c>
      <c r="E9463" s="171" t="str">
        <f t="shared" si="147"/>
        <v>2025</v>
      </c>
      <c r="F9463" s="547">
        <v>508186</v>
      </c>
      <c r="G9463" s="548">
        <v>0.19</v>
      </c>
      <c r="H9463" s="547">
        <v>427047.06</v>
      </c>
      <c r="I9463" s="545" t="s">
        <v>12741</v>
      </c>
      <c r="J9463" s="545" t="s">
        <v>13297</v>
      </c>
      <c r="K9463" s="545" t="s">
        <v>13413</v>
      </c>
      <c r="L9463" s="545" t="s">
        <v>13413</v>
      </c>
      <c r="M9463" s="548" t="s">
        <v>13758</v>
      </c>
      <c r="N9463" s="545" t="s">
        <v>13413</v>
      </c>
      <c r="O9463" s="545" t="s">
        <v>13413</v>
      </c>
      <c r="P9463" s="549">
        <v>7047</v>
      </c>
      <c r="Q9463" s="549">
        <v>1</v>
      </c>
      <c r="R9463" s="549">
        <v>37</v>
      </c>
      <c r="S9463" s="548">
        <v>2257</v>
      </c>
      <c r="T9463" s="548"/>
      <c r="U9463" s="99"/>
    </row>
    <row r="9464" spans="1:21" ht="19.5" customHeight="1">
      <c r="A9464" s="545">
        <v>104318</v>
      </c>
      <c r="B9464" s="545" t="s">
        <v>6217</v>
      </c>
      <c r="C9464" s="545" t="s">
        <v>4552</v>
      </c>
      <c r="D9464" s="546">
        <v>46052</v>
      </c>
      <c r="E9464" s="171" t="str">
        <f t="shared" si="147"/>
        <v>2026</v>
      </c>
      <c r="F9464" s="547">
        <v>166940</v>
      </c>
      <c r="G9464" s="548">
        <v>0.19</v>
      </c>
      <c r="H9464" s="547">
        <v>140285.71</v>
      </c>
      <c r="I9464" s="545" t="s">
        <v>12686</v>
      </c>
      <c r="J9464" s="545" t="s">
        <v>13307</v>
      </c>
      <c r="K9464" s="545" t="s">
        <v>19203</v>
      </c>
      <c r="L9464" s="545" t="s">
        <v>13413</v>
      </c>
      <c r="M9464" s="548" t="s">
        <v>13758</v>
      </c>
      <c r="N9464" s="545" t="s">
        <v>13413</v>
      </c>
      <c r="O9464" s="545" t="s">
        <v>13413</v>
      </c>
      <c r="P9464" s="549">
        <v>7048</v>
      </c>
      <c r="Q9464" s="549">
        <v>1</v>
      </c>
      <c r="R9464" s="549">
        <v>131</v>
      </c>
      <c r="S9464" s="548">
        <v>2228</v>
      </c>
      <c r="T9464" s="548"/>
      <c r="U9464" s="99"/>
    </row>
    <row r="9465" spans="1:21" ht="19.5" customHeight="1">
      <c r="A9465" s="545">
        <v>104319</v>
      </c>
      <c r="B9465" s="545" t="s">
        <v>2168</v>
      </c>
      <c r="C9465" s="545" t="s">
        <v>216</v>
      </c>
      <c r="D9465" s="546"/>
      <c r="E9465" s="171" t="str">
        <f t="shared" si="147"/>
        <v>1900</v>
      </c>
      <c r="F9465" s="547">
        <v>0</v>
      </c>
      <c r="G9465" s="548">
        <v>0</v>
      </c>
      <c r="H9465" s="547">
        <v>0</v>
      </c>
      <c r="I9465" s="545" t="s">
        <v>12637</v>
      </c>
      <c r="J9465" s="545"/>
      <c r="K9465" s="545" t="s">
        <v>19204</v>
      </c>
      <c r="L9465" s="545" t="s">
        <v>13413</v>
      </c>
      <c r="M9465" s="548" t="s">
        <v>13758</v>
      </c>
      <c r="N9465" s="545" t="s">
        <v>13413</v>
      </c>
      <c r="O9465" s="545" t="s">
        <v>13413</v>
      </c>
      <c r="P9465" s="549">
        <v>7049</v>
      </c>
      <c r="Q9465" s="549">
        <v>1</v>
      </c>
      <c r="R9465" s="549">
        <v>13</v>
      </c>
      <c r="S9465" s="548"/>
      <c r="T9465" s="548"/>
      <c r="U9465" s="99"/>
    </row>
    <row r="9466" spans="1:21" ht="19.5" customHeight="1">
      <c r="A9466" s="545">
        <v>104320</v>
      </c>
      <c r="B9466" s="545" t="s">
        <v>1404</v>
      </c>
      <c r="C9466" s="545" t="s">
        <v>216</v>
      </c>
      <c r="D9466" s="546">
        <v>44591</v>
      </c>
      <c r="E9466" s="171" t="str">
        <f t="shared" si="147"/>
        <v>2022</v>
      </c>
      <c r="F9466" s="547">
        <v>24040</v>
      </c>
      <c r="G9466" s="548">
        <v>0.19</v>
      </c>
      <c r="H9466" s="547">
        <v>20201.68</v>
      </c>
      <c r="I9466" s="545" t="s">
        <v>12701</v>
      </c>
      <c r="J9466" s="545" t="s">
        <v>13297</v>
      </c>
      <c r="K9466" s="545" t="s">
        <v>13413</v>
      </c>
      <c r="L9466" s="545" t="s">
        <v>13413</v>
      </c>
      <c r="M9466" s="548" t="s">
        <v>13758</v>
      </c>
      <c r="N9466" s="545" t="s">
        <v>13413</v>
      </c>
      <c r="O9466" s="545" t="s">
        <v>13413</v>
      </c>
      <c r="P9466" s="549">
        <v>7050</v>
      </c>
      <c r="Q9466" s="549">
        <v>1</v>
      </c>
      <c r="R9466" s="549">
        <v>10</v>
      </c>
      <c r="S9466" s="548">
        <v>2257</v>
      </c>
      <c r="T9466" s="548"/>
      <c r="U9466" s="99"/>
    </row>
    <row r="9467" spans="1:21" ht="19.5" customHeight="1">
      <c r="A9467" s="545">
        <v>104321</v>
      </c>
      <c r="B9467" s="545" t="s">
        <v>2780</v>
      </c>
      <c r="C9467" s="545" t="s">
        <v>216</v>
      </c>
      <c r="D9467" s="546">
        <v>44602</v>
      </c>
      <c r="E9467" s="171" t="str">
        <f t="shared" si="147"/>
        <v>2022</v>
      </c>
      <c r="F9467" s="547">
        <v>7208</v>
      </c>
      <c r="G9467" s="548">
        <v>0.05</v>
      </c>
      <c r="H9467" s="547">
        <v>6864.76</v>
      </c>
      <c r="I9467" s="545" t="s">
        <v>12675</v>
      </c>
      <c r="J9467" s="545" t="s">
        <v>13297</v>
      </c>
      <c r="K9467" s="545" t="s">
        <v>19205</v>
      </c>
      <c r="L9467" s="545" t="s">
        <v>13413</v>
      </c>
      <c r="M9467" s="548" t="s">
        <v>13758</v>
      </c>
      <c r="N9467" s="545" t="s">
        <v>13413</v>
      </c>
      <c r="O9467" s="545" t="s">
        <v>13413</v>
      </c>
      <c r="P9467" s="549">
        <v>7051</v>
      </c>
      <c r="Q9467" s="549">
        <v>1</v>
      </c>
      <c r="R9467" s="549">
        <v>15</v>
      </c>
      <c r="S9467" s="548">
        <v>2257</v>
      </c>
      <c r="T9467" s="548"/>
      <c r="U9467" s="99"/>
    </row>
    <row r="9468" spans="1:21" ht="19.5" customHeight="1">
      <c r="A9468" s="545">
        <v>104322</v>
      </c>
      <c r="B9468" s="545" t="s">
        <v>2781</v>
      </c>
      <c r="C9468" s="545" t="s">
        <v>216</v>
      </c>
      <c r="D9468" s="546"/>
      <c r="E9468" s="171" t="str">
        <f t="shared" si="147"/>
        <v>1900</v>
      </c>
      <c r="F9468" s="547">
        <v>0</v>
      </c>
      <c r="G9468" s="548">
        <v>0</v>
      </c>
      <c r="H9468" s="547">
        <v>0</v>
      </c>
      <c r="I9468" s="545" t="s">
        <v>12675</v>
      </c>
      <c r="J9468" s="545"/>
      <c r="K9468" s="545" t="s">
        <v>13413</v>
      </c>
      <c r="L9468" s="545" t="s">
        <v>13413</v>
      </c>
      <c r="M9468" s="548" t="s">
        <v>13758</v>
      </c>
      <c r="N9468" s="545" t="s">
        <v>13413</v>
      </c>
      <c r="O9468" s="545" t="s">
        <v>13413</v>
      </c>
      <c r="P9468" s="549">
        <v>7052</v>
      </c>
      <c r="Q9468" s="549">
        <v>1</v>
      </c>
      <c r="R9468" s="549">
        <v>15</v>
      </c>
      <c r="S9468" s="548"/>
      <c r="T9468" s="548"/>
      <c r="U9468" s="99"/>
    </row>
    <row r="9469" spans="1:21" ht="19.5" customHeight="1">
      <c r="A9469" s="545">
        <v>104323</v>
      </c>
      <c r="B9469" s="545" t="s">
        <v>3896</v>
      </c>
      <c r="C9469" s="545" t="s">
        <v>206</v>
      </c>
      <c r="D9469" s="546"/>
      <c r="E9469" s="171" t="str">
        <f t="shared" si="147"/>
        <v>1900</v>
      </c>
      <c r="F9469" s="547">
        <v>0</v>
      </c>
      <c r="G9469" s="548">
        <v>0</v>
      </c>
      <c r="H9469" s="547">
        <v>0</v>
      </c>
      <c r="I9469" s="545" t="s">
        <v>12987</v>
      </c>
      <c r="J9469" s="545"/>
      <c r="K9469" s="545" t="s">
        <v>13413</v>
      </c>
      <c r="L9469" s="545" t="s">
        <v>13413</v>
      </c>
      <c r="M9469" s="548" t="s">
        <v>13758</v>
      </c>
      <c r="N9469" s="545" t="s">
        <v>13413</v>
      </c>
      <c r="O9469" s="545" t="s">
        <v>13413</v>
      </c>
      <c r="P9469" s="549">
        <v>7053</v>
      </c>
      <c r="Q9469" s="549">
        <v>1</v>
      </c>
      <c r="R9469" s="549">
        <v>35</v>
      </c>
      <c r="S9469" s="548"/>
      <c r="T9469" s="548"/>
      <c r="U9469" s="99"/>
    </row>
    <row r="9470" spans="1:21" ht="19.5" customHeight="1">
      <c r="A9470" s="545">
        <v>104324</v>
      </c>
      <c r="B9470" s="545" t="s">
        <v>3779</v>
      </c>
      <c r="C9470" s="545" t="s">
        <v>206</v>
      </c>
      <c r="D9470" s="546"/>
      <c r="E9470" s="171" t="str">
        <f t="shared" si="147"/>
        <v>1900</v>
      </c>
      <c r="F9470" s="547">
        <v>0</v>
      </c>
      <c r="G9470" s="548">
        <v>0</v>
      </c>
      <c r="H9470" s="547">
        <v>0</v>
      </c>
      <c r="I9470" s="545" t="s">
        <v>12969</v>
      </c>
      <c r="J9470" s="545"/>
      <c r="K9470" s="545" t="s">
        <v>13413</v>
      </c>
      <c r="L9470" s="545" t="s">
        <v>13413</v>
      </c>
      <c r="M9470" s="548" t="s">
        <v>13758</v>
      </c>
      <c r="N9470" s="545" t="s">
        <v>13413</v>
      </c>
      <c r="O9470" s="545" t="s">
        <v>13413</v>
      </c>
      <c r="P9470" s="549">
        <v>7054</v>
      </c>
      <c r="Q9470" s="549">
        <v>1</v>
      </c>
      <c r="R9470" s="549">
        <v>30</v>
      </c>
      <c r="S9470" s="548"/>
      <c r="T9470" s="548"/>
      <c r="U9470" s="99"/>
    </row>
    <row r="9471" spans="1:21" ht="19.5" customHeight="1">
      <c r="A9471" s="545">
        <v>104325</v>
      </c>
      <c r="B9471" s="545" t="s">
        <v>979</v>
      </c>
      <c r="C9471" s="545" t="s">
        <v>903</v>
      </c>
      <c r="D9471" s="546">
        <v>46052</v>
      </c>
      <c r="E9471" s="171" t="str">
        <f t="shared" si="147"/>
        <v>2026</v>
      </c>
      <c r="F9471" s="547">
        <v>196957</v>
      </c>
      <c r="G9471" s="548">
        <v>0.19</v>
      </c>
      <c r="H9471" s="547">
        <v>165510.07999999999</v>
      </c>
      <c r="I9471" s="545" t="s">
        <v>12668</v>
      </c>
      <c r="J9471" s="545" t="s">
        <v>13307</v>
      </c>
      <c r="K9471" s="545" t="s">
        <v>13413</v>
      </c>
      <c r="L9471" s="545" t="s">
        <v>13413</v>
      </c>
      <c r="M9471" s="548" t="s">
        <v>13758</v>
      </c>
      <c r="N9471" s="545" t="s">
        <v>13413</v>
      </c>
      <c r="O9471" s="545" t="s">
        <v>13413</v>
      </c>
      <c r="P9471" s="549">
        <v>7055</v>
      </c>
      <c r="Q9471" s="549">
        <v>1</v>
      </c>
      <c r="R9471" s="549">
        <v>7</v>
      </c>
      <c r="S9471" s="548">
        <v>2228</v>
      </c>
      <c r="T9471" s="548"/>
      <c r="U9471" s="99"/>
    </row>
    <row r="9472" spans="1:21" ht="19.5" customHeight="1">
      <c r="A9472" s="545">
        <v>104326</v>
      </c>
      <c r="B9472" s="545" t="s">
        <v>7262</v>
      </c>
      <c r="C9472" s="545" t="s">
        <v>5217</v>
      </c>
      <c r="D9472" s="546">
        <v>46056</v>
      </c>
      <c r="E9472" s="171" t="str">
        <f t="shared" si="147"/>
        <v>2026</v>
      </c>
      <c r="F9472" s="547">
        <v>2760323</v>
      </c>
      <c r="G9472" s="548">
        <v>0</v>
      </c>
      <c r="H9472" s="547">
        <v>2760323</v>
      </c>
      <c r="I9472" s="545" t="s">
        <v>12653</v>
      </c>
      <c r="J9472" s="545" t="s">
        <v>13298</v>
      </c>
      <c r="K9472" s="545" t="s">
        <v>19206</v>
      </c>
      <c r="L9472" s="545" t="s">
        <v>13413</v>
      </c>
      <c r="M9472" s="548" t="s">
        <v>13813</v>
      </c>
      <c r="N9472" s="545" t="s">
        <v>13413</v>
      </c>
      <c r="O9472" s="545" t="s">
        <v>13413</v>
      </c>
      <c r="P9472" s="549">
        <v>7056</v>
      </c>
      <c r="Q9472" s="549">
        <v>3</v>
      </c>
      <c r="R9472" s="549">
        <v>160</v>
      </c>
      <c r="S9472" s="548">
        <v>1012</v>
      </c>
      <c r="T9472" s="548"/>
      <c r="U9472" s="99"/>
    </row>
    <row r="9473" spans="1:21" ht="19.5" customHeight="1">
      <c r="A9473" s="545">
        <v>104327</v>
      </c>
      <c r="B9473" s="545" t="s">
        <v>10013</v>
      </c>
      <c r="C9473" s="545" t="s">
        <v>216</v>
      </c>
      <c r="D9473" s="546">
        <v>46052</v>
      </c>
      <c r="E9473" s="171" t="str">
        <f t="shared" si="147"/>
        <v>2026</v>
      </c>
      <c r="F9473" s="547">
        <v>838972</v>
      </c>
      <c r="G9473" s="548">
        <v>0.19</v>
      </c>
      <c r="H9473" s="547">
        <v>705018.49</v>
      </c>
      <c r="I9473" s="545" t="s">
        <v>12762</v>
      </c>
      <c r="J9473" s="545" t="s">
        <v>13307</v>
      </c>
      <c r="K9473" s="545" t="s">
        <v>19207</v>
      </c>
      <c r="L9473" s="545" t="s">
        <v>13413</v>
      </c>
      <c r="M9473" s="548" t="s">
        <v>13758</v>
      </c>
      <c r="N9473" s="545" t="s">
        <v>13413</v>
      </c>
      <c r="O9473" s="545" t="s">
        <v>13413</v>
      </c>
      <c r="P9473" s="549">
        <v>7057</v>
      </c>
      <c r="Q9473" s="549">
        <v>1</v>
      </c>
      <c r="R9473" s="549">
        <v>8</v>
      </c>
      <c r="S9473" s="548">
        <v>2228</v>
      </c>
      <c r="T9473" s="548"/>
      <c r="U9473" s="99"/>
    </row>
    <row r="9474" spans="1:21" ht="19.5" customHeight="1">
      <c r="A9474" s="545">
        <v>104328</v>
      </c>
      <c r="B9474" s="545" t="s">
        <v>10012</v>
      </c>
      <c r="C9474" s="545" t="s">
        <v>903</v>
      </c>
      <c r="D9474" s="546"/>
      <c r="E9474" s="171" t="str">
        <f t="shared" si="147"/>
        <v>1900</v>
      </c>
      <c r="F9474" s="547">
        <v>0</v>
      </c>
      <c r="G9474" s="548">
        <v>0</v>
      </c>
      <c r="H9474" s="547">
        <v>0</v>
      </c>
      <c r="I9474" s="545" t="s">
        <v>12973</v>
      </c>
      <c r="J9474" s="545"/>
      <c r="K9474" s="545" t="s">
        <v>13413</v>
      </c>
      <c r="L9474" s="545" t="s">
        <v>13413</v>
      </c>
      <c r="M9474" s="548" t="s">
        <v>13758</v>
      </c>
      <c r="N9474" s="545" t="s">
        <v>13413</v>
      </c>
      <c r="O9474" s="545" t="s">
        <v>13413</v>
      </c>
      <c r="P9474" s="549">
        <v>7058</v>
      </c>
      <c r="Q9474" s="549">
        <v>1</v>
      </c>
      <c r="R9474" s="549">
        <v>59</v>
      </c>
      <c r="S9474" s="548"/>
      <c r="T9474" s="548"/>
      <c r="U9474" s="99"/>
    </row>
    <row r="9475" spans="1:21" ht="19.5" customHeight="1">
      <c r="A9475" s="545">
        <v>104329</v>
      </c>
      <c r="B9475" s="545" t="s">
        <v>790</v>
      </c>
      <c r="C9475" s="545" t="s">
        <v>221</v>
      </c>
      <c r="D9475" s="546"/>
      <c r="E9475" s="171" t="str">
        <f t="shared" si="147"/>
        <v>1900</v>
      </c>
      <c r="F9475" s="547">
        <v>0</v>
      </c>
      <c r="G9475" s="548">
        <v>0</v>
      </c>
      <c r="H9475" s="547">
        <v>0</v>
      </c>
      <c r="I9475" s="545" t="s">
        <v>12643</v>
      </c>
      <c r="J9475" s="545"/>
      <c r="K9475" s="545" t="s">
        <v>19208</v>
      </c>
      <c r="L9475" s="545" t="s">
        <v>13413</v>
      </c>
      <c r="M9475" s="548" t="s">
        <v>13758</v>
      </c>
      <c r="N9475" s="545" t="s">
        <v>13413</v>
      </c>
      <c r="O9475" s="545" t="s">
        <v>13413</v>
      </c>
      <c r="P9475" s="549">
        <v>7059</v>
      </c>
      <c r="Q9475" s="549">
        <v>1</v>
      </c>
      <c r="R9475" s="549">
        <v>6</v>
      </c>
      <c r="S9475" s="548"/>
      <c r="T9475" s="548"/>
      <c r="U9475" s="99"/>
    </row>
    <row r="9476" spans="1:21" ht="19.5" customHeight="1">
      <c r="A9476" s="545">
        <v>104330</v>
      </c>
      <c r="B9476" s="545" t="s">
        <v>1667</v>
      </c>
      <c r="C9476" s="545" t="s">
        <v>209</v>
      </c>
      <c r="D9476" s="546"/>
      <c r="E9476" s="171" t="str">
        <f t="shared" ref="E9476:E9539" si="148">TEXT(D9476,"YYYY")</f>
        <v>1900</v>
      </c>
      <c r="F9476" s="547">
        <v>0</v>
      </c>
      <c r="G9476" s="548">
        <v>0</v>
      </c>
      <c r="H9476" s="547">
        <v>0</v>
      </c>
      <c r="I9476" s="545" t="s">
        <v>12645</v>
      </c>
      <c r="J9476" s="545"/>
      <c r="K9476" s="545" t="s">
        <v>13413</v>
      </c>
      <c r="L9476" s="545" t="s">
        <v>13413</v>
      </c>
      <c r="M9476" s="548" t="s">
        <v>13758</v>
      </c>
      <c r="N9476" s="545" t="s">
        <v>13413</v>
      </c>
      <c r="O9476" s="545" t="s">
        <v>13413</v>
      </c>
      <c r="P9476" s="549">
        <v>7060</v>
      </c>
      <c r="Q9476" s="549">
        <v>1</v>
      </c>
      <c r="R9476" s="549">
        <v>12</v>
      </c>
      <c r="S9476" s="548"/>
      <c r="T9476" s="548"/>
      <c r="U9476" s="99"/>
    </row>
    <row r="9477" spans="1:21" ht="19.5" customHeight="1">
      <c r="A9477" s="545">
        <v>104331</v>
      </c>
      <c r="B9477" s="545" t="s">
        <v>6216</v>
      </c>
      <c r="C9477" s="545" t="s">
        <v>216</v>
      </c>
      <c r="D9477" s="546">
        <v>46052</v>
      </c>
      <c r="E9477" s="171" t="str">
        <f t="shared" si="148"/>
        <v>2026</v>
      </c>
      <c r="F9477" s="547">
        <v>110715</v>
      </c>
      <c r="G9477" s="548">
        <v>0.19</v>
      </c>
      <c r="H9477" s="547">
        <v>93037.82</v>
      </c>
      <c r="I9477" s="545" t="s">
        <v>12647</v>
      </c>
      <c r="J9477" s="545" t="s">
        <v>13307</v>
      </c>
      <c r="K9477" s="545" t="s">
        <v>13413</v>
      </c>
      <c r="L9477" s="545" t="s">
        <v>13413</v>
      </c>
      <c r="M9477" s="548" t="s">
        <v>13758</v>
      </c>
      <c r="N9477" s="545" t="s">
        <v>13413</v>
      </c>
      <c r="O9477" s="545" t="s">
        <v>13413</v>
      </c>
      <c r="P9477" s="549">
        <v>7061</v>
      </c>
      <c r="Q9477" s="549">
        <v>1</v>
      </c>
      <c r="R9477" s="549">
        <v>26</v>
      </c>
      <c r="S9477" s="548">
        <v>2228</v>
      </c>
      <c r="T9477" s="548"/>
      <c r="U9477" s="99"/>
    </row>
    <row r="9478" spans="1:21" ht="19.5" customHeight="1">
      <c r="A9478" s="545">
        <v>104332</v>
      </c>
      <c r="B9478" s="545" t="s">
        <v>4229</v>
      </c>
      <c r="C9478" s="545" t="s">
        <v>216</v>
      </c>
      <c r="D9478" s="546"/>
      <c r="E9478" s="171" t="str">
        <f t="shared" si="148"/>
        <v>1900</v>
      </c>
      <c r="F9478" s="547">
        <v>0</v>
      </c>
      <c r="G9478" s="548">
        <v>0</v>
      </c>
      <c r="H9478" s="547">
        <v>0</v>
      </c>
      <c r="I9478" s="545" t="s">
        <v>12973</v>
      </c>
      <c r="J9478" s="545"/>
      <c r="K9478" s="545" t="s">
        <v>13413</v>
      </c>
      <c r="L9478" s="545" t="s">
        <v>13413</v>
      </c>
      <c r="M9478" s="548" t="s">
        <v>13758</v>
      </c>
      <c r="N9478" s="545" t="s">
        <v>13413</v>
      </c>
      <c r="O9478" s="545" t="s">
        <v>13413</v>
      </c>
      <c r="P9478" s="549">
        <v>7062</v>
      </c>
      <c r="Q9478" s="549">
        <v>1</v>
      </c>
      <c r="R9478" s="549">
        <v>59</v>
      </c>
      <c r="S9478" s="548"/>
      <c r="T9478" s="548"/>
      <c r="U9478" s="99"/>
    </row>
    <row r="9479" spans="1:21" ht="19.5" customHeight="1">
      <c r="A9479" s="545">
        <v>104334</v>
      </c>
      <c r="B9479" s="545" t="s">
        <v>3843</v>
      </c>
      <c r="C9479" s="545" t="s">
        <v>216</v>
      </c>
      <c r="D9479" s="546">
        <v>46064</v>
      </c>
      <c r="E9479" s="171" t="str">
        <f t="shared" si="148"/>
        <v>2026</v>
      </c>
      <c r="F9479" s="547">
        <v>44946</v>
      </c>
      <c r="G9479" s="548">
        <v>0</v>
      </c>
      <c r="H9479" s="547">
        <v>44946</v>
      </c>
      <c r="I9479" s="545" t="s">
        <v>12766</v>
      </c>
      <c r="J9479" s="545" t="s">
        <v>13298</v>
      </c>
      <c r="K9479" s="545" t="s">
        <v>13413</v>
      </c>
      <c r="L9479" s="545" t="s">
        <v>13413</v>
      </c>
      <c r="M9479" s="548" t="s">
        <v>13758</v>
      </c>
      <c r="N9479" s="545" t="s">
        <v>13413</v>
      </c>
      <c r="O9479" s="545" t="s">
        <v>13413</v>
      </c>
      <c r="P9479" s="549">
        <v>7064</v>
      </c>
      <c r="Q9479" s="549">
        <v>1</v>
      </c>
      <c r="R9479" s="549">
        <v>172</v>
      </c>
      <c r="S9479" s="548">
        <v>1012</v>
      </c>
      <c r="T9479" s="548"/>
      <c r="U9479" s="99"/>
    </row>
    <row r="9480" spans="1:21" ht="19.5" customHeight="1">
      <c r="A9480" s="545">
        <v>104335</v>
      </c>
      <c r="B9480" s="545" t="s">
        <v>1413</v>
      </c>
      <c r="C9480" s="545" t="s">
        <v>216</v>
      </c>
      <c r="D9480" s="546">
        <v>45708</v>
      </c>
      <c r="E9480" s="171" t="str">
        <f t="shared" si="148"/>
        <v>2025</v>
      </c>
      <c r="F9480" s="547">
        <v>3316.16</v>
      </c>
      <c r="G9480" s="548">
        <v>0.19</v>
      </c>
      <c r="H9480" s="547">
        <v>2786.69</v>
      </c>
      <c r="I9480" s="545" t="s">
        <v>12659</v>
      </c>
      <c r="J9480" s="545" t="s">
        <v>13307</v>
      </c>
      <c r="K9480" s="545" t="s">
        <v>13413</v>
      </c>
      <c r="L9480" s="545" t="s">
        <v>13413</v>
      </c>
      <c r="M9480" s="548" t="s">
        <v>13758</v>
      </c>
      <c r="N9480" s="545" t="s">
        <v>13413</v>
      </c>
      <c r="O9480" s="545" t="s">
        <v>13413</v>
      </c>
      <c r="P9480" s="549">
        <v>7065</v>
      </c>
      <c r="Q9480" s="549">
        <v>1</v>
      </c>
      <c r="R9480" s="549">
        <v>116</v>
      </c>
      <c r="S9480" s="548">
        <v>2228</v>
      </c>
      <c r="T9480" s="548"/>
      <c r="U9480" s="99"/>
    </row>
    <row r="9481" spans="1:21" ht="19.5" customHeight="1">
      <c r="A9481" s="545">
        <v>104336</v>
      </c>
      <c r="B9481" s="545" t="s">
        <v>6215</v>
      </c>
      <c r="C9481" s="545" t="s">
        <v>216</v>
      </c>
      <c r="D9481" s="546">
        <v>46052</v>
      </c>
      <c r="E9481" s="171" t="str">
        <f t="shared" si="148"/>
        <v>2026</v>
      </c>
      <c r="F9481" s="547">
        <v>11835</v>
      </c>
      <c r="G9481" s="548">
        <v>0.19</v>
      </c>
      <c r="H9481" s="547">
        <v>9945.3799999999992</v>
      </c>
      <c r="I9481" s="545" t="s">
        <v>12973</v>
      </c>
      <c r="J9481" s="545" t="s">
        <v>13307</v>
      </c>
      <c r="K9481" s="545" t="s">
        <v>13413</v>
      </c>
      <c r="L9481" s="545" t="s">
        <v>13413</v>
      </c>
      <c r="M9481" s="548" t="s">
        <v>13758</v>
      </c>
      <c r="N9481" s="545" t="s">
        <v>13413</v>
      </c>
      <c r="O9481" s="545" t="s">
        <v>13413</v>
      </c>
      <c r="P9481" s="549">
        <v>7066</v>
      </c>
      <c r="Q9481" s="549">
        <v>1</v>
      </c>
      <c r="R9481" s="549">
        <v>59</v>
      </c>
      <c r="S9481" s="548">
        <v>2228</v>
      </c>
      <c r="T9481" s="548"/>
      <c r="U9481" s="99"/>
    </row>
    <row r="9482" spans="1:21" ht="19.5" customHeight="1">
      <c r="A9482" s="545">
        <v>104337</v>
      </c>
      <c r="B9482" s="545" t="s">
        <v>8321</v>
      </c>
      <c r="C9482" s="545" t="s">
        <v>216</v>
      </c>
      <c r="D9482" s="546">
        <v>46052</v>
      </c>
      <c r="E9482" s="171" t="str">
        <f t="shared" si="148"/>
        <v>2026</v>
      </c>
      <c r="F9482" s="547">
        <v>654055</v>
      </c>
      <c r="G9482" s="548">
        <v>0.19</v>
      </c>
      <c r="H9482" s="547">
        <v>549626.05000000005</v>
      </c>
      <c r="I9482" s="545" t="s">
        <v>12647</v>
      </c>
      <c r="J9482" s="545" t="s">
        <v>13307</v>
      </c>
      <c r="K9482" s="545" t="s">
        <v>19209</v>
      </c>
      <c r="L9482" s="545" t="s">
        <v>13413</v>
      </c>
      <c r="M9482" s="548" t="s">
        <v>13758</v>
      </c>
      <c r="N9482" s="545" t="s">
        <v>13413</v>
      </c>
      <c r="O9482" s="545" t="s">
        <v>13413</v>
      </c>
      <c r="P9482" s="549">
        <v>7067</v>
      </c>
      <c r="Q9482" s="549">
        <v>1</v>
      </c>
      <c r="R9482" s="549">
        <v>26</v>
      </c>
      <c r="S9482" s="548">
        <v>2228</v>
      </c>
      <c r="T9482" s="548"/>
      <c r="U9482" s="99"/>
    </row>
    <row r="9483" spans="1:21" ht="19.5" customHeight="1">
      <c r="A9483" s="545">
        <v>104338</v>
      </c>
      <c r="B9483" s="545" t="s">
        <v>3857</v>
      </c>
      <c r="C9483" s="545" t="s">
        <v>216</v>
      </c>
      <c r="D9483" s="546">
        <v>44589</v>
      </c>
      <c r="E9483" s="171" t="str">
        <f t="shared" si="148"/>
        <v>2022</v>
      </c>
      <c r="F9483" s="547">
        <v>10690</v>
      </c>
      <c r="G9483" s="548">
        <v>0</v>
      </c>
      <c r="H9483" s="547">
        <v>10690</v>
      </c>
      <c r="I9483" s="545" t="s">
        <v>12766</v>
      </c>
      <c r="J9483" s="545" t="s">
        <v>13297</v>
      </c>
      <c r="K9483" s="545" t="s">
        <v>13413</v>
      </c>
      <c r="L9483" s="545" t="s">
        <v>13413</v>
      </c>
      <c r="M9483" s="548" t="s">
        <v>13758</v>
      </c>
      <c r="N9483" s="545" t="s">
        <v>13413</v>
      </c>
      <c r="O9483" s="545" t="s">
        <v>13413</v>
      </c>
      <c r="P9483" s="549">
        <v>7068</v>
      </c>
      <c r="Q9483" s="549">
        <v>1</v>
      </c>
      <c r="R9483" s="549">
        <v>172</v>
      </c>
      <c r="S9483" s="548">
        <v>2257</v>
      </c>
      <c r="T9483" s="548"/>
      <c r="U9483" s="99"/>
    </row>
    <row r="9484" spans="1:21" ht="19.5" customHeight="1">
      <c r="A9484" s="545">
        <v>104339</v>
      </c>
      <c r="B9484" s="545" t="s">
        <v>3842</v>
      </c>
      <c r="C9484" s="545" t="s">
        <v>216</v>
      </c>
      <c r="D9484" s="546">
        <v>44589</v>
      </c>
      <c r="E9484" s="171" t="str">
        <f t="shared" si="148"/>
        <v>2022</v>
      </c>
      <c r="F9484" s="547">
        <v>59831</v>
      </c>
      <c r="G9484" s="548">
        <v>0</v>
      </c>
      <c r="H9484" s="547">
        <v>59831</v>
      </c>
      <c r="I9484" s="545" t="s">
        <v>12766</v>
      </c>
      <c r="J9484" s="545" t="s">
        <v>13297</v>
      </c>
      <c r="K9484" s="545" t="s">
        <v>19210</v>
      </c>
      <c r="L9484" s="545" t="s">
        <v>13413</v>
      </c>
      <c r="M9484" s="548" t="s">
        <v>13758</v>
      </c>
      <c r="N9484" s="545" t="s">
        <v>13413</v>
      </c>
      <c r="O9484" s="545" t="s">
        <v>13413</v>
      </c>
      <c r="P9484" s="549">
        <v>7069</v>
      </c>
      <c r="Q9484" s="549">
        <v>1</v>
      </c>
      <c r="R9484" s="549">
        <v>172</v>
      </c>
      <c r="S9484" s="548">
        <v>2257</v>
      </c>
      <c r="T9484" s="548"/>
      <c r="U9484" s="99"/>
    </row>
    <row r="9485" spans="1:21" ht="19.5" customHeight="1">
      <c r="A9485" s="545">
        <v>104340</v>
      </c>
      <c r="B9485" s="545" t="s">
        <v>743</v>
      </c>
      <c r="C9485" s="545" t="s">
        <v>206</v>
      </c>
      <c r="D9485" s="546"/>
      <c r="E9485" s="171" t="str">
        <f t="shared" si="148"/>
        <v>1900</v>
      </c>
      <c r="F9485" s="547">
        <v>0</v>
      </c>
      <c r="G9485" s="548">
        <v>0</v>
      </c>
      <c r="H9485" s="547">
        <v>0</v>
      </c>
      <c r="I9485" s="545" t="s">
        <v>12684</v>
      </c>
      <c r="J9485" s="545"/>
      <c r="K9485" s="545" t="s">
        <v>19211</v>
      </c>
      <c r="L9485" s="545" t="s">
        <v>13413</v>
      </c>
      <c r="M9485" s="548" t="s">
        <v>13758</v>
      </c>
      <c r="N9485" s="545" t="s">
        <v>13413</v>
      </c>
      <c r="O9485" s="545" t="s">
        <v>13413</v>
      </c>
      <c r="P9485" s="549">
        <v>7070</v>
      </c>
      <c r="Q9485" s="549">
        <v>1</v>
      </c>
      <c r="R9485" s="549">
        <v>95</v>
      </c>
      <c r="S9485" s="548"/>
      <c r="T9485" s="548"/>
      <c r="U9485" s="99"/>
    </row>
    <row r="9486" spans="1:21" ht="19.5" customHeight="1">
      <c r="A9486" s="545">
        <v>104341</v>
      </c>
      <c r="B9486" s="545" t="s">
        <v>791</v>
      </c>
      <c r="C9486" s="545" t="s">
        <v>206</v>
      </c>
      <c r="D9486" s="546"/>
      <c r="E9486" s="171" t="str">
        <f t="shared" si="148"/>
        <v>1900</v>
      </c>
      <c r="F9486" s="547">
        <v>0</v>
      </c>
      <c r="G9486" s="548">
        <v>0</v>
      </c>
      <c r="H9486" s="547">
        <v>0</v>
      </c>
      <c r="I9486" s="545" t="s">
        <v>12684</v>
      </c>
      <c r="J9486" s="545"/>
      <c r="K9486" s="545" t="s">
        <v>13413</v>
      </c>
      <c r="L9486" s="545" t="s">
        <v>13413</v>
      </c>
      <c r="M9486" s="548" t="s">
        <v>13758</v>
      </c>
      <c r="N9486" s="545" t="s">
        <v>13413</v>
      </c>
      <c r="O9486" s="545" t="s">
        <v>13413</v>
      </c>
      <c r="P9486" s="549">
        <v>7071</v>
      </c>
      <c r="Q9486" s="549">
        <v>1</v>
      </c>
      <c r="R9486" s="549">
        <v>95</v>
      </c>
      <c r="S9486" s="548"/>
      <c r="T9486" s="548"/>
      <c r="U9486" s="99"/>
    </row>
    <row r="9487" spans="1:21" ht="19.5" customHeight="1">
      <c r="A9487" s="545">
        <v>104342</v>
      </c>
      <c r="B9487" s="545" t="s">
        <v>10011</v>
      </c>
      <c r="C9487" s="545" t="s">
        <v>206</v>
      </c>
      <c r="D9487" s="546"/>
      <c r="E9487" s="171" t="str">
        <f t="shared" si="148"/>
        <v>1900</v>
      </c>
      <c r="F9487" s="547">
        <v>0</v>
      </c>
      <c r="G9487" s="548">
        <v>0</v>
      </c>
      <c r="H9487" s="547">
        <v>0</v>
      </c>
      <c r="I9487" s="545" t="s">
        <v>12973</v>
      </c>
      <c r="J9487" s="545"/>
      <c r="K9487" s="545" t="s">
        <v>19212</v>
      </c>
      <c r="L9487" s="545" t="s">
        <v>13413</v>
      </c>
      <c r="M9487" s="548" t="s">
        <v>13758</v>
      </c>
      <c r="N9487" s="545" t="s">
        <v>13413</v>
      </c>
      <c r="O9487" s="545" t="s">
        <v>13413</v>
      </c>
      <c r="P9487" s="549">
        <v>7072</v>
      </c>
      <c r="Q9487" s="549">
        <v>1</v>
      </c>
      <c r="R9487" s="549">
        <v>59</v>
      </c>
      <c r="S9487" s="548"/>
      <c r="T9487" s="548"/>
      <c r="U9487" s="99"/>
    </row>
    <row r="9488" spans="1:21" ht="19.5" customHeight="1">
      <c r="A9488" s="545">
        <v>104343</v>
      </c>
      <c r="B9488" s="545" t="s">
        <v>653</v>
      </c>
      <c r="C9488" s="545" t="s">
        <v>206</v>
      </c>
      <c r="D9488" s="546"/>
      <c r="E9488" s="171" t="str">
        <f t="shared" si="148"/>
        <v>1900</v>
      </c>
      <c r="F9488" s="547">
        <v>0</v>
      </c>
      <c r="G9488" s="548">
        <v>0</v>
      </c>
      <c r="H9488" s="547">
        <v>0</v>
      </c>
      <c r="I9488" s="545" t="s">
        <v>12684</v>
      </c>
      <c r="J9488" s="545"/>
      <c r="K9488" s="545" t="s">
        <v>13413</v>
      </c>
      <c r="L9488" s="545" t="s">
        <v>19213</v>
      </c>
      <c r="M9488" s="548" t="s">
        <v>13758</v>
      </c>
      <c r="N9488" s="545" t="s">
        <v>13413</v>
      </c>
      <c r="O9488" s="545" t="s">
        <v>13413</v>
      </c>
      <c r="P9488" s="549">
        <v>7073</v>
      </c>
      <c r="Q9488" s="549">
        <v>1</v>
      </c>
      <c r="R9488" s="549">
        <v>95</v>
      </c>
      <c r="S9488" s="548"/>
      <c r="T9488" s="548"/>
      <c r="U9488" s="99"/>
    </row>
    <row r="9489" spans="1:21" ht="19.5" customHeight="1">
      <c r="A9489" s="545">
        <v>104344</v>
      </c>
      <c r="B9489" s="545" t="s">
        <v>896</v>
      </c>
      <c r="C9489" s="545" t="s">
        <v>206</v>
      </c>
      <c r="D9489" s="546"/>
      <c r="E9489" s="171" t="str">
        <f t="shared" si="148"/>
        <v>1900</v>
      </c>
      <c r="F9489" s="547">
        <v>0</v>
      </c>
      <c r="G9489" s="548">
        <v>0</v>
      </c>
      <c r="H9489" s="547">
        <v>0</v>
      </c>
      <c r="I9489" s="545" t="s">
        <v>12684</v>
      </c>
      <c r="J9489" s="545"/>
      <c r="K9489" s="545" t="s">
        <v>13413</v>
      </c>
      <c r="L9489" s="545" t="s">
        <v>19214</v>
      </c>
      <c r="M9489" s="548" t="s">
        <v>13758</v>
      </c>
      <c r="N9489" s="545" t="s">
        <v>13413</v>
      </c>
      <c r="O9489" s="545" t="s">
        <v>13413</v>
      </c>
      <c r="P9489" s="549">
        <v>7074</v>
      </c>
      <c r="Q9489" s="549">
        <v>1</v>
      </c>
      <c r="R9489" s="549">
        <v>95</v>
      </c>
      <c r="S9489" s="548"/>
      <c r="T9489" s="548"/>
      <c r="U9489" s="99"/>
    </row>
    <row r="9490" spans="1:21" ht="19.5" customHeight="1">
      <c r="A9490" s="545">
        <v>104345</v>
      </c>
      <c r="B9490" s="545" t="s">
        <v>865</v>
      </c>
      <c r="C9490" s="545" t="s">
        <v>206</v>
      </c>
      <c r="D9490" s="546"/>
      <c r="E9490" s="171" t="str">
        <f t="shared" si="148"/>
        <v>1900</v>
      </c>
      <c r="F9490" s="547">
        <v>0</v>
      </c>
      <c r="G9490" s="548">
        <v>0</v>
      </c>
      <c r="H9490" s="547">
        <v>0</v>
      </c>
      <c r="I9490" s="545" t="s">
        <v>12684</v>
      </c>
      <c r="J9490" s="545"/>
      <c r="K9490" s="545" t="s">
        <v>13413</v>
      </c>
      <c r="L9490" s="545" t="s">
        <v>19215</v>
      </c>
      <c r="M9490" s="548" t="s">
        <v>13758</v>
      </c>
      <c r="N9490" s="545" t="s">
        <v>13413</v>
      </c>
      <c r="O9490" s="545" t="s">
        <v>13413</v>
      </c>
      <c r="P9490" s="549">
        <v>7075</v>
      </c>
      <c r="Q9490" s="549">
        <v>1</v>
      </c>
      <c r="R9490" s="549">
        <v>95</v>
      </c>
      <c r="S9490" s="548"/>
      <c r="T9490" s="548"/>
      <c r="U9490" s="99"/>
    </row>
    <row r="9491" spans="1:21" ht="19.5" customHeight="1">
      <c r="A9491" s="545">
        <v>104346</v>
      </c>
      <c r="B9491" s="545" t="s">
        <v>10010</v>
      </c>
      <c r="C9491" s="545" t="s">
        <v>216</v>
      </c>
      <c r="D9491" s="546"/>
      <c r="E9491" s="171" t="str">
        <f t="shared" si="148"/>
        <v>1900</v>
      </c>
      <c r="F9491" s="547">
        <v>0</v>
      </c>
      <c r="G9491" s="548">
        <v>0</v>
      </c>
      <c r="H9491" s="547">
        <v>0</v>
      </c>
      <c r="I9491" s="545" t="s">
        <v>12973</v>
      </c>
      <c r="J9491" s="545"/>
      <c r="K9491" s="545" t="s">
        <v>13413</v>
      </c>
      <c r="L9491" s="545" t="s">
        <v>13413</v>
      </c>
      <c r="M9491" s="548" t="s">
        <v>13758</v>
      </c>
      <c r="N9491" s="545" t="s">
        <v>13413</v>
      </c>
      <c r="O9491" s="545" t="s">
        <v>13413</v>
      </c>
      <c r="P9491" s="549">
        <v>7076</v>
      </c>
      <c r="Q9491" s="549">
        <v>1</v>
      </c>
      <c r="R9491" s="549">
        <v>59</v>
      </c>
      <c r="S9491" s="548"/>
      <c r="T9491" s="548"/>
      <c r="U9491" s="99"/>
    </row>
    <row r="9492" spans="1:21" ht="19.5" customHeight="1">
      <c r="A9492" s="545">
        <v>104347</v>
      </c>
      <c r="B9492" s="545" t="s">
        <v>4185</v>
      </c>
      <c r="C9492" s="545" t="s">
        <v>206</v>
      </c>
      <c r="D9492" s="546"/>
      <c r="E9492" s="171" t="str">
        <f t="shared" si="148"/>
        <v>1900</v>
      </c>
      <c r="F9492" s="547">
        <v>0</v>
      </c>
      <c r="G9492" s="548">
        <v>0</v>
      </c>
      <c r="H9492" s="547">
        <v>0</v>
      </c>
      <c r="I9492" s="545" t="s">
        <v>12973</v>
      </c>
      <c r="J9492" s="545"/>
      <c r="K9492" s="545" t="s">
        <v>13413</v>
      </c>
      <c r="L9492" s="545" t="s">
        <v>13413</v>
      </c>
      <c r="M9492" s="548" t="s">
        <v>13758</v>
      </c>
      <c r="N9492" s="545" t="s">
        <v>13413</v>
      </c>
      <c r="O9492" s="545" t="s">
        <v>13413</v>
      </c>
      <c r="P9492" s="549">
        <v>7077</v>
      </c>
      <c r="Q9492" s="549">
        <v>1</v>
      </c>
      <c r="R9492" s="549">
        <v>59</v>
      </c>
      <c r="S9492" s="548"/>
      <c r="T9492" s="548"/>
      <c r="U9492" s="99"/>
    </row>
    <row r="9493" spans="1:21" ht="19.5" customHeight="1">
      <c r="A9493" s="545">
        <v>104349</v>
      </c>
      <c r="B9493" s="545" t="s">
        <v>7958</v>
      </c>
      <c r="C9493" s="545" t="s">
        <v>216</v>
      </c>
      <c r="D9493" s="546">
        <v>43566</v>
      </c>
      <c r="E9493" s="171" t="str">
        <f t="shared" si="148"/>
        <v>2019</v>
      </c>
      <c r="F9493" s="547">
        <v>14092</v>
      </c>
      <c r="G9493" s="548">
        <v>0.19</v>
      </c>
      <c r="H9493" s="547">
        <v>11842.02</v>
      </c>
      <c r="I9493" s="545" t="s">
        <v>12973</v>
      </c>
      <c r="J9493" s="545" t="s">
        <v>13302</v>
      </c>
      <c r="K9493" s="545" t="s">
        <v>13413</v>
      </c>
      <c r="L9493" s="545" t="s">
        <v>13413</v>
      </c>
      <c r="M9493" s="548" t="s">
        <v>13758</v>
      </c>
      <c r="N9493" s="545" t="s">
        <v>13413</v>
      </c>
      <c r="O9493" s="545" t="s">
        <v>13413</v>
      </c>
      <c r="P9493" s="549">
        <v>7078</v>
      </c>
      <c r="Q9493" s="549">
        <v>1</v>
      </c>
      <c r="R9493" s="549">
        <v>59</v>
      </c>
      <c r="S9493" s="548">
        <v>2219</v>
      </c>
      <c r="T9493" s="548"/>
      <c r="U9493" s="99"/>
    </row>
    <row r="9494" spans="1:21" ht="19.5" customHeight="1">
      <c r="A9494" s="545">
        <v>104350</v>
      </c>
      <c r="B9494" s="545" t="s">
        <v>7952</v>
      </c>
      <c r="C9494" s="545" t="s">
        <v>216</v>
      </c>
      <c r="D9494" s="546">
        <v>43567</v>
      </c>
      <c r="E9494" s="171" t="str">
        <f t="shared" si="148"/>
        <v>2019</v>
      </c>
      <c r="F9494" s="547">
        <v>2858</v>
      </c>
      <c r="G9494" s="548">
        <v>0.19</v>
      </c>
      <c r="H9494" s="547">
        <v>2401.6799999999998</v>
      </c>
      <c r="I9494" s="545" t="s">
        <v>12973</v>
      </c>
      <c r="J9494" s="545" t="s">
        <v>13296</v>
      </c>
      <c r="K9494" s="545" t="s">
        <v>13413</v>
      </c>
      <c r="L9494" s="545" t="s">
        <v>13413</v>
      </c>
      <c r="M9494" s="548" t="s">
        <v>13758</v>
      </c>
      <c r="N9494" s="545" t="s">
        <v>13413</v>
      </c>
      <c r="O9494" s="545" t="s">
        <v>13413</v>
      </c>
      <c r="P9494" s="549">
        <v>7079</v>
      </c>
      <c r="Q9494" s="549">
        <v>1</v>
      </c>
      <c r="R9494" s="549">
        <v>59</v>
      </c>
      <c r="S9494" s="548">
        <v>2218</v>
      </c>
      <c r="T9494" s="548"/>
      <c r="U9494" s="99"/>
    </row>
    <row r="9495" spans="1:21" ht="19.5" customHeight="1">
      <c r="A9495" s="545">
        <v>104351</v>
      </c>
      <c r="B9495" s="545" t="s">
        <v>2354</v>
      </c>
      <c r="C9495" s="545" t="s">
        <v>216</v>
      </c>
      <c r="D9495" s="546">
        <v>44588</v>
      </c>
      <c r="E9495" s="171" t="str">
        <f t="shared" si="148"/>
        <v>2022</v>
      </c>
      <c r="F9495" s="547">
        <v>1461</v>
      </c>
      <c r="G9495" s="548">
        <v>0.19</v>
      </c>
      <c r="H9495" s="547">
        <v>1227.73</v>
      </c>
      <c r="I9495" s="545" t="s">
        <v>12637</v>
      </c>
      <c r="J9495" s="545" t="s">
        <v>13297</v>
      </c>
      <c r="K9495" s="545" t="s">
        <v>13413</v>
      </c>
      <c r="L9495" s="545" t="s">
        <v>13413</v>
      </c>
      <c r="M9495" s="548" t="s">
        <v>13758</v>
      </c>
      <c r="N9495" s="545" t="s">
        <v>13413</v>
      </c>
      <c r="O9495" s="545" t="s">
        <v>13413</v>
      </c>
      <c r="P9495" s="549">
        <v>7080</v>
      </c>
      <c r="Q9495" s="549">
        <v>1</v>
      </c>
      <c r="R9495" s="549">
        <v>13</v>
      </c>
      <c r="S9495" s="548">
        <v>2257</v>
      </c>
      <c r="T9495" s="548"/>
      <c r="U9495" s="99"/>
    </row>
    <row r="9496" spans="1:21" ht="19.5" customHeight="1">
      <c r="A9496" s="545">
        <v>104352</v>
      </c>
      <c r="B9496" s="545" t="s">
        <v>4437</v>
      </c>
      <c r="C9496" s="545" t="s">
        <v>216</v>
      </c>
      <c r="D9496" s="546"/>
      <c r="E9496" s="171" t="str">
        <f t="shared" si="148"/>
        <v>1900</v>
      </c>
      <c r="F9496" s="547">
        <v>0</v>
      </c>
      <c r="G9496" s="548">
        <v>0</v>
      </c>
      <c r="H9496" s="547">
        <v>0</v>
      </c>
      <c r="I9496" s="545" t="s">
        <v>12973</v>
      </c>
      <c r="J9496" s="545"/>
      <c r="K9496" s="545" t="s">
        <v>13413</v>
      </c>
      <c r="L9496" s="545" t="s">
        <v>13413</v>
      </c>
      <c r="M9496" s="548" t="s">
        <v>13758</v>
      </c>
      <c r="N9496" s="545" t="s">
        <v>13413</v>
      </c>
      <c r="O9496" s="545" t="s">
        <v>13413</v>
      </c>
      <c r="P9496" s="549">
        <v>7081</v>
      </c>
      <c r="Q9496" s="549">
        <v>1</v>
      </c>
      <c r="R9496" s="549">
        <v>59</v>
      </c>
      <c r="S9496" s="548"/>
      <c r="T9496" s="548"/>
      <c r="U9496" s="99"/>
    </row>
    <row r="9497" spans="1:21" ht="19.5" customHeight="1">
      <c r="A9497" s="545">
        <v>104353</v>
      </c>
      <c r="B9497" s="545" t="s">
        <v>4131</v>
      </c>
      <c r="C9497" s="545" t="s">
        <v>216</v>
      </c>
      <c r="D9497" s="546"/>
      <c r="E9497" s="171" t="str">
        <f t="shared" si="148"/>
        <v>1900</v>
      </c>
      <c r="F9497" s="547">
        <v>0</v>
      </c>
      <c r="G9497" s="548">
        <v>0</v>
      </c>
      <c r="H9497" s="547">
        <v>0</v>
      </c>
      <c r="I9497" s="545" t="s">
        <v>12973</v>
      </c>
      <c r="J9497" s="545"/>
      <c r="K9497" s="545" t="s">
        <v>13413</v>
      </c>
      <c r="L9497" s="545" t="s">
        <v>13413</v>
      </c>
      <c r="M9497" s="548" t="s">
        <v>13758</v>
      </c>
      <c r="N9497" s="545" t="s">
        <v>13413</v>
      </c>
      <c r="O9497" s="545" t="s">
        <v>13413</v>
      </c>
      <c r="P9497" s="549">
        <v>7082</v>
      </c>
      <c r="Q9497" s="549">
        <v>1</v>
      </c>
      <c r="R9497" s="549">
        <v>59</v>
      </c>
      <c r="S9497" s="548"/>
      <c r="T9497" s="548"/>
      <c r="U9497" s="99"/>
    </row>
    <row r="9498" spans="1:21" ht="19.5" customHeight="1">
      <c r="A9498" s="545">
        <v>104354</v>
      </c>
      <c r="B9498" s="545" t="s">
        <v>6214</v>
      </c>
      <c r="C9498" s="545" t="s">
        <v>216</v>
      </c>
      <c r="D9498" s="546">
        <v>45708</v>
      </c>
      <c r="E9498" s="171" t="str">
        <f t="shared" si="148"/>
        <v>2025</v>
      </c>
      <c r="F9498" s="547">
        <v>3447.86</v>
      </c>
      <c r="G9498" s="548">
        <v>0.19</v>
      </c>
      <c r="H9498" s="547">
        <v>2897.36</v>
      </c>
      <c r="I9498" s="545" t="s">
        <v>12637</v>
      </c>
      <c r="J9498" s="545" t="s">
        <v>13307</v>
      </c>
      <c r="K9498" s="545" t="s">
        <v>13413</v>
      </c>
      <c r="L9498" s="545" t="s">
        <v>13413</v>
      </c>
      <c r="M9498" s="548" t="s">
        <v>13758</v>
      </c>
      <c r="N9498" s="545" t="s">
        <v>13413</v>
      </c>
      <c r="O9498" s="545" t="s">
        <v>13413</v>
      </c>
      <c r="P9498" s="549">
        <v>7083</v>
      </c>
      <c r="Q9498" s="549">
        <v>1</v>
      </c>
      <c r="R9498" s="549">
        <v>13</v>
      </c>
      <c r="S9498" s="548">
        <v>2228</v>
      </c>
      <c r="T9498" s="548"/>
      <c r="U9498" s="99"/>
    </row>
    <row r="9499" spans="1:21" ht="19.5" customHeight="1">
      <c r="A9499" s="545">
        <v>104355</v>
      </c>
      <c r="B9499" s="545" t="s">
        <v>2066</v>
      </c>
      <c r="C9499" s="545" t="s">
        <v>216</v>
      </c>
      <c r="D9499" s="546">
        <v>45708</v>
      </c>
      <c r="E9499" s="171" t="str">
        <f t="shared" si="148"/>
        <v>2025</v>
      </c>
      <c r="F9499" s="547">
        <v>1172.18</v>
      </c>
      <c r="G9499" s="548">
        <v>0.19</v>
      </c>
      <c r="H9499" s="547">
        <v>985.02</v>
      </c>
      <c r="I9499" s="545" t="s">
        <v>12637</v>
      </c>
      <c r="J9499" s="545" t="s">
        <v>13307</v>
      </c>
      <c r="K9499" s="545" t="s">
        <v>13413</v>
      </c>
      <c r="L9499" s="545" t="s">
        <v>13413</v>
      </c>
      <c r="M9499" s="548" t="s">
        <v>13758</v>
      </c>
      <c r="N9499" s="545" t="s">
        <v>13413</v>
      </c>
      <c r="O9499" s="545" t="s">
        <v>13413</v>
      </c>
      <c r="P9499" s="549">
        <v>7084</v>
      </c>
      <c r="Q9499" s="549">
        <v>1</v>
      </c>
      <c r="R9499" s="549">
        <v>13</v>
      </c>
      <c r="S9499" s="548">
        <v>2228</v>
      </c>
      <c r="T9499" s="548"/>
      <c r="U9499" s="99"/>
    </row>
    <row r="9500" spans="1:21" ht="19.5" customHeight="1">
      <c r="A9500" s="545">
        <v>104356</v>
      </c>
      <c r="B9500" s="545" t="s">
        <v>6213</v>
      </c>
      <c r="C9500" s="545" t="s">
        <v>209</v>
      </c>
      <c r="D9500" s="546">
        <v>45708</v>
      </c>
      <c r="E9500" s="171" t="str">
        <f t="shared" si="148"/>
        <v>2025</v>
      </c>
      <c r="F9500" s="547">
        <v>43239.51</v>
      </c>
      <c r="G9500" s="548">
        <v>0.19</v>
      </c>
      <c r="H9500" s="547">
        <v>36335.72</v>
      </c>
      <c r="I9500" s="545" t="s">
        <v>12652</v>
      </c>
      <c r="J9500" s="545" t="s">
        <v>13307</v>
      </c>
      <c r="K9500" s="545" t="s">
        <v>13413</v>
      </c>
      <c r="L9500" s="545" t="s">
        <v>13413</v>
      </c>
      <c r="M9500" s="548" t="s">
        <v>13758</v>
      </c>
      <c r="N9500" s="545" t="s">
        <v>13413</v>
      </c>
      <c r="O9500" s="545" t="s">
        <v>13413</v>
      </c>
      <c r="P9500" s="549">
        <v>7085</v>
      </c>
      <c r="Q9500" s="549">
        <v>1</v>
      </c>
      <c r="R9500" s="549">
        <v>134</v>
      </c>
      <c r="S9500" s="548">
        <v>2228</v>
      </c>
      <c r="T9500" s="548"/>
      <c r="U9500" s="99"/>
    </row>
    <row r="9501" spans="1:21" ht="19.5" customHeight="1">
      <c r="A9501" s="545">
        <v>104357</v>
      </c>
      <c r="B9501" s="545" t="s">
        <v>6212</v>
      </c>
      <c r="C9501" s="545" t="s">
        <v>216</v>
      </c>
      <c r="D9501" s="546">
        <v>45708</v>
      </c>
      <c r="E9501" s="171" t="str">
        <f t="shared" si="148"/>
        <v>2025</v>
      </c>
      <c r="F9501" s="547">
        <v>6237.57</v>
      </c>
      <c r="G9501" s="548">
        <v>0.19</v>
      </c>
      <c r="H9501" s="547">
        <v>5241.66</v>
      </c>
      <c r="I9501" s="545" t="s">
        <v>12637</v>
      </c>
      <c r="J9501" s="545" t="s">
        <v>13307</v>
      </c>
      <c r="K9501" s="545" t="s">
        <v>13413</v>
      </c>
      <c r="L9501" s="545" t="s">
        <v>13413</v>
      </c>
      <c r="M9501" s="548" t="s">
        <v>13758</v>
      </c>
      <c r="N9501" s="545" t="s">
        <v>13413</v>
      </c>
      <c r="O9501" s="545" t="s">
        <v>13413</v>
      </c>
      <c r="P9501" s="549">
        <v>7086</v>
      </c>
      <c r="Q9501" s="549">
        <v>1</v>
      </c>
      <c r="R9501" s="549">
        <v>13</v>
      </c>
      <c r="S9501" s="548">
        <v>2228</v>
      </c>
      <c r="T9501" s="548"/>
      <c r="U9501" s="99"/>
    </row>
    <row r="9502" spans="1:21" ht="19.5" customHeight="1">
      <c r="A9502" s="545">
        <v>104358</v>
      </c>
      <c r="B9502" s="545" t="s">
        <v>4436</v>
      </c>
      <c r="C9502" s="545" t="s">
        <v>216</v>
      </c>
      <c r="D9502" s="546">
        <v>45708</v>
      </c>
      <c r="E9502" s="171" t="str">
        <f t="shared" si="148"/>
        <v>2025</v>
      </c>
      <c r="F9502" s="547">
        <v>1479.58</v>
      </c>
      <c r="G9502" s="548">
        <v>0.19</v>
      </c>
      <c r="H9502" s="547">
        <v>1243.3399999999999</v>
      </c>
      <c r="I9502" s="545" t="s">
        <v>12973</v>
      </c>
      <c r="J9502" s="545" t="s">
        <v>13307</v>
      </c>
      <c r="K9502" s="545" t="s">
        <v>13413</v>
      </c>
      <c r="L9502" s="545" t="s">
        <v>13413</v>
      </c>
      <c r="M9502" s="548" t="s">
        <v>13758</v>
      </c>
      <c r="N9502" s="545" t="s">
        <v>13413</v>
      </c>
      <c r="O9502" s="545" t="s">
        <v>13413</v>
      </c>
      <c r="P9502" s="549">
        <v>7087</v>
      </c>
      <c r="Q9502" s="549">
        <v>1</v>
      </c>
      <c r="R9502" s="549">
        <v>59</v>
      </c>
      <c r="S9502" s="548">
        <v>2228</v>
      </c>
      <c r="T9502" s="548"/>
      <c r="U9502" s="99"/>
    </row>
    <row r="9503" spans="1:21" ht="19.5" customHeight="1">
      <c r="A9503" s="545">
        <v>104359</v>
      </c>
      <c r="B9503" s="545" t="s">
        <v>2355</v>
      </c>
      <c r="C9503" s="545" t="s">
        <v>216</v>
      </c>
      <c r="D9503" s="546">
        <v>45708</v>
      </c>
      <c r="E9503" s="171" t="str">
        <f t="shared" si="148"/>
        <v>2025</v>
      </c>
      <c r="F9503" s="547">
        <v>4436.7</v>
      </c>
      <c r="G9503" s="548">
        <v>0.19</v>
      </c>
      <c r="H9503" s="547">
        <v>3728.32</v>
      </c>
      <c r="I9503" s="545" t="s">
        <v>12652</v>
      </c>
      <c r="J9503" s="545" t="s">
        <v>13307</v>
      </c>
      <c r="K9503" s="545" t="s">
        <v>13413</v>
      </c>
      <c r="L9503" s="545" t="s">
        <v>13413</v>
      </c>
      <c r="M9503" s="548" t="s">
        <v>13758</v>
      </c>
      <c r="N9503" s="545" t="s">
        <v>13413</v>
      </c>
      <c r="O9503" s="545" t="s">
        <v>13413</v>
      </c>
      <c r="P9503" s="549">
        <v>7088</v>
      </c>
      <c r="Q9503" s="549">
        <v>1</v>
      </c>
      <c r="R9503" s="549">
        <v>134</v>
      </c>
      <c r="S9503" s="548">
        <v>2228</v>
      </c>
      <c r="T9503" s="548"/>
      <c r="U9503" s="99"/>
    </row>
    <row r="9504" spans="1:21" ht="19.5" customHeight="1">
      <c r="A9504" s="545">
        <v>104360</v>
      </c>
      <c r="B9504" s="545" t="s">
        <v>2329</v>
      </c>
      <c r="C9504" s="545" t="s">
        <v>209</v>
      </c>
      <c r="D9504" s="546">
        <v>46078</v>
      </c>
      <c r="E9504" s="171" t="str">
        <f t="shared" si="148"/>
        <v>2026</v>
      </c>
      <c r="F9504" s="547">
        <v>57305</v>
      </c>
      <c r="G9504" s="548">
        <v>0.19</v>
      </c>
      <c r="H9504" s="547">
        <v>48155.46</v>
      </c>
      <c r="I9504" s="545" t="s">
        <v>12637</v>
      </c>
      <c r="J9504" s="545" t="s">
        <v>13298</v>
      </c>
      <c r="K9504" s="545" t="s">
        <v>13413</v>
      </c>
      <c r="L9504" s="545" t="s">
        <v>13413</v>
      </c>
      <c r="M9504" s="548" t="s">
        <v>13758</v>
      </c>
      <c r="N9504" s="545" t="s">
        <v>13413</v>
      </c>
      <c r="O9504" s="545" t="s">
        <v>13413</v>
      </c>
      <c r="P9504" s="549">
        <v>7089</v>
      </c>
      <c r="Q9504" s="549">
        <v>1</v>
      </c>
      <c r="R9504" s="549">
        <v>13</v>
      </c>
      <c r="S9504" s="548">
        <v>1012</v>
      </c>
      <c r="T9504" s="548"/>
      <c r="U9504" s="99"/>
    </row>
    <row r="9505" spans="1:21" ht="19.5" customHeight="1">
      <c r="A9505" s="545">
        <v>104361</v>
      </c>
      <c r="B9505" s="545" t="s">
        <v>4433</v>
      </c>
      <c r="C9505" s="545" t="s">
        <v>216</v>
      </c>
      <c r="D9505" s="546">
        <v>45708</v>
      </c>
      <c r="E9505" s="171" t="str">
        <f t="shared" si="148"/>
        <v>2025</v>
      </c>
      <c r="F9505" s="547">
        <v>3469.36</v>
      </c>
      <c r="G9505" s="548">
        <v>0.19</v>
      </c>
      <c r="H9505" s="547">
        <v>2915.43</v>
      </c>
      <c r="I9505" s="545" t="s">
        <v>12973</v>
      </c>
      <c r="J9505" s="545" t="s">
        <v>13307</v>
      </c>
      <c r="K9505" s="545" t="s">
        <v>13413</v>
      </c>
      <c r="L9505" s="545" t="s">
        <v>13413</v>
      </c>
      <c r="M9505" s="548" t="s">
        <v>13758</v>
      </c>
      <c r="N9505" s="545" t="s">
        <v>13413</v>
      </c>
      <c r="O9505" s="545" t="s">
        <v>13413</v>
      </c>
      <c r="P9505" s="549">
        <v>7090</v>
      </c>
      <c r="Q9505" s="549">
        <v>1</v>
      </c>
      <c r="R9505" s="549">
        <v>59</v>
      </c>
      <c r="S9505" s="548">
        <v>2228</v>
      </c>
      <c r="T9505" s="548"/>
      <c r="U9505" s="99"/>
    </row>
    <row r="9506" spans="1:21" ht="19.5" customHeight="1">
      <c r="A9506" s="545">
        <v>104362</v>
      </c>
      <c r="B9506" s="545" t="s">
        <v>4132</v>
      </c>
      <c r="C9506" s="545" t="s">
        <v>216</v>
      </c>
      <c r="D9506" s="546"/>
      <c r="E9506" s="171" t="str">
        <f t="shared" si="148"/>
        <v>1900</v>
      </c>
      <c r="F9506" s="547">
        <v>0</v>
      </c>
      <c r="G9506" s="548">
        <v>0</v>
      </c>
      <c r="H9506" s="547">
        <v>0</v>
      </c>
      <c r="I9506" s="545" t="s">
        <v>12973</v>
      </c>
      <c r="J9506" s="545"/>
      <c r="K9506" s="545" t="s">
        <v>13413</v>
      </c>
      <c r="L9506" s="545" t="s">
        <v>13413</v>
      </c>
      <c r="M9506" s="548" t="s">
        <v>13758</v>
      </c>
      <c r="N9506" s="545" t="s">
        <v>13413</v>
      </c>
      <c r="O9506" s="545" t="s">
        <v>13413</v>
      </c>
      <c r="P9506" s="549">
        <v>7091</v>
      </c>
      <c r="Q9506" s="549">
        <v>1</v>
      </c>
      <c r="R9506" s="549">
        <v>59</v>
      </c>
      <c r="S9506" s="548"/>
      <c r="T9506" s="548"/>
      <c r="U9506" s="99"/>
    </row>
    <row r="9507" spans="1:21" ht="19.5" customHeight="1">
      <c r="A9507" s="545">
        <v>104363</v>
      </c>
      <c r="B9507" s="545" t="s">
        <v>10009</v>
      </c>
      <c r="C9507" s="545" t="s">
        <v>216</v>
      </c>
      <c r="D9507" s="546"/>
      <c r="E9507" s="171" t="str">
        <f t="shared" si="148"/>
        <v>1900</v>
      </c>
      <c r="F9507" s="547">
        <v>0</v>
      </c>
      <c r="G9507" s="548">
        <v>0</v>
      </c>
      <c r="H9507" s="547">
        <v>0</v>
      </c>
      <c r="I9507" s="545" t="s">
        <v>12973</v>
      </c>
      <c r="J9507" s="545"/>
      <c r="K9507" s="545" t="s">
        <v>13413</v>
      </c>
      <c r="L9507" s="545" t="s">
        <v>13413</v>
      </c>
      <c r="M9507" s="548" t="s">
        <v>13758</v>
      </c>
      <c r="N9507" s="545" t="s">
        <v>13413</v>
      </c>
      <c r="O9507" s="545" t="s">
        <v>13413</v>
      </c>
      <c r="P9507" s="549">
        <v>7092</v>
      </c>
      <c r="Q9507" s="549">
        <v>1</v>
      </c>
      <c r="R9507" s="549">
        <v>59</v>
      </c>
      <c r="S9507" s="548"/>
      <c r="T9507" s="548"/>
      <c r="U9507" s="99"/>
    </row>
    <row r="9508" spans="1:21" ht="19.5" customHeight="1">
      <c r="A9508" s="545">
        <v>104364</v>
      </c>
      <c r="B9508" s="545" t="s">
        <v>4434</v>
      </c>
      <c r="C9508" s="545" t="s">
        <v>216</v>
      </c>
      <c r="D9508" s="546">
        <v>46052</v>
      </c>
      <c r="E9508" s="171" t="str">
        <f t="shared" si="148"/>
        <v>2026</v>
      </c>
      <c r="F9508" s="547">
        <v>7405</v>
      </c>
      <c r="G9508" s="548">
        <v>0.19</v>
      </c>
      <c r="H9508" s="547">
        <v>6222.69</v>
      </c>
      <c r="I9508" s="545" t="s">
        <v>12973</v>
      </c>
      <c r="J9508" s="545" t="s">
        <v>13307</v>
      </c>
      <c r="K9508" s="545" t="s">
        <v>13413</v>
      </c>
      <c r="L9508" s="545" t="s">
        <v>13413</v>
      </c>
      <c r="M9508" s="548" t="s">
        <v>13758</v>
      </c>
      <c r="N9508" s="545" t="s">
        <v>13413</v>
      </c>
      <c r="O9508" s="545" t="s">
        <v>13413</v>
      </c>
      <c r="P9508" s="549">
        <v>7093</v>
      </c>
      <c r="Q9508" s="549">
        <v>1</v>
      </c>
      <c r="R9508" s="549">
        <v>59</v>
      </c>
      <c r="S9508" s="548">
        <v>2228</v>
      </c>
      <c r="T9508" s="548"/>
      <c r="U9508" s="99"/>
    </row>
    <row r="9509" spans="1:21" ht="19.5" customHeight="1">
      <c r="A9509" s="545">
        <v>104365</v>
      </c>
      <c r="B9509" s="545" t="s">
        <v>6211</v>
      </c>
      <c r="C9509" s="545" t="s">
        <v>209</v>
      </c>
      <c r="D9509" s="546">
        <v>45708</v>
      </c>
      <c r="E9509" s="171" t="str">
        <f t="shared" si="148"/>
        <v>2025</v>
      </c>
      <c r="F9509" s="547">
        <v>24622.09</v>
      </c>
      <c r="G9509" s="548">
        <v>0.19</v>
      </c>
      <c r="H9509" s="547">
        <v>20690.830000000002</v>
      </c>
      <c r="I9509" s="545" t="s">
        <v>12973</v>
      </c>
      <c r="J9509" s="545" t="s">
        <v>13307</v>
      </c>
      <c r="K9509" s="545" t="s">
        <v>13413</v>
      </c>
      <c r="L9509" s="545" t="s">
        <v>13413</v>
      </c>
      <c r="M9509" s="548" t="s">
        <v>13758</v>
      </c>
      <c r="N9509" s="545" t="s">
        <v>13413</v>
      </c>
      <c r="O9509" s="545" t="s">
        <v>13413</v>
      </c>
      <c r="P9509" s="549">
        <v>7094</v>
      </c>
      <c r="Q9509" s="549">
        <v>1</v>
      </c>
      <c r="R9509" s="549">
        <v>59</v>
      </c>
      <c r="S9509" s="548">
        <v>2228</v>
      </c>
      <c r="T9509" s="548"/>
      <c r="U9509" s="99"/>
    </row>
    <row r="9510" spans="1:21" ht="19.5" customHeight="1">
      <c r="A9510" s="545">
        <v>104366</v>
      </c>
      <c r="B9510" s="545" t="s">
        <v>4134</v>
      </c>
      <c r="C9510" s="545" t="s">
        <v>216</v>
      </c>
      <c r="D9510" s="546">
        <v>45708</v>
      </c>
      <c r="E9510" s="171" t="str">
        <f t="shared" si="148"/>
        <v>2025</v>
      </c>
      <c r="F9510" s="547">
        <v>6572.03</v>
      </c>
      <c r="G9510" s="548">
        <v>0.19</v>
      </c>
      <c r="H9510" s="547">
        <v>5522.71</v>
      </c>
      <c r="I9510" s="545" t="s">
        <v>12973</v>
      </c>
      <c r="J9510" s="545" t="s">
        <v>13307</v>
      </c>
      <c r="K9510" s="545" t="s">
        <v>13413</v>
      </c>
      <c r="L9510" s="545" t="s">
        <v>13413</v>
      </c>
      <c r="M9510" s="548" t="s">
        <v>13758</v>
      </c>
      <c r="N9510" s="545" t="s">
        <v>13413</v>
      </c>
      <c r="O9510" s="545" t="s">
        <v>13413</v>
      </c>
      <c r="P9510" s="549">
        <v>7095</v>
      </c>
      <c r="Q9510" s="549">
        <v>1</v>
      </c>
      <c r="R9510" s="549">
        <v>59</v>
      </c>
      <c r="S9510" s="548">
        <v>2228</v>
      </c>
      <c r="T9510" s="548"/>
      <c r="U9510" s="99"/>
    </row>
    <row r="9511" spans="1:21" ht="19.5" customHeight="1">
      <c r="A9511" s="545">
        <v>104367</v>
      </c>
      <c r="B9511" s="545" t="s">
        <v>6210</v>
      </c>
      <c r="C9511" s="545" t="s">
        <v>209</v>
      </c>
      <c r="D9511" s="546">
        <v>46052</v>
      </c>
      <c r="E9511" s="171" t="str">
        <f t="shared" si="148"/>
        <v>2026</v>
      </c>
      <c r="F9511" s="547">
        <v>2785</v>
      </c>
      <c r="G9511" s="548">
        <v>0.19</v>
      </c>
      <c r="H9511" s="547">
        <v>2340.34</v>
      </c>
      <c r="I9511" s="545" t="s">
        <v>12675</v>
      </c>
      <c r="J9511" s="545" t="s">
        <v>13307</v>
      </c>
      <c r="K9511" s="545" t="s">
        <v>13413</v>
      </c>
      <c r="L9511" s="545" t="s">
        <v>13413</v>
      </c>
      <c r="M9511" s="548" t="s">
        <v>13758</v>
      </c>
      <c r="N9511" s="545" t="s">
        <v>13413</v>
      </c>
      <c r="O9511" s="545" t="s">
        <v>13413</v>
      </c>
      <c r="P9511" s="549">
        <v>7096</v>
      </c>
      <c r="Q9511" s="549">
        <v>1</v>
      </c>
      <c r="R9511" s="549">
        <v>15</v>
      </c>
      <c r="S9511" s="548">
        <v>2228</v>
      </c>
      <c r="T9511" s="548"/>
      <c r="U9511" s="99"/>
    </row>
    <row r="9512" spans="1:21" ht="19.5" customHeight="1">
      <c r="A9512" s="545">
        <v>104368</v>
      </c>
      <c r="B9512" s="545" t="s">
        <v>2328</v>
      </c>
      <c r="C9512" s="545" t="s">
        <v>209</v>
      </c>
      <c r="D9512" s="546">
        <v>46057</v>
      </c>
      <c r="E9512" s="171" t="str">
        <f t="shared" si="148"/>
        <v>2026</v>
      </c>
      <c r="F9512" s="547">
        <v>15250</v>
      </c>
      <c r="G9512" s="548">
        <v>0.19</v>
      </c>
      <c r="H9512" s="547">
        <v>12815.13</v>
      </c>
      <c r="I9512" s="545" t="s">
        <v>12637</v>
      </c>
      <c r="J9512" s="545" t="s">
        <v>13296</v>
      </c>
      <c r="K9512" s="545" t="s">
        <v>13413</v>
      </c>
      <c r="L9512" s="545" t="s">
        <v>13413</v>
      </c>
      <c r="M9512" s="548" t="s">
        <v>13758</v>
      </c>
      <c r="N9512" s="545" t="s">
        <v>13413</v>
      </c>
      <c r="O9512" s="545" t="s">
        <v>13413</v>
      </c>
      <c r="P9512" s="549">
        <v>7097</v>
      </c>
      <c r="Q9512" s="549">
        <v>1</v>
      </c>
      <c r="R9512" s="549">
        <v>13</v>
      </c>
      <c r="S9512" s="548">
        <v>2218</v>
      </c>
      <c r="T9512" s="548"/>
      <c r="U9512" s="99"/>
    </row>
    <row r="9513" spans="1:21" ht="19.5" customHeight="1">
      <c r="A9513" s="545">
        <v>104369</v>
      </c>
      <c r="B9513" s="545" t="s">
        <v>4133</v>
      </c>
      <c r="C9513" s="545" t="s">
        <v>216</v>
      </c>
      <c r="D9513" s="546"/>
      <c r="E9513" s="171" t="str">
        <f t="shared" si="148"/>
        <v>1900</v>
      </c>
      <c r="F9513" s="547">
        <v>0</v>
      </c>
      <c r="G9513" s="548">
        <v>0</v>
      </c>
      <c r="H9513" s="547">
        <v>0</v>
      </c>
      <c r="I9513" s="545" t="s">
        <v>12973</v>
      </c>
      <c r="J9513" s="545"/>
      <c r="K9513" s="545" t="s">
        <v>13413</v>
      </c>
      <c r="L9513" s="545" t="s">
        <v>13413</v>
      </c>
      <c r="M9513" s="548" t="s">
        <v>13758</v>
      </c>
      <c r="N9513" s="545" t="s">
        <v>13413</v>
      </c>
      <c r="O9513" s="545" t="s">
        <v>13413</v>
      </c>
      <c r="P9513" s="549">
        <v>7098</v>
      </c>
      <c r="Q9513" s="549">
        <v>1</v>
      </c>
      <c r="R9513" s="549">
        <v>59</v>
      </c>
      <c r="S9513" s="548"/>
      <c r="T9513" s="548"/>
      <c r="U9513" s="99"/>
    </row>
    <row r="9514" spans="1:21" ht="19.5" customHeight="1">
      <c r="A9514" s="545">
        <v>104370</v>
      </c>
      <c r="B9514" s="545" t="s">
        <v>4435</v>
      </c>
      <c r="C9514" s="545" t="s">
        <v>216</v>
      </c>
      <c r="D9514" s="546">
        <v>46052</v>
      </c>
      <c r="E9514" s="171" t="str">
        <f t="shared" si="148"/>
        <v>2026</v>
      </c>
      <c r="F9514" s="547">
        <v>1246</v>
      </c>
      <c r="G9514" s="548">
        <v>0.19</v>
      </c>
      <c r="H9514" s="547">
        <v>1047.06</v>
      </c>
      <c r="I9514" s="545" t="s">
        <v>12973</v>
      </c>
      <c r="J9514" s="545" t="s">
        <v>13307</v>
      </c>
      <c r="K9514" s="545" t="s">
        <v>13413</v>
      </c>
      <c r="L9514" s="545" t="s">
        <v>13413</v>
      </c>
      <c r="M9514" s="548" t="s">
        <v>13758</v>
      </c>
      <c r="N9514" s="545" t="s">
        <v>13413</v>
      </c>
      <c r="O9514" s="545" t="s">
        <v>13413</v>
      </c>
      <c r="P9514" s="549">
        <v>7099</v>
      </c>
      <c r="Q9514" s="549">
        <v>1</v>
      </c>
      <c r="R9514" s="549">
        <v>59</v>
      </c>
      <c r="S9514" s="548">
        <v>2228</v>
      </c>
      <c r="T9514" s="548"/>
      <c r="U9514" s="99"/>
    </row>
    <row r="9515" spans="1:21" ht="19.5" customHeight="1">
      <c r="A9515" s="545">
        <v>104371</v>
      </c>
      <c r="B9515" s="545" t="s">
        <v>4313</v>
      </c>
      <c r="C9515" s="545" t="s">
        <v>216</v>
      </c>
      <c r="D9515" s="546"/>
      <c r="E9515" s="171" t="str">
        <f t="shared" si="148"/>
        <v>1900</v>
      </c>
      <c r="F9515" s="547">
        <v>0</v>
      </c>
      <c r="G9515" s="548">
        <v>0</v>
      </c>
      <c r="H9515" s="547">
        <v>0</v>
      </c>
      <c r="I9515" s="545" t="s">
        <v>12973</v>
      </c>
      <c r="J9515" s="545"/>
      <c r="K9515" s="545" t="s">
        <v>13413</v>
      </c>
      <c r="L9515" s="545" t="s">
        <v>13413</v>
      </c>
      <c r="M9515" s="548" t="s">
        <v>13758</v>
      </c>
      <c r="N9515" s="545" t="s">
        <v>13413</v>
      </c>
      <c r="O9515" s="545" t="s">
        <v>13413</v>
      </c>
      <c r="P9515" s="549">
        <v>7100</v>
      </c>
      <c r="Q9515" s="549">
        <v>1</v>
      </c>
      <c r="R9515" s="549">
        <v>59</v>
      </c>
      <c r="S9515" s="548"/>
      <c r="T9515" s="548"/>
      <c r="U9515" s="99"/>
    </row>
    <row r="9516" spans="1:21" ht="19.5" customHeight="1">
      <c r="A9516" s="545">
        <v>104372</v>
      </c>
      <c r="B9516" s="545" t="s">
        <v>8240</v>
      </c>
      <c r="C9516" s="545" t="s">
        <v>311</v>
      </c>
      <c r="D9516" s="546">
        <v>45062</v>
      </c>
      <c r="E9516" s="171" t="str">
        <f t="shared" si="148"/>
        <v>2023</v>
      </c>
      <c r="F9516" s="547">
        <v>72252</v>
      </c>
      <c r="G9516" s="548">
        <v>0.19</v>
      </c>
      <c r="H9516" s="547">
        <v>60715.97</v>
      </c>
      <c r="I9516" s="545" t="s">
        <v>12654</v>
      </c>
      <c r="J9516" s="545" t="s">
        <v>13296</v>
      </c>
      <c r="K9516" s="545" t="s">
        <v>13413</v>
      </c>
      <c r="L9516" s="545" t="s">
        <v>13413</v>
      </c>
      <c r="M9516" s="548" t="s">
        <v>13758</v>
      </c>
      <c r="N9516" s="545" t="s">
        <v>13413</v>
      </c>
      <c r="O9516" s="545" t="s">
        <v>13413</v>
      </c>
      <c r="P9516" s="549">
        <v>7101</v>
      </c>
      <c r="Q9516" s="549">
        <v>1</v>
      </c>
      <c r="R9516" s="549">
        <v>2</v>
      </c>
      <c r="S9516" s="548">
        <v>2218</v>
      </c>
      <c r="T9516" s="548"/>
      <c r="U9516" s="99"/>
    </row>
    <row r="9517" spans="1:21" ht="19.5" customHeight="1">
      <c r="A9517" s="545">
        <v>104373</v>
      </c>
      <c r="B9517" s="545" t="s">
        <v>4207</v>
      </c>
      <c r="C9517" s="545" t="s">
        <v>216</v>
      </c>
      <c r="D9517" s="546"/>
      <c r="E9517" s="171" t="str">
        <f t="shared" si="148"/>
        <v>1900</v>
      </c>
      <c r="F9517" s="547">
        <v>0</v>
      </c>
      <c r="G9517" s="548">
        <v>0</v>
      </c>
      <c r="H9517" s="547">
        <v>0</v>
      </c>
      <c r="I9517" s="545" t="s">
        <v>12973</v>
      </c>
      <c r="J9517" s="545"/>
      <c r="K9517" s="545" t="s">
        <v>13413</v>
      </c>
      <c r="L9517" s="545" t="s">
        <v>13413</v>
      </c>
      <c r="M9517" s="548" t="s">
        <v>13758</v>
      </c>
      <c r="N9517" s="545" t="s">
        <v>13413</v>
      </c>
      <c r="O9517" s="545" t="s">
        <v>13413</v>
      </c>
      <c r="P9517" s="549">
        <v>7102</v>
      </c>
      <c r="Q9517" s="549">
        <v>1</v>
      </c>
      <c r="R9517" s="549">
        <v>59</v>
      </c>
      <c r="S9517" s="548"/>
      <c r="T9517" s="548"/>
      <c r="U9517" s="99"/>
    </row>
    <row r="9518" spans="1:21" ht="19.5" customHeight="1">
      <c r="A9518" s="545">
        <v>104374</v>
      </c>
      <c r="B9518" s="545" t="s">
        <v>4209</v>
      </c>
      <c r="C9518" s="545" t="s">
        <v>216</v>
      </c>
      <c r="D9518" s="546">
        <v>46052</v>
      </c>
      <c r="E9518" s="171" t="str">
        <f t="shared" si="148"/>
        <v>2026</v>
      </c>
      <c r="F9518" s="547">
        <v>45008</v>
      </c>
      <c r="G9518" s="548">
        <v>0.19</v>
      </c>
      <c r="H9518" s="547">
        <v>37821.85</v>
      </c>
      <c r="I9518" s="545" t="s">
        <v>12973</v>
      </c>
      <c r="J9518" s="545" t="s">
        <v>13307</v>
      </c>
      <c r="K9518" s="545" t="s">
        <v>13413</v>
      </c>
      <c r="L9518" s="545" t="s">
        <v>13413</v>
      </c>
      <c r="M9518" s="548" t="s">
        <v>13758</v>
      </c>
      <c r="N9518" s="545" t="s">
        <v>13413</v>
      </c>
      <c r="O9518" s="545" t="s">
        <v>13413</v>
      </c>
      <c r="P9518" s="549">
        <v>7103</v>
      </c>
      <c r="Q9518" s="549">
        <v>1</v>
      </c>
      <c r="R9518" s="549">
        <v>59</v>
      </c>
      <c r="S9518" s="548">
        <v>2228</v>
      </c>
      <c r="T9518" s="548"/>
      <c r="U9518" s="99"/>
    </row>
    <row r="9519" spans="1:21" ht="19.5" customHeight="1">
      <c r="A9519" s="545">
        <v>104375</v>
      </c>
      <c r="B9519" s="545" t="s">
        <v>4208</v>
      </c>
      <c r="C9519" s="545" t="s">
        <v>216</v>
      </c>
      <c r="D9519" s="546"/>
      <c r="E9519" s="171" t="str">
        <f t="shared" si="148"/>
        <v>1900</v>
      </c>
      <c r="F9519" s="547">
        <v>0</v>
      </c>
      <c r="G9519" s="548">
        <v>0</v>
      </c>
      <c r="H9519" s="547">
        <v>0</v>
      </c>
      <c r="I9519" s="545" t="s">
        <v>12973</v>
      </c>
      <c r="J9519" s="545"/>
      <c r="K9519" s="545" t="s">
        <v>13413</v>
      </c>
      <c r="L9519" s="545" t="s">
        <v>13413</v>
      </c>
      <c r="M9519" s="548" t="s">
        <v>13758</v>
      </c>
      <c r="N9519" s="545" t="s">
        <v>13413</v>
      </c>
      <c r="O9519" s="545" t="s">
        <v>13413</v>
      </c>
      <c r="P9519" s="549">
        <v>7104</v>
      </c>
      <c r="Q9519" s="549">
        <v>1</v>
      </c>
      <c r="R9519" s="549">
        <v>59</v>
      </c>
      <c r="S9519" s="548"/>
      <c r="T9519" s="548"/>
      <c r="U9519" s="99"/>
    </row>
    <row r="9520" spans="1:21" ht="19.5" customHeight="1">
      <c r="A9520" s="545">
        <v>104376</v>
      </c>
      <c r="B9520" s="545" t="s">
        <v>4211</v>
      </c>
      <c r="C9520" s="545" t="s">
        <v>216</v>
      </c>
      <c r="D9520" s="546">
        <v>46052</v>
      </c>
      <c r="E9520" s="171" t="str">
        <f t="shared" si="148"/>
        <v>2026</v>
      </c>
      <c r="F9520" s="547">
        <v>17355</v>
      </c>
      <c r="G9520" s="548">
        <v>0.19</v>
      </c>
      <c r="H9520" s="547">
        <v>14584.03</v>
      </c>
      <c r="I9520" s="545" t="s">
        <v>12973</v>
      </c>
      <c r="J9520" s="545" t="s">
        <v>13307</v>
      </c>
      <c r="K9520" s="545" t="s">
        <v>13413</v>
      </c>
      <c r="L9520" s="545" t="s">
        <v>13413</v>
      </c>
      <c r="M9520" s="548" t="s">
        <v>13758</v>
      </c>
      <c r="N9520" s="545" t="s">
        <v>13413</v>
      </c>
      <c r="O9520" s="545" t="s">
        <v>13413</v>
      </c>
      <c r="P9520" s="549">
        <v>7105</v>
      </c>
      <c r="Q9520" s="549">
        <v>1</v>
      </c>
      <c r="R9520" s="549">
        <v>59</v>
      </c>
      <c r="S9520" s="548">
        <v>2228</v>
      </c>
      <c r="T9520" s="548"/>
      <c r="U9520" s="99"/>
    </row>
    <row r="9521" spans="1:21" ht="19.5" customHeight="1">
      <c r="A9521" s="545">
        <v>104377</v>
      </c>
      <c r="B9521" s="545" t="s">
        <v>4210</v>
      </c>
      <c r="C9521" s="545" t="s">
        <v>216</v>
      </c>
      <c r="D9521" s="546"/>
      <c r="E9521" s="171" t="str">
        <f t="shared" si="148"/>
        <v>1900</v>
      </c>
      <c r="F9521" s="547">
        <v>0</v>
      </c>
      <c r="G9521" s="548">
        <v>0</v>
      </c>
      <c r="H9521" s="547">
        <v>0</v>
      </c>
      <c r="I9521" s="545" t="s">
        <v>12973</v>
      </c>
      <c r="J9521" s="545"/>
      <c r="K9521" s="545" t="s">
        <v>13413</v>
      </c>
      <c r="L9521" s="545" t="s">
        <v>13413</v>
      </c>
      <c r="M9521" s="548" t="s">
        <v>13758</v>
      </c>
      <c r="N9521" s="545" t="s">
        <v>13413</v>
      </c>
      <c r="O9521" s="545" t="s">
        <v>13413</v>
      </c>
      <c r="P9521" s="549">
        <v>7106</v>
      </c>
      <c r="Q9521" s="549">
        <v>1</v>
      </c>
      <c r="R9521" s="549">
        <v>59</v>
      </c>
      <c r="S9521" s="548"/>
      <c r="T9521" s="548"/>
      <c r="U9521" s="99"/>
    </row>
    <row r="9522" spans="1:21" ht="19.5" customHeight="1">
      <c r="A9522" s="545">
        <v>104378</v>
      </c>
      <c r="B9522" s="545" t="s">
        <v>4206</v>
      </c>
      <c r="C9522" s="545" t="s">
        <v>216</v>
      </c>
      <c r="D9522" s="546"/>
      <c r="E9522" s="171" t="str">
        <f t="shared" si="148"/>
        <v>1900</v>
      </c>
      <c r="F9522" s="547">
        <v>0</v>
      </c>
      <c r="G9522" s="548">
        <v>0</v>
      </c>
      <c r="H9522" s="547">
        <v>0</v>
      </c>
      <c r="I9522" s="545" t="s">
        <v>12973</v>
      </c>
      <c r="J9522" s="545"/>
      <c r="K9522" s="545" t="s">
        <v>13413</v>
      </c>
      <c r="L9522" s="545" t="s">
        <v>13413</v>
      </c>
      <c r="M9522" s="548" t="s">
        <v>13758</v>
      </c>
      <c r="N9522" s="545" t="s">
        <v>13413</v>
      </c>
      <c r="O9522" s="545" t="s">
        <v>13413</v>
      </c>
      <c r="P9522" s="549">
        <v>7107</v>
      </c>
      <c r="Q9522" s="549">
        <v>1</v>
      </c>
      <c r="R9522" s="549">
        <v>59</v>
      </c>
      <c r="S9522" s="548"/>
      <c r="T9522" s="548"/>
      <c r="U9522" s="99"/>
    </row>
    <row r="9523" spans="1:21" ht="19.5" customHeight="1">
      <c r="A9523" s="545">
        <v>104379</v>
      </c>
      <c r="B9523" s="545" t="s">
        <v>10008</v>
      </c>
      <c r="C9523" s="545" t="s">
        <v>216</v>
      </c>
      <c r="D9523" s="546"/>
      <c r="E9523" s="171" t="str">
        <f t="shared" si="148"/>
        <v>1900</v>
      </c>
      <c r="F9523" s="547">
        <v>0</v>
      </c>
      <c r="G9523" s="548">
        <v>0</v>
      </c>
      <c r="H9523" s="547">
        <v>0</v>
      </c>
      <c r="I9523" s="545" t="s">
        <v>12637</v>
      </c>
      <c r="J9523" s="545"/>
      <c r="K9523" s="545" t="s">
        <v>13413</v>
      </c>
      <c r="L9523" s="545" t="s">
        <v>13413</v>
      </c>
      <c r="M9523" s="548" t="s">
        <v>13758</v>
      </c>
      <c r="N9523" s="545" t="s">
        <v>13413</v>
      </c>
      <c r="O9523" s="545" t="s">
        <v>13413</v>
      </c>
      <c r="P9523" s="549">
        <v>7108</v>
      </c>
      <c r="Q9523" s="549">
        <v>1</v>
      </c>
      <c r="R9523" s="549">
        <v>13</v>
      </c>
      <c r="S9523" s="548"/>
      <c r="T9523" s="548"/>
      <c r="U9523" s="99"/>
    </row>
    <row r="9524" spans="1:21" ht="19.5" customHeight="1">
      <c r="A9524" s="545">
        <v>104380</v>
      </c>
      <c r="B9524" s="545" t="s">
        <v>2227</v>
      </c>
      <c r="C9524" s="545" t="s">
        <v>216</v>
      </c>
      <c r="D9524" s="546"/>
      <c r="E9524" s="171" t="str">
        <f t="shared" si="148"/>
        <v>1900</v>
      </c>
      <c r="F9524" s="547">
        <v>0</v>
      </c>
      <c r="G9524" s="548">
        <v>0</v>
      </c>
      <c r="H9524" s="547">
        <v>0</v>
      </c>
      <c r="I9524" s="545" t="s">
        <v>12637</v>
      </c>
      <c r="J9524" s="545"/>
      <c r="K9524" s="545" t="s">
        <v>13413</v>
      </c>
      <c r="L9524" s="545" t="s">
        <v>13413</v>
      </c>
      <c r="M9524" s="548" t="s">
        <v>13758</v>
      </c>
      <c r="N9524" s="545" t="s">
        <v>13413</v>
      </c>
      <c r="O9524" s="545" t="s">
        <v>13413</v>
      </c>
      <c r="P9524" s="549">
        <v>7109</v>
      </c>
      <c r="Q9524" s="549">
        <v>1</v>
      </c>
      <c r="R9524" s="549">
        <v>13</v>
      </c>
      <c r="S9524" s="548"/>
      <c r="T9524" s="548"/>
      <c r="U9524" s="99"/>
    </row>
    <row r="9525" spans="1:21" ht="19.5" customHeight="1">
      <c r="A9525" s="545">
        <v>104381</v>
      </c>
      <c r="B9525" s="545" t="s">
        <v>2226</v>
      </c>
      <c r="C9525" s="545" t="s">
        <v>216</v>
      </c>
      <c r="D9525" s="546"/>
      <c r="E9525" s="171" t="str">
        <f t="shared" si="148"/>
        <v>1900</v>
      </c>
      <c r="F9525" s="547">
        <v>0</v>
      </c>
      <c r="G9525" s="548">
        <v>0</v>
      </c>
      <c r="H9525" s="547">
        <v>0</v>
      </c>
      <c r="I9525" s="545" t="s">
        <v>12637</v>
      </c>
      <c r="J9525" s="545"/>
      <c r="K9525" s="545" t="s">
        <v>13413</v>
      </c>
      <c r="L9525" s="545" t="s">
        <v>13413</v>
      </c>
      <c r="M9525" s="548" t="s">
        <v>13758</v>
      </c>
      <c r="N9525" s="545" t="s">
        <v>13413</v>
      </c>
      <c r="O9525" s="545" t="s">
        <v>13413</v>
      </c>
      <c r="P9525" s="549">
        <v>7110</v>
      </c>
      <c r="Q9525" s="549">
        <v>1</v>
      </c>
      <c r="R9525" s="549">
        <v>13</v>
      </c>
      <c r="S9525" s="548"/>
      <c r="T9525" s="548"/>
      <c r="U9525" s="99"/>
    </row>
    <row r="9526" spans="1:21" ht="19.5" customHeight="1">
      <c r="A9526" s="545">
        <v>104382</v>
      </c>
      <c r="B9526" s="545" t="s">
        <v>1839</v>
      </c>
      <c r="C9526" s="545" t="s">
        <v>216</v>
      </c>
      <c r="D9526" s="546"/>
      <c r="E9526" s="171" t="str">
        <f t="shared" si="148"/>
        <v>1900</v>
      </c>
      <c r="F9526" s="547">
        <v>0</v>
      </c>
      <c r="G9526" s="548">
        <v>0</v>
      </c>
      <c r="H9526" s="547">
        <v>0</v>
      </c>
      <c r="I9526" s="545" t="s">
        <v>12637</v>
      </c>
      <c r="J9526" s="545"/>
      <c r="K9526" s="545" t="s">
        <v>13413</v>
      </c>
      <c r="L9526" s="545" t="s">
        <v>13413</v>
      </c>
      <c r="M9526" s="548" t="s">
        <v>13758</v>
      </c>
      <c r="N9526" s="545" t="s">
        <v>13413</v>
      </c>
      <c r="O9526" s="545" t="s">
        <v>13413</v>
      </c>
      <c r="P9526" s="549">
        <v>7111</v>
      </c>
      <c r="Q9526" s="549">
        <v>1</v>
      </c>
      <c r="R9526" s="549">
        <v>13</v>
      </c>
      <c r="S9526" s="548"/>
      <c r="T9526" s="548"/>
      <c r="U9526" s="99"/>
    </row>
    <row r="9527" spans="1:21" ht="19.5" customHeight="1">
      <c r="A9527" s="545">
        <v>104383</v>
      </c>
      <c r="B9527" s="545" t="s">
        <v>4897</v>
      </c>
      <c r="C9527" s="545" t="s">
        <v>216</v>
      </c>
      <c r="D9527" s="546">
        <v>45708</v>
      </c>
      <c r="E9527" s="171" t="str">
        <f t="shared" si="148"/>
        <v>2025</v>
      </c>
      <c r="F9527" s="547">
        <v>753476.37</v>
      </c>
      <c r="G9527" s="548">
        <v>0.19</v>
      </c>
      <c r="H9527" s="547">
        <v>633173.42000000004</v>
      </c>
      <c r="I9527" s="545" t="s">
        <v>12715</v>
      </c>
      <c r="J9527" s="545" t="s">
        <v>13307</v>
      </c>
      <c r="K9527" s="545" t="s">
        <v>19216</v>
      </c>
      <c r="L9527" s="545" t="s">
        <v>13413</v>
      </c>
      <c r="M9527" s="548" t="s">
        <v>13758</v>
      </c>
      <c r="N9527" s="545" t="s">
        <v>13413</v>
      </c>
      <c r="O9527" s="545" t="s">
        <v>13413</v>
      </c>
      <c r="P9527" s="549">
        <v>7112</v>
      </c>
      <c r="Q9527" s="549">
        <v>1</v>
      </c>
      <c r="R9527" s="549">
        <v>129</v>
      </c>
      <c r="S9527" s="548">
        <v>2228</v>
      </c>
      <c r="T9527" s="548"/>
      <c r="U9527" s="99"/>
    </row>
    <row r="9528" spans="1:21" ht="19.5" customHeight="1">
      <c r="A9528" s="545">
        <v>104384</v>
      </c>
      <c r="B9528" s="545" t="s">
        <v>2085</v>
      </c>
      <c r="C9528" s="545" t="s">
        <v>216</v>
      </c>
      <c r="D9528" s="546">
        <v>46052</v>
      </c>
      <c r="E9528" s="171" t="str">
        <f t="shared" si="148"/>
        <v>2026</v>
      </c>
      <c r="F9528" s="547">
        <v>24397</v>
      </c>
      <c r="G9528" s="548">
        <v>0.19</v>
      </c>
      <c r="H9528" s="547">
        <v>20501.68</v>
      </c>
      <c r="I9528" s="545" t="s">
        <v>12637</v>
      </c>
      <c r="J9528" s="545" t="s">
        <v>13307</v>
      </c>
      <c r="K9528" s="545" t="s">
        <v>13413</v>
      </c>
      <c r="L9528" s="545" t="s">
        <v>13413</v>
      </c>
      <c r="M9528" s="548" t="s">
        <v>13758</v>
      </c>
      <c r="N9528" s="545" t="s">
        <v>13413</v>
      </c>
      <c r="O9528" s="545" t="s">
        <v>13413</v>
      </c>
      <c r="P9528" s="549">
        <v>7113</v>
      </c>
      <c r="Q9528" s="549">
        <v>1</v>
      </c>
      <c r="R9528" s="549">
        <v>13</v>
      </c>
      <c r="S9528" s="548">
        <v>2228</v>
      </c>
      <c r="T9528" s="548"/>
      <c r="U9528" s="99"/>
    </row>
    <row r="9529" spans="1:21" ht="19.5" customHeight="1">
      <c r="A9529" s="545">
        <v>104385</v>
      </c>
      <c r="B9529" s="545" t="s">
        <v>10007</v>
      </c>
      <c r="C9529" s="545" t="s">
        <v>216</v>
      </c>
      <c r="D9529" s="546"/>
      <c r="E9529" s="171" t="str">
        <f t="shared" si="148"/>
        <v>1900</v>
      </c>
      <c r="F9529" s="547">
        <v>0</v>
      </c>
      <c r="G9529" s="548">
        <v>0</v>
      </c>
      <c r="H9529" s="547">
        <v>0</v>
      </c>
      <c r="I9529" s="545" t="s">
        <v>12686</v>
      </c>
      <c r="J9529" s="545"/>
      <c r="K9529" s="545" t="s">
        <v>13413</v>
      </c>
      <c r="L9529" s="545" t="s">
        <v>16422</v>
      </c>
      <c r="M9529" s="548" t="s">
        <v>13758</v>
      </c>
      <c r="N9529" s="545" t="s">
        <v>13413</v>
      </c>
      <c r="O9529" s="545" t="s">
        <v>13413</v>
      </c>
      <c r="P9529" s="549">
        <v>7114</v>
      </c>
      <c r="Q9529" s="549">
        <v>1</v>
      </c>
      <c r="R9529" s="549">
        <v>131</v>
      </c>
      <c r="S9529" s="548"/>
      <c r="T9529" s="548"/>
      <c r="U9529" s="99"/>
    </row>
    <row r="9530" spans="1:21" ht="19.5" customHeight="1">
      <c r="A9530" s="545">
        <v>104386</v>
      </c>
      <c r="B9530" s="545" t="s">
        <v>10006</v>
      </c>
      <c r="C9530" s="545" t="s">
        <v>216</v>
      </c>
      <c r="D9530" s="546"/>
      <c r="E9530" s="171" t="str">
        <f t="shared" si="148"/>
        <v>1900</v>
      </c>
      <c r="F9530" s="547">
        <v>0</v>
      </c>
      <c r="G9530" s="548">
        <v>0</v>
      </c>
      <c r="H9530" s="547">
        <v>0</v>
      </c>
      <c r="I9530" s="545" t="s">
        <v>12973</v>
      </c>
      <c r="J9530" s="545"/>
      <c r="K9530" s="545" t="s">
        <v>19217</v>
      </c>
      <c r="L9530" s="545" t="s">
        <v>13413</v>
      </c>
      <c r="M9530" s="548" t="s">
        <v>13758</v>
      </c>
      <c r="N9530" s="545" t="s">
        <v>13413</v>
      </c>
      <c r="O9530" s="545" t="s">
        <v>13413</v>
      </c>
      <c r="P9530" s="549">
        <v>7115</v>
      </c>
      <c r="Q9530" s="549">
        <v>1</v>
      </c>
      <c r="R9530" s="549">
        <v>59</v>
      </c>
      <c r="S9530" s="548"/>
      <c r="T9530" s="548"/>
      <c r="U9530" s="99"/>
    </row>
    <row r="9531" spans="1:21" ht="19.5" customHeight="1">
      <c r="A9531" s="545">
        <v>104387</v>
      </c>
      <c r="B9531" s="545" t="s">
        <v>10005</v>
      </c>
      <c r="C9531" s="545" t="s">
        <v>216</v>
      </c>
      <c r="D9531" s="546"/>
      <c r="E9531" s="171" t="str">
        <f t="shared" si="148"/>
        <v>1900</v>
      </c>
      <c r="F9531" s="547">
        <v>0</v>
      </c>
      <c r="G9531" s="548">
        <v>0</v>
      </c>
      <c r="H9531" s="547">
        <v>0</v>
      </c>
      <c r="I9531" s="545" t="s">
        <v>12686</v>
      </c>
      <c r="J9531" s="545"/>
      <c r="K9531" s="545" t="s">
        <v>13413</v>
      </c>
      <c r="L9531" s="545" t="s">
        <v>16422</v>
      </c>
      <c r="M9531" s="548" t="s">
        <v>13758</v>
      </c>
      <c r="N9531" s="545" t="s">
        <v>13413</v>
      </c>
      <c r="O9531" s="545" t="s">
        <v>13413</v>
      </c>
      <c r="P9531" s="549">
        <v>7116</v>
      </c>
      <c r="Q9531" s="549">
        <v>1</v>
      </c>
      <c r="R9531" s="549">
        <v>131</v>
      </c>
      <c r="S9531" s="548"/>
      <c r="T9531" s="548"/>
      <c r="U9531" s="99"/>
    </row>
    <row r="9532" spans="1:21" ht="19.5" customHeight="1">
      <c r="A9532" s="545">
        <v>104388</v>
      </c>
      <c r="B9532" s="545" t="s">
        <v>4084</v>
      </c>
      <c r="C9532" s="545" t="s">
        <v>216</v>
      </c>
      <c r="D9532" s="546"/>
      <c r="E9532" s="171" t="str">
        <f t="shared" si="148"/>
        <v>1900</v>
      </c>
      <c r="F9532" s="547">
        <v>0</v>
      </c>
      <c r="G9532" s="548">
        <v>0</v>
      </c>
      <c r="H9532" s="547">
        <v>0</v>
      </c>
      <c r="I9532" s="545" t="s">
        <v>12973</v>
      </c>
      <c r="J9532" s="545"/>
      <c r="K9532" s="545" t="s">
        <v>13413</v>
      </c>
      <c r="L9532" s="545" t="s">
        <v>13413</v>
      </c>
      <c r="M9532" s="548" t="s">
        <v>13758</v>
      </c>
      <c r="N9532" s="545" t="s">
        <v>13413</v>
      </c>
      <c r="O9532" s="545" t="s">
        <v>13413</v>
      </c>
      <c r="P9532" s="549">
        <v>7117</v>
      </c>
      <c r="Q9532" s="549">
        <v>1</v>
      </c>
      <c r="R9532" s="549">
        <v>59</v>
      </c>
      <c r="S9532" s="548"/>
      <c r="T9532" s="548"/>
      <c r="U9532" s="99"/>
    </row>
    <row r="9533" spans="1:21" ht="19.5" customHeight="1">
      <c r="A9533" s="545">
        <v>104389</v>
      </c>
      <c r="B9533" s="545" t="s">
        <v>6967</v>
      </c>
      <c r="C9533" s="545" t="s">
        <v>903</v>
      </c>
      <c r="D9533" s="546">
        <v>46062</v>
      </c>
      <c r="E9533" s="171" t="str">
        <f t="shared" si="148"/>
        <v>2026</v>
      </c>
      <c r="F9533" s="547">
        <v>178500</v>
      </c>
      <c r="G9533" s="548">
        <v>0.19</v>
      </c>
      <c r="H9533" s="547">
        <v>150000</v>
      </c>
      <c r="I9533" s="545" t="s">
        <v>12668</v>
      </c>
      <c r="J9533" s="545" t="s">
        <v>13296</v>
      </c>
      <c r="K9533" s="545" t="s">
        <v>19218</v>
      </c>
      <c r="L9533" s="545" t="s">
        <v>13413</v>
      </c>
      <c r="M9533" s="548" t="s">
        <v>13868</v>
      </c>
      <c r="N9533" s="545" t="s">
        <v>13413</v>
      </c>
      <c r="O9533" s="545" t="s">
        <v>13413</v>
      </c>
      <c r="P9533" s="549">
        <v>7118</v>
      </c>
      <c r="Q9533" s="549">
        <v>2</v>
      </c>
      <c r="R9533" s="549">
        <v>7</v>
      </c>
      <c r="S9533" s="548">
        <v>2218</v>
      </c>
      <c r="T9533" s="548"/>
      <c r="U9533" s="99"/>
    </row>
    <row r="9534" spans="1:21" ht="19.5" customHeight="1">
      <c r="A9534" s="545">
        <v>104390</v>
      </c>
      <c r="B9534" s="545" t="s">
        <v>1834</v>
      </c>
      <c r="C9534" s="545" t="s">
        <v>216</v>
      </c>
      <c r="D9534" s="546">
        <v>45491</v>
      </c>
      <c r="E9534" s="171" t="str">
        <f t="shared" si="148"/>
        <v>2024</v>
      </c>
      <c r="F9534" s="547">
        <v>161891</v>
      </c>
      <c r="G9534" s="548">
        <v>0.19</v>
      </c>
      <c r="H9534" s="547">
        <v>136042.85999999999</v>
      </c>
      <c r="I9534" s="545" t="s">
        <v>12637</v>
      </c>
      <c r="J9534" s="545" t="s">
        <v>13307</v>
      </c>
      <c r="K9534" s="545" t="s">
        <v>19219</v>
      </c>
      <c r="L9534" s="545" t="s">
        <v>13413</v>
      </c>
      <c r="M9534" s="548" t="s">
        <v>13758</v>
      </c>
      <c r="N9534" s="545" t="s">
        <v>13413</v>
      </c>
      <c r="O9534" s="545" t="s">
        <v>13413</v>
      </c>
      <c r="P9534" s="549">
        <v>7119</v>
      </c>
      <c r="Q9534" s="549">
        <v>1</v>
      </c>
      <c r="R9534" s="549">
        <v>13</v>
      </c>
      <c r="S9534" s="548">
        <v>2228</v>
      </c>
      <c r="T9534" s="548"/>
      <c r="U9534" s="99"/>
    </row>
    <row r="9535" spans="1:21" ht="19.5" customHeight="1">
      <c r="A9535" s="545">
        <v>104391</v>
      </c>
      <c r="B9535" s="545" t="s">
        <v>6635</v>
      </c>
      <c r="C9535" s="545" t="s">
        <v>216</v>
      </c>
      <c r="D9535" s="546">
        <v>46052</v>
      </c>
      <c r="E9535" s="171" t="str">
        <f t="shared" si="148"/>
        <v>2026</v>
      </c>
      <c r="F9535" s="547">
        <v>25724</v>
      </c>
      <c r="G9535" s="548">
        <v>0.19</v>
      </c>
      <c r="H9535" s="547">
        <v>21616.81</v>
      </c>
      <c r="I9535" s="545" t="s">
        <v>12676</v>
      </c>
      <c r="J9535" s="545" t="s">
        <v>13307</v>
      </c>
      <c r="K9535" s="545" t="s">
        <v>13413</v>
      </c>
      <c r="L9535" s="545" t="s">
        <v>13413</v>
      </c>
      <c r="M9535" s="548" t="s">
        <v>13758</v>
      </c>
      <c r="N9535" s="545" t="s">
        <v>13413</v>
      </c>
      <c r="O9535" s="545" t="s">
        <v>13413</v>
      </c>
      <c r="P9535" s="549">
        <v>7120</v>
      </c>
      <c r="Q9535" s="549">
        <v>1</v>
      </c>
      <c r="R9535" s="549">
        <v>14</v>
      </c>
      <c r="S9535" s="548">
        <v>2228</v>
      </c>
      <c r="T9535" s="548"/>
      <c r="U9535" s="99"/>
    </row>
    <row r="9536" spans="1:21" ht="19.5" customHeight="1">
      <c r="A9536" s="545">
        <v>104392</v>
      </c>
      <c r="B9536" s="545" t="s">
        <v>1566</v>
      </c>
      <c r="C9536" s="545" t="s">
        <v>216</v>
      </c>
      <c r="D9536" s="546">
        <v>46052</v>
      </c>
      <c r="E9536" s="171" t="str">
        <f t="shared" si="148"/>
        <v>2026</v>
      </c>
      <c r="F9536" s="547">
        <v>25000</v>
      </c>
      <c r="G9536" s="548">
        <v>0.19</v>
      </c>
      <c r="H9536" s="547">
        <v>21008.400000000001</v>
      </c>
      <c r="I9536" s="545" t="s">
        <v>12685</v>
      </c>
      <c r="J9536" s="545" t="s">
        <v>13307</v>
      </c>
      <c r="K9536" s="545" t="s">
        <v>13413</v>
      </c>
      <c r="L9536" s="545" t="s">
        <v>13413</v>
      </c>
      <c r="M9536" s="548" t="s">
        <v>13758</v>
      </c>
      <c r="N9536" s="545" t="s">
        <v>13413</v>
      </c>
      <c r="O9536" s="545" t="s">
        <v>13413</v>
      </c>
      <c r="P9536" s="549">
        <v>7121</v>
      </c>
      <c r="Q9536" s="549">
        <v>1</v>
      </c>
      <c r="R9536" s="549">
        <v>11</v>
      </c>
      <c r="S9536" s="548">
        <v>2228</v>
      </c>
      <c r="T9536" s="548"/>
      <c r="U9536" s="99"/>
    </row>
    <row r="9537" spans="1:21" ht="19.5" customHeight="1">
      <c r="A9537" s="545">
        <v>104393</v>
      </c>
      <c r="B9537" s="545" t="s">
        <v>8087</v>
      </c>
      <c r="C9537" s="545" t="s">
        <v>216</v>
      </c>
      <c r="D9537" s="546">
        <v>46084</v>
      </c>
      <c r="E9537" s="171" t="str">
        <f t="shared" si="148"/>
        <v>2026</v>
      </c>
      <c r="F9537" s="547">
        <v>61177</v>
      </c>
      <c r="G9537" s="548">
        <v>0.19</v>
      </c>
      <c r="H9537" s="547">
        <v>51409.24</v>
      </c>
      <c r="I9537" s="545" t="s">
        <v>12741</v>
      </c>
      <c r="J9537" s="545" t="s">
        <v>13298</v>
      </c>
      <c r="K9537" s="545" t="s">
        <v>13413</v>
      </c>
      <c r="L9537" s="545" t="s">
        <v>13413</v>
      </c>
      <c r="M9537" s="548" t="s">
        <v>13758</v>
      </c>
      <c r="N9537" s="545" t="s">
        <v>13413</v>
      </c>
      <c r="O9537" s="545" t="s">
        <v>13413</v>
      </c>
      <c r="P9537" s="549">
        <v>7122</v>
      </c>
      <c r="Q9537" s="549">
        <v>1</v>
      </c>
      <c r="R9537" s="549">
        <v>37</v>
      </c>
      <c r="S9537" s="548">
        <v>1012</v>
      </c>
      <c r="T9537" s="548"/>
      <c r="U9537" s="99"/>
    </row>
    <row r="9538" spans="1:21" ht="19.5" customHeight="1">
      <c r="A9538" s="545">
        <v>104394</v>
      </c>
      <c r="B9538" s="545" t="s">
        <v>10004</v>
      </c>
      <c r="C9538" s="545" t="s">
        <v>209</v>
      </c>
      <c r="D9538" s="546"/>
      <c r="E9538" s="171" t="str">
        <f t="shared" si="148"/>
        <v>1900</v>
      </c>
      <c r="F9538" s="547">
        <v>0</v>
      </c>
      <c r="G9538" s="548">
        <v>0</v>
      </c>
      <c r="H9538" s="547">
        <v>0</v>
      </c>
      <c r="I9538" s="545" t="s">
        <v>12676</v>
      </c>
      <c r="J9538" s="545"/>
      <c r="K9538" s="545" t="s">
        <v>13413</v>
      </c>
      <c r="L9538" s="545" t="s">
        <v>13413</v>
      </c>
      <c r="M9538" s="548" t="s">
        <v>13758</v>
      </c>
      <c r="N9538" s="545" t="s">
        <v>13413</v>
      </c>
      <c r="O9538" s="545" t="s">
        <v>13413</v>
      </c>
      <c r="P9538" s="549">
        <v>7123</v>
      </c>
      <c r="Q9538" s="549">
        <v>1</v>
      </c>
      <c r="R9538" s="549">
        <v>14</v>
      </c>
      <c r="S9538" s="548"/>
      <c r="T9538" s="548"/>
      <c r="U9538" s="99"/>
    </row>
    <row r="9539" spans="1:21" ht="19.5" customHeight="1">
      <c r="A9539" s="545">
        <v>104395</v>
      </c>
      <c r="B9539" s="545" t="s">
        <v>3931</v>
      </c>
      <c r="C9539" s="545" t="s">
        <v>216</v>
      </c>
      <c r="D9539" s="546">
        <v>46052</v>
      </c>
      <c r="E9539" s="171" t="str">
        <f t="shared" si="148"/>
        <v>2026</v>
      </c>
      <c r="F9539" s="547">
        <v>48543</v>
      </c>
      <c r="G9539" s="548">
        <v>0.19</v>
      </c>
      <c r="H9539" s="547">
        <v>40792.44</v>
      </c>
      <c r="I9539" s="545" t="s">
        <v>12741</v>
      </c>
      <c r="J9539" s="545" t="s">
        <v>13307</v>
      </c>
      <c r="K9539" s="545" t="s">
        <v>19220</v>
      </c>
      <c r="L9539" s="545" t="s">
        <v>13413</v>
      </c>
      <c r="M9539" s="548" t="s">
        <v>13758</v>
      </c>
      <c r="N9539" s="545" t="s">
        <v>13413</v>
      </c>
      <c r="O9539" s="545" t="s">
        <v>13413</v>
      </c>
      <c r="P9539" s="549">
        <v>7124</v>
      </c>
      <c r="Q9539" s="549">
        <v>1</v>
      </c>
      <c r="R9539" s="549">
        <v>37</v>
      </c>
      <c r="S9539" s="548">
        <v>2228</v>
      </c>
      <c r="T9539" s="548"/>
      <c r="U9539" s="99"/>
    </row>
    <row r="9540" spans="1:21" ht="19.5" customHeight="1">
      <c r="A9540" s="545">
        <v>104396</v>
      </c>
      <c r="B9540" s="545" t="s">
        <v>3930</v>
      </c>
      <c r="C9540" s="545" t="s">
        <v>216</v>
      </c>
      <c r="D9540" s="546">
        <v>44585</v>
      </c>
      <c r="E9540" s="171" t="str">
        <f t="shared" ref="E9540:E9603" si="149">TEXT(D9540,"YYYY")</f>
        <v>2022</v>
      </c>
      <c r="F9540" s="547">
        <v>47529</v>
      </c>
      <c r="G9540" s="548">
        <v>0.19</v>
      </c>
      <c r="H9540" s="547">
        <v>39940.339999999997</v>
      </c>
      <c r="I9540" s="545" t="s">
        <v>12741</v>
      </c>
      <c r="J9540" s="545" t="s">
        <v>13297</v>
      </c>
      <c r="K9540" s="545" t="s">
        <v>13413</v>
      </c>
      <c r="L9540" s="545" t="s">
        <v>13413</v>
      </c>
      <c r="M9540" s="548" t="s">
        <v>13758</v>
      </c>
      <c r="N9540" s="545" t="s">
        <v>13413</v>
      </c>
      <c r="O9540" s="545" t="s">
        <v>13413</v>
      </c>
      <c r="P9540" s="549">
        <v>7125</v>
      </c>
      <c r="Q9540" s="549">
        <v>1</v>
      </c>
      <c r="R9540" s="549">
        <v>37</v>
      </c>
      <c r="S9540" s="548">
        <v>2257</v>
      </c>
      <c r="T9540" s="548"/>
      <c r="U9540" s="99"/>
    </row>
    <row r="9541" spans="1:21" ht="19.5" customHeight="1">
      <c r="A9541" s="545">
        <v>104398</v>
      </c>
      <c r="B9541" s="545" t="s">
        <v>2987</v>
      </c>
      <c r="C9541" s="545" t="s">
        <v>786</v>
      </c>
      <c r="D9541" s="546"/>
      <c r="E9541" s="171" t="str">
        <f t="shared" si="149"/>
        <v>1900</v>
      </c>
      <c r="F9541" s="547">
        <v>0</v>
      </c>
      <c r="G9541" s="548">
        <v>0</v>
      </c>
      <c r="H9541" s="547">
        <v>0</v>
      </c>
      <c r="I9541" s="545" t="s">
        <v>12728</v>
      </c>
      <c r="J9541" s="545"/>
      <c r="K9541" s="545" t="s">
        <v>13413</v>
      </c>
      <c r="L9541" s="545" t="s">
        <v>15123</v>
      </c>
      <c r="M9541" s="548" t="s">
        <v>13758</v>
      </c>
      <c r="N9541" s="545" t="s">
        <v>13413</v>
      </c>
      <c r="O9541" s="545" t="s">
        <v>15129</v>
      </c>
      <c r="P9541" s="549">
        <v>7127</v>
      </c>
      <c r="Q9541" s="549">
        <v>1</v>
      </c>
      <c r="R9541" s="549">
        <v>152</v>
      </c>
      <c r="S9541" s="548"/>
      <c r="T9541" s="548"/>
      <c r="U9541" s="99"/>
    </row>
    <row r="9542" spans="1:21" ht="19.5" customHeight="1">
      <c r="A9542" s="545">
        <v>104399</v>
      </c>
      <c r="B9542" s="545" t="s">
        <v>6209</v>
      </c>
      <c r="C9542" s="545" t="s">
        <v>221</v>
      </c>
      <c r="D9542" s="546">
        <v>46052</v>
      </c>
      <c r="E9542" s="171" t="str">
        <f t="shared" si="149"/>
        <v>2026</v>
      </c>
      <c r="F9542" s="547">
        <v>2314252</v>
      </c>
      <c r="G9542" s="548">
        <v>0.19</v>
      </c>
      <c r="H9542" s="547">
        <v>1944749.58</v>
      </c>
      <c r="I9542" s="545" t="s">
        <v>12763</v>
      </c>
      <c r="J9542" s="545" t="s">
        <v>13307</v>
      </c>
      <c r="K9542" s="545" t="s">
        <v>19221</v>
      </c>
      <c r="L9542" s="545" t="s">
        <v>13413</v>
      </c>
      <c r="M9542" s="548" t="s">
        <v>13758</v>
      </c>
      <c r="N9542" s="545" t="s">
        <v>13413</v>
      </c>
      <c r="O9542" s="545" t="s">
        <v>13413</v>
      </c>
      <c r="P9542" s="549">
        <v>7128</v>
      </c>
      <c r="Q9542" s="549">
        <v>1</v>
      </c>
      <c r="R9542" s="549">
        <v>39</v>
      </c>
      <c r="S9542" s="548">
        <v>2228</v>
      </c>
      <c r="T9542" s="548"/>
      <c r="U9542" s="99"/>
    </row>
    <row r="9543" spans="1:21" ht="19.5" customHeight="1">
      <c r="A9543" s="545">
        <v>104400</v>
      </c>
      <c r="B9543" s="545" t="s">
        <v>10003</v>
      </c>
      <c r="C9543" s="545" t="s">
        <v>221</v>
      </c>
      <c r="D9543" s="546"/>
      <c r="E9543" s="171" t="str">
        <f t="shared" si="149"/>
        <v>1900</v>
      </c>
      <c r="F9543" s="547">
        <v>0</v>
      </c>
      <c r="G9543" s="548">
        <v>0</v>
      </c>
      <c r="H9543" s="547">
        <v>0</v>
      </c>
      <c r="I9543" s="545" t="s">
        <v>12727</v>
      </c>
      <c r="J9543" s="545"/>
      <c r="K9543" s="545" t="s">
        <v>14684</v>
      </c>
      <c r="L9543" s="545" t="s">
        <v>14685</v>
      </c>
      <c r="M9543" s="548" t="s">
        <v>13758</v>
      </c>
      <c r="N9543" s="545" t="s">
        <v>13413</v>
      </c>
      <c r="O9543" s="545" t="s">
        <v>13413</v>
      </c>
      <c r="P9543" s="549">
        <v>7129</v>
      </c>
      <c r="Q9543" s="549">
        <v>1</v>
      </c>
      <c r="R9543" s="549">
        <v>148</v>
      </c>
      <c r="S9543" s="548"/>
      <c r="T9543" s="548"/>
      <c r="U9543" s="99"/>
    </row>
    <row r="9544" spans="1:21" ht="19.5" customHeight="1">
      <c r="A9544" s="545">
        <v>104401</v>
      </c>
      <c r="B9544" s="545" t="s">
        <v>10002</v>
      </c>
      <c r="C9544" s="545" t="s">
        <v>216</v>
      </c>
      <c r="D9544" s="546">
        <v>44616</v>
      </c>
      <c r="E9544" s="171" t="str">
        <f t="shared" si="149"/>
        <v>2022</v>
      </c>
      <c r="F9544" s="547">
        <v>153459</v>
      </c>
      <c r="G9544" s="548">
        <v>0.19</v>
      </c>
      <c r="H9544" s="547">
        <v>128957.14</v>
      </c>
      <c r="I9544" s="545" t="s">
        <v>12741</v>
      </c>
      <c r="J9544" s="545" t="s">
        <v>13298</v>
      </c>
      <c r="K9544" s="545" t="s">
        <v>13413</v>
      </c>
      <c r="L9544" s="545" t="s">
        <v>13413</v>
      </c>
      <c r="M9544" s="548" t="s">
        <v>13758</v>
      </c>
      <c r="N9544" s="545" t="s">
        <v>13413</v>
      </c>
      <c r="O9544" s="545" t="s">
        <v>13413</v>
      </c>
      <c r="P9544" s="549">
        <v>7130</v>
      </c>
      <c r="Q9544" s="549">
        <v>1</v>
      </c>
      <c r="R9544" s="549">
        <v>37</v>
      </c>
      <c r="S9544" s="548">
        <v>1012</v>
      </c>
      <c r="T9544" s="548"/>
      <c r="U9544" s="99"/>
    </row>
    <row r="9545" spans="1:21" ht="19.5" customHeight="1">
      <c r="A9545" s="545">
        <v>104402</v>
      </c>
      <c r="B9545" s="545" t="s">
        <v>6208</v>
      </c>
      <c r="C9545" s="545" t="s">
        <v>216</v>
      </c>
      <c r="D9545" s="546">
        <v>45708</v>
      </c>
      <c r="E9545" s="171" t="str">
        <f t="shared" si="149"/>
        <v>2025</v>
      </c>
      <c r="F9545" s="547">
        <v>417400.83</v>
      </c>
      <c r="G9545" s="548">
        <v>0.19</v>
      </c>
      <c r="H9545" s="547">
        <v>350757</v>
      </c>
      <c r="I9545" s="545" t="s">
        <v>12741</v>
      </c>
      <c r="J9545" s="545" t="s">
        <v>13307</v>
      </c>
      <c r="K9545" s="545" t="s">
        <v>13413</v>
      </c>
      <c r="L9545" s="545" t="s">
        <v>13413</v>
      </c>
      <c r="M9545" s="548" t="s">
        <v>13758</v>
      </c>
      <c r="N9545" s="545" t="s">
        <v>13413</v>
      </c>
      <c r="O9545" s="545" t="s">
        <v>13413</v>
      </c>
      <c r="P9545" s="549">
        <v>7131</v>
      </c>
      <c r="Q9545" s="549">
        <v>1</v>
      </c>
      <c r="R9545" s="549">
        <v>37</v>
      </c>
      <c r="S9545" s="548">
        <v>2228</v>
      </c>
      <c r="T9545" s="548"/>
      <c r="U9545" s="99"/>
    </row>
    <row r="9546" spans="1:21" ht="19.5" customHeight="1">
      <c r="A9546" s="545">
        <v>104403</v>
      </c>
      <c r="B9546" s="545" t="s">
        <v>4053</v>
      </c>
      <c r="C9546" s="545" t="s">
        <v>209</v>
      </c>
      <c r="D9546" s="546"/>
      <c r="E9546" s="171" t="str">
        <f t="shared" si="149"/>
        <v>1900</v>
      </c>
      <c r="F9546" s="547">
        <v>0</v>
      </c>
      <c r="G9546" s="548">
        <v>0</v>
      </c>
      <c r="H9546" s="547">
        <v>0</v>
      </c>
      <c r="I9546" s="545" t="s">
        <v>12973</v>
      </c>
      <c r="J9546" s="545"/>
      <c r="K9546" s="545" t="s">
        <v>13413</v>
      </c>
      <c r="L9546" s="545" t="s">
        <v>13413</v>
      </c>
      <c r="M9546" s="548" t="s">
        <v>13758</v>
      </c>
      <c r="N9546" s="545" t="s">
        <v>13413</v>
      </c>
      <c r="O9546" s="545" t="s">
        <v>13413</v>
      </c>
      <c r="P9546" s="549">
        <v>7132</v>
      </c>
      <c r="Q9546" s="549">
        <v>1</v>
      </c>
      <c r="R9546" s="549">
        <v>59</v>
      </c>
      <c r="S9546" s="548"/>
      <c r="T9546" s="548"/>
      <c r="U9546" s="99"/>
    </row>
    <row r="9547" spans="1:21" ht="19.5" customHeight="1">
      <c r="A9547" s="545">
        <v>104404</v>
      </c>
      <c r="B9547" s="545" t="s">
        <v>3236</v>
      </c>
      <c r="C9547" s="545" t="s">
        <v>221</v>
      </c>
      <c r="D9547" s="546">
        <v>45708</v>
      </c>
      <c r="E9547" s="171" t="str">
        <f t="shared" si="149"/>
        <v>2025</v>
      </c>
      <c r="F9547" s="547">
        <v>59287.93</v>
      </c>
      <c r="G9547" s="548">
        <v>0.19</v>
      </c>
      <c r="H9547" s="547">
        <v>49821.79</v>
      </c>
      <c r="I9547" s="545" t="s">
        <v>12663</v>
      </c>
      <c r="J9547" s="545" t="s">
        <v>13307</v>
      </c>
      <c r="K9547" s="545" t="s">
        <v>13413</v>
      </c>
      <c r="L9547" s="545" t="s">
        <v>14895</v>
      </c>
      <c r="M9547" s="548" t="s">
        <v>13758</v>
      </c>
      <c r="N9547" s="545" t="s">
        <v>13413</v>
      </c>
      <c r="O9547" s="545" t="s">
        <v>13945</v>
      </c>
      <c r="P9547" s="549">
        <v>7133</v>
      </c>
      <c r="Q9547" s="549">
        <v>1</v>
      </c>
      <c r="R9547" s="549">
        <v>21</v>
      </c>
      <c r="S9547" s="548">
        <v>2228</v>
      </c>
      <c r="T9547" s="548"/>
      <c r="U9547" s="99"/>
    </row>
    <row r="9548" spans="1:21" ht="19.5" customHeight="1">
      <c r="A9548" s="545">
        <v>104405</v>
      </c>
      <c r="B9548" s="545" t="s">
        <v>6207</v>
      </c>
      <c r="C9548" s="545" t="s">
        <v>221</v>
      </c>
      <c r="D9548" s="546">
        <v>46052</v>
      </c>
      <c r="E9548" s="171" t="str">
        <f t="shared" si="149"/>
        <v>2026</v>
      </c>
      <c r="F9548" s="547">
        <v>94535</v>
      </c>
      <c r="G9548" s="548">
        <v>0.19</v>
      </c>
      <c r="H9548" s="547">
        <v>79441.179999999993</v>
      </c>
      <c r="I9548" s="545" t="s">
        <v>12669</v>
      </c>
      <c r="J9548" s="545" t="s">
        <v>13307</v>
      </c>
      <c r="K9548" s="545" t="s">
        <v>13413</v>
      </c>
      <c r="L9548" s="545" t="s">
        <v>13874</v>
      </c>
      <c r="M9548" s="548" t="s">
        <v>13758</v>
      </c>
      <c r="N9548" s="545" t="s">
        <v>13413</v>
      </c>
      <c r="O9548" s="545" t="s">
        <v>13875</v>
      </c>
      <c r="P9548" s="549">
        <v>7134</v>
      </c>
      <c r="Q9548" s="549">
        <v>1</v>
      </c>
      <c r="R9548" s="549">
        <v>85</v>
      </c>
      <c r="S9548" s="548">
        <v>2228</v>
      </c>
      <c r="T9548" s="548"/>
      <c r="U9548" s="99"/>
    </row>
    <row r="9549" spans="1:21" ht="19.5" customHeight="1">
      <c r="A9549" s="545">
        <v>104406</v>
      </c>
      <c r="B9549" s="545" t="s">
        <v>10001</v>
      </c>
      <c r="C9549" s="545" t="s">
        <v>922</v>
      </c>
      <c r="D9549" s="546"/>
      <c r="E9549" s="171" t="str">
        <f t="shared" si="149"/>
        <v>1900</v>
      </c>
      <c r="F9549" s="547">
        <v>0</v>
      </c>
      <c r="G9549" s="548">
        <v>0</v>
      </c>
      <c r="H9549" s="547">
        <v>0</v>
      </c>
      <c r="I9549" s="545" t="s">
        <v>12741</v>
      </c>
      <c r="J9549" s="545"/>
      <c r="K9549" s="545" t="s">
        <v>13413</v>
      </c>
      <c r="L9549" s="545" t="s">
        <v>13413</v>
      </c>
      <c r="M9549" s="548" t="s">
        <v>13758</v>
      </c>
      <c r="N9549" s="545" t="s">
        <v>13413</v>
      </c>
      <c r="O9549" s="545" t="s">
        <v>13413</v>
      </c>
      <c r="P9549" s="549">
        <v>7135</v>
      </c>
      <c r="Q9549" s="549">
        <v>1</v>
      </c>
      <c r="R9549" s="549">
        <v>37</v>
      </c>
      <c r="S9549" s="548"/>
      <c r="T9549" s="548"/>
      <c r="U9549" s="99"/>
    </row>
    <row r="9550" spans="1:21" ht="19.5" customHeight="1">
      <c r="A9550" s="545">
        <v>104407</v>
      </c>
      <c r="B9550" s="545" t="s">
        <v>2252</v>
      </c>
      <c r="C9550" s="545" t="s">
        <v>216</v>
      </c>
      <c r="D9550" s="546">
        <v>45708</v>
      </c>
      <c r="E9550" s="171" t="str">
        <f t="shared" si="149"/>
        <v>2025</v>
      </c>
      <c r="F9550" s="547">
        <v>351.05</v>
      </c>
      <c r="G9550" s="548">
        <v>0.19</v>
      </c>
      <c r="H9550" s="547">
        <v>295</v>
      </c>
      <c r="I9550" s="545" t="s">
        <v>12637</v>
      </c>
      <c r="J9550" s="545" t="s">
        <v>13307</v>
      </c>
      <c r="K9550" s="545" t="s">
        <v>13413</v>
      </c>
      <c r="L9550" s="545" t="s">
        <v>13413</v>
      </c>
      <c r="M9550" s="548" t="s">
        <v>13758</v>
      </c>
      <c r="N9550" s="545" t="s">
        <v>13413</v>
      </c>
      <c r="O9550" s="545" t="s">
        <v>13413</v>
      </c>
      <c r="P9550" s="549">
        <v>7136</v>
      </c>
      <c r="Q9550" s="549">
        <v>1</v>
      </c>
      <c r="R9550" s="549">
        <v>13</v>
      </c>
      <c r="S9550" s="548">
        <v>2228</v>
      </c>
      <c r="T9550" s="548"/>
      <c r="U9550" s="99"/>
    </row>
    <row r="9551" spans="1:21" ht="19.5" customHeight="1">
      <c r="A9551" s="545">
        <v>104408</v>
      </c>
      <c r="B9551" s="545" t="s">
        <v>1344</v>
      </c>
      <c r="C9551" s="545" t="s">
        <v>4504</v>
      </c>
      <c r="D9551" s="546">
        <v>45708</v>
      </c>
      <c r="E9551" s="171" t="str">
        <f t="shared" si="149"/>
        <v>2025</v>
      </c>
      <c r="F9551" s="547">
        <v>68889.61</v>
      </c>
      <c r="G9551" s="548">
        <v>0.19</v>
      </c>
      <c r="H9551" s="547">
        <v>57890.43</v>
      </c>
      <c r="I9551" s="545" t="s">
        <v>12700</v>
      </c>
      <c r="J9551" s="545" t="s">
        <v>13307</v>
      </c>
      <c r="K9551" s="545" t="s">
        <v>13413</v>
      </c>
      <c r="L9551" s="545" t="s">
        <v>14993</v>
      </c>
      <c r="M9551" s="548" t="s">
        <v>13868</v>
      </c>
      <c r="N9551" s="545" t="s">
        <v>13413</v>
      </c>
      <c r="O9551" s="545" t="s">
        <v>14994</v>
      </c>
      <c r="P9551" s="549">
        <v>7137</v>
      </c>
      <c r="Q9551" s="549">
        <v>2</v>
      </c>
      <c r="R9551" s="549">
        <v>117</v>
      </c>
      <c r="S9551" s="548">
        <v>2228</v>
      </c>
      <c r="T9551" s="548"/>
      <c r="U9551" s="99"/>
    </row>
    <row r="9552" spans="1:21" ht="19.5" customHeight="1">
      <c r="A9552" s="545">
        <v>104409</v>
      </c>
      <c r="B9552" s="545" t="s">
        <v>4389</v>
      </c>
      <c r="C9552" s="545" t="s">
        <v>216</v>
      </c>
      <c r="D9552" s="546">
        <v>45708</v>
      </c>
      <c r="E9552" s="171" t="str">
        <f t="shared" si="149"/>
        <v>2025</v>
      </c>
      <c r="F9552" s="547">
        <v>1144.22</v>
      </c>
      <c r="G9552" s="548">
        <v>0.19</v>
      </c>
      <c r="H9552" s="547">
        <v>961.53</v>
      </c>
      <c r="I9552" s="545" t="s">
        <v>12973</v>
      </c>
      <c r="J9552" s="545" t="s">
        <v>13307</v>
      </c>
      <c r="K9552" s="545" t="s">
        <v>13413</v>
      </c>
      <c r="L9552" s="545" t="s">
        <v>13413</v>
      </c>
      <c r="M9552" s="548" t="s">
        <v>13758</v>
      </c>
      <c r="N9552" s="545" t="s">
        <v>13413</v>
      </c>
      <c r="O9552" s="545" t="s">
        <v>13413</v>
      </c>
      <c r="P9552" s="549">
        <v>7138</v>
      </c>
      <c r="Q9552" s="549">
        <v>1</v>
      </c>
      <c r="R9552" s="549">
        <v>59</v>
      </c>
      <c r="S9552" s="548">
        <v>2228</v>
      </c>
      <c r="T9552" s="548"/>
      <c r="U9552" s="99"/>
    </row>
    <row r="9553" spans="1:21" ht="19.5" customHeight="1">
      <c r="A9553" s="545">
        <v>104410</v>
      </c>
      <c r="B9553" s="545" t="s">
        <v>6206</v>
      </c>
      <c r="C9553" s="545" t="s">
        <v>216</v>
      </c>
      <c r="D9553" s="546">
        <v>46052</v>
      </c>
      <c r="E9553" s="171" t="str">
        <f t="shared" si="149"/>
        <v>2026</v>
      </c>
      <c r="F9553" s="547">
        <v>1368893</v>
      </c>
      <c r="G9553" s="548">
        <v>0.19</v>
      </c>
      <c r="H9553" s="547">
        <v>1150330.25</v>
      </c>
      <c r="I9553" s="545" t="s">
        <v>12685</v>
      </c>
      <c r="J9553" s="545" t="s">
        <v>13307</v>
      </c>
      <c r="K9553" s="545" t="s">
        <v>19222</v>
      </c>
      <c r="L9553" s="545" t="s">
        <v>13413</v>
      </c>
      <c r="M9553" s="548" t="s">
        <v>13758</v>
      </c>
      <c r="N9553" s="545" t="s">
        <v>13413</v>
      </c>
      <c r="O9553" s="545" t="s">
        <v>13413</v>
      </c>
      <c r="P9553" s="549">
        <v>7139</v>
      </c>
      <c r="Q9553" s="549">
        <v>1</v>
      </c>
      <c r="R9553" s="549">
        <v>11</v>
      </c>
      <c r="S9553" s="548">
        <v>2228</v>
      </c>
      <c r="T9553" s="548"/>
      <c r="U9553" s="99"/>
    </row>
    <row r="9554" spans="1:21" ht="19.5" customHeight="1">
      <c r="A9554" s="545">
        <v>104411</v>
      </c>
      <c r="B9554" s="545" t="s">
        <v>1737</v>
      </c>
      <c r="C9554" s="545" t="s">
        <v>786</v>
      </c>
      <c r="D9554" s="546"/>
      <c r="E9554" s="171" t="str">
        <f t="shared" si="149"/>
        <v>1900</v>
      </c>
      <c r="F9554" s="547">
        <v>0</v>
      </c>
      <c r="G9554" s="548">
        <v>0</v>
      </c>
      <c r="H9554" s="547">
        <v>0</v>
      </c>
      <c r="I9554" s="545" t="s">
        <v>12645</v>
      </c>
      <c r="J9554" s="545"/>
      <c r="K9554" s="545" t="s">
        <v>13413</v>
      </c>
      <c r="L9554" s="545" t="s">
        <v>13413</v>
      </c>
      <c r="M9554" s="548" t="s">
        <v>13758</v>
      </c>
      <c r="N9554" s="545" t="s">
        <v>13413</v>
      </c>
      <c r="O9554" s="545" t="s">
        <v>13413</v>
      </c>
      <c r="P9554" s="549">
        <v>7140</v>
      </c>
      <c r="Q9554" s="549">
        <v>1</v>
      </c>
      <c r="R9554" s="549">
        <v>12</v>
      </c>
      <c r="S9554" s="548"/>
      <c r="T9554" s="548"/>
      <c r="U9554" s="99"/>
    </row>
    <row r="9555" spans="1:21" ht="19.5" customHeight="1">
      <c r="A9555" s="545">
        <v>104412</v>
      </c>
      <c r="B9555" s="545" t="s">
        <v>2477</v>
      </c>
      <c r="C9555" s="545" t="s">
        <v>216</v>
      </c>
      <c r="D9555" s="546"/>
      <c r="E9555" s="171" t="str">
        <f t="shared" si="149"/>
        <v>1900</v>
      </c>
      <c r="F9555" s="547">
        <v>0</v>
      </c>
      <c r="G9555" s="548">
        <v>0</v>
      </c>
      <c r="H9555" s="547">
        <v>0</v>
      </c>
      <c r="I9555" s="545" t="s">
        <v>12676</v>
      </c>
      <c r="J9555" s="545"/>
      <c r="K9555" s="545" t="s">
        <v>13413</v>
      </c>
      <c r="L9555" s="545" t="s">
        <v>13413</v>
      </c>
      <c r="M9555" s="548" t="s">
        <v>13758</v>
      </c>
      <c r="N9555" s="545" t="s">
        <v>13413</v>
      </c>
      <c r="O9555" s="545" t="s">
        <v>13413</v>
      </c>
      <c r="P9555" s="549">
        <v>7141</v>
      </c>
      <c r="Q9555" s="549">
        <v>1</v>
      </c>
      <c r="R9555" s="549">
        <v>14</v>
      </c>
      <c r="S9555" s="548"/>
      <c r="T9555" s="548"/>
      <c r="U9555" s="99"/>
    </row>
    <row r="9556" spans="1:21" ht="19.5" customHeight="1">
      <c r="A9556" s="545">
        <v>104413</v>
      </c>
      <c r="B9556" s="545" t="s">
        <v>5372</v>
      </c>
      <c r="C9556" s="545" t="s">
        <v>216</v>
      </c>
      <c r="D9556" s="546"/>
      <c r="E9556" s="171" t="str">
        <f t="shared" si="149"/>
        <v>1900</v>
      </c>
      <c r="F9556" s="547">
        <v>0</v>
      </c>
      <c r="G9556" s="548">
        <v>0</v>
      </c>
      <c r="H9556" s="547">
        <v>0</v>
      </c>
      <c r="I9556" s="545" t="s">
        <v>12746</v>
      </c>
      <c r="J9556" s="545"/>
      <c r="K9556" s="545" t="s">
        <v>13413</v>
      </c>
      <c r="L9556" s="545" t="s">
        <v>13413</v>
      </c>
      <c r="M9556" s="548" t="s">
        <v>13758</v>
      </c>
      <c r="N9556" s="545" t="s">
        <v>22179</v>
      </c>
      <c r="O9556" s="545" t="s">
        <v>13413</v>
      </c>
      <c r="P9556" s="549">
        <v>7142</v>
      </c>
      <c r="Q9556" s="549">
        <v>1</v>
      </c>
      <c r="R9556" s="549">
        <v>29</v>
      </c>
      <c r="S9556" s="548"/>
      <c r="T9556" s="548">
        <v>173</v>
      </c>
      <c r="U9556" s="99"/>
    </row>
    <row r="9557" spans="1:21" ht="19.5" customHeight="1">
      <c r="A9557" s="545">
        <v>104414</v>
      </c>
      <c r="B9557" s="545" t="s">
        <v>10000</v>
      </c>
      <c r="C9557" s="545" t="s">
        <v>221</v>
      </c>
      <c r="D9557" s="546"/>
      <c r="E9557" s="171" t="str">
        <f t="shared" si="149"/>
        <v>1900</v>
      </c>
      <c r="F9557" s="547">
        <v>0</v>
      </c>
      <c r="G9557" s="548">
        <v>0</v>
      </c>
      <c r="H9557" s="547">
        <v>0</v>
      </c>
      <c r="I9557" s="545" t="s">
        <v>12681</v>
      </c>
      <c r="J9557" s="545"/>
      <c r="K9557" s="545" t="s">
        <v>19223</v>
      </c>
      <c r="L9557" s="545" t="s">
        <v>13413</v>
      </c>
      <c r="M9557" s="548" t="s">
        <v>13758</v>
      </c>
      <c r="N9557" s="545" t="s">
        <v>13413</v>
      </c>
      <c r="O9557" s="545" t="s">
        <v>13413</v>
      </c>
      <c r="P9557" s="549">
        <v>7143</v>
      </c>
      <c r="Q9557" s="549">
        <v>1</v>
      </c>
      <c r="R9557" s="549">
        <v>3</v>
      </c>
      <c r="S9557" s="548"/>
      <c r="T9557" s="548"/>
      <c r="U9557" s="99"/>
    </row>
    <row r="9558" spans="1:21" ht="19.5" customHeight="1">
      <c r="A9558" s="545">
        <v>104415</v>
      </c>
      <c r="B9558" s="545" t="s">
        <v>921</v>
      </c>
      <c r="C9558" s="545" t="s">
        <v>4532</v>
      </c>
      <c r="D9558" s="546"/>
      <c r="E9558" s="171" t="str">
        <f t="shared" si="149"/>
        <v>1900</v>
      </c>
      <c r="F9558" s="547">
        <v>0</v>
      </c>
      <c r="G9558" s="548">
        <v>0</v>
      </c>
      <c r="H9558" s="547">
        <v>0</v>
      </c>
      <c r="I9558" s="545" t="s">
        <v>12668</v>
      </c>
      <c r="J9558" s="545"/>
      <c r="K9558" s="545" t="s">
        <v>13413</v>
      </c>
      <c r="L9558" s="545" t="s">
        <v>13413</v>
      </c>
      <c r="M9558" s="548" t="s">
        <v>13758</v>
      </c>
      <c r="N9558" s="545" t="s">
        <v>13413</v>
      </c>
      <c r="O9558" s="545" t="s">
        <v>13413</v>
      </c>
      <c r="P9558" s="549">
        <v>7144</v>
      </c>
      <c r="Q9558" s="549">
        <v>1</v>
      </c>
      <c r="R9558" s="549">
        <v>7</v>
      </c>
      <c r="S9558" s="548"/>
      <c r="T9558" s="548"/>
      <c r="U9558" s="99"/>
    </row>
    <row r="9559" spans="1:21" ht="19.5" customHeight="1">
      <c r="A9559" s="545">
        <v>104416</v>
      </c>
      <c r="B9559" s="545" t="s">
        <v>9999</v>
      </c>
      <c r="C9559" s="545" t="s">
        <v>216</v>
      </c>
      <c r="D9559" s="546"/>
      <c r="E9559" s="171" t="str">
        <f t="shared" si="149"/>
        <v>1900</v>
      </c>
      <c r="F9559" s="547">
        <v>0</v>
      </c>
      <c r="G9559" s="548">
        <v>0</v>
      </c>
      <c r="H9559" s="547">
        <v>0</v>
      </c>
      <c r="I9559" s="545" t="s">
        <v>12681</v>
      </c>
      <c r="J9559" s="545"/>
      <c r="K9559" s="545" t="s">
        <v>13413</v>
      </c>
      <c r="L9559" s="545" t="s">
        <v>13413</v>
      </c>
      <c r="M9559" s="548" t="s">
        <v>13758</v>
      </c>
      <c r="N9559" s="545" t="s">
        <v>13413</v>
      </c>
      <c r="O9559" s="545" t="s">
        <v>13413</v>
      </c>
      <c r="P9559" s="549">
        <v>7145</v>
      </c>
      <c r="Q9559" s="549">
        <v>1</v>
      </c>
      <c r="R9559" s="549">
        <v>3</v>
      </c>
      <c r="S9559" s="548"/>
      <c r="T9559" s="548"/>
      <c r="U9559" s="99"/>
    </row>
    <row r="9560" spans="1:21" ht="19.5" customHeight="1">
      <c r="A9560" s="545">
        <v>104417</v>
      </c>
      <c r="B9560" s="545" t="s">
        <v>9998</v>
      </c>
      <c r="C9560" s="545" t="s">
        <v>209</v>
      </c>
      <c r="D9560" s="546"/>
      <c r="E9560" s="171" t="str">
        <f t="shared" si="149"/>
        <v>1900</v>
      </c>
      <c r="F9560" s="547">
        <v>0</v>
      </c>
      <c r="G9560" s="548">
        <v>0</v>
      </c>
      <c r="H9560" s="547">
        <v>0</v>
      </c>
      <c r="I9560" s="545" t="s">
        <v>12654</v>
      </c>
      <c r="J9560" s="545"/>
      <c r="K9560" s="545" t="s">
        <v>19224</v>
      </c>
      <c r="L9560" s="545" t="s">
        <v>15948</v>
      </c>
      <c r="M9560" s="548" t="s">
        <v>13843</v>
      </c>
      <c r="N9560" s="545" t="s">
        <v>22180</v>
      </c>
      <c r="O9560" s="545" t="s">
        <v>13413</v>
      </c>
      <c r="P9560" s="549">
        <v>7146</v>
      </c>
      <c r="Q9560" s="549">
        <v>5</v>
      </c>
      <c r="R9560" s="549">
        <v>2</v>
      </c>
      <c r="S9560" s="548"/>
      <c r="T9560" s="548">
        <v>164</v>
      </c>
      <c r="U9560" s="99"/>
    </row>
    <row r="9561" spans="1:21" ht="19.5" customHeight="1">
      <c r="A9561" s="545">
        <v>104418</v>
      </c>
      <c r="B9561" s="545" t="s">
        <v>9997</v>
      </c>
      <c r="C9561" s="545" t="s">
        <v>209</v>
      </c>
      <c r="D9561" s="546"/>
      <c r="E9561" s="171" t="str">
        <f t="shared" si="149"/>
        <v>1900</v>
      </c>
      <c r="F9561" s="547">
        <v>0</v>
      </c>
      <c r="G9561" s="548">
        <v>0</v>
      </c>
      <c r="H9561" s="547">
        <v>0</v>
      </c>
      <c r="I9561" s="545" t="s">
        <v>12654</v>
      </c>
      <c r="J9561" s="545"/>
      <c r="K9561" s="545" t="s">
        <v>13413</v>
      </c>
      <c r="L9561" s="545" t="s">
        <v>15948</v>
      </c>
      <c r="M9561" s="548" t="s">
        <v>13813</v>
      </c>
      <c r="N9561" s="545" t="s">
        <v>22180</v>
      </c>
      <c r="O9561" s="545" t="s">
        <v>13413</v>
      </c>
      <c r="P9561" s="549">
        <v>7147</v>
      </c>
      <c r="Q9561" s="549">
        <v>3</v>
      </c>
      <c r="R9561" s="549">
        <v>2</v>
      </c>
      <c r="S9561" s="548"/>
      <c r="T9561" s="548">
        <v>164</v>
      </c>
      <c r="U9561" s="99"/>
    </row>
    <row r="9562" spans="1:21" ht="19.5" customHeight="1">
      <c r="A9562" s="545">
        <v>104419</v>
      </c>
      <c r="B9562" s="545" t="s">
        <v>2736</v>
      </c>
      <c r="C9562" s="545" t="s">
        <v>216</v>
      </c>
      <c r="D9562" s="546">
        <v>45708</v>
      </c>
      <c r="E9562" s="171" t="str">
        <f t="shared" si="149"/>
        <v>2025</v>
      </c>
      <c r="F9562" s="547">
        <v>57399.89</v>
      </c>
      <c r="G9562" s="548">
        <v>0</v>
      </c>
      <c r="H9562" s="547">
        <v>57399.89</v>
      </c>
      <c r="I9562" s="545" t="s">
        <v>12675</v>
      </c>
      <c r="J9562" s="545" t="s">
        <v>13307</v>
      </c>
      <c r="K9562" s="545" t="s">
        <v>13413</v>
      </c>
      <c r="L9562" s="545" t="s">
        <v>13413</v>
      </c>
      <c r="M9562" s="548" t="s">
        <v>13758</v>
      </c>
      <c r="N9562" s="545" t="s">
        <v>13413</v>
      </c>
      <c r="O9562" s="545" t="s">
        <v>13413</v>
      </c>
      <c r="P9562" s="549">
        <v>7148</v>
      </c>
      <c r="Q9562" s="549">
        <v>1</v>
      </c>
      <c r="R9562" s="549">
        <v>15</v>
      </c>
      <c r="S9562" s="548">
        <v>2228</v>
      </c>
      <c r="T9562" s="548"/>
      <c r="U9562" s="99"/>
    </row>
    <row r="9563" spans="1:21" ht="19.5" customHeight="1">
      <c r="A9563" s="545">
        <v>104420</v>
      </c>
      <c r="B9563" s="545" t="s">
        <v>6205</v>
      </c>
      <c r="C9563" s="545" t="s">
        <v>786</v>
      </c>
      <c r="D9563" s="546">
        <v>45708</v>
      </c>
      <c r="E9563" s="171" t="str">
        <f t="shared" si="149"/>
        <v>2025</v>
      </c>
      <c r="F9563" s="547">
        <v>102868.93</v>
      </c>
      <c r="G9563" s="548">
        <v>0.19</v>
      </c>
      <c r="H9563" s="547">
        <v>86444.479999999996</v>
      </c>
      <c r="I9563" s="545" t="s">
        <v>12683</v>
      </c>
      <c r="J9563" s="545" t="s">
        <v>13307</v>
      </c>
      <c r="K9563" s="545" t="s">
        <v>13413</v>
      </c>
      <c r="L9563" s="545" t="s">
        <v>13413</v>
      </c>
      <c r="M9563" s="548" t="s">
        <v>13758</v>
      </c>
      <c r="N9563" s="545" t="s">
        <v>13413</v>
      </c>
      <c r="O9563" s="545" t="s">
        <v>13413</v>
      </c>
      <c r="P9563" s="549">
        <v>7149</v>
      </c>
      <c r="Q9563" s="549">
        <v>1</v>
      </c>
      <c r="R9563" s="549">
        <v>18</v>
      </c>
      <c r="S9563" s="548">
        <v>2228</v>
      </c>
      <c r="T9563" s="548"/>
      <c r="U9563" s="99"/>
    </row>
    <row r="9564" spans="1:21" ht="19.5" customHeight="1">
      <c r="A9564" s="545">
        <v>104421</v>
      </c>
      <c r="B9564" s="545" t="s">
        <v>6204</v>
      </c>
      <c r="C9564" s="545" t="s">
        <v>786</v>
      </c>
      <c r="D9564" s="546">
        <v>45708</v>
      </c>
      <c r="E9564" s="171" t="str">
        <f t="shared" si="149"/>
        <v>2025</v>
      </c>
      <c r="F9564" s="547">
        <v>72516.98</v>
      </c>
      <c r="G9564" s="548">
        <v>0.19</v>
      </c>
      <c r="H9564" s="547">
        <v>60938.64</v>
      </c>
      <c r="I9564" s="545" t="s">
        <v>12683</v>
      </c>
      <c r="J9564" s="545" t="s">
        <v>13307</v>
      </c>
      <c r="K9564" s="545" t="s">
        <v>13413</v>
      </c>
      <c r="L9564" s="545" t="s">
        <v>13413</v>
      </c>
      <c r="M9564" s="548" t="s">
        <v>13758</v>
      </c>
      <c r="N9564" s="545" t="s">
        <v>13413</v>
      </c>
      <c r="O9564" s="545" t="s">
        <v>13413</v>
      </c>
      <c r="P9564" s="549">
        <v>7150</v>
      </c>
      <c r="Q9564" s="549">
        <v>1</v>
      </c>
      <c r="R9564" s="549">
        <v>18</v>
      </c>
      <c r="S9564" s="548">
        <v>2228</v>
      </c>
      <c r="T9564" s="548"/>
      <c r="U9564" s="99"/>
    </row>
    <row r="9565" spans="1:21" ht="19.5" customHeight="1">
      <c r="A9565" s="545">
        <v>104423</v>
      </c>
      <c r="B9565" s="545" t="s">
        <v>9996</v>
      </c>
      <c r="C9565" s="545" t="s">
        <v>221</v>
      </c>
      <c r="D9565" s="546">
        <v>44592</v>
      </c>
      <c r="E9565" s="171" t="str">
        <f t="shared" si="149"/>
        <v>2022</v>
      </c>
      <c r="F9565" s="547">
        <v>32069</v>
      </c>
      <c r="G9565" s="548">
        <v>0.19</v>
      </c>
      <c r="H9565" s="547">
        <v>26948.74</v>
      </c>
      <c r="I9565" s="545" t="s">
        <v>12722</v>
      </c>
      <c r="J9565" s="545" t="s">
        <v>13297</v>
      </c>
      <c r="K9565" s="545" t="s">
        <v>13413</v>
      </c>
      <c r="L9565" s="545" t="s">
        <v>13413</v>
      </c>
      <c r="M9565" s="548" t="s">
        <v>13758</v>
      </c>
      <c r="N9565" s="545" t="s">
        <v>13413</v>
      </c>
      <c r="O9565" s="545" t="s">
        <v>13413</v>
      </c>
      <c r="P9565" s="549">
        <v>7151</v>
      </c>
      <c r="Q9565" s="549">
        <v>1</v>
      </c>
      <c r="R9565" s="549">
        <v>36</v>
      </c>
      <c r="S9565" s="548">
        <v>2257</v>
      </c>
      <c r="T9565" s="548"/>
      <c r="U9565" s="99"/>
    </row>
    <row r="9566" spans="1:21" ht="19.5" customHeight="1">
      <c r="A9566" s="545">
        <v>104424</v>
      </c>
      <c r="B9566" s="545" t="s">
        <v>7577</v>
      </c>
      <c r="C9566" s="545" t="s">
        <v>216</v>
      </c>
      <c r="D9566" s="546">
        <v>43675</v>
      </c>
      <c r="E9566" s="171" t="str">
        <f t="shared" si="149"/>
        <v>2019</v>
      </c>
      <c r="F9566" s="547">
        <v>27295</v>
      </c>
      <c r="G9566" s="548">
        <v>0.16</v>
      </c>
      <c r="H9566" s="547">
        <v>23530.17</v>
      </c>
      <c r="I9566" s="545" t="s">
        <v>12717</v>
      </c>
      <c r="J9566" s="545" t="s">
        <v>13298</v>
      </c>
      <c r="K9566" s="545" t="s">
        <v>13413</v>
      </c>
      <c r="L9566" s="545" t="s">
        <v>13413</v>
      </c>
      <c r="M9566" s="548" t="s">
        <v>13758</v>
      </c>
      <c r="N9566" s="545" t="s">
        <v>13413</v>
      </c>
      <c r="O9566" s="545" t="s">
        <v>13413</v>
      </c>
      <c r="P9566" s="549">
        <v>7152</v>
      </c>
      <c r="Q9566" s="549">
        <v>1</v>
      </c>
      <c r="R9566" s="549">
        <v>19</v>
      </c>
      <c r="S9566" s="548">
        <v>1012</v>
      </c>
      <c r="T9566" s="548"/>
      <c r="U9566" s="99"/>
    </row>
    <row r="9567" spans="1:21" ht="19.5" customHeight="1">
      <c r="A9567" s="545">
        <v>104425</v>
      </c>
      <c r="B9567" s="545" t="s">
        <v>9995</v>
      </c>
      <c r="C9567" s="545" t="s">
        <v>216</v>
      </c>
      <c r="D9567" s="546"/>
      <c r="E9567" s="171" t="str">
        <f t="shared" si="149"/>
        <v>1900</v>
      </c>
      <c r="F9567" s="547">
        <v>0</v>
      </c>
      <c r="G9567" s="548">
        <v>0</v>
      </c>
      <c r="H9567" s="547">
        <v>0</v>
      </c>
      <c r="I9567" s="545" t="s">
        <v>12675</v>
      </c>
      <c r="J9567" s="545"/>
      <c r="K9567" s="545" t="s">
        <v>13413</v>
      </c>
      <c r="L9567" s="545" t="s">
        <v>13413</v>
      </c>
      <c r="M9567" s="548" t="s">
        <v>13758</v>
      </c>
      <c r="N9567" s="545" t="s">
        <v>13413</v>
      </c>
      <c r="O9567" s="545" t="s">
        <v>13413</v>
      </c>
      <c r="P9567" s="549">
        <v>7153</v>
      </c>
      <c r="Q9567" s="549">
        <v>1</v>
      </c>
      <c r="R9567" s="549">
        <v>15</v>
      </c>
      <c r="S9567" s="548"/>
      <c r="T9567" s="548"/>
      <c r="U9567" s="99"/>
    </row>
    <row r="9568" spans="1:21" ht="19.5" customHeight="1">
      <c r="A9568" s="545">
        <v>104426</v>
      </c>
      <c r="B9568" s="545" t="s">
        <v>9994</v>
      </c>
      <c r="C9568" s="545" t="s">
        <v>216</v>
      </c>
      <c r="D9568" s="546"/>
      <c r="E9568" s="171" t="str">
        <f t="shared" si="149"/>
        <v>1900</v>
      </c>
      <c r="F9568" s="547">
        <v>0</v>
      </c>
      <c r="G9568" s="548">
        <v>0</v>
      </c>
      <c r="H9568" s="547">
        <v>0</v>
      </c>
      <c r="I9568" s="545" t="s">
        <v>12676</v>
      </c>
      <c r="J9568" s="545"/>
      <c r="K9568" s="545" t="s">
        <v>13413</v>
      </c>
      <c r="L9568" s="545" t="s">
        <v>13413</v>
      </c>
      <c r="M9568" s="548" t="s">
        <v>13758</v>
      </c>
      <c r="N9568" s="545" t="s">
        <v>13413</v>
      </c>
      <c r="O9568" s="545" t="s">
        <v>13413</v>
      </c>
      <c r="P9568" s="549">
        <v>7154</v>
      </c>
      <c r="Q9568" s="549">
        <v>1</v>
      </c>
      <c r="R9568" s="549">
        <v>14</v>
      </c>
      <c r="S9568" s="548"/>
      <c r="T9568" s="548"/>
      <c r="U9568" s="99"/>
    </row>
    <row r="9569" spans="1:21" ht="19.5" customHeight="1">
      <c r="A9569" s="545">
        <v>104427</v>
      </c>
      <c r="B9569" s="545" t="s">
        <v>9993</v>
      </c>
      <c r="C9569" s="545" t="s">
        <v>216</v>
      </c>
      <c r="D9569" s="546">
        <v>44601</v>
      </c>
      <c r="E9569" s="171" t="str">
        <f t="shared" si="149"/>
        <v>2022</v>
      </c>
      <c r="F9569" s="547">
        <v>54</v>
      </c>
      <c r="G9569" s="548">
        <v>0.19</v>
      </c>
      <c r="H9569" s="547">
        <v>45.38</v>
      </c>
      <c r="I9569" s="545" t="s">
        <v>12973</v>
      </c>
      <c r="J9569" s="545" t="s">
        <v>13297</v>
      </c>
      <c r="K9569" s="545" t="s">
        <v>13413</v>
      </c>
      <c r="L9569" s="545" t="s">
        <v>13413</v>
      </c>
      <c r="M9569" s="548" t="s">
        <v>13758</v>
      </c>
      <c r="N9569" s="545" t="s">
        <v>13413</v>
      </c>
      <c r="O9569" s="545" t="s">
        <v>13413</v>
      </c>
      <c r="P9569" s="549">
        <v>7155</v>
      </c>
      <c r="Q9569" s="549">
        <v>1</v>
      </c>
      <c r="R9569" s="549">
        <v>59</v>
      </c>
      <c r="S9569" s="548">
        <v>2257</v>
      </c>
      <c r="T9569" s="548"/>
      <c r="U9569" s="99"/>
    </row>
    <row r="9570" spans="1:21" ht="19.5" customHeight="1">
      <c r="A9570" s="545">
        <v>104428</v>
      </c>
      <c r="B9570" s="545" t="s">
        <v>9992</v>
      </c>
      <c r="C9570" s="545" t="s">
        <v>216</v>
      </c>
      <c r="D9570" s="546"/>
      <c r="E9570" s="171" t="str">
        <f t="shared" si="149"/>
        <v>1900</v>
      </c>
      <c r="F9570" s="547">
        <v>0</v>
      </c>
      <c r="G9570" s="548">
        <v>0</v>
      </c>
      <c r="H9570" s="547">
        <v>0</v>
      </c>
      <c r="I9570" s="545" t="s">
        <v>12643</v>
      </c>
      <c r="J9570" s="545"/>
      <c r="K9570" s="545" t="s">
        <v>13413</v>
      </c>
      <c r="L9570" s="545" t="s">
        <v>13413</v>
      </c>
      <c r="M9570" s="548" t="s">
        <v>13758</v>
      </c>
      <c r="N9570" s="545" t="s">
        <v>13413</v>
      </c>
      <c r="O9570" s="545" t="s">
        <v>13413</v>
      </c>
      <c r="P9570" s="549">
        <v>7156</v>
      </c>
      <c r="Q9570" s="549">
        <v>1</v>
      </c>
      <c r="R9570" s="549">
        <v>6</v>
      </c>
      <c r="S9570" s="548"/>
      <c r="T9570" s="548"/>
      <c r="U9570" s="99"/>
    </row>
    <row r="9571" spans="1:21" ht="19.5" customHeight="1">
      <c r="A9571" s="545">
        <v>104429</v>
      </c>
      <c r="B9571" s="545" t="s">
        <v>9991</v>
      </c>
      <c r="C9571" s="545" t="s">
        <v>221</v>
      </c>
      <c r="D9571" s="546"/>
      <c r="E9571" s="171" t="str">
        <f t="shared" si="149"/>
        <v>1900</v>
      </c>
      <c r="F9571" s="547">
        <v>0</v>
      </c>
      <c r="G9571" s="548">
        <v>0</v>
      </c>
      <c r="H9571" s="547">
        <v>0</v>
      </c>
      <c r="I9571" s="545" t="s">
        <v>12643</v>
      </c>
      <c r="J9571" s="545"/>
      <c r="K9571" s="545" t="s">
        <v>13413</v>
      </c>
      <c r="L9571" s="545" t="s">
        <v>13413</v>
      </c>
      <c r="M9571" s="548" t="s">
        <v>13758</v>
      </c>
      <c r="N9571" s="545" t="s">
        <v>13413</v>
      </c>
      <c r="O9571" s="545" t="s">
        <v>13413</v>
      </c>
      <c r="P9571" s="549">
        <v>7157</v>
      </c>
      <c r="Q9571" s="549">
        <v>1</v>
      </c>
      <c r="R9571" s="549">
        <v>6</v>
      </c>
      <c r="S9571" s="548"/>
      <c r="T9571" s="548"/>
      <c r="U9571" s="99"/>
    </row>
    <row r="9572" spans="1:21" ht="19.5" customHeight="1">
      <c r="A9572" s="545">
        <v>104430</v>
      </c>
      <c r="B9572" s="545" t="s">
        <v>7331</v>
      </c>
      <c r="C9572" s="545" t="s">
        <v>216</v>
      </c>
      <c r="D9572" s="546">
        <v>43816</v>
      </c>
      <c r="E9572" s="171" t="str">
        <f t="shared" si="149"/>
        <v>2019</v>
      </c>
      <c r="F9572" s="547">
        <v>493.01</v>
      </c>
      <c r="G9572" s="548">
        <v>0.19</v>
      </c>
      <c r="H9572" s="547">
        <v>414.29</v>
      </c>
      <c r="I9572" s="545" t="s">
        <v>12637</v>
      </c>
      <c r="J9572" s="545" t="s">
        <v>13325</v>
      </c>
      <c r="K9572" s="545" t="s">
        <v>13413</v>
      </c>
      <c r="L9572" s="545" t="s">
        <v>13413</v>
      </c>
      <c r="M9572" s="548" t="s">
        <v>13758</v>
      </c>
      <c r="N9572" s="545" t="s">
        <v>13413</v>
      </c>
      <c r="O9572" s="545" t="s">
        <v>13413</v>
      </c>
      <c r="P9572" s="549">
        <v>7158</v>
      </c>
      <c r="Q9572" s="549">
        <v>1</v>
      </c>
      <c r="R9572" s="549">
        <v>13</v>
      </c>
      <c r="S9572" s="548">
        <v>1207</v>
      </c>
      <c r="T9572" s="548"/>
      <c r="U9572" s="99"/>
    </row>
    <row r="9573" spans="1:21" ht="19.5" customHeight="1">
      <c r="A9573" s="545">
        <v>104431</v>
      </c>
      <c r="B9573" s="545" t="s">
        <v>2143</v>
      </c>
      <c r="C9573" s="545" t="s">
        <v>216</v>
      </c>
      <c r="D9573" s="546"/>
      <c r="E9573" s="171" t="str">
        <f t="shared" si="149"/>
        <v>1900</v>
      </c>
      <c r="F9573" s="547">
        <v>0</v>
      </c>
      <c r="G9573" s="548">
        <v>0</v>
      </c>
      <c r="H9573" s="547">
        <v>0</v>
      </c>
      <c r="I9573" s="545" t="s">
        <v>12637</v>
      </c>
      <c r="J9573" s="545"/>
      <c r="K9573" s="545" t="s">
        <v>13413</v>
      </c>
      <c r="L9573" s="545" t="s">
        <v>13413</v>
      </c>
      <c r="M9573" s="548" t="s">
        <v>13758</v>
      </c>
      <c r="N9573" s="545" t="s">
        <v>13413</v>
      </c>
      <c r="O9573" s="545" t="s">
        <v>13413</v>
      </c>
      <c r="P9573" s="549">
        <v>7159</v>
      </c>
      <c r="Q9573" s="549">
        <v>1</v>
      </c>
      <c r="R9573" s="549">
        <v>13</v>
      </c>
      <c r="S9573" s="548"/>
      <c r="T9573" s="548"/>
      <c r="U9573" s="99"/>
    </row>
    <row r="9574" spans="1:21" ht="19.5" customHeight="1">
      <c r="A9574" s="545">
        <v>104433</v>
      </c>
      <c r="B9574" s="545" t="s">
        <v>9990</v>
      </c>
      <c r="C9574" s="545" t="s">
        <v>216</v>
      </c>
      <c r="D9574" s="546"/>
      <c r="E9574" s="171" t="str">
        <f t="shared" si="149"/>
        <v>1900</v>
      </c>
      <c r="F9574" s="547">
        <v>0</v>
      </c>
      <c r="G9574" s="548">
        <v>0</v>
      </c>
      <c r="H9574" s="547">
        <v>0</v>
      </c>
      <c r="I9574" s="545" t="s">
        <v>12637</v>
      </c>
      <c r="J9574" s="545"/>
      <c r="K9574" s="545" t="s">
        <v>13413</v>
      </c>
      <c r="L9574" s="545" t="s">
        <v>13413</v>
      </c>
      <c r="M9574" s="548" t="s">
        <v>13758</v>
      </c>
      <c r="N9574" s="545" t="s">
        <v>13413</v>
      </c>
      <c r="O9574" s="545" t="s">
        <v>13413</v>
      </c>
      <c r="P9574" s="549">
        <v>7160</v>
      </c>
      <c r="Q9574" s="549">
        <v>1</v>
      </c>
      <c r="R9574" s="549">
        <v>13</v>
      </c>
      <c r="S9574" s="548"/>
      <c r="T9574" s="548"/>
      <c r="U9574" s="99"/>
    </row>
    <row r="9575" spans="1:21" ht="19.5" customHeight="1">
      <c r="A9575" s="545">
        <v>104434</v>
      </c>
      <c r="B9575" s="545" t="s">
        <v>1868</v>
      </c>
      <c r="C9575" s="545" t="s">
        <v>216</v>
      </c>
      <c r="D9575" s="546"/>
      <c r="E9575" s="171" t="str">
        <f t="shared" si="149"/>
        <v>1900</v>
      </c>
      <c r="F9575" s="547">
        <v>0</v>
      </c>
      <c r="G9575" s="548">
        <v>0</v>
      </c>
      <c r="H9575" s="547">
        <v>0</v>
      </c>
      <c r="I9575" s="545" t="s">
        <v>12637</v>
      </c>
      <c r="J9575" s="545"/>
      <c r="K9575" s="545" t="s">
        <v>13413</v>
      </c>
      <c r="L9575" s="545" t="s">
        <v>13413</v>
      </c>
      <c r="M9575" s="548" t="s">
        <v>13758</v>
      </c>
      <c r="N9575" s="545" t="s">
        <v>13413</v>
      </c>
      <c r="O9575" s="545" t="s">
        <v>13413</v>
      </c>
      <c r="P9575" s="549">
        <v>7161</v>
      </c>
      <c r="Q9575" s="549">
        <v>1</v>
      </c>
      <c r="R9575" s="549">
        <v>13</v>
      </c>
      <c r="S9575" s="548"/>
      <c r="T9575" s="548"/>
      <c r="U9575" s="99"/>
    </row>
    <row r="9576" spans="1:21" ht="19.5" customHeight="1">
      <c r="A9576" s="545">
        <v>104435</v>
      </c>
      <c r="B9576" s="545" t="s">
        <v>2260</v>
      </c>
      <c r="C9576" s="545" t="s">
        <v>216</v>
      </c>
      <c r="D9576" s="546"/>
      <c r="E9576" s="171" t="str">
        <f t="shared" si="149"/>
        <v>1900</v>
      </c>
      <c r="F9576" s="547">
        <v>0</v>
      </c>
      <c r="G9576" s="548">
        <v>0</v>
      </c>
      <c r="H9576" s="547">
        <v>0</v>
      </c>
      <c r="I9576" s="545" t="s">
        <v>12637</v>
      </c>
      <c r="J9576" s="545"/>
      <c r="K9576" s="545" t="s">
        <v>13413</v>
      </c>
      <c r="L9576" s="545" t="s">
        <v>13413</v>
      </c>
      <c r="M9576" s="548" t="s">
        <v>13758</v>
      </c>
      <c r="N9576" s="545" t="s">
        <v>13413</v>
      </c>
      <c r="O9576" s="545" t="s">
        <v>13413</v>
      </c>
      <c r="P9576" s="549">
        <v>7162</v>
      </c>
      <c r="Q9576" s="549">
        <v>1</v>
      </c>
      <c r="R9576" s="549">
        <v>13</v>
      </c>
      <c r="S9576" s="548"/>
      <c r="T9576" s="548"/>
      <c r="U9576" s="99"/>
    </row>
    <row r="9577" spans="1:21" ht="19.5" customHeight="1">
      <c r="A9577" s="545">
        <v>104436</v>
      </c>
      <c r="B9577" s="545" t="s">
        <v>2136</v>
      </c>
      <c r="C9577" s="545" t="s">
        <v>216</v>
      </c>
      <c r="D9577" s="546"/>
      <c r="E9577" s="171" t="str">
        <f t="shared" si="149"/>
        <v>1900</v>
      </c>
      <c r="F9577" s="547">
        <v>0</v>
      </c>
      <c r="G9577" s="548">
        <v>0</v>
      </c>
      <c r="H9577" s="547">
        <v>0</v>
      </c>
      <c r="I9577" s="545" t="s">
        <v>12637</v>
      </c>
      <c r="J9577" s="545"/>
      <c r="K9577" s="545" t="s">
        <v>13413</v>
      </c>
      <c r="L9577" s="545" t="s">
        <v>13413</v>
      </c>
      <c r="M9577" s="548" t="s">
        <v>13758</v>
      </c>
      <c r="N9577" s="545" t="s">
        <v>13413</v>
      </c>
      <c r="O9577" s="545" t="s">
        <v>13413</v>
      </c>
      <c r="P9577" s="549">
        <v>7163</v>
      </c>
      <c r="Q9577" s="549">
        <v>1</v>
      </c>
      <c r="R9577" s="549">
        <v>13</v>
      </c>
      <c r="S9577" s="548"/>
      <c r="T9577" s="548"/>
      <c r="U9577" s="99"/>
    </row>
    <row r="9578" spans="1:21" ht="19.5" customHeight="1">
      <c r="A9578" s="545">
        <v>104437</v>
      </c>
      <c r="B9578" s="545" t="s">
        <v>1895</v>
      </c>
      <c r="C9578" s="545" t="s">
        <v>216</v>
      </c>
      <c r="D9578" s="546">
        <v>43642</v>
      </c>
      <c r="E9578" s="171" t="str">
        <f t="shared" si="149"/>
        <v>2019</v>
      </c>
      <c r="F9578" s="547">
        <v>115000.01</v>
      </c>
      <c r="G9578" s="548">
        <v>0.19</v>
      </c>
      <c r="H9578" s="547">
        <v>96638.66</v>
      </c>
      <c r="I9578" s="545" t="s">
        <v>12699</v>
      </c>
      <c r="J9578" s="545" t="s">
        <v>13296</v>
      </c>
      <c r="K9578" s="545" t="s">
        <v>13413</v>
      </c>
      <c r="L9578" s="545" t="s">
        <v>13413</v>
      </c>
      <c r="M9578" s="548" t="s">
        <v>13758</v>
      </c>
      <c r="N9578" s="545" t="s">
        <v>13413</v>
      </c>
      <c r="O9578" s="545" t="s">
        <v>13413</v>
      </c>
      <c r="P9578" s="549">
        <v>7164</v>
      </c>
      <c r="Q9578" s="549">
        <v>1</v>
      </c>
      <c r="R9578" s="549">
        <v>130</v>
      </c>
      <c r="S9578" s="548">
        <v>2218</v>
      </c>
      <c r="T9578" s="548"/>
      <c r="U9578" s="99"/>
    </row>
    <row r="9579" spans="1:21" ht="19.5" customHeight="1">
      <c r="A9579" s="545">
        <v>104438</v>
      </c>
      <c r="B9579" s="545" t="s">
        <v>2317</v>
      </c>
      <c r="C9579" s="545" t="s">
        <v>216</v>
      </c>
      <c r="D9579" s="546"/>
      <c r="E9579" s="171" t="str">
        <f t="shared" si="149"/>
        <v>1900</v>
      </c>
      <c r="F9579" s="547">
        <v>0</v>
      </c>
      <c r="G9579" s="548">
        <v>0</v>
      </c>
      <c r="H9579" s="547">
        <v>0</v>
      </c>
      <c r="I9579" s="545" t="s">
        <v>12650</v>
      </c>
      <c r="J9579" s="545"/>
      <c r="K9579" s="545" t="s">
        <v>13413</v>
      </c>
      <c r="L9579" s="545" t="s">
        <v>13413</v>
      </c>
      <c r="M9579" s="548" t="s">
        <v>13758</v>
      </c>
      <c r="N9579" s="545" t="s">
        <v>13413</v>
      </c>
      <c r="O9579" s="545" t="s">
        <v>13413</v>
      </c>
      <c r="P9579" s="549">
        <v>7165</v>
      </c>
      <c r="Q9579" s="549">
        <v>1</v>
      </c>
      <c r="R9579" s="549">
        <v>127</v>
      </c>
      <c r="S9579" s="548"/>
      <c r="T9579" s="548"/>
      <c r="U9579" s="99"/>
    </row>
    <row r="9580" spans="1:21" ht="19.5" customHeight="1">
      <c r="A9580" s="545">
        <v>104439</v>
      </c>
      <c r="B9580" s="545" t="s">
        <v>12173</v>
      </c>
      <c r="C9580" s="545" t="s">
        <v>216</v>
      </c>
      <c r="D9580" s="546"/>
      <c r="E9580" s="171" t="str">
        <f t="shared" si="149"/>
        <v>1900</v>
      </c>
      <c r="F9580" s="547">
        <v>0</v>
      </c>
      <c r="G9580" s="548">
        <v>0</v>
      </c>
      <c r="H9580" s="547">
        <v>0</v>
      </c>
      <c r="I9580" s="545" t="s">
        <v>12676</v>
      </c>
      <c r="J9580" s="545"/>
      <c r="K9580" s="545" t="s">
        <v>13413</v>
      </c>
      <c r="L9580" s="545" t="s">
        <v>13413</v>
      </c>
      <c r="M9580" s="548" t="s">
        <v>13758</v>
      </c>
      <c r="N9580" s="545" t="s">
        <v>13413</v>
      </c>
      <c r="O9580" s="545" t="s">
        <v>13413</v>
      </c>
      <c r="P9580" s="549">
        <v>7166</v>
      </c>
      <c r="Q9580" s="549">
        <v>1</v>
      </c>
      <c r="R9580" s="549">
        <v>14</v>
      </c>
      <c r="S9580" s="548"/>
      <c r="T9580" s="548"/>
      <c r="U9580" s="99"/>
    </row>
    <row r="9581" spans="1:21" ht="19.5" customHeight="1">
      <c r="A9581" s="545">
        <v>104440</v>
      </c>
      <c r="B9581" s="545" t="s">
        <v>8120</v>
      </c>
      <c r="C9581" s="545" t="s">
        <v>216</v>
      </c>
      <c r="D9581" s="546">
        <v>44592</v>
      </c>
      <c r="E9581" s="171" t="str">
        <f t="shared" si="149"/>
        <v>2022</v>
      </c>
      <c r="F9581" s="547">
        <v>1039108</v>
      </c>
      <c r="G9581" s="548">
        <v>0.19</v>
      </c>
      <c r="H9581" s="547">
        <v>873200</v>
      </c>
      <c r="I9581" s="545" t="s">
        <v>12676</v>
      </c>
      <c r="J9581" s="545" t="s">
        <v>13297</v>
      </c>
      <c r="K9581" s="545" t="s">
        <v>19225</v>
      </c>
      <c r="L9581" s="545" t="s">
        <v>13413</v>
      </c>
      <c r="M9581" s="548" t="s">
        <v>13758</v>
      </c>
      <c r="N9581" s="545" t="s">
        <v>13413</v>
      </c>
      <c r="O9581" s="545" t="s">
        <v>13413</v>
      </c>
      <c r="P9581" s="549">
        <v>7167</v>
      </c>
      <c r="Q9581" s="549">
        <v>1</v>
      </c>
      <c r="R9581" s="549">
        <v>14</v>
      </c>
      <c r="S9581" s="548">
        <v>2257</v>
      </c>
      <c r="T9581" s="548"/>
      <c r="U9581" s="99"/>
    </row>
    <row r="9582" spans="1:21" ht="19.5" customHeight="1">
      <c r="A9582" s="545">
        <v>104441</v>
      </c>
      <c r="B9582" s="545" t="s">
        <v>2453</v>
      </c>
      <c r="C9582" s="545" t="s">
        <v>216</v>
      </c>
      <c r="D9582" s="546"/>
      <c r="E9582" s="171" t="str">
        <f t="shared" si="149"/>
        <v>1900</v>
      </c>
      <c r="F9582" s="547">
        <v>0</v>
      </c>
      <c r="G9582" s="548">
        <v>0</v>
      </c>
      <c r="H9582" s="547">
        <v>0</v>
      </c>
      <c r="I9582" s="545" t="s">
        <v>12676</v>
      </c>
      <c r="J9582" s="545"/>
      <c r="K9582" s="545" t="s">
        <v>19226</v>
      </c>
      <c r="L9582" s="545" t="s">
        <v>13413</v>
      </c>
      <c r="M9582" s="548" t="s">
        <v>13758</v>
      </c>
      <c r="N9582" s="545" t="s">
        <v>13413</v>
      </c>
      <c r="O9582" s="545" t="s">
        <v>13413</v>
      </c>
      <c r="P9582" s="549">
        <v>7168</v>
      </c>
      <c r="Q9582" s="549">
        <v>1</v>
      </c>
      <c r="R9582" s="549">
        <v>14</v>
      </c>
      <c r="S9582" s="548"/>
      <c r="T9582" s="548"/>
      <c r="U9582" s="99"/>
    </row>
    <row r="9583" spans="1:21" ht="19.5" customHeight="1">
      <c r="A9583" s="545">
        <v>104442</v>
      </c>
      <c r="B9583" s="545" t="s">
        <v>5145</v>
      </c>
      <c r="C9583" s="545" t="s">
        <v>209</v>
      </c>
      <c r="D9583" s="546">
        <v>43538</v>
      </c>
      <c r="E9583" s="171" t="str">
        <f t="shared" si="149"/>
        <v>2019</v>
      </c>
      <c r="F9583" s="547">
        <v>64641</v>
      </c>
      <c r="G9583" s="548">
        <v>0.19</v>
      </c>
      <c r="H9583" s="547">
        <v>54320.17</v>
      </c>
      <c r="I9583" s="545" t="s">
        <v>12676</v>
      </c>
      <c r="J9583" s="545" t="s">
        <v>13298</v>
      </c>
      <c r="K9583" s="545" t="s">
        <v>13413</v>
      </c>
      <c r="L9583" s="545" t="s">
        <v>13413</v>
      </c>
      <c r="M9583" s="548" t="s">
        <v>13758</v>
      </c>
      <c r="N9583" s="545" t="s">
        <v>13413</v>
      </c>
      <c r="O9583" s="545" t="s">
        <v>13413</v>
      </c>
      <c r="P9583" s="549">
        <v>7169</v>
      </c>
      <c r="Q9583" s="549">
        <v>1</v>
      </c>
      <c r="R9583" s="549">
        <v>14</v>
      </c>
      <c r="S9583" s="548">
        <v>1012</v>
      </c>
      <c r="T9583" s="548"/>
      <c r="U9583" s="99"/>
    </row>
    <row r="9584" spans="1:21" ht="19.5" customHeight="1">
      <c r="A9584" s="545">
        <v>104443</v>
      </c>
      <c r="B9584" s="545" t="s">
        <v>2601</v>
      </c>
      <c r="C9584" s="545" t="s">
        <v>209</v>
      </c>
      <c r="D9584" s="546"/>
      <c r="E9584" s="171" t="str">
        <f t="shared" si="149"/>
        <v>1900</v>
      </c>
      <c r="F9584" s="547">
        <v>0</v>
      </c>
      <c r="G9584" s="548">
        <v>0</v>
      </c>
      <c r="H9584" s="547">
        <v>0</v>
      </c>
      <c r="I9584" s="545" t="s">
        <v>12676</v>
      </c>
      <c r="J9584" s="545"/>
      <c r="K9584" s="545" t="s">
        <v>13413</v>
      </c>
      <c r="L9584" s="545" t="s">
        <v>13413</v>
      </c>
      <c r="M9584" s="548" t="s">
        <v>13758</v>
      </c>
      <c r="N9584" s="545" t="s">
        <v>13413</v>
      </c>
      <c r="O9584" s="545" t="s">
        <v>13413</v>
      </c>
      <c r="P9584" s="549">
        <v>7170</v>
      </c>
      <c r="Q9584" s="549">
        <v>1</v>
      </c>
      <c r="R9584" s="549">
        <v>14</v>
      </c>
      <c r="S9584" s="548"/>
      <c r="T9584" s="548"/>
      <c r="U9584" s="99"/>
    </row>
    <row r="9585" spans="1:21" ht="19.5" customHeight="1">
      <c r="A9585" s="545">
        <v>104444</v>
      </c>
      <c r="B9585" s="545" t="s">
        <v>2611</v>
      </c>
      <c r="C9585" s="545" t="s">
        <v>216</v>
      </c>
      <c r="D9585" s="546"/>
      <c r="E9585" s="171" t="str">
        <f t="shared" si="149"/>
        <v>1900</v>
      </c>
      <c r="F9585" s="547">
        <v>0</v>
      </c>
      <c r="G9585" s="548">
        <v>0</v>
      </c>
      <c r="H9585" s="547">
        <v>0</v>
      </c>
      <c r="I9585" s="545" t="s">
        <v>12676</v>
      </c>
      <c r="J9585" s="545"/>
      <c r="K9585" s="545" t="s">
        <v>13413</v>
      </c>
      <c r="L9585" s="545" t="s">
        <v>13413</v>
      </c>
      <c r="M9585" s="548" t="s">
        <v>13758</v>
      </c>
      <c r="N9585" s="545" t="s">
        <v>13413</v>
      </c>
      <c r="O9585" s="545" t="s">
        <v>13413</v>
      </c>
      <c r="P9585" s="549">
        <v>7171</v>
      </c>
      <c r="Q9585" s="549">
        <v>1</v>
      </c>
      <c r="R9585" s="549">
        <v>14</v>
      </c>
      <c r="S9585" s="548"/>
      <c r="T9585" s="548"/>
      <c r="U9585" s="99"/>
    </row>
    <row r="9586" spans="1:21" ht="19.5" customHeight="1">
      <c r="A9586" s="545">
        <v>104445</v>
      </c>
      <c r="B9586" s="545" t="s">
        <v>2613</v>
      </c>
      <c r="C9586" s="545" t="s">
        <v>216</v>
      </c>
      <c r="D9586" s="546">
        <v>43538</v>
      </c>
      <c r="E9586" s="171" t="str">
        <f t="shared" si="149"/>
        <v>2019</v>
      </c>
      <c r="F9586" s="547">
        <v>28314</v>
      </c>
      <c r="G9586" s="548">
        <v>0.19</v>
      </c>
      <c r="H9586" s="547">
        <v>23793.279999999999</v>
      </c>
      <c r="I9586" s="545" t="s">
        <v>12676</v>
      </c>
      <c r="J9586" s="545" t="s">
        <v>13298</v>
      </c>
      <c r="K9586" s="545" t="s">
        <v>13413</v>
      </c>
      <c r="L9586" s="545" t="s">
        <v>13413</v>
      </c>
      <c r="M9586" s="548" t="s">
        <v>13758</v>
      </c>
      <c r="N9586" s="545" t="s">
        <v>13413</v>
      </c>
      <c r="O9586" s="545" t="s">
        <v>13413</v>
      </c>
      <c r="P9586" s="549">
        <v>7172</v>
      </c>
      <c r="Q9586" s="549">
        <v>1</v>
      </c>
      <c r="R9586" s="549">
        <v>14</v>
      </c>
      <c r="S9586" s="548">
        <v>1012</v>
      </c>
      <c r="T9586" s="548"/>
      <c r="U9586" s="99"/>
    </row>
    <row r="9587" spans="1:21" ht="19.5" customHeight="1">
      <c r="A9587" s="545">
        <v>104446</v>
      </c>
      <c r="B9587" s="545" t="s">
        <v>2530</v>
      </c>
      <c r="C9587" s="545" t="s">
        <v>216</v>
      </c>
      <c r="D9587" s="546"/>
      <c r="E9587" s="171" t="str">
        <f t="shared" si="149"/>
        <v>1900</v>
      </c>
      <c r="F9587" s="547">
        <v>0</v>
      </c>
      <c r="G9587" s="548">
        <v>0</v>
      </c>
      <c r="H9587" s="547">
        <v>0</v>
      </c>
      <c r="I9587" s="545" t="s">
        <v>12676</v>
      </c>
      <c r="J9587" s="545"/>
      <c r="K9587" s="545" t="s">
        <v>13413</v>
      </c>
      <c r="L9587" s="545" t="s">
        <v>13413</v>
      </c>
      <c r="M9587" s="548" t="s">
        <v>13758</v>
      </c>
      <c r="N9587" s="545" t="s">
        <v>13413</v>
      </c>
      <c r="O9587" s="545" t="s">
        <v>13413</v>
      </c>
      <c r="P9587" s="549">
        <v>7173</v>
      </c>
      <c r="Q9587" s="549">
        <v>1</v>
      </c>
      <c r="R9587" s="549">
        <v>14</v>
      </c>
      <c r="S9587" s="548"/>
      <c r="T9587" s="548"/>
      <c r="U9587" s="99"/>
    </row>
    <row r="9588" spans="1:21" ht="19.5" customHeight="1">
      <c r="A9588" s="545">
        <v>104447</v>
      </c>
      <c r="B9588" s="545" t="s">
        <v>2531</v>
      </c>
      <c r="C9588" s="545" t="s">
        <v>216</v>
      </c>
      <c r="D9588" s="546"/>
      <c r="E9588" s="171" t="str">
        <f t="shared" si="149"/>
        <v>1900</v>
      </c>
      <c r="F9588" s="547">
        <v>0</v>
      </c>
      <c r="G9588" s="548">
        <v>0</v>
      </c>
      <c r="H9588" s="547">
        <v>0</v>
      </c>
      <c r="I9588" s="545" t="s">
        <v>12676</v>
      </c>
      <c r="J9588" s="545"/>
      <c r="K9588" s="545" t="s">
        <v>13413</v>
      </c>
      <c r="L9588" s="545" t="s">
        <v>13413</v>
      </c>
      <c r="M9588" s="548" t="s">
        <v>13758</v>
      </c>
      <c r="N9588" s="545" t="s">
        <v>13413</v>
      </c>
      <c r="O9588" s="545" t="s">
        <v>13413</v>
      </c>
      <c r="P9588" s="549">
        <v>7174</v>
      </c>
      <c r="Q9588" s="549">
        <v>1</v>
      </c>
      <c r="R9588" s="549">
        <v>14</v>
      </c>
      <c r="S9588" s="548"/>
      <c r="T9588" s="548"/>
      <c r="U9588" s="99"/>
    </row>
    <row r="9589" spans="1:21" ht="19.5" customHeight="1">
      <c r="A9589" s="545">
        <v>104448</v>
      </c>
      <c r="B9589" s="545" t="s">
        <v>2441</v>
      </c>
      <c r="C9589" s="545" t="s">
        <v>216</v>
      </c>
      <c r="D9589" s="546"/>
      <c r="E9589" s="171" t="str">
        <f t="shared" si="149"/>
        <v>1900</v>
      </c>
      <c r="F9589" s="547">
        <v>0</v>
      </c>
      <c r="G9589" s="548">
        <v>0</v>
      </c>
      <c r="H9589" s="547">
        <v>0</v>
      </c>
      <c r="I9589" s="545" t="s">
        <v>12676</v>
      </c>
      <c r="J9589" s="545"/>
      <c r="K9589" s="545" t="s">
        <v>13413</v>
      </c>
      <c r="L9589" s="545" t="s">
        <v>13413</v>
      </c>
      <c r="M9589" s="548" t="s">
        <v>13758</v>
      </c>
      <c r="N9589" s="545" t="s">
        <v>13413</v>
      </c>
      <c r="O9589" s="545" t="s">
        <v>13413</v>
      </c>
      <c r="P9589" s="549">
        <v>7175</v>
      </c>
      <c r="Q9589" s="549">
        <v>1</v>
      </c>
      <c r="R9589" s="549">
        <v>14</v>
      </c>
      <c r="S9589" s="548"/>
      <c r="T9589" s="548"/>
      <c r="U9589" s="99"/>
    </row>
    <row r="9590" spans="1:21" ht="19.5" customHeight="1">
      <c r="A9590" s="545">
        <v>104449</v>
      </c>
      <c r="B9590" s="545" t="s">
        <v>2414</v>
      </c>
      <c r="C9590" s="545" t="s">
        <v>216</v>
      </c>
      <c r="D9590" s="546">
        <v>43552</v>
      </c>
      <c r="E9590" s="171" t="str">
        <f t="shared" si="149"/>
        <v>2019</v>
      </c>
      <c r="F9590" s="547">
        <v>44541</v>
      </c>
      <c r="G9590" s="548">
        <v>0.19</v>
      </c>
      <c r="H9590" s="547">
        <v>37429.410000000003</v>
      </c>
      <c r="I9590" s="545" t="s">
        <v>12676</v>
      </c>
      <c r="J9590" s="545" t="s">
        <v>13296</v>
      </c>
      <c r="K9590" s="545" t="s">
        <v>13413</v>
      </c>
      <c r="L9590" s="545" t="s">
        <v>13413</v>
      </c>
      <c r="M9590" s="548" t="s">
        <v>13758</v>
      </c>
      <c r="N9590" s="545" t="s">
        <v>13413</v>
      </c>
      <c r="O9590" s="545" t="s">
        <v>13413</v>
      </c>
      <c r="P9590" s="549">
        <v>7176</v>
      </c>
      <c r="Q9590" s="549">
        <v>1</v>
      </c>
      <c r="R9590" s="549">
        <v>14</v>
      </c>
      <c r="S9590" s="548">
        <v>2218</v>
      </c>
      <c r="T9590" s="548"/>
      <c r="U9590" s="99"/>
    </row>
    <row r="9591" spans="1:21" ht="19.5" customHeight="1">
      <c r="A9591" s="545">
        <v>104450</v>
      </c>
      <c r="B9591" s="545" t="s">
        <v>9989</v>
      </c>
      <c r="C9591" s="545" t="s">
        <v>216</v>
      </c>
      <c r="D9591" s="546">
        <v>44592</v>
      </c>
      <c r="E9591" s="171" t="str">
        <f t="shared" si="149"/>
        <v>2022</v>
      </c>
      <c r="F9591" s="547">
        <v>451787</v>
      </c>
      <c r="G9591" s="548">
        <v>0.19</v>
      </c>
      <c r="H9591" s="547">
        <v>379652.94</v>
      </c>
      <c r="I9591" s="545" t="s">
        <v>12676</v>
      </c>
      <c r="J9591" s="545" t="s">
        <v>13297</v>
      </c>
      <c r="K9591" s="545" t="s">
        <v>13413</v>
      </c>
      <c r="L9591" s="545" t="s">
        <v>13413</v>
      </c>
      <c r="M9591" s="548" t="s">
        <v>13758</v>
      </c>
      <c r="N9591" s="545" t="s">
        <v>13413</v>
      </c>
      <c r="O9591" s="545" t="s">
        <v>13413</v>
      </c>
      <c r="P9591" s="549">
        <v>7177</v>
      </c>
      <c r="Q9591" s="549">
        <v>1</v>
      </c>
      <c r="R9591" s="549">
        <v>14</v>
      </c>
      <c r="S9591" s="548">
        <v>2257</v>
      </c>
      <c r="T9591" s="548"/>
      <c r="U9591" s="99"/>
    </row>
    <row r="9592" spans="1:21" ht="19.5" customHeight="1">
      <c r="A9592" s="545">
        <v>104451</v>
      </c>
      <c r="B9592" s="545" t="s">
        <v>2401</v>
      </c>
      <c r="C9592" s="545" t="s">
        <v>216</v>
      </c>
      <c r="D9592" s="546"/>
      <c r="E9592" s="171" t="str">
        <f t="shared" si="149"/>
        <v>1900</v>
      </c>
      <c r="F9592" s="547">
        <v>0</v>
      </c>
      <c r="G9592" s="548">
        <v>0</v>
      </c>
      <c r="H9592" s="547">
        <v>0</v>
      </c>
      <c r="I9592" s="545" t="s">
        <v>12676</v>
      </c>
      <c r="J9592" s="545"/>
      <c r="K9592" s="545" t="s">
        <v>13413</v>
      </c>
      <c r="L9592" s="545" t="s">
        <v>13413</v>
      </c>
      <c r="M9592" s="548" t="s">
        <v>13758</v>
      </c>
      <c r="N9592" s="545" t="s">
        <v>13413</v>
      </c>
      <c r="O9592" s="545" t="s">
        <v>13413</v>
      </c>
      <c r="P9592" s="549">
        <v>7178</v>
      </c>
      <c r="Q9592" s="549">
        <v>1</v>
      </c>
      <c r="R9592" s="549">
        <v>14</v>
      </c>
      <c r="S9592" s="548"/>
      <c r="T9592" s="548"/>
      <c r="U9592" s="99"/>
    </row>
    <row r="9593" spans="1:21" ht="19.5" customHeight="1">
      <c r="A9593" s="545">
        <v>104452</v>
      </c>
      <c r="B9593" s="545" t="s">
        <v>2610</v>
      </c>
      <c r="C9593" s="545" t="s">
        <v>216</v>
      </c>
      <c r="D9593" s="546"/>
      <c r="E9593" s="171" t="str">
        <f t="shared" si="149"/>
        <v>1900</v>
      </c>
      <c r="F9593" s="547">
        <v>0</v>
      </c>
      <c r="G9593" s="548">
        <v>0</v>
      </c>
      <c r="H9593" s="547">
        <v>0</v>
      </c>
      <c r="I9593" s="545" t="s">
        <v>12676</v>
      </c>
      <c r="J9593" s="545"/>
      <c r="K9593" s="545" t="s">
        <v>13413</v>
      </c>
      <c r="L9593" s="545" t="s">
        <v>13413</v>
      </c>
      <c r="M9593" s="548" t="s">
        <v>13758</v>
      </c>
      <c r="N9593" s="545" t="s">
        <v>13413</v>
      </c>
      <c r="O9593" s="545" t="s">
        <v>13413</v>
      </c>
      <c r="P9593" s="549">
        <v>7179</v>
      </c>
      <c r="Q9593" s="549">
        <v>1</v>
      </c>
      <c r="R9593" s="549">
        <v>14</v>
      </c>
      <c r="S9593" s="548"/>
      <c r="T9593" s="548"/>
      <c r="U9593" s="99"/>
    </row>
    <row r="9594" spans="1:21" ht="19.5" customHeight="1">
      <c r="A9594" s="545">
        <v>104453</v>
      </c>
      <c r="B9594" s="545" t="s">
        <v>6966</v>
      </c>
      <c r="C9594" s="545" t="s">
        <v>4504</v>
      </c>
      <c r="D9594" s="546">
        <v>44587</v>
      </c>
      <c r="E9594" s="171" t="str">
        <f t="shared" si="149"/>
        <v>2022</v>
      </c>
      <c r="F9594" s="547">
        <v>167</v>
      </c>
      <c r="G9594" s="548">
        <v>0.19</v>
      </c>
      <c r="H9594" s="547">
        <v>140.34</v>
      </c>
      <c r="I9594" s="545" t="s">
        <v>12722</v>
      </c>
      <c r="J9594" s="545" t="s">
        <v>13297</v>
      </c>
      <c r="K9594" s="545" t="s">
        <v>13413</v>
      </c>
      <c r="L9594" s="545" t="s">
        <v>13413</v>
      </c>
      <c r="M9594" s="548" t="s">
        <v>13868</v>
      </c>
      <c r="N9594" s="545" t="s">
        <v>13413</v>
      </c>
      <c r="O9594" s="545" t="s">
        <v>13413</v>
      </c>
      <c r="P9594" s="549">
        <v>7180</v>
      </c>
      <c r="Q9594" s="549">
        <v>2</v>
      </c>
      <c r="R9594" s="549">
        <v>36</v>
      </c>
      <c r="S9594" s="548">
        <v>2257</v>
      </c>
      <c r="T9594" s="548"/>
      <c r="U9594" s="99"/>
    </row>
    <row r="9595" spans="1:21" ht="19.5" customHeight="1">
      <c r="A9595" s="545">
        <v>104454</v>
      </c>
      <c r="B9595" s="545" t="s">
        <v>2689</v>
      </c>
      <c r="C9595" s="545" t="s">
        <v>216</v>
      </c>
      <c r="D9595" s="546"/>
      <c r="E9595" s="171" t="str">
        <f t="shared" si="149"/>
        <v>1900</v>
      </c>
      <c r="F9595" s="547">
        <v>0</v>
      </c>
      <c r="G9595" s="548">
        <v>0</v>
      </c>
      <c r="H9595" s="547">
        <v>0</v>
      </c>
      <c r="I9595" s="545" t="s">
        <v>12675</v>
      </c>
      <c r="J9595" s="545"/>
      <c r="K9595" s="545" t="s">
        <v>13413</v>
      </c>
      <c r="L9595" s="545" t="s">
        <v>13413</v>
      </c>
      <c r="M9595" s="548" t="s">
        <v>13758</v>
      </c>
      <c r="N9595" s="545" t="s">
        <v>13413</v>
      </c>
      <c r="O9595" s="545" t="s">
        <v>13413</v>
      </c>
      <c r="P9595" s="549">
        <v>7181</v>
      </c>
      <c r="Q9595" s="549">
        <v>1</v>
      </c>
      <c r="R9595" s="549">
        <v>141</v>
      </c>
      <c r="S9595" s="548"/>
      <c r="T9595" s="548"/>
      <c r="U9595" s="99"/>
    </row>
    <row r="9596" spans="1:21" ht="19.5" customHeight="1">
      <c r="A9596" s="545">
        <v>104455</v>
      </c>
      <c r="B9596" s="545" t="s">
        <v>3439</v>
      </c>
      <c r="C9596" s="545" t="s">
        <v>216</v>
      </c>
      <c r="D9596" s="546">
        <v>46052</v>
      </c>
      <c r="E9596" s="171" t="str">
        <f t="shared" si="149"/>
        <v>2026</v>
      </c>
      <c r="F9596" s="547">
        <v>4765331</v>
      </c>
      <c r="G9596" s="548">
        <v>0.19</v>
      </c>
      <c r="H9596" s="547">
        <v>4004479.83</v>
      </c>
      <c r="I9596" s="545" t="s">
        <v>12647</v>
      </c>
      <c r="J9596" s="545" t="s">
        <v>13307</v>
      </c>
      <c r="K9596" s="545" t="s">
        <v>19227</v>
      </c>
      <c r="L9596" s="545" t="s">
        <v>13413</v>
      </c>
      <c r="M9596" s="548" t="s">
        <v>13758</v>
      </c>
      <c r="N9596" s="545" t="s">
        <v>13413</v>
      </c>
      <c r="O9596" s="545" t="s">
        <v>13413</v>
      </c>
      <c r="P9596" s="549">
        <v>7182</v>
      </c>
      <c r="Q9596" s="549">
        <v>1</v>
      </c>
      <c r="R9596" s="549">
        <v>26</v>
      </c>
      <c r="S9596" s="548">
        <v>2228</v>
      </c>
      <c r="T9596" s="548"/>
      <c r="U9596" s="99"/>
    </row>
    <row r="9597" spans="1:21" ht="19.5" customHeight="1">
      <c r="A9597" s="545">
        <v>104456</v>
      </c>
      <c r="B9597" s="545" t="s">
        <v>3438</v>
      </c>
      <c r="C9597" s="545" t="s">
        <v>216</v>
      </c>
      <c r="D9597" s="546">
        <v>46052</v>
      </c>
      <c r="E9597" s="171" t="str">
        <f t="shared" si="149"/>
        <v>2026</v>
      </c>
      <c r="F9597" s="547">
        <v>4235402</v>
      </c>
      <c r="G9597" s="548">
        <v>0.19</v>
      </c>
      <c r="H9597" s="547">
        <v>3559161.34</v>
      </c>
      <c r="I9597" s="545" t="s">
        <v>12647</v>
      </c>
      <c r="J9597" s="545" t="s">
        <v>13307</v>
      </c>
      <c r="K9597" s="545" t="s">
        <v>19227</v>
      </c>
      <c r="L9597" s="545" t="s">
        <v>13413</v>
      </c>
      <c r="M9597" s="548" t="s">
        <v>13758</v>
      </c>
      <c r="N9597" s="545" t="s">
        <v>13413</v>
      </c>
      <c r="O9597" s="545" t="s">
        <v>13413</v>
      </c>
      <c r="P9597" s="549">
        <v>7183</v>
      </c>
      <c r="Q9597" s="549">
        <v>1</v>
      </c>
      <c r="R9597" s="549">
        <v>26</v>
      </c>
      <c r="S9597" s="548">
        <v>2228</v>
      </c>
      <c r="T9597" s="548"/>
      <c r="U9597" s="99"/>
    </row>
    <row r="9598" spans="1:21" ht="19.5" customHeight="1">
      <c r="A9598" s="545">
        <v>104457</v>
      </c>
      <c r="B9598" s="545" t="s">
        <v>3539</v>
      </c>
      <c r="C9598" s="545" t="s">
        <v>216</v>
      </c>
      <c r="D9598" s="546">
        <v>46052</v>
      </c>
      <c r="E9598" s="171" t="str">
        <f t="shared" si="149"/>
        <v>2026</v>
      </c>
      <c r="F9598" s="547">
        <v>3298568</v>
      </c>
      <c r="G9598" s="548">
        <v>0.19</v>
      </c>
      <c r="H9598" s="547">
        <v>2771905.88</v>
      </c>
      <c r="I9598" s="545" t="s">
        <v>12647</v>
      </c>
      <c r="J9598" s="545" t="s">
        <v>13307</v>
      </c>
      <c r="K9598" s="545" t="s">
        <v>19228</v>
      </c>
      <c r="L9598" s="545" t="s">
        <v>13413</v>
      </c>
      <c r="M9598" s="548" t="s">
        <v>13758</v>
      </c>
      <c r="N9598" s="545" t="s">
        <v>13413</v>
      </c>
      <c r="O9598" s="545" t="s">
        <v>13413</v>
      </c>
      <c r="P9598" s="549">
        <v>7184</v>
      </c>
      <c r="Q9598" s="549">
        <v>1</v>
      </c>
      <c r="R9598" s="549">
        <v>26</v>
      </c>
      <c r="S9598" s="548">
        <v>2228</v>
      </c>
      <c r="T9598" s="548"/>
      <c r="U9598" s="99"/>
    </row>
    <row r="9599" spans="1:21" ht="19.5" customHeight="1">
      <c r="A9599" s="545">
        <v>104458</v>
      </c>
      <c r="B9599" s="545" t="s">
        <v>3548</v>
      </c>
      <c r="C9599" s="545" t="s">
        <v>216</v>
      </c>
      <c r="D9599" s="546"/>
      <c r="E9599" s="171" t="str">
        <f t="shared" si="149"/>
        <v>1900</v>
      </c>
      <c r="F9599" s="547">
        <v>0</v>
      </c>
      <c r="G9599" s="548">
        <v>0</v>
      </c>
      <c r="H9599" s="547">
        <v>0</v>
      </c>
      <c r="I9599" s="545" t="s">
        <v>12647</v>
      </c>
      <c r="J9599" s="545"/>
      <c r="K9599" s="545" t="s">
        <v>19227</v>
      </c>
      <c r="L9599" s="545" t="s">
        <v>13413</v>
      </c>
      <c r="M9599" s="548" t="s">
        <v>13758</v>
      </c>
      <c r="N9599" s="545" t="s">
        <v>13413</v>
      </c>
      <c r="O9599" s="545" t="s">
        <v>13413</v>
      </c>
      <c r="P9599" s="549">
        <v>7185</v>
      </c>
      <c r="Q9599" s="549">
        <v>1</v>
      </c>
      <c r="R9599" s="549">
        <v>26</v>
      </c>
      <c r="S9599" s="548"/>
      <c r="T9599" s="548"/>
      <c r="U9599" s="99"/>
    </row>
    <row r="9600" spans="1:21" ht="19.5" customHeight="1">
      <c r="A9600" s="545">
        <v>104459</v>
      </c>
      <c r="B9600" s="545" t="s">
        <v>9988</v>
      </c>
      <c r="C9600" s="545" t="s">
        <v>216</v>
      </c>
      <c r="D9600" s="546"/>
      <c r="E9600" s="171" t="str">
        <f t="shared" si="149"/>
        <v>1900</v>
      </c>
      <c r="F9600" s="547">
        <v>0</v>
      </c>
      <c r="G9600" s="548">
        <v>0</v>
      </c>
      <c r="H9600" s="547">
        <v>0</v>
      </c>
      <c r="I9600" s="545" t="s">
        <v>12647</v>
      </c>
      <c r="J9600" s="545"/>
      <c r="K9600" s="545" t="s">
        <v>19229</v>
      </c>
      <c r="L9600" s="545" t="s">
        <v>13413</v>
      </c>
      <c r="M9600" s="548" t="s">
        <v>13758</v>
      </c>
      <c r="N9600" s="545" t="s">
        <v>13413</v>
      </c>
      <c r="O9600" s="545" t="s">
        <v>13413</v>
      </c>
      <c r="P9600" s="549">
        <v>7186</v>
      </c>
      <c r="Q9600" s="549">
        <v>1</v>
      </c>
      <c r="R9600" s="549">
        <v>26</v>
      </c>
      <c r="S9600" s="548"/>
      <c r="T9600" s="548"/>
      <c r="U9600" s="99"/>
    </row>
    <row r="9601" spans="1:21" ht="19.5" customHeight="1">
      <c r="A9601" s="545">
        <v>104460</v>
      </c>
      <c r="B9601" s="545" t="s">
        <v>3551</v>
      </c>
      <c r="C9601" s="545" t="s">
        <v>216</v>
      </c>
      <c r="D9601" s="546"/>
      <c r="E9601" s="171" t="str">
        <f t="shared" si="149"/>
        <v>1900</v>
      </c>
      <c r="F9601" s="547">
        <v>0</v>
      </c>
      <c r="G9601" s="548">
        <v>0</v>
      </c>
      <c r="H9601" s="547">
        <v>0</v>
      </c>
      <c r="I9601" s="545" t="s">
        <v>12647</v>
      </c>
      <c r="J9601" s="545"/>
      <c r="K9601" s="545" t="s">
        <v>19230</v>
      </c>
      <c r="L9601" s="545" t="s">
        <v>13413</v>
      </c>
      <c r="M9601" s="548" t="s">
        <v>13758</v>
      </c>
      <c r="N9601" s="545" t="s">
        <v>13413</v>
      </c>
      <c r="O9601" s="545" t="s">
        <v>13413</v>
      </c>
      <c r="P9601" s="549">
        <v>7187</v>
      </c>
      <c r="Q9601" s="549">
        <v>1</v>
      </c>
      <c r="R9601" s="549">
        <v>26</v>
      </c>
      <c r="S9601" s="548"/>
      <c r="T9601" s="548"/>
      <c r="U9601" s="99"/>
    </row>
    <row r="9602" spans="1:21" ht="19.5" customHeight="1">
      <c r="A9602" s="545">
        <v>104461</v>
      </c>
      <c r="B9602" s="545" t="s">
        <v>8320</v>
      </c>
      <c r="C9602" s="545" t="s">
        <v>216</v>
      </c>
      <c r="D9602" s="546">
        <v>46052</v>
      </c>
      <c r="E9602" s="171" t="str">
        <f t="shared" si="149"/>
        <v>2026</v>
      </c>
      <c r="F9602" s="547">
        <v>4807494</v>
      </c>
      <c r="G9602" s="548">
        <v>0.19</v>
      </c>
      <c r="H9602" s="547">
        <v>4039910.92</v>
      </c>
      <c r="I9602" s="545" t="s">
        <v>12647</v>
      </c>
      <c r="J9602" s="545" t="s">
        <v>13307</v>
      </c>
      <c r="K9602" s="545" t="s">
        <v>19231</v>
      </c>
      <c r="L9602" s="545" t="s">
        <v>13413</v>
      </c>
      <c r="M9602" s="548" t="s">
        <v>13758</v>
      </c>
      <c r="N9602" s="545" t="s">
        <v>13413</v>
      </c>
      <c r="O9602" s="545" t="s">
        <v>13413</v>
      </c>
      <c r="P9602" s="549">
        <v>7188</v>
      </c>
      <c r="Q9602" s="549">
        <v>1</v>
      </c>
      <c r="R9602" s="549">
        <v>26</v>
      </c>
      <c r="S9602" s="548">
        <v>2228</v>
      </c>
      <c r="T9602" s="548"/>
      <c r="U9602" s="99"/>
    </row>
    <row r="9603" spans="1:21" ht="19.5" customHeight="1">
      <c r="A9603" s="545">
        <v>104462</v>
      </c>
      <c r="B9603" s="545" t="s">
        <v>8319</v>
      </c>
      <c r="C9603" s="545" t="s">
        <v>216</v>
      </c>
      <c r="D9603" s="546">
        <v>46052</v>
      </c>
      <c r="E9603" s="171" t="str">
        <f t="shared" si="149"/>
        <v>2026</v>
      </c>
      <c r="F9603" s="547">
        <v>6933318</v>
      </c>
      <c r="G9603" s="548">
        <v>0.19</v>
      </c>
      <c r="H9603" s="547">
        <v>5826317.6500000004</v>
      </c>
      <c r="I9603" s="545" t="s">
        <v>12647</v>
      </c>
      <c r="J9603" s="545" t="s">
        <v>13307</v>
      </c>
      <c r="K9603" s="545" t="s">
        <v>19228</v>
      </c>
      <c r="L9603" s="545" t="s">
        <v>13413</v>
      </c>
      <c r="M9603" s="548" t="s">
        <v>13758</v>
      </c>
      <c r="N9603" s="545" t="s">
        <v>13413</v>
      </c>
      <c r="O9603" s="545" t="s">
        <v>13413</v>
      </c>
      <c r="P9603" s="549">
        <v>7189</v>
      </c>
      <c r="Q9603" s="549">
        <v>1</v>
      </c>
      <c r="R9603" s="549">
        <v>26</v>
      </c>
      <c r="S9603" s="548">
        <v>2228</v>
      </c>
      <c r="T9603" s="548"/>
      <c r="U9603" s="99"/>
    </row>
    <row r="9604" spans="1:21" ht="19.5" customHeight="1">
      <c r="A9604" s="545">
        <v>104463</v>
      </c>
      <c r="B9604" s="545" t="s">
        <v>8318</v>
      </c>
      <c r="C9604" s="545" t="s">
        <v>216</v>
      </c>
      <c r="D9604" s="546">
        <v>46052</v>
      </c>
      <c r="E9604" s="171" t="str">
        <f t="shared" ref="E9604:E9667" si="150">TEXT(D9604,"YYYY")</f>
        <v>2026</v>
      </c>
      <c r="F9604" s="547">
        <v>5004512</v>
      </c>
      <c r="G9604" s="548">
        <v>0.19</v>
      </c>
      <c r="H9604" s="547">
        <v>4205472.2699999996</v>
      </c>
      <c r="I9604" s="545" t="s">
        <v>12647</v>
      </c>
      <c r="J9604" s="545" t="s">
        <v>13307</v>
      </c>
      <c r="K9604" s="545" t="s">
        <v>19228</v>
      </c>
      <c r="L9604" s="545" t="s">
        <v>13413</v>
      </c>
      <c r="M9604" s="548" t="s">
        <v>13758</v>
      </c>
      <c r="N9604" s="545" t="s">
        <v>13413</v>
      </c>
      <c r="O9604" s="545" t="s">
        <v>13413</v>
      </c>
      <c r="P9604" s="549">
        <v>7190</v>
      </c>
      <c r="Q9604" s="549">
        <v>1</v>
      </c>
      <c r="R9604" s="549">
        <v>26</v>
      </c>
      <c r="S9604" s="548">
        <v>2228</v>
      </c>
      <c r="T9604" s="548"/>
      <c r="U9604" s="99"/>
    </row>
    <row r="9605" spans="1:21" ht="19.5" customHeight="1">
      <c r="A9605" s="545">
        <v>104464</v>
      </c>
      <c r="B9605" s="545" t="s">
        <v>9987</v>
      </c>
      <c r="C9605" s="545" t="s">
        <v>216</v>
      </c>
      <c r="D9605" s="546"/>
      <c r="E9605" s="171" t="str">
        <f t="shared" si="150"/>
        <v>1900</v>
      </c>
      <c r="F9605" s="547">
        <v>0</v>
      </c>
      <c r="G9605" s="548">
        <v>0</v>
      </c>
      <c r="H9605" s="547">
        <v>0</v>
      </c>
      <c r="I9605" s="545" t="s">
        <v>12647</v>
      </c>
      <c r="J9605" s="545"/>
      <c r="K9605" s="545" t="s">
        <v>19232</v>
      </c>
      <c r="L9605" s="545" t="s">
        <v>13413</v>
      </c>
      <c r="M9605" s="548" t="s">
        <v>13758</v>
      </c>
      <c r="N9605" s="545" t="s">
        <v>13413</v>
      </c>
      <c r="O9605" s="545" t="s">
        <v>13413</v>
      </c>
      <c r="P9605" s="549">
        <v>7191</v>
      </c>
      <c r="Q9605" s="549">
        <v>1</v>
      </c>
      <c r="R9605" s="549">
        <v>26</v>
      </c>
      <c r="S9605" s="548"/>
      <c r="T9605" s="548"/>
      <c r="U9605" s="99"/>
    </row>
    <row r="9606" spans="1:21" ht="19.5" customHeight="1">
      <c r="A9606" s="545">
        <v>104465</v>
      </c>
      <c r="B9606" s="545" t="s">
        <v>8317</v>
      </c>
      <c r="C9606" s="545" t="s">
        <v>216</v>
      </c>
      <c r="D9606" s="546">
        <v>46052</v>
      </c>
      <c r="E9606" s="171" t="str">
        <f t="shared" si="150"/>
        <v>2026</v>
      </c>
      <c r="F9606" s="547">
        <v>5619761</v>
      </c>
      <c r="G9606" s="548">
        <v>0.19</v>
      </c>
      <c r="H9606" s="547">
        <v>4722488.24</v>
      </c>
      <c r="I9606" s="545" t="s">
        <v>12647</v>
      </c>
      <c r="J9606" s="545" t="s">
        <v>13307</v>
      </c>
      <c r="K9606" s="545" t="s">
        <v>19233</v>
      </c>
      <c r="L9606" s="545" t="s">
        <v>13413</v>
      </c>
      <c r="M9606" s="548" t="s">
        <v>13758</v>
      </c>
      <c r="N9606" s="545" t="s">
        <v>13413</v>
      </c>
      <c r="O9606" s="545" t="s">
        <v>13413</v>
      </c>
      <c r="P9606" s="549">
        <v>7192</v>
      </c>
      <c r="Q9606" s="549">
        <v>1</v>
      </c>
      <c r="R9606" s="549">
        <v>26</v>
      </c>
      <c r="S9606" s="548">
        <v>2228</v>
      </c>
      <c r="T9606" s="548"/>
      <c r="U9606" s="99"/>
    </row>
    <row r="9607" spans="1:21" ht="19.5" customHeight="1">
      <c r="A9607" s="545">
        <v>104466</v>
      </c>
      <c r="B9607" s="545" t="s">
        <v>3543</v>
      </c>
      <c r="C9607" s="545" t="s">
        <v>216</v>
      </c>
      <c r="D9607" s="546">
        <v>46052</v>
      </c>
      <c r="E9607" s="171" t="str">
        <f t="shared" si="150"/>
        <v>2026</v>
      </c>
      <c r="F9607" s="547">
        <v>4042002</v>
      </c>
      <c r="G9607" s="548">
        <v>0.19</v>
      </c>
      <c r="H9607" s="547">
        <v>3396640.34</v>
      </c>
      <c r="I9607" s="545" t="s">
        <v>12647</v>
      </c>
      <c r="J9607" s="545" t="s">
        <v>13307</v>
      </c>
      <c r="K9607" s="545" t="s">
        <v>19227</v>
      </c>
      <c r="L9607" s="545" t="s">
        <v>13413</v>
      </c>
      <c r="M9607" s="548" t="s">
        <v>13758</v>
      </c>
      <c r="N9607" s="545" t="s">
        <v>13413</v>
      </c>
      <c r="O9607" s="545" t="s">
        <v>13413</v>
      </c>
      <c r="P9607" s="549">
        <v>7193</v>
      </c>
      <c r="Q9607" s="549">
        <v>1</v>
      </c>
      <c r="R9607" s="549">
        <v>26</v>
      </c>
      <c r="S9607" s="548">
        <v>2228</v>
      </c>
      <c r="T9607" s="548"/>
      <c r="U9607" s="99"/>
    </row>
    <row r="9608" spans="1:21" ht="19.5" customHeight="1">
      <c r="A9608" s="545">
        <v>104467</v>
      </c>
      <c r="B9608" s="545" t="s">
        <v>7553</v>
      </c>
      <c r="C9608" s="545" t="s">
        <v>216</v>
      </c>
      <c r="D9608" s="546">
        <v>43704</v>
      </c>
      <c r="E9608" s="171" t="str">
        <f t="shared" si="150"/>
        <v>2019</v>
      </c>
      <c r="F9608" s="547">
        <v>827</v>
      </c>
      <c r="G9608" s="548">
        <v>0</v>
      </c>
      <c r="H9608" s="547">
        <v>827</v>
      </c>
      <c r="I9608" s="545" t="s">
        <v>12660</v>
      </c>
      <c r="J9608" s="545" t="s">
        <v>13296</v>
      </c>
      <c r="K9608" s="545" t="s">
        <v>13413</v>
      </c>
      <c r="L9608" s="545" t="s">
        <v>19234</v>
      </c>
      <c r="M9608" s="548" t="s">
        <v>13758</v>
      </c>
      <c r="N9608" s="545" t="s">
        <v>13413</v>
      </c>
      <c r="O9608" s="545" t="s">
        <v>13413</v>
      </c>
      <c r="P9608" s="549">
        <v>7194</v>
      </c>
      <c r="Q9608" s="549">
        <v>1</v>
      </c>
      <c r="R9608" s="549">
        <v>72</v>
      </c>
      <c r="S9608" s="548">
        <v>2218</v>
      </c>
      <c r="T9608" s="548"/>
      <c r="U9608" s="99"/>
    </row>
    <row r="9609" spans="1:21" ht="19.5" customHeight="1">
      <c r="A9609" s="545">
        <v>104468</v>
      </c>
      <c r="B9609" s="545" t="s">
        <v>8293</v>
      </c>
      <c r="C9609" s="545" t="s">
        <v>221</v>
      </c>
      <c r="D9609" s="546">
        <v>46070</v>
      </c>
      <c r="E9609" s="171" t="str">
        <f t="shared" si="150"/>
        <v>2026</v>
      </c>
      <c r="F9609" s="547">
        <v>66597.009999999995</v>
      </c>
      <c r="G9609" s="548">
        <v>0.19</v>
      </c>
      <c r="H9609" s="547">
        <v>55963.87</v>
      </c>
      <c r="I9609" s="545" t="s">
        <v>12660</v>
      </c>
      <c r="J9609" s="545" t="s">
        <v>13298</v>
      </c>
      <c r="K9609" s="545" t="s">
        <v>13413</v>
      </c>
      <c r="L9609" s="545" t="s">
        <v>19234</v>
      </c>
      <c r="M9609" s="548" t="s">
        <v>13758</v>
      </c>
      <c r="N9609" s="545" t="s">
        <v>13413</v>
      </c>
      <c r="O9609" s="545" t="s">
        <v>13413</v>
      </c>
      <c r="P9609" s="549">
        <v>7195</v>
      </c>
      <c r="Q9609" s="549">
        <v>1</v>
      </c>
      <c r="R9609" s="549">
        <v>72</v>
      </c>
      <c r="S9609" s="548">
        <v>1012</v>
      </c>
      <c r="T9609" s="548"/>
      <c r="U9609" s="99"/>
    </row>
    <row r="9610" spans="1:21" ht="19.5" customHeight="1">
      <c r="A9610" s="545">
        <v>104470</v>
      </c>
      <c r="B9610" s="545" t="s">
        <v>1203</v>
      </c>
      <c r="C9610" s="545" t="s">
        <v>786</v>
      </c>
      <c r="D9610" s="546"/>
      <c r="E9610" s="171" t="str">
        <f t="shared" si="150"/>
        <v>1900</v>
      </c>
      <c r="F9610" s="547">
        <v>0</v>
      </c>
      <c r="G9610" s="548">
        <v>0</v>
      </c>
      <c r="H9610" s="547">
        <v>0</v>
      </c>
      <c r="I9610" s="545" t="s">
        <v>12701</v>
      </c>
      <c r="J9610" s="545"/>
      <c r="K9610" s="545" t="s">
        <v>13413</v>
      </c>
      <c r="L9610" s="545" t="s">
        <v>13413</v>
      </c>
      <c r="M9610" s="548" t="s">
        <v>13758</v>
      </c>
      <c r="N9610" s="545" t="s">
        <v>13413</v>
      </c>
      <c r="O9610" s="545" t="s">
        <v>13413</v>
      </c>
      <c r="P9610" s="549">
        <v>7196</v>
      </c>
      <c r="Q9610" s="549">
        <v>1</v>
      </c>
      <c r="R9610" s="549">
        <v>10</v>
      </c>
      <c r="S9610" s="548"/>
      <c r="T9610" s="548"/>
      <c r="U9610" s="99"/>
    </row>
    <row r="9611" spans="1:21" ht="19.5" customHeight="1">
      <c r="A9611" s="545">
        <v>104471</v>
      </c>
      <c r="B9611" s="545" t="s">
        <v>1381</v>
      </c>
      <c r="C9611" s="545" t="s">
        <v>786</v>
      </c>
      <c r="D9611" s="546"/>
      <c r="E9611" s="171" t="str">
        <f t="shared" si="150"/>
        <v>1900</v>
      </c>
      <c r="F9611" s="547">
        <v>0</v>
      </c>
      <c r="G9611" s="548">
        <v>0</v>
      </c>
      <c r="H9611" s="547">
        <v>0</v>
      </c>
      <c r="I9611" s="545" t="s">
        <v>12701</v>
      </c>
      <c r="J9611" s="545"/>
      <c r="K9611" s="545" t="s">
        <v>13413</v>
      </c>
      <c r="L9611" s="545" t="s">
        <v>13413</v>
      </c>
      <c r="M9611" s="548" t="s">
        <v>13758</v>
      </c>
      <c r="N9611" s="545" t="s">
        <v>13413</v>
      </c>
      <c r="O9611" s="545" t="s">
        <v>13413</v>
      </c>
      <c r="P9611" s="549">
        <v>7197</v>
      </c>
      <c r="Q9611" s="549">
        <v>1</v>
      </c>
      <c r="R9611" s="549">
        <v>10</v>
      </c>
      <c r="S9611" s="548"/>
      <c r="T9611" s="548"/>
      <c r="U9611" s="99"/>
    </row>
    <row r="9612" spans="1:21" ht="19.5" customHeight="1">
      <c r="A9612" s="545">
        <v>104472</v>
      </c>
      <c r="B9612" s="545" t="s">
        <v>9986</v>
      </c>
      <c r="C9612" s="545" t="s">
        <v>216</v>
      </c>
      <c r="D9612" s="546"/>
      <c r="E9612" s="171" t="str">
        <f t="shared" si="150"/>
        <v>1900</v>
      </c>
      <c r="F9612" s="547">
        <v>0</v>
      </c>
      <c r="G9612" s="548">
        <v>0</v>
      </c>
      <c r="H9612" s="547">
        <v>0</v>
      </c>
      <c r="I9612" s="545" t="s">
        <v>12709</v>
      </c>
      <c r="J9612" s="545"/>
      <c r="K9612" s="545" t="s">
        <v>13413</v>
      </c>
      <c r="L9612" s="545" t="s">
        <v>13413</v>
      </c>
      <c r="M9612" s="548" t="s">
        <v>13758</v>
      </c>
      <c r="N9612" s="545" t="s">
        <v>13413</v>
      </c>
      <c r="O9612" s="545" t="s">
        <v>13413</v>
      </c>
      <c r="P9612" s="549">
        <v>7198</v>
      </c>
      <c r="Q9612" s="549">
        <v>1</v>
      </c>
      <c r="R9612" s="549">
        <v>124</v>
      </c>
      <c r="S9612" s="548"/>
      <c r="T9612" s="548"/>
      <c r="U9612" s="99"/>
    </row>
    <row r="9613" spans="1:21" ht="19.5" customHeight="1">
      <c r="A9613" s="545">
        <v>104473</v>
      </c>
      <c r="B9613" s="545" t="s">
        <v>9985</v>
      </c>
      <c r="C9613" s="545" t="s">
        <v>216</v>
      </c>
      <c r="D9613" s="546">
        <v>44676</v>
      </c>
      <c r="E9613" s="171" t="str">
        <f t="shared" si="150"/>
        <v>2022</v>
      </c>
      <c r="F9613" s="547">
        <v>258870.01</v>
      </c>
      <c r="G9613" s="548">
        <v>0.19</v>
      </c>
      <c r="H9613" s="547">
        <v>217537.82</v>
      </c>
      <c r="I9613" s="545" t="s">
        <v>12722</v>
      </c>
      <c r="J9613" s="545" t="s">
        <v>13298</v>
      </c>
      <c r="K9613" s="545" t="s">
        <v>13413</v>
      </c>
      <c r="L9613" s="545" t="s">
        <v>13413</v>
      </c>
      <c r="M9613" s="548" t="s">
        <v>13758</v>
      </c>
      <c r="N9613" s="545" t="s">
        <v>13413</v>
      </c>
      <c r="O9613" s="545" t="s">
        <v>13413</v>
      </c>
      <c r="P9613" s="549">
        <v>7199</v>
      </c>
      <c r="Q9613" s="549">
        <v>1</v>
      </c>
      <c r="R9613" s="549">
        <v>36</v>
      </c>
      <c r="S9613" s="548">
        <v>1012</v>
      </c>
      <c r="T9613" s="548"/>
      <c r="U9613" s="99"/>
    </row>
    <row r="9614" spans="1:21" ht="19.5" customHeight="1">
      <c r="A9614" s="545">
        <v>104474</v>
      </c>
      <c r="B9614" s="545" t="s">
        <v>2505</v>
      </c>
      <c r="C9614" s="545" t="s">
        <v>216</v>
      </c>
      <c r="D9614" s="546"/>
      <c r="E9614" s="171" t="str">
        <f t="shared" si="150"/>
        <v>1900</v>
      </c>
      <c r="F9614" s="547">
        <v>0</v>
      </c>
      <c r="G9614" s="548">
        <v>0</v>
      </c>
      <c r="H9614" s="547">
        <v>0</v>
      </c>
      <c r="I9614" s="545" t="s">
        <v>12642</v>
      </c>
      <c r="J9614" s="545"/>
      <c r="K9614" s="545" t="s">
        <v>13413</v>
      </c>
      <c r="L9614" s="545" t="s">
        <v>13413</v>
      </c>
      <c r="M9614" s="548" t="s">
        <v>13758</v>
      </c>
      <c r="N9614" s="545" t="s">
        <v>13413</v>
      </c>
      <c r="O9614" s="545" t="s">
        <v>13413</v>
      </c>
      <c r="P9614" s="549">
        <v>7200</v>
      </c>
      <c r="Q9614" s="549">
        <v>1</v>
      </c>
      <c r="R9614" s="549">
        <v>135</v>
      </c>
      <c r="S9614" s="548"/>
      <c r="T9614" s="548"/>
      <c r="U9614" s="99"/>
    </row>
    <row r="9615" spans="1:21" ht="19.5" customHeight="1">
      <c r="A9615" s="545">
        <v>104475</v>
      </c>
      <c r="B9615" s="545" t="s">
        <v>2506</v>
      </c>
      <c r="C9615" s="545" t="s">
        <v>216</v>
      </c>
      <c r="D9615" s="546"/>
      <c r="E9615" s="171" t="str">
        <f t="shared" si="150"/>
        <v>1900</v>
      </c>
      <c r="F9615" s="547">
        <v>0</v>
      </c>
      <c r="G9615" s="548">
        <v>0</v>
      </c>
      <c r="H9615" s="547">
        <v>0</v>
      </c>
      <c r="I9615" s="545" t="s">
        <v>12642</v>
      </c>
      <c r="J9615" s="545"/>
      <c r="K9615" s="545" t="s">
        <v>13413</v>
      </c>
      <c r="L9615" s="545" t="s">
        <v>13413</v>
      </c>
      <c r="M9615" s="548" t="s">
        <v>13758</v>
      </c>
      <c r="N9615" s="545" t="s">
        <v>13413</v>
      </c>
      <c r="O9615" s="545" t="s">
        <v>13413</v>
      </c>
      <c r="P9615" s="549">
        <v>7201</v>
      </c>
      <c r="Q9615" s="549">
        <v>1</v>
      </c>
      <c r="R9615" s="549">
        <v>135</v>
      </c>
      <c r="S9615" s="548"/>
      <c r="T9615" s="548"/>
      <c r="U9615" s="99"/>
    </row>
    <row r="9616" spans="1:21" ht="19.5" customHeight="1">
      <c r="A9616" s="545">
        <v>104476</v>
      </c>
      <c r="B9616" s="545" t="s">
        <v>9984</v>
      </c>
      <c r="C9616" s="545" t="s">
        <v>216</v>
      </c>
      <c r="D9616" s="546"/>
      <c r="E9616" s="171" t="str">
        <f t="shared" si="150"/>
        <v>1900</v>
      </c>
      <c r="F9616" s="547">
        <v>0</v>
      </c>
      <c r="G9616" s="548">
        <v>0</v>
      </c>
      <c r="H9616" s="547">
        <v>0</v>
      </c>
      <c r="I9616" s="545" t="s">
        <v>12650</v>
      </c>
      <c r="J9616" s="545"/>
      <c r="K9616" s="545" t="s">
        <v>13413</v>
      </c>
      <c r="L9616" s="545" t="s">
        <v>13413</v>
      </c>
      <c r="M9616" s="548" t="s">
        <v>13758</v>
      </c>
      <c r="N9616" s="545" t="s">
        <v>13413</v>
      </c>
      <c r="O9616" s="545" t="s">
        <v>13413</v>
      </c>
      <c r="P9616" s="549">
        <v>7202</v>
      </c>
      <c r="Q9616" s="549">
        <v>1</v>
      </c>
      <c r="R9616" s="549">
        <v>127</v>
      </c>
      <c r="S9616" s="548"/>
      <c r="T9616" s="548"/>
      <c r="U9616" s="99"/>
    </row>
    <row r="9617" spans="1:21" ht="19.5" customHeight="1">
      <c r="A9617" s="545">
        <v>104477</v>
      </c>
      <c r="B9617" s="545" t="s">
        <v>2019</v>
      </c>
      <c r="C9617" s="545" t="s">
        <v>216</v>
      </c>
      <c r="D9617" s="546"/>
      <c r="E9617" s="171" t="str">
        <f t="shared" si="150"/>
        <v>1900</v>
      </c>
      <c r="F9617" s="547">
        <v>0</v>
      </c>
      <c r="G9617" s="548">
        <v>0</v>
      </c>
      <c r="H9617" s="547">
        <v>0</v>
      </c>
      <c r="I9617" s="545" t="s">
        <v>12650</v>
      </c>
      <c r="J9617" s="545"/>
      <c r="K9617" s="545" t="s">
        <v>13413</v>
      </c>
      <c r="L9617" s="545" t="s">
        <v>13413</v>
      </c>
      <c r="M9617" s="548" t="s">
        <v>13758</v>
      </c>
      <c r="N9617" s="545" t="s">
        <v>13413</v>
      </c>
      <c r="O9617" s="545" t="s">
        <v>13413</v>
      </c>
      <c r="P9617" s="549">
        <v>7203</v>
      </c>
      <c r="Q9617" s="549">
        <v>1</v>
      </c>
      <c r="R9617" s="549">
        <v>127</v>
      </c>
      <c r="S9617" s="548"/>
      <c r="T9617" s="548"/>
      <c r="U9617" s="99"/>
    </row>
    <row r="9618" spans="1:21" ht="19.5" customHeight="1">
      <c r="A9618" s="545">
        <v>104478</v>
      </c>
      <c r="B9618" s="545" t="s">
        <v>2225</v>
      </c>
      <c r="C9618" s="545" t="s">
        <v>216</v>
      </c>
      <c r="D9618" s="546">
        <v>46052</v>
      </c>
      <c r="E9618" s="171" t="str">
        <f t="shared" si="150"/>
        <v>2026</v>
      </c>
      <c r="F9618" s="547">
        <v>1294</v>
      </c>
      <c r="G9618" s="548">
        <v>0.19</v>
      </c>
      <c r="H9618" s="547">
        <v>1087.3900000000001</v>
      </c>
      <c r="I9618" s="545" t="s">
        <v>12650</v>
      </c>
      <c r="J9618" s="545" t="s">
        <v>13307</v>
      </c>
      <c r="K9618" s="545" t="s">
        <v>13413</v>
      </c>
      <c r="L9618" s="545" t="s">
        <v>13413</v>
      </c>
      <c r="M9618" s="548" t="s">
        <v>13758</v>
      </c>
      <c r="N9618" s="545" t="s">
        <v>13413</v>
      </c>
      <c r="O9618" s="545" t="s">
        <v>13413</v>
      </c>
      <c r="P9618" s="549">
        <v>7204</v>
      </c>
      <c r="Q9618" s="549">
        <v>1</v>
      </c>
      <c r="R9618" s="549">
        <v>127</v>
      </c>
      <c r="S9618" s="548">
        <v>2228</v>
      </c>
      <c r="T9618" s="548"/>
      <c r="U9618" s="99"/>
    </row>
    <row r="9619" spans="1:21" ht="19.5" customHeight="1">
      <c r="A9619" s="545">
        <v>104479</v>
      </c>
      <c r="B9619" s="545" t="s">
        <v>9983</v>
      </c>
      <c r="C9619" s="545" t="s">
        <v>216</v>
      </c>
      <c r="D9619" s="546"/>
      <c r="E9619" s="171" t="str">
        <f t="shared" si="150"/>
        <v>1900</v>
      </c>
      <c r="F9619" s="547">
        <v>0</v>
      </c>
      <c r="G9619" s="548">
        <v>0</v>
      </c>
      <c r="H9619" s="547">
        <v>0</v>
      </c>
      <c r="I9619" s="545" t="s">
        <v>12660</v>
      </c>
      <c r="J9619" s="545"/>
      <c r="K9619" s="545" t="s">
        <v>13413</v>
      </c>
      <c r="L9619" s="545" t="s">
        <v>13413</v>
      </c>
      <c r="M9619" s="548" t="s">
        <v>13758</v>
      </c>
      <c r="N9619" s="545" t="s">
        <v>13413</v>
      </c>
      <c r="O9619" s="545" t="s">
        <v>13413</v>
      </c>
      <c r="P9619" s="549">
        <v>7205</v>
      </c>
      <c r="Q9619" s="549">
        <v>1</v>
      </c>
      <c r="R9619" s="549">
        <v>72</v>
      </c>
      <c r="S9619" s="548"/>
      <c r="T9619" s="548"/>
      <c r="U9619" s="99"/>
    </row>
    <row r="9620" spans="1:21" ht="19.5" customHeight="1">
      <c r="A9620" s="545">
        <v>104481</v>
      </c>
      <c r="B9620" s="545" t="s">
        <v>9982</v>
      </c>
      <c r="C9620" s="545" t="s">
        <v>216</v>
      </c>
      <c r="D9620" s="546"/>
      <c r="E9620" s="171" t="str">
        <f t="shared" si="150"/>
        <v>1900</v>
      </c>
      <c r="F9620" s="547">
        <v>0</v>
      </c>
      <c r="G9620" s="548">
        <v>0</v>
      </c>
      <c r="H9620" s="547">
        <v>0</v>
      </c>
      <c r="I9620" s="545" t="s">
        <v>12656</v>
      </c>
      <c r="J9620" s="545"/>
      <c r="K9620" s="545" t="s">
        <v>19235</v>
      </c>
      <c r="L9620" s="545" t="s">
        <v>13413</v>
      </c>
      <c r="M9620" s="548" t="s">
        <v>13758</v>
      </c>
      <c r="N9620" s="545" t="s">
        <v>13413</v>
      </c>
      <c r="O9620" s="545" t="s">
        <v>13413</v>
      </c>
      <c r="P9620" s="549">
        <v>7206</v>
      </c>
      <c r="Q9620" s="549">
        <v>1</v>
      </c>
      <c r="R9620" s="549">
        <v>119</v>
      </c>
      <c r="S9620" s="548"/>
      <c r="T9620" s="548"/>
      <c r="U9620" s="99"/>
    </row>
    <row r="9621" spans="1:21" ht="19.5" customHeight="1">
      <c r="A9621" s="545">
        <v>104482</v>
      </c>
      <c r="B9621" s="545" t="s">
        <v>1504</v>
      </c>
      <c r="C9621" s="545" t="s">
        <v>216</v>
      </c>
      <c r="D9621" s="546"/>
      <c r="E9621" s="171" t="str">
        <f t="shared" si="150"/>
        <v>1900</v>
      </c>
      <c r="F9621" s="547">
        <v>0</v>
      </c>
      <c r="G9621" s="548">
        <v>0</v>
      </c>
      <c r="H9621" s="547">
        <v>0</v>
      </c>
      <c r="I9621" s="545" t="s">
        <v>12703</v>
      </c>
      <c r="J9621" s="545"/>
      <c r="K9621" s="545" t="s">
        <v>19236</v>
      </c>
      <c r="L9621" s="545" t="s">
        <v>13413</v>
      </c>
      <c r="M9621" s="548" t="s">
        <v>13758</v>
      </c>
      <c r="N9621" s="545" t="s">
        <v>13413</v>
      </c>
      <c r="O9621" s="545" t="s">
        <v>13413</v>
      </c>
      <c r="P9621" s="549">
        <v>7207</v>
      </c>
      <c r="Q9621" s="549">
        <v>1</v>
      </c>
      <c r="R9621" s="549">
        <v>120</v>
      </c>
      <c r="S9621" s="548"/>
      <c r="T9621" s="548"/>
      <c r="U9621" s="99"/>
    </row>
    <row r="9622" spans="1:21" ht="19.5" customHeight="1">
      <c r="A9622" s="545">
        <v>104483</v>
      </c>
      <c r="B9622" s="545" t="s">
        <v>1221</v>
      </c>
      <c r="C9622" s="545" t="s">
        <v>216</v>
      </c>
      <c r="D9622" s="546"/>
      <c r="E9622" s="171" t="str">
        <f t="shared" si="150"/>
        <v>1900</v>
      </c>
      <c r="F9622" s="547">
        <v>0</v>
      </c>
      <c r="G9622" s="548">
        <v>0</v>
      </c>
      <c r="H9622" s="547">
        <v>0</v>
      </c>
      <c r="I9622" s="545" t="s">
        <v>12701</v>
      </c>
      <c r="J9622" s="545"/>
      <c r="K9622" s="545" t="s">
        <v>13413</v>
      </c>
      <c r="L9622" s="545" t="s">
        <v>13413</v>
      </c>
      <c r="M9622" s="548" t="s">
        <v>13758</v>
      </c>
      <c r="N9622" s="545" t="s">
        <v>13413</v>
      </c>
      <c r="O9622" s="545" t="s">
        <v>13413</v>
      </c>
      <c r="P9622" s="549">
        <v>7208</v>
      </c>
      <c r="Q9622" s="549">
        <v>1</v>
      </c>
      <c r="R9622" s="549">
        <v>10</v>
      </c>
      <c r="S9622" s="548"/>
      <c r="T9622" s="548"/>
      <c r="U9622" s="99"/>
    </row>
    <row r="9623" spans="1:21" ht="19.5" customHeight="1">
      <c r="A9623" s="545">
        <v>104484</v>
      </c>
      <c r="B9623" s="545" t="s">
        <v>738</v>
      </c>
      <c r="C9623" s="545" t="s">
        <v>209</v>
      </c>
      <c r="D9623" s="546"/>
      <c r="E9623" s="171" t="str">
        <f t="shared" si="150"/>
        <v>1900</v>
      </c>
      <c r="F9623" s="547">
        <v>0</v>
      </c>
      <c r="G9623" s="548">
        <v>0</v>
      </c>
      <c r="H9623" s="547">
        <v>0</v>
      </c>
      <c r="I9623" s="545" t="s">
        <v>12643</v>
      </c>
      <c r="J9623" s="545"/>
      <c r="K9623" s="545" t="s">
        <v>13413</v>
      </c>
      <c r="L9623" s="545" t="s">
        <v>13413</v>
      </c>
      <c r="M9623" s="548" t="s">
        <v>13758</v>
      </c>
      <c r="N9623" s="545" t="s">
        <v>13413</v>
      </c>
      <c r="O9623" s="545" t="s">
        <v>13413</v>
      </c>
      <c r="P9623" s="549">
        <v>7209</v>
      </c>
      <c r="Q9623" s="549">
        <v>1</v>
      </c>
      <c r="R9623" s="549">
        <v>6</v>
      </c>
      <c r="S9623" s="548"/>
      <c r="T9623" s="548"/>
      <c r="U9623" s="99"/>
    </row>
    <row r="9624" spans="1:21" ht="19.5" customHeight="1">
      <c r="A9624" s="545">
        <v>104485</v>
      </c>
      <c r="B9624" s="545" t="s">
        <v>9981</v>
      </c>
      <c r="C9624" s="545" t="s">
        <v>4504</v>
      </c>
      <c r="D9624" s="546"/>
      <c r="E9624" s="171" t="str">
        <f t="shared" si="150"/>
        <v>1900</v>
      </c>
      <c r="F9624" s="547">
        <v>0</v>
      </c>
      <c r="G9624" s="548">
        <v>0</v>
      </c>
      <c r="H9624" s="547">
        <v>0</v>
      </c>
      <c r="I9624" s="545" t="s">
        <v>12684</v>
      </c>
      <c r="J9624" s="545"/>
      <c r="K9624" s="545" t="s">
        <v>13413</v>
      </c>
      <c r="L9624" s="545" t="s">
        <v>13413</v>
      </c>
      <c r="M9624" s="548" t="s">
        <v>13758</v>
      </c>
      <c r="N9624" s="545" t="s">
        <v>13413</v>
      </c>
      <c r="O9624" s="545" t="s">
        <v>13413</v>
      </c>
      <c r="P9624" s="549">
        <v>7210</v>
      </c>
      <c r="Q9624" s="549">
        <v>1</v>
      </c>
      <c r="R9624" s="549">
        <v>95</v>
      </c>
      <c r="S9624" s="548"/>
      <c r="T9624" s="548"/>
      <c r="U9624" s="99"/>
    </row>
    <row r="9625" spans="1:21" ht="19.5" customHeight="1">
      <c r="A9625" s="545">
        <v>104486</v>
      </c>
      <c r="B9625" s="545" t="s">
        <v>2612</v>
      </c>
      <c r="C9625" s="545" t="s">
        <v>216</v>
      </c>
      <c r="D9625" s="546"/>
      <c r="E9625" s="171" t="str">
        <f t="shared" si="150"/>
        <v>1900</v>
      </c>
      <c r="F9625" s="547">
        <v>0</v>
      </c>
      <c r="G9625" s="548">
        <v>0</v>
      </c>
      <c r="H9625" s="547">
        <v>0</v>
      </c>
      <c r="I9625" s="545" t="s">
        <v>12642</v>
      </c>
      <c r="J9625" s="545"/>
      <c r="K9625" s="545" t="s">
        <v>13413</v>
      </c>
      <c r="L9625" s="545" t="s">
        <v>13413</v>
      </c>
      <c r="M9625" s="548" t="s">
        <v>13758</v>
      </c>
      <c r="N9625" s="545" t="s">
        <v>13413</v>
      </c>
      <c r="O9625" s="545" t="s">
        <v>13413</v>
      </c>
      <c r="P9625" s="549">
        <v>7211</v>
      </c>
      <c r="Q9625" s="549">
        <v>1</v>
      </c>
      <c r="R9625" s="549">
        <v>135</v>
      </c>
      <c r="S9625" s="548"/>
      <c r="T9625" s="548"/>
      <c r="U9625" s="99"/>
    </row>
    <row r="9626" spans="1:21" ht="19.5" customHeight="1">
      <c r="A9626" s="545">
        <v>104487</v>
      </c>
      <c r="B9626" s="545" t="s">
        <v>12360</v>
      </c>
      <c r="C9626" s="545" t="s">
        <v>216</v>
      </c>
      <c r="D9626" s="546">
        <v>44592</v>
      </c>
      <c r="E9626" s="171" t="str">
        <f t="shared" si="150"/>
        <v>2022</v>
      </c>
      <c r="F9626" s="547">
        <v>125688</v>
      </c>
      <c r="G9626" s="548">
        <v>0.19</v>
      </c>
      <c r="H9626" s="547">
        <v>105620.17</v>
      </c>
      <c r="I9626" s="545" t="s">
        <v>12738</v>
      </c>
      <c r="J9626" s="545" t="s">
        <v>13297</v>
      </c>
      <c r="K9626" s="545" t="s">
        <v>19237</v>
      </c>
      <c r="L9626" s="545" t="s">
        <v>13413</v>
      </c>
      <c r="M9626" s="548" t="s">
        <v>13758</v>
      </c>
      <c r="N9626" s="545" t="s">
        <v>13413</v>
      </c>
      <c r="O9626" s="545" t="s">
        <v>13413</v>
      </c>
      <c r="P9626" s="549">
        <v>7212</v>
      </c>
      <c r="Q9626" s="549">
        <v>1</v>
      </c>
      <c r="R9626" s="549">
        <v>32</v>
      </c>
      <c r="S9626" s="548">
        <v>2257</v>
      </c>
      <c r="T9626" s="548"/>
      <c r="U9626" s="99"/>
    </row>
    <row r="9627" spans="1:21" ht="19.5" customHeight="1">
      <c r="A9627" s="545">
        <v>104488</v>
      </c>
      <c r="B9627" s="545" t="s">
        <v>4423</v>
      </c>
      <c r="C9627" s="545" t="s">
        <v>209</v>
      </c>
      <c r="D9627" s="546"/>
      <c r="E9627" s="171" t="str">
        <f t="shared" si="150"/>
        <v>1900</v>
      </c>
      <c r="F9627" s="547">
        <v>0</v>
      </c>
      <c r="G9627" s="548">
        <v>0</v>
      </c>
      <c r="H9627" s="547">
        <v>0</v>
      </c>
      <c r="I9627" s="545" t="s">
        <v>12973</v>
      </c>
      <c r="J9627" s="545"/>
      <c r="K9627" s="545" t="s">
        <v>13413</v>
      </c>
      <c r="L9627" s="545" t="s">
        <v>13413</v>
      </c>
      <c r="M9627" s="548" t="s">
        <v>13758</v>
      </c>
      <c r="N9627" s="545" t="s">
        <v>13413</v>
      </c>
      <c r="O9627" s="545" t="s">
        <v>13413</v>
      </c>
      <c r="P9627" s="549">
        <v>7213</v>
      </c>
      <c r="Q9627" s="549">
        <v>1</v>
      </c>
      <c r="R9627" s="549">
        <v>59</v>
      </c>
      <c r="S9627" s="548"/>
      <c r="T9627" s="548"/>
      <c r="U9627" s="99"/>
    </row>
    <row r="9628" spans="1:21" ht="19.5" customHeight="1">
      <c r="A9628" s="545">
        <v>104489</v>
      </c>
      <c r="B9628" s="545" t="s">
        <v>2470</v>
      </c>
      <c r="C9628" s="545" t="s">
        <v>216</v>
      </c>
      <c r="D9628" s="546"/>
      <c r="E9628" s="171" t="str">
        <f t="shared" si="150"/>
        <v>1900</v>
      </c>
      <c r="F9628" s="547">
        <v>0</v>
      </c>
      <c r="G9628" s="548">
        <v>0</v>
      </c>
      <c r="H9628" s="547">
        <v>0</v>
      </c>
      <c r="I9628" s="545" t="s">
        <v>12642</v>
      </c>
      <c r="J9628" s="545"/>
      <c r="K9628" s="545" t="s">
        <v>19238</v>
      </c>
      <c r="L9628" s="545" t="s">
        <v>13413</v>
      </c>
      <c r="M9628" s="548" t="s">
        <v>13758</v>
      </c>
      <c r="N9628" s="545" t="s">
        <v>13413</v>
      </c>
      <c r="O9628" s="545" t="s">
        <v>13413</v>
      </c>
      <c r="P9628" s="549">
        <v>7214</v>
      </c>
      <c r="Q9628" s="549">
        <v>1</v>
      </c>
      <c r="R9628" s="549">
        <v>135</v>
      </c>
      <c r="S9628" s="548"/>
      <c r="T9628" s="548"/>
      <c r="U9628" s="99"/>
    </row>
    <row r="9629" spans="1:21" ht="19.5" customHeight="1">
      <c r="A9629" s="545">
        <v>104490</v>
      </c>
      <c r="B9629" s="545" t="s">
        <v>2468</v>
      </c>
      <c r="C9629" s="545" t="s">
        <v>216</v>
      </c>
      <c r="D9629" s="546">
        <v>44721</v>
      </c>
      <c r="E9629" s="171" t="str">
        <f t="shared" si="150"/>
        <v>2022</v>
      </c>
      <c r="F9629" s="547">
        <v>264036</v>
      </c>
      <c r="G9629" s="548">
        <v>0.19</v>
      </c>
      <c r="H9629" s="547">
        <v>221878.99</v>
      </c>
      <c r="I9629" s="545" t="s">
        <v>12642</v>
      </c>
      <c r="J9629" s="545" t="s">
        <v>13296</v>
      </c>
      <c r="K9629" s="545" t="s">
        <v>19239</v>
      </c>
      <c r="L9629" s="545" t="s">
        <v>13413</v>
      </c>
      <c r="M9629" s="548" t="s">
        <v>13758</v>
      </c>
      <c r="N9629" s="545" t="s">
        <v>13413</v>
      </c>
      <c r="O9629" s="545" t="s">
        <v>13413</v>
      </c>
      <c r="P9629" s="549">
        <v>7215</v>
      </c>
      <c r="Q9629" s="549">
        <v>1</v>
      </c>
      <c r="R9629" s="549">
        <v>135</v>
      </c>
      <c r="S9629" s="548">
        <v>2218</v>
      </c>
      <c r="T9629" s="548"/>
      <c r="U9629" s="99"/>
    </row>
    <row r="9630" spans="1:21" ht="19.5" customHeight="1">
      <c r="A9630" s="545">
        <v>104491</v>
      </c>
      <c r="B9630" s="545" t="s">
        <v>2603</v>
      </c>
      <c r="C9630" s="545" t="s">
        <v>209</v>
      </c>
      <c r="D9630" s="546"/>
      <c r="E9630" s="171" t="str">
        <f t="shared" si="150"/>
        <v>1900</v>
      </c>
      <c r="F9630" s="547">
        <v>0</v>
      </c>
      <c r="G9630" s="548">
        <v>0</v>
      </c>
      <c r="H9630" s="547">
        <v>0</v>
      </c>
      <c r="I9630" s="545" t="s">
        <v>12676</v>
      </c>
      <c r="J9630" s="545"/>
      <c r="K9630" s="545" t="s">
        <v>13413</v>
      </c>
      <c r="L9630" s="545" t="s">
        <v>13413</v>
      </c>
      <c r="M9630" s="548" t="s">
        <v>13758</v>
      </c>
      <c r="N9630" s="545" t="s">
        <v>13413</v>
      </c>
      <c r="O9630" s="545" t="s">
        <v>13413</v>
      </c>
      <c r="P9630" s="549">
        <v>7216</v>
      </c>
      <c r="Q9630" s="549">
        <v>1</v>
      </c>
      <c r="R9630" s="549">
        <v>14</v>
      </c>
      <c r="S9630" s="548"/>
      <c r="T9630" s="548"/>
      <c r="U9630" s="99"/>
    </row>
    <row r="9631" spans="1:21" ht="19.5" customHeight="1">
      <c r="A9631" s="545">
        <v>104492</v>
      </c>
      <c r="B9631" s="545" t="s">
        <v>2573</v>
      </c>
      <c r="C9631" s="545" t="s">
        <v>209</v>
      </c>
      <c r="D9631" s="546"/>
      <c r="E9631" s="171" t="str">
        <f t="shared" si="150"/>
        <v>1900</v>
      </c>
      <c r="F9631" s="547">
        <v>0</v>
      </c>
      <c r="G9631" s="548">
        <v>0</v>
      </c>
      <c r="H9631" s="547">
        <v>0</v>
      </c>
      <c r="I9631" s="545" t="s">
        <v>12676</v>
      </c>
      <c r="J9631" s="545"/>
      <c r="K9631" s="545" t="s">
        <v>13413</v>
      </c>
      <c r="L9631" s="545" t="s">
        <v>13413</v>
      </c>
      <c r="M9631" s="548" t="s">
        <v>13758</v>
      </c>
      <c r="N9631" s="545" t="s">
        <v>13413</v>
      </c>
      <c r="O9631" s="545" t="s">
        <v>13413</v>
      </c>
      <c r="P9631" s="549">
        <v>7217</v>
      </c>
      <c r="Q9631" s="549">
        <v>1</v>
      </c>
      <c r="R9631" s="549">
        <v>14</v>
      </c>
      <c r="S9631" s="548"/>
      <c r="T9631" s="548"/>
      <c r="U9631" s="99"/>
    </row>
    <row r="9632" spans="1:21" ht="19.5" customHeight="1">
      <c r="A9632" s="545">
        <v>104493</v>
      </c>
      <c r="B9632" s="545" t="s">
        <v>7585</v>
      </c>
      <c r="C9632" s="545" t="s">
        <v>216</v>
      </c>
      <c r="D9632" s="546">
        <v>43670</v>
      </c>
      <c r="E9632" s="171" t="str">
        <f t="shared" si="150"/>
        <v>2019</v>
      </c>
      <c r="F9632" s="547">
        <v>55580</v>
      </c>
      <c r="G9632" s="548">
        <v>0.19</v>
      </c>
      <c r="H9632" s="547">
        <v>46705.88</v>
      </c>
      <c r="I9632" s="545" t="s">
        <v>12642</v>
      </c>
      <c r="J9632" s="545" t="s">
        <v>13298</v>
      </c>
      <c r="K9632" s="545" t="s">
        <v>19239</v>
      </c>
      <c r="L9632" s="545" t="s">
        <v>13413</v>
      </c>
      <c r="M9632" s="548" t="s">
        <v>13758</v>
      </c>
      <c r="N9632" s="545" t="s">
        <v>13413</v>
      </c>
      <c r="O9632" s="545" t="s">
        <v>13413</v>
      </c>
      <c r="P9632" s="549">
        <v>7218</v>
      </c>
      <c r="Q9632" s="549">
        <v>1</v>
      </c>
      <c r="R9632" s="549">
        <v>135</v>
      </c>
      <c r="S9632" s="548">
        <v>1012</v>
      </c>
      <c r="T9632" s="548"/>
      <c r="U9632" s="99"/>
    </row>
    <row r="9633" spans="1:21" ht="19.5" customHeight="1">
      <c r="A9633" s="545">
        <v>104494</v>
      </c>
      <c r="B9633" s="545" t="s">
        <v>2469</v>
      </c>
      <c r="C9633" s="545" t="s">
        <v>216</v>
      </c>
      <c r="D9633" s="546"/>
      <c r="E9633" s="171" t="str">
        <f t="shared" si="150"/>
        <v>1900</v>
      </c>
      <c r="F9633" s="547">
        <v>0</v>
      </c>
      <c r="G9633" s="548">
        <v>0</v>
      </c>
      <c r="H9633" s="547">
        <v>0</v>
      </c>
      <c r="I9633" s="545" t="s">
        <v>12642</v>
      </c>
      <c r="J9633" s="545"/>
      <c r="K9633" s="545" t="s">
        <v>19240</v>
      </c>
      <c r="L9633" s="545" t="s">
        <v>13413</v>
      </c>
      <c r="M9633" s="548" t="s">
        <v>13758</v>
      </c>
      <c r="N9633" s="545" t="s">
        <v>13413</v>
      </c>
      <c r="O9633" s="545" t="s">
        <v>13413</v>
      </c>
      <c r="P9633" s="549">
        <v>7219</v>
      </c>
      <c r="Q9633" s="549">
        <v>1</v>
      </c>
      <c r="R9633" s="549">
        <v>135</v>
      </c>
      <c r="S9633" s="548"/>
      <c r="T9633" s="548"/>
      <c r="U9633" s="99"/>
    </row>
    <row r="9634" spans="1:21" ht="19.5" customHeight="1">
      <c r="A9634" s="545">
        <v>104495</v>
      </c>
      <c r="B9634" s="545" t="s">
        <v>6965</v>
      </c>
      <c r="C9634" s="545" t="s">
        <v>903</v>
      </c>
      <c r="D9634" s="546">
        <v>45708</v>
      </c>
      <c r="E9634" s="171" t="str">
        <f t="shared" si="150"/>
        <v>2025</v>
      </c>
      <c r="F9634" s="547">
        <v>357648.6</v>
      </c>
      <c r="G9634" s="548">
        <v>0.19</v>
      </c>
      <c r="H9634" s="547">
        <v>300545.03999999998</v>
      </c>
      <c r="I9634" s="545" t="s">
        <v>12668</v>
      </c>
      <c r="J9634" s="545" t="s">
        <v>13307</v>
      </c>
      <c r="K9634" s="545"/>
      <c r="L9634" s="545" t="s">
        <v>13413</v>
      </c>
      <c r="M9634" s="548" t="s">
        <v>13868</v>
      </c>
      <c r="N9634" s="545" t="s">
        <v>13413</v>
      </c>
      <c r="O9634" s="545" t="s">
        <v>13413</v>
      </c>
      <c r="P9634" s="549">
        <v>7220</v>
      </c>
      <c r="Q9634" s="549">
        <v>2</v>
      </c>
      <c r="R9634" s="549">
        <v>7</v>
      </c>
      <c r="S9634" s="548">
        <v>2228</v>
      </c>
      <c r="T9634" s="548"/>
      <c r="U9634" s="99"/>
    </row>
    <row r="9635" spans="1:21" ht="19.5" customHeight="1">
      <c r="A9635" s="545">
        <v>104496</v>
      </c>
      <c r="B9635" s="545" t="s">
        <v>3859</v>
      </c>
      <c r="C9635" s="545" t="s">
        <v>216</v>
      </c>
      <c r="D9635" s="546">
        <v>46052</v>
      </c>
      <c r="E9635" s="171" t="str">
        <f t="shared" si="150"/>
        <v>2026</v>
      </c>
      <c r="F9635" s="547">
        <v>9410</v>
      </c>
      <c r="G9635" s="548">
        <v>0</v>
      </c>
      <c r="H9635" s="547">
        <v>9410</v>
      </c>
      <c r="I9635" s="545" t="s">
        <v>12766</v>
      </c>
      <c r="J9635" s="545" t="s">
        <v>13307</v>
      </c>
      <c r="K9635" s="545" t="s">
        <v>13413</v>
      </c>
      <c r="L9635" s="545" t="s">
        <v>13413</v>
      </c>
      <c r="M9635" s="548" t="s">
        <v>13758</v>
      </c>
      <c r="N9635" s="545" t="s">
        <v>13413</v>
      </c>
      <c r="O9635" s="545" t="s">
        <v>13413</v>
      </c>
      <c r="P9635" s="549">
        <v>7221</v>
      </c>
      <c r="Q9635" s="549">
        <v>1</v>
      </c>
      <c r="R9635" s="549">
        <v>172</v>
      </c>
      <c r="S9635" s="548">
        <v>2228</v>
      </c>
      <c r="T9635" s="548"/>
      <c r="U9635" s="99"/>
    </row>
    <row r="9636" spans="1:21" ht="19.5" customHeight="1">
      <c r="A9636" s="545">
        <v>104497</v>
      </c>
      <c r="B9636" s="545" t="s">
        <v>7232</v>
      </c>
      <c r="C9636" s="545" t="s">
        <v>221</v>
      </c>
      <c r="D9636" s="546">
        <v>46052</v>
      </c>
      <c r="E9636" s="171" t="str">
        <f t="shared" si="150"/>
        <v>2026</v>
      </c>
      <c r="F9636" s="547">
        <v>38638</v>
      </c>
      <c r="G9636" s="548">
        <v>0</v>
      </c>
      <c r="H9636" s="547">
        <v>38638</v>
      </c>
      <c r="I9636" s="545" t="s">
        <v>12665</v>
      </c>
      <c r="J9636" s="545" t="s">
        <v>13307</v>
      </c>
      <c r="K9636" s="545" t="s">
        <v>13413</v>
      </c>
      <c r="L9636" s="545" t="s">
        <v>13413</v>
      </c>
      <c r="M9636" s="548" t="s">
        <v>13758</v>
      </c>
      <c r="N9636" s="545" t="s">
        <v>13413</v>
      </c>
      <c r="O9636" s="545" t="s">
        <v>13413</v>
      </c>
      <c r="P9636" s="549">
        <v>7222</v>
      </c>
      <c r="Q9636" s="549">
        <v>1</v>
      </c>
      <c r="R9636" s="549">
        <v>75</v>
      </c>
      <c r="S9636" s="548">
        <v>2228</v>
      </c>
      <c r="T9636" s="548"/>
      <c r="U9636" s="99"/>
    </row>
    <row r="9637" spans="1:21" ht="19.5" customHeight="1">
      <c r="A9637" s="545">
        <v>104498</v>
      </c>
      <c r="B9637" s="545" t="s">
        <v>9980</v>
      </c>
      <c r="C9637" s="545" t="s">
        <v>216</v>
      </c>
      <c r="D9637" s="546"/>
      <c r="E9637" s="171" t="str">
        <f t="shared" si="150"/>
        <v>1900</v>
      </c>
      <c r="F9637" s="547">
        <v>0</v>
      </c>
      <c r="G9637" s="548">
        <v>0</v>
      </c>
      <c r="H9637" s="547">
        <v>0</v>
      </c>
      <c r="I9637" s="545" t="s">
        <v>12665</v>
      </c>
      <c r="J9637" s="545"/>
      <c r="K9637" s="545" t="s">
        <v>13413</v>
      </c>
      <c r="L9637" s="545" t="s">
        <v>13413</v>
      </c>
      <c r="M9637" s="548" t="s">
        <v>13758</v>
      </c>
      <c r="N9637" s="545" t="s">
        <v>13413</v>
      </c>
      <c r="O9637" s="545" t="s">
        <v>13413</v>
      </c>
      <c r="P9637" s="549">
        <v>7223</v>
      </c>
      <c r="Q9637" s="549">
        <v>1</v>
      </c>
      <c r="R9637" s="549">
        <v>75</v>
      </c>
      <c r="S9637" s="548"/>
      <c r="T9637" s="548"/>
      <c r="U9637" s="99"/>
    </row>
    <row r="9638" spans="1:21" ht="19.5" customHeight="1">
      <c r="A9638" s="545">
        <v>104500</v>
      </c>
      <c r="B9638" s="545" t="s">
        <v>9979</v>
      </c>
      <c r="C9638" s="545" t="s">
        <v>216</v>
      </c>
      <c r="D9638" s="546"/>
      <c r="E9638" s="171" t="str">
        <f t="shared" si="150"/>
        <v>1900</v>
      </c>
      <c r="F9638" s="547">
        <v>0</v>
      </c>
      <c r="G9638" s="548">
        <v>0</v>
      </c>
      <c r="H9638" s="547">
        <v>0</v>
      </c>
      <c r="I9638" s="545" t="s">
        <v>12665</v>
      </c>
      <c r="J9638" s="545"/>
      <c r="K9638" s="545" t="s">
        <v>13413</v>
      </c>
      <c r="L9638" s="545" t="s">
        <v>13413</v>
      </c>
      <c r="M9638" s="548" t="s">
        <v>13758</v>
      </c>
      <c r="N9638" s="545" t="s">
        <v>13413</v>
      </c>
      <c r="O9638" s="545" t="s">
        <v>13413</v>
      </c>
      <c r="P9638" s="549">
        <v>7224</v>
      </c>
      <c r="Q9638" s="549">
        <v>1</v>
      </c>
      <c r="R9638" s="549">
        <v>75</v>
      </c>
      <c r="S9638" s="548"/>
      <c r="T9638" s="548"/>
      <c r="U9638" s="99"/>
    </row>
    <row r="9639" spans="1:21" ht="19.5" customHeight="1">
      <c r="A9639" s="545">
        <v>104501</v>
      </c>
      <c r="B9639" s="545" t="s">
        <v>8005</v>
      </c>
      <c r="C9639" s="545" t="s">
        <v>216</v>
      </c>
      <c r="D9639" s="546">
        <v>43556</v>
      </c>
      <c r="E9639" s="171" t="str">
        <f t="shared" si="150"/>
        <v>2019</v>
      </c>
      <c r="F9639" s="547">
        <v>47728</v>
      </c>
      <c r="G9639" s="548">
        <v>0.16</v>
      </c>
      <c r="H9639" s="547">
        <v>41144.83</v>
      </c>
      <c r="I9639" s="545" t="s">
        <v>12703</v>
      </c>
      <c r="J9639" s="545" t="s">
        <v>13298</v>
      </c>
      <c r="K9639" s="545" t="s">
        <v>19241</v>
      </c>
      <c r="L9639" s="545" t="s">
        <v>13413</v>
      </c>
      <c r="M9639" s="548" t="s">
        <v>13758</v>
      </c>
      <c r="N9639" s="545" t="s">
        <v>13413</v>
      </c>
      <c r="O9639" s="545" t="s">
        <v>13413</v>
      </c>
      <c r="P9639" s="549">
        <v>7225</v>
      </c>
      <c r="Q9639" s="549">
        <v>1</v>
      </c>
      <c r="R9639" s="549">
        <v>120</v>
      </c>
      <c r="S9639" s="548">
        <v>1012</v>
      </c>
      <c r="T9639" s="548"/>
      <c r="U9639" s="99"/>
    </row>
    <row r="9640" spans="1:21" ht="19.5" customHeight="1">
      <c r="A9640" s="545">
        <v>104502</v>
      </c>
      <c r="B9640" s="545" t="s">
        <v>1462</v>
      </c>
      <c r="C9640" s="545" t="s">
        <v>216</v>
      </c>
      <c r="D9640" s="546">
        <v>44592</v>
      </c>
      <c r="E9640" s="171" t="str">
        <f t="shared" si="150"/>
        <v>2022</v>
      </c>
      <c r="F9640" s="547">
        <v>43991</v>
      </c>
      <c r="G9640" s="548">
        <v>0.19</v>
      </c>
      <c r="H9640" s="547">
        <v>36967.230000000003</v>
      </c>
      <c r="I9640" s="545" t="s">
        <v>12703</v>
      </c>
      <c r="J9640" s="545" t="s">
        <v>13297</v>
      </c>
      <c r="K9640" s="545" t="s">
        <v>19242</v>
      </c>
      <c r="L9640" s="545" t="s">
        <v>13413</v>
      </c>
      <c r="M9640" s="548" t="s">
        <v>13758</v>
      </c>
      <c r="N9640" s="545" t="s">
        <v>13413</v>
      </c>
      <c r="O9640" s="545" t="s">
        <v>19243</v>
      </c>
      <c r="P9640" s="549">
        <v>7226</v>
      </c>
      <c r="Q9640" s="549">
        <v>1</v>
      </c>
      <c r="R9640" s="549">
        <v>120</v>
      </c>
      <c r="S9640" s="548">
        <v>2257</v>
      </c>
      <c r="T9640" s="548"/>
      <c r="U9640" s="99"/>
    </row>
    <row r="9641" spans="1:21" ht="19.5" customHeight="1">
      <c r="A9641" s="545">
        <v>104503</v>
      </c>
      <c r="B9641" s="545" t="s">
        <v>12567</v>
      </c>
      <c r="C9641" s="545" t="s">
        <v>216</v>
      </c>
      <c r="D9641" s="546">
        <v>44592</v>
      </c>
      <c r="E9641" s="171" t="str">
        <f t="shared" si="150"/>
        <v>2022</v>
      </c>
      <c r="F9641" s="547">
        <v>349085</v>
      </c>
      <c r="G9641" s="548">
        <v>0.19</v>
      </c>
      <c r="H9641" s="547">
        <v>293348.74</v>
      </c>
      <c r="I9641" s="545" t="s">
        <v>12703</v>
      </c>
      <c r="J9641" s="545" t="s">
        <v>13297</v>
      </c>
      <c r="K9641" s="545" t="s">
        <v>19244</v>
      </c>
      <c r="L9641" s="545" t="s">
        <v>13413</v>
      </c>
      <c r="M9641" s="548" t="s">
        <v>13758</v>
      </c>
      <c r="N9641" s="545" t="s">
        <v>13413</v>
      </c>
      <c r="O9641" s="545" t="s">
        <v>13413</v>
      </c>
      <c r="P9641" s="549">
        <v>7227</v>
      </c>
      <c r="Q9641" s="549">
        <v>1</v>
      </c>
      <c r="R9641" s="549">
        <v>120</v>
      </c>
      <c r="S9641" s="548">
        <v>2257</v>
      </c>
      <c r="T9641" s="548"/>
      <c r="U9641" s="99"/>
    </row>
    <row r="9642" spans="1:21" ht="19.5" customHeight="1">
      <c r="A9642" s="545">
        <v>104504</v>
      </c>
      <c r="B9642" s="545" t="s">
        <v>1590</v>
      </c>
      <c r="C9642" s="545" t="s">
        <v>216</v>
      </c>
      <c r="D9642" s="546">
        <v>46052</v>
      </c>
      <c r="E9642" s="171" t="str">
        <f t="shared" si="150"/>
        <v>2026</v>
      </c>
      <c r="F9642" s="547">
        <v>515803</v>
      </c>
      <c r="G9642" s="548">
        <v>0.19</v>
      </c>
      <c r="H9642" s="547">
        <v>433447.9</v>
      </c>
      <c r="I9642" s="545" t="s">
        <v>12703</v>
      </c>
      <c r="J9642" s="545" t="s">
        <v>13307</v>
      </c>
      <c r="K9642" s="545" t="s">
        <v>19245</v>
      </c>
      <c r="L9642" s="545" t="s">
        <v>13413</v>
      </c>
      <c r="M9642" s="548" t="s">
        <v>13758</v>
      </c>
      <c r="N9642" s="545" t="s">
        <v>13413</v>
      </c>
      <c r="O9642" s="545" t="s">
        <v>13413</v>
      </c>
      <c r="P9642" s="549">
        <v>7228</v>
      </c>
      <c r="Q9642" s="549">
        <v>1</v>
      </c>
      <c r="R9642" s="549">
        <v>120</v>
      </c>
      <c r="S9642" s="548">
        <v>2228</v>
      </c>
      <c r="T9642" s="548"/>
      <c r="U9642" s="99"/>
    </row>
    <row r="9643" spans="1:21" ht="19.5" customHeight="1">
      <c r="A9643" s="545">
        <v>104505</v>
      </c>
      <c r="B9643" s="545" t="s">
        <v>233</v>
      </c>
      <c r="C9643" s="545" t="s">
        <v>206</v>
      </c>
      <c r="D9643" s="546"/>
      <c r="E9643" s="171" t="str">
        <f t="shared" si="150"/>
        <v>1900</v>
      </c>
      <c r="F9643" s="547">
        <v>0</v>
      </c>
      <c r="G9643" s="548">
        <v>0</v>
      </c>
      <c r="H9643" s="547">
        <v>0</v>
      </c>
      <c r="I9643" s="545" t="s">
        <v>12640</v>
      </c>
      <c r="J9643" s="545"/>
      <c r="K9643" s="545" t="s">
        <v>13413</v>
      </c>
      <c r="L9643" s="545" t="s">
        <v>13413</v>
      </c>
      <c r="M9643" s="548" t="s">
        <v>13758</v>
      </c>
      <c r="N9643" s="545" t="s">
        <v>13413</v>
      </c>
      <c r="O9643" s="545" t="s">
        <v>13413</v>
      </c>
      <c r="P9643" s="549">
        <v>7229</v>
      </c>
      <c r="Q9643" s="549">
        <v>1</v>
      </c>
      <c r="R9643" s="549">
        <v>1</v>
      </c>
      <c r="S9643" s="548"/>
      <c r="T9643" s="548"/>
      <c r="U9643" s="99"/>
    </row>
    <row r="9644" spans="1:21" ht="19.5" customHeight="1">
      <c r="A9644" s="545">
        <v>104506</v>
      </c>
      <c r="B9644" s="545" t="s">
        <v>234</v>
      </c>
      <c r="C9644" s="545" t="s">
        <v>206</v>
      </c>
      <c r="D9644" s="546"/>
      <c r="E9644" s="171" t="str">
        <f t="shared" si="150"/>
        <v>1900</v>
      </c>
      <c r="F9644" s="547">
        <v>0</v>
      </c>
      <c r="G9644" s="548">
        <v>0</v>
      </c>
      <c r="H9644" s="547">
        <v>0</v>
      </c>
      <c r="I9644" s="545" t="s">
        <v>12640</v>
      </c>
      <c r="J9644" s="545"/>
      <c r="K9644" s="545" t="s">
        <v>13413</v>
      </c>
      <c r="L9644" s="545" t="s">
        <v>13413</v>
      </c>
      <c r="M9644" s="548" t="s">
        <v>13758</v>
      </c>
      <c r="N9644" s="545" t="s">
        <v>13413</v>
      </c>
      <c r="O9644" s="545" t="s">
        <v>13413</v>
      </c>
      <c r="P9644" s="549">
        <v>7230</v>
      </c>
      <c r="Q9644" s="549">
        <v>1</v>
      </c>
      <c r="R9644" s="549">
        <v>1</v>
      </c>
      <c r="S9644" s="548"/>
      <c r="T9644" s="548"/>
      <c r="U9644" s="99"/>
    </row>
    <row r="9645" spans="1:21" ht="19.5" customHeight="1">
      <c r="A9645" s="545">
        <v>104507</v>
      </c>
      <c r="B9645" s="545" t="s">
        <v>235</v>
      </c>
      <c r="C9645" s="545" t="s">
        <v>206</v>
      </c>
      <c r="D9645" s="546"/>
      <c r="E9645" s="171" t="str">
        <f t="shared" si="150"/>
        <v>1900</v>
      </c>
      <c r="F9645" s="547">
        <v>0</v>
      </c>
      <c r="G9645" s="548">
        <v>0</v>
      </c>
      <c r="H9645" s="547">
        <v>0</v>
      </c>
      <c r="I9645" s="545" t="s">
        <v>12640</v>
      </c>
      <c r="J9645" s="545"/>
      <c r="K9645" s="545" t="s">
        <v>13413</v>
      </c>
      <c r="L9645" s="545" t="s">
        <v>13413</v>
      </c>
      <c r="M9645" s="548" t="s">
        <v>13758</v>
      </c>
      <c r="N9645" s="545" t="s">
        <v>13413</v>
      </c>
      <c r="O9645" s="545" t="s">
        <v>13413</v>
      </c>
      <c r="P9645" s="549">
        <v>7231</v>
      </c>
      <c r="Q9645" s="549">
        <v>1</v>
      </c>
      <c r="R9645" s="549">
        <v>1</v>
      </c>
      <c r="S9645" s="548"/>
      <c r="T9645" s="548"/>
      <c r="U9645" s="99"/>
    </row>
    <row r="9646" spans="1:21" ht="19.5" customHeight="1">
      <c r="A9646" s="545">
        <v>104508</v>
      </c>
      <c r="B9646" s="545" t="s">
        <v>1510</v>
      </c>
      <c r="C9646" s="545" t="s">
        <v>216</v>
      </c>
      <c r="D9646" s="546">
        <v>46052</v>
      </c>
      <c r="E9646" s="171" t="str">
        <f t="shared" si="150"/>
        <v>2026</v>
      </c>
      <c r="F9646" s="547">
        <v>292524</v>
      </c>
      <c r="G9646" s="548">
        <v>0.19</v>
      </c>
      <c r="H9646" s="547">
        <v>245818.49</v>
      </c>
      <c r="I9646" s="545" t="s">
        <v>12703</v>
      </c>
      <c r="J9646" s="545" t="s">
        <v>13307</v>
      </c>
      <c r="K9646" s="545" t="s">
        <v>19246</v>
      </c>
      <c r="L9646" s="545" t="s">
        <v>13413</v>
      </c>
      <c r="M9646" s="548" t="s">
        <v>13758</v>
      </c>
      <c r="N9646" s="545" t="s">
        <v>13413</v>
      </c>
      <c r="O9646" s="545" t="s">
        <v>19247</v>
      </c>
      <c r="P9646" s="549">
        <v>7232</v>
      </c>
      <c r="Q9646" s="549">
        <v>1</v>
      </c>
      <c r="R9646" s="549">
        <v>120</v>
      </c>
      <c r="S9646" s="548">
        <v>2228</v>
      </c>
      <c r="T9646" s="548"/>
      <c r="U9646" s="99"/>
    </row>
    <row r="9647" spans="1:21" ht="19.5" customHeight="1">
      <c r="A9647" s="545">
        <v>104509</v>
      </c>
      <c r="B9647" s="545" t="s">
        <v>9978</v>
      </c>
      <c r="C9647" s="545" t="s">
        <v>216</v>
      </c>
      <c r="D9647" s="546"/>
      <c r="E9647" s="171" t="str">
        <f t="shared" si="150"/>
        <v>1900</v>
      </c>
      <c r="F9647" s="547">
        <v>0</v>
      </c>
      <c r="G9647" s="548">
        <v>0</v>
      </c>
      <c r="H9647" s="547">
        <v>0</v>
      </c>
      <c r="I9647" s="545" t="s">
        <v>12642</v>
      </c>
      <c r="J9647" s="545"/>
      <c r="K9647" s="545" t="s">
        <v>13413</v>
      </c>
      <c r="L9647" s="545" t="s">
        <v>13413</v>
      </c>
      <c r="M9647" s="548" t="s">
        <v>13758</v>
      </c>
      <c r="N9647" s="545" t="s">
        <v>13413</v>
      </c>
      <c r="O9647" s="545" t="s">
        <v>13413</v>
      </c>
      <c r="P9647" s="549">
        <v>7233</v>
      </c>
      <c r="Q9647" s="549">
        <v>1</v>
      </c>
      <c r="R9647" s="549">
        <v>135</v>
      </c>
      <c r="S9647" s="548"/>
      <c r="T9647" s="548"/>
      <c r="U9647" s="99"/>
    </row>
    <row r="9648" spans="1:21" ht="19.5" customHeight="1">
      <c r="A9648" s="545">
        <v>104510</v>
      </c>
      <c r="B9648" s="545" t="s">
        <v>9977</v>
      </c>
      <c r="C9648" s="545" t="s">
        <v>216</v>
      </c>
      <c r="D9648" s="546"/>
      <c r="E9648" s="171" t="str">
        <f t="shared" si="150"/>
        <v>1900</v>
      </c>
      <c r="F9648" s="547">
        <v>0</v>
      </c>
      <c r="G9648" s="548">
        <v>0</v>
      </c>
      <c r="H9648" s="547">
        <v>0</v>
      </c>
      <c r="I9648" s="545" t="s">
        <v>12642</v>
      </c>
      <c r="J9648" s="545"/>
      <c r="K9648" s="545" t="s">
        <v>13413</v>
      </c>
      <c r="L9648" s="545" t="s">
        <v>13413</v>
      </c>
      <c r="M9648" s="548" t="s">
        <v>13758</v>
      </c>
      <c r="N9648" s="545" t="s">
        <v>13413</v>
      </c>
      <c r="O9648" s="545" t="s">
        <v>13413</v>
      </c>
      <c r="P9648" s="549">
        <v>7234</v>
      </c>
      <c r="Q9648" s="549">
        <v>1</v>
      </c>
      <c r="R9648" s="549">
        <v>135</v>
      </c>
      <c r="S9648" s="548"/>
      <c r="T9648" s="548"/>
      <c r="U9648" s="99"/>
    </row>
    <row r="9649" spans="1:21" ht="19.5" customHeight="1">
      <c r="A9649" s="545">
        <v>104511</v>
      </c>
      <c r="B9649" s="545" t="s">
        <v>1589</v>
      </c>
      <c r="C9649" s="545" t="s">
        <v>216</v>
      </c>
      <c r="D9649" s="546"/>
      <c r="E9649" s="171" t="str">
        <f t="shared" si="150"/>
        <v>1900</v>
      </c>
      <c r="F9649" s="547">
        <v>0</v>
      </c>
      <c r="G9649" s="548">
        <v>0</v>
      </c>
      <c r="H9649" s="547">
        <v>0</v>
      </c>
      <c r="I9649" s="545" t="s">
        <v>12703</v>
      </c>
      <c r="J9649" s="545"/>
      <c r="K9649" s="545" t="s">
        <v>19248</v>
      </c>
      <c r="L9649" s="545" t="s">
        <v>13413</v>
      </c>
      <c r="M9649" s="548" t="s">
        <v>13758</v>
      </c>
      <c r="N9649" s="545" t="s">
        <v>13413</v>
      </c>
      <c r="O9649" s="545" t="s">
        <v>19249</v>
      </c>
      <c r="P9649" s="549">
        <v>7235</v>
      </c>
      <c r="Q9649" s="549">
        <v>1</v>
      </c>
      <c r="R9649" s="549">
        <v>120</v>
      </c>
      <c r="S9649" s="548"/>
      <c r="T9649" s="548"/>
      <c r="U9649" s="99"/>
    </row>
    <row r="9650" spans="1:21" ht="19.5" customHeight="1">
      <c r="A9650" s="545">
        <v>104512</v>
      </c>
      <c r="B9650" s="545" t="s">
        <v>1441</v>
      </c>
      <c r="C9650" s="545" t="s">
        <v>209</v>
      </c>
      <c r="D9650" s="546"/>
      <c r="E9650" s="171" t="str">
        <f t="shared" si="150"/>
        <v>1900</v>
      </c>
      <c r="F9650" s="547">
        <v>0</v>
      </c>
      <c r="G9650" s="548">
        <v>0</v>
      </c>
      <c r="H9650" s="547">
        <v>0</v>
      </c>
      <c r="I9650" s="545" t="s">
        <v>12659</v>
      </c>
      <c r="J9650" s="545"/>
      <c r="K9650" s="545" t="s">
        <v>19250</v>
      </c>
      <c r="L9650" s="545" t="s">
        <v>13413</v>
      </c>
      <c r="M9650" s="548" t="s">
        <v>13758</v>
      </c>
      <c r="N9650" s="545" t="s">
        <v>13413</v>
      </c>
      <c r="O9650" s="545" t="s">
        <v>13413</v>
      </c>
      <c r="P9650" s="549">
        <v>7236</v>
      </c>
      <c r="Q9650" s="549">
        <v>1</v>
      </c>
      <c r="R9650" s="549">
        <v>116</v>
      </c>
      <c r="S9650" s="548"/>
      <c r="T9650" s="548"/>
      <c r="U9650" s="99"/>
    </row>
    <row r="9651" spans="1:21" ht="19.5" customHeight="1">
      <c r="A9651" s="545">
        <v>104513</v>
      </c>
      <c r="B9651" s="545" t="s">
        <v>1440</v>
      </c>
      <c r="C9651" s="545" t="s">
        <v>209</v>
      </c>
      <c r="D9651" s="546"/>
      <c r="E9651" s="171" t="str">
        <f t="shared" si="150"/>
        <v>1900</v>
      </c>
      <c r="F9651" s="547">
        <v>0</v>
      </c>
      <c r="G9651" s="548">
        <v>0</v>
      </c>
      <c r="H9651" s="547">
        <v>0</v>
      </c>
      <c r="I9651" s="545" t="s">
        <v>12659</v>
      </c>
      <c r="J9651" s="545"/>
      <c r="K9651" s="545" t="s">
        <v>19251</v>
      </c>
      <c r="L9651" s="545" t="s">
        <v>13413</v>
      </c>
      <c r="M9651" s="548" t="s">
        <v>13758</v>
      </c>
      <c r="N9651" s="545" t="s">
        <v>13413</v>
      </c>
      <c r="O9651" s="545" t="s">
        <v>13413</v>
      </c>
      <c r="P9651" s="549">
        <v>7237</v>
      </c>
      <c r="Q9651" s="549">
        <v>1</v>
      </c>
      <c r="R9651" s="549">
        <v>116</v>
      </c>
      <c r="S9651" s="548"/>
      <c r="T9651" s="548"/>
      <c r="U9651" s="99"/>
    </row>
    <row r="9652" spans="1:21" ht="19.5" customHeight="1">
      <c r="A9652" s="545">
        <v>104514</v>
      </c>
      <c r="B9652" s="545" t="s">
        <v>9976</v>
      </c>
      <c r="C9652" s="545" t="s">
        <v>216</v>
      </c>
      <c r="D9652" s="546"/>
      <c r="E9652" s="171" t="str">
        <f t="shared" si="150"/>
        <v>1900</v>
      </c>
      <c r="F9652" s="547">
        <v>0</v>
      </c>
      <c r="G9652" s="548">
        <v>0</v>
      </c>
      <c r="H9652" s="547">
        <v>0</v>
      </c>
      <c r="I9652" s="545" t="s">
        <v>12704</v>
      </c>
      <c r="J9652" s="545"/>
      <c r="K9652" s="545" t="s">
        <v>19252</v>
      </c>
      <c r="L9652" s="545" t="s">
        <v>13413</v>
      </c>
      <c r="M9652" s="548" t="s">
        <v>13758</v>
      </c>
      <c r="N9652" s="545" t="s">
        <v>13413</v>
      </c>
      <c r="O9652" s="545" t="s">
        <v>19253</v>
      </c>
      <c r="P9652" s="549">
        <v>7238</v>
      </c>
      <c r="Q9652" s="549">
        <v>1</v>
      </c>
      <c r="R9652" s="549">
        <v>118</v>
      </c>
      <c r="S9652" s="548"/>
      <c r="T9652" s="548"/>
      <c r="U9652" s="99"/>
    </row>
    <row r="9653" spans="1:21" ht="19.5" customHeight="1">
      <c r="A9653" s="545">
        <v>104515</v>
      </c>
      <c r="B9653" s="545" t="s">
        <v>4304</v>
      </c>
      <c r="C9653" s="545" t="s">
        <v>4501</v>
      </c>
      <c r="D9653" s="546"/>
      <c r="E9653" s="171" t="str">
        <f t="shared" si="150"/>
        <v>1900</v>
      </c>
      <c r="F9653" s="547">
        <v>0</v>
      </c>
      <c r="G9653" s="548">
        <v>0</v>
      </c>
      <c r="H9653" s="547">
        <v>0</v>
      </c>
      <c r="I9653" s="545" t="s">
        <v>12973</v>
      </c>
      <c r="J9653" s="545"/>
      <c r="K9653" s="545" t="s">
        <v>19254</v>
      </c>
      <c r="L9653" s="545" t="s">
        <v>13413</v>
      </c>
      <c r="M9653" s="548" t="s">
        <v>13758</v>
      </c>
      <c r="N9653" s="545" t="s">
        <v>13413</v>
      </c>
      <c r="O9653" s="545" t="s">
        <v>13413</v>
      </c>
      <c r="P9653" s="549">
        <v>7239</v>
      </c>
      <c r="Q9653" s="549">
        <v>1</v>
      </c>
      <c r="R9653" s="549">
        <v>59</v>
      </c>
      <c r="S9653" s="548"/>
      <c r="T9653" s="548"/>
      <c r="U9653" s="99"/>
    </row>
    <row r="9654" spans="1:21" ht="19.5" customHeight="1">
      <c r="A9654" s="545">
        <v>104516</v>
      </c>
      <c r="B9654" s="545" t="s">
        <v>2431</v>
      </c>
      <c r="C9654" s="545" t="s">
        <v>216</v>
      </c>
      <c r="D9654" s="546">
        <v>45708</v>
      </c>
      <c r="E9654" s="171" t="str">
        <f t="shared" si="150"/>
        <v>2025</v>
      </c>
      <c r="F9654" s="547">
        <v>6816.88</v>
      </c>
      <c r="G9654" s="548">
        <v>0</v>
      </c>
      <c r="H9654" s="547">
        <v>6816.88</v>
      </c>
      <c r="I9654" s="545" t="s">
        <v>12642</v>
      </c>
      <c r="J9654" s="545" t="s">
        <v>13307</v>
      </c>
      <c r="K9654" s="545" t="s">
        <v>13413</v>
      </c>
      <c r="L9654" s="545" t="s">
        <v>13413</v>
      </c>
      <c r="M9654" s="548" t="s">
        <v>13758</v>
      </c>
      <c r="N9654" s="545" t="s">
        <v>13413</v>
      </c>
      <c r="O9654" s="545" t="s">
        <v>13413</v>
      </c>
      <c r="P9654" s="549">
        <v>7240</v>
      </c>
      <c r="Q9654" s="549">
        <v>1</v>
      </c>
      <c r="R9654" s="549">
        <v>135</v>
      </c>
      <c r="S9654" s="548">
        <v>2228</v>
      </c>
      <c r="T9654" s="548"/>
      <c r="U9654" s="99"/>
    </row>
    <row r="9655" spans="1:21" ht="19.5" customHeight="1">
      <c r="A9655" s="545">
        <v>104517</v>
      </c>
      <c r="B9655" s="545" t="s">
        <v>490</v>
      </c>
      <c r="C9655" s="545" t="s">
        <v>216</v>
      </c>
      <c r="D9655" s="546">
        <v>45708</v>
      </c>
      <c r="E9655" s="171" t="str">
        <f t="shared" si="150"/>
        <v>2025</v>
      </c>
      <c r="F9655" s="547">
        <v>699.01</v>
      </c>
      <c r="G9655" s="548">
        <v>0</v>
      </c>
      <c r="H9655" s="547">
        <v>699.01</v>
      </c>
      <c r="I9655" s="545" t="s">
        <v>12681</v>
      </c>
      <c r="J9655" s="545" t="s">
        <v>13307</v>
      </c>
      <c r="K9655" s="545" t="s">
        <v>13413</v>
      </c>
      <c r="L9655" s="545" t="s">
        <v>13413</v>
      </c>
      <c r="M9655" s="548" t="s">
        <v>13758</v>
      </c>
      <c r="N9655" s="545" t="s">
        <v>13413</v>
      </c>
      <c r="O9655" s="545" t="s">
        <v>13413</v>
      </c>
      <c r="P9655" s="549">
        <v>7241</v>
      </c>
      <c r="Q9655" s="549">
        <v>1</v>
      </c>
      <c r="R9655" s="549">
        <v>3</v>
      </c>
      <c r="S9655" s="548">
        <v>2228</v>
      </c>
      <c r="T9655" s="548"/>
      <c r="U9655" s="99"/>
    </row>
    <row r="9656" spans="1:21" ht="19.5" customHeight="1">
      <c r="A9656" s="545">
        <v>104518</v>
      </c>
      <c r="B9656" s="545" t="s">
        <v>6203</v>
      </c>
      <c r="C9656" s="545" t="s">
        <v>216</v>
      </c>
      <c r="D9656" s="546">
        <v>46066</v>
      </c>
      <c r="E9656" s="171" t="str">
        <f t="shared" si="150"/>
        <v>2026</v>
      </c>
      <c r="F9656" s="547">
        <v>233556</v>
      </c>
      <c r="G9656" s="548">
        <v>0.19</v>
      </c>
      <c r="H9656" s="547">
        <v>196265.55</v>
      </c>
      <c r="I9656" s="545" t="s">
        <v>12676</v>
      </c>
      <c r="J9656" s="545" t="s">
        <v>13298</v>
      </c>
      <c r="K9656" s="545" t="s">
        <v>19255</v>
      </c>
      <c r="L9656" s="545" t="s">
        <v>13413</v>
      </c>
      <c r="M9656" s="548" t="s">
        <v>13758</v>
      </c>
      <c r="N9656" s="545" t="s">
        <v>13413</v>
      </c>
      <c r="O9656" s="545" t="s">
        <v>13413</v>
      </c>
      <c r="P9656" s="549">
        <v>7242</v>
      </c>
      <c r="Q9656" s="549">
        <v>1</v>
      </c>
      <c r="R9656" s="549">
        <v>14</v>
      </c>
      <c r="S9656" s="548">
        <v>1012</v>
      </c>
      <c r="T9656" s="548"/>
      <c r="U9656" s="99"/>
    </row>
    <row r="9657" spans="1:21" ht="19.5" customHeight="1">
      <c r="A9657" s="545">
        <v>104519</v>
      </c>
      <c r="B9657" s="545" t="s">
        <v>6964</v>
      </c>
      <c r="C9657" s="545" t="s">
        <v>216</v>
      </c>
      <c r="D9657" s="546">
        <v>45708</v>
      </c>
      <c r="E9657" s="171" t="str">
        <f t="shared" si="150"/>
        <v>2025</v>
      </c>
      <c r="F9657" s="547">
        <v>258255.66</v>
      </c>
      <c r="G9657" s="548">
        <v>0.19</v>
      </c>
      <c r="H9657" s="547">
        <v>217021.56</v>
      </c>
      <c r="I9657" s="545" t="s">
        <v>12676</v>
      </c>
      <c r="J9657" s="545" t="s">
        <v>13307</v>
      </c>
      <c r="K9657" s="545" t="s">
        <v>19256</v>
      </c>
      <c r="L9657" s="545" t="s">
        <v>13413</v>
      </c>
      <c r="M9657" s="548" t="s">
        <v>13758</v>
      </c>
      <c r="N9657" s="545" t="s">
        <v>13413</v>
      </c>
      <c r="O9657" s="545" t="s">
        <v>13413</v>
      </c>
      <c r="P9657" s="549">
        <v>7243</v>
      </c>
      <c r="Q9657" s="549">
        <v>1</v>
      </c>
      <c r="R9657" s="549">
        <v>14</v>
      </c>
      <c r="S9657" s="548">
        <v>2228</v>
      </c>
      <c r="T9657" s="548"/>
      <c r="U9657" s="99"/>
    </row>
    <row r="9658" spans="1:21" ht="19.5" customHeight="1">
      <c r="A9658" s="545">
        <v>104520</v>
      </c>
      <c r="B9658" s="545" t="s">
        <v>9975</v>
      </c>
      <c r="C9658" s="545" t="s">
        <v>216</v>
      </c>
      <c r="D9658" s="546"/>
      <c r="E9658" s="171" t="str">
        <f t="shared" si="150"/>
        <v>1900</v>
      </c>
      <c r="F9658" s="547">
        <v>0</v>
      </c>
      <c r="G9658" s="548">
        <v>0</v>
      </c>
      <c r="H9658" s="547">
        <v>0</v>
      </c>
      <c r="I9658" s="545" t="s">
        <v>12676</v>
      </c>
      <c r="J9658" s="545"/>
      <c r="K9658" s="545" t="s">
        <v>19257</v>
      </c>
      <c r="L9658" s="545" t="s">
        <v>13413</v>
      </c>
      <c r="M9658" s="548" t="s">
        <v>13758</v>
      </c>
      <c r="N9658" s="545" t="s">
        <v>13413</v>
      </c>
      <c r="O9658" s="545" t="s">
        <v>13413</v>
      </c>
      <c r="P9658" s="549">
        <v>7244</v>
      </c>
      <c r="Q9658" s="549">
        <v>1</v>
      </c>
      <c r="R9658" s="549">
        <v>14</v>
      </c>
      <c r="S9658" s="548"/>
      <c r="T9658" s="548"/>
      <c r="U9658" s="99"/>
    </row>
    <row r="9659" spans="1:21" ht="19.5" customHeight="1">
      <c r="A9659" s="545">
        <v>104521</v>
      </c>
      <c r="B9659" s="545" t="s">
        <v>6963</v>
      </c>
      <c r="C9659" s="545" t="s">
        <v>216</v>
      </c>
      <c r="D9659" s="546">
        <v>46052</v>
      </c>
      <c r="E9659" s="171" t="str">
        <f t="shared" si="150"/>
        <v>2026</v>
      </c>
      <c r="F9659" s="547">
        <v>329808</v>
      </c>
      <c r="G9659" s="548">
        <v>0.19</v>
      </c>
      <c r="H9659" s="547">
        <v>277149.58</v>
      </c>
      <c r="I9659" s="545" t="s">
        <v>12676</v>
      </c>
      <c r="J9659" s="545" t="s">
        <v>13307</v>
      </c>
      <c r="K9659" s="545" t="s">
        <v>19258</v>
      </c>
      <c r="L9659" s="545" t="s">
        <v>13413</v>
      </c>
      <c r="M9659" s="548" t="s">
        <v>13758</v>
      </c>
      <c r="N9659" s="545" t="s">
        <v>13413</v>
      </c>
      <c r="O9659" s="545" t="s">
        <v>13413</v>
      </c>
      <c r="P9659" s="549">
        <v>7245</v>
      </c>
      <c r="Q9659" s="549">
        <v>1</v>
      </c>
      <c r="R9659" s="549">
        <v>14</v>
      </c>
      <c r="S9659" s="548">
        <v>2228</v>
      </c>
      <c r="T9659" s="548"/>
      <c r="U9659" s="99"/>
    </row>
    <row r="9660" spans="1:21" ht="19.5" customHeight="1">
      <c r="A9660" s="545">
        <v>104522</v>
      </c>
      <c r="B9660" s="545" t="s">
        <v>8292</v>
      </c>
      <c r="C9660" s="545" t="s">
        <v>216</v>
      </c>
      <c r="D9660" s="546">
        <v>44273</v>
      </c>
      <c r="E9660" s="171" t="str">
        <f t="shared" si="150"/>
        <v>2021</v>
      </c>
      <c r="F9660" s="547">
        <v>214606.8</v>
      </c>
      <c r="G9660" s="548">
        <v>0.19</v>
      </c>
      <c r="H9660" s="547">
        <v>180341.85</v>
      </c>
      <c r="I9660" s="545" t="s">
        <v>12676</v>
      </c>
      <c r="J9660" s="545" t="s">
        <v>13297</v>
      </c>
      <c r="K9660" s="545" t="s">
        <v>19257</v>
      </c>
      <c r="L9660" s="545" t="s">
        <v>13413</v>
      </c>
      <c r="M9660" s="548" t="s">
        <v>13758</v>
      </c>
      <c r="N9660" s="545" t="s">
        <v>13413</v>
      </c>
      <c r="O9660" s="545" t="s">
        <v>13413</v>
      </c>
      <c r="P9660" s="549">
        <v>7246</v>
      </c>
      <c r="Q9660" s="549">
        <v>1</v>
      </c>
      <c r="R9660" s="549">
        <v>14</v>
      </c>
      <c r="S9660" s="548">
        <v>2257</v>
      </c>
      <c r="T9660" s="548"/>
      <c r="U9660" s="99"/>
    </row>
    <row r="9661" spans="1:21" ht="19.5" customHeight="1">
      <c r="A9661" s="545">
        <v>104524</v>
      </c>
      <c r="B9661" s="545" t="s">
        <v>2504</v>
      </c>
      <c r="C9661" s="545" t="s">
        <v>216</v>
      </c>
      <c r="D9661" s="546"/>
      <c r="E9661" s="171" t="str">
        <f t="shared" si="150"/>
        <v>1900</v>
      </c>
      <c r="F9661" s="547">
        <v>0</v>
      </c>
      <c r="G9661" s="548">
        <v>0</v>
      </c>
      <c r="H9661" s="547">
        <v>0</v>
      </c>
      <c r="I9661" s="545" t="s">
        <v>12642</v>
      </c>
      <c r="J9661" s="545"/>
      <c r="K9661" s="545" t="s">
        <v>13413</v>
      </c>
      <c r="L9661" s="545" t="s">
        <v>13413</v>
      </c>
      <c r="M9661" s="548" t="s">
        <v>13758</v>
      </c>
      <c r="N9661" s="545" t="s">
        <v>13413</v>
      </c>
      <c r="O9661" s="545" t="s">
        <v>13413</v>
      </c>
      <c r="P9661" s="549">
        <v>7247</v>
      </c>
      <c r="Q9661" s="549">
        <v>1</v>
      </c>
      <c r="R9661" s="549">
        <v>135</v>
      </c>
      <c r="S9661" s="548"/>
      <c r="T9661" s="548"/>
      <c r="U9661" s="99"/>
    </row>
    <row r="9662" spans="1:21" ht="19.5" customHeight="1">
      <c r="A9662" s="545">
        <v>104525</v>
      </c>
      <c r="B9662" s="545" t="s">
        <v>7231</v>
      </c>
      <c r="C9662" s="545" t="s">
        <v>216</v>
      </c>
      <c r="D9662" s="546">
        <v>43839</v>
      </c>
      <c r="E9662" s="171" t="str">
        <f t="shared" si="150"/>
        <v>2020</v>
      </c>
      <c r="F9662" s="547">
        <v>121418.07</v>
      </c>
      <c r="G9662" s="548">
        <v>0.19</v>
      </c>
      <c r="H9662" s="547">
        <v>102031.99</v>
      </c>
      <c r="I9662" s="545" t="s">
        <v>12642</v>
      </c>
      <c r="J9662" s="545" t="s">
        <v>13297</v>
      </c>
      <c r="K9662" s="545" t="s">
        <v>13413</v>
      </c>
      <c r="L9662" s="545" t="s">
        <v>13413</v>
      </c>
      <c r="M9662" s="548" t="s">
        <v>13758</v>
      </c>
      <c r="N9662" s="545" t="s">
        <v>13413</v>
      </c>
      <c r="O9662" s="545" t="s">
        <v>13413</v>
      </c>
      <c r="P9662" s="549">
        <v>7248</v>
      </c>
      <c r="Q9662" s="549">
        <v>1</v>
      </c>
      <c r="R9662" s="549">
        <v>135</v>
      </c>
      <c r="S9662" s="548">
        <v>2257</v>
      </c>
      <c r="T9662" s="548"/>
      <c r="U9662" s="99"/>
    </row>
    <row r="9663" spans="1:21" ht="19.5" customHeight="1">
      <c r="A9663" s="545">
        <v>104526</v>
      </c>
      <c r="B9663" s="545" t="s">
        <v>6962</v>
      </c>
      <c r="C9663" s="545" t="s">
        <v>216</v>
      </c>
      <c r="D9663" s="546">
        <v>46052</v>
      </c>
      <c r="E9663" s="171" t="str">
        <f t="shared" si="150"/>
        <v>2026</v>
      </c>
      <c r="F9663" s="547">
        <v>17455</v>
      </c>
      <c r="G9663" s="548">
        <v>0</v>
      </c>
      <c r="H9663" s="547">
        <v>17455</v>
      </c>
      <c r="I9663" s="545" t="s">
        <v>12642</v>
      </c>
      <c r="J9663" s="545" t="s">
        <v>13307</v>
      </c>
      <c r="K9663" s="545" t="s">
        <v>19259</v>
      </c>
      <c r="L9663" s="545" t="s">
        <v>13413</v>
      </c>
      <c r="M9663" s="548" t="s">
        <v>13758</v>
      </c>
      <c r="N9663" s="545" t="s">
        <v>13413</v>
      </c>
      <c r="O9663" s="545" t="s">
        <v>13413</v>
      </c>
      <c r="P9663" s="549">
        <v>7249</v>
      </c>
      <c r="Q9663" s="549">
        <v>1</v>
      </c>
      <c r="R9663" s="549">
        <v>135</v>
      </c>
      <c r="S9663" s="548">
        <v>2228</v>
      </c>
      <c r="T9663" s="548"/>
      <c r="U9663" s="99"/>
    </row>
    <row r="9664" spans="1:21" ht="19.5" customHeight="1">
      <c r="A9664" s="545">
        <v>104527</v>
      </c>
      <c r="B9664" s="545" t="s">
        <v>2641</v>
      </c>
      <c r="C9664" s="545" t="s">
        <v>216</v>
      </c>
      <c r="D9664" s="546">
        <v>45708</v>
      </c>
      <c r="E9664" s="171" t="str">
        <f t="shared" si="150"/>
        <v>2025</v>
      </c>
      <c r="F9664" s="547">
        <v>16260.37</v>
      </c>
      <c r="G9664" s="548">
        <v>0</v>
      </c>
      <c r="H9664" s="547">
        <v>16260.37</v>
      </c>
      <c r="I9664" s="545" t="s">
        <v>12642</v>
      </c>
      <c r="J9664" s="545" t="s">
        <v>13307</v>
      </c>
      <c r="K9664" s="545" t="s">
        <v>13413</v>
      </c>
      <c r="L9664" s="545" t="s">
        <v>13413</v>
      </c>
      <c r="M9664" s="548" t="s">
        <v>13758</v>
      </c>
      <c r="N9664" s="545" t="s">
        <v>13413</v>
      </c>
      <c r="O9664" s="545" t="s">
        <v>13413</v>
      </c>
      <c r="P9664" s="549">
        <v>7250</v>
      </c>
      <c r="Q9664" s="549">
        <v>1</v>
      </c>
      <c r="R9664" s="549">
        <v>135</v>
      </c>
      <c r="S9664" s="548">
        <v>2228</v>
      </c>
      <c r="T9664" s="548"/>
      <c r="U9664" s="99"/>
    </row>
    <row r="9665" spans="1:21" ht="19.5" customHeight="1">
      <c r="A9665" s="545">
        <v>104528</v>
      </c>
      <c r="B9665" s="545" t="s">
        <v>542</v>
      </c>
      <c r="C9665" s="545" t="s">
        <v>216</v>
      </c>
      <c r="D9665" s="546"/>
      <c r="E9665" s="171" t="str">
        <f t="shared" si="150"/>
        <v>1900</v>
      </c>
      <c r="F9665" s="547">
        <v>0</v>
      </c>
      <c r="G9665" s="548">
        <v>0</v>
      </c>
      <c r="H9665" s="547">
        <v>0</v>
      </c>
      <c r="I9665" s="545" t="s">
        <v>12704</v>
      </c>
      <c r="J9665" s="545"/>
      <c r="K9665" s="545" t="s">
        <v>13413</v>
      </c>
      <c r="L9665" s="545" t="s">
        <v>13413</v>
      </c>
      <c r="M9665" s="548" t="s">
        <v>13758</v>
      </c>
      <c r="N9665" s="545" t="s">
        <v>13413</v>
      </c>
      <c r="O9665" s="545" t="s">
        <v>13413</v>
      </c>
      <c r="P9665" s="549">
        <v>7251</v>
      </c>
      <c r="Q9665" s="549">
        <v>1</v>
      </c>
      <c r="R9665" s="549">
        <v>81</v>
      </c>
      <c r="S9665" s="548"/>
      <c r="T9665" s="548"/>
      <c r="U9665" s="99"/>
    </row>
    <row r="9666" spans="1:21" ht="19.5" customHeight="1">
      <c r="A9666" s="545">
        <v>104529</v>
      </c>
      <c r="B9666" s="545" t="s">
        <v>551</v>
      </c>
      <c r="C9666" s="545" t="s">
        <v>216</v>
      </c>
      <c r="D9666" s="546"/>
      <c r="E9666" s="171" t="str">
        <f t="shared" si="150"/>
        <v>1900</v>
      </c>
      <c r="F9666" s="547">
        <v>0</v>
      </c>
      <c r="G9666" s="548">
        <v>0</v>
      </c>
      <c r="H9666" s="547">
        <v>0</v>
      </c>
      <c r="I9666" s="545" t="s">
        <v>12759</v>
      </c>
      <c r="J9666" s="545"/>
      <c r="K9666" s="545" t="s">
        <v>13413</v>
      </c>
      <c r="L9666" s="545" t="s">
        <v>13413</v>
      </c>
      <c r="M9666" s="548" t="s">
        <v>13758</v>
      </c>
      <c r="N9666" s="545" t="s">
        <v>13413</v>
      </c>
      <c r="O9666" s="545" t="s">
        <v>13413</v>
      </c>
      <c r="P9666" s="549">
        <v>7252</v>
      </c>
      <c r="Q9666" s="549">
        <v>1</v>
      </c>
      <c r="R9666" s="549">
        <v>86</v>
      </c>
      <c r="S9666" s="548"/>
      <c r="T9666" s="548"/>
      <c r="U9666" s="99"/>
    </row>
    <row r="9667" spans="1:21" ht="19.5" customHeight="1">
      <c r="A9667" s="545">
        <v>104530</v>
      </c>
      <c r="B9667" s="545" t="s">
        <v>9974</v>
      </c>
      <c r="C9667" s="545" t="s">
        <v>209</v>
      </c>
      <c r="D9667" s="546"/>
      <c r="E9667" s="171" t="str">
        <f t="shared" si="150"/>
        <v>1900</v>
      </c>
      <c r="F9667" s="547">
        <v>0</v>
      </c>
      <c r="G9667" s="548">
        <v>0</v>
      </c>
      <c r="H9667" s="547">
        <v>0</v>
      </c>
      <c r="I9667" s="545" t="s">
        <v>12709</v>
      </c>
      <c r="J9667" s="545"/>
      <c r="K9667" s="545" t="s">
        <v>19260</v>
      </c>
      <c r="L9667" s="545" t="s">
        <v>18737</v>
      </c>
      <c r="M9667" s="548" t="s">
        <v>13758</v>
      </c>
      <c r="N9667" s="545" t="s">
        <v>22144</v>
      </c>
      <c r="O9667" s="545" t="s">
        <v>18738</v>
      </c>
      <c r="P9667" s="549">
        <v>7253</v>
      </c>
      <c r="Q9667" s="549">
        <v>1</v>
      </c>
      <c r="R9667" s="549">
        <v>124</v>
      </c>
      <c r="S9667" s="548"/>
      <c r="T9667" s="548">
        <v>37</v>
      </c>
      <c r="U9667" s="99"/>
    </row>
    <row r="9668" spans="1:21" ht="19.5" customHeight="1">
      <c r="A9668" s="545">
        <v>104531</v>
      </c>
      <c r="B9668" s="545" t="s">
        <v>541</v>
      </c>
      <c r="C9668" s="545" t="s">
        <v>216</v>
      </c>
      <c r="D9668" s="546"/>
      <c r="E9668" s="171" t="str">
        <f t="shared" ref="E9668:E9731" si="151">TEXT(D9668,"YYYY")</f>
        <v>1900</v>
      </c>
      <c r="F9668" s="547">
        <v>0</v>
      </c>
      <c r="G9668" s="548">
        <v>0</v>
      </c>
      <c r="H9668" s="547">
        <v>0</v>
      </c>
      <c r="I9668" s="545" t="s">
        <v>12672</v>
      </c>
      <c r="J9668" s="545"/>
      <c r="K9668" s="545" t="s">
        <v>13413</v>
      </c>
      <c r="L9668" s="545" t="s">
        <v>13413</v>
      </c>
      <c r="M9668" s="548" t="s">
        <v>13758</v>
      </c>
      <c r="N9668" s="545" t="s">
        <v>13413</v>
      </c>
      <c r="O9668" s="545" t="s">
        <v>13413</v>
      </c>
      <c r="P9668" s="549">
        <v>7254</v>
      </c>
      <c r="Q9668" s="549">
        <v>1</v>
      </c>
      <c r="R9668" s="549">
        <v>4</v>
      </c>
      <c r="S9668" s="548"/>
      <c r="T9668" s="548"/>
      <c r="U9668" s="99"/>
    </row>
    <row r="9669" spans="1:21" ht="19.5" customHeight="1">
      <c r="A9669" s="545">
        <v>104532</v>
      </c>
      <c r="B9669" s="545" t="s">
        <v>6961</v>
      </c>
      <c r="C9669" s="545" t="s">
        <v>285</v>
      </c>
      <c r="D9669" s="546">
        <v>45708</v>
      </c>
      <c r="E9669" s="171" t="str">
        <f t="shared" si="151"/>
        <v>2025</v>
      </c>
      <c r="F9669" s="547">
        <v>7713.21</v>
      </c>
      <c r="G9669" s="548">
        <v>0.19</v>
      </c>
      <c r="H9669" s="547">
        <v>6481.69</v>
      </c>
      <c r="I9669" s="545" t="s">
        <v>12659</v>
      </c>
      <c r="J9669" s="545" t="s">
        <v>13307</v>
      </c>
      <c r="K9669" s="545" t="s">
        <v>13413</v>
      </c>
      <c r="L9669" s="545" t="s">
        <v>13413</v>
      </c>
      <c r="M9669" s="548" t="s">
        <v>13758</v>
      </c>
      <c r="N9669" s="545" t="s">
        <v>13413</v>
      </c>
      <c r="O9669" s="545" t="s">
        <v>13413</v>
      </c>
      <c r="P9669" s="549">
        <v>7255</v>
      </c>
      <c r="Q9669" s="549">
        <v>1</v>
      </c>
      <c r="R9669" s="549">
        <v>116</v>
      </c>
      <c r="S9669" s="548">
        <v>2228</v>
      </c>
      <c r="T9669" s="548"/>
      <c r="U9669" s="99"/>
    </row>
    <row r="9670" spans="1:21" ht="19.5" customHeight="1">
      <c r="A9670" s="545">
        <v>104533</v>
      </c>
      <c r="B9670" s="545" t="s">
        <v>505</v>
      </c>
      <c r="C9670" s="545" t="s">
        <v>216</v>
      </c>
      <c r="D9670" s="546"/>
      <c r="E9670" s="171" t="str">
        <f t="shared" si="151"/>
        <v>1900</v>
      </c>
      <c r="F9670" s="547">
        <v>0</v>
      </c>
      <c r="G9670" s="548">
        <v>0</v>
      </c>
      <c r="H9670" s="547">
        <v>0</v>
      </c>
      <c r="I9670" s="545" t="s">
        <v>12704</v>
      </c>
      <c r="J9670" s="545"/>
      <c r="K9670" s="545" t="s">
        <v>13413</v>
      </c>
      <c r="L9670" s="545" t="s">
        <v>13413</v>
      </c>
      <c r="M9670" s="548" t="s">
        <v>13758</v>
      </c>
      <c r="N9670" s="545" t="s">
        <v>13413</v>
      </c>
      <c r="O9670" s="545" t="s">
        <v>13413</v>
      </c>
      <c r="P9670" s="549">
        <v>7256</v>
      </c>
      <c r="Q9670" s="549">
        <v>1</v>
      </c>
      <c r="R9670" s="549">
        <v>81</v>
      </c>
      <c r="S9670" s="548"/>
      <c r="T9670" s="548"/>
      <c r="U9670" s="99"/>
    </row>
    <row r="9671" spans="1:21" ht="19.5" customHeight="1">
      <c r="A9671" s="545">
        <v>104534</v>
      </c>
      <c r="B9671" s="545" t="s">
        <v>2765</v>
      </c>
      <c r="C9671" s="545" t="s">
        <v>209</v>
      </c>
      <c r="D9671" s="546"/>
      <c r="E9671" s="171" t="str">
        <f t="shared" si="151"/>
        <v>1900</v>
      </c>
      <c r="F9671" s="547">
        <v>0</v>
      </c>
      <c r="G9671" s="548">
        <v>0</v>
      </c>
      <c r="H9671" s="547">
        <v>0</v>
      </c>
      <c r="I9671" s="545" t="s">
        <v>12675</v>
      </c>
      <c r="J9671" s="545"/>
      <c r="K9671" s="545" t="s">
        <v>13413</v>
      </c>
      <c r="L9671" s="545" t="s">
        <v>13413</v>
      </c>
      <c r="M9671" s="548" t="s">
        <v>13758</v>
      </c>
      <c r="N9671" s="545" t="s">
        <v>13413</v>
      </c>
      <c r="O9671" s="545" t="s">
        <v>13413</v>
      </c>
      <c r="P9671" s="549">
        <v>7257</v>
      </c>
      <c r="Q9671" s="549">
        <v>1</v>
      </c>
      <c r="R9671" s="549">
        <v>15</v>
      </c>
      <c r="S9671" s="548"/>
      <c r="T9671" s="548"/>
      <c r="U9671" s="99"/>
    </row>
    <row r="9672" spans="1:21" ht="19.5" customHeight="1">
      <c r="A9672" s="545">
        <v>104535</v>
      </c>
      <c r="B9672" s="545" t="s">
        <v>1595</v>
      </c>
      <c r="C9672" s="545" t="s">
        <v>209</v>
      </c>
      <c r="D9672" s="546">
        <v>43839</v>
      </c>
      <c r="E9672" s="171" t="str">
        <f t="shared" si="151"/>
        <v>2020</v>
      </c>
      <c r="F9672" s="547">
        <v>47200.01</v>
      </c>
      <c r="G9672" s="548">
        <v>0.19</v>
      </c>
      <c r="H9672" s="547">
        <v>39663.870000000003</v>
      </c>
      <c r="I9672" s="545" t="s">
        <v>12709</v>
      </c>
      <c r="J9672" s="545" t="s">
        <v>13297</v>
      </c>
      <c r="K9672" s="545" t="s">
        <v>19260</v>
      </c>
      <c r="L9672" s="545" t="s">
        <v>18737</v>
      </c>
      <c r="M9672" s="548" t="s">
        <v>13758</v>
      </c>
      <c r="N9672" s="545" t="s">
        <v>22144</v>
      </c>
      <c r="O9672" s="545" t="s">
        <v>18738</v>
      </c>
      <c r="P9672" s="549">
        <v>7258</v>
      </c>
      <c r="Q9672" s="549">
        <v>1</v>
      </c>
      <c r="R9672" s="549">
        <v>124</v>
      </c>
      <c r="S9672" s="548">
        <v>2257</v>
      </c>
      <c r="T9672" s="548">
        <v>37</v>
      </c>
      <c r="U9672" s="99"/>
    </row>
    <row r="9673" spans="1:21" ht="19.5" customHeight="1">
      <c r="A9673" s="545">
        <v>104536</v>
      </c>
      <c r="B9673" s="545" t="s">
        <v>9973</v>
      </c>
      <c r="C9673" s="545" t="s">
        <v>209</v>
      </c>
      <c r="D9673" s="546"/>
      <c r="E9673" s="171" t="str">
        <f t="shared" si="151"/>
        <v>1900</v>
      </c>
      <c r="F9673" s="547">
        <v>0</v>
      </c>
      <c r="G9673" s="548">
        <v>0</v>
      </c>
      <c r="H9673" s="547">
        <v>0</v>
      </c>
      <c r="I9673" s="545" t="s">
        <v>12704</v>
      </c>
      <c r="J9673" s="545"/>
      <c r="K9673" s="545" t="s">
        <v>13413</v>
      </c>
      <c r="L9673" s="545" t="s">
        <v>13413</v>
      </c>
      <c r="M9673" s="548" t="s">
        <v>13758</v>
      </c>
      <c r="N9673" s="545" t="s">
        <v>13413</v>
      </c>
      <c r="O9673" s="545" t="s">
        <v>13413</v>
      </c>
      <c r="P9673" s="549">
        <v>7259</v>
      </c>
      <c r="Q9673" s="549">
        <v>1</v>
      </c>
      <c r="R9673" s="549">
        <v>81</v>
      </c>
      <c r="S9673" s="548"/>
      <c r="T9673" s="548"/>
      <c r="U9673" s="99"/>
    </row>
    <row r="9674" spans="1:21" ht="19.5" customHeight="1">
      <c r="A9674" s="545">
        <v>104537</v>
      </c>
      <c r="B9674" s="545" t="s">
        <v>1163</v>
      </c>
      <c r="C9674" s="545" t="s">
        <v>216</v>
      </c>
      <c r="D9674" s="546"/>
      <c r="E9674" s="171" t="str">
        <f t="shared" si="151"/>
        <v>1900</v>
      </c>
      <c r="F9674" s="547">
        <v>0</v>
      </c>
      <c r="G9674" s="548">
        <v>0</v>
      </c>
      <c r="H9674" s="547">
        <v>0</v>
      </c>
      <c r="I9674" s="545" t="s">
        <v>12691</v>
      </c>
      <c r="J9674" s="545"/>
      <c r="K9674" s="545" t="s">
        <v>19261</v>
      </c>
      <c r="L9674" s="545" t="s">
        <v>14067</v>
      </c>
      <c r="M9674" s="548" t="s">
        <v>13758</v>
      </c>
      <c r="N9674" s="545" t="s">
        <v>13413</v>
      </c>
      <c r="O9674" s="545" t="s">
        <v>14237</v>
      </c>
      <c r="P9674" s="549">
        <v>7260</v>
      </c>
      <c r="Q9674" s="549">
        <v>1</v>
      </c>
      <c r="R9674" s="549">
        <v>110</v>
      </c>
      <c r="S9674" s="548"/>
      <c r="T9674" s="548"/>
      <c r="U9674" s="99"/>
    </row>
    <row r="9675" spans="1:21" ht="19.5" customHeight="1">
      <c r="A9675" s="545">
        <v>104538</v>
      </c>
      <c r="B9675" s="545" t="s">
        <v>7195</v>
      </c>
      <c r="C9675" s="545" t="s">
        <v>216</v>
      </c>
      <c r="D9675" s="546">
        <v>43840</v>
      </c>
      <c r="E9675" s="171" t="str">
        <f t="shared" si="151"/>
        <v>2020</v>
      </c>
      <c r="F9675" s="547">
        <v>20813</v>
      </c>
      <c r="G9675" s="548">
        <v>0.19</v>
      </c>
      <c r="H9675" s="547">
        <v>17489.919999999998</v>
      </c>
      <c r="I9675" s="545" t="s">
        <v>12715</v>
      </c>
      <c r="J9675" s="545" t="s">
        <v>13297</v>
      </c>
      <c r="K9675" s="545" t="s">
        <v>13413</v>
      </c>
      <c r="L9675" s="545" t="s">
        <v>13413</v>
      </c>
      <c r="M9675" s="548" t="s">
        <v>13758</v>
      </c>
      <c r="N9675" s="545" t="s">
        <v>13413</v>
      </c>
      <c r="O9675" s="545" t="s">
        <v>13413</v>
      </c>
      <c r="P9675" s="549">
        <v>7261</v>
      </c>
      <c r="Q9675" s="549">
        <v>1</v>
      </c>
      <c r="R9675" s="549">
        <v>129</v>
      </c>
      <c r="S9675" s="548">
        <v>2257</v>
      </c>
      <c r="T9675" s="548"/>
      <c r="U9675" s="99"/>
    </row>
    <row r="9676" spans="1:21" ht="19.5" customHeight="1">
      <c r="A9676" s="545">
        <v>104539</v>
      </c>
      <c r="B9676" s="545" t="s">
        <v>723</v>
      </c>
      <c r="C9676" s="545" t="s">
        <v>221</v>
      </c>
      <c r="D9676" s="546"/>
      <c r="E9676" s="171" t="str">
        <f t="shared" si="151"/>
        <v>1900</v>
      </c>
      <c r="F9676" s="547">
        <v>0</v>
      </c>
      <c r="G9676" s="548">
        <v>0</v>
      </c>
      <c r="H9676" s="547">
        <v>0</v>
      </c>
      <c r="I9676" s="545" t="s">
        <v>12643</v>
      </c>
      <c r="J9676" s="545"/>
      <c r="K9676" s="545" t="s">
        <v>13413</v>
      </c>
      <c r="L9676" s="545" t="s">
        <v>13413</v>
      </c>
      <c r="M9676" s="548" t="s">
        <v>13758</v>
      </c>
      <c r="N9676" s="545" t="s">
        <v>13413</v>
      </c>
      <c r="O9676" s="545" t="s">
        <v>13413</v>
      </c>
      <c r="P9676" s="549">
        <v>7262</v>
      </c>
      <c r="Q9676" s="549">
        <v>1</v>
      </c>
      <c r="R9676" s="549">
        <v>6</v>
      </c>
      <c r="S9676" s="548"/>
      <c r="T9676" s="548"/>
      <c r="U9676" s="99"/>
    </row>
    <row r="9677" spans="1:21" ht="19.5" customHeight="1">
      <c r="A9677" s="545">
        <v>104540</v>
      </c>
      <c r="B9677" s="545" t="s">
        <v>6664</v>
      </c>
      <c r="C9677" s="545" t="s">
        <v>216</v>
      </c>
      <c r="D9677" s="546">
        <v>44719</v>
      </c>
      <c r="E9677" s="171" t="str">
        <f t="shared" si="151"/>
        <v>2022</v>
      </c>
      <c r="F9677" s="547">
        <v>213548</v>
      </c>
      <c r="G9677" s="548">
        <v>0.19</v>
      </c>
      <c r="H9677" s="547">
        <v>179452.1</v>
      </c>
      <c r="I9677" s="545" t="s">
        <v>12670</v>
      </c>
      <c r="J9677" s="545" t="s">
        <v>13298</v>
      </c>
      <c r="K9677" s="545" t="s">
        <v>19262</v>
      </c>
      <c r="L9677" s="545" t="s">
        <v>13413</v>
      </c>
      <c r="M9677" s="548" t="s">
        <v>13868</v>
      </c>
      <c r="N9677" s="545" t="s">
        <v>13413</v>
      </c>
      <c r="O9677" s="545" t="s">
        <v>13413</v>
      </c>
      <c r="P9677" s="549">
        <v>7263</v>
      </c>
      <c r="Q9677" s="549">
        <v>2</v>
      </c>
      <c r="R9677" s="549">
        <v>24</v>
      </c>
      <c r="S9677" s="548">
        <v>1012</v>
      </c>
      <c r="T9677" s="548"/>
      <c r="U9677" s="99"/>
    </row>
    <row r="9678" spans="1:21" ht="19.5" customHeight="1">
      <c r="A9678" s="545">
        <v>104541</v>
      </c>
      <c r="B9678" s="545" t="s">
        <v>6960</v>
      </c>
      <c r="C9678" s="545" t="s">
        <v>216</v>
      </c>
      <c r="D9678" s="546">
        <v>45708</v>
      </c>
      <c r="E9678" s="171" t="str">
        <f t="shared" si="151"/>
        <v>2025</v>
      </c>
      <c r="F9678" s="547">
        <v>22783.54</v>
      </c>
      <c r="G9678" s="548">
        <v>0.19</v>
      </c>
      <c r="H9678" s="547">
        <v>19145.830000000002</v>
      </c>
      <c r="I9678" s="545" t="s">
        <v>12659</v>
      </c>
      <c r="J9678" s="545" t="s">
        <v>13307</v>
      </c>
      <c r="K9678" s="545" t="s">
        <v>13413</v>
      </c>
      <c r="L9678" s="545" t="s">
        <v>13413</v>
      </c>
      <c r="M9678" s="548" t="s">
        <v>13758</v>
      </c>
      <c r="N9678" s="545" t="s">
        <v>13413</v>
      </c>
      <c r="O9678" s="545" t="s">
        <v>13413</v>
      </c>
      <c r="P9678" s="549">
        <v>7264</v>
      </c>
      <c r="Q9678" s="549">
        <v>1</v>
      </c>
      <c r="R9678" s="549">
        <v>116</v>
      </c>
      <c r="S9678" s="548">
        <v>2228</v>
      </c>
      <c r="T9678" s="548"/>
      <c r="U9678" s="99"/>
    </row>
    <row r="9679" spans="1:21" ht="19.5" customHeight="1">
      <c r="A9679" s="545">
        <v>104542</v>
      </c>
      <c r="B9679" s="545" t="s">
        <v>1857</v>
      </c>
      <c r="C9679" s="545" t="s">
        <v>216</v>
      </c>
      <c r="D9679" s="546">
        <v>43691</v>
      </c>
      <c r="E9679" s="171" t="str">
        <f t="shared" si="151"/>
        <v>2019</v>
      </c>
      <c r="F9679" s="547">
        <v>800</v>
      </c>
      <c r="G9679" s="548">
        <v>0.19</v>
      </c>
      <c r="H9679" s="547">
        <v>672.27</v>
      </c>
      <c r="I9679" s="545" t="s">
        <v>12706</v>
      </c>
      <c r="J9679" s="545" t="s">
        <v>13301</v>
      </c>
      <c r="K9679" s="545" t="s">
        <v>13413</v>
      </c>
      <c r="L9679" s="545" t="s">
        <v>13413</v>
      </c>
      <c r="M9679" s="548" t="s">
        <v>13758</v>
      </c>
      <c r="N9679" s="545" t="s">
        <v>13413</v>
      </c>
      <c r="O9679" s="545" t="s">
        <v>13413</v>
      </c>
      <c r="P9679" s="549">
        <v>7265</v>
      </c>
      <c r="Q9679" s="549">
        <v>1</v>
      </c>
      <c r="R9679" s="549">
        <v>128</v>
      </c>
      <c r="S9679" s="548">
        <v>2221</v>
      </c>
      <c r="T9679" s="548"/>
      <c r="U9679" s="99"/>
    </row>
    <row r="9680" spans="1:21" ht="19.5" customHeight="1">
      <c r="A9680" s="545">
        <v>104543</v>
      </c>
      <c r="B9680" s="545" t="s">
        <v>6202</v>
      </c>
      <c r="C9680" s="545" t="s">
        <v>209</v>
      </c>
      <c r="D9680" s="546">
        <v>46052</v>
      </c>
      <c r="E9680" s="171" t="str">
        <f t="shared" si="151"/>
        <v>2026</v>
      </c>
      <c r="F9680" s="547">
        <v>17976</v>
      </c>
      <c r="G9680" s="548">
        <v>0.19</v>
      </c>
      <c r="H9680" s="547">
        <v>15105.88</v>
      </c>
      <c r="I9680" s="545" t="s">
        <v>12639</v>
      </c>
      <c r="J9680" s="545" t="s">
        <v>13307</v>
      </c>
      <c r="K9680" s="545" t="s">
        <v>13413</v>
      </c>
      <c r="L9680" s="545" t="s">
        <v>13796</v>
      </c>
      <c r="M9680" s="548" t="s">
        <v>13758</v>
      </c>
      <c r="N9680" s="545" t="s">
        <v>13413</v>
      </c>
      <c r="O9680" s="545" t="s">
        <v>13797</v>
      </c>
      <c r="P9680" s="549">
        <v>7266</v>
      </c>
      <c r="Q9680" s="549">
        <v>1</v>
      </c>
      <c r="R9680" s="549">
        <v>64</v>
      </c>
      <c r="S9680" s="548">
        <v>2228</v>
      </c>
      <c r="T9680" s="548"/>
      <c r="U9680" s="99"/>
    </row>
    <row r="9681" spans="1:21" ht="19.5" customHeight="1">
      <c r="A9681" s="545">
        <v>104544</v>
      </c>
      <c r="B9681" s="545" t="s">
        <v>9972</v>
      </c>
      <c r="C9681" s="545" t="s">
        <v>209</v>
      </c>
      <c r="D9681" s="546"/>
      <c r="E9681" s="171" t="str">
        <f t="shared" si="151"/>
        <v>1900</v>
      </c>
      <c r="F9681" s="547">
        <v>0</v>
      </c>
      <c r="G9681" s="548">
        <v>0</v>
      </c>
      <c r="H9681" s="547">
        <v>0</v>
      </c>
      <c r="I9681" s="545" t="s">
        <v>12661</v>
      </c>
      <c r="J9681" s="545"/>
      <c r="K9681" s="545" t="s">
        <v>13413</v>
      </c>
      <c r="L9681" s="545" t="s">
        <v>13413</v>
      </c>
      <c r="M9681" s="548" t="s">
        <v>13758</v>
      </c>
      <c r="N9681" s="545" t="s">
        <v>13413</v>
      </c>
      <c r="O9681" s="545" t="s">
        <v>13413</v>
      </c>
      <c r="P9681" s="549">
        <v>7267</v>
      </c>
      <c r="Q9681" s="549">
        <v>1</v>
      </c>
      <c r="R9681" s="549">
        <v>89</v>
      </c>
      <c r="S9681" s="548"/>
      <c r="T9681" s="548"/>
      <c r="U9681" s="99"/>
    </row>
    <row r="9682" spans="1:21" ht="19.5" customHeight="1">
      <c r="A9682" s="545">
        <v>104545</v>
      </c>
      <c r="B9682" s="545" t="s">
        <v>6065</v>
      </c>
      <c r="C9682" s="545" t="s">
        <v>216</v>
      </c>
      <c r="D9682" s="546">
        <v>44687</v>
      </c>
      <c r="E9682" s="171" t="str">
        <f t="shared" si="151"/>
        <v>2022</v>
      </c>
      <c r="F9682" s="547">
        <v>3650</v>
      </c>
      <c r="G9682" s="548">
        <v>0.19</v>
      </c>
      <c r="H9682" s="547">
        <v>3067.23</v>
      </c>
      <c r="I9682" s="545" t="s">
        <v>12642</v>
      </c>
      <c r="J9682" s="545" t="s">
        <v>13296</v>
      </c>
      <c r="K9682" s="545" t="s">
        <v>13413</v>
      </c>
      <c r="L9682" s="545" t="s">
        <v>13413</v>
      </c>
      <c r="M9682" s="548" t="s">
        <v>13758</v>
      </c>
      <c r="N9682" s="545" t="s">
        <v>13413</v>
      </c>
      <c r="O9682" s="545" t="s">
        <v>13413</v>
      </c>
      <c r="P9682" s="549">
        <v>7268</v>
      </c>
      <c r="Q9682" s="549">
        <v>1</v>
      </c>
      <c r="R9682" s="549">
        <v>135</v>
      </c>
      <c r="S9682" s="548">
        <v>2218</v>
      </c>
      <c r="T9682" s="548"/>
      <c r="U9682" s="99"/>
    </row>
    <row r="9683" spans="1:21" ht="19.5" customHeight="1">
      <c r="A9683" s="545">
        <v>104546</v>
      </c>
      <c r="B9683" s="545" t="s">
        <v>5153</v>
      </c>
      <c r="C9683" s="545" t="s">
        <v>209</v>
      </c>
      <c r="D9683" s="546">
        <v>43746</v>
      </c>
      <c r="E9683" s="171" t="str">
        <f t="shared" si="151"/>
        <v>2019</v>
      </c>
      <c r="F9683" s="547">
        <v>2041.24</v>
      </c>
      <c r="G9683" s="548">
        <v>0.19</v>
      </c>
      <c r="H9683" s="547">
        <v>1715.33</v>
      </c>
      <c r="I9683" s="545" t="s">
        <v>12697</v>
      </c>
      <c r="J9683" s="545" t="s">
        <v>13301</v>
      </c>
      <c r="K9683" s="545" t="s">
        <v>13413</v>
      </c>
      <c r="L9683" s="545" t="s">
        <v>13413</v>
      </c>
      <c r="M9683" s="548" t="s">
        <v>13758</v>
      </c>
      <c r="N9683" s="545" t="s">
        <v>13413</v>
      </c>
      <c r="O9683" s="545" t="s">
        <v>13413</v>
      </c>
      <c r="P9683" s="549">
        <v>7269</v>
      </c>
      <c r="Q9683" s="549">
        <v>1</v>
      </c>
      <c r="R9683" s="549">
        <v>138</v>
      </c>
      <c r="S9683" s="548">
        <v>2221</v>
      </c>
      <c r="T9683" s="548"/>
      <c r="U9683" s="99"/>
    </row>
    <row r="9684" spans="1:21" ht="19.5" customHeight="1">
      <c r="A9684" s="545">
        <v>104547</v>
      </c>
      <c r="B9684" s="545" t="s">
        <v>2514</v>
      </c>
      <c r="C9684" s="545" t="s">
        <v>216</v>
      </c>
      <c r="D9684" s="546">
        <v>45708</v>
      </c>
      <c r="E9684" s="171" t="str">
        <f t="shared" si="151"/>
        <v>2025</v>
      </c>
      <c r="F9684" s="547">
        <v>383.28</v>
      </c>
      <c r="G9684" s="548">
        <v>0</v>
      </c>
      <c r="H9684" s="547">
        <v>383.28</v>
      </c>
      <c r="I9684" s="545" t="s">
        <v>12642</v>
      </c>
      <c r="J9684" s="545" t="s">
        <v>13307</v>
      </c>
      <c r="K9684" s="545" t="s">
        <v>13413</v>
      </c>
      <c r="L9684" s="545" t="s">
        <v>13413</v>
      </c>
      <c r="M9684" s="548" t="s">
        <v>13758</v>
      </c>
      <c r="N9684" s="545" t="s">
        <v>13413</v>
      </c>
      <c r="O9684" s="545" t="s">
        <v>13413</v>
      </c>
      <c r="P9684" s="549">
        <v>7270</v>
      </c>
      <c r="Q9684" s="549">
        <v>1</v>
      </c>
      <c r="R9684" s="549">
        <v>135</v>
      </c>
      <c r="S9684" s="548">
        <v>2228</v>
      </c>
      <c r="T9684" s="548"/>
      <c r="U9684" s="99"/>
    </row>
    <row r="9685" spans="1:21" ht="19.5" customHeight="1">
      <c r="A9685" s="545">
        <v>104548</v>
      </c>
      <c r="B9685" s="545" t="s">
        <v>2405</v>
      </c>
      <c r="C9685" s="545" t="s">
        <v>216</v>
      </c>
      <c r="D9685" s="546"/>
      <c r="E9685" s="171" t="str">
        <f t="shared" si="151"/>
        <v>1900</v>
      </c>
      <c r="F9685" s="547">
        <v>0</v>
      </c>
      <c r="G9685" s="548">
        <v>0</v>
      </c>
      <c r="H9685" s="547">
        <v>0</v>
      </c>
      <c r="I9685" s="545" t="s">
        <v>12718</v>
      </c>
      <c r="J9685" s="545"/>
      <c r="K9685" s="545" t="s">
        <v>13413</v>
      </c>
      <c r="L9685" s="545" t="s">
        <v>13413</v>
      </c>
      <c r="M9685" s="548" t="s">
        <v>13758</v>
      </c>
      <c r="N9685" s="545" t="s">
        <v>13413</v>
      </c>
      <c r="O9685" s="545" t="s">
        <v>13413</v>
      </c>
      <c r="P9685" s="549">
        <v>7271</v>
      </c>
      <c r="Q9685" s="549">
        <v>1</v>
      </c>
      <c r="R9685" s="549">
        <v>137</v>
      </c>
      <c r="S9685" s="548"/>
      <c r="T9685" s="548"/>
      <c r="U9685" s="99"/>
    </row>
    <row r="9686" spans="1:21" ht="19.5" customHeight="1">
      <c r="A9686" s="545">
        <v>104549</v>
      </c>
      <c r="B9686" s="545" t="s">
        <v>6591</v>
      </c>
      <c r="C9686" s="545" t="s">
        <v>216</v>
      </c>
      <c r="D9686" s="546">
        <v>46052</v>
      </c>
      <c r="E9686" s="171" t="str">
        <f t="shared" si="151"/>
        <v>2026</v>
      </c>
      <c r="F9686" s="547">
        <v>23773</v>
      </c>
      <c r="G9686" s="548">
        <v>0.19</v>
      </c>
      <c r="H9686" s="547">
        <v>19977.310000000001</v>
      </c>
      <c r="I9686" s="545" t="s">
        <v>12718</v>
      </c>
      <c r="J9686" s="545" t="s">
        <v>13307</v>
      </c>
      <c r="K9686" s="545" t="s">
        <v>13413</v>
      </c>
      <c r="L9686" s="545" t="s">
        <v>13413</v>
      </c>
      <c r="M9686" s="548" t="s">
        <v>13758</v>
      </c>
      <c r="N9686" s="545" t="s">
        <v>13413</v>
      </c>
      <c r="O9686" s="545" t="s">
        <v>13413</v>
      </c>
      <c r="P9686" s="549">
        <v>7272</v>
      </c>
      <c r="Q9686" s="549">
        <v>1</v>
      </c>
      <c r="R9686" s="549">
        <v>137</v>
      </c>
      <c r="S9686" s="548">
        <v>2228</v>
      </c>
      <c r="T9686" s="548"/>
      <c r="U9686" s="99"/>
    </row>
    <row r="9687" spans="1:21" ht="19.5" customHeight="1">
      <c r="A9687" s="545">
        <v>104550</v>
      </c>
      <c r="B9687" s="545" t="s">
        <v>1552</v>
      </c>
      <c r="C9687" s="545" t="s">
        <v>216</v>
      </c>
      <c r="D9687" s="546"/>
      <c r="E9687" s="171" t="str">
        <f t="shared" si="151"/>
        <v>1900</v>
      </c>
      <c r="F9687" s="547">
        <v>0</v>
      </c>
      <c r="G9687" s="548">
        <v>0</v>
      </c>
      <c r="H9687" s="547">
        <v>0</v>
      </c>
      <c r="I9687" s="545" t="s">
        <v>12704</v>
      </c>
      <c r="J9687" s="545"/>
      <c r="K9687" s="545" t="s">
        <v>13413</v>
      </c>
      <c r="L9687" s="545" t="s">
        <v>13413</v>
      </c>
      <c r="M9687" s="548" t="s">
        <v>13758</v>
      </c>
      <c r="N9687" s="545" t="s">
        <v>13413</v>
      </c>
      <c r="O9687" s="545" t="s">
        <v>13413</v>
      </c>
      <c r="P9687" s="549">
        <v>7273</v>
      </c>
      <c r="Q9687" s="549">
        <v>1</v>
      </c>
      <c r="R9687" s="549">
        <v>118</v>
      </c>
      <c r="S9687" s="548"/>
      <c r="T9687" s="548"/>
      <c r="U9687" s="99"/>
    </row>
    <row r="9688" spans="1:21" ht="19.5" customHeight="1">
      <c r="A9688" s="545">
        <v>104551</v>
      </c>
      <c r="B9688" s="545" t="s">
        <v>2366</v>
      </c>
      <c r="C9688" s="545" t="s">
        <v>216</v>
      </c>
      <c r="D9688" s="546"/>
      <c r="E9688" s="171" t="str">
        <f t="shared" si="151"/>
        <v>1900</v>
      </c>
      <c r="F9688" s="547">
        <v>0</v>
      </c>
      <c r="G9688" s="548">
        <v>0</v>
      </c>
      <c r="H9688" s="547">
        <v>0</v>
      </c>
      <c r="I9688" s="545" t="s">
        <v>12642</v>
      </c>
      <c r="J9688" s="545"/>
      <c r="K9688" s="545" t="s">
        <v>13413</v>
      </c>
      <c r="L9688" s="545" t="s">
        <v>13413</v>
      </c>
      <c r="M9688" s="548" t="s">
        <v>13758</v>
      </c>
      <c r="N9688" s="545" t="s">
        <v>13413</v>
      </c>
      <c r="O9688" s="545" t="s">
        <v>13413</v>
      </c>
      <c r="P9688" s="549">
        <v>7274</v>
      </c>
      <c r="Q9688" s="549">
        <v>1</v>
      </c>
      <c r="R9688" s="549">
        <v>135</v>
      </c>
      <c r="S9688" s="548"/>
      <c r="T9688" s="548"/>
      <c r="U9688" s="99"/>
    </row>
    <row r="9689" spans="1:21" ht="19.5" customHeight="1">
      <c r="A9689" s="545">
        <v>104552</v>
      </c>
      <c r="B9689" s="545" t="s">
        <v>2393</v>
      </c>
      <c r="C9689" s="545" t="s">
        <v>216</v>
      </c>
      <c r="D9689" s="546"/>
      <c r="E9689" s="171" t="str">
        <f t="shared" si="151"/>
        <v>1900</v>
      </c>
      <c r="F9689" s="547">
        <v>0</v>
      </c>
      <c r="G9689" s="548">
        <v>0</v>
      </c>
      <c r="H9689" s="547">
        <v>0</v>
      </c>
      <c r="I9689" s="545" t="s">
        <v>12642</v>
      </c>
      <c r="J9689" s="545"/>
      <c r="K9689" s="545" t="s">
        <v>13413</v>
      </c>
      <c r="L9689" s="545" t="s">
        <v>13413</v>
      </c>
      <c r="M9689" s="548" t="s">
        <v>13758</v>
      </c>
      <c r="N9689" s="545" t="s">
        <v>13413</v>
      </c>
      <c r="O9689" s="545" t="s">
        <v>13413</v>
      </c>
      <c r="P9689" s="549">
        <v>7275</v>
      </c>
      <c r="Q9689" s="549">
        <v>1</v>
      </c>
      <c r="R9689" s="549">
        <v>135</v>
      </c>
      <c r="S9689" s="548"/>
      <c r="T9689" s="548"/>
      <c r="U9689" s="99"/>
    </row>
    <row r="9690" spans="1:21" ht="19.5" customHeight="1">
      <c r="A9690" s="545">
        <v>104553</v>
      </c>
      <c r="B9690" s="545" t="s">
        <v>2904</v>
      </c>
      <c r="C9690" s="545" t="s">
        <v>786</v>
      </c>
      <c r="D9690" s="546"/>
      <c r="E9690" s="171" t="str">
        <f t="shared" si="151"/>
        <v>1900</v>
      </c>
      <c r="F9690" s="547">
        <v>0</v>
      </c>
      <c r="G9690" s="548">
        <v>0</v>
      </c>
      <c r="H9690" s="547">
        <v>0</v>
      </c>
      <c r="I9690" s="545" t="s">
        <v>12731</v>
      </c>
      <c r="J9690" s="545"/>
      <c r="K9690" s="545" t="s">
        <v>13413</v>
      </c>
      <c r="L9690" s="545" t="s">
        <v>13413</v>
      </c>
      <c r="M9690" s="548" t="s">
        <v>13758</v>
      </c>
      <c r="N9690" s="545" t="s">
        <v>13413</v>
      </c>
      <c r="O9690" s="545" t="s">
        <v>13413</v>
      </c>
      <c r="P9690" s="549">
        <v>7276</v>
      </c>
      <c r="Q9690" s="549">
        <v>1</v>
      </c>
      <c r="R9690" s="549">
        <v>151</v>
      </c>
      <c r="S9690" s="548"/>
      <c r="T9690" s="548"/>
      <c r="U9690" s="99"/>
    </row>
    <row r="9691" spans="1:21" ht="19.5" customHeight="1">
      <c r="A9691" s="545">
        <v>104554</v>
      </c>
      <c r="B9691" s="545" t="s">
        <v>305</v>
      </c>
      <c r="C9691" s="545" t="s">
        <v>209</v>
      </c>
      <c r="D9691" s="546"/>
      <c r="E9691" s="171" t="str">
        <f t="shared" si="151"/>
        <v>1900</v>
      </c>
      <c r="F9691" s="547">
        <v>0</v>
      </c>
      <c r="G9691" s="548">
        <v>0</v>
      </c>
      <c r="H9691" s="547">
        <v>0</v>
      </c>
      <c r="I9691" s="545" t="s">
        <v>12640</v>
      </c>
      <c r="J9691" s="545"/>
      <c r="K9691" s="545" t="s">
        <v>13413</v>
      </c>
      <c r="L9691" s="545" t="s">
        <v>13413</v>
      </c>
      <c r="M9691" s="548" t="s">
        <v>13758</v>
      </c>
      <c r="N9691" s="545" t="s">
        <v>13413</v>
      </c>
      <c r="O9691" s="545" t="s">
        <v>13413</v>
      </c>
      <c r="P9691" s="549">
        <v>7277</v>
      </c>
      <c r="Q9691" s="549">
        <v>1</v>
      </c>
      <c r="R9691" s="549">
        <v>1</v>
      </c>
      <c r="S9691" s="548"/>
      <c r="T9691" s="548"/>
      <c r="U9691" s="99"/>
    </row>
    <row r="9692" spans="1:21" ht="19.5" customHeight="1">
      <c r="A9692" s="545">
        <v>104555</v>
      </c>
      <c r="B9692" s="545" t="s">
        <v>970</v>
      </c>
      <c r="C9692" s="545" t="s">
        <v>4504</v>
      </c>
      <c r="D9692" s="546">
        <v>45708</v>
      </c>
      <c r="E9692" s="171" t="str">
        <f t="shared" si="151"/>
        <v>2025</v>
      </c>
      <c r="F9692" s="547">
        <v>103807.07</v>
      </c>
      <c r="G9692" s="548">
        <v>0.19</v>
      </c>
      <c r="H9692" s="547">
        <v>87232.83</v>
      </c>
      <c r="I9692" s="545" t="s">
        <v>12751</v>
      </c>
      <c r="J9692" s="545" t="s">
        <v>13307</v>
      </c>
      <c r="K9692" s="545"/>
      <c r="L9692" s="545" t="s">
        <v>13413</v>
      </c>
      <c r="M9692" s="548" t="s">
        <v>13868</v>
      </c>
      <c r="N9692" s="545" t="s">
        <v>13413</v>
      </c>
      <c r="O9692" s="545" t="s">
        <v>13413</v>
      </c>
      <c r="P9692" s="549">
        <v>7278</v>
      </c>
      <c r="Q9692" s="549">
        <v>2</v>
      </c>
      <c r="R9692" s="549">
        <v>98</v>
      </c>
      <c r="S9692" s="548">
        <v>2228</v>
      </c>
      <c r="T9692" s="548"/>
      <c r="U9692" s="99"/>
    </row>
    <row r="9693" spans="1:21" ht="19.5" customHeight="1">
      <c r="A9693" s="545">
        <v>104556</v>
      </c>
      <c r="B9693" s="545" t="s">
        <v>4373</v>
      </c>
      <c r="C9693" s="545" t="s">
        <v>216</v>
      </c>
      <c r="D9693" s="546"/>
      <c r="E9693" s="171" t="str">
        <f t="shared" si="151"/>
        <v>1900</v>
      </c>
      <c r="F9693" s="547">
        <v>0</v>
      </c>
      <c r="G9693" s="548">
        <v>0</v>
      </c>
      <c r="H9693" s="547">
        <v>0</v>
      </c>
      <c r="I9693" s="545" t="s">
        <v>12973</v>
      </c>
      <c r="J9693" s="545"/>
      <c r="K9693" s="545" t="s">
        <v>13413</v>
      </c>
      <c r="L9693" s="545" t="s">
        <v>13413</v>
      </c>
      <c r="M9693" s="548" t="s">
        <v>13758</v>
      </c>
      <c r="N9693" s="545" t="s">
        <v>13413</v>
      </c>
      <c r="O9693" s="545" t="s">
        <v>13413</v>
      </c>
      <c r="P9693" s="549">
        <v>7279</v>
      </c>
      <c r="Q9693" s="549">
        <v>1</v>
      </c>
      <c r="R9693" s="549">
        <v>59</v>
      </c>
      <c r="S9693" s="548"/>
      <c r="T9693" s="548"/>
      <c r="U9693" s="99"/>
    </row>
    <row r="9694" spans="1:21" ht="19.5" customHeight="1">
      <c r="A9694" s="545">
        <v>104557</v>
      </c>
      <c r="B9694" s="545" t="s">
        <v>9971</v>
      </c>
      <c r="C9694" s="545" t="s">
        <v>216</v>
      </c>
      <c r="D9694" s="546"/>
      <c r="E9694" s="171" t="str">
        <f t="shared" si="151"/>
        <v>1900</v>
      </c>
      <c r="F9694" s="547">
        <v>0</v>
      </c>
      <c r="G9694" s="548">
        <v>0</v>
      </c>
      <c r="H9694" s="547">
        <v>0</v>
      </c>
      <c r="I9694" s="545" t="s">
        <v>12656</v>
      </c>
      <c r="J9694" s="545"/>
      <c r="K9694" s="545" t="s">
        <v>19263</v>
      </c>
      <c r="L9694" s="545" t="s">
        <v>13413</v>
      </c>
      <c r="M9694" s="548" t="s">
        <v>13758</v>
      </c>
      <c r="N9694" s="545" t="s">
        <v>13413</v>
      </c>
      <c r="O9694" s="545" t="s">
        <v>13413</v>
      </c>
      <c r="P9694" s="549">
        <v>7280</v>
      </c>
      <c r="Q9694" s="549">
        <v>1</v>
      </c>
      <c r="R9694" s="549">
        <v>119</v>
      </c>
      <c r="S9694" s="548"/>
      <c r="T9694" s="548"/>
      <c r="U9694" s="99"/>
    </row>
    <row r="9695" spans="1:21" ht="19.5" customHeight="1">
      <c r="A9695" s="545">
        <v>104558</v>
      </c>
      <c r="B9695" s="545" t="s">
        <v>9970</v>
      </c>
      <c r="C9695" s="545" t="s">
        <v>216</v>
      </c>
      <c r="D9695" s="546"/>
      <c r="E9695" s="171" t="str">
        <f t="shared" si="151"/>
        <v>1900</v>
      </c>
      <c r="F9695" s="547">
        <v>0</v>
      </c>
      <c r="G9695" s="548">
        <v>0</v>
      </c>
      <c r="H9695" s="547">
        <v>0</v>
      </c>
      <c r="I9695" s="545" t="s">
        <v>12703</v>
      </c>
      <c r="J9695" s="545"/>
      <c r="K9695" s="545" t="s">
        <v>19264</v>
      </c>
      <c r="L9695" s="545" t="s">
        <v>19265</v>
      </c>
      <c r="M9695" s="548" t="s">
        <v>13758</v>
      </c>
      <c r="N9695" s="545" t="s">
        <v>13413</v>
      </c>
      <c r="O9695" s="545" t="s">
        <v>13413</v>
      </c>
      <c r="P9695" s="549">
        <v>7281</v>
      </c>
      <c r="Q9695" s="549">
        <v>1</v>
      </c>
      <c r="R9695" s="549">
        <v>120</v>
      </c>
      <c r="S9695" s="548"/>
      <c r="T9695" s="548"/>
      <c r="U9695" s="99"/>
    </row>
    <row r="9696" spans="1:21" ht="19.5" customHeight="1">
      <c r="A9696" s="545">
        <v>104559</v>
      </c>
      <c r="B9696" s="545" t="s">
        <v>6899</v>
      </c>
      <c r="C9696" s="545" t="s">
        <v>216</v>
      </c>
      <c r="D9696" s="546">
        <v>46058</v>
      </c>
      <c r="E9696" s="171" t="str">
        <f t="shared" si="151"/>
        <v>2026</v>
      </c>
      <c r="F9696" s="547">
        <v>81284</v>
      </c>
      <c r="G9696" s="548">
        <v>0.19</v>
      </c>
      <c r="H9696" s="547">
        <v>68305.88</v>
      </c>
      <c r="I9696" s="545" t="s">
        <v>12676</v>
      </c>
      <c r="J9696" s="545" t="s">
        <v>13298</v>
      </c>
      <c r="K9696" s="545" t="s">
        <v>13413</v>
      </c>
      <c r="L9696" s="545" t="s">
        <v>13413</v>
      </c>
      <c r="M9696" s="548" t="s">
        <v>13758</v>
      </c>
      <c r="N9696" s="545" t="s">
        <v>13413</v>
      </c>
      <c r="O9696" s="545" t="s">
        <v>13413</v>
      </c>
      <c r="P9696" s="549">
        <v>7282</v>
      </c>
      <c r="Q9696" s="549">
        <v>1</v>
      </c>
      <c r="R9696" s="549">
        <v>14</v>
      </c>
      <c r="S9696" s="548">
        <v>1012</v>
      </c>
      <c r="T9696" s="548"/>
      <c r="U9696" s="99"/>
    </row>
    <row r="9697" spans="1:21" ht="19.5" customHeight="1">
      <c r="A9697" s="545">
        <v>104561</v>
      </c>
      <c r="B9697" s="545" t="s">
        <v>2952</v>
      </c>
      <c r="C9697" s="545" t="s">
        <v>786</v>
      </c>
      <c r="D9697" s="546">
        <v>45708</v>
      </c>
      <c r="E9697" s="171" t="str">
        <f t="shared" si="151"/>
        <v>2025</v>
      </c>
      <c r="F9697" s="547">
        <v>195914.3</v>
      </c>
      <c r="G9697" s="548">
        <v>0.19</v>
      </c>
      <c r="H9697" s="547">
        <v>164633.87</v>
      </c>
      <c r="I9697" s="545" t="s">
        <v>12683</v>
      </c>
      <c r="J9697" s="545" t="s">
        <v>13307</v>
      </c>
      <c r="K9697" s="545" t="s">
        <v>19266</v>
      </c>
      <c r="L9697" s="545" t="s">
        <v>13413</v>
      </c>
      <c r="M9697" s="548" t="s">
        <v>13758</v>
      </c>
      <c r="N9697" s="545" t="s">
        <v>13413</v>
      </c>
      <c r="O9697" s="545" t="s">
        <v>13413</v>
      </c>
      <c r="P9697" s="549">
        <v>7283</v>
      </c>
      <c r="Q9697" s="549">
        <v>1</v>
      </c>
      <c r="R9697" s="549">
        <v>18</v>
      </c>
      <c r="S9697" s="548">
        <v>2228</v>
      </c>
      <c r="T9697" s="548"/>
      <c r="U9697" s="99"/>
    </row>
    <row r="9698" spans="1:21" ht="19.5" customHeight="1">
      <c r="A9698" s="545">
        <v>104562</v>
      </c>
      <c r="B9698" s="545" t="s">
        <v>7573</v>
      </c>
      <c r="C9698" s="545" t="s">
        <v>786</v>
      </c>
      <c r="D9698" s="546">
        <v>46052</v>
      </c>
      <c r="E9698" s="171" t="str">
        <f t="shared" si="151"/>
        <v>2026</v>
      </c>
      <c r="F9698" s="547">
        <v>406413</v>
      </c>
      <c r="G9698" s="548">
        <v>0.19</v>
      </c>
      <c r="H9698" s="547">
        <v>341523.53</v>
      </c>
      <c r="I9698" s="545" t="s">
        <v>12973</v>
      </c>
      <c r="J9698" s="545" t="s">
        <v>13307</v>
      </c>
      <c r="K9698" s="545" t="s">
        <v>13413</v>
      </c>
      <c r="L9698" s="545" t="s">
        <v>13413</v>
      </c>
      <c r="M9698" s="548" t="s">
        <v>13758</v>
      </c>
      <c r="N9698" s="545" t="s">
        <v>13413</v>
      </c>
      <c r="O9698" s="545" t="s">
        <v>13413</v>
      </c>
      <c r="P9698" s="549">
        <v>7284</v>
      </c>
      <c r="Q9698" s="549">
        <v>1</v>
      </c>
      <c r="R9698" s="549">
        <v>59</v>
      </c>
      <c r="S9698" s="548">
        <v>2228</v>
      </c>
      <c r="T9698" s="548"/>
      <c r="U9698" s="99"/>
    </row>
    <row r="9699" spans="1:21" ht="19.5" customHeight="1">
      <c r="A9699" s="545">
        <v>104563</v>
      </c>
      <c r="B9699" s="545" t="s">
        <v>9969</v>
      </c>
      <c r="C9699" s="545" t="s">
        <v>786</v>
      </c>
      <c r="D9699" s="546">
        <v>46052</v>
      </c>
      <c r="E9699" s="171" t="str">
        <f t="shared" si="151"/>
        <v>2026</v>
      </c>
      <c r="F9699" s="547">
        <v>74809</v>
      </c>
      <c r="G9699" s="548">
        <v>0.19</v>
      </c>
      <c r="H9699" s="547">
        <v>62864.71</v>
      </c>
      <c r="I9699" s="545" t="s">
        <v>12683</v>
      </c>
      <c r="J9699" s="545" t="s">
        <v>13307</v>
      </c>
      <c r="K9699" s="545" t="s">
        <v>13413</v>
      </c>
      <c r="L9699" s="545" t="s">
        <v>13413</v>
      </c>
      <c r="M9699" s="548" t="s">
        <v>13758</v>
      </c>
      <c r="N9699" s="545" t="s">
        <v>13413</v>
      </c>
      <c r="O9699" s="545" t="s">
        <v>13413</v>
      </c>
      <c r="P9699" s="549">
        <v>7285</v>
      </c>
      <c r="Q9699" s="549">
        <v>1</v>
      </c>
      <c r="R9699" s="549">
        <v>18</v>
      </c>
      <c r="S9699" s="548">
        <v>2228</v>
      </c>
      <c r="T9699" s="548"/>
      <c r="U9699" s="99"/>
    </row>
    <row r="9700" spans="1:21" ht="19.5" customHeight="1">
      <c r="A9700" s="545">
        <v>104564</v>
      </c>
      <c r="B9700" s="545" t="s">
        <v>2006</v>
      </c>
      <c r="C9700" s="545" t="s">
        <v>209</v>
      </c>
      <c r="D9700" s="546">
        <v>44588</v>
      </c>
      <c r="E9700" s="171" t="str">
        <f t="shared" si="151"/>
        <v>2022</v>
      </c>
      <c r="F9700" s="547">
        <v>2905</v>
      </c>
      <c r="G9700" s="548">
        <v>0.19</v>
      </c>
      <c r="H9700" s="547">
        <v>2441.1799999999998</v>
      </c>
      <c r="I9700" s="545" t="s">
        <v>12637</v>
      </c>
      <c r="J9700" s="545" t="s">
        <v>13297</v>
      </c>
      <c r="K9700" s="545" t="s">
        <v>13413</v>
      </c>
      <c r="L9700" s="545" t="s">
        <v>13413</v>
      </c>
      <c r="M9700" s="548" t="s">
        <v>13758</v>
      </c>
      <c r="N9700" s="545" t="s">
        <v>13413</v>
      </c>
      <c r="O9700" s="545" t="s">
        <v>13413</v>
      </c>
      <c r="P9700" s="549">
        <v>7286</v>
      </c>
      <c r="Q9700" s="549">
        <v>1</v>
      </c>
      <c r="R9700" s="549">
        <v>13</v>
      </c>
      <c r="S9700" s="548">
        <v>2257</v>
      </c>
      <c r="T9700" s="548"/>
      <c r="U9700" s="99"/>
    </row>
    <row r="9701" spans="1:21" ht="19.5" customHeight="1">
      <c r="A9701" s="545">
        <v>104565</v>
      </c>
      <c r="B9701" s="545" t="s">
        <v>6201</v>
      </c>
      <c r="C9701" s="545" t="s">
        <v>216</v>
      </c>
      <c r="D9701" s="546">
        <v>46052</v>
      </c>
      <c r="E9701" s="171" t="str">
        <f t="shared" si="151"/>
        <v>2026</v>
      </c>
      <c r="F9701" s="547">
        <v>643</v>
      </c>
      <c r="G9701" s="548">
        <v>0.19</v>
      </c>
      <c r="H9701" s="547">
        <v>540.34</v>
      </c>
      <c r="I9701" s="545" t="s">
        <v>12638</v>
      </c>
      <c r="J9701" s="545" t="s">
        <v>13307</v>
      </c>
      <c r="K9701" s="545" t="s">
        <v>13413</v>
      </c>
      <c r="L9701" s="545" t="s">
        <v>13413</v>
      </c>
      <c r="M9701" s="548" t="s">
        <v>13758</v>
      </c>
      <c r="N9701" s="545" t="s">
        <v>13413</v>
      </c>
      <c r="O9701" s="545" t="s">
        <v>13413</v>
      </c>
      <c r="P9701" s="549">
        <v>7287</v>
      </c>
      <c r="Q9701" s="549">
        <v>1</v>
      </c>
      <c r="R9701" s="549">
        <v>126</v>
      </c>
      <c r="S9701" s="548">
        <v>2228</v>
      </c>
      <c r="T9701" s="548"/>
      <c r="U9701" s="99"/>
    </row>
    <row r="9702" spans="1:21" ht="19.5" customHeight="1">
      <c r="A9702" s="545">
        <v>104566</v>
      </c>
      <c r="B9702" s="545" t="s">
        <v>9968</v>
      </c>
      <c r="C9702" s="545" t="s">
        <v>216</v>
      </c>
      <c r="D9702" s="546"/>
      <c r="E9702" s="171" t="str">
        <f t="shared" si="151"/>
        <v>1900</v>
      </c>
      <c r="F9702" s="547">
        <v>0</v>
      </c>
      <c r="G9702" s="548">
        <v>0</v>
      </c>
      <c r="H9702" s="547">
        <v>0</v>
      </c>
      <c r="I9702" s="545" t="s">
        <v>12637</v>
      </c>
      <c r="J9702" s="545"/>
      <c r="K9702" s="545" t="s">
        <v>13413</v>
      </c>
      <c r="L9702" s="545" t="s">
        <v>13413</v>
      </c>
      <c r="M9702" s="548" t="s">
        <v>13758</v>
      </c>
      <c r="N9702" s="545" t="s">
        <v>13413</v>
      </c>
      <c r="O9702" s="545" t="s">
        <v>13413</v>
      </c>
      <c r="P9702" s="549">
        <v>7288</v>
      </c>
      <c r="Q9702" s="549">
        <v>1</v>
      </c>
      <c r="R9702" s="549">
        <v>13</v>
      </c>
      <c r="S9702" s="548"/>
      <c r="T9702" s="548"/>
      <c r="U9702" s="99"/>
    </row>
    <row r="9703" spans="1:21" ht="19.5" customHeight="1">
      <c r="A9703" s="545">
        <v>104567</v>
      </c>
      <c r="B9703" s="545" t="s">
        <v>4119</v>
      </c>
      <c r="C9703" s="545" t="s">
        <v>216</v>
      </c>
      <c r="D9703" s="546"/>
      <c r="E9703" s="171" t="str">
        <f t="shared" si="151"/>
        <v>1900</v>
      </c>
      <c r="F9703" s="547">
        <v>0</v>
      </c>
      <c r="G9703" s="548">
        <v>0</v>
      </c>
      <c r="H9703" s="547">
        <v>0</v>
      </c>
      <c r="I9703" s="545" t="s">
        <v>12973</v>
      </c>
      <c r="J9703" s="545"/>
      <c r="K9703" s="545" t="s">
        <v>13413</v>
      </c>
      <c r="L9703" s="545" t="s">
        <v>13413</v>
      </c>
      <c r="M9703" s="548" t="s">
        <v>13758</v>
      </c>
      <c r="N9703" s="545" t="s">
        <v>13413</v>
      </c>
      <c r="O9703" s="545" t="s">
        <v>13413</v>
      </c>
      <c r="P9703" s="549">
        <v>7289</v>
      </c>
      <c r="Q9703" s="549">
        <v>1</v>
      </c>
      <c r="R9703" s="549">
        <v>59</v>
      </c>
      <c r="S9703" s="548"/>
      <c r="T9703" s="548"/>
      <c r="U9703" s="99"/>
    </row>
    <row r="9704" spans="1:21" ht="19.5" customHeight="1">
      <c r="A9704" s="545">
        <v>104568</v>
      </c>
      <c r="B9704" s="545" t="s">
        <v>9967</v>
      </c>
      <c r="C9704" s="545" t="s">
        <v>216</v>
      </c>
      <c r="D9704" s="546"/>
      <c r="E9704" s="171" t="str">
        <f t="shared" si="151"/>
        <v>1900</v>
      </c>
      <c r="F9704" s="547">
        <v>0</v>
      </c>
      <c r="G9704" s="548">
        <v>0</v>
      </c>
      <c r="H9704" s="547">
        <v>0</v>
      </c>
      <c r="I9704" s="545" t="s">
        <v>12715</v>
      </c>
      <c r="J9704" s="545"/>
      <c r="K9704" s="545" t="s">
        <v>19267</v>
      </c>
      <c r="L9704" s="545" t="s">
        <v>13413</v>
      </c>
      <c r="M9704" s="548" t="s">
        <v>13758</v>
      </c>
      <c r="N9704" s="545" t="s">
        <v>13413</v>
      </c>
      <c r="O9704" s="545" t="s">
        <v>13413</v>
      </c>
      <c r="P9704" s="549">
        <v>7290</v>
      </c>
      <c r="Q9704" s="549">
        <v>1</v>
      </c>
      <c r="R9704" s="549">
        <v>129</v>
      </c>
      <c r="S9704" s="548"/>
      <c r="T9704" s="548"/>
      <c r="U9704" s="99"/>
    </row>
    <row r="9705" spans="1:21" ht="19.5" customHeight="1">
      <c r="A9705" s="545">
        <v>104569</v>
      </c>
      <c r="B9705" s="545" t="s">
        <v>9966</v>
      </c>
      <c r="C9705" s="545" t="s">
        <v>216</v>
      </c>
      <c r="D9705" s="546"/>
      <c r="E9705" s="171" t="str">
        <f t="shared" si="151"/>
        <v>1900</v>
      </c>
      <c r="F9705" s="547">
        <v>0</v>
      </c>
      <c r="G9705" s="548">
        <v>0</v>
      </c>
      <c r="H9705" s="547">
        <v>0</v>
      </c>
      <c r="I9705" s="545" t="s">
        <v>12637</v>
      </c>
      <c r="J9705" s="545"/>
      <c r="K9705" s="545" t="s">
        <v>13413</v>
      </c>
      <c r="L9705" s="545" t="s">
        <v>13413</v>
      </c>
      <c r="M9705" s="548" t="s">
        <v>13758</v>
      </c>
      <c r="N9705" s="545" t="s">
        <v>13413</v>
      </c>
      <c r="O9705" s="545" t="s">
        <v>13413</v>
      </c>
      <c r="P9705" s="549">
        <v>7291</v>
      </c>
      <c r="Q9705" s="549">
        <v>1</v>
      </c>
      <c r="R9705" s="549">
        <v>13</v>
      </c>
      <c r="S9705" s="548"/>
      <c r="T9705" s="548"/>
      <c r="U9705" s="99"/>
    </row>
    <row r="9706" spans="1:21" ht="19.5" customHeight="1">
      <c r="A9706" s="545">
        <v>104570</v>
      </c>
      <c r="B9706" s="545" t="s">
        <v>9965</v>
      </c>
      <c r="C9706" s="545" t="s">
        <v>216</v>
      </c>
      <c r="D9706" s="546"/>
      <c r="E9706" s="171" t="str">
        <f t="shared" si="151"/>
        <v>1900</v>
      </c>
      <c r="F9706" s="547">
        <v>0</v>
      </c>
      <c r="G9706" s="548">
        <v>0</v>
      </c>
      <c r="H9706" s="547">
        <v>0</v>
      </c>
      <c r="I9706" s="545" t="s">
        <v>12650</v>
      </c>
      <c r="J9706" s="545"/>
      <c r="K9706" s="545" t="s">
        <v>13413</v>
      </c>
      <c r="L9706" s="545" t="s">
        <v>13413</v>
      </c>
      <c r="M9706" s="548" t="s">
        <v>13758</v>
      </c>
      <c r="N9706" s="545" t="s">
        <v>13413</v>
      </c>
      <c r="O9706" s="545" t="s">
        <v>13413</v>
      </c>
      <c r="P9706" s="549">
        <v>7292</v>
      </c>
      <c r="Q9706" s="549">
        <v>1</v>
      </c>
      <c r="R9706" s="549">
        <v>127</v>
      </c>
      <c r="S9706" s="548"/>
      <c r="T9706" s="548"/>
      <c r="U9706" s="99"/>
    </row>
    <row r="9707" spans="1:21" ht="19.5" customHeight="1">
      <c r="A9707" s="545">
        <v>104571</v>
      </c>
      <c r="B9707" s="545" t="s">
        <v>6200</v>
      </c>
      <c r="C9707" s="545" t="s">
        <v>216</v>
      </c>
      <c r="D9707" s="546">
        <v>45708</v>
      </c>
      <c r="E9707" s="171" t="str">
        <f t="shared" si="151"/>
        <v>2025</v>
      </c>
      <c r="F9707" s="547">
        <v>15563.69</v>
      </c>
      <c r="G9707" s="548">
        <v>0.19</v>
      </c>
      <c r="H9707" s="547">
        <v>13078.73</v>
      </c>
      <c r="I9707" s="545" t="s">
        <v>12646</v>
      </c>
      <c r="J9707" s="545" t="s">
        <v>13307</v>
      </c>
      <c r="K9707" s="545" t="s">
        <v>13413</v>
      </c>
      <c r="L9707" s="545" t="s">
        <v>13413</v>
      </c>
      <c r="M9707" s="548" t="s">
        <v>13758</v>
      </c>
      <c r="N9707" s="545" t="s">
        <v>13413</v>
      </c>
      <c r="O9707" s="545" t="s">
        <v>13413</v>
      </c>
      <c r="P9707" s="549">
        <v>7293</v>
      </c>
      <c r="Q9707" s="549">
        <v>1</v>
      </c>
      <c r="R9707" s="549">
        <v>65</v>
      </c>
      <c r="S9707" s="548">
        <v>2228</v>
      </c>
      <c r="T9707" s="548"/>
      <c r="U9707" s="99"/>
    </row>
    <row r="9708" spans="1:21" ht="19.5" customHeight="1">
      <c r="A9708" s="545">
        <v>104572</v>
      </c>
      <c r="B9708" s="545" t="s">
        <v>7261</v>
      </c>
      <c r="C9708" s="545" t="s">
        <v>5217</v>
      </c>
      <c r="D9708" s="546">
        <v>46056</v>
      </c>
      <c r="E9708" s="171" t="str">
        <f t="shared" si="151"/>
        <v>2026</v>
      </c>
      <c r="F9708" s="547">
        <v>117022</v>
      </c>
      <c r="G9708" s="548">
        <v>0</v>
      </c>
      <c r="H9708" s="547">
        <v>117022</v>
      </c>
      <c r="I9708" s="545" t="s">
        <v>12653</v>
      </c>
      <c r="J9708" s="545" t="s">
        <v>13299</v>
      </c>
      <c r="K9708" s="545" t="s">
        <v>19268</v>
      </c>
      <c r="L9708" s="545" t="s">
        <v>13413</v>
      </c>
      <c r="M9708" s="548" t="s">
        <v>13813</v>
      </c>
      <c r="N9708" s="545" t="s">
        <v>13413</v>
      </c>
      <c r="O9708" s="545" t="s">
        <v>13413</v>
      </c>
      <c r="P9708" s="549">
        <v>7294</v>
      </c>
      <c r="Q9708" s="549">
        <v>3</v>
      </c>
      <c r="R9708" s="549">
        <v>160</v>
      </c>
      <c r="S9708" s="548">
        <v>443</v>
      </c>
      <c r="T9708" s="548"/>
      <c r="U9708" s="99"/>
    </row>
    <row r="9709" spans="1:21" ht="19.5" customHeight="1">
      <c r="A9709" s="545">
        <v>104573</v>
      </c>
      <c r="B9709" s="545" t="s">
        <v>7296</v>
      </c>
      <c r="C9709" s="545" t="s">
        <v>5217</v>
      </c>
      <c r="D9709" s="546">
        <v>46052</v>
      </c>
      <c r="E9709" s="171" t="str">
        <f t="shared" si="151"/>
        <v>2026</v>
      </c>
      <c r="F9709" s="547">
        <v>201206</v>
      </c>
      <c r="G9709" s="548">
        <v>0</v>
      </c>
      <c r="H9709" s="547">
        <v>201206</v>
      </c>
      <c r="I9709" s="545" t="s">
        <v>12653</v>
      </c>
      <c r="J9709" s="545" t="s">
        <v>13299</v>
      </c>
      <c r="K9709" s="545" t="s">
        <v>19269</v>
      </c>
      <c r="L9709" s="545" t="s">
        <v>13413</v>
      </c>
      <c r="M9709" s="548" t="s">
        <v>13813</v>
      </c>
      <c r="N9709" s="545" t="s">
        <v>13413</v>
      </c>
      <c r="O9709" s="545" t="s">
        <v>13413</v>
      </c>
      <c r="P9709" s="549">
        <v>7295</v>
      </c>
      <c r="Q9709" s="549">
        <v>3</v>
      </c>
      <c r="R9709" s="549">
        <v>160</v>
      </c>
      <c r="S9709" s="548">
        <v>443</v>
      </c>
      <c r="T9709" s="548"/>
      <c r="U9709" s="99"/>
    </row>
    <row r="9710" spans="1:21" ht="19.5" customHeight="1">
      <c r="A9710" s="545">
        <v>104574</v>
      </c>
      <c r="B9710" s="545" t="s">
        <v>2465</v>
      </c>
      <c r="C9710" s="545" t="s">
        <v>216</v>
      </c>
      <c r="D9710" s="546">
        <v>46052</v>
      </c>
      <c r="E9710" s="171" t="str">
        <f t="shared" si="151"/>
        <v>2026</v>
      </c>
      <c r="F9710" s="547">
        <v>27349</v>
      </c>
      <c r="G9710" s="548">
        <v>0.19</v>
      </c>
      <c r="H9710" s="547">
        <v>22982.35</v>
      </c>
      <c r="I9710" s="545" t="s">
        <v>12642</v>
      </c>
      <c r="J9710" s="545" t="s">
        <v>13307</v>
      </c>
      <c r="K9710" s="545" t="s">
        <v>19270</v>
      </c>
      <c r="L9710" s="545" t="s">
        <v>13413</v>
      </c>
      <c r="M9710" s="548" t="s">
        <v>13758</v>
      </c>
      <c r="N9710" s="545" t="s">
        <v>13413</v>
      </c>
      <c r="O9710" s="545" t="s">
        <v>13413</v>
      </c>
      <c r="P9710" s="549">
        <v>7296</v>
      </c>
      <c r="Q9710" s="549">
        <v>1</v>
      </c>
      <c r="R9710" s="549">
        <v>135</v>
      </c>
      <c r="S9710" s="548">
        <v>2228</v>
      </c>
      <c r="T9710" s="548"/>
      <c r="U9710" s="99"/>
    </row>
    <row r="9711" spans="1:21" ht="19.5" customHeight="1">
      <c r="A9711" s="545">
        <v>104575</v>
      </c>
      <c r="B9711" s="545" t="s">
        <v>2724</v>
      </c>
      <c r="C9711" s="545" t="s">
        <v>216</v>
      </c>
      <c r="D9711" s="546"/>
      <c r="E9711" s="171" t="str">
        <f t="shared" si="151"/>
        <v>1900</v>
      </c>
      <c r="F9711" s="547">
        <v>0</v>
      </c>
      <c r="G9711" s="548">
        <v>0</v>
      </c>
      <c r="H9711" s="547">
        <v>0</v>
      </c>
      <c r="I9711" s="545" t="s">
        <v>12675</v>
      </c>
      <c r="J9711" s="545"/>
      <c r="K9711" s="545" t="s">
        <v>13413</v>
      </c>
      <c r="L9711" s="545" t="s">
        <v>13413</v>
      </c>
      <c r="M9711" s="548" t="s">
        <v>13758</v>
      </c>
      <c r="N9711" s="545" t="s">
        <v>13413</v>
      </c>
      <c r="O9711" s="545" t="s">
        <v>13413</v>
      </c>
      <c r="P9711" s="549">
        <v>7297</v>
      </c>
      <c r="Q9711" s="549">
        <v>1</v>
      </c>
      <c r="R9711" s="549">
        <v>15</v>
      </c>
      <c r="S9711" s="548"/>
      <c r="T9711" s="548"/>
      <c r="U9711" s="99"/>
    </row>
    <row r="9712" spans="1:21" ht="19.5" customHeight="1">
      <c r="A9712" s="545">
        <v>104576</v>
      </c>
      <c r="B9712" s="545" t="s">
        <v>9964</v>
      </c>
      <c r="C9712" s="545" t="s">
        <v>216</v>
      </c>
      <c r="D9712" s="546"/>
      <c r="E9712" s="171" t="str">
        <f t="shared" si="151"/>
        <v>1900</v>
      </c>
      <c r="F9712" s="547">
        <v>0</v>
      </c>
      <c r="G9712" s="548">
        <v>0</v>
      </c>
      <c r="H9712" s="547">
        <v>0</v>
      </c>
      <c r="I9712" s="545" t="s">
        <v>12701</v>
      </c>
      <c r="J9712" s="545"/>
      <c r="K9712" s="545" t="s">
        <v>13413</v>
      </c>
      <c r="L9712" s="545" t="s">
        <v>13413</v>
      </c>
      <c r="M9712" s="548" t="s">
        <v>13758</v>
      </c>
      <c r="N9712" s="545" t="s">
        <v>13413</v>
      </c>
      <c r="O9712" s="545" t="s">
        <v>13413</v>
      </c>
      <c r="P9712" s="549">
        <v>7298</v>
      </c>
      <c r="Q9712" s="549">
        <v>1</v>
      </c>
      <c r="R9712" s="549">
        <v>10</v>
      </c>
      <c r="S9712" s="548"/>
      <c r="T9712" s="548"/>
      <c r="U9712" s="99"/>
    </row>
    <row r="9713" spans="1:21" ht="19.5" customHeight="1">
      <c r="A9713" s="545">
        <v>104577</v>
      </c>
      <c r="B9713" s="545" t="s">
        <v>2728</v>
      </c>
      <c r="C9713" s="545" t="s">
        <v>209</v>
      </c>
      <c r="D9713" s="546"/>
      <c r="E9713" s="171" t="str">
        <f t="shared" si="151"/>
        <v>1900</v>
      </c>
      <c r="F9713" s="547">
        <v>0</v>
      </c>
      <c r="G9713" s="548">
        <v>0</v>
      </c>
      <c r="H9713" s="547">
        <v>0</v>
      </c>
      <c r="I9713" s="545" t="s">
        <v>12675</v>
      </c>
      <c r="J9713" s="545"/>
      <c r="K9713" s="545" t="s">
        <v>13413</v>
      </c>
      <c r="L9713" s="545" t="s">
        <v>13413</v>
      </c>
      <c r="M9713" s="548" t="s">
        <v>13758</v>
      </c>
      <c r="N9713" s="545" t="s">
        <v>13413</v>
      </c>
      <c r="O9713" s="545" t="s">
        <v>13413</v>
      </c>
      <c r="P9713" s="549">
        <v>7299</v>
      </c>
      <c r="Q9713" s="549">
        <v>1</v>
      </c>
      <c r="R9713" s="549">
        <v>15</v>
      </c>
      <c r="S9713" s="548"/>
      <c r="T9713" s="548"/>
      <c r="U9713" s="99"/>
    </row>
    <row r="9714" spans="1:21" ht="19.5" customHeight="1">
      <c r="A9714" s="545">
        <v>104578</v>
      </c>
      <c r="B9714" s="545" t="s">
        <v>1318</v>
      </c>
      <c r="C9714" s="545" t="s">
        <v>216</v>
      </c>
      <c r="D9714" s="546"/>
      <c r="E9714" s="171" t="str">
        <f t="shared" si="151"/>
        <v>1900</v>
      </c>
      <c r="F9714" s="547">
        <v>0</v>
      </c>
      <c r="G9714" s="548">
        <v>0</v>
      </c>
      <c r="H9714" s="547">
        <v>0</v>
      </c>
      <c r="I9714" s="545" t="s">
        <v>12701</v>
      </c>
      <c r="J9714" s="545"/>
      <c r="K9714" s="545" t="s">
        <v>13413</v>
      </c>
      <c r="L9714" s="545" t="s">
        <v>13413</v>
      </c>
      <c r="M9714" s="548" t="s">
        <v>13758</v>
      </c>
      <c r="N9714" s="545" t="s">
        <v>13413</v>
      </c>
      <c r="O9714" s="545" t="s">
        <v>13413</v>
      </c>
      <c r="P9714" s="549">
        <v>7300</v>
      </c>
      <c r="Q9714" s="549">
        <v>1</v>
      </c>
      <c r="R9714" s="549">
        <v>10</v>
      </c>
      <c r="S9714" s="548"/>
      <c r="T9714" s="548"/>
      <c r="U9714" s="99"/>
    </row>
    <row r="9715" spans="1:21" ht="19.5" customHeight="1">
      <c r="A9715" s="545">
        <v>104579</v>
      </c>
      <c r="B9715" s="545" t="s">
        <v>4007</v>
      </c>
      <c r="C9715" s="545" t="s">
        <v>216</v>
      </c>
      <c r="D9715" s="546"/>
      <c r="E9715" s="171" t="str">
        <f t="shared" si="151"/>
        <v>1900</v>
      </c>
      <c r="F9715" s="547">
        <v>0</v>
      </c>
      <c r="G9715" s="548">
        <v>0</v>
      </c>
      <c r="H9715" s="547">
        <v>0</v>
      </c>
      <c r="I9715" s="545" t="s">
        <v>12735</v>
      </c>
      <c r="J9715" s="545"/>
      <c r="K9715" s="545" t="s">
        <v>13413</v>
      </c>
      <c r="L9715" s="545" t="s">
        <v>13413</v>
      </c>
      <c r="M9715" s="548" t="s">
        <v>13758</v>
      </c>
      <c r="N9715" s="545" t="s">
        <v>13413</v>
      </c>
      <c r="O9715" s="545" t="s">
        <v>13413</v>
      </c>
      <c r="P9715" s="549">
        <v>7301</v>
      </c>
      <c r="Q9715" s="549">
        <v>1</v>
      </c>
      <c r="R9715" s="549">
        <v>51</v>
      </c>
      <c r="S9715" s="548"/>
      <c r="T9715" s="548"/>
      <c r="U9715" s="99"/>
    </row>
    <row r="9716" spans="1:21" ht="19.5" customHeight="1">
      <c r="A9716" s="545">
        <v>104580</v>
      </c>
      <c r="B9716" s="545" t="s">
        <v>1219</v>
      </c>
      <c r="C9716" s="545" t="s">
        <v>216</v>
      </c>
      <c r="D9716" s="546"/>
      <c r="E9716" s="171" t="str">
        <f t="shared" si="151"/>
        <v>1900</v>
      </c>
      <c r="F9716" s="547">
        <v>0</v>
      </c>
      <c r="G9716" s="548">
        <v>0</v>
      </c>
      <c r="H9716" s="547">
        <v>0</v>
      </c>
      <c r="I9716" s="545" t="s">
        <v>12701</v>
      </c>
      <c r="J9716" s="545"/>
      <c r="K9716" s="545" t="s">
        <v>13413</v>
      </c>
      <c r="L9716" s="545" t="s">
        <v>13413</v>
      </c>
      <c r="M9716" s="548" t="s">
        <v>13758</v>
      </c>
      <c r="N9716" s="545" t="s">
        <v>13413</v>
      </c>
      <c r="O9716" s="545" t="s">
        <v>13413</v>
      </c>
      <c r="P9716" s="549">
        <v>7302</v>
      </c>
      <c r="Q9716" s="549">
        <v>1</v>
      </c>
      <c r="R9716" s="549">
        <v>10</v>
      </c>
      <c r="S9716" s="548"/>
      <c r="T9716" s="548"/>
      <c r="U9716" s="99"/>
    </row>
    <row r="9717" spans="1:21" ht="19.5" customHeight="1">
      <c r="A9717" s="545">
        <v>104581</v>
      </c>
      <c r="B9717" s="545" t="s">
        <v>1403</v>
      </c>
      <c r="C9717" s="545" t="s">
        <v>209</v>
      </c>
      <c r="D9717" s="546"/>
      <c r="E9717" s="171" t="str">
        <f t="shared" si="151"/>
        <v>1900</v>
      </c>
      <c r="F9717" s="547">
        <v>0</v>
      </c>
      <c r="G9717" s="548">
        <v>0</v>
      </c>
      <c r="H9717" s="547">
        <v>0</v>
      </c>
      <c r="I9717" s="545" t="s">
        <v>12701</v>
      </c>
      <c r="J9717" s="545"/>
      <c r="K9717" s="545" t="s">
        <v>13413</v>
      </c>
      <c r="L9717" s="545" t="s">
        <v>13413</v>
      </c>
      <c r="M9717" s="548" t="s">
        <v>13758</v>
      </c>
      <c r="N9717" s="545" t="s">
        <v>13413</v>
      </c>
      <c r="O9717" s="545" t="s">
        <v>13413</v>
      </c>
      <c r="P9717" s="549">
        <v>7303</v>
      </c>
      <c r="Q9717" s="549">
        <v>1</v>
      </c>
      <c r="R9717" s="549">
        <v>10</v>
      </c>
      <c r="S9717" s="548"/>
      <c r="T9717" s="548"/>
      <c r="U9717" s="99"/>
    </row>
    <row r="9718" spans="1:21" ht="19.5" customHeight="1">
      <c r="A9718" s="545">
        <v>104582</v>
      </c>
      <c r="B9718" s="545" t="s">
        <v>6898</v>
      </c>
      <c r="C9718" s="545" t="s">
        <v>206</v>
      </c>
      <c r="D9718" s="546">
        <v>46052</v>
      </c>
      <c r="E9718" s="171" t="str">
        <f t="shared" si="151"/>
        <v>2026</v>
      </c>
      <c r="F9718" s="547">
        <v>418</v>
      </c>
      <c r="G9718" s="548">
        <v>0.19</v>
      </c>
      <c r="H9718" s="547">
        <v>351.26</v>
      </c>
      <c r="I9718" s="545" t="s">
        <v>12987</v>
      </c>
      <c r="J9718" s="545" t="s">
        <v>13307</v>
      </c>
      <c r="K9718" s="545" t="s">
        <v>19271</v>
      </c>
      <c r="L9718" s="545" t="s">
        <v>13413</v>
      </c>
      <c r="M9718" s="548" t="s">
        <v>13758</v>
      </c>
      <c r="N9718" s="545" t="s">
        <v>13413</v>
      </c>
      <c r="O9718" s="545" t="s">
        <v>13413</v>
      </c>
      <c r="P9718" s="549">
        <v>7304</v>
      </c>
      <c r="Q9718" s="549">
        <v>1</v>
      </c>
      <c r="R9718" s="549">
        <v>35</v>
      </c>
      <c r="S9718" s="548">
        <v>2228</v>
      </c>
      <c r="T9718" s="548"/>
      <c r="U9718" s="99"/>
    </row>
    <row r="9719" spans="1:21" ht="19.5" customHeight="1">
      <c r="A9719" s="545">
        <v>104583</v>
      </c>
      <c r="B9719" s="545" t="s">
        <v>9963</v>
      </c>
      <c r="C9719" s="545" t="s">
        <v>216</v>
      </c>
      <c r="D9719" s="546"/>
      <c r="E9719" s="171" t="str">
        <f t="shared" si="151"/>
        <v>1900</v>
      </c>
      <c r="F9719" s="547">
        <v>0</v>
      </c>
      <c r="G9719" s="548">
        <v>0</v>
      </c>
      <c r="H9719" s="547">
        <v>0</v>
      </c>
      <c r="I9719" s="545" t="s">
        <v>12637</v>
      </c>
      <c r="J9719" s="545"/>
      <c r="K9719" s="545" t="s">
        <v>13413</v>
      </c>
      <c r="L9719" s="545" t="s">
        <v>13413</v>
      </c>
      <c r="M9719" s="548" t="s">
        <v>13758</v>
      </c>
      <c r="N9719" s="545" t="s">
        <v>13413</v>
      </c>
      <c r="O9719" s="545" t="s">
        <v>13413</v>
      </c>
      <c r="P9719" s="549">
        <v>7305</v>
      </c>
      <c r="Q9719" s="549">
        <v>1</v>
      </c>
      <c r="R9719" s="549">
        <v>13</v>
      </c>
      <c r="S9719" s="548"/>
      <c r="T9719" s="548"/>
      <c r="U9719" s="99"/>
    </row>
    <row r="9720" spans="1:21" ht="19.5" customHeight="1">
      <c r="A9720" s="545">
        <v>104584</v>
      </c>
      <c r="B9720" s="545" t="s">
        <v>9962</v>
      </c>
      <c r="C9720" s="545" t="s">
        <v>216</v>
      </c>
      <c r="D9720" s="546"/>
      <c r="E9720" s="171" t="str">
        <f t="shared" si="151"/>
        <v>1900</v>
      </c>
      <c r="F9720" s="547">
        <v>0</v>
      </c>
      <c r="G9720" s="548">
        <v>0</v>
      </c>
      <c r="H9720" s="547">
        <v>0</v>
      </c>
      <c r="I9720" s="545" t="s">
        <v>12650</v>
      </c>
      <c r="J9720" s="545"/>
      <c r="K9720" s="545" t="s">
        <v>13413</v>
      </c>
      <c r="L9720" s="545" t="s">
        <v>13413</v>
      </c>
      <c r="M9720" s="548" t="s">
        <v>13758</v>
      </c>
      <c r="N9720" s="545" t="s">
        <v>13413</v>
      </c>
      <c r="O9720" s="545" t="s">
        <v>13413</v>
      </c>
      <c r="P9720" s="549">
        <v>7306</v>
      </c>
      <c r="Q9720" s="549">
        <v>1</v>
      </c>
      <c r="R9720" s="549">
        <v>127</v>
      </c>
      <c r="S9720" s="548"/>
      <c r="T9720" s="548"/>
      <c r="U9720" s="99"/>
    </row>
    <row r="9721" spans="1:21" ht="19.5" customHeight="1">
      <c r="A9721" s="545">
        <v>104585</v>
      </c>
      <c r="B9721" s="545" t="s">
        <v>1986</v>
      </c>
      <c r="C9721" s="545" t="s">
        <v>216</v>
      </c>
      <c r="D9721" s="546">
        <v>44589</v>
      </c>
      <c r="E9721" s="171" t="str">
        <f t="shared" si="151"/>
        <v>2022</v>
      </c>
      <c r="F9721" s="547">
        <v>710</v>
      </c>
      <c r="G9721" s="548">
        <v>0.19</v>
      </c>
      <c r="H9721" s="547">
        <v>596.64</v>
      </c>
      <c r="I9721" s="545" t="s">
        <v>12650</v>
      </c>
      <c r="J9721" s="545" t="s">
        <v>13297</v>
      </c>
      <c r="K9721" s="545" t="s">
        <v>13413</v>
      </c>
      <c r="L9721" s="545" t="s">
        <v>13413</v>
      </c>
      <c r="M9721" s="548" t="s">
        <v>13758</v>
      </c>
      <c r="N9721" s="545" t="s">
        <v>13413</v>
      </c>
      <c r="O9721" s="545" t="s">
        <v>13413</v>
      </c>
      <c r="P9721" s="549">
        <v>7307</v>
      </c>
      <c r="Q9721" s="549">
        <v>1</v>
      </c>
      <c r="R9721" s="549">
        <v>127</v>
      </c>
      <c r="S9721" s="548">
        <v>2257</v>
      </c>
      <c r="T9721" s="548"/>
      <c r="U9721" s="99"/>
    </row>
    <row r="9722" spans="1:21" ht="19.5" customHeight="1">
      <c r="A9722" s="545">
        <v>104586</v>
      </c>
      <c r="B9722" s="545" t="s">
        <v>9961</v>
      </c>
      <c r="C9722" s="545" t="s">
        <v>216</v>
      </c>
      <c r="D9722" s="546"/>
      <c r="E9722" s="171" t="str">
        <f t="shared" si="151"/>
        <v>1900</v>
      </c>
      <c r="F9722" s="547">
        <v>0</v>
      </c>
      <c r="G9722" s="548">
        <v>0</v>
      </c>
      <c r="H9722" s="547">
        <v>0</v>
      </c>
      <c r="I9722" s="545" t="s">
        <v>12650</v>
      </c>
      <c r="J9722" s="545"/>
      <c r="K9722" s="545" t="s">
        <v>13413</v>
      </c>
      <c r="L9722" s="545" t="s">
        <v>13413</v>
      </c>
      <c r="M9722" s="548" t="s">
        <v>13758</v>
      </c>
      <c r="N9722" s="545" t="s">
        <v>13413</v>
      </c>
      <c r="O9722" s="545" t="s">
        <v>13413</v>
      </c>
      <c r="P9722" s="549">
        <v>7308</v>
      </c>
      <c r="Q9722" s="549">
        <v>1</v>
      </c>
      <c r="R9722" s="549">
        <v>127</v>
      </c>
      <c r="S9722" s="548"/>
      <c r="T9722" s="548"/>
      <c r="U9722" s="99"/>
    </row>
    <row r="9723" spans="1:21" ht="19.5" customHeight="1">
      <c r="A9723" s="545">
        <v>104587</v>
      </c>
      <c r="B9723" s="545" t="s">
        <v>6199</v>
      </c>
      <c r="C9723" s="545" t="s">
        <v>221</v>
      </c>
      <c r="D9723" s="546">
        <v>46052</v>
      </c>
      <c r="E9723" s="171" t="str">
        <f t="shared" si="151"/>
        <v>2026</v>
      </c>
      <c r="F9723" s="547">
        <v>39167</v>
      </c>
      <c r="G9723" s="548">
        <v>0.19</v>
      </c>
      <c r="H9723" s="547">
        <v>32913.449999999997</v>
      </c>
      <c r="I9723" s="545" t="s">
        <v>12688</v>
      </c>
      <c r="J9723" s="545" t="s">
        <v>13307</v>
      </c>
      <c r="K9723" s="545" t="s">
        <v>13413</v>
      </c>
      <c r="L9723" s="545" t="s">
        <v>13413</v>
      </c>
      <c r="M9723" s="548" t="s">
        <v>13758</v>
      </c>
      <c r="N9723" s="545" t="s">
        <v>13413</v>
      </c>
      <c r="O9723" s="545" t="s">
        <v>13413</v>
      </c>
      <c r="P9723" s="549">
        <v>7309</v>
      </c>
      <c r="Q9723" s="549">
        <v>1</v>
      </c>
      <c r="R9723" s="549">
        <v>92</v>
      </c>
      <c r="S9723" s="548">
        <v>2228</v>
      </c>
      <c r="T9723" s="548"/>
      <c r="U9723" s="99"/>
    </row>
    <row r="9724" spans="1:21" ht="19.5" customHeight="1">
      <c r="A9724" s="545">
        <v>104588</v>
      </c>
      <c r="B9724" s="545" t="s">
        <v>9960</v>
      </c>
      <c r="C9724" s="545" t="s">
        <v>216</v>
      </c>
      <c r="D9724" s="546"/>
      <c r="E9724" s="171" t="str">
        <f t="shared" si="151"/>
        <v>1900</v>
      </c>
      <c r="F9724" s="547">
        <v>0</v>
      </c>
      <c r="G9724" s="548">
        <v>0</v>
      </c>
      <c r="H9724" s="547">
        <v>0</v>
      </c>
      <c r="I9724" s="545" t="s">
        <v>12650</v>
      </c>
      <c r="J9724" s="545"/>
      <c r="K9724" s="545" t="s">
        <v>19272</v>
      </c>
      <c r="L9724" s="545" t="s">
        <v>13413</v>
      </c>
      <c r="M9724" s="548" t="s">
        <v>13758</v>
      </c>
      <c r="N9724" s="545" t="s">
        <v>13413</v>
      </c>
      <c r="O9724" s="545" t="s">
        <v>13413</v>
      </c>
      <c r="P9724" s="549">
        <v>7310</v>
      </c>
      <c r="Q9724" s="549">
        <v>1</v>
      </c>
      <c r="R9724" s="549">
        <v>127</v>
      </c>
      <c r="S9724" s="548"/>
      <c r="T9724" s="548"/>
      <c r="U9724" s="99"/>
    </row>
    <row r="9725" spans="1:21" ht="19.5" customHeight="1">
      <c r="A9725" s="545">
        <v>104589</v>
      </c>
      <c r="B9725" s="545" t="s">
        <v>9959</v>
      </c>
      <c r="C9725" s="545" t="s">
        <v>216</v>
      </c>
      <c r="D9725" s="546"/>
      <c r="E9725" s="171" t="str">
        <f t="shared" si="151"/>
        <v>1900</v>
      </c>
      <c r="F9725" s="547">
        <v>0</v>
      </c>
      <c r="G9725" s="548">
        <v>0</v>
      </c>
      <c r="H9725" s="547">
        <v>0</v>
      </c>
      <c r="I9725" s="545" t="s">
        <v>12758</v>
      </c>
      <c r="J9725" s="545"/>
      <c r="K9725" s="545" t="s">
        <v>13413</v>
      </c>
      <c r="L9725" s="545" t="s">
        <v>13413</v>
      </c>
      <c r="M9725" s="548" t="s">
        <v>13758</v>
      </c>
      <c r="N9725" s="545" t="s">
        <v>13413</v>
      </c>
      <c r="O9725" s="545" t="s">
        <v>13413</v>
      </c>
      <c r="P9725" s="549">
        <v>7311</v>
      </c>
      <c r="Q9725" s="549">
        <v>1</v>
      </c>
      <c r="R9725" s="549">
        <v>164</v>
      </c>
      <c r="S9725" s="548"/>
      <c r="T9725" s="548"/>
      <c r="U9725" s="99"/>
    </row>
    <row r="9726" spans="1:21" ht="19.5" customHeight="1">
      <c r="A9726" s="545">
        <v>104590</v>
      </c>
      <c r="B9726" s="545" t="s">
        <v>9958</v>
      </c>
      <c r="C9726" s="545" t="s">
        <v>216</v>
      </c>
      <c r="D9726" s="546"/>
      <c r="E9726" s="171" t="str">
        <f t="shared" si="151"/>
        <v>1900</v>
      </c>
      <c r="F9726" s="547">
        <v>0</v>
      </c>
      <c r="G9726" s="548">
        <v>0</v>
      </c>
      <c r="H9726" s="547">
        <v>0</v>
      </c>
      <c r="I9726" s="545" t="s">
        <v>12758</v>
      </c>
      <c r="J9726" s="545"/>
      <c r="K9726" s="545" t="s">
        <v>13413</v>
      </c>
      <c r="L9726" s="545" t="s">
        <v>13413</v>
      </c>
      <c r="M9726" s="548" t="s">
        <v>13758</v>
      </c>
      <c r="N9726" s="545" t="s">
        <v>13413</v>
      </c>
      <c r="O9726" s="545" t="s">
        <v>13413</v>
      </c>
      <c r="P9726" s="549">
        <v>7312</v>
      </c>
      <c r="Q9726" s="549">
        <v>1</v>
      </c>
      <c r="R9726" s="549">
        <v>164</v>
      </c>
      <c r="S9726" s="548"/>
      <c r="T9726" s="548"/>
      <c r="U9726" s="99"/>
    </row>
    <row r="9727" spans="1:21" ht="19.5" customHeight="1">
      <c r="A9727" s="545">
        <v>104591</v>
      </c>
      <c r="B9727" s="545" t="s">
        <v>673</v>
      </c>
      <c r="C9727" s="545" t="s">
        <v>221</v>
      </c>
      <c r="D9727" s="546">
        <v>43552</v>
      </c>
      <c r="E9727" s="171" t="str">
        <f t="shared" si="151"/>
        <v>2019</v>
      </c>
      <c r="F9727" s="547">
        <v>73713</v>
      </c>
      <c r="G9727" s="548">
        <v>0.19</v>
      </c>
      <c r="H9727" s="547">
        <v>61943.7</v>
      </c>
      <c r="I9727" s="545" t="s">
        <v>12688</v>
      </c>
      <c r="J9727" s="545" t="s">
        <v>13298</v>
      </c>
      <c r="K9727" s="545" t="s">
        <v>13413</v>
      </c>
      <c r="L9727" s="545" t="s">
        <v>13413</v>
      </c>
      <c r="M9727" s="548" t="s">
        <v>13758</v>
      </c>
      <c r="N9727" s="545" t="s">
        <v>13413</v>
      </c>
      <c r="O9727" s="545" t="s">
        <v>13413</v>
      </c>
      <c r="P9727" s="549">
        <v>7313</v>
      </c>
      <c r="Q9727" s="549">
        <v>1</v>
      </c>
      <c r="R9727" s="549">
        <v>92</v>
      </c>
      <c r="S9727" s="548">
        <v>1012</v>
      </c>
      <c r="T9727" s="548"/>
      <c r="U9727" s="99"/>
    </row>
    <row r="9728" spans="1:21" ht="19.5" customHeight="1">
      <c r="A9728" s="545">
        <v>104592</v>
      </c>
      <c r="B9728" s="545" t="s">
        <v>851</v>
      </c>
      <c r="C9728" s="545" t="s">
        <v>221</v>
      </c>
      <c r="D9728" s="546"/>
      <c r="E9728" s="171" t="str">
        <f t="shared" si="151"/>
        <v>1900</v>
      </c>
      <c r="F9728" s="547">
        <v>0</v>
      </c>
      <c r="G9728" s="548">
        <v>0</v>
      </c>
      <c r="H9728" s="547">
        <v>0</v>
      </c>
      <c r="I9728" s="545" t="s">
        <v>12688</v>
      </c>
      <c r="J9728" s="545"/>
      <c r="K9728" s="545" t="s">
        <v>19273</v>
      </c>
      <c r="L9728" s="545" t="s">
        <v>13413</v>
      </c>
      <c r="M9728" s="548" t="s">
        <v>13758</v>
      </c>
      <c r="N9728" s="545" t="s">
        <v>13413</v>
      </c>
      <c r="O9728" s="545" t="s">
        <v>13413</v>
      </c>
      <c r="P9728" s="549">
        <v>7314</v>
      </c>
      <c r="Q9728" s="549">
        <v>1</v>
      </c>
      <c r="R9728" s="549">
        <v>92</v>
      </c>
      <c r="S9728" s="548"/>
      <c r="T9728" s="548"/>
      <c r="U9728" s="99"/>
    </row>
    <row r="9729" spans="1:21" ht="19.5" customHeight="1">
      <c r="A9729" s="545">
        <v>104593</v>
      </c>
      <c r="B9729" s="545" t="s">
        <v>2767</v>
      </c>
      <c r="C9729" s="545" t="s">
        <v>209</v>
      </c>
      <c r="D9729" s="546"/>
      <c r="E9729" s="171" t="str">
        <f t="shared" si="151"/>
        <v>1900</v>
      </c>
      <c r="F9729" s="547">
        <v>0</v>
      </c>
      <c r="G9729" s="548">
        <v>0</v>
      </c>
      <c r="H9729" s="547">
        <v>0</v>
      </c>
      <c r="I9729" s="545" t="s">
        <v>12761</v>
      </c>
      <c r="J9729" s="545"/>
      <c r="K9729" s="545" t="s">
        <v>13413</v>
      </c>
      <c r="L9729" s="545" t="s">
        <v>19274</v>
      </c>
      <c r="M9729" s="548" t="s">
        <v>13758</v>
      </c>
      <c r="N9729" s="545" t="s">
        <v>13413</v>
      </c>
      <c r="O9729" s="545" t="s">
        <v>13413</v>
      </c>
      <c r="P9729" s="549">
        <v>7315</v>
      </c>
      <c r="Q9729" s="549">
        <v>1</v>
      </c>
      <c r="R9729" s="549">
        <v>142</v>
      </c>
      <c r="S9729" s="548"/>
      <c r="T9729" s="548"/>
      <c r="U9729" s="99"/>
    </row>
    <row r="9730" spans="1:21" ht="19.5" customHeight="1">
      <c r="A9730" s="545">
        <v>104594</v>
      </c>
      <c r="B9730" s="545" t="s">
        <v>792</v>
      </c>
      <c r="C9730" s="545" t="s">
        <v>209</v>
      </c>
      <c r="D9730" s="546"/>
      <c r="E9730" s="171" t="str">
        <f t="shared" si="151"/>
        <v>1900</v>
      </c>
      <c r="F9730" s="547">
        <v>0</v>
      </c>
      <c r="G9730" s="548">
        <v>0</v>
      </c>
      <c r="H9730" s="547">
        <v>0</v>
      </c>
      <c r="I9730" s="545" t="s">
        <v>12688</v>
      </c>
      <c r="J9730" s="545"/>
      <c r="K9730" s="545" t="s">
        <v>13413</v>
      </c>
      <c r="L9730" s="545" t="s">
        <v>13413</v>
      </c>
      <c r="M9730" s="548" t="s">
        <v>13758</v>
      </c>
      <c r="N9730" s="545" t="s">
        <v>13413</v>
      </c>
      <c r="O9730" s="545" t="s">
        <v>13413</v>
      </c>
      <c r="P9730" s="549">
        <v>7316</v>
      </c>
      <c r="Q9730" s="549">
        <v>1</v>
      </c>
      <c r="R9730" s="549">
        <v>92</v>
      </c>
      <c r="S9730" s="548"/>
      <c r="T9730" s="548"/>
      <c r="U9730" s="99"/>
    </row>
    <row r="9731" spans="1:21" ht="19.5" customHeight="1">
      <c r="A9731" s="545">
        <v>104595</v>
      </c>
      <c r="B9731" s="545" t="s">
        <v>3897</v>
      </c>
      <c r="C9731" s="545" t="s">
        <v>206</v>
      </c>
      <c r="D9731" s="546"/>
      <c r="E9731" s="171" t="str">
        <f t="shared" si="151"/>
        <v>1900</v>
      </c>
      <c r="F9731" s="547">
        <v>0</v>
      </c>
      <c r="G9731" s="548">
        <v>0</v>
      </c>
      <c r="H9731" s="547">
        <v>0</v>
      </c>
      <c r="I9731" s="545" t="s">
        <v>12987</v>
      </c>
      <c r="J9731" s="545"/>
      <c r="K9731" s="545" t="s">
        <v>13413</v>
      </c>
      <c r="L9731" s="545" t="s">
        <v>13413</v>
      </c>
      <c r="M9731" s="548" t="s">
        <v>13758</v>
      </c>
      <c r="N9731" s="545" t="s">
        <v>13413</v>
      </c>
      <c r="O9731" s="545" t="s">
        <v>13413</v>
      </c>
      <c r="P9731" s="549">
        <v>7317</v>
      </c>
      <c r="Q9731" s="549">
        <v>1</v>
      </c>
      <c r="R9731" s="549">
        <v>35</v>
      </c>
      <c r="S9731" s="548"/>
      <c r="T9731" s="548"/>
      <c r="U9731" s="99"/>
    </row>
    <row r="9732" spans="1:21" ht="19.5" customHeight="1">
      <c r="A9732" s="545">
        <v>104596</v>
      </c>
      <c r="B9732" s="545" t="s">
        <v>576</v>
      </c>
      <c r="C9732" s="545" t="s">
        <v>216</v>
      </c>
      <c r="D9732" s="546">
        <v>45708</v>
      </c>
      <c r="E9732" s="171" t="str">
        <f t="shared" ref="E9732:E9795" si="152">TEXT(D9732,"YYYY")</f>
        <v>2025</v>
      </c>
      <c r="F9732" s="547">
        <v>56046.39</v>
      </c>
      <c r="G9732" s="548">
        <v>0.19</v>
      </c>
      <c r="H9732" s="547">
        <v>47097.8</v>
      </c>
      <c r="I9732" s="545" t="s">
        <v>12674</v>
      </c>
      <c r="J9732" s="545" t="s">
        <v>13307</v>
      </c>
      <c r="K9732" s="545" t="s">
        <v>13413</v>
      </c>
      <c r="L9732" s="545" t="s">
        <v>13413</v>
      </c>
      <c r="M9732" s="548" t="s">
        <v>13758</v>
      </c>
      <c r="N9732" s="545" t="s">
        <v>13413</v>
      </c>
      <c r="O9732" s="545" t="s">
        <v>13413</v>
      </c>
      <c r="P9732" s="549">
        <v>7318</v>
      </c>
      <c r="Q9732" s="549">
        <v>1</v>
      </c>
      <c r="R9732" s="549">
        <v>5</v>
      </c>
      <c r="S9732" s="548">
        <v>2228</v>
      </c>
      <c r="T9732" s="548"/>
      <c r="U9732" s="99"/>
    </row>
    <row r="9733" spans="1:21" ht="19.5" customHeight="1">
      <c r="A9733" s="545">
        <v>104597</v>
      </c>
      <c r="B9733" s="545" t="s">
        <v>12494</v>
      </c>
      <c r="C9733" s="545" t="s">
        <v>206</v>
      </c>
      <c r="D9733" s="546">
        <v>46052</v>
      </c>
      <c r="E9733" s="171" t="str">
        <f t="shared" si="152"/>
        <v>2026</v>
      </c>
      <c r="F9733" s="547">
        <v>47523</v>
      </c>
      <c r="G9733" s="548">
        <v>0.19</v>
      </c>
      <c r="H9733" s="547">
        <v>39935.29</v>
      </c>
      <c r="I9733" s="545" t="s">
        <v>12969</v>
      </c>
      <c r="J9733" s="545" t="s">
        <v>13307</v>
      </c>
      <c r="K9733" s="545" t="s">
        <v>19275</v>
      </c>
      <c r="L9733" s="545" t="s">
        <v>13413</v>
      </c>
      <c r="M9733" s="548" t="s">
        <v>13758</v>
      </c>
      <c r="N9733" s="545" t="s">
        <v>13413</v>
      </c>
      <c r="O9733" s="545" t="s">
        <v>13413</v>
      </c>
      <c r="P9733" s="549">
        <v>7319</v>
      </c>
      <c r="Q9733" s="549">
        <v>1</v>
      </c>
      <c r="R9733" s="549">
        <v>30</v>
      </c>
      <c r="S9733" s="548">
        <v>2228</v>
      </c>
      <c r="T9733" s="548"/>
      <c r="U9733" s="99"/>
    </row>
    <row r="9734" spans="1:21" ht="19.5" customHeight="1">
      <c r="A9734" s="545">
        <v>104598</v>
      </c>
      <c r="B9734" s="545" t="s">
        <v>4228</v>
      </c>
      <c r="C9734" s="545" t="s">
        <v>209</v>
      </c>
      <c r="D9734" s="546"/>
      <c r="E9734" s="171" t="str">
        <f t="shared" si="152"/>
        <v>1900</v>
      </c>
      <c r="F9734" s="547">
        <v>0</v>
      </c>
      <c r="G9734" s="548">
        <v>0</v>
      </c>
      <c r="H9734" s="547">
        <v>0</v>
      </c>
      <c r="I9734" s="545" t="s">
        <v>12973</v>
      </c>
      <c r="J9734" s="545"/>
      <c r="K9734" s="545" t="s">
        <v>19276</v>
      </c>
      <c r="L9734" s="545" t="s">
        <v>13413</v>
      </c>
      <c r="M9734" s="548" t="s">
        <v>13758</v>
      </c>
      <c r="N9734" s="545" t="s">
        <v>22851</v>
      </c>
      <c r="O9734" s="545" t="s">
        <v>13413</v>
      </c>
      <c r="P9734" s="549">
        <v>7320</v>
      </c>
      <c r="Q9734" s="549">
        <v>1</v>
      </c>
      <c r="R9734" s="549">
        <v>59</v>
      </c>
      <c r="S9734" s="548"/>
      <c r="T9734" s="548">
        <v>1187</v>
      </c>
      <c r="U9734" s="99"/>
    </row>
    <row r="9735" spans="1:21" ht="19.5" customHeight="1">
      <c r="A9735" s="545">
        <v>104599</v>
      </c>
      <c r="B9735" s="545" t="s">
        <v>2214</v>
      </c>
      <c r="C9735" s="545" t="s">
        <v>216</v>
      </c>
      <c r="D9735" s="546">
        <v>46052</v>
      </c>
      <c r="E9735" s="171" t="str">
        <f t="shared" si="152"/>
        <v>2026</v>
      </c>
      <c r="F9735" s="547">
        <v>18675</v>
      </c>
      <c r="G9735" s="548">
        <v>0.19</v>
      </c>
      <c r="H9735" s="547">
        <v>15693.28</v>
      </c>
      <c r="I9735" s="545" t="s">
        <v>12715</v>
      </c>
      <c r="J9735" s="545" t="s">
        <v>13307</v>
      </c>
      <c r="K9735" s="545" t="s">
        <v>13413</v>
      </c>
      <c r="L9735" s="545" t="s">
        <v>13413</v>
      </c>
      <c r="M9735" s="548" t="s">
        <v>13758</v>
      </c>
      <c r="N9735" s="545" t="s">
        <v>13413</v>
      </c>
      <c r="O9735" s="545" t="s">
        <v>13413</v>
      </c>
      <c r="P9735" s="549">
        <v>7321</v>
      </c>
      <c r="Q9735" s="549">
        <v>1</v>
      </c>
      <c r="R9735" s="549">
        <v>129</v>
      </c>
      <c r="S9735" s="548">
        <v>2228</v>
      </c>
      <c r="T9735" s="548"/>
      <c r="U9735" s="99"/>
    </row>
    <row r="9736" spans="1:21" ht="19.5" customHeight="1">
      <c r="A9736" s="545">
        <v>104600</v>
      </c>
      <c r="B9736" s="545" t="s">
        <v>9957</v>
      </c>
      <c r="C9736" s="545" t="s">
        <v>216</v>
      </c>
      <c r="D9736" s="546"/>
      <c r="E9736" s="171" t="str">
        <f t="shared" si="152"/>
        <v>1900</v>
      </c>
      <c r="F9736" s="547">
        <v>0</v>
      </c>
      <c r="G9736" s="548">
        <v>0</v>
      </c>
      <c r="H9736" s="547">
        <v>0</v>
      </c>
      <c r="I9736" s="545" t="s">
        <v>12663</v>
      </c>
      <c r="J9736" s="545"/>
      <c r="K9736" s="545" t="s">
        <v>13413</v>
      </c>
      <c r="L9736" s="545" t="s">
        <v>13413</v>
      </c>
      <c r="M9736" s="548" t="s">
        <v>13758</v>
      </c>
      <c r="N9736" s="545" t="s">
        <v>13413</v>
      </c>
      <c r="O9736" s="545" t="s">
        <v>13413</v>
      </c>
      <c r="P9736" s="549">
        <v>7322</v>
      </c>
      <c r="Q9736" s="549">
        <v>1</v>
      </c>
      <c r="R9736" s="549">
        <v>21</v>
      </c>
      <c r="S9736" s="548"/>
      <c r="T9736" s="548"/>
      <c r="U9736" s="99"/>
    </row>
    <row r="9737" spans="1:21" ht="19.5" customHeight="1">
      <c r="A9737" s="545">
        <v>104601</v>
      </c>
      <c r="B9737" s="545" t="s">
        <v>9956</v>
      </c>
      <c r="C9737" s="545" t="s">
        <v>216</v>
      </c>
      <c r="D9737" s="546"/>
      <c r="E9737" s="171" t="str">
        <f t="shared" si="152"/>
        <v>1900</v>
      </c>
      <c r="F9737" s="547">
        <v>0</v>
      </c>
      <c r="G9737" s="548">
        <v>0</v>
      </c>
      <c r="H9737" s="547">
        <v>0</v>
      </c>
      <c r="I9737" s="545" t="s">
        <v>12735</v>
      </c>
      <c r="J9737" s="545"/>
      <c r="K9737" s="545" t="s">
        <v>19277</v>
      </c>
      <c r="L9737" s="545" t="s">
        <v>13413</v>
      </c>
      <c r="M9737" s="548" t="s">
        <v>13758</v>
      </c>
      <c r="N9737" s="545" t="s">
        <v>13413</v>
      </c>
      <c r="O9737" s="545" t="s">
        <v>13413</v>
      </c>
      <c r="P9737" s="549">
        <v>7323</v>
      </c>
      <c r="Q9737" s="549">
        <v>1</v>
      </c>
      <c r="R9737" s="549">
        <v>51</v>
      </c>
      <c r="S9737" s="548"/>
      <c r="T9737" s="548"/>
      <c r="U9737" s="99"/>
    </row>
    <row r="9738" spans="1:21" ht="19.5" customHeight="1">
      <c r="A9738" s="545">
        <v>104602</v>
      </c>
      <c r="B9738" s="545" t="s">
        <v>3179</v>
      </c>
      <c r="C9738" s="545" t="s">
        <v>216</v>
      </c>
      <c r="D9738" s="546"/>
      <c r="E9738" s="171" t="str">
        <f t="shared" si="152"/>
        <v>1900</v>
      </c>
      <c r="F9738" s="547">
        <v>0</v>
      </c>
      <c r="G9738" s="548">
        <v>0</v>
      </c>
      <c r="H9738" s="547">
        <v>0</v>
      </c>
      <c r="I9738" s="545" t="s">
        <v>12663</v>
      </c>
      <c r="J9738" s="545"/>
      <c r="K9738" s="545" t="s">
        <v>19278</v>
      </c>
      <c r="L9738" s="545" t="s">
        <v>13413</v>
      </c>
      <c r="M9738" s="548" t="s">
        <v>13758</v>
      </c>
      <c r="N9738" s="545" t="s">
        <v>13413</v>
      </c>
      <c r="O9738" s="545" t="s">
        <v>13413</v>
      </c>
      <c r="P9738" s="549">
        <v>7324</v>
      </c>
      <c r="Q9738" s="549">
        <v>1</v>
      </c>
      <c r="R9738" s="549">
        <v>21</v>
      </c>
      <c r="S9738" s="548"/>
      <c r="T9738" s="548"/>
      <c r="U9738" s="99"/>
    </row>
    <row r="9739" spans="1:21" ht="19.5" customHeight="1">
      <c r="A9739" s="545">
        <v>104603</v>
      </c>
      <c r="B9739" s="545" t="s">
        <v>6959</v>
      </c>
      <c r="C9739" s="545" t="s">
        <v>216</v>
      </c>
      <c r="D9739" s="546">
        <v>46052</v>
      </c>
      <c r="E9739" s="171" t="str">
        <f t="shared" si="152"/>
        <v>2026</v>
      </c>
      <c r="F9739" s="547">
        <v>80716</v>
      </c>
      <c r="G9739" s="548">
        <v>0.19</v>
      </c>
      <c r="H9739" s="547">
        <v>67828.570000000007</v>
      </c>
      <c r="I9739" s="545" t="s">
        <v>12663</v>
      </c>
      <c r="J9739" s="545" t="s">
        <v>13307</v>
      </c>
      <c r="K9739" s="545" t="s">
        <v>19279</v>
      </c>
      <c r="L9739" s="545" t="s">
        <v>13413</v>
      </c>
      <c r="M9739" s="548" t="s">
        <v>13758</v>
      </c>
      <c r="N9739" s="545" t="s">
        <v>13413</v>
      </c>
      <c r="O9739" s="545" t="s">
        <v>13413</v>
      </c>
      <c r="P9739" s="549">
        <v>7325</v>
      </c>
      <c r="Q9739" s="549">
        <v>1</v>
      </c>
      <c r="R9739" s="549">
        <v>21</v>
      </c>
      <c r="S9739" s="548">
        <v>2228</v>
      </c>
      <c r="T9739" s="548"/>
      <c r="U9739" s="99"/>
    </row>
    <row r="9740" spans="1:21" ht="19.5" customHeight="1">
      <c r="A9740" s="545">
        <v>104604</v>
      </c>
      <c r="B9740" s="545" t="s">
        <v>3213</v>
      </c>
      <c r="C9740" s="545" t="s">
        <v>216</v>
      </c>
      <c r="D9740" s="546">
        <v>45708</v>
      </c>
      <c r="E9740" s="171" t="str">
        <f t="shared" si="152"/>
        <v>2025</v>
      </c>
      <c r="F9740" s="547">
        <v>12657.15</v>
      </c>
      <c r="G9740" s="548">
        <v>0.19</v>
      </c>
      <c r="H9740" s="547">
        <v>10636.26</v>
      </c>
      <c r="I9740" s="545" t="s">
        <v>12663</v>
      </c>
      <c r="J9740" s="545" t="s">
        <v>13307</v>
      </c>
      <c r="K9740" s="545" t="s">
        <v>19280</v>
      </c>
      <c r="L9740" s="545" t="s">
        <v>13413</v>
      </c>
      <c r="M9740" s="548" t="s">
        <v>13758</v>
      </c>
      <c r="N9740" s="545" t="s">
        <v>13413</v>
      </c>
      <c r="O9740" s="545" t="s">
        <v>13413</v>
      </c>
      <c r="P9740" s="549">
        <v>7326</v>
      </c>
      <c r="Q9740" s="549">
        <v>1</v>
      </c>
      <c r="R9740" s="549">
        <v>21</v>
      </c>
      <c r="S9740" s="548">
        <v>2228</v>
      </c>
      <c r="T9740" s="548"/>
      <c r="U9740" s="99"/>
    </row>
    <row r="9741" spans="1:21" ht="19.5" customHeight="1">
      <c r="A9741" s="545">
        <v>104605</v>
      </c>
      <c r="B9741" s="545" t="s">
        <v>825</v>
      </c>
      <c r="C9741" s="545" t="s">
        <v>221</v>
      </c>
      <c r="D9741" s="546"/>
      <c r="E9741" s="171" t="str">
        <f t="shared" si="152"/>
        <v>1900</v>
      </c>
      <c r="F9741" s="547">
        <v>0</v>
      </c>
      <c r="G9741" s="548">
        <v>0</v>
      </c>
      <c r="H9741" s="547">
        <v>0</v>
      </c>
      <c r="I9741" s="545" t="s">
        <v>12684</v>
      </c>
      <c r="J9741" s="545"/>
      <c r="K9741" s="545" t="s">
        <v>13413</v>
      </c>
      <c r="L9741" s="545" t="s">
        <v>13413</v>
      </c>
      <c r="M9741" s="548" t="s">
        <v>13758</v>
      </c>
      <c r="N9741" s="545" t="s">
        <v>13413</v>
      </c>
      <c r="O9741" s="545" t="s">
        <v>13413</v>
      </c>
      <c r="P9741" s="549">
        <v>7327</v>
      </c>
      <c r="Q9741" s="549">
        <v>1</v>
      </c>
      <c r="R9741" s="549">
        <v>95</v>
      </c>
      <c r="S9741" s="548"/>
      <c r="T9741" s="548"/>
      <c r="U9741" s="99"/>
    </row>
    <row r="9742" spans="1:21" ht="19.5" customHeight="1">
      <c r="A9742" s="545">
        <v>104606</v>
      </c>
      <c r="B9742" s="545" t="s">
        <v>2924</v>
      </c>
      <c r="C9742" s="545" t="s">
        <v>786</v>
      </c>
      <c r="D9742" s="546"/>
      <c r="E9742" s="171" t="str">
        <f t="shared" si="152"/>
        <v>1900</v>
      </c>
      <c r="F9742" s="547">
        <v>0</v>
      </c>
      <c r="G9742" s="548">
        <v>0</v>
      </c>
      <c r="H9742" s="547">
        <v>0</v>
      </c>
      <c r="I9742" s="545" t="s">
        <v>12729</v>
      </c>
      <c r="J9742" s="545"/>
      <c r="K9742" s="545" t="s">
        <v>13413</v>
      </c>
      <c r="L9742" s="545" t="s">
        <v>13413</v>
      </c>
      <c r="M9742" s="548" t="s">
        <v>13758</v>
      </c>
      <c r="N9742" s="545" t="s">
        <v>13413</v>
      </c>
      <c r="O9742" s="545" t="s">
        <v>13413</v>
      </c>
      <c r="P9742" s="549">
        <v>7328</v>
      </c>
      <c r="Q9742" s="549">
        <v>1</v>
      </c>
      <c r="R9742" s="549">
        <v>149</v>
      </c>
      <c r="S9742" s="548"/>
      <c r="T9742" s="548"/>
      <c r="U9742" s="99"/>
    </row>
    <row r="9743" spans="1:21" ht="19.5" customHeight="1">
      <c r="A9743" s="545">
        <v>104607</v>
      </c>
      <c r="B9743" s="545" t="s">
        <v>9955</v>
      </c>
      <c r="C9743" s="545" t="s">
        <v>216</v>
      </c>
      <c r="D9743" s="546"/>
      <c r="E9743" s="171" t="str">
        <f t="shared" si="152"/>
        <v>1900</v>
      </c>
      <c r="F9743" s="547">
        <v>0</v>
      </c>
      <c r="G9743" s="548">
        <v>0</v>
      </c>
      <c r="H9743" s="547">
        <v>0</v>
      </c>
      <c r="I9743" s="545" t="s">
        <v>12661</v>
      </c>
      <c r="J9743" s="545"/>
      <c r="K9743" s="545" t="s">
        <v>13413</v>
      </c>
      <c r="L9743" s="545" t="s">
        <v>13413</v>
      </c>
      <c r="M9743" s="548" t="s">
        <v>13758</v>
      </c>
      <c r="N9743" s="545" t="s">
        <v>13413</v>
      </c>
      <c r="O9743" s="545" t="s">
        <v>13413</v>
      </c>
      <c r="P9743" s="549">
        <v>7329</v>
      </c>
      <c r="Q9743" s="549">
        <v>1</v>
      </c>
      <c r="R9743" s="549">
        <v>89</v>
      </c>
      <c r="S9743" s="548"/>
      <c r="T9743" s="548"/>
      <c r="U9743" s="99"/>
    </row>
    <row r="9744" spans="1:21" ht="19.5" customHeight="1">
      <c r="A9744" s="545">
        <v>104608</v>
      </c>
      <c r="B9744" s="545" t="s">
        <v>4231</v>
      </c>
      <c r="C9744" s="545" t="s">
        <v>4504</v>
      </c>
      <c r="D9744" s="546"/>
      <c r="E9744" s="171" t="str">
        <f t="shared" si="152"/>
        <v>1900</v>
      </c>
      <c r="F9744" s="547">
        <v>0</v>
      </c>
      <c r="G9744" s="548">
        <v>0</v>
      </c>
      <c r="H9744" s="547">
        <v>0</v>
      </c>
      <c r="I9744" s="545" t="s">
        <v>12700</v>
      </c>
      <c r="J9744" s="545"/>
      <c r="K9744" s="545" t="s">
        <v>13413</v>
      </c>
      <c r="L9744" s="545" t="s">
        <v>13413</v>
      </c>
      <c r="M9744" s="548" t="s">
        <v>13758</v>
      </c>
      <c r="N9744" s="545" t="s">
        <v>13413</v>
      </c>
      <c r="O9744" s="545" t="s">
        <v>13413</v>
      </c>
      <c r="P9744" s="549">
        <v>7330</v>
      </c>
      <c r="Q9744" s="549">
        <v>1</v>
      </c>
      <c r="R9744" s="549">
        <v>117</v>
      </c>
      <c r="S9744" s="548"/>
      <c r="T9744" s="548"/>
      <c r="U9744" s="99"/>
    </row>
    <row r="9745" spans="1:21" ht="19.5" customHeight="1">
      <c r="A9745" s="545">
        <v>104609</v>
      </c>
      <c r="B9745" s="545" t="s">
        <v>741</v>
      </c>
      <c r="C9745" s="545" t="s">
        <v>209</v>
      </c>
      <c r="D9745" s="546"/>
      <c r="E9745" s="171" t="str">
        <f t="shared" si="152"/>
        <v>1900</v>
      </c>
      <c r="F9745" s="547">
        <v>0</v>
      </c>
      <c r="G9745" s="548">
        <v>0</v>
      </c>
      <c r="H9745" s="547">
        <v>0</v>
      </c>
      <c r="I9745" s="545" t="s">
        <v>12740</v>
      </c>
      <c r="J9745" s="545"/>
      <c r="K9745" s="545" t="s">
        <v>13413</v>
      </c>
      <c r="L9745" s="545" t="s">
        <v>13413</v>
      </c>
      <c r="M9745" s="548" t="s">
        <v>13758</v>
      </c>
      <c r="N9745" s="545" t="s">
        <v>13413</v>
      </c>
      <c r="O9745" s="545" t="s">
        <v>13413</v>
      </c>
      <c r="P9745" s="549">
        <v>7331</v>
      </c>
      <c r="Q9745" s="549">
        <v>1</v>
      </c>
      <c r="R9745" s="549">
        <v>93</v>
      </c>
      <c r="S9745" s="548"/>
      <c r="T9745" s="548"/>
      <c r="U9745" s="99"/>
    </row>
    <row r="9746" spans="1:21" ht="19.5" customHeight="1">
      <c r="A9746" s="545">
        <v>104610</v>
      </c>
      <c r="B9746" s="545" t="s">
        <v>9954</v>
      </c>
      <c r="C9746" s="545" t="s">
        <v>209</v>
      </c>
      <c r="D9746" s="546"/>
      <c r="E9746" s="171" t="str">
        <f t="shared" si="152"/>
        <v>1900</v>
      </c>
      <c r="F9746" s="547">
        <v>0</v>
      </c>
      <c r="G9746" s="548">
        <v>0</v>
      </c>
      <c r="H9746" s="547">
        <v>0</v>
      </c>
      <c r="I9746" s="545" t="s">
        <v>12684</v>
      </c>
      <c r="J9746" s="545"/>
      <c r="K9746" s="545" t="s">
        <v>13413</v>
      </c>
      <c r="L9746" s="545" t="s">
        <v>13413</v>
      </c>
      <c r="M9746" s="548" t="s">
        <v>13758</v>
      </c>
      <c r="N9746" s="545" t="s">
        <v>13413</v>
      </c>
      <c r="O9746" s="545" t="s">
        <v>13413</v>
      </c>
      <c r="P9746" s="549">
        <v>7332</v>
      </c>
      <c r="Q9746" s="549">
        <v>1</v>
      </c>
      <c r="R9746" s="549">
        <v>95</v>
      </c>
      <c r="S9746" s="548"/>
      <c r="T9746" s="548"/>
      <c r="U9746" s="99"/>
    </row>
    <row r="9747" spans="1:21" ht="19.5" customHeight="1">
      <c r="A9747" s="545">
        <v>104611</v>
      </c>
      <c r="B9747" s="545" t="s">
        <v>2827</v>
      </c>
      <c r="C9747" s="545" t="s">
        <v>216</v>
      </c>
      <c r="D9747" s="546"/>
      <c r="E9747" s="171" t="str">
        <f t="shared" si="152"/>
        <v>1900</v>
      </c>
      <c r="F9747" s="547">
        <v>0</v>
      </c>
      <c r="G9747" s="548">
        <v>0</v>
      </c>
      <c r="H9747" s="547">
        <v>0</v>
      </c>
      <c r="I9747" s="545" t="s">
        <v>12727</v>
      </c>
      <c r="J9747" s="545"/>
      <c r="K9747" s="545" t="s">
        <v>19281</v>
      </c>
      <c r="L9747" s="545" t="s">
        <v>13413</v>
      </c>
      <c r="M9747" s="548" t="s">
        <v>13758</v>
      </c>
      <c r="N9747" s="545" t="s">
        <v>13413</v>
      </c>
      <c r="O9747" s="545" t="s">
        <v>13413</v>
      </c>
      <c r="P9747" s="549">
        <v>7333</v>
      </c>
      <c r="Q9747" s="549">
        <v>1</v>
      </c>
      <c r="R9747" s="549">
        <v>148</v>
      </c>
      <c r="S9747" s="548"/>
      <c r="T9747" s="548"/>
      <c r="U9747" s="99"/>
    </row>
    <row r="9748" spans="1:21" ht="19.5" customHeight="1">
      <c r="A9748" s="545">
        <v>104612</v>
      </c>
      <c r="B9748" s="545" t="s">
        <v>2828</v>
      </c>
      <c r="C9748" s="545" t="s">
        <v>216</v>
      </c>
      <c r="D9748" s="546"/>
      <c r="E9748" s="171" t="str">
        <f t="shared" si="152"/>
        <v>1900</v>
      </c>
      <c r="F9748" s="547">
        <v>0</v>
      </c>
      <c r="G9748" s="548">
        <v>0</v>
      </c>
      <c r="H9748" s="547">
        <v>0</v>
      </c>
      <c r="I9748" s="545" t="s">
        <v>12727</v>
      </c>
      <c r="J9748" s="545"/>
      <c r="K9748" s="545" t="s">
        <v>19282</v>
      </c>
      <c r="L9748" s="545" t="s">
        <v>13413</v>
      </c>
      <c r="M9748" s="548" t="s">
        <v>13758</v>
      </c>
      <c r="N9748" s="545" t="s">
        <v>13413</v>
      </c>
      <c r="O9748" s="545" t="s">
        <v>13413</v>
      </c>
      <c r="P9748" s="549">
        <v>7334</v>
      </c>
      <c r="Q9748" s="549">
        <v>1</v>
      </c>
      <c r="R9748" s="549">
        <v>148</v>
      </c>
      <c r="S9748" s="548"/>
      <c r="T9748" s="548"/>
      <c r="U9748" s="99"/>
    </row>
    <row r="9749" spans="1:21" ht="19.5" customHeight="1">
      <c r="A9749" s="545">
        <v>104613</v>
      </c>
      <c r="B9749" s="545" t="s">
        <v>2829</v>
      </c>
      <c r="C9749" s="545" t="s">
        <v>216</v>
      </c>
      <c r="D9749" s="546"/>
      <c r="E9749" s="171" t="str">
        <f t="shared" si="152"/>
        <v>1900</v>
      </c>
      <c r="F9749" s="547">
        <v>0</v>
      </c>
      <c r="G9749" s="548">
        <v>0</v>
      </c>
      <c r="H9749" s="547">
        <v>0</v>
      </c>
      <c r="I9749" s="545" t="s">
        <v>12727</v>
      </c>
      <c r="J9749" s="545"/>
      <c r="K9749" s="545" t="s">
        <v>19283</v>
      </c>
      <c r="L9749" s="545" t="s">
        <v>13413</v>
      </c>
      <c r="M9749" s="548" t="s">
        <v>13758</v>
      </c>
      <c r="N9749" s="545" t="s">
        <v>13413</v>
      </c>
      <c r="O9749" s="545" t="s">
        <v>13413</v>
      </c>
      <c r="P9749" s="549">
        <v>7335</v>
      </c>
      <c r="Q9749" s="549">
        <v>1</v>
      </c>
      <c r="R9749" s="549">
        <v>148</v>
      </c>
      <c r="S9749" s="548"/>
      <c r="T9749" s="548"/>
      <c r="U9749" s="99"/>
    </row>
    <row r="9750" spans="1:21" ht="19.5" customHeight="1">
      <c r="A9750" s="545">
        <v>104614</v>
      </c>
      <c r="B9750" s="545" t="s">
        <v>2830</v>
      </c>
      <c r="C9750" s="545" t="s">
        <v>216</v>
      </c>
      <c r="D9750" s="546"/>
      <c r="E9750" s="171" t="str">
        <f t="shared" si="152"/>
        <v>1900</v>
      </c>
      <c r="F9750" s="547">
        <v>0</v>
      </c>
      <c r="G9750" s="548">
        <v>0</v>
      </c>
      <c r="H9750" s="547">
        <v>0</v>
      </c>
      <c r="I9750" s="545" t="s">
        <v>12727</v>
      </c>
      <c r="J9750" s="545"/>
      <c r="K9750" s="545" t="s">
        <v>19284</v>
      </c>
      <c r="L9750" s="545" t="s">
        <v>13413</v>
      </c>
      <c r="M9750" s="548" t="s">
        <v>13758</v>
      </c>
      <c r="N9750" s="545" t="s">
        <v>13413</v>
      </c>
      <c r="O9750" s="545" t="s">
        <v>13413</v>
      </c>
      <c r="P9750" s="549">
        <v>7336</v>
      </c>
      <c r="Q9750" s="549">
        <v>1</v>
      </c>
      <c r="R9750" s="549">
        <v>148</v>
      </c>
      <c r="S9750" s="548"/>
      <c r="T9750" s="548"/>
      <c r="U9750" s="99"/>
    </row>
    <row r="9751" spans="1:21" ht="19.5" customHeight="1">
      <c r="A9751" s="545">
        <v>104615</v>
      </c>
      <c r="B9751" s="545" t="s">
        <v>2814</v>
      </c>
      <c r="C9751" s="545" t="s">
        <v>216</v>
      </c>
      <c r="D9751" s="546"/>
      <c r="E9751" s="171" t="str">
        <f t="shared" si="152"/>
        <v>1900</v>
      </c>
      <c r="F9751" s="547">
        <v>0</v>
      </c>
      <c r="G9751" s="548">
        <v>0</v>
      </c>
      <c r="H9751" s="547">
        <v>0</v>
      </c>
      <c r="I9751" s="545" t="s">
        <v>12727</v>
      </c>
      <c r="J9751" s="545"/>
      <c r="K9751" s="545" t="s">
        <v>19285</v>
      </c>
      <c r="L9751" s="545" t="s">
        <v>13413</v>
      </c>
      <c r="M9751" s="548" t="s">
        <v>13758</v>
      </c>
      <c r="N9751" s="545" t="s">
        <v>13413</v>
      </c>
      <c r="O9751" s="545" t="s">
        <v>13413</v>
      </c>
      <c r="P9751" s="549">
        <v>7337</v>
      </c>
      <c r="Q9751" s="549">
        <v>1</v>
      </c>
      <c r="R9751" s="549">
        <v>148</v>
      </c>
      <c r="S9751" s="548"/>
      <c r="T9751" s="548"/>
      <c r="U9751" s="99"/>
    </row>
    <row r="9752" spans="1:21" ht="19.5" customHeight="1">
      <c r="A9752" s="545">
        <v>104616</v>
      </c>
      <c r="B9752" s="545" t="s">
        <v>2856</v>
      </c>
      <c r="C9752" s="545" t="s">
        <v>216</v>
      </c>
      <c r="D9752" s="546"/>
      <c r="E9752" s="171" t="str">
        <f t="shared" si="152"/>
        <v>1900</v>
      </c>
      <c r="F9752" s="547">
        <v>0</v>
      </c>
      <c r="G9752" s="548">
        <v>0</v>
      </c>
      <c r="H9752" s="547">
        <v>0</v>
      </c>
      <c r="I9752" s="545" t="s">
        <v>12727</v>
      </c>
      <c r="J9752" s="545"/>
      <c r="K9752" s="545" t="s">
        <v>19286</v>
      </c>
      <c r="L9752" s="545" t="s">
        <v>13413</v>
      </c>
      <c r="M9752" s="548" t="s">
        <v>13758</v>
      </c>
      <c r="N9752" s="545" t="s">
        <v>13413</v>
      </c>
      <c r="O9752" s="545" t="s">
        <v>13413</v>
      </c>
      <c r="P9752" s="549">
        <v>7338</v>
      </c>
      <c r="Q9752" s="549">
        <v>1</v>
      </c>
      <c r="R9752" s="549">
        <v>148</v>
      </c>
      <c r="S9752" s="548"/>
      <c r="T9752" s="548"/>
      <c r="U9752" s="99"/>
    </row>
    <row r="9753" spans="1:21" ht="19.5" customHeight="1">
      <c r="A9753" s="545">
        <v>104617</v>
      </c>
      <c r="B9753" s="545" t="s">
        <v>9953</v>
      </c>
      <c r="C9753" s="545" t="s">
        <v>216</v>
      </c>
      <c r="D9753" s="546"/>
      <c r="E9753" s="171" t="str">
        <f t="shared" si="152"/>
        <v>1900</v>
      </c>
      <c r="F9753" s="547">
        <v>0</v>
      </c>
      <c r="G9753" s="548">
        <v>0</v>
      </c>
      <c r="H9753" s="547">
        <v>0</v>
      </c>
      <c r="I9753" s="545" t="s">
        <v>12738</v>
      </c>
      <c r="J9753" s="545"/>
      <c r="K9753" s="545" t="s">
        <v>13413</v>
      </c>
      <c r="L9753" s="545" t="s">
        <v>13413</v>
      </c>
      <c r="M9753" s="548" t="s">
        <v>13758</v>
      </c>
      <c r="N9753" s="545" t="s">
        <v>13413</v>
      </c>
      <c r="O9753" s="545" t="s">
        <v>13413</v>
      </c>
      <c r="P9753" s="549">
        <v>7339</v>
      </c>
      <c r="Q9753" s="549">
        <v>1</v>
      </c>
      <c r="R9753" s="549">
        <v>32</v>
      </c>
      <c r="S9753" s="548"/>
      <c r="T9753" s="548"/>
      <c r="U9753" s="99"/>
    </row>
    <row r="9754" spans="1:21" ht="19.5" customHeight="1">
      <c r="A9754" s="545">
        <v>104618</v>
      </c>
      <c r="B9754" s="545" t="s">
        <v>2862</v>
      </c>
      <c r="C9754" s="545" t="s">
        <v>216</v>
      </c>
      <c r="D9754" s="546"/>
      <c r="E9754" s="171" t="str">
        <f t="shared" si="152"/>
        <v>1900</v>
      </c>
      <c r="F9754" s="547">
        <v>0</v>
      </c>
      <c r="G9754" s="548">
        <v>0</v>
      </c>
      <c r="H9754" s="547">
        <v>0</v>
      </c>
      <c r="I9754" s="545" t="s">
        <v>12727</v>
      </c>
      <c r="J9754" s="545"/>
      <c r="K9754" s="545" t="s">
        <v>19287</v>
      </c>
      <c r="L9754" s="545" t="s">
        <v>13413</v>
      </c>
      <c r="M9754" s="548" t="s">
        <v>13758</v>
      </c>
      <c r="N9754" s="545" t="s">
        <v>13413</v>
      </c>
      <c r="O9754" s="545" t="s">
        <v>13413</v>
      </c>
      <c r="P9754" s="549">
        <v>7340</v>
      </c>
      <c r="Q9754" s="549">
        <v>1</v>
      </c>
      <c r="R9754" s="549">
        <v>148</v>
      </c>
      <c r="S9754" s="548"/>
      <c r="T9754" s="548"/>
      <c r="U9754" s="99"/>
    </row>
    <row r="9755" spans="1:21" ht="19.5" customHeight="1">
      <c r="A9755" s="545">
        <v>104619</v>
      </c>
      <c r="B9755" s="545" t="s">
        <v>2863</v>
      </c>
      <c r="C9755" s="545" t="s">
        <v>216</v>
      </c>
      <c r="D9755" s="546"/>
      <c r="E9755" s="171" t="str">
        <f t="shared" si="152"/>
        <v>1900</v>
      </c>
      <c r="F9755" s="547">
        <v>0</v>
      </c>
      <c r="G9755" s="548">
        <v>0</v>
      </c>
      <c r="H9755" s="547">
        <v>0</v>
      </c>
      <c r="I9755" s="545" t="s">
        <v>12727</v>
      </c>
      <c r="J9755" s="545"/>
      <c r="K9755" s="545" t="s">
        <v>19288</v>
      </c>
      <c r="L9755" s="545" t="s">
        <v>13413</v>
      </c>
      <c r="M9755" s="548" t="s">
        <v>13758</v>
      </c>
      <c r="N9755" s="545" t="s">
        <v>13413</v>
      </c>
      <c r="O9755" s="545" t="s">
        <v>13413</v>
      </c>
      <c r="P9755" s="549">
        <v>7341</v>
      </c>
      <c r="Q9755" s="549">
        <v>1</v>
      </c>
      <c r="R9755" s="549">
        <v>148</v>
      </c>
      <c r="S9755" s="548"/>
      <c r="T9755" s="548"/>
      <c r="U9755" s="99"/>
    </row>
    <row r="9756" spans="1:21" ht="19.5" customHeight="1">
      <c r="A9756" s="545">
        <v>104620</v>
      </c>
      <c r="B9756" s="545" t="s">
        <v>1371</v>
      </c>
      <c r="C9756" s="545" t="s">
        <v>209</v>
      </c>
      <c r="D9756" s="546"/>
      <c r="E9756" s="171" t="str">
        <f t="shared" si="152"/>
        <v>1900</v>
      </c>
      <c r="F9756" s="547">
        <v>0</v>
      </c>
      <c r="G9756" s="548">
        <v>0</v>
      </c>
      <c r="H9756" s="547">
        <v>0</v>
      </c>
      <c r="I9756" s="545" t="s">
        <v>12659</v>
      </c>
      <c r="J9756" s="545"/>
      <c r="K9756" s="545" t="s">
        <v>13413</v>
      </c>
      <c r="L9756" s="545" t="s">
        <v>13413</v>
      </c>
      <c r="M9756" s="548" t="s">
        <v>13758</v>
      </c>
      <c r="N9756" s="545" t="s">
        <v>13413</v>
      </c>
      <c r="O9756" s="545" t="s">
        <v>13413</v>
      </c>
      <c r="P9756" s="549">
        <v>7342</v>
      </c>
      <c r="Q9756" s="549">
        <v>1</v>
      </c>
      <c r="R9756" s="549">
        <v>116</v>
      </c>
      <c r="S9756" s="548"/>
      <c r="T9756" s="548"/>
      <c r="U9756" s="99"/>
    </row>
    <row r="9757" spans="1:21" ht="19.5" customHeight="1">
      <c r="A9757" s="545">
        <v>104621</v>
      </c>
      <c r="B9757" s="545" t="s">
        <v>2864</v>
      </c>
      <c r="C9757" s="545" t="s">
        <v>216</v>
      </c>
      <c r="D9757" s="546"/>
      <c r="E9757" s="171" t="str">
        <f t="shared" si="152"/>
        <v>1900</v>
      </c>
      <c r="F9757" s="547">
        <v>0</v>
      </c>
      <c r="G9757" s="548">
        <v>0</v>
      </c>
      <c r="H9757" s="547">
        <v>0</v>
      </c>
      <c r="I9757" s="545" t="s">
        <v>12727</v>
      </c>
      <c r="J9757" s="545"/>
      <c r="K9757" s="545" t="s">
        <v>19289</v>
      </c>
      <c r="L9757" s="545" t="s">
        <v>13413</v>
      </c>
      <c r="M9757" s="548" t="s">
        <v>13758</v>
      </c>
      <c r="N9757" s="545" t="s">
        <v>13413</v>
      </c>
      <c r="O9757" s="545" t="s">
        <v>13413</v>
      </c>
      <c r="P9757" s="549">
        <v>7343</v>
      </c>
      <c r="Q9757" s="549">
        <v>1</v>
      </c>
      <c r="R9757" s="549">
        <v>148</v>
      </c>
      <c r="S9757" s="548"/>
      <c r="T9757" s="548"/>
      <c r="U9757" s="99"/>
    </row>
    <row r="9758" spans="1:21" ht="19.5" customHeight="1">
      <c r="A9758" s="545">
        <v>104622</v>
      </c>
      <c r="B9758" s="545" t="s">
        <v>2865</v>
      </c>
      <c r="C9758" s="545" t="s">
        <v>216</v>
      </c>
      <c r="D9758" s="546"/>
      <c r="E9758" s="171" t="str">
        <f t="shared" si="152"/>
        <v>1900</v>
      </c>
      <c r="F9758" s="547">
        <v>0</v>
      </c>
      <c r="G9758" s="548">
        <v>0</v>
      </c>
      <c r="H9758" s="547">
        <v>0</v>
      </c>
      <c r="I9758" s="545" t="s">
        <v>12727</v>
      </c>
      <c r="J9758" s="545"/>
      <c r="K9758" s="545" t="s">
        <v>19290</v>
      </c>
      <c r="L9758" s="545" t="s">
        <v>13413</v>
      </c>
      <c r="M9758" s="548" t="s">
        <v>13758</v>
      </c>
      <c r="N9758" s="545" t="s">
        <v>13413</v>
      </c>
      <c r="O9758" s="545" t="s">
        <v>13413</v>
      </c>
      <c r="P9758" s="549">
        <v>7344</v>
      </c>
      <c r="Q9758" s="549">
        <v>1</v>
      </c>
      <c r="R9758" s="549">
        <v>148</v>
      </c>
      <c r="S9758" s="548"/>
      <c r="T9758" s="548"/>
      <c r="U9758" s="99"/>
    </row>
    <row r="9759" spans="1:21" ht="19.5" customHeight="1">
      <c r="A9759" s="545">
        <v>104623</v>
      </c>
      <c r="B9759" s="545" t="s">
        <v>2866</v>
      </c>
      <c r="C9759" s="545" t="s">
        <v>216</v>
      </c>
      <c r="D9759" s="546"/>
      <c r="E9759" s="171" t="str">
        <f t="shared" si="152"/>
        <v>1900</v>
      </c>
      <c r="F9759" s="547">
        <v>0</v>
      </c>
      <c r="G9759" s="548">
        <v>0</v>
      </c>
      <c r="H9759" s="547">
        <v>0</v>
      </c>
      <c r="I9759" s="545" t="s">
        <v>12727</v>
      </c>
      <c r="J9759" s="545"/>
      <c r="K9759" s="545" t="s">
        <v>19291</v>
      </c>
      <c r="L9759" s="545" t="s">
        <v>13413</v>
      </c>
      <c r="M9759" s="548" t="s">
        <v>13758</v>
      </c>
      <c r="N9759" s="545" t="s">
        <v>13413</v>
      </c>
      <c r="O9759" s="545" t="s">
        <v>13413</v>
      </c>
      <c r="P9759" s="549">
        <v>7345</v>
      </c>
      <c r="Q9759" s="549">
        <v>1</v>
      </c>
      <c r="R9759" s="549">
        <v>148</v>
      </c>
      <c r="S9759" s="548"/>
      <c r="T9759" s="548"/>
      <c r="U9759" s="99"/>
    </row>
    <row r="9760" spans="1:21" ht="19.5" customHeight="1">
      <c r="A9760" s="545">
        <v>104624</v>
      </c>
      <c r="B9760" s="545" t="s">
        <v>4217</v>
      </c>
      <c r="C9760" s="545" t="s">
        <v>221</v>
      </c>
      <c r="D9760" s="546"/>
      <c r="E9760" s="171" t="str">
        <f t="shared" si="152"/>
        <v>1900</v>
      </c>
      <c r="F9760" s="547">
        <v>0</v>
      </c>
      <c r="G9760" s="548">
        <v>0</v>
      </c>
      <c r="H9760" s="547">
        <v>0</v>
      </c>
      <c r="I9760" s="545" t="s">
        <v>12973</v>
      </c>
      <c r="J9760" s="545"/>
      <c r="K9760" s="545" t="s">
        <v>13413</v>
      </c>
      <c r="L9760" s="545" t="s">
        <v>13413</v>
      </c>
      <c r="M9760" s="548" t="s">
        <v>13758</v>
      </c>
      <c r="N9760" s="545" t="s">
        <v>13413</v>
      </c>
      <c r="O9760" s="545" t="s">
        <v>13413</v>
      </c>
      <c r="P9760" s="549">
        <v>7346</v>
      </c>
      <c r="Q9760" s="549">
        <v>1</v>
      </c>
      <c r="R9760" s="549">
        <v>59</v>
      </c>
      <c r="S9760" s="548"/>
      <c r="T9760" s="548"/>
      <c r="U9760" s="99"/>
    </row>
    <row r="9761" spans="1:21" ht="19.5" customHeight="1">
      <c r="A9761" s="545">
        <v>104625</v>
      </c>
      <c r="B9761" s="545" t="s">
        <v>9952</v>
      </c>
      <c r="C9761" s="545" t="s">
        <v>216</v>
      </c>
      <c r="D9761" s="546"/>
      <c r="E9761" s="171" t="str">
        <f t="shared" si="152"/>
        <v>1900</v>
      </c>
      <c r="F9761" s="547">
        <v>0</v>
      </c>
      <c r="G9761" s="548">
        <v>0</v>
      </c>
      <c r="H9761" s="547">
        <v>0</v>
      </c>
      <c r="I9761" s="545" t="s">
        <v>12727</v>
      </c>
      <c r="J9761" s="545"/>
      <c r="K9761" s="545" t="s">
        <v>19292</v>
      </c>
      <c r="L9761" s="545" t="s">
        <v>13413</v>
      </c>
      <c r="M9761" s="548" t="s">
        <v>13758</v>
      </c>
      <c r="N9761" s="545" t="s">
        <v>13413</v>
      </c>
      <c r="O9761" s="545" t="s">
        <v>13413</v>
      </c>
      <c r="P9761" s="549">
        <v>7347</v>
      </c>
      <c r="Q9761" s="549">
        <v>1</v>
      </c>
      <c r="R9761" s="549">
        <v>148</v>
      </c>
      <c r="S9761" s="548"/>
      <c r="T9761" s="548"/>
      <c r="U9761" s="99"/>
    </row>
    <row r="9762" spans="1:21" ht="19.5" customHeight="1">
      <c r="A9762" s="545">
        <v>104626</v>
      </c>
      <c r="B9762" s="545" t="s">
        <v>2867</v>
      </c>
      <c r="C9762" s="545" t="s">
        <v>216</v>
      </c>
      <c r="D9762" s="546"/>
      <c r="E9762" s="171" t="str">
        <f t="shared" si="152"/>
        <v>1900</v>
      </c>
      <c r="F9762" s="547">
        <v>0</v>
      </c>
      <c r="G9762" s="548">
        <v>0</v>
      </c>
      <c r="H9762" s="547">
        <v>0</v>
      </c>
      <c r="I9762" s="545" t="s">
        <v>12727</v>
      </c>
      <c r="J9762" s="545"/>
      <c r="K9762" s="545" t="s">
        <v>19293</v>
      </c>
      <c r="L9762" s="545" t="s">
        <v>13413</v>
      </c>
      <c r="M9762" s="548" t="s">
        <v>13758</v>
      </c>
      <c r="N9762" s="545" t="s">
        <v>13413</v>
      </c>
      <c r="O9762" s="545" t="s">
        <v>13413</v>
      </c>
      <c r="P9762" s="549">
        <v>7348</v>
      </c>
      <c r="Q9762" s="549">
        <v>1</v>
      </c>
      <c r="R9762" s="549">
        <v>148</v>
      </c>
      <c r="S9762" s="548"/>
      <c r="T9762" s="548"/>
      <c r="U9762" s="99"/>
    </row>
    <row r="9763" spans="1:21" ht="19.5" customHeight="1">
      <c r="A9763" s="545">
        <v>104627</v>
      </c>
      <c r="B9763" s="545" t="s">
        <v>2868</v>
      </c>
      <c r="C9763" s="545" t="s">
        <v>216</v>
      </c>
      <c r="D9763" s="546"/>
      <c r="E9763" s="171" t="str">
        <f t="shared" si="152"/>
        <v>1900</v>
      </c>
      <c r="F9763" s="547">
        <v>0</v>
      </c>
      <c r="G9763" s="548">
        <v>0</v>
      </c>
      <c r="H9763" s="547">
        <v>0</v>
      </c>
      <c r="I9763" s="545" t="s">
        <v>12727</v>
      </c>
      <c r="J9763" s="545"/>
      <c r="K9763" s="545" t="s">
        <v>19294</v>
      </c>
      <c r="L9763" s="545" t="s">
        <v>13413</v>
      </c>
      <c r="M9763" s="548" t="s">
        <v>13758</v>
      </c>
      <c r="N9763" s="545" t="s">
        <v>13413</v>
      </c>
      <c r="O9763" s="545" t="s">
        <v>13413</v>
      </c>
      <c r="P9763" s="549">
        <v>7349</v>
      </c>
      <c r="Q9763" s="549">
        <v>1</v>
      </c>
      <c r="R9763" s="549">
        <v>148</v>
      </c>
      <c r="S9763" s="548"/>
      <c r="T9763" s="548"/>
      <c r="U9763" s="99"/>
    </row>
    <row r="9764" spans="1:21" ht="19.5" customHeight="1">
      <c r="A9764" s="545">
        <v>104628</v>
      </c>
      <c r="B9764" s="545" t="s">
        <v>2858</v>
      </c>
      <c r="C9764" s="545" t="s">
        <v>216</v>
      </c>
      <c r="D9764" s="546"/>
      <c r="E9764" s="171" t="str">
        <f t="shared" si="152"/>
        <v>1900</v>
      </c>
      <c r="F9764" s="547">
        <v>0</v>
      </c>
      <c r="G9764" s="548">
        <v>0</v>
      </c>
      <c r="H9764" s="547">
        <v>0</v>
      </c>
      <c r="I9764" s="545" t="s">
        <v>12727</v>
      </c>
      <c r="J9764" s="545"/>
      <c r="K9764" s="545" t="s">
        <v>19295</v>
      </c>
      <c r="L9764" s="545" t="s">
        <v>13413</v>
      </c>
      <c r="M9764" s="548" t="s">
        <v>13758</v>
      </c>
      <c r="N9764" s="545" t="s">
        <v>13413</v>
      </c>
      <c r="O9764" s="545" t="s">
        <v>13413</v>
      </c>
      <c r="P9764" s="549">
        <v>7350</v>
      </c>
      <c r="Q9764" s="549">
        <v>1</v>
      </c>
      <c r="R9764" s="549">
        <v>148</v>
      </c>
      <c r="S9764" s="548"/>
      <c r="T9764" s="548"/>
      <c r="U9764" s="99"/>
    </row>
    <row r="9765" spans="1:21" ht="19.5" customHeight="1">
      <c r="A9765" s="545">
        <v>104629</v>
      </c>
      <c r="B9765" s="545" t="s">
        <v>2857</v>
      </c>
      <c r="C9765" s="545" t="s">
        <v>216</v>
      </c>
      <c r="D9765" s="546"/>
      <c r="E9765" s="171" t="str">
        <f t="shared" si="152"/>
        <v>1900</v>
      </c>
      <c r="F9765" s="547">
        <v>0</v>
      </c>
      <c r="G9765" s="548">
        <v>0</v>
      </c>
      <c r="H9765" s="547">
        <v>0</v>
      </c>
      <c r="I9765" s="545" t="s">
        <v>12727</v>
      </c>
      <c r="J9765" s="545"/>
      <c r="K9765" s="545" t="s">
        <v>19296</v>
      </c>
      <c r="L9765" s="545" t="s">
        <v>13413</v>
      </c>
      <c r="M9765" s="548" t="s">
        <v>13758</v>
      </c>
      <c r="N9765" s="545" t="s">
        <v>13413</v>
      </c>
      <c r="O9765" s="545" t="s">
        <v>13413</v>
      </c>
      <c r="P9765" s="549">
        <v>7351</v>
      </c>
      <c r="Q9765" s="549">
        <v>1</v>
      </c>
      <c r="R9765" s="549">
        <v>148</v>
      </c>
      <c r="S9765" s="548"/>
      <c r="T9765" s="548"/>
      <c r="U9765" s="99"/>
    </row>
    <row r="9766" spans="1:21" ht="19.5" customHeight="1">
      <c r="A9766" s="545">
        <v>104630</v>
      </c>
      <c r="B9766" s="545" t="s">
        <v>2859</v>
      </c>
      <c r="C9766" s="545" t="s">
        <v>216</v>
      </c>
      <c r="D9766" s="546"/>
      <c r="E9766" s="171" t="str">
        <f t="shared" si="152"/>
        <v>1900</v>
      </c>
      <c r="F9766" s="547">
        <v>0</v>
      </c>
      <c r="G9766" s="548">
        <v>0</v>
      </c>
      <c r="H9766" s="547">
        <v>0</v>
      </c>
      <c r="I9766" s="545" t="s">
        <v>12727</v>
      </c>
      <c r="J9766" s="545"/>
      <c r="K9766" s="545" t="s">
        <v>19297</v>
      </c>
      <c r="L9766" s="545" t="s">
        <v>13413</v>
      </c>
      <c r="M9766" s="548" t="s">
        <v>13758</v>
      </c>
      <c r="N9766" s="545" t="s">
        <v>13413</v>
      </c>
      <c r="O9766" s="545" t="s">
        <v>13413</v>
      </c>
      <c r="P9766" s="549">
        <v>7352</v>
      </c>
      <c r="Q9766" s="549">
        <v>1</v>
      </c>
      <c r="R9766" s="549">
        <v>148</v>
      </c>
      <c r="S9766" s="548"/>
      <c r="T9766" s="548"/>
      <c r="U9766" s="99"/>
    </row>
    <row r="9767" spans="1:21" ht="19.5" customHeight="1">
      <c r="A9767" s="545">
        <v>104631</v>
      </c>
      <c r="B9767" s="545" t="s">
        <v>8316</v>
      </c>
      <c r="C9767" s="545" t="s">
        <v>216</v>
      </c>
      <c r="D9767" s="546">
        <v>46052</v>
      </c>
      <c r="E9767" s="171" t="str">
        <f t="shared" si="152"/>
        <v>2026</v>
      </c>
      <c r="F9767" s="547">
        <v>4346052</v>
      </c>
      <c r="G9767" s="548">
        <v>0.19</v>
      </c>
      <c r="H9767" s="547">
        <v>3652144.54</v>
      </c>
      <c r="I9767" s="545" t="s">
        <v>12647</v>
      </c>
      <c r="J9767" s="545" t="s">
        <v>13307</v>
      </c>
      <c r="K9767" s="545" t="s">
        <v>19298</v>
      </c>
      <c r="L9767" s="545" t="s">
        <v>13413</v>
      </c>
      <c r="M9767" s="548" t="s">
        <v>13758</v>
      </c>
      <c r="N9767" s="545" t="s">
        <v>13413</v>
      </c>
      <c r="O9767" s="545" t="s">
        <v>13413</v>
      </c>
      <c r="P9767" s="549">
        <v>7353</v>
      </c>
      <c r="Q9767" s="549">
        <v>1</v>
      </c>
      <c r="R9767" s="549">
        <v>26</v>
      </c>
      <c r="S9767" s="548">
        <v>2228</v>
      </c>
      <c r="T9767" s="548"/>
      <c r="U9767" s="99"/>
    </row>
    <row r="9768" spans="1:21" ht="19.5" customHeight="1">
      <c r="A9768" s="545">
        <v>104632</v>
      </c>
      <c r="B9768" s="545" t="s">
        <v>2860</v>
      </c>
      <c r="C9768" s="545" t="s">
        <v>216</v>
      </c>
      <c r="D9768" s="546"/>
      <c r="E9768" s="171" t="str">
        <f t="shared" si="152"/>
        <v>1900</v>
      </c>
      <c r="F9768" s="547">
        <v>0</v>
      </c>
      <c r="G9768" s="548">
        <v>0</v>
      </c>
      <c r="H9768" s="547">
        <v>0</v>
      </c>
      <c r="I9768" s="545" t="s">
        <v>12727</v>
      </c>
      <c r="J9768" s="545"/>
      <c r="K9768" s="545" t="s">
        <v>19299</v>
      </c>
      <c r="L9768" s="545" t="s">
        <v>13413</v>
      </c>
      <c r="M9768" s="548" t="s">
        <v>13758</v>
      </c>
      <c r="N9768" s="545" t="s">
        <v>13413</v>
      </c>
      <c r="O9768" s="545" t="s">
        <v>13413</v>
      </c>
      <c r="P9768" s="549">
        <v>7354</v>
      </c>
      <c r="Q9768" s="549">
        <v>1</v>
      </c>
      <c r="R9768" s="549">
        <v>148</v>
      </c>
      <c r="S9768" s="548"/>
      <c r="T9768" s="548"/>
      <c r="U9768" s="99"/>
    </row>
    <row r="9769" spans="1:21" ht="19.5" customHeight="1">
      <c r="A9769" s="545">
        <v>104633</v>
      </c>
      <c r="B9769" s="545" t="s">
        <v>3537</v>
      </c>
      <c r="C9769" s="545" t="s">
        <v>216</v>
      </c>
      <c r="D9769" s="546"/>
      <c r="E9769" s="171" t="str">
        <f t="shared" si="152"/>
        <v>1900</v>
      </c>
      <c r="F9769" s="547">
        <v>0</v>
      </c>
      <c r="G9769" s="548">
        <v>0</v>
      </c>
      <c r="H9769" s="547">
        <v>0</v>
      </c>
      <c r="I9769" s="545" t="s">
        <v>12647</v>
      </c>
      <c r="J9769" s="545"/>
      <c r="K9769" s="545" t="s">
        <v>13413</v>
      </c>
      <c r="L9769" s="545" t="s">
        <v>13413</v>
      </c>
      <c r="M9769" s="548" t="s">
        <v>13758</v>
      </c>
      <c r="N9769" s="545" t="s">
        <v>13413</v>
      </c>
      <c r="O9769" s="545" t="s">
        <v>13413</v>
      </c>
      <c r="P9769" s="549">
        <v>7355</v>
      </c>
      <c r="Q9769" s="549">
        <v>1</v>
      </c>
      <c r="R9769" s="549">
        <v>26</v>
      </c>
      <c r="S9769" s="548"/>
      <c r="T9769" s="548"/>
      <c r="U9769" s="99"/>
    </row>
    <row r="9770" spans="1:21" ht="19.5" customHeight="1">
      <c r="A9770" s="545">
        <v>104634</v>
      </c>
      <c r="B9770" s="545" t="s">
        <v>2861</v>
      </c>
      <c r="C9770" s="545" t="s">
        <v>216</v>
      </c>
      <c r="D9770" s="546"/>
      <c r="E9770" s="171" t="str">
        <f t="shared" si="152"/>
        <v>1900</v>
      </c>
      <c r="F9770" s="547">
        <v>0</v>
      </c>
      <c r="G9770" s="548">
        <v>0</v>
      </c>
      <c r="H9770" s="547">
        <v>0</v>
      </c>
      <c r="I9770" s="545" t="s">
        <v>12727</v>
      </c>
      <c r="J9770" s="545"/>
      <c r="K9770" s="545" t="s">
        <v>19300</v>
      </c>
      <c r="L9770" s="545" t="s">
        <v>13413</v>
      </c>
      <c r="M9770" s="548" t="s">
        <v>13758</v>
      </c>
      <c r="N9770" s="545" t="s">
        <v>13413</v>
      </c>
      <c r="O9770" s="545" t="s">
        <v>13413</v>
      </c>
      <c r="P9770" s="549">
        <v>7356</v>
      </c>
      <c r="Q9770" s="549">
        <v>1</v>
      </c>
      <c r="R9770" s="549">
        <v>148</v>
      </c>
      <c r="S9770" s="548"/>
      <c r="T9770" s="548"/>
      <c r="U9770" s="99"/>
    </row>
    <row r="9771" spans="1:21" ht="19.5" customHeight="1">
      <c r="A9771" s="545">
        <v>104635</v>
      </c>
      <c r="B9771" s="545" t="s">
        <v>2874</v>
      </c>
      <c r="C9771" s="545" t="s">
        <v>216</v>
      </c>
      <c r="D9771" s="546"/>
      <c r="E9771" s="171" t="str">
        <f t="shared" si="152"/>
        <v>1900</v>
      </c>
      <c r="F9771" s="547">
        <v>0</v>
      </c>
      <c r="G9771" s="548">
        <v>0</v>
      </c>
      <c r="H9771" s="547">
        <v>0</v>
      </c>
      <c r="I9771" s="545" t="s">
        <v>12727</v>
      </c>
      <c r="J9771" s="545"/>
      <c r="K9771" s="545" t="s">
        <v>19301</v>
      </c>
      <c r="L9771" s="545" t="s">
        <v>13413</v>
      </c>
      <c r="M9771" s="548" t="s">
        <v>13758</v>
      </c>
      <c r="N9771" s="545" t="s">
        <v>13413</v>
      </c>
      <c r="O9771" s="545" t="s">
        <v>13413</v>
      </c>
      <c r="P9771" s="549">
        <v>7357</v>
      </c>
      <c r="Q9771" s="549">
        <v>1</v>
      </c>
      <c r="R9771" s="549">
        <v>148</v>
      </c>
      <c r="S9771" s="548"/>
      <c r="T9771" s="548"/>
      <c r="U9771" s="99"/>
    </row>
    <row r="9772" spans="1:21" ht="19.5" customHeight="1">
      <c r="A9772" s="545">
        <v>104636</v>
      </c>
      <c r="B9772" s="545" t="s">
        <v>9951</v>
      </c>
      <c r="C9772" s="545" t="s">
        <v>216</v>
      </c>
      <c r="D9772" s="546"/>
      <c r="E9772" s="171" t="str">
        <f t="shared" si="152"/>
        <v>1900</v>
      </c>
      <c r="F9772" s="547">
        <v>0</v>
      </c>
      <c r="G9772" s="548">
        <v>0</v>
      </c>
      <c r="H9772" s="547">
        <v>0</v>
      </c>
      <c r="I9772" s="545" t="s">
        <v>12727</v>
      </c>
      <c r="J9772" s="545"/>
      <c r="K9772" s="545" t="s">
        <v>19302</v>
      </c>
      <c r="L9772" s="545" t="s">
        <v>13413</v>
      </c>
      <c r="M9772" s="548" t="s">
        <v>13758</v>
      </c>
      <c r="N9772" s="545" t="s">
        <v>13413</v>
      </c>
      <c r="O9772" s="545" t="s">
        <v>13413</v>
      </c>
      <c r="P9772" s="549">
        <v>7358</v>
      </c>
      <c r="Q9772" s="549">
        <v>1</v>
      </c>
      <c r="R9772" s="549">
        <v>148</v>
      </c>
      <c r="S9772" s="548"/>
      <c r="T9772" s="548"/>
      <c r="U9772" s="99"/>
    </row>
    <row r="9773" spans="1:21" ht="19.5" customHeight="1">
      <c r="A9773" s="545">
        <v>104637</v>
      </c>
      <c r="B9773" s="545" t="s">
        <v>2875</v>
      </c>
      <c r="C9773" s="545" t="s">
        <v>216</v>
      </c>
      <c r="D9773" s="546"/>
      <c r="E9773" s="171" t="str">
        <f t="shared" si="152"/>
        <v>1900</v>
      </c>
      <c r="F9773" s="547">
        <v>0</v>
      </c>
      <c r="G9773" s="548">
        <v>0</v>
      </c>
      <c r="H9773" s="547">
        <v>0</v>
      </c>
      <c r="I9773" s="545" t="s">
        <v>12727</v>
      </c>
      <c r="J9773" s="545"/>
      <c r="K9773" s="545" t="s">
        <v>19303</v>
      </c>
      <c r="L9773" s="545" t="s">
        <v>13413</v>
      </c>
      <c r="M9773" s="548" t="s">
        <v>13758</v>
      </c>
      <c r="N9773" s="545" t="s">
        <v>13413</v>
      </c>
      <c r="O9773" s="545" t="s">
        <v>13413</v>
      </c>
      <c r="P9773" s="549">
        <v>7359</v>
      </c>
      <c r="Q9773" s="549">
        <v>1</v>
      </c>
      <c r="R9773" s="549">
        <v>148</v>
      </c>
      <c r="S9773" s="548"/>
      <c r="T9773" s="548"/>
      <c r="U9773" s="99"/>
    </row>
    <row r="9774" spans="1:21" ht="19.5" customHeight="1">
      <c r="A9774" s="545">
        <v>104638</v>
      </c>
      <c r="B9774" s="545" t="s">
        <v>3664</v>
      </c>
      <c r="C9774" s="545" t="s">
        <v>216</v>
      </c>
      <c r="D9774" s="546"/>
      <c r="E9774" s="171" t="str">
        <f t="shared" si="152"/>
        <v>1900</v>
      </c>
      <c r="F9774" s="547">
        <v>0</v>
      </c>
      <c r="G9774" s="548">
        <v>0</v>
      </c>
      <c r="H9774" s="547">
        <v>0</v>
      </c>
      <c r="I9774" s="545" t="s">
        <v>12758</v>
      </c>
      <c r="J9774" s="545"/>
      <c r="K9774" s="545" t="s">
        <v>13413</v>
      </c>
      <c r="L9774" s="545" t="s">
        <v>13413</v>
      </c>
      <c r="M9774" s="548" t="s">
        <v>13758</v>
      </c>
      <c r="N9774" s="545" t="s">
        <v>13413</v>
      </c>
      <c r="O9774" s="545" t="s">
        <v>13413</v>
      </c>
      <c r="P9774" s="549">
        <v>7360</v>
      </c>
      <c r="Q9774" s="549">
        <v>1</v>
      </c>
      <c r="R9774" s="549">
        <v>164</v>
      </c>
      <c r="S9774" s="548"/>
      <c r="T9774" s="548"/>
      <c r="U9774" s="99"/>
    </row>
    <row r="9775" spans="1:21" ht="19.5" customHeight="1">
      <c r="A9775" s="545">
        <v>104639</v>
      </c>
      <c r="B9775" s="545" t="s">
        <v>4202</v>
      </c>
      <c r="C9775" s="545" t="s">
        <v>209</v>
      </c>
      <c r="D9775" s="546"/>
      <c r="E9775" s="171" t="str">
        <f t="shared" si="152"/>
        <v>1900</v>
      </c>
      <c r="F9775" s="547">
        <v>0</v>
      </c>
      <c r="G9775" s="548">
        <v>0</v>
      </c>
      <c r="H9775" s="547">
        <v>0</v>
      </c>
      <c r="I9775" s="545" t="s">
        <v>12973</v>
      </c>
      <c r="J9775" s="545"/>
      <c r="K9775" s="545" t="s">
        <v>13413</v>
      </c>
      <c r="L9775" s="545" t="s">
        <v>13413</v>
      </c>
      <c r="M9775" s="548" t="s">
        <v>13758</v>
      </c>
      <c r="N9775" s="545" t="s">
        <v>13413</v>
      </c>
      <c r="O9775" s="545" t="s">
        <v>13413</v>
      </c>
      <c r="P9775" s="549">
        <v>7361</v>
      </c>
      <c r="Q9775" s="549">
        <v>1</v>
      </c>
      <c r="R9775" s="549">
        <v>59</v>
      </c>
      <c r="S9775" s="548"/>
      <c r="T9775" s="548"/>
      <c r="U9775" s="99"/>
    </row>
    <row r="9776" spans="1:21" ht="19.5" customHeight="1">
      <c r="A9776" s="545">
        <v>104640</v>
      </c>
      <c r="B9776" s="545" t="s">
        <v>267</v>
      </c>
      <c r="C9776" s="545" t="s">
        <v>206</v>
      </c>
      <c r="D9776" s="546">
        <v>43629</v>
      </c>
      <c r="E9776" s="171" t="str">
        <f t="shared" si="152"/>
        <v>2019</v>
      </c>
      <c r="F9776" s="547">
        <v>3056</v>
      </c>
      <c r="G9776" s="548">
        <v>0.19</v>
      </c>
      <c r="H9776" s="547">
        <v>2568.0700000000002</v>
      </c>
      <c r="I9776" s="545" t="s">
        <v>12639</v>
      </c>
      <c r="J9776" s="545" t="s">
        <v>13301</v>
      </c>
      <c r="K9776" s="545" t="s">
        <v>13413</v>
      </c>
      <c r="L9776" s="545" t="s">
        <v>13413</v>
      </c>
      <c r="M9776" s="548" t="s">
        <v>13758</v>
      </c>
      <c r="N9776" s="545" t="s">
        <v>13413</v>
      </c>
      <c r="O9776" s="545" t="s">
        <v>13413</v>
      </c>
      <c r="P9776" s="549">
        <v>7362</v>
      </c>
      <c r="Q9776" s="549">
        <v>1</v>
      </c>
      <c r="R9776" s="549">
        <v>64</v>
      </c>
      <c r="S9776" s="548">
        <v>2221</v>
      </c>
      <c r="T9776" s="548"/>
      <c r="U9776" s="99"/>
    </row>
    <row r="9777" spans="1:21" ht="19.5" customHeight="1">
      <c r="A9777" s="545">
        <v>104641</v>
      </c>
      <c r="B9777" s="545" t="s">
        <v>7230</v>
      </c>
      <c r="C9777" s="545" t="s">
        <v>221</v>
      </c>
      <c r="D9777" s="546">
        <v>43839</v>
      </c>
      <c r="E9777" s="171" t="str">
        <f t="shared" si="152"/>
        <v>2020</v>
      </c>
      <c r="F9777" s="547">
        <v>29894</v>
      </c>
      <c r="G9777" s="548">
        <v>0.19</v>
      </c>
      <c r="H9777" s="547">
        <v>25121.01</v>
      </c>
      <c r="I9777" s="545" t="s">
        <v>12640</v>
      </c>
      <c r="J9777" s="545" t="s">
        <v>13297</v>
      </c>
      <c r="K9777" s="545" t="s">
        <v>19304</v>
      </c>
      <c r="L9777" s="545" t="s">
        <v>13413</v>
      </c>
      <c r="M9777" s="548" t="s">
        <v>13758</v>
      </c>
      <c r="N9777" s="545" t="s">
        <v>13413</v>
      </c>
      <c r="O9777" s="545" t="s">
        <v>13413</v>
      </c>
      <c r="P9777" s="549">
        <v>7363</v>
      </c>
      <c r="Q9777" s="549">
        <v>1</v>
      </c>
      <c r="R9777" s="549">
        <v>1</v>
      </c>
      <c r="S9777" s="548">
        <v>2257</v>
      </c>
      <c r="T9777" s="548"/>
      <c r="U9777" s="99"/>
    </row>
    <row r="9778" spans="1:21" ht="19.5" customHeight="1">
      <c r="A9778" s="545">
        <v>104642</v>
      </c>
      <c r="B9778" s="545" t="s">
        <v>281</v>
      </c>
      <c r="C9778" s="545" t="s">
        <v>206</v>
      </c>
      <c r="D9778" s="546"/>
      <c r="E9778" s="171" t="str">
        <f t="shared" si="152"/>
        <v>1900</v>
      </c>
      <c r="F9778" s="547">
        <v>0</v>
      </c>
      <c r="G9778" s="548">
        <v>0</v>
      </c>
      <c r="H9778" s="547">
        <v>0</v>
      </c>
      <c r="I9778" s="545" t="s">
        <v>12646</v>
      </c>
      <c r="J9778" s="545"/>
      <c r="K9778" s="545" t="s">
        <v>13413</v>
      </c>
      <c r="L9778" s="545" t="s">
        <v>13413</v>
      </c>
      <c r="M9778" s="548" t="s">
        <v>13758</v>
      </c>
      <c r="N9778" s="545" t="s">
        <v>13413</v>
      </c>
      <c r="O9778" s="545" t="s">
        <v>13413</v>
      </c>
      <c r="P9778" s="549">
        <v>7364</v>
      </c>
      <c r="Q9778" s="549">
        <v>1</v>
      </c>
      <c r="R9778" s="549">
        <v>65</v>
      </c>
      <c r="S9778" s="548"/>
      <c r="T9778" s="548"/>
      <c r="U9778" s="99"/>
    </row>
    <row r="9779" spans="1:21" ht="19.5" customHeight="1">
      <c r="A9779" s="545">
        <v>104643</v>
      </c>
      <c r="B9779" s="545" t="s">
        <v>12511</v>
      </c>
      <c r="C9779" s="545" t="s">
        <v>216</v>
      </c>
      <c r="D9779" s="546">
        <v>44582</v>
      </c>
      <c r="E9779" s="171" t="str">
        <f t="shared" si="152"/>
        <v>2022</v>
      </c>
      <c r="F9779" s="547">
        <v>9286679</v>
      </c>
      <c r="G9779" s="548">
        <v>0.19</v>
      </c>
      <c r="H9779" s="547">
        <v>7803931.9299999997</v>
      </c>
      <c r="I9779" s="545" t="s">
        <v>12637</v>
      </c>
      <c r="J9779" s="545" t="s">
        <v>13330</v>
      </c>
      <c r="K9779" s="545" t="s">
        <v>19305</v>
      </c>
      <c r="L9779" s="545" t="s">
        <v>13413</v>
      </c>
      <c r="M9779" s="548" t="s">
        <v>13758</v>
      </c>
      <c r="N9779" s="545" t="s">
        <v>13413</v>
      </c>
      <c r="O9779" s="545" t="s">
        <v>19306</v>
      </c>
      <c r="P9779" s="549">
        <v>7365</v>
      </c>
      <c r="Q9779" s="549">
        <v>1</v>
      </c>
      <c r="R9779" s="549">
        <v>13</v>
      </c>
      <c r="S9779" s="548">
        <v>2233</v>
      </c>
      <c r="T9779" s="548"/>
      <c r="U9779" s="99"/>
    </row>
    <row r="9780" spans="1:21" ht="19.5" customHeight="1">
      <c r="A9780" s="545">
        <v>104644</v>
      </c>
      <c r="B9780" s="545" t="s">
        <v>9950</v>
      </c>
      <c r="C9780" s="545" t="s">
        <v>221</v>
      </c>
      <c r="D9780" s="546"/>
      <c r="E9780" s="171" t="str">
        <f t="shared" si="152"/>
        <v>1900</v>
      </c>
      <c r="F9780" s="547">
        <v>0</v>
      </c>
      <c r="G9780" s="548">
        <v>0</v>
      </c>
      <c r="H9780" s="547">
        <v>0</v>
      </c>
      <c r="I9780" s="545" t="s">
        <v>12643</v>
      </c>
      <c r="J9780" s="545"/>
      <c r="K9780" s="545" t="s">
        <v>13413</v>
      </c>
      <c r="L9780" s="545" t="s">
        <v>13413</v>
      </c>
      <c r="M9780" s="548" t="s">
        <v>13758</v>
      </c>
      <c r="N9780" s="545" t="s">
        <v>13413</v>
      </c>
      <c r="O9780" s="545" t="s">
        <v>13413</v>
      </c>
      <c r="P9780" s="549">
        <v>7366</v>
      </c>
      <c r="Q9780" s="549">
        <v>1</v>
      </c>
      <c r="R9780" s="549">
        <v>6</v>
      </c>
      <c r="S9780" s="548"/>
      <c r="T9780" s="548"/>
      <c r="U9780" s="99"/>
    </row>
    <row r="9781" spans="1:21" ht="19.5" customHeight="1">
      <c r="A9781" s="545">
        <v>104645</v>
      </c>
      <c r="B9781" s="545" t="s">
        <v>4447</v>
      </c>
      <c r="C9781" s="545" t="s">
        <v>221</v>
      </c>
      <c r="D9781" s="546">
        <v>43560</v>
      </c>
      <c r="E9781" s="171" t="str">
        <f t="shared" si="152"/>
        <v>2019</v>
      </c>
      <c r="F9781" s="547">
        <v>2220</v>
      </c>
      <c r="G9781" s="548">
        <v>0.19</v>
      </c>
      <c r="H9781" s="547">
        <v>1865.55</v>
      </c>
      <c r="I9781" s="545" t="s">
        <v>12973</v>
      </c>
      <c r="J9781" s="545" t="s">
        <v>13301</v>
      </c>
      <c r="K9781" s="545" t="s">
        <v>13413</v>
      </c>
      <c r="L9781" s="545" t="s">
        <v>13413</v>
      </c>
      <c r="M9781" s="548" t="s">
        <v>13758</v>
      </c>
      <c r="N9781" s="545" t="s">
        <v>13413</v>
      </c>
      <c r="O9781" s="545" t="s">
        <v>13413</v>
      </c>
      <c r="P9781" s="549">
        <v>7367</v>
      </c>
      <c r="Q9781" s="549">
        <v>1</v>
      </c>
      <c r="R9781" s="549">
        <v>59</v>
      </c>
      <c r="S9781" s="548">
        <v>2221</v>
      </c>
      <c r="T9781" s="548"/>
      <c r="U9781" s="99"/>
    </row>
    <row r="9782" spans="1:21" ht="19.5" customHeight="1">
      <c r="A9782" s="545">
        <v>104646</v>
      </c>
      <c r="B9782" s="545" t="s">
        <v>9949</v>
      </c>
      <c r="C9782" s="545" t="s">
        <v>216</v>
      </c>
      <c r="D9782" s="546"/>
      <c r="E9782" s="171" t="str">
        <f t="shared" si="152"/>
        <v>1900</v>
      </c>
      <c r="F9782" s="547">
        <v>0</v>
      </c>
      <c r="G9782" s="548">
        <v>0</v>
      </c>
      <c r="H9782" s="547">
        <v>0</v>
      </c>
      <c r="I9782" s="545" t="s">
        <v>12665</v>
      </c>
      <c r="J9782" s="545"/>
      <c r="K9782" s="545" t="s">
        <v>13413</v>
      </c>
      <c r="L9782" s="545" t="s">
        <v>13413</v>
      </c>
      <c r="M9782" s="548" t="s">
        <v>13758</v>
      </c>
      <c r="N9782" s="545" t="s">
        <v>13413</v>
      </c>
      <c r="O9782" s="545" t="s">
        <v>13413</v>
      </c>
      <c r="P9782" s="549">
        <v>7368</v>
      </c>
      <c r="Q9782" s="549">
        <v>1</v>
      </c>
      <c r="R9782" s="549">
        <v>75</v>
      </c>
      <c r="S9782" s="548"/>
      <c r="T9782" s="548"/>
      <c r="U9782" s="99"/>
    </row>
    <row r="9783" spans="1:21" ht="19.5" customHeight="1">
      <c r="A9783" s="545">
        <v>104647</v>
      </c>
      <c r="B9783" s="545" t="s">
        <v>4062</v>
      </c>
      <c r="C9783" s="545" t="s">
        <v>206</v>
      </c>
      <c r="D9783" s="546">
        <v>46052</v>
      </c>
      <c r="E9783" s="171" t="str">
        <f t="shared" si="152"/>
        <v>2026</v>
      </c>
      <c r="F9783" s="547">
        <v>990</v>
      </c>
      <c r="G9783" s="548">
        <v>0.19</v>
      </c>
      <c r="H9783" s="547">
        <v>831.93</v>
      </c>
      <c r="I9783" s="545" t="s">
        <v>12654</v>
      </c>
      <c r="J9783" s="545" t="s">
        <v>13307</v>
      </c>
      <c r="K9783" s="545" t="s">
        <v>13413</v>
      </c>
      <c r="L9783" s="545" t="s">
        <v>13413</v>
      </c>
      <c r="M9783" s="548" t="s">
        <v>13758</v>
      </c>
      <c r="N9783" s="545" t="s">
        <v>13413</v>
      </c>
      <c r="O9783" s="545" t="s">
        <v>13413</v>
      </c>
      <c r="P9783" s="549">
        <v>7369</v>
      </c>
      <c r="Q9783" s="549">
        <v>1</v>
      </c>
      <c r="R9783" s="549">
        <v>2</v>
      </c>
      <c r="S9783" s="548">
        <v>2228</v>
      </c>
      <c r="T9783" s="548"/>
      <c r="U9783" s="99"/>
    </row>
    <row r="9784" spans="1:21" ht="19.5" customHeight="1">
      <c r="A9784" s="545">
        <v>104648</v>
      </c>
      <c r="B9784" s="545" t="s">
        <v>12373</v>
      </c>
      <c r="C9784" s="545" t="s">
        <v>221</v>
      </c>
      <c r="D9784" s="546">
        <v>44592</v>
      </c>
      <c r="E9784" s="171" t="str">
        <f t="shared" si="152"/>
        <v>2022</v>
      </c>
      <c r="F9784" s="547">
        <v>74462</v>
      </c>
      <c r="G9784" s="548">
        <v>0.19</v>
      </c>
      <c r="H9784" s="547">
        <v>62573.11</v>
      </c>
      <c r="I9784" s="545" t="s">
        <v>12778</v>
      </c>
      <c r="J9784" s="545" t="s">
        <v>13297</v>
      </c>
      <c r="K9784" s="545" t="s">
        <v>19307</v>
      </c>
      <c r="L9784" s="545" t="s">
        <v>13413</v>
      </c>
      <c r="M9784" s="548" t="s">
        <v>13758</v>
      </c>
      <c r="N9784" s="545" t="s">
        <v>13413</v>
      </c>
      <c r="O9784" s="545" t="s">
        <v>13413</v>
      </c>
      <c r="P9784" s="549">
        <v>7370</v>
      </c>
      <c r="Q9784" s="549">
        <v>1</v>
      </c>
      <c r="R9784" s="549">
        <v>173</v>
      </c>
      <c r="S9784" s="548">
        <v>2257</v>
      </c>
      <c r="T9784" s="548"/>
      <c r="U9784" s="99"/>
    </row>
    <row r="9785" spans="1:21" ht="19.5" customHeight="1">
      <c r="A9785" s="545">
        <v>104649</v>
      </c>
      <c r="B9785" s="545" t="s">
        <v>12991</v>
      </c>
      <c r="C9785" s="545" t="s">
        <v>206</v>
      </c>
      <c r="D9785" s="546">
        <v>46052</v>
      </c>
      <c r="E9785" s="171" t="str">
        <f t="shared" si="152"/>
        <v>2026</v>
      </c>
      <c r="F9785" s="547">
        <v>4814</v>
      </c>
      <c r="G9785" s="548">
        <v>0.19</v>
      </c>
      <c r="H9785" s="547">
        <v>4045.38</v>
      </c>
      <c r="I9785" s="545" t="s">
        <v>12778</v>
      </c>
      <c r="J9785" s="545" t="s">
        <v>13307</v>
      </c>
      <c r="K9785" s="545" t="s">
        <v>19308</v>
      </c>
      <c r="L9785" s="545" t="s">
        <v>13413</v>
      </c>
      <c r="M9785" s="548" t="s">
        <v>13758</v>
      </c>
      <c r="N9785" s="545" t="s">
        <v>13413</v>
      </c>
      <c r="O9785" s="545" t="s">
        <v>13413</v>
      </c>
      <c r="P9785" s="549">
        <v>7371</v>
      </c>
      <c r="Q9785" s="549">
        <v>1</v>
      </c>
      <c r="R9785" s="549">
        <v>173</v>
      </c>
      <c r="S9785" s="548">
        <v>2228</v>
      </c>
      <c r="T9785" s="548"/>
      <c r="U9785" s="99"/>
    </row>
    <row r="9786" spans="1:21" ht="19.5" customHeight="1">
      <c r="A9786" s="545">
        <v>104650</v>
      </c>
      <c r="B9786" s="545" t="s">
        <v>1876</v>
      </c>
      <c r="C9786" s="545" t="s">
        <v>216</v>
      </c>
      <c r="D9786" s="546">
        <v>45708</v>
      </c>
      <c r="E9786" s="171" t="str">
        <f t="shared" si="152"/>
        <v>2025</v>
      </c>
      <c r="F9786" s="547">
        <v>31633.29</v>
      </c>
      <c r="G9786" s="548">
        <v>0.19</v>
      </c>
      <c r="H9786" s="547">
        <v>26582.59</v>
      </c>
      <c r="I9786" s="545" t="s">
        <v>12699</v>
      </c>
      <c r="J9786" s="545" t="s">
        <v>13307</v>
      </c>
      <c r="K9786" s="545" t="s">
        <v>13413</v>
      </c>
      <c r="L9786" s="545" t="s">
        <v>13413</v>
      </c>
      <c r="M9786" s="548" t="s">
        <v>13758</v>
      </c>
      <c r="N9786" s="545" t="s">
        <v>13413</v>
      </c>
      <c r="O9786" s="545" t="s">
        <v>13413</v>
      </c>
      <c r="P9786" s="549">
        <v>7372</v>
      </c>
      <c r="Q9786" s="549">
        <v>1</v>
      </c>
      <c r="R9786" s="549">
        <v>130</v>
      </c>
      <c r="S9786" s="548">
        <v>2228</v>
      </c>
      <c r="T9786" s="548"/>
      <c r="U9786" s="99"/>
    </row>
    <row r="9787" spans="1:21" ht="19.5" customHeight="1">
      <c r="A9787" s="545">
        <v>104651</v>
      </c>
      <c r="B9787" s="545" t="s">
        <v>4085</v>
      </c>
      <c r="C9787" s="545" t="s">
        <v>216</v>
      </c>
      <c r="D9787" s="546"/>
      <c r="E9787" s="171" t="str">
        <f t="shared" si="152"/>
        <v>1900</v>
      </c>
      <c r="F9787" s="547">
        <v>0</v>
      </c>
      <c r="G9787" s="548">
        <v>0</v>
      </c>
      <c r="H9787" s="547">
        <v>0</v>
      </c>
      <c r="I9787" s="545" t="s">
        <v>12973</v>
      </c>
      <c r="J9787" s="545"/>
      <c r="K9787" s="545" t="s">
        <v>13413</v>
      </c>
      <c r="L9787" s="545" t="s">
        <v>13413</v>
      </c>
      <c r="M9787" s="548" t="s">
        <v>13758</v>
      </c>
      <c r="N9787" s="545" t="s">
        <v>13413</v>
      </c>
      <c r="O9787" s="545" t="s">
        <v>13413</v>
      </c>
      <c r="P9787" s="549">
        <v>7373</v>
      </c>
      <c r="Q9787" s="549">
        <v>1</v>
      </c>
      <c r="R9787" s="549">
        <v>59</v>
      </c>
      <c r="S9787" s="548"/>
      <c r="T9787" s="548"/>
      <c r="U9787" s="99"/>
    </row>
    <row r="9788" spans="1:21" ht="19.5" customHeight="1">
      <c r="A9788" s="545">
        <v>104653</v>
      </c>
      <c r="B9788" s="545" t="s">
        <v>6198</v>
      </c>
      <c r="C9788" s="545" t="s">
        <v>216</v>
      </c>
      <c r="D9788" s="546">
        <v>45708</v>
      </c>
      <c r="E9788" s="171" t="str">
        <f t="shared" si="152"/>
        <v>2025</v>
      </c>
      <c r="F9788" s="547">
        <v>506.72</v>
      </c>
      <c r="G9788" s="548">
        <v>0.19</v>
      </c>
      <c r="H9788" s="547">
        <v>425.82</v>
      </c>
      <c r="I9788" s="545" t="s">
        <v>12637</v>
      </c>
      <c r="J9788" s="545" t="s">
        <v>13307</v>
      </c>
      <c r="K9788" s="545" t="s">
        <v>19309</v>
      </c>
      <c r="L9788" s="545" t="s">
        <v>13413</v>
      </c>
      <c r="M9788" s="548" t="s">
        <v>13758</v>
      </c>
      <c r="N9788" s="545" t="s">
        <v>13413</v>
      </c>
      <c r="O9788" s="545" t="s">
        <v>13413</v>
      </c>
      <c r="P9788" s="549">
        <v>7374</v>
      </c>
      <c r="Q9788" s="549">
        <v>1</v>
      </c>
      <c r="R9788" s="549">
        <v>13</v>
      </c>
      <c r="S9788" s="548">
        <v>2228</v>
      </c>
      <c r="T9788" s="548"/>
      <c r="U9788" s="99"/>
    </row>
    <row r="9789" spans="1:21" ht="19.5" customHeight="1">
      <c r="A9789" s="545">
        <v>104654</v>
      </c>
      <c r="B9789" s="545" t="s">
        <v>6197</v>
      </c>
      <c r="C9789" s="545" t="s">
        <v>216</v>
      </c>
      <c r="D9789" s="546">
        <v>46052</v>
      </c>
      <c r="E9789" s="171" t="str">
        <f t="shared" si="152"/>
        <v>2026</v>
      </c>
      <c r="F9789" s="547">
        <v>2730</v>
      </c>
      <c r="G9789" s="548">
        <v>0.19</v>
      </c>
      <c r="H9789" s="547">
        <v>2294.12</v>
      </c>
      <c r="I9789" s="545" t="s">
        <v>12706</v>
      </c>
      <c r="J9789" s="545" t="s">
        <v>13307</v>
      </c>
      <c r="K9789" s="545" t="s">
        <v>19310</v>
      </c>
      <c r="L9789" s="545" t="s">
        <v>13413</v>
      </c>
      <c r="M9789" s="548" t="s">
        <v>13758</v>
      </c>
      <c r="N9789" s="545" t="s">
        <v>13413</v>
      </c>
      <c r="O9789" s="545" t="s">
        <v>13413</v>
      </c>
      <c r="P9789" s="549">
        <v>7375</v>
      </c>
      <c r="Q9789" s="549">
        <v>1</v>
      </c>
      <c r="R9789" s="549">
        <v>128</v>
      </c>
      <c r="S9789" s="548">
        <v>2228</v>
      </c>
      <c r="T9789" s="548"/>
      <c r="U9789" s="99"/>
    </row>
    <row r="9790" spans="1:21" ht="19.5" customHeight="1">
      <c r="A9790" s="545">
        <v>104655</v>
      </c>
      <c r="B9790" s="545" t="s">
        <v>13670</v>
      </c>
      <c r="C9790" s="545" t="s">
        <v>216</v>
      </c>
      <c r="D9790" s="546">
        <v>46052</v>
      </c>
      <c r="E9790" s="171" t="str">
        <f t="shared" si="152"/>
        <v>2026</v>
      </c>
      <c r="F9790" s="547">
        <v>1379</v>
      </c>
      <c r="G9790" s="548">
        <v>0.19</v>
      </c>
      <c r="H9790" s="547">
        <v>1158.82</v>
      </c>
      <c r="I9790" s="545" t="s">
        <v>12706</v>
      </c>
      <c r="J9790" s="545" t="s">
        <v>13307</v>
      </c>
      <c r="K9790" s="545" t="s">
        <v>19311</v>
      </c>
      <c r="L9790" s="545" t="s">
        <v>13413</v>
      </c>
      <c r="M9790" s="548" t="s">
        <v>13758</v>
      </c>
      <c r="N9790" s="545" t="s">
        <v>13413</v>
      </c>
      <c r="O9790" s="545" t="s">
        <v>13413</v>
      </c>
      <c r="P9790" s="549">
        <v>7376</v>
      </c>
      <c r="Q9790" s="549">
        <v>1</v>
      </c>
      <c r="R9790" s="549">
        <v>128</v>
      </c>
      <c r="S9790" s="548">
        <v>2228</v>
      </c>
      <c r="T9790" s="548"/>
      <c r="U9790" s="99"/>
    </row>
    <row r="9791" spans="1:21" ht="19.5" customHeight="1">
      <c r="A9791" s="545">
        <v>104656</v>
      </c>
      <c r="B9791" s="545" t="s">
        <v>1855</v>
      </c>
      <c r="C9791" s="545" t="s">
        <v>216</v>
      </c>
      <c r="D9791" s="546">
        <v>43564</v>
      </c>
      <c r="E9791" s="171" t="str">
        <f t="shared" si="152"/>
        <v>2019</v>
      </c>
      <c r="F9791" s="547">
        <v>956</v>
      </c>
      <c r="G9791" s="548">
        <v>0.19</v>
      </c>
      <c r="H9791" s="547">
        <v>803.36</v>
      </c>
      <c r="I9791" s="545" t="s">
        <v>12706</v>
      </c>
      <c r="J9791" s="545" t="s">
        <v>13298</v>
      </c>
      <c r="K9791" s="545" t="s">
        <v>13413</v>
      </c>
      <c r="L9791" s="545" t="s">
        <v>13413</v>
      </c>
      <c r="M9791" s="548" t="s">
        <v>13758</v>
      </c>
      <c r="N9791" s="545" t="s">
        <v>13413</v>
      </c>
      <c r="O9791" s="545" t="s">
        <v>13413</v>
      </c>
      <c r="P9791" s="549">
        <v>7377</v>
      </c>
      <c r="Q9791" s="549">
        <v>1</v>
      </c>
      <c r="R9791" s="549">
        <v>128</v>
      </c>
      <c r="S9791" s="548">
        <v>1012</v>
      </c>
      <c r="T9791" s="548"/>
      <c r="U9791" s="99"/>
    </row>
    <row r="9792" spans="1:21" ht="19.5" customHeight="1">
      <c r="A9792" s="545">
        <v>104657</v>
      </c>
      <c r="B9792" s="545" t="s">
        <v>1856</v>
      </c>
      <c r="C9792" s="545" t="s">
        <v>216</v>
      </c>
      <c r="D9792" s="546"/>
      <c r="E9792" s="171" t="str">
        <f t="shared" si="152"/>
        <v>1900</v>
      </c>
      <c r="F9792" s="547">
        <v>0</v>
      </c>
      <c r="G9792" s="548">
        <v>0</v>
      </c>
      <c r="H9792" s="547">
        <v>0</v>
      </c>
      <c r="I9792" s="545" t="s">
        <v>12706</v>
      </c>
      <c r="J9792" s="545"/>
      <c r="K9792" s="545" t="s">
        <v>13413</v>
      </c>
      <c r="L9792" s="545" t="s">
        <v>13413</v>
      </c>
      <c r="M9792" s="548" t="s">
        <v>13758</v>
      </c>
      <c r="N9792" s="545" t="s">
        <v>13413</v>
      </c>
      <c r="O9792" s="545" t="s">
        <v>13413</v>
      </c>
      <c r="P9792" s="549">
        <v>7378</v>
      </c>
      <c r="Q9792" s="549">
        <v>1</v>
      </c>
      <c r="R9792" s="549">
        <v>128</v>
      </c>
      <c r="S9792" s="548"/>
      <c r="T9792" s="548"/>
      <c r="U9792" s="99"/>
    </row>
    <row r="9793" spans="1:21" ht="19.5" customHeight="1">
      <c r="A9793" s="545">
        <v>104658</v>
      </c>
      <c r="B9793" s="545" t="s">
        <v>1854</v>
      </c>
      <c r="C9793" s="545" t="s">
        <v>216</v>
      </c>
      <c r="D9793" s="546"/>
      <c r="E9793" s="171" t="str">
        <f t="shared" si="152"/>
        <v>1900</v>
      </c>
      <c r="F9793" s="547">
        <v>0</v>
      </c>
      <c r="G9793" s="548">
        <v>0</v>
      </c>
      <c r="H9793" s="547">
        <v>0</v>
      </c>
      <c r="I9793" s="545" t="s">
        <v>12706</v>
      </c>
      <c r="J9793" s="545"/>
      <c r="K9793" s="545" t="s">
        <v>13413</v>
      </c>
      <c r="L9793" s="545" t="s">
        <v>13413</v>
      </c>
      <c r="M9793" s="548" t="s">
        <v>13758</v>
      </c>
      <c r="N9793" s="545" t="s">
        <v>13413</v>
      </c>
      <c r="O9793" s="545" t="s">
        <v>13413</v>
      </c>
      <c r="P9793" s="549">
        <v>7379</v>
      </c>
      <c r="Q9793" s="549">
        <v>1</v>
      </c>
      <c r="R9793" s="549">
        <v>128</v>
      </c>
      <c r="S9793" s="548"/>
      <c r="T9793" s="548"/>
      <c r="U9793" s="99"/>
    </row>
    <row r="9794" spans="1:21" ht="19.5" customHeight="1">
      <c r="A9794" s="545">
        <v>104659</v>
      </c>
      <c r="B9794" s="545" t="s">
        <v>9948</v>
      </c>
      <c r="C9794" s="545" t="s">
        <v>216</v>
      </c>
      <c r="D9794" s="546"/>
      <c r="E9794" s="171" t="str">
        <f t="shared" si="152"/>
        <v>1900</v>
      </c>
      <c r="F9794" s="547">
        <v>0</v>
      </c>
      <c r="G9794" s="548">
        <v>0</v>
      </c>
      <c r="H9794" s="547">
        <v>0</v>
      </c>
      <c r="I9794" s="545" t="s">
        <v>12686</v>
      </c>
      <c r="J9794" s="545"/>
      <c r="K9794" s="545" t="s">
        <v>19312</v>
      </c>
      <c r="L9794" s="545" t="s">
        <v>13413</v>
      </c>
      <c r="M9794" s="548" t="s">
        <v>13758</v>
      </c>
      <c r="N9794" s="545" t="s">
        <v>13413</v>
      </c>
      <c r="O9794" s="545" t="s">
        <v>13413</v>
      </c>
      <c r="P9794" s="549">
        <v>7380</v>
      </c>
      <c r="Q9794" s="549">
        <v>1</v>
      </c>
      <c r="R9794" s="549">
        <v>131</v>
      </c>
      <c r="S9794" s="548"/>
      <c r="T9794" s="548"/>
      <c r="U9794" s="99"/>
    </row>
    <row r="9795" spans="1:21" ht="19.5" customHeight="1">
      <c r="A9795" s="545">
        <v>104660</v>
      </c>
      <c r="B9795" s="545" t="s">
        <v>9947</v>
      </c>
      <c r="C9795" s="545" t="s">
        <v>216</v>
      </c>
      <c r="D9795" s="546"/>
      <c r="E9795" s="171" t="str">
        <f t="shared" si="152"/>
        <v>1900</v>
      </c>
      <c r="F9795" s="547">
        <v>0</v>
      </c>
      <c r="G9795" s="548">
        <v>0</v>
      </c>
      <c r="H9795" s="547">
        <v>0</v>
      </c>
      <c r="I9795" s="545" t="s">
        <v>12686</v>
      </c>
      <c r="J9795" s="545"/>
      <c r="K9795" s="545" t="s">
        <v>19312</v>
      </c>
      <c r="L9795" s="545" t="s">
        <v>13413</v>
      </c>
      <c r="M9795" s="548" t="s">
        <v>13758</v>
      </c>
      <c r="N9795" s="545" t="s">
        <v>13413</v>
      </c>
      <c r="O9795" s="545" t="s">
        <v>13413</v>
      </c>
      <c r="P9795" s="549">
        <v>7381</v>
      </c>
      <c r="Q9795" s="549">
        <v>1</v>
      </c>
      <c r="R9795" s="549">
        <v>131</v>
      </c>
      <c r="S9795" s="548"/>
      <c r="T9795" s="548"/>
      <c r="U9795" s="99"/>
    </row>
    <row r="9796" spans="1:21" ht="19.5" customHeight="1">
      <c r="A9796" s="545">
        <v>104661</v>
      </c>
      <c r="B9796" s="545" t="s">
        <v>2897</v>
      </c>
      <c r="C9796" s="545" t="s">
        <v>216</v>
      </c>
      <c r="D9796" s="546"/>
      <c r="E9796" s="171" t="str">
        <f t="shared" ref="E9796:E9859" si="153">TEXT(D9796,"YYYY")</f>
        <v>1900</v>
      </c>
      <c r="F9796" s="547">
        <v>0</v>
      </c>
      <c r="G9796" s="548">
        <v>0</v>
      </c>
      <c r="H9796" s="547">
        <v>0</v>
      </c>
      <c r="I9796" s="545" t="s">
        <v>12683</v>
      </c>
      <c r="J9796" s="545"/>
      <c r="K9796" s="545" t="s">
        <v>19313</v>
      </c>
      <c r="L9796" s="545" t="s">
        <v>13413</v>
      </c>
      <c r="M9796" s="548" t="s">
        <v>13758</v>
      </c>
      <c r="N9796" s="545" t="s">
        <v>13413</v>
      </c>
      <c r="O9796" s="545" t="s">
        <v>13413</v>
      </c>
      <c r="P9796" s="549">
        <v>7382</v>
      </c>
      <c r="Q9796" s="549">
        <v>1</v>
      </c>
      <c r="R9796" s="549">
        <v>18</v>
      </c>
      <c r="S9796" s="548"/>
      <c r="T9796" s="548"/>
      <c r="U9796" s="99"/>
    </row>
    <row r="9797" spans="1:21" ht="19.5" customHeight="1">
      <c r="A9797" s="545">
        <v>104662</v>
      </c>
      <c r="B9797" s="545" t="s">
        <v>6196</v>
      </c>
      <c r="C9797" s="545" t="s">
        <v>216</v>
      </c>
      <c r="D9797" s="546">
        <v>45708</v>
      </c>
      <c r="E9797" s="171" t="str">
        <f t="shared" si="153"/>
        <v>2025</v>
      </c>
      <c r="F9797" s="547">
        <v>110867.41</v>
      </c>
      <c r="G9797" s="548">
        <v>0.19</v>
      </c>
      <c r="H9797" s="547">
        <v>93165.89</v>
      </c>
      <c r="I9797" s="545" t="s">
        <v>12686</v>
      </c>
      <c r="J9797" s="545" t="s">
        <v>13307</v>
      </c>
      <c r="K9797" s="545" t="s">
        <v>19314</v>
      </c>
      <c r="L9797" s="545" t="s">
        <v>13413</v>
      </c>
      <c r="M9797" s="548" t="s">
        <v>13758</v>
      </c>
      <c r="N9797" s="545" t="s">
        <v>13413</v>
      </c>
      <c r="O9797" s="545" t="s">
        <v>13413</v>
      </c>
      <c r="P9797" s="549">
        <v>7383</v>
      </c>
      <c r="Q9797" s="549">
        <v>1</v>
      </c>
      <c r="R9797" s="549">
        <v>131</v>
      </c>
      <c r="S9797" s="548">
        <v>2228</v>
      </c>
      <c r="T9797" s="548"/>
      <c r="U9797" s="99"/>
    </row>
    <row r="9798" spans="1:21" ht="19.5" customHeight="1">
      <c r="A9798" s="545">
        <v>104663</v>
      </c>
      <c r="B9798" s="545" t="s">
        <v>9946</v>
      </c>
      <c r="C9798" s="545" t="s">
        <v>216</v>
      </c>
      <c r="D9798" s="546"/>
      <c r="E9798" s="171" t="str">
        <f t="shared" si="153"/>
        <v>1900</v>
      </c>
      <c r="F9798" s="547">
        <v>0</v>
      </c>
      <c r="G9798" s="548">
        <v>0</v>
      </c>
      <c r="H9798" s="547">
        <v>0</v>
      </c>
      <c r="I9798" s="545" t="s">
        <v>12973</v>
      </c>
      <c r="J9798" s="545"/>
      <c r="K9798" s="545" t="s">
        <v>13413</v>
      </c>
      <c r="L9798" s="545" t="s">
        <v>13413</v>
      </c>
      <c r="M9798" s="548" t="s">
        <v>13758</v>
      </c>
      <c r="N9798" s="545" t="s">
        <v>13413</v>
      </c>
      <c r="O9798" s="545" t="s">
        <v>13413</v>
      </c>
      <c r="P9798" s="549">
        <v>7384</v>
      </c>
      <c r="Q9798" s="549">
        <v>1</v>
      </c>
      <c r="R9798" s="549">
        <v>59</v>
      </c>
      <c r="S9798" s="548"/>
      <c r="T9798" s="548"/>
      <c r="U9798" s="99"/>
    </row>
    <row r="9799" spans="1:21" ht="19.5" customHeight="1">
      <c r="A9799" s="545">
        <v>104664</v>
      </c>
      <c r="B9799" s="545" t="s">
        <v>9945</v>
      </c>
      <c r="C9799" s="545" t="s">
        <v>216</v>
      </c>
      <c r="D9799" s="546"/>
      <c r="E9799" s="171" t="str">
        <f t="shared" si="153"/>
        <v>1900</v>
      </c>
      <c r="F9799" s="547">
        <v>0</v>
      </c>
      <c r="G9799" s="548">
        <v>0</v>
      </c>
      <c r="H9799" s="547">
        <v>0</v>
      </c>
      <c r="I9799" s="545" t="s">
        <v>12686</v>
      </c>
      <c r="J9799" s="545"/>
      <c r="K9799" s="545" t="s">
        <v>19315</v>
      </c>
      <c r="L9799" s="545" t="s">
        <v>13413</v>
      </c>
      <c r="M9799" s="548" t="s">
        <v>13758</v>
      </c>
      <c r="N9799" s="545" t="s">
        <v>13413</v>
      </c>
      <c r="O9799" s="545" t="s">
        <v>13413</v>
      </c>
      <c r="P9799" s="549">
        <v>7385</v>
      </c>
      <c r="Q9799" s="549">
        <v>1</v>
      </c>
      <c r="R9799" s="549">
        <v>131</v>
      </c>
      <c r="S9799" s="548"/>
      <c r="T9799" s="548"/>
      <c r="U9799" s="99"/>
    </row>
    <row r="9800" spans="1:21" ht="19.5" customHeight="1">
      <c r="A9800" s="545">
        <v>104665</v>
      </c>
      <c r="B9800" s="545" t="s">
        <v>9944</v>
      </c>
      <c r="C9800" s="545" t="s">
        <v>216</v>
      </c>
      <c r="D9800" s="546"/>
      <c r="E9800" s="171" t="str">
        <f t="shared" si="153"/>
        <v>1900</v>
      </c>
      <c r="F9800" s="547">
        <v>0</v>
      </c>
      <c r="G9800" s="548">
        <v>0</v>
      </c>
      <c r="H9800" s="547">
        <v>0</v>
      </c>
      <c r="I9800" s="545" t="s">
        <v>12650</v>
      </c>
      <c r="J9800" s="545"/>
      <c r="K9800" s="545" t="s">
        <v>19316</v>
      </c>
      <c r="L9800" s="545" t="s">
        <v>13413</v>
      </c>
      <c r="M9800" s="548" t="s">
        <v>13758</v>
      </c>
      <c r="N9800" s="545" t="s">
        <v>13413</v>
      </c>
      <c r="O9800" s="545" t="s">
        <v>13413</v>
      </c>
      <c r="P9800" s="549">
        <v>7386</v>
      </c>
      <c r="Q9800" s="549">
        <v>1</v>
      </c>
      <c r="R9800" s="549">
        <v>127</v>
      </c>
      <c r="S9800" s="548"/>
      <c r="T9800" s="548"/>
      <c r="U9800" s="99"/>
    </row>
    <row r="9801" spans="1:21" ht="19.5" customHeight="1">
      <c r="A9801" s="545">
        <v>104666</v>
      </c>
      <c r="B9801" s="545" t="s">
        <v>1032</v>
      </c>
      <c r="C9801" s="545" t="s">
        <v>4504</v>
      </c>
      <c r="D9801" s="546">
        <v>45708</v>
      </c>
      <c r="E9801" s="171" t="str">
        <f t="shared" si="153"/>
        <v>2025</v>
      </c>
      <c r="F9801" s="547">
        <v>217610.06</v>
      </c>
      <c r="G9801" s="548">
        <v>0.19</v>
      </c>
      <c r="H9801" s="547">
        <v>182865.6</v>
      </c>
      <c r="I9801" s="545" t="s">
        <v>12668</v>
      </c>
      <c r="J9801" s="545" t="s">
        <v>13307</v>
      </c>
      <c r="K9801" s="545" t="s">
        <v>13413</v>
      </c>
      <c r="L9801" s="545" t="s">
        <v>13413</v>
      </c>
      <c r="M9801" s="548" t="s">
        <v>13868</v>
      </c>
      <c r="N9801" s="545" t="s">
        <v>13413</v>
      </c>
      <c r="O9801" s="545" t="s">
        <v>13869</v>
      </c>
      <c r="P9801" s="549">
        <v>7387</v>
      </c>
      <c r="Q9801" s="549">
        <v>2</v>
      </c>
      <c r="R9801" s="549">
        <v>7</v>
      </c>
      <c r="S9801" s="548">
        <v>2228</v>
      </c>
      <c r="T9801" s="548"/>
      <c r="U9801" s="99"/>
    </row>
    <row r="9802" spans="1:21" ht="19.5" customHeight="1">
      <c r="A9802" s="545">
        <v>104667</v>
      </c>
      <c r="B9802" s="545" t="s">
        <v>9943</v>
      </c>
      <c r="C9802" s="545" t="s">
        <v>221</v>
      </c>
      <c r="D9802" s="546"/>
      <c r="E9802" s="171" t="str">
        <f t="shared" si="153"/>
        <v>1900</v>
      </c>
      <c r="F9802" s="547">
        <v>0</v>
      </c>
      <c r="G9802" s="548">
        <v>0</v>
      </c>
      <c r="H9802" s="547">
        <v>0</v>
      </c>
      <c r="I9802" s="545" t="s">
        <v>12727</v>
      </c>
      <c r="J9802" s="545"/>
      <c r="K9802" s="545" t="s">
        <v>19317</v>
      </c>
      <c r="L9802" s="545" t="s">
        <v>13413</v>
      </c>
      <c r="M9802" s="548" t="s">
        <v>13758</v>
      </c>
      <c r="N9802" s="545" t="s">
        <v>13413</v>
      </c>
      <c r="O9802" s="545" t="s">
        <v>13413</v>
      </c>
      <c r="P9802" s="549">
        <v>7388</v>
      </c>
      <c r="Q9802" s="549">
        <v>1</v>
      </c>
      <c r="R9802" s="549">
        <v>148</v>
      </c>
      <c r="S9802" s="548"/>
      <c r="T9802" s="548"/>
      <c r="U9802" s="99"/>
    </row>
    <row r="9803" spans="1:21" ht="19.5" customHeight="1">
      <c r="A9803" s="545">
        <v>104668</v>
      </c>
      <c r="B9803" s="545" t="s">
        <v>9942</v>
      </c>
      <c r="C9803" s="545" t="s">
        <v>221</v>
      </c>
      <c r="D9803" s="546"/>
      <c r="E9803" s="171" t="str">
        <f t="shared" si="153"/>
        <v>1900</v>
      </c>
      <c r="F9803" s="547">
        <v>0</v>
      </c>
      <c r="G9803" s="548">
        <v>0</v>
      </c>
      <c r="H9803" s="547">
        <v>0</v>
      </c>
      <c r="I9803" s="545" t="s">
        <v>12727</v>
      </c>
      <c r="J9803" s="545"/>
      <c r="K9803" s="545" t="s">
        <v>19318</v>
      </c>
      <c r="L9803" s="545" t="s">
        <v>13413</v>
      </c>
      <c r="M9803" s="548" t="s">
        <v>13758</v>
      </c>
      <c r="N9803" s="545" t="s">
        <v>13413</v>
      </c>
      <c r="O9803" s="545" t="s">
        <v>13413</v>
      </c>
      <c r="P9803" s="549">
        <v>7389</v>
      </c>
      <c r="Q9803" s="549">
        <v>1</v>
      </c>
      <c r="R9803" s="549">
        <v>148</v>
      </c>
      <c r="S9803" s="548"/>
      <c r="T9803" s="548"/>
      <c r="U9803" s="99"/>
    </row>
    <row r="9804" spans="1:21" ht="19.5" customHeight="1">
      <c r="A9804" s="545">
        <v>104669</v>
      </c>
      <c r="B9804" s="545" t="s">
        <v>2678</v>
      </c>
      <c r="C9804" s="545" t="s">
        <v>221</v>
      </c>
      <c r="D9804" s="546"/>
      <c r="E9804" s="171" t="str">
        <f t="shared" si="153"/>
        <v>1900</v>
      </c>
      <c r="F9804" s="547">
        <v>0</v>
      </c>
      <c r="G9804" s="548">
        <v>0</v>
      </c>
      <c r="H9804" s="547">
        <v>0</v>
      </c>
      <c r="I9804" s="545" t="s">
        <v>12675</v>
      </c>
      <c r="J9804" s="545"/>
      <c r="K9804" s="545" t="s">
        <v>13413</v>
      </c>
      <c r="L9804" s="545" t="s">
        <v>13413</v>
      </c>
      <c r="M9804" s="548" t="s">
        <v>13758</v>
      </c>
      <c r="N9804" s="545" t="s">
        <v>13413</v>
      </c>
      <c r="O9804" s="545" t="s">
        <v>13413</v>
      </c>
      <c r="P9804" s="549">
        <v>7390</v>
      </c>
      <c r="Q9804" s="549">
        <v>1</v>
      </c>
      <c r="R9804" s="549">
        <v>15</v>
      </c>
      <c r="S9804" s="548"/>
      <c r="T9804" s="548"/>
      <c r="U9804" s="99"/>
    </row>
    <row r="9805" spans="1:21" ht="19.5" customHeight="1">
      <c r="A9805" s="545">
        <v>104670</v>
      </c>
      <c r="B9805" s="545" t="s">
        <v>3260</v>
      </c>
      <c r="C9805" s="545" t="s">
        <v>221</v>
      </c>
      <c r="D9805" s="546"/>
      <c r="E9805" s="171" t="str">
        <f t="shared" si="153"/>
        <v>1900</v>
      </c>
      <c r="F9805" s="547">
        <v>0</v>
      </c>
      <c r="G9805" s="548">
        <v>0</v>
      </c>
      <c r="H9805" s="547">
        <v>0</v>
      </c>
      <c r="I9805" s="545" t="s">
        <v>12663</v>
      </c>
      <c r="J9805" s="545"/>
      <c r="K9805" s="545" t="s">
        <v>13413</v>
      </c>
      <c r="L9805" s="545" t="s">
        <v>13413</v>
      </c>
      <c r="M9805" s="548" t="s">
        <v>13758</v>
      </c>
      <c r="N9805" s="545" t="s">
        <v>13413</v>
      </c>
      <c r="O9805" s="545" t="s">
        <v>13413</v>
      </c>
      <c r="P9805" s="549">
        <v>7391</v>
      </c>
      <c r="Q9805" s="549">
        <v>1</v>
      </c>
      <c r="R9805" s="549">
        <v>159</v>
      </c>
      <c r="S9805" s="548"/>
      <c r="T9805" s="548"/>
      <c r="U9805" s="99"/>
    </row>
    <row r="9806" spans="1:21" ht="19.5" customHeight="1">
      <c r="A9806" s="545">
        <v>104671</v>
      </c>
      <c r="B9806" s="545" t="s">
        <v>1537</v>
      </c>
      <c r="C9806" s="545" t="s">
        <v>216</v>
      </c>
      <c r="D9806" s="546">
        <v>46052</v>
      </c>
      <c r="E9806" s="171" t="str">
        <f t="shared" si="153"/>
        <v>2026</v>
      </c>
      <c r="F9806" s="547">
        <v>108289</v>
      </c>
      <c r="G9806" s="548">
        <v>0.19</v>
      </c>
      <c r="H9806" s="547">
        <v>90999.16</v>
      </c>
      <c r="I9806" s="545" t="s">
        <v>12685</v>
      </c>
      <c r="J9806" s="545" t="s">
        <v>13307</v>
      </c>
      <c r="K9806" s="545" t="s">
        <v>13413</v>
      </c>
      <c r="L9806" s="545" t="s">
        <v>13413</v>
      </c>
      <c r="M9806" s="548" t="s">
        <v>13758</v>
      </c>
      <c r="N9806" s="545" t="s">
        <v>13413</v>
      </c>
      <c r="O9806" s="545" t="s">
        <v>13413</v>
      </c>
      <c r="P9806" s="549">
        <v>7392</v>
      </c>
      <c r="Q9806" s="549">
        <v>1</v>
      </c>
      <c r="R9806" s="549">
        <v>11</v>
      </c>
      <c r="S9806" s="548">
        <v>2228</v>
      </c>
      <c r="T9806" s="548"/>
      <c r="U9806" s="99"/>
    </row>
    <row r="9807" spans="1:21" ht="19.5" customHeight="1">
      <c r="A9807" s="545">
        <v>104672</v>
      </c>
      <c r="B9807" s="545" t="s">
        <v>9941</v>
      </c>
      <c r="C9807" s="545" t="s">
        <v>216</v>
      </c>
      <c r="D9807" s="546"/>
      <c r="E9807" s="171" t="str">
        <f t="shared" si="153"/>
        <v>1900</v>
      </c>
      <c r="F9807" s="547">
        <v>0</v>
      </c>
      <c r="G9807" s="548">
        <v>0</v>
      </c>
      <c r="H9807" s="547">
        <v>0</v>
      </c>
      <c r="I9807" s="545" t="s">
        <v>12659</v>
      </c>
      <c r="J9807" s="545"/>
      <c r="K9807" s="545" t="s">
        <v>13413</v>
      </c>
      <c r="L9807" s="545" t="s">
        <v>13413</v>
      </c>
      <c r="M9807" s="548" t="s">
        <v>13758</v>
      </c>
      <c r="N9807" s="545" t="s">
        <v>13413</v>
      </c>
      <c r="O9807" s="545" t="s">
        <v>13413</v>
      </c>
      <c r="P9807" s="549">
        <v>7393</v>
      </c>
      <c r="Q9807" s="549">
        <v>1</v>
      </c>
      <c r="R9807" s="549">
        <v>116</v>
      </c>
      <c r="S9807" s="548"/>
      <c r="T9807" s="548"/>
      <c r="U9807" s="99"/>
    </row>
    <row r="9808" spans="1:21" ht="19.5" customHeight="1">
      <c r="A9808" s="545">
        <v>104674</v>
      </c>
      <c r="B9808" s="545" t="s">
        <v>2898</v>
      </c>
      <c r="C9808" s="545" t="s">
        <v>216</v>
      </c>
      <c r="D9808" s="546"/>
      <c r="E9808" s="171" t="str">
        <f t="shared" si="153"/>
        <v>1900</v>
      </c>
      <c r="F9808" s="547">
        <v>0</v>
      </c>
      <c r="G9808" s="548">
        <v>0</v>
      </c>
      <c r="H9808" s="547">
        <v>0</v>
      </c>
      <c r="I9808" s="545" t="s">
        <v>12683</v>
      </c>
      <c r="J9808" s="545"/>
      <c r="K9808" s="545" t="s">
        <v>13413</v>
      </c>
      <c r="L9808" s="545" t="s">
        <v>13413</v>
      </c>
      <c r="M9808" s="548" t="s">
        <v>13758</v>
      </c>
      <c r="N9808" s="545" t="s">
        <v>13413</v>
      </c>
      <c r="O9808" s="545" t="s">
        <v>13413</v>
      </c>
      <c r="P9808" s="549">
        <v>7395</v>
      </c>
      <c r="Q9808" s="549">
        <v>1</v>
      </c>
      <c r="R9808" s="549">
        <v>18</v>
      </c>
      <c r="S9808" s="548"/>
      <c r="T9808" s="548"/>
      <c r="U9808" s="99"/>
    </row>
    <row r="9809" spans="1:21" ht="19.5" customHeight="1">
      <c r="A9809" s="545">
        <v>104675</v>
      </c>
      <c r="B9809" s="545" t="s">
        <v>9940</v>
      </c>
      <c r="C9809" s="545" t="s">
        <v>221</v>
      </c>
      <c r="D9809" s="546"/>
      <c r="E9809" s="171" t="str">
        <f t="shared" si="153"/>
        <v>1900</v>
      </c>
      <c r="F9809" s="547">
        <v>0</v>
      </c>
      <c r="G9809" s="548">
        <v>0</v>
      </c>
      <c r="H9809" s="547">
        <v>0</v>
      </c>
      <c r="I9809" s="545" t="s">
        <v>12661</v>
      </c>
      <c r="J9809" s="545"/>
      <c r="K9809" s="545" t="s">
        <v>19319</v>
      </c>
      <c r="L9809" s="545" t="s">
        <v>13413</v>
      </c>
      <c r="M9809" s="548" t="s">
        <v>13758</v>
      </c>
      <c r="N9809" s="545" t="s">
        <v>13413</v>
      </c>
      <c r="O9809" s="545" t="s">
        <v>13413</v>
      </c>
      <c r="P9809" s="549">
        <v>7396</v>
      </c>
      <c r="Q9809" s="549">
        <v>1</v>
      </c>
      <c r="R9809" s="549">
        <v>89</v>
      </c>
      <c r="S9809" s="548"/>
      <c r="T9809" s="548"/>
      <c r="U9809" s="99"/>
    </row>
    <row r="9810" spans="1:21" ht="19.5" customHeight="1">
      <c r="A9810" s="545">
        <v>104676</v>
      </c>
      <c r="B9810" s="545" t="s">
        <v>9939</v>
      </c>
      <c r="C9810" s="545" t="s">
        <v>216</v>
      </c>
      <c r="D9810" s="546"/>
      <c r="E9810" s="171" t="str">
        <f t="shared" si="153"/>
        <v>1900</v>
      </c>
      <c r="F9810" s="547">
        <v>0</v>
      </c>
      <c r="G9810" s="548">
        <v>0</v>
      </c>
      <c r="H9810" s="547">
        <v>0</v>
      </c>
      <c r="I9810" s="545" t="s">
        <v>12973</v>
      </c>
      <c r="J9810" s="545"/>
      <c r="K9810" s="545" t="s">
        <v>19320</v>
      </c>
      <c r="L9810" s="545" t="s">
        <v>13413</v>
      </c>
      <c r="M9810" s="548" t="s">
        <v>13758</v>
      </c>
      <c r="N9810" s="545" t="s">
        <v>13413</v>
      </c>
      <c r="O9810" s="545" t="s">
        <v>13413</v>
      </c>
      <c r="P9810" s="549">
        <v>7397</v>
      </c>
      <c r="Q9810" s="549">
        <v>1</v>
      </c>
      <c r="R9810" s="549">
        <v>59</v>
      </c>
      <c r="S9810" s="548"/>
      <c r="T9810" s="548"/>
      <c r="U9810" s="99"/>
    </row>
    <row r="9811" spans="1:21" ht="19.5" customHeight="1">
      <c r="A9811" s="545">
        <v>104677</v>
      </c>
      <c r="B9811" s="545" t="s">
        <v>9938</v>
      </c>
      <c r="C9811" s="545" t="s">
        <v>209</v>
      </c>
      <c r="D9811" s="546"/>
      <c r="E9811" s="171" t="str">
        <f t="shared" si="153"/>
        <v>1900</v>
      </c>
      <c r="F9811" s="547">
        <v>0</v>
      </c>
      <c r="G9811" s="548">
        <v>0</v>
      </c>
      <c r="H9811" s="547">
        <v>0</v>
      </c>
      <c r="I9811" s="545" t="s">
        <v>12676</v>
      </c>
      <c r="J9811" s="545"/>
      <c r="K9811" s="545" t="s">
        <v>19321</v>
      </c>
      <c r="L9811" s="545" t="s">
        <v>13413</v>
      </c>
      <c r="M9811" s="548" t="s">
        <v>13758</v>
      </c>
      <c r="N9811" s="545" t="s">
        <v>13413</v>
      </c>
      <c r="O9811" s="545" t="s">
        <v>13413</v>
      </c>
      <c r="P9811" s="549">
        <v>7398</v>
      </c>
      <c r="Q9811" s="549">
        <v>1</v>
      </c>
      <c r="R9811" s="549">
        <v>14</v>
      </c>
      <c r="S9811" s="548"/>
      <c r="T9811" s="548"/>
      <c r="U9811" s="99"/>
    </row>
    <row r="9812" spans="1:21" ht="19.5" customHeight="1">
      <c r="A9812" s="545">
        <v>104678</v>
      </c>
      <c r="B9812" s="545" t="s">
        <v>2552</v>
      </c>
      <c r="C9812" s="545" t="s">
        <v>209</v>
      </c>
      <c r="D9812" s="546"/>
      <c r="E9812" s="171" t="str">
        <f t="shared" si="153"/>
        <v>1900</v>
      </c>
      <c r="F9812" s="547">
        <v>0</v>
      </c>
      <c r="G9812" s="548">
        <v>0</v>
      </c>
      <c r="H9812" s="547">
        <v>0</v>
      </c>
      <c r="I9812" s="545" t="s">
        <v>12676</v>
      </c>
      <c r="J9812" s="545"/>
      <c r="K9812" s="545" t="s">
        <v>13413</v>
      </c>
      <c r="L9812" s="545" t="s">
        <v>13413</v>
      </c>
      <c r="M9812" s="548" t="s">
        <v>13758</v>
      </c>
      <c r="N9812" s="545" t="s">
        <v>13413</v>
      </c>
      <c r="O9812" s="545" t="s">
        <v>13413</v>
      </c>
      <c r="P9812" s="549">
        <v>7399</v>
      </c>
      <c r="Q9812" s="549">
        <v>1</v>
      </c>
      <c r="R9812" s="549">
        <v>14</v>
      </c>
      <c r="S9812" s="548"/>
      <c r="T9812" s="548"/>
      <c r="U9812" s="99"/>
    </row>
    <row r="9813" spans="1:21" ht="19.5" customHeight="1">
      <c r="A9813" s="545">
        <v>104679</v>
      </c>
      <c r="B9813" s="545" t="s">
        <v>3034</v>
      </c>
      <c r="C9813" s="545" t="s">
        <v>216</v>
      </c>
      <c r="D9813" s="546"/>
      <c r="E9813" s="171" t="str">
        <f t="shared" si="153"/>
        <v>1900</v>
      </c>
      <c r="F9813" s="547">
        <v>0</v>
      </c>
      <c r="G9813" s="548">
        <v>0</v>
      </c>
      <c r="H9813" s="547">
        <v>0</v>
      </c>
      <c r="I9813" s="545" t="s">
        <v>12680</v>
      </c>
      <c r="J9813" s="545"/>
      <c r="K9813" s="545" t="s">
        <v>13413</v>
      </c>
      <c r="L9813" s="545" t="s">
        <v>13413</v>
      </c>
      <c r="M9813" s="548" t="s">
        <v>13758</v>
      </c>
      <c r="N9813" s="545" t="s">
        <v>13413</v>
      </c>
      <c r="O9813" s="545" t="s">
        <v>13413</v>
      </c>
      <c r="P9813" s="549">
        <v>7400</v>
      </c>
      <c r="Q9813" s="549">
        <v>1</v>
      </c>
      <c r="R9813" s="549">
        <v>20</v>
      </c>
      <c r="S9813" s="548"/>
      <c r="T9813" s="548"/>
      <c r="U9813" s="99"/>
    </row>
    <row r="9814" spans="1:21" ht="19.5" customHeight="1">
      <c r="A9814" s="545">
        <v>104680</v>
      </c>
      <c r="B9814" s="545" t="s">
        <v>3035</v>
      </c>
      <c r="C9814" s="545" t="s">
        <v>216</v>
      </c>
      <c r="D9814" s="546"/>
      <c r="E9814" s="171" t="str">
        <f t="shared" si="153"/>
        <v>1900</v>
      </c>
      <c r="F9814" s="547">
        <v>0</v>
      </c>
      <c r="G9814" s="548">
        <v>0</v>
      </c>
      <c r="H9814" s="547">
        <v>0</v>
      </c>
      <c r="I9814" s="545" t="s">
        <v>12680</v>
      </c>
      <c r="J9814" s="545"/>
      <c r="K9814" s="545" t="s">
        <v>13413</v>
      </c>
      <c r="L9814" s="545" t="s">
        <v>13413</v>
      </c>
      <c r="M9814" s="548" t="s">
        <v>13758</v>
      </c>
      <c r="N9814" s="545" t="s">
        <v>13413</v>
      </c>
      <c r="O9814" s="545" t="s">
        <v>13413</v>
      </c>
      <c r="P9814" s="549">
        <v>7401</v>
      </c>
      <c r="Q9814" s="549">
        <v>1</v>
      </c>
      <c r="R9814" s="549">
        <v>20</v>
      </c>
      <c r="S9814" s="548"/>
      <c r="T9814" s="548"/>
      <c r="U9814" s="99"/>
    </row>
    <row r="9815" spans="1:21" ht="19.5" customHeight="1">
      <c r="A9815" s="545">
        <v>104681</v>
      </c>
      <c r="B9815" s="545" t="s">
        <v>9937</v>
      </c>
      <c r="C9815" s="545" t="s">
        <v>216</v>
      </c>
      <c r="D9815" s="546"/>
      <c r="E9815" s="171" t="str">
        <f t="shared" si="153"/>
        <v>1900</v>
      </c>
      <c r="F9815" s="547">
        <v>0</v>
      </c>
      <c r="G9815" s="548">
        <v>0</v>
      </c>
      <c r="H9815" s="547">
        <v>0</v>
      </c>
      <c r="I9815" s="545" t="s">
        <v>12676</v>
      </c>
      <c r="J9815" s="545"/>
      <c r="K9815" s="545" t="s">
        <v>19322</v>
      </c>
      <c r="L9815" s="545" t="s">
        <v>13413</v>
      </c>
      <c r="M9815" s="548" t="s">
        <v>13758</v>
      </c>
      <c r="N9815" s="545" t="s">
        <v>13413</v>
      </c>
      <c r="O9815" s="545" t="s">
        <v>13413</v>
      </c>
      <c r="P9815" s="549">
        <v>7402</v>
      </c>
      <c r="Q9815" s="549">
        <v>1</v>
      </c>
      <c r="R9815" s="549">
        <v>14</v>
      </c>
      <c r="S9815" s="548"/>
      <c r="T9815" s="548"/>
      <c r="U9815" s="99"/>
    </row>
    <row r="9816" spans="1:21" ht="19.5" customHeight="1">
      <c r="A9816" s="545">
        <v>104682</v>
      </c>
      <c r="B9816" s="545" t="s">
        <v>2553</v>
      </c>
      <c r="C9816" s="545" t="s">
        <v>209</v>
      </c>
      <c r="D9816" s="546"/>
      <c r="E9816" s="171" t="str">
        <f t="shared" si="153"/>
        <v>1900</v>
      </c>
      <c r="F9816" s="547">
        <v>0</v>
      </c>
      <c r="G9816" s="548">
        <v>0</v>
      </c>
      <c r="H9816" s="547">
        <v>0</v>
      </c>
      <c r="I9816" s="545" t="s">
        <v>12697</v>
      </c>
      <c r="J9816" s="545"/>
      <c r="K9816" s="545" t="s">
        <v>13413</v>
      </c>
      <c r="L9816" s="545" t="s">
        <v>13413</v>
      </c>
      <c r="M9816" s="548" t="s">
        <v>13758</v>
      </c>
      <c r="N9816" s="545" t="s">
        <v>13413</v>
      </c>
      <c r="O9816" s="545" t="s">
        <v>13413</v>
      </c>
      <c r="P9816" s="549">
        <v>7403</v>
      </c>
      <c r="Q9816" s="549">
        <v>1</v>
      </c>
      <c r="R9816" s="549">
        <v>138</v>
      </c>
      <c r="S9816" s="548"/>
      <c r="T9816" s="548"/>
      <c r="U9816" s="99"/>
    </row>
    <row r="9817" spans="1:21" ht="19.5" customHeight="1">
      <c r="A9817" s="545">
        <v>104683</v>
      </c>
      <c r="B9817" s="545" t="s">
        <v>9936</v>
      </c>
      <c r="C9817" s="545" t="s">
        <v>216</v>
      </c>
      <c r="D9817" s="546"/>
      <c r="E9817" s="171" t="str">
        <f t="shared" si="153"/>
        <v>1900</v>
      </c>
      <c r="F9817" s="547">
        <v>0</v>
      </c>
      <c r="G9817" s="548">
        <v>0</v>
      </c>
      <c r="H9817" s="547">
        <v>0</v>
      </c>
      <c r="I9817" s="545" t="s">
        <v>12703</v>
      </c>
      <c r="J9817" s="545"/>
      <c r="K9817" s="545" t="s">
        <v>13413</v>
      </c>
      <c r="L9817" s="545" t="s">
        <v>19323</v>
      </c>
      <c r="M9817" s="548" t="s">
        <v>13758</v>
      </c>
      <c r="N9817" s="545" t="s">
        <v>22852</v>
      </c>
      <c r="O9817" s="545" t="s">
        <v>19324</v>
      </c>
      <c r="P9817" s="549">
        <v>7404</v>
      </c>
      <c r="Q9817" s="549">
        <v>1</v>
      </c>
      <c r="R9817" s="549">
        <v>120</v>
      </c>
      <c r="S9817" s="548"/>
      <c r="T9817" s="548">
        <v>7</v>
      </c>
      <c r="U9817" s="99"/>
    </row>
    <row r="9818" spans="1:21" ht="19.5" customHeight="1">
      <c r="A9818" s="545">
        <v>104684</v>
      </c>
      <c r="B9818" s="545" t="s">
        <v>1090</v>
      </c>
      <c r="C9818" s="545" t="s">
        <v>216</v>
      </c>
      <c r="D9818" s="546">
        <v>43545</v>
      </c>
      <c r="E9818" s="171" t="str">
        <f t="shared" si="153"/>
        <v>2019</v>
      </c>
      <c r="F9818" s="547">
        <v>725730</v>
      </c>
      <c r="G9818" s="548">
        <v>0.19</v>
      </c>
      <c r="H9818" s="547">
        <v>609857.14</v>
      </c>
      <c r="I9818" s="545" t="s">
        <v>12694</v>
      </c>
      <c r="J9818" s="545" t="s">
        <v>13305</v>
      </c>
      <c r="K9818" s="545" t="s">
        <v>19325</v>
      </c>
      <c r="L9818" s="545" t="s">
        <v>13413</v>
      </c>
      <c r="M9818" s="548" t="s">
        <v>13758</v>
      </c>
      <c r="N9818" s="545" t="s">
        <v>13413</v>
      </c>
      <c r="O9818" s="545" t="s">
        <v>13413</v>
      </c>
      <c r="P9818" s="549">
        <v>7405</v>
      </c>
      <c r="Q9818" s="549">
        <v>1</v>
      </c>
      <c r="R9818" s="549">
        <v>104</v>
      </c>
      <c r="S9818" s="548">
        <v>2217</v>
      </c>
      <c r="T9818" s="548"/>
      <c r="U9818" s="99"/>
    </row>
    <row r="9819" spans="1:21" ht="19.5" customHeight="1">
      <c r="A9819" s="545">
        <v>104685</v>
      </c>
      <c r="B9819" s="545" t="s">
        <v>9935</v>
      </c>
      <c r="C9819" s="545" t="s">
        <v>216</v>
      </c>
      <c r="D9819" s="546"/>
      <c r="E9819" s="171" t="str">
        <f t="shared" si="153"/>
        <v>1900</v>
      </c>
      <c r="F9819" s="547">
        <v>0</v>
      </c>
      <c r="G9819" s="548">
        <v>0</v>
      </c>
      <c r="H9819" s="547">
        <v>0</v>
      </c>
      <c r="I9819" s="545" t="s">
        <v>12698</v>
      </c>
      <c r="J9819" s="545"/>
      <c r="K9819" s="545" t="s">
        <v>13413</v>
      </c>
      <c r="L9819" s="545" t="s">
        <v>19326</v>
      </c>
      <c r="M9819" s="548" t="s">
        <v>13758</v>
      </c>
      <c r="N9819" s="545" t="s">
        <v>13413</v>
      </c>
      <c r="O9819" s="545" t="s">
        <v>13413</v>
      </c>
      <c r="P9819" s="549">
        <v>7406</v>
      </c>
      <c r="Q9819" s="549">
        <v>1</v>
      </c>
      <c r="R9819" s="549">
        <v>115</v>
      </c>
      <c r="S9819" s="548"/>
      <c r="T9819" s="548"/>
      <c r="U9819" s="99"/>
    </row>
    <row r="9820" spans="1:21" ht="19.5" customHeight="1">
      <c r="A9820" s="545">
        <v>104686</v>
      </c>
      <c r="B9820" s="545" t="s">
        <v>9934</v>
      </c>
      <c r="C9820" s="545" t="s">
        <v>209</v>
      </c>
      <c r="D9820" s="546"/>
      <c r="E9820" s="171" t="str">
        <f t="shared" si="153"/>
        <v>1900</v>
      </c>
      <c r="F9820" s="547">
        <v>0</v>
      </c>
      <c r="G9820" s="548">
        <v>0</v>
      </c>
      <c r="H9820" s="547">
        <v>0</v>
      </c>
      <c r="I9820" s="545" t="s">
        <v>12697</v>
      </c>
      <c r="J9820" s="545"/>
      <c r="K9820" s="545" t="s">
        <v>19327</v>
      </c>
      <c r="L9820" s="545" t="s">
        <v>13413</v>
      </c>
      <c r="M9820" s="548" t="s">
        <v>13758</v>
      </c>
      <c r="N9820" s="545" t="s">
        <v>13413</v>
      </c>
      <c r="O9820" s="545" t="s">
        <v>13413</v>
      </c>
      <c r="P9820" s="549">
        <v>7407</v>
      </c>
      <c r="Q9820" s="549">
        <v>1</v>
      </c>
      <c r="R9820" s="549">
        <v>138</v>
      </c>
      <c r="S9820" s="548"/>
      <c r="T9820" s="548"/>
      <c r="U9820" s="99"/>
    </row>
    <row r="9821" spans="1:21" ht="19.5" customHeight="1">
      <c r="A9821" s="545">
        <v>104687</v>
      </c>
      <c r="B9821" s="545" t="s">
        <v>9933</v>
      </c>
      <c r="C9821" s="545" t="s">
        <v>216</v>
      </c>
      <c r="D9821" s="546"/>
      <c r="E9821" s="171" t="str">
        <f t="shared" si="153"/>
        <v>1900</v>
      </c>
      <c r="F9821" s="547">
        <v>0</v>
      </c>
      <c r="G9821" s="548">
        <v>0</v>
      </c>
      <c r="H9821" s="547">
        <v>0</v>
      </c>
      <c r="I9821" s="545" t="s">
        <v>12697</v>
      </c>
      <c r="J9821" s="545"/>
      <c r="K9821" s="545" t="s">
        <v>13413</v>
      </c>
      <c r="L9821" s="545" t="s">
        <v>13413</v>
      </c>
      <c r="M9821" s="548" t="s">
        <v>13758</v>
      </c>
      <c r="N9821" s="545" t="s">
        <v>13413</v>
      </c>
      <c r="O9821" s="545" t="s">
        <v>13413</v>
      </c>
      <c r="P9821" s="549">
        <v>7408</v>
      </c>
      <c r="Q9821" s="549">
        <v>1</v>
      </c>
      <c r="R9821" s="549">
        <v>138</v>
      </c>
      <c r="S9821" s="548"/>
      <c r="T9821" s="548"/>
      <c r="U9821" s="99"/>
    </row>
    <row r="9822" spans="1:21" ht="19.5" customHeight="1">
      <c r="A9822" s="545">
        <v>104688</v>
      </c>
      <c r="B9822" s="545" t="s">
        <v>9932</v>
      </c>
      <c r="C9822" s="545" t="s">
        <v>216</v>
      </c>
      <c r="D9822" s="546"/>
      <c r="E9822" s="171" t="str">
        <f t="shared" si="153"/>
        <v>1900</v>
      </c>
      <c r="F9822" s="547">
        <v>0</v>
      </c>
      <c r="G9822" s="548">
        <v>0</v>
      </c>
      <c r="H9822" s="547">
        <v>0</v>
      </c>
      <c r="I9822" s="545" t="s">
        <v>12697</v>
      </c>
      <c r="J9822" s="545"/>
      <c r="K9822" s="545" t="s">
        <v>13413</v>
      </c>
      <c r="L9822" s="545" t="s">
        <v>13413</v>
      </c>
      <c r="M9822" s="548" t="s">
        <v>13758</v>
      </c>
      <c r="N9822" s="545" t="s">
        <v>13413</v>
      </c>
      <c r="O9822" s="545" t="s">
        <v>13413</v>
      </c>
      <c r="P9822" s="549">
        <v>7409</v>
      </c>
      <c r="Q9822" s="549">
        <v>1</v>
      </c>
      <c r="R9822" s="549">
        <v>138</v>
      </c>
      <c r="S9822" s="548"/>
      <c r="T9822" s="548"/>
      <c r="U9822" s="99"/>
    </row>
    <row r="9823" spans="1:21" ht="19.5" customHeight="1">
      <c r="A9823" s="545">
        <v>104689</v>
      </c>
      <c r="B9823" s="545" t="s">
        <v>9931</v>
      </c>
      <c r="C9823" s="545" t="s">
        <v>216</v>
      </c>
      <c r="D9823" s="546"/>
      <c r="E9823" s="171" t="str">
        <f t="shared" si="153"/>
        <v>1900</v>
      </c>
      <c r="F9823" s="547">
        <v>0</v>
      </c>
      <c r="G9823" s="548">
        <v>0</v>
      </c>
      <c r="H9823" s="547">
        <v>0</v>
      </c>
      <c r="I9823" s="545" t="s">
        <v>12697</v>
      </c>
      <c r="J9823" s="545"/>
      <c r="K9823" s="545" t="s">
        <v>13413</v>
      </c>
      <c r="L9823" s="545" t="s">
        <v>13413</v>
      </c>
      <c r="M9823" s="548" t="s">
        <v>13758</v>
      </c>
      <c r="N9823" s="545" t="s">
        <v>13413</v>
      </c>
      <c r="O9823" s="545" t="s">
        <v>13413</v>
      </c>
      <c r="P9823" s="549">
        <v>7410</v>
      </c>
      <c r="Q9823" s="549">
        <v>1</v>
      </c>
      <c r="R9823" s="549">
        <v>138</v>
      </c>
      <c r="S9823" s="548"/>
      <c r="T9823" s="548"/>
      <c r="U9823" s="99"/>
    </row>
    <row r="9824" spans="1:21" ht="19.5" customHeight="1">
      <c r="A9824" s="545">
        <v>104690</v>
      </c>
      <c r="B9824" s="545" t="s">
        <v>9930</v>
      </c>
      <c r="C9824" s="545" t="s">
        <v>209</v>
      </c>
      <c r="D9824" s="546"/>
      <c r="E9824" s="171" t="str">
        <f t="shared" si="153"/>
        <v>1900</v>
      </c>
      <c r="F9824" s="547">
        <v>0</v>
      </c>
      <c r="G9824" s="548">
        <v>0</v>
      </c>
      <c r="H9824" s="547">
        <v>0</v>
      </c>
      <c r="I9824" s="545" t="s">
        <v>12697</v>
      </c>
      <c r="J9824" s="545"/>
      <c r="K9824" s="545" t="s">
        <v>19328</v>
      </c>
      <c r="L9824" s="545" t="s">
        <v>13413</v>
      </c>
      <c r="M9824" s="548" t="s">
        <v>13758</v>
      </c>
      <c r="N9824" s="545" t="s">
        <v>13413</v>
      </c>
      <c r="O9824" s="545" t="s">
        <v>13413</v>
      </c>
      <c r="P9824" s="549">
        <v>7411</v>
      </c>
      <c r="Q9824" s="549">
        <v>1</v>
      </c>
      <c r="R9824" s="549">
        <v>138</v>
      </c>
      <c r="S9824" s="548"/>
      <c r="T9824" s="548"/>
      <c r="U9824" s="99"/>
    </row>
    <row r="9825" spans="1:21" ht="19.5" customHeight="1">
      <c r="A9825" s="545">
        <v>104691</v>
      </c>
      <c r="B9825" s="545" t="s">
        <v>9929</v>
      </c>
      <c r="C9825" s="545" t="s">
        <v>209</v>
      </c>
      <c r="D9825" s="546"/>
      <c r="E9825" s="171" t="str">
        <f t="shared" si="153"/>
        <v>1900</v>
      </c>
      <c r="F9825" s="547">
        <v>0</v>
      </c>
      <c r="G9825" s="548">
        <v>0</v>
      </c>
      <c r="H9825" s="547">
        <v>0</v>
      </c>
      <c r="I9825" s="545" t="s">
        <v>12697</v>
      </c>
      <c r="J9825" s="545"/>
      <c r="K9825" s="545" t="s">
        <v>19328</v>
      </c>
      <c r="L9825" s="545" t="s">
        <v>13413</v>
      </c>
      <c r="M9825" s="548" t="s">
        <v>13758</v>
      </c>
      <c r="N9825" s="545" t="s">
        <v>13413</v>
      </c>
      <c r="O9825" s="545" t="s">
        <v>13413</v>
      </c>
      <c r="P9825" s="549">
        <v>7412</v>
      </c>
      <c r="Q9825" s="549">
        <v>1</v>
      </c>
      <c r="R9825" s="549">
        <v>138</v>
      </c>
      <c r="S9825" s="548"/>
      <c r="T9825" s="548"/>
      <c r="U9825" s="99"/>
    </row>
    <row r="9826" spans="1:21" ht="19.5" customHeight="1">
      <c r="A9826" s="545">
        <v>104692</v>
      </c>
      <c r="B9826" s="545" t="s">
        <v>2456</v>
      </c>
      <c r="C9826" s="545" t="s">
        <v>216</v>
      </c>
      <c r="D9826" s="546"/>
      <c r="E9826" s="171" t="str">
        <f t="shared" si="153"/>
        <v>1900</v>
      </c>
      <c r="F9826" s="547">
        <v>0</v>
      </c>
      <c r="G9826" s="548">
        <v>0</v>
      </c>
      <c r="H9826" s="547">
        <v>0</v>
      </c>
      <c r="I9826" s="545" t="s">
        <v>12642</v>
      </c>
      <c r="J9826" s="545"/>
      <c r="K9826" s="545" t="s">
        <v>19329</v>
      </c>
      <c r="L9826" s="545" t="s">
        <v>13413</v>
      </c>
      <c r="M9826" s="548" t="s">
        <v>13758</v>
      </c>
      <c r="N9826" s="545" t="s">
        <v>13413</v>
      </c>
      <c r="O9826" s="545" t="s">
        <v>13413</v>
      </c>
      <c r="P9826" s="549">
        <v>7413</v>
      </c>
      <c r="Q9826" s="549">
        <v>1</v>
      </c>
      <c r="R9826" s="549">
        <v>135</v>
      </c>
      <c r="S9826" s="548"/>
      <c r="T9826" s="548"/>
      <c r="U9826" s="99"/>
    </row>
    <row r="9827" spans="1:21" ht="19.5" customHeight="1">
      <c r="A9827" s="545">
        <v>104693</v>
      </c>
      <c r="B9827" s="545" t="s">
        <v>9928</v>
      </c>
      <c r="C9827" s="545" t="s">
        <v>209</v>
      </c>
      <c r="D9827" s="546"/>
      <c r="E9827" s="171" t="str">
        <f t="shared" si="153"/>
        <v>1900</v>
      </c>
      <c r="F9827" s="547">
        <v>0</v>
      </c>
      <c r="G9827" s="548">
        <v>0</v>
      </c>
      <c r="H9827" s="547">
        <v>0</v>
      </c>
      <c r="I9827" s="545" t="s">
        <v>12697</v>
      </c>
      <c r="J9827" s="545"/>
      <c r="K9827" s="545" t="s">
        <v>13413</v>
      </c>
      <c r="L9827" s="545" t="s">
        <v>13413</v>
      </c>
      <c r="M9827" s="548" t="s">
        <v>13758</v>
      </c>
      <c r="N9827" s="545" t="s">
        <v>13413</v>
      </c>
      <c r="O9827" s="545" t="s">
        <v>13413</v>
      </c>
      <c r="P9827" s="549">
        <v>7414</v>
      </c>
      <c r="Q9827" s="549">
        <v>1</v>
      </c>
      <c r="R9827" s="549">
        <v>138</v>
      </c>
      <c r="S9827" s="548"/>
      <c r="T9827" s="548"/>
      <c r="U9827" s="99"/>
    </row>
    <row r="9828" spans="1:21" ht="19.5" customHeight="1">
      <c r="A9828" s="545">
        <v>104694</v>
      </c>
      <c r="B9828" s="545" t="s">
        <v>9927</v>
      </c>
      <c r="C9828" s="545" t="s">
        <v>209</v>
      </c>
      <c r="D9828" s="546"/>
      <c r="E9828" s="171" t="str">
        <f t="shared" si="153"/>
        <v>1900</v>
      </c>
      <c r="F9828" s="547">
        <v>0</v>
      </c>
      <c r="G9828" s="548">
        <v>0</v>
      </c>
      <c r="H9828" s="547">
        <v>0</v>
      </c>
      <c r="I9828" s="545" t="s">
        <v>12697</v>
      </c>
      <c r="J9828" s="545"/>
      <c r="K9828" s="545" t="s">
        <v>13413</v>
      </c>
      <c r="L9828" s="545" t="s">
        <v>13413</v>
      </c>
      <c r="M9828" s="548" t="s">
        <v>13758</v>
      </c>
      <c r="N9828" s="545" t="s">
        <v>13413</v>
      </c>
      <c r="O9828" s="545" t="s">
        <v>13413</v>
      </c>
      <c r="P9828" s="549">
        <v>7415</v>
      </c>
      <c r="Q9828" s="549">
        <v>1</v>
      </c>
      <c r="R9828" s="549">
        <v>138</v>
      </c>
      <c r="S9828" s="548"/>
      <c r="T9828" s="548"/>
      <c r="U9828" s="99"/>
    </row>
    <row r="9829" spans="1:21" ht="19.5" customHeight="1">
      <c r="A9829" s="545">
        <v>104695</v>
      </c>
      <c r="B9829" s="545" t="s">
        <v>9926</v>
      </c>
      <c r="C9829" s="545" t="s">
        <v>209</v>
      </c>
      <c r="D9829" s="546">
        <v>46052</v>
      </c>
      <c r="E9829" s="171" t="str">
        <f t="shared" si="153"/>
        <v>2026</v>
      </c>
      <c r="F9829" s="547">
        <v>64337</v>
      </c>
      <c r="G9829" s="548">
        <v>0.19</v>
      </c>
      <c r="H9829" s="547">
        <v>54064.71</v>
      </c>
      <c r="I9829" s="545" t="s">
        <v>12697</v>
      </c>
      <c r="J9829" s="545" t="s">
        <v>13307</v>
      </c>
      <c r="K9829" s="545" t="s">
        <v>13413</v>
      </c>
      <c r="L9829" s="545" t="s">
        <v>13413</v>
      </c>
      <c r="M9829" s="548" t="s">
        <v>13758</v>
      </c>
      <c r="N9829" s="545" t="s">
        <v>13413</v>
      </c>
      <c r="O9829" s="545" t="s">
        <v>13413</v>
      </c>
      <c r="P9829" s="549">
        <v>7416</v>
      </c>
      <c r="Q9829" s="549">
        <v>1</v>
      </c>
      <c r="R9829" s="549">
        <v>138</v>
      </c>
      <c r="S9829" s="548">
        <v>2228</v>
      </c>
      <c r="T9829" s="548"/>
      <c r="U9829" s="99"/>
    </row>
    <row r="9830" spans="1:21" ht="19.5" customHeight="1">
      <c r="A9830" s="545">
        <v>104696</v>
      </c>
      <c r="B9830" s="545" t="s">
        <v>2432</v>
      </c>
      <c r="C9830" s="545" t="s">
        <v>216</v>
      </c>
      <c r="D9830" s="546"/>
      <c r="E9830" s="171" t="str">
        <f t="shared" si="153"/>
        <v>1900</v>
      </c>
      <c r="F9830" s="547">
        <v>0</v>
      </c>
      <c r="G9830" s="548">
        <v>0</v>
      </c>
      <c r="H9830" s="547">
        <v>0</v>
      </c>
      <c r="I9830" s="545" t="s">
        <v>12642</v>
      </c>
      <c r="J9830" s="545"/>
      <c r="K9830" s="545" t="s">
        <v>13413</v>
      </c>
      <c r="L9830" s="545" t="s">
        <v>13413</v>
      </c>
      <c r="M9830" s="548" t="s">
        <v>13758</v>
      </c>
      <c r="N9830" s="545" t="s">
        <v>13413</v>
      </c>
      <c r="O9830" s="545" t="s">
        <v>13413</v>
      </c>
      <c r="P9830" s="549">
        <v>7417</v>
      </c>
      <c r="Q9830" s="549">
        <v>1</v>
      </c>
      <c r="R9830" s="549">
        <v>135</v>
      </c>
      <c r="S9830" s="548"/>
      <c r="T9830" s="548"/>
      <c r="U9830" s="99"/>
    </row>
    <row r="9831" spans="1:21" ht="19.5" customHeight="1">
      <c r="A9831" s="545">
        <v>104697</v>
      </c>
      <c r="B9831" s="545" t="s">
        <v>6860</v>
      </c>
      <c r="C9831" s="545" t="s">
        <v>209</v>
      </c>
      <c r="D9831" s="546">
        <v>46052</v>
      </c>
      <c r="E9831" s="171" t="str">
        <f t="shared" si="153"/>
        <v>2026</v>
      </c>
      <c r="F9831" s="547">
        <v>9098</v>
      </c>
      <c r="G9831" s="548">
        <v>0.19</v>
      </c>
      <c r="H9831" s="547">
        <v>7645.38</v>
      </c>
      <c r="I9831" s="545" t="s">
        <v>12652</v>
      </c>
      <c r="J9831" s="545" t="s">
        <v>13307</v>
      </c>
      <c r="K9831" s="545" t="s">
        <v>13413</v>
      </c>
      <c r="L9831" s="545" t="s">
        <v>13413</v>
      </c>
      <c r="M9831" s="548" t="s">
        <v>13758</v>
      </c>
      <c r="N9831" s="545" t="s">
        <v>13413</v>
      </c>
      <c r="O9831" s="545" t="s">
        <v>13413</v>
      </c>
      <c r="P9831" s="549">
        <v>7418</v>
      </c>
      <c r="Q9831" s="549">
        <v>1</v>
      </c>
      <c r="R9831" s="549">
        <v>134</v>
      </c>
      <c r="S9831" s="548">
        <v>2228</v>
      </c>
      <c r="T9831" s="548"/>
      <c r="U9831" s="99"/>
    </row>
    <row r="9832" spans="1:21" ht="19.5" customHeight="1">
      <c r="A9832" s="545">
        <v>104698</v>
      </c>
      <c r="B9832" s="545" t="s">
        <v>5074</v>
      </c>
      <c r="C9832" s="545" t="s">
        <v>216</v>
      </c>
      <c r="D9832" s="546"/>
      <c r="E9832" s="171" t="str">
        <f t="shared" si="153"/>
        <v>1900</v>
      </c>
      <c r="F9832" s="547">
        <v>0</v>
      </c>
      <c r="G9832" s="548">
        <v>0</v>
      </c>
      <c r="H9832" s="547">
        <v>0</v>
      </c>
      <c r="I9832" s="545" t="s">
        <v>12676</v>
      </c>
      <c r="J9832" s="545"/>
      <c r="K9832" s="545" t="s">
        <v>5074</v>
      </c>
      <c r="L9832" s="545" t="s">
        <v>13413</v>
      </c>
      <c r="M9832" s="548" t="s">
        <v>13758</v>
      </c>
      <c r="N9832" s="545" t="s">
        <v>13413</v>
      </c>
      <c r="O9832" s="545" t="s">
        <v>13413</v>
      </c>
      <c r="P9832" s="549">
        <v>7419</v>
      </c>
      <c r="Q9832" s="549">
        <v>1</v>
      </c>
      <c r="R9832" s="549">
        <v>14</v>
      </c>
      <c r="S9832" s="548"/>
      <c r="T9832" s="548"/>
      <c r="U9832" s="99"/>
    </row>
    <row r="9833" spans="1:21" ht="19.5" customHeight="1">
      <c r="A9833" s="545">
        <v>104699</v>
      </c>
      <c r="B9833" s="545" t="s">
        <v>6897</v>
      </c>
      <c r="C9833" s="545" t="s">
        <v>216</v>
      </c>
      <c r="D9833" s="546">
        <v>46052</v>
      </c>
      <c r="E9833" s="171" t="str">
        <f t="shared" si="153"/>
        <v>2026</v>
      </c>
      <c r="F9833" s="547">
        <v>1193</v>
      </c>
      <c r="G9833" s="548">
        <v>0.19</v>
      </c>
      <c r="H9833" s="547">
        <v>1002.52</v>
      </c>
      <c r="I9833" s="545" t="s">
        <v>12706</v>
      </c>
      <c r="J9833" s="545" t="s">
        <v>13307</v>
      </c>
      <c r="K9833" s="545" t="s">
        <v>13413</v>
      </c>
      <c r="L9833" s="545" t="s">
        <v>13413</v>
      </c>
      <c r="M9833" s="548" t="s">
        <v>13758</v>
      </c>
      <c r="N9833" s="545" t="s">
        <v>13413</v>
      </c>
      <c r="O9833" s="545" t="s">
        <v>13413</v>
      </c>
      <c r="P9833" s="549">
        <v>7420</v>
      </c>
      <c r="Q9833" s="549">
        <v>1</v>
      </c>
      <c r="R9833" s="549">
        <v>128</v>
      </c>
      <c r="S9833" s="548">
        <v>2228</v>
      </c>
      <c r="T9833" s="548"/>
      <c r="U9833" s="99"/>
    </row>
    <row r="9834" spans="1:21" ht="19.5" customHeight="1">
      <c r="A9834" s="545">
        <v>104700</v>
      </c>
      <c r="B9834" s="545" t="s">
        <v>9925</v>
      </c>
      <c r="C9834" s="545" t="s">
        <v>216</v>
      </c>
      <c r="D9834" s="546"/>
      <c r="E9834" s="171" t="str">
        <f t="shared" si="153"/>
        <v>1900</v>
      </c>
      <c r="F9834" s="547">
        <v>0</v>
      </c>
      <c r="G9834" s="548">
        <v>0</v>
      </c>
      <c r="H9834" s="547">
        <v>0</v>
      </c>
      <c r="I9834" s="545" t="s">
        <v>12652</v>
      </c>
      <c r="J9834" s="545"/>
      <c r="K9834" s="545" t="s">
        <v>19330</v>
      </c>
      <c r="L9834" s="545" t="s">
        <v>13413</v>
      </c>
      <c r="M9834" s="548" t="s">
        <v>13758</v>
      </c>
      <c r="N9834" s="545" t="s">
        <v>13413</v>
      </c>
      <c r="O9834" s="545" t="s">
        <v>13413</v>
      </c>
      <c r="P9834" s="549">
        <v>7421</v>
      </c>
      <c r="Q9834" s="549">
        <v>1</v>
      </c>
      <c r="R9834" s="549">
        <v>134</v>
      </c>
      <c r="S9834" s="548"/>
      <c r="T9834" s="548"/>
      <c r="U9834" s="99"/>
    </row>
    <row r="9835" spans="1:21" ht="19.5" customHeight="1">
      <c r="A9835" s="545">
        <v>104701</v>
      </c>
      <c r="B9835" s="545" t="s">
        <v>6958</v>
      </c>
      <c r="C9835" s="545" t="s">
        <v>216</v>
      </c>
      <c r="D9835" s="546">
        <v>46080</v>
      </c>
      <c r="E9835" s="171" t="str">
        <f t="shared" si="153"/>
        <v>2026</v>
      </c>
      <c r="F9835" s="547">
        <v>189</v>
      </c>
      <c r="G9835" s="548">
        <v>0.19</v>
      </c>
      <c r="H9835" s="547">
        <v>158.82</v>
      </c>
      <c r="I9835" s="545" t="s">
        <v>12652</v>
      </c>
      <c r="J9835" s="545" t="s">
        <v>13296</v>
      </c>
      <c r="K9835" s="545" t="s">
        <v>19330</v>
      </c>
      <c r="L9835" s="545" t="s">
        <v>13413</v>
      </c>
      <c r="M9835" s="548" t="s">
        <v>13758</v>
      </c>
      <c r="N9835" s="545" t="s">
        <v>13413</v>
      </c>
      <c r="O9835" s="545" t="s">
        <v>13413</v>
      </c>
      <c r="P9835" s="549">
        <v>7422</v>
      </c>
      <c r="Q9835" s="549">
        <v>1</v>
      </c>
      <c r="R9835" s="549">
        <v>134</v>
      </c>
      <c r="S9835" s="548">
        <v>2218</v>
      </c>
      <c r="T9835" s="548"/>
      <c r="U9835" s="99"/>
    </row>
    <row r="9836" spans="1:21" ht="19.5" customHeight="1">
      <c r="A9836" s="545">
        <v>104702</v>
      </c>
      <c r="B9836" s="545" t="s">
        <v>6896</v>
      </c>
      <c r="C9836" s="545" t="s">
        <v>216</v>
      </c>
      <c r="D9836" s="546">
        <v>46052</v>
      </c>
      <c r="E9836" s="171" t="str">
        <f t="shared" si="153"/>
        <v>2026</v>
      </c>
      <c r="F9836" s="547">
        <v>284</v>
      </c>
      <c r="G9836" s="548">
        <v>0.19</v>
      </c>
      <c r="H9836" s="547">
        <v>238.66</v>
      </c>
      <c r="I9836" s="545" t="s">
        <v>12706</v>
      </c>
      <c r="J9836" s="545" t="s">
        <v>13307</v>
      </c>
      <c r="K9836" s="545" t="s">
        <v>19331</v>
      </c>
      <c r="L9836" s="545" t="s">
        <v>13413</v>
      </c>
      <c r="M9836" s="548" t="s">
        <v>13758</v>
      </c>
      <c r="N9836" s="545" t="s">
        <v>13413</v>
      </c>
      <c r="O9836" s="545" t="s">
        <v>13413</v>
      </c>
      <c r="P9836" s="549">
        <v>7423</v>
      </c>
      <c r="Q9836" s="549">
        <v>1</v>
      </c>
      <c r="R9836" s="549">
        <v>128</v>
      </c>
      <c r="S9836" s="548">
        <v>2228</v>
      </c>
      <c r="T9836" s="548"/>
      <c r="U9836" s="99"/>
    </row>
    <row r="9837" spans="1:21" ht="19.5" customHeight="1">
      <c r="A9837" s="545">
        <v>104703</v>
      </c>
      <c r="B9837" s="545" t="s">
        <v>9924</v>
      </c>
      <c r="C9837" s="545" t="s">
        <v>216</v>
      </c>
      <c r="D9837" s="546"/>
      <c r="E9837" s="171" t="str">
        <f t="shared" si="153"/>
        <v>1900</v>
      </c>
      <c r="F9837" s="547">
        <v>0</v>
      </c>
      <c r="G9837" s="548">
        <v>0</v>
      </c>
      <c r="H9837" s="547">
        <v>0</v>
      </c>
      <c r="I9837" s="545" t="s">
        <v>12706</v>
      </c>
      <c r="J9837" s="545"/>
      <c r="K9837" s="545" t="s">
        <v>13413</v>
      </c>
      <c r="L9837" s="545" t="s">
        <v>13413</v>
      </c>
      <c r="M9837" s="548" t="s">
        <v>13758</v>
      </c>
      <c r="N9837" s="545" t="s">
        <v>13413</v>
      </c>
      <c r="O9837" s="545" t="s">
        <v>13413</v>
      </c>
      <c r="P9837" s="549">
        <v>7424</v>
      </c>
      <c r="Q9837" s="549">
        <v>1</v>
      </c>
      <c r="R9837" s="549">
        <v>128</v>
      </c>
      <c r="S9837" s="548"/>
      <c r="T9837" s="548"/>
      <c r="U9837" s="99"/>
    </row>
    <row r="9838" spans="1:21" ht="19.5" customHeight="1">
      <c r="A9838" s="545">
        <v>104704</v>
      </c>
      <c r="B9838" s="545" t="s">
        <v>6195</v>
      </c>
      <c r="C9838" s="545" t="s">
        <v>209</v>
      </c>
      <c r="D9838" s="546">
        <v>45013</v>
      </c>
      <c r="E9838" s="171" t="str">
        <f t="shared" si="153"/>
        <v>2023</v>
      </c>
      <c r="F9838" s="547">
        <v>1654641</v>
      </c>
      <c r="G9838" s="548">
        <v>0.19</v>
      </c>
      <c r="H9838" s="547">
        <v>1390454.62</v>
      </c>
      <c r="I9838" s="545" t="s">
        <v>12697</v>
      </c>
      <c r="J9838" s="545" t="s">
        <v>13297</v>
      </c>
      <c r="K9838" s="545" t="s">
        <v>13413</v>
      </c>
      <c r="L9838" s="545" t="s">
        <v>13413</v>
      </c>
      <c r="M9838" s="548" t="s">
        <v>13758</v>
      </c>
      <c r="N9838" s="545" t="s">
        <v>13413</v>
      </c>
      <c r="O9838" s="545" t="s">
        <v>13413</v>
      </c>
      <c r="P9838" s="549">
        <v>7425</v>
      </c>
      <c r="Q9838" s="549">
        <v>1</v>
      </c>
      <c r="R9838" s="549">
        <v>138</v>
      </c>
      <c r="S9838" s="548">
        <v>2257</v>
      </c>
      <c r="T9838" s="548"/>
      <c r="U9838" s="99"/>
    </row>
    <row r="9839" spans="1:21" ht="19.5" customHeight="1">
      <c r="A9839" s="545">
        <v>104705</v>
      </c>
      <c r="B9839" s="545" t="s">
        <v>7229</v>
      </c>
      <c r="C9839" s="545" t="s">
        <v>216</v>
      </c>
      <c r="D9839" s="546">
        <v>43839</v>
      </c>
      <c r="E9839" s="171" t="str">
        <f t="shared" si="153"/>
        <v>2020</v>
      </c>
      <c r="F9839" s="547">
        <v>3849</v>
      </c>
      <c r="G9839" s="548">
        <v>0.19</v>
      </c>
      <c r="H9839" s="547">
        <v>3234.45</v>
      </c>
      <c r="I9839" s="545" t="s">
        <v>12650</v>
      </c>
      <c r="J9839" s="545" t="s">
        <v>13297</v>
      </c>
      <c r="K9839" s="545" t="s">
        <v>13413</v>
      </c>
      <c r="L9839" s="545" t="s">
        <v>13413</v>
      </c>
      <c r="M9839" s="548" t="s">
        <v>13758</v>
      </c>
      <c r="N9839" s="545" t="s">
        <v>13413</v>
      </c>
      <c r="O9839" s="545" t="s">
        <v>13413</v>
      </c>
      <c r="P9839" s="549">
        <v>7426</v>
      </c>
      <c r="Q9839" s="549">
        <v>1</v>
      </c>
      <c r="R9839" s="549">
        <v>127</v>
      </c>
      <c r="S9839" s="548">
        <v>2257</v>
      </c>
      <c r="T9839" s="548"/>
      <c r="U9839" s="99"/>
    </row>
    <row r="9840" spans="1:21" ht="19.5" customHeight="1">
      <c r="A9840" s="545">
        <v>104706</v>
      </c>
      <c r="B9840" s="545" t="s">
        <v>9923</v>
      </c>
      <c r="C9840" s="545" t="s">
        <v>216</v>
      </c>
      <c r="D9840" s="546"/>
      <c r="E9840" s="171" t="str">
        <f t="shared" si="153"/>
        <v>1900</v>
      </c>
      <c r="F9840" s="547">
        <v>0</v>
      </c>
      <c r="G9840" s="548">
        <v>0</v>
      </c>
      <c r="H9840" s="547">
        <v>0</v>
      </c>
      <c r="I9840" s="545" t="s">
        <v>12697</v>
      </c>
      <c r="J9840" s="545"/>
      <c r="K9840" s="545" t="s">
        <v>13413</v>
      </c>
      <c r="L9840" s="545" t="s">
        <v>13413</v>
      </c>
      <c r="M9840" s="548" t="s">
        <v>13758</v>
      </c>
      <c r="N9840" s="545" t="s">
        <v>13413</v>
      </c>
      <c r="O9840" s="545" t="s">
        <v>13413</v>
      </c>
      <c r="P9840" s="549">
        <v>7427</v>
      </c>
      <c r="Q9840" s="549">
        <v>1</v>
      </c>
      <c r="R9840" s="549">
        <v>138</v>
      </c>
      <c r="S9840" s="548"/>
      <c r="T9840" s="548"/>
      <c r="U9840" s="99"/>
    </row>
    <row r="9841" spans="1:21" ht="19.5" customHeight="1">
      <c r="A9841" s="545">
        <v>104707</v>
      </c>
      <c r="B9841" s="545" t="s">
        <v>4382</v>
      </c>
      <c r="C9841" s="545" t="s">
        <v>216</v>
      </c>
      <c r="D9841" s="546">
        <v>43707</v>
      </c>
      <c r="E9841" s="171" t="str">
        <f t="shared" si="153"/>
        <v>2019</v>
      </c>
      <c r="F9841" s="547">
        <v>3400</v>
      </c>
      <c r="G9841" s="548">
        <v>0.19</v>
      </c>
      <c r="H9841" s="547">
        <v>2857.14</v>
      </c>
      <c r="I9841" s="545" t="s">
        <v>12973</v>
      </c>
      <c r="J9841" s="545" t="s">
        <v>13296</v>
      </c>
      <c r="K9841" s="545" t="s">
        <v>13413</v>
      </c>
      <c r="L9841" s="545" t="s">
        <v>13413</v>
      </c>
      <c r="M9841" s="548" t="s">
        <v>13758</v>
      </c>
      <c r="N9841" s="545" t="s">
        <v>13413</v>
      </c>
      <c r="O9841" s="545" t="s">
        <v>13413</v>
      </c>
      <c r="P9841" s="549">
        <v>7428</v>
      </c>
      <c r="Q9841" s="549">
        <v>1</v>
      </c>
      <c r="R9841" s="549">
        <v>59</v>
      </c>
      <c r="S9841" s="548">
        <v>2218</v>
      </c>
      <c r="T9841" s="548"/>
      <c r="U9841" s="99"/>
    </row>
    <row r="9842" spans="1:21" ht="19.5" customHeight="1">
      <c r="A9842" s="545">
        <v>104708</v>
      </c>
      <c r="B9842" s="545" t="s">
        <v>2014</v>
      </c>
      <c r="C9842" s="545" t="s">
        <v>216</v>
      </c>
      <c r="D9842" s="546">
        <v>43844</v>
      </c>
      <c r="E9842" s="171" t="str">
        <f t="shared" si="153"/>
        <v>2020</v>
      </c>
      <c r="F9842" s="547">
        <v>1745.73</v>
      </c>
      <c r="G9842" s="548">
        <v>0.19</v>
      </c>
      <c r="H9842" s="547">
        <v>1467</v>
      </c>
      <c r="I9842" s="545" t="s">
        <v>12706</v>
      </c>
      <c r="J9842" s="545" t="s">
        <v>13297</v>
      </c>
      <c r="K9842" s="545" t="s">
        <v>19332</v>
      </c>
      <c r="L9842" s="545" t="s">
        <v>13413</v>
      </c>
      <c r="M9842" s="548" t="s">
        <v>13758</v>
      </c>
      <c r="N9842" s="545" t="s">
        <v>13413</v>
      </c>
      <c r="O9842" s="545" t="s">
        <v>13413</v>
      </c>
      <c r="P9842" s="549">
        <v>7429</v>
      </c>
      <c r="Q9842" s="549">
        <v>1</v>
      </c>
      <c r="R9842" s="549">
        <v>128</v>
      </c>
      <c r="S9842" s="548">
        <v>2257</v>
      </c>
      <c r="T9842" s="548"/>
      <c r="U9842" s="99"/>
    </row>
    <row r="9843" spans="1:21" ht="19.5" customHeight="1">
      <c r="A9843" s="545">
        <v>104709</v>
      </c>
      <c r="B9843" s="545" t="s">
        <v>2429</v>
      </c>
      <c r="C9843" s="545" t="s">
        <v>216</v>
      </c>
      <c r="D9843" s="546"/>
      <c r="E9843" s="171" t="str">
        <f t="shared" si="153"/>
        <v>1900</v>
      </c>
      <c r="F9843" s="547">
        <v>0</v>
      </c>
      <c r="G9843" s="548">
        <v>0</v>
      </c>
      <c r="H9843" s="547">
        <v>0</v>
      </c>
      <c r="I9843" s="545" t="s">
        <v>12697</v>
      </c>
      <c r="J9843" s="545"/>
      <c r="K9843" s="545" t="s">
        <v>13413</v>
      </c>
      <c r="L9843" s="545" t="s">
        <v>13413</v>
      </c>
      <c r="M9843" s="548" t="s">
        <v>13758</v>
      </c>
      <c r="N9843" s="545" t="s">
        <v>13413</v>
      </c>
      <c r="O9843" s="545" t="s">
        <v>13413</v>
      </c>
      <c r="P9843" s="549">
        <v>7430</v>
      </c>
      <c r="Q9843" s="549">
        <v>1</v>
      </c>
      <c r="R9843" s="549">
        <v>138</v>
      </c>
      <c r="S9843" s="548"/>
      <c r="T9843" s="548"/>
      <c r="U9843" s="99"/>
    </row>
    <row r="9844" spans="1:21" ht="19.5" customHeight="1">
      <c r="A9844" s="545">
        <v>104710</v>
      </c>
      <c r="B9844" s="545" t="s">
        <v>9922</v>
      </c>
      <c r="C9844" s="545" t="s">
        <v>216</v>
      </c>
      <c r="D9844" s="546"/>
      <c r="E9844" s="171" t="str">
        <f t="shared" si="153"/>
        <v>1900</v>
      </c>
      <c r="F9844" s="547">
        <v>0</v>
      </c>
      <c r="G9844" s="548">
        <v>0</v>
      </c>
      <c r="H9844" s="547">
        <v>0</v>
      </c>
      <c r="I9844" s="545" t="s">
        <v>12697</v>
      </c>
      <c r="J9844" s="545"/>
      <c r="K9844" s="545" t="s">
        <v>13413</v>
      </c>
      <c r="L9844" s="545" t="s">
        <v>13413</v>
      </c>
      <c r="M9844" s="548" t="s">
        <v>13758</v>
      </c>
      <c r="N9844" s="545" t="s">
        <v>13413</v>
      </c>
      <c r="O9844" s="545" t="s">
        <v>13413</v>
      </c>
      <c r="P9844" s="549">
        <v>7431</v>
      </c>
      <c r="Q9844" s="549">
        <v>1</v>
      </c>
      <c r="R9844" s="549">
        <v>138</v>
      </c>
      <c r="S9844" s="548"/>
      <c r="T9844" s="548"/>
      <c r="U9844" s="99"/>
    </row>
    <row r="9845" spans="1:21" ht="19.5" customHeight="1">
      <c r="A9845" s="545">
        <v>104711</v>
      </c>
      <c r="B9845" s="545" t="s">
        <v>9921</v>
      </c>
      <c r="C9845" s="545" t="s">
        <v>216</v>
      </c>
      <c r="D9845" s="546"/>
      <c r="E9845" s="171" t="str">
        <f t="shared" si="153"/>
        <v>1900</v>
      </c>
      <c r="F9845" s="547">
        <v>0</v>
      </c>
      <c r="G9845" s="548">
        <v>0</v>
      </c>
      <c r="H9845" s="547">
        <v>0</v>
      </c>
      <c r="I9845" s="545" t="s">
        <v>12697</v>
      </c>
      <c r="J9845" s="545"/>
      <c r="K9845" s="545" t="s">
        <v>13413</v>
      </c>
      <c r="L9845" s="545" t="s">
        <v>13413</v>
      </c>
      <c r="M9845" s="548" t="s">
        <v>13758</v>
      </c>
      <c r="N9845" s="545" t="s">
        <v>13413</v>
      </c>
      <c r="O9845" s="545" t="s">
        <v>13413</v>
      </c>
      <c r="P9845" s="549">
        <v>7432</v>
      </c>
      <c r="Q9845" s="549">
        <v>1</v>
      </c>
      <c r="R9845" s="549">
        <v>138</v>
      </c>
      <c r="S9845" s="548"/>
      <c r="T9845" s="548"/>
      <c r="U9845" s="99"/>
    </row>
    <row r="9846" spans="1:21" ht="19.5" customHeight="1">
      <c r="A9846" s="545">
        <v>104712</v>
      </c>
      <c r="B9846" s="545" t="s">
        <v>2575</v>
      </c>
      <c r="C9846" s="545" t="s">
        <v>209</v>
      </c>
      <c r="D9846" s="546"/>
      <c r="E9846" s="171" t="str">
        <f t="shared" si="153"/>
        <v>1900</v>
      </c>
      <c r="F9846" s="547">
        <v>0</v>
      </c>
      <c r="G9846" s="548">
        <v>0</v>
      </c>
      <c r="H9846" s="547">
        <v>0</v>
      </c>
      <c r="I9846" s="545" t="s">
        <v>12697</v>
      </c>
      <c r="J9846" s="545"/>
      <c r="K9846" s="545" t="s">
        <v>13413</v>
      </c>
      <c r="L9846" s="545" t="s">
        <v>13413</v>
      </c>
      <c r="M9846" s="548" t="s">
        <v>13758</v>
      </c>
      <c r="N9846" s="545" t="s">
        <v>13413</v>
      </c>
      <c r="O9846" s="545" t="s">
        <v>13413</v>
      </c>
      <c r="P9846" s="549">
        <v>7433</v>
      </c>
      <c r="Q9846" s="549">
        <v>1</v>
      </c>
      <c r="R9846" s="549">
        <v>138</v>
      </c>
      <c r="S9846" s="548"/>
      <c r="T9846" s="548"/>
      <c r="U9846" s="99"/>
    </row>
    <row r="9847" spans="1:21" ht="19.5" customHeight="1">
      <c r="A9847" s="545">
        <v>104713</v>
      </c>
      <c r="B9847" s="545" t="s">
        <v>6194</v>
      </c>
      <c r="C9847" s="545" t="s">
        <v>216</v>
      </c>
      <c r="D9847" s="546">
        <v>46052</v>
      </c>
      <c r="E9847" s="171" t="str">
        <f t="shared" si="153"/>
        <v>2026</v>
      </c>
      <c r="F9847" s="547">
        <v>666774</v>
      </c>
      <c r="G9847" s="548">
        <v>0.19</v>
      </c>
      <c r="H9847" s="547">
        <v>560314.29</v>
      </c>
      <c r="I9847" s="545" t="s">
        <v>12735</v>
      </c>
      <c r="J9847" s="545" t="s">
        <v>13307</v>
      </c>
      <c r="K9847" s="545" t="s">
        <v>19333</v>
      </c>
      <c r="L9847" s="545" t="s">
        <v>13413</v>
      </c>
      <c r="M9847" s="548" t="s">
        <v>13758</v>
      </c>
      <c r="N9847" s="545" t="s">
        <v>13413</v>
      </c>
      <c r="O9847" s="545" t="s">
        <v>13413</v>
      </c>
      <c r="P9847" s="549">
        <v>7434</v>
      </c>
      <c r="Q9847" s="549">
        <v>1</v>
      </c>
      <c r="R9847" s="549">
        <v>158</v>
      </c>
      <c r="S9847" s="548">
        <v>2228</v>
      </c>
      <c r="T9847" s="548"/>
      <c r="U9847" s="99"/>
    </row>
    <row r="9848" spans="1:21" ht="19.5" customHeight="1">
      <c r="A9848" s="545">
        <v>104714</v>
      </c>
      <c r="B9848" s="545" t="s">
        <v>6193</v>
      </c>
      <c r="C9848" s="545" t="s">
        <v>216</v>
      </c>
      <c r="D9848" s="546">
        <v>45708</v>
      </c>
      <c r="E9848" s="171" t="str">
        <f t="shared" si="153"/>
        <v>2025</v>
      </c>
      <c r="F9848" s="547">
        <v>109.06</v>
      </c>
      <c r="G9848" s="548">
        <v>0.19</v>
      </c>
      <c r="H9848" s="547">
        <v>91.65</v>
      </c>
      <c r="I9848" s="545" t="s">
        <v>12650</v>
      </c>
      <c r="J9848" s="545" t="s">
        <v>13307</v>
      </c>
      <c r="K9848" s="545" t="s">
        <v>19334</v>
      </c>
      <c r="L9848" s="545" t="s">
        <v>13413</v>
      </c>
      <c r="M9848" s="548" t="s">
        <v>13758</v>
      </c>
      <c r="N9848" s="545" t="s">
        <v>13413</v>
      </c>
      <c r="O9848" s="545" t="s">
        <v>13413</v>
      </c>
      <c r="P9848" s="549">
        <v>7435</v>
      </c>
      <c r="Q9848" s="549">
        <v>1</v>
      </c>
      <c r="R9848" s="549">
        <v>127</v>
      </c>
      <c r="S9848" s="548">
        <v>2228</v>
      </c>
      <c r="T9848" s="548"/>
      <c r="U9848" s="99"/>
    </row>
    <row r="9849" spans="1:21" ht="19.5" customHeight="1">
      <c r="A9849" s="545">
        <v>104715</v>
      </c>
      <c r="B9849" s="545" t="s">
        <v>2644</v>
      </c>
      <c r="C9849" s="545" t="s">
        <v>216</v>
      </c>
      <c r="D9849" s="546">
        <v>45708</v>
      </c>
      <c r="E9849" s="171" t="str">
        <f t="shared" si="153"/>
        <v>2025</v>
      </c>
      <c r="F9849" s="547">
        <v>38959.56</v>
      </c>
      <c r="G9849" s="548">
        <v>0</v>
      </c>
      <c r="H9849" s="547">
        <v>38959.56</v>
      </c>
      <c r="I9849" s="545" t="s">
        <v>12642</v>
      </c>
      <c r="J9849" s="545" t="s">
        <v>13307</v>
      </c>
      <c r="K9849" s="545" t="s">
        <v>13413</v>
      </c>
      <c r="L9849" s="545" t="s">
        <v>13413</v>
      </c>
      <c r="M9849" s="548" t="s">
        <v>13758</v>
      </c>
      <c r="N9849" s="545" t="s">
        <v>13413</v>
      </c>
      <c r="O9849" s="545" t="s">
        <v>13413</v>
      </c>
      <c r="P9849" s="549">
        <v>7436</v>
      </c>
      <c r="Q9849" s="549">
        <v>1</v>
      </c>
      <c r="R9849" s="549">
        <v>135</v>
      </c>
      <c r="S9849" s="548">
        <v>2228</v>
      </c>
      <c r="T9849" s="548"/>
      <c r="U9849" s="99"/>
    </row>
    <row r="9850" spans="1:21" ht="19.5" customHeight="1">
      <c r="A9850" s="545">
        <v>104716</v>
      </c>
      <c r="B9850" s="545" t="s">
        <v>1894</v>
      </c>
      <c r="C9850" s="545" t="s">
        <v>216</v>
      </c>
      <c r="D9850" s="546">
        <v>46052</v>
      </c>
      <c r="E9850" s="171" t="str">
        <f t="shared" si="153"/>
        <v>2026</v>
      </c>
      <c r="F9850" s="547">
        <v>198613</v>
      </c>
      <c r="G9850" s="548">
        <v>0.19</v>
      </c>
      <c r="H9850" s="547">
        <v>166901.68</v>
      </c>
      <c r="I9850" s="545" t="s">
        <v>12699</v>
      </c>
      <c r="J9850" s="545" t="s">
        <v>13307</v>
      </c>
      <c r="K9850" s="545" t="s">
        <v>13413</v>
      </c>
      <c r="L9850" s="545" t="s">
        <v>13413</v>
      </c>
      <c r="M9850" s="548" t="s">
        <v>13758</v>
      </c>
      <c r="N9850" s="545" t="s">
        <v>13413</v>
      </c>
      <c r="O9850" s="545" t="s">
        <v>13413</v>
      </c>
      <c r="P9850" s="549">
        <v>7437</v>
      </c>
      <c r="Q9850" s="549">
        <v>1</v>
      </c>
      <c r="R9850" s="549">
        <v>130</v>
      </c>
      <c r="S9850" s="548">
        <v>2228</v>
      </c>
      <c r="T9850" s="548"/>
      <c r="U9850" s="99"/>
    </row>
    <row r="9851" spans="1:21" ht="19.5" customHeight="1">
      <c r="A9851" s="545">
        <v>104717</v>
      </c>
      <c r="B9851" s="545" t="s">
        <v>1880</v>
      </c>
      <c r="C9851" s="545" t="s">
        <v>216</v>
      </c>
      <c r="D9851" s="546">
        <v>45708</v>
      </c>
      <c r="E9851" s="171" t="str">
        <f t="shared" si="153"/>
        <v>2025</v>
      </c>
      <c r="F9851" s="547">
        <v>214300.79999999999</v>
      </c>
      <c r="G9851" s="548">
        <v>0.19</v>
      </c>
      <c r="H9851" s="547">
        <v>180084.71</v>
      </c>
      <c r="I9851" s="545" t="s">
        <v>12699</v>
      </c>
      <c r="J9851" s="545" t="s">
        <v>13307</v>
      </c>
      <c r="K9851" s="545" t="s">
        <v>19335</v>
      </c>
      <c r="L9851" s="545" t="s">
        <v>13413</v>
      </c>
      <c r="M9851" s="548" t="s">
        <v>13758</v>
      </c>
      <c r="N9851" s="545" t="s">
        <v>13413</v>
      </c>
      <c r="O9851" s="545" t="s">
        <v>13413</v>
      </c>
      <c r="P9851" s="549">
        <v>7438</v>
      </c>
      <c r="Q9851" s="549">
        <v>1</v>
      </c>
      <c r="R9851" s="549">
        <v>130</v>
      </c>
      <c r="S9851" s="548">
        <v>2228</v>
      </c>
      <c r="T9851" s="548"/>
      <c r="U9851" s="99"/>
    </row>
    <row r="9852" spans="1:21" ht="19.5" customHeight="1">
      <c r="A9852" s="545">
        <v>104718</v>
      </c>
      <c r="B9852" s="545" t="s">
        <v>6192</v>
      </c>
      <c r="C9852" s="545" t="s">
        <v>221</v>
      </c>
      <c r="D9852" s="546">
        <v>46052</v>
      </c>
      <c r="E9852" s="171" t="str">
        <f t="shared" si="153"/>
        <v>2026</v>
      </c>
      <c r="F9852" s="547">
        <v>71064</v>
      </c>
      <c r="G9852" s="548">
        <v>0</v>
      </c>
      <c r="H9852" s="547">
        <v>71064</v>
      </c>
      <c r="I9852" s="545" t="s">
        <v>12665</v>
      </c>
      <c r="J9852" s="545" t="s">
        <v>13307</v>
      </c>
      <c r="K9852" s="545" t="s">
        <v>19336</v>
      </c>
      <c r="L9852" s="545" t="s">
        <v>13413</v>
      </c>
      <c r="M9852" s="548" t="s">
        <v>13758</v>
      </c>
      <c r="N9852" s="545" t="s">
        <v>13413</v>
      </c>
      <c r="O9852" s="545" t="s">
        <v>13413</v>
      </c>
      <c r="P9852" s="549">
        <v>7439</v>
      </c>
      <c r="Q9852" s="549">
        <v>1</v>
      </c>
      <c r="R9852" s="549">
        <v>75</v>
      </c>
      <c r="S9852" s="548">
        <v>2228</v>
      </c>
      <c r="T9852" s="548"/>
      <c r="U9852" s="99"/>
    </row>
    <row r="9853" spans="1:21" ht="19.5" customHeight="1">
      <c r="A9853" s="545">
        <v>104719</v>
      </c>
      <c r="B9853" s="545" t="s">
        <v>6957</v>
      </c>
      <c r="C9853" s="545" t="s">
        <v>216</v>
      </c>
      <c r="D9853" s="546">
        <v>46052</v>
      </c>
      <c r="E9853" s="171" t="str">
        <f t="shared" si="153"/>
        <v>2026</v>
      </c>
      <c r="F9853" s="547">
        <v>9826</v>
      </c>
      <c r="G9853" s="548">
        <v>0.19</v>
      </c>
      <c r="H9853" s="547">
        <v>8257.14</v>
      </c>
      <c r="I9853" s="545" t="s">
        <v>12650</v>
      </c>
      <c r="J9853" s="545" t="s">
        <v>13307</v>
      </c>
      <c r="K9853" s="545" t="s">
        <v>19337</v>
      </c>
      <c r="L9853" s="545" t="s">
        <v>13413</v>
      </c>
      <c r="M9853" s="548" t="s">
        <v>13758</v>
      </c>
      <c r="N9853" s="545" t="s">
        <v>13413</v>
      </c>
      <c r="O9853" s="545" t="s">
        <v>13413</v>
      </c>
      <c r="P9853" s="549">
        <v>7440</v>
      </c>
      <c r="Q9853" s="549">
        <v>1</v>
      </c>
      <c r="R9853" s="549">
        <v>127</v>
      </c>
      <c r="S9853" s="548">
        <v>2228</v>
      </c>
      <c r="T9853" s="548"/>
      <c r="U9853" s="99"/>
    </row>
    <row r="9854" spans="1:21" ht="19.5" customHeight="1">
      <c r="A9854" s="545">
        <v>104720</v>
      </c>
      <c r="B9854" s="545" t="s">
        <v>2293</v>
      </c>
      <c r="C9854" s="545" t="s">
        <v>216</v>
      </c>
      <c r="D9854" s="546">
        <v>46052</v>
      </c>
      <c r="E9854" s="171" t="str">
        <f t="shared" si="153"/>
        <v>2026</v>
      </c>
      <c r="F9854" s="547">
        <v>23659</v>
      </c>
      <c r="G9854" s="548">
        <v>0.19</v>
      </c>
      <c r="H9854" s="547">
        <v>19881.509999999998</v>
      </c>
      <c r="I9854" s="545" t="s">
        <v>12650</v>
      </c>
      <c r="J9854" s="545" t="s">
        <v>13307</v>
      </c>
      <c r="K9854" s="545" t="s">
        <v>19338</v>
      </c>
      <c r="L9854" s="545" t="s">
        <v>13413</v>
      </c>
      <c r="M9854" s="548" t="s">
        <v>13758</v>
      </c>
      <c r="N9854" s="545" t="s">
        <v>13413</v>
      </c>
      <c r="O9854" s="545" t="s">
        <v>13413</v>
      </c>
      <c r="P9854" s="549">
        <v>7441</v>
      </c>
      <c r="Q9854" s="549">
        <v>1</v>
      </c>
      <c r="R9854" s="549">
        <v>127</v>
      </c>
      <c r="S9854" s="548">
        <v>2228</v>
      </c>
      <c r="T9854" s="548"/>
      <c r="U9854" s="99"/>
    </row>
    <row r="9855" spans="1:21" ht="19.5" customHeight="1">
      <c r="A9855" s="545">
        <v>104721</v>
      </c>
      <c r="B9855" s="545" t="s">
        <v>9920</v>
      </c>
      <c r="C9855" s="545" t="s">
        <v>216</v>
      </c>
      <c r="D9855" s="546"/>
      <c r="E9855" s="171" t="str">
        <f t="shared" si="153"/>
        <v>1900</v>
      </c>
      <c r="F9855" s="547">
        <v>0</v>
      </c>
      <c r="G9855" s="548">
        <v>0</v>
      </c>
      <c r="H9855" s="547">
        <v>0</v>
      </c>
      <c r="I9855" s="545" t="s">
        <v>12650</v>
      </c>
      <c r="J9855" s="545"/>
      <c r="K9855" s="545" t="s">
        <v>13413</v>
      </c>
      <c r="L9855" s="545" t="s">
        <v>13413</v>
      </c>
      <c r="M9855" s="548" t="s">
        <v>13758</v>
      </c>
      <c r="N9855" s="545" t="s">
        <v>13413</v>
      </c>
      <c r="O9855" s="545" t="s">
        <v>13413</v>
      </c>
      <c r="P9855" s="549">
        <v>7442</v>
      </c>
      <c r="Q9855" s="549">
        <v>1</v>
      </c>
      <c r="R9855" s="549">
        <v>127</v>
      </c>
      <c r="S9855" s="548"/>
      <c r="T9855" s="548"/>
      <c r="U9855" s="99"/>
    </row>
    <row r="9856" spans="1:21" ht="19.5" customHeight="1">
      <c r="A9856" s="545">
        <v>104722</v>
      </c>
      <c r="B9856" s="545" t="s">
        <v>1969</v>
      </c>
      <c r="C9856" s="545" t="s">
        <v>209</v>
      </c>
      <c r="D9856" s="546"/>
      <c r="E9856" s="171" t="str">
        <f t="shared" si="153"/>
        <v>1900</v>
      </c>
      <c r="F9856" s="547">
        <v>0</v>
      </c>
      <c r="G9856" s="548">
        <v>0</v>
      </c>
      <c r="H9856" s="547">
        <v>0</v>
      </c>
      <c r="I9856" s="545" t="s">
        <v>12706</v>
      </c>
      <c r="J9856" s="545"/>
      <c r="K9856" s="545" t="s">
        <v>13413</v>
      </c>
      <c r="L9856" s="545" t="s">
        <v>13413</v>
      </c>
      <c r="M9856" s="548" t="s">
        <v>13758</v>
      </c>
      <c r="N9856" s="545" t="s">
        <v>13413</v>
      </c>
      <c r="O9856" s="545" t="s">
        <v>13413</v>
      </c>
      <c r="P9856" s="549">
        <v>7443</v>
      </c>
      <c r="Q9856" s="549">
        <v>1</v>
      </c>
      <c r="R9856" s="549">
        <v>128</v>
      </c>
      <c r="S9856" s="548"/>
      <c r="T9856" s="548"/>
      <c r="U9856" s="99"/>
    </row>
    <row r="9857" spans="1:21" ht="19.5" customHeight="1">
      <c r="A9857" s="545">
        <v>104723</v>
      </c>
      <c r="B9857" s="545" t="s">
        <v>13671</v>
      </c>
      <c r="C9857" s="545" t="s">
        <v>216</v>
      </c>
      <c r="D9857" s="546">
        <v>46052</v>
      </c>
      <c r="E9857" s="171" t="str">
        <f t="shared" si="153"/>
        <v>2026</v>
      </c>
      <c r="F9857" s="547">
        <v>2499</v>
      </c>
      <c r="G9857" s="548">
        <v>0.19</v>
      </c>
      <c r="H9857" s="547">
        <v>2100</v>
      </c>
      <c r="I9857" s="545" t="s">
        <v>12706</v>
      </c>
      <c r="J9857" s="545" t="s">
        <v>13307</v>
      </c>
      <c r="K9857" s="545" t="s">
        <v>19339</v>
      </c>
      <c r="L9857" s="545" t="s">
        <v>13413</v>
      </c>
      <c r="M9857" s="548" t="s">
        <v>13758</v>
      </c>
      <c r="N9857" s="545" t="s">
        <v>13413</v>
      </c>
      <c r="O9857" s="545" t="s">
        <v>13413</v>
      </c>
      <c r="P9857" s="549">
        <v>7444</v>
      </c>
      <c r="Q9857" s="549">
        <v>1</v>
      </c>
      <c r="R9857" s="549">
        <v>128</v>
      </c>
      <c r="S9857" s="548">
        <v>2228</v>
      </c>
      <c r="T9857" s="548"/>
      <c r="U9857" s="99"/>
    </row>
    <row r="9858" spans="1:21" ht="19.5" customHeight="1">
      <c r="A9858" s="545">
        <v>104724</v>
      </c>
      <c r="B9858" s="545" t="s">
        <v>13672</v>
      </c>
      <c r="C9858" s="545" t="s">
        <v>216</v>
      </c>
      <c r="D9858" s="546">
        <v>46052</v>
      </c>
      <c r="E9858" s="171" t="str">
        <f t="shared" si="153"/>
        <v>2026</v>
      </c>
      <c r="F9858" s="547">
        <v>1236</v>
      </c>
      <c r="G9858" s="548">
        <v>0.19</v>
      </c>
      <c r="H9858" s="547">
        <v>1038.6600000000001</v>
      </c>
      <c r="I9858" s="545" t="s">
        <v>12706</v>
      </c>
      <c r="J9858" s="545" t="s">
        <v>13307</v>
      </c>
      <c r="K9858" s="545" t="s">
        <v>19340</v>
      </c>
      <c r="L9858" s="545" t="s">
        <v>13413</v>
      </c>
      <c r="M9858" s="548" t="s">
        <v>13758</v>
      </c>
      <c r="N9858" s="545" t="s">
        <v>13413</v>
      </c>
      <c r="O9858" s="545" t="s">
        <v>13413</v>
      </c>
      <c r="P9858" s="549">
        <v>7445</v>
      </c>
      <c r="Q9858" s="549">
        <v>1</v>
      </c>
      <c r="R9858" s="549">
        <v>128</v>
      </c>
      <c r="S9858" s="548">
        <v>2228</v>
      </c>
      <c r="T9858" s="548"/>
      <c r="U9858" s="99"/>
    </row>
    <row r="9859" spans="1:21" ht="19.5" customHeight="1">
      <c r="A9859" s="545">
        <v>104725</v>
      </c>
      <c r="B9859" s="545" t="s">
        <v>2255</v>
      </c>
      <c r="C9859" s="545" t="s">
        <v>216</v>
      </c>
      <c r="D9859" s="546">
        <v>46052</v>
      </c>
      <c r="E9859" s="171" t="str">
        <f t="shared" si="153"/>
        <v>2026</v>
      </c>
      <c r="F9859" s="547">
        <v>893</v>
      </c>
      <c r="G9859" s="548">
        <v>0.19</v>
      </c>
      <c r="H9859" s="547">
        <v>750.42</v>
      </c>
      <c r="I9859" s="545" t="s">
        <v>12706</v>
      </c>
      <c r="J9859" s="545" t="s">
        <v>13307</v>
      </c>
      <c r="K9859" s="545" t="s">
        <v>19341</v>
      </c>
      <c r="L9859" s="545" t="s">
        <v>13413</v>
      </c>
      <c r="M9859" s="548" t="s">
        <v>13758</v>
      </c>
      <c r="N9859" s="545" t="s">
        <v>13413</v>
      </c>
      <c r="O9859" s="545" t="s">
        <v>13413</v>
      </c>
      <c r="P9859" s="549">
        <v>7446</v>
      </c>
      <c r="Q9859" s="549">
        <v>1</v>
      </c>
      <c r="R9859" s="549">
        <v>128</v>
      </c>
      <c r="S9859" s="548">
        <v>2228</v>
      </c>
      <c r="T9859" s="548"/>
      <c r="U9859" s="99"/>
    </row>
    <row r="9860" spans="1:21" ht="19.5" customHeight="1">
      <c r="A9860" s="545">
        <v>104726</v>
      </c>
      <c r="B9860" s="545" t="s">
        <v>6956</v>
      </c>
      <c r="C9860" s="545" t="s">
        <v>216</v>
      </c>
      <c r="D9860" s="546">
        <v>44685</v>
      </c>
      <c r="E9860" s="171" t="str">
        <f t="shared" ref="E9860:E9923" si="154">TEXT(D9860,"YYYY")</f>
        <v>2022</v>
      </c>
      <c r="F9860" s="547">
        <v>661</v>
      </c>
      <c r="G9860" s="548">
        <v>0.19</v>
      </c>
      <c r="H9860" s="547">
        <v>555.46</v>
      </c>
      <c r="I9860" s="545" t="s">
        <v>12706</v>
      </c>
      <c r="J9860" s="545" t="s">
        <v>13298</v>
      </c>
      <c r="K9860" s="545" t="s">
        <v>13413</v>
      </c>
      <c r="L9860" s="545" t="s">
        <v>13413</v>
      </c>
      <c r="M9860" s="548" t="s">
        <v>13758</v>
      </c>
      <c r="N9860" s="545" t="s">
        <v>13413</v>
      </c>
      <c r="O9860" s="545" t="s">
        <v>13413</v>
      </c>
      <c r="P9860" s="549">
        <v>7447</v>
      </c>
      <c r="Q9860" s="549">
        <v>1</v>
      </c>
      <c r="R9860" s="549">
        <v>128</v>
      </c>
      <c r="S9860" s="548">
        <v>1012</v>
      </c>
      <c r="T9860" s="548"/>
      <c r="U9860" s="99"/>
    </row>
    <row r="9861" spans="1:21" ht="19.5" customHeight="1">
      <c r="A9861" s="545">
        <v>104727</v>
      </c>
      <c r="B9861" s="545" t="s">
        <v>9919</v>
      </c>
      <c r="C9861" s="545" t="s">
        <v>216</v>
      </c>
      <c r="D9861" s="546"/>
      <c r="E9861" s="171" t="str">
        <f t="shared" si="154"/>
        <v>1900</v>
      </c>
      <c r="F9861" s="547">
        <v>0</v>
      </c>
      <c r="G9861" s="548">
        <v>0</v>
      </c>
      <c r="H9861" s="547">
        <v>0</v>
      </c>
      <c r="I9861" s="545" t="s">
        <v>12686</v>
      </c>
      <c r="J9861" s="545"/>
      <c r="K9861" s="545" t="s">
        <v>13413</v>
      </c>
      <c r="L9861" s="545" t="s">
        <v>13413</v>
      </c>
      <c r="M9861" s="548" t="s">
        <v>13758</v>
      </c>
      <c r="N9861" s="545" t="s">
        <v>13413</v>
      </c>
      <c r="O9861" s="545" t="s">
        <v>13413</v>
      </c>
      <c r="P9861" s="549">
        <v>7448</v>
      </c>
      <c r="Q9861" s="549">
        <v>1</v>
      </c>
      <c r="R9861" s="549">
        <v>131</v>
      </c>
      <c r="S9861" s="548"/>
      <c r="T9861" s="548"/>
      <c r="U9861" s="99"/>
    </row>
    <row r="9862" spans="1:21" ht="19.5" customHeight="1">
      <c r="A9862" s="545">
        <v>104728</v>
      </c>
      <c r="B9862" s="545" t="s">
        <v>9918</v>
      </c>
      <c r="C9862" s="545" t="s">
        <v>216</v>
      </c>
      <c r="D9862" s="546"/>
      <c r="E9862" s="171" t="str">
        <f t="shared" si="154"/>
        <v>1900</v>
      </c>
      <c r="F9862" s="547">
        <v>0</v>
      </c>
      <c r="G9862" s="548">
        <v>0</v>
      </c>
      <c r="H9862" s="547">
        <v>0</v>
      </c>
      <c r="I9862" s="545" t="s">
        <v>12686</v>
      </c>
      <c r="J9862" s="545"/>
      <c r="K9862" s="545" t="s">
        <v>13413</v>
      </c>
      <c r="L9862" s="545" t="s">
        <v>13413</v>
      </c>
      <c r="M9862" s="548" t="s">
        <v>13758</v>
      </c>
      <c r="N9862" s="545" t="s">
        <v>13413</v>
      </c>
      <c r="O9862" s="545" t="s">
        <v>13413</v>
      </c>
      <c r="P9862" s="549">
        <v>7449</v>
      </c>
      <c r="Q9862" s="549">
        <v>1</v>
      </c>
      <c r="R9862" s="549">
        <v>131</v>
      </c>
      <c r="S9862" s="548"/>
      <c r="T9862" s="548"/>
      <c r="U9862" s="99"/>
    </row>
    <row r="9863" spans="1:21" ht="19.5" customHeight="1">
      <c r="A9863" s="545">
        <v>104729</v>
      </c>
      <c r="B9863" s="545" t="s">
        <v>9917</v>
      </c>
      <c r="C9863" s="545" t="s">
        <v>216</v>
      </c>
      <c r="D9863" s="546"/>
      <c r="E9863" s="171" t="str">
        <f t="shared" si="154"/>
        <v>1900</v>
      </c>
      <c r="F9863" s="547">
        <v>0</v>
      </c>
      <c r="G9863" s="548">
        <v>0</v>
      </c>
      <c r="H9863" s="547">
        <v>0</v>
      </c>
      <c r="I9863" s="545" t="s">
        <v>12686</v>
      </c>
      <c r="J9863" s="545"/>
      <c r="K9863" s="545" t="s">
        <v>13413</v>
      </c>
      <c r="L9863" s="545" t="s">
        <v>13413</v>
      </c>
      <c r="M9863" s="548" t="s">
        <v>13758</v>
      </c>
      <c r="N9863" s="545" t="s">
        <v>13413</v>
      </c>
      <c r="O9863" s="545" t="s">
        <v>13413</v>
      </c>
      <c r="P9863" s="549">
        <v>7450</v>
      </c>
      <c r="Q9863" s="549">
        <v>1</v>
      </c>
      <c r="R9863" s="549">
        <v>131</v>
      </c>
      <c r="S9863" s="548"/>
      <c r="T9863" s="548"/>
      <c r="U9863" s="99"/>
    </row>
    <row r="9864" spans="1:21" ht="19.5" customHeight="1">
      <c r="A9864" s="545">
        <v>104730</v>
      </c>
      <c r="B9864" s="545" t="s">
        <v>9916</v>
      </c>
      <c r="C9864" s="545" t="s">
        <v>221</v>
      </c>
      <c r="D9864" s="546"/>
      <c r="E9864" s="171" t="str">
        <f t="shared" si="154"/>
        <v>1900</v>
      </c>
      <c r="F9864" s="547">
        <v>0</v>
      </c>
      <c r="G9864" s="548">
        <v>0</v>
      </c>
      <c r="H9864" s="547">
        <v>0</v>
      </c>
      <c r="I9864" s="545" t="s">
        <v>12723</v>
      </c>
      <c r="J9864" s="545"/>
      <c r="K9864" s="545" t="s">
        <v>19342</v>
      </c>
      <c r="L9864" s="545" t="s">
        <v>13413</v>
      </c>
      <c r="M9864" s="548" t="s">
        <v>13758</v>
      </c>
      <c r="N9864" s="545" t="s">
        <v>13413</v>
      </c>
      <c r="O9864" s="545" t="s">
        <v>13413</v>
      </c>
      <c r="P9864" s="549">
        <v>7451</v>
      </c>
      <c r="Q9864" s="549">
        <v>1</v>
      </c>
      <c r="R9864" s="549">
        <v>16</v>
      </c>
      <c r="S9864" s="548"/>
      <c r="T9864" s="548"/>
      <c r="U9864" s="99"/>
    </row>
    <row r="9865" spans="1:21" ht="19.5" customHeight="1">
      <c r="A9865" s="545">
        <v>104731</v>
      </c>
      <c r="B9865" s="545" t="s">
        <v>9915</v>
      </c>
      <c r="C9865" s="545" t="s">
        <v>216</v>
      </c>
      <c r="D9865" s="546"/>
      <c r="E9865" s="171" t="str">
        <f t="shared" si="154"/>
        <v>1900</v>
      </c>
      <c r="F9865" s="547">
        <v>0</v>
      </c>
      <c r="G9865" s="548">
        <v>0</v>
      </c>
      <c r="H9865" s="547">
        <v>0</v>
      </c>
      <c r="I9865" s="545" t="s">
        <v>12659</v>
      </c>
      <c r="J9865" s="545"/>
      <c r="K9865" s="545" t="s">
        <v>13413</v>
      </c>
      <c r="L9865" s="545" t="s">
        <v>13413</v>
      </c>
      <c r="M9865" s="548" t="s">
        <v>13758</v>
      </c>
      <c r="N9865" s="545" t="s">
        <v>13413</v>
      </c>
      <c r="O9865" s="545" t="s">
        <v>13413</v>
      </c>
      <c r="P9865" s="549">
        <v>7452</v>
      </c>
      <c r="Q9865" s="549">
        <v>1</v>
      </c>
      <c r="R9865" s="549">
        <v>116</v>
      </c>
      <c r="S9865" s="548"/>
      <c r="T9865" s="548"/>
      <c r="U9865" s="99"/>
    </row>
    <row r="9866" spans="1:21" ht="19.5" customHeight="1">
      <c r="A9866" s="545">
        <v>104732</v>
      </c>
      <c r="B9866" s="545" t="s">
        <v>1293</v>
      </c>
      <c r="C9866" s="545" t="s">
        <v>216</v>
      </c>
      <c r="D9866" s="546"/>
      <c r="E9866" s="171" t="str">
        <f t="shared" si="154"/>
        <v>1900</v>
      </c>
      <c r="F9866" s="547">
        <v>0</v>
      </c>
      <c r="G9866" s="548">
        <v>0</v>
      </c>
      <c r="H9866" s="547">
        <v>0</v>
      </c>
      <c r="I9866" s="545" t="s">
        <v>12659</v>
      </c>
      <c r="J9866" s="545"/>
      <c r="K9866" s="545" t="s">
        <v>13413</v>
      </c>
      <c r="L9866" s="545" t="s">
        <v>13413</v>
      </c>
      <c r="M9866" s="548" t="s">
        <v>13758</v>
      </c>
      <c r="N9866" s="545" t="s">
        <v>13413</v>
      </c>
      <c r="O9866" s="545" t="s">
        <v>13413</v>
      </c>
      <c r="P9866" s="549">
        <v>7453</v>
      </c>
      <c r="Q9866" s="549">
        <v>1</v>
      </c>
      <c r="R9866" s="549">
        <v>116</v>
      </c>
      <c r="S9866" s="548"/>
      <c r="T9866" s="548"/>
      <c r="U9866" s="99"/>
    </row>
    <row r="9867" spans="1:21" ht="19.5" customHeight="1">
      <c r="A9867" s="545">
        <v>104733</v>
      </c>
      <c r="B9867" s="545" t="s">
        <v>715</v>
      </c>
      <c r="C9867" s="545" t="s">
        <v>221</v>
      </c>
      <c r="D9867" s="546"/>
      <c r="E9867" s="171" t="str">
        <f t="shared" si="154"/>
        <v>1900</v>
      </c>
      <c r="F9867" s="547">
        <v>0</v>
      </c>
      <c r="G9867" s="548">
        <v>0</v>
      </c>
      <c r="H9867" s="547">
        <v>0</v>
      </c>
      <c r="I9867" s="545" t="s">
        <v>12688</v>
      </c>
      <c r="J9867" s="545"/>
      <c r="K9867" s="545" t="s">
        <v>13413</v>
      </c>
      <c r="L9867" s="545" t="s">
        <v>13413</v>
      </c>
      <c r="M9867" s="548" t="s">
        <v>13758</v>
      </c>
      <c r="N9867" s="545" t="s">
        <v>13413</v>
      </c>
      <c r="O9867" s="545" t="s">
        <v>13413</v>
      </c>
      <c r="P9867" s="549">
        <v>7454</v>
      </c>
      <c r="Q9867" s="549">
        <v>1</v>
      </c>
      <c r="R9867" s="549">
        <v>92</v>
      </c>
      <c r="S9867" s="548"/>
      <c r="T9867" s="548"/>
      <c r="U9867" s="99"/>
    </row>
    <row r="9868" spans="1:21" ht="19.5" customHeight="1">
      <c r="A9868" s="545">
        <v>104734</v>
      </c>
      <c r="B9868" s="545" t="s">
        <v>892</v>
      </c>
      <c r="C9868" s="545" t="s">
        <v>221</v>
      </c>
      <c r="D9868" s="546">
        <v>46052</v>
      </c>
      <c r="E9868" s="171" t="str">
        <f t="shared" si="154"/>
        <v>2026</v>
      </c>
      <c r="F9868" s="547">
        <v>43779</v>
      </c>
      <c r="G9868" s="548">
        <v>0.19</v>
      </c>
      <c r="H9868" s="547">
        <v>36789.08</v>
      </c>
      <c r="I9868" s="545" t="s">
        <v>12688</v>
      </c>
      <c r="J9868" s="545" t="s">
        <v>13307</v>
      </c>
      <c r="K9868" s="545" t="s">
        <v>13413</v>
      </c>
      <c r="L9868" s="545" t="s">
        <v>13413</v>
      </c>
      <c r="M9868" s="548" t="s">
        <v>13758</v>
      </c>
      <c r="N9868" s="545" t="s">
        <v>13413</v>
      </c>
      <c r="O9868" s="545" t="s">
        <v>13413</v>
      </c>
      <c r="P9868" s="549">
        <v>7455</v>
      </c>
      <c r="Q9868" s="549">
        <v>1</v>
      </c>
      <c r="R9868" s="549">
        <v>92</v>
      </c>
      <c r="S9868" s="548">
        <v>2228</v>
      </c>
      <c r="T9868" s="548"/>
      <c r="U9868" s="99"/>
    </row>
    <row r="9869" spans="1:21" ht="19.5" customHeight="1">
      <c r="A9869" s="545">
        <v>104735</v>
      </c>
      <c r="B9869" s="545" t="s">
        <v>1983</v>
      </c>
      <c r="C9869" s="545" t="s">
        <v>216</v>
      </c>
      <c r="D9869" s="546"/>
      <c r="E9869" s="171" t="str">
        <f t="shared" si="154"/>
        <v>1900</v>
      </c>
      <c r="F9869" s="547">
        <v>0</v>
      </c>
      <c r="G9869" s="548">
        <v>0</v>
      </c>
      <c r="H9869" s="547">
        <v>0</v>
      </c>
      <c r="I9869" s="545" t="s">
        <v>12715</v>
      </c>
      <c r="J9869" s="545"/>
      <c r="K9869" s="545" t="s">
        <v>13413</v>
      </c>
      <c r="L9869" s="545" t="s">
        <v>13413</v>
      </c>
      <c r="M9869" s="548" t="s">
        <v>13758</v>
      </c>
      <c r="N9869" s="545" t="s">
        <v>13413</v>
      </c>
      <c r="O9869" s="545" t="s">
        <v>13413</v>
      </c>
      <c r="P9869" s="549">
        <v>7456</v>
      </c>
      <c r="Q9869" s="549">
        <v>1</v>
      </c>
      <c r="R9869" s="549">
        <v>129</v>
      </c>
      <c r="S9869" s="548"/>
      <c r="T9869" s="548"/>
      <c r="U9869" s="99"/>
    </row>
    <row r="9870" spans="1:21" ht="19.5" customHeight="1">
      <c r="A9870" s="545">
        <v>104736</v>
      </c>
      <c r="B9870" s="545" t="s">
        <v>9914</v>
      </c>
      <c r="C9870" s="545" t="s">
        <v>221</v>
      </c>
      <c r="D9870" s="546"/>
      <c r="E9870" s="171" t="str">
        <f t="shared" si="154"/>
        <v>1900</v>
      </c>
      <c r="F9870" s="547">
        <v>0</v>
      </c>
      <c r="G9870" s="548">
        <v>0</v>
      </c>
      <c r="H9870" s="547">
        <v>0</v>
      </c>
      <c r="I9870" s="545" t="s">
        <v>12806</v>
      </c>
      <c r="J9870" s="545"/>
      <c r="K9870" s="545" t="s">
        <v>19343</v>
      </c>
      <c r="L9870" s="545" t="s">
        <v>13413</v>
      </c>
      <c r="M9870" s="548" t="s">
        <v>13758</v>
      </c>
      <c r="N9870" s="545" t="s">
        <v>13413</v>
      </c>
      <c r="O9870" s="545" t="s">
        <v>13413</v>
      </c>
      <c r="P9870" s="549">
        <v>7457</v>
      </c>
      <c r="Q9870" s="549">
        <v>1</v>
      </c>
      <c r="R9870" s="549">
        <v>38</v>
      </c>
      <c r="S9870" s="548"/>
      <c r="T9870" s="548"/>
      <c r="U9870" s="99"/>
    </row>
    <row r="9871" spans="1:21" ht="19.5" customHeight="1">
      <c r="A9871" s="545">
        <v>104737</v>
      </c>
      <c r="B9871" s="545" t="s">
        <v>9913</v>
      </c>
      <c r="C9871" s="545" t="s">
        <v>206</v>
      </c>
      <c r="D9871" s="546">
        <v>46066</v>
      </c>
      <c r="E9871" s="171" t="str">
        <f t="shared" si="154"/>
        <v>2026</v>
      </c>
      <c r="F9871" s="547">
        <v>7980</v>
      </c>
      <c r="G9871" s="548">
        <v>0.19</v>
      </c>
      <c r="H9871" s="547">
        <v>6705.88</v>
      </c>
      <c r="I9871" s="545" t="s">
        <v>12659</v>
      </c>
      <c r="J9871" s="545" t="s">
        <v>13296</v>
      </c>
      <c r="K9871" s="545" t="s">
        <v>19344</v>
      </c>
      <c r="L9871" s="545" t="s">
        <v>13413</v>
      </c>
      <c r="M9871" s="548" t="s">
        <v>13758</v>
      </c>
      <c r="N9871" s="545" t="s">
        <v>13413</v>
      </c>
      <c r="O9871" s="545" t="s">
        <v>13413</v>
      </c>
      <c r="P9871" s="549">
        <v>7458</v>
      </c>
      <c r="Q9871" s="549">
        <v>1</v>
      </c>
      <c r="R9871" s="549">
        <v>116</v>
      </c>
      <c r="S9871" s="548">
        <v>2218</v>
      </c>
      <c r="T9871" s="548"/>
      <c r="U9871" s="99"/>
    </row>
    <row r="9872" spans="1:21" ht="19.5" customHeight="1">
      <c r="A9872" s="545">
        <v>104738</v>
      </c>
      <c r="B9872" s="545" t="s">
        <v>2896</v>
      </c>
      <c r="C9872" s="545" t="s">
        <v>786</v>
      </c>
      <c r="D9872" s="546"/>
      <c r="E9872" s="171" t="str">
        <f t="shared" si="154"/>
        <v>1900</v>
      </c>
      <c r="F9872" s="547">
        <v>0</v>
      </c>
      <c r="G9872" s="548">
        <v>0</v>
      </c>
      <c r="H9872" s="547">
        <v>0</v>
      </c>
      <c r="I9872" s="545" t="s">
        <v>12683</v>
      </c>
      <c r="J9872" s="545"/>
      <c r="K9872" s="545" t="s">
        <v>18268</v>
      </c>
      <c r="L9872" s="545" t="s">
        <v>13413</v>
      </c>
      <c r="M9872" s="548" t="s">
        <v>13758</v>
      </c>
      <c r="N9872" s="545" t="s">
        <v>13413</v>
      </c>
      <c r="O9872" s="545" t="s">
        <v>13413</v>
      </c>
      <c r="P9872" s="549">
        <v>7459</v>
      </c>
      <c r="Q9872" s="549">
        <v>1</v>
      </c>
      <c r="R9872" s="549">
        <v>18</v>
      </c>
      <c r="S9872" s="548"/>
      <c r="T9872" s="548"/>
      <c r="U9872" s="99"/>
    </row>
    <row r="9873" spans="1:21" ht="19.5" customHeight="1">
      <c r="A9873" s="545">
        <v>104739</v>
      </c>
      <c r="B9873" s="545" t="s">
        <v>9912</v>
      </c>
      <c r="C9873" s="545" t="s">
        <v>216</v>
      </c>
      <c r="D9873" s="546"/>
      <c r="E9873" s="171" t="str">
        <f t="shared" si="154"/>
        <v>1900</v>
      </c>
      <c r="F9873" s="547">
        <v>0</v>
      </c>
      <c r="G9873" s="548">
        <v>0</v>
      </c>
      <c r="H9873" s="547">
        <v>0</v>
      </c>
      <c r="I9873" s="545" t="s">
        <v>12657</v>
      </c>
      <c r="J9873" s="545"/>
      <c r="K9873" s="545" t="s">
        <v>13413</v>
      </c>
      <c r="L9873" s="545" t="s">
        <v>13413</v>
      </c>
      <c r="M9873" s="548" t="s">
        <v>13758</v>
      </c>
      <c r="N9873" s="545" t="s">
        <v>13413</v>
      </c>
      <c r="O9873" s="545" t="s">
        <v>13413</v>
      </c>
      <c r="P9873" s="549">
        <v>7460</v>
      </c>
      <c r="Q9873" s="549">
        <v>1</v>
      </c>
      <c r="R9873" s="549">
        <v>153</v>
      </c>
      <c r="S9873" s="548"/>
      <c r="T9873" s="548"/>
      <c r="U9873" s="99"/>
    </row>
    <row r="9874" spans="1:21" ht="19.5" customHeight="1">
      <c r="A9874" s="545">
        <v>104740</v>
      </c>
      <c r="B9874" s="545" t="s">
        <v>9911</v>
      </c>
      <c r="C9874" s="545" t="s">
        <v>209</v>
      </c>
      <c r="D9874" s="546"/>
      <c r="E9874" s="171" t="str">
        <f t="shared" si="154"/>
        <v>1900</v>
      </c>
      <c r="F9874" s="547">
        <v>0</v>
      </c>
      <c r="G9874" s="548">
        <v>0</v>
      </c>
      <c r="H9874" s="547">
        <v>0</v>
      </c>
      <c r="I9874" s="545" t="s">
        <v>12697</v>
      </c>
      <c r="J9874" s="545"/>
      <c r="K9874" s="545" t="s">
        <v>13413</v>
      </c>
      <c r="L9874" s="545" t="s">
        <v>14566</v>
      </c>
      <c r="M9874" s="548" t="s">
        <v>13758</v>
      </c>
      <c r="N9874" s="545" t="s">
        <v>13413</v>
      </c>
      <c r="O9874" s="545" t="s">
        <v>13413</v>
      </c>
      <c r="P9874" s="549">
        <v>7461</v>
      </c>
      <c r="Q9874" s="549">
        <v>1</v>
      </c>
      <c r="R9874" s="549">
        <v>138</v>
      </c>
      <c r="S9874" s="548"/>
      <c r="T9874" s="548"/>
      <c r="U9874" s="99"/>
    </row>
    <row r="9875" spans="1:21" ht="19.5" customHeight="1">
      <c r="A9875" s="545">
        <v>104741</v>
      </c>
      <c r="B9875" s="545" t="s">
        <v>9910</v>
      </c>
      <c r="C9875" s="545" t="s">
        <v>216</v>
      </c>
      <c r="D9875" s="546"/>
      <c r="E9875" s="171" t="str">
        <f t="shared" si="154"/>
        <v>1900</v>
      </c>
      <c r="F9875" s="547">
        <v>0</v>
      </c>
      <c r="G9875" s="548">
        <v>0</v>
      </c>
      <c r="H9875" s="547">
        <v>0</v>
      </c>
      <c r="I9875" s="545" t="s">
        <v>12650</v>
      </c>
      <c r="J9875" s="545"/>
      <c r="K9875" s="545" t="s">
        <v>19345</v>
      </c>
      <c r="L9875" s="545" t="s">
        <v>13413</v>
      </c>
      <c r="M9875" s="548" t="s">
        <v>13758</v>
      </c>
      <c r="N9875" s="545" t="s">
        <v>13413</v>
      </c>
      <c r="O9875" s="545" t="s">
        <v>13413</v>
      </c>
      <c r="P9875" s="549">
        <v>7462</v>
      </c>
      <c r="Q9875" s="549">
        <v>1</v>
      </c>
      <c r="R9875" s="549">
        <v>127</v>
      </c>
      <c r="S9875" s="548"/>
      <c r="T9875" s="548"/>
      <c r="U9875" s="99"/>
    </row>
    <row r="9876" spans="1:21" ht="19.5" customHeight="1">
      <c r="A9876" s="545">
        <v>104742</v>
      </c>
      <c r="B9876" s="545" t="s">
        <v>2427</v>
      </c>
      <c r="C9876" s="545" t="s">
        <v>216</v>
      </c>
      <c r="D9876" s="546">
        <v>45708</v>
      </c>
      <c r="E9876" s="171" t="str">
        <f t="shared" si="154"/>
        <v>2025</v>
      </c>
      <c r="F9876" s="547">
        <v>26167.97</v>
      </c>
      <c r="G9876" s="548">
        <v>0.19</v>
      </c>
      <c r="H9876" s="547">
        <v>21989.89</v>
      </c>
      <c r="I9876" s="545" t="s">
        <v>12642</v>
      </c>
      <c r="J9876" s="545" t="s">
        <v>13307</v>
      </c>
      <c r="K9876" s="545" t="s">
        <v>13413</v>
      </c>
      <c r="L9876" s="545" t="s">
        <v>13807</v>
      </c>
      <c r="M9876" s="548" t="s">
        <v>13758</v>
      </c>
      <c r="N9876" s="545" t="s">
        <v>13413</v>
      </c>
      <c r="O9876" s="545" t="s">
        <v>17835</v>
      </c>
      <c r="P9876" s="549">
        <v>7463</v>
      </c>
      <c r="Q9876" s="549">
        <v>1</v>
      </c>
      <c r="R9876" s="549">
        <v>135</v>
      </c>
      <c r="S9876" s="548">
        <v>2228</v>
      </c>
      <c r="T9876" s="548"/>
      <c r="U9876" s="99"/>
    </row>
    <row r="9877" spans="1:21" ht="19.5" customHeight="1">
      <c r="A9877" s="545">
        <v>104743</v>
      </c>
      <c r="B9877" s="545" t="s">
        <v>9909</v>
      </c>
      <c r="C9877" s="545" t="s">
        <v>221</v>
      </c>
      <c r="D9877" s="546"/>
      <c r="E9877" s="171" t="str">
        <f t="shared" si="154"/>
        <v>1900</v>
      </c>
      <c r="F9877" s="547">
        <v>0</v>
      </c>
      <c r="G9877" s="548">
        <v>0</v>
      </c>
      <c r="H9877" s="547">
        <v>0</v>
      </c>
      <c r="I9877" s="545" t="s">
        <v>12740</v>
      </c>
      <c r="J9877" s="545"/>
      <c r="K9877" s="545" t="s">
        <v>13413</v>
      </c>
      <c r="L9877" s="545" t="s">
        <v>13413</v>
      </c>
      <c r="M9877" s="548" t="s">
        <v>13758</v>
      </c>
      <c r="N9877" s="545" t="s">
        <v>13413</v>
      </c>
      <c r="O9877" s="545" t="s">
        <v>13413</v>
      </c>
      <c r="P9877" s="549">
        <v>7464</v>
      </c>
      <c r="Q9877" s="549">
        <v>1</v>
      </c>
      <c r="R9877" s="549">
        <v>93</v>
      </c>
      <c r="S9877" s="548"/>
      <c r="T9877" s="548"/>
      <c r="U9877" s="99"/>
    </row>
    <row r="9878" spans="1:21" ht="19.5" customHeight="1">
      <c r="A9878" s="545">
        <v>104744</v>
      </c>
      <c r="B9878" s="545" t="s">
        <v>9908</v>
      </c>
      <c r="C9878" s="545" t="s">
        <v>209</v>
      </c>
      <c r="D9878" s="546"/>
      <c r="E9878" s="171" t="str">
        <f t="shared" si="154"/>
        <v>1900</v>
      </c>
      <c r="F9878" s="547">
        <v>0</v>
      </c>
      <c r="G9878" s="548">
        <v>0</v>
      </c>
      <c r="H9878" s="547">
        <v>0</v>
      </c>
      <c r="I9878" s="545" t="s">
        <v>12718</v>
      </c>
      <c r="J9878" s="545"/>
      <c r="K9878" s="545" t="s">
        <v>13413</v>
      </c>
      <c r="L9878" s="545" t="s">
        <v>14565</v>
      </c>
      <c r="M9878" s="548" t="s">
        <v>13758</v>
      </c>
      <c r="N9878" s="545" t="s">
        <v>13413</v>
      </c>
      <c r="O9878" s="545" t="s">
        <v>13413</v>
      </c>
      <c r="P9878" s="549">
        <v>7465</v>
      </c>
      <c r="Q9878" s="549">
        <v>1</v>
      </c>
      <c r="R9878" s="549">
        <v>137</v>
      </c>
      <c r="S9878" s="548"/>
      <c r="T9878" s="548"/>
      <c r="U9878" s="99"/>
    </row>
    <row r="9879" spans="1:21" ht="19.5" customHeight="1">
      <c r="A9879" s="545">
        <v>104745</v>
      </c>
      <c r="B9879" s="545" t="s">
        <v>6876</v>
      </c>
      <c r="C9879" s="545" t="s">
        <v>216</v>
      </c>
      <c r="D9879" s="546">
        <v>43851</v>
      </c>
      <c r="E9879" s="171" t="str">
        <f t="shared" si="154"/>
        <v>2020</v>
      </c>
      <c r="F9879" s="547">
        <v>61757</v>
      </c>
      <c r="G9879" s="548">
        <v>0.19</v>
      </c>
      <c r="H9879" s="547">
        <v>51896.639999999999</v>
      </c>
      <c r="I9879" s="545" t="s">
        <v>12686</v>
      </c>
      <c r="J9879" s="545" t="s">
        <v>13296</v>
      </c>
      <c r="K9879" s="545" t="s">
        <v>13413</v>
      </c>
      <c r="L9879" s="545" t="s">
        <v>13413</v>
      </c>
      <c r="M9879" s="548" t="s">
        <v>13758</v>
      </c>
      <c r="N9879" s="545" t="s">
        <v>13413</v>
      </c>
      <c r="O9879" s="545" t="s">
        <v>13413</v>
      </c>
      <c r="P9879" s="549">
        <v>7466</v>
      </c>
      <c r="Q9879" s="549">
        <v>1</v>
      </c>
      <c r="R9879" s="549">
        <v>131</v>
      </c>
      <c r="S9879" s="548">
        <v>2218</v>
      </c>
      <c r="T9879" s="548"/>
      <c r="U9879" s="99"/>
    </row>
    <row r="9880" spans="1:21" ht="19.5" customHeight="1">
      <c r="A9880" s="545">
        <v>104746</v>
      </c>
      <c r="B9880" s="545" t="s">
        <v>2430</v>
      </c>
      <c r="C9880" s="545" t="s">
        <v>216</v>
      </c>
      <c r="D9880" s="546"/>
      <c r="E9880" s="171" t="str">
        <f t="shared" si="154"/>
        <v>1900</v>
      </c>
      <c r="F9880" s="547">
        <v>0</v>
      </c>
      <c r="G9880" s="548">
        <v>0</v>
      </c>
      <c r="H9880" s="547">
        <v>0</v>
      </c>
      <c r="I9880" s="545" t="s">
        <v>12697</v>
      </c>
      <c r="J9880" s="545"/>
      <c r="K9880" s="545" t="s">
        <v>13413</v>
      </c>
      <c r="L9880" s="545" t="s">
        <v>13413</v>
      </c>
      <c r="M9880" s="548" t="s">
        <v>13758</v>
      </c>
      <c r="N9880" s="545" t="s">
        <v>13413</v>
      </c>
      <c r="O9880" s="545" t="s">
        <v>13413</v>
      </c>
      <c r="P9880" s="549">
        <v>7467</v>
      </c>
      <c r="Q9880" s="549">
        <v>1</v>
      </c>
      <c r="R9880" s="549">
        <v>138</v>
      </c>
      <c r="S9880" s="548"/>
      <c r="T9880" s="548"/>
      <c r="U9880" s="99"/>
    </row>
    <row r="9881" spans="1:21" ht="19.5" customHeight="1">
      <c r="A9881" s="545">
        <v>104747</v>
      </c>
      <c r="B9881" s="545" t="s">
        <v>2671</v>
      </c>
      <c r="C9881" s="545" t="s">
        <v>216</v>
      </c>
      <c r="D9881" s="546">
        <v>45708</v>
      </c>
      <c r="E9881" s="171" t="str">
        <f t="shared" si="154"/>
        <v>2025</v>
      </c>
      <c r="F9881" s="547">
        <v>1390410.81</v>
      </c>
      <c r="G9881" s="548">
        <v>0.19</v>
      </c>
      <c r="H9881" s="547">
        <v>1168412.45</v>
      </c>
      <c r="I9881" s="545" t="s">
        <v>12718</v>
      </c>
      <c r="J9881" s="545" t="s">
        <v>13307</v>
      </c>
      <c r="K9881" s="545" t="s">
        <v>19346</v>
      </c>
      <c r="L9881" s="545" t="s">
        <v>13413</v>
      </c>
      <c r="M9881" s="548" t="s">
        <v>13758</v>
      </c>
      <c r="N9881" s="545" t="s">
        <v>13413</v>
      </c>
      <c r="O9881" s="545" t="s">
        <v>13413</v>
      </c>
      <c r="P9881" s="549">
        <v>7468</v>
      </c>
      <c r="Q9881" s="549">
        <v>1</v>
      </c>
      <c r="R9881" s="549">
        <v>137</v>
      </c>
      <c r="S9881" s="548">
        <v>2228</v>
      </c>
      <c r="T9881" s="548"/>
      <c r="U9881" s="99"/>
    </row>
    <row r="9882" spans="1:21" ht="19.5" customHeight="1">
      <c r="A9882" s="545">
        <v>104748</v>
      </c>
      <c r="B9882" s="545" t="s">
        <v>6191</v>
      </c>
      <c r="C9882" s="545" t="s">
        <v>786</v>
      </c>
      <c r="D9882" s="546">
        <v>46052</v>
      </c>
      <c r="E9882" s="171" t="str">
        <f t="shared" si="154"/>
        <v>2026</v>
      </c>
      <c r="F9882" s="547">
        <v>78864</v>
      </c>
      <c r="G9882" s="548">
        <v>0.19</v>
      </c>
      <c r="H9882" s="547">
        <v>66272.27</v>
      </c>
      <c r="I9882" s="545" t="s">
        <v>12645</v>
      </c>
      <c r="J9882" s="545" t="s">
        <v>13307</v>
      </c>
      <c r="K9882" s="545" t="s">
        <v>19347</v>
      </c>
      <c r="L9882" s="545" t="s">
        <v>13413</v>
      </c>
      <c r="M9882" s="548" t="s">
        <v>13758</v>
      </c>
      <c r="N9882" s="545" t="s">
        <v>13413</v>
      </c>
      <c r="O9882" s="545" t="s">
        <v>13413</v>
      </c>
      <c r="P9882" s="549">
        <v>7469</v>
      </c>
      <c r="Q9882" s="549">
        <v>1</v>
      </c>
      <c r="R9882" s="549">
        <v>12</v>
      </c>
      <c r="S9882" s="548">
        <v>2228</v>
      </c>
      <c r="T9882" s="548"/>
      <c r="U9882" s="99"/>
    </row>
    <row r="9883" spans="1:21" ht="19.5" customHeight="1">
      <c r="A9883" s="545">
        <v>104749</v>
      </c>
      <c r="B9883" s="545" t="s">
        <v>6190</v>
      </c>
      <c r="C9883" s="545" t="s">
        <v>216</v>
      </c>
      <c r="D9883" s="546">
        <v>46052</v>
      </c>
      <c r="E9883" s="171" t="str">
        <f t="shared" si="154"/>
        <v>2026</v>
      </c>
      <c r="F9883" s="547">
        <v>16094</v>
      </c>
      <c r="G9883" s="548">
        <v>0.19</v>
      </c>
      <c r="H9883" s="547">
        <v>13524.37</v>
      </c>
      <c r="I9883" s="545" t="s">
        <v>12702</v>
      </c>
      <c r="J9883" s="545" t="s">
        <v>13307</v>
      </c>
      <c r="K9883" s="545" t="s">
        <v>13413</v>
      </c>
      <c r="L9883" s="545" t="s">
        <v>13413</v>
      </c>
      <c r="M9883" s="548" t="s">
        <v>13758</v>
      </c>
      <c r="N9883" s="545" t="s">
        <v>13413</v>
      </c>
      <c r="O9883" s="545" t="s">
        <v>13413</v>
      </c>
      <c r="P9883" s="549">
        <v>7470</v>
      </c>
      <c r="Q9883" s="549">
        <v>1</v>
      </c>
      <c r="R9883" s="549">
        <v>27</v>
      </c>
      <c r="S9883" s="548">
        <v>2228</v>
      </c>
      <c r="T9883" s="548"/>
      <c r="U9883" s="99"/>
    </row>
    <row r="9884" spans="1:21" ht="19.5" customHeight="1">
      <c r="A9884" s="545">
        <v>104750</v>
      </c>
      <c r="B9884" s="545" t="s">
        <v>9907</v>
      </c>
      <c r="C9884" s="545" t="s">
        <v>216</v>
      </c>
      <c r="D9884" s="546"/>
      <c r="E9884" s="171" t="str">
        <f t="shared" si="154"/>
        <v>1900</v>
      </c>
      <c r="F9884" s="547">
        <v>0</v>
      </c>
      <c r="G9884" s="548">
        <v>0</v>
      </c>
      <c r="H9884" s="547">
        <v>0</v>
      </c>
      <c r="I9884" s="545" t="s">
        <v>12642</v>
      </c>
      <c r="J9884" s="545"/>
      <c r="K9884" s="545" t="s">
        <v>13413</v>
      </c>
      <c r="L9884" s="545" t="s">
        <v>13413</v>
      </c>
      <c r="M9884" s="548" t="s">
        <v>13758</v>
      </c>
      <c r="N9884" s="545" t="s">
        <v>13413</v>
      </c>
      <c r="O9884" s="545" t="s">
        <v>14524</v>
      </c>
      <c r="P9884" s="549">
        <v>7471</v>
      </c>
      <c r="Q9884" s="549">
        <v>1</v>
      </c>
      <c r="R9884" s="549">
        <v>135</v>
      </c>
      <c r="S9884" s="548"/>
      <c r="T9884" s="548"/>
      <c r="U9884" s="99"/>
    </row>
    <row r="9885" spans="1:21" ht="19.5" customHeight="1">
      <c r="A9885" s="545">
        <v>104751</v>
      </c>
      <c r="B9885" s="545" t="s">
        <v>262</v>
      </c>
      <c r="C9885" s="545" t="s">
        <v>209</v>
      </c>
      <c r="D9885" s="546"/>
      <c r="E9885" s="171" t="str">
        <f t="shared" si="154"/>
        <v>1900</v>
      </c>
      <c r="F9885" s="547">
        <v>0</v>
      </c>
      <c r="G9885" s="548">
        <v>0</v>
      </c>
      <c r="H9885" s="547">
        <v>0</v>
      </c>
      <c r="I9885" s="545" t="s">
        <v>12640</v>
      </c>
      <c r="J9885" s="545"/>
      <c r="K9885" s="545" t="s">
        <v>13413</v>
      </c>
      <c r="L9885" s="545" t="s">
        <v>13413</v>
      </c>
      <c r="M9885" s="548" t="s">
        <v>13758</v>
      </c>
      <c r="N9885" s="545" t="s">
        <v>13413</v>
      </c>
      <c r="O9885" s="545" t="s">
        <v>13413</v>
      </c>
      <c r="P9885" s="549">
        <v>7472</v>
      </c>
      <c r="Q9885" s="549">
        <v>1</v>
      </c>
      <c r="R9885" s="549">
        <v>1</v>
      </c>
      <c r="S9885" s="548"/>
      <c r="T9885" s="548"/>
      <c r="U9885" s="99"/>
    </row>
    <row r="9886" spans="1:21" ht="19.5" customHeight="1">
      <c r="A9886" s="545">
        <v>104752</v>
      </c>
      <c r="B9886" s="545" t="s">
        <v>9906</v>
      </c>
      <c r="C9886" s="545" t="s">
        <v>216</v>
      </c>
      <c r="D9886" s="546">
        <v>46052</v>
      </c>
      <c r="E9886" s="171" t="str">
        <f t="shared" si="154"/>
        <v>2026</v>
      </c>
      <c r="F9886" s="547">
        <v>72103</v>
      </c>
      <c r="G9886" s="548">
        <v>0.19</v>
      </c>
      <c r="H9886" s="547">
        <v>60590.76</v>
      </c>
      <c r="I9886" s="545" t="s">
        <v>12715</v>
      </c>
      <c r="J9886" s="545" t="s">
        <v>13307</v>
      </c>
      <c r="K9886" s="545" t="s">
        <v>19348</v>
      </c>
      <c r="L9886" s="545" t="s">
        <v>13413</v>
      </c>
      <c r="M9886" s="548" t="s">
        <v>13758</v>
      </c>
      <c r="N9886" s="545" t="s">
        <v>13413</v>
      </c>
      <c r="O9886" s="545" t="s">
        <v>13413</v>
      </c>
      <c r="P9886" s="549">
        <v>7473</v>
      </c>
      <c r="Q9886" s="549">
        <v>1</v>
      </c>
      <c r="R9886" s="549">
        <v>129</v>
      </c>
      <c r="S9886" s="548">
        <v>2228</v>
      </c>
      <c r="T9886" s="548"/>
      <c r="U9886" s="99"/>
    </row>
    <row r="9887" spans="1:21" ht="19.5" customHeight="1">
      <c r="A9887" s="545">
        <v>104753</v>
      </c>
      <c r="B9887" s="545" t="s">
        <v>9905</v>
      </c>
      <c r="C9887" s="545" t="s">
        <v>216</v>
      </c>
      <c r="D9887" s="546"/>
      <c r="E9887" s="171" t="str">
        <f t="shared" si="154"/>
        <v>1900</v>
      </c>
      <c r="F9887" s="547">
        <v>0</v>
      </c>
      <c r="G9887" s="548">
        <v>0</v>
      </c>
      <c r="H9887" s="547">
        <v>0</v>
      </c>
      <c r="I9887" s="545" t="s">
        <v>12642</v>
      </c>
      <c r="J9887" s="545"/>
      <c r="K9887" s="545" t="s">
        <v>13413</v>
      </c>
      <c r="L9887" s="545" t="s">
        <v>13807</v>
      </c>
      <c r="M9887" s="548" t="s">
        <v>13758</v>
      </c>
      <c r="N9887" s="545" t="s">
        <v>13413</v>
      </c>
      <c r="O9887" s="545" t="s">
        <v>17835</v>
      </c>
      <c r="P9887" s="549">
        <v>7474</v>
      </c>
      <c r="Q9887" s="549">
        <v>1</v>
      </c>
      <c r="R9887" s="549">
        <v>135</v>
      </c>
      <c r="S9887" s="548"/>
      <c r="T9887" s="548"/>
      <c r="U9887" s="99"/>
    </row>
    <row r="9888" spans="1:21" ht="19.5" customHeight="1">
      <c r="A9888" s="545">
        <v>104754</v>
      </c>
      <c r="B9888" s="545" t="s">
        <v>2535</v>
      </c>
      <c r="C9888" s="545" t="s">
        <v>216</v>
      </c>
      <c r="D9888" s="546"/>
      <c r="E9888" s="171" t="str">
        <f t="shared" si="154"/>
        <v>1900</v>
      </c>
      <c r="F9888" s="547">
        <v>0</v>
      </c>
      <c r="G9888" s="548">
        <v>0</v>
      </c>
      <c r="H9888" s="547">
        <v>0</v>
      </c>
      <c r="I9888" s="545" t="s">
        <v>12642</v>
      </c>
      <c r="J9888" s="545"/>
      <c r="K9888" s="545" t="s">
        <v>13413</v>
      </c>
      <c r="L9888" s="545" t="s">
        <v>13807</v>
      </c>
      <c r="M9888" s="548" t="s">
        <v>13758</v>
      </c>
      <c r="N9888" s="545" t="s">
        <v>13413</v>
      </c>
      <c r="O9888" s="545" t="s">
        <v>17835</v>
      </c>
      <c r="P9888" s="549">
        <v>7475</v>
      </c>
      <c r="Q9888" s="549">
        <v>1</v>
      </c>
      <c r="R9888" s="549">
        <v>135</v>
      </c>
      <c r="S9888" s="548"/>
      <c r="T9888" s="548"/>
      <c r="U9888" s="99"/>
    </row>
    <row r="9889" spans="1:21" ht="19.5" customHeight="1">
      <c r="A9889" s="545">
        <v>104755</v>
      </c>
      <c r="B9889" s="545" t="s">
        <v>9904</v>
      </c>
      <c r="C9889" s="545" t="s">
        <v>216</v>
      </c>
      <c r="D9889" s="546"/>
      <c r="E9889" s="171" t="str">
        <f t="shared" si="154"/>
        <v>1900</v>
      </c>
      <c r="F9889" s="547">
        <v>0</v>
      </c>
      <c r="G9889" s="548">
        <v>0</v>
      </c>
      <c r="H9889" s="547">
        <v>0</v>
      </c>
      <c r="I9889" s="545" t="s">
        <v>12642</v>
      </c>
      <c r="J9889" s="545"/>
      <c r="K9889" s="545" t="s">
        <v>13413</v>
      </c>
      <c r="L9889" s="545" t="s">
        <v>13413</v>
      </c>
      <c r="M9889" s="548" t="s">
        <v>13758</v>
      </c>
      <c r="N9889" s="545" t="s">
        <v>13413</v>
      </c>
      <c r="O9889" s="545" t="s">
        <v>13413</v>
      </c>
      <c r="P9889" s="549">
        <v>7476</v>
      </c>
      <c r="Q9889" s="549">
        <v>1</v>
      </c>
      <c r="R9889" s="549">
        <v>135</v>
      </c>
      <c r="S9889" s="548"/>
      <c r="T9889" s="548"/>
      <c r="U9889" s="99"/>
    </row>
    <row r="9890" spans="1:21" ht="19.5" customHeight="1">
      <c r="A9890" s="545">
        <v>104756</v>
      </c>
      <c r="B9890" s="545" t="s">
        <v>9903</v>
      </c>
      <c r="C9890" s="545" t="s">
        <v>216</v>
      </c>
      <c r="D9890" s="546"/>
      <c r="E9890" s="171" t="str">
        <f t="shared" si="154"/>
        <v>1900</v>
      </c>
      <c r="F9890" s="547">
        <v>0</v>
      </c>
      <c r="G9890" s="548">
        <v>0</v>
      </c>
      <c r="H9890" s="547">
        <v>0</v>
      </c>
      <c r="I9890" s="545" t="s">
        <v>12676</v>
      </c>
      <c r="J9890" s="545"/>
      <c r="K9890" s="545" t="s">
        <v>13413</v>
      </c>
      <c r="L9890" s="545" t="s">
        <v>13413</v>
      </c>
      <c r="M9890" s="548" t="s">
        <v>13758</v>
      </c>
      <c r="N9890" s="545" t="s">
        <v>13413</v>
      </c>
      <c r="O9890" s="545" t="s">
        <v>13413</v>
      </c>
      <c r="P9890" s="549">
        <v>7477</v>
      </c>
      <c r="Q9890" s="549">
        <v>1</v>
      </c>
      <c r="R9890" s="549">
        <v>14</v>
      </c>
      <c r="S9890" s="548"/>
      <c r="T9890" s="548"/>
      <c r="U9890" s="99"/>
    </row>
    <row r="9891" spans="1:21" ht="19.5" customHeight="1">
      <c r="A9891" s="545">
        <v>104757</v>
      </c>
      <c r="B9891" s="545" t="s">
        <v>2077</v>
      </c>
      <c r="C9891" s="545" t="s">
        <v>216</v>
      </c>
      <c r="D9891" s="546">
        <v>46052</v>
      </c>
      <c r="E9891" s="171" t="str">
        <f t="shared" si="154"/>
        <v>2026</v>
      </c>
      <c r="F9891" s="547">
        <v>3175</v>
      </c>
      <c r="G9891" s="548">
        <v>0.19</v>
      </c>
      <c r="H9891" s="547">
        <v>2668.07</v>
      </c>
      <c r="I9891" s="545" t="s">
        <v>12650</v>
      </c>
      <c r="J9891" s="545" t="s">
        <v>13307</v>
      </c>
      <c r="K9891" s="545" t="s">
        <v>13413</v>
      </c>
      <c r="L9891" s="545" t="s">
        <v>13413</v>
      </c>
      <c r="M9891" s="548" t="s">
        <v>13758</v>
      </c>
      <c r="N9891" s="545" t="s">
        <v>13413</v>
      </c>
      <c r="O9891" s="545" t="s">
        <v>13413</v>
      </c>
      <c r="P9891" s="549">
        <v>7478</v>
      </c>
      <c r="Q9891" s="549">
        <v>1</v>
      </c>
      <c r="R9891" s="549">
        <v>127</v>
      </c>
      <c r="S9891" s="548">
        <v>2228</v>
      </c>
      <c r="T9891" s="548"/>
      <c r="U9891" s="99"/>
    </row>
    <row r="9892" spans="1:21" ht="19.5" customHeight="1">
      <c r="A9892" s="545">
        <v>104758</v>
      </c>
      <c r="B9892" s="545" t="s">
        <v>2341</v>
      </c>
      <c r="C9892" s="545" t="s">
        <v>216</v>
      </c>
      <c r="D9892" s="546">
        <v>46052</v>
      </c>
      <c r="E9892" s="171" t="str">
        <f t="shared" si="154"/>
        <v>2026</v>
      </c>
      <c r="F9892" s="547">
        <v>512</v>
      </c>
      <c r="G9892" s="548">
        <v>0.19</v>
      </c>
      <c r="H9892" s="547">
        <v>430.25</v>
      </c>
      <c r="I9892" s="545" t="s">
        <v>12650</v>
      </c>
      <c r="J9892" s="545" t="s">
        <v>13307</v>
      </c>
      <c r="K9892" s="545" t="s">
        <v>13413</v>
      </c>
      <c r="L9892" s="545" t="s">
        <v>13413</v>
      </c>
      <c r="M9892" s="548" t="s">
        <v>13758</v>
      </c>
      <c r="N9892" s="545" t="s">
        <v>13413</v>
      </c>
      <c r="O9892" s="545" t="s">
        <v>13413</v>
      </c>
      <c r="P9892" s="549">
        <v>7479</v>
      </c>
      <c r="Q9892" s="549">
        <v>1</v>
      </c>
      <c r="R9892" s="549">
        <v>127</v>
      </c>
      <c r="S9892" s="548">
        <v>2228</v>
      </c>
      <c r="T9892" s="548"/>
      <c r="U9892" s="99"/>
    </row>
    <row r="9893" spans="1:21" ht="19.5" customHeight="1">
      <c r="A9893" s="545">
        <v>104759</v>
      </c>
      <c r="B9893" s="545" t="s">
        <v>6955</v>
      </c>
      <c r="C9893" s="545" t="s">
        <v>216</v>
      </c>
      <c r="D9893" s="546">
        <v>44585</v>
      </c>
      <c r="E9893" s="171" t="str">
        <f t="shared" si="154"/>
        <v>2022</v>
      </c>
      <c r="F9893" s="547">
        <v>1538985.85</v>
      </c>
      <c r="G9893" s="548">
        <v>0.19</v>
      </c>
      <c r="H9893" s="547">
        <v>1293265.42</v>
      </c>
      <c r="I9893" s="545" t="s">
        <v>12718</v>
      </c>
      <c r="J9893" s="545" t="s">
        <v>13297</v>
      </c>
      <c r="K9893" s="545" t="s">
        <v>19349</v>
      </c>
      <c r="L9893" s="545" t="s">
        <v>14521</v>
      </c>
      <c r="M9893" s="548" t="s">
        <v>13758</v>
      </c>
      <c r="N9893" s="545" t="s">
        <v>13413</v>
      </c>
      <c r="O9893" s="545" t="s">
        <v>14538</v>
      </c>
      <c r="P9893" s="549">
        <v>7480</v>
      </c>
      <c r="Q9893" s="549">
        <v>1</v>
      </c>
      <c r="R9893" s="549">
        <v>137</v>
      </c>
      <c r="S9893" s="548">
        <v>2257</v>
      </c>
      <c r="T9893" s="548"/>
      <c r="U9893" s="99"/>
    </row>
    <row r="9894" spans="1:21" ht="19.5" customHeight="1">
      <c r="A9894" s="545">
        <v>104760</v>
      </c>
      <c r="B9894" s="545" t="s">
        <v>2645</v>
      </c>
      <c r="C9894" s="545" t="s">
        <v>216</v>
      </c>
      <c r="D9894" s="546">
        <v>43843</v>
      </c>
      <c r="E9894" s="171" t="str">
        <f t="shared" si="154"/>
        <v>2020</v>
      </c>
      <c r="F9894" s="547">
        <v>182418</v>
      </c>
      <c r="G9894" s="548">
        <v>0.19</v>
      </c>
      <c r="H9894" s="547">
        <v>153292.44</v>
      </c>
      <c r="I9894" s="545" t="s">
        <v>12642</v>
      </c>
      <c r="J9894" s="545" t="s">
        <v>13297</v>
      </c>
      <c r="K9894" s="545" t="s">
        <v>13413</v>
      </c>
      <c r="L9894" s="545" t="s">
        <v>13807</v>
      </c>
      <c r="M9894" s="548" t="s">
        <v>13758</v>
      </c>
      <c r="N9894" s="545" t="s">
        <v>13413</v>
      </c>
      <c r="O9894" s="545" t="s">
        <v>17835</v>
      </c>
      <c r="P9894" s="549">
        <v>7481</v>
      </c>
      <c r="Q9894" s="549">
        <v>1</v>
      </c>
      <c r="R9894" s="549">
        <v>135</v>
      </c>
      <c r="S9894" s="548">
        <v>2257</v>
      </c>
      <c r="T9894" s="548"/>
      <c r="U9894" s="99"/>
    </row>
    <row r="9895" spans="1:21" ht="19.5" customHeight="1">
      <c r="A9895" s="545">
        <v>104761</v>
      </c>
      <c r="B9895" s="545" t="s">
        <v>9902</v>
      </c>
      <c r="C9895" s="545" t="s">
        <v>216</v>
      </c>
      <c r="D9895" s="546"/>
      <c r="E9895" s="171" t="str">
        <f t="shared" si="154"/>
        <v>1900</v>
      </c>
      <c r="F9895" s="547">
        <v>0</v>
      </c>
      <c r="G9895" s="548">
        <v>0</v>
      </c>
      <c r="H9895" s="547">
        <v>0</v>
      </c>
      <c r="I9895" s="545" t="s">
        <v>12718</v>
      </c>
      <c r="J9895" s="545"/>
      <c r="K9895" s="545" t="s">
        <v>19350</v>
      </c>
      <c r="L9895" s="545" t="s">
        <v>14521</v>
      </c>
      <c r="M9895" s="548" t="s">
        <v>13758</v>
      </c>
      <c r="N9895" s="545" t="s">
        <v>13413</v>
      </c>
      <c r="O9895" s="545" t="s">
        <v>14538</v>
      </c>
      <c r="P9895" s="549">
        <v>7482</v>
      </c>
      <c r="Q9895" s="549">
        <v>1</v>
      </c>
      <c r="R9895" s="549">
        <v>137</v>
      </c>
      <c r="S9895" s="548"/>
      <c r="T9895" s="548"/>
      <c r="U9895" s="99"/>
    </row>
    <row r="9896" spans="1:21" ht="19.5" customHeight="1">
      <c r="A9896" s="545">
        <v>104762</v>
      </c>
      <c r="B9896" s="545" t="s">
        <v>2651</v>
      </c>
      <c r="C9896" s="545" t="s">
        <v>216</v>
      </c>
      <c r="D9896" s="546"/>
      <c r="E9896" s="171" t="str">
        <f t="shared" si="154"/>
        <v>1900</v>
      </c>
      <c r="F9896" s="547">
        <v>0</v>
      </c>
      <c r="G9896" s="548">
        <v>0</v>
      </c>
      <c r="H9896" s="547">
        <v>0</v>
      </c>
      <c r="I9896" s="545" t="s">
        <v>12642</v>
      </c>
      <c r="J9896" s="545"/>
      <c r="K9896" s="545" t="s">
        <v>13413</v>
      </c>
      <c r="L9896" s="545" t="s">
        <v>13807</v>
      </c>
      <c r="M9896" s="548" t="s">
        <v>13758</v>
      </c>
      <c r="N9896" s="545" t="s">
        <v>13413</v>
      </c>
      <c r="O9896" s="545" t="s">
        <v>17835</v>
      </c>
      <c r="P9896" s="549">
        <v>7483</v>
      </c>
      <c r="Q9896" s="549">
        <v>1</v>
      </c>
      <c r="R9896" s="549">
        <v>135</v>
      </c>
      <c r="S9896" s="548"/>
      <c r="T9896" s="548"/>
      <c r="U9896" s="99"/>
    </row>
    <row r="9897" spans="1:21" ht="19.5" customHeight="1">
      <c r="A9897" s="545">
        <v>104763</v>
      </c>
      <c r="B9897" s="545" t="s">
        <v>9901</v>
      </c>
      <c r="C9897" s="545" t="s">
        <v>216</v>
      </c>
      <c r="D9897" s="546"/>
      <c r="E9897" s="171" t="str">
        <f t="shared" si="154"/>
        <v>1900</v>
      </c>
      <c r="F9897" s="547">
        <v>0</v>
      </c>
      <c r="G9897" s="548">
        <v>0</v>
      </c>
      <c r="H9897" s="547">
        <v>0</v>
      </c>
      <c r="I9897" s="545" t="s">
        <v>12676</v>
      </c>
      <c r="J9897" s="545"/>
      <c r="K9897" s="545" t="s">
        <v>13413</v>
      </c>
      <c r="L9897" s="545" t="s">
        <v>13413</v>
      </c>
      <c r="M9897" s="548" t="s">
        <v>13758</v>
      </c>
      <c r="N9897" s="545" t="s">
        <v>13413</v>
      </c>
      <c r="O9897" s="545" t="s">
        <v>13413</v>
      </c>
      <c r="P9897" s="549">
        <v>7484</v>
      </c>
      <c r="Q9897" s="549">
        <v>1</v>
      </c>
      <c r="R9897" s="549">
        <v>14</v>
      </c>
      <c r="S9897" s="548"/>
      <c r="T9897" s="548"/>
      <c r="U9897" s="99"/>
    </row>
    <row r="9898" spans="1:21" ht="19.5" customHeight="1">
      <c r="A9898" s="545">
        <v>104764</v>
      </c>
      <c r="B9898" s="545" t="s">
        <v>9900</v>
      </c>
      <c r="C9898" s="545" t="s">
        <v>216</v>
      </c>
      <c r="D9898" s="546"/>
      <c r="E9898" s="171" t="str">
        <f t="shared" si="154"/>
        <v>1900</v>
      </c>
      <c r="F9898" s="547">
        <v>0</v>
      </c>
      <c r="G9898" s="548">
        <v>0</v>
      </c>
      <c r="H9898" s="547">
        <v>0</v>
      </c>
      <c r="I9898" s="545" t="s">
        <v>12746</v>
      </c>
      <c r="J9898" s="545"/>
      <c r="K9898" s="545" t="s">
        <v>13413</v>
      </c>
      <c r="L9898" s="545" t="s">
        <v>13413</v>
      </c>
      <c r="M9898" s="548" t="s">
        <v>13758</v>
      </c>
      <c r="N9898" s="545" t="s">
        <v>13413</v>
      </c>
      <c r="O9898" s="545" t="s">
        <v>13413</v>
      </c>
      <c r="P9898" s="549">
        <v>7485</v>
      </c>
      <c r="Q9898" s="549">
        <v>1</v>
      </c>
      <c r="R9898" s="549">
        <v>29</v>
      </c>
      <c r="S9898" s="548"/>
      <c r="T9898" s="548"/>
      <c r="U9898" s="99"/>
    </row>
    <row r="9899" spans="1:21" ht="19.5" customHeight="1">
      <c r="A9899" s="545">
        <v>104765</v>
      </c>
      <c r="B9899" s="545" t="s">
        <v>2657</v>
      </c>
      <c r="C9899" s="545" t="s">
        <v>216</v>
      </c>
      <c r="D9899" s="546"/>
      <c r="E9899" s="171" t="str">
        <f t="shared" si="154"/>
        <v>1900</v>
      </c>
      <c r="F9899" s="547">
        <v>0</v>
      </c>
      <c r="G9899" s="548">
        <v>0</v>
      </c>
      <c r="H9899" s="547">
        <v>0</v>
      </c>
      <c r="I9899" s="545" t="s">
        <v>12676</v>
      </c>
      <c r="J9899" s="545"/>
      <c r="K9899" s="545" t="s">
        <v>13413</v>
      </c>
      <c r="L9899" s="545" t="s">
        <v>13413</v>
      </c>
      <c r="M9899" s="548" t="s">
        <v>13758</v>
      </c>
      <c r="N9899" s="545" t="s">
        <v>13413</v>
      </c>
      <c r="O9899" s="545" t="s">
        <v>13413</v>
      </c>
      <c r="P9899" s="549">
        <v>7486</v>
      </c>
      <c r="Q9899" s="549">
        <v>1</v>
      </c>
      <c r="R9899" s="549">
        <v>14</v>
      </c>
      <c r="S9899" s="548"/>
      <c r="T9899" s="548"/>
      <c r="U9899" s="99"/>
    </row>
    <row r="9900" spans="1:21" ht="19.5" customHeight="1">
      <c r="A9900" s="545">
        <v>104766</v>
      </c>
      <c r="B9900" s="545" t="s">
        <v>2290</v>
      </c>
      <c r="C9900" s="545" t="s">
        <v>216</v>
      </c>
      <c r="D9900" s="546"/>
      <c r="E9900" s="171" t="str">
        <f t="shared" si="154"/>
        <v>1900</v>
      </c>
      <c r="F9900" s="547">
        <v>0</v>
      </c>
      <c r="G9900" s="548">
        <v>0</v>
      </c>
      <c r="H9900" s="547">
        <v>0</v>
      </c>
      <c r="I9900" s="545" t="s">
        <v>12637</v>
      </c>
      <c r="J9900" s="545"/>
      <c r="K9900" s="545" t="s">
        <v>13413</v>
      </c>
      <c r="L9900" s="545" t="s">
        <v>13413</v>
      </c>
      <c r="M9900" s="548" t="s">
        <v>13758</v>
      </c>
      <c r="N9900" s="545" t="s">
        <v>13413</v>
      </c>
      <c r="O9900" s="545" t="s">
        <v>13413</v>
      </c>
      <c r="P9900" s="549">
        <v>7487</v>
      </c>
      <c r="Q9900" s="549">
        <v>1</v>
      </c>
      <c r="R9900" s="549">
        <v>13</v>
      </c>
      <c r="S9900" s="548"/>
      <c r="T9900" s="548"/>
      <c r="U9900" s="99"/>
    </row>
    <row r="9901" spans="1:21" ht="19.5" customHeight="1">
      <c r="A9901" s="545">
        <v>104767</v>
      </c>
      <c r="B9901" s="545" t="s">
        <v>8034</v>
      </c>
      <c r="C9901" s="545" t="s">
        <v>216</v>
      </c>
      <c r="D9901" s="546">
        <v>44592</v>
      </c>
      <c r="E9901" s="171" t="str">
        <f t="shared" si="154"/>
        <v>2022</v>
      </c>
      <c r="F9901" s="547">
        <v>2143510</v>
      </c>
      <c r="G9901" s="548">
        <v>0.19</v>
      </c>
      <c r="H9901" s="547">
        <v>1801268.91</v>
      </c>
      <c r="I9901" s="545" t="s">
        <v>12676</v>
      </c>
      <c r="J9901" s="545" t="s">
        <v>13297</v>
      </c>
      <c r="K9901" s="545" t="s">
        <v>19351</v>
      </c>
      <c r="L9901" s="545" t="s">
        <v>13413</v>
      </c>
      <c r="M9901" s="548" t="s">
        <v>13758</v>
      </c>
      <c r="N9901" s="545" t="s">
        <v>13413</v>
      </c>
      <c r="O9901" s="545" t="s">
        <v>13413</v>
      </c>
      <c r="P9901" s="549">
        <v>7488</v>
      </c>
      <c r="Q9901" s="549">
        <v>1</v>
      </c>
      <c r="R9901" s="549">
        <v>14</v>
      </c>
      <c r="S9901" s="548">
        <v>2257</v>
      </c>
      <c r="T9901" s="548"/>
      <c r="U9901" s="99"/>
    </row>
    <row r="9902" spans="1:21" ht="19.5" customHeight="1">
      <c r="A9902" s="545">
        <v>104768</v>
      </c>
      <c r="B9902" s="545" t="s">
        <v>4653</v>
      </c>
      <c r="C9902" s="545" t="s">
        <v>216</v>
      </c>
      <c r="D9902" s="546"/>
      <c r="E9902" s="171" t="str">
        <f t="shared" si="154"/>
        <v>1900</v>
      </c>
      <c r="F9902" s="547">
        <v>0</v>
      </c>
      <c r="G9902" s="548">
        <v>0</v>
      </c>
      <c r="H9902" s="547">
        <v>0</v>
      </c>
      <c r="I9902" s="545" t="s">
        <v>12637</v>
      </c>
      <c r="J9902" s="545"/>
      <c r="K9902" s="545" t="s">
        <v>18813</v>
      </c>
      <c r="L9902" s="545" t="s">
        <v>13413</v>
      </c>
      <c r="M9902" s="548" t="s">
        <v>13758</v>
      </c>
      <c r="N9902" s="545" t="s">
        <v>13413</v>
      </c>
      <c r="O9902" s="545" t="s">
        <v>13413</v>
      </c>
      <c r="P9902" s="549">
        <v>7489</v>
      </c>
      <c r="Q9902" s="549">
        <v>1</v>
      </c>
      <c r="R9902" s="549">
        <v>13</v>
      </c>
      <c r="S9902" s="548"/>
      <c r="T9902" s="548"/>
      <c r="U9902" s="99"/>
    </row>
    <row r="9903" spans="1:21" ht="19.5" customHeight="1">
      <c r="A9903" s="545">
        <v>104769</v>
      </c>
      <c r="B9903" s="545" t="s">
        <v>8033</v>
      </c>
      <c r="C9903" s="545" t="s">
        <v>216</v>
      </c>
      <c r="D9903" s="546">
        <v>44601</v>
      </c>
      <c r="E9903" s="171" t="str">
        <f t="shared" si="154"/>
        <v>2022</v>
      </c>
      <c r="F9903" s="547">
        <v>941037.01</v>
      </c>
      <c r="G9903" s="548">
        <v>0.19</v>
      </c>
      <c r="H9903" s="547">
        <v>790787.4</v>
      </c>
      <c r="I9903" s="545" t="s">
        <v>12676</v>
      </c>
      <c r="J9903" s="545" t="s">
        <v>13297</v>
      </c>
      <c r="K9903" s="545" t="s">
        <v>13413</v>
      </c>
      <c r="L9903" s="545" t="s">
        <v>13413</v>
      </c>
      <c r="M9903" s="548" t="s">
        <v>13758</v>
      </c>
      <c r="N9903" s="545" t="s">
        <v>13413</v>
      </c>
      <c r="O9903" s="545" t="s">
        <v>13413</v>
      </c>
      <c r="P9903" s="549">
        <v>7490</v>
      </c>
      <c r="Q9903" s="549">
        <v>1</v>
      </c>
      <c r="R9903" s="549">
        <v>14</v>
      </c>
      <c r="S9903" s="548">
        <v>2257</v>
      </c>
      <c r="T9903" s="548"/>
      <c r="U9903" s="99"/>
    </row>
    <row r="9904" spans="1:21" ht="19.5" customHeight="1">
      <c r="A9904" s="545">
        <v>104770</v>
      </c>
      <c r="B9904" s="545" t="s">
        <v>9899</v>
      </c>
      <c r="C9904" s="545" t="s">
        <v>216</v>
      </c>
      <c r="D9904" s="546"/>
      <c r="E9904" s="171" t="str">
        <f t="shared" si="154"/>
        <v>1900</v>
      </c>
      <c r="F9904" s="547">
        <v>0</v>
      </c>
      <c r="G9904" s="548">
        <v>0</v>
      </c>
      <c r="H9904" s="547">
        <v>0</v>
      </c>
      <c r="I9904" s="545" t="s">
        <v>12686</v>
      </c>
      <c r="J9904" s="545"/>
      <c r="K9904" s="545" t="s">
        <v>19352</v>
      </c>
      <c r="L9904" s="545" t="s">
        <v>13413</v>
      </c>
      <c r="M9904" s="548" t="s">
        <v>13758</v>
      </c>
      <c r="N9904" s="545" t="s">
        <v>13413</v>
      </c>
      <c r="O9904" s="545" t="s">
        <v>13413</v>
      </c>
      <c r="P9904" s="549">
        <v>7491</v>
      </c>
      <c r="Q9904" s="549">
        <v>1</v>
      </c>
      <c r="R9904" s="549">
        <v>131</v>
      </c>
      <c r="S9904" s="548"/>
      <c r="T9904" s="548"/>
      <c r="U9904" s="99"/>
    </row>
    <row r="9905" spans="1:21" ht="19.5" customHeight="1">
      <c r="A9905" s="545">
        <v>104771</v>
      </c>
      <c r="B9905" s="545" t="s">
        <v>9898</v>
      </c>
      <c r="C9905" s="545" t="s">
        <v>216</v>
      </c>
      <c r="D9905" s="546"/>
      <c r="E9905" s="171" t="str">
        <f t="shared" si="154"/>
        <v>1900</v>
      </c>
      <c r="F9905" s="547">
        <v>0</v>
      </c>
      <c r="G9905" s="548">
        <v>0</v>
      </c>
      <c r="H9905" s="547">
        <v>0</v>
      </c>
      <c r="I9905" s="545" t="s">
        <v>12642</v>
      </c>
      <c r="J9905" s="545"/>
      <c r="K9905" s="545" t="s">
        <v>13413</v>
      </c>
      <c r="L9905" s="545" t="s">
        <v>13807</v>
      </c>
      <c r="M9905" s="548" t="s">
        <v>13758</v>
      </c>
      <c r="N9905" s="545" t="s">
        <v>13413</v>
      </c>
      <c r="O9905" s="545" t="s">
        <v>17835</v>
      </c>
      <c r="P9905" s="549">
        <v>7492</v>
      </c>
      <c r="Q9905" s="549">
        <v>1</v>
      </c>
      <c r="R9905" s="549">
        <v>135</v>
      </c>
      <c r="S9905" s="548"/>
      <c r="T9905" s="548"/>
      <c r="U9905" s="99"/>
    </row>
    <row r="9906" spans="1:21" ht="19.5" customHeight="1">
      <c r="A9906" s="545">
        <v>104772</v>
      </c>
      <c r="B9906" s="545" t="s">
        <v>6590</v>
      </c>
      <c r="C9906" s="545" t="s">
        <v>216</v>
      </c>
      <c r="D9906" s="546">
        <v>44585</v>
      </c>
      <c r="E9906" s="171" t="str">
        <f t="shared" si="154"/>
        <v>2022</v>
      </c>
      <c r="F9906" s="547">
        <v>10675.01</v>
      </c>
      <c r="G9906" s="548">
        <v>0.19</v>
      </c>
      <c r="H9906" s="547">
        <v>8970.6</v>
      </c>
      <c r="I9906" s="545" t="s">
        <v>12704</v>
      </c>
      <c r="J9906" s="545" t="s">
        <v>13297</v>
      </c>
      <c r="K9906" s="545" t="s">
        <v>13413</v>
      </c>
      <c r="L9906" s="545" t="s">
        <v>13413</v>
      </c>
      <c r="M9906" s="548" t="s">
        <v>13758</v>
      </c>
      <c r="N9906" s="545" t="s">
        <v>13413</v>
      </c>
      <c r="O9906" s="545" t="s">
        <v>16651</v>
      </c>
      <c r="P9906" s="549">
        <v>7493</v>
      </c>
      <c r="Q9906" s="549">
        <v>1</v>
      </c>
      <c r="R9906" s="549">
        <v>118</v>
      </c>
      <c r="S9906" s="548">
        <v>2257</v>
      </c>
      <c r="T9906" s="548"/>
      <c r="U9906" s="99"/>
    </row>
    <row r="9907" spans="1:21" ht="19.5" customHeight="1">
      <c r="A9907" s="545">
        <v>104773</v>
      </c>
      <c r="B9907" s="545" t="s">
        <v>7228</v>
      </c>
      <c r="C9907" s="545" t="s">
        <v>216</v>
      </c>
      <c r="D9907" s="546">
        <v>44596</v>
      </c>
      <c r="E9907" s="171" t="str">
        <f t="shared" si="154"/>
        <v>2022</v>
      </c>
      <c r="F9907" s="547">
        <v>61411</v>
      </c>
      <c r="G9907" s="548">
        <v>0.19</v>
      </c>
      <c r="H9907" s="547">
        <v>51605.88</v>
      </c>
      <c r="I9907" s="545" t="s">
        <v>12663</v>
      </c>
      <c r="J9907" s="545" t="s">
        <v>13297</v>
      </c>
      <c r="K9907" s="545" t="s">
        <v>13413</v>
      </c>
      <c r="L9907" s="545" t="s">
        <v>13413</v>
      </c>
      <c r="M9907" s="548" t="s">
        <v>13758</v>
      </c>
      <c r="N9907" s="545" t="s">
        <v>13413</v>
      </c>
      <c r="O9907" s="545" t="s">
        <v>13413</v>
      </c>
      <c r="P9907" s="549">
        <v>7494</v>
      </c>
      <c r="Q9907" s="549">
        <v>1</v>
      </c>
      <c r="R9907" s="549">
        <v>21</v>
      </c>
      <c r="S9907" s="548">
        <v>2257</v>
      </c>
      <c r="T9907" s="548"/>
      <c r="U9907" s="99"/>
    </row>
    <row r="9908" spans="1:21" ht="19.5" customHeight="1">
      <c r="A9908" s="545">
        <v>104774</v>
      </c>
      <c r="B9908" s="545" t="s">
        <v>2670</v>
      </c>
      <c r="C9908" s="545" t="s">
        <v>216</v>
      </c>
      <c r="D9908" s="546">
        <v>45008</v>
      </c>
      <c r="E9908" s="171" t="str">
        <f t="shared" si="154"/>
        <v>2023</v>
      </c>
      <c r="F9908" s="547">
        <v>203203</v>
      </c>
      <c r="G9908" s="548">
        <v>0.19</v>
      </c>
      <c r="H9908" s="547">
        <v>170758.82</v>
      </c>
      <c r="I9908" s="545" t="s">
        <v>12718</v>
      </c>
      <c r="J9908" s="545" t="s">
        <v>13298</v>
      </c>
      <c r="K9908" s="545" t="s">
        <v>19353</v>
      </c>
      <c r="L9908" s="545" t="s">
        <v>13413</v>
      </c>
      <c r="M9908" s="548" t="s">
        <v>13758</v>
      </c>
      <c r="N9908" s="545" t="s">
        <v>13413</v>
      </c>
      <c r="O9908" s="545" t="s">
        <v>13413</v>
      </c>
      <c r="P9908" s="549">
        <v>7495</v>
      </c>
      <c r="Q9908" s="549">
        <v>1</v>
      </c>
      <c r="R9908" s="549">
        <v>137</v>
      </c>
      <c r="S9908" s="548">
        <v>1012</v>
      </c>
      <c r="T9908" s="548"/>
      <c r="U9908" s="99"/>
    </row>
    <row r="9909" spans="1:21" ht="19.5" customHeight="1">
      <c r="A9909" s="545">
        <v>104775</v>
      </c>
      <c r="B9909" s="545" t="s">
        <v>9897</v>
      </c>
      <c r="C9909" s="545" t="s">
        <v>216</v>
      </c>
      <c r="D9909" s="546"/>
      <c r="E9909" s="171" t="str">
        <f t="shared" si="154"/>
        <v>1900</v>
      </c>
      <c r="F9909" s="547">
        <v>0</v>
      </c>
      <c r="G9909" s="548">
        <v>0</v>
      </c>
      <c r="H9909" s="547">
        <v>0</v>
      </c>
      <c r="I9909" s="545" t="s">
        <v>12642</v>
      </c>
      <c r="J9909" s="545"/>
      <c r="K9909" s="545" t="s">
        <v>13413</v>
      </c>
      <c r="L9909" s="545" t="s">
        <v>13413</v>
      </c>
      <c r="M9909" s="548" t="s">
        <v>13758</v>
      </c>
      <c r="N9909" s="545" t="s">
        <v>13413</v>
      </c>
      <c r="O9909" s="545" t="s">
        <v>13413</v>
      </c>
      <c r="P9909" s="549">
        <v>7496</v>
      </c>
      <c r="Q9909" s="549">
        <v>1</v>
      </c>
      <c r="R9909" s="549">
        <v>135</v>
      </c>
      <c r="S9909" s="548"/>
      <c r="T9909" s="548"/>
      <c r="U9909" s="99"/>
    </row>
    <row r="9910" spans="1:21" ht="19.5" customHeight="1">
      <c r="A9910" s="545">
        <v>104776</v>
      </c>
      <c r="B9910" s="545" t="s">
        <v>2492</v>
      </c>
      <c r="C9910" s="545" t="s">
        <v>216</v>
      </c>
      <c r="D9910" s="546"/>
      <c r="E9910" s="171" t="str">
        <f t="shared" si="154"/>
        <v>1900</v>
      </c>
      <c r="F9910" s="547">
        <v>0</v>
      </c>
      <c r="G9910" s="548">
        <v>0</v>
      </c>
      <c r="H9910" s="547">
        <v>0</v>
      </c>
      <c r="I9910" s="545" t="s">
        <v>12642</v>
      </c>
      <c r="J9910" s="545"/>
      <c r="K9910" s="545" t="s">
        <v>13413</v>
      </c>
      <c r="L9910" s="545" t="s">
        <v>13413</v>
      </c>
      <c r="M9910" s="548" t="s">
        <v>13758</v>
      </c>
      <c r="N9910" s="545" t="s">
        <v>13413</v>
      </c>
      <c r="O9910" s="545" t="s">
        <v>13413</v>
      </c>
      <c r="P9910" s="549">
        <v>7497</v>
      </c>
      <c r="Q9910" s="549">
        <v>1</v>
      </c>
      <c r="R9910" s="549">
        <v>135</v>
      </c>
      <c r="S9910" s="548"/>
      <c r="T9910" s="548"/>
      <c r="U9910" s="99"/>
    </row>
    <row r="9911" spans="1:21" ht="19.5" customHeight="1">
      <c r="A9911" s="545">
        <v>104777</v>
      </c>
      <c r="B9911" s="545" t="s">
        <v>9896</v>
      </c>
      <c r="C9911" s="545" t="s">
        <v>216</v>
      </c>
      <c r="D9911" s="546"/>
      <c r="E9911" s="171" t="str">
        <f t="shared" si="154"/>
        <v>1900</v>
      </c>
      <c r="F9911" s="547">
        <v>0</v>
      </c>
      <c r="G9911" s="548">
        <v>0</v>
      </c>
      <c r="H9911" s="547">
        <v>0</v>
      </c>
      <c r="I9911" s="545" t="s">
        <v>12715</v>
      </c>
      <c r="J9911" s="545"/>
      <c r="K9911" s="545" t="s">
        <v>13413</v>
      </c>
      <c r="L9911" s="545" t="s">
        <v>13413</v>
      </c>
      <c r="M9911" s="548" t="s">
        <v>13758</v>
      </c>
      <c r="N9911" s="545" t="s">
        <v>13413</v>
      </c>
      <c r="O9911" s="545" t="s">
        <v>13413</v>
      </c>
      <c r="P9911" s="549">
        <v>7498</v>
      </c>
      <c r="Q9911" s="549">
        <v>1</v>
      </c>
      <c r="R9911" s="549">
        <v>129</v>
      </c>
      <c r="S9911" s="548"/>
      <c r="T9911" s="548"/>
      <c r="U9911" s="99"/>
    </row>
    <row r="9912" spans="1:21" ht="19.5" customHeight="1">
      <c r="A9912" s="545">
        <v>104778</v>
      </c>
      <c r="B9912" s="545" t="s">
        <v>245</v>
      </c>
      <c r="C9912" s="545" t="s">
        <v>216</v>
      </c>
      <c r="D9912" s="546"/>
      <c r="E9912" s="171" t="str">
        <f t="shared" si="154"/>
        <v>1900</v>
      </c>
      <c r="F9912" s="547">
        <v>0</v>
      </c>
      <c r="G9912" s="548">
        <v>0</v>
      </c>
      <c r="H9912" s="547">
        <v>0</v>
      </c>
      <c r="I9912" s="545" t="s">
        <v>12646</v>
      </c>
      <c r="J9912" s="545"/>
      <c r="K9912" s="545" t="s">
        <v>13413</v>
      </c>
      <c r="L9912" s="545" t="s">
        <v>13413</v>
      </c>
      <c r="M9912" s="548" t="s">
        <v>13758</v>
      </c>
      <c r="N9912" s="545" t="s">
        <v>13413</v>
      </c>
      <c r="O9912" s="545" t="s">
        <v>13413</v>
      </c>
      <c r="P9912" s="549">
        <v>7499</v>
      </c>
      <c r="Q9912" s="549">
        <v>1</v>
      </c>
      <c r="R9912" s="549">
        <v>65</v>
      </c>
      <c r="S9912" s="548"/>
      <c r="T9912" s="548"/>
      <c r="U9912" s="99"/>
    </row>
    <row r="9913" spans="1:21" ht="19.5" customHeight="1">
      <c r="A9913" s="545">
        <v>104779</v>
      </c>
      <c r="B9913" s="545" t="s">
        <v>9895</v>
      </c>
      <c r="C9913" s="545" t="s">
        <v>216</v>
      </c>
      <c r="D9913" s="546"/>
      <c r="E9913" s="171" t="str">
        <f t="shared" si="154"/>
        <v>1900</v>
      </c>
      <c r="F9913" s="547">
        <v>0</v>
      </c>
      <c r="G9913" s="548">
        <v>0</v>
      </c>
      <c r="H9913" s="547">
        <v>0</v>
      </c>
      <c r="I9913" s="545" t="s">
        <v>12642</v>
      </c>
      <c r="J9913" s="545"/>
      <c r="K9913" s="545" t="s">
        <v>13413</v>
      </c>
      <c r="L9913" s="545" t="s">
        <v>13413</v>
      </c>
      <c r="M9913" s="548" t="s">
        <v>13758</v>
      </c>
      <c r="N9913" s="545" t="s">
        <v>13413</v>
      </c>
      <c r="O9913" s="545" t="s">
        <v>13413</v>
      </c>
      <c r="P9913" s="549">
        <v>7500</v>
      </c>
      <c r="Q9913" s="549">
        <v>1</v>
      </c>
      <c r="R9913" s="549">
        <v>135</v>
      </c>
      <c r="S9913" s="548"/>
      <c r="T9913" s="548"/>
      <c r="U9913" s="99"/>
    </row>
    <row r="9914" spans="1:21" ht="19.5" customHeight="1">
      <c r="A9914" s="545">
        <v>104780</v>
      </c>
      <c r="B9914" s="545" t="s">
        <v>9894</v>
      </c>
      <c r="C9914" s="545" t="s">
        <v>216</v>
      </c>
      <c r="D9914" s="546"/>
      <c r="E9914" s="171" t="str">
        <f t="shared" si="154"/>
        <v>1900</v>
      </c>
      <c r="F9914" s="547">
        <v>0</v>
      </c>
      <c r="G9914" s="548">
        <v>0</v>
      </c>
      <c r="H9914" s="547">
        <v>0</v>
      </c>
      <c r="I9914" s="545" t="s">
        <v>12642</v>
      </c>
      <c r="J9914" s="545"/>
      <c r="K9914" s="545" t="s">
        <v>13413</v>
      </c>
      <c r="L9914" s="545" t="s">
        <v>13413</v>
      </c>
      <c r="M9914" s="548" t="s">
        <v>13758</v>
      </c>
      <c r="N9914" s="545" t="s">
        <v>13413</v>
      </c>
      <c r="O9914" s="545" t="s">
        <v>13413</v>
      </c>
      <c r="P9914" s="549">
        <v>7501</v>
      </c>
      <c r="Q9914" s="549">
        <v>1</v>
      </c>
      <c r="R9914" s="549">
        <v>135</v>
      </c>
      <c r="S9914" s="548"/>
      <c r="T9914" s="548"/>
      <c r="U9914" s="99"/>
    </row>
    <row r="9915" spans="1:21" ht="19.5" customHeight="1">
      <c r="A9915" s="545">
        <v>104781</v>
      </c>
      <c r="B9915" s="545" t="s">
        <v>2336</v>
      </c>
      <c r="C9915" s="545" t="s">
        <v>216</v>
      </c>
      <c r="D9915" s="546">
        <v>45708</v>
      </c>
      <c r="E9915" s="171" t="str">
        <f t="shared" si="154"/>
        <v>2025</v>
      </c>
      <c r="F9915" s="547">
        <v>51983.05</v>
      </c>
      <c r="G9915" s="548">
        <v>0.19</v>
      </c>
      <c r="H9915" s="547">
        <v>43683.23</v>
      </c>
      <c r="I9915" s="545" t="s">
        <v>12652</v>
      </c>
      <c r="J9915" s="545" t="s">
        <v>13307</v>
      </c>
      <c r="K9915" s="545" t="s">
        <v>13413</v>
      </c>
      <c r="L9915" s="545" t="s">
        <v>13413</v>
      </c>
      <c r="M9915" s="548" t="s">
        <v>13758</v>
      </c>
      <c r="N9915" s="545" t="s">
        <v>13413</v>
      </c>
      <c r="O9915" s="545" t="s">
        <v>13413</v>
      </c>
      <c r="P9915" s="549">
        <v>7502</v>
      </c>
      <c r="Q9915" s="549">
        <v>1</v>
      </c>
      <c r="R9915" s="549">
        <v>134</v>
      </c>
      <c r="S9915" s="548">
        <v>2228</v>
      </c>
      <c r="T9915" s="548"/>
      <c r="U9915" s="99"/>
    </row>
    <row r="9916" spans="1:21" ht="19.5" customHeight="1">
      <c r="A9916" s="545">
        <v>104782</v>
      </c>
      <c r="B9916" s="545" t="s">
        <v>9893</v>
      </c>
      <c r="C9916" s="545" t="s">
        <v>216</v>
      </c>
      <c r="D9916" s="546"/>
      <c r="E9916" s="171" t="str">
        <f t="shared" si="154"/>
        <v>1900</v>
      </c>
      <c r="F9916" s="547">
        <v>0</v>
      </c>
      <c r="G9916" s="548">
        <v>0</v>
      </c>
      <c r="H9916" s="547">
        <v>0</v>
      </c>
      <c r="I9916" s="545" t="s">
        <v>12718</v>
      </c>
      <c r="J9916" s="545"/>
      <c r="K9916" s="545" t="s">
        <v>13413</v>
      </c>
      <c r="L9916" s="545" t="s">
        <v>13413</v>
      </c>
      <c r="M9916" s="548" t="s">
        <v>13758</v>
      </c>
      <c r="N9916" s="545" t="s">
        <v>13413</v>
      </c>
      <c r="O9916" s="545" t="s">
        <v>13413</v>
      </c>
      <c r="P9916" s="549">
        <v>7503</v>
      </c>
      <c r="Q9916" s="549">
        <v>1</v>
      </c>
      <c r="R9916" s="549">
        <v>137</v>
      </c>
      <c r="S9916" s="548"/>
      <c r="T9916" s="548"/>
      <c r="U9916" s="99"/>
    </row>
    <row r="9917" spans="1:21" ht="19.5" customHeight="1">
      <c r="A9917" s="545">
        <v>104783</v>
      </c>
      <c r="B9917" s="545" t="s">
        <v>8378</v>
      </c>
      <c r="C9917" s="545" t="s">
        <v>221</v>
      </c>
      <c r="D9917" s="546">
        <v>44593</v>
      </c>
      <c r="E9917" s="171" t="str">
        <f t="shared" si="154"/>
        <v>2022</v>
      </c>
      <c r="F9917" s="547">
        <v>174944.01</v>
      </c>
      <c r="G9917" s="548">
        <v>0.19</v>
      </c>
      <c r="H9917" s="547">
        <v>147011.76999999999</v>
      </c>
      <c r="I9917" s="545" t="s">
        <v>12661</v>
      </c>
      <c r="J9917" s="545" t="s">
        <v>13297</v>
      </c>
      <c r="K9917" s="545" t="s">
        <v>19354</v>
      </c>
      <c r="L9917" s="545" t="s">
        <v>13413</v>
      </c>
      <c r="M9917" s="548" t="s">
        <v>13758</v>
      </c>
      <c r="N9917" s="545" t="s">
        <v>13413</v>
      </c>
      <c r="O9917" s="545" t="s">
        <v>13413</v>
      </c>
      <c r="P9917" s="549">
        <v>7504</v>
      </c>
      <c r="Q9917" s="549">
        <v>1</v>
      </c>
      <c r="R9917" s="549">
        <v>89</v>
      </c>
      <c r="S9917" s="548">
        <v>2257</v>
      </c>
      <c r="T9917" s="548"/>
      <c r="U9917" s="99"/>
    </row>
    <row r="9918" spans="1:21" ht="19.5" customHeight="1">
      <c r="A9918" s="545">
        <v>104784</v>
      </c>
      <c r="B9918" s="545" t="s">
        <v>280</v>
      </c>
      <c r="C9918" s="545" t="s">
        <v>206</v>
      </c>
      <c r="D9918" s="546"/>
      <c r="E9918" s="171" t="str">
        <f t="shared" si="154"/>
        <v>1900</v>
      </c>
      <c r="F9918" s="547">
        <v>0</v>
      </c>
      <c r="G9918" s="548">
        <v>0</v>
      </c>
      <c r="H9918" s="547">
        <v>0</v>
      </c>
      <c r="I9918" s="545" t="s">
        <v>12646</v>
      </c>
      <c r="J9918" s="545"/>
      <c r="K9918" s="545" t="s">
        <v>13413</v>
      </c>
      <c r="L9918" s="545" t="s">
        <v>13413</v>
      </c>
      <c r="M9918" s="548" t="s">
        <v>13758</v>
      </c>
      <c r="N9918" s="545" t="s">
        <v>13413</v>
      </c>
      <c r="O9918" s="545" t="s">
        <v>13413</v>
      </c>
      <c r="P9918" s="549">
        <v>7505</v>
      </c>
      <c r="Q9918" s="549">
        <v>1</v>
      </c>
      <c r="R9918" s="549">
        <v>65</v>
      </c>
      <c r="S9918" s="548"/>
      <c r="T9918" s="548"/>
      <c r="U9918" s="99"/>
    </row>
    <row r="9919" spans="1:21" ht="19.5" customHeight="1">
      <c r="A9919" s="545">
        <v>104785</v>
      </c>
      <c r="B9919" s="545" t="s">
        <v>9892</v>
      </c>
      <c r="C9919" s="545" t="s">
        <v>216</v>
      </c>
      <c r="D9919" s="546"/>
      <c r="E9919" s="171" t="str">
        <f t="shared" si="154"/>
        <v>1900</v>
      </c>
      <c r="F9919" s="547">
        <v>0</v>
      </c>
      <c r="G9919" s="548">
        <v>0</v>
      </c>
      <c r="H9919" s="547">
        <v>0</v>
      </c>
      <c r="I9919" s="545" t="s">
        <v>12715</v>
      </c>
      <c r="J9919" s="545"/>
      <c r="K9919" s="545" t="s">
        <v>19355</v>
      </c>
      <c r="L9919" s="545" t="s">
        <v>13413</v>
      </c>
      <c r="M9919" s="548" t="s">
        <v>13758</v>
      </c>
      <c r="N9919" s="545" t="s">
        <v>13413</v>
      </c>
      <c r="O9919" s="545" t="s">
        <v>13413</v>
      </c>
      <c r="P9919" s="549">
        <v>7506</v>
      </c>
      <c r="Q9919" s="549">
        <v>1</v>
      </c>
      <c r="R9919" s="549">
        <v>129</v>
      </c>
      <c r="S9919" s="548"/>
      <c r="T9919" s="548"/>
      <c r="U9919" s="99"/>
    </row>
    <row r="9920" spans="1:21" ht="19.5" customHeight="1">
      <c r="A9920" s="545">
        <v>104786</v>
      </c>
      <c r="B9920" s="545" t="s">
        <v>2467</v>
      </c>
      <c r="C9920" s="545" t="s">
        <v>216</v>
      </c>
      <c r="D9920" s="546">
        <v>44721</v>
      </c>
      <c r="E9920" s="171" t="str">
        <f t="shared" si="154"/>
        <v>2022</v>
      </c>
      <c r="F9920" s="547">
        <v>214255</v>
      </c>
      <c r="G9920" s="548">
        <v>0.19</v>
      </c>
      <c r="H9920" s="547">
        <v>180046.22</v>
      </c>
      <c r="I9920" s="545" t="s">
        <v>12642</v>
      </c>
      <c r="J9920" s="545" t="s">
        <v>13296</v>
      </c>
      <c r="K9920" s="545" t="s">
        <v>19238</v>
      </c>
      <c r="L9920" s="545" t="s">
        <v>13413</v>
      </c>
      <c r="M9920" s="548" t="s">
        <v>13758</v>
      </c>
      <c r="N9920" s="545" t="s">
        <v>13413</v>
      </c>
      <c r="O9920" s="545" t="s">
        <v>13413</v>
      </c>
      <c r="P9920" s="549">
        <v>7507</v>
      </c>
      <c r="Q9920" s="549">
        <v>1</v>
      </c>
      <c r="R9920" s="549">
        <v>135</v>
      </c>
      <c r="S9920" s="548">
        <v>2218</v>
      </c>
      <c r="T9920" s="548"/>
      <c r="U9920" s="99"/>
    </row>
    <row r="9921" spans="1:21" ht="19.5" customHeight="1">
      <c r="A9921" s="545">
        <v>104788</v>
      </c>
      <c r="B9921" s="545" t="s">
        <v>9891</v>
      </c>
      <c r="C9921" s="545" t="s">
        <v>216</v>
      </c>
      <c r="D9921" s="546"/>
      <c r="E9921" s="171" t="str">
        <f t="shared" si="154"/>
        <v>1900</v>
      </c>
      <c r="F9921" s="547">
        <v>0</v>
      </c>
      <c r="G9921" s="548">
        <v>0</v>
      </c>
      <c r="H9921" s="547">
        <v>0</v>
      </c>
      <c r="I9921" s="545" t="s">
        <v>12973</v>
      </c>
      <c r="J9921" s="545"/>
      <c r="K9921" s="545" t="s">
        <v>19356</v>
      </c>
      <c r="L9921" s="545" t="s">
        <v>13413</v>
      </c>
      <c r="M9921" s="548" t="s">
        <v>13758</v>
      </c>
      <c r="N9921" s="545" t="s">
        <v>13413</v>
      </c>
      <c r="O9921" s="545" t="s">
        <v>13413</v>
      </c>
      <c r="P9921" s="549">
        <v>7508</v>
      </c>
      <c r="Q9921" s="549">
        <v>1</v>
      </c>
      <c r="R9921" s="549">
        <v>59</v>
      </c>
      <c r="S9921" s="548"/>
      <c r="T9921" s="548"/>
      <c r="U9921" s="99"/>
    </row>
    <row r="9922" spans="1:21" ht="19.5" customHeight="1">
      <c r="A9922" s="545">
        <v>104789</v>
      </c>
      <c r="B9922" s="545" t="s">
        <v>263</v>
      </c>
      <c r="C9922" s="545" t="s">
        <v>206</v>
      </c>
      <c r="D9922" s="546"/>
      <c r="E9922" s="171" t="str">
        <f t="shared" si="154"/>
        <v>1900</v>
      </c>
      <c r="F9922" s="547">
        <v>0</v>
      </c>
      <c r="G9922" s="548">
        <v>0</v>
      </c>
      <c r="H9922" s="547">
        <v>0</v>
      </c>
      <c r="I9922" s="545" t="s">
        <v>12639</v>
      </c>
      <c r="J9922" s="545"/>
      <c r="K9922" s="545" t="s">
        <v>13413</v>
      </c>
      <c r="L9922" s="545" t="s">
        <v>13413</v>
      </c>
      <c r="M9922" s="548" t="s">
        <v>13758</v>
      </c>
      <c r="N9922" s="545" t="s">
        <v>13413</v>
      </c>
      <c r="O9922" s="545" t="s">
        <v>13413</v>
      </c>
      <c r="P9922" s="549">
        <v>7509</v>
      </c>
      <c r="Q9922" s="549">
        <v>1</v>
      </c>
      <c r="R9922" s="549">
        <v>64</v>
      </c>
      <c r="S9922" s="548"/>
      <c r="T9922" s="548"/>
      <c r="U9922" s="99"/>
    </row>
    <row r="9923" spans="1:21" ht="19.5" customHeight="1">
      <c r="A9923" s="545">
        <v>104790</v>
      </c>
      <c r="B9923" s="545" t="s">
        <v>9890</v>
      </c>
      <c r="C9923" s="545" t="s">
        <v>216</v>
      </c>
      <c r="D9923" s="546"/>
      <c r="E9923" s="171" t="str">
        <f t="shared" si="154"/>
        <v>1900</v>
      </c>
      <c r="F9923" s="547">
        <v>0</v>
      </c>
      <c r="G9923" s="548">
        <v>0</v>
      </c>
      <c r="H9923" s="547">
        <v>0</v>
      </c>
      <c r="I9923" s="545" t="s">
        <v>12637</v>
      </c>
      <c r="J9923" s="545"/>
      <c r="K9923" s="545" t="s">
        <v>13413</v>
      </c>
      <c r="L9923" s="545" t="s">
        <v>13413</v>
      </c>
      <c r="M9923" s="548" t="s">
        <v>13758</v>
      </c>
      <c r="N9923" s="545" t="s">
        <v>13413</v>
      </c>
      <c r="O9923" s="545" t="s">
        <v>13413</v>
      </c>
      <c r="P9923" s="549">
        <v>7510</v>
      </c>
      <c r="Q9923" s="549">
        <v>1</v>
      </c>
      <c r="R9923" s="549">
        <v>13</v>
      </c>
      <c r="S9923" s="548"/>
      <c r="T9923" s="548"/>
      <c r="U9923" s="99"/>
    </row>
    <row r="9924" spans="1:21" ht="19.5" customHeight="1">
      <c r="A9924" s="545">
        <v>104791</v>
      </c>
      <c r="B9924" s="545" t="s">
        <v>597</v>
      </c>
      <c r="C9924" s="545" t="s">
        <v>209</v>
      </c>
      <c r="D9924" s="546"/>
      <c r="E9924" s="171" t="str">
        <f t="shared" ref="E9924:E9987" si="155">TEXT(D9924,"YYYY")</f>
        <v>1900</v>
      </c>
      <c r="F9924" s="547">
        <v>0</v>
      </c>
      <c r="G9924" s="548">
        <v>0</v>
      </c>
      <c r="H9924" s="547">
        <v>0</v>
      </c>
      <c r="I9924" s="545" t="s">
        <v>12674</v>
      </c>
      <c r="J9924" s="545"/>
      <c r="K9924" s="545" t="s">
        <v>13413</v>
      </c>
      <c r="L9924" s="545" t="s">
        <v>13413</v>
      </c>
      <c r="M9924" s="548" t="s">
        <v>13758</v>
      </c>
      <c r="N9924" s="545" t="s">
        <v>13413</v>
      </c>
      <c r="O9924" s="545" t="s">
        <v>13413</v>
      </c>
      <c r="P9924" s="549">
        <v>7511</v>
      </c>
      <c r="Q9924" s="549">
        <v>1</v>
      </c>
      <c r="R9924" s="549">
        <v>5</v>
      </c>
      <c r="S9924" s="548"/>
      <c r="T9924" s="548"/>
      <c r="U9924" s="99"/>
    </row>
    <row r="9925" spans="1:21" ht="19.5" customHeight="1">
      <c r="A9925" s="545">
        <v>104792</v>
      </c>
      <c r="B9925" s="545" t="s">
        <v>9889</v>
      </c>
      <c r="C9925" s="545" t="s">
        <v>216</v>
      </c>
      <c r="D9925" s="546"/>
      <c r="E9925" s="171" t="str">
        <f t="shared" si="155"/>
        <v>1900</v>
      </c>
      <c r="F9925" s="547">
        <v>0</v>
      </c>
      <c r="G9925" s="548">
        <v>0</v>
      </c>
      <c r="H9925" s="547">
        <v>0</v>
      </c>
      <c r="I9925" s="545" t="s">
        <v>12650</v>
      </c>
      <c r="J9925" s="545"/>
      <c r="K9925" s="545" t="s">
        <v>19357</v>
      </c>
      <c r="L9925" s="545" t="s">
        <v>13413</v>
      </c>
      <c r="M9925" s="548" t="s">
        <v>13758</v>
      </c>
      <c r="N9925" s="545" t="s">
        <v>13413</v>
      </c>
      <c r="O9925" s="545" t="s">
        <v>13413</v>
      </c>
      <c r="P9925" s="549">
        <v>7512</v>
      </c>
      <c r="Q9925" s="549">
        <v>1</v>
      </c>
      <c r="R9925" s="549">
        <v>127</v>
      </c>
      <c r="S9925" s="548"/>
      <c r="T9925" s="548"/>
      <c r="U9925" s="99"/>
    </row>
    <row r="9926" spans="1:21" ht="19.5" customHeight="1">
      <c r="A9926" s="545">
        <v>104793</v>
      </c>
      <c r="B9926" s="545" t="s">
        <v>2245</v>
      </c>
      <c r="C9926" s="545" t="s">
        <v>216</v>
      </c>
      <c r="D9926" s="546"/>
      <c r="E9926" s="171" t="str">
        <f t="shared" si="155"/>
        <v>1900</v>
      </c>
      <c r="F9926" s="547">
        <v>0</v>
      </c>
      <c r="G9926" s="548">
        <v>0</v>
      </c>
      <c r="H9926" s="547">
        <v>0</v>
      </c>
      <c r="I9926" s="545" t="s">
        <v>12699</v>
      </c>
      <c r="J9926" s="545"/>
      <c r="K9926" s="545" t="s">
        <v>13413</v>
      </c>
      <c r="L9926" s="545" t="s">
        <v>13413</v>
      </c>
      <c r="M9926" s="548" t="s">
        <v>13758</v>
      </c>
      <c r="N9926" s="545" t="s">
        <v>13413</v>
      </c>
      <c r="O9926" s="545" t="s">
        <v>13413</v>
      </c>
      <c r="P9926" s="549">
        <v>7513</v>
      </c>
      <c r="Q9926" s="549">
        <v>1</v>
      </c>
      <c r="R9926" s="549">
        <v>130</v>
      </c>
      <c r="S9926" s="548"/>
      <c r="T9926" s="548"/>
      <c r="U9926" s="99"/>
    </row>
    <row r="9927" spans="1:21" ht="19.5" customHeight="1">
      <c r="A9927" s="545">
        <v>104794</v>
      </c>
      <c r="B9927" s="545" t="s">
        <v>4956</v>
      </c>
      <c r="C9927" s="545" t="s">
        <v>216</v>
      </c>
      <c r="D9927" s="546"/>
      <c r="E9927" s="171" t="str">
        <f t="shared" si="155"/>
        <v>1900</v>
      </c>
      <c r="F9927" s="547">
        <v>0</v>
      </c>
      <c r="G9927" s="548">
        <v>0</v>
      </c>
      <c r="H9927" s="547">
        <v>0</v>
      </c>
      <c r="I9927" s="545" t="s">
        <v>12652</v>
      </c>
      <c r="J9927" s="545"/>
      <c r="K9927" s="545" t="s">
        <v>13413</v>
      </c>
      <c r="L9927" s="545" t="s">
        <v>13413</v>
      </c>
      <c r="M9927" s="548" t="s">
        <v>13758</v>
      </c>
      <c r="N9927" s="545" t="s">
        <v>13413</v>
      </c>
      <c r="O9927" s="545" t="s">
        <v>13413</v>
      </c>
      <c r="P9927" s="549">
        <v>7514</v>
      </c>
      <c r="Q9927" s="549">
        <v>1</v>
      </c>
      <c r="R9927" s="549">
        <v>134</v>
      </c>
      <c r="S9927" s="548"/>
      <c r="T9927" s="548"/>
      <c r="U9927" s="99"/>
    </row>
    <row r="9928" spans="1:21" ht="19.5" customHeight="1">
      <c r="A9928" s="545">
        <v>104795</v>
      </c>
      <c r="B9928" s="545" t="s">
        <v>268</v>
      </c>
      <c r="C9928" s="545" t="s">
        <v>216</v>
      </c>
      <c r="D9928" s="546"/>
      <c r="E9928" s="171" t="str">
        <f t="shared" si="155"/>
        <v>1900</v>
      </c>
      <c r="F9928" s="547">
        <v>0</v>
      </c>
      <c r="G9928" s="548">
        <v>0</v>
      </c>
      <c r="H9928" s="547">
        <v>0</v>
      </c>
      <c r="I9928" s="545" t="s">
        <v>12640</v>
      </c>
      <c r="J9928" s="545"/>
      <c r="K9928" s="545" t="s">
        <v>13413</v>
      </c>
      <c r="L9928" s="545" t="s">
        <v>13413</v>
      </c>
      <c r="M9928" s="548" t="s">
        <v>13758</v>
      </c>
      <c r="N9928" s="545" t="s">
        <v>13413</v>
      </c>
      <c r="O9928" s="545" t="s">
        <v>13413</v>
      </c>
      <c r="P9928" s="549">
        <v>7515</v>
      </c>
      <c r="Q9928" s="549">
        <v>1</v>
      </c>
      <c r="R9928" s="549">
        <v>1</v>
      </c>
      <c r="S9928" s="548"/>
      <c r="T9928" s="548"/>
      <c r="U9928" s="99"/>
    </row>
    <row r="9929" spans="1:21" ht="19.5" customHeight="1">
      <c r="A9929" s="545">
        <v>104796</v>
      </c>
      <c r="B9929" s="545" t="s">
        <v>7227</v>
      </c>
      <c r="C9929" s="545" t="s">
        <v>221</v>
      </c>
      <c r="D9929" s="546">
        <v>44592</v>
      </c>
      <c r="E9929" s="171" t="str">
        <f t="shared" si="155"/>
        <v>2022</v>
      </c>
      <c r="F9929" s="547">
        <v>287021</v>
      </c>
      <c r="G9929" s="548">
        <v>0.19</v>
      </c>
      <c r="H9929" s="547">
        <v>241194.12</v>
      </c>
      <c r="I9929" s="545" t="s">
        <v>12726</v>
      </c>
      <c r="J9929" s="545" t="s">
        <v>13297</v>
      </c>
      <c r="K9929" s="545" t="s">
        <v>19358</v>
      </c>
      <c r="L9929" s="545" t="s">
        <v>13413</v>
      </c>
      <c r="M9929" s="548" t="s">
        <v>13758</v>
      </c>
      <c r="N9929" s="545" t="s">
        <v>13413</v>
      </c>
      <c r="O9929" s="545" t="s">
        <v>13413</v>
      </c>
      <c r="P9929" s="549">
        <v>7516</v>
      </c>
      <c r="Q9929" s="549">
        <v>1</v>
      </c>
      <c r="R9929" s="549">
        <v>49</v>
      </c>
      <c r="S9929" s="548">
        <v>2257</v>
      </c>
      <c r="T9929" s="548"/>
      <c r="U9929" s="99"/>
    </row>
    <row r="9930" spans="1:21" ht="19.5" customHeight="1">
      <c r="A9930" s="545">
        <v>104797</v>
      </c>
      <c r="B9930" s="545" t="s">
        <v>9888</v>
      </c>
      <c r="C9930" s="545" t="s">
        <v>216</v>
      </c>
      <c r="D9930" s="546"/>
      <c r="E9930" s="171" t="str">
        <f t="shared" si="155"/>
        <v>1900</v>
      </c>
      <c r="F9930" s="547">
        <v>0</v>
      </c>
      <c r="G9930" s="548">
        <v>0</v>
      </c>
      <c r="H9930" s="547">
        <v>0</v>
      </c>
      <c r="I9930" s="545" t="s">
        <v>12718</v>
      </c>
      <c r="J9930" s="545"/>
      <c r="K9930" s="545" t="s">
        <v>19359</v>
      </c>
      <c r="L9930" s="545" t="s">
        <v>13413</v>
      </c>
      <c r="M9930" s="548" t="s">
        <v>13758</v>
      </c>
      <c r="N9930" s="545" t="s">
        <v>13413</v>
      </c>
      <c r="O9930" s="545" t="s">
        <v>13413</v>
      </c>
      <c r="P9930" s="549">
        <v>7517</v>
      </c>
      <c r="Q9930" s="549">
        <v>1</v>
      </c>
      <c r="R9930" s="549">
        <v>137</v>
      </c>
      <c r="S9930" s="548"/>
      <c r="T9930" s="548"/>
      <c r="U9930" s="99"/>
    </row>
    <row r="9931" spans="1:21" ht="19.5" customHeight="1">
      <c r="A9931" s="545">
        <v>104798</v>
      </c>
      <c r="B9931" s="545" t="s">
        <v>9887</v>
      </c>
      <c r="C9931" s="545" t="s">
        <v>221</v>
      </c>
      <c r="D9931" s="546"/>
      <c r="E9931" s="171" t="str">
        <f t="shared" si="155"/>
        <v>1900</v>
      </c>
      <c r="F9931" s="547">
        <v>0</v>
      </c>
      <c r="G9931" s="548">
        <v>0</v>
      </c>
      <c r="H9931" s="547">
        <v>0</v>
      </c>
      <c r="I9931" s="545" t="s">
        <v>12727</v>
      </c>
      <c r="J9931" s="545"/>
      <c r="K9931" s="545" t="s">
        <v>19360</v>
      </c>
      <c r="L9931" s="545" t="s">
        <v>13413</v>
      </c>
      <c r="M9931" s="548" t="s">
        <v>13758</v>
      </c>
      <c r="N9931" s="545" t="s">
        <v>13413</v>
      </c>
      <c r="O9931" s="545" t="s">
        <v>13413</v>
      </c>
      <c r="P9931" s="549">
        <v>7518</v>
      </c>
      <c r="Q9931" s="549">
        <v>1</v>
      </c>
      <c r="R9931" s="549">
        <v>148</v>
      </c>
      <c r="S9931" s="548"/>
      <c r="T9931" s="548"/>
      <c r="U9931" s="99"/>
    </row>
    <row r="9932" spans="1:21" ht="19.5" customHeight="1">
      <c r="A9932" s="545">
        <v>104799</v>
      </c>
      <c r="B9932" s="545" t="s">
        <v>2869</v>
      </c>
      <c r="C9932" s="545" t="s">
        <v>221</v>
      </c>
      <c r="D9932" s="546"/>
      <c r="E9932" s="171" t="str">
        <f t="shared" si="155"/>
        <v>1900</v>
      </c>
      <c r="F9932" s="547">
        <v>0</v>
      </c>
      <c r="G9932" s="548">
        <v>0</v>
      </c>
      <c r="H9932" s="547">
        <v>0</v>
      </c>
      <c r="I9932" s="545" t="s">
        <v>12727</v>
      </c>
      <c r="J9932" s="545"/>
      <c r="K9932" s="545" t="s">
        <v>19360</v>
      </c>
      <c r="L9932" s="545" t="s">
        <v>13413</v>
      </c>
      <c r="M9932" s="548" t="s">
        <v>13758</v>
      </c>
      <c r="N9932" s="545" t="s">
        <v>13413</v>
      </c>
      <c r="O9932" s="545" t="s">
        <v>13413</v>
      </c>
      <c r="P9932" s="549">
        <v>7519</v>
      </c>
      <c r="Q9932" s="549">
        <v>1</v>
      </c>
      <c r="R9932" s="549">
        <v>148</v>
      </c>
      <c r="S9932" s="548"/>
      <c r="T9932" s="548"/>
      <c r="U9932" s="99"/>
    </row>
    <row r="9933" spans="1:21" ht="19.5" customHeight="1">
      <c r="A9933" s="545">
        <v>104800</v>
      </c>
      <c r="B9933" s="545" t="s">
        <v>9886</v>
      </c>
      <c r="C9933" s="545" t="s">
        <v>216</v>
      </c>
      <c r="D9933" s="546"/>
      <c r="E9933" s="171" t="str">
        <f t="shared" si="155"/>
        <v>1900</v>
      </c>
      <c r="F9933" s="547">
        <v>0</v>
      </c>
      <c r="G9933" s="548">
        <v>0</v>
      </c>
      <c r="H9933" s="547">
        <v>0</v>
      </c>
      <c r="I9933" s="545" t="s">
        <v>12640</v>
      </c>
      <c r="J9933" s="545"/>
      <c r="K9933" s="545" t="s">
        <v>13413</v>
      </c>
      <c r="L9933" s="545" t="s">
        <v>13413</v>
      </c>
      <c r="M9933" s="548" t="s">
        <v>13758</v>
      </c>
      <c r="N9933" s="545" t="s">
        <v>13413</v>
      </c>
      <c r="O9933" s="545" t="s">
        <v>13413</v>
      </c>
      <c r="P9933" s="549">
        <v>7520</v>
      </c>
      <c r="Q9933" s="549">
        <v>1</v>
      </c>
      <c r="R9933" s="549">
        <v>1</v>
      </c>
      <c r="S9933" s="548"/>
      <c r="T9933" s="548"/>
      <c r="U9933" s="99"/>
    </row>
    <row r="9934" spans="1:21" ht="19.5" customHeight="1">
      <c r="A9934" s="545">
        <v>104801</v>
      </c>
      <c r="B9934" s="545" t="s">
        <v>1222</v>
      </c>
      <c r="C9934" s="545" t="s">
        <v>216</v>
      </c>
      <c r="D9934" s="546"/>
      <c r="E9934" s="171" t="str">
        <f t="shared" si="155"/>
        <v>1900</v>
      </c>
      <c r="F9934" s="547">
        <v>0</v>
      </c>
      <c r="G9934" s="548">
        <v>0</v>
      </c>
      <c r="H9934" s="547">
        <v>0</v>
      </c>
      <c r="I9934" s="545" t="s">
        <v>12701</v>
      </c>
      <c r="J9934" s="545"/>
      <c r="K9934" s="545" t="s">
        <v>13413</v>
      </c>
      <c r="L9934" s="545" t="s">
        <v>13413</v>
      </c>
      <c r="M9934" s="548" t="s">
        <v>13758</v>
      </c>
      <c r="N9934" s="545" t="s">
        <v>13413</v>
      </c>
      <c r="O9934" s="545" t="s">
        <v>13413</v>
      </c>
      <c r="P9934" s="549">
        <v>7521</v>
      </c>
      <c r="Q9934" s="549">
        <v>1</v>
      </c>
      <c r="R9934" s="549">
        <v>10</v>
      </c>
      <c r="S9934" s="548"/>
      <c r="T9934" s="548"/>
      <c r="U9934" s="99"/>
    </row>
    <row r="9935" spans="1:21" ht="19.5" customHeight="1">
      <c r="A9935" s="545">
        <v>104802</v>
      </c>
      <c r="B9935" s="545" t="s">
        <v>1587</v>
      </c>
      <c r="C9935" s="545" t="s">
        <v>216</v>
      </c>
      <c r="D9935" s="546"/>
      <c r="E9935" s="171" t="str">
        <f t="shared" si="155"/>
        <v>1900</v>
      </c>
      <c r="F9935" s="547">
        <v>0</v>
      </c>
      <c r="G9935" s="548">
        <v>0</v>
      </c>
      <c r="H9935" s="547">
        <v>0</v>
      </c>
      <c r="I9935" s="545" t="s">
        <v>12685</v>
      </c>
      <c r="J9935" s="545"/>
      <c r="K9935" s="545" t="s">
        <v>18142</v>
      </c>
      <c r="L9935" s="545" t="s">
        <v>13413</v>
      </c>
      <c r="M9935" s="548" t="s">
        <v>13758</v>
      </c>
      <c r="N9935" s="545" t="s">
        <v>13413</v>
      </c>
      <c r="O9935" s="545" t="s">
        <v>14326</v>
      </c>
      <c r="P9935" s="549">
        <v>7522</v>
      </c>
      <c r="Q9935" s="549">
        <v>1</v>
      </c>
      <c r="R9935" s="549">
        <v>11</v>
      </c>
      <c r="S9935" s="548"/>
      <c r="T9935" s="548"/>
      <c r="U9935" s="99"/>
    </row>
    <row r="9936" spans="1:21" ht="19.5" customHeight="1">
      <c r="A9936" s="545">
        <v>104803</v>
      </c>
      <c r="B9936" s="545" t="s">
        <v>3232</v>
      </c>
      <c r="C9936" s="545" t="s">
        <v>221</v>
      </c>
      <c r="D9936" s="546">
        <v>45708</v>
      </c>
      <c r="E9936" s="171" t="str">
        <f t="shared" si="155"/>
        <v>2025</v>
      </c>
      <c r="F9936" s="547">
        <v>68147.62</v>
      </c>
      <c r="G9936" s="548">
        <v>0.19</v>
      </c>
      <c r="H9936" s="547">
        <v>57266.91</v>
      </c>
      <c r="I9936" s="545" t="s">
        <v>12663</v>
      </c>
      <c r="J9936" s="545" t="s">
        <v>13307</v>
      </c>
      <c r="K9936" s="545" t="s">
        <v>13413</v>
      </c>
      <c r="L9936" s="545" t="s">
        <v>13413</v>
      </c>
      <c r="M9936" s="548" t="s">
        <v>13758</v>
      </c>
      <c r="N9936" s="545" t="s">
        <v>13413</v>
      </c>
      <c r="O9936" s="545" t="s">
        <v>13413</v>
      </c>
      <c r="P9936" s="549">
        <v>7523</v>
      </c>
      <c r="Q9936" s="549">
        <v>1</v>
      </c>
      <c r="R9936" s="549">
        <v>159</v>
      </c>
      <c r="S9936" s="548">
        <v>2228</v>
      </c>
      <c r="T9936" s="548"/>
      <c r="U9936" s="99"/>
    </row>
    <row r="9937" spans="1:21" ht="19.5" customHeight="1">
      <c r="A9937" s="545">
        <v>104804</v>
      </c>
      <c r="B9937" s="545" t="s">
        <v>1428</v>
      </c>
      <c r="C9937" s="545" t="s">
        <v>216</v>
      </c>
      <c r="D9937" s="546"/>
      <c r="E9937" s="171" t="str">
        <f t="shared" si="155"/>
        <v>1900</v>
      </c>
      <c r="F9937" s="547">
        <v>0</v>
      </c>
      <c r="G9937" s="548">
        <v>0</v>
      </c>
      <c r="H9937" s="547">
        <v>0</v>
      </c>
      <c r="I9937" s="545" t="s">
        <v>12659</v>
      </c>
      <c r="J9937" s="545"/>
      <c r="K9937" s="545" t="s">
        <v>13413</v>
      </c>
      <c r="L9937" s="545" t="s">
        <v>13413</v>
      </c>
      <c r="M9937" s="548" t="s">
        <v>13758</v>
      </c>
      <c r="N9937" s="545" t="s">
        <v>13413</v>
      </c>
      <c r="O9937" s="545" t="s">
        <v>13413</v>
      </c>
      <c r="P9937" s="549">
        <v>7524</v>
      </c>
      <c r="Q9937" s="549">
        <v>1</v>
      </c>
      <c r="R9937" s="549">
        <v>116</v>
      </c>
      <c r="S9937" s="548"/>
      <c r="T9937" s="548"/>
      <c r="U9937" s="99"/>
    </row>
    <row r="9938" spans="1:21" ht="19.5" customHeight="1">
      <c r="A9938" s="545">
        <v>104805</v>
      </c>
      <c r="B9938" s="545" t="s">
        <v>1389</v>
      </c>
      <c r="C9938" s="545" t="s">
        <v>216</v>
      </c>
      <c r="D9938" s="546">
        <v>45708</v>
      </c>
      <c r="E9938" s="171" t="str">
        <f t="shared" si="155"/>
        <v>2025</v>
      </c>
      <c r="F9938" s="547">
        <v>11680.14</v>
      </c>
      <c r="G9938" s="548">
        <v>0.19</v>
      </c>
      <c r="H9938" s="547">
        <v>9815.24</v>
      </c>
      <c r="I9938" s="545" t="s">
        <v>12701</v>
      </c>
      <c r="J9938" s="545" t="s">
        <v>13307</v>
      </c>
      <c r="K9938" s="545" t="s">
        <v>19361</v>
      </c>
      <c r="L9938" s="545" t="s">
        <v>13413</v>
      </c>
      <c r="M9938" s="548" t="s">
        <v>13758</v>
      </c>
      <c r="N9938" s="545" t="s">
        <v>13413</v>
      </c>
      <c r="O9938" s="545" t="s">
        <v>13413</v>
      </c>
      <c r="P9938" s="549">
        <v>7525</v>
      </c>
      <c r="Q9938" s="549">
        <v>1</v>
      </c>
      <c r="R9938" s="549">
        <v>10</v>
      </c>
      <c r="S9938" s="548">
        <v>2228</v>
      </c>
      <c r="T9938" s="548"/>
      <c r="U9938" s="99"/>
    </row>
    <row r="9939" spans="1:21" ht="19.5" customHeight="1">
      <c r="A9939" s="545">
        <v>104806</v>
      </c>
      <c r="B9939" s="545" t="s">
        <v>3208</v>
      </c>
      <c r="C9939" s="545" t="s">
        <v>221</v>
      </c>
      <c r="D9939" s="546"/>
      <c r="E9939" s="171" t="str">
        <f t="shared" si="155"/>
        <v>1900</v>
      </c>
      <c r="F9939" s="547">
        <v>0</v>
      </c>
      <c r="G9939" s="548">
        <v>0</v>
      </c>
      <c r="H9939" s="547">
        <v>0</v>
      </c>
      <c r="I9939" s="545" t="s">
        <v>12663</v>
      </c>
      <c r="J9939" s="545"/>
      <c r="K9939" s="545" t="s">
        <v>13413</v>
      </c>
      <c r="L9939" s="545" t="s">
        <v>13413</v>
      </c>
      <c r="M9939" s="548" t="s">
        <v>13758</v>
      </c>
      <c r="N9939" s="545" t="s">
        <v>13413</v>
      </c>
      <c r="O9939" s="545" t="s">
        <v>13413</v>
      </c>
      <c r="P9939" s="549">
        <v>7526</v>
      </c>
      <c r="Q9939" s="549">
        <v>1</v>
      </c>
      <c r="R9939" s="549">
        <v>159</v>
      </c>
      <c r="S9939" s="548"/>
      <c r="T9939" s="548"/>
      <c r="U9939" s="99"/>
    </row>
    <row r="9940" spans="1:21" ht="19.5" customHeight="1">
      <c r="A9940" s="545">
        <v>104807</v>
      </c>
      <c r="B9940" s="545" t="s">
        <v>9885</v>
      </c>
      <c r="C9940" s="545" t="s">
        <v>221</v>
      </c>
      <c r="D9940" s="546"/>
      <c r="E9940" s="171" t="str">
        <f t="shared" si="155"/>
        <v>1900</v>
      </c>
      <c r="F9940" s="547">
        <v>0</v>
      </c>
      <c r="G9940" s="548">
        <v>0</v>
      </c>
      <c r="H9940" s="547">
        <v>0</v>
      </c>
      <c r="I9940" s="545" t="s">
        <v>12726</v>
      </c>
      <c r="J9940" s="545"/>
      <c r="K9940" s="545" t="s">
        <v>19362</v>
      </c>
      <c r="L9940" s="545" t="s">
        <v>13413</v>
      </c>
      <c r="M9940" s="548" t="s">
        <v>13758</v>
      </c>
      <c r="N9940" s="545" t="s">
        <v>13413</v>
      </c>
      <c r="O9940" s="545" t="s">
        <v>13413</v>
      </c>
      <c r="P9940" s="549">
        <v>7527</v>
      </c>
      <c r="Q9940" s="549">
        <v>1</v>
      </c>
      <c r="R9940" s="549">
        <v>49</v>
      </c>
      <c r="S9940" s="548"/>
      <c r="T9940" s="548"/>
      <c r="U9940" s="99"/>
    </row>
    <row r="9941" spans="1:21" ht="19.5" customHeight="1">
      <c r="A9941" s="545">
        <v>104808</v>
      </c>
      <c r="B9941" s="545" t="s">
        <v>471</v>
      </c>
      <c r="C9941" s="545" t="s">
        <v>216</v>
      </c>
      <c r="D9941" s="546"/>
      <c r="E9941" s="171" t="str">
        <f t="shared" si="155"/>
        <v>1900</v>
      </c>
      <c r="F9941" s="547">
        <v>0</v>
      </c>
      <c r="G9941" s="548">
        <v>0</v>
      </c>
      <c r="H9941" s="547">
        <v>0</v>
      </c>
      <c r="I9941" s="545" t="s">
        <v>12681</v>
      </c>
      <c r="J9941" s="545"/>
      <c r="K9941" s="545" t="s">
        <v>13413</v>
      </c>
      <c r="L9941" s="545" t="s">
        <v>15161</v>
      </c>
      <c r="M9941" s="548" t="s">
        <v>13758</v>
      </c>
      <c r="N9941" s="545" t="s">
        <v>13413</v>
      </c>
      <c r="O9941" s="545" t="s">
        <v>13413</v>
      </c>
      <c r="P9941" s="549">
        <v>7528</v>
      </c>
      <c r="Q9941" s="549">
        <v>1</v>
      </c>
      <c r="R9941" s="549">
        <v>3</v>
      </c>
      <c r="S9941" s="548"/>
      <c r="T9941" s="548"/>
      <c r="U9941" s="99"/>
    </row>
    <row r="9942" spans="1:21" ht="19.5" customHeight="1">
      <c r="A9942" s="545">
        <v>104809</v>
      </c>
      <c r="B9942" s="545" t="s">
        <v>9884</v>
      </c>
      <c r="C9942" s="545" t="s">
        <v>216</v>
      </c>
      <c r="D9942" s="546"/>
      <c r="E9942" s="171" t="str">
        <f t="shared" si="155"/>
        <v>1900</v>
      </c>
      <c r="F9942" s="547">
        <v>0</v>
      </c>
      <c r="G9942" s="548">
        <v>0</v>
      </c>
      <c r="H9942" s="547">
        <v>0</v>
      </c>
      <c r="I9942" s="545" t="s">
        <v>12656</v>
      </c>
      <c r="J9942" s="545"/>
      <c r="K9942" s="545" t="s">
        <v>16060</v>
      </c>
      <c r="L9942" s="545" t="s">
        <v>13972</v>
      </c>
      <c r="M9942" s="548" t="s">
        <v>13758</v>
      </c>
      <c r="N9942" s="545" t="s">
        <v>13413</v>
      </c>
      <c r="O9942" s="545" t="s">
        <v>16333</v>
      </c>
      <c r="P9942" s="549">
        <v>7529</v>
      </c>
      <c r="Q9942" s="549">
        <v>1</v>
      </c>
      <c r="R9942" s="549">
        <v>119</v>
      </c>
      <c r="S9942" s="548"/>
      <c r="T9942" s="548"/>
      <c r="U9942" s="99"/>
    </row>
    <row r="9943" spans="1:21" ht="19.5" customHeight="1">
      <c r="A9943" s="545">
        <v>104810</v>
      </c>
      <c r="B9943" s="545" t="s">
        <v>3643</v>
      </c>
      <c r="C9943" s="545" t="s">
        <v>216</v>
      </c>
      <c r="D9943" s="546"/>
      <c r="E9943" s="171" t="str">
        <f t="shared" si="155"/>
        <v>1900</v>
      </c>
      <c r="F9943" s="547">
        <v>0</v>
      </c>
      <c r="G9943" s="548">
        <v>0</v>
      </c>
      <c r="H9943" s="547">
        <v>0</v>
      </c>
      <c r="I9943" s="545" t="s">
        <v>12992</v>
      </c>
      <c r="J9943" s="545"/>
      <c r="K9943" s="545" t="s">
        <v>19363</v>
      </c>
      <c r="L9943" s="545" t="s">
        <v>13413</v>
      </c>
      <c r="M9943" s="548" t="s">
        <v>13758</v>
      </c>
      <c r="N9943" s="545" t="s">
        <v>13413</v>
      </c>
      <c r="O9943" s="545" t="s">
        <v>13413</v>
      </c>
      <c r="P9943" s="549">
        <v>7530</v>
      </c>
      <c r="Q9943" s="549">
        <v>1</v>
      </c>
      <c r="R9943" s="549">
        <v>162</v>
      </c>
      <c r="S9943" s="548"/>
      <c r="T9943" s="548"/>
      <c r="U9943" s="99"/>
    </row>
    <row r="9944" spans="1:21" ht="19.5" customHeight="1">
      <c r="A9944" s="545">
        <v>104811</v>
      </c>
      <c r="B9944" s="545" t="s">
        <v>7391</v>
      </c>
      <c r="C9944" s="545" t="s">
        <v>216</v>
      </c>
      <c r="D9944" s="546">
        <v>43761</v>
      </c>
      <c r="E9944" s="171" t="str">
        <f t="shared" si="155"/>
        <v>2019</v>
      </c>
      <c r="F9944" s="547">
        <v>76160</v>
      </c>
      <c r="G9944" s="548">
        <v>0.19</v>
      </c>
      <c r="H9944" s="547">
        <v>64000</v>
      </c>
      <c r="I9944" s="545" t="s">
        <v>12686</v>
      </c>
      <c r="J9944" s="545" t="s">
        <v>13296</v>
      </c>
      <c r="K9944" s="545" t="s">
        <v>19364</v>
      </c>
      <c r="L9944" s="545" t="s">
        <v>13413</v>
      </c>
      <c r="M9944" s="548" t="s">
        <v>13758</v>
      </c>
      <c r="N9944" s="545" t="s">
        <v>13413</v>
      </c>
      <c r="O9944" s="545" t="s">
        <v>13413</v>
      </c>
      <c r="P9944" s="549">
        <v>7531</v>
      </c>
      <c r="Q9944" s="549">
        <v>1</v>
      </c>
      <c r="R9944" s="549">
        <v>131</v>
      </c>
      <c r="S9944" s="548">
        <v>2218</v>
      </c>
      <c r="T9944" s="548"/>
      <c r="U9944" s="99"/>
    </row>
    <row r="9945" spans="1:21" ht="19.5" customHeight="1">
      <c r="A9945" s="545">
        <v>104812</v>
      </c>
      <c r="B9945" s="545" t="s">
        <v>1273</v>
      </c>
      <c r="C9945" s="545" t="s">
        <v>216</v>
      </c>
      <c r="D9945" s="546">
        <v>46052</v>
      </c>
      <c r="E9945" s="171" t="str">
        <f t="shared" si="155"/>
        <v>2026</v>
      </c>
      <c r="F9945" s="547">
        <v>219</v>
      </c>
      <c r="G9945" s="548">
        <v>0.19</v>
      </c>
      <c r="H9945" s="547">
        <v>184.03</v>
      </c>
      <c r="I9945" s="545" t="s">
        <v>12701</v>
      </c>
      <c r="J9945" s="545" t="s">
        <v>13307</v>
      </c>
      <c r="K9945" s="545" t="s">
        <v>13413</v>
      </c>
      <c r="L9945" s="545" t="s">
        <v>13413</v>
      </c>
      <c r="M9945" s="548" t="s">
        <v>13758</v>
      </c>
      <c r="N9945" s="545" t="s">
        <v>13413</v>
      </c>
      <c r="O9945" s="545" t="s">
        <v>13413</v>
      </c>
      <c r="P9945" s="549">
        <v>7532</v>
      </c>
      <c r="Q9945" s="549">
        <v>1</v>
      </c>
      <c r="R9945" s="549">
        <v>10</v>
      </c>
      <c r="S9945" s="548">
        <v>2228</v>
      </c>
      <c r="T9945" s="548"/>
      <c r="U9945" s="99"/>
    </row>
    <row r="9946" spans="1:21" ht="19.5" customHeight="1">
      <c r="A9946" s="545">
        <v>104813</v>
      </c>
      <c r="B9946" s="545" t="s">
        <v>3519</v>
      </c>
      <c r="C9946" s="545" t="s">
        <v>4552</v>
      </c>
      <c r="D9946" s="546"/>
      <c r="E9946" s="171" t="str">
        <f t="shared" si="155"/>
        <v>1900</v>
      </c>
      <c r="F9946" s="547">
        <v>0</v>
      </c>
      <c r="G9946" s="548">
        <v>0</v>
      </c>
      <c r="H9946" s="547">
        <v>0</v>
      </c>
      <c r="I9946" s="545" t="s">
        <v>12758</v>
      </c>
      <c r="J9946" s="545"/>
      <c r="K9946" s="545" t="s">
        <v>13413</v>
      </c>
      <c r="L9946" s="545" t="s">
        <v>13413</v>
      </c>
      <c r="M9946" s="548" t="s">
        <v>13758</v>
      </c>
      <c r="N9946" s="545" t="s">
        <v>13413</v>
      </c>
      <c r="O9946" s="545" t="s">
        <v>13413</v>
      </c>
      <c r="P9946" s="549">
        <v>7533</v>
      </c>
      <c r="Q9946" s="549">
        <v>1</v>
      </c>
      <c r="R9946" s="549">
        <v>164</v>
      </c>
      <c r="S9946" s="548"/>
      <c r="T9946" s="548"/>
      <c r="U9946" s="99"/>
    </row>
    <row r="9947" spans="1:21" ht="19.5" customHeight="1">
      <c r="A9947" s="545">
        <v>104814</v>
      </c>
      <c r="B9947" s="545" t="s">
        <v>3263</v>
      </c>
      <c r="C9947" s="545" t="s">
        <v>216</v>
      </c>
      <c r="D9947" s="546"/>
      <c r="E9947" s="171" t="str">
        <f t="shared" si="155"/>
        <v>1900</v>
      </c>
      <c r="F9947" s="547">
        <v>0</v>
      </c>
      <c r="G9947" s="548">
        <v>0</v>
      </c>
      <c r="H9947" s="547">
        <v>0</v>
      </c>
      <c r="I9947" s="545" t="s">
        <v>12973</v>
      </c>
      <c r="J9947" s="545"/>
      <c r="K9947" s="545" t="s">
        <v>13413</v>
      </c>
      <c r="L9947" s="545" t="s">
        <v>13413</v>
      </c>
      <c r="M9947" s="548" t="s">
        <v>13758</v>
      </c>
      <c r="N9947" s="545" t="s">
        <v>13413</v>
      </c>
      <c r="O9947" s="545" t="s">
        <v>13413</v>
      </c>
      <c r="P9947" s="549">
        <v>7534</v>
      </c>
      <c r="Q9947" s="549">
        <v>1</v>
      </c>
      <c r="R9947" s="549">
        <v>59</v>
      </c>
      <c r="S9947" s="548"/>
      <c r="T9947" s="548"/>
      <c r="U9947" s="99"/>
    </row>
    <row r="9948" spans="1:21" ht="19.5" customHeight="1">
      <c r="A9948" s="545">
        <v>104815</v>
      </c>
      <c r="B9948" s="545" t="s">
        <v>9883</v>
      </c>
      <c r="C9948" s="545" t="s">
        <v>216</v>
      </c>
      <c r="D9948" s="546"/>
      <c r="E9948" s="171" t="str">
        <f t="shared" si="155"/>
        <v>1900</v>
      </c>
      <c r="F9948" s="547">
        <v>0</v>
      </c>
      <c r="G9948" s="548">
        <v>0</v>
      </c>
      <c r="H9948" s="547">
        <v>0</v>
      </c>
      <c r="I9948" s="545" t="s">
        <v>12752</v>
      </c>
      <c r="J9948" s="545"/>
      <c r="K9948" s="545" t="s">
        <v>13413</v>
      </c>
      <c r="L9948" s="545" t="s">
        <v>13413</v>
      </c>
      <c r="M9948" s="548" t="s">
        <v>13758</v>
      </c>
      <c r="N9948" s="545" t="s">
        <v>13413</v>
      </c>
      <c r="O9948" s="545" t="s">
        <v>13413</v>
      </c>
      <c r="P9948" s="549">
        <v>7535</v>
      </c>
      <c r="Q9948" s="549">
        <v>1</v>
      </c>
      <c r="R9948" s="549">
        <v>167</v>
      </c>
      <c r="S9948" s="548"/>
      <c r="T9948" s="548"/>
      <c r="U9948" s="99"/>
    </row>
    <row r="9949" spans="1:21" ht="19.5" customHeight="1">
      <c r="A9949" s="545">
        <v>104816</v>
      </c>
      <c r="B9949" s="545" t="s">
        <v>9882</v>
      </c>
      <c r="C9949" s="545" t="s">
        <v>216</v>
      </c>
      <c r="D9949" s="546"/>
      <c r="E9949" s="171" t="str">
        <f t="shared" si="155"/>
        <v>1900</v>
      </c>
      <c r="F9949" s="547">
        <v>0</v>
      </c>
      <c r="G9949" s="548">
        <v>0</v>
      </c>
      <c r="H9949" s="547">
        <v>0</v>
      </c>
      <c r="I9949" s="545" t="s">
        <v>12637</v>
      </c>
      <c r="J9949" s="545"/>
      <c r="K9949" s="545" t="s">
        <v>19365</v>
      </c>
      <c r="L9949" s="545" t="s">
        <v>13413</v>
      </c>
      <c r="M9949" s="548" t="s">
        <v>13758</v>
      </c>
      <c r="N9949" s="545" t="s">
        <v>13413</v>
      </c>
      <c r="O9949" s="545" t="s">
        <v>13413</v>
      </c>
      <c r="P9949" s="549">
        <v>7536</v>
      </c>
      <c r="Q9949" s="549">
        <v>1</v>
      </c>
      <c r="R9949" s="549">
        <v>13</v>
      </c>
      <c r="S9949" s="548"/>
      <c r="T9949" s="548"/>
      <c r="U9949" s="99"/>
    </row>
    <row r="9950" spans="1:21" ht="19.5" customHeight="1">
      <c r="A9950" s="545">
        <v>104817</v>
      </c>
      <c r="B9950" s="545" t="s">
        <v>9881</v>
      </c>
      <c r="C9950" s="545" t="s">
        <v>216</v>
      </c>
      <c r="D9950" s="546"/>
      <c r="E9950" s="171" t="str">
        <f t="shared" si="155"/>
        <v>1900</v>
      </c>
      <c r="F9950" s="547">
        <v>0</v>
      </c>
      <c r="G9950" s="548">
        <v>0</v>
      </c>
      <c r="H9950" s="547">
        <v>0</v>
      </c>
      <c r="I9950" s="545" t="s">
        <v>12637</v>
      </c>
      <c r="J9950" s="545"/>
      <c r="K9950" s="545" t="s">
        <v>19366</v>
      </c>
      <c r="L9950" s="545" t="s">
        <v>13413</v>
      </c>
      <c r="M9950" s="548" t="s">
        <v>13758</v>
      </c>
      <c r="N9950" s="545" t="s">
        <v>13413</v>
      </c>
      <c r="O9950" s="545" t="s">
        <v>13413</v>
      </c>
      <c r="P9950" s="549">
        <v>7537</v>
      </c>
      <c r="Q9950" s="549">
        <v>1</v>
      </c>
      <c r="R9950" s="549">
        <v>13</v>
      </c>
      <c r="S9950" s="548"/>
      <c r="T9950" s="548"/>
      <c r="U9950" s="99"/>
    </row>
    <row r="9951" spans="1:21" ht="19.5" customHeight="1">
      <c r="A9951" s="545">
        <v>104818</v>
      </c>
      <c r="B9951" s="545" t="s">
        <v>9880</v>
      </c>
      <c r="C9951" s="545" t="s">
        <v>216</v>
      </c>
      <c r="D9951" s="546"/>
      <c r="E9951" s="171" t="str">
        <f t="shared" si="155"/>
        <v>1900</v>
      </c>
      <c r="F9951" s="547">
        <v>0</v>
      </c>
      <c r="G9951" s="548">
        <v>0</v>
      </c>
      <c r="H9951" s="547">
        <v>0</v>
      </c>
      <c r="I9951" s="545" t="s">
        <v>12637</v>
      </c>
      <c r="J9951" s="545"/>
      <c r="K9951" s="545" t="s">
        <v>19367</v>
      </c>
      <c r="L9951" s="545" t="s">
        <v>13413</v>
      </c>
      <c r="M9951" s="548" t="s">
        <v>13758</v>
      </c>
      <c r="N9951" s="545" t="s">
        <v>13413</v>
      </c>
      <c r="O9951" s="545" t="s">
        <v>13413</v>
      </c>
      <c r="P9951" s="549">
        <v>7538</v>
      </c>
      <c r="Q9951" s="549">
        <v>1</v>
      </c>
      <c r="R9951" s="549">
        <v>13</v>
      </c>
      <c r="S9951" s="548"/>
      <c r="T9951" s="548"/>
      <c r="U9951" s="99"/>
    </row>
    <row r="9952" spans="1:21" ht="19.5" customHeight="1">
      <c r="A9952" s="545">
        <v>104819</v>
      </c>
      <c r="B9952" s="545" t="s">
        <v>2313</v>
      </c>
      <c r="C9952" s="545" t="s">
        <v>216</v>
      </c>
      <c r="D9952" s="546"/>
      <c r="E9952" s="171" t="str">
        <f t="shared" si="155"/>
        <v>1900</v>
      </c>
      <c r="F9952" s="547">
        <v>0</v>
      </c>
      <c r="G9952" s="548">
        <v>0</v>
      </c>
      <c r="H9952" s="547">
        <v>0</v>
      </c>
      <c r="I9952" s="545" t="s">
        <v>12637</v>
      </c>
      <c r="J9952" s="545"/>
      <c r="K9952" s="545" t="s">
        <v>19368</v>
      </c>
      <c r="L9952" s="545" t="s">
        <v>13413</v>
      </c>
      <c r="M9952" s="548" t="s">
        <v>13758</v>
      </c>
      <c r="N9952" s="545" t="s">
        <v>13413</v>
      </c>
      <c r="O9952" s="545" t="s">
        <v>13413</v>
      </c>
      <c r="P9952" s="549">
        <v>7539</v>
      </c>
      <c r="Q9952" s="549">
        <v>1</v>
      </c>
      <c r="R9952" s="549">
        <v>13</v>
      </c>
      <c r="S9952" s="548"/>
      <c r="T9952" s="548"/>
      <c r="U9952" s="99"/>
    </row>
    <row r="9953" spans="1:21" ht="19.5" customHeight="1">
      <c r="A9953" s="545">
        <v>104820</v>
      </c>
      <c r="B9953" s="545" t="s">
        <v>9879</v>
      </c>
      <c r="C9953" s="545" t="s">
        <v>206</v>
      </c>
      <c r="D9953" s="546">
        <v>44589</v>
      </c>
      <c r="E9953" s="171" t="str">
        <f t="shared" si="155"/>
        <v>2022</v>
      </c>
      <c r="F9953" s="547">
        <v>41212</v>
      </c>
      <c r="G9953" s="548">
        <v>0.19</v>
      </c>
      <c r="H9953" s="547">
        <v>34631.93</v>
      </c>
      <c r="I9953" s="545" t="s">
        <v>12969</v>
      </c>
      <c r="J9953" s="545" t="s">
        <v>13297</v>
      </c>
      <c r="K9953" s="545" t="s">
        <v>19369</v>
      </c>
      <c r="L9953" s="545" t="s">
        <v>13413</v>
      </c>
      <c r="M9953" s="548" t="s">
        <v>13758</v>
      </c>
      <c r="N9953" s="545" t="s">
        <v>13413</v>
      </c>
      <c r="O9953" s="545" t="s">
        <v>13413</v>
      </c>
      <c r="P9953" s="549">
        <v>7540</v>
      </c>
      <c r="Q9953" s="549">
        <v>1</v>
      </c>
      <c r="R9953" s="549">
        <v>30</v>
      </c>
      <c r="S9953" s="548">
        <v>2257</v>
      </c>
      <c r="T9953" s="548"/>
      <c r="U9953" s="99"/>
    </row>
    <row r="9954" spans="1:21" ht="19.5" customHeight="1">
      <c r="A9954" s="545">
        <v>104821</v>
      </c>
      <c r="B9954" s="545" t="s">
        <v>2831</v>
      </c>
      <c r="C9954" s="545" t="s">
        <v>216</v>
      </c>
      <c r="D9954" s="546"/>
      <c r="E9954" s="171" t="str">
        <f t="shared" si="155"/>
        <v>1900</v>
      </c>
      <c r="F9954" s="547">
        <v>0</v>
      </c>
      <c r="G9954" s="548">
        <v>0</v>
      </c>
      <c r="H9954" s="547">
        <v>0</v>
      </c>
      <c r="I9954" s="545" t="s">
        <v>12727</v>
      </c>
      <c r="J9954" s="545"/>
      <c r="K9954" s="545" t="s">
        <v>19370</v>
      </c>
      <c r="L9954" s="545" t="s">
        <v>13413</v>
      </c>
      <c r="M9954" s="548" t="s">
        <v>13758</v>
      </c>
      <c r="N9954" s="545" t="s">
        <v>13413</v>
      </c>
      <c r="O9954" s="545" t="s">
        <v>13413</v>
      </c>
      <c r="P9954" s="549">
        <v>7541</v>
      </c>
      <c r="Q9954" s="549">
        <v>1</v>
      </c>
      <c r="R9954" s="549">
        <v>148</v>
      </c>
      <c r="S9954" s="548"/>
      <c r="T9954" s="548"/>
      <c r="U9954" s="99"/>
    </row>
    <row r="9955" spans="1:21" ht="19.5" customHeight="1">
      <c r="A9955" s="545">
        <v>104822</v>
      </c>
      <c r="B9955" s="545" t="s">
        <v>9878</v>
      </c>
      <c r="C9955" s="545" t="s">
        <v>216</v>
      </c>
      <c r="D9955" s="546"/>
      <c r="E9955" s="171" t="str">
        <f t="shared" si="155"/>
        <v>1900</v>
      </c>
      <c r="F9955" s="547">
        <v>0</v>
      </c>
      <c r="G9955" s="548">
        <v>0</v>
      </c>
      <c r="H9955" s="547">
        <v>0</v>
      </c>
      <c r="I9955" s="545" t="s">
        <v>12727</v>
      </c>
      <c r="J9955" s="545"/>
      <c r="K9955" s="545" t="s">
        <v>19371</v>
      </c>
      <c r="L9955" s="545" t="s">
        <v>13413</v>
      </c>
      <c r="M9955" s="548" t="s">
        <v>13758</v>
      </c>
      <c r="N9955" s="545" t="s">
        <v>13413</v>
      </c>
      <c r="O9955" s="545" t="s">
        <v>13413</v>
      </c>
      <c r="P9955" s="549">
        <v>7542</v>
      </c>
      <c r="Q9955" s="549">
        <v>1</v>
      </c>
      <c r="R9955" s="549">
        <v>148</v>
      </c>
      <c r="S9955" s="548"/>
      <c r="T9955" s="548"/>
      <c r="U9955" s="99"/>
    </row>
    <row r="9956" spans="1:21" ht="19.5" customHeight="1">
      <c r="A9956" s="545">
        <v>104823</v>
      </c>
      <c r="B9956" s="545" t="s">
        <v>9877</v>
      </c>
      <c r="C9956" s="545" t="s">
        <v>216</v>
      </c>
      <c r="D9956" s="546"/>
      <c r="E9956" s="171" t="str">
        <f t="shared" si="155"/>
        <v>1900</v>
      </c>
      <c r="F9956" s="547">
        <v>0</v>
      </c>
      <c r="G9956" s="548">
        <v>0</v>
      </c>
      <c r="H9956" s="547">
        <v>0</v>
      </c>
      <c r="I9956" s="545" t="s">
        <v>12727</v>
      </c>
      <c r="J9956" s="545"/>
      <c r="K9956" s="545" t="s">
        <v>19372</v>
      </c>
      <c r="L9956" s="545" t="s">
        <v>13413</v>
      </c>
      <c r="M9956" s="548" t="s">
        <v>13758</v>
      </c>
      <c r="N9956" s="545" t="s">
        <v>13413</v>
      </c>
      <c r="O9956" s="545" t="s">
        <v>13413</v>
      </c>
      <c r="P9956" s="549">
        <v>7543</v>
      </c>
      <c r="Q9956" s="549">
        <v>1</v>
      </c>
      <c r="R9956" s="549">
        <v>148</v>
      </c>
      <c r="S9956" s="548"/>
      <c r="T9956" s="548"/>
      <c r="U9956" s="99"/>
    </row>
    <row r="9957" spans="1:21" ht="19.5" customHeight="1">
      <c r="A9957" s="545">
        <v>104824</v>
      </c>
      <c r="B9957" s="545" t="s">
        <v>9876</v>
      </c>
      <c r="C9957" s="545" t="s">
        <v>221</v>
      </c>
      <c r="D9957" s="546"/>
      <c r="E9957" s="171" t="str">
        <f t="shared" si="155"/>
        <v>1900</v>
      </c>
      <c r="F9957" s="547">
        <v>0</v>
      </c>
      <c r="G9957" s="548">
        <v>0</v>
      </c>
      <c r="H9957" s="547">
        <v>0</v>
      </c>
      <c r="I9957" s="545" t="s">
        <v>12987</v>
      </c>
      <c r="J9957" s="545"/>
      <c r="K9957" s="545" t="s">
        <v>13413</v>
      </c>
      <c r="L9957" s="545" t="s">
        <v>13413</v>
      </c>
      <c r="M9957" s="548" t="s">
        <v>13758</v>
      </c>
      <c r="N9957" s="545" t="s">
        <v>13413</v>
      </c>
      <c r="O9957" s="545" t="s">
        <v>13413</v>
      </c>
      <c r="P9957" s="549">
        <v>7544</v>
      </c>
      <c r="Q9957" s="549">
        <v>1</v>
      </c>
      <c r="R9957" s="549">
        <v>35</v>
      </c>
      <c r="S9957" s="548"/>
      <c r="T9957" s="548"/>
      <c r="U9957" s="99"/>
    </row>
    <row r="9958" spans="1:21" ht="19.5" customHeight="1">
      <c r="A9958" s="545">
        <v>104825</v>
      </c>
      <c r="B9958" s="545" t="s">
        <v>9875</v>
      </c>
      <c r="C9958" s="545" t="s">
        <v>216</v>
      </c>
      <c r="D9958" s="546">
        <v>46052</v>
      </c>
      <c r="E9958" s="171" t="str">
        <f t="shared" si="155"/>
        <v>2026</v>
      </c>
      <c r="F9958" s="547">
        <v>696136</v>
      </c>
      <c r="G9958" s="548">
        <v>0.19</v>
      </c>
      <c r="H9958" s="547">
        <v>584988.24</v>
      </c>
      <c r="I9958" s="545" t="s">
        <v>12661</v>
      </c>
      <c r="J9958" s="545" t="s">
        <v>13307</v>
      </c>
      <c r="K9958" s="545" t="s">
        <v>19373</v>
      </c>
      <c r="L9958" s="545" t="s">
        <v>13413</v>
      </c>
      <c r="M9958" s="548" t="s">
        <v>13758</v>
      </c>
      <c r="N9958" s="545" t="s">
        <v>13413</v>
      </c>
      <c r="O9958" s="545" t="s">
        <v>13413</v>
      </c>
      <c r="P9958" s="549">
        <v>7545</v>
      </c>
      <c r="Q9958" s="549">
        <v>1</v>
      </c>
      <c r="R9958" s="549">
        <v>89</v>
      </c>
      <c r="S9958" s="548">
        <v>2228</v>
      </c>
      <c r="T9958" s="548"/>
      <c r="U9958" s="99"/>
    </row>
    <row r="9959" spans="1:21" ht="19.5" customHeight="1">
      <c r="A9959" s="545">
        <v>104826</v>
      </c>
      <c r="B9959" s="545" t="s">
        <v>9874</v>
      </c>
      <c r="C9959" s="545" t="s">
        <v>221</v>
      </c>
      <c r="D9959" s="546"/>
      <c r="E9959" s="171" t="str">
        <f t="shared" si="155"/>
        <v>1900</v>
      </c>
      <c r="F9959" s="547">
        <v>0</v>
      </c>
      <c r="G9959" s="548">
        <v>0</v>
      </c>
      <c r="H9959" s="547">
        <v>0</v>
      </c>
      <c r="I9959" s="545" t="s">
        <v>12726</v>
      </c>
      <c r="J9959" s="545"/>
      <c r="K9959" s="545" t="s">
        <v>19360</v>
      </c>
      <c r="L9959" s="545" t="s">
        <v>13413</v>
      </c>
      <c r="M9959" s="548" t="s">
        <v>13758</v>
      </c>
      <c r="N9959" s="545" t="s">
        <v>13413</v>
      </c>
      <c r="O9959" s="545" t="s">
        <v>13413</v>
      </c>
      <c r="P9959" s="549">
        <v>7546</v>
      </c>
      <c r="Q9959" s="549">
        <v>1</v>
      </c>
      <c r="R9959" s="549">
        <v>49</v>
      </c>
      <c r="S9959" s="548"/>
      <c r="T9959" s="548"/>
      <c r="U9959" s="99"/>
    </row>
    <row r="9960" spans="1:21" ht="19.5" customHeight="1">
      <c r="A9960" s="545">
        <v>104827</v>
      </c>
      <c r="B9960" s="545" t="s">
        <v>9873</v>
      </c>
      <c r="C9960" s="545" t="s">
        <v>216</v>
      </c>
      <c r="D9960" s="546"/>
      <c r="E9960" s="171" t="str">
        <f t="shared" si="155"/>
        <v>1900</v>
      </c>
      <c r="F9960" s="547">
        <v>0</v>
      </c>
      <c r="G9960" s="548">
        <v>0</v>
      </c>
      <c r="H9960" s="547">
        <v>0</v>
      </c>
      <c r="I9960" s="545" t="s">
        <v>12715</v>
      </c>
      <c r="J9960" s="545"/>
      <c r="K9960" s="545" t="s">
        <v>13413</v>
      </c>
      <c r="L9960" s="545" t="s">
        <v>13413</v>
      </c>
      <c r="M9960" s="548" t="s">
        <v>13758</v>
      </c>
      <c r="N9960" s="545" t="s">
        <v>13413</v>
      </c>
      <c r="O9960" s="545" t="s">
        <v>13413</v>
      </c>
      <c r="P9960" s="549">
        <v>7547</v>
      </c>
      <c r="Q9960" s="549">
        <v>1</v>
      </c>
      <c r="R9960" s="549">
        <v>129</v>
      </c>
      <c r="S9960" s="548"/>
      <c r="T9960" s="548"/>
      <c r="U9960" s="99"/>
    </row>
    <row r="9961" spans="1:21" ht="19.5" customHeight="1">
      <c r="A9961" s="545">
        <v>104828</v>
      </c>
      <c r="B9961" s="545" t="s">
        <v>1882</v>
      </c>
      <c r="C9961" s="545" t="s">
        <v>216</v>
      </c>
      <c r="D9961" s="546"/>
      <c r="E9961" s="171" t="str">
        <f t="shared" si="155"/>
        <v>1900</v>
      </c>
      <c r="F9961" s="547">
        <v>0</v>
      </c>
      <c r="G9961" s="548">
        <v>0</v>
      </c>
      <c r="H9961" s="547">
        <v>0</v>
      </c>
      <c r="I9961" s="545" t="s">
        <v>12637</v>
      </c>
      <c r="J9961" s="545"/>
      <c r="K9961" s="545" t="s">
        <v>13413</v>
      </c>
      <c r="L9961" s="545" t="s">
        <v>13413</v>
      </c>
      <c r="M9961" s="548" t="s">
        <v>13758</v>
      </c>
      <c r="N9961" s="545" t="s">
        <v>13413</v>
      </c>
      <c r="O9961" s="545" t="s">
        <v>13413</v>
      </c>
      <c r="P9961" s="549">
        <v>7548</v>
      </c>
      <c r="Q9961" s="549">
        <v>1</v>
      </c>
      <c r="R9961" s="549">
        <v>13</v>
      </c>
      <c r="S9961" s="548"/>
      <c r="T9961" s="548"/>
      <c r="U9961" s="99"/>
    </row>
    <row r="9962" spans="1:21" ht="19.5" customHeight="1">
      <c r="A9962" s="545">
        <v>104829</v>
      </c>
      <c r="B9962" s="545" t="s">
        <v>1884</v>
      </c>
      <c r="C9962" s="545" t="s">
        <v>216</v>
      </c>
      <c r="D9962" s="546">
        <v>44188</v>
      </c>
      <c r="E9962" s="171" t="str">
        <f t="shared" si="155"/>
        <v>2020</v>
      </c>
      <c r="F9962" s="547">
        <v>122837</v>
      </c>
      <c r="G9962" s="548">
        <v>0.19</v>
      </c>
      <c r="H9962" s="547">
        <v>103224.37</v>
      </c>
      <c r="I9962" s="545" t="s">
        <v>12637</v>
      </c>
      <c r="J9962" s="545" t="s">
        <v>13301</v>
      </c>
      <c r="K9962" s="545" t="s">
        <v>19374</v>
      </c>
      <c r="L9962" s="545" t="s">
        <v>13413</v>
      </c>
      <c r="M9962" s="548" t="s">
        <v>13758</v>
      </c>
      <c r="N9962" s="545" t="s">
        <v>13413</v>
      </c>
      <c r="O9962" s="545" t="s">
        <v>13413</v>
      </c>
      <c r="P9962" s="549">
        <v>7549</v>
      </c>
      <c r="Q9962" s="549">
        <v>1</v>
      </c>
      <c r="R9962" s="549">
        <v>13</v>
      </c>
      <c r="S9962" s="548">
        <v>2221</v>
      </c>
      <c r="T9962" s="548"/>
      <c r="U9962" s="99"/>
    </row>
    <row r="9963" spans="1:21" ht="19.5" customHeight="1">
      <c r="A9963" s="545">
        <v>104830</v>
      </c>
      <c r="B9963" s="545" t="s">
        <v>1885</v>
      </c>
      <c r="C9963" s="545" t="s">
        <v>216</v>
      </c>
      <c r="D9963" s="546">
        <v>45708</v>
      </c>
      <c r="E9963" s="171" t="str">
        <f t="shared" si="155"/>
        <v>2025</v>
      </c>
      <c r="F9963" s="547">
        <v>146375.1</v>
      </c>
      <c r="G9963" s="548">
        <v>0.19</v>
      </c>
      <c r="H9963" s="547">
        <v>123004.29</v>
      </c>
      <c r="I9963" s="545" t="s">
        <v>12637</v>
      </c>
      <c r="J9963" s="545" t="s">
        <v>13307</v>
      </c>
      <c r="K9963" s="545" t="s">
        <v>19375</v>
      </c>
      <c r="L9963" s="545" t="s">
        <v>13413</v>
      </c>
      <c r="M9963" s="548" t="s">
        <v>13758</v>
      </c>
      <c r="N9963" s="545" t="s">
        <v>13413</v>
      </c>
      <c r="O9963" s="545" t="s">
        <v>13413</v>
      </c>
      <c r="P9963" s="549">
        <v>7550</v>
      </c>
      <c r="Q9963" s="549">
        <v>1</v>
      </c>
      <c r="R9963" s="549">
        <v>13</v>
      </c>
      <c r="S9963" s="548">
        <v>2228</v>
      </c>
      <c r="T9963" s="548"/>
      <c r="U9963" s="99"/>
    </row>
    <row r="9964" spans="1:21" ht="19.5" customHeight="1">
      <c r="A9964" s="545">
        <v>104831</v>
      </c>
      <c r="B9964" s="545" t="s">
        <v>596</v>
      </c>
      <c r="C9964" s="545" t="s">
        <v>221</v>
      </c>
      <c r="D9964" s="546"/>
      <c r="E9964" s="171" t="str">
        <f t="shared" si="155"/>
        <v>1900</v>
      </c>
      <c r="F9964" s="547">
        <v>0</v>
      </c>
      <c r="G9964" s="548">
        <v>0</v>
      </c>
      <c r="H9964" s="547">
        <v>0</v>
      </c>
      <c r="I9964" s="545" t="s">
        <v>12661</v>
      </c>
      <c r="J9964" s="545"/>
      <c r="K9964" s="545" t="s">
        <v>13413</v>
      </c>
      <c r="L9964" s="545" t="s">
        <v>13413</v>
      </c>
      <c r="M9964" s="548" t="s">
        <v>13758</v>
      </c>
      <c r="N9964" s="545" t="s">
        <v>13413</v>
      </c>
      <c r="O9964" s="545" t="s">
        <v>13413</v>
      </c>
      <c r="P9964" s="549">
        <v>7551</v>
      </c>
      <c r="Q9964" s="549">
        <v>1</v>
      </c>
      <c r="R9964" s="549">
        <v>89</v>
      </c>
      <c r="S9964" s="548"/>
      <c r="T9964" s="548"/>
      <c r="U9964" s="99"/>
    </row>
    <row r="9965" spans="1:21" ht="19.5" customHeight="1">
      <c r="A9965" s="545">
        <v>104832</v>
      </c>
      <c r="B9965" s="545" t="s">
        <v>9872</v>
      </c>
      <c r="C9965" s="545" t="s">
        <v>216</v>
      </c>
      <c r="D9965" s="546"/>
      <c r="E9965" s="171" t="str">
        <f t="shared" si="155"/>
        <v>1900</v>
      </c>
      <c r="F9965" s="547">
        <v>0</v>
      </c>
      <c r="G9965" s="548">
        <v>0</v>
      </c>
      <c r="H9965" s="547">
        <v>0</v>
      </c>
      <c r="I9965" s="545" t="s">
        <v>12679</v>
      </c>
      <c r="J9965" s="545"/>
      <c r="K9965" s="545" t="s">
        <v>13413</v>
      </c>
      <c r="L9965" s="545" t="s">
        <v>13413</v>
      </c>
      <c r="M9965" s="548" t="s">
        <v>13758</v>
      </c>
      <c r="N9965" s="545" t="s">
        <v>13413</v>
      </c>
      <c r="O9965" s="545" t="s">
        <v>13413</v>
      </c>
      <c r="P9965" s="549">
        <v>7552</v>
      </c>
      <c r="Q9965" s="549">
        <v>1</v>
      </c>
      <c r="R9965" s="549">
        <v>88</v>
      </c>
      <c r="S9965" s="548"/>
      <c r="T9965" s="548"/>
      <c r="U9965" s="99"/>
    </row>
    <row r="9966" spans="1:21" ht="19.5" customHeight="1">
      <c r="A9966" s="545">
        <v>104833</v>
      </c>
      <c r="B9966" s="545" t="s">
        <v>9871</v>
      </c>
      <c r="C9966" s="545" t="s">
        <v>216</v>
      </c>
      <c r="D9966" s="546"/>
      <c r="E9966" s="171" t="str">
        <f t="shared" si="155"/>
        <v>1900</v>
      </c>
      <c r="F9966" s="547">
        <v>0</v>
      </c>
      <c r="G9966" s="548">
        <v>0</v>
      </c>
      <c r="H9966" s="547">
        <v>0</v>
      </c>
      <c r="I9966" s="545" t="s">
        <v>12973</v>
      </c>
      <c r="J9966" s="545"/>
      <c r="K9966" s="545" t="s">
        <v>19376</v>
      </c>
      <c r="L9966" s="545" t="s">
        <v>13413</v>
      </c>
      <c r="M9966" s="548" t="s">
        <v>13758</v>
      </c>
      <c r="N9966" s="545" t="s">
        <v>13413</v>
      </c>
      <c r="O9966" s="545" t="s">
        <v>13413</v>
      </c>
      <c r="P9966" s="549">
        <v>7553</v>
      </c>
      <c r="Q9966" s="549">
        <v>1</v>
      </c>
      <c r="R9966" s="549">
        <v>59</v>
      </c>
      <c r="S9966" s="548"/>
      <c r="T9966" s="548"/>
      <c r="U9966" s="99"/>
    </row>
    <row r="9967" spans="1:21" ht="19.5" customHeight="1">
      <c r="A9967" s="545">
        <v>104834</v>
      </c>
      <c r="B9967" s="545" t="s">
        <v>574</v>
      </c>
      <c r="C9967" s="545" t="s">
        <v>209</v>
      </c>
      <c r="D9967" s="546"/>
      <c r="E9967" s="171" t="str">
        <f t="shared" si="155"/>
        <v>1900</v>
      </c>
      <c r="F9967" s="547">
        <v>0</v>
      </c>
      <c r="G9967" s="548">
        <v>0</v>
      </c>
      <c r="H9967" s="547">
        <v>0</v>
      </c>
      <c r="I9967" s="545" t="s">
        <v>12679</v>
      </c>
      <c r="J9967" s="545"/>
      <c r="K9967" s="545" t="s">
        <v>13413</v>
      </c>
      <c r="L9967" s="545" t="s">
        <v>13413</v>
      </c>
      <c r="M9967" s="548" t="s">
        <v>13758</v>
      </c>
      <c r="N9967" s="545" t="s">
        <v>13413</v>
      </c>
      <c r="O9967" s="545" t="s">
        <v>13413</v>
      </c>
      <c r="P9967" s="549">
        <v>7554</v>
      </c>
      <c r="Q9967" s="549">
        <v>1</v>
      </c>
      <c r="R9967" s="549">
        <v>88</v>
      </c>
      <c r="S9967" s="548"/>
      <c r="T9967" s="548"/>
      <c r="U9967" s="99"/>
    </row>
    <row r="9968" spans="1:21" ht="19.5" customHeight="1">
      <c r="A9968" s="545">
        <v>104835</v>
      </c>
      <c r="B9968" s="545" t="s">
        <v>2186</v>
      </c>
      <c r="C9968" s="545" t="s">
        <v>216</v>
      </c>
      <c r="D9968" s="546"/>
      <c r="E9968" s="171" t="str">
        <f t="shared" si="155"/>
        <v>1900</v>
      </c>
      <c r="F9968" s="547">
        <v>0</v>
      </c>
      <c r="G9968" s="548">
        <v>0</v>
      </c>
      <c r="H9968" s="547">
        <v>0</v>
      </c>
      <c r="I9968" s="545" t="s">
        <v>12650</v>
      </c>
      <c r="J9968" s="545"/>
      <c r="K9968" s="545" t="s">
        <v>19376</v>
      </c>
      <c r="L9968" s="545" t="s">
        <v>13413</v>
      </c>
      <c r="M9968" s="548" t="s">
        <v>13758</v>
      </c>
      <c r="N9968" s="545" t="s">
        <v>13413</v>
      </c>
      <c r="O9968" s="545" t="s">
        <v>13413</v>
      </c>
      <c r="P9968" s="549">
        <v>7555</v>
      </c>
      <c r="Q9968" s="549">
        <v>1</v>
      </c>
      <c r="R9968" s="549">
        <v>127</v>
      </c>
      <c r="S9968" s="548"/>
      <c r="T9968" s="548"/>
      <c r="U9968" s="99"/>
    </row>
    <row r="9969" spans="1:21" ht="19.5" customHeight="1">
      <c r="A9969" s="545">
        <v>104836</v>
      </c>
      <c r="B9969" s="545" t="s">
        <v>9870</v>
      </c>
      <c r="C9969" s="545" t="s">
        <v>216</v>
      </c>
      <c r="D9969" s="546"/>
      <c r="E9969" s="171" t="str">
        <f t="shared" si="155"/>
        <v>1900</v>
      </c>
      <c r="F9969" s="547">
        <v>0</v>
      </c>
      <c r="G9969" s="548">
        <v>0</v>
      </c>
      <c r="H9969" s="547">
        <v>0</v>
      </c>
      <c r="I9969" s="545" t="s">
        <v>12650</v>
      </c>
      <c r="J9969" s="545"/>
      <c r="K9969" s="545" t="s">
        <v>19376</v>
      </c>
      <c r="L9969" s="545" t="s">
        <v>13413</v>
      </c>
      <c r="M9969" s="548" t="s">
        <v>13758</v>
      </c>
      <c r="N9969" s="545" t="s">
        <v>13413</v>
      </c>
      <c r="O9969" s="545" t="s">
        <v>13413</v>
      </c>
      <c r="P9969" s="549">
        <v>7556</v>
      </c>
      <c r="Q9969" s="549">
        <v>1</v>
      </c>
      <c r="R9969" s="549">
        <v>127</v>
      </c>
      <c r="S9969" s="548"/>
      <c r="T9969" s="548"/>
      <c r="U9969" s="99"/>
    </row>
    <row r="9970" spans="1:21" ht="19.5" customHeight="1">
      <c r="A9970" s="545">
        <v>104837</v>
      </c>
      <c r="B9970" s="545" t="s">
        <v>6954</v>
      </c>
      <c r="C9970" s="545" t="s">
        <v>216</v>
      </c>
      <c r="D9970" s="546">
        <v>44683</v>
      </c>
      <c r="E9970" s="171" t="str">
        <f t="shared" si="155"/>
        <v>2022</v>
      </c>
      <c r="F9970" s="547">
        <v>6502641</v>
      </c>
      <c r="G9970" s="548">
        <v>0.19</v>
      </c>
      <c r="H9970" s="547">
        <v>5464404.2000000002</v>
      </c>
      <c r="I9970" s="545" t="s">
        <v>12650</v>
      </c>
      <c r="J9970" s="545" t="s">
        <v>13298</v>
      </c>
      <c r="K9970" s="545" t="s">
        <v>19377</v>
      </c>
      <c r="L9970" s="545" t="s">
        <v>16438</v>
      </c>
      <c r="M9970" s="548" t="s">
        <v>13758</v>
      </c>
      <c r="N9970" s="545" t="s">
        <v>13413</v>
      </c>
      <c r="O9970" s="545" t="s">
        <v>13413</v>
      </c>
      <c r="P9970" s="549">
        <v>7557</v>
      </c>
      <c r="Q9970" s="549">
        <v>1</v>
      </c>
      <c r="R9970" s="549">
        <v>127</v>
      </c>
      <c r="S9970" s="548">
        <v>1012</v>
      </c>
      <c r="T9970" s="548"/>
      <c r="U9970" s="99"/>
    </row>
    <row r="9971" spans="1:21" ht="19.5" customHeight="1">
      <c r="A9971" s="545">
        <v>104838</v>
      </c>
      <c r="B9971" s="545" t="s">
        <v>2824</v>
      </c>
      <c r="C9971" s="545" t="s">
        <v>216</v>
      </c>
      <c r="D9971" s="546"/>
      <c r="E9971" s="171" t="str">
        <f t="shared" si="155"/>
        <v>1900</v>
      </c>
      <c r="F9971" s="547">
        <v>0</v>
      </c>
      <c r="G9971" s="548">
        <v>0</v>
      </c>
      <c r="H9971" s="547">
        <v>0</v>
      </c>
      <c r="I9971" s="545" t="s">
        <v>12727</v>
      </c>
      <c r="J9971" s="545"/>
      <c r="K9971" s="545" t="s">
        <v>13413</v>
      </c>
      <c r="L9971" s="545" t="s">
        <v>13413</v>
      </c>
      <c r="M9971" s="548" t="s">
        <v>13758</v>
      </c>
      <c r="N9971" s="545" t="s">
        <v>13413</v>
      </c>
      <c r="O9971" s="545" t="s">
        <v>13413</v>
      </c>
      <c r="P9971" s="549">
        <v>7558</v>
      </c>
      <c r="Q9971" s="549">
        <v>1</v>
      </c>
      <c r="R9971" s="549">
        <v>148</v>
      </c>
      <c r="S9971" s="548"/>
      <c r="T9971" s="548"/>
      <c r="U9971" s="99"/>
    </row>
    <row r="9972" spans="1:21" ht="19.5" customHeight="1">
      <c r="A9972" s="545">
        <v>104839</v>
      </c>
      <c r="B9972" s="545" t="s">
        <v>9869</v>
      </c>
      <c r="C9972" s="545" t="s">
        <v>216</v>
      </c>
      <c r="D9972" s="546"/>
      <c r="E9972" s="171" t="str">
        <f t="shared" si="155"/>
        <v>1900</v>
      </c>
      <c r="F9972" s="547">
        <v>0</v>
      </c>
      <c r="G9972" s="548">
        <v>0</v>
      </c>
      <c r="H9972" s="547">
        <v>0</v>
      </c>
      <c r="I9972" s="545" t="s">
        <v>12735</v>
      </c>
      <c r="J9972" s="545"/>
      <c r="K9972" s="545" t="s">
        <v>19378</v>
      </c>
      <c r="L9972" s="545" t="s">
        <v>13413</v>
      </c>
      <c r="M9972" s="548" t="s">
        <v>13758</v>
      </c>
      <c r="N9972" s="545" t="s">
        <v>13413</v>
      </c>
      <c r="O9972" s="545" t="s">
        <v>13413</v>
      </c>
      <c r="P9972" s="549">
        <v>7559</v>
      </c>
      <c r="Q9972" s="549">
        <v>1</v>
      </c>
      <c r="R9972" s="549">
        <v>51</v>
      </c>
      <c r="S9972" s="548"/>
      <c r="T9972" s="548"/>
      <c r="U9972" s="99"/>
    </row>
    <row r="9973" spans="1:21" ht="19.5" customHeight="1">
      <c r="A9973" s="545">
        <v>104840</v>
      </c>
      <c r="B9973" s="545" t="s">
        <v>9868</v>
      </c>
      <c r="C9973" s="545" t="s">
        <v>216</v>
      </c>
      <c r="D9973" s="546"/>
      <c r="E9973" s="171" t="str">
        <f t="shared" si="155"/>
        <v>1900</v>
      </c>
      <c r="F9973" s="547">
        <v>0</v>
      </c>
      <c r="G9973" s="548">
        <v>0</v>
      </c>
      <c r="H9973" s="547">
        <v>0</v>
      </c>
      <c r="I9973" s="545" t="s">
        <v>12735</v>
      </c>
      <c r="J9973" s="545"/>
      <c r="K9973" s="545" t="s">
        <v>19379</v>
      </c>
      <c r="L9973" s="545" t="s">
        <v>13413</v>
      </c>
      <c r="M9973" s="548" t="s">
        <v>13758</v>
      </c>
      <c r="N9973" s="545" t="s">
        <v>13413</v>
      </c>
      <c r="O9973" s="545" t="s">
        <v>13413</v>
      </c>
      <c r="P9973" s="549">
        <v>7560</v>
      </c>
      <c r="Q9973" s="549">
        <v>1</v>
      </c>
      <c r="R9973" s="549">
        <v>51</v>
      </c>
      <c r="S9973" s="548"/>
      <c r="T9973" s="548"/>
      <c r="U9973" s="99"/>
    </row>
    <row r="9974" spans="1:21" ht="19.5" customHeight="1">
      <c r="A9974" s="545">
        <v>104841</v>
      </c>
      <c r="B9974" s="545" t="s">
        <v>9867</v>
      </c>
      <c r="C9974" s="545" t="s">
        <v>216</v>
      </c>
      <c r="D9974" s="546"/>
      <c r="E9974" s="171" t="str">
        <f t="shared" si="155"/>
        <v>1900</v>
      </c>
      <c r="F9974" s="547">
        <v>0</v>
      </c>
      <c r="G9974" s="548">
        <v>0</v>
      </c>
      <c r="H9974" s="547">
        <v>0</v>
      </c>
      <c r="I9974" s="545" t="s">
        <v>12649</v>
      </c>
      <c r="J9974" s="545"/>
      <c r="K9974" s="545" t="s">
        <v>13413</v>
      </c>
      <c r="L9974" s="545" t="s">
        <v>13413</v>
      </c>
      <c r="M9974" s="548" t="s">
        <v>13758</v>
      </c>
      <c r="N9974" s="545" t="s">
        <v>13413</v>
      </c>
      <c r="O9974" s="545" t="s">
        <v>13413</v>
      </c>
      <c r="P9974" s="549">
        <v>7561</v>
      </c>
      <c r="Q9974" s="549">
        <v>1</v>
      </c>
      <c r="R9974" s="549">
        <v>17</v>
      </c>
      <c r="S9974" s="548"/>
      <c r="T9974" s="548"/>
      <c r="U9974" s="99"/>
    </row>
    <row r="9975" spans="1:21" ht="19.5" customHeight="1">
      <c r="A9975" s="545">
        <v>104842</v>
      </c>
      <c r="B9975" s="545" t="s">
        <v>7335</v>
      </c>
      <c r="C9975" s="545" t="s">
        <v>216</v>
      </c>
      <c r="D9975" s="546">
        <v>43811</v>
      </c>
      <c r="E9975" s="171" t="str">
        <f t="shared" si="155"/>
        <v>2019</v>
      </c>
      <c r="F9975" s="547">
        <v>288260</v>
      </c>
      <c r="G9975" s="548">
        <v>0.16</v>
      </c>
      <c r="H9975" s="547">
        <v>248500</v>
      </c>
      <c r="I9975" s="545" t="s">
        <v>12735</v>
      </c>
      <c r="J9975" s="545" t="s">
        <v>13390</v>
      </c>
      <c r="K9975" s="545" t="s">
        <v>19380</v>
      </c>
      <c r="L9975" s="545" t="s">
        <v>13413</v>
      </c>
      <c r="M9975" s="548" t="s">
        <v>13758</v>
      </c>
      <c r="N9975" s="545" t="s">
        <v>13413</v>
      </c>
      <c r="O9975" s="545" t="s">
        <v>13413</v>
      </c>
      <c r="P9975" s="549">
        <v>7562</v>
      </c>
      <c r="Q9975" s="549">
        <v>1</v>
      </c>
      <c r="R9975" s="549">
        <v>51</v>
      </c>
      <c r="S9975" s="548">
        <v>18</v>
      </c>
      <c r="T9975" s="548"/>
      <c r="U9975" s="99"/>
    </row>
    <row r="9976" spans="1:21" ht="19.5" customHeight="1">
      <c r="A9976" s="545">
        <v>104844</v>
      </c>
      <c r="B9976" s="545" t="s">
        <v>3960</v>
      </c>
      <c r="C9976" s="545" t="s">
        <v>216</v>
      </c>
      <c r="D9976" s="546"/>
      <c r="E9976" s="171" t="str">
        <f t="shared" si="155"/>
        <v>1900</v>
      </c>
      <c r="F9976" s="547">
        <v>0</v>
      </c>
      <c r="G9976" s="548">
        <v>0</v>
      </c>
      <c r="H9976" s="547">
        <v>0</v>
      </c>
      <c r="I9976" s="545" t="s">
        <v>12763</v>
      </c>
      <c r="J9976" s="545"/>
      <c r="K9976" s="545" t="s">
        <v>13413</v>
      </c>
      <c r="L9976" s="545" t="s">
        <v>13413</v>
      </c>
      <c r="M9976" s="548" t="s">
        <v>13758</v>
      </c>
      <c r="N9976" s="545" t="s">
        <v>13413</v>
      </c>
      <c r="O9976" s="545" t="s">
        <v>13413</v>
      </c>
      <c r="P9976" s="549">
        <v>7564</v>
      </c>
      <c r="Q9976" s="549">
        <v>1</v>
      </c>
      <c r="R9976" s="549">
        <v>39</v>
      </c>
      <c r="S9976" s="548"/>
      <c r="T9976" s="548"/>
      <c r="U9976" s="99"/>
    </row>
    <row r="9977" spans="1:21" ht="19.5" customHeight="1">
      <c r="A9977" s="545">
        <v>104845</v>
      </c>
      <c r="B9977" s="545" t="s">
        <v>3959</v>
      </c>
      <c r="C9977" s="545" t="s">
        <v>216</v>
      </c>
      <c r="D9977" s="546"/>
      <c r="E9977" s="171" t="str">
        <f t="shared" si="155"/>
        <v>1900</v>
      </c>
      <c r="F9977" s="547">
        <v>0</v>
      </c>
      <c r="G9977" s="548">
        <v>0</v>
      </c>
      <c r="H9977" s="547">
        <v>0</v>
      </c>
      <c r="I9977" s="545" t="s">
        <v>12763</v>
      </c>
      <c r="J9977" s="545"/>
      <c r="K9977" s="545" t="s">
        <v>13413</v>
      </c>
      <c r="L9977" s="545" t="s">
        <v>13413</v>
      </c>
      <c r="M9977" s="548" t="s">
        <v>13758</v>
      </c>
      <c r="N9977" s="545" t="s">
        <v>13413</v>
      </c>
      <c r="O9977" s="545" t="s">
        <v>13413</v>
      </c>
      <c r="P9977" s="549">
        <v>7565</v>
      </c>
      <c r="Q9977" s="549">
        <v>1</v>
      </c>
      <c r="R9977" s="549">
        <v>39</v>
      </c>
      <c r="S9977" s="548"/>
      <c r="T9977" s="548"/>
      <c r="U9977" s="99"/>
    </row>
    <row r="9978" spans="1:21" ht="19.5" customHeight="1">
      <c r="A9978" s="545">
        <v>104847</v>
      </c>
      <c r="B9978" s="545" t="s">
        <v>9866</v>
      </c>
      <c r="C9978" s="545" t="s">
        <v>216</v>
      </c>
      <c r="D9978" s="546"/>
      <c r="E9978" s="171" t="str">
        <f t="shared" si="155"/>
        <v>1900</v>
      </c>
      <c r="F9978" s="547">
        <v>0</v>
      </c>
      <c r="G9978" s="548">
        <v>0</v>
      </c>
      <c r="H9978" s="547">
        <v>0</v>
      </c>
      <c r="I9978" s="545" t="s">
        <v>12659</v>
      </c>
      <c r="J9978" s="545"/>
      <c r="K9978" s="545" t="s">
        <v>13413</v>
      </c>
      <c r="L9978" s="545" t="s">
        <v>13413</v>
      </c>
      <c r="M9978" s="548" t="s">
        <v>13758</v>
      </c>
      <c r="N9978" s="545" t="s">
        <v>13413</v>
      </c>
      <c r="O9978" s="545" t="s">
        <v>13413</v>
      </c>
      <c r="P9978" s="549">
        <v>7567</v>
      </c>
      <c r="Q9978" s="549">
        <v>1</v>
      </c>
      <c r="R9978" s="549">
        <v>116</v>
      </c>
      <c r="S9978" s="548"/>
      <c r="T9978" s="548"/>
      <c r="U9978" s="99"/>
    </row>
    <row r="9979" spans="1:21" ht="19.5" customHeight="1">
      <c r="A9979" s="545">
        <v>104848</v>
      </c>
      <c r="B9979" s="545" t="s">
        <v>9865</v>
      </c>
      <c r="C9979" s="545" t="s">
        <v>216</v>
      </c>
      <c r="D9979" s="546"/>
      <c r="E9979" s="171" t="str">
        <f t="shared" si="155"/>
        <v>1900</v>
      </c>
      <c r="F9979" s="547">
        <v>0</v>
      </c>
      <c r="G9979" s="548">
        <v>0</v>
      </c>
      <c r="H9979" s="547">
        <v>0</v>
      </c>
      <c r="I9979" s="545" t="s">
        <v>12663</v>
      </c>
      <c r="J9979" s="545"/>
      <c r="K9979" s="545" t="s">
        <v>13413</v>
      </c>
      <c r="L9979" s="545" t="s">
        <v>13413</v>
      </c>
      <c r="M9979" s="548" t="s">
        <v>13758</v>
      </c>
      <c r="N9979" s="545" t="s">
        <v>13413</v>
      </c>
      <c r="O9979" s="545" t="s">
        <v>13413</v>
      </c>
      <c r="P9979" s="549">
        <v>7568</v>
      </c>
      <c r="Q9979" s="549">
        <v>1</v>
      </c>
      <c r="R9979" s="549">
        <v>21</v>
      </c>
      <c r="S9979" s="548"/>
      <c r="T9979" s="548"/>
      <c r="U9979" s="99"/>
    </row>
    <row r="9980" spans="1:21" ht="19.5" customHeight="1">
      <c r="A9980" s="545">
        <v>104849</v>
      </c>
      <c r="B9980" s="545" t="s">
        <v>3214</v>
      </c>
      <c r="C9980" s="545" t="s">
        <v>216</v>
      </c>
      <c r="D9980" s="546"/>
      <c r="E9980" s="171" t="str">
        <f t="shared" si="155"/>
        <v>1900</v>
      </c>
      <c r="F9980" s="547">
        <v>0</v>
      </c>
      <c r="G9980" s="548">
        <v>0</v>
      </c>
      <c r="H9980" s="547">
        <v>0</v>
      </c>
      <c r="I9980" s="545" t="s">
        <v>12663</v>
      </c>
      <c r="J9980" s="545"/>
      <c r="K9980" s="545" t="s">
        <v>13413</v>
      </c>
      <c r="L9980" s="545" t="s">
        <v>13413</v>
      </c>
      <c r="M9980" s="548" t="s">
        <v>13758</v>
      </c>
      <c r="N9980" s="545" t="s">
        <v>13413</v>
      </c>
      <c r="O9980" s="545" t="s">
        <v>13413</v>
      </c>
      <c r="P9980" s="549">
        <v>7569</v>
      </c>
      <c r="Q9980" s="549">
        <v>1</v>
      </c>
      <c r="R9980" s="549">
        <v>21</v>
      </c>
      <c r="S9980" s="548"/>
      <c r="T9980" s="548"/>
      <c r="U9980" s="99"/>
    </row>
    <row r="9981" spans="1:21" ht="19.5" customHeight="1">
      <c r="A9981" s="545">
        <v>104850</v>
      </c>
      <c r="B9981" s="545" t="s">
        <v>9864</v>
      </c>
      <c r="C9981" s="545" t="s">
        <v>216</v>
      </c>
      <c r="D9981" s="546"/>
      <c r="E9981" s="171" t="str">
        <f t="shared" si="155"/>
        <v>1900</v>
      </c>
      <c r="F9981" s="547">
        <v>0</v>
      </c>
      <c r="G9981" s="548">
        <v>0</v>
      </c>
      <c r="H9981" s="547">
        <v>0</v>
      </c>
      <c r="I9981" s="545" t="s">
        <v>12647</v>
      </c>
      <c r="J9981" s="545"/>
      <c r="K9981" s="545" t="s">
        <v>19381</v>
      </c>
      <c r="L9981" s="545" t="s">
        <v>13413</v>
      </c>
      <c r="M9981" s="548" t="s">
        <v>13758</v>
      </c>
      <c r="N9981" s="545" t="s">
        <v>13413</v>
      </c>
      <c r="O9981" s="545" t="s">
        <v>13413</v>
      </c>
      <c r="P9981" s="549">
        <v>7570</v>
      </c>
      <c r="Q9981" s="549">
        <v>1</v>
      </c>
      <c r="R9981" s="549">
        <v>26</v>
      </c>
      <c r="S9981" s="548"/>
      <c r="T9981" s="548"/>
      <c r="U9981" s="99"/>
    </row>
    <row r="9982" spans="1:21" ht="19.5" customHeight="1">
      <c r="A9982" s="545">
        <v>104851</v>
      </c>
      <c r="B9982" s="545" t="s">
        <v>9863</v>
      </c>
      <c r="C9982" s="545" t="s">
        <v>216</v>
      </c>
      <c r="D9982" s="546"/>
      <c r="E9982" s="171" t="str">
        <f t="shared" si="155"/>
        <v>1900</v>
      </c>
      <c r="F9982" s="547">
        <v>0</v>
      </c>
      <c r="G9982" s="548">
        <v>0</v>
      </c>
      <c r="H9982" s="547">
        <v>0</v>
      </c>
      <c r="I9982" s="545" t="s">
        <v>12647</v>
      </c>
      <c r="J9982" s="545"/>
      <c r="K9982" s="545" t="s">
        <v>19382</v>
      </c>
      <c r="L9982" s="545" t="s">
        <v>13413</v>
      </c>
      <c r="M9982" s="548" t="s">
        <v>13758</v>
      </c>
      <c r="N9982" s="545" t="s">
        <v>13413</v>
      </c>
      <c r="O9982" s="545" t="s">
        <v>13413</v>
      </c>
      <c r="P9982" s="549">
        <v>7571</v>
      </c>
      <c r="Q9982" s="549">
        <v>1</v>
      </c>
      <c r="R9982" s="549">
        <v>26</v>
      </c>
      <c r="S9982" s="548"/>
      <c r="T9982" s="548"/>
      <c r="U9982" s="99"/>
    </row>
    <row r="9983" spans="1:21" ht="19.5" customHeight="1">
      <c r="A9983" s="545">
        <v>104852</v>
      </c>
      <c r="B9983" s="545" t="s">
        <v>9862</v>
      </c>
      <c r="C9983" s="545" t="s">
        <v>216</v>
      </c>
      <c r="D9983" s="546"/>
      <c r="E9983" s="171" t="str">
        <f t="shared" si="155"/>
        <v>1900</v>
      </c>
      <c r="F9983" s="547">
        <v>0</v>
      </c>
      <c r="G9983" s="548">
        <v>0</v>
      </c>
      <c r="H9983" s="547">
        <v>0</v>
      </c>
      <c r="I9983" s="545" t="s">
        <v>12647</v>
      </c>
      <c r="J9983" s="545"/>
      <c r="K9983" s="545" t="s">
        <v>19383</v>
      </c>
      <c r="L9983" s="545" t="s">
        <v>13413</v>
      </c>
      <c r="M9983" s="548" t="s">
        <v>13758</v>
      </c>
      <c r="N9983" s="545" t="s">
        <v>13413</v>
      </c>
      <c r="O9983" s="545" t="s">
        <v>13413</v>
      </c>
      <c r="P9983" s="549">
        <v>7572</v>
      </c>
      <c r="Q9983" s="549">
        <v>1</v>
      </c>
      <c r="R9983" s="549">
        <v>26</v>
      </c>
      <c r="S9983" s="548"/>
      <c r="T9983" s="548"/>
      <c r="U9983" s="99"/>
    </row>
    <row r="9984" spans="1:21" ht="19.5" customHeight="1">
      <c r="A9984" s="545">
        <v>104853</v>
      </c>
      <c r="B9984" s="545" t="s">
        <v>9861</v>
      </c>
      <c r="C9984" s="545" t="s">
        <v>216</v>
      </c>
      <c r="D9984" s="546"/>
      <c r="E9984" s="171" t="str">
        <f t="shared" si="155"/>
        <v>1900</v>
      </c>
      <c r="F9984" s="547">
        <v>0</v>
      </c>
      <c r="G9984" s="548">
        <v>0</v>
      </c>
      <c r="H9984" s="547">
        <v>0</v>
      </c>
      <c r="I9984" s="545" t="s">
        <v>12647</v>
      </c>
      <c r="J9984" s="545"/>
      <c r="K9984" s="545" t="s">
        <v>19384</v>
      </c>
      <c r="L9984" s="545" t="s">
        <v>13413</v>
      </c>
      <c r="M9984" s="548" t="s">
        <v>13758</v>
      </c>
      <c r="N9984" s="545" t="s">
        <v>13413</v>
      </c>
      <c r="O9984" s="545" t="s">
        <v>13413</v>
      </c>
      <c r="P9984" s="549">
        <v>7573</v>
      </c>
      <c r="Q9984" s="549">
        <v>1</v>
      </c>
      <c r="R9984" s="549">
        <v>26</v>
      </c>
      <c r="S9984" s="548"/>
      <c r="T9984" s="548"/>
      <c r="U9984" s="99"/>
    </row>
    <row r="9985" spans="1:21" ht="19.5" customHeight="1">
      <c r="A9985" s="545">
        <v>104854</v>
      </c>
      <c r="B9985" s="545" t="s">
        <v>9860</v>
      </c>
      <c r="C9985" s="545" t="s">
        <v>216</v>
      </c>
      <c r="D9985" s="546"/>
      <c r="E9985" s="171" t="str">
        <f t="shared" si="155"/>
        <v>1900</v>
      </c>
      <c r="F9985" s="547">
        <v>0</v>
      </c>
      <c r="G9985" s="548">
        <v>0</v>
      </c>
      <c r="H9985" s="547">
        <v>0</v>
      </c>
      <c r="I9985" s="545" t="s">
        <v>12647</v>
      </c>
      <c r="J9985" s="545"/>
      <c r="K9985" s="545" t="s">
        <v>19385</v>
      </c>
      <c r="L9985" s="545" t="s">
        <v>13413</v>
      </c>
      <c r="M9985" s="548" t="s">
        <v>13758</v>
      </c>
      <c r="N9985" s="545" t="s">
        <v>13413</v>
      </c>
      <c r="O9985" s="545" t="s">
        <v>13413</v>
      </c>
      <c r="P9985" s="549">
        <v>7574</v>
      </c>
      <c r="Q9985" s="549">
        <v>1</v>
      </c>
      <c r="R9985" s="549">
        <v>26</v>
      </c>
      <c r="S9985" s="548"/>
      <c r="T9985" s="548"/>
      <c r="U9985" s="99"/>
    </row>
    <row r="9986" spans="1:21" ht="19.5" customHeight="1">
      <c r="A9986" s="545">
        <v>104855</v>
      </c>
      <c r="B9986" s="545" t="s">
        <v>9859</v>
      </c>
      <c r="C9986" s="545" t="s">
        <v>216</v>
      </c>
      <c r="D9986" s="546"/>
      <c r="E9986" s="171" t="str">
        <f t="shared" si="155"/>
        <v>1900</v>
      </c>
      <c r="F9986" s="547">
        <v>0</v>
      </c>
      <c r="G9986" s="548">
        <v>0</v>
      </c>
      <c r="H9986" s="547">
        <v>0</v>
      </c>
      <c r="I9986" s="545" t="s">
        <v>12647</v>
      </c>
      <c r="J9986" s="545"/>
      <c r="K9986" s="545" t="s">
        <v>19386</v>
      </c>
      <c r="L9986" s="545" t="s">
        <v>13413</v>
      </c>
      <c r="M9986" s="548" t="s">
        <v>13758</v>
      </c>
      <c r="N9986" s="545" t="s">
        <v>13413</v>
      </c>
      <c r="O9986" s="545" t="s">
        <v>13413</v>
      </c>
      <c r="P9986" s="549">
        <v>7575</v>
      </c>
      <c r="Q9986" s="549">
        <v>1</v>
      </c>
      <c r="R9986" s="549">
        <v>26</v>
      </c>
      <c r="S9986" s="548"/>
      <c r="T9986" s="548"/>
      <c r="U9986" s="99"/>
    </row>
    <row r="9987" spans="1:21" ht="19.5" customHeight="1">
      <c r="A9987" s="545">
        <v>104856</v>
      </c>
      <c r="B9987" s="545" t="s">
        <v>9858</v>
      </c>
      <c r="C9987" s="545" t="s">
        <v>216</v>
      </c>
      <c r="D9987" s="546"/>
      <c r="E9987" s="171" t="str">
        <f t="shared" si="155"/>
        <v>1900</v>
      </c>
      <c r="F9987" s="547">
        <v>0</v>
      </c>
      <c r="G9987" s="548">
        <v>0</v>
      </c>
      <c r="H9987" s="547">
        <v>0</v>
      </c>
      <c r="I9987" s="545" t="s">
        <v>12725</v>
      </c>
      <c r="J9987" s="545"/>
      <c r="K9987" s="545" t="s">
        <v>13413</v>
      </c>
      <c r="L9987" s="545" t="s">
        <v>13413</v>
      </c>
      <c r="M9987" s="548" t="s">
        <v>13758</v>
      </c>
      <c r="N9987" s="545" t="s">
        <v>13413</v>
      </c>
      <c r="O9987" s="545" t="s">
        <v>13413</v>
      </c>
      <c r="P9987" s="549">
        <v>7576</v>
      </c>
      <c r="Q9987" s="549">
        <v>1</v>
      </c>
      <c r="R9987" s="549">
        <v>147</v>
      </c>
      <c r="S9987" s="548"/>
      <c r="T9987" s="548"/>
      <c r="U9987" s="99"/>
    </row>
    <row r="9988" spans="1:21" ht="19.5" customHeight="1">
      <c r="A9988" s="545">
        <v>104857</v>
      </c>
      <c r="B9988" s="545" t="s">
        <v>9857</v>
      </c>
      <c r="C9988" s="545" t="s">
        <v>216</v>
      </c>
      <c r="D9988" s="546"/>
      <c r="E9988" s="171" t="str">
        <f t="shared" ref="E9988:E10051" si="156">TEXT(D9988,"YYYY")</f>
        <v>1900</v>
      </c>
      <c r="F9988" s="547">
        <v>0</v>
      </c>
      <c r="G9988" s="548">
        <v>0</v>
      </c>
      <c r="H9988" s="547">
        <v>0</v>
      </c>
      <c r="I9988" s="545" t="s">
        <v>12676</v>
      </c>
      <c r="J9988" s="545"/>
      <c r="K9988" s="545" t="s">
        <v>13413</v>
      </c>
      <c r="L9988" s="545" t="s">
        <v>13413</v>
      </c>
      <c r="M9988" s="548" t="s">
        <v>13758</v>
      </c>
      <c r="N9988" s="545" t="s">
        <v>13413</v>
      </c>
      <c r="O9988" s="545" t="s">
        <v>13413</v>
      </c>
      <c r="P9988" s="549">
        <v>7577</v>
      </c>
      <c r="Q9988" s="549">
        <v>1</v>
      </c>
      <c r="R9988" s="549">
        <v>14</v>
      </c>
      <c r="S9988" s="548"/>
      <c r="T9988" s="548"/>
      <c r="U9988" s="99"/>
    </row>
    <row r="9989" spans="1:21" ht="19.5" customHeight="1">
      <c r="A9989" s="545">
        <v>104858</v>
      </c>
      <c r="B9989" s="545" t="s">
        <v>3562</v>
      </c>
      <c r="C9989" s="545" t="s">
        <v>221</v>
      </c>
      <c r="D9989" s="546">
        <v>44591</v>
      </c>
      <c r="E9989" s="171" t="str">
        <f t="shared" si="156"/>
        <v>2022</v>
      </c>
      <c r="F9989" s="547">
        <v>5710</v>
      </c>
      <c r="G9989" s="548">
        <v>0</v>
      </c>
      <c r="H9989" s="547">
        <v>5710</v>
      </c>
      <c r="I9989" s="545" t="s">
        <v>12738</v>
      </c>
      <c r="J9989" s="545" t="s">
        <v>13297</v>
      </c>
      <c r="K9989" s="545" t="s">
        <v>13413</v>
      </c>
      <c r="L9989" s="545" t="s">
        <v>13413</v>
      </c>
      <c r="M9989" s="548" t="s">
        <v>13758</v>
      </c>
      <c r="N9989" s="545" t="s">
        <v>13413</v>
      </c>
      <c r="O9989" s="545" t="s">
        <v>13413</v>
      </c>
      <c r="P9989" s="549">
        <v>7578</v>
      </c>
      <c r="Q9989" s="549">
        <v>1</v>
      </c>
      <c r="R9989" s="549">
        <v>32</v>
      </c>
      <c r="S9989" s="548">
        <v>2257</v>
      </c>
      <c r="T9989" s="548"/>
      <c r="U9989" s="99"/>
    </row>
    <row r="9990" spans="1:21" ht="19.5" customHeight="1">
      <c r="A9990" s="545">
        <v>104859</v>
      </c>
      <c r="B9990" s="545" t="s">
        <v>9856</v>
      </c>
      <c r="C9990" s="545" t="s">
        <v>216</v>
      </c>
      <c r="D9990" s="546"/>
      <c r="E9990" s="171" t="str">
        <f t="shared" si="156"/>
        <v>1900</v>
      </c>
      <c r="F9990" s="547">
        <v>0</v>
      </c>
      <c r="G9990" s="548">
        <v>0</v>
      </c>
      <c r="H9990" s="547">
        <v>0</v>
      </c>
      <c r="I9990" s="545" t="s">
        <v>12678</v>
      </c>
      <c r="J9990" s="545"/>
      <c r="K9990" s="545" t="s">
        <v>13413</v>
      </c>
      <c r="L9990" s="545" t="s">
        <v>13413</v>
      </c>
      <c r="M9990" s="548" t="s">
        <v>13758</v>
      </c>
      <c r="N9990" s="545" t="s">
        <v>13413</v>
      </c>
      <c r="O9990" s="545" t="s">
        <v>13413</v>
      </c>
      <c r="P9990" s="549">
        <v>7579</v>
      </c>
      <c r="Q9990" s="549">
        <v>1</v>
      </c>
      <c r="R9990" s="549">
        <v>23</v>
      </c>
      <c r="S9990" s="548"/>
      <c r="T9990" s="548"/>
      <c r="U9990" s="99"/>
    </row>
    <row r="9991" spans="1:21" ht="19.5" customHeight="1">
      <c r="A9991" s="545">
        <v>104860</v>
      </c>
      <c r="B9991" s="545" t="s">
        <v>9855</v>
      </c>
      <c r="C9991" s="545" t="s">
        <v>216</v>
      </c>
      <c r="D9991" s="546"/>
      <c r="E9991" s="171" t="str">
        <f t="shared" si="156"/>
        <v>1900</v>
      </c>
      <c r="F9991" s="547">
        <v>0</v>
      </c>
      <c r="G9991" s="548">
        <v>0</v>
      </c>
      <c r="H9991" s="547">
        <v>0</v>
      </c>
      <c r="I9991" s="545" t="s">
        <v>12678</v>
      </c>
      <c r="J9991" s="545"/>
      <c r="K9991" s="545" t="s">
        <v>13413</v>
      </c>
      <c r="L9991" s="545" t="s">
        <v>13413</v>
      </c>
      <c r="M9991" s="548" t="s">
        <v>13758</v>
      </c>
      <c r="N9991" s="545" t="s">
        <v>13413</v>
      </c>
      <c r="O9991" s="545" t="s">
        <v>13413</v>
      </c>
      <c r="P9991" s="549">
        <v>7580</v>
      </c>
      <c r="Q9991" s="549">
        <v>1</v>
      </c>
      <c r="R9991" s="549">
        <v>23</v>
      </c>
      <c r="S9991" s="548"/>
      <c r="T9991" s="548"/>
      <c r="U9991" s="99"/>
    </row>
    <row r="9992" spans="1:21" ht="19.5" customHeight="1">
      <c r="A9992" s="545">
        <v>104861</v>
      </c>
      <c r="B9992" s="545" t="s">
        <v>9854</v>
      </c>
      <c r="C9992" s="545" t="s">
        <v>216</v>
      </c>
      <c r="D9992" s="546"/>
      <c r="E9992" s="171" t="str">
        <f t="shared" si="156"/>
        <v>1900</v>
      </c>
      <c r="F9992" s="547">
        <v>0</v>
      </c>
      <c r="G9992" s="548">
        <v>0</v>
      </c>
      <c r="H9992" s="547">
        <v>0</v>
      </c>
      <c r="I9992" s="545" t="s">
        <v>12678</v>
      </c>
      <c r="J9992" s="545"/>
      <c r="K9992" s="545" t="s">
        <v>13413</v>
      </c>
      <c r="L9992" s="545" t="s">
        <v>13413</v>
      </c>
      <c r="M9992" s="548" t="s">
        <v>13758</v>
      </c>
      <c r="N9992" s="545" t="s">
        <v>13413</v>
      </c>
      <c r="O9992" s="545" t="s">
        <v>13413</v>
      </c>
      <c r="P9992" s="549">
        <v>7581</v>
      </c>
      <c r="Q9992" s="549">
        <v>1</v>
      </c>
      <c r="R9992" s="549">
        <v>23</v>
      </c>
      <c r="S9992" s="548"/>
      <c r="T9992" s="548"/>
      <c r="U9992" s="99"/>
    </row>
    <row r="9993" spans="1:21" ht="19.5" customHeight="1">
      <c r="A9993" s="545">
        <v>104862</v>
      </c>
      <c r="B9993" s="545" t="s">
        <v>9853</v>
      </c>
      <c r="C9993" s="545" t="s">
        <v>216</v>
      </c>
      <c r="D9993" s="546"/>
      <c r="E9993" s="171" t="str">
        <f t="shared" si="156"/>
        <v>1900</v>
      </c>
      <c r="F9993" s="547">
        <v>0</v>
      </c>
      <c r="G9993" s="548">
        <v>0</v>
      </c>
      <c r="H9993" s="547">
        <v>0</v>
      </c>
      <c r="I9993" s="545" t="s">
        <v>12678</v>
      </c>
      <c r="J9993" s="545"/>
      <c r="K9993" s="545" t="s">
        <v>13413</v>
      </c>
      <c r="L9993" s="545" t="s">
        <v>13413</v>
      </c>
      <c r="M9993" s="548" t="s">
        <v>13758</v>
      </c>
      <c r="N9993" s="545" t="s">
        <v>13413</v>
      </c>
      <c r="O9993" s="545" t="s">
        <v>13413</v>
      </c>
      <c r="P9993" s="549">
        <v>7582</v>
      </c>
      <c r="Q9993" s="549">
        <v>1</v>
      </c>
      <c r="R9993" s="549">
        <v>23</v>
      </c>
      <c r="S9993" s="548"/>
      <c r="T9993" s="548"/>
      <c r="U9993" s="99"/>
    </row>
    <row r="9994" spans="1:21" ht="19.5" customHeight="1">
      <c r="A9994" s="545">
        <v>104864</v>
      </c>
      <c r="B9994" s="545" t="s">
        <v>1618</v>
      </c>
      <c r="C9994" s="545" t="s">
        <v>1619</v>
      </c>
      <c r="D9994" s="546"/>
      <c r="E9994" s="171" t="str">
        <f t="shared" si="156"/>
        <v>1900</v>
      </c>
      <c r="F9994" s="547">
        <v>0</v>
      </c>
      <c r="G9994" s="548">
        <v>0</v>
      </c>
      <c r="H9994" s="547">
        <v>0</v>
      </c>
      <c r="I9994" s="545" t="s">
        <v>12709</v>
      </c>
      <c r="J9994" s="545"/>
      <c r="K9994" s="545" t="s">
        <v>13413</v>
      </c>
      <c r="L9994" s="545" t="s">
        <v>13413</v>
      </c>
      <c r="M9994" s="548" t="s">
        <v>13758</v>
      </c>
      <c r="N9994" s="545" t="s">
        <v>13413</v>
      </c>
      <c r="O9994" s="545" t="s">
        <v>13413</v>
      </c>
      <c r="P9994" s="549">
        <v>7583</v>
      </c>
      <c r="Q9994" s="549">
        <v>1</v>
      </c>
      <c r="R9994" s="549">
        <v>124</v>
      </c>
      <c r="S9994" s="548"/>
      <c r="T9994" s="548"/>
      <c r="U9994" s="99"/>
    </row>
    <row r="9995" spans="1:21" ht="19.5" customHeight="1">
      <c r="A9995" s="545">
        <v>104865</v>
      </c>
      <c r="B9995" s="545" t="s">
        <v>3962</v>
      </c>
      <c r="C9995" s="545" t="s">
        <v>216</v>
      </c>
      <c r="D9995" s="546"/>
      <c r="E9995" s="171" t="str">
        <f t="shared" si="156"/>
        <v>1900</v>
      </c>
      <c r="F9995" s="547">
        <v>0</v>
      </c>
      <c r="G9995" s="548">
        <v>0</v>
      </c>
      <c r="H9995" s="547">
        <v>0</v>
      </c>
      <c r="I9995" s="545" t="s">
        <v>12763</v>
      </c>
      <c r="J9995" s="545"/>
      <c r="K9995" s="545" t="s">
        <v>13413</v>
      </c>
      <c r="L9995" s="545" t="s">
        <v>13413</v>
      </c>
      <c r="M9995" s="548" t="s">
        <v>13758</v>
      </c>
      <c r="N9995" s="545" t="s">
        <v>13413</v>
      </c>
      <c r="O9995" s="545" t="s">
        <v>13413</v>
      </c>
      <c r="P9995" s="549">
        <v>7584</v>
      </c>
      <c r="Q9995" s="549">
        <v>1</v>
      </c>
      <c r="R9995" s="549">
        <v>39</v>
      </c>
      <c r="S9995" s="548"/>
      <c r="T9995" s="548"/>
      <c r="U9995" s="99"/>
    </row>
    <row r="9996" spans="1:21" ht="19.5" customHeight="1">
      <c r="A9996" s="545">
        <v>104866</v>
      </c>
      <c r="B9996" s="545" t="s">
        <v>3961</v>
      </c>
      <c r="C9996" s="545" t="s">
        <v>216</v>
      </c>
      <c r="D9996" s="546"/>
      <c r="E9996" s="171" t="str">
        <f t="shared" si="156"/>
        <v>1900</v>
      </c>
      <c r="F9996" s="547">
        <v>0</v>
      </c>
      <c r="G9996" s="548">
        <v>0</v>
      </c>
      <c r="H9996" s="547">
        <v>0</v>
      </c>
      <c r="I9996" s="545" t="s">
        <v>12763</v>
      </c>
      <c r="J9996" s="545"/>
      <c r="K9996" s="545" t="s">
        <v>13413</v>
      </c>
      <c r="L9996" s="545" t="s">
        <v>13413</v>
      </c>
      <c r="M9996" s="548" t="s">
        <v>13758</v>
      </c>
      <c r="N9996" s="545" t="s">
        <v>13413</v>
      </c>
      <c r="O9996" s="545" t="s">
        <v>13413</v>
      </c>
      <c r="P9996" s="549">
        <v>7585</v>
      </c>
      <c r="Q9996" s="549">
        <v>1</v>
      </c>
      <c r="R9996" s="549">
        <v>39</v>
      </c>
      <c r="S9996" s="548"/>
      <c r="T9996" s="548"/>
      <c r="U9996" s="99"/>
    </row>
    <row r="9997" spans="1:21" ht="19.5" customHeight="1">
      <c r="A9997" s="545">
        <v>104867</v>
      </c>
      <c r="B9997" s="545" t="s">
        <v>9852</v>
      </c>
      <c r="C9997" s="545" t="s">
        <v>216</v>
      </c>
      <c r="D9997" s="546"/>
      <c r="E9997" s="171" t="str">
        <f t="shared" si="156"/>
        <v>1900</v>
      </c>
      <c r="F9997" s="547">
        <v>0</v>
      </c>
      <c r="G9997" s="548">
        <v>0</v>
      </c>
      <c r="H9997" s="547">
        <v>0</v>
      </c>
      <c r="I9997" s="545" t="s">
        <v>12650</v>
      </c>
      <c r="J9997" s="545"/>
      <c r="K9997" s="545" t="s">
        <v>19387</v>
      </c>
      <c r="L9997" s="545" t="s">
        <v>13413</v>
      </c>
      <c r="M9997" s="548" t="s">
        <v>13758</v>
      </c>
      <c r="N9997" s="545" t="s">
        <v>13413</v>
      </c>
      <c r="O9997" s="545" t="s">
        <v>13413</v>
      </c>
      <c r="P9997" s="549">
        <v>7586</v>
      </c>
      <c r="Q9997" s="549">
        <v>1</v>
      </c>
      <c r="R9997" s="549">
        <v>127</v>
      </c>
      <c r="S9997" s="548"/>
      <c r="T9997" s="548"/>
      <c r="U9997" s="99"/>
    </row>
    <row r="9998" spans="1:21" ht="19.5" customHeight="1">
      <c r="A9998" s="545">
        <v>104868</v>
      </c>
      <c r="B9998" s="545" t="s">
        <v>9851</v>
      </c>
      <c r="C9998" s="545" t="s">
        <v>209</v>
      </c>
      <c r="D9998" s="546"/>
      <c r="E9998" s="171" t="str">
        <f t="shared" si="156"/>
        <v>1900</v>
      </c>
      <c r="F9998" s="547">
        <v>0</v>
      </c>
      <c r="G9998" s="548">
        <v>0</v>
      </c>
      <c r="H9998" s="547">
        <v>0</v>
      </c>
      <c r="I9998" s="545" t="s">
        <v>12675</v>
      </c>
      <c r="J9998" s="545"/>
      <c r="K9998" s="545" t="s">
        <v>13413</v>
      </c>
      <c r="L9998" s="545" t="s">
        <v>13413</v>
      </c>
      <c r="M9998" s="548" t="s">
        <v>13758</v>
      </c>
      <c r="N9998" s="545" t="s">
        <v>13413</v>
      </c>
      <c r="O9998" s="545" t="s">
        <v>13413</v>
      </c>
      <c r="P9998" s="549">
        <v>7587</v>
      </c>
      <c r="Q9998" s="549">
        <v>1</v>
      </c>
      <c r="R9998" s="549">
        <v>141</v>
      </c>
      <c r="S9998" s="548"/>
      <c r="T9998" s="548"/>
      <c r="U9998" s="99"/>
    </row>
    <row r="9999" spans="1:21" ht="19.5" customHeight="1">
      <c r="A9999" s="545">
        <v>104869</v>
      </c>
      <c r="B9999" s="545" t="s">
        <v>1272</v>
      </c>
      <c r="C9999" s="545" t="s">
        <v>216</v>
      </c>
      <c r="D9999" s="546"/>
      <c r="E9999" s="171" t="str">
        <f t="shared" si="156"/>
        <v>1900</v>
      </c>
      <c r="F9999" s="547">
        <v>0</v>
      </c>
      <c r="G9999" s="548">
        <v>0</v>
      </c>
      <c r="H9999" s="547">
        <v>0</v>
      </c>
      <c r="I9999" s="545" t="s">
        <v>12659</v>
      </c>
      <c r="J9999" s="545"/>
      <c r="K9999" s="545" t="s">
        <v>13413</v>
      </c>
      <c r="L9999" s="545" t="s">
        <v>13413</v>
      </c>
      <c r="M9999" s="548" t="s">
        <v>13758</v>
      </c>
      <c r="N9999" s="545" t="s">
        <v>13413</v>
      </c>
      <c r="O9999" s="545" t="s">
        <v>13413</v>
      </c>
      <c r="P9999" s="549">
        <v>7588</v>
      </c>
      <c r="Q9999" s="549">
        <v>1</v>
      </c>
      <c r="R9999" s="549">
        <v>116</v>
      </c>
      <c r="S9999" s="548"/>
      <c r="T9999" s="548"/>
      <c r="U9999" s="99"/>
    </row>
    <row r="10000" spans="1:21" ht="19.5" customHeight="1">
      <c r="A10000" s="545">
        <v>104870</v>
      </c>
      <c r="B10000" s="545" t="s">
        <v>1672</v>
      </c>
      <c r="C10000" s="545" t="s">
        <v>786</v>
      </c>
      <c r="D10000" s="546"/>
      <c r="E10000" s="171" t="str">
        <f t="shared" si="156"/>
        <v>1900</v>
      </c>
      <c r="F10000" s="547">
        <v>0</v>
      </c>
      <c r="G10000" s="548">
        <v>0</v>
      </c>
      <c r="H10000" s="547">
        <v>0</v>
      </c>
      <c r="I10000" s="545" t="s">
        <v>12708</v>
      </c>
      <c r="J10000" s="545"/>
      <c r="K10000" s="545" t="s">
        <v>13413</v>
      </c>
      <c r="L10000" s="545" t="s">
        <v>13413</v>
      </c>
      <c r="M10000" s="548" t="s">
        <v>13758</v>
      </c>
      <c r="N10000" s="545" t="s">
        <v>13413</v>
      </c>
      <c r="O10000" s="545" t="s">
        <v>13413</v>
      </c>
      <c r="P10000" s="549">
        <v>7589</v>
      </c>
      <c r="Q10000" s="549">
        <v>1</v>
      </c>
      <c r="R10000" s="549">
        <v>121</v>
      </c>
      <c r="S10000" s="548"/>
      <c r="T10000" s="548"/>
      <c r="U10000" s="99"/>
    </row>
    <row r="10001" spans="1:21" ht="19.5" customHeight="1">
      <c r="A10001" s="545">
        <v>104871</v>
      </c>
      <c r="B10001" s="545" t="s">
        <v>6189</v>
      </c>
      <c r="C10001" s="545" t="s">
        <v>216</v>
      </c>
      <c r="D10001" s="546">
        <v>46052</v>
      </c>
      <c r="E10001" s="171" t="str">
        <f t="shared" si="156"/>
        <v>2026</v>
      </c>
      <c r="F10001" s="547">
        <v>171691</v>
      </c>
      <c r="G10001" s="548">
        <v>0.19</v>
      </c>
      <c r="H10001" s="547">
        <v>144278.15</v>
      </c>
      <c r="I10001" s="545" t="s">
        <v>12697</v>
      </c>
      <c r="J10001" s="545" t="s">
        <v>13307</v>
      </c>
      <c r="K10001" s="545" t="s">
        <v>19388</v>
      </c>
      <c r="L10001" s="545" t="s">
        <v>13413</v>
      </c>
      <c r="M10001" s="548" t="s">
        <v>13758</v>
      </c>
      <c r="N10001" s="545" t="s">
        <v>13413</v>
      </c>
      <c r="O10001" s="545" t="s">
        <v>13413</v>
      </c>
      <c r="P10001" s="549">
        <v>7590</v>
      </c>
      <c r="Q10001" s="549">
        <v>1</v>
      </c>
      <c r="R10001" s="549">
        <v>138</v>
      </c>
      <c r="S10001" s="548">
        <v>2228</v>
      </c>
      <c r="T10001" s="548"/>
      <c r="U10001" s="99"/>
    </row>
    <row r="10002" spans="1:21" ht="19.5" customHeight="1">
      <c r="A10002" s="545">
        <v>104872</v>
      </c>
      <c r="B10002" s="545" t="s">
        <v>9850</v>
      </c>
      <c r="C10002" s="545" t="s">
        <v>209</v>
      </c>
      <c r="D10002" s="546"/>
      <c r="E10002" s="171" t="str">
        <f t="shared" si="156"/>
        <v>1900</v>
      </c>
      <c r="F10002" s="547">
        <v>0</v>
      </c>
      <c r="G10002" s="548">
        <v>0</v>
      </c>
      <c r="H10002" s="547">
        <v>0</v>
      </c>
      <c r="I10002" s="545" t="s">
        <v>12725</v>
      </c>
      <c r="J10002" s="545"/>
      <c r="K10002" s="545" t="s">
        <v>19389</v>
      </c>
      <c r="L10002" s="545" t="s">
        <v>13413</v>
      </c>
      <c r="M10002" s="548" t="s">
        <v>13758</v>
      </c>
      <c r="N10002" s="545" t="s">
        <v>13413</v>
      </c>
      <c r="O10002" s="545" t="s">
        <v>13413</v>
      </c>
      <c r="P10002" s="549">
        <v>7591</v>
      </c>
      <c r="Q10002" s="549">
        <v>1</v>
      </c>
      <c r="R10002" s="549">
        <v>147</v>
      </c>
      <c r="S10002" s="548"/>
      <c r="T10002" s="548"/>
      <c r="U10002" s="99"/>
    </row>
    <row r="10003" spans="1:21" ht="19.5" customHeight="1">
      <c r="A10003" s="545">
        <v>104874</v>
      </c>
      <c r="B10003" s="545" t="s">
        <v>2947</v>
      </c>
      <c r="C10003" s="545" t="s">
        <v>786</v>
      </c>
      <c r="D10003" s="546">
        <v>44588</v>
      </c>
      <c r="E10003" s="171" t="str">
        <f t="shared" si="156"/>
        <v>2022</v>
      </c>
      <c r="F10003" s="547">
        <v>79109</v>
      </c>
      <c r="G10003" s="548">
        <v>0.19</v>
      </c>
      <c r="H10003" s="547">
        <v>66478.149999999994</v>
      </c>
      <c r="I10003" s="545" t="s">
        <v>12731</v>
      </c>
      <c r="J10003" s="545" t="s">
        <v>13297</v>
      </c>
      <c r="K10003" s="545" t="s">
        <v>13413</v>
      </c>
      <c r="L10003" s="545" t="s">
        <v>13413</v>
      </c>
      <c r="M10003" s="548" t="s">
        <v>13758</v>
      </c>
      <c r="N10003" s="545" t="s">
        <v>13413</v>
      </c>
      <c r="O10003" s="545" t="s">
        <v>13413</v>
      </c>
      <c r="P10003" s="549">
        <v>7593</v>
      </c>
      <c r="Q10003" s="549">
        <v>1</v>
      </c>
      <c r="R10003" s="549">
        <v>151</v>
      </c>
      <c r="S10003" s="548">
        <v>2257</v>
      </c>
      <c r="T10003" s="548"/>
      <c r="U10003" s="99"/>
    </row>
    <row r="10004" spans="1:21" ht="19.5" customHeight="1">
      <c r="A10004" s="545">
        <v>104876</v>
      </c>
      <c r="B10004" s="545" t="s">
        <v>1838</v>
      </c>
      <c r="C10004" s="545" t="s">
        <v>216</v>
      </c>
      <c r="D10004" s="546"/>
      <c r="E10004" s="171" t="str">
        <f t="shared" si="156"/>
        <v>1900</v>
      </c>
      <c r="F10004" s="547">
        <v>0</v>
      </c>
      <c r="G10004" s="548">
        <v>0</v>
      </c>
      <c r="H10004" s="547">
        <v>0</v>
      </c>
      <c r="I10004" s="545" t="s">
        <v>12686</v>
      </c>
      <c r="J10004" s="545"/>
      <c r="K10004" s="545" t="s">
        <v>13413</v>
      </c>
      <c r="L10004" s="545" t="s">
        <v>13413</v>
      </c>
      <c r="M10004" s="548" t="s">
        <v>13758</v>
      </c>
      <c r="N10004" s="545" t="s">
        <v>13413</v>
      </c>
      <c r="O10004" s="545" t="s">
        <v>13413</v>
      </c>
      <c r="P10004" s="549">
        <v>7594</v>
      </c>
      <c r="Q10004" s="549">
        <v>1</v>
      </c>
      <c r="R10004" s="549">
        <v>131</v>
      </c>
      <c r="S10004" s="548"/>
      <c r="T10004" s="548"/>
      <c r="U10004" s="99"/>
    </row>
    <row r="10005" spans="1:21" ht="19.5" customHeight="1">
      <c r="A10005" s="545">
        <v>104877</v>
      </c>
      <c r="B10005" s="545" t="s">
        <v>9849</v>
      </c>
      <c r="C10005" s="545" t="s">
        <v>216</v>
      </c>
      <c r="D10005" s="546"/>
      <c r="E10005" s="171" t="str">
        <f t="shared" si="156"/>
        <v>1900</v>
      </c>
      <c r="F10005" s="547">
        <v>0</v>
      </c>
      <c r="G10005" s="548">
        <v>0</v>
      </c>
      <c r="H10005" s="547">
        <v>0</v>
      </c>
      <c r="I10005" s="545" t="s">
        <v>12743</v>
      </c>
      <c r="J10005" s="545"/>
      <c r="K10005" s="545" t="s">
        <v>19390</v>
      </c>
      <c r="L10005" s="545" t="s">
        <v>13413</v>
      </c>
      <c r="M10005" s="548" t="s">
        <v>13758</v>
      </c>
      <c r="N10005" s="545" t="s">
        <v>13413</v>
      </c>
      <c r="O10005" s="545" t="s">
        <v>13413</v>
      </c>
      <c r="P10005" s="549">
        <v>7595</v>
      </c>
      <c r="Q10005" s="549">
        <v>1</v>
      </c>
      <c r="R10005" s="549">
        <v>66</v>
      </c>
      <c r="S10005" s="548"/>
      <c r="T10005" s="548"/>
      <c r="U10005" s="99"/>
    </row>
    <row r="10006" spans="1:21" ht="19.5" customHeight="1">
      <c r="A10006" s="545">
        <v>104878</v>
      </c>
      <c r="B10006" s="545" t="s">
        <v>3900</v>
      </c>
      <c r="C10006" s="545" t="s">
        <v>221</v>
      </c>
      <c r="D10006" s="546">
        <v>43843</v>
      </c>
      <c r="E10006" s="171" t="str">
        <f t="shared" si="156"/>
        <v>2020</v>
      </c>
      <c r="F10006" s="547">
        <v>15284</v>
      </c>
      <c r="G10006" s="548">
        <v>0.19</v>
      </c>
      <c r="H10006" s="547">
        <v>12843.7</v>
      </c>
      <c r="I10006" s="545" t="s">
        <v>12722</v>
      </c>
      <c r="J10006" s="545" t="s">
        <v>13297</v>
      </c>
      <c r="K10006" s="545" t="s">
        <v>19391</v>
      </c>
      <c r="L10006" s="545" t="s">
        <v>13413</v>
      </c>
      <c r="M10006" s="548" t="s">
        <v>13758</v>
      </c>
      <c r="N10006" s="545" t="s">
        <v>13413</v>
      </c>
      <c r="O10006" s="545" t="s">
        <v>13413</v>
      </c>
      <c r="P10006" s="549">
        <v>7596</v>
      </c>
      <c r="Q10006" s="549">
        <v>1</v>
      </c>
      <c r="R10006" s="549">
        <v>36</v>
      </c>
      <c r="S10006" s="548">
        <v>2257</v>
      </c>
      <c r="T10006" s="548"/>
      <c r="U10006" s="99"/>
    </row>
    <row r="10007" spans="1:21" ht="19.5" customHeight="1">
      <c r="A10007" s="545">
        <v>104879</v>
      </c>
      <c r="B10007" s="545" t="s">
        <v>9848</v>
      </c>
      <c r="C10007" s="545" t="s">
        <v>216</v>
      </c>
      <c r="D10007" s="546"/>
      <c r="E10007" s="171" t="str">
        <f t="shared" si="156"/>
        <v>1900</v>
      </c>
      <c r="F10007" s="547">
        <v>0</v>
      </c>
      <c r="G10007" s="548">
        <v>0</v>
      </c>
      <c r="H10007" s="547">
        <v>0</v>
      </c>
      <c r="I10007" s="545" t="s">
        <v>12642</v>
      </c>
      <c r="J10007" s="545"/>
      <c r="K10007" s="545" t="s">
        <v>19392</v>
      </c>
      <c r="L10007" s="545" t="s">
        <v>13413</v>
      </c>
      <c r="M10007" s="548" t="s">
        <v>13758</v>
      </c>
      <c r="N10007" s="545" t="s">
        <v>13413</v>
      </c>
      <c r="O10007" s="545" t="s">
        <v>13413</v>
      </c>
      <c r="P10007" s="549">
        <v>7597</v>
      </c>
      <c r="Q10007" s="549">
        <v>1</v>
      </c>
      <c r="R10007" s="549">
        <v>135</v>
      </c>
      <c r="S10007" s="548"/>
      <c r="T10007" s="548"/>
      <c r="U10007" s="99"/>
    </row>
    <row r="10008" spans="1:21" ht="19.5" customHeight="1">
      <c r="A10008" s="545">
        <v>104880</v>
      </c>
      <c r="B10008" s="545" t="s">
        <v>9847</v>
      </c>
      <c r="C10008" s="545" t="s">
        <v>209</v>
      </c>
      <c r="D10008" s="546"/>
      <c r="E10008" s="171" t="str">
        <f t="shared" si="156"/>
        <v>1900</v>
      </c>
      <c r="F10008" s="547">
        <v>0</v>
      </c>
      <c r="G10008" s="548">
        <v>0</v>
      </c>
      <c r="H10008" s="547">
        <v>0</v>
      </c>
      <c r="I10008" s="545" t="s">
        <v>12719</v>
      </c>
      <c r="J10008" s="545"/>
      <c r="K10008" s="545" t="s">
        <v>13413</v>
      </c>
      <c r="L10008" s="545" t="s">
        <v>13413</v>
      </c>
      <c r="M10008" s="548" t="s">
        <v>13758</v>
      </c>
      <c r="N10008" s="545" t="s">
        <v>13413</v>
      </c>
      <c r="O10008" s="545" t="s">
        <v>13413</v>
      </c>
      <c r="P10008" s="549">
        <v>7598</v>
      </c>
      <c r="Q10008" s="549">
        <v>1</v>
      </c>
      <c r="R10008" s="549">
        <v>157</v>
      </c>
      <c r="S10008" s="548"/>
      <c r="T10008" s="548"/>
      <c r="U10008" s="99"/>
    </row>
    <row r="10009" spans="1:21" ht="19.5" customHeight="1">
      <c r="A10009" s="545">
        <v>104881</v>
      </c>
      <c r="B10009" s="545" t="s">
        <v>789</v>
      </c>
      <c r="C10009" s="545" t="s">
        <v>311</v>
      </c>
      <c r="D10009" s="546"/>
      <c r="E10009" s="171" t="str">
        <f t="shared" si="156"/>
        <v>1900</v>
      </c>
      <c r="F10009" s="547">
        <v>0</v>
      </c>
      <c r="G10009" s="548">
        <v>0</v>
      </c>
      <c r="H10009" s="547">
        <v>0</v>
      </c>
      <c r="I10009" s="545" t="s">
        <v>12688</v>
      </c>
      <c r="J10009" s="545"/>
      <c r="K10009" s="545" t="s">
        <v>13413</v>
      </c>
      <c r="L10009" s="545" t="s">
        <v>13413</v>
      </c>
      <c r="M10009" s="548" t="s">
        <v>13758</v>
      </c>
      <c r="N10009" s="545" t="s">
        <v>13413</v>
      </c>
      <c r="O10009" s="545" t="s">
        <v>13413</v>
      </c>
      <c r="P10009" s="549">
        <v>7599</v>
      </c>
      <c r="Q10009" s="549">
        <v>1</v>
      </c>
      <c r="R10009" s="549">
        <v>92</v>
      </c>
      <c r="S10009" s="548"/>
      <c r="T10009" s="548"/>
      <c r="U10009" s="99"/>
    </row>
    <row r="10010" spans="1:21" ht="19.5" customHeight="1">
      <c r="A10010" s="545">
        <v>104882</v>
      </c>
      <c r="B10010" s="545" t="s">
        <v>9846</v>
      </c>
      <c r="C10010" s="545" t="s">
        <v>209</v>
      </c>
      <c r="D10010" s="546"/>
      <c r="E10010" s="171" t="str">
        <f t="shared" si="156"/>
        <v>1900</v>
      </c>
      <c r="F10010" s="547">
        <v>0</v>
      </c>
      <c r="G10010" s="548">
        <v>0</v>
      </c>
      <c r="H10010" s="547">
        <v>0</v>
      </c>
      <c r="I10010" s="545" t="s">
        <v>12697</v>
      </c>
      <c r="J10010" s="545"/>
      <c r="K10010" s="545" t="s">
        <v>19393</v>
      </c>
      <c r="L10010" s="545" t="s">
        <v>13413</v>
      </c>
      <c r="M10010" s="548" t="s">
        <v>13758</v>
      </c>
      <c r="N10010" s="545" t="s">
        <v>13413</v>
      </c>
      <c r="O10010" s="545" t="s">
        <v>13413</v>
      </c>
      <c r="P10010" s="549">
        <v>7600</v>
      </c>
      <c r="Q10010" s="549">
        <v>1</v>
      </c>
      <c r="R10010" s="549">
        <v>138</v>
      </c>
      <c r="S10010" s="548"/>
      <c r="T10010" s="548"/>
      <c r="U10010" s="99"/>
    </row>
    <row r="10011" spans="1:21" ht="19.5" customHeight="1">
      <c r="A10011" s="545">
        <v>104883</v>
      </c>
      <c r="B10011" s="545" t="s">
        <v>9845</v>
      </c>
      <c r="C10011" s="545" t="s">
        <v>209</v>
      </c>
      <c r="D10011" s="546"/>
      <c r="E10011" s="171" t="str">
        <f t="shared" si="156"/>
        <v>1900</v>
      </c>
      <c r="F10011" s="547">
        <v>0</v>
      </c>
      <c r="G10011" s="548">
        <v>0</v>
      </c>
      <c r="H10011" s="547">
        <v>0</v>
      </c>
      <c r="I10011" s="545" t="s">
        <v>12697</v>
      </c>
      <c r="J10011" s="545"/>
      <c r="K10011" s="545" t="s">
        <v>19393</v>
      </c>
      <c r="L10011" s="545" t="s">
        <v>13413</v>
      </c>
      <c r="M10011" s="548" t="s">
        <v>13758</v>
      </c>
      <c r="N10011" s="545" t="s">
        <v>13413</v>
      </c>
      <c r="O10011" s="545" t="s">
        <v>13413</v>
      </c>
      <c r="P10011" s="549">
        <v>7601</v>
      </c>
      <c r="Q10011" s="549">
        <v>1</v>
      </c>
      <c r="R10011" s="549">
        <v>138</v>
      </c>
      <c r="S10011" s="548"/>
      <c r="T10011" s="548"/>
      <c r="U10011" s="99"/>
    </row>
    <row r="10012" spans="1:21" ht="19.5" customHeight="1">
      <c r="A10012" s="545">
        <v>104884</v>
      </c>
      <c r="B10012" s="545" t="s">
        <v>9844</v>
      </c>
      <c r="C10012" s="545" t="s">
        <v>209</v>
      </c>
      <c r="D10012" s="546"/>
      <c r="E10012" s="171" t="str">
        <f t="shared" si="156"/>
        <v>1900</v>
      </c>
      <c r="F10012" s="547">
        <v>0</v>
      </c>
      <c r="G10012" s="548">
        <v>0</v>
      </c>
      <c r="H10012" s="547">
        <v>0</v>
      </c>
      <c r="I10012" s="545" t="s">
        <v>12732</v>
      </c>
      <c r="J10012" s="545"/>
      <c r="K10012" s="545" t="s">
        <v>19394</v>
      </c>
      <c r="L10012" s="545" t="s">
        <v>13413</v>
      </c>
      <c r="M10012" s="548" t="s">
        <v>13758</v>
      </c>
      <c r="N10012" s="545" t="s">
        <v>13413</v>
      </c>
      <c r="O10012" s="545" t="s">
        <v>13413</v>
      </c>
      <c r="P10012" s="549">
        <v>7602</v>
      </c>
      <c r="Q10012" s="549">
        <v>1</v>
      </c>
      <c r="R10012" s="549">
        <v>122</v>
      </c>
      <c r="S10012" s="548"/>
      <c r="T10012" s="548"/>
      <c r="U10012" s="99"/>
    </row>
    <row r="10013" spans="1:21" ht="19.5" customHeight="1">
      <c r="A10013" s="545">
        <v>104885</v>
      </c>
      <c r="B10013" s="545" t="s">
        <v>3521</v>
      </c>
      <c r="C10013" s="545" t="s">
        <v>216</v>
      </c>
      <c r="D10013" s="546"/>
      <c r="E10013" s="171" t="str">
        <f t="shared" si="156"/>
        <v>1900</v>
      </c>
      <c r="F10013" s="547">
        <v>0</v>
      </c>
      <c r="G10013" s="548">
        <v>0</v>
      </c>
      <c r="H10013" s="547">
        <v>0</v>
      </c>
      <c r="I10013" s="545" t="s">
        <v>12647</v>
      </c>
      <c r="J10013" s="545"/>
      <c r="K10013" s="545" t="s">
        <v>13413</v>
      </c>
      <c r="L10013" s="545" t="s">
        <v>13413</v>
      </c>
      <c r="M10013" s="548" t="s">
        <v>13758</v>
      </c>
      <c r="N10013" s="545" t="s">
        <v>13413</v>
      </c>
      <c r="O10013" s="545" t="s">
        <v>13413</v>
      </c>
      <c r="P10013" s="549">
        <v>7603</v>
      </c>
      <c r="Q10013" s="549">
        <v>1</v>
      </c>
      <c r="R10013" s="549">
        <v>26</v>
      </c>
      <c r="S10013" s="548"/>
      <c r="T10013" s="548"/>
      <c r="U10013" s="99"/>
    </row>
    <row r="10014" spans="1:21" ht="19.5" customHeight="1">
      <c r="A10014" s="545">
        <v>104886</v>
      </c>
      <c r="B10014" s="545" t="s">
        <v>1232</v>
      </c>
      <c r="C10014" s="545" t="s">
        <v>216</v>
      </c>
      <c r="D10014" s="546">
        <v>45708</v>
      </c>
      <c r="E10014" s="171" t="str">
        <f t="shared" si="156"/>
        <v>2025</v>
      </c>
      <c r="F10014" s="547">
        <v>6865.32</v>
      </c>
      <c r="G10014" s="548">
        <v>0.19</v>
      </c>
      <c r="H10014" s="547">
        <v>5769.18</v>
      </c>
      <c r="I10014" s="545" t="s">
        <v>12659</v>
      </c>
      <c r="J10014" s="545" t="s">
        <v>13307</v>
      </c>
      <c r="K10014" s="545" t="s">
        <v>13413</v>
      </c>
      <c r="L10014" s="545" t="s">
        <v>13413</v>
      </c>
      <c r="M10014" s="548" t="s">
        <v>13758</v>
      </c>
      <c r="N10014" s="545" t="s">
        <v>13413</v>
      </c>
      <c r="O10014" s="545" t="s">
        <v>13413</v>
      </c>
      <c r="P10014" s="549">
        <v>7604</v>
      </c>
      <c r="Q10014" s="549">
        <v>1</v>
      </c>
      <c r="R10014" s="549">
        <v>116</v>
      </c>
      <c r="S10014" s="548">
        <v>2228</v>
      </c>
      <c r="T10014" s="548"/>
      <c r="U10014" s="99"/>
    </row>
    <row r="10015" spans="1:21" ht="19.5" customHeight="1">
      <c r="A10015" s="545">
        <v>104887</v>
      </c>
      <c r="B10015" s="545" t="s">
        <v>6953</v>
      </c>
      <c r="C10015" s="545" t="s">
        <v>209</v>
      </c>
      <c r="D10015" s="546">
        <v>46052</v>
      </c>
      <c r="E10015" s="171" t="str">
        <f t="shared" si="156"/>
        <v>2026</v>
      </c>
      <c r="F10015" s="547">
        <v>9869</v>
      </c>
      <c r="G10015" s="548">
        <v>0.19</v>
      </c>
      <c r="H10015" s="547">
        <v>8293.2800000000007</v>
      </c>
      <c r="I10015" s="545" t="s">
        <v>12697</v>
      </c>
      <c r="J10015" s="545" t="s">
        <v>13307</v>
      </c>
      <c r="K10015" s="545" t="s">
        <v>19395</v>
      </c>
      <c r="L10015" s="545" t="s">
        <v>13413</v>
      </c>
      <c r="M10015" s="548" t="s">
        <v>13758</v>
      </c>
      <c r="N10015" s="545" t="s">
        <v>13413</v>
      </c>
      <c r="O10015" s="545" t="s">
        <v>13413</v>
      </c>
      <c r="P10015" s="549">
        <v>7605</v>
      </c>
      <c r="Q10015" s="549">
        <v>1</v>
      </c>
      <c r="R10015" s="549">
        <v>138</v>
      </c>
      <c r="S10015" s="548">
        <v>2228</v>
      </c>
      <c r="T10015" s="548"/>
      <c r="U10015" s="99"/>
    </row>
    <row r="10016" spans="1:21" ht="19.5" customHeight="1">
      <c r="A10016" s="545">
        <v>104888</v>
      </c>
      <c r="B10016" s="545" t="s">
        <v>13678</v>
      </c>
      <c r="C10016" s="545" t="s">
        <v>786</v>
      </c>
      <c r="D10016" s="546">
        <v>46052</v>
      </c>
      <c r="E10016" s="171" t="str">
        <f t="shared" si="156"/>
        <v>2026</v>
      </c>
      <c r="F10016" s="547">
        <v>21478</v>
      </c>
      <c r="G10016" s="548">
        <v>0.19</v>
      </c>
      <c r="H10016" s="547">
        <v>18048.740000000002</v>
      </c>
      <c r="I10016" s="545" t="s">
        <v>12730</v>
      </c>
      <c r="J10016" s="545" t="s">
        <v>13307</v>
      </c>
      <c r="K10016" s="545" t="s">
        <v>13413</v>
      </c>
      <c r="L10016" s="545" t="s">
        <v>13413</v>
      </c>
      <c r="M10016" s="548" t="s">
        <v>13758</v>
      </c>
      <c r="N10016" s="545" t="s">
        <v>13413</v>
      </c>
      <c r="O10016" s="545" t="s">
        <v>13413</v>
      </c>
      <c r="P10016" s="549">
        <v>7606</v>
      </c>
      <c r="Q10016" s="549">
        <v>1</v>
      </c>
      <c r="R10016" s="549">
        <v>150</v>
      </c>
      <c r="S10016" s="548">
        <v>2228</v>
      </c>
      <c r="T10016" s="548"/>
      <c r="U10016" s="99"/>
    </row>
    <row r="10017" spans="1:21" ht="19.5" customHeight="1">
      <c r="A10017" s="545">
        <v>104889</v>
      </c>
      <c r="B10017" s="545" t="s">
        <v>6188</v>
      </c>
      <c r="C10017" s="545" t="s">
        <v>209</v>
      </c>
      <c r="D10017" s="546">
        <v>46052</v>
      </c>
      <c r="E10017" s="171" t="str">
        <f t="shared" si="156"/>
        <v>2026</v>
      </c>
      <c r="F10017" s="547">
        <v>54072</v>
      </c>
      <c r="G10017" s="548">
        <v>0.19</v>
      </c>
      <c r="H10017" s="547">
        <v>45438.66</v>
      </c>
      <c r="I10017" s="545" t="s">
        <v>12642</v>
      </c>
      <c r="J10017" s="545" t="s">
        <v>13307</v>
      </c>
      <c r="K10017" s="545" t="s">
        <v>13413</v>
      </c>
      <c r="L10017" s="545" t="s">
        <v>13413</v>
      </c>
      <c r="M10017" s="548" t="s">
        <v>13758</v>
      </c>
      <c r="N10017" s="545" t="s">
        <v>13413</v>
      </c>
      <c r="O10017" s="545" t="s">
        <v>13413</v>
      </c>
      <c r="P10017" s="549">
        <v>7607</v>
      </c>
      <c r="Q10017" s="549">
        <v>1</v>
      </c>
      <c r="R10017" s="549">
        <v>135</v>
      </c>
      <c r="S10017" s="548">
        <v>2228</v>
      </c>
      <c r="T10017" s="548"/>
      <c r="U10017" s="99"/>
    </row>
    <row r="10018" spans="1:21" ht="19.5" customHeight="1">
      <c r="A10018" s="545">
        <v>104890</v>
      </c>
      <c r="B10018" s="545" t="s">
        <v>9843</v>
      </c>
      <c r="C10018" s="545" t="s">
        <v>209</v>
      </c>
      <c r="D10018" s="546"/>
      <c r="E10018" s="171" t="str">
        <f t="shared" si="156"/>
        <v>1900</v>
      </c>
      <c r="F10018" s="547">
        <v>0</v>
      </c>
      <c r="G10018" s="548">
        <v>0</v>
      </c>
      <c r="H10018" s="547">
        <v>0</v>
      </c>
      <c r="I10018" s="545" t="s">
        <v>12642</v>
      </c>
      <c r="J10018" s="545"/>
      <c r="K10018" s="545" t="s">
        <v>13413</v>
      </c>
      <c r="L10018" s="545" t="s">
        <v>13413</v>
      </c>
      <c r="M10018" s="548" t="s">
        <v>13758</v>
      </c>
      <c r="N10018" s="545" t="s">
        <v>13413</v>
      </c>
      <c r="O10018" s="545" t="s">
        <v>13413</v>
      </c>
      <c r="P10018" s="549">
        <v>7608</v>
      </c>
      <c r="Q10018" s="549">
        <v>1</v>
      </c>
      <c r="R10018" s="549">
        <v>135</v>
      </c>
      <c r="S10018" s="548"/>
      <c r="T10018" s="548"/>
      <c r="U10018" s="99"/>
    </row>
    <row r="10019" spans="1:21" ht="19.5" customHeight="1">
      <c r="A10019" s="545">
        <v>104891</v>
      </c>
      <c r="B10019" s="545" t="s">
        <v>6187</v>
      </c>
      <c r="C10019" s="545" t="s">
        <v>209</v>
      </c>
      <c r="D10019" s="546">
        <v>46052</v>
      </c>
      <c r="E10019" s="171" t="str">
        <f t="shared" si="156"/>
        <v>2026</v>
      </c>
      <c r="F10019" s="547">
        <v>136825</v>
      </c>
      <c r="G10019" s="548">
        <v>0.19</v>
      </c>
      <c r="H10019" s="547">
        <v>114978.99</v>
      </c>
      <c r="I10019" s="545" t="s">
        <v>12642</v>
      </c>
      <c r="J10019" s="545" t="s">
        <v>13307</v>
      </c>
      <c r="K10019" s="545" t="s">
        <v>13413</v>
      </c>
      <c r="L10019" s="545" t="s">
        <v>13413</v>
      </c>
      <c r="M10019" s="548" t="s">
        <v>13758</v>
      </c>
      <c r="N10019" s="545" t="s">
        <v>13413</v>
      </c>
      <c r="O10019" s="545" t="s">
        <v>13413</v>
      </c>
      <c r="P10019" s="549">
        <v>7609</v>
      </c>
      <c r="Q10019" s="549">
        <v>1</v>
      </c>
      <c r="R10019" s="549">
        <v>135</v>
      </c>
      <c r="S10019" s="548">
        <v>2228</v>
      </c>
      <c r="T10019" s="548"/>
      <c r="U10019" s="99"/>
    </row>
    <row r="10020" spans="1:21" ht="19.5" customHeight="1">
      <c r="A10020" s="545">
        <v>104892</v>
      </c>
      <c r="B10020" s="545" t="s">
        <v>9842</v>
      </c>
      <c r="C10020" s="545" t="s">
        <v>209</v>
      </c>
      <c r="D10020" s="546"/>
      <c r="E10020" s="171" t="str">
        <f t="shared" si="156"/>
        <v>1900</v>
      </c>
      <c r="F10020" s="547">
        <v>0</v>
      </c>
      <c r="G10020" s="548">
        <v>0</v>
      </c>
      <c r="H10020" s="547">
        <v>0</v>
      </c>
      <c r="I10020" s="545" t="s">
        <v>12642</v>
      </c>
      <c r="J10020" s="545"/>
      <c r="K10020" s="545" t="s">
        <v>13413</v>
      </c>
      <c r="L10020" s="545" t="s">
        <v>13413</v>
      </c>
      <c r="M10020" s="548" t="s">
        <v>13758</v>
      </c>
      <c r="N10020" s="545" t="s">
        <v>13413</v>
      </c>
      <c r="O10020" s="545" t="s">
        <v>13413</v>
      </c>
      <c r="P10020" s="549">
        <v>7610</v>
      </c>
      <c r="Q10020" s="549">
        <v>1</v>
      </c>
      <c r="R10020" s="549">
        <v>135</v>
      </c>
      <c r="S10020" s="548"/>
      <c r="T10020" s="548"/>
      <c r="U10020" s="99"/>
    </row>
    <row r="10021" spans="1:21" ht="19.5" customHeight="1">
      <c r="A10021" s="545">
        <v>104893</v>
      </c>
      <c r="B10021" s="545" t="s">
        <v>9841</v>
      </c>
      <c r="C10021" s="545" t="s">
        <v>209</v>
      </c>
      <c r="D10021" s="546"/>
      <c r="E10021" s="171" t="str">
        <f t="shared" si="156"/>
        <v>1900</v>
      </c>
      <c r="F10021" s="547">
        <v>0</v>
      </c>
      <c r="G10021" s="548">
        <v>0</v>
      </c>
      <c r="H10021" s="547">
        <v>0</v>
      </c>
      <c r="I10021" s="545" t="s">
        <v>12642</v>
      </c>
      <c r="J10021" s="545"/>
      <c r="K10021" s="545" t="s">
        <v>13413</v>
      </c>
      <c r="L10021" s="545" t="s">
        <v>13413</v>
      </c>
      <c r="M10021" s="548" t="s">
        <v>13758</v>
      </c>
      <c r="N10021" s="545" t="s">
        <v>13413</v>
      </c>
      <c r="O10021" s="545" t="s">
        <v>13413</v>
      </c>
      <c r="P10021" s="549">
        <v>7611</v>
      </c>
      <c r="Q10021" s="549">
        <v>1</v>
      </c>
      <c r="R10021" s="549">
        <v>135</v>
      </c>
      <c r="S10021" s="548"/>
      <c r="T10021" s="548"/>
      <c r="U10021" s="99"/>
    </row>
    <row r="10022" spans="1:21" ht="19.5" customHeight="1">
      <c r="A10022" s="545">
        <v>104894</v>
      </c>
      <c r="B10022" s="545" t="s">
        <v>9840</v>
      </c>
      <c r="C10022" s="545" t="s">
        <v>209</v>
      </c>
      <c r="D10022" s="546"/>
      <c r="E10022" s="171" t="str">
        <f t="shared" si="156"/>
        <v>1900</v>
      </c>
      <c r="F10022" s="547">
        <v>0</v>
      </c>
      <c r="G10022" s="548">
        <v>0</v>
      </c>
      <c r="H10022" s="547">
        <v>0</v>
      </c>
      <c r="I10022" s="545" t="s">
        <v>12642</v>
      </c>
      <c r="J10022" s="545"/>
      <c r="K10022" s="545" t="s">
        <v>13413</v>
      </c>
      <c r="L10022" s="545" t="s">
        <v>13413</v>
      </c>
      <c r="M10022" s="548" t="s">
        <v>13758</v>
      </c>
      <c r="N10022" s="545" t="s">
        <v>13413</v>
      </c>
      <c r="O10022" s="545" t="s">
        <v>13413</v>
      </c>
      <c r="P10022" s="549">
        <v>7612</v>
      </c>
      <c r="Q10022" s="549">
        <v>1</v>
      </c>
      <c r="R10022" s="549">
        <v>135</v>
      </c>
      <c r="S10022" s="548"/>
      <c r="T10022" s="548"/>
      <c r="U10022" s="99"/>
    </row>
    <row r="10023" spans="1:21" ht="19.5" customHeight="1">
      <c r="A10023" s="545">
        <v>104895</v>
      </c>
      <c r="B10023" s="545" t="s">
        <v>7766</v>
      </c>
      <c r="C10023" s="545" t="s">
        <v>209</v>
      </c>
      <c r="D10023" s="546">
        <v>46052</v>
      </c>
      <c r="E10023" s="171" t="str">
        <f t="shared" si="156"/>
        <v>2026</v>
      </c>
      <c r="F10023" s="547">
        <v>93106</v>
      </c>
      <c r="G10023" s="548">
        <v>0.19</v>
      </c>
      <c r="H10023" s="547">
        <v>78240.34</v>
      </c>
      <c r="I10023" s="545" t="s">
        <v>12642</v>
      </c>
      <c r="J10023" s="545" t="s">
        <v>13307</v>
      </c>
      <c r="K10023" s="545" t="s">
        <v>13413</v>
      </c>
      <c r="L10023" s="545" t="s">
        <v>13413</v>
      </c>
      <c r="M10023" s="548" t="s">
        <v>13758</v>
      </c>
      <c r="N10023" s="545" t="s">
        <v>13413</v>
      </c>
      <c r="O10023" s="545" t="s">
        <v>13413</v>
      </c>
      <c r="P10023" s="549">
        <v>7613</v>
      </c>
      <c r="Q10023" s="549">
        <v>1</v>
      </c>
      <c r="R10023" s="549">
        <v>135</v>
      </c>
      <c r="S10023" s="548">
        <v>2228</v>
      </c>
      <c r="T10023" s="548"/>
      <c r="U10023" s="99"/>
    </row>
    <row r="10024" spans="1:21" ht="19.5" customHeight="1">
      <c r="A10024" s="545">
        <v>104896</v>
      </c>
      <c r="B10024" s="545" t="s">
        <v>8270</v>
      </c>
      <c r="C10024" s="545" t="s">
        <v>209</v>
      </c>
      <c r="D10024" s="546">
        <v>43528</v>
      </c>
      <c r="E10024" s="171" t="str">
        <f t="shared" si="156"/>
        <v>2019</v>
      </c>
      <c r="F10024" s="547">
        <v>62708</v>
      </c>
      <c r="G10024" s="548">
        <v>0.19</v>
      </c>
      <c r="H10024" s="547">
        <v>52695.8</v>
      </c>
      <c r="I10024" s="545" t="s">
        <v>12642</v>
      </c>
      <c r="J10024" s="545" t="s">
        <v>13298</v>
      </c>
      <c r="K10024" s="545" t="s">
        <v>13413</v>
      </c>
      <c r="L10024" s="545" t="s">
        <v>13413</v>
      </c>
      <c r="M10024" s="548" t="s">
        <v>13758</v>
      </c>
      <c r="N10024" s="545" t="s">
        <v>13413</v>
      </c>
      <c r="O10024" s="545" t="s">
        <v>13413</v>
      </c>
      <c r="P10024" s="549">
        <v>7614</v>
      </c>
      <c r="Q10024" s="549">
        <v>1</v>
      </c>
      <c r="R10024" s="549">
        <v>135</v>
      </c>
      <c r="S10024" s="548">
        <v>1012</v>
      </c>
      <c r="T10024" s="548"/>
      <c r="U10024" s="99"/>
    </row>
    <row r="10025" spans="1:21" ht="19.5" customHeight="1">
      <c r="A10025" s="545">
        <v>104897</v>
      </c>
      <c r="B10025" s="545" t="s">
        <v>6849</v>
      </c>
      <c r="C10025" s="545" t="s">
        <v>209</v>
      </c>
      <c r="D10025" s="546">
        <v>44593</v>
      </c>
      <c r="E10025" s="171" t="str">
        <f t="shared" si="156"/>
        <v>2022</v>
      </c>
      <c r="F10025" s="547">
        <v>24750</v>
      </c>
      <c r="G10025" s="548">
        <v>0.19</v>
      </c>
      <c r="H10025" s="547">
        <v>20798.32</v>
      </c>
      <c r="I10025" s="545" t="s">
        <v>12642</v>
      </c>
      <c r="J10025" s="545" t="s">
        <v>13296</v>
      </c>
      <c r="K10025" s="545" t="s">
        <v>13413</v>
      </c>
      <c r="L10025" s="545" t="s">
        <v>13413</v>
      </c>
      <c r="M10025" s="548" t="s">
        <v>13758</v>
      </c>
      <c r="N10025" s="545" t="s">
        <v>13413</v>
      </c>
      <c r="O10025" s="545" t="s">
        <v>13413</v>
      </c>
      <c r="P10025" s="549">
        <v>7615</v>
      </c>
      <c r="Q10025" s="549">
        <v>1</v>
      </c>
      <c r="R10025" s="549">
        <v>135</v>
      </c>
      <c r="S10025" s="548">
        <v>2218</v>
      </c>
      <c r="T10025" s="548"/>
      <c r="U10025" s="99"/>
    </row>
    <row r="10026" spans="1:21" ht="19.5" customHeight="1">
      <c r="A10026" s="545">
        <v>104898</v>
      </c>
      <c r="B10026" s="545" t="s">
        <v>3836</v>
      </c>
      <c r="C10026" s="545" t="s">
        <v>216</v>
      </c>
      <c r="D10026" s="546">
        <v>46064</v>
      </c>
      <c r="E10026" s="171" t="str">
        <f t="shared" si="156"/>
        <v>2026</v>
      </c>
      <c r="F10026" s="547">
        <v>60000</v>
      </c>
      <c r="G10026" s="548">
        <v>0</v>
      </c>
      <c r="H10026" s="547">
        <v>60000</v>
      </c>
      <c r="I10026" s="545" t="s">
        <v>12766</v>
      </c>
      <c r="J10026" s="545" t="s">
        <v>13296</v>
      </c>
      <c r="K10026" s="545" t="s">
        <v>13413</v>
      </c>
      <c r="L10026" s="545" t="s">
        <v>13413</v>
      </c>
      <c r="M10026" s="548" t="s">
        <v>13758</v>
      </c>
      <c r="N10026" s="545" t="s">
        <v>13413</v>
      </c>
      <c r="O10026" s="545" t="s">
        <v>13413</v>
      </c>
      <c r="P10026" s="549">
        <v>7616</v>
      </c>
      <c r="Q10026" s="549">
        <v>1</v>
      </c>
      <c r="R10026" s="549">
        <v>172</v>
      </c>
      <c r="S10026" s="548">
        <v>2218</v>
      </c>
      <c r="T10026" s="548"/>
      <c r="U10026" s="99"/>
    </row>
    <row r="10027" spans="1:21" ht="19.5" customHeight="1">
      <c r="A10027" s="545">
        <v>104899</v>
      </c>
      <c r="B10027" s="545" t="s">
        <v>3848</v>
      </c>
      <c r="C10027" s="545" t="s">
        <v>216</v>
      </c>
      <c r="D10027" s="546">
        <v>46073</v>
      </c>
      <c r="E10027" s="171" t="str">
        <f t="shared" si="156"/>
        <v>2026</v>
      </c>
      <c r="F10027" s="547">
        <v>32714</v>
      </c>
      <c r="G10027" s="548">
        <v>0</v>
      </c>
      <c r="H10027" s="547">
        <v>32714</v>
      </c>
      <c r="I10027" s="545" t="s">
        <v>12766</v>
      </c>
      <c r="J10027" s="545" t="s">
        <v>13298</v>
      </c>
      <c r="K10027" s="545" t="s">
        <v>13413</v>
      </c>
      <c r="L10027" s="545" t="s">
        <v>13413</v>
      </c>
      <c r="M10027" s="548" t="s">
        <v>13758</v>
      </c>
      <c r="N10027" s="545" t="s">
        <v>13413</v>
      </c>
      <c r="O10027" s="545" t="s">
        <v>13413</v>
      </c>
      <c r="P10027" s="549">
        <v>7617</v>
      </c>
      <c r="Q10027" s="549">
        <v>1</v>
      </c>
      <c r="R10027" s="549">
        <v>172</v>
      </c>
      <c r="S10027" s="548">
        <v>1012</v>
      </c>
      <c r="T10027" s="548"/>
      <c r="U10027" s="99"/>
    </row>
    <row r="10028" spans="1:21" ht="19.5" customHeight="1">
      <c r="A10028" s="545">
        <v>104900</v>
      </c>
      <c r="B10028" s="545" t="s">
        <v>9839</v>
      </c>
      <c r="C10028" s="545" t="s">
        <v>216</v>
      </c>
      <c r="D10028" s="546"/>
      <c r="E10028" s="171" t="str">
        <f t="shared" si="156"/>
        <v>1900</v>
      </c>
      <c r="F10028" s="547">
        <v>0</v>
      </c>
      <c r="G10028" s="548">
        <v>0</v>
      </c>
      <c r="H10028" s="547">
        <v>0</v>
      </c>
      <c r="I10028" s="545" t="s">
        <v>12719</v>
      </c>
      <c r="J10028" s="545"/>
      <c r="K10028" s="545" t="s">
        <v>13413</v>
      </c>
      <c r="L10028" s="545" t="s">
        <v>13807</v>
      </c>
      <c r="M10028" s="548" t="s">
        <v>13758</v>
      </c>
      <c r="N10028" s="545" t="s">
        <v>13413</v>
      </c>
      <c r="O10028" s="545" t="s">
        <v>14914</v>
      </c>
      <c r="P10028" s="549">
        <v>7618</v>
      </c>
      <c r="Q10028" s="549">
        <v>1</v>
      </c>
      <c r="R10028" s="549">
        <v>157</v>
      </c>
      <c r="S10028" s="548"/>
      <c r="T10028" s="548"/>
      <c r="U10028" s="99"/>
    </row>
    <row r="10029" spans="1:21" ht="19.5" customHeight="1">
      <c r="A10029" s="545">
        <v>104901</v>
      </c>
      <c r="B10029" s="545" t="s">
        <v>3405</v>
      </c>
      <c r="C10029" s="545" t="s">
        <v>209</v>
      </c>
      <c r="D10029" s="546"/>
      <c r="E10029" s="171" t="str">
        <f t="shared" si="156"/>
        <v>1900</v>
      </c>
      <c r="F10029" s="547">
        <v>0</v>
      </c>
      <c r="G10029" s="548">
        <v>0</v>
      </c>
      <c r="H10029" s="547">
        <v>0</v>
      </c>
      <c r="I10029" s="545" t="s">
        <v>12647</v>
      </c>
      <c r="J10029" s="545"/>
      <c r="K10029" s="545" t="s">
        <v>13413</v>
      </c>
      <c r="L10029" s="545" t="s">
        <v>13413</v>
      </c>
      <c r="M10029" s="548" t="s">
        <v>13758</v>
      </c>
      <c r="N10029" s="545" t="s">
        <v>13413</v>
      </c>
      <c r="O10029" s="545" t="s">
        <v>13413</v>
      </c>
      <c r="P10029" s="549">
        <v>7619</v>
      </c>
      <c r="Q10029" s="549">
        <v>1</v>
      </c>
      <c r="R10029" s="549">
        <v>26</v>
      </c>
      <c r="S10029" s="548"/>
      <c r="T10029" s="548"/>
      <c r="U10029" s="99"/>
    </row>
    <row r="10030" spans="1:21" ht="19.5" customHeight="1">
      <c r="A10030" s="545">
        <v>104902</v>
      </c>
      <c r="B10030" s="545" t="s">
        <v>6589</v>
      </c>
      <c r="C10030" s="545" t="s">
        <v>216</v>
      </c>
      <c r="D10030" s="546">
        <v>45708</v>
      </c>
      <c r="E10030" s="171" t="str">
        <f t="shared" si="156"/>
        <v>2025</v>
      </c>
      <c r="F10030" s="547">
        <v>783067.19</v>
      </c>
      <c r="G10030" s="548">
        <v>0.19</v>
      </c>
      <c r="H10030" s="547">
        <v>658039.65</v>
      </c>
      <c r="I10030" s="545" t="s">
        <v>12704</v>
      </c>
      <c r="J10030" s="545" t="s">
        <v>13307</v>
      </c>
      <c r="K10030" s="545" t="s">
        <v>13413</v>
      </c>
      <c r="L10030" s="545" t="s">
        <v>13413</v>
      </c>
      <c r="M10030" s="548" t="s">
        <v>13758</v>
      </c>
      <c r="N10030" s="545" t="s">
        <v>13413</v>
      </c>
      <c r="O10030" s="545" t="s">
        <v>13413</v>
      </c>
      <c r="P10030" s="549">
        <v>7620</v>
      </c>
      <c r="Q10030" s="549">
        <v>1</v>
      </c>
      <c r="R10030" s="549">
        <v>118</v>
      </c>
      <c r="S10030" s="548">
        <v>2228</v>
      </c>
      <c r="T10030" s="548"/>
      <c r="U10030" s="99"/>
    </row>
    <row r="10031" spans="1:21" ht="19.5" customHeight="1">
      <c r="A10031" s="545">
        <v>104903</v>
      </c>
      <c r="B10031" s="545" t="s">
        <v>9838</v>
      </c>
      <c r="C10031" s="545" t="s">
        <v>216</v>
      </c>
      <c r="D10031" s="546">
        <v>45708</v>
      </c>
      <c r="E10031" s="171" t="str">
        <f t="shared" si="156"/>
        <v>2025</v>
      </c>
      <c r="F10031" s="547">
        <v>33357.769999999997</v>
      </c>
      <c r="G10031" s="548">
        <v>0.19</v>
      </c>
      <c r="H10031" s="547">
        <v>28031.74</v>
      </c>
      <c r="I10031" s="545" t="s">
        <v>12703</v>
      </c>
      <c r="J10031" s="545" t="s">
        <v>13307</v>
      </c>
      <c r="K10031" s="545" t="s">
        <v>13413</v>
      </c>
      <c r="L10031" s="545" t="s">
        <v>13413</v>
      </c>
      <c r="M10031" s="548" t="s">
        <v>13758</v>
      </c>
      <c r="N10031" s="545" t="s">
        <v>13413</v>
      </c>
      <c r="O10031" s="545" t="s">
        <v>13413</v>
      </c>
      <c r="P10031" s="549">
        <v>7621</v>
      </c>
      <c r="Q10031" s="549">
        <v>1</v>
      </c>
      <c r="R10031" s="549">
        <v>120</v>
      </c>
      <c r="S10031" s="548">
        <v>2228</v>
      </c>
      <c r="T10031" s="548"/>
      <c r="U10031" s="99"/>
    </row>
    <row r="10032" spans="1:21" ht="19.5" customHeight="1">
      <c r="A10032" s="545">
        <v>104904</v>
      </c>
      <c r="B10032" s="545" t="s">
        <v>9837</v>
      </c>
      <c r="C10032" s="545" t="s">
        <v>216</v>
      </c>
      <c r="D10032" s="546">
        <v>46052</v>
      </c>
      <c r="E10032" s="171" t="str">
        <f t="shared" si="156"/>
        <v>2026</v>
      </c>
      <c r="F10032" s="547">
        <v>175452</v>
      </c>
      <c r="G10032" s="548">
        <v>0.19</v>
      </c>
      <c r="H10032" s="547">
        <v>147438.66</v>
      </c>
      <c r="I10032" s="545" t="s">
        <v>12703</v>
      </c>
      <c r="J10032" s="545" t="s">
        <v>13307</v>
      </c>
      <c r="K10032" s="545" t="s">
        <v>19396</v>
      </c>
      <c r="L10032" s="545" t="s">
        <v>13413</v>
      </c>
      <c r="M10032" s="548" t="s">
        <v>13758</v>
      </c>
      <c r="N10032" s="545" t="s">
        <v>13413</v>
      </c>
      <c r="O10032" s="545" t="s">
        <v>13413</v>
      </c>
      <c r="P10032" s="549">
        <v>7622</v>
      </c>
      <c r="Q10032" s="549">
        <v>1</v>
      </c>
      <c r="R10032" s="549">
        <v>120</v>
      </c>
      <c r="S10032" s="548">
        <v>2228</v>
      </c>
      <c r="T10032" s="548"/>
      <c r="U10032" s="99"/>
    </row>
    <row r="10033" spans="1:21" ht="19.5" customHeight="1">
      <c r="A10033" s="545">
        <v>104905</v>
      </c>
      <c r="B10033" s="545" t="s">
        <v>9836</v>
      </c>
      <c r="C10033" s="545" t="s">
        <v>216</v>
      </c>
      <c r="D10033" s="546">
        <v>46052</v>
      </c>
      <c r="E10033" s="171" t="str">
        <f t="shared" si="156"/>
        <v>2026</v>
      </c>
      <c r="F10033" s="547">
        <v>56898</v>
      </c>
      <c r="G10033" s="548">
        <v>0.19</v>
      </c>
      <c r="H10033" s="547">
        <v>47813.45</v>
      </c>
      <c r="I10033" s="545" t="s">
        <v>12703</v>
      </c>
      <c r="J10033" s="545" t="s">
        <v>13307</v>
      </c>
      <c r="K10033" s="545" t="s">
        <v>13413</v>
      </c>
      <c r="L10033" s="545" t="s">
        <v>13413</v>
      </c>
      <c r="M10033" s="548" t="s">
        <v>13758</v>
      </c>
      <c r="N10033" s="545" t="s">
        <v>13413</v>
      </c>
      <c r="O10033" s="545" t="s">
        <v>13413</v>
      </c>
      <c r="P10033" s="549">
        <v>7623</v>
      </c>
      <c r="Q10033" s="549">
        <v>1</v>
      </c>
      <c r="R10033" s="549">
        <v>120</v>
      </c>
      <c r="S10033" s="548">
        <v>2228</v>
      </c>
      <c r="T10033" s="548"/>
      <c r="U10033" s="99"/>
    </row>
    <row r="10034" spans="1:21" ht="19.5" customHeight="1">
      <c r="A10034" s="545">
        <v>104906</v>
      </c>
      <c r="B10034" s="545" t="s">
        <v>1490</v>
      </c>
      <c r="C10034" s="545" t="s">
        <v>216</v>
      </c>
      <c r="D10034" s="546">
        <v>46052</v>
      </c>
      <c r="E10034" s="171" t="str">
        <f t="shared" si="156"/>
        <v>2026</v>
      </c>
      <c r="F10034" s="547">
        <v>24031</v>
      </c>
      <c r="G10034" s="548">
        <v>0.19</v>
      </c>
      <c r="H10034" s="547">
        <v>20194.12</v>
      </c>
      <c r="I10034" s="545" t="s">
        <v>12703</v>
      </c>
      <c r="J10034" s="545" t="s">
        <v>13307</v>
      </c>
      <c r="K10034" s="545" t="s">
        <v>13413</v>
      </c>
      <c r="L10034" s="545" t="s">
        <v>13413</v>
      </c>
      <c r="M10034" s="548" t="s">
        <v>13758</v>
      </c>
      <c r="N10034" s="545" t="s">
        <v>13413</v>
      </c>
      <c r="O10034" s="545" t="s">
        <v>13413</v>
      </c>
      <c r="P10034" s="549">
        <v>7624</v>
      </c>
      <c r="Q10034" s="549">
        <v>1</v>
      </c>
      <c r="R10034" s="549">
        <v>120</v>
      </c>
      <c r="S10034" s="548">
        <v>2228</v>
      </c>
      <c r="T10034" s="548"/>
      <c r="U10034" s="99"/>
    </row>
    <row r="10035" spans="1:21" ht="19.5" customHeight="1">
      <c r="A10035" s="545">
        <v>104907</v>
      </c>
      <c r="B10035" s="545" t="s">
        <v>1491</v>
      </c>
      <c r="C10035" s="545" t="s">
        <v>216</v>
      </c>
      <c r="D10035" s="546">
        <v>46052</v>
      </c>
      <c r="E10035" s="171" t="str">
        <f t="shared" si="156"/>
        <v>2026</v>
      </c>
      <c r="F10035" s="547">
        <v>23263</v>
      </c>
      <c r="G10035" s="548">
        <v>0.19</v>
      </c>
      <c r="H10035" s="547">
        <v>19548.740000000002</v>
      </c>
      <c r="I10035" s="545" t="s">
        <v>12703</v>
      </c>
      <c r="J10035" s="545" t="s">
        <v>13307</v>
      </c>
      <c r="K10035" s="545" t="s">
        <v>13413</v>
      </c>
      <c r="L10035" s="545" t="s">
        <v>13413</v>
      </c>
      <c r="M10035" s="548" t="s">
        <v>13758</v>
      </c>
      <c r="N10035" s="545" t="s">
        <v>13413</v>
      </c>
      <c r="O10035" s="545" t="s">
        <v>13413</v>
      </c>
      <c r="P10035" s="549">
        <v>7625</v>
      </c>
      <c r="Q10035" s="549">
        <v>1</v>
      </c>
      <c r="R10035" s="549">
        <v>120</v>
      </c>
      <c r="S10035" s="548">
        <v>2228</v>
      </c>
      <c r="T10035" s="548"/>
      <c r="U10035" s="99"/>
    </row>
    <row r="10036" spans="1:21" ht="19.5" customHeight="1">
      <c r="A10036" s="545">
        <v>104908</v>
      </c>
      <c r="B10036" s="545" t="s">
        <v>9835</v>
      </c>
      <c r="C10036" s="545" t="s">
        <v>216</v>
      </c>
      <c r="D10036" s="546">
        <v>45708</v>
      </c>
      <c r="E10036" s="171" t="str">
        <f t="shared" si="156"/>
        <v>2025</v>
      </c>
      <c r="F10036" s="547">
        <v>17506.21</v>
      </c>
      <c r="G10036" s="548">
        <v>0.19</v>
      </c>
      <c r="H10036" s="547">
        <v>14711.1</v>
      </c>
      <c r="I10036" s="545" t="s">
        <v>12703</v>
      </c>
      <c r="J10036" s="545" t="s">
        <v>13307</v>
      </c>
      <c r="K10036" s="545" t="s">
        <v>13413</v>
      </c>
      <c r="L10036" s="545" t="s">
        <v>13413</v>
      </c>
      <c r="M10036" s="548" t="s">
        <v>13758</v>
      </c>
      <c r="N10036" s="545" t="s">
        <v>13413</v>
      </c>
      <c r="O10036" s="545" t="s">
        <v>13413</v>
      </c>
      <c r="P10036" s="549">
        <v>7626</v>
      </c>
      <c r="Q10036" s="549">
        <v>1</v>
      </c>
      <c r="R10036" s="549">
        <v>120</v>
      </c>
      <c r="S10036" s="548">
        <v>2228</v>
      </c>
      <c r="T10036" s="548"/>
      <c r="U10036" s="99"/>
    </row>
    <row r="10037" spans="1:21" ht="19.5" customHeight="1">
      <c r="A10037" s="545">
        <v>104909</v>
      </c>
      <c r="B10037" s="545" t="s">
        <v>1492</v>
      </c>
      <c r="C10037" s="545" t="s">
        <v>216</v>
      </c>
      <c r="D10037" s="546">
        <v>45708</v>
      </c>
      <c r="E10037" s="171" t="str">
        <f t="shared" si="156"/>
        <v>2025</v>
      </c>
      <c r="F10037" s="547">
        <v>17732.46</v>
      </c>
      <c r="G10037" s="548">
        <v>0.19</v>
      </c>
      <c r="H10037" s="547">
        <v>14901.22</v>
      </c>
      <c r="I10037" s="545" t="s">
        <v>12703</v>
      </c>
      <c r="J10037" s="545" t="s">
        <v>13307</v>
      </c>
      <c r="K10037" s="545" t="s">
        <v>13413</v>
      </c>
      <c r="L10037" s="545" t="s">
        <v>13413</v>
      </c>
      <c r="M10037" s="548" t="s">
        <v>13758</v>
      </c>
      <c r="N10037" s="545" t="s">
        <v>13413</v>
      </c>
      <c r="O10037" s="545" t="s">
        <v>13413</v>
      </c>
      <c r="P10037" s="549">
        <v>7627</v>
      </c>
      <c r="Q10037" s="549">
        <v>1</v>
      </c>
      <c r="R10037" s="549">
        <v>120</v>
      </c>
      <c r="S10037" s="548">
        <v>2228</v>
      </c>
      <c r="T10037" s="548"/>
      <c r="U10037" s="99"/>
    </row>
    <row r="10038" spans="1:21" ht="19.5" customHeight="1">
      <c r="A10038" s="545">
        <v>104910</v>
      </c>
      <c r="B10038" s="545" t="s">
        <v>8400</v>
      </c>
      <c r="C10038" s="545" t="s">
        <v>786</v>
      </c>
      <c r="D10038" s="546">
        <v>46052</v>
      </c>
      <c r="E10038" s="171" t="str">
        <f t="shared" si="156"/>
        <v>2026</v>
      </c>
      <c r="F10038" s="547">
        <v>140710</v>
      </c>
      <c r="G10038" s="548">
        <v>0.19</v>
      </c>
      <c r="H10038" s="547">
        <v>118243.7</v>
      </c>
      <c r="I10038" s="545" t="s">
        <v>12730</v>
      </c>
      <c r="J10038" s="545" t="s">
        <v>13307</v>
      </c>
      <c r="K10038" s="545" t="s">
        <v>19397</v>
      </c>
      <c r="L10038" s="545" t="s">
        <v>13413</v>
      </c>
      <c r="M10038" s="548" t="s">
        <v>13758</v>
      </c>
      <c r="N10038" s="545" t="s">
        <v>13413</v>
      </c>
      <c r="O10038" s="545" t="s">
        <v>13413</v>
      </c>
      <c r="P10038" s="549">
        <v>7628</v>
      </c>
      <c r="Q10038" s="549">
        <v>1</v>
      </c>
      <c r="R10038" s="549">
        <v>150</v>
      </c>
      <c r="S10038" s="548">
        <v>2228</v>
      </c>
      <c r="T10038" s="548"/>
      <c r="U10038" s="99"/>
    </row>
    <row r="10039" spans="1:21" ht="19.5" customHeight="1">
      <c r="A10039" s="545">
        <v>104911</v>
      </c>
      <c r="B10039" s="545" t="s">
        <v>9834</v>
      </c>
      <c r="C10039" s="545" t="s">
        <v>216</v>
      </c>
      <c r="D10039" s="546">
        <v>46052</v>
      </c>
      <c r="E10039" s="171" t="str">
        <f t="shared" si="156"/>
        <v>2026</v>
      </c>
      <c r="F10039" s="547">
        <v>1571228</v>
      </c>
      <c r="G10039" s="548">
        <v>0.19</v>
      </c>
      <c r="H10039" s="547">
        <v>1320359.6599999999</v>
      </c>
      <c r="I10039" s="545" t="s">
        <v>12686</v>
      </c>
      <c r="J10039" s="545" t="s">
        <v>13307</v>
      </c>
      <c r="K10039" s="545" t="s">
        <v>19398</v>
      </c>
      <c r="L10039" s="545" t="s">
        <v>13413</v>
      </c>
      <c r="M10039" s="548" t="s">
        <v>13758</v>
      </c>
      <c r="N10039" s="545" t="s">
        <v>13413</v>
      </c>
      <c r="O10039" s="545" t="s">
        <v>13413</v>
      </c>
      <c r="P10039" s="549">
        <v>7629</v>
      </c>
      <c r="Q10039" s="549">
        <v>1</v>
      </c>
      <c r="R10039" s="549">
        <v>131</v>
      </c>
      <c r="S10039" s="548">
        <v>2228</v>
      </c>
      <c r="T10039" s="548"/>
      <c r="U10039" s="99"/>
    </row>
    <row r="10040" spans="1:21" ht="19.5" customHeight="1">
      <c r="A10040" s="545">
        <v>104912</v>
      </c>
      <c r="B10040" s="545" t="s">
        <v>6700</v>
      </c>
      <c r="C10040" s="545" t="s">
        <v>216</v>
      </c>
      <c r="D10040" s="546">
        <v>46052</v>
      </c>
      <c r="E10040" s="171" t="str">
        <f t="shared" si="156"/>
        <v>2026</v>
      </c>
      <c r="F10040" s="547">
        <v>12370</v>
      </c>
      <c r="G10040" s="548">
        <v>0.19</v>
      </c>
      <c r="H10040" s="547">
        <v>10394.959999999999</v>
      </c>
      <c r="I10040" s="545" t="s">
        <v>12676</v>
      </c>
      <c r="J10040" s="545" t="s">
        <v>13307</v>
      </c>
      <c r="K10040" s="545" t="s">
        <v>13413</v>
      </c>
      <c r="L10040" s="545" t="s">
        <v>13413</v>
      </c>
      <c r="M10040" s="548" t="s">
        <v>13758</v>
      </c>
      <c r="N10040" s="545" t="s">
        <v>13413</v>
      </c>
      <c r="O10040" s="545" t="s">
        <v>13413</v>
      </c>
      <c r="P10040" s="549">
        <v>7630</v>
      </c>
      <c r="Q10040" s="549">
        <v>1</v>
      </c>
      <c r="R10040" s="549">
        <v>14</v>
      </c>
      <c r="S10040" s="548">
        <v>2228</v>
      </c>
      <c r="T10040" s="548"/>
      <c r="U10040" s="99"/>
    </row>
    <row r="10041" spans="1:21" ht="19.5" customHeight="1">
      <c r="A10041" s="545">
        <v>104913</v>
      </c>
      <c r="B10041" s="545" t="s">
        <v>9833</v>
      </c>
      <c r="C10041" s="545" t="s">
        <v>216</v>
      </c>
      <c r="D10041" s="546"/>
      <c r="E10041" s="171" t="str">
        <f t="shared" si="156"/>
        <v>1900</v>
      </c>
      <c r="F10041" s="547">
        <v>0</v>
      </c>
      <c r="G10041" s="548">
        <v>0</v>
      </c>
      <c r="H10041" s="547">
        <v>0</v>
      </c>
      <c r="I10041" s="545" t="s">
        <v>12637</v>
      </c>
      <c r="J10041" s="545"/>
      <c r="K10041" s="545" t="s">
        <v>13413</v>
      </c>
      <c r="L10041" s="545" t="s">
        <v>13413</v>
      </c>
      <c r="M10041" s="548" t="s">
        <v>13758</v>
      </c>
      <c r="N10041" s="545" t="s">
        <v>13413</v>
      </c>
      <c r="O10041" s="545" t="s">
        <v>13413</v>
      </c>
      <c r="P10041" s="549">
        <v>7631</v>
      </c>
      <c r="Q10041" s="549">
        <v>1</v>
      </c>
      <c r="R10041" s="549">
        <v>13</v>
      </c>
      <c r="S10041" s="548"/>
      <c r="T10041" s="548"/>
      <c r="U10041" s="99"/>
    </row>
    <row r="10042" spans="1:21" ht="19.5" customHeight="1">
      <c r="A10042" s="545">
        <v>104914</v>
      </c>
      <c r="B10042" s="545" t="s">
        <v>5173</v>
      </c>
      <c r="C10042" s="545" t="s">
        <v>216</v>
      </c>
      <c r="D10042" s="546">
        <v>44592</v>
      </c>
      <c r="E10042" s="171" t="str">
        <f t="shared" si="156"/>
        <v>2022</v>
      </c>
      <c r="F10042" s="547">
        <v>27202</v>
      </c>
      <c r="G10042" s="548">
        <v>0.19</v>
      </c>
      <c r="H10042" s="547">
        <v>22858.82</v>
      </c>
      <c r="I10042" s="545" t="s">
        <v>12676</v>
      </c>
      <c r="J10042" s="545" t="s">
        <v>13297</v>
      </c>
      <c r="K10042" s="545" t="s">
        <v>13413</v>
      </c>
      <c r="L10042" s="545" t="s">
        <v>13413</v>
      </c>
      <c r="M10042" s="548" t="s">
        <v>13758</v>
      </c>
      <c r="N10042" s="545" t="s">
        <v>13413</v>
      </c>
      <c r="O10042" s="545" t="s">
        <v>13413</v>
      </c>
      <c r="P10042" s="549">
        <v>7632</v>
      </c>
      <c r="Q10042" s="549">
        <v>1</v>
      </c>
      <c r="R10042" s="549">
        <v>14</v>
      </c>
      <c r="S10042" s="548">
        <v>2257</v>
      </c>
      <c r="T10042" s="548"/>
      <c r="U10042" s="99"/>
    </row>
    <row r="10043" spans="1:21" ht="19.5" customHeight="1">
      <c r="A10043" s="545">
        <v>104915</v>
      </c>
      <c r="B10043" s="545" t="s">
        <v>2661</v>
      </c>
      <c r="C10043" s="545" t="s">
        <v>216</v>
      </c>
      <c r="D10043" s="546"/>
      <c r="E10043" s="171" t="str">
        <f t="shared" si="156"/>
        <v>1900</v>
      </c>
      <c r="F10043" s="547">
        <v>0</v>
      </c>
      <c r="G10043" s="548">
        <v>0</v>
      </c>
      <c r="H10043" s="547">
        <v>0</v>
      </c>
      <c r="I10043" s="545" t="s">
        <v>12676</v>
      </c>
      <c r="J10043" s="545"/>
      <c r="K10043" s="545" t="s">
        <v>13413</v>
      </c>
      <c r="L10043" s="545" t="s">
        <v>13413</v>
      </c>
      <c r="M10043" s="548" t="s">
        <v>13758</v>
      </c>
      <c r="N10043" s="545" t="s">
        <v>13413</v>
      </c>
      <c r="O10043" s="545" t="s">
        <v>13413</v>
      </c>
      <c r="P10043" s="549">
        <v>7633</v>
      </c>
      <c r="Q10043" s="549">
        <v>1</v>
      </c>
      <c r="R10043" s="549">
        <v>14</v>
      </c>
      <c r="S10043" s="548"/>
      <c r="T10043" s="548"/>
      <c r="U10043" s="99"/>
    </row>
    <row r="10044" spans="1:21" ht="19.5" customHeight="1">
      <c r="A10044" s="545">
        <v>104916</v>
      </c>
      <c r="B10044" s="545" t="s">
        <v>6699</v>
      </c>
      <c r="C10044" s="545" t="s">
        <v>216</v>
      </c>
      <c r="D10044" s="546">
        <v>46052</v>
      </c>
      <c r="E10044" s="171" t="str">
        <f t="shared" si="156"/>
        <v>2026</v>
      </c>
      <c r="F10044" s="547">
        <v>23700622</v>
      </c>
      <c r="G10044" s="548">
        <v>0.19</v>
      </c>
      <c r="H10044" s="547">
        <v>19916489.079999998</v>
      </c>
      <c r="I10044" s="545" t="s">
        <v>12676</v>
      </c>
      <c r="J10044" s="545" t="s">
        <v>13307</v>
      </c>
      <c r="K10044" s="545" t="s">
        <v>19399</v>
      </c>
      <c r="L10044" s="545" t="s">
        <v>13413</v>
      </c>
      <c r="M10044" s="548" t="s">
        <v>13758</v>
      </c>
      <c r="N10044" s="545" t="s">
        <v>13413</v>
      </c>
      <c r="O10044" s="545" t="s">
        <v>13413</v>
      </c>
      <c r="P10044" s="549">
        <v>7634</v>
      </c>
      <c r="Q10044" s="549">
        <v>1</v>
      </c>
      <c r="R10044" s="549">
        <v>14</v>
      </c>
      <c r="S10044" s="548">
        <v>2228</v>
      </c>
      <c r="T10044" s="548"/>
      <c r="U10044" s="99"/>
    </row>
    <row r="10045" spans="1:21" ht="19.5" customHeight="1">
      <c r="A10045" s="545">
        <v>104917</v>
      </c>
      <c r="B10045" s="545" t="s">
        <v>2466</v>
      </c>
      <c r="C10045" s="545" t="s">
        <v>216</v>
      </c>
      <c r="D10045" s="546">
        <v>43544</v>
      </c>
      <c r="E10045" s="171" t="str">
        <f t="shared" si="156"/>
        <v>2019</v>
      </c>
      <c r="F10045" s="547">
        <v>283425</v>
      </c>
      <c r="G10045" s="548">
        <v>0.19</v>
      </c>
      <c r="H10045" s="547">
        <v>238172.27</v>
      </c>
      <c r="I10045" s="545" t="s">
        <v>12676</v>
      </c>
      <c r="J10045" s="545" t="s">
        <v>13296</v>
      </c>
      <c r="K10045" s="545" t="s">
        <v>13413</v>
      </c>
      <c r="L10045" s="545" t="s">
        <v>13413</v>
      </c>
      <c r="M10045" s="548" t="s">
        <v>13758</v>
      </c>
      <c r="N10045" s="545" t="s">
        <v>13413</v>
      </c>
      <c r="O10045" s="545" t="s">
        <v>13413</v>
      </c>
      <c r="P10045" s="549">
        <v>7635</v>
      </c>
      <c r="Q10045" s="549">
        <v>1</v>
      </c>
      <c r="R10045" s="549">
        <v>14</v>
      </c>
      <c r="S10045" s="548">
        <v>2218</v>
      </c>
      <c r="T10045" s="548"/>
      <c r="U10045" s="99"/>
    </row>
    <row r="10046" spans="1:21" ht="19.5" customHeight="1">
      <c r="A10046" s="545">
        <v>104918</v>
      </c>
      <c r="B10046" s="545" t="s">
        <v>1548</v>
      </c>
      <c r="C10046" s="545" t="s">
        <v>216</v>
      </c>
      <c r="D10046" s="546"/>
      <c r="E10046" s="171" t="str">
        <f t="shared" si="156"/>
        <v>1900</v>
      </c>
      <c r="F10046" s="547">
        <v>0</v>
      </c>
      <c r="G10046" s="548">
        <v>0</v>
      </c>
      <c r="H10046" s="547">
        <v>0</v>
      </c>
      <c r="I10046" s="545" t="s">
        <v>12685</v>
      </c>
      <c r="J10046" s="545"/>
      <c r="K10046" s="545" t="s">
        <v>13413</v>
      </c>
      <c r="L10046" s="545" t="s">
        <v>13413</v>
      </c>
      <c r="M10046" s="548" t="s">
        <v>13758</v>
      </c>
      <c r="N10046" s="545" t="s">
        <v>13413</v>
      </c>
      <c r="O10046" s="545" t="s">
        <v>13413</v>
      </c>
      <c r="P10046" s="549">
        <v>7636</v>
      </c>
      <c r="Q10046" s="549">
        <v>1</v>
      </c>
      <c r="R10046" s="549">
        <v>11</v>
      </c>
      <c r="S10046" s="548"/>
      <c r="T10046" s="548"/>
      <c r="U10046" s="99"/>
    </row>
    <row r="10047" spans="1:21" ht="19.5" customHeight="1">
      <c r="A10047" s="545">
        <v>104919</v>
      </c>
      <c r="B10047" s="545" t="s">
        <v>1755</v>
      </c>
      <c r="C10047" s="545" t="s">
        <v>216</v>
      </c>
      <c r="D10047" s="546">
        <v>44592</v>
      </c>
      <c r="E10047" s="171" t="str">
        <f t="shared" si="156"/>
        <v>2022</v>
      </c>
      <c r="F10047" s="547">
        <v>40775</v>
      </c>
      <c r="G10047" s="548">
        <v>0.19</v>
      </c>
      <c r="H10047" s="547">
        <v>34264.71</v>
      </c>
      <c r="I10047" s="545" t="s">
        <v>12709</v>
      </c>
      <c r="J10047" s="545" t="s">
        <v>13297</v>
      </c>
      <c r="K10047" s="545" t="s">
        <v>19400</v>
      </c>
      <c r="L10047" s="545" t="s">
        <v>13413</v>
      </c>
      <c r="M10047" s="548" t="s">
        <v>13758</v>
      </c>
      <c r="N10047" s="545" t="s">
        <v>13413</v>
      </c>
      <c r="O10047" s="545" t="s">
        <v>13413</v>
      </c>
      <c r="P10047" s="549">
        <v>7637</v>
      </c>
      <c r="Q10047" s="549">
        <v>1</v>
      </c>
      <c r="R10047" s="549">
        <v>124</v>
      </c>
      <c r="S10047" s="548">
        <v>2257</v>
      </c>
      <c r="T10047" s="548"/>
      <c r="U10047" s="99"/>
    </row>
    <row r="10048" spans="1:21" ht="19.5" customHeight="1">
      <c r="A10048" s="545">
        <v>104920</v>
      </c>
      <c r="B10048" s="545" t="s">
        <v>9832</v>
      </c>
      <c r="C10048" s="545" t="s">
        <v>216</v>
      </c>
      <c r="D10048" s="546"/>
      <c r="E10048" s="171" t="str">
        <f t="shared" si="156"/>
        <v>1900</v>
      </c>
      <c r="F10048" s="547">
        <v>0</v>
      </c>
      <c r="G10048" s="548">
        <v>0</v>
      </c>
      <c r="H10048" s="547">
        <v>0</v>
      </c>
      <c r="I10048" s="545" t="s">
        <v>12704</v>
      </c>
      <c r="J10048" s="545"/>
      <c r="K10048" s="545" t="s">
        <v>19401</v>
      </c>
      <c r="L10048" s="545" t="s">
        <v>13413</v>
      </c>
      <c r="M10048" s="548" t="s">
        <v>13758</v>
      </c>
      <c r="N10048" s="545" t="s">
        <v>13413</v>
      </c>
      <c r="O10048" s="545" t="s">
        <v>13413</v>
      </c>
      <c r="P10048" s="549">
        <v>7638</v>
      </c>
      <c r="Q10048" s="549">
        <v>1</v>
      </c>
      <c r="R10048" s="549">
        <v>118</v>
      </c>
      <c r="S10048" s="548"/>
      <c r="T10048" s="548"/>
      <c r="U10048" s="99"/>
    </row>
    <row r="10049" spans="1:21" ht="19.5" customHeight="1">
      <c r="A10049" s="545">
        <v>104921</v>
      </c>
      <c r="B10049" s="545" t="s">
        <v>9831</v>
      </c>
      <c r="C10049" s="545" t="s">
        <v>216</v>
      </c>
      <c r="D10049" s="546"/>
      <c r="E10049" s="171" t="str">
        <f t="shared" si="156"/>
        <v>1900</v>
      </c>
      <c r="F10049" s="547">
        <v>0</v>
      </c>
      <c r="G10049" s="548">
        <v>0</v>
      </c>
      <c r="H10049" s="547">
        <v>0</v>
      </c>
      <c r="I10049" s="545" t="s">
        <v>12681</v>
      </c>
      <c r="J10049" s="545"/>
      <c r="K10049" s="545" t="s">
        <v>13413</v>
      </c>
      <c r="L10049" s="545" t="s">
        <v>13413</v>
      </c>
      <c r="M10049" s="548" t="s">
        <v>13758</v>
      </c>
      <c r="N10049" s="545" t="s">
        <v>13413</v>
      </c>
      <c r="O10049" s="545" t="s">
        <v>13413</v>
      </c>
      <c r="P10049" s="549">
        <v>7639</v>
      </c>
      <c r="Q10049" s="549">
        <v>1</v>
      </c>
      <c r="R10049" s="549">
        <v>3</v>
      </c>
      <c r="S10049" s="548"/>
      <c r="T10049" s="548"/>
      <c r="U10049" s="99"/>
    </row>
    <row r="10050" spans="1:21" ht="19.5" customHeight="1">
      <c r="A10050" s="545">
        <v>104922</v>
      </c>
      <c r="B10050" s="545" t="s">
        <v>6687</v>
      </c>
      <c r="C10050" s="545" t="s">
        <v>311</v>
      </c>
      <c r="D10050" s="546">
        <v>46078</v>
      </c>
      <c r="E10050" s="171" t="str">
        <f t="shared" si="156"/>
        <v>2026</v>
      </c>
      <c r="F10050" s="547">
        <v>125419</v>
      </c>
      <c r="G10050" s="548">
        <v>0</v>
      </c>
      <c r="H10050" s="547">
        <v>125419</v>
      </c>
      <c r="I10050" s="545" t="s">
        <v>12738</v>
      </c>
      <c r="J10050" s="545" t="s">
        <v>13298</v>
      </c>
      <c r="K10050" s="545" t="s">
        <v>13413</v>
      </c>
      <c r="L10050" s="545" t="s">
        <v>13413</v>
      </c>
      <c r="M10050" s="548" t="s">
        <v>13758</v>
      </c>
      <c r="N10050" s="545" t="s">
        <v>13413</v>
      </c>
      <c r="O10050" s="545" t="s">
        <v>13413</v>
      </c>
      <c r="P10050" s="549">
        <v>7640</v>
      </c>
      <c r="Q10050" s="549">
        <v>1</v>
      </c>
      <c r="R10050" s="549">
        <v>32</v>
      </c>
      <c r="S10050" s="548">
        <v>1012</v>
      </c>
      <c r="T10050" s="548"/>
      <c r="U10050" s="99"/>
    </row>
    <row r="10051" spans="1:21" ht="19.5" customHeight="1">
      <c r="A10051" s="545">
        <v>104923</v>
      </c>
      <c r="B10051" s="545" t="s">
        <v>3030</v>
      </c>
      <c r="C10051" s="545" t="s">
        <v>216</v>
      </c>
      <c r="D10051" s="546">
        <v>44592</v>
      </c>
      <c r="E10051" s="171" t="str">
        <f t="shared" si="156"/>
        <v>2022</v>
      </c>
      <c r="F10051" s="547">
        <v>70293</v>
      </c>
      <c r="G10051" s="548">
        <v>0.19</v>
      </c>
      <c r="H10051" s="547">
        <v>59069.75</v>
      </c>
      <c r="I10051" s="545" t="s">
        <v>12717</v>
      </c>
      <c r="J10051" s="545" t="s">
        <v>13297</v>
      </c>
      <c r="K10051" s="545" t="s">
        <v>13413</v>
      </c>
      <c r="L10051" s="545" t="s">
        <v>13413</v>
      </c>
      <c r="M10051" s="548" t="s">
        <v>13758</v>
      </c>
      <c r="N10051" s="545" t="s">
        <v>13413</v>
      </c>
      <c r="O10051" s="545" t="s">
        <v>13413</v>
      </c>
      <c r="P10051" s="549">
        <v>7641</v>
      </c>
      <c r="Q10051" s="549">
        <v>1</v>
      </c>
      <c r="R10051" s="549">
        <v>19</v>
      </c>
      <c r="S10051" s="548">
        <v>2257</v>
      </c>
      <c r="T10051" s="548"/>
      <c r="U10051" s="99"/>
    </row>
    <row r="10052" spans="1:21" ht="19.5" customHeight="1">
      <c r="A10052" s="545">
        <v>104924</v>
      </c>
      <c r="B10052" s="545" t="s">
        <v>9830</v>
      </c>
      <c r="C10052" s="545" t="s">
        <v>216</v>
      </c>
      <c r="D10052" s="546"/>
      <c r="E10052" s="171" t="str">
        <f t="shared" ref="E10052:E10115" si="157">TEXT(D10052,"YYYY")</f>
        <v>1900</v>
      </c>
      <c r="F10052" s="547">
        <v>0</v>
      </c>
      <c r="G10052" s="548">
        <v>0</v>
      </c>
      <c r="H10052" s="547">
        <v>0</v>
      </c>
      <c r="I10052" s="545" t="s">
        <v>12645</v>
      </c>
      <c r="J10052" s="545"/>
      <c r="K10052" s="545" t="s">
        <v>13413</v>
      </c>
      <c r="L10052" s="545" t="s">
        <v>13413</v>
      </c>
      <c r="M10052" s="548" t="s">
        <v>13758</v>
      </c>
      <c r="N10052" s="545" t="s">
        <v>13413</v>
      </c>
      <c r="O10052" s="545" t="s">
        <v>13413</v>
      </c>
      <c r="P10052" s="549">
        <v>7642</v>
      </c>
      <c r="Q10052" s="549">
        <v>1</v>
      </c>
      <c r="R10052" s="549">
        <v>12</v>
      </c>
      <c r="S10052" s="548"/>
      <c r="T10052" s="548"/>
      <c r="U10052" s="99"/>
    </row>
    <row r="10053" spans="1:21" ht="19.5" customHeight="1">
      <c r="A10053" s="545">
        <v>104925</v>
      </c>
      <c r="B10053" s="545" t="s">
        <v>9829</v>
      </c>
      <c r="C10053" s="545" t="s">
        <v>216</v>
      </c>
      <c r="D10053" s="546"/>
      <c r="E10053" s="171" t="str">
        <f t="shared" si="157"/>
        <v>1900</v>
      </c>
      <c r="F10053" s="547">
        <v>0</v>
      </c>
      <c r="G10053" s="548">
        <v>0</v>
      </c>
      <c r="H10053" s="547">
        <v>0</v>
      </c>
      <c r="I10053" s="545" t="s">
        <v>12756</v>
      </c>
      <c r="J10053" s="545"/>
      <c r="K10053" s="545" t="s">
        <v>13413</v>
      </c>
      <c r="L10053" s="545" t="s">
        <v>13413</v>
      </c>
      <c r="M10053" s="548" t="s">
        <v>13758</v>
      </c>
      <c r="N10053" s="545" t="s">
        <v>13413</v>
      </c>
      <c r="O10053" s="545" t="s">
        <v>13413</v>
      </c>
      <c r="P10053" s="549">
        <v>7643</v>
      </c>
      <c r="Q10053" s="549">
        <v>1</v>
      </c>
      <c r="R10053" s="549">
        <v>34</v>
      </c>
      <c r="S10053" s="548"/>
      <c r="T10053" s="548"/>
      <c r="U10053" s="99"/>
    </row>
    <row r="10054" spans="1:21" ht="19.5" customHeight="1">
      <c r="A10054" s="545">
        <v>104926</v>
      </c>
      <c r="B10054" s="545" t="s">
        <v>2197</v>
      </c>
      <c r="C10054" s="545" t="s">
        <v>216</v>
      </c>
      <c r="D10054" s="546"/>
      <c r="E10054" s="171" t="str">
        <f t="shared" si="157"/>
        <v>1900</v>
      </c>
      <c r="F10054" s="547">
        <v>0</v>
      </c>
      <c r="G10054" s="548">
        <v>0</v>
      </c>
      <c r="H10054" s="547">
        <v>0</v>
      </c>
      <c r="I10054" s="545" t="s">
        <v>12637</v>
      </c>
      <c r="J10054" s="545"/>
      <c r="K10054" s="545" t="s">
        <v>13413</v>
      </c>
      <c r="L10054" s="545" t="s">
        <v>13413</v>
      </c>
      <c r="M10054" s="548" t="s">
        <v>13758</v>
      </c>
      <c r="N10054" s="545" t="s">
        <v>13413</v>
      </c>
      <c r="O10054" s="545" t="s">
        <v>13413</v>
      </c>
      <c r="P10054" s="549">
        <v>7644</v>
      </c>
      <c r="Q10054" s="549">
        <v>1</v>
      </c>
      <c r="R10054" s="549">
        <v>13</v>
      </c>
      <c r="S10054" s="548"/>
      <c r="T10054" s="548"/>
      <c r="U10054" s="99"/>
    </row>
    <row r="10055" spans="1:21" ht="19.5" customHeight="1">
      <c r="A10055" s="545">
        <v>104928</v>
      </c>
      <c r="B10055" s="545" t="s">
        <v>6186</v>
      </c>
      <c r="C10055" s="545" t="s">
        <v>216</v>
      </c>
      <c r="D10055" s="546">
        <v>46057</v>
      </c>
      <c r="E10055" s="171" t="str">
        <f t="shared" si="157"/>
        <v>2026</v>
      </c>
      <c r="F10055" s="547">
        <v>5805</v>
      </c>
      <c r="G10055" s="548">
        <v>0.19</v>
      </c>
      <c r="H10055" s="547">
        <v>4878.1499999999996</v>
      </c>
      <c r="I10055" s="545" t="s">
        <v>12652</v>
      </c>
      <c r="J10055" s="545" t="s">
        <v>13298</v>
      </c>
      <c r="K10055" s="545" t="s">
        <v>13413</v>
      </c>
      <c r="L10055" s="545" t="s">
        <v>13413</v>
      </c>
      <c r="M10055" s="548" t="s">
        <v>13758</v>
      </c>
      <c r="N10055" s="545" t="s">
        <v>13413</v>
      </c>
      <c r="O10055" s="545" t="s">
        <v>13413</v>
      </c>
      <c r="P10055" s="549">
        <v>7646</v>
      </c>
      <c r="Q10055" s="549">
        <v>1</v>
      </c>
      <c r="R10055" s="549">
        <v>134</v>
      </c>
      <c r="S10055" s="548">
        <v>1012</v>
      </c>
      <c r="T10055" s="548"/>
      <c r="U10055" s="99"/>
    </row>
    <row r="10056" spans="1:21" ht="19.5" customHeight="1">
      <c r="A10056" s="545">
        <v>104929</v>
      </c>
      <c r="B10056" s="545" t="s">
        <v>3375</v>
      </c>
      <c r="C10056" s="545" t="s">
        <v>216</v>
      </c>
      <c r="D10056" s="546"/>
      <c r="E10056" s="171" t="str">
        <f t="shared" si="157"/>
        <v>1900</v>
      </c>
      <c r="F10056" s="547">
        <v>0</v>
      </c>
      <c r="G10056" s="548">
        <v>0</v>
      </c>
      <c r="H10056" s="547">
        <v>0</v>
      </c>
      <c r="I10056" s="545" t="s">
        <v>12670</v>
      </c>
      <c r="J10056" s="545"/>
      <c r="K10056" s="545" t="s">
        <v>13413</v>
      </c>
      <c r="L10056" s="545" t="s">
        <v>13413</v>
      </c>
      <c r="M10056" s="548" t="s">
        <v>13758</v>
      </c>
      <c r="N10056" s="545" t="s">
        <v>13413</v>
      </c>
      <c r="O10056" s="545" t="s">
        <v>13413</v>
      </c>
      <c r="P10056" s="549">
        <v>7647</v>
      </c>
      <c r="Q10056" s="549">
        <v>1</v>
      </c>
      <c r="R10056" s="549">
        <v>24</v>
      </c>
      <c r="S10056" s="548"/>
      <c r="T10056" s="548"/>
      <c r="U10056" s="99"/>
    </row>
    <row r="10057" spans="1:21" ht="19.5" customHeight="1">
      <c r="A10057" s="545">
        <v>104930</v>
      </c>
      <c r="B10057" s="545" t="s">
        <v>2316</v>
      </c>
      <c r="C10057" s="545" t="s">
        <v>216</v>
      </c>
      <c r="D10057" s="546"/>
      <c r="E10057" s="171" t="str">
        <f t="shared" si="157"/>
        <v>1900</v>
      </c>
      <c r="F10057" s="547">
        <v>0</v>
      </c>
      <c r="G10057" s="548">
        <v>0</v>
      </c>
      <c r="H10057" s="547">
        <v>0</v>
      </c>
      <c r="I10057" s="545" t="s">
        <v>12637</v>
      </c>
      <c r="J10057" s="545"/>
      <c r="K10057" s="545" t="s">
        <v>13413</v>
      </c>
      <c r="L10057" s="545" t="s">
        <v>13413</v>
      </c>
      <c r="M10057" s="548" t="s">
        <v>13758</v>
      </c>
      <c r="N10057" s="545" t="s">
        <v>13413</v>
      </c>
      <c r="O10057" s="545" t="s">
        <v>13413</v>
      </c>
      <c r="P10057" s="549">
        <v>7648</v>
      </c>
      <c r="Q10057" s="549">
        <v>1</v>
      </c>
      <c r="R10057" s="549">
        <v>13</v>
      </c>
      <c r="S10057" s="548"/>
      <c r="T10057" s="548"/>
      <c r="U10057" s="99"/>
    </row>
    <row r="10058" spans="1:21" ht="19.5" customHeight="1">
      <c r="A10058" s="545">
        <v>104931</v>
      </c>
      <c r="B10058" s="545" t="s">
        <v>1114</v>
      </c>
      <c r="C10058" s="545" t="s">
        <v>216</v>
      </c>
      <c r="D10058" s="546"/>
      <c r="E10058" s="171" t="str">
        <f t="shared" si="157"/>
        <v>1900</v>
      </c>
      <c r="F10058" s="547">
        <v>0</v>
      </c>
      <c r="G10058" s="548">
        <v>0</v>
      </c>
      <c r="H10058" s="547">
        <v>0</v>
      </c>
      <c r="I10058" s="545" t="s">
        <v>12762</v>
      </c>
      <c r="J10058" s="545"/>
      <c r="K10058" s="545" t="s">
        <v>13413</v>
      </c>
      <c r="L10058" s="545" t="s">
        <v>13413</v>
      </c>
      <c r="M10058" s="548" t="s">
        <v>13758</v>
      </c>
      <c r="N10058" s="545" t="s">
        <v>13413</v>
      </c>
      <c r="O10058" s="545" t="s">
        <v>13413</v>
      </c>
      <c r="P10058" s="549">
        <v>7649</v>
      </c>
      <c r="Q10058" s="549">
        <v>1</v>
      </c>
      <c r="R10058" s="549">
        <v>8</v>
      </c>
      <c r="S10058" s="548"/>
      <c r="T10058" s="548"/>
      <c r="U10058" s="99"/>
    </row>
    <row r="10059" spans="1:21" ht="19.5" customHeight="1">
      <c r="A10059" s="545">
        <v>104932</v>
      </c>
      <c r="B10059" s="545" t="s">
        <v>2939</v>
      </c>
      <c r="C10059" s="545" t="s">
        <v>786</v>
      </c>
      <c r="D10059" s="546">
        <v>44588</v>
      </c>
      <c r="E10059" s="171" t="str">
        <f t="shared" si="157"/>
        <v>2022</v>
      </c>
      <c r="F10059" s="547">
        <v>104458</v>
      </c>
      <c r="G10059" s="548">
        <v>0.19</v>
      </c>
      <c r="H10059" s="547">
        <v>87779.83</v>
      </c>
      <c r="I10059" s="545" t="s">
        <v>12731</v>
      </c>
      <c r="J10059" s="545" t="s">
        <v>13297</v>
      </c>
      <c r="K10059" s="545" t="s">
        <v>13413</v>
      </c>
      <c r="L10059" s="545" t="s">
        <v>13413</v>
      </c>
      <c r="M10059" s="548" t="s">
        <v>13758</v>
      </c>
      <c r="N10059" s="545" t="s">
        <v>13413</v>
      </c>
      <c r="O10059" s="545" t="s">
        <v>13413</v>
      </c>
      <c r="P10059" s="549">
        <v>7650</v>
      </c>
      <c r="Q10059" s="549">
        <v>1</v>
      </c>
      <c r="R10059" s="549">
        <v>151</v>
      </c>
      <c r="S10059" s="548">
        <v>2257</v>
      </c>
      <c r="T10059" s="548"/>
      <c r="U10059" s="99"/>
    </row>
    <row r="10060" spans="1:21" ht="19.5" customHeight="1">
      <c r="A10060" s="545">
        <v>104933</v>
      </c>
      <c r="B10060" s="545" t="s">
        <v>7194</v>
      </c>
      <c r="C10060" s="545" t="s">
        <v>206</v>
      </c>
      <c r="D10060" s="546">
        <v>43840</v>
      </c>
      <c r="E10060" s="171" t="str">
        <f t="shared" si="157"/>
        <v>2020</v>
      </c>
      <c r="F10060" s="547">
        <v>34488</v>
      </c>
      <c r="G10060" s="548">
        <v>0.19</v>
      </c>
      <c r="H10060" s="547">
        <v>28981.51</v>
      </c>
      <c r="I10060" s="545" t="s">
        <v>12708</v>
      </c>
      <c r="J10060" s="545" t="s">
        <v>13302</v>
      </c>
      <c r="K10060" s="545" t="s">
        <v>19402</v>
      </c>
      <c r="L10060" s="545" t="s">
        <v>13413</v>
      </c>
      <c r="M10060" s="548" t="s">
        <v>13758</v>
      </c>
      <c r="N10060" s="545" t="s">
        <v>13413</v>
      </c>
      <c r="O10060" s="545" t="s">
        <v>13413</v>
      </c>
      <c r="P10060" s="549">
        <v>7651</v>
      </c>
      <c r="Q10060" s="549">
        <v>1</v>
      </c>
      <c r="R10060" s="549">
        <v>121</v>
      </c>
      <c r="S10060" s="548">
        <v>2219</v>
      </c>
      <c r="T10060" s="548"/>
      <c r="U10060" s="99"/>
    </row>
    <row r="10061" spans="1:21" ht="19.5" customHeight="1">
      <c r="A10061" s="545">
        <v>104934</v>
      </c>
      <c r="B10061" s="545" t="s">
        <v>7193</v>
      </c>
      <c r="C10061" s="545" t="s">
        <v>206</v>
      </c>
      <c r="D10061" s="546">
        <v>43840</v>
      </c>
      <c r="E10061" s="171" t="str">
        <f t="shared" si="157"/>
        <v>2020</v>
      </c>
      <c r="F10061" s="547">
        <v>38394.01</v>
      </c>
      <c r="G10061" s="548">
        <v>0.19</v>
      </c>
      <c r="H10061" s="547">
        <v>32263.87</v>
      </c>
      <c r="I10061" s="545" t="s">
        <v>12645</v>
      </c>
      <c r="J10061" s="545" t="s">
        <v>13301</v>
      </c>
      <c r="K10061" s="545" t="s">
        <v>19403</v>
      </c>
      <c r="L10061" s="545" t="s">
        <v>13413</v>
      </c>
      <c r="M10061" s="548" t="s">
        <v>13758</v>
      </c>
      <c r="N10061" s="545" t="s">
        <v>13413</v>
      </c>
      <c r="O10061" s="545" t="s">
        <v>13413</v>
      </c>
      <c r="P10061" s="549">
        <v>7652</v>
      </c>
      <c r="Q10061" s="549">
        <v>1</v>
      </c>
      <c r="R10061" s="549">
        <v>12</v>
      </c>
      <c r="S10061" s="548">
        <v>2221</v>
      </c>
      <c r="T10061" s="548"/>
      <c r="U10061" s="99"/>
    </row>
    <row r="10062" spans="1:21" ht="19.5" customHeight="1">
      <c r="A10062" s="545">
        <v>104935</v>
      </c>
      <c r="B10062" s="545" t="s">
        <v>6185</v>
      </c>
      <c r="C10062" s="545" t="s">
        <v>216</v>
      </c>
      <c r="D10062" s="546">
        <v>46052</v>
      </c>
      <c r="E10062" s="171" t="str">
        <f t="shared" si="157"/>
        <v>2026</v>
      </c>
      <c r="F10062" s="547">
        <v>98289</v>
      </c>
      <c r="G10062" s="548">
        <v>0.19</v>
      </c>
      <c r="H10062" s="547">
        <v>82595.8</v>
      </c>
      <c r="I10062" s="545" t="s">
        <v>12642</v>
      </c>
      <c r="J10062" s="545" t="s">
        <v>13307</v>
      </c>
      <c r="K10062" s="545" t="s">
        <v>19404</v>
      </c>
      <c r="L10062" s="545" t="s">
        <v>13413</v>
      </c>
      <c r="M10062" s="548" t="s">
        <v>13758</v>
      </c>
      <c r="N10062" s="545" t="s">
        <v>13413</v>
      </c>
      <c r="O10062" s="545" t="s">
        <v>13413</v>
      </c>
      <c r="P10062" s="549">
        <v>7653</v>
      </c>
      <c r="Q10062" s="549">
        <v>1</v>
      </c>
      <c r="R10062" s="549">
        <v>135</v>
      </c>
      <c r="S10062" s="548">
        <v>2228</v>
      </c>
      <c r="T10062" s="548"/>
      <c r="U10062" s="99"/>
    </row>
    <row r="10063" spans="1:21" ht="19.5" customHeight="1">
      <c r="A10063" s="545">
        <v>104936</v>
      </c>
      <c r="B10063" s="545" t="s">
        <v>965</v>
      </c>
      <c r="C10063" s="545" t="s">
        <v>206</v>
      </c>
      <c r="D10063" s="546">
        <v>45708</v>
      </c>
      <c r="E10063" s="171" t="str">
        <f t="shared" si="157"/>
        <v>2025</v>
      </c>
      <c r="F10063" s="547">
        <v>2386.94</v>
      </c>
      <c r="G10063" s="548">
        <v>0.19</v>
      </c>
      <c r="H10063" s="547">
        <v>2005.83</v>
      </c>
      <c r="I10063" s="545" t="s">
        <v>12668</v>
      </c>
      <c r="J10063" s="545" t="s">
        <v>13307</v>
      </c>
      <c r="K10063" s="545" t="s">
        <v>13413</v>
      </c>
      <c r="L10063" s="545" t="s">
        <v>13413</v>
      </c>
      <c r="M10063" s="548" t="s">
        <v>13843</v>
      </c>
      <c r="N10063" s="545" t="s">
        <v>13413</v>
      </c>
      <c r="O10063" s="545" t="s">
        <v>13413</v>
      </c>
      <c r="P10063" s="549">
        <v>7654</v>
      </c>
      <c r="Q10063" s="549">
        <v>5</v>
      </c>
      <c r="R10063" s="549">
        <v>7</v>
      </c>
      <c r="S10063" s="548">
        <v>2228</v>
      </c>
      <c r="T10063" s="548"/>
      <c r="U10063" s="99"/>
    </row>
    <row r="10064" spans="1:21" ht="19.5" customHeight="1">
      <c r="A10064" s="545">
        <v>104937</v>
      </c>
      <c r="B10064" s="545" t="s">
        <v>7260</v>
      </c>
      <c r="C10064" s="545" t="s">
        <v>5217</v>
      </c>
      <c r="D10064" s="546">
        <v>46052</v>
      </c>
      <c r="E10064" s="171" t="str">
        <f t="shared" si="157"/>
        <v>2026</v>
      </c>
      <c r="F10064" s="547">
        <v>196833</v>
      </c>
      <c r="G10064" s="548">
        <v>0</v>
      </c>
      <c r="H10064" s="547">
        <v>196833</v>
      </c>
      <c r="I10064" s="545" t="s">
        <v>12653</v>
      </c>
      <c r="J10064" s="545" t="s">
        <v>13299</v>
      </c>
      <c r="K10064" s="545" t="s">
        <v>19405</v>
      </c>
      <c r="L10064" s="545" t="s">
        <v>13413</v>
      </c>
      <c r="M10064" s="548" t="s">
        <v>13813</v>
      </c>
      <c r="N10064" s="545" t="s">
        <v>13413</v>
      </c>
      <c r="O10064" s="545" t="s">
        <v>13413</v>
      </c>
      <c r="P10064" s="549">
        <v>7655</v>
      </c>
      <c r="Q10064" s="549">
        <v>3</v>
      </c>
      <c r="R10064" s="549">
        <v>160</v>
      </c>
      <c r="S10064" s="548">
        <v>443</v>
      </c>
      <c r="T10064" s="548"/>
      <c r="U10064" s="99"/>
    </row>
    <row r="10065" spans="1:21" ht="19.5" customHeight="1">
      <c r="A10065" s="545">
        <v>104938</v>
      </c>
      <c r="B10065" s="545" t="s">
        <v>7295</v>
      </c>
      <c r="C10065" s="545" t="s">
        <v>5217</v>
      </c>
      <c r="D10065" s="546">
        <v>46056</v>
      </c>
      <c r="E10065" s="171" t="str">
        <f t="shared" si="157"/>
        <v>2026</v>
      </c>
      <c r="F10065" s="547">
        <v>117022</v>
      </c>
      <c r="G10065" s="548">
        <v>0</v>
      </c>
      <c r="H10065" s="547">
        <v>117022</v>
      </c>
      <c r="I10065" s="545" t="s">
        <v>12653</v>
      </c>
      <c r="J10065" s="545" t="s">
        <v>13299</v>
      </c>
      <c r="K10065" s="545" t="s">
        <v>19406</v>
      </c>
      <c r="L10065" s="545" t="s">
        <v>13413</v>
      </c>
      <c r="M10065" s="548" t="s">
        <v>13813</v>
      </c>
      <c r="N10065" s="545" t="s">
        <v>13413</v>
      </c>
      <c r="O10065" s="545" t="s">
        <v>13413</v>
      </c>
      <c r="P10065" s="549">
        <v>7656</v>
      </c>
      <c r="Q10065" s="549">
        <v>3</v>
      </c>
      <c r="R10065" s="549">
        <v>160</v>
      </c>
      <c r="S10065" s="548">
        <v>443</v>
      </c>
      <c r="T10065" s="548"/>
      <c r="U10065" s="99"/>
    </row>
    <row r="10066" spans="1:21" ht="19.5" customHeight="1">
      <c r="A10066" s="545">
        <v>104939</v>
      </c>
      <c r="B10066" s="545" t="s">
        <v>953</v>
      </c>
      <c r="C10066" s="545" t="s">
        <v>4504</v>
      </c>
      <c r="D10066" s="546">
        <v>45708</v>
      </c>
      <c r="E10066" s="171" t="str">
        <f t="shared" si="157"/>
        <v>2025</v>
      </c>
      <c r="F10066" s="547">
        <v>8949.92</v>
      </c>
      <c r="G10066" s="548">
        <v>0.19</v>
      </c>
      <c r="H10066" s="547">
        <v>7520.94</v>
      </c>
      <c r="I10066" s="545" t="s">
        <v>12668</v>
      </c>
      <c r="J10066" s="545" t="s">
        <v>13307</v>
      </c>
      <c r="K10066" s="545"/>
      <c r="L10066" s="545" t="s">
        <v>13413</v>
      </c>
      <c r="M10066" s="548" t="s">
        <v>13868</v>
      </c>
      <c r="N10066" s="545" t="s">
        <v>13413</v>
      </c>
      <c r="O10066" s="545" t="s">
        <v>13413</v>
      </c>
      <c r="P10066" s="549">
        <v>7657</v>
      </c>
      <c r="Q10066" s="549">
        <v>2</v>
      </c>
      <c r="R10066" s="549">
        <v>7</v>
      </c>
      <c r="S10066" s="548">
        <v>2228</v>
      </c>
      <c r="T10066" s="548"/>
      <c r="U10066" s="99"/>
    </row>
    <row r="10067" spans="1:21" ht="19.5" customHeight="1">
      <c r="A10067" s="545">
        <v>104941</v>
      </c>
      <c r="B10067" s="545" t="s">
        <v>1229</v>
      </c>
      <c r="C10067" s="545" t="s">
        <v>216</v>
      </c>
      <c r="D10067" s="546">
        <v>44589</v>
      </c>
      <c r="E10067" s="171" t="str">
        <f t="shared" si="157"/>
        <v>2022</v>
      </c>
      <c r="F10067" s="547">
        <v>35231</v>
      </c>
      <c r="G10067" s="548">
        <v>0.19</v>
      </c>
      <c r="H10067" s="547">
        <v>29605.88</v>
      </c>
      <c r="I10067" s="545" t="s">
        <v>12701</v>
      </c>
      <c r="J10067" s="545" t="s">
        <v>13297</v>
      </c>
      <c r="K10067" s="545" t="s">
        <v>13413</v>
      </c>
      <c r="L10067" s="545" t="s">
        <v>13413</v>
      </c>
      <c r="M10067" s="548" t="s">
        <v>13758</v>
      </c>
      <c r="N10067" s="545" t="s">
        <v>13413</v>
      </c>
      <c r="O10067" s="545" t="s">
        <v>13413</v>
      </c>
      <c r="P10067" s="549">
        <v>7658</v>
      </c>
      <c r="Q10067" s="549">
        <v>1</v>
      </c>
      <c r="R10067" s="549">
        <v>10</v>
      </c>
      <c r="S10067" s="548">
        <v>2257</v>
      </c>
      <c r="T10067" s="548"/>
      <c r="U10067" s="99"/>
    </row>
    <row r="10068" spans="1:21" ht="19.5" customHeight="1">
      <c r="A10068" s="545">
        <v>104942</v>
      </c>
      <c r="B10068" s="545" t="s">
        <v>1230</v>
      </c>
      <c r="C10068" s="545" t="s">
        <v>216</v>
      </c>
      <c r="D10068" s="546">
        <v>45708</v>
      </c>
      <c r="E10068" s="171" t="str">
        <f t="shared" si="157"/>
        <v>2025</v>
      </c>
      <c r="F10068" s="547">
        <v>33050.410000000003</v>
      </c>
      <c r="G10068" s="548">
        <v>0.19</v>
      </c>
      <c r="H10068" s="547">
        <v>27773.45</v>
      </c>
      <c r="I10068" s="545" t="s">
        <v>12701</v>
      </c>
      <c r="J10068" s="545" t="s">
        <v>13307</v>
      </c>
      <c r="K10068" s="545" t="s">
        <v>19407</v>
      </c>
      <c r="L10068" s="545" t="s">
        <v>13413</v>
      </c>
      <c r="M10068" s="548" t="s">
        <v>13758</v>
      </c>
      <c r="N10068" s="545" t="s">
        <v>13413</v>
      </c>
      <c r="O10068" s="545" t="s">
        <v>13413</v>
      </c>
      <c r="P10068" s="549">
        <v>7659</v>
      </c>
      <c r="Q10068" s="549">
        <v>1</v>
      </c>
      <c r="R10068" s="549">
        <v>10</v>
      </c>
      <c r="S10068" s="548">
        <v>2228</v>
      </c>
      <c r="T10068" s="548"/>
      <c r="U10068" s="99"/>
    </row>
    <row r="10069" spans="1:21" ht="19.5" customHeight="1">
      <c r="A10069" s="545">
        <v>104943</v>
      </c>
      <c r="B10069" s="545" t="s">
        <v>1231</v>
      </c>
      <c r="C10069" s="545" t="s">
        <v>216</v>
      </c>
      <c r="D10069" s="546">
        <v>44589</v>
      </c>
      <c r="E10069" s="171" t="str">
        <f t="shared" si="157"/>
        <v>2022</v>
      </c>
      <c r="F10069" s="547">
        <v>37670</v>
      </c>
      <c r="G10069" s="548">
        <v>0.19</v>
      </c>
      <c r="H10069" s="547">
        <v>31655.46</v>
      </c>
      <c r="I10069" s="545" t="s">
        <v>12701</v>
      </c>
      <c r="J10069" s="545" t="s">
        <v>13297</v>
      </c>
      <c r="K10069" s="545" t="s">
        <v>19408</v>
      </c>
      <c r="L10069" s="545" t="s">
        <v>13413</v>
      </c>
      <c r="M10069" s="548" t="s">
        <v>13758</v>
      </c>
      <c r="N10069" s="545" t="s">
        <v>13413</v>
      </c>
      <c r="O10069" s="545" t="s">
        <v>13413</v>
      </c>
      <c r="P10069" s="549">
        <v>7660</v>
      </c>
      <c r="Q10069" s="549">
        <v>1</v>
      </c>
      <c r="R10069" s="549">
        <v>10</v>
      </c>
      <c r="S10069" s="548">
        <v>2257</v>
      </c>
      <c r="T10069" s="548"/>
      <c r="U10069" s="99"/>
    </row>
    <row r="10070" spans="1:21" ht="19.5" customHeight="1">
      <c r="A10070" s="545">
        <v>104944</v>
      </c>
      <c r="B10070" s="545" t="s">
        <v>1227</v>
      </c>
      <c r="C10070" s="545" t="s">
        <v>216</v>
      </c>
      <c r="D10070" s="546">
        <v>44589</v>
      </c>
      <c r="E10070" s="171" t="str">
        <f t="shared" si="157"/>
        <v>2022</v>
      </c>
      <c r="F10070" s="547">
        <v>68456</v>
      </c>
      <c r="G10070" s="548">
        <v>0.19</v>
      </c>
      <c r="H10070" s="547">
        <v>57526.05</v>
      </c>
      <c r="I10070" s="545" t="s">
        <v>12701</v>
      </c>
      <c r="J10070" s="545" t="s">
        <v>13297</v>
      </c>
      <c r="K10070" s="545" t="s">
        <v>13413</v>
      </c>
      <c r="L10070" s="545" t="s">
        <v>13413</v>
      </c>
      <c r="M10070" s="548" t="s">
        <v>13758</v>
      </c>
      <c r="N10070" s="545" t="s">
        <v>13413</v>
      </c>
      <c r="O10070" s="545" t="s">
        <v>13413</v>
      </c>
      <c r="P10070" s="549">
        <v>7661</v>
      </c>
      <c r="Q10070" s="549">
        <v>1</v>
      </c>
      <c r="R10070" s="549">
        <v>10</v>
      </c>
      <c r="S10070" s="548">
        <v>2257</v>
      </c>
      <c r="T10070" s="548"/>
      <c r="U10070" s="99"/>
    </row>
    <row r="10071" spans="1:21" ht="19.5" customHeight="1">
      <c r="A10071" s="545">
        <v>104945</v>
      </c>
      <c r="B10071" s="545" t="s">
        <v>1226</v>
      </c>
      <c r="C10071" s="545" t="s">
        <v>216</v>
      </c>
      <c r="D10071" s="546">
        <v>44589</v>
      </c>
      <c r="E10071" s="171" t="str">
        <f t="shared" si="157"/>
        <v>2022</v>
      </c>
      <c r="F10071" s="547">
        <v>424031</v>
      </c>
      <c r="G10071" s="548">
        <v>0.19</v>
      </c>
      <c r="H10071" s="547">
        <v>356328.57</v>
      </c>
      <c r="I10071" s="545" t="s">
        <v>12701</v>
      </c>
      <c r="J10071" s="545" t="s">
        <v>13297</v>
      </c>
      <c r="K10071" s="545" t="s">
        <v>13413</v>
      </c>
      <c r="L10071" s="545" t="s">
        <v>13413</v>
      </c>
      <c r="M10071" s="548" t="s">
        <v>13758</v>
      </c>
      <c r="N10071" s="545" t="s">
        <v>13413</v>
      </c>
      <c r="O10071" s="545" t="s">
        <v>13413</v>
      </c>
      <c r="P10071" s="549">
        <v>7662</v>
      </c>
      <c r="Q10071" s="549">
        <v>1</v>
      </c>
      <c r="R10071" s="549">
        <v>10</v>
      </c>
      <c r="S10071" s="548">
        <v>2257</v>
      </c>
      <c r="T10071" s="548"/>
      <c r="U10071" s="99"/>
    </row>
    <row r="10072" spans="1:21" ht="19.5" customHeight="1">
      <c r="A10072" s="545">
        <v>104946</v>
      </c>
      <c r="B10072" s="545" t="s">
        <v>3141</v>
      </c>
      <c r="C10072" s="545" t="s">
        <v>216</v>
      </c>
      <c r="D10072" s="546"/>
      <c r="E10072" s="171" t="str">
        <f t="shared" si="157"/>
        <v>1900</v>
      </c>
      <c r="F10072" s="547">
        <v>0</v>
      </c>
      <c r="G10072" s="548">
        <v>0</v>
      </c>
      <c r="H10072" s="547">
        <v>0</v>
      </c>
      <c r="I10072" s="545" t="s">
        <v>12680</v>
      </c>
      <c r="J10072" s="545"/>
      <c r="K10072" s="545" t="s">
        <v>13413</v>
      </c>
      <c r="L10072" s="545" t="s">
        <v>19409</v>
      </c>
      <c r="M10072" s="548" t="s">
        <v>13758</v>
      </c>
      <c r="N10072" s="545" t="s">
        <v>13413</v>
      </c>
      <c r="O10072" s="545" t="s">
        <v>14827</v>
      </c>
      <c r="P10072" s="549">
        <v>7663</v>
      </c>
      <c r="Q10072" s="549">
        <v>1</v>
      </c>
      <c r="R10072" s="549">
        <v>20</v>
      </c>
      <c r="S10072" s="548"/>
      <c r="T10072" s="548"/>
      <c r="U10072" s="99"/>
    </row>
    <row r="10073" spans="1:21" ht="19.5" customHeight="1">
      <c r="A10073" s="545">
        <v>104950</v>
      </c>
      <c r="B10073" s="545" t="s">
        <v>3131</v>
      </c>
      <c r="C10073" s="545" t="s">
        <v>216</v>
      </c>
      <c r="D10073" s="546"/>
      <c r="E10073" s="171" t="str">
        <f t="shared" si="157"/>
        <v>1900</v>
      </c>
      <c r="F10073" s="547">
        <v>0</v>
      </c>
      <c r="G10073" s="548">
        <v>0</v>
      </c>
      <c r="H10073" s="547">
        <v>0</v>
      </c>
      <c r="I10073" s="545" t="s">
        <v>12680</v>
      </c>
      <c r="J10073" s="545"/>
      <c r="K10073" s="545" t="s">
        <v>13413</v>
      </c>
      <c r="L10073" s="545" t="s">
        <v>14803</v>
      </c>
      <c r="M10073" s="548" t="s">
        <v>13758</v>
      </c>
      <c r="N10073" s="545" t="s">
        <v>13413</v>
      </c>
      <c r="O10073" s="545" t="s">
        <v>14804</v>
      </c>
      <c r="P10073" s="549">
        <v>7666</v>
      </c>
      <c r="Q10073" s="549">
        <v>1</v>
      </c>
      <c r="R10073" s="549">
        <v>20</v>
      </c>
      <c r="S10073" s="548"/>
      <c r="T10073" s="548"/>
      <c r="U10073" s="99"/>
    </row>
    <row r="10074" spans="1:21" ht="19.5" customHeight="1">
      <c r="A10074" s="545">
        <v>104952</v>
      </c>
      <c r="B10074" s="545" t="s">
        <v>465</v>
      </c>
      <c r="C10074" s="545" t="s">
        <v>216</v>
      </c>
      <c r="D10074" s="546"/>
      <c r="E10074" s="171" t="str">
        <f t="shared" si="157"/>
        <v>1900</v>
      </c>
      <c r="F10074" s="547">
        <v>0</v>
      </c>
      <c r="G10074" s="548">
        <v>0</v>
      </c>
      <c r="H10074" s="547">
        <v>0</v>
      </c>
      <c r="I10074" s="545" t="s">
        <v>12660</v>
      </c>
      <c r="J10074" s="545"/>
      <c r="K10074" s="545" t="s">
        <v>19410</v>
      </c>
      <c r="L10074" s="545" t="s">
        <v>19234</v>
      </c>
      <c r="M10074" s="548" t="s">
        <v>13758</v>
      </c>
      <c r="N10074" s="545" t="s">
        <v>13413</v>
      </c>
      <c r="O10074" s="545" t="s">
        <v>13413</v>
      </c>
      <c r="P10074" s="549">
        <v>7668</v>
      </c>
      <c r="Q10074" s="549">
        <v>1</v>
      </c>
      <c r="R10074" s="549">
        <v>72</v>
      </c>
      <c r="S10074" s="548"/>
      <c r="T10074" s="548"/>
      <c r="U10074" s="99"/>
    </row>
    <row r="10075" spans="1:21" ht="19.5" customHeight="1">
      <c r="A10075" s="545">
        <v>104953</v>
      </c>
      <c r="B10075" s="545" t="s">
        <v>1753</v>
      </c>
      <c r="C10075" s="545" t="s">
        <v>786</v>
      </c>
      <c r="D10075" s="546">
        <v>45708</v>
      </c>
      <c r="E10075" s="171" t="str">
        <f t="shared" si="157"/>
        <v>2025</v>
      </c>
      <c r="F10075" s="547">
        <v>235985.37</v>
      </c>
      <c r="G10075" s="548">
        <v>0.19</v>
      </c>
      <c r="H10075" s="547">
        <v>198307.04</v>
      </c>
      <c r="I10075" s="545" t="s">
        <v>12708</v>
      </c>
      <c r="J10075" s="545" t="s">
        <v>13307</v>
      </c>
      <c r="K10075" s="545" t="s">
        <v>19411</v>
      </c>
      <c r="L10075" s="545" t="s">
        <v>19412</v>
      </c>
      <c r="M10075" s="548" t="s">
        <v>13758</v>
      </c>
      <c r="N10075" s="545" t="s">
        <v>13413</v>
      </c>
      <c r="O10075" s="545" t="s">
        <v>13413</v>
      </c>
      <c r="P10075" s="549">
        <v>7669</v>
      </c>
      <c r="Q10075" s="549">
        <v>1</v>
      </c>
      <c r="R10075" s="549">
        <v>121</v>
      </c>
      <c r="S10075" s="548">
        <v>2228</v>
      </c>
      <c r="T10075" s="548"/>
      <c r="U10075" s="99"/>
    </row>
    <row r="10076" spans="1:21" ht="19.5" customHeight="1">
      <c r="A10076" s="545">
        <v>104954</v>
      </c>
      <c r="B10076" s="545" t="s">
        <v>7192</v>
      </c>
      <c r="C10076" s="545" t="s">
        <v>206</v>
      </c>
      <c r="D10076" s="546">
        <v>43840</v>
      </c>
      <c r="E10076" s="171" t="str">
        <f t="shared" si="157"/>
        <v>2020</v>
      </c>
      <c r="F10076" s="547">
        <v>85851</v>
      </c>
      <c r="G10076" s="548">
        <v>0.19</v>
      </c>
      <c r="H10076" s="547">
        <v>72143.7</v>
      </c>
      <c r="I10076" s="545" t="s">
        <v>12708</v>
      </c>
      <c r="J10076" s="545" t="s">
        <v>13301</v>
      </c>
      <c r="K10076" s="545" t="s">
        <v>19413</v>
      </c>
      <c r="L10076" s="545" t="s">
        <v>19414</v>
      </c>
      <c r="M10076" s="548" t="s">
        <v>13758</v>
      </c>
      <c r="N10076" s="545" t="s">
        <v>13413</v>
      </c>
      <c r="O10076" s="545" t="s">
        <v>13413</v>
      </c>
      <c r="P10076" s="549">
        <v>7670</v>
      </c>
      <c r="Q10076" s="549">
        <v>1</v>
      </c>
      <c r="R10076" s="549">
        <v>121</v>
      </c>
      <c r="S10076" s="548">
        <v>2221</v>
      </c>
      <c r="T10076" s="548"/>
      <c r="U10076" s="99"/>
    </row>
    <row r="10077" spans="1:21" ht="19.5" customHeight="1">
      <c r="A10077" s="545">
        <v>104956</v>
      </c>
      <c r="B10077" s="545" t="s">
        <v>6952</v>
      </c>
      <c r="C10077" s="545" t="s">
        <v>5203</v>
      </c>
      <c r="D10077" s="546">
        <v>46052</v>
      </c>
      <c r="E10077" s="171" t="str">
        <f t="shared" si="157"/>
        <v>2026</v>
      </c>
      <c r="F10077" s="547">
        <v>52222</v>
      </c>
      <c r="G10077" s="548">
        <v>0.19</v>
      </c>
      <c r="H10077" s="547">
        <v>43884.03</v>
      </c>
      <c r="I10077" s="545" t="s">
        <v>12754</v>
      </c>
      <c r="J10077" s="545" t="s">
        <v>13307</v>
      </c>
      <c r="K10077" s="545" t="s">
        <v>19415</v>
      </c>
      <c r="L10077" s="545" t="s">
        <v>13413</v>
      </c>
      <c r="M10077" s="548" t="s">
        <v>13758</v>
      </c>
      <c r="N10077" s="545" t="s">
        <v>13413</v>
      </c>
      <c r="O10077" s="545" t="s">
        <v>13413</v>
      </c>
      <c r="P10077" s="549">
        <v>7672</v>
      </c>
      <c r="Q10077" s="549">
        <v>1</v>
      </c>
      <c r="R10077" s="549">
        <v>33</v>
      </c>
      <c r="S10077" s="548">
        <v>2228</v>
      </c>
      <c r="T10077" s="548"/>
      <c r="U10077" s="99"/>
    </row>
    <row r="10078" spans="1:21" ht="19.5" customHeight="1">
      <c r="A10078" s="545">
        <v>104957</v>
      </c>
      <c r="B10078" s="545" t="s">
        <v>6184</v>
      </c>
      <c r="C10078" s="545" t="s">
        <v>216</v>
      </c>
      <c r="D10078" s="546">
        <v>45708</v>
      </c>
      <c r="E10078" s="171" t="str">
        <f t="shared" si="157"/>
        <v>2025</v>
      </c>
      <c r="F10078" s="547">
        <v>429186.14</v>
      </c>
      <c r="G10078" s="548">
        <v>0.19</v>
      </c>
      <c r="H10078" s="547">
        <v>360660.62</v>
      </c>
      <c r="I10078" s="545" t="s">
        <v>12637</v>
      </c>
      <c r="J10078" s="545" t="s">
        <v>13307</v>
      </c>
      <c r="K10078" s="545" t="s">
        <v>13413</v>
      </c>
      <c r="L10078" s="545" t="s">
        <v>13413</v>
      </c>
      <c r="M10078" s="548" t="s">
        <v>13758</v>
      </c>
      <c r="N10078" s="545" t="s">
        <v>13413</v>
      </c>
      <c r="O10078" s="545" t="s">
        <v>13413</v>
      </c>
      <c r="P10078" s="549">
        <v>7673</v>
      </c>
      <c r="Q10078" s="549">
        <v>1</v>
      </c>
      <c r="R10078" s="549">
        <v>13</v>
      </c>
      <c r="S10078" s="548">
        <v>2228</v>
      </c>
      <c r="T10078" s="548"/>
      <c r="U10078" s="99"/>
    </row>
    <row r="10079" spans="1:21" ht="19.5" customHeight="1">
      <c r="A10079" s="545">
        <v>104958</v>
      </c>
      <c r="B10079" s="545" t="s">
        <v>6183</v>
      </c>
      <c r="C10079" s="545" t="s">
        <v>216</v>
      </c>
      <c r="D10079" s="546">
        <v>45708</v>
      </c>
      <c r="E10079" s="171" t="str">
        <f t="shared" si="157"/>
        <v>2025</v>
      </c>
      <c r="F10079" s="547">
        <v>5600960.9299999997</v>
      </c>
      <c r="G10079" s="548">
        <v>0.19</v>
      </c>
      <c r="H10079" s="547">
        <v>4706689.8499999996</v>
      </c>
      <c r="I10079" s="545" t="s">
        <v>12650</v>
      </c>
      <c r="J10079" s="545" t="s">
        <v>13307</v>
      </c>
      <c r="K10079" s="545" t="s">
        <v>19416</v>
      </c>
      <c r="L10079" s="545" t="s">
        <v>13413</v>
      </c>
      <c r="M10079" s="548" t="s">
        <v>13758</v>
      </c>
      <c r="N10079" s="545" t="s">
        <v>13413</v>
      </c>
      <c r="O10079" s="545" t="s">
        <v>13413</v>
      </c>
      <c r="P10079" s="549">
        <v>7674</v>
      </c>
      <c r="Q10079" s="549">
        <v>1</v>
      </c>
      <c r="R10079" s="549">
        <v>127</v>
      </c>
      <c r="S10079" s="548">
        <v>2228</v>
      </c>
      <c r="T10079" s="548"/>
      <c r="U10079" s="99"/>
    </row>
    <row r="10080" spans="1:21" ht="19.5" customHeight="1">
      <c r="A10080" s="545">
        <v>104959</v>
      </c>
      <c r="B10080" s="545" t="s">
        <v>7233</v>
      </c>
      <c r="C10080" s="545" t="s">
        <v>216</v>
      </c>
      <c r="D10080" s="546">
        <v>44588</v>
      </c>
      <c r="E10080" s="171" t="str">
        <f t="shared" si="157"/>
        <v>2022</v>
      </c>
      <c r="F10080" s="547">
        <v>1237.01</v>
      </c>
      <c r="G10080" s="548">
        <v>0.19</v>
      </c>
      <c r="H10080" s="547">
        <v>1039.5</v>
      </c>
      <c r="I10080" s="545" t="s">
        <v>12659</v>
      </c>
      <c r="J10080" s="545" t="s">
        <v>13297</v>
      </c>
      <c r="K10080" s="545" t="s">
        <v>13413</v>
      </c>
      <c r="L10080" s="545" t="s">
        <v>13413</v>
      </c>
      <c r="M10080" s="548" t="s">
        <v>13758</v>
      </c>
      <c r="N10080" s="545" t="s">
        <v>13413</v>
      </c>
      <c r="O10080" s="545" t="s">
        <v>13413</v>
      </c>
      <c r="P10080" s="549">
        <v>7675</v>
      </c>
      <c r="Q10080" s="549">
        <v>1</v>
      </c>
      <c r="R10080" s="549">
        <v>116</v>
      </c>
      <c r="S10080" s="548">
        <v>2257</v>
      </c>
      <c r="T10080" s="548"/>
      <c r="U10080" s="99"/>
    </row>
    <row r="10081" spans="1:21" ht="19.5" customHeight="1">
      <c r="A10081" s="545">
        <v>104960</v>
      </c>
      <c r="B10081" s="545" t="s">
        <v>442</v>
      </c>
      <c r="C10081" s="545" t="s">
        <v>221</v>
      </c>
      <c r="D10081" s="546"/>
      <c r="E10081" s="171" t="str">
        <f t="shared" si="157"/>
        <v>1900</v>
      </c>
      <c r="F10081" s="547">
        <v>0</v>
      </c>
      <c r="G10081" s="548">
        <v>0</v>
      </c>
      <c r="H10081" s="547">
        <v>0</v>
      </c>
      <c r="I10081" s="545" t="s">
        <v>12665</v>
      </c>
      <c r="J10081" s="545"/>
      <c r="K10081" s="545" t="s">
        <v>13413</v>
      </c>
      <c r="L10081" s="545" t="s">
        <v>13413</v>
      </c>
      <c r="M10081" s="548" t="s">
        <v>13758</v>
      </c>
      <c r="N10081" s="545" t="s">
        <v>13413</v>
      </c>
      <c r="O10081" s="545" t="s">
        <v>13413</v>
      </c>
      <c r="P10081" s="549">
        <v>7676</v>
      </c>
      <c r="Q10081" s="549">
        <v>1</v>
      </c>
      <c r="R10081" s="549">
        <v>75</v>
      </c>
      <c r="S10081" s="548"/>
      <c r="T10081" s="548"/>
      <c r="U10081" s="99"/>
    </row>
    <row r="10082" spans="1:21" ht="19.5" customHeight="1">
      <c r="A10082" s="545">
        <v>104961</v>
      </c>
      <c r="B10082" s="545" t="s">
        <v>7191</v>
      </c>
      <c r="C10082" s="545" t="s">
        <v>216</v>
      </c>
      <c r="D10082" s="546">
        <v>43840</v>
      </c>
      <c r="E10082" s="171" t="str">
        <f t="shared" si="157"/>
        <v>2020</v>
      </c>
      <c r="F10082" s="547">
        <v>321855</v>
      </c>
      <c r="G10082" s="548">
        <v>0.19</v>
      </c>
      <c r="H10082" s="547">
        <v>270466.39</v>
      </c>
      <c r="I10082" s="545" t="s">
        <v>12650</v>
      </c>
      <c r="J10082" s="545" t="s">
        <v>13297</v>
      </c>
      <c r="K10082" s="545" t="s">
        <v>13413</v>
      </c>
      <c r="L10082" s="545" t="s">
        <v>13413</v>
      </c>
      <c r="M10082" s="548" t="s">
        <v>13758</v>
      </c>
      <c r="N10082" s="545" t="s">
        <v>13413</v>
      </c>
      <c r="O10082" s="545" t="s">
        <v>13413</v>
      </c>
      <c r="P10082" s="549">
        <v>7677</v>
      </c>
      <c r="Q10082" s="549">
        <v>1</v>
      </c>
      <c r="R10082" s="549">
        <v>127</v>
      </c>
      <c r="S10082" s="548">
        <v>2257</v>
      </c>
      <c r="T10082" s="548"/>
      <c r="U10082" s="99"/>
    </row>
    <row r="10083" spans="1:21" ht="19.5" customHeight="1">
      <c r="A10083" s="545">
        <v>104962</v>
      </c>
      <c r="B10083" s="545" t="s">
        <v>7226</v>
      </c>
      <c r="C10083" s="545" t="s">
        <v>216</v>
      </c>
      <c r="D10083" s="546">
        <v>43839</v>
      </c>
      <c r="E10083" s="171" t="str">
        <f t="shared" si="157"/>
        <v>2020</v>
      </c>
      <c r="F10083" s="547">
        <v>28026</v>
      </c>
      <c r="G10083" s="548">
        <v>0.19</v>
      </c>
      <c r="H10083" s="547">
        <v>23551.26</v>
      </c>
      <c r="I10083" s="545" t="s">
        <v>12650</v>
      </c>
      <c r="J10083" s="545" t="s">
        <v>13297</v>
      </c>
      <c r="K10083" s="545" t="s">
        <v>13413</v>
      </c>
      <c r="L10083" s="545" t="s">
        <v>13413</v>
      </c>
      <c r="M10083" s="548" t="s">
        <v>13758</v>
      </c>
      <c r="N10083" s="545" t="s">
        <v>13413</v>
      </c>
      <c r="O10083" s="545" t="s">
        <v>13413</v>
      </c>
      <c r="P10083" s="549">
        <v>7678</v>
      </c>
      <c r="Q10083" s="549">
        <v>1</v>
      </c>
      <c r="R10083" s="549">
        <v>127</v>
      </c>
      <c r="S10083" s="548">
        <v>2257</v>
      </c>
      <c r="T10083" s="548"/>
      <c r="U10083" s="99"/>
    </row>
    <row r="10084" spans="1:21" ht="19.5" customHeight="1">
      <c r="A10084" s="545">
        <v>104963</v>
      </c>
      <c r="B10084" s="545" t="s">
        <v>9828</v>
      </c>
      <c r="C10084" s="545" t="s">
        <v>216</v>
      </c>
      <c r="D10084" s="546"/>
      <c r="E10084" s="171" t="str">
        <f t="shared" si="157"/>
        <v>1900</v>
      </c>
      <c r="F10084" s="547">
        <v>0</v>
      </c>
      <c r="G10084" s="548">
        <v>0</v>
      </c>
      <c r="H10084" s="547">
        <v>0</v>
      </c>
      <c r="I10084" s="545" t="s">
        <v>12973</v>
      </c>
      <c r="J10084" s="545"/>
      <c r="K10084" s="545" t="s">
        <v>13413</v>
      </c>
      <c r="L10084" s="545" t="s">
        <v>13413</v>
      </c>
      <c r="M10084" s="548" t="s">
        <v>13758</v>
      </c>
      <c r="N10084" s="545" t="s">
        <v>13413</v>
      </c>
      <c r="O10084" s="545" t="s">
        <v>13413</v>
      </c>
      <c r="P10084" s="549">
        <v>7679</v>
      </c>
      <c r="Q10084" s="549">
        <v>1</v>
      </c>
      <c r="R10084" s="549">
        <v>59</v>
      </c>
      <c r="S10084" s="548"/>
      <c r="T10084" s="548"/>
      <c r="U10084" s="99"/>
    </row>
    <row r="10085" spans="1:21" ht="19.5" customHeight="1">
      <c r="A10085" s="545">
        <v>104964</v>
      </c>
      <c r="B10085" s="545" t="s">
        <v>1082</v>
      </c>
      <c r="C10085" s="545" t="s">
        <v>216</v>
      </c>
      <c r="D10085" s="546"/>
      <c r="E10085" s="171" t="str">
        <f t="shared" si="157"/>
        <v>1900</v>
      </c>
      <c r="F10085" s="547">
        <v>0</v>
      </c>
      <c r="G10085" s="548">
        <v>0</v>
      </c>
      <c r="H10085" s="547">
        <v>0</v>
      </c>
      <c r="I10085" s="545" t="s">
        <v>12694</v>
      </c>
      <c r="J10085" s="545"/>
      <c r="K10085" s="545" t="s">
        <v>19417</v>
      </c>
      <c r="L10085" s="545" t="s">
        <v>13413</v>
      </c>
      <c r="M10085" s="548" t="s">
        <v>13758</v>
      </c>
      <c r="N10085" s="545" t="s">
        <v>13413</v>
      </c>
      <c r="O10085" s="545" t="s">
        <v>13413</v>
      </c>
      <c r="P10085" s="549">
        <v>7680</v>
      </c>
      <c r="Q10085" s="549">
        <v>1</v>
      </c>
      <c r="R10085" s="549">
        <v>104</v>
      </c>
      <c r="S10085" s="548"/>
      <c r="T10085" s="548"/>
      <c r="U10085" s="99"/>
    </row>
    <row r="10086" spans="1:21" ht="19.5" customHeight="1">
      <c r="A10086" s="545">
        <v>104965</v>
      </c>
      <c r="B10086" s="545" t="s">
        <v>9827</v>
      </c>
      <c r="C10086" s="545" t="s">
        <v>216</v>
      </c>
      <c r="D10086" s="546"/>
      <c r="E10086" s="171" t="str">
        <f t="shared" si="157"/>
        <v>1900</v>
      </c>
      <c r="F10086" s="547">
        <v>0</v>
      </c>
      <c r="G10086" s="548">
        <v>0</v>
      </c>
      <c r="H10086" s="547">
        <v>0</v>
      </c>
      <c r="I10086" s="545" t="s">
        <v>12694</v>
      </c>
      <c r="J10086" s="545"/>
      <c r="K10086" s="545" t="s">
        <v>19418</v>
      </c>
      <c r="L10086" s="545" t="s">
        <v>13413</v>
      </c>
      <c r="M10086" s="548" t="s">
        <v>13758</v>
      </c>
      <c r="N10086" s="545" t="s">
        <v>13413</v>
      </c>
      <c r="O10086" s="545" t="s">
        <v>13413</v>
      </c>
      <c r="P10086" s="549">
        <v>7681</v>
      </c>
      <c r="Q10086" s="549">
        <v>1</v>
      </c>
      <c r="R10086" s="549">
        <v>104</v>
      </c>
      <c r="S10086" s="548"/>
      <c r="T10086" s="548"/>
      <c r="U10086" s="99"/>
    </row>
    <row r="10087" spans="1:21" ht="19.5" customHeight="1">
      <c r="A10087" s="545">
        <v>104966</v>
      </c>
      <c r="B10087" s="545" t="s">
        <v>7225</v>
      </c>
      <c r="C10087" s="545" t="s">
        <v>216</v>
      </c>
      <c r="D10087" s="546">
        <v>43839</v>
      </c>
      <c r="E10087" s="171" t="str">
        <f t="shared" si="157"/>
        <v>2020</v>
      </c>
      <c r="F10087" s="547">
        <v>695</v>
      </c>
      <c r="G10087" s="548">
        <v>0</v>
      </c>
      <c r="H10087" s="547">
        <v>695</v>
      </c>
      <c r="I10087" s="545" t="s">
        <v>12665</v>
      </c>
      <c r="J10087" s="545" t="s">
        <v>13297</v>
      </c>
      <c r="K10087" s="545" t="s">
        <v>13413</v>
      </c>
      <c r="L10087" s="545" t="s">
        <v>13413</v>
      </c>
      <c r="M10087" s="548" t="s">
        <v>13758</v>
      </c>
      <c r="N10087" s="545" t="s">
        <v>13413</v>
      </c>
      <c r="O10087" s="545" t="s">
        <v>13413</v>
      </c>
      <c r="P10087" s="549">
        <v>7682</v>
      </c>
      <c r="Q10087" s="549">
        <v>1</v>
      </c>
      <c r="R10087" s="549">
        <v>75</v>
      </c>
      <c r="S10087" s="548">
        <v>2257</v>
      </c>
      <c r="T10087" s="548"/>
      <c r="U10087" s="99"/>
    </row>
    <row r="10088" spans="1:21" ht="19.5" customHeight="1">
      <c r="A10088" s="545">
        <v>104967</v>
      </c>
      <c r="B10088" s="545" t="s">
        <v>487</v>
      </c>
      <c r="C10088" s="545" t="s">
        <v>216</v>
      </c>
      <c r="D10088" s="546">
        <v>43839</v>
      </c>
      <c r="E10088" s="171" t="str">
        <f t="shared" si="157"/>
        <v>2020</v>
      </c>
      <c r="F10088" s="547">
        <v>727</v>
      </c>
      <c r="G10088" s="548">
        <v>0</v>
      </c>
      <c r="H10088" s="547">
        <v>727</v>
      </c>
      <c r="I10088" s="545" t="s">
        <v>12665</v>
      </c>
      <c r="J10088" s="545" t="s">
        <v>13391</v>
      </c>
      <c r="K10088" s="545" t="s">
        <v>19419</v>
      </c>
      <c r="L10088" s="545" t="s">
        <v>13413</v>
      </c>
      <c r="M10088" s="548" t="s">
        <v>13758</v>
      </c>
      <c r="N10088" s="545" t="s">
        <v>13413</v>
      </c>
      <c r="O10088" s="545" t="s">
        <v>19420</v>
      </c>
      <c r="P10088" s="549">
        <v>7683</v>
      </c>
      <c r="Q10088" s="549">
        <v>1</v>
      </c>
      <c r="R10088" s="549">
        <v>75</v>
      </c>
      <c r="S10088" s="548">
        <v>102</v>
      </c>
      <c r="T10088" s="548"/>
      <c r="U10088" s="99"/>
    </row>
    <row r="10089" spans="1:21" ht="19.5" customHeight="1">
      <c r="A10089" s="545">
        <v>104968</v>
      </c>
      <c r="B10089" s="545" t="s">
        <v>6895</v>
      </c>
      <c r="C10089" s="545" t="s">
        <v>206</v>
      </c>
      <c r="D10089" s="546">
        <v>46052</v>
      </c>
      <c r="E10089" s="171" t="str">
        <f t="shared" si="157"/>
        <v>2026</v>
      </c>
      <c r="F10089" s="547">
        <v>5944</v>
      </c>
      <c r="G10089" s="548">
        <v>0.19</v>
      </c>
      <c r="H10089" s="547">
        <v>4994.96</v>
      </c>
      <c r="I10089" s="545" t="s">
        <v>12688</v>
      </c>
      <c r="J10089" s="545" t="s">
        <v>13307</v>
      </c>
      <c r="K10089" s="545" t="s">
        <v>19421</v>
      </c>
      <c r="L10089" s="545" t="s">
        <v>13413</v>
      </c>
      <c r="M10089" s="548" t="s">
        <v>13758</v>
      </c>
      <c r="N10089" s="545" t="s">
        <v>13413</v>
      </c>
      <c r="O10089" s="545" t="s">
        <v>13413</v>
      </c>
      <c r="P10089" s="549">
        <v>7684</v>
      </c>
      <c r="Q10089" s="549">
        <v>1</v>
      </c>
      <c r="R10089" s="549">
        <v>92</v>
      </c>
      <c r="S10089" s="548">
        <v>2228</v>
      </c>
      <c r="T10089" s="548"/>
      <c r="U10089" s="99"/>
    </row>
    <row r="10090" spans="1:21" ht="19.5" customHeight="1">
      <c r="A10090" s="545">
        <v>104969</v>
      </c>
      <c r="B10090" s="545" t="s">
        <v>895</v>
      </c>
      <c r="C10090" s="545" t="s">
        <v>216</v>
      </c>
      <c r="D10090" s="546"/>
      <c r="E10090" s="171" t="str">
        <f t="shared" si="157"/>
        <v>1900</v>
      </c>
      <c r="F10090" s="547">
        <v>0</v>
      </c>
      <c r="G10090" s="548">
        <v>0</v>
      </c>
      <c r="H10090" s="547">
        <v>0</v>
      </c>
      <c r="I10090" s="545" t="s">
        <v>12688</v>
      </c>
      <c r="J10090" s="545"/>
      <c r="K10090" s="545" t="s">
        <v>13413</v>
      </c>
      <c r="L10090" s="545" t="s">
        <v>13413</v>
      </c>
      <c r="M10090" s="548" t="s">
        <v>13758</v>
      </c>
      <c r="N10090" s="545" t="s">
        <v>13413</v>
      </c>
      <c r="O10090" s="545" t="s">
        <v>13413</v>
      </c>
      <c r="P10090" s="549">
        <v>7685</v>
      </c>
      <c r="Q10090" s="549">
        <v>1</v>
      </c>
      <c r="R10090" s="549">
        <v>92</v>
      </c>
      <c r="S10090" s="548"/>
      <c r="T10090" s="548"/>
      <c r="U10090" s="99"/>
    </row>
    <row r="10091" spans="1:21" ht="19.5" customHeight="1">
      <c r="A10091" s="545">
        <v>104970</v>
      </c>
      <c r="B10091" s="545" t="s">
        <v>7442</v>
      </c>
      <c r="C10091" s="545" t="s">
        <v>216</v>
      </c>
      <c r="D10091" s="546">
        <v>43745</v>
      </c>
      <c r="E10091" s="171" t="str">
        <f t="shared" si="157"/>
        <v>2019</v>
      </c>
      <c r="F10091" s="547">
        <v>47858</v>
      </c>
      <c r="G10091" s="548">
        <v>0.19</v>
      </c>
      <c r="H10091" s="547">
        <v>40216.81</v>
      </c>
      <c r="I10091" s="545" t="s">
        <v>12676</v>
      </c>
      <c r="J10091" s="545" t="s">
        <v>13302</v>
      </c>
      <c r="K10091" s="545" t="s">
        <v>19422</v>
      </c>
      <c r="L10091" s="545" t="s">
        <v>13413</v>
      </c>
      <c r="M10091" s="548" t="s">
        <v>13758</v>
      </c>
      <c r="N10091" s="545" t="s">
        <v>13413</v>
      </c>
      <c r="O10091" s="545" t="s">
        <v>13413</v>
      </c>
      <c r="P10091" s="549">
        <v>7686</v>
      </c>
      <c r="Q10091" s="549">
        <v>1</v>
      </c>
      <c r="R10091" s="549">
        <v>14</v>
      </c>
      <c r="S10091" s="548">
        <v>2219</v>
      </c>
      <c r="T10091" s="548"/>
      <c r="U10091" s="99"/>
    </row>
    <row r="10092" spans="1:21" ht="19.5" customHeight="1">
      <c r="A10092" s="545">
        <v>104972</v>
      </c>
      <c r="B10092" s="545" t="s">
        <v>9826</v>
      </c>
      <c r="C10092" s="545" t="s">
        <v>209</v>
      </c>
      <c r="D10092" s="546"/>
      <c r="E10092" s="171" t="str">
        <f t="shared" si="157"/>
        <v>1900</v>
      </c>
      <c r="F10092" s="547">
        <v>0</v>
      </c>
      <c r="G10092" s="548">
        <v>0</v>
      </c>
      <c r="H10092" s="547">
        <v>0</v>
      </c>
      <c r="I10092" s="545" t="s">
        <v>12676</v>
      </c>
      <c r="J10092" s="545"/>
      <c r="K10092" s="545" t="s">
        <v>19423</v>
      </c>
      <c r="L10092" s="545" t="s">
        <v>13413</v>
      </c>
      <c r="M10092" s="548" t="s">
        <v>13758</v>
      </c>
      <c r="N10092" s="545" t="s">
        <v>13413</v>
      </c>
      <c r="O10092" s="545" t="s">
        <v>13413</v>
      </c>
      <c r="P10092" s="549">
        <v>7688</v>
      </c>
      <c r="Q10092" s="549">
        <v>1</v>
      </c>
      <c r="R10092" s="549">
        <v>14</v>
      </c>
      <c r="S10092" s="548"/>
      <c r="T10092" s="548"/>
      <c r="U10092" s="99"/>
    </row>
    <row r="10093" spans="1:21" ht="19.5" customHeight="1">
      <c r="A10093" s="545">
        <v>104973</v>
      </c>
      <c r="B10093" s="545" t="s">
        <v>9825</v>
      </c>
      <c r="C10093" s="545" t="s">
        <v>209</v>
      </c>
      <c r="D10093" s="546"/>
      <c r="E10093" s="171" t="str">
        <f t="shared" si="157"/>
        <v>1900</v>
      </c>
      <c r="F10093" s="547">
        <v>0</v>
      </c>
      <c r="G10093" s="548">
        <v>0</v>
      </c>
      <c r="H10093" s="547">
        <v>0</v>
      </c>
      <c r="I10093" s="545" t="s">
        <v>12676</v>
      </c>
      <c r="J10093" s="545"/>
      <c r="K10093" s="545" t="s">
        <v>19424</v>
      </c>
      <c r="L10093" s="545" t="s">
        <v>13413</v>
      </c>
      <c r="M10093" s="548" t="s">
        <v>13758</v>
      </c>
      <c r="N10093" s="545" t="s">
        <v>13413</v>
      </c>
      <c r="O10093" s="545" t="s">
        <v>13413</v>
      </c>
      <c r="P10093" s="549">
        <v>7689</v>
      </c>
      <c r="Q10093" s="549">
        <v>1</v>
      </c>
      <c r="R10093" s="549">
        <v>14</v>
      </c>
      <c r="S10093" s="548"/>
      <c r="T10093" s="548"/>
      <c r="U10093" s="99"/>
    </row>
    <row r="10094" spans="1:21" ht="19.5" customHeight="1">
      <c r="A10094" s="545">
        <v>104974</v>
      </c>
      <c r="B10094" s="545" t="s">
        <v>9824</v>
      </c>
      <c r="C10094" s="545" t="s">
        <v>216</v>
      </c>
      <c r="D10094" s="546"/>
      <c r="E10094" s="171" t="str">
        <f t="shared" si="157"/>
        <v>1900</v>
      </c>
      <c r="F10094" s="547">
        <v>0</v>
      </c>
      <c r="G10094" s="548">
        <v>0</v>
      </c>
      <c r="H10094" s="547">
        <v>0</v>
      </c>
      <c r="I10094" s="545" t="s">
        <v>12637</v>
      </c>
      <c r="J10094" s="545"/>
      <c r="K10094" s="545" t="s">
        <v>13413</v>
      </c>
      <c r="L10094" s="545" t="s">
        <v>13413</v>
      </c>
      <c r="M10094" s="548" t="s">
        <v>13758</v>
      </c>
      <c r="N10094" s="545" t="s">
        <v>13413</v>
      </c>
      <c r="O10094" s="545" t="s">
        <v>13413</v>
      </c>
      <c r="P10094" s="549">
        <v>7690</v>
      </c>
      <c r="Q10094" s="549">
        <v>1</v>
      </c>
      <c r="R10094" s="549">
        <v>13</v>
      </c>
      <c r="S10094" s="548"/>
      <c r="T10094" s="548"/>
      <c r="U10094" s="99"/>
    </row>
    <row r="10095" spans="1:21" ht="19.5" customHeight="1">
      <c r="A10095" s="545">
        <v>104975</v>
      </c>
      <c r="B10095" s="545" t="s">
        <v>2246</v>
      </c>
      <c r="C10095" s="545" t="s">
        <v>216</v>
      </c>
      <c r="D10095" s="546"/>
      <c r="E10095" s="171" t="str">
        <f t="shared" si="157"/>
        <v>1900</v>
      </c>
      <c r="F10095" s="547">
        <v>0</v>
      </c>
      <c r="G10095" s="548">
        <v>0</v>
      </c>
      <c r="H10095" s="547">
        <v>0</v>
      </c>
      <c r="I10095" s="545" t="s">
        <v>12650</v>
      </c>
      <c r="J10095" s="545"/>
      <c r="K10095" s="545" t="s">
        <v>13413</v>
      </c>
      <c r="L10095" s="545" t="s">
        <v>13413</v>
      </c>
      <c r="M10095" s="548" t="s">
        <v>13758</v>
      </c>
      <c r="N10095" s="545" t="s">
        <v>13413</v>
      </c>
      <c r="O10095" s="545" t="s">
        <v>13413</v>
      </c>
      <c r="P10095" s="549">
        <v>7691</v>
      </c>
      <c r="Q10095" s="549">
        <v>1</v>
      </c>
      <c r="R10095" s="549">
        <v>127</v>
      </c>
      <c r="S10095" s="548"/>
      <c r="T10095" s="548"/>
      <c r="U10095" s="99"/>
    </row>
    <row r="10096" spans="1:21" ht="19.5" customHeight="1">
      <c r="A10096" s="545">
        <v>104976</v>
      </c>
      <c r="B10096" s="545" t="s">
        <v>2256</v>
      </c>
      <c r="C10096" s="545" t="s">
        <v>216</v>
      </c>
      <c r="D10096" s="546">
        <v>46070</v>
      </c>
      <c r="E10096" s="171" t="str">
        <f t="shared" si="157"/>
        <v>2026</v>
      </c>
      <c r="F10096" s="547">
        <v>1450</v>
      </c>
      <c r="G10096" s="548">
        <v>0.19</v>
      </c>
      <c r="H10096" s="547">
        <v>1218.49</v>
      </c>
      <c r="I10096" s="545" t="s">
        <v>12706</v>
      </c>
      <c r="J10096" s="545" t="s">
        <v>13296</v>
      </c>
      <c r="K10096" s="545" t="s">
        <v>19425</v>
      </c>
      <c r="L10096" s="545" t="s">
        <v>13413</v>
      </c>
      <c r="M10096" s="548" t="s">
        <v>13758</v>
      </c>
      <c r="N10096" s="545" t="s">
        <v>13413</v>
      </c>
      <c r="O10096" s="545" t="s">
        <v>13413</v>
      </c>
      <c r="P10096" s="549">
        <v>7692</v>
      </c>
      <c r="Q10096" s="549">
        <v>1</v>
      </c>
      <c r="R10096" s="549">
        <v>128</v>
      </c>
      <c r="S10096" s="548">
        <v>2218</v>
      </c>
      <c r="T10096" s="548"/>
      <c r="U10096" s="99"/>
    </row>
    <row r="10097" spans="1:21" ht="19.5" customHeight="1">
      <c r="A10097" s="545">
        <v>104977</v>
      </c>
      <c r="B10097" s="545" t="s">
        <v>1945</v>
      </c>
      <c r="C10097" s="545" t="s">
        <v>209</v>
      </c>
      <c r="D10097" s="546"/>
      <c r="E10097" s="171" t="str">
        <f t="shared" si="157"/>
        <v>1900</v>
      </c>
      <c r="F10097" s="547">
        <v>0</v>
      </c>
      <c r="G10097" s="548">
        <v>0</v>
      </c>
      <c r="H10097" s="547">
        <v>0</v>
      </c>
      <c r="I10097" s="545" t="s">
        <v>12706</v>
      </c>
      <c r="J10097" s="545"/>
      <c r="K10097" s="545" t="s">
        <v>13413</v>
      </c>
      <c r="L10097" s="545" t="s">
        <v>13413</v>
      </c>
      <c r="M10097" s="548" t="s">
        <v>13758</v>
      </c>
      <c r="N10097" s="545" t="s">
        <v>13413</v>
      </c>
      <c r="O10097" s="545" t="s">
        <v>13413</v>
      </c>
      <c r="P10097" s="549">
        <v>7693</v>
      </c>
      <c r="Q10097" s="549">
        <v>1</v>
      </c>
      <c r="R10097" s="549">
        <v>128</v>
      </c>
      <c r="S10097" s="548"/>
      <c r="T10097" s="548"/>
      <c r="U10097" s="99"/>
    </row>
    <row r="10098" spans="1:21" ht="19.5" customHeight="1">
      <c r="A10098" s="545">
        <v>104978</v>
      </c>
      <c r="B10098" s="545" t="s">
        <v>1944</v>
      </c>
      <c r="C10098" s="545" t="s">
        <v>209</v>
      </c>
      <c r="D10098" s="546">
        <v>43840</v>
      </c>
      <c r="E10098" s="171" t="str">
        <f t="shared" si="157"/>
        <v>2020</v>
      </c>
      <c r="F10098" s="547">
        <v>1791</v>
      </c>
      <c r="G10098" s="548">
        <v>0.19</v>
      </c>
      <c r="H10098" s="547">
        <v>1505.04</v>
      </c>
      <c r="I10098" s="545" t="s">
        <v>12706</v>
      </c>
      <c r="J10098" s="545" t="s">
        <v>13297</v>
      </c>
      <c r="K10098" s="545" t="s">
        <v>13413</v>
      </c>
      <c r="L10098" s="545" t="s">
        <v>13413</v>
      </c>
      <c r="M10098" s="548" t="s">
        <v>13758</v>
      </c>
      <c r="N10098" s="545" t="s">
        <v>13413</v>
      </c>
      <c r="O10098" s="545" t="s">
        <v>13413</v>
      </c>
      <c r="P10098" s="549">
        <v>7694</v>
      </c>
      <c r="Q10098" s="549">
        <v>1</v>
      </c>
      <c r="R10098" s="549">
        <v>128</v>
      </c>
      <c r="S10098" s="548">
        <v>2257</v>
      </c>
      <c r="T10098" s="548"/>
      <c r="U10098" s="99"/>
    </row>
    <row r="10099" spans="1:21" ht="19.5" customHeight="1">
      <c r="A10099" s="545">
        <v>104979</v>
      </c>
      <c r="B10099" s="545" t="s">
        <v>9823</v>
      </c>
      <c r="C10099" s="545" t="s">
        <v>209</v>
      </c>
      <c r="D10099" s="546"/>
      <c r="E10099" s="171" t="str">
        <f t="shared" si="157"/>
        <v>1900</v>
      </c>
      <c r="F10099" s="547">
        <v>0</v>
      </c>
      <c r="G10099" s="548">
        <v>0</v>
      </c>
      <c r="H10099" s="547">
        <v>0</v>
      </c>
      <c r="I10099" s="545" t="s">
        <v>12652</v>
      </c>
      <c r="J10099" s="545"/>
      <c r="K10099" s="545" t="s">
        <v>13413</v>
      </c>
      <c r="L10099" s="545" t="s">
        <v>13413</v>
      </c>
      <c r="M10099" s="548" t="s">
        <v>13758</v>
      </c>
      <c r="N10099" s="545" t="s">
        <v>13413</v>
      </c>
      <c r="O10099" s="545" t="s">
        <v>13413</v>
      </c>
      <c r="P10099" s="549">
        <v>7695</v>
      </c>
      <c r="Q10099" s="549">
        <v>1</v>
      </c>
      <c r="R10099" s="549">
        <v>134</v>
      </c>
      <c r="S10099" s="548"/>
      <c r="T10099" s="548"/>
      <c r="U10099" s="99"/>
    </row>
    <row r="10100" spans="1:21" ht="19.5" customHeight="1">
      <c r="A10100" s="545">
        <v>104980</v>
      </c>
      <c r="B10100" s="545" t="s">
        <v>6859</v>
      </c>
      <c r="C10100" s="545" t="s">
        <v>209</v>
      </c>
      <c r="D10100" s="546">
        <v>46052</v>
      </c>
      <c r="E10100" s="171" t="str">
        <f t="shared" si="157"/>
        <v>2026</v>
      </c>
      <c r="F10100" s="547">
        <v>10449</v>
      </c>
      <c r="G10100" s="548">
        <v>0.19</v>
      </c>
      <c r="H10100" s="547">
        <v>8780.67</v>
      </c>
      <c r="I10100" s="545" t="s">
        <v>12652</v>
      </c>
      <c r="J10100" s="545" t="s">
        <v>13307</v>
      </c>
      <c r="K10100" s="545" t="s">
        <v>13413</v>
      </c>
      <c r="L10100" s="545" t="s">
        <v>13413</v>
      </c>
      <c r="M10100" s="548" t="s">
        <v>13758</v>
      </c>
      <c r="N10100" s="545" t="s">
        <v>13413</v>
      </c>
      <c r="O10100" s="545" t="s">
        <v>13413</v>
      </c>
      <c r="P10100" s="549">
        <v>7696</v>
      </c>
      <c r="Q10100" s="549">
        <v>1</v>
      </c>
      <c r="R10100" s="549">
        <v>134</v>
      </c>
      <c r="S10100" s="548">
        <v>2228</v>
      </c>
      <c r="T10100" s="548"/>
      <c r="U10100" s="99"/>
    </row>
    <row r="10101" spans="1:21" ht="19.5" customHeight="1">
      <c r="A10101" s="545">
        <v>104981</v>
      </c>
      <c r="B10101" s="545" t="s">
        <v>7224</v>
      </c>
      <c r="C10101" s="545" t="s">
        <v>209</v>
      </c>
      <c r="D10101" s="546">
        <v>43839</v>
      </c>
      <c r="E10101" s="171" t="str">
        <f t="shared" si="157"/>
        <v>2020</v>
      </c>
      <c r="F10101" s="547">
        <v>14032</v>
      </c>
      <c r="G10101" s="548">
        <v>0.19</v>
      </c>
      <c r="H10101" s="547">
        <v>11791.6</v>
      </c>
      <c r="I10101" s="545" t="s">
        <v>12652</v>
      </c>
      <c r="J10101" s="545" t="s">
        <v>13297</v>
      </c>
      <c r="K10101" s="545" t="s">
        <v>13413</v>
      </c>
      <c r="L10101" s="545" t="s">
        <v>13413</v>
      </c>
      <c r="M10101" s="548" t="s">
        <v>13758</v>
      </c>
      <c r="N10101" s="545" t="s">
        <v>13413</v>
      </c>
      <c r="O10101" s="545" t="s">
        <v>13413</v>
      </c>
      <c r="P10101" s="549">
        <v>7697</v>
      </c>
      <c r="Q10101" s="549">
        <v>1</v>
      </c>
      <c r="R10101" s="549">
        <v>134</v>
      </c>
      <c r="S10101" s="548">
        <v>2257</v>
      </c>
      <c r="T10101" s="548"/>
      <c r="U10101" s="99"/>
    </row>
    <row r="10102" spans="1:21" ht="19.5" customHeight="1">
      <c r="A10102" s="545">
        <v>104982</v>
      </c>
      <c r="B10102" s="545" t="s">
        <v>2257</v>
      </c>
      <c r="C10102" s="545" t="s">
        <v>216</v>
      </c>
      <c r="D10102" s="546">
        <v>46052</v>
      </c>
      <c r="E10102" s="171" t="str">
        <f t="shared" si="157"/>
        <v>2026</v>
      </c>
      <c r="F10102" s="547">
        <v>5867</v>
      </c>
      <c r="G10102" s="548">
        <v>0.19</v>
      </c>
      <c r="H10102" s="547">
        <v>4930.25</v>
      </c>
      <c r="I10102" s="545" t="s">
        <v>12706</v>
      </c>
      <c r="J10102" s="545" t="s">
        <v>13307</v>
      </c>
      <c r="K10102" s="545" t="s">
        <v>13413</v>
      </c>
      <c r="L10102" s="545" t="s">
        <v>13413</v>
      </c>
      <c r="M10102" s="548" t="s">
        <v>13758</v>
      </c>
      <c r="N10102" s="545" t="s">
        <v>13413</v>
      </c>
      <c r="O10102" s="545" t="s">
        <v>13413</v>
      </c>
      <c r="P10102" s="549">
        <v>7698</v>
      </c>
      <c r="Q10102" s="549">
        <v>1</v>
      </c>
      <c r="R10102" s="549">
        <v>128</v>
      </c>
      <c r="S10102" s="548">
        <v>2228</v>
      </c>
      <c r="T10102" s="548"/>
      <c r="U10102" s="99"/>
    </row>
    <row r="10103" spans="1:21" ht="19.5" customHeight="1">
      <c r="A10103" s="545">
        <v>104983</v>
      </c>
      <c r="B10103" s="545" t="s">
        <v>9822</v>
      </c>
      <c r="C10103" s="545" t="s">
        <v>216</v>
      </c>
      <c r="D10103" s="546"/>
      <c r="E10103" s="171" t="str">
        <f t="shared" si="157"/>
        <v>1900</v>
      </c>
      <c r="F10103" s="547">
        <v>0</v>
      </c>
      <c r="G10103" s="548">
        <v>0</v>
      </c>
      <c r="H10103" s="547">
        <v>0</v>
      </c>
      <c r="I10103" s="545" t="s">
        <v>12650</v>
      </c>
      <c r="J10103" s="545"/>
      <c r="K10103" s="545" t="s">
        <v>13413</v>
      </c>
      <c r="L10103" s="545" t="s">
        <v>13413</v>
      </c>
      <c r="M10103" s="548" t="s">
        <v>13758</v>
      </c>
      <c r="N10103" s="545" t="s">
        <v>13413</v>
      </c>
      <c r="O10103" s="545" t="s">
        <v>13413</v>
      </c>
      <c r="P10103" s="549">
        <v>7699</v>
      </c>
      <c r="Q10103" s="549">
        <v>1</v>
      </c>
      <c r="R10103" s="549">
        <v>127</v>
      </c>
      <c r="S10103" s="548"/>
      <c r="T10103" s="548"/>
      <c r="U10103" s="99"/>
    </row>
    <row r="10104" spans="1:21" ht="19.5" customHeight="1">
      <c r="A10104" s="545">
        <v>104984</v>
      </c>
      <c r="B10104" s="545" t="s">
        <v>7190</v>
      </c>
      <c r="C10104" s="545" t="s">
        <v>216</v>
      </c>
      <c r="D10104" s="546">
        <v>43840</v>
      </c>
      <c r="E10104" s="171" t="str">
        <f t="shared" si="157"/>
        <v>2020</v>
      </c>
      <c r="F10104" s="547">
        <v>3224</v>
      </c>
      <c r="G10104" s="548">
        <v>0.19</v>
      </c>
      <c r="H10104" s="547">
        <v>2709.24</v>
      </c>
      <c r="I10104" s="545" t="s">
        <v>12650</v>
      </c>
      <c r="J10104" s="545" t="s">
        <v>13297</v>
      </c>
      <c r="K10104" s="545" t="s">
        <v>13413</v>
      </c>
      <c r="L10104" s="545" t="s">
        <v>13413</v>
      </c>
      <c r="M10104" s="548" t="s">
        <v>13758</v>
      </c>
      <c r="N10104" s="545" t="s">
        <v>13413</v>
      </c>
      <c r="O10104" s="545" t="s">
        <v>13413</v>
      </c>
      <c r="P10104" s="549">
        <v>7700</v>
      </c>
      <c r="Q10104" s="549">
        <v>1</v>
      </c>
      <c r="R10104" s="549">
        <v>127</v>
      </c>
      <c r="S10104" s="548">
        <v>2257</v>
      </c>
      <c r="T10104" s="548"/>
      <c r="U10104" s="99"/>
    </row>
    <row r="10105" spans="1:21" ht="19.5" customHeight="1">
      <c r="A10105" s="545">
        <v>104986</v>
      </c>
      <c r="B10105" s="545" t="s">
        <v>6951</v>
      </c>
      <c r="C10105" s="545" t="s">
        <v>216</v>
      </c>
      <c r="D10105" s="546">
        <v>45491</v>
      </c>
      <c r="E10105" s="171" t="str">
        <f t="shared" si="157"/>
        <v>2024</v>
      </c>
      <c r="F10105" s="547">
        <v>287896</v>
      </c>
      <c r="G10105" s="548">
        <v>0.19</v>
      </c>
      <c r="H10105" s="547">
        <v>241929.41</v>
      </c>
      <c r="I10105" s="545" t="s">
        <v>12686</v>
      </c>
      <c r="J10105" s="545" t="s">
        <v>13307</v>
      </c>
      <c r="K10105" s="545" t="s">
        <v>13413</v>
      </c>
      <c r="L10105" s="545" t="s">
        <v>13413</v>
      </c>
      <c r="M10105" s="548" t="s">
        <v>13758</v>
      </c>
      <c r="N10105" s="545" t="s">
        <v>13413</v>
      </c>
      <c r="O10105" s="545" t="s">
        <v>13413</v>
      </c>
      <c r="P10105" s="549">
        <v>7702</v>
      </c>
      <c r="Q10105" s="549">
        <v>1</v>
      </c>
      <c r="R10105" s="549">
        <v>131</v>
      </c>
      <c r="S10105" s="548">
        <v>2228</v>
      </c>
      <c r="T10105" s="548"/>
      <c r="U10105" s="99"/>
    </row>
    <row r="10106" spans="1:21" ht="19.5" customHeight="1">
      <c r="A10106" s="545">
        <v>104987</v>
      </c>
      <c r="B10106" s="545" t="s">
        <v>9821</v>
      </c>
      <c r="C10106" s="545" t="s">
        <v>216</v>
      </c>
      <c r="D10106" s="546"/>
      <c r="E10106" s="171" t="str">
        <f t="shared" si="157"/>
        <v>1900</v>
      </c>
      <c r="F10106" s="547">
        <v>0</v>
      </c>
      <c r="G10106" s="548">
        <v>0</v>
      </c>
      <c r="H10106" s="547">
        <v>0</v>
      </c>
      <c r="I10106" s="545" t="s">
        <v>12686</v>
      </c>
      <c r="J10106" s="545"/>
      <c r="K10106" s="545" t="s">
        <v>13413</v>
      </c>
      <c r="L10106" s="545" t="s">
        <v>13413</v>
      </c>
      <c r="M10106" s="548" t="s">
        <v>13758</v>
      </c>
      <c r="N10106" s="545" t="s">
        <v>13413</v>
      </c>
      <c r="O10106" s="545" t="s">
        <v>13413</v>
      </c>
      <c r="P10106" s="549">
        <v>7703</v>
      </c>
      <c r="Q10106" s="549">
        <v>1</v>
      </c>
      <c r="R10106" s="549">
        <v>131</v>
      </c>
      <c r="S10106" s="548"/>
      <c r="T10106" s="548"/>
      <c r="U10106" s="99"/>
    </row>
    <row r="10107" spans="1:21" ht="19.5" customHeight="1">
      <c r="A10107" s="545">
        <v>104988</v>
      </c>
      <c r="B10107" s="545" t="s">
        <v>9820</v>
      </c>
      <c r="C10107" s="545" t="s">
        <v>216</v>
      </c>
      <c r="D10107" s="546"/>
      <c r="E10107" s="171" t="str">
        <f t="shared" si="157"/>
        <v>1900</v>
      </c>
      <c r="F10107" s="547">
        <v>0</v>
      </c>
      <c r="G10107" s="548">
        <v>0</v>
      </c>
      <c r="H10107" s="547">
        <v>0</v>
      </c>
      <c r="I10107" s="545" t="s">
        <v>12686</v>
      </c>
      <c r="J10107" s="545"/>
      <c r="K10107" s="545" t="s">
        <v>13413</v>
      </c>
      <c r="L10107" s="545" t="s">
        <v>13413</v>
      </c>
      <c r="M10107" s="548" t="s">
        <v>13758</v>
      </c>
      <c r="N10107" s="545" t="s">
        <v>13413</v>
      </c>
      <c r="O10107" s="545" t="s">
        <v>13413</v>
      </c>
      <c r="P10107" s="549">
        <v>7704</v>
      </c>
      <c r="Q10107" s="549">
        <v>1</v>
      </c>
      <c r="R10107" s="549">
        <v>131</v>
      </c>
      <c r="S10107" s="548"/>
      <c r="T10107" s="548"/>
      <c r="U10107" s="99"/>
    </row>
    <row r="10108" spans="1:21" ht="19.5" customHeight="1">
      <c r="A10108" s="545">
        <v>104989</v>
      </c>
      <c r="B10108" s="545" t="s">
        <v>3926</v>
      </c>
      <c r="C10108" s="545" t="s">
        <v>216</v>
      </c>
      <c r="D10108" s="546">
        <v>46052</v>
      </c>
      <c r="E10108" s="171" t="str">
        <f t="shared" si="157"/>
        <v>2026</v>
      </c>
      <c r="F10108" s="547">
        <v>164183</v>
      </c>
      <c r="G10108" s="548">
        <v>0.19</v>
      </c>
      <c r="H10108" s="547">
        <v>137968.91</v>
      </c>
      <c r="I10108" s="545" t="s">
        <v>12741</v>
      </c>
      <c r="J10108" s="545" t="s">
        <v>13307</v>
      </c>
      <c r="K10108" s="545" t="s">
        <v>13413</v>
      </c>
      <c r="L10108" s="545" t="s">
        <v>13413</v>
      </c>
      <c r="M10108" s="548" t="s">
        <v>13758</v>
      </c>
      <c r="N10108" s="545" t="s">
        <v>13413</v>
      </c>
      <c r="O10108" s="545" t="s">
        <v>13413</v>
      </c>
      <c r="P10108" s="549">
        <v>7705</v>
      </c>
      <c r="Q10108" s="549">
        <v>1</v>
      </c>
      <c r="R10108" s="549">
        <v>37</v>
      </c>
      <c r="S10108" s="548">
        <v>2228</v>
      </c>
      <c r="T10108" s="548"/>
      <c r="U10108" s="99"/>
    </row>
    <row r="10109" spans="1:21" ht="19.5" customHeight="1">
      <c r="A10109" s="545">
        <v>104990</v>
      </c>
      <c r="B10109" s="545" t="s">
        <v>7356</v>
      </c>
      <c r="C10109" s="545" t="s">
        <v>216</v>
      </c>
      <c r="D10109" s="546">
        <v>43801</v>
      </c>
      <c r="E10109" s="171" t="str">
        <f t="shared" si="157"/>
        <v>2019</v>
      </c>
      <c r="F10109" s="547">
        <v>147490</v>
      </c>
      <c r="G10109" s="548">
        <v>0.19</v>
      </c>
      <c r="H10109" s="547">
        <v>123941.18</v>
      </c>
      <c r="I10109" s="545" t="s">
        <v>12676</v>
      </c>
      <c r="J10109" s="545" t="s">
        <v>12979</v>
      </c>
      <c r="K10109" s="545" t="s">
        <v>19426</v>
      </c>
      <c r="L10109" s="545" t="s">
        <v>13413</v>
      </c>
      <c r="M10109" s="548" t="s">
        <v>13758</v>
      </c>
      <c r="N10109" s="545" t="s">
        <v>13413</v>
      </c>
      <c r="O10109" s="545" t="s">
        <v>13413</v>
      </c>
      <c r="P10109" s="549">
        <v>7706</v>
      </c>
      <c r="Q10109" s="549">
        <v>1</v>
      </c>
      <c r="R10109" s="549">
        <v>14</v>
      </c>
      <c r="S10109" s="548">
        <v>404</v>
      </c>
      <c r="T10109" s="548"/>
      <c r="U10109" s="99"/>
    </row>
    <row r="10110" spans="1:21" ht="19.5" customHeight="1">
      <c r="A10110" s="545">
        <v>104991</v>
      </c>
      <c r="B10110" s="545" t="s">
        <v>9819</v>
      </c>
      <c r="C10110" s="545" t="s">
        <v>216</v>
      </c>
      <c r="D10110" s="546"/>
      <c r="E10110" s="171" t="str">
        <f t="shared" si="157"/>
        <v>1900</v>
      </c>
      <c r="F10110" s="547">
        <v>0</v>
      </c>
      <c r="G10110" s="548">
        <v>0</v>
      </c>
      <c r="H10110" s="547">
        <v>0</v>
      </c>
      <c r="I10110" s="545" t="s">
        <v>12701</v>
      </c>
      <c r="J10110" s="545"/>
      <c r="K10110" s="545" t="s">
        <v>13413</v>
      </c>
      <c r="L10110" s="545" t="s">
        <v>13413</v>
      </c>
      <c r="M10110" s="548" t="s">
        <v>13758</v>
      </c>
      <c r="N10110" s="545" t="s">
        <v>13413</v>
      </c>
      <c r="O10110" s="545" t="s">
        <v>13413</v>
      </c>
      <c r="P10110" s="549">
        <v>7707</v>
      </c>
      <c r="Q10110" s="549">
        <v>1</v>
      </c>
      <c r="R10110" s="549">
        <v>10</v>
      </c>
      <c r="S10110" s="548"/>
      <c r="T10110" s="548"/>
      <c r="U10110" s="99"/>
    </row>
    <row r="10111" spans="1:21" ht="19.5" customHeight="1">
      <c r="A10111" s="545">
        <v>104992</v>
      </c>
      <c r="B10111" s="545" t="s">
        <v>9818</v>
      </c>
      <c r="C10111" s="545" t="s">
        <v>216</v>
      </c>
      <c r="D10111" s="546"/>
      <c r="E10111" s="171" t="str">
        <f t="shared" si="157"/>
        <v>1900</v>
      </c>
      <c r="F10111" s="547">
        <v>0</v>
      </c>
      <c r="G10111" s="548">
        <v>0</v>
      </c>
      <c r="H10111" s="547">
        <v>0</v>
      </c>
      <c r="I10111" s="545" t="s">
        <v>12973</v>
      </c>
      <c r="J10111" s="545"/>
      <c r="K10111" s="545" t="s">
        <v>13413</v>
      </c>
      <c r="L10111" s="545" t="s">
        <v>13413</v>
      </c>
      <c r="M10111" s="548" t="s">
        <v>13758</v>
      </c>
      <c r="N10111" s="545" t="s">
        <v>13413</v>
      </c>
      <c r="O10111" s="545" t="s">
        <v>13413</v>
      </c>
      <c r="P10111" s="549">
        <v>7708</v>
      </c>
      <c r="Q10111" s="549">
        <v>1</v>
      </c>
      <c r="R10111" s="549">
        <v>59</v>
      </c>
      <c r="S10111" s="548"/>
      <c r="T10111" s="548"/>
      <c r="U10111" s="99"/>
    </row>
    <row r="10112" spans="1:21" ht="19.5" customHeight="1">
      <c r="A10112" s="545">
        <v>104993</v>
      </c>
      <c r="B10112" s="545" t="s">
        <v>9817</v>
      </c>
      <c r="C10112" s="545" t="s">
        <v>216</v>
      </c>
      <c r="D10112" s="546"/>
      <c r="E10112" s="171" t="str">
        <f t="shared" si="157"/>
        <v>1900</v>
      </c>
      <c r="F10112" s="547">
        <v>0</v>
      </c>
      <c r="G10112" s="548">
        <v>0</v>
      </c>
      <c r="H10112" s="547">
        <v>0</v>
      </c>
      <c r="I10112" s="545" t="s">
        <v>12701</v>
      </c>
      <c r="J10112" s="545"/>
      <c r="K10112" s="545" t="s">
        <v>13413</v>
      </c>
      <c r="L10112" s="545" t="s">
        <v>13413</v>
      </c>
      <c r="M10112" s="548" t="s">
        <v>13758</v>
      </c>
      <c r="N10112" s="545" t="s">
        <v>13413</v>
      </c>
      <c r="O10112" s="545" t="s">
        <v>13413</v>
      </c>
      <c r="P10112" s="549">
        <v>7709</v>
      </c>
      <c r="Q10112" s="549">
        <v>1</v>
      </c>
      <c r="R10112" s="549">
        <v>10</v>
      </c>
      <c r="S10112" s="548"/>
      <c r="T10112" s="548"/>
      <c r="U10112" s="99"/>
    </row>
    <row r="10113" spans="1:21" ht="19.5" customHeight="1">
      <c r="A10113" s="545">
        <v>104994</v>
      </c>
      <c r="B10113" s="545" t="s">
        <v>1436</v>
      </c>
      <c r="C10113" s="545" t="s">
        <v>216</v>
      </c>
      <c r="D10113" s="546">
        <v>44591</v>
      </c>
      <c r="E10113" s="171" t="str">
        <f t="shared" si="157"/>
        <v>2022</v>
      </c>
      <c r="F10113" s="547">
        <v>925</v>
      </c>
      <c r="G10113" s="548">
        <v>0.19</v>
      </c>
      <c r="H10113" s="547">
        <v>777.31</v>
      </c>
      <c r="I10113" s="545" t="s">
        <v>12659</v>
      </c>
      <c r="J10113" s="545" t="s">
        <v>13297</v>
      </c>
      <c r="K10113" s="545" t="s">
        <v>13413</v>
      </c>
      <c r="L10113" s="545" t="s">
        <v>13413</v>
      </c>
      <c r="M10113" s="548" t="s">
        <v>13758</v>
      </c>
      <c r="N10113" s="545" t="s">
        <v>13413</v>
      </c>
      <c r="O10113" s="545" t="s">
        <v>13413</v>
      </c>
      <c r="P10113" s="549">
        <v>7710</v>
      </c>
      <c r="Q10113" s="549">
        <v>1</v>
      </c>
      <c r="R10113" s="549">
        <v>116</v>
      </c>
      <c r="S10113" s="548">
        <v>2257</v>
      </c>
      <c r="T10113" s="548"/>
      <c r="U10113" s="99"/>
    </row>
    <row r="10114" spans="1:21" ht="19.5" customHeight="1">
      <c r="A10114" s="545">
        <v>104995</v>
      </c>
      <c r="B10114" s="545" t="s">
        <v>2457</v>
      </c>
      <c r="C10114" s="545" t="s">
        <v>216</v>
      </c>
      <c r="D10114" s="546">
        <v>43529</v>
      </c>
      <c r="E10114" s="171" t="str">
        <f t="shared" si="157"/>
        <v>2019</v>
      </c>
      <c r="F10114" s="547">
        <v>103602</v>
      </c>
      <c r="G10114" s="548">
        <v>0.19</v>
      </c>
      <c r="H10114" s="547">
        <v>87060.5</v>
      </c>
      <c r="I10114" s="545" t="s">
        <v>12642</v>
      </c>
      <c r="J10114" s="545" t="s">
        <v>13298</v>
      </c>
      <c r="K10114" s="545" t="s">
        <v>13413</v>
      </c>
      <c r="L10114" s="545" t="s">
        <v>13413</v>
      </c>
      <c r="M10114" s="548" t="s">
        <v>13758</v>
      </c>
      <c r="N10114" s="545" t="s">
        <v>13413</v>
      </c>
      <c r="O10114" s="545" t="s">
        <v>13413</v>
      </c>
      <c r="P10114" s="549">
        <v>7711</v>
      </c>
      <c r="Q10114" s="549">
        <v>1</v>
      </c>
      <c r="R10114" s="549">
        <v>135</v>
      </c>
      <c r="S10114" s="548">
        <v>1012</v>
      </c>
      <c r="T10114" s="548"/>
      <c r="U10114" s="99"/>
    </row>
    <row r="10115" spans="1:21" ht="19.5" customHeight="1">
      <c r="A10115" s="545">
        <v>104996</v>
      </c>
      <c r="B10115" s="545" t="s">
        <v>1696</v>
      </c>
      <c r="C10115" s="545" t="s">
        <v>209</v>
      </c>
      <c r="D10115" s="546"/>
      <c r="E10115" s="171" t="str">
        <f t="shared" si="157"/>
        <v>1900</v>
      </c>
      <c r="F10115" s="547">
        <v>0</v>
      </c>
      <c r="G10115" s="548">
        <v>0</v>
      </c>
      <c r="H10115" s="547">
        <v>0</v>
      </c>
      <c r="I10115" s="545" t="s">
        <v>12709</v>
      </c>
      <c r="J10115" s="545"/>
      <c r="K10115" s="545" t="s">
        <v>13413</v>
      </c>
      <c r="L10115" s="545" t="s">
        <v>13413</v>
      </c>
      <c r="M10115" s="548" t="s">
        <v>13758</v>
      </c>
      <c r="N10115" s="545" t="s">
        <v>13413</v>
      </c>
      <c r="O10115" s="545" t="s">
        <v>13413</v>
      </c>
      <c r="P10115" s="549">
        <v>7712</v>
      </c>
      <c r="Q10115" s="549">
        <v>1</v>
      </c>
      <c r="R10115" s="549">
        <v>124</v>
      </c>
      <c r="S10115" s="548"/>
      <c r="T10115" s="548"/>
      <c r="U10115" s="99"/>
    </row>
    <row r="10116" spans="1:21" ht="19.5" customHeight="1">
      <c r="A10116" s="545">
        <v>104997</v>
      </c>
      <c r="B10116" s="545" t="s">
        <v>6182</v>
      </c>
      <c r="C10116" s="545" t="s">
        <v>216</v>
      </c>
      <c r="D10116" s="546">
        <v>46052</v>
      </c>
      <c r="E10116" s="171" t="str">
        <f t="shared" ref="E10116:E10179" si="158">TEXT(D10116,"YYYY")</f>
        <v>2026</v>
      </c>
      <c r="F10116" s="547">
        <v>94064</v>
      </c>
      <c r="G10116" s="548">
        <v>0.19</v>
      </c>
      <c r="H10116" s="547">
        <v>79045.38</v>
      </c>
      <c r="I10116" s="545" t="s">
        <v>12650</v>
      </c>
      <c r="J10116" s="545" t="s">
        <v>13307</v>
      </c>
      <c r="K10116" s="545" t="s">
        <v>13413</v>
      </c>
      <c r="L10116" s="545" t="s">
        <v>13413</v>
      </c>
      <c r="M10116" s="548" t="s">
        <v>13758</v>
      </c>
      <c r="N10116" s="545" t="s">
        <v>13413</v>
      </c>
      <c r="O10116" s="545" t="s">
        <v>13413</v>
      </c>
      <c r="P10116" s="549">
        <v>7713</v>
      </c>
      <c r="Q10116" s="549">
        <v>1</v>
      </c>
      <c r="R10116" s="549">
        <v>127</v>
      </c>
      <c r="S10116" s="548">
        <v>2228</v>
      </c>
      <c r="T10116" s="548"/>
      <c r="U10116" s="99"/>
    </row>
    <row r="10117" spans="1:21" ht="19.5" customHeight="1">
      <c r="A10117" s="545">
        <v>104998</v>
      </c>
      <c r="B10117" s="545" t="s">
        <v>2205</v>
      </c>
      <c r="C10117" s="545" t="s">
        <v>216</v>
      </c>
      <c r="D10117" s="546">
        <v>46052</v>
      </c>
      <c r="E10117" s="171" t="str">
        <f t="shared" si="158"/>
        <v>2026</v>
      </c>
      <c r="F10117" s="547">
        <v>234091</v>
      </c>
      <c r="G10117" s="548">
        <v>0.19</v>
      </c>
      <c r="H10117" s="547">
        <v>196715.13</v>
      </c>
      <c r="I10117" s="545" t="s">
        <v>12650</v>
      </c>
      <c r="J10117" s="545" t="s">
        <v>13307</v>
      </c>
      <c r="K10117" s="545" t="s">
        <v>19427</v>
      </c>
      <c r="L10117" s="545" t="s">
        <v>13413</v>
      </c>
      <c r="M10117" s="548" t="s">
        <v>13758</v>
      </c>
      <c r="N10117" s="545" t="s">
        <v>13413</v>
      </c>
      <c r="O10117" s="545" t="s">
        <v>13413</v>
      </c>
      <c r="P10117" s="549">
        <v>7714</v>
      </c>
      <c r="Q10117" s="549">
        <v>1</v>
      </c>
      <c r="R10117" s="549">
        <v>127</v>
      </c>
      <c r="S10117" s="548">
        <v>2228</v>
      </c>
      <c r="T10117" s="548"/>
      <c r="U10117" s="99"/>
    </row>
    <row r="10118" spans="1:21" ht="19.5" customHeight="1">
      <c r="A10118" s="545">
        <v>104999</v>
      </c>
      <c r="B10118" s="545" t="s">
        <v>6181</v>
      </c>
      <c r="C10118" s="545" t="s">
        <v>216</v>
      </c>
      <c r="D10118" s="546">
        <v>46064</v>
      </c>
      <c r="E10118" s="171" t="str">
        <f t="shared" si="158"/>
        <v>2026</v>
      </c>
      <c r="F10118" s="547">
        <v>128491</v>
      </c>
      <c r="G10118" s="548">
        <v>0.19</v>
      </c>
      <c r="H10118" s="547">
        <v>107975.63</v>
      </c>
      <c r="I10118" s="545" t="s">
        <v>12650</v>
      </c>
      <c r="J10118" s="545" t="s">
        <v>13298</v>
      </c>
      <c r="K10118" s="545" t="s">
        <v>13413</v>
      </c>
      <c r="L10118" s="545" t="s">
        <v>13413</v>
      </c>
      <c r="M10118" s="548" t="s">
        <v>13758</v>
      </c>
      <c r="N10118" s="545" t="s">
        <v>13413</v>
      </c>
      <c r="O10118" s="545" t="s">
        <v>13413</v>
      </c>
      <c r="P10118" s="549">
        <v>7715</v>
      </c>
      <c r="Q10118" s="549">
        <v>1</v>
      </c>
      <c r="R10118" s="549">
        <v>127</v>
      </c>
      <c r="S10118" s="548">
        <v>1012</v>
      </c>
      <c r="T10118" s="548"/>
      <c r="U10118" s="99"/>
    </row>
    <row r="10119" spans="1:21" ht="19.5" customHeight="1">
      <c r="A10119" s="545">
        <v>105000</v>
      </c>
      <c r="B10119" s="545" t="s">
        <v>2024</v>
      </c>
      <c r="C10119" s="545" t="s">
        <v>216</v>
      </c>
      <c r="D10119" s="546">
        <v>46052</v>
      </c>
      <c r="E10119" s="171" t="str">
        <f t="shared" si="158"/>
        <v>2026</v>
      </c>
      <c r="F10119" s="547">
        <v>27698</v>
      </c>
      <c r="G10119" s="548">
        <v>0.19</v>
      </c>
      <c r="H10119" s="547">
        <v>23275.63</v>
      </c>
      <c r="I10119" s="545" t="s">
        <v>12650</v>
      </c>
      <c r="J10119" s="545" t="s">
        <v>13307</v>
      </c>
      <c r="K10119" s="545" t="s">
        <v>13413</v>
      </c>
      <c r="L10119" s="545" t="s">
        <v>13413</v>
      </c>
      <c r="M10119" s="548" t="s">
        <v>13758</v>
      </c>
      <c r="N10119" s="545" t="s">
        <v>13413</v>
      </c>
      <c r="O10119" s="545" t="s">
        <v>13413</v>
      </c>
      <c r="P10119" s="549">
        <v>7716</v>
      </c>
      <c r="Q10119" s="549">
        <v>1</v>
      </c>
      <c r="R10119" s="549">
        <v>127</v>
      </c>
      <c r="S10119" s="548">
        <v>2228</v>
      </c>
      <c r="T10119" s="548"/>
      <c r="U10119" s="99"/>
    </row>
    <row r="10120" spans="1:21" ht="19.5" customHeight="1">
      <c r="A10120" s="545">
        <v>105001</v>
      </c>
      <c r="B10120" s="545" t="s">
        <v>9816</v>
      </c>
      <c r="C10120" s="545" t="s">
        <v>216</v>
      </c>
      <c r="D10120" s="546"/>
      <c r="E10120" s="171" t="str">
        <f t="shared" si="158"/>
        <v>1900</v>
      </c>
      <c r="F10120" s="547">
        <v>0</v>
      </c>
      <c r="G10120" s="548">
        <v>0</v>
      </c>
      <c r="H10120" s="547">
        <v>0</v>
      </c>
      <c r="I10120" s="545" t="s">
        <v>12650</v>
      </c>
      <c r="J10120" s="545"/>
      <c r="K10120" s="545" t="s">
        <v>19428</v>
      </c>
      <c r="L10120" s="545" t="s">
        <v>13413</v>
      </c>
      <c r="M10120" s="548" t="s">
        <v>13758</v>
      </c>
      <c r="N10120" s="545" t="s">
        <v>13413</v>
      </c>
      <c r="O10120" s="545" t="s">
        <v>13413</v>
      </c>
      <c r="P10120" s="549">
        <v>7717</v>
      </c>
      <c r="Q10120" s="549">
        <v>1</v>
      </c>
      <c r="R10120" s="549">
        <v>127</v>
      </c>
      <c r="S10120" s="548"/>
      <c r="T10120" s="548"/>
      <c r="U10120" s="99"/>
    </row>
    <row r="10121" spans="1:21" ht="19.5" customHeight="1">
      <c r="A10121" s="545">
        <v>105002</v>
      </c>
      <c r="B10121" s="545" t="s">
        <v>6180</v>
      </c>
      <c r="C10121" s="545" t="s">
        <v>216</v>
      </c>
      <c r="D10121" s="546">
        <v>46064</v>
      </c>
      <c r="E10121" s="171" t="str">
        <f t="shared" si="158"/>
        <v>2026</v>
      </c>
      <c r="F10121" s="547">
        <v>35700</v>
      </c>
      <c r="G10121" s="548">
        <v>0.19</v>
      </c>
      <c r="H10121" s="547">
        <v>30000</v>
      </c>
      <c r="I10121" s="545" t="s">
        <v>12650</v>
      </c>
      <c r="J10121" s="545" t="s">
        <v>13296</v>
      </c>
      <c r="K10121" s="545" t="s">
        <v>19429</v>
      </c>
      <c r="L10121" s="545" t="s">
        <v>19430</v>
      </c>
      <c r="M10121" s="548" t="s">
        <v>13758</v>
      </c>
      <c r="N10121" s="545" t="s">
        <v>13413</v>
      </c>
      <c r="O10121" s="545" t="s">
        <v>13413</v>
      </c>
      <c r="P10121" s="549">
        <v>7718</v>
      </c>
      <c r="Q10121" s="549">
        <v>1</v>
      </c>
      <c r="R10121" s="549">
        <v>127</v>
      </c>
      <c r="S10121" s="548">
        <v>2218</v>
      </c>
      <c r="T10121" s="548"/>
      <c r="U10121" s="99"/>
    </row>
    <row r="10122" spans="1:21" ht="19.5" customHeight="1">
      <c r="A10122" s="545">
        <v>105003</v>
      </c>
      <c r="B10122" s="545" t="s">
        <v>2078</v>
      </c>
      <c r="C10122" s="545" t="s">
        <v>216</v>
      </c>
      <c r="D10122" s="546">
        <v>46052</v>
      </c>
      <c r="E10122" s="171" t="str">
        <f t="shared" si="158"/>
        <v>2026</v>
      </c>
      <c r="F10122" s="547">
        <v>11448</v>
      </c>
      <c r="G10122" s="548">
        <v>0.19</v>
      </c>
      <c r="H10122" s="547">
        <v>9620.17</v>
      </c>
      <c r="I10122" s="545" t="s">
        <v>12650</v>
      </c>
      <c r="J10122" s="545" t="s">
        <v>13307</v>
      </c>
      <c r="K10122" s="545" t="s">
        <v>13413</v>
      </c>
      <c r="L10122" s="545" t="s">
        <v>13413</v>
      </c>
      <c r="M10122" s="548" t="s">
        <v>13758</v>
      </c>
      <c r="N10122" s="545" t="s">
        <v>13413</v>
      </c>
      <c r="O10122" s="545" t="s">
        <v>13413</v>
      </c>
      <c r="P10122" s="549">
        <v>7719</v>
      </c>
      <c r="Q10122" s="549">
        <v>1</v>
      </c>
      <c r="R10122" s="549">
        <v>127</v>
      </c>
      <c r="S10122" s="548">
        <v>2228</v>
      </c>
      <c r="T10122" s="548"/>
      <c r="U10122" s="99"/>
    </row>
    <row r="10123" spans="1:21" ht="19.5" customHeight="1">
      <c r="A10123" s="545">
        <v>105004</v>
      </c>
      <c r="B10123" s="545" t="s">
        <v>1790</v>
      </c>
      <c r="C10123" s="545" t="s">
        <v>216</v>
      </c>
      <c r="D10123" s="546">
        <v>46052</v>
      </c>
      <c r="E10123" s="171" t="str">
        <f t="shared" si="158"/>
        <v>2026</v>
      </c>
      <c r="F10123" s="547">
        <v>25043</v>
      </c>
      <c r="G10123" s="548">
        <v>0.19</v>
      </c>
      <c r="H10123" s="547">
        <v>21044.54</v>
      </c>
      <c r="I10123" s="545" t="s">
        <v>12650</v>
      </c>
      <c r="J10123" s="545" t="s">
        <v>13307</v>
      </c>
      <c r="K10123" s="545" t="s">
        <v>13413</v>
      </c>
      <c r="L10123" s="545" t="s">
        <v>13413</v>
      </c>
      <c r="M10123" s="548" t="s">
        <v>13758</v>
      </c>
      <c r="N10123" s="545" t="s">
        <v>13413</v>
      </c>
      <c r="O10123" s="545" t="s">
        <v>13413</v>
      </c>
      <c r="P10123" s="549">
        <v>7720</v>
      </c>
      <c r="Q10123" s="549">
        <v>1</v>
      </c>
      <c r="R10123" s="549">
        <v>127</v>
      </c>
      <c r="S10123" s="548">
        <v>2228</v>
      </c>
      <c r="T10123" s="548"/>
      <c r="U10123" s="99"/>
    </row>
    <row r="10124" spans="1:21" ht="19.5" customHeight="1">
      <c r="A10124" s="545">
        <v>105005</v>
      </c>
      <c r="B10124" s="545" t="s">
        <v>1419</v>
      </c>
      <c r="C10124" s="545" t="s">
        <v>216</v>
      </c>
      <c r="D10124" s="546">
        <v>46062</v>
      </c>
      <c r="E10124" s="171" t="str">
        <f t="shared" si="158"/>
        <v>2026</v>
      </c>
      <c r="F10124" s="547">
        <v>6015</v>
      </c>
      <c r="G10124" s="548">
        <v>0.19</v>
      </c>
      <c r="H10124" s="547">
        <v>5054.62</v>
      </c>
      <c r="I10124" s="545" t="s">
        <v>12659</v>
      </c>
      <c r="J10124" s="545" t="s">
        <v>13296</v>
      </c>
      <c r="K10124" s="545" t="s">
        <v>13413</v>
      </c>
      <c r="L10124" s="545" t="s">
        <v>13413</v>
      </c>
      <c r="M10124" s="548" t="s">
        <v>13758</v>
      </c>
      <c r="N10124" s="545" t="s">
        <v>13413</v>
      </c>
      <c r="O10124" s="545" t="s">
        <v>13413</v>
      </c>
      <c r="P10124" s="549">
        <v>7721</v>
      </c>
      <c r="Q10124" s="549">
        <v>1</v>
      </c>
      <c r="R10124" s="549">
        <v>116</v>
      </c>
      <c r="S10124" s="548">
        <v>2218</v>
      </c>
      <c r="T10124" s="548"/>
      <c r="U10124" s="99"/>
    </row>
    <row r="10125" spans="1:21" ht="19.5" customHeight="1">
      <c r="A10125" s="545">
        <v>105006</v>
      </c>
      <c r="B10125" s="545" t="s">
        <v>1420</v>
      </c>
      <c r="C10125" s="545" t="s">
        <v>216</v>
      </c>
      <c r="D10125" s="546">
        <v>46062</v>
      </c>
      <c r="E10125" s="171" t="str">
        <f t="shared" si="158"/>
        <v>2026</v>
      </c>
      <c r="F10125" s="547">
        <v>4364</v>
      </c>
      <c r="G10125" s="548">
        <v>0.19</v>
      </c>
      <c r="H10125" s="547">
        <v>3667.23</v>
      </c>
      <c r="I10125" s="545" t="s">
        <v>12659</v>
      </c>
      <c r="J10125" s="545" t="s">
        <v>13298</v>
      </c>
      <c r="K10125" s="545" t="s">
        <v>19431</v>
      </c>
      <c r="L10125" s="545" t="s">
        <v>13413</v>
      </c>
      <c r="M10125" s="548" t="s">
        <v>13758</v>
      </c>
      <c r="N10125" s="545" t="s">
        <v>13413</v>
      </c>
      <c r="O10125" s="545" t="s">
        <v>13413</v>
      </c>
      <c r="P10125" s="549">
        <v>7722</v>
      </c>
      <c r="Q10125" s="549">
        <v>1</v>
      </c>
      <c r="R10125" s="549">
        <v>116</v>
      </c>
      <c r="S10125" s="548">
        <v>1012</v>
      </c>
      <c r="T10125" s="548"/>
      <c r="U10125" s="99"/>
    </row>
    <row r="10126" spans="1:21" ht="19.5" customHeight="1">
      <c r="A10126" s="545">
        <v>105007</v>
      </c>
      <c r="B10126" s="545" t="s">
        <v>6179</v>
      </c>
      <c r="C10126" s="545" t="s">
        <v>216</v>
      </c>
      <c r="D10126" s="546">
        <v>46052</v>
      </c>
      <c r="E10126" s="171" t="str">
        <f t="shared" si="158"/>
        <v>2026</v>
      </c>
      <c r="F10126" s="547">
        <v>14237</v>
      </c>
      <c r="G10126" s="548">
        <v>0.19</v>
      </c>
      <c r="H10126" s="547">
        <v>11963.87</v>
      </c>
      <c r="I10126" s="545" t="s">
        <v>12650</v>
      </c>
      <c r="J10126" s="545" t="s">
        <v>13307</v>
      </c>
      <c r="K10126" s="545" t="s">
        <v>13413</v>
      </c>
      <c r="L10126" s="545" t="s">
        <v>13413</v>
      </c>
      <c r="M10126" s="548" t="s">
        <v>13758</v>
      </c>
      <c r="N10126" s="545" t="s">
        <v>13413</v>
      </c>
      <c r="O10126" s="545" t="s">
        <v>13413</v>
      </c>
      <c r="P10126" s="549">
        <v>7723</v>
      </c>
      <c r="Q10126" s="549">
        <v>1</v>
      </c>
      <c r="R10126" s="549">
        <v>127</v>
      </c>
      <c r="S10126" s="548">
        <v>2228</v>
      </c>
      <c r="T10126" s="548"/>
      <c r="U10126" s="99"/>
    </row>
    <row r="10127" spans="1:21" ht="19.5" customHeight="1">
      <c r="A10127" s="545">
        <v>105008</v>
      </c>
      <c r="B10127" s="545" t="s">
        <v>9815</v>
      </c>
      <c r="C10127" s="545" t="s">
        <v>216</v>
      </c>
      <c r="D10127" s="546"/>
      <c r="E10127" s="171" t="str">
        <f t="shared" si="158"/>
        <v>1900</v>
      </c>
      <c r="F10127" s="547">
        <v>0</v>
      </c>
      <c r="G10127" s="548">
        <v>0</v>
      </c>
      <c r="H10127" s="547">
        <v>0</v>
      </c>
      <c r="I10127" s="545" t="s">
        <v>12650</v>
      </c>
      <c r="J10127" s="545"/>
      <c r="K10127" s="545" t="s">
        <v>19432</v>
      </c>
      <c r="L10127" s="545" t="s">
        <v>13413</v>
      </c>
      <c r="M10127" s="548" t="s">
        <v>13758</v>
      </c>
      <c r="N10127" s="545" t="s">
        <v>13413</v>
      </c>
      <c r="O10127" s="545" t="s">
        <v>13413</v>
      </c>
      <c r="P10127" s="549">
        <v>7724</v>
      </c>
      <c r="Q10127" s="549">
        <v>1</v>
      </c>
      <c r="R10127" s="549">
        <v>127</v>
      </c>
      <c r="S10127" s="548"/>
      <c r="T10127" s="548"/>
      <c r="U10127" s="99"/>
    </row>
    <row r="10128" spans="1:21" ht="19.5" customHeight="1">
      <c r="A10128" s="545">
        <v>105009</v>
      </c>
      <c r="B10128" s="545" t="s">
        <v>1355</v>
      </c>
      <c r="C10128" s="545" t="s">
        <v>216</v>
      </c>
      <c r="D10128" s="546">
        <v>46052</v>
      </c>
      <c r="E10128" s="171" t="str">
        <f t="shared" si="158"/>
        <v>2026</v>
      </c>
      <c r="F10128" s="547">
        <v>6106</v>
      </c>
      <c r="G10128" s="548">
        <v>0.19</v>
      </c>
      <c r="H10128" s="547">
        <v>5131.09</v>
      </c>
      <c r="I10128" s="545" t="s">
        <v>12659</v>
      </c>
      <c r="J10128" s="545" t="s">
        <v>13307</v>
      </c>
      <c r="K10128" s="545" t="s">
        <v>19433</v>
      </c>
      <c r="L10128" s="545" t="s">
        <v>13413</v>
      </c>
      <c r="M10128" s="548" t="s">
        <v>13758</v>
      </c>
      <c r="N10128" s="545" t="s">
        <v>13413</v>
      </c>
      <c r="O10128" s="545" t="s">
        <v>13413</v>
      </c>
      <c r="P10128" s="549">
        <v>7725</v>
      </c>
      <c r="Q10128" s="549">
        <v>1</v>
      </c>
      <c r="R10128" s="549">
        <v>116</v>
      </c>
      <c r="S10128" s="548">
        <v>2228</v>
      </c>
      <c r="T10128" s="548"/>
      <c r="U10128" s="99"/>
    </row>
    <row r="10129" spans="1:21" ht="19.5" customHeight="1">
      <c r="A10129" s="545">
        <v>105010</v>
      </c>
      <c r="B10129" s="545" t="s">
        <v>9814</v>
      </c>
      <c r="C10129" s="545" t="s">
        <v>216</v>
      </c>
      <c r="D10129" s="546"/>
      <c r="E10129" s="171" t="str">
        <f t="shared" si="158"/>
        <v>1900</v>
      </c>
      <c r="F10129" s="547">
        <v>0</v>
      </c>
      <c r="G10129" s="548">
        <v>0</v>
      </c>
      <c r="H10129" s="547">
        <v>0</v>
      </c>
      <c r="I10129" s="545" t="s">
        <v>12650</v>
      </c>
      <c r="J10129" s="545"/>
      <c r="K10129" s="545" t="s">
        <v>19434</v>
      </c>
      <c r="L10129" s="545" t="s">
        <v>13413</v>
      </c>
      <c r="M10129" s="548" t="s">
        <v>13758</v>
      </c>
      <c r="N10129" s="545" t="s">
        <v>13413</v>
      </c>
      <c r="O10129" s="545" t="s">
        <v>13413</v>
      </c>
      <c r="P10129" s="549">
        <v>7726</v>
      </c>
      <c r="Q10129" s="549">
        <v>1</v>
      </c>
      <c r="R10129" s="549">
        <v>127</v>
      </c>
      <c r="S10129" s="548"/>
      <c r="T10129" s="548"/>
      <c r="U10129" s="99"/>
    </row>
    <row r="10130" spans="1:21" ht="19.5" customHeight="1">
      <c r="A10130" s="545">
        <v>105011</v>
      </c>
      <c r="B10130" s="545" t="s">
        <v>6178</v>
      </c>
      <c r="C10130" s="545" t="s">
        <v>216</v>
      </c>
      <c r="D10130" s="546">
        <v>46064</v>
      </c>
      <c r="E10130" s="171" t="str">
        <f t="shared" si="158"/>
        <v>2026</v>
      </c>
      <c r="F10130" s="547">
        <v>13723</v>
      </c>
      <c r="G10130" s="548">
        <v>0.19</v>
      </c>
      <c r="H10130" s="547">
        <v>11531.93</v>
      </c>
      <c r="I10130" s="545" t="s">
        <v>12650</v>
      </c>
      <c r="J10130" s="545" t="s">
        <v>13298</v>
      </c>
      <c r="K10130" s="545" t="s">
        <v>13413</v>
      </c>
      <c r="L10130" s="545" t="s">
        <v>13413</v>
      </c>
      <c r="M10130" s="548" t="s">
        <v>13758</v>
      </c>
      <c r="N10130" s="545" t="s">
        <v>13413</v>
      </c>
      <c r="O10130" s="545" t="s">
        <v>13413</v>
      </c>
      <c r="P10130" s="549">
        <v>7727</v>
      </c>
      <c r="Q10130" s="549">
        <v>1</v>
      </c>
      <c r="R10130" s="549">
        <v>127</v>
      </c>
      <c r="S10130" s="548">
        <v>1012</v>
      </c>
      <c r="T10130" s="548"/>
      <c r="U10130" s="99"/>
    </row>
    <row r="10131" spans="1:21" ht="19.5" customHeight="1">
      <c r="A10131" s="545">
        <v>105012</v>
      </c>
      <c r="B10131" s="545" t="s">
        <v>9813</v>
      </c>
      <c r="C10131" s="545" t="s">
        <v>216</v>
      </c>
      <c r="D10131" s="546"/>
      <c r="E10131" s="171" t="str">
        <f t="shared" si="158"/>
        <v>1900</v>
      </c>
      <c r="F10131" s="547">
        <v>0</v>
      </c>
      <c r="G10131" s="548">
        <v>0</v>
      </c>
      <c r="H10131" s="547">
        <v>0</v>
      </c>
      <c r="I10131" s="545" t="s">
        <v>12650</v>
      </c>
      <c r="J10131" s="545"/>
      <c r="K10131" s="545" t="s">
        <v>19435</v>
      </c>
      <c r="L10131" s="545" t="s">
        <v>13413</v>
      </c>
      <c r="M10131" s="548" t="s">
        <v>13758</v>
      </c>
      <c r="N10131" s="545" t="s">
        <v>13413</v>
      </c>
      <c r="O10131" s="545" t="s">
        <v>13413</v>
      </c>
      <c r="P10131" s="549">
        <v>7728</v>
      </c>
      <c r="Q10131" s="549">
        <v>1</v>
      </c>
      <c r="R10131" s="549">
        <v>127</v>
      </c>
      <c r="S10131" s="548"/>
      <c r="T10131" s="548"/>
      <c r="U10131" s="99"/>
    </row>
    <row r="10132" spans="1:21" ht="19.5" customHeight="1">
      <c r="A10132" s="545">
        <v>105013</v>
      </c>
      <c r="B10132" s="545" t="s">
        <v>6177</v>
      </c>
      <c r="C10132" s="545" t="s">
        <v>216</v>
      </c>
      <c r="D10132" s="546">
        <v>46052</v>
      </c>
      <c r="E10132" s="171" t="str">
        <f t="shared" si="158"/>
        <v>2026</v>
      </c>
      <c r="F10132" s="547">
        <v>6869</v>
      </c>
      <c r="G10132" s="548">
        <v>0.19</v>
      </c>
      <c r="H10132" s="547">
        <v>5772.27</v>
      </c>
      <c r="I10132" s="545" t="s">
        <v>12650</v>
      </c>
      <c r="J10132" s="545" t="s">
        <v>13307</v>
      </c>
      <c r="K10132" s="545" t="s">
        <v>13413</v>
      </c>
      <c r="L10132" s="545" t="s">
        <v>13413</v>
      </c>
      <c r="M10132" s="548" t="s">
        <v>13758</v>
      </c>
      <c r="N10132" s="545" t="s">
        <v>13413</v>
      </c>
      <c r="O10132" s="545" t="s">
        <v>13413</v>
      </c>
      <c r="P10132" s="549">
        <v>7729</v>
      </c>
      <c r="Q10132" s="549">
        <v>1</v>
      </c>
      <c r="R10132" s="549">
        <v>127</v>
      </c>
      <c r="S10132" s="548">
        <v>2228</v>
      </c>
      <c r="T10132" s="548"/>
      <c r="U10132" s="99"/>
    </row>
    <row r="10133" spans="1:21" ht="19.5" customHeight="1">
      <c r="A10133" s="545">
        <v>105014</v>
      </c>
      <c r="B10133" s="545" t="s">
        <v>6176</v>
      </c>
      <c r="C10133" s="545" t="s">
        <v>216</v>
      </c>
      <c r="D10133" s="546">
        <v>46052</v>
      </c>
      <c r="E10133" s="171" t="str">
        <f t="shared" si="158"/>
        <v>2026</v>
      </c>
      <c r="F10133" s="547">
        <v>7204</v>
      </c>
      <c r="G10133" s="548">
        <v>0.19</v>
      </c>
      <c r="H10133" s="547">
        <v>6053.78</v>
      </c>
      <c r="I10133" s="545" t="s">
        <v>12650</v>
      </c>
      <c r="J10133" s="545" t="s">
        <v>13307</v>
      </c>
      <c r="K10133" s="545" t="s">
        <v>13413</v>
      </c>
      <c r="L10133" s="545" t="s">
        <v>13413</v>
      </c>
      <c r="M10133" s="548" t="s">
        <v>13758</v>
      </c>
      <c r="N10133" s="545" t="s">
        <v>13413</v>
      </c>
      <c r="O10133" s="545" t="s">
        <v>13413</v>
      </c>
      <c r="P10133" s="549">
        <v>7730</v>
      </c>
      <c r="Q10133" s="549">
        <v>1</v>
      </c>
      <c r="R10133" s="549">
        <v>127</v>
      </c>
      <c r="S10133" s="548">
        <v>2228</v>
      </c>
      <c r="T10133" s="548"/>
      <c r="U10133" s="99"/>
    </row>
    <row r="10134" spans="1:21" ht="19.5" customHeight="1">
      <c r="A10134" s="545">
        <v>105015</v>
      </c>
      <c r="B10134" s="545" t="s">
        <v>2030</v>
      </c>
      <c r="C10134" s="545" t="s">
        <v>216</v>
      </c>
      <c r="D10134" s="546">
        <v>46052</v>
      </c>
      <c r="E10134" s="171" t="str">
        <f t="shared" si="158"/>
        <v>2026</v>
      </c>
      <c r="F10134" s="547">
        <v>37363</v>
      </c>
      <c r="G10134" s="548">
        <v>0.19</v>
      </c>
      <c r="H10134" s="547">
        <v>31397.48</v>
      </c>
      <c r="I10134" s="545" t="s">
        <v>12650</v>
      </c>
      <c r="J10134" s="545" t="s">
        <v>13307</v>
      </c>
      <c r="K10134" s="545" t="s">
        <v>13413</v>
      </c>
      <c r="L10134" s="545" t="s">
        <v>13413</v>
      </c>
      <c r="M10134" s="548" t="s">
        <v>13758</v>
      </c>
      <c r="N10134" s="545" t="s">
        <v>13413</v>
      </c>
      <c r="O10134" s="545" t="s">
        <v>13413</v>
      </c>
      <c r="P10134" s="549">
        <v>7731</v>
      </c>
      <c r="Q10134" s="549">
        <v>1</v>
      </c>
      <c r="R10134" s="549">
        <v>127</v>
      </c>
      <c r="S10134" s="548">
        <v>2228</v>
      </c>
      <c r="T10134" s="548"/>
      <c r="U10134" s="99"/>
    </row>
    <row r="10135" spans="1:21" ht="19.5" customHeight="1">
      <c r="A10135" s="545">
        <v>105016</v>
      </c>
      <c r="B10135" s="545" t="s">
        <v>9812</v>
      </c>
      <c r="C10135" s="545" t="s">
        <v>216</v>
      </c>
      <c r="D10135" s="546"/>
      <c r="E10135" s="171" t="str">
        <f t="shared" si="158"/>
        <v>1900</v>
      </c>
      <c r="F10135" s="547">
        <v>0</v>
      </c>
      <c r="G10135" s="548">
        <v>0</v>
      </c>
      <c r="H10135" s="547">
        <v>0</v>
      </c>
      <c r="I10135" s="545" t="s">
        <v>12973</v>
      </c>
      <c r="J10135" s="545"/>
      <c r="K10135" s="545" t="s">
        <v>19436</v>
      </c>
      <c r="L10135" s="545" t="s">
        <v>13413</v>
      </c>
      <c r="M10135" s="548" t="s">
        <v>13758</v>
      </c>
      <c r="N10135" s="545" t="s">
        <v>13413</v>
      </c>
      <c r="O10135" s="545" t="s">
        <v>13413</v>
      </c>
      <c r="P10135" s="549">
        <v>7732</v>
      </c>
      <c r="Q10135" s="549">
        <v>1</v>
      </c>
      <c r="R10135" s="549">
        <v>59</v>
      </c>
      <c r="S10135" s="548"/>
      <c r="T10135" s="548"/>
      <c r="U10135" s="99"/>
    </row>
    <row r="10136" spans="1:21" ht="19.5" customHeight="1">
      <c r="A10136" s="545">
        <v>105017</v>
      </c>
      <c r="B10136" s="545" t="s">
        <v>2003</v>
      </c>
      <c r="C10136" s="545" t="s">
        <v>216</v>
      </c>
      <c r="D10136" s="546"/>
      <c r="E10136" s="171" t="str">
        <f t="shared" si="158"/>
        <v>1900</v>
      </c>
      <c r="F10136" s="547">
        <v>0</v>
      </c>
      <c r="G10136" s="548">
        <v>0</v>
      </c>
      <c r="H10136" s="547">
        <v>0</v>
      </c>
      <c r="I10136" s="545" t="s">
        <v>12650</v>
      </c>
      <c r="J10136" s="545"/>
      <c r="K10136" s="545" t="s">
        <v>19437</v>
      </c>
      <c r="L10136" s="545" t="s">
        <v>13413</v>
      </c>
      <c r="M10136" s="548" t="s">
        <v>13758</v>
      </c>
      <c r="N10136" s="545" t="s">
        <v>13413</v>
      </c>
      <c r="O10136" s="545" t="s">
        <v>13413</v>
      </c>
      <c r="P10136" s="549">
        <v>7733</v>
      </c>
      <c r="Q10136" s="549">
        <v>1</v>
      </c>
      <c r="R10136" s="549">
        <v>127</v>
      </c>
      <c r="S10136" s="548"/>
      <c r="T10136" s="548"/>
      <c r="U10136" s="99"/>
    </row>
    <row r="10137" spans="1:21" ht="19.5" customHeight="1">
      <c r="A10137" s="545">
        <v>105018</v>
      </c>
      <c r="B10137" s="545" t="s">
        <v>1425</v>
      </c>
      <c r="C10137" s="545" t="s">
        <v>216</v>
      </c>
      <c r="D10137" s="546">
        <v>46052</v>
      </c>
      <c r="E10137" s="171" t="str">
        <f t="shared" si="158"/>
        <v>2026</v>
      </c>
      <c r="F10137" s="547">
        <v>2075</v>
      </c>
      <c r="G10137" s="548">
        <v>0.19</v>
      </c>
      <c r="H10137" s="547">
        <v>1743.7</v>
      </c>
      <c r="I10137" s="545" t="s">
        <v>12659</v>
      </c>
      <c r="J10137" s="545" t="s">
        <v>13307</v>
      </c>
      <c r="K10137" s="545" t="s">
        <v>13413</v>
      </c>
      <c r="L10137" s="545" t="s">
        <v>13413</v>
      </c>
      <c r="M10137" s="548" t="s">
        <v>13758</v>
      </c>
      <c r="N10137" s="545" t="s">
        <v>13413</v>
      </c>
      <c r="O10137" s="545" t="s">
        <v>13413</v>
      </c>
      <c r="P10137" s="549">
        <v>7734</v>
      </c>
      <c r="Q10137" s="549">
        <v>1</v>
      </c>
      <c r="R10137" s="549">
        <v>116</v>
      </c>
      <c r="S10137" s="548">
        <v>2228</v>
      </c>
      <c r="T10137" s="548"/>
      <c r="U10137" s="99"/>
    </row>
    <row r="10138" spans="1:21" ht="19.5" customHeight="1">
      <c r="A10138" s="545">
        <v>105019</v>
      </c>
      <c r="B10138" s="545" t="s">
        <v>9811</v>
      </c>
      <c r="C10138" s="545" t="s">
        <v>216</v>
      </c>
      <c r="D10138" s="546"/>
      <c r="E10138" s="171" t="str">
        <f t="shared" si="158"/>
        <v>1900</v>
      </c>
      <c r="F10138" s="547">
        <v>0</v>
      </c>
      <c r="G10138" s="548">
        <v>0</v>
      </c>
      <c r="H10138" s="547">
        <v>0</v>
      </c>
      <c r="I10138" s="545" t="s">
        <v>12652</v>
      </c>
      <c r="J10138" s="545"/>
      <c r="K10138" s="545" t="s">
        <v>13413</v>
      </c>
      <c r="L10138" s="545" t="s">
        <v>13413</v>
      </c>
      <c r="M10138" s="548" t="s">
        <v>13758</v>
      </c>
      <c r="N10138" s="545" t="s">
        <v>13413</v>
      </c>
      <c r="O10138" s="545" t="s">
        <v>13413</v>
      </c>
      <c r="P10138" s="549">
        <v>7735</v>
      </c>
      <c r="Q10138" s="549">
        <v>1</v>
      </c>
      <c r="R10138" s="549">
        <v>134</v>
      </c>
      <c r="S10138" s="548"/>
      <c r="T10138" s="548"/>
      <c r="U10138" s="99"/>
    </row>
    <row r="10139" spans="1:21" ht="19.5" customHeight="1">
      <c r="A10139" s="545">
        <v>105020</v>
      </c>
      <c r="B10139" s="545" t="s">
        <v>9810</v>
      </c>
      <c r="C10139" s="545" t="s">
        <v>216</v>
      </c>
      <c r="D10139" s="546"/>
      <c r="E10139" s="171" t="str">
        <f t="shared" si="158"/>
        <v>1900</v>
      </c>
      <c r="F10139" s="547">
        <v>0</v>
      </c>
      <c r="G10139" s="548">
        <v>0</v>
      </c>
      <c r="H10139" s="547">
        <v>0</v>
      </c>
      <c r="I10139" s="545" t="s">
        <v>12637</v>
      </c>
      <c r="J10139" s="545"/>
      <c r="K10139" s="545" t="s">
        <v>19438</v>
      </c>
      <c r="L10139" s="545" t="s">
        <v>13413</v>
      </c>
      <c r="M10139" s="548" t="s">
        <v>13758</v>
      </c>
      <c r="N10139" s="545" t="s">
        <v>13413</v>
      </c>
      <c r="O10139" s="545" t="s">
        <v>13413</v>
      </c>
      <c r="P10139" s="549">
        <v>7736</v>
      </c>
      <c r="Q10139" s="549">
        <v>1</v>
      </c>
      <c r="R10139" s="549">
        <v>13</v>
      </c>
      <c r="S10139" s="548"/>
      <c r="T10139" s="548"/>
      <c r="U10139" s="99"/>
    </row>
    <row r="10140" spans="1:21" ht="19.5" customHeight="1">
      <c r="A10140" s="545">
        <v>105021</v>
      </c>
      <c r="B10140" s="545" t="s">
        <v>9809</v>
      </c>
      <c r="C10140" s="545" t="s">
        <v>216</v>
      </c>
      <c r="D10140" s="546"/>
      <c r="E10140" s="171" t="str">
        <f t="shared" si="158"/>
        <v>1900</v>
      </c>
      <c r="F10140" s="547">
        <v>0</v>
      </c>
      <c r="G10140" s="548">
        <v>0</v>
      </c>
      <c r="H10140" s="547">
        <v>0</v>
      </c>
      <c r="I10140" s="545" t="s">
        <v>12650</v>
      </c>
      <c r="J10140" s="545"/>
      <c r="K10140" s="545" t="s">
        <v>19439</v>
      </c>
      <c r="L10140" s="545" t="s">
        <v>13413</v>
      </c>
      <c r="M10140" s="548" t="s">
        <v>13758</v>
      </c>
      <c r="N10140" s="545" t="s">
        <v>13413</v>
      </c>
      <c r="O10140" s="545" t="s">
        <v>13413</v>
      </c>
      <c r="P10140" s="549">
        <v>7737</v>
      </c>
      <c r="Q10140" s="549">
        <v>1</v>
      </c>
      <c r="R10140" s="549">
        <v>127</v>
      </c>
      <c r="S10140" s="548"/>
      <c r="T10140" s="548"/>
      <c r="U10140" s="99"/>
    </row>
    <row r="10141" spans="1:21" ht="19.5" customHeight="1">
      <c r="A10141" s="545">
        <v>105022</v>
      </c>
      <c r="B10141" s="545" t="s">
        <v>3867</v>
      </c>
      <c r="C10141" s="545" t="s">
        <v>206</v>
      </c>
      <c r="D10141" s="546">
        <v>45708</v>
      </c>
      <c r="E10141" s="171" t="str">
        <f t="shared" si="158"/>
        <v>2025</v>
      </c>
      <c r="F10141" s="547">
        <v>23821.54</v>
      </c>
      <c r="G10141" s="548">
        <v>0</v>
      </c>
      <c r="H10141" s="547">
        <v>23821.54</v>
      </c>
      <c r="I10141" s="545" t="s">
        <v>12738</v>
      </c>
      <c r="J10141" s="545" t="s">
        <v>13307</v>
      </c>
      <c r="K10141" s="545" t="s">
        <v>19440</v>
      </c>
      <c r="L10141" s="545"/>
      <c r="M10141" s="548" t="s">
        <v>13758</v>
      </c>
      <c r="N10141" s="545" t="s">
        <v>13413</v>
      </c>
      <c r="O10141" s="545" t="s">
        <v>13413</v>
      </c>
      <c r="P10141" s="549">
        <v>7738</v>
      </c>
      <c r="Q10141" s="549">
        <v>1</v>
      </c>
      <c r="R10141" s="549">
        <v>32</v>
      </c>
      <c r="S10141" s="548">
        <v>2228</v>
      </c>
      <c r="T10141" s="548"/>
      <c r="U10141" s="99"/>
    </row>
    <row r="10142" spans="1:21" ht="19.5" customHeight="1">
      <c r="A10142" s="545">
        <v>105023</v>
      </c>
      <c r="B10142" s="545" t="s">
        <v>7189</v>
      </c>
      <c r="C10142" s="545" t="s">
        <v>221</v>
      </c>
      <c r="D10142" s="546">
        <v>43840</v>
      </c>
      <c r="E10142" s="171" t="str">
        <f t="shared" si="158"/>
        <v>2020</v>
      </c>
      <c r="F10142" s="547">
        <v>47175</v>
      </c>
      <c r="G10142" s="548">
        <v>0.19</v>
      </c>
      <c r="H10142" s="547">
        <v>39642.86</v>
      </c>
      <c r="I10142" s="545" t="s">
        <v>12709</v>
      </c>
      <c r="J10142" s="545" t="s">
        <v>13297</v>
      </c>
      <c r="K10142" s="545" t="s">
        <v>13413</v>
      </c>
      <c r="L10142" s="545" t="s">
        <v>13413</v>
      </c>
      <c r="M10142" s="548" t="s">
        <v>13758</v>
      </c>
      <c r="N10142" s="545" t="s">
        <v>13413</v>
      </c>
      <c r="O10142" s="545" t="s">
        <v>13413</v>
      </c>
      <c r="P10142" s="549">
        <v>7739</v>
      </c>
      <c r="Q10142" s="549">
        <v>1</v>
      </c>
      <c r="R10142" s="549">
        <v>124</v>
      </c>
      <c r="S10142" s="548">
        <v>2257</v>
      </c>
      <c r="T10142" s="548"/>
      <c r="U10142" s="99"/>
    </row>
    <row r="10143" spans="1:21" ht="19.5" customHeight="1">
      <c r="A10143" s="545">
        <v>105024</v>
      </c>
      <c r="B10143" s="545" t="s">
        <v>9808</v>
      </c>
      <c r="C10143" s="545" t="s">
        <v>209</v>
      </c>
      <c r="D10143" s="546"/>
      <c r="E10143" s="171" t="str">
        <f t="shared" si="158"/>
        <v>1900</v>
      </c>
      <c r="F10143" s="547">
        <v>0</v>
      </c>
      <c r="G10143" s="548">
        <v>0</v>
      </c>
      <c r="H10143" s="547">
        <v>0</v>
      </c>
      <c r="I10143" s="545" t="s">
        <v>12697</v>
      </c>
      <c r="J10143" s="545"/>
      <c r="K10143" s="545" t="s">
        <v>19441</v>
      </c>
      <c r="L10143" s="545" t="s">
        <v>13413</v>
      </c>
      <c r="M10143" s="548" t="s">
        <v>13758</v>
      </c>
      <c r="N10143" s="545" t="s">
        <v>13413</v>
      </c>
      <c r="O10143" s="545" t="s">
        <v>13413</v>
      </c>
      <c r="P10143" s="549">
        <v>7740</v>
      </c>
      <c r="Q10143" s="549">
        <v>1</v>
      </c>
      <c r="R10143" s="549">
        <v>138</v>
      </c>
      <c r="S10143" s="548"/>
      <c r="T10143" s="548"/>
      <c r="U10143" s="99"/>
    </row>
    <row r="10144" spans="1:21" ht="19.5" customHeight="1">
      <c r="A10144" s="545">
        <v>105025</v>
      </c>
      <c r="B10144" s="545" t="s">
        <v>9807</v>
      </c>
      <c r="C10144" s="545" t="s">
        <v>216</v>
      </c>
      <c r="D10144" s="546"/>
      <c r="E10144" s="171" t="str">
        <f t="shared" si="158"/>
        <v>1900</v>
      </c>
      <c r="F10144" s="547">
        <v>0</v>
      </c>
      <c r="G10144" s="548">
        <v>0</v>
      </c>
      <c r="H10144" s="547">
        <v>0</v>
      </c>
      <c r="I10144" s="545" t="s">
        <v>12642</v>
      </c>
      <c r="J10144" s="545"/>
      <c r="K10144" s="545" t="s">
        <v>13413</v>
      </c>
      <c r="L10144" s="545" t="s">
        <v>13413</v>
      </c>
      <c r="M10144" s="548" t="s">
        <v>13758</v>
      </c>
      <c r="N10144" s="545" t="s">
        <v>13413</v>
      </c>
      <c r="O10144" s="545" t="s">
        <v>13413</v>
      </c>
      <c r="P10144" s="549">
        <v>7741</v>
      </c>
      <c r="Q10144" s="549">
        <v>1</v>
      </c>
      <c r="R10144" s="549">
        <v>135</v>
      </c>
      <c r="S10144" s="548"/>
      <c r="T10144" s="548"/>
      <c r="U10144" s="99"/>
    </row>
    <row r="10145" spans="1:21" ht="19.5" customHeight="1">
      <c r="A10145" s="545">
        <v>105026</v>
      </c>
      <c r="B10145" s="545" t="s">
        <v>800</v>
      </c>
      <c r="C10145" s="545" t="s">
        <v>221</v>
      </c>
      <c r="D10145" s="546"/>
      <c r="E10145" s="171" t="str">
        <f t="shared" si="158"/>
        <v>1900</v>
      </c>
      <c r="F10145" s="547">
        <v>0</v>
      </c>
      <c r="G10145" s="548">
        <v>0</v>
      </c>
      <c r="H10145" s="547">
        <v>0</v>
      </c>
      <c r="I10145" s="545" t="s">
        <v>12684</v>
      </c>
      <c r="J10145" s="545"/>
      <c r="K10145" s="545" t="s">
        <v>19442</v>
      </c>
      <c r="L10145" s="545" t="s">
        <v>13413</v>
      </c>
      <c r="M10145" s="548" t="s">
        <v>13758</v>
      </c>
      <c r="N10145" s="545" t="s">
        <v>13413</v>
      </c>
      <c r="O10145" s="545" t="s">
        <v>13413</v>
      </c>
      <c r="P10145" s="549">
        <v>7742</v>
      </c>
      <c r="Q10145" s="549">
        <v>1</v>
      </c>
      <c r="R10145" s="549">
        <v>95</v>
      </c>
      <c r="S10145" s="548"/>
      <c r="T10145" s="548"/>
      <c r="U10145" s="99"/>
    </row>
    <row r="10146" spans="1:21" ht="19.5" customHeight="1">
      <c r="A10146" s="545">
        <v>105027</v>
      </c>
      <c r="B10146" s="545" t="s">
        <v>801</v>
      </c>
      <c r="C10146" s="545" t="s">
        <v>221</v>
      </c>
      <c r="D10146" s="546"/>
      <c r="E10146" s="171" t="str">
        <f t="shared" si="158"/>
        <v>1900</v>
      </c>
      <c r="F10146" s="547">
        <v>0</v>
      </c>
      <c r="G10146" s="548">
        <v>0</v>
      </c>
      <c r="H10146" s="547">
        <v>0</v>
      </c>
      <c r="I10146" s="545" t="s">
        <v>12684</v>
      </c>
      <c r="J10146" s="545"/>
      <c r="K10146" s="545" t="s">
        <v>13413</v>
      </c>
      <c r="L10146" s="545" t="s">
        <v>13413</v>
      </c>
      <c r="M10146" s="548" t="s">
        <v>13758</v>
      </c>
      <c r="N10146" s="545" t="s">
        <v>13413</v>
      </c>
      <c r="O10146" s="545" t="s">
        <v>13413</v>
      </c>
      <c r="P10146" s="549">
        <v>7743</v>
      </c>
      <c r="Q10146" s="549">
        <v>1</v>
      </c>
      <c r="R10146" s="549">
        <v>95</v>
      </c>
      <c r="S10146" s="548"/>
      <c r="T10146" s="548"/>
      <c r="U10146" s="99"/>
    </row>
    <row r="10147" spans="1:21" ht="19.5" customHeight="1">
      <c r="A10147" s="545">
        <v>105028</v>
      </c>
      <c r="B10147" s="545" t="s">
        <v>802</v>
      </c>
      <c r="C10147" s="545" t="s">
        <v>221</v>
      </c>
      <c r="D10147" s="546"/>
      <c r="E10147" s="171" t="str">
        <f t="shared" si="158"/>
        <v>1900</v>
      </c>
      <c r="F10147" s="547">
        <v>0</v>
      </c>
      <c r="G10147" s="548">
        <v>0</v>
      </c>
      <c r="H10147" s="547">
        <v>0</v>
      </c>
      <c r="I10147" s="545" t="s">
        <v>12684</v>
      </c>
      <c r="J10147" s="545"/>
      <c r="K10147" s="545" t="s">
        <v>13413</v>
      </c>
      <c r="L10147" s="545" t="s">
        <v>13413</v>
      </c>
      <c r="M10147" s="548" t="s">
        <v>13758</v>
      </c>
      <c r="N10147" s="545" t="s">
        <v>13413</v>
      </c>
      <c r="O10147" s="545" t="s">
        <v>13413</v>
      </c>
      <c r="P10147" s="549">
        <v>7744</v>
      </c>
      <c r="Q10147" s="549">
        <v>1</v>
      </c>
      <c r="R10147" s="549">
        <v>95</v>
      </c>
      <c r="S10147" s="548"/>
      <c r="T10147" s="548"/>
      <c r="U10147" s="99"/>
    </row>
    <row r="10148" spans="1:21" ht="19.5" customHeight="1">
      <c r="A10148" s="545">
        <v>105029</v>
      </c>
      <c r="B10148" s="545" t="s">
        <v>2220</v>
      </c>
      <c r="C10148" s="545" t="s">
        <v>216</v>
      </c>
      <c r="D10148" s="546">
        <v>46052</v>
      </c>
      <c r="E10148" s="171" t="str">
        <f t="shared" si="158"/>
        <v>2026</v>
      </c>
      <c r="F10148" s="547">
        <v>4122</v>
      </c>
      <c r="G10148" s="548">
        <v>0.19</v>
      </c>
      <c r="H10148" s="547">
        <v>3463.87</v>
      </c>
      <c r="I10148" s="545" t="s">
        <v>12650</v>
      </c>
      <c r="J10148" s="545" t="s">
        <v>13307</v>
      </c>
      <c r="K10148" s="545" t="s">
        <v>13413</v>
      </c>
      <c r="L10148" s="545" t="s">
        <v>13413</v>
      </c>
      <c r="M10148" s="548" t="s">
        <v>13758</v>
      </c>
      <c r="N10148" s="545" t="s">
        <v>13413</v>
      </c>
      <c r="O10148" s="545" t="s">
        <v>13413</v>
      </c>
      <c r="P10148" s="549">
        <v>7745</v>
      </c>
      <c r="Q10148" s="549">
        <v>1</v>
      </c>
      <c r="R10148" s="549">
        <v>127</v>
      </c>
      <c r="S10148" s="548">
        <v>2228</v>
      </c>
      <c r="T10148" s="548"/>
      <c r="U10148" s="99"/>
    </row>
    <row r="10149" spans="1:21" ht="19.5" customHeight="1">
      <c r="A10149" s="545">
        <v>105030</v>
      </c>
      <c r="B10149" s="545" t="s">
        <v>6698</v>
      </c>
      <c r="C10149" s="545" t="s">
        <v>786</v>
      </c>
      <c r="D10149" s="546">
        <v>46052</v>
      </c>
      <c r="E10149" s="171" t="str">
        <f t="shared" si="158"/>
        <v>2026</v>
      </c>
      <c r="F10149" s="547">
        <v>208391</v>
      </c>
      <c r="G10149" s="548">
        <v>0.19</v>
      </c>
      <c r="H10149" s="547">
        <v>175118.49</v>
      </c>
      <c r="I10149" s="545" t="s">
        <v>12683</v>
      </c>
      <c r="J10149" s="545" t="s">
        <v>13307</v>
      </c>
      <c r="K10149" s="545" t="s">
        <v>13413</v>
      </c>
      <c r="L10149" s="545" t="s">
        <v>13413</v>
      </c>
      <c r="M10149" s="548" t="s">
        <v>13758</v>
      </c>
      <c r="N10149" s="545" t="s">
        <v>13413</v>
      </c>
      <c r="O10149" s="545" t="s">
        <v>13413</v>
      </c>
      <c r="P10149" s="549">
        <v>7746</v>
      </c>
      <c r="Q10149" s="549">
        <v>1</v>
      </c>
      <c r="R10149" s="549">
        <v>18</v>
      </c>
      <c r="S10149" s="548">
        <v>2228</v>
      </c>
      <c r="T10149" s="548"/>
      <c r="U10149" s="99"/>
    </row>
    <row r="10150" spans="1:21" ht="19.5" customHeight="1">
      <c r="A10150" s="545">
        <v>105031</v>
      </c>
      <c r="B10150" s="545" t="s">
        <v>1357</v>
      </c>
      <c r="C10150" s="545" t="s">
        <v>216</v>
      </c>
      <c r="D10150" s="546">
        <v>46052</v>
      </c>
      <c r="E10150" s="171" t="str">
        <f t="shared" si="158"/>
        <v>2026</v>
      </c>
      <c r="F10150" s="547">
        <v>1985</v>
      </c>
      <c r="G10150" s="548">
        <v>0.19</v>
      </c>
      <c r="H10150" s="547">
        <v>1668.07</v>
      </c>
      <c r="I10150" s="545" t="s">
        <v>12659</v>
      </c>
      <c r="J10150" s="545" t="s">
        <v>13307</v>
      </c>
      <c r="K10150" s="545" t="s">
        <v>13413</v>
      </c>
      <c r="L10150" s="545" t="s">
        <v>13413</v>
      </c>
      <c r="M10150" s="548" t="s">
        <v>13758</v>
      </c>
      <c r="N10150" s="545" t="s">
        <v>13413</v>
      </c>
      <c r="O10150" s="545" t="s">
        <v>13413</v>
      </c>
      <c r="P10150" s="549">
        <v>7747</v>
      </c>
      <c r="Q10150" s="549">
        <v>1</v>
      </c>
      <c r="R10150" s="549">
        <v>116</v>
      </c>
      <c r="S10150" s="548">
        <v>2228</v>
      </c>
      <c r="T10150" s="548"/>
      <c r="U10150" s="99"/>
    </row>
    <row r="10151" spans="1:21" ht="19.5" customHeight="1">
      <c r="A10151" s="545">
        <v>105032</v>
      </c>
      <c r="B10151" s="545" t="s">
        <v>1405</v>
      </c>
      <c r="C10151" s="545" t="s">
        <v>216</v>
      </c>
      <c r="D10151" s="546">
        <v>46052</v>
      </c>
      <c r="E10151" s="171" t="str">
        <f t="shared" si="158"/>
        <v>2026</v>
      </c>
      <c r="F10151" s="547">
        <v>7124</v>
      </c>
      <c r="G10151" s="548">
        <v>0.19</v>
      </c>
      <c r="H10151" s="547">
        <v>5986.55</v>
      </c>
      <c r="I10151" s="545" t="s">
        <v>12701</v>
      </c>
      <c r="J10151" s="545" t="s">
        <v>13307</v>
      </c>
      <c r="K10151" s="545" t="s">
        <v>13413</v>
      </c>
      <c r="L10151" s="545" t="s">
        <v>13413</v>
      </c>
      <c r="M10151" s="548" t="s">
        <v>13758</v>
      </c>
      <c r="N10151" s="545" t="s">
        <v>13413</v>
      </c>
      <c r="O10151" s="545" t="s">
        <v>13413</v>
      </c>
      <c r="P10151" s="549">
        <v>7748</v>
      </c>
      <c r="Q10151" s="549">
        <v>1</v>
      </c>
      <c r="R10151" s="549">
        <v>10</v>
      </c>
      <c r="S10151" s="548">
        <v>2228</v>
      </c>
      <c r="T10151" s="548"/>
      <c r="U10151" s="99"/>
    </row>
    <row r="10152" spans="1:21" ht="19.5" customHeight="1">
      <c r="A10152" s="545">
        <v>105033</v>
      </c>
      <c r="B10152" s="545" t="s">
        <v>1317</v>
      </c>
      <c r="C10152" s="545" t="s">
        <v>209</v>
      </c>
      <c r="D10152" s="546">
        <v>46052</v>
      </c>
      <c r="E10152" s="171" t="str">
        <f t="shared" si="158"/>
        <v>2026</v>
      </c>
      <c r="F10152" s="547">
        <v>1322</v>
      </c>
      <c r="G10152" s="548">
        <v>0.19</v>
      </c>
      <c r="H10152" s="547">
        <v>1110.92</v>
      </c>
      <c r="I10152" s="545" t="s">
        <v>12659</v>
      </c>
      <c r="J10152" s="545" t="s">
        <v>13307</v>
      </c>
      <c r="K10152" s="545" t="s">
        <v>19443</v>
      </c>
      <c r="L10152" s="545" t="s">
        <v>13413</v>
      </c>
      <c r="M10152" s="548" t="s">
        <v>13758</v>
      </c>
      <c r="N10152" s="545" t="s">
        <v>13413</v>
      </c>
      <c r="O10152" s="545" t="s">
        <v>13413</v>
      </c>
      <c r="P10152" s="549">
        <v>7749</v>
      </c>
      <c r="Q10152" s="549">
        <v>1</v>
      </c>
      <c r="R10152" s="549">
        <v>116</v>
      </c>
      <c r="S10152" s="548">
        <v>2228</v>
      </c>
      <c r="T10152" s="548"/>
      <c r="U10152" s="99"/>
    </row>
    <row r="10153" spans="1:21" ht="19.5" customHeight="1">
      <c r="A10153" s="545">
        <v>105034</v>
      </c>
      <c r="B10153" s="545" t="s">
        <v>6697</v>
      </c>
      <c r="C10153" s="545" t="s">
        <v>209</v>
      </c>
      <c r="D10153" s="546">
        <v>46052</v>
      </c>
      <c r="E10153" s="171" t="str">
        <f t="shared" si="158"/>
        <v>2026</v>
      </c>
      <c r="F10153" s="547">
        <v>345</v>
      </c>
      <c r="G10153" s="548">
        <v>0.19</v>
      </c>
      <c r="H10153" s="547">
        <v>289.92</v>
      </c>
      <c r="I10153" s="545" t="s">
        <v>12659</v>
      </c>
      <c r="J10153" s="545" t="s">
        <v>13307</v>
      </c>
      <c r="K10153" s="545" t="s">
        <v>13413</v>
      </c>
      <c r="L10153" s="545" t="s">
        <v>13413</v>
      </c>
      <c r="M10153" s="548" t="s">
        <v>13758</v>
      </c>
      <c r="N10153" s="545" t="s">
        <v>13413</v>
      </c>
      <c r="O10153" s="545" t="s">
        <v>13413</v>
      </c>
      <c r="P10153" s="549">
        <v>7750</v>
      </c>
      <c r="Q10153" s="549">
        <v>1</v>
      </c>
      <c r="R10153" s="549">
        <v>116</v>
      </c>
      <c r="S10153" s="548">
        <v>2228</v>
      </c>
      <c r="T10153" s="548"/>
      <c r="U10153" s="99"/>
    </row>
    <row r="10154" spans="1:21" ht="19.5" customHeight="1">
      <c r="A10154" s="545">
        <v>105036</v>
      </c>
      <c r="B10154" s="545" t="s">
        <v>9806</v>
      </c>
      <c r="C10154" s="545" t="s">
        <v>216</v>
      </c>
      <c r="D10154" s="546"/>
      <c r="E10154" s="171" t="str">
        <f t="shared" si="158"/>
        <v>1900</v>
      </c>
      <c r="F10154" s="547">
        <v>0</v>
      </c>
      <c r="G10154" s="548">
        <v>0</v>
      </c>
      <c r="H10154" s="547">
        <v>0</v>
      </c>
      <c r="I10154" s="545" t="s">
        <v>12778</v>
      </c>
      <c r="J10154" s="545"/>
      <c r="K10154" s="545" t="s">
        <v>22853</v>
      </c>
      <c r="L10154" s="545" t="s">
        <v>13413</v>
      </c>
      <c r="M10154" s="548" t="s">
        <v>13843</v>
      </c>
      <c r="N10154" s="545" t="s">
        <v>13413</v>
      </c>
      <c r="O10154" s="545" t="s">
        <v>13413</v>
      </c>
      <c r="P10154" s="549">
        <v>7751</v>
      </c>
      <c r="Q10154" s="549">
        <v>5</v>
      </c>
      <c r="R10154" s="549">
        <v>173</v>
      </c>
      <c r="S10154" s="548"/>
      <c r="T10154" s="548"/>
      <c r="U10154" s="99"/>
    </row>
    <row r="10155" spans="1:21" ht="19.5" customHeight="1">
      <c r="A10155" s="545">
        <v>105037</v>
      </c>
      <c r="B10155" s="545" t="s">
        <v>1912</v>
      </c>
      <c r="C10155" s="545" t="s">
        <v>209</v>
      </c>
      <c r="D10155" s="546">
        <v>46057</v>
      </c>
      <c r="E10155" s="171" t="str">
        <f t="shared" si="158"/>
        <v>2026</v>
      </c>
      <c r="F10155" s="547">
        <v>7917</v>
      </c>
      <c r="G10155" s="548">
        <v>0.19</v>
      </c>
      <c r="H10155" s="547">
        <v>6652.94</v>
      </c>
      <c r="I10155" s="545" t="s">
        <v>12637</v>
      </c>
      <c r="J10155" s="545" t="s">
        <v>13296</v>
      </c>
      <c r="K10155" s="545" t="s">
        <v>13413</v>
      </c>
      <c r="L10155" s="545" t="s">
        <v>13413</v>
      </c>
      <c r="M10155" s="548" t="s">
        <v>13758</v>
      </c>
      <c r="N10155" s="545" t="s">
        <v>13413</v>
      </c>
      <c r="O10155" s="545" t="s">
        <v>13413</v>
      </c>
      <c r="P10155" s="549">
        <v>7752</v>
      </c>
      <c r="Q10155" s="549">
        <v>1</v>
      </c>
      <c r="R10155" s="549">
        <v>13</v>
      </c>
      <c r="S10155" s="548">
        <v>2218</v>
      </c>
      <c r="T10155" s="548"/>
      <c r="U10155" s="99"/>
    </row>
    <row r="10156" spans="1:21" ht="19.5" customHeight="1">
      <c r="A10156" s="545">
        <v>105038</v>
      </c>
      <c r="B10156" s="545" t="s">
        <v>1914</v>
      </c>
      <c r="C10156" s="545" t="s">
        <v>209</v>
      </c>
      <c r="D10156" s="546">
        <v>46057</v>
      </c>
      <c r="E10156" s="171" t="str">
        <f t="shared" si="158"/>
        <v>2026</v>
      </c>
      <c r="F10156" s="547">
        <v>5593</v>
      </c>
      <c r="G10156" s="548">
        <v>0.19</v>
      </c>
      <c r="H10156" s="547">
        <v>4700</v>
      </c>
      <c r="I10156" s="545" t="s">
        <v>12637</v>
      </c>
      <c r="J10156" s="545" t="s">
        <v>13296</v>
      </c>
      <c r="K10156" s="545" t="s">
        <v>13413</v>
      </c>
      <c r="L10156" s="545" t="s">
        <v>13413</v>
      </c>
      <c r="M10156" s="548" t="s">
        <v>13758</v>
      </c>
      <c r="N10156" s="545" t="s">
        <v>13413</v>
      </c>
      <c r="O10156" s="545" t="s">
        <v>13413</v>
      </c>
      <c r="P10156" s="549">
        <v>7753</v>
      </c>
      <c r="Q10156" s="549">
        <v>1</v>
      </c>
      <c r="R10156" s="549">
        <v>13</v>
      </c>
      <c r="S10156" s="548">
        <v>2218</v>
      </c>
      <c r="T10156" s="548"/>
      <c r="U10156" s="99"/>
    </row>
    <row r="10157" spans="1:21" ht="19.5" customHeight="1">
      <c r="A10157" s="545">
        <v>105039</v>
      </c>
      <c r="B10157" s="545" t="s">
        <v>6175</v>
      </c>
      <c r="C10157" s="545" t="s">
        <v>216</v>
      </c>
      <c r="D10157" s="546">
        <v>46070</v>
      </c>
      <c r="E10157" s="171" t="str">
        <f t="shared" si="158"/>
        <v>2026</v>
      </c>
      <c r="F10157" s="547">
        <v>10406299.01</v>
      </c>
      <c r="G10157" s="548">
        <v>0.19</v>
      </c>
      <c r="H10157" s="547">
        <v>8744789.0800000001</v>
      </c>
      <c r="I10157" s="545" t="s">
        <v>12652</v>
      </c>
      <c r="J10157" s="545" t="s">
        <v>13298</v>
      </c>
      <c r="K10157" s="545" t="s">
        <v>19444</v>
      </c>
      <c r="L10157" s="545" t="s">
        <v>13413</v>
      </c>
      <c r="M10157" s="548" t="s">
        <v>13758</v>
      </c>
      <c r="N10157" s="545" t="s">
        <v>13413</v>
      </c>
      <c r="O10157" s="545" t="s">
        <v>13413</v>
      </c>
      <c r="P10157" s="549">
        <v>7754</v>
      </c>
      <c r="Q10157" s="549">
        <v>1</v>
      </c>
      <c r="R10157" s="549">
        <v>134</v>
      </c>
      <c r="S10157" s="548">
        <v>1012</v>
      </c>
      <c r="T10157" s="548"/>
      <c r="U10157" s="99"/>
    </row>
    <row r="10158" spans="1:21" ht="19.5" customHeight="1">
      <c r="A10158" s="545">
        <v>105040</v>
      </c>
      <c r="B10158" s="545" t="s">
        <v>2198</v>
      </c>
      <c r="C10158" s="545" t="s">
        <v>216</v>
      </c>
      <c r="D10158" s="546">
        <v>45491</v>
      </c>
      <c r="E10158" s="171" t="str">
        <f t="shared" si="158"/>
        <v>2024</v>
      </c>
      <c r="F10158" s="547">
        <v>1232928</v>
      </c>
      <c r="G10158" s="548">
        <v>0.19</v>
      </c>
      <c r="H10158" s="547">
        <v>1036073.95</v>
      </c>
      <c r="I10158" s="545" t="s">
        <v>12686</v>
      </c>
      <c r="J10158" s="545" t="s">
        <v>13307</v>
      </c>
      <c r="K10158" s="545" t="s">
        <v>19445</v>
      </c>
      <c r="L10158" s="545" t="s">
        <v>19446</v>
      </c>
      <c r="M10158" s="548" t="s">
        <v>13758</v>
      </c>
      <c r="N10158" s="545" t="s">
        <v>13413</v>
      </c>
      <c r="O10158" s="545" t="s">
        <v>13413</v>
      </c>
      <c r="P10158" s="549">
        <v>7755</v>
      </c>
      <c r="Q10158" s="549">
        <v>1</v>
      </c>
      <c r="R10158" s="549">
        <v>131</v>
      </c>
      <c r="S10158" s="548">
        <v>2228</v>
      </c>
      <c r="T10158" s="548"/>
      <c r="U10158" s="99"/>
    </row>
    <row r="10159" spans="1:21" ht="19.5" customHeight="1">
      <c r="A10159" s="545">
        <v>105041</v>
      </c>
      <c r="B10159" s="545" t="s">
        <v>6174</v>
      </c>
      <c r="C10159" s="545" t="s">
        <v>216</v>
      </c>
      <c r="D10159" s="546">
        <v>45491</v>
      </c>
      <c r="E10159" s="171" t="str">
        <f t="shared" si="158"/>
        <v>2024</v>
      </c>
      <c r="F10159" s="547">
        <v>408534</v>
      </c>
      <c r="G10159" s="548">
        <v>0.19</v>
      </c>
      <c r="H10159" s="547">
        <v>343305.88</v>
      </c>
      <c r="I10159" s="545" t="s">
        <v>12686</v>
      </c>
      <c r="J10159" s="545" t="s">
        <v>13307</v>
      </c>
      <c r="K10159" s="545" t="s">
        <v>19447</v>
      </c>
      <c r="L10159" s="545" t="s">
        <v>13413</v>
      </c>
      <c r="M10159" s="548" t="s">
        <v>13758</v>
      </c>
      <c r="N10159" s="545" t="s">
        <v>13413</v>
      </c>
      <c r="O10159" s="545" t="s">
        <v>13413</v>
      </c>
      <c r="P10159" s="549">
        <v>7756</v>
      </c>
      <c r="Q10159" s="549">
        <v>1</v>
      </c>
      <c r="R10159" s="549">
        <v>131</v>
      </c>
      <c r="S10159" s="548">
        <v>2228</v>
      </c>
      <c r="T10159" s="548"/>
      <c r="U10159" s="99"/>
    </row>
    <row r="10160" spans="1:21" ht="19.5" customHeight="1">
      <c r="A10160" s="545">
        <v>105042</v>
      </c>
      <c r="B10160" s="545" t="s">
        <v>12993</v>
      </c>
      <c r="C10160" s="545" t="s">
        <v>221</v>
      </c>
      <c r="D10160" s="546">
        <v>44680</v>
      </c>
      <c r="E10160" s="171" t="str">
        <f t="shared" si="158"/>
        <v>2022</v>
      </c>
      <c r="F10160" s="547">
        <v>249839</v>
      </c>
      <c r="G10160" s="548">
        <v>0.19</v>
      </c>
      <c r="H10160" s="547">
        <v>209948.74</v>
      </c>
      <c r="I10160" s="545" t="s">
        <v>12684</v>
      </c>
      <c r="J10160" s="545" t="s">
        <v>13298</v>
      </c>
      <c r="K10160" s="545" t="s">
        <v>19448</v>
      </c>
      <c r="L10160" s="545" t="s">
        <v>13413</v>
      </c>
      <c r="M10160" s="548" t="s">
        <v>13758</v>
      </c>
      <c r="N10160" s="545" t="s">
        <v>13413</v>
      </c>
      <c r="O10160" s="545" t="s">
        <v>13413</v>
      </c>
      <c r="P10160" s="549">
        <v>7757</v>
      </c>
      <c r="Q10160" s="549">
        <v>1</v>
      </c>
      <c r="R10160" s="549">
        <v>95</v>
      </c>
      <c r="S10160" s="548">
        <v>1012</v>
      </c>
      <c r="T10160" s="548"/>
      <c r="U10160" s="99"/>
    </row>
    <row r="10161" spans="1:21" ht="19.5" customHeight="1">
      <c r="A10161" s="545">
        <v>105043</v>
      </c>
      <c r="B10161" s="545" t="s">
        <v>2878</v>
      </c>
      <c r="C10161" s="545" t="s">
        <v>786</v>
      </c>
      <c r="D10161" s="546">
        <v>45708</v>
      </c>
      <c r="E10161" s="171" t="str">
        <f t="shared" si="158"/>
        <v>2025</v>
      </c>
      <c r="F10161" s="547">
        <v>70969.7</v>
      </c>
      <c r="G10161" s="548">
        <v>0.19</v>
      </c>
      <c r="H10161" s="547">
        <v>59638.400000000001</v>
      </c>
      <c r="I10161" s="545" t="s">
        <v>12731</v>
      </c>
      <c r="J10161" s="545" t="s">
        <v>13307</v>
      </c>
      <c r="K10161" s="545" t="s">
        <v>13413</v>
      </c>
      <c r="L10161" s="545" t="s">
        <v>13413</v>
      </c>
      <c r="M10161" s="548" t="s">
        <v>13758</v>
      </c>
      <c r="N10161" s="545" t="s">
        <v>13413</v>
      </c>
      <c r="O10161" s="545" t="s">
        <v>13413</v>
      </c>
      <c r="P10161" s="549">
        <v>7758</v>
      </c>
      <c r="Q10161" s="549">
        <v>1</v>
      </c>
      <c r="R10161" s="549">
        <v>151</v>
      </c>
      <c r="S10161" s="548">
        <v>2228</v>
      </c>
      <c r="T10161" s="548"/>
      <c r="U10161" s="99"/>
    </row>
    <row r="10162" spans="1:21" ht="19.5" customHeight="1">
      <c r="A10162" s="545">
        <v>105044</v>
      </c>
      <c r="B10162" s="545" t="s">
        <v>2884</v>
      </c>
      <c r="C10162" s="545" t="s">
        <v>786</v>
      </c>
      <c r="D10162" s="546">
        <v>44659</v>
      </c>
      <c r="E10162" s="171" t="str">
        <f t="shared" si="158"/>
        <v>2022</v>
      </c>
      <c r="F10162" s="547">
        <v>76339</v>
      </c>
      <c r="G10162" s="548">
        <v>0.19</v>
      </c>
      <c r="H10162" s="547">
        <v>64150.42</v>
      </c>
      <c r="I10162" s="545" t="s">
        <v>12729</v>
      </c>
      <c r="J10162" s="545" t="s">
        <v>13298</v>
      </c>
      <c r="K10162" s="545" t="s">
        <v>13413</v>
      </c>
      <c r="L10162" s="545" t="s">
        <v>13413</v>
      </c>
      <c r="M10162" s="548" t="s">
        <v>13758</v>
      </c>
      <c r="N10162" s="545" t="s">
        <v>13413</v>
      </c>
      <c r="O10162" s="545" t="s">
        <v>13413</v>
      </c>
      <c r="P10162" s="549">
        <v>7759</v>
      </c>
      <c r="Q10162" s="549">
        <v>1</v>
      </c>
      <c r="R10162" s="549">
        <v>149</v>
      </c>
      <c r="S10162" s="548">
        <v>1012</v>
      </c>
      <c r="T10162" s="548"/>
      <c r="U10162" s="99"/>
    </row>
    <row r="10163" spans="1:21" ht="19.5" customHeight="1">
      <c r="A10163" s="545">
        <v>105045</v>
      </c>
      <c r="B10163" s="545" t="s">
        <v>6173</v>
      </c>
      <c r="C10163" s="545" t="s">
        <v>221</v>
      </c>
      <c r="D10163" s="546">
        <v>45708</v>
      </c>
      <c r="E10163" s="171" t="str">
        <f t="shared" si="158"/>
        <v>2025</v>
      </c>
      <c r="F10163" s="547">
        <v>39947.79</v>
      </c>
      <c r="G10163" s="548">
        <v>0.19</v>
      </c>
      <c r="H10163" s="547">
        <v>33569.57</v>
      </c>
      <c r="I10163" s="545" t="s">
        <v>12684</v>
      </c>
      <c r="J10163" s="545" t="s">
        <v>13307</v>
      </c>
      <c r="K10163" s="545" t="s">
        <v>19449</v>
      </c>
      <c r="L10163" s="545" t="s">
        <v>13413</v>
      </c>
      <c r="M10163" s="548" t="s">
        <v>13758</v>
      </c>
      <c r="N10163" s="545" t="s">
        <v>13413</v>
      </c>
      <c r="O10163" s="545" t="s">
        <v>13413</v>
      </c>
      <c r="P10163" s="549">
        <v>7760</v>
      </c>
      <c r="Q10163" s="549">
        <v>1</v>
      </c>
      <c r="R10163" s="549">
        <v>95</v>
      </c>
      <c r="S10163" s="548">
        <v>2228</v>
      </c>
      <c r="T10163" s="548"/>
      <c r="U10163" s="99"/>
    </row>
    <row r="10164" spans="1:21" ht="19.5" customHeight="1">
      <c r="A10164" s="545">
        <v>105046</v>
      </c>
      <c r="B10164" s="545" t="s">
        <v>1290</v>
      </c>
      <c r="C10164" s="545" t="s">
        <v>216</v>
      </c>
      <c r="D10164" s="546">
        <v>45708</v>
      </c>
      <c r="E10164" s="171" t="str">
        <f t="shared" si="158"/>
        <v>2025</v>
      </c>
      <c r="F10164" s="547">
        <v>3571.51</v>
      </c>
      <c r="G10164" s="548">
        <v>0.19</v>
      </c>
      <c r="H10164" s="547">
        <v>3001.27</v>
      </c>
      <c r="I10164" s="545" t="s">
        <v>12659</v>
      </c>
      <c r="J10164" s="545" t="s">
        <v>13307</v>
      </c>
      <c r="K10164" s="545" t="s">
        <v>13413</v>
      </c>
      <c r="L10164" s="545" t="s">
        <v>13413</v>
      </c>
      <c r="M10164" s="548" t="s">
        <v>13758</v>
      </c>
      <c r="N10164" s="545" t="s">
        <v>13413</v>
      </c>
      <c r="O10164" s="545" t="s">
        <v>13413</v>
      </c>
      <c r="P10164" s="549">
        <v>7761</v>
      </c>
      <c r="Q10164" s="549">
        <v>1</v>
      </c>
      <c r="R10164" s="549">
        <v>116</v>
      </c>
      <c r="S10164" s="548">
        <v>2228</v>
      </c>
      <c r="T10164" s="548"/>
      <c r="U10164" s="99"/>
    </row>
    <row r="10165" spans="1:21" ht="19.5" customHeight="1">
      <c r="A10165" s="545">
        <v>105047</v>
      </c>
      <c r="B10165" s="545" t="s">
        <v>2195</v>
      </c>
      <c r="C10165" s="545" t="s">
        <v>216</v>
      </c>
      <c r="D10165" s="546">
        <v>46052</v>
      </c>
      <c r="E10165" s="171" t="str">
        <f t="shared" si="158"/>
        <v>2026</v>
      </c>
      <c r="F10165" s="547">
        <v>74555</v>
      </c>
      <c r="G10165" s="548">
        <v>0.19</v>
      </c>
      <c r="H10165" s="547">
        <v>62651.26</v>
      </c>
      <c r="I10165" s="545" t="s">
        <v>12650</v>
      </c>
      <c r="J10165" s="545" t="s">
        <v>13307</v>
      </c>
      <c r="K10165" s="545" t="s">
        <v>19450</v>
      </c>
      <c r="L10165" s="545" t="s">
        <v>13413</v>
      </c>
      <c r="M10165" s="548" t="s">
        <v>13758</v>
      </c>
      <c r="N10165" s="545" t="s">
        <v>13413</v>
      </c>
      <c r="O10165" s="545" t="s">
        <v>13413</v>
      </c>
      <c r="P10165" s="549">
        <v>7762</v>
      </c>
      <c r="Q10165" s="549">
        <v>1</v>
      </c>
      <c r="R10165" s="549">
        <v>127</v>
      </c>
      <c r="S10165" s="548">
        <v>2228</v>
      </c>
      <c r="T10165" s="548"/>
      <c r="U10165" s="99"/>
    </row>
    <row r="10166" spans="1:21" ht="19.5" customHeight="1">
      <c r="A10166" s="545">
        <v>105048</v>
      </c>
      <c r="B10166" s="545" t="s">
        <v>9805</v>
      </c>
      <c r="C10166" s="545" t="s">
        <v>311</v>
      </c>
      <c r="D10166" s="546"/>
      <c r="E10166" s="171" t="str">
        <f t="shared" si="158"/>
        <v>1900</v>
      </c>
      <c r="F10166" s="547">
        <v>0</v>
      </c>
      <c r="G10166" s="548">
        <v>0</v>
      </c>
      <c r="H10166" s="547">
        <v>0</v>
      </c>
      <c r="I10166" s="545" t="s">
        <v>12684</v>
      </c>
      <c r="J10166" s="545"/>
      <c r="K10166" s="545" t="s">
        <v>13413</v>
      </c>
      <c r="L10166" s="545" t="s">
        <v>13413</v>
      </c>
      <c r="M10166" s="548" t="s">
        <v>13758</v>
      </c>
      <c r="N10166" s="545" t="s">
        <v>13413</v>
      </c>
      <c r="O10166" s="545" t="s">
        <v>13413</v>
      </c>
      <c r="P10166" s="549">
        <v>7763</v>
      </c>
      <c r="Q10166" s="549">
        <v>1</v>
      </c>
      <c r="R10166" s="549">
        <v>95</v>
      </c>
      <c r="S10166" s="548"/>
      <c r="T10166" s="548"/>
      <c r="U10166" s="99"/>
    </row>
    <row r="10167" spans="1:21" ht="19.5" customHeight="1">
      <c r="A10167" s="545">
        <v>105049</v>
      </c>
      <c r="B10167" s="545" t="s">
        <v>8426</v>
      </c>
      <c r="C10167" s="545" t="s">
        <v>311</v>
      </c>
      <c r="D10167" s="546">
        <v>44687</v>
      </c>
      <c r="E10167" s="171" t="str">
        <f t="shared" si="158"/>
        <v>2022</v>
      </c>
      <c r="F10167" s="547">
        <v>204561</v>
      </c>
      <c r="G10167" s="548">
        <v>0.19</v>
      </c>
      <c r="H10167" s="547">
        <v>171900</v>
      </c>
      <c r="I10167" s="545" t="s">
        <v>12684</v>
      </c>
      <c r="J10167" s="545" t="s">
        <v>13298</v>
      </c>
      <c r="K10167" s="545" t="s">
        <v>13413</v>
      </c>
      <c r="L10167" s="545" t="s">
        <v>13413</v>
      </c>
      <c r="M10167" s="548" t="s">
        <v>13758</v>
      </c>
      <c r="N10167" s="545" t="s">
        <v>13413</v>
      </c>
      <c r="O10167" s="545" t="s">
        <v>13413</v>
      </c>
      <c r="P10167" s="549">
        <v>7764</v>
      </c>
      <c r="Q10167" s="549">
        <v>1</v>
      </c>
      <c r="R10167" s="549">
        <v>95</v>
      </c>
      <c r="S10167" s="548">
        <v>1012</v>
      </c>
      <c r="T10167" s="548"/>
      <c r="U10167" s="99"/>
    </row>
    <row r="10168" spans="1:21" ht="19.5" customHeight="1">
      <c r="A10168" s="545">
        <v>105050</v>
      </c>
      <c r="B10168" s="545" t="s">
        <v>9804</v>
      </c>
      <c r="C10168" s="545" t="s">
        <v>216</v>
      </c>
      <c r="D10168" s="546"/>
      <c r="E10168" s="171" t="str">
        <f t="shared" si="158"/>
        <v>1900</v>
      </c>
      <c r="F10168" s="547">
        <v>0</v>
      </c>
      <c r="G10168" s="548">
        <v>0</v>
      </c>
      <c r="H10168" s="547">
        <v>0</v>
      </c>
      <c r="I10168" s="545" t="s">
        <v>12642</v>
      </c>
      <c r="J10168" s="545"/>
      <c r="K10168" s="545" t="s">
        <v>19451</v>
      </c>
      <c r="L10168" s="545" t="s">
        <v>13413</v>
      </c>
      <c r="M10168" s="548" t="s">
        <v>13758</v>
      </c>
      <c r="N10168" s="545" t="s">
        <v>13413</v>
      </c>
      <c r="O10168" s="545" t="s">
        <v>13413</v>
      </c>
      <c r="P10168" s="549">
        <v>7765</v>
      </c>
      <c r="Q10168" s="549">
        <v>1</v>
      </c>
      <c r="R10168" s="549">
        <v>135</v>
      </c>
      <c r="S10168" s="548"/>
      <c r="T10168" s="548"/>
      <c r="U10168" s="99"/>
    </row>
    <row r="10169" spans="1:21" ht="19.5" customHeight="1">
      <c r="A10169" s="545">
        <v>105051</v>
      </c>
      <c r="B10169" s="545" t="s">
        <v>9803</v>
      </c>
      <c r="C10169" s="545" t="s">
        <v>216</v>
      </c>
      <c r="D10169" s="546"/>
      <c r="E10169" s="171" t="str">
        <f t="shared" si="158"/>
        <v>1900</v>
      </c>
      <c r="F10169" s="547">
        <v>0</v>
      </c>
      <c r="G10169" s="548">
        <v>0</v>
      </c>
      <c r="H10169" s="547">
        <v>0</v>
      </c>
      <c r="I10169" s="545" t="s">
        <v>12642</v>
      </c>
      <c r="J10169" s="545"/>
      <c r="K10169" s="545" t="s">
        <v>19452</v>
      </c>
      <c r="L10169" s="545" t="s">
        <v>13413</v>
      </c>
      <c r="M10169" s="548" t="s">
        <v>13758</v>
      </c>
      <c r="N10169" s="545" t="s">
        <v>13413</v>
      </c>
      <c r="O10169" s="545" t="s">
        <v>13413</v>
      </c>
      <c r="P10169" s="549">
        <v>7766</v>
      </c>
      <c r="Q10169" s="549">
        <v>1</v>
      </c>
      <c r="R10169" s="549">
        <v>135</v>
      </c>
      <c r="S10169" s="548"/>
      <c r="T10169" s="548"/>
      <c r="U10169" s="99"/>
    </row>
    <row r="10170" spans="1:21" ht="19.5" customHeight="1">
      <c r="A10170" s="545">
        <v>105052</v>
      </c>
      <c r="B10170" s="545" t="s">
        <v>2498</v>
      </c>
      <c r="C10170" s="545" t="s">
        <v>216</v>
      </c>
      <c r="D10170" s="546"/>
      <c r="E10170" s="171" t="str">
        <f t="shared" si="158"/>
        <v>1900</v>
      </c>
      <c r="F10170" s="547">
        <v>0</v>
      </c>
      <c r="G10170" s="548">
        <v>0</v>
      </c>
      <c r="H10170" s="547">
        <v>0</v>
      </c>
      <c r="I10170" s="545" t="s">
        <v>12642</v>
      </c>
      <c r="J10170" s="545"/>
      <c r="K10170" s="545" t="s">
        <v>13413</v>
      </c>
      <c r="L10170" s="545" t="s">
        <v>13413</v>
      </c>
      <c r="M10170" s="548" t="s">
        <v>13758</v>
      </c>
      <c r="N10170" s="545" t="s">
        <v>13413</v>
      </c>
      <c r="O10170" s="545" t="s">
        <v>13413</v>
      </c>
      <c r="P10170" s="549">
        <v>7767</v>
      </c>
      <c r="Q10170" s="549">
        <v>1</v>
      </c>
      <c r="R10170" s="549">
        <v>135</v>
      </c>
      <c r="S10170" s="548"/>
      <c r="T10170" s="548"/>
      <c r="U10170" s="99"/>
    </row>
    <row r="10171" spans="1:21" ht="19.5" customHeight="1">
      <c r="A10171" s="545">
        <v>105053</v>
      </c>
      <c r="B10171" s="545" t="s">
        <v>2447</v>
      </c>
      <c r="C10171" s="545" t="s">
        <v>216</v>
      </c>
      <c r="D10171" s="546"/>
      <c r="E10171" s="171" t="str">
        <f t="shared" si="158"/>
        <v>1900</v>
      </c>
      <c r="F10171" s="547">
        <v>0</v>
      </c>
      <c r="G10171" s="548">
        <v>0</v>
      </c>
      <c r="H10171" s="547">
        <v>0</v>
      </c>
      <c r="I10171" s="545" t="s">
        <v>12642</v>
      </c>
      <c r="J10171" s="545"/>
      <c r="K10171" s="545" t="s">
        <v>13413</v>
      </c>
      <c r="L10171" s="545" t="s">
        <v>13413</v>
      </c>
      <c r="M10171" s="548" t="s">
        <v>13758</v>
      </c>
      <c r="N10171" s="545" t="s">
        <v>13413</v>
      </c>
      <c r="O10171" s="545" t="s">
        <v>13413</v>
      </c>
      <c r="P10171" s="549">
        <v>7768</v>
      </c>
      <c r="Q10171" s="549">
        <v>1</v>
      </c>
      <c r="R10171" s="549">
        <v>135</v>
      </c>
      <c r="S10171" s="548"/>
      <c r="T10171" s="548"/>
      <c r="U10171" s="99"/>
    </row>
    <row r="10172" spans="1:21" ht="19.5" customHeight="1">
      <c r="A10172" s="545">
        <v>105054</v>
      </c>
      <c r="B10172" s="545" t="s">
        <v>9802</v>
      </c>
      <c r="C10172" s="545" t="s">
        <v>216</v>
      </c>
      <c r="D10172" s="546"/>
      <c r="E10172" s="171" t="str">
        <f t="shared" si="158"/>
        <v>1900</v>
      </c>
      <c r="F10172" s="547">
        <v>0</v>
      </c>
      <c r="G10172" s="548">
        <v>0</v>
      </c>
      <c r="H10172" s="547">
        <v>0</v>
      </c>
      <c r="I10172" s="545" t="s">
        <v>12642</v>
      </c>
      <c r="J10172" s="545"/>
      <c r="K10172" s="545" t="s">
        <v>19453</v>
      </c>
      <c r="L10172" s="545" t="s">
        <v>13413</v>
      </c>
      <c r="M10172" s="548" t="s">
        <v>13758</v>
      </c>
      <c r="N10172" s="545" t="s">
        <v>13413</v>
      </c>
      <c r="O10172" s="545" t="s">
        <v>13413</v>
      </c>
      <c r="P10172" s="549">
        <v>7769</v>
      </c>
      <c r="Q10172" s="549">
        <v>1</v>
      </c>
      <c r="R10172" s="549">
        <v>135</v>
      </c>
      <c r="S10172" s="548"/>
      <c r="T10172" s="548"/>
      <c r="U10172" s="99"/>
    </row>
    <row r="10173" spans="1:21" ht="19.5" customHeight="1">
      <c r="A10173" s="545">
        <v>105055</v>
      </c>
      <c r="B10173" s="545" t="s">
        <v>2027</v>
      </c>
      <c r="C10173" s="545" t="s">
        <v>216</v>
      </c>
      <c r="D10173" s="546"/>
      <c r="E10173" s="171" t="str">
        <f t="shared" si="158"/>
        <v>1900</v>
      </c>
      <c r="F10173" s="547">
        <v>0</v>
      </c>
      <c r="G10173" s="548">
        <v>0</v>
      </c>
      <c r="H10173" s="547">
        <v>0</v>
      </c>
      <c r="I10173" s="545" t="s">
        <v>12637</v>
      </c>
      <c r="J10173" s="545"/>
      <c r="K10173" s="545" t="s">
        <v>13413</v>
      </c>
      <c r="L10173" s="545" t="s">
        <v>13413</v>
      </c>
      <c r="M10173" s="548" t="s">
        <v>13758</v>
      </c>
      <c r="N10173" s="545" t="s">
        <v>13413</v>
      </c>
      <c r="O10173" s="545" t="s">
        <v>13413</v>
      </c>
      <c r="P10173" s="549">
        <v>7770</v>
      </c>
      <c r="Q10173" s="549">
        <v>1</v>
      </c>
      <c r="R10173" s="549">
        <v>13</v>
      </c>
      <c r="S10173" s="548"/>
      <c r="T10173" s="548"/>
      <c r="U10173" s="99"/>
    </row>
    <row r="10174" spans="1:21" ht="19.5" customHeight="1">
      <c r="A10174" s="545">
        <v>105056</v>
      </c>
      <c r="B10174" s="545" t="s">
        <v>2028</v>
      </c>
      <c r="C10174" s="545" t="s">
        <v>216</v>
      </c>
      <c r="D10174" s="546"/>
      <c r="E10174" s="171" t="str">
        <f t="shared" si="158"/>
        <v>1900</v>
      </c>
      <c r="F10174" s="547">
        <v>0</v>
      </c>
      <c r="G10174" s="548">
        <v>0</v>
      </c>
      <c r="H10174" s="547">
        <v>0</v>
      </c>
      <c r="I10174" s="545" t="s">
        <v>12637</v>
      </c>
      <c r="J10174" s="545"/>
      <c r="K10174" s="545" t="s">
        <v>13413</v>
      </c>
      <c r="L10174" s="545" t="s">
        <v>13413</v>
      </c>
      <c r="M10174" s="548" t="s">
        <v>13758</v>
      </c>
      <c r="N10174" s="545" t="s">
        <v>13413</v>
      </c>
      <c r="O10174" s="545" t="s">
        <v>13413</v>
      </c>
      <c r="P10174" s="549">
        <v>7771</v>
      </c>
      <c r="Q10174" s="549">
        <v>1</v>
      </c>
      <c r="R10174" s="549">
        <v>13</v>
      </c>
      <c r="S10174" s="548"/>
      <c r="T10174" s="548"/>
      <c r="U10174" s="99"/>
    </row>
    <row r="10175" spans="1:21" ht="19.5" customHeight="1">
      <c r="A10175" s="545">
        <v>105057</v>
      </c>
      <c r="B10175" s="545" t="s">
        <v>1987</v>
      </c>
      <c r="C10175" s="545" t="s">
        <v>216</v>
      </c>
      <c r="D10175" s="546">
        <v>46052</v>
      </c>
      <c r="E10175" s="171" t="str">
        <f t="shared" si="158"/>
        <v>2026</v>
      </c>
      <c r="F10175" s="547">
        <v>26428</v>
      </c>
      <c r="G10175" s="548">
        <v>0.19</v>
      </c>
      <c r="H10175" s="547">
        <v>22208.400000000001</v>
      </c>
      <c r="I10175" s="545" t="s">
        <v>12637</v>
      </c>
      <c r="J10175" s="545" t="s">
        <v>13307</v>
      </c>
      <c r="K10175" s="545" t="s">
        <v>13413</v>
      </c>
      <c r="L10175" s="545" t="s">
        <v>13413</v>
      </c>
      <c r="M10175" s="548" t="s">
        <v>13758</v>
      </c>
      <c r="N10175" s="545" t="s">
        <v>13413</v>
      </c>
      <c r="O10175" s="545" t="s">
        <v>13413</v>
      </c>
      <c r="P10175" s="549">
        <v>7772</v>
      </c>
      <c r="Q10175" s="549">
        <v>1</v>
      </c>
      <c r="R10175" s="549">
        <v>13</v>
      </c>
      <c r="S10175" s="548">
        <v>2228</v>
      </c>
      <c r="T10175" s="548"/>
      <c r="U10175" s="99"/>
    </row>
    <row r="10176" spans="1:21" ht="19.5" customHeight="1">
      <c r="A10176" s="545">
        <v>105058</v>
      </c>
      <c r="B10176" s="545" t="s">
        <v>2928</v>
      </c>
      <c r="C10176" s="545" t="s">
        <v>4479</v>
      </c>
      <c r="D10176" s="546"/>
      <c r="E10176" s="171" t="str">
        <f t="shared" si="158"/>
        <v>1900</v>
      </c>
      <c r="F10176" s="547">
        <v>0</v>
      </c>
      <c r="G10176" s="548">
        <v>0</v>
      </c>
      <c r="H10176" s="547">
        <v>0</v>
      </c>
      <c r="I10176" s="545" t="s">
        <v>12730</v>
      </c>
      <c r="J10176" s="545"/>
      <c r="K10176" s="545" t="s">
        <v>13413</v>
      </c>
      <c r="L10176" s="545" t="s">
        <v>13413</v>
      </c>
      <c r="M10176" s="548" t="s">
        <v>13758</v>
      </c>
      <c r="N10176" s="545" t="s">
        <v>13413</v>
      </c>
      <c r="O10176" s="545" t="s">
        <v>13413</v>
      </c>
      <c r="P10176" s="549">
        <v>7773</v>
      </c>
      <c r="Q10176" s="549">
        <v>1</v>
      </c>
      <c r="R10176" s="549">
        <v>150</v>
      </c>
      <c r="S10176" s="548"/>
      <c r="T10176" s="548"/>
      <c r="U10176" s="99"/>
    </row>
    <row r="10177" spans="1:21" ht="19.5" customHeight="1">
      <c r="A10177" s="545">
        <v>105059</v>
      </c>
      <c r="B10177" s="545" t="s">
        <v>3898</v>
      </c>
      <c r="C10177" s="545" t="s">
        <v>4479</v>
      </c>
      <c r="D10177" s="546"/>
      <c r="E10177" s="171" t="str">
        <f t="shared" si="158"/>
        <v>1900</v>
      </c>
      <c r="F10177" s="547">
        <v>0</v>
      </c>
      <c r="G10177" s="548">
        <v>0</v>
      </c>
      <c r="H10177" s="547">
        <v>0</v>
      </c>
      <c r="I10177" s="545" t="s">
        <v>12987</v>
      </c>
      <c r="J10177" s="545"/>
      <c r="K10177" s="545" t="s">
        <v>13413</v>
      </c>
      <c r="L10177" s="545" t="s">
        <v>13413</v>
      </c>
      <c r="M10177" s="548" t="s">
        <v>13758</v>
      </c>
      <c r="N10177" s="545" t="s">
        <v>13413</v>
      </c>
      <c r="O10177" s="545" t="s">
        <v>13413</v>
      </c>
      <c r="P10177" s="549">
        <v>7774</v>
      </c>
      <c r="Q10177" s="549">
        <v>1</v>
      </c>
      <c r="R10177" s="549">
        <v>35</v>
      </c>
      <c r="S10177" s="548"/>
      <c r="T10177" s="548"/>
      <c r="U10177" s="99"/>
    </row>
    <row r="10178" spans="1:21" ht="19.5" customHeight="1">
      <c r="A10178" s="545">
        <v>105061</v>
      </c>
      <c r="B10178" s="545" t="s">
        <v>6950</v>
      </c>
      <c r="C10178" s="545" t="s">
        <v>4479</v>
      </c>
      <c r="D10178" s="546">
        <v>46052</v>
      </c>
      <c r="E10178" s="171" t="str">
        <f t="shared" si="158"/>
        <v>2026</v>
      </c>
      <c r="F10178" s="547">
        <v>14826</v>
      </c>
      <c r="G10178" s="548">
        <v>0.19</v>
      </c>
      <c r="H10178" s="547">
        <v>12458.82</v>
      </c>
      <c r="I10178" s="545" t="s">
        <v>12987</v>
      </c>
      <c r="J10178" s="545" t="s">
        <v>13307</v>
      </c>
      <c r="K10178" s="545" t="s">
        <v>13413</v>
      </c>
      <c r="L10178" s="545" t="s">
        <v>13413</v>
      </c>
      <c r="M10178" s="548" t="s">
        <v>13758</v>
      </c>
      <c r="N10178" s="545" t="s">
        <v>13413</v>
      </c>
      <c r="O10178" s="545" t="s">
        <v>13413</v>
      </c>
      <c r="P10178" s="549">
        <v>7776</v>
      </c>
      <c r="Q10178" s="549">
        <v>1</v>
      </c>
      <c r="R10178" s="549">
        <v>35</v>
      </c>
      <c r="S10178" s="548">
        <v>2228</v>
      </c>
      <c r="T10178" s="548"/>
      <c r="U10178" s="99"/>
    </row>
    <row r="10179" spans="1:21" ht="19.5" customHeight="1">
      <c r="A10179" s="545">
        <v>105062</v>
      </c>
      <c r="B10179" s="545" t="s">
        <v>9801</v>
      </c>
      <c r="C10179" s="545" t="s">
        <v>206</v>
      </c>
      <c r="D10179" s="546"/>
      <c r="E10179" s="171" t="str">
        <f t="shared" si="158"/>
        <v>1900</v>
      </c>
      <c r="F10179" s="547">
        <v>0</v>
      </c>
      <c r="G10179" s="548">
        <v>0</v>
      </c>
      <c r="H10179" s="547">
        <v>0</v>
      </c>
      <c r="I10179" s="545" t="s">
        <v>12973</v>
      </c>
      <c r="J10179" s="545"/>
      <c r="K10179" s="545" t="s">
        <v>13413</v>
      </c>
      <c r="L10179" s="545" t="s">
        <v>13413</v>
      </c>
      <c r="M10179" s="548" t="s">
        <v>13758</v>
      </c>
      <c r="N10179" s="545" t="s">
        <v>13413</v>
      </c>
      <c r="O10179" s="545" t="s">
        <v>13413</v>
      </c>
      <c r="P10179" s="549">
        <v>7777</v>
      </c>
      <c r="Q10179" s="549">
        <v>1</v>
      </c>
      <c r="R10179" s="549">
        <v>59</v>
      </c>
      <c r="S10179" s="548"/>
      <c r="T10179" s="548"/>
      <c r="U10179" s="99"/>
    </row>
    <row r="10180" spans="1:21" ht="19.5" customHeight="1">
      <c r="A10180" s="545">
        <v>105063</v>
      </c>
      <c r="B10180" s="545" t="s">
        <v>1248</v>
      </c>
      <c r="C10180" s="545" t="s">
        <v>209</v>
      </c>
      <c r="D10180" s="546"/>
      <c r="E10180" s="171" t="str">
        <f t="shared" ref="E10180:E10243" si="159">TEXT(D10180,"YYYY")</f>
        <v>1900</v>
      </c>
      <c r="F10180" s="547">
        <v>0</v>
      </c>
      <c r="G10180" s="548">
        <v>0</v>
      </c>
      <c r="H10180" s="547">
        <v>0</v>
      </c>
      <c r="I10180" s="545" t="s">
        <v>12659</v>
      </c>
      <c r="J10180" s="545"/>
      <c r="K10180" s="545" t="s">
        <v>13413</v>
      </c>
      <c r="L10180" s="545" t="s">
        <v>13413</v>
      </c>
      <c r="M10180" s="548" t="s">
        <v>13758</v>
      </c>
      <c r="N10180" s="545" t="s">
        <v>13413</v>
      </c>
      <c r="O10180" s="545" t="s">
        <v>13413</v>
      </c>
      <c r="P10180" s="549">
        <v>7778</v>
      </c>
      <c r="Q10180" s="549">
        <v>1</v>
      </c>
      <c r="R10180" s="549">
        <v>116</v>
      </c>
      <c r="S10180" s="548"/>
      <c r="T10180" s="548"/>
      <c r="U10180" s="99"/>
    </row>
    <row r="10181" spans="1:21" ht="19.5" customHeight="1">
      <c r="A10181" s="545">
        <v>105064</v>
      </c>
      <c r="B10181" s="545" t="s">
        <v>9800</v>
      </c>
      <c r="C10181" s="545" t="s">
        <v>216</v>
      </c>
      <c r="D10181" s="546"/>
      <c r="E10181" s="171" t="str">
        <f t="shared" si="159"/>
        <v>1900</v>
      </c>
      <c r="F10181" s="547">
        <v>0</v>
      </c>
      <c r="G10181" s="548">
        <v>0</v>
      </c>
      <c r="H10181" s="547">
        <v>0</v>
      </c>
      <c r="I10181" s="545" t="s">
        <v>12697</v>
      </c>
      <c r="J10181" s="545"/>
      <c r="K10181" s="545" t="s">
        <v>13413</v>
      </c>
      <c r="L10181" s="545" t="s">
        <v>19454</v>
      </c>
      <c r="M10181" s="548" t="s">
        <v>13758</v>
      </c>
      <c r="N10181" s="545" t="s">
        <v>13413</v>
      </c>
      <c r="O10181" s="545" t="s">
        <v>13413</v>
      </c>
      <c r="P10181" s="549">
        <v>7779</v>
      </c>
      <c r="Q10181" s="549">
        <v>1</v>
      </c>
      <c r="R10181" s="549">
        <v>138</v>
      </c>
      <c r="S10181" s="548"/>
      <c r="T10181" s="548"/>
      <c r="U10181" s="99"/>
    </row>
    <row r="10182" spans="1:21" ht="19.5" customHeight="1">
      <c r="A10182" s="545">
        <v>105065</v>
      </c>
      <c r="B10182" s="545" t="s">
        <v>9799</v>
      </c>
      <c r="C10182" s="545" t="s">
        <v>216</v>
      </c>
      <c r="D10182" s="546"/>
      <c r="E10182" s="171" t="str">
        <f t="shared" si="159"/>
        <v>1900</v>
      </c>
      <c r="F10182" s="547">
        <v>0</v>
      </c>
      <c r="G10182" s="548">
        <v>0</v>
      </c>
      <c r="H10182" s="547">
        <v>0</v>
      </c>
      <c r="I10182" s="545" t="s">
        <v>12650</v>
      </c>
      <c r="J10182" s="545"/>
      <c r="K10182" s="545" t="s">
        <v>13413</v>
      </c>
      <c r="L10182" s="545" t="s">
        <v>13413</v>
      </c>
      <c r="M10182" s="548" t="s">
        <v>13758</v>
      </c>
      <c r="N10182" s="545" t="s">
        <v>13413</v>
      </c>
      <c r="O10182" s="545" t="s">
        <v>13413</v>
      </c>
      <c r="P10182" s="549">
        <v>7780</v>
      </c>
      <c r="Q10182" s="549">
        <v>1</v>
      </c>
      <c r="R10182" s="549">
        <v>127</v>
      </c>
      <c r="S10182" s="548"/>
      <c r="T10182" s="548"/>
      <c r="U10182" s="99"/>
    </row>
    <row r="10183" spans="1:21" ht="19.5" customHeight="1">
      <c r="A10183" s="545">
        <v>105066</v>
      </c>
      <c r="B10183" s="545" t="s">
        <v>1208</v>
      </c>
      <c r="C10183" s="545" t="s">
        <v>216</v>
      </c>
      <c r="D10183" s="546">
        <v>46062</v>
      </c>
      <c r="E10183" s="171" t="str">
        <f t="shared" si="159"/>
        <v>2026</v>
      </c>
      <c r="F10183" s="547">
        <v>1332</v>
      </c>
      <c r="G10183" s="548">
        <v>0.19</v>
      </c>
      <c r="H10183" s="547">
        <v>1119.33</v>
      </c>
      <c r="I10183" s="545" t="s">
        <v>12659</v>
      </c>
      <c r="J10183" s="545" t="s">
        <v>13296</v>
      </c>
      <c r="K10183" s="545" t="s">
        <v>13413</v>
      </c>
      <c r="L10183" s="545" t="s">
        <v>13413</v>
      </c>
      <c r="M10183" s="548" t="s">
        <v>13758</v>
      </c>
      <c r="N10183" s="545" t="s">
        <v>13413</v>
      </c>
      <c r="O10183" s="545" t="s">
        <v>13413</v>
      </c>
      <c r="P10183" s="549">
        <v>7781</v>
      </c>
      <c r="Q10183" s="549">
        <v>1</v>
      </c>
      <c r="R10183" s="549">
        <v>116</v>
      </c>
      <c r="S10183" s="548">
        <v>2218</v>
      </c>
      <c r="T10183" s="548"/>
      <c r="U10183" s="99"/>
    </row>
    <row r="10184" spans="1:21" ht="19.5" customHeight="1">
      <c r="A10184" s="545">
        <v>105067</v>
      </c>
      <c r="B10184" s="545" t="s">
        <v>8291</v>
      </c>
      <c r="C10184" s="545" t="s">
        <v>221</v>
      </c>
      <c r="D10184" s="546">
        <v>43524</v>
      </c>
      <c r="E10184" s="171" t="str">
        <f t="shared" si="159"/>
        <v>2019</v>
      </c>
      <c r="F10184" s="547">
        <v>18200</v>
      </c>
      <c r="G10184" s="548">
        <v>0.19</v>
      </c>
      <c r="H10184" s="547">
        <v>15294.12</v>
      </c>
      <c r="I10184" s="545" t="s">
        <v>12992</v>
      </c>
      <c r="J10184" s="545" t="s">
        <v>13296</v>
      </c>
      <c r="K10184" s="545" t="s">
        <v>13413</v>
      </c>
      <c r="L10184" s="545" t="s">
        <v>19455</v>
      </c>
      <c r="M10184" s="548" t="s">
        <v>13758</v>
      </c>
      <c r="N10184" s="545" t="s">
        <v>13413</v>
      </c>
      <c r="O10184" s="545" t="s">
        <v>13413</v>
      </c>
      <c r="P10184" s="549">
        <v>7782</v>
      </c>
      <c r="Q10184" s="549">
        <v>1</v>
      </c>
      <c r="R10184" s="549">
        <v>162</v>
      </c>
      <c r="S10184" s="548">
        <v>2218</v>
      </c>
      <c r="T10184" s="548"/>
      <c r="U10184" s="99"/>
    </row>
    <row r="10185" spans="1:21" ht="19.5" customHeight="1">
      <c r="A10185" s="545">
        <v>105068</v>
      </c>
      <c r="B10185" s="545" t="s">
        <v>3835</v>
      </c>
      <c r="C10185" s="545" t="s">
        <v>216</v>
      </c>
      <c r="D10185" s="546">
        <v>46073</v>
      </c>
      <c r="E10185" s="171" t="str">
        <f t="shared" si="159"/>
        <v>2026</v>
      </c>
      <c r="F10185" s="547">
        <v>39541</v>
      </c>
      <c r="G10185" s="548">
        <v>0</v>
      </c>
      <c r="H10185" s="547">
        <v>39541</v>
      </c>
      <c r="I10185" s="545" t="s">
        <v>12766</v>
      </c>
      <c r="J10185" s="545" t="s">
        <v>13298</v>
      </c>
      <c r="K10185" s="545" t="s">
        <v>13413</v>
      </c>
      <c r="L10185" s="545" t="s">
        <v>13413</v>
      </c>
      <c r="M10185" s="548" t="s">
        <v>13758</v>
      </c>
      <c r="N10185" s="545" t="s">
        <v>13413</v>
      </c>
      <c r="O10185" s="545" t="s">
        <v>13413</v>
      </c>
      <c r="P10185" s="549">
        <v>7783</v>
      </c>
      <c r="Q10185" s="549">
        <v>1</v>
      </c>
      <c r="R10185" s="549">
        <v>172</v>
      </c>
      <c r="S10185" s="548">
        <v>1012</v>
      </c>
      <c r="T10185" s="548"/>
      <c r="U10185" s="99"/>
    </row>
    <row r="10186" spans="1:21" ht="19.5" customHeight="1">
      <c r="A10186" s="545">
        <v>105069</v>
      </c>
      <c r="B10186" s="545" t="s">
        <v>3837</v>
      </c>
      <c r="C10186" s="545" t="s">
        <v>216</v>
      </c>
      <c r="D10186" s="546">
        <v>44589</v>
      </c>
      <c r="E10186" s="171" t="str">
        <f t="shared" si="159"/>
        <v>2022</v>
      </c>
      <c r="F10186" s="547">
        <v>41993</v>
      </c>
      <c r="G10186" s="548">
        <v>0</v>
      </c>
      <c r="H10186" s="547">
        <v>41993</v>
      </c>
      <c r="I10186" s="545" t="s">
        <v>12766</v>
      </c>
      <c r="J10186" s="545" t="s">
        <v>13297</v>
      </c>
      <c r="K10186" s="545" t="s">
        <v>13413</v>
      </c>
      <c r="L10186" s="545" t="s">
        <v>13413</v>
      </c>
      <c r="M10186" s="548" t="s">
        <v>13758</v>
      </c>
      <c r="N10186" s="545" t="s">
        <v>13413</v>
      </c>
      <c r="O10186" s="545" t="s">
        <v>13413</v>
      </c>
      <c r="P10186" s="549">
        <v>7784</v>
      </c>
      <c r="Q10186" s="549">
        <v>1</v>
      </c>
      <c r="R10186" s="549">
        <v>172</v>
      </c>
      <c r="S10186" s="548">
        <v>2257</v>
      </c>
      <c r="T10186" s="548"/>
      <c r="U10186" s="99"/>
    </row>
    <row r="10187" spans="1:21" ht="19.5" customHeight="1">
      <c r="A10187" s="545">
        <v>105070</v>
      </c>
      <c r="B10187" s="545" t="s">
        <v>3834</v>
      </c>
      <c r="C10187" s="545" t="s">
        <v>216</v>
      </c>
      <c r="D10187" s="546">
        <v>44589</v>
      </c>
      <c r="E10187" s="171" t="str">
        <f t="shared" si="159"/>
        <v>2022</v>
      </c>
      <c r="F10187" s="547">
        <v>15753</v>
      </c>
      <c r="G10187" s="548">
        <v>0</v>
      </c>
      <c r="H10187" s="547">
        <v>15753</v>
      </c>
      <c r="I10187" s="545" t="s">
        <v>12766</v>
      </c>
      <c r="J10187" s="545" t="s">
        <v>13297</v>
      </c>
      <c r="K10187" s="545" t="s">
        <v>13413</v>
      </c>
      <c r="L10187" s="545" t="s">
        <v>13413</v>
      </c>
      <c r="M10187" s="548" t="s">
        <v>13758</v>
      </c>
      <c r="N10187" s="545" t="s">
        <v>13413</v>
      </c>
      <c r="O10187" s="545" t="s">
        <v>13413</v>
      </c>
      <c r="P10187" s="549">
        <v>7785</v>
      </c>
      <c r="Q10187" s="549">
        <v>1</v>
      </c>
      <c r="R10187" s="549">
        <v>172</v>
      </c>
      <c r="S10187" s="548">
        <v>2257</v>
      </c>
      <c r="T10187" s="548"/>
      <c r="U10187" s="99"/>
    </row>
    <row r="10188" spans="1:21" ht="19.5" customHeight="1">
      <c r="A10188" s="545">
        <v>105071</v>
      </c>
      <c r="B10188" s="545" t="s">
        <v>7473</v>
      </c>
      <c r="C10188" s="545" t="s">
        <v>216</v>
      </c>
      <c r="D10188" s="546">
        <v>45271</v>
      </c>
      <c r="E10188" s="171" t="str">
        <f t="shared" si="159"/>
        <v>2023</v>
      </c>
      <c r="F10188" s="547">
        <v>1960.2</v>
      </c>
      <c r="G10188" s="548">
        <v>0.19</v>
      </c>
      <c r="H10188" s="547">
        <v>1647.23</v>
      </c>
      <c r="I10188" s="545" t="s">
        <v>12738</v>
      </c>
      <c r="J10188" s="545" t="s">
        <v>13298</v>
      </c>
      <c r="K10188" s="545" t="s">
        <v>18069</v>
      </c>
      <c r="L10188" s="545" t="s">
        <v>13413</v>
      </c>
      <c r="M10188" s="548" t="s">
        <v>13758</v>
      </c>
      <c r="N10188" s="545" t="s">
        <v>13413</v>
      </c>
      <c r="O10188" s="545" t="s">
        <v>13413</v>
      </c>
      <c r="P10188" s="549">
        <v>7786</v>
      </c>
      <c r="Q10188" s="549">
        <v>1</v>
      </c>
      <c r="R10188" s="549">
        <v>32</v>
      </c>
      <c r="S10188" s="548">
        <v>1012</v>
      </c>
      <c r="T10188" s="548"/>
      <c r="U10188" s="99"/>
    </row>
    <row r="10189" spans="1:21" ht="19.5" customHeight="1">
      <c r="A10189" s="545">
        <v>105072</v>
      </c>
      <c r="B10189" s="545" t="s">
        <v>9798</v>
      </c>
      <c r="C10189" s="545" t="s">
        <v>216</v>
      </c>
      <c r="D10189" s="546">
        <v>44592</v>
      </c>
      <c r="E10189" s="171" t="str">
        <f t="shared" si="159"/>
        <v>2022</v>
      </c>
      <c r="F10189" s="547">
        <v>1584</v>
      </c>
      <c r="G10189" s="548">
        <v>0</v>
      </c>
      <c r="H10189" s="547">
        <v>1584</v>
      </c>
      <c r="I10189" s="545" t="s">
        <v>12738</v>
      </c>
      <c r="J10189" s="545" t="s">
        <v>13297</v>
      </c>
      <c r="K10189" s="545" t="s">
        <v>19456</v>
      </c>
      <c r="L10189" s="545" t="s">
        <v>13413</v>
      </c>
      <c r="M10189" s="548" t="s">
        <v>13758</v>
      </c>
      <c r="N10189" s="545" t="s">
        <v>13413</v>
      </c>
      <c r="O10189" s="545" t="s">
        <v>13413</v>
      </c>
      <c r="P10189" s="549">
        <v>7787</v>
      </c>
      <c r="Q10189" s="549">
        <v>1</v>
      </c>
      <c r="R10189" s="549">
        <v>32</v>
      </c>
      <c r="S10189" s="548">
        <v>2257</v>
      </c>
      <c r="T10189" s="548"/>
      <c r="U10189" s="99"/>
    </row>
    <row r="10190" spans="1:21" ht="19.5" customHeight="1">
      <c r="A10190" s="545">
        <v>105073</v>
      </c>
      <c r="B10190" s="545" t="s">
        <v>7348</v>
      </c>
      <c r="C10190" s="545" t="s">
        <v>216</v>
      </c>
      <c r="D10190" s="546">
        <v>44592</v>
      </c>
      <c r="E10190" s="171" t="str">
        <f t="shared" si="159"/>
        <v>2022</v>
      </c>
      <c r="F10190" s="547">
        <v>5488</v>
      </c>
      <c r="G10190" s="548">
        <v>0</v>
      </c>
      <c r="H10190" s="547">
        <v>5488</v>
      </c>
      <c r="I10190" s="545" t="s">
        <v>12738</v>
      </c>
      <c r="J10190" s="545" t="s">
        <v>13297</v>
      </c>
      <c r="K10190" s="545" t="s">
        <v>19456</v>
      </c>
      <c r="L10190" s="545" t="s">
        <v>13413</v>
      </c>
      <c r="M10190" s="548" t="s">
        <v>13758</v>
      </c>
      <c r="N10190" s="545" t="s">
        <v>13413</v>
      </c>
      <c r="O10190" s="545" t="s">
        <v>13413</v>
      </c>
      <c r="P10190" s="549">
        <v>7788</v>
      </c>
      <c r="Q10190" s="549">
        <v>1</v>
      </c>
      <c r="R10190" s="549">
        <v>32</v>
      </c>
      <c r="S10190" s="548">
        <v>2257</v>
      </c>
      <c r="T10190" s="548"/>
      <c r="U10190" s="99"/>
    </row>
    <row r="10191" spans="1:21" ht="19.5" customHeight="1">
      <c r="A10191" s="545">
        <v>105074</v>
      </c>
      <c r="B10191" s="545" t="s">
        <v>9797</v>
      </c>
      <c r="C10191" s="545" t="s">
        <v>216</v>
      </c>
      <c r="D10191" s="546">
        <v>44592</v>
      </c>
      <c r="E10191" s="171" t="str">
        <f t="shared" si="159"/>
        <v>2022</v>
      </c>
      <c r="F10191" s="547">
        <v>2602</v>
      </c>
      <c r="G10191" s="548">
        <v>0</v>
      </c>
      <c r="H10191" s="547">
        <v>2602</v>
      </c>
      <c r="I10191" s="545" t="s">
        <v>12738</v>
      </c>
      <c r="J10191" s="545" t="s">
        <v>13297</v>
      </c>
      <c r="K10191" s="545" t="s">
        <v>19457</v>
      </c>
      <c r="L10191" s="545" t="s">
        <v>13413</v>
      </c>
      <c r="M10191" s="548" t="s">
        <v>13758</v>
      </c>
      <c r="N10191" s="545" t="s">
        <v>13413</v>
      </c>
      <c r="O10191" s="545" t="s">
        <v>13413</v>
      </c>
      <c r="P10191" s="549">
        <v>7789</v>
      </c>
      <c r="Q10191" s="549">
        <v>1</v>
      </c>
      <c r="R10191" s="549">
        <v>32</v>
      </c>
      <c r="S10191" s="548">
        <v>2257</v>
      </c>
      <c r="T10191" s="548"/>
      <c r="U10191" s="99"/>
    </row>
    <row r="10192" spans="1:21" ht="19.5" customHeight="1">
      <c r="A10192" s="545">
        <v>105075</v>
      </c>
      <c r="B10192" s="545" t="s">
        <v>9796</v>
      </c>
      <c r="C10192" s="545" t="s">
        <v>216</v>
      </c>
      <c r="D10192" s="546">
        <v>44592</v>
      </c>
      <c r="E10192" s="171" t="str">
        <f t="shared" si="159"/>
        <v>2022</v>
      </c>
      <c r="F10192" s="547">
        <v>3447</v>
      </c>
      <c r="G10192" s="548">
        <v>0</v>
      </c>
      <c r="H10192" s="547">
        <v>3447</v>
      </c>
      <c r="I10192" s="545" t="s">
        <v>12738</v>
      </c>
      <c r="J10192" s="545" t="s">
        <v>13297</v>
      </c>
      <c r="K10192" s="545" t="s">
        <v>18069</v>
      </c>
      <c r="L10192" s="545" t="s">
        <v>13413</v>
      </c>
      <c r="M10192" s="548" t="s">
        <v>13758</v>
      </c>
      <c r="N10192" s="545" t="s">
        <v>13413</v>
      </c>
      <c r="O10192" s="545" t="s">
        <v>13413</v>
      </c>
      <c r="P10192" s="549">
        <v>7790</v>
      </c>
      <c r="Q10192" s="549">
        <v>1</v>
      </c>
      <c r="R10192" s="549">
        <v>32</v>
      </c>
      <c r="S10192" s="548">
        <v>2257</v>
      </c>
      <c r="T10192" s="548"/>
      <c r="U10192" s="99"/>
    </row>
    <row r="10193" spans="1:21" ht="19.5" customHeight="1">
      <c r="A10193" s="545">
        <v>105076</v>
      </c>
      <c r="B10193" s="545" t="s">
        <v>9795</v>
      </c>
      <c r="C10193" s="545" t="s">
        <v>216</v>
      </c>
      <c r="D10193" s="546"/>
      <c r="E10193" s="171" t="str">
        <f t="shared" si="159"/>
        <v>1900</v>
      </c>
      <c r="F10193" s="547">
        <v>0</v>
      </c>
      <c r="G10193" s="548">
        <v>0</v>
      </c>
      <c r="H10193" s="547">
        <v>0</v>
      </c>
      <c r="I10193" s="545" t="s">
        <v>12973</v>
      </c>
      <c r="J10193" s="545"/>
      <c r="K10193" s="545" t="s">
        <v>13413</v>
      </c>
      <c r="L10193" s="545" t="s">
        <v>13413</v>
      </c>
      <c r="M10193" s="548" t="s">
        <v>13758</v>
      </c>
      <c r="N10193" s="545" t="s">
        <v>13413</v>
      </c>
      <c r="O10193" s="545" t="s">
        <v>13413</v>
      </c>
      <c r="P10193" s="549">
        <v>7791</v>
      </c>
      <c r="Q10193" s="549">
        <v>1</v>
      </c>
      <c r="R10193" s="549">
        <v>59</v>
      </c>
      <c r="S10193" s="548"/>
      <c r="T10193" s="548"/>
      <c r="U10193" s="99"/>
    </row>
    <row r="10194" spans="1:21" ht="19.5" customHeight="1">
      <c r="A10194" s="545">
        <v>105077</v>
      </c>
      <c r="B10194" s="545" t="s">
        <v>9794</v>
      </c>
      <c r="C10194" s="545" t="s">
        <v>216</v>
      </c>
      <c r="D10194" s="546">
        <v>44592</v>
      </c>
      <c r="E10194" s="171" t="str">
        <f t="shared" si="159"/>
        <v>2022</v>
      </c>
      <c r="F10194" s="547">
        <v>9981</v>
      </c>
      <c r="G10194" s="548">
        <v>0</v>
      </c>
      <c r="H10194" s="547">
        <v>9981</v>
      </c>
      <c r="I10194" s="545" t="s">
        <v>12738</v>
      </c>
      <c r="J10194" s="545" t="s">
        <v>13297</v>
      </c>
      <c r="K10194" s="545" t="s">
        <v>19457</v>
      </c>
      <c r="L10194" s="545" t="s">
        <v>13413</v>
      </c>
      <c r="M10194" s="548" t="s">
        <v>13758</v>
      </c>
      <c r="N10194" s="545" t="s">
        <v>13413</v>
      </c>
      <c r="O10194" s="545" t="s">
        <v>13413</v>
      </c>
      <c r="P10194" s="549">
        <v>7792</v>
      </c>
      <c r="Q10194" s="549">
        <v>1</v>
      </c>
      <c r="R10194" s="549">
        <v>32</v>
      </c>
      <c r="S10194" s="548">
        <v>2257</v>
      </c>
      <c r="T10194" s="548"/>
      <c r="U10194" s="99"/>
    </row>
    <row r="10195" spans="1:21" ht="19.5" customHeight="1">
      <c r="A10195" s="545">
        <v>105078</v>
      </c>
      <c r="B10195" s="545" t="s">
        <v>9793</v>
      </c>
      <c r="C10195" s="545" t="s">
        <v>216</v>
      </c>
      <c r="D10195" s="546"/>
      <c r="E10195" s="171" t="str">
        <f t="shared" si="159"/>
        <v>1900</v>
      </c>
      <c r="F10195" s="547">
        <v>0</v>
      </c>
      <c r="G10195" s="548">
        <v>0</v>
      </c>
      <c r="H10195" s="547">
        <v>0</v>
      </c>
      <c r="I10195" s="545" t="s">
        <v>12738</v>
      </c>
      <c r="J10195" s="545"/>
      <c r="K10195" s="545" t="s">
        <v>18069</v>
      </c>
      <c r="L10195" s="545" t="s">
        <v>13413</v>
      </c>
      <c r="M10195" s="548" t="s">
        <v>13758</v>
      </c>
      <c r="N10195" s="545" t="s">
        <v>13413</v>
      </c>
      <c r="O10195" s="545" t="s">
        <v>13413</v>
      </c>
      <c r="P10195" s="549">
        <v>7793</v>
      </c>
      <c r="Q10195" s="549">
        <v>1</v>
      </c>
      <c r="R10195" s="549">
        <v>32</v>
      </c>
      <c r="S10195" s="548"/>
      <c r="T10195" s="548"/>
      <c r="U10195" s="99"/>
    </row>
    <row r="10196" spans="1:21" ht="19.5" customHeight="1">
      <c r="A10196" s="545">
        <v>105079</v>
      </c>
      <c r="B10196" s="545" t="s">
        <v>9792</v>
      </c>
      <c r="C10196" s="545" t="s">
        <v>216</v>
      </c>
      <c r="D10196" s="546"/>
      <c r="E10196" s="171" t="str">
        <f t="shared" si="159"/>
        <v>1900</v>
      </c>
      <c r="F10196" s="547">
        <v>0</v>
      </c>
      <c r="G10196" s="548">
        <v>0</v>
      </c>
      <c r="H10196" s="547">
        <v>0</v>
      </c>
      <c r="I10196" s="545" t="s">
        <v>12738</v>
      </c>
      <c r="J10196" s="545"/>
      <c r="K10196" s="545" t="s">
        <v>19456</v>
      </c>
      <c r="L10196" s="545" t="s">
        <v>13413</v>
      </c>
      <c r="M10196" s="548" t="s">
        <v>13758</v>
      </c>
      <c r="N10196" s="545" t="s">
        <v>13413</v>
      </c>
      <c r="O10196" s="545" t="s">
        <v>13413</v>
      </c>
      <c r="P10196" s="549">
        <v>7794</v>
      </c>
      <c r="Q10196" s="549">
        <v>1</v>
      </c>
      <c r="R10196" s="549">
        <v>32</v>
      </c>
      <c r="S10196" s="548"/>
      <c r="T10196" s="548"/>
      <c r="U10196" s="99"/>
    </row>
    <row r="10197" spans="1:21" ht="19.5" customHeight="1">
      <c r="A10197" s="545">
        <v>105080</v>
      </c>
      <c r="B10197" s="545" t="s">
        <v>3869</v>
      </c>
      <c r="C10197" s="545" t="s">
        <v>216</v>
      </c>
      <c r="D10197" s="546"/>
      <c r="E10197" s="171" t="str">
        <f t="shared" si="159"/>
        <v>1900</v>
      </c>
      <c r="F10197" s="547">
        <v>0</v>
      </c>
      <c r="G10197" s="548">
        <v>0</v>
      </c>
      <c r="H10197" s="547">
        <v>0</v>
      </c>
      <c r="I10197" s="545" t="s">
        <v>12738</v>
      </c>
      <c r="J10197" s="545"/>
      <c r="K10197" s="545" t="s">
        <v>18069</v>
      </c>
      <c r="L10197" s="545" t="s">
        <v>13413</v>
      </c>
      <c r="M10197" s="548" t="s">
        <v>13758</v>
      </c>
      <c r="N10197" s="545" t="s">
        <v>13413</v>
      </c>
      <c r="O10197" s="545" t="s">
        <v>13413</v>
      </c>
      <c r="P10197" s="549">
        <v>7795</v>
      </c>
      <c r="Q10197" s="549">
        <v>1</v>
      </c>
      <c r="R10197" s="549">
        <v>32</v>
      </c>
      <c r="S10197" s="548"/>
      <c r="T10197" s="548"/>
      <c r="U10197" s="99"/>
    </row>
    <row r="10198" spans="1:21" ht="19.5" customHeight="1">
      <c r="A10198" s="545">
        <v>105081</v>
      </c>
      <c r="B10198" s="545" t="s">
        <v>9791</v>
      </c>
      <c r="C10198" s="545" t="s">
        <v>216</v>
      </c>
      <c r="D10198" s="546">
        <v>44589</v>
      </c>
      <c r="E10198" s="171" t="str">
        <f t="shared" si="159"/>
        <v>2022</v>
      </c>
      <c r="F10198" s="547">
        <v>2640</v>
      </c>
      <c r="G10198" s="548">
        <v>0</v>
      </c>
      <c r="H10198" s="547">
        <v>2640</v>
      </c>
      <c r="I10198" s="545" t="s">
        <v>12766</v>
      </c>
      <c r="J10198" s="545" t="s">
        <v>13297</v>
      </c>
      <c r="K10198" s="545" t="s">
        <v>19456</v>
      </c>
      <c r="L10198" s="545" t="s">
        <v>13413</v>
      </c>
      <c r="M10198" s="548" t="s">
        <v>13758</v>
      </c>
      <c r="N10198" s="545" t="s">
        <v>13413</v>
      </c>
      <c r="O10198" s="545" t="s">
        <v>13413</v>
      </c>
      <c r="P10198" s="549">
        <v>7796</v>
      </c>
      <c r="Q10198" s="549">
        <v>1</v>
      </c>
      <c r="R10198" s="549">
        <v>172</v>
      </c>
      <c r="S10198" s="548">
        <v>2257</v>
      </c>
      <c r="T10198" s="548"/>
      <c r="U10198" s="99"/>
    </row>
    <row r="10199" spans="1:21" ht="19.5" customHeight="1">
      <c r="A10199" s="545">
        <v>105082</v>
      </c>
      <c r="B10199" s="545" t="s">
        <v>9790</v>
      </c>
      <c r="C10199" s="545" t="s">
        <v>216</v>
      </c>
      <c r="D10199" s="546"/>
      <c r="E10199" s="171" t="str">
        <f t="shared" si="159"/>
        <v>1900</v>
      </c>
      <c r="F10199" s="547">
        <v>0</v>
      </c>
      <c r="G10199" s="548">
        <v>0</v>
      </c>
      <c r="H10199" s="547">
        <v>0</v>
      </c>
      <c r="I10199" s="545" t="s">
        <v>12675</v>
      </c>
      <c r="J10199" s="545"/>
      <c r="K10199" s="545" t="s">
        <v>19458</v>
      </c>
      <c r="L10199" s="545" t="s">
        <v>13413</v>
      </c>
      <c r="M10199" s="548" t="s">
        <v>13758</v>
      </c>
      <c r="N10199" s="545" t="s">
        <v>13413</v>
      </c>
      <c r="O10199" s="545" t="s">
        <v>13413</v>
      </c>
      <c r="P10199" s="549">
        <v>7797</v>
      </c>
      <c r="Q10199" s="549">
        <v>1</v>
      </c>
      <c r="R10199" s="549">
        <v>141</v>
      </c>
      <c r="S10199" s="548"/>
      <c r="T10199" s="548"/>
      <c r="U10199" s="99"/>
    </row>
    <row r="10200" spans="1:21" ht="19.5" customHeight="1">
      <c r="A10200" s="545">
        <v>105083</v>
      </c>
      <c r="B10200" s="545" t="s">
        <v>8184</v>
      </c>
      <c r="C10200" s="545" t="s">
        <v>216</v>
      </c>
      <c r="D10200" s="546">
        <v>44273</v>
      </c>
      <c r="E10200" s="171" t="str">
        <f t="shared" si="159"/>
        <v>2021</v>
      </c>
      <c r="F10200" s="547">
        <v>355965.16</v>
      </c>
      <c r="G10200" s="548">
        <v>0.19</v>
      </c>
      <c r="H10200" s="547">
        <v>299130.39</v>
      </c>
      <c r="I10200" s="545" t="s">
        <v>12676</v>
      </c>
      <c r="J10200" s="545" t="s">
        <v>13297</v>
      </c>
      <c r="K10200" s="545" t="s">
        <v>19459</v>
      </c>
      <c r="L10200" s="545" t="s">
        <v>19460</v>
      </c>
      <c r="M10200" s="548" t="s">
        <v>13758</v>
      </c>
      <c r="N10200" s="545" t="s">
        <v>13413</v>
      </c>
      <c r="O10200" s="545" t="s">
        <v>13413</v>
      </c>
      <c r="P10200" s="549">
        <v>7798</v>
      </c>
      <c r="Q10200" s="549">
        <v>1</v>
      </c>
      <c r="R10200" s="549">
        <v>14</v>
      </c>
      <c r="S10200" s="548">
        <v>2257</v>
      </c>
      <c r="T10200" s="548"/>
      <c r="U10200" s="99"/>
    </row>
    <row r="10201" spans="1:21" ht="19.5" customHeight="1">
      <c r="A10201" s="545">
        <v>105084</v>
      </c>
      <c r="B10201" s="545" t="s">
        <v>3845</v>
      </c>
      <c r="C10201" s="545" t="s">
        <v>216</v>
      </c>
      <c r="D10201" s="546">
        <v>46052</v>
      </c>
      <c r="E10201" s="171" t="str">
        <f t="shared" si="159"/>
        <v>2026</v>
      </c>
      <c r="F10201" s="547">
        <v>15936</v>
      </c>
      <c r="G10201" s="548">
        <v>0</v>
      </c>
      <c r="H10201" s="547">
        <v>15936</v>
      </c>
      <c r="I10201" s="545" t="s">
        <v>12766</v>
      </c>
      <c r="J10201" s="545" t="s">
        <v>13307</v>
      </c>
      <c r="K10201" s="545" t="s">
        <v>13413</v>
      </c>
      <c r="L10201" s="545" t="s">
        <v>13413</v>
      </c>
      <c r="M10201" s="548" t="s">
        <v>13758</v>
      </c>
      <c r="N10201" s="545" t="s">
        <v>13413</v>
      </c>
      <c r="O10201" s="545" t="s">
        <v>13413</v>
      </c>
      <c r="P10201" s="549">
        <v>7799</v>
      </c>
      <c r="Q10201" s="549">
        <v>1</v>
      </c>
      <c r="R10201" s="549">
        <v>172</v>
      </c>
      <c r="S10201" s="548">
        <v>2228</v>
      </c>
      <c r="T10201" s="548"/>
      <c r="U10201" s="99"/>
    </row>
    <row r="10202" spans="1:21" ht="19.5" customHeight="1">
      <c r="A10202" s="545">
        <v>105085</v>
      </c>
      <c r="B10202" s="545" t="s">
        <v>915</v>
      </c>
      <c r="C10202" s="545" t="s">
        <v>4504</v>
      </c>
      <c r="D10202" s="546">
        <v>46052</v>
      </c>
      <c r="E10202" s="171" t="str">
        <f t="shared" si="159"/>
        <v>2026</v>
      </c>
      <c r="F10202" s="547">
        <v>281099</v>
      </c>
      <c r="G10202" s="548">
        <v>0.19</v>
      </c>
      <c r="H10202" s="547">
        <v>236217.65</v>
      </c>
      <c r="I10202" s="545" t="s">
        <v>12750</v>
      </c>
      <c r="J10202" s="545" t="s">
        <v>13307</v>
      </c>
      <c r="K10202" s="545" t="s">
        <v>13413</v>
      </c>
      <c r="L10202" s="545" t="s">
        <v>13413</v>
      </c>
      <c r="M10202" s="548" t="s">
        <v>13868</v>
      </c>
      <c r="N10202" s="545" t="s">
        <v>13413</v>
      </c>
      <c r="O10202" s="545" t="s">
        <v>13413</v>
      </c>
      <c r="P10202" s="549">
        <v>7800</v>
      </c>
      <c r="Q10202" s="549">
        <v>2</v>
      </c>
      <c r="R10202" s="549">
        <v>97</v>
      </c>
      <c r="S10202" s="548">
        <v>2228</v>
      </c>
      <c r="T10202" s="548"/>
      <c r="U10202" s="99"/>
    </row>
    <row r="10203" spans="1:21" ht="19.5" customHeight="1">
      <c r="A10203" s="545">
        <v>105086</v>
      </c>
      <c r="B10203" s="545" t="s">
        <v>8239</v>
      </c>
      <c r="C10203" s="545" t="s">
        <v>221</v>
      </c>
      <c r="D10203" s="546">
        <v>43531</v>
      </c>
      <c r="E10203" s="171" t="str">
        <f t="shared" si="159"/>
        <v>2019</v>
      </c>
      <c r="F10203" s="547">
        <v>32142</v>
      </c>
      <c r="G10203" s="548">
        <v>0</v>
      </c>
      <c r="H10203" s="547">
        <v>32142</v>
      </c>
      <c r="I10203" s="545" t="s">
        <v>12665</v>
      </c>
      <c r="J10203" s="545" t="s">
        <v>13305</v>
      </c>
      <c r="K10203" s="545" t="s">
        <v>13413</v>
      </c>
      <c r="L10203" s="545" t="s">
        <v>13413</v>
      </c>
      <c r="M10203" s="548" t="s">
        <v>13758</v>
      </c>
      <c r="N10203" s="545" t="s">
        <v>13413</v>
      </c>
      <c r="O10203" s="545" t="s">
        <v>13413</v>
      </c>
      <c r="P10203" s="549">
        <v>7801</v>
      </c>
      <c r="Q10203" s="549">
        <v>1</v>
      </c>
      <c r="R10203" s="549">
        <v>75</v>
      </c>
      <c r="S10203" s="548">
        <v>2217</v>
      </c>
      <c r="T10203" s="548"/>
      <c r="U10203" s="99"/>
    </row>
    <row r="10204" spans="1:21" ht="19.5" customHeight="1">
      <c r="A10204" s="545">
        <v>105087</v>
      </c>
      <c r="B10204" s="545" t="s">
        <v>8223</v>
      </c>
      <c r="C10204" s="545" t="s">
        <v>221</v>
      </c>
      <c r="D10204" s="546">
        <v>46077</v>
      </c>
      <c r="E10204" s="171" t="str">
        <f t="shared" si="159"/>
        <v>2026</v>
      </c>
      <c r="F10204" s="547">
        <v>30713</v>
      </c>
      <c r="G10204" s="548">
        <v>0.19</v>
      </c>
      <c r="H10204" s="547">
        <v>25809.24</v>
      </c>
      <c r="I10204" s="545" t="s">
        <v>12723</v>
      </c>
      <c r="J10204" s="545" t="s">
        <v>13296</v>
      </c>
      <c r="K10204" s="545" t="s">
        <v>19461</v>
      </c>
      <c r="L10204" s="545" t="s">
        <v>13413</v>
      </c>
      <c r="M10204" s="548" t="s">
        <v>13758</v>
      </c>
      <c r="N10204" s="545" t="s">
        <v>13413</v>
      </c>
      <c r="O10204" s="545" t="s">
        <v>13413</v>
      </c>
      <c r="P10204" s="549">
        <v>7802</v>
      </c>
      <c r="Q10204" s="549">
        <v>1</v>
      </c>
      <c r="R10204" s="549">
        <v>16</v>
      </c>
      <c r="S10204" s="548">
        <v>2218</v>
      </c>
      <c r="T10204" s="548"/>
      <c r="U10204" s="99"/>
    </row>
    <row r="10205" spans="1:21" ht="19.5" customHeight="1">
      <c r="A10205" s="545">
        <v>105088</v>
      </c>
      <c r="B10205" s="545" t="s">
        <v>6172</v>
      </c>
      <c r="C10205" s="545" t="s">
        <v>216</v>
      </c>
      <c r="D10205" s="546">
        <v>45708</v>
      </c>
      <c r="E10205" s="171" t="str">
        <f t="shared" si="159"/>
        <v>2025</v>
      </c>
      <c r="F10205" s="547">
        <v>1836416.87</v>
      </c>
      <c r="G10205" s="548">
        <v>0.19</v>
      </c>
      <c r="H10205" s="547">
        <v>1543207.45</v>
      </c>
      <c r="I10205" s="545" t="s">
        <v>12637</v>
      </c>
      <c r="J10205" s="545" t="s">
        <v>13307</v>
      </c>
      <c r="K10205" s="545" t="s">
        <v>13413</v>
      </c>
      <c r="L10205" s="545" t="s">
        <v>13413</v>
      </c>
      <c r="M10205" s="548" t="s">
        <v>13758</v>
      </c>
      <c r="N10205" s="545" t="s">
        <v>13413</v>
      </c>
      <c r="O10205" s="545" t="s">
        <v>13413</v>
      </c>
      <c r="P10205" s="549">
        <v>7803</v>
      </c>
      <c r="Q10205" s="549">
        <v>1</v>
      </c>
      <c r="R10205" s="549">
        <v>13</v>
      </c>
      <c r="S10205" s="548">
        <v>2228</v>
      </c>
      <c r="T10205" s="548"/>
      <c r="U10205" s="99"/>
    </row>
    <row r="10206" spans="1:21" ht="19.5" customHeight="1">
      <c r="A10206" s="545">
        <v>105089</v>
      </c>
      <c r="B10206" s="545" t="s">
        <v>3040</v>
      </c>
      <c r="C10206" s="545" t="s">
        <v>216</v>
      </c>
      <c r="D10206" s="546">
        <v>46057</v>
      </c>
      <c r="E10206" s="171" t="str">
        <f t="shared" si="159"/>
        <v>2026</v>
      </c>
      <c r="F10206" s="547">
        <v>17430</v>
      </c>
      <c r="G10206" s="548">
        <v>0.19</v>
      </c>
      <c r="H10206" s="547">
        <v>14647.06</v>
      </c>
      <c r="I10206" s="545" t="s">
        <v>12719</v>
      </c>
      <c r="J10206" s="545" t="s">
        <v>13298</v>
      </c>
      <c r="K10206" s="545" t="s">
        <v>13413</v>
      </c>
      <c r="L10206" s="545" t="s">
        <v>13413</v>
      </c>
      <c r="M10206" s="548" t="s">
        <v>13758</v>
      </c>
      <c r="N10206" s="545" t="s">
        <v>13413</v>
      </c>
      <c r="O10206" s="545" t="s">
        <v>13413</v>
      </c>
      <c r="P10206" s="549">
        <v>7804</v>
      </c>
      <c r="Q10206" s="549">
        <v>1</v>
      </c>
      <c r="R10206" s="549">
        <v>157</v>
      </c>
      <c r="S10206" s="548">
        <v>1012</v>
      </c>
      <c r="T10206" s="548"/>
      <c r="U10206" s="99"/>
    </row>
    <row r="10207" spans="1:21" ht="19.5" customHeight="1">
      <c r="A10207" s="545">
        <v>105090</v>
      </c>
      <c r="B10207" s="545" t="s">
        <v>6171</v>
      </c>
      <c r="C10207" s="545" t="s">
        <v>216</v>
      </c>
      <c r="D10207" s="546">
        <v>45708</v>
      </c>
      <c r="E10207" s="171" t="str">
        <f t="shared" si="159"/>
        <v>2025</v>
      </c>
      <c r="F10207" s="547">
        <v>227175.11</v>
      </c>
      <c r="G10207" s="548">
        <v>0.19</v>
      </c>
      <c r="H10207" s="547">
        <v>190903.46</v>
      </c>
      <c r="I10207" s="545" t="s">
        <v>12686</v>
      </c>
      <c r="J10207" s="545" t="s">
        <v>13307</v>
      </c>
      <c r="K10207" s="545" t="s">
        <v>19462</v>
      </c>
      <c r="L10207" s="545" t="s">
        <v>13413</v>
      </c>
      <c r="M10207" s="548" t="s">
        <v>13758</v>
      </c>
      <c r="N10207" s="545" t="s">
        <v>13413</v>
      </c>
      <c r="O10207" s="545" t="s">
        <v>13413</v>
      </c>
      <c r="P10207" s="549">
        <v>7805</v>
      </c>
      <c r="Q10207" s="549">
        <v>1</v>
      </c>
      <c r="R10207" s="549">
        <v>131</v>
      </c>
      <c r="S10207" s="548">
        <v>2228</v>
      </c>
      <c r="T10207" s="548"/>
      <c r="U10207" s="99"/>
    </row>
    <row r="10208" spans="1:21" ht="19.5" customHeight="1">
      <c r="A10208" s="545">
        <v>105091</v>
      </c>
      <c r="B10208" s="545" t="s">
        <v>6170</v>
      </c>
      <c r="C10208" s="545" t="s">
        <v>216</v>
      </c>
      <c r="D10208" s="546">
        <v>45708</v>
      </c>
      <c r="E10208" s="171" t="str">
        <f t="shared" si="159"/>
        <v>2025</v>
      </c>
      <c r="F10208" s="547">
        <v>359570.45</v>
      </c>
      <c r="G10208" s="548">
        <v>0.19</v>
      </c>
      <c r="H10208" s="547">
        <v>302160.03999999998</v>
      </c>
      <c r="I10208" s="545" t="s">
        <v>12686</v>
      </c>
      <c r="J10208" s="545" t="s">
        <v>13307</v>
      </c>
      <c r="K10208" s="545" t="s">
        <v>19463</v>
      </c>
      <c r="L10208" s="545" t="s">
        <v>13413</v>
      </c>
      <c r="M10208" s="548" t="s">
        <v>13758</v>
      </c>
      <c r="N10208" s="545" t="s">
        <v>13413</v>
      </c>
      <c r="O10208" s="545" t="s">
        <v>13413</v>
      </c>
      <c r="P10208" s="549">
        <v>7806</v>
      </c>
      <c r="Q10208" s="549">
        <v>1</v>
      </c>
      <c r="R10208" s="549">
        <v>131</v>
      </c>
      <c r="S10208" s="548">
        <v>2228</v>
      </c>
      <c r="T10208" s="548"/>
      <c r="U10208" s="99"/>
    </row>
    <row r="10209" spans="1:21" ht="19.5" customHeight="1">
      <c r="A10209" s="545">
        <v>105092</v>
      </c>
      <c r="B10209" s="545" t="s">
        <v>6169</v>
      </c>
      <c r="C10209" s="545" t="s">
        <v>216</v>
      </c>
      <c r="D10209" s="546">
        <v>45708</v>
      </c>
      <c r="E10209" s="171" t="str">
        <f t="shared" si="159"/>
        <v>2025</v>
      </c>
      <c r="F10209" s="547">
        <v>502457.88</v>
      </c>
      <c r="G10209" s="548">
        <v>0.19</v>
      </c>
      <c r="H10209" s="547">
        <v>422233.52</v>
      </c>
      <c r="I10209" s="545" t="s">
        <v>12686</v>
      </c>
      <c r="J10209" s="545" t="s">
        <v>13307</v>
      </c>
      <c r="K10209" s="545" t="s">
        <v>19464</v>
      </c>
      <c r="L10209" s="545" t="s">
        <v>13413</v>
      </c>
      <c r="M10209" s="548" t="s">
        <v>13758</v>
      </c>
      <c r="N10209" s="545" t="s">
        <v>13413</v>
      </c>
      <c r="O10209" s="545" t="s">
        <v>13413</v>
      </c>
      <c r="P10209" s="549">
        <v>7807</v>
      </c>
      <c r="Q10209" s="549">
        <v>1</v>
      </c>
      <c r="R10209" s="549">
        <v>131</v>
      </c>
      <c r="S10209" s="548">
        <v>2228</v>
      </c>
      <c r="T10209" s="548"/>
      <c r="U10209" s="99"/>
    </row>
    <row r="10210" spans="1:21" ht="19.5" customHeight="1">
      <c r="A10210" s="545">
        <v>105093</v>
      </c>
      <c r="B10210" s="545" t="s">
        <v>3039</v>
      </c>
      <c r="C10210" s="545" t="s">
        <v>216</v>
      </c>
      <c r="D10210" s="546">
        <v>43592</v>
      </c>
      <c r="E10210" s="171" t="str">
        <f t="shared" si="159"/>
        <v>2019</v>
      </c>
      <c r="F10210" s="547">
        <v>2313</v>
      </c>
      <c r="G10210" s="548">
        <v>0.19</v>
      </c>
      <c r="H10210" s="547">
        <v>1943.7</v>
      </c>
      <c r="I10210" s="545" t="s">
        <v>12680</v>
      </c>
      <c r="J10210" s="545" t="s">
        <v>13298</v>
      </c>
      <c r="K10210" s="545" t="s">
        <v>13413</v>
      </c>
      <c r="L10210" s="545" t="s">
        <v>13413</v>
      </c>
      <c r="M10210" s="548" t="s">
        <v>13758</v>
      </c>
      <c r="N10210" s="545" t="s">
        <v>13413</v>
      </c>
      <c r="O10210" s="545" t="s">
        <v>13413</v>
      </c>
      <c r="P10210" s="549">
        <v>7808</v>
      </c>
      <c r="Q10210" s="549">
        <v>1</v>
      </c>
      <c r="R10210" s="549">
        <v>20</v>
      </c>
      <c r="S10210" s="548">
        <v>1012</v>
      </c>
      <c r="T10210" s="548"/>
      <c r="U10210" s="99"/>
    </row>
    <row r="10211" spans="1:21" ht="19.5" customHeight="1">
      <c r="A10211" s="545">
        <v>105094</v>
      </c>
      <c r="B10211" s="545" t="s">
        <v>8269</v>
      </c>
      <c r="C10211" s="545" t="s">
        <v>216</v>
      </c>
      <c r="D10211" s="546">
        <v>43528</v>
      </c>
      <c r="E10211" s="171" t="str">
        <f t="shared" si="159"/>
        <v>2019</v>
      </c>
      <c r="F10211" s="547">
        <v>13373088.01</v>
      </c>
      <c r="G10211" s="548">
        <v>0.19</v>
      </c>
      <c r="H10211" s="547">
        <v>11237889.08</v>
      </c>
      <c r="I10211" s="545" t="s">
        <v>12762</v>
      </c>
      <c r="J10211" s="545" t="s">
        <v>13302</v>
      </c>
      <c r="K10211" s="545" t="s">
        <v>19465</v>
      </c>
      <c r="L10211" s="545" t="s">
        <v>13413</v>
      </c>
      <c r="M10211" s="548" t="s">
        <v>13758</v>
      </c>
      <c r="N10211" s="545" t="s">
        <v>13413</v>
      </c>
      <c r="O10211" s="545" t="s">
        <v>13413</v>
      </c>
      <c r="P10211" s="549">
        <v>7809</v>
      </c>
      <c r="Q10211" s="549">
        <v>1</v>
      </c>
      <c r="R10211" s="549">
        <v>8</v>
      </c>
      <c r="S10211" s="548">
        <v>2219</v>
      </c>
      <c r="T10211" s="548"/>
      <c r="U10211" s="99"/>
    </row>
    <row r="10212" spans="1:21" ht="19.5" customHeight="1">
      <c r="A10212" s="545">
        <v>105095</v>
      </c>
      <c r="B10212" s="545" t="s">
        <v>9789</v>
      </c>
      <c r="C10212" s="545" t="s">
        <v>216</v>
      </c>
      <c r="D10212" s="546"/>
      <c r="E10212" s="171" t="str">
        <f t="shared" si="159"/>
        <v>1900</v>
      </c>
      <c r="F10212" s="547">
        <v>0</v>
      </c>
      <c r="G10212" s="548">
        <v>0</v>
      </c>
      <c r="H10212" s="547">
        <v>0</v>
      </c>
      <c r="I10212" s="545" t="s">
        <v>12762</v>
      </c>
      <c r="J10212" s="545"/>
      <c r="K10212" s="545" t="s">
        <v>19466</v>
      </c>
      <c r="L10212" s="545" t="s">
        <v>19467</v>
      </c>
      <c r="M10212" s="548" t="s">
        <v>13758</v>
      </c>
      <c r="N10212" s="545" t="s">
        <v>13413</v>
      </c>
      <c r="O10212" s="545" t="s">
        <v>13413</v>
      </c>
      <c r="P10212" s="549">
        <v>7810</v>
      </c>
      <c r="Q10212" s="549">
        <v>1</v>
      </c>
      <c r="R10212" s="549">
        <v>8</v>
      </c>
      <c r="S10212" s="548"/>
      <c r="T10212" s="548"/>
      <c r="U10212" s="99"/>
    </row>
    <row r="10213" spans="1:21" ht="19.5" customHeight="1">
      <c r="A10213" s="545">
        <v>105096</v>
      </c>
      <c r="B10213" s="545" t="s">
        <v>6168</v>
      </c>
      <c r="C10213" s="545" t="s">
        <v>311</v>
      </c>
      <c r="D10213" s="546">
        <v>45009</v>
      </c>
      <c r="E10213" s="171" t="str">
        <f t="shared" si="159"/>
        <v>2023</v>
      </c>
      <c r="F10213" s="547">
        <v>123888</v>
      </c>
      <c r="G10213" s="548">
        <v>0.19</v>
      </c>
      <c r="H10213" s="547">
        <v>104107.56</v>
      </c>
      <c r="I10213" s="545" t="s">
        <v>12651</v>
      </c>
      <c r="J10213" s="545" t="s">
        <v>13297</v>
      </c>
      <c r="K10213" s="545" t="s">
        <v>21709</v>
      </c>
      <c r="L10213" s="545" t="s">
        <v>13413</v>
      </c>
      <c r="M10213" s="548" t="s">
        <v>13758</v>
      </c>
      <c r="N10213" s="545" t="s">
        <v>13413</v>
      </c>
      <c r="O10213" s="545" t="s">
        <v>13413</v>
      </c>
      <c r="P10213" s="549">
        <v>7811</v>
      </c>
      <c r="Q10213" s="549">
        <v>1</v>
      </c>
      <c r="R10213" s="549">
        <v>68</v>
      </c>
      <c r="S10213" s="548">
        <v>2257</v>
      </c>
      <c r="T10213" s="548"/>
      <c r="U10213" s="99"/>
    </row>
    <row r="10214" spans="1:21" ht="19.5" customHeight="1">
      <c r="A10214" s="545">
        <v>105097</v>
      </c>
      <c r="B10214" s="545" t="s">
        <v>9788</v>
      </c>
      <c r="C10214" s="545" t="s">
        <v>216</v>
      </c>
      <c r="D10214" s="546"/>
      <c r="E10214" s="171" t="str">
        <f t="shared" si="159"/>
        <v>1900</v>
      </c>
      <c r="F10214" s="547">
        <v>0</v>
      </c>
      <c r="G10214" s="548">
        <v>0</v>
      </c>
      <c r="H10214" s="547">
        <v>0</v>
      </c>
      <c r="I10214" s="545" t="s">
        <v>12715</v>
      </c>
      <c r="J10214" s="545"/>
      <c r="K10214" s="545" t="s">
        <v>13413</v>
      </c>
      <c r="L10214" s="545" t="s">
        <v>13413</v>
      </c>
      <c r="M10214" s="548" t="s">
        <v>13758</v>
      </c>
      <c r="N10214" s="545" t="s">
        <v>13413</v>
      </c>
      <c r="O10214" s="545" t="s">
        <v>13413</v>
      </c>
      <c r="P10214" s="549">
        <v>7812</v>
      </c>
      <c r="Q10214" s="549">
        <v>1</v>
      </c>
      <c r="R10214" s="549">
        <v>129</v>
      </c>
      <c r="S10214" s="548"/>
      <c r="T10214" s="548"/>
      <c r="U10214" s="99"/>
    </row>
    <row r="10215" spans="1:21" ht="19.5" customHeight="1">
      <c r="A10215" s="545">
        <v>105098</v>
      </c>
      <c r="B10215" s="545" t="s">
        <v>9787</v>
      </c>
      <c r="C10215" s="545" t="s">
        <v>216</v>
      </c>
      <c r="D10215" s="546"/>
      <c r="E10215" s="171" t="str">
        <f t="shared" si="159"/>
        <v>1900</v>
      </c>
      <c r="F10215" s="547">
        <v>0</v>
      </c>
      <c r="G10215" s="548">
        <v>0</v>
      </c>
      <c r="H10215" s="547">
        <v>0</v>
      </c>
      <c r="I10215" s="545" t="s">
        <v>12686</v>
      </c>
      <c r="J10215" s="545"/>
      <c r="K10215" s="545" t="s">
        <v>19468</v>
      </c>
      <c r="L10215" s="545" t="s">
        <v>13413</v>
      </c>
      <c r="M10215" s="548" t="s">
        <v>13758</v>
      </c>
      <c r="N10215" s="545" t="s">
        <v>13413</v>
      </c>
      <c r="O10215" s="545" t="s">
        <v>13413</v>
      </c>
      <c r="P10215" s="549">
        <v>7813</v>
      </c>
      <c r="Q10215" s="549">
        <v>1</v>
      </c>
      <c r="R10215" s="549">
        <v>131</v>
      </c>
      <c r="S10215" s="548"/>
      <c r="T10215" s="548"/>
      <c r="U10215" s="99"/>
    </row>
    <row r="10216" spans="1:21" ht="19.5" customHeight="1">
      <c r="A10216" s="545">
        <v>105099</v>
      </c>
      <c r="B10216" s="545" t="s">
        <v>1923</v>
      </c>
      <c r="C10216" s="545" t="s">
        <v>209</v>
      </c>
      <c r="D10216" s="546">
        <v>44194</v>
      </c>
      <c r="E10216" s="171" t="str">
        <f t="shared" si="159"/>
        <v>2020</v>
      </c>
      <c r="F10216" s="547">
        <v>50592.01</v>
      </c>
      <c r="G10216" s="548">
        <v>0.19</v>
      </c>
      <c r="H10216" s="547">
        <v>42514.29</v>
      </c>
      <c r="I10216" s="545" t="s">
        <v>12706</v>
      </c>
      <c r="J10216" s="545" t="s">
        <v>13307</v>
      </c>
      <c r="K10216" s="545" t="s">
        <v>13413</v>
      </c>
      <c r="L10216" s="545" t="s">
        <v>13413</v>
      </c>
      <c r="M10216" s="548" t="s">
        <v>13758</v>
      </c>
      <c r="N10216" s="545" t="s">
        <v>13413</v>
      </c>
      <c r="O10216" s="545" t="s">
        <v>13413</v>
      </c>
      <c r="P10216" s="549">
        <v>7814</v>
      </c>
      <c r="Q10216" s="549">
        <v>1</v>
      </c>
      <c r="R10216" s="549">
        <v>128</v>
      </c>
      <c r="S10216" s="548">
        <v>2228</v>
      </c>
      <c r="T10216" s="548"/>
      <c r="U10216" s="99"/>
    </row>
    <row r="10217" spans="1:21" ht="19.5" customHeight="1">
      <c r="A10217" s="545">
        <v>105100</v>
      </c>
      <c r="B10217" s="545" t="s">
        <v>9786</v>
      </c>
      <c r="C10217" s="545" t="s">
        <v>216</v>
      </c>
      <c r="D10217" s="546"/>
      <c r="E10217" s="171" t="str">
        <f t="shared" si="159"/>
        <v>1900</v>
      </c>
      <c r="F10217" s="547">
        <v>0</v>
      </c>
      <c r="G10217" s="548">
        <v>0</v>
      </c>
      <c r="H10217" s="547">
        <v>0</v>
      </c>
      <c r="I10217" s="545" t="s">
        <v>12686</v>
      </c>
      <c r="J10217" s="545"/>
      <c r="K10217" s="545" t="s">
        <v>19469</v>
      </c>
      <c r="L10217" s="545" t="s">
        <v>13413</v>
      </c>
      <c r="M10217" s="548" t="s">
        <v>13758</v>
      </c>
      <c r="N10217" s="545" t="s">
        <v>13413</v>
      </c>
      <c r="O10217" s="545" t="s">
        <v>13413</v>
      </c>
      <c r="P10217" s="549">
        <v>7815</v>
      </c>
      <c r="Q10217" s="549">
        <v>1</v>
      </c>
      <c r="R10217" s="549">
        <v>131</v>
      </c>
      <c r="S10217" s="548"/>
      <c r="T10217" s="548"/>
      <c r="U10217" s="99"/>
    </row>
    <row r="10218" spans="1:21" ht="19.5" customHeight="1">
      <c r="A10218" s="545">
        <v>105101</v>
      </c>
      <c r="B10218" s="545" t="s">
        <v>6167</v>
      </c>
      <c r="C10218" s="545" t="s">
        <v>216</v>
      </c>
      <c r="D10218" s="546">
        <v>45708</v>
      </c>
      <c r="E10218" s="171" t="str">
        <f t="shared" si="159"/>
        <v>2025</v>
      </c>
      <c r="F10218" s="547">
        <v>26544.6</v>
      </c>
      <c r="G10218" s="548">
        <v>0.19</v>
      </c>
      <c r="H10218" s="547">
        <v>22306.39</v>
      </c>
      <c r="I10218" s="545" t="s">
        <v>12686</v>
      </c>
      <c r="J10218" s="545" t="s">
        <v>13307</v>
      </c>
      <c r="K10218" s="545" t="s">
        <v>19470</v>
      </c>
      <c r="L10218" s="545" t="s">
        <v>13413</v>
      </c>
      <c r="M10218" s="548" t="s">
        <v>13758</v>
      </c>
      <c r="N10218" s="545" t="s">
        <v>13413</v>
      </c>
      <c r="O10218" s="545" t="s">
        <v>13413</v>
      </c>
      <c r="P10218" s="549">
        <v>7816</v>
      </c>
      <c r="Q10218" s="549">
        <v>1</v>
      </c>
      <c r="R10218" s="549">
        <v>131</v>
      </c>
      <c r="S10218" s="548">
        <v>2228</v>
      </c>
      <c r="T10218" s="548"/>
      <c r="U10218" s="99"/>
    </row>
    <row r="10219" spans="1:21" ht="19.5" customHeight="1">
      <c r="A10219" s="545">
        <v>105102</v>
      </c>
      <c r="B10219" s="545" t="s">
        <v>8126</v>
      </c>
      <c r="C10219" s="545" t="s">
        <v>216</v>
      </c>
      <c r="D10219" s="546">
        <v>43539</v>
      </c>
      <c r="E10219" s="171" t="str">
        <f t="shared" si="159"/>
        <v>2019</v>
      </c>
      <c r="F10219" s="547">
        <v>13818368</v>
      </c>
      <c r="G10219" s="548">
        <v>0.19</v>
      </c>
      <c r="H10219" s="547">
        <v>11612073.949999999</v>
      </c>
      <c r="I10219" s="545" t="s">
        <v>12637</v>
      </c>
      <c r="J10219" s="545" t="s">
        <v>13302</v>
      </c>
      <c r="K10219" s="545" t="s">
        <v>19471</v>
      </c>
      <c r="L10219" s="545" t="s">
        <v>13413</v>
      </c>
      <c r="M10219" s="548" t="s">
        <v>13758</v>
      </c>
      <c r="N10219" s="545" t="s">
        <v>13413</v>
      </c>
      <c r="O10219" s="545" t="s">
        <v>13413</v>
      </c>
      <c r="P10219" s="549">
        <v>7817</v>
      </c>
      <c r="Q10219" s="549">
        <v>1</v>
      </c>
      <c r="R10219" s="549">
        <v>13</v>
      </c>
      <c r="S10219" s="548">
        <v>2219</v>
      </c>
      <c r="T10219" s="548"/>
      <c r="U10219" s="99"/>
    </row>
    <row r="10220" spans="1:21" ht="19.5" customHeight="1">
      <c r="A10220" s="545">
        <v>105103</v>
      </c>
      <c r="B10220" s="545" t="s">
        <v>8183</v>
      </c>
      <c r="C10220" s="545" t="s">
        <v>209</v>
      </c>
      <c r="D10220" s="546">
        <v>44685</v>
      </c>
      <c r="E10220" s="171" t="str">
        <f t="shared" si="159"/>
        <v>2022</v>
      </c>
      <c r="F10220" s="547">
        <v>40652.01</v>
      </c>
      <c r="G10220" s="548">
        <v>0.19</v>
      </c>
      <c r="H10220" s="547">
        <v>34161.35</v>
      </c>
      <c r="I10220" s="545" t="s">
        <v>12706</v>
      </c>
      <c r="J10220" s="545" t="s">
        <v>13298</v>
      </c>
      <c r="K10220" s="545" t="s">
        <v>13413</v>
      </c>
      <c r="L10220" s="545" t="s">
        <v>13413</v>
      </c>
      <c r="M10220" s="548" t="s">
        <v>13758</v>
      </c>
      <c r="N10220" s="545" t="s">
        <v>13413</v>
      </c>
      <c r="O10220" s="545" t="s">
        <v>13413</v>
      </c>
      <c r="P10220" s="549">
        <v>7818</v>
      </c>
      <c r="Q10220" s="549">
        <v>1</v>
      </c>
      <c r="R10220" s="549">
        <v>128</v>
      </c>
      <c r="S10220" s="548">
        <v>1012</v>
      </c>
      <c r="T10220" s="548"/>
      <c r="U10220" s="99"/>
    </row>
    <row r="10221" spans="1:21" ht="19.5" customHeight="1">
      <c r="A10221" s="545">
        <v>105104</v>
      </c>
      <c r="B10221" s="545" t="s">
        <v>6166</v>
      </c>
      <c r="C10221" s="545" t="s">
        <v>216</v>
      </c>
      <c r="D10221" s="546">
        <v>45708</v>
      </c>
      <c r="E10221" s="171" t="str">
        <f t="shared" si="159"/>
        <v>2025</v>
      </c>
      <c r="F10221" s="547">
        <v>149030.28</v>
      </c>
      <c r="G10221" s="548">
        <v>0.19</v>
      </c>
      <c r="H10221" s="547">
        <v>125235.53</v>
      </c>
      <c r="I10221" s="545" t="s">
        <v>12689</v>
      </c>
      <c r="J10221" s="545" t="s">
        <v>13307</v>
      </c>
      <c r="K10221" s="545" t="s">
        <v>19472</v>
      </c>
      <c r="L10221" s="545" t="s">
        <v>13413</v>
      </c>
      <c r="M10221" s="548" t="s">
        <v>13758</v>
      </c>
      <c r="N10221" s="545" t="s">
        <v>13413</v>
      </c>
      <c r="O10221" s="545" t="s">
        <v>13413</v>
      </c>
      <c r="P10221" s="549">
        <v>7819</v>
      </c>
      <c r="Q10221" s="549">
        <v>1</v>
      </c>
      <c r="R10221" s="549">
        <v>156</v>
      </c>
      <c r="S10221" s="548">
        <v>2228</v>
      </c>
      <c r="T10221" s="548"/>
      <c r="U10221" s="99"/>
    </row>
    <row r="10222" spans="1:21" ht="19.5" customHeight="1">
      <c r="A10222" s="545">
        <v>105105</v>
      </c>
      <c r="B10222" s="545" t="s">
        <v>6165</v>
      </c>
      <c r="C10222" s="545" t="s">
        <v>216</v>
      </c>
      <c r="D10222" s="546">
        <v>46057</v>
      </c>
      <c r="E10222" s="171" t="str">
        <f t="shared" si="159"/>
        <v>2026</v>
      </c>
      <c r="F10222" s="547">
        <v>550</v>
      </c>
      <c r="G10222" s="548">
        <v>0.19</v>
      </c>
      <c r="H10222" s="547">
        <v>462.18</v>
      </c>
      <c r="I10222" s="545" t="s">
        <v>12637</v>
      </c>
      <c r="J10222" s="545" t="s">
        <v>13296</v>
      </c>
      <c r="K10222" s="545" t="s">
        <v>13413</v>
      </c>
      <c r="L10222" s="545" t="s">
        <v>13413</v>
      </c>
      <c r="M10222" s="548" t="s">
        <v>13758</v>
      </c>
      <c r="N10222" s="545" t="s">
        <v>13413</v>
      </c>
      <c r="O10222" s="545" t="s">
        <v>13413</v>
      </c>
      <c r="P10222" s="549">
        <v>7820</v>
      </c>
      <c r="Q10222" s="549">
        <v>1</v>
      </c>
      <c r="R10222" s="549">
        <v>13</v>
      </c>
      <c r="S10222" s="548">
        <v>2218</v>
      </c>
      <c r="T10222" s="548"/>
      <c r="U10222" s="99"/>
    </row>
    <row r="10223" spans="1:21" ht="19.5" customHeight="1">
      <c r="A10223" s="545">
        <v>105106</v>
      </c>
      <c r="B10223" s="545" t="s">
        <v>2011</v>
      </c>
      <c r="C10223" s="545" t="s">
        <v>209</v>
      </c>
      <c r="D10223" s="546">
        <v>46057</v>
      </c>
      <c r="E10223" s="171" t="str">
        <f t="shared" si="159"/>
        <v>2026</v>
      </c>
      <c r="F10223" s="547">
        <v>2533</v>
      </c>
      <c r="G10223" s="548">
        <v>0.19</v>
      </c>
      <c r="H10223" s="547">
        <v>2128.5700000000002</v>
      </c>
      <c r="I10223" s="545" t="s">
        <v>12637</v>
      </c>
      <c r="J10223" s="545" t="s">
        <v>13296</v>
      </c>
      <c r="K10223" s="545" t="s">
        <v>13413</v>
      </c>
      <c r="L10223" s="545" t="s">
        <v>13413</v>
      </c>
      <c r="M10223" s="548" t="s">
        <v>13758</v>
      </c>
      <c r="N10223" s="545" t="s">
        <v>13413</v>
      </c>
      <c r="O10223" s="545" t="s">
        <v>13413</v>
      </c>
      <c r="P10223" s="549">
        <v>7821</v>
      </c>
      <c r="Q10223" s="549">
        <v>1</v>
      </c>
      <c r="R10223" s="549">
        <v>13</v>
      </c>
      <c r="S10223" s="548">
        <v>2218</v>
      </c>
      <c r="T10223" s="548"/>
      <c r="U10223" s="99"/>
    </row>
    <row r="10224" spans="1:21" ht="19.5" customHeight="1">
      <c r="A10224" s="545">
        <v>105107</v>
      </c>
      <c r="B10224" s="545" t="s">
        <v>8175</v>
      </c>
      <c r="C10224" s="545" t="s">
        <v>216</v>
      </c>
      <c r="D10224" s="546">
        <v>44685</v>
      </c>
      <c r="E10224" s="171" t="str">
        <f t="shared" si="159"/>
        <v>2022</v>
      </c>
      <c r="F10224" s="547">
        <v>280993</v>
      </c>
      <c r="G10224" s="548">
        <v>0.19</v>
      </c>
      <c r="H10224" s="547">
        <v>236128.57</v>
      </c>
      <c r="I10224" s="545" t="s">
        <v>12650</v>
      </c>
      <c r="J10224" s="545" t="s">
        <v>13298</v>
      </c>
      <c r="K10224" s="545" t="s">
        <v>19473</v>
      </c>
      <c r="L10224" s="545" t="s">
        <v>13413</v>
      </c>
      <c r="M10224" s="548" t="s">
        <v>13758</v>
      </c>
      <c r="N10224" s="545" t="s">
        <v>13413</v>
      </c>
      <c r="O10224" s="545" t="s">
        <v>13413</v>
      </c>
      <c r="P10224" s="549">
        <v>7822</v>
      </c>
      <c r="Q10224" s="549">
        <v>1</v>
      </c>
      <c r="R10224" s="549">
        <v>127</v>
      </c>
      <c r="S10224" s="548">
        <v>1012</v>
      </c>
      <c r="T10224" s="548"/>
      <c r="U10224" s="99"/>
    </row>
    <row r="10225" spans="1:21" ht="19.5" customHeight="1">
      <c r="A10225" s="545">
        <v>105108</v>
      </c>
      <c r="B10225" s="545" t="s">
        <v>1939</v>
      </c>
      <c r="C10225" s="545" t="s">
        <v>209</v>
      </c>
      <c r="D10225" s="546">
        <v>43539</v>
      </c>
      <c r="E10225" s="171" t="str">
        <f t="shared" si="159"/>
        <v>2019</v>
      </c>
      <c r="F10225" s="547">
        <v>20050</v>
      </c>
      <c r="G10225" s="548">
        <v>0.19</v>
      </c>
      <c r="H10225" s="547">
        <v>16848.740000000002</v>
      </c>
      <c r="I10225" s="545" t="s">
        <v>12706</v>
      </c>
      <c r="J10225" s="545" t="s">
        <v>13298</v>
      </c>
      <c r="K10225" s="545" t="s">
        <v>13413</v>
      </c>
      <c r="L10225" s="545" t="s">
        <v>13413</v>
      </c>
      <c r="M10225" s="548" t="s">
        <v>13758</v>
      </c>
      <c r="N10225" s="545" t="s">
        <v>13413</v>
      </c>
      <c r="O10225" s="545" t="s">
        <v>13413</v>
      </c>
      <c r="P10225" s="549">
        <v>7823</v>
      </c>
      <c r="Q10225" s="549">
        <v>1</v>
      </c>
      <c r="R10225" s="549">
        <v>128</v>
      </c>
      <c r="S10225" s="548">
        <v>1012</v>
      </c>
      <c r="T10225" s="548"/>
      <c r="U10225" s="99"/>
    </row>
    <row r="10226" spans="1:21" ht="19.5" customHeight="1">
      <c r="A10226" s="545">
        <v>105109</v>
      </c>
      <c r="B10226" s="545" t="s">
        <v>1426</v>
      </c>
      <c r="C10226" s="545" t="s">
        <v>216</v>
      </c>
      <c r="D10226" s="546">
        <v>46052</v>
      </c>
      <c r="E10226" s="171" t="str">
        <f t="shared" si="159"/>
        <v>2026</v>
      </c>
      <c r="F10226" s="547">
        <v>6278</v>
      </c>
      <c r="G10226" s="548">
        <v>0.19</v>
      </c>
      <c r="H10226" s="547">
        <v>5275.63</v>
      </c>
      <c r="I10226" s="545" t="s">
        <v>12659</v>
      </c>
      <c r="J10226" s="545" t="s">
        <v>13307</v>
      </c>
      <c r="K10226" s="545" t="s">
        <v>13413</v>
      </c>
      <c r="L10226" s="545" t="s">
        <v>13413</v>
      </c>
      <c r="M10226" s="548" t="s">
        <v>13758</v>
      </c>
      <c r="N10226" s="545" t="s">
        <v>13413</v>
      </c>
      <c r="O10226" s="545" t="s">
        <v>13413</v>
      </c>
      <c r="P10226" s="549">
        <v>7824</v>
      </c>
      <c r="Q10226" s="549">
        <v>1</v>
      </c>
      <c r="R10226" s="549">
        <v>116</v>
      </c>
      <c r="S10226" s="548">
        <v>2228</v>
      </c>
      <c r="T10226" s="548"/>
      <c r="U10226" s="99"/>
    </row>
    <row r="10227" spans="1:21" ht="19.5" customHeight="1">
      <c r="A10227" s="545">
        <v>105110</v>
      </c>
      <c r="B10227" s="545" t="s">
        <v>9785</v>
      </c>
      <c r="C10227" s="545" t="s">
        <v>216</v>
      </c>
      <c r="D10227" s="546"/>
      <c r="E10227" s="171" t="str">
        <f t="shared" si="159"/>
        <v>1900</v>
      </c>
      <c r="F10227" s="547">
        <v>0</v>
      </c>
      <c r="G10227" s="548">
        <v>0</v>
      </c>
      <c r="H10227" s="547">
        <v>0</v>
      </c>
      <c r="I10227" s="545" t="s">
        <v>12686</v>
      </c>
      <c r="J10227" s="545"/>
      <c r="K10227" s="545" t="s">
        <v>13413</v>
      </c>
      <c r="L10227" s="545" t="s">
        <v>13413</v>
      </c>
      <c r="M10227" s="548" t="s">
        <v>13758</v>
      </c>
      <c r="N10227" s="545" t="s">
        <v>13413</v>
      </c>
      <c r="O10227" s="545" t="s">
        <v>13413</v>
      </c>
      <c r="P10227" s="549">
        <v>7825</v>
      </c>
      <c r="Q10227" s="549">
        <v>1</v>
      </c>
      <c r="R10227" s="549">
        <v>131</v>
      </c>
      <c r="S10227" s="548"/>
      <c r="T10227" s="548"/>
      <c r="U10227" s="99"/>
    </row>
    <row r="10228" spans="1:21" ht="19.5" customHeight="1">
      <c r="A10228" s="545">
        <v>105111</v>
      </c>
      <c r="B10228" s="545" t="s">
        <v>1837</v>
      </c>
      <c r="C10228" s="545" t="s">
        <v>216</v>
      </c>
      <c r="D10228" s="546"/>
      <c r="E10228" s="171" t="str">
        <f t="shared" si="159"/>
        <v>1900</v>
      </c>
      <c r="F10228" s="547">
        <v>0</v>
      </c>
      <c r="G10228" s="548">
        <v>0</v>
      </c>
      <c r="H10228" s="547">
        <v>0</v>
      </c>
      <c r="I10228" s="545" t="s">
        <v>12686</v>
      </c>
      <c r="J10228" s="545"/>
      <c r="K10228" s="545" t="s">
        <v>13413</v>
      </c>
      <c r="L10228" s="545" t="s">
        <v>13413</v>
      </c>
      <c r="M10228" s="548" t="s">
        <v>13758</v>
      </c>
      <c r="N10228" s="545" t="s">
        <v>13413</v>
      </c>
      <c r="O10228" s="545" t="s">
        <v>13413</v>
      </c>
      <c r="P10228" s="549">
        <v>7826</v>
      </c>
      <c r="Q10228" s="549">
        <v>1</v>
      </c>
      <c r="R10228" s="549">
        <v>131</v>
      </c>
      <c r="S10228" s="548"/>
      <c r="T10228" s="548"/>
      <c r="U10228" s="99"/>
    </row>
    <row r="10229" spans="1:21" ht="19.5" customHeight="1">
      <c r="A10229" s="545">
        <v>105112</v>
      </c>
      <c r="B10229" s="545" t="s">
        <v>2337</v>
      </c>
      <c r="C10229" s="545" t="s">
        <v>209</v>
      </c>
      <c r="D10229" s="546">
        <v>46052</v>
      </c>
      <c r="E10229" s="171" t="str">
        <f t="shared" si="159"/>
        <v>2026</v>
      </c>
      <c r="F10229" s="547">
        <v>314413</v>
      </c>
      <c r="G10229" s="548">
        <v>0.19</v>
      </c>
      <c r="H10229" s="547">
        <v>264212.61</v>
      </c>
      <c r="I10229" s="545" t="s">
        <v>12686</v>
      </c>
      <c r="J10229" s="545" t="s">
        <v>13307</v>
      </c>
      <c r="K10229" s="545" t="s">
        <v>19474</v>
      </c>
      <c r="L10229" s="545" t="s">
        <v>13413</v>
      </c>
      <c r="M10229" s="548" t="s">
        <v>13758</v>
      </c>
      <c r="N10229" s="545" t="s">
        <v>13413</v>
      </c>
      <c r="O10229" s="545" t="s">
        <v>13413</v>
      </c>
      <c r="P10229" s="549">
        <v>7827</v>
      </c>
      <c r="Q10229" s="549">
        <v>1</v>
      </c>
      <c r="R10229" s="549">
        <v>131</v>
      </c>
      <c r="S10229" s="548">
        <v>2228</v>
      </c>
      <c r="T10229" s="548"/>
      <c r="U10229" s="99"/>
    </row>
    <row r="10230" spans="1:21" ht="19.5" customHeight="1">
      <c r="A10230" s="545">
        <v>105113</v>
      </c>
      <c r="B10230" s="545" t="s">
        <v>1851</v>
      </c>
      <c r="C10230" s="545" t="s">
        <v>216</v>
      </c>
      <c r="D10230" s="546">
        <v>46057</v>
      </c>
      <c r="E10230" s="171" t="str">
        <f t="shared" si="159"/>
        <v>2026</v>
      </c>
      <c r="F10230" s="547">
        <v>61602</v>
      </c>
      <c r="G10230" s="548">
        <v>0.19</v>
      </c>
      <c r="H10230" s="547">
        <v>51766.39</v>
      </c>
      <c r="I10230" s="545" t="s">
        <v>12637</v>
      </c>
      <c r="J10230" s="545" t="s">
        <v>13298</v>
      </c>
      <c r="K10230" s="545" t="s">
        <v>13413</v>
      </c>
      <c r="L10230" s="545" t="s">
        <v>13413</v>
      </c>
      <c r="M10230" s="548" t="s">
        <v>13758</v>
      </c>
      <c r="N10230" s="545" t="s">
        <v>13413</v>
      </c>
      <c r="O10230" s="545" t="s">
        <v>13413</v>
      </c>
      <c r="P10230" s="549">
        <v>7828</v>
      </c>
      <c r="Q10230" s="549">
        <v>1</v>
      </c>
      <c r="R10230" s="549">
        <v>13</v>
      </c>
      <c r="S10230" s="548">
        <v>1012</v>
      </c>
      <c r="T10230" s="548"/>
      <c r="U10230" s="99"/>
    </row>
    <row r="10231" spans="1:21" ht="19.5" customHeight="1">
      <c r="A10231" s="545">
        <v>105114</v>
      </c>
      <c r="B10231" s="545" t="s">
        <v>1946</v>
      </c>
      <c r="C10231" s="545" t="s">
        <v>209</v>
      </c>
      <c r="D10231" s="546"/>
      <c r="E10231" s="171" t="str">
        <f t="shared" si="159"/>
        <v>1900</v>
      </c>
      <c r="F10231" s="547">
        <v>0</v>
      </c>
      <c r="G10231" s="548">
        <v>0</v>
      </c>
      <c r="H10231" s="547">
        <v>0</v>
      </c>
      <c r="I10231" s="545" t="s">
        <v>12637</v>
      </c>
      <c r="J10231" s="545"/>
      <c r="K10231" s="545" t="s">
        <v>13413</v>
      </c>
      <c r="L10231" s="545" t="s">
        <v>13413</v>
      </c>
      <c r="M10231" s="548" t="s">
        <v>13758</v>
      </c>
      <c r="N10231" s="545" t="s">
        <v>13413</v>
      </c>
      <c r="O10231" s="545" t="s">
        <v>13413</v>
      </c>
      <c r="P10231" s="549">
        <v>7829</v>
      </c>
      <c r="Q10231" s="549">
        <v>1</v>
      </c>
      <c r="R10231" s="549">
        <v>13</v>
      </c>
      <c r="S10231" s="548"/>
      <c r="T10231" s="548"/>
      <c r="U10231" s="99"/>
    </row>
    <row r="10232" spans="1:21" ht="19.5" customHeight="1">
      <c r="A10232" s="545">
        <v>105115</v>
      </c>
      <c r="B10232" s="545" t="s">
        <v>8004</v>
      </c>
      <c r="C10232" s="545" t="s">
        <v>216</v>
      </c>
      <c r="D10232" s="546">
        <v>44683</v>
      </c>
      <c r="E10232" s="171" t="str">
        <f t="shared" si="159"/>
        <v>2022</v>
      </c>
      <c r="F10232" s="547">
        <v>415298</v>
      </c>
      <c r="G10232" s="548">
        <v>0.19</v>
      </c>
      <c r="H10232" s="547">
        <v>348989.92</v>
      </c>
      <c r="I10232" s="545" t="s">
        <v>12715</v>
      </c>
      <c r="J10232" s="545" t="s">
        <v>13296</v>
      </c>
      <c r="K10232" s="545" t="s">
        <v>19475</v>
      </c>
      <c r="L10232" s="545" t="s">
        <v>13413</v>
      </c>
      <c r="M10232" s="548" t="s">
        <v>13758</v>
      </c>
      <c r="N10232" s="545" t="s">
        <v>13413</v>
      </c>
      <c r="O10232" s="545" t="s">
        <v>13413</v>
      </c>
      <c r="P10232" s="549">
        <v>7830</v>
      </c>
      <c r="Q10232" s="549">
        <v>1</v>
      </c>
      <c r="R10232" s="549">
        <v>129</v>
      </c>
      <c r="S10232" s="548">
        <v>2218</v>
      </c>
      <c r="T10232" s="548"/>
      <c r="U10232" s="99"/>
    </row>
    <row r="10233" spans="1:21" ht="19.5" customHeight="1">
      <c r="A10233" s="545">
        <v>105116</v>
      </c>
      <c r="B10233" s="545" t="s">
        <v>6164</v>
      </c>
      <c r="C10233" s="545" t="s">
        <v>216</v>
      </c>
      <c r="D10233" s="546">
        <v>45708</v>
      </c>
      <c r="E10233" s="171" t="str">
        <f t="shared" si="159"/>
        <v>2025</v>
      </c>
      <c r="F10233" s="547">
        <v>173556.86</v>
      </c>
      <c r="G10233" s="548">
        <v>0.19</v>
      </c>
      <c r="H10233" s="547">
        <v>145846.1</v>
      </c>
      <c r="I10233" s="545" t="s">
        <v>12699</v>
      </c>
      <c r="J10233" s="545" t="s">
        <v>13307</v>
      </c>
      <c r="K10233" s="545" t="s">
        <v>19476</v>
      </c>
      <c r="L10233" s="545" t="s">
        <v>13413</v>
      </c>
      <c r="M10233" s="548" t="s">
        <v>13758</v>
      </c>
      <c r="N10233" s="545" t="s">
        <v>13413</v>
      </c>
      <c r="O10233" s="545" t="s">
        <v>13413</v>
      </c>
      <c r="P10233" s="549">
        <v>7831</v>
      </c>
      <c r="Q10233" s="549">
        <v>1</v>
      </c>
      <c r="R10233" s="549">
        <v>130</v>
      </c>
      <c r="S10233" s="548">
        <v>2228</v>
      </c>
      <c r="T10233" s="548"/>
      <c r="U10233" s="99"/>
    </row>
    <row r="10234" spans="1:21" ht="19.5" customHeight="1">
      <c r="A10234" s="545">
        <v>105117</v>
      </c>
      <c r="B10234" s="545" t="s">
        <v>1898</v>
      </c>
      <c r="C10234" s="545" t="s">
        <v>216</v>
      </c>
      <c r="D10234" s="546">
        <v>45708</v>
      </c>
      <c r="E10234" s="171" t="str">
        <f t="shared" si="159"/>
        <v>2025</v>
      </c>
      <c r="F10234" s="547">
        <v>188288.13</v>
      </c>
      <c r="G10234" s="548">
        <v>0.19</v>
      </c>
      <c r="H10234" s="547">
        <v>158225.32</v>
      </c>
      <c r="I10234" s="545" t="s">
        <v>12699</v>
      </c>
      <c r="J10234" s="545" t="s">
        <v>13307</v>
      </c>
      <c r="K10234" s="545" t="s">
        <v>13413</v>
      </c>
      <c r="L10234" s="545" t="s">
        <v>13413</v>
      </c>
      <c r="M10234" s="548" t="s">
        <v>13758</v>
      </c>
      <c r="N10234" s="545" t="s">
        <v>13413</v>
      </c>
      <c r="O10234" s="545" t="s">
        <v>13413</v>
      </c>
      <c r="P10234" s="549">
        <v>7832</v>
      </c>
      <c r="Q10234" s="549">
        <v>1</v>
      </c>
      <c r="R10234" s="549">
        <v>130</v>
      </c>
      <c r="S10234" s="548">
        <v>2228</v>
      </c>
      <c r="T10234" s="548"/>
      <c r="U10234" s="99"/>
    </row>
    <row r="10235" spans="1:21" ht="19.5" customHeight="1">
      <c r="A10235" s="545">
        <v>105118</v>
      </c>
      <c r="B10235" s="545" t="s">
        <v>6163</v>
      </c>
      <c r="C10235" s="545" t="s">
        <v>216</v>
      </c>
      <c r="D10235" s="546">
        <v>45708</v>
      </c>
      <c r="E10235" s="171" t="str">
        <f t="shared" si="159"/>
        <v>2025</v>
      </c>
      <c r="F10235" s="547">
        <v>3801161.4</v>
      </c>
      <c r="G10235" s="548">
        <v>0.19</v>
      </c>
      <c r="H10235" s="547">
        <v>3194253.27</v>
      </c>
      <c r="I10235" s="545" t="s">
        <v>12715</v>
      </c>
      <c r="J10235" s="545" t="s">
        <v>13307</v>
      </c>
      <c r="K10235" s="545" t="s">
        <v>13413</v>
      </c>
      <c r="L10235" s="545" t="s">
        <v>13413</v>
      </c>
      <c r="M10235" s="548" t="s">
        <v>13758</v>
      </c>
      <c r="N10235" s="545" t="s">
        <v>13413</v>
      </c>
      <c r="O10235" s="545" t="s">
        <v>13413</v>
      </c>
      <c r="P10235" s="549">
        <v>7833</v>
      </c>
      <c r="Q10235" s="549">
        <v>1</v>
      </c>
      <c r="R10235" s="549">
        <v>129</v>
      </c>
      <c r="S10235" s="548">
        <v>2228</v>
      </c>
      <c r="T10235" s="548"/>
      <c r="U10235" s="99"/>
    </row>
    <row r="10236" spans="1:21" ht="19.5" customHeight="1">
      <c r="A10236" s="545">
        <v>105119</v>
      </c>
      <c r="B10236" s="545" t="s">
        <v>2092</v>
      </c>
      <c r="C10236" s="545" t="s">
        <v>216</v>
      </c>
      <c r="D10236" s="546"/>
      <c r="E10236" s="171" t="str">
        <f t="shared" si="159"/>
        <v>1900</v>
      </c>
      <c r="F10236" s="547">
        <v>0</v>
      </c>
      <c r="G10236" s="548">
        <v>0</v>
      </c>
      <c r="H10236" s="547">
        <v>0</v>
      </c>
      <c r="I10236" s="545" t="s">
        <v>12650</v>
      </c>
      <c r="J10236" s="545"/>
      <c r="K10236" s="545" t="s">
        <v>19477</v>
      </c>
      <c r="L10236" s="545" t="s">
        <v>13413</v>
      </c>
      <c r="M10236" s="548" t="s">
        <v>13758</v>
      </c>
      <c r="N10236" s="545" t="s">
        <v>13413</v>
      </c>
      <c r="O10236" s="545" t="s">
        <v>13413</v>
      </c>
      <c r="P10236" s="549">
        <v>7834</v>
      </c>
      <c r="Q10236" s="549">
        <v>1</v>
      </c>
      <c r="R10236" s="549">
        <v>127</v>
      </c>
      <c r="S10236" s="548"/>
      <c r="T10236" s="548"/>
      <c r="U10236" s="99"/>
    </row>
    <row r="10237" spans="1:21" ht="19.5" customHeight="1">
      <c r="A10237" s="545">
        <v>105120</v>
      </c>
      <c r="B10237" s="545" t="s">
        <v>2114</v>
      </c>
      <c r="C10237" s="545" t="s">
        <v>216</v>
      </c>
      <c r="D10237" s="546"/>
      <c r="E10237" s="171" t="str">
        <f t="shared" si="159"/>
        <v>1900</v>
      </c>
      <c r="F10237" s="547">
        <v>0</v>
      </c>
      <c r="G10237" s="548">
        <v>0</v>
      </c>
      <c r="H10237" s="547">
        <v>0</v>
      </c>
      <c r="I10237" s="545" t="s">
        <v>12699</v>
      </c>
      <c r="J10237" s="545"/>
      <c r="K10237" s="545" t="s">
        <v>13413</v>
      </c>
      <c r="L10237" s="545" t="s">
        <v>13413</v>
      </c>
      <c r="M10237" s="548" t="s">
        <v>13758</v>
      </c>
      <c r="N10237" s="545" t="s">
        <v>13413</v>
      </c>
      <c r="O10237" s="545" t="s">
        <v>13413</v>
      </c>
      <c r="P10237" s="549">
        <v>7835</v>
      </c>
      <c r="Q10237" s="549">
        <v>1</v>
      </c>
      <c r="R10237" s="549">
        <v>130</v>
      </c>
      <c r="S10237" s="548"/>
      <c r="T10237" s="548"/>
      <c r="U10237" s="99"/>
    </row>
    <row r="10238" spans="1:21" ht="19.5" customHeight="1">
      <c r="A10238" s="545">
        <v>105121</v>
      </c>
      <c r="B10238" s="545" t="s">
        <v>6087</v>
      </c>
      <c r="C10238" s="545" t="s">
        <v>216</v>
      </c>
      <c r="D10238" s="546">
        <v>44685</v>
      </c>
      <c r="E10238" s="171" t="str">
        <f t="shared" si="159"/>
        <v>2022</v>
      </c>
      <c r="F10238" s="547">
        <v>321626</v>
      </c>
      <c r="G10238" s="548">
        <v>0.19</v>
      </c>
      <c r="H10238" s="547">
        <v>270273.95</v>
      </c>
      <c r="I10238" s="545" t="s">
        <v>12650</v>
      </c>
      <c r="J10238" s="545" t="s">
        <v>13298</v>
      </c>
      <c r="K10238" s="545" t="s">
        <v>19473</v>
      </c>
      <c r="L10238" s="545" t="s">
        <v>13413</v>
      </c>
      <c r="M10238" s="548" t="s">
        <v>13758</v>
      </c>
      <c r="N10238" s="545" t="s">
        <v>13413</v>
      </c>
      <c r="O10238" s="545" t="s">
        <v>13413</v>
      </c>
      <c r="P10238" s="549">
        <v>7836</v>
      </c>
      <c r="Q10238" s="549">
        <v>1</v>
      </c>
      <c r="R10238" s="549">
        <v>127</v>
      </c>
      <c r="S10238" s="548">
        <v>1012</v>
      </c>
      <c r="T10238" s="548"/>
      <c r="U10238" s="99"/>
    </row>
    <row r="10239" spans="1:21" ht="19.5" customHeight="1">
      <c r="A10239" s="545">
        <v>105122</v>
      </c>
      <c r="B10239" s="545" t="s">
        <v>8052</v>
      </c>
      <c r="C10239" s="545" t="s">
        <v>216</v>
      </c>
      <c r="D10239" s="546">
        <v>46052</v>
      </c>
      <c r="E10239" s="171" t="str">
        <f t="shared" si="159"/>
        <v>2026</v>
      </c>
      <c r="F10239" s="547">
        <v>1345698</v>
      </c>
      <c r="G10239" s="548">
        <v>0.19</v>
      </c>
      <c r="H10239" s="547">
        <v>1130838.6599999999</v>
      </c>
      <c r="I10239" s="545" t="s">
        <v>12699</v>
      </c>
      <c r="J10239" s="545" t="s">
        <v>13307</v>
      </c>
      <c r="K10239" s="545" t="s">
        <v>13413</v>
      </c>
      <c r="L10239" s="545" t="s">
        <v>13413</v>
      </c>
      <c r="M10239" s="548" t="s">
        <v>13758</v>
      </c>
      <c r="N10239" s="545" t="s">
        <v>13413</v>
      </c>
      <c r="O10239" s="545" t="s">
        <v>13413</v>
      </c>
      <c r="P10239" s="549">
        <v>7837</v>
      </c>
      <c r="Q10239" s="549">
        <v>1</v>
      </c>
      <c r="R10239" s="549">
        <v>130</v>
      </c>
      <c r="S10239" s="548">
        <v>2228</v>
      </c>
      <c r="T10239" s="548"/>
      <c r="U10239" s="99"/>
    </row>
    <row r="10240" spans="1:21" ht="19.5" customHeight="1">
      <c r="A10240" s="545">
        <v>105123</v>
      </c>
      <c r="B10240" s="545" t="s">
        <v>6162</v>
      </c>
      <c r="C10240" s="545" t="s">
        <v>216</v>
      </c>
      <c r="D10240" s="546">
        <v>46052</v>
      </c>
      <c r="E10240" s="171" t="str">
        <f t="shared" si="159"/>
        <v>2026</v>
      </c>
      <c r="F10240" s="547">
        <v>4656324</v>
      </c>
      <c r="G10240" s="548">
        <v>0.19</v>
      </c>
      <c r="H10240" s="547">
        <v>3912877.31</v>
      </c>
      <c r="I10240" s="545" t="s">
        <v>12726</v>
      </c>
      <c r="J10240" s="545" t="s">
        <v>13307</v>
      </c>
      <c r="K10240" s="545" t="s">
        <v>19478</v>
      </c>
      <c r="L10240" s="545" t="s">
        <v>13413</v>
      </c>
      <c r="M10240" s="548" t="s">
        <v>13758</v>
      </c>
      <c r="N10240" s="545" t="s">
        <v>13413</v>
      </c>
      <c r="O10240" s="545" t="s">
        <v>13413</v>
      </c>
      <c r="P10240" s="549">
        <v>7838</v>
      </c>
      <c r="Q10240" s="549">
        <v>1</v>
      </c>
      <c r="R10240" s="549">
        <v>49</v>
      </c>
      <c r="S10240" s="548">
        <v>2228</v>
      </c>
      <c r="T10240" s="548"/>
      <c r="U10240" s="99"/>
    </row>
    <row r="10241" spans="1:21" ht="19.5" customHeight="1">
      <c r="A10241" s="545">
        <v>105124</v>
      </c>
      <c r="B10241" s="545" t="s">
        <v>8247</v>
      </c>
      <c r="C10241" s="545" t="s">
        <v>216</v>
      </c>
      <c r="D10241" s="546">
        <v>44592</v>
      </c>
      <c r="E10241" s="171" t="str">
        <f t="shared" si="159"/>
        <v>2022</v>
      </c>
      <c r="F10241" s="547">
        <v>5154504</v>
      </c>
      <c r="G10241" s="548">
        <v>0.19</v>
      </c>
      <c r="H10241" s="547">
        <v>4331515.97</v>
      </c>
      <c r="I10241" s="545" t="s">
        <v>12715</v>
      </c>
      <c r="J10241" s="545" t="s">
        <v>13297</v>
      </c>
      <c r="K10241" s="545" t="s">
        <v>13413</v>
      </c>
      <c r="L10241" s="545" t="s">
        <v>13413</v>
      </c>
      <c r="M10241" s="548" t="s">
        <v>13758</v>
      </c>
      <c r="N10241" s="545" t="s">
        <v>13413</v>
      </c>
      <c r="O10241" s="545" t="s">
        <v>13413</v>
      </c>
      <c r="P10241" s="549">
        <v>7839</v>
      </c>
      <c r="Q10241" s="549">
        <v>1</v>
      </c>
      <c r="R10241" s="549">
        <v>129</v>
      </c>
      <c r="S10241" s="548">
        <v>2257</v>
      </c>
      <c r="T10241" s="548"/>
      <c r="U10241" s="99"/>
    </row>
    <row r="10242" spans="1:21" ht="19.5" customHeight="1">
      <c r="A10242" s="545">
        <v>105125</v>
      </c>
      <c r="B10242" s="545" t="s">
        <v>9784</v>
      </c>
      <c r="C10242" s="545" t="s">
        <v>216</v>
      </c>
      <c r="D10242" s="546"/>
      <c r="E10242" s="171" t="str">
        <f t="shared" si="159"/>
        <v>1900</v>
      </c>
      <c r="F10242" s="547">
        <v>0</v>
      </c>
      <c r="G10242" s="548">
        <v>0</v>
      </c>
      <c r="H10242" s="547">
        <v>0</v>
      </c>
      <c r="I10242" s="545" t="s">
        <v>12973</v>
      </c>
      <c r="J10242" s="545"/>
      <c r="K10242" s="545" t="s">
        <v>13413</v>
      </c>
      <c r="L10242" s="545" t="s">
        <v>13413</v>
      </c>
      <c r="M10242" s="548" t="s">
        <v>13868</v>
      </c>
      <c r="N10242" s="545" t="s">
        <v>13413</v>
      </c>
      <c r="O10242" s="545" t="s">
        <v>13413</v>
      </c>
      <c r="P10242" s="549">
        <v>7840</v>
      </c>
      <c r="Q10242" s="549">
        <v>2</v>
      </c>
      <c r="R10242" s="549">
        <v>59</v>
      </c>
      <c r="S10242" s="548"/>
      <c r="T10242" s="548"/>
      <c r="U10242" s="99"/>
    </row>
    <row r="10243" spans="1:21" ht="19.5" customHeight="1">
      <c r="A10243" s="545">
        <v>105126</v>
      </c>
      <c r="B10243" s="545" t="s">
        <v>9783</v>
      </c>
      <c r="C10243" s="545" t="s">
        <v>216</v>
      </c>
      <c r="D10243" s="546"/>
      <c r="E10243" s="171" t="str">
        <f t="shared" si="159"/>
        <v>1900</v>
      </c>
      <c r="F10243" s="547">
        <v>0</v>
      </c>
      <c r="G10243" s="548">
        <v>0</v>
      </c>
      <c r="H10243" s="547">
        <v>0</v>
      </c>
      <c r="I10243" s="545" t="s">
        <v>12973</v>
      </c>
      <c r="J10243" s="545"/>
      <c r="K10243" s="545" t="s">
        <v>13413</v>
      </c>
      <c r="L10243" s="545" t="s">
        <v>13413</v>
      </c>
      <c r="M10243" s="548" t="s">
        <v>13758</v>
      </c>
      <c r="N10243" s="545" t="s">
        <v>22854</v>
      </c>
      <c r="O10243" s="545" t="s">
        <v>13413</v>
      </c>
      <c r="P10243" s="549">
        <v>7841</v>
      </c>
      <c r="Q10243" s="549">
        <v>1</v>
      </c>
      <c r="R10243" s="549">
        <v>59</v>
      </c>
      <c r="S10243" s="548"/>
      <c r="T10243" s="548">
        <v>1373</v>
      </c>
      <c r="U10243" s="99"/>
    </row>
    <row r="10244" spans="1:21" ht="19.5" customHeight="1">
      <c r="A10244" s="545">
        <v>105127</v>
      </c>
      <c r="B10244" s="545" t="s">
        <v>1124</v>
      </c>
      <c r="C10244" s="545" t="s">
        <v>216</v>
      </c>
      <c r="D10244" s="546">
        <v>44592</v>
      </c>
      <c r="E10244" s="171" t="str">
        <f t="shared" ref="E10244:E10307" si="160">TEXT(D10244,"YYYY")</f>
        <v>2022</v>
      </c>
      <c r="F10244" s="547">
        <v>247866</v>
      </c>
      <c r="G10244" s="548">
        <v>0.19</v>
      </c>
      <c r="H10244" s="547">
        <v>208290.76</v>
      </c>
      <c r="I10244" s="545" t="s">
        <v>12984</v>
      </c>
      <c r="J10244" s="545" t="s">
        <v>13297</v>
      </c>
      <c r="K10244" s="545" t="s">
        <v>19479</v>
      </c>
      <c r="L10244" s="545" t="s">
        <v>13413</v>
      </c>
      <c r="M10244" s="548" t="s">
        <v>13758</v>
      </c>
      <c r="N10244" s="545" t="s">
        <v>22854</v>
      </c>
      <c r="O10244" s="545" t="s">
        <v>13413</v>
      </c>
      <c r="P10244" s="549">
        <v>7842</v>
      </c>
      <c r="Q10244" s="549">
        <v>1</v>
      </c>
      <c r="R10244" s="549">
        <v>105</v>
      </c>
      <c r="S10244" s="548">
        <v>2257</v>
      </c>
      <c r="T10244" s="548">
        <v>1373</v>
      </c>
      <c r="U10244" s="99"/>
    </row>
    <row r="10245" spans="1:21" ht="19.5" customHeight="1">
      <c r="A10245" s="545">
        <v>105128</v>
      </c>
      <c r="B10245" s="545" t="s">
        <v>9782</v>
      </c>
      <c r="C10245" s="545" t="s">
        <v>216</v>
      </c>
      <c r="D10245" s="546">
        <v>44594</v>
      </c>
      <c r="E10245" s="171" t="str">
        <f t="shared" si="160"/>
        <v>2022</v>
      </c>
      <c r="F10245" s="547">
        <v>25645</v>
      </c>
      <c r="G10245" s="548">
        <v>0.19</v>
      </c>
      <c r="H10245" s="547">
        <v>21550.42</v>
      </c>
      <c r="I10245" s="545" t="s">
        <v>12741</v>
      </c>
      <c r="J10245" s="545" t="s">
        <v>13297</v>
      </c>
      <c r="K10245" s="545" t="s">
        <v>19480</v>
      </c>
      <c r="L10245" s="545" t="s">
        <v>13413</v>
      </c>
      <c r="M10245" s="548" t="s">
        <v>13843</v>
      </c>
      <c r="N10245" s="545" t="s">
        <v>13413</v>
      </c>
      <c r="O10245" s="545" t="s">
        <v>13413</v>
      </c>
      <c r="P10245" s="549">
        <v>7843</v>
      </c>
      <c r="Q10245" s="549">
        <v>5</v>
      </c>
      <c r="R10245" s="549">
        <v>37</v>
      </c>
      <c r="S10245" s="548">
        <v>2257</v>
      </c>
      <c r="T10245" s="548"/>
      <c r="U10245" s="99"/>
    </row>
    <row r="10246" spans="1:21" ht="19.5" customHeight="1">
      <c r="A10246" s="545">
        <v>105129</v>
      </c>
      <c r="B10246" s="545" t="s">
        <v>9781</v>
      </c>
      <c r="C10246" s="545" t="s">
        <v>216</v>
      </c>
      <c r="D10246" s="546">
        <v>44592</v>
      </c>
      <c r="E10246" s="171" t="str">
        <f t="shared" si="160"/>
        <v>2022</v>
      </c>
      <c r="F10246" s="547">
        <v>74241.009999999995</v>
      </c>
      <c r="G10246" s="548">
        <v>0.19</v>
      </c>
      <c r="H10246" s="547">
        <v>62387.4</v>
      </c>
      <c r="I10246" s="545" t="s">
        <v>12984</v>
      </c>
      <c r="J10246" s="545" t="s">
        <v>13297</v>
      </c>
      <c r="K10246" s="545" t="s">
        <v>19481</v>
      </c>
      <c r="L10246" s="545" t="s">
        <v>13413</v>
      </c>
      <c r="M10246" s="548" t="s">
        <v>13758</v>
      </c>
      <c r="N10246" s="545" t="s">
        <v>22854</v>
      </c>
      <c r="O10246" s="545" t="s">
        <v>13413</v>
      </c>
      <c r="P10246" s="549">
        <v>7844</v>
      </c>
      <c r="Q10246" s="549">
        <v>1</v>
      </c>
      <c r="R10246" s="549">
        <v>57</v>
      </c>
      <c r="S10246" s="548">
        <v>2257</v>
      </c>
      <c r="T10246" s="548">
        <v>1373</v>
      </c>
      <c r="U10246" s="99"/>
    </row>
    <row r="10247" spans="1:21" ht="19.5" customHeight="1">
      <c r="A10247" s="545">
        <v>105130</v>
      </c>
      <c r="B10247" s="545" t="s">
        <v>3904</v>
      </c>
      <c r="C10247" s="545" t="s">
        <v>216</v>
      </c>
      <c r="D10247" s="546">
        <v>44594</v>
      </c>
      <c r="E10247" s="171" t="str">
        <f t="shared" si="160"/>
        <v>2022</v>
      </c>
      <c r="F10247" s="547">
        <v>34069</v>
      </c>
      <c r="G10247" s="548">
        <v>0.19</v>
      </c>
      <c r="H10247" s="547">
        <v>28629.41</v>
      </c>
      <c r="I10247" s="545" t="s">
        <v>12741</v>
      </c>
      <c r="J10247" s="545" t="s">
        <v>13297</v>
      </c>
      <c r="K10247" s="545" t="s">
        <v>19482</v>
      </c>
      <c r="L10247" s="545" t="s">
        <v>13413</v>
      </c>
      <c r="M10247" s="548" t="s">
        <v>13843</v>
      </c>
      <c r="N10247" s="545" t="s">
        <v>13413</v>
      </c>
      <c r="O10247" s="545" t="s">
        <v>13413</v>
      </c>
      <c r="P10247" s="549">
        <v>7845</v>
      </c>
      <c r="Q10247" s="549">
        <v>5</v>
      </c>
      <c r="R10247" s="549">
        <v>37</v>
      </c>
      <c r="S10247" s="548">
        <v>2257</v>
      </c>
      <c r="T10247" s="548"/>
      <c r="U10247" s="99"/>
    </row>
    <row r="10248" spans="1:21" ht="19.5" customHeight="1">
      <c r="A10248" s="545">
        <v>105131</v>
      </c>
      <c r="B10248" s="545" t="s">
        <v>9780</v>
      </c>
      <c r="C10248" s="545" t="s">
        <v>216</v>
      </c>
      <c r="D10248" s="546">
        <v>44589</v>
      </c>
      <c r="E10248" s="171" t="str">
        <f t="shared" si="160"/>
        <v>2022</v>
      </c>
      <c r="F10248" s="547">
        <v>29568</v>
      </c>
      <c r="G10248" s="548">
        <v>0.19</v>
      </c>
      <c r="H10248" s="547">
        <v>24847.06</v>
      </c>
      <c r="I10248" s="545" t="s">
        <v>12994</v>
      </c>
      <c r="J10248" s="545" t="s">
        <v>13297</v>
      </c>
      <c r="K10248" s="545" t="s">
        <v>19482</v>
      </c>
      <c r="L10248" s="545" t="s">
        <v>13413</v>
      </c>
      <c r="M10248" s="548" t="s">
        <v>13843</v>
      </c>
      <c r="N10248" s="545" t="s">
        <v>13413</v>
      </c>
      <c r="O10248" s="545" t="s">
        <v>13413</v>
      </c>
      <c r="P10248" s="549">
        <v>7846</v>
      </c>
      <c r="Q10248" s="549">
        <v>5</v>
      </c>
      <c r="R10248" s="549">
        <v>174</v>
      </c>
      <c r="S10248" s="548">
        <v>2257</v>
      </c>
      <c r="T10248" s="548"/>
      <c r="U10248" s="99"/>
    </row>
    <row r="10249" spans="1:21" ht="19.5" customHeight="1">
      <c r="A10249" s="545">
        <v>105132</v>
      </c>
      <c r="B10249" s="545" t="s">
        <v>3984</v>
      </c>
      <c r="C10249" s="545" t="s">
        <v>216</v>
      </c>
      <c r="D10249" s="546">
        <v>44589</v>
      </c>
      <c r="E10249" s="171" t="str">
        <f t="shared" si="160"/>
        <v>2022</v>
      </c>
      <c r="F10249" s="547">
        <v>41402</v>
      </c>
      <c r="G10249" s="548">
        <v>0.19</v>
      </c>
      <c r="H10249" s="547">
        <v>34791.599999999999</v>
      </c>
      <c r="I10249" s="545" t="s">
        <v>12972</v>
      </c>
      <c r="J10249" s="545" t="s">
        <v>13297</v>
      </c>
      <c r="K10249" s="545" t="s">
        <v>19483</v>
      </c>
      <c r="L10249" s="545" t="s">
        <v>13413</v>
      </c>
      <c r="M10249" s="548" t="s">
        <v>13843</v>
      </c>
      <c r="N10249" s="545" t="s">
        <v>13413</v>
      </c>
      <c r="O10249" s="545" t="s">
        <v>13413</v>
      </c>
      <c r="P10249" s="549">
        <v>7847</v>
      </c>
      <c r="Q10249" s="549">
        <v>5</v>
      </c>
      <c r="R10249" s="549">
        <v>43</v>
      </c>
      <c r="S10249" s="548">
        <v>2257</v>
      </c>
      <c r="T10249" s="548"/>
      <c r="U10249" s="99"/>
    </row>
    <row r="10250" spans="1:21" ht="19.5" customHeight="1">
      <c r="A10250" s="545">
        <v>105133</v>
      </c>
      <c r="B10250" s="545" t="s">
        <v>1123</v>
      </c>
      <c r="C10250" s="545" t="s">
        <v>216</v>
      </c>
      <c r="D10250" s="546">
        <v>44592</v>
      </c>
      <c r="E10250" s="171" t="str">
        <f t="shared" si="160"/>
        <v>2022</v>
      </c>
      <c r="F10250" s="547">
        <v>141300.01</v>
      </c>
      <c r="G10250" s="548">
        <v>0.19</v>
      </c>
      <c r="H10250" s="547">
        <v>118739.5</v>
      </c>
      <c r="I10250" s="545" t="s">
        <v>12984</v>
      </c>
      <c r="J10250" s="545" t="s">
        <v>13297</v>
      </c>
      <c r="K10250" s="545" t="s">
        <v>19484</v>
      </c>
      <c r="L10250" s="545" t="s">
        <v>13413</v>
      </c>
      <c r="M10250" s="548" t="s">
        <v>13758</v>
      </c>
      <c r="N10250" s="545" t="s">
        <v>22854</v>
      </c>
      <c r="O10250" s="545" t="s">
        <v>13413</v>
      </c>
      <c r="P10250" s="549">
        <v>7848</v>
      </c>
      <c r="Q10250" s="549">
        <v>1</v>
      </c>
      <c r="R10250" s="549">
        <v>105</v>
      </c>
      <c r="S10250" s="548">
        <v>2257</v>
      </c>
      <c r="T10250" s="548">
        <v>1373</v>
      </c>
      <c r="U10250" s="99"/>
    </row>
    <row r="10251" spans="1:21" ht="19.5" customHeight="1">
      <c r="A10251" s="545">
        <v>105134</v>
      </c>
      <c r="B10251" s="545" t="s">
        <v>9779</v>
      </c>
      <c r="C10251" s="545" t="s">
        <v>216</v>
      </c>
      <c r="D10251" s="546">
        <v>44589</v>
      </c>
      <c r="E10251" s="171" t="str">
        <f t="shared" si="160"/>
        <v>2022</v>
      </c>
      <c r="F10251" s="547">
        <v>44803</v>
      </c>
      <c r="G10251" s="548">
        <v>0.19</v>
      </c>
      <c r="H10251" s="547">
        <v>37649.58</v>
      </c>
      <c r="I10251" s="545" t="s">
        <v>12972</v>
      </c>
      <c r="J10251" s="545" t="s">
        <v>13297</v>
      </c>
      <c r="K10251" s="545" t="s">
        <v>19483</v>
      </c>
      <c r="L10251" s="545" t="s">
        <v>13413</v>
      </c>
      <c r="M10251" s="548" t="s">
        <v>13843</v>
      </c>
      <c r="N10251" s="545" t="s">
        <v>13413</v>
      </c>
      <c r="O10251" s="545" t="s">
        <v>13413</v>
      </c>
      <c r="P10251" s="549">
        <v>7849</v>
      </c>
      <c r="Q10251" s="549">
        <v>5</v>
      </c>
      <c r="R10251" s="549">
        <v>43</v>
      </c>
      <c r="S10251" s="548">
        <v>2257</v>
      </c>
      <c r="T10251" s="548"/>
      <c r="U10251" s="99"/>
    </row>
    <row r="10252" spans="1:21" ht="19.5" customHeight="1">
      <c r="A10252" s="545">
        <v>105135</v>
      </c>
      <c r="B10252" s="545" t="s">
        <v>3949</v>
      </c>
      <c r="C10252" s="545" t="s">
        <v>216</v>
      </c>
      <c r="D10252" s="546">
        <v>44589</v>
      </c>
      <c r="E10252" s="171" t="str">
        <f t="shared" si="160"/>
        <v>2022</v>
      </c>
      <c r="F10252" s="547">
        <v>37725</v>
      </c>
      <c r="G10252" s="548">
        <v>0.19</v>
      </c>
      <c r="H10252" s="547">
        <v>31701.68</v>
      </c>
      <c r="I10252" s="545" t="s">
        <v>12994</v>
      </c>
      <c r="J10252" s="545" t="s">
        <v>13297</v>
      </c>
      <c r="K10252" s="545" t="s">
        <v>19483</v>
      </c>
      <c r="L10252" s="545" t="s">
        <v>13413</v>
      </c>
      <c r="M10252" s="548" t="s">
        <v>13843</v>
      </c>
      <c r="N10252" s="545" t="s">
        <v>13413</v>
      </c>
      <c r="O10252" s="545" t="s">
        <v>13413</v>
      </c>
      <c r="P10252" s="549">
        <v>7850</v>
      </c>
      <c r="Q10252" s="549">
        <v>5</v>
      </c>
      <c r="R10252" s="549">
        <v>174</v>
      </c>
      <c r="S10252" s="548">
        <v>2257</v>
      </c>
      <c r="T10252" s="548"/>
      <c r="U10252" s="99"/>
    </row>
    <row r="10253" spans="1:21" ht="19.5" customHeight="1">
      <c r="A10253" s="545">
        <v>105136</v>
      </c>
      <c r="B10253" s="545" t="s">
        <v>4110</v>
      </c>
      <c r="C10253" s="545" t="s">
        <v>216</v>
      </c>
      <c r="D10253" s="546">
        <v>44592</v>
      </c>
      <c r="E10253" s="171" t="str">
        <f t="shared" si="160"/>
        <v>2022</v>
      </c>
      <c r="F10253" s="547">
        <v>32907</v>
      </c>
      <c r="G10253" s="548">
        <v>0.19</v>
      </c>
      <c r="H10253" s="547">
        <v>27652.94</v>
      </c>
      <c r="I10253" s="545" t="s">
        <v>12984</v>
      </c>
      <c r="J10253" s="545" t="s">
        <v>13297</v>
      </c>
      <c r="K10253" s="545" t="s">
        <v>19485</v>
      </c>
      <c r="L10253" s="545" t="s">
        <v>13413</v>
      </c>
      <c r="M10253" s="548" t="s">
        <v>13758</v>
      </c>
      <c r="N10253" s="545" t="s">
        <v>22854</v>
      </c>
      <c r="O10253" s="545" t="s">
        <v>13413</v>
      </c>
      <c r="P10253" s="549">
        <v>7851</v>
      </c>
      <c r="Q10253" s="549">
        <v>1</v>
      </c>
      <c r="R10253" s="549">
        <v>57</v>
      </c>
      <c r="S10253" s="548">
        <v>2257</v>
      </c>
      <c r="T10253" s="548">
        <v>1373</v>
      </c>
      <c r="U10253" s="99"/>
    </row>
    <row r="10254" spans="1:21" ht="19.5" customHeight="1">
      <c r="A10254" s="545">
        <v>105137</v>
      </c>
      <c r="B10254" s="545" t="s">
        <v>12308</v>
      </c>
      <c r="C10254" s="545" t="s">
        <v>216</v>
      </c>
      <c r="D10254" s="546">
        <v>44592</v>
      </c>
      <c r="E10254" s="171" t="str">
        <f t="shared" si="160"/>
        <v>2022</v>
      </c>
      <c r="F10254" s="547">
        <v>46440</v>
      </c>
      <c r="G10254" s="548">
        <v>0.19</v>
      </c>
      <c r="H10254" s="547">
        <v>39025.21</v>
      </c>
      <c r="I10254" s="545" t="s">
        <v>12984</v>
      </c>
      <c r="J10254" s="545" t="s">
        <v>13297</v>
      </c>
      <c r="K10254" s="545" t="s">
        <v>19486</v>
      </c>
      <c r="L10254" s="545" t="s">
        <v>13413</v>
      </c>
      <c r="M10254" s="548" t="s">
        <v>13758</v>
      </c>
      <c r="N10254" s="545" t="s">
        <v>22854</v>
      </c>
      <c r="O10254" s="545" t="s">
        <v>13413</v>
      </c>
      <c r="P10254" s="549">
        <v>7852</v>
      </c>
      <c r="Q10254" s="549">
        <v>1</v>
      </c>
      <c r="R10254" s="549">
        <v>105</v>
      </c>
      <c r="S10254" s="548">
        <v>2257</v>
      </c>
      <c r="T10254" s="548">
        <v>1373</v>
      </c>
      <c r="U10254" s="99"/>
    </row>
    <row r="10255" spans="1:21" ht="19.5" customHeight="1">
      <c r="A10255" s="545">
        <v>105138</v>
      </c>
      <c r="B10255" s="545" t="s">
        <v>9778</v>
      </c>
      <c r="C10255" s="545" t="s">
        <v>216</v>
      </c>
      <c r="D10255" s="546">
        <v>44589</v>
      </c>
      <c r="E10255" s="171" t="str">
        <f t="shared" si="160"/>
        <v>2022</v>
      </c>
      <c r="F10255" s="547">
        <v>37105</v>
      </c>
      <c r="G10255" s="548">
        <v>0.19</v>
      </c>
      <c r="H10255" s="547">
        <v>31180.67</v>
      </c>
      <c r="I10255" s="545" t="s">
        <v>12994</v>
      </c>
      <c r="J10255" s="545" t="s">
        <v>13297</v>
      </c>
      <c r="K10255" s="545" t="s">
        <v>19487</v>
      </c>
      <c r="L10255" s="545" t="s">
        <v>13413</v>
      </c>
      <c r="M10255" s="548" t="s">
        <v>13843</v>
      </c>
      <c r="N10255" s="545" t="s">
        <v>13413</v>
      </c>
      <c r="O10255" s="545" t="s">
        <v>13413</v>
      </c>
      <c r="P10255" s="549">
        <v>7853</v>
      </c>
      <c r="Q10255" s="549">
        <v>5</v>
      </c>
      <c r="R10255" s="549">
        <v>174</v>
      </c>
      <c r="S10255" s="548">
        <v>2257</v>
      </c>
      <c r="T10255" s="548"/>
      <c r="U10255" s="99"/>
    </row>
    <row r="10256" spans="1:21" ht="19.5" customHeight="1">
      <c r="A10256" s="545">
        <v>105139</v>
      </c>
      <c r="B10256" s="545" t="s">
        <v>12452</v>
      </c>
      <c r="C10256" s="545" t="s">
        <v>216</v>
      </c>
      <c r="D10256" s="546">
        <v>44585</v>
      </c>
      <c r="E10256" s="171" t="str">
        <f t="shared" si="160"/>
        <v>2022</v>
      </c>
      <c r="F10256" s="547">
        <v>26856</v>
      </c>
      <c r="G10256" s="548">
        <v>0.19</v>
      </c>
      <c r="H10256" s="547">
        <v>22568.07</v>
      </c>
      <c r="I10256" s="545" t="s">
        <v>12984</v>
      </c>
      <c r="J10256" s="545" t="s">
        <v>13297</v>
      </c>
      <c r="K10256" s="545" t="s">
        <v>19488</v>
      </c>
      <c r="L10256" s="545" t="s">
        <v>13413</v>
      </c>
      <c r="M10256" s="548" t="s">
        <v>13758</v>
      </c>
      <c r="N10256" s="545" t="s">
        <v>22854</v>
      </c>
      <c r="O10256" s="545" t="s">
        <v>13413</v>
      </c>
      <c r="P10256" s="549">
        <v>7854</v>
      </c>
      <c r="Q10256" s="549">
        <v>1</v>
      </c>
      <c r="R10256" s="549">
        <v>105</v>
      </c>
      <c r="S10256" s="548">
        <v>2257</v>
      </c>
      <c r="T10256" s="548">
        <v>1373</v>
      </c>
      <c r="U10256" s="99"/>
    </row>
    <row r="10257" spans="1:21" ht="19.5" customHeight="1">
      <c r="A10257" s="545">
        <v>105140</v>
      </c>
      <c r="B10257" s="545" t="s">
        <v>1105</v>
      </c>
      <c r="C10257" s="545" t="s">
        <v>216</v>
      </c>
      <c r="D10257" s="546"/>
      <c r="E10257" s="171" t="str">
        <f t="shared" si="160"/>
        <v>1900</v>
      </c>
      <c r="F10257" s="547">
        <v>0</v>
      </c>
      <c r="G10257" s="548">
        <v>0</v>
      </c>
      <c r="H10257" s="547">
        <v>0</v>
      </c>
      <c r="I10257" s="545" t="s">
        <v>12762</v>
      </c>
      <c r="J10257" s="545"/>
      <c r="K10257" s="545" t="s">
        <v>19489</v>
      </c>
      <c r="L10257" s="545" t="s">
        <v>13413</v>
      </c>
      <c r="M10257" s="548" t="s">
        <v>13758</v>
      </c>
      <c r="N10257" s="545" t="s">
        <v>22855</v>
      </c>
      <c r="O10257" s="545" t="s">
        <v>13413</v>
      </c>
      <c r="P10257" s="549">
        <v>7855</v>
      </c>
      <c r="Q10257" s="549">
        <v>1</v>
      </c>
      <c r="R10257" s="549">
        <v>8</v>
      </c>
      <c r="S10257" s="548"/>
      <c r="T10257" s="548">
        <v>1375</v>
      </c>
      <c r="U10257" s="99"/>
    </row>
    <row r="10258" spans="1:21" ht="19.5" customHeight="1">
      <c r="A10258" s="545">
        <v>105141</v>
      </c>
      <c r="B10258" s="545" t="s">
        <v>12346</v>
      </c>
      <c r="C10258" s="545" t="s">
        <v>216</v>
      </c>
      <c r="D10258" s="546">
        <v>44592</v>
      </c>
      <c r="E10258" s="171" t="str">
        <f t="shared" si="160"/>
        <v>2022</v>
      </c>
      <c r="F10258" s="547">
        <v>37707.01</v>
      </c>
      <c r="G10258" s="548">
        <v>0.19</v>
      </c>
      <c r="H10258" s="547">
        <v>31686.560000000001</v>
      </c>
      <c r="I10258" s="545" t="s">
        <v>12984</v>
      </c>
      <c r="J10258" s="545" t="s">
        <v>13297</v>
      </c>
      <c r="K10258" s="545"/>
      <c r="L10258" s="545"/>
      <c r="M10258" s="548" t="s">
        <v>13758</v>
      </c>
      <c r="N10258" s="545" t="s">
        <v>13413</v>
      </c>
      <c r="O10258" s="545"/>
      <c r="P10258" s="549">
        <v>12965</v>
      </c>
      <c r="Q10258" s="549">
        <v>1</v>
      </c>
      <c r="R10258" s="549">
        <v>57</v>
      </c>
      <c r="S10258" s="548">
        <v>2257</v>
      </c>
      <c r="T10258" s="548"/>
      <c r="U10258" s="99"/>
    </row>
    <row r="10259" spans="1:21" ht="19.5" customHeight="1">
      <c r="A10259" s="545">
        <v>105142</v>
      </c>
      <c r="B10259" s="545" t="s">
        <v>9777</v>
      </c>
      <c r="C10259" s="545" t="s">
        <v>216</v>
      </c>
      <c r="D10259" s="546">
        <v>44589</v>
      </c>
      <c r="E10259" s="171" t="str">
        <f t="shared" si="160"/>
        <v>2022</v>
      </c>
      <c r="F10259" s="547">
        <v>37706.01</v>
      </c>
      <c r="G10259" s="548">
        <v>0.19</v>
      </c>
      <c r="H10259" s="547">
        <v>31685.72</v>
      </c>
      <c r="I10259" s="545" t="s">
        <v>12994</v>
      </c>
      <c r="J10259" s="545" t="s">
        <v>13297</v>
      </c>
      <c r="K10259" s="545" t="s">
        <v>19490</v>
      </c>
      <c r="L10259" s="545" t="s">
        <v>13413</v>
      </c>
      <c r="M10259" s="548" t="s">
        <v>13843</v>
      </c>
      <c r="N10259" s="545" t="s">
        <v>13413</v>
      </c>
      <c r="O10259" s="545" t="s">
        <v>13413</v>
      </c>
      <c r="P10259" s="549">
        <v>7857</v>
      </c>
      <c r="Q10259" s="549">
        <v>5</v>
      </c>
      <c r="R10259" s="549">
        <v>174</v>
      </c>
      <c r="S10259" s="548">
        <v>2257</v>
      </c>
      <c r="T10259" s="548"/>
      <c r="U10259" s="99"/>
    </row>
    <row r="10260" spans="1:21" ht="19.5" customHeight="1">
      <c r="A10260" s="545">
        <v>105143</v>
      </c>
      <c r="B10260" s="545" t="s">
        <v>9776</v>
      </c>
      <c r="C10260" s="545" t="s">
        <v>216</v>
      </c>
      <c r="D10260" s="546"/>
      <c r="E10260" s="171" t="str">
        <f t="shared" si="160"/>
        <v>1900</v>
      </c>
      <c r="F10260" s="547">
        <v>0</v>
      </c>
      <c r="G10260" s="548">
        <v>0</v>
      </c>
      <c r="H10260" s="547">
        <v>0</v>
      </c>
      <c r="I10260" s="545" t="s">
        <v>12972</v>
      </c>
      <c r="J10260" s="545"/>
      <c r="K10260" s="545" t="s">
        <v>19491</v>
      </c>
      <c r="L10260" s="545" t="s">
        <v>13413</v>
      </c>
      <c r="M10260" s="548" t="s">
        <v>13843</v>
      </c>
      <c r="N10260" s="545" t="s">
        <v>13413</v>
      </c>
      <c r="O10260" s="545" t="s">
        <v>13413</v>
      </c>
      <c r="P10260" s="549">
        <v>7858</v>
      </c>
      <c r="Q10260" s="549">
        <v>5</v>
      </c>
      <c r="R10260" s="549">
        <v>43</v>
      </c>
      <c r="S10260" s="548"/>
      <c r="T10260" s="548"/>
      <c r="U10260" s="99"/>
    </row>
    <row r="10261" spans="1:21" ht="19.5" customHeight="1">
      <c r="A10261" s="545">
        <v>105144</v>
      </c>
      <c r="B10261" s="545" t="s">
        <v>1106</v>
      </c>
      <c r="C10261" s="545" t="s">
        <v>216</v>
      </c>
      <c r="D10261" s="546"/>
      <c r="E10261" s="171" t="str">
        <f t="shared" si="160"/>
        <v>1900</v>
      </c>
      <c r="F10261" s="547">
        <v>0</v>
      </c>
      <c r="G10261" s="548">
        <v>0</v>
      </c>
      <c r="H10261" s="547">
        <v>0</v>
      </c>
      <c r="I10261" s="545" t="s">
        <v>12762</v>
      </c>
      <c r="J10261" s="545"/>
      <c r="K10261" s="545" t="s">
        <v>19492</v>
      </c>
      <c r="L10261" s="545" t="s">
        <v>13413</v>
      </c>
      <c r="M10261" s="548" t="s">
        <v>13758</v>
      </c>
      <c r="N10261" s="545" t="s">
        <v>22855</v>
      </c>
      <c r="O10261" s="545" t="s">
        <v>13413</v>
      </c>
      <c r="P10261" s="549">
        <v>7859</v>
      </c>
      <c r="Q10261" s="549">
        <v>1</v>
      </c>
      <c r="R10261" s="549">
        <v>8</v>
      </c>
      <c r="S10261" s="548"/>
      <c r="T10261" s="548">
        <v>1375</v>
      </c>
      <c r="U10261" s="99"/>
    </row>
    <row r="10262" spans="1:21" ht="19.5" customHeight="1">
      <c r="A10262" s="545">
        <v>105145</v>
      </c>
      <c r="B10262" s="545" t="s">
        <v>3986</v>
      </c>
      <c r="C10262" s="545" t="s">
        <v>216</v>
      </c>
      <c r="D10262" s="546"/>
      <c r="E10262" s="171" t="str">
        <f t="shared" si="160"/>
        <v>1900</v>
      </c>
      <c r="F10262" s="547">
        <v>0</v>
      </c>
      <c r="G10262" s="548">
        <v>0</v>
      </c>
      <c r="H10262" s="547">
        <v>0</v>
      </c>
      <c r="I10262" s="545" t="s">
        <v>12972</v>
      </c>
      <c r="J10262" s="545"/>
      <c r="K10262" s="545" t="s">
        <v>19493</v>
      </c>
      <c r="L10262" s="545" t="s">
        <v>13413</v>
      </c>
      <c r="M10262" s="548" t="s">
        <v>13843</v>
      </c>
      <c r="N10262" s="545" t="s">
        <v>13413</v>
      </c>
      <c r="O10262" s="545" t="s">
        <v>13413</v>
      </c>
      <c r="P10262" s="549">
        <v>7860</v>
      </c>
      <c r="Q10262" s="549">
        <v>5</v>
      </c>
      <c r="R10262" s="549">
        <v>43</v>
      </c>
      <c r="S10262" s="548"/>
      <c r="T10262" s="548"/>
      <c r="U10262" s="99"/>
    </row>
    <row r="10263" spans="1:21" ht="19.5" customHeight="1">
      <c r="A10263" s="545">
        <v>105146</v>
      </c>
      <c r="B10263" s="545" t="s">
        <v>12419</v>
      </c>
      <c r="C10263" s="545" t="s">
        <v>216</v>
      </c>
      <c r="D10263" s="546">
        <v>44592</v>
      </c>
      <c r="E10263" s="171" t="str">
        <f t="shared" si="160"/>
        <v>2022</v>
      </c>
      <c r="F10263" s="547">
        <v>100691.01</v>
      </c>
      <c r="G10263" s="548">
        <v>0.19</v>
      </c>
      <c r="H10263" s="547">
        <v>84614.29</v>
      </c>
      <c r="I10263" s="545" t="s">
        <v>12984</v>
      </c>
      <c r="J10263" s="545" t="s">
        <v>13297</v>
      </c>
      <c r="K10263" s="545" t="s">
        <v>19494</v>
      </c>
      <c r="L10263" s="545" t="s">
        <v>13413</v>
      </c>
      <c r="M10263" s="548" t="s">
        <v>13758</v>
      </c>
      <c r="N10263" s="545" t="s">
        <v>22854</v>
      </c>
      <c r="O10263" s="545" t="s">
        <v>13413</v>
      </c>
      <c r="P10263" s="549">
        <v>7861</v>
      </c>
      <c r="Q10263" s="549">
        <v>1</v>
      </c>
      <c r="R10263" s="549">
        <v>105</v>
      </c>
      <c r="S10263" s="548">
        <v>2257</v>
      </c>
      <c r="T10263" s="548">
        <v>1373</v>
      </c>
      <c r="U10263" s="99"/>
    </row>
    <row r="10264" spans="1:21" ht="19.5" customHeight="1">
      <c r="A10264" s="545">
        <v>105147</v>
      </c>
      <c r="B10264" s="545" t="s">
        <v>1609</v>
      </c>
      <c r="C10264" s="545" t="s">
        <v>206</v>
      </c>
      <c r="D10264" s="546">
        <v>44592</v>
      </c>
      <c r="E10264" s="171" t="str">
        <f t="shared" si="160"/>
        <v>2022</v>
      </c>
      <c r="F10264" s="547">
        <v>16217</v>
      </c>
      <c r="G10264" s="548">
        <v>0.19</v>
      </c>
      <c r="H10264" s="547">
        <v>13627.73</v>
      </c>
      <c r="I10264" s="545" t="s">
        <v>12645</v>
      </c>
      <c r="J10264" s="545" t="s">
        <v>13297</v>
      </c>
      <c r="K10264" s="545" t="s">
        <v>17148</v>
      </c>
      <c r="L10264" s="545" t="s">
        <v>13413</v>
      </c>
      <c r="M10264" s="548" t="s">
        <v>13758</v>
      </c>
      <c r="N10264" s="545" t="s">
        <v>22856</v>
      </c>
      <c r="O10264" s="545" t="s">
        <v>13413</v>
      </c>
      <c r="P10264" s="549">
        <v>7862</v>
      </c>
      <c r="Q10264" s="549">
        <v>1</v>
      </c>
      <c r="R10264" s="549">
        <v>12</v>
      </c>
      <c r="S10264" s="548">
        <v>2257</v>
      </c>
      <c r="T10264" s="548">
        <v>1314</v>
      </c>
      <c r="U10264" s="99"/>
    </row>
    <row r="10265" spans="1:21" ht="19.5" customHeight="1">
      <c r="A10265" s="545">
        <v>105148</v>
      </c>
      <c r="B10265" s="545" t="s">
        <v>4646</v>
      </c>
      <c r="C10265" s="545" t="s">
        <v>786</v>
      </c>
      <c r="D10265" s="546"/>
      <c r="E10265" s="171" t="str">
        <f t="shared" si="160"/>
        <v>1900</v>
      </c>
      <c r="F10265" s="547">
        <v>0</v>
      </c>
      <c r="G10265" s="548">
        <v>0</v>
      </c>
      <c r="H10265" s="547">
        <v>0</v>
      </c>
      <c r="I10265" s="545" t="s">
        <v>12645</v>
      </c>
      <c r="J10265" s="545"/>
      <c r="K10265" s="545" t="s">
        <v>13413</v>
      </c>
      <c r="L10265" s="545" t="s">
        <v>13413</v>
      </c>
      <c r="M10265" s="548" t="s">
        <v>13758</v>
      </c>
      <c r="N10265" s="545" t="s">
        <v>22856</v>
      </c>
      <c r="O10265" s="545" t="s">
        <v>13413</v>
      </c>
      <c r="P10265" s="549">
        <v>7863</v>
      </c>
      <c r="Q10265" s="549">
        <v>1</v>
      </c>
      <c r="R10265" s="549">
        <v>12</v>
      </c>
      <c r="S10265" s="548"/>
      <c r="T10265" s="548">
        <v>1314</v>
      </c>
      <c r="U10265" s="99"/>
    </row>
    <row r="10266" spans="1:21" ht="19.5" customHeight="1">
      <c r="A10266" s="545">
        <v>105149</v>
      </c>
      <c r="B10266" s="545" t="s">
        <v>12498</v>
      </c>
      <c r="C10266" s="545" t="s">
        <v>206</v>
      </c>
      <c r="D10266" s="546">
        <v>44601</v>
      </c>
      <c r="E10266" s="171" t="str">
        <f t="shared" si="160"/>
        <v>2022</v>
      </c>
      <c r="F10266" s="547">
        <v>5524</v>
      </c>
      <c r="G10266" s="548">
        <v>0.19</v>
      </c>
      <c r="H10266" s="547">
        <v>4642.0200000000004</v>
      </c>
      <c r="I10266" s="545" t="s">
        <v>12973</v>
      </c>
      <c r="J10266" s="545" t="s">
        <v>13297</v>
      </c>
      <c r="K10266" s="545" t="s">
        <v>13413</v>
      </c>
      <c r="L10266" s="545" t="s">
        <v>13413</v>
      </c>
      <c r="M10266" s="548" t="s">
        <v>13758</v>
      </c>
      <c r="N10266" s="545" t="s">
        <v>22856</v>
      </c>
      <c r="O10266" s="545" t="s">
        <v>13413</v>
      </c>
      <c r="P10266" s="549">
        <v>7864</v>
      </c>
      <c r="Q10266" s="549">
        <v>1</v>
      </c>
      <c r="R10266" s="549">
        <v>59</v>
      </c>
      <c r="S10266" s="548">
        <v>2257</v>
      </c>
      <c r="T10266" s="548">
        <v>1314</v>
      </c>
      <c r="U10266" s="99"/>
    </row>
    <row r="10267" spans="1:21" ht="19.5" customHeight="1">
      <c r="A10267" s="545">
        <v>105150</v>
      </c>
      <c r="B10267" s="545" t="s">
        <v>12267</v>
      </c>
      <c r="C10267" s="545" t="s">
        <v>786</v>
      </c>
      <c r="D10267" s="546">
        <v>44601</v>
      </c>
      <c r="E10267" s="171" t="str">
        <f t="shared" si="160"/>
        <v>2022</v>
      </c>
      <c r="F10267" s="547">
        <v>43991</v>
      </c>
      <c r="G10267" s="548">
        <v>0.19</v>
      </c>
      <c r="H10267" s="547">
        <v>36967.230000000003</v>
      </c>
      <c r="I10267" s="545" t="s">
        <v>12973</v>
      </c>
      <c r="J10267" s="545" t="s">
        <v>13297</v>
      </c>
      <c r="K10267" s="545" t="s">
        <v>19495</v>
      </c>
      <c r="L10267" s="545" t="s">
        <v>13413</v>
      </c>
      <c r="M10267" s="548" t="s">
        <v>13758</v>
      </c>
      <c r="N10267" s="545" t="s">
        <v>22856</v>
      </c>
      <c r="O10267" s="545" t="s">
        <v>13413</v>
      </c>
      <c r="P10267" s="549">
        <v>7865</v>
      </c>
      <c r="Q10267" s="549">
        <v>1</v>
      </c>
      <c r="R10267" s="549">
        <v>59</v>
      </c>
      <c r="S10267" s="548">
        <v>2257</v>
      </c>
      <c r="T10267" s="548">
        <v>1314</v>
      </c>
      <c r="U10267" s="99"/>
    </row>
    <row r="10268" spans="1:21" ht="19.5" customHeight="1">
      <c r="A10268" s="545">
        <v>105151</v>
      </c>
      <c r="B10268" s="545" t="s">
        <v>12282</v>
      </c>
      <c r="C10268" s="545" t="s">
        <v>206</v>
      </c>
      <c r="D10268" s="546">
        <v>44601</v>
      </c>
      <c r="E10268" s="171" t="str">
        <f t="shared" si="160"/>
        <v>2022</v>
      </c>
      <c r="F10268" s="547">
        <v>3190</v>
      </c>
      <c r="G10268" s="548">
        <v>0.19</v>
      </c>
      <c r="H10268" s="547">
        <v>2680.67</v>
      </c>
      <c r="I10268" s="545" t="s">
        <v>12973</v>
      </c>
      <c r="J10268" s="545" t="s">
        <v>13297</v>
      </c>
      <c r="K10268" s="545" t="s">
        <v>13413</v>
      </c>
      <c r="L10268" s="545" t="s">
        <v>13413</v>
      </c>
      <c r="M10268" s="548" t="s">
        <v>13758</v>
      </c>
      <c r="N10268" s="545" t="s">
        <v>22856</v>
      </c>
      <c r="O10268" s="545" t="s">
        <v>13413</v>
      </c>
      <c r="P10268" s="549">
        <v>7866</v>
      </c>
      <c r="Q10268" s="549">
        <v>1</v>
      </c>
      <c r="R10268" s="549">
        <v>59</v>
      </c>
      <c r="S10268" s="548">
        <v>2257</v>
      </c>
      <c r="T10268" s="548">
        <v>1314</v>
      </c>
      <c r="U10268" s="99"/>
    </row>
    <row r="10269" spans="1:21" ht="19.5" customHeight="1">
      <c r="A10269" s="545">
        <v>105152</v>
      </c>
      <c r="B10269" s="545" t="s">
        <v>12335</v>
      </c>
      <c r="C10269" s="545" t="s">
        <v>786</v>
      </c>
      <c r="D10269" s="546">
        <v>44601</v>
      </c>
      <c r="E10269" s="171" t="str">
        <f t="shared" si="160"/>
        <v>2022</v>
      </c>
      <c r="F10269" s="547">
        <v>41514.01</v>
      </c>
      <c r="G10269" s="548">
        <v>0.19</v>
      </c>
      <c r="H10269" s="547">
        <v>34885.72</v>
      </c>
      <c r="I10269" s="545" t="s">
        <v>12973</v>
      </c>
      <c r="J10269" s="545" t="s">
        <v>13297</v>
      </c>
      <c r="K10269" s="545" t="s">
        <v>19495</v>
      </c>
      <c r="L10269" s="545" t="s">
        <v>13413</v>
      </c>
      <c r="M10269" s="548" t="s">
        <v>13758</v>
      </c>
      <c r="N10269" s="545" t="s">
        <v>22856</v>
      </c>
      <c r="O10269" s="545" t="s">
        <v>13413</v>
      </c>
      <c r="P10269" s="549">
        <v>7867</v>
      </c>
      <c r="Q10269" s="549">
        <v>1</v>
      </c>
      <c r="R10269" s="549">
        <v>59</v>
      </c>
      <c r="S10269" s="548">
        <v>2257</v>
      </c>
      <c r="T10269" s="548">
        <v>1314</v>
      </c>
      <c r="U10269" s="99"/>
    </row>
    <row r="10270" spans="1:21" ht="19.5" customHeight="1">
      <c r="A10270" s="545">
        <v>105153</v>
      </c>
      <c r="B10270" s="545" t="s">
        <v>12503</v>
      </c>
      <c r="C10270" s="545" t="s">
        <v>206</v>
      </c>
      <c r="D10270" s="546">
        <v>44601</v>
      </c>
      <c r="E10270" s="171" t="str">
        <f t="shared" si="160"/>
        <v>2022</v>
      </c>
      <c r="F10270" s="547">
        <v>2746</v>
      </c>
      <c r="G10270" s="548">
        <v>0.19</v>
      </c>
      <c r="H10270" s="547">
        <v>2307.56</v>
      </c>
      <c r="I10270" s="545" t="s">
        <v>12973</v>
      </c>
      <c r="J10270" s="545" t="s">
        <v>13297</v>
      </c>
      <c r="K10270" s="545" t="s">
        <v>13413</v>
      </c>
      <c r="L10270" s="545" t="s">
        <v>13413</v>
      </c>
      <c r="M10270" s="548" t="s">
        <v>13758</v>
      </c>
      <c r="N10270" s="545" t="s">
        <v>22856</v>
      </c>
      <c r="O10270" s="545" t="s">
        <v>13413</v>
      </c>
      <c r="P10270" s="549">
        <v>7868</v>
      </c>
      <c r="Q10270" s="549">
        <v>1</v>
      </c>
      <c r="R10270" s="549">
        <v>59</v>
      </c>
      <c r="S10270" s="548">
        <v>2257</v>
      </c>
      <c r="T10270" s="548">
        <v>1314</v>
      </c>
      <c r="U10270" s="99"/>
    </row>
    <row r="10271" spans="1:21" ht="19.5" customHeight="1">
      <c r="A10271" s="545">
        <v>105154</v>
      </c>
      <c r="B10271" s="545" t="s">
        <v>9775</v>
      </c>
      <c r="C10271" s="545" t="s">
        <v>216</v>
      </c>
      <c r="D10271" s="546">
        <v>44589</v>
      </c>
      <c r="E10271" s="171" t="str">
        <f t="shared" si="160"/>
        <v>2022</v>
      </c>
      <c r="F10271" s="547">
        <v>40817</v>
      </c>
      <c r="G10271" s="548">
        <v>0.19</v>
      </c>
      <c r="H10271" s="547">
        <v>34300</v>
      </c>
      <c r="I10271" s="545" t="s">
        <v>12972</v>
      </c>
      <c r="J10271" s="545" t="s">
        <v>13297</v>
      </c>
      <c r="K10271" s="545" t="s">
        <v>19490</v>
      </c>
      <c r="L10271" s="545" t="s">
        <v>13413</v>
      </c>
      <c r="M10271" s="548" t="s">
        <v>13843</v>
      </c>
      <c r="N10271" s="545" t="s">
        <v>13413</v>
      </c>
      <c r="O10271" s="545" t="s">
        <v>13413</v>
      </c>
      <c r="P10271" s="549">
        <v>7869</v>
      </c>
      <c r="Q10271" s="549">
        <v>5</v>
      </c>
      <c r="R10271" s="549">
        <v>43</v>
      </c>
      <c r="S10271" s="548">
        <v>2257</v>
      </c>
      <c r="T10271" s="548"/>
      <c r="U10271" s="99"/>
    </row>
    <row r="10272" spans="1:21" ht="19.5" customHeight="1">
      <c r="A10272" s="545">
        <v>105155</v>
      </c>
      <c r="B10272" s="545" t="s">
        <v>12394</v>
      </c>
      <c r="C10272" s="545" t="s">
        <v>216</v>
      </c>
      <c r="D10272" s="546">
        <v>44592</v>
      </c>
      <c r="E10272" s="171" t="str">
        <f t="shared" si="160"/>
        <v>2022</v>
      </c>
      <c r="F10272" s="547">
        <v>136472</v>
      </c>
      <c r="G10272" s="548">
        <v>0.19</v>
      </c>
      <c r="H10272" s="547">
        <v>114682.35</v>
      </c>
      <c r="I10272" s="545" t="s">
        <v>12984</v>
      </c>
      <c r="J10272" s="545" t="s">
        <v>13297</v>
      </c>
      <c r="K10272" s="545" t="s">
        <v>19496</v>
      </c>
      <c r="L10272" s="545" t="s">
        <v>13413</v>
      </c>
      <c r="M10272" s="548" t="s">
        <v>13758</v>
      </c>
      <c r="N10272" s="545" t="s">
        <v>22854</v>
      </c>
      <c r="O10272" s="545" t="s">
        <v>13413</v>
      </c>
      <c r="P10272" s="549">
        <v>7870</v>
      </c>
      <c r="Q10272" s="549">
        <v>1</v>
      </c>
      <c r="R10272" s="549">
        <v>57</v>
      </c>
      <c r="S10272" s="548">
        <v>2257</v>
      </c>
      <c r="T10272" s="548">
        <v>1373</v>
      </c>
      <c r="U10272" s="99"/>
    </row>
    <row r="10273" spans="1:21" ht="19.5" customHeight="1">
      <c r="A10273" s="545">
        <v>105156</v>
      </c>
      <c r="B10273" s="545" t="s">
        <v>12338</v>
      </c>
      <c r="C10273" s="545" t="s">
        <v>216</v>
      </c>
      <c r="D10273" s="546">
        <v>44592</v>
      </c>
      <c r="E10273" s="171" t="str">
        <f t="shared" si="160"/>
        <v>2022</v>
      </c>
      <c r="F10273" s="547">
        <v>286231</v>
      </c>
      <c r="G10273" s="548">
        <v>0.19</v>
      </c>
      <c r="H10273" s="547">
        <v>240530.25</v>
      </c>
      <c r="I10273" s="545" t="s">
        <v>12984</v>
      </c>
      <c r="J10273" s="545" t="s">
        <v>13297</v>
      </c>
      <c r="K10273" s="545" t="s">
        <v>19497</v>
      </c>
      <c r="L10273" s="545" t="s">
        <v>13413</v>
      </c>
      <c r="M10273" s="548" t="s">
        <v>13758</v>
      </c>
      <c r="N10273" s="545" t="s">
        <v>22854</v>
      </c>
      <c r="O10273" s="545" t="s">
        <v>13413</v>
      </c>
      <c r="P10273" s="549">
        <v>7871</v>
      </c>
      <c r="Q10273" s="549">
        <v>1</v>
      </c>
      <c r="R10273" s="549">
        <v>57</v>
      </c>
      <c r="S10273" s="548">
        <v>2257</v>
      </c>
      <c r="T10273" s="548">
        <v>1373</v>
      </c>
      <c r="U10273" s="99"/>
    </row>
    <row r="10274" spans="1:21" ht="19.5" customHeight="1">
      <c r="A10274" s="545">
        <v>105157</v>
      </c>
      <c r="B10274" s="545" t="s">
        <v>1228</v>
      </c>
      <c r="C10274" s="545" t="s">
        <v>216</v>
      </c>
      <c r="D10274" s="546"/>
      <c r="E10274" s="171" t="str">
        <f t="shared" si="160"/>
        <v>1900</v>
      </c>
      <c r="F10274" s="547">
        <v>0</v>
      </c>
      <c r="G10274" s="548">
        <v>0</v>
      </c>
      <c r="H10274" s="547">
        <v>0</v>
      </c>
      <c r="I10274" s="545" t="s">
        <v>12701</v>
      </c>
      <c r="J10274" s="545"/>
      <c r="K10274" s="545" t="s">
        <v>13413</v>
      </c>
      <c r="L10274" s="545" t="s">
        <v>13413</v>
      </c>
      <c r="M10274" s="548" t="s">
        <v>13758</v>
      </c>
      <c r="N10274" s="545" t="s">
        <v>13413</v>
      </c>
      <c r="O10274" s="545" t="s">
        <v>13413</v>
      </c>
      <c r="P10274" s="549">
        <v>7872</v>
      </c>
      <c r="Q10274" s="549">
        <v>1</v>
      </c>
      <c r="R10274" s="549">
        <v>10</v>
      </c>
      <c r="S10274" s="548"/>
      <c r="T10274" s="548"/>
      <c r="U10274" s="99"/>
    </row>
    <row r="10275" spans="1:21" ht="19.5" customHeight="1">
      <c r="A10275" s="545">
        <v>105158</v>
      </c>
      <c r="B10275" s="545" t="s">
        <v>9774</v>
      </c>
      <c r="C10275" s="545" t="s">
        <v>216</v>
      </c>
      <c r="D10275" s="546"/>
      <c r="E10275" s="171" t="str">
        <f t="shared" si="160"/>
        <v>1900</v>
      </c>
      <c r="F10275" s="547">
        <v>0</v>
      </c>
      <c r="G10275" s="548">
        <v>0</v>
      </c>
      <c r="H10275" s="547">
        <v>0</v>
      </c>
      <c r="I10275" s="545" t="s">
        <v>12676</v>
      </c>
      <c r="J10275" s="545"/>
      <c r="K10275" s="545" t="s">
        <v>19498</v>
      </c>
      <c r="L10275" s="545" t="s">
        <v>13413</v>
      </c>
      <c r="M10275" s="548" t="s">
        <v>13758</v>
      </c>
      <c r="N10275" s="545" t="s">
        <v>13413</v>
      </c>
      <c r="O10275" s="545" t="s">
        <v>13413</v>
      </c>
      <c r="P10275" s="549">
        <v>7873</v>
      </c>
      <c r="Q10275" s="549">
        <v>1</v>
      </c>
      <c r="R10275" s="549">
        <v>14</v>
      </c>
      <c r="S10275" s="548"/>
      <c r="T10275" s="548"/>
      <c r="U10275" s="99"/>
    </row>
    <row r="10276" spans="1:21" ht="19.5" customHeight="1">
      <c r="A10276" s="545">
        <v>105159</v>
      </c>
      <c r="B10276" s="545" t="s">
        <v>3868</v>
      </c>
      <c r="C10276" s="545" t="s">
        <v>221</v>
      </c>
      <c r="D10276" s="546">
        <v>45708</v>
      </c>
      <c r="E10276" s="171" t="str">
        <f t="shared" si="160"/>
        <v>2025</v>
      </c>
      <c r="F10276" s="547">
        <v>1096</v>
      </c>
      <c r="G10276" s="548">
        <v>0.19</v>
      </c>
      <c r="H10276" s="547">
        <v>921.01</v>
      </c>
      <c r="I10276" s="545" t="s">
        <v>12738</v>
      </c>
      <c r="J10276" s="545" t="s">
        <v>13307</v>
      </c>
      <c r="K10276" s="545" t="s">
        <v>13413</v>
      </c>
      <c r="L10276" s="545" t="s">
        <v>13413</v>
      </c>
      <c r="M10276" s="548" t="s">
        <v>13843</v>
      </c>
      <c r="N10276" s="545" t="s">
        <v>13413</v>
      </c>
      <c r="O10276" s="545" t="s">
        <v>13413</v>
      </c>
      <c r="P10276" s="549">
        <v>7874</v>
      </c>
      <c r="Q10276" s="549">
        <v>5</v>
      </c>
      <c r="R10276" s="549">
        <v>32</v>
      </c>
      <c r="S10276" s="548">
        <v>2228</v>
      </c>
      <c r="T10276" s="548"/>
      <c r="U10276" s="99"/>
    </row>
    <row r="10277" spans="1:21" ht="19.5" customHeight="1">
      <c r="A10277" s="545">
        <v>105160</v>
      </c>
      <c r="B10277" s="545" t="s">
        <v>9773</v>
      </c>
      <c r="C10277" s="545" t="s">
        <v>216</v>
      </c>
      <c r="D10277" s="546"/>
      <c r="E10277" s="171" t="str">
        <f t="shared" si="160"/>
        <v>1900</v>
      </c>
      <c r="F10277" s="547">
        <v>0</v>
      </c>
      <c r="G10277" s="548">
        <v>0</v>
      </c>
      <c r="H10277" s="547">
        <v>0</v>
      </c>
      <c r="I10277" s="545" t="s">
        <v>12694</v>
      </c>
      <c r="J10277" s="545"/>
      <c r="K10277" s="545" t="s">
        <v>19499</v>
      </c>
      <c r="L10277" s="545" t="s">
        <v>13413</v>
      </c>
      <c r="M10277" s="548" t="s">
        <v>13868</v>
      </c>
      <c r="N10277" s="545" t="s">
        <v>22857</v>
      </c>
      <c r="O10277" s="545" t="s">
        <v>13413</v>
      </c>
      <c r="P10277" s="549">
        <v>7875</v>
      </c>
      <c r="Q10277" s="549">
        <v>2</v>
      </c>
      <c r="R10277" s="549">
        <v>104</v>
      </c>
      <c r="S10277" s="548"/>
      <c r="T10277" s="548">
        <v>885</v>
      </c>
      <c r="U10277" s="99"/>
    </row>
    <row r="10278" spans="1:21" ht="19.5" customHeight="1">
      <c r="A10278" s="545">
        <v>105161</v>
      </c>
      <c r="B10278" s="545" t="s">
        <v>5194</v>
      </c>
      <c r="C10278" s="545" t="s">
        <v>216</v>
      </c>
      <c r="D10278" s="546"/>
      <c r="E10278" s="171" t="str">
        <f t="shared" si="160"/>
        <v>1900</v>
      </c>
      <c r="F10278" s="547">
        <v>0</v>
      </c>
      <c r="G10278" s="548">
        <v>0</v>
      </c>
      <c r="H10278" s="547">
        <v>0</v>
      </c>
      <c r="I10278" s="545" t="s">
        <v>12642</v>
      </c>
      <c r="J10278" s="545"/>
      <c r="K10278" s="545" t="s">
        <v>13413</v>
      </c>
      <c r="L10278" s="545" t="s">
        <v>13413</v>
      </c>
      <c r="M10278" s="548" t="s">
        <v>13758</v>
      </c>
      <c r="N10278" s="545" t="s">
        <v>13413</v>
      </c>
      <c r="O10278" s="545" t="s">
        <v>13413</v>
      </c>
      <c r="P10278" s="549">
        <v>7876</v>
      </c>
      <c r="Q10278" s="549">
        <v>1</v>
      </c>
      <c r="R10278" s="549">
        <v>135</v>
      </c>
      <c r="S10278" s="548"/>
      <c r="T10278" s="548"/>
      <c r="U10278" s="99"/>
    </row>
    <row r="10279" spans="1:21" ht="19.5" customHeight="1">
      <c r="A10279" s="545">
        <v>105162</v>
      </c>
      <c r="B10279" s="545" t="s">
        <v>804</v>
      </c>
      <c r="C10279" s="545" t="s">
        <v>221</v>
      </c>
      <c r="D10279" s="546"/>
      <c r="E10279" s="171" t="str">
        <f t="shared" si="160"/>
        <v>1900</v>
      </c>
      <c r="F10279" s="547">
        <v>0</v>
      </c>
      <c r="G10279" s="548">
        <v>0</v>
      </c>
      <c r="H10279" s="547">
        <v>0</v>
      </c>
      <c r="I10279" s="545" t="s">
        <v>12643</v>
      </c>
      <c r="J10279" s="545"/>
      <c r="K10279" s="545" t="s">
        <v>19500</v>
      </c>
      <c r="L10279" s="545" t="s">
        <v>13413</v>
      </c>
      <c r="M10279" s="548" t="s">
        <v>13758</v>
      </c>
      <c r="N10279" s="545" t="s">
        <v>13413</v>
      </c>
      <c r="O10279" s="545" t="s">
        <v>13413</v>
      </c>
      <c r="P10279" s="549">
        <v>7877</v>
      </c>
      <c r="Q10279" s="549">
        <v>1</v>
      </c>
      <c r="R10279" s="549">
        <v>6</v>
      </c>
      <c r="S10279" s="548"/>
      <c r="T10279" s="548"/>
      <c r="U10279" s="99"/>
    </row>
    <row r="10280" spans="1:21" ht="19.5" customHeight="1">
      <c r="A10280" s="545">
        <v>105163</v>
      </c>
      <c r="B10280" s="545" t="s">
        <v>3416</v>
      </c>
      <c r="C10280" s="545" t="s">
        <v>216</v>
      </c>
      <c r="D10280" s="546"/>
      <c r="E10280" s="171" t="str">
        <f t="shared" si="160"/>
        <v>1900</v>
      </c>
      <c r="F10280" s="547">
        <v>0</v>
      </c>
      <c r="G10280" s="548">
        <v>0</v>
      </c>
      <c r="H10280" s="547">
        <v>0</v>
      </c>
      <c r="I10280" s="545" t="s">
        <v>12758</v>
      </c>
      <c r="J10280" s="545"/>
      <c r="K10280" s="545" t="s">
        <v>13413</v>
      </c>
      <c r="L10280" s="545" t="s">
        <v>13413</v>
      </c>
      <c r="M10280" s="548" t="s">
        <v>13758</v>
      </c>
      <c r="N10280" s="545" t="s">
        <v>13413</v>
      </c>
      <c r="O10280" s="545" t="s">
        <v>13413</v>
      </c>
      <c r="P10280" s="549">
        <v>7878</v>
      </c>
      <c r="Q10280" s="549">
        <v>1</v>
      </c>
      <c r="R10280" s="549">
        <v>164</v>
      </c>
      <c r="S10280" s="548"/>
      <c r="T10280" s="548"/>
      <c r="U10280" s="99"/>
    </row>
    <row r="10281" spans="1:21" ht="19.5" customHeight="1">
      <c r="A10281" s="545">
        <v>105164</v>
      </c>
      <c r="B10281" s="545" t="s">
        <v>3828</v>
      </c>
      <c r="C10281" s="545" t="s">
        <v>216</v>
      </c>
      <c r="D10281" s="546">
        <v>46052</v>
      </c>
      <c r="E10281" s="171" t="str">
        <f t="shared" si="160"/>
        <v>2026</v>
      </c>
      <c r="F10281" s="547">
        <v>50775</v>
      </c>
      <c r="G10281" s="548">
        <v>0</v>
      </c>
      <c r="H10281" s="547">
        <v>50775</v>
      </c>
      <c r="I10281" s="545" t="s">
        <v>12738</v>
      </c>
      <c r="J10281" s="545" t="s">
        <v>13307</v>
      </c>
      <c r="K10281" s="545" t="s">
        <v>13413</v>
      </c>
      <c r="L10281" s="545" t="s">
        <v>13413</v>
      </c>
      <c r="M10281" s="548" t="s">
        <v>13758</v>
      </c>
      <c r="N10281" s="545" t="s">
        <v>13413</v>
      </c>
      <c r="O10281" s="545" t="s">
        <v>13413</v>
      </c>
      <c r="P10281" s="549">
        <v>7879</v>
      </c>
      <c r="Q10281" s="549">
        <v>1</v>
      </c>
      <c r="R10281" s="549">
        <v>32</v>
      </c>
      <c r="S10281" s="548">
        <v>2228</v>
      </c>
      <c r="T10281" s="548"/>
      <c r="U10281" s="99"/>
    </row>
    <row r="10282" spans="1:21" ht="19.5" customHeight="1">
      <c r="A10282" s="545">
        <v>105165</v>
      </c>
      <c r="B10282" s="545" t="s">
        <v>3514</v>
      </c>
      <c r="C10282" s="545" t="s">
        <v>216</v>
      </c>
      <c r="D10282" s="546"/>
      <c r="E10282" s="171" t="str">
        <f t="shared" si="160"/>
        <v>1900</v>
      </c>
      <c r="F10282" s="547">
        <v>0</v>
      </c>
      <c r="G10282" s="548">
        <v>0</v>
      </c>
      <c r="H10282" s="547">
        <v>0</v>
      </c>
      <c r="I10282" s="545" t="s">
        <v>12664</v>
      </c>
      <c r="J10282" s="545"/>
      <c r="K10282" s="545" t="s">
        <v>13413</v>
      </c>
      <c r="L10282" s="545" t="s">
        <v>13413</v>
      </c>
      <c r="M10282" s="548" t="s">
        <v>13758</v>
      </c>
      <c r="N10282" s="545" t="s">
        <v>13413</v>
      </c>
      <c r="O10282" s="545" t="s">
        <v>13413</v>
      </c>
      <c r="P10282" s="549">
        <v>7880</v>
      </c>
      <c r="Q10282" s="549">
        <v>1</v>
      </c>
      <c r="R10282" s="549">
        <v>166</v>
      </c>
      <c r="S10282" s="548"/>
      <c r="T10282" s="548"/>
      <c r="U10282" s="99"/>
    </row>
    <row r="10283" spans="1:21" ht="19.5" customHeight="1">
      <c r="A10283" s="545">
        <v>105166</v>
      </c>
      <c r="B10283" s="545" t="s">
        <v>7784</v>
      </c>
      <c r="C10283" s="545" t="s">
        <v>4504</v>
      </c>
      <c r="D10283" s="546">
        <v>43612</v>
      </c>
      <c r="E10283" s="171" t="str">
        <f t="shared" si="160"/>
        <v>2019</v>
      </c>
      <c r="F10283" s="547">
        <v>52102</v>
      </c>
      <c r="G10283" s="548">
        <v>0.19</v>
      </c>
      <c r="H10283" s="547">
        <v>43783.19</v>
      </c>
      <c r="I10283" s="545" t="s">
        <v>12668</v>
      </c>
      <c r="J10283" s="545" t="s">
        <v>13296</v>
      </c>
      <c r="K10283" s="545" t="s">
        <v>19501</v>
      </c>
      <c r="L10283" s="545" t="s">
        <v>13413</v>
      </c>
      <c r="M10283" s="548" t="s">
        <v>13758</v>
      </c>
      <c r="N10283" s="545" t="s">
        <v>13413</v>
      </c>
      <c r="O10283" s="545" t="s">
        <v>13413</v>
      </c>
      <c r="P10283" s="549">
        <v>7881</v>
      </c>
      <c r="Q10283" s="549">
        <v>1</v>
      </c>
      <c r="R10283" s="549">
        <v>7</v>
      </c>
      <c r="S10283" s="548">
        <v>2218</v>
      </c>
      <c r="T10283" s="548"/>
      <c r="U10283" s="99"/>
    </row>
    <row r="10284" spans="1:21" ht="19.5" customHeight="1">
      <c r="A10284" s="545">
        <v>105167</v>
      </c>
      <c r="B10284" s="545" t="s">
        <v>1245</v>
      </c>
      <c r="C10284" s="545" t="s">
        <v>209</v>
      </c>
      <c r="D10284" s="546">
        <v>46052</v>
      </c>
      <c r="E10284" s="171" t="str">
        <f t="shared" si="160"/>
        <v>2026</v>
      </c>
      <c r="F10284" s="547">
        <v>28589</v>
      </c>
      <c r="G10284" s="548">
        <v>0.19</v>
      </c>
      <c r="H10284" s="547">
        <v>24024.37</v>
      </c>
      <c r="I10284" s="545" t="s">
        <v>12701</v>
      </c>
      <c r="J10284" s="545" t="s">
        <v>13307</v>
      </c>
      <c r="K10284" s="545" t="s">
        <v>13413</v>
      </c>
      <c r="L10284" s="545" t="s">
        <v>13413</v>
      </c>
      <c r="M10284" s="548" t="s">
        <v>13758</v>
      </c>
      <c r="N10284" s="545" t="s">
        <v>13413</v>
      </c>
      <c r="O10284" s="545" t="s">
        <v>13413</v>
      </c>
      <c r="P10284" s="549">
        <v>7882</v>
      </c>
      <c r="Q10284" s="549">
        <v>1</v>
      </c>
      <c r="R10284" s="549">
        <v>10</v>
      </c>
      <c r="S10284" s="548">
        <v>2228</v>
      </c>
      <c r="T10284" s="548"/>
      <c r="U10284" s="99"/>
    </row>
    <row r="10285" spans="1:21" ht="19.5" customHeight="1">
      <c r="A10285" s="545">
        <v>105168</v>
      </c>
      <c r="B10285" s="545" t="s">
        <v>12451</v>
      </c>
      <c r="C10285" s="545" t="s">
        <v>216</v>
      </c>
      <c r="D10285" s="546">
        <v>44591</v>
      </c>
      <c r="E10285" s="171" t="str">
        <f t="shared" si="160"/>
        <v>2022</v>
      </c>
      <c r="F10285" s="547">
        <v>3519259</v>
      </c>
      <c r="G10285" s="548">
        <v>0.19</v>
      </c>
      <c r="H10285" s="547">
        <v>2957360.5</v>
      </c>
      <c r="I10285" s="545" t="s">
        <v>12647</v>
      </c>
      <c r="J10285" s="545" t="s">
        <v>13297</v>
      </c>
      <c r="K10285" s="545" t="s">
        <v>19502</v>
      </c>
      <c r="L10285" s="545" t="s">
        <v>13413</v>
      </c>
      <c r="M10285" s="548" t="s">
        <v>13758</v>
      </c>
      <c r="N10285" s="545" t="s">
        <v>13413</v>
      </c>
      <c r="O10285" s="545" t="s">
        <v>13413</v>
      </c>
      <c r="P10285" s="549">
        <v>7883</v>
      </c>
      <c r="Q10285" s="549">
        <v>1</v>
      </c>
      <c r="R10285" s="549">
        <v>26</v>
      </c>
      <c r="S10285" s="548">
        <v>2257</v>
      </c>
      <c r="T10285" s="548"/>
      <c r="U10285" s="99"/>
    </row>
    <row r="10286" spans="1:21" ht="19.5" customHeight="1">
      <c r="A10286" s="545">
        <v>105169</v>
      </c>
      <c r="B10286" s="545" t="s">
        <v>9772</v>
      </c>
      <c r="C10286" s="545" t="s">
        <v>216</v>
      </c>
      <c r="D10286" s="546"/>
      <c r="E10286" s="171" t="str">
        <f t="shared" si="160"/>
        <v>1900</v>
      </c>
      <c r="F10286" s="547">
        <v>0</v>
      </c>
      <c r="G10286" s="548">
        <v>0</v>
      </c>
      <c r="H10286" s="547">
        <v>0</v>
      </c>
      <c r="I10286" s="545" t="s">
        <v>12647</v>
      </c>
      <c r="J10286" s="545"/>
      <c r="K10286" s="545" t="s">
        <v>13413</v>
      </c>
      <c r="L10286" s="545" t="s">
        <v>13413</v>
      </c>
      <c r="M10286" s="548" t="s">
        <v>13758</v>
      </c>
      <c r="N10286" s="545" t="s">
        <v>13413</v>
      </c>
      <c r="O10286" s="545" t="s">
        <v>13413</v>
      </c>
      <c r="P10286" s="549">
        <v>7884</v>
      </c>
      <c r="Q10286" s="549">
        <v>1</v>
      </c>
      <c r="R10286" s="549">
        <v>26</v>
      </c>
      <c r="S10286" s="548"/>
      <c r="T10286" s="548"/>
      <c r="U10286" s="99"/>
    </row>
    <row r="10287" spans="1:21" ht="19.5" customHeight="1">
      <c r="A10287" s="545">
        <v>105170</v>
      </c>
      <c r="B10287" s="545" t="s">
        <v>9771</v>
      </c>
      <c r="C10287" s="545" t="s">
        <v>216</v>
      </c>
      <c r="D10287" s="546"/>
      <c r="E10287" s="171" t="str">
        <f t="shared" si="160"/>
        <v>1900</v>
      </c>
      <c r="F10287" s="547">
        <v>0</v>
      </c>
      <c r="G10287" s="548">
        <v>0</v>
      </c>
      <c r="H10287" s="547">
        <v>0</v>
      </c>
      <c r="I10287" s="545" t="s">
        <v>12647</v>
      </c>
      <c r="J10287" s="545"/>
      <c r="K10287" s="545" t="s">
        <v>19503</v>
      </c>
      <c r="L10287" s="545" t="s">
        <v>13413</v>
      </c>
      <c r="M10287" s="548" t="s">
        <v>13758</v>
      </c>
      <c r="N10287" s="545" t="s">
        <v>13413</v>
      </c>
      <c r="O10287" s="545" t="s">
        <v>13413</v>
      </c>
      <c r="P10287" s="549">
        <v>7885</v>
      </c>
      <c r="Q10287" s="549">
        <v>1</v>
      </c>
      <c r="R10287" s="549">
        <v>26</v>
      </c>
      <c r="S10287" s="548"/>
      <c r="T10287" s="548"/>
      <c r="U10287" s="99"/>
    </row>
    <row r="10288" spans="1:21" ht="19.5" customHeight="1">
      <c r="A10288" s="545">
        <v>105171</v>
      </c>
      <c r="B10288" s="545" t="s">
        <v>9770</v>
      </c>
      <c r="C10288" s="545" t="s">
        <v>216</v>
      </c>
      <c r="D10288" s="546">
        <v>46077</v>
      </c>
      <c r="E10288" s="171" t="str">
        <f t="shared" si="160"/>
        <v>2026</v>
      </c>
      <c r="F10288" s="547">
        <v>2135908</v>
      </c>
      <c r="G10288" s="548">
        <v>0.19</v>
      </c>
      <c r="H10288" s="547">
        <v>1794880.67</v>
      </c>
      <c r="I10288" s="545" t="s">
        <v>12647</v>
      </c>
      <c r="J10288" s="545" t="s">
        <v>13298</v>
      </c>
      <c r="K10288" s="545" t="s">
        <v>19504</v>
      </c>
      <c r="L10288" s="545" t="s">
        <v>13413</v>
      </c>
      <c r="M10288" s="548" t="s">
        <v>13758</v>
      </c>
      <c r="N10288" s="545" t="s">
        <v>13413</v>
      </c>
      <c r="O10288" s="545" t="s">
        <v>13413</v>
      </c>
      <c r="P10288" s="549">
        <v>7886</v>
      </c>
      <c r="Q10288" s="549">
        <v>1</v>
      </c>
      <c r="R10288" s="549">
        <v>26</v>
      </c>
      <c r="S10288" s="548">
        <v>1012</v>
      </c>
      <c r="T10288" s="548"/>
      <c r="U10288" s="99"/>
    </row>
    <row r="10289" spans="1:21" ht="19.5" customHeight="1">
      <c r="A10289" s="545">
        <v>105172</v>
      </c>
      <c r="B10289" s="545" t="s">
        <v>9769</v>
      </c>
      <c r="C10289" s="545" t="s">
        <v>216</v>
      </c>
      <c r="D10289" s="546"/>
      <c r="E10289" s="171" t="str">
        <f t="shared" si="160"/>
        <v>1900</v>
      </c>
      <c r="F10289" s="547">
        <v>0</v>
      </c>
      <c r="G10289" s="548">
        <v>0</v>
      </c>
      <c r="H10289" s="547">
        <v>0</v>
      </c>
      <c r="I10289" s="545" t="s">
        <v>12647</v>
      </c>
      <c r="J10289" s="545"/>
      <c r="K10289" s="545" t="s">
        <v>13413</v>
      </c>
      <c r="L10289" s="545" t="s">
        <v>13413</v>
      </c>
      <c r="M10289" s="548" t="s">
        <v>13758</v>
      </c>
      <c r="N10289" s="545" t="s">
        <v>13413</v>
      </c>
      <c r="O10289" s="545" t="s">
        <v>13413</v>
      </c>
      <c r="P10289" s="549">
        <v>7887</v>
      </c>
      <c r="Q10289" s="549">
        <v>1</v>
      </c>
      <c r="R10289" s="549">
        <v>26</v>
      </c>
      <c r="S10289" s="548"/>
      <c r="T10289" s="548"/>
      <c r="U10289" s="99"/>
    </row>
    <row r="10290" spans="1:21" ht="19.5" customHeight="1">
      <c r="A10290" s="545">
        <v>105173</v>
      </c>
      <c r="B10290" s="545" t="s">
        <v>9768</v>
      </c>
      <c r="C10290" s="545" t="s">
        <v>216</v>
      </c>
      <c r="D10290" s="546"/>
      <c r="E10290" s="171" t="str">
        <f t="shared" si="160"/>
        <v>1900</v>
      </c>
      <c r="F10290" s="547">
        <v>0</v>
      </c>
      <c r="G10290" s="548">
        <v>0</v>
      </c>
      <c r="H10290" s="547">
        <v>0</v>
      </c>
      <c r="I10290" s="545" t="s">
        <v>12647</v>
      </c>
      <c r="J10290" s="545"/>
      <c r="K10290" s="545" t="s">
        <v>13413</v>
      </c>
      <c r="L10290" s="545" t="s">
        <v>13413</v>
      </c>
      <c r="M10290" s="548" t="s">
        <v>13758</v>
      </c>
      <c r="N10290" s="545" t="s">
        <v>13413</v>
      </c>
      <c r="O10290" s="545" t="s">
        <v>13413</v>
      </c>
      <c r="P10290" s="549">
        <v>7888</v>
      </c>
      <c r="Q10290" s="549">
        <v>1</v>
      </c>
      <c r="R10290" s="549">
        <v>26</v>
      </c>
      <c r="S10290" s="548"/>
      <c r="T10290" s="548"/>
      <c r="U10290" s="99"/>
    </row>
    <row r="10291" spans="1:21" ht="19.5" customHeight="1">
      <c r="A10291" s="545">
        <v>105174</v>
      </c>
      <c r="B10291" s="545" t="s">
        <v>9767</v>
      </c>
      <c r="C10291" s="545" t="s">
        <v>216</v>
      </c>
      <c r="D10291" s="546">
        <v>46077</v>
      </c>
      <c r="E10291" s="171" t="str">
        <f t="shared" si="160"/>
        <v>2026</v>
      </c>
      <c r="F10291" s="547">
        <v>4869480</v>
      </c>
      <c r="G10291" s="548">
        <v>0.19</v>
      </c>
      <c r="H10291" s="547">
        <v>4092000</v>
      </c>
      <c r="I10291" s="545" t="s">
        <v>12647</v>
      </c>
      <c r="J10291" s="545" t="s">
        <v>13296</v>
      </c>
      <c r="K10291" s="545" t="s">
        <v>19505</v>
      </c>
      <c r="L10291" s="545" t="s">
        <v>13413</v>
      </c>
      <c r="M10291" s="548" t="s">
        <v>13758</v>
      </c>
      <c r="N10291" s="545" t="s">
        <v>13413</v>
      </c>
      <c r="O10291" s="545" t="s">
        <v>13413</v>
      </c>
      <c r="P10291" s="549">
        <v>7889</v>
      </c>
      <c r="Q10291" s="549">
        <v>1</v>
      </c>
      <c r="R10291" s="549">
        <v>26</v>
      </c>
      <c r="S10291" s="548">
        <v>2218</v>
      </c>
      <c r="T10291" s="548"/>
      <c r="U10291" s="99"/>
    </row>
    <row r="10292" spans="1:21" ht="19.5" customHeight="1">
      <c r="A10292" s="545">
        <v>105175</v>
      </c>
      <c r="B10292" s="545" t="s">
        <v>9766</v>
      </c>
      <c r="C10292" s="545" t="s">
        <v>206</v>
      </c>
      <c r="D10292" s="546"/>
      <c r="E10292" s="171" t="str">
        <f t="shared" si="160"/>
        <v>1900</v>
      </c>
      <c r="F10292" s="547">
        <v>0</v>
      </c>
      <c r="G10292" s="548">
        <v>0</v>
      </c>
      <c r="H10292" s="547">
        <v>0</v>
      </c>
      <c r="I10292" s="545" t="s">
        <v>12644</v>
      </c>
      <c r="J10292" s="545"/>
      <c r="K10292" s="545" t="s">
        <v>13413</v>
      </c>
      <c r="L10292" s="545" t="s">
        <v>13413</v>
      </c>
      <c r="M10292" s="548" t="s">
        <v>13758</v>
      </c>
      <c r="N10292" s="545" t="s">
        <v>13413</v>
      </c>
      <c r="O10292" s="545" t="s">
        <v>13413</v>
      </c>
      <c r="P10292" s="549">
        <v>7890</v>
      </c>
      <c r="Q10292" s="549">
        <v>1</v>
      </c>
      <c r="R10292" s="549">
        <v>62</v>
      </c>
      <c r="S10292" s="548"/>
      <c r="T10292" s="548"/>
      <c r="U10292" s="99"/>
    </row>
    <row r="10293" spans="1:21" ht="19.5" customHeight="1">
      <c r="A10293" s="545">
        <v>105176</v>
      </c>
      <c r="B10293" s="545" t="s">
        <v>1324</v>
      </c>
      <c r="C10293" s="545" t="s">
        <v>206</v>
      </c>
      <c r="D10293" s="546"/>
      <c r="E10293" s="171" t="str">
        <f t="shared" si="160"/>
        <v>1900</v>
      </c>
      <c r="F10293" s="547">
        <v>0</v>
      </c>
      <c r="G10293" s="548">
        <v>0</v>
      </c>
      <c r="H10293" s="547">
        <v>0</v>
      </c>
      <c r="I10293" s="545" t="s">
        <v>12701</v>
      </c>
      <c r="J10293" s="545"/>
      <c r="K10293" s="545" t="s">
        <v>13413</v>
      </c>
      <c r="L10293" s="545" t="s">
        <v>13413</v>
      </c>
      <c r="M10293" s="548" t="s">
        <v>13758</v>
      </c>
      <c r="N10293" s="545" t="s">
        <v>13413</v>
      </c>
      <c r="O10293" s="545" t="s">
        <v>13413</v>
      </c>
      <c r="P10293" s="549">
        <v>7891</v>
      </c>
      <c r="Q10293" s="549">
        <v>1</v>
      </c>
      <c r="R10293" s="549">
        <v>10</v>
      </c>
      <c r="S10293" s="548"/>
      <c r="T10293" s="548"/>
      <c r="U10293" s="99"/>
    </row>
    <row r="10294" spans="1:21" ht="19.5" customHeight="1">
      <c r="A10294" s="545">
        <v>105177</v>
      </c>
      <c r="B10294" s="545" t="s">
        <v>9765</v>
      </c>
      <c r="C10294" s="545" t="s">
        <v>206</v>
      </c>
      <c r="D10294" s="546"/>
      <c r="E10294" s="171" t="str">
        <f t="shared" si="160"/>
        <v>1900</v>
      </c>
      <c r="F10294" s="547">
        <v>0</v>
      </c>
      <c r="G10294" s="548">
        <v>0</v>
      </c>
      <c r="H10294" s="547">
        <v>0</v>
      </c>
      <c r="I10294" s="545" t="s">
        <v>12644</v>
      </c>
      <c r="J10294" s="545"/>
      <c r="K10294" s="545" t="s">
        <v>13413</v>
      </c>
      <c r="L10294" s="545" t="s">
        <v>13413</v>
      </c>
      <c r="M10294" s="548" t="s">
        <v>13758</v>
      </c>
      <c r="N10294" s="545" t="s">
        <v>13413</v>
      </c>
      <c r="O10294" s="545" t="s">
        <v>13413</v>
      </c>
      <c r="P10294" s="549">
        <v>7892</v>
      </c>
      <c r="Q10294" s="549">
        <v>1</v>
      </c>
      <c r="R10294" s="549">
        <v>62</v>
      </c>
      <c r="S10294" s="548"/>
      <c r="T10294" s="548"/>
      <c r="U10294" s="99"/>
    </row>
    <row r="10295" spans="1:21" ht="19.5" customHeight="1">
      <c r="A10295" s="545">
        <v>105178</v>
      </c>
      <c r="B10295" s="545" t="s">
        <v>2943</v>
      </c>
      <c r="C10295" s="545" t="s">
        <v>786</v>
      </c>
      <c r="D10295" s="546"/>
      <c r="E10295" s="171" t="str">
        <f t="shared" si="160"/>
        <v>1900</v>
      </c>
      <c r="F10295" s="547">
        <v>0</v>
      </c>
      <c r="G10295" s="548">
        <v>0</v>
      </c>
      <c r="H10295" s="547">
        <v>0</v>
      </c>
      <c r="I10295" s="545" t="s">
        <v>12731</v>
      </c>
      <c r="J10295" s="545"/>
      <c r="K10295" s="545" t="s">
        <v>13413</v>
      </c>
      <c r="L10295" s="545" t="s">
        <v>13413</v>
      </c>
      <c r="M10295" s="548" t="s">
        <v>13758</v>
      </c>
      <c r="N10295" s="545" t="s">
        <v>13413</v>
      </c>
      <c r="O10295" s="545" t="s">
        <v>13413</v>
      </c>
      <c r="P10295" s="549">
        <v>7893</v>
      </c>
      <c r="Q10295" s="549">
        <v>1</v>
      </c>
      <c r="R10295" s="549">
        <v>151</v>
      </c>
      <c r="S10295" s="548"/>
      <c r="T10295" s="548"/>
      <c r="U10295" s="99"/>
    </row>
    <row r="10296" spans="1:21" ht="19.5" customHeight="1">
      <c r="A10296" s="545">
        <v>105179</v>
      </c>
      <c r="B10296" s="545" t="s">
        <v>2942</v>
      </c>
      <c r="C10296" s="545" t="s">
        <v>786</v>
      </c>
      <c r="D10296" s="546"/>
      <c r="E10296" s="171" t="str">
        <f t="shared" si="160"/>
        <v>1900</v>
      </c>
      <c r="F10296" s="547">
        <v>0</v>
      </c>
      <c r="G10296" s="548">
        <v>0</v>
      </c>
      <c r="H10296" s="547">
        <v>0</v>
      </c>
      <c r="I10296" s="545" t="s">
        <v>12731</v>
      </c>
      <c r="J10296" s="545"/>
      <c r="K10296" s="545" t="s">
        <v>13413</v>
      </c>
      <c r="L10296" s="545" t="s">
        <v>13413</v>
      </c>
      <c r="M10296" s="548" t="s">
        <v>13758</v>
      </c>
      <c r="N10296" s="545" t="s">
        <v>13413</v>
      </c>
      <c r="O10296" s="545" t="s">
        <v>13413</v>
      </c>
      <c r="P10296" s="549">
        <v>7894</v>
      </c>
      <c r="Q10296" s="549">
        <v>1</v>
      </c>
      <c r="R10296" s="549">
        <v>151</v>
      </c>
      <c r="S10296" s="548"/>
      <c r="T10296" s="548"/>
      <c r="U10296" s="99"/>
    </row>
    <row r="10297" spans="1:21" ht="19.5" customHeight="1">
      <c r="A10297" s="545">
        <v>105180</v>
      </c>
      <c r="B10297" s="545" t="s">
        <v>6949</v>
      </c>
      <c r="C10297" s="545" t="s">
        <v>216</v>
      </c>
      <c r="D10297" s="546">
        <v>45708</v>
      </c>
      <c r="E10297" s="171" t="str">
        <f t="shared" si="160"/>
        <v>2025</v>
      </c>
      <c r="F10297" s="547">
        <v>353066.46</v>
      </c>
      <c r="G10297" s="548">
        <v>0</v>
      </c>
      <c r="H10297" s="547">
        <v>353066.46</v>
      </c>
      <c r="I10297" s="545" t="s">
        <v>12642</v>
      </c>
      <c r="J10297" s="545" t="s">
        <v>13307</v>
      </c>
      <c r="K10297" s="545" t="s">
        <v>19506</v>
      </c>
      <c r="L10297" s="545" t="s">
        <v>13413</v>
      </c>
      <c r="M10297" s="548" t="s">
        <v>13758</v>
      </c>
      <c r="N10297" s="545" t="s">
        <v>13413</v>
      </c>
      <c r="O10297" s="545" t="s">
        <v>13413</v>
      </c>
      <c r="P10297" s="549">
        <v>7895</v>
      </c>
      <c r="Q10297" s="549">
        <v>1</v>
      </c>
      <c r="R10297" s="549">
        <v>135</v>
      </c>
      <c r="S10297" s="548">
        <v>2228</v>
      </c>
      <c r="T10297" s="548"/>
      <c r="U10297" s="99"/>
    </row>
    <row r="10298" spans="1:21" ht="19.5" customHeight="1">
      <c r="A10298" s="545">
        <v>105181</v>
      </c>
      <c r="B10298" s="545" t="s">
        <v>6948</v>
      </c>
      <c r="C10298" s="545" t="s">
        <v>216</v>
      </c>
      <c r="D10298" s="546">
        <v>43843</v>
      </c>
      <c r="E10298" s="171" t="str">
        <f t="shared" si="160"/>
        <v>2020</v>
      </c>
      <c r="F10298" s="547">
        <v>288853</v>
      </c>
      <c r="G10298" s="548">
        <v>0.19</v>
      </c>
      <c r="H10298" s="547">
        <v>242733.61</v>
      </c>
      <c r="I10298" s="545" t="s">
        <v>12642</v>
      </c>
      <c r="J10298" s="545" t="s">
        <v>13297</v>
      </c>
      <c r="K10298" s="545" t="s">
        <v>19507</v>
      </c>
      <c r="L10298" s="545" t="s">
        <v>13413</v>
      </c>
      <c r="M10298" s="548" t="s">
        <v>13758</v>
      </c>
      <c r="N10298" s="545" t="s">
        <v>13413</v>
      </c>
      <c r="O10298" s="545" t="s">
        <v>13413</v>
      </c>
      <c r="P10298" s="549">
        <v>7896</v>
      </c>
      <c r="Q10298" s="549">
        <v>1</v>
      </c>
      <c r="R10298" s="549">
        <v>135</v>
      </c>
      <c r="S10298" s="548">
        <v>2257</v>
      </c>
      <c r="T10298" s="548"/>
      <c r="U10298" s="99"/>
    </row>
    <row r="10299" spans="1:21" ht="19.5" customHeight="1">
      <c r="A10299" s="545">
        <v>105182</v>
      </c>
      <c r="B10299" s="545" t="s">
        <v>9764</v>
      </c>
      <c r="C10299" s="545" t="s">
        <v>786</v>
      </c>
      <c r="D10299" s="546"/>
      <c r="E10299" s="171" t="str">
        <f t="shared" si="160"/>
        <v>1900</v>
      </c>
      <c r="F10299" s="547">
        <v>0</v>
      </c>
      <c r="G10299" s="548">
        <v>0</v>
      </c>
      <c r="H10299" s="547">
        <v>0</v>
      </c>
      <c r="I10299" s="545" t="s">
        <v>12683</v>
      </c>
      <c r="J10299" s="545"/>
      <c r="K10299" s="545" t="s">
        <v>13413</v>
      </c>
      <c r="L10299" s="545" t="s">
        <v>13413</v>
      </c>
      <c r="M10299" s="548" t="s">
        <v>13758</v>
      </c>
      <c r="N10299" s="545" t="s">
        <v>13413</v>
      </c>
      <c r="O10299" s="545" t="s">
        <v>13413</v>
      </c>
      <c r="P10299" s="549">
        <v>7897</v>
      </c>
      <c r="Q10299" s="549">
        <v>1</v>
      </c>
      <c r="R10299" s="549">
        <v>18</v>
      </c>
      <c r="S10299" s="548"/>
      <c r="T10299" s="548"/>
      <c r="U10299" s="99"/>
    </row>
    <row r="10300" spans="1:21" ht="19.5" customHeight="1">
      <c r="A10300" s="545">
        <v>105183</v>
      </c>
      <c r="B10300" s="545" t="s">
        <v>6947</v>
      </c>
      <c r="C10300" s="545" t="s">
        <v>216</v>
      </c>
      <c r="D10300" s="546">
        <v>43843</v>
      </c>
      <c r="E10300" s="171" t="str">
        <f t="shared" si="160"/>
        <v>2020</v>
      </c>
      <c r="F10300" s="547">
        <v>38313</v>
      </c>
      <c r="G10300" s="548">
        <v>0.19</v>
      </c>
      <c r="H10300" s="547">
        <v>32195.8</v>
      </c>
      <c r="I10300" s="545" t="s">
        <v>12642</v>
      </c>
      <c r="J10300" s="545" t="s">
        <v>13297</v>
      </c>
      <c r="K10300" s="545" t="s">
        <v>19508</v>
      </c>
      <c r="L10300" s="545" t="s">
        <v>13413</v>
      </c>
      <c r="M10300" s="548" t="s">
        <v>13758</v>
      </c>
      <c r="N10300" s="545" t="s">
        <v>13413</v>
      </c>
      <c r="O10300" s="545" t="s">
        <v>13413</v>
      </c>
      <c r="P10300" s="549">
        <v>7898</v>
      </c>
      <c r="Q10300" s="549">
        <v>1</v>
      </c>
      <c r="R10300" s="549">
        <v>135</v>
      </c>
      <c r="S10300" s="548">
        <v>2257</v>
      </c>
      <c r="T10300" s="548"/>
      <c r="U10300" s="99"/>
    </row>
    <row r="10301" spans="1:21" ht="19.5" customHeight="1">
      <c r="A10301" s="545">
        <v>105184</v>
      </c>
      <c r="B10301" s="545" t="s">
        <v>3781</v>
      </c>
      <c r="C10301" s="545" t="s">
        <v>206</v>
      </c>
      <c r="D10301" s="546"/>
      <c r="E10301" s="171" t="str">
        <f t="shared" si="160"/>
        <v>1900</v>
      </c>
      <c r="F10301" s="547">
        <v>0</v>
      </c>
      <c r="G10301" s="548">
        <v>0</v>
      </c>
      <c r="H10301" s="547">
        <v>0</v>
      </c>
      <c r="I10301" s="545" t="s">
        <v>12969</v>
      </c>
      <c r="J10301" s="545"/>
      <c r="K10301" s="545" t="s">
        <v>19509</v>
      </c>
      <c r="L10301" s="545" t="s">
        <v>13413</v>
      </c>
      <c r="M10301" s="548" t="s">
        <v>13758</v>
      </c>
      <c r="N10301" s="545" t="s">
        <v>13413</v>
      </c>
      <c r="O10301" s="545" t="s">
        <v>13413</v>
      </c>
      <c r="P10301" s="549">
        <v>7899</v>
      </c>
      <c r="Q10301" s="549">
        <v>1</v>
      </c>
      <c r="R10301" s="549">
        <v>30</v>
      </c>
      <c r="S10301" s="548"/>
      <c r="T10301" s="548"/>
      <c r="U10301" s="99"/>
    </row>
    <row r="10302" spans="1:21" ht="19.5" customHeight="1">
      <c r="A10302" s="545">
        <v>105186</v>
      </c>
      <c r="B10302" s="545" t="s">
        <v>3782</v>
      </c>
      <c r="C10302" s="545" t="s">
        <v>206</v>
      </c>
      <c r="D10302" s="546">
        <v>46052</v>
      </c>
      <c r="E10302" s="171" t="str">
        <f t="shared" si="160"/>
        <v>2026</v>
      </c>
      <c r="F10302" s="547">
        <v>8745</v>
      </c>
      <c r="G10302" s="548">
        <v>0.19</v>
      </c>
      <c r="H10302" s="547">
        <v>7348.74</v>
      </c>
      <c r="I10302" s="545" t="s">
        <v>12969</v>
      </c>
      <c r="J10302" s="545" t="s">
        <v>13307</v>
      </c>
      <c r="K10302" s="545" t="s">
        <v>19510</v>
      </c>
      <c r="L10302" s="545" t="s">
        <v>13413</v>
      </c>
      <c r="M10302" s="548" t="s">
        <v>13758</v>
      </c>
      <c r="N10302" s="545" t="s">
        <v>13413</v>
      </c>
      <c r="O10302" s="545" t="s">
        <v>13413</v>
      </c>
      <c r="P10302" s="549">
        <v>7901</v>
      </c>
      <c r="Q10302" s="549">
        <v>1</v>
      </c>
      <c r="R10302" s="549">
        <v>30</v>
      </c>
      <c r="S10302" s="548">
        <v>2228</v>
      </c>
      <c r="T10302" s="548"/>
      <c r="U10302" s="99"/>
    </row>
    <row r="10303" spans="1:21" ht="19.5" customHeight="1">
      <c r="A10303" s="545">
        <v>105187</v>
      </c>
      <c r="B10303" s="545" t="s">
        <v>3796</v>
      </c>
      <c r="C10303" s="545" t="s">
        <v>216</v>
      </c>
      <c r="D10303" s="546">
        <v>44837</v>
      </c>
      <c r="E10303" s="171" t="str">
        <f t="shared" si="160"/>
        <v>2022</v>
      </c>
      <c r="F10303" s="547">
        <v>4309.01</v>
      </c>
      <c r="G10303" s="548">
        <v>0.19</v>
      </c>
      <c r="H10303" s="547">
        <v>3621.02</v>
      </c>
      <c r="I10303" s="545" t="s">
        <v>12766</v>
      </c>
      <c r="J10303" s="545" t="s">
        <v>13305</v>
      </c>
      <c r="K10303" s="545" t="s">
        <v>19511</v>
      </c>
      <c r="L10303" s="545" t="s">
        <v>13413</v>
      </c>
      <c r="M10303" s="548" t="s">
        <v>13758</v>
      </c>
      <c r="N10303" s="545" t="s">
        <v>13413</v>
      </c>
      <c r="O10303" s="545" t="s">
        <v>13413</v>
      </c>
      <c r="P10303" s="549">
        <v>7902</v>
      </c>
      <c r="Q10303" s="549">
        <v>1</v>
      </c>
      <c r="R10303" s="549">
        <v>172</v>
      </c>
      <c r="S10303" s="548">
        <v>2217</v>
      </c>
      <c r="T10303" s="548"/>
      <c r="U10303" s="99"/>
    </row>
    <row r="10304" spans="1:21" ht="19.5" customHeight="1">
      <c r="A10304" s="545">
        <v>105188</v>
      </c>
      <c r="B10304" s="545" t="s">
        <v>9763</v>
      </c>
      <c r="C10304" s="545" t="s">
        <v>216</v>
      </c>
      <c r="D10304" s="546"/>
      <c r="E10304" s="171" t="str">
        <f t="shared" si="160"/>
        <v>1900</v>
      </c>
      <c r="F10304" s="547">
        <v>0</v>
      </c>
      <c r="G10304" s="548">
        <v>0</v>
      </c>
      <c r="H10304" s="547">
        <v>0</v>
      </c>
      <c r="I10304" s="545" t="s">
        <v>12766</v>
      </c>
      <c r="J10304" s="545"/>
      <c r="K10304" s="545" t="s">
        <v>19512</v>
      </c>
      <c r="L10304" s="545" t="s">
        <v>13413</v>
      </c>
      <c r="M10304" s="548" t="s">
        <v>13758</v>
      </c>
      <c r="N10304" s="545" t="s">
        <v>13413</v>
      </c>
      <c r="O10304" s="545" t="s">
        <v>13413</v>
      </c>
      <c r="P10304" s="549">
        <v>7903</v>
      </c>
      <c r="Q10304" s="549">
        <v>1</v>
      </c>
      <c r="R10304" s="549">
        <v>172</v>
      </c>
      <c r="S10304" s="548"/>
      <c r="T10304" s="548"/>
      <c r="U10304" s="99"/>
    </row>
    <row r="10305" spans="1:21" ht="19.5" customHeight="1">
      <c r="A10305" s="545">
        <v>105189</v>
      </c>
      <c r="B10305" s="545" t="s">
        <v>9762</v>
      </c>
      <c r="C10305" s="545" t="s">
        <v>216</v>
      </c>
      <c r="D10305" s="546"/>
      <c r="E10305" s="171" t="str">
        <f t="shared" si="160"/>
        <v>1900</v>
      </c>
      <c r="F10305" s="547">
        <v>0</v>
      </c>
      <c r="G10305" s="548">
        <v>0</v>
      </c>
      <c r="H10305" s="547">
        <v>0</v>
      </c>
      <c r="I10305" s="545" t="s">
        <v>12766</v>
      </c>
      <c r="J10305" s="545"/>
      <c r="K10305" s="545" t="s">
        <v>19513</v>
      </c>
      <c r="L10305" s="545" t="s">
        <v>13413</v>
      </c>
      <c r="M10305" s="548" t="s">
        <v>13758</v>
      </c>
      <c r="N10305" s="545" t="s">
        <v>13413</v>
      </c>
      <c r="O10305" s="545" t="s">
        <v>13413</v>
      </c>
      <c r="P10305" s="549">
        <v>7904</v>
      </c>
      <c r="Q10305" s="549">
        <v>1</v>
      </c>
      <c r="R10305" s="549">
        <v>172</v>
      </c>
      <c r="S10305" s="548"/>
      <c r="T10305" s="548"/>
      <c r="U10305" s="99"/>
    </row>
    <row r="10306" spans="1:21" ht="19.5" customHeight="1">
      <c r="A10306" s="545">
        <v>105190</v>
      </c>
      <c r="B10306" s="545" t="s">
        <v>9761</v>
      </c>
      <c r="C10306" s="545" t="s">
        <v>216</v>
      </c>
      <c r="D10306" s="546">
        <v>44589</v>
      </c>
      <c r="E10306" s="171" t="str">
        <f t="shared" si="160"/>
        <v>2022</v>
      </c>
      <c r="F10306" s="547">
        <v>6451</v>
      </c>
      <c r="G10306" s="548">
        <v>0</v>
      </c>
      <c r="H10306" s="547">
        <v>6451</v>
      </c>
      <c r="I10306" s="545" t="s">
        <v>12766</v>
      </c>
      <c r="J10306" s="545" t="s">
        <v>13297</v>
      </c>
      <c r="K10306" s="545" t="s">
        <v>19514</v>
      </c>
      <c r="L10306" s="545" t="s">
        <v>13413</v>
      </c>
      <c r="M10306" s="548" t="s">
        <v>13758</v>
      </c>
      <c r="N10306" s="545" t="s">
        <v>13413</v>
      </c>
      <c r="O10306" s="545" t="s">
        <v>13413</v>
      </c>
      <c r="P10306" s="549">
        <v>7905</v>
      </c>
      <c r="Q10306" s="549">
        <v>1</v>
      </c>
      <c r="R10306" s="549">
        <v>172</v>
      </c>
      <c r="S10306" s="548">
        <v>2257</v>
      </c>
      <c r="T10306" s="548"/>
      <c r="U10306" s="99"/>
    </row>
    <row r="10307" spans="1:21" ht="19.5" customHeight="1">
      <c r="A10307" s="545">
        <v>105191</v>
      </c>
      <c r="B10307" s="545" t="s">
        <v>7598</v>
      </c>
      <c r="C10307" s="545" t="s">
        <v>209</v>
      </c>
      <c r="D10307" s="546">
        <v>46052</v>
      </c>
      <c r="E10307" s="171" t="str">
        <f t="shared" si="160"/>
        <v>2026</v>
      </c>
      <c r="F10307" s="547">
        <v>256552</v>
      </c>
      <c r="G10307" s="548">
        <v>0.19</v>
      </c>
      <c r="H10307" s="547">
        <v>215589.92</v>
      </c>
      <c r="I10307" s="545" t="s">
        <v>12659</v>
      </c>
      <c r="J10307" s="545" t="s">
        <v>13307</v>
      </c>
      <c r="K10307" s="545" t="s">
        <v>13413</v>
      </c>
      <c r="L10307" s="545" t="s">
        <v>13413</v>
      </c>
      <c r="M10307" s="548" t="s">
        <v>13758</v>
      </c>
      <c r="N10307" s="545" t="s">
        <v>13413</v>
      </c>
      <c r="O10307" s="545" t="s">
        <v>13413</v>
      </c>
      <c r="P10307" s="549">
        <v>7906</v>
      </c>
      <c r="Q10307" s="549">
        <v>1</v>
      </c>
      <c r="R10307" s="549">
        <v>116</v>
      </c>
      <c r="S10307" s="548">
        <v>2228</v>
      </c>
      <c r="T10307" s="548"/>
      <c r="U10307" s="99"/>
    </row>
    <row r="10308" spans="1:21" ht="19.5" customHeight="1">
      <c r="A10308" s="545">
        <v>105192</v>
      </c>
      <c r="B10308" s="545" t="s">
        <v>2834</v>
      </c>
      <c r="C10308" s="545" t="s">
        <v>209</v>
      </c>
      <c r="D10308" s="546">
        <v>45491</v>
      </c>
      <c r="E10308" s="171" t="str">
        <f t="shared" ref="E10308:E10371" si="161">TEXT(D10308,"YYYY")</f>
        <v>2024</v>
      </c>
      <c r="F10308" s="547">
        <v>18033</v>
      </c>
      <c r="G10308" s="548">
        <v>0.19</v>
      </c>
      <c r="H10308" s="547">
        <v>15153.78</v>
      </c>
      <c r="I10308" s="545" t="s">
        <v>12725</v>
      </c>
      <c r="J10308" s="545" t="s">
        <v>13307</v>
      </c>
      <c r="K10308" s="545" t="s">
        <v>13413</v>
      </c>
      <c r="L10308" s="545" t="s">
        <v>13413</v>
      </c>
      <c r="M10308" s="548" t="s">
        <v>13843</v>
      </c>
      <c r="N10308" s="545" t="s">
        <v>13413</v>
      </c>
      <c r="O10308" s="545" t="s">
        <v>13413</v>
      </c>
      <c r="P10308" s="549">
        <v>7907</v>
      </c>
      <c r="Q10308" s="549">
        <v>5</v>
      </c>
      <c r="R10308" s="549">
        <v>147</v>
      </c>
      <c r="S10308" s="548">
        <v>2228</v>
      </c>
      <c r="T10308" s="548"/>
      <c r="U10308" s="99"/>
    </row>
    <row r="10309" spans="1:21" ht="19.5" customHeight="1">
      <c r="A10309" s="545">
        <v>105193</v>
      </c>
      <c r="B10309" s="545" t="s">
        <v>2067</v>
      </c>
      <c r="C10309" s="545" t="s">
        <v>216</v>
      </c>
      <c r="D10309" s="546"/>
      <c r="E10309" s="171" t="str">
        <f t="shared" si="161"/>
        <v>1900</v>
      </c>
      <c r="F10309" s="547">
        <v>0</v>
      </c>
      <c r="G10309" s="548">
        <v>0</v>
      </c>
      <c r="H10309" s="547">
        <v>0</v>
      </c>
      <c r="I10309" s="545" t="s">
        <v>12637</v>
      </c>
      <c r="J10309" s="545"/>
      <c r="K10309" s="545" t="s">
        <v>13413</v>
      </c>
      <c r="L10309" s="545" t="s">
        <v>13413</v>
      </c>
      <c r="M10309" s="548" t="s">
        <v>13758</v>
      </c>
      <c r="N10309" s="545" t="s">
        <v>13413</v>
      </c>
      <c r="O10309" s="545" t="s">
        <v>13413</v>
      </c>
      <c r="P10309" s="549">
        <v>7908</v>
      </c>
      <c r="Q10309" s="549">
        <v>1</v>
      </c>
      <c r="R10309" s="549">
        <v>13</v>
      </c>
      <c r="S10309" s="548"/>
      <c r="T10309" s="548"/>
      <c r="U10309" s="99"/>
    </row>
    <row r="10310" spans="1:21" ht="19.5" customHeight="1">
      <c r="A10310" s="545">
        <v>105194</v>
      </c>
      <c r="B10310" s="545" t="s">
        <v>2351</v>
      </c>
      <c r="C10310" s="545" t="s">
        <v>216</v>
      </c>
      <c r="D10310" s="546">
        <v>44589</v>
      </c>
      <c r="E10310" s="171" t="str">
        <f t="shared" si="161"/>
        <v>2022</v>
      </c>
      <c r="F10310" s="547">
        <v>2063</v>
      </c>
      <c r="G10310" s="548">
        <v>0.19</v>
      </c>
      <c r="H10310" s="547">
        <v>1733.61</v>
      </c>
      <c r="I10310" s="545" t="s">
        <v>12637</v>
      </c>
      <c r="J10310" s="545" t="s">
        <v>13297</v>
      </c>
      <c r="K10310" s="545" t="s">
        <v>13413</v>
      </c>
      <c r="L10310" s="545" t="s">
        <v>13413</v>
      </c>
      <c r="M10310" s="548" t="s">
        <v>13758</v>
      </c>
      <c r="N10310" s="545" t="s">
        <v>13413</v>
      </c>
      <c r="O10310" s="545" t="s">
        <v>13413</v>
      </c>
      <c r="P10310" s="549">
        <v>7909</v>
      </c>
      <c r="Q10310" s="549">
        <v>1</v>
      </c>
      <c r="R10310" s="549">
        <v>13</v>
      </c>
      <c r="S10310" s="548">
        <v>2257</v>
      </c>
      <c r="T10310" s="548"/>
      <c r="U10310" s="99"/>
    </row>
    <row r="10311" spans="1:21" ht="19.5" customHeight="1">
      <c r="A10311" s="545">
        <v>105195</v>
      </c>
      <c r="B10311" s="545" t="s">
        <v>6161</v>
      </c>
      <c r="C10311" s="545" t="s">
        <v>216</v>
      </c>
      <c r="D10311" s="546">
        <v>46083</v>
      </c>
      <c r="E10311" s="171" t="str">
        <f t="shared" si="161"/>
        <v>2026</v>
      </c>
      <c r="F10311" s="547">
        <v>3705.07</v>
      </c>
      <c r="G10311" s="548">
        <v>0.19</v>
      </c>
      <c r="H10311" s="547">
        <v>3113.5</v>
      </c>
      <c r="I10311" s="545" t="s">
        <v>12652</v>
      </c>
      <c r="J10311" s="545" t="s">
        <v>13298</v>
      </c>
      <c r="K10311" s="545" t="s">
        <v>13413</v>
      </c>
      <c r="L10311" s="545" t="s">
        <v>13413</v>
      </c>
      <c r="M10311" s="548" t="s">
        <v>13758</v>
      </c>
      <c r="N10311" s="545" t="s">
        <v>13413</v>
      </c>
      <c r="O10311" s="545" t="s">
        <v>13413</v>
      </c>
      <c r="P10311" s="549">
        <v>7910</v>
      </c>
      <c r="Q10311" s="549">
        <v>1</v>
      </c>
      <c r="R10311" s="549">
        <v>134</v>
      </c>
      <c r="S10311" s="548">
        <v>1012</v>
      </c>
      <c r="T10311" s="548"/>
      <c r="U10311" s="99"/>
    </row>
    <row r="10312" spans="1:21" ht="19.5" customHeight="1">
      <c r="A10312" s="545">
        <v>105196</v>
      </c>
      <c r="B10312" s="545" t="s">
        <v>1949</v>
      </c>
      <c r="C10312" s="545" t="s">
        <v>209</v>
      </c>
      <c r="D10312" s="546"/>
      <c r="E10312" s="171" t="str">
        <f t="shared" si="161"/>
        <v>1900</v>
      </c>
      <c r="F10312" s="547">
        <v>0</v>
      </c>
      <c r="G10312" s="548">
        <v>0</v>
      </c>
      <c r="H10312" s="547">
        <v>0</v>
      </c>
      <c r="I10312" s="545" t="s">
        <v>12706</v>
      </c>
      <c r="J10312" s="545"/>
      <c r="K10312" s="545" t="s">
        <v>13413</v>
      </c>
      <c r="L10312" s="545" t="s">
        <v>13413</v>
      </c>
      <c r="M10312" s="548" t="s">
        <v>13758</v>
      </c>
      <c r="N10312" s="545" t="s">
        <v>13413</v>
      </c>
      <c r="O10312" s="545" t="s">
        <v>13413</v>
      </c>
      <c r="P10312" s="549">
        <v>7911</v>
      </c>
      <c r="Q10312" s="549">
        <v>1</v>
      </c>
      <c r="R10312" s="549">
        <v>128</v>
      </c>
      <c r="S10312" s="548"/>
      <c r="T10312" s="548"/>
      <c r="U10312" s="99"/>
    </row>
    <row r="10313" spans="1:21" ht="19.5" customHeight="1">
      <c r="A10313" s="545">
        <v>105197</v>
      </c>
      <c r="B10313" s="545" t="s">
        <v>9760</v>
      </c>
      <c r="C10313" s="545" t="s">
        <v>216</v>
      </c>
      <c r="D10313" s="546"/>
      <c r="E10313" s="171" t="str">
        <f t="shared" si="161"/>
        <v>1900</v>
      </c>
      <c r="F10313" s="547">
        <v>0</v>
      </c>
      <c r="G10313" s="548">
        <v>0</v>
      </c>
      <c r="H10313" s="547">
        <v>0</v>
      </c>
      <c r="I10313" s="545" t="s">
        <v>12715</v>
      </c>
      <c r="J10313" s="545"/>
      <c r="K10313" s="545" t="s">
        <v>13413</v>
      </c>
      <c r="L10313" s="545" t="s">
        <v>13413</v>
      </c>
      <c r="M10313" s="548" t="s">
        <v>13758</v>
      </c>
      <c r="N10313" s="545" t="s">
        <v>13413</v>
      </c>
      <c r="O10313" s="545" t="s">
        <v>13413</v>
      </c>
      <c r="P10313" s="549">
        <v>7912</v>
      </c>
      <c r="Q10313" s="549">
        <v>1</v>
      </c>
      <c r="R10313" s="549">
        <v>129</v>
      </c>
      <c r="S10313" s="548"/>
      <c r="T10313" s="548"/>
      <c r="U10313" s="99"/>
    </row>
    <row r="10314" spans="1:21" ht="19.5" customHeight="1">
      <c r="A10314" s="545">
        <v>105198</v>
      </c>
      <c r="B10314" s="545" t="s">
        <v>9759</v>
      </c>
      <c r="C10314" s="545" t="s">
        <v>216</v>
      </c>
      <c r="D10314" s="546"/>
      <c r="E10314" s="171" t="str">
        <f t="shared" si="161"/>
        <v>1900</v>
      </c>
      <c r="F10314" s="547">
        <v>0</v>
      </c>
      <c r="G10314" s="548">
        <v>0</v>
      </c>
      <c r="H10314" s="547">
        <v>0</v>
      </c>
      <c r="I10314" s="545" t="s">
        <v>12715</v>
      </c>
      <c r="J10314" s="545"/>
      <c r="K10314" s="545" t="s">
        <v>13413</v>
      </c>
      <c r="L10314" s="545" t="s">
        <v>13413</v>
      </c>
      <c r="M10314" s="548" t="s">
        <v>13758</v>
      </c>
      <c r="N10314" s="545" t="s">
        <v>13413</v>
      </c>
      <c r="O10314" s="545" t="s">
        <v>13413</v>
      </c>
      <c r="P10314" s="549">
        <v>7913</v>
      </c>
      <c r="Q10314" s="549">
        <v>1</v>
      </c>
      <c r="R10314" s="549">
        <v>129</v>
      </c>
      <c r="S10314" s="548"/>
      <c r="T10314" s="548"/>
      <c r="U10314" s="99"/>
    </row>
    <row r="10315" spans="1:21" ht="19.5" customHeight="1">
      <c r="A10315" s="545">
        <v>105199</v>
      </c>
      <c r="B10315" s="545" t="s">
        <v>1985</v>
      </c>
      <c r="C10315" s="545" t="s">
        <v>216</v>
      </c>
      <c r="D10315" s="546">
        <v>44189</v>
      </c>
      <c r="E10315" s="171" t="str">
        <f t="shared" si="161"/>
        <v>2020</v>
      </c>
      <c r="F10315" s="547">
        <v>160000</v>
      </c>
      <c r="G10315" s="548">
        <v>0.19</v>
      </c>
      <c r="H10315" s="547">
        <v>134453.78</v>
      </c>
      <c r="I10315" s="545" t="s">
        <v>12715</v>
      </c>
      <c r="J10315" s="545" t="s">
        <v>13296</v>
      </c>
      <c r="K10315" s="545" t="s">
        <v>13413</v>
      </c>
      <c r="L10315" s="545" t="s">
        <v>13413</v>
      </c>
      <c r="M10315" s="548" t="s">
        <v>13758</v>
      </c>
      <c r="N10315" s="545" t="s">
        <v>13413</v>
      </c>
      <c r="O10315" s="545" t="s">
        <v>13413</v>
      </c>
      <c r="P10315" s="549">
        <v>7914</v>
      </c>
      <c r="Q10315" s="549">
        <v>1</v>
      </c>
      <c r="R10315" s="549">
        <v>129</v>
      </c>
      <c r="S10315" s="548">
        <v>2218</v>
      </c>
      <c r="T10315" s="548"/>
      <c r="U10315" s="99"/>
    </row>
    <row r="10316" spans="1:21" ht="19.5" customHeight="1">
      <c r="A10316" s="545">
        <v>105201</v>
      </c>
      <c r="B10316" s="545" t="s">
        <v>3512</v>
      </c>
      <c r="C10316" s="545" t="s">
        <v>216</v>
      </c>
      <c r="D10316" s="546"/>
      <c r="E10316" s="171" t="str">
        <f t="shared" si="161"/>
        <v>1900</v>
      </c>
      <c r="F10316" s="547">
        <v>0</v>
      </c>
      <c r="G10316" s="548">
        <v>0</v>
      </c>
      <c r="H10316" s="547">
        <v>0</v>
      </c>
      <c r="I10316" s="545" t="s">
        <v>12758</v>
      </c>
      <c r="J10316" s="545"/>
      <c r="K10316" s="545" t="s">
        <v>13413</v>
      </c>
      <c r="L10316" s="545" t="s">
        <v>13413</v>
      </c>
      <c r="M10316" s="548" t="s">
        <v>13758</v>
      </c>
      <c r="N10316" s="545" t="s">
        <v>13413</v>
      </c>
      <c r="O10316" s="545" t="s">
        <v>13413</v>
      </c>
      <c r="P10316" s="549">
        <v>7915</v>
      </c>
      <c r="Q10316" s="549">
        <v>1</v>
      </c>
      <c r="R10316" s="549">
        <v>164</v>
      </c>
      <c r="S10316" s="548"/>
      <c r="T10316" s="548"/>
      <c r="U10316" s="99"/>
    </row>
    <row r="10317" spans="1:21" ht="19.5" customHeight="1">
      <c r="A10317" s="545">
        <v>105202</v>
      </c>
      <c r="B10317" s="545" t="s">
        <v>2224</v>
      </c>
      <c r="C10317" s="545" t="s">
        <v>216</v>
      </c>
      <c r="D10317" s="546"/>
      <c r="E10317" s="171" t="str">
        <f t="shared" si="161"/>
        <v>1900</v>
      </c>
      <c r="F10317" s="547">
        <v>0</v>
      </c>
      <c r="G10317" s="548">
        <v>0</v>
      </c>
      <c r="H10317" s="547">
        <v>0</v>
      </c>
      <c r="I10317" s="545" t="s">
        <v>12956</v>
      </c>
      <c r="J10317" s="545"/>
      <c r="K10317" s="545" t="s">
        <v>19515</v>
      </c>
      <c r="L10317" s="545" t="s">
        <v>13413</v>
      </c>
      <c r="M10317" s="548" t="s">
        <v>13758</v>
      </c>
      <c r="N10317" s="545" t="s">
        <v>13413</v>
      </c>
      <c r="O10317" s="545" t="s">
        <v>13413</v>
      </c>
      <c r="P10317" s="549">
        <v>7916</v>
      </c>
      <c r="Q10317" s="549">
        <v>1</v>
      </c>
      <c r="R10317" s="549">
        <v>133</v>
      </c>
      <c r="S10317" s="548"/>
      <c r="T10317" s="548"/>
      <c r="U10317" s="99"/>
    </row>
    <row r="10318" spans="1:21" ht="19.5" customHeight="1">
      <c r="A10318" s="545">
        <v>105203</v>
      </c>
      <c r="B10318" s="545" t="s">
        <v>8119</v>
      </c>
      <c r="C10318" s="545" t="s">
        <v>216</v>
      </c>
      <c r="D10318" s="546">
        <v>44593</v>
      </c>
      <c r="E10318" s="171" t="str">
        <f t="shared" si="161"/>
        <v>2022</v>
      </c>
      <c r="F10318" s="547">
        <v>2699</v>
      </c>
      <c r="G10318" s="548">
        <v>0</v>
      </c>
      <c r="H10318" s="547">
        <v>2699</v>
      </c>
      <c r="I10318" s="545" t="s">
        <v>12995</v>
      </c>
      <c r="J10318" s="545" t="s">
        <v>13297</v>
      </c>
      <c r="K10318" s="545" t="s">
        <v>13413</v>
      </c>
      <c r="L10318" s="545" t="s">
        <v>13413</v>
      </c>
      <c r="M10318" s="548" t="s">
        <v>13758</v>
      </c>
      <c r="N10318" s="545" t="s">
        <v>13413</v>
      </c>
      <c r="O10318" s="545" t="s">
        <v>13413</v>
      </c>
      <c r="P10318" s="549">
        <v>7917</v>
      </c>
      <c r="Q10318" s="549">
        <v>1</v>
      </c>
      <c r="R10318" s="549">
        <v>44</v>
      </c>
      <c r="S10318" s="548">
        <v>2257</v>
      </c>
      <c r="T10318" s="548"/>
      <c r="U10318" s="99"/>
    </row>
    <row r="10319" spans="1:21" ht="19.5" customHeight="1">
      <c r="A10319" s="545">
        <v>105204</v>
      </c>
      <c r="B10319" s="545" t="s">
        <v>3525</v>
      </c>
      <c r="C10319" s="545" t="s">
        <v>216</v>
      </c>
      <c r="D10319" s="546"/>
      <c r="E10319" s="171" t="str">
        <f t="shared" si="161"/>
        <v>1900</v>
      </c>
      <c r="F10319" s="547">
        <v>0</v>
      </c>
      <c r="G10319" s="548">
        <v>0</v>
      </c>
      <c r="H10319" s="547">
        <v>0</v>
      </c>
      <c r="I10319" s="545" t="s">
        <v>12647</v>
      </c>
      <c r="J10319" s="545"/>
      <c r="K10319" s="545" t="s">
        <v>19516</v>
      </c>
      <c r="L10319" s="545" t="s">
        <v>13413</v>
      </c>
      <c r="M10319" s="548" t="s">
        <v>13758</v>
      </c>
      <c r="N10319" s="545" t="s">
        <v>13413</v>
      </c>
      <c r="O10319" s="545" t="s">
        <v>13413</v>
      </c>
      <c r="P10319" s="549">
        <v>7918</v>
      </c>
      <c r="Q10319" s="549">
        <v>1</v>
      </c>
      <c r="R10319" s="549">
        <v>26</v>
      </c>
      <c r="S10319" s="548"/>
      <c r="T10319" s="548"/>
      <c r="U10319" s="99"/>
    </row>
    <row r="10320" spans="1:21" ht="19.5" customHeight="1">
      <c r="A10320" s="545">
        <v>105222</v>
      </c>
      <c r="B10320" s="545" t="s">
        <v>9758</v>
      </c>
      <c r="C10320" s="545" t="s">
        <v>209</v>
      </c>
      <c r="D10320" s="546"/>
      <c r="E10320" s="171" t="str">
        <f t="shared" si="161"/>
        <v>1900</v>
      </c>
      <c r="F10320" s="547">
        <v>0</v>
      </c>
      <c r="G10320" s="548">
        <v>0</v>
      </c>
      <c r="H10320" s="547">
        <v>0</v>
      </c>
      <c r="I10320" s="545" t="s">
        <v>12754</v>
      </c>
      <c r="J10320" s="545"/>
      <c r="K10320" s="545" t="s">
        <v>13413</v>
      </c>
      <c r="L10320" s="545" t="s">
        <v>13413</v>
      </c>
      <c r="M10320" s="548" t="s">
        <v>13758</v>
      </c>
      <c r="N10320" s="545" t="s">
        <v>13413</v>
      </c>
      <c r="O10320" s="545" t="s">
        <v>13413</v>
      </c>
      <c r="P10320" s="549">
        <v>7936</v>
      </c>
      <c r="Q10320" s="549">
        <v>1</v>
      </c>
      <c r="R10320" s="549">
        <v>33</v>
      </c>
      <c r="S10320" s="548"/>
      <c r="T10320" s="548"/>
      <c r="U10320" s="99"/>
    </row>
    <row r="10321" spans="1:21" ht="19.5" customHeight="1">
      <c r="A10321" s="545">
        <v>105223</v>
      </c>
      <c r="B10321" s="545" t="s">
        <v>785</v>
      </c>
      <c r="C10321" s="545" t="s">
        <v>786</v>
      </c>
      <c r="D10321" s="546"/>
      <c r="E10321" s="171" t="str">
        <f t="shared" si="161"/>
        <v>1900</v>
      </c>
      <c r="F10321" s="547">
        <v>0</v>
      </c>
      <c r="G10321" s="548">
        <v>0</v>
      </c>
      <c r="H10321" s="547">
        <v>0</v>
      </c>
      <c r="I10321" s="545" t="s">
        <v>12684</v>
      </c>
      <c r="J10321" s="545"/>
      <c r="K10321" s="545" t="s">
        <v>19517</v>
      </c>
      <c r="L10321" s="545" t="s">
        <v>13413</v>
      </c>
      <c r="M10321" s="548" t="s">
        <v>13758</v>
      </c>
      <c r="N10321" s="545" t="s">
        <v>13413</v>
      </c>
      <c r="O10321" s="545" t="s">
        <v>13413</v>
      </c>
      <c r="P10321" s="549">
        <v>7937</v>
      </c>
      <c r="Q10321" s="549">
        <v>1</v>
      </c>
      <c r="R10321" s="549">
        <v>95</v>
      </c>
      <c r="S10321" s="548"/>
      <c r="T10321" s="548"/>
      <c r="U10321" s="99"/>
    </row>
    <row r="10322" spans="1:21" ht="19.5" customHeight="1">
      <c r="A10322" s="545">
        <v>105224</v>
      </c>
      <c r="B10322" s="545" t="s">
        <v>9757</v>
      </c>
      <c r="C10322" s="545" t="s">
        <v>786</v>
      </c>
      <c r="D10322" s="546"/>
      <c r="E10322" s="171" t="str">
        <f t="shared" si="161"/>
        <v>1900</v>
      </c>
      <c r="F10322" s="547">
        <v>0</v>
      </c>
      <c r="G10322" s="548">
        <v>0</v>
      </c>
      <c r="H10322" s="547">
        <v>0</v>
      </c>
      <c r="I10322" s="545" t="s">
        <v>12684</v>
      </c>
      <c r="J10322" s="545"/>
      <c r="K10322" s="545" t="s">
        <v>19518</v>
      </c>
      <c r="L10322" s="545" t="s">
        <v>13413</v>
      </c>
      <c r="M10322" s="548" t="s">
        <v>13758</v>
      </c>
      <c r="N10322" s="545" t="s">
        <v>13413</v>
      </c>
      <c r="O10322" s="545" t="s">
        <v>13413</v>
      </c>
      <c r="P10322" s="549">
        <v>7938</v>
      </c>
      <c r="Q10322" s="549">
        <v>1</v>
      </c>
      <c r="R10322" s="549">
        <v>95</v>
      </c>
      <c r="S10322" s="548"/>
      <c r="T10322" s="548"/>
      <c r="U10322" s="99"/>
    </row>
    <row r="10323" spans="1:21" ht="19.5" customHeight="1">
      <c r="A10323" s="545">
        <v>105226</v>
      </c>
      <c r="B10323" s="545" t="s">
        <v>6588</v>
      </c>
      <c r="C10323" s="545" t="s">
        <v>216</v>
      </c>
      <c r="D10323" s="546">
        <v>44589</v>
      </c>
      <c r="E10323" s="171" t="str">
        <f t="shared" si="161"/>
        <v>2022</v>
      </c>
      <c r="F10323" s="547">
        <v>424105</v>
      </c>
      <c r="G10323" s="548">
        <v>0.19</v>
      </c>
      <c r="H10323" s="547">
        <v>356390.76</v>
      </c>
      <c r="I10323" s="545" t="s">
        <v>12656</v>
      </c>
      <c r="J10323" s="545" t="s">
        <v>13297</v>
      </c>
      <c r="K10323" s="545" t="s">
        <v>19519</v>
      </c>
      <c r="L10323" s="545" t="s">
        <v>13413</v>
      </c>
      <c r="M10323" s="548" t="s">
        <v>13758</v>
      </c>
      <c r="N10323" s="545" t="s">
        <v>13413</v>
      </c>
      <c r="O10323" s="545" t="s">
        <v>13413</v>
      </c>
      <c r="P10323" s="549">
        <v>7940</v>
      </c>
      <c r="Q10323" s="549">
        <v>1</v>
      </c>
      <c r="R10323" s="549">
        <v>119</v>
      </c>
      <c r="S10323" s="548">
        <v>2257</v>
      </c>
      <c r="T10323" s="548"/>
      <c r="U10323" s="99"/>
    </row>
    <row r="10324" spans="1:21" ht="19.5" customHeight="1">
      <c r="A10324" s="545">
        <v>105228</v>
      </c>
      <c r="B10324" s="545" t="s">
        <v>9756</v>
      </c>
      <c r="C10324" s="545" t="s">
        <v>216</v>
      </c>
      <c r="D10324" s="546"/>
      <c r="E10324" s="171" t="str">
        <f t="shared" si="161"/>
        <v>1900</v>
      </c>
      <c r="F10324" s="547">
        <v>0</v>
      </c>
      <c r="G10324" s="548">
        <v>0</v>
      </c>
      <c r="H10324" s="547">
        <v>0</v>
      </c>
      <c r="I10324" s="545" t="s">
        <v>12647</v>
      </c>
      <c r="J10324" s="545"/>
      <c r="K10324" s="545" t="s">
        <v>19520</v>
      </c>
      <c r="L10324" s="545" t="s">
        <v>13413</v>
      </c>
      <c r="M10324" s="548" t="s">
        <v>13758</v>
      </c>
      <c r="N10324" s="545" t="s">
        <v>13413</v>
      </c>
      <c r="O10324" s="545" t="s">
        <v>13413</v>
      </c>
      <c r="P10324" s="549">
        <v>7942</v>
      </c>
      <c r="Q10324" s="549">
        <v>1</v>
      </c>
      <c r="R10324" s="549">
        <v>26</v>
      </c>
      <c r="S10324" s="548"/>
      <c r="T10324" s="548"/>
      <c r="U10324" s="99"/>
    </row>
    <row r="10325" spans="1:21" ht="19.5" customHeight="1">
      <c r="A10325" s="545">
        <v>105229</v>
      </c>
      <c r="B10325" s="545" t="s">
        <v>9755</v>
      </c>
      <c r="C10325" s="545" t="s">
        <v>216</v>
      </c>
      <c r="D10325" s="546"/>
      <c r="E10325" s="171" t="str">
        <f t="shared" si="161"/>
        <v>1900</v>
      </c>
      <c r="F10325" s="547">
        <v>0</v>
      </c>
      <c r="G10325" s="548">
        <v>0</v>
      </c>
      <c r="H10325" s="547">
        <v>0</v>
      </c>
      <c r="I10325" s="545" t="s">
        <v>12647</v>
      </c>
      <c r="J10325" s="545"/>
      <c r="K10325" s="545" t="s">
        <v>19521</v>
      </c>
      <c r="L10325" s="545" t="s">
        <v>13413</v>
      </c>
      <c r="M10325" s="548" t="s">
        <v>13758</v>
      </c>
      <c r="N10325" s="545" t="s">
        <v>13413</v>
      </c>
      <c r="O10325" s="545" t="s">
        <v>13413</v>
      </c>
      <c r="P10325" s="549">
        <v>7943</v>
      </c>
      <c r="Q10325" s="549">
        <v>1</v>
      </c>
      <c r="R10325" s="549">
        <v>26</v>
      </c>
      <c r="S10325" s="548"/>
      <c r="T10325" s="548"/>
      <c r="U10325" s="99"/>
    </row>
    <row r="10326" spans="1:21" ht="19.5" customHeight="1">
      <c r="A10326" s="545">
        <v>105230</v>
      </c>
      <c r="B10326" s="545" t="s">
        <v>9754</v>
      </c>
      <c r="C10326" s="545" t="s">
        <v>216</v>
      </c>
      <c r="D10326" s="546"/>
      <c r="E10326" s="171" t="str">
        <f t="shared" si="161"/>
        <v>1900</v>
      </c>
      <c r="F10326" s="547">
        <v>0</v>
      </c>
      <c r="G10326" s="548">
        <v>0</v>
      </c>
      <c r="H10326" s="547">
        <v>0</v>
      </c>
      <c r="I10326" s="545" t="s">
        <v>12693</v>
      </c>
      <c r="J10326" s="545"/>
      <c r="K10326" s="545" t="s">
        <v>19522</v>
      </c>
      <c r="L10326" s="545" t="s">
        <v>13413</v>
      </c>
      <c r="M10326" s="548" t="s">
        <v>13758</v>
      </c>
      <c r="N10326" s="545" t="s">
        <v>13413</v>
      </c>
      <c r="O10326" s="545" t="s">
        <v>13413</v>
      </c>
      <c r="P10326" s="549">
        <v>7944</v>
      </c>
      <c r="Q10326" s="549">
        <v>1</v>
      </c>
      <c r="R10326" s="549">
        <v>102</v>
      </c>
      <c r="S10326" s="548"/>
      <c r="T10326" s="548"/>
      <c r="U10326" s="99"/>
    </row>
    <row r="10327" spans="1:21" ht="19.5" customHeight="1">
      <c r="A10327" s="545">
        <v>105231</v>
      </c>
      <c r="B10327" s="545" t="s">
        <v>447</v>
      </c>
      <c r="C10327" s="545" t="s">
        <v>216</v>
      </c>
      <c r="D10327" s="546"/>
      <c r="E10327" s="171" t="str">
        <f t="shared" si="161"/>
        <v>1900</v>
      </c>
      <c r="F10327" s="547">
        <v>0</v>
      </c>
      <c r="G10327" s="548">
        <v>0</v>
      </c>
      <c r="H10327" s="547">
        <v>0</v>
      </c>
      <c r="I10327" s="545" t="s">
        <v>12665</v>
      </c>
      <c r="J10327" s="545"/>
      <c r="K10327" s="545" t="s">
        <v>13413</v>
      </c>
      <c r="L10327" s="545" t="s">
        <v>13413</v>
      </c>
      <c r="M10327" s="548" t="s">
        <v>13758</v>
      </c>
      <c r="N10327" s="545" t="s">
        <v>13413</v>
      </c>
      <c r="O10327" s="545" t="s">
        <v>13413</v>
      </c>
      <c r="P10327" s="549">
        <v>7945</v>
      </c>
      <c r="Q10327" s="549">
        <v>1</v>
      </c>
      <c r="R10327" s="549">
        <v>75</v>
      </c>
      <c r="S10327" s="548"/>
      <c r="T10327" s="548"/>
      <c r="U10327" s="99"/>
    </row>
    <row r="10328" spans="1:21" ht="19.5" customHeight="1">
      <c r="A10328" s="545">
        <v>105232</v>
      </c>
      <c r="B10328" s="545" t="s">
        <v>1094</v>
      </c>
      <c r="C10328" s="545" t="s">
        <v>216</v>
      </c>
      <c r="D10328" s="546"/>
      <c r="E10328" s="171" t="str">
        <f t="shared" si="161"/>
        <v>1900</v>
      </c>
      <c r="F10328" s="547">
        <v>0</v>
      </c>
      <c r="G10328" s="548">
        <v>0</v>
      </c>
      <c r="H10328" s="547">
        <v>0</v>
      </c>
      <c r="I10328" s="545" t="s">
        <v>12762</v>
      </c>
      <c r="J10328" s="545"/>
      <c r="K10328" s="545" t="s">
        <v>19523</v>
      </c>
      <c r="L10328" s="545" t="s">
        <v>13413</v>
      </c>
      <c r="M10328" s="548" t="s">
        <v>13758</v>
      </c>
      <c r="N10328" s="545" t="s">
        <v>13413</v>
      </c>
      <c r="O10328" s="545" t="s">
        <v>13413</v>
      </c>
      <c r="P10328" s="549">
        <v>7946</v>
      </c>
      <c r="Q10328" s="549">
        <v>1</v>
      </c>
      <c r="R10328" s="549">
        <v>8</v>
      </c>
      <c r="S10328" s="548"/>
      <c r="T10328" s="548"/>
      <c r="U10328" s="99"/>
    </row>
    <row r="10329" spans="1:21" ht="19.5" customHeight="1">
      <c r="A10329" s="545">
        <v>105233</v>
      </c>
      <c r="B10329" s="545" t="s">
        <v>9753</v>
      </c>
      <c r="C10329" s="545" t="s">
        <v>216</v>
      </c>
      <c r="D10329" s="546"/>
      <c r="E10329" s="171" t="str">
        <f t="shared" si="161"/>
        <v>1900</v>
      </c>
      <c r="F10329" s="547">
        <v>0</v>
      </c>
      <c r="G10329" s="548">
        <v>0</v>
      </c>
      <c r="H10329" s="547">
        <v>0</v>
      </c>
      <c r="I10329" s="545" t="s">
        <v>12647</v>
      </c>
      <c r="J10329" s="545"/>
      <c r="K10329" s="545" t="s">
        <v>19524</v>
      </c>
      <c r="L10329" s="545" t="s">
        <v>13413</v>
      </c>
      <c r="M10329" s="548" t="s">
        <v>13758</v>
      </c>
      <c r="N10329" s="545" t="s">
        <v>13413</v>
      </c>
      <c r="O10329" s="545" t="s">
        <v>13413</v>
      </c>
      <c r="P10329" s="549">
        <v>7947</v>
      </c>
      <c r="Q10329" s="549">
        <v>1</v>
      </c>
      <c r="R10329" s="549">
        <v>26</v>
      </c>
      <c r="S10329" s="548"/>
      <c r="T10329" s="548"/>
      <c r="U10329" s="99"/>
    </row>
    <row r="10330" spans="1:21" ht="19.5" customHeight="1">
      <c r="A10330" s="545">
        <v>105234</v>
      </c>
      <c r="B10330" s="545" t="s">
        <v>1095</v>
      </c>
      <c r="C10330" s="545" t="s">
        <v>216</v>
      </c>
      <c r="D10330" s="546">
        <v>43545</v>
      </c>
      <c r="E10330" s="171" t="str">
        <f t="shared" si="161"/>
        <v>2019</v>
      </c>
      <c r="F10330" s="547">
        <v>21199783</v>
      </c>
      <c r="G10330" s="548">
        <v>0.19</v>
      </c>
      <c r="H10330" s="547">
        <v>17814943.699999999</v>
      </c>
      <c r="I10330" s="545" t="s">
        <v>12762</v>
      </c>
      <c r="J10330" s="545" t="s">
        <v>13298</v>
      </c>
      <c r="K10330" s="545" t="s">
        <v>19525</v>
      </c>
      <c r="L10330" s="545" t="s">
        <v>13413</v>
      </c>
      <c r="M10330" s="548" t="s">
        <v>13758</v>
      </c>
      <c r="N10330" s="545" t="s">
        <v>13413</v>
      </c>
      <c r="O10330" s="545" t="s">
        <v>13413</v>
      </c>
      <c r="P10330" s="549">
        <v>7948</v>
      </c>
      <c r="Q10330" s="549">
        <v>1</v>
      </c>
      <c r="R10330" s="549">
        <v>8</v>
      </c>
      <c r="S10330" s="548">
        <v>1012</v>
      </c>
      <c r="T10330" s="548"/>
      <c r="U10330" s="99"/>
    </row>
    <row r="10331" spans="1:21" ht="19.5" customHeight="1">
      <c r="A10331" s="545">
        <v>105235</v>
      </c>
      <c r="B10331" s="545" t="s">
        <v>9752</v>
      </c>
      <c r="C10331" s="545" t="s">
        <v>216</v>
      </c>
      <c r="D10331" s="546"/>
      <c r="E10331" s="171" t="str">
        <f t="shared" si="161"/>
        <v>1900</v>
      </c>
      <c r="F10331" s="547">
        <v>0</v>
      </c>
      <c r="G10331" s="548">
        <v>0</v>
      </c>
      <c r="H10331" s="547">
        <v>0</v>
      </c>
      <c r="I10331" s="545" t="s">
        <v>12762</v>
      </c>
      <c r="J10331" s="545"/>
      <c r="K10331" s="545" t="s">
        <v>19526</v>
      </c>
      <c r="L10331" s="545" t="s">
        <v>13413</v>
      </c>
      <c r="M10331" s="548" t="s">
        <v>13758</v>
      </c>
      <c r="N10331" s="545" t="s">
        <v>13413</v>
      </c>
      <c r="O10331" s="545" t="s">
        <v>13413</v>
      </c>
      <c r="P10331" s="549">
        <v>7949</v>
      </c>
      <c r="Q10331" s="549">
        <v>1</v>
      </c>
      <c r="R10331" s="549">
        <v>8</v>
      </c>
      <c r="S10331" s="548"/>
      <c r="T10331" s="548"/>
      <c r="U10331" s="99"/>
    </row>
    <row r="10332" spans="1:21" ht="19.5" customHeight="1">
      <c r="A10332" s="545">
        <v>105236</v>
      </c>
      <c r="B10332" s="545" t="s">
        <v>9751</v>
      </c>
      <c r="C10332" s="545" t="s">
        <v>216</v>
      </c>
      <c r="D10332" s="546"/>
      <c r="E10332" s="171" t="str">
        <f t="shared" si="161"/>
        <v>1900</v>
      </c>
      <c r="F10332" s="547">
        <v>0</v>
      </c>
      <c r="G10332" s="548">
        <v>0</v>
      </c>
      <c r="H10332" s="547">
        <v>0</v>
      </c>
      <c r="I10332" s="545" t="s">
        <v>12762</v>
      </c>
      <c r="J10332" s="545"/>
      <c r="K10332" s="545" t="s">
        <v>19527</v>
      </c>
      <c r="L10332" s="545" t="s">
        <v>13413</v>
      </c>
      <c r="M10332" s="548" t="s">
        <v>13758</v>
      </c>
      <c r="N10332" s="545" t="s">
        <v>13413</v>
      </c>
      <c r="O10332" s="545" t="s">
        <v>13413</v>
      </c>
      <c r="P10332" s="549">
        <v>7950</v>
      </c>
      <c r="Q10332" s="549">
        <v>1</v>
      </c>
      <c r="R10332" s="549">
        <v>8</v>
      </c>
      <c r="S10332" s="548"/>
      <c r="T10332" s="548"/>
      <c r="U10332" s="99"/>
    </row>
    <row r="10333" spans="1:21" ht="19.5" customHeight="1">
      <c r="A10333" s="545">
        <v>105237</v>
      </c>
      <c r="B10333" s="545" t="s">
        <v>9750</v>
      </c>
      <c r="C10333" s="545" t="s">
        <v>209</v>
      </c>
      <c r="D10333" s="546"/>
      <c r="E10333" s="171" t="str">
        <f t="shared" si="161"/>
        <v>1900</v>
      </c>
      <c r="F10333" s="547">
        <v>0</v>
      </c>
      <c r="G10333" s="548">
        <v>0</v>
      </c>
      <c r="H10333" s="547">
        <v>0</v>
      </c>
      <c r="I10333" s="545" t="s">
        <v>12762</v>
      </c>
      <c r="J10333" s="545"/>
      <c r="K10333" s="545" t="s">
        <v>19528</v>
      </c>
      <c r="L10333" s="545" t="s">
        <v>13413</v>
      </c>
      <c r="M10333" s="548" t="s">
        <v>13758</v>
      </c>
      <c r="N10333" s="545" t="s">
        <v>13413</v>
      </c>
      <c r="O10333" s="545" t="s">
        <v>13413</v>
      </c>
      <c r="P10333" s="549">
        <v>7951</v>
      </c>
      <c r="Q10333" s="549">
        <v>1</v>
      </c>
      <c r="R10333" s="549">
        <v>8</v>
      </c>
      <c r="S10333" s="548"/>
      <c r="T10333" s="548"/>
      <c r="U10333" s="99"/>
    </row>
    <row r="10334" spans="1:21" ht="19.5" customHeight="1">
      <c r="A10334" s="545">
        <v>105238</v>
      </c>
      <c r="B10334" s="545" t="s">
        <v>3436</v>
      </c>
      <c r="C10334" s="545" t="s">
        <v>216</v>
      </c>
      <c r="D10334" s="546"/>
      <c r="E10334" s="171" t="str">
        <f t="shared" si="161"/>
        <v>1900</v>
      </c>
      <c r="F10334" s="547">
        <v>0</v>
      </c>
      <c r="G10334" s="548">
        <v>0</v>
      </c>
      <c r="H10334" s="547">
        <v>0</v>
      </c>
      <c r="I10334" s="545" t="s">
        <v>12752</v>
      </c>
      <c r="J10334" s="545"/>
      <c r="K10334" s="545" t="s">
        <v>13413</v>
      </c>
      <c r="L10334" s="545" t="s">
        <v>13413</v>
      </c>
      <c r="M10334" s="548" t="s">
        <v>13758</v>
      </c>
      <c r="N10334" s="545" t="s">
        <v>22191</v>
      </c>
      <c r="O10334" s="545" t="s">
        <v>17896</v>
      </c>
      <c r="P10334" s="549">
        <v>7952</v>
      </c>
      <c r="Q10334" s="549">
        <v>1</v>
      </c>
      <c r="R10334" s="549">
        <v>167</v>
      </c>
      <c r="S10334" s="548"/>
      <c r="T10334" s="548">
        <v>182</v>
      </c>
      <c r="U10334" s="99"/>
    </row>
    <row r="10335" spans="1:21" ht="19.5" customHeight="1">
      <c r="A10335" s="545">
        <v>105240</v>
      </c>
      <c r="B10335" s="545" t="s">
        <v>4628</v>
      </c>
      <c r="C10335" s="545" t="s">
        <v>216</v>
      </c>
      <c r="D10335" s="546">
        <v>46052</v>
      </c>
      <c r="E10335" s="171" t="str">
        <f t="shared" si="161"/>
        <v>2026</v>
      </c>
      <c r="F10335" s="547">
        <v>180</v>
      </c>
      <c r="G10335" s="548">
        <v>0.19</v>
      </c>
      <c r="H10335" s="547">
        <v>151.26</v>
      </c>
      <c r="I10335" s="545" t="s">
        <v>12701</v>
      </c>
      <c r="J10335" s="545" t="s">
        <v>13307</v>
      </c>
      <c r="K10335" s="545" t="s">
        <v>13413</v>
      </c>
      <c r="L10335" s="545" t="s">
        <v>13413</v>
      </c>
      <c r="M10335" s="548" t="s">
        <v>13758</v>
      </c>
      <c r="N10335" s="545" t="s">
        <v>13413</v>
      </c>
      <c r="O10335" s="545" t="s">
        <v>13413</v>
      </c>
      <c r="P10335" s="549">
        <v>7954</v>
      </c>
      <c r="Q10335" s="549">
        <v>1</v>
      </c>
      <c r="R10335" s="549">
        <v>10</v>
      </c>
      <c r="S10335" s="548">
        <v>2228</v>
      </c>
      <c r="T10335" s="548"/>
      <c r="U10335" s="99"/>
    </row>
    <row r="10336" spans="1:21" ht="19.5" customHeight="1">
      <c r="A10336" s="545">
        <v>105241</v>
      </c>
      <c r="B10336" s="545" t="s">
        <v>1270</v>
      </c>
      <c r="C10336" s="545" t="s">
        <v>216</v>
      </c>
      <c r="D10336" s="546">
        <v>46066</v>
      </c>
      <c r="E10336" s="171" t="str">
        <f t="shared" si="161"/>
        <v>2026</v>
      </c>
      <c r="F10336" s="547">
        <v>71</v>
      </c>
      <c r="G10336" s="548">
        <v>0.19</v>
      </c>
      <c r="H10336" s="547">
        <v>59.66</v>
      </c>
      <c r="I10336" s="545" t="s">
        <v>12659</v>
      </c>
      <c r="J10336" s="545" t="s">
        <v>13296</v>
      </c>
      <c r="K10336" s="545" t="s">
        <v>19529</v>
      </c>
      <c r="L10336" s="545" t="s">
        <v>13413</v>
      </c>
      <c r="M10336" s="548" t="s">
        <v>13758</v>
      </c>
      <c r="N10336" s="545" t="s">
        <v>13413</v>
      </c>
      <c r="O10336" s="545" t="s">
        <v>13413</v>
      </c>
      <c r="P10336" s="549">
        <v>7955</v>
      </c>
      <c r="Q10336" s="549">
        <v>1</v>
      </c>
      <c r="R10336" s="549">
        <v>116</v>
      </c>
      <c r="S10336" s="548">
        <v>2218</v>
      </c>
      <c r="T10336" s="548"/>
      <c r="U10336" s="99"/>
    </row>
    <row r="10337" spans="1:21" ht="19.5" customHeight="1">
      <c r="A10337" s="545">
        <v>105242</v>
      </c>
      <c r="B10337" s="545" t="s">
        <v>3791</v>
      </c>
      <c r="C10337" s="545" t="s">
        <v>206</v>
      </c>
      <c r="D10337" s="546">
        <v>43840</v>
      </c>
      <c r="E10337" s="171" t="str">
        <f t="shared" si="161"/>
        <v>2020</v>
      </c>
      <c r="F10337" s="547">
        <v>21997.99</v>
      </c>
      <c r="G10337" s="548">
        <v>0.19</v>
      </c>
      <c r="H10337" s="547">
        <v>18485.71</v>
      </c>
      <c r="I10337" s="545" t="s">
        <v>12969</v>
      </c>
      <c r="J10337" s="545" t="s">
        <v>13301</v>
      </c>
      <c r="K10337" s="545" t="s">
        <v>19530</v>
      </c>
      <c r="L10337" s="545" t="s">
        <v>13413</v>
      </c>
      <c r="M10337" s="548" t="s">
        <v>13758</v>
      </c>
      <c r="N10337" s="545" t="s">
        <v>13413</v>
      </c>
      <c r="O10337" s="545" t="s">
        <v>13413</v>
      </c>
      <c r="P10337" s="549">
        <v>7956</v>
      </c>
      <c r="Q10337" s="549">
        <v>1</v>
      </c>
      <c r="R10337" s="549">
        <v>30</v>
      </c>
      <c r="S10337" s="548">
        <v>2221</v>
      </c>
      <c r="T10337" s="548"/>
      <c r="U10337" s="99"/>
    </row>
    <row r="10338" spans="1:21" ht="19.5" customHeight="1">
      <c r="A10338" s="545">
        <v>105243</v>
      </c>
      <c r="B10338" s="545" t="s">
        <v>446</v>
      </c>
      <c r="C10338" s="545" t="s">
        <v>221</v>
      </c>
      <c r="D10338" s="546"/>
      <c r="E10338" s="171" t="str">
        <f t="shared" si="161"/>
        <v>1900</v>
      </c>
      <c r="F10338" s="547">
        <v>0</v>
      </c>
      <c r="G10338" s="548">
        <v>0</v>
      </c>
      <c r="H10338" s="547">
        <v>0</v>
      </c>
      <c r="I10338" s="545" t="s">
        <v>12660</v>
      </c>
      <c r="J10338" s="545"/>
      <c r="K10338" s="545" t="s">
        <v>19531</v>
      </c>
      <c r="L10338" s="545" t="s">
        <v>13413</v>
      </c>
      <c r="M10338" s="548" t="s">
        <v>13758</v>
      </c>
      <c r="N10338" s="545" t="s">
        <v>22858</v>
      </c>
      <c r="O10338" s="545" t="s">
        <v>13413</v>
      </c>
      <c r="P10338" s="549">
        <v>7957</v>
      </c>
      <c r="Q10338" s="549">
        <v>1</v>
      </c>
      <c r="R10338" s="549">
        <v>72</v>
      </c>
      <c r="S10338" s="548"/>
      <c r="T10338" s="548">
        <v>58</v>
      </c>
      <c r="U10338" s="99"/>
    </row>
    <row r="10339" spans="1:21" ht="19.5" customHeight="1">
      <c r="A10339" s="545">
        <v>105244</v>
      </c>
      <c r="B10339" s="545" t="s">
        <v>8086</v>
      </c>
      <c r="C10339" s="545" t="s">
        <v>221</v>
      </c>
      <c r="D10339" s="546">
        <v>43544</v>
      </c>
      <c r="E10339" s="171" t="str">
        <f t="shared" si="161"/>
        <v>2019</v>
      </c>
      <c r="F10339" s="547">
        <v>49158</v>
      </c>
      <c r="G10339" s="548">
        <v>0.19</v>
      </c>
      <c r="H10339" s="547">
        <v>41309.24</v>
      </c>
      <c r="I10339" s="545" t="s">
        <v>12681</v>
      </c>
      <c r="J10339" s="545" t="s">
        <v>13298</v>
      </c>
      <c r="K10339" s="545" t="s">
        <v>19532</v>
      </c>
      <c r="L10339" s="545" t="s">
        <v>13413</v>
      </c>
      <c r="M10339" s="548" t="s">
        <v>13758</v>
      </c>
      <c r="N10339" s="545" t="s">
        <v>22858</v>
      </c>
      <c r="O10339" s="545" t="s">
        <v>13413</v>
      </c>
      <c r="P10339" s="549">
        <v>7958</v>
      </c>
      <c r="Q10339" s="549">
        <v>1</v>
      </c>
      <c r="R10339" s="549">
        <v>3</v>
      </c>
      <c r="S10339" s="548">
        <v>1012</v>
      </c>
      <c r="T10339" s="548">
        <v>58</v>
      </c>
      <c r="U10339" s="99"/>
    </row>
    <row r="10340" spans="1:21" ht="19.5" customHeight="1">
      <c r="A10340" s="545">
        <v>105245</v>
      </c>
      <c r="B10340" s="545" t="s">
        <v>9749</v>
      </c>
      <c r="C10340" s="545" t="s">
        <v>221</v>
      </c>
      <c r="D10340" s="546"/>
      <c r="E10340" s="171" t="str">
        <f t="shared" si="161"/>
        <v>1900</v>
      </c>
      <c r="F10340" s="547">
        <v>0</v>
      </c>
      <c r="G10340" s="548">
        <v>0</v>
      </c>
      <c r="H10340" s="547">
        <v>0</v>
      </c>
      <c r="I10340" s="545" t="s">
        <v>12681</v>
      </c>
      <c r="J10340" s="545"/>
      <c r="K10340" s="545" t="s">
        <v>19533</v>
      </c>
      <c r="L10340" s="545" t="s">
        <v>13413</v>
      </c>
      <c r="M10340" s="548" t="s">
        <v>13758</v>
      </c>
      <c r="N10340" s="545" t="s">
        <v>22858</v>
      </c>
      <c r="O10340" s="545" t="s">
        <v>13413</v>
      </c>
      <c r="P10340" s="549">
        <v>7959</v>
      </c>
      <c r="Q10340" s="549">
        <v>1</v>
      </c>
      <c r="R10340" s="549">
        <v>3</v>
      </c>
      <c r="S10340" s="548"/>
      <c r="T10340" s="548">
        <v>58</v>
      </c>
      <c r="U10340" s="99"/>
    </row>
    <row r="10341" spans="1:21" ht="19.5" customHeight="1">
      <c r="A10341" s="545">
        <v>105247</v>
      </c>
      <c r="B10341" s="545" t="s">
        <v>3557</v>
      </c>
      <c r="C10341" s="545" t="s">
        <v>216</v>
      </c>
      <c r="D10341" s="546"/>
      <c r="E10341" s="171" t="str">
        <f t="shared" si="161"/>
        <v>1900</v>
      </c>
      <c r="F10341" s="547">
        <v>0</v>
      </c>
      <c r="G10341" s="548">
        <v>0</v>
      </c>
      <c r="H10341" s="547">
        <v>0</v>
      </c>
      <c r="I10341" s="545" t="s">
        <v>12647</v>
      </c>
      <c r="J10341" s="545"/>
      <c r="K10341" s="545" t="s">
        <v>19534</v>
      </c>
      <c r="L10341" s="545" t="s">
        <v>13413</v>
      </c>
      <c r="M10341" s="548" t="s">
        <v>13758</v>
      </c>
      <c r="N10341" s="545" t="s">
        <v>13413</v>
      </c>
      <c r="O10341" s="545" t="s">
        <v>13413</v>
      </c>
      <c r="P10341" s="549">
        <v>7961</v>
      </c>
      <c r="Q10341" s="549">
        <v>1</v>
      </c>
      <c r="R10341" s="549">
        <v>26</v>
      </c>
      <c r="S10341" s="548"/>
      <c r="T10341" s="548"/>
      <c r="U10341" s="99"/>
    </row>
    <row r="10342" spans="1:21" ht="19.5" customHeight="1">
      <c r="A10342" s="545">
        <v>105248</v>
      </c>
      <c r="B10342" s="545" t="s">
        <v>3455</v>
      </c>
      <c r="C10342" s="545" t="s">
        <v>216</v>
      </c>
      <c r="D10342" s="546"/>
      <c r="E10342" s="171" t="str">
        <f t="shared" si="161"/>
        <v>1900</v>
      </c>
      <c r="F10342" s="547">
        <v>0</v>
      </c>
      <c r="G10342" s="548">
        <v>0</v>
      </c>
      <c r="H10342" s="547">
        <v>0</v>
      </c>
      <c r="I10342" s="545" t="s">
        <v>12647</v>
      </c>
      <c r="J10342" s="545"/>
      <c r="K10342" s="545" t="s">
        <v>19535</v>
      </c>
      <c r="L10342" s="545" t="s">
        <v>13413</v>
      </c>
      <c r="M10342" s="548" t="s">
        <v>13758</v>
      </c>
      <c r="N10342" s="545" t="s">
        <v>13413</v>
      </c>
      <c r="O10342" s="545" t="s">
        <v>13413</v>
      </c>
      <c r="P10342" s="549">
        <v>7962</v>
      </c>
      <c r="Q10342" s="549">
        <v>1</v>
      </c>
      <c r="R10342" s="549">
        <v>26</v>
      </c>
      <c r="S10342" s="548"/>
      <c r="T10342" s="548"/>
      <c r="U10342" s="99"/>
    </row>
    <row r="10343" spans="1:21" ht="19.5" customHeight="1">
      <c r="A10343" s="545">
        <v>105249</v>
      </c>
      <c r="B10343" s="545" t="s">
        <v>3618</v>
      </c>
      <c r="C10343" s="545" t="s">
        <v>216</v>
      </c>
      <c r="D10343" s="546"/>
      <c r="E10343" s="171" t="str">
        <f t="shared" si="161"/>
        <v>1900</v>
      </c>
      <c r="F10343" s="547">
        <v>0</v>
      </c>
      <c r="G10343" s="548">
        <v>0</v>
      </c>
      <c r="H10343" s="547">
        <v>0</v>
      </c>
      <c r="I10343" s="545" t="s">
        <v>12647</v>
      </c>
      <c r="J10343" s="545"/>
      <c r="K10343" s="545" t="s">
        <v>19536</v>
      </c>
      <c r="L10343" s="545" t="s">
        <v>13413</v>
      </c>
      <c r="M10343" s="548" t="s">
        <v>13758</v>
      </c>
      <c r="N10343" s="545" t="s">
        <v>13413</v>
      </c>
      <c r="O10343" s="545" t="s">
        <v>13413</v>
      </c>
      <c r="P10343" s="549">
        <v>7963</v>
      </c>
      <c r="Q10343" s="549">
        <v>1</v>
      </c>
      <c r="R10343" s="549">
        <v>26</v>
      </c>
      <c r="S10343" s="548"/>
      <c r="T10343" s="548"/>
      <c r="U10343" s="99"/>
    </row>
    <row r="10344" spans="1:21" ht="19.5" customHeight="1">
      <c r="A10344" s="545">
        <v>105251</v>
      </c>
      <c r="B10344" s="545" t="s">
        <v>9748</v>
      </c>
      <c r="C10344" s="545" t="s">
        <v>216</v>
      </c>
      <c r="D10344" s="546"/>
      <c r="E10344" s="171" t="str">
        <f t="shared" si="161"/>
        <v>1900</v>
      </c>
      <c r="F10344" s="547">
        <v>0</v>
      </c>
      <c r="G10344" s="548">
        <v>0</v>
      </c>
      <c r="H10344" s="547">
        <v>0</v>
      </c>
      <c r="I10344" s="545" t="s">
        <v>12717</v>
      </c>
      <c r="J10344" s="545"/>
      <c r="K10344" s="545" t="s">
        <v>19537</v>
      </c>
      <c r="L10344" s="545" t="s">
        <v>13413</v>
      </c>
      <c r="M10344" s="548" t="s">
        <v>13758</v>
      </c>
      <c r="N10344" s="545" t="s">
        <v>13413</v>
      </c>
      <c r="O10344" s="545" t="s">
        <v>13413</v>
      </c>
      <c r="P10344" s="549">
        <v>7965</v>
      </c>
      <c r="Q10344" s="549">
        <v>1</v>
      </c>
      <c r="R10344" s="549">
        <v>19</v>
      </c>
      <c r="S10344" s="548"/>
      <c r="T10344" s="548"/>
      <c r="U10344" s="99"/>
    </row>
    <row r="10345" spans="1:21" ht="19.5" customHeight="1">
      <c r="A10345" s="545">
        <v>105252</v>
      </c>
      <c r="B10345" s="545" t="s">
        <v>6160</v>
      </c>
      <c r="C10345" s="545" t="s">
        <v>221</v>
      </c>
      <c r="D10345" s="546">
        <v>44719</v>
      </c>
      <c r="E10345" s="171" t="str">
        <f t="shared" si="161"/>
        <v>2022</v>
      </c>
      <c r="F10345" s="547">
        <v>50108</v>
      </c>
      <c r="G10345" s="548">
        <v>0.19</v>
      </c>
      <c r="H10345" s="547">
        <v>42107.56</v>
      </c>
      <c r="I10345" s="545" t="s">
        <v>12684</v>
      </c>
      <c r="J10345" s="545" t="s">
        <v>13297</v>
      </c>
      <c r="K10345" s="545" t="s">
        <v>19538</v>
      </c>
      <c r="L10345" s="545" t="s">
        <v>13413</v>
      </c>
      <c r="M10345" s="548" t="s">
        <v>13758</v>
      </c>
      <c r="N10345" s="545" t="s">
        <v>13413</v>
      </c>
      <c r="O10345" s="545" t="s">
        <v>13413</v>
      </c>
      <c r="P10345" s="549">
        <v>7966</v>
      </c>
      <c r="Q10345" s="549">
        <v>1</v>
      </c>
      <c r="R10345" s="549">
        <v>95</v>
      </c>
      <c r="S10345" s="548">
        <v>2257</v>
      </c>
      <c r="T10345" s="548"/>
      <c r="U10345" s="99"/>
    </row>
    <row r="10346" spans="1:21" ht="19.5" customHeight="1">
      <c r="A10346" s="545">
        <v>105253</v>
      </c>
      <c r="B10346" s="545" t="s">
        <v>9747</v>
      </c>
      <c r="C10346" s="545" t="s">
        <v>216</v>
      </c>
      <c r="D10346" s="546"/>
      <c r="E10346" s="171" t="str">
        <f t="shared" si="161"/>
        <v>1900</v>
      </c>
      <c r="F10346" s="547">
        <v>0</v>
      </c>
      <c r="G10346" s="548">
        <v>0</v>
      </c>
      <c r="H10346" s="547">
        <v>0</v>
      </c>
      <c r="I10346" s="545" t="s">
        <v>12766</v>
      </c>
      <c r="J10346" s="545"/>
      <c r="K10346" s="545" t="s">
        <v>13413</v>
      </c>
      <c r="L10346" s="545" t="s">
        <v>13413</v>
      </c>
      <c r="M10346" s="548" t="s">
        <v>13758</v>
      </c>
      <c r="N10346" s="545" t="s">
        <v>13413</v>
      </c>
      <c r="O10346" s="545" t="s">
        <v>13413</v>
      </c>
      <c r="P10346" s="549">
        <v>7967</v>
      </c>
      <c r="Q10346" s="549">
        <v>1</v>
      </c>
      <c r="R10346" s="549">
        <v>172</v>
      </c>
      <c r="S10346" s="548"/>
      <c r="T10346" s="548"/>
      <c r="U10346" s="99"/>
    </row>
    <row r="10347" spans="1:21" ht="19.5" customHeight="1">
      <c r="A10347" s="545">
        <v>105254</v>
      </c>
      <c r="B10347" s="545" t="s">
        <v>682</v>
      </c>
      <c r="C10347" s="545" t="s">
        <v>209</v>
      </c>
      <c r="D10347" s="546"/>
      <c r="E10347" s="171" t="str">
        <f t="shared" si="161"/>
        <v>1900</v>
      </c>
      <c r="F10347" s="547">
        <v>0</v>
      </c>
      <c r="G10347" s="548">
        <v>0</v>
      </c>
      <c r="H10347" s="547">
        <v>0</v>
      </c>
      <c r="I10347" s="545" t="s">
        <v>12684</v>
      </c>
      <c r="J10347" s="545"/>
      <c r="K10347" s="545" t="s">
        <v>13413</v>
      </c>
      <c r="L10347" s="545" t="s">
        <v>13413</v>
      </c>
      <c r="M10347" s="548" t="s">
        <v>13758</v>
      </c>
      <c r="N10347" s="545" t="s">
        <v>13413</v>
      </c>
      <c r="O10347" s="545" t="s">
        <v>13413</v>
      </c>
      <c r="P10347" s="549">
        <v>7968</v>
      </c>
      <c r="Q10347" s="549">
        <v>1</v>
      </c>
      <c r="R10347" s="549">
        <v>95</v>
      </c>
      <c r="S10347" s="548"/>
      <c r="T10347" s="548"/>
      <c r="U10347" s="99"/>
    </row>
    <row r="10348" spans="1:21" ht="19.5" customHeight="1">
      <c r="A10348" s="545">
        <v>105255</v>
      </c>
      <c r="B10348" s="545" t="s">
        <v>8283</v>
      </c>
      <c r="C10348" s="545" t="s">
        <v>209</v>
      </c>
      <c r="D10348" s="546">
        <v>43525</v>
      </c>
      <c r="E10348" s="171" t="str">
        <f t="shared" si="161"/>
        <v>2019</v>
      </c>
      <c r="F10348" s="547">
        <v>391722</v>
      </c>
      <c r="G10348" s="548">
        <v>0.19</v>
      </c>
      <c r="H10348" s="547">
        <v>329178.15000000002</v>
      </c>
      <c r="I10348" s="545" t="s">
        <v>12688</v>
      </c>
      <c r="J10348" s="545" t="s">
        <v>13296</v>
      </c>
      <c r="K10348" s="545" t="s">
        <v>19539</v>
      </c>
      <c r="L10348" s="545" t="s">
        <v>13413</v>
      </c>
      <c r="M10348" s="548" t="s">
        <v>13758</v>
      </c>
      <c r="N10348" s="545" t="s">
        <v>13413</v>
      </c>
      <c r="O10348" s="545" t="s">
        <v>13413</v>
      </c>
      <c r="P10348" s="549">
        <v>7969</v>
      </c>
      <c r="Q10348" s="549">
        <v>1</v>
      </c>
      <c r="R10348" s="549">
        <v>92</v>
      </c>
      <c r="S10348" s="548">
        <v>2218</v>
      </c>
      <c r="T10348" s="548"/>
      <c r="U10348" s="99"/>
    </row>
    <row r="10349" spans="1:21" ht="19.5" customHeight="1">
      <c r="A10349" s="545">
        <v>105256</v>
      </c>
      <c r="B10349" s="545" t="s">
        <v>6894</v>
      </c>
      <c r="C10349" s="545" t="s">
        <v>216</v>
      </c>
      <c r="D10349" s="546">
        <v>44590</v>
      </c>
      <c r="E10349" s="171" t="str">
        <f t="shared" si="161"/>
        <v>2022</v>
      </c>
      <c r="F10349" s="547">
        <v>439</v>
      </c>
      <c r="G10349" s="548">
        <v>0.19</v>
      </c>
      <c r="H10349" s="547">
        <v>368.91</v>
      </c>
      <c r="I10349" s="545" t="s">
        <v>12659</v>
      </c>
      <c r="J10349" s="545" t="s">
        <v>13297</v>
      </c>
      <c r="K10349" s="545" t="s">
        <v>13413</v>
      </c>
      <c r="L10349" s="545" t="s">
        <v>13413</v>
      </c>
      <c r="M10349" s="548" t="s">
        <v>13758</v>
      </c>
      <c r="N10349" s="545" t="s">
        <v>13413</v>
      </c>
      <c r="O10349" s="545" t="s">
        <v>13413</v>
      </c>
      <c r="P10349" s="549">
        <v>7970</v>
      </c>
      <c r="Q10349" s="549">
        <v>1</v>
      </c>
      <c r="R10349" s="549">
        <v>116</v>
      </c>
      <c r="S10349" s="548">
        <v>2257</v>
      </c>
      <c r="T10349" s="548"/>
      <c r="U10349" s="99"/>
    </row>
    <row r="10350" spans="1:21" ht="19.5" customHeight="1">
      <c r="A10350" s="545">
        <v>105257</v>
      </c>
      <c r="B10350" s="545" t="s">
        <v>6159</v>
      </c>
      <c r="C10350" s="545" t="s">
        <v>216</v>
      </c>
      <c r="D10350" s="546">
        <v>45708</v>
      </c>
      <c r="E10350" s="171" t="str">
        <f t="shared" si="161"/>
        <v>2025</v>
      </c>
      <c r="F10350" s="547">
        <v>571.75</v>
      </c>
      <c r="G10350" s="548">
        <v>0.19</v>
      </c>
      <c r="H10350" s="547">
        <v>480.46</v>
      </c>
      <c r="I10350" s="545" t="s">
        <v>12659</v>
      </c>
      <c r="J10350" s="545" t="s">
        <v>13307</v>
      </c>
      <c r="K10350" s="545" t="s">
        <v>13413</v>
      </c>
      <c r="L10350" s="545" t="s">
        <v>13413</v>
      </c>
      <c r="M10350" s="548" t="s">
        <v>13758</v>
      </c>
      <c r="N10350" s="545" t="s">
        <v>13413</v>
      </c>
      <c r="O10350" s="545" t="s">
        <v>13413</v>
      </c>
      <c r="P10350" s="549">
        <v>7971</v>
      </c>
      <c r="Q10350" s="549">
        <v>1</v>
      </c>
      <c r="R10350" s="549">
        <v>116</v>
      </c>
      <c r="S10350" s="548">
        <v>2228</v>
      </c>
      <c r="T10350" s="548"/>
      <c r="U10350" s="99"/>
    </row>
    <row r="10351" spans="1:21" ht="19.5" customHeight="1">
      <c r="A10351" s="545">
        <v>105258</v>
      </c>
      <c r="B10351" s="545" t="s">
        <v>7223</v>
      </c>
      <c r="C10351" s="545" t="s">
        <v>216</v>
      </c>
      <c r="D10351" s="546">
        <v>44590</v>
      </c>
      <c r="E10351" s="171" t="str">
        <f t="shared" si="161"/>
        <v>2022</v>
      </c>
      <c r="F10351" s="547">
        <v>2936</v>
      </c>
      <c r="G10351" s="548">
        <v>0.19</v>
      </c>
      <c r="H10351" s="547">
        <v>2467.23</v>
      </c>
      <c r="I10351" s="545" t="s">
        <v>12659</v>
      </c>
      <c r="J10351" s="545" t="s">
        <v>13297</v>
      </c>
      <c r="K10351" s="545" t="s">
        <v>13413</v>
      </c>
      <c r="L10351" s="545" t="s">
        <v>13413</v>
      </c>
      <c r="M10351" s="548" t="s">
        <v>13758</v>
      </c>
      <c r="N10351" s="545" t="s">
        <v>13413</v>
      </c>
      <c r="O10351" s="545" t="s">
        <v>13413</v>
      </c>
      <c r="P10351" s="549">
        <v>7972</v>
      </c>
      <c r="Q10351" s="549">
        <v>1</v>
      </c>
      <c r="R10351" s="549">
        <v>116</v>
      </c>
      <c r="S10351" s="548">
        <v>2257</v>
      </c>
      <c r="T10351" s="548"/>
      <c r="U10351" s="99"/>
    </row>
    <row r="10352" spans="1:21" ht="19.5" customHeight="1">
      <c r="A10352" s="545">
        <v>105259</v>
      </c>
      <c r="B10352" s="545" t="s">
        <v>12174</v>
      </c>
      <c r="C10352" s="545" t="s">
        <v>209</v>
      </c>
      <c r="D10352" s="546"/>
      <c r="E10352" s="171" t="str">
        <f t="shared" si="161"/>
        <v>1900</v>
      </c>
      <c r="F10352" s="547">
        <v>0</v>
      </c>
      <c r="G10352" s="548">
        <v>0</v>
      </c>
      <c r="H10352" s="547">
        <v>0</v>
      </c>
      <c r="I10352" s="545" t="s">
        <v>12676</v>
      </c>
      <c r="J10352" s="545"/>
      <c r="K10352" s="545" t="s">
        <v>19540</v>
      </c>
      <c r="L10352" s="545" t="s">
        <v>19541</v>
      </c>
      <c r="M10352" s="548" t="s">
        <v>13758</v>
      </c>
      <c r="N10352" s="545" t="s">
        <v>13413</v>
      </c>
      <c r="O10352" s="545" t="s">
        <v>13413</v>
      </c>
      <c r="P10352" s="549">
        <v>7973</v>
      </c>
      <c r="Q10352" s="549">
        <v>1</v>
      </c>
      <c r="R10352" s="549">
        <v>14</v>
      </c>
      <c r="S10352" s="548"/>
      <c r="T10352" s="548"/>
      <c r="U10352" s="99"/>
    </row>
    <row r="10353" spans="1:21" ht="19.5" customHeight="1">
      <c r="A10353" s="545">
        <v>105261</v>
      </c>
      <c r="B10353" s="545" t="s">
        <v>9746</v>
      </c>
      <c r="C10353" s="545" t="s">
        <v>216</v>
      </c>
      <c r="D10353" s="546">
        <v>44923</v>
      </c>
      <c r="E10353" s="171" t="str">
        <f t="shared" si="161"/>
        <v>2022</v>
      </c>
      <c r="F10353" s="547">
        <v>1373558</v>
      </c>
      <c r="G10353" s="548">
        <v>0.19</v>
      </c>
      <c r="H10353" s="547">
        <v>1154250.42</v>
      </c>
      <c r="I10353" s="545" t="s">
        <v>12758</v>
      </c>
      <c r="J10353" s="545" t="s">
        <v>13297</v>
      </c>
      <c r="K10353" s="545" t="s">
        <v>19542</v>
      </c>
      <c r="L10353" s="545" t="s">
        <v>13413</v>
      </c>
      <c r="M10353" s="548" t="s">
        <v>13758</v>
      </c>
      <c r="N10353" s="545" t="s">
        <v>13413</v>
      </c>
      <c r="O10353" s="545" t="s">
        <v>13413</v>
      </c>
      <c r="P10353" s="549">
        <v>7974</v>
      </c>
      <c r="Q10353" s="549">
        <v>1</v>
      </c>
      <c r="R10353" s="549">
        <v>164</v>
      </c>
      <c r="S10353" s="548">
        <v>2257</v>
      </c>
      <c r="T10353" s="548"/>
      <c r="U10353" s="99"/>
    </row>
    <row r="10354" spans="1:21" ht="19.5" customHeight="1">
      <c r="A10354" s="545">
        <v>105262</v>
      </c>
      <c r="B10354" s="545" t="s">
        <v>9745</v>
      </c>
      <c r="C10354" s="545" t="s">
        <v>216</v>
      </c>
      <c r="D10354" s="546">
        <v>44923</v>
      </c>
      <c r="E10354" s="171" t="str">
        <f t="shared" si="161"/>
        <v>2022</v>
      </c>
      <c r="F10354" s="547">
        <v>1050367.99</v>
      </c>
      <c r="G10354" s="548">
        <v>0.19</v>
      </c>
      <c r="H10354" s="547">
        <v>882662.18</v>
      </c>
      <c r="I10354" s="545" t="s">
        <v>12758</v>
      </c>
      <c r="J10354" s="545" t="s">
        <v>13297</v>
      </c>
      <c r="K10354" s="545" t="s">
        <v>19543</v>
      </c>
      <c r="L10354" s="545" t="s">
        <v>13413</v>
      </c>
      <c r="M10354" s="548" t="s">
        <v>13758</v>
      </c>
      <c r="N10354" s="545" t="s">
        <v>13413</v>
      </c>
      <c r="O10354" s="545" t="s">
        <v>13413</v>
      </c>
      <c r="P10354" s="549">
        <v>7975</v>
      </c>
      <c r="Q10354" s="549">
        <v>1</v>
      </c>
      <c r="R10354" s="549">
        <v>164</v>
      </c>
      <c r="S10354" s="548">
        <v>2257</v>
      </c>
      <c r="T10354" s="548"/>
      <c r="U10354" s="99"/>
    </row>
    <row r="10355" spans="1:21" ht="19.5" customHeight="1">
      <c r="A10355" s="545">
        <v>105263</v>
      </c>
      <c r="B10355" s="545" t="s">
        <v>9744</v>
      </c>
      <c r="C10355" s="545" t="s">
        <v>216</v>
      </c>
      <c r="D10355" s="546">
        <v>44923</v>
      </c>
      <c r="E10355" s="171" t="str">
        <f t="shared" si="161"/>
        <v>2022</v>
      </c>
      <c r="F10355" s="547">
        <v>1462113</v>
      </c>
      <c r="G10355" s="548">
        <v>0.19</v>
      </c>
      <c r="H10355" s="547">
        <v>1228666.3899999999</v>
      </c>
      <c r="I10355" s="545" t="s">
        <v>12758</v>
      </c>
      <c r="J10355" s="545" t="s">
        <v>13297</v>
      </c>
      <c r="K10355" s="545" t="s">
        <v>19544</v>
      </c>
      <c r="L10355" s="545" t="s">
        <v>13413</v>
      </c>
      <c r="M10355" s="548" t="s">
        <v>13758</v>
      </c>
      <c r="N10355" s="545" t="s">
        <v>13413</v>
      </c>
      <c r="O10355" s="545" t="s">
        <v>13413</v>
      </c>
      <c r="P10355" s="549">
        <v>7976</v>
      </c>
      <c r="Q10355" s="549">
        <v>1</v>
      </c>
      <c r="R10355" s="549">
        <v>164</v>
      </c>
      <c r="S10355" s="548">
        <v>2257</v>
      </c>
      <c r="T10355" s="548"/>
      <c r="U10355" s="99"/>
    </row>
    <row r="10356" spans="1:21" ht="19.5" customHeight="1">
      <c r="A10356" s="545">
        <v>105264</v>
      </c>
      <c r="B10356" s="545" t="s">
        <v>9743</v>
      </c>
      <c r="C10356" s="545" t="s">
        <v>216</v>
      </c>
      <c r="D10356" s="546">
        <v>44923</v>
      </c>
      <c r="E10356" s="171" t="str">
        <f t="shared" si="161"/>
        <v>2022</v>
      </c>
      <c r="F10356" s="547">
        <v>727178</v>
      </c>
      <c r="G10356" s="548">
        <v>0.19</v>
      </c>
      <c r="H10356" s="547">
        <v>611073.94999999995</v>
      </c>
      <c r="I10356" s="545" t="s">
        <v>12758</v>
      </c>
      <c r="J10356" s="545" t="s">
        <v>13297</v>
      </c>
      <c r="K10356" s="545" t="s">
        <v>19545</v>
      </c>
      <c r="L10356" s="545" t="s">
        <v>13413</v>
      </c>
      <c r="M10356" s="548" t="s">
        <v>13758</v>
      </c>
      <c r="N10356" s="545" t="s">
        <v>13413</v>
      </c>
      <c r="O10356" s="545" t="s">
        <v>13413</v>
      </c>
      <c r="P10356" s="549">
        <v>7977</v>
      </c>
      <c r="Q10356" s="549">
        <v>1</v>
      </c>
      <c r="R10356" s="549">
        <v>164</v>
      </c>
      <c r="S10356" s="548">
        <v>2257</v>
      </c>
      <c r="T10356" s="548"/>
      <c r="U10356" s="99"/>
    </row>
    <row r="10357" spans="1:21" ht="19.5" customHeight="1">
      <c r="A10357" s="545">
        <v>105265</v>
      </c>
      <c r="B10357" s="545" t="s">
        <v>9742</v>
      </c>
      <c r="C10357" s="545" t="s">
        <v>216</v>
      </c>
      <c r="D10357" s="546">
        <v>44923</v>
      </c>
      <c r="E10357" s="171" t="str">
        <f t="shared" si="161"/>
        <v>2022</v>
      </c>
      <c r="F10357" s="547">
        <v>3749007</v>
      </c>
      <c r="G10357" s="548">
        <v>0.19</v>
      </c>
      <c r="H10357" s="547">
        <v>3150426.05</v>
      </c>
      <c r="I10357" s="545" t="s">
        <v>12758</v>
      </c>
      <c r="J10357" s="545" t="s">
        <v>13297</v>
      </c>
      <c r="K10357" s="545" t="s">
        <v>19546</v>
      </c>
      <c r="L10357" s="545" t="s">
        <v>13413</v>
      </c>
      <c r="M10357" s="548" t="s">
        <v>13758</v>
      </c>
      <c r="N10357" s="545" t="s">
        <v>13413</v>
      </c>
      <c r="O10357" s="545" t="s">
        <v>13413</v>
      </c>
      <c r="P10357" s="549">
        <v>7978</v>
      </c>
      <c r="Q10357" s="549">
        <v>1</v>
      </c>
      <c r="R10357" s="549">
        <v>164</v>
      </c>
      <c r="S10357" s="548">
        <v>2257</v>
      </c>
      <c r="T10357" s="548"/>
      <c r="U10357" s="99"/>
    </row>
    <row r="10358" spans="1:21" ht="19.5" customHeight="1">
      <c r="A10358" s="545">
        <v>105266</v>
      </c>
      <c r="B10358" s="545" t="s">
        <v>9741</v>
      </c>
      <c r="C10358" s="545" t="s">
        <v>216</v>
      </c>
      <c r="D10358" s="546">
        <v>44923</v>
      </c>
      <c r="E10358" s="171" t="str">
        <f t="shared" si="161"/>
        <v>2022</v>
      </c>
      <c r="F10358" s="547">
        <v>2666319</v>
      </c>
      <c r="G10358" s="548">
        <v>0.19</v>
      </c>
      <c r="H10358" s="547">
        <v>2240604.2000000002</v>
      </c>
      <c r="I10358" s="545" t="s">
        <v>12758</v>
      </c>
      <c r="J10358" s="545" t="s">
        <v>13297</v>
      </c>
      <c r="K10358" s="545" t="s">
        <v>19547</v>
      </c>
      <c r="L10358" s="545" t="s">
        <v>13413</v>
      </c>
      <c r="M10358" s="548" t="s">
        <v>13758</v>
      </c>
      <c r="N10358" s="545" t="s">
        <v>13413</v>
      </c>
      <c r="O10358" s="545" t="s">
        <v>13413</v>
      </c>
      <c r="P10358" s="549">
        <v>7979</v>
      </c>
      <c r="Q10358" s="549">
        <v>1</v>
      </c>
      <c r="R10358" s="549">
        <v>164</v>
      </c>
      <c r="S10358" s="548">
        <v>2257</v>
      </c>
      <c r="T10358" s="548"/>
      <c r="U10358" s="99"/>
    </row>
    <row r="10359" spans="1:21" ht="19.5" customHeight="1">
      <c r="A10359" s="545">
        <v>105267</v>
      </c>
      <c r="B10359" s="545" t="s">
        <v>9740</v>
      </c>
      <c r="C10359" s="545" t="s">
        <v>4504</v>
      </c>
      <c r="D10359" s="546"/>
      <c r="E10359" s="171" t="str">
        <f t="shared" si="161"/>
        <v>1900</v>
      </c>
      <c r="F10359" s="547">
        <v>0</v>
      </c>
      <c r="G10359" s="548">
        <v>0</v>
      </c>
      <c r="H10359" s="547">
        <v>0</v>
      </c>
      <c r="I10359" s="545" t="s">
        <v>12668</v>
      </c>
      <c r="J10359" s="545"/>
      <c r="K10359" s="545" t="s">
        <v>19548</v>
      </c>
      <c r="L10359" s="545" t="s">
        <v>13413</v>
      </c>
      <c r="M10359" s="548" t="s">
        <v>13758</v>
      </c>
      <c r="N10359" s="545" t="s">
        <v>13413</v>
      </c>
      <c r="O10359" s="545" t="s">
        <v>13413</v>
      </c>
      <c r="P10359" s="549">
        <v>7980</v>
      </c>
      <c r="Q10359" s="549">
        <v>1</v>
      </c>
      <c r="R10359" s="549">
        <v>7</v>
      </c>
      <c r="S10359" s="548"/>
      <c r="T10359" s="548"/>
      <c r="U10359" s="99"/>
    </row>
    <row r="10360" spans="1:21" ht="19.5" customHeight="1">
      <c r="A10360" s="545">
        <v>105268</v>
      </c>
      <c r="B10360" s="545" t="s">
        <v>6946</v>
      </c>
      <c r="C10360" s="545" t="s">
        <v>209</v>
      </c>
      <c r="D10360" s="546">
        <v>45708</v>
      </c>
      <c r="E10360" s="171" t="str">
        <f t="shared" si="161"/>
        <v>2025</v>
      </c>
      <c r="F10360" s="547">
        <v>42507.49</v>
      </c>
      <c r="G10360" s="548">
        <v>0.19</v>
      </c>
      <c r="H10360" s="547">
        <v>35720.58</v>
      </c>
      <c r="I10360" s="545" t="s">
        <v>12676</v>
      </c>
      <c r="J10360" s="545" t="s">
        <v>13307</v>
      </c>
      <c r="K10360" s="545" t="s">
        <v>19549</v>
      </c>
      <c r="L10360" s="545" t="s">
        <v>13413</v>
      </c>
      <c r="M10360" s="548" t="s">
        <v>13758</v>
      </c>
      <c r="N10360" s="545" t="s">
        <v>13413</v>
      </c>
      <c r="O10360" s="545" t="s">
        <v>13413</v>
      </c>
      <c r="P10360" s="549">
        <v>7981</v>
      </c>
      <c r="Q10360" s="549">
        <v>1</v>
      </c>
      <c r="R10360" s="549">
        <v>14</v>
      </c>
      <c r="S10360" s="548">
        <v>2228</v>
      </c>
      <c r="T10360" s="548"/>
      <c r="U10360" s="99"/>
    </row>
    <row r="10361" spans="1:21" ht="19.5" customHeight="1">
      <c r="A10361" s="545">
        <v>105269</v>
      </c>
      <c r="B10361" s="545" t="s">
        <v>1038</v>
      </c>
      <c r="C10361" s="545" t="s">
        <v>216</v>
      </c>
      <c r="D10361" s="546"/>
      <c r="E10361" s="171" t="str">
        <f t="shared" si="161"/>
        <v>1900</v>
      </c>
      <c r="F10361" s="547">
        <v>0</v>
      </c>
      <c r="G10361" s="548">
        <v>0</v>
      </c>
      <c r="H10361" s="547">
        <v>0</v>
      </c>
      <c r="I10361" s="545" t="s">
        <v>12762</v>
      </c>
      <c r="J10361" s="545"/>
      <c r="K10361" s="545" t="s">
        <v>19550</v>
      </c>
      <c r="L10361" s="545" t="s">
        <v>13413</v>
      </c>
      <c r="M10361" s="548" t="s">
        <v>13758</v>
      </c>
      <c r="N10361" s="545" t="s">
        <v>13413</v>
      </c>
      <c r="O10361" s="545" t="s">
        <v>13413</v>
      </c>
      <c r="P10361" s="549">
        <v>7982</v>
      </c>
      <c r="Q10361" s="549">
        <v>1</v>
      </c>
      <c r="R10361" s="549">
        <v>8</v>
      </c>
      <c r="S10361" s="548"/>
      <c r="T10361" s="548"/>
      <c r="U10361" s="99"/>
    </row>
    <row r="10362" spans="1:21" ht="19.5" customHeight="1">
      <c r="A10362" s="545">
        <v>105270</v>
      </c>
      <c r="B10362" s="545" t="s">
        <v>1107</v>
      </c>
      <c r="C10362" s="545" t="s">
        <v>216</v>
      </c>
      <c r="D10362" s="546"/>
      <c r="E10362" s="171" t="str">
        <f t="shared" si="161"/>
        <v>1900</v>
      </c>
      <c r="F10362" s="547">
        <v>0</v>
      </c>
      <c r="G10362" s="548">
        <v>0</v>
      </c>
      <c r="H10362" s="547">
        <v>0</v>
      </c>
      <c r="I10362" s="545" t="s">
        <v>12762</v>
      </c>
      <c r="J10362" s="545"/>
      <c r="K10362" s="545" t="s">
        <v>19551</v>
      </c>
      <c r="L10362" s="545" t="s">
        <v>13413</v>
      </c>
      <c r="M10362" s="548" t="s">
        <v>13758</v>
      </c>
      <c r="N10362" s="545" t="s">
        <v>13413</v>
      </c>
      <c r="O10362" s="545" t="s">
        <v>13413</v>
      </c>
      <c r="P10362" s="549">
        <v>7983</v>
      </c>
      <c r="Q10362" s="549">
        <v>1</v>
      </c>
      <c r="R10362" s="549">
        <v>8</v>
      </c>
      <c r="S10362" s="548"/>
      <c r="T10362" s="548"/>
      <c r="U10362" s="99"/>
    </row>
    <row r="10363" spans="1:21" ht="19.5" customHeight="1">
      <c r="A10363" s="545">
        <v>105271</v>
      </c>
      <c r="B10363" s="545" t="s">
        <v>1147</v>
      </c>
      <c r="C10363" s="545" t="s">
        <v>216</v>
      </c>
      <c r="D10363" s="546"/>
      <c r="E10363" s="171" t="str">
        <f t="shared" si="161"/>
        <v>1900</v>
      </c>
      <c r="F10363" s="547">
        <v>0</v>
      </c>
      <c r="G10363" s="548">
        <v>0</v>
      </c>
      <c r="H10363" s="547">
        <v>0</v>
      </c>
      <c r="I10363" s="545" t="s">
        <v>12762</v>
      </c>
      <c r="J10363" s="545"/>
      <c r="K10363" s="545" t="s">
        <v>19552</v>
      </c>
      <c r="L10363" s="545" t="s">
        <v>13413</v>
      </c>
      <c r="M10363" s="548" t="s">
        <v>13758</v>
      </c>
      <c r="N10363" s="545" t="s">
        <v>13413</v>
      </c>
      <c r="O10363" s="545" t="s">
        <v>13413</v>
      </c>
      <c r="P10363" s="549">
        <v>7984</v>
      </c>
      <c r="Q10363" s="549">
        <v>1</v>
      </c>
      <c r="R10363" s="549">
        <v>8</v>
      </c>
      <c r="S10363" s="548"/>
      <c r="T10363" s="548"/>
      <c r="U10363" s="99"/>
    </row>
    <row r="10364" spans="1:21" ht="19.5" customHeight="1">
      <c r="A10364" s="545">
        <v>105272</v>
      </c>
      <c r="B10364" s="545" t="s">
        <v>9739</v>
      </c>
      <c r="C10364" s="545" t="s">
        <v>216</v>
      </c>
      <c r="D10364" s="546"/>
      <c r="E10364" s="171" t="str">
        <f t="shared" si="161"/>
        <v>1900</v>
      </c>
      <c r="F10364" s="547">
        <v>0</v>
      </c>
      <c r="G10364" s="548">
        <v>0</v>
      </c>
      <c r="H10364" s="547">
        <v>0</v>
      </c>
      <c r="I10364" s="545" t="s">
        <v>12758</v>
      </c>
      <c r="J10364" s="545"/>
      <c r="K10364" s="545" t="s">
        <v>19553</v>
      </c>
      <c r="L10364" s="545" t="s">
        <v>13413</v>
      </c>
      <c r="M10364" s="548" t="s">
        <v>13758</v>
      </c>
      <c r="N10364" s="545" t="s">
        <v>13413</v>
      </c>
      <c r="O10364" s="545" t="s">
        <v>13413</v>
      </c>
      <c r="P10364" s="549">
        <v>7985</v>
      </c>
      <c r="Q10364" s="549">
        <v>1</v>
      </c>
      <c r="R10364" s="549">
        <v>164</v>
      </c>
      <c r="S10364" s="548"/>
      <c r="T10364" s="548"/>
      <c r="U10364" s="99"/>
    </row>
    <row r="10365" spans="1:21" ht="19.5" customHeight="1">
      <c r="A10365" s="545">
        <v>105273</v>
      </c>
      <c r="B10365" s="545" t="s">
        <v>9738</v>
      </c>
      <c r="C10365" s="545" t="s">
        <v>216</v>
      </c>
      <c r="D10365" s="546"/>
      <c r="E10365" s="171" t="str">
        <f t="shared" si="161"/>
        <v>1900</v>
      </c>
      <c r="F10365" s="547">
        <v>0</v>
      </c>
      <c r="G10365" s="548">
        <v>0</v>
      </c>
      <c r="H10365" s="547">
        <v>0</v>
      </c>
      <c r="I10365" s="545" t="s">
        <v>12717</v>
      </c>
      <c r="J10365" s="545"/>
      <c r="K10365" s="545" t="s">
        <v>19554</v>
      </c>
      <c r="L10365" s="545" t="s">
        <v>13413</v>
      </c>
      <c r="M10365" s="548" t="s">
        <v>13758</v>
      </c>
      <c r="N10365" s="545" t="s">
        <v>13413</v>
      </c>
      <c r="O10365" s="545" t="s">
        <v>13413</v>
      </c>
      <c r="P10365" s="549">
        <v>7986</v>
      </c>
      <c r="Q10365" s="549">
        <v>1</v>
      </c>
      <c r="R10365" s="549">
        <v>19</v>
      </c>
      <c r="S10365" s="548"/>
      <c r="T10365" s="548"/>
      <c r="U10365" s="99"/>
    </row>
    <row r="10366" spans="1:21" ht="19.5" customHeight="1">
      <c r="A10366" s="545">
        <v>105274</v>
      </c>
      <c r="B10366" s="545" t="s">
        <v>9737</v>
      </c>
      <c r="C10366" s="545" t="s">
        <v>216</v>
      </c>
      <c r="D10366" s="546"/>
      <c r="E10366" s="171" t="str">
        <f t="shared" si="161"/>
        <v>1900</v>
      </c>
      <c r="F10366" s="547">
        <v>0</v>
      </c>
      <c r="G10366" s="548">
        <v>0</v>
      </c>
      <c r="H10366" s="547">
        <v>0</v>
      </c>
      <c r="I10366" s="545" t="s">
        <v>12657</v>
      </c>
      <c r="J10366" s="545"/>
      <c r="K10366" s="545" t="s">
        <v>19555</v>
      </c>
      <c r="L10366" s="545" t="s">
        <v>13413</v>
      </c>
      <c r="M10366" s="548" t="s">
        <v>13758</v>
      </c>
      <c r="N10366" s="545" t="s">
        <v>13413</v>
      </c>
      <c r="O10366" s="545" t="s">
        <v>13413</v>
      </c>
      <c r="P10366" s="549">
        <v>7987</v>
      </c>
      <c r="Q10366" s="549">
        <v>1</v>
      </c>
      <c r="R10366" s="549">
        <v>153</v>
      </c>
      <c r="S10366" s="548"/>
      <c r="T10366" s="548"/>
      <c r="U10366" s="99"/>
    </row>
    <row r="10367" spans="1:21" ht="19.5" customHeight="1">
      <c r="A10367" s="545">
        <v>105275</v>
      </c>
      <c r="B10367" s="545" t="s">
        <v>9736</v>
      </c>
      <c r="C10367" s="545" t="s">
        <v>216</v>
      </c>
      <c r="D10367" s="546"/>
      <c r="E10367" s="171" t="str">
        <f t="shared" si="161"/>
        <v>1900</v>
      </c>
      <c r="F10367" s="547">
        <v>0</v>
      </c>
      <c r="G10367" s="548">
        <v>0</v>
      </c>
      <c r="H10367" s="547">
        <v>0</v>
      </c>
      <c r="I10367" s="545" t="s">
        <v>12758</v>
      </c>
      <c r="J10367" s="545"/>
      <c r="K10367" s="545" t="s">
        <v>19556</v>
      </c>
      <c r="L10367" s="545" t="s">
        <v>13413</v>
      </c>
      <c r="M10367" s="548" t="s">
        <v>13758</v>
      </c>
      <c r="N10367" s="545" t="s">
        <v>13413</v>
      </c>
      <c r="O10367" s="545" t="s">
        <v>13413</v>
      </c>
      <c r="P10367" s="549">
        <v>7988</v>
      </c>
      <c r="Q10367" s="549">
        <v>1</v>
      </c>
      <c r="R10367" s="549">
        <v>164</v>
      </c>
      <c r="S10367" s="548"/>
      <c r="T10367" s="548"/>
      <c r="U10367" s="99"/>
    </row>
    <row r="10368" spans="1:21" ht="19.5" customHeight="1">
      <c r="A10368" s="545">
        <v>105276</v>
      </c>
      <c r="B10368" s="545" t="s">
        <v>9734</v>
      </c>
      <c r="C10368" s="545" t="s">
        <v>216</v>
      </c>
      <c r="D10368" s="546"/>
      <c r="E10368" s="171" t="str">
        <f t="shared" si="161"/>
        <v>1900</v>
      </c>
      <c r="F10368" s="547">
        <v>0</v>
      </c>
      <c r="G10368" s="548">
        <v>0</v>
      </c>
      <c r="H10368" s="547">
        <v>0</v>
      </c>
      <c r="I10368" s="545" t="s">
        <v>12738</v>
      </c>
      <c r="J10368" s="545"/>
      <c r="K10368" s="545" t="s">
        <v>19557</v>
      </c>
      <c r="L10368" s="545" t="s">
        <v>13413</v>
      </c>
      <c r="M10368" s="548" t="s">
        <v>13758</v>
      </c>
      <c r="N10368" s="545" t="s">
        <v>13413</v>
      </c>
      <c r="O10368" s="545" t="s">
        <v>13413</v>
      </c>
      <c r="P10368" s="549">
        <v>7989</v>
      </c>
      <c r="Q10368" s="549">
        <v>1</v>
      </c>
      <c r="R10368" s="549">
        <v>32</v>
      </c>
      <c r="S10368" s="548"/>
      <c r="T10368" s="548"/>
      <c r="U10368" s="99"/>
    </row>
    <row r="10369" spans="1:21" ht="19.5" customHeight="1">
      <c r="A10369" s="545">
        <v>105277</v>
      </c>
      <c r="B10369" s="545" t="s">
        <v>9734</v>
      </c>
      <c r="C10369" s="545" t="s">
        <v>216</v>
      </c>
      <c r="D10369" s="546"/>
      <c r="E10369" s="171" t="str">
        <f t="shared" si="161"/>
        <v>1900</v>
      </c>
      <c r="F10369" s="547">
        <v>0</v>
      </c>
      <c r="G10369" s="548">
        <v>0</v>
      </c>
      <c r="H10369" s="547">
        <v>0</v>
      </c>
      <c r="I10369" s="545" t="s">
        <v>12738</v>
      </c>
      <c r="J10369" s="545"/>
      <c r="K10369" s="545" t="s">
        <v>19558</v>
      </c>
      <c r="L10369" s="545" t="s">
        <v>13413</v>
      </c>
      <c r="M10369" s="548" t="s">
        <v>13758</v>
      </c>
      <c r="N10369" s="545" t="s">
        <v>13413</v>
      </c>
      <c r="O10369" s="545" t="s">
        <v>13413</v>
      </c>
      <c r="P10369" s="549">
        <v>7990</v>
      </c>
      <c r="Q10369" s="549">
        <v>1</v>
      </c>
      <c r="R10369" s="549">
        <v>32</v>
      </c>
      <c r="S10369" s="548"/>
      <c r="T10369" s="548"/>
      <c r="U10369" s="99"/>
    </row>
    <row r="10370" spans="1:21" ht="19.5" customHeight="1">
      <c r="A10370" s="545">
        <v>105278</v>
      </c>
      <c r="B10370" s="545" t="s">
        <v>9735</v>
      </c>
      <c r="C10370" s="545" t="s">
        <v>216</v>
      </c>
      <c r="D10370" s="546"/>
      <c r="E10370" s="171" t="str">
        <f t="shared" si="161"/>
        <v>1900</v>
      </c>
      <c r="F10370" s="547">
        <v>0</v>
      </c>
      <c r="G10370" s="548">
        <v>0</v>
      </c>
      <c r="H10370" s="547">
        <v>0</v>
      </c>
      <c r="I10370" s="545" t="s">
        <v>12738</v>
      </c>
      <c r="J10370" s="545"/>
      <c r="K10370" s="545" t="s">
        <v>19559</v>
      </c>
      <c r="L10370" s="545" t="s">
        <v>13413</v>
      </c>
      <c r="M10370" s="548" t="s">
        <v>13758</v>
      </c>
      <c r="N10370" s="545" t="s">
        <v>13413</v>
      </c>
      <c r="O10370" s="545" t="s">
        <v>13413</v>
      </c>
      <c r="P10370" s="549">
        <v>7991</v>
      </c>
      <c r="Q10370" s="549">
        <v>1</v>
      </c>
      <c r="R10370" s="549">
        <v>32</v>
      </c>
      <c r="S10370" s="548"/>
      <c r="T10370" s="548"/>
      <c r="U10370" s="99"/>
    </row>
    <row r="10371" spans="1:21" ht="19.5" customHeight="1">
      <c r="A10371" s="545">
        <v>105279</v>
      </c>
      <c r="B10371" s="545" t="s">
        <v>7429</v>
      </c>
      <c r="C10371" s="545" t="s">
        <v>216</v>
      </c>
      <c r="D10371" s="546">
        <v>43746</v>
      </c>
      <c r="E10371" s="171" t="str">
        <f t="shared" si="161"/>
        <v>2019</v>
      </c>
      <c r="F10371" s="547">
        <v>1092606</v>
      </c>
      <c r="G10371" s="548">
        <v>0.19</v>
      </c>
      <c r="H10371" s="547">
        <v>918156.3</v>
      </c>
      <c r="I10371" s="545" t="s">
        <v>12738</v>
      </c>
      <c r="J10371" s="545" t="s">
        <v>13392</v>
      </c>
      <c r="K10371" s="545" t="s">
        <v>19560</v>
      </c>
      <c r="L10371" s="545" t="s">
        <v>13413</v>
      </c>
      <c r="M10371" s="548" t="s">
        <v>13758</v>
      </c>
      <c r="N10371" s="545" t="s">
        <v>13413</v>
      </c>
      <c r="O10371" s="545" t="s">
        <v>13413</v>
      </c>
      <c r="P10371" s="549">
        <v>7992</v>
      </c>
      <c r="Q10371" s="549">
        <v>1</v>
      </c>
      <c r="R10371" s="549">
        <v>32</v>
      </c>
      <c r="S10371" s="548">
        <v>405</v>
      </c>
      <c r="T10371" s="548"/>
      <c r="U10371" s="99"/>
    </row>
    <row r="10372" spans="1:21" ht="19.5" customHeight="1">
      <c r="A10372" s="545">
        <v>105280</v>
      </c>
      <c r="B10372" s="545" t="s">
        <v>9734</v>
      </c>
      <c r="C10372" s="545" t="s">
        <v>216</v>
      </c>
      <c r="D10372" s="546"/>
      <c r="E10372" s="171" t="str">
        <f t="shared" ref="E10372:E10435" si="162">TEXT(D10372,"YYYY")</f>
        <v>1900</v>
      </c>
      <c r="F10372" s="547">
        <v>0</v>
      </c>
      <c r="G10372" s="548">
        <v>0</v>
      </c>
      <c r="H10372" s="547">
        <v>0</v>
      </c>
      <c r="I10372" s="545" t="s">
        <v>12738</v>
      </c>
      <c r="J10372" s="545"/>
      <c r="K10372" s="545" t="s">
        <v>19561</v>
      </c>
      <c r="L10372" s="545" t="s">
        <v>13413</v>
      </c>
      <c r="M10372" s="548" t="s">
        <v>13758</v>
      </c>
      <c r="N10372" s="545" t="s">
        <v>13413</v>
      </c>
      <c r="O10372" s="545" t="s">
        <v>13413</v>
      </c>
      <c r="P10372" s="549">
        <v>7993</v>
      </c>
      <c r="Q10372" s="549">
        <v>1</v>
      </c>
      <c r="R10372" s="549">
        <v>32</v>
      </c>
      <c r="S10372" s="548"/>
      <c r="T10372" s="548"/>
      <c r="U10372" s="99"/>
    </row>
    <row r="10373" spans="1:21" ht="19.5" customHeight="1">
      <c r="A10373" s="545">
        <v>105281</v>
      </c>
      <c r="B10373" s="545" t="s">
        <v>9734</v>
      </c>
      <c r="C10373" s="545" t="s">
        <v>216</v>
      </c>
      <c r="D10373" s="546"/>
      <c r="E10373" s="171" t="str">
        <f t="shared" si="162"/>
        <v>1900</v>
      </c>
      <c r="F10373" s="547">
        <v>0</v>
      </c>
      <c r="G10373" s="548">
        <v>0</v>
      </c>
      <c r="H10373" s="547">
        <v>0</v>
      </c>
      <c r="I10373" s="545" t="s">
        <v>12738</v>
      </c>
      <c r="J10373" s="545"/>
      <c r="K10373" s="545" t="s">
        <v>19562</v>
      </c>
      <c r="L10373" s="545" t="s">
        <v>13413</v>
      </c>
      <c r="M10373" s="548" t="s">
        <v>13758</v>
      </c>
      <c r="N10373" s="545" t="s">
        <v>13413</v>
      </c>
      <c r="O10373" s="545" t="s">
        <v>13413</v>
      </c>
      <c r="P10373" s="549">
        <v>7994</v>
      </c>
      <c r="Q10373" s="549">
        <v>1</v>
      </c>
      <c r="R10373" s="549">
        <v>32</v>
      </c>
      <c r="S10373" s="548"/>
      <c r="T10373" s="548"/>
      <c r="U10373" s="99"/>
    </row>
    <row r="10374" spans="1:21" ht="19.5" customHeight="1">
      <c r="A10374" s="545">
        <v>105282</v>
      </c>
      <c r="B10374" s="545" t="s">
        <v>9734</v>
      </c>
      <c r="C10374" s="545" t="s">
        <v>216</v>
      </c>
      <c r="D10374" s="546"/>
      <c r="E10374" s="171" t="str">
        <f t="shared" si="162"/>
        <v>1900</v>
      </c>
      <c r="F10374" s="547">
        <v>0</v>
      </c>
      <c r="G10374" s="548">
        <v>0</v>
      </c>
      <c r="H10374" s="547">
        <v>0</v>
      </c>
      <c r="I10374" s="545" t="s">
        <v>12738</v>
      </c>
      <c r="J10374" s="545"/>
      <c r="K10374" s="545" t="s">
        <v>19563</v>
      </c>
      <c r="L10374" s="545" t="s">
        <v>13413</v>
      </c>
      <c r="M10374" s="548" t="s">
        <v>13758</v>
      </c>
      <c r="N10374" s="545" t="s">
        <v>13413</v>
      </c>
      <c r="O10374" s="545" t="s">
        <v>13413</v>
      </c>
      <c r="P10374" s="549">
        <v>7995</v>
      </c>
      <c r="Q10374" s="549">
        <v>1</v>
      </c>
      <c r="R10374" s="549">
        <v>32</v>
      </c>
      <c r="S10374" s="548"/>
      <c r="T10374" s="548"/>
      <c r="U10374" s="99"/>
    </row>
    <row r="10375" spans="1:21" ht="19.5" customHeight="1">
      <c r="A10375" s="545">
        <v>105283</v>
      </c>
      <c r="B10375" s="545" t="s">
        <v>9733</v>
      </c>
      <c r="C10375" s="545" t="s">
        <v>216</v>
      </c>
      <c r="D10375" s="546"/>
      <c r="E10375" s="171" t="str">
        <f t="shared" si="162"/>
        <v>1900</v>
      </c>
      <c r="F10375" s="547">
        <v>0</v>
      </c>
      <c r="G10375" s="548">
        <v>0</v>
      </c>
      <c r="H10375" s="547">
        <v>0</v>
      </c>
      <c r="I10375" s="545" t="s">
        <v>12762</v>
      </c>
      <c r="J10375" s="545"/>
      <c r="K10375" s="545" t="s">
        <v>19564</v>
      </c>
      <c r="L10375" s="545" t="s">
        <v>13413</v>
      </c>
      <c r="M10375" s="548" t="s">
        <v>13758</v>
      </c>
      <c r="N10375" s="545" t="s">
        <v>13413</v>
      </c>
      <c r="O10375" s="545" t="s">
        <v>13413</v>
      </c>
      <c r="P10375" s="549">
        <v>7996</v>
      </c>
      <c r="Q10375" s="549">
        <v>1</v>
      </c>
      <c r="R10375" s="549">
        <v>8</v>
      </c>
      <c r="S10375" s="548"/>
      <c r="T10375" s="548"/>
      <c r="U10375" s="99"/>
    </row>
    <row r="10376" spans="1:21" ht="19.5" customHeight="1">
      <c r="A10376" s="545">
        <v>105284</v>
      </c>
      <c r="B10376" s="545" t="s">
        <v>1144</v>
      </c>
      <c r="C10376" s="545" t="s">
        <v>216</v>
      </c>
      <c r="D10376" s="546"/>
      <c r="E10376" s="171" t="str">
        <f t="shared" si="162"/>
        <v>1900</v>
      </c>
      <c r="F10376" s="547">
        <v>0</v>
      </c>
      <c r="G10376" s="548">
        <v>0</v>
      </c>
      <c r="H10376" s="547">
        <v>0</v>
      </c>
      <c r="I10376" s="545" t="s">
        <v>12762</v>
      </c>
      <c r="J10376" s="545"/>
      <c r="K10376" s="545" t="s">
        <v>19565</v>
      </c>
      <c r="L10376" s="545" t="s">
        <v>13413</v>
      </c>
      <c r="M10376" s="548" t="s">
        <v>13758</v>
      </c>
      <c r="N10376" s="545" t="s">
        <v>13413</v>
      </c>
      <c r="O10376" s="545" t="s">
        <v>13413</v>
      </c>
      <c r="P10376" s="549">
        <v>7997</v>
      </c>
      <c r="Q10376" s="549">
        <v>1</v>
      </c>
      <c r="R10376" s="549">
        <v>8</v>
      </c>
      <c r="S10376" s="548"/>
      <c r="T10376" s="548"/>
      <c r="U10376" s="99"/>
    </row>
    <row r="10377" spans="1:21" ht="19.5" customHeight="1">
      <c r="A10377" s="545">
        <v>105285</v>
      </c>
      <c r="B10377" s="545" t="s">
        <v>1118</v>
      </c>
      <c r="C10377" s="545" t="s">
        <v>216</v>
      </c>
      <c r="D10377" s="546"/>
      <c r="E10377" s="171" t="str">
        <f t="shared" si="162"/>
        <v>1900</v>
      </c>
      <c r="F10377" s="547">
        <v>0</v>
      </c>
      <c r="G10377" s="548">
        <v>0</v>
      </c>
      <c r="H10377" s="547">
        <v>0</v>
      </c>
      <c r="I10377" s="545" t="s">
        <v>12762</v>
      </c>
      <c r="J10377" s="545"/>
      <c r="K10377" s="545" t="s">
        <v>19566</v>
      </c>
      <c r="L10377" s="545" t="s">
        <v>13413</v>
      </c>
      <c r="M10377" s="548" t="s">
        <v>13758</v>
      </c>
      <c r="N10377" s="545" t="s">
        <v>13413</v>
      </c>
      <c r="O10377" s="545" t="s">
        <v>13413</v>
      </c>
      <c r="P10377" s="549">
        <v>7998</v>
      </c>
      <c r="Q10377" s="549">
        <v>1</v>
      </c>
      <c r="R10377" s="549">
        <v>8</v>
      </c>
      <c r="S10377" s="548"/>
      <c r="T10377" s="548"/>
      <c r="U10377" s="99"/>
    </row>
    <row r="10378" spans="1:21" ht="19.5" customHeight="1">
      <c r="A10378" s="545">
        <v>105286</v>
      </c>
      <c r="B10378" s="545" t="s">
        <v>9732</v>
      </c>
      <c r="C10378" s="545" t="s">
        <v>216</v>
      </c>
      <c r="D10378" s="546"/>
      <c r="E10378" s="171" t="str">
        <f t="shared" si="162"/>
        <v>1900</v>
      </c>
      <c r="F10378" s="547">
        <v>0</v>
      </c>
      <c r="G10378" s="548">
        <v>0</v>
      </c>
      <c r="H10378" s="547">
        <v>0</v>
      </c>
      <c r="I10378" s="545" t="s">
        <v>12762</v>
      </c>
      <c r="J10378" s="545"/>
      <c r="K10378" s="545" t="s">
        <v>19567</v>
      </c>
      <c r="L10378" s="545" t="s">
        <v>13413</v>
      </c>
      <c r="M10378" s="548" t="s">
        <v>13758</v>
      </c>
      <c r="N10378" s="545" t="s">
        <v>13413</v>
      </c>
      <c r="O10378" s="545" t="s">
        <v>13413</v>
      </c>
      <c r="P10378" s="549">
        <v>7999</v>
      </c>
      <c r="Q10378" s="549">
        <v>1</v>
      </c>
      <c r="R10378" s="549">
        <v>8</v>
      </c>
      <c r="S10378" s="548"/>
      <c r="T10378" s="548"/>
      <c r="U10378" s="99"/>
    </row>
    <row r="10379" spans="1:21" ht="19.5" customHeight="1">
      <c r="A10379" s="545">
        <v>105287</v>
      </c>
      <c r="B10379" s="545" t="s">
        <v>1142</v>
      </c>
      <c r="C10379" s="545" t="s">
        <v>216</v>
      </c>
      <c r="D10379" s="546"/>
      <c r="E10379" s="171" t="str">
        <f t="shared" si="162"/>
        <v>1900</v>
      </c>
      <c r="F10379" s="547">
        <v>0</v>
      </c>
      <c r="G10379" s="548">
        <v>0</v>
      </c>
      <c r="H10379" s="547">
        <v>0</v>
      </c>
      <c r="I10379" s="545" t="s">
        <v>12762</v>
      </c>
      <c r="J10379" s="545"/>
      <c r="K10379" s="545" t="s">
        <v>19568</v>
      </c>
      <c r="L10379" s="545" t="s">
        <v>13413</v>
      </c>
      <c r="M10379" s="548" t="s">
        <v>13758</v>
      </c>
      <c r="N10379" s="545" t="s">
        <v>13413</v>
      </c>
      <c r="O10379" s="545" t="s">
        <v>13413</v>
      </c>
      <c r="P10379" s="549">
        <v>8000</v>
      </c>
      <c r="Q10379" s="549">
        <v>1</v>
      </c>
      <c r="R10379" s="549">
        <v>8</v>
      </c>
      <c r="S10379" s="548"/>
      <c r="T10379" s="548"/>
      <c r="U10379" s="99"/>
    </row>
    <row r="10380" spans="1:21" ht="19.5" customHeight="1">
      <c r="A10380" s="545">
        <v>105288</v>
      </c>
      <c r="B10380" s="545" t="s">
        <v>1138</v>
      </c>
      <c r="C10380" s="545" t="s">
        <v>216</v>
      </c>
      <c r="D10380" s="546"/>
      <c r="E10380" s="171" t="str">
        <f t="shared" si="162"/>
        <v>1900</v>
      </c>
      <c r="F10380" s="547">
        <v>0</v>
      </c>
      <c r="G10380" s="548">
        <v>0</v>
      </c>
      <c r="H10380" s="547">
        <v>0</v>
      </c>
      <c r="I10380" s="545" t="s">
        <v>12762</v>
      </c>
      <c r="J10380" s="545"/>
      <c r="K10380" s="545" t="s">
        <v>19569</v>
      </c>
      <c r="L10380" s="545" t="s">
        <v>13413</v>
      </c>
      <c r="M10380" s="548" t="s">
        <v>13758</v>
      </c>
      <c r="N10380" s="545" t="s">
        <v>13413</v>
      </c>
      <c r="O10380" s="545" t="s">
        <v>13413</v>
      </c>
      <c r="P10380" s="549">
        <v>8001</v>
      </c>
      <c r="Q10380" s="549">
        <v>1</v>
      </c>
      <c r="R10380" s="549">
        <v>8</v>
      </c>
      <c r="S10380" s="548"/>
      <c r="T10380" s="548"/>
      <c r="U10380" s="99"/>
    </row>
    <row r="10381" spans="1:21" ht="19.5" customHeight="1">
      <c r="A10381" s="545">
        <v>105289</v>
      </c>
      <c r="B10381" s="545" t="s">
        <v>9731</v>
      </c>
      <c r="C10381" s="545" t="s">
        <v>216</v>
      </c>
      <c r="D10381" s="546"/>
      <c r="E10381" s="171" t="str">
        <f t="shared" si="162"/>
        <v>1900</v>
      </c>
      <c r="F10381" s="547">
        <v>0</v>
      </c>
      <c r="G10381" s="548">
        <v>0</v>
      </c>
      <c r="H10381" s="547">
        <v>0</v>
      </c>
      <c r="I10381" s="545" t="s">
        <v>12762</v>
      </c>
      <c r="J10381" s="545"/>
      <c r="K10381" s="545" t="s">
        <v>19570</v>
      </c>
      <c r="L10381" s="545" t="s">
        <v>13413</v>
      </c>
      <c r="M10381" s="548" t="s">
        <v>13758</v>
      </c>
      <c r="N10381" s="545" t="s">
        <v>13413</v>
      </c>
      <c r="O10381" s="545" t="s">
        <v>13413</v>
      </c>
      <c r="P10381" s="549">
        <v>8002</v>
      </c>
      <c r="Q10381" s="549">
        <v>1</v>
      </c>
      <c r="R10381" s="549">
        <v>8</v>
      </c>
      <c r="S10381" s="548"/>
      <c r="T10381" s="548"/>
      <c r="U10381" s="99"/>
    </row>
    <row r="10382" spans="1:21" ht="19.5" customHeight="1">
      <c r="A10382" s="545">
        <v>105290</v>
      </c>
      <c r="B10382" s="545" t="s">
        <v>1129</v>
      </c>
      <c r="C10382" s="545" t="s">
        <v>216</v>
      </c>
      <c r="D10382" s="546"/>
      <c r="E10382" s="171" t="str">
        <f t="shared" si="162"/>
        <v>1900</v>
      </c>
      <c r="F10382" s="547">
        <v>0</v>
      </c>
      <c r="G10382" s="548">
        <v>0</v>
      </c>
      <c r="H10382" s="547">
        <v>0</v>
      </c>
      <c r="I10382" s="545" t="s">
        <v>12762</v>
      </c>
      <c r="J10382" s="545"/>
      <c r="K10382" s="545" t="s">
        <v>19571</v>
      </c>
      <c r="L10382" s="545" t="s">
        <v>13413</v>
      </c>
      <c r="M10382" s="548" t="s">
        <v>13758</v>
      </c>
      <c r="N10382" s="545" t="s">
        <v>13413</v>
      </c>
      <c r="O10382" s="545" t="s">
        <v>13413</v>
      </c>
      <c r="P10382" s="549">
        <v>8003</v>
      </c>
      <c r="Q10382" s="549">
        <v>1</v>
      </c>
      <c r="R10382" s="549">
        <v>8</v>
      </c>
      <c r="S10382" s="548"/>
      <c r="T10382" s="548"/>
      <c r="U10382" s="99"/>
    </row>
    <row r="10383" spans="1:21" ht="19.5" customHeight="1">
      <c r="A10383" s="545">
        <v>105291</v>
      </c>
      <c r="B10383" s="545" t="s">
        <v>9730</v>
      </c>
      <c r="C10383" s="545" t="s">
        <v>216</v>
      </c>
      <c r="D10383" s="546"/>
      <c r="E10383" s="171" t="str">
        <f t="shared" si="162"/>
        <v>1900</v>
      </c>
      <c r="F10383" s="547">
        <v>0</v>
      </c>
      <c r="G10383" s="548">
        <v>0</v>
      </c>
      <c r="H10383" s="547">
        <v>0</v>
      </c>
      <c r="I10383" s="545" t="s">
        <v>12762</v>
      </c>
      <c r="J10383" s="545"/>
      <c r="K10383" s="545" t="s">
        <v>19572</v>
      </c>
      <c r="L10383" s="545" t="s">
        <v>13413</v>
      </c>
      <c r="M10383" s="548" t="s">
        <v>13758</v>
      </c>
      <c r="N10383" s="545" t="s">
        <v>13413</v>
      </c>
      <c r="O10383" s="545" t="s">
        <v>13413</v>
      </c>
      <c r="P10383" s="549">
        <v>8004</v>
      </c>
      <c r="Q10383" s="549">
        <v>1</v>
      </c>
      <c r="R10383" s="549">
        <v>8</v>
      </c>
      <c r="S10383" s="548"/>
      <c r="T10383" s="548"/>
      <c r="U10383" s="99"/>
    </row>
    <row r="10384" spans="1:21" ht="19.5" customHeight="1">
      <c r="A10384" s="545">
        <v>105292</v>
      </c>
      <c r="B10384" s="545" t="s">
        <v>9729</v>
      </c>
      <c r="C10384" s="545" t="s">
        <v>216</v>
      </c>
      <c r="D10384" s="546"/>
      <c r="E10384" s="171" t="str">
        <f t="shared" si="162"/>
        <v>1900</v>
      </c>
      <c r="F10384" s="547">
        <v>0</v>
      </c>
      <c r="G10384" s="548">
        <v>0</v>
      </c>
      <c r="H10384" s="547">
        <v>0</v>
      </c>
      <c r="I10384" s="545" t="s">
        <v>12762</v>
      </c>
      <c r="J10384" s="545"/>
      <c r="K10384" s="545" t="s">
        <v>19573</v>
      </c>
      <c r="L10384" s="545" t="s">
        <v>13413</v>
      </c>
      <c r="M10384" s="548" t="s">
        <v>13758</v>
      </c>
      <c r="N10384" s="545" t="s">
        <v>13413</v>
      </c>
      <c r="O10384" s="545" t="s">
        <v>13413</v>
      </c>
      <c r="P10384" s="549">
        <v>8005</v>
      </c>
      <c r="Q10384" s="549">
        <v>1</v>
      </c>
      <c r="R10384" s="549">
        <v>8</v>
      </c>
      <c r="S10384" s="548"/>
      <c r="T10384" s="548"/>
      <c r="U10384" s="99"/>
    </row>
    <row r="10385" spans="1:21" ht="19.5" customHeight="1">
      <c r="A10385" s="545">
        <v>105293</v>
      </c>
      <c r="B10385" s="545" t="s">
        <v>12485</v>
      </c>
      <c r="C10385" s="545" t="s">
        <v>216</v>
      </c>
      <c r="D10385" s="546"/>
      <c r="E10385" s="171" t="str">
        <f t="shared" si="162"/>
        <v>1900</v>
      </c>
      <c r="F10385" s="547">
        <v>0</v>
      </c>
      <c r="G10385" s="548">
        <v>0</v>
      </c>
      <c r="H10385" s="547">
        <v>0</v>
      </c>
      <c r="I10385" s="545" t="s">
        <v>12762</v>
      </c>
      <c r="J10385" s="545"/>
      <c r="K10385" s="545" t="s">
        <v>19574</v>
      </c>
      <c r="L10385" s="545" t="s">
        <v>13413</v>
      </c>
      <c r="M10385" s="548" t="s">
        <v>13758</v>
      </c>
      <c r="N10385" s="545" t="s">
        <v>13413</v>
      </c>
      <c r="O10385" s="545" t="s">
        <v>13413</v>
      </c>
      <c r="P10385" s="549">
        <v>8006</v>
      </c>
      <c r="Q10385" s="549">
        <v>1</v>
      </c>
      <c r="R10385" s="549">
        <v>8</v>
      </c>
      <c r="S10385" s="548"/>
      <c r="T10385" s="548"/>
      <c r="U10385" s="99"/>
    </row>
    <row r="10386" spans="1:21" ht="19.5" customHeight="1">
      <c r="A10386" s="545">
        <v>105294</v>
      </c>
      <c r="B10386" s="545" t="s">
        <v>1117</v>
      </c>
      <c r="C10386" s="545" t="s">
        <v>216</v>
      </c>
      <c r="D10386" s="546"/>
      <c r="E10386" s="171" t="str">
        <f t="shared" si="162"/>
        <v>1900</v>
      </c>
      <c r="F10386" s="547">
        <v>0</v>
      </c>
      <c r="G10386" s="548">
        <v>0</v>
      </c>
      <c r="H10386" s="547">
        <v>0</v>
      </c>
      <c r="I10386" s="545" t="s">
        <v>12762</v>
      </c>
      <c r="J10386" s="545"/>
      <c r="K10386" s="545" t="s">
        <v>19575</v>
      </c>
      <c r="L10386" s="545" t="s">
        <v>13413</v>
      </c>
      <c r="M10386" s="548" t="s">
        <v>13758</v>
      </c>
      <c r="N10386" s="545" t="s">
        <v>13413</v>
      </c>
      <c r="O10386" s="545" t="s">
        <v>13413</v>
      </c>
      <c r="P10386" s="549">
        <v>8007</v>
      </c>
      <c r="Q10386" s="549">
        <v>1</v>
      </c>
      <c r="R10386" s="549">
        <v>8</v>
      </c>
      <c r="S10386" s="548"/>
      <c r="T10386" s="548"/>
      <c r="U10386" s="99"/>
    </row>
    <row r="10387" spans="1:21" ht="19.5" customHeight="1">
      <c r="A10387" s="545">
        <v>105295</v>
      </c>
      <c r="B10387" s="545" t="s">
        <v>1116</v>
      </c>
      <c r="C10387" s="545" t="s">
        <v>216</v>
      </c>
      <c r="D10387" s="546"/>
      <c r="E10387" s="171" t="str">
        <f t="shared" si="162"/>
        <v>1900</v>
      </c>
      <c r="F10387" s="547">
        <v>0</v>
      </c>
      <c r="G10387" s="548">
        <v>0</v>
      </c>
      <c r="H10387" s="547">
        <v>0</v>
      </c>
      <c r="I10387" s="545" t="s">
        <v>12762</v>
      </c>
      <c r="J10387" s="545"/>
      <c r="K10387" s="545" t="s">
        <v>19576</v>
      </c>
      <c r="L10387" s="545" t="s">
        <v>13413</v>
      </c>
      <c r="M10387" s="548" t="s">
        <v>13758</v>
      </c>
      <c r="N10387" s="545" t="s">
        <v>13413</v>
      </c>
      <c r="O10387" s="545" t="s">
        <v>13413</v>
      </c>
      <c r="P10387" s="549">
        <v>8008</v>
      </c>
      <c r="Q10387" s="549">
        <v>1</v>
      </c>
      <c r="R10387" s="549">
        <v>8</v>
      </c>
      <c r="S10387" s="548"/>
      <c r="T10387" s="548"/>
      <c r="U10387" s="99"/>
    </row>
    <row r="10388" spans="1:21" ht="19.5" customHeight="1">
      <c r="A10388" s="545">
        <v>105296</v>
      </c>
      <c r="B10388" s="545" t="s">
        <v>9728</v>
      </c>
      <c r="C10388" s="545" t="s">
        <v>216</v>
      </c>
      <c r="D10388" s="546"/>
      <c r="E10388" s="171" t="str">
        <f t="shared" si="162"/>
        <v>1900</v>
      </c>
      <c r="F10388" s="547">
        <v>0</v>
      </c>
      <c r="G10388" s="548">
        <v>0</v>
      </c>
      <c r="H10388" s="547">
        <v>0</v>
      </c>
      <c r="I10388" s="545" t="s">
        <v>12762</v>
      </c>
      <c r="J10388" s="545"/>
      <c r="K10388" s="545" t="s">
        <v>19577</v>
      </c>
      <c r="L10388" s="545" t="s">
        <v>13413</v>
      </c>
      <c r="M10388" s="548" t="s">
        <v>13758</v>
      </c>
      <c r="N10388" s="545" t="s">
        <v>13413</v>
      </c>
      <c r="O10388" s="545" t="s">
        <v>13413</v>
      </c>
      <c r="P10388" s="549">
        <v>8009</v>
      </c>
      <c r="Q10388" s="549">
        <v>1</v>
      </c>
      <c r="R10388" s="549">
        <v>8</v>
      </c>
      <c r="S10388" s="548"/>
      <c r="T10388" s="548"/>
      <c r="U10388" s="99"/>
    </row>
    <row r="10389" spans="1:21" ht="19.5" customHeight="1">
      <c r="A10389" s="545">
        <v>105297</v>
      </c>
      <c r="B10389" s="545" t="s">
        <v>9727</v>
      </c>
      <c r="C10389" s="545" t="s">
        <v>216</v>
      </c>
      <c r="D10389" s="546"/>
      <c r="E10389" s="171" t="str">
        <f t="shared" si="162"/>
        <v>1900</v>
      </c>
      <c r="F10389" s="547">
        <v>0</v>
      </c>
      <c r="G10389" s="548">
        <v>0</v>
      </c>
      <c r="H10389" s="547">
        <v>0</v>
      </c>
      <c r="I10389" s="545" t="s">
        <v>12762</v>
      </c>
      <c r="J10389" s="545"/>
      <c r="K10389" s="545" t="s">
        <v>19578</v>
      </c>
      <c r="L10389" s="545" t="s">
        <v>13413</v>
      </c>
      <c r="M10389" s="548" t="s">
        <v>13758</v>
      </c>
      <c r="N10389" s="545" t="s">
        <v>13413</v>
      </c>
      <c r="O10389" s="545" t="s">
        <v>13413</v>
      </c>
      <c r="P10389" s="549">
        <v>8010</v>
      </c>
      <c r="Q10389" s="549">
        <v>1</v>
      </c>
      <c r="R10389" s="549">
        <v>8</v>
      </c>
      <c r="S10389" s="548"/>
      <c r="T10389" s="548"/>
      <c r="U10389" s="99"/>
    </row>
    <row r="10390" spans="1:21" ht="19.5" customHeight="1">
      <c r="A10390" s="545">
        <v>105298</v>
      </c>
      <c r="B10390" s="545" t="s">
        <v>1141</v>
      </c>
      <c r="C10390" s="545" t="s">
        <v>216</v>
      </c>
      <c r="D10390" s="546"/>
      <c r="E10390" s="171" t="str">
        <f t="shared" si="162"/>
        <v>1900</v>
      </c>
      <c r="F10390" s="547">
        <v>0</v>
      </c>
      <c r="G10390" s="548">
        <v>0</v>
      </c>
      <c r="H10390" s="547">
        <v>0</v>
      </c>
      <c r="I10390" s="545" t="s">
        <v>12762</v>
      </c>
      <c r="J10390" s="545"/>
      <c r="K10390" s="545" t="s">
        <v>19579</v>
      </c>
      <c r="L10390" s="545" t="s">
        <v>13413</v>
      </c>
      <c r="M10390" s="548" t="s">
        <v>13758</v>
      </c>
      <c r="N10390" s="545" t="s">
        <v>13413</v>
      </c>
      <c r="O10390" s="545" t="s">
        <v>13413</v>
      </c>
      <c r="P10390" s="549">
        <v>8011</v>
      </c>
      <c r="Q10390" s="549">
        <v>1</v>
      </c>
      <c r="R10390" s="549">
        <v>8</v>
      </c>
      <c r="S10390" s="548"/>
      <c r="T10390" s="548"/>
      <c r="U10390" s="99"/>
    </row>
    <row r="10391" spans="1:21" ht="19.5" customHeight="1">
      <c r="A10391" s="545">
        <v>105299</v>
      </c>
      <c r="B10391" s="545" t="s">
        <v>1119</v>
      </c>
      <c r="C10391" s="545" t="s">
        <v>216</v>
      </c>
      <c r="D10391" s="546"/>
      <c r="E10391" s="171" t="str">
        <f t="shared" si="162"/>
        <v>1900</v>
      </c>
      <c r="F10391" s="547">
        <v>0</v>
      </c>
      <c r="G10391" s="548">
        <v>0</v>
      </c>
      <c r="H10391" s="547">
        <v>0</v>
      </c>
      <c r="I10391" s="545" t="s">
        <v>12762</v>
      </c>
      <c r="J10391" s="545"/>
      <c r="K10391" s="545" t="s">
        <v>19580</v>
      </c>
      <c r="L10391" s="545" t="s">
        <v>13413</v>
      </c>
      <c r="M10391" s="548" t="s">
        <v>13758</v>
      </c>
      <c r="N10391" s="545" t="s">
        <v>13413</v>
      </c>
      <c r="O10391" s="545" t="s">
        <v>13413</v>
      </c>
      <c r="P10391" s="549">
        <v>8012</v>
      </c>
      <c r="Q10391" s="549">
        <v>1</v>
      </c>
      <c r="R10391" s="549">
        <v>8</v>
      </c>
      <c r="S10391" s="548"/>
      <c r="T10391" s="548"/>
      <c r="U10391" s="99"/>
    </row>
    <row r="10392" spans="1:21" ht="19.5" customHeight="1">
      <c r="A10392" s="545">
        <v>105300</v>
      </c>
      <c r="B10392" s="545" t="s">
        <v>1120</v>
      </c>
      <c r="C10392" s="545" t="s">
        <v>216</v>
      </c>
      <c r="D10392" s="546"/>
      <c r="E10392" s="171" t="str">
        <f t="shared" si="162"/>
        <v>1900</v>
      </c>
      <c r="F10392" s="547">
        <v>0</v>
      </c>
      <c r="G10392" s="548">
        <v>0</v>
      </c>
      <c r="H10392" s="547">
        <v>0</v>
      </c>
      <c r="I10392" s="545" t="s">
        <v>12762</v>
      </c>
      <c r="J10392" s="545"/>
      <c r="K10392" s="545" t="s">
        <v>19581</v>
      </c>
      <c r="L10392" s="545" t="s">
        <v>13413</v>
      </c>
      <c r="M10392" s="548" t="s">
        <v>13758</v>
      </c>
      <c r="N10392" s="545" t="s">
        <v>13413</v>
      </c>
      <c r="O10392" s="545" t="s">
        <v>13413</v>
      </c>
      <c r="P10392" s="549">
        <v>8013</v>
      </c>
      <c r="Q10392" s="549">
        <v>1</v>
      </c>
      <c r="R10392" s="549">
        <v>8</v>
      </c>
      <c r="S10392" s="548"/>
      <c r="T10392" s="548"/>
      <c r="U10392" s="99"/>
    </row>
    <row r="10393" spans="1:21" ht="19.5" customHeight="1">
      <c r="A10393" s="545">
        <v>105301</v>
      </c>
      <c r="B10393" s="545" t="s">
        <v>1121</v>
      </c>
      <c r="C10393" s="545" t="s">
        <v>216</v>
      </c>
      <c r="D10393" s="546"/>
      <c r="E10393" s="171" t="str">
        <f t="shared" si="162"/>
        <v>1900</v>
      </c>
      <c r="F10393" s="547">
        <v>0</v>
      </c>
      <c r="G10393" s="548">
        <v>0</v>
      </c>
      <c r="H10393" s="547">
        <v>0</v>
      </c>
      <c r="I10393" s="545" t="s">
        <v>12762</v>
      </c>
      <c r="J10393" s="545"/>
      <c r="K10393" s="545" t="s">
        <v>19582</v>
      </c>
      <c r="L10393" s="545" t="s">
        <v>13413</v>
      </c>
      <c r="M10393" s="548" t="s">
        <v>13758</v>
      </c>
      <c r="N10393" s="545" t="s">
        <v>13413</v>
      </c>
      <c r="O10393" s="545" t="s">
        <v>13413</v>
      </c>
      <c r="P10393" s="549">
        <v>8014</v>
      </c>
      <c r="Q10393" s="549">
        <v>1</v>
      </c>
      <c r="R10393" s="549">
        <v>8</v>
      </c>
      <c r="S10393" s="548"/>
      <c r="T10393" s="548"/>
      <c r="U10393" s="99"/>
    </row>
    <row r="10394" spans="1:21" ht="19.5" customHeight="1">
      <c r="A10394" s="545">
        <v>105302</v>
      </c>
      <c r="B10394" s="545" t="s">
        <v>1122</v>
      </c>
      <c r="C10394" s="545" t="s">
        <v>216</v>
      </c>
      <c r="D10394" s="546"/>
      <c r="E10394" s="171" t="str">
        <f t="shared" si="162"/>
        <v>1900</v>
      </c>
      <c r="F10394" s="547">
        <v>0</v>
      </c>
      <c r="G10394" s="548">
        <v>0</v>
      </c>
      <c r="H10394" s="547">
        <v>0</v>
      </c>
      <c r="I10394" s="545" t="s">
        <v>12762</v>
      </c>
      <c r="J10394" s="545"/>
      <c r="K10394" s="545" t="s">
        <v>19583</v>
      </c>
      <c r="L10394" s="545" t="s">
        <v>13413</v>
      </c>
      <c r="M10394" s="548" t="s">
        <v>13758</v>
      </c>
      <c r="N10394" s="545" t="s">
        <v>13413</v>
      </c>
      <c r="O10394" s="545" t="s">
        <v>13413</v>
      </c>
      <c r="P10394" s="549">
        <v>8015</v>
      </c>
      <c r="Q10394" s="549">
        <v>1</v>
      </c>
      <c r="R10394" s="549">
        <v>8</v>
      </c>
      <c r="S10394" s="548"/>
      <c r="T10394" s="548"/>
      <c r="U10394" s="99"/>
    </row>
    <row r="10395" spans="1:21" ht="19.5" customHeight="1">
      <c r="A10395" s="545">
        <v>105303</v>
      </c>
      <c r="B10395" s="545" t="s">
        <v>12404</v>
      </c>
      <c r="C10395" s="545" t="s">
        <v>216</v>
      </c>
      <c r="D10395" s="546"/>
      <c r="E10395" s="171" t="str">
        <f t="shared" si="162"/>
        <v>1900</v>
      </c>
      <c r="F10395" s="547">
        <v>0</v>
      </c>
      <c r="G10395" s="548">
        <v>0</v>
      </c>
      <c r="H10395" s="547">
        <v>0</v>
      </c>
      <c r="I10395" s="545" t="s">
        <v>12762</v>
      </c>
      <c r="J10395" s="545"/>
      <c r="K10395" s="545" t="s">
        <v>19584</v>
      </c>
      <c r="L10395" s="545" t="s">
        <v>13413</v>
      </c>
      <c r="M10395" s="548" t="s">
        <v>13758</v>
      </c>
      <c r="N10395" s="545" t="s">
        <v>13413</v>
      </c>
      <c r="O10395" s="545" t="s">
        <v>13413</v>
      </c>
      <c r="P10395" s="549">
        <v>8016</v>
      </c>
      <c r="Q10395" s="549">
        <v>1</v>
      </c>
      <c r="R10395" s="549">
        <v>8</v>
      </c>
      <c r="S10395" s="548"/>
      <c r="T10395" s="548"/>
      <c r="U10395" s="99"/>
    </row>
    <row r="10396" spans="1:21" ht="19.5" customHeight="1">
      <c r="A10396" s="545">
        <v>105304</v>
      </c>
      <c r="B10396" s="545" t="s">
        <v>9726</v>
      </c>
      <c r="C10396" s="545" t="s">
        <v>216</v>
      </c>
      <c r="D10396" s="546"/>
      <c r="E10396" s="171" t="str">
        <f t="shared" si="162"/>
        <v>1900</v>
      </c>
      <c r="F10396" s="547">
        <v>0</v>
      </c>
      <c r="G10396" s="548">
        <v>0</v>
      </c>
      <c r="H10396" s="547">
        <v>0</v>
      </c>
      <c r="I10396" s="545" t="s">
        <v>12762</v>
      </c>
      <c r="J10396" s="545"/>
      <c r="K10396" s="545" t="s">
        <v>19585</v>
      </c>
      <c r="L10396" s="545" t="s">
        <v>13413</v>
      </c>
      <c r="M10396" s="548" t="s">
        <v>13758</v>
      </c>
      <c r="N10396" s="545" t="s">
        <v>13413</v>
      </c>
      <c r="O10396" s="545" t="s">
        <v>13413</v>
      </c>
      <c r="P10396" s="549">
        <v>8017</v>
      </c>
      <c r="Q10396" s="549">
        <v>1</v>
      </c>
      <c r="R10396" s="549">
        <v>8</v>
      </c>
      <c r="S10396" s="548"/>
      <c r="T10396" s="548"/>
      <c r="U10396" s="99"/>
    </row>
    <row r="10397" spans="1:21" ht="19.5" customHeight="1">
      <c r="A10397" s="545">
        <v>105305</v>
      </c>
      <c r="B10397" s="545" t="s">
        <v>9725</v>
      </c>
      <c r="C10397" s="545" t="s">
        <v>216</v>
      </c>
      <c r="D10397" s="546"/>
      <c r="E10397" s="171" t="str">
        <f t="shared" si="162"/>
        <v>1900</v>
      </c>
      <c r="F10397" s="547">
        <v>0</v>
      </c>
      <c r="G10397" s="548">
        <v>0</v>
      </c>
      <c r="H10397" s="547">
        <v>0</v>
      </c>
      <c r="I10397" s="545" t="s">
        <v>12762</v>
      </c>
      <c r="J10397" s="545"/>
      <c r="K10397" s="545" t="s">
        <v>19586</v>
      </c>
      <c r="L10397" s="545" t="s">
        <v>13413</v>
      </c>
      <c r="M10397" s="548" t="s">
        <v>13758</v>
      </c>
      <c r="N10397" s="545" t="s">
        <v>13413</v>
      </c>
      <c r="O10397" s="545" t="s">
        <v>13413</v>
      </c>
      <c r="P10397" s="549">
        <v>8018</v>
      </c>
      <c r="Q10397" s="549">
        <v>1</v>
      </c>
      <c r="R10397" s="549">
        <v>8</v>
      </c>
      <c r="S10397" s="548"/>
      <c r="T10397" s="548"/>
      <c r="U10397" s="99"/>
    </row>
    <row r="10398" spans="1:21" ht="19.5" customHeight="1">
      <c r="A10398" s="545">
        <v>105306</v>
      </c>
      <c r="B10398" s="545" t="s">
        <v>12486</v>
      </c>
      <c r="C10398" s="545" t="s">
        <v>216</v>
      </c>
      <c r="D10398" s="546"/>
      <c r="E10398" s="171" t="str">
        <f t="shared" si="162"/>
        <v>1900</v>
      </c>
      <c r="F10398" s="547">
        <v>0</v>
      </c>
      <c r="G10398" s="548">
        <v>0</v>
      </c>
      <c r="H10398" s="547">
        <v>0</v>
      </c>
      <c r="I10398" s="545" t="s">
        <v>12762</v>
      </c>
      <c r="J10398" s="545"/>
      <c r="K10398" s="545" t="s">
        <v>19587</v>
      </c>
      <c r="L10398" s="545" t="s">
        <v>13413</v>
      </c>
      <c r="M10398" s="548" t="s">
        <v>13758</v>
      </c>
      <c r="N10398" s="545" t="s">
        <v>13413</v>
      </c>
      <c r="O10398" s="545" t="s">
        <v>13413</v>
      </c>
      <c r="P10398" s="549">
        <v>8019</v>
      </c>
      <c r="Q10398" s="549">
        <v>1</v>
      </c>
      <c r="R10398" s="549">
        <v>8</v>
      </c>
      <c r="S10398" s="548"/>
      <c r="T10398" s="548"/>
      <c r="U10398" s="99"/>
    </row>
    <row r="10399" spans="1:21" ht="19.5" customHeight="1">
      <c r="A10399" s="545">
        <v>105307</v>
      </c>
      <c r="B10399" s="545" t="s">
        <v>1140</v>
      </c>
      <c r="C10399" s="545" t="s">
        <v>216</v>
      </c>
      <c r="D10399" s="546"/>
      <c r="E10399" s="171" t="str">
        <f t="shared" si="162"/>
        <v>1900</v>
      </c>
      <c r="F10399" s="547">
        <v>0</v>
      </c>
      <c r="G10399" s="548">
        <v>0</v>
      </c>
      <c r="H10399" s="547">
        <v>0</v>
      </c>
      <c r="I10399" s="545" t="s">
        <v>12762</v>
      </c>
      <c r="J10399" s="545"/>
      <c r="K10399" s="545" t="s">
        <v>19588</v>
      </c>
      <c r="L10399" s="545" t="s">
        <v>13413</v>
      </c>
      <c r="M10399" s="548" t="s">
        <v>13758</v>
      </c>
      <c r="N10399" s="545" t="s">
        <v>13413</v>
      </c>
      <c r="O10399" s="545" t="s">
        <v>13413</v>
      </c>
      <c r="P10399" s="549">
        <v>8020</v>
      </c>
      <c r="Q10399" s="549">
        <v>1</v>
      </c>
      <c r="R10399" s="549">
        <v>8</v>
      </c>
      <c r="S10399" s="548"/>
      <c r="T10399" s="548"/>
      <c r="U10399" s="99"/>
    </row>
    <row r="10400" spans="1:21" ht="19.5" customHeight="1">
      <c r="A10400" s="545">
        <v>105308</v>
      </c>
      <c r="B10400" s="545" t="s">
        <v>9724</v>
      </c>
      <c r="C10400" s="545" t="s">
        <v>209</v>
      </c>
      <c r="D10400" s="546"/>
      <c r="E10400" s="171" t="str">
        <f t="shared" si="162"/>
        <v>1900</v>
      </c>
      <c r="F10400" s="547">
        <v>0</v>
      </c>
      <c r="G10400" s="548">
        <v>0</v>
      </c>
      <c r="H10400" s="547">
        <v>0</v>
      </c>
      <c r="I10400" s="545" t="s">
        <v>12675</v>
      </c>
      <c r="J10400" s="545"/>
      <c r="K10400" s="545" t="s">
        <v>13413</v>
      </c>
      <c r="L10400" s="545" t="s">
        <v>13413</v>
      </c>
      <c r="M10400" s="548" t="s">
        <v>13758</v>
      </c>
      <c r="N10400" s="545" t="s">
        <v>13413</v>
      </c>
      <c r="O10400" s="545" t="s">
        <v>13413</v>
      </c>
      <c r="P10400" s="549">
        <v>8021</v>
      </c>
      <c r="Q10400" s="549">
        <v>1</v>
      </c>
      <c r="R10400" s="549">
        <v>15</v>
      </c>
      <c r="S10400" s="548"/>
      <c r="T10400" s="548"/>
      <c r="U10400" s="99"/>
    </row>
    <row r="10401" spans="1:21" ht="19.5" customHeight="1">
      <c r="A10401" s="545">
        <v>105309</v>
      </c>
      <c r="B10401" s="545" t="s">
        <v>968</v>
      </c>
      <c r="C10401" s="545" t="s">
        <v>216</v>
      </c>
      <c r="D10401" s="546"/>
      <c r="E10401" s="171" t="str">
        <f t="shared" si="162"/>
        <v>1900</v>
      </c>
      <c r="F10401" s="547">
        <v>0</v>
      </c>
      <c r="G10401" s="548">
        <v>0</v>
      </c>
      <c r="H10401" s="547">
        <v>0</v>
      </c>
      <c r="I10401" s="545" t="s">
        <v>12668</v>
      </c>
      <c r="J10401" s="545"/>
      <c r="K10401" s="545" t="s">
        <v>19589</v>
      </c>
      <c r="L10401" s="545" t="s">
        <v>13413</v>
      </c>
      <c r="M10401" s="548" t="s">
        <v>13758</v>
      </c>
      <c r="N10401" s="545" t="s">
        <v>13413</v>
      </c>
      <c r="O10401" s="545" t="s">
        <v>13413</v>
      </c>
      <c r="P10401" s="549">
        <v>8022</v>
      </c>
      <c r="Q10401" s="549">
        <v>1</v>
      </c>
      <c r="R10401" s="549">
        <v>7</v>
      </c>
      <c r="S10401" s="548"/>
      <c r="T10401" s="548"/>
      <c r="U10401" s="99"/>
    </row>
    <row r="10402" spans="1:21" ht="19.5" customHeight="1">
      <c r="A10402" s="545">
        <v>105310</v>
      </c>
      <c r="B10402" s="545" t="s">
        <v>1014</v>
      </c>
      <c r="C10402" s="545" t="s">
        <v>216</v>
      </c>
      <c r="D10402" s="546"/>
      <c r="E10402" s="171" t="str">
        <f t="shared" si="162"/>
        <v>1900</v>
      </c>
      <c r="F10402" s="547">
        <v>0</v>
      </c>
      <c r="G10402" s="548">
        <v>0</v>
      </c>
      <c r="H10402" s="547">
        <v>0</v>
      </c>
      <c r="I10402" s="545" t="s">
        <v>12668</v>
      </c>
      <c r="J10402" s="545"/>
      <c r="K10402" s="545" t="s">
        <v>19590</v>
      </c>
      <c r="L10402" s="545" t="s">
        <v>13413</v>
      </c>
      <c r="M10402" s="548" t="s">
        <v>13758</v>
      </c>
      <c r="N10402" s="545" t="s">
        <v>13413</v>
      </c>
      <c r="O10402" s="545" t="s">
        <v>13413</v>
      </c>
      <c r="P10402" s="549">
        <v>8023</v>
      </c>
      <c r="Q10402" s="549">
        <v>1</v>
      </c>
      <c r="R10402" s="549">
        <v>7</v>
      </c>
      <c r="S10402" s="548"/>
      <c r="T10402" s="548"/>
      <c r="U10402" s="99"/>
    </row>
    <row r="10403" spans="1:21" ht="19.5" customHeight="1">
      <c r="A10403" s="545">
        <v>105311</v>
      </c>
      <c r="B10403" s="545" t="s">
        <v>12405</v>
      </c>
      <c r="C10403" s="545" t="s">
        <v>216</v>
      </c>
      <c r="D10403" s="546"/>
      <c r="E10403" s="171" t="str">
        <f t="shared" si="162"/>
        <v>1900</v>
      </c>
      <c r="F10403" s="547">
        <v>0</v>
      </c>
      <c r="G10403" s="548">
        <v>0</v>
      </c>
      <c r="H10403" s="547">
        <v>0</v>
      </c>
      <c r="I10403" s="545" t="s">
        <v>12762</v>
      </c>
      <c r="J10403" s="545"/>
      <c r="K10403" s="545" t="s">
        <v>19591</v>
      </c>
      <c r="L10403" s="545" t="s">
        <v>13413</v>
      </c>
      <c r="M10403" s="548" t="s">
        <v>13758</v>
      </c>
      <c r="N10403" s="545" t="s">
        <v>13413</v>
      </c>
      <c r="O10403" s="545" t="s">
        <v>13413</v>
      </c>
      <c r="P10403" s="549">
        <v>8024</v>
      </c>
      <c r="Q10403" s="549">
        <v>1</v>
      </c>
      <c r="R10403" s="549">
        <v>8</v>
      </c>
      <c r="S10403" s="548"/>
      <c r="T10403" s="548"/>
      <c r="U10403" s="99"/>
    </row>
    <row r="10404" spans="1:21" ht="19.5" customHeight="1">
      <c r="A10404" s="545">
        <v>105312</v>
      </c>
      <c r="B10404" s="545" t="s">
        <v>9723</v>
      </c>
      <c r="C10404" s="545" t="s">
        <v>216</v>
      </c>
      <c r="D10404" s="546"/>
      <c r="E10404" s="171" t="str">
        <f t="shared" si="162"/>
        <v>1900</v>
      </c>
      <c r="F10404" s="547">
        <v>0</v>
      </c>
      <c r="G10404" s="548">
        <v>0</v>
      </c>
      <c r="H10404" s="547">
        <v>0</v>
      </c>
      <c r="I10404" s="545" t="s">
        <v>12762</v>
      </c>
      <c r="J10404" s="545"/>
      <c r="K10404" s="545" t="s">
        <v>19592</v>
      </c>
      <c r="L10404" s="545" t="s">
        <v>13413</v>
      </c>
      <c r="M10404" s="548" t="s">
        <v>13758</v>
      </c>
      <c r="N10404" s="545" t="s">
        <v>13413</v>
      </c>
      <c r="O10404" s="545" t="s">
        <v>13413</v>
      </c>
      <c r="P10404" s="549">
        <v>8025</v>
      </c>
      <c r="Q10404" s="549">
        <v>1</v>
      </c>
      <c r="R10404" s="549">
        <v>8</v>
      </c>
      <c r="S10404" s="548"/>
      <c r="T10404" s="548"/>
      <c r="U10404" s="99"/>
    </row>
    <row r="10405" spans="1:21" ht="19.5" customHeight="1">
      <c r="A10405" s="545">
        <v>105313</v>
      </c>
      <c r="B10405" s="545" t="s">
        <v>1139</v>
      </c>
      <c r="C10405" s="545" t="s">
        <v>216</v>
      </c>
      <c r="D10405" s="546"/>
      <c r="E10405" s="171" t="str">
        <f t="shared" si="162"/>
        <v>1900</v>
      </c>
      <c r="F10405" s="547">
        <v>0</v>
      </c>
      <c r="G10405" s="548">
        <v>0</v>
      </c>
      <c r="H10405" s="547">
        <v>0</v>
      </c>
      <c r="I10405" s="545" t="s">
        <v>12762</v>
      </c>
      <c r="J10405" s="545"/>
      <c r="K10405" s="545" t="s">
        <v>19593</v>
      </c>
      <c r="L10405" s="545" t="s">
        <v>13413</v>
      </c>
      <c r="M10405" s="548" t="s">
        <v>13758</v>
      </c>
      <c r="N10405" s="545" t="s">
        <v>13413</v>
      </c>
      <c r="O10405" s="545" t="s">
        <v>13413</v>
      </c>
      <c r="P10405" s="549">
        <v>8026</v>
      </c>
      <c r="Q10405" s="549">
        <v>1</v>
      </c>
      <c r="R10405" s="549">
        <v>8</v>
      </c>
      <c r="S10405" s="548"/>
      <c r="T10405" s="548"/>
      <c r="U10405" s="99"/>
    </row>
    <row r="10406" spans="1:21" ht="19.5" customHeight="1">
      <c r="A10406" s="545">
        <v>105314</v>
      </c>
      <c r="B10406" s="545" t="s">
        <v>6945</v>
      </c>
      <c r="C10406" s="545" t="s">
        <v>216</v>
      </c>
      <c r="D10406" s="546">
        <v>46052</v>
      </c>
      <c r="E10406" s="171" t="str">
        <f t="shared" si="162"/>
        <v>2026</v>
      </c>
      <c r="F10406" s="547">
        <v>2006</v>
      </c>
      <c r="G10406" s="548">
        <v>0</v>
      </c>
      <c r="H10406" s="547">
        <v>2006</v>
      </c>
      <c r="I10406" s="545" t="s">
        <v>12665</v>
      </c>
      <c r="J10406" s="545" t="s">
        <v>13307</v>
      </c>
      <c r="K10406" s="545" t="s">
        <v>19594</v>
      </c>
      <c r="L10406" s="545" t="s">
        <v>13413</v>
      </c>
      <c r="M10406" s="548" t="s">
        <v>13758</v>
      </c>
      <c r="N10406" s="545" t="s">
        <v>22859</v>
      </c>
      <c r="O10406" s="545" t="s">
        <v>13413</v>
      </c>
      <c r="P10406" s="549">
        <v>8027</v>
      </c>
      <c r="Q10406" s="549">
        <v>1</v>
      </c>
      <c r="R10406" s="549">
        <v>75</v>
      </c>
      <c r="S10406" s="548">
        <v>2228</v>
      </c>
      <c r="T10406" s="548">
        <v>60</v>
      </c>
      <c r="U10406" s="99"/>
    </row>
    <row r="10407" spans="1:21" ht="19.5" customHeight="1">
      <c r="A10407" s="545">
        <v>105315</v>
      </c>
      <c r="B10407" s="545" t="s">
        <v>1143</v>
      </c>
      <c r="C10407" s="545" t="s">
        <v>209</v>
      </c>
      <c r="D10407" s="546"/>
      <c r="E10407" s="171" t="str">
        <f t="shared" si="162"/>
        <v>1900</v>
      </c>
      <c r="F10407" s="547">
        <v>0</v>
      </c>
      <c r="G10407" s="548">
        <v>0</v>
      </c>
      <c r="H10407" s="547">
        <v>0</v>
      </c>
      <c r="I10407" s="545" t="s">
        <v>12984</v>
      </c>
      <c r="J10407" s="545"/>
      <c r="K10407" s="545" t="s">
        <v>19595</v>
      </c>
      <c r="L10407" s="545" t="s">
        <v>13413</v>
      </c>
      <c r="M10407" s="548" t="s">
        <v>13758</v>
      </c>
      <c r="N10407" s="545" t="s">
        <v>13413</v>
      </c>
      <c r="O10407" s="545" t="s">
        <v>13413</v>
      </c>
      <c r="P10407" s="549">
        <v>8028</v>
      </c>
      <c r="Q10407" s="549">
        <v>1</v>
      </c>
      <c r="R10407" s="549">
        <v>105</v>
      </c>
      <c r="S10407" s="548"/>
      <c r="T10407" s="548"/>
      <c r="U10407" s="99"/>
    </row>
    <row r="10408" spans="1:21" ht="19.5" customHeight="1">
      <c r="A10408" s="545">
        <v>105316</v>
      </c>
      <c r="B10408" s="545" t="s">
        <v>9722</v>
      </c>
      <c r="C10408" s="545" t="s">
        <v>216</v>
      </c>
      <c r="D10408" s="546"/>
      <c r="E10408" s="171" t="str">
        <f t="shared" si="162"/>
        <v>1900</v>
      </c>
      <c r="F10408" s="547">
        <v>0</v>
      </c>
      <c r="G10408" s="548">
        <v>0</v>
      </c>
      <c r="H10408" s="547">
        <v>0</v>
      </c>
      <c r="I10408" s="545" t="s">
        <v>12957</v>
      </c>
      <c r="J10408" s="545"/>
      <c r="K10408" s="545" t="s">
        <v>19596</v>
      </c>
      <c r="L10408" s="545" t="s">
        <v>13413</v>
      </c>
      <c r="M10408" s="548" t="s">
        <v>13758</v>
      </c>
      <c r="N10408" s="545" t="s">
        <v>13413</v>
      </c>
      <c r="O10408" s="545" t="s">
        <v>13413</v>
      </c>
      <c r="P10408" s="549">
        <v>8029</v>
      </c>
      <c r="Q10408" s="549">
        <v>1</v>
      </c>
      <c r="R10408" s="549">
        <v>42</v>
      </c>
      <c r="S10408" s="548"/>
      <c r="T10408" s="548"/>
      <c r="U10408" s="99"/>
    </row>
    <row r="10409" spans="1:21" ht="19.5" customHeight="1">
      <c r="A10409" s="545">
        <v>105317</v>
      </c>
      <c r="B10409" s="545" t="s">
        <v>9721</v>
      </c>
      <c r="C10409" s="545" t="s">
        <v>216</v>
      </c>
      <c r="D10409" s="546"/>
      <c r="E10409" s="171" t="str">
        <f t="shared" si="162"/>
        <v>1900</v>
      </c>
      <c r="F10409" s="547">
        <v>0</v>
      </c>
      <c r="G10409" s="548">
        <v>0</v>
      </c>
      <c r="H10409" s="547">
        <v>0</v>
      </c>
      <c r="I10409" s="545" t="s">
        <v>12957</v>
      </c>
      <c r="J10409" s="545"/>
      <c r="K10409" s="545" t="s">
        <v>19597</v>
      </c>
      <c r="L10409" s="545" t="s">
        <v>13413</v>
      </c>
      <c r="M10409" s="548" t="s">
        <v>13758</v>
      </c>
      <c r="N10409" s="545" t="s">
        <v>13413</v>
      </c>
      <c r="O10409" s="545" t="s">
        <v>13413</v>
      </c>
      <c r="P10409" s="549">
        <v>8030</v>
      </c>
      <c r="Q10409" s="549">
        <v>1</v>
      </c>
      <c r="R10409" s="549">
        <v>42</v>
      </c>
      <c r="S10409" s="548"/>
      <c r="T10409" s="548"/>
      <c r="U10409" s="99"/>
    </row>
    <row r="10410" spans="1:21" ht="19.5" customHeight="1">
      <c r="A10410" s="545">
        <v>105318</v>
      </c>
      <c r="B10410" s="545" t="s">
        <v>9720</v>
      </c>
      <c r="C10410" s="545" t="s">
        <v>216</v>
      </c>
      <c r="D10410" s="546"/>
      <c r="E10410" s="171" t="str">
        <f t="shared" si="162"/>
        <v>1900</v>
      </c>
      <c r="F10410" s="547">
        <v>0</v>
      </c>
      <c r="G10410" s="548">
        <v>0</v>
      </c>
      <c r="H10410" s="547">
        <v>0</v>
      </c>
      <c r="I10410" s="545" t="s">
        <v>12957</v>
      </c>
      <c r="J10410" s="545"/>
      <c r="K10410" s="545" t="s">
        <v>19598</v>
      </c>
      <c r="L10410" s="545" t="s">
        <v>13413</v>
      </c>
      <c r="M10410" s="548" t="s">
        <v>13758</v>
      </c>
      <c r="N10410" s="545" t="s">
        <v>13413</v>
      </c>
      <c r="O10410" s="545" t="s">
        <v>13413</v>
      </c>
      <c r="P10410" s="549">
        <v>8031</v>
      </c>
      <c r="Q10410" s="549">
        <v>1</v>
      </c>
      <c r="R10410" s="549">
        <v>42</v>
      </c>
      <c r="S10410" s="548"/>
      <c r="T10410" s="548"/>
      <c r="U10410" s="99"/>
    </row>
    <row r="10411" spans="1:21" ht="19.5" customHeight="1">
      <c r="A10411" s="545">
        <v>105319</v>
      </c>
      <c r="B10411" s="545" t="s">
        <v>9719</v>
      </c>
      <c r="C10411" s="545" t="s">
        <v>216</v>
      </c>
      <c r="D10411" s="546"/>
      <c r="E10411" s="171" t="str">
        <f t="shared" si="162"/>
        <v>1900</v>
      </c>
      <c r="F10411" s="547">
        <v>0</v>
      </c>
      <c r="G10411" s="548">
        <v>0</v>
      </c>
      <c r="H10411" s="547">
        <v>0</v>
      </c>
      <c r="I10411" s="545" t="s">
        <v>12957</v>
      </c>
      <c r="J10411" s="545"/>
      <c r="K10411" s="545" t="s">
        <v>19599</v>
      </c>
      <c r="L10411" s="545" t="s">
        <v>13413</v>
      </c>
      <c r="M10411" s="548" t="s">
        <v>13758</v>
      </c>
      <c r="N10411" s="545" t="s">
        <v>13413</v>
      </c>
      <c r="O10411" s="545" t="s">
        <v>13413</v>
      </c>
      <c r="P10411" s="549">
        <v>8032</v>
      </c>
      <c r="Q10411" s="549">
        <v>1</v>
      </c>
      <c r="R10411" s="549">
        <v>42</v>
      </c>
      <c r="S10411" s="548"/>
      <c r="T10411" s="548"/>
      <c r="U10411" s="99"/>
    </row>
    <row r="10412" spans="1:21" ht="19.5" customHeight="1">
      <c r="A10412" s="545">
        <v>105320</v>
      </c>
      <c r="B10412" s="545" t="s">
        <v>9718</v>
      </c>
      <c r="C10412" s="545" t="s">
        <v>216</v>
      </c>
      <c r="D10412" s="546"/>
      <c r="E10412" s="171" t="str">
        <f t="shared" si="162"/>
        <v>1900</v>
      </c>
      <c r="F10412" s="547">
        <v>0</v>
      </c>
      <c r="G10412" s="548">
        <v>0</v>
      </c>
      <c r="H10412" s="547">
        <v>0</v>
      </c>
      <c r="I10412" s="545" t="s">
        <v>12957</v>
      </c>
      <c r="J10412" s="545"/>
      <c r="K10412" s="545" t="s">
        <v>19600</v>
      </c>
      <c r="L10412" s="545" t="s">
        <v>13413</v>
      </c>
      <c r="M10412" s="548" t="s">
        <v>13758</v>
      </c>
      <c r="N10412" s="545" t="s">
        <v>13413</v>
      </c>
      <c r="O10412" s="545" t="s">
        <v>13413</v>
      </c>
      <c r="P10412" s="549">
        <v>8033</v>
      </c>
      <c r="Q10412" s="549">
        <v>1</v>
      </c>
      <c r="R10412" s="549">
        <v>42</v>
      </c>
      <c r="S10412" s="548"/>
      <c r="T10412" s="548"/>
      <c r="U10412" s="99"/>
    </row>
    <row r="10413" spans="1:21" ht="19.5" customHeight="1">
      <c r="A10413" s="545">
        <v>105321</v>
      </c>
      <c r="B10413" s="545" t="s">
        <v>9717</v>
      </c>
      <c r="C10413" s="545" t="s">
        <v>216</v>
      </c>
      <c r="D10413" s="546"/>
      <c r="E10413" s="171" t="str">
        <f t="shared" si="162"/>
        <v>1900</v>
      </c>
      <c r="F10413" s="547">
        <v>0</v>
      </c>
      <c r="G10413" s="548">
        <v>0</v>
      </c>
      <c r="H10413" s="547">
        <v>0</v>
      </c>
      <c r="I10413" s="545" t="s">
        <v>12957</v>
      </c>
      <c r="J10413" s="545"/>
      <c r="K10413" s="545" t="s">
        <v>19601</v>
      </c>
      <c r="L10413" s="545" t="s">
        <v>13413</v>
      </c>
      <c r="M10413" s="548" t="s">
        <v>13758</v>
      </c>
      <c r="N10413" s="545" t="s">
        <v>13413</v>
      </c>
      <c r="O10413" s="545" t="s">
        <v>13413</v>
      </c>
      <c r="P10413" s="549">
        <v>8034</v>
      </c>
      <c r="Q10413" s="549">
        <v>1</v>
      </c>
      <c r="R10413" s="549">
        <v>42</v>
      </c>
      <c r="S10413" s="548"/>
      <c r="T10413" s="548"/>
      <c r="U10413" s="99"/>
    </row>
    <row r="10414" spans="1:21" ht="19.5" customHeight="1">
      <c r="A10414" s="545">
        <v>105322</v>
      </c>
      <c r="B10414" s="545" t="s">
        <v>9716</v>
      </c>
      <c r="C10414" s="545" t="s">
        <v>216</v>
      </c>
      <c r="D10414" s="546"/>
      <c r="E10414" s="171" t="str">
        <f t="shared" si="162"/>
        <v>1900</v>
      </c>
      <c r="F10414" s="547">
        <v>0</v>
      </c>
      <c r="G10414" s="548">
        <v>0</v>
      </c>
      <c r="H10414" s="547">
        <v>0</v>
      </c>
      <c r="I10414" s="545" t="s">
        <v>12957</v>
      </c>
      <c r="J10414" s="545"/>
      <c r="K10414" s="545" t="s">
        <v>19602</v>
      </c>
      <c r="L10414" s="545" t="s">
        <v>13413</v>
      </c>
      <c r="M10414" s="548" t="s">
        <v>13758</v>
      </c>
      <c r="N10414" s="545" t="s">
        <v>13413</v>
      </c>
      <c r="O10414" s="545" t="s">
        <v>13413</v>
      </c>
      <c r="P10414" s="549">
        <v>8035</v>
      </c>
      <c r="Q10414" s="549">
        <v>1</v>
      </c>
      <c r="R10414" s="549">
        <v>42</v>
      </c>
      <c r="S10414" s="548"/>
      <c r="T10414" s="548"/>
      <c r="U10414" s="99"/>
    </row>
    <row r="10415" spans="1:21" ht="19.5" customHeight="1">
      <c r="A10415" s="545">
        <v>105323</v>
      </c>
      <c r="B10415" s="545" t="s">
        <v>9715</v>
      </c>
      <c r="C10415" s="545" t="s">
        <v>216</v>
      </c>
      <c r="D10415" s="546"/>
      <c r="E10415" s="171" t="str">
        <f t="shared" si="162"/>
        <v>1900</v>
      </c>
      <c r="F10415" s="547">
        <v>0</v>
      </c>
      <c r="G10415" s="548">
        <v>0</v>
      </c>
      <c r="H10415" s="547">
        <v>0</v>
      </c>
      <c r="I10415" s="545" t="s">
        <v>12957</v>
      </c>
      <c r="J10415" s="545"/>
      <c r="K10415" s="545" t="s">
        <v>19603</v>
      </c>
      <c r="L10415" s="545" t="s">
        <v>13413</v>
      </c>
      <c r="M10415" s="548" t="s">
        <v>13758</v>
      </c>
      <c r="N10415" s="545" t="s">
        <v>13413</v>
      </c>
      <c r="O10415" s="545" t="s">
        <v>13413</v>
      </c>
      <c r="P10415" s="549">
        <v>8036</v>
      </c>
      <c r="Q10415" s="549">
        <v>1</v>
      </c>
      <c r="R10415" s="549">
        <v>42</v>
      </c>
      <c r="S10415" s="548"/>
      <c r="T10415" s="548"/>
      <c r="U10415" s="99"/>
    </row>
    <row r="10416" spans="1:21" ht="19.5" customHeight="1">
      <c r="A10416" s="545">
        <v>105324</v>
      </c>
      <c r="B10416" s="545" t="s">
        <v>9714</v>
      </c>
      <c r="C10416" s="545" t="s">
        <v>216</v>
      </c>
      <c r="D10416" s="546"/>
      <c r="E10416" s="171" t="str">
        <f t="shared" si="162"/>
        <v>1900</v>
      </c>
      <c r="F10416" s="547">
        <v>0</v>
      </c>
      <c r="G10416" s="548">
        <v>0</v>
      </c>
      <c r="H10416" s="547">
        <v>0</v>
      </c>
      <c r="I10416" s="545" t="s">
        <v>12957</v>
      </c>
      <c r="J10416" s="545"/>
      <c r="K10416" s="545" t="s">
        <v>19604</v>
      </c>
      <c r="L10416" s="545" t="s">
        <v>13413</v>
      </c>
      <c r="M10416" s="548" t="s">
        <v>13758</v>
      </c>
      <c r="N10416" s="545" t="s">
        <v>13413</v>
      </c>
      <c r="O10416" s="545" t="s">
        <v>13413</v>
      </c>
      <c r="P10416" s="549">
        <v>8037</v>
      </c>
      <c r="Q10416" s="549">
        <v>1</v>
      </c>
      <c r="R10416" s="549">
        <v>42</v>
      </c>
      <c r="S10416" s="548"/>
      <c r="T10416" s="548"/>
      <c r="U10416" s="99"/>
    </row>
    <row r="10417" spans="1:21" ht="19.5" customHeight="1">
      <c r="A10417" s="545">
        <v>105325</v>
      </c>
      <c r="B10417" s="545" t="s">
        <v>3418</v>
      </c>
      <c r="C10417" s="545" t="s">
        <v>216</v>
      </c>
      <c r="D10417" s="546"/>
      <c r="E10417" s="171" t="str">
        <f t="shared" si="162"/>
        <v>1900</v>
      </c>
      <c r="F10417" s="547">
        <v>0</v>
      </c>
      <c r="G10417" s="548">
        <v>0</v>
      </c>
      <c r="H10417" s="547">
        <v>0</v>
      </c>
      <c r="I10417" s="545" t="s">
        <v>12753</v>
      </c>
      <c r="J10417" s="545"/>
      <c r="K10417" s="545" t="s">
        <v>19605</v>
      </c>
      <c r="L10417" s="545" t="s">
        <v>13413</v>
      </c>
      <c r="M10417" s="548" t="s">
        <v>13758</v>
      </c>
      <c r="N10417" s="545" t="s">
        <v>13413</v>
      </c>
      <c r="O10417" s="545" t="s">
        <v>13413</v>
      </c>
      <c r="P10417" s="549">
        <v>8038</v>
      </c>
      <c r="Q10417" s="549">
        <v>1</v>
      </c>
      <c r="R10417" s="549">
        <v>165</v>
      </c>
      <c r="S10417" s="548"/>
      <c r="T10417" s="548"/>
      <c r="U10417" s="99"/>
    </row>
    <row r="10418" spans="1:21" ht="19.5" customHeight="1">
      <c r="A10418" s="545">
        <v>105326</v>
      </c>
      <c r="B10418" s="545" t="s">
        <v>7222</v>
      </c>
      <c r="C10418" s="545" t="s">
        <v>216</v>
      </c>
      <c r="D10418" s="546">
        <v>44589</v>
      </c>
      <c r="E10418" s="171" t="str">
        <f t="shared" si="162"/>
        <v>2022</v>
      </c>
      <c r="F10418" s="547">
        <v>3397</v>
      </c>
      <c r="G10418" s="548">
        <v>0.19</v>
      </c>
      <c r="H10418" s="547">
        <v>2854.62</v>
      </c>
      <c r="I10418" s="545" t="s">
        <v>12637</v>
      </c>
      <c r="J10418" s="545" t="s">
        <v>13297</v>
      </c>
      <c r="K10418" s="545" t="s">
        <v>13413</v>
      </c>
      <c r="L10418" s="545" t="s">
        <v>13413</v>
      </c>
      <c r="M10418" s="548" t="s">
        <v>13758</v>
      </c>
      <c r="N10418" s="545" t="s">
        <v>13413</v>
      </c>
      <c r="O10418" s="545" t="s">
        <v>13413</v>
      </c>
      <c r="P10418" s="549">
        <v>8039</v>
      </c>
      <c r="Q10418" s="549">
        <v>1</v>
      </c>
      <c r="R10418" s="549">
        <v>13</v>
      </c>
      <c r="S10418" s="548">
        <v>2257</v>
      </c>
      <c r="T10418" s="548"/>
      <c r="U10418" s="99"/>
    </row>
    <row r="10419" spans="1:21" ht="19.5" customHeight="1">
      <c r="A10419" s="545">
        <v>105327</v>
      </c>
      <c r="B10419" s="545" t="s">
        <v>2261</v>
      </c>
      <c r="C10419" s="545" t="s">
        <v>216</v>
      </c>
      <c r="D10419" s="546"/>
      <c r="E10419" s="171" t="str">
        <f t="shared" si="162"/>
        <v>1900</v>
      </c>
      <c r="F10419" s="547">
        <v>0</v>
      </c>
      <c r="G10419" s="548">
        <v>0</v>
      </c>
      <c r="H10419" s="547">
        <v>0</v>
      </c>
      <c r="I10419" s="545" t="s">
        <v>12637</v>
      </c>
      <c r="J10419" s="545"/>
      <c r="K10419" s="545" t="s">
        <v>13413</v>
      </c>
      <c r="L10419" s="545" t="s">
        <v>13413</v>
      </c>
      <c r="M10419" s="548" t="s">
        <v>13758</v>
      </c>
      <c r="N10419" s="545" t="s">
        <v>13413</v>
      </c>
      <c r="O10419" s="545" t="s">
        <v>13413</v>
      </c>
      <c r="P10419" s="549">
        <v>8040</v>
      </c>
      <c r="Q10419" s="549">
        <v>1</v>
      </c>
      <c r="R10419" s="549">
        <v>13</v>
      </c>
      <c r="S10419" s="548"/>
      <c r="T10419" s="548"/>
      <c r="U10419" s="99"/>
    </row>
    <row r="10420" spans="1:21" ht="19.5" customHeight="1">
      <c r="A10420" s="545">
        <v>105328</v>
      </c>
      <c r="B10420" s="545" t="s">
        <v>2262</v>
      </c>
      <c r="C10420" s="545" t="s">
        <v>216</v>
      </c>
      <c r="D10420" s="546"/>
      <c r="E10420" s="171" t="str">
        <f t="shared" si="162"/>
        <v>1900</v>
      </c>
      <c r="F10420" s="547">
        <v>0</v>
      </c>
      <c r="G10420" s="548">
        <v>0</v>
      </c>
      <c r="H10420" s="547">
        <v>0</v>
      </c>
      <c r="I10420" s="545" t="s">
        <v>12637</v>
      </c>
      <c r="J10420" s="545"/>
      <c r="K10420" s="545" t="s">
        <v>13413</v>
      </c>
      <c r="L10420" s="545" t="s">
        <v>13413</v>
      </c>
      <c r="M10420" s="548" t="s">
        <v>13758</v>
      </c>
      <c r="N10420" s="545" t="s">
        <v>13413</v>
      </c>
      <c r="O10420" s="545" t="s">
        <v>13413</v>
      </c>
      <c r="P10420" s="549">
        <v>8041</v>
      </c>
      <c r="Q10420" s="549">
        <v>1</v>
      </c>
      <c r="R10420" s="549">
        <v>13</v>
      </c>
      <c r="S10420" s="548"/>
      <c r="T10420" s="548"/>
      <c r="U10420" s="99"/>
    </row>
    <row r="10421" spans="1:21" ht="19.5" customHeight="1">
      <c r="A10421" s="545">
        <v>105329</v>
      </c>
      <c r="B10421" s="545" t="s">
        <v>9713</v>
      </c>
      <c r="C10421" s="545" t="s">
        <v>216</v>
      </c>
      <c r="D10421" s="546"/>
      <c r="E10421" s="171" t="str">
        <f t="shared" si="162"/>
        <v>1900</v>
      </c>
      <c r="F10421" s="547">
        <v>0</v>
      </c>
      <c r="G10421" s="548">
        <v>0</v>
      </c>
      <c r="H10421" s="547">
        <v>0</v>
      </c>
      <c r="I10421" s="545" t="s">
        <v>12637</v>
      </c>
      <c r="J10421" s="545"/>
      <c r="K10421" s="545" t="s">
        <v>13413</v>
      </c>
      <c r="L10421" s="545" t="s">
        <v>13413</v>
      </c>
      <c r="M10421" s="548" t="s">
        <v>13758</v>
      </c>
      <c r="N10421" s="545" t="s">
        <v>13413</v>
      </c>
      <c r="O10421" s="545" t="s">
        <v>13413</v>
      </c>
      <c r="P10421" s="549">
        <v>8042</v>
      </c>
      <c r="Q10421" s="549">
        <v>1</v>
      </c>
      <c r="R10421" s="549">
        <v>13</v>
      </c>
      <c r="S10421" s="548"/>
      <c r="T10421" s="548"/>
      <c r="U10421" s="99"/>
    </row>
    <row r="10422" spans="1:21" ht="19.5" customHeight="1">
      <c r="A10422" s="545">
        <v>105330</v>
      </c>
      <c r="B10422" s="545" t="s">
        <v>9712</v>
      </c>
      <c r="C10422" s="545" t="s">
        <v>216</v>
      </c>
      <c r="D10422" s="546"/>
      <c r="E10422" s="171" t="str">
        <f t="shared" si="162"/>
        <v>1900</v>
      </c>
      <c r="F10422" s="547">
        <v>0</v>
      </c>
      <c r="G10422" s="548">
        <v>0</v>
      </c>
      <c r="H10422" s="547">
        <v>0</v>
      </c>
      <c r="I10422" s="545" t="s">
        <v>12637</v>
      </c>
      <c r="J10422" s="545"/>
      <c r="K10422" s="545" t="s">
        <v>13413</v>
      </c>
      <c r="L10422" s="545" t="s">
        <v>13413</v>
      </c>
      <c r="M10422" s="548" t="s">
        <v>13758</v>
      </c>
      <c r="N10422" s="545" t="s">
        <v>13413</v>
      </c>
      <c r="O10422" s="545" t="s">
        <v>13413</v>
      </c>
      <c r="P10422" s="549">
        <v>8043</v>
      </c>
      <c r="Q10422" s="549">
        <v>1</v>
      </c>
      <c r="R10422" s="549">
        <v>13</v>
      </c>
      <c r="S10422" s="548"/>
      <c r="T10422" s="548"/>
      <c r="U10422" s="99"/>
    </row>
    <row r="10423" spans="1:21" ht="19.5" customHeight="1">
      <c r="A10423" s="545">
        <v>105332</v>
      </c>
      <c r="B10423" s="545" t="s">
        <v>2346</v>
      </c>
      <c r="C10423" s="545" t="s">
        <v>216</v>
      </c>
      <c r="D10423" s="546"/>
      <c r="E10423" s="171" t="str">
        <f t="shared" si="162"/>
        <v>1900</v>
      </c>
      <c r="F10423" s="547">
        <v>0</v>
      </c>
      <c r="G10423" s="548">
        <v>0</v>
      </c>
      <c r="H10423" s="547">
        <v>0</v>
      </c>
      <c r="I10423" s="545" t="s">
        <v>12637</v>
      </c>
      <c r="J10423" s="545"/>
      <c r="K10423" s="545" t="s">
        <v>13413</v>
      </c>
      <c r="L10423" s="545" t="s">
        <v>13413</v>
      </c>
      <c r="M10423" s="548" t="s">
        <v>13758</v>
      </c>
      <c r="N10423" s="545" t="s">
        <v>13413</v>
      </c>
      <c r="O10423" s="545" t="s">
        <v>13413</v>
      </c>
      <c r="P10423" s="549">
        <v>8044</v>
      </c>
      <c r="Q10423" s="549">
        <v>1</v>
      </c>
      <c r="R10423" s="549">
        <v>13</v>
      </c>
      <c r="S10423" s="548"/>
      <c r="T10423" s="548"/>
      <c r="U10423" s="99"/>
    </row>
    <row r="10424" spans="1:21" ht="19.5" customHeight="1">
      <c r="A10424" s="545">
        <v>105333</v>
      </c>
      <c r="B10424" s="545" t="s">
        <v>2346</v>
      </c>
      <c r="C10424" s="545" t="s">
        <v>216</v>
      </c>
      <c r="D10424" s="546"/>
      <c r="E10424" s="171" t="str">
        <f t="shared" si="162"/>
        <v>1900</v>
      </c>
      <c r="F10424" s="547">
        <v>0</v>
      </c>
      <c r="G10424" s="548">
        <v>0</v>
      </c>
      <c r="H10424" s="547">
        <v>0</v>
      </c>
      <c r="I10424" s="545" t="s">
        <v>12637</v>
      </c>
      <c r="J10424" s="545"/>
      <c r="K10424" s="545" t="s">
        <v>13413</v>
      </c>
      <c r="L10424" s="545" t="s">
        <v>13413</v>
      </c>
      <c r="M10424" s="548" t="s">
        <v>13758</v>
      </c>
      <c r="N10424" s="545" t="s">
        <v>13413</v>
      </c>
      <c r="O10424" s="545" t="s">
        <v>13413</v>
      </c>
      <c r="P10424" s="549">
        <v>8045</v>
      </c>
      <c r="Q10424" s="549">
        <v>1</v>
      </c>
      <c r="R10424" s="549">
        <v>13</v>
      </c>
      <c r="S10424" s="548"/>
      <c r="T10424" s="548"/>
      <c r="U10424" s="99"/>
    </row>
    <row r="10425" spans="1:21" ht="19.5" customHeight="1">
      <c r="A10425" s="545">
        <v>105334</v>
      </c>
      <c r="B10425" s="545" t="s">
        <v>2068</v>
      </c>
      <c r="C10425" s="545" t="s">
        <v>216</v>
      </c>
      <c r="D10425" s="546">
        <v>45708</v>
      </c>
      <c r="E10425" s="171" t="str">
        <f t="shared" si="162"/>
        <v>2025</v>
      </c>
      <c r="F10425" s="547">
        <v>15604.16</v>
      </c>
      <c r="G10425" s="548">
        <v>0.19</v>
      </c>
      <c r="H10425" s="547">
        <v>13112.74</v>
      </c>
      <c r="I10425" s="545" t="s">
        <v>12652</v>
      </c>
      <c r="J10425" s="545" t="s">
        <v>13307</v>
      </c>
      <c r="K10425" s="545" t="s">
        <v>13413</v>
      </c>
      <c r="L10425" s="545" t="s">
        <v>13413</v>
      </c>
      <c r="M10425" s="548" t="s">
        <v>13758</v>
      </c>
      <c r="N10425" s="545" t="s">
        <v>13413</v>
      </c>
      <c r="O10425" s="545" t="s">
        <v>13413</v>
      </c>
      <c r="P10425" s="549">
        <v>8046</v>
      </c>
      <c r="Q10425" s="549">
        <v>1</v>
      </c>
      <c r="R10425" s="549">
        <v>134</v>
      </c>
      <c r="S10425" s="548">
        <v>2228</v>
      </c>
      <c r="T10425" s="548"/>
      <c r="U10425" s="99"/>
    </row>
    <row r="10426" spans="1:21" ht="19.5" customHeight="1">
      <c r="A10426" s="545">
        <v>105335</v>
      </c>
      <c r="B10426" s="545" t="s">
        <v>2026</v>
      </c>
      <c r="C10426" s="545" t="s">
        <v>216</v>
      </c>
      <c r="D10426" s="546"/>
      <c r="E10426" s="171" t="str">
        <f t="shared" si="162"/>
        <v>1900</v>
      </c>
      <c r="F10426" s="547">
        <v>0</v>
      </c>
      <c r="G10426" s="548">
        <v>0</v>
      </c>
      <c r="H10426" s="547">
        <v>0</v>
      </c>
      <c r="I10426" s="545" t="s">
        <v>12650</v>
      </c>
      <c r="J10426" s="545"/>
      <c r="K10426" s="545" t="s">
        <v>13413</v>
      </c>
      <c r="L10426" s="545" t="s">
        <v>13413</v>
      </c>
      <c r="M10426" s="548" t="s">
        <v>13758</v>
      </c>
      <c r="N10426" s="545" t="s">
        <v>13413</v>
      </c>
      <c r="O10426" s="545" t="s">
        <v>13413</v>
      </c>
      <c r="P10426" s="549">
        <v>8047</v>
      </c>
      <c r="Q10426" s="549">
        <v>1</v>
      </c>
      <c r="R10426" s="549">
        <v>127</v>
      </c>
      <c r="S10426" s="548"/>
      <c r="T10426" s="548"/>
      <c r="U10426" s="99"/>
    </row>
    <row r="10427" spans="1:21" ht="19.5" customHeight="1">
      <c r="A10427" s="545">
        <v>105336</v>
      </c>
      <c r="B10427" s="545" t="s">
        <v>1787</v>
      </c>
      <c r="C10427" s="545" t="s">
        <v>216</v>
      </c>
      <c r="D10427" s="546"/>
      <c r="E10427" s="171" t="str">
        <f t="shared" si="162"/>
        <v>1900</v>
      </c>
      <c r="F10427" s="547">
        <v>0</v>
      </c>
      <c r="G10427" s="548">
        <v>0</v>
      </c>
      <c r="H10427" s="547">
        <v>0</v>
      </c>
      <c r="I10427" s="545" t="s">
        <v>12652</v>
      </c>
      <c r="J10427" s="545"/>
      <c r="K10427" s="545" t="s">
        <v>13413</v>
      </c>
      <c r="L10427" s="545" t="s">
        <v>13413</v>
      </c>
      <c r="M10427" s="548" t="s">
        <v>13758</v>
      </c>
      <c r="N10427" s="545" t="s">
        <v>13413</v>
      </c>
      <c r="O10427" s="545" t="s">
        <v>13413</v>
      </c>
      <c r="P10427" s="549">
        <v>8048</v>
      </c>
      <c r="Q10427" s="549">
        <v>1</v>
      </c>
      <c r="R10427" s="549">
        <v>134</v>
      </c>
      <c r="S10427" s="548"/>
      <c r="T10427" s="548"/>
      <c r="U10427" s="99"/>
    </row>
    <row r="10428" spans="1:21" ht="19.5" customHeight="1">
      <c r="A10428" s="545">
        <v>105337</v>
      </c>
      <c r="B10428" s="545" t="s">
        <v>6893</v>
      </c>
      <c r="C10428" s="545" t="s">
        <v>216</v>
      </c>
      <c r="D10428" s="546">
        <v>45708</v>
      </c>
      <c r="E10428" s="171" t="str">
        <f t="shared" si="162"/>
        <v>2025</v>
      </c>
      <c r="F10428" s="547">
        <v>1090.6400000000001</v>
      </c>
      <c r="G10428" s="548">
        <v>0.19</v>
      </c>
      <c r="H10428" s="547">
        <v>916.5</v>
      </c>
      <c r="I10428" s="545" t="s">
        <v>12706</v>
      </c>
      <c r="J10428" s="545" t="s">
        <v>13307</v>
      </c>
      <c r="K10428" s="545" t="s">
        <v>13413</v>
      </c>
      <c r="L10428" s="545" t="s">
        <v>13413</v>
      </c>
      <c r="M10428" s="548" t="s">
        <v>13758</v>
      </c>
      <c r="N10428" s="545" t="s">
        <v>13413</v>
      </c>
      <c r="O10428" s="545" t="s">
        <v>13413</v>
      </c>
      <c r="P10428" s="549">
        <v>8049</v>
      </c>
      <c r="Q10428" s="549">
        <v>1</v>
      </c>
      <c r="R10428" s="549">
        <v>128</v>
      </c>
      <c r="S10428" s="548">
        <v>2228</v>
      </c>
      <c r="T10428" s="548"/>
      <c r="U10428" s="99"/>
    </row>
    <row r="10429" spans="1:21" ht="19.5" customHeight="1">
      <c r="A10429" s="545">
        <v>105338</v>
      </c>
      <c r="B10429" s="545" t="s">
        <v>2254</v>
      </c>
      <c r="C10429" s="545" t="s">
        <v>216</v>
      </c>
      <c r="D10429" s="546"/>
      <c r="E10429" s="171" t="str">
        <f t="shared" si="162"/>
        <v>1900</v>
      </c>
      <c r="F10429" s="547">
        <v>0</v>
      </c>
      <c r="G10429" s="548">
        <v>0</v>
      </c>
      <c r="H10429" s="547">
        <v>0</v>
      </c>
      <c r="I10429" s="545" t="s">
        <v>12652</v>
      </c>
      <c r="J10429" s="545"/>
      <c r="K10429" s="545" t="s">
        <v>13413</v>
      </c>
      <c r="L10429" s="545" t="s">
        <v>13413</v>
      </c>
      <c r="M10429" s="548" t="s">
        <v>13758</v>
      </c>
      <c r="N10429" s="545" t="s">
        <v>13413</v>
      </c>
      <c r="O10429" s="545" t="s">
        <v>13413</v>
      </c>
      <c r="P10429" s="549">
        <v>8050</v>
      </c>
      <c r="Q10429" s="549">
        <v>1</v>
      </c>
      <c r="R10429" s="549">
        <v>134</v>
      </c>
      <c r="S10429" s="548"/>
      <c r="T10429" s="548"/>
      <c r="U10429" s="99"/>
    </row>
    <row r="10430" spans="1:21" ht="19.5" customHeight="1">
      <c r="A10430" s="545">
        <v>105339</v>
      </c>
      <c r="B10430" s="545" t="s">
        <v>9711</v>
      </c>
      <c r="C10430" s="545" t="s">
        <v>216</v>
      </c>
      <c r="D10430" s="546"/>
      <c r="E10430" s="171" t="str">
        <f t="shared" si="162"/>
        <v>1900</v>
      </c>
      <c r="F10430" s="547">
        <v>0</v>
      </c>
      <c r="G10430" s="548">
        <v>0</v>
      </c>
      <c r="H10430" s="547">
        <v>0</v>
      </c>
      <c r="I10430" s="545" t="s">
        <v>12686</v>
      </c>
      <c r="J10430" s="545"/>
      <c r="K10430" s="545" t="s">
        <v>13413</v>
      </c>
      <c r="L10430" s="545" t="s">
        <v>13413</v>
      </c>
      <c r="M10430" s="548" t="s">
        <v>13758</v>
      </c>
      <c r="N10430" s="545" t="s">
        <v>13413</v>
      </c>
      <c r="O10430" s="545" t="s">
        <v>13413</v>
      </c>
      <c r="P10430" s="549">
        <v>8051</v>
      </c>
      <c r="Q10430" s="549">
        <v>1</v>
      </c>
      <c r="R10430" s="549">
        <v>131</v>
      </c>
      <c r="S10430" s="548"/>
      <c r="T10430" s="548"/>
      <c r="U10430" s="99"/>
    </row>
    <row r="10431" spans="1:21" ht="19.5" customHeight="1">
      <c r="A10431" s="545">
        <v>105340</v>
      </c>
      <c r="B10431" s="545" t="s">
        <v>9710</v>
      </c>
      <c r="C10431" s="545" t="s">
        <v>216</v>
      </c>
      <c r="D10431" s="546"/>
      <c r="E10431" s="171" t="str">
        <f t="shared" si="162"/>
        <v>1900</v>
      </c>
      <c r="F10431" s="547">
        <v>0</v>
      </c>
      <c r="G10431" s="548">
        <v>0</v>
      </c>
      <c r="H10431" s="547">
        <v>0</v>
      </c>
      <c r="I10431" s="545" t="s">
        <v>12686</v>
      </c>
      <c r="J10431" s="545"/>
      <c r="K10431" s="545" t="s">
        <v>13413</v>
      </c>
      <c r="L10431" s="545" t="s">
        <v>13413</v>
      </c>
      <c r="M10431" s="548" t="s">
        <v>13758</v>
      </c>
      <c r="N10431" s="545" t="s">
        <v>13413</v>
      </c>
      <c r="O10431" s="545" t="s">
        <v>13413</v>
      </c>
      <c r="P10431" s="549">
        <v>8052</v>
      </c>
      <c r="Q10431" s="549">
        <v>1</v>
      </c>
      <c r="R10431" s="549">
        <v>131</v>
      </c>
      <c r="S10431" s="548"/>
      <c r="T10431" s="548"/>
      <c r="U10431" s="99"/>
    </row>
    <row r="10432" spans="1:21" ht="19.5" customHeight="1">
      <c r="A10432" s="545">
        <v>105341</v>
      </c>
      <c r="B10432" s="545" t="s">
        <v>2656</v>
      </c>
      <c r="C10432" s="545" t="s">
        <v>216</v>
      </c>
      <c r="D10432" s="546">
        <v>44601</v>
      </c>
      <c r="E10432" s="171" t="str">
        <f t="shared" si="162"/>
        <v>2022</v>
      </c>
      <c r="F10432" s="547">
        <v>45233.01</v>
      </c>
      <c r="G10432" s="548">
        <v>0.19</v>
      </c>
      <c r="H10432" s="547">
        <v>38010.93</v>
      </c>
      <c r="I10432" s="545" t="s">
        <v>12676</v>
      </c>
      <c r="J10432" s="545" t="s">
        <v>13297</v>
      </c>
      <c r="K10432" s="545" t="s">
        <v>13413</v>
      </c>
      <c r="L10432" s="545" t="s">
        <v>13413</v>
      </c>
      <c r="M10432" s="548" t="s">
        <v>13758</v>
      </c>
      <c r="N10432" s="545" t="s">
        <v>13413</v>
      </c>
      <c r="O10432" s="545" t="s">
        <v>13413</v>
      </c>
      <c r="P10432" s="549">
        <v>8053</v>
      </c>
      <c r="Q10432" s="549">
        <v>1</v>
      </c>
      <c r="R10432" s="549">
        <v>14</v>
      </c>
      <c r="S10432" s="548">
        <v>2257</v>
      </c>
      <c r="T10432" s="548"/>
      <c r="U10432" s="99"/>
    </row>
    <row r="10433" spans="1:21" ht="19.5" customHeight="1">
      <c r="A10433" s="545">
        <v>105342</v>
      </c>
      <c r="B10433" s="545" t="s">
        <v>3865</v>
      </c>
      <c r="C10433" s="545" t="s">
        <v>216</v>
      </c>
      <c r="D10433" s="546"/>
      <c r="E10433" s="171" t="str">
        <f t="shared" si="162"/>
        <v>1900</v>
      </c>
      <c r="F10433" s="547">
        <v>0</v>
      </c>
      <c r="G10433" s="548">
        <v>0</v>
      </c>
      <c r="H10433" s="547">
        <v>0</v>
      </c>
      <c r="I10433" s="545" t="s">
        <v>12738</v>
      </c>
      <c r="J10433" s="545"/>
      <c r="K10433" s="545" t="s">
        <v>19606</v>
      </c>
      <c r="L10433" s="545" t="s">
        <v>13413</v>
      </c>
      <c r="M10433" s="548" t="s">
        <v>13758</v>
      </c>
      <c r="N10433" s="545" t="s">
        <v>13413</v>
      </c>
      <c r="O10433" s="545" t="s">
        <v>13413</v>
      </c>
      <c r="P10433" s="549">
        <v>8054</v>
      </c>
      <c r="Q10433" s="549">
        <v>1</v>
      </c>
      <c r="R10433" s="549">
        <v>32</v>
      </c>
      <c r="S10433" s="548"/>
      <c r="T10433" s="548"/>
      <c r="U10433" s="99"/>
    </row>
    <row r="10434" spans="1:21" ht="19.5" customHeight="1">
      <c r="A10434" s="545">
        <v>105343</v>
      </c>
      <c r="B10434" s="545" t="s">
        <v>3865</v>
      </c>
      <c r="C10434" s="545" t="s">
        <v>216</v>
      </c>
      <c r="D10434" s="546"/>
      <c r="E10434" s="171" t="str">
        <f t="shared" si="162"/>
        <v>1900</v>
      </c>
      <c r="F10434" s="547">
        <v>0</v>
      </c>
      <c r="G10434" s="548">
        <v>0</v>
      </c>
      <c r="H10434" s="547">
        <v>0</v>
      </c>
      <c r="I10434" s="545" t="s">
        <v>12738</v>
      </c>
      <c r="J10434" s="545"/>
      <c r="K10434" s="545" t="s">
        <v>19607</v>
      </c>
      <c r="L10434" s="545" t="s">
        <v>13413</v>
      </c>
      <c r="M10434" s="548" t="s">
        <v>13758</v>
      </c>
      <c r="N10434" s="545" t="s">
        <v>13413</v>
      </c>
      <c r="O10434" s="545" t="s">
        <v>13413</v>
      </c>
      <c r="P10434" s="549">
        <v>8055</v>
      </c>
      <c r="Q10434" s="549">
        <v>1</v>
      </c>
      <c r="R10434" s="549">
        <v>32</v>
      </c>
      <c r="S10434" s="548"/>
      <c r="T10434" s="548"/>
      <c r="U10434" s="99"/>
    </row>
    <row r="10435" spans="1:21" ht="19.5" customHeight="1">
      <c r="A10435" s="545">
        <v>105344</v>
      </c>
      <c r="B10435" s="545" t="s">
        <v>3863</v>
      </c>
      <c r="C10435" s="545" t="s">
        <v>216</v>
      </c>
      <c r="D10435" s="546"/>
      <c r="E10435" s="171" t="str">
        <f t="shared" si="162"/>
        <v>1900</v>
      </c>
      <c r="F10435" s="547">
        <v>0</v>
      </c>
      <c r="G10435" s="548">
        <v>0</v>
      </c>
      <c r="H10435" s="547">
        <v>0</v>
      </c>
      <c r="I10435" s="545" t="s">
        <v>12738</v>
      </c>
      <c r="J10435" s="545"/>
      <c r="K10435" s="545" t="s">
        <v>19608</v>
      </c>
      <c r="L10435" s="545" t="s">
        <v>13413</v>
      </c>
      <c r="M10435" s="548" t="s">
        <v>13758</v>
      </c>
      <c r="N10435" s="545" t="s">
        <v>13413</v>
      </c>
      <c r="O10435" s="545" t="s">
        <v>13413</v>
      </c>
      <c r="P10435" s="549">
        <v>8056</v>
      </c>
      <c r="Q10435" s="549">
        <v>1</v>
      </c>
      <c r="R10435" s="549">
        <v>32</v>
      </c>
      <c r="S10435" s="548"/>
      <c r="T10435" s="548"/>
      <c r="U10435" s="99"/>
    </row>
    <row r="10436" spans="1:21" ht="19.5" customHeight="1">
      <c r="A10436" s="545">
        <v>105345</v>
      </c>
      <c r="B10436" s="545" t="s">
        <v>3865</v>
      </c>
      <c r="C10436" s="545" t="s">
        <v>216</v>
      </c>
      <c r="D10436" s="546"/>
      <c r="E10436" s="171" t="str">
        <f t="shared" ref="E10436:E10499" si="163">TEXT(D10436,"YYYY")</f>
        <v>1900</v>
      </c>
      <c r="F10436" s="547">
        <v>0</v>
      </c>
      <c r="G10436" s="548">
        <v>0</v>
      </c>
      <c r="H10436" s="547">
        <v>0</v>
      </c>
      <c r="I10436" s="545" t="s">
        <v>12738</v>
      </c>
      <c r="J10436" s="545"/>
      <c r="K10436" s="545" t="s">
        <v>19609</v>
      </c>
      <c r="L10436" s="545" t="s">
        <v>13413</v>
      </c>
      <c r="M10436" s="548" t="s">
        <v>13758</v>
      </c>
      <c r="N10436" s="545" t="s">
        <v>13413</v>
      </c>
      <c r="O10436" s="545" t="s">
        <v>13413</v>
      </c>
      <c r="P10436" s="549">
        <v>8057</v>
      </c>
      <c r="Q10436" s="549">
        <v>1</v>
      </c>
      <c r="R10436" s="549">
        <v>32</v>
      </c>
      <c r="S10436" s="548"/>
      <c r="T10436" s="548"/>
      <c r="U10436" s="99"/>
    </row>
    <row r="10437" spans="1:21" ht="19.5" customHeight="1">
      <c r="A10437" s="545">
        <v>105346</v>
      </c>
      <c r="B10437" s="545" t="s">
        <v>3865</v>
      </c>
      <c r="C10437" s="545" t="s">
        <v>216</v>
      </c>
      <c r="D10437" s="546"/>
      <c r="E10437" s="171" t="str">
        <f t="shared" si="163"/>
        <v>1900</v>
      </c>
      <c r="F10437" s="547">
        <v>0</v>
      </c>
      <c r="G10437" s="548">
        <v>0</v>
      </c>
      <c r="H10437" s="547">
        <v>0</v>
      </c>
      <c r="I10437" s="545" t="s">
        <v>12738</v>
      </c>
      <c r="J10437" s="545"/>
      <c r="K10437" s="545" t="s">
        <v>19610</v>
      </c>
      <c r="L10437" s="545" t="s">
        <v>13413</v>
      </c>
      <c r="M10437" s="548" t="s">
        <v>13758</v>
      </c>
      <c r="N10437" s="545" t="s">
        <v>13413</v>
      </c>
      <c r="O10437" s="545" t="s">
        <v>13413</v>
      </c>
      <c r="P10437" s="549">
        <v>8058</v>
      </c>
      <c r="Q10437" s="549">
        <v>1</v>
      </c>
      <c r="R10437" s="549">
        <v>32</v>
      </c>
      <c r="S10437" s="548"/>
      <c r="T10437" s="548"/>
      <c r="U10437" s="99"/>
    </row>
    <row r="10438" spans="1:21" ht="19.5" customHeight="1">
      <c r="A10438" s="545">
        <v>105347</v>
      </c>
      <c r="B10438" s="545" t="s">
        <v>3865</v>
      </c>
      <c r="C10438" s="545" t="s">
        <v>216</v>
      </c>
      <c r="D10438" s="546"/>
      <c r="E10438" s="171" t="str">
        <f t="shared" si="163"/>
        <v>1900</v>
      </c>
      <c r="F10438" s="547">
        <v>0</v>
      </c>
      <c r="G10438" s="548">
        <v>0</v>
      </c>
      <c r="H10438" s="547">
        <v>0</v>
      </c>
      <c r="I10438" s="545" t="s">
        <v>12738</v>
      </c>
      <c r="J10438" s="545"/>
      <c r="K10438" s="545" t="s">
        <v>19611</v>
      </c>
      <c r="L10438" s="545" t="s">
        <v>13413</v>
      </c>
      <c r="M10438" s="548" t="s">
        <v>13758</v>
      </c>
      <c r="N10438" s="545" t="s">
        <v>13413</v>
      </c>
      <c r="O10438" s="545" t="s">
        <v>13413</v>
      </c>
      <c r="P10438" s="549">
        <v>8059</v>
      </c>
      <c r="Q10438" s="549">
        <v>1</v>
      </c>
      <c r="R10438" s="549">
        <v>32</v>
      </c>
      <c r="S10438" s="548"/>
      <c r="T10438" s="548"/>
      <c r="U10438" s="99"/>
    </row>
    <row r="10439" spans="1:21" ht="19.5" customHeight="1">
      <c r="A10439" s="545">
        <v>105348</v>
      </c>
      <c r="B10439" s="545" t="s">
        <v>3865</v>
      </c>
      <c r="C10439" s="545" t="s">
        <v>216</v>
      </c>
      <c r="D10439" s="546"/>
      <c r="E10439" s="171" t="str">
        <f t="shared" si="163"/>
        <v>1900</v>
      </c>
      <c r="F10439" s="547">
        <v>0</v>
      </c>
      <c r="G10439" s="548">
        <v>0</v>
      </c>
      <c r="H10439" s="547">
        <v>0</v>
      </c>
      <c r="I10439" s="545" t="s">
        <v>12738</v>
      </c>
      <c r="J10439" s="545"/>
      <c r="K10439" s="545" t="s">
        <v>19612</v>
      </c>
      <c r="L10439" s="545" t="s">
        <v>13413</v>
      </c>
      <c r="M10439" s="548" t="s">
        <v>13758</v>
      </c>
      <c r="N10439" s="545" t="s">
        <v>13413</v>
      </c>
      <c r="O10439" s="545" t="s">
        <v>13413</v>
      </c>
      <c r="P10439" s="549">
        <v>8060</v>
      </c>
      <c r="Q10439" s="549">
        <v>1</v>
      </c>
      <c r="R10439" s="549">
        <v>32</v>
      </c>
      <c r="S10439" s="548"/>
      <c r="T10439" s="548"/>
      <c r="U10439" s="99"/>
    </row>
    <row r="10440" spans="1:21" ht="19.5" customHeight="1">
      <c r="A10440" s="545">
        <v>105349</v>
      </c>
      <c r="B10440" s="545" t="s">
        <v>3871</v>
      </c>
      <c r="C10440" s="545" t="s">
        <v>216</v>
      </c>
      <c r="D10440" s="546"/>
      <c r="E10440" s="171" t="str">
        <f t="shared" si="163"/>
        <v>1900</v>
      </c>
      <c r="F10440" s="547">
        <v>0</v>
      </c>
      <c r="G10440" s="548">
        <v>0</v>
      </c>
      <c r="H10440" s="547">
        <v>0</v>
      </c>
      <c r="I10440" s="545" t="s">
        <v>12738</v>
      </c>
      <c r="J10440" s="545"/>
      <c r="K10440" s="545" t="s">
        <v>19613</v>
      </c>
      <c r="L10440" s="545" t="s">
        <v>13413</v>
      </c>
      <c r="M10440" s="548" t="s">
        <v>13758</v>
      </c>
      <c r="N10440" s="545" t="s">
        <v>13413</v>
      </c>
      <c r="O10440" s="545" t="s">
        <v>13413</v>
      </c>
      <c r="P10440" s="549">
        <v>8061</v>
      </c>
      <c r="Q10440" s="549">
        <v>1</v>
      </c>
      <c r="R10440" s="549">
        <v>32</v>
      </c>
      <c r="S10440" s="548"/>
      <c r="T10440" s="548"/>
      <c r="U10440" s="99"/>
    </row>
    <row r="10441" spans="1:21" ht="19.5" customHeight="1">
      <c r="A10441" s="545">
        <v>105350</v>
      </c>
      <c r="B10441" s="545" t="s">
        <v>3871</v>
      </c>
      <c r="C10441" s="545" t="s">
        <v>216</v>
      </c>
      <c r="D10441" s="546"/>
      <c r="E10441" s="171" t="str">
        <f t="shared" si="163"/>
        <v>1900</v>
      </c>
      <c r="F10441" s="547">
        <v>0</v>
      </c>
      <c r="G10441" s="548">
        <v>0</v>
      </c>
      <c r="H10441" s="547">
        <v>0</v>
      </c>
      <c r="I10441" s="545" t="s">
        <v>12738</v>
      </c>
      <c r="J10441" s="545"/>
      <c r="K10441" s="545" t="s">
        <v>19614</v>
      </c>
      <c r="L10441" s="545" t="s">
        <v>13413</v>
      </c>
      <c r="M10441" s="548" t="s">
        <v>13758</v>
      </c>
      <c r="N10441" s="545" t="s">
        <v>13413</v>
      </c>
      <c r="O10441" s="545" t="s">
        <v>13413</v>
      </c>
      <c r="P10441" s="549">
        <v>8062</v>
      </c>
      <c r="Q10441" s="549">
        <v>1</v>
      </c>
      <c r="R10441" s="549">
        <v>32</v>
      </c>
      <c r="S10441" s="548"/>
      <c r="T10441" s="548"/>
      <c r="U10441" s="99"/>
    </row>
    <row r="10442" spans="1:21" ht="19.5" customHeight="1">
      <c r="A10442" s="545">
        <v>105351</v>
      </c>
      <c r="B10442" s="545" t="s">
        <v>7428</v>
      </c>
      <c r="C10442" s="545" t="s">
        <v>216</v>
      </c>
      <c r="D10442" s="546">
        <v>43746</v>
      </c>
      <c r="E10442" s="171" t="str">
        <f t="shared" si="163"/>
        <v>2019</v>
      </c>
      <c r="F10442" s="547">
        <v>740386</v>
      </c>
      <c r="G10442" s="548">
        <v>0.19</v>
      </c>
      <c r="H10442" s="547">
        <v>622173.11</v>
      </c>
      <c r="I10442" s="545" t="s">
        <v>12738</v>
      </c>
      <c r="J10442" s="545" t="s">
        <v>13301</v>
      </c>
      <c r="K10442" s="545" t="s">
        <v>19615</v>
      </c>
      <c r="L10442" s="545" t="s">
        <v>13413</v>
      </c>
      <c r="M10442" s="548" t="s">
        <v>13758</v>
      </c>
      <c r="N10442" s="545" t="s">
        <v>13413</v>
      </c>
      <c r="O10442" s="545" t="s">
        <v>13413</v>
      </c>
      <c r="P10442" s="549">
        <v>8063</v>
      </c>
      <c r="Q10442" s="549">
        <v>1</v>
      </c>
      <c r="R10442" s="549">
        <v>32</v>
      </c>
      <c r="S10442" s="548">
        <v>2221</v>
      </c>
      <c r="T10442" s="548"/>
      <c r="U10442" s="99"/>
    </row>
    <row r="10443" spans="1:21" ht="19.5" customHeight="1">
      <c r="A10443" s="545">
        <v>105352</v>
      </c>
      <c r="B10443" s="545" t="s">
        <v>3871</v>
      </c>
      <c r="C10443" s="545" t="s">
        <v>216</v>
      </c>
      <c r="D10443" s="546"/>
      <c r="E10443" s="171" t="str">
        <f t="shared" si="163"/>
        <v>1900</v>
      </c>
      <c r="F10443" s="547">
        <v>0</v>
      </c>
      <c r="G10443" s="548">
        <v>0</v>
      </c>
      <c r="H10443" s="547">
        <v>0</v>
      </c>
      <c r="I10443" s="545" t="s">
        <v>12738</v>
      </c>
      <c r="J10443" s="545"/>
      <c r="K10443" s="545" t="s">
        <v>19616</v>
      </c>
      <c r="L10443" s="545" t="s">
        <v>13413</v>
      </c>
      <c r="M10443" s="548" t="s">
        <v>13758</v>
      </c>
      <c r="N10443" s="545" t="s">
        <v>13413</v>
      </c>
      <c r="O10443" s="545" t="s">
        <v>13413</v>
      </c>
      <c r="P10443" s="549">
        <v>8064</v>
      </c>
      <c r="Q10443" s="549">
        <v>1</v>
      </c>
      <c r="R10443" s="549">
        <v>32</v>
      </c>
      <c r="S10443" s="548"/>
      <c r="T10443" s="548"/>
      <c r="U10443" s="99"/>
    </row>
    <row r="10444" spans="1:21" ht="19.5" customHeight="1">
      <c r="A10444" s="545">
        <v>105353</v>
      </c>
      <c r="B10444" s="545" t="s">
        <v>3871</v>
      </c>
      <c r="C10444" s="545" t="s">
        <v>216</v>
      </c>
      <c r="D10444" s="546"/>
      <c r="E10444" s="171" t="str">
        <f t="shared" si="163"/>
        <v>1900</v>
      </c>
      <c r="F10444" s="547">
        <v>0</v>
      </c>
      <c r="G10444" s="548">
        <v>0</v>
      </c>
      <c r="H10444" s="547">
        <v>0</v>
      </c>
      <c r="I10444" s="545" t="s">
        <v>12738</v>
      </c>
      <c r="J10444" s="545"/>
      <c r="K10444" s="545" t="s">
        <v>19617</v>
      </c>
      <c r="L10444" s="545" t="s">
        <v>13413</v>
      </c>
      <c r="M10444" s="548" t="s">
        <v>13758</v>
      </c>
      <c r="N10444" s="545" t="s">
        <v>13413</v>
      </c>
      <c r="O10444" s="545" t="s">
        <v>13413</v>
      </c>
      <c r="P10444" s="549">
        <v>8065</v>
      </c>
      <c r="Q10444" s="549">
        <v>1</v>
      </c>
      <c r="R10444" s="549">
        <v>32</v>
      </c>
      <c r="S10444" s="548"/>
      <c r="T10444" s="548"/>
      <c r="U10444" s="99"/>
    </row>
    <row r="10445" spans="1:21" ht="19.5" customHeight="1">
      <c r="A10445" s="545">
        <v>105354</v>
      </c>
      <c r="B10445" s="545" t="s">
        <v>3871</v>
      </c>
      <c r="C10445" s="545" t="s">
        <v>216</v>
      </c>
      <c r="D10445" s="546"/>
      <c r="E10445" s="171" t="str">
        <f t="shared" si="163"/>
        <v>1900</v>
      </c>
      <c r="F10445" s="547">
        <v>0</v>
      </c>
      <c r="G10445" s="548">
        <v>0</v>
      </c>
      <c r="H10445" s="547">
        <v>0</v>
      </c>
      <c r="I10445" s="545" t="s">
        <v>12738</v>
      </c>
      <c r="J10445" s="545"/>
      <c r="K10445" s="545" t="s">
        <v>19618</v>
      </c>
      <c r="L10445" s="545" t="s">
        <v>13413</v>
      </c>
      <c r="M10445" s="548" t="s">
        <v>13758</v>
      </c>
      <c r="N10445" s="545" t="s">
        <v>13413</v>
      </c>
      <c r="O10445" s="545" t="s">
        <v>13413</v>
      </c>
      <c r="P10445" s="549">
        <v>8066</v>
      </c>
      <c r="Q10445" s="549">
        <v>1</v>
      </c>
      <c r="R10445" s="549">
        <v>32</v>
      </c>
      <c r="S10445" s="548"/>
      <c r="T10445" s="548"/>
      <c r="U10445" s="99"/>
    </row>
    <row r="10446" spans="1:21" ht="19.5" customHeight="1">
      <c r="A10446" s="545">
        <v>105355</v>
      </c>
      <c r="B10446" s="545" t="s">
        <v>3871</v>
      </c>
      <c r="C10446" s="545" t="s">
        <v>216</v>
      </c>
      <c r="D10446" s="546"/>
      <c r="E10446" s="171" t="str">
        <f t="shared" si="163"/>
        <v>1900</v>
      </c>
      <c r="F10446" s="547">
        <v>0</v>
      </c>
      <c r="G10446" s="548">
        <v>0</v>
      </c>
      <c r="H10446" s="547">
        <v>0</v>
      </c>
      <c r="I10446" s="545" t="s">
        <v>12738</v>
      </c>
      <c r="J10446" s="545"/>
      <c r="K10446" s="545" t="s">
        <v>19619</v>
      </c>
      <c r="L10446" s="545" t="s">
        <v>13413</v>
      </c>
      <c r="M10446" s="548" t="s">
        <v>13758</v>
      </c>
      <c r="N10446" s="545" t="s">
        <v>13413</v>
      </c>
      <c r="O10446" s="545" t="s">
        <v>13413</v>
      </c>
      <c r="P10446" s="549">
        <v>8067</v>
      </c>
      <c r="Q10446" s="549">
        <v>1</v>
      </c>
      <c r="R10446" s="549">
        <v>32</v>
      </c>
      <c r="S10446" s="548"/>
      <c r="T10446" s="548"/>
      <c r="U10446" s="99"/>
    </row>
    <row r="10447" spans="1:21" ht="19.5" customHeight="1">
      <c r="A10447" s="545">
        <v>105356</v>
      </c>
      <c r="B10447" s="545" t="s">
        <v>2166</v>
      </c>
      <c r="C10447" s="545" t="s">
        <v>216</v>
      </c>
      <c r="D10447" s="546"/>
      <c r="E10447" s="171" t="str">
        <f t="shared" si="163"/>
        <v>1900</v>
      </c>
      <c r="F10447" s="547">
        <v>0</v>
      </c>
      <c r="G10447" s="548">
        <v>0</v>
      </c>
      <c r="H10447" s="547">
        <v>0</v>
      </c>
      <c r="I10447" s="545" t="s">
        <v>12637</v>
      </c>
      <c r="J10447" s="545"/>
      <c r="K10447" s="545" t="s">
        <v>19620</v>
      </c>
      <c r="L10447" s="545" t="s">
        <v>13413</v>
      </c>
      <c r="M10447" s="548" t="s">
        <v>13758</v>
      </c>
      <c r="N10447" s="545" t="s">
        <v>13413</v>
      </c>
      <c r="O10447" s="545" t="s">
        <v>13413</v>
      </c>
      <c r="P10447" s="549">
        <v>8068</v>
      </c>
      <c r="Q10447" s="549">
        <v>1</v>
      </c>
      <c r="R10447" s="549">
        <v>13</v>
      </c>
      <c r="S10447" s="548"/>
      <c r="T10447" s="548"/>
      <c r="U10447" s="99"/>
    </row>
    <row r="10448" spans="1:21" ht="19.5" customHeight="1">
      <c r="A10448" s="545">
        <v>105357</v>
      </c>
      <c r="B10448" s="545" t="s">
        <v>2164</v>
      </c>
      <c r="C10448" s="545" t="s">
        <v>216</v>
      </c>
      <c r="D10448" s="546"/>
      <c r="E10448" s="171" t="str">
        <f t="shared" si="163"/>
        <v>1900</v>
      </c>
      <c r="F10448" s="547">
        <v>0</v>
      </c>
      <c r="G10448" s="548">
        <v>0</v>
      </c>
      <c r="H10448" s="547">
        <v>0</v>
      </c>
      <c r="I10448" s="545" t="s">
        <v>12637</v>
      </c>
      <c r="J10448" s="545"/>
      <c r="K10448" s="545" t="s">
        <v>19621</v>
      </c>
      <c r="L10448" s="545" t="s">
        <v>13413</v>
      </c>
      <c r="M10448" s="548" t="s">
        <v>13758</v>
      </c>
      <c r="N10448" s="545" t="s">
        <v>13413</v>
      </c>
      <c r="O10448" s="545" t="s">
        <v>13413</v>
      </c>
      <c r="P10448" s="549">
        <v>8069</v>
      </c>
      <c r="Q10448" s="549">
        <v>1</v>
      </c>
      <c r="R10448" s="549">
        <v>13</v>
      </c>
      <c r="S10448" s="548"/>
      <c r="T10448" s="548"/>
      <c r="U10448" s="99"/>
    </row>
    <row r="10449" spans="1:21" ht="19.5" customHeight="1">
      <c r="A10449" s="545">
        <v>105358</v>
      </c>
      <c r="B10449" s="545" t="s">
        <v>2165</v>
      </c>
      <c r="C10449" s="545" t="s">
        <v>216</v>
      </c>
      <c r="D10449" s="546"/>
      <c r="E10449" s="171" t="str">
        <f t="shared" si="163"/>
        <v>1900</v>
      </c>
      <c r="F10449" s="547">
        <v>0</v>
      </c>
      <c r="G10449" s="548">
        <v>0</v>
      </c>
      <c r="H10449" s="547">
        <v>0</v>
      </c>
      <c r="I10449" s="545" t="s">
        <v>12637</v>
      </c>
      <c r="J10449" s="545"/>
      <c r="K10449" s="545" t="s">
        <v>19622</v>
      </c>
      <c r="L10449" s="545" t="s">
        <v>13413</v>
      </c>
      <c r="M10449" s="548" t="s">
        <v>13758</v>
      </c>
      <c r="N10449" s="545" t="s">
        <v>13413</v>
      </c>
      <c r="O10449" s="545" t="s">
        <v>13413</v>
      </c>
      <c r="P10449" s="549">
        <v>8070</v>
      </c>
      <c r="Q10449" s="549">
        <v>1</v>
      </c>
      <c r="R10449" s="549">
        <v>13</v>
      </c>
      <c r="S10449" s="548"/>
      <c r="T10449" s="548"/>
      <c r="U10449" s="99"/>
    </row>
    <row r="10450" spans="1:21" ht="19.5" customHeight="1">
      <c r="A10450" s="545">
        <v>105359</v>
      </c>
      <c r="B10450" s="545" t="s">
        <v>2163</v>
      </c>
      <c r="C10450" s="545" t="s">
        <v>216</v>
      </c>
      <c r="D10450" s="546"/>
      <c r="E10450" s="171" t="str">
        <f t="shared" si="163"/>
        <v>1900</v>
      </c>
      <c r="F10450" s="547">
        <v>0</v>
      </c>
      <c r="G10450" s="548">
        <v>0</v>
      </c>
      <c r="H10450" s="547">
        <v>0</v>
      </c>
      <c r="I10450" s="545" t="s">
        <v>12637</v>
      </c>
      <c r="J10450" s="545"/>
      <c r="K10450" s="545" t="s">
        <v>19623</v>
      </c>
      <c r="L10450" s="545" t="s">
        <v>13413</v>
      </c>
      <c r="M10450" s="548" t="s">
        <v>13758</v>
      </c>
      <c r="N10450" s="545" t="s">
        <v>13413</v>
      </c>
      <c r="O10450" s="545" t="s">
        <v>13413</v>
      </c>
      <c r="P10450" s="549">
        <v>8071</v>
      </c>
      <c r="Q10450" s="549">
        <v>1</v>
      </c>
      <c r="R10450" s="549">
        <v>13</v>
      </c>
      <c r="S10450" s="548"/>
      <c r="T10450" s="548"/>
      <c r="U10450" s="99"/>
    </row>
    <row r="10451" spans="1:21" ht="19.5" customHeight="1">
      <c r="A10451" s="545">
        <v>105360</v>
      </c>
      <c r="B10451" s="545" t="s">
        <v>9709</v>
      </c>
      <c r="C10451" s="545" t="s">
        <v>216</v>
      </c>
      <c r="D10451" s="546">
        <v>46052</v>
      </c>
      <c r="E10451" s="171" t="str">
        <f t="shared" si="163"/>
        <v>2026</v>
      </c>
      <c r="F10451" s="547">
        <v>132651</v>
      </c>
      <c r="G10451" s="548">
        <v>0.19</v>
      </c>
      <c r="H10451" s="547">
        <v>111471.43</v>
      </c>
      <c r="I10451" s="545" t="s">
        <v>12762</v>
      </c>
      <c r="J10451" s="545" t="s">
        <v>13307</v>
      </c>
      <c r="K10451" s="545" t="s">
        <v>19624</v>
      </c>
      <c r="L10451" s="545" t="s">
        <v>13413</v>
      </c>
      <c r="M10451" s="548" t="s">
        <v>13758</v>
      </c>
      <c r="N10451" s="545" t="s">
        <v>13413</v>
      </c>
      <c r="O10451" s="545" t="s">
        <v>13413</v>
      </c>
      <c r="P10451" s="549">
        <v>8072</v>
      </c>
      <c r="Q10451" s="549">
        <v>1</v>
      </c>
      <c r="R10451" s="549">
        <v>8</v>
      </c>
      <c r="S10451" s="548">
        <v>2228</v>
      </c>
      <c r="T10451" s="548"/>
      <c r="U10451" s="99"/>
    </row>
    <row r="10452" spans="1:21" ht="19.5" customHeight="1">
      <c r="A10452" s="545">
        <v>105361</v>
      </c>
      <c r="B10452" s="545" t="s">
        <v>1126</v>
      </c>
      <c r="C10452" s="545" t="s">
        <v>216</v>
      </c>
      <c r="D10452" s="546">
        <v>45708</v>
      </c>
      <c r="E10452" s="171" t="str">
        <f t="shared" si="163"/>
        <v>2025</v>
      </c>
      <c r="F10452" s="547">
        <v>204538.1</v>
      </c>
      <c r="G10452" s="548">
        <v>0.19</v>
      </c>
      <c r="H10452" s="547">
        <v>171880.76</v>
      </c>
      <c r="I10452" s="545" t="s">
        <v>12762</v>
      </c>
      <c r="J10452" s="545" t="s">
        <v>13307</v>
      </c>
      <c r="K10452" s="545" t="s">
        <v>19625</v>
      </c>
      <c r="L10452" s="545" t="s">
        <v>13413</v>
      </c>
      <c r="M10452" s="548" t="s">
        <v>13758</v>
      </c>
      <c r="N10452" s="545" t="s">
        <v>13413</v>
      </c>
      <c r="O10452" s="545" t="s">
        <v>13413</v>
      </c>
      <c r="P10452" s="549">
        <v>8073</v>
      </c>
      <c r="Q10452" s="549">
        <v>1</v>
      </c>
      <c r="R10452" s="549">
        <v>8</v>
      </c>
      <c r="S10452" s="548">
        <v>2228</v>
      </c>
      <c r="T10452" s="548"/>
      <c r="U10452" s="99"/>
    </row>
    <row r="10453" spans="1:21" ht="19.5" customHeight="1">
      <c r="A10453" s="545">
        <v>105362</v>
      </c>
      <c r="B10453" s="545" t="s">
        <v>1127</v>
      </c>
      <c r="C10453" s="545" t="s">
        <v>216</v>
      </c>
      <c r="D10453" s="546">
        <v>45708</v>
      </c>
      <c r="E10453" s="171" t="str">
        <f t="shared" si="163"/>
        <v>2025</v>
      </c>
      <c r="F10453" s="547">
        <v>213650.35</v>
      </c>
      <c r="G10453" s="548">
        <v>0.19</v>
      </c>
      <c r="H10453" s="547">
        <v>179538.11</v>
      </c>
      <c r="I10453" s="545" t="s">
        <v>12762</v>
      </c>
      <c r="J10453" s="545" t="s">
        <v>13307</v>
      </c>
      <c r="K10453" s="545" t="s">
        <v>19626</v>
      </c>
      <c r="L10453" s="545" t="s">
        <v>13413</v>
      </c>
      <c r="M10453" s="548" t="s">
        <v>13758</v>
      </c>
      <c r="N10453" s="545" t="s">
        <v>13413</v>
      </c>
      <c r="O10453" s="545" t="s">
        <v>13413</v>
      </c>
      <c r="P10453" s="549">
        <v>8074</v>
      </c>
      <c r="Q10453" s="549">
        <v>1</v>
      </c>
      <c r="R10453" s="549">
        <v>8</v>
      </c>
      <c r="S10453" s="548">
        <v>2228</v>
      </c>
      <c r="T10453" s="548"/>
      <c r="U10453" s="99"/>
    </row>
    <row r="10454" spans="1:21" ht="19.5" customHeight="1">
      <c r="A10454" s="545">
        <v>105363</v>
      </c>
      <c r="B10454" s="545" t="s">
        <v>1128</v>
      </c>
      <c r="C10454" s="545" t="s">
        <v>216</v>
      </c>
      <c r="D10454" s="546">
        <v>45708</v>
      </c>
      <c r="E10454" s="171" t="str">
        <f t="shared" si="163"/>
        <v>2025</v>
      </c>
      <c r="F10454" s="547">
        <v>210972.9</v>
      </c>
      <c r="G10454" s="548">
        <v>0.19</v>
      </c>
      <c r="H10454" s="547">
        <v>177288.15</v>
      </c>
      <c r="I10454" s="545" t="s">
        <v>12762</v>
      </c>
      <c r="J10454" s="545" t="s">
        <v>13307</v>
      </c>
      <c r="K10454" s="545" t="s">
        <v>19627</v>
      </c>
      <c r="L10454" s="545" t="s">
        <v>13413</v>
      </c>
      <c r="M10454" s="548" t="s">
        <v>13758</v>
      </c>
      <c r="N10454" s="545" t="s">
        <v>13413</v>
      </c>
      <c r="O10454" s="545" t="s">
        <v>13413</v>
      </c>
      <c r="P10454" s="549">
        <v>8075</v>
      </c>
      <c r="Q10454" s="549">
        <v>1</v>
      </c>
      <c r="R10454" s="549">
        <v>8</v>
      </c>
      <c r="S10454" s="548">
        <v>2228</v>
      </c>
      <c r="T10454" s="548"/>
      <c r="U10454" s="99"/>
    </row>
    <row r="10455" spans="1:21" ht="19.5" customHeight="1">
      <c r="A10455" s="545">
        <v>105365</v>
      </c>
      <c r="B10455" s="545" t="s">
        <v>3865</v>
      </c>
      <c r="C10455" s="545" t="s">
        <v>216</v>
      </c>
      <c r="D10455" s="546"/>
      <c r="E10455" s="171" t="str">
        <f t="shared" si="163"/>
        <v>1900</v>
      </c>
      <c r="F10455" s="547">
        <v>0</v>
      </c>
      <c r="G10455" s="548">
        <v>0</v>
      </c>
      <c r="H10455" s="547">
        <v>0</v>
      </c>
      <c r="I10455" s="545" t="s">
        <v>12738</v>
      </c>
      <c r="J10455" s="545"/>
      <c r="K10455" s="545" t="s">
        <v>19628</v>
      </c>
      <c r="L10455" s="545" t="s">
        <v>13413</v>
      </c>
      <c r="M10455" s="548" t="s">
        <v>13758</v>
      </c>
      <c r="N10455" s="545" t="s">
        <v>13413</v>
      </c>
      <c r="O10455" s="545" t="s">
        <v>13413</v>
      </c>
      <c r="P10455" s="549">
        <v>8077</v>
      </c>
      <c r="Q10455" s="549">
        <v>1</v>
      </c>
      <c r="R10455" s="549">
        <v>32</v>
      </c>
      <c r="S10455" s="548"/>
      <c r="T10455" s="548"/>
      <c r="U10455" s="99"/>
    </row>
    <row r="10456" spans="1:21" ht="19.5" customHeight="1">
      <c r="A10456" s="545">
        <v>105366</v>
      </c>
      <c r="B10456" s="545" t="s">
        <v>3865</v>
      </c>
      <c r="C10456" s="545" t="s">
        <v>216</v>
      </c>
      <c r="D10456" s="546"/>
      <c r="E10456" s="171" t="str">
        <f t="shared" si="163"/>
        <v>1900</v>
      </c>
      <c r="F10456" s="547">
        <v>0</v>
      </c>
      <c r="G10456" s="548">
        <v>0</v>
      </c>
      <c r="H10456" s="547">
        <v>0</v>
      </c>
      <c r="I10456" s="545" t="s">
        <v>12738</v>
      </c>
      <c r="J10456" s="545"/>
      <c r="K10456" s="545" t="s">
        <v>19629</v>
      </c>
      <c r="L10456" s="545" t="s">
        <v>13413</v>
      </c>
      <c r="M10456" s="548" t="s">
        <v>13758</v>
      </c>
      <c r="N10456" s="545" t="s">
        <v>13413</v>
      </c>
      <c r="O10456" s="545" t="s">
        <v>13413</v>
      </c>
      <c r="P10456" s="549">
        <v>8078</v>
      </c>
      <c r="Q10456" s="549">
        <v>1</v>
      </c>
      <c r="R10456" s="549">
        <v>32</v>
      </c>
      <c r="S10456" s="548"/>
      <c r="T10456" s="548"/>
      <c r="U10456" s="99"/>
    </row>
    <row r="10457" spans="1:21" ht="19.5" customHeight="1">
      <c r="A10457" s="545">
        <v>105367</v>
      </c>
      <c r="B10457" s="545" t="s">
        <v>3865</v>
      </c>
      <c r="C10457" s="545" t="s">
        <v>216</v>
      </c>
      <c r="D10457" s="546"/>
      <c r="E10457" s="171" t="str">
        <f t="shared" si="163"/>
        <v>1900</v>
      </c>
      <c r="F10457" s="547">
        <v>0</v>
      </c>
      <c r="G10457" s="548">
        <v>0</v>
      </c>
      <c r="H10457" s="547">
        <v>0</v>
      </c>
      <c r="I10457" s="545" t="s">
        <v>12738</v>
      </c>
      <c r="J10457" s="545"/>
      <c r="K10457" s="545" t="s">
        <v>19630</v>
      </c>
      <c r="L10457" s="545" t="s">
        <v>13413</v>
      </c>
      <c r="M10457" s="548" t="s">
        <v>13758</v>
      </c>
      <c r="N10457" s="545" t="s">
        <v>13413</v>
      </c>
      <c r="O10457" s="545" t="s">
        <v>13413</v>
      </c>
      <c r="P10457" s="549">
        <v>8079</v>
      </c>
      <c r="Q10457" s="549">
        <v>1</v>
      </c>
      <c r="R10457" s="549">
        <v>32</v>
      </c>
      <c r="S10457" s="548"/>
      <c r="T10457" s="548"/>
      <c r="U10457" s="99"/>
    </row>
    <row r="10458" spans="1:21" ht="19.5" customHeight="1">
      <c r="A10458" s="545">
        <v>105369</v>
      </c>
      <c r="B10458" s="545" t="s">
        <v>3865</v>
      </c>
      <c r="C10458" s="545" t="s">
        <v>216</v>
      </c>
      <c r="D10458" s="546"/>
      <c r="E10458" s="171" t="str">
        <f t="shared" si="163"/>
        <v>1900</v>
      </c>
      <c r="F10458" s="547">
        <v>0</v>
      </c>
      <c r="G10458" s="548">
        <v>0</v>
      </c>
      <c r="H10458" s="547">
        <v>0</v>
      </c>
      <c r="I10458" s="545" t="s">
        <v>12738</v>
      </c>
      <c r="J10458" s="545"/>
      <c r="K10458" s="545" t="s">
        <v>19631</v>
      </c>
      <c r="L10458" s="545" t="s">
        <v>13413</v>
      </c>
      <c r="M10458" s="548" t="s">
        <v>13758</v>
      </c>
      <c r="N10458" s="545" t="s">
        <v>13413</v>
      </c>
      <c r="O10458" s="545" t="s">
        <v>13413</v>
      </c>
      <c r="P10458" s="549">
        <v>8081</v>
      </c>
      <c r="Q10458" s="549">
        <v>1</v>
      </c>
      <c r="R10458" s="549">
        <v>32</v>
      </c>
      <c r="S10458" s="548"/>
      <c r="T10458" s="548"/>
      <c r="U10458" s="99"/>
    </row>
    <row r="10459" spans="1:21" ht="19.5" customHeight="1">
      <c r="A10459" s="545">
        <v>105370</v>
      </c>
      <c r="B10459" s="545" t="s">
        <v>3865</v>
      </c>
      <c r="C10459" s="545" t="s">
        <v>216</v>
      </c>
      <c r="D10459" s="546"/>
      <c r="E10459" s="171" t="str">
        <f t="shared" si="163"/>
        <v>1900</v>
      </c>
      <c r="F10459" s="547">
        <v>0</v>
      </c>
      <c r="G10459" s="548">
        <v>0</v>
      </c>
      <c r="H10459" s="547">
        <v>0</v>
      </c>
      <c r="I10459" s="545" t="s">
        <v>12738</v>
      </c>
      <c r="J10459" s="545"/>
      <c r="K10459" s="545" t="s">
        <v>19632</v>
      </c>
      <c r="L10459" s="545" t="s">
        <v>13413</v>
      </c>
      <c r="M10459" s="548" t="s">
        <v>13758</v>
      </c>
      <c r="N10459" s="545" t="s">
        <v>13413</v>
      </c>
      <c r="O10459" s="545" t="s">
        <v>13413</v>
      </c>
      <c r="P10459" s="549">
        <v>8082</v>
      </c>
      <c r="Q10459" s="549">
        <v>1</v>
      </c>
      <c r="R10459" s="549">
        <v>32</v>
      </c>
      <c r="S10459" s="548"/>
      <c r="T10459" s="548"/>
      <c r="U10459" s="99"/>
    </row>
    <row r="10460" spans="1:21" ht="19.5" customHeight="1">
      <c r="A10460" s="545">
        <v>105371</v>
      </c>
      <c r="B10460" s="545" t="s">
        <v>3865</v>
      </c>
      <c r="C10460" s="545" t="s">
        <v>216</v>
      </c>
      <c r="D10460" s="546"/>
      <c r="E10460" s="171" t="str">
        <f t="shared" si="163"/>
        <v>1900</v>
      </c>
      <c r="F10460" s="547">
        <v>0</v>
      </c>
      <c r="G10460" s="548">
        <v>0</v>
      </c>
      <c r="H10460" s="547">
        <v>0</v>
      </c>
      <c r="I10460" s="545" t="s">
        <v>12738</v>
      </c>
      <c r="J10460" s="545"/>
      <c r="K10460" s="545" t="s">
        <v>19633</v>
      </c>
      <c r="L10460" s="545" t="s">
        <v>13413</v>
      </c>
      <c r="M10460" s="548" t="s">
        <v>13758</v>
      </c>
      <c r="N10460" s="545" t="s">
        <v>13413</v>
      </c>
      <c r="O10460" s="545" t="s">
        <v>13413</v>
      </c>
      <c r="P10460" s="549">
        <v>8083</v>
      </c>
      <c r="Q10460" s="549">
        <v>1</v>
      </c>
      <c r="R10460" s="549">
        <v>32</v>
      </c>
      <c r="S10460" s="548"/>
      <c r="T10460" s="548"/>
      <c r="U10460" s="99"/>
    </row>
    <row r="10461" spans="1:21" ht="19.5" customHeight="1">
      <c r="A10461" s="545">
        <v>105372</v>
      </c>
      <c r="B10461" s="545" t="s">
        <v>3865</v>
      </c>
      <c r="C10461" s="545" t="s">
        <v>216</v>
      </c>
      <c r="D10461" s="546"/>
      <c r="E10461" s="171" t="str">
        <f t="shared" si="163"/>
        <v>1900</v>
      </c>
      <c r="F10461" s="547">
        <v>0</v>
      </c>
      <c r="G10461" s="548">
        <v>0</v>
      </c>
      <c r="H10461" s="547">
        <v>0</v>
      </c>
      <c r="I10461" s="545" t="s">
        <v>12738</v>
      </c>
      <c r="J10461" s="545"/>
      <c r="K10461" s="545" t="s">
        <v>19634</v>
      </c>
      <c r="L10461" s="545" t="s">
        <v>13413</v>
      </c>
      <c r="M10461" s="548" t="s">
        <v>13758</v>
      </c>
      <c r="N10461" s="545" t="s">
        <v>13413</v>
      </c>
      <c r="O10461" s="545" t="s">
        <v>13413</v>
      </c>
      <c r="P10461" s="549">
        <v>8084</v>
      </c>
      <c r="Q10461" s="549">
        <v>1</v>
      </c>
      <c r="R10461" s="549">
        <v>32</v>
      </c>
      <c r="S10461" s="548"/>
      <c r="T10461" s="548"/>
      <c r="U10461" s="99"/>
    </row>
    <row r="10462" spans="1:21" ht="19.5" customHeight="1">
      <c r="A10462" s="545">
        <v>105373</v>
      </c>
      <c r="B10462" s="545" t="s">
        <v>3865</v>
      </c>
      <c r="C10462" s="545" t="s">
        <v>216</v>
      </c>
      <c r="D10462" s="546"/>
      <c r="E10462" s="171" t="str">
        <f t="shared" si="163"/>
        <v>1900</v>
      </c>
      <c r="F10462" s="547">
        <v>0</v>
      </c>
      <c r="G10462" s="548">
        <v>0</v>
      </c>
      <c r="H10462" s="547">
        <v>0</v>
      </c>
      <c r="I10462" s="545" t="s">
        <v>12738</v>
      </c>
      <c r="J10462" s="545"/>
      <c r="K10462" s="545" t="s">
        <v>19633</v>
      </c>
      <c r="L10462" s="545" t="s">
        <v>13413</v>
      </c>
      <c r="M10462" s="548" t="s">
        <v>13758</v>
      </c>
      <c r="N10462" s="545" t="s">
        <v>13413</v>
      </c>
      <c r="O10462" s="545" t="s">
        <v>13413</v>
      </c>
      <c r="P10462" s="549">
        <v>8085</v>
      </c>
      <c r="Q10462" s="549">
        <v>1</v>
      </c>
      <c r="R10462" s="549">
        <v>32</v>
      </c>
      <c r="S10462" s="548"/>
      <c r="T10462" s="548"/>
      <c r="U10462" s="99"/>
    </row>
    <row r="10463" spans="1:21" ht="19.5" customHeight="1">
      <c r="A10463" s="545">
        <v>105374</v>
      </c>
      <c r="B10463" s="545" t="s">
        <v>1135</v>
      </c>
      <c r="C10463" s="545" t="s">
        <v>216</v>
      </c>
      <c r="D10463" s="546">
        <v>46052</v>
      </c>
      <c r="E10463" s="171" t="str">
        <f t="shared" si="163"/>
        <v>2026</v>
      </c>
      <c r="F10463" s="547">
        <v>975592</v>
      </c>
      <c r="G10463" s="548">
        <v>0.19</v>
      </c>
      <c r="H10463" s="547">
        <v>819825.21</v>
      </c>
      <c r="I10463" s="545" t="s">
        <v>12762</v>
      </c>
      <c r="J10463" s="545" t="s">
        <v>13307</v>
      </c>
      <c r="K10463" s="545" t="s">
        <v>19635</v>
      </c>
      <c r="L10463" s="545" t="s">
        <v>13413</v>
      </c>
      <c r="M10463" s="548" t="s">
        <v>13758</v>
      </c>
      <c r="N10463" s="545" t="s">
        <v>13413</v>
      </c>
      <c r="O10463" s="545" t="s">
        <v>13413</v>
      </c>
      <c r="P10463" s="549">
        <v>8086</v>
      </c>
      <c r="Q10463" s="549">
        <v>1</v>
      </c>
      <c r="R10463" s="549">
        <v>8</v>
      </c>
      <c r="S10463" s="548">
        <v>2228</v>
      </c>
      <c r="T10463" s="548"/>
      <c r="U10463" s="99"/>
    </row>
    <row r="10464" spans="1:21" ht="19.5" customHeight="1">
      <c r="A10464" s="545">
        <v>105375</v>
      </c>
      <c r="B10464" s="545" t="s">
        <v>3578</v>
      </c>
      <c r="C10464" s="545" t="s">
        <v>216</v>
      </c>
      <c r="D10464" s="546">
        <v>44591</v>
      </c>
      <c r="E10464" s="171" t="str">
        <f t="shared" si="163"/>
        <v>2022</v>
      </c>
      <c r="F10464" s="547">
        <v>18732</v>
      </c>
      <c r="G10464" s="548">
        <v>0.19</v>
      </c>
      <c r="H10464" s="547">
        <v>15741.18</v>
      </c>
      <c r="I10464" s="545" t="s">
        <v>12647</v>
      </c>
      <c r="J10464" s="545" t="s">
        <v>13297</v>
      </c>
      <c r="K10464" s="545" t="s">
        <v>19636</v>
      </c>
      <c r="L10464" s="545" t="s">
        <v>13413</v>
      </c>
      <c r="M10464" s="548" t="s">
        <v>13758</v>
      </c>
      <c r="N10464" s="545" t="s">
        <v>13413</v>
      </c>
      <c r="O10464" s="545" t="s">
        <v>13413</v>
      </c>
      <c r="P10464" s="549">
        <v>8087</v>
      </c>
      <c r="Q10464" s="549">
        <v>1</v>
      </c>
      <c r="R10464" s="549">
        <v>26</v>
      </c>
      <c r="S10464" s="548">
        <v>2257</v>
      </c>
      <c r="T10464" s="548"/>
      <c r="U10464" s="99"/>
    </row>
    <row r="10465" spans="1:21" ht="19.5" customHeight="1">
      <c r="A10465" s="545">
        <v>105377</v>
      </c>
      <c r="B10465" s="545" t="s">
        <v>1134</v>
      </c>
      <c r="C10465" s="545" t="s">
        <v>216</v>
      </c>
      <c r="D10465" s="546"/>
      <c r="E10465" s="171" t="str">
        <f t="shared" si="163"/>
        <v>1900</v>
      </c>
      <c r="F10465" s="547">
        <v>0</v>
      </c>
      <c r="G10465" s="548">
        <v>0</v>
      </c>
      <c r="H10465" s="547">
        <v>0</v>
      </c>
      <c r="I10465" s="545" t="s">
        <v>12762</v>
      </c>
      <c r="J10465" s="545"/>
      <c r="K10465" s="545" t="s">
        <v>19635</v>
      </c>
      <c r="L10465" s="545" t="s">
        <v>13413</v>
      </c>
      <c r="M10465" s="548" t="s">
        <v>13758</v>
      </c>
      <c r="N10465" s="545" t="s">
        <v>13413</v>
      </c>
      <c r="O10465" s="545" t="s">
        <v>13413</v>
      </c>
      <c r="P10465" s="549">
        <v>8088</v>
      </c>
      <c r="Q10465" s="549">
        <v>1</v>
      </c>
      <c r="R10465" s="549">
        <v>8</v>
      </c>
      <c r="S10465" s="548"/>
      <c r="T10465" s="548"/>
      <c r="U10465" s="99"/>
    </row>
    <row r="10466" spans="1:21" ht="19.5" customHeight="1">
      <c r="A10466" s="545">
        <v>105378</v>
      </c>
      <c r="B10466" s="545" t="s">
        <v>9708</v>
      </c>
      <c r="C10466" s="545" t="s">
        <v>216</v>
      </c>
      <c r="D10466" s="546"/>
      <c r="E10466" s="171" t="str">
        <f t="shared" si="163"/>
        <v>1900</v>
      </c>
      <c r="F10466" s="547">
        <v>0</v>
      </c>
      <c r="G10466" s="548">
        <v>0</v>
      </c>
      <c r="H10466" s="547">
        <v>0</v>
      </c>
      <c r="I10466" s="545" t="s">
        <v>12762</v>
      </c>
      <c r="J10466" s="545"/>
      <c r="K10466" s="545" t="s">
        <v>19635</v>
      </c>
      <c r="L10466" s="545" t="s">
        <v>13413</v>
      </c>
      <c r="M10466" s="548" t="s">
        <v>13758</v>
      </c>
      <c r="N10466" s="545" t="s">
        <v>13413</v>
      </c>
      <c r="O10466" s="545" t="s">
        <v>13413</v>
      </c>
      <c r="P10466" s="549">
        <v>8089</v>
      </c>
      <c r="Q10466" s="549">
        <v>1</v>
      </c>
      <c r="R10466" s="549">
        <v>8</v>
      </c>
      <c r="S10466" s="548"/>
      <c r="T10466" s="548"/>
      <c r="U10466" s="99"/>
    </row>
    <row r="10467" spans="1:21" ht="19.5" customHeight="1">
      <c r="A10467" s="545">
        <v>105379</v>
      </c>
      <c r="B10467" s="545" t="s">
        <v>1115</v>
      </c>
      <c r="C10467" s="545" t="s">
        <v>216</v>
      </c>
      <c r="D10467" s="546"/>
      <c r="E10467" s="171" t="str">
        <f t="shared" si="163"/>
        <v>1900</v>
      </c>
      <c r="F10467" s="547">
        <v>0</v>
      </c>
      <c r="G10467" s="548">
        <v>0</v>
      </c>
      <c r="H10467" s="547">
        <v>0</v>
      </c>
      <c r="I10467" s="545" t="s">
        <v>12762</v>
      </c>
      <c r="J10467" s="545"/>
      <c r="K10467" s="545" t="s">
        <v>19635</v>
      </c>
      <c r="L10467" s="545" t="s">
        <v>13413</v>
      </c>
      <c r="M10467" s="548" t="s">
        <v>13758</v>
      </c>
      <c r="N10467" s="545" t="s">
        <v>13413</v>
      </c>
      <c r="O10467" s="545" t="s">
        <v>13413</v>
      </c>
      <c r="P10467" s="549">
        <v>8090</v>
      </c>
      <c r="Q10467" s="549">
        <v>1</v>
      </c>
      <c r="R10467" s="549">
        <v>8</v>
      </c>
      <c r="S10467" s="548"/>
      <c r="T10467" s="548"/>
      <c r="U10467" s="99"/>
    </row>
    <row r="10468" spans="1:21" ht="19.5" customHeight="1">
      <c r="A10468" s="545">
        <v>105380</v>
      </c>
      <c r="B10468" s="545" t="s">
        <v>9707</v>
      </c>
      <c r="C10468" s="545" t="s">
        <v>216</v>
      </c>
      <c r="D10468" s="546"/>
      <c r="E10468" s="171" t="str">
        <f t="shared" si="163"/>
        <v>1900</v>
      </c>
      <c r="F10468" s="547">
        <v>0</v>
      </c>
      <c r="G10468" s="548">
        <v>0</v>
      </c>
      <c r="H10468" s="547">
        <v>0</v>
      </c>
      <c r="I10468" s="545" t="s">
        <v>12738</v>
      </c>
      <c r="J10468" s="545"/>
      <c r="K10468" s="545" t="s">
        <v>19637</v>
      </c>
      <c r="L10468" s="545" t="s">
        <v>13413</v>
      </c>
      <c r="M10468" s="548" t="s">
        <v>13758</v>
      </c>
      <c r="N10468" s="545" t="s">
        <v>13413</v>
      </c>
      <c r="O10468" s="545" t="s">
        <v>13413</v>
      </c>
      <c r="P10468" s="549">
        <v>8091</v>
      </c>
      <c r="Q10468" s="549">
        <v>1</v>
      </c>
      <c r="R10468" s="549">
        <v>32</v>
      </c>
      <c r="S10468" s="548"/>
      <c r="T10468" s="548"/>
      <c r="U10468" s="99"/>
    </row>
    <row r="10469" spans="1:21" ht="19.5" customHeight="1">
      <c r="A10469" s="545">
        <v>105381</v>
      </c>
      <c r="B10469" s="545" t="s">
        <v>9707</v>
      </c>
      <c r="C10469" s="545" t="s">
        <v>216</v>
      </c>
      <c r="D10469" s="546"/>
      <c r="E10469" s="171" t="str">
        <f t="shared" si="163"/>
        <v>1900</v>
      </c>
      <c r="F10469" s="547">
        <v>0</v>
      </c>
      <c r="G10469" s="548">
        <v>0</v>
      </c>
      <c r="H10469" s="547">
        <v>0</v>
      </c>
      <c r="I10469" s="545" t="s">
        <v>12738</v>
      </c>
      <c r="J10469" s="545"/>
      <c r="K10469" s="545" t="s">
        <v>19638</v>
      </c>
      <c r="L10469" s="545" t="s">
        <v>13413</v>
      </c>
      <c r="M10469" s="548" t="s">
        <v>13758</v>
      </c>
      <c r="N10469" s="545" t="s">
        <v>13413</v>
      </c>
      <c r="O10469" s="545" t="s">
        <v>13413</v>
      </c>
      <c r="P10469" s="549">
        <v>8092</v>
      </c>
      <c r="Q10469" s="549">
        <v>1</v>
      </c>
      <c r="R10469" s="549">
        <v>32</v>
      </c>
      <c r="S10469" s="548"/>
      <c r="T10469" s="548"/>
      <c r="U10469" s="99"/>
    </row>
    <row r="10470" spans="1:21" ht="19.5" customHeight="1">
      <c r="A10470" s="545">
        <v>105382</v>
      </c>
      <c r="B10470" s="545" t="s">
        <v>9707</v>
      </c>
      <c r="C10470" s="545" t="s">
        <v>216</v>
      </c>
      <c r="D10470" s="546"/>
      <c r="E10470" s="171" t="str">
        <f t="shared" si="163"/>
        <v>1900</v>
      </c>
      <c r="F10470" s="547">
        <v>0</v>
      </c>
      <c r="G10470" s="548">
        <v>0</v>
      </c>
      <c r="H10470" s="547">
        <v>0</v>
      </c>
      <c r="I10470" s="545" t="s">
        <v>12738</v>
      </c>
      <c r="J10470" s="545"/>
      <c r="K10470" s="545" t="s">
        <v>19639</v>
      </c>
      <c r="L10470" s="545" t="s">
        <v>13413</v>
      </c>
      <c r="M10470" s="548" t="s">
        <v>13758</v>
      </c>
      <c r="N10470" s="545" t="s">
        <v>13413</v>
      </c>
      <c r="O10470" s="545" t="s">
        <v>13413</v>
      </c>
      <c r="P10470" s="549">
        <v>8093</v>
      </c>
      <c r="Q10470" s="549">
        <v>1</v>
      </c>
      <c r="R10470" s="549">
        <v>32</v>
      </c>
      <c r="S10470" s="548"/>
      <c r="T10470" s="548"/>
      <c r="U10470" s="99"/>
    </row>
    <row r="10471" spans="1:21" ht="19.5" customHeight="1">
      <c r="A10471" s="545">
        <v>105383</v>
      </c>
      <c r="B10471" s="545" t="s">
        <v>9707</v>
      </c>
      <c r="C10471" s="545" t="s">
        <v>216</v>
      </c>
      <c r="D10471" s="546"/>
      <c r="E10471" s="171" t="str">
        <f t="shared" si="163"/>
        <v>1900</v>
      </c>
      <c r="F10471" s="547">
        <v>0</v>
      </c>
      <c r="G10471" s="548">
        <v>0</v>
      </c>
      <c r="H10471" s="547">
        <v>0</v>
      </c>
      <c r="I10471" s="545" t="s">
        <v>12738</v>
      </c>
      <c r="J10471" s="545"/>
      <c r="K10471" s="545" t="s">
        <v>19640</v>
      </c>
      <c r="L10471" s="545" t="s">
        <v>13413</v>
      </c>
      <c r="M10471" s="548" t="s">
        <v>13758</v>
      </c>
      <c r="N10471" s="545" t="s">
        <v>13413</v>
      </c>
      <c r="O10471" s="545" t="s">
        <v>13413</v>
      </c>
      <c r="P10471" s="549">
        <v>8094</v>
      </c>
      <c r="Q10471" s="549">
        <v>1</v>
      </c>
      <c r="R10471" s="549">
        <v>32</v>
      </c>
      <c r="S10471" s="548"/>
      <c r="T10471" s="548"/>
      <c r="U10471" s="99"/>
    </row>
    <row r="10472" spans="1:21" ht="19.5" customHeight="1">
      <c r="A10472" s="545">
        <v>105384</v>
      </c>
      <c r="B10472" s="545" t="s">
        <v>9707</v>
      </c>
      <c r="C10472" s="545" t="s">
        <v>216</v>
      </c>
      <c r="D10472" s="546"/>
      <c r="E10472" s="171" t="str">
        <f t="shared" si="163"/>
        <v>1900</v>
      </c>
      <c r="F10472" s="547">
        <v>0</v>
      </c>
      <c r="G10472" s="548">
        <v>0</v>
      </c>
      <c r="H10472" s="547">
        <v>0</v>
      </c>
      <c r="I10472" s="545" t="s">
        <v>12738</v>
      </c>
      <c r="J10472" s="545"/>
      <c r="K10472" s="545" t="s">
        <v>19641</v>
      </c>
      <c r="L10472" s="545" t="s">
        <v>13413</v>
      </c>
      <c r="M10472" s="548" t="s">
        <v>13758</v>
      </c>
      <c r="N10472" s="545" t="s">
        <v>13413</v>
      </c>
      <c r="O10472" s="545" t="s">
        <v>13413</v>
      </c>
      <c r="P10472" s="549">
        <v>8095</v>
      </c>
      <c r="Q10472" s="549">
        <v>1</v>
      </c>
      <c r="R10472" s="549">
        <v>32</v>
      </c>
      <c r="S10472" s="548"/>
      <c r="T10472" s="548"/>
      <c r="U10472" s="99"/>
    </row>
    <row r="10473" spans="1:21" ht="19.5" customHeight="1">
      <c r="A10473" s="545">
        <v>105385</v>
      </c>
      <c r="B10473" s="545" t="s">
        <v>9707</v>
      </c>
      <c r="C10473" s="545" t="s">
        <v>216</v>
      </c>
      <c r="D10473" s="546"/>
      <c r="E10473" s="171" t="str">
        <f t="shared" si="163"/>
        <v>1900</v>
      </c>
      <c r="F10473" s="547">
        <v>0</v>
      </c>
      <c r="G10473" s="548">
        <v>0</v>
      </c>
      <c r="H10473" s="547">
        <v>0</v>
      </c>
      <c r="I10473" s="545" t="s">
        <v>12738</v>
      </c>
      <c r="J10473" s="545"/>
      <c r="K10473" s="545" t="s">
        <v>19642</v>
      </c>
      <c r="L10473" s="545" t="s">
        <v>13413</v>
      </c>
      <c r="M10473" s="548" t="s">
        <v>13758</v>
      </c>
      <c r="N10473" s="545" t="s">
        <v>13413</v>
      </c>
      <c r="O10473" s="545" t="s">
        <v>13413</v>
      </c>
      <c r="P10473" s="549">
        <v>8096</v>
      </c>
      <c r="Q10473" s="549">
        <v>1</v>
      </c>
      <c r="R10473" s="549">
        <v>32</v>
      </c>
      <c r="S10473" s="548"/>
      <c r="T10473" s="548"/>
      <c r="U10473" s="99"/>
    </row>
    <row r="10474" spans="1:21" ht="19.5" customHeight="1">
      <c r="A10474" s="545">
        <v>105386</v>
      </c>
      <c r="B10474" s="545" t="s">
        <v>9707</v>
      </c>
      <c r="C10474" s="545" t="s">
        <v>216</v>
      </c>
      <c r="D10474" s="546"/>
      <c r="E10474" s="171" t="str">
        <f t="shared" si="163"/>
        <v>1900</v>
      </c>
      <c r="F10474" s="547">
        <v>0</v>
      </c>
      <c r="G10474" s="548">
        <v>0</v>
      </c>
      <c r="H10474" s="547">
        <v>0</v>
      </c>
      <c r="I10474" s="545" t="s">
        <v>12738</v>
      </c>
      <c r="J10474" s="545"/>
      <c r="K10474" s="545" t="s">
        <v>19643</v>
      </c>
      <c r="L10474" s="545" t="s">
        <v>13413</v>
      </c>
      <c r="M10474" s="548" t="s">
        <v>13758</v>
      </c>
      <c r="N10474" s="545" t="s">
        <v>13413</v>
      </c>
      <c r="O10474" s="545" t="s">
        <v>13413</v>
      </c>
      <c r="P10474" s="549">
        <v>8097</v>
      </c>
      <c r="Q10474" s="549">
        <v>1</v>
      </c>
      <c r="R10474" s="549">
        <v>32</v>
      </c>
      <c r="S10474" s="548"/>
      <c r="T10474" s="548"/>
      <c r="U10474" s="99"/>
    </row>
    <row r="10475" spans="1:21" ht="19.5" customHeight="1">
      <c r="A10475" s="545">
        <v>105387</v>
      </c>
      <c r="B10475" s="545" t="s">
        <v>9707</v>
      </c>
      <c r="C10475" s="545" t="s">
        <v>216</v>
      </c>
      <c r="D10475" s="546"/>
      <c r="E10475" s="171" t="str">
        <f t="shared" si="163"/>
        <v>1900</v>
      </c>
      <c r="F10475" s="547">
        <v>0</v>
      </c>
      <c r="G10475" s="548">
        <v>0</v>
      </c>
      <c r="H10475" s="547">
        <v>0</v>
      </c>
      <c r="I10475" s="545" t="s">
        <v>12738</v>
      </c>
      <c r="J10475" s="545"/>
      <c r="K10475" s="545" t="s">
        <v>19644</v>
      </c>
      <c r="L10475" s="545" t="s">
        <v>13413</v>
      </c>
      <c r="M10475" s="548" t="s">
        <v>13758</v>
      </c>
      <c r="N10475" s="545" t="s">
        <v>13413</v>
      </c>
      <c r="O10475" s="545" t="s">
        <v>13413</v>
      </c>
      <c r="P10475" s="549">
        <v>8098</v>
      </c>
      <c r="Q10475" s="549">
        <v>1</v>
      </c>
      <c r="R10475" s="549">
        <v>32</v>
      </c>
      <c r="S10475" s="548"/>
      <c r="T10475" s="548"/>
      <c r="U10475" s="99"/>
    </row>
    <row r="10476" spans="1:21" ht="19.5" customHeight="1">
      <c r="A10476" s="545">
        <v>105388</v>
      </c>
      <c r="B10476" s="545" t="s">
        <v>9707</v>
      </c>
      <c r="C10476" s="545" t="s">
        <v>216</v>
      </c>
      <c r="D10476" s="546"/>
      <c r="E10476" s="171" t="str">
        <f t="shared" si="163"/>
        <v>1900</v>
      </c>
      <c r="F10476" s="547">
        <v>0</v>
      </c>
      <c r="G10476" s="548">
        <v>0</v>
      </c>
      <c r="H10476" s="547">
        <v>0</v>
      </c>
      <c r="I10476" s="545" t="s">
        <v>12738</v>
      </c>
      <c r="J10476" s="545"/>
      <c r="K10476" s="545" t="s">
        <v>19645</v>
      </c>
      <c r="L10476" s="545" t="s">
        <v>13413</v>
      </c>
      <c r="M10476" s="548" t="s">
        <v>13758</v>
      </c>
      <c r="N10476" s="545" t="s">
        <v>13413</v>
      </c>
      <c r="O10476" s="545" t="s">
        <v>13413</v>
      </c>
      <c r="P10476" s="549">
        <v>8099</v>
      </c>
      <c r="Q10476" s="549">
        <v>1</v>
      </c>
      <c r="R10476" s="549">
        <v>32</v>
      </c>
      <c r="S10476" s="548"/>
      <c r="T10476" s="548"/>
      <c r="U10476" s="99"/>
    </row>
    <row r="10477" spans="1:21" ht="19.5" customHeight="1">
      <c r="A10477" s="545">
        <v>105389</v>
      </c>
      <c r="B10477" s="545" t="s">
        <v>9707</v>
      </c>
      <c r="C10477" s="545" t="s">
        <v>216</v>
      </c>
      <c r="D10477" s="546"/>
      <c r="E10477" s="171" t="str">
        <f t="shared" si="163"/>
        <v>1900</v>
      </c>
      <c r="F10477" s="547">
        <v>0</v>
      </c>
      <c r="G10477" s="548">
        <v>0</v>
      </c>
      <c r="H10477" s="547">
        <v>0</v>
      </c>
      <c r="I10477" s="545" t="s">
        <v>12738</v>
      </c>
      <c r="J10477" s="545"/>
      <c r="K10477" s="545" t="s">
        <v>19646</v>
      </c>
      <c r="L10477" s="545" t="s">
        <v>13413</v>
      </c>
      <c r="M10477" s="548" t="s">
        <v>13758</v>
      </c>
      <c r="N10477" s="545" t="s">
        <v>13413</v>
      </c>
      <c r="O10477" s="545" t="s">
        <v>13413</v>
      </c>
      <c r="P10477" s="549">
        <v>8100</v>
      </c>
      <c r="Q10477" s="549">
        <v>1</v>
      </c>
      <c r="R10477" s="549">
        <v>32</v>
      </c>
      <c r="S10477" s="548"/>
      <c r="T10477" s="548"/>
      <c r="U10477" s="99"/>
    </row>
    <row r="10478" spans="1:21" ht="19.5" customHeight="1">
      <c r="A10478" s="545">
        <v>105390</v>
      </c>
      <c r="B10478" s="545" t="s">
        <v>9707</v>
      </c>
      <c r="C10478" s="545" t="s">
        <v>216</v>
      </c>
      <c r="D10478" s="546"/>
      <c r="E10478" s="171" t="str">
        <f t="shared" si="163"/>
        <v>1900</v>
      </c>
      <c r="F10478" s="547">
        <v>0</v>
      </c>
      <c r="G10478" s="548">
        <v>0</v>
      </c>
      <c r="H10478" s="547">
        <v>0</v>
      </c>
      <c r="I10478" s="545" t="s">
        <v>12738</v>
      </c>
      <c r="J10478" s="545"/>
      <c r="K10478" s="545" t="s">
        <v>19647</v>
      </c>
      <c r="L10478" s="545" t="s">
        <v>13413</v>
      </c>
      <c r="M10478" s="548" t="s">
        <v>13758</v>
      </c>
      <c r="N10478" s="545" t="s">
        <v>13413</v>
      </c>
      <c r="O10478" s="545" t="s">
        <v>13413</v>
      </c>
      <c r="P10478" s="549">
        <v>8101</v>
      </c>
      <c r="Q10478" s="549">
        <v>1</v>
      </c>
      <c r="R10478" s="549">
        <v>32</v>
      </c>
      <c r="S10478" s="548"/>
      <c r="T10478" s="548"/>
      <c r="U10478" s="99"/>
    </row>
    <row r="10479" spans="1:21" ht="19.5" customHeight="1">
      <c r="A10479" s="545">
        <v>105391</v>
      </c>
      <c r="B10479" s="545" t="s">
        <v>9707</v>
      </c>
      <c r="C10479" s="545" t="s">
        <v>216</v>
      </c>
      <c r="D10479" s="546"/>
      <c r="E10479" s="171" t="str">
        <f t="shared" si="163"/>
        <v>1900</v>
      </c>
      <c r="F10479" s="547">
        <v>0</v>
      </c>
      <c r="G10479" s="548">
        <v>0</v>
      </c>
      <c r="H10479" s="547">
        <v>0</v>
      </c>
      <c r="I10479" s="545" t="s">
        <v>12738</v>
      </c>
      <c r="J10479" s="545"/>
      <c r="K10479" s="545" t="s">
        <v>19648</v>
      </c>
      <c r="L10479" s="545" t="s">
        <v>13413</v>
      </c>
      <c r="M10479" s="548" t="s">
        <v>13758</v>
      </c>
      <c r="N10479" s="545" t="s">
        <v>13413</v>
      </c>
      <c r="O10479" s="545" t="s">
        <v>13413</v>
      </c>
      <c r="P10479" s="549">
        <v>8102</v>
      </c>
      <c r="Q10479" s="549">
        <v>1</v>
      </c>
      <c r="R10479" s="549">
        <v>32</v>
      </c>
      <c r="S10479" s="548"/>
      <c r="T10479" s="548"/>
      <c r="U10479" s="99"/>
    </row>
    <row r="10480" spans="1:21" ht="19.5" customHeight="1">
      <c r="A10480" s="545">
        <v>105392</v>
      </c>
      <c r="B10480" s="545" t="s">
        <v>9707</v>
      </c>
      <c r="C10480" s="545" t="s">
        <v>216</v>
      </c>
      <c r="D10480" s="546"/>
      <c r="E10480" s="171" t="str">
        <f t="shared" si="163"/>
        <v>1900</v>
      </c>
      <c r="F10480" s="547">
        <v>0</v>
      </c>
      <c r="G10480" s="548">
        <v>0</v>
      </c>
      <c r="H10480" s="547">
        <v>0</v>
      </c>
      <c r="I10480" s="545" t="s">
        <v>12738</v>
      </c>
      <c r="J10480" s="545"/>
      <c r="K10480" s="545" t="s">
        <v>19649</v>
      </c>
      <c r="L10480" s="545" t="s">
        <v>13413</v>
      </c>
      <c r="M10480" s="548" t="s">
        <v>13758</v>
      </c>
      <c r="N10480" s="545" t="s">
        <v>13413</v>
      </c>
      <c r="O10480" s="545" t="s">
        <v>13413</v>
      </c>
      <c r="P10480" s="549">
        <v>8103</v>
      </c>
      <c r="Q10480" s="549">
        <v>1</v>
      </c>
      <c r="R10480" s="549">
        <v>32</v>
      </c>
      <c r="S10480" s="548"/>
      <c r="T10480" s="548"/>
      <c r="U10480" s="99"/>
    </row>
    <row r="10481" spans="1:21" ht="19.5" customHeight="1">
      <c r="A10481" s="545">
        <v>105393</v>
      </c>
      <c r="B10481" s="545" t="s">
        <v>9706</v>
      </c>
      <c r="C10481" s="545" t="s">
        <v>216</v>
      </c>
      <c r="D10481" s="546"/>
      <c r="E10481" s="171" t="str">
        <f t="shared" si="163"/>
        <v>1900</v>
      </c>
      <c r="F10481" s="547">
        <v>0</v>
      </c>
      <c r="G10481" s="548">
        <v>0</v>
      </c>
      <c r="H10481" s="547">
        <v>0</v>
      </c>
      <c r="I10481" s="545" t="s">
        <v>12738</v>
      </c>
      <c r="J10481" s="545"/>
      <c r="K10481" s="545" t="s">
        <v>19650</v>
      </c>
      <c r="L10481" s="545" t="s">
        <v>13413</v>
      </c>
      <c r="M10481" s="548" t="s">
        <v>13758</v>
      </c>
      <c r="N10481" s="545" t="s">
        <v>13413</v>
      </c>
      <c r="O10481" s="545" t="s">
        <v>13413</v>
      </c>
      <c r="P10481" s="549">
        <v>8104</v>
      </c>
      <c r="Q10481" s="549">
        <v>1</v>
      </c>
      <c r="R10481" s="549">
        <v>32</v>
      </c>
      <c r="S10481" s="548"/>
      <c r="T10481" s="548"/>
      <c r="U10481" s="99"/>
    </row>
    <row r="10482" spans="1:21" ht="19.5" customHeight="1">
      <c r="A10482" s="545">
        <v>105394</v>
      </c>
      <c r="B10482" s="545" t="s">
        <v>2388</v>
      </c>
      <c r="C10482" s="545" t="s">
        <v>216</v>
      </c>
      <c r="D10482" s="546"/>
      <c r="E10482" s="171" t="str">
        <f t="shared" si="163"/>
        <v>1900</v>
      </c>
      <c r="F10482" s="547">
        <v>0</v>
      </c>
      <c r="G10482" s="548">
        <v>0</v>
      </c>
      <c r="H10482" s="547">
        <v>0</v>
      </c>
      <c r="I10482" s="545" t="s">
        <v>12718</v>
      </c>
      <c r="J10482" s="545"/>
      <c r="K10482" s="545" t="s">
        <v>13413</v>
      </c>
      <c r="L10482" s="545" t="s">
        <v>13413</v>
      </c>
      <c r="M10482" s="548" t="s">
        <v>13758</v>
      </c>
      <c r="N10482" s="545" t="s">
        <v>13413</v>
      </c>
      <c r="O10482" s="545" t="s">
        <v>13413</v>
      </c>
      <c r="P10482" s="549">
        <v>8105</v>
      </c>
      <c r="Q10482" s="549">
        <v>1</v>
      </c>
      <c r="R10482" s="549">
        <v>137</v>
      </c>
      <c r="S10482" s="548"/>
      <c r="T10482" s="548"/>
      <c r="U10482" s="99"/>
    </row>
    <row r="10483" spans="1:21" ht="19.5" customHeight="1">
      <c r="A10483" s="545">
        <v>105395</v>
      </c>
      <c r="B10483" s="545" t="s">
        <v>9705</v>
      </c>
      <c r="C10483" s="545" t="s">
        <v>216</v>
      </c>
      <c r="D10483" s="546"/>
      <c r="E10483" s="171" t="str">
        <f t="shared" si="163"/>
        <v>1900</v>
      </c>
      <c r="F10483" s="547">
        <v>0</v>
      </c>
      <c r="G10483" s="548">
        <v>0</v>
      </c>
      <c r="H10483" s="547">
        <v>0</v>
      </c>
      <c r="I10483" s="545" t="s">
        <v>12718</v>
      </c>
      <c r="J10483" s="545"/>
      <c r="K10483" s="545" t="s">
        <v>13413</v>
      </c>
      <c r="L10483" s="545" t="s">
        <v>13413</v>
      </c>
      <c r="M10483" s="548" t="s">
        <v>13758</v>
      </c>
      <c r="N10483" s="545" t="s">
        <v>13413</v>
      </c>
      <c r="O10483" s="545" t="s">
        <v>13413</v>
      </c>
      <c r="P10483" s="549">
        <v>8106</v>
      </c>
      <c r="Q10483" s="549">
        <v>1</v>
      </c>
      <c r="R10483" s="549">
        <v>137</v>
      </c>
      <c r="S10483" s="548"/>
      <c r="T10483" s="548"/>
      <c r="U10483" s="99"/>
    </row>
    <row r="10484" spans="1:21" ht="19.5" customHeight="1">
      <c r="A10484" s="545">
        <v>105396</v>
      </c>
      <c r="B10484" s="545" t="s">
        <v>3870</v>
      </c>
      <c r="C10484" s="545" t="s">
        <v>216</v>
      </c>
      <c r="D10484" s="546"/>
      <c r="E10484" s="171" t="str">
        <f t="shared" si="163"/>
        <v>1900</v>
      </c>
      <c r="F10484" s="547">
        <v>0</v>
      </c>
      <c r="G10484" s="548">
        <v>0</v>
      </c>
      <c r="H10484" s="547">
        <v>0</v>
      </c>
      <c r="I10484" s="545" t="s">
        <v>12738</v>
      </c>
      <c r="J10484" s="545"/>
      <c r="K10484" s="545" t="s">
        <v>19651</v>
      </c>
      <c r="L10484" s="545" t="s">
        <v>13413</v>
      </c>
      <c r="M10484" s="548" t="s">
        <v>13758</v>
      </c>
      <c r="N10484" s="545" t="s">
        <v>13413</v>
      </c>
      <c r="O10484" s="545" t="s">
        <v>13413</v>
      </c>
      <c r="P10484" s="549">
        <v>8107</v>
      </c>
      <c r="Q10484" s="549">
        <v>1</v>
      </c>
      <c r="R10484" s="549">
        <v>32</v>
      </c>
      <c r="S10484" s="548"/>
      <c r="T10484" s="548"/>
      <c r="U10484" s="99"/>
    </row>
    <row r="10485" spans="1:21" ht="19.5" customHeight="1">
      <c r="A10485" s="545">
        <v>105398</v>
      </c>
      <c r="B10485" s="545" t="s">
        <v>3534</v>
      </c>
      <c r="C10485" s="545" t="s">
        <v>216</v>
      </c>
      <c r="D10485" s="546"/>
      <c r="E10485" s="171" t="str">
        <f t="shared" si="163"/>
        <v>1900</v>
      </c>
      <c r="F10485" s="547">
        <v>0</v>
      </c>
      <c r="G10485" s="548">
        <v>0</v>
      </c>
      <c r="H10485" s="547">
        <v>0</v>
      </c>
      <c r="I10485" s="545" t="s">
        <v>12647</v>
      </c>
      <c r="J10485" s="545"/>
      <c r="K10485" s="545" t="s">
        <v>19652</v>
      </c>
      <c r="L10485" s="545" t="s">
        <v>13413</v>
      </c>
      <c r="M10485" s="548" t="s">
        <v>13758</v>
      </c>
      <c r="N10485" s="545" t="s">
        <v>13413</v>
      </c>
      <c r="O10485" s="545" t="s">
        <v>13413</v>
      </c>
      <c r="P10485" s="549">
        <v>8108</v>
      </c>
      <c r="Q10485" s="549">
        <v>1</v>
      </c>
      <c r="R10485" s="549">
        <v>26</v>
      </c>
      <c r="S10485" s="548"/>
      <c r="T10485" s="548"/>
      <c r="U10485" s="99"/>
    </row>
    <row r="10486" spans="1:21" ht="19.5" customHeight="1">
      <c r="A10486" s="545">
        <v>105399</v>
      </c>
      <c r="B10486" s="545" t="s">
        <v>9704</v>
      </c>
      <c r="C10486" s="545" t="s">
        <v>216</v>
      </c>
      <c r="D10486" s="546"/>
      <c r="E10486" s="171" t="str">
        <f t="shared" si="163"/>
        <v>1900</v>
      </c>
      <c r="F10486" s="547">
        <v>0</v>
      </c>
      <c r="G10486" s="548">
        <v>0</v>
      </c>
      <c r="H10486" s="547">
        <v>0</v>
      </c>
      <c r="I10486" s="545" t="s">
        <v>12647</v>
      </c>
      <c r="J10486" s="545"/>
      <c r="K10486" s="545" t="s">
        <v>19653</v>
      </c>
      <c r="L10486" s="545" t="s">
        <v>13413</v>
      </c>
      <c r="M10486" s="548" t="s">
        <v>13758</v>
      </c>
      <c r="N10486" s="545" t="s">
        <v>13413</v>
      </c>
      <c r="O10486" s="545" t="s">
        <v>13413</v>
      </c>
      <c r="P10486" s="549">
        <v>8109</v>
      </c>
      <c r="Q10486" s="549">
        <v>1</v>
      </c>
      <c r="R10486" s="549">
        <v>26</v>
      </c>
      <c r="S10486" s="548"/>
      <c r="T10486" s="548"/>
      <c r="U10486" s="99"/>
    </row>
    <row r="10487" spans="1:21" ht="19.5" customHeight="1">
      <c r="A10487" s="545">
        <v>105400</v>
      </c>
      <c r="B10487" s="545" t="s">
        <v>3870</v>
      </c>
      <c r="C10487" s="545" t="s">
        <v>216</v>
      </c>
      <c r="D10487" s="546"/>
      <c r="E10487" s="171" t="str">
        <f t="shared" si="163"/>
        <v>1900</v>
      </c>
      <c r="F10487" s="547">
        <v>0</v>
      </c>
      <c r="G10487" s="548">
        <v>0</v>
      </c>
      <c r="H10487" s="547">
        <v>0</v>
      </c>
      <c r="I10487" s="545" t="s">
        <v>12738</v>
      </c>
      <c r="J10487" s="545"/>
      <c r="K10487" s="545" t="s">
        <v>19654</v>
      </c>
      <c r="L10487" s="545" t="s">
        <v>13413</v>
      </c>
      <c r="M10487" s="548" t="s">
        <v>13758</v>
      </c>
      <c r="N10487" s="545" t="s">
        <v>13413</v>
      </c>
      <c r="O10487" s="545" t="s">
        <v>13413</v>
      </c>
      <c r="P10487" s="549">
        <v>8110</v>
      </c>
      <c r="Q10487" s="549">
        <v>1</v>
      </c>
      <c r="R10487" s="549">
        <v>32</v>
      </c>
      <c r="S10487" s="548"/>
      <c r="T10487" s="548"/>
      <c r="U10487" s="99"/>
    </row>
    <row r="10488" spans="1:21" ht="19.5" customHeight="1">
      <c r="A10488" s="545">
        <v>105401</v>
      </c>
      <c r="B10488" s="545" t="s">
        <v>3870</v>
      </c>
      <c r="C10488" s="545" t="s">
        <v>216</v>
      </c>
      <c r="D10488" s="546"/>
      <c r="E10488" s="171" t="str">
        <f t="shared" si="163"/>
        <v>1900</v>
      </c>
      <c r="F10488" s="547">
        <v>0</v>
      </c>
      <c r="G10488" s="548">
        <v>0</v>
      </c>
      <c r="H10488" s="547">
        <v>0</v>
      </c>
      <c r="I10488" s="545" t="s">
        <v>12738</v>
      </c>
      <c r="J10488" s="545"/>
      <c r="K10488" s="545" t="s">
        <v>19655</v>
      </c>
      <c r="L10488" s="545" t="s">
        <v>13413</v>
      </c>
      <c r="M10488" s="548" t="s">
        <v>13758</v>
      </c>
      <c r="N10488" s="545" t="s">
        <v>13413</v>
      </c>
      <c r="O10488" s="545" t="s">
        <v>13413</v>
      </c>
      <c r="P10488" s="549">
        <v>8111</v>
      </c>
      <c r="Q10488" s="549">
        <v>1</v>
      </c>
      <c r="R10488" s="549">
        <v>32</v>
      </c>
      <c r="S10488" s="548"/>
      <c r="T10488" s="548"/>
      <c r="U10488" s="99"/>
    </row>
    <row r="10489" spans="1:21" ht="19.5" customHeight="1">
      <c r="A10489" s="545">
        <v>105402</v>
      </c>
      <c r="B10489" s="545" t="s">
        <v>3870</v>
      </c>
      <c r="C10489" s="545" t="s">
        <v>216</v>
      </c>
      <c r="D10489" s="546"/>
      <c r="E10489" s="171" t="str">
        <f t="shared" si="163"/>
        <v>1900</v>
      </c>
      <c r="F10489" s="547">
        <v>0</v>
      </c>
      <c r="G10489" s="548">
        <v>0</v>
      </c>
      <c r="H10489" s="547">
        <v>0</v>
      </c>
      <c r="I10489" s="545" t="s">
        <v>12738</v>
      </c>
      <c r="J10489" s="545"/>
      <c r="K10489" s="545" t="s">
        <v>19656</v>
      </c>
      <c r="L10489" s="545" t="s">
        <v>13413</v>
      </c>
      <c r="M10489" s="548" t="s">
        <v>13758</v>
      </c>
      <c r="N10489" s="545" t="s">
        <v>13413</v>
      </c>
      <c r="O10489" s="545" t="s">
        <v>13413</v>
      </c>
      <c r="P10489" s="549">
        <v>8112</v>
      </c>
      <c r="Q10489" s="549">
        <v>1</v>
      </c>
      <c r="R10489" s="549">
        <v>32</v>
      </c>
      <c r="S10489" s="548"/>
      <c r="T10489" s="548"/>
      <c r="U10489" s="99"/>
    </row>
    <row r="10490" spans="1:21" ht="19.5" customHeight="1">
      <c r="A10490" s="545">
        <v>105403</v>
      </c>
      <c r="B10490" s="545" t="s">
        <v>3870</v>
      </c>
      <c r="C10490" s="545" t="s">
        <v>216</v>
      </c>
      <c r="D10490" s="546"/>
      <c r="E10490" s="171" t="str">
        <f t="shared" si="163"/>
        <v>1900</v>
      </c>
      <c r="F10490" s="547">
        <v>0</v>
      </c>
      <c r="G10490" s="548">
        <v>0</v>
      </c>
      <c r="H10490" s="547">
        <v>0</v>
      </c>
      <c r="I10490" s="545" t="s">
        <v>12738</v>
      </c>
      <c r="J10490" s="545"/>
      <c r="K10490" s="545" t="s">
        <v>19657</v>
      </c>
      <c r="L10490" s="545" t="s">
        <v>13413</v>
      </c>
      <c r="M10490" s="548" t="s">
        <v>13758</v>
      </c>
      <c r="N10490" s="545" t="s">
        <v>13413</v>
      </c>
      <c r="O10490" s="545" t="s">
        <v>13413</v>
      </c>
      <c r="P10490" s="549">
        <v>8113</v>
      </c>
      <c r="Q10490" s="549">
        <v>1</v>
      </c>
      <c r="R10490" s="549">
        <v>32</v>
      </c>
      <c r="S10490" s="548"/>
      <c r="T10490" s="548"/>
      <c r="U10490" s="99"/>
    </row>
    <row r="10491" spans="1:21" ht="19.5" customHeight="1">
      <c r="A10491" s="545">
        <v>105404</v>
      </c>
      <c r="B10491" s="545" t="s">
        <v>3870</v>
      </c>
      <c r="C10491" s="545" t="s">
        <v>216</v>
      </c>
      <c r="D10491" s="546"/>
      <c r="E10491" s="171" t="str">
        <f t="shared" si="163"/>
        <v>1900</v>
      </c>
      <c r="F10491" s="547">
        <v>0</v>
      </c>
      <c r="G10491" s="548">
        <v>0</v>
      </c>
      <c r="H10491" s="547">
        <v>0</v>
      </c>
      <c r="I10491" s="545" t="s">
        <v>12738</v>
      </c>
      <c r="J10491" s="545"/>
      <c r="K10491" s="545" t="s">
        <v>19658</v>
      </c>
      <c r="L10491" s="545" t="s">
        <v>13413</v>
      </c>
      <c r="M10491" s="548" t="s">
        <v>13758</v>
      </c>
      <c r="N10491" s="545" t="s">
        <v>13413</v>
      </c>
      <c r="O10491" s="545" t="s">
        <v>13413</v>
      </c>
      <c r="P10491" s="549">
        <v>8114</v>
      </c>
      <c r="Q10491" s="549">
        <v>1</v>
      </c>
      <c r="R10491" s="549">
        <v>32</v>
      </c>
      <c r="S10491" s="548"/>
      <c r="T10491" s="548"/>
      <c r="U10491" s="99"/>
    </row>
    <row r="10492" spans="1:21" ht="19.5" customHeight="1">
      <c r="A10492" s="545">
        <v>105405</v>
      </c>
      <c r="B10492" s="545" t="s">
        <v>3870</v>
      </c>
      <c r="C10492" s="545" t="s">
        <v>216</v>
      </c>
      <c r="D10492" s="546"/>
      <c r="E10492" s="171" t="str">
        <f t="shared" si="163"/>
        <v>1900</v>
      </c>
      <c r="F10492" s="547">
        <v>0</v>
      </c>
      <c r="G10492" s="548">
        <v>0</v>
      </c>
      <c r="H10492" s="547">
        <v>0</v>
      </c>
      <c r="I10492" s="545" t="s">
        <v>12738</v>
      </c>
      <c r="J10492" s="545"/>
      <c r="K10492" s="545" t="s">
        <v>19659</v>
      </c>
      <c r="L10492" s="545" t="s">
        <v>13413</v>
      </c>
      <c r="M10492" s="548" t="s">
        <v>13758</v>
      </c>
      <c r="N10492" s="545" t="s">
        <v>13413</v>
      </c>
      <c r="O10492" s="545" t="s">
        <v>13413</v>
      </c>
      <c r="P10492" s="549">
        <v>8115</v>
      </c>
      <c r="Q10492" s="549">
        <v>1</v>
      </c>
      <c r="R10492" s="549">
        <v>32</v>
      </c>
      <c r="S10492" s="548"/>
      <c r="T10492" s="548"/>
      <c r="U10492" s="99"/>
    </row>
    <row r="10493" spans="1:21" ht="19.5" customHeight="1">
      <c r="A10493" s="545">
        <v>105406</v>
      </c>
      <c r="B10493" s="545" t="s">
        <v>3864</v>
      </c>
      <c r="C10493" s="545" t="s">
        <v>216</v>
      </c>
      <c r="D10493" s="546"/>
      <c r="E10493" s="171" t="str">
        <f t="shared" si="163"/>
        <v>1900</v>
      </c>
      <c r="F10493" s="547">
        <v>0</v>
      </c>
      <c r="G10493" s="548">
        <v>0</v>
      </c>
      <c r="H10493" s="547">
        <v>0</v>
      </c>
      <c r="I10493" s="545" t="s">
        <v>12738</v>
      </c>
      <c r="J10493" s="545"/>
      <c r="K10493" s="545" t="s">
        <v>19660</v>
      </c>
      <c r="L10493" s="545" t="s">
        <v>13413</v>
      </c>
      <c r="M10493" s="548" t="s">
        <v>13758</v>
      </c>
      <c r="N10493" s="545" t="s">
        <v>13413</v>
      </c>
      <c r="O10493" s="545" t="s">
        <v>13413</v>
      </c>
      <c r="P10493" s="549">
        <v>8116</v>
      </c>
      <c r="Q10493" s="549">
        <v>1</v>
      </c>
      <c r="R10493" s="549">
        <v>32</v>
      </c>
      <c r="S10493" s="548"/>
      <c r="T10493" s="548"/>
      <c r="U10493" s="99"/>
    </row>
    <row r="10494" spans="1:21" ht="19.5" customHeight="1">
      <c r="A10494" s="545">
        <v>105407</v>
      </c>
      <c r="B10494" s="545" t="s">
        <v>3864</v>
      </c>
      <c r="C10494" s="545" t="s">
        <v>216</v>
      </c>
      <c r="D10494" s="546"/>
      <c r="E10494" s="171" t="str">
        <f t="shared" si="163"/>
        <v>1900</v>
      </c>
      <c r="F10494" s="547">
        <v>0</v>
      </c>
      <c r="G10494" s="548">
        <v>0</v>
      </c>
      <c r="H10494" s="547">
        <v>0</v>
      </c>
      <c r="I10494" s="545" t="s">
        <v>12738</v>
      </c>
      <c r="J10494" s="545"/>
      <c r="K10494" s="545" t="s">
        <v>19661</v>
      </c>
      <c r="L10494" s="545" t="s">
        <v>13413</v>
      </c>
      <c r="M10494" s="548" t="s">
        <v>13758</v>
      </c>
      <c r="N10494" s="545" t="s">
        <v>13413</v>
      </c>
      <c r="O10494" s="545" t="s">
        <v>13413</v>
      </c>
      <c r="P10494" s="549">
        <v>8117</v>
      </c>
      <c r="Q10494" s="549">
        <v>1</v>
      </c>
      <c r="R10494" s="549">
        <v>32</v>
      </c>
      <c r="S10494" s="548"/>
      <c r="T10494" s="548"/>
      <c r="U10494" s="99"/>
    </row>
    <row r="10495" spans="1:21" ht="19.5" customHeight="1">
      <c r="A10495" s="545">
        <v>105408</v>
      </c>
      <c r="B10495" s="545" t="s">
        <v>3864</v>
      </c>
      <c r="C10495" s="545" t="s">
        <v>216</v>
      </c>
      <c r="D10495" s="546"/>
      <c r="E10495" s="171" t="str">
        <f t="shared" si="163"/>
        <v>1900</v>
      </c>
      <c r="F10495" s="547">
        <v>0</v>
      </c>
      <c r="G10495" s="548">
        <v>0</v>
      </c>
      <c r="H10495" s="547">
        <v>0</v>
      </c>
      <c r="I10495" s="545" t="s">
        <v>12738</v>
      </c>
      <c r="J10495" s="545"/>
      <c r="K10495" s="545" t="s">
        <v>19662</v>
      </c>
      <c r="L10495" s="545" t="s">
        <v>13413</v>
      </c>
      <c r="M10495" s="548" t="s">
        <v>13758</v>
      </c>
      <c r="N10495" s="545" t="s">
        <v>13413</v>
      </c>
      <c r="O10495" s="545" t="s">
        <v>13413</v>
      </c>
      <c r="P10495" s="549">
        <v>8118</v>
      </c>
      <c r="Q10495" s="549">
        <v>1</v>
      </c>
      <c r="R10495" s="549">
        <v>32</v>
      </c>
      <c r="S10495" s="548"/>
      <c r="T10495" s="548"/>
      <c r="U10495" s="99"/>
    </row>
    <row r="10496" spans="1:21" ht="19.5" customHeight="1">
      <c r="A10496" s="545">
        <v>105409</v>
      </c>
      <c r="B10496" s="545" t="s">
        <v>3864</v>
      </c>
      <c r="C10496" s="545" t="s">
        <v>216</v>
      </c>
      <c r="D10496" s="546"/>
      <c r="E10496" s="171" t="str">
        <f t="shared" si="163"/>
        <v>1900</v>
      </c>
      <c r="F10496" s="547">
        <v>0</v>
      </c>
      <c r="G10496" s="548">
        <v>0</v>
      </c>
      <c r="H10496" s="547">
        <v>0</v>
      </c>
      <c r="I10496" s="545" t="s">
        <v>12738</v>
      </c>
      <c r="J10496" s="545"/>
      <c r="K10496" s="545" t="s">
        <v>19663</v>
      </c>
      <c r="L10496" s="545" t="s">
        <v>13413</v>
      </c>
      <c r="M10496" s="548" t="s">
        <v>13758</v>
      </c>
      <c r="N10496" s="545" t="s">
        <v>13413</v>
      </c>
      <c r="O10496" s="545" t="s">
        <v>13413</v>
      </c>
      <c r="P10496" s="549">
        <v>8119</v>
      </c>
      <c r="Q10496" s="549">
        <v>1</v>
      </c>
      <c r="R10496" s="549">
        <v>32</v>
      </c>
      <c r="S10496" s="548"/>
      <c r="T10496" s="548"/>
      <c r="U10496" s="99"/>
    </row>
    <row r="10497" spans="1:21" ht="19.5" customHeight="1">
      <c r="A10497" s="545">
        <v>105410</v>
      </c>
      <c r="B10497" s="545" t="s">
        <v>3864</v>
      </c>
      <c r="C10497" s="545" t="s">
        <v>216</v>
      </c>
      <c r="D10497" s="546"/>
      <c r="E10497" s="171" t="str">
        <f t="shared" si="163"/>
        <v>1900</v>
      </c>
      <c r="F10497" s="547">
        <v>0</v>
      </c>
      <c r="G10497" s="548">
        <v>0</v>
      </c>
      <c r="H10497" s="547">
        <v>0</v>
      </c>
      <c r="I10497" s="545" t="s">
        <v>12738</v>
      </c>
      <c r="J10497" s="545"/>
      <c r="K10497" s="545" t="s">
        <v>19664</v>
      </c>
      <c r="L10497" s="545" t="s">
        <v>13413</v>
      </c>
      <c r="M10497" s="548" t="s">
        <v>13758</v>
      </c>
      <c r="N10497" s="545" t="s">
        <v>13413</v>
      </c>
      <c r="O10497" s="545" t="s">
        <v>13413</v>
      </c>
      <c r="P10497" s="549">
        <v>8120</v>
      </c>
      <c r="Q10497" s="549">
        <v>1</v>
      </c>
      <c r="R10497" s="549">
        <v>32</v>
      </c>
      <c r="S10497" s="548"/>
      <c r="T10497" s="548"/>
      <c r="U10497" s="99"/>
    </row>
    <row r="10498" spans="1:21" ht="19.5" customHeight="1">
      <c r="A10498" s="545">
        <v>105411</v>
      </c>
      <c r="B10498" s="545" t="s">
        <v>3864</v>
      </c>
      <c r="C10498" s="545" t="s">
        <v>216</v>
      </c>
      <c r="D10498" s="546"/>
      <c r="E10498" s="171" t="str">
        <f t="shared" si="163"/>
        <v>1900</v>
      </c>
      <c r="F10498" s="547">
        <v>0</v>
      </c>
      <c r="G10498" s="548">
        <v>0</v>
      </c>
      <c r="H10498" s="547">
        <v>0</v>
      </c>
      <c r="I10498" s="545" t="s">
        <v>12738</v>
      </c>
      <c r="J10498" s="545"/>
      <c r="K10498" s="545" t="s">
        <v>19665</v>
      </c>
      <c r="L10498" s="545" t="s">
        <v>13413</v>
      </c>
      <c r="M10498" s="548" t="s">
        <v>13758</v>
      </c>
      <c r="N10498" s="545" t="s">
        <v>13413</v>
      </c>
      <c r="O10498" s="545" t="s">
        <v>13413</v>
      </c>
      <c r="P10498" s="549">
        <v>8121</v>
      </c>
      <c r="Q10498" s="549">
        <v>1</v>
      </c>
      <c r="R10498" s="549">
        <v>32</v>
      </c>
      <c r="S10498" s="548"/>
      <c r="T10498" s="548"/>
      <c r="U10498" s="99"/>
    </row>
    <row r="10499" spans="1:21" ht="19.5" customHeight="1">
      <c r="A10499" s="545">
        <v>105412</v>
      </c>
      <c r="B10499" s="545" t="s">
        <v>3864</v>
      </c>
      <c r="C10499" s="545" t="s">
        <v>216</v>
      </c>
      <c r="D10499" s="546"/>
      <c r="E10499" s="171" t="str">
        <f t="shared" si="163"/>
        <v>1900</v>
      </c>
      <c r="F10499" s="547">
        <v>0</v>
      </c>
      <c r="G10499" s="548">
        <v>0</v>
      </c>
      <c r="H10499" s="547">
        <v>0</v>
      </c>
      <c r="I10499" s="545" t="s">
        <v>12738</v>
      </c>
      <c r="J10499" s="545"/>
      <c r="K10499" s="545" t="s">
        <v>19666</v>
      </c>
      <c r="L10499" s="545" t="s">
        <v>13413</v>
      </c>
      <c r="M10499" s="548" t="s">
        <v>13758</v>
      </c>
      <c r="N10499" s="545" t="s">
        <v>13413</v>
      </c>
      <c r="O10499" s="545" t="s">
        <v>13413</v>
      </c>
      <c r="P10499" s="549">
        <v>8122</v>
      </c>
      <c r="Q10499" s="549">
        <v>1</v>
      </c>
      <c r="R10499" s="549">
        <v>32</v>
      </c>
      <c r="S10499" s="548"/>
      <c r="T10499" s="548"/>
      <c r="U10499" s="99"/>
    </row>
    <row r="10500" spans="1:21" ht="19.5" customHeight="1">
      <c r="A10500" s="545">
        <v>105413</v>
      </c>
      <c r="B10500" s="545" t="s">
        <v>3866</v>
      </c>
      <c r="C10500" s="545" t="s">
        <v>216</v>
      </c>
      <c r="D10500" s="546"/>
      <c r="E10500" s="171" t="str">
        <f t="shared" ref="E10500:E10563" si="164">TEXT(D10500,"YYYY")</f>
        <v>1900</v>
      </c>
      <c r="F10500" s="547">
        <v>0</v>
      </c>
      <c r="G10500" s="548">
        <v>0</v>
      </c>
      <c r="H10500" s="547">
        <v>0</v>
      </c>
      <c r="I10500" s="545" t="s">
        <v>12738</v>
      </c>
      <c r="J10500" s="545"/>
      <c r="K10500" s="545" t="s">
        <v>19667</v>
      </c>
      <c r="L10500" s="545" t="s">
        <v>13413</v>
      </c>
      <c r="M10500" s="548" t="s">
        <v>13758</v>
      </c>
      <c r="N10500" s="545" t="s">
        <v>13413</v>
      </c>
      <c r="O10500" s="545" t="s">
        <v>13413</v>
      </c>
      <c r="P10500" s="549">
        <v>8123</v>
      </c>
      <c r="Q10500" s="549">
        <v>1</v>
      </c>
      <c r="R10500" s="549">
        <v>32</v>
      </c>
      <c r="S10500" s="548"/>
      <c r="T10500" s="548"/>
      <c r="U10500" s="99"/>
    </row>
    <row r="10501" spans="1:21" ht="19.5" customHeight="1">
      <c r="A10501" s="545">
        <v>105414</v>
      </c>
      <c r="B10501" s="545" t="s">
        <v>3866</v>
      </c>
      <c r="C10501" s="545" t="s">
        <v>216</v>
      </c>
      <c r="D10501" s="546"/>
      <c r="E10501" s="171" t="str">
        <f t="shared" si="164"/>
        <v>1900</v>
      </c>
      <c r="F10501" s="547">
        <v>0</v>
      </c>
      <c r="G10501" s="548">
        <v>0</v>
      </c>
      <c r="H10501" s="547">
        <v>0</v>
      </c>
      <c r="I10501" s="545" t="s">
        <v>12738</v>
      </c>
      <c r="J10501" s="545"/>
      <c r="K10501" s="545" t="s">
        <v>19668</v>
      </c>
      <c r="L10501" s="545" t="s">
        <v>13413</v>
      </c>
      <c r="M10501" s="548" t="s">
        <v>13758</v>
      </c>
      <c r="N10501" s="545" t="s">
        <v>13413</v>
      </c>
      <c r="O10501" s="545" t="s">
        <v>13413</v>
      </c>
      <c r="P10501" s="549">
        <v>8124</v>
      </c>
      <c r="Q10501" s="549">
        <v>1</v>
      </c>
      <c r="R10501" s="549">
        <v>32</v>
      </c>
      <c r="S10501" s="548"/>
      <c r="T10501" s="548"/>
      <c r="U10501" s="99"/>
    </row>
    <row r="10502" spans="1:21" ht="19.5" customHeight="1">
      <c r="A10502" s="545">
        <v>105415</v>
      </c>
      <c r="B10502" s="545" t="s">
        <v>3866</v>
      </c>
      <c r="C10502" s="545" t="s">
        <v>216</v>
      </c>
      <c r="D10502" s="546"/>
      <c r="E10502" s="171" t="str">
        <f t="shared" si="164"/>
        <v>1900</v>
      </c>
      <c r="F10502" s="547">
        <v>0</v>
      </c>
      <c r="G10502" s="548">
        <v>0</v>
      </c>
      <c r="H10502" s="547">
        <v>0</v>
      </c>
      <c r="I10502" s="545" t="s">
        <v>12738</v>
      </c>
      <c r="J10502" s="545"/>
      <c r="K10502" s="545" t="s">
        <v>19669</v>
      </c>
      <c r="L10502" s="545" t="s">
        <v>13413</v>
      </c>
      <c r="M10502" s="548" t="s">
        <v>13758</v>
      </c>
      <c r="N10502" s="545" t="s">
        <v>13413</v>
      </c>
      <c r="O10502" s="545" t="s">
        <v>13413</v>
      </c>
      <c r="P10502" s="549">
        <v>8125</v>
      </c>
      <c r="Q10502" s="549">
        <v>1</v>
      </c>
      <c r="R10502" s="549">
        <v>32</v>
      </c>
      <c r="S10502" s="548"/>
      <c r="T10502" s="548"/>
      <c r="U10502" s="99"/>
    </row>
    <row r="10503" spans="1:21" ht="19.5" customHeight="1">
      <c r="A10503" s="545">
        <v>105416</v>
      </c>
      <c r="B10503" s="545" t="s">
        <v>3866</v>
      </c>
      <c r="C10503" s="545" t="s">
        <v>216</v>
      </c>
      <c r="D10503" s="546"/>
      <c r="E10503" s="171" t="str">
        <f t="shared" si="164"/>
        <v>1900</v>
      </c>
      <c r="F10503" s="547">
        <v>0</v>
      </c>
      <c r="G10503" s="548">
        <v>0</v>
      </c>
      <c r="H10503" s="547">
        <v>0</v>
      </c>
      <c r="I10503" s="545" t="s">
        <v>12738</v>
      </c>
      <c r="J10503" s="545"/>
      <c r="K10503" s="545" t="s">
        <v>19670</v>
      </c>
      <c r="L10503" s="545" t="s">
        <v>13413</v>
      </c>
      <c r="M10503" s="548" t="s">
        <v>13758</v>
      </c>
      <c r="N10503" s="545" t="s">
        <v>13413</v>
      </c>
      <c r="O10503" s="545" t="s">
        <v>13413</v>
      </c>
      <c r="P10503" s="549">
        <v>8126</v>
      </c>
      <c r="Q10503" s="549">
        <v>1</v>
      </c>
      <c r="R10503" s="549">
        <v>32</v>
      </c>
      <c r="S10503" s="548"/>
      <c r="T10503" s="548"/>
      <c r="U10503" s="99"/>
    </row>
    <row r="10504" spans="1:21" ht="19.5" customHeight="1">
      <c r="A10504" s="545">
        <v>105417</v>
      </c>
      <c r="B10504" s="545" t="s">
        <v>3866</v>
      </c>
      <c r="C10504" s="545" t="s">
        <v>216</v>
      </c>
      <c r="D10504" s="546"/>
      <c r="E10504" s="171" t="str">
        <f t="shared" si="164"/>
        <v>1900</v>
      </c>
      <c r="F10504" s="547">
        <v>0</v>
      </c>
      <c r="G10504" s="548">
        <v>0</v>
      </c>
      <c r="H10504" s="547">
        <v>0</v>
      </c>
      <c r="I10504" s="545" t="s">
        <v>12738</v>
      </c>
      <c r="J10504" s="545"/>
      <c r="K10504" s="545" t="s">
        <v>19671</v>
      </c>
      <c r="L10504" s="545" t="s">
        <v>13413</v>
      </c>
      <c r="M10504" s="548" t="s">
        <v>13758</v>
      </c>
      <c r="N10504" s="545" t="s">
        <v>13413</v>
      </c>
      <c r="O10504" s="545" t="s">
        <v>13413</v>
      </c>
      <c r="P10504" s="549">
        <v>8127</v>
      </c>
      <c r="Q10504" s="549">
        <v>1</v>
      </c>
      <c r="R10504" s="549">
        <v>32</v>
      </c>
      <c r="S10504" s="548"/>
      <c r="T10504" s="548"/>
      <c r="U10504" s="99"/>
    </row>
    <row r="10505" spans="1:21" ht="19.5" customHeight="1">
      <c r="A10505" s="545">
        <v>105418</v>
      </c>
      <c r="B10505" s="545" t="s">
        <v>3866</v>
      </c>
      <c r="C10505" s="545" t="s">
        <v>216</v>
      </c>
      <c r="D10505" s="546"/>
      <c r="E10505" s="171" t="str">
        <f t="shared" si="164"/>
        <v>1900</v>
      </c>
      <c r="F10505" s="547">
        <v>0</v>
      </c>
      <c r="G10505" s="548">
        <v>0</v>
      </c>
      <c r="H10505" s="547">
        <v>0</v>
      </c>
      <c r="I10505" s="545" t="s">
        <v>12738</v>
      </c>
      <c r="J10505" s="545"/>
      <c r="K10505" s="545" t="s">
        <v>19672</v>
      </c>
      <c r="L10505" s="545" t="s">
        <v>13413</v>
      </c>
      <c r="M10505" s="548" t="s">
        <v>13758</v>
      </c>
      <c r="N10505" s="545" t="s">
        <v>13413</v>
      </c>
      <c r="O10505" s="545" t="s">
        <v>13413</v>
      </c>
      <c r="P10505" s="549">
        <v>8128</v>
      </c>
      <c r="Q10505" s="549">
        <v>1</v>
      </c>
      <c r="R10505" s="549">
        <v>32</v>
      </c>
      <c r="S10505" s="548"/>
      <c r="T10505" s="548"/>
      <c r="U10505" s="99"/>
    </row>
    <row r="10506" spans="1:21" ht="19.5" customHeight="1">
      <c r="A10506" s="545">
        <v>105419</v>
      </c>
      <c r="B10506" s="545" t="s">
        <v>3866</v>
      </c>
      <c r="C10506" s="545" t="s">
        <v>216</v>
      </c>
      <c r="D10506" s="546"/>
      <c r="E10506" s="171" t="str">
        <f t="shared" si="164"/>
        <v>1900</v>
      </c>
      <c r="F10506" s="547">
        <v>0</v>
      </c>
      <c r="G10506" s="548">
        <v>0</v>
      </c>
      <c r="H10506" s="547">
        <v>0</v>
      </c>
      <c r="I10506" s="545" t="s">
        <v>12738</v>
      </c>
      <c r="J10506" s="545"/>
      <c r="K10506" s="545" t="s">
        <v>19673</v>
      </c>
      <c r="L10506" s="545" t="s">
        <v>13413</v>
      </c>
      <c r="M10506" s="548" t="s">
        <v>13758</v>
      </c>
      <c r="N10506" s="545" t="s">
        <v>13413</v>
      </c>
      <c r="O10506" s="545" t="s">
        <v>13413</v>
      </c>
      <c r="P10506" s="549">
        <v>8129</v>
      </c>
      <c r="Q10506" s="549">
        <v>1</v>
      </c>
      <c r="R10506" s="549">
        <v>32</v>
      </c>
      <c r="S10506" s="548"/>
      <c r="T10506" s="548"/>
      <c r="U10506" s="99"/>
    </row>
    <row r="10507" spans="1:21" ht="19.5" customHeight="1">
      <c r="A10507" s="545">
        <v>105421</v>
      </c>
      <c r="B10507" s="545" t="s">
        <v>8153</v>
      </c>
      <c r="C10507" s="545" t="s">
        <v>216</v>
      </c>
      <c r="D10507" s="546">
        <v>46069</v>
      </c>
      <c r="E10507" s="171" t="str">
        <f t="shared" si="164"/>
        <v>2026</v>
      </c>
      <c r="F10507" s="547">
        <v>1172048.01</v>
      </c>
      <c r="G10507" s="548">
        <v>0.19</v>
      </c>
      <c r="H10507" s="547">
        <v>984914.29</v>
      </c>
      <c r="I10507" s="545" t="s">
        <v>12738</v>
      </c>
      <c r="J10507" s="545" t="s">
        <v>13298</v>
      </c>
      <c r="K10507" s="545" t="s">
        <v>19674</v>
      </c>
      <c r="L10507" s="545" t="s">
        <v>13413</v>
      </c>
      <c r="M10507" s="548" t="s">
        <v>13758</v>
      </c>
      <c r="N10507" s="545" t="s">
        <v>13413</v>
      </c>
      <c r="O10507" s="545" t="s">
        <v>13413</v>
      </c>
      <c r="P10507" s="549">
        <v>8131</v>
      </c>
      <c r="Q10507" s="549">
        <v>1</v>
      </c>
      <c r="R10507" s="549">
        <v>32</v>
      </c>
      <c r="S10507" s="548">
        <v>1012</v>
      </c>
      <c r="T10507" s="548"/>
      <c r="U10507" s="99"/>
    </row>
    <row r="10508" spans="1:21" ht="19.5" customHeight="1">
      <c r="A10508" s="545">
        <v>105423</v>
      </c>
      <c r="B10508" s="545" t="s">
        <v>6158</v>
      </c>
      <c r="C10508" s="545" t="s">
        <v>216</v>
      </c>
      <c r="D10508" s="546">
        <v>45013</v>
      </c>
      <c r="E10508" s="171" t="str">
        <f t="shared" si="164"/>
        <v>2023</v>
      </c>
      <c r="F10508" s="547">
        <v>510773</v>
      </c>
      <c r="G10508" s="548">
        <v>0.19</v>
      </c>
      <c r="H10508" s="547">
        <v>429221.01</v>
      </c>
      <c r="I10508" s="545" t="s">
        <v>12738</v>
      </c>
      <c r="J10508" s="545" t="s">
        <v>13297</v>
      </c>
      <c r="K10508" s="545" t="s">
        <v>19675</v>
      </c>
      <c r="L10508" s="545" t="s">
        <v>13413</v>
      </c>
      <c r="M10508" s="548" t="s">
        <v>13758</v>
      </c>
      <c r="N10508" s="545" t="s">
        <v>13413</v>
      </c>
      <c r="O10508" s="545" t="s">
        <v>13413</v>
      </c>
      <c r="P10508" s="549">
        <v>8132</v>
      </c>
      <c r="Q10508" s="549">
        <v>1</v>
      </c>
      <c r="R10508" s="549">
        <v>32</v>
      </c>
      <c r="S10508" s="548">
        <v>2257</v>
      </c>
      <c r="T10508" s="548"/>
      <c r="U10508" s="99"/>
    </row>
    <row r="10509" spans="1:21" ht="19.5" customHeight="1">
      <c r="A10509" s="545">
        <v>105424</v>
      </c>
      <c r="B10509" s="545" t="s">
        <v>9703</v>
      </c>
      <c r="C10509" s="545" t="s">
        <v>216</v>
      </c>
      <c r="D10509" s="546"/>
      <c r="E10509" s="171" t="str">
        <f t="shared" si="164"/>
        <v>1900</v>
      </c>
      <c r="F10509" s="547">
        <v>0</v>
      </c>
      <c r="G10509" s="548">
        <v>0</v>
      </c>
      <c r="H10509" s="547">
        <v>0</v>
      </c>
      <c r="I10509" s="545" t="s">
        <v>12738</v>
      </c>
      <c r="J10509" s="545"/>
      <c r="K10509" s="545" t="s">
        <v>19676</v>
      </c>
      <c r="L10509" s="545" t="s">
        <v>13413</v>
      </c>
      <c r="M10509" s="548" t="s">
        <v>13758</v>
      </c>
      <c r="N10509" s="545" t="s">
        <v>13413</v>
      </c>
      <c r="O10509" s="545" t="s">
        <v>13413</v>
      </c>
      <c r="P10509" s="549">
        <v>8133</v>
      </c>
      <c r="Q10509" s="549">
        <v>1</v>
      </c>
      <c r="R10509" s="549">
        <v>32</v>
      </c>
      <c r="S10509" s="548"/>
      <c r="T10509" s="548"/>
      <c r="U10509" s="99"/>
    </row>
    <row r="10510" spans="1:21" ht="19.5" customHeight="1">
      <c r="A10510" s="545">
        <v>105425</v>
      </c>
      <c r="B10510" s="545" t="s">
        <v>7900</v>
      </c>
      <c r="C10510" s="545" t="s">
        <v>216</v>
      </c>
      <c r="D10510" s="546">
        <v>43600</v>
      </c>
      <c r="E10510" s="171" t="str">
        <f t="shared" si="164"/>
        <v>2019</v>
      </c>
      <c r="F10510" s="547">
        <v>224950</v>
      </c>
      <c r="G10510" s="548">
        <v>0.19</v>
      </c>
      <c r="H10510" s="547">
        <v>189033.61</v>
      </c>
      <c r="I10510" s="545" t="s">
        <v>12738</v>
      </c>
      <c r="J10510" s="545" t="s">
        <v>13302</v>
      </c>
      <c r="K10510" s="545" t="s">
        <v>19677</v>
      </c>
      <c r="L10510" s="545" t="s">
        <v>13413</v>
      </c>
      <c r="M10510" s="548" t="s">
        <v>13758</v>
      </c>
      <c r="N10510" s="545" t="s">
        <v>13413</v>
      </c>
      <c r="O10510" s="545" t="s">
        <v>13413</v>
      </c>
      <c r="P10510" s="549">
        <v>8134</v>
      </c>
      <c r="Q10510" s="549">
        <v>1</v>
      </c>
      <c r="R10510" s="549">
        <v>32</v>
      </c>
      <c r="S10510" s="548">
        <v>2219</v>
      </c>
      <c r="T10510" s="548"/>
      <c r="U10510" s="99"/>
    </row>
    <row r="10511" spans="1:21" ht="19.5" customHeight="1">
      <c r="A10511" s="545">
        <v>105426</v>
      </c>
      <c r="B10511" s="545" t="s">
        <v>7899</v>
      </c>
      <c r="C10511" s="545" t="s">
        <v>216</v>
      </c>
      <c r="D10511" s="546">
        <v>43601</v>
      </c>
      <c r="E10511" s="171" t="str">
        <f t="shared" si="164"/>
        <v>2019</v>
      </c>
      <c r="F10511" s="547">
        <v>387138</v>
      </c>
      <c r="G10511" s="548">
        <v>0.19</v>
      </c>
      <c r="H10511" s="547">
        <v>325326.05</v>
      </c>
      <c r="I10511" s="545" t="s">
        <v>12738</v>
      </c>
      <c r="J10511" s="545" t="s">
        <v>13302</v>
      </c>
      <c r="K10511" s="545" t="s">
        <v>19678</v>
      </c>
      <c r="L10511" s="545" t="s">
        <v>13413</v>
      </c>
      <c r="M10511" s="548" t="s">
        <v>13758</v>
      </c>
      <c r="N10511" s="545" t="s">
        <v>13413</v>
      </c>
      <c r="O10511" s="545" t="s">
        <v>13413</v>
      </c>
      <c r="P10511" s="549">
        <v>8135</v>
      </c>
      <c r="Q10511" s="549">
        <v>1</v>
      </c>
      <c r="R10511" s="549">
        <v>32</v>
      </c>
      <c r="S10511" s="548">
        <v>2219</v>
      </c>
      <c r="T10511" s="548"/>
      <c r="U10511" s="99"/>
    </row>
    <row r="10512" spans="1:21" ht="19.5" customHeight="1">
      <c r="A10512" s="545">
        <v>105427</v>
      </c>
      <c r="B10512" s="545" t="s">
        <v>7898</v>
      </c>
      <c r="C10512" s="545" t="s">
        <v>216</v>
      </c>
      <c r="D10512" s="546">
        <v>43601</v>
      </c>
      <c r="E10512" s="171" t="str">
        <f t="shared" si="164"/>
        <v>2019</v>
      </c>
      <c r="F10512" s="547">
        <v>552588</v>
      </c>
      <c r="G10512" s="548">
        <v>0.19</v>
      </c>
      <c r="H10512" s="547">
        <v>464359.66</v>
      </c>
      <c r="I10512" s="545" t="s">
        <v>12738</v>
      </c>
      <c r="J10512" s="545" t="s">
        <v>13302</v>
      </c>
      <c r="K10512" s="545" t="s">
        <v>19679</v>
      </c>
      <c r="L10512" s="545" t="s">
        <v>13413</v>
      </c>
      <c r="M10512" s="548" t="s">
        <v>13758</v>
      </c>
      <c r="N10512" s="545" t="s">
        <v>13413</v>
      </c>
      <c r="O10512" s="545" t="s">
        <v>13413</v>
      </c>
      <c r="P10512" s="549">
        <v>8136</v>
      </c>
      <c r="Q10512" s="549">
        <v>1</v>
      </c>
      <c r="R10512" s="549">
        <v>32</v>
      </c>
      <c r="S10512" s="548">
        <v>2219</v>
      </c>
      <c r="T10512" s="548"/>
      <c r="U10512" s="99"/>
    </row>
    <row r="10513" spans="1:21" ht="19.5" customHeight="1">
      <c r="A10513" s="545">
        <v>105428</v>
      </c>
      <c r="B10513" s="545" t="s">
        <v>9702</v>
      </c>
      <c r="C10513" s="545" t="s">
        <v>216</v>
      </c>
      <c r="D10513" s="546"/>
      <c r="E10513" s="171" t="str">
        <f t="shared" si="164"/>
        <v>1900</v>
      </c>
      <c r="F10513" s="547">
        <v>0</v>
      </c>
      <c r="G10513" s="548">
        <v>0</v>
      </c>
      <c r="H10513" s="547">
        <v>0</v>
      </c>
      <c r="I10513" s="545" t="s">
        <v>12738</v>
      </c>
      <c r="J10513" s="545"/>
      <c r="K10513" s="545" t="s">
        <v>19680</v>
      </c>
      <c r="L10513" s="545" t="s">
        <v>13413</v>
      </c>
      <c r="M10513" s="548" t="s">
        <v>13758</v>
      </c>
      <c r="N10513" s="545" t="s">
        <v>13413</v>
      </c>
      <c r="O10513" s="545" t="s">
        <v>13413</v>
      </c>
      <c r="P10513" s="549">
        <v>8137</v>
      </c>
      <c r="Q10513" s="549">
        <v>1</v>
      </c>
      <c r="R10513" s="549">
        <v>32</v>
      </c>
      <c r="S10513" s="548"/>
      <c r="T10513" s="548"/>
      <c r="U10513" s="99"/>
    </row>
    <row r="10514" spans="1:21" ht="19.5" customHeight="1">
      <c r="A10514" s="545">
        <v>105429</v>
      </c>
      <c r="B10514" s="545" t="s">
        <v>9701</v>
      </c>
      <c r="C10514" s="545" t="s">
        <v>216</v>
      </c>
      <c r="D10514" s="546"/>
      <c r="E10514" s="171" t="str">
        <f t="shared" si="164"/>
        <v>1900</v>
      </c>
      <c r="F10514" s="547">
        <v>0</v>
      </c>
      <c r="G10514" s="548">
        <v>0</v>
      </c>
      <c r="H10514" s="547">
        <v>0</v>
      </c>
      <c r="I10514" s="545" t="s">
        <v>12738</v>
      </c>
      <c r="J10514" s="545"/>
      <c r="K10514" s="545" t="s">
        <v>19681</v>
      </c>
      <c r="L10514" s="545" t="s">
        <v>13413</v>
      </c>
      <c r="M10514" s="548" t="s">
        <v>13758</v>
      </c>
      <c r="N10514" s="545" t="s">
        <v>13413</v>
      </c>
      <c r="O10514" s="545" t="s">
        <v>13413</v>
      </c>
      <c r="P10514" s="549">
        <v>8138</v>
      </c>
      <c r="Q10514" s="549">
        <v>1</v>
      </c>
      <c r="R10514" s="549">
        <v>32</v>
      </c>
      <c r="S10514" s="548"/>
      <c r="T10514" s="548"/>
      <c r="U10514" s="99"/>
    </row>
    <row r="10515" spans="1:21" ht="19.5" customHeight="1">
      <c r="A10515" s="545">
        <v>105430</v>
      </c>
      <c r="B10515" s="545" t="s">
        <v>9700</v>
      </c>
      <c r="C10515" s="545" t="s">
        <v>216</v>
      </c>
      <c r="D10515" s="546"/>
      <c r="E10515" s="171" t="str">
        <f t="shared" si="164"/>
        <v>1900</v>
      </c>
      <c r="F10515" s="547">
        <v>0</v>
      </c>
      <c r="G10515" s="548">
        <v>0</v>
      </c>
      <c r="H10515" s="547">
        <v>0</v>
      </c>
      <c r="I10515" s="545" t="s">
        <v>12738</v>
      </c>
      <c r="J10515" s="545"/>
      <c r="K10515" s="545" t="s">
        <v>19682</v>
      </c>
      <c r="L10515" s="545" t="s">
        <v>13413</v>
      </c>
      <c r="M10515" s="548" t="s">
        <v>13758</v>
      </c>
      <c r="N10515" s="545" t="s">
        <v>13413</v>
      </c>
      <c r="O10515" s="545" t="s">
        <v>13413</v>
      </c>
      <c r="P10515" s="549">
        <v>8139</v>
      </c>
      <c r="Q10515" s="549">
        <v>1</v>
      </c>
      <c r="R10515" s="549">
        <v>32</v>
      </c>
      <c r="S10515" s="548"/>
      <c r="T10515" s="548"/>
      <c r="U10515" s="99"/>
    </row>
    <row r="10516" spans="1:21" ht="19.5" customHeight="1">
      <c r="A10516" s="545">
        <v>105431</v>
      </c>
      <c r="B10516" s="545" t="s">
        <v>9700</v>
      </c>
      <c r="C10516" s="545" t="s">
        <v>216</v>
      </c>
      <c r="D10516" s="546"/>
      <c r="E10516" s="171" t="str">
        <f t="shared" si="164"/>
        <v>1900</v>
      </c>
      <c r="F10516" s="547">
        <v>0</v>
      </c>
      <c r="G10516" s="548">
        <v>0</v>
      </c>
      <c r="H10516" s="547">
        <v>0</v>
      </c>
      <c r="I10516" s="545" t="s">
        <v>12738</v>
      </c>
      <c r="J10516" s="545"/>
      <c r="K10516" s="545" t="s">
        <v>19683</v>
      </c>
      <c r="L10516" s="545" t="s">
        <v>13413</v>
      </c>
      <c r="M10516" s="548" t="s">
        <v>13758</v>
      </c>
      <c r="N10516" s="545" t="s">
        <v>13413</v>
      </c>
      <c r="O10516" s="545" t="s">
        <v>13413</v>
      </c>
      <c r="P10516" s="549">
        <v>8140</v>
      </c>
      <c r="Q10516" s="549">
        <v>1</v>
      </c>
      <c r="R10516" s="549">
        <v>32</v>
      </c>
      <c r="S10516" s="548"/>
      <c r="T10516" s="548"/>
      <c r="U10516" s="99"/>
    </row>
    <row r="10517" spans="1:21" ht="19.5" customHeight="1">
      <c r="A10517" s="545">
        <v>105432</v>
      </c>
      <c r="B10517" s="545" t="s">
        <v>9700</v>
      </c>
      <c r="C10517" s="545" t="s">
        <v>216</v>
      </c>
      <c r="D10517" s="546"/>
      <c r="E10517" s="171" t="str">
        <f t="shared" si="164"/>
        <v>1900</v>
      </c>
      <c r="F10517" s="547">
        <v>0</v>
      </c>
      <c r="G10517" s="548">
        <v>0</v>
      </c>
      <c r="H10517" s="547">
        <v>0</v>
      </c>
      <c r="I10517" s="545" t="s">
        <v>12738</v>
      </c>
      <c r="J10517" s="545"/>
      <c r="K10517" s="545" t="s">
        <v>19684</v>
      </c>
      <c r="L10517" s="545" t="s">
        <v>13413</v>
      </c>
      <c r="M10517" s="548" t="s">
        <v>13758</v>
      </c>
      <c r="N10517" s="545" t="s">
        <v>13413</v>
      </c>
      <c r="O10517" s="545" t="s">
        <v>13413</v>
      </c>
      <c r="P10517" s="549">
        <v>8141</v>
      </c>
      <c r="Q10517" s="549">
        <v>1</v>
      </c>
      <c r="R10517" s="549">
        <v>32</v>
      </c>
      <c r="S10517" s="548"/>
      <c r="T10517" s="548"/>
      <c r="U10517" s="99"/>
    </row>
    <row r="10518" spans="1:21" ht="19.5" customHeight="1">
      <c r="A10518" s="545">
        <v>105433</v>
      </c>
      <c r="B10518" s="545" t="s">
        <v>9699</v>
      </c>
      <c r="C10518" s="545" t="s">
        <v>216</v>
      </c>
      <c r="D10518" s="546"/>
      <c r="E10518" s="171" t="str">
        <f t="shared" si="164"/>
        <v>1900</v>
      </c>
      <c r="F10518" s="547">
        <v>0</v>
      </c>
      <c r="G10518" s="548">
        <v>0</v>
      </c>
      <c r="H10518" s="547">
        <v>0</v>
      </c>
      <c r="I10518" s="545" t="s">
        <v>12738</v>
      </c>
      <c r="J10518" s="545"/>
      <c r="K10518" s="545" t="s">
        <v>19685</v>
      </c>
      <c r="L10518" s="545" t="s">
        <v>13413</v>
      </c>
      <c r="M10518" s="548" t="s">
        <v>13758</v>
      </c>
      <c r="N10518" s="545" t="s">
        <v>13413</v>
      </c>
      <c r="O10518" s="545" t="s">
        <v>13413</v>
      </c>
      <c r="P10518" s="549">
        <v>8142</v>
      </c>
      <c r="Q10518" s="549">
        <v>1</v>
      </c>
      <c r="R10518" s="549">
        <v>32</v>
      </c>
      <c r="S10518" s="548"/>
      <c r="T10518" s="548"/>
      <c r="U10518" s="99"/>
    </row>
    <row r="10519" spans="1:21" ht="19.5" customHeight="1">
      <c r="A10519" s="545">
        <v>105434</v>
      </c>
      <c r="B10519" s="545" t="s">
        <v>9698</v>
      </c>
      <c r="C10519" s="545" t="s">
        <v>216</v>
      </c>
      <c r="D10519" s="546">
        <v>44601</v>
      </c>
      <c r="E10519" s="171" t="str">
        <f t="shared" si="164"/>
        <v>2022</v>
      </c>
      <c r="F10519" s="547">
        <v>237895.01</v>
      </c>
      <c r="G10519" s="548">
        <v>0.19</v>
      </c>
      <c r="H10519" s="547">
        <v>199911.77</v>
      </c>
      <c r="I10519" s="545" t="s">
        <v>12676</v>
      </c>
      <c r="J10519" s="545" t="s">
        <v>13297</v>
      </c>
      <c r="K10519" s="545" t="s">
        <v>13413</v>
      </c>
      <c r="L10519" s="545" t="s">
        <v>13413</v>
      </c>
      <c r="M10519" s="548" t="s">
        <v>13758</v>
      </c>
      <c r="N10519" s="545" t="s">
        <v>13413</v>
      </c>
      <c r="O10519" s="545" t="s">
        <v>13413</v>
      </c>
      <c r="P10519" s="549">
        <v>8143</v>
      </c>
      <c r="Q10519" s="549">
        <v>1</v>
      </c>
      <c r="R10519" s="549">
        <v>14</v>
      </c>
      <c r="S10519" s="548">
        <v>2257</v>
      </c>
      <c r="T10519" s="548"/>
      <c r="U10519" s="99"/>
    </row>
    <row r="10520" spans="1:21" ht="19.5" customHeight="1">
      <c r="A10520" s="545">
        <v>105435</v>
      </c>
      <c r="B10520" s="545" t="s">
        <v>9697</v>
      </c>
      <c r="C10520" s="545" t="s">
        <v>216</v>
      </c>
      <c r="D10520" s="546">
        <v>44592</v>
      </c>
      <c r="E10520" s="171" t="str">
        <f t="shared" si="164"/>
        <v>2022</v>
      </c>
      <c r="F10520" s="547">
        <v>153160</v>
      </c>
      <c r="G10520" s="548">
        <v>0.19</v>
      </c>
      <c r="H10520" s="547">
        <v>128705.88</v>
      </c>
      <c r="I10520" s="545" t="s">
        <v>12676</v>
      </c>
      <c r="J10520" s="545" t="s">
        <v>13297</v>
      </c>
      <c r="K10520" s="545" t="s">
        <v>13413</v>
      </c>
      <c r="L10520" s="545" t="s">
        <v>13413</v>
      </c>
      <c r="M10520" s="548" t="s">
        <v>13758</v>
      </c>
      <c r="N10520" s="545" t="s">
        <v>13413</v>
      </c>
      <c r="O10520" s="545" t="s">
        <v>13413</v>
      </c>
      <c r="P10520" s="549">
        <v>8144</v>
      </c>
      <c r="Q10520" s="549">
        <v>1</v>
      </c>
      <c r="R10520" s="549">
        <v>14</v>
      </c>
      <c r="S10520" s="548">
        <v>2257</v>
      </c>
      <c r="T10520" s="548"/>
      <c r="U10520" s="99"/>
    </row>
    <row r="10521" spans="1:21" ht="19.5" customHeight="1">
      <c r="A10521" s="545">
        <v>105436</v>
      </c>
      <c r="B10521" s="545" t="s">
        <v>9696</v>
      </c>
      <c r="C10521" s="545" t="s">
        <v>216</v>
      </c>
      <c r="D10521" s="546">
        <v>44592</v>
      </c>
      <c r="E10521" s="171" t="str">
        <f t="shared" si="164"/>
        <v>2022</v>
      </c>
      <c r="F10521" s="547">
        <v>115410</v>
      </c>
      <c r="G10521" s="548">
        <v>0.19</v>
      </c>
      <c r="H10521" s="547">
        <v>96983.19</v>
      </c>
      <c r="I10521" s="545" t="s">
        <v>12676</v>
      </c>
      <c r="J10521" s="545" t="s">
        <v>13297</v>
      </c>
      <c r="K10521" s="545" t="s">
        <v>13413</v>
      </c>
      <c r="L10521" s="545" t="s">
        <v>13413</v>
      </c>
      <c r="M10521" s="548" t="s">
        <v>13758</v>
      </c>
      <c r="N10521" s="545" t="s">
        <v>13413</v>
      </c>
      <c r="O10521" s="545" t="s">
        <v>13413</v>
      </c>
      <c r="P10521" s="549">
        <v>8145</v>
      </c>
      <c r="Q10521" s="549">
        <v>1</v>
      </c>
      <c r="R10521" s="549">
        <v>14</v>
      </c>
      <c r="S10521" s="548">
        <v>2257</v>
      </c>
      <c r="T10521" s="548"/>
      <c r="U10521" s="99"/>
    </row>
    <row r="10522" spans="1:21" ht="19.5" customHeight="1">
      <c r="A10522" s="545">
        <v>105437</v>
      </c>
      <c r="B10522" s="545" t="s">
        <v>9695</v>
      </c>
      <c r="C10522" s="545" t="s">
        <v>216</v>
      </c>
      <c r="D10522" s="546">
        <v>44592</v>
      </c>
      <c r="E10522" s="171" t="str">
        <f t="shared" si="164"/>
        <v>2022</v>
      </c>
      <c r="F10522" s="547">
        <v>75511</v>
      </c>
      <c r="G10522" s="548">
        <v>0.19</v>
      </c>
      <c r="H10522" s="547">
        <v>63454.62</v>
      </c>
      <c r="I10522" s="545" t="s">
        <v>12676</v>
      </c>
      <c r="J10522" s="545" t="s">
        <v>13297</v>
      </c>
      <c r="K10522" s="545" t="s">
        <v>19686</v>
      </c>
      <c r="L10522" s="545" t="s">
        <v>13413</v>
      </c>
      <c r="M10522" s="548" t="s">
        <v>13758</v>
      </c>
      <c r="N10522" s="545" t="s">
        <v>13413</v>
      </c>
      <c r="O10522" s="545" t="s">
        <v>13413</v>
      </c>
      <c r="P10522" s="549">
        <v>8146</v>
      </c>
      <c r="Q10522" s="549">
        <v>1</v>
      </c>
      <c r="R10522" s="549">
        <v>14</v>
      </c>
      <c r="S10522" s="548">
        <v>2257</v>
      </c>
      <c r="T10522" s="548"/>
      <c r="U10522" s="99"/>
    </row>
    <row r="10523" spans="1:21" ht="19.5" customHeight="1">
      <c r="A10523" s="545">
        <v>105439</v>
      </c>
      <c r="B10523" s="545" t="s">
        <v>9694</v>
      </c>
      <c r="C10523" s="545" t="s">
        <v>216</v>
      </c>
      <c r="D10523" s="546">
        <v>44585</v>
      </c>
      <c r="E10523" s="171" t="str">
        <f t="shared" si="164"/>
        <v>2022</v>
      </c>
      <c r="F10523" s="547">
        <v>74837.05</v>
      </c>
      <c r="G10523" s="548">
        <v>0.19</v>
      </c>
      <c r="H10523" s="547">
        <v>62888.28</v>
      </c>
      <c r="I10523" s="545" t="s">
        <v>12718</v>
      </c>
      <c r="J10523" s="545" t="s">
        <v>13297</v>
      </c>
      <c r="K10523" s="545" t="s">
        <v>18821</v>
      </c>
      <c r="L10523" s="545" t="s">
        <v>14521</v>
      </c>
      <c r="M10523" s="548" t="s">
        <v>13758</v>
      </c>
      <c r="N10523" s="545" t="s">
        <v>13413</v>
      </c>
      <c r="O10523" s="545" t="s">
        <v>14538</v>
      </c>
      <c r="P10523" s="549">
        <v>8148</v>
      </c>
      <c r="Q10523" s="549">
        <v>1</v>
      </c>
      <c r="R10523" s="549">
        <v>137</v>
      </c>
      <c r="S10523" s="548">
        <v>2257</v>
      </c>
      <c r="T10523" s="548"/>
      <c r="U10523" s="99"/>
    </row>
    <row r="10524" spans="1:21" ht="19.5" customHeight="1">
      <c r="A10524" s="545">
        <v>105441</v>
      </c>
      <c r="B10524" s="545" t="s">
        <v>9693</v>
      </c>
      <c r="C10524" s="545" t="s">
        <v>216</v>
      </c>
      <c r="D10524" s="546"/>
      <c r="E10524" s="171" t="str">
        <f t="shared" si="164"/>
        <v>1900</v>
      </c>
      <c r="F10524" s="547">
        <v>0</v>
      </c>
      <c r="G10524" s="548">
        <v>0</v>
      </c>
      <c r="H10524" s="547">
        <v>0</v>
      </c>
      <c r="I10524" s="545" t="s">
        <v>12718</v>
      </c>
      <c r="J10524" s="545"/>
      <c r="K10524" s="545" t="s">
        <v>13413</v>
      </c>
      <c r="L10524" s="545" t="s">
        <v>14521</v>
      </c>
      <c r="M10524" s="548" t="s">
        <v>13758</v>
      </c>
      <c r="N10524" s="545" t="s">
        <v>13413</v>
      </c>
      <c r="O10524" s="545" t="s">
        <v>14538</v>
      </c>
      <c r="P10524" s="549">
        <v>8150</v>
      </c>
      <c r="Q10524" s="549">
        <v>1</v>
      </c>
      <c r="R10524" s="549">
        <v>137</v>
      </c>
      <c r="S10524" s="548"/>
      <c r="T10524" s="548"/>
      <c r="U10524" s="99"/>
    </row>
    <row r="10525" spans="1:21" ht="19.5" customHeight="1">
      <c r="A10525" s="545">
        <v>105442</v>
      </c>
      <c r="B10525" s="545" t="s">
        <v>4129</v>
      </c>
      <c r="C10525" s="545" t="s">
        <v>216</v>
      </c>
      <c r="D10525" s="546"/>
      <c r="E10525" s="171" t="str">
        <f t="shared" si="164"/>
        <v>1900</v>
      </c>
      <c r="F10525" s="547">
        <v>0</v>
      </c>
      <c r="G10525" s="548">
        <v>0</v>
      </c>
      <c r="H10525" s="547">
        <v>0</v>
      </c>
      <c r="I10525" s="545" t="s">
        <v>12973</v>
      </c>
      <c r="J10525" s="545"/>
      <c r="K10525" s="545" t="s">
        <v>13413</v>
      </c>
      <c r="L10525" s="545" t="s">
        <v>13413</v>
      </c>
      <c r="M10525" s="548" t="s">
        <v>13758</v>
      </c>
      <c r="N10525" s="545" t="s">
        <v>22860</v>
      </c>
      <c r="O10525" s="545" t="s">
        <v>13413</v>
      </c>
      <c r="P10525" s="549">
        <v>8151</v>
      </c>
      <c r="Q10525" s="549">
        <v>1</v>
      </c>
      <c r="R10525" s="549">
        <v>59</v>
      </c>
      <c r="S10525" s="548"/>
      <c r="T10525" s="548">
        <v>1561</v>
      </c>
      <c r="U10525" s="99"/>
    </row>
    <row r="10526" spans="1:21" ht="19.5" customHeight="1">
      <c r="A10526" s="545">
        <v>105446</v>
      </c>
      <c r="B10526" s="545" t="s">
        <v>9692</v>
      </c>
      <c r="C10526" s="545" t="s">
        <v>4479</v>
      </c>
      <c r="D10526" s="546"/>
      <c r="E10526" s="171" t="str">
        <f t="shared" si="164"/>
        <v>1900</v>
      </c>
      <c r="F10526" s="547">
        <v>0</v>
      </c>
      <c r="G10526" s="548">
        <v>0</v>
      </c>
      <c r="H10526" s="547">
        <v>0</v>
      </c>
      <c r="I10526" s="545" t="s">
        <v>12984</v>
      </c>
      <c r="J10526" s="545"/>
      <c r="K10526" s="545" t="s">
        <v>19687</v>
      </c>
      <c r="L10526" s="545" t="s">
        <v>13413</v>
      </c>
      <c r="M10526" s="548" t="s">
        <v>13758</v>
      </c>
      <c r="N10526" s="545" t="s">
        <v>13413</v>
      </c>
      <c r="O10526" s="545" t="s">
        <v>13413</v>
      </c>
      <c r="P10526" s="549">
        <v>8155</v>
      </c>
      <c r="Q10526" s="549">
        <v>1</v>
      </c>
      <c r="R10526" s="549">
        <v>57</v>
      </c>
      <c r="S10526" s="548"/>
      <c r="T10526" s="548"/>
      <c r="U10526" s="99"/>
    </row>
    <row r="10527" spans="1:21" ht="19.5" customHeight="1">
      <c r="A10527" s="545">
        <v>105450</v>
      </c>
      <c r="B10527" s="545" t="s">
        <v>9691</v>
      </c>
      <c r="C10527" s="545" t="s">
        <v>216</v>
      </c>
      <c r="D10527" s="546">
        <v>44585</v>
      </c>
      <c r="E10527" s="171" t="str">
        <f t="shared" si="164"/>
        <v>2022</v>
      </c>
      <c r="F10527" s="547">
        <v>136896.20000000001</v>
      </c>
      <c r="G10527" s="548">
        <v>0.19</v>
      </c>
      <c r="H10527" s="547">
        <v>115038.82</v>
      </c>
      <c r="I10527" s="545" t="s">
        <v>12718</v>
      </c>
      <c r="J10527" s="545" t="s">
        <v>13297</v>
      </c>
      <c r="K10527" s="545" t="s">
        <v>19688</v>
      </c>
      <c r="L10527" s="545" t="s">
        <v>14521</v>
      </c>
      <c r="M10527" s="548" t="s">
        <v>13758</v>
      </c>
      <c r="N10527" s="545" t="s">
        <v>13413</v>
      </c>
      <c r="O10527" s="545" t="s">
        <v>14537</v>
      </c>
      <c r="P10527" s="549">
        <v>8159</v>
      </c>
      <c r="Q10527" s="549">
        <v>1</v>
      </c>
      <c r="R10527" s="549">
        <v>137</v>
      </c>
      <c r="S10527" s="548">
        <v>2257</v>
      </c>
      <c r="T10527" s="548"/>
      <c r="U10527" s="99"/>
    </row>
    <row r="10528" spans="1:21" ht="19.5" customHeight="1">
      <c r="A10528" s="545">
        <v>105451</v>
      </c>
      <c r="B10528" s="545" t="s">
        <v>9690</v>
      </c>
      <c r="C10528" s="545" t="s">
        <v>216</v>
      </c>
      <c r="D10528" s="546">
        <v>44585</v>
      </c>
      <c r="E10528" s="171" t="str">
        <f t="shared" si="164"/>
        <v>2022</v>
      </c>
      <c r="F10528" s="547">
        <v>182425.81</v>
      </c>
      <c r="G10528" s="548">
        <v>0.19</v>
      </c>
      <c r="H10528" s="547">
        <v>153299</v>
      </c>
      <c r="I10528" s="545" t="s">
        <v>12718</v>
      </c>
      <c r="J10528" s="545" t="s">
        <v>13297</v>
      </c>
      <c r="K10528" s="545" t="s">
        <v>19689</v>
      </c>
      <c r="L10528" s="545" t="s">
        <v>14521</v>
      </c>
      <c r="M10528" s="548" t="s">
        <v>13758</v>
      </c>
      <c r="N10528" s="545" t="s">
        <v>13413</v>
      </c>
      <c r="O10528" s="545" t="s">
        <v>14537</v>
      </c>
      <c r="P10528" s="549">
        <v>8160</v>
      </c>
      <c r="Q10528" s="549">
        <v>1</v>
      </c>
      <c r="R10528" s="549">
        <v>137</v>
      </c>
      <c r="S10528" s="548">
        <v>2257</v>
      </c>
      <c r="T10528" s="548"/>
      <c r="U10528" s="99"/>
    </row>
    <row r="10529" spans="1:21" ht="19.5" customHeight="1">
      <c r="A10529" s="545">
        <v>105452</v>
      </c>
      <c r="B10529" s="545" t="s">
        <v>9689</v>
      </c>
      <c r="C10529" s="545" t="s">
        <v>216</v>
      </c>
      <c r="D10529" s="546">
        <v>44585</v>
      </c>
      <c r="E10529" s="171" t="str">
        <f t="shared" si="164"/>
        <v>2022</v>
      </c>
      <c r="F10529" s="547">
        <v>269252.84000000003</v>
      </c>
      <c r="G10529" s="548">
        <v>0.19</v>
      </c>
      <c r="H10529" s="547">
        <v>226262.89</v>
      </c>
      <c r="I10529" s="545" t="s">
        <v>12718</v>
      </c>
      <c r="J10529" s="545" t="s">
        <v>13297</v>
      </c>
      <c r="K10529" s="545" t="s">
        <v>19690</v>
      </c>
      <c r="L10529" s="545" t="s">
        <v>14521</v>
      </c>
      <c r="M10529" s="548" t="s">
        <v>13758</v>
      </c>
      <c r="N10529" s="545" t="s">
        <v>13413</v>
      </c>
      <c r="O10529" s="545"/>
      <c r="P10529" s="549">
        <v>8161</v>
      </c>
      <c r="Q10529" s="549">
        <v>1</v>
      </c>
      <c r="R10529" s="549">
        <v>137</v>
      </c>
      <c r="S10529" s="548">
        <v>2257</v>
      </c>
      <c r="T10529" s="548"/>
      <c r="U10529" s="99"/>
    </row>
    <row r="10530" spans="1:21" ht="19.5" customHeight="1">
      <c r="A10530" s="545">
        <v>105455</v>
      </c>
      <c r="B10530" s="545" t="s">
        <v>2364</v>
      </c>
      <c r="C10530" s="545" t="s">
        <v>216</v>
      </c>
      <c r="D10530" s="546">
        <v>44757</v>
      </c>
      <c r="E10530" s="171" t="str">
        <f t="shared" si="164"/>
        <v>2022</v>
      </c>
      <c r="F10530" s="547">
        <v>4900</v>
      </c>
      <c r="G10530" s="548">
        <v>0.19</v>
      </c>
      <c r="H10530" s="547">
        <v>4117.6499999999996</v>
      </c>
      <c r="I10530" s="545" t="s">
        <v>12676</v>
      </c>
      <c r="J10530" s="545" t="s">
        <v>13298</v>
      </c>
      <c r="K10530" s="545" t="s">
        <v>13413</v>
      </c>
      <c r="L10530" s="545" t="s">
        <v>13413</v>
      </c>
      <c r="M10530" s="548" t="s">
        <v>13758</v>
      </c>
      <c r="N10530" s="545" t="s">
        <v>13413</v>
      </c>
      <c r="O10530" s="545" t="s">
        <v>13413</v>
      </c>
      <c r="P10530" s="549">
        <v>8163</v>
      </c>
      <c r="Q10530" s="549">
        <v>1</v>
      </c>
      <c r="R10530" s="549">
        <v>14</v>
      </c>
      <c r="S10530" s="548">
        <v>1012</v>
      </c>
      <c r="T10530" s="548"/>
      <c r="U10530" s="99"/>
    </row>
    <row r="10531" spans="1:21" ht="19.5" customHeight="1">
      <c r="A10531" s="545">
        <v>105456</v>
      </c>
      <c r="B10531" s="545" t="s">
        <v>2365</v>
      </c>
      <c r="C10531" s="545" t="s">
        <v>216</v>
      </c>
      <c r="D10531" s="546"/>
      <c r="E10531" s="171" t="str">
        <f t="shared" si="164"/>
        <v>1900</v>
      </c>
      <c r="F10531" s="547">
        <v>0</v>
      </c>
      <c r="G10531" s="548">
        <v>0</v>
      </c>
      <c r="H10531" s="547">
        <v>0</v>
      </c>
      <c r="I10531" s="545" t="s">
        <v>12676</v>
      </c>
      <c r="J10531" s="545"/>
      <c r="K10531" s="545" t="s">
        <v>13413</v>
      </c>
      <c r="L10531" s="545" t="s">
        <v>13413</v>
      </c>
      <c r="M10531" s="548" t="s">
        <v>13758</v>
      </c>
      <c r="N10531" s="545" t="s">
        <v>13413</v>
      </c>
      <c r="O10531" s="545" t="s">
        <v>13413</v>
      </c>
      <c r="P10531" s="549">
        <v>8164</v>
      </c>
      <c r="Q10531" s="549">
        <v>1</v>
      </c>
      <c r="R10531" s="549">
        <v>14</v>
      </c>
      <c r="S10531" s="548"/>
      <c r="T10531" s="548"/>
      <c r="U10531" s="99"/>
    </row>
    <row r="10532" spans="1:21" ht="19.5" customHeight="1">
      <c r="A10532" s="545">
        <v>105457</v>
      </c>
      <c r="B10532" s="545" t="s">
        <v>7188</v>
      </c>
      <c r="C10532" s="545" t="s">
        <v>216</v>
      </c>
      <c r="D10532" s="546">
        <v>43840</v>
      </c>
      <c r="E10532" s="171" t="str">
        <f t="shared" si="164"/>
        <v>2020</v>
      </c>
      <c r="F10532" s="547">
        <v>5003</v>
      </c>
      <c r="G10532" s="548">
        <v>0.19</v>
      </c>
      <c r="H10532" s="547">
        <v>4204.2</v>
      </c>
      <c r="I10532" s="545" t="s">
        <v>12676</v>
      </c>
      <c r="J10532" s="545" t="s">
        <v>13302</v>
      </c>
      <c r="K10532" s="545" t="s">
        <v>13413</v>
      </c>
      <c r="L10532" s="545" t="s">
        <v>13413</v>
      </c>
      <c r="M10532" s="548" t="s">
        <v>13758</v>
      </c>
      <c r="N10532" s="545" t="s">
        <v>13413</v>
      </c>
      <c r="O10532" s="545" t="s">
        <v>13413</v>
      </c>
      <c r="P10532" s="549">
        <v>8165</v>
      </c>
      <c r="Q10532" s="549">
        <v>1</v>
      </c>
      <c r="R10532" s="549">
        <v>14</v>
      </c>
      <c r="S10532" s="548">
        <v>2219</v>
      </c>
      <c r="T10532" s="548"/>
      <c r="U10532" s="99"/>
    </row>
    <row r="10533" spans="1:21" ht="19.5" customHeight="1">
      <c r="A10533" s="545">
        <v>105458</v>
      </c>
      <c r="B10533" s="545" t="s">
        <v>9688</v>
      </c>
      <c r="C10533" s="545" t="s">
        <v>216</v>
      </c>
      <c r="D10533" s="546">
        <v>44592</v>
      </c>
      <c r="E10533" s="171" t="str">
        <f t="shared" si="164"/>
        <v>2022</v>
      </c>
      <c r="F10533" s="547">
        <v>922175.01</v>
      </c>
      <c r="G10533" s="548">
        <v>0.19</v>
      </c>
      <c r="H10533" s="547">
        <v>774936.98</v>
      </c>
      <c r="I10533" s="545" t="s">
        <v>12676</v>
      </c>
      <c r="J10533" s="545" t="s">
        <v>13297</v>
      </c>
      <c r="K10533" s="545" t="s">
        <v>13413</v>
      </c>
      <c r="L10533" s="545" t="s">
        <v>13413</v>
      </c>
      <c r="M10533" s="548" t="s">
        <v>13758</v>
      </c>
      <c r="N10533" s="545" t="s">
        <v>13413</v>
      </c>
      <c r="O10533" s="545" t="s">
        <v>13413</v>
      </c>
      <c r="P10533" s="549">
        <v>8166</v>
      </c>
      <c r="Q10533" s="549">
        <v>1</v>
      </c>
      <c r="R10533" s="549">
        <v>14</v>
      </c>
      <c r="S10533" s="548">
        <v>2257</v>
      </c>
      <c r="T10533" s="548"/>
      <c r="U10533" s="99"/>
    </row>
    <row r="10534" spans="1:21" ht="19.5" customHeight="1">
      <c r="A10534" s="545">
        <v>105459</v>
      </c>
      <c r="B10534" s="545" t="s">
        <v>9687</v>
      </c>
      <c r="C10534" s="545" t="s">
        <v>221</v>
      </c>
      <c r="D10534" s="546"/>
      <c r="E10534" s="171" t="str">
        <f t="shared" si="164"/>
        <v>1900</v>
      </c>
      <c r="F10534" s="547">
        <v>0</v>
      </c>
      <c r="G10534" s="548">
        <v>0</v>
      </c>
      <c r="H10534" s="547">
        <v>0</v>
      </c>
      <c r="I10534" s="545" t="s">
        <v>12684</v>
      </c>
      <c r="J10534" s="545"/>
      <c r="K10534" s="545" t="s">
        <v>19691</v>
      </c>
      <c r="L10534" s="545" t="s">
        <v>16244</v>
      </c>
      <c r="M10534" s="548" t="s">
        <v>13758</v>
      </c>
      <c r="N10534" s="545" t="s">
        <v>13413</v>
      </c>
      <c r="O10534" s="545" t="s">
        <v>13413</v>
      </c>
      <c r="P10534" s="549">
        <v>8167</v>
      </c>
      <c r="Q10534" s="549">
        <v>1</v>
      </c>
      <c r="R10534" s="549">
        <v>95</v>
      </c>
      <c r="S10534" s="548"/>
      <c r="T10534" s="548"/>
      <c r="U10534" s="99"/>
    </row>
    <row r="10535" spans="1:21" ht="19.5" customHeight="1">
      <c r="A10535" s="545">
        <v>105460</v>
      </c>
      <c r="B10535" s="545" t="s">
        <v>9686</v>
      </c>
      <c r="C10535" s="545" t="s">
        <v>216</v>
      </c>
      <c r="D10535" s="546">
        <v>44585</v>
      </c>
      <c r="E10535" s="171" t="str">
        <f t="shared" si="164"/>
        <v>2022</v>
      </c>
      <c r="F10535" s="547">
        <v>119671.7</v>
      </c>
      <c r="G10535" s="548">
        <v>0.19</v>
      </c>
      <c r="H10535" s="547">
        <v>100564.45</v>
      </c>
      <c r="I10535" s="545" t="s">
        <v>12718</v>
      </c>
      <c r="J10535" s="545" t="s">
        <v>13297</v>
      </c>
      <c r="K10535" s="545" t="s">
        <v>13413</v>
      </c>
      <c r="L10535" s="545" t="s">
        <v>14521</v>
      </c>
      <c r="M10535" s="548" t="s">
        <v>13758</v>
      </c>
      <c r="N10535" s="545" t="s">
        <v>13413</v>
      </c>
      <c r="O10535" s="545" t="s">
        <v>15244</v>
      </c>
      <c r="P10535" s="549">
        <v>8168</v>
      </c>
      <c r="Q10535" s="549">
        <v>1</v>
      </c>
      <c r="R10535" s="549">
        <v>137</v>
      </c>
      <c r="S10535" s="548">
        <v>2257</v>
      </c>
      <c r="T10535" s="548"/>
      <c r="U10535" s="99"/>
    </row>
    <row r="10536" spans="1:21" ht="19.5" customHeight="1">
      <c r="A10536" s="545">
        <v>105461</v>
      </c>
      <c r="B10536" s="545" t="s">
        <v>9685</v>
      </c>
      <c r="C10536" s="545" t="s">
        <v>216</v>
      </c>
      <c r="D10536" s="546"/>
      <c r="E10536" s="171" t="str">
        <f t="shared" si="164"/>
        <v>1900</v>
      </c>
      <c r="F10536" s="547">
        <v>0</v>
      </c>
      <c r="G10536" s="548">
        <v>0</v>
      </c>
      <c r="H10536" s="547">
        <v>0</v>
      </c>
      <c r="I10536" s="545" t="s">
        <v>12718</v>
      </c>
      <c r="J10536" s="545"/>
      <c r="K10536" s="545" t="s">
        <v>13413</v>
      </c>
      <c r="L10536" s="545" t="s">
        <v>14521</v>
      </c>
      <c r="M10536" s="548" t="s">
        <v>13758</v>
      </c>
      <c r="N10536" s="545" t="s">
        <v>13413</v>
      </c>
      <c r="O10536" s="545" t="s">
        <v>15244</v>
      </c>
      <c r="P10536" s="549">
        <v>8169</v>
      </c>
      <c r="Q10536" s="549">
        <v>1</v>
      </c>
      <c r="R10536" s="549">
        <v>137</v>
      </c>
      <c r="S10536" s="548"/>
      <c r="T10536" s="548"/>
      <c r="U10536" s="99"/>
    </row>
    <row r="10537" spans="1:21" ht="19.5" customHeight="1">
      <c r="A10537" s="545">
        <v>105462</v>
      </c>
      <c r="B10537" s="545" t="s">
        <v>9684</v>
      </c>
      <c r="C10537" s="545" t="s">
        <v>216</v>
      </c>
      <c r="D10537" s="546"/>
      <c r="E10537" s="171" t="str">
        <f t="shared" si="164"/>
        <v>1900</v>
      </c>
      <c r="F10537" s="547">
        <v>0</v>
      </c>
      <c r="G10537" s="548">
        <v>0</v>
      </c>
      <c r="H10537" s="547">
        <v>0</v>
      </c>
      <c r="I10537" s="545" t="s">
        <v>12718</v>
      </c>
      <c r="J10537" s="545"/>
      <c r="K10537" s="545" t="s">
        <v>13413</v>
      </c>
      <c r="L10537" s="545" t="s">
        <v>14521</v>
      </c>
      <c r="M10537" s="548" t="s">
        <v>13758</v>
      </c>
      <c r="N10537" s="545" t="s">
        <v>13413</v>
      </c>
      <c r="O10537" s="545" t="s">
        <v>15244</v>
      </c>
      <c r="P10537" s="549">
        <v>8170</v>
      </c>
      <c r="Q10537" s="549">
        <v>1</v>
      </c>
      <c r="R10537" s="549">
        <v>137</v>
      </c>
      <c r="S10537" s="548"/>
      <c r="T10537" s="548"/>
      <c r="U10537" s="99"/>
    </row>
    <row r="10538" spans="1:21" ht="19.5" customHeight="1">
      <c r="A10538" s="545">
        <v>105463</v>
      </c>
      <c r="B10538" s="545" t="s">
        <v>9683</v>
      </c>
      <c r="C10538" s="545" t="s">
        <v>216</v>
      </c>
      <c r="D10538" s="546">
        <v>44585</v>
      </c>
      <c r="E10538" s="171" t="str">
        <f t="shared" si="164"/>
        <v>2022</v>
      </c>
      <c r="F10538" s="547">
        <v>369959.4</v>
      </c>
      <c r="G10538" s="548">
        <v>0.19</v>
      </c>
      <c r="H10538" s="547">
        <v>310890.25</v>
      </c>
      <c r="I10538" s="545" t="s">
        <v>12718</v>
      </c>
      <c r="J10538" s="545" t="s">
        <v>13297</v>
      </c>
      <c r="K10538" s="545" t="s">
        <v>13413</v>
      </c>
      <c r="L10538" s="545" t="s">
        <v>14521</v>
      </c>
      <c r="M10538" s="548" t="s">
        <v>13758</v>
      </c>
      <c r="N10538" s="545" t="s">
        <v>13413</v>
      </c>
      <c r="O10538" s="545" t="s">
        <v>15244</v>
      </c>
      <c r="P10538" s="549">
        <v>8171</v>
      </c>
      <c r="Q10538" s="549">
        <v>1</v>
      </c>
      <c r="R10538" s="549">
        <v>137</v>
      </c>
      <c r="S10538" s="548">
        <v>2257</v>
      </c>
      <c r="T10538" s="548"/>
      <c r="U10538" s="99"/>
    </row>
    <row r="10539" spans="1:21" ht="19.5" customHeight="1">
      <c r="A10539" s="545">
        <v>105464</v>
      </c>
      <c r="B10539" s="545" t="s">
        <v>2399</v>
      </c>
      <c r="C10539" s="545" t="s">
        <v>216</v>
      </c>
      <c r="D10539" s="546">
        <v>44592</v>
      </c>
      <c r="E10539" s="171" t="str">
        <f t="shared" si="164"/>
        <v>2022</v>
      </c>
      <c r="F10539" s="547">
        <v>1347916</v>
      </c>
      <c r="G10539" s="548">
        <v>0.19</v>
      </c>
      <c r="H10539" s="547">
        <v>1132702.52</v>
      </c>
      <c r="I10539" s="545" t="s">
        <v>12676</v>
      </c>
      <c r="J10539" s="545" t="s">
        <v>13297</v>
      </c>
      <c r="K10539" s="545" t="s">
        <v>13413</v>
      </c>
      <c r="L10539" s="545" t="s">
        <v>13413</v>
      </c>
      <c r="M10539" s="548" t="s">
        <v>13758</v>
      </c>
      <c r="N10539" s="545" t="s">
        <v>13413</v>
      </c>
      <c r="O10539" s="545" t="s">
        <v>13413</v>
      </c>
      <c r="P10539" s="549">
        <v>8172</v>
      </c>
      <c r="Q10539" s="549">
        <v>1</v>
      </c>
      <c r="R10539" s="549">
        <v>14</v>
      </c>
      <c r="S10539" s="548">
        <v>2257</v>
      </c>
      <c r="T10539" s="548"/>
      <c r="U10539" s="99"/>
    </row>
    <row r="10540" spans="1:21" ht="19.5" customHeight="1">
      <c r="A10540" s="545">
        <v>105465</v>
      </c>
      <c r="B10540" s="545" t="s">
        <v>9682</v>
      </c>
      <c r="C10540" s="545" t="s">
        <v>216</v>
      </c>
      <c r="D10540" s="546"/>
      <c r="E10540" s="171" t="str">
        <f t="shared" si="164"/>
        <v>1900</v>
      </c>
      <c r="F10540" s="547">
        <v>0</v>
      </c>
      <c r="G10540" s="548">
        <v>0</v>
      </c>
      <c r="H10540" s="547">
        <v>0</v>
      </c>
      <c r="I10540" s="545" t="s">
        <v>12701</v>
      </c>
      <c r="J10540" s="545"/>
      <c r="K10540" s="545" t="s">
        <v>13413</v>
      </c>
      <c r="L10540" s="545" t="s">
        <v>13413</v>
      </c>
      <c r="M10540" s="548" t="s">
        <v>13758</v>
      </c>
      <c r="N10540" s="545" t="s">
        <v>13413</v>
      </c>
      <c r="O10540" s="545" t="s">
        <v>13413</v>
      </c>
      <c r="P10540" s="549">
        <v>8173</v>
      </c>
      <c r="Q10540" s="549">
        <v>1</v>
      </c>
      <c r="R10540" s="549">
        <v>10</v>
      </c>
      <c r="S10540" s="548"/>
      <c r="T10540" s="548"/>
      <c r="U10540" s="99"/>
    </row>
    <row r="10541" spans="1:21" ht="19.5" customHeight="1">
      <c r="A10541" s="545">
        <v>105466</v>
      </c>
      <c r="B10541" s="545" t="s">
        <v>9681</v>
      </c>
      <c r="C10541" s="545" t="s">
        <v>216</v>
      </c>
      <c r="D10541" s="546"/>
      <c r="E10541" s="171" t="str">
        <f t="shared" si="164"/>
        <v>1900</v>
      </c>
      <c r="F10541" s="547">
        <v>0</v>
      </c>
      <c r="G10541" s="548">
        <v>0</v>
      </c>
      <c r="H10541" s="547">
        <v>0</v>
      </c>
      <c r="I10541" s="545" t="s">
        <v>12701</v>
      </c>
      <c r="J10541" s="545"/>
      <c r="K10541" s="545" t="s">
        <v>19692</v>
      </c>
      <c r="L10541" s="545" t="s">
        <v>13413</v>
      </c>
      <c r="M10541" s="548" t="s">
        <v>13758</v>
      </c>
      <c r="N10541" s="545" t="s">
        <v>13413</v>
      </c>
      <c r="O10541" s="545" t="s">
        <v>13413</v>
      </c>
      <c r="P10541" s="549">
        <v>8174</v>
      </c>
      <c r="Q10541" s="549">
        <v>1</v>
      </c>
      <c r="R10541" s="549">
        <v>10</v>
      </c>
      <c r="S10541" s="548"/>
      <c r="T10541" s="548"/>
      <c r="U10541" s="99"/>
    </row>
    <row r="10542" spans="1:21" ht="19.5" customHeight="1">
      <c r="A10542" s="545">
        <v>105467</v>
      </c>
      <c r="B10542" s="545" t="s">
        <v>9680</v>
      </c>
      <c r="C10542" s="545" t="s">
        <v>216</v>
      </c>
      <c r="D10542" s="546"/>
      <c r="E10542" s="171" t="str">
        <f t="shared" si="164"/>
        <v>1900</v>
      </c>
      <c r="F10542" s="547">
        <v>0</v>
      </c>
      <c r="G10542" s="548">
        <v>0</v>
      </c>
      <c r="H10542" s="547">
        <v>0</v>
      </c>
      <c r="I10542" s="545" t="s">
        <v>12701</v>
      </c>
      <c r="J10542" s="545"/>
      <c r="K10542" s="545" t="s">
        <v>19693</v>
      </c>
      <c r="L10542" s="545" t="s">
        <v>13413</v>
      </c>
      <c r="M10542" s="548" t="s">
        <v>13758</v>
      </c>
      <c r="N10542" s="545" t="s">
        <v>13413</v>
      </c>
      <c r="O10542" s="545" t="s">
        <v>13413</v>
      </c>
      <c r="P10542" s="549">
        <v>8175</v>
      </c>
      <c r="Q10542" s="549">
        <v>1</v>
      </c>
      <c r="R10542" s="549">
        <v>10</v>
      </c>
      <c r="S10542" s="548"/>
      <c r="T10542" s="548"/>
      <c r="U10542" s="99"/>
    </row>
    <row r="10543" spans="1:21" ht="19.5" customHeight="1">
      <c r="A10543" s="545">
        <v>105468</v>
      </c>
      <c r="B10543" s="545" t="s">
        <v>6944</v>
      </c>
      <c r="C10543" s="545" t="s">
        <v>216</v>
      </c>
      <c r="D10543" s="546">
        <v>43843</v>
      </c>
      <c r="E10543" s="171" t="str">
        <f t="shared" si="164"/>
        <v>2020</v>
      </c>
      <c r="F10543" s="547">
        <v>47196</v>
      </c>
      <c r="G10543" s="548">
        <v>0.19</v>
      </c>
      <c r="H10543" s="547">
        <v>39660.5</v>
      </c>
      <c r="I10543" s="545" t="s">
        <v>12642</v>
      </c>
      <c r="J10543" s="545" t="s">
        <v>13297</v>
      </c>
      <c r="K10543" s="545" t="s">
        <v>13413</v>
      </c>
      <c r="L10543" s="545" t="s">
        <v>13413</v>
      </c>
      <c r="M10543" s="548" t="s">
        <v>13758</v>
      </c>
      <c r="N10543" s="545" t="s">
        <v>13413</v>
      </c>
      <c r="O10543" s="545" t="s">
        <v>13413</v>
      </c>
      <c r="P10543" s="549">
        <v>8176</v>
      </c>
      <c r="Q10543" s="549">
        <v>1</v>
      </c>
      <c r="R10543" s="549">
        <v>135</v>
      </c>
      <c r="S10543" s="548">
        <v>2257</v>
      </c>
      <c r="T10543" s="548"/>
      <c r="U10543" s="99"/>
    </row>
    <row r="10544" spans="1:21" ht="19.5" customHeight="1">
      <c r="A10544" s="545">
        <v>105469</v>
      </c>
      <c r="B10544" s="545" t="s">
        <v>3905</v>
      </c>
      <c r="C10544" s="545" t="s">
        <v>216</v>
      </c>
      <c r="D10544" s="546">
        <v>44594</v>
      </c>
      <c r="E10544" s="171" t="str">
        <f t="shared" si="164"/>
        <v>2022</v>
      </c>
      <c r="F10544" s="547">
        <v>49065</v>
      </c>
      <c r="G10544" s="548">
        <v>0.19</v>
      </c>
      <c r="H10544" s="547">
        <v>41231.089999999997</v>
      </c>
      <c r="I10544" s="545" t="s">
        <v>12741</v>
      </c>
      <c r="J10544" s="545" t="s">
        <v>13297</v>
      </c>
      <c r="K10544" s="545" t="s">
        <v>13413</v>
      </c>
      <c r="L10544" s="545" t="s">
        <v>13413</v>
      </c>
      <c r="M10544" s="548" t="s">
        <v>13758</v>
      </c>
      <c r="N10544" s="545" t="s">
        <v>13413</v>
      </c>
      <c r="O10544" s="545" t="s">
        <v>13413</v>
      </c>
      <c r="P10544" s="549">
        <v>8177</v>
      </c>
      <c r="Q10544" s="549">
        <v>1</v>
      </c>
      <c r="R10544" s="549">
        <v>37</v>
      </c>
      <c r="S10544" s="548">
        <v>2257</v>
      </c>
      <c r="T10544" s="548"/>
      <c r="U10544" s="99"/>
    </row>
    <row r="10545" spans="1:21" ht="19.5" customHeight="1">
      <c r="A10545" s="545">
        <v>105470</v>
      </c>
      <c r="B10545" s="545" t="s">
        <v>3910</v>
      </c>
      <c r="C10545" s="545" t="s">
        <v>216</v>
      </c>
      <c r="D10545" s="546">
        <v>44594</v>
      </c>
      <c r="E10545" s="171" t="str">
        <f t="shared" si="164"/>
        <v>2022</v>
      </c>
      <c r="F10545" s="547">
        <v>15530</v>
      </c>
      <c r="G10545" s="548">
        <v>0.19</v>
      </c>
      <c r="H10545" s="547">
        <v>13050.42</v>
      </c>
      <c r="I10545" s="545" t="s">
        <v>12741</v>
      </c>
      <c r="J10545" s="545" t="s">
        <v>13297</v>
      </c>
      <c r="K10545" s="545" t="s">
        <v>19694</v>
      </c>
      <c r="L10545" s="545" t="s">
        <v>13413</v>
      </c>
      <c r="M10545" s="548" t="s">
        <v>13758</v>
      </c>
      <c r="N10545" s="545" t="s">
        <v>13413</v>
      </c>
      <c r="O10545" s="545" t="s">
        <v>13413</v>
      </c>
      <c r="P10545" s="549">
        <v>8178</v>
      </c>
      <c r="Q10545" s="549">
        <v>1</v>
      </c>
      <c r="R10545" s="549">
        <v>37</v>
      </c>
      <c r="S10545" s="548">
        <v>2257</v>
      </c>
      <c r="T10545" s="548"/>
      <c r="U10545" s="99"/>
    </row>
    <row r="10546" spans="1:21" ht="19.5" customHeight="1">
      <c r="A10546" s="545">
        <v>105471</v>
      </c>
      <c r="B10546" s="545" t="s">
        <v>3911</v>
      </c>
      <c r="C10546" s="545" t="s">
        <v>216</v>
      </c>
      <c r="D10546" s="546">
        <v>44594</v>
      </c>
      <c r="E10546" s="171" t="str">
        <f t="shared" si="164"/>
        <v>2022</v>
      </c>
      <c r="F10546" s="547">
        <v>16067</v>
      </c>
      <c r="G10546" s="548">
        <v>0.19</v>
      </c>
      <c r="H10546" s="547">
        <v>13501.68</v>
      </c>
      <c r="I10546" s="545" t="s">
        <v>12741</v>
      </c>
      <c r="J10546" s="545" t="s">
        <v>13297</v>
      </c>
      <c r="K10546" s="545" t="s">
        <v>13413</v>
      </c>
      <c r="L10546" s="545" t="s">
        <v>13413</v>
      </c>
      <c r="M10546" s="548" t="s">
        <v>13758</v>
      </c>
      <c r="N10546" s="545" t="s">
        <v>13413</v>
      </c>
      <c r="O10546" s="545" t="s">
        <v>13413</v>
      </c>
      <c r="P10546" s="549">
        <v>8179</v>
      </c>
      <c r="Q10546" s="549">
        <v>1</v>
      </c>
      <c r="R10546" s="549">
        <v>37</v>
      </c>
      <c r="S10546" s="548">
        <v>2257</v>
      </c>
      <c r="T10546" s="548"/>
      <c r="U10546" s="99"/>
    </row>
    <row r="10547" spans="1:21" ht="19.5" customHeight="1">
      <c r="A10547" s="545">
        <v>105472</v>
      </c>
      <c r="B10547" s="545" t="s">
        <v>3906</v>
      </c>
      <c r="C10547" s="545" t="s">
        <v>216</v>
      </c>
      <c r="D10547" s="546">
        <v>44594</v>
      </c>
      <c r="E10547" s="171" t="str">
        <f t="shared" si="164"/>
        <v>2022</v>
      </c>
      <c r="F10547" s="547">
        <v>25136</v>
      </c>
      <c r="G10547" s="548">
        <v>0.19</v>
      </c>
      <c r="H10547" s="547">
        <v>21122.69</v>
      </c>
      <c r="I10547" s="545" t="s">
        <v>12741</v>
      </c>
      <c r="J10547" s="545" t="s">
        <v>13297</v>
      </c>
      <c r="K10547" s="545" t="s">
        <v>13413</v>
      </c>
      <c r="L10547" s="545" t="s">
        <v>13413</v>
      </c>
      <c r="M10547" s="548" t="s">
        <v>13758</v>
      </c>
      <c r="N10547" s="545" t="s">
        <v>13413</v>
      </c>
      <c r="O10547" s="545" t="s">
        <v>13413</v>
      </c>
      <c r="P10547" s="549">
        <v>8180</v>
      </c>
      <c r="Q10547" s="549">
        <v>1</v>
      </c>
      <c r="R10547" s="549">
        <v>37</v>
      </c>
      <c r="S10547" s="548">
        <v>2257</v>
      </c>
      <c r="T10547" s="548"/>
      <c r="U10547" s="99"/>
    </row>
    <row r="10548" spans="1:21" ht="19.5" customHeight="1">
      <c r="A10548" s="545">
        <v>105473</v>
      </c>
      <c r="B10548" s="545" t="s">
        <v>3908</v>
      </c>
      <c r="C10548" s="545" t="s">
        <v>216</v>
      </c>
      <c r="D10548" s="546">
        <v>44594</v>
      </c>
      <c r="E10548" s="171" t="str">
        <f t="shared" si="164"/>
        <v>2022</v>
      </c>
      <c r="F10548" s="547">
        <v>26111</v>
      </c>
      <c r="G10548" s="548">
        <v>0.19</v>
      </c>
      <c r="H10548" s="547">
        <v>21942.02</v>
      </c>
      <c r="I10548" s="545" t="s">
        <v>12741</v>
      </c>
      <c r="J10548" s="545" t="s">
        <v>13297</v>
      </c>
      <c r="K10548" s="545" t="s">
        <v>13413</v>
      </c>
      <c r="L10548" s="545" t="s">
        <v>13413</v>
      </c>
      <c r="M10548" s="548" t="s">
        <v>13758</v>
      </c>
      <c r="N10548" s="545" t="s">
        <v>13413</v>
      </c>
      <c r="O10548" s="545" t="s">
        <v>13413</v>
      </c>
      <c r="P10548" s="549">
        <v>8181</v>
      </c>
      <c r="Q10548" s="549">
        <v>1</v>
      </c>
      <c r="R10548" s="549">
        <v>37</v>
      </c>
      <c r="S10548" s="548">
        <v>2257</v>
      </c>
      <c r="T10548" s="548"/>
      <c r="U10548" s="99"/>
    </row>
    <row r="10549" spans="1:21" ht="19.5" customHeight="1">
      <c r="A10549" s="545">
        <v>105474</v>
      </c>
      <c r="B10549" s="545" t="s">
        <v>3907</v>
      </c>
      <c r="C10549" s="545" t="s">
        <v>216</v>
      </c>
      <c r="D10549" s="546">
        <v>44594</v>
      </c>
      <c r="E10549" s="171" t="str">
        <f t="shared" si="164"/>
        <v>2022</v>
      </c>
      <c r="F10549" s="547">
        <v>26468</v>
      </c>
      <c r="G10549" s="548">
        <v>0.19</v>
      </c>
      <c r="H10549" s="547">
        <v>22242.02</v>
      </c>
      <c r="I10549" s="545" t="s">
        <v>12741</v>
      </c>
      <c r="J10549" s="545" t="s">
        <v>13297</v>
      </c>
      <c r="K10549" s="545" t="s">
        <v>13413</v>
      </c>
      <c r="L10549" s="545" t="s">
        <v>13413</v>
      </c>
      <c r="M10549" s="548" t="s">
        <v>13758</v>
      </c>
      <c r="N10549" s="545" t="s">
        <v>13413</v>
      </c>
      <c r="O10549" s="545" t="s">
        <v>13413</v>
      </c>
      <c r="P10549" s="549">
        <v>8182</v>
      </c>
      <c r="Q10549" s="549">
        <v>1</v>
      </c>
      <c r="R10549" s="549">
        <v>37</v>
      </c>
      <c r="S10549" s="548">
        <v>2257</v>
      </c>
      <c r="T10549" s="548"/>
      <c r="U10549" s="99"/>
    </row>
    <row r="10550" spans="1:21" ht="19.5" customHeight="1">
      <c r="A10550" s="545">
        <v>105475</v>
      </c>
      <c r="B10550" s="545" t="s">
        <v>9679</v>
      </c>
      <c r="C10550" s="545" t="s">
        <v>216</v>
      </c>
      <c r="D10550" s="546">
        <v>44594</v>
      </c>
      <c r="E10550" s="171" t="str">
        <f t="shared" si="164"/>
        <v>2022</v>
      </c>
      <c r="F10550" s="547">
        <v>24701</v>
      </c>
      <c r="G10550" s="548">
        <v>0.19</v>
      </c>
      <c r="H10550" s="547">
        <v>20757.14</v>
      </c>
      <c r="I10550" s="545" t="s">
        <v>12741</v>
      </c>
      <c r="J10550" s="545" t="s">
        <v>13297</v>
      </c>
      <c r="K10550" s="545" t="s">
        <v>13413</v>
      </c>
      <c r="L10550" s="545" t="s">
        <v>13413</v>
      </c>
      <c r="M10550" s="548" t="s">
        <v>13758</v>
      </c>
      <c r="N10550" s="545" t="s">
        <v>13413</v>
      </c>
      <c r="O10550" s="545" t="s">
        <v>13413</v>
      </c>
      <c r="P10550" s="549">
        <v>8183</v>
      </c>
      <c r="Q10550" s="549">
        <v>1</v>
      </c>
      <c r="R10550" s="549">
        <v>37</v>
      </c>
      <c r="S10550" s="548">
        <v>2257</v>
      </c>
      <c r="T10550" s="548"/>
      <c r="U10550" s="99"/>
    </row>
    <row r="10551" spans="1:21" ht="19.5" customHeight="1">
      <c r="A10551" s="545">
        <v>105476</v>
      </c>
      <c r="B10551" s="545" t="s">
        <v>9678</v>
      </c>
      <c r="C10551" s="545" t="s">
        <v>216</v>
      </c>
      <c r="D10551" s="546">
        <v>44594</v>
      </c>
      <c r="E10551" s="171" t="str">
        <f t="shared" si="164"/>
        <v>2022</v>
      </c>
      <c r="F10551" s="547">
        <v>42183</v>
      </c>
      <c r="G10551" s="548">
        <v>0.19</v>
      </c>
      <c r="H10551" s="547">
        <v>35447.9</v>
      </c>
      <c r="I10551" s="545" t="s">
        <v>12741</v>
      </c>
      <c r="J10551" s="545" t="s">
        <v>13297</v>
      </c>
      <c r="K10551" s="545" t="s">
        <v>13413</v>
      </c>
      <c r="L10551" s="545" t="s">
        <v>13413</v>
      </c>
      <c r="M10551" s="548" t="s">
        <v>13758</v>
      </c>
      <c r="N10551" s="545" t="s">
        <v>13413</v>
      </c>
      <c r="O10551" s="545" t="s">
        <v>13413</v>
      </c>
      <c r="P10551" s="549">
        <v>8184</v>
      </c>
      <c r="Q10551" s="549">
        <v>1</v>
      </c>
      <c r="R10551" s="549">
        <v>37</v>
      </c>
      <c r="S10551" s="548">
        <v>2257</v>
      </c>
      <c r="T10551" s="548"/>
      <c r="U10551" s="99"/>
    </row>
    <row r="10552" spans="1:21" ht="19.5" customHeight="1">
      <c r="A10552" s="545">
        <v>105477</v>
      </c>
      <c r="B10552" s="545" t="s">
        <v>9677</v>
      </c>
      <c r="C10552" s="545" t="s">
        <v>206</v>
      </c>
      <c r="D10552" s="546"/>
      <c r="E10552" s="171" t="str">
        <f t="shared" si="164"/>
        <v>1900</v>
      </c>
      <c r="F10552" s="547">
        <v>0</v>
      </c>
      <c r="G10552" s="548">
        <v>0</v>
      </c>
      <c r="H10552" s="547">
        <v>0</v>
      </c>
      <c r="I10552" s="545" t="s">
        <v>12982</v>
      </c>
      <c r="J10552" s="545"/>
      <c r="K10552" s="545" t="s">
        <v>13413</v>
      </c>
      <c r="L10552" s="545" t="s">
        <v>13413</v>
      </c>
      <c r="M10552" s="548" t="s">
        <v>13758</v>
      </c>
      <c r="N10552" s="545" t="s">
        <v>13413</v>
      </c>
      <c r="O10552" s="545" t="s">
        <v>13413</v>
      </c>
      <c r="P10552" s="549">
        <v>8185</v>
      </c>
      <c r="Q10552" s="549">
        <v>1</v>
      </c>
      <c r="R10552" s="549">
        <v>48</v>
      </c>
      <c r="S10552" s="548"/>
      <c r="T10552" s="548"/>
      <c r="U10552" s="99"/>
    </row>
    <row r="10553" spans="1:21" ht="19.5" customHeight="1">
      <c r="A10553" s="545">
        <v>105478</v>
      </c>
      <c r="B10553" s="545" t="s">
        <v>1320</v>
      </c>
      <c r="C10553" s="545" t="s">
        <v>216</v>
      </c>
      <c r="D10553" s="546">
        <v>44590</v>
      </c>
      <c r="E10553" s="171" t="str">
        <f t="shared" si="164"/>
        <v>2022</v>
      </c>
      <c r="F10553" s="547">
        <v>36386</v>
      </c>
      <c r="G10553" s="548">
        <v>0.19</v>
      </c>
      <c r="H10553" s="547">
        <v>30576.47</v>
      </c>
      <c r="I10553" s="545" t="s">
        <v>12701</v>
      </c>
      <c r="J10553" s="545" t="s">
        <v>13297</v>
      </c>
      <c r="K10553" s="545" t="s">
        <v>19695</v>
      </c>
      <c r="L10553" s="545" t="s">
        <v>13413</v>
      </c>
      <c r="M10553" s="548" t="s">
        <v>13758</v>
      </c>
      <c r="N10553" s="545" t="s">
        <v>13413</v>
      </c>
      <c r="O10553" s="545" t="s">
        <v>13413</v>
      </c>
      <c r="P10553" s="549">
        <v>8186</v>
      </c>
      <c r="Q10553" s="549">
        <v>1</v>
      </c>
      <c r="R10553" s="549">
        <v>10</v>
      </c>
      <c r="S10553" s="548">
        <v>2257</v>
      </c>
      <c r="T10553" s="548"/>
      <c r="U10553" s="99"/>
    </row>
    <row r="10554" spans="1:21" ht="19.5" customHeight="1">
      <c r="A10554" s="545">
        <v>105479</v>
      </c>
      <c r="B10554" s="545" t="s">
        <v>9676</v>
      </c>
      <c r="C10554" s="545" t="s">
        <v>209</v>
      </c>
      <c r="D10554" s="546"/>
      <c r="E10554" s="171" t="str">
        <f t="shared" si="164"/>
        <v>1900</v>
      </c>
      <c r="F10554" s="547">
        <v>0</v>
      </c>
      <c r="G10554" s="548">
        <v>0</v>
      </c>
      <c r="H10554" s="547">
        <v>0</v>
      </c>
      <c r="I10554" s="545" t="s">
        <v>12701</v>
      </c>
      <c r="J10554" s="545"/>
      <c r="K10554" s="545" t="s">
        <v>19696</v>
      </c>
      <c r="L10554" s="545" t="s">
        <v>13413</v>
      </c>
      <c r="M10554" s="548" t="s">
        <v>13758</v>
      </c>
      <c r="N10554" s="545" t="s">
        <v>13413</v>
      </c>
      <c r="O10554" s="545" t="s">
        <v>13413</v>
      </c>
      <c r="P10554" s="549">
        <v>8187</v>
      </c>
      <c r="Q10554" s="549">
        <v>1</v>
      </c>
      <c r="R10554" s="549">
        <v>10</v>
      </c>
      <c r="S10554" s="548"/>
      <c r="T10554" s="548"/>
      <c r="U10554" s="99"/>
    </row>
    <row r="10555" spans="1:21" ht="19.5" customHeight="1">
      <c r="A10555" s="545">
        <v>105480</v>
      </c>
      <c r="B10555" s="545" t="s">
        <v>9675</v>
      </c>
      <c r="C10555" s="545" t="s">
        <v>216</v>
      </c>
      <c r="D10555" s="546"/>
      <c r="E10555" s="171" t="str">
        <f t="shared" si="164"/>
        <v>1900</v>
      </c>
      <c r="F10555" s="547">
        <v>0</v>
      </c>
      <c r="G10555" s="548">
        <v>0</v>
      </c>
      <c r="H10555" s="547">
        <v>0</v>
      </c>
      <c r="I10555" s="545" t="s">
        <v>12988</v>
      </c>
      <c r="J10555" s="545"/>
      <c r="K10555" s="545" t="s">
        <v>9675</v>
      </c>
      <c r="L10555" s="545" t="s">
        <v>13413</v>
      </c>
      <c r="M10555" s="548" t="s">
        <v>13758</v>
      </c>
      <c r="N10555" s="545" t="s">
        <v>13413</v>
      </c>
      <c r="O10555" s="545" t="s">
        <v>13413</v>
      </c>
      <c r="P10555" s="549">
        <v>8188</v>
      </c>
      <c r="Q10555" s="549">
        <v>1</v>
      </c>
      <c r="R10555" s="549">
        <v>99</v>
      </c>
      <c r="S10555" s="548"/>
      <c r="T10555" s="548"/>
      <c r="U10555" s="99"/>
    </row>
    <row r="10556" spans="1:21" ht="19.5" customHeight="1">
      <c r="A10556" s="545">
        <v>105481</v>
      </c>
      <c r="B10556" s="545" t="s">
        <v>9674</v>
      </c>
      <c r="C10556" s="545" t="s">
        <v>216</v>
      </c>
      <c r="D10556" s="546"/>
      <c r="E10556" s="171" t="str">
        <f t="shared" si="164"/>
        <v>1900</v>
      </c>
      <c r="F10556" s="547">
        <v>0</v>
      </c>
      <c r="G10556" s="548">
        <v>0</v>
      </c>
      <c r="H10556" s="547">
        <v>0</v>
      </c>
      <c r="I10556" s="545" t="s">
        <v>12996</v>
      </c>
      <c r="J10556" s="545"/>
      <c r="K10556" s="545" t="s">
        <v>19697</v>
      </c>
      <c r="L10556" s="545" t="s">
        <v>13413</v>
      </c>
      <c r="M10556" s="548" t="s">
        <v>13758</v>
      </c>
      <c r="N10556" s="545" t="s">
        <v>13413</v>
      </c>
      <c r="O10556" s="545" t="s">
        <v>13413</v>
      </c>
      <c r="P10556" s="549">
        <v>8189</v>
      </c>
      <c r="Q10556" s="549">
        <v>1</v>
      </c>
      <c r="R10556" s="549">
        <v>45</v>
      </c>
      <c r="S10556" s="548"/>
      <c r="T10556" s="548"/>
      <c r="U10556" s="99"/>
    </row>
    <row r="10557" spans="1:21" ht="19.5" customHeight="1">
      <c r="A10557" s="545">
        <v>105482</v>
      </c>
      <c r="B10557" s="545" t="s">
        <v>21710</v>
      </c>
      <c r="C10557" s="545" t="s">
        <v>216</v>
      </c>
      <c r="D10557" s="546">
        <v>45491</v>
      </c>
      <c r="E10557" s="171" t="str">
        <f t="shared" si="164"/>
        <v>2024</v>
      </c>
      <c r="F10557" s="547">
        <v>12513</v>
      </c>
      <c r="G10557" s="548">
        <v>0.19</v>
      </c>
      <c r="H10557" s="547">
        <v>10515.13</v>
      </c>
      <c r="I10557" s="545" t="s">
        <v>12701</v>
      </c>
      <c r="J10557" s="545" t="s">
        <v>13307</v>
      </c>
      <c r="K10557" s="545" t="s">
        <v>13413</v>
      </c>
      <c r="L10557" s="545" t="s">
        <v>13413</v>
      </c>
      <c r="M10557" s="548" t="s">
        <v>13758</v>
      </c>
      <c r="N10557" s="545" t="s">
        <v>13413</v>
      </c>
      <c r="O10557" s="545" t="s">
        <v>13413</v>
      </c>
      <c r="P10557" s="549">
        <v>8190</v>
      </c>
      <c r="Q10557" s="549">
        <v>1</v>
      </c>
      <c r="R10557" s="549">
        <v>10</v>
      </c>
      <c r="S10557" s="548">
        <v>2228</v>
      </c>
      <c r="T10557" s="548"/>
      <c r="U10557" s="99"/>
    </row>
    <row r="10558" spans="1:21" ht="19.5" customHeight="1">
      <c r="A10558" s="545">
        <v>105483</v>
      </c>
      <c r="B10558" s="545" t="s">
        <v>3372</v>
      </c>
      <c r="C10558" s="545" t="s">
        <v>216</v>
      </c>
      <c r="D10558" s="546">
        <v>46084</v>
      </c>
      <c r="E10558" s="171" t="str">
        <f t="shared" si="164"/>
        <v>2026</v>
      </c>
      <c r="F10558" s="547">
        <v>89575</v>
      </c>
      <c r="G10558" s="548">
        <v>0.19</v>
      </c>
      <c r="H10558" s="547">
        <v>75273.11</v>
      </c>
      <c r="I10558" s="545" t="s">
        <v>12670</v>
      </c>
      <c r="J10558" s="545" t="s">
        <v>13298</v>
      </c>
      <c r="K10558" s="545" t="s">
        <v>13413</v>
      </c>
      <c r="L10558" s="545" t="s">
        <v>13413</v>
      </c>
      <c r="M10558" s="548" t="s">
        <v>13758</v>
      </c>
      <c r="N10558" s="545" t="s">
        <v>13413</v>
      </c>
      <c r="O10558" s="545" t="s">
        <v>13413</v>
      </c>
      <c r="P10558" s="549">
        <v>8191</v>
      </c>
      <c r="Q10558" s="549">
        <v>1</v>
      </c>
      <c r="R10558" s="549">
        <v>24</v>
      </c>
      <c r="S10558" s="548">
        <v>1012</v>
      </c>
      <c r="T10558" s="548"/>
      <c r="U10558" s="99"/>
    </row>
    <row r="10559" spans="1:21" ht="19.5" customHeight="1">
      <c r="A10559" s="545">
        <v>105484</v>
      </c>
      <c r="B10559" s="545" t="s">
        <v>3377</v>
      </c>
      <c r="C10559" s="545" t="s">
        <v>216</v>
      </c>
      <c r="D10559" s="546">
        <v>46084</v>
      </c>
      <c r="E10559" s="171" t="str">
        <f t="shared" si="164"/>
        <v>2026</v>
      </c>
      <c r="F10559" s="547">
        <v>511</v>
      </c>
      <c r="G10559" s="548">
        <v>0.19</v>
      </c>
      <c r="H10559" s="547">
        <v>429.41</v>
      </c>
      <c r="I10559" s="545" t="s">
        <v>12670</v>
      </c>
      <c r="J10559" s="545" t="s">
        <v>13298</v>
      </c>
      <c r="K10559" s="545" t="s">
        <v>13413</v>
      </c>
      <c r="L10559" s="545" t="s">
        <v>13413</v>
      </c>
      <c r="M10559" s="548" t="s">
        <v>13758</v>
      </c>
      <c r="N10559" s="545" t="s">
        <v>13413</v>
      </c>
      <c r="O10559" s="545" t="s">
        <v>13413</v>
      </c>
      <c r="P10559" s="549">
        <v>8192</v>
      </c>
      <c r="Q10559" s="549">
        <v>1</v>
      </c>
      <c r="R10559" s="549">
        <v>24</v>
      </c>
      <c r="S10559" s="548">
        <v>1012</v>
      </c>
      <c r="T10559" s="548"/>
      <c r="U10559" s="99"/>
    </row>
    <row r="10560" spans="1:21" ht="19.5" customHeight="1">
      <c r="A10560" s="545">
        <v>105485</v>
      </c>
      <c r="B10560" s="545" t="s">
        <v>8125</v>
      </c>
      <c r="C10560" s="545" t="s">
        <v>216</v>
      </c>
      <c r="D10560" s="546">
        <v>43539</v>
      </c>
      <c r="E10560" s="171" t="str">
        <f t="shared" si="164"/>
        <v>2019</v>
      </c>
      <c r="F10560" s="547">
        <v>195617</v>
      </c>
      <c r="G10560" s="548">
        <v>0.19</v>
      </c>
      <c r="H10560" s="547">
        <v>164384.03</v>
      </c>
      <c r="I10560" s="545" t="s">
        <v>12997</v>
      </c>
      <c r="J10560" s="545" t="s">
        <v>13302</v>
      </c>
      <c r="K10560" s="545" t="s">
        <v>13413</v>
      </c>
      <c r="L10560" s="545" t="s">
        <v>13413</v>
      </c>
      <c r="M10560" s="548" t="s">
        <v>13758</v>
      </c>
      <c r="N10560" s="545" t="s">
        <v>13413</v>
      </c>
      <c r="O10560" s="545" t="s">
        <v>13413</v>
      </c>
      <c r="P10560" s="549">
        <v>8193</v>
      </c>
      <c r="Q10560" s="549">
        <v>1</v>
      </c>
      <c r="R10560" s="549">
        <v>46</v>
      </c>
      <c r="S10560" s="548">
        <v>2219</v>
      </c>
      <c r="T10560" s="548"/>
      <c r="U10560" s="99"/>
    </row>
    <row r="10561" spans="1:21" ht="19.5" customHeight="1">
      <c r="A10561" s="545">
        <v>105486</v>
      </c>
      <c r="B10561" s="545" t="s">
        <v>9673</v>
      </c>
      <c r="C10561" s="545" t="s">
        <v>216</v>
      </c>
      <c r="D10561" s="546"/>
      <c r="E10561" s="171" t="str">
        <f t="shared" si="164"/>
        <v>1900</v>
      </c>
      <c r="F10561" s="547">
        <v>0</v>
      </c>
      <c r="G10561" s="548">
        <v>0</v>
      </c>
      <c r="H10561" s="547">
        <v>0</v>
      </c>
      <c r="I10561" s="545" t="s">
        <v>12701</v>
      </c>
      <c r="J10561" s="545"/>
      <c r="K10561" s="545" t="s">
        <v>13413</v>
      </c>
      <c r="L10561" s="545" t="s">
        <v>13413</v>
      </c>
      <c r="M10561" s="548" t="s">
        <v>13758</v>
      </c>
      <c r="N10561" s="545" t="s">
        <v>13413</v>
      </c>
      <c r="O10561" s="545" t="s">
        <v>13413</v>
      </c>
      <c r="P10561" s="549">
        <v>8194</v>
      </c>
      <c r="Q10561" s="549">
        <v>1</v>
      </c>
      <c r="R10561" s="549">
        <v>10</v>
      </c>
      <c r="S10561" s="548"/>
      <c r="T10561" s="548"/>
      <c r="U10561" s="99"/>
    </row>
    <row r="10562" spans="1:21" ht="19.5" customHeight="1">
      <c r="A10562" s="545">
        <v>105487</v>
      </c>
      <c r="B10562" s="545" t="s">
        <v>9672</v>
      </c>
      <c r="C10562" s="545" t="s">
        <v>216</v>
      </c>
      <c r="D10562" s="546"/>
      <c r="E10562" s="171" t="str">
        <f t="shared" si="164"/>
        <v>1900</v>
      </c>
      <c r="F10562" s="547">
        <v>0</v>
      </c>
      <c r="G10562" s="548">
        <v>0</v>
      </c>
      <c r="H10562" s="547">
        <v>0</v>
      </c>
      <c r="I10562" s="545" t="s">
        <v>12701</v>
      </c>
      <c r="J10562" s="545"/>
      <c r="K10562" s="545" t="s">
        <v>13413</v>
      </c>
      <c r="L10562" s="545" t="s">
        <v>13413</v>
      </c>
      <c r="M10562" s="548" t="s">
        <v>13758</v>
      </c>
      <c r="N10562" s="545" t="s">
        <v>13413</v>
      </c>
      <c r="O10562" s="545" t="s">
        <v>13413</v>
      </c>
      <c r="P10562" s="549">
        <v>8195</v>
      </c>
      <c r="Q10562" s="549">
        <v>1</v>
      </c>
      <c r="R10562" s="549">
        <v>10</v>
      </c>
      <c r="S10562" s="548"/>
      <c r="T10562" s="548"/>
      <c r="U10562" s="99"/>
    </row>
    <row r="10563" spans="1:21" ht="19.5" customHeight="1">
      <c r="A10563" s="545">
        <v>105488</v>
      </c>
      <c r="B10563" s="545" t="s">
        <v>1244</v>
      </c>
      <c r="C10563" s="545" t="s">
        <v>209</v>
      </c>
      <c r="D10563" s="546">
        <v>44589</v>
      </c>
      <c r="E10563" s="171" t="str">
        <f t="shared" si="164"/>
        <v>2022</v>
      </c>
      <c r="F10563" s="547">
        <v>6610</v>
      </c>
      <c r="G10563" s="548">
        <v>0.19</v>
      </c>
      <c r="H10563" s="547">
        <v>5554.62</v>
      </c>
      <c r="I10563" s="545" t="s">
        <v>12701</v>
      </c>
      <c r="J10563" s="545" t="s">
        <v>13297</v>
      </c>
      <c r="K10563" s="545" t="s">
        <v>13413</v>
      </c>
      <c r="L10563" s="545" t="s">
        <v>13413</v>
      </c>
      <c r="M10563" s="548" t="s">
        <v>13758</v>
      </c>
      <c r="N10563" s="545" t="s">
        <v>13413</v>
      </c>
      <c r="O10563" s="545" t="s">
        <v>13413</v>
      </c>
      <c r="P10563" s="549">
        <v>8196</v>
      </c>
      <c r="Q10563" s="549">
        <v>1</v>
      </c>
      <c r="R10563" s="549">
        <v>10</v>
      </c>
      <c r="S10563" s="548">
        <v>2257</v>
      </c>
      <c r="T10563" s="548"/>
      <c r="U10563" s="99"/>
    </row>
    <row r="10564" spans="1:21" ht="19.5" customHeight="1">
      <c r="A10564" s="545">
        <v>105489</v>
      </c>
      <c r="B10564" s="545" t="s">
        <v>1335</v>
      </c>
      <c r="C10564" s="545" t="s">
        <v>209</v>
      </c>
      <c r="D10564" s="546">
        <v>44590</v>
      </c>
      <c r="E10564" s="171" t="str">
        <f t="shared" ref="E10564:E10627" si="165">TEXT(D10564,"YYYY")</f>
        <v>2022</v>
      </c>
      <c r="F10564" s="547">
        <v>2901.01</v>
      </c>
      <c r="G10564" s="548">
        <v>0.19</v>
      </c>
      <c r="H10564" s="547">
        <v>2437.8200000000002</v>
      </c>
      <c r="I10564" s="545" t="s">
        <v>12701</v>
      </c>
      <c r="J10564" s="545" t="s">
        <v>13297</v>
      </c>
      <c r="K10564" s="545" t="s">
        <v>19698</v>
      </c>
      <c r="L10564" s="545" t="s">
        <v>13413</v>
      </c>
      <c r="M10564" s="548" t="s">
        <v>13758</v>
      </c>
      <c r="N10564" s="545" t="s">
        <v>13413</v>
      </c>
      <c r="O10564" s="545" t="s">
        <v>13413</v>
      </c>
      <c r="P10564" s="549">
        <v>8197</v>
      </c>
      <c r="Q10564" s="549">
        <v>1</v>
      </c>
      <c r="R10564" s="549">
        <v>10</v>
      </c>
      <c r="S10564" s="548">
        <v>2257</v>
      </c>
      <c r="T10564" s="548"/>
      <c r="U10564" s="99"/>
    </row>
    <row r="10565" spans="1:21" ht="19.5" customHeight="1">
      <c r="A10565" s="545">
        <v>105490</v>
      </c>
      <c r="B10565" s="545" t="s">
        <v>3373</v>
      </c>
      <c r="C10565" s="545" t="s">
        <v>216</v>
      </c>
      <c r="D10565" s="546"/>
      <c r="E10565" s="171" t="str">
        <f t="shared" si="165"/>
        <v>1900</v>
      </c>
      <c r="F10565" s="547">
        <v>0</v>
      </c>
      <c r="G10565" s="548">
        <v>0</v>
      </c>
      <c r="H10565" s="547">
        <v>0</v>
      </c>
      <c r="I10565" s="545" t="s">
        <v>12670</v>
      </c>
      <c r="J10565" s="545"/>
      <c r="K10565" s="545" t="s">
        <v>19699</v>
      </c>
      <c r="L10565" s="545" t="s">
        <v>13413</v>
      </c>
      <c r="M10565" s="548" t="s">
        <v>13758</v>
      </c>
      <c r="N10565" s="545" t="s">
        <v>13413</v>
      </c>
      <c r="O10565" s="545" t="s">
        <v>13413</v>
      </c>
      <c r="P10565" s="549">
        <v>8198</v>
      </c>
      <c r="Q10565" s="549">
        <v>1</v>
      </c>
      <c r="R10565" s="549">
        <v>24</v>
      </c>
      <c r="S10565" s="548"/>
      <c r="T10565" s="548"/>
      <c r="U10565" s="99"/>
    </row>
    <row r="10566" spans="1:21" ht="19.5" customHeight="1">
      <c r="A10566" s="545">
        <v>105491</v>
      </c>
      <c r="B10566" s="545" t="s">
        <v>3367</v>
      </c>
      <c r="C10566" s="545" t="s">
        <v>216</v>
      </c>
      <c r="D10566" s="546"/>
      <c r="E10566" s="171" t="str">
        <f t="shared" si="165"/>
        <v>1900</v>
      </c>
      <c r="F10566" s="547">
        <v>0</v>
      </c>
      <c r="G10566" s="548">
        <v>0</v>
      </c>
      <c r="H10566" s="547">
        <v>0</v>
      </c>
      <c r="I10566" s="545" t="s">
        <v>12670</v>
      </c>
      <c r="J10566" s="545"/>
      <c r="K10566" s="545" t="s">
        <v>19700</v>
      </c>
      <c r="L10566" s="545" t="s">
        <v>13413</v>
      </c>
      <c r="M10566" s="548" t="s">
        <v>13758</v>
      </c>
      <c r="N10566" s="545" t="s">
        <v>13413</v>
      </c>
      <c r="O10566" s="545" t="s">
        <v>13413</v>
      </c>
      <c r="P10566" s="549">
        <v>8199</v>
      </c>
      <c r="Q10566" s="549">
        <v>1</v>
      </c>
      <c r="R10566" s="549">
        <v>24</v>
      </c>
      <c r="S10566" s="548"/>
      <c r="T10566" s="548"/>
      <c r="U10566" s="99"/>
    </row>
    <row r="10567" spans="1:21" ht="19.5" customHeight="1">
      <c r="A10567" s="545">
        <v>105492</v>
      </c>
      <c r="B10567" s="545" t="s">
        <v>9671</v>
      </c>
      <c r="C10567" s="545" t="s">
        <v>216</v>
      </c>
      <c r="D10567" s="546"/>
      <c r="E10567" s="171" t="str">
        <f t="shared" si="165"/>
        <v>1900</v>
      </c>
      <c r="F10567" s="547">
        <v>0</v>
      </c>
      <c r="G10567" s="548">
        <v>0</v>
      </c>
      <c r="H10567" s="547">
        <v>0</v>
      </c>
      <c r="I10567" s="545" t="s">
        <v>12670</v>
      </c>
      <c r="J10567" s="545"/>
      <c r="K10567" s="545" t="s">
        <v>13413</v>
      </c>
      <c r="L10567" s="545" t="s">
        <v>13413</v>
      </c>
      <c r="M10567" s="548" t="s">
        <v>13758</v>
      </c>
      <c r="N10567" s="545" t="s">
        <v>13413</v>
      </c>
      <c r="O10567" s="545" t="s">
        <v>13413</v>
      </c>
      <c r="P10567" s="549">
        <v>8200</v>
      </c>
      <c r="Q10567" s="549">
        <v>1</v>
      </c>
      <c r="R10567" s="549">
        <v>24</v>
      </c>
      <c r="S10567" s="548"/>
      <c r="T10567" s="548"/>
      <c r="U10567" s="99"/>
    </row>
    <row r="10568" spans="1:21" ht="19.5" customHeight="1">
      <c r="A10568" s="545">
        <v>105493</v>
      </c>
      <c r="B10568" s="545" t="s">
        <v>3366</v>
      </c>
      <c r="C10568" s="545" t="s">
        <v>216</v>
      </c>
      <c r="D10568" s="546"/>
      <c r="E10568" s="171" t="str">
        <f t="shared" si="165"/>
        <v>1900</v>
      </c>
      <c r="F10568" s="547">
        <v>0</v>
      </c>
      <c r="G10568" s="548">
        <v>0</v>
      </c>
      <c r="H10568" s="547">
        <v>0</v>
      </c>
      <c r="I10568" s="545" t="s">
        <v>12670</v>
      </c>
      <c r="J10568" s="545"/>
      <c r="K10568" s="545" t="s">
        <v>13413</v>
      </c>
      <c r="L10568" s="545" t="s">
        <v>13413</v>
      </c>
      <c r="M10568" s="548" t="s">
        <v>13758</v>
      </c>
      <c r="N10568" s="545" t="s">
        <v>13413</v>
      </c>
      <c r="O10568" s="545" t="s">
        <v>13413</v>
      </c>
      <c r="P10568" s="549">
        <v>8201</v>
      </c>
      <c r="Q10568" s="549">
        <v>1</v>
      </c>
      <c r="R10568" s="549">
        <v>24</v>
      </c>
      <c r="S10568" s="548"/>
      <c r="T10568" s="548"/>
      <c r="U10568" s="99"/>
    </row>
    <row r="10569" spans="1:21" ht="19.5" customHeight="1">
      <c r="A10569" s="545">
        <v>105494</v>
      </c>
      <c r="B10569" s="545" t="s">
        <v>9670</v>
      </c>
      <c r="C10569" s="545" t="s">
        <v>216</v>
      </c>
      <c r="D10569" s="546"/>
      <c r="E10569" s="171" t="str">
        <f t="shared" si="165"/>
        <v>1900</v>
      </c>
      <c r="F10569" s="547">
        <v>0</v>
      </c>
      <c r="G10569" s="548">
        <v>0</v>
      </c>
      <c r="H10569" s="547">
        <v>0</v>
      </c>
      <c r="I10569" s="545" t="s">
        <v>12670</v>
      </c>
      <c r="J10569" s="545"/>
      <c r="K10569" s="545" t="s">
        <v>13413</v>
      </c>
      <c r="L10569" s="545" t="s">
        <v>13413</v>
      </c>
      <c r="M10569" s="548" t="s">
        <v>13758</v>
      </c>
      <c r="N10569" s="545" t="s">
        <v>13413</v>
      </c>
      <c r="O10569" s="545" t="s">
        <v>13413</v>
      </c>
      <c r="P10569" s="549">
        <v>8202</v>
      </c>
      <c r="Q10569" s="549">
        <v>1</v>
      </c>
      <c r="R10569" s="549">
        <v>24</v>
      </c>
      <c r="S10569" s="548"/>
      <c r="T10569" s="548"/>
      <c r="U10569" s="99"/>
    </row>
    <row r="10570" spans="1:21" ht="19.5" customHeight="1">
      <c r="A10570" s="545">
        <v>105495</v>
      </c>
      <c r="B10570" s="545" t="s">
        <v>3994</v>
      </c>
      <c r="C10570" s="545" t="s">
        <v>216</v>
      </c>
      <c r="D10570" s="546"/>
      <c r="E10570" s="171" t="str">
        <f t="shared" si="165"/>
        <v>1900</v>
      </c>
      <c r="F10570" s="547">
        <v>0</v>
      </c>
      <c r="G10570" s="548">
        <v>0</v>
      </c>
      <c r="H10570" s="547">
        <v>0</v>
      </c>
      <c r="I10570" s="545" t="s">
        <v>12997</v>
      </c>
      <c r="J10570" s="545"/>
      <c r="K10570" s="545" t="s">
        <v>19701</v>
      </c>
      <c r="L10570" s="545" t="s">
        <v>13413</v>
      </c>
      <c r="M10570" s="548" t="s">
        <v>13758</v>
      </c>
      <c r="N10570" s="545" t="s">
        <v>13413</v>
      </c>
      <c r="O10570" s="545" t="s">
        <v>13413</v>
      </c>
      <c r="P10570" s="549">
        <v>8203</v>
      </c>
      <c r="Q10570" s="549">
        <v>1</v>
      </c>
      <c r="R10570" s="549">
        <v>46</v>
      </c>
      <c r="S10570" s="548"/>
      <c r="T10570" s="548"/>
      <c r="U10570" s="99"/>
    </row>
    <row r="10571" spans="1:21" ht="19.5" customHeight="1">
      <c r="A10571" s="545">
        <v>105496</v>
      </c>
      <c r="B10571" s="545" t="s">
        <v>1604</v>
      </c>
      <c r="C10571" s="545" t="s">
        <v>206</v>
      </c>
      <c r="D10571" s="546">
        <v>44592</v>
      </c>
      <c r="E10571" s="171" t="str">
        <f t="shared" si="165"/>
        <v>2022</v>
      </c>
      <c r="F10571" s="547">
        <v>1025.01</v>
      </c>
      <c r="G10571" s="548">
        <v>0.19</v>
      </c>
      <c r="H10571" s="547">
        <v>861.35</v>
      </c>
      <c r="I10571" s="545" t="s">
        <v>12645</v>
      </c>
      <c r="J10571" s="545" t="s">
        <v>13297</v>
      </c>
      <c r="K10571" s="545" t="s">
        <v>13413</v>
      </c>
      <c r="L10571" s="545" t="s">
        <v>13413</v>
      </c>
      <c r="M10571" s="548" t="s">
        <v>13758</v>
      </c>
      <c r="N10571" s="545" t="s">
        <v>13413</v>
      </c>
      <c r="O10571" s="545" t="s">
        <v>13413</v>
      </c>
      <c r="P10571" s="549">
        <v>8204</v>
      </c>
      <c r="Q10571" s="549">
        <v>1</v>
      </c>
      <c r="R10571" s="549">
        <v>12</v>
      </c>
      <c r="S10571" s="548">
        <v>2257</v>
      </c>
      <c r="T10571" s="548"/>
      <c r="U10571" s="99"/>
    </row>
    <row r="10572" spans="1:21" ht="19.5" customHeight="1">
      <c r="A10572" s="545">
        <v>105497</v>
      </c>
      <c r="B10572" s="545" t="s">
        <v>3919</v>
      </c>
      <c r="C10572" s="545" t="s">
        <v>216</v>
      </c>
      <c r="D10572" s="546"/>
      <c r="E10572" s="171" t="str">
        <f t="shared" si="165"/>
        <v>1900</v>
      </c>
      <c r="F10572" s="547">
        <v>0</v>
      </c>
      <c r="G10572" s="548">
        <v>0</v>
      </c>
      <c r="H10572" s="547">
        <v>0</v>
      </c>
      <c r="I10572" s="545" t="s">
        <v>12741</v>
      </c>
      <c r="J10572" s="545"/>
      <c r="K10572" s="545" t="s">
        <v>13413</v>
      </c>
      <c r="L10572" s="545" t="s">
        <v>13413</v>
      </c>
      <c r="M10572" s="548" t="s">
        <v>13758</v>
      </c>
      <c r="N10572" s="545" t="s">
        <v>13413</v>
      </c>
      <c r="O10572" s="545" t="s">
        <v>13413</v>
      </c>
      <c r="P10572" s="549">
        <v>8205</v>
      </c>
      <c r="Q10572" s="549">
        <v>1</v>
      </c>
      <c r="R10572" s="549">
        <v>37</v>
      </c>
      <c r="S10572" s="548"/>
      <c r="T10572" s="548"/>
      <c r="U10572" s="99"/>
    </row>
    <row r="10573" spans="1:21" ht="19.5" customHeight="1">
      <c r="A10573" s="545">
        <v>105498</v>
      </c>
      <c r="B10573" s="545" t="s">
        <v>3922</v>
      </c>
      <c r="C10573" s="545" t="s">
        <v>216</v>
      </c>
      <c r="D10573" s="546"/>
      <c r="E10573" s="171" t="str">
        <f t="shared" si="165"/>
        <v>1900</v>
      </c>
      <c r="F10573" s="547">
        <v>0</v>
      </c>
      <c r="G10573" s="548">
        <v>0</v>
      </c>
      <c r="H10573" s="547">
        <v>0</v>
      </c>
      <c r="I10573" s="545" t="s">
        <v>12741</v>
      </c>
      <c r="J10573" s="545"/>
      <c r="K10573" s="545" t="s">
        <v>13413</v>
      </c>
      <c r="L10573" s="545" t="s">
        <v>13413</v>
      </c>
      <c r="M10573" s="548" t="s">
        <v>13758</v>
      </c>
      <c r="N10573" s="545" t="s">
        <v>13413</v>
      </c>
      <c r="O10573" s="545" t="s">
        <v>13413</v>
      </c>
      <c r="P10573" s="549">
        <v>8206</v>
      </c>
      <c r="Q10573" s="549">
        <v>1</v>
      </c>
      <c r="R10573" s="549">
        <v>37</v>
      </c>
      <c r="S10573" s="548"/>
      <c r="T10573" s="548"/>
      <c r="U10573" s="99"/>
    </row>
    <row r="10574" spans="1:21" ht="19.5" customHeight="1">
      <c r="A10574" s="545">
        <v>105499</v>
      </c>
      <c r="B10574" s="545" t="s">
        <v>3948</v>
      </c>
      <c r="C10574" s="545" t="s">
        <v>216</v>
      </c>
      <c r="D10574" s="546"/>
      <c r="E10574" s="171" t="str">
        <f t="shared" si="165"/>
        <v>1900</v>
      </c>
      <c r="F10574" s="547">
        <v>0</v>
      </c>
      <c r="G10574" s="548">
        <v>0</v>
      </c>
      <c r="H10574" s="547">
        <v>0</v>
      </c>
      <c r="I10574" s="545" t="s">
        <v>12741</v>
      </c>
      <c r="J10574" s="545"/>
      <c r="K10574" s="545" t="s">
        <v>13413</v>
      </c>
      <c r="L10574" s="545" t="s">
        <v>13413</v>
      </c>
      <c r="M10574" s="548" t="s">
        <v>13758</v>
      </c>
      <c r="N10574" s="545" t="s">
        <v>13413</v>
      </c>
      <c r="O10574" s="545" t="s">
        <v>13413</v>
      </c>
      <c r="P10574" s="549">
        <v>8207</v>
      </c>
      <c r="Q10574" s="549">
        <v>1</v>
      </c>
      <c r="R10574" s="549">
        <v>37</v>
      </c>
      <c r="S10574" s="548"/>
      <c r="T10574" s="548"/>
      <c r="U10574" s="99"/>
    </row>
    <row r="10575" spans="1:21" ht="19.5" customHeight="1">
      <c r="A10575" s="545">
        <v>105500</v>
      </c>
      <c r="B10575" s="545" t="s">
        <v>3914</v>
      </c>
      <c r="C10575" s="545" t="s">
        <v>216</v>
      </c>
      <c r="D10575" s="546"/>
      <c r="E10575" s="171" t="str">
        <f t="shared" si="165"/>
        <v>1900</v>
      </c>
      <c r="F10575" s="547">
        <v>0</v>
      </c>
      <c r="G10575" s="548">
        <v>0</v>
      </c>
      <c r="H10575" s="547">
        <v>0</v>
      </c>
      <c r="I10575" s="545" t="s">
        <v>12741</v>
      </c>
      <c r="J10575" s="545"/>
      <c r="K10575" s="545" t="s">
        <v>13413</v>
      </c>
      <c r="L10575" s="545" t="s">
        <v>13413</v>
      </c>
      <c r="M10575" s="548" t="s">
        <v>13758</v>
      </c>
      <c r="N10575" s="545" t="s">
        <v>13413</v>
      </c>
      <c r="O10575" s="545" t="s">
        <v>13413</v>
      </c>
      <c r="P10575" s="549">
        <v>8208</v>
      </c>
      <c r="Q10575" s="549">
        <v>1</v>
      </c>
      <c r="R10575" s="549">
        <v>37</v>
      </c>
      <c r="S10575" s="548"/>
      <c r="T10575" s="548"/>
      <c r="U10575" s="99"/>
    </row>
    <row r="10576" spans="1:21" ht="19.5" customHeight="1">
      <c r="A10576" s="545">
        <v>105501</v>
      </c>
      <c r="B10576" s="545" t="s">
        <v>3953</v>
      </c>
      <c r="C10576" s="545" t="s">
        <v>216</v>
      </c>
      <c r="D10576" s="546"/>
      <c r="E10576" s="171" t="str">
        <f t="shared" si="165"/>
        <v>1900</v>
      </c>
      <c r="F10576" s="547">
        <v>0</v>
      </c>
      <c r="G10576" s="548">
        <v>0</v>
      </c>
      <c r="H10576" s="547">
        <v>0</v>
      </c>
      <c r="I10576" s="545" t="s">
        <v>12741</v>
      </c>
      <c r="J10576" s="545"/>
      <c r="K10576" s="545" t="s">
        <v>13413</v>
      </c>
      <c r="L10576" s="545" t="s">
        <v>13413</v>
      </c>
      <c r="M10576" s="548" t="s">
        <v>13758</v>
      </c>
      <c r="N10576" s="545" t="s">
        <v>13413</v>
      </c>
      <c r="O10576" s="545" t="s">
        <v>13413</v>
      </c>
      <c r="P10576" s="549">
        <v>8209</v>
      </c>
      <c r="Q10576" s="549">
        <v>1</v>
      </c>
      <c r="R10576" s="549">
        <v>37</v>
      </c>
      <c r="S10576" s="548"/>
      <c r="T10576" s="548"/>
      <c r="U10576" s="99"/>
    </row>
    <row r="10577" spans="1:21" ht="19.5" customHeight="1">
      <c r="A10577" s="545">
        <v>105502</v>
      </c>
      <c r="B10577" s="545" t="s">
        <v>3939</v>
      </c>
      <c r="C10577" s="545" t="s">
        <v>216</v>
      </c>
      <c r="D10577" s="546"/>
      <c r="E10577" s="171" t="str">
        <f t="shared" si="165"/>
        <v>1900</v>
      </c>
      <c r="F10577" s="547">
        <v>0</v>
      </c>
      <c r="G10577" s="548">
        <v>0</v>
      </c>
      <c r="H10577" s="547">
        <v>0</v>
      </c>
      <c r="I10577" s="545" t="s">
        <v>12741</v>
      </c>
      <c r="J10577" s="545"/>
      <c r="K10577" s="545" t="s">
        <v>13413</v>
      </c>
      <c r="L10577" s="545" t="s">
        <v>13413</v>
      </c>
      <c r="M10577" s="548" t="s">
        <v>13758</v>
      </c>
      <c r="N10577" s="545" t="s">
        <v>13413</v>
      </c>
      <c r="O10577" s="545" t="s">
        <v>13413</v>
      </c>
      <c r="P10577" s="549">
        <v>8210</v>
      </c>
      <c r="Q10577" s="549">
        <v>1</v>
      </c>
      <c r="R10577" s="549">
        <v>37</v>
      </c>
      <c r="S10577" s="548"/>
      <c r="T10577" s="548"/>
      <c r="U10577" s="99"/>
    </row>
    <row r="10578" spans="1:21" ht="19.5" customHeight="1">
      <c r="A10578" s="545">
        <v>105503</v>
      </c>
      <c r="B10578" s="545" t="s">
        <v>3947</v>
      </c>
      <c r="C10578" s="545" t="s">
        <v>216</v>
      </c>
      <c r="D10578" s="546"/>
      <c r="E10578" s="171" t="str">
        <f t="shared" si="165"/>
        <v>1900</v>
      </c>
      <c r="F10578" s="547">
        <v>0</v>
      </c>
      <c r="G10578" s="548">
        <v>0</v>
      </c>
      <c r="H10578" s="547">
        <v>0</v>
      </c>
      <c r="I10578" s="545" t="s">
        <v>12741</v>
      </c>
      <c r="J10578" s="545"/>
      <c r="K10578" s="545" t="s">
        <v>13413</v>
      </c>
      <c r="L10578" s="545" t="s">
        <v>13413</v>
      </c>
      <c r="M10578" s="548" t="s">
        <v>13758</v>
      </c>
      <c r="N10578" s="545" t="s">
        <v>13413</v>
      </c>
      <c r="O10578" s="545" t="s">
        <v>13413</v>
      </c>
      <c r="P10578" s="549">
        <v>8211</v>
      </c>
      <c r="Q10578" s="549">
        <v>1</v>
      </c>
      <c r="R10578" s="549">
        <v>37</v>
      </c>
      <c r="S10578" s="548"/>
      <c r="T10578" s="548"/>
      <c r="U10578" s="99"/>
    </row>
    <row r="10579" spans="1:21" ht="19.5" customHeight="1">
      <c r="A10579" s="545">
        <v>105504</v>
      </c>
      <c r="B10579" s="545" t="s">
        <v>3945</v>
      </c>
      <c r="C10579" s="545" t="s">
        <v>216</v>
      </c>
      <c r="D10579" s="546"/>
      <c r="E10579" s="171" t="str">
        <f t="shared" si="165"/>
        <v>1900</v>
      </c>
      <c r="F10579" s="547">
        <v>0</v>
      </c>
      <c r="G10579" s="548">
        <v>0</v>
      </c>
      <c r="H10579" s="547">
        <v>0</v>
      </c>
      <c r="I10579" s="545" t="s">
        <v>12741</v>
      </c>
      <c r="J10579" s="545"/>
      <c r="K10579" s="545" t="s">
        <v>13413</v>
      </c>
      <c r="L10579" s="545" t="s">
        <v>13413</v>
      </c>
      <c r="M10579" s="548" t="s">
        <v>13758</v>
      </c>
      <c r="N10579" s="545" t="s">
        <v>13413</v>
      </c>
      <c r="O10579" s="545" t="s">
        <v>13413</v>
      </c>
      <c r="P10579" s="549">
        <v>8212</v>
      </c>
      <c r="Q10579" s="549">
        <v>1</v>
      </c>
      <c r="R10579" s="549">
        <v>37</v>
      </c>
      <c r="S10579" s="548"/>
      <c r="T10579" s="548"/>
      <c r="U10579" s="99"/>
    </row>
    <row r="10580" spans="1:21" ht="19.5" customHeight="1">
      <c r="A10580" s="545">
        <v>105505</v>
      </c>
      <c r="B10580" s="545" t="s">
        <v>3946</v>
      </c>
      <c r="C10580" s="545" t="s">
        <v>216</v>
      </c>
      <c r="D10580" s="546"/>
      <c r="E10580" s="171" t="str">
        <f t="shared" si="165"/>
        <v>1900</v>
      </c>
      <c r="F10580" s="547">
        <v>0</v>
      </c>
      <c r="G10580" s="548">
        <v>0</v>
      </c>
      <c r="H10580" s="547">
        <v>0</v>
      </c>
      <c r="I10580" s="545" t="s">
        <v>12741</v>
      </c>
      <c r="J10580" s="545"/>
      <c r="K10580" s="545" t="s">
        <v>13413</v>
      </c>
      <c r="L10580" s="545" t="s">
        <v>13413</v>
      </c>
      <c r="M10580" s="548" t="s">
        <v>13758</v>
      </c>
      <c r="N10580" s="545" t="s">
        <v>13413</v>
      </c>
      <c r="O10580" s="545" t="s">
        <v>13413</v>
      </c>
      <c r="P10580" s="549">
        <v>8213</v>
      </c>
      <c r="Q10580" s="549">
        <v>1</v>
      </c>
      <c r="R10580" s="549">
        <v>37</v>
      </c>
      <c r="S10580" s="548"/>
      <c r="T10580" s="548"/>
      <c r="U10580" s="99"/>
    </row>
    <row r="10581" spans="1:21" ht="19.5" customHeight="1">
      <c r="A10581" s="545">
        <v>105506</v>
      </c>
      <c r="B10581" s="545" t="s">
        <v>3952</v>
      </c>
      <c r="C10581" s="545" t="s">
        <v>216</v>
      </c>
      <c r="D10581" s="546"/>
      <c r="E10581" s="171" t="str">
        <f t="shared" si="165"/>
        <v>1900</v>
      </c>
      <c r="F10581" s="547">
        <v>0</v>
      </c>
      <c r="G10581" s="548">
        <v>0</v>
      </c>
      <c r="H10581" s="547">
        <v>0</v>
      </c>
      <c r="I10581" s="545" t="s">
        <v>12741</v>
      </c>
      <c r="J10581" s="545"/>
      <c r="K10581" s="545" t="s">
        <v>13413</v>
      </c>
      <c r="L10581" s="545" t="s">
        <v>13413</v>
      </c>
      <c r="M10581" s="548" t="s">
        <v>13758</v>
      </c>
      <c r="N10581" s="545" t="s">
        <v>13413</v>
      </c>
      <c r="O10581" s="545" t="s">
        <v>13413</v>
      </c>
      <c r="P10581" s="549">
        <v>8214</v>
      </c>
      <c r="Q10581" s="549">
        <v>1</v>
      </c>
      <c r="R10581" s="549">
        <v>37</v>
      </c>
      <c r="S10581" s="548"/>
      <c r="T10581" s="548"/>
      <c r="U10581" s="99"/>
    </row>
    <row r="10582" spans="1:21" ht="19.5" customHeight="1">
      <c r="A10582" s="545">
        <v>105507</v>
      </c>
      <c r="B10582" s="545" t="s">
        <v>3951</v>
      </c>
      <c r="C10582" s="545" t="s">
        <v>216</v>
      </c>
      <c r="D10582" s="546"/>
      <c r="E10582" s="171" t="str">
        <f t="shared" si="165"/>
        <v>1900</v>
      </c>
      <c r="F10582" s="547">
        <v>0</v>
      </c>
      <c r="G10582" s="548">
        <v>0</v>
      </c>
      <c r="H10582" s="547">
        <v>0</v>
      </c>
      <c r="I10582" s="545" t="s">
        <v>12741</v>
      </c>
      <c r="J10582" s="545"/>
      <c r="K10582" s="545" t="s">
        <v>13413</v>
      </c>
      <c r="L10582" s="545" t="s">
        <v>13413</v>
      </c>
      <c r="M10582" s="548" t="s">
        <v>13758</v>
      </c>
      <c r="N10582" s="545" t="s">
        <v>13413</v>
      </c>
      <c r="O10582" s="545" t="s">
        <v>13413</v>
      </c>
      <c r="P10582" s="549">
        <v>8215</v>
      </c>
      <c r="Q10582" s="549">
        <v>1</v>
      </c>
      <c r="R10582" s="549">
        <v>37</v>
      </c>
      <c r="S10582" s="548"/>
      <c r="T10582" s="548"/>
      <c r="U10582" s="99"/>
    </row>
    <row r="10583" spans="1:21" ht="19.5" customHeight="1">
      <c r="A10583" s="545">
        <v>105508</v>
      </c>
      <c r="B10583" s="545" t="s">
        <v>3941</v>
      </c>
      <c r="C10583" s="545" t="s">
        <v>216</v>
      </c>
      <c r="D10583" s="546"/>
      <c r="E10583" s="171" t="str">
        <f t="shared" si="165"/>
        <v>1900</v>
      </c>
      <c r="F10583" s="547">
        <v>0</v>
      </c>
      <c r="G10583" s="548">
        <v>0</v>
      </c>
      <c r="H10583" s="547">
        <v>0</v>
      </c>
      <c r="I10583" s="545" t="s">
        <v>12741</v>
      </c>
      <c r="J10583" s="545"/>
      <c r="K10583" s="545" t="s">
        <v>13413</v>
      </c>
      <c r="L10583" s="545" t="s">
        <v>13413</v>
      </c>
      <c r="M10583" s="548" t="s">
        <v>13758</v>
      </c>
      <c r="N10583" s="545" t="s">
        <v>13413</v>
      </c>
      <c r="O10583" s="545" t="s">
        <v>13413</v>
      </c>
      <c r="P10583" s="549">
        <v>8216</v>
      </c>
      <c r="Q10583" s="549">
        <v>1</v>
      </c>
      <c r="R10583" s="549">
        <v>37</v>
      </c>
      <c r="S10583" s="548"/>
      <c r="T10583" s="548"/>
      <c r="U10583" s="99"/>
    </row>
    <row r="10584" spans="1:21" ht="19.5" customHeight="1">
      <c r="A10584" s="545">
        <v>105510</v>
      </c>
      <c r="B10584" s="545" t="s">
        <v>9669</v>
      </c>
      <c r="C10584" s="545" t="s">
        <v>209</v>
      </c>
      <c r="D10584" s="546">
        <v>46052</v>
      </c>
      <c r="E10584" s="171" t="str">
        <f t="shared" si="165"/>
        <v>2026</v>
      </c>
      <c r="F10584" s="547">
        <v>232815</v>
      </c>
      <c r="G10584" s="548">
        <v>0.19</v>
      </c>
      <c r="H10584" s="547">
        <v>195642.86</v>
      </c>
      <c r="I10584" s="545" t="s">
        <v>12645</v>
      </c>
      <c r="J10584" s="545" t="s">
        <v>13307</v>
      </c>
      <c r="K10584" s="545" t="s">
        <v>19702</v>
      </c>
      <c r="L10584" s="545" t="s">
        <v>13413</v>
      </c>
      <c r="M10584" s="548" t="s">
        <v>13758</v>
      </c>
      <c r="N10584" s="545" t="s">
        <v>13413</v>
      </c>
      <c r="O10584" s="545" t="s">
        <v>13413</v>
      </c>
      <c r="P10584" s="549">
        <v>8218</v>
      </c>
      <c r="Q10584" s="549">
        <v>1</v>
      </c>
      <c r="R10584" s="549">
        <v>12</v>
      </c>
      <c r="S10584" s="548">
        <v>2228</v>
      </c>
      <c r="T10584" s="548"/>
      <c r="U10584" s="99"/>
    </row>
    <row r="10585" spans="1:21" ht="19.5" customHeight="1">
      <c r="A10585" s="545">
        <v>105511</v>
      </c>
      <c r="B10585" s="545" t="s">
        <v>1754</v>
      </c>
      <c r="C10585" s="545" t="s">
        <v>216</v>
      </c>
      <c r="D10585" s="546">
        <v>44592</v>
      </c>
      <c r="E10585" s="171" t="str">
        <f t="shared" si="165"/>
        <v>2022</v>
      </c>
      <c r="F10585" s="547">
        <v>49536</v>
      </c>
      <c r="G10585" s="548">
        <v>0.19</v>
      </c>
      <c r="H10585" s="547">
        <v>41626.89</v>
      </c>
      <c r="I10585" s="545" t="s">
        <v>12645</v>
      </c>
      <c r="J10585" s="545" t="s">
        <v>13297</v>
      </c>
      <c r="K10585" s="545" t="s">
        <v>19703</v>
      </c>
      <c r="L10585" s="545" t="s">
        <v>13413</v>
      </c>
      <c r="M10585" s="548" t="s">
        <v>13758</v>
      </c>
      <c r="N10585" s="545" t="s">
        <v>13413</v>
      </c>
      <c r="O10585" s="545" t="s">
        <v>13413</v>
      </c>
      <c r="P10585" s="549">
        <v>8219</v>
      </c>
      <c r="Q10585" s="549">
        <v>1</v>
      </c>
      <c r="R10585" s="549">
        <v>12</v>
      </c>
      <c r="S10585" s="548">
        <v>2257</v>
      </c>
      <c r="T10585" s="548"/>
      <c r="U10585" s="99"/>
    </row>
    <row r="10586" spans="1:21" ht="19.5" customHeight="1">
      <c r="A10586" s="545">
        <v>105512</v>
      </c>
      <c r="B10586" s="545" t="s">
        <v>4249</v>
      </c>
      <c r="C10586" s="545" t="s">
        <v>216</v>
      </c>
      <c r="D10586" s="546">
        <v>44601</v>
      </c>
      <c r="E10586" s="171" t="str">
        <f t="shared" si="165"/>
        <v>2022</v>
      </c>
      <c r="F10586" s="547">
        <v>29574</v>
      </c>
      <c r="G10586" s="548">
        <v>0.19</v>
      </c>
      <c r="H10586" s="547">
        <v>24852.1</v>
      </c>
      <c r="I10586" s="545" t="s">
        <v>12973</v>
      </c>
      <c r="J10586" s="545" t="s">
        <v>13297</v>
      </c>
      <c r="K10586" s="545" t="s">
        <v>13413</v>
      </c>
      <c r="L10586" s="545" t="s">
        <v>13413</v>
      </c>
      <c r="M10586" s="548" t="s">
        <v>13758</v>
      </c>
      <c r="N10586" s="545" t="s">
        <v>13413</v>
      </c>
      <c r="O10586" s="545" t="s">
        <v>13413</v>
      </c>
      <c r="P10586" s="549">
        <v>8220</v>
      </c>
      <c r="Q10586" s="549">
        <v>1</v>
      </c>
      <c r="R10586" s="549">
        <v>59</v>
      </c>
      <c r="S10586" s="548">
        <v>2257</v>
      </c>
      <c r="T10586" s="548"/>
      <c r="U10586" s="99"/>
    </row>
    <row r="10587" spans="1:21" ht="19.5" customHeight="1">
      <c r="A10587" s="545">
        <v>105514</v>
      </c>
      <c r="B10587" s="545" t="s">
        <v>4192</v>
      </c>
      <c r="C10587" s="545" t="s">
        <v>216</v>
      </c>
      <c r="D10587" s="546"/>
      <c r="E10587" s="171" t="str">
        <f t="shared" si="165"/>
        <v>1900</v>
      </c>
      <c r="F10587" s="547">
        <v>0</v>
      </c>
      <c r="G10587" s="548">
        <v>0</v>
      </c>
      <c r="H10587" s="547">
        <v>0</v>
      </c>
      <c r="I10587" s="545" t="s">
        <v>12973</v>
      </c>
      <c r="J10587" s="545"/>
      <c r="K10587" s="545" t="s">
        <v>13413</v>
      </c>
      <c r="L10587" s="545" t="s">
        <v>13413</v>
      </c>
      <c r="M10587" s="548" t="s">
        <v>13758</v>
      </c>
      <c r="N10587" s="545" t="s">
        <v>13413</v>
      </c>
      <c r="O10587" s="545" t="s">
        <v>13413</v>
      </c>
      <c r="P10587" s="549">
        <v>8222</v>
      </c>
      <c r="Q10587" s="549">
        <v>1</v>
      </c>
      <c r="R10587" s="549">
        <v>59</v>
      </c>
      <c r="S10587" s="548"/>
      <c r="T10587" s="548"/>
      <c r="U10587" s="99"/>
    </row>
    <row r="10588" spans="1:21" ht="19.5" customHeight="1">
      <c r="A10588" s="545">
        <v>105515</v>
      </c>
      <c r="B10588" s="545" t="s">
        <v>9668</v>
      </c>
      <c r="C10588" s="545" t="s">
        <v>216</v>
      </c>
      <c r="D10588" s="546"/>
      <c r="E10588" s="171" t="str">
        <f t="shared" si="165"/>
        <v>1900</v>
      </c>
      <c r="F10588" s="547">
        <v>0</v>
      </c>
      <c r="G10588" s="548">
        <v>0</v>
      </c>
      <c r="H10588" s="547">
        <v>0</v>
      </c>
      <c r="I10588" s="545" t="s">
        <v>12973</v>
      </c>
      <c r="J10588" s="545"/>
      <c r="K10588" s="545" t="s">
        <v>13413</v>
      </c>
      <c r="L10588" s="545" t="s">
        <v>13413</v>
      </c>
      <c r="M10588" s="548" t="s">
        <v>13758</v>
      </c>
      <c r="N10588" s="545" t="s">
        <v>13413</v>
      </c>
      <c r="O10588" s="545" t="s">
        <v>13413</v>
      </c>
      <c r="P10588" s="549">
        <v>8223</v>
      </c>
      <c r="Q10588" s="549">
        <v>1</v>
      </c>
      <c r="R10588" s="549">
        <v>59</v>
      </c>
      <c r="S10588" s="548"/>
      <c r="T10588" s="548"/>
      <c r="U10588" s="99"/>
    </row>
    <row r="10589" spans="1:21" ht="19.5" customHeight="1">
      <c r="A10589" s="545">
        <v>105518</v>
      </c>
      <c r="B10589" s="545" t="s">
        <v>3954</v>
      </c>
      <c r="C10589" s="545" t="s">
        <v>216</v>
      </c>
      <c r="D10589" s="546"/>
      <c r="E10589" s="171" t="str">
        <f t="shared" si="165"/>
        <v>1900</v>
      </c>
      <c r="F10589" s="547">
        <v>0</v>
      </c>
      <c r="G10589" s="548">
        <v>0</v>
      </c>
      <c r="H10589" s="547">
        <v>0</v>
      </c>
      <c r="I10589" s="545" t="s">
        <v>12741</v>
      </c>
      <c r="J10589" s="545"/>
      <c r="K10589" s="545" t="s">
        <v>19704</v>
      </c>
      <c r="L10589" s="545" t="s">
        <v>13413</v>
      </c>
      <c r="M10589" s="548" t="s">
        <v>13758</v>
      </c>
      <c r="N10589" s="545" t="s">
        <v>13413</v>
      </c>
      <c r="O10589" s="545" t="s">
        <v>13413</v>
      </c>
      <c r="P10589" s="549">
        <v>8225</v>
      </c>
      <c r="Q10589" s="549">
        <v>1</v>
      </c>
      <c r="R10589" s="549">
        <v>37</v>
      </c>
      <c r="S10589" s="548"/>
      <c r="T10589" s="548"/>
      <c r="U10589" s="99"/>
    </row>
    <row r="10590" spans="1:21" ht="19.5" customHeight="1">
      <c r="A10590" s="545">
        <v>105519</v>
      </c>
      <c r="B10590" s="545" t="s">
        <v>9667</v>
      </c>
      <c r="C10590" s="545" t="s">
        <v>216</v>
      </c>
      <c r="D10590" s="546"/>
      <c r="E10590" s="171" t="str">
        <f t="shared" si="165"/>
        <v>1900</v>
      </c>
      <c r="F10590" s="547">
        <v>0</v>
      </c>
      <c r="G10590" s="548">
        <v>0</v>
      </c>
      <c r="H10590" s="547">
        <v>0</v>
      </c>
      <c r="I10590" s="545" t="s">
        <v>12701</v>
      </c>
      <c r="J10590" s="545"/>
      <c r="K10590" s="545" t="s">
        <v>19705</v>
      </c>
      <c r="L10590" s="545" t="s">
        <v>13413</v>
      </c>
      <c r="M10590" s="548" t="s">
        <v>13758</v>
      </c>
      <c r="N10590" s="545" t="s">
        <v>13413</v>
      </c>
      <c r="O10590" s="545" t="s">
        <v>13413</v>
      </c>
      <c r="P10590" s="549">
        <v>8226</v>
      </c>
      <c r="Q10590" s="549">
        <v>1</v>
      </c>
      <c r="R10590" s="549">
        <v>10</v>
      </c>
      <c r="S10590" s="548"/>
      <c r="T10590" s="548"/>
      <c r="U10590" s="99"/>
    </row>
    <row r="10591" spans="1:21" ht="19.5" customHeight="1">
      <c r="A10591" s="545">
        <v>105520</v>
      </c>
      <c r="B10591" s="545" t="s">
        <v>3915</v>
      </c>
      <c r="C10591" s="545" t="s">
        <v>216</v>
      </c>
      <c r="D10591" s="546"/>
      <c r="E10591" s="171" t="str">
        <f t="shared" si="165"/>
        <v>1900</v>
      </c>
      <c r="F10591" s="547">
        <v>0</v>
      </c>
      <c r="G10591" s="548">
        <v>0</v>
      </c>
      <c r="H10591" s="547">
        <v>0</v>
      </c>
      <c r="I10591" s="545" t="s">
        <v>12741</v>
      </c>
      <c r="J10591" s="545"/>
      <c r="K10591" s="545" t="s">
        <v>19706</v>
      </c>
      <c r="L10591" s="545" t="s">
        <v>13413</v>
      </c>
      <c r="M10591" s="548" t="s">
        <v>13758</v>
      </c>
      <c r="N10591" s="545" t="s">
        <v>13413</v>
      </c>
      <c r="O10591" s="545" t="s">
        <v>13413</v>
      </c>
      <c r="P10591" s="549">
        <v>8227</v>
      </c>
      <c r="Q10591" s="549">
        <v>1</v>
      </c>
      <c r="R10591" s="549">
        <v>37</v>
      </c>
      <c r="S10591" s="548"/>
      <c r="T10591" s="548"/>
      <c r="U10591" s="99"/>
    </row>
    <row r="10592" spans="1:21" ht="19.5" customHeight="1">
      <c r="A10592" s="545">
        <v>105521</v>
      </c>
      <c r="B10592" s="545" t="s">
        <v>3943</v>
      </c>
      <c r="C10592" s="545" t="s">
        <v>216</v>
      </c>
      <c r="D10592" s="546"/>
      <c r="E10592" s="171" t="str">
        <f t="shared" si="165"/>
        <v>1900</v>
      </c>
      <c r="F10592" s="547">
        <v>0</v>
      </c>
      <c r="G10592" s="548">
        <v>0</v>
      </c>
      <c r="H10592" s="547">
        <v>0</v>
      </c>
      <c r="I10592" s="545" t="s">
        <v>12741</v>
      </c>
      <c r="J10592" s="545"/>
      <c r="K10592" s="545" t="s">
        <v>19707</v>
      </c>
      <c r="L10592" s="545" t="s">
        <v>13413</v>
      </c>
      <c r="M10592" s="548" t="s">
        <v>13758</v>
      </c>
      <c r="N10592" s="545" t="s">
        <v>13413</v>
      </c>
      <c r="O10592" s="545" t="s">
        <v>13413</v>
      </c>
      <c r="P10592" s="549">
        <v>8228</v>
      </c>
      <c r="Q10592" s="549">
        <v>1</v>
      </c>
      <c r="R10592" s="549">
        <v>37</v>
      </c>
      <c r="S10592" s="548"/>
      <c r="T10592" s="548"/>
      <c r="U10592" s="99"/>
    </row>
    <row r="10593" spans="1:21" ht="19.5" customHeight="1">
      <c r="A10593" s="545">
        <v>105522</v>
      </c>
      <c r="B10593" s="545" t="s">
        <v>3950</v>
      </c>
      <c r="C10593" s="545" t="s">
        <v>216</v>
      </c>
      <c r="D10593" s="546"/>
      <c r="E10593" s="171" t="str">
        <f t="shared" si="165"/>
        <v>1900</v>
      </c>
      <c r="F10593" s="547">
        <v>0</v>
      </c>
      <c r="G10593" s="548">
        <v>0</v>
      </c>
      <c r="H10593" s="547">
        <v>0</v>
      </c>
      <c r="I10593" s="545" t="s">
        <v>12741</v>
      </c>
      <c r="J10593" s="545"/>
      <c r="K10593" s="545" t="s">
        <v>19706</v>
      </c>
      <c r="L10593" s="545" t="s">
        <v>13413</v>
      </c>
      <c r="M10593" s="548" t="s">
        <v>13758</v>
      </c>
      <c r="N10593" s="545" t="s">
        <v>13413</v>
      </c>
      <c r="O10593" s="545" t="s">
        <v>13413</v>
      </c>
      <c r="P10593" s="549">
        <v>8229</v>
      </c>
      <c r="Q10593" s="549">
        <v>1</v>
      </c>
      <c r="R10593" s="549">
        <v>37</v>
      </c>
      <c r="S10593" s="548"/>
      <c r="T10593" s="548"/>
      <c r="U10593" s="99"/>
    </row>
    <row r="10594" spans="1:21" ht="19.5" customHeight="1">
      <c r="A10594" s="545">
        <v>105523</v>
      </c>
      <c r="B10594" s="545" t="s">
        <v>3912</v>
      </c>
      <c r="C10594" s="545" t="s">
        <v>216</v>
      </c>
      <c r="D10594" s="546"/>
      <c r="E10594" s="171" t="str">
        <f t="shared" si="165"/>
        <v>1900</v>
      </c>
      <c r="F10594" s="547">
        <v>0</v>
      </c>
      <c r="G10594" s="548">
        <v>0</v>
      </c>
      <c r="H10594" s="547">
        <v>0</v>
      </c>
      <c r="I10594" s="545" t="s">
        <v>12741</v>
      </c>
      <c r="J10594" s="545"/>
      <c r="K10594" s="545" t="s">
        <v>19706</v>
      </c>
      <c r="L10594" s="545" t="s">
        <v>13413</v>
      </c>
      <c r="M10594" s="548" t="s">
        <v>13758</v>
      </c>
      <c r="N10594" s="545" t="s">
        <v>13413</v>
      </c>
      <c r="O10594" s="545" t="s">
        <v>13413</v>
      </c>
      <c r="P10594" s="549">
        <v>8230</v>
      </c>
      <c r="Q10594" s="549">
        <v>1</v>
      </c>
      <c r="R10594" s="549">
        <v>37</v>
      </c>
      <c r="S10594" s="548"/>
      <c r="T10594" s="548"/>
      <c r="U10594" s="99"/>
    </row>
    <row r="10595" spans="1:21" ht="19.5" customHeight="1">
      <c r="A10595" s="545">
        <v>105524</v>
      </c>
      <c r="B10595" s="545" t="s">
        <v>3913</v>
      </c>
      <c r="C10595" s="545" t="s">
        <v>216</v>
      </c>
      <c r="D10595" s="546"/>
      <c r="E10595" s="171" t="str">
        <f t="shared" si="165"/>
        <v>1900</v>
      </c>
      <c r="F10595" s="547">
        <v>0</v>
      </c>
      <c r="G10595" s="548">
        <v>0</v>
      </c>
      <c r="H10595" s="547">
        <v>0</v>
      </c>
      <c r="I10595" s="545" t="s">
        <v>12741</v>
      </c>
      <c r="J10595" s="545"/>
      <c r="K10595" s="545" t="s">
        <v>19706</v>
      </c>
      <c r="L10595" s="545" t="s">
        <v>13413</v>
      </c>
      <c r="M10595" s="548" t="s">
        <v>13758</v>
      </c>
      <c r="N10595" s="545" t="s">
        <v>13413</v>
      </c>
      <c r="O10595" s="545" t="s">
        <v>13413</v>
      </c>
      <c r="P10595" s="549">
        <v>8231</v>
      </c>
      <c r="Q10595" s="549">
        <v>1</v>
      </c>
      <c r="R10595" s="549">
        <v>37</v>
      </c>
      <c r="S10595" s="548"/>
      <c r="T10595" s="548"/>
      <c r="U10595" s="99"/>
    </row>
    <row r="10596" spans="1:21" ht="19.5" customHeight="1">
      <c r="A10596" s="545">
        <v>105525</v>
      </c>
      <c r="B10596" s="545" t="s">
        <v>2775</v>
      </c>
      <c r="C10596" s="545" t="s">
        <v>209</v>
      </c>
      <c r="D10596" s="546"/>
      <c r="E10596" s="171" t="str">
        <f t="shared" si="165"/>
        <v>1900</v>
      </c>
      <c r="F10596" s="547">
        <v>0</v>
      </c>
      <c r="G10596" s="548">
        <v>0</v>
      </c>
      <c r="H10596" s="547">
        <v>0</v>
      </c>
      <c r="I10596" s="545" t="s">
        <v>12675</v>
      </c>
      <c r="J10596" s="545"/>
      <c r="K10596" s="545" t="s">
        <v>13413</v>
      </c>
      <c r="L10596" s="545" t="s">
        <v>13413</v>
      </c>
      <c r="M10596" s="548" t="s">
        <v>13758</v>
      </c>
      <c r="N10596" s="545" t="s">
        <v>13413</v>
      </c>
      <c r="O10596" s="545" t="s">
        <v>13413</v>
      </c>
      <c r="P10596" s="549">
        <v>8232</v>
      </c>
      <c r="Q10596" s="549">
        <v>1</v>
      </c>
      <c r="R10596" s="549">
        <v>15</v>
      </c>
      <c r="S10596" s="548"/>
      <c r="T10596" s="548"/>
      <c r="U10596" s="99"/>
    </row>
    <row r="10597" spans="1:21" ht="19.5" customHeight="1">
      <c r="A10597" s="545">
        <v>105526</v>
      </c>
      <c r="B10597" s="545" t="s">
        <v>3957</v>
      </c>
      <c r="C10597" s="545" t="s">
        <v>216</v>
      </c>
      <c r="D10597" s="546"/>
      <c r="E10597" s="171" t="str">
        <f t="shared" si="165"/>
        <v>1900</v>
      </c>
      <c r="F10597" s="547">
        <v>0</v>
      </c>
      <c r="G10597" s="548">
        <v>0</v>
      </c>
      <c r="H10597" s="547">
        <v>0</v>
      </c>
      <c r="I10597" s="545" t="s">
        <v>12741</v>
      </c>
      <c r="J10597" s="545"/>
      <c r="K10597" s="545" t="s">
        <v>19708</v>
      </c>
      <c r="L10597" s="545" t="s">
        <v>13413</v>
      </c>
      <c r="M10597" s="548" t="s">
        <v>13758</v>
      </c>
      <c r="N10597" s="545" t="s">
        <v>13413</v>
      </c>
      <c r="O10597" s="545" t="s">
        <v>13413</v>
      </c>
      <c r="P10597" s="549">
        <v>8233</v>
      </c>
      <c r="Q10597" s="549">
        <v>1</v>
      </c>
      <c r="R10597" s="549">
        <v>37</v>
      </c>
      <c r="S10597" s="548"/>
      <c r="T10597" s="548"/>
      <c r="U10597" s="99"/>
    </row>
    <row r="10598" spans="1:21" ht="19.5" customHeight="1">
      <c r="A10598" s="545">
        <v>105527</v>
      </c>
      <c r="B10598" s="545" t="s">
        <v>3944</v>
      </c>
      <c r="C10598" s="545" t="s">
        <v>216</v>
      </c>
      <c r="D10598" s="546"/>
      <c r="E10598" s="171" t="str">
        <f t="shared" si="165"/>
        <v>1900</v>
      </c>
      <c r="F10598" s="547">
        <v>0</v>
      </c>
      <c r="G10598" s="548">
        <v>0</v>
      </c>
      <c r="H10598" s="547">
        <v>0</v>
      </c>
      <c r="I10598" s="545" t="s">
        <v>12741</v>
      </c>
      <c r="J10598" s="545"/>
      <c r="K10598" s="545" t="s">
        <v>19709</v>
      </c>
      <c r="L10598" s="545" t="s">
        <v>13413</v>
      </c>
      <c r="M10598" s="548" t="s">
        <v>13758</v>
      </c>
      <c r="N10598" s="545" t="s">
        <v>13413</v>
      </c>
      <c r="O10598" s="545" t="s">
        <v>13413</v>
      </c>
      <c r="P10598" s="549">
        <v>8234</v>
      </c>
      <c r="Q10598" s="549">
        <v>1</v>
      </c>
      <c r="R10598" s="549">
        <v>37</v>
      </c>
      <c r="S10598" s="548"/>
      <c r="T10598" s="548"/>
      <c r="U10598" s="99"/>
    </row>
    <row r="10599" spans="1:21" ht="19.5" customHeight="1">
      <c r="A10599" s="545">
        <v>105528</v>
      </c>
      <c r="B10599" s="545" t="s">
        <v>4620</v>
      </c>
      <c r="C10599" s="545" t="s">
        <v>206</v>
      </c>
      <c r="D10599" s="546"/>
      <c r="E10599" s="171" t="str">
        <f t="shared" si="165"/>
        <v>1900</v>
      </c>
      <c r="F10599" s="547">
        <v>0</v>
      </c>
      <c r="G10599" s="548">
        <v>0</v>
      </c>
      <c r="H10599" s="547">
        <v>0</v>
      </c>
      <c r="I10599" s="545" t="s">
        <v>12701</v>
      </c>
      <c r="J10599" s="545"/>
      <c r="K10599" s="545" t="s">
        <v>13413</v>
      </c>
      <c r="L10599" s="545" t="s">
        <v>13413</v>
      </c>
      <c r="M10599" s="548" t="s">
        <v>13758</v>
      </c>
      <c r="N10599" s="545" t="s">
        <v>13413</v>
      </c>
      <c r="O10599" s="545" t="s">
        <v>13413</v>
      </c>
      <c r="P10599" s="549">
        <v>8235</v>
      </c>
      <c r="Q10599" s="549">
        <v>1</v>
      </c>
      <c r="R10599" s="549">
        <v>10</v>
      </c>
      <c r="S10599" s="548"/>
      <c r="T10599" s="548"/>
      <c r="U10599" s="99"/>
    </row>
    <row r="10600" spans="1:21" ht="19.5" customHeight="1">
      <c r="A10600" s="545">
        <v>105529</v>
      </c>
      <c r="B10600" s="545" t="s">
        <v>3918</v>
      </c>
      <c r="C10600" s="545" t="s">
        <v>216</v>
      </c>
      <c r="D10600" s="546"/>
      <c r="E10600" s="171" t="str">
        <f t="shared" si="165"/>
        <v>1900</v>
      </c>
      <c r="F10600" s="547">
        <v>0</v>
      </c>
      <c r="G10600" s="548">
        <v>0</v>
      </c>
      <c r="H10600" s="547">
        <v>0</v>
      </c>
      <c r="I10600" s="545" t="s">
        <v>12741</v>
      </c>
      <c r="J10600" s="545"/>
      <c r="K10600" s="545" t="s">
        <v>19706</v>
      </c>
      <c r="L10600" s="545" t="s">
        <v>13413</v>
      </c>
      <c r="M10600" s="548" t="s">
        <v>13758</v>
      </c>
      <c r="N10600" s="545" t="s">
        <v>13413</v>
      </c>
      <c r="O10600" s="545" t="s">
        <v>13413</v>
      </c>
      <c r="P10600" s="549">
        <v>8236</v>
      </c>
      <c r="Q10600" s="549">
        <v>1</v>
      </c>
      <c r="R10600" s="549">
        <v>37</v>
      </c>
      <c r="S10600" s="548"/>
      <c r="T10600" s="548"/>
      <c r="U10600" s="99"/>
    </row>
    <row r="10601" spans="1:21" ht="19.5" customHeight="1">
      <c r="A10601" s="545">
        <v>105530</v>
      </c>
      <c r="B10601" s="545" t="s">
        <v>3955</v>
      </c>
      <c r="C10601" s="545" t="s">
        <v>216</v>
      </c>
      <c r="D10601" s="546">
        <v>44594</v>
      </c>
      <c r="E10601" s="171" t="str">
        <f t="shared" si="165"/>
        <v>2022</v>
      </c>
      <c r="F10601" s="547">
        <v>70134.009999999995</v>
      </c>
      <c r="G10601" s="548">
        <v>0.19</v>
      </c>
      <c r="H10601" s="547">
        <v>58936.14</v>
      </c>
      <c r="I10601" s="545" t="s">
        <v>12741</v>
      </c>
      <c r="J10601" s="545" t="s">
        <v>13297</v>
      </c>
      <c r="K10601" s="545" t="s">
        <v>19710</v>
      </c>
      <c r="L10601" s="545" t="s">
        <v>13413</v>
      </c>
      <c r="M10601" s="548" t="s">
        <v>13758</v>
      </c>
      <c r="N10601" s="545" t="s">
        <v>13413</v>
      </c>
      <c r="O10601" s="545" t="s">
        <v>13413</v>
      </c>
      <c r="P10601" s="549">
        <v>8237</v>
      </c>
      <c r="Q10601" s="549">
        <v>1</v>
      </c>
      <c r="R10601" s="549">
        <v>37</v>
      </c>
      <c r="S10601" s="548">
        <v>2257</v>
      </c>
      <c r="T10601" s="548"/>
      <c r="U10601" s="99"/>
    </row>
    <row r="10602" spans="1:21" ht="19.5" customHeight="1">
      <c r="A10602" s="545">
        <v>105531</v>
      </c>
      <c r="B10602" s="545" t="s">
        <v>3996</v>
      </c>
      <c r="C10602" s="545" t="s">
        <v>216</v>
      </c>
      <c r="D10602" s="546"/>
      <c r="E10602" s="171" t="str">
        <f t="shared" si="165"/>
        <v>1900</v>
      </c>
      <c r="F10602" s="547">
        <v>0</v>
      </c>
      <c r="G10602" s="548">
        <v>0</v>
      </c>
      <c r="H10602" s="547">
        <v>0</v>
      </c>
      <c r="I10602" s="545" t="s">
        <v>12998</v>
      </c>
      <c r="J10602" s="545"/>
      <c r="K10602" s="545" t="s">
        <v>19711</v>
      </c>
      <c r="L10602" s="545" t="s">
        <v>13413</v>
      </c>
      <c r="M10602" s="548" t="s">
        <v>13758</v>
      </c>
      <c r="N10602" s="545" t="s">
        <v>13413</v>
      </c>
      <c r="O10602" s="545" t="s">
        <v>13413</v>
      </c>
      <c r="P10602" s="549">
        <v>8238</v>
      </c>
      <c r="Q10602" s="549">
        <v>1</v>
      </c>
      <c r="R10602" s="549">
        <v>47</v>
      </c>
      <c r="S10602" s="548"/>
      <c r="T10602" s="548"/>
      <c r="U10602" s="99"/>
    </row>
    <row r="10603" spans="1:21" ht="19.5" customHeight="1">
      <c r="A10603" s="545">
        <v>105532</v>
      </c>
      <c r="B10603" s="545" t="s">
        <v>3998</v>
      </c>
      <c r="C10603" s="545" t="s">
        <v>216</v>
      </c>
      <c r="D10603" s="546"/>
      <c r="E10603" s="171" t="str">
        <f t="shared" si="165"/>
        <v>1900</v>
      </c>
      <c r="F10603" s="547">
        <v>0</v>
      </c>
      <c r="G10603" s="548">
        <v>0</v>
      </c>
      <c r="H10603" s="547">
        <v>0</v>
      </c>
      <c r="I10603" s="545" t="s">
        <v>12998</v>
      </c>
      <c r="J10603" s="545"/>
      <c r="K10603" s="545" t="s">
        <v>19712</v>
      </c>
      <c r="L10603" s="545" t="s">
        <v>13413</v>
      </c>
      <c r="M10603" s="548" t="s">
        <v>13758</v>
      </c>
      <c r="N10603" s="545" t="s">
        <v>13413</v>
      </c>
      <c r="O10603" s="545" t="s">
        <v>13413</v>
      </c>
      <c r="P10603" s="549">
        <v>8239</v>
      </c>
      <c r="Q10603" s="549">
        <v>1</v>
      </c>
      <c r="R10603" s="549">
        <v>47</v>
      </c>
      <c r="S10603" s="548"/>
      <c r="T10603" s="548"/>
      <c r="U10603" s="99"/>
    </row>
    <row r="10604" spans="1:21" ht="19.5" customHeight="1">
      <c r="A10604" s="545">
        <v>105533</v>
      </c>
      <c r="B10604" s="545" t="s">
        <v>3997</v>
      </c>
      <c r="C10604" s="545" t="s">
        <v>216</v>
      </c>
      <c r="D10604" s="546"/>
      <c r="E10604" s="171" t="str">
        <f t="shared" si="165"/>
        <v>1900</v>
      </c>
      <c r="F10604" s="547">
        <v>0</v>
      </c>
      <c r="G10604" s="548">
        <v>0</v>
      </c>
      <c r="H10604" s="547">
        <v>0</v>
      </c>
      <c r="I10604" s="545" t="s">
        <v>12998</v>
      </c>
      <c r="J10604" s="545"/>
      <c r="K10604" s="545" t="s">
        <v>19713</v>
      </c>
      <c r="L10604" s="545" t="s">
        <v>13413</v>
      </c>
      <c r="M10604" s="548" t="s">
        <v>13758</v>
      </c>
      <c r="N10604" s="545" t="s">
        <v>13413</v>
      </c>
      <c r="O10604" s="545" t="s">
        <v>13413</v>
      </c>
      <c r="P10604" s="549">
        <v>8240</v>
      </c>
      <c r="Q10604" s="549">
        <v>1</v>
      </c>
      <c r="R10604" s="549">
        <v>47</v>
      </c>
      <c r="S10604" s="548"/>
      <c r="T10604" s="548"/>
      <c r="U10604" s="99"/>
    </row>
    <row r="10605" spans="1:21" ht="19.5" customHeight="1">
      <c r="A10605" s="545">
        <v>105534</v>
      </c>
      <c r="B10605" s="545" t="s">
        <v>8432</v>
      </c>
      <c r="C10605" s="545" t="s">
        <v>209</v>
      </c>
      <c r="D10605" s="546">
        <v>44589</v>
      </c>
      <c r="E10605" s="171" t="str">
        <f t="shared" si="165"/>
        <v>2022</v>
      </c>
      <c r="F10605" s="547">
        <v>1154</v>
      </c>
      <c r="G10605" s="548">
        <v>0.19</v>
      </c>
      <c r="H10605" s="547">
        <v>969.75</v>
      </c>
      <c r="I10605" s="545" t="s">
        <v>12659</v>
      </c>
      <c r="J10605" s="545" t="s">
        <v>13297</v>
      </c>
      <c r="K10605" s="545" t="s">
        <v>19714</v>
      </c>
      <c r="L10605" s="545" t="s">
        <v>13413</v>
      </c>
      <c r="M10605" s="548" t="s">
        <v>13758</v>
      </c>
      <c r="N10605" s="545" t="s">
        <v>13413</v>
      </c>
      <c r="O10605" s="545" t="s">
        <v>13413</v>
      </c>
      <c r="P10605" s="549">
        <v>8241</v>
      </c>
      <c r="Q10605" s="549">
        <v>1</v>
      </c>
      <c r="R10605" s="549">
        <v>116</v>
      </c>
      <c r="S10605" s="548">
        <v>2257</v>
      </c>
      <c r="T10605" s="548"/>
      <c r="U10605" s="99"/>
    </row>
    <row r="10606" spans="1:21" ht="19.5" customHeight="1">
      <c r="A10606" s="545">
        <v>105535</v>
      </c>
      <c r="B10606" s="545" t="s">
        <v>3995</v>
      </c>
      <c r="C10606" s="545" t="s">
        <v>216</v>
      </c>
      <c r="D10606" s="546"/>
      <c r="E10606" s="171" t="str">
        <f t="shared" si="165"/>
        <v>1900</v>
      </c>
      <c r="F10606" s="547">
        <v>0</v>
      </c>
      <c r="G10606" s="548">
        <v>0</v>
      </c>
      <c r="H10606" s="547">
        <v>0</v>
      </c>
      <c r="I10606" s="545" t="s">
        <v>12998</v>
      </c>
      <c r="J10606" s="545"/>
      <c r="K10606" s="545" t="s">
        <v>19715</v>
      </c>
      <c r="L10606" s="545" t="s">
        <v>13413</v>
      </c>
      <c r="M10606" s="548" t="s">
        <v>13758</v>
      </c>
      <c r="N10606" s="545" t="s">
        <v>13413</v>
      </c>
      <c r="O10606" s="545" t="s">
        <v>13413</v>
      </c>
      <c r="P10606" s="549">
        <v>8242</v>
      </c>
      <c r="Q10606" s="549">
        <v>1</v>
      </c>
      <c r="R10606" s="549">
        <v>47</v>
      </c>
      <c r="S10606" s="548"/>
      <c r="T10606" s="548"/>
      <c r="U10606" s="99"/>
    </row>
    <row r="10607" spans="1:21" ht="19.5" customHeight="1">
      <c r="A10607" s="545">
        <v>105536</v>
      </c>
      <c r="B10607" s="545" t="s">
        <v>3966</v>
      </c>
      <c r="C10607" s="545" t="s">
        <v>216</v>
      </c>
      <c r="D10607" s="546">
        <v>46052</v>
      </c>
      <c r="E10607" s="171" t="str">
        <f t="shared" si="165"/>
        <v>2026</v>
      </c>
      <c r="F10607" s="547">
        <v>19690</v>
      </c>
      <c r="G10607" s="548">
        <v>0.19</v>
      </c>
      <c r="H10607" s="547">
        <v>16546.22</v>
      </c>
      <c r="I10607" s="545" t="s">
        <v>12707</v>
      </c>
      <c r="J10607" s="545" t="s">
        <v>13307</v>
      </c>
      <c r="K10607" s="545" t="s">
        <v>19716</v>
      </c>
      <c r="L10607" s="545" t="s">
        <v>13413</v>
      </c>
      <c r="M10607" s="548" t="s">
        <v>13758</v>
      </c>
      <c r="N10607" s="545" t="s">
        <v>13413</v>
      </c>
      <c r="O10607" s="545" t="s">
        <v>13413</v>
      </c>
      <c r="P10607" s="549">
        <v>8243</v>
      </c>
      <c r="Q10607" s="549">
        <v>1</v>
      </c>
      <c r="R10607" s="549">
        <v>40</v>
      </c>
      <c r="S10607" s="548">
        <v>2228</v>
      </c>
      <c r="T10607" s="548"/>
      <c r="U10607" s="99"/>
    </row>
    <row r="10608" spans="1:21" ht="19.5" customHeight="1">
      <c r="A10608" s="545">
        <v>105537</v>
      </c>
      <c r="B10608" s="545" t="s">
        <v>1351</v>
      </c>
      <c r="C10608" s="545" t="s">
        <v>216</v>
      </c>
      <c r="D10608" s="546"/>
      <c r="E10608" s="171" t="str">
        <f t="shared" si="165"/>
        <v>1900</v>
      </c>
      <c r="F10608" s="547">
        <v>0</v>
      </c>
      <c r="G10608" s="548">
        <v>0</v>
      </c>
      <c r="H10608" s="547">
        <v>0</v>
      </c>
      <c r="I10608" s="545" t="s">
        <v>12659</v>
      </c>
      <c r="J10608" s="545"/>
      <c r="K10608" s="545" t="s">
        <v>19717</v>
      </c>
      <c r="L10608" s="545" t="s">
        <v>13413</v>
      </c>
      <c r="M10608" s="548" t="s">
        <v>13758</v>
      </c>
      <c r="N10608" s="545" t="s">
        <v>13413</v>
      </c>
      <c r="O10608" s="545" t="s">
        <v>13413</v>
      </c>
      <c r="P10608" s="549">
        <v>8244</v>
      </c>
      <c r="Q10608" s="549">
        <v>1</v>
      </c>
      <c r="R10608" s="549">
        <v>116</v>
      </c>
      <c r="S10608" s="548"/>
      <c r="T10608" s="548"/>
      <c r="U10608" s="99"/>
    </row>
    <row r="10609" spans="1:21" ht="19.5" customHeight="1">
      <c r="A10609" s="545">
        <v>105538</v>
      </c>
      <c r="B10609" s="545" t="s">
        <v>4002</v>
      </c>
      <c r="C10609" s="545" t="s">
        <v>206</v>
      </c>
      <c r="D10609" s="546"/>
      <c r="E10609" s="171" t="str">
        <f t="shared" si="165"/>
        <v>1900</v>
      </c>
      <c r="F10609" s="547">
        <v>0</v>
      </c>
      <c r="G10609" s="548">
        <v>0</v>
      </c>
      <c r="H10609" s="547">
        <v>0</v>
      </c>
      <c r="I10609" s="545" t="s">
        <v>12982</v>
      </c>
      <c r="J10609" s="545"/>
      <c r="K10609" s="545" t="s">
        <v>19718</v>
      </c>
      <c r="L10609" s="545" t="s">
        <v>13413</v>
      </c>
      <c r="M10609" s="548" t="s">
        <v>13758</v>
      </c>
      <c r="N10609" s="545" t="s">
        <v>13413</v>
      </c>
      <c r="O10609" s="545" t="s">
        <v>13413</v>
      </c>
      <c r="P10609" s="549">
        <v>8245</v>
      </c>
      <c r="Q10609" s="549">
        <v>1</v>
      </c>
      <c r="R10609" s="549">
        <v>48</v>
      </c>
      <c r="S10609" s="548"/>
      <c r="T10609" s="548"/>
      <c r="U10609" s="99"/>
    </row>
    <row r="10610" spans="1:21" ht="19.5" customHeight="1">
      <c r="A10610" s="545">
        <v>105539</v>
      </c>
      <c r="B10610" s="545" t="s">
        <v>6696</v>
      </c>
      <c r="C10610" s="545" t="s">
        <v>216</v>
      </c>
      <c r="D10610" s="546">
        <v>46052</v>
      </c>
      <c r="E10610" s="171" t="str">
        <f t="shared" si="165"/>
        <v>2026</v>
      </c>
      <c r="F10610" s="547">
        <v>132076</v>
      </c>
      <c r="G10610" s="548">
        <v>0.19</v>
      </c>
      <c r="H10610" s="547">
        <v>110988.24</v>
      </c>
      <c r="I10610" s="545" t="s">
        <v>12762</v>
      </c>
      <c r="J10610" s="545" t="s">
        <v>13307</v>
      </c>
      <c r="K10610" s="545" t="s">
        <v>19719</v>
      </c>
      <c r="L10610" s="545" t="s">
        <v>13413</v>
      </c>
      <c r="M10610" s="548" t="s">
        <v>13758</v>
      </c>
      <c r="N10610" s="545" t="s">
        <v>13413</v>
      </c>
      <c r="O10610" s="545" t="s">
        <v>13413</v>
      </c>
      <c r="P10610" s="549">
        <v>8246</v>
      </c>
      <c r="Q10610" s="549">
        <v>1</v>
      </c>
      <c r="R10610" s="549">
        <v>8</v>
      </c>
      <c r="S10610" s="548">
        <v>2228</v>
      </c>
      <c r="T10610" s="548"/>
      <c r="U10610" s="99"/>
    </row>
    <row r="10611" spans="1:21" ht="19.5" customHeight="1">
      <c r="A10611" s="545">
        <v>105540</v>
      </c>
      <c r="B10611" s="545" t="s">
        <v>9666</v>
      </c>
      <c r="C10611" s="545" t="s">
        <v>209</v>
      </c>
      <c r="D10611" s="546"/>
      <c r="E10611" s="171" t="str">
        <f t="shared" si="165"/>
        <v>1900</v>
      </c>
      <c r="F10611" s="547">
        <v>0</v>
      </c>
      <c r="G10611" s="548">
        <v>0</v>
      </c>
      <c r="H10611" s="547">
        <v>0</v>
      </c>
      <c r="I10611" s="545" t="s">
        <v>12676</v>
      </c>
      <c r="J10611" s="545"/>
      <c r="K10611" s="545" t="s">
        <v>13413</v>
      </c>
      <c r="L10611" s="545" t="s">
        <v>13413</v>
      </c>
      <c r="M10611" s="548" t="s">
        <v>13758</v>
      </c>
      <c r="N10611" s="545" t="s">
        <v>13413</v>
      </c>
      <c r="O10611" s="545" t="s">
        <v>13413</v>
      </c>
      <c r="P10611" s="549">
        <v>8247</v>
      </c>
      <c r="Q10611" s="549">
        <v>1</v>
      </c>
      <c r="R10611" s="549">
        <v>14</v>
      </c>
      <c r="S10611" s="548"/>
      <c r="T10611" s="548"/>
      <c r="U10611" s="99"/>
    </row>
    <row r="10612" spans="1:21" ht="19.5" customHeight="1">
      <c r="A10612" s="545">
        <v>105541</v>
      </c>
      <c r="B10612" s="545" t="s">
        <v>6587</v>
      </c>
      <c r="C10612" s="545" t="s">
        <v>216</v>
      </c>
      <c r="D10612" s="546">
        <v>44591</v>
      </c>
      <c r="E10612" s="171" t="str">
        <f t="shared" si="165"/>
        <v>2022</v>
      </c>
      <c r="F10612" s="547">
        <v>29735.01</v>
      </c>
      <c r="G10612" s="548">
        <v>0.19</v>
      </c>
      <c r="H10612" s="547">
        <v>24987.4</v>
      </c>
      <c r="I10612" s="545" t="s">
        <v>12659</v>
      </c>
      <c r="J10612" s="545" t="s">
        <v>13297</v>
      </c>
      <c r="K10612" s="545" t="s">
        <v>13413</v>
      </c>
      <c r="L10612" s="545" t="s">
        <v>13413</v>
      </c>
      <c r="M10612" s="548" t="s">
        <v>13758</v>
      </c>
      <c r="N10612" s="545" t="s">
        <v>13413</v>
      </c>
      <c r="O10612" s="545" t="s">
        <v>13413</v>
      </c>
      <c r="P10612" s="549">
        <v>8248</v>
      </c>
      <c r="Q10612" s="549">
        <v>1</v>
      </c>
      <c r="R10612" s="549">
        <v>116</v>
      </c>
      <c r="S10612" s="548">
        <v>2257</v>
      </c>
      <c r="T10612" s="548"/>
      <c r="U10612" s="99"/>
    </row>
    <row r="10613" spans="1:21" ht="19.5" customHeight="1">
      <c r="A10613" s="545">
        <v>105542</v>
      </c>
      <c r="B10613" s="545" t="s">
        <v>8051</v>
      </c>
      <c r="C10613" s="545" t="s">
        <v>216</v>
      </c>
      <c r="D10613" s="546">
        <v>46062</v>
      </c>
      <c r="E10613" s="171" t="str">
        <f t="shared" si="165"/>
        <v>2026</v>
      </c>
      <c r="F10613" s="547">
        <v>1400</v>
      </c>
      <c r="G10613" s="548">
        <v>0.19</v>
      </c>
      <c r="H10613" s="547">
        <v>1176.47</v>
      </c>
      <c r="I10613" s="545" t="s">
        <v>12701</v>
      </c>
      <c r="J10613" s="545" t="s">
        <v>13296</v>
      </c>
      <c r="K10613" s="545" t="s">
        <v>19720</v>
      </c>
      <c r="L10613" s="545" t="s">
        <v>13413</v>
      </c>
      <c r="M10613" s="548" t="s">
        <v>13758</v>
      </c>
      <c r="N10613" s="545" t="s">
        <v>13413</v>
      </c>
      <c r="O10613" s="545" t="s">
        <v>13413</v>
      </c>
      <c r="P10613" s="549">
        <v>8249</v>
      </c>
      <c r="Q10613" s="549">
        <v>1</v>
      </c>
      <c r="R10613" s="549">
        <v>10</v>
      </c>
      <c r="S10613" s="548">
        <v>2218</v>
      </c>
      <c r="T10613" s="548"/>
      <c r="U10613" s="99"/>
    </row>
    <row r="10614" spans="1:21" ht="19.5" customHeight="1">
      <c r="A10614" s="545">
        <v>105544</v>
      </c>
      <c r="B10614" s="545" t="s">
        <v>8050</v>
      </c>
      <c r="C10614" s="545" t="s">
        <v>216</v>
      </c>
      <c r="D10614" s="546">
        <v>46052</v>
      </c>
      <c r="E10614" s="171" t="str">
        <f t="shared" si="165"/>
        <v>2026</v>
      </c>
      <c r="F10614" s="547">
        <v>26787</v>
      </c>
      <c r="G10614" s="548">
        <v>0.19</v>
      </c>
      <c r="H10614" s="547">
        <v>22510.080000000002</v>
      </c>
      <c r="I10614" s="545" t="s">
        <v>12701</v>
      </c>
      <c r="J10614" s="545" t="s">
        <v>13307</v>
      </c>
      <c r="K10614" s="545" t="s">
        <v>13413</v>
      </c>
      <c r="L10614" s="545" t="s">
        <v>13413</v>
      </c>
      <c r="M10614" s="548" t="s">
        <v>13758</v>
      </c>
      <c r="N10614" s="545" t="s">
        <v>13413</v>
      </c>
      <c r="O10614" s="545" t="s">
        <v>13413</v>
      </c>
      <c r="P10614" s="549">
        <v>8250</v>
      </c>
      <c r="Q10614" s="549">
        <v>1</v>
      </c>
      <c r="R10614" s="549">
        <v>10</v>
      </c>
      <c r="S10614" s="548">
        <v>2228</v>
      </c>
      <c r="T10614" s="548"/>
      <c r="U10614" s="99"/>
    </row>
    <row r="10615" spans="1:21" ht="19.5" customHeight="1">
      <c r="A10615" s="545">
        <v>105545</v>
      </c>
      <c r="B10615" s="545" t="s">
        <v>6157</v>
      </c>
      <c r="C10615" s="545" t="s">
        <v>216</v>
      </c>
      <c r="D10615" s="546">
        <v>46057</v>
      </c>
      <c r="E10615" s="171" t="str">
        <f t="shared" si="165"/>
        <v>2026</v>
      </c>
      <c r="F10615" s="547">
        <v>103479</v>
      </c>
      <c r="G10615" s="548">
        <v>0.19</v>
      </c>
      <c r="H10615" s="547">
        <v>86957.14</v>
      </c>
      <c r="I10615" s="545" t="s">
        <v>12637</v>
      </c>
      <c r="J10615" s="545" t="s">
        <v>13298</v>
      </c>
      <c r="K10615" s="545" t="s">
        <v>19721</v>
      </c>
      <c r="L10615" s="545" t="s">
        <v>13413</v>
      </c>
      <c r="M10615" s="548" t="s">
        <v>13758</v>
      </c>
      <c r="N10615" s="545" t="s">
        <v>13413</v>
      </c>
      <c r="O10615" s="545" t="s">
        <v>13413</v>
      </c>
      <c r="P10615" s="549">
        <v>8251</v>
      </c>
      <c r="Q10615" s="549">
        <v>1</v>
      </c>
      <c r="R10615" s="549">
        <v>13</v>
      </c>
      <c r="S10615" s="548">
        <v>1012</v>
      </c>
      <c r="T10615" s="548"/>
      <c r="U10615" s="99"/>
    </row>
    <row r="10616" spans="1:21" ht="19.5" customHeight="1">
      <c r="A10616" s="545">
        <v>105546</v>
      </c>
      <c r="B10616" s="545" t="s">
        <v>9665</v>
      </c>
      <c r="C10616" s="545" t="s">
        <v>209</v>
      </c>
      <c r="D10616" s="546"/>
      <c r="E10616" s="171" t="str">
        <f t="shared" si="165"/>
        <v>1900</v>
      </c>
      <c r="F10616" s="547">
        <v>0</v>
      </c>
      <c r="G10616" s="548">
        <v>0</v>
      </c>
      <c r="H10616" s="547">
        <v>0</v>
      </c>
      <c r="I10616" s="545" t="s">
        <v>12697</v>
      </c>
      <c r="J10616" s="545"/>
      <c r="K10616" s="545" t="s">
        <v>13413</v>
      </c>
      <c r="L10616" s="545" t="s">
        <v>13413</v>
      </c>
      <c r="M10616" s="548" t="s">
        <v>13758</v>
      </c>
      <c r="N10616" s="545" t="s">
        <v>13413</v>
      </c>
      <c r="O10616" s="545" t="s">
        <v>13413</v>
      </c>
      <c r="P10616" s="549">
        <v>8252</v>
      </c>
      <c r="Q10616" s="549">
        <v>1</v>
      </c>
      <c r="R10616" s="549">
        <v>138</v>
      </c>
      <c r="S10616" s="548"/>
      <c r="T10616" s="548"/>
      <c r="U10616" s="99"/>
    </row>
    <row r="10617" spans="1:21" ht="19.5" customHeight="1">
      <c r="A10617" s="545">
        <v>105547</v>
      </c>
      <c r="B10617" s="545" t="s">
        <v>9664</v>
      </c>
      <c r="C10617" s="545" t="s">
        <v>209</v>
      </c>
      <c r="D10617" s="546"/>
      <c r="E10617" s="171" t="str">
        <f t="shared" si="165"/>
        <v>1900</v>
      </c>
      <c r="F10617" s="547">
        <v>0</v>
      </c>
      <c r="G10617" s="548">
        <v>0</v>
      </c>
      <c r="H10617" s="547">
        <v>0</v>
      </c>
      <c r="I10617" s="545" t="s">
        <v>12697</v>
      </c>
      <c r="J10617" s="545"/>
      <c r="K10617" s="545" t="s">
        <v>13413</v>
      </c>
      <c r="L10617" s="545" t="s">
        <v>13413</v>
      </c>
      <c r="M10617" s="548" t="s">
        <v>13758</v>
      </c>
      <c r="N10617" s="545" t="s">
        <v>13413</v>
      </c>
      <c r="O10617" s="545" t="s">
        <v>13413</v>
      </c>
      <c r="P10617" s="549">
        <v>8253</v>
      </c>
      <c r="Q10617" s="549">
        <v>1</v>
      </c>
      <c r="R10617" s="549">
        <v>138</v>
      </c>
      <c r="S10617" s="548"/>
      <c r="T10617" s="548"/>
      <c r="U10617" s="99"/>
    </row>
    <row r="10618" spans="1:21" ht="19.5" customHeight="1">
      <c r="A10618" s="545">
        <v>105548</v>
      </c>
      <c r="B10618" s="545" t="s">
        <v>6156</v>
      </c>
      <c r="C10618" s="545" t="s">
        <v>209</v>
      </c>
      <c r="D10618" s="546">
        <v>45708</v>
      </c>
      <c r="E10618" s="171" t="str">
        <f t="shared" si="165"/>
        <v>2025</v>
      </c>
      <c r="F10618" s="547">
        <v>5130.59</v>
      </c>
      <c r="G10618" s="548">
        <v>0.19</v>
      </c>
      <c r="H10618" s="547">
        <v>4311.42</v>
      </c>
      <c r="I10618" s="545" t="s">
        <v>12637</v>
      </c>
      <c r="J10618" s="545" t="s">
        <v>13307</v>
      </c>
      <c r="K10618" s="545" t="s">
        <v>19722</v>
      </c>
      <c r="L10618" s="545" t="s">
        <v>13413</v>
      </c>
      <c r="M10618" s="548" t="s">
        <v>13758</v>
      </c>
      <c r="N10618" s="545" t="s">
        <v>13413</v>
      </c>
      <c r="O10618" s="545" t="s">
        <v>13413</v>
      </c>
      <c r="P10618" s="549">
        <v>8254</v>
      </c>
      <c r="Q10618" s="549">
        <v>1</v>
      </c>
      <c r="R10618" s="549">
        <v>13</v>
      </c>
      <c r="S10618" s="548">
        <v>2228</v>
      </c>
      <c r="T10618" s="548"/>
      <c r="U10618" s="99"/>
    </row>
    <row r="10619" spans="1:21" ht="19.5" customHeight="1">
      <c r="A10619" s="545">
        <v>105549</v>
      </c>
      <c r="B10619" s="545" t="s">
        <v>9663</v>
      </c>
      <c r="C10619" s="545" t="s">
        <v>216</v>
      </c>
      <c r="D10619" s="546"/>
      <c r="E10619" s="171" t="str">
        <f t="shared" si="165"/>
        <v>1900</v>
      </c>
      <c r="F10619" s="547">
        <v>0</v>
      </c>
      <c r="G10619" s="548">
        <v>0</v>
      </c>
      <c r="H10619" s="547">
        <v>0</v>
      </c>
      <c r="I10619" s="545" t="s">
        <v>12637</v>
      </c>
      <c r="J10619" s="545"/>
      <c r="K10619" s="545" t="s">
        <v>13413</v>
      </c>
      <c r="L10619" s="545" t="s">
        <v>13413</v>
      </c>
      <c r="M10619" s="548" t="s">
        <v>13758</v>
      </c>
      <c r="N10619" s="545" t="s">
        <v>13413</v>
      </c>
      <c r="O10619" s="545" t="s">
        <v>13413</v>
      </c>
      <c r="P10619" s="549">
        <v>8255</v>
      </c>
      <c r="Q10619" s="549">
        <v>1</v>
      </c>
      <c r="R10619" s="549">
        <v>13</v>
      </c>
      <c r="S10619" s="548"/>
      <c r="T10619" s="548"/>
      <c r="U10619" s="99"/>
    </row>
    <row r="10620" spans="1:21" ht="19.5" customHeight="1">
      <c r="A10620" s="545">
        <v>105550</v>
      </c>
      <c r="B10620" s="545" t="s">
        <v>3277</v>
      </c>
      <c r="C10620" s="545" t="s">
        <v>5217</v>
      </c>
      <c r="D10620" s="546">
        <v>46056</v>
      </c>
      <c r="E10620" s="171" t="str">
        <f t="shared" si="165"/>
        <v>2026</v>
      </c>
      <c r="F10620" s="547">
        <v>104130</v>
      </c>
      <c r="G10620" s="548">
        <v>0</v>
      </c>
      <c r="H10620" s="547">
        <v>104130</v>
      </c>
      <c r="I10620" s="545" t="s">
        <v>12653</v>
      </c>
      <c r="J10620" s="545" t="s">
        <v>13299</v>
      </c>
      <c r="K10620" s="545" t="s">
        <v>19723</v>
      </c>
      <c r="L10620" s="545" t="s">
        <v>13413</v>
      </c>
      <c r="M10620" s="548" t="s">
        <v>13813</v>
      </c>
      <c r="N10620" s="545" t="s">
        <v>13413</v>
      </c>
      <c r="O10620" s="545" t="s">
        <v>13413</v>
      </c>
      <c r="P10620" s="549">
        <v>8256</v>
      </c>
      <c r="Q10620" s="549">
        <v>3</v>
      </c>
      <c r="R10620" s="549">
        <v>160</v>
      </c>
      <c r="S10620" s="548">
        <v>443</v>
      </c>
      <c r="T10620" s="548"/>
      <c r="U10620" s="99"/>
    </row>
    <row r="10621" spans="1:21" ht="19.5" customHeight="1">
      <c r="A10621" s="545">
        <v>105551</v>
      </c>
      <c r="B10621" s="545" t="s">
        <v>3284</v>
      </c>
      <c r="C10621" s="545" t="s">
        <v>5217</v>
      </c>
      <c r="D10621" s="546">
        <v>46056</v>
      </c>
      <c r="E10621" s="171" t="str">
        <f t="shared" si="165"/>
        <v>2026</v>
      </c>
      <c r="F10621" s="547">
        <v>174962</v>
      </c>
      <c r="G10621" s="548">
        <v>0</v>
      </c>
      <c r="H10621" s="547">
        <v>174962</v>
      </c>
      <c r="I10621" s="545" t="s">
        <v>12653</v>
      </c>
      <c r="J10621" s="545" t="s">
        <v>13299</v>
      </c>
      <c r="K10621" s="545" t="s">
        <v>19724</v>
      </c>
      <c r="L10621" s="545" t="s">
        <v>13413</v>
      </c>
      <c r="M10621" s="548" t="s">
        <v>13813</v>
      </c>
      <c r="N10621" s="545" t="s">
        <v>13413</v>
      </c>
      <c r="O10621" s="545" t="s">
        <v>13413</v>
      </c>
      <c r="P10621" s="549">
        <v>8257</v>
      </c>
      <c r="Q10621" s="549">
        <v>3</v>
      </c>
      <c r="R10621" s="549">
        <v>160</v>
      </c>
      <c r="S10621" s="548">
        <v>443</v>
      </c>
      <c r="T10621" s="548"/>
      <c r="U10621" s="99"/>
    </row>
    <row r="10622" spans="1:21" ht="19.5" customHeight="1">
      <c r="A10622" s="545">
        <v>105552</v>
      </c>
      <c r="B10622" s="545" t="s">
        <v>3847</v>
      </c>
      <c r="C10622" s="545" t="s">
        <v>216</v>
      </c>
      <c r="D10622" s="546">
        <v>46052</v>
      </c>
      <c r="E10622" s="171" t="str">
        <f t="shared" si="165"/>
        <v>2026</v>
      </c>
      <c r="F10622" s="547">
        <v>41180</v>
      </c>
      <c r="G10622" s="548">
        <v>0</v>
      </c>
      <c r="H10622" s="547">
        <v>41180</v>
      </c>
      <c r="I10622" s="545" t="s">
        <v>12738</v>
      </c>
      <c r="J10622" s="545" t="s">
        <v>13307</v>
      </c>
      <c r="K10622" s="545" t="s">
        <v>13413</v>
      </c>
      <c r="L10622" s="545" t="s">
        <v>13413</v>
      </c>
      <c r="M10622" s="548" t="s">
        <v>13758</v>
      </c>
      <c r="N10622" s="545" t="s">
        <v>13413</v>
      </c>
      <c r="O10622" s="545" t="s">
        <v>13413</v>
      </c>
      <c r="P10622" s="549">
        <v>8258</v>
      </c>
      <c r="Q10622" s="549">
        <v>1</v>
      </c>
      <c r="R10622" s="549">
        <v>32</v>
      </c>
      <c r="S10622" s="548">
        <v>2228</v>
      </c>
      <c r="T10622" s="548"/>
      <c r="U10622" s="99"/>
    </row>
    <row r="10623" spans="1:21" ht="19.5" customHeight="1">
      <c r="A10623" s="545">
        <v>105553</v>
      </c>
      <c r="B10623" s="545" t="s">
        <v>1079</v>
      </c>
      <c r="C10623" s="545" t="s">
        <v>216</v>
      </c>
      <c r="D10623" s="546">
        <v>46052</v>
      </c>
      <c r="E10623" s="171" t="str">
        <f t="shared" si="165"/>
        <v>2026</v>
      </c>
      <c r="F10623" s="547">
        <v>5207023</v>
      </c>
      <c r="G10623" s="548">
        <v>0.19</v>
      </c>
      <c r="H10623" s="547">
        <v>4375649.58</v>
      </c>
      <c r="I10623" s="545" t="s">
        <v>12694</v>
      </c>
      <c r="J10623" s="545" t="s">
        <v>13307</v>
      </c>
      <c r="K10623" s="545" t="s">
        <v>19725</v>
      </c>
      <c r="L10623" s="545" t="s">
        <v>13413</v>
      </c>
      <c r="M10623" s="548" t="s">
        <v>13758</v>
      </c>
      <c r="N10623" s="545" t="s">
        <v>13413</v>
      </c>
      <c r="O10623" s="545" t="s">
        <v>13413</v>
      </c>
      <c r="P10623" s="549">
        <v>8259</v>
      </c>
      <c r="Q10623" s="549">
        <v>1</v>
      </c>
      <c r="R10623" s="549">
        <v>104</v>
      </c>
      <c r="S10623" s="548">
        <v>2228</v>
      </c>
      <c r="T10623" s="548"/>
      <c r="U10623" s="99"/>
    </row>
    <row r="10624" spans="1:21" ht="19.5" customHeight="1">
      <c r="A10624" s="545">
        <v>105554</v>
      </c>
      <c r="B10624" s="545" t="s">
        <v>6155</v>
      </c>
      <c r="C10624" s="545" t="s">
        <v>216</v>
      </c>
      <c r="D10624" s="546">
        <v>45708</v>
      </c>
      <c r="E10624" s="171" t="str">
        <f t="shared" si="165"/>
        <v>2025</v>
      </c>
      <c r="F10624" s="547">
        <v>103323.6</v>
      </c>
      <c r="G10624" s="548">
        <v>0.19</v>
      </c>
      <c r="H10624" s="547">
        <v>86826.55</v>
      </c>
      <c r="I10624" s="545" t="s">
        <v>12973</v>
      </c>
      <c r="J10624" s="545" t="s">
        <v>13307</v>
      </c>
      <c r="K10624" s="545" t="s">
        <v>13413</v>
      </c>
      <c r="L10624" s="545" t="s">
        <v>13413</v>
      </c>
      <c r="M10624" s="548" t="s">
        <v>13758</v>
      </c>
      <c r="N10624" s="545" t="s">
        <v>13413</v>
      </c>
      <c r="O10624" s="545" t="s">
        <v>13413</v>
      </c>
      <c r="P10624" s="549">
        <v>8260</v>
      </c>
      <c r="Q10624" s="549">
        <v>1</v>
      </c>
      <c r="R10624" s="549">
        <v>59</v>
      </c>
      <c r="S10624" s="548">
        <v>2228</v>
      </c>
      <c r="T10624" s="548"/>
      <c r="U10624" s="99"/>
    </row>
    <row r="10625" spans="1:21" ht="19.5" customHeight="1">
      <c r="A10625" s="545">
        <v>105555</v>
      </c>
      <c r="B10625" s="545" t="s">
        <v>1080</v>
      </c>
      <c r="C10625" s="545" t="s">
        <v>216</v>
      </c>
      <c r="D10625" s="546"/>
      <c r="E10625" s="171" t="str">
        <f t="shared" si="165"/>
        <v>1900</v>
      </c>
      <c r="F10625" s="547">
        <v>0</v>
      </c>
      <c r="G10625" s="548">
        <v>0</v>
      </c>
      <c r="H10625" s="547">
        <v>0</v>
      </c>
      <c r="I10625" s="545" t="s">
        <v>12694</v>
      </c>
      <c r="J10625" s="545"/>
      <c r="K10625" s="545" t="s">
        <v>19726</v>
      </c>
      <c r="L10625" s="545" t="s">
        <v>13413</v>
      </c>
      <c r="M10625" s="548" t="s">
        <v>13758</v>
      </c>
      <c r="N10625" s="545" t="s">
        <v>13413</v>
      </c>
      <c r="O10625" s="545" t="s">
        <v>13413</v>
      </c>
      <c r="P10625" s="549">
        <v>8261</v>
      </c>
      <c r="Q10625" s="549">
        <v>1</v>
      </c>
      <c r="R10625" s="549">
        <v>104</v>
      </c>
      <c r="S10625" s="548"/>
      <c r="T10625" s="548"/>
      <c r="U10625" s="99"/>
    </row>
    <row r="10626" spans="1:21" ht="19.5" customHeight="1">
      <c r="A10626" s="545">
        <v>105556</v>
      </c>
      <c r="B10626" s="545" t="s">
        <v>1081</v>
      </c>
      <c r="C10626" s="545" t="s">
        <v>216</v>
      </c>
      <c r="D10626" s="546">
        <v>43543</v>
      </c>
      <c r="E10626" s="171" t="str">
        <f t="shared" si="165"/>
        <v>2019</v>
      </c>
      <c r="F10626" s="547">
        <v>13179469</v>
      </c>
      <c r="G10626" s="548">
        <v>0.19</v>
      </c>
      <c r="H10626" s="547">
        <v>11075184.029999999</v>
      </c>
      <c r="I10626" s="545" t="s">
        <v>12694</v>
      </c>
      <c r="J10626" s="545" t="s">
        <v>13302</v>
      </c>
      <c r="K10626" s="545" t="s">
        <v>19727</v>
      </c>
      <c r="L10626" s="545" t="s">
        <v>13413</v>
      </c>
      <c r="M10626" s="548" t="s">
        <v>13758</v>
      </c>
      <c r="N10626" s="545" t="s">
        <v>13413</v>
      </c>
      <c r="O10626" s="545" t="s">
        <v>13413</v>
      </c>
      <c r="P10626" s="549">
        <v>8262</v>
      </c>
      <c r="Q10626" s="549">
        <v>1</v>
      </c>
      <c r="R10626" s="549">
        <v>104</v>
      </c>
      <c r="S10626" s="548">
        <v>2219</v>
      </c>
      <c r="T10626" s="548"/>
      <c r="U10626" s="99"/>
    </row>
    <row r="10627" spans="1:21" ht="19.5" customHeight="1">
      <c r="A10627" s="545">
        <v>105557</v>
      </c>
      <c r="B10627" s="545" t="s">
        <v>9662</v>
      </c>
      <c r="C10627" s="545" t="s">
        <v>216</v>
      </c>
      <c r="D10627" s="546"/>
      <c r="E10627" s="171" t="str">
        <f t="shared" si="165"/>
        <v>1900</v>
      </c>
      <c r="F10627" s="547">
        <v>0</v>
      </c>
      <c r="G10627" s="548">
        <v>0</v>
      </c>
      <c r="H10627" s="547">
        <v>0</v>
      </c>
      <c r="I10627" s="545" t="s">
        <v>12694</v>
      </c>
      <c r="J10627" s="545"/>
      <c r="K10627" s="545" t="s">
        <v>19728</v>
      </c>
      <c r="L10627" s="545" t="s">
        <v>13413</v>
      </c>
      <c r="M10627" s="548" t="s">
        <v>13758</v>
      </c>
      <c r="N10627" s="545" t="s">
        <v>13413</v>
      </c>
      <c r="O10627" s="545" t="s">
        <v>13413</v>
      </c>
      <c r="P10627" s="549">
        <v>8263</v>
      </c>
      <c r="Q10627" s="549">
        <v>1</v>
      </c>
      <c r="R10627" s="549">
        <v>104</v>
      </c>
      <c r="S10627" s="548"/>
      <c r="T10627" s="548"/>
      <c r="U10627" s="99"/>
    </row>
    <row r="10628" spans="1:21" ht="19.5" customHeight="1">
      <c r="A10628" s="545">
        <v>105558</v>
      </c>
      <c r="B10628" s="545" t="s">
        <v>9661</v>
      </c>
      <c r="C10628" s="545" t="s">
        <v>216</v>
      </c>
      <c r="D10628" s="546"/>
      <c r="E10628" s="171" t="str">
        <f t="shared" ref="E10628:E10691" si="166">TEXT(D10628,"YYYY")</f>
        <v>1900</v>
      </c>
      <c r="F10628" s="547">
        <v>0</v>
      </c>
      <c r="G10628" s="548">
        <v>0</v>
      </c>
      <c r="H10628" s="547">
        <v>0</v>
      </c>
      <c r="I10628" s="545" t="s">
        <v>12694</v>
      </c>
      <c r="J10628" s="545"/>
      <c r="K10628" s="545" t="s">
        <v>19729</v>
      </c>
      <c r="L10628" s="545" t="s">
        <v>13413</v>
      </c>
      <c r="M10628" s="548" t="s">
        <v>13758</v>
      </c>
      <c r="N10628" s="545" t="s">
        <v>13413</v>
      </c>
      <c r="O10628" s="545" t="s">
        <v>13413</v>
      </c>
      <c r="P10628" s="549">
        <v>8264</v>
      </c>
      <c r="Q10628" s="549">
        <v>1</v>
      </c>
      <c r="R10628" s="549">
        <v>104</v>
      </c>
      <c r="S10628" s="548"/>
      <c r="T10628" s="548"/>
      <c r="U10628" s="99"/>
    </row>
    <row r="10629" spans="1:21" ht="19.5" customHeight="1">
      <c r="A10629" s="545">
        <v>105559</v>
      </c>
      <c r="B10629" s="545" t="s">
        <v>8118</v>
      </c>
      <c r="C10629" s="545" t="s">
        <v>216</v>
      </c>
      <c r="D10629" s="546">
        <v>46057</v>
      </c>
      <c r="E10629" s="171" t="str">
        <f t="shared" si="166"/>
        <v>2026</v>
      </c>
      <c r="F10629" s="547">
        <v>68026</v>
      </c>
      <c r="G10629" s="548">
        <v>0.19</v>
      </c>
      <c r="H10629" s="547">
        <v>57164.71</v>
      </c>
      <c r="I10629" s="545" t="s">
        <v>12676</v>
      </c>
      <c r="J10629" s="545" t="s">
        <v>13298</v>
      </c>
      <c r="K10629" s="545" t="s">
        <v>19730</v>
      </c>
      <c r="L10629" s="545" t="s">
        <v>13413</v>
      </c>
      <c r="M10629" s="548" t="s">
        <v>13758</v>
      </c>
      <c r="N10629" s="545" t="s">
        <v>13413</v>
      </c>
      <c r="O10629" s="545" t="s">
        <v>13413</v>
      </c>
      <c r="P10629" s="549">
        <v>8265</v>
      </c>
      <c r="Q10629" s="549">
        <v>1</v>
      </c>
      <c r="R10629" s="549">
        <v>14</v>
      </c>
      <c r="S10629" s="548">
        <v>1012</v>
      </c>
      <c r="T10629" s="548"/>
      <c r="U10629" s="99"/>
    </row>
    <row r="10630" spans="1:21" ht="19.5" customHeight="1">
      <c r="A10630" s="545">
        <v>105560</v>
      </c>
      <c r="B10630" s="545" t="s">
        <v>9660</v>
      </c>
      <c r="C10630" s="545" t="s">
        <v>216</v>
      </c>
      <c r="D10630" s="546"/>
      <c r="E10630" s="171" t="str">
        <f t="shared" si="166"/>
        <v>1900</v>
      </c>
      <c r="F10630" s="547">
        <v>0</v>
      </c>
      <c r="G10630" s="548">
        <v>0</v>
      </c>
      <c r="H10630" s="547">
        <v>0</v>
      </c>
      <c r="I10630" s="545" t="s">
        <v>12676</v>
      </c>
      <c r="J10630" s="545"/>
      <c r="K10630" s="545" t="s">
        <v>19731</v>
      </c>
      <c r="L10630" s="545" t="s">
        <v>13413</v>
      </c>
      <c r="M10630" s="548" t="s">
        <v>13758</v>
      </c>
      <c r="N10630" s="545" t="s">
        <v>13413</v>
      </c>
      <c r="O10630" s="545" t="s">
        <v>13413</v>
      </c>
      <c r="P10630" s="549">
        <v>8266</v>
      </c>
      <c r="Q10630" s="549">
        <v>1</v>
      </c>
      <c r="R10630" s="549">
        <v>14</v>
      </c>
      <c r="S10630" s="548"/>
      <c r="T10630" s="548"/>
      <c r="U10630" s="99"/>
    </row>
    <row r="10631" spans="1:21" ht="19.5" customHeight="1">
      <c r="A10631" s="545">
        <v>105561</v>
      </c>
      <c r="B10631" s="545" t="s">
        <v>9659</v>
      </c>
      <c r="C10631" s="545" t="s">
        <v>216</v>
      </c>
      <c r="D10631" s="546"/>
      <c r="E10631" s="171" t="str">
        <f t="shared" si="166"/>
        <v>1900</v>
      </c>
      <c r="F10631" s="547">
        <v>0</v>
      </c>
      <c r="G10631" s="548">
        <v>0</v>
      </c>
      <c r="H10631" s="547">
        <v>0</v>
      </c>
      <c r="I10631" s="545" t="s">
        <v>12676</v>
      </c>
      <c r="J10631" s="545"/>
      <c r="K10631" s="545" t="s">
        <v>19732</v>
      </c>
      <c r="L10631" s="545" t="s">
        <v>13413</v>
      </c>
      <c r="M10631" s="548" t="s">
        <v>13758</v>
      </c>
      <c r="N10631" s="545" t="s">
        <v>13413</v>
      </c>
      <c r="O10631" s="545" t="s">
        <v>13413</v>
      </c>
      <c r="P10631" s="549">
        <v>8267</v>
      </c>
      <c r="Q10631" s="549">
        <v>1</v>
      </c>
      <c r="R10631" s="549">
        <v>14</v>
      </c>
      <c r="S10631" s="548"/>
      <c r="T10631" s="548"/>
      <c r="U10631" s="99"/>
    </row>
    <row r="10632" spans="1:21" ht="19.5" customHeight="1">
      <c r="A10632" s="545">
        <v>105562</v>
      </c>
      <c r="B10632" s="545" t="s">
        <v>9658</v>
      </c>
      <c r="C10632" s="545" t="s">
        <v>216</v>
      </c>
      <c r="D10632" s="546"/>
      <c r="E10632" s="171" t="str">
        <f t="shared" si="166"/>
        <v>1900</v>
      </c>
      <c r="F10632" s="547">
        <v>0</v>
      </c>
      <c r="G10632" s="548">
        <v>0</v>
      </c>
      <c r="H10632" s="547">
        <v>0</v>
      </c>
      <c r="I10632" s="545" t="s">
        <v>12676</v>
      </c>
      <c r="J10632" s="545"/>
      <c r="K10632" s="545" t="s">
        <v>19733</v>
      </c>
      <c r="L10632" s="545" t="s">
        <v>13413</v>
      </c>
      <c r="M10632" s="548" t="s">
        <v>13758</v>
      </c>
      <c r="N10632" s="545" t="s">
        <v>13413</v>
      </c>
      <c r="O10632" s="545" t="s">
        <v>13413</v>
      </c>
      <c r="P10632" s="549">
        <v>8268</v>
      </c>
      <c r="Q10632" s="549">
        <v>1</v>
      </c>
      <c r="R10632" s="549">
        <v>14</v>
      </c>
      <c r="S10632" s="548"/>
      <c r="T10632" s="548"/>
      <c r="U10632" s="99"/>
    </row>
    <row r="10633" spans="1:21" ht="19.5" customHeight="1">
      <c r="A10633" s="545">
        <v>105563</v>
      </c>
      <c r="B10633" s="545" t="s">
        <v>9657</v>
      </c>
      <c r="C10633" s="545" t="s">
        <v>216</v>
      </c>
      <c r="D10633" s="546"/>
      <c r="E10633" s="171" t="str">
        <f t="shared" si="166"/>
        <v>1900</v>
      </c>
      <c r="F10633" s="547">
        <v>0</v>
      </c>
      <c r="G10633" s="548">
        <v>0</v>
      </c>
      <c r="H10633" s="547">
        <v>0</v>
      </c>
      <c r="I10633" s="545" t="s">
        <v>12676</v>
      </c>
      <c r="J10633" s="545"/>
      <c r="K10633" s="545" t="s">
        <v>19733</v>
      </c>
      <c r="L10633" s="545" t="s">
        <v>13413</v>
      </c>
      <c r="M10633" s="548" t="s">
        <v>13758</v>
      </c>
      <c r="N10633" s="545" t="s">
        <v>13413</v>
      </c>
      <c r="O10633" s="545" t="s">
        <v>13413</v>
      </c>
      <c r="P10633" s="549">
        <v>8269</v>
      </c>
      <c r="Q10633" s="549">
        <v>1</v>
      </c>
      <c r="R10633" s="549">
        <v>14</v>
      </c>
      <c r="S10633" s="548"/>
      <c r="T10633" s="548"/>
      <c r="U10633" s="99"/>
    </row>
    <row r="10634" spans="1:21" ht="19.5" customHeight="1">
      <c r="A10634" s="545">
        <v>105564</v>
      </c>
      <c r="B10634" s="545" t="s">
        <v>7608</v>
      </c>
      <c r="C10634" s="545" t="s">
        <v>209</v>
      </c>
      <c r="D10634" s="546">
        <v>43662</v>
      </c>
      <c r="E10634" s="171" t="str">
        <f t="shared" si="166"/>
        <v>2019</v>
      </c>
      <c r="F10634" s="547">
        <v>11550</v>
      </c>
      <c r="G10634" s="548">
        <v>0.19</v>
      </c>
      <c r="H10634" s="547">
        <v>9705.8799999999992</v>
      </c>
      <c r="I10634" s="545" t="s">
        <v>12648</v>
      </c>
      <c r="J10634" s="545" t="s">
        <v>13393</v>
      </c>
      <c r="K10634" s="545" t="s">
        <v>13413</v>
      </c>
      <c r="L10634" s="545" t="s">
        <v>13413</v>
      </c>
      <c r="M10634" s="548" t="s">
        <v>13758</v>
      </c>
      <c r="N10634" s="545" t="s">
        <v>13413</v>
      </c>
      <c r="O10634" s="545" t="s">
        <v>13413</v>
      </c>
      <c r="P10634" s="549">
        <v>8270</v>
      </c>
      <c r="Q10634" s="549">
        <v>1</v>
      </c>
      <c r="R10634" s="549">
        <v>67</v>
      </c>
      <c r="S10634" s="548">
        <v>1633</v>
      </c>
      <c r="T10634" s="548"/>
      <c r="U10634" s="99"/>
    </row>
    <row r="10635" spans="1:21" ht="19.5" customHeight="1">
      <c r="A10635" s="545">
        <v>105565</v>
      </c>
      <c r="B10635" s="545" t="s">
        <v>1893</v>
      </c>
      <c r="C10635" s="545" t="s">
        <v>216</v>
      </c>
      <c r="D10635" s="546">
        <v>45708</v>
      </c>
      <c r="E10635" s="171" t="str">
        <f t="shared" si="166"/>
        <v>2025</v>
      </c>
      <c r="F10635" s="547">
        <v>145879.53</v>
      </c>
      <c r="G10635" s="548">
        <v>0.19</v>
      </c>
      <c r="H10635" s="547">
        <v>122587.84</v>
      </c>
      <c r="I10635" s="545" t="s">
        <v>12699</v>
      </c>
      <c r="J10635" s="545" t="s">
        <v>13307</v>
      </c>
      <c r="K10635" s="545" t="s">
        <v>13413</v>
      </c>
      <c r="L10635" s="545" t="s">
        <v>13413</v>
      </c>
      <c r="M10635" s="548" t="s">
        <v>13758</v>
      </c>
      <c r="N10635" s="545" t="s">
        <v>13413</v>
      </c>
      <c r="O10635" s="545" t="s">
        <v>13413</v>
      </c>
      <c r="P10635" s="549">
        <v>8271</v>
      </c>
      <c r="Q10635" s="549">
        <v>1</v>
      </c>
      <c r="R10635" s="549">
        <v>130</v>
      </c>
      <c r="S10635" s="548">
        <v>2228</v>
      </c>
      <c r="T10635" s="548"/>
      <c r="U10635" s="99"/>
    </row>
    <row r="10636" spans="1:21" ht="19.5" customHeight="1">
      <c r="A10636" s="545">
        <v>105566</v>
      </c>
      <c r="B10636" s="545" t="s">
        <v>1897</v>
      </c>
      <c r="C10636" s="545" t="s">
        <v>216</v>
      </c>
      <c r="D10636" s="546">
        <v>45708</v>
      </c>
      <c r="E10636" s="171" t="str">
        <f t="shared" si="166"/>
        <v>2025</v>
      </c>
      <c r="F10636" s="547">
        <v>233147.79</v>
      </c>
      <c r="G10636" s="548">
        <v>0.19</v>
      </c>
      <c r="H10636" s="547">
        <v>195922.51</v>
      </c>
      <c r="I10636" s="545" t="s">
        <v>12699</v>
      </c>
      <c r="J10636" s="545" t="s">
        <v>13307</v>
      </c>
      <c r="K10636" s="545" t="s">
        <v>13413</v>
      </c>
      <c r="L10636" s="545" t="s">
        <v>13413</v>
      </c>
      <c r="M10636" s="548" t="s">
        <v>13758</v>
      </c>
      <c r="N10636" s="545" t="s">
        <v>13413</v>
      </c>
      <c r="O10636" s="545" t="s">
        <v>13413</v>
      </c>
      <c r="P10636" s="549">
        <v>8272</v>
      </c>
      <c r="Q10636" s="549">
        <v>1</v>
      </c>
      <c r="R10636" s="549">
        <v>130</v>
      </c>
      <c r="S10636" s="548">
        <v>2228</v>
      </c>
      <c r="T10636" s="548"/>
      <c r="U10636" s="99"/>
    </row>
    <row r="10637" spans="1:21" ht="19.5" customHeight="1">
      <c r="A10637" s="545">
        <v>105567</v>
      </c>
      <c r="B10637" s="545" t="s">
        <v>6154</v>
      </c>
      <c r="C10637" s="545" t="s">
        <v>216</v>
      </c>
      <c r="D10637" s="546">
        <v>45708</v>
      </c>
      <c r="E10637" s="171" t="str">
        <f t="shared" si="166"/>
        <v>2025</v>
      </c>
      <c r="F10637" s="547">
        <v>205936.37</v>
      </c>
      <c r="G10637" s="548">
        <v>0.19</v>
      </c>
      <c r="H10637" s="547">
        <v>173055.77</v>
      </c>
      <c r="I10637" s="545" t="s">
        <v>12699</v>
      </c>
      <c r="J10637" s="545" t="s">
        <v>13307</v>
      </c>
      <c r="K10637" s="545" t="s">
        <v>13413</v>
      </c>
      <c r="L10637" s="545" t="s">
        <v>13413</v>
      </c>
      <c r="M10637" s="548" t="s">
        <v>13758</v>
      </c>
      <c r="N10637" s="545" t="s">
        <v>13413</v>
      </c>
      <c r="O10637" s="545" t="s">
        <v>13413</v>
      </c>
      <c r="P10637" s="549">
        <v>8273</v>
      </c>
      <c r="Q10637" s="549">
        <v>1</v>
      </c>
      <c r="R10637" s="549">
        <v>130</v>
      </c>
      <c r="S10637" s="548">
        <v>2228</v>
      </c>
      <c r="T10637" s="548"/>
      <c r="U10637" s="99"/>
    </row>
    <row r="10638" spans="1:21" ht="19.5" customHeight="1">
      <c r="A10638" s="545">
        <v>105568</v>
      </c>
      <c r="B10638" s="545" t="s">
        <v>9656</v>
      </c>
      <c r="C10638" s="545" t="s">
        <v>216</v>
      </c>
      <c r="D10638" s="546"/>
      <c r="E10638" s="171" t="str">
        <f t="shared" si="166"/>
        <v>1900</v>
      </c>
      <c r="F10638" s="547">
        <v>0</v>
      </c>
      <c r="G10638" s="548">
        <v>0</v>
      </c>
      <c r="H10638" s="547">
        <v>0</v>
      </c>
      <c r="I10638" s="545" t="s">
        <v>12650</v>
      </c>
      <c r="J10638" s="545"/>
      <c r="K10638" s="545" t="s">
        <v>13413</v>
      </c>
      <c r="L10638" s="545" t="s">
        <v>13413</v>
      </c>
      <c r="M10638" s="548" t="s">
        <v>13758</v>
      </c>
      <c r="N10638" s="545" t="s">
        <v>13413</v>
      </c>
      <c r="O10638" s="545" t="s">
        <v>13413</v>
      </c>
      <c r="P10638" s="549">
        <v>8274</v>
      </c>
      <c r="Q10638" s="549">
        <v>1</v>
      </c>
      <c r="R10638" s="549">
        <v>127</v>
      </c>
      <c r="S10638" s="548"/>
      <c r="T10638" s="548"/>
      <c r="U10638" s="99"/>
    </row>
    <row r="10639" spans="1:21" ht="19.5" customHeight="1">
      <c r="A10639" s="545">
        <v>105569</v>
      </c>
      <c r="B10639" s="545" t="s">
        <v>9655</v>
      </c>
      <c r="C10639" s="545" t="s">
        <v>216</v>
      </c>
      <c r="D10639" s="546">
        <v>46052</v>
      </c>
      <c r="E10639" s="171" t="str">
        <f t="shared" si="166"/>
        <v>2026</v>
      </c>
      <c r="F10639" s="547">
        <v>1172267</v>
      </c>
      <c r="G10639" s="548">
        <v>0.19</v>
      </c>
      <c r="H10639" s="547">
        <v>985098.32</v>
      </c>
      <c r="I10639" s="545" t="s">
        <v>12650</v>
      </c>
      <c r="J10639" s="545" t="s">
        <v>13307</v>
      </c>
      <c r="K10639" s="545" t="s">
        <v>19734</v>
      </c>
      <c r="L10639" s="545" t="s">
        <v>13413</v>
      </c>
      <c r="M10639" s="548" t="s">
        <v>13758</v>
      </c>
      <c r="N10639" s="545" t="s">
        <v>13413</v>
      </c>
      <c r="O10639" s="545" t="s">
        <v>13413</v>
      </c>
      <c r="P10639" s="549">
        <v>8275</v>
      </c>
      <c r="Q10639" s="549">
        <v>1</v>
      </c>
      <c r="R10639" s="549">
        <v>127</v>
      </c>
      <c r="S10639" s="548">
        <v>2228</v>
      </c>
      <c r="T10639" s="548"/>
      <c r="U10639" s="99"/>
    </row>
    <row r="10640" spans="1:21" ht="19.5" customHeight="1">
      <c r="A10640" s="545">
        <v>105570</v>
      </c>
      <c r="B10640" s="545" t="s">
        <v>1889</v>
      </c>
      <c r="C10640" s="545" t="s">
        <v>216</v>
      </c>
      <c r="D10640" s="546"/>
      <c r="E10640" s="171" t="str">
        <f t="shared" si="166"/>
        <v>1900</v>
      </c>
      <c r="F10640" s="547">
        <v>0</v>
      </c>
      <c r="G10640" s="548">
        <v>0</v>
      </c>
      <c r="H10640" s="547">
        <v>0</v>
      </c>
      <c r="I10640" s="545" t="s">
        <v>12699</v>
      </c>
      <c r="J10640" s="545"/>
      <c r="K10640" s="545" t="s">
        <v>13413</v>
      </c>
      <c r="L10640" s="545" t="s">
        <v>13413</v>
      </c>
      <c r="M10640" s="548" t="s">
        <v>13758</v>
      </c>
      <c r="N10640" s="545" t="s">
        <v>13413</v>
      </c>
      <c r="O10640" s="545" t="s">
        <v>13413</v>
      </c>
      <c r="P10640" s="549">
        <v>8276</v>
      </c>
      <c r="Q10640" s="549">
        <v>1</v>
      </c>
      <c r="R10640" s="549">
        <v>130</v>
      </c>
      <c r="S10640" s="548"/>
      <c r="T10640" s="548"/>
      <c r="U10640" s="99"/>
    </row>
    <row r="10641" spans="1:21" ht="19.5" customHeight="1">
      <c r="A10641" s="545">
        <v>105571</v>
      </c>
      <c r="B10641" s="545" t="s">
        <v>1899</v>
      </c>
      <c r="C10641" s="545" t="s">
        <v>216</v>
      </c>
      <c r="D10641" s="546"/>
      <c r="E10641" s="171" t="str">
        <f t="shared" si="166"/>
        <v>1900</v>
      </c>
      <c r="F10641" s="547">
        <v>0</v>
      </c>
      <c r="G10641" s="548">
        <v>0</v>
      </c>
      <c r="H10641" s="547">
        <v>0</v>
      </c>
      <c r="I10641" s="545" t="s">
        <v>12699</v>
      </c>
      <c r="J10641" s="545"/>
      <c r="K10641" s="545" t="s">
        <v>13413</v>
      </c>
      <c r="L10641" s="545" t="s">
        <v>13413</v>
      </c>
      <c r="M10641" s="548" t="s">
        <v>13758</v>
      </c>
      <c r="N10641" s="545" t="s">
        <v>13413</v>
      </c>
      <c r="O10641" s="545" t="s">
        <v>13413</v>
      </c>
      <c r="P10641" s="549">
        <v>8277</v>
      </c>
      <c r="Q10641" s="549">
        <v>1</v>
      </c>
      <c r="R10641" s="549">
        <v>130</v>
      </c>
      <c r="S10641" s="548"/>
      <c r="T10641" s="548"/>
      <c r="U10641" s="99"/>
    </row>
    <row r="10642" spans="1:21" ht="19.5" customHeight="1">
      <c r="A10642" s="545">
        <v>105572</v>
      </c>
      <c r="B10642" s="545" t="s">
        <v>1891</v>
      </c>
      <c r="C10642" s="545" t="s">
        <v>216</v>
      </c>
      <c r="D10642" s="546"/>
      <c r="E10642" s="171" t="str">
        <f t="shared" si="166"/>
        <v>1900</v>
      </c>
      <c r="F10642" s="547">
        <v>0</v>
      </c>
      <c r="G10642" s="548">
        <v>0</v>
      </c>
      <c r="H10642" s="547">
        <v>0</v>
      </c>
      <c r="I10642" s="545" t="s">
        <v>12699</v>
      </c>
      <c r="J10642" s="545"/>
      <c r="K10642" s="545" t="s">
        <v>13413</v>
      </c>
      <c r="L10642" s="545" t="s">
        <v>13413</v>
      </c>
      <c r="M10642" s="548" t="s">
        <v>13758</v>
      </c>
      <c r="N10642" s="545" t="s">
        <v>13413</v>
      </c>
      <c r="O10642" s="545" t="s">
        <v>13413</v>
      </c>
      <c r="P10642" s="549">
        <v>8278</v>
      </c>
      <c r="Q10642" s="549">
        <v>1</v>
      </c>
      <c r="R10642" s="549">
        <v>130</v>
      </c>
      <c r="S10642" s="548"/>
      <c r="T10642" s="548"/>
      <c r="U10642" s="99"/>
    </row>
    <row r="10643" spans="1:21" ht="19.5" customHeight="1">
      <c r="A10643" s="545">
        <v>105574</v>
      </c>
      <c r="B10643" s="545" t="s">
        <v>1890</v>
      </c>
      <c r="C10643" s="545" t="s">
        <v>216</v>
      </c>
      <c r="D10643" s="546"/>
      <c r="E10643" s="171" t="str">
        <f t="shared" si="166"/>
        <v>1900</v>
      </c>
      <c r="F10643" s="547">
        <v>0</v>
      </c>
      <c r="G10643" s="548">
        <v>0</v>
      </c>
      <c r="H10643" s="547">
        <v>0</v>
      </c>
      <c r="I10643" s="545" t="s">
        <v>12699</v>
      </c>
      <c r="J10643" s="545"/>
      <c r="K10643" s="545" t="s">
        <v>13413</v>
      </c>
      <c r="L10643" s="545" t="s">
        <v>13413</v>
      </c>
      <c r="M10643" s="548" t="s">
        <v>13758</v>
      </c>
      <c r="N10643" s="545" t="s">
        <v>13413</v>
      </c>
      <c r="O10643" s="545" t="s">
        <v>13413</v>
      </c>
      <c r="P10643" s="549">
        <v>8279</v>
      </c>
      <c r="Q10643" s="549">
        <v>1</v>
      </c>
      <c r="R10643" s="549">
        <v>130</v>
      </c>
      <c r="S10643" s="548"/>
      <c r="T10643" s="548"/>
      <c r="U10643" s="99"/>
    </row>
    <row r="10644" spans="1:21" ht="19.5" customHeight="1">
      <c r="A10644" s="545">
        <v>105575</v>
      </c>
      <c r="B10644" s="545" t="s">
        <v>6153</v>
      </c>
      <c r="C10644" s="545" t="s">
        <v>216</v>
      </c>
      <c r="D10644" s="546">
        <v>45708</v>
      </c>
      <c r="E10644" s="171" t="str">
        <f t="shared" si="166"/>
        <v>2025</v>
      </c>
      <c r="F10644" s="547">
        <v>1259610.3500000001</v>
      </c>
      <c r="G10644" s="548">
        <v>0.19</v>
      </c>
      <c r="H10644" s="547">
        <v>1058496.1000000001</v>
      </c>
      <c r="I10644" s="545" t="s">
        <v>12650</v>
      </c>
      <c r="J10644" s="545" t="s">
        <v>13307</v>
      </c>
      <c r="K10644" s="545" t="s">
        <v>19735</v>
      </c>
      <c r="L10644" s="545" t="s">
        <v>13413</v>
      </c>
      <c r="M10644" s="548" t="s">
        <v>13758</v>
      </c>
      <c r="N10644" s="545" t="s">
        <v>13413</v>
      </c>
      <c r="O10644" s="545" t="s">
        <v>13413</v>
      </c>
      <c r="P10644" s="549">
        <v>8280</v>
      </c>
      <c r="Q10644" s="549">
        <v>1</v>
      </c>
      <c r="R10644" s="549">
        <v>127</v>
      </c>
      <c r="S10644" s="548">
        <v>2228</v>
      </c>
      <c r="T10644" s="548"/>
      <c r="U10644" s="99"/>
    </row>
    <row r="10645" spans="1:21" ht="19.5" customHeight="1">
      <c r="A10645" s="545">
        <v>105576</v>
      </c>
      <c r="B10645" s="545" t="s">
        <v>6152</v>
      </c>
      <c r="C10645" s="545" t="s">
        <v>221</v>
      </c>
      <c r="D10645" s="546">
        <v>46052</v>
      </c>
      <c r="E10645" s="171" t="str">
        <f t="shared" si="166"/>
        <v>2026</v>
      </c>
      <c r="F10645" s="547">
        <v>378437</v>
      </c>
      <c r="G10645" s="548">
        <v>0.19</v>
      </c>
      <c r="H10645" s="547">
        <v>318014.28999999998</v>
      </c>
      <c r="I10645" s="545" t="s">
        <v>12684</v>
      </c>
      <c r="J10645" s="545" t="s">
        <v>13307</v>
      </c>
      <c r="K10645" s="545" t="s">
        <v>19736</v>
      </c>
      <c r="L10645" s="545" t="s">
        <v>13413</v>
      </c>
      <c r="M10645" s="548" t="s">
        <v>13758</v>
      </c>
      <c r="N10645" s="545" t="s">
        <v>13413</v>
      </c>
      <c r="O10645" s="545" t="s">
        <v>13413</v>
      </c>
      <c r="P10645" s="549">
        <v>8281</v>
      </c>
      <c r="Q10645" s="549">
        <v>1</v>
      </c>
      <c r="R10645" s="549">
        <v>95</v>
      </c>
      <c r="S10645" s="548">
        <v>2228</v>
      </c>
      <c r="T10645" s="548"/>
      <c r="U10645" s="99"/>
    </row>
    <row r="10646" spans="1:21" ht="19.5" customHeight="1">
      <c r="A10646" s="545">
        <v>105577</v>
      </c>
      <c r="B10646" s="545" t="s">
        <v>8428</v>
      </c>
      <c r="C10646" s="545" t="s">
        <v>216</v>
      </c>
      <c r="D10646" s="546">
        <v>44680</v>
      </c>
      <c r="E10646" s="171" t="str">
        <f t="shared" si="166"/>
        <v>2022</v>
      </c>
      <c r="F10646" s="547">
        <v>26769</v>
      </c>
      <c r="G10646" s="548">
        <v>0.19</v>
      </c>
      <c r="H10646" s="547">
        <v>22494.959999999999</v>
      </c>
      <c r="I10646" s="545" t="s">
        <v>12657</v>
      </c>
      <c r="J10646" s="545" t="s">
        <v>13296</v>
      </c>
      <c r="K10646" s="545" t="s">
        <v>19737</v>
      </c>
      <c r="L10646" s="545" t="s">
        <v>13413</v>
      </c>
      <c r="M10646" s="548" t="s">
        <v>13758</v>
      </c>
      <c r="N10646" s="545" t="s">
        <v>13413</v>
      </c>
      <c r="O10646" s="545" t="s">
        <v>13413</v>
      </c>
      <c r="P10646" s="549">
        <v>8282</v>
      </c>
      <c r="Q10646" s="549">
        <v>1</v>
      </c>
      <c r="R10646" s="549">
        <v>153</v>
      </c>
      <c r="S10646" s="548">
        <v>2218</v>
      </c>
      <c r="T10646" s="548"/>
      <c r="U10646" s="99"/>
    </row>
    <row r="10647" spans="1:21" ht="19.5" customHeight="1">
      <c r="A10647" s="545">
        <v>105578</v>
      </c>
      <c r="B10647" s="545" t="s">
        <v>9654</v>
      </c>
      <c r="C10647" s="545" t="s">
        <v>216</v>
      </c>
      <c r="D10647" s="546"/>
      <c r="E10647" s="171" t="str">
        <f t="shared" si="166"/>
        <v>1900</v>
      </c>
      <c r="F10647" s="547">
        <v>0</v>
      </c>
      <c r="G10647" s="548">
        <v>0</v>
      </c>
      <c r="H10647" s="547">
        <v>0</v>
      </c>
      <c r="I10647" s="545" t="s">
        <v>12650</v>
      </c>
      <c r="J10647" s="545"/>
      <c r="K10647" s="545" t="s">
        <v>19738</v>
      </c>
      <c r="L10647" s="545" t="s">
        <v>13413</v>
      </c>
      <c r="M10647" s="548" t="s">
        <v>13758</v>
      </c>
      <c r="N10647" s="545" t="s">
        <v>13413</v>
      </c>
      <c r="O10647" s="545" t="s">
        <v>13413</v>
      </c>
      <c r="P10647" s="549">
        <v>8283</v>
      </c>
      <c r="Q10647" s="549">
        <v>1</v>
      </c>
      <c r="R10647" s="549">
        <v>127</v>
      </c>
      <c r="S10647" s="548"/>
      <c r="T10647" s="548"/>
      <c r="U10647" s="99"/>
    </row>
    <row r="10648" spans="1:21" ht="19.5" customHeight="1">
      <c r="A10648" s="545">
        <v>105579</v>
      </c>
      <c r="B10648" s="545" t="s">
        <v>6151</v>
      </c>
      <c r="C10648" s="545" t="s">
        <v>216</v>
      </c>
      <c r="D10648" s="546">
        <v>46052</v>
      </c>
      <c r="E10648" s="171" t="str">
        <f t="shared" si="166"/>
        <v>2026</v>
      </c>
      <c r="F10648" s="547">
        <v>13190337</v>
      </c>
      <c r="G10648" s="548">
        <v>0.19</v>
      </c>
      <c r="H10648" s="547">
        <v>11084316.810000001</v>
      </c>
      <c r="I10648" s="545" t="s">
        <v>12650</v>
      </c>
      <c r="J10648" s="545" t="s">
        <v>13307</v>
      </c>
      <c r="K10648" s="545" t="s">
        <v>19738</v>
      </c>
      <c r="L10648" s="545" t="s">
        <v>13413</v>
      </c>
      <c r="M10648" s="548" t="s">
        <v>13758</v>
      </c>
      <c r="N10648" s="545" t="s">
        <v>13413</v>
      </c>
      <c r="O10648" s="545" t="s">
        <v>13413</v>
      </c>
      <c r="P10648" s="549">
        <v>8284</v>
      </c>
      <c r="Q10648" s="549">
        <v>1</v>
      </c>
      <c r="R10648" s="549">
        <v>127</v>
      </c>
      <c r="S10648" s="548">
        <v>2228</v>
      </c>
      <c r="T10648" s="548"/>
      <c r="U10648" s="99"/>
    </row>
    <row r="10649" spans="1:21" ht="19.5" customHeight="1">
      <c r="A10649" s="545">
        <v>105580</v>
      </c>
      <c r="B10649" s="545" t="s">
        <v>9653</v>
      </c>
      <c r="C10649" s="545" t="s">
        <v>216</v>
      </c>
      <c r="D10649" s="546"/>
      <c r="E10649" s="171" t="str">
        <f t="shared" si="166"/>
        <v>1900</v>
      </c>
      <c r="F10649" s="547">
        <v>0</v>
      </c>
      <c r="G10649" s="548">
        <v>0</v>
      </c>
      <c r="H10649" s="547">
        <v>0</v>
      </c>
      <c r="I10649" s="545" t="s">
        <v>12650</v>
      </c>
      <c r="J10649" s="545"/>
      <c r="K10649" s="545" t="s">
        <v>19738</v>
      </c>
      <c r="L10649" s="545" t="s">
        <v>13413</v>
      </c>
      <c r="M10649" s="548" t="s">
        <v>13758</v>
      </c>
      <c r="N10649" s="545" t="s">
        <v>13413</v>
      </c>
      <c r="O10649" s="545" t="s">
        <v>13413</v>
      </c>
      <c r="P10649" s="549">
        <v>8285</v>
      </c>
      <c r="Q10649" s="549">
        <v>1</v>
      </c>
      <c r="R10649" s="549">
        <v>127</v>
      </c>
      <c r="S10649" s="548"/>
      <c r="T10649" s="548"/>
      <c r="U10649" s="99"/>
    </row>
    <row r="10650" spans="1:21" ht="19.5" customHeight="1">
      <c r="A10650" s="545">
        <v>105581</v>
      </c>
      <c r="B10650" s="545" t="s">
        <v>9652</v>
      </c>
      <c r="C10650" s="545" t="s">
        <v>216</v>
      </c>
      <c r="D10650" s="546"/>
      <c r="E10650" s="171" t="str">
        <f t="shared" si="166"/>
        <v>1900</v>
      </c>
      <c r="F10650" s="547">
        <v>0</v>
      </c>
      <c r="G10650" s="548">
        <v>0</v>
      </c>
      <c r="H10650" s="547">
        <v>0</v>
      </c>
      <c r="I10650" s="545" t="s">
        <v>12650</v>
      </c>
      <c r="J10650" s="545"/>
      <c r="K10650" s="545" t="s">
        <v>19739</v>
      </c>
      <c r="L10650" s="545" t="s">
        <v>13413</v>
      </c>
      <c r="M10650" s="548" t="s">
        <v>13758</v>
      </c>
      <c r="N10650" s="545" t="s">
        <v>13413</v>
      </c>
      <c r="O10650" s="545" t="s">
        <v>13413</v>
      </c>
      <c r="P10650" s="549">
        <v>8286</v>
      </c>
      <c r="Q10650" s="549">
        <v>1</v>
      </c>
      <c r="R10650" s="549">
        <v>127</v>
      </c>
      <c r="S10650" s="548"/>
      <c r="T10650" s="548"/>
      <c r="U10650" s="99"/>
    </row>
    <row r="10651" spans="1:21" ht="19.5" customHeight="1">
      <c r="A10651" s="545">
        <v>105582</v>
      </c>
      <c r="B10651" s="545" t="s">
        <v>9651</v>
      </c>
      <c r="C10651" s="545" t="s">
        <v>216</v>
      </c>
      <c r="D10651" s="546"/>
      <c r="E10651" s="171" t="str">
        <f t="shared" si="166"/>
        <v>1900</v>
      </c>
      <c r="F10651" s="547">
        <v>0</v>
      </c>
      <c r="G10651" s="548">
        <v>0</v>
      </c>
      <c r="H10651" s="547">
        <v>0</v>
      </c>
      <c r="I10651" s="545" t="s">
        <v>12957</v>
      </c>
      <c r="J10651" s="545"/>
      <c r="K10651" s="545" t="s">
        <v>19740</v>
      </c>
      <c r="L10651" s="545" t="s">
        <v>13413</v>
      </c>
      <c r="M10651" s="548" t="s">
        <v>13758</v>
      </c>
      <c r="N10651" s="545" t="s">
        <v>13413</v>
      </c>
      <c r="O10651" s="545" t="s">
        <v>13413</v>
      </c>
      <c r="P10651" s="549">
        <v>8287</v>
      </c>
      <c r="Q10651" s="549">
        <v>1</v>
      </c>
      <c r="R10651" s="549">
        <v>42</v>
      </c>
      <c r="S10651" s="548"/>
      <c r="T10651" s="548"/>
      <c r="U10651" s="99"/>
    </row>
    <row r="10652" spans="1:21" ht="19.5" customHeight="1">
      <c r="A10652" s="545">
        <v>105583</v>
      </c>
      <c r="B10652" s="545" t="s">
        <v>7347</v>
      </c>
      <c r="C10652" s="545" t="s">
        <v>216</v>
      </c>
      <c r="D10652" s="546">
        <v>43802</v>
      </c>
      <c r="E10652" s="171" t="str">
        <f t="shared" si="166"/>
        <v>2019</v>
      </c>
      <c r="F10652" s="547">
        <v>3132000</v>
      </c>
      <c r="G10652" s="548">
        <v>0.16</v>
      </c>
      <c r="H10652" s="547">
        <v>2700000</v>
      </c>
      <c r="I10652" s="545" t="s">
        <v>12957</v>
      </c>
      <c r="J10652" s="545" t="s">
        <v>13394</v>
      </c>
      <c r="K10652" s="545" t="s">
        <v>19741</v>
      </c>
      <c r="L10652" s="545" t="s">
        <v>13413</v>
      </c>
      <c r="M10652" s="548" t="s">
        <v>13758</v>
      </c>
      <c r="N10652" s="545" t="s">
        <v>13413</v>
      </c>
      <c r="O10652" s="545" t="s">
        <v>13413</v>
      </c>
      <c r="P10652" s="549">
        <v>8288</v>
      </c>
      <c r="Q10652" s="549">
        <v>1</v>
      </c>
      <c r="R10652" s="549">
        <v>42</v>
      </c>
      <c r="S10652" s="548">
        <v>1639</v>
      </c>
      <c r="T10652" s="548"/>
      <c r="U10652" s="99"/>
    </row>
    <row r="10653" spans="1:21" ht="19.5" customHeight="1">
      <c r="A10653" s="545">
        <v>105584</v>
      </c>
      <c r="B10653" s="545" t="s">
        <v>7346</v>
      </c>
      <c r="C10653" s="545" t="s">
        <v>216</v>
      </c>
      <c r="D10653" s="546">
        <v>43802</v>
      </c>
      <c r="E10653" s="171" t="str">
        <f t="shared" si="166"/>
        <v>2019</v>
      </c>
      <c r="F10653" s="547">
        <v>1635600</v>
      </c>
      <c r="G10653" s="548">
        <v>0.16</v>
      </c>
      <c r="H10653" s="547">
        <v>1410000</v>
      </c>
      <c r="I10653" s="545" t="s">
        <v>12957</v>
      </c>
      <c r="J10653" s="545" t="s">
        <v>13394</v>
      </c>
      <c r="K10653" s="545" t="s">
        <v>19742</v>
      </c>
      <c r="L10653" s="545" t="s">
        <v>13413</v>
      </c>
      <c r="M10653" s="548" t="s">
        <v>13758</v>
      </c>
      <c r="N10653" s="545" t="s">
        <v>13413</v>
      </c>
      <c r="O10653" s="545" t="s">
        <v>13413</v>
      </c>
      <c r="P10653" s="549">
        <v>8289</v>
      </c>
      <c r="Q10653" s="549">
        <v>1</v>
      </c>
      <c r="R10653" s="549">
        <v>42</v>
      </c>
      <c r="S10653" s="548">
        <v>1639</v>
      </c>
      <c r="T10653" s="548"/>
      <c r="U10653" s="99"/>
    </row>
    <row r="10654" spans="1:21" ht="19.5" customHeight="1">
      <c r="A10654" s="545">
        <v>105585</v>
      </c>
      <c r="B10654" s="545" t="s">
        <v>7346</v>
      </c>
      <c r="C10654" s="545" t="s">
        <v>216</v>
      </c>
      <c r="D10654" s="546"/>
      <c r="E10654" s="171" t="str">
        <f t="shared" si="166"/>
        <v>1900</v>
      </c>
      <c r="F10654" s="547">
        <v>0</v>
      </c>
      <c r="G10654" s="548">
        <v>0</v>
      </c>
      <c r="H10654" s="547">
        <v>0</v>
      </c>
      <c r="I10654" s="545" t="s">
        <v>12957</v>
      </c>
      <c r="J10654" s="545"/>
      <c r="K10654" s="545" t="s">
        <v>19743</v>
      </c>
      <c r="L10654" s="545" t="s">
        <v>13413</v>
      </c>
      <c r="M10654" s="548" t="s">
        <v>13758</v>
      </c>
      <c r="N10654" s="545" t="s">
        <v>13413</v>
      </c>
      <c r="O10654" s="545" t="s">
        <v>13413</v>
      </c>
      <c r="P10654" s="549">
        <v>8290</v>
      </c>
      <c r="Q10654" s="549">
        <v>1</v>
      </c>
      <c r="R10654" s="549">
        <v>42</v>
      </c>
      <c r="S10654" s="548"/>
      <c r="T10654" s="548"/>
      <c r="U10654" s="99"/>
    </row>
    <row r="10655" spans="1:21" ht="19.5" customHeight="1">
      <c r="A10655" s="545">
        <v>105586</v>
      </c>
      <c r="B10655" s="545" t="s">
        <v>7221</v>
      </c>
      <c r="C10655" s="545" t="s">
        <v>216</v>
      </c>
      <c r="D10655" s="546">
        <v>43839</v>
      </c>
      <c r="E10655" s="171" t="str">
        <f t="shared" si="166"/>
        <v>2020</v>
      </c>
      <c r="F10655" s="547">
        <v>2471026</v>
      </c>
      <c r="G10655" s="548">
        <v>0.19</v>
      </c>
      <c r="H10655" s="547">
        <v>2076492.44</v>
      </c>
      <c r="I10655" s="545" t="s">
        <v>12957</v>
      </c>
      <c r="J10655" s="545" t="s">
        <v>13297</v>
      </c>
      <c r="K10655" s="545" t="s">
        <v>19744</v>
      </c>
      <c r="L10655" s="545" t="s">
        <v>13413</v>
      </c>
      <c r="M10655" s="548" t="s">
        <v>13758</v>
      </c>
      <c r="N10655" s="545" t="s">
        <v>13413</v>
      </c>
      <c r="O10655" s="545" t="s">
        <v>13413</v>
      </c>
      <c r="P10655" s="549">
        <v>8291</v>
      </c>
      <c r="Q10655" s="549">
        <v>1</v>
      </c>
      <c r="R10655" s="549">
        <v>42</v>
      </c>
      <c r="S10655" s="548">
        <v>2257</v>
      </c>
      <c r="T10655" s="548"/>
      <c r="U10655" s="99"/>
    </row>
    <row r="10656" spans="1:21" ht="19.5" customHeight="1">
      <c r="A10656" s="545">
        <v>105587</v>
      </c>
      <c r="B10656" s="545" t="s">
        <v>12483</v>
      </c>
      <c r="C10656" s="545" t="s">
        <v>216</v>
      </c>
      <c r="D10656" s="546">
        <v>46072</v>
      </c>
      <c r="E10656" s="171" t="str">
        <f t="shared" si="166"/>
        <v>2026</v>
      </c>
      <c r="F10656" s="547">
        <v>62242</v>
      </c>
      <c r="G10656" s="548">
        <v>0.19</v>
      </c>
      <c r="H10656" s="547">
        <v>52304.2</v>
      </c>
      <c r="I10656" s="545" t="s">
        <v>12680</v>
      </c>
      <c r="J10656" s="545" t="s">
        <v>13296</v>
      </c>
      <c r="K10656" s="545" t="s">
        <v>19745</v>
      </c>
      <c r="L10656" s="545" t="s">
        <v>13413</v>
      </c>
      <c r="M10656" s="548" t="s">
        <v>13758</v>
      </c>
      <c r="N10656" s="545" t="s">
        <v>13413</v>
      </c>
      <c r="O10656" s="545" t="s">
        <v>13413</v>
      </c>
      <c r="P10656" s="549">
        <v>8292</v>
      </c>
      <c r="Q10656" s="549">
        <v>1</v>
      </c>
      <c r="R10656" s="549">
        <v>20</v>
      </c>
      <c r="S10656" s="548">
        <v>2218</v>
      </c>
      <c r="T10656" s="548"/>
      <c r="U10656" s="99"/>
    </row>
    <row r="10657" spans="1:21" ht="19.5" customHeight="1">
      <c r="A10657" s="545">
        <v>105588</v>
      </c>
      <c r="B10657" s="545" t="s">
        <v>8032</v>
      </c>
      <c r="C10657" s="545" t="s">
        <v>221</v>
      </c>
      <c r="D10657" s="546">
        <v>43552</v>
      </c>
      <c r="E10657" s="171" t="str">
        <f t="shared" si="166"/>
        <v>2019</v>
      </c>
      <c r="F10657" s="547">
        <v>17878</v>
      </c>
      <c r="G10657" s="548">
        <v>0.19</v>
      </c>
      <c r="H10657" s="547">
        <v>15023.53</v>
      </c>
      <c r="I10657" s="545" t="s">
        <v>12754</v>
      </c>
      <c r="J10657" s="545" t="s">
        <v>13301</v>
      </c>
      <c r="K10657" s="545" t="s">
        <v>19746</v>
      </c>
      <c r="L10657" s="545" t="s">
        <v>13413</v>
      </c>
      <c r="M10657" s="548" t="s">
        <v>13758</v>
      </c>
      <c r="N10657" s="545" t="s">
        <v>13413</v>
      </c>
      <c r="O10657" s="545" t="s">
        <v>13413</v>
      </c>
      <c r="P10657" s="549">
        <v>8293</v>
      </c>
      <c r="Q10657" s="549">
        <v>1</v>
      </c>
      <c r="R10657" s="549">
        <v>33</v>
      </c>
      <c r="S10657" s="548">
        <v>2221</v>
      </c>
      <c r="T10657" s="548"/>
      <c r="U10657" s="99"/>
    </row>
    <row r="10658" spans="1:21" ht="19.5" customHeight="1">
      <c r="A10658" s="545">
        <v>105589</v>
      </c>
      <c r="B10658" s="545" t="s">
        <v>7345</v>
      </c>
      <c r="C10658" s="545" t="s">
        <v>216</v>
      </c>
      <c r="D10658" s="546">
        <v>43802</v>
      </c>
      <c r="E10658" s="171" t="str">
        <f t="shared" si="166"/>
        <v>2019</v>
      </c>
      <c r="F10658" s="547">
        <v>1330000</v>
      </c>
      <c r="G10658" s="548">
        <v>0.16</v>
      </c>
      <c r="H10658" s="547">
        <v>1146551.72</v>
      </c>
      <c r="I10658" s="545" t="s">
        <v>12649</v>
      </c>
      <c r="J10658" s="545" t="s">
        <v>13394</v>
      </c>
      <c r="K10658" s="545" t="s">
        <v>13413</v>
      </c>
      <c r="L10658" s="545" t="s">
        <v>13413</v>
      </c>
      <c r="M10658" s="548" t="s">
        <v>13758</v>
      </c>
      <c r="N10658" s="545" t="s">
        <v>13413</v>
      </c>
      <c r="O10658" s="545" t="s">
        <v>13413</v>
      </c>
      <c r="P10658" s="549">
        <v>8294</v>
      </c>
      <c r="Q10658" s="549">
        <v>1</v>
      </c>
      <c r="R10658" s="549">
        <v>17</v>
      </c>
      <c r="S10658" s="548">
        <v>1639</v>
      </c>
      <c r="T10658" s="548"/>
      <c r="U10658" s="99"/>
    </row>
    <row r="10659" spans="1:21" ht="19.5" customHeight="1">
      <c r="A10659" s="545">
        <v>105590</v>
      </c>
      <c r="B10659" s="545" t="s">
        <v>3978</v>
      </c>
      <c r="C10659" s="545" t="s">
        <v>221</v>
      </c>
      <c r="D10659" s="546">
        <v>44721</v>
      </c>
      <c r="E10659" s="171" t="str">
        <f t="shared" si="166"/>
        <v>2022</v>
      </c>
      <c r="F10659" s="547">
        <v>39500</v>
      </c>
      <c r="G10659" s="548">
        <v>0.19</v>
      </c>
      <c r="H10659" s="547">
        <v>33193.279999999999</v>
      </c>
      <c r="I10659" s="545" t="s">
        <v>12966</v>
      </c>
      <c r="J10659" s="545" t="s">
        <v>13296</v>
      </c>
      <c r="K10659" s="545" t="s">
        <v>19747</v>
      </c>
      <c r="L10659" s="545" t="s">
        <v>13413</v>
      </c>
      <c r="M10659" s="548" t="s">
        <v>13758</v>
      </c>
      <c r="N10659" s="545" t="s">
        <v>13413</v>
      </c>
      <c r="O10659" s="545" t="s">
        <v>13413</v>
      </c>
      <c r="P10659" s="549">
        <v>8295</v>
      </c>
      <c r="Q10659" s="549">
        <v>1</v>
      </c>
      <c r="R10659" s="549">
        <v>41</v>
      </c>
      <c r="S10659" s="548">
        <v>2218</v>
      </c>
      <c r="T10659" s="548"/>
      <c r="U10659" s="99"/>
    </row>
    <row r="10660" spans="1:21" ht="19.5" customHeight="1">
      <c r="A10660" s="545">
        <v>105591</v>
      </c>
      <c r="B10660" s="545" t="s">
        <v>9650</v>
      </c>
      <c r="C10660" s="545" t="s">
        <v>221</v>
      </c>
      <c r="D10660" s="546">
        <v>46052</v>
      </c>
      <c r="E10660" s="171" t="str">
        <f t="shared" si="166"/>
        <v>2026</v>
      </c>
      <c r="F10660" s="547">
        <v>6488</v>
      </c>
      <c r="G10660" s="548">
        <v>0.19</v>
      </c>
      <c r="H10660" s="547">
        <v>5452.1</v>
      </c>
      <c r="I10660" s="545" t="s">
        <v>12966</v>
      </c>
      <c r="J10660" s="545" t="s">
        <v>13307</v>
      </c>
      <c r="K10660" s="545" t="s">
        <v>19748</v>
      </c>
      <c r="L10660" s="545" t="s">
        <v>13413</v>
      </c>
      <c r="M10660" s="548" t="s">
        <v>13758</v>
      </c>
      <c r="N10660" s="545" t="s">
        <v>13413</v>
      </c>
      <c r="O10660" s="545" t="s">
        <v>13413</v>
      </c>
      <c r="P10660" s="549">
        <v>8296</v>
      </c>
      <c r="Q10660" s="549">
        <v>1</v>
      </c>
      <c r="R10660" s="549">
        <v>41</v>
      </c>
      <c r="S10660" s="548">
        <v>2228</v>
      </c>
      <c r="T10660" s="548"/>
      <c r="U10660" s="99"/>
    </row>
    <row r="10661" spans="1:21" ht="19.5" customHeight="1">
      <c r="A10661" s="545">
        <v>105592</v>
      </c>
      <c r="B10661" s="545" t="s">
        <v>9649</v>
      </c>
      <c r="C10661" s="545" t="s">
        <v>216</v>
      </c>
      <c r="D10661" s="546"/>
      <c r="E10661" s="171" t="str">
        <f t="shared" si="166"/>
        <v>1900</v>
      </c>
      <c r="F10661" s="547">
        <v>0</v>
      </c>
      <c r="G10661" s="548">
        <v>0</v>
      </c>
      <c r="H10661" s="547">
        <v>0</v>
      </c>
      <c r="I10661" s="545" t="s">
        <v>12995</v>
      </c>
      <c r="J10661" s="545"/>
      <c r="K10661" s="545" t="s">
        <v>19749</v>
      </c>
      <c r="L10661" s="545" t="s">
        <v>13413</v>
      </c>
      <c r="M10661" s="548" t="s">
        <v>13758</v>
      </c>
      <c r="N10661" s="545" t="s">
        <v>13413</v>
      </c>
      <c r="O10661" s="545" t="s">
        <v>13413</v>
      </c>
      <c r="P10661" s="549">
        <v>8297</v>
      </c>
      <c r="Q10661" s="549">
        <v>1</v>
      </c>
      <c r="R10661" s="549">
        <v>44</v>
      </c>
      <c r="S10661" s="548"/>
      <c r="T10661" s="548"/>
      <c r="U10661" s="99"/>
    </row>
    <row r="10662" spans="1:21" ht="19.5" customHeight="1">
      <c r="A10662" s="545">
        <v>105593</v>
      </c>
      <c r="B10662" s="545" t="s">
        <v>2157</v>
      </c>
      <c r="C10662" s="545" t="s">
        <v>216</v>
      </c>
      <c r="D10662" s="546">
        <v>46057</v>
      </c>
      <c r="E10662" s="171" t="str">
        <f t="shared" si="166"/>
        <v>2026</v>
      </c>
      <c r="F10662" s="547">
        <v>837961</v>
      </c>
      <c r="G10662" s="548">
        <v>0.19</v>
      </c>
      <c r="H10662" s="547">
        <v>704168.91</v>
      </c>
      <c r="I10662" s="545" t="s">
        <v>12637</v>
      </c>
      <c r="J10662" s="545" t="s">
        <v>13298</v>
      </c>
      <c r="K10662" s="545" t="s">
        <v>19750</v>
      </c>
      <c r="L10662" s="545" t="s">
        <v>13413</v>
      </c>
      <c r="M10662" s="548" t="s">
        <v>13758</v>
      </c>
      <c r="N10662" s="545" t="s">
        <v>13413</v>
      </c>
      <c r="O10662" s="545" t="s">
        <v>13413</v>
      </c>
      <c r="P10662" s="549">
        <v>8298</v>
      </c>
      <c r="Q10662" s="549">
        <v>1</v>
      </c>
      <c r="R10662" s="549">
        <v>13</v>
      </c>
      <c r="S10662" s="548">
        <v>1012</v>
      </c>
      <c r="T10662" s="548"/>
      <c r="U10662" s="99"/>
    </row>
    <row r="10663" spans="1:21" ht="19.5" customHeight="1">
      <c r="A10663" s="545">
        <v>105594</v>
      </c>
      <c r="B10663" s="545" t="s">
        <v>9648</v>
      </c>
      <c r="C10663" s="545" t="s">
        <v>216</v>
      </c>
      <c r="D10663" s="546"/>
      <c r="E10663" s="171" t="str">
        <f t="shared" si="166"/>
        <v>1900</v>
      </c>
      <c r="F10663" s="547">
        <v>0</v>
      </c>
      <c r="G10663" s="548">
        <v>0</v>
      </c>
      <c r="H10663" s="547">
        <v>0</v>
      </c>
      <c r="I10663" s="545" t="s">
        <v>12637</v>
      </c>
      <c r="J10663" s="545"/>
      <c r="K10663" s="545" t="s">
        <v>19751</v>
      </c>
      <c r="L10663" s="545" t="s">
        <v>13413</v>
      </c>
      <c r="M10663" s="548" t="s">
        <v>13758</v>
      </c>
      <c r="N10663" s="545" t="s">
        <v>13413</v>
      </c>
      <c r="O10663" s="545" t="s">
        <v>13413</v>
      </c>
      <c r="P10663" s="549">
        <v>8299</v>
      </c>
      <c r="Q10663" s="549">
        <v>1</v>
      </c>
      <c r="R10663" s="549">
        <v>13</v>
      </c>
      <c r="S10663" s="548"/>
      <c r="T10663" s="548"/>
      <c r="U10663" s="99"/>
    </row>
    <row r="10664" spans="1:21" ht="19.5" customHeight="1">
      <c r="A10664" s="545">
        <v>105595</v>
      </c>
      <c r="B10664" s="545" t="s">
        <v>9647</v>
      </c>
      <c r="C10664" s="545" t="s">
        <v>216</v>
      </c>
      <c r="D10664" s="546"/>
      <c r="E10664" s="171" t="str">
        <f t="shared" si="166"/>
        <v>1900</v>
      </c>
      <c r="F10664" s="547">
        <v>0</v>
      </c>
      <c r="G10664" s="548">
        <v>0</v>
      </c>
      <c r="H10664" s="547">
        <v>0</v>
      </c>
      <c r="I10664" s="545" t="s">
        <v>12637</v>
      </c>
      <c r="J10664" s="545"/>
      <c r="K10664" s="545" t="s">
        <v>19752</v>
      </c>
      <c r="L10664" s="545" t="s">
        <v>13413</v>
      </c>
      <c r="M10664" s="548" t="s">
        <v>13758</v>
      </c>
      <c r="N10664" s="545" t="s">
        <v>13413</v>
      </c>
      <c r="O10664" s="545" t="s">
        <v>13413</v>
      </c>
      <c r="P10664" s="549">
        <v>8300</v>
      </c>
      <c r="Q10664" s="549">
        <v>1</v>
      </c>
      <c r="R10664" s="549">
        <v>13</v>
      </c>
      <c r="S10664" s="548"/>
      <c r="T10664" s="548"/>
      <c r="U10664" s="99"/>
    </row>
    <row r="10665" spans="1:21" ht="19.5" customHeight="1">
      <c r="A10665" s="545">
        <v>105596</v>
      </c>
      <c r="B10665" s="545" t="s">
        <v>9646</v>
      </c>
      <c r="C10665" s="545" t="s">
        <v>216</v>
      </c>
      <c r="D10665" s="546"/>
      <c r="E10665" s="171" t="str">
        <f t="shared" si="166"/>
        <v>1900</v>
      </c>
      <c r="F10665" s="547">
        <v>0</v>
      </c>
      <c r="G10665" s="548">
        <v>0</v>
      </c>
      <c r="H10665" s="547">
        <v>0</v>
      </c>
      <c r="I10665" s="545" t="s">
        <v>12637</v>
      </c>
      <c r="J10665" s="545"/>
      <c r="K10665" s="545" t="s">
        <v>19753</v>
      </c>
      <c r="L10665" s="545" t="s">
        <v>13413</v>
      </c>
      <c r="M10665" s="548" t="s">
        <v>13758</v>
      </c>
      <c r="N10665" s="545" t="s">
        <v>13413</v>
      </c>
      <c r="O10665" s="545" t="s">
        <v>13413</v>
      </c>
      <c r="P10665" s="549">
        <v>8301</v>
      </c>
      <c r="Q10665" s="549">
        <v>1</v>
      </c>
      <c r="R10665" s="549">
        <v>13</v>
      </c>
      <c r="S10665" s="548"/>
      <c r="T10665" s="548"/>
      <c r="U10665" s="99"/>
    </row>
    <row r="10666" spans="1:21" ht="19.5" customHeight="1">
      <c r="A10666" s="545">
        <v>105597</v>
      </c>
      <c r="B10666" s="545" t="s">
        <v>9645</v>
      </c>
      <c r="C10666" s="545" t="s">
        <v>216</v>
      </c>
      <c r="D10666" s="546"/>
      <c r="E10666" s="171" t="str">
        <f t="shared" si="166"/>
        <v>1900</v>
      </c>
      <c r="F10666" s="547">
        <v>0</v>
      </c>
      <c r="G10666" s="548">
        <v>0</v>
      </c>
      <c r="H10666" s="547">
        <v>0</v>
      </c>
      <c r="I10666" s="545" t="s">
        <v>12637</v>
      </c>
      <c r="J10666" s="545"/>
      <c r="K10666" s="545" t="s">
        <v>19754</v>
      </c>
      <c r="L10666" s="545" t="s">
        <v>13413</v>
      </c>
      <c r="M10666" s="548" t="s">
        <v>13758</v>
      </c>
      <c r="N10666" s="545" t="s">
        <v>13413</v>
      </c>
      <c r="O10666" s="545" t="s">
        <v>13413</v>
      </c>
      <c r="P10666" s="549">
        <v>8302</v>
      </c>
      <c r="Q10666" s="549">
        <v>1</v>
      </c>
      <c r="R10666" s="549">
        <v>13</v>
      </c>
      <c r="S10666" s="548"/>
      <c r="T10666" s="548"/>
      <c r="U10666" s="99"/>
    </row>
    <row r="10667" spans="1:21" ht="19.5" customHeight="1">
      <c r="A10667" s="545">
        <v>105598</v>
      </c>
      <c r="B10667" s="545" t="s">
        <v>7569</v>
      </c>
      <c r="C10667" s="545" t="s">
        <v>216</v>
      </c>
      <c r="D10667" s="546">
        <v>43686</v>
      </c>
      <c r="E10667" s="171" t="str">
        <f t="shared" si="166"/>
        <v>2019</v>
      </c>
      <c r="F10667" s="547">
        <v>4819379</v>
      </c>
      <c r="G10667" s="548">
        <v>0.19</v>
      </c>
      <c r="H10667" s="547">
        <v>4049898.32</v>
      </c>
      <c r="I10667" s="545" t="s">
        <v>12686</v>
      </c>
      <c r="J10667" s="545" t="s">
        <v>13332</v>
      </c>
      <c r="K10667" s="545" t="s">
        <v>19755</v>
      </c>
      <c r="L10667" s="545" t="s">
        <v>13413</v>
      </c>
      <c r="M10667" s="548" t="s">
        <v>13758</v>
      </c>
      <c r="N10667" s="545" t="s">
        <v>13413</v>
      </c>
      <c r="O10667" s="545" t="s">
        <v>13413</v>
      </c>
      <c r="P10667" s="549">
        <v>8303</v>
      </c>
      <c r="Q10667" s="549">
        <v>1</v>
      </c>
      <c r="R10667" s="549">
        <v>131</v>
      </c>
      <c r="S10667" s="548">
        <v>450</v>
      </c>
      <c r="T10667" s="548"/>
      <c r="U10667" s="99"/>
    </row>
    <row r="10668" spans="1:21" ht="19.5" customHeight="1">
      <c r="A10668" s="545">
        <v>105599</v>
      </c>
      <c r="B10668" s="545" t="s">
        <v>2191</v>
      </c>
      <c r="C10668" s="545" t="s">
        <v>216</v>
      </c>
      <c r="D10668" s="546">
        <v>46052</v>
      </c>
      <c r="E10668" s="171" t="str">
        <f t="shared" si="166"/>
        <v>2026</v>
      </c>
      <c r="F10668" s="547">
        <v>1717486</v>
      </c>
      <c r="G10668" s="548">
        <v>0.19</v>
      </c>
      <c r="H10668" s="547">
        <v>1443265.55</v>
      </c>
      <c r="I10668" s="545" t="s">
        <v>12637</v>
      </c>
      <c r="J10668" s="545" t="s">
        <v>13307</v>
      </c>
      <c r="K10668" s="545"/>
      <c r="L10668" s="545" t="s">
        <v>13413</v>
      </c>
      <c r="M10668" s="548" t="s">
        <v>13758</v>
      </c>
      <c r="N10668" s="545" t="s">
        <v>13413</v>
      </c>
      <c r="O10668" s="545" t="s">
        <v>13413</v>
      </c>
      <c r="P10668" s="549">
        <v>8304</v>
      </c>
      <c r="Q10668" s="549">
        <v>1</v>
      </c>
      <c r="R10668" s="549">
        <v>13</v>
      </c>
      <c r="S10668" s="548">
        <v>2228</v>
      </c>
      <c r="T10668" s="548"/>
      <c r="U10668" s="99"/>
    </row>
    <row r="10669" spans="1:21" ht="19.5" customHeight="1">
      <c r="A10669" s="545">
        <v>105600</v>
      </c>
      <c r="B10669" s="545" t="s">
        <v>2189</v>
      </c>
      <c r="C10669" s="545" t="s">
        <v>216</v>
      </c>
      <c r="D10669" s="546">
        <v>46066</v>
      </c>
      <c r="E10669" s="171" t="str">
        <f t="shared" si="166"/>
        <v>2026</v>
      </c>
      <c r="F10669" s="547">
        <v>3331808.01</v>
      </c>
      <c r="G10669" s="548">
        <v>0.19</v>
      </c>
      <c r="H10669" s="547">
        <v>2799838.66</v>
      </c>
      <c r="I10669" s="545" t="s">
        <v>12637</v>
      </c>
      <c r="J10669" s="545" t="s">
        <v>13298</v>
      </c>
      <c r="K10669" s="545" t="s">
        <v>13413</v>
      </c>
      <c r="L10669" s="545" t="s">
        <v>13413</v>
      </c>
      <c r="M10669" s="548" t="s">
        <v>13758</v>
      </c>
      <c r="N10669" s="545" t="s">
        <v>13413</v>
      </c>
      <c r="O10669" s="545" t="s">
        <v>13413</v>
      </c>
      <c r="P10669" s="549">
        <v>8305</v>
      </c>
      <c r="Q10669" s="549">
        <v>1</v>
      </c>
      <c r="R10669" s="549">
        <v>13</v>
      </c>
      <c r="S10669" s="548">
        <v>1012</v>
      </c>
      <c r="T10669" s="548"/>
      <c r="U10669" s="99"/>
    </row>
    <row r="10670" spans="1:21" ht="19.5" customHeight="1">
      <c r="A10670" s="545">
        <v>105601</v>
      </c>
      <c r="B10670" s="545" t="s">
        <v>2190</v>
      </c>
      <c r="C10670" s="545" t="s">
        <v>216</v>
      </c>
      <c r="D10670" s="546">
        <v>45708</v>
      </c>
      <c r="E10670" s="171" t="str">
        <f t="shared" si="166"/>
        <v>2025</v>
      </c>
      <c r="F10670" s="547">
        <v>6715174.7800000003</v>
      </c>
      <c r="G10670" s="548">
        <v>0.19</v>
      </c>
      <c r="H10670" s="547">
        <v>5643004.0199999996</v>
      </c>
      <c r="I10670" s="545" t="s">
        <v>12637</v>
      </c>
      <c r="J10670" s="545" t="s">
        <v>13307</v>
      </c>
      <c r="K10670" s="545" t="s">
        <v>19756</v>
      </c>
      <c r="L10670" s="545" t="s">
        <v>13413</v>
      </c>
      <c r="M10670" s="548" t="s">
        <v>13758</v>
      </c>
      <c r="N10670" s="545" t="s">
        <v>13413</v>
      </c>
      <c r="O10670" s="545" t="s">
        <v>13413</v>
      </c>
      <c r="P10670" s="549">
        <v>8306</v>
      </c>
      <c r="Q10670" s="549">
        <v>1</v>
      </c>
      <c r="R10670" s="549">
        <v>13</v>
      </c>
      <c r="S10670" s="548">
        <v>2228</v>
      </c>
      <c r="T10670" s="548"/>
      <c r="U10670" s="99"/>
    </row>
    <row r="10671" spans="1:21" ht="19.5" customHeight="1">
      <c r="A10671" s="545">
        <v>105602</v>
      </c>
      <c r="B10671" s="545" t="s">
        <v>1970</v>
      </c>
      <c r="C10671" s="545" t="s">
        <v>209</v>
      </c>
      <c r="D10671" s="546"/>
      <c r="E10671" s="171" t="str">
        <f t="shared" si="166"/>
        <v>1900</v>
      </c>
      <c r="F10671" s="547">
        <v>0</v>
      </c>
      <c r="G10671" s="548">
        <v>0</v>
      </c>
      <c r="H10671" s="547">
        <v>0</v>
      </c>
      <c r="I10671" s="545" t="s">
        <v>12637</v>
      </c>
      <c r="J10671" s="545"/>
      <c r="K10671" s="545" t="s">
        <v>13413</v>
      </c>
      <c r="L10671" s="545" t="s">
        <v>13413</v>
      </c>
      <c r="M10671" s="548" t="s">
        <v>13758</v>
      </c>
      <c r="N10671" s="545" t="s">
        <v>13413</v>
      </c>
      <c r="O10671" s="545" t="s">
        <v>13413</v>
      </c>
      <c r="P10671" s="549">
        <v>8307</v>
      </c>
      <c r="Q10671" s="549">
        <v>1</v>
      </c>
      <c r="R10671" s="549">
        <v>13</v>
      </c>
      <c r="S10671" s="548"/>
      <c r="T10671" s="548"/>
      <c r="U10671" s="99"/>
    </row>
    <row r="10672" spans="1:21" ht="19.5" customHeight="1">
      <c r="A10672" s="545">
        <v>105603</v>
      </c>
      <c r="B10672" s="545" t="s">
        <v>7518</v>
      </c>
      <c r="C10672" s="545" t="s">
        <v>216</v>
      </c>
      <c r="D10672" s="546">
        <v>43731</v>
      </c>
      <c r="E10672" s="171" t="str">
        <f t="shared" si="166"/>
        <v>2019</v>
      </c>
      <c r="F10672" s="547">
        <v>179723</v>
      </c>
      <c r="G10672" s="548">
        <v>0.19</v>
      </c>
      <c r="H10672" s="547">
        <v>151027.73000000001</v>
      </c>
      <c r="I10672" s="545" t="s">
        <v>12637</v>
      </c>
      <c r="J10672" s="545" t="s">
        <v>13296</v>
      </c>
      <c r="K10672" s="545" t="s">
        <v>19757</v>
      </c>
      <c r="L10672" s="545" t="s">
        <v>13413</v>
      </c>
      <c r="M10672" s="548" t="s">
        <v>13758</v>
      </c>
      <c r="N10672" s="545" t="s">
        <v>13413</v>
      </c>
      <c r="O10672" s="545" t="s">
        <v>13413</v>
      </c>
      <c r="P10672" s="549">
        <v>8308</v>
      </c>
      <c r="Q10672" s="549">
        <v>1</v>
      </c>
      <c r="R10672" s="549">
        <v>13</v>
      </c>
      <c r="S10672" s="548">
        <v>2218</v>
      </c>
      <c r="T10672" s="548"/>
      <c r="U10672" s="99"/>
    </row>
    <row r="10673" spans="1:21" ht="19.5" customHeight="1">
      <c r="A10673" s="545">
        <v>105604</v>
      </c>
      <c r="B10673" s="545" t="s">
        <v>9644</v>
      </c>
      <c r="C10673" s="545" t="s">
        <v>216</v>
      </c>
      <c r="D10673" s="546"/>
      <c r="E10673" s="171" t="str">
        <f t="shared" si="166"/>
        <v>1900</v>
      </c>
      <c r="F10673" s="547">
        <v>0</v>
      </c>
      <c r="G10673" s="548">
        <v>0</v>
      </c>
      <c r="H10673" s="547">
        <v>0</v>
      </c>
      <c r="I10673" s="545" t="s">
        <v>12637</v>
      </c>
      <c r="J10673" s="545"/>
      <c r="K10673" s="545" t="s">
        <v>19758</v>
      </c>
      <c r="L10673" s="545" t="s">
        <v>13413</v>
      </c>
      <c r="M10673" s="548" t="s">
        <v>13758</v>
      </c>
      <c r="N10673" s="545" t="s">
        <v>13413</v>
      </c>
      <c r="O10673" s="545" t="s">
        <v>13413</v>
      </c>
      <c r="P10673" s="549">
        <v>8309</v>
      </c>
      <c r="Q10673" s="549">
        <v>1</v>
      </c>
      <c r="R10673" s="549">
        <v>13</v>
      </c>
      <c r="S10673" s="548"/>
      <c r="T10673" s="548"/>
      <c r="U10673" s="99"/>
    </row>
    <row r="10674" spans="1:21" ht="19.5" customHeight="1">
      <c r="A10674" s="545">
        <v>105605</v>
      </c>
      <c r="B10674" s="545" t="s">
        <v>9643</v>
      </c>
      <c r="C10674" s="545" t="s">
        <v>216</v>
      </c>
      <c r="D10674" s="546"/>
      <c r="E10674" s="171" t="str">
        <f t="shared" si="166"/>
        <v>1900</v>
      </c>
      <c r="F10674" s="547">
        <v>0</v>
      </c>
      <c r="G10674" s="548">
        <v>0</v>
      </c>
      <c r="H10674" s="547">
        <v>0</v>
      </c>
      <c r="I10674" s="545" t="s">
        <v>12637</v>
      </c>
      <c r="J10674" s="545"/>
      <c r="K10674" s="545" t="s">
        <v>19759</v>
      </c>
      <c r="L10674" s="545" t="s">
        <v>13413</v>
      </c>
      <c r="M10674" s="548" t="s">
        <v>13758</v>
      </c>
      <c r="N10674" s="545" t="s">
        <v>13413</v>
      </c>
      <c r="O10674" s="545" t="s">
        <v>13413</v>
      </c>
      <c r="P10674" s="549">
        <v>8310</v>
      </c>
      <c r="Q10674" s="549">
        <v>1</v>
      </c>
      <c r="R10674" s="549">
        <v>13</v>
      </c>
      <c r="S10674" s="548"/>
      <c r="T10674" s="548"/>
      <c r="U10674" s="99"/>
    </row>
    <row r="10675" spans="1:21" ht="19.5" customHeight="1">
      <c r="A10675" s="545">
        <v>105606</v>
      </c>
      <c r="B10675" s="545" t="s">
        <v>9642</v>
      </c>
      <c r="C10675" s="545" t="s">
        <v>216</v>
      </c>
      <c r="D10675" s="546"/>
      <c r="E10675" s="171" t="str">
        <f t="shared" si="166"/>
        <v>1900</v>
      </c>
      <c r="F10675" s="547">
        <v>0</v>
      </c>
      <c r="G10675" s="548">
        <v>0</v>
      </c>
      <c r="H10675" s="547">
        <v>0</v>
      </c>
      <c r="I10675" s="545" t="s">
        <v>12650</v>
      </c>
      <c r="J10675" s="545"/>
      <c r="K10675" s="545" t="s">
        <v>19760</v>
      </c>
      <c r="L10675" s="545" t="s">
        <v>13413</v>
      </c>
      <c r="M10675" s="548" t="s">
        <v>13758</v>
      </c>
      <c r="N10675" s="545" t="s">
        <v>13413</v>
      </c>
      <c r="O10675" s="545" t="s">
        <v>13413</v>
      </c>
      <c r="P10675" s="549">
        <v>8311</v>
      </c>
      <c r="Q10675" s="549">
        <v>1</v>
      </c>
      <c r="R10675" s="549">
        <v>127</v>
      </c>
      <c r="S10675" s="548"/>
      <c r="T10675" s="548"/>
      <c r="U10675" s="99"/>
    </row>
    <row r="10676" spans="1:21" ht="19.5" customHeight="1">
      <c r="A10676" s="545">
        <v>105607</v>
      </c>
      <c r="B10676" s="545" t="s">
        <v>6150</v>
      </c>
      <c r="C10676" s="545" t="s">
        <v>216</v>
      </c>
      <c r="D10676" s="546">
        <v>44719</v>
      </c>
      <c r="E10676" s="171" t="str">
        <f t="shared" si="166"/>
        <v>2022</v>
      </c>
      <c r="F10676" s="547">
        <v>19376993.010000002</v>
      </c>
      <c r="G10676" s="548">
        <v>0.19</v>
      </c>
      <c r="H10676" s="547">
        <v>16283187.4</v>
      </c>
      <c r="I10676" s="545" t="s">
        <v>12650</v>
      </c>
      <c r="J10676" s="545" t="s">
        <v>13297</v>
      </c>
      <c r="K10676" s="545" t="s">
        <v>19761</v>
      </c>
      <c r="L10676" s="545" t="s">
        <v>13413</v>
      </c>
      <c r="M10676" s="548" t="s">
        <v>13758</v>
      </c>
      <c r="N10676" s="545" t="s">
        <v>13413</v>
      </c>
      <c r="O10676" s="545" t="s">
        <v>13413</v>
      </c>
      <c r="P10676" s="549">
        <v>8312</v>
      </c>
      <c r="Q10676" s="549">
        <v>1</v>
      </c>
      <c r="R10676" s="549">
        <v>127</v>
      </c>
      <c r="S10676" s="548">
        <v>2257</v>
      </c>
      <c r="T10676" s="548"/>
      <c r="U10676" s="99"/>
    </row>
    <row r="10677" spans="1:21" ht="19.5" customHeight="1">
      <c r="A10677" s="545">
        <v>105608</v>
      </c>
      <c r="B10677" s="545" t="s">
        <v>6149</v>
      </c>
      <c r="C10677" s="545" t="s">
        <v>216</v>
      </c>
      <c r="D10677" s="546">
        <v>45708</v>
      </c>
      <c r="E10677" s="171" t="str">
        <f t="shared" si="166"/>
        <v>2025</v>
      </c>
      <c r="F10677" s="547">
        <v>4159435.89</v>
      </c>
      <c r="G10677" s="548">
        <v>0.19</v>
      </c>
      <c r="H10677" s="547">
        <v>3495324.27</v>
      </c>
      <c r="I10677" s="545" t="s">
        <v>12650</v>
      </c>
      <c r="J10677" s="545" t="s">
        <v>13307</v>
      </c>
      <c r="K10677" s="545" t="s">
        <v>19762</v>
      </c>
      <c r="L10677" s="545" t="s">
        <v>13413</v>
      </c>
      <c r="M10677" s="548" t="s">
        <v>13758</v>
      </c>
      <c r="N10677" s="545" t="s">
        <v>13413</v>
      </c>
      <c r="O10677" s="545" t="s">
        <v>13413</v>
      </c>
      <c r="P10677" s="549">
        <v>8313</v>
      </c>
      <c r="Q10677" s="549">
        <v>1</v>
      </c>
      <c r="R10677" s="549">
        <v>127</v>
      </c>
      <c r="S10677" s="548">
        <v>2228</v>
      </c>
      <c r="T10677" s="548"/>
      <c r="U10677" s="99"/>
    </row>
    <row r="10678" spans="1:21" ht="19.5" customHeight="1">
      <c r="A10678" s="545">
        <v>105609</v>
      </c>
      <c r="B10678" s="545" t="s">
        <v>9641</v>
      </c>
      <c r="C10678" s="545" t="s">
        <v>216</v>
      </c>
      <c r="D10678" s="546"/>
      <c r="E10678" s="171" t="str">
        <f t="shared" si="166"/>
        <v>1900</v>
      </c>
      <c r="F10678" s="547">
        <v>0</v>
      </c>
      <c r="G10678" s="548">
        <v>0</v>
      </c>
      <c r="H10678" s="547">
        <v>0</v>
      </c>
      <c r="I10678" s="545" t="s">
        <v>12650</v>
      </c>
      <c r="J10678" s="545"/>
      <c r="K10678" s="545" t="s">
        <v>19763</v>
      </c>
      <c r="L10678" s="545" t="s">
        <v>13413</v>
      </c>
      <c r="M10678" s="548" t="s">
        <v>13758</v>
      </c>
      <c r="N10678" s="545" t="s">
        <v>13413</v>
      </c>
      <c r="O10678" s="545" t="s">
        <v>13413</v>
      </c>
      <c r="P10678" s="549">
        <v>8314</v>
      </c>
      <c r="Q10678" s="549">
        <v>1</v>
      </c>
      <c r="R10678" s="549">
        <v>127</v>
      </c>
      <c r="S10678" s="548"/>
      <c r="T10678" s="548"/>
      <c r="U10678" s="99"/>
    </row>
    <row r="10679" spans="1:21" ht="19.5" customHeight="1">
      <c r="A10679" s="545">
        <v>105610</v>
      </c>
      <c r="B10679" s="545" t="s">
        <v>9640</v>
      </c>
      <c r="C10679" s="545" t="s">
        <v>216</v>
      </c>
      <c r="D10679" s="546"/>
      <c r="E10679" s="171" t="str">
        <f t="shared" si="166"/>
        <v>1900</v>
      </c>
      <c r="F10679" s="547">
        <v>0</v>
      </c>
      <c r="G10679" s="548">
        <v>0</v>
      </c>
      <c r="H10679" s="547">
        <v>0</v>
      </c>
      <c r="I10679" s="545" t="s">
        <v>12650</v>
      </c>
      <c r="J10679" s="545"/>
      <c r="K10679" s="545" t="s">
        <v>19764</v>
      </c>
      <c r="L10679" s="545" t="s">
        <v>16438</v>
      </c>
      <c r="M10679" s="548" t="s">
        <v>13758</v>
      </c>
      <c r="N10679" s="545" t="s">
        <v>13413</v>
      </c>
      <c r="O10679" s="545" t="s">
        <v>13413</v>
      </c>
      <c r="P10679" s="549">
        <v>8315</v>
      </c>
      <c r="Q10679" s="549">
        <v>1</v>
      </c>
      <c r="R10679" s="549">
        <v>127</v>
      </c>
      <c r="S10679" s="548"/>
      <c r="T10679" s="548"/>
      <c r="U10679" s="99"/>
    </row>
    <row r="10680" spans="1:21" ht="19.5" customHeight="1">
      <c r="A10680" s="545">
        <v>105611</v>
      </c>
      <c r="B10680" s="545" t="s">
        <v>6148</v>
      </c>
      <c r="C10680" s="545" t="s">
        <v>216</v>
      </c>
      <c r="D10680" s="546">
        <v>44719</v>
      </c>
      <c r="E10680" s="171" t="str">
        <f t="shared" si="166"/>
        <v>2022</v>
      </c>
      <c r="F10680" s="547">
        <v>23097535</v>
      </c>
      <c r="G10680" s="548">
        <v>0.19</v>
      </c>
      <c r="H10680" s="547">
        <v>19409693.280000001</v>
      </c>
      <c r="I10680" s="545" t="s">
        <v>12650</v>
      </c>
      <c r="J10680" s="545" t="s">
        <v>13297</v>
      </c>
      <c r="K10680" s="545" t="s">
        <v>19765</v>
      </c>
      <c r="L10680" s="545" t="s">
        <v>16438</v>
      </c>
      <c r="M10680" s="548" t="s">
        <v>13758</v>
      </c>
      <c r="N10680" s="545" t="s">
        <v>13413</v>
      </c>
      <c r="O10680" s="545" t="s">
        <v>13413</v>
      </c>
      <c r="P10680" s="549">
        <v>8316</v>
      </c>
      <c r="Q10680" s="549">
        <v>1</v>
      </c>
      <c r="R10680" s="549">
        <v>127</v>
      </c>
      <c r="S10680" s="548">
        <v>2257</v>
      </c>
      <c r="T10680" s="548"/>
      <c r="U10680" s="99"/>
    </row>
    <row r="10681" spans="1:21" ht="19.5" customHeight="1">
      <c r="A10681" s="545">
        <v>105614</v>
      </c>
      <c r="B10681" s="545" t="s">
        <v>1858</v>
      </c>
      <c r="C10681" s="545" t="s">
        <v>216</v>
      </c>
      <c r="D10681" s="546"/>
      <c r="E10681" s="171" t="str">
        <f t="shared" si="166"/>
        <v>1900</v>
      </c>
      <c r="F10681" s="547">
        <v>0</v>
      </c>
      <c r="G10681" s="548">
        <v>0</v>
      </c>
      <c r="H10681" s="547">
        <v>0</v>
      </c>
      <c r="I10681" s="545" t="s">
        <v>12706</v>
      </c>
      <c r="J10681" s="545"/>
      <c r="K10681" s="545" t="s">
        <v>13413</v>
      </c>
      <c r="L10681" s="545" t="s">
        <v>13413</v>
      </c>
      <c r="M10681" s="548" t="s">
        <v>13758</v>
      </c>
      <c r="N10681" s="545" t="s">
        <v>13413</v>
      </c>
      <c r="O10681" s="545" t="s">
        <v>13413</v>
      </c>
      <c r="P10681" s="549">
        <v>8317</v>
      </c>
      <c r="Q10681" s="549">
        <v>1</v>
      </c>
      <c r="R10681" s="549">
        <v>128</v>
      </c>
      <c r="S10681" s="548"/>
      <c r="T10681" s="548"/>
      <c r="U10681" s="99"/>
    </row>
    <row r="10682" spans="1:21" ht="19.5" customHeight="1">
      <c r="A10682" s="545">
        <v>105616</v>
      </c>
      <c r="B10682" s="545" t="s">
        <v>9639</v>
      </c>
      <c r="C10682" s="545" t="s">
        <v>216</v>
      </c>
      <c r="D10682" s="546"/>
      <c r="E10682" s="171" t="str">
        <f t="shared" si="166"/>
        <v>1900</v>
      </c>
      <c r="F10682" s="547">
        <v>0</v>
      </c>
      <c r="G10682" s="548">
        <v>0</v>
      </c>
      <c r="H10682" s="547">
        <v>0</v>
      </c>
      <c r="I10682" s="545" t="s">
        <v>12715</v>
      </c>
      <c r="J10682" s="545"/>
      <c r="K10682" s="545" t="s">
        <v>19766</v>
      </c>
      <c r="L10682" s="545" t="s">
        <v>14624</v>
      </c>
      <c r="M10682" s="548" t="s">
        <v>13758</v>
      </c>
      <c r="N10682" s="545" t="s">
        <v>13413</v>
      </c>
      <c r="O10682" s="545" t="s">
        <v>14625</v>
      </c>
      <c r="P10682" s="549">
        <v>8319</v>
      </c>
      <c r="Q10682" s="549">
        <v>1</v>
      </c>
      <c r="R10682" s="549">
        <v>129</v>
      </c>
      <c r="S10682" s="548"/>
      <c r="T10682" s="548"/>
      <c r="U10682" s="99"/>
    </row>
    <row r="10683" spans="1:21" ht="19.5" customHeight="1">
      <c r="A10683" s="545">
        <v>105617</v>
      </c>
      <c r="B10683" s="545" t="s">
        <v>6147</v>
      </c>
      <c r="C10683" s="545" t="s">
        <v>216</v>
      </c>
      <c r="D10683" s="546">
        <v>46078</v>
      </c>
      <c r="E10683" s="171" t="str">
        <f t="shared" si="166"/>
        <v>2026</v>
      </c>
      <c r="F10683" s="547">
        <v>224818</v>
      </c>
      <c r="G10683" s="548">
        <v>0.19</v>
      </c>
      <c r="H10683" s="547">
        <v>188922.69</v>
      </c>
      <c r="I10683" s="545" t="s">
        <v>12715</v>
      </c>
      <c r="J10683" s="545" t="s">
        <v>13298</v>
      </c>
      <c r="K10683" s="545" t="s">
        <v>19767</v>
      </c>
      <c r="L10683" s="545" t="s">
        <v>13413</v>
      </c>
      <c r="M10683" s="548" t="s">
        <v>13758</v>
      </c>
      <c r="N10683" s="545" t="s">
        <v>13413</v>
      </c>
      <c r="O10683" s="545" t="s">
        <v>13413</v>
      </c>
      <c r="P10683" s="549">
        <v>8320</v>
      </c>
      <c r="Q10683" s="549">
        <v>1</v>
      </c>
      <c r="R10683" s="549">
        <v>129</v>
      </c>
      <c r="S10683" s="548">
        <v>1012</v>
      </c>
      <c r="T10683" s="548"/>
      <c r="U10683" s="99"/>
    </row>
    <row r="10684" spans="1:21" ht="19.5" customHeight="1">
      <c r="A10684" s="545">
        <v>105618</v>
      </c>
      <c r="B10684" s="545" t="s">
        <v>9638</v>
      </c>
      <c r="C10684" s="545" t="s">
        <v>216</v>
      </c>
      <c r="D10684" s="546"/>
      <c r="E10684" s="171" t="str">
        <f t="shared" si="166"/>
        <v>1900</v>
      </c>
      <c r="F10684" s="547">
        <v>0</v>
      </c>
      <c r="G10684" s="548">
        <v>0</v>
      </c>
      <c r="H10684" s="547">
        <v>0</v>
      </c>
      <c r="I10684" s="545" t="s">
        <v>12650</v>
      </c>
      <c r="J10684" s="545"/>
      <c r="K10684" s="545" t="s">
        <v>19768</v>
      </c>
      <c r="L10684" s="545" t="s">
        <v>13413</v>
      </c>
      <c r="M10684" s="548" t="s">
        <v>13758</v>
      </c>
      <c r="N10684" s="545" t="s">
        <v>13413</v>
      </c>
      <c r="O10684" s="545" t="s">
        <v>13413</v>
      </c>
      <c r="P10684" s="549">
        <v>8321</v>
      </c>
      <c r="Q10684" s="549">
        <v>1</v>
      </c>
      <c r="R10684" s="549">
        <v>127</v>
      </c>
      <c r="S10684" s="548"/>
      <c r="T10684" s="548"/>
      <c r="U10684" s="99"/>
    </row>
    <row r="10685" spans="1:21" ht="19.5" customHeight="1">
      <c r="A10685" s="545">
        <v>105619</v>
      </c>
      <c r="B10685" s="545" t="s">
        <v>1567</v>
      </c>
      <c r="C10685" s="545" t="s">
        <v>206</v>
      </c>
      <c r="D10685" s="546"/>
      <c r="E10685" s="171" t="str">
        <f t="shared" si="166"/>
        <v>1900</v>
      </c>
      <c r="F10685" s="547">
        <v>0</v>
      </c>
      <c r="G10685" s="548">
        <v>0</v>
      </c>
      <c r="H10685" s="547">
        <v>0</v>
      </c>
      <c r="I10685" s="545" t="s">
        <v>12685</v>
      </c>
      <c r="J10685" s="545"/>
      <c r="K10685" s="545" t="s">
        <v>13413</v>
      </c>
      <c r="L10685" s="545" t="s">
        <v>13413</v>
      </c>
      <c r="M10685" s="548" t="s">
        <v>13758</v>
      </c>
      <c r="N10685" s="545" t="s">
        <v>13413</v>
      </c>
      <c r="O10685" s="545" t="s">
        <v>13413</v>
      </c>
      <c r="P10685" s="549">
        <v>8322</v>
      </c>
      <c r="Q10685" s="549">
        <v>1</v>
      </c>
      <c r="R10685" s="549">
        <v>11</v>
      </c>
      <c r="S10685" s="548"/>
      <c r="T10685" s="548"/>
      <c r="U10685" s="99"/>
    </row>
    <row r="10686" spans="1:21" ht="19.5" customHeight="1">
      <c r="A10686" s="545">
        <v>105620</v>
      </c>
      <c r="B10686" s="545" t="s">
        <v>1940</v>
      </c>
      <c r="C10686" s="545" t="s">
        <v>209</v>
      </c>
      <c r="D10686" s="546">
        <v>44721</v>
      </c>
      <c r="E10686" s="171" t="str">
        <f t="shared" si="166"/>
        <v>2022</v>
      </c>
      <c r="F10686" s="547">
        <v>3435.01</v>
      </c>
      <c r="G10686" s="548">
        <v>0.19</v>
      </c>
      <c r="H10686" s="547">
        <v>2886.56</v>
      </c>
      <c r="I10686" s="545" t="s">
        <v>12706</v>
      </c>
      <c r="J10686" s="545" t="s">
        <v>13298</v>
      </c>
      <c r="K10686" s="545" t="s">
        <v>13413</v>
      </c>
      <c r="L10686" s="545" t="s">
        <v>13413</v>
      </c>
      <c r="M10686" s="548" t="s">
        <v>13758</v>
      </c>
      <c r="N10686" s="545" t="s">
        <v>13413</v>
      </c>
      <c r="O10686" s="545" t="s">
        <v>13413</v>
      </c>
      <c r="P10686" s="549">
        <v>8323</v>
      </c>
      <c r="Q10686" s="549">
        <v>1</v>
      </c>
      <c r="R10686" s="549">
        <v>128</v>
      </c>
      <c r="S10686" s="548">
        <v>1012</v>
      </c>
      <c r="T10686" s="548"/>
      <c r="U10686" s="99"/>
    </row>
    <row r="10687" spans="1:21" ht="19.5" customHeight="1">
      <c r="A10687" s="545">
        <v>105621</v>
      </c>
      <c r="B10687" s="545" t="s">
        <v>1808</v>
      </c>
      <c r="C10687" s="545" t="s">
        <v>209</v>
      </c>
      <c r="D10687" s="546">
        <v>44721</v>
      </c>
      <c r="E10687" s="171" t="str">
        <f t="shared" si="166"/>
        <v>2022</v>
      </c>
      <c r="F10687" s="547">
        <v>4612</v>
      </c>
      <c r="G10687" s="548">
        <v>0.19</v>
      </c>
      <c r="H10687" s="547">
        <v>3875.63</v>
      </c>
      <c r="I10687" s="545" t="s">
        <v>12638</v>
      </c>
      <c r="J10687" s="545" t="s">
        <v>13296</v>
      </c>
      <c r="K10687" s="545" t="s">
        <v>13413</v>
      </c>
      <c r="L10687" s="545" t="s">
        <v>13908</v>
      </c>
      <c r="M10687" s="548" t="s">
        <v>13758</v>
      </c>
      <c r="N10687" s="545" t="s">
        <v>22153</v>
      </c>
      <c r="O10687" s="545" t="s">
        <v>14420</v>
      </c>
      <c r="P10687" s="549">
        <v>8324</v>
      </c>
      <c r="Q10687" s="549">
        <v>1</v>
      </c>
      <c r="R10687" s="549">
        <v>126</v>
      </c>
      <c r="S10687" s="548">
        <v>2218</v>
      </c>
      <c r="T10687" s="548">
        <v>31</v>
      </c>
      <c r="U10687" s="99"/>
    </row>
    <row r="10688" spans="1:21" ht="19.5" customHeight="1">
      <c r="A10688" s="545">
        <v>105622</v>
      </c>
      <c r="B10688" s="545" t="s">
        <v>2347</v>
      </c>
      <c r="C10688" s="545" t="s">
        <v>216</v>
      </c>
      <c r="D10688" s="546">
        <v>44721</v>
      </c>
      <c r="E10688" s="171" t="str">
        <f t="shared" si="166"/>
        <v>2022</v>
      </c>
      <c r="F10688" s="547">
        <v>4055</v>
      </c>
      <c r="G10688" s="548">
        <v>0.19</v>
      </c>
      <c r="H10688" s="547">
        <v>3407.56</v>
      </c>
      <c r="I10688" s="545" t="s">
        <v>12638</v>
      </c>
      <c r="J10688" s="545" t="s">
        <v>13296</v>
      </c>
      <c r="K10688" s="545" t="s">
        <v>19769</v>
      </c>
      <c r="L10688" s="545" t="s">
        <v>13413</v>
      </c>
      <c r="M10688" s="548" t="s">
        <v>13758</v>
      </c>
      <c r="N10688" s="545" t="s">
        <v>13413</v>
      </c>
      <c r="O10688" s="545" t="s">
        <v>13413</v>
      </c>
      <c r="P10688" s="549">
        <v>8325</v>
      </c>
      <c r="Q10688" s="549">
        <v>1</v>
      </c>
      <c r="R10688" s="549">
        <v>126</v>
      </c>
      <c r="S10688" s="548">
        <v>2218</v>
      </c>
      <c r="T10688" s="548"/>
      <c r="U10688" s="99"/>
    </row>
    <row r="10689" spans="1:21" ht="19.5" customHeight="1">
      <c r="A10689" s="545">
        <v>105623</v>
      </c>
      <c r="B10689" s="545" t="s">
        <v>1789</v>
      </c>
      <c r="C10689" s="545" t="s">
        <v>209</v>
      </c>
      <c r="D10689" s="546"/>
      <c r="E10689" s="171" t="str">
        <f t="shared" si="166"/>
        <v>1900</v>
      </c>
      <c r="F10689" s="547">
        <v>0</v>
      </c>
      <c r="G10689" s="548">
        <v>0</v>
      </c>
      <c r="H10689" s="547">
        <v>0</v>
      </c>
      <c r="I10689" s="545" t="s">
        <v>12637</v>
      </c>
      <c r="J10689" s="545"/>
      <c r="K10689" s="545" t="s">
        <v>19770</v>
      </c>
      <c r="L10689" s="545" t="s">
        <v>13413</v>
      </c>
      <c r="M10689" s="548" t="s">
        <v>13758</v>
      </c>
      <c r="N10689" s="545" t="s">
        <v>13413</v>
      </c>
      <c r="O10689" s="545" t="s">
        <v>13413</v>
      </c>
      <c r="P10689" s="549">
        <v>8326</v>
      </c>
      <c r="Q10689" s="549">
        <v>1</v>
      </c>
      <c r="R10689" s="549">
        <v>13</v>
      </c>
      <c r="S10689" s="548"/>
      <c r="T10689" s="548"/>
      <c r="U10689" s="99"/>
    </row>
    <row r="10690" spans="1:21" ht="19.5" customHeight="1">
      <c r="A10690" s="545">
        <v>105624</v>
      </c>
      <c r="B10690" s="545" t="s">
        <v>9637</v>
      </c>
      <c r="C10690" s="545" t="s">
        <v>216</v>
      </c>
      <c r="D10690" s="546"/>
      <c r="E10690" s="171" t="str">
        <f t="shared" si="166"/>
        <v>1900</v>
      </c>
      <c r="F10690" s="547">
        <v>0</v>
      </c>
      <c r="G10690" s="548">
        <v>0</v>
      </c>
      <c r="H10690" s="547">
        <v>0</v>
      </c>
      <c r="I10690" s="545" t="s">
        <v>12637</v>
      </c>
      <c r="J10690" s="545"/>
      <c r="K10690" s="545" t="s">
        <v>19771</v>
      </c>
      <c r="L10690" s="545" t="s">
        <v>13413</v>
      </c>
      <c r="M10690" s="548" t="s">
        <v>13758</v>
      </c>
      <c r="N10690" s="545" t="s">
        <v>13413</v>
      </c>
      <c r="O10690" s="545" t="s">
        <v>13413</v>
      </c>
      <c r="P10690" s="549">
        <v>8327</v>
      </c>
      <c r="Q10690" s="549">
        <v>1</v>
      </c>
      <c r="R10690" s="549">
        <v>13</v>
      </c>
      <c r="S10690" s="548"/>
      <c r="T10690" s="548"/>
      <c r="U10690" s="99"/>
    </row>
    <row r="10691" spans="1:21" ht="19.5" customHeight="1">
      <c r="A10691" s="545">
        <v>105625</v>
      </c>
      <c r="B10691" s="545" t="s">
        <v>12281</v>
      </c>
      <c r="C10691" s="545" t="s">
        <v>206</v>
      </c>
      <c r="D10691" s="546">
        <v>44591</v>
      </c>
      <c r="E10691" s="171" t="str">
        <f t="shared" si="166"/>
        <v>2022</v>
      </c>
      <c r="F10691" s="547">
        <v>1080</v>
      </c>
      <c r="G10691" s="548">
        <v>0.19</v>
      </c>
      <c r="H10691" s="547">
        <v>907.56</v>
      </c>
      <c r="I10691" s="545" t="s">
        <v>12999</v>
      </c>
      <c r="J10691" s="545" t="s">
        <v>13297</v>
      </c>
      <c r="K10691" s="545" t="s">
        <v>19772</v>
      </c>
      <c r="L10691" s="545" t="s">
        <v>13413</v>
      </c>
      <c r="M10691" s="548" t="s">
        <v>13758</v>
      </c>
      <c r="N10691" s="545" t="s">
        <v>13413</v>
      </c>
      <c r="O10691" s="545" t="s">
        <v>13413</v>
      </c>
      <c r="P10691" s="549">
        <v>8328</v>
      </c>
      <c r="Q10691" s="549">
        <v>1</v>
      </c>
      <c r="R10691" s="549">
        <v>58</v>
      </c>
      <c r="S10691" s="548">
        <v>2257</v>
      </c>
      <c r="T10691" s="548"/>
      <c r="U10691" s="99"/>
    </row>
    <row r="10692" spans="1:21" ht="19.5" customHeight="1">
      <c r="A10692" s="545">
        <v>105626</v>
      </c>
      <c r="B10692" s="545" t="s">
        <v>1457</v>
      </c>
      <c r="C10692" s="545" t="s">
        <v>216</v>
      </c>
      <c r="D10692" s="546">
        <v>43843</v>
      </c>
      <c r="E10692" s="171" t="str">
        <f t="shared" ref="E10692:E10755" si="167">TEXT(D10692,"YYYY")</f>
        <v>2020</v>
      </c>
      <c r="F10692" s="547">
        <v>35845</v>
      </c>
      <c r="G10692" s="548">
        <v>0.19</v>
      </c>
      <c r="H10692" s="547">
        <v>30121.85</v>
      </c>
      <c r="I10692" s="545" t="s">
        <v>12704</v>
      </c>
      <c r="J10692" s="545" t="s">
        <v>13297</v>
      </c>
      <c r="K10692" s="545" t="s">
        <v>19773</v>
      </c>
      <c r="L10692" s="545" t="s">
        <v>13413</v>
      </c>
      <c r="M10692" s="548" t="s">
        <v>13758</v>
      </c>
      <c r="N10692" s="545" t="s">
        <v>13413</v>
      </c>
      <c r="O10692" s="545" t="s">
        <v>13413</v>
      </c>
      <c r="P10692" s="549">
        <v>8329</v>
      </c>
      <c r="Q10692" s="549">
        <v>1</v>
      </c>
      <c r="R10692" s="549">
        <v>118</v>
      </c>
      <c r="S10692" s="548">
        <v>2257</v>
      </c>
      <c r="T10692" s="548"/>
      <c r="U10692" s="99"/>
    </row>
    <row r="10693" spans="1:21" ht="19.5" customHeight="1">
      <c r="A10693" s="545">
        <v>105627</v>
      </c>
      <c r="B10693" s="545" t="s">
        <v>1886</v>
      </c>
      <c r="C10693" s="545" t="s">
        <v>216</v>
      </c>
      <c r="D10693" s="546"/>
      <c r="E10693" s="171" t="str">
        <f t="shared" si="167"/>
        <v>1900</v>
      </c>
      <c r="F10693" s="547">
        <v>0</v>
      </c>
      <c r="G10693" s="548">
        <v>0</v>
      </c>
      <c r="H10693" s="547">
        <v>0</v>
      </c>
      <c r="I10693" s="545" t="s">
        <v>12699</v>
      </c>
      <c r="J10693" s="545"/>
      <c r="K10693" s="545" t="s">
        <v>19774</v>
      </c>
      <c r="L10693" s="545" t="s">
        <v>13413</v>
      </c>
      <c r="M10693" s="548" t="s">
        <v>13758</v>
      </c>
      <c r="N10693" s="545" t="s">
        <v>13413</v>
      </c>
      <c r="O10693" s="545" t="s">
        <v>13413</v>
      </c>
      <c r="P10693" s="549">
        <v>8330</v>
      </c>
      <c r="Q10693" s="549">
        <v>1</v>
      </c>
      <c r="R10693" s="549">
        <v>130</v>
      </c>
      <c r="S10693" s="548"/>
      <c r="T10693" s="548"/>
      <c r="U10693" s="99"/>
    </row>
    <row r="10694" spans="1:21" ht="19.5" customHeight="1">
      <c r="A10694" s="545">
        <v>105628</v>
      </c>
      <c r="B10694" s="545" t="s">
        <v>6146</v>
      </c>
      <c r="C10694" s="545" t="s">
        <v>216</v>
      </c>
      <c r="D10694" s="546">
        <v>45708</v>
      </c>
      <c r="E10694" s="171" t="str">
        <f t="shared" si="167"/>
        <v>2025</v>
      </c>
      <c r="F10694" s="547">
        <v>4323216.79</v>
      </c>
      <c r="G10694" s="548">
        <v>0.19</v>
      </c>
      <c r="H10694" s="547">
        <v>3632955.29</v>
      </c>
      <c r="I10694" s="545" t="s">
        <v>12715</v>
      </c>
      <c r="J10694" s="545" t="s">
        <v>13307</v>
      </c>
      <c r="K10694" s="545" t="s">
        <v>19775</v>
      </c>
      <c r="L10694" s="545" t="s">
        <v>13413</v>
      </c>
      <c r="M10694" s="548" t="s">
        <v>13758</v>
      </c>
      <c r="N10694" s="545" t="s">
        <v>13413</v>
      </c>
      <c r="O10694" s="545" t="s">
        <v>13413</v>
      </c>
      <c r="P10694" s="549">
        <v>8331</v>
      </c>
      <c r="Q10694" s="549">
        <v>1</v>
      </c>
      <c r="R10694" s="549">
        <v>129</v>
      </c>
      <c r="S10694" s="548">
        <v>2228</v>
      </c>
      <c r="T10694" s="548"/>
      <c r="U10694" s="99"/>
    </row>
    <row r="10695" spans="1:21" ht="19.5" customHeight="1">
      <c r="A10695" s="545">
        <v>105629</v>
      </c>
      <c r="B10695" s="545" t="s">
        <v>9636</v>
      </c>
      <c r="C10695" s="545" t="s">
        <v>216</v>
      </c>
      <c r="D10695" s="546"/>
      <c r="E10695" s="171" t="str">
        <f t="shared" si="167"/>
        <v>1900</v>
      </c>
      <c r="F10695" s="547">
        <v>0</v>
      </c>
      <c r="G10695" s="548">
        <v>0</v>
      </c>
      <c r="H10695" s="547">
        <v>0</v>
      </c>
      <c r="I10695" s="545" t="s">
        <v>12715</v>
      </c>
      <c r="J10695" s="545"/>
      <c r="K10695" s="545" t="s">
        <v>19776</v>
      </c>
      <c r="L10695" s="545" t="s">
        <v>13413</v>
      </c>
      <c r="M10695" s="548" t="s">
        <v>13758</v>
      </c>
      <c r="N10695" s="545" t="s">
        <v>13413</v>
      </c>
      <c r="O10695" s="545" t="s">
        <v>13413</v>
      </c>
      <c r="P10695" s="549">
        <v>8332</v>
      </c>
      <c r="Q10695" s="549">
        <v>1</v>
      </c>
      <c r="R10695" s="549">
        <v>129</v>
      </c>
      <c r="S10695" s="548"/>
      <c r="T10695" s="548"/>
      <c r="U10695" s="99"/>
    </row>
    <row r="10696" spans="1:21" ht="19.5" customHeight="1">
      <c r="A10696" s="545">
        <v>105630</v>
      </c>
      <c r="B10696" s="545" t="s">
        <v>9635</v>
      </c>
      <c r="C10696" s="545" t="s">
        <v>216</v>
      </c>
      <c r="D10696" s="546"/>
      <c r="E10696" s="171" t="str">
        <f t="shared" si="167"/>
        <v>1900</v>
      </c>
      <c r="F10696" s="547">
        <v>0</v>
      </c>
      <c r="G10696" s="548">
        <v>0</v>
      </c>
      <c r="H10696" s="547">
        <v>0</v>
      </c>
      <c r="I10696" s="545" t="s">
        <v>12715</v>
      </c>
      <c r="J10696" s="545"/>
      <c r="K10696" s="545" t="s">
        <v>19777</v>
      </c>
      <c r="L10696" s="545" t="s">
        <v>13413</v>
      </c>
      <c r="M10696" s="548" t="s">
        <v>13758</v>
      </c>
      <c r="N10696" s="545" t="s">
        <v>13413</v>
      </c>
      <c r="O10696" s="545" t="s">
        <v>13413</v>
      </c>
      <c r="P10696" s="549">
        <v>8333</v>
      </c>
      <c r="Q10696" s="549">
        <v>1</v>
      </c>
      <c r="R10696" s="549">
        <v>129</v>
      </c>
      <c r="S10696" s="548"/>
      <c r="T10696" s="548"/>
      <c r="U10696" s="99"/>
    </row>
    <row r="10697" spans="1:21" ht="19.5" customHeight="1">
      <c r="A10697" s="545">
        <v>105631</v>
      </c>
      <c r="B10697" s="545" t="s">
        <v>9634</v>
      </c>
      <c r="C10697" s="545" t="s">
        <v>206</v>
      </c>
      <c r="D10697" s="546"/>
      <c r="E10697" s="171" t="str">
        <f t="shared" si="167"/>
        <v>1900</v>
      </c>
      <c r="F10697" s="547">
        <v>0</v>
      </c>
      <c r="G10697" s="548">
        <v>0</v>
      </c>
      <c r="H10697" s="547">
        <v>0</v>
      </c>
      <c r="I10697" s="545" t="s">
        <v>12688</v>
      </c>
      <c r="J10697" s="545"/>
      <c r="K10697" s="545" t="s">
        <v>19778</v>
      </c>
      <c r="L10697" s="545" t="s">
        <v>13413</v>
      </c>
      <c r="M10697" s="548" t="s">
        <v>13758</v>
      </c>
      <c r="N10697" s="545" t="s">
        <v>13413</v>
      </c>
      <c r="O10697" s="545" t="s">
        <v>13413</v>
      </c>
      <c r="P10697" s="549">
        <v>8334</v>
      </c>
      <c r="Q10697" s="549">
        <v>1</v>
      </c>
      <c r="R10697" s="549">
        <v>92</v>
      </c>
      <c r="S10697" s="548"/>
      <c r="T10697" s="548"/>
      <c r="U10697" s="99"/>
    </row>
    <row r="10698" spans="1:21" ht="19.5" customHeight="1">
      <c r="A10698" s="545">
        <v>105632</v>
      </c>
      <c r="B10698" s="545" t="s">
        <v>9633</v>
      </c>
      <c r="C10698" s="545" t="s">
        <v>216</v>
      </c>
      <c r="D10698" s="546"/>
      <c r="E10698" s="171" t="str">
        <f t="shared" si="167"/>
        <v>1900</v>
      </c>
      <c r="F10698" s="547">
        <v>0</v>
      </c>
      <c r="G10698" s="548">
        <v>0</v>
      </c>
      <c r="H10698" s="547">
        <v>0</v>
      </c>
      <c r="I10698" s="545" t="s">
        <v>12676</v>
      </c>
      <c r="J10698" s="545"/>
      <c r="K10698" s="545" t="s">
        <v>13413</v>
      </c>
      <c r="L10698" s="545" t="s">
        <v>13413</v>
      </c>
      <c r="M10698" s="548" t="s">
        <v>13758</v>
      </c>
      <c r="N10698" s="545" t="s">
        <v>13413</v>
      </c>
      <c r="O10698" s="545" t="s">
        <v>13413</v>
      </c>
      <c r="P10698" s="549">
        <v>8335</v>
      </c>
      <c r="Q10698" s="549">
        <v>1</v>
      </c>
      <c r="R10698" s="549">
        <v>14</v>
      </c>
      <c r="S10698" s="548"/>
      <c r="T10698" s="548"/>
      <c r="U10698" s="99"/>
    </row>
    <row r="10699" spans="1:21" ht="19.5" customHeight="1">
      <c r="A10699" s="545">
        <v>105633</v>
      </c>
      <c r="B10699" s="545" t="s">
        <v>9632</v>
      </c>
      <c r="C10699" s="545" t="s">
        <v>216</v>
      </c>
      <c r="D10699" s="546"/>
      <c r="E10699" s="171" t="str">
        <f t="shared" si="167"/>
        <v>1900</v>
      </c>
      <c r="F10699" s="547">
        <v>0</v>
      </c>
      <c r="G10699" s="548">
        <v>0</v>
      </c>
      <c r="H10699" s="547">
        <v>0</v>
      </c>
      <c r="I10699" s="545" t="s">
        <v>12676</v>
      </c>
      <c r="J10699" s="545"/>
      <c r="K10699" s="545" t="s">
        <v>13413</v>
      </c>
      <c r="L10699" s="545" t="s">
        <v>13413</v>
      </c>
      <c r="M10699" s="548" t="s">
        <v>13758</v>
      </c>
      <c r="N10699" s="545" t="s">
        <v>13413</v>
      </c>
      <c r="O10699" s="545" t="s">
        <v>13413</v>
      </c>
      <c r="P10699" s="549">
        <v>8336</v>
      </c>
      <c r="Q10699" s="549">
        <v>1</v>
      </c>
      <c r="R10699" s="549">
        <v>14</v>
      </c>
      <c r="S10699" s="548"/>
      <c r="T10699" s="548"/>
      <c r="U10699" s="99"/>
    </row>
    <row r="10700" spans="1:21" ht="19.5" customHeight="1">
      <c r="A10700" s="545">
        <v>105634</v>
      </c>
      <c r="B10700" s="545" t="s">
        <v>2454</v>
      </c>
      <c r="C10700" s="545" t="s">
        <v>216</v>
      </c>
      <c r="D10700" s="546">
        <v>43528</v>
      </c>
      <c r="E10700" s="171" t="str">
        <f t="shared" si="167"/>
        <v>2019</v>
      </c>
      <c r="F10700" s="547">
        <v>83300</v>
      </c>
      <c r="G10700" s="548">
        <v>0.19</v>
      </c>
      <c r="H10700" s="547">
        <v>70000</v>
      </c>
      <c r="I10700" s="545" t="s">
        <v>12676</v>
      </c>
      <c r="J10700" s="545" t="s">
        <v>13296</v>
      </c>
      <c r="K10700" s="545" t="s">
        <v>19779</v>
      </c>
      <c r="L10700" s="545" t="s">
        <v>13413</v>
      </c>
      <c r="M10700" s="548" t="s">
        <v>13758</v>
      </c>
      <c r="N10700" s="545" t="s">
        <v>13413</v>
      </c>
      <c r="O10700" s="545" t="s">
        <v>13413</v>
      </c>
      <c r="P10700" s="549">
        <v>8337</v>
      </c>
      <c r="Q10700" s="549">
        <v>1</v>
      </c>
      <c r="R10700" s="549">
        <v>14</v>
      </c>
      <c r="S10700" s="548">
        <v>2218</v>
      </c>
      <c r="T10700" s="548"/>
      <c r="U10700" s="99"/>
    </row>
    <row r="10701" spans="1:21" ht="19.5" customHeight="1">
      <c r="A10701" s="545">
        <v>105635</v>
      </c>
      <c r="B10701" s="545" t="s">
        <v>3231</v>
      </c>
      <c r="C10701" s="545" t="s">
        <v>221</v>
      </c>
      <c r="D10701" s="546">
        <v>46052</v>
      </c>
      <c r="E10701" s="171" t="str">
        <f t="shared" si="167"/>
        <v>2026</v>
      </c>
      <c r="F10701" s="547">
        <v>25092373</v>
      </c>
      <c r="G10701" s="548">
        <v>0.19</v>
      </c>
      <c r="H10701" s="547">
        <v>21086027.73</v>
      </c>
      <c r="I10701" s="545" t="s">
        <v>12663</v>
      </c>
      <c r="J10701" s="545" t="s">
        <v>13307</v>
      </c>
      <c r="K10701" s="545" t="s">
        <v>13413</v>
      </c>
      <c r="L10701" s="545" t="s">
        <v>13413</v>
      </c>
      <c r="M10701" s="548" t="s">
        <v>13758</v>
      </c>
      <c r="N10701" s="545" t="s">
        <v>13413</v>
      </c>
      <c r="O10701" s="545" t="s">
        <v>13413</v>
      </c>
      <c r="P10701" s="549">
        <v>8338</v>
      </c>
      <c r="Q10701" s="549">
        <v>1</v>
      </c>
      <c r="R10701" s="549">
        <v>159</v>
      </c>
      <c r="S10701" s="548">
        <v>2228</v>
      </c>
      <c r="T10701" s="548"/>
      <c r="U10701" s="99"/>
    </row>
    <row r="10702" spans="1:21" ht="19.5" customHeight="1">
      <c r="A10702" s="545">
        <v>105636</v>
      </c>
      <c r="B10702" s="545" t="s">
        <v>9631</v>
      </c>
      <c r="C10702" s="545" t="s">
        <v>216</v>
      </c>
      <c r="D10702" s="546"/>
      <c r="E10702" s="171" t="str">
        <f t="shared" si="167"/>
        <v>1900</v>
      </c>
      <c r="F10702" s="547">
        <v>0</v>
      </c>
      <c r="G10702" s="548">
        <v>0</v>
      </c>
      <c r="H10702" s="547">
        <v>0</v>
      </c>
      <c r="I10702" s="545" t="s">
        <v>12956</v>
      </c>
      <c r="J10702" s="545"/>
      <c r="K10702" s="545" t="s">
        <v>19780</v>
      </c>
      <c r="L10702" s="545" t="s">
        <v>13413</v>
      </c>
      <c r="M10702" s="548" t="s">
        <v>13758</v>
      </c>
      <c r="N10702" s="545" t="s">
        <v>13413</v>
      </c>
      <c r="O10702" s="545" t="s">
        <v>13413</v>
      </c>
      <c r="P10702" s="549">
        <v>8339</v>
      </c>
      <c r="Q10702" s="549">
        <v>1</v>
      </c>
      <c r="R10702" s="549">
        <v>133</v>
      </c>
      <c r="S10702" s="548"/>
      <c r="T10702" s="548"/>
      <c r="U10702" s="99"/>
    </row>
    <row r="10703" spans="1:21" ht="19.5" customHeight="1">
      <c r="A10703" s="545">
        <v>105637</v>
      </c>
      <c r="B10703" s="545" t="s">
        <v>9630</v>
      </c>
      <c r="C10703" s="545" t="s">
        <v>206</v>
      </c>
      <c r="D10703" s="546"/>
      <c r="E10703" s="171" t="str">
        <f t="shared" si="167"/>
        <v>1900</v>
      </c>
      <c r="F10703" s="547">
        <v>0</v>
      </c>
      <c r="G10703" s="548">
        <v>0</v>
      </c>
      <c r="H10703" s="547">
        <v>0</v>
      </c>
      <c r="I10703" s="545" t="s">
        <v>12644</v>
      </c>
      <c r="J10703" s="545"/>
      <c r="K10703" s="545" t="s">
        <v>19781</v>
      </c>
      <c r="L10703" s="545" t="s">
        <v>13413</v>
      </c>
      <c r="M10703" s="548" t="s">
        <v>13758</v>
      </c>
      <c r="N10703" s="545" t="s">
        <v>13413</v>
      </c>
      <c r="O10703" s="545" t="s">
        <v>13413</v>
      </c>
      <c r="P10703" s="549">
        <v>8340</v>
      </c>
      <c r="Q10703" s="549">
        <v>1</v>
      </c>
      <c r="R10703" s="549">
        <v>62</v>
      </c>
      <c r="S10703" s="548"/>
      <c r="T10703" s="548"/>
      <c r="U10703" s="99"/>
    </row>
    <row r="10704" spans="1:21" ht="19.5" customHeight="1">
      <c r="A10704" s="545">
        <v>105638</v>
      </c>
      <c r="B10704" s="545" t="s">
        <v>1399</v>
      </c>
      <c r="C10704" s="545" t="s">
        <v>206</v>
      </c>
      <c r="D10704" s="546"/>
      <c r="E10704" s="171" t="str">
        <f t="shared" si="167"/>
        <v>1900</v>
      </c>
      <c r="F10704" s="547">
        <v>0</v>
      </c>
      <c r="G10704" s="548">
        <v>0</v>
      </c>
      <c r="H10704" s="547">
        <v>0</v>
      </c>
      <c r="I10704" s="545" t="s">
        <v>12659</v>
      </c>
      <c r="J10704" s="545"/>
      <c r="K10704" s="545" t="s">
        <v>13413</v>
      </c>
      <c r="L10704" s="545" t="s">
        <v>13413</v>
      </c>
      <c r="M10704" s="548" t="s">
        <v>13758</v>
      </c>
      <c r="N10704" s="545" t="s">
        <v>13413</v>
      </c>
      <c r="O10704" s="545" t="s">
        <v>13413</v>
      </c>
      <c r="P10704" s="549">
        <v>8341</v>
      </c>
      <c r="Q10704" s="549">
        <v>1</v>
      </c>
      <c r="R10704" s="549">
        <v>116</v>
      </c>
      <c r="S10704" s="548"/>
      <c r="T10704" s="548"/>
      <c r="U10704" s="99"/>
    </row>
    <row r="10705" spans="1:21" ht="19.5" customHeight="1">
      <c r="A10705" s="545">
        <v>105639</v>
      </c>
      <c r="B10705" s="545" t="s">
        <v>3999</v>
      </c>
      <c r="C10705" s="545" t="s">
        <v>216</v>
      </c>
      <c r="D10705" s="546"/>
      <c r="E10705" s="171" t="str">
        <f t="shared" si="167"/>
        <v>1900</v>
      </c>
      <c r="F10705" s="547">
        <v>0</v>
      </c>
      <c r="G10705" s="548">
        <v>0</v>
      </c>
      <c r="H10705" s="547">
        <v>0</v>
      </c>
      <c r="I10705" s="545" t="s">
        <v>12982</v>
      </c>
      <c r="J10705" s="545"/>
      <c r="K10705" s="545" t="s">
        <v>13413</v>
      </c>
      <c r="L10705" s="545" t="s">
        <v>13413</v>
      </c>
      <c r="M10705" s="548" t="s">
        <v>13758</v>
      </c>
      <c r="N10705" s="545" t="s">
        <v>13413</v>
      </c>
      <c r="O10705" s="545" t="s">
        <v>13413</v>
      </c>
      <c r="P10705" s="549">
        <v>8342</v>
      </c>
      <c r="Q10705" s="549">
        <v>1</v>
      </c>
      <c r="R10705" s="549">
        <v>48</v>
      </c>
      <c r="S10705" s="548"/>
      <c r="T10705" s="548"/>
      <c r="U10705" s="99"/>
    </row>
    <row r="10706" spans="1:21" ht="19.5" customHeight="1">
      <c r="A10706" s="545">
        <v>105640</v>
      </c>
      <c r="B10706" s="545" t="s">
        <v>9629</v>
      </c>
      <c r="C10706" s="545" t="s">
        <v>216</v>
      </c>
      <c r="D10706" s="546"/>
      <c r="E10706" s="171" t="str">
        <f t="shared" si="167"/>
        <v>1900</v>
      </c>
      <c r="F10706" s="547">
        <v>0</v>
      </c>
      <c r="G10706" s="548">
        <v>0</v>
      </c>
      <c r="H10706" s="547">
        <v>0</v>
      </c>
      <c r="I10706" s="545" t="s">
        <v>12686</v>
      </c>
      <c r="J10706" s="545"/>
      <c r="K10706" s="545" t="s">
        <v>19782</v>
      </c>
      <c r="L10706" s="545" t="s">
        <v>13413</v>
      </c>
      <c r="M10706" s="548" t="s">
        <v>13758</v>
      </c>
      <c r="N10706" s="545" t="s">
        <v>13413</v>
      </c>
      <c r="O10706" s="545" t="s">
        <v>13413</v>
      </c>
      <c r="P10706" s="549">
        <v>8343</v>
      </c>
      <c r="Q10706" s="549">
        <v>1</v>
      </c>
      <c r="R10706" s="549">
        <v>131</v>
      </c>
      <c r="S10706" s="548"/>
      <c r="T10706" s="548"/>
      <c r="U10706" s="99"/>
    </row>
    <row r="10707" spans="1:21" ht="19.5" customHeight="1">
      <c r="A10707" s="545">
        <v>105641</v>
      </c>
      <c r="B10707" s="545" t="s">
        <v>9628</v>
      </c>
      <c r="C10707" s="545" t="s">
        <v>209</v>
      </c>
      <c r="D10707" s="546"/>
      <c r="E10707" s="171" t="str">
        <f t="shared" si="167"/>
        <v>1900</v>
      </c>
      <c r="F10707" s="547">
        <v>0</v>
      </c>
      <c r="G10707" s="548">
        <v>0</v>
      </c>
      <c r="H10707" s="547">
        <v>0</v>
      </c>
      <c r="I10707" s="545" t="s">
        <v>12659</v>
      </c>
      <c r="J10707" s="545"/>
      <c r="K10707" s="545" t="s">
        <v>19783</v>
      </c>
      <c r="L10707" s="545" t="s">
        <v>13413</v>
      </c>
      <c r="M10707" s="548" t="s">
        <v>13758</v>
      </c>
      <c r="N10707" s="545" t="s">
        <v>13413</v>
      </c>
      <c r="O10707" s="545" t="s">
        <v>13413</v>
      </c>
      <c r="P10707" s="549">
        <v>8344</v>
      </c>
      <c r="Q10707" s="549">
        <v>1</v>
      </c>
      <c r="R10707" s="549">
        <v>116</v>
      </c>
      <c r="S10707" s="548"/>
      <c r="T10707" s="548"/>
      <c r="U10707" s="99"/>
    </row>
    <row r="10708" spans="1:21" ht="19.5" customHeight="1">
      <c r="A10708" s="545">
        <v>105642</v>
      </c>
      <c r="B10708" s="545" t="s">
        <v>9627</v>
      </c>
      <c r="C10708" s="545" t="s">
        <v>221</v>
      </c>
      <c r="D10708" s="546"/>
      <c r="E10708" s="171" t="str">
        <f t="shared" si="167"/>
        <v>1900</v>
      </c>
      <c r="F10708" s="547">
        <v>0</v>
      </c>
      <c r="G10708" s="548">
        <v>0</v>
      </c>
      <c r="H10708" s="547">
        <v>0</v>
      </c>
      <c r="I10708" s="545" t="s">
        <v>12972</v>
      </c>
      <c r="J10708" s="545"/>
      <c r="K10708" s="545" t="s">
        <v>19784</v>
      </c>
      <c r="L10708" s="545" t="s">
        <v>13413</v>
      </c>
      <c r="M10708" s="548" t="s">
        <v>13843</v>
      </c>
      <c r="N10708" s="545" t="s">
        <v>13413</v>
      </c>
      <c r="O10708" s="545" t="s">
        <v>13413</v>
      </c>
      <c r="P10708" s="549">
        <v>8345</v>
      </c>
      <c r="Q10708" s="549">
        <v>5</v>
      </c>
      <c r="R10708" s="549">
        <v>43</v>
      </c>
      <c r="S10708" s="548"/>
      <c r="T10708" s="548"/>
      <c r="U10708" s="99"/>
    </row>
    <row r="10709" spans="1:21" ht="19.5" customHeight="1">
      <c r="A10709" s="545">
        <v>105643</v>
      </c>
      <c r="B10709" s="545" t="s">
        <v>9626</v>
      </c>
      <c r="C10709" s="545" t="s">
        <v>216</v>
      </c>
      <c r="D10709" s="546"/>
      <c r="E10709" s="171" t="str">
        <f t="shared" si="167"/>
        <v>1900</v>
      </c>
      <c r="F10709" s="547">
        <v>0</v>
      </c>
      <c r="G10709" s="548">
        <v>0</v>
      </c>
      <c r="H10709" s="547">
        <v>0</v>
      </c>
      <c r="I10709" s="545" t="s">
        <v>12726</v>
      </c>
      <c r="J10709" s="545"/>
      <c r="K10709" s="545" t="s">
        <v>19785</v>
      </c>
      <c r="L10709" s="545" t="s">
        <v>13413</v>
      </c>
      <c r="M10709" s="548" t="s">
        <v>13758</v>
      </c>
      <c r="N10709" s="545" t="s">
        <v>13413</v>
      </c>
      <c r="O10709" s="545" t="s">
        <v>13413</v>
      </c>
      <c r="P10709" s="549">
        <v>8346</v>
      </c>
      <c r="Q10709" s="549">
        <v>1</v>
      </c>
      <c r="R10709" s="549">
        <v>49</v>
      </c>
      <c r="S10709" s="548"/>
      <c r="T10709" s="548"/>
      <c r="U10709" s="99"/>
    </row>
    <row r="10710" spans="1:21" ht="19.5" customHeight="1">
      <c r="A10710" s="545">
        <v>105644</v>
      </c>
      <c r="B10710" s="545" t="s">
        <v>9625</v>
      </c>
      <c r="C10710" s="545" t="s">
        <v>216</v>
      </c>
      <c r="D10710" s="546"/>
      <c r="E10710" s="171" t="str">
        <f t="shared" si="167"/>
        <v>1900</v>
      </c>
      <c r="F10710" s="547">
        <v>0</v>
      </c>
      <c r="G10710" s="548">
        <v>0</v>
      </c>
      <c r="H10710" s="547">
        <v>0</v>
      </c>
      <c r="I10710" s="545" t="s">
        <v>12726</v>
      </c>
      <c r="J10710" s="545"/>
      <c r="K10710" s="545" t="s">
        <v>19786</v>
      </c>
      <c r="L10710" s="545" t="s">
        <v>13413</v>
      </c>
      <c r="M10710" s="548" t="s">
        <v>13758</v>
      </c>
      <c r="N10710" s="545" t="s">
        <v>13413</v>
      </c>
      <c r="O10710" s="545" t="s">
        <v>13413</v>
      </c>
      <c r="P10710" s="549">
        <v>8347</v>
      </c>
      <c r="Q10710" s="549">
        <v>1</v>
      </c>
      <c r="R10710" s="549">
        <v>49</v>
      </c>
      <c r="S10710" s="548"/>
      <c r="T10710" s="548"/>
      <c r="U10710" s="99"/>
    </row>
    <row r="10711" spans="1:21" ht="19.5" customHeight="1">
      <c r="A10711" s="545">
        <v>105645</v>
      </c>
      <c r="B10711" s="545" t="s">
        <v>9624</v>
      </c>
      <c r="C10711" s="545" t="s">
        <v>216</v>
      </c>
      <c r="D10711" s="546"/>
      <c r="E10711" s="171" t="str">
        <f t="shared" si="167"/>
        <v>1900</v>
      </c>
      <c r="F10711" s="547">
        <v>0</v>
      </c>
      <c r="G10711" s="548">
        <v>0</v>
      </c>
      <c r="H10711" s="547">
        <v>0</v>
      </c>
      <c r="I10711" s="545" t="s">
        <v>12726</v>
      </c>
      <c r="J10711" s="545"/>
      <c r="K10711" s="545" t="s">
        <v>19787</v>
      </c>
      <c r="L10711" s="545" t="s">
        <v>13413</v>
      </c>
      <c r="M10711" s="548" t="s">
        <v>13758</v>
      </c>
      <c r="N10711" s="545" t="s">
        <v>13413</v>
      </c>
      <c r="O10711" s="545" t="s">
        <v>13413</v>
      </c>
      <c r="P10711" s="549">
        <v>8348</v>
      </c>
      <c r="Q10711" s="549">
        <v>1</v>
      </c>
      <c r="R10711" s="549">
        <v>49</v>
      </c>
      <c r="S10711" s="548"/>
      <c r="T10711" s="548"/>
      <c r="U10711" s="99"/>
    </row>
    <row r="10712" spans="1:21" ht="19.5" customHeight="1">
      <c r="A10712" s="545">
        <v>105646</v>
      </c>
      <c r="B10712" s="545" t="s">
        <v>9623</v>
      </c>
      <c r="C10712" s="545" t="s">
        <v>216</v>
      </c>
      <c r="D10712" s="546"/>
      <c r="E10712" s="171" t="str">
        <f t="shared" si="167"/>
        <v>1900</v>
      </c>
      <c r="F10712" s="547">
        <v>0</v>
      </c>
      <c r="G10712" s="548">
        <v>0</v>
      </c>
      <c r="H10712" s="547">
        <v>0</v>
      </c>
      <c r="I10712" s="545" t="s">
        <v>12726</v>
      </c>
      <c r="J10712" s="545"/>
      <c r="K10712" s="545" t="s">
        <v>19788</v>
      </c>
      <c r="L10712" s="545" t="s">
        <v>13413</v>
      </c>
      <c r="M10712" s="548" t="s">
        <v>13758</v>
      </c>
      <c r="N10712" s="545" t="s">
        <v>13413</v>
      </c>
      <c r="O10712" s="545" t="s">
        <v>13413</v>
      </c>
      <c r="P10712" s="549">
        <v>8349</v>
      </c>
      <c r="Q10712" s="549">
        <v>1</v>
      </c>
      <c r="R10712" s="549">
        <v>49</v>
      </c>
      <c r="S10712" s="548"/>
      <c r="T10712" s="548"/>
      <c r="U10712" s="99"/>
    </row>
    <row r="10713" spans="1:21" ht="19.5" customHeight="1">
      <c r="A10713" s="545">
        <v>105647</v>
      </c>
      <c r="B10713" s="545" t="s">
        <v>1083</v>
      </c>
      <c r="C10713" s="545" t="s">
        <v>216</v>
      </c>
      <c r="D10713" s="546"/>
      <c r="E10713" s="171" t="str">
        <f t="shared" si="167"/>
        <v>1900</v>
      </c>
      <c r="F10713" s="547">
        <v>0</v>
      </c>
      <c r="G10713" s="548">
        <v>0</v>
      </c>
      <c r="H10713" s="547">
        <v>0</v>
      </c>
      <c r="I10713" s="545" t="s">
        <v>12694</v>
      </c>
      <c r="J10713" s="545"/>
      <c r="K10713" s="545" t="s">
        <v>19789</v>
      </c>
      <c r="L10713" s="545" t="s">
        <v>13413</v>
      </c>
      <c r="M10713" s="548" t="s">
        <v>13758</v>
      </c>
      <c r="N10713" s="545" t="s">
        <v>13413</v>
      </c>
      <c r="O10713" s="545" t="s">
        <v>13413</v>
      </c>
      <c r="P10713" s="549">
        <v>8350</v>
      </c>
      <c r="Q10713" s="549">
        <v>1</v>
      </c>
      <c r="R10713" s="549">
        <v>104</v>
      </c>
      <c r="S10713" s="548"/>
      <c r="T10713" s="548"/>
      <c r="U10713" s="99"/>
    </row>
    <row r="10714" spans="1:21" ht="19.5" customHeight="1">
      <c r="A10714" s="545">
        <v>105648</v>
      </c>
      <c r="B10714" s="545" t="s">
        <v>3790</v>
      </c>
      <c r="C10714" s="545" t="s">
        <v>206</v>
      </c>
      <c r="D10714" s="546"/>
      <c r="E10714" s="171" t="str">
        <f t="shared" si="167"/>
        <v>1900</v>
      </c>
      <c r="F10714" s="547">
        <v>0</v>
      </c>
      <c r="G10714" s="548">
        <v>0</v>
      </c>
      <c r="H10714" s="547">
        <v>0</v>
      </c>
      <c r="I10714" s="545" t="s">
        <v>12969</v>
      </c>
      <c r="J10714" s="545"/>
      <c r="K10714" s="545" t="s">
        <v>19790</v>
      </c>
      <c r="L10714" s="545" t="s">
        <v>13413</v>
      </c>
      <c r="M10714" s="548" t="s">
        <v>13758</v>
      </c>
      <c r="N10714" s="545" t="s">
        <v>13413</v>
      </c>
      <c r="O10714" s="545" t="s">
        <v>13413</v>
      </c>
      <c r="P10714" s="549">
        <v>8351</v>
      </c>
      <c r="Q10714" s="549">
        <v>1</v>
      </c>
      <c r="R10714" s="549">
        <v>30</v>
      </c>
      <c r="S10714" s="548"/>
      <c r="T10714" s="548"/>
      <c r="U10714" s="99"/>
    </row>
    <row r="10715" spans="1:21" ht="19.5" customHeight="1">
      <c r="A10715" s="545">
        <v>105649</v>
      </c>
      <c r="B10715" s="545" t="s">
        <v>3789</v>
      </c>
      <c r="C10715" s="545" t="s">
        <v>786</v>
      </c>
      <c r="D10715" s="546"/>
      <c r="E10715" s="171" t="str">
        <f t="shared" si="167"/>
        <v>1900</v>
      </c>
      <c r="F10715" s="547">
        <v>0</v>
      </c>
      <c r="G10715" s="548">
        <v>0</v>
      </c>
      <c r="H10715" s="547">
        <v>0</v>
      </c>
      <c r="I10715" s="545" t="s">
        <v>12969</v>
      </c>
      <c r="J10715" s="545"/>
      <c r="K10715" s="545" t="s">
        <v>19791</v>
      </c>
      <c r="L10715" s="545" t="s">
        <v>13413</v>
      </c>
      <c r="M10715" s="548" t="s">
        <v>13758</v>
      </c>
      <c r="N10715" s="545" t="s">
        <v>13413</v>
      </c>
      <c r="O10715" s="545" t="s">
        <v>13413</v>
      </c>
      <c r="P10715" s="549">
        <v>8352</v>
      </c>
      <c r="Q10715" s="549">
        <v>1</v>
      </c>
      <c r="R10715" s="549">
        <v>30</v>
      </c>
      <c r="S10715" s="548"/>
      <c r="T10715" s="548"/>
      <c r="U10715" s="99"/>
    </row>
    <row r="10716" spans="1:21" ht="19.5" customHeight="1">
      <c r="A10716" s="545">
        <v>105650</v>
      </c>
      <c r="B10716" s="545" t="s">
        <v>3788</v>
      </c>
      <c r="C10716" s="545" t="s">
        <v>206</v>
      </c>
      <c r="D10716" s="546">
        <v>43738</v>
      </c>
      <c r="E10716" s="171" t="str">
        <f t="shared" si="167"/>
        <v>2019</v>
      </c>
      <c r="F10716" s="547">
        <v>1822</v>
      </c>
      <c r="G10716" s="548">
        <v>0.19</v>
      </c>
      <c r="H10716" s="547">
        <v>1531.09</v>
      </c>
      <c r="I10716" s="545" t="s">
        <v>12969</v>
      </c>
      <c r="J10716" s="545" t="s">
        <v>13296</v>
      </c>
      <c r="K10716" s="545" t="s">
        <v>19792</v>
      </c>
      <c r="L10716" s="545" t="s">
        <v>13413</v>
      </c>
      <c r="M10716" s="548" t="s">
        <v>13758</v>
      </c>
      <c r="N10716" s="545" t="s">
        <v>13413</v>
      </c>
      <c r="O10716" s="545" t="s">
        <v>13413</v>
      </c>
      <c r="P10716" s="549">
        <v>8353</v>
      </c>
      <c r="Q10716" s="549">
        <v>1</v>
      </c>
      <c r="R10716" s="549">
        <v>30</v>
      </c>
      <c r="S10716" s="548">
        <v>2218</v>
      </c>
      <c r="T10716" s="548"/>
      <c r="U10716" s="99"/>
    </row>
    <row r="10717" spans="1:21" ht="19.5" customHeight="1">
      <c r="A10717" s="545">
        <v>105651</v>
      </c>
      <c r="B10717" s="545" t="s">
        <v>1171</v>
      </c>
      <c r="C10717" s="545" t="s">
        <v>221</v>
      </c>
      <c r="D10717" s="546"/>
      <c r="E10717" s="171" t="str">
        <f t="shared" si="167"/>
        <v>1900</v>
      </c>
      <c r="F10717" s="547">
        <v>0</v>
      </c>
      <c r="G10717" s="548">
        <v>0</v>
      </c>
      <c r="H10717" s="547">
        <v>0</v>
      </c>
      <c r="I10717" s="545" t="s">
        <v>12658</v>
      </c>
      <c r="J10717" s="545"/>
      <c r="K10717" s="545" t="s">
        <v>19793</v>
      </c>
      <c r="L10717" s="545" t="s">
        <v>13413</v>
      </c>
      <c r="M10717" s="548" t="s">
        <v>13758</v>
      </c>
      <c r="N10717" s="545" t="s">
        <v>13413</v>
      </c>
      <c r="O10717" s="545" t="s">
        <v>13413</v>
      </c>
      <c r="P10717" s="549">
        <v>8354</v>
      </c>
      <c r="Q10717" s="549">
        <v>1</v>
      </c>
      <c r="R10717" s="549">
        <v>9</v>
      </c>
      <c r="S10717" s="548"/>
      <c r="T10717" s="548"/>
      <c r="U10717" s="99"/>
    </row>
    <row r="10718" spans="1:21" ht="19.5" customHeight="1">
      <c r="A10718" s="545">
        <v>105652</v>
      </c>
      <c r="B10718" s="545" t="s">
        <v>9622</v>
      </c>
      <c r="C10718" s="545" t="s">
        <v>221</v>
      </c>
      <c r="D10718" s="546"/>
      <c r="E10718" s="171" t="str">
        <f t="shared" si="167"/>
        <v>1900</v>
      </c>
      <c r="F10718" s="547">
        <v>0</v>
      </c>
      <c r="G10718" s="548">
        <v>0</v>
      </c>
      <c r="H10718" s="547">
        <v>0</v>
      </c>
      <c r="I10718" s="545" t="s">
        <v>12661</v>
      </c>
      <c r="J10718" s="545"/>
      <c r="K10718" s="545" t="s">
        <v>19794</v>
      </c>
      <c r="L10718" s="545" t="s">
        <v>13413</v>
      </c>
      <c r="M10718" s="548" t="s">
        <v>13758</v>
      </c>
      <c r="N10718" s="545" t="s">
        <v>13413</v>
      </c>
      <c r="O10718" s="545" t="s">
        <v>13413</v>
      </c>
      <c r="P10718" s="549">
        <v>8355</v>
      </c>
      <c r="Q10718" s="549">
        <v>1</v>
      </c>
      <c r="R10718" s="549">
        <v>89</v>
      </c>
      <c r="S10718" s="548"/>
      <c r="T10718" s="548"/>
      <c r="U10718" s="99"/>
    </row>
    <row r="10719" spans="1:21" ht="19.5" customHeight="1">
      <c r="A10719" s="545">
        <v>105653</v>
      </c>
      <c r="B10719" s="545" t="s">
        <v>9621</v>
      </c>
      <c r="C10719" s="545" t="s">
        <v>4552</v>
      </c>
      <c r="D10719" s="546"/>
      <c r="E10719" s="171" t="str">
        <f t="shared" si="167"/>
        <v>1900</v>
      </c>
      <c r="F10719" s="547">
        <v>0</v>
      </c>
      <c r="G10719" s="548">
        <v>0</v>
      </c>
      <c r="H10719" s="547">
        <v>0</v>
      </c>
      <c r="I10719" s="545" t="s">
        <v>12758</v>
      </c>
      <c r="J10719" s="545"/>
      <c r="K10719" s="545" t="s">
        <v>19795</v>
      </c>
      <c r="L10719" s="545" t="s">
        <v>13413</v>
      </c>
      <c r="M10719" s="548" t="s">
        <v>13758</v>
      </c>
      <c r="N10719" s="545" t="s">
        <v>13413</v>
      </c>
      <c r="O10719" s="545" t="s">
        <v>13413</v>
      </c>
      <c r="P10719" s="549">
        <v>8356</v>
      </c>
      <c r="Q10719" s="549">
        <v>1</v>
      </c>
      <c r="R10719" s="549">
        <v>164</v>
      </c>
      <c r="S10719" s="548"/>
      <c r="T10719" s="548"/>
      <c r="U10719" s="99"/>
    </row>
    <row r="10720" spans="1:21" ht="19.5" customHeight="1">
      <c r="A10720" s="545">
        <v>105654</v>
      </c>
      <c r="B10720" s="545" t="s">
        <v>5938</v>
      </c>
      <c r="C10720" s="545" t="s">
        <v>216</v>
      </c>
      <c r="D10720" s="546"/>
      <c r="E10720" s="171" t="str">
        <f t="shared" si="167"/>
        <v>1900</v>
      </c>
      <c r="F10720" s="547">
        <v>0</v>
      </c>
      <c r="G10720" s="548">
        <v>0</v>
      </c>
      <c r="H10720" s="547">
        <v>0</v>
      </c>
      <c r="I10720" s="545" t="s">
        <v>12973</v>
      </c>
      <c r="J10720" s="545"/>
      <c r="K10720" s="545" t="s">
        <v>13413</v>
      </c>
      <c r="L10720" s="545" t="s">
        <v>13413</v>
      </c>
      <c r="M10720" s="548" t="s">
        <v>13758</v>
      </c>
      <c r="N10720" s="545" t="s">
        <v>13413</v>
      </c>
      <c r="O10720" s="545" t="s">
        <v>13413</v>
      </c>
      <c r="P10720" s="549">
        <v>8357</v>
      </c>
      <c r="Q10720" s="549">
        <v>1</v>
      </c>
      <c r="R10720" s="549">
        <v>59</v>
      </c>
      <c r="S10720" s="548"/>
      <c r="T10720" s="548"/>
      <c r="U10720" s="99"/>
    </row>
    <row r="10721" spans="1:21" ht="19.5" customHeight="1">
      <c r="A10721" s="545">
        <v>105655</v>
      </c>
      <c r="B10721" s="545" t="s">
        <v>12345</v>
      </c>
      <c r="C10721" s="545" t="s">
        <v>216</v>
      </c>
      <c r="D10721" s="546">
        <v>43661</v>
      </c>
      <c r="E10721" s="171" t="str">
        <f t="shared" si="167"/>
        <v>2019</v>
      </c>
      <c r="F10721" s="547">
        <v>383623</v>
      </c>
      <c r="G10721" s="548">
        <v>0.19</v>
      </c>
      <c r="H10721" s="547">
        <v>322372.27</v>
      </c>
      <c r="I10721" s="545" t="s">
        <v>12647</v>
      </c>
      <c r="J10721" s="545" t="s">
        <v>13296</v>
      </c>
      <c r="K10721" s="545" t="s">
        <v>19796</v>
      </c>
      <c r="L10721" s="545" t="s">
        <v>13413</v>
      </c>
      <c r="M10721" s="548" t="s">
        <v>13758</v>
      </c>
      <c r="N10721" s="545" t="s">
        <v>13413</v>
      </c>
      <c r="O10721" s="545" t="s">
        <v>13413</v>
      </c>
      <c r="P10721" s="549">
        <v>8358</v>
      </c>
      <c r="Q10721" s="549">
        <v>1</v>
      </c>
      <c r="R10721" s="549">
        <v>26</v>
      </c>
      <c r="S10721" s="548">
        <v>2218</v>
      </c>
      <c r="T10721" s="548"/>
      <c r="U10721" s="99"/>
    </row>
    <row r="10722" spans="1:21" ht="19.5" customHeight="1">
      <c r="A10722" s="545">
        <v>105656</v>
      </c>
      <c r="B10722" s="545" t="s">
        <v>6145</v>
      </c>
      <c r="C10722" s="545" t="s">
        <v>216</v>
      </c>
      <c r="D10722" s="546">
        <v>45708</v>
      </c>
      <c r="E10722" s="171" t="str">
        <f t="shared" si="167"/>
        <v>2025</v>
      </c>
      <c r="F10722" s="547">
        <v>241882.16</v>
      </c>
      <c r="G10722" s="548">
        <v>0.19</v>
      </c>
      <c r="H10722" s="547">
        <v>203262.32</v>
      </c>
      <c r="I10722" s="545" t="s">
        <v>12676</v>
      </c>
      <c r="J10722" s="545" t="s">
        <v>13307</v>
      </c>
      <c r="K10722" s="545" t="s">
        <v>13413</v>
      </c>
      <c r="L10722" s="545" t="s">
        <v>13413</v>
      </c>
      <c r="M10722" s="548" t="s">
        <v>13758</v>
      </c>
      <c r="N10722" s="545" t="s">
        <v>13413</v>
      </c>
      <c r="O10722" s="545" t="s">
        <v>13413</v>
      </c>
      <c r="P10722" s="549">
        <v>8359</v>
      </c>
      <c r="Q10722" s="549">
        <v>1</v>
      </c>
      <c r="R10722" s="549">
        <v>14</v>
      </c>
      <c r="S10722" s="548">
        <v>2228</v>
      </c>
      <c r="T10722" s="548"/>
      <c r="U10722" s="99"/>
    </row>
    <row r="10723" spans="1:21" ht="19.5" customHeight="1">
      <c r="A10723" s="545">
        <v>105657</v>
      </c>
      <c r="B10723" s="545" t="s">
        <v>9620</v>
      </c>
      <c r="C10723" s="545" t="s">
        <v>216</v>
      </c>
      <c r="D10723" s="546"/>
      <c r="E10723" s="171" t="str">
        <f t="shared" si="167"/>
        <v>1900</v>
      </c>
      <c r="F10723" s="547">
        <v>0</v>
      </c>
      <c r="G10723" s="548">
        <v>0</v>
      </c>
      <c r="H10723" s="547">
        <v>0</v>
      </c>
      <c r="I10723" s="545" t="s">
        <v>12657</v>
      </c>
      <c r="J10723" s="545"/>
      <c r="K10723" s="545" t="s">
        <v>19797</v>
      </c>
      <c r="L10723" s="545" t="s">
        <v>13413</v>
      </c>
      <c r="M10723" s="548" t="s">
        <v>13758</v>
      </c>
      <c r="N10723" s="545" t="s">
        <v>13413</v>
      </c>
      <c r="O10723" s="545" t="s">
        <v>13413</v>
      </c>
      <c r="P10723" s="549">
        <v>8360</v>
      </c>
      <c r="Q10723" s="549">
        <v>1</v>
      </c>
      <c r="R10723" s="549">
        <v>153</v>
      </c>
      <c r="S10723" s="548"/>
      <c r="T10723" s="548"/>
      <c r="U10723" s="99"/>
    </row>
    <row r="10724" spans="1:21" ht="19.5" customHeight="1">
      <c r="A10724" s="545">
        <v>105658</v>
      </c>
      <c r="B10724" s="545" t="s">
        <v>3003</v>
      </c>
      <c r="C10724" s="545" t="s">
        <v>216</v>
      </c>
      <c r="D10724" s="546"/>
      <c r="E10724" s="171" t="str">
        <f t="shared" si="167"/>
        <v>1900</v>
      </c>
      <c r="F10724" s="547">
        <v>0</v>
      </c>
      <c r="G10724" s="548">
        <v>0</v>
      </c>
      <c r="H10724" s="547">
        <v>0</v>
      </c>
      <c r="I10724" s="545" t="s">
        <v>12717</v>
      </c>
      <c r="J10724" s="545"/>
      <c r="K10724" s="545" t="s">
        <v>13413</v>
      </c>
      <c r="L10724" s="545" t="s">
        <v>13413</v>
      </c>
      <c r="M10724" s="548" t="s">
        <v>13758</v>
      </c>
      <c r="N10724" s="545" t="s">
        <v>13413</v>
      </c>
      <c r="O10724" s="545" t="s">
        <v>13413</v>
      </c>
      <c r="P10724" s="549">
        <v>8361</v>
      </c>
      <c r="Q10724" s="549">
        <v>1</v>
      </c>
      <c r="R10724" s="549">
        <v>19</v>
      </c>
      <c r="S10724" s="548"/>
      <c r="T10724" s="548"/>
      <c r="U10724" s="99"/>
    </row>
    <row r="10725" spans="1:21" ht="19.5" customHeight="1">
      <c r="A10725" s="545">
        <v>105659</v>
      </c>
      <c r="B10725" s="545" t="s">
        <v>9619</v>
      </c>
      <c r="C10725" s="545" t="s">
        <v>216</v>
      </c>
      <c r="D10725" s="546"/>
      <c r="E10725" s="171" t="str">
        <f t="shared" si="167"/>
        <v>1900</v>
      </c>
      <c r="F10725" s="547">
        <v>0</v>
      </c>
      <c r="G10725" s="548">
        <v>0</v>
      </c>
      <c r="H10725" s="547">
        <v>0</v>
      </c>
      <c r="I10725" s="545" t="s">
        <v>12723</v>
      </c>
      <c r="J10725" s="545"/>
      <c r="K10725" s="545" t="s">
        <v>13413</v>
      </c>
      <c r="L10725" s="545" t="s">
        <v>13413</v>
      </c>
      <c r="M10725" s="548" t="s">
        <v>13758</v>
      </c>
      <c r="N10725" s="545" t="s">
        <v>13413</v>
      </c>
      <c r="O10725" s="545" t="s">
        <v>13413</v>
      </c>
      <c r="P10725" s="549">
        <v>8362</v>
      </c>
      <c r="Q10725" s="549">
        <v>1</v>
      </c>
      <c r="R10725" s="549">
        <v>16</v>
      </c>
      <c r="S10725" s="548"/>
      <c r="T10725" s="548"/>
      <c r="U10725" s="99"/>
    </row>
    <row r="10726" spans="1:21" ht="19.5" customHeight="1">
      <c r="A10726" s="545">
        <v>105660</v>
      </c>
      <c r="B10726" s="545" t="s">
        <v>9618</v>
      </c>
      <c r="C10726" s="545" t="s">
        <v>216</v>
      </c>
      <c r="D10726" s="546"/>
      <c r="E10726" s="171" t="str">
        <f t="shared" si="167"/>
        <v>1900</v>
      </c>
      <c r="F10726" s="547">
        <v>0</v>
      </c>
      <c r="G10726" s="548">
        <v>0</v>
      </c>
      <c r="H10726" s="547">
        <v>0</v>
      </c>
      <c r="I10726" s="545" t="s">
        <v>12762</v>
      </c>
      <c r="J10726" s="545"/>
      <c r="K10726" s="545" t="s">
        <v>19798</v>
      </c>
      <c r="L10726" s="545" t="s">
        <v>13413</v>
      </c>
      <c r="M10726" s="548" t="s">
        <v>13813</v>
      </c>
      <c r="N10726" s="545" t="s">
        <v>13413</v>
      </c>
      <c r="O10726" s="545" t="s">
        <v>13413</v>
      </c>
      <c r="P10726" s="549">
        <v>8363</v>
      </c>
      <c r="Q10726" s="549">
        <v>3</v>
      </c>
      <c r="R10726" s="549">
        <v>8</v>
      </c>
      <c r="S10726" s="548"/>
      <c r="T10726" s="548"/>
      <c r="U10726" s="99"/>
    </row>
    <row r="10727" spans="1:21" ht="19.5" customHeight="1">
      <c r="A10727" s="545">
        <v>105661</v>
      </c>
      <c r="B10727" s="545" t="s">
        <v>9617</v>
      </c>
      <c r="C10727" s="545" t="s">
        <v>216</v>
      </c>
      <c r="D10727" s="546"/>
      <c r="E10727" s="171" t="str">
        <f t="shared" si="167"/>
        <v>1900</v>
      </c>
      <c r="F10727" s="547">
        <v>0</v>
      </c>
      <c r="G10727" s="548">
        <v>0</v>
      </c>
      <c r="H10727" s="547">
        <v>0</v>
      </c>
      <c r="I10727" s="545" t="s">
        <v>12643</v>
      </c>
      <c r="J10727" s="545"/>
      <c r="K10727" s="545" t="s">
        <v>19799</v>
      </c>
      <c r="L10727" s="545" t="s">
        <v>13413</v>
      </c>
      <c r="M10727" s="548" t="s">
        <v>13758</v>
      </c>
      <c r="N10727" s="545" t="s">
        <v>13413</v>
      </c>
      <c r="O10727" s="545" t="s">
        <v>13413</v>
      </c>
      <c r="P10727" s="549">
        <v>8364</v>
      </c>
      <c r="Q10727" s="549">
        <v>1</v>
      </c>
      <c r="R10727" s="549">
        <v>6</v>
      </c>
      <c r="S10727" s="548"/>
      <c r="T10727" s="548"/>
      <c r="U10727" s="99"/>
    </row>
    <row r="10728" spans="1:21" ht="19.5" customHeight="1">
      <c r="A10728" s="545">
        <v>105662</v>
      </c>
      <c r="B10728" s="545" t="s">
        <v>3774</v>
      </c>
      <c r="C10728" s="545" t="s">
        <v>206</v>
      </c>
      <c r="D10728" s="546"/>
      <c r="E10728" s="171" t="str">
        <f t="shared" si="167"/>
        <v>1900</v>
      </c>
      <c r="F10728" s="547">
        <v>0</v>
      </c>
      <c r="G10728" s="548">
        <v>0</v>
      </c>
      <c r="H10728" s="547">
        <v>0</v>
      </c>
      <c r="I10728" s="545" t="s">
        <v>12969</v>
      </c>
      <c r="J10728" s="545"/>
      <c r="K10728" s="545" t="s">
        <v>13413</v>
      </c>
      <c r="L10728" s="545" t="s">
        <v>13413</v>
      </c>
      <c r="M10728" s="548" t="s">
        <v>13758</v>
      </c>
      <c r="N10728" s="545" t="s">
        <v>13413</v>
      </c>
      <c r="O10728" s="545" t="s">
        <v>13413</v>
      </c>
      <c r="P10728" s="549">
        <v>8365</v>
      </c>
      <c r="Q10728" s="549">
        <v>1</v>
      </c>
      <c r="R10728" s="549">
        <v>30</v>
      </c>
      <c r="S10728" s="548"/>
      <c r="T10728" s="548"/>
      <c r="U10728" s="99"/>
    </row>
    <row r="10729" spans="1:21" ht="19.5" customHeight="1">
      <c r="A10729" s="545">
        <v>105663</v>
      </c>
      <c r="B10729" s="545" t="s">
        <v>6144</v>
      </c>
      <c r="C10729" s="545" t="s">
        <v>216</v>
      </c>
      <c r="D10729" s="546">
        <v>46052</v>
      </c>
      <c r="E10729" s="171" t="str">
        <f t="shared" si="167"/>
        <v>2026</v>
      </c>
      <c r="F10729" s="547">
        <v>36611</v>
      </c>
      <c r="G10729" s="548">
        <v>0.19</v>
      </c>
      <c r="H10729" s="547">
        <v>30765.55</v>
      </c>
      <c r="I10729" s="545" t="s">
        <v>12973</v>
      </c>
      <c r="J10729" s="545" t="s">
        <v>13307</v>
      </c>
      <c r="K10729" s="545" t="s">
        <v>19800</v>
      </c>
      <c r="L10729" s="545" t="s">
        <v>13413</v>
      </c>
      <c r="M10729" s="548" t="s">
        <v>13758</v>
      </c>
      <c r="N10729" s="545" t="s">
        <v>13413</v>
      </c>
      <c r="O10729" s="545" t="s">
        <v>13413</v>
      </c>
      <c r="P10729" s="549">
        <v>8366</v>
      </c>
      <c r="Q10729" s="549">
        <v>1</v>
      </c>
      <c r="R10729" s="549">
        <v>59</v>
      </c>
      <c r="S10729" s="548">
        <v>2228</v>
      </c>
      <c r="T10729" s="548"/>
      <c r="U10729" s="99"/>
    </row>
    <row r="10730" spans="1:21" ht="19.5" customHeight="1">
      <c r="A10730" s="545">
        <v>105664</v>
      </c>
      <c r="B10730" s="545" t="s">
        <v>12631</v>
      </c>
      <c r="C10730" s="545" t="s">
        <v>216</v>
      </c>
      <c r="D10730" s="546">
        <v>46052</v>
      </c>
      <c r="E10730" s="171" t="str">
        <f t="shared" si="167"/>
        <v>2026</v>
      </c>
      <c r="F10730" s="547">
        <v>21119</v>
      </c>
      <c r="G10730" s="548">
        <v>0.19</v>
      </c>
      <c r="H10730" s="547">
        <v>17747.060000000001</v>
      </c>
      <c r="I10730" s="545" t="s">
        <v>12759</v>
      </c>
      <c r="J10730" s="545" t="s">
        <v>13307</v>
      </c>
      <c r="K10730" s="545" t="s">
        <v>13413</v>
      </c>
      <c r="L10730" s="545" t="s">
        <v>13413</v>
      </c>
      <c r="M10730" s="548" t="s">
        <v>13758</v>
      </c>
      <c r="N10730" s="545" t="s">
        <v>13413</v>
      </c>
      <c r="O10730" s="545" t="s">
        <v>13413</v>
      </c>
      <c r="P10730" s="549">
        <v>8367</v>
      </c>
      <c r="Q10730" s="549">
        <v>1</v>
      </c>
      <c r="R10730" s="549">
        <v>86</v>
      </c>
      <c r="S10730" s="548">
        <v>2228</v>
      </c>
      <c r="T10730" s="548"/>
      <c r="U10730" s="99"/>
    </row>
    <row r="10731" spans="1:21" ht="19.5" customHeight="1">
      <c r="A10731" s="545">
        <v>105666</v>
      </c>
      <c r="B10731" s="545" t="s">
        <v>8182</v>
      </c>
      <c r="C10731" s="545" t="s">
        <v>216</v>
      </c>
      <c r="D10731" s="546">
        <v>44589</v>
      </c>
      <c r="E10731" s="171" t="str">
        <f t="shared" si="167"/>
        <v>2022</v>
      </c>
      <c r="F10731" s="547">
        <v>581752</v>
      </c>
      <c r="G10731" s="548">
        <v>0.19</v>
      </c>
      <c r="H10731" s="547">
        <v>488867.23</v>
      </c>
      <c r="I10731" s="545" t="s">
        <v>12637</v>
      </c>
      <c r="J10731" s="545" t="s">
        <v>13297</v>
      </c>
      <c r="K10731" s="545" t="s">
        <v>19801</v>
      </c>
      <c r="L10731" s="545" t="s">
        <v>13413</v>
      </c>
      <c r="M10731" s="548" t="s">
        <v>13758</v>
      </c>
      <c r="N10731" s="545" t="s">
        <v>13413</v>
      </c>
      <c r="O10731" s="545" t="s">
        <v>13413</v>
      </c>
      <c r="P10731" s="549">
        <v>8369</v>
      </c>
      <c r="Q10731" s="549">
        <v>1</v>
      </c>
      <c r="R10731" s="549">
        <v>13</v>
      </c>
      <c r="S10731" s="548">
        <v>2257</v>
      </c>
      <c r="T10731" s="548"/>
      <c r="U10731" s="99"/>
    </row>
    <row r="10732" spans="1:21" ht="19.5" customHeight="1">
      <c r="A10732" s="545">
        <v>105668</v>
      </c>
      <c r="B10732" s="545" t="s">
        <v>8085</v>
      </c>
      <c r="C10732" s="545" t="s">
        <v>216</v>
      </c>
      <c r="D10732" s="546">
        <v>43544</v>
      </c>
      <c r="E10732" s="171" t="str">
        <f t="shared" si="167"/>
        <v>2019</v>
      </c>
      <c r="F10732" s="547">
        <v>3153500</v>
      </c>
      <c r="G10732" s="548">
        <v>0.19</v>
      </c>
      <c r="H10732" s="547">
        <v>2650000</v>
      </c>
      <c r="I10732" s="545" t="s">
        <v>12647</v>
      </c>
      <c r="J10732" s="545" t="s">
        <v>13301</v>
      </c>
      <c r="K10732" s="545" t="s">
        <v>19802</v>
      </c>
      <c r="L10732" s="545" t="s">
        <v>13413</v>
      </c>
      <c r="M10732" s="548" t="s">
        <v>13758</v>
      </c>
      <c r="N10732" s="545" t="s">
        <v>13413</v>
      </c>
      <c r="O10732" s="545" t="s">
        <v>13413</v>
      </c>
      <c r="P10732" s="549">
        <v>8371</v>
      </c>
      <c r="Q10732" s="549">
        <v>1</v>
      </c>
      <c r="R10732" s="549">
        <v>26</v>
      </c>
      <c r="S10732" s="548">
        <v>2221</v>
      </c>
      <c r="T10732" s="548"/>
      <c r="U10732" s="99"/>
    </row>
    <row r="10733" spans="1:21" ht="19.5" customHeight="1">
      <c r="A10733" s="545">
        <v>105669</v>
      </c>
      <c r="B10733" s="545" t="s">
        <v>3533</v>
      </c>
      <c r="C10733" s="545" t="s">
        <v>216</v>
      </c>
      <c r="D10733" s="546">
        <v>46077</v>
      </c>
      <c r="E10733" s="171" t="str">
        <f t="shared" si="167"/>
        <v>2026</v>
      </c>
      <c r="F10733" s="547">
        <v>4399784</v>
      </c>
      <c r="G10733" s="548">
        <v>0.19</v>
      </c>
      <c r="H10733" s="547">
        <v>3697297.48</v>
      </c>
      <c r="I10733" s="545" t="s">
        <v>12647</v>
      </c>
      <c r="J10733" s="545" t="s">
        <v>13298</v>
      </c>
      <c r="K10733" s="545" t="s">
        <v>19803</v>
      </c>
      <c r="L10733" s="545" t="s">
        <v>13413</v>
      </c>
      <c r="M10733" s="548" t="s">
        <v>13758</v>
      </c>
      <c r="N10733" s="545" t="s">
        <v>13413</v>
      </c>
      <c r="O10733" s="545" t="s">
        <v>13413</v>
      </c>
      <c r="P10733" s="549">
        <v>8372</v>
      </c>
      <c r="Q10733" s="549">
        <v>1</v>
      </c>
      <c r="R10733" s="549">
        <v>26</v>
      </c>
      <c r="S10733" s="548">
        <v>1012</v>
      </c>
      <c r="T10733" s="548"/>
      <c r="U10733" s="99"/>
    </row>
    <row r="10734" spans="1:21" ht="19.5" customHeight="1">
      <c r="A10734" s="545">
        <v>105670</v>
      </c>
      <c r="B10734" s="545" t="s">
        <v>7358</v>
      </c>
      <c r="C10734" s="545" t="s">
        <v>216</v>
      </c>
      <c r="D10734" s="546">
        <v>43796</v>
      </c>
      <c r="E10734" s="171" t="str">
        <f t="shared" si="167"/>
        <v>2019</v>
      </c>
      <c r="F10734" s="547">
        <v>4905639.99</v>
      </c>
      <c r="G10734" s="548">
        <v>0.19</v>
      </c>
      <c r="H10734" s="547">
        <v>4122386.55</v>
      </c>
      <c r="I10734" s="545" t="s">
        <v>12973</v>
      </c>
      <c r="J10734" s="545" t="s">
        <v>13372</v>
      </c>
      <c r="K10734" s="545" t="s">
        <v>19804</v>
      </c>
      <c r="L10734" s="545" t="s">
        <v>13413</v>
      </c>
      <c r="M10734" s="548" t="s">
        <v>13758</v>
      </c>
      <c r="N10734" s="545" t="s">
        <v>13413</v>
      </c>
      <c r="O10734" s="545" t="s">
        <v>13413</v>
      </c>
      <c r="P10734" s="549">
        <v>8373</v>
      </c>
      <c r="Q10734" s="549">
        <v>1</v>
      </c>
      <c r="R10734" s="549">
        <v>59</v>
      </c>
      <c r="S10734" s="548">
        <v>1216</v>
      </c>
      <c r="T10734" s="548"/>
      <c r="U10734" s="99"/>
    </row>
    <row r="10735" spans="1:21" ht="19.5" customHeight="1">
      <c r="A10735" s="545">
        <v>105671</v>
      </c>
      <c r="B10735" s="545" t="s">
        <v>9616</v>
      </c>
      <c r="C10735" s="545" t="s">
        <v>216</v>
      </c>
      <c r="D10735" s="546"/>
      <c r="E10735" s="171" t="str">
        <f t="shared" si="167"/>
        <v>1900</v>
      </c>
      <c r="F10735" s="547">
        <v>0</v>
      </c>
      <c r="G10735" s="548">
        <v>0</v>
      </c>
      <c r="H10735" s="547">
        <v>0</v>
      </c>
      <c r="I10735" s="545" t="s">
        <v>12973</v>
      </c>
      <c r="J10735" s="545"/>
      <c r="K10735" s="545" t="s">
        <v>19805</v>
      </c>
      <c r="L10735" s="545" t="s">
        <v>13413</v>
      </c>
      <c r="M10735" s="548" t="s">
        <v>13758</v>
      </c>
      <c r="N10735" s="545" t="s">
        <v>13413</v>
      </c>
      <c r="O10735" s="545" t="s">
        <v>13413</v>
      </c>
      <c r="P10735" s="549">
        <v>8374</v>
      </c>
      <c r="Q10735" s="549">
        <v>1</v>
      </c>
      <c r="R10735" s="549">
        <v>59</v>
      </c>
      <c r="S10735" s="548"/>
      <c r="T10735" s="548"/>
      <c r="U10735" s="99"/>
    </row>
    <row r="10736" spans="1:21" ht="19.5" customHeight="1">
      <c r="A10736" s="545">
        <v>105672</v>
      </c>
      <c r="B10736" s="545" t="s">
        <v>2010</v>
      </c>
      <c r="C10736" s="545" t="s">
        <v>216</v>
      </c>
      <c r="D10736" s="546">
        <v>43544</v>
      </c>
      <c r="E10736" s="171" t="str">
        <f t="shared" si="167"/>
        <v>2019</v>
      </c>
      <c r="F10736" s="547">
        <v>1876</v>
      </c>
      <c r="G10736" s="548">
        <v>0.19</v>
      </c>
      <c r="H10736" s="547">
        <v>1576.47</v>
      </c>
      <c r="I10736" s="545" t="s">
        <v>12637</v>
      </c>
      <c r="J10736" s="545" t="s">
        <v>13298</v>
      </c>
      <c r="K10736" s="545" t="s">
        <v>13413</v>
      </c>
      <c r="L10736" s="545" t="s">
        <v>13413</v>
      </c>
      <c r="M10736" s="548" t="s">
        <v>13758</v>
      </c>
      <c r="N10736" s="545" t="s">
        <v>13413</v>
      </c>
      <c r="O10736" s="545" t="s">
        <v>13413</v>
      </c>
      <c r="P10736" s="549">
        <v>8375</v>
      </c>
      <c r="Q10736" s="549">
        <v>1</v>
      </c>
      <c r="R10736" s="549">
        <v>13</v>
      </c>
      <c r="S10736" s="548">
        <v>1012</v>
      </c>
      <c r="T10736" s="548"/>
      <c r="U10736" s="99"/>
    </row>
    <row r="10737" spans="1:21" ht="19.5" customHeight="1">
      <c r="A10737" s="545">
        <v>105673</v>
      </c>
      <c r="B10737" s="545" t="s">
        <v>2093</v>
      </c>
      <c r="C10737" s="545" t="s">
        <v>216</v>
      </c>
      <c r="D10737" s="546">
        <v>44589</v>
      </c>
      <c r="E10737" s="171" t="str">
        <f t="shared" si="167"/>
        <v>2022</v>
      </c>
      <c r="F10737" s="547">
        <v>1225</v>
      </c>
      <c r="G10737" s="548">
        <v>0.19</v>
      </c>
      <c r="H10737" s="547">
        <v>1029.4100000000001</v>
      </c>
      <c r="I10737" s="545" t="s">
        <v>12637</v>
      </c>
      <c r="J10737" s="545" t="s">
        <v>13297</v>
      </c>
      <c r="K10737" s="545" t="s">
        <v>19806</v>
      </c>
      <c r="L10737" s="545" t="s">
        <v>13413</v>
      </c>
      <c r="M10737" s="548" t="s">
        <v>13758</v>
      </c>
      <c r="N10737" s="545" t="s">
        <v>13413</v>
      </c>
      <c r="O10737" s="545" t="s">
        <v>13413</v>
      </c>
      <c r="P10737" s="549">
        <v>8376</v>
      </c>
      <c r="Q10737" s="549">
        <v>1</v>
      </c>
      <c r="R10737" s="549">
        <v>13</v>
      </c>
      <c r="S10737" s="548">
        <v>2257</v>
      </c>
      <c r="T10737" s="548"/>
      <c r="U10737" s="99"/>
    </row>
    <row r="10738" spans="1:21" ht="19.5" customHeight="1">
      <c r="A10738" s="545">
        <v>105674</v>
      </c>
      <c r="B10738" s="545" t="s">
        <v>4004</v>
      </c>
      <c r="C10738" s="545" t="s">
        <v>216</v>
      </c>
      <c r="D10738" s="546">
        <v>45009</v>
      </c>
      <c r="E10738" s="171" t="str">
        <f t="shared" si="167"/>
        <v>2023</v>
      </c>
      <c r="F10738" s="547">
        <v>14069</v>
      </c>
      <c r="G10738" s="548">
        <v>0.19</v>
      </c>
      <c r="H10738" s="547">
        <v>11822.69</v>
      </c>
      <c r="I10738" s="545" t="s">
        <v>12868</v>
      </c>
      <c r="J10738" s="545" t="s">
        <v>13297</v>
      </c>
      <c r="K10738" s="545" t="s">
        <v>13413</v>
      </c>
      <c r="L10738" s="545" t="s">
        <v>13413</v>
      </c>
      <c r="M10738" s="548" t="s">
        <v>13758</v>
      </c>
      <c r="N10738" s="545" t="s">
        <v>13413</v>
      </c>
      <c r="O10738" s="545" t="s">
        <v>13413</v>
      </c>
      <c r="P10738" s="549">
        <v>8377</v>
      </c>
      <c r="Q10738" s="549">
        <v>1</v>
      </c>
      <c r="R10738" s="549">
        <v>50</v>
      </c>
      <c r="S10738" s="548">
        <v>2257</v>
      </c>
      <c r="T10738" s="548"/>
      <c r="U10738" s="99"/>
    </row>
    <row r="10739" spans="1:21" ht="19.5" customHeight="1">
      <c r="A10739" s="545">
        <v>105675</v>
      </c>
      <c r="B10739" s="545" t="s">
        <v>8315</v>
      </c>
      <c r="C10739" s="545" t="s">
        <v>4552</v>
      </c>
      <c r="D10739" s="546">
        <v>45009</v>
      </c>
      <c r="E10739" s="171" t="str">
        <f t="shared" si="167"/>
        <v>2023</v>
      </c>
      <c r="F10739" s="547">
        <v>4680061</v>
      </c>
      <c r="G10739" s="548">
        <v>0.19</v>
      </c>
      <c r="H10739" s="547">
        <v>3932824.37</v>
      </c>
      <c r="I10739" s="545" t="s">
        <v>12752</v>
      </c>
      <c r="J10739" s="545" t="s">
        <v>13297</v>
      </c>
      <c r="K10739" s="545" t="s">
        <v>16468</v>
      </c>
      <c r="L10739" s="545" t="s">
        <v>13413</v>
      </c>
      <c r="M10739" s="548" t="s">
        <v>13758</v>
      </c>
      <c r="N10739" s="545" t="s">
        <v>13413</v>
      </c>
      <c r="O10739" s="545" t="s">
        <v>13413</v>
      </c>
      <c r="P10739" s="549">
        <v>8378</v>
      </c>
      <c r="Q10739" s="549">
        <v>1</v>
      </c>
      <c r="R10739" s="549">
        <v>167</v>
      </c>
      <c r="S10739" s="548">
        <v>2257</v>
      </c>
      <c r="T10739" s="548"/>
      <c r="U10739" s="99"/>
    </row>
    <row r="10740" spans="1:21" ht="19.5" customHeight="1">
      <c r="A10740" s="545">
        <v>105676</v>
      </c>
      <c r="B10740" s="545" t="s">
        <v>8368</v>
      </c>
      <c r="C10740" s="545" t="s">
        <v>4552</v>
      </c>
      <c r="D10740" s="546">
        <v>45009</v>
      </c>
      <c r="E10740" s="171" t="str">
        <f t="shared" si="167"/>
        <v>2023</v>
      </c>
      <c r="F10740" s="547">
        <v>2295714</v>
      </c>
      <c r="G10740" s="548">
        <v>0.19</v>
      </c>
      <c r="H10740" s="547">
        <v>1929171.43</v>
      </c>
      <c r="I10740" s="545" t="s">
        <v>12752</v>
      </c>
      <c r="J10740" s="545" t="s">
        <v>13297</v>
      </c>
      <c r="K10740" s="545" t="s">
        <v>19807</v>
      </c>
      <c r="L10740" s="545" t="s">
        <v>13413</v>
      </c>
      <c r="M10740" s="548" t="s">
        <v>13758</v>
      </c>
      <c r="N10740" s="545" t="s">
        <v>13413</v>
      </c>
      <c r="O10740" s="545" t="s">
        <v>13413</v>
      </c>
      <c r="P10740" s="549">
        <v>8379</v>
      </c>
      <c r="Q10740" s="549">
        <v>1</v>
      </c>
      <c r="R10740" s="549">
        <v>167</v>
      </c>
      <c r="S10740" s="548">
        <v>2257</v>
      </c>
      <c r="T10740" s="548"/>
      <c r="U10740" s="99"/>
    </row>
    <row r="10741" spans="1:21" ht="19.5" customHeight="1">
      <c r="A10741" s="545">
        <v>105677</v>
      </c>
      <c r="B10741" s="545" t="s">
        <v>4224</v>
      </c>
      <c r="C10741" s="545" t="s">
        <v>216</v>
      </c>
      <c r="D10741" s="546"/>
      <c r="E10741" s="171" t="str">
        <f t="shared" si="167"/>
        <v>1900</v>
      </c>
      <c r="F10741" s="547">
        <v>0</v>
      </c>
      <c r="G10741" s="548">
        <v>0</v>
      </c>
      <c r="H10741" s="547">
        <v>0</v>
      </c>
      <c r="I10741" s="545" t="s">
        <v>12973</v>
      </c>
      <c r="J10741" s="545"/>
      <c r="K10741" s="545" t="s">
        <v>19808</v>
      </c>
      <c r="L10741" s="545" t="s">
        <v>13413</v>
      </c>
      <c r="M10741" s="548" t="s">
        <v>13758</v>
      </c>
      <c r="N10741" s="545" t="s">
        <v>13413</v>
      </c>
      <c r="O10741" s="545" t="s">
        <v>13413</v>
      </c>
      <c r="P10741" s="549">
        <v>8380</v>
      </c>
      <c r="Q10741" s="549">
        <v>1</v>
      </c>
      <c r="R10741" s="549">
        <v>59</v>
      </c>
      <c r="S10741" s="548"/>
      <c r="T10741" s="548"/>
      <c r="U10741" s="99"/>
    </row>
    <row r="10742" spans="1:21" ht="19.5" customHeight="1">
      <c r="A10742" s="545">
        <v>105678</v>
      </c>
      <c r="B10742" s="545" t="s">
        <v>4226</v>
      </c>
      <c r="C10742" s="545" t="s">
        <v>216</v>
      </c>
      <c r="D10742" s="546">
        <v>43802</v>
      </c>
      <c r="E10742" s="171" t="str">
        <f t="shared" si="167"/>
        <v>2019</v>
      </c>
      <c r="F10742" s="547">
        <v>3945800</v>
      </c>
      <c r="G10742" s="548">
        <v>0.16</v>
      </c>
      <c r="H10742" s="547">
        <v>3401551.72</v>
      </c>
      <c r="I10742" s="545" t="s">
        <v>12973</v>
      </c>
      <c r="J10742" s="545" t="s">
        <v>13395</v>
      </c>
      <c r="K10742" s="545" t="s">
        <v>19809</v>
      </c>
      <c r="L10742" s="545" t="s">
        <v>13413</v>
      </c>
      <c r="M10742" s="548" t="s">
        <v>13758</v>
      </c>
      <c r="N10742" s="545" t="s">
        <v>13413</v>
      </c>
      <c r="O10742" s="545" t="s">
        <v>13413</v>
      </c>
      <c r="P10742" s="549">
        <v>8381</v>
      </c>
      <c r="Q10742" s="549">
        <v>1</v>
      </c>
      <c r="R10742" s="549">
        <v>59</v>
      </c>
      <c r="S10742" s="548">
        <v>1713</v>
      </c>
      <c r="T10742" s="548"/>
      <c r="U10742" s="99"/>
    </row>
    <row r="10743" spans="1:21" ht="19.5" customHeight="1">
      <c r="A10743" s="545">
        <v>105679</v>
      </c>
      <c r="B10743" s="545" t="s">
        <v>9615</v>
      </c>
      <c r="C10743" s="545" t="s">
        <v>216</v>
      </c>
      <c r="D10743" s="546"/>
      <c r="E10743" s="171" t="str">
        <f t="shared" si="167"/>
        <v>1900</v>
      </c>
      <c r="F10743" s="547">
        <v>0</v>
      </c>
      <c r="G10743" s="548">
        <v>0</v>
      </c>
      <c r="H10743" s="547">
        <v>0</v>
      </c>
      <c r="I10743" s="545" t="s">
        <v>12697</v>
      </c>
      <c r="J10743" s="545"/>
      <c r="K10743" s="545" t="s">
        <v>13413</v>
      </c>
      <c r="L10743" s="545" t="s">
        <v>13413</v>
      </c>
      <c r="M10743" s="548" t="s">
        <v>13758</v>
      </c>
      <c r="N10743" s="545" t="s">
        <v>13413</v>
      </c>
      <c r="O10743" s="545" t="s">
        <v>13413</v>
      </c>
      <c r="P10743" s="549">
        <v>8382</v>
      </c>
      <c r="Q10743" s="549">
        <v>1</v>
      </c>
      <c r="R10743" s="549">
        <v>138</v>
      </c>
      <c r="S10743" s="548"/>
      <c r="T10743" s="548"/>
      <c r="U10743" s="99"/>
    </row>
    <row r="10744" spans="1:21" ht="19.5" customHeight="1">
      <c r="A10744" s="545">
        <v>105680</v>
      </c>
      <c r="B10744" s="545" t="s">
        <v>9614</v>
      </c>
      <c r="C10744" s="545" t="s">
        <v>216</v>
      </c>
      <c r="D10744" s="546"/>
      <c r="E10744" s="171" t="str">
        <f t="shared" si="167"/>
        <v>1900</v>
      </c>
      <c r="F10744" s="547">
        <v>0</v>
      </c>
      <c r="G10744" s="548">
        <v>0</v>
      </c>
      <c r="H10744" s="547">
        <v>0</v>
      </c>
      <c r="I10744" s="545" t="s">
        <v>12697</v>
      </c>
      <c r="J10744" s="545"/>
      <c r="K10744" s="545" t="s">
        <v>13413</v>
      </c>
      <c r="L10744" s="545" t="s">
        <v>13413</v>
      </c>
      <c r="M10744" s="548" t="s">
        <v>13758</v>
      </c>
      <c r="N10744" s="545" t="s">
        <v>13413</v>
      </c>
      <c r="O10744" s="545" t="s">
        <v>13413</v>
      </c>
      <c r="P10744" s="549">
        <v>8383</v>
      </c>
      <c r="Q10744" s="549">
        <v>1</v>
      </c>
      <c r="R10744" s="549">
        <v>138</v>
      </c>
      <c r="S10744" s="548"/>
      <c r="T10744" s="548"/>
      <c r="U10744" s="99"/>
    </row>
    <row r="10745" spans="1:21" ht="19.5" customHeight="1">
      <c r="A10745" s="545">
        <v>105681</v>
      </c>
      <c r="B10745" s="545" t="s">
        <v>9613</v>
      </c>
      <c r="C10745" s="545" t="s">
        <v>216</v>
      </c>
      <c r="D10745" s="546"/>
      <c r="E10745" s="171" t="str">
        <f t="shared" si="167"/>
        <v>1900</v>
      </c>
      <c r="F10745" s="547">
        <v>0</v>
      </c>
      <c r="G10745" s="548">
        <v>0</v>
      </c>
      <c r="H10745" s="547">
        <v>0</v>
      </c>
      <c r="I10745" s="545" t="s">
        <v>12676</v>
      </c>
      <c r="J10745" s="545"/>
      <c r="K10745" s="545" t="s">
        <v>19810</v>
      </c>
      <c r="L10745" s="545" t="s">
        <v>13413</v>
      </c>
      <c r="M10745" s="548" t="s">
        <v>13758</v>
      </c>
      <c r="N10745" s="545" t="s">
        <v>13413</v>
      </c>
      <c r="O10745" s="545" t="s">
        <v>13413</v>
      </c>
      <c r="P10745" s="549">
        <v>8384</v>
      </c>
      <c r="Q10745" s="549">
        <v>1</v>
      </c>
      <c r="R10745" s="549">
        <v>14</v>
      </c>
      <c r="S10745" s="548"/>
      <c r="T10745" s="548"/>
      <c r="U10745" s="99"/>
    </row>
    <row r="10746" spans="1:21" ht="19.5" customHeight="1">
      <c r="A10746" s="545">
        <v>105682</v>
      </c>
      <c r="B10746" s="545" t="s">
        <v>2378</v>
      </c>
      <c r="C10746" s="545" t="s">
        <v>216</v>
      </c>
      <c r="D10746" s="546"/>
      <c r="E10746" s="171" t="str">
        <f t="shared" si="167"/>
        <v>1900</v>
      </c>
      <c r="F10746" s="547">
        <v>0</v>
      </c>
      <c r="G10746" s="548">
        <v>0</v>
      </c>
      <c r="H10746" s="547">
        <v>0</v>
      </c>
      <c r="I10746" s="545" t="s">
        <v>12676</v>
      </c>
      <c r="J10746" s="545"/>
      <c r="K10746" s="545" t="s">
        <v>13413</v>
      </c>
      <c r="L10746" s="545" t="s">
        <v>13413</v>
      </c>
      <c r="M10746" s="548" t="s">
        <v>13758</v>
      </c>
      <c r="N10746" s="545" t="s">
        <v>13413</v>
      </c>
      <c r="O10746" s="545" t="s">
        <v>13413</v>
      </c>
      <c r="P10746" s="549">
        <v>8385</v>
      </c>
      <c r="Q10746" s="549">
        <v>1</v>
      </c>
      <c r="R10746" s="549">
        <v>14</v>
      </c>
      <c r="S10746" s="548"/>
      <c r="T10746" s="548"/>
      <c r="U10746" s="99"/>
    </row>
    <row r="10747" spans="1:21" ht="19.5" customHeight="1">
      <c r="A10747" s="545">
        <v>105683</v>
      </c>
      <c r="B10747" s="545" t="s">
        <v>2383</v>
      </c>
      <c r="C10747" s="545" t="s">
        <v>216</v>
      </c>
      <c r="D10747" s="546"/>
      <c r="E10747" s="171" t="str">
        <f t="shared" si="167"/>
        <v>1900</v>
      </c>
      <c r="F10747" s="547">
        <v>0</v>
      </c>
      <c r="G10747" s="548">
        <v>0</v>
      </c>
      <c r="H10747" s="547">
        <v>0</v>
      </c>
      <c r="I10747" s="545" t="s">
        <v>12676</v>
      </c>
      <c r="J10747" s="545"/>
      <c r="K10747" s="545" t="s">
        <v>13413</v>
      </c>
      <c r="L10747" s="545" t="s">
        <v>13413</v>
      </c>
      <c r="M10747" s="548" t="s">
        <v>13758</v>
      </c>
      <c r="N10747" s="545" t="s">
        <v>13413</v>
      </c>
      <c r="O10747" s="545" t="s">
        <v>13413</v>
      </c>
      <c r="P10747" s="549">
        <v>8386</v>
      </c>
      <c r="Q10747" s="549">
        <v>1</v>
      </c>
      <c r="R10747" s="549">
        <v>14</v>
      </c>
      <c r="S10747" s="548"/>
      <c r="T10747" s="548"/>
      <c r="U10747" s="99"/>
    </row>
    <row r="10748" spans="1:21" ht="19.5" customHeight="1">
      <c r="A10748" s="545">
        <v>105684</v>
      </c>
      <c r="B10748" s="545" t="s">
        <v>2379</v>
      </c>
      <c r="C10748" s="545" t="s">
        <v>216</v>
      </c>
      <c r="D10748" s="546"/>
      <c r="E10748" s="171" t="str">
        <f t="shared" si="167"/>
        <v>1900</v>
      </c>
      <c r="F10748" s="547">
        <v>0</v>
      </c>
      <c r="G10748" s="548">
        <v>0</v>
      </c>
      <c r="H10748" s="547">
        <v>0</v>
      </c>
      <c r="I10748" s="545" t="s">
        <v>12676</v>
      </c>
      <c r="J10748" s="545"/>
      <c r="K10748" s="545" t="s">
        <v>13413</v>
      </c>
      <c r="L10748" s="545" t="s">
        <v>13413</v>
      </c>
      <c r="M10748" s="548" t="s">
        <v>13758</v>
      </c>
      <c r="N10748" s="545" t="s">
        <v>13413</v>
      </c>
      <c r="O10748" s="545" t="s">
        <v>13413</v>
      </c>
      <c r="P10748" s="549">
        <v>8387</v>
      </c>
      <c r="Q10748" s="549">
        <v>1</v>
      </c>
      <c r="R10748" s="549">
        <v>14</v>
      </c>
      <c r="S10748" s="548"/>
      <c r="T10748" s="548"/>
      <c r="U10748" s="99"/>
    </row>
    <row r="10749" spans="1:21" ht="19.5" customHeight="1">
      <c r="A10749" s="545">
        <v>105685</v>
      </c>
      <c r="B10749" s="545" t="s">
        <v>9612</v>
      </c>
      <c r="C10749" s="545" t="s">
        <v>216</v>
      </c>
      <c r="D10749" s="546"/>
      <c r="E10749" s="171" t="str">
        <f t="shared" si="167"/>
        <v>1900</v>
      </c>
      <c r="F10749" s="547">
        <v>0</v>
      </c>
      <c r="G10749" s="548">
        <v>0</v>
      </c>
      <c r="H10749" s="547">
        <v>0</v>
      </c>
      <c r="I10749" s="545" t="s">
        <v>12676</v>
      </c>
      <c r="J10749" s="545"/>
      <c r="K10749" s="545" t="s">
        <v>13413</v>
      </c>
      <c r="L10749" s="545" t="s">
        <v>13413</v>
      </c>
      <c r="M10749" s="548" t="s">
        <v>13758</v>
      </c>
      <c r="N10749" s="545" t="s">
        <v>13413</v>
      </c>
      <c r="O10749" s="545" t="s">
        <v>13413</v>
      </c>
      <c r="P10749" s="549">
        <v>8388</v>
      </c>
      <c r="Q10749" s="549">
        <v>1</v>
      </c>
      <c r="R10749" s="549">
        <v>14</v>
      </c>
      <c r="S10749" s="548"/>
      <c r="T10749" s="548"/>
      <c r="U10749" s="99"/>
    </row>
    <row r="10750" spans="1:21" ht="19.5" customHeight="1">
      <c r="A10750" s="545">
        <v>105686</v>
      </c>
      <c r="B10750" s="545" t="s">
        <v>9611</v>
      </c>
      <c r="C10750" s="545" t="s">
        <v>216</v>
      </c>
      <c r="D10750" s="546"/>
      <c r="E10750" s="171" t="str">
        <f t="shared" si="167"/>
        <v>1900</v>
      </c>
      <c r="F10750" s="547">
        <v>0</v>
      </c>
      <c r="G10750" s="548">
        <v>0</v>
      </c>
      <c r="H10750" s="547">
        <v>0</v>
      </c>
      <c r="I10750" s="545" t="s">
        <v>12676</v>
      </c>
      <c r="J10750" s="545"/>
      <c r="K10750" s="545" t="s">
        <v>13413</v>
      </c>
      <c r="L10750" s="545" t="s">
        <v>13413</v>
      </c>
      <c r="M10750" s="548" t="s">
        <v>13758</v>
      </c>
      <c r="N10750" s="545" t="s">
        <v>13413</v>
      </c>
      <c r="O10750" s="545" t="s">
        <v>13413</v>
      </c>
      <c r="P10750" s="549">
        <v>8389</v>
      </c>
      <c r="Q10750" s="549">
        <v>1</v>
      </c>
      <c r="R10750" s="549">
        <v>14</v>
      </c>
      <c r="S10750" s="548"/>
      <c r="T10750" s="548"/>
      <c r="U10750" s="99"/>
    </row>
    <row r="10751" spans="1:21" ht="19.5" customHeight="1">
      <c r="A10751" s="545">
        <v>105687</v>
      </c>
      <c r="B10751" s="545" t="s">
        <v>9610</v>
      </c>
      <c r="C10751" s="545" t="s">
        <v>216</v>
      </c>
      <c r="D10751" s="546"/>
      <c r="E10751" s="171" t="str">
        <f t="shared" si="167"/>
        <v>1900</v>
      </c>
      <c r="F10751" s="547">
        <v>0</v>
      </c>
      <c r="G10751" s="548">
        <v>0</v>
      </c>
      <c r="H10751" s="547">
        <v>0</v>
      </c>
      <c r="I10751" s="545" t="s">
        <v>12676</v>
      </c>
      <c r="J10751" s="545"/>
      <c r="K10751" s="545" t="s">
        <v>13413</v>
      </c>
      <c r="L10751" s="545" t="s">
        <v>13413</v>
      </c>
      <c r="M10751" s="548" t="s">
        <v>13758</v>
      </c>
      <c r="N10751" s="545" t="s">
        <v>13413</v>
      </c>
      <c r="O10751" s="545" t="s">
        <v>13413</v>
      </c>
      <c r="P10751" s="549">
        <v>8390</v>
      </c>
      <c r="Q10751" s="549">
        <v>1</v>
      </c>
      <c r="R10751" s="549">
        <v>14</v>
      </c>
      <c r="S10751" s="548"/>
      <c r="T10751" s="548"/>
      <c r="U10751" s="99"/>
    </row>
    <row r="10752" spans="1:21" ht="19.5" customHeight="1">
      <c r="A10752" s="545">
        <v>105688</v>
      </c>
      <c r="B10752" s="545" t="s">
        <v>9609</v>
      </c>
      <c r="C10752" s="545" t="s">
        <v>216</v>
      </c>
      <c r="D10752" s="546"/>
      <c r="E10752" s="171" t="str">
        <f t="shared" si="167"/>
        <v>1900</v>
      </c>
      <c r="F10752" s="547">
        <v>0</v>
      </c>
      <c r="G10752" s="548">
        <v>0</v>
      </c>
      <c r="H10752" s="547">
        <v>0</v>
      </c>
      <c r="I10752" s="545" t="s">
        <v>12676</v>
      </c>
      <c r="J10752" s="545"/>
      <c r="K10752" s="545" t="s">
        <v>13413</v>
      </c>
      <c r="L10752" s="545" t="s">
        <v>13413</v>
      </c>
      <c r="M10752" s="548" t="s">
        <v>13758</v>
      </c>
      <c r="N10752" s="545" t="s">
        <v>13413</v>
      </c>
      <c r="O10752" s="545" t="s">
        <v>13413</v>
      </c>
      <c r="P10752" s="549">
        <v>8391</v>
      </c>
      <c r="Q10752" s="549">
        <v>1</v>
      </c>
      <c r="R10752" s="549">
        <v>14</v>
      </c>
      <c r="S10752" s="548"/>
      <c r="T10752" s="548"/>
      <c r="U10752" s="99"/>
    </row>
    <row r="10753" spans="1:21" ht="19.5" customHeight="1">
      <c r="A10753" s="545">
        <v>105689</v>
      </c>
      <c r="B10753" s="545" t="s">
        <v>2461</v>
      </c>
      <c r="C10753" s="545" t="s">
        <v>216</v>
      </c>
      <c r="D10753" s="546"/>
      <c r="E10753" s="171" t="str">
        <f t="shared" si="167"/>
        <v>1900</v>
      </c>
      <c r="F10753" s="547">
        <v>0</v>
      </c>
      <c r="G10753" s="548">
        <v>0</v>
      </c>
      <c r="H10753" s="547">
        <v>0</v>
      </c>
      <c r="I10753" s="545" t="s">
        <v>12676</v>
      </c>
      <c r="J10753" s="545"/>
      <c r="K10753" s="545" t="s">
        <v>13413</v>
      </c>
      <c r="L10753" s="545" t="s">
        <v>13413</v>
      </c>
      <c r="M10753" s="548" t="s">
        <v>13758</v>
      </c>
      <c r="N10753" s="545" t="s">
        <v>13413</v>
      </c>
      <c r="O10753" s="545" t="s">
        <v>13413</v>
      </c>
      <c r="P10753" s="549">
        <v>8392</v>
      </c>
      <c r="Q10753" s="549">
        <v>1</v>
      </c>
      <c r="R10753" s="549">
        <v>14</v>
      </c>
      <c r="S10753" s="548"/>
      <c r="T10753" s="548"/>
      <c r="U10753" s="99"/>
    </row>
    <row r="10754" spans="1:21" ht="19.5" customHeight="1">
      <c r="A10754" s="545">
        <v>105690</v>
      </c>
      <c r="B10754" s="545" t="s">
        <v>9608</v>
      </c>
      <c r="C10754" s="545" t="s">
        <v>216</v>
      </c>
      <c r="D10754" s="546"/>
      <c r="E10754" s="171" t="str">
        <f t="shared" si="167"/>
        <v>1900</v>
      </c>
      <c r="F10754" s="547">
        <v>0</v>
      </c>
      <c r="G10754" s="548">
        <v>0</v>
      </c>
      <c r="H10754" s="547">
        <v>0</v>
      </c>
      <c r="I10754" s="545" t="s">
        <v>12676</v>
      </c>
      <c r="J10754" s="545"/>
      <c r="K10754" s="545" t="s">
        <v>13413</v>
      </c>
      <c r="L10754" s="545" t="s">
        <v>13413</v>
      </c>
      <c r="M10754" s="548" t="s">
        <v>13758</v>
      </c>
      <c r="N10754" s="545" t="s">
        <v>13413</v>
      </c>
      <c r="O10754" s="545" t="s">
        <v>13413</v>
      </c>
      <c r="P10754" s="549">
        <v>8393</v>
      </c>
      <c r="Q10754" s="549">
        <v>1</v>
      </c>
      <c r="R10754" s="549">
        <v>14</v>
      </c>
      <c r="S10754" s="548"/>
      <c r="T10754" s="548"/>
      <c r="U10754" s="99"/>
    </row>
    <row r="10755" spans="1:21" ht="19.5" customHeight="1">
      <c r="A10755" s="545">
        <v>105691</v>
      </c>
      <c r="B10755" s="545" t="s">
        <v>9607</v>
      </c>
      <c r="C10755" s="545" t="s">
        <v>216</v>
      </c>
      <c r="D10755" s="546"/>
      <c r="E10755" s="171" t="str">
        <f t="shared" si="167"/>
        <v>1900</v>
      </c>
      <c r="F10755" s="547">
        <v>0</v>
      </c>
      <c r="G10755" s="548">
        <v>0</v>
      </c>
      <c r="H10755" s="547">
        <v>0</v>
      </c>
      <c r="I10755" s="545" t="s">
        <v>12697</v>
      </c>
      <c r="J10755" s="545"/>
      <c r="K10755" s="545" t="s">
        <v>13413</v>
      </c>
      <c r="L10755" s="545" t="s">
        <v>13413</v>
      </c>
      <c r="M10755" s="548" t="s">
        <v>13758</v>
      </c>
      <c r="N10755" s="545" t="s">
        <v>13413</v>
      </c>
      <c r="O10755" s="545" t="s">
        <v>13413</v>
      </c>
      <c r="P10755" s="549">
        <v>8394</v>
      </c>
      <c r="Q10755" s="549">
        <v>1</v>
      </c>
      <c r="R10755" s="549">
        <v>138</v>
      </c>
      <c r="S10755" s="548"/>
      <c r="T10755" s="548"/>
      <c r="U10755" s="99"/>
    </row>
    <row r="10756" spans="1:21" ht="19.5" customHeight="1">
      <c r="A10756" s="545">
        <v>105692</v>
      </c>
      <c r="B10756" s="545" t="s">
        <v>9606</v>
      </c>
      <c r="C10756" s="545" t="s">
        <v>216</v>
      </c>
      <c r="D10756" s="546"/>
      <c r="E10756" s="171" t="str">
        <f t="shared" ref="E10756:E10819" si="168">TEXT(D10756,"YYYY")</f>
        <v>1900</v>
      </c>
      <c r="F10756" s="547">
        <v>0</v>
      </c>
      <c r="G10756" s="548">
        <v>0</v>
      </c>
      <c r="H10756" s="547">
        <v>0</v>
      </c>
      <c r="I10756" s="545" t="s">
        <v>12697</v>
      </c>
      <c r="J10756" s="545"/>
      <c r="K10756" s="545" t="s">
        <v>13413</v>
      </c>
      <c r="L10756" s="545" t="s">
        <v>13413</v>
      </c>
      <c r="M10756" s="548" t="s">
        <v>13758</v>
      </c>
      <c r="N10756" s="545" t="s">
        <v>13413</v>
      </c>
      <c r="O10756" s="545" t="s">
        <v>13413</v>
      </c>
      <c r="P10756" s="549">
        <v>8395</v>
      </c>
      <c r="Q10756" s="549">
        <v>1</v>
      </c>
      <c r="R10756" s="549">
        <v>138</v>
      </c>
      <c r="S10756" s="548"/>
      <c r="T10756" s="548"/>
      <c r="U10756" s="99"/>
    </row>
    <row r="10757" spans="1:21" ht="19.5" customHeight="1">
      <c r="A10757" s="545">
        <v>105693</v>
      </c>
      <c r="B10757" s="545" t="s">
        <v>9605</v>
      </c>
      <c r="C10757" s="545" t="s">
        <v>216</v>
      </c>
      <c r="D10757" s="546"/>
      <c r="E10757" s="171" t="str">
        <f t="shared" si="168"/>
        <v>1900</v>
      </c>
      <c r="F10757" s="547">
        <v>0</v>
      </c>
      <c r="G10757" s="548">
        <v>0</v>
      </c>
      <c r="H10757" s="547">
        <v>0</v>
      </c>
      <c r="I10757" s="545" t="s">
        <v>12697</v>
      </c>
      <c r="J10757" s="545"/>
      <c r="K10757" s="545" t="s">
        <v>13413</v>
      </c>
      <c r="L10757" s="545" t="s">
        <v>13413</v>
      </c>
      <c r="M10757" s="548" t="s">
        <v>13758</v>
      </c>
      <c r="N10757" s="545" t="s">
        <v>13413</v>
      </c>
      <c r="O10757" s="545" t="s">
        <v>13413</v>
      </c>
      <c r="P10757" s="549">
        <v>8396</v>
      </c>
      <c r="Q10757" s="549">
        <v>1</v>
      </c>
      <c r="R10757" s="549">
        <v>138</v>
      </c>
      <c r="S10757" s="548"/>
      <c r="T10757" s="548"/>
      <c r="U10757" s="99"/>
    </row>
    <row r="10758" spans="1:21" ht="19.5" customHeight="1">
      <c r="A10758" s="545">
        <v>105694</v>
      </c>
      <c r="B10758" s="545" t="s">
        <v>9604</v>
      </c>
      <c r="C10758" s="545" t="s">
        <v>216</v>
      </c>
      <c r="D10758" s="546"/>
      <c r="E10758" s="171" t="str">
        <f t="shared" si="168"/>
        <v>1900</v>
      </c>
      <c r="F10758" s="547">
        <v>0</v>
      </c>
      <c r="G10758" s="548">
        <v>0</v>
      </c>
      <c r="H10758" s="547">
        <v>0</v>
      </c>
      <c r="I10758" s="545" t="s">
        <v>12642</v>
      </c>
      <c r="J10758" s="545"/>
      <c r="K10758" s="545" t="s">
        <v>13413</v>
      </c>
      <c r="L10758" s="545" t="s">
        <v>13413</v>
      </c>
      <c r="M10758" s="548" t="s">
        <v>13758</v>
      </c>
      <c r="N10758" s="545" t="s">
        <v>13413</v>
      </c>
      <c r="O10758" s="545" t="s">
        <v>13413</v>
      </c>
      <c r="P10758" s="549">
        <v>8397</v>
      </c>
      <c r="Q10758" s="549">
        <v>1</v>
      </c>
      <c r="R10758" s="549">
        <v>135</v>
      </c>
      <c r="S10758" s="548"/>
      <c r="T10758" s="548"/>
      <c r="U10758" s="99"/>
    </row>
    <row r="10759" spans="1:21" ht="19.5" customHeight="1">
      <c r="A10759" s="545">
        <v>105695</v>
      </c>
      <c r="B10759" s="545" t="s">
        <v>9603</v>
      </c>
      <c r="C10759" s="545" t="s">
        <v>209</v>
      </c>
      <c r="D10759" s="546"/>
      <c r="E10759" s="171" t="str">
        <f t="shared" si="168"/>
        <v>1900</v>
      </c>
      <c r="F10759" s="547">
        <v>0</v>
      </c>
      <c r="G10759" s="548">
        <v>0</v>
      </c>
      <c r="H10759" s="547">
        <v>0</v>
      </c>
      <c r="I10759" s="545" t="s">
        <v>12697</v>
      </c>
      <c r="J10759" s="545"/>
      <c r="K10759" s="545" t="s">
        <v>19811</v>
      </c>
      <c r="L10759" s="545" t="s">
        <v>13413</v>
      </c>
      <c r="M10759" s="548" t="s">
        <v>13758</v>
      </c>
      <c r="N10759" s="545" t="s">
        <v>13413</v>
      </c>
      <c r="O10759" s="545" t="s">
        <v>13413</v>
      </c>
      <c r="P10759" s="549">
        <v>8398</v>
      </c>
      <c r="Q10759" s="549">
        <v>1</v>
      </c>
      <c r="R10759" s="549">
        <v>138</v>
      </c>
      <c r="S10759" s="548"/>
      <c r="T10759" s="548"/>
      <c r="U10759" s="99"/>
    </row>
    <row r="10760" spans="1:21" ht="19.5" customHeight="1">
      <c r="A10760" s="545">
        <v>105696</v>
      </c>
      <c r="B10760" s="545" t="s">
        <v>9602</v>
      </c>
      <c r="C10760" s="545" t="s">
        <v>221</v>
      </c>
      <c r="D10760" s="546"/>
      <c r="E10760" s="171" t="str">
        <f t="shared" si="168"/>
        <v>1900</v>
      </c>
      <c r="F10760" s="547">
        <v>0</v>
      </c>
      <c r="G10760" s="548">
        <v>0</v>
      </c>
      <c r="H10760" s="547">
        <v>0</v>
      </c>
      <c r="I10760" s="545" t="s">
        <v>12743</v>
      </c>
      <c r="J10760" s="545"/>
      <c r="K10760" s="545" t="s">
        <v>13413</v>
      </c>
      <c r="L10760" s="545" t="s">
        <v>13413</v>
      </c>
      <c r="M10760" s="548" t="s">
        <v>13758</v>
      </c>
      <c r="N10760" s="545" t="s">
        <v>13413</v>
      </c>
      <c r="O10760" s="545" t="s">
        <v>13413</v>
      </c>
      <c r="P10760" s="549">
        <v>8399</v>
      </c>
      <c r="Q10760" s="549">
        <v>1</v>
      </c>
      <c r="R10760" s="549">
        <v>66</v>
      </c>
      <c r="S10760" s="548"/>
      <c r="T10760" s="548"/>
      <c r="U10760" s="99"/>
    </row>
    <row r="10761" spans="1:21" ht="19.5" customHeight="1">
      <c r="A10761" s="545">
        <v>105697</v>
      </c>
      <c r="B10761" s="545" t="s">
        <v>213</v>
      </c>
      <c r="C10761" s="545" t="s">
        <v>206</v>
      </c>
      <c r="D10761" s="546"/>
      <c r="E10761" s="171" t="str">
        <f t="shared" si="168"/>
        <v>1900</v>
      </c>
      <c r="F10761" s="547">
        <v>0</v>
      </c>
      <c r="G10761" s="548">
        <v>0</v>
      </c>
      <c r="H10761" s="547">
        <v>0</v>
      </c>
      <c r="I10761" s="545" t="s">
        <v>12638</v>
      </c>
      <c r="J10761" s="545"/>
      <c r="K10761" s="545" t="s">
        <v>13413</v>
      </c>
      <c r="L10761" s="545" t="s">
        <v>13413</v>
      </c>
      <c r="M10761" s="548" t="s">
        <v>13758</v>
      </c>
      <c r="N10761" s="545" t="s">
        <v>13413</v>
      </c>
      <c r="O10761" s="545" t="s">
        <v>13413</v>
      </c>
      <c r="P10761" s="549">
        <v>8400</v>
      </c>
      <c r="Q10761" s="549">
        <v>1</v>
      </c>
      <c r="R10761" s="549">
        <v>63</v>
      </c>
      <c r="S10761" s="548"/>
      <c r="T10761" s="548"/>
      <c r="U10761" s="99"/>
    </row>
    <row r="10762" spans="1:21" ht="19.5" customHeight="1">
      <c r="A10762" s="545">
        <v>105698</v>
      </c>
      <c r="B10762" s="545" t="s">
        <v>9601</v>
      </c>
      <c r="C10762" s="545" t="s">
        <v>216</v>
      </c>
      <c r="D10762" s="546"/>
      <c r="E10762" s="171" t="str">
        <f t="shared" si="168"/>
        <v>1900</v>
      </c>
      <c r="F10762" s="547">
        <v>0</v>
      </c>
      <c r="G10762" s="548">
        <v>0</v>
      </c>
      <c r="H10762" s="547">
        <v>0</v>
      </c>
      <c r="I10762" s="545" t="s">
        <v>12743</v>
      </c>
      <c r="J10762" s="545"/>
      <c r="K10762" s="545" t="s">
        <v>19812</v>
      </c>
      <c r="L10762" s="545" t="s">
        <v>13413</v>
      </c>
      <c r="M10762" s="548" t="s">
        <v>13758</v>
      </c>
      <c r="N10762" s="545" t="s">
        <v>13413</v>
      </c>
      <c r="O10762" s="545" t="s">
        <v>13413</v>
      </c>
      <c r="P10762" s="549">
        <v>8401</v>
      </c>
      <c r="Q10762" s="549">
        <v>1</v>
      </c>
      <c r="R10762" s="549">
        <v>66</v>
      </c>
      <c r="S10762" s="548"/>
      <c r="T10762" s="548"/>
      <c r="U10762" s="99"/>
    </row>
    <row r="10763" spans="1:21" ht="19.5" customHeight="1">
      <c r="A10763" s="545">
        <v>105699</v>
      </c>
      <c r="B10763" s="545" t="s">
        <v>284</v>
      </c>
      <c r="C10763" s="545" t="s">
        <v>216</v>
      </c>
      <c r="D10763" s="546"/>
      <c r="E10763" s="171" t="str">
        <f t="shared" si="168"/>
        <v>1900</v>
      </c>
      <c r="F10763" s="547">
        <v>0</v>
      </c>
      <c r="G10763" s="548">
        <v>0</v>
      </c>
      <c r="H10763" s="547">
        <v>0</v>
      </c>
      <c r="I10763" s="545" t="s">
        <v>12644</v>
      </c>
      <c r="J10763" s="545"/>
      <c r="K10763" s="545" t="s">
        <v>13413</v>
      </c>
      <c r="L10763" s="545" t="s">
        <v>13760</v>
      </c>
      <c r="M10763" s="548" t="s">
        <v>13758</v>
      </c>
      <c r="N10763" s="545" t="s">
        <v>13413</v>
      </c>
      <c r="O10763" s="545" t="s">
        <v>13413</v>
      </c>
      <c r="P10763" s="549">
        <v>8402</v>
      </c>
      <c r="Q10763" s="549">
        <v>1</v>
      </c>
      <c r="R10763" s="549">
        <v>62</v>
      </c>
      <c r="S10763" s="548"/>
      <c r="T10763" s="548"/>
      <c r="U10763" s="99"/>
    </row>
    <row r="10764" spans="1:21" ht="19.5" customHeight="1">
      <c r="A10764" s="545">
        <v>105701</v>
      </c>
      <c r="B10764" s="545" t="s">
        <v>2540</v>
      </c>
      <c r="C10764" s="545" t="s">
        <v>216</v>
      </c>
      <c r="D10764" s="546">
        <v>44592</v>
      </c>
      <c r="E10764" s="171" t="str">
        <f t="shared" si="168"/>
        <v>2022</v>
      </c>
      <c r="F10764" s="547">
        <v>216937</v>
      </c>
      <c r="G10764" s="548">
        <v>0.19</v>
      </c>
      <c r="H10764" s="547">
        <v>182300</v>
      </c>
      <c r="I10764" s="545" t="s">
        <v>12676</v>
      </c>
      <c r="J10764" s="545" t="s">
        <v>13297</v>
      </c>
      <c r="K10764" s="545" t="s">
        <v>19813</v>
      </c>
      <c r="L10764" s="545" t="s">
        <v>13413</v>
      </c>
      <c r="M10764" s="548" t="s">
        <v>13758</v>
      </c>
      <c r="N10764" s="545" t="s">
        <v>13413</v>
      </c>
      <c r="O10764" s="545" t="s">
        <v>13413</v>
      </c>
      <c r="P10764" s="549">
        <v>8404</v>
      </c>
      <c r="Q10764" s="549">
        <v>1</v>
      </c>
      <c r="R10764" s="549">
        <v>14</v>
      </c>
      <c r="S10764" s="548">
        <v>2257</v>
      </c>
      <c r="T10764" s="548"/>
      <c r="U10764" s="99"/>
    </row>
    <row r="10765" spans="1:21" ht="19.5" customHeight="1">
      <c r="A10765" s="545">
        <v>105702</v>
      </c>
      <c r="B10765" s="545" t="s">
        <v>8390</v>
      </c>
      <c r="C10765" s="545" t="s">
        <v>209</v>
      </c>
      <c r="D10765" s="546">
        <v>44592</v>
      </c>
      <c r="E10765" s="171" t="str">
        <f t="shared" si="168"/>
        <v>2022</v>
      </c>
      <c r="F10765" s="547">
        <v>150820.01</v>
      </c>
      <c r="G10765" s="548">
        <v>0.19</v>
      </c>
      <c r="H10765" s="547">
        <v>126739.5</v>
      </c>
      <c r="I10765" s="545" t="s">
        <v>12676</v>
      </c>
      <c r="J10765" s="545" t="s">
        <v>13297</v>
      </c>
      <c r="K10765" s="545" t="s">
        <v>13413</v>
      </c>
      <c r="L10765" s="545" t="s">
        <v>13413</v>
      </c>
      <c r="M10765" s="548" t="s">
        <v>13758</v>
      </c>
      <c r="N10765" s="545" t="s">
        <v>13413</v>
      </c>
      <c r="O10765" s="545" t="s">
        <v>13413</v>
      </c>
      <c r="P10765" s="549">
        <v>8405</v>
      </c>
      <c r="Q10765" s="549">
        <v>1</v>
      </c>
      <c r="R10765" s="549">
        <v>14</v>
      </c>
      <c r="S10765" s="548">
        <v>2257</v>
      </c>
      <c r="T10765" s="548"/>
      <c r="U10765" s="99"/>
    </row>
    <row r="10766" spans="1:21" ht="19.5" customHeight="1">
      <c r="A10766" s="545">
        <v>105703</v>
      </c>
      <c r="B10766" s="545" t="s">
        <v>9600</v>
      </c>
      <c r="C10766" s="545" t="s">
        <v>209</v>
      </c>
      <c r="D10766" s="546"/>
      <c r="E10766" s="171" t="str">
        <f t="shared" si="168"/>
        <v>1900</v>
      </c>
      <c r="F10766" s="547">
        <v>0</v>
      </c>
      <c r="G10766" s="548">
        <v>0</v>
      </c>
      <c r="H10766" s="547">
        <v>0</v>
      </c>
      <c r="I10766" s="545" t="s">
        <v>12697</v>
      </c>
      <c r="J10766" s="545"/>
      <c r="K10766" s="545" t="s">
        <v>13413</v>
      </c>
      <c r="L10766" s="545" t="s">
        <v>13413</v>
      </c>
      <c r="M10766" s="548" t="s">
        <v>13758</v>
      </c>
      <c r="N10766" s="545" t="s">
        <v>13413</v>
      </c>
      <c r="O10766" s="545" t="s">
        <v>13413</v>
      </c>
      <c r="P10766" s="549">
        <v>8406</v>
      </c>
      <c r="Q10766" s="549">
        <v>1</v>
      </c>
      <c r="R10766" s="549">
        <v>138</v>
      </c>
      <c r="S10766" s="548"/>
      <c r="T10766" s="548"/>
      <c r="U10766" s="99"/>
    </row>
    <row r="10767" spans="1:21" ht="19.5" customHeight="1">
      <c r="A10767" s="545">
        <v>105704</v>
      </c>
      <c r="B10767" s="545" t="s">
        <v>9599</v>
      </c>
      <c r="C10767" s="545" t="s">
        <v>216</v>
      </c>
      <c r="D10767" s="546">
        <v>44585</v>
      </c>
      <c r="E10767" s="171" t="str">
        <f t="shared" si="168"/>
        <v>2022</v>
      </c>
      <c r="F10767" s="547">
        <v>1290849.6200000001</v>
      </c>
      <c r="G10767" s="548">
        <v>0.19</v>
      </c>
      <c r="H10767" s="547">
        <v>1084747.58</v>
      </c>
      <c r="I10767" s="545" t="s">
        <v>12718</v>
      </c>
      <c r="J10767" s="545" t="s">
        <v>13297</v>
      </c>
      <c r="K10767" s="545" t="s">
        <v>19814</v>
      </c>
      <c r="L10767" s="545" t="s">
        <v>13413</v>
      </c>
      <c r="M10767" s="548" t="s">
        <v>13758</v>
      </c>
      <c r="N10767" s="545" t="s">
        <v>13413</v>
      </c>
      <c r="O10767" s="545" t="s">
        <v>13413</v>
      </c>
      <c r="P10767" s="549">
        <v>8407</v>
      </c>
      <c r="Q10767" s="549">
        <v>1</v>
      </c>
      <c r="R10767" s="549">
        <v>137</v>
      </c>
      <c r="S10767" s="548">
        <v>2257</v>
      </c>
      <c r="T10767" s="548"/>
      <c r="U10767" s="99"/>
    </row>
    <row r="10768" spans="1:21" ht="19.5" customHeight="1">
      <c r="A10768" s="545">
        <v>105705</v>
      </c>
      <c r="B10768" s="545" t="s">
        <v>2413</v>
      </c>
      <c r="C10768" s="545" t="s">
        <v>216</v>
      </c>
      <c r="D10768" s="546">
        <v>46084</v>
      </c>
      <c r="E10768" s="171" t="str">
        <f t="shared" si="168"/>
        <v>2026</v>
      </c>
      <c r="F10768" s="547">
        <v>183318</v>
      </c>
      <c r="G10768" s="548">
        <v>0.19</v>
      </c>
      <c r="H10768" s="547">
        <v>154048.74</v>
      </c>
      <c r="I10768" s="545" t="s">
        <v>12642</v>
      </c>
      <c r="J10768" s="545" t="s">
        <v>13296</v>
      </c>
      <c r="K10768" s="545" t="s">
        <v>13413</v>
      </c>
      <c r="L10768" s="545" t="s">
        <v>13413</v>
      </c>
      <c r="M10768" s="548" t="s">
        <v>13758</v>
      </c>
      <c r="N10768" s="545" t="s">
        <v>13413</v>
      </c>
      <c r="O10768" s="545" t="s">
        <v>13413</v>
      </c>
      <c r="P10768" s="549">
        <v>8408</v>
      </c>
      <c r="Q10768" s="549">
        <v>1</v>
      </c>
      <c r="R10768" s="549">
        <v>135</v>
      </c>
      <c r="S10768" s="548">
        <v>2218</v>
      </c>
      <c r="T10768" s="548"/>
      <c r="U10768" s="99"/>
    </row>
    <row r="10769" spans="1:21" ht="19.5" customHeight="1">
      <c r="A10769" s="545">
        <v>105707</v>
      </c>
      <c r="B10769" s="545" t="s">
        <v>8003</v>
      </c>
      <c r="C10769" s="545" t="s">
        <v>216</v>
      </c>
      <c r="D10769" s="546">
        <v>46084</v>
      </c>
      <c r="E10769" s="171" t="str">
        <f t="shared" si="168"/>
        <v>2026</v>
      </c>
      <c r="F10769" s="547">
        <v>127470</v>
      </c>
      <c r="G10769" s="548">
        <v>0.19</v>
      </c>
      <c r="H10769" s="547">
        <v>107117.65</v>
      </c>
      <c r="I10769" s="545" t="s">
        <v>12642</v>
      </c>
      <c r="J10769" s="545" t="s">
        <v>13296</v>
      </c>
      <c r="K10769" s="545" t="s">
        <v>13413</v>
      </c>
      <c r="L10769" s="545" t="s">
        <v>13413</v>
      </c>
      <c r="M10769" s="548" t="s">
        <v>13758</v>
      </c>
      <c r="N10769" s="545" t="s">
        <v>13413</v>
      </c>
      <c r="O10769" s="545" t="s">
        <v>13413</v>
      </c>
      <c r="P10769" s="549">
        <v>8409</v>
      </c>
      <c r="Q10769" s="549">
        <v>1</v>
      </c>
      <c r="R10769" s="549">
        <v>135</v>
      </c>
      <c r="S10769" s="548">
        <v>2218</v>
      </c>
      <c r="T10769" s="548"/>
      <c r="U10769" s="99"/>
    </row>
    <row r="10770" spans="1:21" ht="19.5" customHeight="1">
      <c r="A10770" s="545">
        <v>105708</v>
      </c>
      <c r="B10770" s="545" t="s">
        <v>6943</v>
      </c>
      <c r="C10770" s="545" t="s">
        <v>216</v>
      </c>
      <c r="D10770" s="546">
        <v>43843</v>
      </c>
      <c r="E10770" s="171" t="str">
        <f t="shared" si="168"/>
        <v>2020</v>
      </c>
      <c r="F10770" s="547">
        <v>15119</v>
      </c>
      <c r="G10770" s="548">
        <v>0.19</v>
      </c>
      <c r="H10770" s="547">
        <v>12705.04</v>
      </c>
      <c r="I10770" s="545" t="s">
        <v>12642</v>
      </c>
      <c r="J10770" s="545" t="s">
        <v>13297</v>
      </c>
      <c r="K10770" s="545" t="s">
        <v>13413</v>
      </c>
      <c r="L10770" s="545" t="s">
        <v>13413</v>
      </c>
      <c r="M10770" s="548" t="s">
        <v>13758</v>
      </c>
      <c r="N10770" s="545" t="s">
        <v>13413</v>
      </c>
      <c r="O10770" s="545" t="s">
        <v>13413</v>
      </c>
      <c r="P10770" s="549">
        <v>8410</v>
      </c>
      <c r="Q10770" s="549">
        <v>1</v>
      </c>
      <c r="R10770" s="549">
        <v>135</v>
      </c>
      <c r="S10770" s="548">
        <v>2257</v>
      </c>
      <c r="T10770" s="548"/>
      <c r="U10770" s="99"/>
    </row>
    <row r="10771" spans="1:21" ht="19.5" customHeight="1">
      <c r="A10771" s="545">
        <v>105709</v>
      </c>
      <c r="B10771" s="545" t="s">
        <v>7355</v>
      </c>
      <c r="C10771" s="545" t="s">
        <v>216</v>
      </c>
      <c r="D10771" s="546">
        <v>43801</v>
      </c>
      <c r="E10771" s="171" t="str">
        <f t="shared" si="168"/>
        <v>2019</v>
      </c>
      <c r="F10771" s="547">
        <v>154450</v>
      </c>
      <c r="G10771" s="548">
        <v>0.19</v>
      </c>
      <c r="H10771" s="547">
        <v>129789.92</v>
      </c>
      <c r="I10771" s="545" t="s">
        <v>12973</v>
      </c>
      <c r="J10771" s="545" t="s">
        <v>12979</v>
      </c>
      <c r="K10771" s="545" t="s">
        <v>13413</v>
      </c>
      <c r="L10771" s="545" t="s">
        <v>13413</v>
      </c>
      <c r="M10771" s="548" t="s">
        <v>13758</v>
      </c>
      <c r="N10771" s="545" t="s">
        <v>13413</v>
      </c>
      <c r="O10771" s="545" t="s">
        <v>13413</v>
      </c>
      <c r="P10771" s="549">
        <v>8411</v>
      </c>
      <c r="Q10771" s="549">
        <v>1</v>
      </c>
      <c r="R10771" s="549">
        <v>59</v>
      </c>
      <c r="S10771" s="548">
        <v>404</v>
      </c>
      <c r="T10771" s="548"/>
      <c r="U10771" s="99"/>
    </row>
    <row r="10772" spans="1:21" ht="19.5" customHeight="1">
      <c r="A10772" s="545">
        <v>105710</v>
      </c>
      <c r="B10772" s="545" t="s">
        <v>9598</v>
      </c>
      <c r="C10772" s="545" t="s">
        <v>216</v>
      </c>
      <c r="D10772" s="546"/>
      <c r="E10772" s="171" t="str">
        <f t="shared" si="168"/>
        <v>1900</v>
      </c>
      <c r="F10772" s="547">
        <v>0</v>
      </c>
      <c r="G10772" s="548">
        <v>0</v>
      </c>
      <c r="H10772" s="547">
        <v>0</v>
      </c>
      <c r="I10772" s="545" t="s">
        <v>12676</v>
      </c>
      <c r="J10772" s="545"/>
      <c r="K10772" s="545" t="s">
        <v>13413</v>
      </c>
      <c r="L10772" s="545" t="s">
        <v>13413</v>
      </c>
      <c r="M10772" s="548" t="s">
        <v>13758</v>
      </c>
      <c r="N10772" s="545" t="s">
        <v>13413</v>
      </c>
      <c r="O10772" s="545" t="s">
        <v>13413</v>
      </c>
      <c r="P10772" s="549">
        <v>8412</v>
      </c>
      <c r="Q10772" s="549">
        <v>1</v>
      </c>
      <c r="R10772" s="549">
        <v>14</v>
      </c>
      <c r="S10772" s="548"/>
      <c r="T10772" s="548"/>
      <c r="U10772" s="99"/>
    </row>
    <row r="10773" spans="1:21" ht="19.5" customHeight="1">
      <c r="A10773" s="545">
        <v>105711</v>
      </c>
      <c r="B10773" s="545" t="s">
        <v>9597</v>
      </c>
      <c r="C10773" s="545" t="s">
        <v>216</v>
      </c>
      <c r="D10773" s="546"/>
      <c r="E10773" s="171" t="str">
        <f t="shared" si="168"/>
        <v>1900</v>
      </c>
      <c r="F10773" s="547">
        <v>0</v>
      </c>
      <c r="G10773" s="548">
        <v>0</v>
      </c>
      <c r="H10773" s="547">
        <v>0</v>
      </c>
      <c r="I10773" s="545" t="s">
        <v>12676</v>
      </c>
      <c r="J10773" s="545"/>
      <c r="K10773" s="545" t="s">
        <v>13413</v>
      </c>
      <c r="L10773" s="545" t="s">
        <v>13413</v>
      </c>
      <c r="M10773" s="548" t="s">
        <v>13758</v>
      </c>
      <c r="N10773" s="545" t="s">
        <v>13413</v>
      </c>
      <c r="O10773" s="545" t="s">
        <v>13413</v>
      </c>
      <c r="P10773" s="549">
        <v>8413</v>
      </c>
      <c r="Q10773" s="549">
        <v>1</v>
      </c>
      <c r="R10773" s="549">
        <v>14</v>
      </c>
      <c r="S10773" s="548"/>
      <c r="T10773" s="548"/>
      <c r="U10773" s="99"/>
    </row>
    <row r="10774" spans="1:21" ht="19.5" customHeight="1">
      <c r="A10774" s="545">
        <v>105712</v>
      </c>
      <c r="B10774" s="545" t="s">
        <v>9596</v>
      </c>
      <c r="C10774" s="545" t="s">
        <v>216</v>
      </c>
      <c r="D10774" s="546"/>
      <c r="E10774" s="171" t="str">
        <f t="shared" si="168"/>
        <v>1900</v>
      </c>
      <c r="F10774" s="547">
        <v>0</v>
      </c>
      <c r="G10774" s="548">
        <v>0</v>
      </c>
      <c r="H10774" s="547">
        <v>0</v>
      </c>
      <c r="I10774" s="545" t="s">
        <v>12676</v>
      </c>
      <c r="J10774" s="545"/>
      <c r="K10774" s="545" t="s">
        <v>13413</v>
      </c>
      <c r="L10774" s="545" t="s">
        <v>13413</v>
      </c>
      <c r="M10774" s="548" t="s">
        <v>13758</v>
      </c>
      <c r="N10774" s="545" t="s">
        <v>13413</v>
      </c>
      <c r="O10774" s="545" t="s">
        <v>13413</v>
      </c>
      <c r="P10774" s="549">
        <v>8414</v>
      </c>
      <c r="Q10774" s="549">
        <v>1</v>
      </c>
      <c r="R10774" s="549">
        <v>14</v>
      </c>
      <c r="S10774" s="548"/>
      <c r="T10774" s="548"/>
      <c r="U10774" s="99"/>
    </row>
    <row r="10775" spans="1:21" ht="19.5" customHeight="1">
      <c r="A10775" s="545">
        <v>105713</v>
      </c>
      <c r="B10775" s="545" t="s">
        <v>9595</v>
      </c>
      <c r="C10775" s="545" t="s">
        <v>216</v>
      </c>
      <c r="D10775" s="546"/>
      <c r="E10775" s="171" t="str">
        <f t="shared" si="168"/>
        <v>1900</v>
      </c>
      <c r="F10775" s="547">
        <v>0</v>
      </c>
      <c r="G10775" s="548">
        <v>0</v>
      </c>
      <c r="H10775" s="547">
        <v>0</v>
      </c>
      <c r="I10775" s="545" t="s">
        <v>12676</v>
      </c>
      <c r="J10775" s="545"/>
      <c r="K10775" s="545" t="s">
        <v>13413</v>
      </c>
      <c r="L10775" s="545" t="s">
        <v>13413</v>
      </c>
      <c r="M10775" s="548" t="s">
        <v>13758</v>
      </c>
      <c r="N10775" s="545" t="s">
        <v>13413</v>
      </c>
      <c r="O10775" s="545" t="s">
        <v>13413</v>
      </c>
      <c r="P10775" s="549">
        <v>8415</v>
      </c>
      <c r="Q10775" s="549">
        <v>1</v>
      </c>
      <c r="R10775" s="549">
        <v>14</v>
      </c>
      <c r="S10775" s="548"/>
      <c r="T10775" s="548"/>
      <c r="U10775" s="99"/>
    </row>
    <row r="10776" spans="1:21" ht="19.5" customHeight="1">
      <c r="A10776" s="545">
        <v>105714</v>
      </c>
      <c r="B10776" s="545" t="s">
        <v>9594</v>
      </c>
      <c r="C10776" s="545" t="s">
        <v>216</v>
      </c>
      <c r="D10776" s="546"/>
      <c r="E10776" s="171" t="str">
        <f t="shared" si="168"/>
        <v>1900</v>
      </c>
      <c r="F10776" s="547">
        <v>0</v>
      </c>
      <c r="G10776" s="548">
        <v>0</v>
      </c>
      <c r="H10776" s="547">
        <v>0</v>
      </c>
      <c r="I10776" s="545" t="s">
        <v>12676</v>
      </c>
      <c r="J10776" s="545"/>
      <c r="K10776" s="545" t="s">
        <v>13413</v>
      </c>
      <c r="L10776" s="545" t="s">
        <v>13413</v>
      </c>
      <c r="M10776" s="548" t="s">
        <v>13758</v>
      </c>
      <c r="N10776" s="545" t="s">
        <v>13413</v>
      </c>
      <c r="O10776" s="545" t="s">
        <v>13413</v>
      </c>
      <c r="P10776" s="549">
        <v>8416</v>
      </c>
      <c r="Q10776" s="549">
        <v>1</v>
      </c>
      <c r="R10776" s="549">
        <v>14</v>
      </c>
      <c r="S10776" s="548"/>
      <c r="T10776" s="548"/>
      <c r="U10776" s="99"/>
    </row>
    <row r="10777" spans="1:21" ht="19.5" customHeight="1">
      <c r="A10777" s="545">
        <v>105715</v>
      </c>
      <c r="B10777" s="545" t="s">
        <v>9593</v>
      </c>
      <c r="C10777" s="545" t="s">
        <v>216</v>
      </c>
      <c r="D10777" s="546"/>
      <c r="E10777" s="171" t="str">
        <f t="shared" si="168"/>
        <v>1900</v>
      </c>
      <c r="F10777" s="547">
        <v>0</v>
      </c>
      <c r="G10777" s="548">
        <v>0</v>
      </c>
      <c r="H10777" s="547">
        <v>0</v>
      </c>
      <c r="I10777" s="545" t="s">
        <v>12676</v>
      </c>
      <c r="J10777" s="545"/>
      <c r="K10777" s="545" t="s">
        <v>13413</v>
      </c>
      <c r="L10777" s="545" t="s">
        <v>13413</v>
      </c>
      <c r="M10777" s="548" t="s">
        <v>13758</v>
      </c>
      <c r="N10777" s="545" t="s">
        <v>13413</v>
      </c>
      <c r="O10777" s="545" t="s">
        <v>13413</v>
      </c>
      <c r="P10777" s="549">
        <v>8417</v>
      </c>
      <c r="Q10777" s="549">
        <v>1</v>
      </c>
      <c r="R10777" s="549">
        <v>14</v>
      </c>
      <c r="S10777" s="548"/>
      <c r="T10777" s="548"/>
      <c r="U10777" s="99"/>
    </row>
    <row r="10778" spans="1:21" ht="19.5" customHeight="1">
      <c r="A10778" s="545">
        <v>105716</v>
      </c>
      <c r="B10778" s="545" t="s">
        <v>7354</v>
      </c>
      <c r="C10778" s="545" t="s">
        <v>216</v>
      </c>
      <c r="D10778" s="546">
        <v>43801</v>
      </c>
      <c r="E10778" s="171" t="str">
        <f t="shared" si="168"/>
        <v>2019</v>
      </c>
      <c r="F10778" s="547">
        <v>29000</v>
      </c>
      <c r="G10778" s="548">
        <v>0.19</v>
      </c>
      <c r="H10778" s="547">
        <v>24369.75</v>
      </c>
      <c r="I10778" s="545" t="s">
        <v>12676</v>
      </c>
      <c r="J10778" s="545" t="s">
        <v>13396</v>
      </c>
      <c r="K10778" s="545" t="s">
        <v>13413</v>
      </c>
      <c r="L10778" s="545" t="s">
        <v>13413</v>
      </c>
      <c r="M10778" s="548" t="s">
        <v>13758</v>
      </c>
      <c r="N10778" s="545" t="s">
        <v>13413</v>
      </c>
      <c r="O10778" s="545" t="s">
        <v>13413</v>
      </c>
      <c r="P10778" s="549">
        <v>8418</v>
      </c>
      <c r="Q10778" s="549">
        <v>1</v>
      </c>
      <c r="R10778" s="549">
        <v>14</v>
      </c>
      <c r="S10778" s="548">
        <v>1743</v>
      </c>
      <c r="T10778" s="548"/>
      <c r="U10778" s="99"/>
    </row>
    <row r="10779" spans="1:21" ht="19.5" customHeight="1">
      <c r="A10779" s="545">
        <v>105717</v>
      </c>
      <c r="B10779" s="545" t="s">
        <v>7353</v>
      </c>
      <c r="C10779" s="545" t="s">
        <v>216</v>
      </c>
      <c r="D10779" s="546">
        <v>43801</v>
      </c>
      <c r="E10779" s="171" t="str">
        <f t="shared" si="168"/>
        <v>2019</v>
      </c>
      <c r="F10779" s="547">
        <v>41600</v>
      </c>
      <c r="G10779" s="548">
        <v>0.19</v>
      </c>
      <c r="H10779" s="547">
        <v>34957.980000000003</v>
      </c>
      <c r="I10779" s="545" t="s">
        <v>12676</v>
      </c>
      <c r="J10779" s="545" t="s">
        <v>12979</v>
      </c>
      <c r="K10779" s="545" t="s">
        <v>13413</v>
      </c>
      <c r="L10779" s="545" t="s">
        <v>13413</v>
      </c>
      <c r="M10779" s="548" t="s">
        <v>13758</v>
      </c>
      <c r="N10779" s="545" t="s">
        <v>13413</v>
      </c>
      <c r="O10779" s="545" t="s">
        <v>13413</v>
      </c>
      <c r="P10779" s="549">
        <v>8419</v>
      </c>
      <c r="Q10779" s="549">
        <v>1</v>
      </c>
      <c r="R10779" s="549">
        <v>14</v>
      </c>
      <c r="S10779" s="548">
        <v>404</v>
      </c>
      <c r="T10779" s="548"/>
      <c r="U10779" s="99"/>
    </row>
    <row r="10780" spans="1:21" ht="19.5" customHeight="1">
      <c r="A10780" s="545">
        <v>105718</v>
      </c>
      <c r="B10780" s="545" t="s">
        <v>7352</v>
      </c>
      <c r="C10780" s="545" t="s">
        <v>216</v>
      </c>
      <c r="D10780" s="546">
        <v>43801</v>
      </c>
      <c r="E10780" s="171" t="str">
        <f t="shared" si="168"/>
        <v>2019</v>
      </c>
      <c r="F10780" s="547">
        <v>52500</v>
      </c>
      <c r="G10780" s="548">
        <v>0.19</v>
      </c>
      <c r="H10780" s="547">
        <v>44117.65</v>
      </c>
      <c r="I10780" s="545" t="s">
        <v>12676</v>
      </c>
      <c r="J10780" s="545" t="s">
        <v>12979</v>
      </c>
      <c r="K10780" s="545" t="s">
        <v>13413</v>
      </c>
      <c r="L10780" s="545" t="s">
        <v>13413</v>
      </c>
      <c r="M10780" s="548" t="s">
        <v>13758</v>
      </c>
      <c r="N10780" s="545" t="s">
        <v>13413</v>
      </c>
      <c r="O10780" s="545" t="s">
        <v>13413</v>
      </c>
      <c r="P10780" s="549">
        <v>8420</v>
      </c>
      <c r="Q10780" s="549">
        <v>1</v>
      </c>
      <c r="R10780" s="549">
        <v>14</v>
      </c>
      <c r="S10780" s="548">
        <v>404</v>
      </c>
      <c r="T10780" s="548"/>
      <c r="U10780" s="99"/>
    </row>
    <row r="10781" spans="1:21" ht="19.5" customHeight="1">
      <c r="A10781" s="545">
        <v>105719</v>
      </c>
      <c r="B10781" s="545" t="s">
        <v>7351</v>
      </c>
      <c r="C10781" s="545" t="s">
        <v>216</v>
      </c>
      <c r="D10781" s="546">
        <v>43801</v>
      </c>
      <c r="E10781" s="171" t="str">
        <f t="shared" si="168"/>
        <v>2019</v>
      </c>
      <c r="F10781" s="547">
        <v>65750</v>
      </c>
      <c r="G10781" s="548">
        <v>0.19</v>
      </c>
      <c r="H10781" s="547">
        <v>55252.1</v>
      </c>
      <c r="I10781" s="545" t="s">
        <v>12676</v>
      </c>
      <c r="J10781" s="545" t="s">
        <v>12979</v>
      </c>
      <c r="K10781" s="545" t="s">
        <v>13413</v>
      </c>
      <c r="L10781" s="545" t="s">
        <v>13413</v>
      </c>
      <c r="M10781" s="548" t="s">
        <v>13758</v>
      </c>
      <c r="N10781" s="545" t="s">
        <v>13413</v>
      </c>
      <c r="O10781" s="545" t="s">
        <v>13413</v>
      </c>
      <c r="P10781" s="549">
        <v>8421</v>
      </c>
      <c r="Q10781" s="549">
        <v>1</v>
      </c>
      <c r="R10781" s="549">
        <v>14</v>
      </c>
      <c r="S10781" s="548">
        <v>404</v>
      </c>
      <c r="T10781" s="548"/>
      <c r="U10781" s="99"/>
    </row>
    <row r="10782" spans="1:21" ht="19.5" customHeight="1">
      <c r="A10782" s="545">
        <v>105720</v>
      </c>
      <c r="B10782" s="545" t="s">
        <v>9592</v>
      </c>
      <c r="C10782" s="545" t="s">
        <v>216</v>
      </c>
      <c r="D10782" s="546"/>
      <c r="E10782" s="171" t="str">
        <f t="shared" si="168"/>
        <v>1900</v>
      </c>
      <c r="F10782" s="547">
        <v>0</v>
      </c>
      <c r="G10782" s="548">
        <v>0</v>
      </c>
      <c r="H10782" s="547">
        <v>0</v>
      </c>
      <c r="I10782" s="545" t="s">
        <v>12676</v>
      </c>
      <c r="J10782" s="545"/>
      <c r="K10782" s="545" t="s">
        <v>13413</v>
      </c>
      <c r="L10782" s="545" t="s">
        <v>13413</v>
      </c>
      <c r="M10782" s="548" t="s">
        <v>13758</v>
      </c>
      <c r="N10782" s="545" t="s">
        <v>13413</v>
      </c>
      <c r="O10782" s="545" t="s">
        <v>13413</v>
      </c>
      <c r="P10782" s="549">
        <v>8422</v>
      </c>
      <c r="Q10782" s="549">
        <v>1</v>
      </c>
      <c r="R10782" s="549">
        <v>14</v>
      </c>
      <c r="S10782" s="548"/>
      <c r="T10782" s="548"/>
      <c r="U10782" s="99"/>
    </row>
    <row r="10783" spans="1:21" ht="19.5" customHeight="1">
      <c r="A10783" s="545">
        <v>105721</v>
      </c>
      <c r="B10783" s="545" t="s">
        <v>9591</v>
      </c>
      <c r="C10783" s="545" t="s">
        <v>216</v>
      </c>
      <c r="D10783" s="546"/>
      <c r="E10783" s="171" t="str">
        <f t="shared" si="168"/>
        <v>1900</v>
      </c>
      <c r="F10783" s="547">
        <v>0</v>
      </c>
      <c r="G10783" s="548">
        <v>0</v>
      </c>
      <c r="H10783" s="547">
        <v>0</v>
      </c>
      <c r="I10783" s="545" t="s">
        <v>12676</v>
      </c>
      <c r="J10783" s="545"/>
      <c r="K10783" s="545" t="s">
        <v>13413</v>
      </c>
      <c r="L10783" s="545" t="s">
        <v>13413</v>
      </c>
      <c r="M10783" s="548" t="s">
        <v>13758</v>
      </c>
      <c r="N10783" s="545" t="s">
        <v>13413</v>
      </c>
      <c r="O10783" s="545" t="s">
        <v>13413</v>
      </c>
      <c r="P10783" s="549">
        <v>8423</v>
      </c>
      <c r="Q10783" s="549">
        <v>1</v>
      </c>
      <c r="R10783" s="549">
        <v>14</v>
      </c>
      <c r="S10783" s="548"/>
      <c r="T10783" s="548"/>
      <c r="U10783" s="99"/>
    </row>
    <row r="10784" spans="1:21" ht="19.5" customHeight="1">
      <c r="A10784" s="545">
        <v>105722</v>
      </c>
      <c r="B10784" s="545" t="s">
        <v>9590</v>
      </c>
      <c r="C10784" s="545" t="s">
        <v>216</v>
      </c>
      <c r="D10784" s="546"/>
      <c r="E10784" s="171" t="str">
        <f t="shared" si="168"/>
        <v>1900</v>
      </c>
      <c r="F10784" s="547">
        <v>0</v>
      </c>
      <c r="G10784" s="548">
        <v>0</v>
      </c>
      <c r="H10784" s="547">
        <v>0</v>
      </c>
      <c r="I10784" s="545" t="s">
        <v>12676</v>
      </c>
      <c r="J10784" s="545"/>
      <c r="K10784" s="545" t="s">
        <v>13413</v>
      </c>
      <c r="L10784" s="545" t="s">
        <v>13413</v>
      </c>
      <c r="M10784" s="548" t="s">
        <v>13758</v>
      </c>
      <c r="N10784" s="545" t="s">
        <v>13413</v>
      </c>
      <c r="O10784" s="545" t="s">
        <v>13413</v>
      </c>
      <c r="P10784" s="549">
        <v>8424</v>
      </c>
      <c r="Q10784" s="549">
        <v>1</v>
      </c>
      <c r="R10784" s="549">
        <v>14</v>
      </c>
      <c r="S10784" s="548"/>
      <c r="T10784" s="548"/>
      <c r="U10784" s="99"/>
    </row>
    <row r="10785" spans="1:21" ht="19.5" customHeight="1">
      <c r="A10785" s="545">
        <v>105723</v>
      </c>
      <c r="B10785" s="545" t="s">
        <v>9589</v>
      </c>
      <c r="C10785" s="545" t="s">
        <v>216</v>
      </c>
      <c r="D10785" s="546"/>
      <c r="E10785" s="171" t="str">
        <f t="shared" si="168"/>
        <v>1900</v>
      </c>
      <c r="F10785" s="547">
        <v>0</v>
      </c>
      <c r="G10785" s="548">
        <v>0</v>
      </c>
      <c r="H10785" s="547">
        <v>0</v>
      </c>
      <c r="I10785" s="545" t="s">
        <v>12676</v>
      </c>
      <c r="J10785" s="545"/>
      <c r="K10785" s="545" t="s">
        <v>13413</v>
      </c>
      <c r="L10785" s="545" t="s">
        <v>13413</v>
      </c>
      <c r="M10785" s="548" t="s">
        <v>13758</v>
      </c>
      <c r="N10785" s="545" t="s">
        <v>13413</v>
      </c>
      <c r="O10785" s="545" t="s">
        <v>13413</v>
      </c>
      <c r="P10785" s="549">
        <v>8425</v>
      </c>
      <c r="Q10785" s="549">
        <v>1</v>
      </c>
      <c r="R10785" s="549">
        <v>14</v>
      </c>
      <c r="S10785" s="548"/>
      <c r="T10785" s="548"/>
      <c r="U10785" s="99"/>
    </row>
    <row r="10786" spans="1:21" ht="19.5" customHeight="1">
      <c r="A10786" s="545">
        <v>105724</v>
      </c>
      <c r="B10786" s="545" t="s">
        <v>9588</v>
      </c>
      <c r="C10786" s="545" t="s">
        <v>216</v>
      </c>
      <c r="D10786" s="546"/>
      <c r="E10786" s="171" t="str">
        <f t="shared" si="168"/>
        <v>1900</v>
      </c>
      <c r="F10786" s="547">
        <v>0</v>
      </c>
      <c r="G10786" s="548">
        <v>0</v>
      </c>
      <c r="H10786" s="547">
        <v>0</v>
      </c>
      <c r="I10786" s="545" t="s">
        <v>12676</v>
      </c>
      <c r="J10786" s="545"/>
      <c r="K10786" s="545" t="s">
        <v>13413</v>
      </c>
      <c r="L10786" s="545" t="s">
        <v>13413</v>
      </c>
      <c r="M10786" s="548" t="s">
        <v>13758</v>
      </c>
      <c r="N10786" s="545" t="s">
        <v>13413</v>
      </c>
      <c r="O10786" s="545" t="s">
        <v>13413</v>
      </c>
      <c r="P10786" s="549">
        <v>8426</v>
      </c>
      <c r="Q10786" s="549">
        <v>1</v>
      </c>
      <c r="R10786" s="549">
        <v>14</v>
      </c>
      <c r="S10786" s="548"/>
      <c r="T10786" s="548"/>
      <c r="U10786" s="99"/>
    </row>
    <row r="10787" spans="1:21" ht="19.5" customHeight="1">
      <c r="A10787" s="545">
        <v>105725</v>
      </c>
      <c r="B10787" s="545" t="s">
        <v>9587</v>
      </c>
      <c r="C10787" s="545" t="s">
        <v>216</v>
      </c>
      <c r="D10787" s="546"/>
      <c r="E10787" s="171" t="str">
        <f t="shared" si="168"/>
        <v>1900</v>
      </c>
      <c r="F10787" s="547">
        <v>0</v>
      </c>
      <c r="G10787" s="548">
        <v>0</v>
      </c>
      <c r="H10787" s="547">
        <v>0</v>
      </c>
      <c r="I10787" s="545" t="s">
        <v>12676</v>
      </c>
      <c r="J10787" s="545"/>
      <c r="K10787" s="545" t="s">
        <v>13413</v>
      </c>
      <c r="L10787" s="545" t="s">
        <v>13413</v>
      </c>
      <c r="M10787" s="548" t="s">
        <v>13758</v>
      </c>
      <c r="N10787" s="545" t="s">
        <v>13413</v>
      </c>
      <c r="O10787" s="545" t="s">
        <v>13413</v>
      </c>
      <c r="P10787" s="549">
        <v>8427</v>
      </c>
      <c r="Q10787" s="549">
        <v>1</v>
      </c>
      <c r="R10787" s="549">
        <v>14</v>
      </c>
      <c r="S10787" s="548"/>
      <c r="T10787" s="548"/>
      <c r="U10787" s="99"/>
    </row>
    <row r="10788" spans="1:21" ht="19.5" customHeight="1">
      <c r="A10788" s="545">
        <v>105726</v>
      </c>
      <c r="B10788" s="545" t="s">
        <v>9586</v>
      </c>
      <c r="C10788" s="545" t="s">
        <v>216</v>
      </c>
      <c r="D10788" s="546"/>
      <c r="E10788" s="171" t="str">
        <f t="shared" si="168"/>
        <v>1900</v>
      </c>
      <c r="F10788" s="547">
        <v>0</v>
      </c>
      <c r="G10788" s="548">
        <v>0</v>
      </c>
      <c r="H10788" s="547">
        <v>0</v>
      </c>
      <c r="I10788" s="545" t="s">
        <v>12676</v>
      </c>
      <c r="J10788" s="545"/>
      <c r="K10788" s="545" t="s">
        <v>13413</v>
      </c>
      <c r="L10788" s="545" t="s">
        <v>13413</v>
      </c>
      <c r="M10788" s="548" t="s">
        <v>13758</v>
      </c>
      <c r="N10788" s="545" t="s">
        <v>13413</v>
      </c>
      <c r="O10788" s="545" t="s">
        <v>13413</v>
      </c>
      <c r="P10788" s="549">
        <v>8428</v>
      </c>
      <c r="Q10788" s="549">
        <v>1</v>
      </c>
      <c r="R10788" s="549">
        <v>14</v>
      </c>
      <c r="S10788" s="548"/>
      <c r="T10788" s="548"/>
      <c r="U10788" s="99"/>
    </row>
    <row r="10789" spans="1:21" ht="19.5" customHeight="1">
      <c r="A10789" s="545">
        <v>105727</v>
      </c>
      <c r="B10789" s="545" t="s">
        <v>9585</v>
      </c>
      <c r="C10789" s="545" t="s">
        <v>216</v>
      </c>
      <c r="D10789" s="546"/>
      <c r="E10789" s="171" t="str">
        <f t="shared" si="168"/>
        <v>1900</v>
      </c>
      <c r="F10789" s="547">
        <v>0</v>
      </c>
      <c r="G10789" s="548">
        <v>0</v>
      </c>
      <c r="H10789" s="547">
        <v>0</v>
      </c>
      <c r="I10789" s="545" t="s">
        <v>12670</v>
      </c>
      <c r="J10789" s="545"/>
      <c r="K10789" s="545" t="s">
        <v>13413</v>
      </c>
      <c r="L10789" s="545" t="s">
        <v>13413</v>
      </c>
      <c r="M10789" s="548" t="s">
        <v>13758</v>
      </c>
      <c r="N10789" s="545" t="s">
        <v>13413</v>
      </c>
      <c r="O10789" s="545" t="s">
        <v>13413</v>
      </c>
      <c r="P10789" s="549">
        <v>8429</v>
      </c>
      <c r="Q10789" s="549">
        <v>1</v>
      </c>
      <c r="R10789" s="549">
        <v>24</v>
      </c>
      <c r="S10789" s="548"/>
      <c r="T10789" s="548"/>
      <c r="U10789" s="99"/>
    </row>
    <row r="10790" spans="1:21" ht="19.5" customHeight="1">
      <c r="A10790" s="545">
        <v>105728</v>
      </c>
      <c r="B10790" s="545" t="s">
        <v>3365</v>
      </c>
      <c r="C10790" s="545" t="s">
        <v>216</v>
      </c>
      <c r="D10790" s="546"/>
      <c r="E10790" s="171" t="str">
        <f t="shared" si="168"/>
        <v>1900</v>
      </c>
      <c r="F10790" s="547">
        <v>0</v>
      </c>
      <c r="G10790" s="548">
        <v>0</v>
      </c>
      <c r="H10790" s="547">
        <v>0</v>
      </c>
      <c r="I10790" s="545" t="s">
        <v>12670</v>
      </c>
      <c r="J10790" s="545"/>
      <c r="K10790" s="545" t="s">
        <v>13413</v>
      </c>
      <c r="L10790" s="545" t="s">
        <v>13413</v>
      </c>
      <c r="M10790" s="548" t="s">
        <v>13758</v>
      </c>
      <c r="N10790" s="545" t="s">
        <v>13413</v>
      </c>
      <c r="O10790" s="545" t="s">
        <v>13413</v>
      </c>
      <c r="P10790" s="549">
        <v>8430</v>
      </c>
      <c r="Q10790" s="549">
        <v>1</v>
      </c>
      <c r="R10790" s="549">
        <v>24</v>
      </c>
      <c r="S10790" s="548"/>
      <c r="T10790" s="548"/>
      <c r="U10790" s="99"/>
    </row>
    <row r="10791" spans="1:21" ht="19.5" customHeight="1">
      <c r="A10791" s="545">
        <v>105729</v>
      </c>
      <c r="B10791" s="545" t="s">
        <v>9584</v>
      </c>
      <c r="C10791" s="545" t="s">
        <v>216</v>
      </c>
      <c r="D10791" s="546"/>
      <c r="E10791" s="171" t="str">
        <f t="shared" si="168"/>
        <v>1900</v>
      </c>
      <c r="F10791" s="547">
        <v>0</v>
      </c>
      <c r="G10791" s="548">
        <v>0</v>
      </c>
      <c r="H10791" s="547">
        <v>0</v>
      </c>
      <c r="I10791" s="545" t="s">
        <v>12973</v>
      </c>
      <c r="J10791" s="545"/>
      <c r="K10791" s="545" t="s">
        <v>13413</v>
      </c>
      <c r="L10791" s="545" t="s">
        <v>13413</v>
      </c>
      <c r="M10791" s="548" t="s">
        <v>13758</v>
      </c>
      <c r="N10791" s="545" t="s">
        <v>13413</v>
      </c>
      <c r="O10791" s="545" t="s">
        <v>13413</v>
      </c>
      <c r="P10791" s="549">
        <v>8431</v>
      </c>
      <c r="Q10791" s="549">
        <v>1</v>
      </c>
      <c r="R10791" s="549">
        <v>59</v>
      </c>
      <c r="S10791" s="548"/>
      <c r="T10791" s="548"/>
      <c r="U10791" s="99"/>
    </row>
    <row r="10792" spans="1:21" ht="19.5" customHeight="1">
      <c r="A10792" s="545">
        <v>105730</v>
      </c>
      <c r="B10792" s="545" t="s">
        <v>9583</v>
      </c>
      <c r="C10792" s="545" t="s">
        <v>216</v>
      </c>
      <c r="D10792" s="546"/>
      <c r="E10792" s="171" t="str">
        <f t="shared" si="168"/>
        <v>1900</v>
      </c>
      <c r="F10792" s="547">
        <v>0</v>
      </c>
      <c r="G10792" s="548">
        <v>0</v>
      </c>
      <c r="H10792" s="547">
        <v>0</v>
      </c>
      <c r="I10792" s="545" t="s">
        <v>12996</v>
      </c>
      <c r="J10792" s="545"/>
      <c r="K10792" s="545" t="s">
        <v>13413</v>
      </c>
      <c r="L10792" s="545" t="s">
        <v>13413</v>
      </c>
      <c r="M10792" s="548" t="s">
        <v>13758</v>
      </c>
      <c r="N10792" s="545" t="s">
        <v>13413</v>
      </c>
      <c r="O10792" s="545" t="s">
        <v>13413</v>
      </c>
      <c r="P10792" s="549">
        <v>8432</v>
      </c>
      <c r="Q10792" s="549">
        <v>1</v>
      </c>
      <c r="R10792" s="549">
        <v>45</v>
      </c>
      <c r="S10792" s="548"/>
      <c r="T10792" s="548"/>
      <c r="U10792" s="99"/>
    </row>
    <row r="10793" spans="1:21" ht="19.5" customHeight="1">
      <c r="A10793" s="545">
        <v>105731</v>
      </c>
      <c r="B10793" s="545" t="s">
        <v>2577</v>
      </c>
      <c r="C10793" s="545" t="s">
        <v>209</v>
      </c>
      <c r="D10793" s="546">
        <v>43553</v>
      </c>
      <c r="E10793" s="171" t="str">
        <f t="shared" si="168"/>
        <v>2019</v>
      </c>
      <c r="F10793" s="547">
        <v>6360</v>
      </c>
      <c r="G10793" s="548">
        <v>0.19</v>
      </c>
      <c r="H10793" s="547">
        <v>5344.54</v>
      </c>
      <c r="I10793" s="545" t="s">
        <v>12697</v>
      </c>
      <c r="J10793" s="545" t="s">
        <v>13302</v>
      </c>
      <c r="K10793" s="545" t="s">
        <v>13413</v>
      </c>
      <c r="L10793" s="545" t="s">
        <v>13413</v>
      </c>
      <c r="M10793" s="548" t="s">
        <v>13758</v>
      </c>
      <c r="N10793" s="545" t="s">
        <v>13413</v>
      </c>
      <c r="O10793" s="545" t="s">
        <v>13413</v>
      </c>
      <c r="P10793" s="549">
        <v>8433</v>
      </c>
      <c r="Q10793" s="549">
        <v>1</v>
      </c>
      <c r="R10793" s="549">
        <v>138</v>
      </c>
      <c r="S10793" s="548">
        <v>2219</v>
      </c>
      <c r="T10793" s="548"/>
      <c r="U10793" s="99"/>
    </row>
    <row r="10794" spans="1:21" ht="19.5" customHeight="1">
      <c r="A10794" s="545">
        <v>105732</v>
      </c>
      <c r="B10794" s="545" t="s">
        <v>9582</v>
      </c>
      <c r="C10794" s="545" t="s">
        <v>216</v>
      </c>
      <c r="D10794" s="546"/>
      <c r="E10794" s="171" t="str">
        <f t="shared" si="168"/>
        <v>1900</v>
      </c>
      <c r="F10794" s="547">
        <v>0</v>
      </c>
      <c r="G10794" s="548">
        <v>0</v>
      </c>
      <c r="H10794" s="547">
        <v>0</v>
      </c>
      <c r="I10794" s="545" t="s">
        <v>12996</v>
      </c>
      <c r="J10794" s="545"/>
      <c r="K10794" s="545" t="s">
        <v>13413</v>
      </c>
      <c r="L10794" s="545" t="s">
        <v>13413</v>
      </c>
      <c r="M10794" s="548" t="s">
        <v>13758</v>
      </c>
      <c r="N10794" s="545" t="s">
        <v>13413</v>
      </c>
      <c r="O10794" s="545" t="s">
        <v>13413</v>
      </c>
      <c r="P10794" s="549">
        <v>8434</v>
      </c>
      <c r="Q10794" s="549">
        <v>1</v>
      </c>
      <c r="R10794" s="549">
        <v>45</v>
      </c>
      <c r="S10794" s="548"/>
      <c r="T10794" s="548"/>
      <c r="U10794" s="99"/>
    </row>
    <row r="10795" spans="1:21" ht="19.5" customHeight="1">
      <c r="A10795" s="545">
        <v>105733</v>
      </c>
      <c r="B10795" s="545" t="s">
        <v>3993</v>
      </c>
      <c r="C10795" s="545" t="s">
        <v>786</v>
      </c>
      <c r="D10795" s="546">
        <v>46084</v>
      </c>
      <c r="E10795" s="171" t="str">
        <f t="shared" si="168"/>
        <v>2026</v>
      </c>
      <c r="F10795" s="547">
        <v>24500</v>
      </c>
      <c r="G10795" s="548">
        <v>0.19</v>
      </c>
      <c r="H10795" s="547">
        <v>20588.240000000002</v>
      </c>
      <c r="I10795" s="545" t="s">
        <v>12996</v>
      </c>
      <c r="J10795" s="545" t="s">
        <v>13296</v>
      </c>
      <c r="K10795" s="545" t="s">
        <v>13413</v>
      </c>
      <c r="L10795" s="545" t="s">
        <v>13413</v>
      </c>
      <c r="M10795" s="548" t="s">
        <v>13758</v>
      </c>
      <c r="N10795" s="545" t="s">
        <v>13413</v>
      </c>
      <c r="O10795" s="545" t="s">
        <v>13413</v>
      </c>
      <c r="P10795" s="549">
        <v>8435</v>
      </c>
      <c r="Q10795" s="549">
        <v>1</v>
      </c>
      <c r="R10795" s="549">
        <v>45</v>
      </c>
      <c r="S10795" s="548">
        <v>2218</v>
      </c>
      <c r="T10795" s="548"/>
      <c r="U10795" s="99"/>
    </row>
    <row r="10796" spans="1:21" ht="19.5" customHeight="1">
      <c r="A10796" s="545">
        <v>105734</v>
      </c>
      <c r="B10796" s="545" t="s">
        <v>9581</v>
      </c>
      <c r="C10796" s="545" t="s">
        <v>216</v>
      </c>
      <c r="D10796" s="546">
        <v>46065</v>
      </c>
      <c r="E10796" s="171" t="str">
        <f t="shared" si="168"/>
        <v>2026</v>
      </c>
      <c r="F10796" s="547">
        <v>11661</v>
      </c>
      <c r="G10796" s="548">
        <v>0.19</v>
      </c>
      <c r="H10796" s="547">
        <v>9799.16</v>
      </c>
      <c r="I10796" s="545" t="s">
        <v>12996</v>
      </c>
      <c r="J10796" s="545" t="s">
        <v>13298</v>
      </c>
      <c r="K10796" s="545" t="s">
        <v>13413</v>
      </c>
      <c r="L10796" s="545" t="s">
        <v>13413</v>
      </c>
      <c r="M10796" s="548" t="s">
        <v>13758</v>
      </c>
      <c r="N10796" s="545" t="s">
        <v>13413</v>
      </c>
      <c r="O10796" s="545" t="s">
        <v>13413</v>
      </c>
      <c r="P10796" s="549">
        <v>8436</v>
      </c>
      <c r="Q10796" s="549">
        <v>1</v>
      </c>
      <c r="R10796" s="549">
        <v>45</v>
      </c>
      <c r="S10796" s="548">
        <v>1012</v>
      </c>
      <c r="T10796" s="548"/>
      <c r="U10796" s="99"/>
    </row>
    <row r="10797" spans="1:21" ht="19.5" customHeight="1">
      <c r="A10797" s="545">
        <v>105735</v>
      </c>
      <c r="B10797" s="545" t="s">
        <v>9580</v>
      </c>
      <c r="C10797" s="545" t="s">
        <v>216</v>
      </c>
      <c r="D10797" s="546">
        <v>46065</v>
      </c>
      <c r="E10797" s="171" t="str">
        <f t="shared" si="168"/>
        <v>2026</v>
      </c>
      <c r="F10797" s="547">
        <v>46500</v>
      </c>
      <c r="G10797" s="548">
        <v>0.19</v>
      </c>
      <c r="H10797" s="547">
        <v>39075.629999999997</v>
      </c>
      <c r="I10797" s="545" t="s">
        <v>12756</v>
      </c>
      <c r="J10797" s="545" t="s">
        <v>13296</v>
      </c>
      <c r="K10797" s="545" t="s">
        <v>19815</v>
      </c>
      <c r="L10797" s="545" t="s">
        <v>13413</v>
      </c>
      <c r="M10797" s="548" t="s">
        <v>13758</v>
      </c>
      <c r="N10797" s="545" t="s">
        <v>13413</v>
      </c>
      <c r="O10797" s="545" t="s">
        <v>13413</v>
      </c>
      <c r="P10797" s="549">
        <v>8437</v>
      </c>
      <c r="Q10797" s="549">
        <v>1</v>
      </c>
      <c r="R10797" s="549">
        <v>34</v>
      </c>
      <c r="S10797" s="548">
        <v>2218</v>
      </c>
      <c r="T10797" s="548"/>
      <c r="U10797" s="99"/>
    </row>
    <row r="10798" spans="1:21" ht="19.5" customHeight="1">
      <c r="A10798" s="545">
        <v>105736</v>
      </c>
      <c r="B10798" s="545" t="s">
        <v>9579</v>
      </c>
      <c r="C10798" s="545" t="s">
        <v>216</v>
      </c>
      <c r="D10798" s="546"/>
      <c r="E10798" s="171" t="str">
        <f t="shared" si="168"/>
        <v>1900</v>
      </c>
      <c r="F10798" s="547">
        <v>0</v>
      </c>
      <c r="G10798" s="548">
        <v>0</v>
      </c>
      <c r="H10798" s="547">
        <v>0</v>
      </c>
      <c r="I10798" s="545" t="s">
        <v>12756</v>
      </c>
      <c r="J10798" s="545"/>
      <c r="K10798" s="545" t="s">
        <v>13413</v>
      </c>
      <c r="L10798" s="545" t="s">
        <v>13413</v>
      </c>
      <c r="M10798" s="548" t="s">
        <v>13758</v>
      </c>
      <c r="N10798" s="545" t="s">
        <v>13413</v>
      </c>
      <c r="O10798" s="545" t="s">
        <v>13413</v>
      </c>
      <c r="P10798" s="549">
        <v>8438</v>
      </c>
      <c r="Q10798" s="549">
        <v>1</v>
      </c>
      <c r="R10798" s="549">
        <v>34</v>
      </c>
      <c r="S10798" s="548"/>
      <c r="T10798" s="548"/>
      <c r="U10798" s="99"/>
    </row>
    <row r="10799" spans="1:21" ht="19.5" customHeight="1">
      <c r="A10799" s="545">
        <v>105737</v>
      </c>
      <c r="B10799" s="545" t="s">
        <v>9578</v>
      </c>
      <c r="C10799" s="545" t="s">
        <v>216</v>
      </c>
      <c r="D10799" s="546"/>
      <c r="E10799" s="171" t="str">
        <f t="shared" si="168"/>
        <v>1900</v>
      </c>
      <c r="F10799" s="547">
        <v>0</v>
      </c>
      <c r="G10799" s="548">
        <v>0</v>
      </c>
      <c r="H10799" s="547">
        <v>0</v>
      </c>
      <c r="I10799" s="545" t="s">
        <v>12973</v>
      </c>
      <c r="J10799" s="545"/>
      <c r="K10799" s="545" t="s">
        <v>19816</v>
      </c>
      <c r="L10799" s="545" t="s">
        <v>13413</v>
      </c>
      <c r="M10799" s="548" t="s">
        <v>13758</v>
      </c>
      <c r="N10799" s="545" t="s">
        <v>13413</v>
      </c>
      <c r="O10799" s="545" t="s">
        <v>13413</v>
      </c>
      <c r="P10799" s="549">
        <v>8439</v>
      </c>
      <c r="Q10799" s="549">
        <v>1</v>
      </c>
      <c r="R10799" s="549">
        <v>59</v>
      </c>
      <c r="S10799" s="548"/>
      <c r="T10799" s="548"/>
      <c r="U10799" s="99"/>
    </row>
    <row r="10800" spans="1:21" ht="19.5" customHeight="1">
      <c r="A10800" s="545">
        <v>105738</v>
      </c>
      <c r="B10800" s="545" t="s">
        <v>4184</v>
      </c>
      <c r="C10800" s="545" t="s">
        <v>216</v>
      </c>
      <c r="D10800" s="546"/>
      <c r="E10800" s="171" t="str">
        <f t="shared" si="168"/>
        <v>1900</v>
      </c>
      <c r="F10800" s="547">
        <v>0</v>
      </c>
      <c r="G10800" s="548">
        <v>0</v>
      </c>
      <c r="H10800" s="547">
        <v>0</v>
      </c>
      <c r="I10800" s="545" t="s">
        <v>12973</v>
      </c>
      <c r="J10800" s="545"/>
      <c r="K10800" s="545" t="s">
        <v>13413</v>
      </c>
      <c r="L10800" s="545" t="s">
        <v>13413</v>
      </c>
      <c r="M10800" s="548" t="s">
        <v>13758</v>
      </c>
      <c r="N10800" s="545" t="s">
        <v>13413</v>
      </c>
      <c r="O10800" s="545" t="s">
        <v>13413</v>
      </c>
      <c r="P10800" s="549">
        <v>8440</v>
      </c>
      <c r="Q10800" s="549">
        <v>1</v>
      </c>
      <c r="R10800" s="549">
        <v>59</v>
      </c>
      <c r="S10800" s="548"/>
      <c r="T10800" s="548"/>
      <c r="U10800" s="99"/>
    </row>
    <row r="10801" spans="1:21" ht="19.5" customHeight="1">
      <c r="A10801" s="545">
        <v>105739</v>
      </c>
      <c r="B10801" s="545" t="s">
        <v>3942</v>
      </c>
      <c r="C10801" s="545" t="s">
        <v>216</v>
      </c>
      <c r="D10801" s="546"/>
      <c r="E10801" s="171" t="str">
        <f t="shared" si="168"/>
        <v>1900</v>
      </c>
      <c r="F10801" s="547">
        <v>0</v>
      </c>
      <c r="G10801" s="548">
        <v>0</v>
      </c>
      <c r="H10801" s="547">
        <v>0</v>
      </c>
      <c r="I10801" s="545" t="s">
        <v>12741</v>
      </c>
      <c r="J10801" s="545"/>
      <c r="K10801" s="545" t="s">
        <v>13413</v>
      </c>
      <c r="L10801" s="545" t="s">
        <v>13413</v>
      </c>
      <c r="M10801" s="548" t="s">
        <v>13758</v>
      </c>
      <c r="N10801" s="545" t="s">
        <v>13413</v>
      </c>
      <c r="O10801" s="545" t="s">
        <v>13413</v>
      </c>
      <c r="P10801" s="549">
        <v>8441</v>
      </c>
      <c r="Q10801" s="549">
        <v>1</v>
      </c>
      <c r="R10801" s="549">
        <v>37</v>
      </c>
      <c r="S10801" s="548"/>
      <c r="T10801" s="548"/>
      <c r="U10801" s="99"/>
    </row>
    <row r="10802" spans="1:21" ht="19.5" customHeight="1">
      <c r="A10802" s="545">
        <v>105740</v>
      </c>
      <c r="B10802" s="545" t="s">
        <v>12418</v>
      </c>
      <c r="C10802" s="545" t="s">
        <v>216</v>
      </c>
      <c r="D10802" s="546">
        <v>44601</v>
      </c>
      <c r="E10802" s="171" t="str">
        <f t="shared" si="168"/>
        <v>2022</v>
      </c>
      <c r="F10802" s="547">
        <v>192001</v>
      </c>
      <c r="G10802" s="548">
        <v>0.19</v>
      </c>
      <c r="H10802" s="547">
        <v>161345.38</v>
      </c>
      <c r="I10802" s="545" t="s">
        <v>12973</v>
      </c>
      <c r="J10802" s="545" t="s">
        <v>13297</v>
      </c>
      <c r="K10802" s="545" t="s">
        <v>19817</v>
      </c>
      <c r="L10802" s="545" t="s">
        <v>13413</v>
      </c>
      <c r="M10802" s="548" t="s">
        <v>13758</v>
      </c>
      <c r="N10802" s="545" t="s">
        <v>13413</v>
      </c>
      <c r="O10802" s="545" t="s">
        <v>13413</v>
      </c>
      <c r="P10802" s="549">
        <v>8442</v>
      </c>
      <c r="Q10802" s="549">
        <v>1</v>
      </c>
      <c r="R10802" s="549">
        <v>59</v>
      </c>
      <c r="S10802" s="548">
        <v>2257</v>
      </c>
      <c r="T10802" s="548"/>
      <c r="U10802" s="99"/>
    </row>
    <row r="10803" spans="1:21" ht="19.5" customHeight="1">
      <c r="A10803" s="545">
        <v>105741</v>
      </c>
      <c r="B10803" s="545" t="s">
        <v>4197</v>
      </c>
      <c r="C10803" s="545" t="s">
        <v>216</v>
      </c>
      <c r="D10803" s="546"/>
      <c r="E10803" s="171" t="str">
        <f t="shared" si="168"/>
        <v>1900</v>
      </c>
      <c r="F10803" s="547">
        <v>0</v>
      </c>
      <c r="G10803" s="548">
        <v>0</v>
      </c>
      <c r="H10803" s="547">
        <v>0</v>
      </c>
      <c r="I10803" s="545" t="s">
        <v>12973</v>
      </c>
      <c r="J10803" s="545"/>
      <c r="K10803" s="545" t="s">
        <v>13413</v>
      </c>
      <c r="L10803" s="545" t="s">
        <v>13413</v>
      </c>
      <c r="M10803" s="548" t="s">
        <v>13758</v>
      </c>
      <c r="N10803" s="545" t="s">
        <v>13413</v>
      </c>
      <c r="O10803" s="545" t="s">
        <v>13413</v>
      </c>
      <c r="P10803" s="549">
        <v>8443</v>
      </c>
      <c r="Q10803" s="549">
        <v>1</v>
      </c>
      <c r="R10803" s="549">
        <v>59</v>
      </c>
      <c r="S10803" s="548"/>
      <c r="T10803" s="548"/>
      <c r="U10803" s="99"/>
    </row>
    <row r="10804" spans="1:21" ht="19.5" customHeight="1">
      <c r="A10804" s="545">
        <v>105743</v>
      </c>
      <c r="B10804" s="545" t="s">
        <v>6695</v>
      </c>
      <c r="C10804" s="545" t="s">
        <v>209</v>
      </c>
      <c r="D10804" s="546">
        <v>46052</v>
      </c>
      <c r="E10804" s="171" t="str">
        <f t="shared" si="168"/>
        <v>2026</v>
      </c>
      <c r="F10804" s="547">
        <v>27570</v>
      </c>
      <c r="G10804" s="548">
        <v>0.19</v>
      </c>
      <c r="H10804" s="547">
        <v>23168.07</v>
      </c>
      <c r="I10804" s="545" t="s">
        <v>12697</v>
      </c>
      <c r="J10804" s="545" t="s">
        <v>13307</v>
      </c>
      <c r="K10804" s="545" t="s">
        <v>13413</v>
      </c>
      <c r="L10804" s="545" t="s">
        <v>13413</v>
      </c>
      <c r="M10804" s="548" t="s">
        <v>13758</v>
      </c>
      <c r="N10804" s="545" t="s">
        <v>13413</v>
      </c>
      <c r="O10804" s="545" t="s">
        <v>13413</v>
      </c>
      <c r="P10804" s="549">
        <v>8444</v>
      </c>
      <c r="Q10804" s="549">
        <v>1</v>
      </c>
      <c r="R10804" s="549">
        <v>138</v>
      </c>
      <c r="S10804" s="548">
        <v>2228</v>
      </c>
      <c r="T10804" s="548"/>
      <c r="U10804" s="99"/>
    </row>
    <row r="10805" spans="1:21" ht="19.5" customHeight="1">
      <c r="A10805" s="545">
        <v>105744</v>
      </c>
      <c r="B10805" s="545" t="s">
        <v>9577</v>
      </c>
      <c r="C10805" s="545" t="s">
        <v>216</v>
      </c>
      <c r="D10805" s="546"/>
      <c r="E10805" s="171" t="str">
        <f t="shared" si="168"/>
        <v>1900</v>
      </c>
      <c r="F10805" s="547">
        <v>0</v>
      </c>
      <c r="G10805" s="548">
        <v>0</v>
      </c>
      <c r="H10805" s="547">
        <v>0</v>
      </c>
      <c r="I10805" s="545" t="s">
        <v>12868</v>
      </c>
      <c r="J10805" s="545"/>
      <c r="K10805" s="545" t="s">
        <v>19818</v>
      </c>
      <c r="L10805" s="545" t="s">
        <v>13413</v>
      </c>
      <c r="M10805" s="548" t="s">
        <v>13758</v>
      </c>
      <c r="N10805" s="545" t="s">
        <v>13413</v>
      </c>
      <c r="O10805" s="545" t="s">
        <v>13413</v>
      </c>
      <c r="P10805" s="549">
        <v>8445</v>
      </c>
      <c r="Q10805" s="549">
        <v>1</v>
      </c>
      <c r="R10805" s="549">
        <v>50</v>
      </c>
      <c r="S10805" s="548"/>
      <c r="T10805" s="548"/>
      <c r="U10805" s="99"/>
    </row>
    <row r="10806" spans="1:21" ht="19.5" customHeight="1">
      <c r="A10806" s="545">
        <v>105745</v>
      </c>
      <c r="B10806" s="545" t="s">
        <v>9576</v>
      </c>
      <c r="C10806" s="545" t="s">
        <v>216</v>
      </c>
      <c r="D10806" s="546"/>
      <c r="E10806" s="171" t="str">
        <f t="shared" si="168"/>
        <v>1900</v>
      </c>
      <c r="F10806" s="547">
        <v>0</v>
      </c>
      <c r="G10806" s="548">
        <v>0</v>
      </c>
      <c r="H10806" s="547">
        <v>0</v>
      </c>
      <c r="I10806" s="545" t="s">
        <v>12868</v>
      </c>
      <c r="J10806" s="545"/>
      <c r="K10806" s="545" t="s">
        <v>19819</v>
      </c>
      <c r="L10806" s="545" t="s">
        <v>13413</v>
      </c>
      <c r="M10806" s="548" t="s">
        <v>13758</v>
      </c>
      <c r="N10806" s="545" t="s">
        <v>13413</v>
      </c>
      <c r="O10806" s="545" t="s">
        <v>13413</v>
      </c>
      <c r="P10806" s="549">
        <v>8446</v>
      </c>
      <c r="Q10806" s="549">
        <v>1</v>
      </c>
      <c r="R10806" s="549">
        <v>50</v>
      </c>
      <c r="S10806" s="548"/>
      <c r="T10806" s="548"/>
      <c r="U10806" s="99"/>
    </row>
    <row r="10807" spans="1:21" ht="19.5" customHeight="1">
      <c r="A10807" s="545">
        <v>105746</v>
      </c>
      <c r="B10807" s="545" t="s">
        <v>9575</v>
      </c>
      <c r="C10807" s="545" t="s">
        <v>216</v>
      </c>
      <c r="D10807" s="546"/>
      <c r="E10807" s="171" t="str">
        <f t="shared" si="168"/>
        <v>1900</v>
      </c>
      <c r="F10807" s="547">
        <v>0</v>
      </c>
      <c r="G10807" s="548">
        <v>0</v>
      </c>
      <c r="H10807" s="547">
        <v>0</v>
      </c>
      <c r="I10807" s="545" t="s">
        <v>12868</v>
      </c>
      <c r="J10807" s="545"/>
      <c r="K10807" s="545" t="s">
        <v>19820</v>
      </c>
      <c r="L10807" s="545" t="s">
        <v>13413</v>
      </c>
      <c r="M10807" s="548" t="s">
        <v>13758</v>
      </c>
      <c r="N10807" s="545" t="s">
        <v>13413</v>
      </c>
      <c r="O10807" s="545" t="s">
        <v>13413</v>
      </c>
      <c r="P10807" s="549">
        <v>8447</v>
      </c>
      <c r="Q10807" s="549">
        <v>1</v>
      </c>
      <c r="R10807" s="549">
        <v>50</v>
      </c>
      <c r="S10807" s="548"/>
      <c r="T10807" s="548"/>
      <c r="U10807" s="99"/>
    </row>
    <row r="10808" spans="1:21" ht="19.5" customHeight="1">
      <c r="A10808" s="545">
        <v>105747</v>
      </c>
      <c r="B10808" s="545" t="s">
        <v>9574</v>
      </c>
      <c r="C10808" s="545" t="s">
        <v>216</v>
      </c>
      <c r="D10808" s="546"/>
      <c r="E10808" s="171" t="str">
        <f t="shared" si="168"/>
        <v>1900</v>
      </c>
      <c r="F10808" s="547">
        <v>0</v>
      </c>
      <c r="G10808" s="548">
        <v>0</v>
      </c>
      <c r="H10808" s="547">
        <v>0</v>
      </c>
      <c r="I10808" s="545" t="s">
        <v>12868</v>
      </c>
      <c r="J10808" s="545"/>
      <c r="K10808" s="545" t="s">
        <v>19821</v>
      </c>
      <c r="L10808" s="545" t="s">
        <v>13413</v>
      </c>
      <c r="M10808" s="548" t="s">
        <v>13758</v>
      </c>
      <c r="N10808" s="545" t="s">
        <v>13413</v>
      </c>
      <c r="O10808" s="545" t="s">
        <v>13413</v>
      </c>
      <c r="P10808" s="549">
        <v>8448</v>
      </c>
      <c r="Q10808" s="549">
        <v>1</v>
      </c>
      <c r="R10808" s="549">
        <v>50</v>
      </c>
      <c r="S10808" s="548"/>
      <c r="T10808" s="548"/>
      <c r="U10808" s="99"/>
    </row>
    <row r="10809" spans="1:21" ht="19.5" customHeight="1">
      <c r="A10809" s="545">
        <v>105748</v>
      </c>
      <c r="B10809" s="545" t="s">
        <v>9573</v>
      </c>
      <c r="C10809" s="545" t="s">
        <v>216</v>
      </c>
      <c r="D10809" s="546"/>
      <c r="E10809" s="171" t="str">
        <f t="shared" si="168"/>
        <v>1900</v>
      </c>
      <c r="F10809" s="547">
        <v>0</v>
      </c>
      <c r="G10809" s="548">
        <v>0</v>
      </c>
      <c r="H10809" s="547">
        <v>0</v>
      </c>
      <c r="I10809" s="545" t="s">
        <v>12868</v>
      </c>
      <c r="J10809" s="545"/>
      <c r="K10809" s="545" t="s">
        <v>19822</v>
      </c>
      <c r="L10809" s="545" t="s">
        <v>13413</v>
      </c>
      <c r="M10809" s="548" t="s">
        <v>13758</v>
      </c>
      <c r="N10809" s="545" t="s">
        <v>13413</v>
      </c>
      <c r="O10809" s="545" t="s">
        <v>13413</v>
      </c>
      <c r="P10809" s="549">
        <v>8449</v>
      </c>
      <c r="Q10809" s="549">
        <v>1</v>
      </c>
      <c r="R10809" s="549">
        <v>50</v>
      </c>
      <c r="S10809" s="548"/>
      <c r="T10809" s="548"/>
      <c r="U10809" s="99"/>
    </row>
    <row r="10810" spans="1:21" ht="19.5" customHeight="1">
      <c r="A10810" s="545">
        <v>105749</v>
      </c>
      <c r="B10810" s="545" t="s">
        <v>9572</v>
      </c>
      <c r="C10810" s="545" t="s">
        <v>216</v>
      </c>
      <c r="D10810" s="546"/>
      <c r="E10810" s="171" t="str">
        <f t="shared" si="168"/>
        <v>1900</v>
      </c>
      <c r="F10810" s="547">
        <v>0</v>
      </c>
      <c r="G10810" s="548">
        <v>0</v>
      </c>
      <c r="H10810" s="547">
        <v>0</v>
      </c>
      <c r="I10810" s="545" t="s">
        <v>12868</v>
      </c>
      <c r="J10810" s="545"/>
      <c r="K10810" s="545" t="s">
        <v>19823</v>
      </c>
      <c r="L10810" s="545" t="s">
        <v>13413</v>
      </c>
      <c r="M10810" s="548" t="s">
        <v>13758</v>
      </c>
      <c r="N10810" s="545" t="s">
        <v>13413</v>
      </c>
      <c r="O10810" s="545" t="s">
        <v>13413</v>
      </c>
      <c r="P10810" s="549">
        <v>8450</v>
      </c>
      <c r="Q10810" s="549">
        <v>1</v>
      </c>
      <c r="R10810" s="549">
        <v>50</v>
      </c>
      <c r="S10810" s="548"/>
      <c r="T10810" s="548"/>
      <c r="U10810" s="99"/>
    </row>
    <row r="10811" spans="1:21" ht="19.5" customHeight="1">
      <c r="A10811" s="545">
        <v>105750</v>
      </c>
      <c r="B10811" s="545" t="s">
        <v>9571</v>
      </c>
      <c r="C10811" s="545" t="s">
        <v>216</v>
      </c>
      <c r="D10811" s="546"/>
      <c r="E10811" s="171" t="str">
        <f t="shared" si="168"/>
        <v>1900</v>
      </c>
      <c r="F10811" s="547">
        <v>0</v>
      </c>
      <c r="G10811" s="548">
        <v>0</v>
      </c>
      <c r="H10811" s="547">
        <v>0</v>
      </c>
      <c r="I10811" s="545" t="s">
        <v>12868</v>
      </c>
      <c r="J10811" s="545"/>
      <c r="K10811" s="545" t="s">
        <v>19824</v>
      </c>
      <c r="L10811" s="545" t="s">
        <v>13413</v>
      </c>
      <c r="M10811" s="548" t="s">
        <v>13758</v>
      </c>
      <c r="N10811" s="545" t="s">
        <v>13413</v>
      </c>
      <c r="O10811" s="545" t="s">
        <v>13413</v>
      </c>
      <c r="P10811" s="549">
        <v>8451</v>
      </c>
      <c r="Q10811" s="549">
        <v>1</v>
      </c>
      <c r="R10811" s="549">
        <v>50</v>
      </c>
      <c r="S10811" s="548"/>
      <c r="T10811" s="548"/>
      <c r="U10811" s="99"/>
    </row>
    <row r="10812" spans="1:21" ht="19.5" customHeight="1">
      <c r="A10812" s="545">
        <v>105751</v>
      </c>
      <c r="B10812" s="545" t="s">
        <v>9570</v>
      </c>
      <c r="C10812" s="545" t="s">
        <v>216</v>
      </c>
      <c r="D10812" s="546"/>
      <c r="E10812" s="171" t="str">
        <f t="shared" si="168"/>
        <v>1900</v>
      </c>
      <c r="F10812" s="547">
        <v>0</v>
      </c>
      <c r="G10812" s="548">
        <v>0</v>
      </c>
      <c r="H10812" s="547">
        <v>0</v>
      </c>
      <c r="I10812" s="545" t="s">
        <v>12868</v>
      </c>
      <c r="J10812" s="545"/>
      <c r="K10812" s="545" t="s">
        <v>19825</v>
      </c>
      <c r="L10812" s="545" t="s">
        <v>13413</v>
      </c>
      <c r="M10812" s="548" t="s">
        <v>13758</v>
      </c>
      <c r="N10812" s="545" t="s">
        <v>13413</v>
      </c>
      <c r="O10812" s="545" t="s">
        <v>13413</v>
      </c>
      <c r="P10812" s="549">
        <v>8452</v>
      </c>
      <c r="Q10812" s="549">
        <v>1</v>
      </c>
      <c r="R10812" s="549">
        <v>50</v>
      </c>
      <c r="S10812" s="548"/>
      <c r="T10812" s="548"/>
      <c r="U10812" s="99"/>
    </row>
    <row r="10813" spans="1:21" ht="19.5" customHeight="1">
      <c r="A10813" s="545">
        <v>105752</v>
      </c>
      <c r="B10813" s="545" t="s">
        <v>9569</v>
      </c>
      <c r="C10813" s="545" t="s">
        <v>216</v>
      </c>
      <c r="D10813" s="546"/>
      <c r="E10813" s="171" t="str">
        <f t="shared" si="168"/>
        <v>1900</v>
      </c>
      <c r="F10813" s="547">
        <v>0</v>
      </c>
      <c r="G10813" s="548">
        <v>0</v>
      </c>
      <c r="H10813" s="547">
        <v>0</v>
      </c>
      <c r="I10813" s="545" t="s">
        <v>12868</v>
      </c>
      <c r="J10813" s="545"/>
      <c r="K10813" s="545" t="s">
        <v>19826</v>
      </c>
      <c r="L10813" s="545" t="s">
        <v>13413</v>
      </c>
      <c r="M10813" s="548" t="s">
        <v>13758</v>
      </c>
      <c r="N10813" s="545" t="s">
        <v>13413</v>
      </c>
      <c r="O10813" s="545" t="s">
        <v>13413</v>
      </c>
      <c r="P10813" s="549">
        <v>8453</v>
      </c>
      <c r="Q10813" s="549">
        <v>1</v>
      </c>
      <c r="R10813" s="549">
        <v>50</v>
      </c>
      <c r="S10813" s="548"/>
      <c r="T10813" s="548"/>
      <c r="U10813" s="99"/>
    </row>
    <row r="10814" spans="1:21" ht="19.5" customHeight="1">
      <c r="A10814" s="545">
        <v>105753</v>
      </c>
      <c r="B10814" s="545" t="s">
        <v>5151</v>
      </c>
      <c r="C10814" s="545" t="s">
        <v>209</v>
      </c>
      <c r="D10814" s="546"/>
      <c r="E10814" s="171" t="str">
        <f t="shared" si="168"/>
        <v>1900</v>
      </c>
      <c r="F10814" s="547">
        <v>0</v>
      </c>
      <c r="G10814" s="548">
        <v>0</v>
      </c>
      <c r="H10814" s="547">
        <v>0</v>
      </c>
      <c r="I10814" s="545" t="s">
        <v>12642</v>
      </c>
      <c r="J10814" s="545"/>
      <c r="K10814" s="545" t="s">
        <v>13413</v>
      </c>
      <c r="L10814" s="545" t="s">
        <v>13413</v>
      </c>
      <c r="M10814" s="548" t="s">
        <v>13758</v>
      </c>
      <c r="N10814" s="545" t="s">
        <v>13413</v>
      </c>
      <c r="O10814" s="545" t="s">
        <v>13413</v>
      </c>
      <c r="P10814" s="549">
        <v>8454</v>
      </c>
      <c r="Q10814" s="549">
        <v>1</v>
      </c>
      <c r="R10814" s="549">
        <v>135</v>
      </c>
      <c r="S10814" s="548"/>
      <c r="T10814" s="548"/>
      <c r="U10814" s="99"/>
    </row>
    <row r="10815" spans="1:21" ht="19.5" customHeight="1">
      <c r="A10815" s="545">
        <v>105754</v>
      </c>
      <c r="B10815" s="545" t="s">
        <v>9568</v>
      </c>
      <c r="C10815" s="545" t="s">
        <v>216</v>
      </c>
      <c r="D10815" s="546"/>
      <c r="E10815" s="171" t="str">
        <f t="shared" si="168"/>
        <v>1900</v>
      </c>
      <c r="F10815" s="547">
        <v>0</v>
      </c>
      <c r="G10815" s="548">
        <v>0</v>
      </c>
      <c r="H10815" s="547">
        <v>0</v>
      </c>
      <c r="I10815" s="545" t="s">
        <v>12868</v>
      </c>
      <c r="J10815" s="545"/>
      <c r="K10815" s="545" t="s">
        <v>19827</v>
      </c>
      <c r="L10815" s="545" t="s">
        <v>13413</v>
      </c>
      <c r="M10815" s="548" t="s">
        <v>13758</v>
      </c>
      <c r="N10815" s="545" t="s">
        <v>13413</v>
      </c>
      <c r="O10815" s="545" t="s">
        <v>13413</v>
      </c>
      <c r="P10815" s="549">
        <v>8455</v>
      </c>
      <c r="Q10815" s="549">
        <v>1</v>
      </c>
      <c r="R10815" s="549">
        <v>50</v>
      </c>
      <c r="S10815" s="548"/>
      <c r="T10815" s="548"/>
      <c r="U10815" s="99"/>
    </row>
    <row r="10816" spans="1:21" ht="19.5" customHeight="1">
      <c r="A10816" s="545">
        <v>105755</v>
      </c>
      <c r="B10816" s="545" t="s">
        <v>9567</v>
      </c>
      <c r="C10816" s="545" t="s">
        <v>216</v>
      </c>
      <c r="D10816" s="546"/>
      <c r="E10816" s="171" t="str">
        <f t="shared" si="168"/>
        <v>1900</v>
      </c>
      <c r="F10816" s="547">
        <v>0</v>
      </c>
      <c r="G10816" s="548">
        <v>0</v>
      </c>
      <c r="H10816" s="547">
        <v>0</v>
      </c>
      <c r="I10816" s="545" t="s">
        <v>12647</v>
      </c>
      <c r="J10816" s="545"/>
      <c r="K10816" s="545" t="s">
        <v>19828</v>
      </c>
      <c r="L10816" s="545" t="s">
        <v>13413</v>
      </c>
      <c r="M10816" s="548" t="s">
        <v>13758</v>
      </c>
      <c r="N10816" s="545" t="s">
        <v>13413</v>
      </c>
      <c r="O10816" s="545" t="s">
        <v>13413</v>
      </c>
      <c r="P10816" s="549">
        <v>8456</v>
      </c>
      <c r="Q10816" s="549">
        <v>1</v>
      </c>
      <c r="R10816" s="549">
        <v>26</v>
      </c>
      <c r="S10816" s="548"/>
      <c r="T10816" s="548"/>
      <c r="U10816" s="99"/>
    </row>
    <row r="10817" spans="1:21" ht="19.5" customHeight="1">
      <c r="A10817" s="545">
        <v>105757</v>
      </c>
      <c r="B10817" s="545" t="s">
        <v>3982</v>
      </c>
      <c r="C10817" s="545" t="s">
        <v>221</v>
      </c>
      <c r="D10817" s="546">
        <v>46052</v>
      </c>
      <c r="E10817" s="171" t="str">
        <f t="shared" si="168"/>
        <v>2026</v>
      </c>
      <c r="F10817" s="547">
        <v>7734</v>
      </c>
      <c r="G10817" s="548">
        <v>0.19</v>
      </c>
      <c r="H10817" s="547">
        <v>6499.16</v>
      </c>
      <c r="I10817" s="545" t="s">
        <v>12966</v>
      </c>
      <c r="J10817" s="545" t="s">
        <v>13307</v>
      </c>
      <c r="K10817" s="545" t="s">
        <v>13413</v>
      </c>
      <c r="L10817" s="545" t="s">
        <v>13413</v>
      </c>
      <c r="M10817" s="548" t="s">
        <v>13758</v>
      </c>
      <c r="N10817" s="545" t="s">
        <v>13413</v>
      </c>
      <c r="O10817" s="545" t="s">
        <v>13413</v>
      </c>
      <c r="P10817" s="549">
        <v>8457</v>
      </c>
      <c r="Q10817" s="549">
        <v>1</v>
      </c>
      <c r="R10817" s="549">
        <v>41</v>
      </c>
      <c r="S10817" s="548">
        <v>2228</v>
      </c>
      <c r="T10817" s="548"/>
      <c r="U10817" s="99"/>
    </row>
    <row r="10818" spans="1:21" ht="19.5" customHeight="1">
      <c r="A10818" s="545">
        <v>105758</v>
      </c>
      <c r="B10818" s="545" t="s">
        <v>6942</v>
      </c>
      <c r="C10818" s="545" t="s">
        <v>216</v>
      </c>
      <c r="D10818" s="546">
        <v>45708</v>
      </c>
      <c r="E10818" s="171" t="str">
        <f t="shared" si="168"/>
        <v>2025</v>
      </c>
      <c r="F10818" s="547">
        <v>17855.98</v>
      </c>
      <c r="G10818" s="548">
        <v>0.19</v>
      </c>
      <c r="H10818" s="547">
        <v>15005.02</v>
      </c>
      <c r="I10818" s="545" t="s">
        <v>12676</v>
      </c>
      <c r="J10818" s="545" t="s">
        <v>13307</v>
      </c>
      <c r="K10818" s="545" t="s">
        <v>13413</v>
      </c>
      <c r="L10818" s="545" t="s">
        <v>13413</v>
      </c>
      <c r="M10818" s="548" t="s">
        <v>13758</v>
      </c>
      <c r="N10818" s="545" t="s">
        <v>13413</v>
      </c>
      <c r="O10818" s="545" t="s">
        <v>13413</v>
      </c>
      <c r="P10818" s="549">
        <v>8458</v>
      </c>
      <c r="Q10818" s="549">
        <v>1</v>
      </c>
      <c r="R10818" s="549">
        <v>14</v>
      </c>
      <c r="S10818" s="548">
        <v>2228</v>
      </c>
      <c r="T10818" s="548"/>
      <c r="U10818" s="99"/>
    </row>
    <row r="10819" spans="1:21" ht="19.5" customHeight="1">
      <c r="A10819" s="545">
        <v>105759</v>
      </c>
      <c r="B10819" s="545" t="s">
        <v>6694</v>
      </c>
      <c r="C10819" s="545" t="s">
        <v>221</v>
      </c>
      <c r="D10819" s="546">
        <v>45016</v>
      </c>
      <c r="E10819" s="171" t="str">
        <f t="shared" si="168"/>
        <v>2023</v>
      </c>
      <c r="F10819" s="547">
        <v>4796</v>
      </c>
      <c r="G10819" s="548">
        <v>0.19</v>
      </c>
      <c r="H10819" s="547">
        <v>4030.25</v>
      </c>
      <c r="I10819" s="545" t="s">
        <v>12738</v>
      </c>
      <c r="J10819" s="545" t="s">
        <v>13297</v>
      </c>
      <c r="K10819" s="545" t="s">
        <v>19829</v>
      </c>
      <c r="L10819" s="545" t="s">
        <v>13413</v>
      </c>
      <c r="M10819" s="548" t="s">
        <v>13758</v>
      </c>
      <c r="N10819" s="545" t="s">
        <v>13413</v>
      </c>
      <c r="O10819" s="545" t="s">
        <v>13413</v>
      </c>
      <c r="P10819" s="549">
        <v>8459</v>
      </c>
      <c r="Q10819" s="549">
        <v>1</v>
      </c>
      <c r="R10819" s="549">
        <v>32</v>
      </c>
      <c r="S10819" s="548">
        <v>2257</v>
      </c>
      <c r="T10819" s="548"/>
      <c r="U10819" s="99"/>
    </row>
    <row r="10820" spans="1:21" ht="19.5" customHeight="1">
      <c r="A10820" s="545">
        <v>105760</v>
      </c>
      <c r="B10820" s="545" t="s">
        <v>3854</v>
      </c>
      <c r="C10820" s="545" t="s">
        <v>221</v>
      </c>
      <c r="D10820" s="546">
        <v>46052</v>
      </c>
      <c r="E10820" s="171" t="str">
        <f t="shared" ref="E10820:E10883" si="169">TEXT(D10820,"YYYY")</f>
        <v>2026</v>
      </c>
      <c r="F10820" s="547">
        <v>3155</v>
      </c>
      <c r="G10820" s="548">
        <v>0.19</v>
      </c>
      <c r="H10820" s="547">
        <v>2651.26</v>
      </c>
      <c r="I10820" s="545" t="s">
        <v>12738</v>
      </c>
      <c r="J10820" s="545" t="s">
        <v>13307</v>
      </c>
      <c r="K10820" s="545" t="s">
        <v>13413</v>
      </c>
      <c r="L10820" s="545" t="s">
        <v>13413</v>
      </c>
      <c r="M10820" s="548" t="s">
        <v>13758</v>
      </c>
      <c r="N10820" s="545" t="s">
        <v>13413</v>
      </c>
      <c r="O10820" s="545" t="s">
        <v>13413</v>
      </c>
      <c r="P10820" s="549">
        <v>8460</v>
      </c>
      <c r="Q10820" s="549">
        <v>1</v>
      </c>
      <c r="R10820" s="549">
        <v>32</v>
      </c>
      <c r="S10820" s="548">
        <v>2228</v>
      </c>
      <c r="T10820" s="548"/>
      <c r="U10820" s="99"/>
    </row>
    <row r="10821" spans="1:21" ht="19.5" customHeight="1">
      <c r="A10821" s="545">
        <v>105761</v>
      </c>
      <c r="B10821" s="545" t="s">
        <v>3546</v>
      </c>
      <c r="C10821" s="545" t="s">
        <v>216</v>
      </c>
      <c r="D10821" s="546">
        <v>46052</v>
      </c>
      <c r="E10821" s="171" t="str">
        <f t="shared" si="169"/>
        <v>2026</v>
      </c>
      <c r="F10821" s="547">
        <v>4675457</v>
      </c>
      <c r="G10821" s="548">
        <v>0.19</v>
      </c>
      <c r="H10821" s="547">
        <v>3928955.46</v>
      </c>
      <c r="I10821" s="545" t="s">
        <v>12758</v>
      </c>
      <c r="J10821" s="545" t="s">
        <v>13307</v>
      </c>
      <c r="K10821" s="545" t="s">
        <v>19830</v>
      </c>
      <c r="L10821" s="545" t="s">
        <v>13413</v>
      </c>
      <c r="M10821" s="548" t="s">
        <v>13758</v>
      </c>
      <c r="N10821" s="545" t="s">
        <v>22861</v>
      </c>
      <c r="O10821" s="545" t="s">
        <v>13413</v>
      </c>
      <c r="P10821" s="549">
        <v>8461</v>
      </c>
      <c r="Q10821" s="549">
        <v>1</v>
      </c>
      <c r="R10821" s="549">
        <v>164</v>
      </c>
      <c r="S10821" s="548">
        <v>2228</v>
      </c>
      <c r="T10821" s="548">
        <v>1784</v>
      </c>
      <c r="U10821" s="99"/>
    </row>
    <row r="10822" spans="1:21" ht="19.5" customHeight="1">
      <c r="A10822" s="545">
        <v>105762</v>
      </c>
      <c r="B10822" s="545" t="s">
        <v>3552</v>
      </c>
      <c r="C10822" s="545" t="s">
        <v>216</v>
      </c>
      <c r="D10822" s="546">
        <v>46052</v>
      </c>
      <c r="E10822" s="171" t="str">
        <f t="shared" si="169"/>
        <v>2026</v>
      </c>
      <c r="F10822" s="547">
        <v>6442292</v>
      </c>
      <c r="G10822" s="548">
        <v>0.19</v>
      </c>
      <c r="H10822" s="547">
        <v>5413690.7599999998</v>
      </c>
      <c r="I10822" s="545" t="s">
        <v>12758</v>
      </c>
      <c r="J10822" s="545" t="s">
        <v>13307</v>
      </c>
      <c r="K10822" s="545" t="s">
        <v>19831</v>
      </c>
      <c r="L10822" s="545" t="s">
        <v>13413</v>
      </c>
      <c r="M10822" s="548" t="s">
        <v>13758</v>
      </c>
      <c r="N10822" s="545" t="s">
        <v>22861</v>
      </c>
      <c r="O10822" s="545" t="s">
        <v>13413</v>
      </c>
      <c r="P10822" s="549">
        <v>8462</v>
      </c>
      <c r="Q10822" s="549">
        <v>1</v>
      </c>
      <c r="R10822" s="549">
        <v>164</v>
      </c>
      <c r="S10822" s="548">
        <v>2228</v>
      </c>
      <c r="T10822" s="548">
        <v>1784</v>
      </c>
      <c r="U10822" s="99"/>
    </row>
    <row r="10823" spans="1:21" ht="19.5" customHeight="1">
      <c r="A10823" s="545">
        <v>105763</v>
      </c>
      <c r="B10823" s="545" t="s">
        <v>3536</v>
      </c>
      <c r="C10823" s="545" t="s">
        <v>216</v>
      </c>
      <c r="D10823" s="546">
        <v>46052</v>
      </c>
      <c r="E10823" s="171" t="str">
        <f t="shared" si="169"/>
        <v>2026</v>
      </c>
      <c r="F10823" s="547">
        <v>3417930</v>
      </c>
      <c r="G10823" s="548">
        <v>0.19</v>
      </c>
      <c r="H10823" s="547">
        <v>2872210.08</v>
      </c>
      <c r="I10823" s="545" t="s">
        <v>12758</v>
      </c>
      <c r="J10823" s="545" t="s">
        <v>13307</v>
      </c>
      <c r="K10823" s="545" t="s">
        <v>19832</v>
      </c>
      <c r="L10823" s="545" t="s">
        <v>13413</v>
      </c>
      <c r="M10823" s="548" t="s">
        <v>13758</v>
      </c>
      <c r="N10823" s="545" t="s">
        <v>22861</v>
      </c>
      <c r="O10823" s="545" t="s">
        <v>13413</v>
      </c>
      <c r="P10823" s="549">
        <v>8463</v>
      </c>
      <c r="Q10823" s="549">
        <v>1</v>
      </c>
      <c r="R10823" s="549">
        <v>164</v>
      </c>
      <c r="S10823" s="548">
        <v>2228</v>
      </c>
      <c r="T10823" s="548">
        <v>1784</v>
      </c>
      <c r="U10823" s="99"/>
    </row>
    <row r="10824" spans="1:21" ht="19.5" customHeight="1">
      <c r="A10824" s="545">
        <v>105764</v>
      </c>
      <c r="B10824" s="545" t="s">
        <v>3545</v>
      </c>
      <c r="C10824" s="545" t="s">
        <v>216</v>
      </c>
      <c r="D10824" s="546">
        <v>46052</v>
      </c>
      <c r="E10824" s="171" t="str">
        <f t="shared" si="169"/>
        <v>2026</v>
      </c>
      <c r="F10824" s="547">
        <v>2287585</v>
      </c>
      <c r="G10824" s="548">
        <v>0.19</v>
      </c>
      <c r="H10824" s="547">
        <v>1922340.34</v>
      </c>
      <c r="I10824" s="545" t="s">
        <v>12758</v>
      </c>
      <c r="J10824" s="545" t="s">
        <v>13307</v>
      </c>
      <c r="K10824" s="545" t="s">
        <v>19833</v>
      </c>
      <c r="L10824" s="545" t="s">
        <v>13413</v>
      </c>
      <c r="M10824" s="548" t="s">
        <v>13758</v>
      </c>
      <c r="N10824" s="545" t="s">
        <v>22861</v>
      </c>
      <c r="O10824" s="545" t="s">
        <v>13413</v>
      </c>
      <c r="P10824" s="549">
        <v>8464</v>
      </c>
      <c r="Q10824" s="549">
        <v>1</v>
      </c>
      <c r="R10824" s="549">
        <v>164</v>
      </c>
      <c r="S10824" s="548">
        <v>2228</v>
      </c>
      <c r="T10824" s="548">
        <v>1784</v>
      </c>
      <c r="U10824" s="99"/>
    </row>
    <row r="10825" spans="1:21" ht="19.5" customHeight="1">
      <c r="A10825" s="545">
        <v>105765</v>
      </c>
      <c r="B10825" s="545" t="s">
        <v>3542</v>
      </c>
      <c r="C10825" s="545" t="s">
        <v>216</v>
      </c>
      <c r="D10825" s="546">
        <v>46052</v>
      </c>
      <c r="E10825" s="171" t="str">
        <f t="shared" si="169"/>
        <v>2026</v>
      </c>
      <c r="F10825" s="547">
        <v>2883380</v>
      </c>
      <c r="G10825" s="548">
        <v>0.19</v>
      </c>
      <c r="H10825" s="547">
        <v>2423008.4</v>
      </c>
      <c r="I10825" s="545" t="s">
        <v>12758</v>
      </c>
      <c r="J10825" s="545" t="s">
        <v>13307</v>
      </c>
      <c r="K10825" s="545" t="s">
        <v>19834</v>
      </c>
      <c r="L10825" s="545" t="s">
        <v>13413</v>
      </c>
      <c r="M10825" s="548" t="s">
        <v>13758</v>
      </c>
      <c r="N10825" s="545" t="s">
        <v>22861</v>
      </c>
      <c r="O10825" s="545" t="s">
        <v>13413</v>
      </c>
      <c r="P10825" s="549">
        <v>8465</v>
      </c>
      <c r="Q10825" s="549">
        <v>1</v>
      </c>
      <c r="R10825" s="549">
        <v>164</v>
      </c>
      <c r="S10825" s="548">
        <v>2228</v>
      </c>
      <c r="T10825" s="548">
        <v>1784</v>
      </c>
      <c r="U10825" s="99"/>
    </row>
    <row r="10826" spans="1:21" ht="19.5" customHeight="1">
      <c r="A10826" s="545">
        <v>105766</v>
      </c>
      <c r="B10826" s="545" t="s">
        <v>3549</v>
      </c>
      <c r="C10826" s="545" t="s">
        <v>216</v>
      </c>
      <c r="D10826" s="546">
        <v>46052</v>
      </c>
      <c r="E10826" s="171" t="str">
        <f t="shared" si="169"/>
        <v>2026</v>
      </c>
      <c r="F10826" s="547">
        <v>21146834</v>
      </c>
      <c r="G10826" s="548">
        <v>0.19</v>
      </c>
      <c r="H10826" s="547">
        <v>17770448.739999998</v>
      </c>
      <c r="I10826" s="545" t="s">
        <v>12758</v>
      </c>
      <c r="J10826" s="545" t="s">
        <v>13307</v>
      </c>
      <c r="K10826" s="545" t="s">
        <v>19835</v>
      </c>
      <c r="L10826" s="545" t="s">
        <v>13413</v>
      </c>
      <c r="M10826" s="548" t="s">
        <v>13758</v>
      </c>
      <c r="N10826" s="545" t="s">
        <v>22861</v>
      </c>
      <c r="O10826" s="545" t="s">
        <v>13413</v>
      </c>
      <c r="P10826" s="549">
        <v>8466</v>
      </c>
      <c r="Q10826" s="549">
        <v>1</v>
      </c>
      <c r="R10826" s="549">
        <v>164</v>
      </c>
      <c r="S10826" s="548">
        <v>2228</v>
      </c>
      <c r="T10826" s="548">
        <v>1784</v>
      </c>
      <c r="U10826" s="99"/>
    </row>
    <row r="10827" spans="1:21" ht="19.5" customHeight="1">
      <c r="A10827" s="545">
        <v>105767</v>
      </c>
      <c r="B10827" s="545" t="s">
        <v>3541</v>
      </c>
      <c r="C10827" s="545" t="s">
        <v>216</v>
      </c>
      <c r="D10827" s="546">
        <v>46052</v>
      </c>
      <c r="E10827" s="171" t="str">
        <f t="shared" si="169"/>
        <v>2026</v>
      </c>
      <c r="F10827" s="547">
        <v>7180311</v>
      </c>
      <c r="G10827" s="548">
        <v>0.19</v>
      </c>
      <c r="H10827" s="547">
        <v>6033874.79</v>
      </c>
      <c r="I10827" s="545" t="s">
        <v>12758</v>
      </c>
      <c r="J10827" s="545" t="s">
        <v>13307</v>
      </c>
      <c r="K10827" s="545" t="s">
        <v>19836</v>
      </c>
      <c r="L10827" s="545" t="s">
        <v>13413</v>
      </c>
      <c r="M10827" s="548" t="s">
        <v>13758</v>
      </c>
      <c r="N10827" s="545" t="s">
        <v>22861</v>
      </c>
      <c r="O10827" s="545" t="s">
        <v>13413</v>
      </c>
      <c r="P10827" s="549">
        <v>8467</v>
      </c>
      <c r="Q10827" s="549">
        <v>1</v>
      </c>
      <c r="R10827" s="549">
        <v>164</v>
      </c>
      <c r="S10827" s="548">
        <v>2228</v>
      </c>
      <c r="T10827" s="548">
        <v>1784</v>
      </c>
      <c r="U10827" s="99"/>
    </row>
    <row r="10828" spans="1:21" ht="19.5" customHeight="1">
      <c r="A10828" s="545">
        <v>105768</v>
      </c>
      <c r="B10828" s="545" t="s">
        <v>3550</v>
      </c>
      <c r="C10828" s="545" t="s">
        <v>216</v>
      </c>
      <c r="D10828" s="546">
        <v>46052</v>
      </c>
      <c r="E10828" s="171" t="str">
        <f t="shared" si="169"/>
        <v>2026</v>
      </c>
      <c r="F10828" s="547">
        <v>6442292</v>
      </c>
      <c r="G10828" s="548">
        <v>0.19</v>
      </c>
      <c r="H10828" s="547">
        <v>5413690.7599999998</v>
      </c>
      <c r="I10828" s="545" t="s">
        <v>12758</v>
      </c>
      <c r="J10828" s="545" t="s">
        <v>13307</v>
      </c>
      <c r="K10828" s="545" t="s">
        <v>19837</v>
      </c>
      <c r="L10828" s="545" t="s">
        <v>13413</v>
      </c>
      <c r="M10828" s="548" t="s">
        <v>13758</v>
      </c>
      <c r="N10828" s="545" t="s">
        <v>22861</v>
      </c>
      <c r="O10828" s="545" t="s">
        <v>13413</v>
      </c>
      <c r="P10828" s="549">
        <v>8468</v>
      </c>
      <c r="Q10828" s="549">
        <v>1</v>
      </c>
      <c r="R10828" s="549">
        <v>164</v>
      </c>
      <c r="S10828" s="548">
        <v>2228</v>
      </c>
      <c r="T10828" s="548">
        <v>1784</v>
      </c>
      <c r="U10828" s="99"/>
    </row>
    <row r="10829" spans="1:21" ht="19.5" customHeight="1">
      <c r="A10829" s="545">
        <v>105769</v>
      </c>
      <c r="B10829" s="545" t="s">
        <v>3544</v>
      </c>
      <c r="C10829" s="545" t="s">
        <v>216</v>
      </c>
      <c r="D10829" s="546">
        <v>46052</v>
      </c>
      <c r="E10829" s="171" t="str">
        <f t="shared" si="169"/>
        <v>2026</v>
      </c>
      <c r="F10829" s="547">
        <v>9536590</v>
      </c>
      <c r="G10829" s="548">
        <v>0.19</v>
      </c>
      <c r="H10829" s="547">
        <v>8013941.1799999997</v>
      </c>
      <c r="I10829" s="545" t="s">
        <v>12758</v>
      </c>
      <c r="J10829" s="545" t="s">
        <v>13307</v>
      </c>
      <c r="K10829" s="545" t="s">
        <v>19838</v>
      </c>
      <c r="L10829" s="545" t="s">
        <v>13413</v>
      </c>
      <c r="M10829" s="548" t="s">
        <v>13758</v>
      </c>
      <c r="N10829" s="545" t="s">
        <v>22861</v>
      </c>
      <c r="O10829" s="545" t="s">
        <v>13413</v>
      </c>
      <c r="P10829" s="549">
        <v>8469</v>
      </c>
      <c r="Q10829" s="549">
        <v>1</v>
      </c>
      <c r="R10829" s="549">
        <v>164</v>
      </c>
      <c r="S10829" s="548">
        <v>2228</v>
      </c>
      <c r="T10829" s="548">
        <v>1784</v>
      </c>
      <c r="U10829" s="99"/>
    </row>
    <row r="10830" spans="1:21" ht="19.5" customHeight="1">
      <c r="A10830" s="545">
        <v>105770</v>
      </c>
      <c r="B10830" s="545" t="s">
        <v>3553</v>
      </c>
      <c r="C10830" s="545" t="s">
        <v>216</v>
      </c>
      <c r="D10830" s="546">
        <v>46052</v>
      </c>
      <c r="E10830" s="171" t="str">
        <f t="shared" si="169"/>
        <v>2026</v>
      </c>
      <c r="F10830" s="547">
        <v>14258470</v>
      </c>
      <c r="G10830" s="548">
        <v>0.19</v>
      </c>
      <c r="H10830" s="547">
        <v>11981907.560000001</v>
      </c>
      <c r="I10830" s="545" t="s">
        <v>12758</v>
      </c>
      <c r="J10830" s="545" t="s">
        <v>13307</v>
      </c>
      <c r="K10830" s="545" t="s">
        <v>19839</v>
      </c>
      <c r="L10830" s="545" t="s">
        <v>13413</v>
      </c>
      <c r="M10830" s="548" t="s">
        <v>13758</v>
      </c>
      <c r="N10830" s="545" t="s">
        <v>22861</v>
      </c>
      <c r="O10830" s="545" t="s">
        <v>13413</v>
      </c>
      <c r="P10830" s="549">
        <v>8470</v>
      </c>
      <c r="Q10830" s="549">
        <v>1</v>
      </c>
      <c r="R10830" s="549">
        <v>164</v>
      </c>
      <c r="S10830" s="548">
        <v>2228</v>
      </c>
      <c r="T10830" s="548">
        <v>1784</v>
      </c>
      <c r="U10830" s="99"/>
    </row>
    <row r="10831" spans="1:21" ht="19.5" customHeight="1">
      <c r="A10831" s="545">
        <v>105771</v>
      </c>
      <c r="B10831" s="545" t="s">
        <v>3554</v>
      </c>
      <c r="C10831" s="545" t="s">
        <v>216</v>
      </c>
      <c r="D10831" s="546">
        <v>46052</v>
      </c>
      <c r="E10831" s="171" t="str">
        <f t="shared" si="169"/>
        <v>2026</v>
      </c>
      <c r="F10831" s="547">
        <v>12654693</v>
      </c>
      <c r="G10831" s="548">
        <v>0.19</v>
      </c>
      <c r="H10831" s="547">
        <v>10634195.800000001</v>
      </c>
      <c r="I10831" s="545" t="s">
        <v>12758</v>
      </c>
      <c r="J10831" s="545" t="s">
        <v>13307</v>
      </c>
      <c r="K10831" s="545" t="s">
        <v>19839</v>
      </c>
      <c r="L10831" s="545" t="s">
        <v>13413</v>
      </c>
      <c r="M10831" s="548" t="s">
        <v>13758</v>
      </c>
      <c r="N10831" s="545" t="s">
        <v>22861</v>
      </c>
      <c r="O10831" s="545" t="s">
        <v>13413</v>
      </c>
      <c r="P10831" s="549">
        <v>8471</v>
      </c>
      <c r="Q10831" s="549">
        <v>1</v>
      </c>
      <c r="R10831" s="549">
        <v>164</v>
      </c>
      <c r="S10831" s="548">
        <v>2228</v>
      </c>
      <c r="T10831" s="548">
        <v>1784</v>
      </c>
      <c r="U10831" s="99"/>
    </row>
    <row r="10832" spans="1:21" ht="19.5" customHeight="1">
      <c r="A10832" s="545">
        <v>105772</v>
      </c>
      <c r="B10832" s="545" t="s">
        <v>3538</v>
      </c>
      <c r="C10832" s="545" t="s">
        <v>216</v>
      </c>
      <c r="D10832" s="546">
        <v>46052</v>
      </c>
      <c r="E10832" s="171" t="str">
        <f t="shared" si="169"/>
        <v>2026</v>
      </c>
      <c r="F10832" s="547">
        <v>4747629</v>
      </c>
      <c r="G10832" s="548">
        <v>0.19</v>
      </c>
      <c r="H10832" s="547">
        <v>3989604.2</v>
      </c>
      <c r="I10832" s="545" t="s">
        <v>12758</v>
      </c>
      <c r="J10832" s="545" t="s">
        <v>13307</v>
      </c>
      <c r="K10832" s="545" t="s">
        <v>19839</v>
      </c>
      <c r="L10832" s="545" t="s">
        <v>13413</v>
      </c>
      <c r="M10832" s="548" t="s">
        <v>13758</v>
      </c>
      <c r="N10832" s="545" t="s">
        <v>22861</v>
      </c>
      <c r="O10832" s="545" t="s">
        <v>13413</v>
      </c>
      <c r="P10832" s="549">
        <v>8472</v>
      </c>
      <c r="Q10832" s="549">
        <v>1</v>
      </c>
      <c r="R10832" s="549">
        <v>164</v>
      </c>
      <c r="S10832" s="548">
        <v>2228</v>
      </c>
      <c r="T10832" s="548">
        <v>1784</v>
      </c>
      <c r="U10832" s="99"/>
    </row>
    <row r="10833" spans="1:21" ht="19.5" customHeight="1">
      <c r="A10833" s="545">
        <v>105773</v>
      </c>
      <c r="B10833" s="545" t="s">
        <v>3535</v>
      </c>
      <c r="C10833" s="545" t="s">
        <v>216</v>
      </c>
      <c r="D10833" s="546">
        <v>46052</v>
      </c>
      <c r="E10833" s="171" t="str">
        <f t="shared" si="169"/>
        <v>2026</v>
      </c>
      <c r="F10833" s="547">
        <v>4725240</v>
      </c>
      <c r="G10833" s="548">
        <v>0.19</v>
      </c>
      <c r="H10833" s="547">
        <v>3970789.92</v>
      </c>
      <c r="I10833" s="545" t="s">
        <v>12758</v>
      </c>
      <c r="J10833" s="545" t="s">
        <v>13307</v>
      </c>
      <c r="K10833" s="545" t="s">
        <v>19839</v>
      </c>
      <c r="L10833" s="545" t="s">
        <v>13413</v>
      </c>
      <c r="M10833" s="548" t="s">
        <v>13758</v>
      </c>
      <c r="N10833" s="545" t="s">
        <v>22861</v>
      </c>
      <c r="O10833" s="545" t="s">
        <v>13413</v>
      </c>
      <c r="P10833" s="549">
        <v>8473</v>
      </c>
      <c r="Q10833" s="549">
        <v>1</v>
      </c>
      <c r="R10833" s="549">
        <v>164</v>
      </c>
      <c r="S10833" s="548">
        <v>2228</v>
      </c>
      <c r="T10833" s="548">
        <v>1784</v>
      </c>
      <c r="U10833" s="99"/>
    </row>
    <row r="10834" spans="1:21" ht="19.5" customHeight="1">
      <c r="A10834" s="545">
        <v>105775</v>
      </c>
      <c r="B10834" s="545" t="s">
        <v>6941</v>
      </c>
      <c r="C10834" s="545" t="s">
        <v>922</v>
      </c>
      <c r="D10834" s="546">
        <v>46052</v>
      </c>
      <c r="E10834" s="171" t="str">
        <f t="shared" si="169"/>
        <v>2026</v>
      </c>
      <c r="F10834" s="547">
        <v>565834</v>
      </c>
      <c r="G10834" s="548">
        <v>0.19</v>
      </c>
      <c r="H10834" s="547">
        <v>475490.76</v>
      </c>
      <c r="I10834" s="545" t="s">
        <v>12751</v>
      </c>
      <c r="J10834" s="545" t="s">
        <v>13307</v>
      </c>
      <c r="K10834" s="545"/>
      <c r="L10834" s="545" t="s">
        <v>13413</v>
      </c>
      <c r="M10834" s="548" t="s">
        <v>15540</v>
      </c>
      <c r="N10834" s="545" t="s">
        <v>13413</v>
      </c>
      <c r="O10834" s="545" t="s">
        <v>13413</v>
      </c>
      <c r="P10834" s="549">
        <v>8474</v>
      </c>
      <c r="Q10834" s="549">
        <v>4</v>
      </c>
      <c r="R10834" s="549">
        <v>98</v>
      </c>
      <c r="S10834" s="548">
        <v>2228</v>
      </c>
      <c r="T10834" s="548"/>
      <c r="U10834" s="99"/>
    </row>
    <row r="10835" spans="1:21" ht="19.5" customHeight="1">
      <c r="A10835" s="545">
        <v>105776</v>
      </c>
      <c r="B10835" s="545" t="s">
        <v>2565</v>
      </c>
      <c r="C10835" s="545" t="s">
        <v>209</v>
      </c>
      <c r="D10835" s="546">
        <v>44596</v>
      </c>
      <c r="E10835" s="171" t="str">
        <f t="shared" si="169"/>
        <v>2022</v>
      </c>
      <c r="F10835" s="547">
        <v>23598</v>
      </c>
      <c r="G10835" s="548">
        <v>0.19</v>
      </c>
      <c r="H10835" s="547">
        <v>19830.25</v>
      </c>
      <c r="I10835" s="545" t="s">
        <v>12697</v>
      </c>
      <c r="J10835" s="545" t="s">
        <v>13297</v>
      </c>
      <c r="K10835" s="545" t="s">
        <v>13413</v>
      </c>
      <c r="L10835" s="545" t="s">
        <v>13413</v>
      </c>
      <c r="M10835" s="548" t="s">
        <v>13758</v>
      </c>
      <c r="N10835" s="545" t="s">
        <v>13413</v>
      </c>
      <c r="O10835" s="545" t="s">
        <v>13413</v>
      </c>
      <c r="P10835" s="549">
        <v>8475</v>
      </c>
      <c r="Q10835" s="549">
        <v>1</v>
      </c>
      <c r="R10835" s="549">
        <v>138</v>
      </c>
      <c r="S10835" s="548">
        <v>2257</v>
      </c>
      <c r="T10835" s="548"/>
      <c r="U10835" s="99"/>
    </row>
    <row r="10836" spans="1:21" ht="19.5" customHeight="1">
      <c r="A10836" s="545">
        <v>105777</v>
      </c>
      <c r="B10836" s="545" t="s">
        <v>6940</v>
      </c>
      <c r="C10836" s="545" t="s">
        <v>209</v>
      </c>
      <c r="D10836" s="546">
        <v>46057</v>
      </c>
      <c r="E10836" s="171" t="str">
        <f t="shared" si="169"/>
        <v>2026</v>
      </c>
      <c r="F10836" s="547">
        <v>120</v>
      </c>
      <c r="G10836" s="548">
        <v>0.19</v>
      </c>
      <c r="H10836" s="547">
        <v>100.84</v>
      </c>
      <c r="I10836" s="545" t="s">
        <v>12697</v>
      </c>
      <c r="J10836" s="545" t="s">
        <v>13296</v>
      </c>
      <c r="K10836" s="545" t="s">
        <v>19840</v>
      </c>
      <c r="L10836" s="545" t="s">
        <v>13413</v>
      </c>
      <c r="M10836" s="548" t="s">
        <v>13758</v>
      </c>
      <c r="N10836" s="545" t="s">
        <v>13413</v>
      </c>
      <c r="O10836" s="545" t="s">
        <v>13413</v>
      </c>
      <c r="P10836" s="549">
        <v>8476</v>
      </c>
      <c r="Q10836" s="549">
        <v>1</v>
      </c>
      <c r="R10836" s="549">
        <v>138</v>
      </c>
      <c r="S10836" s="548">
        <v>2218</v>
      </c>
      <c r="T10836" s="548"/>
      <c r="U10836" s="99"/>
    </row>
    <row r="10837" spans="1:21" ht="19.5" customHeight="1">
      <c r="A10837" s="545">
        <v>105778</v>
      </c>
      <c r="B10837" s="545" t="s">
        <v>9566</v>
      </c>
      <c r="C10837" s="545" t="s">
        <v>216</v>
      </c>
      <c r="D10837" s="546"/>
      <c r="E10837" s="171" t="str">
        <f t="shared" si="169"/>
        <v>1900</v>
      </c>
      <c r="F10837" s="547">
        <v>0</v>
      </c>
      <c r="G10837" s="548">
        <v>0</v>
      </c>
      <c r="H10837" s="547">
        <v>0</v>
      </c>
      <c r="I10837" s="545" t="s">
        <v>12973</v>
      </c>
      <c r="J10837" s="545"/>
      <c r="K10837" s="545" t="s">
        <v>19841</v>
      </c>
      <c r="L10837" s="545" t="s">
        <v>13413</v>
      </c>
      <c r="M10837" s="548" t="s">
        <v>13758</v>
      </c>
      <c r="N10837" s="545" t="s">
        <v>13413</v>
      </c>
      <c r="O10837" s="545" t="s">
        <v>13413</v>
      </c>
      <c r="P10837" s="549">
        <v>8477</v>
      </c>
      <c r="Q10837" s="549">
        <v>1</v>
      </c>
      <c r="R10837" s="549">
        <v>59</v>
      </c>
      <c r="S10837" s="548"/>
      <c r="T10837" s="548"/>
      <c r="U10837" s="99"/>
    </row>
    <row r="10838" spans="1:21" ht="19.5" customHeight="1">
      <c r="A10838" s="545">
        <v>105779</v>
      </c>
      <c r="B10838" s="545" t="s">
        <v>1626</v>
      </c>
      <c r="C10838" s="545" t="s">
        <v>206</v>
      </c>
      <c r="D10838" s="546">
        <v>46052</v>
      </c>
      <c r="E10838" s="171" t="str">
        <f t="shared" si="169"/>
        <v>2026</v>
      </c>
      <c r="F10838" s="547">
        <v>4512</v>
      </c>
      <c r="G10838" s="548">
        <v>0.19</v>
      </c>
      <c r="H10838" s="547">
        <v>3791.6</v>
      </c>
      <c r="I10838" s="545" t="s">
        <v>12645</v>
      </c>
      <c r="J10838" s="545" t="s">
        <v>13307</v>
      </c>
      <c r="K10838" s="545" t="s">
        <v>13413</v>
      </c>
      <c r="L10838" s="545" t="s">
        <v>13413</v>
      </c>
      <c r="M10838" s="548" t="s">
        <v>13758</v>
      </c>
      <c r="N10838" s="545" t="s">
        <v>13413</v>
      </c>
      <c r="O10838" s="545" t="s">
        <v>13413</v>
      </c>
      <c r="P10838" s="549">
        <v>8478</v>
      </c>
      <c r="Q10838" s="549">
        <v>1</v>
      </c>
      <c r="R10838" s="549">
        <v>12</v>
      </c>
      <c r="S10838" s="548">
        <v>2228</v>
      </c>
      <c r="T10838" s="548"/>
      <c r="U10838" s="99"/>
    </row>
    <row r="10839" spans="1:21" ht="19.5" customHeight="1">
      <c r="A10839" s="545">
        <v>105781</v>
      </c>
      <c r="B10839" s="545" t="s">
        <v>12502</v>
      </c>
      <c r="C10839" s="545" t="s">
        <v>206</v>
      </c>
      <c r="D10839" s="546">
        <v>45708</v>
      </c>
      <c r="E10839" s="171" t="str">
        <f t="shared" si="169"/>
        <v>2025</v>
      </c>
      <c r="F10839" s="547">
        <v>330.34</v>
      </c>
      <c r="G10839" s="548">
        <v>0.19</v>
      </c>
      <c r="H10839" s="547">
        <v>277.60000000000002</v>
      </c>
      <c r="I10839" s="545" t="s">
        <v>12676</v>
      </c>
      <c r="J10839" s="545" t="s">
        <v>13307</v>
      </c>
      <c r="K10839" s="545" t="s">
        <v>19842</v>
      </c>
      <c r="L10839" s="545" t="s">
        <v>13413</v>
      </c>
      <c r="M10839" s="548" t="s">
        <v>13758</v>
      </c>
      <c r="N10839" s="545" t="s">
        <v>13413</v>
      </c>
      <c r="O10839" s="545" t="s">
        <v>13413</v>
      </c>
      <c r="P10839" s="549">
        <v>8479</v>
      </c>
      <c r="Q10839" s="549">
        <v>1</v>
      </c>
      <c r="R10839" s="549">
        <v>14</v>
      </c>
      <c r="S10839" s="548">
        <v>2228</v>
      </c>
      <c r="T10839" s="548"/>
      <c r="U10839" s="99"/>
    </row>
    <row r="10840" spans="1:21" ht="19.5" customHeight="1">
      <c r="A10840" s="545">
        <v>105782</v>
      </c>
      <c r="B10840" s="545" t="s">
        <v>6143</v>
      </c>
      <c r="C10840" s="545" t="s">
        <v>903</v>
      </c>
      <c r="D10840" s="546">
        <v>46052</v>
      </c>
      <c r="E10840" s="171" t="str">
        <f t="shared" si="169"/>
        <v>2026</v>
      </c>
      <c r="F10840" s="547">
        <v>209292</v>
      </c>
      <c r="G10840" s="548">
        <v>0.19</v>
      </c>
      <c r="H10840" s="547">
        <v>175875.63</v>
      </c>
      <c r="I10840" s="545" t="s">
        <v>12676</v>
      </c>
      <c r="J10840" s="545" t="s">
        <v>13307</v>
      </c>
      <c r="K10840" s="545" t="s">
        <v>19843</v>
      </c>
      <c r="L10840" s="545" t="s">
        <v>13413</v>
      </c>
      <c r="M10840" s="548" t="s">
        <v>13758</v>
      </c>
      <c r="N10840" s="545" t="s">
        <v>13413</v>
      </c>
      <c r="O10840" s="545" t="s">
        <v>13413</v>
      </c>
      <c r="P10840" s="549">
        <v>8480</v>
      </c>
      <c r="Q10840" s="549">
        <v>1</v>
      </c>
      <c r="R10840" s="549">
        <v>14</v>
      </c>
      <c r="S10840" s="548">
        <v>2228</v>
      </c>
      <c r="T10840" s="548"/>
      <c r="U10840" s="99"/>
    </row>
    <row r="10841" spans="1:21" ht="19.5" customHeight="1">
      <c r="A10841" s="545">
        <v>105783</v>
      </c>
      <c r="B10841" s="545" t="s">
        <v>9565</v>
      </c>
      <c r="C10841" s="545" t="s">
        <v>216</v>
      </c>
      <c r="D10841" s="546"/>
      <c r="E10841" s="171" t="str">
        <f t="shared" si="169"/>
        <v>1900</v>
      </c>
      <c r="F10841" s="547">
        <v>0</v>
      </c>
      <c r="G10841" s="548">
        <v>0</v>
      </c>
      <c r="H10841" s="547">
        <v>0</v>
      </c>
      <c r="I10841" s="545" t="s">
        <v>12741</v>
      </c>
      <c r="J10841" s="545"/>
      <c r="K10841" s="545" t="s">
        <v>13413</v>
      </c>
      <c r="L10841" s="545" t="s">
        <v>13413</v>
      </c>
      <c r="M10841" s="548" t="s">
        <v>13758</v>
      </c>
      <c r="N10841" s="545" t="s">
        <v>13413</v>
      </c>
      <c r="O10841" s="545" t="s">
        <v>13413</v>
      </c>
      <c r="P10841" s="549">
        <v>8481</v>
      </c>
      <c r="Q10841" s="549">
        <v>1</v>
      </c>
      <c r="R10841" s="549">
        <v>37</v>
      </c>
      <c r="S10841" s="548"/>
      <c r="T10841" s="548"/>
      <c r="U10841" s="99"/>
    </row>
    <row r="10842" spans="1:21" ht="19.5" customHeight="1">
      <c r="A10842" s="545">
        <v>105784</v>
      </c>
      <c r="B10842" s="545" t="s">
        <v>4300</v>
      </c>
      <c r="C10842" s="545" t="s">
        <v>4504</v>
      </c>
      <c r="D10842" s="546"/>
      <c r="E10842" s="171" t="str">
        <f t="shared" si="169"/>
        <v>1900</v>
      </c>
      <c r="F10842" s="547">
        <v>0</v>
      </c>
      <c r="G10842" s="548">
        <v>0</v>
      </c>
      <c r="H10842" s="547">
        <v>0</v>
      </c>
      <c r="I10842" s="545" t="s">
        <v>12973</v>
      </c>
      <c r="J10842" s="545"/>
      <c r="K10842" s="545" t="s">
        <v>19844</v>
      </c>
      <c r="L10842" s="545" t="s">
        <v>13413</v>
      </c>
      <c r="M10842" s="548" t="s">
        <v>13868</v>
      </c>
      <c r="N10842" s="545" t="s">
        <v>13413</v>
      </c>
      <c r="O10842" s="545" t="s">
        <v>13413</v>
      </c>
      <c r="P10842" s="549">
        <v>8482</v>
      </c>
      <c r="Q10842" s="549">
        <v>2</v>
      </c>
      <c r="R10842" s="549">
        <v>59</v>
      </c>
      <c r="S10842" s="548"/>
      <c r="T10842" s="548"/>
      <c r="U10842" s="99"/>
    </row>
    <row r="10843" spans="1:21" ht="19.5" customHeight="1">
      <c r="A10843" s="545">
        <v>105785</v>
      </c>
      <c r="B10843" s="545" t="s">
        <v>4301</v>
      </c>
      <c r="C10843" s="545" t="s">
        <v>4504</v>
      </c>
      <c r="D10843" s="546">
        <v>43537</v>
      </c>
      <c r="E10843" s="171" t="str">
        <f t="shared" si="169"/>
        <v>2019</v>
      </c>
      <c r="F10843" s="547">
        <v>834730</v>
      </c>
      <c r="G10843" s="548">
        <v>0.19</v>
      </c>
      <c r="H10843" s="547">
        <v>701453.78</v>
      </c>
      <c r="I10843" s="545" t="s">
        <v>12668</v>
      </c>
      <c r="J10843" s="545" t="s">
        <v>13298</v>
      </c>
      <c r="K10843" s="545" t="s">
        <v>19845</v>
      </c>
      <c r="L10843" s="545" t="s">
        <v>13413</v>
      </c>
      <c r="M10843" s="548" t="s">
        <v>15540</v>
      </c>
      <c r="N10843" s="545" t="s">
        <v>13413</v>
      </c>
      <c r="O10843" s="545" t="s">
        <v>13413</v>
      </c>
      <c r="P10843" s="549">
        <v>8483</v>
      </c>
      <c r="Q10843" s="549">
        <v>4</v>
      </c>
      <c r="R10843" s="549">
        <v>7</v>
      </c>
      <c r="S10843" s="548">
        <v>1012</v>
      </c>
      <c r="T10843" s="548"/>
      <c r="U10843" s="99"/>
    </row>
    <row r="10844" spans="1:21" ht="19.5" customHeight="1">
      <c r="A10844" s="545">
        <v>105786</v>
      </c>
      <c r="B10844" s="545" t="s">
        <v>9564</v>
      </c>
      <c r="C10844" s="545" t="s">
        <v>216</v>
      </c>
      <c r="D10844" s="546"/>
      <c r="E10844" s="171" t="str">
        <f t="shared" si="169"/>
        <v>1900</v>
      </c>
      <c r="F10844" s="547">
        <v>0</v>
      </c>
      <c r="G10844" s="548">
        <v>0</v>
      </c>
      <c r="H10844" s="547">
        <v>0</v>
      </c>
      <c r="I10844" s="545" t="s">
        <v>12647</v>
      </c>
      <c r="J10844" s="545"/>
      <c r="K10844" s="545" t="s">
        <v>19846</v>
      </c>
      <c r="L10844" s="545" t="s">
        <v>13413</v>
      </c>
      <c r="M10844" s="548" t="s">
        <v>13758</v>
      </c>
      <c r="N10844" s="545" t="s">
        <v>13413</v>
      </c>
      <c r="O10844" s="545" t="s">
        <v>13413</v>
      </c>
      <c r="P10844" s="549">
        <v>8484</v>
      </c>
      <c r="Q10844" s="549">
        <v>1</v>
      </c>
      <c r="R10844" s="549">
        <v>26</v>
      </c>
      <c r="S10844" s="548"/>
      <c r="T10844" s="548"/>
      <c r="U10844" s="99"/>
    </row>
    <row r="10845" spans="1:21" ht="19.5" customHeight="1">
      <c r="A10845" s="545">
        <v>105787</v>
      </c>
      <c r="B10845" s="545" t="s">
        <v>9563</v>
      </c>
      <c r="C10845" s="545" t="s">
        <v>216</v>
      </c>
      <c r="D10845" s="546">
        <v>45898</v>
      </c>
      <c r="E10845" s="171" t="str">
        <f t="shared" si="169"/>
        <v>2025</v>
      </c>
      <c r="F10845" s="547">
        <v>1923025</v>
      </c>
      <c r="G10845" s="548">
        <v>0.19</v>
      </c>
      <c r="H10845" s="547">
        <v>1615987.39</v>
      </c>
      <c r="I10845" s="545" t="s">
        <v>12647</v>
      </c>
      <c r="J10845" s="545" t="s">
        <v>13297</v>
      </c>
      <c r="K10845" s="545" t="s">
        <v>19847</v>
      </c>
      <c r="L10845" s="545" t="s">
        <v>13413</v>
      </c>
      <c r="M10845" s="548" t="s">
        <v>13758</v>
      </c>
      <c r="N10845" s="545" t="s">
        <v>13413</v>
      </c>
      <c r="O10845" s="545" t="s">
        <v>13413</v>
      </c>
      <c r="P10845" s="549">
        <v>8485</v>
      </c>
      <c r="Q10845" s="549">
        <v>1</v>
      </c>
      <c r="R10845" s="549">
        <v>26</v>
      </c>
      <c r="S10845" s="548">
        <v>2257</v>
      </c>
      <c r="T10845" s="548"/>
      <c r="U10845" s="99"/>
    </row>
    <row r="10846" spans="1:21" ht="19.5" customHeight="1">
      <c r="A10846" s="545">
        <v>105789</v>
      </c>
      <c r="B10846" s="545" t="s">
        <v>9562</v>
      </c>
      <c r="C10846" s="545" t="s">
        <v>216</v>
      </c>
      <c r="D10846" s="546">
        <v>44923</v>
      </c>
      <c r="E10846" s="171" t="str">
        <f t="shared" si="169"/>
        <v>2022</v>
      </c>
      <c r="F10846" s="547">
        <v>336329</v>
      </c>
      <c r="G10846" s="548">
        <v>0.19</v>
      </c>
      <c r="H10846" s="547">
        <v>282629.40999999997</v>
      </c>
      <c r="I10846" s="545" t="s">
        <v>12647</v>
      </c>
      <c r="J10846" s="545" t="s">
        <v>13297</v>
      </c>
      <c r="K10846" s="545" t="s">
        <v>19848</v>
      </c>
      <c r="L10846" s="545" t="s">
        <v>13413</v>
      </c>
      <c r="M10846" s="548" t="s">
        <v>13758</v>
      </c>
      <c r="N10846" s="545" t="s">
        <v>13413</v>
      </c>
      <c r="O10846" s="545" t="s">
        <v>13413</v>
      </c>
      <c r="P10846" s="549">
        <v>8486</v>
      </c>
      <c r="Q10846" s="549">
        <v>1</v>
      </c>
      <c r="R10846" s="549">
        <v>26</v>
      </c>
      <c r="S10846" s="548">
        <v>2257</v>
      </c>
      <c r="T10846" s="548"/>
      <c r="U10846" s="99"/>
    </row>
    <row r="10847" spans="1:21" ht="19.5" customHeight="1">
      <c r="A10847" s="545">
        <v>105790</v>
      </c>
      <c r="B10847" s="545" t="s">
        <v>3556</v>
      </c>
      <c r="C10847" s="545" t="s">
        <v>209</v>
      </c>
      <c r="D10847" s="546">
        <v>44591</v>
      </c>
      <c r="E10847" s="171" t="str">
        <f t="shared" si="169"/>
        <v>2022</v>
      </c>
      <c r="F10847" s="547">
        <v>94024.01</v>
      </c>
      <c r="G10847" s="548">
        <v>0.19</v>
      </c>
      <c r="H10847" s="547">
        <v>79011.77</v>
      </c>
      <c r="I10847" s="545" t="s">
        <v>12647</v>
      </c>
      <c r="J10847" s="545" t="s">
        <v>13297</v>
      </c>
      <c r="K10847" s="545" t="s">
        <v>19849</v>
      </c>
      <c r="L10847" s="545" t="s">
        <v>13413</v>
      </c>
      <c r="M10847" s="548" t="s">
        <v>13758</v>
      </c>
      <c r="N10847" s="545" t="s">
        <v>13413</v>
      </c>
      <c r="O10847" s="545" t="s">
        <v>13413</v>
      </c>
      <c r="P10847" s="549">
        <v>8487</v>
      </c>
      <c r="Q10847" s="549">
        <v>1</v>
      </c>
      <c r="R10847" s="549">
        <v>26</v>
      </c>
      <c r="S10847" s="548">
        <v>2257</v>
      </c>
      <c r="T10847" s="548"/>
      <c r="U10847" s="99"/>
    </row>
    <row r="10848" spans="1:21" ht="19.5" customHeight="1">
      <c r="A10848" s="545">
        <v>105791</v>
      </c>
      <c r="B10848" s="545" t="s">
        <v>7595</v>
      </c>
      <c r="C10848" s="545" t="s">
        <v>216</v>
      </c>
      <c r="D10848" s="546">
        <v>44592</v>
      </c>
      <c r="E10848" s="171" t="str">
        <f t="shared" si="169"/>
        <v>2022</v>
      </c>
      <c r="F10848" s="547">
        <v>856746</v>
      </c>
      <c r="G10848" s="548">
        <v>0.19</v>
      </c>
      <c r="H10848" s="547">
        <v>719954.62</v>
      </c>
      <c r="I10848" s="545" t="s">
        <v>12726</v>
      </c>
      <c r="J10848" s="545" t="s">
        <v>13297</v>
      </c>
      <c r="K10848" s="545" t="s">
        <v>19850</v>
      </c>
      <c r="L10848" s="545" t="s">
        <v>13413</v>
      </c>
      <c r="M10848" s="548" t="s">
        <v>13758</v>
      </c>
      <c r="N10848" s="545" t="s">
        <v>13413</v>
      </c>
      <c r="O10848" s="545" t="s">
        <v>13413</v>
      </c>
      <c r="P10848" s="549">
        <v>8488</v>
      </c>
      <c r="Q10848" s="549">
        <v>1</v>
      </c>
      <c r="R10848" s="549">
        <v>49</v>
      </c>
      <c r="S10848" s="548">
        <v>2257</v>
      </c>
      <c r="T10848" s="548"/>
      <c r="U10848" s="99"/>
    </row>
    <row r="10849" spans="1:21" ht="19.5" customHeight="1">
      <c r="A10849" s="545">
        <v>105792</v>
      </c>
      <c r="B10849" s="545" t="s">
        <v>3399</v>
      </c>
      <c r="C10849" s="545" t="s">
        <v>216</v>
      </c>
      <c r="D10849" s="546">
        <v>44591</v>
      </c>
      <c r="E10849" s="171" t="str">
        <f t="shared" si="169"/>
        <v>2022</v>
      </c>
      <c r="F10849" s="547">
        <v>10769</v>
      </c>
      <c r="G10849" s="548">
        <v>0.19</v>
      </c>
      <c r="H10849" s="547">
        <v>9049.58</v>
      </c>
      <c r="I10849" s="545" t="s">
        <v>12647</v>
      </c>
      <c r="J10849" s="545" t="s">
        <v>13297</v>
      </c>
      <c r="K10849" s="545" t="s">
        <v>19851</v>
      </c>
      <c r="L10849" s="545" t="s">
        <v>3399</v>
      </c>
      <c r="M10849" s="548" t="s">
        <v>13758</v>
      </c>
      <c r="N10849" s="545" t="s">
        <v>13413</v>
      </c>
      <c r="O10849" s="545" t="s">
        <v>13413</v>
      </c>
      <c r="P10849" s="549">
        <v>8489</v>
      </c>
      <c r="Q10849" s="549">
        <v>1</v>
      </c>
      <c r="R10849" s="549">
        <v>26</v>
      </c>
      <c r="S10849" s="548">
        <v>2257</v>
      </c>
      <c r="T10849" s="548"/>
      <c r="U10849" s="99"/>
    </row>
    <row r="10850" spans="1:21" ht="19.5" customHeight="1">
      <c r="A10850" s="545">
        <v>105793</v>
      </c>
      <c r="B10850" s="545" t="s">
        <v>8254</v>
      </c>
      <c r="C10850" s="545" t="s">
        <v>209</v>
      </c>
      <c r="D10850" s="546">
        <v>45708</v>
      </c>
      <c r="E10850" s="171" t="str">
        <f t="shared" si="169"/>
        <v>2025</v>
      </c>
      <c r="F10850" s="547">
        <v>90937.97</v>
      </c>
      <c r="G10850" s="548">
        <v>0.19</v>
      </c>
      <c r="H10850" s="547">
        <v>76418.460000000006</v>
      </c>
      <c r="I10850" s="545" t="s">
        <v>12647</v>
      </c>
      <c r="J10850" s="545" t="s">
        <v>13307</v>
      </c>
      <c r="K10850" s="545" t="s">
        <v>19852</v>
      </c>
      <c r="L10850" s="545" t="s">
        <v>13413</v>
      </c>
      <c r="M10850" s="548" t="s">
        <v>13758</v>
      </c>
      <c r="N10850" s="545" t="s">
        <v>13413</v>
      </c>
      <c r="O10850" s="545" t="s">
        <v>13413</v>
      </c>
      <c r="P10850" s="549">
        <v>8490</v>
      </c>
      <c r="Q10850" s="549">
        <v>1</v>
      </c>
      <c r="R10850" s="549">
        <v>26</v>
      </c>
      <c r="S10850" s="548">
        <v>2228</v>
      </c>
      <c r="T10850" s="548"/>
      <c r="U10850" s="99"/>
    </row>
    <row r="10851" spans="1:21" ht="19.5" customHeight="1">
      <c r="A10851" s="545">
        <v>105794</v>
      </c>
      <c r="B10851" s="545" t="s">
        <v>9561</v>
      </c>
      <c r="C10851" s="545" t="s">
        <v>216</v>
      </c>
      <c r="D10851" s="546"/>
      <c r="E10851" s="171" t="str">
        <f t="shared" si="169"/>
        <v>1900</v>
      </c>
      <c r="F10851" s="547">
        <v>0</v>
      </c>
      <c r="G10851" s="548">
        <v>0</v>
      </c>
      <c r="H10851" s="547">
        <v>0</v>
      </c>
      <c r="I10851" s="545" t="s">
        <v>12717</v>
      </c>
      <c r="J10851" s="545"/>
      <c r="K10851" s="545" t="s">
        <v>13413</v>
      </c>
      <c r="L10851" s="545" t="s">
        <v>13413</v>
      </c>
      <c r="M10851" s="548" t="s">
        <v>13758</v>
      </c>
      <c r="N10851" s="545" t="s">
        <v>13413</v>
      </c>
      <c r="O10851" s="545" t="s">
        <v>13413</v>
      </c>
      <c r="P10851" s="549">
        <v>8491</v>
      </c>
      <c r="Q10851" s="549">
        <v>1</v>
      </c>
      <c r="R10851" s="549">
        <v>19</v>
      </c>
      <c r="S10851" s="548"/>
      <c r="T10851" s="548"/>
      <c r="U10851" s="99"/>
    </row>
    <row r="10852" spans="1:21" ht="19.5" customHeight="1">
      <c r="A10852" s="545">
        <v>105795</v>
      </c>
      <c r="B10852" s="545" t="s">
        <v>246</v>
      </c>
      <c r="C10852" s="545" t="s">
        <v>216</v>
      </c>
      <c r="D10852" s="546">
        <v>44680</v>
      </c>
      <c r="E10852" s="171" t="str">
        <f t="shared" si="169"/>
        <v>2022</v>
      </c>
      <c r="F10852" s="547">
        <v>1189280</v>
      </c>
      <c r="G10852" s="548">
        <v>0.19</v>
      </c>
      <c r="H10852" s="547">
        <v>999394.96</v>
      </c>
      <c r="I10852" s="545" t="s">
        <v>12646</v>
      </c>
      <c r="J10852" s="545" t="s">
        <v>13296</v>
      </c>
      <c r="K10852" s="545" t="s">
        <v>13413</v>
      </c>
      <c r="L10852" s="545" t="s">
        <v>13413</v>
      </c>
      <c r="M10852" s="548" t="s">
        <v>13758</v>
      </c>
      <c r="N10852" s="545" t="s">
        <v>13413</v>
      </c>
      <c r="O10852" s="545" t="s">
        <v>13413</v>
      </c>
      <c r="P10852" s="549">
        <v>8492</v>
      </c>
      <c r="Q10852" s="549">
        <v>1</v>
      </c>
      <c r="R10852" s="549">
        <v>65</v>
      </c>
      <c r="S10852" s="548">
        <v>2218</v>
      </c>
      <c r="T10852" s="548"/>
      <c r="U10852" s="99"/>
    </row>
    <row r="10853" spans="1:21" ht="19.5" customHeight="1">
      <c r="A10853" s="545">
        <v>105796</v>
      </c>
      <c r="B10853" s="545" t="s">
        <v>8382</v>
      </c>
      <c r="C10853" s="545" t="s">
        <v>221</v>
      </c>
      <c r="D10853" s="546">
        <v>44658</v>
      </c>
      <c r="E10853" s="171" t="str">
        <f t="shared" si="169"/>
        <v>2022</v>
      </c>
      <c r="F10853" s="547">
        <v>37485</v>
      </c>
      <c r="G10853" s="548">
        <v>0.19</v>
      </c>
      <c r="H10853" s="547">
        <v>31500</v>
      </c>
      <c r="I10853" s="545" t="s">
        <v>12743</v>
      </c>
      <c r="J10853" s="545" t="s">
        <v>13296</v>
      </c>
      <c r="K10853" s="545" t="s">
        <v>8382</v>
      </c>
      <c r="L10853" s="545" t="s">
        <v>13413</v>
      </c>
      <c r="M10853" s="548" t="s">
        <v>13758</v>
      </c>
      <c r="N10853" s="545" t="s">
        <v>13413</v>
      </c>
      <c r="O10853" s="545" t="s">
        <v>13413</v>
      </c>
      <c r="P10853" s="549">
        <v>8493</v>
      </c>
      <c r="Q10853" s="549">
        <v>1</v>
      </c>
      <c r="R10853" s="549">
        <v>66</v>
      </c>
      <c r="S10853" s="548">
        <v>2218</v>
      </c>
      <c r="T10853" s="548"/>
      <c r="U10853" s="99"/>
    </row>
    <row r="10854" spans="1:21" ht="19.5" customHeight="1">
      <c r="A10854" s="545">
        <v>105798</v>
      </c>
      <c r="B10854" s="545" t="s">
        <v>6693</v>
      </c>
      <c r="C10854" s="545" t="s">
        <v>4552</v>
      </c>
      <c r="D10854" s="546">
        <v>45015</v>
      </c>
      <c r="E10854" s="171" t="str">
        <f t="shared" si="169"/>
        <v>2023</v>
      </c>
      <c r="F10854" s="547">
        <v>2976772.01</v>
      </c>
      <c r="G10854" s="548">
        <v>0.19</v>
      </c>
      <c r="H10854" s="547">
        <v>2501489.08</v>
      </c>
      <c r="I10854" s="545" t="s">
        <v>12758</v>
      </c>
      <c r="J10854" s="545" t="s">
        <v>13297</v>
      </c>
      <c r="K10854" s="545" t="s">
        <v>19853</v>
      </c>
      <c r="L10854" s="545" t="s">
        <v>13413</v>
      </c>
      <c r="M10854" s="548" t="s">
        <v>13758</v>
      </c>
      <c r="N10854" s="545" t="s">
        <v>13413</v>
      </c>
      <c r="O10854" s="545" t="s">
        <v>13413</v>
      </c>
      <c r="P10854" s="549">
        <v>8495</v>
      </c>
      <c r="Q10854" s="549">
        <v>1</v>
      </c>
      <c r="R10854" s="549">
        <v>164</v>
      </c>
      <c r="S10854" s="548">
        <v>2257</v>
      </c>
      <c r="T10854" s="548"/>
      <c r="U10854" s="99"/>
    </row>
    <row r="10855" spans="1:21" ht="19.5" customHeight="1">
      <c r="A10855" s="545">
        <v>105799</v>
      </c>
      <c r="B10855" s="545" t="s">
        <v>3407</v>
      </c>
      <c r="C10855" s="545" t="s">
        <v>4552</v>
      </c>
      <c r="D10855" s="546">
        <v>46052</v>
      </c>
      <c r="E10855" s="171" t="str">
        <f t="shared" si="169"/>
        <v>2026</v>
      </c>
      <c r="F10855" s="547">
        <v>4810316</v>
      </c>
      <c r="G10855" s="548">
        <v>0.19</v>
      </c>
      <c r="H10855" s="547">
        <v>4042282.35</v>
      </c>
      <c r="I10855" s="545" t="s">
        <v>12758</v>
      </c>
      <c r="J10855" s="545" t="s">
        <v>13307</v>
      </c>
      <c r="K10855" s="545" t="s">
        <v>19854</v>
      </c>
      <c r="L10855" s="545" t="s">
        <v>13413</v>
      </c>
      <c r="M10855" s="548" t="s">
        <v>13758</v>
      </c>
      <c r="N10855" s="545" t="s">
        <v>13413</v>
      </c>
      <c r="O10855" s="545" t="s">
        <v>13413</v>
      </c>
      <c r="P10855" s="549">
        <v>8496</v>
      </c>
      <c r="Q10855" s="549">
        <v>1</v>
      </c>
      <c r="R10855" s="549">
        <v>164</v>
      </c>
      <c r="S10855" s="548">
        <v>2228</v>
      </c>
      <c r="T10855" s="548"/>
      <c r="U10855" s="99"/>
    </row>
    <row r="10856" spans="1:21" ht="19.5" customHeight="1">
      <c r="A10856" s="545">
        <v>105800</v>
      </c>
      <c r="B10856" s="545" t="s">
        <v>2452</v>
      </c>
      <c r="C10856" s="545" t="s">
        <v>216</v>
      </c>
      <c r="D10856" s="546"/>
      <c r="E10856" s="171" t="str">
        <f t="shared" si="169"/>
        <v>1900</v>
      </c>
      <c r="F10856" s="547">
        <v>0</v>
      </c>
      <c r="G10856" s="548">
        <v>0</v>
      </c>
      <c r="H10856" s="547">
        <v>0</v>
      </c>
      <c r="I10856" s="545" t="s">
        <v>12676</v>
      </c>
      <c r="J10856" s="545"/>
      <c r="K10856" s="545" t="s">
        <v>13413</v>
      </c>
      <c r="L10856" s="545" t="s">
        <v>13413</v>
      </c>
      <c r="M10856" s="548" t="s">
        <v>13758</v>
      </c>
      <c r="N10856" s="545" t="s">
        <v>13413</v>
      </c>
      <c r="O10856" s="545" t="s">
        <v>13413</v>
      </c>
      <c r="P10856" s="549">
        <v>8497</v>
      </c>
      <c r="Q10856" s="549">
        <v>1</v>
      </c>
      <c r="R10856" s="549">
        <v>14</v>
      </c>
      <c r="S10856" s="548"/>
      <c r="T10856" s="548"/>
      <c r="U10856" s="99"/>
    </row>
    <row r="10857" spans="1:21" ht="19.5" customHeight="1">
      <c r="A10857" s="545">
        <v>105801</v>
      </c>
      <c r="B10857" s="545" t="s">
        <v>9560</v>
      </c>
      <c r="C10857" s="545" t="s">
        <v>216</v>
      </c>
      <c r="D10857" s="546"/>
      <c r="E10857" s="171" t="str">
        <f t="shared" si="169"/>
        <v>1900</v>
      </c>
      <c r="F10857" s="547">
        <v>0</v>
      </c>
      <c r="G10857" s="548">
        <v>0</v>
      </c>
      <c r="H10857" s="547">
        <v>0</v>
      </c>
      <c r="I10857" s="545" t="s">
        <v>12676</v>
      </c>
      <c r="J10857" s="545"/>
      <c r="K10857" s="545" t="s">
        <v>19855</v>
      </c>
      <c r="L10857" s="545" t="s">
        <v>13413</v>
      </c>
      <c r="M10857" s="548" t="s">
        <v>13758</v>
      </c>
      <c r="N10857" s="545" t="s">
        <v>13413</v>
      </c>
      <c r="O10857" s="545" t="s">
        <v>13413</v>
      </c>
      <c r="P10857" s="549">
        <v>8498</v>
      </c>
      <c r="Q10857" s="549">
        <v>1</v>
      </c>
      <c r="R10857" s="549">
        <v>14</v>
      </c>
      <c r="S10857" s="548"/>
      <c r="T10857" s="548"/>
      <c r="U10857" s="99"/>
    </row>
    <row r="10858" spans="1:21" ht="19.5" customHeight="1">
      <c r="A10858" s="545">
        <v>105802</v>
      </c>
      <c r="B10858" s="545" t="s">
        <v>9559</v>
      </c>
      <c r="C10858" s="545" t="s">
        <v>216</v>
      </c>
      <c r="D10858" s="546"/>
      <c r="E10858" s="171" t="str">
        <f t="shared" si="169"/>
        <v>1900</v>
      </c>
      <c r="F10858" s="547">
        <v>0</v>
      </c>
      <c r="G10858" s="548">
        <v>0</v>
      </c>
      <c r="H10858" s="547">
        <v>0</v>
      </c>
      <c r="I10858" s="545" t="s">
        <v>12676</v>
      </c>
      <c r="J10858" s="545"/>
      <c r="K10858" s="545" t="s">
        <v>19856</v>
      </c>
      <c r="L10858" s="545" t="s">
        <v>13413</v>
      </c>
      <c r="M10858" s="548" t="s">
        <v>13758</v>
      </c>
      <c r="N10858" s="545" t="s">
        <v>13413</v>
      </c>
      <c r="O10858" s="545" t="s">
        <v>13413</v>
      </c>
      <c r="P10858" s="549">
        <v>8499</v>
      </c>
      <c r="Q10858" s="549">
        <v>1</v>
      </c>
      <c r="R10858" s="549">
        <v>14</v>
      </c>
      <c r="S10858" s="548"/>
      <c r="T10858" s="548"/>
      <c r="U10858" s="99"/>
    </row>
    <row r="10859" spans="1:21" ht="19.5" customHeight="1">
      <c r="A10859" s="545">
        <v>105804</v>
      </c>
      <c r="B10859" s="545" t="s">
        <v>6039</v>
      </c>
      <c r="C10859" s="545" t="s">
        <v>216</v>
      </c>
      <c r="D10859" s="546">
        <v>46052</v>
      </c>
      <c r="E10859" s="171" t="str">
        <f t="shared" si="169"/>
        <v>2026</v>
      </c>
      <c r="F10859" s="547">
        <v>110080646</v>
      </c>
      <c r="G10859" s="548">
        <v>0.19</v>
      </c>
      <c r="H10859" s="547">
        <v>92504744.540000007</v>
      </c>
      <c r="I10859" s="545" t="s">
        <v>12647</v>
      </c>
      <c r="J10859" s="545" t="s">
        <v>13307</v>
      </c>
      <c r="K10859" s="545" t="s">
        <v>19857</v>
      </c>
      <c r="L10859" s="545" t="s">
        <v>13413</v>
      </c>
      <c r="M10859" s="548" t="s">
        <v>13758</v>
      </c>
      <c r="N10859" s="545" t="s">
        <v>13413</v>
      </c>
      <c r="O10859" s="545" t="s">
        <v>13413</v>
      </c>
      <c r="P10859" s="549">
        <v>8501</v>
      </c>
      <c r="Q10859" s="549">
        <v>1</v>
      </c>
      <c r="R10859" s="549">
        <v>26</v>
      </c>
      <c r="S10859" s="548">
        <v>2228</v>
      </c>
      <c r="T10859" s="548"/>
      <c r="U10859" s="99"/>
    </row>
    <row r="10860" spans="1:21" ht="19.5" customHeight="1">
      <c r="A10860" s="545">
        <v>105805</v>
      </c>
      <c r="B10860" s="545" t="s">
        <v>8222</v>
      </c>
      <c r="C10860" s="545" t="s">
        <v>216</v>
      </c>
      <c r="D10860" s="546">
        <v>46052</v>
      </c>
      <c r="E10860" s="171" t="str">
        <f t="shared" si="169"/>
        <v>2026</v>
      </c>
      <c r="F10860" s="547">
        <v>16486801</v>
      </c>
      <c r="G10860" s="548">
        <v>0.19</v>
      </c>
      <c r="H10860" s="547">
        <v>13854454.619999999</v>
      </c>
      <c r="I10860" s="545" t="s">
        <v>12647</v>
      </c>
      <c r="J10860" s="545" t="s">
        <v>13307</v>
      </c>
      <c r="K10860" s="545" t="s">
        <v>19858</v>
      </c>
      <c r="L10860" s="545" t="s">
        <v>13413</v>
      </c>
      <c r="M10860" s="548" t="s">
        <v>13758</v>
      </c>
      <c r="N10860" s="545" t="s">
        <v>13413</v>
      </c>
      <c r="O10860" s="545" t="s">
        <v>13413</v>
      </c>
      <c r="P10860" s="549">
        <v>8502</v>
      </c>
      <c r="Q10860" s="549">
        <v>1</v>
      </c>
      <c r="R10860" s="549">
        <v>26</v>
      </c>
      <c r="S10860" s="548">
        <v>2228</v>
      </c>
      <c r="T10860" s="548"/>
      <c r="U10860" s="99"/>
    </row>
    <row r="10861" spans="1:21" ht="19.5" customHeight="1">
      <c r="A10861" s="545">
        <v>105806</v>
      </c>
      <c r="B10861" s="545" t="s">
        <v>8221</v>
      </c>
      <c r="C10861" s="545" t="s">
        <v>216</v>
      </c>
      <c r="D10861" s="546">
        <v>46052</v>
      </c>
      <c r="E10861" s="171" t="str">
        <f t="shared" si="169"/>
        <v>2026</v>
      </c>
      <c r="F10861" s="547">
        <v>16649118</v>
      </c>
      <c r="G10861" s="548">
        <v>0.19</v>
      </c>
      <c r="H10861" s="547">
        <v>13990855.460000001</v>
      </c>
      <c r="I10861" s="545" t="s">
        <v>12647</v>
      </c>
      <c r="J10861" s="545" t="s">
        <v>13307</v>
      </c>
      <c r="K10861" s="545" t="s">
        <v>19859</v>
      </c>
      <c r="L10861" s="545" t="s">
        <v>19860</v>
      </c>
      <c r="M10861" s="548" t="s">
        <v>13758</v>
      </c>
      <c r="N10861" s="545" t="s">
        <v>13413</v>
      </c>
      <c r="O10861" s="545" t="s">
        <v>13413</v>
      </c>
      <c r="P10861" s="549">
        <v>8503</v>
      </c>
      <c r="Q10861" s="549">
        <v>1</v>
      </c>
      <c r="R10861" s="549">
        <v>26</v>
      </c>
      <c r="S10861" s="548">
        <v>2228</v>
      </c>
      <c r="T10861" s="548"/>
      <c r="U10861" s="99"/>
    </row>
    <row r="10862" spans="1:21" ht="19.5" customHeight="1">
      <c r="A10862" s="545">
        <v>105807</v>
      </c>
      <c r="B10862" s="545" t="s">
        <v>12239</v>
      </c>
      <c r="C10862" s="545" t="s">
        <v>216</v>
      </c>
      <c r="D10862" s="546">
        <v>43532</v>
      </c>
      <c r="E10862" s="171" t="str">
        <f t="shared" si="169"/>
        <v>2019</v>
      </c>
      <c r="F10862" s="547">
        <v>0</v>
      </c>
      <c r="G10862" s="548">
        <v>0.19</v>
      </c>
      <c r="H10862" s="547">
        <v>0</v>
      </c>
      <c r="I10862" s="545" t="s">
        <v>12758</v>
      </c>
      <c r="J10862" s="545" t="s">
        <v>13342</v>
      </c>
      <c r="K10862" s="545" t="s">
        <v>19861</v>
      </c>
      <c r="L10862" s="545" t="s">
        <v>13413</v>
      </c>
      <c r="M10862" s="548" t="s">
        <v>13758</v>
      </c>
      <c r="N10862" s="545" t="s">
        <v>13413</v>
      </c>
      <c r="O10862" s="545" t="s">
        <v>13413</v>
      </c>
      <c r="P10862" s="549">
        <v>8504</v>
      </c>
      <c r="Q10862" s="549">
        <v>1</v>
      </c>
      <c r="R10862" s="549">
        <v>164</v>
      </c>
      <c r="S10862" s="548">
        <v>1826</v>
      </c>
      <c r="T10862" s="548"/>
      <c r="U10862" s="99"/>
    </row>
    <row r="10863" spans="1:21" ht="19.5" customHeight="1">
      <c r="A10863" s="545">
        <v>105814</v>
      </c>
      <c r="B10863" s="545" t="s">
        <v>8238</v>
      </c>
      <c r="C10863" s="545" t="s">
        <v>216</v>
      </c>
      <c r="D10863" s="546">
        <v>46052</v>
      </c>
      <c r="E10863" s="171" t="str">
        <f t="shared" si="169"/>
        <v>2026</v>
      </c>
      <c r="F10863" s="547">
        <v>82470458</v>
      </c>
      <c r="G10863" s="548">
        <v>0.19</v>
      </c>
      <c r="H10863" s="547">
        <v>69302905.879999995</v>
      </c>
      <c r="I10863" s="545" t="s">
        <v>12758</v>
      </c>
      <c r="J10863" s="545" t="s">
        <v>13307</v>
      </c>
      <c r="K10863" s="545" t="s">
        <v>19862</v>
      </c>
      <c r="L10863" s="545" t="s">
        <v>13413</v>
      </c>
      <c r="M10863" s="548" t="s">
        <v>13758</v>
      </c>
      <c r="N10863" s="545" t="s">
        <v>13413</v>
      </c>
      <c r="O10863" s="545" t="s">
        <v>13413</v>
      </c>
      <c r="P10863" s="549">
        <v>8511</v>
      </c>
      <c r="Q10863" s="549">
        <v>1</v>
      </c>
      <c r="R10863" s="549">
        <v>164</v>
      </c>
      <c r="S10863" s="548">
        <v>2228</v>
      </c>
      <c r="T10863" s="548"/>
      <c r="U10863" s="99"/>
    </row>
    <row r="10864" spans="1:21" ht="19.5" customHeight="1">
      <c r="A10864" s="545">
        <v>105815</v>
      </c>
      <c r="B10864" s="545" t="s">
        <v>8237</v>
      </c>
      <c r="C10864" s="545" t="s">
        <v>216</v>
      </c>
      <c r="D10864" s="546">
        <v>46052</v>
      </c>
      <c r="E10864" s="171" t="str">
        <f t="shared" si="169"/>
        <v>2026</v>
      </c>
      <c r="F10864" s="547">
        <v>14469428</v>
      </c>
      <c r="G10864" s="548">
        <v>0.19</v>
      </c>
      <c r="H10864" s="547">
        <v>12159183.189999999</v>
      </c>
      <c r="I10864" s="545" t="s">
        <v>12758</v>
      </c>
      <c r="J10864" s="545" t="s">
        <v>13307</v>
      </c>
      <c r="K10864" s="545" t="s">
        <v>19863</v>
      </c>
      <c r="L10864" s="545" t="s">
        <v>13413</v>
      </c>
      <c r="M10864" s="548" t="s">
        <v>13758</v>
      </c>
      <c r="N10864" s="545" t="s">
        <v>13413</v>
      </c>
      <c r="O10864" s="545" t="s">
        <v>13413</v>
      </c>
      <c r="P10864" s="549">
        <v>8512</v>
      </c>
      <c r="Q10864" s="549">
        <v>1</v>
      </c>
      <c r="R10864" s="549">
        <v>164</v>
      </c>
      <c r="S10864" s="548">
        <v>2228</v>
      </c>
      <c r="T10864" s="548"/>
      <c r="U10864" s="99"/>
    </row>
    <row r="10865" spans="1:21" ht="19.5" customHeight="1">
      <c r="A10865" s="545">
        <v>105816</v>
      </c>
      <c r="B10865" s="545" t="s">
        <v>12212</v>
      </c>
      <c r="C10865" s="545" t="s">
        <v>216</v>
      </c>
      <c r="D10865" s="546">
        <v>43538</v>
      </c>
      <c r="E10865" s="171" t="str">
        <f t="shared" si="169"/>
        <v>2019</v>
      </c>
      <c r="F10865" s="547">
        <v>0</v>
      </c>
      <c r="G10865" s="548">
        <v>0.19</v>
      </c>
      <c r="H10865" s="547">
        <v>0</v>
      </c>
      <c r="I10865" s="545" t="s">
        <v>12758</v>
      </c>
      <c r="J10865" s="545" t="s">
        <v>13319</v>
      </c>
      <c r="K10865" s="545" t="s">
        <v>19864</v>
      </c>
      <c r="L10865" s="545" t="s">
        <v>13413</v>
      </c>
      <c r="M10865" s="548" t="s">
        <v>13758</v>
      </c>
      <c r="N10865" s="545" t="s">
        <v>13413</v>
      </c>
      <c r="O10865" s="545" t="s">
        <v>13413</v>
      </c>
      <c r="P10865" s="549">
        <v>8513</v>
      </c>
      <c r="Q10865" s="549">
        <v>1</v>
      </c>
      <c r="R10865" s="549">
        <v>164</v>
      </c>
      <c r="S10865" s="548">
        <v>1824</v>
      </c>
      <c r="T10865" s="548"/>
      <c r="U10865" s="99"/>
    </row>
    <row r="10866" spans="1:21" ht="19.5" customHeight="1">
      <c r="A10866" s="545">
        <v>105817</v>
      </c>
      <c r="B10866" s="545" t="s">
        <v>8364</v>
      </c>
      <c r="C10866" s="545" t="s">
        <v>209</v>
      </c>
      <c r="D10866" s="546">
        <v>45009</v>
      </c>
      <c r="E10866" s="171" t="str">
        <f t="shared" si="169"/>
        <v>2023</v>
      </c>
      <c r="F10866" s="547">
        <v>6519</v>
      </c>
      <c r="G10866" s="548">
        <v>0.19</v>
      </c>
      <c r="H10866" s="547">
        <v>5478.15</v>
      </c>
      <c r="I10866" s="545" t="s">
        <v>12683</v>
      </c>
      <c r="J10866" s="545" t="s">
        <v>13297</v>
      </c>
      <c r="K10866" s="545" t="s">
        <v>13413</v>
      </c>
      <c r="L10866" s="545" t="s">
        <v>13413</v>
      </c>
      <c r="M10866" s="548" t="s">
        <v>13758</v>
      </c>
      <c r="N10866" s="545" t="s">
        <v>13413</v>
      </c>
      <c r="O10866" s="545" t="s">
        <v>13413</v>
      </c>
      <c r="P10866" s="549">
        <v>8514</v>
      </c>
      <c r="Q10866" s="549">
        <v>1</v>
      </c>
      <c r="R10866" s="549">
        <v>18</v>
      </c>
      <c r="S10866" s="548">
        <v>2257</v>
      </c>
      <c r="T10866" s="548"/>
      <c r="U10866" s="99"/>
    </row>
    <row r="10867" spans="1:21" ht="19.5" customHeight="1">
      <c r="A10867" s="545">
        <v>105818</v>
      </c>
      <c r="B10867" s="545" t="s">
        <v>8049</v>
      </c>
      <c r="C10867" s="545" t="s">
        <v>4552</v>
      </c>
      <c r="D10867" s="546">
        <v>44591</v>
      </c>
      <c r="E10867" s="171" t="str">
        <f t="shared" si="169"/>
        <v>2022</v>
      </c>
      <c r="F10867" s="547">
        <v>4725381</v>
      </c>
      <c r="G10867" s="548">
        <v>0.19</v>
      </c>
      <c r="H10867" s="547">
        <v>3970908.4</v>
      </c>
      <c r="I10867" s="545" t="s">
        <v>12758</v>
      </c>
      <c r="J10867" s="545" t="s">
        <v>13297</v>
      </c>
      <c r="K10867" s="545" t="s">
        <v>19865</v>
      </c>
      <c r="L10867" s="545" t="s">
        <v>13413</v>
      </c>
      <c r="M10867" s="548" t="s">
        <v>13758</v>
      </c>
      <c r="N10867" s="545" t="s">
        <v>13413</v>
      </c>
      <c r="O10867" s="545" t="s">
        <v>13413</v>
      </c>
      <c r="P10867" s="549">
        <v>8515</v>
      </c>
      <c r="Q10867" s="549">
        <v>1</v>
      </c>
      <c r="R10867" s="549">
        <v>164</v>
      </c>
      <c r="S10867" s="548">
        <v>2257</v>
      </c>
      <c r="T10867" s="548"/>
      <c r="U10867" s="99"/>
    </row>
    <row r="10868" spans="1:21" ht="19.5" customHeight="1">
      <c r="A10868" s="545">
        <v>105819</v>
      </c>
      <c r="B10868" s="545" t="s">
        <v>8084</v>
      </c>
      <c r="C10868" s="545" t="s">
        <v>216</v>
      </c>
      <c r="D10868" s="546">
        <v>44591</v>
      </c>
      <c r="E10868" s="171" t="str">
        <f t="shared" si="169"/>
        <v>2022</v>
      </c>
      <c r="F10868" s="547">
        <v>648049</v>
      </c>
      <c r="G10868" s="548">
        <v>0.19</v>
      </c>
      <c r="H10868" s="547">
        <v>544578.99</v>
      </c>
      <c r="I10868" s="545" t="s">
        <v>12758</v>
      </c>
      <c r="J10868" s="545" t="s">
        <v>13297</v>
      </c>
      <c r="K10868" s="545" t="s">
        <v>19866</v>
      </c>
      <c r="L10868" s="545" t="s">
        <v>13413</v>
      </c>
      <c r="M10868" s="548" t="s">
        <v>13758</v>
      </c>
      <c r="N10868" s="545" t="s">
        <v>13413</v>
      </c>
      <c r="O10868" s="545" t="s">
        <v>13413</v>
      </c>
      <c r="P10868" s="549">
        <v>8516</v>
      </c>
      <c r="Q10868" s="549">
        <v>1</v>
      </c>
      <c r="R10868" s="549">
        <v>164</v>
      </c>
      <c r="S10868" s="548">
        <v>2257</v>
      </c>
      <c r="T10868" s="548"/>
      <c r="U10868" s="99"/>
    </row>
    <row r="10869" spans="1:21" ht="19.5" customHeight="1">
      <c r="A10869" s="545">
        <v>105820</v>
      </c>
      <c r="B10869" s="545" t="s">
        <v>6939</v>
      </c>
      <c r="C10869" s="545" t="s">
        <v>221</v>
      </c>
      <c r="D10869" s="546">
        <v>45708</v>
      </c>
      <c r="E10869" s="171" t="str">
        <f t="shared" si="169"/>
        <v>2025</v>
      </c>
      <c r="F10869" s="547">
        <v>136963.79</v>
      </c>
      <c r="G10869" s="548">
        <v>0.19</v>
      </c>
      <c r="H10869" s="547">
        <v>115095.62</v>
      </c>
      <c r="I10869" s="545" t="s">
        <v>12661</v>
      </c>
      <c r="J10869" s="545" t="s">
        <v>13307</v>
      </c>
      <c r="K10869" s="545" t="s">
        <v>19867</v>
      </c>
      <c r="L10869" s="545" t="s">
        <v>13413</v>
      </c>
      <c r="M10869" s="548" t="s">
        <v>13758</v>
      </c>
      <c r="N10869" s="545" t="s">
        <v>13413</v>
      </c>
      <c r="O10869" s="545" t="s">
        <v>13413</v>
      </c>
      <c r="P10869" s="549">
        <v>8517</v>
      </c>
      <c r="Q10869" s="549">
        <v>1</v>
      </c>
      <c r="R10869" s="549">
        <v>89</v>
      </c>
      <c r="S10869" s="548">
        <v>2228</v>
      </c>
      <c r="T10869" s="548"/>
      <c r="U10869" s="99"/>
    </row>
    <row r="10870" spans="1:21" ht="19.5" customHeight="1">
      <c r="A10870" s="545">
        <v>105821</v>
      </c>
      <c r="B10870" s="545" t="s">
        <v>8083</v>
      </c>
      <c r="C10870" s="545" t="s">
        <v>216</v>
      </c>
      <c r="D10870" s="546">
        <v>44591</v>
      </c>
      <c r="E10870" s="171" t="str">
        <f t="shared" si="169"/>
        <v>2022</v>
      </c>
      <c r="F10870" s="547">
        <v>71761</v>
      </c>
      <c r="G10870" s="548">
        <v>0.19</v>
      </c>
      <c r="H10870" s="547">
        <v>60303.360000000001</v>
      </c>
      <c r="I10870" s="545" t="s">
        <v>12758</v>
      </c>
      <c r="J10870" s="545" t="s">
        <v>13297</v>
      </c>
      <c r="K10870" s="545" t="s">
        <v>19868</v>
      </c>
      <c r="L10870" s="545" t="s">
        <v>13413</v>
      </c>
      <c r="M10870" s="548" t="s">
        <v>13758</v>
      </c>
      <c r="N10870" s="545" t="s">
        <v>13413</v>
      </c>
      <c r="O10870" s="545" t="s">
        <v>13413</v>
      </c>
      <c r="P10870" s="549">
        <v>8518</v>
      </c>
      <c r="Q10870" s="549">
        <v>1</v>
      </c>
      <c r="R10870" s="549">
        <v>164</v>
      </c>
      <c r="S10870" s="548">
        <v>2257</v>
      </c>
      <c r="T10870" s="548"/>
      <c r="U10870" s="99"/>
    </row>
    <row r="10871" spans="1:21" ht="19.5" customHeight="1">
      <c r="A10871" s="545">
        <v>105822</v>
      </c>
      <c r="B10871" s="545" t="s">
        <v>9558</v>
      </c>
      <c r="C10871" s="545" t="s">
        <v>216</v>
      </c>
      <c r="D10871" s="546">
        <v>44589</v>
      </c>
      <c r="E10871" s="171" t="str">
        <f t="shared" si="169"/>
        <v>2022</v>
      </c>
      <c r="F10871" s="547">
        <v>1181465</v>
      </c>
      <c r="G10871" s="548">
        <v>0.19</v>
      </c>
      <c r="H10871" s="547">
        <v>992827.73</v>
      </c>
      <c r="I10871" s="545" t="s">
        <v>12642</v>
      </c>
      <c r="J10871" s="545" t="s">
        <v>13297</v>
      </c>
      <c r="K10871" s="545" t="s">
        <v>19869</v>
      </c>
      <c r="L10871" s="545" t="s">
        <v>13413</v>
      </c>
      <c r="M10871" s="548" t="s">
        <v>13758</v>
      </c>
      <c r="N10871" s="545" t="s">
        <v>13413</v>
      </c>
      <c r="O10871" s="545" t="s">
        <v>13413</v>
      </c>
      <c r="P10871" s="549">
        <v>8519</v>
      </c>
      <c r="Q10871" s="549">
        <v>1</v>
      </c>
      <c r="R10871" s="549">
        <v>135</v>
      </c>
      <c r="S10871" s="548">
        <v>2257</v>
      </c>
      <c r="T10871" s="548"/>
      <c r="U10871" s="99"/>
    </row>
    <row r="10872" spans="1:21" ht="19.5" customHeight="1">
      <c r="A10872" s="545">
        <v>105823</v>
      </c>
      <c r="B10872" s="545" t="s">
        <v>9557</v>
      </c>
      <c r="C10872" s="545" t="s">
        <v>216</v>
      </c>
      <c r="D10872" s="546"/>
      <c r="E10872" s="171" t="str">
        <f t="shared" si="169"/>
        <v>1900</v>
      </c>
      <c r="F10872" s="547">
        <v>0</v>
      </c>
      <c r="G10872" s="548">
        <v>0</v>
      </c>
      <c r="H10872" s="547">
        <v>0</v>
      </c>
      <c r="I10872" s="545" t="s">
        <v>12642</v>
      </c>
      <c r="J10872" s="545"/>
      <c r="K10872" s="545" t="s">
        <v>19869</v>
      </c>
      <c r="L10872" s="545" t="s">
        <v>13413</v>
      </c>
      <c r="M10872" s="548" t="s">
        <v>13758</v>
      </c>
      <c r="N10872" s="545" t="s">
        <v>13413</v>
      </c>
      <c r="O10872" s="545" t="s">
        <v>13413</v>
      </c>
      <c r="P10872" s="549">
        <v>8520</v>
      </c>
      <c r="Q10872" s="549">
        <v>1</v>
      </c>
      <c r="R10872" s="549">
        <v>135</v>
      </c>
      <c r="S10872" s="548"/>
      <c r="T10872" s="548"/>
      <c r="U10872" s="99"/>
    </row>
    <row r="10873" spans="1:21" ht="19.5" customHeight="1">
      <c r="A10873" s="545">
        <v>105824</v>
      </c>
      <c r="B10873" s="545" t="s">
        <v>3547</v>
      </c>
      <c r="C10873" s="545" t="s">
        <v>216</v>
      </c>
      <c r="D10873" s="546">
        <v>43545</v>
      </c>
      <c r="E10873" s="171" t="str">
        <f t="shared" si="169"/>
        <v>2019</v>
      </c>
      <c r="F10873" s="547">
        <v>176387465.99000001</v>
      </c>
      <c r="G10873" s="548">
        <v>0.19</v>
      </c>
      <c r="H10873" s="547">
        <v>148224761.34</v>
      </c>
      <c r="I10873" s="545" t="s">
        <v>12758</v>
      </c>
      <c r="J10873" s="545" t="s">
        <v>13298</v>
      </c>
      <c r="K10873" s="545" t="s">
        <v>19870</v>
      </c>
      <c r="L10873" s="545" t="s">
        <v>13413</v>
      </c>
      <c r="M10873" s="548" t="s">
        <v>13758</v>
      </c>
      <c r="N10873" s="545" t="s">
        <v>13413</v>
      </c>
      <c r="O10873" s="545" t="s">
        <v>13413</v>
      </c>
      <c r="P10873" s="549">
        <v>8521</v>
      </c>
      <c r="Q10873" s="549">
        <v>1</v>
      </c>
      <c r="R10873" s="549">
        <v>164</v>
      </c>
      <c r="S10873" s="548">
        <v>1012</v>
      </c>
      <c r="T10873" s="548"/>
      <c r="U10873" s="99"/>
    </row>
    <row r="10874" spans="1:21" ht="19.5" customHeight="1">
      <c r="A10874" s="545">
        <v>105825</v>
      </c>
      <c r="B10874" s="545" t="s">
        <v>5335</v>
      </c>
      <c r="C10874" s="545" t="s">
        <v>216</v>
      </c>
      <c r="D10874" s="546">
        <v>46052</v>
      </c>
      <c r="E10874" s="171" t="str">
        <f t="shared" si="169"/>
        <v>2026</v>
      </c>
      <c r="F10874" s="547">
        <v>85855751</v>
      </c>
      <c r="G10874" s="548">
        <v>0.19</v>
      </c>
      <c r="H10874" s="547">
        <v>72147689.920000002</v>
      </c>
      <c r="I10874" s="545" t="s">
        <v>12758</v>
      </c>
      <c r="J10874" s="545" t="s">
        <v>13307</v>
      </c>
      <c r="K10874" s="545" t="s">
        <v>19871</v>
      </c>
      <c r="L10874" s="545" t="s">
        <v>13413</v>
      </c>
      <c r="M10874" s="548" t="s">
        <v>13758</v>
      </c>
      <c r="N10874" s="545" t="s">
        <v>13413</v>
      </c>
      <c r="O10874" s="545" t="s">
        <v>13413</v>
      </c>
      <c r="P10874" s="549">
        <v>8522</v>
      </c>
      <c r="Q10874" s="549">
        <v>1</v>
      </c>
      <c r="R10874" s="549">
        <v>164</v>
      </c>
      <c r="S10874" s="548">
        <v>2228</v>
      </c>
      <c r="T10874" s="548"/>
      <c r="U10874" s="99"/>
    </row>
    <row r="10875" spans="1:21" ht="19.5" customHeight="1">
      <c r="A10875" s="545">
        <v>105828</v>
      </c>
      <c r="B10875" s="545" t="s">
        <v>3780</v>
      </c>
      <c r="C10875" s="545" t="s">
        <v>311</v>
      </c>
      <c r="D10875" s="546"/>
      <c r="E10875" s="171" t="str">
        <f t="shared" si="169"/>
        <v>1900</v>
      </c>
      <c r="F10875" s="547">
        <v>0</v>
      </c>
      <c r="G10875" s="548">
        <v>0</v>
      </c>
      <c r="H10875" s="547">
        <v>0</v>
      </c>
      <c r="I10875" s="545" t="s">
        <v>12969</v>
      </c>
      <c r="J10875" s="545"/>
      <c r="K10875" s="545" t="s">
        <v>13413</v>
      </c>
      <c r="L10875" s="545" t="s">
        <v>13413</v>
      </c>
      <c r="M10875" s="548" t="s">
        <v>13758</v>
      </c>
      <c r="N10875" s="545" t="s">
        <v>13413</v>
      </c>
      <c r="O10875" s="545" t="s">
        <v>13413</v>
      </c>
      <c r="P10875" s="549">
        <v>8524</v>
      </c>
      <c r="Q10875" s="549">
        <v>1</v>
      </c>
      <c r="R10875" s="549">
        <v>30</v>
      </c>
      <c r="S10875" s="548"/>
      <c r="T10875" s="548"/>
      <c r="U10875" s="99"/>
    </row>
    <row r="10876" spans="1:21" ht="19.5" customHeight="1">
      <c r="A10876" s="545">
        <v>105829</v>
      </c>
      <c r="B10876" s="545" t="s">
        <v>2551</v>
      </c>
      <c r="C10876" s="545" t="s">
        <v>209</v>
      </c>
      <c r="D10876" s="546"/>
      <c r="E10876" s="171" t="str">
        <f t="shared" si="169"/>
        <v>1900</v>
      </c>
      <c r="F10876" s="547">
        <v>0</v>
      </c>
      <c r="G10876" s="548">
        <v>0</v>
      </c>
      <c r="H10876" s="547">
        <v>0</v>
      </c>
      <c r="I10876" s="545" t="s">
        <v>12697</v>
      </c>
      <c r="J10876" s="545"/>
      <c r="K10876" s="545" t="s">
        <v>13413</v>
      </c>
      <c r="L10876" s="545" t="s">
        <v>13413</v>
      </c>
      <c r="M10876" s="548" t="s">
        <v>13758</v>
      </c>
      <c r="N10876" s="545" t="s">
        <v>13413</v>
      </c>
      <c r="O10876" s="545" t="s">
        <v>13413</v>
      </c>
      <c r="P10876" s="549">
        <v>8525</v>
      </c>
      <c r="Q10876" s="549">
        <v>1</v>
      </c>
      <c r="R10876" s="549">
        <v>138</v>
      </c>
      <c r="S10876" s="548"/>
      <c r="T10876" s="548"/>
      <c r="U10876" s="99"/>
    </row>
    <row r="10877" spans="1:21" ht="19.5" customHeight="1">
      <c r="A10877" s="545">
        <v>105830</v>
      </c>
      <c r="B10877" s="545" t="s">
        <v>2600</v>
      </c>
      <c r="C10877" s="545" t="s">
        <v>209</v>
      </c>
      <c r="D10877" s="546"/>
      <c r="E10877" s="171" t="str">
        <f t="shared" si="169"/>
        <v>1900</v>
      </c>
      <c r="F10877" s="547">
        <v>0</v>
      </c>
      <c r="G10877" s="548">
        <v>0</v>
      </c>
      <c r="H10877" s="547">
        <v>0</v>
      </c>
      <c r="I10877" s="545" t="s">
        <v>12697</v>
      </c>
      <c r="J10877" s="545"/>
      <c r="K10877" s="545" t="s">
        <v>13413</v>
      </c>
      <c r="L10877" s="545" t="s">
        <v>13413</v>
      </c>
      <c r="M10877" s="548" t="s">
        <v>13758</v>
      </c>
      <c r="N10877" s="545" t="s">
        <v>13413</v>
      </c>
      <c r="O10877" s="545" t="s">
        <v>13413</v>
      </c>
      <c r="P10877" s="549">
        <v>8526</v>
      </c>
      <c r="Q10877" s="549">
        <v>1</v>
      </c>
      <c r="R10877" s="549">
        <v>138</v>
      </c>
      <c r="S10877" s="548"/>
      <c r="T10877" s="548"/>
      <c r="U10877" s="99"/>
    </row>
    <row r="10878" spans="1:21" ht="19.5" customHeight="1">
      <c r="A10878" s="545">
        <v>105832</v>
      </c>
      <c r="B10878" s="545" t="s">
        <v>3787</v>
      </c>
      <c r="C10878" s="545" t="s">
        <v>216</v>
      </c>
      <c r="D10878" s="546"/>
      <c r="E10878" s="171" t="str">
        <f t="shared" si="169"/>
        <v>1900</v>
      </c>
      <c r="F10878" s="547">
        <v>0</v>
      </c>
      <c r="G10878" s="548">
        <v>0</v>
      </c>
      <c r="H10878" s="547">
        <v>0</v>
      </c>
      <c r="I10878" s="545" t="s">
        <v>12969</v>
      </c>
      <c r="J10878" s="545"/>
      <c r="K10878" s="545" t="s">
        <v>19872</v>
      </c>
      <c r="L10878" s="545" t="s">
        <v>13413</v>
      </c>
      <c r="M10878" s="548" t="s">
        <v>13758</v>
      </c>
      <c r="N10878" s="545" t="s">
        <v>13413</v>
      </c>
      <c r="O10878" s="545" t="s">
        <v>13413</v>
      </c>
      <c r="P10878" s="549">
        <v>8527</v>
      </c>
      <c r="Q10878" s="549">
        <v>1</v>
      </c>
      <c r="R10878" s="549">
        <v>30</v>
      </c>
      <c r="S10878" s="548"/>
      <c r="T10878" s="548"/>
      <c r="U10878" s="99"/>
    </row>
    <row r="10879" spans="1:21" ht="19.5" customHeight="1">
      <c r="A10879" s="545">
        <v>105833</v>
      </c>
      <c r="B10879" s="545" t="s">
        <v>3775</v>
      </c>
      <c r="C10879" s="545" t="s">
        <v>216</v>
      </c>
      <c r="D10879" s="546"/>
      <c r="E10879" s="171" t="str">
        <f t="shared" si="169"/>
        <v>1900</v>
      </c>
      <c r="F10879" s="547">
        <v>0</v>
      </c>
      <c r="G10879" s="548">
        <v>0</v>
      </c>
      <c r="H10879" s="547">
        <v>0</v>
      </c>
      <c r="I10879" s="545" t="s">
        <v>12969</v>
      </c>
      <c r="J10879" s="545"/>
      <c r="K10879" s="545" t="s">
        <v>13413</v>
      </c>
      <c r="L10879" s="545" t="s">
        <v>13413</v>
      </c>
      <c r="M10879" s="548" t="s">
        <v>13758</v>
      </c>
      <c r="N10879" s="545" t="s">
        <v>13413</v>
      </c>
      <c r="O10879" s="545" t="s">
        <v>13413</v>
      </c>
      <c r="P10879" s="549">
        <v>8528</v>
      </c>
      <c r="Q10879" s="549">
        <v>1</v>
      </c>
      <c r="R10879" s="549">
        <v>30</v>
      </c>
      <c r="S10879" s="548"/>
      <c r="T10879" s="548"/>
      <c r="U10879" s="99"/>
    </row>
    <row r="10880" spans="1:21" ht="19.5" customHeight="1">
      <c r="A10880" s="545">
        <v>105835</v>
      </c>
      <c r="B10880" s="545" t="s">
        <v>996</v>
      </c>
      <c r="C10880" s="545" t="s">
        <v>903</v>
      </c>
      <c r="D10880" s="546"/>
      <c r="E10880" s="171" t="str">
        <f t="shared" si="169"/>
        <v>1900</v>
      </c>
      <c r="F10880" s="547">
        <v>0</v>
      </c>
      <c r="G10880" s="548">
        <v>0</v>
      </c>
      <c r="H10880" s="547">
        <v>0</v>
      </c>
      <c r="I10880" s="545" t="s">
        <v>12751</v>
      </c>
      <c r="J10880" s="545"/>
      <c r="K10880" s="545" t="s">
        <v>13413</v>
      </c>
      <c r="L10880" s="545" t="s">
        <v>13413</v>
      </c>
      <c r="M10880" s="548" t="s">
        <v>13868</v>
      </c>
      <c r="N10880" s="545" t="s">
        <v>13413</v>
      </c>
      <c r="O10880" s="545" t="s">
        <v>13413</v>
      </c>
      <c r="P10880" s="549">
        <v>8530</v>
      </c>
      <c r="Q10880" s="549">
        <v>2</v>
      </c>
      <c r="R10880" s="549">
        <v>98</v>
      </c>
      <c r="S10880" s="548"/>
      <c r="T10880" s="548"/>
      <c r="U10880" s="99"/>
    </row>
    <row r="10881" spans="1:21" ht="19.5" customHeight="1">
      <c r="A10881" s="545">
        <v>105836</v>
      </c>
      <c r="B10881" s="545" t="s">
        <v>9556</v>
      </c>
      <c r="C10881" s="545" t="s">
        <v>4504</v>
      </c>
      <c r="D10881" s="546"/>
      <c r="E10881" s="171" t="str">
        <f t="shared" si="169"/>
        <v>1900</v>
      </c>
      <c r="F10881" s="547">
        <v>0</v>
      </c>
      <c r="G10881" s="548">
        <v>0</v>
      </c>
      <c r="H10881" s="547">
        <v>0</v>
      </c>
      <c r="I10881" s="545" t="s">
        <v>12668</v>
      </c>
      <c r="J10881" s="545"/>
      <c r="K10881" s="545" t="s">
        <v>13413</v>
      </c>
      <c r="L10881" s="545" t="s">
        <v>13413</v>
      </c>
      <c r="M10881" s="548" t="s">
        <v>13758</v>
      </c>
      <c r="N10881" s="545" t="s">
        <v>13413</v>
      </c>
      <c r="O10881" s="545" t="s">
        <v>13413</v>
      </c>
      <c r="P10881" s="549">
        <v>8531</v>
      </c>
      <c r="Q10881" s="549">
        <v>1</v>
      </c>
      <c r="R10881" s="549">
        <v>7</v>
      </c>
      <c r="S10881" s="548"/>
      <c r="T10881" s="548"/>
      <c r="U10881" s="99"/>
    </row>
    <row r="10882" spans="1:21" ht="19.5" customHeight="1">
      <c r="A10882" s="545">
        <v>105837</v>
      </c>
      <c r="B10882" s="545" t="s">
        <v>3983</v>
      </c>
      <c r="C10882" s="545" t="s">
        <v>216</v>
      </c>
      <c r="D10882" s="546">
        <v>44683</v>
      </c>
      <c r="E10882" s="171" t="str">
        <f t="shared" si="169"/>
        <v>2022</v>
      </c>
      <c r="F10882" s="547">
        <v>21</v>
      </c>
      <c r="G10882" s="548">
        <v>0.19</v>
      </c>
      <c r="H10882" s="547">
        <v>17.649999999999999</v>
      </c>
      <c r="I10882" s="545" t="s">
        <v>12966</v>
      </c>
      <c r="J10882" s="545" t="s">
        <v>13298</v>
      </c>
      <c r="K10882" s="545" t="s">
        <v>13413</v>
      </c>
      <c r="L10882" s="545" t="s">
        <v>13413</v>
      </c>
      <c r="M10882" s="548" t="s">
        <v>13758</v>
      </c>
      <c r="N10882" s="545" t="s">
        <v>13413</v>
      </c>
      <c r="O10882" s="545" t="s">
        <v>13413</v>
      </c>
      <c r="P10882" s="549">
        <v>8532</v>
      </c>
      <c r="Q10882" s="549">
        <v>1</v>
      </c>
      <c r="R10882" s="549">
        <v>41</v>
      </c>
      <c r="S10882" s="548">
        <v>1012</v>
      </c>
      <c r="T10882" s="548"/>
      <c r="U10882" s="99"/>
    </row>
    <row r="10883" spans="1:21" ht="19.5" customHeight="1">
      <c r="A10883" s="545">
        <v>105838</v>
      </c>
      <c r="B10883" s="545" t="s">
        <v>9555</v>
      </c>
      <c r="C10883" s="545" t="s">
        <v>216</v>
      </c>
      <c r="D10883" s="546"/>
      <c r="E10883" s="171" t="str">
        <f t="shared" si="169"/>
        <v>1900</v>
      </c>
      <c r="F10883" s="547">
        <v>0</v>
      </c>
      <c r="G10883" s="548">
        <v>0</v>
      </c>
      <c r="H10883" s="547">
        <v>0</v>
      </c>
      <c r="I10883" s="545" t="s">
        <v>12988</v>
      </c>
      <c r="J10883" s="545"/>
      <c r="K10883" s="545" t="s">
        <v>19873</v>
      </c>
      <c r="L10883" s="545" t="s">
        <v>13413</v>
      </c>
      <c r="M10883" s="548" t="s">
        <v>13758</v>
      </c>
      <c r="N10883" s="545" t="s">
        <v>13413</v>
      </c>
      <c r="O10883" s="545" t="s">
        <v>13413</v>
      </c>
      <c r="P10883" s="549">
        <v>8533</v>
      </c>
      <c r="Q10883" s="549">
        <v>1</v>
      </c>
      <c r="R10883" s="549">
        <v>99</v>
      </c>
      <c r="S10883" s="548"/>
      <c r="T10883" s="548"/>
      <c r="U10883" s="99"/>
    </row>
    <row r="10884" spans="1:21" ht="19.5" customHeight="1">
      <c r="A10884" s="545">
        <v>105839</v>
      </c>
      <c r="B10884" s="545" t="s">
        <v>9554</v>
      </c>
      <c r="C10884" s="545" t="s">
        <v>216</v>
      </c>
      <c r="D10884" s="546"/>
      <c r="E10884" s="171" t="str">
        <f t="shared" ref="E10884:E10947" si="170">TEXT(D10884,"YYYY")</f>
        <v>1900</v>
      </c>
      <c r="F10884" s="547">
        <v>0</v>
      </c>
      <c r="G10884" s="548">
        <v>0</v>
      </c>
      <c r="H10884" s="547">
        <v>0</v>
      </c>
      <c r="I10884" s="545" t="s">
        <v>12988</v>
      </c>
      <c r="J10884" s="545"/>
      <c r="K10884" s="545" t="s">
        <v>19873</v>
      </c>
      <c r="L10884" s="545" t="s">
        <v>13413</v>
      </c>
      <c r="M10884" s="548" t="s">
        <v>13758</v>
      </c>
      <c r="N10884" s="545" t="s">
        <v>13413</v>
      </c>
      <c r="O10884" s="545" t="s">
        <v>13413</v>
      </c>
      <c r="P10884" s="549">
        <v>8534</v>
      </c>
      <c r="Q10884" s="549">
        <v>1</v>
      </c>
      <c r="R10884" s="549">
        <v>99</v>
      </c>
      <c r="S10884" s="548"/>
      <c r="T10884" s="548"/>
      <c r="U10884" s="99"/>
    </row>
    <row r="10885" spans="1:21" ht="19.5" customHeight="1">
      <c r="A10885" s="545">
        <v>105840</v>
      </c>
      <c r="B10885" s="545" t="s">
        <v>959</v>
      </c>
      <c r="C10885" s="545" t="s">
        <v>4504</v>
      </c>
      <c r="D10885" s="546">
        <v>46062</v>
      </c>
      <c r="E10885" s="171" t="str">
        <f t="shared" si="170"/>
        <v>2026</v>
      </c>
      <c r="F10885" s="547">
        <v>17486</v>
      </c>
      <c r="G10885" s="548">
        <v>0.19</v>
      </c>
      <c r="H10885" s="547">
        <v>14694.12</v>
      </c>
      <c r="I10885" s="545" t="s">
        <v>12690</v>
      </c>
      <c r="J10885" s="545" t="s">
        <v>13298</v>
      </c>
      <c r="K10885" s="545" t="s">
        <v>13413</v>
      </c>
      <c r="L10885" s="545" t="s">
        <v>13413</v>
      </c>
      <c r="M10885" s="548" t="s">
        <v>13758</v>
      </c>
      <c r="N10885" s="545" t="s">
        <v>13413</v>
      </c>
      <c r="O10885" s="545" t="s">
        <v>13413</v>
      </c>
      <c r="P10885" s="549">
        <v>8535</v>
      </c>
      <c r="Q10885" s="549">
        <v>1</v>
      </c>
      <c r="R10885" s="549">
        <v>96</v>
      </c>
      <c r="S10885" s="548">
        <v>1012</v>
      </c>
      <c r="T10885" s="548"/>
      <c r="U10885" s="99"/>
    </row>
    <row r="10886" spans="1:21" ht="19.5" customHeight="1">
      <c r="A10886" s="545">
        <v>105842</v>
      </c>
      <c r="B10886" s="545" t="s">
        <v>6938</v>
      </c>
      <c r="C10886" s="545" t="s">
        <v>216</v>
      </c>
      <c r="D10886" s="546">
        <v>45708</v>
      </c>
      <c r="E10886" s="171" t="str">
        <f t="shared" si="170"/>
        <v>2025</v>
      </c>
      <c r="F10886" s="547">
        <v>23916.62</v>
      </c>
      <c r="G10886" s="548">
        <v>0</v>
      </c>
      <c r="H10886" s="547">
        <v>23916.62</v>
      </c>
      <c r="I10886" s="545" t="s">
        <v>12675</v>
      </c>
      <c r="J10886" s="545" t="s">
        <v>13307</v>
      </c>
      <c r="K10886" s="545" t="s">
        <v>13413</v>
      </c>
      <c r="L10886" s="545" t="s">
        <v>13413</v>
      </c>
      <c r="M10886" s="548" t="s">
        <v>13758</v>
      </c>
      <c r="N10886" s="545" t="s">
        <v>13413</v>
      </c>
      <c r="O10886" s="545" t="s">
        <v>13413</v>
      </c>
      <c r="P10886" s="549">
        <v>8536</v>
      </c>
      <c r="Q10886" s="549">
        <v>1</v>
      </c>
      <c r="R10886" s="549">
        <v>141</v>
      </c>
      <c r="S10886" s="548">
        <v>2228</v>
      </c>
      <c r="T10886" s="548"/>
      <c r="U10886" s="99"/>
    </row>
    <row r="10887" spans="1:21" ht="19.5" customHeight="1">
      <c r="A10887" s="545">
        <v>105843</v>
      </c>
      <c r="B10887" s="545" t="s">
        <v>277</v>
      </c>
      <c r="C10887" s="545" t="s">
        <v>209</v>
      </c>
      <c r="D10887" s="546"/>
      <c r="E10887" s="171" t="str">
        <f t="shared" si="170"/>
        <v>1900</v>
      </c>
      <c r="F10887" s="547">
        <v>0</v>
      </c>
      <c r="G10887" s="548">
        <v>0</v>
      </c>
      <c r="H10887" s="547">
        <v>0</v>
      </c>
      <c r="I10887" s="545" t="s">
        <v>12644</v>
      </c>
      <c r="J10887" s="545"/>
      <c r="K10887" s="545" t="s">
        <v>13413</v>
      </c>
      <c r="L10887" s="545" t="s">
        <v>13413</v>
      </c>
      <c r="M10887" s="548" t="s">
        <v>13758</v>
      </c>
      <c r="N10887" s="545" t="s">
        <v>13413</v>
      </c>
      <c r="O10887" s="545" t="s">
        <v>13413</v>
      </c>
      <c r="P10887" s="549">
        <v>8537</v>
      </c>
      <c r="Q10887" s="549">
        <v>1</v>
      </c>
      <c r="R10887" s="549">
        <v>62</v>
      </c>
      <c r="S10887" s="548"/>
      <c r="T10887" s="548"/>
      <c r="U10887" s="99"/>
    </row>
    <row r="10888" spans="1:21" ht="19.5" customHeight="1">
      <c r="A10888" s="545">
        <v>105844</v>
      </c>
      <c r="B10888" s="545" t="s">
        <v>293</v>
      </c>
      <c r="C10888" s="545" t="s">
        <v>209</v>
      </c>
      <c r="D10888" s="546"/>
      <c r="E10888" s="171" t="str">
        <f t="shared" si="170"/>
        <v>1900</v>
      </c>
      <c r="F10888" s="547">
        <v>0</v>
      </c>
      <c r="G10888" s="548">
        <v>0</v>
      </c>
      <c r="H10888" s="547">
        <v>0</v>
      </c>
      <c r="I10888" s="545" t="s">
        <v>12648</v>
      </c>
      <c r="J10888" s="545"/>
      <c r="K10888" s="545" t="s">
        <v>13413</v>
      </c>
      <c r="L10888" s="545" t="s">
        <v>13413</v>
      </c>
      <c r="M10888" s="548" t="s">
        <v>13758</v>
      </c>
      <c r="N10888" s="545" t="s">
        <v>13413</v>
      </c>
      <c r="O10888" s="545" t="s">
        <v>13413</v>
      </c>
      <c r="P10888" s="549">
        <v>8538</v>
      </c>
      <c r="Q10888" s="549">
        <v>1</v>
      </c>
      <c r="R10888" s="549">
        <v>67</v>
      </c>
      <c r="S10888" s="548"/>
      <c r="T10888" s="548"/>
      <c r="U10888" s="99"/>
    </row>
    <row r="10889" spans="1:21" ht="19.5" customHeight="1">
      <c r="A10889" s="545">
        <v>105845</v>
      </c>
      <c r="B10889" s="545" t="s">
        <v>278</v>
      </c>
      <c r="C10889" s="545" t="s">
        <v>209</v>
      </c>
      <c r="D10889" s="546"/>
      <c r="E10889" s="171" t="str">
        <f t="shared" si="170"/>
        <v>1900</v>
      </c>
      <c r="F10889" s="547">
        <v>0</v>
      </c>
      <c r="G10889" s="548">
        <v>0</v>
      </c>
      <c r="H10889" s="547">
        <v>0</v>
      </c>
      <c r="I10889" s="545" t="s">
        <v>12644</v>
      </c>
      <c r="J10889" s="545"/>
      <c r="K10889" s="545" t="s">
        <v>13413</v>
      </c>
      <c r="L10889" s="545" t="s">
        <v>13413</v>
      </c>
      <c r="M10889" s="548" t="s">
        <v>13758</v>
      </c>
      <c r="N10889" s="545" t="s">
        <v>13413</v>
      </c>
      <c r="O10889" s="545" t="s">
        <v>13413</v>
      </c>
      <c r="P10889" s="549">
        <v>8539</v>
      </c>
      <c r="Q10889" s="549">
        <v>1</v>
      </c>
      <c r="R10889" s="549">
        <v>62</v>
      </c>
      <c r="S10889" s="548"/>
      <c r="T10889" s="548"/>
      <c r="U10889" s="99"/>
    </row>
    <row r="10890" spans="1:21" ht="19.5" customHeight="1">
      <c r="A10890" s="545">
        <v>105846</v>
      </c>
      <c r="B10890" s="545" t="s">
        <v>1435</v>
      </c>
      <c r="C10890" s="545" t="s">
        <v>216</v>
      </c>
      <c r="D10890" s="546">
        <v>45491</v>
      </c>
      <c r="E10890" s="171" t="str">
        <f t="shared" si="170"/>
        <v>2024</v>
      </c>
      <c r="F10890" s="547">
        <v>3031</v>
      </c>
      <c r="G10890" s="548">
        <v>0.19</v>
      </c>
      <c r="H10890" s="547">
        <v>2547.06</v>
      </c>
      <c r="I10890" s="545" t="s">
        <v>12659</v>
      </c>
      <c r="J10890" s="545" t="s">
        <v>13307</v>
      </c>
      <c r="K10890" s="545" t="s">
        <v>13413</v>
      </c>
      <c r="L10890" s="545" t="s">
        <v>13413</v>
      </c>
      <c r="M10890" s="548" t="s">
        <v>13758</v>
      </c>
      <c r="N10890" s="545" t="s">
        <v>13413</v>
      </c>
      <c r="O10890" s="545" t="s">
        <v>13413</v>
      </c>
      <c r="P10890" s="549">
        <v>8540</v>
      </c>
      <c r="Q10890" s="549">
        <v>1</v>
      </c>
      <c r="R10890" s="549">
        <v>116</v>
      </c>
      <c r="S10890" s="548">
        <v>2228</v>
      </c>
      <c r="T10890" s="548"/>
      <c r="U10890" s="99"/>
    </row>
    <row r="10891" spans="1:21" ht="19.5" customHeight="1">
      <c r="A10891" s="545">
        <v>105847</v>
      </c>
      <c r="B10891" s="545" t="s">
        <v>8314</v>
      </c>
      <c r="C10891" s="545" t="s">
        <v>209</v>
      </c>
      <c r="D10891" s="546">
        <v>46052</v>
      </c>
      <c r="E10891" s="171" t="str">
        <f t="shared" si="170"/>
        <v>2026</v>
      </c>
      <c r="F10891" s="547">
        <v>4004</v>
      </c>
      <c r="G10891" s="548">
        <v>0.19</v>
      </c>
      <c r="H10891" s="547">
        <v>3364.71</v>
      </c>
      <c r="I10891" s="545" t="s">
        <v>12730</v>
      </c>
      <c r="J10891" s="545" t="s">
        <v>13307</v>
      </c>
      <c r="K10891" s="545" t="s">
        <v>13413</v>
      </c>
      <c r="L10891" s="545" t="s">
        <v>13413</v>
      </c>
      <c r="M10891" s="548" t="s">
        <v>13758</v>
      </c>
      <c r="N10891" s="545" t="s">
        <v>13413</v>
      </c>
      <c r="O10891" s="545" t="s">
        <v>13413</v>
      </c>
      <c r="P10891" s="549">
        <v>8541</v>
      </c>
      <c r="Q10891" s="549">
        <v>1</v>
      </c>
      <c r="R10891" s="549">
        <v>150</v>
      </c>
      <c r="S10891" s="548">
        <v>2228</v>
      </c>
      <c r="T10891" s="548"/>
      <c r="U10891" s="99"/>
    </row>
    <row r="10892" spans="1:21" ht="19.5" customHeight="1">
      <c r="A10892" s="545">
        <v>105848</v>
      </c>
      <c r="B10892" s="545" t="s">
        <v>9553</v>
      </c>
      <c r="C10892" s="545" t="s">
        <v>209</v>
      </c>
      <c r="D10892" s="546"/>
      <c r="E10892" s="171" t="str">
        <f t="shared" si="170"/>
        <v>1900</v>
      </c>
      <c r="F10892" s="547">
        <v>0</v>
      </c>
      <c r="G10892" s="548">
        <v>0</v>
      </c>
      <c r="H10892" s="547">
        <v>0</v>
      </c>
      <c r="I10892" s="545" t="s">
        <v>12730</v>
      </c>
      <c r="J10892" s="545"/>
      <c r="K10892" s="545" t="s">
        <v>13413</v>
      </c>
      <c r="L10892" s="545" t="s">
        <v>13413</v>
      </c>
      <c r="M10892" s="548" t="s">
        <v>13758</v>
      </c>
      <c r="N10892" s="545" t="s">
        <v>13413</v>
      </c>
      <c r="O10892" s="545" t="s">
        <v>13413</v>
      </c>
      <c r="P10892" s="549">
        <v>8542</v>
      </c>
      <c r="Q10892" s="549">
        <v>1</v>
      </c>
      <c r="R10892" s="549">
        <v>150</v>
      </c>
      <c r="S10892" s="548"/>
      <c r="T10892" s="548"/>
      <c r="U10892" s="99"/>
    </row>
    <row r="10893" spans="1:21" ht="19.5" customHeight="1">
      <c r="A10893" s="545">
        <v>105849</v>
      </c>
      <c r="B10893" s="545" t="s">
        <v>260</v>
      </c>
      <c r="C10893" s="545" t="s">
        <v>209</v>
      </c>
      <c r="D10893" s="546"/>
      <c r="E10893" s="171" t="str">
        <f t="shared" si="170"/>
        <v>1900</v>
      </c>
      <c r="F10893" s="547">
        <v>0</v>
      </c>
      <c r="G10893" s="548">
        <v>0</v>
      </c>
      <c r="H10893" s="547">
        <v>0</v>
      </c>
      <c r="I10893" s="545" t="s">
        <v>12640</v>
      </c>
      <c r="J10893" s="545"/>
      <c r="K10893" s="545" t="s">
        <v>13413</v>
      </c>
      <c r="L10893" s="545" t="s">
        <v>13413</v>
      </c>
      <c r="M10893" s="548" t="s">
        <v>13758</v>
      </c>
      <c r="N10893" s="545" t="s">
        <v>13413</v>
      </c>
      <c r="O10893" s="545" t="s">
        <v>13413</v>
      </c>
      <c r="P10893" s="549">
        <v>8543</v>
      </c>
      <c r="Q10893" s="549">
        <v>1</v>
      </c>
      <c r="R10893" s="549">
        <v>1</v>
      </c>
      <c r="S10893" s="548"/>
      <c r="T10893" s="548"/>
      <c r="U10893" s="99"/>
    </row>
    <row r="10894" spans="1:21" ht="19.5" customHeight="1">
      <c r="A10894" s="545">
        <v>105850</v>
      </c>
      <c r="B10894" s="545" t="s">
        <v>8367</v>
      </c>
      <c r="C10894" s="545" t="s">
        <v>206</v>
      </c>
      <c r="D10894" s="546">
        <v>45491</v>
      </c>
      <c r="E10894" s="171" t="str">
        <f t="shared" si="170"/>
        <v>2024</v>
      </c>
      <c r="F10894" s="547">
        <v>23731</v>
      </c>
      <c r="G10894" s="548">
        <v>0.19</v>
      </c>
      <c r="H10894" s="547">
        <v>19942.02</v>
      </c>
      <c r="I10894" s="545" t="s">
        <v>12659</v>
      </c>
      <c r="J10894" s="545" t="s">
        <v>13307</v>
      </c>
      <c r="K10894" s="545" t="s">
        <v>13413</v>
      </c>
      <c r="L10894" s="545" t="s">
        <v>13413</v>
      </c>
      <c r="M10894" s="548" t="s">
        <v>13758</v>
      </c>
      <c r="N10894" s="545" t="s">
        <v>13413</v>
      </c>
      <c r="O10894" s="545" t="s">
        <v>13413</v>
      </c>
      <c r="P10894" s="549">
        <v>8544</v>
      </c>
      <c r="Q10894" s="549">
        <v>1</v>
      </c>
      <c r="R10894" s="549">
        <v>116</v>
      </c>
      <c r="S10894" s="548">
        <v>2228</v>
      </c>
      <c r="T10894" s="548"/>
      <c r="U10894" s="99"/>
    </row>
    <row r="10895" spans="1:21" ht="19.5" customHeight="1">
      <c r="A10895" s="545">
        <v>105851</v>
      </c>
      <c r="B10895" s="545" t="s">
        <v>1383</v>
      </c>
      <c r="C10895" s="545" t="s">
        <v>216</v>
      </c>
      <c r="D10895" s="546">
        <v>45491</v>
      </c>
      <c r="E10895" s="171" t="str">
        <f t="shared" si="170"/>
        <v>2024</v>
      </c>
      <c r="F10895" s="547">
        <v>70</v>
      </c>
      <c r="G10895" s="548">
        <v>0.19</v>
      </c>
      <c r="H10895" s="547">
        <v>58.82</v>
      </c>
      <c r="I10895" s="545" t="s">
        <v>12659</v>
      </c>
      <c r="J10895" s="545" t="s">
        <v>13307</v>
      </c>
      <c r="K10895" s="545" t="s">
        <v>13413</v>
      </c>
      <c r="L10895" s="545" t="s">
        <v>13413</v>
      </c>
      <c r="M10895" s="548" t="s">
        <v>13758</v>
      </c>
      <c r="N10895" s="545" t="s">
        <v>13413</v>
      </c>
      <c r="O10895" s="545" t="s">
        <v>13413</v>
      </c>
      <c r="P10895" s="549">
        <v>8545</v>
      </c>
      <c r="Q10895" s="549">
        <v>1</v>
      </c>
      <c r="R10895" s="549">
        <v>116</v>
      </c>
      <c r="S10895" s="548">
        <v>2228</v>
      </c>
      <c r="T10895" s="548"/>
      <c r="U10895" s="99"/>
    </row>
    <row r="10896" spans="1:21" ht="19.5" customHeight="1">
      <c r="A10896" s="545">
        <v>105852</v>
      </c>
      <c r="B10896" s="545" t="s">
        <v>1447</v>
      </c>
      <c r="C10896" s="545" t="s">
        <v>209</v>
      </c>
      <c r="D10896" s="546"/>
      <c r="E10896" s="171" t="str">
        <f t="shared" si="170"/>
        <v>1900</v>
      </c>
      <c r="F10896" s="547">
        <v>0</v>
      </c>
      <c r="G10896" s="548">
        <v>0</v>
      </c>
      <c r="H10896" s="547">
        <v>0</v>
      </c>
      <c r="I10896" s="545" t="s">
        <v>12659</v>
      </c>
      <c r="J10896" s="545"/>
      <c r="K10896" s="545" t="s">
        <v>13413</v>
      </c>
      <c r="L10896" s="545" t="s">
        <v>13413</v>
      </c>
      <c r="M10896" s="548" t="s">
        <v>13758</v>
      </c>
      <c r="N10896" s="545" t="s">
        <v>13413</v>
      </c>
      <c r="O10896" s="545" t="s">
        <v>13413</v>
      </c>
      <c r="P10896" s="549">
        <v>8546</v>
      </c>
      <c r="Q10896" s="549">
        <v>1</v>
      </c>
      <c r="R10896" s="549">
        <v>116</v>
      </c>
      <c r="S10896" s="548"/>
      <c r="T10896" s="548"/>
      <c r="U10896" s="99"/>
    </row>
    <row r="10897" spans="1:21" ht="19.5" customHeight="1">
      <c r="A10897" s="545">
        <v>105853</v>
      </c>
      <c r="B10897" s="545" t="s">
        <v>8337</v>
      </c>
      <c r="C10897" s="545" t="s">
        <v>216</v>
      </c>
      <c r="D10897" s="546">
        <v>45491</v>
      </c>
      <c r="E10897" s="171" t="str">
        <f t="shared" si="170"/>
        <v>2024</v>
      </c>
      <c r="F10897" s="547">
        <v>25465</v>
      </c>
      <c r="G10897" s="548">
        <v>0.19</v>
      </c>
      <c r="H10897" s="547">
        <v>21399.16</v>
      </c>
      <c r="I10897" s="545" t="s">
        <v>12647</v>
      </c>
      <c r="J10897" s="545" t="s">
        <v>13307</v>
      </c>
      <c r="K10897" s="545" t="s">
        <v>19874</v>
      </c>
      <c r="L10897" s="545" t="s">
        <v>13413</v>
      </c>
      <c r="M10897" s="548" t="s">
        <v>13758</v>
      </c>
      <c r="N10897" s="545" t="s">
        <v>13413</v>
      </c>
      <c r="O10897" s="545" t="s">
        <v>13413</v>
      </c>
      <c r="P10897" s="549">
        <v>8547</v>
      </c>
      <c r="Q10897" s="549">
        <v>1</v>
      </c>
      <c r="R10897" s="549">
        <v>26</v>
      </c>
      <c r="S10897" s="548">
        <v>2228</v>
      </c>
      <c r="T10897" s="548"/>
      <c r="U10897" s="99"/>
    </row>
    <row r="10898" spans="1:21" ht="19.5" customHeight="1">
      <c r="A10898" s="545">
        <v>105854</v>
      </c>
      <c r="B10898" s="545" t="s">
        <v>1313</v>
      </c>
      <c r="C10898" s="545" t="s">
        <v>216</v>
      </c>
      <c r="D10898" s="546">
        <v>44590</v>
      </c>
      <c r="E10898" s="171" t="str">
        <f t="shared" si="170"/>
        <v>2022</v>
      </c>
      <c r="F10898" s="547">
        <v>249</v>
      </c>
      <c r="G10898" s="548">
        <v>0.19</v>
      </c>
      <c r="H10898" s="547">
        <v>209.24</v>
      </c>
      <c r="I10898" s="545" t="s">
        <v>12659</v>
      </c>
      <c r="J10898" s="545" t="s">
        <v>13297</v>
      </c>
      <c r="K10898" s="545" t="s">
        <v>13413</v>
      </c>
      <c r="L10898" s="545" t="s">
        <v>13413</v>
      </c>
      <c r="M10898" s="548" t="s">
        <v>13758</v>
      </c>
      <c r="N10898" s="545" t="s">
        <v>13413</v>
      </c>
      <c r="O10898" s="545" t="s">
        <v>13413</v>
      </c>
      <c r="P10898" s="549">
        <v>8548</v>
      </c>
      <c r="Q10898" s="549">
        <v>1</v>
      </c>
      <c r="R10898" s="549">
        <v>116</v>
      </c>
      <c r="S10898" s="548">
        <v>2257</v>
      </c>
      <c r="T10898" s="548"/>
      <c r="U10898" s="99"/>
    </row>
    <row r="10899" spans="1:21" ht="19.5" customHeight="1">
      <c r="A10899" s="545">
        <v>105855</v>
      </c>
      <c r="B10899" s="545" t="s">
        <v>3420</v>
      </c>
      <c r="C10899" s="545" t="s">
        <v>216</v>
      </c>
      <c r="D10899" s="546"/>
      <c r="E10899" s="171" t="str">
        <f t="shared" si="170"/>
        <v>1900</v>
      </c>
      <c r="F10899" s="547">
        <v>0</v>
      </c>
      <c r="G10899" s="548">
        <v>0</v>
      </c>
      <c r="H10899" s="547">
        <v>0</v>
      </c>
      <c r="I10899" s="545" t="s">
        <v>12758</v>
      </c>
      <c r="J10899" s="545"/>
      <c r="K10899" s="545" t="s">
        <v>13413</v>
      </c>
      <c r="L10899" s="545" t="s">
        <v>13413</v>
      </c>
      <c r="M10899" s="548" t="s">
        <v>13758</v>
      </c>
      <c r="N10899" s="545" t="s">
        <v>13413</v>
      </c>
      <c r="O10899" s="545" t="s">
        <v>13413</v>
      </c>
      <c r="P10899" s="549">
        <v>8549</v>
      </c>
      <c r="Q10899" s="549">
        <v>1</v>
      </c>
      <c r="R10899" s="549">
        <v>164</v>
      </c>
      <c r="S10899" s="548"/>
      <c r="T10899" s="548"/>
      <c r="U10899" s="99"/>
    </row>
    <row r="10900" spans="1:21" ht="19.5" customHeight="1">
      <c r="A10900" s="545">
        <v>105856</v>
      </c>
      <c r="B10900" s="545" t="s">
        <v>9552</v>
      </c>
      <c r="C10900" s="545" t="s">
        <v>216</v>
      </c>
      <c r="D10900" s="546"/>
      <c r="E10900" s="171" t="str">
        <f t="shared" si="170"/>
        <v>1900</v>
      </c>
      <c r="F10900" s="547">
        <v>0</v>
      </c>
      <c r="G10900" s="548">
        <v>0</v>
      </c>
      <c r="H10900" s="547">
        <v>0</v>
      </c>
      <c r="I10900" s="545" t="s">
        <v>12758</v>
      </c>
      <c r="J10900" s="545"/>
      <c r="K10900" s="545" t="s">
        <v>13413</v>
      </c>
      <c r="L10900" s="545" t="s">
        <v>13413</v>
      </c>
      <c r="M10900" s="548" t="s">
        <v>13758</v>
      </c>
      <c r="N10900" s="545" t="s">
        <v>13413</v>
      </c>
      <c r="O10900" s="545" t="s">
        <v>13413</v>
      </c>
      <c r="P10900" s="549">
        <v>8550</v>
      </c>
      <c r="Q10900" s="549">
        <v>1</v>
      </c>
      <c r="R10900" s="549">
        <v>164</v>
      </c>
      <c r="S10900" s="548"/>
      <c r="T10900" s="548"/>
      <c r="U10900" s="99"/>
    </row>
    <row r="10901" spans="1:21" ht="19.5" customHeight="1">
      <c r="A10901" s="545">
        <v>105857</v>
      </c>
      <c r="B10901" s="545" t="s">
        <v>8313</v>
      </c>
      <c r="C10901" s="545" t="s">
        <v>216</v>
      </c>
      <c r="D10901" s="546">
        <v>45009</v>
      </c>
      <c r="E10901" s="171" t="str">
        <f t="shared" si="170"/>
        <v>2023</v>
      </c>
      <c r="F10901" s="547">
        <v>49544</v>
      </c>
      <c r="G10901" s="548">
        <v>0.19</v>
      </c>
      <c r="H10901" s="547">
        <v>41633.61</v>
      </c>
      <c r="I10901" s="545" t="s">
        <v>12973</v>
      </c>
      <c r="J10901" s="545" t="s">
        <v>13297</v>
      </c>
      <c r="K10901" s="545" t="s">
        <v>19875</v>
      </c>
      <c r="L10901" s="545" t="s">
        <v>13413</v>
      </c>
      <c r="M10901" s="548" t="s">
        <v>13758</v>
      </c>
      <c r="N10901" s="545" t="s">
        <v>13413</v>
      </c>
      <c r="O10901" s="545" t="s">
        <v>13413</v>
      </c>
      <c r="P10901" s="549">
        <v>8551</v>
      </c>
      <c r="Q10901" s="549">
        <v>1</v>
      </c>
      <c r="R10901" s="549">
        <v>59</v>
      </c>
      <c r="S10901" s="548">
        <v>2257</v>
      </c>
      <c r="T10901" s="548"/>
      <c r="U10901" s="99"/>
    </row>
    <row r="10902" spans="1:21" ht="19.5" customHeight="1">
      <c r="A10902" s="545">
        <v>105858</v>
      </c>
      <c r="B10902" s="545" t="s">
        <v>8312</v>
      </c>
      <c r="C10902" s="545" t="s">
        <v>216</v>
      </c>
      <c r="D10902" s="546">
        <v>46052</v>
      </c>
      <c r="E10902" s="171" t="str">
        <f t="shared" si="170"/>
        <v>2026</v>
      </c>
      <c r="F10902" s="547">
        <v>671342</v>
      </c>
      <c r="G10902" s="548">
        <v>0.19</v>
      </c>
      <c r="H10902" s="547">
        <v>564152.93999999994</v>
      </c>
      <c r="I10902" s="545" t="s">
        <v>12973</v>
      </c>
      <c r="J10902" s="545" t="s">
        <v>13307</v>
      </c>
      <c r="K10902" s="545" t="s">
        <v>19876</v>
      </c>
      <c r="L10902" s="545" t="s">
        <v>13413</v>
      </c>
      <c r="M10902" s="548" t="s">
        <v>13758</v>
      </c>
      <c r="N10902" s="545" t="s">
        <v>13413</v>
      </c>
      <c r="O10902" s="545" t="s">
        <v>13413</v>
      </c>
      <c r="P10902" s="549">
        <v>8552</v>
      </c>
      <c r="Q10902" s="549">
        <v>1</v>
      </c>
      <c r="R10902" s="549">
        <v>59</v>
      </c>
      <c r="S10902" s="548">
        <v>2228</v>
      </c>
      <c r="T10902" s="548"/>
      <c r="U10902" s="99"/>
    </row>
    <row r="10903" spans="1:21" ht="19.5" customHeight="1">
      <c r="A10903" s="545">
        <v>105859</v>
      </c>
      <c r="B10903" s="545" t="s">
        <v>9551</v>
      </c>
      <c r="C10903" s="545" t="s">
        <v>209</v>
      </c>
      <c r="D10903" s="546"/>
      <c r="E10903" s="171" t="str">
        <f t="shared" si="170"/>
        <v>1900</v>
      </c>
      <c r="F10903" s="547">
        <v>0</v>
      </c>
      <c r="G10903" s="548">
        <v>0</v>
      </c>
      <c r="H10903" s="547">
        <v>0</v>
      </c>
      <c r="I10903" s="545" t="s">
        <v>12730</v>
      </c>
      <c r="J10903" s="545"/>
      <c r="K10903" s="545" t="s">
        <v>13413</v>
      </c>
      <c r="L10903" s="545" t="s">
        <v>13413</v>
      </c>
      <c r="M10903" s="548" t="s">
        <v>13758</v>
      </c>
      <c r="N10903" s="545" t="s">
        <v>13413</v>
      </c>
      <c r="O10903" s="545" t="s">
        <v>13413</v>
      </c>
      <c r="P10903" s="549">
        <v>8553</v>
      </c>
      <c r="Q10903" s="549">
        <v>1</v>
      </c>
      <c r="R10903" s="549">
        <v>150</v>
      </c>
      <c r="S10903" s="548"/>
      <c r="T10903" s="548"/>
      <c r="U10903" s="99"/>
    </row>
    <row r="10904" spans="1:21" ht="19.5" customHeight="1">
      <c r="A10904" s="545">
        <v>105860</v>
      </c>
      <c r="B10904" s="545" t="s">
        <v>9550</v>
      </c>
      <c r="C10904" s="545" t="s">
        <v>209</v>
      </c>
      <c r="D10904" s="546"/>
      <c r="E10904" s="171" t="str">
        <f t="shared" si="170"/>
        <v>1900</v>
      </c>
      <c r="F10904" s="547">
        <v>0</v>
      </c>
      <c r="G10904" s="548">
        <v>0</v>
      </c>
      <c r="H10904" s="547">
        <v>0</v>
      </c>
      <c r="I10904" s="545" t="s">
        <v>12730</v>
      </c>
      <c r="J10904" s="545"/>
      <c r="K10904" s="545" t="s">
        <v>13413</v>
      </c>
      <c r="L10904" s="545" t="s">
        <v>13413</v>
      </c>
      <c r="M10904" s="548" t="s">
        <v>13758</v>
      </c>
      <c r="N10904" s="545" t="s">
        <v>13413</v>
      </c>
      <c r="O10904" s="545" t="s">
        <v>13413</v>
      </c>
      <c r="P10904" s="549">
        <v>8554</v>
      </c>
      <c r="Q10904" s="549">
        <v>1</v>
      </c>
      <c r="R10904" s="549">
        <v>150</v>
      </c>
      <c r="S10904" s="548"/>
      <c r="T10904" s="548"/>
      <c r="U10904" s="99"/>
    </row>
    <row r="10905" spans="1:21" ht="19.5" customHeight="1">
      <c r="A10905" s="545">
        <v>105861</v>
      </c>
      <c r="B10905" s="545" t="s">
        <v>8311</v>
      </c>
      <c r="C10905" s="545" t="s">
        <v>216</v>
      </c>
      <c r="D10905" s="546">
        <v>46052</v>
      </c>
      <c r="E10905" s="171" t="str">
        <f t="shared" si="170"/>
        <v>2026</v>
      </c>
      <c r="F10905" s="547">
        <v>873746</v>
      </c>
      <c r="G10905" s="548">
        <v>0.19</v>
      </c>
      <c r="H10905" s="547">
        <v>734240.34</v>
      </c>
      <c r="I10905" s="545" t="s">
        <v>12973</v>
      </c>
      <c r="J10905" s="545" t="s">
        <v>13307</v>
      </c>
      <c r="K10905" s="545" t="s">
        <v>19876</v>
      </c>
      <c r="L10905" s="545" t="s">
        <v>13413</v>
      </c>
      <c r="M10905" s="548" t="s">
        <v>13758</v>
      </c>
      <c r="N10905" s="545" t="s">
        <v>13413</v>
      </c>
      <c r="O10905" s="545" t="s">
        <v>13413</v>
      </c>
      <c r="P10905" s="549">
        <v>8555</v>
      </c>
      <c r="Q10905" s="549">
        <v>1</v>
      </c>
      <c r="R10905" s="549">
        <v>59</v>
      </c>
      <c r="S10905" s="548">
        <v>2228</v>
      </c>
      <c r="T10905" s="548"/>
      <c r="U10905" s="99"/>
    </row>
    <row r="10906" spans="1:21" ht="19.5" customHeight="1">
      <c r="A10906" s="545">
        <v>105862</v>
      </c>
      <c r="B10906" s="545" t="s">
        <v>9549</v>
      </c>
      <c r="C10906" s="545" t="s">
        <v>216</v>
      </c>
      <c r="D10906" s="546"/>
      <c r="E10906" s="171" t="str">
        <f t="shared" si="170"/>
        <v>1900</v>
      </c>
      <c r="F10906" s="547">
        <v>0</v>
      </c>
      <c r="G10906" s="548">
        <v>0</v>
      </c>
      <c r="H10906" s="547">
        <v>0</v>
      </c>
      <c r="I10906" s="545" t="s">
        <v>12758</v>
      </c>
      <c r="J10906" s="545"/>
      <c r="K10906" s="545" t="s">
        <v>13413</v>
      </c>
      <c r="L10906" s="545" t="s">
        <v>13413</v>
      </c>
      <c r="M10906" s="548" t="s">
        <v>13758</v>
      </c>
      <c r="N10906" s="545" t="s">
        <v>13413</v>
      </c>
      <c r="O10906" s="545" t="s">
        <v>13413</v>
      </c>
      <c r="P10906" s="549">
        <v>8556</v>
      </c>
      <c r="Q10906" s="549">
        <v>1</v>
      </c>
      <c r="R10906" s="549">
        <v>164</v>
      </c>
      <c r="S10906" s="548"/>
      <c r="T10906" s="548"/>
      <c r="U10906" s="99"/>
    </row>
    <row r="10907" spans="1:21" ht="19.5" customHeight="1">
      <c r="A10907" s="545">
        <v>105863</v>
      </c>
      <c r="B10907" s="545" t="s">
        <v>9548</v>
      </c>
      <c r="C10907" s="545" t="s">
        <v>216</v>
      </c>
      <c r="D10907" s="546"/>
      <c r="E10907" s="171" t="str">
        <f t="shared" si="170"/>
        <v>1900</v>
      </c>
      <c r="F10907" s="547">
        <v>0</v>
      </c>
      <c r="G10907" s="548">
        <v>0</v>
      </c>
      <c r="H10907" s="547">
        <v>0</v>
      </c>
      <c r="I10907" s="545" t="s">
        <v>12758</v>
      </c>
      <c r="J10907" s="545"/>
      <c r="K10907" s="545" t="s">
        <v>19877</v>
      </c>
      <c r="L10907" s="545" t="s">
        <v>13413</v>
      </c>
      <c r="M10907" s="548" t="s">
        <v>13758</v>
      </c>
      <c r="N10907" s="545" t="s">
        <v>13413</v>
      </c>
      <c r="O10907" s="545" t="s">
        <v>13413</v>
      </c>
      <c r="P10907" s="549">
        <v>8557</v>
      </c>
      <c r="Q10907" s="549">
        <v>1</v>
      </c>
      <c r="R10907" s="549">
        <v>164</v>
      </c>
      <c r="S10907" s="548"/>
      <c r="T10907" s="548"/>
      <c r="U10907" s="99"/>
    </row>
    <row r="10908" spans="1:21" ht="19.5" customHeight="1">
      <c r="A10908" s="545">
        <v>105864</v>
      </c>
      <c r="B10908" s="545" t="s">
        <v>9547</v>
      </c>
      <c r="C10908" s="545" t="s">
        <v>216</v>
      </c>
      <c r="D10908" s="546"/>
      <c r="E10908" s="171" t="str">
        <f t="shared" si="170"/>
        <v>1900</v>
      </c>
      <c r="F10908" s="547">
        <v>0</v>
      </c>
      <c r="G10908" s="548">
        <v>0</v>
      </c>
      <c r="H10908" s="547">
        <v>0</v>
      </c>
      <c r="I10908" s="545" t="s">
        <v>12758</v>
      </c>
      <c r="J10908" s="545"/>
      <c r="K10908" s="545" t="s">
        <v>19878</v>
      </c>
      <c r="L10908" s="545" t="s">
        <v>13413</v>
      </c>
      <c r="M10908" s="548" t="s">
        <v>13758</v>
      </c>
      <c r="N10908" s="545" t="s">
        <v>13413</v>
      </c>
      <c r="O10908" s="545" t="s">
        <v>13413</v>
      </c>
      <c r="P10908" s="549">
        <v>8558</v>
      </c>
      <c r="Q10908" s="549">
        <v>1</v>
      </c>
      <c r="R10908" s="549">
        <v>164</v>
      </c>
      <c r="S10908" s="548"/>
      <c r="T10908" s="548"/>
      <c r="U10908" s="99"/>
    </row>
    <row r="10909" spans="1:21" ht="19.5" customHeight="1">
      <c r="A10909" s="545">
        <v>105865</v>
      </c>
      <c r="B10909" s="545" t="s">
        <v>9546</v>
      </c>
      <c r="C10909" s="545" t="s">
        <v>216</v>
      </c>
      <c r="D10909" s="546"/>
      <c r="E10909" s="171" t="str">
        <f t="shared" si="170"/>
        <v>1900</v>
      </c>
      <c r="F10909" s="547">
        <v>0</v>
      </c>
      <c r="G10909" s="548">
        <v>0</v>
      </c>
      <c r="H10909" s="547">
        <v>0</v>
      </c>
      <c r="I10909" s="545" t="s">
        <v>12758</v>
      </c>
      <c r="J10909" s="545"/>
      <c r="K10909" s="545" t="s">
        <v>19879</v>
      </c>
      <c r="L10909" s="545" t="s">
        <v>13413</v>
      </c>
      <c r="M10909" s="548" t="s">
        <v>13758</v>
      </c>
      <c r="N10909" s="545" t="s">
        <v>13413</v>
      </c>
      <c r="O10909" s="545" t="s">
        <v>13413</v>
      </c>
      <c r="P10909" s="549">
        <v>8559</v>
      </c>
      <c r="Q10909" s="549">
        <v>1</v>
      </c>
      <c r="R10909" s="549">
        <v>164</v>
      </c>
      <c r="S10909" s="548"/>
      <c r="T10909" s="548"/>
      <c r="U10909" s="99"/>
    </row>
    <row r="10910" spans="1:21" ht="19.5" customHeight="1">
      <c r="A10910" s="545">
        <v>105866</v>
      </c>
      <c r="B10910" s="545" t="s">
        <v>9545</v>
      </c>
      <c r="C10910" s="545" t="s">
        <v>216</v>
      </c>
      <c r="D10910" s="546"/>
      <c r="E10910" s="171" t="str">
        <f t="shared" si="170"/>
        <v>1900</v>
      </c>
      <c r="F10910" s="547">
        <v>0</v>
      </c>
      <c r="G10910" s="548">
        <v>0</v>
      </c>
      <c r="H10910" s="547">
        <v>0</v>
      </c>
      <c r="I10910" s="545" t="s">
        <v>12758</v>
      </c>
      <c r="J10910" s="545"/>
      <c r="K10910" s="545" t="s">
        <v>19880</v>
      </c>
      <c r="L10910" s="545" t="s">
        <v>13413</v>
      </c>
      <c r="M10910" s="548" t="s">
        <v>13758</v>
      </c>
      <c r="N10910" s="545" t="s">
        <v>13413</v>
      </c>
      <c r="O10910" s="545" t="s">
        <v>13413</v>
      </c>
      <c r="P10910" s="549">
        <v>8560</v>
      </c>
      <c r="Q10910" s="549">
        <v>1</v>
      </c>
      <c r="R10910" s="549">
        <v>164</v>
      </c>
      <c r="S10910" s="548"/>
      <c r="T10910" s="548"/>
      <c r="U10910" s="99"/>
    </row>
    <row r="10911" spans="1:21" ht="19.5" customHeight="1">
      <c r="A10911" s="545">
        <v>105867</v>
      </c>
      <c r="B10911" s="545" t="s">
        <v>3656</v>
      </c>
      <c r="C10911" s="545" t="s">
        <v>216</v>
      </c>
      <c r="D10911" s="546"/>
      <c r="E10911" s="171" t="str">
        <f t="shared" si="170"/>
        <v>1900</v>
      </c>
      <c r="F10911" s="547">
        <v>0</v>
      </c>
      <c r="G10911" s="548">
        <v>0</v>
      </c>
      <c r="H10911" s="547">
        <v>0</v>
      </c>
      <c r="I10911" s="545" t="s">
        <v>12758</v>
      </c>
      <c r="J10911" s="545"/>
      <c r="K10911" s="545" t="s">
        <v>19881</v>
      </c>
      <c r="L10911" s="545" t="s">
        <v>13413</v>
      </c>
      <c r="M10911" s="548" t="s">
        <v>13758</v>
      </c>
      <c r="N10911" s="545" t="s">
        <v>13413</v>
      </c>
      <c r="O10911" s="545" t="s">
        <v>13413</v>
      </c>
      <c r="P10911" s="549">
        <v>8561</v>
      </c>
      <c r="Q10911" s="549">
        <v>1</v>
      </c>
      <c r="R10911" s="549">
        <v>164</v>
      </c>
      <c r="S10911" s="548"/>
      <c r="T10911" s="548"/>
      <c r="U10911" s="99"/>
    </row>
    <row r="10912" spans="1:21" ht="19.5" customHeight="1">
      <c r="A10912" s="545">
        <v>105868</v>
      </c>
      <c r="B10912" s="545" t="s">
        <v>3404</v>
      </c>
      <c r="C10912" s="545" t="s">
        <v>216</v>
      </c>
      <c r="D10912" s="546"/>
      <c r="E10912" s="171" t="str">
        <f t="shared" si="170"/>
        <v>1900</v>
      </c>
      <c r="F10912" s="547">
        <v>0</v>
      </c>
      <c r="G10912" s="548">
        <v>0</v>
      </c>
      <c r="H10912" s="547">
        <v>0</v>
      </c>
      <c r="I10912" s="545" t="s">
        <v>12758</v>
      </c>
      <c r="J10912" s="545"/>
      <c r="K10912" s="545" t="s">
        <v>19882</v>
      </c>
      <c r="L10912" s="545" t="s">
        <v>13413</v>
      </c>
      <c r="M10912" s="548" t="s">
        <v>13758</v>
      </c>
      <c r="N10912" s="545" t="s">
        <v>13413</v>
      </c>
      <c r="O10912" s="545" t="s">
        <v>13413</v>
      </c>
      <c r="P10912" s="549">
        <v>8562</v>
      </c>
      <c r="Q10912" s="549">
        <v>1</v>
      </c>
      <c r="R10912" s="549">
        <v>164</v>
      </c>
      <c r="S10912" s="548"/>
      <c r="T10912" s="548"/>
      <c r="U10912" s="99"/>
    </row>
    <row r="10913" spans="1:21" ht="19.5" customHeight="1">
      <c r="A10913" s="545">
        <v>105869</v>
      </c>
      <c r="B10913" s="545" t="s">
        <v>9544</v>
      </c>
      <c r="C10913" s="545" t="s">
        <v>216</v>
      </c>
      <c r="D10913" s="546"/>
      <c r="E10913" s="171" t="str">
        <f t="shared" si="170"/>
        <v>1900</v>
      </c>
      <c r="F10913" s="547">
        <v>0</v>
      </c>
      <c r="G10913" s="548">
        <v>0</v>
      </c>
      <c r="H10913" s="547">
        <v>0</v>
      </c>
      <c r="I10913" s="545" t="s">
        <v>12758</v>
      </c>
      <c r="J10913" s="545"/>
      <c r="K10913" s="545" t="s">
        <v>13413</v>
      </c>
      <c r="L10913" s="545" t="s">
        <v>13413</v>
      </c>
      <c r="M10913" s="548" t="s">
        <v>13758</v>
      </c>
      <c r="N10913" s="545" t="s">
        <v>13413</v>
      </c>
      <c r="O10913" s="545" t="s">
        <v>13413</v>
      </c>
      <c r="P10913" s="549">
        <v>8563</v>
      </c>
      <c r="Q10913" s="549">
        <v>1</v>
      </c>
      <c r="R10913" s="549">
        <v>164</v>
      </c>
      <c r="S10913" s="548"/>
      <c r="T10913" s="548"/>
      <c r="U10913" s="99"/>
    </row>
    <row r="10914" spans="1:21" ht="19.5" customHeight="1">
      <c r="A10914" s="545">
        <v>105871</v>
      </c>
      <c r="B10914" s="545" t="s">
        <v>1049</v>
      </c>
      <c r="C10914" s="545" t="s">
        <v>216</v>
      </c>
      <c r="D10914" s="546"/>
      <c r="E10914" s="171" t="str">
        <f t="shared" si="170"/>
        <v>1900</v>
      </c>
      <c r="F10914" s="547">
        <v>0</v>
      </c>
      <c r="G10914" s="548">
        <v>0</v>
      </c>
      <c r="H10914" s="547">
        <v>0</v>
      </c>
      <c r="I10914" s="545" t="s">
        <v>12762</v>
      </c>
      <c r="J10914" s="545"/>
      <c r="K10914" s="545" t="s">
        <v>19883</v>
      </c>
      <c r="L10914" s="545" t="s">
        <v>13413</v>
      </c>
      <c r="M10914" s="548" t="s">
        <v>13868</v>
      </c>
      <c r="N10914" s="545" t="s">
        <v>22862</v>
      </c>
      <c r="O10914" s="545" t="s">
        <v>13413</v>
      </c>
      <c r="P10914" s="549">
        <v>8564</v>
      </c>
      <c r="Q10914" s="549">
        <v>2</v>
      </c>
      <c r="R10914" s="549">
        <v>8</v>
      </c>
      <c r="S10914" s="548"/>
      <c r="T10914" s="548">
        <v>1882</v>
      </c>
      <c r="U10914" s="99"/>
    </row>
    <row r="10915" spans="1:21" ht="19.5" customHeight="1">
      <c r="A10915" s="545">
        <v>105872</v>
      </c>
      <c r="B10915" s="545" t="s">
        <v>9543</v>
      </c>
      <c r="C10915" s="545" t="s">
        <v>216</v>
      </c>
      <c r="D10915" s="546"/>
      <c r="E10915" s="171" t="str">
        <f t="shared" si="170"/>
        <v>1900</v>
      </c>
      <c r="F10915" s="547">
        <v>0</v>
      </c>
      <c r="G10915" s="548">
        <v>0</v>
      </c>
      <c r="H10915" s="547">
        <v>0</v>
      </c>
      <c r="I10915" s="545" t="s">
        <v>12701</v>
      </c>
      <c r="J10915" s="545"/>
      <c r="K10915" s="545" t="s">
        <v>13413</v>
      </c>
      <c r="L10915" s="545" t="s">
        <v>13413</v>
      </c>
      <c r="M10915" s="548" t="s">
        <v>13758</v>
      </c>
      <c r="N10915" s="545" t="s">
        <v>13413</v>
      </c>
      <c r="O10915" s="545" t="s">
        <v>13413</v>
      </c>
      <c r="P10915" s="549">
        <v>8565</v>
      </c>
      <c r="Q10915" s="549">
        <v>1</v>
      </c>
      <c r="R10915" s="549">
        <v>10</v>
      </c>
      <c r="S10915" s="548"/>
      <c r="T10915" s="548"/>
      <c r="U10915" s="99"/>
    </row>
    <row r="10916" spans="1:21" ht="19.5" customHeight="1">
      <c r="A10916" s="545">
        <v>105873</v>
      </c>
      <c r="B10916" s="545" t="s">
        <v>9542</v>
      </c>
      <c r="C10916" s="545" t="s">
        <v>311</v>
      </c>
      <c r="D10916" s="546">
        <v>46052</v>
      </c>
      <c r="E10916" s="171" t="str">
        <f t="shared" si="170"/>
        <v>2026</v>
      </c>
      <c r="F10916" s="547">
        <v>705673</v>
      </c>
      <c r="G10916" s="548">
        <v>0.19</v>
      </c>
      <c r="H10916" s="547">
        <v>593002.52</v>
      </c>
      <c r="I10916" s="545" t="s">
        <v>12657</v>
      </c>
      <c r="J10916" s="545" t="s">
        <v>13307</v>
      </c>
      <c r="K10916" s="545" t="s">
        <v>13413</v>
      </c>
      <c r="L10916" s="545" t="s">
        <v>13413</v>
      </c>
      <c r="M10916" s="548" t="s">
        <v>13758</v>
      </c>
      <c r="N10916" s="545" t="s">
        <v>13413</v>
      </c>
      <c r="O10916" s="545" t="s">
        <v>13413</v>
      </c>
      <c r="P10916" s="549">
        <v>8566</v>
      </c>
      <c r="Q10916" s="549">
        <v>1</v>
      </c>
      <c r="R10916" s="549">
        <v>69</v>
      </c>
      <c r="S10916" s="548">
        <v>2228</v>
      </c>
      <c r="T10916" s="548"/>
      <c r="U10916" s="99"/>
    </row>
    <row r="10917" spans="1:21" ht="19.5" customHeight="1">
      <c r="A10917" s="545">
        <v>105874</v>
      </c>
      <c r="B10917" s="545" t="s">
        <v>3844</v>
      </c>
      <c r="C10917" s="545" t="s">
        <v>216</v>
      </c>
      <c r="D10917" s="546">
        <v>46052</v>
      </c>
      <c r="E10917" s="171" t="str">
        <f t="shared" si="170"/>
        <v>2026</v>
      </c>
      <c r="F10917" s="547">
        <v>7406</v>
      </c>
      <c r="G10917" s="548">
        <v>0</v>
      </c>
      <c r="H10917" s="547">
        <v>7406</v>
      </c>
      <c r="I10917" s="545" t="s">
        <v>12766</v>
      </c>
      <c r="J10917" s="545" t="s">
        <v>13307</v>
      </c>
      <c r="K10917" s="545" t="s">
        <v>13413</v>
      </c>
      <c r="L10917" s="545" t="s">
        <v>13413</v>
      </c>
      <c r="M10917" s="548" t="s">
        <v>13758</v>
      </c>
      <c r="N10917" s="545" t="s">
        <v>13413</v>
      </c>
      <c r="O10917" s="545" t="s">
        <v>13413</v>
      </c>
      <c r="P10917" s="549">
        <v>8567</v>
      </c>
      <c r="Q10917" s="549">
        <v>1</v>
      </c>
      <c r="R10917" s="549">
        <v>172</v>
      </c>
      <c r="S10917" s="548">
        <v>2228</v>
      </c>
      <c r="T10917" s="548"/>
      <c r="U10917" s="99"/>
    </row>
    <row r="10918" spans="1:21" ht="19.5" customHeight="1">
      <c r="A10918" s="545">
        <v>105875</v>
      </c>
      <c r="B10918" s="545" t="s">
        <v>9541</v>
      </c>
      <c r="C10918" s="545" t="s">
        <v>216</v>
      </c>
      <c r="D10918" s="546">
        <v>46052</v>
      </c>
      <c r="E10918" s="171" t="str">
        <f t="shared" si="170"/>
        <v>2026</v>
      </c>
      <c r="F10918" s="547">
        <v>1256</v>
      </c>
      <c r="G10918" s="548">
        <v>0</v>
      </c>
      <c r="H10918" s="547">
        <v>1256</v>
      </c>
      <c r="I10918" s="545" t="s">
        <v>12717</v>
      </c>
      <c r="J10918" s="545" t="s">
        <v>13307</v>
      </c>
      <c r="K10918" s="545" t="s">
        <v>19884</v>
      </c>
      <c r="L10918" s="545" t="s">
        <v>13413</v>
      </c>
      <c r="M10918" s="548" t="s">
        <v>13758</v>
      </c>
      <c r="N10918" s="545" t="s">
        <v>13413</v>
      </c>
      <c r="O10918" s="545" t="s">
        <v>13413</v>
      </c>
      <c r="P10918" s="549">
        <v>8568</v>
      </c>
      <c r="Q10918" s="549">
        <v>1</v>
      </c>
      <c r="R10918" s="549">
        <v>19</v>
      </c>
      <c r="S10918" s="548">
        <v>2228</v>
      </c>
      <c r="T10918" s="548"/>
      <c r="U10918" s="99"/>
    </row>
    <row r="10919" spans="1:21" ht="19.5" customHeight="1">
      <c r="A10919" s="545">
        <v>105876</v>
      </c>
      <c r="B10919" s="545" t="s">
        <v>9540</v>
      </c>
      <c r="C10919" s="545" t="s">
        <v>216</v>
      </c>
      <c r="D10919" s="546">
        <v>44686</v>
      </c>
      <c r="E10919" s="171" t="str">
        <f t="shared" si="170"/>
        <v>2022</v>
      </c>
      <c r="F10919" s="547">
        <v>870</v>
      </c>
      <c r="G10919" s="548">
        <v>0.19</v>
      </c>
      <c r="H10919" s="547">
        <v>731.09</v>
      </c>
      <c r="I10919" s="545" t="s">
        <v>12717</v>
      </c>
      <c r="J10919" s="545" t="s">
        <v>13296</v>
      </c>
      <c r="K10919" s="545" t="s">
        <v>19885</v>
      </c>
      <c r="L10919" s="545" t="s">
        <v>13413</v>
      </c>
      <c r="M10919" s="548" t="s">
        <v>13758</v>
      </c>
      <c r="N10919" s="545" t="s">
        <v>13413</v>
      </c>
      <c r="O10919" s="545" t="s">
        <v>13413</v>
      </c>
      <c r="P10919" s="549">
        <v>8569</v>
      </c>
      <c r="Q10919" s="549">
        <v>1</v>
      </c>
      <c r="R10919" s="549">
        <v>19</v>
      </c>
      <c r="S10919" s="548">
        <v>2218</v>
      </c>
      <c r="T10919" s="548"/>
      <c r="U10919" s="99"/>
    </row>
    <row r="10920" spans="1:21" ht="19.5" customHeight="1">
      <c r="A10920" s="545">
        <v>105877</v>
      </c>
      <c r="B10920" s="545" t="s">
        <v>9539</v>
      </c>
      <c r="C10920" s="545" t="s">
        <v>922</v>
      </c>
      <c r="D10920" s="546"/>
      <c r="E10920" s="171" t="str">
        <f t="shared" si="170"/>
        <v>1900</v>
      </c>
      <c r="F10920" s="547">
        <v>0</v>
      </c>
      <c r="G10920" s="548">
        <v>0</v>
      </c>
      <c r="H10920" s="547">
        <v>0</v>
      </c>
      <c r="I10920" s="545" t="s">
        <v>12678</v>
      </c>
      <c r="J10920" s="545"/>
      <c r="K10920" s="545" t="s">
        <v>13413</v>
      </c>
      <c r="L10920" s="545" t="s">
        <v>13413</v>
      </c>
      <c r="M10920" s="548" t="s">
        <v>13758</v>
      </c>
      <c r="N10920" s="545" t="s">
        <v>13413</v>
      </c>
      <c r="O10920" s="545" t="s">
        <v>13413</v>
      </c>
      <c r="P10920" s="549">
        <v>8570</v>
      </c>
      <c r="Q10920" s="549">
        <v>1</v>
      </c>
      <c r="R10920" s="549">
        <v>23</v>
      </c>
      <c r="S10920" s="548"/>
      <c r="T10920" s="548"/>
      <c r="U10920" s="99"/>
    </row>
    <row r="10921" spans="1:21" ht="19.5" customHeight="1">
      <c r="A10921" s="545">
        <v>105878</v>
      </c>
      <c r="B10921" s="545" t="s">
        <v>2585</v>
      </c>
      <c r="C10921" s="545" t="s">
        <v>209</v>
      </c>
      <c r="D10921" s="546"/>
      <c r="E10921" s="171" t="str">
        <f t="shared" si="170"/>
        <v>1900</v>
      </c>
      <c r="F10921" s="547">
        <v>0</v>
      </c>
      <c r="G10921" s="548">
        <v>0</v>
      </c>
      <c r="H10921" s="547">
        <v>0</v>
      </c>
      <c r="I10921" s="545" t="s">
        <v>12676</v>
      </c>
      <c r="J10921" s="545"/>
      <c r="K10921" s="545" t="s">
        <v>13413</v>
      </c>
      <c r="L10921" s="545" t="s">
        <v>13413</v>
      </c>
      <c r="M10921" s="548" t="s">
        <v>13758</v>
      </c>
      <c r="N10921" s="545" t="s">
        <v>13413</v>
      </c>
      <c r="O10921" s="545" t="s">
        <v>13413</v>
      </c>
      <c r="P10921" s="549">
        <v>8571</v>
      </c>
      <c r="Q10921" s="549">
        <v>1</v>
      </c>
      <c r="R10921" s="549">
        <v>14</v>
      </c>
      <c r="S10921" s="548"/>
      <c r="T10921" s="548"/>
      <c r="U10921" s="99"/>
    </row>
    <row r="10922" spans="1:21" ht="19.5" customHeight="1">
      <c r="A10922" s="545">
        <v>105879</v>
      </c>
      <c r="B10922" s="545" t="s">
        <v>2375</v>
      </c>
      <c r="C10922" s="545" t="s">
        <v>216</v>
      </c>
      <c r="D10922" s="546"/>
      <c r="E10922" s="171" t="str">
        <f t="shared" si="170"/>
        <v>1900</v>
      </c>
      <c r="F10922" s="547">
        <v>0</v>
      </c>
      <c r="G10922" s="548">
        <v>0</v>
      </c>
      <c r="H10922" s="547">
        <v>0</v>
      </c>
      <c r="I10922" s="545" t="s">
        <v>12676</v>
      </c>
      <c r="J10922" s="545"/>
      <c r="K10922" s="545" t="s">
        <v>13413</v>
      </c>
      <c r="L10922" s="545" t="s">
        <v>13413</v>
      </c>
      <c r="M10922" s="548" t="s">
        <v>13758</v>
      </c>
      <c r="N10922" s="545" t="s">
        <v>13413</v>
      </c>
      <c r="O10922" s="545" t="s">
        <v>13413</v>
      </c>
      <c r="P10922" s="549">
        <v>8572</v>
      </c>
      <c r="Q10922" s="549">
        <v>1</v>
      </c>
      <c r="R10922" s="549">
        <v>14</v>
      </c>
      <c r="S10922" s="548"/>
      <c r="T10922" s="548"/>
      <c r="U10922" s="99"/>
    </row>
    <row r="10923" spans="1:21" ht="19.5" customHeight="1">
      <c r="A10923" s="545">
        <v>105880</v>
      </c>
      <c r="B10923" s="545" t="s">
        <v>2628</v>
      </c>
      <c r="C10923" s="545" t="s">
        <v>216</v>
      </c>
      <c r="D10923" s="546"/>
      <c r="E10923" s="171" t="str">
        <f t="shared" si="170"/>
        <v>1900</v>
      </c>
      <c r="F10923" s="547">
        <v>0</v>
      </c>
      <c r="G10923" s="548">
        <v>0</v>
      </c>
      <c r="H10923" s="547">
        <v>0</v>
      </c>
      <c r="I10923" s="545" t="s">
        <v>12676</v>
      </c>
      <c r="J10923" s="545"/>
      <c r="K10923" s="545" t="s">
        <v>13413</v>
      </c>
      <c r="L10923" s="545" t="s">
        <v>13413</v>
      </c>
      <c r="M10923" s="548" t="s">
        <v>13758</v>
      </c>
      <c r="N10923" s="545" t="s">
        <v>13413</v>
      </c>
      <c r="O10923" s="545" t="s">
        <v>13413</v>
      </c>
      <c r="P10923" s="549">
        <v>8573</v>
      </c>
      <c r="Q10923" s="549">
        <v>1</v>
      </c>
      <c r="R10923" s="549">
        <v>14</v>
      </c>
      <c r="S10923" s="548"/>
      <c r="T10923" s="548"/>
      <c r="U10923" s="99"/>
    </row>
    <row r="10924" spans="1:21" ht="19.5" customHeight="1">
      <c r="A10924" s="545">
        <v>105882</v>
      </c>
      <c r="B10924" s="545" t="s">
        <v>8268</v>
      </c>
      <c r="C10924" s="545" t="s">
        <v>216</v>
      </c>
      <c r="D10924" s="546">
        <v>43528</v>
      </c>
      <c r="E10924" s="171" t="str">
        <f t="shared" si="170"/>
        <v>2019</v>
      </c>
      <c r="F10924" s="547">
        <v>890611.01</v>
      </c>
      <c r="G10924" s="548">
        <v>0.19</v>
      </c>
      <c r="H10924" s="547">
        <v>748412.61</v>
      </c>
      <c r="I10924" s="545" t="s">
        <v>12637</v>
      </c>
      <c r="J10924" s="545" t="s">
        <v>13296</v>
      </c>
      <c r="K10924" s="545" t="s">
        <v>19886</v>
      </c>
      <c r="L10924" s="545" t="s">
        <v>13413</v>
      </c>
      <c r="M10924" s="548" t="s">
        <v>13758</v>
      </c>
      <c r="N10924" s="545" t="s">
        <v>13413</v>
      </c>
      <c r="O10924" s="545" t="s">
        <v>13413</v>
      </c>
      <c r="P10924" s="549">
        <v>8575</v>
      </c>
      <c r="Q10924" s="549">
        <v>1</v>
      </c>
      <c r="R10924" s="549">
        <v>13</v>
      </c>
      <c r="S10924" s="548">
        <v>2218</v>
      </c>
      <c r="T10924" s="548"/>
      <c r="U10924" s="99"/>
    </row>
    <row r="10925" spans="1:21" ht="19.5" customHeight="1">
      <c r="A10925" s="545">
        <v>105883</v>
      </c>
      <c r="B10925" s="545" t="s">
        <v>8152</v>
      </c>
      <c r="C10925" s="545" t="s">
        <v>216</v>
      </c>
      <c r="D10925" s="546">
        <v>44588</v>
      </c>
      <c r="E10925" s="171" t="str">
        <f t="shared" si="170"/>
        <v>2022</v>
      </c>
      <c r="F10925" s="547">
        <v>205910</v>
      </c>
      <c r="G10925" s="548">
        <v>0.19</v>
      </c>
      <c r="H10925" s="547">
        <v>173033.61</v>
      </c>
      <c r="I10925" s="545" t="s">
        <v>12756</v>
      </c>
      <c r="J10925" s="545" t="s">
        <v>13297</v>
      </c>
      <c r="K10925" s="545" t="s">
        <v>13413</v>
      </c>
      <c r="L10925" s="545" t="s">
        <v>13413</v>
      </c>
      <c r="M10925" s="548" t="s">
        <v>13868</v>
      </c>
      <c r="N10925" s="545" t="s">
        <v>13413</v>
      </c>
      <c r="O10925" s="545" t="s">
        <v>13413</v>
      </c>
      <c r="P10925" s="549">
        <v>8576</v>
      </c>
      <c r="Q10925" s="549">
        <v>2</v>
      </c>
      <c r="R10925" s="549">
        <v>34</v>
      </c>
      <c r="S10925" s="548">
        <v>2257</v>
      </c>
      <c r="T10925" s="548"/>
      <c r="U10925" s="99"/>
    </row>
    <row r="10926" spans="1:21" ht="19.5" customHeight="1">
      <c r="A10926" s="545">
        <v>105884</v>
      </c>
      <c r="B10926" s="545" t="s">
        <v>4232</v>
      </c>
      <c r="C10926" s="545" t="s">
        <v>216</v>
      </c>
      <c r="D10926" s="546"/>
      <c r="E10926" s="171" t="str">
        <f t="shared" si="170"/>
        <v>1900</v>
      </c>
      <c r="F10926" s="547">
        <v>0</v>
      </c>
      <c r="G10926" s="548">
        <v>0</v>
      </c>
      <c r="H10926" s="547">
        <v>0</v>
      </c>
      <c r="I10926" s="545" t="s">
        <v>12700</v>
      </c>
      <c r="J10926" s="545"/>
      <c r="K10926" s="545" t="s">
        <v>19887</v>
      </c>
      <c r="L10926" s="545" t="s">
        <v>13413</v>
      </c>
      <c r="M10926" s="548" t="s">
        <v>13868</v>
      </c>
      <c r="N10926" s="545" t="s">
        <v>13413</v>
      </c>
      <c r="O10926" s="545" t="s">
        <v>13413</v>
      </c>
      <c r="P10926" s="549">
        <v>8577</v>
      </c>
      <c r="Q10926" s="549">
        <v>2</v>
      </c>
      <c r="R10926" s="549">
        <v>117</v>
      </c>
      <c r="S10926" s="548"/>
      <c r="T10926" s="548"/>
      <c r="U10926" s="99"/>
    </row>
    <row r="10927" spans="1:21" ht="19.5" customHeight="1">
      <c r="A10927" s="545">
        <v>105885</v>
      </c>
      <c r="B10927" s="545" t="s">
        <v>7909</v>
      </c>
      <c r="C10927" s="545" t="s">
        <v>216</v>
      </c>
      <c r="D10927" s="546">
        <v>43591</v>
      </c>
      <c r="E10927" s="171" t="str">
        <f t="shared" si="170"/>
        <v>2019</v>
      </c>
      <c r="F10927" s="547">
        <v>31000</v>
      </c>
      <c r="G10927" s="548">
        <v>0</v>
      </c>
      <c r="H10927" s="547">
        <v>31000</v>
      </c>
      <c r="I10927" s="545" t="s">
        <v>12717</v>
      </c>
      <c r="J10927" s="545" t="s">
        <v>13296</v>
      </c>
      <c r="K10927" s="545" t="s">
        <v>19888</v>
      </c>
      <c r="L10927" s="545" t="s">
        <v>13413</v>
      </c>
      <c r="M10927" s="548" t="s">
        <v>13758</v>
      </c>
      <c r="N10927" s="545" t="s">
        <v>13413</v>
      </c>
      <c r="O10927" s="545" t="s">
        <v>13413</v>
      </c>
      <c r="P10927" s="549">
        <v>8578</v>
      </c>
      <c r="Q10927" s="549">
        <v>1</v>
      </c>
      <c r="R10927" s="549">
        <v>19</v>
      </c>
      <c r="S10927" s="548">
        <v>2218</v>
      </c>
      <c r="T10927" s="548"/>
      <c r="U10927" s="99"/>
    </row>
    <row r="10928" spans="1:21" ht="19.5" customHeight="1">
      <c r="A10928" s="545">
        <v>105886</v>
      </c>
      <c r="B10928" s="545" t="s">
        <v>9538</v>
      </c>
      <c r="C10928" s="545" t="s">
        <v>216</v>
      </c>
      <c r="D10928" s="546"/>
      <c r="E10928" s="171" t="str">
        <f t="shared" si="170"/>
        <v>1900</v>
      </c>
      <c r="F10928" s="547">
        <v>0</v>
      </c>
      <c r="G10928" s="548">
        <v>0</v>
      </c>
      <c r="H10928" s="547">
        <v>0</v>
      </c>
      <c r="I10928" s="545" t="s">
        <v>12717</v>
      </c>
      <c r="J10928" s="545"/>
      <c r="K10928" s="545" t="s">
        <v>19889</v>
      </c>
      <c r="L10928" s="545" t="s">
        <v>13413</v>
      </c>
      <c r="M10928" s="548" t="s">
        <v>13758</v>
      </c>
      <c r="N10928" s="545" t="s">
        <v>13413</v>
      </c>
      <c r="O10928" s="545" t="s">
        <v>13413</v>
      </c>
      <c r="P10928" s="549">
        <v>8579</v>
      </c>
      <c r="Q10928" s="549">
        <v>1</v>
      </c>
      <c r="R10928" s="549">
        <v>19</v>
      </c>
      <c r="S10928" s="548"/>
      <c r="T10928" s="548"/>
      <c r="U10928" s="99"/>
    </row>
    <row r="10929" spans="1:21" ht="19.5" customHeight="1">
      <c r="A10929" s="545">
        <v>105887</v>
      </c>
      <c r="B10929" s="545" t="s">
        <v>3435</v>
      </c>
      <c r="C10929" s="545" t="s">
        <v>216</v>
      </c>
      <c r="D10929" s="546">
        <v>46052</v>
      </c>
      <c r="E10929" s="171" t="str">
        <f t="shared" si="170"/>
        <v>2026</v>
      </c>
      <c r="F10929" s="547">
        <v>5437533</v>
      </c>
      <c r="G10929" s="548">
        <v>0.19</v>
      </c>
      <c r="H10929" s="547">
        <v>4569355.46</v>
      </c>
      <c r="I10929" s="545" t="s">
        <v>12758</v>
      </c>
      <c r="J10929" s="545" t="s">
        <v>13307</v>
      </c>
      <c r="K10929" s="545" t="s">
        <v>13413</v>
      </c>
      <c r="L10929" s="545" t="s">
        <v>13413</v>
      </c>
      <c r="M10929" s="548" t="s">
        <v>13758</v>
      </c>
      <c r="N10929" s="545" t="s">
        <v>13413</v>
      </c>
      <c r="O10929" s="545" t="s">
        <v>13413</v>
      </c>
      <c r="P10929" s="549">
        <v>8580</v>
      </c>
      <c r="Q10929" s="549">
        <v>1</v>
      </c>
      <c r="R10929" s="549">
        <v>164</v>
      </c>
      <c r="S10929" s="548">
        <v>2228</v>
      </c>
      <c r="T10929" s="548"/>
      <c r="U10929" s="99"/>
    </row>
    <row r="10930" spans="1:21" ht="19.5" customHeight="1">
      <c r="A10930" s="545">
        <v>105888</v>
      </c>
      <c r="B10930" s="545" t="s">
        <v>1846</v>
      </c>
      <c r="C10930" s="545" t="s">
        <v>216</v>
      </c>
      <c r="D10930" s="546"/>
      <c r="E10930" s="171" t="str">
        <f t="shared" si="170"/>
        <v>1900</v>
      </c>
      <c r="F10930" s="547">
        <v>0</v>
      </c>
      <c r="G10930" s="548">
        <v>0</v>
      </c>
      <c r="H10930" s="547">
        <v>0</v>
      </c>
      <c r="I10930" s="545" t="s">
        <v>12686</v>
      </c>
      <c r="J10930" s="545"/>
      <c r="K10930" s="545" t="s">
        <v>13413</v>
      </c>
      <c r="L10930" s="545" t="s">
        <v>13413</v>
      </c>
      <c r="M10930" s="548" t="s">
        <v>13758</v>
      </c>
      <c r="N10930" s="545" t="s">
        <v>13413</v>
      </c>
      <c r="O10930" s="545" t="s">
        <v>13413</v>
      </c>
      <c r="P10930" s="549">
        <v>8581</v>
      </c>
      <c r="Q10930" s="549">
        <v>1</v>
      </c>
      <c r="R10930" s="549">
        <v>131</v>
      </c>
      <c r="S10930" s="548"/>
      <c r="T10930" s="548"/>
      <c r="U10930" s="99"/>
    </row>
    <row r="10931" spans="1:21" ht="19.5" customHeight="1">
      <c r="A10931" s="545">
        <v>105889</v>
      </c>
      <c r="B10931" s="545" t="s">
        <v>6586</v>
      </c>
      <c r="C10931" s="545" t="s">
        <v>216</v>
      </c>
      <c r="D10931" s="546">
        <v>44589</v>
      </c>
      <c r="E10931" s="171" t="str">
        <f t="shared" si="170"/>
        <v>2022</v>
      </c>
      <c r="F10931" s="547">
        <v>21496.01</v>
      </c>
      <c r="G10931" s="548">
        <v>0.19</v>
      </c>
      <c r="H10931" s="547">
        <v>18063.87</v>
      </c>
      <c r="I10931" s="545" t="s">
        <v>12637</v>
      </c>
      <c r="J10931" s="545" t="s">
        <v>13297</v>
      </c>
      <c r="K10931" s="545" t="s">
        <v>19890</v>
      </c>
      <c r="L10931" s="545" t="s">
        <v>13413</v>
      </c>
      <c r="M10931" s="548" t="s">
        <v>13758</v>
      </c>
      <c r="N10931" s="545" t="s">
        <v>22863</v>
      </c>
      <c r="O10931" s="545" t="s">
        <v>13413</v>
      </c>
      <c r="P10931" s="549">
        <v>8582</v>
      </c>
      <c r="Q10931" s="549">
        <v>1</v>
      </c>
      <c r="R10931" s="549">
        <v>13</v>
      </c>
      <c r="S10931" s="548">
        <v>2257</v>
      </c>
      <c r="T10931" s="548">
        <v>1894</v>
      </c>
      <c r="U10931" s="99"/>
    </row>
    <row r="10932" spans="1:21" ht="19.5" customHeight="1">
      <c r="A10932" s="545">
        <v>105890</v>
      </c>
      <c r="B10932" s="545" t="s">
        <v>6585</v>
      </c>
      <c r="C10932" s="545" t="s">
        <v>216</v>
      </c>
      <c r="D10932" s="546">
        <v>44589</v>
      </c>
      <c r="E10932" s="171" t="str">
        <f t="shared" si="170"/>
        <v>2022</v>
      </c>
      <c r="F10932" s="547">
        <v>18619</v>
      </c>
      <c r="G10932" s="548">
        <v>0.19</v>
      </c>
      <c r="H10932" s="547">
        <v>15646.22</v>
      </c>
      <c r="I10932" s="545" t="s">
        <v>12637</v>
      </c>
      <c r="J10932" s="545" t="s">
        <v>13297</v>
      </c>
      <c r="K10932" s="545" t="s">
        <v>19891</v>
      </c>
      <c r="L10932" s="545" t="s">
        <v>13413</v>
      </c>
      <c r="M10932" s="548" t="s">
        <v>13758</v>
      </c>
      <c r="N10932" s="545" t="s">
        <v>22863</v>
      </c>
      <c r="O10932" s="545" t="s">
        <v>13413</v>
      </c>
      <c r="P10932" s="549">
        <v>8583</v>
      </c>
      <c r="Q10932" s="549">
        <v>1</v>
      </c>
      <c r="R10932" s="549">
        <v>13</v>
      </c>
      <c r="S10932" s="548">
        <v>2257</v>
      </c>
      <c r="T10932" s="548">
        <v>1894</v>
      </c>
      <c r="U10932" s="99"/>
    </row>
    <row r="10933" spans="1:21" ht="19.5" customHeight="1">
      <c r="A10933" s="545">
        <v>105891</v>
      </c>
      <c r="B10933" s="545" t="s">
        <v>6634</v>
      </c>
      <c r="C10933" s="545" t="s">
        <v>216</v>
      </c>
      <c r="D10933" s="546">
        <v>44601</v>
      </c>
      <c r="E10933" s="171" t="str">
        <f t="shared" si="170"/>
        <v>2022</v>
      </c>
      <c r="F10933" s="547">
        <v>17110</v>
      </c>
      <c r="G10933" s="548">
        <v>0.19</v>
      </c>
      <c r="H10933" s="547">
        <v>14378.15</v>
      </c>
      <c r="I10933" s="545" t="s">
        <v>12973</v>
      </c>
      <c r="J10933" s="545" t="s">
        <v>13297</v>
      </c>
      <c r="K10933" s="545" t="s">
        <v>19892</v>
      </c>
      <c r="L10933" s="545" t="s">
        <v>13413</v>
      </c>
      <c r="M10933" s="548" t="s">
        <v>13758</v>
      </c>
      <c r="N10933" s="545" t="s">
        <v>13413</v>
      </c>
      <c r="O10933" s="545" t="s">
        <v>13413</v>
      </c>
      <c r="P10933" s="549">
        <v>8584</v>
      </c>
      <c r="Q10933" s="549">
        <v>1</v>
      </c>
      <c r="R10933" s="549">
        <v>59</v>
      </c>
      <c r="S10933" s="548">
        <v>2257</v>
      </c>
      <c r="T10933" s="548"/>
      <c r="U10933" s="99"/>
    </row>
    <row r="10934" spans="1:21" ht="19.5" customHeight="1">
      <c r="A10934" s="545">
        <v>105892</v>
      </c>
      <c r="B10934" s="545" t="s">
        <v>2175</v>
      </c>
      <c r="C10934" s="545" t="s">
        <v>216</v>
      </c>
      <c r="D10934" s="546">
        <v>44601</v>
      </c>
      <c r="E10934" s="171" t="str">
        <f t="shared" si="170"/>
        <v>2022</v>
      </c>
      <c r="F10934" s="547">
        <v>11570</v>
      </c>
      <c r="G10934" s="548">
        <v>0.19</v>
      </c>
      <c r="H10934" s="547">
        <v>9722.69</v>
      </c>
      <c r="I10934" s="545" t="s">
        <v>12686</v>
      </c>
      <c r="J10934" s="545" t="s">
        <v>13297</v>
      </c>
      <c r="K10934" s="545" t="s">
        <v>13413</v>
      </c>
      <c r="L10934" s="545" t="s">
        <v>13413</v>
      </c>
      <c r="M10934" s="548" t="s">
        <v>13758</v>
      </c>
      <c r="N10934" s="545" t="s">
        <v>22863</v>
      </c>
      <c r="O10934" s="545" t="s">
        <v>13413</v>
      </c>
      <c r="P10934" s="549">
        <v>8585</v>
      </c>
      <c r="Q10934" s="549">
        <v>1</v>
      </c>
      <c r="R10934" s="549">
        <v>131</v>
      </c>
      <c r="S10934" s="548">
        <v>2257</v>
      </c>
      <c r="T10934" s="548">
        <v>1894</v>
      </c>
      <c r="U10934" s="99"/>
    </row>
    <row r="10935" spans="1:21" ht="19.5" customHeight="1">
      <c r="A10935" s="545">
        <v>105893</v>
      </c>
      <c r="B10935" s="545" t="s">
        <v>2153</v>
      </c>
      <c r="C10935" s="545" t="s">
        <v>216</v>
      </c>
      <c r="D10935" s="546"/>
      <c r="E10935" s="171" t="str">
        <f t="shared" si="170"/>
        <v>1900</v>
      </c>
      <c r="F10935" s="547">
        <v>0</v>
      </c>
      <c r="G10935" s="548">
        <v>0</v>
      </c>
      <c r="H10935" s="547">
        <v>0</v>
      </c>
      <c r="I10935" s="545" t="s">
        <v>12637</v>
      </c>
      <c r="J10935" s="545"/>
      <c r="K10935" s="545" t="s">
        <v>13413</v>
      </c>
      <c r="L10935" s="545" t="s">
        <v>13413</v>
      </c>
      <c r="M10935" s="548" t="s">
        <v>13758</v>
      </c>
      <c r="N10935" s="545" t="s">
        <v>22863</v>
      </c>
      <c r="O10935" s="545" t="s">
        <v>13413</v>
      </c>
      <c r="P10935" s="549">
        <v>8586</v>
      </c>
      <c r="Q10935" s="549">
        <v>1</v>
      </c>
      <c r="R10935" s="549">
        <v>13</v>
      </c>
      <c r="S10935" s="548"/>
      <c r="T10935" s="548">
        <v>1894</v>
      </c>
      <c r="U10935" s="99"/>
    </row>
    <row r="10936" spans="1:21" ht="19.5" customHeight="1">
      <c r="A10936" s="545">
        <v>105894</v>
      </c>
      <c r="B10936" s="545" t="s">
        <v>2338</v>
      </c>
      <c r="C10936" s="545" t="s">
        <v>216</v>
      </c>
      <c r="D10936" s="546"/>
      <c r="E10936" s="171" t="str">
        <f t="shared" si="170"/>
        <v>1900</v>
      </c>
      <c r="F10936" s="547">
        <v>0</v>
      </c>
      <c r="G10936" s="548">
        <v>0</v>
      </c>
      <c r="H10936" s="547">
        <v>0</v>
      </c>
      <c r="I10936" s="545" t="s">
        <v>12637</v>
      </c>
      <c r="J10936" s="545"/>
      <c r="K10936" s="545" t="s">
        <v>13413</v>
      </c>
      <c r="L10936" s="545" t="s">
        <v>13413</v>
      </c>
      <c r="M10936" s="548" t="s">
        <v>13758</v>
      </c>
      <c r="N10936" s="545" t="s">
        <v>22863</v>
      </c>
      <c r="O10936" s="545" t="s">
        <v>13413</v>
      </c>
      <c r="P10936" s="549">
        <v>8587</v>
      </c>
      <c r="Q10936" s="549">
        <v>1</v>
      </c>
      <c r="R10936" s="549">
        <v>13</v>
      </c>
      <c r="S10936" s="548"/>
      <c r="T10936" s="548">
        <v>1894</v>
      </c>
      <c r="U10936" s="99"/>
    </row>
    <row r="10937" spans="1:21" ht="19.5" customHeight="1">
      <c r="A10937" s="545">
        <v>105895</v>
      </c>
      <c r="B10937" s="545" t="s">
        <v>3221</v>
      </c>
      <c r="C10937" s="545" t="s">
        <v>221</v>
      </c>
      <c r="D10937" s="546"/>
      <c r="E10937" s="171" t="str">
        <f t="shared" si="170"/>
        <v>1900</v>
      </c>
      <c r="F10937" s="547">
        <v>0</v>
      </c>
      <c r="G10937" s="548">
        <v>0</v>
      </c>
      <c r="H10937" s="547">
        <v>0</v>
      </c>
      <c r="I10937" s="545" t="s">
        <v>12663</v>
      </c>
      <c r="J10937" s="545"/>
      <c r="K10937" s="545" t="s">
        <v>19893</v>
      </c>
      <c r="L10937" s="545" t="s">
        <v>13413</v>
      </c>
      <c r="M10937" s="548" t="s">
        <v>13843</v>
      </c>
      <c r="N10937" s="545" t="s">
        <v>13413</v>
      </c>
      <c r="O10937" s="545" t="s">
        <v>13413</v>
      </c>
      <c r="P10937" s="549">
        <v>8588</v>
      </c>
      <c r="Q10937" s="549">
        <v>5</v>
      </c>
      <c r="R10937" s="549">
        <v>21</v>
      </c>
      <c r="S10937" s="548"/>
      <c r="T10937" s="548"/>
      <c r="U10937" s="99"/>
    </row>
    <row r="10938" spans="1:21" ht="19.5" customHeight="1">
      <c r="A10938" s="545">
        <v>105896</v>
      </c>
      <c r="B10938" s="545" t="s">
        <v>1442</v>
      </c>
      <c r="C10938" s="545" t="s">
        <v>209</v>
      </c>
      <c r="D10938" s="546"/>
      <c r="E10938" s="171" t="str">
        <f t="shared" si="170"/>
        <v>1900</v>
      </c>
      <c r="F10938" s="547">
        <v>0</v>
      </c>
      <c r="G10938" s="548">
        <v>0</v>
      </c>
      <c r="H10938" s="547">
        <v>0</v>
      </c>
      <c r="I10938" s="545" t="s">
        <v>12701</v>
      </c>
      <c r="J10938" s="545"/>
      <c r="K10938" s="545" t="s">
        <v>13413</v>
      </c>
      <c r="L10938" s="545" t="s">
        <v>13413</v>
      </c>
      <c r="M10938" s="548" t="s">
        <v>13758</v>
      </c>
      <c r="N10938" s="545" t="s">
        <v>13413</v>
      </c>
      <c r="O10938" s="545" t="s">
        <v>13413</v>
      </c>
      <c r="P10938" s="549">
        <v>8589</v>
      </c>
      <c r="Q10938" s="549">
        <v>1</v>
      </c>
      <c r="R10938" s="549">
        <v>10</v>
      </c>
      <c r="S10938" s="548"/>
      <c r="T10938" s="548"/>
      <c r="U10938" s="99"/>
    </row>
    <row r="10939" spans="1:21" ht="19.5" customHeight="1">
      <c r="A10939" s="545">
        <v>105897</v>
      </c>
      <c r="B10939" s="545" t="s">
        <v>1439</v>
      </c>
      <c r="C10939" s="545" t="s">
        <v>209</v>
      </c>
      <c r="D10939" s="546"/>
      <c r="E10939" s="171" t="str">
        <f t="shared" si="170"/>
        <v>1900</v>
      </c>
      <c r="F10939" s="547">
        <v>0</v>
      </c>
      <c r="G10939" s="548">
        <v>0</v>
      </c>
      <c r="H10939" s="547">
        <v>0</v>
      </c>
      <c r="I10939" s="545" t="s">
        <v>12701</v>
      </c>
      <c r="J10939" s="545"/>
      <c r="K10939" s="545" t="s">
        <v>13413</v>
      </c>
      <c r="L10939" s="545" t="s">
        <v>13413</v>
      </c>
      <c r="M10939" s="548" t="s">
        <v>13758</v>
      </c>
      <c r="N10939" s="545" t="s">
        <v>13413</v>
      </c>
      <c r="O10939" s="545" t="s">
        <v>13413</v>
      </c>
      <c r="P10939" s="549">
        <v>8590</v>
      </c>
      <c r="Q10939" s="549">
        <v>1</v>
      </c>
      <c r="R10939" s="549">
        <v>10</v>
      </c>
      <c r="S10939" s="548"/>
      <c r="T10939" s="548"/>
      <c r="U10939" s="99"/>
    </row>
    <row r="10940" spans="1:21" ht="19.5" customHeight="1">
      <c r="A10940" s="545">
        <v>105898</v>
      </c>
      <c r="B10940" s="545" t="s">
        <v>9537</v>
      </c>
      <c r="C10940" s="545" t="s">
        <v>216</v>
      </c>
      <c r="D10940" s="546"/>
      <c r="E10940" s="171" t="str">
        <f t="shared" si="170"/>
        <v>1900</v>
      </c>
      <c r="F10940" s="547">
        <v>0</v>
      </c>
      <c r="G10940" s="548">
        <v>0</v>
      </c>
      <c r="H10940" s="547">
        <v>0</v>
      </c>
      <c r="I10940" s="545" t="s">
        <v>12961</v>
      </c>
      <c r="J10940" s="545"/>
      <c r="K10940" s="545" t="s">
        <v>19894</v>
      </c>
      <c r="L10940" s="545" t="s">
        <v>13413</v>
      </c>
      <c r="M10940" s="548" t="s">
        <v>13843</v>
      </c>
      <c r="N10940" s="545" t="s">
        <v>13413</v>
      </c>
      <c r="O10940" s="545" t="s">
        <v>13413</v>
      </c>
      <c r="P10940" s="549">
        <v>8591</v>
      </c>
      <c r="Q10940" s="549">
        <v>5</v>
      </c>
      <c r="R10940" s="549">
        <v>52</v>
      </c>
      <c r="S10940" s="548"/>
      <c r="T10940" s="548"/>
      <c r="U10940" s="99"/>
    </row>
    <row r="10941" spans="1:21" ht="19.5" customHeight="1">
      <c r="A10941" s="545">
        <v>105899</v>
      </c>
      <c r="B10941" s="545" t="s">
        <v>4012</v>
      </c>
      <c r="C10941" s="545" t="s">
        <v>216</v>
      </c>
      <c r="D10941" s="546"/>
      <c r="E10941" s="171" t="str">
        <f t="shared" si="170"/>
        <v>1900</v>
      </c>
      <c r="F10941" s="547">
        <v>0</v>
      </c>
      <c r="G10941" s="548">
        <v>0</v>
      </c>
      <c r="H10941" s="547">
        <v>0</v>
      </c>
      <c r="I10941" s="545" t="s">
        <v>12961</v>
      </c>
      <c r="J10941" s="545"/>
      <c r="K10941" s="545" t="s">
        <v>19895</v>
      </c>
      <c r="L10941" s="545" t="s">
        <v>13413</v>
      </c>
      <c r="M10941" s="548" t="s">
        <v>13843</v>
      </c>
      <c r="N10941" s="545" t="s">
        <v>13413</v>
      </c>
      <c r="O10941" s="545" t="s">
        <v>13413</v>
      </c>
      <c r="P10941" s="549">
        <v>8592</v>
      </c>
      <c r="Q10941" s="549">
        <v>5</v>
      </c>
      <c r="R10941" s="549">
        <v>52</v>
      </c>
      <c r="S10941" s="548"/>
      <c r="T10941" s="548"/>
      <c r="U10941" s="99"/>
    </row>
    <row r="10942" spans="1:21" ht="19.5" customHeight="1">
      <c r="A10942" s="545">
        <v>105900</v>
      </c>
      <c r="B10942" s="545" t="s">
        <v>4008</v>
      </c>
      <c r="C10942" s="545" t="s">
        <v>216</v>
      </c>
      <c r="D10942" s="546"/>
      <c r="E10942" s="171" t="str">
        <f t="shared" si="170"/>
        <v>1900</v>
      </c>
      <c r="F10942" s="547">
        <v>0</v>
      </c>
      <c r="G10942" s="548">
        <v>0</v>
      </c>
      <c r="H10942" s="547">
        <v>0</v>
      </c>
      <c r="I10942" s="545" t="s">
        <v>12961</v>
      </c>
      <c r="J10942" s="545"/>
      <c r="K10942" s="545" t="s">
        <v>19896</v>
      </c>
      <c r="L10942" s="545" t="s">
        <v>13413</v>
      </c>
      <c r="M10942" s="548" t="s">
        <v>13843</v>
      </c>
      <c r="N10942" s="545" t="s">
        <v>13413</v>
      </c>
      <c r="O10942" s="545" t="s">
        <v>13413</v>
      </c>
      <c r="P10942" s="549">
        <v>8593</v>
      </c>
      <c r="Q10942" s="549">
        <v>5</v>
      </c>
      <c r="R10942" s="549">
        <v>52</v>
      </c>
      <c r="S10942" s="548"/>
      <c r="T10942" s="548"/>
      <c r="U10942" s="99"/>
    </row>
    <row r="10943" spans="1:21" ht="19.5" customHeight="1">
      <c r="A10943" s="545">
        <v>105901</v>
      </c>
      <c r="B10943" s="545" t="s">
        <v>9536</v>
      </c>
      <c r="C10943" s="545" t="s">
        <v>216</v>
      </c>
      <c r="D10943" s="546"/>
      <c r="E10943" s="171" t="str">
        <f t="shared" si="170"/>
        <v>1900</v>
      </c>
      <c r="F10943" s="547">
        <v>0</v>
      </c>
      <c r="G10943" s="548">
        <v>0</v>
      </c>
      <c r="H10943" s="547">
        <v>0</v>
      </c>
      <c r="I10943" s="545" t="s">
        <v>12686</v>
      </c>
      <c r="J10943" s="545"/>
      <c r="K10943" s="545" t="s">
        <v>19897</v>
      </c>
      <c r="L10943" s="545" t="s">
        <v>13413</v>
      </c>
      <c r="M10943" s="548" t="s">
        <v>13758</v>
      </c>
      <c r="N10943" s="545" t="s">
        <v>13413</v>
      </c>
      <c r="O10943" s="545" t="s">
        <v>13413</v>
      </c>
      <c r="P10943" s="549">
        <v>8594</v>
      </c>
      <c r="Q10943" s="549">
        <v>1</v>
      </c>
      <c r="R10943" s="549">
        <v>131</v>
      </c>
      <c r="S10943" s="548"/>
      <c r="T10943" s="548"/>
      <c r="U10943" s="99"/>
    </row>
    <row r="10944" spans="1:21" ht="19.5" customHeight="1">
      <c r="A10944" s="545">
        <v>105902</v>
      </c>
      <c r="B10944" s="545" t="s">
        <v>3852</v>
      </c>
      <c r="C10944" s="545" t="s">
        <v>221</v>
      </c>
      <c r="D10944" s="546"/>
      <c r="E10944" s="171" t="str">
        <f t="shared" si="170"/>
        <v>1900</v>
      </c>
      <c r="F10944" s="547">
        <v>0</v>
      </c>
      <c r="G10944" s="548">
        <v>0</v>
      </c>
      <c r="H10944" s="547">
        <v>0</v>
      </c>
      <c r="I10944" s="545" t="s">
        <v>12778</v>
      </c>
      <c r="J10944" s="545"/>
      <c r="K10944" s="545" t="s">
        <v>19898</v>
      </c>
      <c r="L10944" s="545" t="s">
        <v>13413</v>
      </c>
      <c r="M10944" s="548" t="s">
        <v>13758</v>
      </c>
      <c r="N10944" s="545" t="s">
        <v>13413</v>
      </c>
      <c r="O10944" s="545" t="s">
        <v>13413</v>
      </c>
      <c r="P10944" s="549">
        <v>8595</v>
      </c>
      <c r="Q10944" s="549">
        <v>1</v>
      </c>
      <c r="R10944" s="549">
        <v>173</v>
      </c>
      <c r="S10944" s="548"/>
      <c r="T10944" s="548"/>
      <c r="U10944" s="99"/>
    </row>
    <row r="10945" spans="1:21" ht="19.5" customHeight="1">
      <c r="A10945" s="545">
        <v>105903</v>
      </c>
      <c r="B10945" s="545" t="s">
        <v>9535</v>
      </c>
      <c r="C10945" s="545" t="s">
        <v>216</v>
      </c>
      <c r="D10945" s="546"/>
      <c r="E10945" s="171" t="str">
        <f t="shared" si="170"/>
        <v>1900</v>
      </c>
      <c r="F10945" s="547">
        <v>0</v>
      </c>
      <c r="G10945" s="548">
        <v>0</v>
      </c>
      <c r="H10945" s="547">
        <v>0</v>
      </c>
      <c r="I10945" s="545" t="s">
        <v>12961</v>
      </c>
      <c r="J10945" s="545"/>
      <c r="K10945" s="545" t="s">
        <v>19899</v>
      </c>
      <c r="L10945" s="545" t="s">
        <v>13413</v>
      </c>
      <c r="M10945" s="548" t="s">
        <v>13843</v>
      </c>
      <c r="N10945" s="545" t="s">
        <v>13413</v>
      </c>
      <c r="O10945" s="545" t="s">
        <v>13413</v>
      </c>
      <c r="P10945" s="549">
        <v>8596</v>
      </c>
      <c r="Q10945" s="549">
        <v>5</v>
      </c>
      <c r="R10945" s="549">
        <v>52</v>
      </c>
      <c r="S10945" s="548"/>
      <c r="T10945" s="548"/>
      <c r="U10945" s="99"/>
    </row>
    <row r="10946" spans="1:21" ht="19.5" customHeight="1">
      <c r="A10946" s="545">
        <v>105904</v>
      </c>
      <c r="B10946" s="545" t="s">
        <v>9534</v>
      </c>
      <c r="C10946" s="545" t="s">
        <v>216</v>
      </c>
      <c r="D10946" s="546"/>
      <c r="E10946" s="171" t="str">
        <f t="shared" si="170"/>
        <v>1900</v>
      </c>
      <c r="F10946" s="547">
        <v>0</v>
      </c>
      <c r="G10946" s="548">
        <v>0</v>
      </c>
      <c r="H10946" s="547">
        <v>0</v>
      </c>
      <c r="I10946" s="545" t="s">
        <v>12657</v>
      </c>
      <c r="J10946" s="545"/>
      <c r="K10946" s="545" t="s">
        <v>13413</v>
      </c>
      <c r="L10946" s="545" t="s">
        <v>13413</v>
      </c>
      <c r="M10946" s="548" t="s">
        <v>13758</v>
      </c>
      <c r="N10946" s="545" t="s">
        <v>13413</v>
      </c>
      <c r="O10946" s="545" t="s">
        <v>13413</v>
      </c>
      <c r="P10946" s="549">
        <v>8597</v>
      </c>
      <c r="Q10946" s="549">
        <v>1</v>
      </c>
      <c r="R10946" s="549">
        <v>153</v>
      </c>
      <c r="S10946" s="548"/>
      <c r="T10946" s="548"/>
      <c r="U10946" s="99"/>
    </row>
    <row r="10947" spans="1:21" ht="19.5" customHeight="1">
      <c r="A10947" s="545">
        <v>105907</v>
      </c>
      <c r="B10947" s="545" t="s">
        <v>4257</v>
      </c>
      <c r="C10947" s="545" t="s">
        <v>216</v>
      </c>
      <c r="D10947" s="546">
        <v>43801</v>
      </c>
      <c r="E10947" s="171" t="str">
        <f t="shared" si="170"/>
        <v>2019</v>
      </c>
      <c r="F10947" s="547">
        <v>31320.799999999999</v>
      </c>
      <c r="G10947" s="548">
        <v>0.19</v>
      </c>
      <c r="H10947" s="547">
        <v>26320</v>
      </c>
      <c r="I10947" s="545" t="s">
        <v>12973</v>
      </c>
      <c r="J10947" s="545" t="s">
        <v>13397</v>
      </c>
      <c r="K10947" s="545" t="s">
        <v>19900</v>
      </c>
      <c r="L10947" s="545" t="s">
        <v>13413</v>
      </c>
      <c r="M10947" s="548" t="s">
        <v>13758</v>
      </c>
      <c r="N10947" s="545" t="s">
        <v>13413</v>
      </c>
      <c r="O10947" s="545" t="s">
        <v>13413</v>
      </c>
      <c r="P10947" s="549">
        <v>8600</v>
      </c>
      <c r="Q10947" s="549">
        <v>1</v>
      </c>
      <c r="R10947" s="549">
        <v>59</v>
      </c>
      <c r="S10947" s="548">
        <v>468</v>
      </c>
      <c r="T10947" s="548"/>
      <c r="U10947" s="99"/>
    </row>
    <row r="10948" spans="1:21" ht="19.5" customHeight="1">
      <c r="A10948" s="545">
        <v>105909</v>
      </c>
      <c r="B10948" s="545" t="s">
        <v>4148</v>
      </c>
      <c r="C10948" s="545" t="s">
        <v>216</v>
      </c>
      <c r="D10948" s="546"/>
      <c r="E10948" s="171" t="str">
        <f t="shared" ref="E10948:E11011" si="171">TEXT(D10948,"YYYY")</f>
        <v>1900</v>
      </c>
      <c r="F10948" s="547">
        <v>0</v>
      </c>
      <c r="G10948" s="548">
        <v>0</v>
      </c>
      <c r="H10948" s="547">
        <v>0</v>
      </c>
      <c r="I10948" s="545" t="s">
        <v>12973</v>
      </c>
      <c r="J10948" s="545"/>
      <c r="K10948" s="545" t="s">
        <v>19901</v>
      </c>
      <c r="L10948" s="545" t="s">
        <v>13413</v>
      </c>
      <c r="M10948" s="548" t="s">
        <v>13758</v>
      </c>
      <c r="N10948" s="545" t="s">
        <v>13413</v>
      </c>
      <c r="O10948" s="545" t="s">
        <v>13413</v>
      </c>
      <c r="P10948" s="549">
        <v>8602</v>
      </c>
      <c r="Q10948" s="549">
        <v>1</v>
      </c>
      <c r="R10948" s="549">
        <v>59</v>
      </c>
      <c r="S10948" s="548"/>
      <c r="T10948" s="548"/>
      <c r="U10948" s="99"/>
    </row>
    <row r="10949" spans="1:21" ht="19.5" customHeight="1">
      <c r="A10949" s="545">
        <v>105910</v>
      </c>
      <c r="B10949" s="545" t="s">
        <v>4298</v>
      </c>
      <c r="C10949" s="545" t="s">
        <v>216</v>
      </c>
      <c r="D10949" s="546">
        <v>43801</v>
      </c>
      <c r="E10949" s="171" t="str">
        <f t="shared" si="171"/>
        <v>2019</v>
      </c>
      <c r="F10949" s="547">
        <v>1739.99</v>
      </c>
      <c r="G10949" s="548">
        <v>0.19</v>
      </c>
      <c r="H10949" s="547">
        <v>1462.18</v>
      </c>
      <c r="I10949" s="545" t="s">
        <v>12973</v>
      </c>
      <c r="J10949" s="545" t="s">
        <v>13397</v>
      </c>
      <c r="K10949" s="545" t="s">
        <v>19902</v>
      </c>
      <c r="L10949" s="545" t="s">
        <v>13413</v>
      </c>
      <c r="M10949" s="548" t="s">
        <v>13758</v>
      </c>
      <c r="N10949" s="545" t="s">
        <v>13413</v>
      </c>
      <c r="O10949" s="545" t="s">
        <v>13413</v>
      </c>
      <c r="P10949" s="549">
        <v>8603</v>
      </c>
      <c r="Q10949" s="549">
        <v>1</v>
      </c>
      <c r="R10949" s="549">
        <v>59</v>
      </c>
      <c r="S10949" s="548">
        <v>468</v>
      </c>
      <c r="T10949" s="548"/>
      <c r="U10949" s="99"/>
    </row>
    <row r="10950" spans="1:21" ht="19.5" customHeight="1">
      <c r="A10950" s="545">
        <v>105913</v>
      </c>
      <c r="B10950" s="545" t="s">
        <v>4390</v>
      </c>
      <c r="C10950" s="545" t="s">
        <v>216</v>
      </c>
      <c r="D10950" s="546"/>
      <c r="E10950" s="171" t="str">
        <f t="shared" si="171"/>
        <v>1900</v>
      </c>
      <c r="F10950" s="547">
        <v>0</v>
      </c>
      <c r="G10950" s="548">
        <v>0</v>
      </c>
      <c r="H10950" s="547">
        <v>0</v>
      </c>
      <c r="I10950" s="545" t="s">
        <v>12973</v>
      </c>
      <c r="J10950" s="545"/>
      <c r="K10950" s="545" t="s">
        <v>13413</v>
      </c>
      <c r="L10950" s="545" t="s">
        <v>13413</v>
      </c>
      <c r="M10950" s="548" t="s">
        <v>13758</v>
      </c>
      <c r="N10950" s="545" t="s">
        <v>13413</v>
      </c>
      <c r="O10950" s="545" t="s">
        <v>13413</v>
      </c>
      <c r="P10950" s="549">
        <v>8606</v>
      </c>
      <c r="Q10950" s="549">
        <v>1</v>
      </c>
      <c r="R10950" s="549">
        <v>59</v>
      </c>
      <c r="S10950" s="548"/>
      <c r="T10950" s="548"/>
      <c r="U10950" s="99"/>
    </row>
    <row r="10951" spans="1:21" ht="19.5" customHeight="1">
      <c r="A10951" s="545">
        <v>105914</v>
      </c>
      <c r="B10951" s="545" t="s">
        <v>1930</v>
      </c>
      <c r="C10951" s="545" t="s">
        <v>209</v>
      </c>
      <c r="D10951" s="546"/>
      <c r="E10951" s="171" t="str">
        <f t="shared" si="171"/>
        <v>1900</v>
      </c>
      <c r="F10951" s="547">
        <v>0</v>
      </c>
      <c r="G10951" s="548">
        <v>0</v>
      </c>
      <c r="H10951" s="547">
        <v>0</v>
      </c>
      <c r="I10951" s="545" t="s">
        <v>12637</v>
      </c>
      <c r="J10951" s="545"/>
      <c r="K10951" s="545" t="s">
        <v>13413</v>
      </c>
      <c r="L10951" s="545" t="s">
        <v>13413</v>
      </c>
      <c r="M10951" s="548" t="s">
        <v>13758</v>
      </c>
      <c r="N10951" s="545" t="s">
        <v>22864</v>
      </c>
      <c r="O10951" s="545" t="s">
        <v>13413</v>
      </c>
      <c r="P10951" s="549">
        <v>8607</v>
      </c>
      <c r="Q10951" s="549">
        <v>1</v>
      </c>
      <c r="R10951" s="549">
        <v>13</v>
      </c>
      <c r="S10951" s="548"/>
      <c r="T10951" s="548">
        <v>615</v>
      </c>
      <c r="U10951" s="99"/>
    </row>
    <row r="10952" spans="1:21" ht="19.5" customHeight="1">
      <c r="A10952" s="545">
        <v>105915</v>
      </c>
      <c r="B10952" s="545" t="s">
        <v>7908</v>
      </c>
      <c r="C10952" s="545" t="s">
        <v>209</v>
      </c>
      <c r="D10952" s="546">
        <v>44589</v>
      </c>
      <c r="E10952" s="171" t="str">
        <f t="shared" si="171"/>
        <v>2022</v>
      </c>
      <c r="F10952" s="547">
        <v>33756</v>
      </c>
      <c r="G10952" s="548">
        <v>0.19</v>
      </c>
      <c r="H10952" s="547">
        <v>28366.39</v>
      </c>
      <c r="I10952" s="545" t="s">
        <v>12637</v>
      </c>
      <c r="J10952" s="545" t="s">
        <v>13297</v>
      </c>
      <c r="K10952" s="545" t="s">
        <v>19903</v>
      </c>
      <c r="L10952" s="545" t="s">
        <v>13413</v>
      </c>
      <c r="M10952" s="548" t="s">
        <v>13758</v>
      </c>
      <c r="N10952" s="545" t="s">
        <v>22865</v>
      </c>
      <c r="O10952" s="545" t="s">
        <v>13413</v>
      </c>
      <c r="P10952" s="549">
        <v>8608</v>
      </c>
      <c r="Q10952" s="549">
        <v>1</v>
      </c>
      <c r="R10952" s="549">
        <v>13</v>
      </c>
      <c r="S10952" s="548">
        <v>2257</v>
      </c>
      <c r="T10952" s="548">
        <v>704</v>
      </c>
      <c r="U10952" s="99"/>
    </row>
    <row r="10953" spans="1:21" ht="19.5" customHeight="1">
      <c r="A10953" s="545">
        <v>105916</v>
      </c>
      <c r="B10953" s="545" t="s">
        <v>2721</v>
      </c>
      <c r="C10953" s="545" t="s">
        <v>216</v>
      </c>
      <c r="D10953" s="546"/>
      <c r="E10953" s="171" t="str">
        <f t="shared" si="171"/>
        <v>1900</v>
      </c>
      <c r="F10953" s="547">
        <v>0</v>
      </c>
      <c r="G10953" s="548">
        <v>0</v>
      </c>
      <c r="H10953" s="547">
        <v>0</v>
      </c>
      <c r="I10953" s="545" t="s">
        <v>12675</v>
      </c>
      <c r="J10953" s="545"/>
      <c r="K10953" s="545" t="s">
        <v>13413</v>
      </c>
      <c r="L10953" s="545" t="s">
        <v>13413</v>
      </c>
      <c r="M10953" s="548" t="s">
        <v>13758</v>
      </c>
      <c r="N10953" s="545" t="s">
        <v>13413</v>
      </c>
      <c r="O10953" s="545" t="s">
        <v>13413</v>
      </c>
      <c r="P10953" s="549">
        <v>8609</v>
      </c>
      <c r="Q10953" s="549">
        <v>1</v>
      </c>
      <c r="R10953" s="549">
        <v>15</v>
      </c>
      <c r="S10953" s="548"/>
      <c r="T10953" s="548"/>
      <c r="U10953" s="99"/>
    </row>
    <row r="10954" spans="1:21" ht="19.5" customHeight="1">
      <c r="A10954" s="545">
        <v>105917</v>
      </c>
      <c r="B10954" s="545" t="s">
        <v>9533</v>
      </c>
      <c r="C10954" s="545" t="s">
        <v>216</v>
      </c>
      <c r="D10954" s="546"/>
      <c r="E10954" s="171" t="str">
        <f t="shared" si="171"/>
        <v>1900</v>
      </c>
      <c r="F10954" s="547">
        <v>0</v>
      </c>
      <c r="G10954" s="548">
        <v>0</v>
      </c>
      <c r="H10954" s="547">
        <v>0</v>
      </c>
      <c r="I10954" s="545" t="s">
        <v>12675</v>
      </c>
      <c r="J10954" s="545"/>
      <c r="K10954" s="545" t="s">
        <v>13413</v>
      </c>
      <c r="L10954" s="545" t="s">
        <v>13413</v>
      </c>
      <c r="M10954" s="548" t="s">
        <v>13758</v>
      </c>
      <c r="N10954" s="545" t="s">
        <v>13413</v>
      </c>
      <c r="O10954" s="545" t="s">
        <v>13413</v>
      </c>
      <c r="P10954" s="549">
        <v>8610</v>
      </c>
      <c r="Q10954" s="549">
        <v>1</v>
      </c>
      <c r="R10954" s="549">
        <v>15</v>
      </c>
      <c r="S10954" s="548"/>
      <c r="T10954" s="548"/>
      <c r="U10954" s="99"/>
    </row>
    <row r="10955" spans="1:21" ht="19.5" customHeight="1">
      <c r="A10955" s="545">
        <v>105919</v>
      </c>
      <c r="B10955" s="545" t="s">
        <v>4219</v>
      </c>
      <c r="C10955" s="545" t="s">
        <v>216</v>
      </c>
      <c r="D10955" s="546"/>
      <c r="E10955" s="171" t="str">
        <f t="shared" si="171"/>
        <v>1900</v>
      </c>
      <c r="F10955" s="547">
        <v>0</v>
      </c>
      <c r="G10955" s="548">
        <v>0</v>
      </c>
      <c r="H10955" s="547">
        <v>0</v>
      </c>
      <c r="I10955" s="545" t="s">
        <v>12973</v>
      </c>
      <c r="J10955" s="545"/>
      <c r="K10955" s="545" t="s">
        <v>13413</v>
      </c>
      <c r="L10955" s="545" t="s">
        <v>13413</v>
      </c>
      <c r="M10955" s="548" t="s">
        <v>13758</v>
      </c>
      <c r="N10955" s="545" t="s">
        <v>13413</v>
      </c>
      <c r="O10955" s="545" t="s">
        <v>13413</v>
      </c>
      <c r="P10955" s="549">
        <v>8612</v>
      </c>
      <c r="Q10955" s="549">
        <v>1</v>
      </c>
      <c r="R10955" s="549">
        <v>59</v>
      </c>
      <c r="S10955" s="548"/>
      <c r="T10955" s="548"/>
      <c r="U10955" s="99"/>
    </row>
    <row r="10956" spans="1:21" ht="19.5" customHeight="1">
      <c r="A10956" s="545">
        <v>105920</v>
      </c>
      <c r="B10956" s="545" t="s">
        <v>4183</v>
      </c>
      <c r="C10956" s="545" t="s">
        <v>216</v>
      </c>
      <c r="D10956" s="546"/>
      <c r="E10956" s="171" t="str">
        <f t="shared" si="171"/>
        <v>1900</v>
      </c>
      <c r="F10956" s="547">
        <v>0</v>
      </c>
      <c r="G10956" s="548">
        <v>0</v>
      </c>
      <c r="H10956" s="547">
        <v>0</v>
      </c>
      <c r="I10956" s="545" t="s">
        <v>12973</v>
      </c>
      <c r="J10956" s="545"/>
      <c r="K10956" s="545" t="s">
        <v>13413</v>
      </c>
      <c r="L10956" s="545" t="s">
        <v>13413</v>
      </c>
      <c r="M10956" s="548" t="s">
        <v>13758</v>
      </c>
      <c r="N10956" s="545" t="s">
        <v>13413</v>
      </c>
      <c r="O10956" s="545" t="s">
        <v>13413</v>
      </c>
      <c r="P10956" s="549">
        <v>8613</v>
      </c>
      <c r="Q10956" s="549">
        <v>1</v>
      </c>
      <c r="R10956" s="549">
        <v>59</v>
      </c>
      <c r="S10956" s="548"/>
      <c r="T10956" s="548"/>
      <c r="U10956" s="99"/>
    </row>
    <row r="10957" spans="1:21" ht="19.5" customHeight="1">
      <c r="A10957" s="545">
        <v>105921</v>
      </c>
      <c r="B10957" s="545" t="s">
        <v>8267</v>
      </c>
      <c r="C10957" s="545" t="s">
        <v>209</v>
      </c>
      <c r="D10957" s="546">
        <v>43528</v>
      </c>
      <c r="E10957" s="171" t="str">
        <f t="shared" si="171"/>
        <v>2019</v>
      </c>
      <c r="F10957" s="547">
        <v>205996</v>
      </c>
      <c r="G10957" s="548">
        <v>0.19</v>
      </c>
      <c r="H10957" s="547">
        <v>173105.88</v>
      </c>
      <c r="I10957" s="545" t="s">
        <v>12758</v>
      </c>
      <c r="J10957" s="545" t="s">
        <v>13298</v>
      </c>
      <c r="K10957" s="545" t="s">
        <v>13413</v>
      </c>
      <c r="L10957" s="545" t="s">
        <v>13413</v>
      </c>
      <c r="M10957" s="548" t="s">
        <v>13758</v>
      </c>
      <c r="N10957" s="545" t="s">
        <v>13413</v>
      </c>
      <c r="O10957" s="545" t="s">
        <v>13413</v>
      </c>
      <c r="P10957" s="549">
        <v>8614</v>
      </c>
      <c r="Q10957" s="549">
        <v>1</v>
      </c>
      <c r="R10957" s="549">
        <v>164</v>
      </c>
      <c r="S10957" s="548">
        <v>1012</v>
      </c>
      <c r="T10957" s="548"/>
      <c r="U10957" s="99"/>
    </row>
    <row r="10958" spans="1:21" ht="19.5" customHeight="1">
      <c r="A10958" s="545">
        <v>105922</v>
      </c>
      <c r="B10958" s="545" t="s">
        <v>6038</v>
      </c>
      <c r="C10958" s="545" t="s">
        <v>216</v>
      </c>
      <c r="D10958" s="546">
        <v>46052</v>
      </c>
      <c r="E10958" s="171" t="str">
        <f t="shared" si="171"/>
        <v>2026</v>
      </c>
      <c r="F10958" s="547">
        <v>144624720</v>
      </c>
      <c r="G10958" s="548">
        <v>0.19</v>
      </c>
      <c r="H10958" s="547">
        <v>121533378.15000001</v>
      </c>
      <c r="I10958" s="545" t="s">
        <v>12758</v>
      </c>
      <c r="J10958" s="545" t="s">
        <v>13307</v>
      </c>
      <c r="K10958" s="545" t="s">
        <v>19904</v>
      </c>
      <c r="L10958" s="545" t="s">
        <v>13413</v>
      </c>
      <c r="M10958" s="548" t="s">
        <v>13758</v>
      </c>
      <c r="N10958" s="545" t="s">
        <v>13413</v>
      </c>
      <c r="O10958" s="545" t="s">
        <v>13413</v>
      </c>
      <c r="P10958" s="549">
        <v>8615</v>
      </c>
      <c r="Q10958" s="549">
        <v>1</v>
      </c>
      <c r="R10958" s="549">
        <v>164</v>
      </c>
      <c r="S10958" s="548">
        <v>2228</v>
      </c>
      <c r="T10958" s="548"/>
      <c r="U10958" s="99"/>
    </row>
    <row r="10959" spans="1:21" ht="19.5" customHeight="1">
      <c r="A10959" s="545">
        <v>105923</v>
      </c>
      <c r="B10959" s="545" t="s">
        <v>4481</v>
      </c>
      <c r="C10959" s="545" t="s">
        <v>311</v>
      </c>
      <c r="D10959" s="546"/>
      <c r="E10959" s="171" t="str">
        <f t="shared" si="171"/>
        <v>1900</v>
      </c>
      <c r="F10959" s="547">
        <v>0</v>
      </c>
      <c r="G10959" s="548">
        <v>0</v>
      </c>
      <c r="H10959" s="547">
        <v>0</v>
      </c>
      <c r="I10959" s="545" t="s">
        <v>12657</v>
      </c>
      <c r="J10959" s="545"/>
      <c r="K10959" s="545" t="s">
        <v>13413</v>
      </c>
      <c r="L10959" s="545" t="s">
        <v>13413</v>
      </c>
      <c r="M10959" s="548" t="s">
        <v>13758</v>
      </c>
      <c r="N10959" s="545" t="s">
        <v>13413</v>
      </c>
      <c r="O10959" s="545" t="s">
        <v>13413</v>
      </c>
      <c r="P10959" s="549">
        <v>8616</v>
      </c>
      <c r="Q10959" s="549">
        <v>1</v>
      </c>
      <c r="R10959" s="549">
        <v>69</v>
      </c>
      <c r="S10959" s="548"/>
      <c r="T10959" s="548"/>
      <c r="U10959" s="99"/>
    </row>
    <row r="10960" spans="1:21" ht="19.5" customHeight="1">
      <c r="A10960" s="545">
        <v>105924</v>
      </c>
      <c r="B10960" s="545" t="s">
        <v>7259</v>
      </c>
      <c r="C10960" s="545" t="s">
        <v>5217</v>
      </c>
      <c r="D10960" s="546">
        <v>46056</v>
      </c>
      <c r="E10960" s="171" t="str">
        <f t="shared" si="171"/>
        <v>2026</v>
      </c>
      <c r="F10960" s="547">
        <v>117022</v>
      </c>
      <c r="G10960" s="548">
        <v>0</v>
      </c>
      <c r="H10960" s="547">
        <v>117022</v>
      </c>
      <c r="I10960" s="545" t="s">
        <v>12653</v>
      </c>
      <c r="J10960" s="545" t="s">
        <v>13299</v>
      </c>
      <c r="K10960" s="545" t="s">
        <v>19905</v>
      </c>
      <c r="L10960" s="545" t="s">
        <v>13413</v>
      </c>
      <c r="M10960" s="548" t="s">
        <v>13813</v>
      </c>
      <c r="N10960" s="545" t="s">
        <v>13413</v>
      </c>
      <c r="O10960" s="545" t="s">
        <v>13413</v>
      </c>
      <c r="P10960" s="549">
        <v>8617</v>
      </c>
      <c r="Q10960" s="549">
        <v>3</v>
      </c>
      <c r="R10960" s="549">
        <v>160</v>
      </c>
      <c r="S10960" s="548">
        <v>443</v>
      </c>
      <c r="T10960" s="548"/>
      <c r="U10960" s="99"/>
    </row>
    <row r="10961" spans="1:21" ht="19.5" customHeight="1">
      <c r="A10961" s="545">
        <v>105925</v>
      </c>
      <c r="B10961" s="545" t="s">
        <v>5221</v>
      </c>
      <c r="C10961" s="545" t="s">
        <v>5217</v>
      </c>
      <c r="D10961" s="546">
        <v>46052</v>
      </c>
      <c r="E10961" s="171" t="str">
        <f t="shared" si="171"/>
        <v>2026</v>
      </c>
      <c r="F10961" s="547">
        <v>201206</v>
      </c>
      <c r="G10961" s="548">
        <v>0</v>
      </c>
      <c r="H10961" s="547">
        <v>201206</v>
      </c>
      <c r="I10961" s="545" t="s">
        <v>12653</v>
      </c>
      <c r="J10961" s="545" t="s">
        <v>13299</v>
      </c>
      <c r="K10961" s="545" t="s">
        <v>19906</v>
      </c>
      <c r="L10961" s="545" t="s">
        <v>13413</v>
      </c>
      <c r="M10961" s="548" t="s">
        <v>13813</v>
      </c>
      <c r="N10961" s="545" t="s">
        <v>13413</v>
      </c>
      <c r="O10961" s="545" t="s">
        <v>13413</v>
      </c>
      <c r="P10961" s="549">
        <v>8618</v>
      </c>
      <c r="Q10961" s="549">
        <v>3</v>
      </c>
      <c r="R10961" s="549">
        <v>160</v>
      </c>
      <c r="S10961" s="548">
        <v>443</v>
      </c>
      <c r="T10961" s="548"/>
      <c r="U10961" s="99"/>
    </row>
    <row r="10962" spans="1:21" ht="19.5" customHeight="1">
      <c r="A10962" s="545">
        <v>105926</v>
      </c>
      <c r="B10962" s="545" t="s">
        <v>9532</v>
      </c>
      <c r="C10962" s="545" t="s">
        <v>216</v>
      </c>
      <c r="D10962" s="546"/>
      <c r="E10962" s="171" t="str">
        <f t="shared" si="171"/>
        <v>1900</v>
      </c>
      <c r="F10962" s="547">
        <v>0</v>
      </c>
      <c r="G10962" s="548">
        <v>0</v>
      </c>
      <c r="H10962" s="547">
        <v>0</v>
      </c>
      <c r="I10962" s="545" t="s">
        <v>12973</v>
      </c>
      <c r="J10962" s="545"/>
      <c r="K10962" s="545" t="s">
        <v>13413</v>
      </c>
      <c r="L10962" s="545" t="s">
        <v>13413</v>
      </c>
      <c r="M10962" s="548" t="s">
        <v>13758</v>
      </c>
      <c r="N10962" s="545" t="s">
        <v>13413</v>
      </c>
      <c r="O10962" s="545" t="s">
        <v>13413</v>
      </c>
      <c r="P10962" s="549">
        <v>8619</v>
      </c>
      <c r="Q10962" s="549">
        <v>1</v>
      </c>
      <c r="R10962" s="549">
        <v>59</v>
      </c>
      <c r="S10962" s="548"/>
      <c r="T10962" s="548"/>
      <c r="U10962" s="99"/>
    </row>
    <row r="10963" spans="1:21" ht="19.5" customHeight="1">
      <c r="A10963" s="545">
        <v>105927</v>
      </c>
      <c r="B10963" s="545" t="s">
        <v>4402</v>
      </c>
      <c r="C10963" s="545" t="s">
        <v>216</v>
      </c>
      <c r="D10963" s="546"/>
      <c r="E10963" s="171" t="str">
        <f t="shared" si="171"/>
        <v>1900</v>
      </c>
      <c r="F10963" s="547">
        <v>0</v>
      </c>
      <c r="G10963" s="548">
        <v>0</v>
      </c>
      <c r="H10963" s="547">
        <v>0</v>
      </c>
      <c r="I10963" s="545" t="s">
        <v>12973</v>
      </c>
      <c r="J10963" s="545"/>
      <c r="K10963" s="545" t="s">
        <v>13413</v>
      </c>
      <c r="L10963" s="545" t="s">
        <v>13413</v>
      </c>
      <c r="M10963" s="548" t="s">
        <v>13758</v>
      </c>
      <c r="N10963" s="545" t="s">
        <v>13413</v>
      </c>
      <c r="O10963" s="545" t="s">
        <v>13413</v>
      </c>
      <c r="P10963" s="549">
        <v>8620</v>
      </c>
      <c r="Q10963" s="549">
        <v>1</v>
      </c>
      <c r="R10963" s="549">
        <v>59</v>
      </c>
      <c r="S10963" s="548"/>
      <c r="T10963" s="548"/>
      <c r="U10963" s="99"/>
    </row>
    <row r="10964" spans="1:21" ht="19.5" customHeight="1">
      <c r="A10964" s="545">
        <v>105928</v>
      </c>
      <c r="B10964" s="545" t="s">
        <v>4059</v>
      </c>
      <c r="C10964" s="545" t="s">
        <v>216</v>
      </c>
      <c r="D10964" s="546"/>
      <c r="E10964" s="171" t="str">
        <f t="shared" si="171"/>
        <v>1900</v>
      </c>
      <c r="F10964" s="547">
        <v>0</v>
      </c>
      <c r="G10964" s="548">
        <v>0</v>
      </c>
      <c r="H10964" s="547">
        <v>0</v>
      </c>
      <c r="I10964" s="545" t="s">
        <v>12973</v>
      </c>
      <c r="J10964" s="545"/>
      <c r="K10964" s="545" t="s">
        <v>13413</v>
      </c>
      <c r="L10964" s="545" t="s">
        <v>13413</v>
      </c>
      <c r="M10964" s="548" t="s">
        <v>13758</v>
      </c>
      <c r="N10964" s="545" t="s">
        <v>13413</v>
      </c>
      <c r="O10964" s="545" t="s">
        <v>13413</v>
      </c>
      <c r="P10964" s="549">
        <v>8621</v>
      </c>
      <c r="Q10964" s="549">
        <v>1</v>
      </c>
      <c r="R10964" s="549">
        <v>59</v>
      </c>
      <c r="S10964" s="548"/>
      <c r="T10964" s="548"/>
      <c r="U10964" s="99"/>
    </row>
    <row r="10965" spans="1:21" ht="19.5" customHeight="1">
      <c r="A10965" s="545">
        <v>105931</v>
      </c>
      <c r="B10965" s="545" t="s">
        <v>7572</v>
      </c>
      <c r="C10965" s="545" t="s">
        <v>216</v>
      </c>
      <c r="D10965" s="546">
        <v>43679</v>
      </c>
      <c r="E10965" s="171" t="str">
        <f t="shared" si="171"/>
        <v>2019</v>
      </c>
      <c r="F10965" s="547">
        <v>803456</v>
      </c>
      <c r="G10965" s="548">
        <v>0.19</v>
      </c>
      <c r="H10965" s="547">
        <v>675173.11</v>
      </c>
      <c r="I10965" s="545" t="s">
        <v>12973</v>
      </c>
      <c r="J10965" s="545" t="s">
        <v>13298</v>
      </c>
      <c r="K10965" s="545" t="s">
        <v>13413</v>
      </c>
      <c r="L10965" s="545" t="s">
        <v>13413</v>
      </c>
      <c r="M10965" s="548" t="s">
        <v>13758</v>
      </c>
      <c r="N10965" s="545" t="s">
        <v>13413</v>
      </c>
      <c r="O10965" s="545" t="s">
        <v>13413</v>
      </c>
      <c r="P10965" s="549">
        <v>8624</v>
      </c>
      <c r="Q10965" s="549">
        <v>1</v>
      </c>
      <c r="R10965" s="549">
        <v>59</v>
      </c>
      <c r="S10965" s="548">
        <v>1012</v>
      </c>
      <c r="T10965" s="548"/>
      <c r="U10965" s="99"/>
    </row>
    <row r="10966" spans="1:21" ht="19.5" customHeight="1">
      <c r="A10966" s="545">
        <v>105935</v>
      </c>
      <c r="B10966" s="545" t="s">
        <v>6584</v>
      </c>
      <c r="C10966" s="545" t="s">
        <v>216</v>
      </c>
      <c r="D10966" s="546">
        <v>46052</v>
      </c>
      <c r="E10966" s="171" t="str">
        <f t="shared" si="171"/>
        <v>2026</v>
      </c>
      <c r="F10966" s="547">
        <v>62000</v>
      </c>
      <c r="G10966" s="548">
        <v>0.19</v>
      </c>
      <c r="H10966" s="547">
        <v>52100.84</v>
      </c>
      <c r="I10966" s="545" t="s">
        <v>12686</v>
      </c>
      <c r="J10966" s="545" t="s">
        <v>13307</v>
      </c>
      <c r="K10966" s="545" t="s">
        <v>13413</v>
      </c>
      <c r="L10966" s="545" t="s">
        <v>13413</v>
      </c>
      <c r="M10966" s="548" t="s">
        <v>13758</v>
      </c>
      <c r="N10966" s="545" t="s">
        <v>13413</v>
      </c>
      <c r="O10966" s="545" t="s">
        <v>13413</v>
      </c>
      <c r="P10966" s="549">
        <v>8627</v>
      </c>
      <c r="Q10966" s="549">
        <v>1</v>
      </c>
      <c r="R10966" s="549">
        <v>131</v>
      </c>
      <c r="S10966" s="548">
        <v>2228</v>
      </c>
      <c r="T10966" s="548"/>
      <c r="U10966" s="99"/>
    </row>
    <row r="10967" spans="1:21" ht="19.5" customHeight="1">
      <c r="A10967" s="545">
        <v>105937</v>
      </c>
      <c r="B10967" s="545" t="s">
        <v>1130</v>
      </c>
      <c r="C10967" s="545" t="s">
        <v>216</v>
      </c>
      <c r="D10967" s="546"/>
      <c r="E10967" s="171" t="str">
        <f t="shared" si="171"/>
        <v>1900</v>
      </c>
      <c r="F10967" s="547">
        <v>0</v>
      </c>
      <c r="G10967" s="548">
        <v>0</v>
      </c>
      <c r="H10967" s="547">
        <v>0</v>
      </c>
      <c r="I10967" s="545" t="s">
        <v>12762</v>
      </c>
      <c r="J10967" s="545"/>
      <c r="K10967" s="545" t="s">
        <v>19907</v>
      </c>
      <c r="L10967" s="545" t="s">
        <v>13413</v>
      </c>
      <c r="M10967" s="548" t="s">
        <v>13758</v>
      </c>
      <c r="N10967" s="545" t="s">
        <v>13413</v>
      </c>
      <c r="O10967" s="545" t="s">
        <v>13413</v>
      </c>
      <c r="P10967" s="549">
        <v>8629</v>
      </c>
      <c r="Q10967" s="549">
        <v>1</v>
      </c>
      <c r="R10967" s="549">
        <v>8</v>
      </c>
      <c r="S10967" s="548"/>
      <c r="T10967" s="548"/>
      <c r="U10967" s="99"/>
    </row>
    <row r="10968" spans="1:21" ht="19.5" customHeight="1">
      <c r="A10968" s="545">
        <v>105938</v>
      </c>
      <c r="B10968" s="545" t="s">
        <v>1040</v>
      </c>
      <c r="C10968" s="545" t="s">
        <v>216</v>
      </c>
      <c r="D10968" s="546"/>
      <c r="E10968" s="171" t="str">
        <f t="shared" si="171"/>
        <v>1900</v>
      </c>
      <c r="F10968" s="547">
        <v>0</v>
      </c>
      <c r="G10968" s="548">
        <v>0</v>
      </c>
      <c r="H10968" s="547">
        <v>0</v>
      </c>
      <c r="I10968" s="545" t="s">
        <v>12762</v>
      </c>
      <c r="J10968" s="545"/>
      <c r="K10968" s="545" t="s">
        <v>19908</v>
      </c>
      <c r="L10968" s="545" t="s">
        <v>13413</v>
      </c>
      <c r="M10968" s="548" t="s">
        <v>13758</v>
      </c>
      <c r="N10968" s="545" t="s">
        <v>13413</v>
      </c>
      <c r="O10968" s="545" t="s">
        <v>13413</v>
      </c>
      <c r="P10968" s="549">
        <v>8630</v>
      </c>
      <c r="Q10968" s="549">
        <v>1</v>
      </c>
      <c r="R10968" s="549">
        <v>8</v>
      </c>
      <c r="S10968" s="548"/>
      <c r="T10968" s="548"/>
      <c r="U10968" s="99"/>
    </row>
    <row r="10969" spans="1:21" ht="19.5" customHeight="1">
      <c r="A10969" s="545">
        <v>105939</v>
      </c>
      <c r="B10969" s="545" t="s">
        <v>1073</v>
      </c>
      <c r="C10969" s="545" t="s">
        <v>4501</v>
      </c>
      <c r="D10969" s="546"/>
      <c r="E10969" s="171" t="str">
        <f t="shared" si="171"/>
        <v>1900</v>
      </c>
      <c r="F10969" s="547">
        <v>0</v>
      </c>
      <c r="G10969" s="548">
        <v>0</v>
      </c>
      <c r="H10969" s="547">
        <v>0</v>
      </c>
      <c r="I10969" s="545" t="s">
        <v>12762</v>
      </c>
      <c r="J10969" s="545"/>
      <c r="K10969" s="545" t="s">
        <v>19909</v>
      </c>
      <c r="L10969" s="545" t="s">
        <v>13413</v>
      </c>
      <c r="M10969" s="548" t="s">
        <v>13758</v>
      </c>
      <c r="N10969" s="545" t="s">
        <v>13413</v>
      </c>
      <c r="O10969" s="545" t="s">
        <v>13413</v>
      </c>
      <c r="P10969" s="549">
        <v>8631</v>
      </c>
      <c r="Q10969" s="549">
        <v>1</v>
      </c>
      <c r="R10969" s="549">
        <v>8</v>
      </c>
      <c r="S10969" s="548"/>
      <c r="T10969" s="548"/>
      <c r="U10969" s="99"/>
    </row>
    <row r="10970" spans="1:21" ht="19.5" customHeight="1">
      <c r="A10970" s="545">
        <v>105940</v>
      </c>
      <c r="B10970" s="545" t="s">
        <v>1072</v>
      </c>
      <c r="C10970" s="545" t="s">
        <v>4501</v>
      </c>
      <c r="D10970" s="546"/>
      <c r="E10970" s="171" t="str">
        <f t="shared" si="171"/>
        <v>1900</v>
      </c>
      <c r="F10970" s="547">
        <v>0</v>
      </c>
      <c r="G10970" s="548">
        <v>0</v>
      </c>
      <c r="H10970" s="547">
        <v>0</v>
      </c>
      <c r="I10970" s="545" t="s">
        <v>12762</v>
      </c>
      <c r="J10970" s="545"/>
      <c r="K10970" s="545" t="s">
        <v>19910</v>
      </c>
      <c r="L10970" s="545" t="s">
        <v>13413</v>
      </c>
      <c r="M10970" s="548" t="s">
        <v>13758</v>
      </c>
      <c r="N10970" s="545" t="s">
        <v>13413</v>
      </c>
      <c r="O10970" s="545" t="s">
        <v>13413</v>
      </c>
      <c r="P10970" s="549">
        <v>8632</v>
      </c>
      <c r="Q10970" s="549">
        <v>1</v>
      </c>
      <c r="R10970" s="549">
        <v>8</v>
      </c>
      <c r="S10970" s="548"/>
      <c r="T10970" s="548"/>
      <c r="U10970" s="99"/>
    </row>
    <row r="10971" spans="1:21" ht="19.5" customHeight="1">
      <c r="A10971" s="545">
        <v>105941</v>
      </c>
      <c r="B10971" s="545" t="s">
        <v>1093</v>
      </c>
      <c r="C10971" s="545" t="s">
        <v>216</v>
      </c>
      <c r="D10971" s="546"/>
      <c r="E10971" s="171" t="str">
        <f t="shared" si="171"/>
        <v>1900</v>
      </c>
      <c r="F10971" s="547">
        <v>0</v>
      </c>
      <c r="G10971" s="548">
        <v>0</v>
      </c>
      <c r="H10971" s="547">
        <v>0</v>
      </c>
      <c r="I10971" s="545" t="s">
        <v>12762</v>
      </c>
      <c r="J10971" s="545"/>
      <c r="K10971" s="545" t="s">
        <v>19911</v>
      </c>
      <c r="L10971" s="545" t="s">
        <v>13413</v>
      </c>
      <c r="M10971" s="548" t="s">
        <v>13758</v>
      </c>
      <c r="N10971" s="545" t="s">
        <v>13413</v>
      </c>
      <c r="O10971" s="545" t="s">
        <v>13413</v>
      </c>
      <c r="P10971" s="549">
        <v>8633</v>
      </c>
      <c r="Q10971" s="549">
        <v>1</v>
      </c>
      <c r="R10971" s="549">
        <v>8</v>
      </c>
      <c r="S10971" s="548"/>
      <c r="T10971" s="548"/>
      <c r="U10971" s="99"/>
    </row>
    <row r="10972" spans="1:21" ht="19.5" customHeight="1">
      <c r="A10972" s="545">
        <v>105942</v>
      </c>
      <c r="B10972" s="545" t="s">
        <v>1145</v>
      </c>
      <c r="C10972" s="545" t="s">
        <v>4552</v>
      </c>
      <c r="D10972" s="546"/>
      <c r="E10972" s="171" t="str">
        <f t="shared" si="171"/>
        <v>1900</v>
      </c>
      <c r="F10972" s="547">
        <v>0</v>
      </c>
      <c r="G10972" s="548">
        <v>0</v>
      </c>
      <c r="H10972" s="547">
        <v>0</v>
      </c>
      <c r="I10972" s="545" t="s">
        <v>12762</v>
      </c>
      <c r="J10972" s="545"/>
      <c r="K10972" s="545" t="s">
        <v>19912</v>
      </c>
      <c r="L10972" s="545" t="s">
        <v>13413</v>
      </c>
      <c r="M10972" s="548" t="s">
        <v>13758</v>
      </c>
      <c r="N10972" s="545" t="s">
        <v>13413</v>
      </c>
      <c r="O10972" s="545" t="s">
        <v>13413</v>
      </c>
      <c r="P10972" s="549">
        <v>8634</v>
      </c>
      <c r="Q10972" s="549">
        <v>1</v>
      </c>
      <c r="R10972" s="549">
        <v>8</v>
      </c>
      <c r="S10972" s="548"/>
      <c r="T10972" s="548"/>
      <c r="U10972" s="99"/>
    </row>
    <row r="10973" spans="1:21" ht="19.5" customHeight="1">
      <c r="A10973" s="545">
        <v>105943</v>
      </c>
      <c r="B10973" s="545" t="s">
        <v>9531</v>
      </c>
      <c r="C10973" s="545" t="s">
        <v>216</v>
      </c>
      <c r="D10973" s="546"/>
      <c r="E10973" s="171" t="str">
        <f t="shared" si="171"/>
        <v>1900</v>
      </c>
      <c r="F10973" s="547">
        <v>0</v>
      </c>
      <c r="G10973" s="548">
        <v>0</v>
      </c>
      <c r="H10973" s="547">
        <v>0</v>
      </c>
      <c r="I10973" s="545" t="s">
        <v>12762</v>
      </c>
      <c r="J10973" s="545"/>
      <c r="K10973" s="545" t="s">
        <v>19913</v>
      </c>
      <c r="L10973" s="545" t="s">
        <v>13413</v>
      </c>
      <c r="M10973" s="548" t="s">
        <v>13758</v>
      </c>
      <c r="N10973" s="545" t="s">
        <v>13413</v>
      </c>
      <c r="O10973" s="545" t="s">
        <v>13413</v>
      </c>
      <c r="P10973" s="549">
        <v>8635</v>
      </c>
      <c r="Q10973" s="549">
        <v>1</v>
      </c>
      <c r="R10973" s="549">
        <v>8</v>
      </c>
      <c r="S10973" s="548"/>
      <c r="T10973" s="548"/>
      <c r="U10973" s="99"/>
    </row>
    <row r="10974" spans="1:21" ht="19.5" customHeight="1">
      <c r="A10974" s="545">
        <v>105944</v>
      </c>
      <c r="B10974" s="545" t="s">
        <v>9530</v>
      </c>
      <c r="C10974" s="545" t="s">
        <v>216</v>
      </c>
      <c r="D10974" s="546"/>
      <c r="E10974" s="171" t="str">
        <f t="shared" si="171"/>
        <v>1900</v>
      </c>
      <c r="F10974" s="547">
        <v>0</v>
      </c>
      <c r="G10974" s="548">
        <v>0</v>
      </c>
      <c r="H10974" s="547">
        <v>0</v>
      </c>
      <c r="I10974" s="545" t="s">
        <v>12762</v>
      </c>
      <c r="J10974" s="545"/>
      <c r="K10974" s="545" t="s">
        <v>13413</v>
      </c>
      <c r="L10974" s="545" t="s">
        <v>13413</v>
      </c>
      <c r="M10974" s="548" t="s">
        <v>13758</v>
      </c>
      <c r="N10974" s="545" t="s">
        <v>13413</v>
      </c>
      <c r="O10974" s="545" t="s">
        <v>13413</v>
      </c>
      <c r="P10974" s="549">
        <v>8636</v>
      </c>
      <c r="Q10974" s="549">
        <v>1</v>
      </c>
      <c r="R10974" s="549">
        <v>8</v>
      </c>
      <c r="S10974" s="548"/>
      <c r="T10974" s="548"/>
      <c r="U10974" s="99"/>
    </row>
    <row r="10975" spans="1:21" ht="19.5" customHeight="1">
      <c r="A10975" s="545">
        <v>105945</v>
      </c>
      <c r="B10975" s="545" t="s">
        <v>9529</v>
      </c>
      <c r="C10975" s="545" t="s">
        <v>216</v>
      </c>
      <c r="D10975" s="546"/>
      <c r="E10975" s="171" t="str">
        <f t="shared" si="171"/>
        <v>1900</v>
      </c>
      <c r="F10975" s="547">
        <v>0</v>
      </c>
      <c r="G10975" s="548">
        <v>0</v>
      </c>
      <c r="H10975" s="547">
        <v>0</v>
      </c>
      <c r="I10975" s="545" t="s">
        <v>12676</v>
      </c>
      <c r="J10975" s="545"/>
      <c r="K10975" s="545" t="s">
        <v>19914</v>
      </c>
      <c r="L10975" s="545" t="s">
        <v>13413</v>
      </c>
      <c r="M10975" s="548" t="s">
        <v>13758</v>
      </c>
      <c r="N10975" s="545" t="s">
        <v>13413</v>
      </c>
      <c r="O10975" s="545" t="s">
        <v>13413</v>
      </c>
      <c r="P10975" s="549">
        <v>8637</v>
      </c>
      <c r="Q10975" s="549">
        <v>1</v>
      </c>
      <c r="R10975" s="549">
        <v>14</v>
      </c>
      <c r="S10975" s="548"/>
      <c r="T10975" s="548"/>
      <c r="U10975" s="99"/>
    </row>
    <row r="10976" spans="1:21" ht="19.5" customHeight="1">
      <c r="A10976" s="545">
        <v>105946</v>
      </c>
      <c r="B10976" s="545" t="s">
        <v>1152</v>
      </c>
      <c r="C10976" s="545" t="s">
        <v>216</v>
      </c>
      <c r="D10976" s="546"/>
      <c r="E10976" s="171" t="str">
        <f t="shared" si="171"/>
        <v>1900</v>
      </c>
      <c r="F10976" s="547">
        <v>0</v>
      </c>
      <c r="G10976" s="548">
        <v>0</v>
      </c>
      <c r="H10976" s="547">
        <v>0</v>
      </c>
      <c r="I10976" s="545" t="s">
        <v>12762</v>
      </c>
      <c r="J10976" s="545"/>
      <c r="K10976" s="545" t="s">
        <v>19915</v>
      </c>
      <c r="L10976" s="545" t="s">
        <v>13413</v>
      </c>
      <c r="M10976" s="548" t="s">
        <v>13758</v>
      </c>
      <c r="N10976" s="545" t="s">
        <v>13413</v>
      </c>
      <c r="O10976" s="545" t="s">
        <v>13413</v>
      </c>
      <c r="P10976" s="549">
        <v>8638</v>
      </c>
      <c r="Q10976" s="549">
        <v>1</v>
      </c>
      <c r="R10976" s="549">
        <v>8</v>
      </c>
      <c r="S10976" s="548"/>
      <c r="T10976" s="548"/>
      <c r="U10976" s="99"/>
    </row>
    <row r="10977" spans="1:21" ht="19.5" customHeight="1">
      <c r="A10977" s="545">
        <v>105947</v>
      </c>
      <c r="B10977" s="545" t="s">
        <v>2392</v>
      </c>
      <c r="C10977" s="545" t="s">
        <v>216</v>
      </c>
      <c r="D10977" s="546"/>
      <c r="E10977" s="171" t="str">
        <f t="shared" si="171"/>
        <v>1900</v>
      </c>
      <c r="F10977" s="547">
        <v>0</v>
      </c>
      <c r="G10977" s="548">
        <v>0</v>
      </c>
      <c r="H10977" s="547">
        <v>0</v>
      </c>
      <c r="I10977" s="545" t="s">
        <v>12676</v>
      </c>
      <c r="J10977" s="545"/>
      <c r="K10977" s="545" t="s">
        <v>19916</v>
      </c>
      <c r="L10977" s="545" t="s">
        <v>13413</v>
      </c>
      <c r="M10977" s="548" t="s">
        <v>13758</v>
      </c>
      <c r="N10977" s="545" t="s">
        <v>13413</v>
      </c>
      <c r="O10977" s="545" t="s">
        <v>13413</v>
      </c>
      <c r="P10977" s="549">
        <v>8639</v>
      </c>
      <c r="Q10977" s="549">
        <v>1</v>
      </c>
      <c r="R10977" s="549">
        <v>14</v>
      </c>
      <c r="S10977" s="548"/>
      <c r="T10977" s="548"/>
      <c r="U10977" s="99"/>
    </row>
    <row r="10978" spans="1:21" ht="19.5" customHeight="1">
      <c r="A10978" s="545">
        <v>105948</v>
      </c>
      <c r="B10978" s="545" t="s">
        <v>1045</v>
      </c>
      <c r="C10978" s="545" t="s">
        <v>216</v>
      </c>
      <c r="D10978" s="546"/>
      <c r="E10978" s="171" t="str">
        <f t="shared" si="171"/>
        <v>1900</v>
      </c>
      <c r="F10978" s="547">
        <v>0</v>
      </c>
      <c r="G10978" s="548">
        <v>0</v>
      </c>
      <c r="H10978" s="547">
        <v>0</v>
      </c>
      <c r="I10978" s="545" t="s">
        <v>12762</v>
      </c>
      <c r="J10978" s="545"/>
      <c r="K10978" s="545" t="s">
        <v>19917</v>
      </c>
      <c r="L10978" s="545" t="s">
        <v>13413</v>
      </c>
      <c r="M10978" s="548" t="s">
        <v>13758</v>
      </c>
      <c r="N10978" s="545" t="s">
        <v>13413</v>
      </c>
      <c r="O10978" s="545" t="s">
        <v>13413</v>
      </c>
      <c r="P10978" s="549">
        <v>8640</v>
      </c>
      <c r="Q10978" s="549">
        <v>1</v>
      </c>
      <c r="R10978" s="549">
        <v>8</v>
      </c>
      <c r="S10978" s="548"/>
      <c r="T10978" s="548"/>
      <c r="U10978" s="99"/>
    </row>
    <row r="10979" spans="1:21" ht="19.5" customHeight="1">
      <c r="A10979" s="545">
        <v>105949</v>
      </c>
      <c r="B10979" s="545" t="s">
        <v>9528</v>
      </c>
      <c r="C10979" s="545" t="s">
        <v>216</v>
      </c>
      <c r="D10979" s="546"/>
      <c r="E10979" s="171" t="str">
        <f t="shared" si="171"/>
        <v>1900</v>
      </c>
      <c r="F10979" s="547">
        <v>0</v>
      </c>
      <c r="G10979" s="548">
        <v>0</v>
      </c>
      <c r="H10979" s="547">
        <v>0</v>
      </c>
      <c r="I10979" s="545" t="s">
        <v>12676</v>
      </c>
      <c r="J10979" s="545"/>
      <c r="K10979" s="545" t="s">
        <v>19918</v>
      </c>
      <c r="L10979" s="545" t="s">
        <v>13413</v>
      </c>
      <c r="M10979" s="548" t="s">
        <v>13758</v>
      </c>
      <c r="N10979" s="545" t="s">
        <v>13413</v>
      </c>
      <c r="O10979" s="545" t="s">
        <v>13413</v>
      </c>
      <c r="P10979" s="549">
        <v>8641</v>
      </c>
      <c r="Q10979" s="549">
        <v>1</v>
      </c>
      <c r="R10979" s="549">
        <v>14</v>
      </c>
      <c r="S10979" s="548"/>
      <c r="T10979" s="548"/>
      <c r="U10979" s="99"/>
    </row>
    <row r="10980" spans="1:21" ht="19.5" customHeight="1">
      <c r="A10980" s="545">
        <v>105950</v>
      </c>
      <c r="B10980" s="545" t="s">
        <v>2446</v>
      </c>
      <c r="C10980" s="545" t="s">
        <v>216</v>
      </c>
      <c r="D10980" s="546"/>
      <c r="E10980" s="171" t="str">
        <f t="shared" si="171"/>
        <v>1900</v>
      </c>
      <c r="F10980" s="547">
        <v>0</v>
      </c>
      <c r="G10980" s="548">
        <v>0</v>
      </c>
      <c r="H10980" s="547">
        <v>0</v>
      </c>
      <c r="I10980" s="545" t="s">
        <v>12676</v>
      </c>
      <c r="J10980" s="545"/>
      <c r="K10980" s="545" t="s">
        <v>19919</v>
      </c>
      <c r="L10980" s="545" t="s">
        <v>13413</v>
      </c>
      <c r="M10980" s="548" t="s">
        <v>13758</v>
      </c>
      <c r="N10980" s="545" t="s">
        <v>13413</v>
      </c>
      <c r="O10980" s="545" t="s">
        <v>13413</v>
      </c>
      <c r="P10980" s="549">
        <v>8642</v>
      </c>
      <c r="Q10980" s="549">
        <v>1</v>
      </c>
      <c r="R10980" s="549">
        <v>14</v>
      </c>
      <c r="S10980" s="548"/>
      <c r="T10980" s="548"/>
      <c r="U10980" s="99"/>
    </row>
    <row r="10981" spans="1:21" ht="19.5" customHeight="1">
      <c r="A10981" s="545">
        <v>105951</v>
      </c>
      <c r="B10981" s="545" t="s">
        <v>1151</v>
      </c>
      <c r="C10981" s="545" t="s">
        <v>216</v>
      </c>
      <c r="D10981" s="546"/>
      <c r="E10981" s="171" t="str">
        <f t="shared" si="171"/>
        <v>1900</v>
      </c>
      <c r="F10981" s="547">
        <v>0</v>
      </c>
      <c r="G10981" s="548">
        <v>0</v>
      </c>
      <c r="H10981" s="547">
        <v>0</v>
      </c>
      <c r="I10981" s="545" t="s">
        <v>12762</v>
      </c>
      <c r="J10981" s="545"/>
      <c r="K10981" s="545" t="s">
        <v>19920</v>
      </c>
      <c r="L10981" s="545" t="s">
        <v>13413</v>
      </c>
      <c r="M10981" s="548" t="s">
        <v>13758</v>
      </c>
      <c r="N10981" s="545" t="s">
        <v>13413</v>
      </c>
      <c r="O10981" s="545" t="s">
        <v>13413</v>
      </c>
      <c r="P10981" s="549">
        <v>8643</v>
      </c>
      <c r="Q10981" s="549">
        <v>1</v>
      </c>
      <c r="R10981" s="549">
        <v>8</v>
      </c>
      <c r="S10981" s="548"/>
      <c r="T10981" s="548"/>
      <c r="U10981" s="99"/>
    </row>
    <row r="10982" spans="1:21" ht="19.5" customHeight="1">
      <c r="A10982" s="545">
        <v>105952</v>
      </c>
      <c r="B10982" s="545" t="s">
        <v>3158</v>
      </c>
      <c r="C10982" s="545" t="s">
        <v>209</v>
      </c>
      <c r="D10982" s="546"/>
      <c r="E10982" s="171" t="str">
        <f t="shared" si="171"/>
        <v>1900</v>
      </c>
      <c r="F10982" s="547">
        <v>0</v>
      </c>
      <c r="G10982" s="548">
        <v>0</v>
      </c>
      <c r="H10982" s="547">
        <v>0</v>
      </c>
      <c r="I10982" s="545" t="s">
        <v>12680</v>
      </c>
      <c r="J10982" s="545"/>
      <c r="K10982" s="545" t="s">
        <v>13413</v>
      </c>
      <c r="L10982" s="545" t="s">
        <v>13413</v>
      </c>
      <c r="M10982" s="548" t="s">
        <v>13758</v>
      </c>
      <c r="N10982" s="545" t="s">
        <v>13413</v>
      </c>
      <c r="O10982" s="545" t="s">
        <v>13413</v>
      </c>
      <c r="P10982" s="549">
        <v>8644</v>
      </c>
      <c r="Q10982" s="549">
        <v>1</v>
      </c>
      <c r="R10982" s="549">
        <v>20</v>
      </c>
      <c r="S10982" s="548"/>
      <c r="T10982" s="548"/>
      <c r="U10982" s="99"/>
    </row>
    <row r="10983" spans="1:21" ht="19.5" customHeight="1">
      <c r="A10983" s="545">
        <v>105953</v>
      </c>
      <c r="B10983" s="545" t="s">
        <v>9527</v>
      </c>
      <c r="C10983" s="545" t="s">
        <v>4501</v>
      </c>
      <c r="D10983" s="546"/>
      <c r="E10983" s="171" t="str">
        <f t="shared" si="171"/>
        <v>1900</v>
      </c>
      <c r="F10983" s="547">
        <v>0</v>
      </c>
      <c r="G10983" s="548">
        <v>0</v>
      </c>
      <c r="H10983" s="547">
        <v>0</v>
      </c>
      <c r="I10983" s="545" t="s">
        <v>12676</v>
      </c>
      <c r="J10983" s="545"/>
      <c r="K10983" s="545" t="s">
        <v>19921</v>
      </c>
      <c r="L10983" s="545" t="s">
        <v>13413</v>
      </c>
      <c r="M10983" s="548" t="s">
        <v>13758</v>
      </c>
      <c r="N10983" s="545" t="s">
        <v>13413</v>
      </c>
      <c r="O10983" s="545" t="s">
        <v>13413</v>
      </c>
      <c r="P10983" s="549">
        <v>8645</v>
      </c>
      <c r="Q10983" s="549">
        <v>1</v>
      </c>
      <c r="R10983" s="549">
        <v>14</v>
      </c>
      <c r="S10983" s="548"/>
      <c r="T10983" s="548"/>
      <c r="U10983" s="99"/>
    </row>
    <row r="10984" spans="1:21" ht="19.5" customHeight="1">
      <c r="A10984" s="545">
        <v>105954</v>
      </c>
      <c r="B10984" s="545" t="s">
        <v>2038</v>
      </c>
      <c r="C10984" s="545" t="s">
        <v>4501</v>
      </c>
      <c r="D10984" s="546"/>
      <c r="E10984" s="171" t="str">
        <f t="shared" si="171"/>
        <v>1900</v>
      </c>
      <c r="F10984" s="547">
        <v>0</v>
      </c>
      <c r="G10984" s="548">
        <v>0</v>
      </c>
      <c r="H10984" s="547">
        <v>0</v>
      </c>
      <c r="I10984" s="545" t="s">
        <v>12637</v>
      </c>
      <c r="J10984" s="545"/>
      <c r="K10984" s="545" t="s">
        <v>19922</v>
      </c>
      <c r="L10984" s="545" t="s">
        <v>13413</v>
      </c>
      <c r="M10984" s="548" t="s">
        <v>13758</v>
      </c>
      <c r="N10984" s="545" t="s">
        <v>13413</v>
      </c>
      <c r="O10984" s="545" t="s">
        <v>13413</v>
      </c>
      <c r="P10984" s="549">
        <v>8646</v>
      </c>
      <c r="Q10984" s="549">
        <v>1</v>
      </c>
      <c r="R10984" s="549">
        <v>13</v>
      </c>
      <c r="S10984" s="548"/>
      <c r="T10984" s="548"/>
      <c r="U10984" s="99"/>
    </row>
    <row r="10985" spans="1:21" ht="19.5" customHeight="1">
      <c r="A10985" s="545">
        <v>105956</v>
      </c>
      <c r="B10985" s="545" t="s">
        <v>1092</v>
      </c>
      <c r="C10985" s="545" t="s">
        <v>216</v>
      </c>
      <c r="D10985" s="546"/>
      <c r="E10985" s="171" t="str">
        <f t="shared" si="171"/>
        <v>1900</v>
      </c>
      <c r="F10985" s="547">
        <v>0</v>
      </c>
      <c r="G10985" s="548">
        <v>0</v>
      </c>
      <c r="H10985" s="547">
        <v>0</v>
      </c>
      <c r="I10985" s="545" t="s">
        <v>12762</v>
      </c>
      <c r="J10985" s="545"/>
      <c r="K10985" s="545" t="s">
        <v>19923</v>
      </c>
      <c r="L10985" s="545" t="s">
        <v>13413</v>
      </c>
      <c r="M10985" s="548" t="s">
        <v>13758</v>
      </c>
      <c r="N10985" s="545" t="s">
        <v>13413</v>
      </c>
      <c r="O10985" s="545" t="s">
        <v>13413</v>
      </c>
      <c r="P10985" s="549">
        <v>8647</v>
      </c>
      <c r="Q10985" s="549">
        <v>1</v>
      </c>
      <c r="R10985" s="549">
        <v>8</v>
      </c>
      <c r="S10985" s="548"/>
      <c r="T10985" s="548"/>
      <c r="U10985" s="99"/>
    </row>
    <row r="10986" spans="1:21" ht="19.5" customHeight="1">
      <c r="A10986" s="545">
        <v>105957</v>
      </c>
      <c r="B10986" s="545" t="s">
        <v>9526</v>
      </c>
      <c r="C10986" s="545" t="s">
        <v>216</v>
      </c>
      <c r="D10986" s="546">
        <v>46052</v>
      </c>
      <c r="E10986" s="171" t="str">
        <f t="shared" si="171"/>
        <v>2026</v>
      </c>
      <c r="F10986" s="547">
        <v>446306</v>
      </c>
      <c r="G10986" s="548">
        <v>0.19</v>
      </c>
      <c r="H10986" s="547">
        <v>375047.06</v>
      </c>
      <c r="I10986" s="545" t="s">
        <v>12637</v>
      </c>
      <c r="J10986" s="545" t="s">
        <v>13307</v>
      </c>
      <c r="K10986" s="545" t="s">
        <v>19924</v>
      </c>
      <c r="L10986" s="545" t="s">
        <v>13413</v>
      </c>
      <c r="M10986" s="548" t="s">
        <v>13758</v>
      </c>
      <c r="N10986" s="545" t="s">
        <v>22866</v>
      </c>
      <c r="O10986" s="545" t="s">
        <v>13413</v>
      </c>
      <c r="P10986" s="549">
        <v>8648</v>
      </c>
      <c r="Q10986" s="549">
        <v>1</v>
      </c>
      <c r="R10986" s="549">
        <v>13</v>
      </c>
      <c r="S10986" s="548">
        <v>2228</v>
      </c>
      <c r="T10986" s="548">
        <v>1216</v>
      </c>
      <c r="U10986" s="99"/>
    </row>
    <row r="10987" spans="1:21" ht="19.5" customHeight="1">
      <c r="A10987" s="545">
        <v>105958</v>
      </c>
      <c r="B10987" s="545" t="s">
        <v>2084</v>
      </c>
      <c r="C10987" s="545" t="s">
        <v>216</v>
      </c>
      <c r="D10987" s="546">
        <v>46052</v>
      </c>
      <c r="E10987" s="171" t="str">
        <f t="shared" si="171"/>
        <v>2026</v>
      </c>
      <c r="F10987" s="547">
        <v>25913</v>
      </c>
      <c r="G10987" s="548">
        <v>0.19</v>
      </c>
      <c r="H10987" s="547">
        <v>21775.63</v>
      </c>
      <c r="I10987" s="545" t="s">
        <v>12637</v>
      </c>
      <c r="J10987" s="545" t="s">
        <v>13307</v>
      </c>
      <c r="K10987" s="545" t="s">
        <v>13413</v>
      </c>
      <c r="L10987" s="545" t="s">
        <v>13413</v>
      </c>
      <c r="M10987" s="548" t="s">
        <v>13758</v>
      </c>
      <c r="N10987" s="545" t="s">
        <v>22867</v>
      </c>
      <c r="O10987" s="545" t="s">
        <v>13413</v>
      </c>
      <c r="P10987" s="549">
        <v>8649</v>
      </c>
      <c r="Q10987" s="549">
        <v>1</v>
      </c>
      <c r="R10987" s="549">
        <v>13</v>
      </c>
      <c r="S10987" s="548">
        <v>2228</v>
      </c>
      <c r="T10987" s="548">
        <v>1663</v>
      </c>
      <c r="U10987" s="99"/>
    </row>
    <row r="10988" spans="1:21" ht="19.5" customHeight="1">
      <c r="A10988" s="545">
        <v>105959</v>
      </c>
      <c r="B10988" s="545" t="s">
        <v>9525</v>
      </c>
      <c r="C10988" s="545" t="s">
        <v>216</v>
      </c>
      <c r="D10988" s="546"/>
      <c r="E10988" s="171" t="str">
        <f t="shared" si="171"/>
        <v>1900</v>
      </c>
      <c r="F10988" s="547">
        <v>0</v>
      </c>
      <c r="G10988" s="548">
        <v>0</v>
      </c>
      <c r="H10988" s="547">
        <v>0</v>
      </c>
      <c r="I10988" s="545" t="s">
        <v>12686</v>
      </c>
      <c r="J10988" s="545"/>
      <c r="K10988" s="545" t="s">
        <v>13413</v>
      </c>
      <c r="L10988" s="545" t="s">
        <v>13413</v>
      </c>
      <c r="M10988" s="548" t="s">
        <v>13758</v>
      </c>
      <c r="N10988" s="545" t="s">
        <v>13413</v>
      </c>
      <c r="O10988" s="545" t="s">
        <v>13413</v>
      </c>
      <c r="P10988" s="549">
        <v>8650</v>
      </c>
      <c r="Q10988" s="549">
        <v>1</v>
      </c>
      <c r="R10988" s="549">
        <v>131</v>
      </c>
      <c r="S10988" s="548"/>
      <c r="T10988" s="548"/>
      <c r="U10988" s="99"/>
    </row>
    <row r="10989" spans="1:21" ht="19.5" customHeight="1">
      <c r="A10989" s="545">
        <v>105960</v>
      </c>
      <c r="B10989" s="545" t="s">
        <v>3792</v>
      </c>
      <c r="C10989" s="545" t="s">
        <v>206</v>
      </c>
      <c r="D10989" s="546"/>
      <c r="E10989" s="171" t="str">
        <f t="shared" si="171"/>
        <v>1900</v>
      </c>
      <c r="F10989" s="547">
        <v>0</v>
      </c>
      <c r="G10989" s="548">
        <v>0</v>
      </c>
      <c r="H10989" s="547">
        <v>0</v>
      </c>
      <c r="I10989" s="545" t="s">
        <v>12969</v>
      </c>
      <c r="J10989" s="545"/>
      <c r="K10989" s="545" t="s">
        <v>19925</v>
      </c>
      <c r="L10989" s="545" t="s">
        <v>13413</v>
      </c>
      <c r="M10989" s="548" t="s">
        <v>13758</v>
      </c>
      <c r="N10989" s="545" t="s">
        <v>13413</v>
      </c>
      <c r="O10989" s="545" t="s">
        <v>13413</v>
      </c>
      <c r="P10989" s="549">
        <v>8651</v>
      </c>
      <c r="Q10989" s="549">
        <v>1</v>
      </c>
      <c r="R10989" s="549">
        <v>30</v>
      </c>
      <c r="S10989" s="548"/>
      <c r="T10989" s="548"/>
      <c r="U10989" s="99"/>
    </row>
    <row r="10990" spans="1:21" ht="19.5" customHeight="1">
      <c r="A10990" s="545">
        <v>105961</v>
      </c>
      <c r="B10990" s="545" t="s">
        <v>3785</v>
      </c>
      <c r="C10990" s="545" t="s">
        <v>786</v>
      </c>
      <c r="D10990" s="546"/>
      <c r="E10990" s="171" t="str">
        <f t="shared" si="171"/>
        <v>1900</v>
      </c>
      <c r="F10990" s="547">
        <v>0</v>
      </c>
      <c r="G10990" s="548">
        <v>0</v>
      </c>
      <c r="H10990" s="547">
        <v>0</v>
      </c>
      <c r="I10990" s="545" t="s">
        <v>12969</v>
      </c>
      <c r="J10990" s="545"/>
      <c r="K10990" s="545" t="s">
        <v>19926</v>
      </c>
      <c r="L10990" s="545" t="s">
        <v>13413</v>
      </c>
      <c r="M10990" s="548" t="s">
        <v>13758</v>
      </c>
      <c r="N10990" s="545" t="s">
        <v>13413</v>
      </c>
      <c r="O10990" s="545" t="s">
        <v>13413</v>
      </c>
      <c r="P10990" s="549">
        <v>8652</v>
      </c>
      <c r="Q10990" s="549">
        <v>1</v>
      </c>
      <c r="R10990" s="549">
        <v>30</v>
      </c>
      <c r="S10990" s="548"/>
      <c r="T10990" s="548"/>
      <c r="U10990" s="99"/>
    </row>
    <row r="10991" spans="1:21" ht="19.5" customHeight="1">
      <c r="A10991" s="545">
        <v>105962</v>
      </c>
      <c r="B10991" s="545" t="s">
        <v>9524</v>
      </c>
      <c r="C10991" s="545" t="s">
        <v>786</v>
      </c>
      <c r="D10991" s="546"/>
      <c r="E10991" s="171" t="str">
        <f t="shared" si="171"/>
        <v>1900</v>
      </c>
      <c r="F10991" s="547">
        <v>0</v>
      </c>
      <c r="G10991" s="548">
        <v>0</v>
      </c>
      <c r="H10991" s="547">
        <v>0</v>
      </c>
      <c r="I10991" s="545" t="s">
        <v>12969</v>
      </c>
      <c r="J10991" s="545"/>
      <c r="K10991" s="545" t="s">
        <v>19927</v>
      </c>
      <c r="L10991" s="545" t="s">
        <v>13413</v>
      </c>
      <c r="M10991" s="548" t="s">
        <v>13758</v>
      </c>
      <c r="N10991" s="545" t="s">
        <v>13413</v>
      </c>
      <c r="O10991" s="545" t="s">
        <v>13413</v>
      </c>
      <c r="P10991" s="549">
        <v>8653</v>
      </c>
      <c r="Q10991" s="549">
        <v>1</v>
      </c>
      <c r="R10991" s="549">
        <v>30</v>
      </c>
      <c r="S10991" s="548"/>
      <c r="T10991" s="548"/>
      <c r="U10991" s="99"/>
    </row>
    <row r="10992" spans="1:21" ht="19.5" customHeight="1">
      <c r="A10992" s="545">
        <v>105963</v>
      </c>
      <c r="B10992" s="545" t="s">
        <v>9523</v>
      </c>
      <c r="C10992" s="545" t="s">
        <v>221</v>
      </c>
      <c r="D10992" s="546"/>
      <c r="E10992" s="171" t="str">
        <f t="shared" si="171"/>
        <v>1900</v>
      </c>
      <c r="F10992" s="547">
        <v>0</v>
      </c>
      <c r="G10992" s="548">
        <v>0</v>
      </c>
      <c r="H10992" s="547">
        <v>0</v>
      </c>
      <c r="I10992" s="545" t="s">
        <v>12987</v>
      </c>
      <c r="J10992" s="545"/>
      <c r="K10992" s="545" t="s">
        <v>19928</v>
      </c>
      <c r="L10992" s="545" t="s">
        <v>13413</v>
      </c>
      <c r="M10992" s="548" t="s">
        <v>13758</v>
      </c>
      <c r="N10992" s="545" t="s">
        <v>13413</v>
      </c>
      <c r="O10992" s="545" t="s">
        <v>13413</v>
      </c>
      <c r="P10992" s="549">
        <v>8654</v>
      </c>
      <c r="Q10992" s="549">
        <v>1</v>
      </c>
      <c r="R10992" s="549">
        <v>35</v>
      </c>
      <c r="S10992" s="548"/>
      <c r="T10992" s="548"/>
      <c r="U10992" s="99"/>
    </row>
    <row r="10993" spans="1:21" ht="19.5" customHeight="1">
      <c r="A10993" s="545">
        <v>105964</v>
      </c>
      <c r="B10993" s="545" t="s">
        <v>3987</v>
      </c>
      <c r="C10993" s="545" t="s">
        <v>206</v>
      </c>
      <c r="D10993" s="546"/>
      <c r="E10993" s="171" t="str">
        <f t="shared" si="171"/>
        <v>1900</v>
      </c>
      <c r="F10993" s="547">
        <v>0</v>
      </c>
      <c r="G10993" s="548">
        <v>0</v>
      </c>
      <c r="H10993" s="547">
        <v>0</v>
      </c>
      <c r="I10993" s="545" t="s">
        <v>12972</v>
      </c>
      <c r="J10993" s="545"/>
      <c r="K10993" s="545" t="s">
        <v>13413</v>
      </c>
      <c r="L10993" s="545" t="s">
        <v>13413</v>
      </c>
      <c r="M10993" s="548" t="s">
        <v>13758</v>
      </c>
      <c r="N10993" s="545" t="s">
        <v>13413</v>
      </c>
      <c r="O10993" s="545" t="s">
        <v>13413</v>
      </c>
      <c r="P10993" s="549">
        <v>8655</v>
      </c>
      <c r="Q10993" s="549">
        <v>1</v>
      </c>
      <c r="R10993" s="549">
        <v>43</v>
      </c>
      <c r="S10993" s="548"/>
      <c r="T10993" s="548"/>
      <c r="U10993" s="99"/>
    </row>
    <row r="10994" spans="1:21" ht="19.5" customHeight="1">
      <c r="A10994" s="545">
        <v>105965</v>
      </c>
      <c r="B10994" s="545" t="s">
        <v>9522</v>
      </c>
      <c r="C10994" s="545" t="s">
        <v>216</v>
      </c>
      <c r="D10994" s="546"/>
      <c r="E10994" s="171" t="str">
        <f t="shared" si="171"/>
        <v>1900</v>
      </c>
      <c r="F10994" s="547">
        <v>0</v>
      </c>
      <c r="G10994" s="548">
        <v>0</v>
      </c>
      <c r="H10994" s="547">
        <v>0</v>
      </c>
      <c r="I10994" s="545" t="s">
        <v>12969</v>
      </c>
      <c r="J10994" s="545"/>
      <c r="K10994" s="545" t="s">
        <v>13413</v>
      </c>
      <c r="L10994" s="545" t="s">
        <v>13413</v>
      </c>
      <c r="M10994" s="548" t="s">
        <v>13758</v>
      </c>
      <c r="N10994" s="545" t="s">
        <v>13413</v>
      </c>
      <c r="O10994" s="545" t="s">
        <v>13413</v>
      </c>
      <c r="P10994" s="549">
        <v>8656</v>
      </c>
      <c r="Q10994" s="549">
        <v>1</v>
      </c>
      <c r="R10994" s="549">
        <v>30</v>
      </c>
      <c r="S10994" s="548"/>
      <c r="T10994" s="548"/>
      <c r="U10994" s="99"/>
    </row>
    <row r="10995" spans="1:21" ht="19.5" customHeight="1">
      <c r="A10995" s="545">
        <v>105966</v>
      </c>
      <c r="B10995" s="545" t="s">
        <v>9521</v>
      </c>
      <c r="C10995" s="545" t="s">
        <v>216</v>
      </c>
      <c r="D10995" s="546"/>
      <c r="E10995" s="171" t="str">
        <f t="shared" si="171"/>
        <v>1900</v>
      </c>
      <c r="F10995" s="547">
        <v>0</v>
      </c>
      <c r="G10995" s="548">
        <v>0</v>
      </c>
      <c r="H10995" s="547">
        <v>0</v>
      </c>
      <c r="I10995" s="545" t="s">
        <v>12715</v>
      </c>
      <c r="J10995" s="545"/>
      <c r="K10995" s="545" t="s">
        <v>19929</v>
      </c>
      <c r="L10995" s="545" t="s">
        <v>13413</v>
      </c>
      <c r="M10995" s="548" t="s">
        <v>13758</v>
      </c>
      <c r="N10995" s="545" t="s">
        <v>13413</v>
      </c>
      <c r="O10995" s="545" t="s">
        <v>13413</v>
      </c>
      <c r="P10995" s="549">
        <v>8657</v>
      </c>
      <c r="Q10995" s="549">
        <v>1</v>
      </c>
      <c r="R10995" s="549">
        <v>129</v>
      </c>
      <c r="S10995" s="548"/>
      <c r="T10995" s="548"/>
      <c r="U10995" s="99"/>
    </row>
    <row r="10996" spans="1:21" ht="19.5" customHeight="1">
      <c r="A10996" s="545">
        <v>105967</v>
      </c>
      <c r="B10996" s="545" t="s">
        <v>6142</v>
      </c>
      <c r="C10996" s="545" t="s">
        <v>216</v>
      </c>
      <c r="D10996" s="546">
        <v>45708</v>
      </c>
      <c r="E10996" s="171" t="str">
        <f t="shared" si="171"/>
        <v>2025</v>
      </c>
      <c r="F10996" s="547">
        <v>1875795.11</v>
      </c>
      <c r="G10996" s="548">
        <v>0.19</v>
      </c>
      <c r="H10996" s="547">
        <v>1576298.41</v>
      </c>
      <c r="I10996" s="545" t="s">
        <v>12758</v>
      </c>
      <c r="J10996" s="545" t="s">
        <v>13307</v>
      </c>
      <c r="K10996" s="545" t="s">
        <v>19930</v>
      </c>
      <c r="L10996" s="545" t="s">
        <v>13413</v>
      </c>
      <c r="M10996" s="548" t="s">
        <v>13758</v>
      </c>
      <c r="N10996" s="545" t="s">
        <v>13413</v>
      </c>
      <c r="O10996" s="545" t="s">
        <v>13413</v>
      </c>
      <c r="P10996" s="549">
        <v>8658</v>
      </c>
      <c r="Q10996" s="549">
        <v>1</v>
      </c>
      <c r="R10996" s="549">
        <v>164</v>
      </c>
      <c r="S10996" s="548">
        <v>2228</v>
      </c>
      <c r="T10996" s="548"/>
      <c r="U10996" s="99"/>
    </row>
    <row r="10997" spans="1:21" ht="19.5" customHeight="1">
      <c r="A10997" s="545">
        <v>105968</v>
      </c>
      <c r="B10997" s="545" t="s">
        <v>13744</v>
      </c>
      <c r="C10997" s="545" t="s">
        <v>216</v>
      </c>
      <c r="D10997" s="546">
        <v>45708</v>
      </c>
      <c r="E10997" s="171" t="str">
        <f t="shared" si="171"/>
        <v>2025</v>
      </c>
      <c r="F10997" s="547">
        <v>132645.92000000001</v>
      </c>
      <c r="G10997" s="548">
        <v>0.19</v>
      </c>
      <c r="H10997" s="547">
        <v>111467.16</v>
      </c>
      <c r="I10997" s="545" t="s">
        <v>12758</v>
      </c>
      <c r="J10997" s="545" t="s">
        <v>13307</v>
      </c>
      <c r="K10997" s="545" t="s">
        <v>19931</v>
      </c>
      <c r="L10997" s="545" t="s">
        <v>13413</v>
      </c>
      <c r="M10997" s="548" t="s">
        <v>13758</v>
      </c>
      <c r="N10997" s="545" t="s">
        <v>13413</v>
      </c>
      <c r="O10997" s="545" t="s">
        <v>13413</v>
      </c>
      <c r="P10997" s="549">
        <v>8659</v>
      </c>
      <c r="Q10997" s="549">
        <v>1</v>
      </c>
      <c r="R10997" s="549">
        <v>164</v>
      </c>
      <c r="S10997" s="548">
        <v>2228</v>
      </c>
      <c r="T10997" s="548"/>
      <c r="U10997" s="99"/>
    </row>
    <row r="10998" spans="1:21" ht="19.5" customHeight="1">
      <c r="A10998" s="545">
        <v>105969</v>
      </c>
      <c r="B10998" s="545" t="s">
        <v>7773</v>
      </c>
      <c r="C10998" s="545" t="s">
        <v>786</v>
      </c>
      <c r="D10998" s="546">
        <v>43630</v>
      </c>
      <c r="E10998" s="171" t="str">
        <f t="shared" si="171"/>
        <v>2019</v>
      </c>
      <c r="F10998" s="547">
        <v>115146.99</v>
      </c>
      <c r="G10998" s="548">
        <v>0.19</v>
      </c>
      <c r="H10998" s="547">
        <v>96762.18</v>
      </c>
      <c r="I10998" s="545" t="s">
        <v>12708</v>
      </c>
      <c r="J10998" s="545" t="s">
        <v>13305</v>
      </c>
      <c r="K10998" s="545" t="s">
        <v>19932</v>
      </c>
      <c r="L10998" s="545" t="s">
        <v>13413</v>
      </c>
      <c r="M10998" s="548" t="s">
        <v>13758</v>
      </c>
      <c r="N10998" s="545" t="s">
        <v>13413</v>
      </c>
      <c r="O10998" s="545" t="s">
        <v>13413</v>
      </c>
      <c r="P10998" s="549">
        <v>8660</v>
      </c>
      <c r="Q10998" s="549">
        <v>1</v>
      </c>
      <c r="R10998" s="549">
        <v>121</v>
      </c>
      <c r="S10998" s="548">
        <v>2217</v>
      </c>
      <c r="T10998" s="548"/>
      <c r="U10998" s="99"/>
    </row>
    <row r="10999" spans="1:21" ht="19.5" customHeight="1">
      <c r="A10999" s="545">
        <v>105970</v>
      </c>
      <c r="B10999" s="545" t="s">
        <v>9520</v>
      </c>
      <c r="C10999" s="545" t="s">
        <v>786</v>
      </c>
      <c r="D10999" s="546"/>
      <c r="E10999" s="171" t="str">
        <f t="shared" si="171"/>
        <v>1900</v>
      </c>
      <c r="F10999" s="547">
        <v>0</v>
      </c>
      <c r="G10999" s="548">
        <v>0</v>
      </c>
      <c r="H10999" s="547">
        <v>0</v>
      </c>
      <c r="I10999" s="545" t="s">
        <v>12708</v>
      </c>
      <c r="J10999" s="545"/>
      <c r="K10999" s="545" t="s">
        <v>19933</v>
      </c>
      <c r="L10999" s="545" t="s">
        <v>13413</v>
      </c>
      <c r="M10999" s="548" t="s">
        <v>13758</v>
      </c>
      <c r="N10999" s="545" t="s">
        <v>13413</v>
      </c>
      <c r="O10999" s="545" t="s">
        <v>13413</v>
      </c>
      <c r="P10999" s="549">
        <v>8661</v>
      </c>
      <c r="Q10999" s="549">
        <v>1</v>
      </c>
      <c r="R10999" s="549">
        <v>121</v>
      </c>
      <c r="S10999" s="548"/>
      <c r="T10999" s="548"/>
      <c r="U10999" s="99"/>
    </row>
    <row r="11000" spans="1:21" ht="19.5" customHeight="1">
      <c r="A11000" s="545">
        <v>105971</v>
      </c>
      <c r="B11000" s="545" t="s">
        <v>9519</v>
      </c>
      <c r="C11000" s="545" t="s">
        <v>786</v>
      </c>
      <c r="D11000" s="546"/>
      <c r="E11000" s="171" t="str">
        <f t="shared" si="171"/>
        <v>1900</v>
      </c>
      <c r="F11000" s="547">
        <v>0</v>
      </c>
      <c r="G11000" s="548">
        <v>0</v>
      </c>
      <c r="H11000" s="547">
        <v>0</v>
      </c>
      <c r="I11000" s="545" t="s">
        <v>12708</v>
      </c>
      <c r="J11000" s="545"/>
      <c r="K11000" s="545" t="s">
        <v>19934</v>
      </c>
      <c r="L11000" s="545" t="s">
        <v>13413</v>
      </c>
      <c r="M11000" s="548" t="s">
        <v>13758</v>
      </c>
      <c r="N11000" s="545" t="s">
        <v>13413</v>
      </c>
      <c r="O11000" s="545" t="s">
        <v>13413</v>
      </c>
      <c r="P11000" s="549">
        <v>8662</v>
      </c>
      <c r="Q11000" s="549">
        <v>1</v>
      </c>
      <c r="R11000" s="549">
        <v>121</v>
      </c>
      <c r="S11000" s="548"/>
      <c r="T11000" s="548"/>
      <c r="U11000" s="99"/>
    </row>
    <row r="11001" spans="1:21" ht="19.5" customHeight="1">
      <c r="A11001" s="545">
        <v>105972</v>
      </c>
      <c r="B11001" s="545" t="s">
        <v>3645</v>
      </c>
      <c r="C11001" s="545" t="s">
        <v>216</v>
      </c>
      <c r="D11001" s="546"/>
      <c r="E11001" s="171" t="str">
        <f t="shared" si="171"/>
        <v>1900</v>
      </c>
      <c r="F11001" s="547">
        <v>0</v>
      </c>
      <c r="G11001" s="548">
        <v>0</v>
      </c>
      <c r="H11001" s="547">
        <v>0</v>
      </c>
      <c r="I11001" s="545" t="s">
        <v>12758</v>
      </c>
      <c r="J11001" s="545"/>
      <c r="K11001" s="545" t="s">
        <v>19935</v>
      </c>
      <c r="L11001" s="545" t="s">
        <v>13413</v>
      </c>
      <c r="M11001" s="548" t="s">
        <v>13758</v>
      </c>
      <c r="N11001" s="545" t="s">
        <v>13413</v>
      </c>
      <c r="O11001" s="545" t="s">
        <v>13413</v>
      </c>
      <c r="P11001" s="549">
        <v>8663</v>
      </c>
      <c r="Q11001" s="549">
        <v>1</v>
      </c>
      <c r="R11001" s="549">
        <v>164</v>
      </c>
      <c r="S11001" s="548"/>
      <c r="T11001" s="548"/>
      <c r="U11001" s="99"/>
    </row>
    <row r="11002" spans="1:21" ht="19.5" customHeight="1">
      <c r="A11002" s="545">
        <v>105973</v>
      </c>
      <c r="B11002" s="545" t="s">
        <v>9518</v>
      </c>
      <c r="C11002" s="545" t="s">
        <v>221</v>
      </c>
      <c r="D11002" s="546"/>
      <c r="E11002" s="171" t="str">
        <f t="shared" si="171"/>
        <v>1900</v>
      </c>
      <c r="F11002" s="547">
        <v>0</v>
      </c>
      <c r="G11002" s="548">
        <v>0</v>
      </c>
      <c r="H11002" s="547">
        <v>0</v>
      </c>
      <c r="I11002" s="545" t="s">
        <v>12684</v>
      </c>
      <c r="J11002" s="545"/>
      <c r="K11002" s="545" t="s">
        <v>13413</v>
      </c>
      <c r="L11002" s="545" t="s">
        <v>13413</v>
      </c>
      <c r="M11002" s="548" t="s">
        <v>13758</v>
      </c>
      <c r="N11002" s="545" t="s">
        <v>13413</v>
      </c>
      <c r="O11002" s="545" t="s">
        <v>13413</v>
      </c>
      <c r="P11002" s="549">
        <v>8664</v>
      </c>
      <c r="Q11002" s="549">
        <v>1</v>
      </c>
      <c r="R11002" s="549">
        <v>95</v>
      </c>
      <c r="S11002" s="548"/>
      <c r="T11002" s="548"/>
      <c r="U11002" s="99"/>
    </row>
    <row r="11003" spans="1:21" ht="19.5" customHeight="1">
      <c r="A11003" s="545">
        <v>105974</v>
      </c>
      <c r="B11003" s="545" t="s">
        <v>9517</v>
      </c>
      <c r="C11003" s="545" t="s">
        <v>209</v>
      </c>
      <c r="D11003" s="546"/>
      <c r="E11003" s="171" t="str">
        <f t="shared" si="171"/>
        <v>1900</v>
      </c>
      <c r="F11003" s="547">
        <v>0</v>
      </c>
      <c r="G11003" s="548">
        <v>0</v>
      </c>
      <c r="H11003" s="547">
        <v>0</v>
      </c>
      <c r="I11003" s="545" t="s">
        <v>12684</v>
      </c>
      <c r="J11003" s="545"/>
      <c r="K11003" s="545" t="s">
        <v>19936</v>
      </c>
      <c r="L11003" s="545" t="s">
        <v>13413</v>
      </c>
      <c r="M11003" s="548" t="s">
        <v>13758</v>
      </c>
      <c r="N11003" s="545" t="s">
        <v>13413</v>
      </c>
      <c r="O11003" s="545" t="s">
        <v>13413</v>
      </c>
      <c r="P11003" s="549">
        <v>8665</v>
      </c>
      <c r="Q11003" s="549">
        <v>1</v>
      </c>
      <c r="R11003" s="549">
        <v>95</v>
      </c>
      <c r="S11003" s="548"/>
      <c r="T11003" s="548"/>
      <c r="U11003" s="99"/>
    </row>
    <row r="11004" spans="1:21" ht="19.5" customHeight="1">
      <c r="A11004" s="545">
        <v>105975</v>
      </c>
      <c r="B11004" s="545" t="s">
        <v>9516</v>
      </c>
      <c r="C11004" s="545" t="s">
        <v>216</v>
      </c>
      <c r="D11004" s="546"/>
      <c r="E11004" s="171" t="str">
        <f t="shared" si="171"/>
        <v>1900</v>
      </c>
      <c r="F11004" s="547">
        <v>0</v>
      </c>
      <c r="G11004" s="548">
        <v>0</v>
      </c>
      <c r="H11004" s="547">
        <v>0</v>
      </c>
      <c r="I11004" s="545" t="s">
        <v>12684</v>
      </c>
      <c r="J11004" s="545"/>
      <c r="K11004" s="545" t="s">
        <v>19937</v>
      </c>
      <c r="L11004" s="545" t="s">
        <v>13413</v>
      </c>
      <c r="M11004" s="548" t="s">
        <v>13758</v>
      </c>
      <c r="N11004" s="545" t="s">
        <v>13413</v>
      </c>
      <c r="O11004" s="545" t="s">
        <v>13413</v>
      </c>
      <c r="P11004" s="549">
        <v>8666</v>
      </c>
      <c r="Q11004" s="549">
        <v>1</v>
      </c>
      <c r="R11004" s="549">
        <v>95</v>
      </c>
      <c r="S11004" s="548"/>
      <c r="T11004" s="548"/>
      <c r="U11004" s="99"/>
    </row>
    <row r="11005" spans="1:21" ht="19.5" customHeight="1">
      <c r="A11005" s="545">
        <v>105976</v>
      </c>
      <c r="B11005" s="545" t="s">
        <v>866</v>
      </c>
      <c r="C11005" s="545" t="s">
        <v>216</v>
      </c>
      <c r="D11005" s="546"/>
      <c r="E11005" s="171" t="str">
        <f t="shared" si="171"/>
        <v>1900</v>
      </c>
      <c r="F11005" s="547">
        <v>0</v>
      </c>
      <c r="G11005" s="548">
        <v>0</v>
      </c>
      <c r="H11005" s="547">
        <v>0</v>
      </c>
      <c r="I11005" s="545" t="s">
        <v>12684</v>
      </c>
      <c r="J11005" s="545"/>
      <c r="K11005" s="545" t="s">
        <v>19938</v>
      </c>
      <c r="L11005" s="545" t="s">
        <v>13413</v>
      </c>
      <c r="M11005" s="548" t="s">
        <v>13758</v>
      </c>
      <c r="N11005" s="545" t="s">
        <v>13413</v>
      </c>
      <c r="O11005" s="545" t="s">
        <v>13413</v>
      </c>
      <c r="P11005" s="549">
        <v>8667</v>
      </c>
      <c r="Q11005" s="549">
        <v>1</v>
      </c>
      <c r="R11005" s="549">
        <v>95</v>
      </c>
      <c r="S11005" s="548"/>
      <c r="T11005" s="548"/>
      <c r="U11005" s="99"/>
    </row>
    <row r="11006" spans="1:21" ht="19.5" customHeight="1">
      <c r="A11006" s="545">
        <v>105977</v>
      </c>
      <c r="B11006" s="545" t="s">
        <v>9515</v>
      </c>
      <c r="C11006" s="545" t="s">
        <v>216</v>
      </c>
      <c r="D11006" s="546"/>
      <c r="E11006" s="171" t="str">
        <f t="shared" si="171"/>
        <v>1900</v>
      </c>
      <c r="F11006" s="547">
        <v>0</v>
      </c>
      <c r="G11006" s="548">
        <v>0</v>
      </c>
      <c r="H11006" s="547">
        <v>0</v>
      </c>
      <c r="I11006" s="545" t="s">
        <v>12650</v>
      </c>
      <c r="J11006" s="545"/>
      <c r="K11006" s="545" t="s">
        <v>19939</v>
      </c>
      <c r="L11006" s="545" t="s">
        <v>13413</v>
      </c>
      <c r="M11006" s="548" t="s">
        <v>13758</v>
      </c>
      <c r="N11006" s="545" t="s">
        <v>13413</v>
      </c>
      <c r="O11006" s="545" t="s">
        <v>13413</v>
      </c>
      <c r="P11006" s="549">
        <v>8668</v>
      </c>
      <c r="Q11006" s="549">
        <v>1</v>
      </c>
      <c r="R11006" s="549">
        <v>127</v>
      </c>
      <c r="S11006" s="548"/>
      <c r="T11006" s="548"/>
      <c r="U11006" s="99"/>
    </row>
    <row r="11007" spans="1:21" ht="19.5" customHeight="1">
      <c r="A11007" s="545">
        <v>105978</v>
      </c>
      <c r="B11007" s="545" t="s">
        <v>9514</v>
      </c>
      <c r="C11007" s="545" t="s">
        <v>216</v>
      </c>
      <c r="D11007" s="546"/>
      <c r="E11007" s="171" t="str">
        <f t="shared" si="171"/>
        <v>1900</v>
      </c>
      <c r="F11007" s="547">
        <v>0</v>
      </c>
      <c r="G11007" s="548">
        <v>0</v>
      </c>
      <c r="H11007" s="547">
        <v>0</v>
      </c>
      <c r="I11007" s="545" t="s">
        <v>12650</v>
      </c>
      <c r="J11007" s="545"/>
      <c r="K11007" s="545" t="s">
        <v>19940</v>
      </c>
      <c r="L11007" s="545" t="s">
        <v>13413</v>
      </c>
      <c r="M11007" s="548" t="s">
        <v>13758</v>
      </c>
      <c r="N11007" s="545" t="s">
        <v>13413</v>
      </c>
      <c r="O11007" s="545" t="s">
        <v>13413</v>
      </c>
      <c r="P11007" s="549">
        <v>8669</v>
      </c>
      <c r="Q11007" s="549">
        <v>1</v>
      </c>
      <c r="R11007" s="549">
        <v>127</v>
      </c>
      <c r="S11007" s="548"/>
      <c r="T11007" s="548"/>
      <c r="U11007" s="99"/>
    </row>
    <row r="11008" spans="1:21" ht="19.5" customHeight="1">
      <c r="A11008" s="545">
        <v>105979</v>
      </c>
      <c r="B11008" s="545" t="s">
        <v>9513</v>
      </c>
      <c r="C11008" s="545" t="s">
        <v>209</v>
      </c>
      <c r="D11008" s="546"/>
      <c r="E11008" s="171" t="str">
        <f t="shared" si="171"/>
        <v>1900</v>
      </c>
      <c r="F11008" s="547">
        <v>0</v>
      </c>
      <c r="G11008" s="548">
        <v>0</v>
      </c>
      <c r="H11008" s="547">
        <v>0</v>
      </c>
      <c r="I11008" s="545" t="s">
        <v>12676</v>
      </c>
      <c r="J11008" s="545"/>
      <c r="K11008" s="545" t="s">
        <v>19941</v>
      </c>
      <c r="L11008" s="545" t="s">
        <v>13413</v>
      </c>
      <c r="M11008" s="548" t="s">
        <v>13758</v>
      </c>
      <c r="N11008" s="545" t="s">
        <v>13413</v>
      </c>
      <c r="O11008" s="545" t="s">
        <v>13413</v>
      </c>
      <c r="P11008" s="549">
        <v>8670</v>
      </c>
      <c r="Q11008" s="549">
        <v>1</v>
      </c>
      <c r="R11008" s="549">
        <v>14</v>
      </c>
      <c r="S11008" s="548"/>
      <c r="T11008" s="548"/>
      <c r="U11008" s="99"/>
    </row>
    <row r="11009" spans="1:21" ht="19.5" customHeight="1">
      <c r="A11009" s="545">
        <v>105980</v>
      </c>
      <c r="B11009" s="545" t="s">
        <v>9512</v>
      </c>
      <c r="C11009" s="545" t="s">
        <v>216</v>
      </c>
      <c r="D11009" s="546"/>
      <c r="E11009" s="171" t="str">
        <f t="shared" si="171"/>
        <v>1900</v>
      </c>
      <c r="F11009" s="547">
        <v>0</v>
      </c>
      <c r="G11009" s="548">
        <v>0</v>
      </c>
      <c r="H11009" s="547">
        <v>0</v>
      </c>
      <c r="I11009" s="545" t="s">
        <v>12676</v>
      </c>
      <c r="J11009" s="545"/>
      <c r="K11009" s="545" t="s">
        <v>19942</v>
      </c>
      <c r="L11009" s="545" t="s">
        <v>13413</v>
      </c>
      <c r="M11009" s="548" t="s">
        <v>13758</v>
      </c>
      <c r="N11009" s="545" t="s">
        <v>13413</v>
      </c>
      <c r="O11009" s="545" t="s">
        <v>13413</v>
      </c>
      <c r="P11009" s="549">
        <v>8671</v>
      </c>
      <c r="Q11009" s="549">
        <v>1</v>
      </c>
      <c r="R11009" s="549">
        <v>14</v>
      </c>
      <c r="S11009" s="548"/>
      <c r="T11009" s="548"/>
      <c r="U11009" s="99"/>
    </row>
    <row r="11010" spans="1:21" ht="19.5" customHeight="1">
      <c r="A11010" s="545">
        <v>105981</v>
      </c>
      <c r="B11010" s="545" t="s">
        <v>9511</v>
      </c>
      <c r="C11010" s="545" t="s">
        <v>209</v>
      </c>
      <c r="D11010" s="546"/>
      <c r="E11010" s="171" t="str">
        <f t="shared" si="171"/>
        <v>1900</v>
      </c>
      <c r="F11010" s="547">
        <v>0</v>
      </c>
      <c r="G11010" s="548">
        <v>0</v>
      </c>
      <c r="H11010" s="547">
        <v>0</v>
      </c>
      <c r="I11010" s="545" t="s">
        <v>12647</v>
      </c>
      <c r="J11010" s="545"/>
      <c r="K11010" s="545" t="s">
        <v>19943</v>
      </c>
      <c r="L11010" s="545" t="s">
        <v>13413</v>
      </c>
      <c r="M11010" s="548" t="s">
        <v>13758</v>
      </c>
      <c r="N11010" s="545" t="s">
        <v>13413</v>
      </c>
      <c r="O11010" s="545" t="s">
        <v>13413</v>
      </c>
      <c r="P11010" s="549">
        <v>8672</v>
      </c>
      <c r="Q11010" s="549">
        <v>1</v>
      </c>
      <c r="R11010" s="549">
        <v>26</v>
      </c>
      <c r="S11010" s="548"/>
      <c r="T11010" s="548"/>
      <c r="U11010" s="99"/>
    </row>
    <row r="11011" spans="1:21" ht="19.5" customHeight="1">
      <c r="A11011" s="545">
        <v>105982</v>
      </c>
      <c r="B11011" s="545" t="s">
        <v>9510</v>
      </c>
      <c r="C11011" s="545" t="s">
        <v>216</v>
      </c>
      <c r="D11011" s="546"/>
      <c r="E11011" s="171" t="str">
        <f t="shared" si="171"/>
        <v>1900</v>
      </c>
      <c r="F11011" s="547">
        <v>0</v>
      </c>
      <c r="G11011" s="548">
        <v>0</v>
      </c>
      <c r="H11011" s="547">
        <v>0</v>
      </c>
      <c r="I11011" s="545" t="s">
        <v>12676</v>
      </c>
      <c r="J11011" s="545"/>
      <c r="K11011" s="545" t="s">
        <v>19944</v>
      </c>
      <c r="L11011" s="545" t="s">
        <v>13413</v>
      </c>
      <c r="M11011" s="548" t="s">
        <v>13758</v>
      </c>
      <c r="N11011" s="545" t="s">
        <v>13413</v>
      </c>
      <c r="O11011" s="545" t="s">
        <v>13413</v>
      </c>
      <c r="P11011" s="549">
        <v>8673</v>
      </c>
      <c r="Q11011" s="549">
        <v>1</v>
      </c>
      <c r="R11011" s="549">
        <v>14</v>
      </c>
      <c r="S11011" s="548"/>
      <c r="T11011" s="548"/>
      <c r="U11011" s="99"/>
    </row>
    <row r="11012" spans="1:21" ht="19.5" customHeight="1">
      <c r="A11012" s="545">
        <v>105983</v>
      </c>
      <c r="B11012" s="545" t="s">
        <v>9509</v>
      </c>
      <c r="C11012" s="545" t="s">
        <v>216</v>
      </c>
      <c r="D11012" s="546"/>
      <c r="E11012" s="171" t="str">
        <f t="shared" ref="E11012:E11075" si="172">TEXT(D11012,"YYYY")</f>
        <v>1900</v>
      </c>
      <c r="F11012" s="547">
        <v>0</v>
      </c>
      <c r="G11012" s="548">
        <v>0</v>
      </c>
      <c r="H11012" s="547">
        <v>0</v>
      </c>
      <c r="I11012" s="545" t="s">
        <v>12676</v>
      </c>
      <c r="J11012" s="545"/>
      <c r="K11012" s="545" t="s">
        <v>19945</v>
      </c>
      <c r="L11012" s="545" t="s">
        <v>13413</v>
      </c>
      <c r="M11012" s="548" t="s">
        <v>13758</v>
      </c>
      <c r="N11012" s="545" t="s">
        <v>13413</v>
      </c>
      <c r="O11012" s="545" t="s">
        <v>13413</v>
      </c>
      <c r="P11012" s="549">
        <v>8674</v>
      </c>
      <c r="Q11012" s="549">
        <v>1</v>
      </c>
      <c r="R11012" s="549">
        <v>14</v>
      </c>
      <c r="S11012" s="548"/>
      <c r="T11012" s="548"/>
      <c r="U11012" s="99"/>
    </row>
    <row r="11013" spans="1:21" ht="19.5" customHeight="1">
      <c r="A11013" s="545">
        <v>105984</v>
      </c>
      <c r="B11013" s="545" t="s">
        <v>9508</v>
      </c>
      <c r="C11013" s="545" t="s">
        <v>216</v>
      </c>
      <c r="D11013" s="546"/>
      <c r="E11013" s="171" t="str">
        <f t="shared" si="172"/>
        <v>1900</v>
      </c>
      <c r="F11013" s="547">
        <v>0</v>
      </c>
      <c r="G11013" s="548">
        <v>0</v>
      </c>
      <c r="H11013" s="547">
        <v>0</v>
      </c>
      <c r="I11013" s="545" t="s">
        <v>12676</v>
      </c>
      <c r="J11013" s="545"/>
      <c r="K11013" s="545" t="s">
        <v>19946</v>
      </c>
      <c r="L11013" s="545" t="s">
        <v>13413</v>
      </c>
      <c r="M11013" s="548" t="s">
        <v>13758</v>
      </c>
      <c r="N11013" s="545" t="s">
        <v>13413</v>
      </c>
      <c r="O11013" s="545" t="s">
        <v>13413</v>
      </c>
      <c r="P11013" s="549">
        <v>8675</v>
      </c>
      <c r="Q11013" s="549">
        <v>1</v>
      </c>
      <c r="R11013" s="549">
        <v>14</v>
      </c>
      <c r="S11013" s="548"/>
      <c r="T11013" s="548"/>
      <c r="U11013" s="99"/>
    </row>
    <row r="11014" spans="1:21" ht="19.5" customHeight="1">
      <c r="A11014" s="545">
        <v>105985</v>
      </c>
      <c r="B11014" s="545" t="s">
        <v>9507</v>
      </c>
      <c r="C11014" s="545" t="s">
        <v>4552</v>
      </c>
      <c r="D11014" s="546"/>
      <c r="E11014" s="171" t="str">
        <f t="shared" si="172"/>
        <v>1900</v>
      </c>
      <c r="F11014" s="547">
        <v>0</v>
      </c>
      <c r="G11014" s="548">
        <v>0</v>
      </c>
      <c r="H11014" s="547">
        <v>0</v>
      </c>
      <c r="I11014" s="545" t="s">
        <v>12647</v>
      </c>
      <c r="J11014" s="545"/>
      <c r="K11014" s="545" t="s">
        <v>19947</v>
      </c>
      <c r="L11014" s="545" t="s">
        <v>13413</v>
      </c>
      <c r="M11014" s="548" t="s">
        <v>13758</v>
      </c>
      <c r="N11014" s="545" t="s">
        <v>13413</v>
      </c>
      <c r="O11014" s="545" t="s">
        <v>13413</v>
      </c>
      <c r="P11014" s="549">
        <v>8676</v>
      </c>
      <c r="Q11014" s="549">
        <v>1</v>
      </c>
      <c r="R11014" s="549">
        <v>26</v>
      </c>
      <c r="S11014" s="548"/>
      <c r="T11014" s="548"/>
      <c r="U11014" s="99"/>
    </row>
    <row r="11015" spans="1:21" ht="19.5" customHeight="1">
      <c r="A11015" s="545">
        <v>105986</v>
      </c>
      <c r="B11015" s="545" t="s">
        <v>9506</v>
      </c>
      <c r="C11015" s="545" t="s">
        <v>4552</v>
      </c>
      <c r="D11015" s="546"/>
      <c r="E11015" s="171" t="str">
        <f t="shared" si="172"/>
        <v>1900</v>
      </c>
      <c r="F11015" s="547">
        <v>0</v>
      </c>
      <c r="G11015" s="548">
        <v>0</v>
      </c>
      <c r="H11015" s="547">
        <v>0</v>
      </c>
      <c r="I11015" s="545" t="s">
        <v>12647</v>
      </c>
      <c r="J11015" s="545"/>
      <c r="K11015" s="545" t="s">
        <v>19948</v>
      </c>
      <c r="L11015" s="545" t="s">
        <v>13413</v>
      </c>
      <c r="M11015" s="548" t="s">
        <v>13758</v>
      </c>
      <c r="N11015" s="545" t="s">
        <v>13413</v>
      </c>
      <c r="O11015" s="545" t="s">
        <v>13413</v>
      </c>
      <c r="P11015" s="549">
        <v>8677</v>
      </c>
      <c r="Q11015" s="549">
        <v>1</v>
      </c>
      <c r="R11015" s="549">
        <v>26</v>
      </c>
      <c r="S11015" s="548"/>
      <c r="T11015" s="548"/>
      <c r="U11015" s="99"/>
    </row>
    <row r="11016" spans="1:21" ht="19.5" customHeight="1">
      <c r="A11016" s="545">
        <v>105987</v>
      </c>
      <c r="B11016" s="545" t="s">
        <v>9505</v>
      </c>
      <c r="C11016" s="545" t="s">
        <v>216</v>
      </c>
      <c r="D11016" s="546"/>
      <c r="E11016" s="171" t="str">
        <f t="shared" si="172"/>
        <v>1900</v>
      </c>
      <c r="F11016" s="547">
        <v>0</v>
      </c>
      <c r="G11016" s="548">
        <v>0</v>
      </c>
      <c r="H11016" s="547">
        <v>0</v>
      </c>
      <c r="I11016" s="545" t="s">
        <v>12758</v>
      </c>
      <c r="J11016" s="545"/>
      <c r="K11016" s="545" t="s">
        <v>19949</v>
      </c>
      <c r="L11016" s="545" t="s">
        <v>13413</v>
      </c>
      <c r="M11016" s="548" t="s">
        <v>13758</v>
      </c>
      <c r="N11016" s="545" t="s">
        <v>13413</v>
      </c>
      <c r="O11016" s="545" t="s">
        <v>13413</v>
      </c>
      <c r="P11016" s="549">
        <v>8678</v>
      </c>
      <c r="Q11016" s="549">
        <v>1</v>
      </c>
      <c r="R11016" s="549">
        <v>164</v>
      </c>
      <c r="S11016" s="548"/>
      <c r="T11016" s="548"/>
      <c r="U11016" s="99"/>
    </row>
    <row r="11017" spans="1:21" ht="19.5" customHeight="1">
      <c r="A11017" s="545">
        <v>105988</v>
      </c>
      <c r="B11017" s="545" t="s">
        <v>3648</v>
      </c>
      <c r="C11017" s="545" t="s">
        <v>4552</v>
      </c>
      <c r="D11017" s="546"/>
      <c r="E11017" s="171" t="str">
        <f t="shared" si="172"/>
        <v>1900</v>
      </c>
      <c r="F11017" s="547">
        <v>0</v>
      </c>
      <c r="G11017" s="548">
        <v>0</v>
      </c>
      <c r="H11017" s="547">
        <v>0</v>
      </c>
      <c r="I11017" s="545" t="s">
        <v>12758</v>
      </c>
      <c r="J11017" s="545"/>
      <c r="K11017" s="545" t="s">
        <v>19950</v>
      </c>
      <c r="L11017" s="545" t="s">
        <v>13413</v>
      </c>
      <c r="M11017" s="548" t="s">
        <v>13758</v>
      </c>
      <c r="N11017" s="545" t="s">
        <v>13413</v>
      </c>
      <c r="O11017" s="545" t="s">
        <v>13413</v>
      </c>
      <c r="P11017" s="549">
        <v>8679</v>
      </c>
      <c r="Q11017" s="549">
        <v>1</v>
      </c>
      <c r="R11017" s="549">
        <v>164</v>
      </c>
      <c r="S11017" s="548"/>
      <c r="T11017" s="548"/>
      <c r="U11017" s="99"/>
    </row>
    <row r="11018" spans="1:21" ht="19.5" customHeight="1">
      <c r="A11018" s="545">
        <v>105989</v>
      </c>
      <c r="B11018" s="545" t="s">
        <v>9504</v>
      </c>
      <c r="C11018" s="545" t="s">
        <v>216</v>
      </c>
      <c r="D11018" s="546"/>
      <c r="E11018" s="171" t="str">
        <f t="shared" si="172"/>
        <v>1900</v>
      </c>
      <c r="F11018" s="547">
        <v>0</v>
      </c>
      <c r="G11018" s="548">
        <v>0</v>
      </c>
      <c r="H11018" s="547">
        <v>0</v>
      </c>
      <c r="I11018" s="545" t="s">
        <v>12758</v>
      </c>
      <c r="J11018" s="545"/>
      <c r="K11018" s="545" t="s">
        <v>19951</v>
      </c>
      <c r="L11018" s="545" t="s">
        <v>13413</v>
      </c>
      <c r="M11018" s="548" t="s">
        <v>13758</v>
      </c>
      <c r="N11018" s="545" t="s">
        <v>13413</v>
      </c>
      <c r="O11018" s="545" t="s">
        <v>13413</v>
      </c>
      <c r="P11018" s="549">
        <v>8680</v>
      </c>
      <c r="Q11018" s="549">
        <v>1</v>
      </c>
      <c r="R11018" s="549">
        <v>164</v>
      </c>
      <c r="S11018" s="548"/>
      <c r="T11018" s="548"/>
      <c r="U11018" s="99"/>
    </row>
    <row r="11019" spans="1:21" ht="19.5" customHeight="1">
      <c r="A11019" s="545">
        <v>105990</v>
      </c>
      <c r="B11019" s="545" t="s">
        <v>3647</v>
      </c>
      <c r="C11019" s="545" t="s">
        <v>4552</v>
      </c>
      <c r="D11019" s="546"/>
      <c r="E11019" s="171" t="str">
        <f t="shared" si="172"/>
        <v>1900</v>
      </c>
      <c r="F11019" s="547">
        <v>0</v>
      </c>
      <c r="G11019" s="548">
        <v>0</v>
      </c>
      <c r="H11019" s="547">
        <v>0</v>
      </c>
      <c r="I11019" s="545" t="s">
        <v>12758</v>
      </c>
      <c r="J11019" s="545"/>
      <c r="K11019" s="545" t="s">
        <v>19952</v>
      </c>
      <c r="L11019" s="545" t="s">
        <v>13413</v>
      </c>
      <c r="M11019" s="548" t="s">
        <v>13758</v>
      </c>
      <c r="N11019" s="545" t="s">
        <v>13413</v>
      </c>
      <c r="O11019" s="545" t="s">
        <v>13413</v>
      </c>
      <c r="P11019" s="549">
        <v>8681</v>
      </c>
      <c r="Q11019" s="549">
        <v>1</v>
      </c>
      <c r="R11019" s="549">
        <v>164</v>
      </c>
      <c r="S11019" s="548"/>
      <c r="T11019" s="548"/>
      <c r="U11019" s="99"/>
    </row>
    <row r="11020" spans="1:21" ht="19.5" customHeight="1">
      <c r="A11020" s="545">
        <v>105991</v>
      </c>
      <c r="B11020" s="545" t="s">
        <v>3454</v>
      </c>
      <c r="C11020" s="545" t="s">
        <v>216</v>
      </c>
      <c r="D11020" s="546"/>
      <c r="E11020" s="171" t="str">
        <f t="shared" si="172"/>
        <v>1900</v>
      </c>
      <c r="F11020" s="547">
        <v>0</v>
      </c>
      <c r="G11020" s="548">
        <v>0</v>
      </c>
      <c r="H11020" s="547">
        <v>0</v>
      </c>
      <c r="I11020" s="545" t="s">
        <v>12758</v>
      </c>
      <c r="J11020" s="545"/>
      <c r="K11020" s="545" t="s">
        <v>19953</v>
      </c>
      <c r="L11020" s="545" t="s">
        <v>13413</v>
      </c>
      <c r="M11020" s="548" t="s">
        <v>13758</v>
      </c>
      <c r="N11020" s="545" t="s">
        <v>13413</v>
      </c>
      <c r="O11020" s="545" t="s">
        <v>13413</v>
      </c>
      <c r="P11020" s="549">
        <v>8682</v>
      </c>
      <c r="Q11020" s="549">
        <v>1</v>
      </c>
      <c r="R11020" s="549">
        <v>164</v>
      </c>
      <c r="S11020" s="548"/>
      <c r="T11020" s="548"/>
      <c r="U11020" s="99"/>
    </row>
    <row r="11021" spans="1:21" ht="19.5" customHeight="1">
      <c r="A11021" s="545">
        <v>105992</v>
      </c>
      <c r="B11021" s="545" t="s">
        <v>3456</v>
      </c>
      <c r="C11021" s="545" t="s">
        <v>216</v>
      </c>
      <c r="D11021" s="546"/>
      <c r="E11021" s="171" t="str">
        <f t="shared" si="172"/>
        <v>1900</v>
      </c>
      <c r="F11021" s="547">
        <v>0</v>
      </c>
      <c r="G11021" s="548">
        <v>0</v>
      </c>
      <c r="H11021" s="547">
        <v>0</v>
      </c>
      <c r="I11021" s="545" t="s">
        <v>12758</v>
      </c>
      <c r="J11021" s="545"/>
      <c r="K11021" s="545" t="s">
        <v>19954</v>
      </c>
      <c r="L11021" s="545" t="s">
        <v>13413</v>
      </c>
      <c r="M11021" s="548" t="s">
        <v>13758</v>
      </c>
      <c r="N11021" s="545" t="s">
        <v>13413</v>
      </c>
      <c r="O11021" s="545" t="s">
        <v>13413</v>
      </c>
      <c r="P11021" s="549">
        <v>8683</v>
      </c>
      <c r="Q11021" s="549">
        <v>1</v>
      </c>
      <c r="R11021" s="549">
        <v>164</v>
      </c>
      <c r="S11021" s="548"/>
      <c r="T11021" s="548"/>
      <c r="U11021" s="99"/>
    </row>
    <row r="11022" spans="1:21" ht="19.5" customHeight="1">
      <c r="A11022" s="545">
        <v>105993</v>
      </c>
      <c r="B11022" s="545" t="s">
        <v>9503</v>
      </c>
      <c r="C11022" s="545" t="s">
        <v>216</v>
      </c>
      <c r="D11022" s="546"/>
      <c r="E11022" s="171" t="str">
        <f t="shared" si="172"/>
        <v>1900</v>
      </c>
      <c r="F11022" s="547">
        <v>0</v>
      </c>
      <c r="G11022" s="548">
        <v>0</v>
      </c>
      <c r="H11022" s="547">
        <v>0</v>
      </c>
      <c r="I11022" s="545" t="s">
        <v>12758</v>
      </c>
      <c r="J11022" s="545"/>
      <c r="K11022" s="545" t="s">
        <v>19955</v>
      </c>
      <c r="L11022" s="545" t="s">
        <v>13413</v>
      </c>
      <c r="M11022" s="548" t="s">
        <v>13758</v>
      </c>
      <c r="N11022" s="545" t="s">
        <v>13413</v>
      </c>
      <c r="O11022" s="545" t="s">
        <v>13413</v>
      </c>
      <c r="P11022" s="549">
        <v>8684</v>
      </c>
      <c r="Q11022" s="549">
        <v>1</v>
      </c>
      <c r="R11022" s="549">
        <v>164</v>
      </c>
      <c r="S11022" s="548"/>
      <c r="T11022" s="548"/>
      <c r="U11022" s="99"/>
    </row>
    <row r="11023" spans="1:21" ht="19.5" customHeight="1">
      <c r="A11023" s="545">
        <v>105994</v>
      </c>
      <c r="B11023" s="545" t="s">
        <v>3450</v>
      </c>
      <c r="C11023" s="545" t="s">
        <v>216</v>
      </c>
      <c r="D11023" s="546"/>
      <c r="E11023" s="171" t="str">
        <f t="shared" si="172"/>
        <v>1900</v>
      </c>
      <c r="F11023" s="547">
        <v>0</v>
      </c>
      <c r="G11023" s="548">
        <v>0</v>
      </c>
      <c r="H11023" s="547">
        <v>0</v>
      </c>
      <c r="I11023" s="545" t="s">
        <v>12758</v>
      </c>
      <c r="J11023" s="545"/>
      <c r="K11023" s="545" t="s">
        <v>19956</v>
      </c>
      <c r="L11023" s="545" t="s">
        <v>13413</v>
      </c>
      <c r="M11023" s="548" t="s">
        <v>13843</v>
      </c>
      <c r="N11023" s="545" t="s">
        <v>13413</v>
      </c>
      <c r="O11023" s="545" t="s">
        <v>13413</v>
      </c>
      <c r="P11023" s="549">
        <v>8685</v>
      </c>
      <c r="Q11023" s="549">
        <v>5</v>
      </c>
      <c r="R11023" s="549">
        <v>164</v>
      </c>
      <c r="S11023" s="548"/>
      <c r="T11023" s="548"/>
      <c r="U11023" s="99"/>
    </row>
    <row r="11024" spans="1:21" ht="19.5" customHeight="1">
      <c r="A11024" s="545">
        <v>105995</v>
      </c>
      <c r="B11024" s="545" t="s">
        <v>9502</v>
      </c>
      <c r="C11024" s="545" t="s">
        <v>216</v>
      </c>
      <c r="D11024" s="546"/>
      <c r="E11024" s="171" t="str">
        <f t="shared" si="172"/>
        <v>1900</v>
      </c>
      <c r="F11024" s="547">
        <v>0</v>
      </c>
      <c r="G11024" s="548">
        <v>0</v>
      </c>
      <c r="H11024" s="547">
        <v>0</v>
      </c>
      <c r="I11024" s="545" t="s">
        <v>12758</v>
      </c>
      <c r="J11024" s="545"/>
      <c r="K11024" s="545" t="s">
        <v>19957</v>
      </c>
      <c r="L11024" s="545" t="s">
        <v>13413</v>
      </c>
      <c r="M11024" s="548" t="s">
        <v>13758</v>
      </c>
      <c r="N11024" s="545" t="s">
        <v>13413</v>
      </c>
      <c r="O11024" s="545" t="s">
        <v>13413</v>
      </c>
      <c r="P11024" s="549">
        <v>8686</v>
      </c>
      <c r="Q11024" s="549">
        <v>1</v>
      </c>
      <c r="R11024" s="549">
        <v>164</v>
      </c>
      <c r="S11024" s="548"/>
      <c r="T11024" s="548"/>
      <c r="U11024" s="99"/>
    </row>
    <row r="11025" spans="1:21" ht="19.5" customHeight="1">
      <c r="A11025" s="545">
        <v>105996</v>
      </c>
      <c r="B11025" s="545" t="s">
        <v>9501</v>
      </c>
      <c r="C11025" s="545" t="s">
        <v>4552</v>
      </c>
      <c r="D11025" s="546"/>
      <c r="E11025" s="171" t="str">
        <f t="shared" si="172"/>
        <v>1900</v>
      </c>
      <c r="F11025" s="547">
        <v>0</v>
      </c>
      <c r="G11025" s="548">
        <v>0</v>
      </c>
      <c r="H11025" s="547">
        <v>0</v>
      </c>
      <c r="I11025" s="545" t="s">
        <v>13000</v>
      </c>
      <c r="J11025" s="545"/>
      <c r="K11025" s="545" t="s">
        <v>19958</v>
      </c>
      <c r="L11025" s="545" t="s">
        <v>13413</v>
      </c>
      <c r="M11025" s="548" t="s">
        <v>13758</v>
      </c>
      <c r="N11025" s="545" t="s">
        <v>13413</v>
      </c>
      <c r="O11025" s="545" t="s">
        <v>13413</v>
      </c>
      <c r="P11025" s="549">
        <v>8687</v>
      </c>
      <c r="Q11025" s="549">
        <v>1</v>
      </c>
      <c r="R11025" s="549">
        <v>53</v>
      </c>
      <c r="S11025" s="548"/>
      <c r="T11025" s="548"/>
      <c r="U11025" s="99"/>
    </row>
    <row r="11026" spans="1:21" ht="19.5" customHeight="1">
      <c r="A11026" s="545">
        <v>105997</v>
      </c>
      <c r="B11026" s="545" t="s">
        <v>3566</v>
      </c>
      <c r="C11026" s="545" t="s">
        <v>221</v>
      </c>
      <c r="D11026" s="546"/>
      <c r="E11026" s="171" t="str">
        <f t="shared" si="172"/>
        <v>1900</v>
      </c>
      <c r="F11026" s="547">
        <v>0</v>
      </c>
      <c r="G11026" s="548">
        <v>0</v>
      </c>
      <c r="H11026" s="547">
        <v>0</v>
      </c>
      <c r="I11026" s="545" t="s">
        <v>12647</v>
      </c>
      <c r="J11026" s="545"/>
      <c r="K11026" s="545" t="s">
        <v>19959</v>
      </c>
      <c r="L11026" s="545" t="s">
        <v>13413</v>
      </c>
      <c r="M11026" s="548" t="s">
        <v>13758</v>
      </c>
      <c r="N11026" s="545" t="s">
        <v>13413</v>
      </c>
      <c r="O11026" s="545" t="s">
        <v>13413</v>
      </c>
      <c r="P11026" s="549">
        <v>8688</v>
      </c>
      <c r="Q11026" s="549">
        <v>1</v>
      </c>
      <c r="R11026" s="549">
        <v>26</v>
      </c>
      <c r="S11026" s="548"/>
      <c r="T11026" s="548"/>
      <c r="U11026" s="99"/>
    </row>
    <row r="11027" spans="1:21" ht="19.5" customHeight="1">
      <c r="A11027" s="545">
        <v>105998</v>
      </c>
      <c r="B11027" s="545" t="s">
        <v>9500</v>
      </c>
      <c r="C11027" s="545" t="s">
        <v>4552</v>
      </c>
      <c r="D11027" s="546"/>
      <c r="E11027" s="171" t="str">
        <f t="shared" si="172"/>
        <v>1900</v>
      </c>
      <c r="F11027" s="547">
        <v>0</v>
      </c>
      <c r="G11027" s="548">
        <v>0</v>
      </c>
      <c r="H11027" s="547">
        <v>0</v>
      </c>
      <c r="I11027" s="545" t="s">
        <v>13000</v>
      </c>
      <c r="J11027" s="545"/>
      <c r="K11027" s="545" t="s">
        <v>19960</v>
      </c>
      <c r="L11027" s="545" t="s">
        <v>13413</v>
      </c>
      <c r="M11027" s="548" t="s">
        <v>13758</v>
      </c>
      <c r="N11027" s="545" t="s">
        <v>13413</v>
      </c>
      <c r="O11027" s="545" t="s">
        <v>13413</v>
      </c>
      <c r="P11027" s="549">
        <v>8689</v>
      </c>
      <c r="Q11027" s="549">
        <v>1</v>
      </c>
      <c r="R11027" s="549">
        <v>53</v>
      </c>
      <c r="S11027" s="548"/>
      <c r="T11027" s="548"/>
      <c r="U11027" s="99"/>
    </row>
    <row r="11028" spans="1:21" ht="19.5" customHeight="1">
      <c r="A11028" s="545">
        <v>105999</v>
      </c>
      <c r="B11028" s="545" t="s">
        <v>9499</v>
      </c>
      <c r="C11028" s="545" t="s">
        <v>4552</v>
      </c>
      <c r="D11028" s="546"/>
      <c r="E11028" s="171" t="str">
        <f t="shared" si="172"/>
        <v>1900</v>
      </c>
      <c r="F11028" s="547">
        <v>0</v>
      </c>
      <c r="G11028" s="548">
        <v>0</v>
      </c>
      <c r="H11028" s="547">
        <v>0</v>
      </c>
      <c r="I11028" s="545" t="s">
        <v>13000</v>
      </c>
      <c r="J11028" s="545"/>
      <c r="K11028" s="545" t="s">
        <v>19961</v>
      </c>
      <c r="L11028" s="545" t="s">
        <v>13413</v>
      </c>
      <c r="M11028" s="548" t="s">
        <v>13758</v>
      </c>
      <c r="N11028" s="545" t="s">
        <v>13413</v>
      </c>
      <c r="O11028" s="545" t="s">
        <v>13413</v>
      </c>
      <c r="P11028" s="549">
        <v>8690</v>
      </c>
      <c r="Q11028" s="549">
        <v>1</v>
      </c>
      <c r="R11028" s="549">
        <v>53</v>
      </c>
      <c r="S11028" s="548"/>
      <c r="T11028" s="548"/>
      <c r="U11028" s="99"/>
    </row>
    <row r="11029" spans="1:21" ht="19.5" customHeight="1">
      <c r="A11029" s="545">
        <v>106000</v>
      </c>
      <c r="B11029" s="545" t="s">
        <v>4101</v>
      </c>
      <c r="C11029" s="545" t="s">
        <v>216</v>
      </c>
      <c r="D11029" s="546"/>
      <c r="E11029" s="171" t="str">
        <f t="shared" si="172"/>
        <v>1900</v>
      </c>
      <c r="F11029" s="547">
        <v>0</v>
      </c>
      <c r="G11029" s="548">
        <v>0</v>
      </c>
      <c r="H11029" s="547">
        <v>0</v>
      </c>
      <c r="I11029" s="545" t="s">
        <v>12973</v>
      </c>
      <c r="J11029" s="545"/>
      <c r="K11029" s="545" t="s">
        <v>13413</v>
      </c>
      <c r="L11029" s="545" t="s">
        <v>13413</v>
      </c>
      <c r="M11029" s="548" t="s">
        <v>13758</v>
      </c>
      <c r="N11029" s="545" t="s">
        <v>13413</v>
      </c>
      <c r="O11029" s="545" t="s">
        <v>13413</v>
      </c>
      <c r="P11029" s="549">
        <v>8691</v>
      </c>
      <c r="Q11029" s="549">
        <v>1</v>
      </c>
      <c r="R11029" s="549">
        <v>59</v>
      </c>
      <c r="S11029" s="548"/>
      <c r="T11029" s="548"/>
      <c r="U11029" s="99"/>
    </row>
    <row r="11030" spans="1:21" ht="19.5" customHeight="1">
      <c r="A11030" s="545">
        <v>106001</v>
      </c>
      <c r="B11030" s="545" t="s">
        <v>9498</v>
      </c>
      <c r="C11030" s="545" t="s">
        <v>216</v>
      </c>
      <c r="D11030" s="546"/>
      <c r="E11030" s="171" t="str">
        <f t="shared" si="172"/>
        <v>1900</v>
      </c>
      <c r="F11030" s="547">
        <v>0</v>
      </c>
      <c r="G11030" s="548">
        <v>0</v>
      </c>
      <c r="H11030" s="547">
        <v>0</v>
      </c>
      <c r="I11030" s="545" t="s">
        <v>12973</v>
      </c>
      <c r="J11030" s="545"/>
      <c r="K11030" s="545" t="s">
        <v>13413</v>
      </c>
      <c r="L11030" s="545" t="s">
        <v>13413</v>
      </c>
      <c r="M11030" s="548" t="s">
        <v>13758</v>
      </c>
      <c r="N11030" s="545" t="s">
        <v>13413</v>
      </c>
      <c r="O11030" s="545" t="s">
        <v>13413</v>
      </c>
      <c r="P11030" s="549">
        <v>8692</v>
      </c>
      <c r="Q11030" s="549">
        <v>1</v>
      </c>
      <c r="R11030" s="549">
        <v>59</v>
      </c>
      <c r="S11030" s="548"/>
      <c r="T11030" s="548"/>
      <c r="U11030" s="99"/>
    </row>
    <row r="11031" spans="1:21" ht="19.5" customHeight="1">
      <c r="A11031" s="545">
        <v>106002</v>
      </c>
      <c r="B11031" s="545" t="s">
        <v>9497</v>
      </c>
      <c r="C11031" s="545" t="s">
        <v>216</v>
      </c>
      <c r="D11031" s="546"/>
      <c r="E11031" s="171" t="str">
        <f t="shared" si="172"/>
        <v>1900</v>
      </c>
      <c r="F11031" s="547">
        <v>0</v>
      </c>
      <c r="G11031" s="548">
        <v>0</v>
      </c>
      <c r="H11031" s="547">
        <v>0</v>
      </c>
      <c r="I11031" s="545" t="s">
        <v>12973</v>
      </c>
      <c r="J11031" s="545"/>
      <c r="K11031" s="545" t="s">
        <v>19962</v>
      </c>
      <c r="L11031" s="545" t="s">
        <v>13413</v>
      </c>
      <c r="M11031" s="548" t="s">
        <v>13758</v>
      </c>
      <c r="N11031" s="545" t="s">
        <v>13413</v>
      </c>
      <c r="O11031" s="545" t="s">
        <v>13413</v>
      </c>
      <c r="P11031" s="549">
        <v>8693</v>
      </c>
      <c r="Q11031" s="549">
        <v>1</v>
      </c>
      <c r="R11031" s="549">
        <v>59</v>
      </c>
      <c r="S11031" s="548"/>
      <c r="T11031" s="548"/>
      <c r="U11031" s="99"/>
    </row>
    <row r="11032" spans="1:21" ht="19.5" customHeight="1">
      <c r="A11032" s="545">
        <v>106003</v>
      </c>
      <c r="B11032" s="545" t="s">
        <v>8220</v>
      </c>
      <c r="C11032" s="545" t="s">
        <v>216</v>
      </c>
      <c r="D11032" s="546">
        <v>46052</v>
      </c>
      <c r="E11032" s="171" t="str">
        <f t="shared" si="172"/>
        <v>2026</v>
      </c>
      <c r="F11032" s="547">
        <v>66766495</v>
      </c>
      <c r="G11032" s="548">
        <v>0.19</v>
      </c>
      <c r="H11032" s="547">
        <v>56106298.32</v>
      </c>
      <c r="I11032" s="545" t="s">
        <v>12758</v>
      </c>
      <c r="J11032" s="545" t="s">
        <v>13307</v>
      </c>
      <c r="K11032" s="545" t="s">
        <v>19963</v>
      </c>
      <c r="L11032" s="545" t="s">
        <v>13413</v>
      </c>
      <c r="M11032" s="548" t="s">
        <v>13758</v>
      </c>
      <c r="N11032" s="545" t="s">
        <v>13413</v>
      </c>
      <c r="O11032" s="545" t="s">
        <v>13413</v>
      </c>
      <c r="P11032" s="549">
        <v>8694</v>
      </c>
      <c r="Q11032" s="549">
        <v>1</v>
      </c>
      <c r="R11032" s="549">
        <v>164</v>
      </c>
      <c r="S11032" s="548">
        <v>2228</v>
      </c>
      <c r="T11032" s="548"/>
      <c r="U11032" s="99"/>
    </row>
    <row r="11033" spans="1:21" ht="19.5" customHeight="1">
      <c r="A11033" s="545">
        <v>106004</v>
      </c>
      <c r="B11033" s="545" t="s">
        <v>8219</v>
      </c>
      <c r="C11033" s="545" t="s">
        <v>216</v>
      </c>
      <c r="D11033" s="546">
        <v>46052</v>
      </c>
      <c r="E11033" s="171" t="str">
        <f t="shared" si="172"/>
        <v>2026</v>
      </c>
      <c r="F11033" s="547">
        <v>60976941</v>
      </c>
      <c r="G11033" s="548">
        <v>0.19</v>
      </c>
      <c r="H11033" s="547">
        <v>51241126.890000001</v>
      </c>
      <c r="I11033" s="545" t="s">
        <v>12758</v>
      </c>
      <c r="J11033" s="545" t="s">
        <v>13307</v>
      </c>
      <c r="K11033" s="545" t="s">
        <v>19964</v>
      </c>
      <c r="L11033" s="545" t="s">
        <v>13413</v>
      </c>
      <c r="M11033" s="548" t="s">
        <v>13758</v>
      </c>
      <c r="N11033" s="545" t="s">
        <v>13413</v>
      </c>
      <c r="O11033" s="545" t="s">
        <v>13413</v>
      </c>
      <c r="P11033" s="549">
        <v>8695</v>
      </c>
      <c r="Q11033" s="549">
        <v>1</v>
      </c>
      <c r="R11033" s="549">
        <v>164</v>
      </c>
      <c r="S11033" s="548">
        <v>2228</v>
      </c>
      <c r="T11033" s="548"/>
      <c r="U11033" s="99"/>
    </row>
    <row r="11034" spans="1:21" ht="19.5" customHeight="1">
      <c r="A11034" s="545">
        <v>106005</v>
      </c>
      <c r="B11034" s="545" t="s">
        <v>5300</v>
      </c>
      <c r="C11034" s="545" t="s">
        <v>216</v>
      </c>
      <c r="D11034" s="546">
        <v>46052</v>
      </c>
      <c r="E11034" s="171" t="str">
        <f t="shared" si="172"/>
        <v>2026</v>
      </c>
      <c r="F11034" s="547">
        <v>77193974</v>
      </c>
      <c r="G11034" s="548">
        <v>0.19</v>
      </c>
      <c r="H11034" s="547">
        <v>64868885.710000001</v>
      </c>
      <c r="I11034" s="545" t="s">
        <v>12758</v>
      </c>
      <c r="J11034" s="545" t="s">
        <v>13307</v>
      </c>
      <c r="K11034" s="545" t="s">
        <v>19965</v>
      </c>
      <c r="L11034" s="545" t="s">
        <v>13413</v>
      </c>
      <c r="M11034" s="548" t="s">
        <v>13758</v>
      </c>
      <c r="N11034" s="545" t="s">
        <v>13413</v>
      </c>
      <c r="O11034" s="545" t="s">
        <v>13413</v>
      </c>
      <c r="P11034" s="549">
        <v>8696</v>
      </c>
      <c r="Q11034" s="549">
        <v>1</v>
      </c>
      <c r="R11034" s="549">
        <v>164</v>
      </c>
      <c r="S11034" s="548">
        <v>2228</v>
      </c>
      <c r="T11034" s="548"/>
      <c r="U11034" s="99"/>
    </row>
    <row r="11035" spans="1:21" ht="19.5" customHeight="1">
      <c r="A11035" s="545">
        <v>106006</v>
      </c>
      <c r="B11035" s="545" t="s">
        <v>6047</v>
      </c>
      <c r="C11035" s="545" t="s">
        <v>216</v>
      </c>
      <c r="D11035" s="546">
        <v>46052</v>
      </c>
      <c r="E11035" s="171" t="str">
        <f t="shared" si="172"/>
        <v>2026</v>
      </c>
      <c r="F11035" s="547">
        <v>70863098</v>
      </c>
      <c r="G11035" s="548">
        <v>0.19</v>
      </c>
      <c r="H11035" s="547">
        <v>59548821.850000001</v>
      </c>
      <c r="I11035" s="545" t="s">
        <v>12758</v>
      </c>
      <c r="J11035" s="545" t="s">
        <v>13307</v>
      </c>
      <c r="K11035" s="545" t="s">
        <v>19966</v>
      </c>
      <c r="L11035" s="545" t="s">
        <v>13413</v>
      </c>
      <c r="M11035" s="548" t="s">
        <v>13758</v>
      </c>
      <c r="N11035" s="545" t="s">
        <v>13413</v>
      </c>
      <c r="O11035" s="545" t="s">
        <v>13413</v>
      </c>
      <c r="P11035" s="549">
        <v>8697</v>
      </c>
      <c r="Q11035" s="549">
        <v>1</v>
      </c>
      <c r="R11035" s="549">
        <v>164</v>
      </c>
      <c r="S11035" s="548">
        <v>2228</v>
      </c>
      <c r="T11035" s="548"/>
      <c r="U11035" s="99"/>
    </row>
    <row r="11036" spans="1:21" ht="19.5" customHeight="1">
      <c r="A11036" s="545">
        <v>106007</v>
      </c>
      <c r="B11036" s="545" t="s">
        <v>8218</v>
      </c>
      <c r="C11036" s="545" t="s">
        <v>216</v>
      </c>
      <c r="D11036" s="546">
        <v>46052</v>
      </c>
      <c r="E11036" s="171" t="str">
        <f t="shared" si="172"/>
        <v>2026</v>
      </c>
      <c r="F11036" s="547">
        <v>72473623</v>
      </c>
      <c r="G11036" s="548">
        <v>0.19</v>
      </c>
      <c r="H11036" s="547">
        <v>60902204.200000003</v>
      </c>
      <c r="I11036" s="545" t="s">
        <v>12758</v>
      </c>
      <c r="J11036" s="545" t="s">
        <v>13307</v>
      </c>
      <c r="K11036" s="545" t="s">
        <v>19967</v>
      </c>
      <c r="L11036" s="545" t="s">
        <v>13413</v>
      </c>
      <c r="M11036" s="548" t="s">
        <v>13758</v>
      </c>
      <c r="N11036" s="545" t="s">
        <v>13413</v>
      </c>
      <c r="O11036" s="545" t="s">
        <v>13413</v>
      </c>
      <c r="P11036" s="549">
        <v>8698</v>
      </c>
      <c r="Q11036" s="549">
        <v>1</v>
      </c>
      <c r="R11036" s="549">
        <v>164</v>
      </c>
      <c r="S11036" s="548">
        <v>2228</v>
      </c>
      <c r="T11036" s="548"/>
      <c r="U11036" s="99"/>
    </row>
    <row r="11037" spans="1:21" ht="19.5" customHeight="1">
      <c r="A11037" s="545">
        <v>106008</v>
      </c>
      <c r="B11037" s="545" t="s">
        <v>3492</v>
      </c>
      <c r="C11037" s="545" t="s">
        <v>216</v>
      </c>
      <c r="D11037" s="546">
        <v>46052</v>
      </c>
      <c r="E11037" s="171" t="str">
        <f t="shared" si="172"/>
        <v>2026</v>
      </c>
      <c r="F11037" s="547">
        <v>34957966</v>
      </c>
      <c r="G11037" s="548">
        <v>0.19</v>
      </c>
      <c r="H11037" s="547">
        <v>29376442.02</v>
      </c>
      <c r="I11037" s="545" t="s">
        <v>12758</v>
      </c>
      <c r="J11037" s="545" t="s">
        <v>13307</v>
      </c>
      <c r="K11037" s="545" t="s">
        <v>19968</v>
      </c>
      <c r="L11037" s="545" t="s">
        <v>13413</v>
      </c>
      <c r="M11037" s="548" t="s">
        <v>13758</v>
      </c>
      <c r="N11037" s="545" t="s">
        <v>13413</v>
      </c>
      <c r="O11037" s="545" t="s">
        <v>13413</v>
      </c>
      <c r="P11037" s="549">
        <v>8699</v>
      </c>
      <c r="Q11037" s="549">
        <v>1</v>
      </c>
      <c r="R11037" s="549">
        <v>164</v>
      </c>
      <c r="S11037" s="548">
        <v>2228</v>
      </c>
      <c r="T11037" s="548"/>
      <c r="U11037" s="99"/>
    </row>
    <row r="11038" spans="1:21" ht="19.5" customHeight="1">
      <c r="A11038" s="545">
        <v>106009</v>
      </c>
      <c r="B11038" s="545" t="s">
        <v>5328</v>
      </c>
      <c r="C11038" s="545" t="s">
        <v>216</v>
      </c>
      <c r="D11038" s="546">
        <v>46052</v>
      </c>
      <c r="E11038" s="171" t="str">
        <f t="shared" si="172"/>
        <v>2026</v>
      </c>
      <c r="F11038" s="547">
        <v>8070576</v>
      </c>
      <c r="G11038" s="548">
        <v>0.19</v>
      </c>
      <c r="H11038" s="547">
        <v>6781996.6399999997</v>
      </c>
      <c r="I11038" s="545" t="s">
        <v>12758</v>
      </c>
      <c r="J11038" s="545" t="s">
        <v>13307</v>
      </c>
      <c r="K11038" s="545" t="s">
        <v>19969</v>
      </c>
      <c r="L11038" s="545" t="s">
        <v>19970</v>
      </c>
      <c r="M11038" s="548" t="s">
        <v>13758</v>
      </c>
      <c r="N11038" s="545" t="s">
        <v>13413</v>
      </c>
      <c r="O11038" s="545" t="s">
        <v>13413</v>
      </c>
      <c r="P11038" s="549">
        <v>8700</v>
      </c>
      <c r="Q11038" s="549">
        <v>1</v>
      </c>
      <c r="R11038" s="549">
        <v>164</v>
      </c>
      <c r="S11038" s="548">
        <v>2228</v>
      </c>
      <c r="T11038" s="548"/>
      <c r="U11038" s="99"/>
    </row>
    <row r="11039" spans="1:21" ht="19.5" customHeight="1">
      <c r="A11039" s="545">
        <v>106010</v>
      </c>
      <c r="B11039" s="545" t="s">
        <v>3507</v>
      </c>
      <c r="C11039" s="545" t="s">
        <v>216</v>
      </c>
      <c r="D11039" s="546">
        <v>46052</v>
      </c>
      <c r="E11039" s="171" t="str">
        <f t="shared" si="172"/>
        <v>2026</v>
      </c>
      <c r="F11039" s="547">
        <v>36034442</v>
      </c>
      <c r="G11039" s="548">
        <v>0.19</v>
      </c>
      <c r="H11039" s="547">
        <v>30281043.699999999</v>
      </c>
      <c r="I11039" s="545" t="s">
        <v>12758</v>
      </c>
      <c r="J11039" s="545" t="s">
        <v>13307</v>
      </c>
      <c r="K11039" s="545" t="s">
        <v>19971</v>
      </c>
      <c r="L11039" s="545" t="s">
        <v>13413</v>
      </c>
      <c r="M11039" s="548" t="s">
        <v>13758</v>
      </c>
      <c r="N11039" s="545" t="s">
        <v>13413</v>
      </c>
      <c r="O11039" s="545" t="s">
        <v>13413</v>
      </c>
      <c r="P11039" s="549">
        <v>8701</v>
      </c>
      <c r="Q11039" s="549">
        <v>1</v>
      </c>
      <c r="R11039" s="549">
        <v>164</v>
      </c>
      <c r="S11039" s="548">
        <v>2228</v>
      </c>
      <c r="T11039" s="548"/>
      <c r="U11039" s="99"/>
    </row>
    <row r="11040" spans="1:21" ht="19.5" customHeight="1">
      <c r="A11040" s="545">
        <v>106012</v>
      </c>
      <c r="B11040" s="545" t="s">
        <v>8217</v>
      </c>
      <c r="C11040" s="545" t="s">
        <v>216</v>
      </c>
      <c r="D11040" s="546">
        <v>46052</v>
      </c>
      <c r="E11040" s="171" t="str">
        <f t="shared" si="172"/>
        <v>2026</v>
      </c>
      <c r="F11040" s="547">
        <v>85863135</v>
      </c>
      <c r="G11040" s="548">
        <v>0.19</v>
      </c>
      <c r="H11040" s="547">
        <v>72153894.959999993</v>
      </c>
      <c r="I11040" s="545" t="s">
        <v>12758</v>
      </c>
      <c r="J11040" s="545" t="s">
        <v>13307</v>
      </c>
      <c r="K11040" s="545" t="s">
        <v>19972</v>
      </c>
      <c r="L11040" s="545" t="s">
        <v>13413</v>
      </c>
      <c r="M11040" s="548" t="s">
        <v>13758</v>
      </c>
      <c r="N11040" s="545" t="s">
        <v>13413</v>
      </c>
      <c r="O11040" s="545" t="s">
        <v>13413</v>
      </c>
      <c r="P11040" s="549">
        <v>8703</v>
      </c>
      <c r="Q11040" s="549">
        <v>1</v>
      </c>
      <c r="R11040" s="549">
        <v>164</v>
      </c>
      <c r="S11040" s="548">
        <v>2228</v>
      </c>
      <c r="T11040" s="548"/>
      <c r="U11040" s="99"/>
    </row>
    <row r="11041" spans="1:21" ht="19.5" customHeight="1">
      <c r="A11041" s="545">
        <v>106013</v>
      </c>
      <c r="B11041" s="545" t="s">
        <v>8216</v>
      </c>
      <c r="C11041" s="545" t="s">
        <v>216</v>
      </c>
      <c r="D11041" s="546">
        <v>46052</v>
      </c>
      <c r="E11041" s="171" t="str">
        <f t="shared" si="172"/>
        <v>2026</v>
      </c>
      <c r="F11041" s="547">
        <v>100897505</v>
      </c>
      <c r="G11041" s="548">
        <v>0.19</v>
      </c>
      <c r="H11041" s="547">
        <v>84787819.329999998</v>
      </c>
      <c r="I11041" s="545" t="s">
        <v>12758</v>
      </c>
      <c r="J11041" s="545" t="s">
        <v>13307</v>
      </c>
      <c r="K11041" s="545" t="s">
        <v>19973</v>
      </c>
      <c r="L11041" s="545" t="s">
        <v>13413</v>
      </c>
      <c r="M11041" s="548" t="s">
        <v>13758</v>
      </c>
      <c r="N11041" s="545" t="s">
        <v>13413</v>
      </c>
      <c r="O11041" s="545" t="s">
        <v>13413</v>
      </c>
      <c r="P11041" s="549">
        <v>8704</v>
      </c>
      <c r="Q11041" s="549">
        <v>1</v>
      </c>
      <c r="R11041" s="549">
        <v>164</v>
      </c>
      <c r="S11041" s="548">
        <v>2228</v>
      </c>
      <c r="T11041" s="548"/>
      <c r="U11041" s="99"/>
    </row>
    <row r="11042" spans="1:21" ht="19.5" customHeight="1">
      <c r="A11042" s="545">
        <v>106014</v>
      </c>
      <c r="B11042" s="545" t="s">
        <v>8236</v>
      </c>
      <c r="C11042" s="545" t="s">
        <v>216</v>
      </c>
      <c r="D11042" s="546">
        <v>46052</v>
      </c>
      <c r="E11042" s="171" t="str">
        <f t="shared" si="172"/>
        <v>2026</v>
      </c>
      <c r="F11042" s="547">
        <v>19092371</v>
      </c>
      <c r="G11042" s="548">
        <v>0.19</v>
      </c>
      <c r="H11042" s="547">
        <v>16044009.24</v>
      </c>
      <c r="I11042" s="545" t="s">
        <v>12758</v>
      </c>
      <c r="J11042" s="545" t="s">
        <v>13307</v>
      </c>
      <c r="K11042" s="545" t="s">
        <v>19974</v>
      </c>
      <c r="L11042" s="545" t="s">
        <v>13413</v>
      </c>
      <c r="M11042" s="548" t="s">
        <v>13758</v>
      </c>
      <c r="N11042" s="545" t="s">
        <v>13413</v>
      </c>
      <c r="O11042" s="545" t="s">
        <v>13413</v>
      </c>
      <c r="P11042" s="549">
        <v>8705</v>
      </c>
      <c r="Q11042" s="549">
        <v>1</v>
      </c>
      <c r="R11042" s="549">
        <v>164</v>
      </c>
      <c r="S11042" s="548">
        <v>2228</v>
      </c>
      <c r="T11042" s="548"/>
      <c r="U11042" s="99"/>
    </row>
    <row r="11043" spans="1:21" ht="19.5" customHeight="1">
      <c r="A11043" s="545">
        <v>106015</v>
      </c>
      <c r="B11043" s="545" t="s">
        <v>8215</v>
      </c>
      <c r="C11043" s="545" t="s">
        <v>216</v>
      </c>
      <c r="D11043" s="546">
        <v>46056</v>
      </c>
      <c r="E11043" s="171" t="str">
        <f t="shared" si="172"/>
        <v>2026</v>
      </c>
      <c r="F11043" s="547">
        <v>77000000</v>
      </c>
      <c r="G11043" s="548">
        <v>0.19</v>
      </c>
      <c r="H11043" s="547">
        <v>64705882.350000001</v>
      </c>
      <c r="I11043" s="545" t="s">
        <v>12758</v>
      </c>
      <c r="J11043" s="545" t="s">
        <v>23026</v>
      </c>
      <c r="K11043" s="545" t="s">
        <v>19975</v>
      </c>
      <c r="L11043" s="545" t="s">
        <v>13413</v>
      </c>
      <c r="M11043" s="548" t="s">
        <v>13758</v>
      </c>
      <c r="N11043" s="545" t="s">
        <v>13413</v>
      </c>
      <c r="O11043" s="545" t="s">
        <v>13413</v>
      </c>
      <c r="P11043" s="549">
        <v>8706</v>
      </c>
      <c r="Q11043" s="549">
        <v>1</v>
      </c>
      <c r="R11043" s="549">
        <v>164</v>
      </c>
      <c r="S11043" s="548">
        <v>2271</v>
      </c>
      <c r="T11043" s="548"/>
      <c r="U11043" s="99"/>
    </row>
    <row r="11044" spans="1:21" ht="19.5" customHeight="1">
      <c r="A11044" s="545">
        <v>106016</v>
      </c>
      <c r="B11044" s="545" t="s">
        <v>8214</v>
      </c>
      <c r="C11044" s="545" t="s">
        <v>216</v>
      </c>
      <c r="D11044" s="546">
        <v>46052</v>
      </c>
      <c r="E11044" s="171" t="str">
        <f t="shared" si="172"/>
        <v>2026</v>
      </c>
      <c r="F11044" s="547">
        <v>12057857</v>
      </c>
      <c r="G11044" s="548">
        <v>0.19</v>
      </c>
      <c r="H11044" s="547">
        <v>10132652.939999999</v>
      </c>
      <c r="I11044" s="545" t="s">
        <v>12758</v>
      </c>
      <c r="J11044" s="545" t="s">
        <v>13307</v>
      </c>
      <c r="K11044" s="545" t="s">
        <v>19976</v>
      </c>
      <c r="L11044" s="545" t="s">
        <v>13413</v>
      </c>
      <c r="M11044" s="548" t="s">
        <v>13758</v>
      </c>
      <c r="N11044" s="545" t="s">
        <v>13413</v>
      </c>
      <c r="O11044" s="545" t="s">
        <v>13413</v>
      </c>
      <c r="P11044" s="549">
        <v>8707</v>
      </c>
      <c r="Q11044" s="549">
        <v>1</v>
      </c>
      <c r="R11044" s="549">
        <v>164</v>
      </c>
      <c r="S11044" s="548">
        <v>2228</v>
      </c>
      <c r="T11044" s="548"/>
      <c r="U11044" s="99"/>
    </row>
    <row r="11045" spans="1:21" ht="19.5" customHeight="1">
      <c r="A11045" s="545">
        <v>106017</v>
      </c>
      <c r="B11045" s="545" t="s">
        <v>8213</v>
      </c>
      <c r="C11045" s="545" t="s">
        <v>216</v>
      </c>
      <c r="D11045" s="546">
        <v>46078</v>
      </c>
      <c r="E11045" s="171" t="str">
        <f t="shared" si="172"/>
        <v>2026</v>
      </c>
      <c r="F11045" s="547">
        <v>40021082</v>
      </c>
      <c r="G11045" s="548">
        <v>0.19</v>
      </c>
      <c r="H11045" s="547">
        <v>33631161.340000004</v>
      </c>
      <c r="I11045" s="545" t="s">
        <v>12758</v>
      </c>
      <c r="J11045" s="545" t="s">
        <v>13298</v>
      </c>
      <c r="K11045" s="545" t="s">
        <v>19977</v>
      </c>
      <c r="L11045" s="545" t="s">
        <v>13413</v>
      </c>
      <c r="M11045" s="548" t="s">
        <v>13758</v>
      </c>
      <c r="N11045" s="545" t="s">
        <v>13413</v>
      </c>
      <c r="O11045" s="545" t="s">
        <v>13413</v>
      </c>
      <c r="P11045" s="549">
        <v>8708</v>
      </c>
      <c r="Q11045" s="549">
        <v>1</v>
      </c>
      <c r="R11045" s="549">
        <v>164</v>
      </c>
      <c r="S11045" s="548">
        <v>1012</v>
      </c>
      <c r="T11045" s="548"/>
      <c r="U11045" s="99"/>
    </row>
    <row r="11046" spans="1:21" ht="19.5" customHeight="1">
      <c r="A11046" s="545">
        <v>106018</v>
      </c>
      <c r="B11046" s="545" t="s">
        <v>8212</v>
      </c>
      <c r="C11046" s="545" t="s">
        <v>216</v>
      </c>
      <c r="D11046" s="546">
        <v>46052</v>
      </c>
      <c r="E11046" s="171" t="str">
        <f t="shared" si="172"/>
        <v>2026</v>
      </c>
      <c r="F11046" s="547">
        <v>96694594</v>
      </c>
      <c r="G11046" s="548">
        <v>0.19</v>
      </c>
      <c r="H11046" s="547">
        <v>81255961.340000004</v>
      </c>
      <c r="I11046" s="545" t="s">
        <v>12758</v>
      </c>
      <c r="J11046" s="545" t="s">
        <v>13307</v>
      </c>
      <c r="K11046" s="545" t="s">
        <v>19978</v>
      </c>
      <c r="L11046" s="545" t="s">
        <v>13413</v>
      </c>
      <c r="M11046" s="548" t="s">
        <v>13758</v>
      </c>
      <c r="N11046" s="545" t="s">
        <v>13413</v>
      </c>
      <c r="O11046" s="545" t="s">
        <v>13413</v>
      </c>
      <c r="P11046" s="549">
        <v>8709</v>
      </c>
      <c r="Q11046" s="549">
        <v>1</v>
      </c>
      <c r="R11046" s="549">
        <v>164</v>
      </c>
      <c r="S11046" s="548">
        <v>2228</v>
      </c>
      <c r="T11046" s="548"/>
      <c r="U11046" s="99"/>
    </row>
    <row r="11047" spans="1:21" ht="19.5" customHeight="1">
      <c r="A11047" s="545">
        <v>106019</v>
      </c>
      <c r="B11047" s="545" t="s">
        <v>8211</v>
      </c>
      <c r="C11047" s="545" t="s">
        <v>216</v>
      </c>
      <c r="D11047" s="546">
        <v>46056</v>
      </c>
      <c r="E11047" s="171" t="str">
        <f t="shared" si="172"/>
        <v>2026</v>
      </c>
      <c r="F11047" s="547">
        <v>72000000</v>
      </c>
      <c r="G11047" s="548">
        <v>0.19</v>
      </c>
      <c r="H11047" s="547">
        <v>60504201.68</v>
      </c>
      <c r="I11047" s="545" t="s">
        <v>12758</v>
      </c>
      <c r="J11047" s="545" t="s">
        <v>23026</v>
      </c>
      <c r="K11047" s="545" t="s">
        <v>19979</v>
      </c>
      <c r="L11047" s="545" t="s">
        <v>13413</v>
      </c>
      <c r="M11047" s="548" t="s">
        <v>13758</v>
      </c>
      <c r="N11047" s="545" t="s">
        <v>13413</v>
      </c>
      <c r="O11047" s="545" t="s">
        <v>13413</v>
      </c>
      <c r="P11047" s="549">
        <v>8710</v>
      </c>
      <c r="Q11047" s="549">
        <v>1</v>
      </c>
      <c r="R11047" s="549">
        <v>164</v>
      </c>
      <c r="S11047" s="548">
        <v>2271</v>
      </c>
      <c r="T11047" s="548"/>
      <c r="U11047" s="99"/>
    </row>
    <row r="11048" spans="1:21" ht="19.5" customHeight="1">
      <c r="A11048" s="545">
        <v>106020</v>
      </c>
      <c r="B11048" s="545" t="s">
        <v>8210</v>
      </c>
      <c r="C11048" s="545" t="s">
        <v>216</v>
      </c>
      <c r="D11048" s="546">
        <v>46052</v>
      </c>
      <c r="E11048" s="171" t="str">
        <f t="shared" si="172"/>
        <v>2026</v>
      </c>
      <c r="F11048" s="547">
        <v>148128621</v>
      </c>
      <c r="G11048" s="548">
        <v>0.19</v>
      </c>
      <c r="H11048" s="547">
        <v>124477832.77</v>
      </c>
      <c r="I11048" s="545" t="s">
        <v>12758</v>
      </c>
      <c r="J11048" s="545" t="s">
        <v>13307</v>
      </c>
      <c r="K11048" s="545" t="s">
        <v>19980</v>
      </c>
      <c r="L11048" s="545" t="s">
        <v>13413</v>
      </c>
      <c r="M11048" s="548" t="s">
        <v>13758</v>
      </c>
      <c r="N11048" s="545" t="s">
        <v>13413</v>
      </c>
      <c r="O11048" s="545" t="s">
        <v>13413</v>
      </c>
      <c r="P11048" s="549">
        <v>8711</v>
      </c>
      <c r="Q11048" s="549">
        <v>1</v>
      </c>
      <c r="R11048" s="549">
        <v>164</v>
      </c>
      <c r="S11048" s="548">
        <v>2228</v>
      </c>
      <c r="T11048" s="548"/>
      <c r="U11048" s="99"/>
    </row>
    <row r="11049" spans="1:21" ht="19.5" customHeight="1">
      <c r="A11049" s="545">
        <v>106021</v>
      </c>
      <c r="B11049" s="545" t="s">
        <v>9496</v>
      </c>
      <c r="C11049" s="545" t="s">
        <v>216</v>
      </c>
      <c r="D11049" s="546"/>
      <c r="E11049" s="171" t="str">
        <f t="shared" si="172"/>
        <v>1900</v>
      </c>
      <c r="F11049" s="547">
        <v>0</v>
      </c>
      <c r="G11049" s="548">
        <v>0</v>
      </c>
      <c r="H11049" s="547">
        <v>0</v>
      </c>
      <c r="I11049" s="545" t="s">
        <v>12756</v>
      </c>
      <c r="J11049" s="545"/>
      <c r="K11049" s="545" t="s">
        <v>19981</v>
      </c>
      <c r="L11049" s="545" t="s">
        <v>13413</v>
      </c>
      <c r="M11049" s="548" t="s">
        <v>13758</v>
      </c>
      <c r="N11049" s="545" t="s">
        <v>22868</v>
      </c>
      <c r="O11049" s="545" t="s">
        <v>13413</v>
      </c>
      <c r="P11049" s="549">
        <v>8712</v>
      </c>
      <c r="Q11049" s="549">
        <v>1</v>
      </c>
      <c r="R11049" s="549">
        <v>34</v>
      </c>
      <c r="S11049" s="548"/>
      <c r="T11049" s="548">
        <v>1941</v>
      </c>
      <c r="U11049" s="99"/>
    </row>
    <row r="11050" spans="1:21" ht="19.5" customHeight="1">
      <c r="A11050" s="545">
        <v>106022</v>
      </c>
      <c r="B11050" s="545" t="s">
        <v>9495</v>
      </c>
      <c r="C11050" s="545" t="s">
        <v>216</v>
      </c>
      <c r="D11050" s="546"/>
      <c r="E11050" s="171" t="str">
        <f t="shared" si="172"/>
        <v>1900</v>
      </c>
      <c r="F11050" s="547">
        <v>0</v>
      </c>
      <c r="G11050" s="548">
        <v>0</v>
      </c>
      <c r="H11050" s="547">
        <v>0</v>
      </c>
      <c r="I11050" s="545" t="s">
        <v>12756</v>
      </c>
      <c r="J11050" s="545"/>
      <c r="K11050" s="545" t="s">
        <v>19982</v>
      </c>
      <c r="L11050" s="545" t="s">
        <v>13413</v>
      </c>
      <c r="M11050" s="548" t="s">
        <v>13758</v>
      </c>
      <c r="N11050" s="545" t="s">
        <v>22868</v>
      </c>
      <c r="O11050" s="545" t="s">
        <v>13413</v>
      </c>
      <c r="P11050" s="549">
        <v>8713</v>
      </c>
      <c r="Q11050" s="549">
        <v>1</v>
      </c>
      <c r="R11050" s="549">
        <v>34</v>
      </c>
      <c r="S11050" s="548"/>
      <c r="T11050" s="548">
        <v>1941</v>
      </c>
      <c r="U11050" s="99"/>
    </row>
    <row r="11051" spans="1:21" ht="19.5" customHeight="1">
      <c r="A11051" s="545">
        <v>106023</v>
      </c>
      <c r="B11051" s="545" t="s">
        <v>7472</v>
      </c>
      <c r="C11051" s="545" t="s">
        <v>4504</v>
      </c>
      <c r="D11051" s="546">
        <v>43738</v>
      </c>
      <c r="E11051" s="171" t="str">
        <f t="shared" si="172"/>
        <v>2019</v>
      </c>
      <c r="F11051" s="547">
        <v>2892226</v>
      </c>
      <c r="G11051" s="548">
        <v>0.19</v>
      </c>
      <c r="H11051" s="547">
        <v>2430442.02</v>
      </c>
      <c r="I11051" s="545" t="s">
        <v>12668</v>
      </c>
      <c r="J11051" s="545" t="s">
        <v>13298</v>
      </c>
      <c r="K11051" s="545" t="s">
        <v>13413</v>
      </c>
      <c r="L11051" s="545" t="s">
        <v>13413</v>
      </c>
      <c r="M11051" s="548" t="s">
        <v>13868</v>
      </c>
      <c r="N11051" s="545" t="s">
        <v>13413</v>
      </c>
      <c r="O11051" s="545" t="s">
        <v>13413</v>
      </c>
      <c r="P11051" s="549">
        <v>8714</v>
      </c>
      <c r="Q11051" s="549">
        <v>2</v>
      </c>
      <c r="R11051" s="549">
        <v>7</v>
      </c>
      <c r="S11051" s="548">
        <v>1012</v>
      </c>
      <c r="T11051" s="548"/>
      <c r="U11051" s="99"/>
    </row>
    <row r="11052" spans="1:21" ht="19.5" customHeight="1">
      <c r="A11052" s="545">
        <v>106024</v>
      </c>
      <c r="B11052" s="545" t="s">
        <v>9494</v>
      </c>
      <c r="C11052" s="545" t="s">
        <v>922</v>
      </c>
      <c r="D11052" s="546"/>
      <c r="E11052" s="171" t="str">
        <f t="shared" si="172"/>
        <v>1900</v>
      </c>
      <c r="F11052" s="547">
        <v>0</v>
      </c>
      <c r="G11052" s="548">
        <v>0</v>
      </c>
      <c r="H11052" s="547">
        <v>0</v>
      </c>
      <c r="I11052" s="545" t="s">
        <v>12668</v>
      </c>
      <c r="J11052" s="545"/>
      <c r="K11052" s="545" t="s">
        <v>13413</v>
      </c>
      <c r="L11052" s="545" t="s">
        <v>13413</v>
      </c>
      <c r="M11052" s="548" t="s">
        <v>13758</v>
      </c>
      <c r="N11052" s="545" t="s">
        <v>13413</v>
      </c>
      <c r="O11052" s="545" t="s">
        <v>13413</v>
      </c>
      <c r="P11052" s="549">
        <v>8715</v>
      </c>
      <c r="Q11052" s="549">
        <v>1</v>
      </c>
      <c r="R11052" s="549">
        <v>7</v>
      </c>
      <c r="S11052" s="548"/>
      <c r="T11052" s="548"/>
      <c r="U11052" s="99"/>
    </row>
    <row r="11053" spans="1:21" ht="19.5" customHeight="1">
      <c r="A11053" s="545">
        <v>106025</v>
      </c>
      <c r="B11053" s="545" t="s">
        <v>9493</v>
      </c>
      <c r="C11053" s="545" t="s">
        <v>216</v>
      </c>
      <c r="D11053" s="546"/>
      <c r="E11053" s="171" t="str">
        <f t="shared" si="172"/>
        <v>1900</v>
      </c>
      <c r="F11053" s="547">
        <v>0</v>
      </c>
      <c r="G11053" s="548">
        <v>0</v>
      </c>
      <c r="H11053" s="547">
        <v>0</v>
      </c>
      <c r="I11053" s="545" t="s">
        <v>12637</v>
      </c>
      <c r="J11053" s="545"/>
      <c r="K11053" s="545" t="s">
        <v>13413</v>
      </c>
      <c r="L11053" s="545" t="s">
        <v>13413</v>
      </c>
      <c r="M11053" s="548" t="s">
        <v>13758</v>
      </c>
      <c r="N11053" s="545" t="s">
        <v>13413</v>
      </c>
      <c r="O11053" s="545" t="s">
        <v>13413</v>
      </c>
      <c r="P11053" s="549">
        <v>8716</v>
      </c>
      <c r="Q11053" s="549">
        <v>1</v>
      </c>
      <c r="R11053" s="549">
        <v>13</v>
      </c>
      <c r="S11053" s="548"/>
      <c r="T11053" s="548"/>
      <c r="U11053" s="99"/>
    </row>
    <row r="11054" spans="1:21" ht="19.5" customHeight="1">
      <c r="A11054" s="545">
        <v>106026</v>
      </c>
      <c r="B11054" s="545" t="s">
        <v>9492</v>
      </c>
      <c r="C11054" s="545" t="s">
        <v>4552</v>
      </c>
      <c r="D11054" s="546"/>
      <c r="E11054" s="171" t="str">
        <f t="shared" si="172"/>
        <v>1900</v>
      </c>
      <c r="F11054" s="547">
        <v>0</v>
      </c>
      <c r="G11054" s="548">
        <v>0</v>
      </c>
      <c r="H11054" s="547">
        <v>0</v>
      </c>
      <c r="I11054" s="545" t="s">
        <v>13000</v>
      </c>
      <c r="J11054" s="545"/>
      <c r="K11054" s="545" t="s">
        <v>13413</v>
      </c>
      <c r="L11054" s="545" t="s">
        <v>13413</v>
      </c>
      <c r="M11054" s="548" t="s">
        <v>13758</v>
      </c>
      <c r="N11054" s="545" t="s">
        <v>13413</v>
      </c>
      <c r="O11054" s="545" t="s">
        <v>13413</v>
      </c>
      <c r="P11054" s="549">
        <v>8717</v>
      </c>
      <c r="Q11054" s="549">
        <v>1</v>
      </c>
      <c r="R11054" s="549">
        <v>53</v>
      </c>
      <c r="S11054" s="548"/>
      <c r="T11054" s="548"/>
      <c r="U11054" s="99"/>
    </row>
    <row r="11055" spans="1:21" ht="19.5" customHeight="1">
      <c r="A11055" s="545">
        <v>106027</v>
      </c>
      <c r="B11055" s="545" t="s">
        <v>9491</v>
      </c>
      <c r="C11055" s="545" t="s">
        <v>216</v>
      </c>
      <c r="D11055" s="546"/>
      <c r="E11055" s="171" t="str">
        <f t="shared" si="172"/>
        <v>1900</v>
      </c>
      <c r="F11055" s="547">
        <v>0</v>
      </c>
      <c r="G11055" s="548">
        <v>0</v>
      </c>
      <c r="H11055" s="547">
        <v>0</v>
      </c>
      <c r="I11055" s="545" t="s">
        <v>12973</v>
      </c>
      <c r="J11055" s="545"/>
      <c r="K11055" s="545" t="s">
        <v>19983</v>
      </c>
      <c r="L11055" s="545" t="s">
        <v>13413</v>
      </c>
      <c r="M11055" s="548" t="s">
        <v>13758</v>
      </c>
      <c r="N11055" s="545" t="s">
        <v>13413</v>
      </c>
      <c r="O11055" s="545" t="s">
        <v>13413</v>
      </c>
      <c r="P11055" s="549">
        <v>8718</v>
      </c>
      <c r="Q11055" s="549">
        <v>1</v>
      </c>
      <c r="R11055" s="549">
        <v>59</v>
      </c>
      <c r="S11055" s="548"/>
      <c r="T11055" s="548"/>
      <c r="U11055" s="99"/>
    </row>
    <row r="11056" spans="1:21" ht="19.5" customHeight="1">
      <c r="A11056" s="545">
        <v>106028</v>
      </c>
      <c r="B11056" s="545" t="s">
        <v>9490</v>
      </c>
      <c r="C11056" s="545" t="s">
        <v>221</v>
      </c>
      <c r="D11056" s="546"/>
      <c r="E11056" s="171" t="str">
        <f t="shared" si="172"/>
        <v>1900</v>
      </c>
      <c r="F11056" s="547">
        <v>0</v>
      </c>
      <c r="G11056" s="548">
        <v>0</v>
      </c>
      <c r="H11056" s="547">
        <v>0</v>
      </c>
      <c r="I11056" s="545" t="s">
        <v>12663</v>
      </c>
      <c r="J11056" s="545"/>
      <c r="K11056" s="545" t="s">
        <v>13413</v>
      </c>
      <c r="L11056" s="545" t="s">
        <v>13413</v>
      </c>
      <c r="M11056" s="548" t="s">
        <v>13758</v>
      </c>
      <c r="N11056" s="545" t="s">
        <v>13413</v>
      </c>
      <c r="O11056" s="545" t="s">
        <v>13413</v>
      </c>
      <c r="P11056" s="549">
        <v>8719</v>
      </c>
      <c r="Q11056" s="549">
        <v>1</v>
      </c>
      <c r="R11056" s="549">
        <v>159</v>
      </c>
      <c r="S11056" s="548"/>
      <c r="T11056" s="548"/>
      <c r="U11056" s="99"/>
    </row>
    <row r="11057" spans="1:21" ht="19.5" customHeight="1">
      <c r="A11057" s="545">
        <v>106029</v>
      </c>
      <c r="B11057" s="545" t="s">
        <v>9489</v>
      </c>
      <c r="C11057" s="545" t="s">
        <v>216</v>
      </c>
      <c r="D11057" s="546"/>
      <c r="E11057" s="171" t="str">
        <f t="shared" si="172"/>
        <v>1900</v>
      </c>
      <c r="F11057" s="547">
        <v>0</v>
      </c>
      <c r="G11057" s="548">
        <v>0</v>
      </c>
      <c r="H11057" s="547">
        <v>0</v>
      </c>
      <c r="I11057" s="545" t="s">
        <v>12656</v>
      </c>
      <c r="J11057" s="545"/>
      <c r="K11057" s="545" t="s">
        <v>13413</v>
      </c>
      <c r="L11057" s="545" t="s">
        <v>13413</v>
      </c>
      <c r="M11057" s="548" t="s">
        <v>13758</v>
      </c>
      <c r="N11057" s="545" t="s">
        <v>13413</v>
      </c>
      <c r="O11057" s="545" t="s">
        <v>13413</v>
      </c>
      <c r="P11057" s="549">
        <v>8720</v>
      </c>
      <c r="Q11057" s="549">
        <v>1</v>
      </c>
      <c r="R11057" s="549">
        <v>119</v>
      </c>
      <c r="S11057" s="548"/>
      <c r="T11057" s="548"/>
      <c r="U11057" s="99"/>
    </row>
    <row r="11058" spans="1:21" ht="19.5" customHeight="1">
      <c r="A11058" s="545">
        <v>106030</v>
      </c>
      <c r="B11058" s="545" t="s">
        <v>1686</v>
      </c>
      <c r="C11058" s="545" t="s">
        <v>221</v>
      </c>
      <c r="D11058" s="546"/>
      <c r="E11058" s="171" t="str">
        <f t="shared" si="172"/>
        <v>1900</v>
      </c>
      <c r="F11058" s="547">
        <v>0</v>
      </c>
      <c r="G11058" s="548">
        <v>0</v>
      </c>
      <c r="H11058" s="547">
        <v>0</v>
      </c>
      <c r="I11058" s="545" t="s">
        <v>12709</v>
      </c>
      <c r="J11058" s="545"/>
      <c r="K11058" s="545" t="s">
        <v>13413</v>
      </c>
      <c r="L11058" s="545" t="s">
        <v>13413</v>
      </c>
      <c r="M11058" s="548" t="s">
        <v>13758</v>
      </c>
      <c r="N11058" s="545" t="s">
        <v>13413</v>
      </c>
      <c r="O11058" s="545" t="s">
        <v>13413</v>
      </c>
      <c r="P11058" s="549">
        <v>8721</v>
      </c>
      <c r="Q11058" s="549">
        <v>1</v>
      </c>
      <c r="R11058" s="549">
        <v>124</v>
      </c>
      <c r="S11058" s="548"/>
      <c r="T11058" s="548"/>
      <c r="U11058" s="99"/>
    </row>
    <row r="11059" spans="1:21" ht="19.5" customHeight="1">
      <c r="A11059" s="545">
        <v>106031</v>
      </c>
      <c r="B11059" s="545" t="s">
        <v>4403</v>
      </c>
      <c r="C11059" s="545" t="s">
        <v>311</v>
      </c>
      <c r="D11059" s="546"/>
      <c r="E11059" s="171" t="str">
        <f t="shared" si="172"/>
        <v>1900</v>
      </c>
      <c r="F11059" s="547">
        <v>0</v>
      </c>
      <c r="G11059" s="548">
        <v>0</v>
      </c>
      <c r="H11059" s="547">
        <v>0</v>
      </c>
      <c r="I11059" s="545" t="s">
        <v>12973</v>
      </c>
      <c r="J11059" s="545"/>
      <c r="K11059" s="545" t="s">
        <v>13413</v>
      </c>
      <c r="L11059" s="545" t="s">
        <v>13413</v>
      </c>
      <c r="M11059" s="548" t="s">
        <v>13758</v>
      </c>
      <c r="N11059" s="545" t="s">
        <v>13413</v>
      </c>
      <c r="O11059" s="545" t="s">
        <v>13413</v>
      </c>
      <c r="P11059" s="549">
        <v>8722</v>
      </c>
      <c r="Q11059" s="549">
        <v>1</v>
      </c>
      <c r="R11059" s="549">
        <v>59</v>
      </c>
      <c r="S11059" s="548"/>
      <c r="T11059" s="548"/>
      <c r="U11059" s="99"/>
    </row>
    <row r="11060" spans="1:21" ht="19.5" customHeight="1">
      <c r="A11060" s="545">
        <v>106032</v>
      </c>
      <c r="B11060" s="545" t="s">
        <v>9488</v>
      </c>
      <c r="C11060" s="545" t="s">
        <v>209</v>
      </c>
      <c r="D11060" s="546"/>
      <c r="E11060" s="171" t="str">
        <f t="shared" si="172"/>
        <v>1900</v>
      </c>
      <c r="F11060" s="547">
        <v>0</v>
      </c>
      <c r="G11060" s="548">
        <v>0</v>
      </c>
      <c r="H11060" s="547">
        <v>0</v>
      </c>
      <c r="I11060" s="545" t="s">
        <v>12973</v>
      </c>
      <c r="J11060" s="545"/>
      <c r="K11060" s="545" t="s">
        <v>13413</v>
      </c>
      <c r="L11060" s="545" t="s">
        <v>13413</v>
      </c>
      <c r="M11060" s="548" t="s">
        <v>13758</v>
      </c>
      <c r="N11060" s="545" t="s">
        <v>13413</v>
      </c>
      <c r="O11060" s="545" t="s">
        <v>13413</v>
      </c>
      <c r="P11060" s="549">
        <v>8723</v>
      </c>
      <c r="Q11060" s="549">
        <v>1</v>
      </c>
      <c r="R11060" s="549">
        <v>59</v>
      </c>
      <c r="S11060" s="548"/>
      <c r="T11060" s="548"/>
      <c r="U11060" s="99"/>
    </row>
    <row r="11061" spans="1:21" ht="19.5" customHeight="1">
      <c r="A11061" s="545">
        <v>106033</v>
      </c>
      <c r="B11061" s="545" t="s">
        <v>9487</v>
      </c>
      <c r="C11061" s="545" t="s">
        <v>209</v>
      </c>
      <c r="D11061" s="546"/>
      <c r="E11061" s="171" t="str">
        <f t="shared" si="172"/>
        <v>1900</v>
      </c>
      <c r="F11061" s="547">
        <v>0</v>
      </c>
      <c r="G11061" s="548">
        <v>0</v>
      </c>
      <c r="H11061" s="547">
        <v>0</v>
      </c>
      <c r="I11061" s="545" t="s">
        <v>12973</v>
      </c>
      <c r="J11061" s="545"/>
      <c r="K11061" s="545" t="s">
        <v>13413</v>
      </c>
      <c r="L11061" s="545" t="s">
        <v>13413</v>
      </c>
      <c r="M11061" s="548" t="s">
        <v>13758</v>
      </c>
      <c r="N11061" s="545" t="s">
        <v>13413</v>
      </c>
      <c r="O11061" s="545" t="s">
        <v>13413</v>
      </c>
      <c r="P11061" s="549">
        <v>8724</v>
      </c>
      <c r="Q11061" s="549">
        <v>1</v>
      </c>
      <c r="R11061" s="549">
        <v>59</v>
      </c>
      <c r="S11061" s="548"/>
      <c r="T11061" s="548"/>
      <c r="U11061" s="99"/>
    </row>
    <row r="11062" spans="1:21" ht="19.5" customHeight="1">
      <c r="A11062" s="545">
        <v>106034</v>
      </c>
      <c r="B11062" s="545" t="s">
        <v>9486</v>
      </c>
      <c r="C11062" s="545" t="s">
        <v>209</v>
      </c>
      <c r="D11062" s="546"/>
      <c r="E11062" s="171" t="str">
        <f t="shared" si="172"/>
        <v>1900</v>
      </c>
      <c r="F11062" s="547">
        <v>0</v>
      </c>
      <c r="G11062" s="548">
        <v>0</v>
      </c>
      <c r="H11062" s="547">
        <v>0</v>
      </c>
      <c r="I11062" s="545" t="s">
        <v>12973</v>
      </c>
      <c r="J11062" s="545"/>
      <c r="K11062" s="545" t="s">
        <v>13413</v>
      </c>
      <c r="L11062" s="545" t="s">
        <v>13413</v>
      </c>
      <c r="M11062" s="548" t="s">
        <v>13758</v>
      </c>
      <c r="N11062" s="545" t="s">
        <v>13413</v>
      </c>
      <c r="O11062" s="545" t="s">
        <v>13413</v>
      </c>
      <c r="P11062" s="549">
        <v>8725</v>
      </c>
      <c r="Q11062" s="549">
        <v>1</v>
      </c>
      <c r="R11062" s="549">
        <v>59</v>
      </c>
      <c r="S11062" s="548"/>
      <c r="T11062" s="548"/>
      <c r="U11062" s="99"/>
    </row>
    <row r="11063" spans="1:21" ht="19.5" customHeight="1">
      <c r="A11063" s="545">
        <v>106035</v>
      </c>
      <c r="B11063" s="545" t="s">
        <v>8082</v>
      </c>
      <c r="C11063" s="545" t="s">
        <v>216</v>
      </c>
      <c r="D11063" s="546">
        <v>43544</v>
      </c>
      <c r="E11063" s="171" t="str">
        <f t="shared" si="172"/>
        <v>2019</v>
      </c>
      <c r="F11063" s="547">
        <v>53947.97</v>
      </c>
      <c r="G11063" s="548">
        <v>0.19</v>
      </c>
      <c r="H11063" s="547">
        <v>45334.43</v>
      </c>
      <c r="I11063" s="545" t="s">
        <v>12973</v>
      </c>
      <c r="J11063" s="545" t="s">
        <v>13299</v>
      </c>
      <c r="K11063" s="545" t="s">
        <v>19984</v>
      </c>
      <c r="L11063" s="545" t="s">
        <v>13413</v>
      </c>
      <c r="M11063" s="548" t="s">
        <v>13758</v>
      </c>
      <c r="N11063" s="545" t="s">
        <v>13413</v>
      </c>
      <c r="O11063" s="545" t="s">
        <v>13413</v>
      </c>
      <c r="P11063" s="549">
        <v>8726</v>
      </c>
      <c r="Q11063" s="549">
        <v>1</v>
      </c>
      <c r="R11063" s="549">
        <v>59</v>
      </c>
      <c r="S11063" s="548">
        <v>443</v>
      </c>
      <c r="T11063" s="548"/>
      <c r="U11063" s="99"/>
    </row>
    <row r="11064" spans="1:21" ht="19.5" customHeight="1">
      <c r="A11064" s="545">
        <v>106036</v>
      </c>
      <c r="B11064" s="545" t="s">
        <v>8081</v>
      </c>
      <c r="C11064" s="545" t="s">
        <v>216</v>
      </c>
      <c r="D11064" s="546">
        <v>43544</v>
      </c>
      <c r="E11064" s="171" t="str">
        <f t="shared" si="172"/>
        <v>2019</v>
      </c>
      <c r="F11064" s="547">
        <v>20768</v>
      </c>
      <c r="G11064" s="548">
        <v>0.19</v>
      </c>
      <c r="H11064" s="547">
        <v>17452.099999999999</v>
      </c>
      <c r="I11064" s="545" t="s">
        <v>12973</v>
      </c>
      <c r="J11064" s="545" t="s">
        <v>13299</v>
      </c>
      <c r="K11064" s="545" t="s">
        <v>13413</v>
      </c>
      <c r="L11064" s="545" t="s">
        <v>13413</v>
      </c>
      <c r="M11064" s="548" t="s">
        <v>13758</v>
      </c>
      <c r="N11064" s="545" t="s">
        <v>13413</v>
      </c>
      <c r="O11064" s="545" t="s">
        <v>13413</v>
      </c>
      <c r="P11064" s="549">
        <v>8727</v>
      </c>
      <c r="Q11064" s="549">
        <v>1</v>
      </c>
      <c r="R11064" s="549">
        <v>59</v>
      </c>
      <c r="S11064" s="548">
        <v>443</v>
      </c>
      <c r="T11064" s="548"/>
      <c r="U11064" s="99"/>
    </row>
    <row r="11065" spans="1:21" ht="19.5" customHeight="1">
      <c r="A11065" s="545">
        <v>106037</v>
      </c>
      <c r="B11065" s="545" t="s">
        <v>4431</v>
      </c>
      <c r="C11065" s="545" t="s">
        <v>216</v>
      </c>
      <c r="D11065" s="546"/>
      <c r="E11065" s="171" t="str">
        <f t="shared" si="172"/>
        <v>1900</v>
      </c>
      <c r="F11065" s="547">
        <v>0</v>
      </c>
      <c r="G11065" s="548">
        <v>0</v>
      </c>
      <c r="H11065" s="547">
        <v>0</v>
      </c>
      <c r="I11065" s="545" t="s">
        <v>12973</v>
      </c>
      <c r="J11065" s="545"/>
      <c r="K11065" s="545" t="s">
        <v>13413</v>
      </c>
      <c r="L11065" s="545" t="s">
        <v>13413</v>
      </c>
      <c r="M11065" s="548" t="s">
        <v>13758</v>
      </c>
      <c r="N11065" s="545" t="s">
        <v>13413</v>
      </c>
      <c r="O11065" s="545" t="s">
        <v>13413</v>
      </c>
      <c r="P11065" s="549">
        <v>8728</v>
      </c>
      <c r="Q11065" s="549">
        <v>1</v>
      </c>
      <c r="R11065" s="549">
        <v>59</v>
      </c>
      <c r="S11065" s="548"/>
      <c r="T11065" s="548"/>
      <c r="U11065" s="99"/>
    </row>
    <row r="11066" spans="1:21" ht="19.5" customHeight="1">
      <c r="A11066" s="545">
        <v>106038</v>
      </c>
      <c r="B11066" s="545" t="s">
        <v>4432</v>
      </c>
      <c r="C11066" s="545" t="s">
        <v>216</v>
      </c>
      <c r="D11066" s="546"/>
      <c r="E11066" s="171" t="str">
        <f t="shared" si="172"/>
        <v>1900</v>
      </c>
      <c r="F11066" s="547">
        <v>0</v>
      </c>
      <c r="G11066" s="548">
        <v>0</v>
      </c>
      <c r="H11066" s="547">
        <v>0</v>
      </c>
      <c r="I11066" s="545" t="s">
        <v>12973</v>
      </c>
      <c r="J11066" s="545"/>
      <c r="K11066" s="545" t="s">
        <v>13413</v>
      </c>
      <c r="L11066" s="545" t="s">
        <v>13413</v>
      </c>
      <c r="M11066" s="548" t="s">
        <v>13758</v>
      </c>
      <c r="N11066" s="545" t="s">
        <v>13413</v>
      </c>
      <c r="O11066" s="545" t="s">
        <v>13413</v>
      </c>
      <c r="P11066" s="549">
        <v>8729</v>
      </c>
      <c r="Q11066" s="549">
        <v>1</v>
      </c>
      <c r="R11066" s="549">
        <v>59</v>
      </c>
      <c r="S11066" s="548"/>
      <c r="T11066" s="548"/>
      <c r="U11066" s="99"/>
    </row>
    <row r="11067" spans="1:21" ht="19.5" customHeight="1">
      <c r="A11067" s="545">
        <v>106039</v>
      </c>
      <c r="B11067" s="545" t="s">
        <v>4430</v>
      </c>
      <c r="C11067" s="545" t="s">
        <v>216</v>
      </c>
      <c r="D11067" s="546"/>
      <c r="E11067" s="171" t="str">
        <f t="shared" si="172"/>
        <v>1900</v>
      </c>
      <c r="F11067" s="547">
        <v>0</v>
      </c>
      <c r="G11067" s="548">
        <v>0</v>
      </c>
      <c r="H11067" s="547">
        <v>0</v>
      </c>
      <c r="I11067" s="545" t="s">
        <v>12973</v>
      </c>
      <c r="J11067" s="545"/>
      <c r="K11067" s="545" t="s">
        <v>13413</v>
      </c>
      <c r="L11067" s="545" t="s">
        <v>13413</v>
      </c>
      <c r="M11067" s="548" t="s">
        <v>13758</v>
      </c>
      <c r="N11067" s="545" t="s">
        <v>13413</v>
      </c>
      <c r="O11067" s="545" t="s">
        <v>13413</v>
      </c>
      <c r="P11067" s="549">
        <v>8730</v>
      </c>
      <c r="Q11067" s="549">
        <v>1</v>
      </c>
      <c r="R11067" s="549">
        <v>59</v>
      </c>
      <c r="S11067" s="548"/>
      <c r="T11067" s="548"/>
      <c r="U11067" s="99"/>
    </row>
    <row r="11068" spans="1:21" ht="19.5" customHeight="1">
      <c r="A11068" s="545">
        <v>106040</v>
      </c>
      <c r="B11068" s="545" t="s">
        <v>8109</v>
      </c>
      <c r="C11068" s="545" t="s">
        <v>216</v>
      </c>
      <c r="D11068" s="546">
        <v>43543</v>
      </c>
      <c r="E11068" s="171" t="str">
        <f t="shared" si="172"/>
        <v>2019</v>
      </c>
      <c r="F11068" s="547">
        <v>109989</v>
      </c>
      <c r="G11068" s="548">
        <v>0.19</v>
      </c>
      <c r="H11068" s="547">
        <v>92427.73</v>
      </c>
      <c r="I11068" s="545" t="s">
        <v>12973</v>
      </c>
      <c r="J11068" s="545" t="s">
        <v>13398</v>
      </c>
      <c r="K11068" s="545" t="s">
        <v>13413</v>
      </c>
      <c r="L11068" s="545" t="s">
        <v>13413</v>
      </c>
      <c r="M11068" s="548" t="s">
        <v>13758</v>
      </c>
      <c r="N11068" s="545" t="s">
        <v>13413</v>
      </c>
      <c r="O11068" s="545" t="s">
        <v>13413</v>
      </c>
      <c r="P11068" s="549">
        <v>8731</v>
      </c>
      <c r="Q11068" s="549">
        <v>1</v>
      </c>
      <c r="R11068" s="549">
        <v>59</v>
      </c>
      <c r="S11068" s="548">
        <v>1342</v>
      </c>
      <c r="T11068" s="548"/>
      <c r="U11068" s="99"/>
    </row>
    <row r="11069" spans="1:21" ht="19.5" customHeight="1">
      <c r="A11069" s="545">
        <v>106041</v>
      </c>
      <c r="B11069" s="545" t="s">
        <v>8174</v>
      </c>
      <c r="C11069" s="545" t="s">
        <v>209</v>
      </c>
      <c r="D11069" s="546">
        <v>43536</v>
      </c>
      <c r="E11069" s="171" t="str">
        <f t="shared" si="172"/>
        <v>2019</v>
      </c>
      <c r="F11069" s="547">
        <v>38023</v>
      </c>
      <c r="G11069" s="548">
        <v>0.19</v>
      </c>
      <c r="H11069" s="547">
        <v>31952.1</v>
      </c>
      <c r="I11069" s="545" t="s">
        <v>12973</v>
      </c>
      <c r="J11069" s="545" t="s">
        <v>13299</v>
      </c>
      <c r="K11069" s="545" t="s">
        <v>13413</v>
      </c>
      <c r="L11069" s="545" t="s">
        <v>13413</v>
      </c>
      <c r="M11069" s="548" t="s">
        <v>13758</v>
      </c>
      <c r="N11069" s="545" t="s">
        <v>13413</v>
      </c>
      <c r="O11069" s="545" t="s">
        <v>13413</v>
      </c>
      <c r="P11069" s="549">
        <v>8732</v>
      </c>
      <c r="Q11069" s="549">
        <v>1</v>
      </c>
      <c r="R11069" s="549">
        <v>59</v>
      </c>
      <c r="S11069" s="548">
        <v>443</v>
      </c>
      <c r="T11069" s="548"/>
      <c r="U11069" s="99"/>
    </row>
    <row r="11070" spans="1:21" ht="19.5" customHeight="1">
      <c r="A11070" s="545">
        <v>106043</v>
      </c>
      <c r="B11070" s="545" t="s">
        <v>4446</v>
      </c>
      <c r="C11070" s="545" t="s">
        <v>216</v>
      </c>
      <c r="D11070" s="546">
        <v>43606</v>
      </c>
      <c r="E11070" s="171" t="str">
        <f t="shared" si="172"/>
        <v>2019</v>
      </c>
      <c r="F11070" s="547">
        <v>66487</v>
      </c>
      <c r="G11070" s="548">
        <v>0.19</v>
      </c>
      <c r="H11070" s="547">
        <v>55871.43</v>
      </c>
      <c r="I11070" s="545" t="s">
        <v>12973</v>
      </c>
      <c r="J11070" s="545" t="s">
        <v>13302</v>
      </c>
      <c r="K11070" s="545" t="s">
        <v>13413</v>
      </c>
      <c r="L11070" s="545" t="s">
        <v>13413</v>
      </c>
      <c r="M11070" s="548" t="s">
        <v>13758</v>
      </c>
      <c r="N11070" s="545" t="s">
        <v>13413</v>
      </c>
      <c r="O11070" s="545" t="s">
        <v>13413</v>
      </c>
      <c r="P11070" s="549">
        <v>8734</v>
      </c>
      <c r="Q11070" s="549">
        <v>1</v>
      </c>
      <c r="R11070" s="549">
        <v>59</v>
      </c>
      <c r="S11070" s="548">
        <v>2219</v>
      </c>
      <c r="T11070" s="548"/>
      <c r="U11070" s="99"/>
    </row>
    <row r="11071" spans="1:21" ht="19.5" customHeight="1">
      <c r="A11071" s="545">
        <v>106044</v>
      </c>
      <c r="B11071" s="545" t="s">
        <v>4445</v>
      </c>
      <c r="C11071" s="545" t="s">
        <v>216</v>
      </c>
      <c r="D11071" s="546"/>
      <c r="E11071" s="171" t="str">
        <f t="shared" si="172"/>
        <v>1900</v>
      </c>
      <c r="F11071" s="547">
        <v>0</v>
      </c>
      <c r="G11071" s="548">
        <v>0</v>
      </c>
      <c r="H11071" s="547">
        <v>0</v>
      </c>
      <c r="I11071" s="545" t="s">
        <v>12973</v>
      </c>
      <c r="J11071" s="545"/>
      <c r="K11071" s="545" t="s">
        <v>13413</v>
      </c>
      <c r="L11071" s="545" t="s">
        <v>13413</v>
      </c>
      <c r="M11071" s="548" t="s">
        <v>13758</v>
      </c>
      <c r="N11071" s="545" t="s">
        <v>13413</v>
      </c>
      <c r="O11071" s="545" t="s">
        <v>13413</v>
      </c>
      <c r="P11071" s="549">
        <v>8735</v>
      </c>
      <c r="Q11071" s="549">
        <v>1</v>
      </c>
      <c r="R11071" s="549">
        <v>59</v>
      </c>
      <c r="S11071" s="548"/>
      <c r="T11071" s="548"/>
      <c r="U11071" s="99"/>
    </row>
    <row r="11072" spans="1:21" ht="19.5" customHeight="1">
      <c r="A11072" s="545">
        <v>106045</v>
      </c>
      <c r="B11072" s="545" t="s">
        <v>9485</v>
      </c>
      <c r="C11072" s="545" t="s">
        <v>216</v>
      </c>
      <c r="D11072" s="546"/>
      <c r="E11072" s="171" t="str">
        <f t="shared" si="172"/>
        <v>1900</v>
      </c>
      <c r="F11072" s="547">
        <v>0</v>
      </c>
      <c r="G11072" s="548">
        <v>0</v>
      </c>
      <c r="H11072" s="547">
        <v>0</v>
      </c>
      <c r="I11072" s="545" t="s">
        <v>12973</v>
      </c>
      <c r="J11072" s="545"/>
      <c r="K11072" s="545" t="s">
        <v>13413</v>
      </c>
      <c r="L11072" s="545" t="s">
        <v>13413</v>
      </c>
      <c r="M11072" s="548" t="s">
        <v>13758</v>
      </c>
      <c r="N11072" s="545" t="s">
        <v>13413</v>
      </c>
      <c r="O11072" s="545" t="s">
        <v>13413</v>
      </c>
      <c r="P11072" s="549">
        <v>8736</v>
      </c>
      <c r="Q11072" s="549">
        <v>1</v>
      </c>
      <c r="R11072" s="549">
        <v>59</v>
      </c>
      <c r="S11072" s="548"/>
      <c r="T11072" s="548"/>
      <c r="U11072" s="99"/>
    </row>
    <row r="11073" spans="1:21" ht="19.5" customHeight="1">
      <c r="A11073" s="545">
        <v>106046</v>
      </c>
      <c r="B11073" s="545" t="s">
        <v>9484</v>
      </c>
      <c r="C11073" s="545" t="s">
        <v>216</v>
      </c>
      <c r="D11073" s="546"/>
      <c r="E11073" s="171" t="str">
        <f t="shared" si="172"/>
        <v>1900</v>
      </c>
      <c r="F11073" s="547">
        <v>0</v>
      </c>
      <c r="G11073" s="548">
        <v>0</v>
      </c>
      <c r="H11073" s="547">
        <v>0</v>
      </c>
      <c r="I11073" s="545" t="s">
        <v>12973</v>
      </c>
      <c r="J11073" s="545"/>
      <c r="K11073" s="545" t="s">
        <v>13413</v>
      </c>
      <c r="L11073" s="545" t="s">
        <v>13413</v>
      </c>
      <c r="M11073" s="548" t="s">
        <v>13758</v>
      </c>
      <c r="N11073" s="545" t="s">
        <v>13413</v>
      </c>
      <c r="O11073" s="545" t="s">
        <v>13413</v>
      </c>
      <c r="P11073" s="549">
        <v>8737</v>
      </c>
      <c r="Q11073" s="549">
        <v>1</v>
      </c>
      <c r="R11073" s="549">
        <v>59</v>
      </c>
      <c r="S11073" s="548"/>
      <c r="T11073" s="548"/>
      <c r="U11073" s="99"/>
    </row>
    <row r="11074" spans="1:21" ht="19.5" customHeight="1">
      <c r="A11074" s="545">
        <v>106048</v>
      </c>
      <c r="B11074" s="545" t="s">
        <v>8235</v>
      </c>
      <c r="C11074" s="545" t="s">
        <v>216</v>
      </c>
      <c r="D11074" s="546">
        <v>46056</v>
      </c>
      <c r="E11074" s="171" t="str">
        <f t="shared" si="172"/>
        <v>2026</v>
      </c>
      <c r="F11074" s="547">
        <v>240000000</v>
      </c>
      <c r="G11074" s="548">
        <v>0.19</v>
      </c>
      <c r="H11074" s="547">
        <v>201680672.27000001</v>
      </c>
      <c r="I11074" s="545" t="s">
        <v>12758</v>
      </c>
      <c r="J11074" s="545" t="s">
        <v>23026</v>
      </c>
      <c r="K11074" s="545" t="s">
        <v>19985</v>
      </c>
      <c r="L11074" s="545" t="s">
        <v>13413</v>
      </c>
      <c r="M11074" s="548" t="s">
        <v>13758</v>
      </c>
      <c r="N11074" s="545" t="s">
        <v>13413</v>
      </c>
      <c r="O11074" s="545" t="s">
        <v>13413</v>
      </c>
      <c r="P11074" s="549">
        <v>8739</v>
      </c>
      <c r="Q11074" s="549">
        <v>1</v>
      </c>
      <c r="R11074" s="549">
        <v>164</v>
      </c>
      <c r="S11074" s="548">
        <v>2271</v>
      </c>
      <c r="T11074" s="548"/>
      <c r="U11074" s="99"/>
    </row>
    <row r="11075" spans="1:21" ht="19.5" customHeight="1">
      <c r="A11075" s="545">
        <v>106050</v>
      </c>
      <c r="B11075" s="545" t="s">
        <v>6037</v>
      </c>
      <c r="C11075" s="545" t="s">
        <v>216</v>
      </c>
      <c r="D11075" s="546">
        <v>46052</v>
      </c>
      <c r="E11075" s="171" t="str">
        <f t="shared" si="172"/>
        <v>2026</v>
      </c>
      <c r="F11075" s="547">
        <v>221029795</v>
      </c>
      <c r="G11075" s="548">
        <v>0.19</v>
      </c>
      <c r="H11075" s="547">
        <v>185739323.53</v>
      </c>
      <c r="I11075" s="545" t="s">
        <v>12647</v>
      </c>
      <c r="J11075" s="545" t="s">
        <v>13307</v>
      </c>
      <c r="K11075" s="545" t="s">
        <v>19986</v>
      </c>
      <c r="L11075" s="545" t="s">
        <v>13413</v>
      </c>
      <c r="M11075" s="548" t="s">
        <v>13758</v>
      </c>
      <c r="N11075" s="545" t="s">
        <v>22869</v>
      </c>
      <c r="O11075" s="545" t="s">
        <v>13413</v>
      </c>
      <c r="P11075" s="549">
        <v>8741</v>
      </c>
      <c r="Q11075" s="549">
        <v>1</v>
      </c>
      <c r="R11075" s="549">
        <v>26</v>
      </c>
      <c r="S11075" s="548">
        <v>2228</v>
      </c>
      <c r="T11075" s="548">
        <v>1824</v>
      </c>
      <c r="U11075" s="99"/>
    </row>
    <row r="11076" spans="1:21" ht="19.5" customHeight="1">
      <c r="A11076" s="545">
        <v>106051</v>
      </c>
      <c r="B11076" s="545" t="s">
        <v>8151</v>
      </c>
      <c r="C11076" s="545" t="s">
        <v>216</v>
      </c>
      <c r="D11076" s="546">
        <v>46052</v>
      </c>
      <c r="E11076" s="171" t="str">
        <f t="shared" ref="E11076:E11139" si="173">TEXT(D11076,"YYYY")</f>
        <v>2026</v>
      </c>
      <c r="F11076" s="547">
        <v>41767720</v>
      </c>
      <c r="G11076" s="548">
        <v>0.19</v>
      </c>
      <c r="H11076" s="547">
        <v>35098924.369999997</v>
      </c>
      <c r="I11076" s="545" t="s">
        <v>12758</v>
      </c>
      <c r="J11076" s="545" t="s">
        <v>13307</v>
      </c>
      <c r="K11076" s="545" t="s">
        <v>19987</v>
      </c>
      <c r="L11076" s="545" t="s">
        <v>13413</v>
      </c>
      <c r="M11076" s="548" t="s">
        <v>13758</v>
      </c>
      <c r="N11076" s="545" t="s">
        <v>22870</v>
      </c>
      <c r="O11076" s="545" t="s">
        <v>13413</v>
      </c>
      <c r="P11076" s="549">
        <v>8742</v>
      </c>
      <c r="Q11076" s="549">
        <v>1</v>
      </c>
      <c r="R11076" s="549">
        <v>164</v>
      </c>
      <c r="S11076" s="548">
        <v>2228</v>
      </c>
      <c r="T11076" s="548">
        <v>1940</v>
      </c>
      <c r="U11076" s="99"/>
    </row>
    <row r="11077" spans="1:21" ht="19.5" customHeight="1">
      <c r="A11077" s="545">
        <v>106052</v>
      </c>
      <c r="B11077" s="545" t="s">
        <v>6036</v>
      </c>
      <c r="C11077" s="545" t="s">
        <v>216</v>
      </c>
      <c r="D11077" s="546">
        <v>46052</v>
      </c>
      <c r="E11077" s="171" t="str">
        <f t="shared" si="173"/>
        <v>2026</v>
      </c>
      <c r="F11077" s="547">
        <v>163491622</v>
      </c>
      <c r="G11077" s="548">
        <v>0.19</v>
      </c>
      <c r="H11077" s="547">
        <v>137387917.65000001</v>
      </c>
      <c r="I11077" s="545" t="s">
        <v>12647</v>
      </c>
      <c r="J11077" s="545" t="s">
        <v>13307</v>
      </c>
      <c r="K11077" s="545" t="s">
        <v>19988</v>
      </c>
      <c r="L11077" s="545" t="s">
        <v>13413</v>
      </c>
      <c r="M11077" s="548" t="s">
        <v>13758</v>
      </c>
      <c r="N11077" s="545" t="s">
        <v>22869</v>
      </c>
      <c r="O11077" s="545" t="s">
        <v>13413</v>
      </c>
      <c r="P11077" s="549">
        <v>8743</v>
      </c>
      <c r="Q11077" s="549">
        <v>1</v>
      </c>
      <c r="R11077" s="549">
        <v>26</v>
      </c>
      <c r="S11077" s="548">
        <v>2228</v>
      </c>
      <c r="T11077" s="548">
        <v>1824</v>
      </c>
      <c r="U11077" s="99"/>
    </row>
    <row r="11078" spans="1:21" ht="19.5" customHeight="1">
      <c r="A11078" s="545">
        <v>106054</v>
      </c>
      <c r="B11078" s="545" t="s">
        <v>5309</v>
      </c>
      <c r="C11078" s="545" t="s">
        <v>216</v>
      </c>
      <c r="D11078" s="546">
        <v>46052</v>
      </c>
      <c r="E11078" s="171" t="str">
        <f t="shared" si="173"/>
        <v>2026</v>
      </c>
      <c r="F11078" s="547">
        <v>42574825</v>
      </c>
      <c r="G11078" s="548">
        <v>0.19</v>
      </c>
      <c r="H11078" s="547">
        <v>35777163.869999997</v>
      </c>
      <c r="I11078" s="545" t="s">
        <v>12647</v>
      </c>
      <c r="J11078" s="545" t="s">
        <v>13307</v>
      </c>
      <c r="K11078" s="545" t="s">
        <v>19989</v>
      </c>
      <c r="L11078" s="545" t="s">
        <v>13413</v>
      </c>
      <c r="M11078" s="548" t="s">
        <v>13758</v>
      </c>
      <c r="N11078" s="545" t="s">
        <v>22870</v>
      </c>
      <c r="O11078" s="545" t="s">
        <v>13413</v>
      </c>
      <c r="P11078" s="549">
        <v>8745</v>
      </c>
      <c r="Q11078" s="549">
        <v>1</v>
      </c>
      <c r="R11078" s="549">
        <v>26</v>
      </c>
      <c r="S11078" s="548">
        <v>2228</v>
      </c>
      <c r="T11078" s="548">
        <v>1940</v>
      </c>
      <c r="U11078" s="99"/>
    </row>
    <row r="11079" spans="1:21" ht="19.5" customHeight="1">
      <c r="A11079" s="545">
        <v>106056</v>
      </c>
      <c r="B11079" s="545" t="s">
        <v>6035</v>
      </c>
      <c r="C11079" s="545" t="s">
        <v>216</v>
      </c>
      <c r="D11079" s="546">
        <v>46052</v>
      </c>
      <c r="E11079" s="171" t="str">
        <f t="shared" si="173"/>
        <v>2026</v>
      </c>
      <c r="F11079" s="547">
        <v>69008043</v>
      </c>
      <c r="G11079" s="548">
        <v>0.19</v>
      </c>
      <c r="H11079" s="547">
        <v>57989952.100000001</v>
      </c>
      <c r="I11079" s="545" t="s">
        <v>12758</v>
      </c>
      <c r="J11079" s="545" t="s">
        <v>13307</v>
      </c>
      <c r="K11079" s="545" t="s">
        <v>19990</v>
      </c>
      <c r="L11079" s="545" t="s">
        <v>13413</v>
      </c>
      <c r="M11079" s="548" t="s">
        <v>13758</v>
      </c>
      <c r="N11079" s="545" t="s">
        <v>13413</v>
      </c>
      <c r="O11079" s="545" t="s">
        <v>13413</v>
      </c>
      <c r="P11079" s="549">
        <v>8747</v>
      </c>
      <c r="Q11079" s="549">
        <v>1</v>
      </c>
      <c r="R11079" s="549">
        <v>164</v>
      </c>
      <c r="S11079" s="548">
        <v>2228</v>
      </c>
      <c r="T11079" s="548"/>
      <c r="U11079" s="99"/>
    </row>
    <row r="11080" spans="1:21" ht="19.5" customHeight="1">
      <c r="A11080" s="545">
        <v>106057</v>
      </c>
      <c r="B11080" s="545" t="s">
        <v>9483</v>
      </c>
      <c r="C11080" s="545" t="s">
        <v>216</v>
      </c>
      <c r="D11080" s="546"/>
      <c r="E11080" s="171" t="str">
        <f t="shared" si="173"/>
        <v>1900</v>
      </c>
      <c r="F11080" s="547">
        <v>0</v>
      </c>
      <c r="G11080" s="548">
        <v>0</v>
      </c>
      <c r="H11080" s="547">
        <v>0</v>
      </c>
      <c r="I11080" s="545" t="s">
        <v>12647</v>
      </c>
      <c r="J11080" s="545"/>
      <c r="K11080" s="545" t="s">
        <v>19991</v>
      </c>
      <c r="L11080" s="545" t="s">
        <v>13413</v>
      </c>
      <c r="M11080" s="548" t="s">
        <v>13758</v>
      </c>
      <c r="N11080" s="545" t="s">
        <v>22861</v>
      </c>
      <c r="O11080" s="545" t="s">
        <v>13413</v>
      </c>
      <c r="P11080" s="549">
        <v>8748</v>
      </c>
      <c r="Q11080" s="549">
        <v>1</v>
      </c>
      <c r="R11080" s="549">
        <v>26</v>
      </c>
      <c r="S11080" s="548"/>
      <c r="T11080" s="548">
        <v>1784</v>
      </c>
      <c r="U11080" s="99"/>
    </row>
    <row r="11081" spans="1:21" ht="19.5" customHeight="1">
      <c r="A11081" s="545">
        <v>106058</v>
      </c>
      <c r="B11081" s="545" t="s">
        <v>9482</v>
      </c>
      <c r="C11081" s="545" t="s">
        <v>216</v>
      </c>
      <c r="D11081" s="546"/>
      <c r="E11081" s="171" t="str">
        <f t="shared" si="173"/>
        <v>1900</v>
      </c>
      <c r="F11081" s="547">
        <v>0</v>
      </c>
      <c r="G11081" s="548">
        <v>0</v>
      </c>
      <c r="H11081" s="547">
        <v>0</v>
      </c>
      <c r="I11081" s="545" t="s">
        <v>12647</v>
      </c>
      <c r="J11081" s="545"/>
      <c r="K11081" s="545" t="s">
        <v>19992</v>
      </c>
      <c r="L11081" s="545" t="s">
        <v>13413</v>
      </c>
      <c r="M11081" s="548" t="s">
        <v>13758</v>
      </c>
      <c r="N11081" s="545" t="s">
        <v>22861</v>
      </c>
      <c r="O11081" s="545" t="s">
        <v>13413</v>
      </c>
      <c r="P11081" s="549">
        <v>8749</v>
      </c>
      <c r="Q11081" s="549">
        <v>1</v>
      </c>
      <c r="R11081" s="549">
        <v>26</v>
      </c>
      <c r="S11081" s="548"/>
      <c r="T11081" s="548">
        <v>1784</v>
      </c>
      <c r="U11081" s="99"/>
    </row>
    <row r="11082" spans="1:21" ht="19.5" customHeight="1">
      <c r="A11082" s="545">
        <v>106059</v>
      </c>
      <c r="B11082" s="545" t="s">
        <v>3486</v>
      </c>
      <c r="C11082" s="545" t="s">
        <v>216</v>
      </c>
      <c r="D11082" s="546"/>
      <c r="E11082" s="171" t="str">
        <f t="shared" si="173"/>
        <v>1900</v>
      </c>
      <c r="F11082" s="547">
        <v>0</v>
      </c>
      <c r="G11082" s="548">
        <v>0</v>
      </c>
      <c r="H11082" s="547">
        <v>0</v>
      </c>
      <c r="I11082" s="545" t="s">
        <v>12647</v>
      </c>
      <c r="J11082" s="545"/>
      <c r="K11082" s="545" t="s">
        <v>19993</v>
      </c>
      <c r="L11082" s="545" t="s">
        <v>13413</v>
      </c>
      <c r="M11082" s="548" t="s">
        <v>13758</v>
      </c>
      <c r="N11082" s="545" t="s">
        <v>22861</v>
      </c>
      <c r="O11082" s="545" t="s">
        <v>13413</v>
      </c>
      <c r="P11082" s="549">
        <v>8750</v>
      </c>
      <c r="Q11082" s="549">
        <v>1</v>
      </c>
      <c r="R11082" s="549">
        <v>26</v>
      </c>
      <c r="S11082" s="548"/>
      <c r="T11082" s="548">
        <v>1784</v>
      </c>
      <c r="U11082" s="99"/>
    </row>
    <row r="11083" spans="1:21" ht="19.5" customHeight="1">
      <c r="A11083" s="545">
        <v>106060</v>
      </c>
      <c r="B11083" s="545" t="s">
        <v>3485</v>
      </c>
      <c r="C11083" s="545" t="s">
        <v>216</v>
      </c>
      <c r="D11083" s="546"/>
      <c r="E11083" s="171" t="str">
        <f t="shared" si="173"/>
        <v>1900</v>
      </c>
      <c r="F11083" s="547">
        <v>0</v>
      </c>
      <c r="G11083" s="548">
        <v>0</v>
      </c>
      <c r="H11083" s="547">
        <v>0</v>
      </c>
      <c r="I11083" s="545" t="s">
        <v>12647</v>
      </c>
      <c r="J11083" s="545"/>
      <c r="K11083" s="545" t="s">
        <v>19994</v>
      </c>
      <c r="L11083" s="545" t="s">
        <v>13413</v>
      </c>
      <c r="M11083" s="548" t="s">
        <v>13758</v>
      </c>
      <c r="N11083" s="545" t="s">
        <v>22861</v>
      </c>
      <c r="O11083" s="545" t="s">
        <v>13413</v>
      </c>
      <c r="P11083" s="549">
        <v>8751</v>
      </c>
      <c r="Q11083" s="549">
        <v>1</v>
      </c>
      <c r="R11083" s="549">
        <v>26</v>
      </c>
      <c r="S11083" s="548"/>
      <c r="T11083" s="548">
        <v>1784</v>
      </c>
      <c r="U11083" s="99"/>
    </row>
    <row r="11084" spans="1:21" ht="19.5" customHeight="1">
      <c r="A11084" s="545">
        <v>106061</v>
      </c>
      <c r="B11084" s="545" t="s">
        <v>9481</v>
      </c>
      <c r="C11084" s="545" t="s">
        <v>216</v>
      </c>
      <c r="D11084" s="546"/>
      <c r="E11084" s="171" t="str">
        <f t="shared" si="173"/>
        <v>1900</v>
      </c>
      <c r="F11084" s="547">
        <v>0</v>
      </c>
      <c r="G11084" s="548">
        <v>0</v>
      </c>
      <c r="H11084" s="547">
        <v>0</v>
      </c>
      <c r="I11084" s="545" t="s">
        <v>12758</v>
      </c>
      <c r="J11084" s="545"/>
      <c r="K11084" s="545" t="s">
        <v>13413</v>
      </c>
      <c r="L11084" s="545" t="s">
        <v>13413</v>
      </c>
      <c r="M11084" s="548" t="s">
        <v>13758</v>
      </c>
      <c r="N11084" s="545" t="s">
        <v>13413</v>
      </c>
      <c r="O11084" s="545" t="s">
        <v>13413</v>
      </c>
      <c r="P11084" s="549">
        <v>8752</v>
      </c>
      <c r="Q11084" s="549">
        <v>1</v>
      </c>
      <c r="R11084" s="549">
        <v>164</v>
      </c>
      <c r="S11084" s="548"/>
      <c r="T11084" s="548"/>
      <c r="U11084" s="99"/>
    </row>
    <row r="11085" spans="1:21" ht="19.5" customHeight="1">
      <c r="A11085" s="545">
        <v>106062</v>
      </c>
      <c r="B11085" s="545" t="s">
        <v>9480</v>
      </c>
      <c r="C11085" s="545" t="s">
        <v>216</v>
      </c>
      <c r="D11085" s="546"/>
      <c r="E11085" s="171" t="str">
        <f t="shared" si="173"/>
        <v>1900</v>
      </c>
      <c r="F11085" s="547">
        <v>0</v>
      </c>
      <c r="G11085" s="548">
        <v>0</v>
      </c>
      <c r="H11085" s="547">
        <v>0</v>
      </c>
      <c r="I11085" s="545" t="s">
        <v>12758</v>
      </c>
      <c r="J11085" s="545"/>
      <c r="K11085" s="545" t="s">
        <v>13413</v>
      </c>
      <c r="L11085" s="545" t="s">
        <v>13413</v>
      </c>
      <c r="M11085" s="548" t="s">
        <v>13758</v>
      </c>
      <c r="N11085" s="545" t="s">
        <v>13413</v>
      </c>
      <c r="O11085" s="545" t="s">
        <v>13413</v>
      </c>
      <c r="P11085" s="549">
        <v>8753</v>
      </c>
      <c r="Q11085" s="549">
        <v>1</v>
      </c>
      <c r="R11085" s="549">
        <v>164</v>
      </c>
      <c r="S11085" s="548"/>
      <c r="T11085" s="548"/>
      <c r="U11085" s="99"/>
    </row>
    <row r="11086" spans="1:21" ht="19.5" customHeight="1">
      <c r="A11086" s="545">
        <v>106063</v>
      </c>
      <c r="B11086" s="545" t="s">
        <v>9479</v>
      </c>
      <c r="C11086" s="545" t="s">
        <v>216</v>
      </c>
      <c r="D11086" s="546"/>
      <c r="E11086" s="171" t="str">
        <f t="shared" si="173"/>
        <v>1900</v>
      </c>
      <c r="F11086" s="547">
        <v>0</v>
      </c>
      <c r="G11086" s="548">
        <v>0</v>
      </c>
      <c r="H11086" s="547">
        <v>0</v>
      </c>
      <c r="I11086" s="545" t="s">
        <v>12758</v>
      </c>
      <c r="J11086" s="545"/>
      <c r="K11086" s="545" t="s">
        <v>13413</v>
      </c>
      <c r="L11086" s="545" t="s">
        <v>13413</v>
      </c>
      <c r="M11086" s="548" t="s">
        <v>13758</v>
      </c>
      <c r="N11086" s="545" t="s">
        <v>13413</v>
      </c>
      <c r="O11086" s="545" t="s">
        <v>13413</v>
      </c>
      <c r="P11086" s="549">
        <v>8754</v>
      </c>
      <c r="Q11086" s="549">
        <v>1</v>
      </c>
      <c r="R11086" s="549">
        <v>164</v>
      </c>
      <c r="S11086" s="548"/>
      <c r="T11086" s="548"/>
      <c r="U11086" s="99"/>
    </row>
    <row r="11087" spans="1:21" ht="19.5" customHeight="1">
      <c r="A11087" s="545">
        <v>106064</v>
      </c>
      <c r="B11087" s="545" t="s">
        <v>2377</v>
      </c>
      <c r="C11087" s="545" t="s">
        <v>216</v>
      </c>
      <c r="D11087" s="546">
        <v>43839</v>
      </c>
      <c r="E11087" s="171" t="str">
        <f t="shared" si="173"/>
        <v>2020</v>
      </c>
      <c r="F11087" s="547">
        <v>93316</v>
      </c>
      <c r="G11087" s="548">
        <v>0.19</v>
      </c>
      <c r="H11087" s="547">
        <v>78416.81</v>
      </c>
      <c r="I11087" s="545" t="s">
        <v>12642</v>
      </c>
      <c r="J11087" s="545" t="s">
        <v>13297</v>
      </c>
      <c r="K11087" s="545" t="s">
        <v>13413</v>
      </c>
      <c r="L11087" s="545" t="s">
        <v>13413</v>
      </c>
      <c r="M11087" s="548" t="s">
        <v>13758</v>
      </c>
      <c r="N11087" s="545" t="s">
        <v>13413</v>
      </c>
      <c r="O11087" s="545" t="s">
        <v>13413</v>
      </c>
      <c r="P11087" s="549">
        <v>8755</v>
      </c>
      <c r="Q11087" s="549">
        <v>1</v>
      </c>
      <c r="R11087" s="549">
        <v>135</v>
      </c>
      <c r="S11087" s="548">
        <v>2257</v>
      </c>
      <c r="T11087" s="548"/>
      <c r="U11087" s="99"/>
    </row>
    <row r="11088" spans="1:21" ht="19.5" customHeight="1">
      <c r="A11088" s="545">
        <v>106065</v>
      </c>
      <c r="B11088" s="545" t="s">
        <v>2589</v>
      </c>
      <c r="C11088" s="545" t="s">
        <v>209</v>
      </c>
      <c r="D11088" s="546">
        <v>43839</v>
      </c>
      <c r="E11088" s="171" t="str">
        <f t="shared" si="173"/>
        <v>2020</v>
      </c>
      <c r="F11088" s="547">
        <v>3706.01</v>
      </c>
      <c r="G11088" s="548">
        <v>0.19</v>
      </c>
      <c r="H11088" s="547">
        <v>3114.29</v>
      </c>
      <c r="I11088" s="545" t="s">
        <v>12697</v>
      </c>
      <c r="J11088" s="545" t="s">
        <v>13297</v>
      </c>
      <c r="K11088" s="545" t="s">
        <v>13413</v>
      </c>
      <c r="L11088" s="545" t="s">
        <v>13413</v>
      </c>
      <c r="M11088" s="548" t="s">
        <v>13758</v>
      </c>
      <c r="N11088" s="545" t="s">
        <v>13413</v>
      </c>
      <c r="O11088" s="545" t="s">
        <v>13413</v>
      </c>
      <c r="P11088" s="549">
        <v>8756</v>
      </c>
      <c r="Q11088" s="549">
        <v>1</v>
      </c>
      <c r="R11088" s="549">
        <v>138</v>
      </c>
      <c r="S11088" s="548">
        <v>2257</v>
      </c>
      <c r="T11088" s="548"/>
      <c r="U11088" s="99"/>
    </row>
    <row r="11089" spans="1:21" ht="19.5" customHeight="1">
      <c r="A11089" s="545">
        <v>106066</v>
      </c>
      <c r="B11089" s="545" t="s">
        <v>7920</v>
      </c>
      <c r="C11089" s="545" t="s">
        <v>216</v>
      </c>
      <c r="D11089" s="546">
        <v>43580</v>
      </c>
      <c r="E11089" s="171" t="str">
        <f t="shared" si="173"/>
        <v>2019</v>
      </c>
      <c r="F11089" s="547">
        <v>6549</v>
      </c>
      <c r="G11089" s="548">
        <v>0.19</v>
      </c>
      <c r="H11089" s="547">
        <v>5503.36</v>
      </c>
      <c r="I11089" s="545" t="s">
        <v>12642</v>
      </c>
      <c r="J11089" s="545" t="s">
        <v>13399</v>
      </c>
      <c r="K11089" s="545" t="s">
        <v>13413</v>
      </c>
      <c r="L11089" s="545" t="s">
        <v>13413</v>
      </c>
      <c r="M11089" s="548" t="s">
        <v>13758</v>
      </c>
      <c r="N11089" s="545" t="s">
        <v>13413</v>
      </c>
      <c r="O11089" s="545" t="s">
        <v>13413</v>
      </c>
      <c r="P11089" s="549">
        <v>8757</v>
      </c>
      <c r="Q11089" s="549">
        <v>1</v>
      </c>
      <c r="R11089" s="549">
        <v>135</v>
      </c>
      <c r="S11089" s="548">
        <v>2059</v>
      </c>
      <c r="T11089" s="548"/>
      <c r="U11089" s="99"/>
    </row>
    <row r="11090" spans="1:21" ht="19.5" customHeight="1">
      <c r="A11090" s="545">
        <v>106067</v>
      </c>
      <c r="B11090" s="545" t="s">
        <v>2594</v>
      </c>
      <c r="C11090" s="545" t="s">
        <v>209</v>
      </c>
      <c r="D11090" s="546">
        <v>43839</v>
      </c>
      <c r="E11090" s="171" t="str">
        <f t="shared" si="173"/>
        <v>2020</v>
      </c>
      <c r="F11090" s="547">
        <v>15810.01</v>
      </c>
      <c r="G11090" s="548">
        <v>0.19</v>
      </c>
      <c r="H11090" s="547">
        <v>13285.72</v>
      </c>
      <c r="I11090" s="545" t="s">
        <v>12697</v>
      </c>
      <c r="J11090" s="545" t="s">
        <v>13297</v>
      </c>
      <c r="K11090" s="545" t="s">
        <v>13413</v>
      </c>
      <c r="L11090" s="545" t="s">
        <v>13413</v>
      </c>
      <c r="M11090" s="548" t="s">
        <v>13758</v>
      </c>
      <c r="N11090" s="545" t="s">
        <v>13413</v>
      </c>
      <c r="O11090" s="545" t="s">
        <v>13413</v>
      </c>
      <c r="P11090" s="549">
        <v>8758</v>
      </c>
      <c r="Q11090" s="549">
        <v>1</v>
      </c>
      <c r="R11090" s="549">
        <v>138</v>
      </c>
      <c r="S11090" s="548">
        <v>2257</v>
      </c>
      <c r="T11090" s="548"/>
      <c r="U11090" s="99"/>
    </row>
    <row r="11091" spans="1:21" ht="19.5" customHeight="1">
      <c r="A11091" s="545">
        <v>106068</v>
      </c>
      <c r="B11091" s="545" t="s">
        <v>9478</v>
      </c>
      <c r="C11091" s="545" t="s">
        <v>216</v>
      </c>
      <c r="D11091" s="546"/>
      <c r="E11091" s="171" t="str">
        <f t="shared" si="173"/>
        <v>1900</v>
      </c>
      <c r="F11091" s="547">
        <v>0</v>
      </c>
      <c r="G11091" s="548">
        <v>0</v>
      </c>
      <c r="H11091" s="547">
        <v>0</v>
      </c>
      <c r="I11091" s="545" t="s">
        <v>12642</v>
      </c>
      <c r="J11091" s="545"/>
      <c r="K11091" s="545" t="s">
        <v>13413</v>
      </c>
      <c r="L11091" s="545" t="s">
        <v>13413</v>
      </c>
      <c r="M11091" s="548" t="s">
        <v>13758</v>
      </c>
      <c r="N11091" s="545" t="s">
        <v>13413</v>
      </c>
      <c r="O11091" s="545" t="s">
        <v>13413</v>
      </c>
      <c r="P11091" s="549">
        <v>8759</v>
      </c>
      <c r="Q11091" s="549">
        <v>1</v>
      </c>
      <c r="R11091" s="549">
        <v>135</v>
      </c>
      <c r="S11091" s="548"/>
      <c r="T11091" s="548"/>
      <c r="U11091" s="99"/>
    </row>
    <row r="11092" spans="1:21" ht="19.5" customHeight="1">
      <c r="A11092" s="545">
        <v>106069</v>
      </c>
      <c r="B11092" s="545" t="s">
        <v>2591</v>
      </c>
      <c r="C11092" s="545" t="s">
        <v>209</v>
      </c>
      <c r="D11092" s="546">
        <v>43839</v>
      </c>
      <c r="E11092" s="171" t="str">
        <f t="shared" si="173"/>
        <v>2020</v>
      </c>
      <c r="F11092" s="547">
        <v>9758</v>
      </c>
      <c r="G11092" s="548">
        <v>0.19</v>
      </c>
      <c r="H11092" s="547">
        <v>8200</v>
      </c>
      <c r="I11092" s="545" t="s">
        <v>12697</v>
      </c>
      <c r="J11092" s="545" t="s">
        <v>13297</v>
      </c>
      <c r="K11092" s="545" t="s">
        <v>13413</v>
      </c>
      <c r="L11092" s="545" t="s">
        <v>13413</v>
      </c>
      <c r="M11092" s="548" t="s">
        <v>13758</v>
      </c>
      <c r="N11092" s="545" t="s">
        <v>13413</v>
      </c>
      <c r="O11092" s="545" t="s">
        <v>13413</v>
      </c>
      <c r="P11092" s="549">
        <v>8760</v>
      </c>
      <c r="Q11092" s="549">
        <v>1</v>
      </c>
      <c r="R11092" s="549">
        <v>138</v>
      </c>
      <c r="S11092" s="548">
        <v>2257</v>
      </c>
      <c r="T11092" s="548"/>
      <c r="U11092" s="99"/>
    </row>
    <row r="11093" spans="1:21" ht="19.5" customHeight="1">
      <c r="A11093" s="545">
        <v>106070</v>
      </c>
      <c r="B11093" s="545" t="s">
        <v>7220</v>
      </c>
      <c r="C11093" s="545" t="s">
        <v>216</v>
      </c>
      <c r="D11093" s="546">
        <v>43839</v>
      </c>
      <c r="E11093" s="171" t="str">
        <f t="shared" si="173"/>
        <v>2020</v>
      </c>
      <c r="F11093" s="547">
        <v>2038.01</v>
      </c>
      <c r="G11093" s="548">
        <v>0.19</v>
      </c>
      <c r="H11093" s="547">
        <v>1712.61</v>
      </c>
      <c r="I11093" s="545" t="s">
        <v>12642</v>
      </c>
      <c r="J11093" s="545" t="s">
        <v>13297</v>
      </c>
      <c r="K11093" s="545" t="s">
        <v>13413</v>
      </c>
      <c r="L11093" s="545" t="s">
        <v>13413</v>
      </c>
      <c r="M11093" s="548" t="s">
        <v>13758</v>
      </c>
      <c r="N11093" s="545" t="s">
        <v>13413</v>
      </c>
      <c r="O11093" s="545" t="s">
        <v>13413</v>
      </c>
      <c r="P11093" s="549">
        <v>8761</v>
      </c>
      <c r="Q11093" s="549">
        <v>1</v>
      </c>
      <c r="R11093" s="549">
        <v>135</v>
      </c>
      <c r="S11093" s="548">
        <v>2257</v>
      </c>
      <c r="T11093" s="548"/>
      <c r="U11093" s="99"/>
    </row>
    <row r="11094" spans="1:21" ht="19.5" customHeight="1">
      <c r="A11094" s="545">
        <v>106071</v>
      </c>
      <c r="B11094" s="545" t="s">
        <v>2596</v>
      </c>
      <c r="C11094" s="545" t="s">
        <v>209</v>
      </c>
      <c r="D11094" s="546">
        <v>43839</v>
      </c>
      <c r="E11094" s="171" t="str">
        <f t="shared" si="173"/>
        <v>2020</v>
      </c>
      <c r="F11094" s="547">
        <v>6424</v>
      </c>
      <c r="G11094" s="548">
        <v>0.19</v>
      </c>
      <c r="H11094" s="547">
        <v>5398.32</v>
      </c>
      <c r="I11094" s="545" t="s">
        <v>12697</v>
      </c>
      <c r="J11094" s="545" t="s">
        <v>13297</v>
      </c>
      <c r="K11094" s="545" t="s">
        <v>19995</v>
      </c>
      <c r="L11094" s="545" t="s">
        <v>13413</v>
      </c>
      <c r="M11094" s="548" t="s">
        <v>13758</v>
      </c>
      <c r="N11094" s="545" t="s">
        <v>13413</v>
      </c>
      <c r="O11094" s="545" t="s">
        <v>13413</v>
      </c>
      <c r="P11094" s="549">
        <v>8762</v>
      </c>
      <c r="Q11094" s="549">
        <v>1</v>
      </c>
      <c r="R11094" s="549">
        <v>138</v>
      </c>
      <c r="S11094" s="548">
        <v>2257</v>
      </c>
      <c r="T11094" s="548"/>
      <c r="U11094" s="99"/>
    </row>
    <row r="11095" spans="1:21" ht="19.5" customHeight="1">
      <c r="A11095" s="545">
        <v>106072</v>
      </c>
      <c r="B11095" s="545" t="s">
        <v>7219</v>
      </c>
      <c r="C11095" s="545" t="s">
        <v>216</v>
      </c>
      <c r="D11095" s="546">
        <v>43839</v>
      </c>
      <c r="E11095" s="171" t="str">
        <f t="shared" si="173"/>
        <v>2020</v>
      </c>
      <c r="F11095" s="547">
        <v>2286</v>
      </c>
      <c r="G11095" s="548">
        <v>0.19</v>
      </c>
      <c r="H11095" s="547">
        <v>1921.01</v>
      </c>
      <c r="I11095" s="545" t="s">
        <v>12697</v>
      </c>
      <c r="J11095" s="545" t="s">
        <v>13297</v>
      </c>
      <c r="K11095" s="545" t="s">
        <v>13413</v>
      </c>
      <c r="L11095" s="545" t="s">
        <v>13413</v>
      </c>
      <c r="M11095" s="548" t="s">
        <v>13758</v>
      </c>
      <c r="N11095" s="545" t="s">
        <v>13413</v>
      </c>
      <c r="O11095" s="545" t="s">
        <v>13413</v>
      </c>
      <c r="P11095" s="549">
        <v>8763</v>
      </c>
      <c r="Q11095" s="549">
        <v>1</v>
      </c>
      <c r="R11095" s="549">
        <v>138</v>
      </c>
      <c r="S11095" s="548">
        <v>2257</v>
      </c>
      <c r="T11095" s="548"/>
      <c r="U11095" s="99"/>
    </row>
    <row r="11096" spans="1:21" ht="19.5" customHeight="1">
      <c r="A11096" s="545">
        <v>106073</v>
      </c>
      <c r="B11096" s="545" t="s">
        <v>2586</v>
      </c>
      <c r="C11096" s="545" t="s">
        <v>209</v>
      </c>
      <c r="D11096" s="546"/>
      <c r="E11096" s="171" t="str">
        <f t="shared" si="173"/>
        <v>1900</v>
      </c>
      <c r="F11096" s="547">
        <v>0</v>
      </c>
      <c r="G11096" s="548">
        <v>0</v>
      </c>
      <c r="H11096" s="547">
        <v>0</v>
      </c>
      <c r="I11096" s="545" t="s">
        <v>12697</v>
      </c>
      <c r="J11096" s="545"/>
      <c r="K11096" s="545" t="s">
        <v>13413</v>
      </c>
      <c r="L11096" s="545" t="s">
        <v>13413</v>
      </c>
      <c r="M11096" s="548" t="s">
        <v>13758</v>
      </c>
      <c r="N11096" s="545" t="s">
        <v>13413</v>
      </c>
      <c r="O11096" s="545" t="s">
        <v>13413</v>
      </c>
      <c r="P11096" s="549">
        <v>8764</v>
      </c>
      <c r="Q11096" s="549">
        <v>1</v>
      </c>
      <c r="R11096" s="549">
        <v>138</v>
      </c>
      <c r="S11096" s="548"/>
      <c r="T11096" s="548"/>
      <c r="U11096" s="99"/>
    </row>
    <row r="11097" spans="1:21" ht="19.5" customHeight="1">
      <c r="A11097" s="545">
        <v>106074</v>
      </c>
      <c r="B11097" s="545" t="s">
        <v>2587</v>
      </c>
      <c r="C11097" s="545" t="s">
        <v>209</v>
      </c>
      <c r="D11097" s="546"/>
      <c r="E11097" s="171" t="str">
        <f t="shared" si="173"/>
        <v>1900</v>
      </c>
      <c r="F11097" s="547">
        <v>0</v>
      </c>
      <c r="G11097" s="548">
        <v>0</v>
      </c>
      <c r="H11097" s="547">
        <v>0</v>
      </c>
      <c r="I11097" s="545" t="s">
        <v>12697</v>
      </c>
      <c r="J11097" s="545"/>
      <c r="K11097" s="545" t="s">
        <v>19995</v>
      </c>
      <c r="L11097" s="545" t="s">
        <v>13413</v>
      </c>
      <c r="M11097" s="548" t="s">
        <v>13758</v>
      </c>
      <c r="N11097" s="545" t="s">
        <v>13413</v>
      </c>
      <c r="O11097" s="545" t="s">
        <v>13413</v>
      </c>
      <c r="P11097" s="549">
        <v>8765</v>
      </c>
      <c r="Q11097" s="549">
        <v>1</v>
      </c>
      <c r="R11097" s="549">
        <v>138</v>
      </c>
      <c r="S11097" s="548"/>
      <c r="T11097" s="548"/>
      <c r="U11097" s="99"/>
    </row>
    <row r="11098" spans="1:21" ht="19.5" customHeight="1">
      <c r="A11098" s="545">
        <v>106075</v>
      </c>
      <c r="B11098" s="545" t="s">
        <v>7218</v>
      </c>
      <c r="C11098" s="545" t="s">
        <v>216</v>
      </c>
      <c r="D11098" s="546">
        <v>43839</v>
      </c>
      <c r="E11098" s="171" t="str">
        <f t="shared" si="173"/>
        <v>2020</v>
      </c>
      <c r="F11098" s="547">
        <v>1100</v>
      </c>
      <c r="G11098" s="548">
        <v>0.19</v>
      </c>
      <c r="H11098" s="547">
        <v>924.37</v>
      </c>
      <c r="I11098" s="545" t="s">
        <v>12642</v>
      </c>
      <c r="J11098" s="545" t="s">
        <v>13297</v>
      </c>
      <c r="K11098" s="545" t="s">
        <v>13413</v>
      </c>
      <c r="L11098" s="545" t="s">
        <v>13413</v>
      </c>
      <c r="M11098" s="548" t="s">
        <v>13758</v>
      </c>
      <c r="N11098" s="545" t="s">
        <v>13413</v>
      </c>
      <c r="O11098" s="545" t="s">
        <v>13413</v>
      </c>
      <c r="P11098" s="549">
        <v>8766</v>
      </c>
      <c r="Q11098" s="549">
        <v>1</v>
      </c>
      <c r="R11098" s="549">
        <v>135</v>
      </c>
      <c r="S11098" s="548">
        <v>2257</v>
      </c>
      <c r="T11098" s="548"/>
      <c r="U11098" s="99"/>
    </row>
    <row r="11099" spans="1:21" ht="19.5" customHeight="1">
      <c r="A11099" s="545">
        <v>106076</v>
      </c>
      <c r="B11099" s="545" t="s">
        <v>2588</v>
      </c>
      <c r="C11099" s="545" t="s">
        <v>209</v>
      </c>
      <c r="D11099" s="546">
        <v>43839</v>
      </c>
      <c r="E11099" s="171" t="str">
        <f t="shared" si="173"/>
        <v>2020</v>
      </c>
      <c r="F11099" s="547">
        <v>3706.01</v>
      </c>
      <c r="G11099" s="548">
        <v>0.19</v>
      </c>
      <c r="H11099" s="547">
        <v>3114.29</v>
      </c>
      <c r="I11099" s="545" t="s">
        <v>12697</v>
      </c>
      <c r="J11099" s="545" t="s">
        <v>13297</v>
      </c>
      <c r="K11099" s="545" t="s">
        <v>19995</v>
      </c>
      <c r="L11099" s="545" t="s">
        <v>13413</v>
      </c>
      <c r="M11099" s="548" t="s">
        <v>13758</v>
      </c>
      <c r="N11099" s="545" t="s">
        <v>13413</v>
      </c>
      <c r="O11099" s="545" t="s">
        <v>13413</v>
      </c>
      <c r="P11099" s="549">
        <v>8767</v>
      </c>
      <c r="Q11099" s="549">
        <v>1</v>
      </c>
      <c r="R11099" s="549">
        <v>138</v>
      </c>
      <c r="S11099" s="548">
        <v>2257</v>
      </c>
      <c r="T11099" s="548"/>
      <c r="U11099" s="99"/>
    </row>
    <row r="11100" spans="1:21" ht="19.5" customHeight="1">
      <c r="A11100" s="545">
        <v>106077</v>
      </c>
      <c r="B11100" s="545" t="s">
        <v>7217</v>
      </c>
      <c r="C11100" s="545" t="s">
        <v>216</v>
      </c>
      <c r="D11100" s="546">
        <v>43870</v>
      </c>
      <c r="E11100" s="171" t="str">
        <f t="shared" si="173"/>
        <v>2020</v>
      </c>
      <c r="F11100" s="547">
        <v>680</v>
      </c>
      <c r="G11100" s="548">
        <v>0.19</v>
      </c>
      <c r="H11100" s="547">
        <v>571.42999999999995</v>
      </c>
      <c r="I11100" s="545" t="s">
        <v>12642</v>
      </c>
      <c r="J11100" s="545" t="s">
        <v>13297</v>
      </c>
      <c r="K11100" s="545" t="s">
        <v>13413</v>
      </c>
      <c r="L11100" s="545" t="s">
        <v>13413</v>
      </c>
      <c r="M11100" s="548" t="s">
        <v>13758</v>
      </c>
      <c r="N11100" s="545" t="s">
        <v>13413</v>
      </c>
      <c r="O11100" s="545" t="s">
        <v>13413</v>
      </c>
      <c r="P11100" s="549">
        <v>8768</v>
      </c>
      <c r="Q11100" s="549">
        <v>1</v>
      </c>
      <c r="R11100" s="549">
        <v>135</v>
      </c>
      <c r="S11100" s="548">
        <v>2257</v>
      </c>
      <c r="T11100" s="548"/>
      <c r="U11100" s="99"/>
    </row>
    <row r="11101" spans="1:21" ht="19.5" customHeight="1">
      <c r="A11101" s="545">
        <v>106078</v>
      </c>
      <c r="B11101" s="545" t="s">
        <v>2442</v>
      </c>
      <c r="C11101" s="545" t="s">
        <v>216</v>
      </c>
      <c r="D11101" s="546"/>
      <c r="E11101" s="171" t="str">
        <f t="shared" si="173"/>
        <v>1900</v>
      </c>
      <c r="F11101" s="547">
        <v>0</v>
      </c>
      <c r="G11101" s="548">
        <v>0</v>
      </c>
      <c r="H11101" s="547">
        <v>0</v>
      </c>
      <c r="I11101" s="545" t="s">
        <v>12642</v>
      </c>
      <c r="J11101" s="545"/>
      <c r="K11101" s="545" t="s">
        <v>13413</v>
      </c>
      <c r="L11101" s="545" t="s">
        <v>13413</v>
      </c>
      <c r="M11101" s="548" t="s">
        <v>13758</v>
      </c>
      <c r="N11101" s="545" t="s">
        <v>13413</v>
      </c>
      <c r="O11101" s="545" t="s">
        <v>13413</v>
      </c>
      <c r="P11101" s="549">
        <v>8769</v>
      </c>
      <c r="Q11101" s="549">
        <v>1</v>
      </c>
      <c r="R11101" s="549">
        <v>135</v>
      </c>
      <c r="S11101" s="548"/>
      <c r="T11101" s="548"/>
      <c r="U11101" s="99"/>
    </row>
    <row r="11102" spans="1:21" ht="19.5" customHeight="1">
      <c r="A11102" s="545">
        <v>106079</v>
      </c>
      <c r="B11102" s="545" t="s">
        <v>2509</v>
      </c>
      <c r="C11102" s="545" t="s">
        <v>216</v>
      </c>
      <c r="D11102" s="546">
        <v>43843</v>
      </c>
      <c r="E11102" s="171" t="str">
        <f t="shared" si="173"/>
        <v>2020</v>
      </c>
      <c r="F11102" s="547">
        <v>679</v>
      </c>
      <c r="G11102" s="548">
        <v>0.19</v>
      </c>
      <c r="H11102" s="547">
        <v>570.59</v>
      </c>
      <c r="I11102" s="545" t="s">
        <v>12642</v>
      </c>
      <c r="J11102" s="545" t="s">
        <v>13399</v>
      </c>
      <c r="K11102" s="545" t="s">
        <v>13413</v>
      </c>
      <c r="L11102" s="545" t="s">
        <v>13413</v>
      </c>
      <c r="M11102" s="548" t="s">
        <v>13758</v>
      </c>
      <c r="N11102" s="545" t="s">
        <v>13413</v>
      </c>
      <c r="O11102" s="545" t="s">
        <v>13413</v>
      </c>
      <c r="P11102" s="549">
        <v>8770</v>
      </c>
      <c r="Q11102" s="549">
        <v>1</v>
      </c>
      <c r="R11102" s="549">
        <v>135</v>
      </c>
      <c r="S11102" s="548">
        <v>2059</v>
      </c>
      <c r="T11102" s="548"/>
      <c r="U11102" s="99"/>
    </row>
    <row r="11103" spans="1:21" ht="19.5" customHeight="1">
      <c r="A11103" s="545">
        <v>106080</v>
      </c>
      <c r="B11103" s="545" t="s">
        <v>2537</v>
      </c>
      <c r="C11103" s="545" t="s">
        <v>216</v>
      </c>
      <c r="D11103" s="546"/>
      <c r="E11103" s="171" t="str">
        <f t="shared" si="173"/>
        <v>1900</v>
      </c>
      <c r="F11103" s="547">
        <v>0</v>
      </c>
      <c r="G11103" s="548">
        <v>0</v>
      </c>
      <c r="H11103" s="547">
        <v>0</v>
      </c>
      <c r="I11103" s="545" t="s">
        <v>12642</v>
      </c>
      <c r="J11103" s="545"/>
      <c r="K11103" s="545" t="s">
        <v>13413</v>
      </c>
      <c r="L11103" s="545" t="s">
        <v>13413</v>
      </c>
      <c r="M11103" s="548" t="s">
        <v>13758</v>
      </c>
      <c r="N11103" s="545" t="s">
        <v>13413</v>
      </c>
      <c r="O11103" s="545" t="s">
        <v>13413</v>
      </c>
      <c r="P11103" s="549">
        <v>8771</v>
      </c>
      <c r="Q11103" s="549">
        <v>1</v>
      </c>
      <c r="R11103" s="549">
        <v>135</v>
      </c>
      <c r="S11103" s="548"/>
      <c r="T11103" s="548"/>
      <c r="U11103" s="99"/>
    </row>
    <row r="11104" spans="1:21" ht="19.5" customHeight="1">
      <c r="A11104" s="545">
        <v>106081</v>
      </c>
      <c r="B11104" s="545" t="s">
        <v>2376</v>
      </c>
      <c r="C11104" s="545" t="s">
        <v>216</v>
      </c>
      <c r="D11104" s="546"/>
      <c r="E11104" s="171" t="str">
        <f t="shared" si="173"/>
        <v>1900</v>
      </c>
      <c r="F11104" s="547">
        <v>0</v>
      </c>
      <c r="G11104" s="548">
        <v>0</v>
      </c>
      <c r="H11104" s="547">
        <v>0</v>
      </c>
      <c r="I11104" s="545" t="s">
        <v>12642</v>
      </c>
      <c r="J11104" s="545"/>
      <c r="K11104" s="545" t="s">
        <v>13413</v>
      </c>
      <c r="L11104" s="545" t="s">
        <v>13413</v>
      </c>
      <c r="M11104" s="548" t="s">
        <v>13758</v>
      </c>
      <c r="N11104" s="545" t="s">
        <v>13413</v>
      </c>
      <c r="O11104" s="545" t="s">
        <v>13413</v>
      </c>
      <c r="P11104" s="549">
        <v>8772</v>
      </c>
      <c r="Q11104" s="549">
        <v>1</v>
      </c>
      <c r="R11104" s="549">
        <v>135</v>
      </c>
      <c r="S11104" s="548"/>
      <c r="T11104" s="548"/>
      <c r="U11104" s="99"/>
    </row>
    <row r="11105" spans="1:21" ht="19.5" customHeight="1">
      <c r="A11105" s="545">
        <v>106082</v>
      </c>
      <c r="B11105" s="545" t="s">
        <v>2592</v>
      </c>
      <c r="C11105" s="545" t="s">
        <v>209</v>
      </c>
      <c r="D11105" s="546">
        <v>43843</v>
      </c>
      <c r="E11105" s="171" t="str">
        <f t="shared" si="173"/>
        <v>2020</v>
      </c>
      <c r="F11105" s="547">
        <v>24366</v>
      </c>
      <c r="G11105" s="548">
        <v>0.19</v>
      </c>
      <c r="H11105" s="547">
        <v>20475.63</v>
      </c>
      <c r="I11105" s="545" t="s">
        <v>12697</v>
      </c>
      <c r="J11105" s="545" t="s">
        <v>13297</v>
      </c>
      <c r="K11105" s="545" t="s">
        <v>19995</v>
      </c>
      <c r="L11105" s="545" t="s">
        <v>13413</v>
      </c>
      <c r="M11105" s="548" t="s">
        <v>13758</v>
      </c>
      <c r="N11105" s="545" t="s">
        <v>13413</v>
      </c>
      <c r="O11105" s="545" t="s">
        <v>13413</v>
      </c>
      <c r="P11105" s="549">
        <v>8773</v>
      </c>
      <c r="Q11105" s="549">
        <v>1</v>
      </c>
      <c r="R11105" s="549">
        <v>138</v>
      </c>
      <c r="S11105" s="548">
        <v>2257</v>
      </c>
      <c r="T11105" s="548"/>
      <c r="U11105" s="99"/>
    </row>
    <row r="11106" spans="1:21" ht="19.5" customHeight="1">
      <c r="A11106" s="545">
        <v>106083</v>
      </c>
      <c r="B11106" s="545" t="s">
        <v>9477</v>
      </c>
      <c r="C11106" s="545" t="s">
        <v>216</v>
      </c>
      <c r="D11106" s="546"/>
      <c r="E11106" s="171" t="str">
        <f t="shared" si="173"/>
        <v>1900</v>
      </c>
      <c r="F11106" s="547">
        <v>0</v>
      </c>
      <c r="G11106" s="548">
        <v>0</v>
      </c>
      <c r="H11106" s="547">
        <v>0</v>
      </c>
      <c r="I11106" s="545" t="s">
        <v>12697</v>
      </c>
      <c r="J11106" s="545"/>
      <c r="K11106" s="545" t="s">
        <v>13413</v>
      </c>
      <c r="L11106" s="545" t="s">
        <v>13413</v>
      </c>
      <c r="M11106" s="548" t="s">
        <v>13758</v>
      </c>
      <c r="N11106" s="545" t="s">
        <v>13413</v>
      </c>
      <c r="O11106" s="545" t="s">
        <v>13413</v>
      </c>
      <c r="P11106" s="549">
        <v>8774</v>
      </c>
      <c r="Q11106" s="549">
        <v>1</v>
      </c>
      <c r="R11106" s="549">
        <v>138</v>
      </c>
      <c r="S11106" s="548"/>
      <c r="T11106" s="548"/>
      <c r="U11106" s="99"/>
    </row>
    <row r="11107" spans="1:21" ht="19.5" customHeight="1">
      <c r="A11107" s="545">
        <v>106084</v>
      </c>
      <c r="B11107" s="545" t="s">
        <v>6937</v>
      </c>
      <c r="C11107" s="545" t="s">
        <v>311</v>
      </c>
      <c r="D11107" s="546">
        <v>46072</v>
      </c>
      <c r="E11107" s="171" t="str">
        <f t="shared" si="173"/>
        <v>2026</v>
      </c>
      <c r="F11107" s="547">
        <v>3290</v>
      </c>
      <c r="G11107" s="548">
        <v>0.19</v>
      </c>
      <c r="H11107" s="547">
        <v>2764.71</v>
      </c>
      <c r="I11107" s="545" t="s">
        <v>12678</v>
      </c>
      <c r="J11107" s="545" t="s">
        <v>13298</v>
      </c>
      <c r="K11107" s="545" t="s">
        <v>13413</v>
      </c>
      <c r="L11107" s="545" t="s">
        <v>13413</v>
      </c>
      <c r="M11107" s="548" t="s">
        <v>15540</v>
      </c>
      <c r="N11107" s="545" t="s">
        <v>13413</v>
      </c>
      <c r="O11107" s="545" t="s">
        <v>13413</v>
      </c>
      <c r="P11107" s="549">
        <v>8775</v>
      </c>
      <c r="Q11107" s="549">
        <v>4</v>
      </c>
      <c r="R11107" s="549">
        <v>23</v>
      </c>
      <c r="S11107" s="548">
        <v>1012</v>
      </c>
      <c r="T11107" s="548"/>
      <c r="U11107" s="99"/>
    </row>
    <row r="11108" spans="1:21" ht="19.5" customHeight="1">
      <c r="A11108" s="545">
        <v>106085</v>
      </c>
      <c r="B11108" s="545" t="s">
        <v>6892</v>
      </c>
      <c r="C11108" s="545" t="s">
        <v>311</v>
      </c>
      <c r="D11108" s="546">
        <v>44624</v>
      </c>
      <c r="E11108" s="171" t="str">
        <f t="shared" si="173"/>
        <v>2022</v>
      </c>
      <c r="F11108" s="547">
        <v>2313</v>
      </c>
      <c r="G11108" s="548">
        <v>0.19</v>
      </c>
      <c r="H11108" s="547">
        <v>1943.7</v>
      </c>
      <c r="I11108" s="545" t="s">
        <v>12678</v>
      </c>
      <c r="J11108" s="545" t="s">
        <v>13297</v>
      </c>
      <c r="K11108" s="545" t="s">
        <v>13413</v>
      </c>
      <c r="L11108" s="545" t="s">
        <v>13413</v>
      </c>
      <c r="M11108" s="548" t="s">
        <v>15540</v>
      </c>
      <c r="N11108" s="545" t="s">
        <v>13413</v>
      </c>
      <c r="O11108" s="545" t="s">
        <v>13413</v>
      </c>
      <c r="P11108" s="549">
        <v>8776</v>
      </c>
      <c r="Q11108" s="549">
        <v>4</v>
      </c>
      <c r="R11108" s="549">
        <v>23</v>
      </c>
      <c r="S11108" s="548">
        <v>2257</v>
      </c>
      <c r="T11108" s="548"/>
      <c r="U11108" s="99"/>
    </row>
    <row r="11109" spans="1:21" ht="19.5" customHeight="1">
      <c r="A11109" s="545">
        <v>106086</v>
      </c>
      <c r="B11109" s="545" t="s">
        <v>6891</v>
      </c>
      <c r="C11109" s="545" t="s">
        <v>311</v>
      </c>
      <c r="D11109" s="546">
        <v>46052</v>
      </c>
      <c r="E11109" s="171" t="str">
        <f t="shared" si="173"/>
        <v>2026</v>
      </c>
      <c r="F11109" s="547">
        <v>61218</v>
      </c>
      <c r="G11109" s="548">
        <v>0.19</v>
      </c>
      <c r="H11109" s="547">
        <v>51443.7</v>
      </c>
      <c r="I11109" s="545" t="s">
        <v>12678</v>
      </c>
      <c r="J11109" s="545" t="s">
        <v>13307</v>
      </c>
      <c r="K11109" s="545" t="s">
        <v>13413</v>
      </c>
      <c r="L11109" s="545" t="s">
        <v>13413</v>
      </c>
      <c r="M11109" s="548" t="s">
        <v>15540</v>
      </c>
      <c r="N11109" s="545" t="s">
        <v>13413</v>
      </c>
      <c r="O11109" s="545" t="s">
        <v>13413</v>
      </c>
      <c r="P11109" s="549">
        <v>8777</v>
      </c>
      <c r="Q11109" s="549">
        <v>4</v>
      </c>
      <c r="R11109" s="549">
        <v>23</v>
      </c>
      <c r="S11109" s="548">
        <v>2228</v>
      </c>
      <c r="T11109" s="548"/>
      <c r="U11109" s="99"/>
    </row>
    <row r="11110" spans="1:21" ht="19.5" customHeight="1">
      <c r="A11110" s="545">
        <v>106087</v>
      </c>
      <c r="B11110" s="545" t="s">
        <v>6890</v>
      </c>
      <c r="C11110" s="545" t="s">
        <v>311</v>
      </c>
      <c r="D11110" s="546">
        <v>45708</v>
      </c>
      <c r="E11110" s="171" t="str">
        <f t="shared" si="173"/>
        <v>2025</v>
      </c>
      <c r="F11110" s="547">
        <v>3782.39</v>
      </c>
      <c r="G11110" s="548">
        <v>0.19</v>
      </c>
      <c r="H11110" s="547">
        <v>3178.48</v>
      </c>
      <c r="I11110" s="545" t="s">
        <v>12678</v>
      </c>
      <c r="J11110" s="545" t="s">
        <v>13307</v>
      </c>
      <c r="K11110" s="545" t="s">
        <v>13413</v>
      </c>
      <c r="L11110" s="545" t="s">
        <v>13413</v>
      </c>
      <c r="M11110" s="548" t="s">
        <v>15540</v>
      </c>
      <c r="N11110" s="545" t="s">
        <v>13413</v>
      </c>
      <c r="O11110" s="545" t="s">
        <v>13413</v>
      </c>
      <c r="P11110" s="549">
        <v>8778</v>
      </c>
      <c r="Q11110" s="549">
        <v>4</v>
      </c>
      <c r="R11110" s="549">
        <v>23</v>
      </c>
      <c r="S11110" s="548">
        <v>2228</v>
      </c>
      <c r="T11110" s="548"/>
      <c r="U11110" s="99"/>
    </row>
    <row r="11111" spans="1:21" ht="19.5" customHeight="1">
      <c r="A11111" s="545">
        <v>106088</v>
      </c>
      <c r="B11111" s="545" t="s">
        <v>6889</v>
      </c>
      <c r="C11111" s="545" t="s">
        <v>311</v>
      </c>
      <c r="D11111" s="546">
        <v>46052</v>
      </c>
      <c r="E11111" s="171" t="str">
        <f t="shared" si="173"/>
        <v>2026</v>
      </c>
      <c r="F11111" s="547">
        <v>12214</v>
      </c>
      <c r="G11111" s="548">
        <v>0.19</v>
      </c>
      <c r="H11111" s="547">
        <v>10263.870000000001</v>
      </c>
      <c r="I11111" s="545" t="s">
        <v>12678</v>
      </c>
      <c r="J11111" s="545" t="s">
        <v>13307</v>
      </c>
      <c r="K11111" s="545" t="s">
        <v>13413</v>
      </c>
      <c r="L11111" s="545" t="s">
        <v>13413</v>
      </c>
      <c r="M11111" s="548" t="s">
        <v>15540</v>
      </c>
      <c r="N11111" s="545" t="s">
        <v>13413</v>
      </c>
      <c r="O11111" s="545" t="s">
        <v>13413</v>
      </c>
      <c r="P11111" s="549">
        <v>8779</v>
      </c>
      <c r="Q11111" s="549">
        <v>4</v>
      </c>
      <c r="R11111" s="549">
        <v>23</v>
      </c>
      <c r="S11111" s="548">
        <v>2228</v>
      </c>
      <c r="T11111" s="548"/>
      <c r="U11111" s="99"/>
    </row>
    <row r="11112" spans="1:21" ht="19.5" customHeight="1">
      <c r="A11112" s="545">
        <v>106089</v>
      </c>
      <c r="B11112" s="545" t="s">
        <v>6888</v>
      </c>
      <c r="C11112" s="545" t="s">
        <v>311</v>
      </c>
      <c r="D11112" s="546">
        <v>45708</v>
      </c>
      <c r="E11112" s="171" t="str">
        <f t="shared" si="173"/>
        <v>2025</v>
      </c>
      <c r="F11112" s="547">
        <v>8923.27</v>
      </c>
      <c r="G11112" s="548">
        <v>0.19</v>
      </c>
      <c r="H11112" s="547">
        <v>7498.54</v>
      </c>
      <c r="I11112" s="545" t="s">
        <v>12678</v>
      </c>
      <c r="J11112" s="545" t="s">
        <v>13307</v>
      </c>
      <c r="K11112" s="545" t="s">
        <v>13413</v>
      </c>
      <c r="L11112" s="545" t="s">
        <v>13413</v>
      </c>
      <c r="M11112" s="548" t="s">
        <v>15540</v>
      </c>
      <c r="N11112" s="545" t="s">
        <v>13413</v>
      </c>
      <c r="O11112" s="545" t="s">
        <v>13413</v>
      </c>
      <c r="P11112" s="549">
        <v>8780</v>
      </c>
      <c r="Q11112" s="549">
        <v>4</v>
      </c>
      <c r="R11112" s="549">
        <v>23</v>
      </c>
      <c r="S11112" s="548">
        <v>2228</v>
      </c>
      <c r="T11112" s="548"/>
      <c r="U11112" s="99"/>
    </row>
    <row r="11113" spans="1:21" ht="19.5" customHeight="1">
      <c r="A11113" s="545">
        <v>106090</v>
      </c>
      <c r="B11113" s="545" t="s">
        <v>8181</v>
      </c>
      <c r="C11113" s="545" t="s">
        <v>903</v>
      </c>
      <c r="D11113" s="546">
        <v>46062</v>
      </c>
      <c r="E11113" s="171" t="str">
        <f t="shared" si="173"/>
        <v>2026</v>
      </c>
      <c r="F11113" s="547">
        <v>331507</v>
      </c>
      <c r="G11113" s="548">
        <v>0.19</v>
      </c>
      <c r="H11113" s="547">
        <v>278577.31</v>
      </c>
      <c r="I11113" s="545" t="s">
        <v>12668</v>
      </c>
      <c r="J11113" s="545" t="s">
        <v>13298</v>
      </c>
      <c r="K11113" s="545" t="s">
        <v>19996</v>
      </c>
      <c r="L11113" s="545" t="s">
        <v>13413</v>
      </c>
      <c r="M11113" s="548" t="s">
        <v>13868</v>
      </c>
      <c r="N11113" s="545" t="s">
        <v>13413</v>
      </c>
      <c r="O11113" s="545" t="s">
        <v>13413</v>
      </c>
      <c r="P11113" s="549">
        <v>8781</v>
      </c>
      <c r="Q11113" s="549">
        <v>2</v>
      </c>
      <c r="R11113" s="549">
        <v>7</v>
      </c>
      <c r="S11113" s="548">
        <v>1012</v>
      </c>
      <c r="T11113" s="548"/>
      <c r="U11113" s="99"/>
    </row>
    <row r="11114" spans="1:21" ht="19.5" customHeight="1">
      <c r="A11114" s="545">
        <v>106091</v>
      </c>
      <c r="B11114" s="545" t="s">
        <v>3343</v>
      </c>
      <c r="C11114" s="545" t="s">
        <v>311</v>
      </c>
      <c r="D11114" s="546">
        <v>44624</v>
      </c>
      <c r="E11114" s="171" t="str">
        <f t="shared" si="173"/>
        <v>2022</v>
      </c>
      <c r="F11114" s="547">
        <v>2514.0100000000002</v>
      </c>
      <c r="G11114" s="548">
        <v>0.19</v>
      </c>
      <c r="H11114" s="547">
        <v>2112.61</v>
      </c>
      <c r="I11114" s="545" t="s">
        <v>12678</v>
      </c>
      <c r="J11114" s="545" t="s">
        <v>13297</v>
      </c>
      <c r="K11114" s="545" t="s">
        <v>13413</v>
      </c>
      <c r="L11114" s="545" t="s">
        <v>13413</v>
      </c>
      <c r="M11114" s="548" t="s">
        <v>15540</v>
      </c>
      <c r="N11114" s="545" t="s">
        <v>13413</v>
      </c>
      <c r="O11114" s="545" t="s">
        <v>13413</v>
      </c>
      <c r="P11114" s="549">
        <v>8782</v>
      </c>
      <c r="Q11114" s="549">
        <v>4</v>
      </c>
      <c r="R11114" s="549">
        <v>23</v>
      </c>
      <c r="S11114" s="548">
        <v>2257</v>
      </c>
      <c r="T11114" s="548"/>
      <c r="U11114" s="99"/>
    </row>
    <row r="11115" spans="1:21" ht="19.5" customHeight="1">
      <c r="A11115" s="545">
        <v>106092</v>
      </c>
      <c r="B11115" s="545" t="s">
        <v>3344</v>
      </c>
      <c r="C11115" s="545" t="s">
        <v>311</v>
      </c>
      <c r="D11115" s="546">
        <v>46072</v>
      </c>
      <c r="E11115" s="171" t="str">
        <f t="shared" si="173"/>
        <v>2026</v>
      </c>
      <c r="F11115" s="547">
        <v>7200</v>
      </c>
      <c r="G11115" s="548">
        <v>0.19</v>
      </c>
      <c r="H11115" s="547">
        <v>6050.42</v>
      </c>
      <c r="I11115" s="545" t="s">
        <v>12678</v>
      </c>
      <c r="J11115" s="545" t="s">
        <v>13298</v>
      </c>
      <c r="K11115" s="545" t="s">
        <v>13413</v>
      </c>
      <c r="L11115" s="545" t="s">
        <v>13413</v>
      </c>
      <c r="M11115" s="548" t="s">
        <v>15540</v>
      </c>
      <c r="N11115" s="545" t="s">
        <v>13413</v>
      </c>
      <c r="O11115" s="545" t="s">
        <v>13413</v>
      </c>
      <c r="P11115" s="549">
        <v>8783</v>
      </c>
      <c r="Q11115" s="549">
        <v>4</v>
      </c>
      <c r="R11115" s="549">
        <v>23</v>
      </c>
      <c r="S11115" s="548">
        <v>1012</v>
      </c>
      <c r="T11115" s="548"/>
      <c r="U11115" s="99"/>
    </row>
    <row r="11116" spans="1:21" ht="19.5" customHeight="1">
      <c r="A11116" s="545">
        <v>106093</v>
      </c>
      <c r="B11116" s="545" t="s">
        <v>12202</v>
      </c>
      <c r="C11116" s="545" t="s">
        <v>311</v>
      </c>
      <c r="D11116" s="546">
        <v>44624</v>
      </c>
      <c r="E11116" s="171" t="str">
        <f t="shared" si="173"/>
        <v>2022</v>
      </c>
      <c r="F11116" s="547">
        <v>2682</v>
      </c>
      <c r="G11116" s="548">
        <v>0.19</v>
      </c>
      <c r="H11116" s="547">
        <v>2253.7800000000002</v>
      </c>
      <c r="I11116" s="545" t="s">
        <v>12678</v>
      </c>
      <c r="J11116" s="545" t="s">
        <v>13297</v>
      </c>
      <c r="K11116" s="545" t="s">
        <v>13413</v>
      </c>
      <c r="L11116" s="545" t="s">
        <v>13413</v>
      </c>
      <c r="M11116" s="548" t="s">
        <v>15540</v>
      </c>
      <c r="N11116" s="545" t="s">
        <v>13413</v>
      </c>
      <c r="O11116" s="545" t="s">
        <v>13413</v>
      </c>
      <c r="P11116" s="549">
        <v>8784</v>
      </c>
      <c r="Q11116" s="549">
        <v>4</v>
      </c>
      <c r="R11116" s="549">
        <v>23</v>
      </c>
      <c r="S11116" s="548">
        <v>2257</v>
      </c>
      <c r="T11116" s="548"/>
      <c r="U11116" s="99"/>
    </row>
    <row r="11117" spans="1:21" ht="19.5" customHeight="1">
      <c r="A11117" s="545">
        <v>106094</v>
      </c>
      <c r="B11117" s="545" t="s">
        <v>3345</v>
      </c>
      <c r="C11117" s="545" t="s">
        <v>311</v>
      </c>
      <c r="D11117" s="546">
        <v>44624</v>
      </c>
      <c r="E11117" s="171" t="str">
        <f t="shared" si="173"/>
        <v>2022</v>
      </c>
      <c r="F11117" s="547">
        <v>6808</v>
      </c>
      <c r="G11117" s="548">
        <v>0.19</v>
      </c>
      <c r="H11117" s="547">
        <v>5721.01</v>
      </c>
      <c r="I11117" s="545" t="s">
        <v>12678</v>
      </c>
      <c r="J11117" s="545" t="s">
        <v>13297</v>
      </c>
      <c r="K11117" s="545" t="s">
        <v>13413</v>
      </c>
      <c r="L11117" s="545" t="s">
        <v>13413</v>
      </c>
      <c r="M11117" s="548" t="s">
        <v>15540</v>
      </c>
      <c r="N11117" s="545" t="s">
        <v>13413</v>
      </c>
      <c r="O11117" s="545" t="s">
        <v>13413</v>
      </c>
      <c r="P11117" s="549">
        <v>8785</v>
      </c>
      <c r="Q11117" s="549">
        <v>4</v>
      </c>
      <c r="R11117" s="549">
        <v>23</v>
      </c>
      <c r="S11117" s="548">
        <v>2257</v>
      </c>
      <c r="T11117" s="548"/>
      <c r="U11117" s="99"/>
    </row>
    <row r="11118" spans="1:21" ht="19.5" customHeight="1">
      <c r="A11118" s="545">
        <v>106095</v>
      </c>
      <c r="B11118" s="545" t="s">
        <v>2735</v>
      </c>
      <c r="C11118" s="545" t="s">
        <v>221</v>
      </c>
      <c r="D11118" s="546">
        <v>44602</v>
      </c>
      <c r="E11118" s="171" t="str">
        <f t="shared" si="173"/>
        <v>2022</v>
      </c>
      <c r="F11118" s="547">
        <v>25349</v>
      </c>
      <c r="G11118" s="548">
        <v>0.19</v>
      </c>
      <c r="H11118" s="547">
        <v>21301.68</v>
      </c>
      <c r="I11118" s="545" t="s">
        <v>12675</v>
      </c>
      <c r="J11118" s="545" t="s">
        <v>13297</v>
      </c>
      <c r="K11118" s="545" t="s">
        <v>13413</v>
      </c>
      <c r="L11118" s="545" t="s">
        <v>13413</v>
      </c>
      <c r="M11118" s="548" t="s">
        <v>13758</v>
      </c>
      <c r="N11118" s="545" t="s">
        <v>13413</v>
      </c>
      <c r="O11118" s="545" t="s">
        <v>13413</v>
      </c>
      <c r="P11118" s="549">
        <v>8786</v>
      </c>
      <c r="Q11118" s="549">
        <v>1</v>
      </c>
      <c r="R11118" s="549">
        <v>141</v>
      </c>
      <c r="S11118" s="548">
        <v>2257</v>
      </c>
      <c r="T11118" s="548"/>
      <c r="U11118" s="99"/>
    </row>
    <row r="11119" spans="1:21" ht="19.5" customHeight="1">
      <c r="A11119" s="545">
        <v>106096</v>
      </c>
      <c r="B11119" s="545" t="s">
        <v>6692</v>
      </c>
      <c r="C11119" s="545" t="s">
        <v>216</v>
      </c>
      <c r="D11119" s="546">
        <v>46052</v>
      </c>
      <c r="E11119" s="171" t="str">
        <f t="shared" si="173"/>
        <v>2026</v>
      </c>
      <c r="F11119" s="547">
        <v>509454</v>
      </c>
      <c r="G11119" s="548">
        <v>0</v>
      </c>
      <c r="H11119" s="547">
        <v>509454</v>
      </c>
      <c r="I11119" s="545" t="s">
        <v>12642</v>
      </c>
      <c r="J11119" s="545" t="s">
        <v>13307</v>
      </c>
      <c r="K11119" s="545" t="s">
        <v>13413</v>
      </c>
      <c r="L11119" s="545" t="s">
        <v>13413</v>
      </c>
      <c r="M11119" s="548" t="s">
        <v>13758</v>
      </c>
      <c r="N11119" s="545" t="s">
        <v>13413</v>
      </c>
      <c r="O11119" s="545" t="s">
        <v>13413</v>
      </c>
      <c r="P11119" s="549">
        <v>8787</v>
      </c>
      <c r="Q11119" s="549">
        <v>1</v>
      </c>
      <c r="R11119" s="549">
        <v>135</v>
      </c>
      <c r="S11119" s="548">
        <v>2228</v>
      </c>
      <c r="T11119" s="548"/>
      <c r="U11119" s="99"/>
    </row>
    <row r="11120" spans="1:21" ht="19.5" customHeight="1">
      <c r="A11120" s="545">
        <v>106097</v>
      </c>
      <c r="B11120" s="545" t="s">
        <v>6691</v>
      </c>
      <c r="C11120" s="545" t="s">
        <v>216</v>
      </c>
      <c r="D11120" s="546">
        <v>46052</v>
      </c>
      <c r="E11120" s="171" t="str">
        <f t="shared" si="173"/>
        <v>2026</v>
      </c>
      <c r="F11120" s="547">
        <v>64430</v>
      </c>
      <c r="G11120" s="548">
        <v>0.19</v>
      </c>
      <c r="H11120" s="547">
        <v>54142.86</v>
      </c>
      <c r="I11120" s="545" t="s">
        <v>12642</v>
      </c>
      <c r="J11120" s="545" t="s">
        <v>13307</v>
      </c>
      <c r="K11120" s="545" t="s">
        <v>13413</v>
      </c>
      <c r="L11120" s="545" t="s">
        <v>13413</v>
      </c>
      <c r="M11120" s="548" t="s">
        <v>13758</v>
      </c>
      <c r="N11120" s="545" t="s">
        <v>13413</v>
      </c>
      <c r="O11120" s="545" t="s">
        <v>13413</v>
      </c>
      <c r="P11120" s="549">
        <v>8788</v>
      </c>
      <c r="Q11120" s="549">
        <v>1</v>
      </c>
      <c r="R11120" s="549">
        <v>135</v>
      </c>
      <c r="S11120" s="548">
        <v>2228</v>
      </c>
      <c r="T11120" s="548"/>
      <c r="U11120" s="99"/>
    </row>
    <row r="11121" spans="1:21" ht="19.5" customHeight="1">
      <c r="A11121" s="545">
        <v>106098</v>
      </c>
      <c r="B11121" s="545" t="s">
        <v>1960</v>
      </c>
      <c r="C11121" s="545" t="s">
        <v>209</v>
      </c>
      <c r="D11121" s="546">
        <v>43843</v>
      </c>
      <c r="E11121" s="171" t="str">
        <f t="shared" si="173"/>
        <v>2020</v>
      </c>
      <c r="F11121" s="547">
        <v>2050.62</v>
      </c>
      <c r="G11121" s="548">
        <v>0.19</v>
      </c>
      <c r="H11121" s="547">
        <v>1723.21</v>
      </c>
      <c r="I11121" s="545" t="s">
        <v>12706</v>
      </c>
      <c r="J11121" s="545" t="s">
        <v>13297</v>
      </c>
      <c r="K11121" s="545" t="s">
        <v>13413</v>
      </c>
      <c r="L11121" s="545" t="s">
        <v>13413</v>
      </c>
      <c r="M11121" s="548" t="s">
        <v>13758</v>
      </c>
      <c r="N11121" s="545" t="s">
        <v>13413</v>
      </c>
      <c r="O11121" s="545" t="s">
        <v>13413</v>
      </c>
      <c r="P11121" s="549">
        <v>8789</v>
      </c>
      <c r="Q11121" s="549">
        <v>1</v>
      </c>
      <c r="R11121" s="549">
        <v>128</v>
      </c>
      <c r="S11121" s="548">
        <v>2257</v>
      </c>
      <c r="T11121" s="548"/>
      <c r="U11121" s="99"/>
    </row>
    <row r="11122" spans="1:21" ht="19.5" customHeight="1">
      <c r="A11122" s="545">
        <v>106099</v>
      </c>
      <c r="B11122" s="545" t="s">
        <v>6880</v>
      </c>
      <c r="C11122" s="545" t="s">
        <v>209</v>
      </c>
      <c r="D11122" s="546">
        <v>43850</v>
      </c>
      <c r="E11122" s="171" t="str">
        <f t="shared" si="173"/>
        <v>2020</v>
      </c>
      <c r="F11122" s="547">
        <v>15839.99</v>
      </c>
      <c r="G11122" s="548">
        <v>0.19</v>
      </c>
      <c r="H11122" s="547">
        <v>13310.92</v>
      </c>
      <c r="I11122" s="545" t="s">
        <v>12715</v>
      </c>
      <c r="J11122" s="545" t="s">
        <v>13302</v>
      </c>
      <c r="K11122" s="545" t="s">
        <v>19997</v>
      </c>
      <c r="L11122" s="545" t="s">
        <v>13413</v>
      </c>
      <c r="M11122" s="548" t="s">
        <v>13758</v>
      </c>
      <c r="N11122" s="545" t="s">
        <v>13413</v>
      </c>
      <c r="O11122" s="545" t="s">
        <v>13413</v>
      </c>
      <c r="P11122" s="549">
        <v>8790</v>
      </c>
      <c r="Q11122" s="549">
        <v>1</v>
      </c>
      <c r="R11122" s="549">
        <v>129</v>
      </c>
      <c r="S11122" s="548">
        <v>2219</v>
      </c>
      <c r="T11122" s="548"/>
      <c r="U11122" s="99"/>
    </row>
    <row r="11123" spans="1:21" ht="19.5" customHeight="1">
      <c r="A11123" s="545">
        <v>106100</v>
      </c>
      <c r="B11123" s="545" t="s">
        <v>7216</v>
      </c>
      <c r="C11123" s="545" t="s">
        <v>216</v>
      </c>
      <c r="D11123" s="546">
        <v>43839</v>
      </c>
      <c r="E11123" s="171" t="str">
        <f t="shared" si="173"/>
        <v>2020</v>
      </c>
      <c r="F11123" s="547">
        <v>358214</v>
      </c>
      <c r="G11123" s="548">
        <v>0.19</v>
      </c>
      <c r="H11123" s="547">
        <v>301020.17</v>
      </c>
      <c r="I11123" s="545" t="s">
        <v>12650</v>
      </c>
      <c r="J11123" s="545" t="s">
        <v>13297</v>
      </c>
      <c r="K11123" s="545" t="s">
        <v>13413</v>
      </c>
      <c r="L11123" s="545" t="s">
        <v>13413</v>
      </c>
      <c r="M11123" s="548" t="s">
        <v>13758</v>
      </c>
      <c r="N11123" s="545" t="s">
        <v>13413</v>
      </c>
      <c r="O11123" s="545" t="s">
        <v>13413</v>
      </c>
      <c r="P11123" s="549">
        <v>8791</v>
      </c>
      <c r="Q11123" s="549">
        <v>1</v>
      </c>
      <c r="R11123" s="549">
        <v>127</v>
      </c>
      <c r="S11123" s="548">
        <v>2257</v>
      </c>
      <c r="T11123" s="548"/>
      <c r="U11123" s="99"/>
    </row>
    <row r="11124" spans="1:21" ht="19.5" customHeight="1">
      <c r="A11124" s="545">
        <v>106101</v>
      </c>
      <c r="B11124" s="545" t="s">
        <v>7215</v>
      </c>
      <c r="C11124" s="545" t="s">
        <v>216</v>
      </c>
      <c r="D11124" s="546">
        <v>43839</v>
      </c>
      <c r="E11124" s="171" t="str">
        <f t="shared" si="173"/>
        <v>2020</v>
      </c>
      <c r="F11124" s="547">
        <v>1359483</v>
      </c>
      <c r="G11124" s="548">
        <v>0.19</v>
      </c>
      <c r="H11124" s="547">
        <v>1142422.69</v>
      </c>
      <c r="I11124" s="545" t="s">
        <v>12650</v>
      </c>
      <c r="J11124" s="545" t="s">
        <v>13297</v>
      </c>
      <c r="K11124" s="545" t="s">
        <v>13413</v>
      </c>
      <c r="L11124" s="545" t="s">
        <v>13413</v>
      </c>
      <c r="M11124" s="548" t="s">
        <v>13758</v>
      </c>
      <c r="N11124" s="545" t="s">
        <v>13413</v>
      </c>
      <c r="O11124" s="545" t="s">
        <v>13413</v>
      </c>
      <c r="P11124" s="549">
        <v>8792</v>
      </c>
      <c r="Q11124" s="549">
        <v>1</v>
      </c>
      <c r="R11124" s="549">
        <v>127</v>
      </c>
      <c r="S11124" s="548">
        <v>2257</v>
      </c>
      <c r="T11124" s="548"/>
      <c r="U11124" s="99"/>
    </row>
    <row r="11125" spans="1:21" ht="19.5" customHeight="1">
      <c r="A11125" s="545">
        <v>106102</v>
      </c>
      <c r="B11125" s="545" t="s">
        <v>2342</v>
      </c>
      <c r="C11125" s="545" t="s">
        <v>216</v>
      </c>
      <c r="D11125" s="546"/>
      <c r="E11125" s="171" t="str">
        <f t="shared" si="173"/>
        <v>1900</v>
      </c>
      <c r="F11125" s="547">
        <v>0</v>
      </c>
      <c r="G11125" s="548">
        <v>0</v>
      </c>
      <c r="H11125" s="547">
        <v>0</v>
      </c>
      <c r="I11125" s="545" t="s">
        <v>12650</v>
      </c>
      <c r="J11125" s="545"/>
      <c r="K11125" s="545" t="s">
        <v>13413</v>
      </c>
      <c r="L11125" s="545" t="s">
        <v>13413</v>
      </c>
      <c r="M11125" s="548" t="s">
        <v>13758</v>
      </c>
      <c r="N11125" s="545" t="s">
        <v>13413</v>
      </c>
      <c r="O11125" s="545" t="s">
        <v>13413</v>
      </c>
      <c r="P11125" s="549">
        <v>8793</v>
      </c>
      <c r="Q11125" s="549">
        <v>1</v>
      </c>
      <c r="R11125" s="549">
        <v>127</v>
      </c>
      <c r="S11125" s="548"/>
      <c r="T11125" s="548"/>
      <c r="U11125" s="99"/>
    </row>
    <row r="11126" spans="1:21" ht="19.5" customHeight="1">
      <c r="A11126" s="545">
        <v>106103</v>
      </c>
      <c r="B11126" s="545" t="s">
        <v>2343</v>
      </c>
      <c r="C11126" s="545" t="s">
        <v>216</v>
      </c>
      <c r="D11126" s="546"/>
      <c r="E11126" s="171" t="str">
        <f t="shared" si="173"/>
        <v>1900</v>
      </c>
      <c r="F11126" s="547">
        <v>0</v>
      </c>
      <c r="G11126" s="548">
        <v>0</v>
      </c>
      <c r="H11126" s="547">
        <v>0</v>
      </c>
      <c r="I11126" s="545" t="s">
        <v>12650</v>
      </c>
      <c r="J11126" s="545"/>
      <c r="K11126" s="545" t="s">
        <v>19998</v>
      </c>
      <c r="L11126" s="545" t="s">
        <v>13413</v>
      </c>
      <c r="M11126" s="548" t="s">
        <v>13758</v>
      </c>
      <c r="N11126" s="545" t="s">
        <v>13413</v>
      </c>
      <c r="O11126" s="545" t="s">
        <v>13413</v>
      </c>
      <c r="P11126" s="549">
        <v>8794</v>
      </c>
      <c r="Q11126" s="549">
        <v>1</v>
      </c>
      <c r="R11126" s="549">
        <v>127</v>
      </c>
      <c r="S11126" s="548"/>
      <c r="T11126" s="548"/>
      <c r="U11126" s="99"/>
    </row>
    <row r="11127" spans="1:21" ht="19.5" customHeight="1">
      <c r="A11127" s="545">
        <v>106104</v>
      </c>
      <c r="B11127" s="545" t="s">
        <v>9476</v>
      </c>
      <c r="C11127" s="545" t="s">
        <v>216</v>
      </c>
      <c r="D11127" s="546"/>
      <c r="E11127" s="171" t="str">
        <f t="shared" si="173"/>
        <v>1900</v>
      </c>
      <c r="F11127" s="547">
        <v>0</v>
      </c>
      <c r="G11127" s="548">
        <v>0</v>
      </c>
      <c r="H11127" s="547">
        <v>0</v>
      </c>
      <c r="I11127" s="545" t="s">
        <v>12650</v>
      </c>
      <c r="J11127" s="545"/>
      <c r="K11127" s="545" t="s">
        <v>13413</v>
      </c>
      <c r="L11127" s="545" t="s">
        <v>13413</v>
      </c>
      <c r="M11127" s="548" t="s">
        <v>13758</v>
      </c>
      <c r="N11127" s="545" t="s">
        <v>13413</v>
      </c>
      <c r="O11127" s="545" t="s">
        <v>13413</v>
      </c>
      <c r="P11127" s="549">
        <v>8795</v>
      </c>
      <c r="Q11127" s="549">
        <v>1</v>
      </c>
      <c r="R11127" s="549">
        <v>127</v>
      </c>
      <c r="S11127" s="548"/>
      <c r="T11127" s="548"/>
      <c r="U11127" s="99"/>
    </row>
    <row r="11128" spans="1:21" ht="19.5" customHeight="1">
      <c r="A11128" s="545">
        <v>106105</v>
      </c>
      <c r="B11128" s="545" t="s">
        <v>2258</v>
      </c>
      <c r="C11128" s="545" t="s">
        <v>216</v>
      </c>
      <c r="D11128" s="546"/>
      <c r="E11128" s="171" t="str">
        <f t="shared" si="173"/>
        <v>1900</v>
      </c>
      <c r="F11128" s="547">
        <v>0</v>
      </c>
      <c r="G11128" s="548">
        <v>0</v>
      </c>
      <c r="H11128" s="547">
        <v>0</v>
      </c>
      <c r="I11128" s="545" t="s">
        <v>12706</v>
      </c>
      <c r="J11128" s="545"/>
      <c r="K11128" s="545" t="s">
        <v>13413</v>
      </c>
      <c r="L11128" s="545" t="s">
        <v>13413</v>
      </c>
      <c r="M11128" s="548" t="s">
        <v>13758</v>
      </c>
      <c r="N11128" s="545" t="s">
        <v>13413</v>
      </c>
      <c r="O11128" s="545" t="s">
        <v>13413</v>
      </c>
      <c r="P11128" s="549">
        <v>8796</v>
      </c>
      <c r="Q11128" s="549">
        <v>1</v>
      </c>
      <c r="R11128" s="549">
        <v>128</v>
      </c>
      <c r="S11128" s="548"/>
      <c r="T11128" s="548"/>
      <c r="U11128" s="99"/>
    </row>
    <row r="11129" spans="1:21" ht="19.5" customHeight="1">
      <c r="A11129" s="545">
        <v>106106</v>
      </c>
      <c r="B11129" s="545" t="s">
        <v>2230</v>
      </c>
      <c r="C11129" s="545" t="s">
        <v>216</v>
      </c>
      <c r="D11129" s="546"/>
      <c r="E11129" s="171" t="str">
        <f t="shared" si="173"/>
        <v>1900</v>
      </c>
      <c r="F11129" s="547">
        <v>0</v>
      </c>
      <c r="G11129" s="548">
        <v>0</v>
      </c>
      <c r="H11129" s="547">
        <v>0</v>
      </c>
      <c r="I11129" s="545" t="s">
        <v>12706</v>
      </c>
      <c r="J11129" s="545"/>
      <c r="K11129" s="545" t="s">
        <v>13413</v>
      </c>
      <c r="L11129" s="545" t="s">
        <v>13413</v>
      </c>
      <c r="M11129" s="548" t="s">
        <v>13758</v>
      </c>
      <c r="N11129" s="545" t="s">
        <v>13413</v>
      </c>
      <c r="O11129" s="545" t="s">
        <v>13413</v>
      </c>
      <c r="P11129" s="549">
        <v>8797</v>
      </c>
      <c r="Q11129" s="549">
        <v>1</v>
      </c>
      <c r="R11129" s="549">
        <v>128</v>
      </c>
      <c r="S11129" s="548"/>
      <c r="T11129" s="548"/>
      <c r="U11129" s="99"/>
    </row>
    <row r="11130" spans="1:21" ht="19.5" customHeight="1">
      <c r="A11130" s="545">
        <v>106107</v>
      </c>
      <c r="B11130" s="545" t="s">
        <v>7902</v>
      </c>
      <c r="C11130" s="545" t="s">
        <v>216</v>
      </c>
      <c r="D11130" s="546">
        <v>43598</v>
      </c>
      <c r="E11130" s="171" t="str">
        <f t="shared" si="173"/>
        <v>2019</v>
      </c>
      <c r="F11130" s="547">
        <v>422046</v>
      </c>
      <c r="G11130" s="548">
        <v>0.19</v>
      </c>
      <c r="H11130" s="547">
        <v>354660.5</v>
      </c>
      <c r="I11130" s="545" t="s">
        <v>12706</v>
      </c>
      <c r="J11130" s="545" t="s">
        <v>13298</v>
      </c>
      <c r="K11130" s="545" t="s">
        <v>13413</v>
      </c>
      <c r="L11130" s="545" t="s">
        <v>13413</v>
      </c>
      <c r="M11130" s="548" t="s">
        <v>13758</v>
      </c>
      <c r="N11130" s="545" t="s">
        <v>13413</v>
      </c>
      <c r="O11130" s="545" t="s">
        <v>13413</v>
      </c>
      <c r="P11130" s="549">
        <v>8798</v>
      </c>
      <c r="Q11130" s="549">
        <v>1</v>
      </c>
      <c r="R11130" s="549">
        <v>128</v>
      </c>
      <c r="S11130" s="548">
        <v>1012</v>
      </c>
      <c r="T11130" s="548"/>
      <c r="U11130" s="99"/>
    </row>
    <row r="11131" spans="1:21" ht="19.5" customHeight="1">
      <c r="A11131" s="545">
        <v>106108</v>
      </c>
      <c r="B11131" s="545" t="s">
        <v>6141</v>
      </c>
      <c r="C11131" s="545" t="s">
        <v>216</v>
      </c>
      <c r="D11131" s="546">
        <v>45708</v>
      </c>
      <c r="E11131" s="171" t="str">
        <f t="shared" si="173"/>
        <v>2025</v>
      </c>
      <c r="F11131" s="547">
        <v>9656066.4800000004</v>
      </c>
      <c r="G11131" s="548">
        <v>0.19</v>
      </c>
      <c r="H11131" s="547">
        <v>8114341.5800000001</v>
      </c>
      <c r="I11131" s="545" t="s">
        <v>12637</v>
      </c>
      <c r="J11131" s="545" t="s">
        <v>13307</v>
      </c>
      <c r="K11131" s="545" t="s">
        <v>19999</v>
      </c>
      <c r="L11131" s="545" t="s">
        <v>13413</v>
      </c>
      <c r="M11131" s="548" t="s">
        <v>13758</v>
      </c>
      <c r="N11131" s="545" t="s">
        <v>22871</v>
      </c>
      <c r="O11131" s="545" t="s">
        <v>13413</v>
      </c>
      <c r="P11131" s="549">
        <v>8799</v>
      </c>
      <c r="Q11131" s="549">
        <v>1</v>
      </c>
      <c r="R11131" s="549">
        <v>13</v>
      </c>
      <c r="S11131" s="548">
        <v>2228</v>
      </c>
      <c r="T11131" s="548">
        <v>819</v>
      </c>
      <c r="U11131" s="99"/>
    </row>
    <row r="11132" spans="1:21" ht="19.5" customHeight="1">
      <c r="A11132" s="545">
        <v>106109</v>
      </c>
      <c r="B11132" s="545" t="s">
        <v>963</v>
      </c>
      <c r="C11132" s="545" t="s">
        <v>4504</v>
      </c>
      <c r="D11132" s="546">
        <v>45708</v>
      </c>
      <c r="E11132" s="171" t="str">
        <f t="shared" si="173"/>
        <v>2025</v>
      </c>
      <c r="F11132" s="547">
        <v>2586738.0099999998</v>
      </c>
      <c r="G11132" s="548">
        <v>0.19</v>
      </c>
      <c r="H11132" s="547">
        <v>2173729.42</v>
      </c>
      <c r="I11132" s="545" t="s">
        <v>12668</v>
      </c>
      <c r="J11132" s="545" t="s">
        <v>13307</v>
      </c>
      <c r="K11132" s="545" t="s">
        <v>20000</v>
      </c>
      <c r="L11132" s="545" t="s">
        <v>13413</v>
      </c>
      <c r="M11132" s="548" t="s">
        <v>13868</v>
      </c>
      <c r="N11132" s="545" t="s">
        <v>13413</v>
      </c>
      <c r="O11132" s="545" t="s">
        <v>13413</v>
      </c>
      <c r="P11132" s="549">
        <v>8800</v>
      </c>
      <c r="Q11132" s="549">
        <v>2</v>
      </c>
      <c r="R11132" s="549">
        <v>7</v>
      </c>
      <c r="S11132" s="548">
        <v>2228</v>
      </c>
      <c r="T11132" s="548"/>
      <c r="U11132" s="99"/>
    </row>
    <row r="11133" spans="1:21" ht="19.5" customHeight="1">
      <c r="A11133" s="545">
        <v>106111</v>
      </c>
      <c r="B11133" s="545" t="s">
        <v>2995</v>
      </c>
      <c r="C11133" s="545" t="s">
        <v>209</v>
      </c>
      <c r="D11133" s="546"/>
      <c r="E11133" s="171" t="str">
        <f t="shared" si="173"/>
        <v>1900</v>
      </c>
      <c r="F11133" s="547">
        <v>0</v>
      </c>
      <c r="G11133" s="548">
        <v>0</v>
      </c>
      <c r="H11133" s="547">
        <v>0</v>
      </c>
      <c r="I11133" s="545" t="s">
        <v>12717</v>
      </c>
      <c r="J11133" s="545"/>
      <c r="K11133" s="545" t="s">
        <v>13413</v>
      </c>
      <c r="L11133" s="545" t="s">
        <v>13413</v>
      </c>
      <c r="M11133" s="548" t="s">
        <v>13758</v>
      </c>
      <c r="N11133" s="545" t="s">
        <v>22872</v>
      </c>
      <c r="O11133" s="545" t="s">
        <v>13413</v>
      </c>
      <c r="P11133" s="549">
        <v>8802</v>
      </c>
      <c r="Q11133" s="549">
        <v>1</v>
      </c>
      <c r="R11133" s="549">
        <v>19</v>
      </c>
      <c r="S11133" s="548"/>
      <c r="T11133" s="548">
        <v>855</v>
      </c>
      <c r="U11133" s="99"/>
    </row>
    <row r="11134" spans="1:21" ht="19.5" customHeight="1">
      <c r="A11134" s="545">
        <v>106112</v>
      </c>
      <c r="B11134" s="545" t="s">
        <v>2032</v>
      </c>
      <c r="C11134" s="545" t="s">
        <v>216</v>
      </c>
      <c r="D11134" s="546"/>
      <c r="E11134" s="171" t="str">
        <f t="shared" si="173"/>
        <v>1900</v>
      </c>
      <c r="F11134" s="547">
        <v>0</v>
      </c>
      <c r="G11134" s="548">
        <v>0</v>
      </c>
      <c r="H11134" s="547">
        <v>0</v>
      </c>
      <c r="I11134" s="545" t="s">
        <v>12637</v>
      </c>
      <c r="J11134" s="545"/>
      <c r="K11134" s="545" t="s">
        <v>13413</v>
      </c>
      <c r="L11134" s="545" t="s">
        <v>13413</v>
      </c>
      <c r="M11134" s="548" t="s">
        <v>13758</v>
      </c>
      <c r="N11134" s="545" t="s">
        <v>22864</v>
      </c>
      <c r="O11134" s="545" t="s">
        <v>13413</v>
      </c>
      <c r="P11134" s="549">
        <v>8803</v>
      </c>
      <c r="Q11134" s="549">
        <v>1</v>
      </c>
      <c r="R11134" s="549">
        <v>13</v>
      </c>
      <c r="S11134" s="548"/>
      <c r="T11134" s="548">
        <v>615</v>
      </c>
      <c r="U11134" s="99"/>
    </row>
    <row r="11135" spans="1:21" ht="19.5" customHeight="1">
      <c r="A11135" s="545">
        <v>106113</v>
      </c>
      <c r="B11135" s="545" t="s">
        <v>9475</v>
      </c>
      <c r="C11135" s="545" t="s">
        <v>216</v>
      </c>
      <c r="D11135" s="546"/>
      <c r="E11135" s="171" t="str">
        <f t="shared" si="173"/>
        <v>1900</v>
      </c>
      <c r="F11135" s="547">
        <v>0</v>
      </c>
      <c r="G11135" s="548">
        <v>0</v>
      </c>
      <c r="H11135" s="547">
        <v>0</v>
      </c>
      <c r="I11135" s="545" t="s">
        <v>12647</v>
      </c>
      <c r="J11135" s="545"/>
      <c r="K11135" s="545" t="s">
        <v>20001</v>
      </c>
      <c r="L11135" s="545" t="s">
        <v>13413</v>
      </c>
      <c r="M11135" s="548" t="s">
        <v>13758</v>
      </c>
      <c r="N11135" s="545" t="s">
        <v>13413</v>
      </c>
      <c r="O11135" s="545" t="s">
        <v>13413</v>
      </c>
      <c r="P11135" s="549">
        <v>8804</v>
      </c>
      <c r="Q11135" s="549">
        <v>1</v>
      </c>
      <c r="R11135" s="549">
        <v>26</v>
      </c>
      <c r="S11135" s="548"/>
      <c r="T11135" s="548"/>
      <c r="U11135" s="99"/>
    </row>
    <row r="11136" spans="1:21" ht="19.5" customHeight="1">
      <c r="A11136" s="545">
        <v>106114</v>
      </c>
      <c r="B11136" s="545" t="s">
        <v>8399</v>
      </c>
      <c r="C11136" s="545" t="s">
        <v>216</v>
      </c>
      <c r="D11136" s="546">
        <v>44591</v>
      </c>
      <c r="E11136" s="171" t="str">
        <f t="shared" si="173"/>
        <v>2022</v>
      </c>
      <c r="F11136" s="547">
        <v>6225467</v>
      </c>
      <c r="G11136" s="548">
        <v>0.19</v>
      </c>
      <c r="H11136" s="547">
        <v>5231484.87</v>
      </c>
      <c r="I11136" s="545" t="s">
        <v>12758</v>
      </c>
      <c r="J11136" s="545" t="s">
        <v>13297</v>
      </c>
      <c r="K11136" s="545" t="s">
        <v>13413</v>
      </c>
      <c r="L11136" s="545" t="s">
        <v>13413</v>
      </c>
      <c r="M11136" s="548" t="s">
        <v>13758</v>
      </c>
      <c r="N11136" s="545" t="s">
        <v>13413</v>
      </c>
      <c r="O11136" s="545" t="s">
        <v>13413</v>
      </c>
      <c r="P11136" s="549">
        <v>8805</v>
      </c>
      <c r="Q11136" s="549">
        <v>1</v>
      </c>
      <c r="R11136" s="549">
        <v>164</v>
      </c>
      <c r="S11136" s="548">
        <v>2257</v>
      </c>
      <c r="T11136" s="548"/>
      <c r="U11136" s="99"/>
    </row>
    <row r="11137" spans="1:21" ht="19.5" customHeight="1">
      <c r="A11137" s="545">
        <v>106115</v>
      </c>
      <c r="B11137" s="545" t="s">
        <v>6140</v>
      </c>
      <c r="C11137" s="545" t="s">
        <v>216</v>
      </c>
      <c r="D11137" s="546">
        <v>46052</v>
      </c>
      <c r="E11137" s="171" t="str">
        <f t="shared" si="173"/>
        <v>2026</v>
      </c>
      <c r="F11137" s="547">
        <v>1149715</v>
      </c>
      <c r="G11137" s="548">
        <v>0.19</v>
      </c>
      <c r="H11137" s="547">
        <v>966147.06</v>
      </c>
      <c r="I11137" s="545" t="s">
        <v>12686</v>
      </c>
      <c r="J11137" s="545" t="s">
        <v>13307</v>
      </c>
      <c r="K11137" s="545" t="s">
        <v>20002</v>
      </c>
      <c r="L11137" s="545" t="s">
        <v>13413</v>
      </c>
      <c r="M11137" s="548" t="s">
        <v>13758</v>
      </c>
      <c r="N11137" s="545" t="s">
        <v>13413</v>
      </c>
      <c r="O11137" s="545" t="s">
        <v>13413</v>
      </c>
      <c r="P11137" s="549">
        <v>8806</v>
      </c>
      <c r="Q11137" s="549">
        <v>1</v>
      </c>
      <c r="R11137" s="549">
        <v>131</v>
      </c>
      <c r="S11137" s="548">
        <v>2228</v>
      </c>
      <c r="T11137" s="548"/>
      <c r="U11137" s="99"/>
    </row>
    <row r="11138" spans="1:21" ht="19.5" customHeight="1">
      <c r="A11138" s="545">
        <v>106116</v>
      </c>
      <c r="B11138" s="545" t="s">
        <v>8209</v>
      </c>
      <c r="C11138" s="545" t="s">
        <v>216</v>
      </c>
      <c r="D11138" s="546">
        <v>46069</v>
      </c>
      <c r="E11138" s="171" t="str">
        <f t="shared" si="173"/>
        <v>2026</v>
      </c>
      <c r="F11138" s="547">
        <v>1666000</v>
      </c>
      <c r="G11138" s="548">
        <v>0.19</v>
      </c>
      <c r="H11138" s="547">
        <v>1400000</v>
      </c>
      <c r="I11138" s="545" t="s">
        <v>12686</v>
      </c>
      <c r="J11138" s="545" t="s">
        <v>13296</v>
      </c>
      <c r="K11138" s="545" t="s">
        <v>13413</v>
      </c>
      <c r="L11138" s="545" t="s">
        <v>13413</v>
      </c>
      <c r="M11138" s="548" t="s">
        <v>13758</v>
      </c>
      <c r="N11138" s="545" t="s">
        <v>13413</v>
      </c>
      <c r="O11138" s="545" t="s">
        <v>13413</v>
      </c>
      <c r="P11138" s="549">
        <v>8807</v>
      </c>
      <c r="Q11138" s="549">
        <v>1</v>
      </c>
      <c r="R11138" s="549">
        <v>131</v>
      </c>
      <c r="S11138" s="548">
        <v>2218</v>
      </c>
      <c r="T11138" s="548"/>
      <c r="U11138" s="99"/>
    </row>
    <row r="11139" spans="1:21" ht="19.5" customHeight="1">
      <c r="A11139" s="545">
        <v>106117</v>
      </c>
      <c r="B11139" s="545" t="s">
        <v>6139</v>
      </c>
      <c r="C11139" s="545" t="s">
        <v>216</v>
      </c>
      <c r="D11139" s="546">
        <v>45708</v>
      </c>
      <c r="E11139" s="171" t="str">
        <f t="shared" si="173"/>
        <v>2025</v>
      </c>
      <c r="F11139" s="547">
        <v>25980309.760000002</v>
      </c>
      <c r="G11139" s="548">
        <v>0.19</v>
      </c>
      <c r="H11139" s="547">
        <v>21832193.079999998</v>
      </c>
      <c r="I11139" s="545" t="s">
        <v>12956</v>
      </c>
      <c r="J11139" s="545" t="s">
        <v>13307</v>
      </c>
      <c r="K11139" s="545" t="s">
        <v>20003</v>
      </c>
      <c r="L11139" s="545" t="s">
        <v>13413</v>
      </c>
      <c r="M11139" s="548" t="s">
        <v>13758</v>
      </c>
      <c r="N11139" s="545" t="s">
        <v>13413</v>
      </c>
      <c r="O11139" s="545" t="s">
        <v>13413</v>
      </c>
      <c r="P11139" s="549">
        <v>8808</v>
      </c>
      <c r="Q11139" s="549">
        <v>1</v>
      </c>
      <c r="R11139" s="549">
        <v>133</v>
      </c>
      <c r="S11139" s="548">
        <v>2228</v>
      </c>
      <c r="T11139" s="548"/>
      <c r="U11139" s="99"/>
    </row>
    <row r="11140" spans="1:21" ht="19.5" customHeight="1">
      <c r="A11140" s="545">
        <v>106118</v>
      </c>
      <c r="B11140" s="545" t="s">
        <v>9474</v>
      </c>
      <c r="C11140" s="545" t="s">
        <v>221</v>
      </c>
      <c r="D11140" s="546"/>
      <c r="E11140" s="171" t="str">
        <f t="shared" ref="E11140:E11203" si="174">TEXT(D11140,"YYYY")</f>
        <v>1900</v>
      </c>
      <c r="F11140" s="547">
        <v>0</v>
      </c>
      <c r="G11140" s="548">
        <v>0</v>
      </c>
      <c r="H11140" s="547">
        <v>0</v>
      </c>
      <c r="I11140" s="545" t="s">
        <v>12723</v>
      </c>
      <c r="J11140" s="545"/>
      <c r="K11140" s="545" t="s">
        <v>20004</v>
      </c>
      <c r="L11140" s="545" t="s">
        <v>13413</v>
      </c>
      <c r="M11140" s="548" t="s">
        <v>13758</v>
      </c>
      <c r="N11140" s="545" t="s">
        <v>13413</v>
      </c>
      <c r="O11140" s="545" t="s">
        <v>13413</v>
      </c>
      <c r="P11140" s="549">
        <v>8809</v>
      </c>
      <c r="Q11140" s="549">
        <v>1</v>
      </c>
      <c r="R11140" s="549">
        <v>16</v>
      </c>
      <c r="S11140" s="548"/>
      <c r="T11140" s="548"/>
      <c r="U11140" s="99"/>
    </row>
    <row r="11141" spans="1:21" ht="19.5" customHeight="1">
      <c r="A11141" s="545">
        <v>106119</v>
      </c>
      <c r="B11141" s="545" t="s">
        <v>12351</v>
      </c>
      <c r="C11141" s="545" t="s">
        <v>216</v>
      </c>
      <c r="D11141" s="546">
        <v>46052</v>
      </c>
      <c r="E11141" s="171" t="str">
        <f t="shared" si="174"/>
        <v>2026</v>
      </c>
      <c r="F11141" s="547">
        <v>24531385</v>
      </c>
      <c r="G11141" s="548">
        <v>0.19</v>
      </c>
      <c r="H11141" s="547">
        <v>20614609.239999998</v>
      </c>
      <c r="I11141" s="545" t="s">
        <v>12758</v>
      </c>
      <c r="J11141" s="545" t="s">
        <v>13307</v>
      </c>
      <c r="K11141" s="545" t="s">
        <v>20005</v>
      </c>
      <c r="L11141" s="545" t="s">
        <v>20006</v>
      </c>
      <c r="M11141" s="548" t="s">
        <v>13758</v>
      </c>
      <c r="N11141" s="545" t="s">
        <v>13413</v>
      </c>
      <c r="O11141" s="545" t="s">
        <v>13413</v>
      </c>
      <c r="P11141" s="549">
        <v>8810</v>
      </c>
      <c r="Q11141" s="549">
        <v>1</v>
      </c>
      <c r="R11141" s="549">
        <v>164</v>
      </c>
      <c r="S11141" s="548">
        <v>2228</v>
      </c>
      <c r="T11141" s="548"/>
      <c r="U11141" s="99"/>
    </row>
    <row r="11142" spans="1:21" ht="19.5" customHeight="1">
      <c r="A11142" s="545">
        <v>106120</v>
      </c>
      <c r="B11142" s="545" t="s">
        <v>9473</v>
      </c>
      <c r="C11142" s="545" t="s">
        <v>221</v>
      </c>
      <c r="D11142" s="546"/>
      <c r="E11142" s="171" t="str">
        <f t="shared" si="174"/>
        <v>1900</v>
      </c>
      <c r="F11142" s="547">
        <v>0</v>
      </c>
      <c r="G11142" s="548">
        <v>0</v>
      </c>
      <c r="H11142" s="547">
        <v>0</v>
      </c>
      <c r="I11142" s="545" t="s">
        <v>12684</v>
      </c>
      <c r="J11142" s="545"/>
      <c r="K11142" s="545" t="s">
        <v>20007</v>
      </c>
      <c r="L11142" s="545" t="s">
        <v>13413</v>
      </c>
      <c r="M11142" s="548" t="s">
        <v>13758</v>
      </c>
      <c r="N11142" s="545" t="s">
        <v>13413</v>
      </c>
      <c r="O11142" s="545" t="s">
        <v>13413</v>
      </c>
      <c r="P11142" s="549">
        <v>8811</v>
      </c>
      <c r="Q11142" s="549">
        <v>1</v>
      </c>
      <c r="R11142" s="549">
        <v>95</v>
      </c>
      <c r="S11142" s="548"/>
      <c r="T11142" s="548"/>
      <c r="U11142" s="99"/>
    </row>
    <row r="11143" spans="1:21" ht="19.5" customHeight="1">
      <c r="A11143" s="545">
        <v>106121</v>
      </c>
      <c r="B11143" s="545" t="s">
        <v>9472</v>
      </c>
      <c r="C11143" s="545" t="s">
        <v>216</v>
      </c>
      <c r="D11143" s="546"/>
      <c r="E11143" s="171" t="str">
        <f t="shared" si="174"/>
        <v>1900</v>
      </c>
      <c r="F11143" s="547">
        <v>0</v>
      </c>
      <c r="G11143" s="548">
        <v>0</v>
      </c>
      <c r="H11143" s="547">
        <v>0</v>
      </c>
      <c r="I11143" s="545" t="s">
        <v>12684</v>
      </c>
      <c r="J11143" s="545"/>
      <c r="K11143" s="545" t="s">
        <v>20008</v>
      </c>
      <c r="L11143" s="545" t="s">
        <v>13413</v>
      </c>
      <c r="M11143" s="548" t="s">
        <v>13758</v>
      </c>
      <c r="N11143" s="545" t="s">
        <v>13413</v>
      </c>
      <c r="O11143" s="545" t="s">
        <v>13413</v>
      </c>
      <c r="P11143" s="549">
        <v>8812</v>
      </c>
      <c r="Q11143" s="549">
        <v>1</v>
      </c>
      <c r="R11143" s="549">
        <v>95</v>
      </c>
      <c r="S11143" s="548"/>
      <c r="T11143" s="548"/>
      <c r="U11143" s="99"/>
    </row>
    <row r="11144" spans="1:21" ht="19.5" customHeight="1">
      <c r="A11144" s="545">
        <v>106122</v>
      </c>
      <c r="B11144" s="545" t="s">
        <v>9471</v>
      </c>
      <c r="C11144" s="545" t="s">
        <v>221</v>
      </c>
      <c r="D11144" s="546">
        <v>46062</v>
      </c>
      <c r="E11144" s="171" t="str">
        <f t="shared" si="174"/>
        <v>2026</v>
      </c>
      <c r="F11144" s="547">
        <v>385021</v>
      </c>
      <c r="G11144" s="548">
        <v>0.19</v>
      </c>
      <c r="H11144" s="547">
        <v>323547.06</v>
      </c>
      <c r="I11144" s="545" t="s">
        <v>12684</v>
      </c>
      <c r="J11144" s="545" t="s">
        <v>13298</v>
      </c>
      <c r="K11144" s="545" t="s">
        <v>20009</v>
      </c>
      <c r="L11144" s="545" t="s">
        <v>13413</v>
      </c>
      <c r="M11144" s="548" t="s">
        <v>13758</v>
      </c>
      <c r="N11144" s="545" t="s">
        <v>13413</v>
      </c>
      <c r="O11144" s="545" t="s">
        <v>13413</v>
      </c>
      <c r="P11144" s="549">
        <v>8813</v>
      </c>
      <c r="Q11144" s="549">
        <v>1</v>
      </c>
      <c r="R11144" s="549">
        <v>95</v>
      </c>
      <c r="S11144" s="548">
        <v>1012</v>
      </c>
      <c r="T11144" s="548"/>
      <c r="U11144" s="99"/>
    </row>
    <row r="11145" spans="1:21" ht="19.5" customHeight="1">
      <c r="A11145" s="545">
        <v>106123</v>
      </c>
      <c r="B11145" s="545" t="s">
        <v>8310</v>
      </c>
      <c r="C11145" s="545" t="s">
        <v>216</v>
      </c>
      <c r="D11145" s="546">
        <v>46063</v>
      </c>
      <c r="E11145" s="171" t="str">
        <f t="shared" si="174"/>
        <v>2026</v>
      </c>
      <c r="F11145" s="547">
        <v>22744858</v>
      </c>
      <c r="G11145" s="548">
        <v>0.19</v>
      </c>
      <c r="H11145" s="547">
        <v>19113326.050000001</v>
      </c>
      <c r="I11145" s="545" t="s">
        <v>12758</v>
      </c>
      <c r="J11145" s="545" t="s">
        <v>13298</v>
      </c>
      <c r="K11145" s="545" t="s">
        <v>20010</v>
      </c>
      <c r="L11145" s="545" t="s">
        <v>13413</v>
      </c>
      <c r="M11145" s="548" t="s">
        <v>13758</v>
      </c>
      <c r="N11145" s="545" t="s">
        <v>13413</v>
      </c>
      <c r="O11145" s="545" t="s">
        <v>13413</v>
      </c>
      <c r="P11145" s="549">
        <v>8814</v>
      </c>
      <c r="Q11145" s="549">
        <v>1</v>
      </c>
      <c r="R11145" s="549">
        <v>164</v>
      </c>
      <c r="S11145" s="548">
        <v>1012</v>
      </c>
      <c r="T11145" s="548"/>
      <c r="U11145" s="99"/>
    </row>
    <row r="11146" spans="1:21" ht="19.5" customHeight="1">
      <c r="A11146" s="545">
        <v>106124</v>
      </c>
      <c r="B11146" s="545" t="s">
        <v>1111</v>
      </c>
      <c r="C11146" s="545" t="s">
        <v>216</v>
      </c>
      <c r="D11146" s="546"/>
      <c r="E11146" s="171" t="str">
        <f t="shared" si="174"/>
        <v>1900</v>
      </c>
      <c r="F11146" s="547">
        <v>0</v>
      </c>
      <c r="G11146" s="548">
        <v>0</v>
      </c>
      <c r="H11146" s="547">
        <v>0</v>
      </c>
      <c r="I11146" s="545" t="s">
        <v>12762</v>
      </c>
      <c r="J11146" s="545"/>
      <c r="K11146" s="545" t="s">
        <v>20011</v>
      </c>
      <c r="L11146" s="545" t="s">
        <v>13413</v>
      </c>
      <c r="M11146" s="548" t="s">
        <v>13758</v>
      </c>
      <c r="N11146" s="545" t="s">
        <v>22873</v>
      </c>
      <c r="O11146" s="545" t="s">
        <v>13413</v>
      </c>
      <c r="P11146" s="549">
        <v>8815</v>
      </c>
      <c r="Q11146" s="549">
        <v>1</v>
      </c>
      <c r="R11146" s="549">
        <v>8</v>
      </c>
      <c r="S11146" s="548"/>
      <c r="T11146" s="548">
        <v>2028</v>
      </c>
      <c r="U11146" s="99"/>
    </row>
    <row r="11147" spans="1:21" ht="19.5" customHeight="1">
      <c r="A11147" s="545">
        <v>106125</v>
      </c>
      <c r="B11147" s="545" t="s">
        <v>1110</v>
      </c>
      <c r="C11147" s="545" t="s">
        <v>216</v>
      </c>
      <c r="D11147" s="546"/>
      <c r="E11147" s="171" t="str">
        <f t="shared" si="174"/>
        <v>1900</v>
      </c>
      <c r="F11147" s="547">
        <v>0</v>
      </c>
      <c r="G11147" s="548">
        <v>0</v>
      </c>
      <c r="H11147" s="547">
        <v>0</v>
      </c>
      <c r="I11147" s="545" t="s">
        <v>12762</v>
      </c>
      <c r="J11147" s="545"/>
      <c r="K11147" s="545" t="s">
        <v>20012</v>
      </c>
      <c r="L11147" s="545" t="s">
        <v>13413</v>
      </c>
      <c r="M11147" s="548" t="s">
        <v>13758</v>
      </c>
      <c r="N11147" s="545" t="s">
        <v>22873</v>
      </c>
      <c r="O11147" s="545" t="s">
        <v>13413</v>
      </c>
      <c r="P11147" s="549">
        <v>8816</v>
      </c>
      <c r="Q11147" s="549">
        <v>1</v>
      </c>
      <c r="R11147" s="549">
        <v>8</v>
      </c>
      <c r="S11147" s="548"/>
      <c r="T11147" s="548">
        <v>2028</v>
      </c>
      <c r="U11147" s="99"/>
    </row>
    <row r="11148" spans="1:21" ht="19.5" customHeight="1">
      <c r="A11148" s="545">
        <v>106126</v>
      </c>
      <c r="B11148" s="545" t="s">
        <v>1109</v>
      </c>
      <c r="C11148" s="545" t="s">
        <v>216</v>
      </c>
      <c r="D11148" s="546"/>
      <c r="E11148" s="171" t="str">
        <f t="shared" si="174"/>
        <v>1900</v>
      </c>
      <c r="F11148" s="547">
        <v>0</v>
      </c>
      <c r="G11148" s="548">
        <v>0</v>
      </c>
      <c r="H11148" s="547">
        <v>0</v>
      </c>
      <c r="I11148" s="545" t="s">
        <v>12762</v>
      </c>
      <c r="J11148" s="545"/>
      <c r="K11148" s="545" t="s">
        <v>20013</v>
      </c>
      <c r="L11148" s="545" t="s">
        <v>13413</v>
      </c>
      <c r="M11148" s="548" t="s">
        <v>13758</v>
      </c>
      <c r="N11148" s="545" t="s">
        <v>22873</v>
      </c>
      <c r="O11148" s="545" t="s">
        <v>13413</v>
      </c>
      <c r="P11148" s="549">
        <v>8817</v>
      </c>
      <c r="Q11148" s="549">
        <v>1</v>
      </c>
      <c r="R11148" s="549">
        <v>8</v>
      </c>
      <c r="S11148" s="548"/>
      <c r="T11148" s="548">
        <v>2028</v>
      </c>
      <c r="U11148" s="99"/>
    </row>
    <row r="11149" spans="1:21" ht="19.5" customHeight="1">
      <c r="A11149" s="545">
        <v>106127</v>
      </c>
      <c r="B11149" s="545" t="s">
        <v>1108</v>
      </c>
      <c r="C11149" s="545" t="s">
        <v>216</v>
      </c>
      <c r="D11149" s="546"/>
      <c r="E11149" s="171" t="str">
        <f t="shared" si="174"/>
        <v>1900</v>
      </c>
      <c r="F11149" s="547">
        <v>0</v>
      </c>
      <c r="G11149" s="548">
        <v>0</v>
      </c>
      <c r="H11149" s="547">
        <v>0</v>
      </c>
      <c r="I11149" s="545" t="s">
        <v>12762</v>
      </c>
      <c r="J11149" s="545"/>
      <c r="K11149" s="545" t="s">
        <v>20014</v>
      </c>
      <c r="L11149" s="545" t="s">
        <v>13413</v>
      </c>
      <c r="M11149" s="548" t="s">
        <v>13758</v>
      </c>
      <c r="N11149" s="545" t="s">
        <v>22873</v>
      </c>
      <c r="O11149" s="545" t="s">
        <v>13413</v>
      </c>
      <c r="P11149" s="549">
        <v>8818</v>
      </c>
      <c r="Q11149" s="549">
        <v>1</v>
      </c>
      <c r="R11149" s="549">
        <v>8</v>
      </c>
      <c r="S11149" s="548"/>
      <c r="T11149" s="548">
        <v>2028</v>
      </c>
      <c r="U11149" s="99"/>
    </row>
    <row r="11150" spans="1:21" ht="19.5" customHeight="1">
      <c r="A11150" s="545">
        <v>106128</v>
      </c>
      <c r="B11150" s="545" t="s">
        <v>9470</v>
      </c>
      <c r="C11150" s="545" t="s">
        <v>216</v>
      </c>
      <c r="D11150" s="546"/>
      <c r="E11150" s="171" t="str">
        <f t="shared" si="174"/>
        <v>1900</v>
      </c>
      <c r="F11150" s="547">
        <v>0</v>
      </c>
      <c r="G11150" s="548">
        <v>0</v>
      </c>
      <c r="H11150" s="547">
        <v>0</v>
      </c>
      <c r="I11150" s="545" t="s">
        <v>12762</v>
      </c>
      <c r="J11150" s="545"/>
      <c r="K11150" s="545" t="s">
        <v>20015</v>
      </c>
      <c r="L11150" s="545" t="s">
        <v>13413</v>
      </c>
      <c r="M11150" s="548" t="s">
        <v>13758</v>
      </c>
      <c r="N11150" s="545" t="s">
        <v>22874</v>
      </c>
      <c r="O11150" s="545" t="s">
        <v>13413</v>
      </c>
      <c r="P11150" s="549">
        <v>8819</v>
      </c>
      <c r="Q11150" s="549">
        <v>1</v>
      </c>
      <c r="R11150" s="549">
        <v>8</v>
      </c>
      <c r="S11150" s="548"/>
      <c r="T11150" s="548">
        <v>2034</v>
      </c>
      <c r="U11150" s="99"/>
    </row>
    <row r="11151" spans="1:21" ht="19.5" customHeight="1">
      <c r="A11151" s="545">
        <v>106132</v>
      </c>
      <c r="B11151" s="545" t="s">
        <v>2598</v>
      </c>
      <c r="C11151" s="545" t="s">
        <v>209</v>
      </c>
      <c r="D11151" s="546"/>
      <c r="E11151" s="171" t="str">
        <f t="shared" si="174"/>
        <v>1900</v>
      </c>
      <c r="F11151" s="547">
        <v>0</v>
      </c>
      <c r="G11151" s="548">
        <v>0</v>
      </c>
      <c r="H11151" s="547">
        <v>0</v>
      </c>
      <c r="I11151" s="545" t="s">
        <v>12676</v>
      </c>
      <c r="J11151" s="545"/>
      <c r="K11151" s="545" t="s">
        <v>13413</v>
      </c>
      <c r="L11151" s="545" t="s">
        <v>13413</v>
      </c>
      <c r="M11151" s="548" t="s">
        <v>13758</v>
      </c>
      <c r="N11151" s="545" t="s">
        <v>13413</v>
      </c>
      <c r="O11151" s="545" t="s">
        <v>13413</v>
      </c>
      <c r="P11151" s="549">
        <v>8821</v>
      </c>
      <c r="Q11151" s="549">
        <v>1</v>
      </c>
      <c r="R11151" s="549">
        <v>14</v>
      </c>
      <c r="S11151" s="548"/>
      <c r="T11151" s="548"/>
      <c r="U11151" s="99"/>
    </row>
    <row r="11152" spans="1:21" ht="19.5" customHeight="1">
      <c r="A11152" s="545">
        <v>106133</v>
      </c>
      <c r="B11152" s="545" t="s">
        <v>2599</v>
      </c>
      <c r="C11152" s="545" t="s">
        <v>209</v>
      </c>
      <c r="D11152" s="546"/>
      <c r="E11152" s="171" t="str">
        <f t="shared" si="174"/>
        <v>1900</v>
      </c>
      <c r="F11152" s="547">
        <v>0</v>
      </c>
      <c r="G11152" s="548">
        <v>0</v>
      </c>
      <c r="H11152" s="547">
        <v>0</v>
      </c>
      <c r="I11152" s="545" t="s">
        <v>12676</v>
      </c>
      <c r="J11152" s="545"/>
      <c r="K11152" s="545" t="s">
        <v>13413</v>
      </c>
      <c r="L11152" s="545" t="s">
        <v>13413</v>
      </c>
      <c r="M11152" s="548" t="s">
        <v>13758</v>
      </c>
      <c r="N11152" s="545" t="s">
        <v>13413</v>
      </c>
      <c r="O11152" s="545" t="s">
        <v>13413</v>
      </c>
      <c r="P11152" s="549">
        <v>8822</v>
      </c>
      <c r="Q11152" s="549">
        <v>1</v>
      </c>
      <c r="R11152" s="549">
        <v>14</v>
      </c>
      <c r="S11152" s="548"/>
      <c r="T11152" s="548"/>
      <c r="U11152" s="99"/>
    </row>
    <row r="11153" spans="1:21" ht="19.5" customHeight="1">
      <c r="A11153" s="545">
        <v>106134</v>
      </c>
      <c r="B11153" s="545" t="s">
        <v>2590</v>
      </c>
      <c r="C11153" s="545" t="s">
        <v>209</v>
      </c>
      <c r="D11153" s="546">
        <v>44592</v>
      </c>
      <c r="E11153" s="171" t="str">
        <f t="shared" si="174"/>
        <v>2022</v>
      </c>
      <c r="F11153" s="547">
        <v>13421</v>
      </c>
      <c r="G11153" s="548">
        <v>0.19</v>
      </c>
      <c r="H11153" s="547">
        <v>11278.15</v>
      </c>
      <c r="I11153" s="545" t="s">
        <v>12676</v>
      </c>
      <c r="J11153" s="545" t="s">
        <v>13297</v>
      </c>
      <c r="K11153" s="545" t="s">
        <v>13413</v>
      </c>
      <c r="L11153" s="545" t="s">
        <v>13413</v>
      </c>
      <c r="M11153" s="548" t="s">
        <v>13758</v>
      </c>
      <c r="N11153" s="545" t="s">
        <v>13413</v>
      </c>
      <c r="O11153" s="545" t="s">
        <v>13413</v>
      </c>
      <c r="P11153" s="549">
        <v>8823</v>
      </c>
      <c r="Q11153" s="549">
        <v>1</v>
      </c>
      <c r="R11153" s="549">
        <v>14</v>
      </c>
      <c r="S11153" s="548">
        <v>2257</v>
      </c>
      <c r="T11153" s="548"/>
      <c r="U11153" s="99"/>
    </row>
    <row r="11154" spans="1:21" ht="19.5" customHeight="1">
      <c r="A11154" s="545">
        <v>106135</v>
      </c>
      <c r="B11154" s="545" t="s">
        <v>2593</v>
      </c>
      <c r="C11154" s="545" t="s">
        <v>209</v>
      </c>
      <c r="D11154" s="546"/>
      <c r="E11154" s="171" t="str">
        <f t="shared" si="174"/>
        <v>1900</v>
      </c>
      <c r="F11154" s="547">
        <v>0</v>
      </c>
      <c r="G11154" s="548">
        <v>0</v>
      </c>
      <c r="H11154" s="547">
        <v>0</v>
      </c>
      <c r="I11154" s="545" t="s">
        <v>12676</v>
      </c>
      <c r="J11154" s="545"/>
      <c r="K11154" s="545" t="s">
        <v>13413</v>
      </c>
      <c r="L11154" s="545" t="s">
        <v>13413</v>
      </c>
      <c r="M11154" s="548" t="s">
        <v>13758</v>
      </c>
      <c r="N11154" s="545" t="s">
        <v>13413</v>
      </c>
      <c r="O11154" s="545" t="s">
        <v>13413</v>
      </c>
      <c r="P11154" s="549">
        <v>8824</v>
      </c>
      <c r="Q11154" s="549">
        <v>1</v>
      </c>
      <c r="R11154" s="549">
        <v>14</v>
      </c>
      <c r="S11154" s="548"/>
      <c r="T11154" s="548"/>
      <c r="U11154" s="99"/>
    </row>
    <row r="11155" spans="1:21" ht="19.5" customHeight="1">
      <c r="A11155" s="545">
        <v>106136</v>
      </c>
      <c r="B11155" s="545" t="s">
        <v>2595</v>
      </c>
      <c r="C11155" s="545" t="s">
        <v>209</v>
      </c>
      <c r="D11155" s="546">
        <v>44592</v>
      </c>
      <c r="E11155" s="171" t="str">
        <f t="shared" si="174"/>
        <v>2022</v>
      </c>
      <c r="F11155" s="547">
        <v>62688</v>
      </c>
      <c r="G11155" s="548">
        <v>0.19</v>
      </c>
      <c r="H11155" s="547">
        <v>52678.99</v>
      </c>
      <c r="I11155" s="545" t="s">
        <v>12676</v>
      </c>
      <c r="J11155" s="545" t="s">
        <v>13297</v>
      </c>
      <c r="K11155" s="545" t="s">
        <v>13413</v>
      </c>
      <c r="L11155" s="545" t="s">
        <v>13413</v>
      </c>
      <c r="M11155" s="548" t="s">
        <v>13758</v>
      </c>
      <c r="N11155" s="545" t="s">
        <v>13413</v>
      </c>
      <c r="O11155" s="545" t="s">
        <v>13413</v>
      </c>
      <c r="P11155" s="549">
        <v>8825</v>
      </c>
      <c r="Q11155" s="549">
        <v>1</v>
      </c>
      <c r="R11155" s="549">
        <v>14</v>
      </c>
      <c r="S11155" s="548">
        <v>2257</v>
      </c>
      <c r="T11155" s="548"/>
      <c r="U11155" s="99"/>
    </row>
    <row r="11156" spans="1:21" ht="19.5" customHeight="1">
      <c r="A11156" s="545">
        <v>106137</v>
      </c>
      <c r="B11156" s="545" t="s">
        <v>7214</v>
      </c>
      <c r="C11156" s="545" t="s">
        <v>216</v>
      </c>
      <c r="D11156" s="546">
        <v>43839</v>
      </c>
      <c r="E11156" s="171" t="str">
        <f t="shared" si="174"/>
        <v>2020</v>
      </c>
      <c r="F11156" s="547">
        <v>1223</v>
      </c>
      <c r="G11156" s="548">
        <v>0.19</v>
      </c>
      <c r="H11156" s="547">
        <v>1027.73</v>
      </c>
      <c r="I11156" s="545" t="s">
        <v>12642</v>
      </c>
      <c r="J11156" s="545" t="s">
        <v>13297</v>
      </c>
      <c r="K11156" s="545" t="s">
        <v>13413</v>
      </c>
      <c r="L11156" s="545" t="s">
        <v>13413</v>
      </c>
      <c r="M11156" s="548" t="s">
        <v>13758</v>
      </c>
      <c r="N11156" s="545" t="s">
        <v>13413</v>
      </c>
      <c r="O11156" s="545" t="s">
        <v>13413</v>
      </c>
      <c r="P11156" s="549">
        <v>8826</v>
      </c>
      <c r="Q11156" s="549">
        <v>1</v>
      </c>
      <c r="R11156" s="549">
        <v>135</v>
      </c>
      <c r="S11156" s="548">
        <v>2257</v>
      </c>
      <c r="T11156" s="548"/>
      <c r="U11156" s="99"/>
    </row>
    <row r="11157" spans="1:21" ht="19.5" customHeight="1">
      <c r="A11157" s="545">
        <v>106138</v>
      </c>
      <c r="B11157" s="545" t="s">
        <v>5296</v>
      </c>
      <c r="C11157" s="545" t="s">
        <v>216</v>
      </c>
      <c r="D11157" s="546">
        <v>46052</v>
      </c>
      <c r="E11157" s="171" t="str">
        <f t="shared" si="174"/>
        <v>2026</v>
      </c>
      <c r="F11157" s="547">
        <v>30631595</v>
      </c>
      <c r="G11157" s="548">
        <v>0.19</v>
      </c>
      <c r="H11157" s="547">
        <v>25740836.129999999</v>
      </c>
      <c r="I11157" s="545" t="s">
        <v>12647</v>
      </c>
      <c r="J11157" s="545" t="s">
        <v>13307</v>
      </c>
      <c r="K11157" s="545" t="s">
        <v>20016</v>
      </c>
      <c r="L11157" s="545" t="s">
        <v>13413</v>
      </c>
      <c r="M11157" s="548" t="s">
        <v>13758</v>
      </c>
      <c r="N11157" s="545" t="s">
        <v>13413</v>
      </c>
      <c r="O11157" s="545" t="s">
        <v>13413</v>
      </c>
      <c r="P11157" s="549">
        <v>8827</v>
      </c>
      <c r="Q11157" s="549">
        <v>1</v>
      </c>
      <c r="R11157" s="549">
        <v>26</v>
      </c>
      <c r="S11157" s="548">
        <v>2228</v>
      </c>
      <c r="T11157" s="548"/>
      <c r="U11157" s="99"/>
    </row>
    <row r="11158" spans="1:21" ht="19.5" customHeight="1">
      <c r="A11158" s="545">
        <v>106139</v>
      </c>
      <c r="B11158" s="545" t="s">
        <v>7213</v>
      </c>
      <c r="C11158" s="545" t="s">
        <v>216</v>
      </c>
      <c r="D11158" s="546">
        <v>43839</v>
      </c>
      <c r="E11158" s="171" t="str">
        <f t="shared" si="174"/>
        <v>2020</v>
      </c>
      <c r="F11158" s="547">
        <v>4447.03</v>
      </c>
      <c r="G11158" s="548">
        <v>0.19</v>
      </c>
      <c r="H11158" s="547">
        <v>3737</v>
      </c>
      <c r="I11158" s="545" t="s">
        <v>12642</v>
      </c>
      <c r="J11158" s="545" t="s">
        <v>13297</v>
      </c>
      <c r="K11158" s="545" t="s">
        <v>13413</v>
      </c>
      <c r="L11158" s="545" t="s">
        <v>13413</v>
      </c>
      <c r="M11158" s="548" t="s">
        <v>13758</v>
      </c>
      <c r="N11158" s="545" t="s">
        <v>13413</v>
      </c>
      <c r="O11158" s="545" t="s">
        <v>13413</v>
      </c>
      <c r="P11158" s="549">
        <v>8828</v>
      </c>
      <c r="Q11158" s="549">
        <v>1</v>
      </c>
      <c r="R11158" s="549">
        <v>135</v>
      </c>
      <c r="S11158" s="548">
        <v>2257</v>
      </c>
      <c r="T11158" s="548"/>
      <c r="U11158" s="99"/>
    </row>
    <row r="11159" spans="1:21" ht="19.5" customHeight="1">
      <c r="A11159" s="545">
        <v>106140</v>
      </c>
      <c r="B11159" s="545" t="s">
        <v>7212</v>
      </c>
      <c r="C11159" s="545" t="s">
        <v>216</v>
      </c>
      <c r="D11159" s="546">
        <v>44592</v>
      </c>
      <c r="E11159" s="171" t="str">
        <f t="shared" si="174"/>
        <v>2022</v>
      </c>
      <c r="F11159" s="547">
        <v>9741.01</v>
      </c>
      <c r="G11159" s="548">
        <v>0.19</v>
      </c>
      <c r="H11159" s="547">
        <v>8185.72</v>
      </c>
      <c r="I11159" s="545" t="s">
        <v>12676</v>
      </c>
      <c r="J11159" s="545" t="s">
        <v>13297</v>
      </c>
      <c r="K11159" s="545" t="s">
        <v>13413</v>
      </c>
      <c r="L11159" s="545" t="s">
        <v>13413</v>
      </c>
      <c r="M11159" s="548" t="s">
        <v>13758</v>
      </c>
      <c r="N11159" s="545" t="s">
        <v>13413</v>
      </c>
      <c r="O11159" s="545" t="s">
        <v>13413</v>
      </c>
      <c r="P11159" s="549">
        <v>8829</v>
      </c>
      <c r="Q11159" s="549">
        <v>1</v>
      </c>
      <c r="R11159" s="549">
        <v>14</v>
      </c>
      <c r="S11159" s="548">
        <v>2257</v>
      </c>
      <c r="T11159" s="548"/>
      <c r="U11159" s="99"/>
    </row>
    <row r="11160" spans="1:21" ht="19.5" customHeight="1">
      <c r="A11160" s="545">
        <v>106141</v>
      </c>
      <c r="B11160" s="545" t="s">
        <v>7211</v>
      </c>
      <c r="C11160" s="545" t="s">
        <v>216</v>
      </c>
      <c r="D11160" s="546">
        <v>44592</v>
      </c>
      <c r="E11160" s="171" t="str">
        <f t="shared" si="174"/>
        <v>2022</v>
      </c>
      <c r="F11160" s="547">
        <v>15468</v>
      </c>
      <c r="G11160" s="548">
        <v>0.19</v>
      </c>
      <c r="H11160" s="547">
        <v>12998.32</v>
      </c>
      <c r="I11160" s="545" t="s">
        <v>12676</v>
      </c>
      <c r="J11160" s="545" t="s">
        <v>13297</v>
      </c>
      <c r="K11160" s="545" t="s">
        <v>13413</v>
      </c>
      <c r="L11160" s="545" t="s">
        <v>13413</v>
      </c>
      <c r="M11160" s="548" t="s">
        <v>13758</v>
      </c>
      <c r="N11160" s="545" t="s">
        <v>13413</v>
      </c>
      <c r="O11160" s="545" t="s">
        <v>13413</v>
      </c>
      <c r="P11160" s="549">
        <v>8830</v>
      </c>
      <c r="Q11160" s="549">
        <v>1</v>
      </c>
      <c r="R11160" s="549">
        <v>14</v>
      </c>
      <c r="S11160" s="548">
        <v>2257</v>
      </c>
      <c r="T11160" s="548"/>
      <c r="U11160" s="99"/>
    </row>
    <row r="11161" spans="1:21" ht="19.5" customHeight="1">
      <c r="A11161" s="545">
        <v>106142</v>
      </c>
      <c r="B11161" s="545" t="s">
        <v>7210</v>
      </c>
      <c r="C11161" s="545" t="s">
        <v>216</v>
      </c>
      <c r="D11161" s="546">
        <v>44592</v>
      </c>
      <c r="E11161" s="171" t="str">
        <f t="shared" si="174"/>
        <v>2022</v>
      </c>
      <c r="F11161" s="547">
        <v>29260.01</v>
      </c>
      <c r="G11161" s="548">
        <v>0.19</v>
      </c>
      <c r="H11161" s="547">
        <v>24588.240000000002</v>
      </c>
      <c r="I11161" s="545" t="s">
        <v>12676</v>
      </c>
      <c r="J11161" s="545" t="s">
        <v>13297</v>
      </c>
      <c r="K11161" s="545" t="s">
        <v>13413</v>
      </c>
      <c r="L11161" s="545" t="s">
        <v>13413</v>
      </c>
      <c r="M11161" s="548" t="s">
        <v>13758</v>
      </c>
      <c r="N11161" s="545" t="s">
        <v>13413</v>
      </c>
      <c r="O11161" s="545" t="s">
        <v>13413</v>
      </c>
      <c r="P11161" s="549">
        <v>8831</v>
      </c>
      <c r="Q11161" s="549">
        <v>1</v>
      </c>
      <c r="R11161" s="549">
        <v>14</v>
      </c>
      <c r="S11161" s="548">
        <v>2257</v>
      </c>
      <c r="T11161" s="548"/>
      <c r="U11161" s="99"/>
    </row>
    <row r="11162" spans="1:21" ht="19.5" customHeight="1">
      <c r="A11162" s="545">
        <v>106143</v>
      </c>
      <c r="B11162" s="545" t="s">
        <v>7187</v>
      </c>
      <c r="C11162" s="545" t="s">
        <v>216</v>
      </c>
      <c r="D11162" s="546">
        <v>44592</v>
      </c>
      <c r="E11162" s="171" t="str">
        <f t="shared" si="174"/>
        <v>2022</v>
      </c>
      <c r="F11162" s="547">
        <v>1247</v>
      </c>
      <c r="G11162" s="548">
        <v>0.19</v>
      </c>
      <c r="H11162" s="547">
        <v>1047.9000000000001</v>
      </c>
      <c r="I11162" s="545" t="s">
        <v>12676</v>
      </c>
      <c r="J11162" s="545" t="s">
        <v>13297</v>
      </c>
      <c r="K11162" s="545" t="s">
        <v>13413</v>
      </c>
      <c r="L11162" s="545" t="s">
        <v>13413</v>
      </c>
      <c r="M11162" s="548" t="s">
        <v>13758</v>
      </c>
      <c r="N11162" s="545" t="s">
        <v>13413</v>
      </c>
      <c r="O11162" s="545" t="s">
        <v>13413</v>
      </c>
      <c r="P11162" s="549">
        <v>8832</v>
      </c>
      <c r="Q11162" s="549">
        <v>1</v>
      </c>
      <c r="R11162" s="549">
        <v>14</v>
      </c>
      <c r="S11162" s="548">
        <v>2257</v>
      </c>
      <c r="T11162" s="548"/>
      <c r="U11162" s="99"/>
    </row>
    <row r="11163" spans="1:21" ht="19.5" customHeight="1">
      <c r="A11163" s="545">
        <v>106144</v>
      </c>
      <c r="B11163" s="545" t="s">
        <v>7186</v>
      </c>
      <c r="C11163" s="545" t="s">
        <v>216</v>
      </c>
      <c r="D11163" s="546">
        <v>44592</v>
      </c>
      <c r="E11163" s="171" t="str">
        <f t="shared" si="174"/>
        <v>2022</v>
      </c>
      <c r="F11163" s="547">
        <v>2252</v>
      </c>
      <c r="G11163" s="548">
        <v>0.19</v>
      </c>
      <c r="H11163" s="547">
        <v>1892.44</v>
      </c>
      <c r="I11163" s="545" t="s">
        <v>12676</v>
      </c>
      <c r="J11163" s="545" t="s">
        <v>13297</v>
      </c>
      <c r="K11163" s="545" t="s">
        <v>13413</v>
      </c>
      <c r="L11163" s="545" t="s">
        <v>13413</v>
      </c>
      <c r="M11163" s="548" t="s">
        <v>13758</v>
      </c>
      <c r="N11163" s="545" t="s">
        <v>13413</v>
      </c>
      <c r="O11163" s="545" t="s">
        <v>13413</v>
      </c>
      <c r="P11163" s="549">
        <v>8833</v>
      </c>
      <c r="Q11163" s="549">
        <v>1</v>
      </c>
      <c r="R11163" s="549">
        <v>14</v>
      </c>
      <c r="S11163" s="548">
        <v>2257</v>
      </c>
      <c r="T11163" s="548"/>
      <c r="U11163" s="99"/>
    </row>
    <row r="11164" spans="1:21" ht="19.5" customHeight="1">
      <c r="A11164" s="545">
        <v>106145</v>
      </c>
      <c r="B11164" s="545" t="s">
        <v>7185</v>
      </c>
      <c r="C11164" s="545" t="s">
        <v>216</v>
      </c>
      <c r="D11164" s="546">
        <v>44592</v>
      </c>
      <c r="E11164" s="171" t="str">
        <f t="shared" si="174"/>
        <v>2022</v>
      </c>
      <c r="F11164" s="547">
        <v>4100</v>
      </c>
      <c r="G11164" s="548">
        <v>0.19</v>
      </c>
      <c r="H11164" s="547">
        <v>3445.38</v>
      </c>
      <c r="I11164" s="545" t="s">
        <v>12676</v>
      </c>
      <c r="J11164" s="545" t="s">
        <v>13297</v>
      </c>
      <c r="K11164" s="545" t="s">
        <v>13413</v>
      </c>
      <c r="L11164" s="545" t="s">
        <v>13413</v>
      </c>
      <c r="M11164" s="548" t="s">
        <v>13758</v>
      </c>
      <c r="N11164" s="545" t="s">
        <v>13413</v>
      </c>
      <c r="O11164" s="545" t="s">
        <v>13413</v>
      </c>
      <c r="P11164" s="549">
        <v>8834</v>
      </c>
      <c r="Q11164" s="549">
        <v>1</v>
      </c>
      <c r="R11164" s="549">
        <v>14</v>
      </c>
      <c r="S11164" s="548">
        <v>2257</v>
      </c>
      <c r="T11164" s="548"/>
      <c r="U11164" s="99"/>
    </row>
    <row r="11165" spans="1:21" ht="19.5" customHeight="1">
      <c r="A11165" s="545">
        <v>106146</v>
      </c>
      <c r="B11165" s="545" t="s">
        <v>7184</v>
      </c>
      <c r="C11165" s="545" t="s">
        <v>216</v>
      </c>
      <c r="D11165" s="546">
        <v>44592</v>
      </c>
      <c r="E11165" s="171" t="str">
        <f t="shared" si="174"/>
        <v>2022</v>
      </c>
      <c r="F11165" s="547">
        <v>7309</v>
      </c>
      <c r="G11165" s="548">
        <v>0.19</v>
      </c>
      <c r="H11165" s="547">
        <v>6142.02</v>
      </c>
      <c r="I11165" s="545" t="s">
        <v>12676</v>
      </c>
      <c r="J11165" s="545" t="s">
        <v>13297</v>
      </c>
      <c r="K11165" s="545" t="s">
        <v>13413</v>
      </c>
      <c r="L11165" s="545" t="s">
        <v>13413</v>
      </c>
      <c r="M11165" s="548" t="s">
        <v>13758</v>
      </c>
      <c r="N11165" s="545" t="s">
        <v>13413</v>
      </c>
      <c r="O11165" s="545" t="s">
        <v>13413</v>
      </c>
      <c r="P11165" s="549">
        <v>8835</v>
      </c>
      <c r="Q11165" s="549">
        <v>1</v>
      </c>
      <c r="R11165" s="549">
        <v>14</v>
      </c>
      <c r="S11165" s="548">
        <v>2257</v>
      </c>
      <c r="T11165" s="548"/>
      <c r="U11165" s="99"/>
    </row>
    <row r="11166" spans="1:21" ht="19.5" customHeight="1">
      <c r="A11166" s="545">
        <v>106147</v>
      </c>
      <c r="B11166" s="545" t="s">
        <v>6936</v>
      </c>
      <c r="C11166" s="545" t="s">
        <v>216</v>
      </c>
      <c r="D11166" s="546">
        <v>44592</v>
      </c>
      <c r="E11166" s="171" t="str">
        <f t="shared" si="174"/>
        <v>2022</v>
      </c>
      <c r="F11166" s="547">
        <v>13316</v>
      </c>
      <c r="G11166" s="548">
        <v>0.19</v>
      </c>
      <c r="H11166" s="547">
        <v>11189.92</v>
      </c>
      <c r="I11166" s="545" t="s">
        <v>12676</v>
      </c>
      <c r="J11166" s="545" t="s">
        <v>13297</v>
      </c>
      <c r="K11166" s="545" t="s">
        <v>13413</v>
      </c>
      <c r="L11166" s="545" t="s">
        <v>13413</v>
      </c>
      <c r="M11166" s="548" t="s">
        <v>13758</v>
      </c>
      <c r="N11166" s="545" t="s">
        <v>13413</v>
      </c>
      <c r="O11166" s="545" t="s">
        <v>13413</v>
      </c>
      <c r="P11166" s="549">
        <v>8836</v>
      </c>
      <c r="Q11166" s="549">
        <v>1</v>
      </c>
      <c r="R11166" s="549">
        <v>14</v>
      </c>
      <c r="S11166" s="548">
        <v>2257</v>
      </c>
      <c r="T11166" s="548"/>
      <c r="U11166" s="99"/>
    </row>
    <row r="11167" spans="1:21" ht="19.5" customHeight="1">
      <c r="A11167" s="545">
        <v>106148</v>
      </c>
      <c r="B11167" s="545" t="s">
        <v>7183</v>
      </c>
      <c r="C11167" s="545" t="s">
        <v>216</v>
      </c>
      <c r="D11167" s="546">
        <v>44592</v>
      </c>
      <c r="E11167" s="171" t="str">
        <f t="shared" si="174"/>
        <v>2022</v>
      </c>
      <c r="F11167" s="547">
        <v>23637.01</v>
      </c>
      <c r="G11167" s="548">
        <v>0.19</v>
      </c>
      <c r="H11167" s="547">
        <v>19863.03</v>
      </c>
      <c r="I11167" s="545" t="s">
        <v>12676</v>
      </c>
      <c r="J11167" s="545" t="s">
        <v>13297</v>
      </c>
      <c r="K11167" s="545" t="s">
        <v>13413</v>
      </c>
      <c r="L11167" s="545" t="s">
        <v>13413</v>
      </c>
      <c r="M11167" s="548" t="s">
        <v>13758</v>
      </c>
      <c r="N11167" s="545" t="s">
        <v>13413</v>
      </c>
      <c r="O11167" s="545" t="s">
        <v>13413</v>
      </c>
      <c r="P11167" s="549">
        <v>8837</v>
      </c>
      <c r="Q11167" s="549">
        <v>1</v>
      </c>
      <c r="R11167" s="549">
        <v>14</v>
      </c>
      <c r="S11167" s="548">
        <v>2257</v>
      </c>
      <c r="T11167" s="548"/>
      <c r="U11167" s="99"/>
    </row>
    <row r="11168" spans="1:21" ht="19.5" customHeight="1">
      <c r="A11168" s="545">
        <v>106149</v>
      </c>
      <c r="B11168" s="545" t="s">
        <v>2481</v>
      </c>
      <c r="C11168" s="545" t="s">
        <v>216</v>
      </c>
      <c r="D11168" s="546"/>
      <c r="E11168" s="171" t="str">
        <f t="shared" si="174"/>
        <v>1900</v>
      </c>
      <c r="F11168" s="547">
        <v>0</v>
      </c>
      <c r="G11168" s="548">
        <v>0</v>
      </c>
      <c r="H11168" s="547">
        <v>0</v>
      </c>
      <c r="I11168" s="545" t="s">
        <v>12676</v>
      </c>
      <c r="J11168" s="545"/>
      <c r="K11168" s="545" t="s">
        <v>13413</v>
      </c>
      <c r="L11168" s="545" t="s">
        <v>13413</v>
      </c>
      <c r="M11168" s="548" t="s">
        <v>13758</v>
      </c>
      <c r="N11168" s="545" t="s">
        <v>13413</v>
      </c>
      <c r="O11168" s="545" t="s">
        <v>13413</v>
      </c>
      <c r="P11168" s="549">
        <v>8838</v>
      </c>
      <c r="Q11168" s="549">
        <v>1</v>
      </c>
      <c r="R11168" s="549">
        <v>14</v>
      </c>
      <c r="S11168" s="548"/>
      <c r="T11168" s="548"/>
      <c r="U11168" s="99"/>
    </row>
    <row r="11169" spans="1:21" ht="19.5" customHeight="1">
      <c r="A11169" s="545">
        <v>106150</v>
      </c>
      <c r="B11169" s="545" t="s">
        <v>2482</v>
      </c>
      <c r="C11169" s="545" t="s">
        <v>216</v>
      </c>
      <c r="D11169" s="546"/>
      <c r="E11169" s="171" t="str">
        <f t="shared" si="174"/>
        <v>1900</v>
      </c>
      <c r="F11169" s="547">
        <v>0</v>
      </c>
      <c r="G11169" s="548">
        <v>0</v>
      </c>
      <c r="H11169" s="547">
        <v>0</v>
      </c>
      <c r="I11169" s="545" t="s">
        <v>12676</v>
      </c>
      <c r="J11169" s="545"/>
      <c r="K11169" s="545" t="s">
        <v>13413</v>
      </c>
      <c r="L11169" s="545" t="s">
        <v>13413</v>
      </c>
      <c r="M11169" s="548" t="s">
        <v>13758</v>
      </c>
      <c r="N11169" s="545" t="s">
        <v>13413</v>
      </c>
      <c r="O11169" s="545" t="s">
        <v>13413</v>
      </c>
      <c r="P11169" s="549">
        <v>8839</v>
      </c>
      <c r="Q11169" s="549">
        <v>1</v>
      </c>
      <c r="R11169" s="549">
        <v>14</v>
      </c>
      <c r="S11169" s="548"/>
      <c r="T11169" s="548"/>
      <c r="U11169" s="99"/>
    </row>
    <row r="11170" spans="1:21" ht="19.5" customHeight="1">
      <c r="A11170" s="545">
        <v>106151</v>
      </c>
      <c r="B11170" s="545" t="s">
        <v>2529</v>
      </c>
      <c r="C11170" s="545" t="s">
        <v>216</v>
      </c>
      <c r="D11170" s="546">
        <v>43850</v>
      </c>
      <c r="E11170" s="171" t="str">
        <f t="shared" si="174"/>
        <v>2020</v>
      </c>
      <c r="F11170" s="547">
        <v>2100</v>
      </c>
      <c r="G11170" s="548">
        <v>0.19</v>
      </c>
      <c r="H11170" s="547">
        <v>1764.71</v>
      </c>
      <c r="I11170" s="545" t="s">
        <v>12642</v>
      </c>
      <c r="J11170" s="545" t="s">
        <v>13296</v>
      </c>
      <c r="K11170" s="545" t="s">
        <v>13413</v>
      </c>
      <c r="L11170" s="545" t="s">
        <v>13413</v>
      </c>
      <c r="M11170" s="548" t="s">
        <v>13758</v>
      </c>
      <c r="N11170" s="545" t="s">
        <v>13413</v>
      </c>
      <c r="O11170" s="545" t="s">
        <v>13413</v>
      </c>
      <c r="P11170" s="549">
        <v>8840</v>
      </c>
      <c r="Q11170" s="549">
        <v>1</v>
      </c>
      <c r="R11170" s="549">
        <v>135</v>
      </c>
      <c r="S11170" s="548">
        <v>2218</v>
      </c>
      <c r="T11170" s="548"/>
      <c r="U11170" s="99"/>
    </row>
    <row r="11171" spans="1:21" ht="19.5" customHeight="1">
      <c r="A11171" s="545">
        <v>106152</v>
      </c>
      <c r="B11171" s="545" t="s">
        <v>6875</v>
      </c>
      <c r="C11171" s="545" t="s">
        <v>216</v>
      </c>
      <c r="D11171" s="546">
        <v>43851</v>
      </c>
      <c r="E11171" s="171" t="str">
        <f t="shared" si="174"/>
        <v>2020</v>
      </c>
      <c r="F11171" s="547">
        <v>7361679</v>
      </c>
      <c r="G11171" s="548">
        <v>0.19</v>
      </c>
      <c r="H11171" s="547">
        <v>6186284.8700000001</v>
      </c>
      <c r="I11171" s="545" t="s">
        <v>12973</v>
      </c>
      <c r="J11171" s="545" t="s">
        <v>13298</v>
      </c>
      <c r="K11171" s="545" t="s">
        <v>13413</v>
      </c>
      <c r="L11171" s="545" t="s">
        <v>13413</v>
      </c>
      <c r="M11171" s="548" t="s">
        <v>13758</v>
      </c>
      <c r="N11171" s="545" t="s">
        <v>13413</v>
      </c>
      <c r="O11171" s="545" t="s">
        <v>13413</v>
      </c>
      <c r="P11171" s="549">
        <v>8841</v>
      </c>
      <c r="Q11171" s="549">
        <v>1</v>
      </c>
      <c r="R11171" s="549">
        <v>59</v>
      </c>
      <c r="S11171" s="548">
        <v>1012</v>
      </c>
      <c r="T11171" s="548"/>
      <c r="U11171" s="99"/>
    </row>
    <row r="11172" spans="1:21" ht="19.5" customHeight="1">
      <c r="A11172" s="545">
        <v>106153</v>
      </c>
      <c r="B11172" s="545" t="s">
        <v>6874</v>
      </c>
      <c r="C11172" s="545" t="s">
        <v>216</v>
      </c>
      <c r="D11172" s="546">
        <v>43851</v>
      </c>
      <c r="E11172" s="171" t="str">
        <f t="shared" si="174"/>
        <v>2020</v>
      </c>
      <c r="F11172" s="547">
        <v>5605166</v>
      </c>
      <c r="G11172" s="548">
        <v>0.19</v>
      </c>
      <c r="H11172" s="547">
        <v>4710223.53</v>
      </c>
      <c r="I11172" s="545" t="s">
        <v>12973</v>
      </c>
      <c r="J11172" s="545" t="s">
        <v>13298</v>
      </c>
      <c r="K11172" s="545" t="s">
        <v>13413</v>
      </c>
      <c r="L11172" s="545" t="s">
        <v>13413</v>
      </c>
      <c r="M11172" s="548" t="s">
        <v>13758</v>
      </c>
      <c r="N11172" s="545" t="s">
        <v>13413</v>
      </c>
      <c r="O11172" s="545" t="s">
        <v>13413</v>
      </c>
      <c r="P11172" s="549">
        <v>8842</v>
      </c>
      <c r="Q11172" s="549">
        <v>1</v>
      </c>
      <c r="R11172" s="549">
        <v>59</v>
      </c>
      <c r="S11172" s="548">
        <v>1012</v>
      </c>
      <c r="T11172" s="548"/>
      <c r="U11172" s="99"/>
    </row>
    <row r="11173" spans="1:21" ht="19.5" customHeight="1">
      <c r="A11173" s="545">
        <v>106154</v>
      </c>
      <c r="B11173" s="545" t="s">
        <v>9469</v>
      </c>
      <c r="C11173" s="545" t="s">
        <v>216</v>
      </c>
      <c r="D11173" s="546"/>
      <c r="E11173" s="171" t="str">
        <f t="shared" si="174"/>
        <v>1900</v>
      </c>
      <c r="F11173" s="547">
        <v>0</v>
      </c>
      <c r="G11173" s="548">
        <v>0</v>
      </c>
      <c r="H11173" s="547">
        <v>0</v>
      </c>
      <c r="I11173" s="545" t="s">
        <v>12973</v>
      </c>
      <c r="J11173" s="545"/>
      <c r="K11173" s="545" t="s">
        <v>13413</v>
      </c>
      <c r="L11173" s="545" t="s">
        <v>13413</v>
      </c>
      <c r="M11173" s="548" t="s">
        <v>13758</v>
      </c>
      <c r="N11173" s="545" t="s">
        <v>13413</v>
      </c>
      <c r="O11173" s="545" t="s">
        <v>13413</v>
      </c>
      <c r="P11173" s="549">
        <v>8843</v>
      </c>
      <c r="Q11173" s="549">
        <v>1</v>
      </c>
      <c r="R11173" s="549">
        <v>59</v>
      </c>
      <c r="S11173" s="548"/>
      <c r="T11173" s="548"/>
      <c r="U11173" s="99"/>
    </row>
    <row r="11174" spans="1:21" ht="19.5" customHeight="1">
      <c r="A11174" s="545">
        <v>106155</v>
      </c>
      <c r="B11174" s="545" t="s">
        <v>1831</v>
      </c>
      <c r="C11174" s="545" t="s">
        <v>216</v>
      </c>
      <c r="D11174" s="546"/>
      <c r="E11174" s="171" t="str">
        <f t="shared" si="174"/>
        <v>1900</v>
      </c>
      <c r="F11174" s="547">
        <v>0</v>
      </c>
      <c r="G11174" s="548">
        <v>0</v>
      </c>
      <c r="H11174" s="547">
        <v>0</v>
      </c>
      <c r="I11174" s="545" t="s">
        <v>12715</v>
      </c>
      <c r="J11174" s="545"/>
      <c r="K11174" s="545" t="s">
        <v>13413</v>
      </c>
      <c r="L11174" s="545" t="s">
        <v>13413</v>
      </c>
      <c r="M11174" s="548" t="s">
        <v>13758</v>
      </c>
      <c r="N11174" s="545" t="s">
        <v>13413</v>
      </c>
      <c r="O11174" s="545" t="s">
        <v>13413</v>
      </c>
      <c r="P11174" s="549">
        <v>8844</v>
      </c>
      <c r="Q11174" s="549">
        <v>1</v>
      </c>
      <c r="R11174" s="549">
        <v>129</v>
      </c>
      <c r="S11174" s="548"/>
      <c r="T11174" s="548"/>
      <c r="U11174" s="99"/>
    </row>
    <row r="11175" spans="1:21" ht="19.5" customHeight="1">
      <c r="A11175" s="545">
        <v>106156</v>
      </c>
      <c r="B11175" s="545" t="s">
        <v>1968</v>
      </c>
      <c r="C11175" s="545" t="s">
        <v>209</v>
      </c>
      <c r="D11175" s="546">
        <v>43840</v>
      </c>
      <c r="E11175" s="171" t="str">
        <f t="shared" si="174"/>
        <v>2020</v>
      </c>
      <c r="F11175" s="547">
        <v>9575</v>
      </c>
      <c r="G11175" s="548">
        <v>0.19</v>
      </c>
      <c r="H11175" s="547">
        <v>8046.22</v>
      </c>
      <c r="I11175" s="545" t="s">
        <v>12706</v>
      </c>
      <c r="J11175" s="545" t="s">
        <v>13297</v>
      </c>
      <c r="K11175" s="545" t="s">
        <v>13413</v>
      </c>
      <c r="L11175" s="545" t="s">
        <v>13413</v>
      </c>
      <c r="M11175" s="548" t="s">
        <v>13758</v>
      </c>
      <c r="N11175" s="545" t="s">
        <v>13413</v>
      </c>
      <c r="O11175" s="545" t="s">
        <v>13413</v>
      </c>
      <c r="P11175" s="549">
        <v>8845</v>
      </c>
      <c r="Q11175" s="549">
        <v>1</v>
      </c>
      <c r="R11175" s="549">
        <v>128</v>
      </c>
      <c r="S11175" s="548">
        <v>2257</v>
      </c>
      <c r="T11175" s="548"/>
      <c r="U11175" s="99"/>
    </row>
    <row r="11176" spans="1:21" ht="19.5" customHeight="1">
      <c r="A11176" s="545">
        <v>106157</v>
      </c>
      <c r="B11176" s="545" t="s">
        <v>7182</v>
      </c>
      <c r="C11176" s="545" t="s">
        <v>209</v>
      </c>
      <c r="D11176" s="546">
        <v>43840</v>
      </c>
      <c r="E11176" s="171" t="str">
        <f t="shared" si="174"/>
        <v>2020</v>
      </c>
      <c r="F11176" s="547">
        <v>9589</v>
      </c>
      <c r="G11176" s="548">
        <v>0.19</v>
      </c>
      <c r="H11176" s="547">
        <v>8057.98</v>
      </c>
      <c r="I11176" s="545" t="s">
        <v>12652</v>
      </c>
      <c r="J11176" s="545" t="s">
        <v>13297</v>
      </c>
      <c r="K11176" s="545" t="s">
        <v>13413</v>
      </c>
      <c r="L11176" s="545" t="s">
        <v>13413</v>
      </c>
      <c r="M11176" s="548" t="s">
        <v>13758</v>
      </c>
      <c r="N11176" s="545" t="s">
        <v>13413</v>
      </c>
      <c r="O11176" s="545" t="s">
        <v>13413</v>
      </c>
      <c r="P11176" s="549">
        <v>8846</v>
      </c>
      <c r="Q11176" s="549">
        <v>1</v>
      </c>
      <c r="R11176" s="549">
        <v>134</v>
      </c>
      <c r="S11176" s="548">
        <v>2257</v>
      </c>
      <c r="T11176" s="548"/>
      <c r="U11176" s="99"/>
    </row>
    <row r="11177" spans="1:21" ht="19.5" customHeight="1">
      <c r="A11177" s="545">
        <v>106160</v>
      </c>
      <c r="B11177" s="545" t="s">
        <v>6935</v>
      </c>
      <c r="C11177" s="545" t="s">
        <v>209</v>
      </c>
      <c r="D11177" s="546">
        <v>43843</v>
      </c>
      <c r="E11177" s="171" t="str">
        <f t="shared" si="174"/>
        <v>2020</v>
      </c>
      <c r="F11177" s="547">
        <v>48193.81</v>
      </c>
      <c r="G11177" s="548">
        <v>0.19</v>
      </c>
      <c r="H11177" s="547">
        <v>40499</v>
      </c>
      <c r="I11177" s="545" t="s">
        <v>12973</v>
      </c>
      <c r="J11177" s="545" t="s">
        <v>13297</v>
      </c>
      <c r="K11177" s="545" t="s">
        <v>20017</v>
      </c>
      <c r="L11177" s="545" t="s">
        <v>13413</v>
      </c>
      <c r="M11177" s="548" t="s">
        <v>13758</v>
      </c>
      <c r="N11177" s="545" t="s">
        <v>13413</v>
      </c>
      <c r="O11177" s="545" t="s">
        <v>13413</v>
      </c>
      <c r="P11177" s="549">
        <v>8848</v>
      </c>
      <c r="Q11177" s="549">
        <v>1</v>
      </c>
      <c r="R11177" s="549">
        <v>59</v>
      </c>
      <c r="S11177" s="548">
        <v>2257</v>
      </c>
      <c r="T11177" s="548"/>
      <c r="U11177" s="99"/>
    </row>
    <row r="11178" spans="1:21" ht="19.5" customHeight="1">
      <c r="A11178" s="545">
        <v>106161</v>
      </c>
      <c r="B11178" s="545" t="s">
        <v>1963</v>
      </c>
      <c r="C11178" s="545" t="s">
        <v>209</v>
      </c>
      <c r="D11178" s="546">
        <v>43840</v>
      </c>
      <c r="E11178" s="171" t="str">
        <f t="shared" si="174"/>
        <v>2020</v>
      </c>
      <c r="F11178" s="547">
        <v>5558</v>
      </c>
      <c r="G11178" s="548">
        <v>0.19</v>
      </c>
      <c r="H11178" s="547">
        <v>4670.59</v>
      </c>
      <c r="I11178" s="545" t="s">
        <v>12637</v>
      </c>
      <c r="J11178" s="545" t="s">
        <v>13297</v>
      </c>
      <c r="K11178" s="545" t="s">
        <v>13413</v>
      </c>
      <c r="L11178" s="545" t="s">
        <v>13413</v>
      </c>
      <c r="M11178" s="548" t="s">
        <v>13758</v>
      </c>
      <c r="N11178" s="545" t="s">
        <v>13413</v>
      </c>
      <c r="O11178" s="545" t="s">
        <v>13413</v>
      </c>
      <c r="P11178" s="549">
        <v>8849</v>
      </c>
      <c r="Q11178" s="549">
        <v>1</v>
      </c>
      <c r="R11178" s="549">
        <v>13</v>
      </c>
      <c r="S11178" s="548">
        <v>2257</v>
      </c>
      <c r="T11178" s="548"/>
      <c r="U11178" s="99"/>
    </row>
    <row r="11179" spans="1:21" ht="19.5" customHeight="1">
      <c r="A11179" s="545">
        <v>106162</v>
      </c>
      <c r="B11179" s="545" t="s">
        <v>2371</v>
      </c>
      <c r="C11179" s="545" t="s">
        <v>216</v>
      </c>
      <c r="D11179" s="546">
        <v>45708</v>
      </c>
      <c r="E11179" s="171" t="str">
        <f t="shared" si="174"/>
        <v>2025</v>
      </c>
      <c r="F11179" s="547">
        <v>28237.86</v>
      </c>
      <c r="G11179" s="548">
        <v>0.19</v>
      </c>
      <c r="H11179" s="547">
        <v>23729.29</v>
      </c>
      <c r="I11179" s="545" t="s">
        <v>12676</v>
      </c>
      <c r="J11179" s="545" t="s">
        <v>13307</v>
      </c>
      <c r="K11179" s="545" t="s">
        <v>13413</v>
      </c>
      <c r="L11179" s="545" t="s">
        <v>13413</v>
      </c>
      <c r="M11179" s="548" t="s">
        <v>13758</v>
      </c>
      <c r="N11179" s="545" t="s">
        <v>13413</v>
      </c>
      <c r="O11179" s="545" t="s">
        <v>13413</v>
      </c>
      <c r="P11179" s="549">
        <v>8850</v>
      </c>
      <c r="Q11179" s="549">
        <v>1</v>
      </c>
      <c r="R11179" s="549">
        <v>14</v>
      </c>
      <c r="S11179" s="548">
        <v>2228</v>
      </c>
      <c r="T11179" s="548"/>
      <c r="U11179" s="99"/>
    </row>
    <row r="11180" spans="1:21" ht="19.5" customHeight="1">
      <c r="A11180" s="545">
        <v>106163</v>
      </c>
      <c r="B11180" s="545" t="s">
        <v>2642</v>
      </c>
      <c r="C11180" s="545" t="s">
        <v>216</v>
      </c>
      <c r="D11180" s="546">
        <v>45708</v>
      </c>
      <c r="E11180" s="171" t="str">
        <f t="shared" si="174"/>
        <v>2025</v>
      </c>
      <c r="F11180" s="547">
        <v>21892.68</v>
      </c>
      <c r="G11180" s="548">
        <v>0.19</v>
      </c>
      <c r="H11180" s="547">
        <v>18397.21</v>
      </c>
      <c r="I11180" s="545" t="s">
        <v>12676</v>
      </c>
      <c r="J11180" s="545" t="s">
        <v>13307</v>
      </c>
      <c r="K11180" s="545" t="s">
        <v>13413</v>
      </c>
      <c r="L11180" s="545" t="s">
        <v>13413</v>
      </c>
      <c r="M11180" s="548" t="s">
        <v>13758</v>
      </c>
      <c r="N11180" s="545" t="s">
        <v>13413</v>
      </c>
      <c r="O11180" s="545" t="s">
        <v>13413</v>
      </c>
      <c r="P11180" s="549">
        <v>8851</v>
      </c>
      <c r="Q11180" s="549">
        <v>1</v>
      </c>
      <c r="R11180" s="549">
        <v>14</v>
      </c>
      <c r="S11180" s="548">
        <v>2228</v>
      </c>
      <c r="T11180" s="548"/>
      <c r="U11180" s="99"/>
    </row>
    <row r="11181" spans="1:21" ht="19.5" customHeight="1">
      <c r="A11181" s="545">
        <v>106164</v>
      </c>
      <c r="B11181" s="545" t="s">
        <v>9468</v>
      </c>
      <c r="C11181" s="545" t="s">
        <v>216</v>
      </c>
      <c r="D11181" s="546"/>
      <c r="E11181" s="171" t="str">
        <f t="shared" si="174"/>
        <v>1900</v>
      </c>
      <c r="F11181" s="547">
        <v>0</v>
      </c>
      <c r="G11181" s="548">
        <v>0</v>
      </c>
      <c r="H11181" s="547">
        <v>0</v>
      </c>
      <c r="I11181" s="545" t="s">
        <v>12659</v>
      </c>
      <c r="J11181" s="545"/>
      <c r="K11181" s="545" t="s">
        <v>13413</v>
      </c>
      <c r="L11181" s="545" t="s">
        <v>13413</v>
      </c>
      <c r="M11181" s="548" t="s">
        <v>13758</v>
      </c>
      <c r="N11181" s="545" t="s">
        <v>13413</v>
      </c>
      <c r="O11181" s="545" t="s">
        <v>13413</v>
      </c>
      <c r="P11181" s="549">
        <v>8852</v>
      </c>
      <c r="Q11181" s="549">
        <v>1</v>
      </c>
      <c r="R11181" s="549">
        <v>116</v>
      </c>
      <c r="S11181" s="548"/>
      <c r="T11181" s="548"/>
      <c r="U11181" s="99"/>
    </row>
    <row r="11182" spans="1:21" ht="19.5" customHeight="1">
      <c r="A11182" s="545">
        <v>106165</v>
      </c>
      <c r="B11182" s="545" t="s">
        <v>1199</v>
      </c>
      <c r="C11182" s="545" t="s">
        <v>216</v>
      </c>
      <c r="D11182" s="546">
        <v>44588</v>
      </c>
      <c r="E11182" s="171" t="str">
        <f t="shared" si="174"/>
        <v>2022</v>
      </c>
      <c r="F11182" s="547">
        <v>856</v>
      </c>
      <c r="G11182" s="548">
        <v>0.19</v>
      </c>
      <c r="H11182" s="547">
        <v>719.33</v>
      </c>
      <c r="I11182" s="545" t="s">
        <v>12659</v>
      </c>
      <c r="J11182" s="545" t="s">
        <v>13297</v>
      </c>
      <c r="K11182" s="545" t="s">
        <v>13413</v>
      </c>
      <c r="L11182" s="545" t="s">
        <v>13413</v>
      </c>
      <c r="M11182" s="548" t="s">
        <v>13758</v>
      </c>
      <c r="N11182" s="545" t="s">
        <v>13413</v>
      </c>
      <c r="O11182" s="545" t="s">
        <v>13413</v>
      </c>
      <c r="P11182" s="549">
        <v>8853</v>
      </c>
      <c r="Q11182" s="549">
        <v>1</v>
      </c>
      <c r="R11182" s="549">
        <v>116</v>
      </c>
      <c r="S11182" s="548">
        <v>2257</v>
      </c>
      <c r="T11182" s="548"/>
      <c r="U11182" s="99"/>
    </row>
    <row r="11183" spans="1:21" ht="19.5" customHeight="1">
      <c r="A11183" s="545">
        <v>106166</v>
      </c>
      <c r="B11183" s="545" t="s">
        <v>9467</v>
      </c>
      <c r="C11183" s="545" t="s">
        <v>216</v>
      </c>
      <c r="D11183" s="546"/>
      <c r="E11183" s="171" t="str">
        <f t="shared" si="174"/>
        <v>1900</v>
      </c>
      <c r="F11183" s="547">
        <v>0</v>
      </c>
      <c r="G11183" s="548">
        <v>0</v>
      </c>
      <c r="H11183" s="547">
        <v>0</v>
      </c>
      <c r="I11183" s="545" t="s">
        <v>12659</v>
      </c>
      <c r="J11183" s="545"/>
      <c r="K11183" s="545" t="s">
        <v>13413</v>
      </c>
      <c r="L11183" s="545" t="s">
        <v>13413</v>
      </c>
      <c r="M11183" s="548" t="s">
        <v>13758</v>
      </c>
      <c r="N11183" s="545" t="s">
        <v>13413</v>
      </c>
      <c r="O11183" s="545" t="s">
        <v>13413</v>
      </c>
      <c r="P11183" s="549">
        <v>8854</v>
      </c>
      <c r="Q11183" s="549">
        <v>1</v>
      </c>
      <c r="R11183" s="549">
        <v>116</v>
      </c>
      <c r="S11183" s="548"/>
      <c r="T11183" s="548"/>
      <c r="U11183" s="99"/>
    </row>
    <row r="11184" spans="1:21" ht="19.5" customHeight="1">
      <c r="A11184" s="545">
        <v>106167</v>
      </c>
      <c r="B11184" s="545" t="s">
        <v>9466</v>
      </c>
      <c r="C11184" s="545" t="s">
        <v>216</v>
      </c>
      <c r="D11184" s="546"/>
      <c r="E11184" s="171" t="str">
        <f t="shared" si="174"/>
        <v>1900</v>
      </c>
      <c r="F11184" s="547">
        <v>0</v>
      </c>
      <c r="G11184" s="548">
        <v>0</v>
      </c>
      <c r="H11184" s="547">
        <v>0</v>
      </c>
      <c r="I11184" s="545" t="s">
        <v>12659</v>
      </c>
      <c r="J11184" s="545"/>
      <c r="K11184" s="545" t="s">
        <v>13413</v>
      </c>
      <c r="L11184" s="545" t="s">
        <v>13413</v>
      </c>
      <c r="M11184" s="548" t="s">
        <v>13758</v>
      </c>
      <c r="N11184" s="545" t="s">
        <v>13413</v>
      </c>
      <c r="O11184" s="545" t="s">
        <v>13413</v>
      </c>
      <c r="P11184" s="549">
        <v>8855</v>
      </c>
      <c r="Q11184" s="549">
        <v>1</v>
      </c>
      <c r="R11184" s="549">
        <v>116</v>
      </c>
      <c r="S11184" s="548"/>
      <c r="T11184" s="548"/>
      <c r="U11184" s="99"/>
    </row>
    <row r="11185" spans="1:21" ht="19.5" customHeight="1">
      <c r="A11185" s="545">
        <v>106168</v>
      </c>
      <c r="B11185" s="545" t="s">
        <v>1200</v>
      </c>
      <c r="C11185" s="545" t="s">
        <v>216</v>
      </c>
      <c r="D11185" s="546"/>
      <c r="E11185" s="171" t="str">
        <f t="shared" si="174"/>
        <v>1900</v>
      </c>
      <c r="F11185" s="547">
        <v>0</v>
      </c>
      <c r="G11185" s="548">
        <v>0</v>
      </c>
      <c r="H11185" s="547">
        <v>0</v>
      </c>
      <c r="I11185" s="545" t="s">
        <v>12659</v>
      </c>
      <c r="J11185" s="545"/>
      <c r="K11185" s="545" t="s">
        <v>13413</v>
      </c>
      <c r="L11185" s="545" t="s">
        <v>13413</v>
      </c>
      <c r="M11185" s="548" t="s">
        <v>13758</v>
      </c>
      <c r="N11185" s="545" t="s">
        <v>13413</v>
      </c>
      <c r="O11185" s="545" t="s">
        <v>13413</v>
      </c>
      <c r="P11185" s="549">
        <v>8856</v>
      </c>
      <c r="Q11185" s="549">
        <v>1</v>
      </c>
      <c r="R11185" s="549">
        <v>116</v>
      </c>
      <c r="S11185" s="548"/>
      <c r="T11185" s="548"/>
      <c r="U11185" s="99"/>
    </row>
    <row r="11186" spans="1:21" ht="19.5" customHeight="1">
      <c r="A11186" s="545">
        <v>106169</v>
      </c>
      <c r="B11186" s="545" t="s">
        <v>1201</v>
      </c>
      <c r="C11186" s="545" t="s">
        <v>216</v>
      </c>
      <c r="D11186" s="546"/>
      <c r="E11186" s="171" t="str">
        <f t="shared" si="174"/>
        <v>1900</v>
      </c>
      <c r="F11186" s="547">
        <v>0</v>
      </c>
      <c r="G11186" s="548">
        <v>0</v>
      </c>
      <c r="H11186" s="547">
        <v>0</v>
      </c>
      <c r="I11186" s="545" t="s">
        <v>12659</v>
      </c>
      <c r="J11186" s="545"/>
      <c r="K11186" s="545" t="s">
        <v>13413</v>
      </c>
      <c r="L11186" s="545" t="s">
        <v>13413</v>
      </c>
      <c r="M11186" s="548" t="s">
        <v>13758</v>
      </c>
      <c r="N11186" s="545" t="s">
        <v>13413</v>
      </c>
      <c r="O11186" s="545" t="s">
        <v>13413</v>
      </c>
      <c r="P11186" s="549">
        <v>8857</v>
      </c>
      <c r="Q11186" s="549">
        <v>1</v>
      </c>
      <c r="R11186" s="549">
        <v>116</v>
      </c>
      <c r="S11186" s="548"/>
      <c r="T11186" s="548"/>
      <c r="U11186" s="99"/>
    </row>
    <row r="11187" spans="1:21" ht="19.5" customHeight="1">
      <c r="A11187" s="545">
        <v>106170</v>
      </c>
      <c r="B11187" s="545" t="s">
        <v>4194</v>
      </c>
      <c r="C11187" s="545" t="s">
        <v>216</v>
      </c>
      <c r="D11187" s="546"/>
      <c r="E11187" s="171" t="str">
        <f t="shared" si="174"/>
        <v>1900</v>
      </c>
      <c r="F11187" s="547">
        <v>0</v>
      </c>
      <c r="G11187" s="548">
        <v>0</v>
      </c>
      <c r="H11187" s="547">
        <v>0</v>
      </c>
      <c r="I11187" s="545" t="s">
        <v>12973</v>
      </c>
      <c r="J11187" s="545"/>
      <c r="K11187" s="545" t="s">
        <v>13413</v>
      </c>
      <c r="L11187" s="545" t="s">
        <v>13413</v>
      </c>
      <c r="M11187" s="548" t="s">
        <v>13758</v>
      </c>
      <c r="N11187" s="545" t="s">
        <v>13413</v>
      </c>
      <c r="O11187" s="545" t="s">
        <v>13413</v>
      </c>
      <c r="P11187" s="549">
        <v>8858</v>
      </c>
      <c r="Q11187" s="549">
        <v>1</v>
      </c>
      <c r="R11187" s="549">
        <v>59</v>
      </c>
      <c r="S11187" s="548"/>
      <c r="T11187" s="548"/>
      <c r="U11187" s="99"/>
    </row>
    <row r="11188" spans="1:21" ht="19.5" customHeight="1">
      <c r="A11188" s="545">
        <v>106171</v>
      </c>
      <c r="B11188" s="545" t="s">
        <v>2578</v>
      </c>
      <c r="C11188" s="545" t="s">
        <v>209</v>
      </c>
      <c r="D11188" s="546"/>
      <c r="E11188" s="171" t="str">
        <f t="shared" si="174"/>
        <v>1900</v>
      </c>
      <c r="F11188" s="547">
        <v>0</v>
      </c>
      <c r="G11188" s="548">
        <v>0</v>
      </c>
      <c r="H11188" s="547">
        <v>0</v>
      </c>
      <c r="I11188" s="545" t="s">
        <v>12697</v>
      </c>
      <c r="J11188" s="545"/>
      <c r="K11188" s="545" t="s">
        <v>13413</v>
      </c>
      <c r="L11188" s="545" t="s">
        <v>13413</v>
      </c>
      <c r="M11188" s="548" t="s">
        <v>13758</v>
      </c>
      <c r="N11188" s="545" t="s">
        <v>13413</v>
      </c>
      <c r="O11188" s="545" t="s">
        <v>13413</v>
      </c>
      <c r="P11188" s="549">
        <v>8859</v>
      </c>
      <c r="Q11188" s="549">
        <v>1</v>
      </c>
      <c r="R11188" s="549">
        <v>138</v>
      </c>
      <c r="S11188" s="548"/>
      <c r="T11188" s="548"/>
      <c r="U11188" s="99"/>
    </row>
    <row r="11189" spans="1:21" ht="19.5" customHeight="1">
      <c r="A11189" s="545">
        <v>106172</v>
      </c>
      <c r="B11189" s="545" t="s">
        <v>2155</v>
      </c>
      <c r="C11189" s="545" t="s">
        <v>216</v>
      </c>
      <c r="D11189" s="546">
        <v>45708</v>
      </c>
      <c r="E11189" s="171" t="str">
        <f t="shared" si="174"/>
        <v>2025</v>
      </c>
      <c r="F11189" s="547">
        <v>1900232.94</v>
      </c>
      <c r="G11189" s="548">
        <v>0.19</v>
      </c>
      <c r="H11189" s="547">
        <v>1596834.4</v>
      </c>
      <c r="I11189" s="545" t="s">
        <v>12686</v>
      </c>
      <c r="J11189" s="545" t="s">
        <v>13307</v>
      </c>
      <c r="K11189" s="545" t="s">
        <v>13413</v>
      </c>
      <c r="L11189" s="545" t="s">
        <v>13413</v>
      </c>
      <c r="M11189" s="548" t="s">
        <v>13758</v>
      </c>
      <c r="N11189" s="545" t="s">
        <v>13413</v>
      </c>
      <c r="O11189" s="545" t="s">
        <v>13413</v>
      </c>
      <c r="P11189" s="549">
        <v>8860</v>
      </c>
      <c r="Q11189" s="549">
        <v>1</v>
      </c>
      <c r="R11189" s="549">
        <v>131</v>
      </c>
      <c r="S11189" s="548">
        <v>2228</v>
      </c>
      <c r="T11189" s="548"/>
      <c r="U11189" s="99"/>
    </row>
    <row r="11190" spans="1:21" ht="19.5" customHeight="1">
      <c r="A11190" s="545">
        <v>106173</v>
      </c>
      <c r="B11190" s="545" t="s">
        <v>7568</v>
      </c>
      <c r="C11190" s="545" t="s">
        <v>216</v>
      </c>
      <c r="D11190" s="546">
        <v>43686</v>
      </c>
      <c r="E11190" s="171" t="str">
        <f t="shared" si="174"/>
        <v>2019</v>
      </c>
      <c r="F11190" s="547">
        <v>3922327</v>
      </c>
      <c r="G11190" s="548">
        <v>0.19</v>
      </c>
      <c r="H11190" s="547">
        <v>3296073.11</v>
      </c>
      <c r="I11190" s="545" t="s">
        <v>12686</v>
      </c>
      <c r="J11190" s="545" t="s">
        <v>13332</v>
      </c>
      <c r="K11190" s="545" t="s">
        <v>20018</v>
      </c>
      <c r="L11190" s="545" t="s">
        <v>13413</v>
      </c>
      <c r="M11190" s="548" t="s">
        <v>13758</v>
      </c>
      <c r="N11190" s="545" t="s">
        <v>13413</v>
      </c>
      <c r="O11190" s="545" t="s">
        <v>13413</v>
      </c>
      <c r="P11190" s="549">
        <v>8861</v>
      </c>
      <c r="Q11190" s="549">
        <v>1</v>
      </c>
      <c r="R11190" s="549">
        <v>131</v>
      </c>
      <c r="S11190" s="548">
        <v>450</v>
      </c>
      <c r="T11190" s="548"/>
      <c r="U11190" s="99"/>
    </row>
    <row r="11191" spans="1:21" ht="19.5" customHeight="1">
      <c r="A11191" s="545">
        <v>106174</v>
      </c>
      <c r="B11191" s="545" t="s">
        <v>9465</v>
      </c>
      <c r="C11191" s="545" t="s">
        <v>216</v>
      </c>
      <c r="D11191" s="546"/>
      <c r="E11191" s="171" t="str">
        <f t="shared" si="174"/>
        <v>1900</v>
      </c>
      <c r="F11191" s="547">
        <v>0</v>
      </c>
      <c r="G11191" s="548">
        <v>0</v>
      </c>
      <c r="H11191" s="547">
        <v>0</v>
      </c>
      <c r="I11191" s="545" t="s">
        <v>12686</v>
      </c>
      <c r="J11191" s="545"/>
      <c r="K11191" s="545" t="s">
        <v>13413</v>
      </c>
      <c r="L11191" s="545" t="s">
        <v>13413</v>
      </c>
      <c r="M11191" s="548" t="s">
        <v>13758</v>
      </c>
      <c r="N11191" s="545" t="s">
        <v>13413</v>
      </c>
      <c r="O11191" s="545" t="s">
        <v>13413</v>
      </c>
      <c r="P11191" s="549">
        <v>8862</v>
      </c>
      <c r="Q11191" s="549">
        <v>1</v>
      </c>
      <c r="R11191" s="549">
        <v>131</v>
      </c>
      <c r="S11191" s="548"/>
      <c r="T11191" s="548"/>
      <c r="U11191" s="99"/>
    </row>
    <row r="11192" spans="1:21" ht="19.5" customHeight="1">
      <c r="A11192" s="545">
        <v>106175</v>
      </c>
      <c r="B11192" s="545" t="s">
        <v>9464</v>
      </c>
      <c r="C11192" s="545" t="s">
        <v>216</v>
      </c>
      <c r="D11192" s="546"/>
      <c r="E11192" s="171" t="str">
        <f t="shared" si="174"/>
        <v>1900</v>
      </c>
      <c r="F11192" s="547">
        <v>0</v>
      </c>
      <c r="G11192" s="548">
        <v>0</v>
      </c>
      <c r="H11192" s="547">
        <v>0</v>
      </c>
      <c r="I11192" s="545" t="s">
        <v>12686</v>
      </c>
      <c r="J11192" s="545"/>
      <c r="K11192" s="545" t="s">
        <v>13413</v>
      </c>
      <c r="L11192" s="545" t="s">
        <v>13413</v>
      </c>
      <c r="M11192" s="548" t="s">
        <v>13758</v>
      </c>
      <c r="N11192" s="545" t="s">
        <v>13413</v>
      </c>
      <c r="O11192" s="545" t="s">
        <v>13413</v>
      </c>
      <c r="P11192" s="549">
        <v>8863</v>
      </c>
      <c r="Q11192" s="549">
        <v>1</v>
      </c>
      <c r="R11192" s="549">
        <v>131</v>
      </c>
      <c r="S11192" s="548"/>
      <c r="T11192" s="548"/>
      <c r="U11192" s="99"/>
    </row>
    <row r="11193" spans="1:21" ht="19.5" customHeight="1">
      <c r="A11193" s="545">
        <v>106176</v>
      </c>
      <c r="B11193" s="545" t="s">
        <v>2445</v>
      </c>
      <c r="C11193" s="545" t="s">
        <v>216</v>
      </c>
      <c r="D11193" s="546">
        <v>43553</v>
      </c>
      <c r="E11193" s="171" t="str">
        <f t="shared" si="174"/>
        <v>2019</v>
      </c>
      <c r="F11193" s="547">
        <v>25377</v>
      </c>
      <c r="G11193" s="548">
        <v>0.19</v>
      </c>
      <c r="H11193" s="547">
        <v>21325.21</v>
      </c>
      <c r="I11193" s="545" t="s">
        <v>12642</v>
      </c>
      <c r="J11193" s="545" t="s">
        <v>13298</v>
      </c>
      <c r="K11193" s="545" t="s">
        <v>13413</v>
      </c>
      <c r="L11193" s="545" t="s">
        <v>13413</v>
      </c>
      <c r="M11193" s="548" t="s">
        <v>13758</v>
      </c>
      <c r="N11193" s="545" t="s">
        <v>13413</v>
      </c>
      <c r="O11193" s="545" t="s">
        <v>13413</v>
      </c>
      <c r="P11193" s="549">
        <v>8864</v>
      </c>
      <c r="Q11193" s="549">
        <v>1</v>
      </c>
      <c r="R11193" s="549">
        <v>135</v>
      </c>
      <c r="S11193" s="548">
        <v>1012</v>
      </c>
      <c r="T11193" s="548"/>
      <c r="U11193" s="99"/>
    </row>
    <row r="11194" spans="1:21" ht="19.5" customHeight="1">
      <c r="A11194" s="545">
        <v>106177</v>
      </c>
      <c r="B11194" s="545" t="s">
        <v>2576</v>
      </c>
      <c r="C11194" s="545" t="s">
        <v>209</v>
      </c>
      <c r="D11194" s="546"/>
      <c r="E11194" s="171" t="str">
        <f t="shared" si="174"/>
        <v>1900</v>
      </c>
      <c r="F11194" s="547">
        <v>0</v>
      </c>
      <c r="G11194" s="548">
        <v>0</v>
      </c>
      <c r="H11194" s="547">
        <v>0</v>
      </c>
      <c r="I11194" s="545" t="s">
        <v>12697</v>
      </c>
      <c r="J11194" s="545"/>
      <c r="K11194" s="545" t="s">
        <v>13413</v>
      </c>
      <c r="L11194" s="545" t="s">
        <v>13413</v>
      </c>
      <c r="M11194" s="548" t="s">
        <v>13758</v>
      </c>
      <c r="N11194" s="545" t="s">
        <v>13413</v>
      </c>
      <c r="O11194" s="545" t="s">
        <v>13413</v>
      </c>
      <c r="P11194" s="549">
        <v>8865</v>
      </c>
      <c r="Q11194" s="549">
        <v>1</v>
      </c>
      <c r="R11194" s="549">
        <v>138</v>
      </c>
      <c r="S11194" s="548"/>
      <c r="T11194" s="548"/>
      <c r="U11194" s="99"/>
    </row>
    <row r="11195" spans="1:21" ht="19.5" customHeight="1">
      <c r="A11195" s="545">
        <v>106178</v>
      </c>
      <c r="B11195" s="545" t="s">
        <v>2444</v>
      </c>
      <c r="C11195" s="545" t="s">
        <v>216</v>
      </c>
      <c r="D11195" s="546">
        <v>43844</v>
      </c>
      <c r="E11195" s="171" t="str">
        <f t="shared" si="174"/>
        <v>2020</v>
      </c>
      <c r="F11195" s="547">
        <v>14500.15</v>
      </c>
      <c r="G11195" s="548">
        <v>0.19</v>
      </c>
      <c r="H11195" s="547">
        <v>12185</v>
      </c>
      <c r="I11195" s="545" t="s">
        <v>12642</v>
      </c>
      <c r="J11195" s="545" t="s">
        <v>13297</v>
      </c>
      <c r="K11195" s="545" t="s">
        <v>13413</v>
      </c>
      <c r="L11195" s="545" t="s">
        <v>13413</v>
      </c>
      <c r="M11195" s="548" t="s">
        <v>13758</v>
      </c>
      <c r="N11195" s="545" t="s">
        <v>13413</v>
      </c>
      <c r="O11195" s="545" t="s">
        <v>13413</v>
      </c>
      <c r="P11195" s="549">
        <v>8866</v>
      </c>
      <c r="Q11195" s="549">
        <v>1</v>
      </c>
      <c r="R11195" s="549">
        <v>135</v>
      </c>
      <c r="S11195" s="548">
        <v>2257</v>
      </c>
      <c r="T11195" s="548"/>
      <c r="U11195" s="99"/>
    </row>
    <row r="11196" spans="1:21" ht="19.5" customHeight="1">
      <c r="A11196" s="545">
        <v>106179</v>
      </c>
      <c r="B11196" s="545" t="s">
        <v>9463</v>
      </c>
      <c r="C11196" s="545" t="s">
        <v>209</v>
      </c>
      <c r="D11196" s="546"/>
      <c r="E11196" s="171" t="str">
        <f t="shared" si="174"/>
        <v>1900</v>
      </c>
      <c r="F11196" s="547">
        <v>0</v>
      </c>
      <c r="G11196" s="548">
        <v>0</v>
      </c>
      <c r="H11196" s="547">
        <v>0</v>
      </c>
      <c r="I11196" s="545" t="s">
        <v>12697</v>
      </c>
      <c r="J11196" s="545"/>
      <c r="K11196" s="545" t="s">
        <v>13413</v>
      </c>
      <c r="L11196" s="545" t="s">
        <v>13413</v>
      </c>
      <c r="M11196" s="548" t="s">
        <v>13758</v>
      </c>
      <c r="N11196" s="545" t="s">
        <v>13413</v>
      </c>
      <c r="O11196" s="545" t="s">
        <v>13413</v>
      </c>
      <c r="P11196" s="549">
        <v>8867</v>
      </c>
      <c r="Q11196" s="549">
        <v>1</v>
      </c>
      <c r="R11196" s="549">
        <v>138</v>
      </c>
      <c r="S11196" s="548"/>
      <c r="T11196" s="548"/>
      <c r="U11196" s="99"/>
    </row>
    <row r="11197" spans="1:21" ht="19.5" customHeight="1">
      <c r="A11197" s="545">
        <v>106180</v>
      </c>
      <c r="B11197" s="545" t="s">
        <v>2443</v>
      </c>
      <c r="C11197" s="545" t="s">
        <v>216</v>
      </c>
      <c r="D11197" s="546">
        <v>43553</v>
      </c>
      <c r="E11197" s="171" t="str">
        <f t="shared" si="174"/>
        <v>2019</v>
      </c>
      <c r="F11197" s="547">
        <v>12054</v>
      </c>
      <c r="G11197" s="548">
        <v>0.19</v>
      </c>
      <c r="H11197" s="547">
        <v>10129.41</v>
      </c>
      <c r="I11197" s="545" t="s">
        <v>12642</v>
      </c>
      <c r="J11197" s="545" t="s">
        <v>13298</v>
      </c>
      <c r="K11197" s="545" t="s">
        <v>13413</v>
      </c>
      <c r="L11197" s="545" t="s">
        <v>13413</v>
      </c>
      <c r="M11197" s="548" t="s">
        <v>13758</v>
      </c>
      <c r="N11197" s="545" t="s">
        <v>13413</v>
      </c>
      <c r="O11197" s="545" t="s">
        <v>13413</v>
      </c>
      <c r="P11197" s="549">
        <v>8868</v>
      </c>
      <c r="Q11197" s="549">
        <v>1</v>
      </c>
      <c r="R11197" s="549">
        <v>135</v>
      </c>
      <c r="S11197" s="548">
        <v>1012</v>
      </c>
      <c r="T11197" s="548"/>
      <c r="U11197" s="99"/>
    </row>
    <row r="11198" spans="1:21" ht="19.5" customHeight="1">
      <c r="A11198" s="545">
        <v>106181</v>
      </c>
      <c r="B11198" s="545" t="s">
        <v>9462</v>
      </c>
      <c r="C11198" s="545" t="s">
        <v>216</v>
      </c>
      <c r="D11198" s="546"/>
      <c r="E11198" s="171" t="str">
        <f t="shared" si="174"/>
        <v>1900</v>
      </c>
      <c r="F11198" s="547">
        <v>0</v>
      </c>
      <c r="G11198" s="548">
        <v>0</v>
      </c>
      <c r="H11198" s="547">
        <v>0</v>
      </c>
      <c r="I11198" s="545" t="s">
        <v>12956</v>
      </c>
      <c r="J11198" s="545"/>
      <c r="K11198" s="545" t="s">
        <v>20019</v>
      </c>
      <c r="L11198" s="545" t="s">
        <v>13413</v>
      </c>
      <c r="M11198" s="548" t="s">
        <v>13758</v>
      </c>
      <c r="N11198" s="545" t="s">
        <v>13413</v>
      </c>
      <c r="O11198" s="545" t="s">
        <v>13413</v>
      </c>
      <c r="P11198" s="549">
        <v>8869</v>
      </c>
      <c r="Q11198" s="549">
        <v>1</v>
      </c>
      <c r="R11198" s="549">
        <v>133</v>
      </c>
      <c r="S11198" s="548"/>
      <c r="T11198" s="548"/>
      <c r="U11198" s="99"/>
    </row>
    <row r="11199" spans="1:21" ht="19.5" customHeight="1">
      <c r="A11199" s="545">
        <v>106182</v>
      </c>
      <c r="B11199" s="545" t="s">
        <v>2031</v>
      </c>
      <c r="C11199" s="545" t="s">
        <v>216</v>
      </c>
      <c r="D11199" s="546">
        <v>43871</v>
      </c>
      <c r="E11199" s="171" t="str">
        <f t="shared" si="174"/>
        <v>2020</v>
      </c>
      <c r="F11199" s="547">
        <v>8875</v>
      </c>
      <c r="G11199" s="548">
        <v>0.19</v>
      </c>
      <c r="H11199" s="547">
        <v>7457.98</v>
      </c>
      <c r="I11199" s="545" t="s">
        <v>12652</v>
      </c>
      <c r="J11199" s="545" t="s">
        <v>13297</v>
      </c>
      <c r="K11199" s="545" t="s">
        <v>13413</v>
      </c>
      <c r="L11199" s="545" t="s">
        <v>13413</v>
      </c>
      <c r="M11199" s="548" t="s">
        <v>13758</v>
      </c>
      <c r="N11199" s="545" t="s">
        <v>13413</v>
      </c>
      <c r="O11199" s="545" t="s">
        <v>13413</v>
      </c>
      <c r="P11199" s="549">
        <v>8870</v>
      </c>
      <c r="Q11199" s="549">
        <v>1</v>
      </c>
      <c r="R11199" s="549">
        <v>134</v>
      </c>
      <c r="S11199" s="548">
        <v>2257</v>
      </c>
      <c r="T11199" s="548"/>
      <c r="U11199" s="99"/>
    </row>
    <row r="11200" spans="1:21" ht="19.5" customHeight="1">
      <c r="A11200" s="545">
        <v>106183</v>
      </c>
      <c r="B11200" s="545" t="s">
        <v>7181</v>
      </c>
      <c r="C11200" s="545" t="s">
        <v>216</v>
      </c>
      <c r="D11200" s="546">
        <v>43840</v>
      </c>
      <c r="E11200" s="171" t="str">
        <f t="shared" si="174"/>
        <v>2020</v>
      </c>
      <c r="F11200" s="547">
        <v>918651</v>
      </c>
      <c r="G11200" s="548">
        <v>0.19</v>
      </c>
      <c r="H11200" s="547">
        <v>771975.63</v>
      </c>
      <c r="I11200" s="545" t="s">
        <v>12637</v>
      </c>
      <c r="J11200" s="545" t="s">
        <v>13297</v>
      </c>
      <c r="K11200" s="545" t="s">
        <v>20020</v>
      </c>
      <c r="L11200" s="545" t="s">
        <v>13413</v>
      </c>
      <c r="M11200" s="548" t="s">
        <v>13758</v>
      </c>
      <c r="N11200" s="545" t="s">
        <v>13413</v>
      </c>
      <c r="O11200" s="545" t="s">
        <v>13413</v>
      </c>
      <c r="P11200" s="549">
        <v>8871</v>
      </c>
      <c r="Q11200" s="549">
        <v>1</v>
      </c>
      <c r="R11200" s="549">
        <v>13</v>
      </c>
      <c r="S11200" s="548">
        <v>2257</v>
      </c>
      <c r="T11200" s="548"/>
      <c r="U11200" s="99"/>
    </row>
    <row r="11201" spans="1:21" ht="19.5" customHeight="1">
      <c r="A11201" s="545">
        <v>106184</v>
      </c>
      <c r="B11201" s="545" t="s">
        <v>9461</v>
      </c>
      <c r="C11201" s="545" t="s">
        <v>216</v>
      </c>
      <c r="D11201" s="546"/>
      <c r="E11201" s="171" t="str">
        <f t="shared" si="174"/>
        <v>1900</v>
      </c>
      <c r="F11201" s="547">
        <v>0</v>
      </c>
      <c r="G11201" s="548">
        <v>0</v>
      </c>
      <c r="H11201" s="547">
        <v>0</v>
      </c>
      <c r="I11201" s="545" t="s">
        <v>12973</v>
      </c>
      <c r="J11201" s="545"/>
      <c r="K11201" s="545" t="s">
        <v>20021</v>
      </c>
      <c r="L11201" s="545" t="s">
        <v>13413</v>
      </c>
      <c r="M11201" s="548" t="s">
        <v>13758</v>
      </c>
      <c r="N11201" s="545" t="s">
        <v>13413</v>
      </c>
      <c r="O11201" s="545" t="s">
        <v>13413</v>
      </c>
      <c r="P11201" s="549">
        <v>8872</v>
      </c>
      <c r="Q11201" s="549">
        <v>1</v>
      </c>
      <c r="R11201" s="549">
        <v>59</v>
      </c>
      <c r="S11201" s="548"/>
      <c r="T11201" s="548"/>
      <c r="U11201" s="99"/>
    </row>
    <row r="11202" spans="1:21" ht="19.5" customHeight="1">
      <c r="A11202" s="545">
        <v>106185</v>
      </c>
      <c r="B11202" s="545" t="s">
        <v>7485</v>
      </c>
      <c r="C11202" s="545" t="s">
        <v>216</v>
      </c>
      <c r="D11202" s="546">
        <v>43735</v>
      </c>
      <c r="E11202" s="171" t="str">
        <f t="shared" si="174"/>
        <v>2019</v>
      </c>
      <c r="F11202" s="547">
        <v>6383.01</v>
      </c>
      <c r="G11202" s="548">
        <v>0.19</v>
      </c>
      <c r="H11202" s="547">
        <v>5363.87</v>
      </c>
      <c r="I11202" s="545" t="s">
        <v>12642</v>
      </c>
      <c r="J11202" s="545" t="s">
        <v>13301</v>
      </c>
      <c r="K11202" s="545" t="s">
        <v>13413</v>
      </c>
      <c r="L11202" s="545" t="s">
        <v>13413</v>
      </c>
      <c r="M11202" s="548" t="s">
        <v>13758</v>
      </c>
      <c r="N11202" s="545" t="s">
        <v>13413</v>
      </c>
      <c r="O11202" s="545" t="s">
        <v>13413</v>
      </c>
      <c r="P11202" s="549">
        <v>8873</v>
      </c>
      <c r="Q11202" s="549">
        <v>1</v>
      </c>
      <c r="R11202" s="549">
        <v>135</v>
      </c>
      <c r="S11202" s="548">
        <v>2221</v>
      </c>
      <c r="T11202" s="548"/>
      <c r="U11202" s="99"/>
    </row>
    <row r="11203" spans="1:21" ht="19.5" customHeight="1">
      <c r="A11203" s="545">
        <v>106186</v>
      </c>
      <c r="B11203" s="545" t="s">
        <v>6934</v>
      </c>
      <c r="C11203" s="545" t="s">
        <v>216</v>
      </c>
      <c r="D11203" s="546">
        <v>43843</v>
      </c>
      <c r="E11203" s="171" t="str">
        <f t="shared" si="174"/>
        <v>2020</v>
      </c>
      <c r="F11203" s="547">
        <v>3741</v>
      </c>
      <c r="G11203" s="548">
        <v>0.19</v>
      </c>
      <c r="H11203" s="547">
        <v>3143.7</v>
      </c>
      <c r="I11203" s="545" t="s">
        <v>12642</v>
      </c>
      <c r="J11203" s="545" t="s">
        <v>13297</v>
      </c>
      <c r="K11203" s="545" t="s">
        <v>13413</v>
      </c>
      <c r="L11203" s="545" t="s">
        <v>13413</v>
      </c>
      <c r="M11203" s="548" t="s">
        <v>13758</v>
      </c>
      <c r="N11203" s="545" t="s">
        <v>13413</v>
      </c>
      <c r="O11203" s="545" t="s">
        <v>13413</v>
      </c>
      <c r="P11203" s="549">
        <v>8874</v>
      </c>
      <c r="Q11203" s="549">
        <v>1</v>
      </c>
      <c r="R11203" s="549">
        <v>135</v>
      </c>
      <c r="S11203" s="548">
        <v>2257</v>
      </c>
      <c r="T11203" s="548"/>
      <c r="U11203" s="99"/>
    </row>
    <row r="11204" spans="1:21" ht="19.5" customHeight="1">
      <c r="A11204" s="545">
        <v>106187</v>
      </c>
      <c r="B11204" s="545" t="s">
        <v>2140</v>
      </c>
      <c r="C11204" s="545" t="s">
        <v>216</v>
      </c>
      <c r="D11204" s="546">
        <v>43839</v>
      </c>
      <c r="E11204" s="171" t="str">
        <f t="shared" ref="E11204:E11267" si="175">TEXT(D11204,"YYYY")</f>
        <v>2020</v>
      </c>
      <c r="F11204" s="547">
        <v>129750</v>
      </c>
      <c r="G11204" s="548">
        <v>0.19</v>
      </c>
      <c r="H11204" s="547">
        <v>109033.61</v>
      </c>
      <c r="I11204" s="545" t="s">
        <v>12650</v>
      </c>
      <c r="J11204" s="545" t="s">
        <v>13297</v>
      </c>
      <c r="K11204" s="545" t="s">
        <v>13413</v>
      </c>
      <c r="L11204" s="545" t="s">
        <v>13413</v>
      </c>
      <c r="M11204" s="548" t="s">
        <v>13758</v>
      </c>
      <c r="N11204" s="545" t="s">
        <v>13413</v>
      </c>
      <c r="O11204" s="545" t="s">
        <v>13413</v>
      </c>
      <c r="P11204" s="549">
        <v>8875</v>
      </c>
      <c r="Q11204" s="549">
        <v>1</v>
      </c>
      <c r="R11204" s="549">
        <v>127</v>
      </c>
      <c r="S11204" s="548">
        <v>2257</v>
      </c>
      <c r="T11204" s="548"/>
      <c r="U11204" s="99"/>
    </row>
    <row r="11205" spans="1:21" ht="19.5" customHeight="1">
      <c r="A11205" s="545">
        <v>106188</v>
      </c>
      <c r="B11205" s="545" t="s">
        <v>2141</v>
      </c>
      <c r="C11205" s="545" t="s">
        <v>216</v>
      </c>
      <c r="D11205" s="546"/>
      <c r="E11205" s="171" t="str">
        <f t="shared" si="175"/>
        <v>1900</v>
      </c>
      <c r="F11205" s="547">
        <v>0</v>
      </c>
      <c r="G11205" s="548">
        <v>0</v>
      </c>
      <c r="H11205" s="547">
        <v>0</v>
      </c>
      <c r="I11205" s="545" t="s">
        <v>12650</v>
      </c>
      <c r="J11205" s="545"/>
      <c r="K11205" s="545" t="s">
        <v>13413</v>
      </c>
      <c r="L11205" s="545" t="s">
        <v>13413</v>
      </c>
      <c r="M11205" s="548" t="s">
        <v>13758</v>
      </c>
      <c r="N11205" s="545" t="s">
        <v>13413</v>
      </c>
      <c r="O11205" s="545" t="s">
        <v>13413</v>
      </c>
      <c r="P11205" s="549">
        <v>8876</v>
      </c>
      <c r="Q11205" s="549">
        <v>1</v>
      </c>
      <c r="R11205" s="549">
        <v>127</v>
      </c>
      <c r="S11205" s="548"/>
      <c r="T11205" s="548"/>
      <c r="U11205" s="99"/>
    </row>
    <row r="11206" spans="1:21" ht="19.5" customHeight="1">
      <c r="A11206" s="545">
        <v>106189</v>
      </c>
      <c r="B11206" s="545" t="s">
        <v>1202</v>
      </c>
      <c r="C11206" s="545" t="s">
        <v>216</v>
      </c>
      <c r="D11206" s="546"/>
      <c r="E11206" s="171" t="str">
        <f t="shared" si="175"/>
        <v>1900</v>
      </c>
      <c r="F11206" s="547">
        <v>0</v>
      </c>
      <c r="G11206" s="548">
        <v>0</v>
      </c>
      <c r="H11206" s="547">
        <v>0</v>
      </c>
      <c r="I11206" s="545" t="s">
        <v>12659</v>
      </c>
      <c r="J11206" s="545"/>
      <c r="K11206" s="545" t="s">
        <v>13413</v>
      </c>
      <c r="L11206" s="545" t="s">
        <v>13413</v>
      </c>
      <c r="M11206" s="548" t="s">
        <v>13758</v>
      </c>
      <c r="N11206" s="545" t="s">
        <v>13413</v>
      </c>
      <c r="O11206" s="545" t="s">
        <v>13413</v>
      </c>
      <c r="P11206" s="549">
        <v>8877</v>
      </c>
      <c r="Q11206" s="549">
        <v>1</v>
      </c>
      <c r="R11206" s="549">
        <v>116</v>
      </c>
      <c r="S11206" s="548"/>
      <c r="T11206" s="548"/>
      <c r="U11206" s="99"/>
    </row>
    <row r="11207" spans="1:21" ht="19.5" customHeight="1">
      <c r="A11207" s="545">
        <v>106190</v>
      </c>
      <c r="B11207" s="545" t="s">
        <v>8309</v>
      </c>
      <c r="C11207" s="545" t="s">
        <v>216</v>
      </c>
      <c r="D11207" s="546">
        <v>46052</v>
      </c>
      <c r="E11207" s="171" t="str">
        <f t="shared" si="175"/>
        <v>2026</v>
      </c>
      <c r="F11207" s="547">
        <v>63718</v>
      </c>
      <c r="G11207" s="548">
        <v>0.19</v>
      </c>
      <c r="H11207" s="547">
        <v>53544.54</v>
      </c>
      <c r="I11207" s="545" t="s">
        <v>12686</v>
      </c>
      <c r="J11207" s="545" t="s">
        <v>13307</v>
      </c>
      <c r="K11207" s="545" t="s">
        <v>20022</v>
      </c>
      <c r="L11207" s="545" t="s">
        <v>13413</v>
      </c>
      <c r="M11207" s="548" t="s">
        <v>13758</v>
      </c>
      <c r="N11207" s="545" t="s">
        <v>13413</v>
      </c>
      <c r="O11207" s="545" t="s">
        <v>13413</v>
      </c>
      <c r="P11207" s="549">
        <v>8878</v>
      </c>
      <c r="Q11207" s="549">
        <v>1</v>
      </c>
      <c r="R11207" s="549">
        <v>131</v>
      </c>
      <c r="S11207" s="548">
        <v>2228</v>
      </c>
      <c r="T11207" s="548"/>
      <c r="U11207" s="99"/>
    </row>
    <row r="11208" spans="1:21" ht="19.5" customHeight="1">
      <c r="A11208" s="545">
        <v>106191</v>
      </c>
      <c r="B11208" s="545" t="s">
        <v>7209</v>
      </c>
      <c r="C11208" s="545" t="s">
        <v>216</v>
      </c>
      <c r="D11208" s="546">
        <v>44601</v>
      </c>
      <c r="E11208" s="171" t="str">
        <f t="shared" si="175"/>
        <v>2022</v>
      </c>
      <c r="F11208" s="547">
        <v>121398</v>
      </c>
      <c r="G11208" s="548">
        <v>0.19</v>
      </c>
      <c r="H11208" s="547">
        <v>102015.13</v>
      </c>
      <c r="I11208" s="545" t="s">
        <v>12686</v>
      </c>
      <c r="J11208" s="545" t="s">
        <v>13297</v>
      </c>
      <c r="K11208" s="545" t="s">
        <v>20023</v>
      </c>
      <c r="L11208" s="545" t="s">
        <v>13413</v>
      </c>
      <c r="M11208" s="548" t="s">
        <v>13758</v>
      </c>
      <c r="N11208" s="545" t="s">
        <v>13413</v>
      </c>
      <c r="O11208" s="545" t="s">
        <v>13413</v>
      </c>
      <c r="P11208" s="549">
        <v>8879</v>
      </c>
      <c r="Q11208" s="549">
        <v>1</v>
      </c>
      <c r="R11208" s="549">
        <v>131</v>
      </c>
      <c r="S11208" s="548">
        <v>2257</v>
      </c>
      <c r="T11208" s="548"/>
      <c r="U11208" s="99"/>
    </row>
    <row r="11209" spans="1:21" ht="19.5" customHeight="1">
      <c r="A11209" s="545">
        <v>106192</v>
      </c>
      <c r="B11209" s="545" t="s">
        <v>9460</v>
      </c>
      <c r="C11209" s="545" t="s">
        <v>216</v>
      </c>
      <c r="D11209" s="546"/>
      <c r="E11209" s="171" t="str">
        <f t="shared" si="175"/>
        <v>1900</v>
      </c>
      <c r="F11209" s="547">
        <v>0</v>
      </c>
      <c r="G11209" s="548">
        <v>0</v>
      </c>
      <c r="H11209" s="547">
        <v>0</v>
      </c>
      <c r="I11209" s="545" t="s">
        <v>12686</v>
      </c>
      <c r="J11209" s="545"/>
      <c r="K11209" s="545" t="s">
        <v>20024</v>
      </c>
      <c r="L11209" s="545" t="s">
        <v>13413</v>
      </c>
      <c r="M11209" s="548" t="s">
        <v>13758</v>
      </c>
      <c r="N11209" s="545" t="s">
        <v>13413</v>
      </c>
      <c r="O11209" s="545" t="s">
        <v>13413</v>
      </c>
      <c r="P11209" s="549">
        <v>8880</v>
      </c>
      <c r="Q11209" s="549">
        <v>1</v>
      </c>
      <c r="R11209" s="549">
        <v>131</v>
      </c>
      <c r="S11209" s="548"/>
      <c r="T11209" s="548"/>
      <c r="U11209" s="99"/>
    </row>
    <row r="11210" spans="1:21" ht="19.5" customHeight="1">
      <c r="A11210" s="545">
        <v>106193</v>
      </c>
      <c r="B11210" s="545" t="s">
        <v>7208</v>
      </c>
      <c r="C11210" s="545" t="s">
        <v>216</v>
      </c>
      <c r="D11210" s="546">
        <v>43839</v>
      </c>
      <c r="E11210" s="171" t="str">
        <f t="shared" si="175"/>
        <v>2020</v>
      </c>
      <c r="F11210" s="547">
        <v>115677</v>
      </c>
      <c r="G11210" s="548">
        <v>0.19</v>
      </c>
      <c r="H11210" s="547">
        <v>97207.56</v>
      </c>
      <c r="I11210" s="545" t="s">
        <v>12973</v>
      </c>
      <c r="J11210" s="545" t="s">
        <v>13297</v>
      </c>
      <c r="K11210" s="545" t="s">
        <v>20025</v>
      </c>
      <c r="L11210" s="545" t="s">
        <v>13413</v>
      </c>
      <c r="M11210" s="548" t="s">
        <v>13758</v>
      </c>
      <c r="N11210" s="545" t="s">
        <v>13413</v>
      </c>
      <c r="O11210" s="545" t="s">
        <v>13413</v>
      </c>
      <c r="P11210" s="549">
        <v>8881</v>
      </c>
      <c r="Q11210" s="549">
        <v>1</v>
      </c>
      <c r="R11210" s="549">
        <v>59</v>
      </c>
      <c r="S11210" s="548">
        <v>2257</v>
      </c>
      <c r="T11210" s="548"/>
      <c r="U11210" s="99"/>
    </row>
    <row r="11211" spans="1:21" ht="19.5" customHeight="1">
      <c r="A11211" s="545">
        <v>106194</v>
      </c>
      <c r="B11211" s="545" t="s">
        <v>9459</v>
      </c>
      <c r="C11211" s="545" t="s">
        <v>216</v>
      </c>
      <c r="D11211" s="546"/>
      <c r="E11211" s="171" t="str">
        <f t="shared" si="175"/>
        <v>1900</v>
      </c>
      <c r="F11211" s="547">
        <v>0</v>
      </c>
      <c r="G11211" s="548">
        <v>0</v>
      </c>
      <c r="H11211" s="547">
        <v>0</v>
      </c>
      <c r="I11211" s="545" t="s">
        <v>12973</v>
      </c>
      <c r="J11211" s="545"/>
      <c r="K11211" s="545" t="s">
        <v>20026</v>
      </c>
      <c r="L11211" s="545" t="s">
        <v>13413</v>
      </c>
      <c r="M11211" s="548" t="s">
        <v>13758</v>
      </c>
      <c r="N11211" s="545" t="s">
        <v>13413</v>
      </c>
      <c r="O11211" s="545" t="s">
        <v>13413</v>
      </c>
      <c r="P11211" s="549">
        <v>8882</v>
      </c>
      <c r="Q11211" s="549">
        <v>1</v>
      </c>
      <c r="R11211" s="549">
        <v>59</v>
      </c>
      <c r="S11211" s="548"/>
      <c r="T11211" s="548"/>
      <c r="U11211" s="99"/>
    </row>
    <row r="11212" spans="1:21" ht="19.5" customHeight="1">
      <c r="A11212" s="545">
        <v>106195</v>
      </c>
      <c r="B11212" s="545" t="s">
        <v>9458</v>
      </c>
      <c r="C11212" s="545" t="s">
        <v>216</v>
      </c>
      <c r="D11212" s="546"/>
      <c r="E11212" s="171" t="str">
        <f t="shared" si="175"/>
        <v>1900</v>
      </c>
      <c r="F11212" s="547">
        <v>0</v>
      </c>
      <c r="G11212" s="548">
        <v>0</v>
      </c>
      <c r="H11212" s="547">
        <v>0</v>
      </c>
      <c r="I11212" s="545" t="s">
        <v>12650</v>
      </c>
      <c r="J11212" s="545"/>
      <c r="K11212" s="545" t="s">
        <v>20027</v>
      </c>
      <c r="L11212" s="545" t="s">
        <v>13413</v>
      </c>
      <c r="M11212" s="548" t="s">
        <v>13758</v>
      </c>
      <c r="N11212" s="545" t="s">
        <v>13413</v>
      </c>
      <c r="O11212" s="545" t="s">
        <v>13413</v>
      </c>
      <c r="P11212" s="549">
        <v>8883</v>
      </c>
      <c r="Q11212" s="549">
        <v>1</v>
      </c>
      <c r="R11212" s="549">
        <v>127</v>
      </c>
      <c r="S11212" s="548"/>
      <c r="T11212" s="548"/>
      <c r="U11212" s="99"/>
    </row>
    <row r="11213" spans="1:21" ht="19.5" customHeight="1">
      <c r="A11213" s="545">
        <v>106196</v>
      </c>
      <c r="B11213" s="545" t="s">
        <v>9457</v>
      </c>
      <c r="C11213" s="545" t="s">
        <v>216</v>
      </c>
      <c r="D11213" s="546"/>
      <c r="E11213" s="171" t="str">
        <f t="shared" si="175"/>
        <v>1900</v>
      </c>
      <c r="F11213" s="547">
        <v>0</v>
      </c>
      <c r="G11213" s="548">
        <v>0</v>
      </c>
      <c r="H11213" s="547">
        <v>0</v>
      </c>
      <c r="I11213" s="545" t="s">
        <v>12650</v>
      </c>
      <c r="J11213" s="545"/>
      <c r="K11213" s="545" t="s">
        <v>20028</v>
      </c>
      <c r="L11213" s="545" t="s">
        <v>13413</v>
      </c>
      <c r="M11213" s="548" t="s">
        <v>13758</v>
      </c>
      <c r="N11213" s="545" t="s">
        <v>13413</v>
      </c>
      <c r="O11213" s="545" t="s">
        <v>13413</v>
      </c>
      <c r="P11213" s="549">
        <v>8884</v>
      </c>
      <c r="Q11213" s="549">
        <v>1</v>
      </c>
      <c r="R11213" s="549">
        <v>127</v>
      </c>
      <c r="S11213" s="548"/>
      <c r="T11213" s="548"/>
      <c r="U11213" s="99"/>
    </row>
    <row r="11214" spans="1:21" ht="19.5" customHeight="1">
      <c r="A11214" s="545">
        <v>106197</v>
      </c>
      <c r="B11214" s="545" t="s">
        <v>7180</v>
      </c>
      <c r="C11214" s="545" t="s">
        <v>216</v>
      </c>
      <c r="D11214" s="546">
        <v>43840</v>
      </c>
      <c r="E11214" s="171" t="str">
        <f t="shared" si="175"/>
        <v>2020</v>
      </c>
      <c r="F11214" s="547">
        <v>9651</v>
      </c>
      <c r="G11214" s="548">
        <v>0.19</v>
      </c>
      <c r="H11214" s="547">
        <v>8110.08</v>
      </c>
      <c r="I11214" s="545" t="s">
        <v>12686</v>
      </c>
      <c r="J11214" s="545" t="s">
        <v>13297</v>
      </c>
      <c r="K11214" s="545" t="s">
        <v>13413</v>
      </c>
      <c r="L11214" s="545" t="s">
        <v>13413</v>
      </c>
      <c r="M11214" s="548" t="s">
        <v>13758</v>
      </c>
      <c r="N11214" s="545" t="s">
        <v>13413</v>
      </c>
      <c r="O11214" s="545" t="s">
        <v>13413</v>
      </c>
      <c r="P11214" s="549">
        <v>8885</v>
      </c>
      <c r="Q11214" s="549">
        <v>1</v>
      </c>
      <c r="R11214" s="549">
        <v>131</v>
      </c>
      <c r="S11214" s="548">
        <v>2257</v>
      </c>
      <c r="T11214" s="548"/>
      <c r="U11214" s="99"/>
    </row>
    <row r="11215" spans="1:21" ht="19.5" customHeight="1">
      <c r="A11215" s="545">
        <v>106198</v>
      </c>
      <c r="B11215" s="545" t="s">
        <v>9456</v>
      </c>
      <c r="C11215" s="545" t="s">
        <v>216</v>
      </c>
      <c r="D11215" s="546"/>
      <c r="E11215" s="171" t="str">
        <f t="shared" si="175"/>
        <v>1900</v>
      </c>
      <c r="F11215" s="547">
        <v>0</v>
      </c>
      <c r="G11215" s="548">
        <v>0</v>
      </c>
      <c r="H11215" s="547">
        <v>0</v>
      </c>
      <c r="I11215" s="545" t="s">
        <v>12686</v>
      </c>
      <c r="J11215" s="545"/>
      <c r="K11215" s="545" t="s">
        <v>13413</v>
      </c>
      <c r="L11215" s="545" t="s">
        <v>13413</v>
      </c>
      <c r="M11215" s="548" t="s">
        <v>13758</v>
      </c>
      <c r="N11215" s="545" t="s">
        <v>13413</v>
      </c>
      <c r="O11215" s="545" t="s">
        <v>13413</v>
      </c>
      <c r="P11215" s="549">
        <v>8886</v>
      </c>
      <c r="Q11215" s="549">
        <v>1</v>
      </c>
      <c r="R11215" s="549">
        <v>131</v>
      </c>
      <c r="S11215" s="548"/>
      <c r="T11215" s="548"/>
      <c r="U11215" s="99"/>
    </row>
    <row r="11216" spans="1:21" ht="19.5" customHeight="1">
      <c r="A11216" s="545">
        <v>106199</v>
      </c>
      <c r="B11216" s="545" t="s">
        <v>9455</v>
      </c>
      <c r="C11216" s="545" t="s">
        <v>209</v>
      </c>
      <c r="D11216" s="546"/>
      <c r="E11216" s="171" t="str">
        <f t="shared" si="175"/>
        <v>1900</v>
      </c>
      <c r="F11216" s="547">
        <v>0</v>
      </c>
      <c r="G11216" s="548">
        <v>0</v>
      </c>
      <c r="H11216" s="547">
        <v>0</v>
      </c>
      <c r="I11216" s="545" t="s">
        <v>12980</v>
      </c>
      <c r="J11216" s="545"/>
      <c r="K11216" s="545" t="s">
        <v>13413</v>
      </c>
      <c r="L11216" s="545" t="s">
        <v>13413</v>
      </c>
      <c r="M11216" s="548" t="s">
        <v>13758</v>
      </c>
      <c r="N11216" s="545" t="s">
        <v>13413</v>
      </c>
      <c r="O11216" s="545" t="s">
        <v>13413</v>
      </c>
      <c r="P11216" s="549">
        <v>8887</v>
      </c>
      <c r="Q11216" s="549">
        <v>1</v>
      </c>
      <c r="R11216" s="549">
        <v>54</v>
      </c>
      <c r="S11216" s="548"/>
      <c r="T11216" s="548"/>
      <c r="U11216" s="99"/>
    </row>
    <row r="11217" spans="1:21" ht="19.5" customHeight="1">
      <c r="A11217" s="545">
        <v>106200</v>
      </c>
      <c r="B11217" s="545" t="s">
        <v>8031</v>
      </c>
      <c r="C11217" s="545" t="s">
        <v>209</v>
      </c>
      <c r="D11217" s="546">
        <v>43552</v>
      </c>
      <c r="E11217" s="171" t="str">
        <f t="shared" si="175"/>
        <v>2019</v>
      </c>
      <c r="F11217" s="547">
        <v>11393</v>
      </c>
      <c r="G11217" s="548">
        <v>0.19</v>
      </c>
      <c r="H11217" s="547">
        <v>9573.9500000000007</v>
      </c>
      <c r="I11217" s="545" t="s">
        <v>12980</v>
      </c>
      <c r="J11217" s="545" t="s">
        <v>13298</v>
      </c>
      <c r="K11217" s="545" t="s">
        <v>13413</v>
      </c>
      <c r="L11217" s="545" t="s">
        <v>13413</v>
      </c>
      <c r="M11217" s="548" t="s">
        <v>13758</v>
      </c>
      <c r="N11217" s="545" t="s">
        <v>13413</v>
      </c>
      <c r="O11217" s="545" t="s">
        <v>13413</v>
      </c>
      <c r="P11217" s="549">
        <v>8888</v>
      </c>
      <c r="Q11217" s="549">
        <v>1</v>
      </c>
      <c r="R11217" s="549">
        <v>54</v>
      </c>
      <c r="S11217" s="548">
        <v>1012</v>
      </c>
      <c r="T11217" s="548"/>
      <c r="U11217" s="99"/>
    </row>
    <row r="11218" spans="1:21" ht="19.5" customHeight="1">
      <c r="A11218" s="545">
        <v>106201</v>
      </c>
      <c r="B11218" s="545" t="s">
        <v>8030</v>
      </c>
      <c r="C11218" s="545" t="s">
        <v>209</v>
      </c>
      <c r="D11218" s="546">
        <v>43552</v>
      </c>
      <c r="E11218" s="171" t="str">
        <f t="shared" si="175"/>
        <v>2019</v>
      </c>
      <c r="F11218" s="547">
        <v>15312</v>
      </c>
      <c r="G11218" s="548">
        <v>0.19</v>
      </c>
      <c r="H11218" s="547">
        <v>12867.23</v>
      </c>
      <c r="I11218" s="545" t="s">
        <v>12980</v>
      </c>
      <c r="J11218" s="545" t="s">
        <v>13298</v>
      </c>
      <c r="K11218" s="545" t="s">
        <v>13413</v>
      </c>
      <c r="L11218" s="545" t="s">
        <v>13413</v>
      </c>
      <c r="M11218" s="548" t="s">
        <v>13758</v>
      </c>
      <c r="N11218" s="545" t="s">
        <v>13413</v>
      </c>
      <c r="O11218" s="545" t="s">
        <v>13413</v>
      </c>
      <c r="P11218" s="549">
        <v>8889</v>
      </c>
      <c r="Q11218" s="549">
        <v>1</v>
      </c>
      <c r="R11218" s="549">
        <v>54</v>
      </c>
      <c r="S11218" s="548">
        <v>1012</v>
      </c>
      <c r="T11218" s="548"/>
      <c r="U11218" s="99"/>
    </row>
    <row r="11219" spans="1:21" ht="19.5" customHeight="1">
      <c r="A11219" s="545">
        <v>106202</v>
      </c>
      <c r="B11219" s="545" t="s">
        <v>6933</v>
      </c>
      <c r="C11219" s="545" t="s">
        <v>209</v>
      </c>
      <c r="D11219" s="546">
        <v>43843</v>
      </c>
      <c r="E11219" s="171" t="str">
        <f t="shared" si="175"/>
        <v>2020</v>
      </c>
      <c r="F11219" s="547">
        <v>18937.009999999998</v>
      </c>
      <c r="G11219" s="548">
        <v>0.19</v>
      </c>
      <c r="H11219" s="547">
        <v>15913.45</v>
      </c>
      <c r="I11219" s="545" t="s">
        <v>12980</v>
      </c>
      <c r="J11219" s="545" t="s">
        <v>13297</v>
      </c>
      <c r="K11219" s="545" t="s">
        <v>13413</v>
      </c>
      <c r="L11219" s="545" t="s">
        <v>13413</v>
      </c>
      <c r="M11219" s="548" t="s">
        <v>13758</v>
      </c>
      <c r="N11219" s="545" t="s">
        <v>13413</v>
      </c>
      <c r="O11219" s="545" t="s">
        <v>13413</v>
      </c>
      <c r="P11219" s="549">
        <v>8890</v>
      </c>
      <c r="Q11219" s="549">
        <v>1</v>
      </c>
      <c r="R11219" s="549">
        <v>54</v>
      </c>
      <c r="S11219" s="548">
        <v>2257</v>
      </c>
      <c r="T11219" s="548"/>
      <c r="U11219" s="99"/>
    </row>
    <row r="11220" spans="1:21" ht="19.5" customHeight="1">
      <c r="A11220" s="545">
        <v>106203</v>
      </c>
      <c r="B11220" s="545" t="s">
        <v>6932</v>
      </c>
      <c r="C11220" s="545" t="s">
        <v>209</v>
      </c>
      <c r="D11220" s="546">
        <v>43843</v>
      </c>
      <c r="E11220" s="171" t="str">
        <f t="shared" si="175"/>
        <v>2020</v>
      </c>
      <c r="F11220" s="547">
        <v>25172</v>
      </c>
      <c r="G11220" s="548">
        <v>0.19</v>
      </c>
      <c r="H11220" s="547">
        <v>21152.94</v>
      </c>
      <c r="I11220" s="545" t="s">
        <v>12980</v>
      </c>
      <c r="J11220" s="545" t="s">
        <v>13297</v>
      </c>
      <c r="K11220" s="545" t="s">
        <v>13413</v>
      </c>
      <c r="L11220" s="545" t="s">
        <v>13413</v>
      </c>
      <c r="M11220" s="548" t="s">
        <v>13758</v>
      </c>
      <c r="N11220" s="545" t="s">
        <v>13413</v>
      </c>
      <c r="O11220" s="545" t="s">
        <v>13413</v>
      </c>
      <c r="P11220" s="549">
        <v>8891</v>
      </c>
      <c r="Q11220" s="549">
        <v>1</v>
      </c>
      <c r="R11220" s="549">
        <v>54</v>
      </c>
      <c r="S11220" s="548">
        <v>2257</v>
      </c>
      <c r="T11220" s="548"/>
      <c r="U11220" s="99"/>
    </row>
    <row r="11221" spans="1:21" ht="19.5" customHeight="1">
      <c r="A11221" s="545">
        <v>106204</v>
      </c>
      <c r="B11221" s="545" t="s">
        <v>6931</v>
      </c>
      <c r="C11221" s="545" t="s">
        <v>209</v>
      </c>
      <c r="D11221" s="546">
        <v>43843</v>
      </c>
      <c r="E11221" s="171" t="str">
        <f t="shared" si="175"/>
        <v>2020</v>
      </c>
      <c r="F11221" s="547">
        <v>38603.01</v>
      </c>
      <c r="G11221" s="548">
        <v>0.19</v>
      </c>
      <c r="H11221" s="547">
        <v>32439.5</v>
      </c>
      <c r="I11221" s="545" t="s">
        <v>12980</v>
      </c>
      <c r="J11221" s="545" t="s">
        <v>13297</v>
      </c>
      <c r="K11221" s="545" t="s">
        <v>13413</v>
      </c>
      <c r="L11221" s="545" t="s">
        <v>13413</v>
      </c>
      <c r="M11221" s="548" t="s">
        <v>13758</v>
      </c>
      <c r="N11221" s="545" t="s">
        <v>13413</v>
      </c>
      <c r="O11221" s="545" t="s">
        <v>13413</v>
      </c>
      <c r="P11221" s="549">
        <v>8892</v>
      </c>
      <c r="Q11221" s="549">
        <v>1</v>
      </c>
      <c r="R11221" s="549">
        <v>54</v>
      </c>
      <c r="S11221" s="548">
        <v>2257</v>
      </c>
      <c r="T11221" s="548"/>
      <c r="U11221" s="99"/>
    </row>
    <row r="11222" spans="1:21" ht="19.5" customHeight="1">
      <c r="A11222" s="545">
        <v>106205</v>
      </c>
      <c r="B11222" s="545" t="s">
        <v>6930</v>
      </c>
      <c r="C11222" s="545" t="s">
        <v>209</v>
      </c>
      <c r="D11222" s="546">
        <v>43843</v>
      </c>
      <c r="E11222" s="171" t="str">
        <f t="shared" si="175"/>
        <v>2020</v>
      </c>
      <c r="F11222" s="547">
        <v>49255</v>
      </c>
      <c r="G11222" s="548">
        <v>0.19</v>
      </c>
      <c r="H11222" s="547">
        <v>41390.76</v>
      </c>
      <c r="I11222" s="545" t="s">
        <v>12980</v>
      </c>
      <c r="J11222" s="545" t="s">
        <v>13297</v>
      </c>
      <c r="K11222" s="545" t="s">
        <v>13413</v>
      </c>
      <c r="L11222" s="545" t="s">
        <v>13413</v>
      </c>
      <c r="M11222" s="548" t="s">
        <v>13758</v>
      </c>
      <c r="N11222" s="545" t="s">
        <v>13413</v>
      </c>
      <c r="O11222" s="545" t="s">
        <v>13413</v>
      </c>
      <c r="P11222" s="549">
        <v>8893</v>
      </c>
      <c r="Q11222" s="549">
        <v>1</v>
      </c>
      <c r="R11222" s="549">
        <v>54</v>
      </c>
      <c r="S11222" s="548">
        <v>2257</v>
      </c>
      <c r="T11222" s="548"/>
      <c r="U11222" s="99"/>
    </row>
    <row r="11223" spans="1:21" ht="19.5" customHeight="1">
      <c r="A11223" s="545">
        <v>106206</v>
      </c>
      <c r="B11223" s="545" t="s">
        <v>6929</v>
      </c>
      <c r="C11223" s="545" t="s">
        <v>209</v>
      </c>
      <c r="D11223" s="546">
        <v>43843</v>
      </c>
      <c r="E11223" s="171" t="str">
        <f t="shared" si="175"/>
        <v>2020</v>
      </c>
      <c r="F11223" s="547">
        <v>69652</v>
      </c>
      <c r="G11223" s="548">
        <v>0.19</v>
      </c>
      <c r="H11223" s="547">
        <v>58531.09</v>
      </c>
      <c r="I11223" s="545" t="s">
        <v>12980</v>
      </c>
      <c r="J11223" s="545" t="s">
        <v>13297</v>
      </c>
      <c r="K11223" s="545" t="s">
        <v>13413</v>
      </c>
      <c r="L11223" s="545" t="s">
        <v>13413</v>
      </c>
      <c r="M11223" s="548" t="s">
        <v>13758</v>
      </c>
      <c r="N11223" s="545" t="s">
        <v>13413</v>
      </c>
      <c r="O11223" s="545" t="s">
        <v>13413</v>
      </c>
      <c r="P11223" s="549">
        <v>8894</v>
      </c>
      <c r="Q11223" s="549">
        <v>1</v>
      </c>
      <c r="R11223" s="549">
        <v>54</v>
      </c>
      <c r="S11223" s="548">
        <v>2257</v>
      </c>
      <c r="T11223" s="548"/>
      <c r="U11223" s="99"/>
    </row>
    <row r="11224" spans="1:21" ht="19.5" customHeight="1">
      <c r="A11224" s="545">
        <v>106207</v>
      </c>
      <c r="B11224" s="545" t="s">
        <v>7471</v>
      </c>
      <c r="C11224" s="545" t="s">
        <v>209</v>
      </c>
      <c r="D11224" s="546">
        <v>43738</v>
      </c>
      <c r="E11224" s="171" t="str">
        <f t="shared" si="175"/>
        <v>2019</v>
      </c>
      <c r="F11224" s="547">
        <v>78514</v>
      </c>
      <c r="G11224" s="548">
        <v>0.19</v>
      </c>
      <c r="H11224" s="547">
        <v>65978.149999999994</v>
      </c>
      <c r="I11224" s="545" t="s">
        <v>12980</v>
      </c>
      <c r="J11224" s="545" t="s">
        <v>13302</v>
      </c>
      <c r="K11224" s="545" t="s">
        <v>13413</v>
      </c>
      <c r="L11224" s="545" t="s">
        <v>13413</v>
      </c>
      <c r="M11224" s="548" t="s">
        <v>13758</v>
      </c>
      <c r="N11224" s="545" t="s">
        <v>13413</v>
      </c>
      <c r="O11224" s="545" t="s">
        <v>13413</v>
      </c>
      <c r="P11224" s="549">
        <v>8895</v>
      </c>
      <c r="Q11224" s="549">
        <v>1</v>
      </c>
      <c r="R11224" s="549">
        <v>54</v>
      </c>
      <c r="S11224" s="548">
        <v>2219</v>
      </c>
      <c r="T11224" s="548"/>
      <c r="U11224" s="99"/>
    </row>
    <row r="11225" spans="1:21" ht="19.5" customHeight="1">
      <c r="A11225" s="545">
        <v>106208</v>
      </c>
      <c r="B11225" s="545" t="s">
        <v>9454</v>
      </c>
      <c r="C11225" s="545" t="s">
        <v>216</v>
      </c>
      <c r="D11225" s="546"/>
      <c r="E11225" s="171" t="str">
        <f t="shared" si="175"/>
        <v>1900</v>
      </c>
      <c r="F11225" s="547">
        <v>0</v>
      </c>
      <c r="G11225" s="548">
        <v>0</v>
      </c>
      <c r="H11225" s="547">
        <v>0</v>
      </c>
      <c r="I11225" s="545" t="s">
        <v>12980</v>
      </c>
      <c r="J11225" s="545"/>
      <c r="K11225" s="545" t="s">
        <v>13413</v>
      </c>
      <c r="L11225" s="545" t="s">
        <v>13413</v>
      </c>
      <c r="M11225" s="548" t="s">
        <v>13758</v>
      </c>
      <c r="N11225" s="545" t="s">
        <v>13413</v>
      </c>
      <c r="O11225" s="545" t="s">
        <v>13413</v>
      </c>
      <c r="P11225" s="549">
        <v>8896</v>
      </c>
      <c r="Q11225" s="549">
        <v>1</v>
      </c>
      <c r="R11225" s="549">
        <v>54</v>
      </c>
      <c r="S11225" s="548"/>
      <c r="T11225" s="548"/>
      <c r="U11225" s="99"/>
    </row>
    <row r="11226" spans="1:21" ht="19.5" customHeight="1">
      <c r="A11226" s="545">
        <v>106209</v>
      </c>
      <c r="B11226" s="545" t="s">
        <v>9453</v>
      </c>
      <c r="C11226" s="545" t="s">
        <v>209</v>
      </c>
      <c r="D11226" s="546"/>
      <c r="E11226" s="171" t="str">
        <f t="shared" si="175"/>
        <v>1900</v>
      </c>
      <c r="F11226" s="547">
        <v>0</v>
      </c>
      <c r="G11226" s="548">
        <v>0</v>
      </c>
      <c r="H11226" s="547">
        <v>0</v>
      </c>
      <c r="I11226" s="545" t="s">
        <v>12980</v>
      </c>
      <c r="J11226" s="545"/>
      <c r="K11226" s="545" t="s">
        <v>20029</v>
      </c>
      <c r="L11226" s="545" t="s">
        <v>13413</v>
      </c>
      <c r="M11226" s="548" t="s">
        <v>13758</v>
      </c>
      <c r="N11226" s="545" t="s">
        <v>13413</v>
      </c>
      <c r="O11226" s="545" t="s">
        <v>13413</v>
      </c>
      <c r="P11226" s="549">
        <v>8897</v>
      </c>
      <c r="Q11226" s="549">
        <v>1</v>
      </c>
      <c r="R11226" s="549">
        <v>54</v>
      </c>
      <c r="S11226" s="548"/>
      <c r="T11226" s="548"/>
      <c r="U11226" s="99"/>
    </row>
    <row r="11227" spans="1:21" ht="19.5" customHeight="1">
      <c r="A11227" s="545">
        <v>106210</v>
      </c>
      <c r="B11227" s="545" t="s">
        <v>9452</v>
      </c>
      <c r="C11227" s="545" t="s">
        <v>216</v>
      </c>
      <c r="D11227" s="546"/>
      <c r="E11227" s="171" t="str">
        <f t="shared" si="175"/>
        <v>1900</v>
      </c>
      <c r="F11227" s="547">
        <v>0</v>
      </c>
      <c r="G11227" s="548">
        <v>0</v>
      </c>
      <c r="H11227" s="547">
        <v>0</v>
      </c>
      <c r="I11227" s="545" t="s">
        <v>12980</v>
      </c>
      <c r="J11227" s="545"/>
      <c r="K11227" s="545" t="s">
        <v>13413</v>
      </c>
      <c r="L11227" s="545" t="s">
        <v>13413</v>
      </c>
      <c r="M11227" s="548" t="s">
        <v>13758</v>
      </c>
      <c r="N11227" s="545" t="s">
        <v>13413</v>
      </c>
      <c r="O11227" s="545" t="s">
        <v>13413</v>
      </c>
      <c r="P11227" s="549">
        <v>8898</v>
      </c>
      <c r="Q11227" s="549">
        <v>1</v>
      </c>
      <c r="R11227" s="549">
        <v>54</v>
      </c>
      <c r="S11227" s="548"/>
      <c r="T11227" s="548"/>
      <c r="U11227" s="99"/>
    </row>
    <row r="11228" spans="1:21" ht="19.5" customHeight="1">
      <c r="A11228" s="545">
        <v>106211</v>
      </c>
      <c r="B11228" s="545" t="s">
        <v>7965</v>
      </c>
      <c r="C11228" s="545" t="s">
        <v>216</v>
      </c>
      <c r="D11228" s="546">
        <v>43563</v>
      </c>
      <c r="E11228" s="171" t="str">
        <f t="shared" si="175"/>
        <v>2019</v>
      </c>
      <c r="F11228" s="547">
        <v>780919</v>
      </c>
      <c r="G11228" s="548">
        <v>0.19</v>
      </c>
      <c r="H11228" s="547">
        <v>656234.44999999995</v>
      </c>
      <c r="I11228" s="545" t="s">
        <v>12980</v>
      </c>
      <c r="J11228" s="545" t="s">
        <v>13298</v>
      </c>
      <c r="K11228" s="545" t="s">
        <v>20030</v>
      </c>
      <c r="L11228" s="545" t="s">
        <v>13413</v>
      </c>
      <c r="M11228" s="548" t="s">
        <v>13758</v>
      </c>
      <c r="N11228" s="545" t="s">
        <v>13413</v>
      </c>
      <c r="O11228" s="545" t="s">
        <v>13413</v>
      </c>
      <c r="P11228" s="549">
        <v>8899</v>
      </c>
      <c r="Q11228" s="549">
        <v>1</v>
      </c>
      <c r="R11228" s="549">
        <v>54</v>
      </c>
      <c r="S11228" s="548">
        <v>1012</v>
      </c>
      <c r="T11228" s="548"/>
      <c r="U11228" s="99"/>
    </row>
    <row r="11229" spans="1:21" ht="19.5" customHeight="1">
      <c r="A11229" s="545">
        <v>106212</v>
      </c>
      <c r="B11229" s="545" t="s">
        <v>9451</v>
      </c>
      <c r="C11229" s="545" t="s">
        <v>216</v>
      </c>
      <c r="D11229" s="546"/>
      <c r="E11229" s="171" t="str">
        <f t="shared" si="175"/>
        <v>1900</v>
      </c>
      <c r="F11229" s="547">
        <v>0</v>
      </c>
      <c r="G11229" s="548">
        <v>0</v>
      </c>
      <c r="H11229" s="547">
        <v>0</v>
      </c>
      <c r="I11229" s="545" t="s">
        <v>12980</v>
      </c>
      <c r="J11229" s="545"/>
      <c r="K11229" s="545" t="s">
        <v>20031</v>
      </c>
      <c r="L11229" s="545" t="s">
        <v>13413</v>
      </c>
      <c r="M11229" s="548" t="s">
        <v>13758</v>
      </c>
      <c r="N11229" s="545" t="s">
        <v>13413</v>
      </c>
      <c r="O11229" s="545" t="s">
        <v>13413</v>
      </c>
      <c r="P11229" s="549">
        <v>8900</v>
      </c>
      <c r="Q11229" s="549">
        <v>1</v>
      </c>
      <c r="R11229" s="549">
        <v>54</v>
      </c>
      <c r="S11229" s="548"/>
      <c r="T11229" s="548"/>
      <c r="U11229" s="99"/>
    </row>
    <row r="11230" spans="1:21" ht="19.5" customHeight="1">
      <c r="A11230" s="545">
        <v>106213</v>
      </c>
      <c r="B11230" s="545" t="s">
        <v>4029</v>
      </c>
      <c r="C11230" s="545" t="s">
        <v>216</v>
      </c>
      <c r="D11230" s="546"/>
      <c r="E11230" s="171" t="str">
        <f t="shared" si="175"/>
        <v>1900</v>
      </c>
      <c r="F11230" s="547">
        <v>0</v>
      </c>
      <c r="G11230" s="548">
        <v>0</v>
      </c>
      <c r="H11230" s="547">
        <v>0</v>
      </c>
      <c r="I11230" s="545" t="s">
        <v>12980</v>
      </c>
      <c r="J11230" s="545"/>
      <c r="K11230" s="545" t="s">
        <v>13413</v>
      </c>
      <c r="L11230" s="545" t="s">
        <v>13413</v>
      </c>
      <c r="M11230" s="548" t="s">
        <v>13758</v>
      </c>
      <c r="N11230" s="545" t="s">
        <v>13413</v>
      </c>
      <c r="O11230" s="545" t="s">
        <v>13413</v>
      </c>
      <c r="P11230" s="549">
        <v>8901</v>
      </c>
      <c r="Q11230" s="549">
        <v>1</v>
      </c>
      <c r="R11230" s="549">
        <v>54</v>
      </c>
      <c r="S11230" s="548"/>
      <c r="T11230" s="548"/>
      <c r="U11230" s="99"/>
    </row>
    <row r="11231" spans="1:21" ht="19.5" customHeight="1">
      <c r="A11231" s="545">
        <v>106214</v>
      </c>
      <c r="B11231" s="545" t="s">
        <v>4031</v>
      </c>
      <c r="C11231" s="545" t="s">
        <v>216</v>
      </c>
      <c r="D11231" s="546"/>
      <c r="E11231" s="171" t="str">
        <f t="shared" si="175"/>
        <v>1900</v>
      </c>
      <c r="F11231" s="547">
        <v>0</v>
      </c>
      <c r="G11231" s="548">
        <v>0</v>
      </c>
      <c r="H11231" s="547">
        <v>0</v>
      </c>
      <c r="I11231" s="545" t="s">
        <v>12980</v>
      </c>
      <c r="J11231" s="545"/>
      <c r="K11231" s="545" t="s">
        <v>13413</v>
      </c>
      <c r="L11231" s="545" t="s">
        <v>13413</v>
      </c>
      <c r="M11231" s="548" t="s">
        <v>13758</v>
      </c>
      <c r="N11231" s="545" t="s">
        <v>13413</v>
      </c>
      <c r="O11231" s="545" t="s">
        <v>13413</v>
      </c>
      <c r="P11231" s="549">
        <v>8902</v>
      </c>
      <c r="Q11231" s="549">
        <v>1</v>
      </c>
      <c r="R11231" s="549">
        <v>54</v>
      </c>
      <c r="S11231" s="548"/>
      <c r="T11231" s="548"/>
      <c r="U11231" s="99"/>
    </row>
    <row r="11232" spans="1:21" ht="19.5" customHeight="1">
      <c r="A11232" s="545">
        <v>106215</v>
      </c>
      <c r="B11232" s="545" t="s">
        <v>9450</v>
      </c>
      <c r="C11232" s="545" t="s">
        <v>216</v>
      </c>
      <c r="D11232" s="546"/>
      <c r="E11232" s="171" t="str">
        <f t="shared" si="175"/>
        <v>1900</v>
      </c>
      <c r="F11232" s="547">
        <v>0</v>
      </c>
      <c r="G11232" s="548">
        <v>0</v>
      </c>
      <c r="H11232" s="547">
        <v>0</v>
      </c>
      <c r="I11232" s="545" t="s">
        <v>12980</v>
      </c>
      <c r="J11232" s="545"/>
      <c r="K11232" s="545" t="s">
        <v>13413</v>
      </c>
      <c r="L11232" s="545" t="s">
        <v>13413</v>
      </c>
      <c r="M11232" s="548" t="s">
        <v>13758</v>
      </c>
      <c r="N11232" s="545" t="s">
        <v>13413</v>
      </c>
      <c r="O11232" s="545" t="s">
        <v>13413</v>
      </c>
      <c r="P11232" s="549">
        <v>8903</v>
      </c>
      <c r="Q11232" s="549">
        <v>1</v>
      </c>
      <c r="R11232" s="549">
        <v>54</v>
      </c>
      <c r="S11232" s="548"/>
      <c r="T11232" s="548"/>
      <c r="U11232" s="99"/>
    </row>
    <row r="11233" spans="1:21" ht="19.5" customHeight="1">
      <c r="A11233" s="545">
        <v>106216</v>
      </c>
      <c r="B11233" s="545" t="s">
        <v>4032</v>
      </c>
      <c r="C11233" s="545" t="s">
        <v>216</v>
      </c>
      <c r="D11233" s="546"/>
      <c r="E11233" s="171" t="str">
        <f t="shared" si="175"/>
        <v>1900</v>
      </c>
      <c r="F11233" s="547">
        <v>0</v>
      </c>
      <c r="G11233" s="548">
        <v>0</v>
      </c>
      <c r="H11233" s="547">
        <v>0</v>
      </c>
      <c r="I11233" s="545" t="s">
        <v>12980</v>
      </c>
      <c r="J11233" s="545"/>
      <c r="K11233" s="545" t="s">
        <v>13413</v>
      </c>
      <c r="L11233" s="545" t="s">
        <v>13413</v>
      </c>
      <c r="M11233" s="548" t="s">
        <v>13758</v>
      </c>
      <c r="N11233" s="545" t="s">
        <v>13413</v>
      </c>
      <c r="O11233" s="545" t="s">
        <v>13413</v>
      </c>
      <c r="P11233" s="549">
        <v>8904</v>
      </c>
      <c r="Q11233" s="549">
        <v>1</v>
      </c>
      <c r="R11233" s="549">
        <v>54</v>
      </c>
      <c r="S11233" s="548"/>
      <c r="T11233" s="548"/>
      <c r="U11233" s="99"/>
    </row>
    <row r="11234" spans="1:21" ht="19.5" customHeight="1">
      <c r="A11234" s="545">
        <v>106217</v>
      </c>
      <c r="B11234" s="545" t="s">
        <v>7207</v>
      </c>
      <c r="C11234" s="545" t="s">
        <v>216</v>
      </c>
      <c r="D11234" s="546">
        <v>43839</v>
      </c>
      <c r="E11234" s="171" t="str">
        <f t="shared" si="175"/>
        <v>2020</v>
      </c>
      <c r="F11234" s="547">
        <v>7304.01</v>
      </c>
      <c r="G11234" s="548">
        <v>0.19</v>
      </c>
      <c r="H11234" s="547">
        <v>6137.82</v>
      </c>
      <c r="I11234" s="545" t="s">
        <v>12980</v>
      </c>
      <c r="J11234" s="545" t="s">
        <v>13297</v>
      </c>
      <c r="K11234" s="545" t="s">
        <v>13413</v>
      </c>
      <c r="L11234" s="545" t="s">
        <v>13413</v>
      </c>
      <c r="M11234" s="548" t="s">
        <v>13758</v>
      </c>
      <c r="N11234" s="545" t="s">
        <v>13413</v>
      </c>
      <c r="O11234" s="545" t="s">
        <v>13413</v>
      </c>
      <c r="P11234" s="549">
        <v>8905</v>
      </c>
      <c r="Q11234" s="549">
        <v>1</v>
      </c>
      <c r="R11234" s="549">
        <v>54</v>
      </c>
      <c r="S11234" s="548">
        <v>2257</v>
      </c>
      <c r="T11234" s="548"/>
      <c r="U11234" s="99"/>
    </row>
    <row r="11235" spans="1:21" ht="19.5" customHeight="1">
      <c r="A11235" s="545">
        <v>106218</v>
      </c>
      <c r="B11235" s="545" t="s">
        <v>7206</v>
      </c>
      <c r="C11235" s="545" t="s">
        <v>216</v>
      </c>
      <c r="D11235" s="546">
        <v>43839</v>
      </c>
      <c r="E11235" s="171" t="str">
        <f t="shared" si="175"/>
        <v>2020</v>
      </c>
      <c r="F11235" s="547">
        <v>12766</v>
      </c>
      <c r="G11235" s="548">
        <v>0.19</v>
      </c>
      <c r="H11235" s="547">
        <v>10727.73</v>
      </c>
      <c r="I11235" s="545" t="s">
        <v>12980</v>
      </c>
      <c r="J11235" s="545" t="s">
        <v>13297</v>
      </c>
      <c r="K11235" s="545" t="s">
        <v>13413</v>
      </c>
      <c r="L11235" s="545" t="s">
        <v>13413</v>
      </c>
      <c r="M11235" s="548" t="s">
        <v>13758</v>
      </c>
      <c r="N11235" s="545" t="s">
        <v>13413</v>
      </c>
      <c r="O11235" s="545" t="s">
        <v>13413</v>
      </c>
      <c r="P11235" s="549">
        <v>8906</v>
      </c>
      <c r="Q11235" s="549">
        <v>1</v>
      </c>
      <c r="R11235" s="549">
        <v>54</v>
      </c>
      <c r="S11235" s="548">
        <v>2257</v>
      </c>
      <c r="T11235" s="548"/>
      <c r="U11235" s="99"/>
    </row>
    <row r="11236" spans="1:21" ht="19.5" customHeight="1">
      <c r="A11236" s="545">
        <v>106219</v>
      </c>
      <c r="B11236" s="545" t="s">
        <v>4033</v>
      </c>
      <c r="C11236" s="545" t="s">
        <v>216</v>
      </c>
      <c r="D11236" s="546">
        <v>43839</v>
      </c>
      <c r="E11236" s="171" t="str">
        <f t="shared" si="175"/>
        <v>2020</v>
      </c>
      <c r="F11236" s="547">
        <v>17422</v>
      </c>
      <c r="G11236" s="548">
        <v>0.19</v>
      </c>
      <c r="H11236" s="547">
        <v>14640.34</v>
      </c>
      <c r="I11236" s="545" t="s">
        <v>12980</v>
      </c>
      <c r="J11236" s="545" t="s">
        <v>13297</v>
      </c>
      <c r="K11236" s="545" t="s">
        <v>13413</v>
      </c>
      <c r="L11236" s="545" t="s">
        <v>13413</v>
      </c>
      <c r="M11236" s="548" t="s">
        <v>13758</v>
      </c>
      <c r="N11236" s="545" t="s">
        <v>13413</v>
      </c>
      <c r="O11236" s="545" t="s">
        <v>13413</v>
      </c>
      <c r="P11236" s="549">
        <v>8907</v>
      </c>
      <c r="Q11236" s="549">
        <v>1</v>
      </c>
      <c r="R11236" s="549">
        <v>54</v>
      </c>
      <c r="S11236" s="548">
        <v>2257</v>
      </c>
      <c r="T11236" s="548"/>
      <c r="U11236" s="99"/>
    </row>
    <row r="11237" spans="1:21" ht="19.5" customHeight="1">
      <c r="A11237" s="545">
        <v>106220</v>
      </c>
      <c r="B11237" s="545" t="s">
        <v>4034</v>
      </c>
      <c r="C11237" s="545" t="s">
        <v>216</v>
      </c>
      <c r="D11237" s="546">
        <v>43839</v>
      </c>
      <c r="E11237" s="171" t="str">
        <f t="shared" si="175"/>
        <v>2020</v>
      </c>
      <c r="F11237" s="547">
        <v>23219.01</v>
      </c>
      <c r="G11237" s="548">
        <v>0.19</v>
      </c>
      <c r="H11237" s="547">
        <v>19511.77</v>
      </c>
      <c r="I11237" s="545" t="s">
        <v>12980</v>
      </c>
      <c r="J11237" s="545" t="s">
        <v>13297</v>
      </c>
      <c r="K11237" s="545" t="s">
        <v>13413</v>
      </c>
      <c r="L11237" s="545" t="s">
        <v>13413</v>
      </c>
      <c r="M11237" s="548" t="s">
        <v>13758</v>
      </c>
      <c r="N11237" s="545" t="s">
        <v>13413</v>
      </c>
      <c r="O11237" s="545" t="s">
        <v>13413</v>
      </c>
      <c r="P11237" s="549">
        <v>8908</v>
      </c>
      <c r="Q11237" s="549">
        <v>1</v>
      </c>
      <c r="R11237" s="549">
        <v>54</v>
      </c>
      <c r="S11237" s="548">
        <v>2257</v>
      </c>
      <c r="T11237" s="548"/>
      <c r="U11237" s="99"/>
    </row>
    <row r="11238" spans="1:21" ht="19.5" customHeight="1">
      <c r="A11238" s="545">
        <v>106221</v>
      </c>
      <c r="B11238" s="545" t="s">
        <v>7205</v>
      </c>
      <c r="C11238" s="545" t="s">
        <v>216</v>
      </c>
      <c r="D11238" s="546">
        <v>43839</v>
      </c>
      <c r="E11238" s="171" t="str">
        <f t="shared" si="175"/>
        <v>2020</v>
      </c>
      <c r="F11238" s="547">
        <v>38509.99</v>
      </c>
      <c r="G11238" s="548">
        <v>0.19</v>
      </c>
      <c r="H11238" s="547">
        <v>32361.34</v>
      </c>
      <c r="I11238" s="545" t="s">
        <v>12980</v>
      </c>
      <c r="J11238" s="545" t="s">
        <v>13297</v>
      </c>
      <c r="K11238" s="545" t="s">
        <v>13413</v>
      </c>
      <c r="L11238" s="545" t="s">
        <v>13413</v>
      </c>
      <c r="M11238" s="548" t="s">
        <v>13758</v>
      </c>
      <c r="N11238" s="545" t="s">
        <v>13413</v>
      </c>
      <c r="O11238" s="545" t="s">
        <v>13413</v>
      </c>
      <c r="P11238" s="549">
        <v>8909</v>
      </c>
      <c r="Q11238" s="549">
        <v>1</v>
      </c>
      <c r="R11238" s="549">
        <v>54</v>
      </c>
      <c r="S11238" s="548">
        <v>2257</v>
      </c>
      <c r="T11238" s="548"/>
      <c r="U11238" s="99"/>
    </row>
    <row r="11239" spans="1:21" ht="19.5" customHeight="1">
      <c r="A11239" s="545">
        <v>106222</v>
      </c>
      <c r="B11239" s="545" t="s">
        <v>4035</v>
      </c>
      <c r="C11239" s="545" t="s">
        <v>216</v>
      </c>
      <c r="D11239" s="546"/>
      <c r="E11239" s="171" t="str">
        <f t="shared" si="175"/>
        <v>1900</v>
      </c>
      <c r="F11239" s="547">
        <v>0</v>
      </c>
      <c r="G11239" s="548">
        <v>0</v>
      </c>
      <c r="H11239" s="547">
        <v>0</v>
      </c>
      <c r="I11239" s="545" t="s">
        <v>12980</v>
      </c>
      <c r="J11239" s="545"/>
      <c r="K11239" s="545" t="s">
        <v>13413</v>
      </c>
      <c r="L11239" s="545" t="s">
        <v>13413</v>
      </c>
      <c r="M11239" s="548" t="s">
        <v>13758</v>
      </c>
      <c r="N11239" s="545" t="s">
        <v>13413</v>
      </c>
      <c r="O11239" s="545" t="s">
        <v>13413</v>
      </c>
      <c r="P11239" s="549">
        <v>8910</v>
      </c>
      <c r="Q11239" s="549">
        <v>1</v>
      </c>
      <c r="R11239" s="549">
        <v>54</v>
      </c>
      <c r="S11239" s="548"/>
      <c r="T11239" s="548"/>
      <c r="U11239" s="99"/>
    </row>
    <row r="11240" spans="1:21" ht="19.5" customHeight="1">
      <c r="A11240" s="545">
        <v>106223</v>
      </c>
      <c r="B11240" s="545" t="s">
        <v>7179</v>
      </c>
      <c r="C11240" s="545" t="s">
        <v>216</v>
      </c>
      <c r="D11240" s="546">
        <v>43840</v>
      </c>
      <c r="E11240" s="171" t="str">
        <f t="shared" si="175"/>
        <v>2020</v>
      </c>
      <c r="F11240" s="547">
        <v>7797</v>
      </c>
      <c r="G11240" s="548">
        <v>0.19</v>
      </c>
      <c r="H11240" s="547">
        <v>6552.1</v>
      </c>
      <c r="I11240" s="545" t="s">
        <v>12980</v>
      </c>
      <c r="J11240" s="545" t="s">
        <v>13302</v>
      </c>
      <c r="K11240" s="545" t="s">
        <v>13413</v>
      </c>
      <c r="L11240" s="545" t="s">
        <v>13413</v>
      </c>
      <c r="M11240" s="548" t="s">
        <v>13758</v>
      </c>
      <c r="N11240" s="545" t="s">
        <v>13413</v>
      </c>
      <c r="O11240" s="545" t="s">
        <v>13413</v>
      </c>
      <c r="P11240" s="549">
        <v>8911</v>
      </c>
      <c r="Q11240" s="549">
        <v>1</v>
      </c>
      <c r="R11240" s="549">
        <v>54</v>
      </c>
      <c r="S11240" s="548">
        <v>2219</v>
      </c>
      <c r="T11240" s="548"/>
      <c r="U11240" s="99"/>
    </row>
    <row r="11241" spans="1:21" ht="19.5" customHeight="1">
      <c r="A11241" s="545">
        <v>106224</v>
      </c>
      <c r="B11241" s="545" t="s">
        <v>7178</v>
      </c>
      <c r="C11241" s="545" t="s">
        <v>216</v>
      </c>
      <c r="D11241" s="546">
        <v>44592</v>
      </c>
      <c r="E11241" s="171" t="str">
        <f t="shared" si="175"/>
        <v>2022</v>
      </c>
      <c r="F11241" s="547">
        <v>8579</v>
      </c>
      <c r="G11241" s="548">
        <v>0.19</v>
      </c>
      <c r="H11241" s="547">
        <v>7209.24</v>
      </c>
      <c r="I11241" s="545" t="s">
        <v>12980</v>
      </c>
      <c r="J11241" s="545" t="s">
        <v>13302</v>
      </c>
      <c r="K11241" s="545" t="s">
        <v>13413</v>
      </c>
      <c r="L11241" s="545" t="s">
        <v>13413</v>
      </c>
      <c r="M11241" s="548" t="s">
        <v>13758</v>
      </c>
      <c r="N11241" s="545" t="s">
        <v>13413</v>
      </c>
      <c r="O11241" s="545" t="s">
        <v>13413</v>
      </c>
      <c r="P11241" s="549">
        <v>8912</v>
      </c>
      <c r="Q11241" s="549">
        <v>1</v>
      </c>
      <c r="R11241" s="549">
        <v>54</v>
      </c>
      <c r="S11241" s="548">
        <v>2219</v>
      </c>
      <c r="T11241" s="548"/>
      <c r="U11241" s="99"/>
    </row>
    <row r="11242" spans="1:21" ht="19.5" customHeight="1">
      <c r="A11242" s="545">
        <v>106225</v>
      </c>
      <c r="B11242" s="545" t="s">
        <v>7177</v>
      </c>
      <c r="C11242" s="545" t="s">
        <v>216</v>
      </c>
      <c r="D11242" s="546">
        <v>44622</v>
      </c>
      <c r="E11242" s="171" t="str">
        <f t="shared" si="175"/>
        <v>2022</v>
      </c>
      <c r="F11242" s="547">
        <v>9854</v>
      </c>
      <c r="G11242" s="548">
        <v>0.19</v>
      </c>
      <c r="H11242" s="547">
        <v>8280.67</v>
      </c>
      <c r="I11242" s="545" t="s">
        <v>12980</v>
      </c>
      <c r="J11242" s="545" t="s">
        <v>13297</v>
      </c>
      <c r="K11242" s="545" t="s">
        <v>13413</v>
      </c>
      <c r="L11242" s="545" t="s">
        <v>13413</v>
      </c>
      <c r="M11242" s="548" t="s">
        <v>13758</v>
      </c>
      <c r="N11242" s="545" t="s">
        <v>13413</v>
      </c>
      <c r="O11242" s="545" t="s">
        <v>13413</v>
      </c>
      <c r="P11242" s="549">
        <v>8913</v>
      </c>
      <c r="Q11242" s="549">
        <v>1</v>
      </c>
      <c r="R11242" s="549">
        <v>54</v>
      </c>
      <c r="S11242" s="548">
        <v>2257</v>
      </c>
      <c r="T11242" s="548"/>
      <c r="U11242" s="99"/>
    </row>
    <row r="11243" spans="1:21" ht="19.5" customHeight="1">
      <c r="A11243" s="545">
        <v>106226</v>
      </c>
      <c r="B11243" s="545" t="s">
        <v>7176</v>
      </c>
      <c r="C11243" s="545" t="s">
        <v>216</v>
      </c>
      <c r="D11243" s="546">
        <v>44622</v>
      </c>
      <c r="E11243" s="171" t="str">
        <f t="shared" si="175"/>
        <v>2022</v>
      </c>
      <c r="F11243" s="547">
        <v>12468</v>
      </c>
      <c r="G11243" s="548">
        <v>0.19</v>
      </c>
      <c r="H11243" s="547">
        <v>10477.31</v>
      </c>
      <c r="I11243" s="545" t="s">
        <v>12980</v>
      </c>
      <c r="J11243" s="545" t="s">
        <v>13297</v>
      </c>
      <c r="K11243" s="545" t="s">
        <v>13413</v>
      </c>
      <c r="L11243" s="545" t="s">
        <v>13413</v>
      </c>
      <c r="M11243" s="548" t="s">
        <v>13758</v>
      </c>
      <c r="N11243" s="545" t="s">
        <v>13413</v>
      </c>
      <c r="O11243" s="545" t="s">
        <v>13413</v>
      </c>
      <c r="P11243" s="549">
        <v>8914</v>
      </c>
      <c r="Q11243" s="549">
        <v>1</v>
      </c>
      <c r="R11243" s="549">
        <v>54</v>
      </c>
      <c r="S11243" s="548">
        <v>2257</v>
      </c>
      <c r="T11243" s="548"/>
      <c r="U11243" s="99"/>
    </row>
    <row r="11244" spans="1:21" ht="19.5" customHeight="1">
      <c r="A11244" s="545">
        <v>106227</v>
      </c>
      <c r="B11244" s="545" t="s">
        <v>7175</v>
      </c>
      <c r="C11244" s="545" t="s">
        <v>216</v>
      </c>
      <c r="D11244" s="546">
        <v>43840</v>
      </c>
      <c r="E11244" s="171" t="str">
        <f t="shared" si="175"/>
        <v>2020</v>
      </c>
      <c r="F11244" s="547">
        <v>14392</v>
      </c>
      <c r="G11244" s="548">
        <v>0.19</v>
      </c>
      <c r="H11244" s="547">
        <v>12094.12</v>
      </c>
      <c r="I11244" s="545" t="s">
        <v>12980</v>
      </c>
      <c r="J11244" s="545" t="s">
        <v>13302</v>
      </c>
      <c r="K11244" s="545" t="s">
        <v>13413</v>
      </c>
      <c r="L11244" s="545" t="s">
        <v>13413</v>
      </c>
      <c r="M11244" s="548" t="s">
        <v>13758</v>
      </c>
      <c r="N11244" s="545" t="s">
        <v>13413</v>
      </c>
      <c r="O11244" s="545" t="s">
        <v>13413</v>
      </c>
      <c r="P11244" s="549">
        <v>8915</v>
      </c>
      <c r="Q11244" s="549">
        <v>1</v>
      </c>
      <c r="R11244" s="549">
        <v>54</v>
      </c>
      <c r="S11244" s="548">
        <v>2219</v>
      </c>
      <c r="T11244" s="548"/>
      <c r="U11244" s="99"/>
    </row>
    <row r="11245" spans="1:21" ht="19.5" customHeight="1">
      <c r="A11245" s="545">
        <v>106228</v>
      </c>
      <c r="B11245" s="545" t="s">
        <v>9449</v>
      </c>
      <c r="C11245" s="545" t="s">
        <v>216</v>
      </c>
      <c r="D11245" s="546"/>
      <c r="E11245" s="171" t="str">
        <f t="shared" si="175"/>
        <v>1900</v>
      </c>
      <c r="F11245" s="547">
        <v>0</v>
      </c>
      <c r="G11245" s="548">
        <v>0</v>
      </c>
      <c r="H11245" s="547">
        <v>0</v>
      </c>
      <c r="I11245" s="545" t="s">
        <v>12980</v>
      </c>
      <c r="J11245" s="545"/>
      <c r="K11245" s="545" t="s">
        <v>13413</v>
      </c>
      <c r="L11245" s="545" t="s">
        <v>13413</v>
      </c>
      <c r="M11245" s="548" t="s">
        <v>13758</v>
      </c>
      <c r="N11245" s="545" t="s">
        <v>13413</v>
      </c>
      <c r="O11245" s="545" t="s">
        <v>13413</v>
      </c>
      <c r="P11245" s="549">
        <v>8916</v>
      </c>
      <c r="Q11245" s="549">
        <v>1</v>
      </c>
      <c r="R11245" s="549">
        <v>54</v>
      </c>
      <c r="S11245" s="548"/>
      <c r="T11245" s="548"/>
      <c r="U11245" s="99"/>
    </row>
    <row r="11246" spans="1:21" ht="19.5" customHeight="1">
      <c r="A11246" s="545">
        <v>106229</v>
      </c>
      <c r="B11246" s="545" t="s">
        <v>4017</v>
      </c>
      <c r="C11246" s="545" t="s">
        <v>216</v>
      </c>
      <c r="D11246" s="546">
        <v>43850</v>
      </c>
      <c r="E11246" s="171" t="str">
        <f t="shared" si="175"/>
        <v>2020</v>
      </c>
      <c r="F11246" s="547">
        <v>7658</v>
      </c>
      <c r="G11246" s="548">
        <v>0.19</v>
      </c>
      <c r="H11246" s="547">
        <v>6435.29</v>
      </c>
      <c r="I11246" s="545" t="s">
        <v>12980</v>
      </c>
      <c r="J11246" s="545" t="s">
        <v>13296</v>
      </c>
      <c r="K11246" s="545" t="s">
        <v>13413</v>
      </c>
      <c r="L11246" s="545" t="s">
        <v>13413</v>
      </c>
      <c r="M11246" s="548" t="s">
        <v>13758</v>
      </c>
      <c r="N11246" s="545" t="s">
        <v>13413</v>
      </c>
      <c r="O11246" s="545" t="s">
        <v>13413</v>
      </c>
      <c r="P11246" s="549">
        <v>8917</v>
      </c>
      <c r="Q11246" s="549">
        <v>1</v>
      </c>
      <c r="R11246" s="549">
        <v>54</v>
      </c>
      <c r="S11246" s="548">
        <v>2218</v>
      </c>
      <c r="T11246" s="548"/>
      <c r="U11246" s="99"/>
    </row>
    <row r="11247" spans="1:21" ht="19.5" customHeight="1">
      <c r="A11247" s="545">
        <v>106230</v>
      </c>
      <c r="B11247" s="545" t="s">
        <v>4019</v>
      </c>
      <c r="C11247" s="545" t="s">
        <v>216</v>
      </c>
      <c r="D11247" s="546">
        <v>43850</v>
      </c>
      <c r="E11247" s="171" t="str">
        <f t="shared" si="175"/>
        <v>2020</v>
      </c>
      <c r="F11247" s="547">
        <v>11956</v>
      </c>
      <c r="G11247" s="548">
        <v>0.19</v>
      </c>
      <c r="H11247" s="547">
        <v>10047.06</v>
      </c>
      <c r="I11247" s="545" t="s">
        <v>12980</v>
      </c>
      <c r="J11247" s="545" t="s">
        <v>13298</v>
      </c>
      <c r="K11247" s="545" t="s">
        <v>13413</v>
      </c>
      <c r="L11247" s="545" t="s">
        <v>13413</v>
      </c>
      <c r="M11247" s="548" t="s">
        <v>13758</v>
      </c>
      <c r="N11247" s="545" t="s">
        <v>13413</v>
      </c>
      <c r="O11247" s="545" t="s">
        <v>13413</v>
      </c>
      <c r="P11247" s="549">
        <v>8918</v>
      </c>
      <c r="Q11247" s="549">
        <v>1</v>
      </c>
      <c r="R11247" s="549">
        <v>54</v>
      </c>
      <c r="S11247" s="548">
        <v>1012</v>
      </c>
      <c r="T11247" s="548"/>
      <c r="U11247" s="99"/>
    </row>
    <row r="11248" spans="1:21" ht="19.5" customHeight="1">
      <c r="A11248" s="545">
        <v>106231</v>
      </c>
      <c r="B11248" s="545" t="s">
        <v>4018</v>
      </c>
      <c r="C11248" s="545" t="s">
        <v>216</v>
      </c>
      <c r="D11248" s="546">
        <v>43850</v>
      </c>
      <c r="E11248" s="171" t="str">
        <f t="shared" si="175"/>
        <v>2020</v>
      </c>
      <c r="F11248" s="547">
        <v>17850</v>
      </c>
      <c r="G11248" s="548">
        <v>0.19</v>
      </c>
      <c r="H11248" s="547">
        <v>15000</v>
      </c>
      <c r="I11248" s="545" t="s">
        <v>12980</v>
      </c>
      <c r="J11248" s="545" t="s">
        <v>13296</v>
      </c>
      <c r="K11248" s="545" t="s">
        <v>13413</v>
      </c>
      <c r="L11248" s="545" t="s">
        <v>13413</v>
      </c>
      <c r="M11248" s="548" t="s">
        <v>13758</v>
      </c>
      <c r="N11248" s="545" t="s">
        <v>13413</v>
      </c>
      <c r="O11248" s="545" t="s">
        <v>13413</v>
      </c>
      <c r="P11248" s="549">
        <v>8919</v>
      </c>
      <c r="Q11248" s="549">
        <v>1</v>
      </c>
      <c r="R11248" s="549">
        <v>54</v>
      </c>
      <c r="S11248" s="548">
        <v>2218</v>
      </c>
      <c r="T11248" s="548"/>
      <c r="U11248" s="99"/>
    </row>
    <row r="11249" spans="1:21" ht="19.5" customHeight="1">
      <c r="A11249" s="545">
        <v>106232</v>
      </c>
      <c r="B11249" s="545" t="s">
        <v>4020</v>
      </c>
      <c r="C11249" s="545" t="s">
        <v>216</v>
      </c>
      <c r="D11249" s="546">
        <v>43850</v>
      </c>
      <c r="E11249" s="171" t="str">
        <f t="shared" si="175"/>
        <v>2020</v>
      </c>
      <c r="F11249" s="547">
        <v>22602</v>
      </c>
      <c r="G11249" s="548">
        <v>0.19</v>
      </c>
      <c r="H11249" s="547">
        <v>18993.28</v>
      </c>
      <c r="I11249" s="545" t="s">
        <v>12980</v>
      </c>
      <c r="J11249" s="545" t="s">
        <v>13298</v>
      </c>
      <c r="K11249" s="545" t="s">
        <v>13413</v>
      </c>
      <c r="L11249" s="545" t="s">
        <v>13413</v>
      </c>
      <c r="M11249" s="548" t="s">
        <v>13758</v>
      </c>
      <c r="N11249" s="545" t="s">
        <v>13413</v>
      </c>
      <c r="O11249" s="545" t="s">
        <v>13413</v>
      </c>
      <c r="P11249" s="549">
        <v>8920</v>
      </c>
      <c r="Q11249" s="549">
        <v>1</v>
      </c>
      <c r="R11249" s="549">
        <v>54</v>
      </c>
      <c r="S11249" s="548">
        <v>1012</v>
      </c>
      <c r="T11249" s="548"/>
      <c r="U11249" s="99"/>
    </row>
    <row r="11250" spans="1:21" ht="19.5" customHeight="1">
      <c r="A11250" s="545">
        <v>106233</v>
      </c>
      <c r="B11250" s="545" t="s">
        <v>4021</v>
      </c>
      <c r="C11250" s="545" t="s">
        <v>216</v>
      </c>
      <c r="D11250" s="546">
        <v>43850</v>
      </c>
      <c r="E11250" s="171" t="str">
        <f t="shared" si="175"/>
        <v>2020</v>
      </c>
      <c r="F11250" s="547">
        <v>30583</v>
      </c>
      <c r="G11250" s="548">
        <v>0.19</v>
      </c>
      <c r="H11250" s="547">
        <v>25700</v>
      </c>
      <c r="I11250" s="545" t="s">
        <v>12980</v>
      </c>
      <c r="J11250" s="545" t="s">
        <v>13296</v>
      </c>
      <c r="K11250" s="545" t="s">
        <v>13413</v>
      </c>
      <c r="L11250" s="545" t="s">
        <v>13413</v>
      </c>
      <c r="M11250" s="548" t="s">
        <v>13758</v>
      </c>
      <c r="N11250" s="545" t="s">
        <v>13413</v>
      </c>
      <c r="O11250" s="545" t="s">
        <v>13413</v>
      </c>
      <c r="P11250" s="549">
        <v>8921</v>
      </c>
      <c r="Q11250" s="549">
        <v>1</v>
      </c>
      <c r="R11250" s="549">
        <v>54</v>
      </c>
      <c r="S11250" s="548">
        <v>2218</v>
      </c>
      <c r="T11250" s="548"/>
      <c r="U11250" s="99"/>
    </row>
    <row r="11251" spans="1:21" ht="19.5" customHeight="1">
      <c r="A11251" s="545">
        <v>106234</v>
      </c>
      <c r="B11251" s="545" t="s">
        <v>4022</v>
      </c>
      <c r="C11251" s="545" t="s">
        <v>216</v>
      </c>
      <c r="D11251" s="546"/>
      <c r="E11251" s="171" t="str">
        <f t="shared" si="175"/>
        <v>1900</v>
      </c>
      <c r="F11251" s="547">
        <v>0</v>
      </c>
      <c r="G11251" s="548">
        <v>0</v>
      </c>
      <c r="H11251" s="547">
        <v>0</v>
      </c>
      <c r="I11251" s="545" t="s">
        <v>12980</v>
      </c>
      <c r="J11251" s="545"/>
      <c r="K11251" s="545" t="s">
        <v>13413</v>
      </c>
      <c r="L11251" s="545" t="s">
        <v>13413</v>
      </c>
      <c r="M11251" s="548" t="s">
        <v>13758</v>
      </c>
      <c r="N11251" s="545" t="s">
        <v>13413</v>
      </c>
      <c r="O11251" s="545" t="s">
        <v>13413</v>
      </c>
      <c r="P11251" s="549">
        <v>8922</v>
      </c>
      <c r="Q11251" s="549">
        <v>1</v>
      </c>
      <c r="R11251" s="549">
        <v>54</v>
      </c>
      <c r="S11251" s="548"/>
      <c r="T11251" s="548"/>
      <c r="U11251" s="99"/>
    </row>
    <row r="11252" spans="1:21" ht="19.5" customHeight="1">
      <c r="A11252" s="545">
        <v>106235</v>
      </c>
      <c r="B11252" s="545" t="s">
        <v>7470</v>
      </c>
      <c r="C11252" s="545" t="s">
        <v>216</v>
      </c>
      <c r="D11252" s="546">
        <v>43738</v>
      </c>
      <c r="E11252" s="171" t="str">
        <f t="shared" si="175"/>
        <v>2019</v>
      </c>
      <c r="F11252" s="547">
        <v>3499</v>
      </c>
      <c r="G11252" s="548">
        <v>0.19</v>
      </c>
      <c r="H11252" s="547">
        <v>2940.34</v>
      </c>
      <c r="I11252" s="545" t="s">
        <v>12980</v>
      </c>
      <c r="J11252" s="545" t="s">
        <v>13302</v>
      </c>
      <c r="K11252" s="545" t="s">
        <v>13413</v>
      </c>
      <c r="L11252" s="545" t="s">
        <v>13413</v>
      </c>
      <c r="M11252" s="548" t="s">
        <v>13758</v>
      </c>
      <c r="N11252" s="545" t="s">
        <v>13413</v>
      </c>
      <c r="O11252" s="545" t="s">
        <v>13413</v>
      </c>
      <c r="P11252" s="549">
        <v>8923</v>
      </c>
      <c r="Q11252" s="549">
        <v>1</v>
      </c>
      <c r="R11252" s="549">
        <v>54</v>
      </c>
      <c r="S11252" s="548">
        <v>2219</v>
      </c>
      <c r="T11252" s="548"/>
      <c r="U11252" s="99"/>
    </row>
    <row r="11253" spans="1:21" ht="19.5" customHeight="1">
      <c r="A11253" s="545">
        <v>106236</v>
      </c>
      <c r="B11253" s="545" t="s">
        <v>9448</v>
      </c>
      <c r="C11253" s="545" t="s">
        <v>216</v>
      </c>
      <c r="D11253" s="546"/>
      <c r="E11253" s="171" t="str">
        <f t="shared" si="175"/>
        <v>1900</v>
      </c>
      <c r="F11253" s="547">
        <v>0</v>
      </c>
      <c r="G11253" s="548">
        <v>0</v>
      </c>
      <c r="H11253" s="547">
        <v>0</v>
      </c>
      <c r="I11253" s="545" t="s">
        <v>12980</v>
      </c>
      <c r="J11253" s="545"/>
      <c r="K11253" s="545" t="s">
        <v>13413</v>
      </c>
      <c r="L11253" s="545" t="s">
        <v>13413</v>
      </c>
      <c r="M11253" s="548" t="s">
        <v>13758</v>
      </c>
      <c r="N11253" s="545" t="s">
        <v>13413</v>
      </c>
      <c r="O11253" s="545" t="s">
        <v>13413</v>
      </c>
      <c r="P11253" s="549">
        <v>8924</v>
      </c>
      <c r="Q11253" s="549">
        <v>1</v>
      </c>
      <c r="R11253" s="549">
        <v>54</v>
      </c>
      <c r="S11253" s="548"/>
      <c r="T11253" s="548"/>
      <c r="U11253" s="99"/>
    </row>
    <row r="11254" spans="1:21" ht="19.5" customHeight="1">
      <c r="A11254" s="545">
        <v>106237</v>
      </c>
      <c r="B11254" s="545" t="s">
        <v>4037</v>
      </c>
      <c r="C11254" s="545" t="s">
        <v>216</v>
      </c>
      <c r="D11254" s="546">
        <v>43738</v>
      </c>
      <c r="E11254" s="171" t="str">
        <f t="shared" si="175"/>
        <v>2019</v>
      </c>
      <c r="F11254" s="547">
        <v>2202</v>
      </c>
      <c r="G11254" s="548">
        <v>0.19</v>
      </c>
      <c r="H11254" s="547">
        <v>1850.42</v>
      </c>
      <c r="I11254" s="545" t="s">
        <v>12980</v>
      </c>
      <c r="J11254" s="545" t="s">
        <v>13299</v>
      </c>
      <c r="K11254" s="545" t="s">
        <v>13413</v>
      </c>
      <c r="L11254" s="545" t="s">
        <v>13413</v>
      </c>
      <c r="M11254" s="548" t="s">
        <v>13758</v>
      </c>
      <c r="N11254" s="545" t="s">
        <v>13413</v>
      </c>
      <c r="O11254" s="545" t="s">
        <v>13413</v>
      </c>
      <c r="P11254" s="549">
        <v>8925</v>
      </c>
      <c r="Q11254" s="549">
        <v>1</v>
      </c>
      <c r="R11254" s="549">
        <v>54</v>
      </c>
      <c r="S11254" s="548">
        <v>443</v>
      </c>
      <c r="T11254" s="548"/>
      <c r="U11254" s="99"/>
    </row>
    <row r="11255" spans="1:21" ht="19.5" customHeight="1">
      <c r="A11255" s="545">
        <v>106238</v>
      </c>
      <c r="B11255" s="545" t="s">
        <v>4036</v>
      </c>
      <c r="C11255" s="545" t="s">
        <v>216</v>
      </c>
      <c r="D11255" s="546"/>
      <c r="E11255" s="171" t="str">
        <f t="shared" si="175"/>
        <v>1900</v>
      </c>
      <c r="F11255" s="547">
        <v>0</v>
      </c>
      <c r="G11255" s="548">
        <v>0</v>
      </c>
      <c r="H11255" s="547">
        <v>0</v>
      </c>
      <c r="I11255" s="545" t="s">
        <v>12980</v>
      </c>
      <c r="J11255" s="545"/>
      <c r="K11255" s="545" t="s">
        <v>13413</v>
      </c>
      <c r="L11255" s="545" t="s">
        <v>13413</v>
      </c>
      <c r="M11255" s="548" t="s">
        <v>13758</v>
      </c>
      <c r="N11255" s="545" t="s">
        <v>13413</v>
      </c>
      <c r="O11255" s="545" t="s">
        <v>13413</v>
      </c>
      <c r="P11255" s="549">
        <v>8926</v>
      </c>
      <c r="Q11255" s="549">
        <v>1</v>
      </c>
      <c r="R11255" s="549">
        <v>54</v>
      </c>
      <c r="S11255" s="548"/>
      <c r="T11255" s="548"/>
      <c r="U11255" s="99"/>
    </row>
    <row r="11256" spans="1:21" ht="19.5" customHeight="1">
      <c r="A11256" s="545">
        <v>106239</v>
      </c>
      <c r="B11256" s="545" t="s">
        <v>4038</v>
      </c>
      <c r="C11256" s="545" t="s">
        <v>216</v>
      </c>
      <c r="D11256" s="546"/>
      <c r="E11256" s="171" t="str">
        <f t="shared" si="175"/>
        <v>1900</v>
      </c>
      <c r="F11256" s="547">
        <v>0</v>
      </c>
      <c r="G11256" s="548">
        <v>0</v>
      </c>
      <c r="H11256" s="547">
        <v>0</v>
      </c>
      <c r="I11256" s="545" t="s">
        <v>12980</v>
      </c>
      <c r="J11256" s="545"/>
      <c r="K11256" s="545" t="s">
        <v>13413</v>
      </c>
      <c r="L11256" s="545" t="s">
        <v>13413</v>
      </c>
      <c r="M11256" s="548" t="s">
        <v>13758</v>
      </c>
      <c r="N11256" s="545" t="s">
        <v>13413</v>
      </c>
      <c r="O11256" s="545" t="s">
        <v>13413</v>
      </c>
      <c r="P11256" s="549">
        <v>8927</v>
      </c>
      <c r="Q11256" s="549">
        <v>1</v>
      </c>
      <c r="R11256" s="549">
        <v>54</v>
      </c>
      <c r="S11256" s="548"/>
      <c r="T11256" s="548"/>
      <c r="U11256" s="99"/>
    </row>
    <row r="11257" spans="1:21" ht="19.5" customHeight="1">
      <c r="A11257" s="545">
        <v>106240</v>
      </c>
      <c r="B11257" s="545" t="s">
        <v>4030</v>
      </c>
      <c r="C11257" s="545" t="s">
        <v>216</v>
      </c>
      <c r="D11257" s="546">
        <v>43580</v>
      </c>
      <c r="E11257" s="171" t="str">
        <f t="shared" si="175"/>
        <v>2019</v>
      </c>
      <c r="F11257" s="547">
        <v>1118.01</v>
      </c>
      <c r="G11257" s="548">
        <v>0.19</v>
      </c>
      <c r="H11257" s="547">
        <v>939.5</v>
      </c>
      <c r="I11257" s="545" t="s">
        <v>12980</v>
      </c>
      <c r="J11257" s="545" t="s">
        <v>13298</v>
      </c>
      <c r="K11257" s="545" t="s">
        <v>13413</v>
      </c>
      <c r="L11257" s="545" t="s">
        <v>13413</v>
      </c>
      <c r="M11257" s="548" t="s">
        <v>13758</v>
      </c>
      <c r="N11257" s="545" t="s">
        <v>13413</v>
      </c>
      <c r="O11257" s="545" t="s">
        <v>13413</v>
      </c>
      <c r="P11257" s="549">
        <v>8928</v>
      </c>
      <c r="Q11257" s="549">
        <v>1</v>
      </c>
      <c r="R11257" s="549">
        <v>54</v>
      </c>
      <c r="S11257" s="548">
        <v>1012</v>
      </c>
      <c r="T11257" s="548"/>
      <c r="U11257" s="99"/>
    </row>
    <row r="11258" spans="1:21" ht="19.5" customHeight="1">
      <c r="A11258" s="545">
        <v>106241</v>
      </c>
      <c r="B11258" s="545" t="s">
        <v>9447</v>
      </c>
      <c r="C11258" s="545" t="s">
        <v>216</v>
      </c>
      <c r="D11258" s="546"/>
      <c r="E11258" s="171" t="str">
        <f t="shared" si="175"/>
        <v>1900</v>
      </c>
      <c r="F11258" s="547">
        <v>0</v>
      </c>
      <c r="G11258" s="548">
        <v>0</v>
      </c>
      <c r="H11258" s="547">
        <v>0</v>
      </c>
      <c r="I11258" s="545" t="s">
        <v>12980</v>
      </c>
      <c r="J11258" s="545"/>
      <c r="K11258" s="545" t="s">
        <v>13413</v>
      </c>
      <c r="L11258" s="545" t="s">
        <v>13413</v>
      </c>
      <c r="M11258" s="548" t="s">
        <v>13758</v>
      </c>
      <c r="N11258" s="545" t="s">
        <v>13413</v>
      </c>
      <c r="O11258" s="545" t="s">
        <v>13413</v>
      </c>
      <c r="P11258" s="549">
        <v>8929</v>
      </c>
      <c r="Q11258" s="549">
        <v>1</v>
      </c>
      <c r="R11258" s="549">
        <v>54</v>
      </c>
      <c r="S11258" s="548"/>
      <c r="T11258" s="548"/>
      <c r="U11258" s="99"/>
    </row>
    <row r="11259" spans="1:21" ht="19.5" customHeight="1">
      <c r="A11259" s="545">
        <v>106242</v>
      </c>
      <c r="B11259" s="545" t="s">
        <v>9446</v>
      </c>
      <c r="C11259" s="545" t="s">
        <v>216</v>
      </c>
      <c r="D11259" s="546"/>
      <c r="E11259" s="171" t="str">
        <f t="shared" si="175"/>
        <v>1900</v>
      </c>
      <c r="F11259" s="547">
        <v>0</v>
      </c>
      <c r="G11259" s="548">
        <v>0</v>
      </c>
      <c r="H11259" s="547">
        <v>0</v>
      </c>
      <c r="I11259" s="545" t="s">
        <v>12980</v>
      </c>
      <c r="J11259" s="545"/>
      <c r="K11259" s="545" t="s">
        <v>13413</v>
      </c>
      <c r="L11259" s="545" t="s">
        <v>13413</v>
      </c>
      <c r="M11259" s="548" t="s">
        <v>13758</v>
      </c>
      <c r="N11259" s="545" t="s">
        <v>13413</v>
      </c>
      <c r="O11259" s="545" t="s">
        <v>13413</v>
      </c>
      <c r="P11259" s="549">
        <v>8930</v>
      </c>
      <c r="Q11259" s="549">
        <v>1</v>
      </c>
      <c r="R11259" s="549">
        <v>54</v>
      </c>
      <c r="S11259" s="548"/>
      <c r="T11259" s="548"/>
      <c r="U11259" s="99"/>
    </row>
    <row r="11260" spans="1:21" ht="19.5" customHeight="1">
      <c r="A11260" s="545">
        <v>106243</v>
      </c>
      <c r="B11260" s="545" t="s">
        <v>9445</v>
      </c>
      <c r="C11260" s="545" t="s">
        <v>216</v>
      </c>
      <c r="D11260" s="546"/>
      <c r="E11260" s="171" t="str">
        <f t="shared" si="175"/>
        <v>1900</v>
      </c>
      <c r="F11260" s="547">
        <v>0</v>
      </c>
      <c r="G11260" s="548">
        <v>0</v>
      </c>
      <c r="H11260" s="547">
        <v>0</v>
      </c>
      <c r="I11260" s="545" t="s">
        <v>12980</v>
      </c>
      <c r="J11260" s="545"/>
      <c r="K11260" s="545" t="s">
        <v>13413</v>
      </c>
      <c r="L11260" s="545" t="s">
        <v>13413</v>
      </c>
      <c r="M11260" s="548" t="s">
        <v>13758</v>
      </c>
      <c r="N11260" s="545" t="s">
        <v>13413</v>
      </c>
      <c r="O11260" s="545" t="s">
        <v>13413</v>
      </c>
      <c r="P11260" s="549">
        <v>8931</v>
      </c>
      <c r="Q11260" s="549">
        <v>1</v>
      </c>
      <c r="R11260" s="549">
        <v>54</v>
      </c>
      <c r="S11260" s="548"/>
      <c r="T11260" s="548"/>
      <c r="U11260" s="99"/>
    </row>
    <row r="11261" spans="1:21" ht="19.5" customHeight="1">
      <c r="A11261" s="545">
        <v>106244</v>
      </c>
      <c r="B11261" s="545" t="s">
        <v>4028</v>
      </c>
      <c r="C11261" s="545" t="s">
        <v>216</v>
      </c>
      <c r="D11261" s="546"/>
      <c r="E11261" s="171" t="str">
        <f t="shared" si="175"/>
        <v>1900</v>
      </c>
      <c r="F11261" s="547">
        <v>0</v>
      </c>
      <c r="G11261" s="548">
        <v>0</v>
      </c>
      <c r="H11261" s="547">
        <v>0</v>
      </c>
      <c r="I11261" s="545" t="s">
        <v>12980</v>
      </c>
      <c r="J11261" s="545"/>
      <c r="K11261" s="545" t="s">
        <v>13413</v>
      </c>
      <c r="L11261" s="545" t="s">
        <v>13413</v>
      </c>
      <c r="M11261" s="548" t="s">
        <v>13758</v>
      </c>
      <c r="N11261" s="545" t="s">
        <v>13413</v>
      </c>
      <c r="O11261" s="545" t="s">
        <v>13413</v>
      </c>
      <c r="P11261" s="549">
        <v>8932</v>
      </c>
      <c r="Q11261" s="549">
        <v>1</v>
      </c>
      <c r="R11261" s="549">
        <v>54</v>
      </c>
      <c r="S11261" s="548"/>
      <c r="T11261" s="548"/>
      <c r="U11261" s="99"/>
    </row>
    <row r="11262" spans="1:21" ht="19.5" customHeight="1">
      <c r="A11262" s="545">
        <v>106245</v>
      </c>
      <c r="B11262" s="545" t="s">
        <v>8002</v>
      </c>
      <c r="C11262" s="545" t="s">
        <v>216</v>
      </c>
      <c r="D11262" s="546">
        <v>43556</v>
      </c>
      <c r="E11262" s="171" t="str">
        <f t="shared" si="175"/>
        <v>2019</v>
      </c>
      <c r="F11262" s="547">
        <v>4165</v>
      </c>
      <c r="G11262" s="548">
        <v>0.19</v>
      </c>
      <c r="H11262" s="547">
        <v>3500</v>
      </c>
      <c r="I11262" s="545" t="s">
        <v>12980</v>
      </c>
      <c r="J11262" s="545" t="s">
        <v>13301</v>
      </c>
      <c r="K11262" s="545" t="s">
        <v>13413</v>
      </c>
      <c r="L11262" s="545" t="s">
        <v>13413</v>
      </c>
      <c r="M11262" s="548" t="s">
        <v>13758</v>
      </c>
      <c r="N11262" s="545" t="s">
        <v>13413</v>
      </c>
      <c r="O11262" s="545" t="s">
        <v>13413</v>
      </c>
      <c r="P11262" s="549">
        <v>8933</v>
      </c>
      <c r="Q11262" s="549">
        <v>1</v>
      </c>
      <c r="R11262" s="549">
        <v>54</v>
      </c>
      <c r="S11262" s="548">
        <v>2221</v>
      </c>
      <c r="T11262" s="548"/>
      <c r="U11262" s="99"/>
    </row>
    <row r="11263" spans="1:21" ht="19.5" customHeight="1">
      <c r="A11263" s="545">
        <v>106246</v>
      </c>
      <c r="B11263" s="545" t="s">
        <v>8001</v>
      </c>
      <c r="C11263" s="545" t="s">
        <v>216</v>
      </c>
      <c r="D11263" s="546">
        <v>43556</v>
      </c>
      <c r="E11263" s="171" t="str">
        <f t="shared" si="175"/>
        <v>2019</v>
      </c>
      <c r="F11263" s="547">
        <v>21870</v>
      </c>
      <c r="G11263" s="548">
        <v>0.19</v>
      </c>
      <c r="H11263" s="547">
        <v>18378.150000000001</v>
      </c>
      <c r="I11263" s="545" t="s">
        <v>12980</v>
      </c>
      <c r="J11263" s="545" t="s">
        <v>13298</v>
      </c>
      <c r="K11263" s="545" t="s">
        <v>13413</v>
      </c>
      <c r="L11263" s="545" t="s">
        <v>13413</v>
      </c>
      <c r="M11263" s="548" t="s">
        <v>13758</v>
      </c>
      <c r="N11263" s="545" t="s">
        <v>13413</v>
      </c>
      <c r="O11263" s="545" t="s">
        <v>13413</v>
      </c>
      <c r="P11263" s="549">
        <v>8934</v>
      </c>
      <c r="Q11263" s="549">
        <v>1</v>
      </c>
      <c r="R11263" s="549">
        <v>54</v>
      </c>
      <c r="S11263" s="548">
        <v>1012</v>
      </c>
      <c r="T11263" s="548"/>
      <c r="U11263" s="99"/>
    </row>
    <row r="11264" spans="1:21" ht="19.5" customHeight="1">
      <c r="A11264" s="545">
        <v>106247</v>
      </c>
      <c r="B11264" s="545" t="s">
        <v>8000</v>
      </c>
      <c r="C11264" s="545" t="s">
        <v>216</v>
      </c>
      <c r="D11264" s="546">
        <v>43556</v>
      </c>
      <c r="E11264" s="171" t="str">
        <f t="shared" si="175"/>
        <v>2019</v>
      </c>
      <c r="F11264" s="547">
        <v>21714</v>
      </c>
      <c r="G11264" s="548">
        <v>0.19</v>
      </c>
      <c r="H11264" s="547">
        <v>18247.060000000001</v>
      </c>
      <c r="I11264" s="545" t="s">
        <v>12980</v>
      </c>
      <c r="J11264" s="545" t="s">
        <v>13298</v>
      </c>
      <c r="K11264" s="545" t="s">
        <v>13413</v>
      </c>
      <c r="L11264" s="545" t="s">
        <v>13413</v>
      </c>
      <c r="M11264" s="548" t="s">
        <v>13758</v>
      </c>
      <c r="N11264" s="545" t="s">
        <v>13413</v>
      </c>
      <c r="O11264" s="545" t="s">
        <v>13413</v>
      </c>
      <c r="P11264" s="549">
        <v>8935</v>
      </c>
      <c r="Q11264" s="549">
        <v>1</v>
      </c>
      <c r="R11264" s="549">
        <v>54</v>
      </c>
      <c r="S11264" s="548">
        <v>1012</v>
      </c>
      <c r="T11264" s="548"/>
      <c r="U11264" s="99"/>
    </row>
    <row r="11265" spans="1:21" ht="19.5" customHeight="1">
      <c r="A11265" s="545">
        <v>106248</v>
      </c>
      <c r="B11265" s="545" t="s">
        <v>4015</v>
      </c>
      <c r="C11265" s="545" t="s">
        <v>216</v>
      </c>
      <c r="D11265" s="546"/>
      <c r="E11265" s="171" t="str">
        <f t="shared" si="175"/>
        <v>1900</v>
      </c>
      <c r="F11265" s="547">
        <v>0</v>
      </c>
      <c r="G11265" s="548">
        <v>0</v>
      </c>
      <c r="H11265" s="547">
        <v>0</v>
      </c>
      <c r="I11265" s="545" t="s">
        <v>12980</v>
      </c>
      <c r="J11265" s="545"/>
      <c r="K11265" s="545" t="s">
        <v>13413</v>
      </c>
      <c r="L11265" s="545" t="s">
        <v>13413</v>
      </c>
      <c r="M11265" s="548" t="s">
        <v>13758</v>
      </c>
      <c r="N11265" s="545" t="s">
        <v>13413</v>
      </c>
      <c r="O11265" s="545" t="s">
        <v>13413</v>
      </c>
      <c r="P11265" s="549">
        <v>8936</v>
      </c>
      <c r="Q11265" s="549">
        <v>1</v>
      </c>
      <c r="R11265" s="549">
        <v>54</v>
      </c>
      <c r="S11265" s="548"/>
      <c r="T11265" s="548"/>
      <c r="U11265" s="99"/>
    </row>
    <row r="11266" spans="1:21" ht="19.5" customHeight="1">
      <c r="A11266" s="545">
        <v>106249</v>
      </c>
      <c r="B11266" s="545" t="s">
        <v>4016</v>
      </c>
      <c r="C11266" s="545" t="s">
        <v>216</v>
      </c>
      <c r="D11266" s="546"/>
      <c r="E11266" s="171" t="str">
        <f t="shared" si="175"/>
        <v>1900</v>
      </c>
      <c r="F11266" s="547">
        <v>0</v>
      </c>
      <c r="G11266" s="548">
        <v>0</v>
      </c>
      <c r="H11266" s="547">
        <v>0</v>
      </c>
      <c r="I11266" s="545" t="s">
        <v>12980</v>
      </c>
      <c r="J11266" s="545"/>
      <c r="K11266" s="545" t="s">
        <v>13413</v>
      </c>
      <c r="L11266" s="545" t="s">
        <v>13413</v>
      </c>
      <c r="M11266" s="548" t="s">
        <v>13758</v>
      </c>
      <c r="N11266" s="545" t="s">
        <v>13413</v>
      </c>
      <c r="O11266" s="545" t="s">
        <v>13413</v>
      </c>
      <c r="P11266" s="549">
        <v>8937</v>
      </c>
      <c r="Q11266" s="549">
        <v>1</v>
      </c>
      <c r="R11266" s="549">
        <v>54</v>
      </c>
      <c r="S11266" s="548"/>
      <c r="T11266" s="548"/>
      <c r="U11266" s="99"/>
    </row>
    <row r="11267" spans="1:21" ht="19.5" customHeight="1">
      <c r="A11267" s="545">
        <v>106250</v>
      </c>
      <c r="B11267" s="545" t="s">
        <v>4039</v>
      </c>
      <c r="C11267" s="545" t="s">
        <v>216</v>
      </c>
      <c r="D11267" s="546"/>
      <c r="E11267" s="171" t="str">
        <f t="shared" si="175"/>
        <v>1900</v>
      </c>
      <c r="F11267" s="547">
        <v>0</v>
      </c>
      <c r="G11267" s="548">
        <v>0</v>
      </c>
      <c r="H11267" s="547">
        <v>0</v>
      </c>
      <c r="I11267" s="545" t="s">
        <v>12980</v>
      </c>
      <c r="J11267" s="545"/>
      <c r="K11267" s="545" t="s">
        <v>13413</v>
      </c>
      <c r="L11267" s="545" t="s">
        <v>13413</v>
      </c>
      <c r="M11267" s="548" t="s">
        <v>13758</v>
      </c>
      <c r="N11267" s="545" t="s">
        <v>13413</v>
      </c>
      <c r="O11267" s="545" t="s">
        <v>13413</v>
      </c>
      <c r="P11267" s="549">
        <v>8938</v>
      </c>
      <c r="Q11267" s="549">
        <v>1</v>
      </c>
      <c r="R11267" s="549">
        <v>54</v>
      </c>
      <c r="S11267" s="548"/>
      <c r="T11267" s="548"/>
      <c r="U11267" s="99"/>
    </row>
    <row r="11268" spans="1:21" ht="19.5" customHeight="1">
      <c r="A11268" s="545">
        <v>106251</v>
      </c>
      <c r="B11268" s="545" t="s">
        <v>4023</v>
      </c>
      <c r="C11268" s="545" t="s">
        <v>216</v>
      </c>
      <c r="D11268" s="546">
        <v>43850</v>
      </c>
      <c r="E11268" s="171" t="str">
        <f t="shared" ref="E11268:E11331" si="176">TEXT(D11268,"YYYY")</f>
        <v>2020</v>
      </c>
      <c r="F11268" s="547">
        <v>7700</v>
      </c>
      <c r="G11268" s="548">
        <v>0.19</v>
      </c>
      <c r="H11268" s="547">
        <v>6470.59</v>
      </c>
      <c r="I11268" s="545" t="s">
        <v>12980</v>
      </c>
      <c r="J11268" s="545" t="s">
        <v>13302</v>
      </c>
      <c r="K11268" s="545" t="s">
        <v>13413</v>
      </c>
      <c r="L11268" s="545" t="s">
        <v>13413</v>
      </c>
      <c r="M11268" s="548" t="s">
        <v>13758</v>
      </c>
      <c r="N11268" s="545" t="s">
        <v>13413</v>
      </c>
      <c r="O11268" s="545" t="s">
        <v>13413</v>
      </c>
      <c r="P11268" s="549">
        <v>8939</v>
      </c>
      <c r="Q11268" s="549">
        <v>1</v>
      </c>
      <c r="R11268" s="549">
        <v>54</v>
      </c>
      <c r="S11268" s="548">
        <v>2219</v>
      </c>
      <c r="T11268" s="548"/>
      <c r="U11268" s="99"/>
    </row>
    <row r="11269" spans="1:21" ht="19.5" customHeight="1">
      <c r="A11269" s="545">
        <v>106252</v>
      </c>
      <c r="B11269" s="545" t="s">
        <v>4024</v>
      </c>
      <c r="C11269" s="545" t="s">
        <v>216</v>
      </c>
      <c r="D11269" s="546"/>
      <c r="E11269" s="171" t="str">
        <f t="shared" si="176"/>
        <v>1900</v>
      </c>
      <c r="F11269" s="547">
        <v>0</v>
      </c>
      <c r="G11269" s="548">
        <v>0</v>
      </c>
      <c r="H11269" s="547">
        <v>0</v>
      </c>
      <c r="I11269" s="545" t="s">
        <v>12980</v>
      </c>
      <c r="J11269" s="545"/>
      <c r="K11269" s="545" t="s">
        <v>20032</v>
      </c>
      <c r="L11269" s="545" t="s">
        <v>13413</v>
      </c>
      <c r="M11269" s="548" t="s">
        <v>13758</v>
      </c>
      <c r="N11269" s="545" t="s">
        <v>13413</v>
      </c>
      <c r="O11269" s="545" t="s">
        <v>13413</v>
      </c>
      <c r="P11269" s="549">
        <v>8940</v>
      </c>
      <c r="Q11269" s="549">
        <v>1</v>
      </c>
      <c r="R11269" s="549">
        <v>54</v>
      </c>
      <c r="S11269" s="548"/>
      <c r="T11269" s="548"/>
      <c r="U11269" s="99"/>
    </row>
    <row r="11270" spans="1:21" ht="19.5" customHeight="1">
      <c r="A11270" s="545">
        <v>106253</v>
      </c>
      <c r="B11270" s="545" t="s">
        <v>4025</v>
      </c>
      <c r="C11270" s="545" t="s">
        <v>216</v>
      </c>
      <c r="D11270" s="546">
        <v>43850</v>
      </c>
      <c r="E11270" s="171" t="str">
        <f t="shared" si="176"/>
        <v>2020</v>
      </c>
      <c r="F11270" s="547">
        <v>9044</v>
      </c>
      <c r="G11270" s="548">
        <v>0.19</v>
      </c>
      <c r="H11270" s="547">
        <v>7600</v>
      </c>
      <c r="I11270" s="545" t="s">
        <v>12980</v>
      </c>
      <c r="J11270" s="545" t="s">
        <v>13296</v>
      </c>
      <c r="K11270" s="545" t="s">
        <v>13413</v>
      </c>
      <c r="L11270" s="545" t="s">
        <v>13413</v>
      </c>
      <c r="M11270" s="548" t="s">
        <v>13758</v>
      </c>
      <c r="N11270" s="545" t="s">
        <v>13413</v>
      </c>
      <c r="O11270" s="545" t="s">
        <v>13413</v>
      </c>
      <c r="P11270" s="549">
        <v>8941</v>
      </c>
      <c r="Q11270" s="549">
        <v>1</v>
      </c>
      <c r="R11270" s="549">
        <v>54</v>
      </c>
      <c r="S11270" s="548">
        <v>2218</v>
      </c>
      <c r="T11270" s="548"/>
      <c r="U11270" s="99"/>
    </row>
    <row r="11271" spans="1:21" ht="19.5" customHeight="1">
      <c r="A11271" s="545">
        <v>106254</v>
      </c>
      <c r="B11271" s="545" t="s">
        <v>4026</v>
      </c>
      <c r="C11271" s="545" t="s">
        <v>216</v>
      </c>
      <c r="D11271" s="546">
        <v>43844</v>
      </c>
      <c r="E11271" s="171" t="str">
        <f t="shared" si="176"/>
        <v>2020</v>
      </c>
      <c r="F11271" s="547">
        <v>8314.5300000000007</v>
      </c>
      <c r="G11271" s="548">
        <v>0.19</v>
      </c>
      <c r="H11271" s="547">
        <v>6987</v>
      </c>
      <c r="I11271" s="545" t="s">
        <v>12980</v>
      </c>
      <c r="J11271" s="545" t="s">
        <v>13297</v>
      </c>
      <c r="K11271" s="545" t="s">
        <v>13413</v>
      </c>
      <c r="L11271" s="545" t="s">
        <v>13413</v>
      </c>
      <c r="M11271" s="548" t="s">
        <v>13758</v>
      </c>
      <c r="N11271" s="545" t="s">
        <v>13413</v>
      </c>
      <c r="O11271" s="545" t="s">
        <v>13413</v>
      </c>
      <c r="P11271" s="549">
        <v>8942</v>
      </c>
      <c r="Q11271" s="549">
        <v>1</v>
      </c>
      <c r="R11271" s="549">
        <v>54</v>
      </c>
      <c r="S11271" s="548">
        <v>2257</v>
      </c>
      <c r="T11271" s="548"/>
      <c r="U11271" s="99"/>
    </row>
    <row r="11272" spans="1:21" ht="19.5" customHeight="1">
      <c r="A11272" s="545">
        <v>106255</v>
      </c>
      <c r="B11272" s="545" t="s">
        <v>4027</v>
      </c>
      <c r="C11272" s="545" t="s">
        <v>216</v>
      </c>
      <c r="D11272" s="546">
        <v>43844</v>
      </c>
      <c r="E11272" s="171" t="str">
        <f t="shared" si="176"/>
        <v>2020</v>
      </c>
      <c r="F11272" s="547">
        <v>9685.41</v>
      </c>
      <c r="G11272" s="548">
        <v>0.19</v>
      </c>
      <c r="H11272" s="547">
        <v>8139</v>
      </c>
      <c r="I11272" s="545" t="s">
        <v>12980</v>
      </c>
      <c r="J11272" s="545" t="s">
        <v>13297</v>
      </c>
      <c r="K11272" s="545" t="s">
        <v>13413</v>
      </c>
      <c r="L11272" s="545" t="s">
        <v>13413</v>
      </c>
      <c r="M11272" s="548" t="s">
        <v>13758</v>
      </c>
      <c r="N11272" s="545" t="s">
        <v>13413</v>
      </c>
      <c r="O11272" s="545" t="s">
        <v>13413</v>
      </c>
      <c r="P11272" s="549">
        <v>8943</v>
      </c>
      <c r="Q11272" s="549">
        <v>1</v>
      </c>
      <c r="R11272" s="549">
        <v>54</v>
      </c>
      <c r="S11272" s="548">
        <v>2257</v>
      </c>
      <c r="T11272" s="548"/>
      <c r="U11272" s="99"/>
    </row>
    <row r="11273" spans="1:21" ht="19.5" customHeight="1">
      <c r="A11273" s="545">
        <v>106256</v>
      </c>
      <c r="B11273" s="545" t="s">
        <v>2502</v>
      </c>
      <c r="C11273" s="545" t="s">
        <v>216</v>
      </c>
      <c r="D11273" s="546"/>
      <c r="E11273" s="171" t="str">
        <f t="shared" si="176"/>
        <v>1900</v>
      </c>
      <c r="F11273" s="547">
        <v>0</v>
      </c>
      <c r="G11273" s="548">
        <v>0</v>
      </c>
      <c r="H11273" s="547">
        <v>0</v>
      </c>
      <c r="I11273" s="545" t="s">
        <v>12642</v>
      </c>
      <c r="J11273" s="545"/>
      <c r="K11273" s="545" t="s">
        <v>13413</v>
      </c>
      <c r="L11273" s="545" t="s">
        <v>13413</v>
      </c>
      <c r="M11273" s="548" t="s">
        <v>13758</v>
      </c>
      <c r="N11273" s="545" t="s">
        <v>13413</v>
      </c>
      <c r="O11273" s="545" t="s">
        <v>13413</v>
      </c>
      <c r="P11273" s="549">
        <v>8944</v>
      </c>
      <c r="Q11273" s="549">
        <v>1</v>
      </c>
      <c r="R11273" s="549">
        <v>135</v>
      </c>
      <c r="S11273" s="548"/>
      <c r="T11273" s="548"/>
      <c r="U11273" s="99"/>
    </row>
    <row r="11274" spans="1:21" ht="19.5" customHeight="1">
      <c r="A11274" s="545">
        <v>106257</v>
      </c>
      <c r="B11274" s="545" t="s">
        <v>2501</v>
      </c>
      <c r="C11274" s="545" t="s">
        <v>216</v>
      </c>
      <c r="D11274" s="546"/>
      <c r="E11274" s="171" t="str">
        <f t="shared" si="176"/>
        <v>1900</v>
      </c>
      <c r="F11274" s="547">
        <v>0</v>
      </c>
      <c r="G11274" s="548">
        <v>0</v>
      </c>
      <c r="H11274" s="547">
        <v>0</v>
      </c>
      <c r="I11274" s="545" t="s">
        <v>12642</v>
      </c>
      <c r="J11274" s="545"/>
      <c r="K11274" s="545" t="s">
        <v>13413</v>
      </c>
      <c r="L11274" s="545" t="s">
        <v>13413</v>
      </c>
      <c r="M11274" s="548" t="s">
        <v>13758</v>
      </c>
      <c r="N11274" s="545" t="s">
        <v>13413</v>
      </c>
      <c r="O11274" s="545" t="s">
        <v>13413</v>
      </c>
      <c r="P11274" s="549">
        <v>8945</v>
      </c>
      <c r="Q11274" s="549">
        <v>1</v>
      </c>
      <c r="R11274" s="549">
        <v>135</v>
      </c>
      <c r="S11274" s="548"/>
      <c r="T11274" s="548"/>
      <c r="U11274" s="99"/>
    </row>
    <row r="11275" spans="1:21" ht="19.5" customHeight="1">
      <c r="A11275" s="545">
        <v>106258</v>
      </c>
      <c r="B11275" s="545" t="s">
        <v>7999</v>
      </c>
      <c r="C11275" s="545" t="s">
        <v>216</v>
      </c>
      <c r="D11275" s="546">
        <v>43556</v>
      </c>
      <c r="E11275" s="171" t="str">
        <f t="shared" si="176"/>
        <v>2019</v>
      </c>
      <c r="F11275" s="547">
        <v>1495</v>
      </c>
      <c r="G11275" s="548">
        <v>0.19</v>
      </c>
      <c r="H11275" s="547">
        <v>1256.3</v>
      </c>
      <c r="I11275" s="545" t="s">
        <v>12642</v>
      </c>
      <c r="J11275" s="545" t="s">
        <v>13302</v>
      </c>
      <c r="K11275" s="545" t="s">
        <v>13413</v>
      </c>
      <c r="L11275" s="545" t="s">
        <v>13413</v>
      </c>
      <c r="M11275" s="548" t="s">
        <v>13758</v>
      </c>
      <c r="N11275" s="545" t="s">
        <v>13413</v>
      </c>
      <c r="O11275" s="545" t="s">
        <v>13413</v>
      </c>
      <c r="P11275" s="549">
        <v>8946</v>
      </c>
      <c r="Q11275" s="549">
        <v>1</v>
      </c>
      <c r="R11275" s="549">
        <v>135</v>
      </c>
      <c r="S11275" s="548">
        <v>2219</v>
      </c>
      <c r="T11275" s="548"/>
      <c r="U11275" s="99"/>
    </row>
    <row r="11276" spans="1:21" ht="19.5" customHeight="1">
      <c r="A11276" s="545">
        <v>106259</v>
      </c>
      <c r="B11276" s="545" t="s">
        <v>7998</v>
      </c>
      <c r="C11276" s="545" t="s">
        <v>216</v>
      </c>
      <c r="D11276" s="546">
        <v>43556</v>
      </c>
      <c r="E11276" s="171" t="str">
        <f t="shared" si="176"/>
        <v>2019</v>
      </c>
      <c r="F11276" s="547">
        <v>1360</v>
      </c>
      <c r="G11276" s="548">
        <v>0.19</v>
      </c>
      <c r="H11276" s="547">
        <v>1142.8599999999999</v>
      </c>
      <c r="I11276" s="545" t="s">
        <v>12642</v>
      </c>
      <c r="J11276" s="545" t="s">
        <v>13302</v>
      </c>
      <c r="K11276" s="545" t="s">
        <v>13413</v>
      </c>
      <c r="L11276" s="545" t="s">
        <v>13413</v>
      </c>
      <c r="M11276" s="548" t="s">
        <v>13758</v>
      </c>
      <c r="N11276" s="545" t="s">
        <v>13413</v>
      </c>
      <c r="O11276" s="545" t="s">
        <v>13413</v>
      </c>
      <c r="P11276" s="549">
        <v>8947</v>
      </c>
      <c r="Q11276" s="549">
        <v>1</v>
      </c>
      <c r="R11276" s="549">
        <v>135</v>
      </c>
      <c r="S11276" s="548">
        <v>2219</v>
      </c>
      <c r="T11276" s="548"/>
      <c r="U11276" s="99"/>
    </row>
    <row r="11277" spans="1:21" ht="19.5" customHeight="1">
      <c r="A11277" s="545">
        <v>106260</v>
      </c>
      <c r="B11277" s="545" t="s">
        <v>6928</v>
      </c>
      <c r="C11277" s="545" t="s">
        <v>216</v>
      </c>
      <c r="D11277" s="546">
        <v>43843</v>
      </c>
      <c r="E11277" s="171" t="str">
        <f t="shared" si="176"/>
        <v>2020</v>
      </c>
      <c r="F11277" s="547">
        <v>1577</v>
      </c>
      <c r="G11277" s="548">
        <v>0.19</v>
      </c>
      <c r="H11277" s="547">
        <v>1325.21</v>
      </c>
      <c r="I11277" s="545" t="s">
        <v>12642</v>
      </c>
      <c r="J11277" s="545" t="s">
        <v>13297</v>
      </c>
      <c r="K11277" s="545" t="s">
        <v>13413</v>
      </c>
      <c r="L11277" s="545" t="s">
        <v>13413</v>
      </c>
      <c r="M11277" s="548" t="s">
        <v>13758</v>
      </c>
      <c r="N11277" s="545" t="s">
        <v>13413</v>
      </c>
      <c r="O11277" s="545" t="s">
        <v>13413</v>
      </c>
      <c r="P11277" s="549">
        <v>8948</v>
      </c>
      <c r="Q11277" s="549">
        <v>1</v>
      </c>
      <c r="R11277" s="549">
        <v>135</v>
      </c>
      <c r="S11277" s="548">
        <v>2257</v>
      </c>
      <c r="T11277" s="548"/>
      <c r="U11277" s="99"/>
    </row>
    <row r="11278" spans="1:21" ht="19.5" customHeight="1">
      <c r="A11278" s="545">
        <v>106261</v>
      </c>
      <c r="B11278" s="545" t="s">
        <v>6927</v>
      </c>
      <c r="C11278" s="545" t="s">
        <v>216</v>
      </c>
      <c r="D11278" s="546">
        <v>43843</v>
      </c>
      <c r="E11278" s="171" t="str">
        <f t="shared" si="176"/>
        <v>2020</v>
      </c>
      <c r="F11278" s="547">
        <v>1612</v>
      </c>
      <c r="G11278" s="548">
        <v>0.19</v>
      </c>
      <c r="H11278" s="547">
        <v>1354.62</v>
      </c>
      <c r="I11278" s="545" t="s">
        <v>12642</v>
      </c>
      <c r="J11278" s="545" t="s">
        <v>13297</v>
      </c>
      <c r="K11278" s="545" t="s">
        <v>13413</v>
      </c>
      <c r="L11278" s="545" t="s">
        <v>13413</v>
      </c>
      <c r="M11278" s="548" t="s">
        <v>13758</v>
      </c>
      <c r="N11278" s="545" t="s">
        <v>13413</v>
      </c>
      <c r="O11278" s="545" t="s">
        <v>13413</v>
      </c>
      <c r="P11278" s="549">
        <v>8949</v>
      </c>
      <c r="Q11278" s="549">
        <v>1</v>
      </c>
      <c r="R11278" s="549">
        <v>135</v>
      </c>
      <c r="S11278" s="548">
        <v>2257</v>
      </c>
      <c r="T11278" s="548"/>
      <c r="U11278" s="99"/>
    </row>
    <row r="11279" spans="1:21" ht="19.5" customHeight="1">
      <c r="A11279" s="545">
        <v>106262</v>
      </c>
      <c r="B11279" s="545" t="s">
        <v>6926</v>
      </c>
      <c r="C11279" s="545" t="s">
        <v>216</v>
      </c>
      <c r="D11279" s="546">
        <v>43843</v>
      </c>
      <c r="E11279" s="171" t="str">
        <f t="shared" si="176"/>
        <v>2020</v>
      </c>
      <c r="F11279" s="547">
        <v>2279</v>
      </c>
      <c r="G11279" s="548">
        <v>0.19</v>
      </c>
      <c r="H11279" s="547">
        <v>1915.13</v>
      </c>
      <c r="I11279" s="545" t="s">
        <v>12642</v>
      </c>
      <c r="J11279" s="545" t="s">
        <v>13297</v>
      </c>
      <c r="K11279" s="545" t="s">
        <v>13413</v>
      </c>
      <c r="L11279" s="545" t="s">
        <v>13413</v>
      </c>
      <c r="M11279" s="548" t="s">
        <v>13758</v>
      </c>
      <c r="N11279" s="545" t="s">
        <v>13413</v>
      </c>
      <c r="O11279" s="545" t="s">
        <v>13413</v>
      </c>
      <c r="P11279" s="549">
        <v>8950</v>
      </c>
      <c r="Q11279" s="549">
        <v>1</v>
      </c>
      <c r="R11279" s="549">
        <v>135</v>
      </c>
      <c r="S11279" s="548">
        <v>2257</v>
      </c>
      <c r="T11279" s="548"/>
      <c r="U11279" s="99"/>
    </row>
    <row r="11280" spans="1:21" ht="19.5" customHeight="1">
      <c r="A11280" s="545">
        <v>106263</v>
      </c>
      <c r="B11280" s="545" t="s">
        <v>6925</v>
      </c>
      <c r="C11280" s="545" t="s">
        <v>216</v>
      </c>
      <c r="D11280" s="546">
        <v>43843</v>
      </c>
      <c r="E11280" s="171" t="str">
        <f t="shared" si="176"/>
        <v>2020</v>
      </c>
      <c r="F11280" s="547">
        <v>3741</v>
      </c>
      <c r="G11280" s="548">
        <v>0.19</v>
      </c>
      <c r="H11280" s="547">
        <v>3143.7</v>
      </c>
      <c r="I11280" s="545" t="s">
        <v>12642</v>
      </c>
      <c r="J11280" s="545" t="s">
        <v>13297</v>
      </c>
      <c r="K11280" s="545" t="s">
        <v>13413</v>
      </c>
      <c r="L11280" s="545" t="s">
        <v>13413</v>
      </c>
      <c r="M11280" s="548" t="s">
        <v>13758</v>
      </c>
      <c r="N11280" s="545" t="s">
        <v>13413</v>
      </c>
      <c r="O11280" s="545" t="s">
        <v>13413</v>
      </c>
      <c r="P11280" s="549">
        <v>8951</v>
      </c>
      <c r="Q11280" s="549">
        <v>1</v>
      </c>
      <c r="R11280" s="549">
        <v>135</v>
      </c>
      <c r="S11280" s="548">
        <v>2257</v>
      </c>
      <c r="T11280" s="548"/>
      <c r="U11280" s="99"/>
    </row>
    <row r="11281" spans="1:21" ht="19.5" customHeight="1">
      <c r="A11281" s="545">
        <v>106264</v>
      </c>
      <c r="B11281" s="545" t="s">
        <v>6924</v>
      </c>
      <c r="C11281" s="545" t="s">
        <v>216</v>
      </c>
      <c r="D11281" s="546">
        <v>43843</v>
      </c>
      <c r="E11281" s="171" t="str">
        <f t="shared" si="176"/>
        <v>2020</v>
      </c>
      <c r="F11281" s="547">
        <v>6601</v>
      </c>
      <c r="G11281" s="548">
        <v>0.19</v>
      </c>
      <c r="H11281" s="547">
        <v>5547.06</v>
      </c>
      <c r="I11281" s="545" t="s">
        <v>12642</v>
      </c>
      <c r="J11281" s="545" t="s">
        <v>13297</v>
      </c>
      <c r="K11281" s="545" t="s">
        <v>13413</v>
      </c>
      <c r="L11281" s="545" t="s">
        <v>13413</v>
      </c>
      <c r="M11281" s="548" t="s">
        <v>13758</v>
      </c>
      <c r="N11281" s="545" t="s">
        <v>13413</v>
      </c>
      <c r="O11281" s="545" t="s">
        <v>13413</v>
      </c>
      <c r="P11281" s="549">
        <v>8952</v>
      </c>
      <c r="Q11281" s="549">
        <v>1</v>
      </c>
      <c r="R11281" s="549">
        <v>135</v>
      </c>
      <c r="S11281" s="548">
        <v>2257</v>
      </c>
      <c r="T11281" s="548"/>
      <c r="U11281" s="99"/>
    </row>
    <row r="11282" spans="1:21" ht="19.5" customHeight="1">
      <c r="A11282" s="545">
        <v>106265</v>
      </c>
      <c r="B11282" s="545" t="s">
        <v>9444</v>
      </c>
      <c r="C11282" s="545" t="s">
        <v>216</v>
      </c>
      <c r="D11282" s="546"/>
      <c r="E11282" s="171" t="str">
        <f t="shared" si="176"/>
        <v>1900</v>
      </c>
      <c r="F11282" s="547">
        <v>0</v>
      </c>
      <c r="G11282" s="548">
        <v>0</v>
      </c>
      <c r="H11282" s="547">
        <v>0</v>
      </c>
      <c r="I11282" s="545" t="s">
        <v>12642</v>
      </c>
      <c r="J11282" s="545"/>
      <c r="K11282" s="545" t="s">
        <v>13413</v>
      </c>
      <c r="L11282" s="545" t="s">
        <v>13413</v>
      </c>
      <c r="M11282" s="548" t="s">
        <v>13758</v>
      </c>
      <c r="N11282" s="545" t="s">
        <v>13413</v>
      </c>
      <c r="O11282" s="545" t="s">
        <v>13413</v>
      </c>
      <c r="P11282" s="549">
        <v>8953</v>
      </c>
      <c r="Q11282" s="549">
        <v>1</v>
      </c>
      <c r="R11282" s="549">
        <v>135</v>
      </c>
      <c r="S11282" s="548"/>
      <c r="T11282" s="548"/>
      <c r="U11282" s="99"/>
    </row>
    <row r="11283" spans="1:21" ht="19.5" customHeight="1">
      <c r="A11283" s="545">
        <v>106266</v>
      </c>
      <c r="B11283" s="545" t="s">
        <v>9443</v>
      </c>
      <c r="C11283" s="545" t="s">
        <v>216</v>
      </c>
      <c r="D11283" s="546"/>
      <c r="E11283" s="171" t="str">
        <f t="shared" si="176"/>
        <v>1900</v>
      </c>
      <c r="F11283" s="547">
        <v>0</v>
      </c>
      <c r="G11283" s="548">
        <v>0</v>
      </c>
      <c r="H11283" s="547">
        <v>0</v>
      </c>
      <c r="I11283" s="545" t="s">
        <v>12642</v>
      </c>
      <c r="J11283" s="545"/>
      <c r="K11283" s="545" t="s">
        <v>13413</v>
      </c>
      <c r="L11283" s="545" t="s">
        <v>13413</v>
      </c>
      <c r="M11283" s="548" t="s">
        <v>13758</v>
      </c>
      <c r="N11283" s="545" t="s">
        <v>13413</v>
      </c>
      <c r="O11283" s="545" t="s">
        <v>13413</v>
      </c>
      <c r="P11283" s="549">
        <v>8954</v>
      </c>
      <c r="Q11283" s="549">
        <v>1</v>
      </c>
      <c r="R11283" s="549">
        <v>135</v>
      </c>
      <c r="S11283" s="548"/>
      <c r="T11283" s="548"/>
      <c r="U11283" s="99"/>
    </row>
    <row r="11284" spans="1:21" ht="19.5" customHeight="1">
      <c r="A11284" s="545">
        <v>106267</v>
      </c>
      <c r="B11284" s="545" t="s">
        <v>7204</v>
      </c>
      <c r="C11284" s="545" t="s">
        <v>216</v>
      </c>
      <c r="D11284" s="546">
        <v>43839</v>
      </c>
      <c r="E11284" s="171" t="str">
        <f t="shared" si="176"/>
        <v>2020</v>
      </c>
      <c r="F11284" s="547">
        <v>1462264</v>
      </c>
      <c r="G11284" s="548">
        <v>0.19</v>
      </c>
      <c r="H11284" s="547">
        <v>1228793.28</v>
      </c>
      <c r="I11284" s="545" t="s">
        <v>12642</v>
      </c>
      <c r="J11284" s="545" t="s">
        <v>13297</v>
      </c>
      <c r="K11284" s="545" t="s">
        <v>13413</v>
      </c>
      <c r="L11284" s="545" t="s">
        <v>13413</v>
      </c>
      <c r="M11284" s="548" t="s">
        <v>13758</v>
      </c>
      <c r="N11284" s="545" t="s">
        <v>13413</v>
      </c>
      <c r="O11284" s="545" t="s">
        <v>13413</v>
      </c>
      <c r="P11284" s="549">
        <v>8955</v>
      </c>
      <c r="Q11284" s="549">
        <v>1</v>
      </c>
      <c r="R11284" s="549">
        <v>135</v>
      </c>
      <c r="S11284" s="548">
        <v>2257</v>
      </c>
      <c r="T11284" s="548"/>
      <c r="U11284" s="99"/>
    </row>
    <row r="11285" spans="1:21" ht="19.5" customHeight="1">
      <c r="A11285" s="545">
        <v>106268</v>
      </c>
      <c r="B11285" s="545" t="s">
        <v>2665</v>
      </c>
      <c r="C11285" s="545" t="s">
        <v>216</v>
      </c>
      <c r="D11285" s="546"/>
      <c r="E11285" s="171" t="str">
        <f t="shared" si="176"/>
        <v>1900</v>
      </c>
      <c r="F11285" s="547">
        <v>0</v>
      </c>
      <c r="G11285" s="548">
        <v>0</v>
      </c>
      <c r="H11285" s="547">
        <v>0</v>
      </c>
      <c r="I11285" s="545" t="s">
        <v>12642</v>
      </c>
      <c r="J11285" s="545"/>
      <c r="K11285" s="545" t="s">
        <v>13413</v>
      </c>
      <c r="L11285" s="545" t="s">
        <v>13413</v>
      </c>
      <c r="M11285" s="548" t="s">
        <v>13758</v>
      </c>
      <c r="N11285" s="545" t="s">
        <v>13413</v>
      </c>
      <c r="O11285" s="545" t="s">
        <v>13413</v>
      </c>
      <c r="P11285" s="549">
        <v>8956</v>
      </c>
      <c r="Q11285" s="549">
        <v>1</v>
      </c>
      <c r="R11285" s="549">
        <v>135</v>
      </c>
      <c r="S11285" s="548"/>
      <c r="T11285" s="548"/>
      <c r="U11285" s="99"/>
    </row>
    <row r="11286" spans="1:21" ht="19.5" customHeight="1">
      <c r="A11286" s="545">
        <v>106269</v>
      </c>
      <c r="B11286" s="545" t="s">
        <v>9442</v>
      </c>
      <c r="C11286" s="545" t="s">
        <v>216</v>
      </c>
      <c r="D11286" s="546"/>
      <c r="E11286" s="171" t="str">
        <f t="shared" si="176"/>
        <v>1900</v>
      </c>
      <c r="F11286" s="547">
        <v>0</v>
      </c>
      <c r="G11286" s="548">
        <v>0</v>
      </c>
      <c r="H11286" s="547">
        <v>0</v>
      </c>
      <c r="I11286" s="545" t="s">
        <v>12642</v>
      </c>
      <c r="J11286" s="545"/>
      <c r="K11286" s="545" t="s">
        <v>13413</v>
      </c>
      <c r="L11286" s="545" t="s">
        <v>13413</v>
      </c>
      <c r="M11286" s="548" t="s">
        <v>13758</v>
      </c>
      <c r="N11286" s="545" t="s">
        <v>13413</v>
      </c>
      <c r="O11286" s="545" t="s">
        <v>13413</v>
      </c>
      <c r="P11286" s="549">
        <v>8957</v>
      </c>
      <c r="Q11286" s="549">
        <v>1</v>
      </c>
      <c r="R11286" s="549">
        <v>135</v>
      </c>
      <c r="S11286" s="548"/>
      <c r="T11286" s="548"/>
      <c r="U11286" s="99"/>
    </row>
    <row r="11287" spans="1:21" ht="19.5" customHeight="1">
      <c r="A11287" s="545">
        <v>106270</v>
      </c>
      <c r="B11287" s="545" t="s">
        <v>7363</v>
      </c>
      <c r="C11287" s="545" t="s">
        <v>216</v>
      </c>
      <c r="D11287" s="546">
        <v>43784</v>
      </c>
      <c r="E11287" s="171" t="str">
        <f t="shared" si="176"/>
        <v>2019</v>
      </c>
      <c r="F11287" s="547">
        <v>754793</v>
      </c>
      <c r="G11287" s="548">
        <v>0.19</v>
      </c>
      <c r="H11287" s="547">
        <v>634279.82999999996</v>
      </c>
      <c r="I11287" s="545" t="s">
        <v>12642</v>
      </c>
      <c r="J11287" s="545" t="s">
        <v>13298</v>
      </c>
      <c r="K11287" s="545" t="s">
        <v>13413</v>
      </c>
      <c r="L11287" s="545" t="s">
        <v>13413</v>
      </c>
      <c r="M11287" s="548" t="s">
        <v>13758</v>
      </c>
      <c r="N11287" s="545" t="s">
        <v>13413</v>
      </c>
      <c r="O11287" s="545" t="s">
        <v>13413</v>
      </c>
      <c r="P11287" s="549">
        <v>8958</v>
      </c>
      <c r="Q11287" s="549">
        <v>1</v>
      </c>
      <c r="R11287" s="549">
        <v>135</v>
      </c>
      <c r="S11287" s="548">
        <v>1012</v>
      </c>
      <c r="T11287" s="548"/>
      <c r="U11287" s="99"/>
    </row>
    <row r="11288" spans="1:21" ht="19.5" customHeight="1">
      <c r="A11288" s="545">
        <v>106271</v>
      </c>
      <c r="B11288" s="545" t="s">
        <v>2655</v>
      </c>
      <c r="C11288" s="545" t="s">
        <v>216</v>
      </c>
      <c r="D11288" s="546"/>
      <c r="E11288" s="171" t="str">
        <f t="shared" si="176"/>
        <v>1900</v>
      </c>
      <c r="F11288" s="547">
        <v>0</v>
      </c>
      <c r="G11288" s="548">
        <v>0</v>
      </c>
      <c r="H11288" s="547">
        <v>0</v>
      </c>
      <c r="I11288" s="545" t="s">
        <v>12642</v>
      </c>
      <c r="J11288" s="545"/>
      <c r="K11288" s="545" t="s">
        <v>20033</v>
      </c>
      <c r="L11288" s="545" t="s">
        <v>13413</v>
      </c>
      <c r="M11288" s="548" t="s">
        <v>13758</v>
      </c>
      <c r="N11288" s="545" t="s">
        <v>13413</v>
      </c>
      <c r="O11288" s="545" t="s">
        <v>13413</v>
      </c>
      <c r="P11288" s="549">
        <v>8959</v>
      </c>
      <c r="Q11288" s="549">
        <v>1</v>
      </c>
      <c r="R11288" s="549">
        <v>135</v>
      </c>
      <c r="S11288" s="548"/>
      <c r="T11288" s="548"/>
      <c r="U11288" s="99"/>
    </row>
    <row r="11289" spans="1:21" ht="19.5" customHeight="1">
      <c r="A11289" s="545">
        <v>106272</v>
      </c>
      <c r="B11289" s="545" t="s">
        <v>9441</v>
      </c>
      <c r="C11289" s="545" t="s">
        <v>216</v>
      </c>
      <c r="D11289" s="546"/>
      <c r="E11289" s="171" t="str">
        <f t="shared" si="176"/>
        <v>1900</v>
      </c>
      <c r="F11289" s="547">
        <v>0</v>
      </c>
      <c r="G11289" s="548">
        <v>0</v>
      </c>
      <c r="H11289" s="547">
        <v>0</v>
      </c>
      <c r="I11289" s="545" t="s">
        <v>12642</v>
      </c>
      <c r="J11289" s="545"/>
      <c r="K11289" s="545" t="s">
        <v>13413</v>
      </c>
      <c r="L11289" s="545" t="s">
        <v>13413</v>
      </c>
      <c r="M11289" s="548" t="s">
        <v>13758</v>
      </c>
      <c r="N11289" s="545" t="s">
        <v>13413</v>
      </c>
      <c r="O11289" s="545" t="s">
        <v>13413</v>
      </c>
      <c r="P11289" s="549">
        <v>8960</v>
      </c>
      <c r="Q11289" s="549">
        <v>1</v>
      </c>
      <c r="R11289" s="549">
        <v>135</v>
      </c>
      <c r="S11289" s="548"/>
      <c r="T11289" s="548"/>
      <c r="U11289" s="99"/>
    </row>
    <row r="11290" spans="1:21" ht="19.5" customHeight="1">
      <c r="A11290" s="545">
        <v>106273</v>
      </c>
      <c r="B11290" s="545" t="s">
        <v>9440</v>
      </c>
      <c r="C11290" s="545" t="s">
        <v>216</v>
      </c>
      <c r="D11290" s="546"/>
      <c r="E11290" s="171" t="str">
        <f t="shared" si="176"/>
        <v>1900</v>
      </c>
      <c r="F11290" s="547">
        <v>0</v>
      </c>
      <c r="G11290" s="548">
        <v>0</v>
      </c>
      <c r="H11290" s="547">
        <v>0</v>
      </c>
      <c r="I11290" s="545" t="s">
        <v>12642</v>
      </c>
      <c r="J11290" s="545"/>
      <c r="K11290" s="545" t="s">
        <v>13413</v>
      </c>
      <c r="L11290" s="545" t="s">
        <v>13413</v>
      </c>
      <c r="M11290" s="548" t="s">
        <v>13758</v>
      </c>
      <c r="N11290" s="545" t="s">
        <v>13413</v>
      </c>
      <c r="O11290" s="545" t="s">
        <v>13413</v>
      </c>
      <c r="P11290" s="549">
        <v>8961</v>
      </c>
      <c r="Q11290" s="549">
        <v>1</v>
      </c>
      <c r="R11290" s="549">
        <v>135</v>
      </c>
      <c r="S11290" s="548"/>
      <c r="T11290" s="548"/>
      <c r="U11290" s="99"/>
    </row>
    <row r="11291" spans="1:21" ht="19.5" customHeight="1">
      <c r="A11291" s="545">
        <v>106274</v>
      </c>
      <c r="B11291" s="545" t="s">
        <v>6879</v>
      </c>
      <c r="C11291" s="545" t="s">
        <v>216</v>
      </c>
      <c r="D11291" s="546">
        <v>43850</v>
      </c>
      <c r="E11291" s="171" t="str">
        <f t="shared" si="176"/>
        <v>2020</v>
      </c>
      <c r="F11291" s="547">
        <v>363814</v>
      </c>
      <c r="G11291" s="548">
        <v>0.19</v>
      </c>
      <c r="H11291" s="547">
        <v>305726.05</v>
      </c>
      <c r="I11291" s="545" t="s">
        <v>12642</v>
      </c>
      <c r="J11291" s="545" t="s">
        <v>13298</v>
      </c>
      <c r="K11291" s="545" t="s">
        <v>13413</v>
      </c>
      <c r="L11291" s="545" t="s">
        <v>13413</v>
      </c>
      <c r="M11291" s="548" t="s">
        <v>13758</v>
      </c>
      <c r="N11291" s="545" t="s">
        <v>13413</v>
      </c>
      <c r="O11291" s="545" t="s">
        <v>13413</v>
      </c>
      <c r="P11291" s="549">
        <v>8962</v>
      </c>
      <c r="Q11291" s="549">
        <v>1</v>
      </c>
      <c r="R11291" s="549">
        <v>135</v>
      </c>
      <c r="S11291" s="548">
        <v>1012</v>
      </c>
      <c r="T11291" s="548"/>
      <c r="U11291" s="99"/>
    </row>
    <row r="11292" spans="1:21" ht="19.5" customHeight="1">
      <c r="A11292" s="545">
        <v>106275</v>
      </c>
      <c r="B11292" s="545" t="s">
        <v>7318</v>
      </c>
      <c r="C11292" s="545" t="s">
        <v>216</v>
      </c>
      <c r="D11292" s="546">
        <v>43819</v>
      </c>
      <c r="E11292" s="171" t="str">
        <f t="shared" si="176"/>
        <v>2019</v>
      </c>
      <c r="F11292" s="547">
        <v>600902.40000000002</v>
      </c>
      <c r="G11292" s="548">
        <v>0.19</v>
      </c>
      <c r="H11292" s="547">
        <v>504960</v>
      </c>
      <c r="I11292" s="545" t="s">
        <v>12642</v>
      </c>
      <c r="J11292" s="545" t="s">
        <v>13302</v>
      </c>
      <c r="K11292" s="545" t="s">
        <v>13413</v>
      </c>
      <c r="L11292" s="545" t="s">
        <v>13413</v>
      </c>
      <c r="M11292" s="548" t="s">
        <v>13758</v>
      </c>
      <c r="N11292" s="545" t="s">
        <v>13413</v>
      </c>
      <c r="O11292" s="545" t="s">
        <v>13413</v>
      </c>
      <c r="P11292" s="549">
        <v>8963</v>
      </c>
      <c r="Q11292" s="549">
        <v>1</v>
      </c>
      <c r="R11292" s="549">
        <v>135</v>
      </c>
      <c r="S11292" s="548">
        <v>2219</v>
      </c>
      <c r="T11292" s="548"/>
      <c r="U11292" s="99"/>
    </row>
    <row r="11293" spans="1:21" ht="19.5" customHeight="1">
      <c r="A11293" s="545">
        <v>106276</v>
      </c>
      <c r="B11293" s="545" t="s">
        <v>2496</v>
      </c>
      <c r="C11293" s="545" t="s">
        <v>216</v>
      </c>
      <c r="D11293" s="546">
        <v>43783</v>
      </c>
      <c r="E11293" s="171" t="str">
        <f t="shared" si="176"/>
        <v>2019</v>
      </c>
      <c r="F11293" s="547">
        <v>359351</v>
      </c>
      <c r="G11293" s="548">
        <v>0.19</v>
      </c>
      <c r="H11293" s="547">
        <v>301975.63</v>
      </c>
      <c r="I11293" s="545" t="s">
        <v>12642</v>
      </c>
      <c r="J11293" s="545" t="s">
        <v>13320</v>
      </c>
      <c r="K11293" s="545" t="s">
        <v>13413</v>
      </c>
      <c r="L11293" s="545" t="s">
        <v>13413</v>
      </c>
      <c r="M11293" s="548" t="s">
        <v>13758</v>
      </c>
      <c r="N11293" s="545" t="s">
        <v>13413</v>
      </c>
      <c r="O11293" s="545" t="s">
        <v>13413</v>
      </c>
      <c r="P11293" s="549">
        <v>8964</v>
      </c>
      <c r="Q11293" s="549">
        <v>1</v>
      </c>
      <c r="R11293" s="549">
        <v>135</v>
      </c>
      <c r="S11293" s="548">
        <v>2220</v>
      </c>
      <c r="T11293" s="548"/>
      <c r="U11293" s="99"/>
    </row>
    <row r="11294" spans="1:21" ht="19.5" customHeight="1">
      <c r="A11294" s="545">
        <v>106277</v>
      </c>
      <c r="B11294" s="545" t="s">
        <v>2495</v>
      </c>
      <c r="C11294" s="545" t="s">
        <v>216</v>
      </c>
      <c r="D11294" s="546">
        <v>43783</v>
      </c>
      <c r="E11294" s="171" t="str">
        <f t="shared" si="176"/>
        <v>2019</v>
      </c>
      <c r="F11294" s="547">
        <v>299989</v>
      </c>
      <c r="G11294" s="548">
        <v>0.19</v>
      </c>
      <c r="H11294" s="547">
        <v>252091.6</v>
      </c>
      <c r="I11294" s="545" t="s">
        <v>12642</v>
      </c>
      <c r="J11294" s="545" t="s">
        <v>13301</v>
      </c>
      <c r="K11294" s="545" t="s">
        <v>13413</v>
      </c>
      <c r="L11294" s="545" t="s">
        <v>13413</v>
      </c>
      <c r="M11294" s="548" t="s">
        <v>13758</v>
      </c>
      <c r="N11294" s="545" t="s">
        <v>13413</v>
      </c>
      <c r="O11294" s="545" t="s">
        <v>13413</v>
      </c>
      <c r="P11294" s="549">
        <v>8965</v>
      </c>
      <c r="Q11294" s="549">
        <v>1</v>
      </c>
      <c r="R11294" s="549">
        <v>135</v>
      </c>
      <c r="S11294" s="548">
        <v>2221</v>
      </c>
      <c r="T11294" s="548"/>
      <c r="U11294" s="99"/>
    </row>
    <row r="11295" spans="1:21" ht="19.5" customHeight="1">
      <c r="A11295" s="545">
        <v>106278</v>
      </c>
      <c r="B11295" s="545" t="s">
        <v>9439</v>
      </c>
      <c r="C11295" s="545" t="s">
        <v>216</v>
      </c>
      <c r="D11295" s="546"/>
      <c r="E11295" s="171" t="str">
        <f t="shared" si="176"/>
        <v>1900</v>
      </c>
      <c r="F11295" s="547">
        <v>0</v>
      </c>
      <c r="G11295" s="548">
        <v>0</v>
      </c>
      <c r="H11295" s="547">
        <v>0</v>
      </c>
      <c r="I11295" s="545" t="s">
        <v>12642</v>
      </c>
      <c r="J11295" s="545"/>
      <c r="K11295" s="545" t="s">
        <v>13413</v>
      </c>
      <c r="L11295" s="545" t="s">
        <v>13413</v>
      </c>
      <c r="M11295" s="548" t="s">
        <v>13758</v>
      </c>
      <c r="N11295" s="545" t="s">
        <v>13413</v>
      </c>
      <c r="O11295" s="545" t="s">
        <v>13413</v>
      </c>
      <c r="P11295" s="549">
        <v>8966</v>
      </c>
      <c r="Q11295" s="549">
        <v>1</v>
      </c>
      <c r="R11295" s="549">
        <v>135</v>
      </c>
      <c r="S11295" s="548"/>
      <c r="T11295" s="548"/>
      <c r="U11295" s="99"/>
    </row>
    <row r="11296" spans="1:21" ht="19.5" customHeight="1">
      <c r="A11296" s="545">
        <v>106279</v>
      </c>
      <c r="B11296" s="545" t="s">
        <v>7174</v>
      </c>
      <c r="C11296" s="545" t="s">
        <v>216</v>
      </c>
      <c r="D11296" s="546">
        <v>43840</v>
      </c>
      <c r="E11296" s="171" t="str">
        <f t="shared" si="176"/>
        <v>2020</v>
      </c>
      <c r="F11296" s="547">
        <v>1119872</v>
      </c>
      <c r="G11296" s="548">
        <v>0.19</v>
      </c>
      <c r="H11296" s="547">
        <v>941068.91</v>
      </c>
      <c r="I11296" s="545" t="s">
        <v>12642</v>
      </c>
      <c r="J11296" s="545" t="s">
        <v>13297</v>
      </c>
      <c r="K11296" s="545" t="s">
        <v>13413</v>
      </c>
      <c r="L11296" s="545" t="s">
        <v>13413</v>
      </c>
      <c r="M11296" s="548" t="s">
        <v>13758</v>
      </c>
      <c r="N11296" s="545" t="s">
        <v>13413</v>
      </c>
      <c r="O11296" s="545" t="s">
        <v>13413</v>
      </c>
      <c r="P11296" s="549">
        <v>8967</v>
      </c>
      <c r="Q11296" s="549">
        <v>1</v>
      </c>
      <c r="R11296" s="549">
        <v>135</v>
      </c>
      <c r="S11296" s="548">
        <v>2257</v>
      </c>
      <c r="T11296" s="548"/>
      <c r="U11296" s="99"/>
    </row>
    <row r="11297" spans="1:21" ht="19.5" customHeight="1">
      <c r="A11297" s="545">
        <v>106280</v>
      </c>
      <c r="B11297" s="545" t="s">
        <v>6887</v>
      </c>
      <c r="C11297" s="545" t="s">
        <v>216</v>
      </c>
      <c r="D11297" s="546">
        <v>46052</v>
      </c>
      <c r="E11297" s="171" t="str">
        <f t="shared" si="176"/>
        <v>2026</v>
      </c>
      <c r="F11297" s="547">
        <v>1217348</v>
      </c>
      <c r="G11297" s="548">
        <v>0.19</v>
      </c>
      <c r="H11297" s="547">
        <v>1022981.51</v>
      </c>
      <c r="I11297" s="545" t="s">
        <v>12980</v>
      </c>
      <c r="J11297" s="545" t="s">
        <v>13307</v>
      </c>
      <c r="K11297" s="545" t="s">
        <v>20034</v>
      </c>
      <c r="L11297" s="545" t="s">
        <v>13413</v>
      </c>
      <c r="M11297" s="548" t="s">
        <v>13758</v>
      </c>
      <c r="N11297" s="545" t="s">
        <v>13413</v>
      </c>
      <c r="O11297" s="545" t="s">
        <v>13413</v>
      </c>
      <c r="P11297" s="549">
        <v>8968</v>
      </c>
      <c r="Q11297" s="549">
        <v>1</v>
      </c>
      <c r="R11297" s="549">
        <v>54</v>
      </c>
      <c r="S11297" s="548">
        <v>2228</v>
      </c>
      <c r="T11297" s="548"/>
      <c r="U11297" s="99"/>
    </row>
    <row r="11298" spans="1:21" ht="19.5" customHeight="1">
      <c r="A11298" s="545">
        <v>106281</v>
      </c>
      <c r="B11298" s="545" t="s">
        <v>1396</v>
      </c>
      <c r="C11298" s="545" t="s">
        <v>285</v>
      </c>
      <c r="D11298" s="546">
        <v>45708</v>
      </c>
      <c r="E11298" s="171" t="str">
        <f t="shared" si="176"/>
        <v>2025</v>
      </c>
      <c r="F11298" s="547">
        <v>88088.960000000006</v>
      </c>
      <c r="G11298" s="548">
        <v>0.19</v>
      </c>
      <c r="H11298" s="547">
        <v>74024.34</v>
      </c>
      <c r="I11298" s="545" t="s">
        <v>12659</v>
      </c>
      <c r="J11298" s="545" t="s">
        <v>13307</v>
      </c>
      <c r="K11298" s="545" t="s">
        <v>13413</v>
      </c>
      <c r="L11298" s="545" t="s">
        <v>13413</v>
      </c>
      <c r="M11298" s="548" t="s">
        <v>13758</v>
      </c>
      <c r="N11298" s="545" t="s">
        <v>13413</v>
      </c>
      <c r="O11298" s="545" t="s">
        <v>13413</v>
      </c>
      <c r="P11298" s="549">
        <v>8969</v>
      </c>
      <c r="Q11298" s="549">
        <v>1</v>
      </c>
      <c r="R11298" s="549">
        <v>116</v>
      </c>
      <c r="S11298" s="548">
        <v>2228</v>
      </c>
      <c r="T11298" s="548"/>
      <c r="U11298" s="99"/>
    </row>
    <row r="11299" spans="1:21" ht="19.5" customHeight="1">
      <c r="A11299" s="545">
        <v>106282</v>
      </c>
      <c r="B11299" s="545" t="s">
        <v>2555</v>
      </c>
      <c r="C11299" s="545" t="s">
        <v>209</v>
      </c>
      <c r="D11299" s="546">
        <v>44592</v>
      </c>
      <c r="E11299" s="171" t="str">
        <f t="shared" si="176"/>
        <v>2022</v>
      </c>
      <c r="F11299" s="547">
        <v>59852</v>
      </c>
      <c r="G11299" s="548">
        <v>0.19</v>
      </c>
      <c r="H11299" s="547">
        <v>50295.8</v>
      </c>
      <c r="I11299" s="545" t="s">
        <v>12676</v>
      </c>
      <c r="J11299" s="545" t="s">
        <v>13297</v>
      </c>
      <c r="K11299" s="545" t="s">
        <v>13413</v>
      </c>
      <c r="L11299" s="545" t="s">
        <v>13413</v>
      </c>
      <c r="M11299" s="548" t="s">
        <v>13758</v>
      </c>
      <c r="N11299" s="545" t="s">
        <v>13413</v>
      </c>
      <c r="O11299" s="545" t="s">
        <v>13413</v>
      </c>
      <c r="P11299" s="549">
        <v>8970</v>
      </c>
      <c r="Q11299" s="549">
        <v>1</v>
      </c>
      <c r="R11299" s="549">
        <v>14</v>
      </c>
      <c r="S11299" s="548">
        <v>2257</v>
      </c>
      <c r="T11299" s="548"/>
      <c r="U11299" s="99"/>
    </row>
    <row r="11300" spans="1:21" ht="19.5" customHeight="1">
      <c r="A11300" s="545">
        <v>106283</v>
      </c>
      <c r="B11300" s="545" t="s">
        <v>2556</v>
      </c>
      <c r="C11300" s="545" t="s">
        <v>209</v>
      </c>
      <c r="D11300" s="546"/>
      <c r="E11300" s="171" t="str">
        <f t="shared" si="176"/>
        <v>1900</v>
      </c>
      <c r="F11300" s="547">
        <v>0</v>
      </c>
      <c r="G11300" s="548">
        <v>0</v>
      </c>
      <c r="H11300" s="547">
        <v>0</v>
      </c>
      <c r="I11300" s="545" t="s">
        <v>12676</v>
      </c>
      <c r="J11300" s="545"/>
      <c r="K11300" s="545" t="s">
        <v>13413</v>
      </c>
      <c r="L11300" s="545" t="s">
        <v>13413</v>
      </c>
      <c r="M11300" s="548" t="s">
        <v>13758</v>
      </c>
      <c r="N11300" s="545" t="s">
        <v>13413</v>
      </c>
      <c r="O11300" s="545" t="s">
        <v>13413</v>
      </c>
      <c r="P11300" s="549">
        <v>8971</v>
      </c>
      <c r="Q11300" s="549">
        <v>1</v>
      </c>
      <c r="R11300" s="549">
        <v>14</v>
      </c>
      <c r="S11300" s="548"/>
      <c r="T11300" s="548"/>
      <c r="U11300" s="99"/>
    </row>
    <row r="11301" spans="1:21" ht="19.5" customHeight="1">
      <c r="A11301" s="545">
        <v>106284</v>
      </c>
      <c r="B11301" s="545" t="s">
        <v>2557</v>
      </c>
      <c r="C11301" s="545" t="s">
        <v>209</v>
      </c>
      <c r="D11301" s="546"/>
      <c r="E11301" s="171" t="str">
        <f t="shared" si="176"/>
        <v>1900</v>
      </c>
      <c r="F11301" s="547">
        <v>0</v>
      </c>
      <c r="G11301" s="548">
        <v>0</v>
      </c>
      <c r="H11301" s="547">
        <v>0</v>
      </c>
      <c r="I11301" s="545" t="s">
        <v>12676</v>
      </c>
      <c r="J11301" s="545"/>
      <c r="K11301" s="545" t="s">
        <v>13413</v>
      </c>
      <c r="L11301" s="545" t="s">
        <v>13413</v>
      </c>
      <c r="M11301" s="548" t="s">
        <v>13758</v>
      </c>
      <c r="N11301" s="545" t="s">
        <v>13413</v>
      </c>
      <c r="O11301" s="545" t="s">
        <v>13413</v>
      </c>
      <c r="P11301" s="549">
        <v>8972</v>
      </c>
      <c r="Q11301" s="549">
        <v>1</v>
      </c>
      <c r="R11301" s="549">
        <v>14</v>
      </c>
      <c r="S11301" s="548"/>
      <c r="T11301" s="548"/>
      <c r="U11301" s="99"/>
    </row>
    <row r="11302" spans="1:21" ht="19.5" customHeight="1">
      <c r="A11302" s="545">
        <v>106285</v>
      </c>
      <c r="B11302" s="545" t="s">
        <v>2438</v>
      </c>
      <c r="C11302" s="545" t="s">
        <v>216</v>
      </c>
      <c r="D11302" s="546">
        <v>44592</v>
      </c>
      <c r="E11302" s="171" t="str">
        <f t="shared" si="176"/>
        <v>2022</v>
      </c>
      <c r="F11302" s="547">
        <v>39517</v>
      </c>
      <c r="G11302" s="548">
        <v>0.19</v>
      </c>
      <c r="H11302" s="547">
        <v>33207.56</v>
      </c>
      <c r="I11302" s="545" t="s">
        <v>12676</v>
      </c>
      <c r="J11302" s="545" t="s">
        <v>13297</v>
      </c>
      <c r="K11302" s="545" t="s">
        <v>13413</v>
      </c>
      <c r="L11302" s="545" t="s">
        <v>13413</v>
      </c>
      <c r="M11302" s="548" t="s">
        <v>13758</v>
      </c>
      <c r="N11302" s="545" t="s">
        <v>13413</v>
      </c>
      <c r="O11302" s="545" t="s">
        <v>13413</v>
      </c>
      <c r="P11302" s="549">
        <v>8973</v>
      </c>
      <c r="Q11302" s="549">
        <v>1</v>
      </c>
      <c r="R11302" s="549">
        <v>14</v>
      </c>
      <c r="S11302" s="548">
        <v>2257</v>
      </c>
      <c r="T11302" s="548"/>
      <c r="U11302" s="99"/>
    </row>
    <row r="11303" spans="1:21" ht="19.5" customHeight="1">
      <c r="A11303" s="545">
        <v>106286</v>
      </c>
      <c r="B11303" s="545" t="s">
        <v>2435</v>
      </c>
      <c r="C11303" s="545" t="s">
        <v>216</v>
      </c>
      <c r="D11303" s="546"/>
      <c r="E11303" s="171" t="str">
        <f t="shared" si="176"/>
        <v>1900</v>
      </c>
      <c r="F11303" s="547">
        <v>0</v>
      </c>
      <c r="G11303" s="548">
        <v>0</v>
      </c>
      <c r="H11303" s="547">
        <v>0</v>
      </c>
      <c r="I11303" s="545" t="s">
        <v>12676</v>
      </c>
      <c r="J11303" s="545"/>
      <c r="K11303" s="545" t="s">
        <v>13413</v>
      </c>
      <c r="L11303" s="545" t="s">
        <v>13413</v>
      </c>
      <c r="M11303" s="548" t="s">
        <v>13758</v>
      </c>
      <c r="N11303" s="545" t="s">
        <v>13413</v>
      </c>
      <c r="O11303" s="545" t="s">
        <v>13413</v>
      </c>
      <c r="P11303" s="549">
        <v>8974</v>
      </c>
      <c r="Q11303" s="549">
        <v>1</v>
      </c>
      <c r="R11303" s="549">
        <v>14</v>
      </c>
      <c r="S11303" s="548"/>
      <c r="T11303" s="548"/>
      <c r="U11303" s="99"/>
    </row>
    <row r="11304" spans="1:21" ht="19.5" customHeight="1">
      <c r="A11304" s="545">
        <v>106287</v>
      </c>
      <c r="B11304" s="545" t="s">
        <v>8014</v>
      </c>
      <c r="C11304" s="545" t="s">
        <v>216</v>
      </c>
      <c r="D11304" s="546">
        <v>44592</v>
      </c>
      <c r="E11304" s="171" t="str">
        <f t="shared" si="176"/>
        <v>2022</v>
      </c>
      <c r="F11304" s="547">
        <v>60184</v>
      </c>
      <c r="G11304" s="548">
        <v>0.19</v>
      </c>
      <c r="H11304" s="547">
        <v>50574.79</v>
      </c>
      <c r="I11304" s="545" t="s">
        <v>12676</v>
      </c>
      <c r="J11304" s="545" t="s">
        <v>13297</v>
      </c>
      <c r="K11304" s="545" t="s">
        <v>13413</v>
      </c>
      <c r="L11304" s="545" t="s">
        <v>13413</v>
      </c>
      <c r="M11304" s="548" t="s">
        <v>13758</v>
      </c>
      <c r="N11304" s="545" t="s">
        <v>13413</v>
      </c>
      <c r="O11304" s="545" t="s">
        <v>13413</v>
      </c>
      <c r="P11304" s="549">
        <v>8975</v>
      </c>
      <c r="Q11304" s="549">
        <v>1</v>
      </c>
      <c r="R11304" s="549">
        <v>14</v>
      </c>
      <c r="S11304" s="548">
        <v>2257</v>
      </c>
      <c r="T11304" s="548"/>
      <c r="U11304" s="99"/>
    </row>
    <row r="11305" spans="1:21" ht="19.5" customHeight="1">
      <c r="A11305" s="545">
        <v>106288</v>
      </c>
      <c r="B11305" s="545" t="s">
        <v>8013</v>
      </c>
      <c r="C11305" s="545" t="s">
        <v>216</v>
      </c>
      <c r="D11305" s="546">
        <v>44592</v>
      </c>
      <c r="E11305" s="171" t="str">
        <f t="shared" si="176"/>
        <v>2022</v>
      </c>
      <c r="F11305" s="547">
        <v>84005</v>
      </c>
      <c r="G11305" s="548">
        <v>0.19</v>
      </c>
      <c r="H11305" s="547">
        <v>70592.44</v>
      </c>
      <c r="I11305" s="545" t="s">
        <v>12676</v>
      </c>
      <c r="J11305" s="545" t="s">
        <v>13297</v>
      </c>
      <c r="K11305" s="545" t="s">
        <v>13413</v>
      </c>
      <c r="L11305" s="545" t="s">
        <v>13413</v>
      </c>
      <c r="M11305" s="548" t="s">
        <v>13758</v>
      </c>
      <c r="N11305" s="545" t="s">
        <v>13413</v>
      </c>
      <c r="O11305" s="545" t="s">
        <v>13413</v>
      </c>
      <c r="P11305" s="549">
        <v>8976</v>
      </c>
      <c r="Q11305" s="549">
        <v>1</v>
      </c>
      <c r="R11305" s="549">
        <v>14</v>
      </c>
      <c r="S11305" s="548">
        <v>2257</v>
      </c>
      <c r="T11305" s="548"/>
      <c r="U11305" s="99"/>
    </row>
    <row r="11306" spans="1:21" ht="19.5" customHeight="1">
      <c r="A11306" s="545">
        <v>106289</v>
      </c>
      <c r="B11306" s="545" t="s">
        <v>2517</v>
      </c>
      <c r="C11306" s="545" t="s">
        <v>216</v>
      </c>
      <c r="D11306" s="546">
        <v>43552</v>
      </c>
      <c r="E11306" s="171" t="str">
        <f t="shared" si="176"/>
        <v>2019</v>
      </c>
      <c r="F11306" s="547">
        <v>3746</v>
      </c>
      <c r="G11306" s="548">
        <v>0.19</v>
      </c>
      <c r="H11306" s="547">
        <v>3147.9</v>
      </c>
      <c r="I11306" s="545" t="s">
        <v>12642</v>
      </c>
      <c r="J11306" s="545" t="s">
        <v>13296</v>
      </c>
      <c r="K11306" s="545" t="s">
        <v>13413</v>
      </c>
      <c r="L11306" s="545" t="s">
        <v>13413</v>
      </c>
      <c r="M11306" s="548" t="s">
        <v>13758</v>
      </c>
      <c r="N11306" s="545" t="s">
        <v>13413</v>
      </c>
      <c r="O11306" s="545" t="s">
        <v>13413</v>
      </c>
      <c r="P11306" s="549">
        <v>8977</v>
      </c>
      <c r="Q11306" s="549">
        <v>1</v>
      </c>
      <c r="R11306" s="549">
        <v>135</v>
      </c>
      <c r="S11306" s="548">
        <v>2218</v>
      </c>
      <c r="T11306" s="548"/>
      <c r="U11306" s="99"/>
    </row>
    <row r="11307" spans="1:21" ht="19.5" customHeight="1">
      <c r="A11307" s="545">
        <v>106290</v>
      </c>
      <c r="B11307" s="545" t="s">
        <v>2518</v>
      </c>
      <c r="C11307" s="545" t="s">
        <v>216</v>
      </c>
      <c r="D11307" s="546">
        <v>43552</v>
      </c>
      <c r="E11307" s="171" t="str">
        <f t="shared" si="176"/>
        <v>2019</v>
      </c>
      <c r="F11307" s="547">
        <v>8330</v>
      </c>
      <c r="G11307" s="548">
        <v>0.19</v>
      </c>
      <c r="H11307" s="547">
        <v>7000</v>
      </c>
      <c r="I11307" s="545" t="s">
        <v>12642</v>
      </c>
      <c r="J11307" s="545" t="s">
        <v>13296</v>
      </c>
      <c r="K11307" s="545" t="s">
        <v>13413</v>
      </c>
      <c r="L11307" s="545" t="s">
        <v>13413</v>
      </c>
      <c r="M11307" s="548" t="s">
        <v>13758</v>
      </c>
      <c r="N11307" s="545" t="s">
        <v>13413</v>
      </c>
      <c r="O11307" s="545" t="s">
        <v>13413</v>
      </c>
      <c r="P11307" s="549">
        <v>8978</v>
      </c>
      <c r="Q11307" s="549">
        <v>1</v>
      </c>
      <c r="R11307" s="549">
        <v>135</v>
      </c>
      <c r="S11307" s="548">
        <v>2218</v>
      </c>
      <c r="T11307" s="548"/>
      <c r="U11307" s="99"/>
    </row>
    <row r="11308" spans="1:21" ht="19.5" customHeight="1">
      <c r="A11308" s="545">
        <v>106291</v>
      </c>
      <c r="B11308" s="545" t="s">
        <v>2519</v>
      </c>
      <c r="C11308" s="545" t="s">
        <v>216</v>
      </c>
      <c r="D11308" s="546">
        <v>43552</v>
      </c>
      <c r="E11308" s="171" t="str">
        <f t="shared" si="176"/>
        <v>2019</v>
      </c>
      <c r="F11308" s="547">
        <v>12273.01</v>
      </c>
      <c r="G11308" s="548">
        <v>0.19</v>
      </c>
      <c r="H11308" s="547">
        <v>10313.450000000001</v>
      </c>
      <c r="I11308" s="545" t="s">
        <v>12642</v>
      </c>
      <c r="J11308" s="545" t="s">
        <v>13296</v>
      </c>
      <c r="K11308" s="545" t="s">
        <v>13413</v>
      </c>
      <c r="L11308" s="545" t="s">
        <v>13413</v>
      </c>
      <c r="M11308" s="548" t="s">
        <v>13758</v>
      </c>
      <c r="N11308" s="545" t="s">
        <v>13413</v>
      </c>
      <c r="O11308" s="545" t="s">
        <v>13413</v>
      </c>
      <c r="P11308" s="549">
        <v>8979</v>
      </c>
      <c r="Q11308" s="549">
        <v>1</v>
      </c>
      <c r="R11308" s="549">
        <v>135</v>
      </c>
      <c r="S11308" s="548">
        <v>2218</v>
      </c>
      <c r="T11308" s="548"/>
      <c r="U11308" s="99"/>
    </row>
    <row r="11309" spans="1:21" ht="19.5" customHeight="1">
      <c r="A11309" s="545">
        <v>106292</v>
      </c>
      <c r="B11309" s="545" t="s">
        <v>2520</v>
      </c>
      <c r="C11309" s="545" t="s">
        <v>216</v>
      </c>
      <c r="D11309" s="546">
        <v>43552</v>
      </c>
      <c r="E11309" s="171" t="str">
        <f t="shared" si="176"/>
        <v>2019</v>
      </c>
      <c r="F11309" s="547">
        <v>34372</v>
      </c>
      <c r="G11309" s="548">
        <v>0.19</v>
      </c>
      <c r="H11309" s="547">
        <v>28884.03</v>
      </c>
      <c r="I11309" s="545" t="s">
        <v>12642</v>
      </c>
      <c r="J11309" s="545" t="s">
        <v>13296</v>
      </c>
      <c r="K11309" s="545" t="s">
        <v>13413</v>
      </c>
      <c r="L11309" s="545" t="s">
        <v>13413</v>
      </c>
      <c r="M11309" s="548" t="s">
        <v>13758</v>
      </c>
      <c r="N11309" s="545" t="s">
        <v>13413</v>
      </c>
      <c r="O11309" s="545" t="s">
        <v>13413</v>
      </c>
      <c r="P11309" s="549">
        <v>8980</v>
      </c>
      <c r="Q11309" s="549">
        <v>1</v>
      </c>
      <c r="R11309" s="549">
        <v>135</v>
      </c>
      <c r="S11309" s="548">
        <v>2218</v>
      </c>
      <c r="T11309" s="548"/>
      <c r="U11309" s="99"/>
    </row>
    <row r="11310" spans="1:21" ht="19.5" customHeight="1">
      <c r="A11310" s="545">
        <v>106293</v>
      </c>
      <c r="B11310" s="545" t="s">
        <v>2521</v>
      </c>
      <c r="C11310" s="545" t="s">
        <v>216</v>
      </c>
      <c r="D11310" s="546">
        <v>43552</v>
      </c>
      <c r="E11310" s="171" t="str">
        <f t="shared" si="176"/>
        <v>2019</v>
      </c>
      <c r="F11310" s="547">
        <v>60580</v>
      </c>
      <c r="G11310" s="548">
        <v>0.19</v>
      </c>
      <c r="H11310" s="547">
        <v>50907.56</v>
      </c>
      <c r="I11310" s="545" t="s">
        <v>12642</v>
      </c>
      <c r="J11310" s="545" t="s">
        <v>13296</v>
      </c>
      <c r="K11310" s="545" t="s">
        <v>13413</v>
      </c>
      <c r="L11310" s="545" t="s">
        <v>13413</v>
      </c>
      <c r="M11310" s="548" t="s">
        <v>13758</v>
      </c>
      <c r="N11310" s="545" t="s">
        <v>13413</v>
      </c>
      <c r="O11310" s="545" t="s">
        <v>13413</v>
      </c>
      <c r="P11310" s="549">
        <v>8981</v>
      </c>
      <c r="Q11310" s="549">
        <v>1</v>
      </c>
      <c r="R11310" s="549">
        <v>135</v>
      </c>
      <c r="S11310" s="548">
        <v>2218</v>
      </c>
      <c r="T11310" s="548"/>
      <c r="U11310" s="99"/>
    </row>
    <row r="11311" spans="1:21" ht="19.5" customHeight="1">
      <c r="A11311" s="545">
        <v>106294</v>
      </c>
      <c r="B11311" s="545" t="s">
        <v>9438</v>
      </c>
      <c r="C11311" s="545" t="s">
        <v>209</v>
      </c>
      <c r="D11311" s="546"/>
      <c r="E11311" s="171" t="str">
        <f t="shared" si="176"/>
        <v>1900</v>
      </c>
      <c r="F11311" s="547">
        <v>0</v>
      </c>
      <c r="G11311" s="548">
        <v>0</v>
      </c>
      <c r="H11311" s="547">
        <v>0</v>
      </c>
      <c r="I11311" s="545" t="s">
        <v>12697</v>
      </c>
      <c r="J11311" s="545"/>
      <c r="K11311" s="545" t="s">
        <v>13413</v>
      </c>
      <c r="L11311" s="545" t="s">
        <v>13413</v>
      </c>
      <c r="M11311" s="548" t="s">
        <v>13758</v>
      </c>
      <c r="N11311" s="545" t="s">
        <v>13413</v>
      </c>
      <c r="O11311" s="545" t="s">
        <v>13413</v>
      </c>
      <c r="P11311" s="549">
        <v>8982</v>
      </c>
      <c r="Q11311" s="549">
        <v>1</v>
      </c>
      <c r="R11311" s="549">
        <v>138</v>
      </c>
      <c r="S11311" s="548"/>
      <c r="T11311" s="548"/>
      <c r="U11311" s="99"/>
    </row>
    <row r="11312" spans="1:21" ht="19.5" customHeight="1">
      <c r="A11312" s="545">
        <v>106295</v>
      </c>
      <c r="B11312" s="545" t="s">
        <v>9437</v>
      </c>
      <c r="C11312" s="545" t="s">
        <v>209</v>
      </c>
      <c r="D11312" s="546"/>
      <c r="E11312" s="171" t="str">
        <f t="shared" si="176"/>
        <v>1900</v>
      </c>
      <c r="F11312" s="547">
        <v>0</v>
      </c>
      <c r="G11312" s="548">
        <v>0</v>
      </c>
      <c r="H11312" s="547">
        <v>0</v>
      </c>
      <c r="I11312" s="545" t="s">
        <v>12697</v>
      </c>
      <c r="J11312" s="545"/>
      <c r="K11312" s="545" t="s">
        <v>13413</v>
      </c>
      <c r="L11312" s="545" t="s">
        <v>13413</v>
      </c>
      <c r="M11312" s="548" t="s">
        <v>13758</v>
      </c>
      <c r="N11312" s="545" t="s">
        <v>13413</v>
      </c>
      <c r="O11312" s="545" t="s">
        <v>13413</v>
      </c>
      <c r="P11312" s="549">
        <v>8983</v>
      </c>
      <c r="Q11312" s="549">
        <v>1</v>
      </c>
      <c r="R11312" s="549">
        <v>138</v>
      </c>
      <c r="S11312" s="548"/>
      <c r="T11312" s="548"/>
      <c r="U11312" s="99"/>
    </row>
    <row r="11313" spans="1:21" ht="19.5" customHeight="1">
      <c r="A11313" s="545">
        <v>106296</v>
      </c>
      <c r="B11313" s="545" t="s">
        <v>2646</v>
      </c>
      <c r="C11313" s="545" t="s">
        <v>216</v>
      </c>
      <c r="D11313" s="546">
        <v>43839</v>
      </c>
      <c r="E11313" s="171" t="str">
        <f t="shared" si="176"/>
        <v>2020</v>
      </c>
      <c r="F11313" s="547">
        <v>427623</v>
      </c>
      <c r="G11313" s="548">
        <v>0.19</v>
      </c>
      <c r="H11313" s="547">
        <v>359347.06</v>
      </c>
      <c r="I11313" s="545" t="s">
        <v>12642</v>
      </c>
      <c r="J11313" s="545" t="s">
        <v>13297</v>
      </c>
      <c r="K11313" s="545" t="s">
        <v>13413</v>
      </c>
      <c r="L11313" s="545" t="s">
        <v>13413</v>
      </c>
      <c r="M11313" s="548" t="s">
        <v>13758</v>
      </c>
      <c r="N11313" s="545" t="s">
        <v>13413</v>
      </c>
      <c r="O11313" s="545" t="s">
        <v>13413</v>
      </c>
      <c r="P11313" s="549">
        <v>8984</v>
      </c>
      <c r="Q11313" s="549">
        <v>1</v>
      </c>
      <c r="R11313" s="549">
        <v>135</v>
      </c>
      <c r="S11313" s="548">
        <v>2257</v>
      </c>
      <c r="T11313" s="548"/>
      <c r="U11313" s="99"/>
    </row>
    <row r="11314" spans="1:21" ht="19.5" customHeight="1">
      <c r="A11314" s="545">
        <v>106297</v>
      </c>
      <c r="B11314" s="545" t="s">
        <v>7203</v>
      </c>
      <c r="C11314" s="545" t="s">
        <v>216</v>
      </c>
      <c r="D11314" s="546">
        <v>43839</v>
      </c>
      <c r="E11314" s="171" t="str">
        <f t="shared" si="176"/>
        <v>2020</v>
      </c>
      <c r="F11314" s="547">
        <v>682048</v>
      </c>
      <c r="G11314" s="548">
        <v>0.19</v>
      </c>
      <c r="H11314" s="547">
        <v>573149.57999999996</v>
      </c>
      <c r="I11314" s="545" t="s">
        <v>12637</v>
      </c>
      <c r="J11314" s="545" t="s">
        <v>13297</v>
      </c>
      <c r="K11314" s="545" t="s">
        <v>13413</v>
      </c>
      <c r="L11314" s="545" t="s">
        <v>13413</v>
      </c>
      <c r="M11314" s="548" t="s">
        <v>13758</v>
      </c>
      <c r="N11314" s="545" t="s">
        <v>13413</v>
      </c>
      <c r="O11314" s="545" t="s">
        <v>13413</v>
      </c>
      <c r="P11314" s="549">
        <v>8985</v>
      </c>
      <c r="Q11314" s="549">
        <v>1</v>
      </c>
      <c r="R11314" s="549">
        <v>13</v>
      </c>
      <c r="S11314" s="548">
        <v>2257</v>
      </c>
      <c r="T11314" s="548"/>
      <c r="U11314" s="99"/>
    </row>
    <row r="11315" spans="1:21" ht="19.5" customHeight="1">
      <c r="A11315" s="545">
        <v>106298</v>
      </c>
      <c r="B11315" s="545" t="s">
        <v>7469</v>
      </c>
      <c r="C11315" s="545" t="s">
        <v>216</v>
      </c>
      <c r="D11315" s="546">
        <v>43495</v>
      </c>
      <c r="E11315" s="171" t="str">
        <f t="shared" si="176"/>
        <v>2019</v>
      </c>
      <c r="F11315" s="547">
        <v>9805.01</v>
      </c>
      <c r="G11315" s="548">
        <v>0.19</v>
      </c>
      <c r="H11315" s="547">
        <v>8239.5</v>
      </c>
      <c r="I11315" s="545" t="s">
        <v>12659</v>
      </c>
      <c r="J11315" s="545" t="s">
        <v>13298</v>
      </c>
      <c r="K11315" s="545" t="s">
        <v>13413</v>
      </c>
      <c r="L11315" s="545" t="s">
        <v>13413</v>
      </c>
      <c r="M11315" s="548" t="s">
        <v>13758</v>
      </c>
      <c r="N11315" s="545" t="s">
        <v>13413</v>
      </c>
      <c r="O11315" s="545" t="s">
        <v>13413</v>
      </c>
      <c r="P11315" s="549">
        <v>8986</v>
      </c>
      <c r="Q11315" s="549">
        <v>1</v>
      </c>
      <c r="R11315" s="549">
        <v>116</v>
      </c>
      <c r="S11315" s="548">
        <v>1012</v>
      </c>
      <c r="T11315" s="548"/>
      <c r="U11315" s="99"/>
    </row>
    <row r="11316" spans="1:21" ht="19.5" customHeight="1">
      <c r="A11316" s="545">
        <v>106299</v>
      </c>
      <c r="B11316" s="545" t="s">
        <v>2395</v>
      </c>
      <c r="C11316" s="545" t="s">
        <v>216</v>
      </c>
      <c r="D11316" s="546">
        <v>43538</v>
      </c>
      <c r="E11316" s="171" t="str">
        <f t="shared" si="176"/>
        <v>2019</v>
      </c>
      <c r="F11316" s="547">
        <v>293216</v>
      </c>
      <c r="G11316" s="548">
        <v>0.19</v>
      </c>
      <c r="H11316" s="547">
        <v>246400</v>
      </c>
      <c r="I11316" s="545" t="s">
        <v>12642</v>
      </c>
      <c r="J11316" s="545" t="s">
        <v>13301</v>
      </c>
      <c r="K11316" s="545" t="s">
        <v>13413</v>
      </c>
      <c r="L11316" s="545" t="s">
        <v>13413</v>
      </c>
      <c r="M11316" s="548" t="s">
        <v>13758</v>
      </c>
      <c r="N11316" s="545" t="s">
        <v>13413</v>
      </c>
      <c r="O11316" s="545" t="s">
        <v>13413</v>
      </c>
      <c r="P11316" s="549">
        <v>8987</v>
      </c>
      <c r="Q11316" s="549">
        <v>1</v>
      </c>
      <c r="R11316" s="549">
        <v>135</v>
      </c>
      <c r="S11316" s="548">
        <v>2221</v>
      </c>
      <c r="T11316" s="548"/>
      <c r="U11316" s="99"/>
    </row>
    <row r="11317" spans="1:21" ht="19.5" customHeight="1">
      <c r="A11317" s="545">
        <v>106300</v>
      </c>
      <c r="B11317" s="545" t="s">
        <v>2394</v>
      </c>
      <c r="C11317" s="545" t="s">
        <v>216</v>
      </c>
      <c r="D11317" s="546"/>
      <c r="E11317" s="171" t="str">
        <f t="shared" si="176"/>
        <v>1900</v>
      </c>
      <c r="F11317" s="547">
        <v>0</v>
      </c>
      <c r="G11317" s="548">
        <v>0</v>
      </c>
      <c r="H11317" s="547">
        <v>0</v>
      </c>
      <c r="I11317" s="545" t="s">
        <v>12642</v>
      </c>
      <c r="J11317" s="545"/>
      <c r="K11317" s="545" t="s">
        <v>13413</v>
      </c>
      <c r="L11317" s="545" t="s">
        <v>13413</v>
      </c>
      <c r="M11317" s="548" t="s">
        <v>13758</v>
      </c>
      <c r="N11317" s="545" t="s">
        <v>13413</v>
      </c>
      <c r="O11317" s="545" t="s">
        <v>13413</v>
      </c>
      <c r="P11317" s="549">
        <v>8988</v>
      </c>
      <c r="Q11317" s="549">
        <v>1</v>
      </c>
      <c r="R11317" s="549">
        <v>135</v>
      </c>
      <c r="S11317" s="548"/>
      <c r="T11317" s="548"/>
      <c r="U11317" s="99"/>
    </row>
    <row r="11318" spans="1:21" ht="19.5" customHeight="1">
      <c r="A11318" s="545">
        <v>106301</v>
      </c>
      <c r="B11318" s="545" t="s">
        <v>2463</v>
      </c>
      <c r="C11318" s="545" t="s">
        <v>216</v>
      </c>
      <c r="D11318" s="546"/>
      <c r="E11318" s="171" t="str">
        <f t="shared" si="176"/>
        <v>1900</v>
      </c>
      <c r="F11318" s="547">
        <v>0</v>
      </c>
      <c r="G11318" s="548">
        <v>0</v>
      </c>
      <c r="H11318" s="547">
        <v>0</v>
      </c>
      <c r="I11318" s="545" t="s">
        <v>12642</v>
      </c>
      <c r="J11318" s="545"/>
      <c r="K11318" s="545" t="s">
        <v>13413</v>
      </c>
      <c r="L11318" s="545" t="s">
        <v>13413</v>
      </c>
      <c r="M11318" s="548" t="s">
        <v>13758</v>
      </c>
      <c r="N11318" s="545" t="s">
        <v>13413</v>
      </c>
      <c r="O11318" s="545" t="s">
        <v>13413</v>
      </c>
      <c r="P11318" s="549">
        <v>8989</v>
      </c>
      <c r="Q11318" s="549">
        <v>1</v>
      </c>
      <c r="R11318" s="549">
        <v>135</v>
      </c>
      <c r="S11318" s="548"/>
      <c r="T11318" s="548"/>
      <c r="U11318" s="99"/>
    </row>
    <row r="11319" spans="1:21" ht="19.5" customHeight="1">
      <c r="A11319" s="545">
        <v>106302</v>
      </c>
      <c r="B11319" s="545" t="s">
        <v>2464</v>
      </c>
      <c r="C11319" s="545" t="s">
        <v>216</v>
      </c>
      <c r="D11319" s="546"/>
      <c r="E11319" s="171" t="str">
        <f t="shared" si="176"/>
        <v>1900</v>
      </c>
      <c r="F11319" s="547">
        <v>0</v>
      </c>
      <c r="G11319" s="548">
        <v>0</v>
      </c>
      <c r="H11319" s="547">
        <v>0</v>
      </c>
      <c r="I11319" s="545" t="s">
        <v>12642</v>
      </c>
      <c r="J11319" s="545"/>
      <c r="K11319" s="545" t="s">
        <v>20035</v>
      </c>
      <c r="L11319" s="545" t="s">
        <v>13413</v>
      </c>
      <c r="M11319" s="548" t="s">
        <v>13758</v>
      </c>
      <c r="N11319" s="545" t="s">
        <v>13413</v>
      </c>
      <c r="O11319" s="545" t="s">
        <v>13413</v>
      </c>
      <c r="P11319" s="549">
        <v>8990</v>
      </c>
      <c r="Q11319" s="549">
        <v>1</v>
      </c>
      <c r="R11319" s="549">
        <v>135</v>
      </c>
      <c r="S11319" s="548"/>
      <c r="T11319" s="548"/>
      <c r="U11319" s="99"/>
    </row>
    <row r="11320" spans="1:21" ht="19.5" customHeight="1">
      <c r="A11320" s="545">
        <v>106303</v>
      </c>
      <c r="B11320" s="545" t="s">
        <v>2389</v>
      </c>
      <c r="C11320" s="545" t="s">
        <v>216</v>
      </c>
      <c r="D11320" s="546"/>
      <c r="E11320" s="171" t="str">
        <f t="shared" si="176"/>
        <v>1900</v>
      </c>
      <c r="F11320" s="547">
        <v>0</v>
      </c>
      <c r="G11320" s="548">
        <v>0</v>
      </c>
      <c r="H11320" s="547">
        <v>0</v>
      </c>
      <c r="I11320" s="545" t="s">
        <v>12642</v>
      </c>
      <c r="J11320" s="545"/>
      <c r="K11320" s="545" t="s">
        <v>13413</v>
      </c>
      <c r="L11320" s="545" t="s">
        <v>13413</v>
      </c>
      <c r="M11320" s="548" t="s">
        <v>13758</v>
      </c>
      <c r="N11320" s="545" t="s">
        <v>13413</v>
      </c>
      <c r="O11320" s="545" t="s">
        <v>13413</v>
      </c>
      <c r="P11320" s="549">
        <v>8991</v>
      </c>
      <c r="Q11320" s="549">
        <v>1</v>
      </c>
      <c r="R11320" s="549">
        <v>135</v>
      </c>
      <c r="S11320" s="548"/>
      <c r="T11320" s="548"/>
      <c r="U11320" s="99"/>
    </row>
    <row r="11321" spans="1:21" ht="19.5" customHeight="1">
      <c r="A11321" s="545">
        <v>106304</v>
      </c>
      <c r="B11321" s="545" t="s">
        <v>2390</v>
      </c>
      <c r="C11321" s="545" t="s">
        <v>216</v>
      </c>
      <c r="D11321" s="546"/>
      <c r="E11321" s="171" t="str">
        <f t="shared" si="176"/>
        <v>1900</v>
      </c>
      <c r="F11321" s="547">
        <v>0</v>
      </c>
      <c r="G11321" s="548">
        <v>0</v>
      </c>
      <c r="H11321" s="547">
        <v>0</v>
      </c>
      <c r="I11321" s="545" t="s">
        <v>12642</v>
      </c>
      <c r="J11321" s="545"/>
      <c r="K11321" s="545" t="s">
        <v>13413</v>
      </c>
      <c r="L11321" s="545" t="s">
        <v>13413</v>
      </c>
      <c r="M11321" s="548" t="s">
        <v>13758</v>
      </c>
      <c r="N11321" s="545" t="s">
        <v>13413</v>
      </c>
      <c r="O11321" s="545" t="s">
        <v>13413</v>
      </c>
      <c r="P11321" s="549">
        <v>8992</v>
      </c>
      <c r="Q11321" s="549">
        <v>1</v>
      </c>
      <c r="R11321" s="549">
        <v>135</v>
      </c>
      <c r="S11321" s="548"/>
      <c r="T11321" s="548"/>
      <c r="U11321" s="99"/>
    </row>
    <row r="11322" spans="1:21" ht="19.5" customHeight="1">
      <c r="A11322" s="545">
        <v>106305</v>
      </c>
      <c r="B11322" s="545" t="s">
        <v>2391</v>
      </c>
      <c r="C11322" s="545" t="s">
        <v>216</v>
      </c>
      <c r="D11322" s="546"/>
      <c r="E11322" s="171" t="str">
        <f t="shared" si="176"/>
        <v>1900</v>
      </c>
      <c r="F11322" s="547">
        <v>0</v>
      </c>
      <c r="G11322" s="548">
        <v>0</v>
      </c>
      <c r="H11322" s="547">
        <v>0</v>
      </c>
      <c r="I11322" s="545" t="s">
        <v>12642</v>
      </c>
      <c r="J11322" s="545"/>
      <c r="K11322" s="545" t="s">
        <v>13413</v>
      </c>
      <c r="L11322" s="545" t="s">
        <v>13413</v>
      </c>
      <c r="M11322" s="548" t="s">
        <v>13758</v>
      </c>
      <c r="N11322" s="545" t="s">
        <v>13413</v>
      </c>
      <c r="O11322" s="545" t="s">
        <v>13413</v>
      </c>
      <c r="P11322" s="549">
        <v>8993</v>
      </c>
      <c r="Q11322" s="549">
        <v>1</v>
      </c>
      <c r="R11322" s="549">
        <v>135</v>
      </c>
      <c r="S11322" s="548"/>
      <c r="T11322" s="548"/>
      <c r="U11322" s="99"/>
    </row>
    <row r="11323" spans="1:21" ht="19.5" customHeight="1">
      <c r="A11323" s="545">
        <v>106306</v>
      </c>
      <c r="B11323" s="545" t="s">
        <v>2666</v>
      </c>
      <c r="C11323" s="545" t="s">
        <v>216</v>
      </c>
      <c r="D11323" s="546"/>
      <c r="E11323" s="171" t="str">
        <f t="shared" si="176"/>
        <v>1900</v>
      </c>
      <c r="F11323" s="547">
        <v>0</v>
      </c>
      <c r="G11323" s="548">
        <v>0</v>
      </c>
      <c r="H11323" s="547">
        <v>0</v>
      </c>
      <c r="I11323" s="545" t="s">
        <v>12718</v>
      </c>
      <c r="J11323" s="545"/>
      <c r="K11323" s="545" t="s">
        <v>13413</v>
      </c>
      <c r="L11323" s="545" t="s">
        <v>13413</v>
      </c>
      <c r="M11323" s="548" t="s">
        <v>13758</v>
      </c>
      <c r="N11323" s="545" t="s">
        <v>13413</v>
      </c>
      <c r="O11323" s="545" t="s">
        <v>13413</v>
      </c>
      <c r="P11323" s="549">
        <v>8994</v>
      </c>
      <c r="Q11323" s="549">
        <v>1</v>
      </c>
      <c r="R11323" s="549">
        <v>137</v>
      </c>
      <c r="S11323" s="548"/>
      <c r="T11323" s="548"/>
      <c r="U11323" s="99"/>
    </row>
    <row r="11324" spans="1:21" ht="19.5" customHeight="1">
      <c r="A11324" s="545">
        <v>106307</v>
      </c>
      <c r="B11324" s="545" t="s">
        <v>9436</v>
      </c>
      <c r="C11324" s="545" t="s">
        <v>216</v>
      </c>
      <c r="D11324" s="546"/>
      <c r="E11324" s="171" t="str">
        <f t="shared" si="176"/>
        <v>1900</v>
      </c>
      <c r="F11324" s="547">
        <v>0</v>
      </c>
      <c r="G11324" s="548">
        <v>0</v>
      </c>
      <c r="H11324" s="547">
        <v>0</v>
      </c>
      <c r="I11324" s="545" t="s">
        <v>12718</v>
      </c>
      <c r="J11324" s="545"/>
      <c r="K11324" s="545" t="s">
        <v>13413</v>
      </c>
      <c r="L11324" s="545" t="s">
        <v>13413</v>
      </c>
      <c r="M11324" s="548" t="s">
        <v>13758</v>
      </c>
      <c r="N11324" s="545" t="s">
        <v>13413</v>
      </c>
      <c r="O11324" s="545" t="s">
        <v>13413</v>
      </c>
      <c r="P11324" s="549">
        <v>8995</v>
      </c>
      <c r="Q11324" s="549">
        <v>1</v>
      </c>
      <c r="R11324" s="549">
        <v>137</v>
      </c>
      <c r="S11324" s="548"/>
      <c r="T11324" s="548"/>
      <c r="U11324" s="99"/>
    </row>
    <row r="11325" spans="1:21" ht="19.5" customHeight="1">
      <c r="A11325" s="545">
        <v>106308</v>
      </c>
      <c r="B11325" s="545" t="s">
        <v>2370</v>
      </c>
      <c r="C11325" s="545" t="s">
        <v>216</v>
      </c>
      <c r="D11325" s="546">
        <v>44592</v>
      </c>
      <c r="E11325" s="171" t="str">
        <f t="shared" si="176"/>
        <v>2022</v>
      </c>
      <c r="F11325" s="547">
        <v>36952</v>
      </c>
      <c r="G11325" s="548">
        <v>0.19</v>
      </c>
      <c r="H11325" s="547">
        <v>31052.1</v>
      </c>
      <c r="I11325" s="545" t="s">
        <v>12676</v>
      </c>
      <c r="J11325" s="545" t="s">
        <v>13297</v>
      </c>
      <c r="K11325" s="545" t="s">
        <v>13413</v>
      </c>
      <c r="L11325" s="545" t="s">
        <v>13413</v>
      </c>
      <c r="M11325" s="548" t="s">
        <v>13758</v>
      </c>
      <c r="N11325" s="545" t="s">
        <v>13413</v>
      </c>
      <c r="O11325" s="545" t="s">
        <v>13413</v>
      </c>
      <c r="P11325" s="549">
        <v>8996</v>
      </c>
      <c r="Q11325" s="549">
        <v>1</v>
      </c>
      <c r="R11325" s="549">
        <v>14</v>
      </c>
      <c r="S11325" s="548">
        <v>2257</v>
      </c>
      <c r="T11325" s="548"/>
      <c r="U11325" s="99"/>
    </row>
    <row r="11326" spans="1:21" ht="19.5" customHeight="1">
      <c r="A11326" s="545">
        <v>106309</v>
      </c>
      <c r="B11326" s="545" t="s">
        <v>2597</v>
      </c>
      <c r="C11326" s="545" t="s">
        <v>209</v>
      </c>
      <c r="D11326" s="546">
        <v>46052</v>
      </c>
      <c r="E11326" s="171" t="str">
        <f t="shared" si="176"/>
        <v>2026</v>
      </c>
      <c r="F11326" s="547">
        <v>242878</v>
      </c>
      <c r="G11326" s="548">
        <v>0.19</v>
      </c>
      <c r="H11326" s="547">
        <v>204099.16</v>
      </c>
      <c r="I11326" s="545" t="s">
        <v>12676</v>
      </c>
      <c r="J11326" s="545" t="s">
        <v>13307</v>
      </c>
      <c r="K11326" s="545" t="s">
        <v>13413</v>
      </c>
      <c r="L11326" s="545" t="s">
        <v>13413</v>
      </c>
      <c r="M11326" s="548" t="s">
        <v>13758</v>
      </c>
      <c r="N11326" s="545" t="s">
        <v>13413</v>
      </c>
      <c r="O11326" s="545" t="s">
        <v>13413</v>
      </c>
      <c r="P11326" s="549">
        <v>8997</v>
      </c>
      <c r="Q11326" s="549">
        <v>1</v>
      </c>
      <c r="R11326" s="549">
        <v>14</v>
      </c>
      <c r="S11326" s="548">
        <v>2228</v>
      </c>
      <c r="T11326" s="548"/>
      <c r="U11326" s="99"/>
    </row>
    <row r="11327" spans="1:21" ht="19.5" customHeight="1">
      <c r="A11327" s="545">
        <v>106310</v>
      </c>
      <c r="B11327" s="545" t="s">
        <v>9435</v>
      </c>
      <c r="C11327" s="545" t="s">
        <v>216</v>
      </c>
      <c r="D11327" s="546"/>
      <c r="E11327" s="171" t="str">
        <f t="shared" si="176"/>
        <v>1900</v>
      </c>
      <c r="F11327" s="547">
        <v>0</v>
      </c>
      <c r="G11327" s="548">
        <v>0</v>
      </c>
      <c r="H11327" s="547">
        <v>0</v>
      </c>
      <c r="I11327" s="545" t="s">
        <v>12676</v>
      </c>
      <c r="J11327" s="545"/>
      <c r="K11327" s="545" t="s">
        <v>13413</v>
      </c>
      <c r="L11327" s="545" t="s">
        <v>13413</v>
      </c>
      <c r="M11327" s="548" t="s">
        <v>13758</v>
      </c>
      <c r="N11327" s="545" t="s">
        <v>13413</v>
      </c>
      <c r="O11327" s="545" t="s">
        <v>13413</v>
      </c>
      <c r="P11327" s="549">
        <v>8998</v>
      </c>
      <c r="Q11327" s="549">
        <v>1</v>
      </c>
      <c r="R11327" s="549">
        <v>14</v>
      </c>
      <c r="S11327" s="548"/>
      <c r="T11327" s="548"/>
      <c r="U11327" s="99"/>
    </row>
    <row r="11328" spans="1:21" ht="19.5" customHeight="1">
      <c r="A11328" s="545">
        <v>106311</v>
      </c>
      <c r="B11328" s="545" t="s">
        <v>9434</v>
      </c>
      <c r="C11328" s="545" t="s">
        <v>216</v>
      </c>
      <c r="D11328" s="546"/>
      <c r="E11328" s="171" t="str">
        <f t="shared" si="176"/>
        <v>1900</v>
      </c>
      <c r="F11328" s="547">
        <v>0</v>
      </c>
      <c r="G11328" s="548">
        <v>0</v>
      </c>
      <c r="H11328" s="547">
        <v>0</v>
      </c>
      <c r="I11328" s="545" t="s">
        <v>12676</v>
      </c>
      <c r="J11328" s="545"/>
      <c r="K11328" s="545" t="s">
        <v>13413</v>
      </c>
      <c r="L11328" s="545" t="s">
        <v>13413</v>
      </c>
      <c r="M11328" s="548" t="s">
        <v>13758</v>
      </c>
      <c r="N11328" s="545" t="s">
        <v>13413</v>
      </c>
      <c r="O11328" s="545" t="s">
        <v>13413</v>
      </c>
      <c r="P11328" s="549">
        <v>8999</v>
      </c>
      <c r="Q11328" s="549">
        <v>1</v>
      </c>
      <c r="R11328" s="549">
        <v>14</v>
      </c>
      <c r="S11328" s="548"/>
      <c r="T11328" s="548"/>
      <c r="U11328" s="99"/>
    </row>
    <row r="11329" spans="1:21" ht="19.5" customHeight="1">
      <c r="A11329" s="545">
        <v>106312</v>
      </c>
      <c r="B11329" s="545" t="s">
        <v>7202</v>
      </c>
      <c r="C11329" s="545" t="s">
        <v>216</v>
      </c>
      <c r="D11329" s="546">
        <v>44592</v>
      </c>
      <c r="E11329" s="171" t="str">
        <f t="shared" si="176"/>
        <v>2022</v>
      </c>
      <c r="F11329" s="547">
        <v>1659</v>
      </c>
      <c r="G11329" s="548">
        <v>0.19</v>
      </c>
      <c r="H11329" s="547">
        <v>1394.12</v>
      </c>
      <c r="I11329" s="545" t="s">
        <v>12676</v>
      </c>
      <c r="J11329" s="545" t="s">
        <v>13297</v>
      </c>
      <c r="K11329" s="545" t="s">
        <v>13413</v>
      </c>
      <c r="L11329" s="545" t="s">
        <v>13413</v>
      </c>
      <c r="M11329" s="548" t="s">
        <v>13758</v>
      </c>
      <c r="N11329" s="545" t="s">
        <v>13413</v>
      </c>
      <c r="O11329" s="545" t="s">
        <v>13413</v>
      </c>
      <c r="P11329" s="549">
        <v>9000</v>
      </c>
      <c r="Q11329" s="549">
        <v>1</v>
      </c>
      <c r="R11329" s="549">
        <v>14</v>
      </c>
      <c r="S11329" s="548">
        <v>2257</v>
      </c>
      <c r="T11329" s="548"/>
      <c r="U11329" s="99"/>
    </row>
    <row r="11330" spans="1:21" ht="19.5" customHeight="1">
      <c r="A11330" s="545">
        <v>106313</v>
      </c>
      <c r="B11330" s="545" t="s">
        <v>6872</v>
      </c>
      <c r="C11330" s="545" t="s">
        <v>216</v>
      </c>
      <c r="D11330" s="546">
        <v>43852</v>
      </c>
      <c r="E11330" s="171" t="str">
        <f t="shared" si="176"/>
        <v>2020</v>
      </c>
      <c r="F11330" s="547">
        <v>1429</v>
      </c>
      <c r="G11330" s="548">
        <v>0.19</v>
      </c>
      <c r="H11330" s="547">
        <v>1200.8399999999999</v>
      </c>
      <c r="I11330" s="545" t="s">
        <v>12642</v>
      </c>
      <c r="J11330" s="545" t="s">
        <v>13302</v>
      </c>
      <c r="K11330" s="545" t="s">
        <v>13413</v>
      </c>
      <c r="L11330" s="545" t="s">
        <v>13413</v>
      </c>
      <c r="M11330" s="548" t="s">
        <v>13758</v>
      </c>
      <c r="N11330" s="545" t="s">
        <v>13413</v>
      </c>
      <c r="O11330" s="545" t="s">
        <v>13413</v>
      </c>
      <c r="P11330" s="549">
        <v>9001</v>
      </c>
      <c r="Q11330" s="549">
        <v>1</v>
      </c>
      <c r="R11330" s="549">
        <v>135</v>
      </c>
      <c r="S11330" s="548">
        <v>2219</v>
      </c>
      <c r="T11330" s="548"/>
      <c r="U11330" s="99"/>
    </row>
    <row r="11331" spans="1:21" ht="19.5" customHeight="1">
      <c r="A11331" s="545">
        <v>106314</v>
      </c>
      <c r="B11331" s="545" t="s">
        <v>9433</v>
      </c>
      <c r="C11331" s="545" t="s">
        <v>216</v>
      </c>
      <c r="D11331" s="546"/>
      <c r="E11331" s="171" t="str">
        <f t="shared" si="176"/>
        <v>1900</v>
      </c>
      <c r="F11331" s="547">
        <v>0</v>
      </c>
      <c r="G11331" s="548">
        <v>0</v>
      </c>
      <c r="H11331" s="547">
        <v>0</v>
      </c>
      <c r="I11331" s="545" t="s">
        <v>12642</v>
      </c>
      <c r="J11331" s="545"/>
      <c r="K11331" s="545" t="s">
        <v>13413</v>
      </c>
      <c r="L11331" s="545" t="s">
        <v>13413</v>
      </c>
      <c r="M11331" s="548" t="s">
        <v>13758</v>
      </c>
      <c r="N11331" s="545" t="s">
        <v>13413</v>
      </c>
      <c r="O11331" s="545" t="s">
        <v>13413</v>
      </c>
      <c r="P11331" s="549">
        <v>9002</v>
      </c>
      <c r="Q11331" s="549">
        <v>1</v>
      </c>
      <c r="R11331" s="549">
        <v>135</v>
      </c>
      <c r="S11331" s="548"/>
      <c r="T11331" s="548"/>
      <c r="U11331" s="99"/>
    </row>
    <row r="11332" spans="1:21" ht="19.5" customHeight="1">
      <c r="A11332" s="545">
        <v>106315</v>
      </c>
      <c r="B11332" s="545" t="s">
        <v>6923</v>
      </c>
      <c r="C11332" s="545" t="s">
        <v>216</v>
      </c>
      <c r="D11332" s="546">
        <v>43843</v>
      </c>
      <c r="E11332" s="171" t="str">
        <f t="shared" ref="E11332:E11395" si="177">TEXT(D11332,"YYYY")</f>
        <v>2020</v>
      </c>
      <c r="F11332" s="547">
        <v>1422.05</v>
      </c>
      <c r="G11332" s="548">
        <v>0.19</v>
      </c>
      <c r="H11332" s="547">
        <v>1195</v>
      </c>
      <c r="I11332" s="545" t="s">
        <v>12642</v>
      </c>
      <c r="J11332" s="545" t="s">
        <v>13297</v>
      </c>
      <c r="K11332" s="545" t="s">
        <v>13413</v>
      </c>
      <c r="L11332" s="545" t="s">
        <v>13413</v>
      </c>
      <c r="M11332" s="548" t="s">
        <v>13758</v>
      </c>
      <c r="N11332" s="545" t="s">
        <v>13413</v>
      </c>
      <c r="O11332" s="545" t="s">
        <v>13413</v>
      </c>
      <c r="P11332" s="549">
        <v>9003</v>
      </c>
      <c r="Q11332" s="549">
        <v>1</v>
      </c>
      <c r="R11332" s="549">
        <v>135</v>
      </c>
      <c r="S11332" s="548">
        <v>2257</v>
      </c>
      <c r="T11332" s="548"/>
      <c r="U11332" s="99"/>
    </row>
    <row r="11333" spans="1:21" ht="19.5" customHeight="1">
      <c r="A11333" s="545">
        <v>106316</v>
      </c>
      <c r="B11333" s="545" t="s">
        <v>9432</v>
      </c>
      <c r="C11333" s="545" t="s">
        <v>209</v>
      </c>
      <c r="D11333" s="546"/>
      <c r="E11333" s="171" t="str">
        <f t="shared" si="177"/>
        <v>1900</v>
      </c>
      <c r="F11333" s="547">
        <v>0</v>
      </c>
      <c r="G11333" s="548">
        <v>0</v>
      </c>
      <c r="H11333" s="547">
        <v>0</v>
      </c>
      <c r="I11333" s="545" t="s">
        <v>12697</v>
      </c>
      <c r="J11333" s="545"/>
      <c r="K11333" s="545" t="s">
        <v>13413</v>
      </c>
      <c r="L11333" s="545" t="s">
        <v>13413</v>
      </c>
      <c r="M11333" s="548" t="s">
        <v>13758</v>
      </c>
      <c r="N11333" s="545" t="s">
        <v>13413</v>
      </c>
      <c r="O11333" s="545" t="s">
        <v>13413</v>
      </c>
      <c r="P11333" s="549">
        <v>9004</v>
      </c>
      <c r="Q11333" s="549">
        <v>1</v>
      </c>
      <c r="R11333" s="549">
        <v>138</v>
      </c>
      <c r="S11333" s="548"/>
      <c r="T11333" s="548"/>
      <c r="U11333" s="99"/>
    </row>
    <row r="11334" spans="1:21" ht="19.5" customHeight="1">
      <c r="A11334" s="545">
        <v>106317</v>
      </c>
      <c r="B11334" s="545" t="s">
        <v>2402</v>
      </c>
      <c r="C11334" s="545" t="s">
        <v>216</v>
      </c>
      <c r="D11334" s="546"/>
      <c r="E11334" s="171" t="str">
        <f t="shared" si="177"/>
        <v>1900</v>
      </c>
      <c r="F11334" s="547">
        <v>0</v>
      </c>
      <c r="G11334" s="548">
        <v>0</v>
      </c>
      <c r="H11334" s="547">
        <v>0</v>
      </c>
      <c r="I11334" s="545" t="s">
        <v>12718</v>
      </c>
      <c r="J11334" s="545"/>
      <c r="K11334" s="545" t="s">
        <v>13413</v>
      </c>
      <c r="L11334" s="545" t="s">
        <v>13413</v>
      </c>
      <c r="M11334" s="548" t="s">
        <v>13758</v>
      </c>
      <c r="N11334" s="545" t="s">
        <v>13413</v>
      </c>
      <c r="O11334" s="545" t="s">
        <v>13413</v>
      </c>
      <c r="P11334" s="549">
        <v>9005</v>
      </c>
      <c r="Q11334" s="549">
        <v>1</v>
      </c>
      <c r="R11334" s="549">
        <v>137</v>
      </c>
      <c r="S11334" s="548"/>
      <c r="T11334" s="548"/>
      <c r="U11334" s="99"/>
    </row>
    <row r="11335" spans="1:21" ht="19.5" customHeight="1">
      <c r="A11335" s="545">
        <v>106318</v>
      </c>
      <c r="B11335" s="545" t="s">
        <v>2401</v>
      </c>
      <c r="C11335" s="545" t="s">
        <v>216</v>
      </c>
      <c r="D11335" s="546"/>
      <c r="E11335" s="171" t="str">
        <f t="shared" si="177"/>
        <v>1900</v>
      </c>
      <c r="F11335" s="547">
        <v>0</v>
      </c>
      <c r="G11335" s="548">
        <v>0</v>
      </c>
      <c r="H11335" s="547">
        <v>0</v>
      </c>
      <c r="I11335" s="545" t="s">
        <v>12718</v>
      </c>
      <c r="J11335" s="545"/>
      <c r="K11335" s="545" t="s">
        <v>13413</v>
      </c>
      <c r="L11335" s="545" t="s">
        <v>13413</v>
      </c>
      <c r="M11335" s="548" t="s">
        <v>13758</v>
      </c>
      <c r="N11335" s="545" t="s">
        <v>13413</v>
      </c>
      <c r="O11335" s="545" t="s">
        <v>13413</v>
      </c>
      <c r="P11335" s="549">
        <v>9006</v>
      </c>
      <c r="Q11335" s="549">
        <v>1</v>
      </c>
      <c r="R11335" s="549">
        <v>137</v>
      </c>
      <c r="S11335" s="548"/>
      <c r="T11335" s="548"/>
      <c r="U11335" s="99"/>
    </row>
    <row r="11336" spans="1:21" ht="19.5" customHeight="1">
      <c r="A11336" s="545">
        <v>106319</v>
      </c>
      <c r="B11336" s="545" t="s">
        <v>2400</v>
      </c>
      <c r="C11336" s="545" t="s">
        <v>216</v>
      </c>
      <c r="D11336" s="546"/>
      <c r="E11336" s="171" t="str">
        <f t="shared" si="177"/>
        <v>1900</v>
      </c>
      <c r="F11336" s="547">
        <v>0</v>
      </c>
      <c r="G11336" s="548">
        <v>0</v>
      </c>
      <c r="H11336" s="547">
        <v>0</v>
      </c>
      <c r="I11336" s="545" t="s">
        <v>12642</v>
      </c>
      <c r="J11336" s="545"/>
      <c r="K11336" s="545" t="s">
        <v>13413</v>
      </c>
      <c r="L11336" s="545" t="s">
        <v>13413</v>
      </c>
      <c r="M11336" s="548" t="s">
        <v>13758</v>
      </c>
      <c r="N11336" s="545" t="s">
        <v>13413</v>
      </c>
      <c r="O11336" s="545" t="s">
        <v>13413</v>
      </c>
      <c r="P11336" s="549">
        <v>9007</v>
      </c>
      <c r="Q11336" s="549">
        <v>1</v>
      </c>
      <c r="R11336" s="549">
        <v>135</v>
      </c>
      <c r="S11336" s="548"/>
      <c r="T11336" s="548"/>
      <c r="U11336" s="99"/>
    </row>
    <row r="11337" spans="1:21" ht="19.5" customHeight="1">
      <c r="A11337" s="545">
        <v>106320</v>
      </c>
      <c r="B11337" s="545" t="s">
        <v>7468</v>
      </c>
      <c r="C11337" s="545" t="s">
        <v>216</v>
      </c>
      <c r="D11337" s="546">
        <v>44585</v>
      </c>
      <c r="E11337" s="171" t="str">
        <f t="shared" si="177"/>
        <v>2022</v>
      </c>
      <c r="F11337" s="547">
        <v>1508253.6</v>
      </c>
      <c r="G11337" s="548">
        <v>0.19</v>
      </c>
      <c r="H11337" s="547">
        <v>1267440</v>
      </c>
      <c r="I11337" s="545" t="s">
        <v>12718</v>
      </c>
      <c r="J11337" s="545" t="s">
        <v>13297</v>
      </c>
      <c r="K11337" s="545" t="s">
        <v>13413</v>
      </c>
      <c r="L11337" s="545" t="s">
        <v>13413</v>
      </c>
      <c r="M11337" s="548" t="s">
        <v>13758</v>
      </c>
      <c r="N11337" s="545" t="s">
        <v>13413</v>
      </c>
      <c r="O11337" s="545" t="s">
        <v>13413</v>
      </c>
      <c r="P11337" s="549">
        <v>9008</v>
      </c>
      <c r="Q11337" s="549">
        <v>1</v>
      </c>
      <c r="R11337" s="549">
        <v>137</v>
      </c>
      <c r="S11337" s="548">
        <v>2257</v>
      </c>
      <c r="T11337" s="548"/>
      <c r="U11337" s="99"/>
    </row>
    <row r="11338" spans="1:21" ht="19.5" customHeight="1">
      <c r="A11338" s="545">
        <v>106322</v>
      </c>
      <c r="B11338" s="545" t="s">
        <v>9431</v>
      </c>
      <c r="C11338" s="545" t="s">
        <v>216</v>
      </c>
      <c r="D11338" s="546"/>
      <c r="E11338" s="171" t="str">
        <f t="shared" si="177"/>
        <v>1900</v>
      </c>
      <c r="F11338" s="547">
        <v>0</v>
      </c>
      <c r="G11338" s="548">
        <v>0</v>
      </c>
      <c r="H11338" s="547">
        <v>0</v>
      </c>
      <c r="I11338" s="545" t="s">
        <v>12973</v>
      </c>
      <c r="J11338" s="545"/>
      <c r="K11338" s="545" t="s">
        <v>13413</v>
      </c>
      <c r="L11338" s="545" t="s">
        <v>13413</v>
      </c>
      <c r="M11338" s="548" t="s">
        <v>13758</v>
      </c>
      <c r="N11338" s="545" t="s">
        <v>13413</v>
      </c>
      <c r="O11338" s="545" t="s">
        <v>13413</v>
      </c>
      <c r="P11338" s="549">
        <v>9010</v>
      </c>
      <c r="Q11338" s="549">
        <v>1</v>
      </c>
      <c r="R11338" s="549">
        <v>59</v>
      </c>
      <c r="S11338" s="548"/>
      <c r="T11338" s="548"/>
      <c r="U11338" s="99"/>
    </row>
    <row r="11339" spans="1:21" ht="19.5" customHeight="1">
      <c r="A11339" s="545">
        <v>106323</v>
      </c>
      <c r="B11339" s="545" t="s">
        <v>2667</v>
      </c>
      <c r="C11339" s="545" t="s">
        <v>216</v>
      </c>
      <c r="D11339" s="546">
        <v>44585</v>
      </c>
      <c r="E11339" s="171" t="str">
        <f t="shared" si="177"/>
        <v>2022</v>
      </c>
      <c r="F11339" s="547">
        <v>592062.41</v>
      </c>
      <c r="G11339" s="548">
        <v>0.19</v>
      </c>
      <c r="H11339" s="547">
        <v>497531.44</v>
      </c>
      <c r="I11339" s="545" t="s">
        <v>12718</v>
      </c>
      <c r="J11339" s="545" t="s">
        <v>13297</v>
      </c>
      <c r="K11339" s="545" t="s">
        <v>13413</v>
      </c>
      <c r="L11339" s="545" t="s">
        <v>13413</v>
      </c>
      <c r="M11339" s="548" t="s">
        <v>13758</v>
      </c>
      <c r="N11339" s="545" t="s">
        <v>13413</v>
      </c>
      <c r="O11339" s="545" t="s">
        <v>13413</v>
      </c>
      <c r="P11339" s="549">
        <v>9011</v>
      </c>
      <c r="Q11339" s="549">
        <v>1</v>
      </c>
      <c r="R11339" s="549">
        <v>137</v>
      </c>
      <c r="S11339" s="548">
        <v>2257</v>
      </c>
      <c r="T11339" s="548"/>
      <c r="U11339" s="99"/>
    </row>
    <row r="11340" spans="1:21" ht="19.5" customHeight="1">
      <c r="A11340" s="545">
        <v>106324</v>
      </c>
      <c r="B11340" s="545" t="s">
        <v>7201</v>
      </c>
      <c r="C11340" s="545" t="s">
        <v>216</v>
      </c>
      <c r="D11340" s="546">
        <v>43839</v>
      </c>
      <c r="E11340" s="171" t="str">
        <f t="shared" si="177"/>
        <v>2020</v>
      </c>
      <c r="F11340" s="547">
        <v>25279</v>
      </c>
      <c r="G11340" s="548">
        <v>0.19</v>
      </c>
      <c r="H11340" s="547">
        <v>21242.86</v>
      </c>
      <c r="I11340" s="545" t="s">
        <v>12718</v>
      </c>
      <c r="J11340" s="545" t="s">
        <v>13297</v>
      </c>
      <c r="K11340" s="545" t="s">
        <v>13413</v>
      </c>
      <c r="L11340" s="545" t="s">
        <v>13413</v>
      </c>
      <c r="M11340" s="548" t="s">
        <v>13758</v>
      </c>
      <c r="N11340" s="545" t="s">
        <v>13413</v>
      </c>
      <c r="O11340" s="545" t="s">
        <v>13413</v>
      </c>
      <c r="P11340" s="549">
        <v>9012</v>
      </c>
      <c r="Q11340" s="549">
        <v>1</v>
      </c>
      <c r="R11340" s="549">
        <v>137</v>
      </c>
      <c r="S11340" s="548">
        <v>2257</v>
      </c>
      <c r="T11340" s="548"/>
      <c r="U11340" s="99"/>
    </row>
    <row r="11341" spans="1:21" ht="19.5" customHeight="1">
      <c r="A11341" s="545">
        <v>106325</v>
      </c>
      <c r="B11341" s="545" t="s">
        <v>7200</v>
      </c>
      <c r="C11341" s="545" t="s">
        <v>216</v>
      </c>
      <c r="D11341" s="546">
        <v>44585</v>
      </c>
      <c r="E11341" s="171" t="str">
        <f t="shared" si="177"/>
        <v>2022</v>
      </c>
      <c r="F11341" s="547">
        <v>65452.71</v>
      </c>
      <c r="G11341" s="548">
        <v>0.19</v>
      </c>
      <c r="H11341" s="547">
        <v>55002.28</v>
      </c>
      <c r="I11341" s="545" t="s">
        <v>12718</v>
      </c>
      <c r="J11341" s="545" t="s">
        <v>13297</v>
      </c>
      <c r="K11341" s="545" t="s">
        <v>13413</v>
      </c>
      <c r="L11341" s="545" t="s">
        <v>13413</v>
      </c>
      <c r="M11341" s="548" t="s">
        <v>13758</v>
      </c>
      <c r="N11341" s="545" t="s">
        <v>13413</v>
      </c>
      <c r="O11341" s="545" t="s">
        <v>13413</v>
      </c>
      <c r="P11341" s="549">
        <v>9013</v>
      </c>
      <c r="Q11341" s="549">
        <v>1</v>
      </c>
      <c r="R11341" s="549">
        <v>137</v>
      </c>
      <c r="S11341" s="548">
        <v>2257</v>
      </c>
      <c r="T11341" s="548"/>
      <c r="U11341" s="99"/>
    </row>
    <row r="11342" spans="1:21" ht="19.5" customHeight="1">
      <c r="A11342" s="545">
        <v>106326</v>
      </c>
      <c r="B11342" s="545" t="s">
        <v>2386</v>
      </c>
      <c r="C11342" s="545" t="s">
        <v>216</v>
      </c>
      <c r="D11342" s="546">
        <v>43850</v>
      </c>
      <c r="E11342" s="171" t="str">
        <f t="shared" si="177"/>
        <v>2020</v>
      </c>
      <c r="F11342" s="547">
        <v>4999</v>
      </c>
      <c r="G11342" s="548">
        <v>0.19</v>
      </c>
      <c r="H11342" s="547">
        <v>4200.84</v>
      </c>
      <c r="I11342" s="545" t="s">
        <v>12642</v>
      </c>
      <c r="J11342" s="545" t="s">
        <v>13298</v>
      </c>
      <c r="K11342" s="545" t="s">
        <v>13413</v>
      </c>
      <c r="L11342" s="545" t="s">
        <v>13413</v>
      </c>
      <c r="M11342" s="548" t="s">
        <v>13758</v>
      </c>
      <c r="N11342" s="545" t="s">
        <v>13413</v>
      </c>
      <c r="O11342" s="545" t="s">
        <v>13413</v>
      </c>
      <c r="P11342" s="549">
        <v>9014</v>
      </c>
      <c r="Q11342" s="549">
        <v>1</v>
      </c>
      <c r="R11342" s="549">
        <v>135</v>
      </c>
      <c r="S11342" s="548">
        <v>1012</v>
      </c>
      <c r="T11342" s="548"/>
      <c r="U11342" s="99"/>
    </row>
    <row r="11343" spans="1:21" ht="19.5" customHeight="1">
      <c r="A11343" s="545">
        <v>106327</v>
      </c>
      <c r="B11343" s="545" t="s">
        <v>2387</v>
      </c>
      <c r="C11343" s="545" t="s">
        <v>216</v>
      </c>
      <c r="D11343" s="546">
        <v>43850</v>
      </c>
      <c r="E11343" s="171" t="str">
        <f t="shared" si="177"/>
        <v>2020</v>
      </c>
      <c r="F11343" s="547">
        <v>8632</v>
      </c>
      <c r="G11343" s="548">
        <v>0.19</v>
      </c>
      <c r="H11343" s="547">
        <v>7253.78</v>
      </c>
      <c r="I11343" s="545" t="s">
        <v>12642</v>
      </c>
      <c r="J11343" s="545" t="s">
        <v>13298</v>
      </c>
      <c r="K11343" s="545" t="s">
        <v>13413</v>
      </c>
      <c r="L11343" s="545" t="s">
        <v>13413</v>
      </c>
      <c r="M11343" s="548" t="s">
        <v>13758</v>
      </c>
      <c r="N11343" s="545" t="s">
        <v>13413</v>
      </c>
      <c r="O11343" s="545" t="s">
        <v>13413</v>
      </c>
      <c r="P11343" s="549">
        <v>9015</v>
      </c>
      <c r="Q11343" s="549">
        <v>1</v>
      </c>
      <c r="R11343" s="549">
        <v>135</v>
      </c>
      <c r="S11343" s="548">
        <v>1012</v>
      </c>
      <c r="T11343" s="548"/>
      <c r="U11343" s="99"/>
    </row>
    <row r="11344" spans="1:21" ht="19.5" customHeight="1">
      <c r="A11344" s="545">
        <v>106328</v>
      </c>
      <c r="B11344" s="545" t="s">
        <v>6922</v>
      </c>
      <c r="C11344" s="545" t="s">
        <v>216</v>
      </c>
      <c r="D11344" s="546">
        <v>44585</v>
      </c>
      <c r="E11344" s="171" t="str">
        <f t="shared" si="177"/>
        <v>2022</v>
      </c>
      <c r="F11344" s="547">
        <v>83405.990000000005</v>
      </c>
      <c r="G11344" s="548">
        <v>0.19</v>
      </c>
      <c r="H11344" s="547">
        <v>70089.070000000007</v>
      </c>
      <c r="I11344" s="545" t="s">
        <v>12718</v>
      </c>
      <c r="J11344" s="545" t="s">
        <v>13297</v>
      </c>
      <c r="K11344" s="545" t="s">
        <v>13413</v>
      </c>
      <c r="L11344" s="545" t="s">
        <v>13413</v>
      </c>
      <c r="M11344" s="548" t="s">
        <v>13758</v>
      </c>
      <c r="N11344" s="545" t="s">
        <v>13413</v>
      </c>
      <c r="O11344" s="545" t="s">
        <v>13413</v>
      </c>
      <c r="P11344" s="549">
        <v>9016</v>
      </c>
      <c r="Q11344" s="549">
        <v>1</v>
      </c>
      <c r="R11344" s="549">
        <v>137</v>
      </c>
      <c r="S11344" s="548">
        <v>2257</v>
      </c>
      <c r="T11344" s="548"/>
      <c r="U11344" s="99"/>
    </row>
    <row r="11345" spans="1:21" ht="19.5" customHeight="1">
      <c r="A11345" s="545">
        <v>106329</v>
      </c>
      <c r="B11345" s="545" t="s">
        <v>6886</v>
      </c>
      <c r="C11345" s="545" t="s">
        <v>216</v>
      </c>
      <c r="D11345" s="546">
        <v>44585</v>
      </c>
      <c r="E11345" s="171" t="str">
        <f t="shared" si="177"/>
        <v>2022</v>
      </c>
      <c r="F11345" s="547">
        <v>67984.429999999993</v>
      </c>
      <c r="G11345" s="548">
        <v>0.19</v>
      </c>
      <c r="H11345" s="547">
        <v>57129.77</v>
      </c>
      <c r="I11345" s="545" t="s">
        <v>12718</v>
      </c>
      <c r="J11345" s="545" t="s">
        <v>13297</v>
      </c>
      <c r="K11345" s="545" t="s">
        <v>20036</v>
      </c>
      <c r="L11345" s="545" t="s">
        <v>13413</v>
      </c>
      <c r="M11345" s="548" t="s">
        <v>13758</v>
      </c>
      <c r="N11345" s="545" t="s">
        <v>13413</v>
      </c>
      <c r="O11345" s="545" t="s">
        <v>13413</v>
      </c>
      <c r="P11345" s="549">
        <v>9017</v>
      </c>
      <c r="Q11345" s="549">
        <v>1</v>
      </c>
      <c r="R11345" s="549">
        <v>137</v>
      </c>
      <c r="S11345" s="548">
        <v>2257</v>
      </c>
      <c r="T11345" s="548"/>
      <c r="U11345" s="99"/>
    </row>
    <row r="11346" spans="1:21" ht="19.5" customHeight="1">
      <c r="A11346" s="545">
        <v>106330</v>
      </c>
      <c r="B11346" s="545" t="s">
        <v>7199</v>
      </c>
      <c r="C11346" s="545" t="s">
        <v>216</v>
      </c>
      <c r="D11346" s="546">
        <v>43839</v>
      </c>
      <c r="E11346" s="171" t="str">
        <f t="shared" si="177"/>
        <v>2020</v>
      </c>
      <c r="F11346" s="547">
        <v>97151.01</v>
      </c>
      <c r="G11346" s="548">
        <v>0.19</v>
      </c>
      <c r="H11346" s="547">
        <v>81639.5</v>
      </c>
      <c r="I11346" s="545" t="s">
        <v>12642</v>
      </c>
      <c r="J11346" s="545" t="s">
        <v>13297</v>
      </c>
      <c r="K11346" s="545" t="s">
        <v>13413</v>
      </c>
      <c r="L11346" s="545" t="s">
        <v>13413</v>
      </c>
      <c r="M11346" s="548" t="s">
        <v>13758</v>
      </c>
      <c r="N11346" s="545" t="s">
        <v>13413</v>
      </c>
      <c r="O11346" s="545" t="s">
        <v>13413</v>
      </c>
      <c r="P11346" s="549">
        <v>9018</v>
      </c>
      <c r="Q11346" s="549">
        <v>1</v>
      </c>
      <c r="R11346" s="549">
        <v>135</v>
      </c>
      <c r="S11346" s="548">
        <v>2257</v>
      </c>
      <c r="T11346" s="548"/>
      <c r="U11346" s="99"/>
    </row>
    <row r="11347" spans="1:21" ht="19.5" customHeight="1">
      <c r="A11347" s="545">
        <v>106331</v>
      </c>
      <c r="B11347" s="545" t="s">
        <v>7919</v>
      </c>
      <c r="C11347" s="545" t="s">
        <v>216</v>
      </c>
      <c r="D11347" s="546">
        <v>43580</v>
      </c>
      <c r="E11347" s="171" t="str">
        <f t="shared" si="177"/>
        <v>2019</v>
      </c>
      <c r="F11347" s="547">
        <v>85703</v>
      </c>
      <c r="G11347" s="548">
        <v>0.19</v>
      </c>
      <c r="H11347" s="547">
        <v>72019.33</v>
      </c>
      <c r="I11347" s="545" t="s">
        <v>12642</v>
      </c>
      <c r="J11347" s="545" t="s">
        <v>13298</v>
      </c>
      <c r="K11347" s="545" t="s">
        <v>20037</v>
      </c>
      <c r="L11347" s="545" t="s">
        <v>13413</v>
      </c>
      <c r="M11347" s="548" t="s">
        <v>13758</v>
      </c>
      <c r="N11347" s="545" t="s">
        <v>13413</v>
      </c>
      <c r="O11347" s="545" t="s">
        <v>13413</v>
      </c>
      <c r="P11347" s="549">
        <v>9019</v>
      </c>
      <c r="Q11347" s="549">
        <v>1</v>
      </c>
      <c r="R11347" s="549">
        <v>135</v>
      </c>
      <c r="S11347" s="548">
        <v>1012</v>
      </c>
      <c r="T11347" s="548"/>
      <c r="U11347" s="99"/>
    </row>
    <row r="11348" spans="1:21" ht="19.5" customHeight="1">
      <c r="A11348" s="545">
        <v>106332</v>
      </c>
      <c r="B11348" s="545" t="s">
        <v>2403</v>
      </c>
      <c r="C11348" s="545" t="s">
        <v>216</v>
      </c>
      <c r="D11348" s="546"/>
      <c r="E11348" s="171" t="str">
        <f t="shared" si="177"/>
        <v>1900</v>
      </c>
      <c r="F11348" s="547">
        <v>0</v>
      </c>
      <c r="G11348" s="548">
        <v>0</v>
      </c>
      <c r="H11348" s="547">
        <v>0</v>
      </c>
      <c r="I11348" s="545" t="s">
        <v>12718</v>
      </c>
      <c r="J11348" s="545"/>
      <c r="K11348" s="545" t="s">
        <v>13413</v>
      </c>
      <c r="L11348" s="545" t="s">
        <v>13413</v>
      </c>
      <c r="M11348" s="548" t="s">
        <v>13758</v>
      </c>
      <c r="N11348" s="545" t="s">
        <v>13413</v>
      </c>
      <c r="O11348" s="545" t="s">
        <v>13413</v>
      </c>
      <c r="P11348" s="549">
        <v>9020</v>
      </c>
      <c r="Q11348" s="549">
        <v>1</v>
      </c>
      <c r="R11348" s="549">
        <v>137</v>
      </c>
      <c r="S11348" s="548"/>
      <c r="T11348" s="548"/>
      <c r="U11348" s="99"/>
    </row>
    <row r="11349" spans="1:21" ht="19.5" customHeight="1">
      <c r="A11349" s="545">
        <v>106333</v>
      </c>
      <c r="B11349" s="545" t="s">
        <v>9430</v>
      </c>
      <c r="C11349" s="545" t="s">
        <v>216</v>
      </c>
      <c r="D11349" s="546"/>
      <c r="E11349" s="171" t="str">
        <f t="shared" si="177"/>
        <v>1900</v>
      </c>
      <c r="F11349" s="547">
        <v>0</v>
      </c>
      <c r="G11349" s="548">
        <v>0</v>
      </c>
      <c r="H11349" s="547">
        <v>0</v>
      </c>
      <c r="I11349" s="545" t="s">
        <v>12980</v>
      </c>
      <c r="J11349" s="545"/>
      <c r="K11349" s="545" t="s">
        <v>13413</v>
      </c>
      <c r="L11349" s="545" t="s">
        <v>13413</v>
      </c>
      <c r="M11349" s="548" t="s">
        <v>13758</v>
      </c>
      <c r="N11349" s="545" t="s">
        <v>13413</v>
      </c>
      <c r="O11349" s="545" t="s">
        <v>13413</v>
      </c>
      <c r="P11349" s="549">
        <v>9021</v>
      </c>
      <c r="Q11349" s="549">
        <v>1</v>
      </c>
      <c r="R11349" s="549">
        <v>54</v>
      </c>
      <c r="S11349" s="548"/>
      <c r="T11349" s="548"/>
      <c r="U11349" s="99"/>
    </row>
    <row r="11350" spans="1:21" ht="19.5" customHeight="1">
      <c r="A11350" s="545">
        <v>106334</v>
      </c>
      <c r="B11350" s="545" t="s">
        <v>2654</v>
      </c>
      <c r="C11350" s="545" t="s">
        <v>216</v>
      </c>
      <c r="D11350" s="546"/>
      <c r="E11350" s="171" t="str">
        <f t="shared" si="177"/>
        <v>1900</v>
      </c>
      <c r="F11350" s="547">
        <v>0</v>
      </c>
      <c r="G11350" s="548">
        <v>0</v>
      </c>
      <c r="H11350" s="547">
        <v>0</v>
      </c>
      <c r="I11350" s="545" t="s">
        <v>12718</v>
      </c>
      <c r="J11350" s="545"/>
      <c r="K11350" s="545" t="s">
        <v>13413</v>
      </c>
      <c r="L11350" s="545" t="s">
        <v>13413</v>
      </c>
      <c r="M11350" s="548" t="s">
        <v>13758</v>
      </c>
      <c r="N11350" s="545" t="s">
        <v>13413</v>
      </c>
      <c r="O11350" s="545" t="s">
        <v>13413</v>
      </c>
      <c r="P11350" s="549">
        <v>9022</v>
      </c>
      <c r="Q11350" s="549">
        <v>1</v>
      </c>
      <c r="R11350" s="549">
        <v>137</v>
      </c>
      <c r="S11350" s="548"/>
      <c r="T11350" s="548"/>
      <c r="U11350" s="99"/>
    </row>
    <row r="11351" spans="1:21" ht="19.5" customHeight="1">
      <c r="A11351" s="545">
        <v>106335</v>
      </c>
      <c r="B11351" s="545" t="s">
        <v>8246</v>
      </c>
      <c r="C11351" s="545" t="s">
        <v>216</v>
      </c>
      <c r="D11351" s="546">
        <v>44585</v>
      </c>
      <c r="E11351" s="171" t="str">
        <f t="shared" si="177"/>
        <v>2022</v>
      </c>
      <c r="F11351" s="547">
        <v>170597.42</v>
      </c>
      <c r="G11351" s="548">
        <v>0.19</v>
      </c>
      <c r="H11351" s="547">
        <v>143359.18</v>
      </c>
      <c r="I11351" s="545" t="s">
        <v>12718</v>
      </c>
      <c r="J11351" s="545" t="s">
        <v>13297</v>
      </c>
      <c r="K11351" s="545" t="s">
        <v>13413</v>
      </c>
      <c r="L11351" s="545" t="s">
        <v>13413</v>
      </c>
      <c r="M11351" s="548" t="s">
        <v>13758</v>
      </c>
      <c r="N11351" s="545" t="s">
        <v>13413</v>
      </c>
      <c r="O11351" s="545" t="s">
        <v>13413</v>
      </c>
      <c r="P11351" s="549">
        <v>9023</v>
      </c>
      <c r="Q11351" s="549">
        <v>1</v>
      </c>
      <c r="R11351" s="549">
        <v>137</v>
      </c>
      <c r="S11351" s="548">
        <v>2257</v>
      </c>
      <c r="T11351" s="548"/>
      <c r="U11351" s="99"/>
    </row>
    <row r="11352" spans="1:21" ht="19.5" customHeight="1">
      <c r="A11352" s="545">
        <v>106336</v>
      </c>
      <c r="B11352" s="545" t="s">
        <v>9429</v>
      </c>
      <c r="C11352" s="545" t="s">
        <v>216</v>
      </c>
      <c r="D11352" s="546"/>
      <c r="E11352" s="171" t="str">
        <f t="shared" si="177"/>
        <v>1900</v>
      </c>
      <c r="F11352" s="547">
        <v>0</v>
      </c>
      <c r="G11352" s="548">
        <v>0</v>
      </c>
      <c r="H11352" s="547">
        <v>0</v>
      </c>
      <c r="I11352" s="545" t="s">
        <v>12973</v>
      </c>
      <c r="J11352" s="545"/>
      <c r="K11352" s="545" t="s">
        <v>20021</v>
      </c>
      <c r="L11352" s="545" t="s">
        <v>13413</v>
      </c>
      <c r="M11352" s="548" t="s">
        <v>13758</v>
      </c>
      <c r="N11352" s="545" t="s">
        <v>13413</v>
      </c>
      <c r="O11352" s="545" t="s">
        <v>13413</v>
      </c>
      <c r="P11352" s="549">
        <v>9024</v>
      </c>
      <c r="Q11352" s="549">
        <v>1</v>
      </c>
      <c r="R11352" s="549">
        <v>59</v>
      </c>
      <c r="S11352" s="548"/>
      <c r="T11352" s="548"/>
      <c r="U11352" s="99"/>
    </row>
    <row r="11353" spans="1:21" ht="19.5" customHeight="1">
      <c r="A11353" s="545">
        <v>106337</v>
      </c>
      <c r="B11353" s="545" t="s">
        <v>9428</v>
      </c>
      <c r="C11353" s="545" t="s">
        <v>209</v>
      </c>
      <c r="D11353" s="546"/>
      <c r="E11353" s="171" t="str">
        <f t="shared" si="177"/>
        <v>1900</v>
      </c>
      <c r="F11353" s="547">
        <v>0</v>
      </c>
      <c r="G11353" s="548">
        <v>0</v>
      </c>
      <c r="H11353" s="547">
        <v>0</v>
      </c>
      <c r="I11353" s="545" t="s">
        <v>12642</v>
      </c>
      <c r="J11353" s="545"/>
      <c r="K11353" s="545" t="s">
        <v>13413</v>
      </c>
      <c r="L11353" s="545" t="s">
        <v>13413</v>
      </c>
      <c r="M11353" s="548" t="s">
        <v>13758</v>
      </c>
      <c r="N11353" s="545" t="s">
        <v>13413</v>
      </c>
      <c r="O11353" s="545" t="s">
        <v>13413</v>
      </c>
      <c r="P11353" s="549">
        <v>9025</v>
      </c>
      <c r="Q11353" s="549">
        <v>1</v>
      </c>
      <c r="R11353" s="549">
        <v>135</v>
      </c>
      <c r="S11353" s="548"/>
      <c r="T11353" s="548"/>
      <c r="U11353" s="99"/>
    </row>
    <row r="11354" spans="1:21" ht="19.5" customHeight="1">
      <c r="A11354" s="545">
        <v>106338</v>
      </c>
      <c r="B11354" s="545" t="s">
        <v>9427</v>
      </c>
      <c r="C11354" s="545" t="s">
        <v>209</v>
      </c>
      <c r="D11354" s="546"/>
      <c r="E11354" s="171" t="str">
        <f t="shared" si="177"/>
        <v>1900</v>
      </c>
      <c r="F11354" s="547">
        <v>0</v>
      </c>
      <c r="G11354" s="548">
        <v>0</v>
      </c>
      <c r="H11354" s="547">
        <v>0</v>
      </c>
      <c r="I11354" s="545" t="s">
        <v>12642</v>
      </c>
      <c r="J11354" s="545"/>
      <c r="K11354" s="545" t="s">
        <v>13413</v>
      </c>
      <c r="L11354" s="545" t="s">
        <v>13413</v>
      </c>
      <c r="M11354" s="548" t="s">
        <v>13758</v>
      </c>
      <c r="N11354" s="545" t="s">
        <v>13413</v>
      </c>
      <c r="O11354" s="545" t="s">
        <v>13413</v>
      </c>
      <c r="P11354" s="549">
        <v>9026</v>
      </c>
      <c r="Q11354" s="549">
        <v>1</v>
      </c>
      <c r="R11354" s="549">
        <v>135</v>
      </c>
      <c r="S11354" s="548"/>
      <c r="T11354" s="548"/>
      <c r="U11354" s="99"/>
    </row>
    <row r="11355" spans="1:21" ht="19.5" customHeight="1">
      <c r="A11355" s="545">
        <v>106339</v>
      </c>
      <c r="B11355" s="545" t="s">
        <v>9426</v>
      </c>
      <c r="C11355" s="545" t="s">
        <v>209</v>
      </c>
      <c r="D11355" s="546"/>
      <c r="E11355" s="171" t="str">
        <f t="shared" si="177"/>
        <v>1900</v>
      </c>
      <c r="F11355" s="547">
        <v>0</v>
      </c>
      <c r="G11355" s="548">
        <v>0</v>
      </c>
      <c r="H11355" s="547">
        <v>0</v>
      </c>
      <c r="I11355" s="545" t="s">
        <v>12642</v>
      </c>
      <c r="J11355" s="545"/>
      <c r="K11355" s="545" t="s">
        <v>13413</v>
      </c>
      <c r="L11355" s="545" t="s">
        <v>13413</v>
      </c>
      <c r="M11355" s="548" t="s">
        <v>13758</v>
      </c>
      <c r="N11355" s="545" t="s">
        <v>13413</v>
      </c>
      <c r="O11355" s="545" t="s">
        <v>13413</v>
      </c>
      <c r="P11355" s="549">
        <v>9027</v>
      </c>
      <c r="Q11355" s="549">
        <v>1</v>
      </c>
      <c r="R11355" s="549">
        <v>135</v>
      </c>
      <c r="S11355" s="548"/>
      <c r="T11355" s="548"/>
      <c r="U11355" s="99"/>
    </row>
    <row r="11356" spans="1:21" ht="19.5" customHeight="1">
      <c r="A11356" s="545">
        <v>106340</v>
      </c>
      <c r="B11356" s="545" t="s">
        <v>9425</v>
      </c>
      <c r="C11356" s="545" t="s">
        <v>209</v>
      </c>
      <c r="D11356" s="546"/>
      <c r="E11356" s="171" t="str">
        <f t="shared" si="177"/>
        <v>1900</v>
      </c>
      <c r="F11356" s="547">
        <v>0</v>
      </c>
      <c r="G11356" s="548">
        <v>0</v>
      </c>
      <c r="H11356" s="547">
        <v>0</v>
      </c>
      <c r="I11356" s="545" t="s">
        <v>12642</v>
      </c>
      <c r="J11356" s="545"/>
      <c r="K11356" s="545" t="s">
        <v>13413</v>
      </c>
      <c r="L11356" s="545" t="s">
        <v>13413</v>
      </c>
      <c r="M11356" s="548" t="s">
        <v>13758</v>
      </c>
      <c r="N11356" s="545" t="s">
        <v>13413</v>
      </c>
      <c r="O11356" s="545" t="s">
        <v>13413</v>
      </c>
      <c r="P11356" s="549">
        <v>9028</v>
      </c>
      <c r="Q11356" s="549">
        <v>1</v>
      </c>
      <c r="R11356" s="549">
        <v>135</v>
      </c>
      <c r="S11356" s="548"/>
      <c r="T11356" s="548"/>
      <c r="U11356" s="99"/>
    </row>
    <row r="11357" spans="1:21" ht="19.5" customHeight="1">
      <c r="A11357" s="545">
        <v>106341</v>
      </c>
      <c r="B11357" s="545" t="s">
        <v>9424</v>
      </c>
      <c r="C11357" s="545" t="s">
        <v>209</v>
      </c>
      <c r="D11357" s="546"/>
      <c r="E11357" s="171" t="str">
        <f t="shared" si="177"/>
        <v>1900</v>
      </c>
      <c r="F11357" s="547">
        <v>0</v>
      </c>
      <c r="G11357" s="548">
        <v>0</v>
      </c>
      <c r="H11357" s="547">
        <v>0</v>
      </c>
      <c r="I11357" s="545" t="s">
        <v>12642</v>
      </c>
      <c r="J11357" s="545"/>
      <c r="K11357" s="545" t="s">
        <v>13413</v>
      </c>
      <c r="L11357" s="545" t="s">
        <v>13413</v>
      </c>
      <c r="M11357" s="548" t="s">
        <v>13758</v>
      </c>
      <c r="N11357" s="545" t="s">
        <v>13413</v>
      </c>
      <c r="O11357" s="545" t="s">
        <v>13413</v>
      </c>
      <c r="P11357" s="549">
        <v>9029</v>
      </c>
      <c r="Q11357" s="549">
        <v>1</v>
      </c>
      <c r="R11357" s="549">
        <v>135</v>
      </c>
      <c r="S11357" s="548"/>
      <c r="T11357" s="548"/>
      <c r="U11357" s="99"/>
    </row>
    <row r="11358" spans="1:21" ht="19.5" customHeight="1">
      <c r="A11358" s="545">
        <v>106342</v>
      </c>
      <c r="B11358" s="545" t="s">
        <v>9423</v>
      </c>
      <c r="C11358" s="545" t="s">
        <v>209</v>
      </c>
      <c r="D11358" s="546"/>
      <c r="E11358" s="171" t="str">
        <f t="shared" si="177"/>
        <v>1900</v>
      </c>
      <c r="F11358" s="547">
        <v>0</v>
      </c>
      <c r="G11358" s="548">
        <v>0</v>
      </c>
      <c r="H11358" s="547">
        <v>0</v>
      </c>
      <c r="I11358" s="545" t="s">
        <v>12642</v>
      </c>
      <c r="J11358" s="545"/>
      <c r="K11358" s="545" t="s">
        <v>13413</v>
      </c>
      <c r="L11358" s="545" t="s">
        <v>13413</v>
      </c>
      <c r="M11358" s="548" t="s">
        <v>13758</v>
      </c>
      <c r="N11358" s="545" t="s">
        <v>13413</v>
      </c>
      <c r="O11358" s="545" t="s">
        <v>13413</v>
      </c>
      <c r="P11358" s="549">
        <v>9030</v>
      </c>
      <c r="Q11358" s="549">
        <v>1</v>
      </c>
      <c r="R11358" s="549">
        <v>135</v>
      </c>
      <c r="S11358" s="548"/>
      <c r="T11358" s="548"/>
      <c r="U11358" s="99"/>
    </row>
    <row r="11359" spans="1:21" ht="19.5" customHeight="1">
      <c r="A11359" s="545">
        <v>106343</v>
      </c>
      <c r="B11359" s="545" t="s">
        <v>9422</v>
      </c>
      <c r="C11359" s="545" t="s">
        <v>209</v>
      </c>
      <c r="D11359" s="546"/>
      <c r="E11359" s="171" t="str">
        <f t="shared" si="177"/>
        <v>1900</v>
      </c>
      <c r="F11359" s="547">
        <v>0</v>
      </c>
      <c r="G11359" s="548">
        <v>0</v>
      </c>
      <c r="H11359" s="547">
        <v>0</v>
      </c>
      <c r="I11359" s="545" t="s">
        <v>12642</v>
      </c>
      <c r="J11359" s="545"/>
      <c r="K11359" s="545" t="s">
        <v>13413</v>
      </c>
      <c r="L11359" s="545" t="s">
        <v>13413</v>
      </c>
      <c r="M11359" s="548" t="s">
        <v>13758</v>
      </c>
      <c r="N11359" s="545" t="s">
        <v>13413</v>
      </c>
      <c r="O11359" s="545" t="s">
        <v>13413</v>
      </c>
      <c r="P11359" s="549">
        <v>9031</v>
      </c>
      <c r="Q11359" s="549">
        <v>1</v>
      </c>
      <c r="R11359" s="549">
        <v>135</v>
      </c>
      <c r="S11359" s="548"/>
      <c r="T11359" s="548"/>
      <c r="U11359" s="99"/>
    </row>
    <row r="11360" spans="1:21" ht="19.5" customHeight="1">
      <c r="A11360" s="545">
        <v>106344</v>
      </c>
      <c r="B11360" s="545" t="s">
        <v>9421</v>
      </c>
      <c r="C11360" s="545" t="s">
        <v>209</v>
      </c>
      <c r="D11360" s="546"/>
      <c r="E11360" s="171" t="str">
        <f t="shared" si="177"/>
        <v>1900</v>
      </c>
      <c r="F11360" s="547">
        <v>0</v>
      </c>
      <c r="G11360" s="548">
        <v>0</v>
      </c>
      <c r="H11360" s="547">
        <v>0</v>
      </c>
      <c r="I11360" s="545" t="s">
        <v>12642</v>
      </c>
      <c r="J11360" s="545"/>
      <c r="K11360" s="545" t="s">
        <v>13413</v>
      </c>
      <c r="L11360" s="545" t="s">
        <v>13413</v>
      </c>
      <c r="M11360" s="548" t="s">
        <v>13758</v>
      </c>
      <c r="N11360" s="545" t="s">
        <v>13413</v>
      </c>
      <c r="O11360" s="545" t="s">
        <v>13413</v>
      </c>
      <c r="P11360" s="549">
        <v>9032</v>
      </c>
      <c r="Q11360" s="549">
        <v>1</v>
      </c>
      <c r="R11360" s="549">
        <v>135</v>
      </c>
      <c r="S11360" s="548"/>
      <c r="T11360" s="548"/>
      <c r="U11360" s="99"/>
    </row>
    <row r="11361" spans="1:21" ht="19.5" customHeight="1">
      <c r="A11361" s="545">
        <v>106345</v>
      </c>
      <c r="B11361" s="545" t="s">
        <v>9420</v>
      </c>
      <c r="C11361" s="545" t="s">
        <v>209</v>
      </c>
      <c r="D11361" s="546"/>
      <c r="E11361" s="171" t="str">
        <f t="shared" si="177"/>
        <v>1900</v>
      </c>
      <c r="F11361" s="547">
        <v>0</v>
      </c>
      <c r="G11361" s="548">
        <v>0</v>
      </c>
      <c r="H11361" s="547">
        <v>0</v>
      </c>
      <c r="I11361" s="545" t="s">
        <v>12642</v>
      </c>
      <c r="J11361" s="545"/>
      <c r="K11361" s="545" t="s">
        <v>20038</v>
      </c>
      <c r="L11361" s="545" t="s">
        <v>13413</v>
      </c>
      <c r="M11361" s="548" t="s">
        <v>13758</v>
      </c>
      <c r="N11361" s="545" t="s">
        <v>13413</v>
      </c>
      <c r="O11361" s="545" t="s">
        <v>13413</v>
      </c>
      <c r="P11361" s="549">
        <v>9033</v>
      </c>
      <c r="Q11361" s="549">
        <v>1</v>
      </c>
      <c r="R11361" s="549">
        <v>135</v>
      </c>
      <c r="S11361" s="548"/>
      <c r="T11361" s="548"/>
      <c r="U11361" s="99"/>
    </row>
    <row r="11362" spans="1:21" ht="19.5" customHeight="1">
      <c r="A11362" s="545">
        <v>106346</v>
      </c>
      <c r="B11362" s="545" t="s">
        <v>9419</v>
      </c>
      <c r="C11362" s="545" t="s">
        <v>209</v>
      </c>
      <c r="D11362" s="546"/>
      <c r="E11362" s="171" t="str">
        <f t="shared" si="177"/>
        <v>1900</v>
      </c>
      <c r="F11362" s="547">
        <v>0</v>
      </c>
      <c r="G11362" s="548">
        <v>0</v>
      </c>
      <c r="H11362" s="547">
        <v>0</v>
      </c>
      <c r="I11362" s="545" t="s">
        <v>12642</v>
      </c>
      <c r="J11362" s="545"/>
      <c r="K11362" s="545" t="s">
        <v>20039</v>
      </c>
      <c r="L11362" s="545" t="s">
        <v>13413</v>
      </c>
      <c r="M11362" s="548" t="s">
        <v>13758</v>
      </c>
      <c r="N11362" s="545" t="s">
        <v>13413</v>
      </c>
      <c r="O11362" s="545" t="s">
        <v>13413</v>
      </c>
      <c r="P11362" s="549">
        <v>9034</v>
      </c>
      <c r="Q11362" s="549">
        <v>1</v>
      </c>
      <c r="R11362" s="549">
        <v>135</v>
      </c>
      <c r="S11362" s="548"/>
      <c r="T11362" s="548"/>
      <c r="U11362" s="99"/>
    </row>
    <row r="11363" spans="1:21" ht="19.5" customHeight="1">
      <c r="A11363" s="545">
        <v>106347</v>
      </c>
      <c r="B11363" s="545" t="s">
        <v>9418</v>
      </c>
      <c r="C11363" s="545" t="s">
        <v>209</v>
      </c>
      <c r="D11363" s="546"/>
      <c r="E11363" s="171" t="str">
        <f t="shared" si="177"/>
        <v>1900</v>
      </c>
      <c r="F11363" s="547">
        <v>0</v>
      </c>
      <c r="G11363" s="548">
        <v>0</v>
      </c>
      <c r="H11363" s="547">
        <v>0</v>
      </c>
      <c r="I11363" s="545" t="s">
        <v>12642</v>
      </c>
      <c r="J11363" s="545"/>
      <c r="K11363" s="545" t="s">
        <v>20040</v>
      </c>
      <c r="L11363" s="545" t="s">
        <v>13413</v>
      </c>
      <c r="M11363" s="548" t="s">
        <v>13758</v>
      </c>
      <c r="N11363" s="545" t="s">
        <v>13413</v>
      </c>
      <c r="O11363" s="545" t="s">
        <v>13413</v>
      </c>
      <c r="P11363" s="549">
        <v>9035</v>
      </c>
      <c r="Q11363" s="549">
        <v>1</v>
      </c>
      <c r="R11363" s="549">
        <v>135</v>
      </c>
      <c r="S11363" s="548"/>
      <c r="T11363" s="548"/>
      <c r="U11363" s="99"/>
    </row>
    <row r="11364" spans="1:21" ht="19.5" customHeight="1">
      <c r="A11364" s="545">
        <v>106348</v>
      </c>
      <c r="B11364" s="545" t="s">
        <v>9417</v>
      </c>
      <c r="C11364" s="545" t="s">
        <v>216</v>
      </c>
      <c r="D11364" s="546"/>
      <c r="E11364" s="171" t="str">
        <f t="shared" si="177"/>
        <v>1900</v>
      </c>
      <c r="F11364" s="547">
        <v>0</v>
      </c>
      <c r="G11364" s="548">
        <v>0</v>
      </c>
      <c r="H11364" s="547">
        <v>0</v>
      </c>
      <c r="I11364" s="545" t="s">
        <v>12642</v>
      </c>
      <c r="J11364" s="545"/>
      <c r="K11364" s="545" t="s">
        <v>20041</v>
      </c>
      <c r="L11364" s="545" t="s">
        <v>13413</v>
      </c>
      <c r="M11364" s="548" t="s">
        <v>13758</v>
      </c>
      <c r="N11364" s="545" t="s">
        <v>13413</v>
      </c>
      <c r="O11364" s="545" t="s">
        <v>13413</v>
      </c>
      <c r="P11364" s="549">
        <v>9036</v>
      </c>
      <c r="Q11364" s="549">
        <v>1</v>
      </c>
      <c r="R11364" s="549">
        <v>135</v>
      </c>
      <c r="S11364" s="548"/>
      <c r="T11364" s="548"/>
      <c r="U11364" s="99"/>
    </row>
    <row r="11365" spans="1:21" ht="19.5" customHeight="1">
      <c r="A11365" s="545">
        <v>106349</v>
      </c>
      <c r="B11365" s="545" t="s">
        <v>7258</v>
      </c>
      <c r="C11365" s="545" t="s">
        <v>216</v>
      </c>
      <c r="D11365" s="546">
        <v>43838</v>
      </c>
      <c r="E11365" s="171" t="str">
        <f t="shared" si="177"/>
        <v>2020</v>
      </c>
      <c r="F11365" s="547">
        <v>41147</v>
      </c>
      <c r="G11365" s="548">
        <v>0.19</v>
      </c>
      <c r="H11365" s="547">
        <v>34577.31</v>
      </c>
      <c r="I11365" s="545" t="s">
        <v>12969</v>
      </c>
      <c r="J11365" s="545" t="s">
        <v>13296</v>
      </c>
      <c r="K11365" s="545" t="s">
        <v>20042</v>
      </c>
      <c r="L11365" s="545" t="s">
        <v>13413</v>
      </c>
      <c r="M11365" s="548" t="s">
        <v>13758</v>
      </c>
      <c r="N11365" s="545" t="s">
        <v>13413</v>
      </c>
      <c r="O11365" s="545" t="s">
        <v>13413</v>
      </c>
      <c r="P11365" s="549">
        <v>9037</v>
      </c>
      <c r="Q11365" s="549">
        <v>1</v>
      </c>
      <c r="R11365" s="549">
        <v>30</v>
      </c>
      <c r="S11365" s="548">
        <v>2218</v>
      </c>
      <c r="T11365" s="548"/>
      <c r="U11365" s="99"/>
    </row>
    <row r="11366" spans="1:21" ht="19.5" customHeight="1">
      <c r="A11366" s="545">
        <v>106350</v>
      </c>
      <c r="B11366" s="545" t="s">
        <v>7592</v>
      </c>
      <c r="C11366" s="545" t="s">
        <v>216</v>
      </c>
      <c r="D11366" s="546">
        <v>44591</v>
      </c>
      <c r="E11366" s="171" t="str">
        <f t="shared" si="177"/>
        <v>2022</v>
      </c>
      <c r="F11366" s="547">
        <v>13144</v>
      </c>
      <c r="G11366" s="548">
        <v>0.19</v>
      </c>
      <c r="H11366" s="547">
        <v>11045.38</v>
      </c>
      <c r="I11366" s="545" t="s">
        <v>12647</v>
      </c>
      <c r="J11366" s="545" t="s">
        <v>13297</v>
      </c>
      <c r="K11366" s="545" t="s">
        <v>13413</v>
      </c>
      <c r="L11366" s="545" t="s">
        <v>13413</v>
      </c>
      <c r="M11366" s="548" t="s">
        <v>13758</v>
      </c>
      <c r="N11366" s="545" t="s">
        <v>13413</v>
      </c>
      <c r="O11366" s="545" t="s">
        <v>13413</v>
      </c>
      <c r="P11366" s="549">
        <v>9038</v>
      </c>
      <c r="Q11366" s="549">
        <v>1</v>
      </c>
      <c r="R11366" s="549">
        <v>26</v>
      </c>
      <c r="S11366" s="548">
        <v>2257</v>
      </c>
      <c r="T11366" s="548"/>
      <c r="U11366" s="99"/>
    </row>
    <row r="11367" spans="1:21" ht="19.5" customHeight="1">
      <c r="A11367" s="545">
        <v>106351</v>
      </c>
      <c r="B11367" s="545" t="s">
        <v>5150</v>
      </c>
      <c r="C11367" s="545" t="s">
        <v>209</v>
      </c>
      <c r="D11367" s="546">
        <v>43746</v>
      </c>
      <c r="E11367" s="171" t="str">
        <f t="shared" si="177"/>
        <v>2019</v>
      </c>
      <c r="F11367" s="547">
        <v>9134.25</v>
      </c>
      <c r="G11367" s="548">
        <v>0.19</v>
      </c>
      <c r="H11367" s="547">
        <v>7675.84</v>
      </c>
      <c r="I11367" s="545" t="s">
        <v>12642</v>
      </c>
      <c r="J11367" s="545" t="s">
        <v>13302</v>
      </c>
      <c r="K11367" s="545" t="s">
        <v>13413</v>
      </c>
      <c r="L11367" s="545" t="s">
        <v>13413</v>
      </c>
      <c r="M11367" s="548" t="s">
        <v>13758</v>
      </c>
      <c r="N11367" s="545" t="s">
        <v>13413</v>
      </c>
      <c r="O11367" s="545" t="s">
        <v>13413</v>
      </c>
      <c r="P11367" s="549">
        <v>9039</v>
      </c>
      <c r="Q11367" s="549">
        <v>1</v>
      </c>
      <c r="R11367" s="549">
        <v>135</v>
      </c>
      <c r="S11367" s="548">
        <v>2219</v>
      </c>
      <c r="T11367" s="548"/>
      <c r="U11367" s="99"/>
    </row>
    <row r="11368" spans="1:21" ht="19.5" customHeight="1">
      <c r="A11368" s="545">
        <v>106352</v>
      </c>
      <c r="B11368" s="545" t="s">
        <v>3555</v>
      </c>
      <c r="C11368" s="545" t="s">
        <v>216</v>
      </c>
      <c r="D11368" s="546">
        <v>44591</v>
      </c>
      <c r="E11368" s="171" t="str">
        <f t="shared" si="177"/>
        <v>2022</v>
      </c>
      <c r="F11368" s="547">
        <v>382856</v>
      </c>
      <c r="G11368" s="548">
        <v>0.19</v>
      </c>
      <c r="H11368" s="547">
        <v>321727.73</v>
      </c>
      <c r="I11368" s="545" t="s">
        <v>12647</v>
      </c>
      <c r="J11368" s="545" t="s">
        <v>13297</v>
      </c>
      <c r="K11368" s="545" t="s">
        <v>13413</v>
      </c>
      <c r="L11368" s="545" t="s">
        <v>13413</v>
      </c>
      <c r="M11368" s="548" t="s">
        <v>13758</v>
      </c>
      <c r="N11368" s="545" t="s">
        <v>13413</v>
      </c>
      <c r="O11368" s="545" t="s">
        <v>13413</v>
      </c>
      <c r="P11368" s="549">
        <v>9040</v>
      </c>
      <c r="Q11368" s="549">
        <v>1</v>
      </c>
      <c r="R11368" s="549">
        <v>26</v>
      </c>
      <c r="S11368" s="548">
        <v>2257</v>
      </c>
      <c r="T11368" s="548"/>
      <c r="U11368" s="99"/>
    </row>
    <row r="11369" spans="1:21" ht="19.5" customHeight="1">
      <c r="A11369" s="545">
        <v>106353</v>
      </c>
      <c r="B11369" s="545" t="s">
        <v>7591</v>
      </c>
      <c r="C11369" s="545" t="s">
        <v>216</v>
      </c>
      <c r="D11369" s="546">
        <v>44591</v>
      </c>
      <c r="E11369" s="171" t="str">
        <f t="shared" si="177"/>
        <v>2022</v>
      </c>
      <c r="F11369" s="547">
        <v>202604</v>
      </c>
      <c r="G11369" s="548">
        <v>0.19</v>
      </c>
      <c r="H11369" s="547">
        <v>170255.46</v>
      </c>
      <c r="I11369" s="545" t="s">
        <v>12647</v>
      </c>
      <c r="J11369" s="545" t="s">
        <v>13297</v>
      </c>
      <c r="K11369" s="545" t="s">
        <v>13413</v>
      </c>
      <c r="L11369" s="545" t="s">
        <v>13413</v>
      </c>
      <c r="M11369" s="548" t="s">
        <v>13758</v>
      </c>
      <c r="N11369" s="545" t="s">
        <v>13413</v>
      </c>
      <c r="O11369" s="545" t="s">
        <v>13413</v>
      </c>
      <c r="P11369" s="549">
        <v>9041</v>
      </c>
      <c r="Q11369" s="549">
        <v>1</v>
      </c>
      <c r="R11369" s="549">
        <v>26</v>
      </c>
      <c r="S11369" s="548">
        <v>2257</v>
      </c>
      <c r="T11369" s="548"/>
      <c r="U11369" s="99"/>
    </row>
    <row r="11370" spans="1:21" ht="19.5" customHeight="1">
      <c r="A11370" s="545">
        <v>106354</v>
      </c>
      <c r="B11370" s="545" t="s">
        <v>9416</v>
      </c>
      <c r="C11370" s="545" t="s">
        <v>216</v>
      </c>
      <c r="D11370" s="546"/>
      <c r="E11370" s="171" t="str">
        <f t="shared" si="177"/>
        <v>1900</v>
      </c>
      <c r="F11370" s="547">
        <v>0</v>
      </c>
      <c r="G11370" s="548">
        <v>0</v>
      </c>
      <c r="H11370" s="547">
        <v>0</v>
      </c>
      <c r="I11370" s="545" t="s">
        <v>12726</v>
      </c>
      <c r="J11370" s="545"/>
      <c r="K11370" s="545" t="s">
        <v>20043</v>
      </c>
      <c r="L11370" s="545" t="s">
        <v>13413</v>
      </c>
      <c r="M11370" s="548" t="s">
        <v>13758</v>
      </c>
      <c r="N11370" s="545" t="s">
        <v>13413</v>
      </c>
      <c r="O11370" s="545" t="s">
        <v>13413</v>
      </c>
      <c r="P11370" s="549">
        <v>9042</v>
      </c>
      <c r="Q11370" s="549">
        <v>1</v>
      </c>
      <c r="R11370" s="549">
        <v>49</v>
      </c>
      <c r="S11370" s="548"/>
      <c r="T11370" s="548"/>
      <c r="U11370" s="99"/>
    </row>
    <row r="11371" spans="1:21" ht="19.5" customHeight="1">
      <c r="A11371" s="545">
        <v>106356</v>
      </c>
      <c r="B11371" s="545" t="s">
        <v>1913</v>
      </c>
      <c r="C11371" s="545" t="s">
        <v>209</v>
      </c>
      <c r="D11371" s="546">
        <v>46052</v>
      </c>
      <c r="E11371" s="171" t="str">
        <f t="shared" si="177"/>
        <v>2026</v>
      </c>
      <c r="F11371" s="547">
        <v>23247</v>
      </c>
      <c r="G11371" s="548">
        <v>0.19</v>
      </c>
      <c r="H11371" s="547">
        <v>19535.29</v>
      </c>
      <c r="I11371" s="545" t="s">
        <v>12706</v>
      </c>
      <c r="J11371" s="545" t="s">
        <v>13307</v>
      </c>
      <c r="K11371" s="545" t="s">
        <v>13413</v>
      </c>
      <c r="L11371" s="545" t="s">
        <v>13413</v>
      </c>
      <c r="M11371" s="548" t="s">
        <v>13758</v>
      </c>
      <c r="N11371" s="545" t="s">
        <v>13413</v>
      </c>
      <c r="O11371" s="545" t="s">
        <v>13413</v>
      </c>
      <c r="P11371" s="549">
        <v>9044</v>
      </c>
      <c r="Q11371" s="549">
        <v>1</v>
      </c>
      <c r="R11371" s="549">
        <v>128</v>
      </c>
      <c r="S11371" s="548">
        <v>2228</v>
      </c>
      <c r="T11371" s="548"/>
      <c r="U11371" s="99"/>
    </row>
    <row r="11372" spans="1:21" ht="19.5" customHeight="1">
      <c r="A11372" s="545">
        <v>106357</v>
      </c>
      <c r="B11372" s="545" t="s">
        <v>9415</v>
      </c>
      <c r="C11372" s="545" t="s">
        <v>216</v>
      </c>
      <c r="D11372" s="546"/>
      <c r="E11372" s="171" t="str">
        <f t="shared" si="177"/>
        <v>1900</v>
      </c>
      <c r="F11372" s="547">
        <v>0</v>
      </c>
      <c r="G11372" s="548">
        <v>0</v>
      </c>
      <c r="H11372" s="547">
        <v>0</v>
      </c>
      <c r="I11372" s="545" t="s">
        <v>12758</v>
      </c>
      <c r="J11372" s="545"/>
      <c r="K11372" s="545" t="s">
        <v>20044</v>
      </c>
      <c r="L11372" s="545" t="s">
        <v>13413</v>
      </c>
      <c r="M11372" s="548" t="s">
        <v>13758</v>
      </c>
      <c r="N11372" s="545" t="s">
        <v>13413</v>
      </c>
      <c r="O11372" s="545" t="s">
        <v>13413</v>
      </c>
      <c r="P11372" s="549">
        <v>9045</v>
      </c>
      <c r="Q11372" s="549">
        <v>1</v>
      </c>
      <c r="R11372" s="549">
        <v>164</v>
      </c>
      <c r="S11372" s="548"/>
      <c r="T11372" s="548"/>
      <c r="U11372" s="99"/>
    </row>
    <row r="11373" spans="1:21" ht="19.5" customHeight="1">
      <c r="A11373" s="545">
        <v>106358</v>
      </c>
      <c r="B11373" s="545" t="s">
        <v>12225</v>
      </c>
      <c r="C11373" s="545" t="s">
        <v>216</v>
      </c>
      <c r="D11373" s="546">
        <v>44588</v>
      </c>
      <c r="E11373" s="171" t="str">
        <f t="shared" si="177"/>
        <v>2022</v>
      </c>
      <c r="F11373" s="547">
        <v>1415613</v>
      </c>
      <c r="G11373" s="548">
        <v>0.19</v>
      </c>
      <c r="H11373" s="547">
        <v>1189590.76</v>
      </c>
      <c r="I11373" s="545" t="s">
        <v>12741</v>
      </c>
      <c r="J11373" s="545" t="s">
        <v>13297</v>
      </c>
      <c r="K11373" s="545" t="s">
        <v>20045</v>
      </c>
      <c r="L11373" s="545" t="s">
        <v>13413</v>
      </c>
      <c r="M11373" s="548" t="s">
        <v>13868</v>
      </c>
      <c r="N11373" s="545" t="s">
        <v>13413</v>
      </c>
      <c r="O11373" s="545" t="s">
        <v>13413</v>
      </c>
      <c r="P11373" s="549">
        <v>9046</v>
      </c>
      <c r="Q11373" s="549">
        <v>2</v>
      </c>
      <c r="R11373" s="549">
        <v>37</v>
      </c>
      <c r="S11373" s="548">
        <v>2257</v>
      </c>
      <c r="T11373" s="548"/>
      <c r="U11373" s="99"/>
    </row>
    <row r="11374" spans="1:21" ht="19.5" customHeight="1">
      <c r="A11374" s="545">
        <v>106359</v>
      </c>
      <c r="B11374" s="545" t="s">
        <v>3784</v>
      </c>
      <c r="C11374" s="545" t="s">
        <v>216</v>
      </c>
      <c r="D11374" s="546"/>
      <c r="E11374" s="171" t="str">
        <f t="shared" si="177"/>
        <v>1900</v>
      </c>
      <c r="F11374" s="547">
        <v>0</v>
      </c>
      <c r="G11374" s="548">
        <v>0</v>
      </c>
      <c r="H11374" s="547">
        <v>0</v>
      </c>
      <c r="I11374" s="545" t="s">
        <v>12969</v>
      </c>
      <c r="J11374" s="545"/>
      <c r="K11374" s="545" t="s">
        <v>20046</v>
      </c>
      <c r="L11374" s="545" t="s">
        <v>13413</v>
      </c>
      <c r="M11374" s="548" t="s">
        <v>13758</v>
      </c>
      <c r="N11374" s="545" t="s">
        <v>13413</v>
      </c>
      <c r="O11374" s="545" t="s">
        <v>13413</v>
      </c>
      <c r="P11374" s="549">
        <v>9047</v>
      </c>
      <c r="Q11374" s="549">
        <v>1</v>
      </c>
      <c r="R11374" s="549">
        <v>30</v>
      </c>
      <c r="S11374" s="548"/>
      <c r="T11374" s="548"/>
      <c r="U11374" s="99"/>
    </row>
    <row r="11375" spans="1:21" ht="19.5" customHeight="1">
      <c r="A11375" s="545">
        <v>106360</v>
      </c>
      <c r="B11375" s="545" t="s">
        <v>1443</v>
      </c>
      <c r="C11375" s="545" t="s">
        <v>216</v>
      </c>
      <c r="D11375" s="546">
        <v>44591</v>
      </c>
      <c r="E11375" s="171" t="str">
        <f t="shared" si="177"/>
        <v>2022</v>
      </c>
      <c r="F11375" s="547">
        <v>377</v>
      </c>
      <c r="G11375" s="548">
        <v>0.19</v>
      </c>
      <c r="H11375" s="547">
        <v>316.81</v>
      </c>
      <c r="I11375" s="545" t="s">
        <v>12659</v>
      </c>
      <c r="J11375" s="545" t="s">
        <v>13297</v>
      </c>
      <c r="K11375" s="545" t="s">
        <v>13413</v>
      </c>
      <c r="L11375" s="545" t="s">
        <v>13413</v>
      </c>
      <c r="M11375" s="548" t="s">
        <v>13758</v>
      </c>
      <c r="N11375" s="545" t="s">
        <v>13413</v>
      </c>
      <c r="O11375" s="545" t="s">
        <v>13413</v>
      </c>
      <c r="P11375" s="549">
        <v>9048</v>
      </c>
      <c r="Q11375" s="549">
        <v>1</v>
      </c>
      <c r="R11375" s="549">
        <v>116</v>
      </c>
      <c r="S11375" s="548">
        <v>2257</v>
      </c>
      <c r="T11375" s="548"/>
      <c r="U11375" s="99"/>
    </row>
    <row r="11376" spans="1:21" ht="19.5" customHeight="1">
      <c r="A11376" s="545">
        <v>106361</v>
      </c>
      <c r="B11376" s="545" t="s">
        <v>6138</v>
      </c>
      <c r="C11376" s="545" t="s">
        <v>216</v>
      </c>
      <c r="D11376" s="546">
        <v>45708</v>
      </c>
      <c r="E11376" s="171" t="str">
        <f t="shared" si="177"/>
        <v>2025</v>
      </c>
      <c r="F11376" s="547">
        <v>475978.63</v>
      </c>
      <c r="G11376" s="548">
        <v>0.19</v>
      </c>
      <c r="H11376" s="547">
        <v>399982.05</v>
      </c>
      <c r="I11376" s="545" t="s">
        <v>12637</v>
      </c>
      <c r="J11376" s="545" t="s">
        <v>13307</v>
      </c>
      <c r="K11376" s="545" t="s">
        <v>20047</v>
      </c>
      <c r="L11376" s="545" t="s">
        <v>13413</v>
      </c>
      <c r="M11376" s="548" t="s">
        <v>13758</v>
      </c>
      <c r="N11376" s="545" t="s">
        <v>22864</v>
      </c>
      <c r="O11376" s="545" t="s">
        <v>13413</v>
      </c>
      <c r="P11376" s="549">
        <v>9049</v>
      </c>
      <c r="Q11376" s="549">
        <v>1</v>
      </c>
      <c r="R11376" s="549">
        <v>13</v>
      </c>
      <c r="S11376" s="548">
        <v>2228</v>
      </c>
      <c r="T11376" s="548">
        <v>615</v>
      </c>
      <c r="U11376" s="99"/>
    </row>
    <row r="11377" spans="1:21" ht="19.5" customHeight="1">
      <c r="A11377" s="545">
        <v>106362</v>
      </c>
      <c r="B11377" s="545" t="s">
        <v>1204</v>
      </c>
      <c r="C11377" s="545" t="s">
        <v>216</v>
      </c>
      <c r="D11377" s="546"/>
      <c r="E11377" s="171" t="str">
        <f t="shared" si="177"/>
        <v>1900</v>
      </c>
      <c r="F11377" s="547">
        <v>0</v>
      </c>
      <c r="G11377" s="548">
        <v>0</v>
      </c>
      <c r="H11377" s="547">
        <v>0</v>
      </c>
      <c r="I11377" s="545" t="s">
        <v>12659</v>
      </c>
      <c r="J11377" s="545"/>
      <c r="K11377" s="545" t="s">
        <v>13413</v>
      </c>
      <c r="L11377" s="545" t="s">
        <v>13413</v>
      </c>
      <c r="M11377" s="548" t="s">
        <v>13758</v>
      </c>
      <c r="N11377" s="545" t="s">
        <v>13413</v>
      </c>
      <c r="O11377" s="545" t="s">
        <v>13413</v>
      </c>
      <c r="P11377" s="549">
        <v>9050</v>
      </c>
      <c r="Q11377" s="549">
        <v>1</v>
      </c>
      <c r="R11377" s="549">
        <v>116</v>
      </c>
      <c r="S11377" s="548"/>
      <c r="T11377" s="548"/>
      <c r="U11377" s="99"/>
    </row>
    <row r="11378" spans="1:21" ht="19.5" customHeight="1">
      <c r="A11378" s="545">
        <v>106363</v>
      </c>
      <c r="B11378" s="545" t="s">
        <v>2568</v>
      </c>
      <c r="C11378" s="545" t="s">
        <v>209</v>
      </c>
      <c r="D11378" s="546"/>
      <c r="E11378" s="171" t="str">
        <f t="shared" si="177"/>
        <v>1900</v>
      </c>
      <c r="F11378" s="547">
        <v>0</v>
      </c>
      <c r="G11378" s="548">
        <v>0</v>
      </c>
      <c r="H11378" s="547">
        <v>0</v>
      </c>
      <c r="I11378" s="545" t="s">
        <v>12697</v>
      </c>
      <c r="J11378" s="545"/>
      <c r="K11378" s="545" t="s">
        <v>13413</v>
      </c>
      <c r="L11378" s="545" t="s">
        <v>13413</v>
      </c>
      <c r="M11378" s="548" t="s">
        <v>13758</v>
      </c>
      <c r="N11378" s="545" t="s">
        <v>13413</v>
      </c>
      <c r="O11378" s="545" t="s">
        <v>13413</v>
      </c>
      <c r="P11378" s="549">
        <v>9051</v>
      </c>
      <c r="Q11378" s="549">
        <v>1</v>
      </c>
      <c r="R11378" s="549">
        <v>138</v>
      </c>
      <c r="S11378" s="548"/>
      <c r="T11378" s="548"/>
      <c r="U11378" s="99"/>
    </row>
    <row r="11379" spans="1:21" ht="19.5" customHeight="1">
      <c r="A11379" s="545">
        <v>106364</v>
      </c>
      <c r="B11379" s="545" t="s">
        <v>9414</v>
      </c>
      <c r="C11379" s="545" t="s">
        <v>209</v>
      </c>
      <c r="D11379" s="546"/>
      <c r="E11379" s="171" t="str">
        <f t="shared" si="177"/>
        <v>1900</v>
      </c>
      <c r="F11379" s="547">
        <v>0</v>
      </c>
      <c r="G11379" s="548">
        <v>0</v>
      </c>
      <c r="H11379" s="547">
        <v>0</v>
      </c>
      <c r="I11379" s="545" t="s">
        <v>12697</v>
      </c>
      <c r="J11379" s="545"/>
      <c r="K11379" s="545" t="s">
        <v>13413</v>
      </c>
      <c r="L11379" s="545" t="s">
        <v>13413</v>
      </c>
      <c r="M11379" s="548" t="s">
        <v>13758</v>
      </c>
      <c r="N11379" s="545" t="s">
        <v>13413</v>
      </c>
      <c r="O11379" s="545" t="s">
        <v>13413</v>
      </c>
      <c r="P11379" s="549">
        <v>9052</v>
      </c>
      <c r="Q11379" s="549">
        <v>1</v>
      </c>
      <c r="R11379" s="549">
        <v>138</v>
      </c>
      <c r="S11379" s="548"/>
      <c r="T11379" s="548"/>
      <c r="U11379" s="99"/>
    </row>
    <row r="11380" spans="1:21" ht="19.5" customHeight="1">
      <c r="A11380" s="545">
        <v>106365</v>
      </c>
      <c r="B11380" s="545" t="s">
        <v>9413</v>
      </c>
      <c r="C11380" s="545" t="s">
        <v>209</v>
      </c>
      <c r="D11380" s="546"/>
      <c r="E11380" s="171" t="str">
        <f t="shared" si="177"/>
        <v>1900</v>
      </c>
      <c r="F11380" s="547">
        <v>0</v>
      </c>
      <c r="G11380" s="548">
        <v>0</v>
      </c>
      <c r="H11380" s="547">
        <v>0</v>
      </c>
      <c r="I11380" s="545" t="s">
        <v>12697</v>
      </c>
      <c r="J11380" s="545"/>
      <c r="K11380" s="545" t="s">
        <v>13413</v>
      </c>
      <c r="L11380" s="545" t="s">
        <v>13413</v>
      </c>
      <c r="M11380" s="548" t="s">
        <v>13758</v>
      </c>
      <c r="N11380" s="545" t="s">
        <v>13413</v>
      </c>
      <c r="O11380" s="545" t="s">
        <v>13413</v>
      </c>
      <c r="P11380" s="549">
        <v>9053</v>
      </c>
      <c r="Q11380" s="549">
        <v>1</v>
      </c>
      <c r="R11380" s="549">
        <v>138</v>
      </c>
      <c r="S11380" s="548"/>
      <c r="T11380" s="548"/>
      <c r="U11380" s="99"/>
    </row>
    <row r="11381" spans="1:21" ht="19.5" customHeight="1">
      <c r="A11381" s="545">
        <v>106366</v>
      </c>
      <c r="B11381" s="545" t="s">
        <v>8124</v>
      </c>
      <c r="C11381" s="545" t="s">
        <v>209</v>
      </c>
      <c r="D11381" s="546">
        <v>43539</v>
      </c>
      <c r="E11381" s="171" t="str">
        <f t="shared" si="177"/>
        <v>2019</v>
      </c>
      <c r="F11381" s="547">
        <v>19657</v>
      </c>
      <c r="G11381" s="548">
        <v>0.19</v>
      </c>
      <c r="H11381" s="547">
        <v>16518.490000000002</v>
      </c>
      <c r="I11381" s="545" t="s">
        <v>12697</v>
      </c>
      <c r="J11381" s="545" t="s">
        <v>13302</v>
      </c>
      <c r="K11381" s="545" t="s">
        <v>13413</v>
      </c>
      <c r="L11381" s="545" t="s">
        <v>13413</v>
      </c>
      <c r="M11381" s="548" t="s">
        <v>13758</v>
      </c>
      <c r="N11381" s="545" t="s">
        <v>13413</v>
      </c>
      <c r="O11381" s="545" t="s">
        <v>13413</v>
      </c>
      <c r="P11381" s="549">
        <v>9054</v>
      </c>
      <c r="Q11381" s="549">
        <v>1</v>
      </c>
      <c r="R11381" s="549">
        <v>138</v>
      </c>
      <c r="S11381" s="548">
        <v>2219</v>
      </c>
      <c r="T11381" s="548"/>
      <c r="U11381" s="99"/>
    </row>
    <row r="11382" spans="1:21" ht="19.5" customHeight="1">
      <c r="A11382" s="545">
        <v>106367</v>
      </c>
      <c r="B11382" s="545" t="s">
        <v>8045</v>
      </c>
      <c r="C11382" s="545" t="s">
        <v>209</v>
      </c>
      <c r="D11382" s="546">
        <v>43551</v>
      </c>
      <c r="E11382" s="171" t="str">
        <f t="shared" si="177"/>
        <v>2019</v>
      </c>
      <c r="F11382" s="547">
        <v>11942</v>
      </c>
      <c r="G11382" s="548">
        <v>0.19</v>
      </c>
      <c r="H11382" s="547">
        <v>10035.290000000001</v>
      </c>
      <c r="I11382" s="545" t="s">
        <v>12697</v>
      </c>
      <c r="J11382" s="545" t="s">
        <v>13302</v>
      </c>
      <c r="K11382" s="545" t="s">
        <v>13413</v>
      </c>
      <c r="L11382" s="545" t="s">
        <v>13413</v>
      </c>
      <c r="M11382" s="548" t="s">
        <v>13758</v>
      </c>
      <c r="N11382" s="545" t="s">
        <v>13413</v>
      </c>
      <c r="O11382" s="545" t="s">
        <v>13413</v>
      </c>
      <c r="P11382" s="549">
        <v>9055</v>
      </c>
      <c r="Q11382" s="549">
        <v>1</v>
      </c>
      <c r="R11382" s="549">
        <v>138</v>
      </c>
      <c r="S11382" s="548">
        <v>2219</v>
      </c>
      <c r="T11382" s="548"/>
      <c r="U11382" s="99"/>
    </row>
    <row r="11383" spans="1:21" ht="19.5" customHeight="1">
      <c r="A11383" s="545">
        <v>106368</v>
      </c>
      <c r="B11383" s="545" t="s">
        <v>2522</v>
      </c>
      <c r="C11383" s="545" t="s">
        <v>216</v>
      </c>
      <c r="D11383" s="546">
        <v>43553</v>
      </c>
      <c r="E11383" s="171" t="str">
        <f t="shared" si="177"/>
        <v>2019</v>
      </c>
      <c r="F11383" s="547">
        <v>21517</v>
      </c>
      <c r="G11383" s="548">
        <v>0.19</v>
      </c>
      <c r="H11383" s="547">
        <v>18081.509999999998</v>
      </c>
      <c r="I11383" s="545" t="s">
        <v>12697</v>
      </c>
      <c r="J11383" s="545" t="s">
        <v>13302</v>
      </c>
      <c r="K11383" s="545" t="s">
        <v>13413</v>
      </c>
      <c r="L11383" s="545" t="s">
        <v>13413</v>
      </c>
      <c r="M11383" s="548" t="s">
        <v>13758</v>
      </c>
      <c r="N11383" s="545" t="s">
        <v>13413</v>
      </c>
      <c r="O11383" s="545" t="s">
        <v>13413</v>
      </c>
      <c r="P11383" s="549">
        <v>9056</v>
      </c>
      <c r="Q11383" s="549">
        <v>1</v>
      </c>
      <c r="R11383" s="549">
        <v>138</v>
      </c>
      <c r="S11383" s="548">
        <v>2219</v>
      </c>
      <c r="T11383" s="548"/>
      <c r="U11383" s="99"/>
    </row>
    <row r="11384" spans="1:21" ht="19.5" customHeight="1">
      <c r="A11384" s="545">
        <v>106369</v>
      </c>
      <c r="B11384" s="545" t="s">
        <v>2523</v>
      </c>
      <c r="C11384" s="545" t="s">
        <v>216</v>
      </c>
      <c r="D11384" s="546">
        <v>43553</v>
      </c>
      <c r="E11384" s="171" t="str">
        <f t="shared" si="177"/>
        <v>2019</v>
      </c>
      <c r="F11384" s="547">
        <v>13373.01</v>
      </c>
      <c r="G11384" s="548">
        <v>0.19</v>
      </c>
      <c r="H11384" s="547">
        <v>11237.82</v>
      </c>
      <c r="I11384" s="545" t="s">
        <v>12697</v>
      </c>
      <c r="J11384" s="545" t="s">
        <v>13302</v>
      </c>
      <c r="K11384" s="545" t="s">
        <v>13413</v>
      </c>
      <c r="L11384" s="545" t="s">
        <v>13413</v>
      </c>
      <c r="M11384" s="548" t="s">
        <v>13758</v>
      </c>
      <c r="N11384" s="545" t="s">
        <v>13413</v>
      </c>
      <c r="O11384" s="545" t="s">
        <v>13413</v>
      </c>
      <c r="P11384" s="549">
        <v>9057</v>
      </c>
      <c r="Q11384" s="549">
        <v>1</v>
      </c>
      <c r="R11384" s="549">
        <v>138</v>
      </c>
      <c r="S11384" s="548">
        <v>2219</v>
      </c>
      <c r="T11384" s="548"/>
      <c r="U11384" s="99"/>
    </row>
    <row r="11385" spans="1:21" ht="19.5" customHeight="1">
      <c r="A11385" s="545">
        <v>106370</v>
      </c>
      <c r="B11385" s="545" t="s">
        <v>2525</v>
      </c>
      <c r="C11385" s="545" t="s">
        <v>216</v>
      </c>
      <c r="D11385" s="546">
        <v>43551</v>
      </c>
      <c r="E11385" s="171" t="str">
        <f t="shared" si="177"/>
        <v>2019</v>
      </c>
      <c r="F11385" s="547">
        <v>3400</v>
      </c>
      <c r="G11385" s="548">
        <v>0.19</v>
      </c>
      <c r="H11385" s="547">
        <v>2857.14</v>
      </c>
      <c r="I11385" s="545" t="s">
        <v>12697</v>
      </c>
      <c r="J11385" s="545" t="s">
        <v>13302</v>
      </c>
      <c r="K11385" s="545" t="s">
        <v>13413</v>
      </c>
      <c r="L11385" s="545" t="s">
        <v>13413</v>
      </c>
      <c r="M11385" s="548" t="s">
        <v>13758</v>
      </c>
      <c r="N11385" s="545" t="s">
        <v>13413</v>
      </c>
      <c r="O11385" s="545" t="s">
        <v>13413</v>
      </c>
      <c r="P11385" s="549">
        <v>9058</v>
      </c>
      <c r="Q11385" s="549">
        <v>1</v>
      </c>
      <c r="R11385" s="549">
        <v>138</v>
      </c>
      <c r="S11385" s="548">
        <v>2219</v>
      </c>
      <c r="T11385" s="548"/>
      <c r="U11385" s="99"/>
    </row>
    <row r="11386" spans="1:21" ht="19.5" customHeight="1">
      <c r="A11386" s="545">
        <v>106371</v>
      </c>
      <c r="B11386" s="545" t="s">
        <v>2524</v>
      </c>
      <c r="C11386" s="545" t="s">
        <v>216</v>
      </c>
      <c r="D11386" s="546">
        <v>43735</v>
      </c>
      <c r="E11386" s="171" t="str">
        <f t="shared" si="177"/>
        <v>2019</v>
      </c>
      <c r="F11386" s="547">
        <v>1645</v>
      </c>
      <c r="G11386" s="548">
        <v>0.19</v>
      </c>
      <c r="H11386" s="547">
        <v>1382.35</v>
      </c>
      <c r="I11386" s="545" t="s">
        <v>12697</v>
      </c>
      <c r="J11386" s="545" t="s">
        <v>13296</v>
      </c>
      <c r="K11386" s="545" t="s">
        <v>13413</v>
      </c>
      <c r="L11386" s="545" t="s">
        <v>13413</v>
      </c>
      <c r="M11386" s="548" t="s">
        <v>13758</v>
      </c>
      <c r="N11386" s="545" t="s">
        <v>13413</v>
      </c>
      <c r="O11386" s="545" t="s">
        <v>13413</v>
      </c>
      <c r="P11386" s="549">
        <v>9059</v>
      </c>
      <c r="Q11386" s="549">
        <v>1</v>
      </c>
      <c r="R11386" s="549">
        <v>138</v>
      </c>
      <c r="S11386" s="548">
        <v>2218</v>
      </c>
      <c r="T11386" s="548"/>
      <c r="U11386" s="99"/>
    </row>
    <row r="11387" spans="1:21" ht="19.5" customHeight="1">
      <c r="A11387" s="545">
        <v>106372</v>
      </c>
      <c r="B11387" s="545" t="s">
        <v>2415</v>
      </c>
      <c r="C11387" s="545" t="s">
        <v>216</v>
      </c>
      <c r="D11387" s="546">
        <v>43553</v>
      </c>
      <c r="E11387" s="171" t="str">
        <f t="shared" si="177"/>
        <v>2019</v>
      </c>
      <c r="F11387" s="547">
        <v>12165</v>
      </c>
      <c r="G11387" s="548">
        <v>0.19</v>
      </c>
      <c r="H11387" s="547">
        <v>10222.69</v>
      </c>
      <c r="I11387" s="545" t="s">
        <v>12697</v>
      </c>
      <c r="J11387" s="545" t="s">
        <v>13298</v>
      </c>
      <c r="K11387" s="545" t="s">
        <v>13413</v>
      </c>
      <c r="L11387" s="545" t="s">
        <v>13413</v>
      </c>
      <c r="M11387" s="548" t="s">
        <v>13758</v>
      </c>
      <c r="N11387" s="545" t="s">
        <v>13413</v>
      </c>
      <c r="O11387" s="545" t="s">
        <v>13413</v>
      </c>
      <c r="P11387" s="549">
        <v>9060</v>
      </c>
      <c r="Q11387" s="549">
        <v>1</v>
      </c>
      <c r="R11387" s="549">
        <v>138</v>
      </c>
      <c r="S11387" s="548">
        <v>1012</v>
      </c>
      <c r="T11387" s="548"/>
      <c r="U11387" s="99"/>
    </row>
    <row r="11388" spans="1:21" ht="19.5" customHeight="1">
      <c r="A11388" s="545">
        <v>106373</v>
      </c>
      <c r="B11388" s="545" t="s">
        <v>2416</v>
      </c>
      <c r="C11388" s="545" t="s">
        <v>216</v>
      </c>
      <c r="D11388" s="546">
        <v>43553</v>
      </c>
      <c r="E11388" s="171" t="str">
        <f t="shared" si="177"/>
        <v>2019</v>
      </c>
      <c r="F11388" s="547">
        <v>7910</v>
      </c>
      <c r="G11388" s="548">
        <v>0.19</v>
      </c>
      <c r="H11388" s="547">
        <v>6647.06</v>
      </c>
      <c r="I11388" s="545" t="s">
        <v>12697</v>
      </c>
      <c r="J11388" s="545" t="s">
        <v>13298</v>
      </c>
      <c r="K11388" s="545" t="s">
        <v>13413</v>
      </c>
      <c r="L11388" s="545" t="s">
        <v>13413</v>
      </c>
      <c r="M11388" s="548" t="s">
        <v>13758</v>
      </c>
      <c r="N11388" s="545" t="s">
        <v>13413</v>
      </c>
      <c r="O11388" s="545" t="s">
        <v>13413</v>
      </c>
      <c r="P11388" s="549">
        <v>9061</v>
      </c>
      <c r="Q11388" s="549">
        <v>1</v>
      </c>
      <c r="R11388" s="549">
        <v>138</v>
      </c>
      <c r="S11388" s="548">
        <v>1012</v>
      </c>
      <c r="T11388" s="548"/>
      <c r="U11388" s="99"/>
    </row>
    <row r="11389" spans="1:21" ht="19.5" customHeight="1">
      <c r="A11389" s="545">
        <v>106374</v>
      </c>
      <c r="B11389" s="545" t="s">
        <v>2418</v>
      </c>
      <c r="C11389" s="545" t="s">
        <v>216</v>
      </c>
      <c r="D11389" s="546">
        <v>43551</v>
      </c>
      <c r="E11389" s="171" t="str">
        <f t="shared" si="177"/>
        <v>2019</v>
      </c>
      <c r="F11389" s="547">
        <v>2400</v>
      </c>
      <c r="G11389" s="548">
        <v>0.19</v>
      </c>
      <c r="H11389" s="547">
        <v>2016.81</v>
      </c>
      <c r="I11389" s="545" t="s">
        <v>12697</v>
      </c>
      <c r="J11389" s="545" t="s">
        <v>13302</v>
      </c>
      <c r="K11389" s="545" t="s">
        <v>13413</v>
      </c>
      <c r="L11389" s="545" t="s">
        <v>13413</v>
      </c>
      <c r="M11389" s="548" t="s">
        <v>13758</v>
      </c>
      <c r="N11389" s="545" t="s">
        <v>13413</v>
      </c>
      <c r="O11389" s="545" t="s">
        <v>13413</v>
      </c>
      <c r="P11389" s="549">
        <v>9062</v>
      </c>
      <c r="Q11389" s="549">
        <v>1</v>
      </c>
      <c r="R11389" s="549">
        <v>138</v>
      </c>
      <c r="S11389" s="548">
        <v>2219</v>
      </c>
      <c r="T11389" s="548"/>
      <c r="U11389" s="99"/>
    </row>
    <row r="11390" spans="1:21" ht="19.5" customHeight="1">
      <c r="A11390" s="545">
        <v>106375</v>
      </c>
      <c r="B11390" s="545" t="s">
        <v>2417</v>
      </c>
      <c r="C11390" s="545" t="s">
        <v>216</v>
      </c>
      <c r="D11390" s="546">
        <v>43735</v>
      </c>
      <c r="E11390" s="171" t="str">
        <f t="shared" si="177"/>
        <v>2019</v>
      </c>
      <c r="F11390" s="547">
        <v>900</v>
      </c>
      <c r="G11390" s="548">
        <v>0.19</v>
      </c>
      <c r="H11390" s="547">
        <v>756.3</v>
      </c>
      <c r="I11390" s="545" t="s">
        <v>12697</v>
      </c>
      <c r="J11390" s="545" t="s">
        <v>13301</v>
      </c>
      <c r="K11390" s="545" t="s">
        <v>13413</v>
      </c>
      <c r="L11390" s="545" t="s">
        <v>13413</v>
      </c>
      <c r="M11390" s="548" t="s">
        <v>13758</v>
      </c>
      <c r="N11390" s="545" t="s">
        <v>13413</v>
      </c>
      <c r="O11390" s="545" t="s">
        <v>13413</v>
      </c>
      <c r="P11390" s="549">
        <v>9063</v>
      </c>
      <c r="Q11390" s="549">
        <v>1</v>
      </c>
      <c r="R11390" s="549">
        <v>138</v>
      </c>
      <c r="S11390" s="548">
        <v>2221</v>
      </c>
      <c r="T11390" s="548"/>
      <c r="U11390" s="99"/>
    </row>
    <row r="11391" spans="1:21" ht="19.5" customHeight="1">
      <c r="A11391" s="545">
        <v>106376</v>
      </c>
      <c r="B11391" s="545" t="s">
        <v>9412</v>
      </c>
      <c r="C11391" s="545" t="s">
        <v>209</v>
      </c>
      <c r="D11391" s="546"/>
      <c r="E11391" s="171" t="str">
        <f t="shared" si="177"/>
        <v>1900</v>
      </c>
      <c r="F11391" s="547">
        <v>0</v>
      </c>
      <c r="G11391" s="548">
        <v>0</v>
      </c>
      <c r="H11391" s="547">
        <v>0</v>
      </c>
      <c r="I11391" s="545" t="s">
        <v>12697</v>
      </c>
      <c r="J11391" s="545"/>
      <c r="K11391" s="545" t="s">
        <v>13413</v>
      </c>
      <c r="L11391" s="545" t="s">
        <v>13413</v>
      </c>
      <c r="M11391" s="548" t="s">
        <v>13758</v>
      </c>
      <c r="N11391" s="545" t="s">
        <v>13413</v>
      </c>
      <c r="O11391" s="545" t="s">
        <v>13413</v>
      </c>
      <c r="P11391" s="549">
        <v>9064</v>
      </c>
      <c r="Q11391" s="549">
        <v>1</v>
      </c>
      <c r="R11391" s="549">
        <v>138</v>
      </c>
      <c r="S11391" s="548"/>
      <c r="T11391" s="548"/>
      <c r="U11391" s="99"/>
    </row>
    <row r="11392" spans="1:21" ht="19.5" customHeight="1">
      <c r="A11392" s="545">
        <v>106377</v>
      </c>
      <c r="B11392" s="545" t="s">
        <v>2440</v>
      </c>
      <c r="C11392" s="545" t="s">
        <v>216</v>
      </c>
      <c r="D11392" s="546"/>
      <c r="E11392" s="171" t="str">
        <f t="shared" si="177"/>
        <v>1900</v>
      </c>
      <c r="F11392" s="547">
        <v>0</v>
      </c>
      <c r="G11392" s="548">
        <v>0</v>
      </c>
      <c r="H11392" s="547">
        <v>0</v>
      </c>
      <c r="I11392" s="545" t="s">
        <v>12642</v>
      </c>
      <c r="J11392" s="545"/>
      <c r="K11392" s="545" t="s">
        <v>13413</v>
      </c>
      <c r="L11392" s="545" t="s">
        <v>13413</v>
      </c>
      <c r="M11392" s="548" t="s">
        <v>13758</v>
      </c>
      <c r="N11392" s="545" t="s">
        <v>13413</v>
      </c>
      <c r="O11392" s="545" t="s">
        <v>13413</v>
      </c>
      <c r="P11392" s="549">
        <v>9065</v>
      </c>
      <c r="Q11392" s="549">
        <v>1</v>
      </c>
      <c r="R11392" s="549">
        <v>135</v>
      </c>
      <c r="S11392" s="548"/>
      <c r="T11392" s="548"/>
      <c r="U11392" s="99"/>
    </row>
    <row r="11393" spans="1:21" ht="19.5" customHeight="1">
      <c r="A11393" s="545">
        <v>106378</v>
      </c>
      <c r="B11393" s="545" t="s">
        <v>9411</v>
      </c>
      <c r="C11393" s="545" t="s">
        <v>216</v>
      </c>
      <c r="D11393" s="546"/>
      <c r="E11393" s="171" t="str">
        <f t="shared" si="177"/>
        <v>1900</v>
      </c>
      <c r="F11393" s="547">
        <v>0</v>
      </c>
      <c r="G11393" s="548">
        <v>0</v>
      </c>
      <c r="H11393" s="547">
        <v>0</v>
      </c>
      <c r="I11393" s="545" t="s">
        <v>12642</v>
      </c>
      <c r="J11393" s="545"/>
      <c r="K11393" s="545" t="s">
        <v>13413</v>
      </c>
      <c r="L11393" s="545" t="s">
        <v>13413</v>
      </c>
      <c r="M11393" s="548" t="s">
        <v>13758</v>
      </c>
      <c r="N11393" s="545" t="s">
        <v>13413</v>
      </c>
      <c r="O11393" s="545" t="s">
        <v>13413</v>
      </c>
      <c r="P11393" s="549">
        <v>9066</v>
      </c>
      <c r="Q11393" s="549">
        <v>1</v>
      </c>
      <c r="R11393" s="549">
        <v>135</v>
      </c>
      <c r="S11393" s="548"/>
      <c r="T11393" s="548"/>
      <c r="U11393" s="99"/>
    </row>
    <row r="11394" spans="1:21" ht="19.5" customHeight="1">
      <c r="A11394" s="545">
        <v>106379</v>
      </c>
      <c r="B11394" s="545" t="s">
        <v>2607</v>
      </c>
      <c r="C11394" s="545" t="s">
        <v>216</v>
      </c>
      <c r="D11394" s="546"/>
      <c r="E11394" s="171" t="str">
        <f t="shared" si="177"/>
        <v>1900</v>
      </c>
      <c r="F11394" s="547">
        <v>0</v>
      </c>
      <c r="G11394" s="548">
        <v>0</v>
      </c>
      <c r="H11394" s="547">
        <v>0</v>
      </c>
      <c r="I11394" s="545" t="s">
        <v>12642</v>
      </c>
      <c r="J11394" s="545"/>
      <c r="K11394" s="545" t="s">
        <v>13413</v>
      </c>
      <c r="L11394" s="545" t="s">
        <v>13413</v>
      </c>
      <c r="M11394" s="548" t="s">
        <v>13758</v>
      </c>
      <c r="N11394" s="545" t="s">
        <v>13413</v>
      </c>
      <c r="O11394" s="545" t="s">
        <v>13413</v>
      </c>
      <c r="P11394" s="549">
        <v>9067</v>
      </c>
      <c r="Q11394" s="549">
        <v>1</v>
      </c>
      <c r="R11394" s="549">
        <v>135</v>
      </c>
      <c r="S11394" s="548"/>
      <c r="T11394" s="548"/>
      <c r="U11394" s="99"/>
    </row>
    <row r="11395" spans="1:21" ht="19.5" customHeight="1">
      <c r="A11395" s="545">
        <v>106380</v>
      </c>
      <c r="B11395" s="545" t="s">
        <v>1582</v>
      </c>
      <c r="C11395" s="545" t="s">
        <v>216</v>
      </c>
      <c r="D11395" s="546">
        <v>43552</v>
      </c>
      <c r="E11395" s="171" t="str">
        <f t="shared" si="177"/>
        <v>2019</v>
      </c>
      <c r="F11395" s="547">
        <v>232414</v>
      </c>
      <c r="G11395" s="548">
        <v>0.19</v>
      </c>
      <c r="H11395" s="547">
        <v>195305.88</v>
      </c>
      <c r="I11395" s="545" t="s">
        <v>12703</v>
      </c>
      <c r="J11395" s="545" t="s">
        <v>13296</v>
      </c>
      <c r="K11395" s="545" t="s">
        <v>20048</v>
      </c>
      <c r="L11395" s="545" t="s">
        <v>13413</v>
      </c>
      <c r="M11395" s="548" t="s">
        <v>13758</v>
      </c>
      <c r="N11395" s="545" t="s">
        <v>13413</v>
      </c>
      <c r="O11395" s="545" t="s">
        <v>13413</v>
      </c>
      <c r="P11395" s="549">
        <v>9068</v>
      </c>
      <c r="Q11395" s="549">
        <v>1</v>
      </c>
      <c r="R11395" s="549">
        <v>120</v>
      </c>
      <c r="S11395" s="548">
        <v>2218</v>
      </c>
      <c r="T11395" s="548"/>
      <c r="U11395" s="99"/>
    </row>
    <row r="11396" spans="1:21" ht="19.5" customHeight="1">
      <c r="A11396" s="545">
        <v>106381</v>
      </c>
      <c r="B11396" s="545" t="s">
        <v>2606</v>
      </c>
      <c r="C11396" s="545" t="s">
        <v>216</v>
      </c>
      <c r="D11396" s="546"/>
      <c r="E11396" s="171" t="str">
        <f t="shared" ref="E11396:E11459" si="178">TEXT(D11396,"YYYY")</f>
        <v>1900</v>
      </c>
      <c r="F11396" s="547">
        <v>0</v>
      </c>
      <c r="G11396" s="548">
        <v>0</v>
      </c>
      <c r="H11396" s="547">
        <v>0</v>
      </c>
      <c r="I11396" s="545" t="s">
        <v>12642</v>
      </c>
      <c r="J11396" s="545"/>
      <c r="K11396" s="545" t="s">
        <v>13413</v>
      </c>
      <c r="L11396" s="545" t="s">
        <v>13413</v>
      </c>
      <c r="M11396" s="548" t="s">
        <v>13758</v>
      </c>
      <c r="N11396" s="545" t="s">
        <v>13413</v>
      </c>
      <c r="O11396" s="545" t="s">
        <v>13413</v>
      </c>
      <c r="P11396" s="549">
        <v>9069</v>
      </c>
      <c r="Q11396" s="549">
        <v>1</v>
      </c>
      <c r="R11396" s="549">
        <v>135</v>
      </c>
      <c r="S11396" s="548"/>
      <c r="T11396" s="548"/>
      <c r="U11396" s="99"/>
    </row>
    <row r="11397" spans="1:21" ht="19.5" customHeight="1">
      <c r="A11397" s="545">
        <v>106382</v>
      </c>
      <c r="B11397" s="545" t="s">
        <v>5240</v>
      </c>
      <c r="C11397" s="545" t="s">
        <v>216</v>
      </c>
      <c r="D11397" s="546"/>
      <c r="E11397" s="171" t="str">
        <f t="shared" si="178"/>
        <v>1900</v>
      </c>
      <c r="F11397" s="547">
        <v>0</v>
      </c>
      <c r="G11397" s="548">
        <v>0</v>
      </c>
      <c r="H11397" s="547">
        <v>0</v>
      </c>
      <c r="I11397" s="545" t="s">
        <v>12758</v>
      </c>
      <c r="J11397" s="545"/>
      <c r="K11397" s="545" t="s">
        <v>13413</v>
      </c>
      <c r="L11397" s="545" t="s">
        <v>13413</v>
      </c>
      <c r="M11397" s="548" t="s">
        <v>13758</v>
      </c>
      <c r="N11397" s="545" t="s">
        <v>13413</v>
      </c>
      <c r="O11397" s="545" t="s">
        <v>13413</v>
      </c>
      <c r="P11397" s="549">
        <v>9070</v>
      </c>
      <c r="Q11397" s="549">
        <v>1</v>
      </c>
      <c r="R11397" s="549">
        <v>164</v>
      </c>
      <c r="S11397" s="548"/>
      <c r="T11397" s="548"/>
      <c r="U11397" s="99"/>
    </row>
    <row r="11398" spans="1:21" ht="19.5" customHeight="1">
      <c r="A11398" s="545">
        <v>106383</v>
      </c>
      <c r="B11398" s="545" t="s">
        <v>2528</v>
      </c>
      <c r="C11398" s="545" t="s">
        <v>216</v>
      </c>
      <c r="D11398" s="546"/>
      <c r="E11398" s="171" t="str">
        <f t="shared" si="178"/>
        <v>1900</v>
      </c>
      <c r="F11398" s="547">
        <v>0</v>
      </c>
      <c r="G11398" s="548">
        <v>0</v>
      </c>
      <c r="H11398" s="547">
        <v>0</v>
      </c>
      <c r="I11398" s="545" t="s">
        <v>12642</v>
      </c>
      <c r="J11398" s="545"/>
      <c r="K11398" s="545" t="s">
        <v>13413</v>
      </c>
      <c r="L11398" s="545" t="s">
        <v>13413</v>
      </c>
      <c r="M11398" s="548" t="s">
        <v>13758</v>
      </c>
      <c r="N11398" s="545" t="s">
        <v>13413</v>
      </c>
      <c r="O11398" s="545" t="s">
        <v>13413</v>
      </c>
      <c r="P11398" s="549">
        <v>9071</v>
      </c>
      <c r="Q11398" s="549">
        <v>1</v>
      </c>
      <c r="R11398" s="549">
        <v>135</v>
      </c>
      <c r="S11398" s="548"/>
      <c r="T11398" s="548"/>
      <c r="U11398" s="99"/>
    </row>
    <row r="11399" spans="1:21" ht="19.5" customHeight="1">
      <c r="A11399" s="545">
        <v>106384</v>
      </c>
      <c r="B11399" s="545" t="s">
        <v>9410</v>
      </c>
      <c r="C11399" s="545" t="s">
        <v>216</v>
      </c>
      <c r="D11399" s="546"/>
      <c r="E11399" s="171" t="str">
        <f t="shared" si="178"/>
        <v>1900</v>
      </c>
      <c r="F11399" s="547">
        <v>0</v>
      </c>
      <c r="G11399" s="548">
        <v>0</v>
      </c>
      <c r="H11399" s="547">
        <v>0</v>
      </c>
      <c r="I11399" s="545" t="s">
        <v>12642</v>
      </c>
      <c r="J11399" s="545"/>
      <c r="K11399" s="545" t="s">
        <v>13413</v>
      </c>
      <c r="L11399" s="545" t="s">
        <v>13413</v>
      </c>
      <c r="M11399" s="548" t="s">
        <v>13758</v>
      </c>
      <c r="N11399" s="545" t="s">
        <v>13413</v>
      </c>
      <c r="O11399" s="545" t="s">
        <v>13413</v>
      </c>
      <c r="P11399" s="549">
        <v>9072</v>
      </c>
      <c r="Q11399" s="549">
        <v>1</v>
      </c>
      <c r="R11399" s="549">
        <v>135</v>
      </c>
      <c r="S11399" s="548"/>
      <c r="T11399" s="548"/>
      <c r="U11399" s="99"/>
    </row>
    <row r="11400" spans="1:21" ht="19.5" customHeight="1">
      <c r="A11400" s="545">
        <v>106385</v>
      </c>
      <c r="B11400" s="545" t="s">
        <v>1538</v>
      </c>
      <c r="C11400" s="545" t="s">
        <v>216</v>
      </c>
      <c r="D11400" s="546">
        <v>44592</v>
      </c>
      <c r="E11400" s="171" t="str">
        <f t="shared" si="178"/>
        <v>2022</v>
      </c>
      <c r="F11400" s="547">
        <v>257185</v>
      </c>
      <c r="G11400" s="548">
        <v>0.19</v>
      </c>
      <c r="H11400" s="547">
        <v>216121.85</v>
      </c>
      <c r="I11400" s="545" t="s">
        <v>12703</v>
      </c>
      <c r="J11400" s="545" t="s">
        <v>13297</v>
      </c>
      <c r="K11400" s="545" t="s">
        <v>13413</v>
      </c>
      <c r="L11400" s="545" t="s">
        <v>13413</v>
      </c>
      <c r="M11400" s="548" t="s">
        <v>13758</v>
      </c>
      <c r="N11400" s="545" t="s">
        <v>13413</v>
      </c>
      <c r="O11400" s="545" t="s">
        <v>13413</v>
      </c>
      <c r="P11400" s="549">
        <v>9073</v>
      </c>
      <c r="Q11400" s="549">
        <v>1</v>
      </c>
      <c r="R11400" s="549">
        <v>120</v>
      </c>
      <c r="S11400" s="548">
        <v>2257</v>
      </c>
      <c r="T11400" s="548"/>
      <c r="U11400" s="99"/>
    </row>
    <row r="11401" spans="1:21" ht="19.5" customHeight="1">
      <c r="A11401" s="545">
        <v>106387</v>
      </c>
      <c r="B11401" s="545" t="s">
        <v>1556</v>
      </c>
      <c r="C11401" s="545" t="s">
        <v>216</v>
      </c>
      <c r="D11401" s="546"/>
      <c r="E11401" s="171" t="str">
        <f t="shared" si="178"/>
        <v>1900</v>
      </c>
      <c r="F11401" s="547">
        <v>0</v>
      </c>
      <c r="G11401" s="548">
        <v>0</v>
      </c>
      <c r="H11401" s="547">
        <v>0</v>
      </c>
      <c r="I11401" s="545" t="s">
        <v>12656</v>
      </c>
      <c r="J11401" s="545"/>
      <c r="K11401" s="545" t="s">
        <v>13413</v>
      </c>
      <c r="L11401" s="545" t="s">
        <v>13413</v>
      </c>
      <c r="M11401" s="548" t="s">
        <v>13758</v>
      </c>
      <c r="N11401" s="545" t="s">
        <v>13413</v>
      </c>
      <c r="O11401" s="545" t="s">
        <v>13413</v>
      </c>
      <c r="P11401" s="549">
        <v>9074</v>
      </c>
      <c r="Q11401" s="549">
        <v>1</v>
      </c>
      <c r="R11401" s="549">
        <v>119</v>
      </c>
      <c r="S11401" s="548"/>
      <c r="T11401" s="548"/>
      <c r="U11401" s="99"/>
    </row>
    <row r="11402" spans="1:21" ht="19.5" customHeight="1">
      <c r="A11402" s="545">
        <v>106388</v>
      </c>
      <c r="B11402" s="545" t="s">
        <v>9409</v>
      </c>
      <c r="C11402" s="545" t="s">
        <v>216</v>
      </c>
      <c r="D11402" s="546"/>
      <c r="E11402" s="171" t="str">
        <f t="shared" si="178"/>
        <v>1900</v>
      </c>
      <c r="F11402" s="547">
        <v>0</v>
      </c>
      <c r="G11402" s="548">
        <v>0</v>
      </c>
      <c r="H11402" s="547">
        <v>0</v>
      </c>
      <c r="I11402" s="545" t="s">
        <v>12973</v>
      </c>
      <c r="J11402" s="545"/>
      <c r="K11402" s="545" t="s">
        <v>20049</v>
      </c>
      <c r="L11402" s="545" t="s">
        <v>13413</v>
      </c>
      <c r="M11402" s="548" t="s">
        <v>13758</v>
      </c>
      <c r="N11402" s="545" t="s">
        <v>13413</v>
      </c>
      <c r="O11402" s="545" t="s">
        <v>13413</v>
      </c>
      <c r="P11402" s="549">
        <v>9075</v>
      </c>
      <c r="Q11402" s="549">
        <v>1</v>
      </c>
      <c r="R11402" s="549">
        <v>59</v>
      </c>
      <c r="S11402" s="548"/>
      <c r="T11402" s="548"/>
      <c r="U11402" s="99"/>
    </row>
    <row r="11403" spans="1:21" ht="19.5" customHeight="1">
      <c r="A11403" s="545">
        <v>106389</v>
      </c>
      <c r="B11403" s="545" t="s">
        <v>1388</v>
      </c>
      <c r="C11403" s="545" t="s">
        <v>216</v>
      </c>
      <c r="D11403" s="546"/>
      <c r="E11403" s="171" t="str">
        <f t="shared" si="178"/>
        <v>1900</v>
      </c>
      <c r="F11403" s="547">
        <v>0</v>
      </c>
      <c r="G11403" s="548">
        <v>0</v>
      </c>
      <c r="H11403" s="547">
        <v>0</v>
      </c>
      <c r="I11403" s="545" t="s">
        <v>12659</v>
      </c>
      <c r="J11403" s="545"/>
      <c r="K11403" s="545" t="s">
        <v>13413</v>
      </c>
      <c r="L11403" s="545" t="s">
        <v>13413</v>
      </c>
      <c r="M11403" s="548" t="s">
        <v>13758</v>
      </c>
      <c r="N11403" s="545" t="s">
        <v>13413</v>
      </c>
      <c r="O11403" s="545" t="s">
        <v>13413</v>
      </c>
      <c r="P11403" s="549">
        <v>9076</v>
      </c>
      <c r="Q11403" s="549">
        <v>1</v>
      </c>
      <c r="R11403" s="549">
        <v>116</v>
      </c>
      <c r="S11403" s="548"/>
      <c r="T11403" s="548"/>
      <c r="U11403" s="99"/>
    </row>
    <row r="11404" spans="1:21" ht="19.5" customHeight="1">
      <c r="A11404" s="545">
        <v>106390</v>
      </c>
      <c r="B11404" s="545" t="s">
        <v>1553</v>
      </c>
      <c r="C11404" s="545" t="s">
        <v>216</v>
      </c>
      <c r="D11404" s="546"/>
      <c r="E11404" s="171" t="str">
        <f t="shared" si="178"/>
        <v>1900</v>
      </c>
      <c r="F11404" s="547">
        <v>0</v>
      </c>
      <c r="G11404" s="548">
        <v>0</v>
      </c>
      <c r="H11404" s="547">
        <v>0</v>
      </c>
      <c r="I11404" s="545" t="s">
        <v>12703</v>
      </c>
      <c r="J11404" s="545"/>
      <c r="K11404" s="545" t="s">
        <v>20050</v>
      </c>
      <c r="L11404" s="545" t="s">
        <v>13413</v>
      </c>
      <c r="M11404" s="548" t="s">
        <v>13758</v>
      </c>
      <c r="N11404" s="545" t="s">
        <v>13413</v>
      </c>
      <c r="O11404" s="545" t="s">
        <v>13413</v>
      </c>
      <c r="P11404" s="549">
        <v>9077</v>
      </c>
      <c r="Q11404" s="549">
        <v>1</v>
      </c>
      <c r="R11404" s="549">
        <v>120</v>
      </c>
      <c r="S11404" s="548"/>
      <c r="T11404" s="548"/>
      <c r="U11404" s="99"/>
    </row>
    <row r="11405" spans="1:21" ht="19.5" customHeight="1">
      <c r="A11405" s="545">
        <v>106391</v>
      </c>
      <c r="B11405" s="545" t="s">
        <v>9408</v>
      </c>
      <c r="C11405" s="545" t="s">
        <v>8327</v>
      </c>
      <c r="D11405" s="546"/>
      <c r="E11405" s="171" t="str">
        <f t="shared" si="178"/>
        <v>1900</v>
      </c>
      <c r="F11405" s="547">
        <v>0</v>
      </c>
      <c r="G11405" s="548">
        <v>0</v>
      </c>
      <c r="H11405" s="547">
        <v>0</v>
      </c>
      <c r="I11405" s="545" t="s">
        <v>12685</v>
      </c>
      <c r="J11405" s="545"/>
      <c r="K11405" s="545" t="s">
        <v>20051</v>
      </c>
      <c r="L11405" s="545" t="s">
        <v>13413</v>
      </c>
      <c r="M11405" s="548" t="s">
        <v>13758</v>
      </c>
      <c r="N11405" s="545" t="s">
        <v>13413</v>
      </c>
      <c r="O11405" s="545" t="s">
        <v>13413</v>
      </c>
      <c r="P11405" s="549">
        <v>9078</v>
      </c>
      <c r="Q11405" s="549">
        <v>1</v>
      </c>
      <c r="R11405" s="549">
        <v>11</v>
      </c>
      <c r="S11405" s="548"/>
      <c r="T11405" s="548"/>
      <c r="U11405" s="99"/>
    </row>
    <row r="11406" spans="1:21" ht="19.5" customHeight="1">
      <c r="A11406" s="545">
        <v>106392</v>
      </c>
      <c r="B11406" s="545" t="s">
        <v>4314</v>
      </c>
      <c r="C11406" s="545" t="s">
        <v>216</v>
      </c>
      <c r="D11406" s="546"/>
      <c r="E11406" s="171" t="str">
        <f t="shared" si="178"/>
        <v>1900</v>
      </c>
      <c r="F11406" s="547">
        <v>0</v>
      </c>
      <c r="G11406" s="548">
        <v>0</v>
      </c>
      <c r="H11406" s="547">
        <v>0</v>
      </c>
      <c r="I11406" s="545" t="s">
        <v>12973</v>
      </c>
      <c r="J11406" s="545"/>
      <c r="K11406" s="545" t="s">
        <v>20052</v>
      </c>
      <c r="L11406" s="545" t="s">
        <v>13413</v>
      </c>
      <c r="M11406" s="548" t="s">
        <v>13758</v>
      </c>
      <c r="N11406" s="545" t="s">
        <v>13413</v>
      </c>
      <c r="O11406" s="545" t="s">
        <v>13413</v>
      </c>
      <c r="P11406" s="549">
        <v>9079</v>
      </c>
      <c r="Q11406" s="549">
        <v>1</v>
      </c>
      <c r="R11406" s="549">
        <v>59</v>
      </c>
      <c r="S11406" s="548"/>
      <c r="T11406" s="548"/>
      <c r="U11406" s="99"/>
    </row>
    <row r="11407" spans="1:21" ht="19.5" customHeight="1">
      <c r="A11407" s="545">
        <v>106393</v>
      </c>
      <c r="B11407" s="545" t="s">
        <v>9407</v>
      </c>
      <c r="C11407" s="545" t="s">
        <v>216</v>
      </c>
      <c r="D11407" s="546"/>
      <c r="E11407" s="171" t="str">
        <f t="shared" si="178"/>
        <v>1900</v>
      </c>
      <c r="F11407" s="547">
        <v>0</v>
      </c>
      <c r="G11407" s="548">
        <v>0</v>
      </c>
      <c r="H11407" s="547">
        <v>0</v>
      </c>
      <c r="I11407" s="545" t="s">
        <v>12702</v>
      </c>
      <c r="J11407" s="545"/>
      <c r="K11407" s="545" t="s">
        <v>20053</v>
      </c>
      <c r="L11407" s="545" t="s">
        <v>13413</v>
      </c>
      <c r="M11407" s="548" t="s">
        <v>13758</v>
      </c>
      <c r="N11407" s="545" t="s">
        <v>22875</v>
      </c>
      <c r="O11407" s="545" t="s">
        <v>13413</v>
      </c>
      <c r="P11407" s="549">
        <v>9080</v>
      </c>
      <c r="Q11407" s="549">
        <v>1</v>
      </c>
      <c r="R11407" s="549">
        <v>27</v>
      </c>
      <c r="S11407" s="548"/>
      <c r="T11407" s="548">
        <v>632</v>
      </c>
      <c r="U11407" s="99"/>
    </row>
    <row r="11408" spans="1:21" ht="19.5" customHeight="1">
      <c r="A11408" s="545">
        <v>106394</v>
      </c>
      <c r="B11408" s="545" t="s">
        <v>9406</v>
      </c>
      <c r="C11408" s="545" t="s">
        <v>216</v>
      </c>
      <c r="D11408" s="546"/>
      <c r="E11408" s="171" t="str">
        <f t="shared" si="178"/>
        <v>1900</v>
      </c>
      <c r="F11408" s="547">
        <v>0</v>
      </c>
      <c r="G11408" s="548">
        <v>0</v>
      </c>
      <c r="H11408" s="547">
        <v>0</v>
      </c>
      <c r="I11408" s="545" t="s">
        <v>12702</v>
      </c>
      <c r="J11408" s="545"/>
      <c r="K11408" s="545" t="s">
        <v>13413</v>
      </c>
      <c r="L11408" s="545" t="s">
        <v>13413</v>
      </c>
      <c r="M11408" s="548" t="s">
        <v>13758</v>
      </c>
      <c r="N11408" s="545" t="s">
        <v>22876</v>
      </c>
      <c r="O11408" s="545" t="s">
        <v>13413</v>
      </c>
      <c r="P11408" s="549">
        <v>9081</v>
      </c>
      <c r="Q11408" s="549">
        <v>1</v>
      </c>
      <c r="R11408" s="549">
        <v>27</v>
      </c>
      <c r="S11408" s="548"/>
      <c r="T11408" s="548">
        <v>2152</v>
      </c>
      <c r="U11408" s="99"/>
    </row>
    <row r="11409" spans="1:21" ht="19.5" customHeight="1">
      <c r="A11409" s="545">
        <v>106395</v>
      </c>
      <c r="B11409" s="545" t="s">
        <v>9405</v>
      </c>
      <c r="C11409" s="545" t="s">
        <v>216</v>
      </c>
      <c r="D11409" s="546"/>
      <c r="E11409" s="171" t="str">
        <f t="shared" si="178"/>
        <v>1900</v>
      </c>
      <c r="F11409" s="547">
        <v>0</v>
      </c>
      <c r="G11409" s="548">
        <v>0</v>
      </c>
      <c r="H11409" s="547">
        <v>0</v>
      </c>
      <c r="I11409" s="545" t="s">
        <v>12702</v>
      </c>
      <c r="J11409" s="545"/>
      <c r="K11409" s="545" t="s">
        <v>20054</v>
      </c>
      <c r="L11409" s="545" t="s">
        <v>13413</v>
      </c>
      <c r="M11409" s="548" t="s">
        <v>13758</v>
      </c>
      <c r="N11409" s="545" t="s">
        <v>22875</v>
      </c>
      <c r="O11409" s="545" t="s">
        <v>13413</v>
      </c>
      <c r="P11409" s="549">
        <v>9082</v>
      </c>
      <c r="Q11409" s="549">
        <v>1</v>
      </c>
      <c r="R11409" s="549">
        <v>27</v>
      </c>
      <c r="S11409" s="548"/>
      <c r="T11409" s="548">
        <v>632</v>
      </c>
      <c r="U11409" s="99"/>
    </row>
    <row r="11410" spans="1:21" ht="19.5" customHeight="1">
      <c r="A11410" s="545">
        <v>106396</v>
      </c>
      <c r="B11410" s="545" t="s">
        <v>1453</v>
      </c>
      <c r="C11410" s="545" t="s">
        <v>216</v>
      </c>
      <c r="D11410" s="546"/>
      <c r="E11410" s="171" t="str">
        <f t="shared" si="178"/>
        <v>1900</v>
      </c>
      <c r="F11410" s="547">
        <v>0</v>
      </c>
      <c r="G11410" s="548">
        <v>0</v>
      </c>
      <c r="H11410" s="547">
        <v>0</v>
      </c>
      <c r="I11410" s="545" t="s">
        <v>12704</v>
      </c>
      <c r="J11410" s="545"/>
      <c r="K11410" s="545" t="s">
        <v>13413</v>
      </c>
      <c r="L11410" s="545" t="s">
        <v>13413</v>
      </c>
      <c r="M11410" s="548" t="s">
        <v>13758</v>
      </c>
      <c r="N11410" s="545" t="s">
        <v>13413</v>
      </c>
      <c r="O11410" s="545" t="s">
        <v>13413</v>
      </c>
      <c r="P11410" s="549">
        <v>9083</v>
      </c>
      <c r="Q11410" s="549">
        <v>1</v>
      </c>
      <c r="R11410" s="549">
        <v>118</v>
      </c>
      <c r="S11410" s="548"/>
      <c r="T11410" s="548"/>
      <c r="U11410" s="99"/>
    </row>
    <row r="11411" spans="1:21" ht="19.5" customHeight="1">
      <c r="A11411" s="545">
        <v>106397</v>
      </c>
      <c r="B11411" s="545" t="s">
        <v>1519</v>
      </c>
      <c r="C11411" s="545" t="s">
        <v>216</v>
      </c>
      <c r="D11411" s="546"/>
      <c r="E11411" s="171" t="str">
        <f t="shared" si="178"/>
        <v>1900</v>
      </c>
      <c r="F11411" s="547">
        <v>0</v>
      </c>
      <c r="G11411" s="548">
        <v>0</v>
      </c>
      <c r="H11411" s="547">
        <v>0</v>
      </c>
      <c r="I11411" s="545" t="s">
        <v>12656</v>
      </c>
      <c r="J11411" s="545"/>
      <c r="K11411" s="545" t="s">
        <v>13413</v>
      </c>
      <c r="L11411" s="545" t="s">
        <v>13413</v>
      </c>
      <c r="M11411" s="548" t="s">
        <v>13758</v>
      </c>
      <c r="N11411" s="545" t="s">
        <v>13413</v>
      </c>
      <c r="O11411" s="545" t="s">
        <v>13413</v>
      </c>
      <c r="P11411" s="549">
        <v>9084</v>
      </c>
      <c r="Q11411" s="549">
        <v>1</v>
      </c>
      <c r="R11411" s="549">
        <v>119</v>
      </c>
      <c r="S11411" s="548"/>
      <c r="T11411" s="548"/>
      <c r="U11411" s="99"/>
    </row>
    <row r="11412" spans="1:21" ht="19.5" customHeight="1">
      <c r="A11412" s="545">
        <v>106398</v>
      </c>
      <c r="B11412" s="545" t="s">
        <v>1929</v>
      </c>
      <c r="C11412" s="545" t="s">
        <v>209</v>
      </c>
      <c r="D11412" s="546">
        <v>46052</v>
      </c>
      <c r="E11412" s="171" t="str">
        <f t="shared" si="178"/>
        <v>2026</v>
      </c>
      <c r="F11412" s="547">
        <v>2827</v>
      </c>
      <c r="G11412" s="548">
        <v>0.19</v>
      </c>
      <c r="H11412" s="547">
        <v>2375.63</v>
      </c>
      <c r="I11412" s="545" t="s">
        <v>12706</v>
      </c>
      <c r="J11412" s="545" t="s">
        <v>13307</v>
      </c>
      <c r="K11412" s="545" t="s">
        <v>20055</v>
      </c>
      <c r="L11412" s="545" t="s">
        <v>13413</v>
      </c>
      <c r="M11412" s="548" t="s">
        <v>13758</v>
      </c>
      <c r="N11412" s="545" t="s">
        <v>13413</v>
      </c>
      <c r="O11412" s="545" t="s">
        <v>13413</v>
      </c>
      <c r="P11412" s="549">
        <v>9085</v>
      </c>
      <c r="Q11412" s="549">
        <v>1</v>
      </c>
      <c r="R11412" s="549">
        <v>128</v>
      </c>
      <c r="S11412" s="548">
        <v>2228</v>
      </c>
      <c r="T11412" s="548"/>
      <c r="U11412" s="99"/>
    </row>
    <row r="11413" spans="1:21" ht="19.5" customHeight="1">
      <c r="A11413" s="545">
        <v>106399</v>
      </c>
      <c r="B11413" s="545" t="s">
        <v>9404</v>
      </c>
      <c r="C11413" s="545" t="s">
        <v>216</v>
      </c>
      <c r="D11413" s="546"/>
      <c r="E11413" s="171" t="str">
        <f t="shared" si="178"/>
        <v>1900</v>
      </c>
      <c r="F11413" s="547">
        <v>0</v>
      </c>
      <c r="G11413" s="548">
        <v>0</v>
      </c>
      <c r="H11413" s="547">
        <v>0</v>
      </c>
      <c r="I11413" s="545" t="s">
        <v>12650</v>
      </c>
      <c r="J11413" s="545"/>
      <c r="K11413" s="545" t="s">
        <v>13413</v>
      </c>
      <c r="L11413" s="545" t="s">
        <v>13413</v>
      </c>
      <c r="M11413" s="548" t="s">
        <v>13758</v>
      </c>
      <c r="N11413" s="545" t="s">
        <v>13413</v>
      </c>
      <c r="O11413" s="545" t="s">
        <v>13413</v>
      </c>
      <c r="P11413" s="549">
        <v>9086</v>
      </c>
      <c r="Q11413" s="549">
        <v>1</v>
      </c>
      <c r="R11413" s="549">
        <v>127</v>
      </c>
      <c r="S11413" s="548"/>
      <c r="T11413" s="548"/>
      <c r="U11413" s="99"/>
    </row>
    <row r="11414" spans="1:21" ht="19.5" customHeight="1">
      <c r="A11414" s="545">
        <v>106400</v>
      </c>
      <c r="B11414" s="545" t="s">
        <v>6137</v>
      </c>
      <c r="C11414" s="545" t="s">
        <v>216</v>
      </c>
      <c r="D11414" s="546">
        <v>46052</v>
      </c>
      <c r="E11414" s="171" t="str">
        <f t="shared" si="178"/>
        <v>2026</v>
      </c>
      <c r="F11414" s="547">
        <v>54825</v>
      </c>
      <c r="G11414" s="548">
        <v>0.19</v>
      </c>
      <c r="H11414" s="547">
        <v>46071.43</v>
      </c>
      <c r="I11414" s="545" t="s">
        <v>12686</v>
      </c>
      <c r="J11414" s="545" t="s">
        <v>13307</v>
      </c>
      <c r="K11414" s="545" t="s">
        <v>20056</v>
      </c>
      <c r="L11414" s="545" t="s">
        <v>13413</v>
      </c>
      <c r="M11414" s="548" t="s">
        <v>13758</v>
      </c>
      <c r="N11414" s="545" t="s">
        <v>13413</v>
      </c>
      <c r="O11414" s="545" t="s">
        <v>13413</v>
      </c>
      <c r="P11414" s="549">
        <v>9087</v>
      </c>
      <c r="Q11414" s="549">
        <v>1</v>
      </c>
      <c r="R11414" s="549">
        <v>131</v>
      </c>
      <c r="S11414" s="548">
        <v>2228</v>
      </c>
      <c r="T11414" s="548"/>
      <c r="U11414" s="99"/>
    </row>
    <row r="11415" spans="1:21" ht="19.5" customHeight="1">
      <c r="A11415" s="545">
        <v>106401</v>
      </c>
      <c r="B11415" s="545" t="s">
        <v>2158</v>
      </c>
      <c r="C11415" s="545" t="s">
        <v>216</v>
      </c>
      <c r="D11415" s="546"/>
      <c r="E11415" s="171" t="str">
        <f t="shared" si="178"/>
        <v>1900</v>
      </c>
      <c r="F11415" s="547">
        <v>0</v>
      </c>
      <c r="G11415" s="548">
        <v>0</v>
      </c>
      <c r="H11415" s="547">
        <v>0</v>
      </c>
      <c r="I11415" s="545" t="s">
        <v>12686</v>
      </c>
      <c r="J11415" s="545"/>
      <c r="K11415" s="545" t="s">
        <v>20057</v>
      </c>
      <c r="L11415" s="545" t="s">
        <v>13413</v>
      </c>
      <c r="M11415" s="548" t="s">
        <v>13758</v>
      </c>
      <c r="N11415" s="545" t="s">
        <v>13413</v>
      </c>
      <c r="O11415" s="545" t="s">
        <v>13413</v>
      </c>
      <c r="P11415" s="549">
        <v>9088</v>
      </c>
      <c r="Q11415" s="549">
        <v>1</v>
      </c>
      <c r="R11415" s="549">
        <v>131</v>
      </c>
      <c r="S11415" s="548"/>
      <c r="T11415" s="548"/>
      <c r="U11415" s="99"/>
    </row>
    <row r="11416" spans="1:21" ht="19.5" customHeight="1">
      <c r="A11416" s="545">
        <v>106402</v>
      </c>
      <c r="B11416" s="545" t="s">
        <v>2013</v>
      </c>
      <c r="C11416" s="545" t="s">
        <v>216</v>
      </c>
      <c r="D11416" s="546"/>
      <c r="E11416" s="171" t="str">
        <f t="shared" si="178"/>
        <v>1900</v>
      </c>
      <c r="F11416" s="547">
        <v>0</v>
      </c>
      <c r="G11416" s="548">
        <v>0</v>
      </c>
      <c r="H11416" s="547">
        <v>0</v>
      </c>
      <c r="I11416" s="545" t="s">
        <v>12686</v>
      </c>
      <c r="J11416" s="545"/>
      <c r="K11416" s="545" t="s">
        <v>13413</v>
      </c>
      <c r="L11416" s="545" t="s">
        <v>13413</v>
      </c>
      <c r="M11416" s="548" t="s">
        <v>13758</v>
      </c>
      <c r="N11416" s="545" t="s">
        <v>13413</v>
      </c>
      <c r="O11416" s="545" t="s">
        <v>13413</v>
      </c>
      <c r="P11416" s="549">
        <v>9089</v>
      </c>
      <c r="Q11416" s="549">
        <v>1</v>
      </c>
      <c r="R11416" s="549">
        <v>131</v>
      </c>
      <c r="S11416" s="548"/>
      <c r="T11416" s="548"/>
      <c r="U11416" s="99"/>
    </row>
    <row r="11417" spans="1:21" ht="19.5" customHeight="1">
      <c r="A11417" s="545">
        <v>106403</v>
      </c>
      <c r="B11417" s="545" t="s">
        <v>9403</v>
      </c>
      <c r="C11417" s="545" t="s">
        <v>216</v>
      </c>
      <c r="D11417" s="546">
        <v>46052</v>
      </c>
      <c r="E11417" s="171" t="str">
        <f t="shared" si="178"/>
        <v>2026</v>
      </c>
      <c r="F11417" s="547">
        <v>47551</v>
      </c>
      <c r="G11417" s="548">
        <v>0.19</v>
      </c>
      <c r="H11417" s="547">
        <v>39958.82</v>
      </c>
      <c r="I11417" s="545" t="s">
        <v>12686</v>
      </c>
      <c r="J11417" s="545" t="s">
        <v>13307</v>
      </c>
      <c r="K11417" s="545" t="s">
        <v>13413</v>
      </c>
      <c r="L11417" s="545" t="s">
        <v>13413</v>
      </c>
      <c r="M11417" s="548" t="s">
        <v>13758</v>
      </c>
      <c r="N11417" s="545" t="s">
        <v>13413</v>
      </c>
      <c r="O11417" s="545" t="s">
        <v>13413</v>
      </c>
      <c r="P11417" s="549">
        <v>9090</v>
      </c>
      <c r="Q11417" s="549">
        <v>1</v>
      </c>
      <c r="R11417" s="549">
        <v>131</v>
      </c>
      <c r="S11417" s="548">
        <v>2228</v>
      </c>
      <c r="T11417" s="548"/>
      <c r="U11417" s="99"/>
    </row>
    <row r="11418" spans="1:21" ht="19.5" customHeight="1">
      <c r="A11418" s="545">
        <v>106404</v>
      </c>
      <c r="B11418" s="545" t="s">
        <v>3879</v>
      </c>
      <c r="C11418" s="545" t="s">
        <v>209</v>
      </c>
      <c r="D11418" s="546">
        <v>44593</v>
      </c>
      <c r="E11418" s="171" t="str">
        <f t="shared" si="178"/>
        <v>2022</v>
      </c>
      <c r="F11418" s="547">
        <v>632</v>
      </c>
      <c r="G11418" s="548">
        <v>0.19</v>
      </c>
      <c r="H11418" s="547">
        <v>531.09</v>
      </c>
      <c r="I11418" s="545" t="s">
        <v>12754</v>
      </c>
      <c r="J11418" s="545" t="s">
        <v>13297</v>
      </c>
      <c r="K11418" s="545"/>
      <c r="L11418" s="545" t="s">
        <v>13413</v>
      </c>
      <c r="M11418" s="548" t="s">
        <v>13758</v>
      </c>
      <c r="N11418" s="545" t="s">
        <v>13413</v>
      </c>
      <c r="O11418" s="545" t="s">
        <v>13413</v>
      </c>
      <c r="P11418" s="549">
        <v>9091</v>
      </c>
      <c r="Q11418" s="549">
        <v>1</v>
      </c>
      <c r="R11418" s="549">
        <v>33</v>
      </c>
      <c r="S11418" s="548">
        <v>2257</v>
      </c>
      <c r="T11418" s="548"/>
      <c r="U11418" s="99"/>
    </row>
    <row r="11419" spans="1:21" ht="19.5" customHeight="1">
      <c r="A11419" s="545">
        <v>106405</v>
      </c>
      <c r="B11419" s="545" t="s">
        <v>4014</v>
      </c>
      <c r="C11419" s="545" t="s">
        <v>221</v>
      </c>
      <c r="D11419" s="546"/>
      <c r="E11419" s="171" t="str">
        <f t="shared" si="178"/>
        <v>1900</v>
      </c>
      <c r="F11419" s="547">
        <v>0</v>
      </c>
      <c r="G11419" s="548">
        <v>0</v>
      </c>
      <c r="H11419" s="547">
        <v>0</v>
      </c>
      <c r="I11419" s="545" t="s">
        <v>12961</v>
      </c>
      <c r="J11419" s="545"/>
      <c r="K11419" s="545" t="s">
        <v>13413</v>
      </c>
      <c r="L11419" s="545" t="s">
        <v>13413</v>
      </c>
      <c r="M11419" s="548" t="s">
        <v>13758</v>
      </c>
      <c r="N11419" s="545" t="s">
        <v>13413</v>
      </c>
      <c r="O11419" s="545" t="s">
        <v>13413</v>
      </c>
      <c r="P11419" s="549">
        <v>9092</v>
      </c>
      <c r="Q11419" s="549">
        <v>1</v>
      </c>
      <c r="R11419" s="549">
        <v>52</v>
      </c>
      <c r="S11419" s="548"/>
      <c r="T11419" s="548"/>
      <c r="U11419" s="99"/>
    </row>
    <row r="11420" spans="1:21" ht="19.5" customHeight="1">
      <c r="A11420" s="545">
        <v>106406</v>
      </c>
      <c r="B11420" s="545" t="s">
        <v>248</v>
      </c>
      <c r="C11420" s="545" t="s">
        <v>206</v>
      </c>
      <c r="D11420" s="546"/>
      <c r="E11420" s="171" t="str">
        <f t="shared" si="178"/>
        <v>1900</v>
      </c>
      <c r="F11420" s="547">
        <v>0</v>
      </c>
      <c r="G11420" s="548">
        <v>0</v>
      </c>
      <c r="H11420" s="547">
        <v>0</v>
      </c>
      <c r="I11420" s="545" t="s">
        <v>12743</v>
      </c>
      <c r="J11420" s="545"/>
      <c r="K11420" s="545" t="s">
        <v>13413</v>
      </c>
      <c r="L11420" s="545" t="s">
        <v>13413</v>
      </c>
      <c r="M11420" s="548" t="s">
        <v>13758</v>
      </c>
      <c r="N11420" s="545" t="s">
        <v>13413</v>
      </c>
      <c r="O11420" s="545" t="s">
        <v>13413</v>
      </c>
      <c r="P11420" s="549">
        <v>9093</v>
      </c>
      <c r="Q11420" s="549">
        <v>1</v>
      </c>
      <c r="R11420" s="549">
        <v>66</v>
      </c>
      <c r="S11420" s="548"/>
      <c r="T11420" s="548"/>
      <c r="U11420" s="99"/>
    </row>
    <row r="11421" spans="1:21" ht="19.5" customHeight="1">
      <c r="A11421" s="545">
        <v>106407</v>
      </c>
      <c r="B11421" s="545" t="s">
        <v>4013</v>
      </c>
      <c r="C11421" s="545" t="s">
        <v>216</v>
      </c>
      <c r="D11421" s="546"/>
      <c r="E11421" s="171" t="str">
        <f t="shared" si="178"/>
        <v>1900</v>
      </c>
      <c r="F11421" s="547">
        <v>0</v>
      </c>
      <c r="G11421" s="548">
        <v>0</v>
      </c>
      <c r="H11421" s="547">
        <v>0</v>
      </c>
      <c r="I11421" s="545" t="s">
        <v>12961</v>
      </c>
      <c r="J11421" s="545"/>
      <c r="K11421" s="545" t="s">
        <v>13413</v>
      </c>
      <c r="L11421" s="545" t="s">
        <v>13413</v>
      </c>
      <c r="M11421" s="548" t="s">
        <v>13758</v>
      </c>
      <c r="N11421" s="545" t="s">
        <v>13413</v>
      </c>
      <c r="O11421" s="545" t="s">
        <v>13413</v>
      </c>
      <c r="P11421" s="549">
        <v>9094</v>
      </c>
      <c r="Q11421" s="549">
        <v>1</v>
      </c>
      <c r="R11421" s="549">
        <v>52</v>
      </c>
      <c r="S11421" s="548"/>
      <c r="T11421" s="548"/>
      <c r="U11421" s="99"/>
    </row>
    <row r="11422" spans="1:21" ht="19.5" customHeight="1">
      <c r="A11422" s="545">
        <v>106408</v>
      </c>
      <c r="B11422" s="545" t="s">
        <v>9402</v>
      </c>
      <c r="C11422" s="545" t="s">
        <v>221</v>
      </c>
      <c r="D11422" s="546"/>
      <c r="E11422" s="171" t="str">
        <f t="shared" si="178"/>
        <v>1900</v>
      </c>
      <c r="F11422" s="547">
        <v>0</v>
      </c>
      <c r="G11422" s="548">
        <v>0</v>
      </c>
      <c r="H11422" s="547">
        <v>0</v>
      </c>
      <c r="I11422" s="545" t="s">
        <v>12961</v>
      </c>
      <c r="J11422" s="545"/>
      <c r="K11422" s="545" t="s">
        <v>20058</v>
      </c>
      <c r="L11422" s="545" t="s">
        <v>13413</v>
      </c>
      <c r="M11422" s="548" t="s">
        <v>13758</v>
      </c>
      <c r="N11422" s="545" t="s">
        <v>13413</v>
      </c>
      <c r="O11422" s="545" t="s">
        <v>13413</v>
      </c>
      <c r="P11422" s="549">
        <v>9095</v>
      </c>
      <c r="Q11422" s="549">
        <v>1</v>
      </c>
      <c r="R11422" s="549">
        <v>52</v>
      </c>
      <c r="S11422" s="548"/>
      <c r="T11422" s="548"/>
      <c r="U11422" s="99"/>
    </row>
    <row r="11423" spans="1:21" ht="19.5" customHeight="1">
      <c r="A11423" s="545">
        <v>106409</v>
      </c>
      <c r="B11423" s="545" t="s">
        <v>3225</v>
      </c>
      <c r="C11423" s="545" t="s">
        <v>209</v>
      </c>
      <c r="D11423" s="546"/>
      <c r="E11423" s="171" t="str">
        <f t="shared" si="178"/>
        <v>1900</v>
      </c>
      <c r="F11423" s="547">
        <v>0</v>
      </c>
      <c r="G11423" s="548">
        <v>0</v>
      </c>
      <c r="H11423" s="547">
        <v>0</v>
      </c>
      <c r="I11423" s="545" t="s">
        <v>12663</v>
      </c>
      <c r="J11423" s="545"/>
      <c r="K11423" s="545" t="s">
        <v>13413</v>
      </c>
      <c r="L11423" s="545" t="s">
        <v>13413</v>
      </c>
      <c r="M11423" s="548" t="s">
        <v>13758</v>
      </c>
      <c r="N11423" s="545" t="s">
        <v>13413</v>
      </c>
      <c r="O11423" s="545" t="s">
        <v>13413</v>
      </c>
      <c r="P11423" s="549">
        <v>9096</v>
      </c>
      <c r="Q11423" s="549">
        <v>1</v>
      </c>
      <c r="R11423" s="549">
        <v>159</v>
      </c>
      <c r="S11423" s="548"/>
      <c r="T11423" s="548"/>
      <c r="U11423" s="99"/>
    </row>
    <row r="11424" spans="1:21" ht="19.5" customHeight="1">
      <c r="A11424" s="545">
        <v>106410</v>
      </c>
      <c r="B11424" s="545" t="s">
        <v>9401</v>
      </c>
      <c r="C11424" s="545" t="s">
        <v>209</v>
      </c>
      <c r="D11424" s="546"/>
      <c r="E11424" s="171" t="str">
        <f t="shared" si="178"/>
        <v>1900</v>
      </c>
      <c r="F11424" s="547">
        <v>0</v>
      </c>
      <c r="G11424" s="548">
        <v>0</v>
      </c>
      <c r="H11424" s="547">
        <v>0</v>
      </c>
      <c r="I11424" s="545" t="s">
        <v>12719</v>
      </c>
      <c r="J11424" s="545"/>
      <c r="K11424" s="545" t="s">
        <v>13413</v>
      </c>
      <c r="L11424" s="545" t="s">
        <v>13413</v>
      </c>
      <c r="M11424" s="548" t="s">
        <v>13758</v>
      </c>
      <c r="N11424" s="545" t="s">
        <v>13413</v>
      </c>
      <c r="O11424" s="545" t="s">
        <v>13413</v>
      </c>
      <c r="P11424" s="549">
        <v>9097</v>
      </c>
      <c r="Q11424" s="549">
        <v>1</v>
      </c>
      <c r="R11424" s="549">
        <v>157</v>
      </c>
      <c r="S11424" s="548"/>
      <c r="T11424" s="548"/>
      <c r="U11424" s="99"/>
    </row>
    <row r="11425" spans="1:21" ht="19.5" customHeight="1">
      <c r="A11425" s="545">
        <v>106411</v>
      </c>
      <c r="B11425" s="545" t="s">
        <v>820</v>
      </c>
      <c r="C11425" s="545" t="s">
        <v>221</v>
      </c>
      <c r="D11425" s="546">
        <v>46052</v>
      </c>
      <c r="E11425" s="171" t="str">
        <f t="shared" si="178"/>
        <v>2026</v>
      </c>
      <c r="F11425" s="547">
        <v>140283</v>
      </c>
      <c r="G11425" s="548">
        <v>0.19</v>
      </c>
      <c r="H11425" s="547">
        <v>117884.87</v>
      </c>
      <c r="I11425" s="545" t="s">
        <v>12643</v>
      </c>
      <c r="J11425" s="545" t="s">
        <v>13307</v>
      </c>
      <c r="K11425" s="545" t="s">
        <v>20059</v>
      </c>
      <c r="L11425" s="545" t="s">
        <v>13413</v>
      </c>
      <c r="M11425" s="548" t="s">
        <v>13758</v>
      </c>
      <c r="N11425" s="545" t="s">
        <v>13413</v>
      </c>
      <c r="O11425" s="545" t="s">
        <v>13413</v>
      </c>
      <c r="P11425" s="549">
        <v>9098</v>
      </c>
      <c r="Q11425" s="549">
        <v>1</v>
      </c>
      <c r="R11425" s="549">
        <v>6</v>
      </c>
      <c r="S11425" s="548">
        <v>2228</v>
      </c>
      <c r="T11425" s="548"/>
      <c r="U11425" s="99"/>
    </row>
    <row r="11426" spans="1:21" ht="19.5" customHeight="1">
      <c r="A11426" s="545">
        <v>106412</v>
      </c>
      <c r="B11426" s="545" t="s">
        <v>720</v>
      </c>
      <c r="C11426" s="545" t="s">
        <v>216</v>
      </c>
      <c r="D11426" s="546">
        <v>46052</v>
      </c>
      <c r="E11426" s="171" t="str">
        <f t="shared" si="178"/>
        <v>2026</v>
      </c>
      <c r="F11426" s="547">
        <v>3131</v>
      </c>
      <c r="G11426" s="548">
        <v>0.19</v>
      </c>
      <c r="H11426" s="547">
        <v>2631.09</v>
      </c>
      <c r="I11426" s="545" t="s">
        <v>12684</v>
      </c>
      <c r="J11426" s="545" t="s">
        <v>13307</v>
      </c>
      <c r="K11426" s="545" t="s">
        <v>13413</v>
      </c>
      <c r="L11426" s="545" t="s">
        <v>13413</v>
      </c>
      <c r="M11426" s="548" t="s">
        <v>13758</v>
      </c>
      <c r="N11426" s="545" t="s">
        <v>13413</v>
      </c>
      <c r="O11426" s="545" t="s">
        <v>13413</v>
      </c>
      <c r="P11426" s="549">
        <v>9099</v>
      </c>
      <c r="Q11426" s="549">
        <v>1</v>
      </c>
      <c r="R11426" s="549">
        <v>95</v>
      </c>
      <c r="S11426" s="548">
        <v>2228</v>
      </c>
      <c r="T11426" s="548"/>
      <c r="U11426" s="99"/>
    </row>
    <row r="11427" spans="1:21" ht="19.5" customHeight="1">
      <c r="A11427" s="545">
        <v>106413</v>
      </c>
      <c r="B11427" s="545" t="s">
        <v>862</v>
      </c>
      <c r="C11427" s="545" t="s">
        <v>216</v>
      </c>
      <c r="D11427" s="546">
        <v>46052</v>
      </c>
      <c r="E11427" s="171" t="str">
        <f t="shared" si="178"/>
        <v>2026</v>
      </c>
      <c r="F11427" s="547">
        <v>4384</v>
      </c>
      <c r="G11427" s="548">
        <v>0.19</v>
      </c>
      <c r="H11427" s="547">
        <v>3684.03</v>
      </c>
      <c r="I11427" s="545" t="s">
        <v>12684</v>
      </c>
      <c r="J11427" s="545" t="s">
        <v>13307</v>
      </c>
      <c r="K11427" s="545" t="s">
        <v>13413</v>
      </c>
      <c r="L11427" s="545" t="s">
        <v>13413</v>
      </c>
      <c r="M11427" s="548" t="s">
        <v>13758</v>
      </c>
      <c r="N11427" s="545" t="s">
        <v>13413</v>
      </c>
      <c r="O11427" s="545" t="s">
        <v>13413</v>
      </c>
      <c r="P11427" s="549">
        <v>9100</v>
      </c>
      <c r="Q11427" s="549">
        <v>1</v>
      </c>
      <c r="R11427" s="549">
        <v>95</v>
      </c>
      <c r="S11427" s="548">
        <v>2228</v>
      </c>
      <c r="T11427" s="548"/>
      <c r="U11427" s="99"/>
    </row>
    <row r="11428" spans="1:21" ht="19.5" customHeight="1">
      <c r="A11428" s="545">
        <v>106414</v>
      </c>
      <c r="B11428" s="545" t="s">
        <v>9400</v>
      </c>
      <c r="C11428" s="545" t="s">
        <v>221</v>
      </c>
      <c r="D11428" s="546"/>
      <c r="E11428" s="171" t="str">
        <f t="shared" si="178"/>
        <v>1900</v>
      </c>
      <c r="F11428" s="547">
        <v>0</v>
      </c>
      <c r="G11428" s="548">
        <v>0</v>
      </c>
      <c r="H11428" s="547">
        <v>0</v>
      </c>
      <c r="I11428" s="545" t="s">
        <v>12684</v>
      </c>
      <c r="J11428" s="545"/>
      <c r="K11428" s="545" t="s">
        <v>13413</v>
      </c>
      <c r="L11428" s="545" t="s">
        <v>13413</v>
      </c>
      <c r="M11428" s="548" t="s">
        <v>13758</v>
      </c>
      <c r="N11428" s="545" t="s">
        <v>13413</v>
      </c>
      <c r="O11428" s="545" t="s">
        <v>13413</v>
      </c>
      <c r="P11428" s="549">
        <v>9101</v>
      </c>
      <c r="Q11428" s="549">
        <v>1</v>
      </c>
      <c r="R11428" s="549">
        <v>95</v>
      </c>
      <c r="S11428" s="548"/>
      <c r="T11428" s="548"/>
      <c r="U11428" s="99"/>
    </row>
    <row r="11429" spans="1:21" ht="19.5" customHeight="1">
      <c r="A11429" s="545">
        <v>106415</v>
      </c>
      <c r="B11429" s="545" t="s">
        <v>9399</v>
      </c>
      <c r="C11429" s="545" t="s">
        <v>221</v>
      </c>
      <c r="D11429" s="546"/>
      <c r="E11429" s="171" t="str">
        <f t="shared" si="178"/>
        <v>1900</v>
      </c>
      <c r="F11429" s="547">
        <v>0</v>
      </c>
      <c r="G11429" s="548">
        <v>0</v>
      </c>
      <c r="H11429" s="547">
        <v>0</v>
      </c>
      <c r="I11429" s="545" t="s">
        <v>12684</v>
      </c>
      <c r="J11429" s="545"/>
      <c r="K11429" s="545" t="s">
        <v>13413</v>
      </c>
      <c r="L11429" s="545" t="s">
        <v>13413</v>
      </c>
      <c r="M11429" s="548" t="s">
        <v>13758</v>
      </c>
      <c r="N11429" s="545" t="s">
        <v>13413</v>
      </c>
      <c r="O11429" s="545" t="s">
        <v>13413</v>
      </c>
      <c r="P11429" s="549">
        <v>9102</v>
      </c>
      <c r="Q11429" s="549">
        <v>1</v>
      </c>
      <c r="R11429" s="549">
        <v>95</v>
      </c>
      <c r="S11429" s="548"/>
      <c r="T11429" s="548"/>
      <c r="U11429" s="99"/>
    </row>
    <row r="11430" spans="1:21" ht="19.5" customHeight="1">
      <c r="A11430" s="545">
        <v>106416</v>
      </c>
      <c r="B11430" s="545" t="s">
        <v>867</v>
      </c>
      <c r="C11430" s="545" t="s">
        <v>209</v>
      </c>
      <c r="D11430" s="546"/>
      <c r="E11430" s="171" t="str">
        <f t="shared" si="178"/>
        <v>1900</v>
      </c>
      <c r="F11430" s="547">
        <v>0</v>
      </c>
      <c r="G11430" s="548">
        <v>0</v>
      </c>
      <c r="H11430" s="547">
        <v>0</v>
      </c>
      <c r="I11430" s="545" t="s">
        <v>12643</v>
      </c>
      <c r="J11430" s="545"/>
      <c r="K11430" s="545" t="s">
        <v>13413</v>
      </c>
      <c r="L11430" s="545" t="s">
        <v>13413</v>
      </c>
      <c r="M11430" s="548" t="s">
        <v>13758</v>
      </c>
      <c r="N11430" s="545" t="s">
        <v>13413</v>
      </c>
      <c r="O11430" s="545" t="s">
        <v>13413</v>
      </c>
      <c r="P11430" s="549">
        <v>9103</v>
      </c>
      <c r="Q11430" s="549">
        <v>1</v>
      </c>
      <c r="R11430" s="549">
        <v>6</v>
      </c>
      <c r="S11430" s="548"/>
      <c r="T11430" s="548"/>
      <c r="U11430" s="99"/>
    </row>
    <row r="11431" spans="1:21" ht="19.5" customHeight="1">
      <c r="A11431" s="545">
        <v>106417</v>
      </c>
      <c r="B11431" s="545" t="s">
        <v>781</v>
      </c>
      <c r="C11431" s="545" t="s">
        <v>209</v>
      </c>
      <c r="D11431" s="546"/>
      <c r="E11431" s="171" t="str">
        <f t="shared" si="178"/>
        <v>1900</v>
      </c>
      <c r="F11431" s="547">
        <v>0</v>
      </c>
      <c r="G11431" s="548">
        <v>0</v>
      </c>
      <c r="H11431" s="547">
        <v>0</v>
      </c>
      <c r="I11431" s="545" t="s">
        <v>12643</v>
      </c>
      <c r="J11431" s="545"/>
      <c r="K11431" s="545" t="s">
        <v>13413</v>
      </c>
      <c r="L11431" s="545" t="s">
        <v>13413</v>
      </c>
      <c r="M11431" s="548" t="s">
        <v>13758</v>
      </c>
      <c r="N11431" s="545" t="s">
        <v>13413</v>
      </c>
      <c r="O11431" s="545" t="s">
        <v>13413</v>
      </c>
      <c r="P11431" s="549">
        <v>9104</v>
      </c>
      <c r="Q11431" s="549">
        <v>1</v>
      </c>
      <c r="R11431" s="549">
        <v>6</v>
      </c>
      <c r="S11431" s="548"/>
      <c r="T11431" s="548"/>
      <c r="U11431" s="99"/>
    </row>
    <row r="11432" spans="1:21" ht="19.5" customHeight="1">
      <c r="A11432" s="545">
        <v>106418</v>
      </c>
      <c r="B11432" s="545" t="s">
        <v>4010</v>
      </c>
      <c r="C11432" s="545" t="s">
        <v>216</v>
      </c>
      <c r="D11432" s="546"/>
      <c r="E11432" s="171" t="str">
        <f t="shared" si="178"/>
        <v>1900</v>
      </c>
      <c r="F11432" s="547">
        <v>0</v>
      </c>
      <c r="G11432" s="548">
        <v>0</v>
      </c>
      <c r="H11432" s="547">
        <v>0</v>
      </c>
      <c r="I11432" s="545" t="s">
        <v>12961</v>
      </c>
      <c r="J11432" s="545"/>
      <c r="K11432" s="545" t="s">
        <v>20060</v>
      </c>
      <c r="L11432" s="545" t="s">
        <v>13413</v>
      </c>
      <c r="M11432" s="548" t="s">
        <v>13758</v>
      </c>
      <c r="N11432" s="545" t="s">
        <v>13413</v>
      </c>
      <c r="O11432" s="545" t="s">
        <v>13413</v>
      </c>
      <c r="P11432" s="549">
        <v>9105</v>
      </c>
      <c r="Q11432" s="549">
        <v>1</v>
      </c>
      <c r="R11432" s="549">
        <v>52</v>
      </c>
      <c r="S11432" s="548"/>
      <c r="T11432" s="548"/>
      <c r="U11432" s="99"/>
    </row>
    <row r="11433" spans="1:21" ht="19.5" customHeight="1">
      <c r="A11433" s="545">
        <v>106419</v>
      </c>
      <c r="B11433" s="545" t="s">
        <v>9398</v>
      </c>
      <c r="C11433" s="545" t="s">
        <v>221</v>
      </c>
      <c r="D11433" s="546"/>
      <c r="E11433" s="171" t="str">
        <f t="shared" si="178"/>
        <v>1900</v>
      </c>
      <c r="F11433" s="547">
        <v>0</v>
      </c>
      <c r="G11433" s="548">
        <v>0</v>
      </c>
      <c r="H11433" s="547">
        <v>0</v>
      </c>
      <c r="I11433" s="545" t="s">
        <v>12957</v>
      </c>
      <c r="J11433" s="545"/>
      <c r="K11433" s="545" t="s">
        <v>13413</v>
      </c>
      <c r="L11433" s="545" t="s">
        <v>13413</v>
      </c>
      <c r="M11433" s="548" t="s">
        <v>13758</v>
      </c>
      <c r="N11433" s="545" t="s">
        <v>13413</v>
      </c>
      <c r="O11433" s="545" t="s">
        <v>13413</v>
      </c>
      <c r="P11433" s="549">
        <v>9106</v>
      </c>
      <c r="Q11433" s="549">
        <v>1</v>
      </c>
      <c r="R11433" s="549">
        <v>42</v>
      </c>
      <c r="S11433" s="548"/>
      <c r="T11433" s="548"/>
      <c r="U11433" s="99"/>
    </row>
    <row r="11434" spans="1:21" ht="19.5" customHeight="1">
      <c r="A11434" s="545">
        <v>106420</v>
      </c>
      <c r="B11434" s="545" t="s">
        <v>3658</v>
      </c>
      <c r="C11434" s="545" t="s">
        <v>216</v>
      </c>
      <c r="D11434" s="546"/>
      <c r="E11434" s="171" t="str">
        <f t="shared" si="178"/>
        <v>1900</v>
      </c>
      <c r="F11434" s="547">
        <v>0</v>
      </c>
      <c r="G11434" s="548">
        <v>0</v>
      </c>
      <c r="H11434" s="547">
        <v>0</v>
      </c>
      <c r="I11434" s="545" t="s">
        <v>12647</v>
      </c>
      <c r="J11434" s="545"/>
      <c r="K11434" s="545" t="s">
        <v>20061</v>
      </c>
      <c r="L11434" s="545" t="s">
        <v>13413</v>
      </c>
      <c r="M11434" s="548" t="s">
        <v>13758</v>
      </c>
      <c r="N11434" s="545" t="s">
        <v>13413</v>
      </c>
      <c r="O11434" s="545" t="s">
        <v>13413</v>
      </c>
      <c r="P11434" s="549">
        <v>9107</v>
      </c>
      <c r="Q11434" s="549">
        <v>1</v>
      </c>
      <c r="R11434" s="549">
        <v>26</v>
      </c>
      <c r="S11434" s="548"/>
      <c r="T11434" s="548"/>
      <c r="U11434" s="99"/>
    </row>
    <row r="11435" spans="1:21" ht="19.5" customHeight="1">
      <c r="A11435" s="545">
        <v>106421</v>
      </c>
      <c r="B11435" s="545" t="s">
        <v>1416</v>
      </c>
      <c r="C11435" s="545" t="s">
        <v>216</v>
      </c>
      <c r="D11435" s="546"/>
      <c r="E11435" s="171" t="str">
        <f t="shared" si="178"/>
        <v>1900</v>
      </c>
      <c r="F11435" s="547">
        <v>0</v>
      </c>
      <c r="G11435" s="548">
        <v>0</v>
      </c>
      <c r="H11435" s="547">
        <v>0</v>
      </c>
      <c r="I11435" s="545" t="s">
        <v>12659</v>
      </c>
      <c r="J11435" s="545"/>
      <c r="K11435" s="545" t="s">
        <v>13413</v>
      </c>
      <c r="L11435" s="545" t="s">
        <v>13413</v>
      </c>
      <c r="M11435" s="548" t="s">
        <v>13758</v>
      </c>
      <c r="N11435" s="545" t="s">
        <v>13413</v>
      </c>
      <c r="O11435" s="545" t="s">
        <v>13413</v>
      </c>
      <c r="P11435" s="549">
        <v>9108</v>
      </c>
      <c r="Q11435" s="549">
        <v>1</v>
      </c>
      <c r="R11435" s="549">
        <v>116</v>
      </c>
      <c r="S11435" s="548"/>
      <c r="T11435" s="548"/>
      <c r="U11435" s="99"/>
    </row>
    <row r="11436" spans="1:21" ht="19.5" customHeight="1">
      <c r="A11436" s="545">
        <v>106422</v>
      </c>
      <c r="B11436" s="545" t="s">
        <v>9397</v>
      </c>
      <c r="C11436" s="545" t="s">
        <v>216</v>
      </c>
      <c r="D11436" s="546"/>
      <c r="E11436" s="171" t="str">
        <f t="shared" si="178"/>
        <v>1900</v>
      </c>
      <c r="F11436" s="547">
        <v>0</v>
      </c>
      <c r="G11436" s="548">
        <v>0</v>
      </c>
      <c r="H11436" s="547">
        <v>0</v>
      </c>
      <c r="I11436" s="545" t="s">
        <v>12762</v>
      </c>
      <c r="J11436" s="545"/>
      <c r="K11436" s="545" t="s">
        <v>20062</v>
      </c>
      <c r="L11436" s="545" t="s">
        <v>13413</v>
      </c>
      <c r="M11436" s="548" t="s">
        <v>13758</v>
      </c>
      <c r="N11436" s="545" t="s">
        <v>13413</v>
      </c>
      <c r="O11436" s="545" t="s">
        <v>13413</v>
      </c>
      <c r="P11436" s="549">
        <v>9109</v>
      </c>
      <c r="Q11436" s="549">
        <v>1</v>
      </c>
      <c r="R11436" s="549">
        <v>8</v>
      </c>
      <c r="S11436" s="548"/>
      <c r="T11436" s="548"/>
      <c r="U11436" s="99"/>
    </row>
    <row r="11437" spans="1:21" ht="19.5" customHeight="1">
      <c r="A11437" s="545">
        <v>106423</v>
      </c>
      <c r="B11437" s="545" t="s">
        <v>1217</v>
      </c>
      <c r="C11437" s="545" t="s">
        <v>216</v>
      </c>
      <c r="D11437" s="546"/>
      <c r="E11437" s="171" t="str">
        <f t="shared" si="178"/>
        <v>1900</v>
      </c>
      <c r="F11437" s="547">
        <v>0</v>
      </c>
      <c r="G11437" s="548">
        <v>0</v>
      </c>
      <c r="H11437" s="547">
        <v>0</v>
      </c>
      <c r="I11437" s="545" t="s">
        <v>12659</v>
      </c>
      <c r="J11437" s="545"/>
      <c r="K11437" s="545" t="s">
        <v>20063</v>
      </c>
      <c r="L11437" s="545" t="s">
        <v>13413</v>
      </c>
      <c r="M11437" s="548" t="s">
        <v>13758</v>
      </c>
      <c r="N11437" s="545" t="s">
        <v>13413</v>
      </c>
      <c r="O11437" s="545" t="s">
        <v>13413</v>
      </c>
      <c r="P11437" s="549">
        <v>9110</v>
      </c>
      <c r="Q11437" s="549">
        <v>1</v>
      </c>
      <c r="R11437" s="549">
        <v>116</v>
      </c>
      <c r="S11437" s="548"/>
      <c r="T11437" s="548"/>
      <c r="U11437" s="99"/>
    </row>
    <row r="11438" spans="1:21" ht="19.5" customHeight="1">
      <c r="A11438" s="545">
        <v>106424</v>
      </c>
      <c r="B11438" s="545" t="s">
        <v>3025</v>
      </c>
      <c r="C11438" s="545" t="s">
        <v>209</v>
      </c>
      <c r="D11438" s="546"/>
      <c r="E11438" s="171" t="str">
        <f t="shared" si="178"/>
        <v>1900</v>
      </c>
      <c r="F11438" s="547">
        <v>0</v>
      </c>
      <c r="G11438" s="548">
        <v>0</v>
      </c>
      <c r="H11438" s="547">
        <v>0</v>
      </c>
      <c r="I11438" s="545" t="s">
        <v>12657</v>
      </c>
      <c r="J11438" s="545"/>
      <c r="K11438" s="545" t="s">
        <v>17983</v>
      </c>
      <c r="L11438" s="545" t="s">
        <v>13413</v>
      </c>
      <c r="M11438" s="548" t="s">
        <v>13758</v>
      </c>
      <c r="N11438" s="545" t="s">
        <v>12979</v>
      </c>
      <c r="O11438" s="545" t="s">
        <v>15379</v>
      </c>
      <c r="P11438" s="549">
        <v>9111</v>
      </c>
      <c r="Q11438" s="549">
        <v>1</v>
      </c>
      <c r="R11438" s="549">
        <v>153</v>
      </c>
      <c r="S11438" s="548"/>
      <c r="T11438" s="548">
        <v>404</v>
      </c>
      <c r="U11438" s="99"/>
    </row>
    <row r="11439" spans="1:21" ht="19.5" customHeight="1">
      <c r="A11439" s="545">
        <v>106425</v>
      </c>
      <c r="B11439" s="545" t="s">
        <v>1266</v>
      </c>
      <c r="C11439" s="545" t="s">
        <v>216</v>
      </c>
      <c r="D11439" s="546"/>
      <c r="E11439" s="171" t="str">
        <f t="shared" si="178"/>
        <v>1900</v>
      </c>
      <c r="F11439" s="547">
        <v>0</v>
      </c>
      <c r="G11439" s="548">
        <v>0</v>
      </c>
      <c r="H11439" s="547">
        <v>0</v>
      </c>
      <c r="I11439" s="545" t="s">
        <v>12659</v>
      </c>
      <c r="J11439" s="545"/>
      <c r="K11439" s="545" t="s">
        <v>20064</v>
      </c>
      <c r="L11439" s="545" t="s">
        <v>13413</v>
      </c>
      <c r="M11439" s="548" t="s">
        <v>13758</v>
      </c>
      <c r="N11439" s="545" t="s">
        <v>13413</v>
      </c>
      <c r="O11439" s="545" t="s">
        <v>13413</v>
      </c>
      <c r="P11439" s="549">
        <v>9112</v>
      </c>
      <c r="Q11439" s="549">
        <v>1</v>
      </c>
      <c r="R11439" s="549">
        <v>116</v>
      </c>
      <c r="S11439" s="548"/>
      <c r="T11439" s="548"/>
      <c r="U11439" s="99"/>
    </row>
    <row r="11440" spans="1:21" ht="19.5" customHeight="1">
      <c r="A11440" s="545">
        <v>106426</v>
      </c>
      <c r="B11440" s="545" t="s">
        <v>266</v>
      </c>
      <c r="C11440" s="545" t="s">
        <v>209</v>
      </c>
      <c r="D11440" s="546"/>
      <c r="E11440" s="171" t="str">
        <f t="shared" si="178"/>
        <v>1900</v>
      </c>
      <c r="F11440" s="547">
        <v>0</v>
      </c>
      <c r="G11440" s="548">
        <v>0</v>
      </c>
      <c r="H11440" s="547">
        <v>0</v>
      </c>
      <c r="I11440" s="545" t="s">
        <v>12644</v>
      </c>
      <c r="J11440" s="545"/>
      <c r="K11440" s="545" t="s">
        <v>13413</v>
      </c>
      <c r="L11440" s="545" t="s">
        <v>13413</v>
      </c>
      <c r="M11440" s="548" t="s">
        <v>13758</v>
      </c>
      <c r="N11440" s="545" t="s">
        <v>13413</v>
      </c>
      <c r="O11440" s="545" t="s">
        <v>13413</v>
      </c>
      <c r="P11440" s="549">
        <v>9113</v>
      </c>
      <c r="Q11440" s="549">
        <v>1</v>
      </c>
      <c r="R11440" s="549">
        <v>62</v>
      </c>
      <c r="S11440" s="548"/>
      <c r="T11440" s="548"/>
      <c r="U11440" s="99"/>
    </row>
    <row r="11441" spans="1:21" ht="19.5" customHeight="1">
      <c r="A11441" s="545">
        <v>106427</v>
      </c>
      <c r="B11441" s="545" t="s">
        <v>4011</v>
      </c>
      <c r="C11441" s="545" t="s">
        <v>216</v>
      </c>
      <c r="D11441" s="546"/>
      <c r="E11441" s="171" t="str">
        <f t="shared" si="178"/>
        <v>1900</v>
      </c>
      <c r="F11441" s="547">
        <v>0</v>
      </c>
      <c r="G11441" s="548">
        <v>0</v>
      </c>
      <c r="H11441" s="547">
        <v>0</v>
      </c>
      <c r="I11441" s="545" t="s">
        <v>12961</v>
      </c>
      <c r="J11441" s="545"/>
      <c r="K11441" s="545" t="s">
        <v>20065</v>
      </c>
      <c r="L11441" s="545" t="s">
        <v>13413</v>
      </c>
      <c r="M11441" s="548" t="s">
        <v>13758</v>
      </c>
      <c r="N11441" s="545" t="s">
        <v>13413</v>
      </c>
      <c r="O11441" s="545" t="s">
        <v>13413</v>
      </c>
      <c r="P11441" s="549">
        <v>9114</v>
      </c>
      <c r="Q11441" s="549">
        <v>1</v>
      </c>
      <c r="R11441" s="549">
        <v>52</v>
      </c>
      <c r="S11441" s="548"/>
      <c r="T11441" s="548"/>
      <c r="U11441" s="99"/>
    </row>
    <row r="11442" spans="1:21" ht="19.5" customHeight="1">
      <c r="A11442" s="545">
        <v>106428</v>
      </c>
      <c r="B11442" s="545" t="s">
        <v>8266</v>
      </c>
      <c r="C11442" s="545" t="s">
        <v>221</v>
      </c>
      <c r="D11442" s="546">
        <v>43528</v>
      </c>
      <c r="E11442" s="171" t="str">
        <f t="shared" si="178"/>
        <v>2019</v>
      </c>
      <c r="F11442" s="547">
        <v>59872.01</v>
      </c>
      <c r="G11442" s="548">
        <v>0.19</v>
      </c>
      <c r="H11442" s="547">
        <v>50312.61</v>
      </c>
      <c r="I11442" s="545" t="s">
        <v>12961</v>
      </c>
      <c r="J11442" s="545" t="s">
        <v>13298</v>
      </c>
      <c r="K11442" s="545" t="s">
        <v>13413</v>
      </c>
      <c r="L11442" s="545" t="s">
        <v>13413</v>
      </c>
      <c r="M11442" s="548" t="s">
        <v>13758</v>
      </c>
      <c r="N11442" s="545" t="s">
        <v>13413</v>
      </c>
      <c r="O11442" s="545" t="s">
        <v>13413</v>
      </c>
      <c r="P11442" s="549">
        <v>9115</v>
      </c>
      <c r="Q11442" s="549">
        <v>1</v>
      </c>
      <c r="R11442" s="549">
        <v>52</v>
      </c>
      <c r="S11442" s="548">
        <v>1012</v>
      </c>
      <c r="T11442" s="548"/>
      <c r="U11442" s="99"/>
    </row>
    <row r="11443" spans="1:21" ht="19.5" customHeight="1">
      <c r="A11443" s="545">
        <v>106429</v>
      </c>
      <c r="B11443" s="545" t="s">
        <v>8265</v>
      </c>
      <c r="C11443" s="545" t="s">
        <v>209</v>
      </c>
      <c r="D11443" s="546">
        <v>43528</v>
      </c>
      <c r="E11443" s="171" t="str">
        <f t="shared" si="178"/>
        <v>2019</v>
      </c>
      <c r="F11443" s="547">
        <v>5804</v>
      </c>
      <c r="G11443" s="548">
        <v>0.19</v>
      </c>
      <c r="H11443" s="547">
        <v>4877.3100000000004</v>
      </c>
      <c r="I11443" s="545" t="s">
        <v>12961</v>
      </c>
      <c r="J11443" s="545" t="s">
        <v>13296</v>
      </c>
      <c r="K11443" s="545" t="s">
        <v>13413</v>
      </c>
      <c r="L11443" s="545" t="s">
        <v>13413</v>
      </c>
      <c r="M11443" s="548" t="s">
        <v>13758</v>
      </c>
      <c r="N11443" s="545" t="s">
        <v>13413</v>
      </c>
      <c r="O11443" s="545" t="s">
        <v>13413</v>
      </c>
      <c r="P11443" s="549">
        <v>9116</v>
      </c>
      <c r="Q11443" s="549">
        <v>1</v>
      </c>
      <c r="R11443" s="549">
        <v>52</v>
      </c>
      <c r="S11443" s="548">
        <v>2218</v>
      </c>
      <c r="T11443" s="548"/>
      <c r="U11443" s="99"/>
    </row>
    <row r="11444" spans="1:21" ht="19.5" customHeight="1">
      <c r="A11444" s="545">
        <v>106430</v>
      </c>
      <c r="B11444" s="545" t="s">
        <v>8245</v>
      </c>
      <c r="C11444" s="545" t="s">
        <v>209</v>
      </c>
      <c r="D11444" s="546">
        <v>43530</v>
      </c>
      <c r="E11444" s="171" t="str">
        <f t="shared" si="178"/>
        <v>2019</v>
      </c>
      <c r="F11444" s="547">
        <v>6807</v>
      </c>
      <c r="G11444" s="548">
        <v>0.19</v>
      </c>
      <c r="H11444" s="547">
        <v>5720.17</v>
      </c>
      <c r="I11444" s="545" t="s">
        <v>12648</v>
      </c>
      <c r="J11444" s="545" t="s">
        <v>13296</v>
      </c>
      <c r="K11444" s="545" t="s">
        <v>20066</v>
      </c>
      <c r="L11444" s="545" t="s">
        <v>13413</v>
      </c>
      <c r="M11444" s="548" t="s">
        <v>13758</v>
      </c>
      <c r="N11444" s="545" t="s">
        <v>13413</v>
      </c>
      <c r="O11444" s="545" t="s">
        <v>13413</v>
      </c>
      <c r="P11444" s="549">
        <v>9117</v>
      </c>
      <c r="Q11444" s="549">
        <v>1</v>
      </c>
      <c r="R11444" s="549">
        <v>67</v>
      </c>
      <c r="S11444" s="548">
        <v>2218</v>
      </c>
      <c r="T11444" s="548"/>
      <c r="U11444" s="99"/>
    </row>
    <row r="11445" spans="1:21" ht="19.5" customHeight="1">
      <c r="A11445" s="545">
        <v>106431</v>
      </c>
      <c r="B11445" s="545" t="s">
        <v>9396</v>
      </c>
      <c r="C11445" s="545" t="s">
        <v>216</v>
      </c>
      <c r="D11445" s="546"/>
      <c r="E11445" s="171" t="str">
        <f t="shared" si="178"/>
        <v>1900</v>
      </c>
      <c r="F11445" s="547">
        <v>0</v>
      </c>
      <c r="G11445" s="548">
        <v>0</v>
      </c>
      <c r="H11445" s="547">
        <v>0</v>
      </c>
      <c r="I11445" s="545" t="s">
        <v>12697</v>
      </c>
      <c r="J11445" s="545"/>
      <c r="K11445" s="545" t="s">
        <v>13413</v>
      </c>
      <c r="L11445" s="545" t="s">
        <v>13413</v>
      </c>
      <c r="M11445" s="548" t="s">
        <v>13758</v>
      </c>
      <c r="N11445" s="545" t="s">
        <v>13413</v>
      </c>
      <c r="O11445" s="545" t="s">
        <v>13413</v>
      </c>
      <c r="P11445" s="549">
        <v>9118</v>
      </c>
      <c r="Q11445" s="549">
        <v>1</v>
      </c>
      <c r="R11445" s="549">
        <v>138</v>
      </c>
      <c r="S11445" s="548"/>
      <c r="T11445" s="548"/>
      <c r="U11445" s="99"/>
    </row>
    <row r="11446" spans="1:21" ht="19.5" customHeight="1">
      <c r="A11446" s="545">
        <v>106432</v>
      </c>
      <c r="B11446" s="545" t="s">
        <v>9395</v>
      </c>
      <c r="C11446" s="545" t="s">
        <v>216</v>
      </c>
      <c r="D11446" s="546"/>
      <c r="E11446" s="171" t="str">
        <f t="shared" si="178"/>
        <v>1900</v>
      </c>
      <c r="F11446" s="547">
        <v>0</v>
      </c>
      <c r="G11446" s="548">
        <v>0</v>
      </c>
      <c r="H11446" s="547">
        <v>0</v>
      </c>
      <c r="I11446" s="545" t="s">
        <v>12697</v>
      </c>
      <c r="J11446" s="545"/>
      <c r="K11446" s="545" t="s">
        <v>13413</v>
      </c>
      <c r="L11446" s="545" t="s">
        <v>13413</v>
      </c>
      <c r="M11446" s="548" t="s">
        <v>13758</v>
      </c>
      <c r="N11446" s="545" t="s">
        <v>13413</v>
      </c>
      <c r="O11446" s="545" t="s">
        <v>13413</v>
      </c>
      <c r="P11446" s="549">
        <v>9119</v>
      </c>
      <c r="Q11446" s="549">
        <v>1</v>
      </c>
      <c r="R11446" s="549">
        <v>138</v>
      </c>
      <c r="S11446" s="548"/>
      <c r="T11446" s="548"/>
      <c r="U11446" s="99"/>
    </row>
    <row r="11447" spans="1:21" ht="19.5" customHeight="1">
      <c r="A11447" s="545">
        <v>106433</v>
      </c>
      <c r="B11447" s="545" t="s">
        <v>9394</v>
      </c>
      <c r="C11447" s="545" t="s">
        <v>216</v>
      </c>
      <c r="D11447" s="546"/>
      <c r="E11447" s="171" t="str">
        <f t="shared" si="178"/>
        <v>1900</v>
      </c>
      <c r="F11447" s="547">
        <v>0</v>
      </c>
      <c r="G11447" s="548">
        <v>0</v>
      </c>
      <c r="H11447" s="547">
        <v>0</v>
      </c>
      <c r="I11447" s="545" t="s">
        <v>12697</v>
      </c>
      <c r="J11447" s="545"/>
      <c r="K11447" s="545" t="s">
        <v>13413</v>
      </c>
      <c r="L11447" s="545" t="s">
        <v>13413</v>
      </c>
      <c r="M11447" s="548" t="s">
        <v>13758</v>
      </c>
      <c r="N11447" s="545" t="s">
        <v>13413</v>
      </c>
      <c r="O11447" s="545" t="s">
        <v>13413</v>
      </c>
      <c r="P11447" s="549">
        <v>9120</v>
      </c>
      <c r="Q11447" s="549">
        <v>1</v>
      </c>
      <c r="R11447" s="549">
        <v>138</v>
      </c>
      <c r="S11447" s="548"/>
      <c r="T11447" s="548"/>
      <c r="U11447" s="99"/>
    </row>
    <row r="11448" spans="1:21" ht="19.5" customHeight="1">
      <c r="A11448" s="545">
        <v>106434</v>
      </c>
      <c r="B11448" s="545" t="s">
        <v>9393</v>
      </c>
      <c r="C11448" s="545" t="s">
        <v>216</v>
      </c>
      <c r="D11448" s="546"/>
      <c r="E11448" s="171" t="str">
        <f t="shared" si="178"/>
        <v>1900</v>
      </c>
      <c r="F11448" s="547">
        <v>0</v>
      </c>
      <c r="G11448" s="548">
        <v>0</v>
      </c>
      <c r="H11448" s="547">
        <v>0</v>
      </c>
      <c r="I11448" s="545" t="s">
        <v>12697</v>
      </c>
      <c r="J11448" s="545"/>
      <c r="K11448" s="545" t="s">
        <v>13413</v>
      </c>
      <c r="L11448" s="545" t="s">
        <v>13413</v>
      </c>
      <c r="M11448" s="548" t="s">
        <v>13758</v>
      </c>
      <c r="N11448" s="545" t="s">
        <v>13413</v>
      </c>
      <c r="O11448" s="545" t="s">
        <v>13413</v>
      </c>
      <c r="P11448" s="549">
        <v>9121</v>
      </c>
      <c r="Q11448" s="549">
        <v>1</v>
      </c>
      <c r="R11448" s="549">
        <v>138</v>
      </c>
      <c r="S11448" s="548"/>
      <c r="T11448" s="548"/>
      <c r="U11448" s="99"/>
    </row>
    <row r="11449" spans="1:21" ht="19.5" customHeight="1">
      <c r="A11449" s="545">
        <v>106435</v>
      </c>
      <c r="B11449" s="545" t="s">
        <v>9392</v>
      </c>
      <c r="C11449" s="545" t="s">
        <v>216</v>
      </c>
      <c r="D11449" s="546"/>
      <c r="E11449" s="171" t="str">
        <f t="shared" si="178"/>
        <v>1900</v>
      </c>
      <c r="F11449" s="547">
        <v>0</v>
      </c>
      <c r="G11449" s="548">
        <v>0</v>
      </c>
      <c r="H11449" s="547">
        <v>0</v>
      </c>
      <c r="I11449" s="545" t="s">
        <v>12697</v>
      </c>
      <c r="J11449" s="545"/>
      <c r="K11449" s="545" t="s">
        <v>13413</v>
      </c>
      <c r="L11449" s="545" t="s">
        <v>13413</v>
      </c>
      <c r="M11449" s="548" t="s">
        <v>13758</v>
      </c>
      <c r="N11449" s="545" t="s">
        <v>13413</v>
      </c>
      <c r="O11449" s="545" t="s">
        <v>13413</v>
      </c>
      <c r="P11449" s="549">
        <v>9122</v>
      </c>
      <c r="Q11449" s="549">
        <v>1</v>
      </c>
      <c r="R11449" s="549">
        <v>138</v>
      </c>
      <c r="S11449" s="548"/>
      <c r="T11449" s="548"/>
      <c r="U11449" s="99"/>
    </row>
    <row r="11450" spans="1:21" ht="19.5" customHeight="1">
      <c r="A11450" s="545">
        <v>106436</v>
      </c>
      <c r="B11450" s="545" t="s">
        <v>9391</v>
      </c>
      <c r="C11450" s="545" t="s">
        <v>216</v>
      </c>
      <c r="D11450" s="546"/>
      <c r="E11450" s="171" t="str">
        <f t="shared" si="178"/>
        <v>1900</v>
      </c>
      <c r="F11450" s="547">
        <v>0</v>
      </c>
      <c r="G11450" s="548">
        <v>0</v>
      </c>
      <c r="H11450" s="547">
        <v>0</v>
      </c>
      <c r="I11450" s="545" t="s">
        <v>12697</v>
      </c>
      <c r="J11450" s="545"/>
      <c r="K11450" s="545" t="s">
        <v>13413</v>
      </c>
      <c r="L11450" s="545" t="s">
        <v>13413</v>
      </c>
      <c r="M11450" s="548" t="s">
        <v>13758</v>
      </c>
      <c r="N11450" s="545" t="s">
        <v>13413</v>
      </c>
      <c r="O11450" s="545" t="s">
        <v>13413</v>
      </c>
      <c r="P11450" s="549">
        <v>9123</v>
      </c>
      <c r="Q11450" s="549">
        <v>1</v>
      </c>
      <c r="R11450" s="549">
        <v>138</v>
      </c>
      <c r="S11450" s="548"/>
      <c r="T11450" s="548"/>
      <c r="U11450" s="99"/>
    </row>
    <row r="11451" spans="1:21" ht="19.5" customHeight="1">
      <c r="A11451" s="545">
        <v>106437</v>
      </c>
      <c r="B11451" s="545" t="s">
        <v>9390</v>
      </c>
      <c r="C11451" s="545" t="s">
        <v>216</v>
      </c>
      <c r="D11451" s="546"/>
      <c r="E11451" s="171" t="str">
        <f t="shared" si="178"/>
        <v>1900</v>
      </c>
      <c r="F11451" s="547">
        <v>0</v>
      </c>
      <c r="G11451" s="548">
        <v>0</v>
      </c>
      <c r="H11451" s="547">
        <v>0</v>
      </c>
      <c r="I11451" s="545" t="s">
        <v>12697</v>
      </c>
      <c r="J11451" s="545"/>
      <c r="K11451" s="545" t="s">
        <v>13413</v>
      </c>
      <c r="L11451" s="545" t="s">
        <v>13413</v>
      </c>
      <c r="M11451" s="548" t="s">
        <v>13758</v>
      </c>
      <c r="N11451" s="545" t="s">
        <v>13413</v>
      </c>
      <c r="O11451" s="545" t="s">
        <v>13413</v>
      </c>
      <c r="P11451" s="549">
        <v>9124</v>
      </c>
      <c r="Q11451" s="549">
        <v>1</v>
      </c>
      <c r="R11451" s="549">
        <v>138</v>
      </c>
      <c r="S11451" s="548"/>
      <c r="T11451" s="548"/>
      <c r="U11451" s="99"/>
    </row>
    <row r="11452" spans="1:21" ht="19.5" customHeight="1">
      <c r="A11452" s="545">
        <v>106438</v>
      </c>
      <c r="B11452" s="545" t="s">
        <v>8441</v>
      </c>
      <c r="C11452" s="545" t="s">
        <v>216</v>
      </c>
      <c r="D11452" s="546">
        <v>46063</v>
      </c>
      <c r="E11452" s="171" t="str">
        <f t="shared" si="178"/>
        <v>2026</v>
      </c>
      <c r="F11452" s="547">
        <v>7081426</v>
      </c>
      <c r="G11452" s="548">
        <v>0.19</v>
      </c>
      <c r="H11452" s="547">
        <v>5950778.1500000004</v>
      </c>
      <c r="I11452" s="545" t="s">
        <v>12758</v>
      </c>
      <c r="J11452" s="545" t="s">
        <v>13298</v>
      </c>
      <c r="K11452" s="545" t="s">
        <v>20067</v>
      </c>
      <c r="L11452" s="545" t="s">
        <v>13413</v>
      </c>
      <c r="M11452" s="548" t="s">
        <v>13758</v>
      </c>
      <c r="N11452" s="545" t="s">
        <v>13413</v>
      </c>
      <c r="O11452" s="545" t="s">
        <v>13413</v>
      </c>
      <c r="P11452" s="549">
        <v>9125</v>
      </c>
      <c r="Q11452" s="549">
        <v>1</v>
      </c>
      <c r="R11452" s="549">
        <v>164</v>
      </c>
      <c r="S11452" s="548">
        <v>1012</v>
      </c>
      <c r="T11452" s="548"/>
      <c r="U11452" s="99"/>
    </row>
    <row r="11453" spans="1:21" ht="19.5" customHeight="1">
      <c r="A11453" s="545">
        <v>106439</v>
      </c>
      <c r="B11453" s="545" t="s">
        <v>3540</v>
      </c>
      <c r="C11453" s="545" t="s">
        <v>216</v>
      </c>
      <c r="D11453" s="546">
        <v>46063</v>
      </c>
      <c r="E11453" s="171" t="str">
        <f t="shared" si="178"/>
        <v>2026</v>
      </c>
      <c r="F11453" s="547">
        <v>7081426</v>
      </c>
      <c r="G11453" s="548">
        <v>0.19</v>
      </c>
      <c r="H11453" s="547">
        <v>5950778.1500000004</v>
      </c>
      <c r="I11453" s="545" t="s">
        <v>12758</v>
      </c>
      <c r="J11453" s="545" t="s">
        <v>13298</v>
      </c>
      <c r="K11453" s="545" t="s">
        <v>20068</v>
      </c>
      <c r="L11453" s="545" t="s">
        <v>13413</v>
      </c>
      <c r="M11453" s="548" t="s">
        <v>13758</v>
      </c>
      <c r="N11453" s="545" t="s">
        <v>13413</v>
      </c>
      <c r="O11453" s="545" t="s">
        <v>13413</v>
      </c>
      <c r="P11453" s="549">
        <v>9126</v>
      </c>
      <c r="Q11453" s="549">
        <v>1</v>
      </c>
      <c r="R11453" s="549">
        <v>164</v>
      </c>
      <c r="S11453" s="548">
        <v>1012</v>
      </c>
      <c r="T11453" s="548"/>
      <c r="U11453" s="99"/>
    </row>
    <row r="11454" spans="1:21" ht="19.5" customHeight="1">
      <c r="A11454" s="545">
        <v>106440</v>
      </c>
      <c r="B11454" s="545" t="s">
        <v>9389</v>
      </c>
      <c r="C11454" s="545" t="s">
        <v>216</v>
      </c>
      <c r="D11454" s="546"/>
      <c r="E11454" s="171" t="str">
        <f t="shared" si="178"/>
        <v>1900</v>
      </c>
      <c r="F11454" s="547">
        <v>0</v>
      </c>
      <c r="G11454" s="548">
        <v>0</v>
      </c>
      <c r="H11454" s="547">
        <v>0</v>
      </c>
      <c r="I11454" s="545" t="s">
        <v>12661</v>
      </c>
      <c r="J11454" s="545"/>
      <c r="K11454" s="545" t="s">
        <v>13413</v>
      </c>
      <c r="L11454" s="545" t="s">
        <v>13413</v>
      </c>
      <c r="M11454" s="548" t="s">
        <v>13868</v>
      </c>
      <c r="N11454" s="545" t="s">
        <v>13413</v>
      </c>
      <c r="O11454" s="545" t="s">
        <v>13413</v>
      </c>
      <c r="P11454" s="549">
        <v>9127</v>
      </c>
      <c r="Q11454" s="549">
        <v>2</v>
      </c>
      <c r="R11454" s="549">
        <v>89</v>
      </c>
      <c r="S11454" s="548"/>
      <c r="T11454" s="548"/>
      <c r="U11454" s="99"/>
    </row>
    <row r="11455" spans="1:21" ht="19.5" customHeight="1">
      <c r="A11455" s="545">
        <v>106441</v>
      </c>
      <c r="B11455" s="545" t="s">
        <v>9388</v>
      </c>
      <c r="C11455" s="545" t="s">
        <v>216</v>
      </c>
      <c r="D11455" s="546"/>
      <c r="E11455" s="171" t="str">
        <f t="shared" si="178"/>
        <v>1900</v>
      </c>
      <c r="F11455" s="547">
        <v>0</v>
      </c>
      <c r="G11455" s="548">
        <v>0</v>
      </c>
      <c r="H11455" s="547">
        <v>0</v>
      </c>
      <c r="I11455" s="545" t="s">
        <v>12642</v>
      </c>
      <c r="J11455" s="545"/>
      <c r="K11455" s="545" t="s">
        <v>13413</v>
      </c>
      <c r="L11455" s="545" t="s">
        <v>13413</v>
      </c>
      <c r="M11455" s="548" t="s">
        <v>13758</v>
      </c>
      <c r="N11455" s="545" t="s">
        <v>13413</v>
      </c>
      <c r="O11455" s="545" t="s">
        <v>13413</v>
      </c>
      <c r="P11455" s="549">
        <v>9128</v>
      </c>
      <c r="Q11455" s="549">
        <v>1</v>
      </c>
      <c r="R11455" s="549">
        <v>135</v>
      </c>
      <c r="S11455" s="548"/>
      <c r="T11455" s="548"/>
      <c r="U11455" s="99"/>
    </row>
    <row r="11456" spans="1:21" ht="19.5" customHeight="1">
      <c r="A11456" s="545">
        <v>106442</v>
      </c>
      <c r="B11456" s="545" t="s">
        <v>8336</v>
      </c>
      <c r="C11456" s="545" t="s">
        <v>216</v>
      </c>
      <c r="D11456" s="546">
        <v>45639</v>
      </c>
      <c r="E11456" s="171" t="str">
        <f t="shared" si="178"/>
        <v>2024</v>
      </c>
      <c r="F11456" s="547">
        <v>5096981</v>
      </c>
      <c r="G11456" s="548">
        <v>0.19</v>
      </c>
      <c r="H11456" s="547">
        <v>4283177.3099999996</v>
      </c>
      <c r="I11456" s="545" t="s">
        <v>12647</v>
      </c>
      <c r="J11456" s="545" t="s">
        <v>13297</v>
      </c>
      <c r="K11456" s="545" t="s">
        <v>20069</v>
      </c>
      <c r="L11456" s="545" t="s">
        <v>13413</v>
      </c>
      <c r="M11456" s="548" t="s">
        <v>13758</v>
      </c>
      <c r="N11456" s="545" t="s">
        <v>13413</v>
      </c>
      <c r="O11456" s="545" t="s">
        <v>13413</v>
      </c>
      <c r="P11456" s="549">
        <v>9129</v>
      </c>
      <c r="Q11456" s="549">
        <v>1</v>
      </c>
      <c r="R11456" s="549">
        <v>26</v>
      </c>
      <c r="S11456" s="548">
        <v>2257</v>
      </c>
      <c r="T11456" s="548"/>
      <c r="U11456" s="99"/>
    </row>
    <row r="11457" spans="1:21" ht="19.5" customHeight="1">
      <c r="A11457" s="545">
        <v>106444</v>
      </c>
      <c r="B11457" s="545" t="s">
        <v>9387</v>
      </c>
      <c r="C11457" s="545" t="s">
        <v>216</v>
      </c>
      <c r="D11457" s="546"/>
      <c r="E11457" s="171" t="str">
        <f t="shared" si="178"/>
        <v>1900</v>
      </c>
      <c r="F11457" s="547">
        <v>0</v>
      </c>
      <c r="G11457" s="548">
        <v>0</v>
      </c>
      <c r="H11457" s="547">
        <v>0</v>
      </c>
      <c r="I11457" s="545" t="s">
        <v>12956</v>
      </c>
      <c r="J11457" s="545"/>
      <c r="K11457" s="545" t="s">
        <v>20070</v>
      </c>
      <c r="L11457" s="545" t="s">
        <v>13413</v>
      </c>
      <c r="M11457" s="548" t="s">
        <v>13758</v>
      </c>
      <c r="N11457" s="545" t="s">
        <v>13413</v>
      </c>
      <c r="O11457" s="545" t="s">
        <v>13413</v>
      </c>
      <c r="P11457" s="549">
        <v>9130</v>
      </c>
      <c r="Q11457" s="549">
        <v>1</v>
      </c>
      <c r="R11457" s="549">
        <v>133</v>
      </c>
      <c r="S11457" s="548"/>
      <c r="T11457" s="548"/>
      <c r="U11457" s="99"/>
    </row>
    <row r="11458" spans="1:21" ht="19.5" customHeight="1">
      <c r="A11458" s="545">
        <v>106446</v>
      </c>
      <c r="B11458" s="545" t="s">
        <v>12439</v>
      </c>
      <c r="C11458" s="545" t="s">
        <v>216</v>
      </c>
      <c r="D11458" s="546">
        <v>44591</v>
      </c>
      <c r="E11458" s="171" t="str">
        <f t="shared" si="178"/>
        <v>2022</v>
      </c>
      <c r="F11458" s="547">
        <v>161680410</v>
      </c>
      <c r="G11458" s="548">
        <v>0.19</v>
      </c>
      <c r="H11458" s="547">
        <v>135865890.75999999</v>
      </c>
      <c r="I11458" s="545" t="s">
        <v>12758</v>
      </c>
      <c r="J11458" s="545" t="s">
        <v>13297</v>
      </c>
      <c r="K11458" s="545" t="s">
        <v>13413</v>
      </c>
      <c r="L11458" s="545" t="s">
        <v>13413</v>
      </c>
      <c r="M11458" s="548" t="s">
        <v>13758</v>
      </c>
      <c r="N11458" s="545" t="s">
        <v>13413</v>
      </c>
      <c r="O11458" s="545" t="s">
        <v>13413</v>
      </c>
      <c r="P11458" s="549">
        <v>9132</v>
      </c>
      <c r="Q11458" s="549">
        <v>1</v>
      </c>
      <c r="R11458" s="549">
        <v>164</v>
      </c>
      <c r="S11458" s="548">
        <v>2257</v>
      </c>
      <c r="T11458" s="548"/>
      <c r="U11458" s="99"/>
    </row>
    <row r="11459" spans="1:21" ht="19.5" customHeight="1">
      <c r="A11459" s="545">
        <v>106447</v>
      </c>
      <c r="B11459" s="545" t="s">
        <v>8080</v>
      </c>
      <c r="C11459" s="545" t="s">
        <v>216</v>
      </c>
      <c r="D11459" s="546">
        <v>43544</v>
      </c>
      <c r="E11459" s="171" t="str">
        <f t="shared" si="178"/>
        <v>2019</v>
      </c>
      <c r="F11459" s="547">
        <v>109330</v>
      </c>
      <c r="G11459" s="548">
        <v>0.19</v>
      </c>
      <c r="H11459" s="547">
        <v>91873.95</v>
      </c>
      <c r="I11459" s="545" t="s">
        <v>12642</v>
      </c>
      <c r="J11459" s="545" t="s">
        <v>13299</v>
      </c>
      <c r="K11459" s="545" t="s">
        <v>13413</v>
      </c>
      <c r="L11459" s="545" t="s">
        <v>13413</v>
      </c>
      <c r="M11459" s="548" t="s">
        <v>13758</v>
      </c>
      <c r="N11459" s="545" t="s">
        <v>13413</v>
      </c>
      <c r="O11459" s="545" t="s">
        <v>13413</v>
      </c>
      <c r="P11459" s="549">
        <v>9133</v>
      </c>
      <c r="Q11459" s="549">
        <v>1</v>
      </c>
      <c r="R11459" s="549">
        <v>135</v>
      </c>
      <c r="S11459" s="548">
        <v>443</v>
      </c>
      <c r="T11459" s="548"/>
      <c r="U11459" s="99"/>
    </row>
    <row r="11460" spans="1:21" ht="19.5" customHeight="1">
      <c r="A11460" s="545">
        <v>106448</v>
      </c>
      <c r="B11460" s="545" t="s">
        <v>9386</v>
      </c>
      <c r="C11460" s="545" t="s">
        <v>216</v>
      </c>
      <c r="D11460" s="546"/>
      <c r="E11460" s="171" t="str">
        <f t="shared" ref="E11460:E11523" si="179">TEXT(D11460,"YYYY")</f>
        <v>1900</v>
      </c>
      <c r="F11460" s="547">
        <v>0</v>
      </c>
      <c r="G11460" s="548">
        <v>0</v>
      </c>
      <c r="H11460" s="547">
        <v>0</v>
      </c>
      <c r="I11460" s="545" t="s">
        <v>12642</v>
      </c>
      <c r="J11460" s="545"/>
      <c r="K11460" s="545" t="s">
        <v>13413</v>
      </c>
      <c r="L11460" s="545" t="s">
        <v>13413</v>
      </c>
      <c r="M11460" s="548" t="s">
        <v>13758</v>
      </c>
      <c r="N11460" s="545" t="s">
        <v>13413</v>
      </c>
      <c r="O11460" s="545" t="s">
        <v>13413</v>
      </c>
      <c r="P11460" s="549">
        <v>9134</v>
      </c>
      <c r="Q11460" s="549">
        <v>1</v>
      </c>
      <c r="R11460" s="549">
        <v>135</v>
      </c>
      <c r="S11460" s="548"/>
      <c r="T11460" s="548"/>
      <c r="U11460" s="99"/>
    </row>
    <row r="11461" spans="1:21" ht="19.5" customHeight="1">
      <c r="A11461" s="545">
        <v>106449</v>
      </c>
      <c r="B11461" s="545" t="s">
        <v>8208</v>
      </c>
      <c r="C11461" s="545" t="s">
        <v>209</v>
      </c>
      <c r="D11461" s="546">
        <v>44596</v>
      </c>
      <c r="E11461" s="171" t="str">
        <f t="shared" si="179"/>
        <v>2022</v>
      </c>
      <c r="F11461" s="547">
        <v>64111</v>
      </c>
      <c r="G11461" s="548">
        <v>0.19</v>
      </c>
      <c r="H11461" s="547">
        <v>53874.79</v>
      </c>
      <c r="I11461" s="545" t="s">
        <v>12697</v>
      </c>
      <c r="J11461" s="545" t="s">
        <v>13297</v>
      </c>
      <c r="K11461" s="545" t="s">
        <v>13413</v>
      </c>
      <c r="L11461" s="545" t="s">
        <v>13413</v>
      </c>
      <c r="M11461" s="548" t="s">
        <v>13758</v>
      </c>
      <c r="N11461" s="545" t="s">
        <v>13413</v>
      </c>
      <c r="O11461" s="545" t="s">
        <v>13413</v>
      </c>
      <c r="P11461" s="549">
        <v>9135</v>
      </c>
      <c r="Q11461" s="549">
        <v>1</v>
      </c>
      <c r="R11461" s="549">
        <v>138</v>
      </c>
      <c r="S11461" s="548">
        <v>2257</v>
      </c>
      <c r="T11461" s="548"/>
      <c r="U11461" s="99"/>
    </row>
    <row r="11462" spans="1:21" ht="19.5" customHeight="1">
      <c r="A11462" s="545">
        <v>106450</v>
      </c>
      <c r="B11462" s="545" t="s">
        <v>9385</v>
      </c>
      <c r="C11462" s="545" t="s">
        <v>216</v>
      </c>
      <c r="D11462" s="546"/>
      <c r="E11462" s="171" t="str">
        <f t="shared" si="179"/>
        <v>1900</v>
      </c>
      <c r="F11462" s="547">
        <v>0</v>
      </c>
      <c r="G11462" s="548">
        <v>0</v>
      </c>
      <c r="H11462" s="547">
        <v>0</v>
      </c>
      <c r="I11462" s="545" t="s">
        <v>12758</v>
      </c>
      <c r="J11462" s="545"/>
      <c r="K11462" s="545" t="s">
        <v>20071</v>
      </c>
      <c r="L11462" s="545" t="s">
        <v>13413</v>
      </c>
      <c r="M11462" s="548" t="s">
        <v>13758</v>
      </c>
      <c r="N11462" s="545" t="s">
        <v>13413</v>
      </c>
      <c r="O11462" s="545" t="s">
        <v>13413</v>
      </c>
      <c r="P11462" s="549">
        <v>9136</v>
      </c>
      <c r="Q11462" s="549">
        <v>1</v>
      </c>
      <c r="R11462" s="549">
        <v>164</v>
      </c>
      <c r="S11462" s="548"/>
      <c r="T11462" s="548"/>
      <c r="U11462" s="99"/>
    </row>
    <row r="11463" spans="1:21" ht="19.5" customHeight="1">
      <c r="A11463" s="545">
        <v>106451</v>
      </c>
      <c r="B11463" s="545" t="s">
        <v>9384</v>
      </c>
      <c r="C11463" s="545" t="s">
        <v>216</v>
      </c>
      <c r="D11463" s="546"/>
      <c r="E11463" s="171" t="str">
        <f t="shared" si="179"/>
        <v>1900</v>
      </c>
      <c r="F11463" s="547">
        <v>0</v>
      </c>
      <c r="G11463" s="548">
        <v>0</v>
      </c>
      <c r="H11463" s="547">
        <v>0</v>
      </c>
      <c r="I11463" s="545" t="s">
        <v>12758</v>
      </c>
      <c r="J11463" s="545"/>
      <c r="K11463" s="545" t="s">
        <v>20072</v>
      </c>
      <c r="L11463" s="545" t="s">
        <v>13413</v>
      </c>
      <c r="M11463" s="548" t="s">
        <v>13758</v>
      </c>
      <c r="N11463" s="545" t="s">
        <v>13413</v>
      </c>
      <c r="O11463" s="545" t="s">
        <v>13413</v>
      </c>
      <c r="P11463" s="549">
        <v>9137</v>
      </c>
      <c r="Q11463" s="549">
        <v>1</v>
      </c>
      <c r="R11463" s="549">
        <v>164</v>
      </c>
      <c r="S11463" s="548"/>
      <c r="T11463" s="548"/>
      <c r="U11463" s="99"/>
    </row>
    <row r="11464" spans="1:21" ht="19.5" customHeight="1">
      <c r="A11464" s="545">
        <v>106452</v>
      </c>
      <c r="B11464" s="545" t="s">
        <v>9383</v>
      </c>
      <c r="C11464" s="545" t="s">
        <v>216</v>
      </c>
      <c r="D11464" s="546"/>
      <c r="E11464" s="171" t="str">
        <f t="shared" si="179"/>
        <v>1900</v>
      </c>
      <c r="F11464" s="547">
        <v>0</v>
      </c>
      <c r="G11464" s="548">
        <v>0</v>
      </c>
      <c r="H11464" s="547">
        <v>0</v>
      </c>
      <c r="I11464" s="545" t="s">
        <v>12758</v>
      </c>
      <c r="J11464" s="545"/>
      <c r="K11464" s="545" t="s">
        <v>20073</v>
      </c>
      <c r="L11464" s="545" t="s">
        <v>13413</v>
      </c>
      <c r="M11464" s="548" t="s">
        <v>13758</v>
      </c>
      <c r="N11464" s="545" t="s">
        <v>13413</v>
      </c>
      <c r="O11464" s="545" t="s">
        <v>13413</v>
      </c>
      <c r="P11464" s="549">
        <v>9138</v>
      </c>
      <c r="Q11464" s="549">
        <v>1</v>
      </c>
      <c r="R11464" s="549">
        <v>164</v>
      </c>
      <c r="S11464" s="548"/>
      <c r="T11464" s="548"/>
      <c r="U11464" s="99"/>
    </row>
    <row r="11465" spans="1:21" ht="19.5" customHeight="1">
      <c r="A11465" s="545">
        <v>106453</v>
      </c>
      <c r="B11465" s="545" t="s">
        <v>9382</v>
      </c>
      <c r="C11465" s="545" t="s">
        <v>216</v>
      </c>
      <c r="D11465" s="546"/>
      <c r="E11465" s="171" t="str">
        <f t="shared" si="179"/>
        <v>1900</v>
      </c>
      <c r="F11465" s="547">
        <v>0</v>
      </c>
      <c r="G11465" s="548">
        <v>0</v>
      </c>
      <c r="H11465" s="547">
        <v>0</v>
      </c>
      <c r="I11465" s="545" t="s">
        <v>12973</v>
      </c>
      <c r="J11465" s="545"/>
      <c r="K11465" s="545" t="s">
        <v>20074</v>
      </c>
      <c r="L11465" s="545" t="s">
        <v>13413</v>
      </c>
      <c r="M11465" s="548" t="s">
        <v>13758</v>
      </c>
      <c r="N11465" s="545" t="s">
        <v>13413</v>
      </c>
      <c r="O11465" s="545" t="s">
        <v>13413</v>
      </c>
      <c r="P11465" s="549">
        <v>9139</v>
      </c>
      <c r="Q11465" s="549">
        <v>1</v>
      </c>
      <c r="R11465" s="549">
        <v>59</v>
      </c>
      <c r="S11465" s="548"/>
      <c r="T11465" s="548"/>
      <c r="U11465" s="99"/>
    </row>
    <row r="11466" spans="1:21" ht="19.5" customHeight="1">
      <c r="A11466" s="545">
        <v>106454</v>
      </c>
      <c r="B11466" s="545" t="s">
        <v>9381</v>
      </c>
      <c r="C11466" s="545" t="s">
        <v>216</v>
      </c>
      <c r="D11466" s="546"/>
      <c r="E11466" s="171" t="str">
        <f t="shared" si="179"/>
        <v>1900</v>
      </c>
      <c r="F11466" s="547">
        <v>0</v>
      </c>
      <c r="G11466" s="548">
        <v>0</v>
      </c>
      <c r="H11466" s="547">
        <v>0</v>
      </c>
      <c r="I11466" s="545" t="s">
        <v>12758</v>
      </c>
      <c r="J11466" s="545"/>
      <c r="K11466" s="545" t="s">
        <v>20075</v>
      </c>
      <c r="L11466" s="545" t="s">
        <v>13413</v>
      </c>
      <c r="M11466" s="548" t="s">
        <v>13758</v>
      </c>
      <c r="N11466" s="545" t="s">
        <v>13413</v>
      </c>
      <c r="O11466" s="545" t="s">
        <v>13413</v>
      </c>
      <c r="P11466" s="549">
        <v>9140</v>
      </c>
      <c r="Q11466" s="549">
        <v>1</v>
      </c>
      <c r="R11466" s="549">
        <v>164</v>
      </c>
      <c r="S11466" s="548"/>
      <c r="T11466" s="548"/>
      <c r="U11466" s="99"/>
    </row>
    <row r="11467" spans="1:21" ht="19.5" customHeight="1">
      <c r="A11467" s="545">
        <v>106456</v>
      </c>
      <c r="B11467" s="545" t="s">
        <v>3506</v>
      </c>
      <c r="C11467" s="545" t="s">
        <v>216</v>
      </c>
      <c r="D11467" s="546"/>
      <c r="E11467" s="171" t="str">
        <f t="shared" si="179"/>
        <v>1900</v>
      </c>
      <c r="F11467" s="547">
        <v>0</v>
      </c>
      <c r="G11467" s="548">
        <v>0</v>
      </c>
      <c r="H11467" s="547">
        <v>0</v>
      </c>
      <c r="I11467" s="545" t="s">
        <v>12758</v>
      </c>
      <c r="J11467" s="545"/>
      <c r="K11467" s="545" t="s">
        <v>20076</v>
      </c>
      <c r="L11467" s="545" t="s">
        <v>13413</v>
      </c>
      <c r="M11467" s="548" t="s">
        <v>13758</v>
      </c>
      <c r="N11467" s="545" t="s">
        <v>13413</v>
      </c>
      <c r="O11467" s="545" t="s">
        <v>13413</v>
      </c>
      <c r="P11467" s="549">
        <v>9141</v>
      </c>
      <c r="Q11467" s="549">
        <v>1</v>
      </c>
      <c r="R11467" s="549">
        <v>164</v>
      </c>
      <c r="S11467" s="548"/>
      <c r="T11467" s="548"/>
      <c r="U11467" s="99"/>
    </row>
    <row r="11468" spans="1:21" ht="19.5" customHeight="1">
      <c r="A11468" s="545">
        <v>106457</v>
      </c>
      <c r="B11468" s="545" t="s">
        <v>3532</v>
      </c>
      <c r="C11468" s="545" t="s">
        <v>216</v>
      </c>
      <c r="D11468" s="546"/>
      <c r="E11468" s="171" t="str">
        <f t="shared" si="179"/>
        <v>1900</v>
      </c>
      <c r="F11468" s="547">
        <v>0</v>
      </c>
      <c r="G11468" s="548">
        <v>0</v>
      </c>
      <c r="H11468" s="547">
        <v>0</v>
      </c>
      <c r="I11468" s="545" t="s">
        <v>12758</v>
      </c>
      <c r="J11468" s="545"/>
      <c r="K11468" s="545" t="s">
        <v>20077</v>
      </c>
      <c r="L11468" s="545" t="s">
        <v>13413</v>
      </c>
      <c r="M11468" s="548" t="s">
        <v>13758</v>
      </c>
      <c r="N11468" s="545" t="s">
        <v>13413</v>
      </c>
      <c r="O11468" s="545" t="s">
        <v>13413</v>
      </c>
      <c r="P11468" s="549">
        <v>9142</v>
      </c>
      <c r="Q11468" s="549">
        <v>1</v>
      </c>
      <c r="R11468" s="549">
        <v>164</v>
      </c>
      <c r="S11468" s="548"/>
      <c r="T11468" s="548"/>
      <c r="U11468" s="99"/>
    </row>
    <row r="11469" spans="1:21" ht="19.5" customHeight="1">
      <c r="A11469" s="545">
        <v>106459</v>
      </c>
      <c r="B11469" s="545" t="s">
        <v>9380</v>
      </c>
      <c r="C11469" s="545" t="s">
        <v>216</v>
      </c>
      <c r="D11469" s="546"/>
      <c r="E11469" s="171" t="str">
        <f t="shared" si="179"/>
        <v>1900</v>
      </c>
      <c r="F11469" s="547">
        <v>0</v>
      </c>
      <c r="G11469" s="548">
        <v>0</v>
      </c>
      <c r="H11469" s="547">
        <v>0</v>
      </c>
      <c r="I11469" s="545" t="s">
        <v>12758</v>
      </c>
      <c r="J11469" s="545"/>
      <c r="K11469" s="545" t="s">
        <v>20078</v>
      </c>
      <c r="L11469" s="545" t="s">
        <v>13413</v>
      </c>
      <c r="M11469" s="548" t="s">
        <v>13758</v>
      </c>
      <c r="N11469" s="545" t="s">
        <v>13413</v>
      </c>
      <c r="O11469" s="545" t="s">
        <v>13413</v>
      </c>
      <c r="P11469" s="549">
        <v>9143</v>
      </c>
      <c r="Q11469" s="549">
        <v>1</v>
      </c>
      <c r="R11469" s="549">
        <v>164</v>
      </c>
      <c r="S11469" s="548"/>
      <c r="T11469" s="548"/>
      <c r="U11469" s="99"/>
    </row>
    <row r="11470" spans="1:21" ht="19.5" customHeight="1">
      <c r="A11470" s="545">
        <v>106460</v>
      </c>
      <c r="B11470" s="545" t="s">
        <v>9379</v>
      </c>
      <c r="C11470" s="545" t="s">
        <v>216</v>
      </c>
      <c r="D11470" s="546"/>
      <c r="E11470" s="171" t="str">
        <f t="shared" si="179"/>
        <v>1900</v>
      </c>
      <c r="F11470" s="547">
        <v>0</v>
      </c>
      <c r="G11470" s="548">
        <v>0</v>
      </c>
      <c r="H11470" s="547">
        <v>0</v>
      </c>
      <c r="I11470" s="545" t="s">
        <v>12758</v>
      </c>
      <c r="J11470" s="545"/>
      <c r="K11470" s="545" t="s">
        <v>20079</v>
      </c>
      <c r="L11470" s="545" t="s">
        <v>13413</v>
      </c>
      <c r="M11470" s="548" t="s">
        <v>13758</v>
      </c>
      <c r="N11470" s="545" t="s">
        <v>13413</v>
      </c>
      <c r="O11470" s="545" t="s">
        <v>13413</v>
      </c>
      <c r="P11470" s="549">
        <v>9144</v>
      </c>
      <c r="Q11470" s="549">
        <v>1</v>
      </c>
      <c r="R11470" s="549">
        <v>164</v>
      </c>
      <c r="S11470" s="548"/>
      <c r="T11470" s="548"/>
      <c r="U11470" s="99"/>
    </row>
    <row r="11471" spans="1:21" ht="19.5" customHeight="1">
      <c r="A11471" s="545">
        <v>106461</v>
      </c>
      <c r="B11471" s="545" t="s">
        <v>3646</v>
      </c>
      <c r="C11471" s="545" t="s">
        <v>216</v>
      </c>
      <c r="D11471" s="546"/>
      <c r="E11471" s="171" t="str">
        <f t="shared" si="179"/>
        <v>1900</v>
      </c>
      <c r="F11471" s="547">
        <v>0</v>
      </c>
      <c r="G11471" s="548">
        <v>0</v>
      </c>
      <c r="H11471" s="547">
        <v>0</v>
      </c>
      <c r="I11471" s="545" t="s">
        <v>12758</v>
      </c>
      <c r="J11471" s="545"/>
      <c r="K11471" s="545" t="s">
        <v>20080</v>
      </c>
      <c r="L11471" s="545" t="s">
        <v>13413</v>
      </c>
      <c r="M11471" s="548" t="s">
        <v>13758</v>
      </c>
      <c r="N11471" s="545" t="s">
        <v>13413</v>
      </c>
      <c r="O11471" s="545" t="s">
        <v>13413</v>
      </c>
      <c r="P11471" s="549">
        <v>9145</v>
      </c>
      <c r="Q11471" s="549">
        <v>1</v>
      </c>
      <c r="R11471" s="549">
        <v>164</v>
      </c>
      <c r="S11471" s="548"/>
      <c r="T11471" s="548"/>
      <c r="U11471" s="99"/>
    </row>
    <row r="11472" spans="1:21" ht="19.5" customHeight="1">
      <c r="A11472" s="545">
        <v>106462</v>
      </c>
      <c r="B11472" s="545" t="s">
        <v>9378</v>
      </c>
      <c r="C11472" s="545" t="s">
        <v>216</v>
      </c>
      <c r="D11472" s="546"/>
      <c r="E11472" s="171" t="str">
        <f t="shared" si="179"/>
        <v>1900</v>
      </c>
      <c r="F11472" s="547">
        <v>0</v>
      </c>
      <c r="G11472" s="548">
        <v>0</v>
      </c>
      <c r="H11472" s="547">
        <v>0</v>
      </c>
      <c r="I11472" s="545" t="s">
        <v>12758</v>
      </c>
      <c r="J11472" s="545"/>
      <c r="K11472" s="545" t="s">
        <v>13413</v>
      </c>
      <c r="L11472" s="545" t="s">
        <v>13413</v>
      </c>
      <c r="M11472" s="548" t="s">
        <v>13758</v>
      </c>
      <c r="N11472" s="545" t="s">
        <v>13413</v>
      </c>
      <c r="O11472" s="545" t="s">
        <v>13413</v>
      </c>
      <c r="P11472" s="549">
        <v>9146</v>
      </c>
      <c r="Q11472" s="549">
        <v>1</v>
      </c>
      <c r="R11472" s="549">
        <v>164</v>
      </c>
      <c r="S11472" s="548"/>
      <c r="T11472" s="548"/>
      <c r="U11472" s="99"/>
    </row>
    <row r="11473" spans="1:21" ht="19.5" customHeight="1">
      <c r="A11473" s="545">
        <v>106463</v>
      </c>
      <c r="B11473" s="545" t="s">
        <v>9377</v>
      </c>
      <c r="C11473" s="545" t="s">
        <v>216</v>
      </c>
      <c r="D11473" s="546"/>
      <c r="E11473" s="171" t="str">
        <f t="shared" si="179"/>
        <v>1900</v>
      </c>
      <c r="F11473" s="547">
        <v>0</v>
      </c>
      <c r="G11473" s="548">
        <v>0</v>
      </c>
      <c r="H11473" s="547">
        <v>0</v>
      </c>
      <c r="I11473" s="545" t="s">
        <v>12758</v>
      </c>
      <c r="J11473" s="545"/>
      <c r="K11473" s="545" t="s">
        <v>20081</v>
      </c>
      <c r="L11473" s="545" t="s">
        <v>13413</v>
      </c>
      <c r="M11473" s="548" t="s">
        <v>13758</v>
      </c>
      <c r="N11473" s="545" t="s">
        <v>13413</v>
      </c>
      <c r="O11473" s="545" t="s">
        <v>13413</v>
      </c>
      <c r="P11473" s="549">
        <v>9147</v>
      </c>
      <c r="Q11473" s="549">
        <v>1</v>
      </c>
      <c r="R11473" s="549">
        <v>164</v>
      </c>
      <c r="S11473" s="548"/>
      <c r="T11473" s="548"/>
      <c r="U11473" s="99"/>
    </row>
    <row r="11474" spans="1:21" ht="19.5" customHeight="1">
      <c r="A11474" s="545">
        <v>106464</v>
      </c>
      <c r="B11474" s="545" t="s">
        <v>3661</v>
      </c>
      <c r="C11474" s="545" t="s">
        <v>216</v>
      </c>
      <c r="D11474" s="546"/>
      <c r="E11474" s="171" t="str">
        <f t="shared" si="179"/>
        <v>1900</v>
      </c>
      <c r="F11474" s="547">
        <v>0</v>
      </c>
      <c r="G11474" s="548">
        <v>0</v>
      </c>
      <c r="H11474" s="547">
        <v>0</v>
      </c>
      <c r="I11474" s="545" t="s">
        <v>12758</v>
      </c>
      <c r="J11474" s="545"/>
      <c r="K11474" s="545" t="s">
        <v>20082</v>
      </c>
      <c r="L11474" s="545" t="s">
        <v>13413</v>
      </c>
      <c r="M11474" s="548" t="s">
        <v>13758</v>
      </c>
      <c r="N11474" s="545" t="s">
        <v>13413</v>
      </c>
      <c r="O11474" s="545" t="s">
        <v>13413</v>
      </c>
      <c r="P11474" s="549">
        <v>9148</v>
      </c>
      <c r="Q11474" s="549">
        <v>1</v>
      </c>
      <c r="R11474" s="549">
        <v>164</v>
      </c>
      <c r="S11474" s="548"/>
      <c r="T11474" s="548"/>
      <c r="U11474" s="99"/>
    </row>
    <row r="11475" spans="1:21" ht="19.5" customHeight="1">
      <c r="A11475" s="545">
        <v>106465</v>
      </c>
      <c r="B11475" s="545" t="s">
        <v>3594</v>
      </c>
      <c r="C11475" s="545" t="s">
        <v>216</v>
      </c>
      <c r="D11475" s="546"/>
      <c r="E11475" s="171" t="str">
        <f t="shared" si="179"/>
        <v>1900</v>
      </c>
      <c r="F11475" s="547">
        <v>0</v>
      </c>
      <c r="G11475" s="548">
        <v>0</v>
      </c>
      <c r="H11475" s="547">
        <v>0</v>
      </c>
      <c r="I11475" s="545" t="s">
        <v>12758</v>
      </c>
      <c r="J11475" s="545"/>
      <c r="K11475" s="545" t="s">
        <v>13413</v>
      </c>
      <c r="L11475" s="545" t="s">
        <v>13413</v>
      </c>
      <c r="M11475" s="548" t="s">
        <v>13758</v>
      </c>
      <c r="N11475" s="545" t="s">
        <v>13413</v>
      </c>
      <c r="O11475" s="545" t="s">
        <v>13413</v>
      </c>
      <c r="P11475" s="549">
        <v>9149</v>
      </c>
      <c r="Q11475" s="549">
        <v>1</v>
      </c>
      <c r="R11475" s="549">
        <v>164</v>
      </c>
      <c r="S11475" s="548"/>
      <c r="T11475" s="548"/>
      <c r="U11475" s="99"/>
    </row>
    <row r="11476" spans="1:21" ht="19.5" customHeight="1">
      <c r="A11476" s="545">
        <v>106466</v>
      </c>
      <c r="B11476" s="545" t="s">
        <v>3462</v>
      </c>
      <c r="C11476" s="545" t="s">
        <v>216</v>
      </c>
      <c r="D11476" s="546"/>
      <c r="E11476" s="171" t="str">
        <f t="shared" si="179"/>
        <v>1900</v>
      </c>
      <c r="F11476" s="547">
        <v>0</v>
      </c>
      <c r="G11476" s="548">
        <v>0</v>
      </c>
      <c r="H11476" s="547">
        <v>0</v>
      </c>
      <c r="I11476" s="545" t="s">
        <v>12758</v>
      </c>
      <c r="J11476" s="545"/>
      <c r="K11476" s="545" t="s">
        <v>13413</v>
      </c>
      <c r="L11476" s="545" t="s">
        <v>13413</v>
      </c>
      <c r="M11476" s="548" t="s">
        <v>13758</v>
      </c>
      <c r="N11476" s="545" t="s">
        <v>13413</v>
      </c>
      <c r="O11476" s="545" t="s">
        <v>13413</v>
      </c>
      <c r="P11476" s="549">
        <v>9150</v>
      </c>
      <c r="Q11476" s="549">
        <v>1</v>
      </c>
      <c r="R11476" s="549">
        <v>164</v>
      </c>
      <c r="S11476" s="548"/>
      <c r="T11476" s="548"/>
      <c r="U11476" s="99"/>
    </row>
    <row r="11477" spans="1:21" ht="19.5" customHeight="1">
      <c r="A11477" s="545">
        <v>106467</v>
      </c>
      <c r="B11477" s="545" t="s">
        <v>2070</v>
      </c>
      <c r="C11477" s="545" t="s">
        <v>216</v>
      </c>
      <c r="D11477" s="546">
        <v>44622</v>
      </c>
      <c r="E11477" s="171" t="str">
        <f t="shared" si="179"/>
        <v>2022</v>
      </c>
      <c r="F11477" s="547">
        <v>125046</v>
      </c>
      <c r="G11477" s="548">
        <v>0.19</v>
      </c>
      <c r="H11477" s="547">
        <v>105080.67</v>
      </c>
      <c r="I11477" s="545" t="s">
        <v>12956</v>
      </c>
      <c r="J11477" s="545" t="s">
        <v>13297</v>
      </c>
      <c r="K11477" s="545" t="s">
        <v>13413</v>
      </c>
      <c r="L11477" s="545" t="s">
        <v>13413</v>
      </c>
      <c r="M11477" s="548" t="s">
        <v>13758</v>
      </c>
      <c r="N11477" s="545" t="s">
        <v>13413</v>
      </c>
      <c r="O11477" s="545" t="s">
        <v>13413</v>
      </c>
      <c r="P11477" s="549">
        <v>9151</v>
      </c>
      <c r="Q11477" s="549">
        <v>1</v>
      </c>
      <c r="R11477" s="549">
        <v>133</v>
      </c>
      <c r="S11477" s="548">
        <v>2257</v>
      </c>
      <c r="T11477" s="548"/>
      <c r="U11477" s="99"/>
    </row>
    <row r="11478" spans="1:21" ht="19.5" customHeight="1">
      <c r="A11478" s="545">
        <v>106468</v>
      </c>
      <c r="B11478" s="545" t="s">
        <v>803</v>
      </c>
      <c r="C11478" s="545" t="s">
        <v>221</v>
      </c>
      <c r="D11478" s="546"/>
      <c r="E11478" s="171" t="str">
        <f t="shared" si="179"/>
        <v>1900</v>
      </c>
      <c r="F11478" s="547">
        <v>0</v>
      </c>
      <c r="G11478" s="548">
        <v>0</v>
      </c>
      <c r="H11478" s="547">
        <v>0</v>
      </c>
      <c r="I11478" s="545" t="s">
        <v>12684</v>
      </c>
      <c r="J11478" s="545"/>
      <c r="K11478" s="545" t="s">
        <v>20083</v>
      </c>
      <c r="L11478" s="545" t="s">
        <v>13413</v>
      </c>
      <c r="M11478" s="548" t="s">
        <v>13758</v>
      </c>
      <c r="N11478" s="545" t="s">
        <v>13413</v>
      </c>
      <c r="O11478" s="545" t="s">
        <v>13413</v>
      </c>
      <c r="P11478" s="549">
        <v>9152</v>
      </c>
      <c r="Q11478" s="549">
        <v>1</v>
      </c>
      <c r="R11478" s="549">
        <v>95</v>
      </c>
      <c r="S11478" s="548"/>
      <c r="T11478" s="548"/>
      <c r="U11478" s="99"/>
    </row>
    <row r="11479" spans="1:21" ht="19.5" customHeight="1">
      <c r="A11479" s="545">
        <v>106469</v>
      </c>
      <c r="B11479" s="545" t="s">
        <v>799</v>
      </c>
      <c r="C11479" s="545" t="s">
        <v>221</v>
      </c>
      <c r="D11479" s="546"/>
      <c r="E11479" s="171" t="str">
        <f t="shared" si="179"/>
        <v>1900</v>
      </c>
      <c r="F11479" s="547">
        <v>0</v>
      </c>
      <c r="G11479" s="548">
        <v>0</v>
      </c>
      <c r="H11479" s="547">
        <v>0</v>
      </c>
      <c r="I11479" s="545" t="s">
        <v>12684</v>
      </c>
      <c r="J11479" s="545"/>
      <c r="K11479" s="545" t="s">
        <v>20083</v>
      </c>
      <c r="L11479" s="545" t="s">
        <v>13413</v>
      </c>
      <c r="M11479" s="548" t="s">
        <v>13758</v>
      </c>
      <c r="N11479" s="545" t="s">
        <v>13413</v>
      </c>
      <c r="O11479" s="545" t="s">
        <v>13413</v>
      </c>
      <c r="P11479" s="549">
        <v>9153</v>
      </c>
      <c r="Q11479" s="549">
        <v>1</v>
      </c>
      <c r="R11479" s="549">
        <v>95</v>
      </c>
      <c r="S11479" s="548"/>
      <c r="T11479" s="548"/>
      <c r="U11479" s="99"/>
    </row>
    <row r="11480" spans="1:21" ht="19.5" customHeight="1">
      <c r="A11480" s="545">
        <v>106470</v>
      </c>
      <c r="B11480" s="545" t="s">
        <v>9376</v>
      </c>
      <c r="C11480" s="545" t="s">
        <v>221</v>
      </c>
      <c r="D11480" s="546"/>
      <c r="E11480" s="171" t="str">
        <f t="shared" si="179"/>
        <v>1900</v>
      </c>
      <c r="F11480" s="547">
        <v>0</v>
      </c>
      <c r="G11480" s="548">
        <v>0</v>
      </c>
      <c r="H11480" s="547">
        <v>0</v>
      </c>
      <c r="I11480" s="545" t="s">
        <v>12674</v>
      </c>
      <c r="J11480" s="545"/>
      <c r="K11480" s="545" t="s">
        <v>20084</v>
      </c>
      <c r="L11480" s="545" t="s">
        <v>13413</v>
      </c>
      <c r="M11480" s="548" t="s">
        <v>13758</v>
      </c>
      <c r="N11480" s="545" t="s">
        <v>13413</v>
      </c>
      <c r="O11480" s="545" t="s">
        <v>13413</v>
      </c>
      <c r="P11480" s="549">
        <v>9154</v>
      </c>
      <c r="Q11480" s="549">
        <v>1</v>
      </c>
      <c r="R11480" s="549">
        <v>5</v>
      </c>
      <c r="S11480" s="548"/>
      <c r="T11480" s="548"/>
      <c r="U11480" s="99"/>
    </row>
    <row r="11481" spans="1:21" ht="19.5" customHeight="1">
      <c r="A11481" s="545">
        <v>106471</v>
      </c>
      <c r="B11481" s="545" t="s">
        <v>1962</v>
      </c>
      <c r="C11481" s="545" t="s">
        <v>209</v>
      </c>
      <c r="D11481" s="546"/>
      <c r="E11481" s="171" t="str">
        <f t="shared" si="179"/>
        <v>1900</v>
      </c>
      <c r="F11481" s="547">
        <v>0</v>
      </c>
      <c r="G11481" s="548">
        <v>0</v>
      </c>
      <c r="H11481" s="547">
        <v>0</v>
      </c>
      <c r="I11481" s="545" t="s">
        <v>12706</v>
      </c>
      <c r="J11481" s="545"/>
      <c r="K11481" s="545" t="s">
        <v>13413</v>
      </c>
      <c r="L11481" s="545" t="s">
        <v>13413</v>
      </c>
      <c r="M11481" s="548" t="s">
        <v>13758</v>
      </c>
      <c r="N11481" s="545" t="s">
        <v>13413</v>
      </c>
      <c r="O11481" s="545" t="s">
        <v>13413</v>
      </c>
      <c r="P11481" s="549">
        <v>9155</v>
      </c>
      <c r="Q11481" s="549">
        <v>1</v>
      </c>
      <c r="R11481" s="549">
        <v>128</v>
      </c>
      <c r="S11481" s="548"/>
      <c r="T11481" s="548"/>
      <c r="U11481" s="99"/>
    </row>
    <row r="11482" spans="1:21" ht="19.5" customHeight="1">
      <c r="A11482" s="545">
        <v>106472</v>
      </c>
      <c r="B11482" s="545" t="s">
        <v>9375</v>
      </c>
      <c r="C11482" s="545" t="s">
        <v>216</v>
      </c>
      <c r="D11482" s="546"/>
      <c r="E11482" s="171" t="str">
        <f t="shared" si="179"/>
        <v>1900</v>
      </c>
      <c r="F11482" s="547">
        <v>0</v>
      </c>
      <c r="G11482" s="548">
        <v>0</v>
      </c>
      <c r="H11482" s="547">
        <v>0</v>
      </c>
      <c r="I11482" s="545" t="s">
        <v>12703</v>
      </c>
      <c r="J11482" s="545"/>
      <c r="K11482" s="545" t="s">
        <v>13413</v>
      </c>
      <c r="L11482" s="545" t="s">
        <v>13413</v>
      </c>
      <c r="M11482" s="548" t="s">
        <v>13758</v>
      </c>
      <c r="N11482" s="545" t="s">
        <v>13413</v>
      </c>
      <c r="O11482" s="545" t="s">
        <v>13413</v>
      </c>
      <c r="P11482" s="549">
        <v>9156</v>
      </c>
      <c r="Q11482" s="549">
        <v>1</v>
      </c>
      <c r="R11482" s="549">
        <v>120</v>
      </c>
      <c r="S11482" s="548"/>
      <c r="T11482" s="548"/>
      <c r="U11482" s="99"/>
    </row>
    <row r="11483" spans="1:21" ht="19.5" customHeight="1">
      <c r="A11483" s="545">
        <v>106473</v>
      </c>
      <c r="B11483" s="545" t="s">
        <v>2725</v>
      </c>
      <c r="C11483" s="545" t="s">
        <v>216</v>
      </c>
      <c r="D11483" s="546">
        <v>44602</v>
      </c>
      <c r="E11483" s="171" t="str">
        <f t="shared" si="179"/>
        <v>2022</v>
      </c>
      <c r="F11483" s="547">
        <v>175824</v>
      </c>
      <c r="G11483" s="548">
        <v>0.19</v>
      </c>
      <c r="H11483" s="547">
        <v>147751.26</v>
      </c>
      <c r="I11483" s="545" t="s">
        <v>12675</v>
      </c>
      <c r="J11483" s="545" t="s">
        <v>13297</v>
      </c>
      <c r="K11483" s="545" t="s">
        <v>13413</v>
      </c>
      <c r="L11483" s="545" t="s">
        <v>13413</v>
      </c>
      <c r="M11483" s="548" t="s">
        <v>13758</v>
      </c>
      <c r="N11483" s="545" t="s">
        <v>13413</v>
      </c>
      <c r="O11483" s="545" t="s">
        <v>13413</v>
      </c>
      <c r="P11483" s="549">
        <v>9157</v>
      </c>
      <c r="Q11483" s="549">
        <v>1</v>
      </c>
      <c r="R11483" s="549">
        <v>141</v>
      </c>
      <c r="S11483" s="548">
        <v>2257</v>
      </c>
      <c r="T11483" s="548"/>
      <c r="U11483" s="99"/>
    </row>
    <row r="11484" spans="1:21" ht="19.5" customHeight="1">
      <c r="A11484" s="545">
        <v>106474</v>
      </c>
      <c r="B11484" s="545" t="s">
        <v>2723</v>
      </c>
      <c r="C11484" s="545" t="s">
        <v>216</v>
      </c>
      <c r="D11484" s="546">
        <v>44602</v>
      </c>
      <c r="E11484" s="171" t="str">
        <f t="shared" si="179"/>
        <v>2022</v>
      </c>
      <c r="F11484" s="547">
        <v>104264</v>
      </c>
      <c r="G11484" s="548">
        <v>0.19</v>
      </c>
      <c r="H11484" s="547">
        <v>87616.81</v>
      </c>
      <c r="I11484" s="545" t="s">
        <v>12675</v>
      </c>
      <c r="J11484" s="545" t="s">
        <v>13297</v>
      </c>
      <c r="K11484" s="545" t="s">
        <v>18832</v>
      </c>
      <c r="L11484" s="545" t="s">
        <v>13413</v>
      </c>
      <c r="M11484" s="548" t="s">
        <v>13758</v>
      </c>
      <c r="N11484" s="545" t="s">
        <v>13413</v>
      </c>
      <c r="O11484" s="545" t="s">
        <v>13413</v>
      </c>
      <c r="P11484" s="549">
        <v>9158</v>
      </c>
      <c r="Q11484" s="549">
        <v>1</v>
      </c>
      <c r="R11484" s="549">
        <v>141</v>
      </c>
      <c r="S11484" s="548">
        <v>2257</v>
      </c>
      <c r="T11484" s="548"/>
      <c r="U11484" s="99"/>
    </row>
    <row r="11485" spans="1:21" ht="19.5" customHeight="1">
      <c r="A11485" s="545">
        <v>106475</v>
      </c>
      <c r="B11485" s="545" t="s">
        <v>1251</v>
      </c>
      <c r="C11485" s="545" t="s">
        <v>216</v>
      </c>
      <c r="D11485" s="546">
        <v>44589</v>
      </c>
      <c r="E11485" s="171" t="str">
        <f t="shared" si="179"/>
        <v>2022</v>
      </c>
      <c r="F11485" s="547">
        <v>27703</v>
      </c>
      <c r="G11485" s="548">
        <v>0.19</v>
      </c>
      <c r="H11485" s="547">
        <v>23279.83</v>
      </c>
      <c r="I11485" s="545" t="s">
        <v>12659</v>
      </c>
      <c r="J11485" s="545" t="s">
        <v>13297</v>
      </c>
      <c r="K11485" s="545" t="s">
        <v>13413</v>
      </c>
      <c r="L11485" s="545" t="s">
        <v>13413</v>
      </c>
      <c r="M11485" s="548" t="s">
        <v>13758</v>
      </c>
      <c r="N11485" s="545" t="s">
        <v>13413</v>
      </c>
      <c r="O11485" s="545" t="s">
        <v>13413</v>
      </c>
      <c r="P11485" s="549">
        <v>9159</v>
      </c>
      <c r="Q11485" s="549">
        <v>1</v>
      </c>
      <c r="R11485" s="549">
        <v>116</v>
      </c>
      <c r="S11485" s="548">
        <v>2257</v>
      </c>
      <c r="T11485" s="548"/>
      <c r="U11485" s="99"/>
    </row>
    <row r="11486" spans="1:21" ht="19.5" customHeight="1">
      <c r="A11486" s="545">
        <v>106476</v>
      </c>
      <c r="B11486" s="545" t="s">
        <v>6583</v>
      </c>
      <c r="C11486" s="545" t="s">
        <v>216</v>
      </c>
      <c r="D11486" s="546">
        <v>44589</v>
      </c>
      <c r="E11486" s="171" t="str">
        <f t="shared" si="179"/>
        <v>2022</v>
      </c>
      <c r="F11486" s="547">
        <v>14680.01</v>
      </c>
      <c r="G11486" s="548">
        <v>0.19</v>
      </c>
      <c r="H11486" s="547">
        <v>12336.14</v>
      </c>
      <c r="I11486" s="545" t="s">
        <v>12766</v>
      </c>
      <c r="J11486" s="545" t="s">
        <v>13297</v>
      </c>
      <c r="K11486" s="545" t="s">
        <v>13413</v>
      </c>
      <c r="L11486" s="545" t="s">
        <v>13413</v>
      </c>
      <c r="M11486" s="548" t="s">
        <v>13758</v>
      </c>
      <c r="N11486" s="545" t="s">
        <v>13413</v>
      </c>
      <c r="O11486" s="545" t="s">
        <v>13413</v>
      </c>
      <c r="P11486" s="549">
        <v>9160</v>
      </c>
      <c r="Q11486" s="549">
        <v>1</v>
      </c>
      <c r="R11486" s="549">
        <v>172</v>
      </c>
      <c r="S11486" s="548">
        <v>2257</v>
      </c>
      <c r="T11486" s="548"/>
      <c r="U11486" s="99"/>
    </row>
    <row r="11487" spans="1:21" ht="19.5" customHeight="1">
      <c r="A11487" s="545">
        <v>106477</v>
      </c>
      <c r="B11487" s="545" t="s">
        <v>6582</v>
      </c>
      <c r="C11487" s="545" t="s">
        <v>216</v>
      </c>
      <c r="D11487" s="546">
        <v>44589</v>
      </c>
      <c r="E11487" s="171" t="str">
        <f t="shared" si="179"/>
        <v>2022</v>
      </c>
      <c r="F11487" s="547">
        <v>25246</v>
      </c>
      <c r="G11487" s="548">
        <v>0.19</v>
      </c>
      <c r="H11487" s="547">
        <v>21215.13</v>
      </c>
      <c r="I11487" s="545" t="s">
        <v>12659</v>
      </c>
      <c r="J11487" s="545" t="s">
        <v>13297</v>
      </c>
      <c r="K11487" s="545" t="s">
        <v>13413</v>
      </c>
      <c r="L11487" s="545" t="s">
        <v>13413</v>
      </c>
      <c r="M11487" s="548" t="s">
        <v>13758</v>
      </c>
      <c r="N11487" s="545" t="s">
        <v>13413</v>
      </c>
      <c r="O11487" s="545" t="s">
        <v>13413</v>
      </c>
      <c r="P11487" s="549">
        <v>9161</v>
      </c>
      <c r="Q11487" s="549">
        <v>1</v>
      </c>
      <c r="R11487" s="549">
        <v>116</v>
      </c>
      <c r="S11487" s="548">
        <v>2257</v>
      </c>
      <c r="T11487" s="548"/>
      <c r="U11487" s="99"/>
    </row>
    <row r="11488" spans="1:21" ht="19.5" customHeight="1">
      <c r="A11488" s="545">
        <v>106478</v>
      </c>
      <c r="B11488" s="545" t="s">
        <v>3894</v>
      </c>
      <c r="C11488" s="545" t="s">
        <v>216</v>
      </c>
      <c r="D11488" s="546"/>
      <c r="E11488" s="171" t="str">
        <f t="shared" si="179"/>
        <v>1900</v>
      </c>
      <c r="F11488" s="547">
        <v>0</v>
      </c>
      <c r="G11488" s="548">
        <v>0</v>
      </c>
      <c r="H11488" s="547">
        <v>0</v>
      </c>
      <c r="I11488" s="545" t="s">
        <v>12756</v>
      </c>
      <c r="J11488" s="545"/>
      <c r="K11488" s="545" t="s">
        <v>13413</v>
      </c>
      <c r="L11488" s="545" t="s">
        <v>13413</v>
      </c>
      <c r="M11488" s="548" t="s">
        <v>13758</v>
      </c>
      <c r="N11488" s="545" t="s">
        <v>13413</v>
      </c>
      <c r="O11488" s="545" t="s">
        <v>13413</v>
      </c>
      <c r="P11488" s="549">
        <v>9162</v>
      </c>
      <c r="Q11488" s="549">
        <v>1</v>
      </c>
      <c r="R11488" s="549">
        <v>34</v>
      </c>
      <c r="S11488" s="548"/>
      <c r="T11488" s="548"/>
      <c r="U11488" s="99"/>
    </row>
    <row r="11489" spans="1:21" ht="19.5" customHeight="1">
      <c r="A11489" s="545">
        <v>106479</v>
      </c>
      <c r="B11489" s="545" t="s">
        <v>6581</v>
      </c>
      <c r="C11489" s="545" t="s">
        <v>216</v>
      </c>
      <c r="D11489" s="546">
        <v>44591</v>
      </c>
      <c r="E11489" s="171" t="str">
        <f t="shared" si="179"/>
        <v>2022</v>
      </c>
      <c r="F11489" s="547">
        <v>35193</v>
      </c>
      <c r="G11489" s="548">
        <v>0.19</v>
      </c>
      <c r="H11489" s="547">
        <v>29573.95</v>
      </c>
      <c r="I11489" s="545" t="s">
        <v>12700</v>
      </c>
      <c r="J11489" s="545" t="s">
        <v>13297</v>
      </c>
      <c r="K11489" s="545" t="s">
        <v>20085</v>
      </c>
      <c r="L11489" s="545" t="s">
        <v>13413</v>
      </c>
      <c r="M11489" s="548" t="s">
        <v>13758</v>
      </c>
      <c r="N11489" s="545" t="s">
        <v>13413</v>
      </c>
      <c r="O11489" s="545" t="s">
        <v>13413</v>
      </c>
      <c r="P11489" s="549">
        <v>9163</v>
      </c>
      <c r="Q11489" s="549">
        <v>1</v>
      </c>
      <c r="R11489" s="549">
        <v>117</v>
      </c>
      <c r="S11489" s="548">
        <v>2257</v>
      </c>
      <c r="T11489" s="548"/>
      <c r="U11489" s="99"/>
    </row>
    <row r="11490" spans="1:21" ht="19.5" customHeight="1">
      <c r="A11490" s="545">
        <v>106480</v>
      </c>
      <c r="B11490" s="545" t="s">
        <v>9374</v>
      </c>
      <c r="C11490" s="545" t="s">
        <v>216</v>
      </c>
      <c r="D11490" s="546"/>
      <c r="E11490" s="171" t="str">
        <f t="shared" si="179"/>
        <v>1900</v>
      </c>
      <c r="F11490" s="547">
        <v>0</v>
      </c>
      <c r="G11490" s="548">
        <v>0</v>
      </c>
      <c r="H11490" s="547">
        <v>0</v>
      </c>
      <c r="I11490" s="545" t="s">
        <v>12659</v>
      </c>
      <c r="J11490" s="545"/>
      <c r="K11490" s="545" t="s">
        <v>13413</v>
      </c>
      <c r="L11490" s="545" t="s">
        <v>13413</v>
      </c>
      <c r="M11490" s="548" t="s">
        <v>13758</v>
      </c>
      <c r="N11490" s="545" t="s">
        <v>13413</v>
      </c>
      <c r="O11490" s="545" t="s">
        <v>13413</v>
      </c>
      <c r="P11490" s="549">
        <v>9164</v>
      </c>
      <c r="Q11490" s="549">
        <v>1</v>
      </c>
      <c r="R11490" s="549">
        <v>116</v>
      </c>
      <c r="S11490" s="548"/>
      <c r="T11490" s="548"/>
      <c r="U11490" s="99"/>
    </row>
    <row r="11491" spans="1:21" ht="19.5" customHeight="1">
      <c r="A11491" s="545">
        <v>106481</v>
      </c>
      <c r="B11491" s="545" t="s">
        <v>1247</v>
      </c>
      <c r="C11491" s="545" t="s">
        <v>216</v>
      </c>
      <c r="D11491" s="546"/>
      <c r="E11491" s="171" t="str">
        <f t="shared" si="179"/>
        <v>1900</v>
      </c>
      <c r="F11491" s="547">
        <v>0</v>
      </c>
      <c r="G11491" s="548">
        <v>0</v>
      </c>
      <c r="H11491" s="547">
        <v>0</v>
      </c>
      <c r="I11491" s="545" t="s">
        <v>12659</v>
      </c>
      <c r="J11491" s="545"/>
      <c r="K11491" s="545" t="s">
        <v>13413</v>
      </c>
      <c r="L11491" s="545" t="s">
        <v>13413</v>
      </c>
      <c r="M11491" s="548" t="s">
        <v>13758</v>
      </c>
      <c r="N11491" s="545" t="s">
        <v>13413</v>
      </c>
      <c r="O11491" s="545" t="s">
        <v>13413</v>
      </c>
      <c r="P11491" s="549">
        <v>9165</v>
      </c>
      <c r="Q11491" s="549">
        <v>1</v>
      </c>
      <c r="R11491" s="549">
        <v>116</v>
      </c>
      <c r="S11491" s="548"/>
      <c r="T11491" s="548"/>
      <c r="U11491" s="99"/>
    </row>
    <row r="11492" spans="1:21" ht="19.5" customHeight="1">
      <c r="A11492" s="545">
        <v>106482</v>
      </c>
      <c r="B11492" s="545" t="s">
        <v>6580</v>
      </c>
      <c r="C11492" s="545" t="s">
        <v>216</v>
      </c>
      <c r="D11492" s="546">
        <v>44589</v>
      </c>
      <c r="E11492" s="171" t="str">
        <f t="shared" si="179"/>
        <v>2022</v>
      </c>
      <c r="F11492" s="547">
        <v>9506.01</v>
      </c>
      <c r="G11492" s="548">
        <v>0.19</v>
      </c>
      <c r="H11492" s="547">
        <v>7988.24</v>
      </c>
      <c r="I11492" s="545" t="s">
        <v>12659</v>
      </c>
      <c r="J11492" s="545" t="s">
        <v>13297</v>
      </c>
      <c r="K11492" s="545" t="s">
        <v>20086</v>
      </c>
      <c r="L11492" s="545" t="s">
        <v>13413</v>
      </c>
      <c r="M11492" s="548" t="s">
        <v>13758</v>
      </c>
      <c r="N11492" s="545" t="s">
        <v>13413</v>
      </c>
      <c r="O11492" s="545" t="s">
        <v>13413</v>
      </c>
      <c r="P11492" s="549">
        <v>9166</v>
      </c>
      <c r="Q11492" s="549">
        <v>1</v>
      </c>
      <c r="R11492" s="549">
        <v>116</v>
      </c>
      <c r="S11492" s="548">
        <v>2257</v>
      </c>
      <c r="T11492" s="548"/>
      <c r="U11492" s="99"/>
    </row>
    <row r="11493" spans="1:21" ht="19.5" customHeight="1">
      <c r="A11493" s="545">
        <v>106483</v>
      </c>
      <c r="B11493" s="545" t="s">
        <v>9373</v>
      </c>
      <c r="C11493" s="545" t="s">
        <v>216</v>
      </c>
      <c r="D11493" s="546">
        <v>46084</v>
      </c>
      <c r="E11493" s="171" t="str">
        <f t="shared" si="179"/>
        <v>2026</v>
      </c>
      <c r="F11493" s="547">
        <v>7282</v>
      </c>
      <c r="G11493" s="548">
        <v>0.19</v>
      </c>
      <c r="H11493" s="547">
        <v>6119.33</v>
      </c>
      <c r="I11493" s="545" t="s">
        <v>12756</v>
      </c>
      <c r="J11493" s="545" t="s">
        <v>13296</v>
      </c>
      <c r="K11493" s="545" t="s">
        <v>20087</v>
      </c>
      <c r="L11493" s="545" t="s">
        <v>13413</v>
      </c>
      <c r="M11493" s="548" t="s">
        <v>13758</v>
      </c>
      <c r="N11493" s="545" t="s">
        <v>13413</v>
      </c>
      <c r="O11493" s="545" t="s">
        <v>13413</v>
      </c>
      <c r="P11493" s="549">
        <v>9167</v>
      </c>
      <c r="Q11493" s="549">
        <v>1</v>
      </c>
      <c r="R11493" s="549">
        <v>34</v>
      </c>
      <c r="S11493" s="548">
        <v>2218</v>
      </c>
      <c r="T11493" s="548"/>
      <c r="U11493" s="99"/>
    </row>
    <row r="11494" spans="1:21" ht="19.5" customHeight="1">
      <c r="A11494" s="545">
        <v>106484</v>
      </c>
      <c r="B11494" s="545" t="s">
        <v>6579</v>
      </c>
      <c r="C11494" s="545" t="s">
        <v>216</v>
      </c>
      <c r="D11494" s="546">
        <v>44589</v>
      </c>
      <c r="E11494" s="171" t="str">
        <f t="shared" si="179"/>
        <v>2022</v>
      </c>
      <c r="F11494" s="547">
        <v>59147</v>
      </c>
      <c r="G11494" s="548">
        <v>0.19</v>
      </c>
      <c r="H11494" s="547">
        <v>49703.360000000001</v>
      </c>
      <c r="I11494" s="545" t="s">
        <v>12659</v>
      </c>
      <c r="J11494" s="545" t="s">
        <v>13297</v>
      </c>
      <c r="K11494" s="545" t="s">
        <v>20088</v>
      </c>
      <c r="L11494" s="545" t="s">
        <v>13413</v>
      </c>
      <c r="M11494" s="548" t="s">
        <v>13758</v>
      </c>
      <c r="N11494" s="545" t="s">
        <v>13413</v>
      </c>
      <c r="O11494" s="545" t="s">
        <v>13413</v>
      </c>
      <c r="P11494" s="549">
        <v>9168</v>
      </c>
      <c r="Q11494" s="549">
        <v>1</v>
      </c>
      <c r="R11494" s="549">
        <v>116</v>
      </c>
      <c r="S11494" s="548">
        <v>2257</v>
      </c>
      <c r="T11494" s="548"/>
      <c r="U11494" s="99"/>
    </row>
    <row r="11495" spans="1:21" ht="19.5" customHeight="1">
      <c r="A11495" s="545">
        <v>106485</v>
      </c>
      <c r="B11495" s="545" t="s">
        <v>1265</v>
      </c>
      <c r="C11495" s="545" t="s">
        <v>216</v>
      </c>
      <c r="D11495" s="546">
        <v>44590</v>
      </c>
      <c r="E11495" s="171" t="str">
        <f t="shared" si="179"/>
        <v>2022</v>
      </c>
      <c r="F11495" s="547">
        <v>31033</v>
      </c>
      <c r="G11495" s="548">
        <v>0.19</v>
      </c>
      <c r="H11495" s="547">
        <v>26078.15</v>
      </c>
      <c r="I11495" s="545" t="s">
        <v>12659</v>
      </c>
      <c r="J11495" s="545" t="s">
        <v>13297</v>
      </c>
      <c r="K11495" s="545" t="s">
        <v>20089</v>
      </c>
      <c r="L11495" s="545" t="s">
        <v>13413</v>
      </c>
      <c r="M11495" s="548" t="s">
        <v>13758</v>
      </c>
      <c r="N11495" s="545" t="s">
        <v>13413</v>
      </c>
      <c r="O11495" s="545" t="s">
        <v>13413</v>
      </c>
      <c r="P11495" s="549">
        <v>9169</v>
      </c>
      <c r="Q11495" s="549">
        <v>1</v>
      </c>
      <c r="R11495" s="549">
        <v>116</v>
      </c>
      <c r="S11495" s="548">
        <v>2257</v>
      </c>
      <c r="T11495" s="548"/>
      <c r="U11495" s="99"/>
    </row>
    <row r="11496" spans="1:21" ht="19.5" customHeight="1">
      <c r="A11496" s="545">
        <v>106486</v>
      </c>
      <c r="B11496" s="545" t="s">
        <v>1264</v>
      </c>
      <c r="C11496" s="545" t="s">
        <v>216</v>
      </c>
      <c r="D11496" s="546"/>
      <c r="E11496" s="171" t="str">
        <f t="shared" si="179"/>
        <v>1900</v>
      </c>
      <c r="F11496" s="547">
        <v>0</v>
      </c>
      <c r="G11496" s="548">
        <v>0</v>
      </c>
      <c r="H11496" s="547">
        <v>0</v>
      </c>
      <c r="I11496" s="545" t="s">
        <v>12659</v>
      </c>
      <c r="J11496" s="545"/>
      <c r="K11496" s="545" t="s">
        <v>20090</v>
      </c>
      <c r="L11496" s="545" t="s">
        <v>13413</v>
      </c>
      <c r="M11496" s="548" t="s">
        <v>13758</v>
      </c>
      <c r="N11496" s="545" t="s">
        <v>13413</v>
      </c>
      <c r="O11496" s="545" t="s">
        <v>13413</v>
      </c>
      <c r="P11496" s="549">
        <v>9170</v>
      </c>
      <c r="Q11496" s="549">
        <v>1</v>
      </c>
      <c r="R11496" s="549">
        <v>116</v>
      </c>
      <c r="S11496" s="548"/>
      <c r="T11496" s="548"/>
      <c r="U11496" s="99"/>
    </row>
    <row r="11497" spans="1:21" ht="19.5" customHeight="1">
      <c r="A11497" s="545">
        <v>106487</v>
      </c>
      <c r="B11497" s="545" t="s">
        <v>1267</v>
      </c>
      <c r="C11497" s="545" t="s">
        <v>216</v>
      </c>
      <c r="D11497" s="546">
        <v>44590</v>
      </c>
      <c r="E11497" s="171" t="str">
        <f t="shared" si="179"/>
        <v>2022</v>
      </c>
      <c r="F11497" s="547">
        <v>11090</v>
      </c>
      <c r="G11497" s="548">
        <v>0.19</v>
      </c>
      <c r="H11497" s="547">
        <v>9319.33</v>
      </c>
      <c r="I11497" s="545" t="s">
        <v>12659</v>
      </c>
      <c r="J11497" s="545" t="s">
        <v>13297</v>
      </c>
      <c r="K11497" s="545" t="s">
        <v>20091</v>
      </c>
      <c r="L11497" s="545" t="s">
        <v>13413</v>
      </c>
      <c r="M11497" s="548" t="s">
        <v>13758</v>
      </c>
      <c r="N11497" s="545" t="s">
        <v>13413</v>
      </c>
      <c r="O11497" s="545" t="s">
        <v>13413</v>
      </c>
      <c r="P11497" s="549">
        <v>9171</v>
      </c>
      <c r="Q11497" s="549">
        <v>1</v>
      </c>
      <c r="R11497" s="549">
        <v>116</v>
      </c>
      <c r="S11497" s="548">
        <v>2257</v>
      </c>
      <c r="T11497" s="548"/>
      <c r="U11497" s="99"/>
    </row>
    <row r="11498" spans="1:21" ht="19.5" customHeight="1">
      <c r="A11498" s="545">
        <v>106488</v>
      </c>
      <c r="B11498" s="545" t="s">
        <v>9372</v>
      </c>
      <c r="C11498" s="545" t="s">
        <v>216</v>
      </c>
      <c r="D11498" s="546"/>
      <c r="E11498" s="171" t="str">
        <f t="shared" si="179"/>
        <v>1900</v>
      </c>
      <c r="F11498" s="547">
        <v>0</v>
      </c>
      <c r="G11498" s="548">
        <v>0</v>
      </c>
      <c r="H11498" s="547">
        <v>0</v>
      </c>
      <c r="I11498" s="545" t="s">
        <v>12659</v>
      </c>
      <c r="J11498" s="545"/>
      <c r="K11498" s="545" t="s">
        <v>13413</v>
      </c>
      <c r="L11498" s="545" t="s">
        <v>13413</v>
      </c>
      <c r="M11498" s="548" t="s">
        <v>13758</v>
      </c>
      <c r="N11498" s="545" t="s">
        <v>13413</v>
      </c>
      <c r="O11498" s="545" t="s">
        <v>13413</v>
      </c>
      <c r="P11498" s="549">
        <v>9172</v>
      </c>
      <c r="Q11498" s="549">
        <v>1</v>
      </c>
      <c r="R11498" s="549">
        <v>116</v>
      </c>
      <c r="S11498" s="548"/>
      <c r="T11498" s="548"/>
      <c r="U11498" s="99"/>
    </row>
    <row r="11499" spans="1:21" ht="19.5" customHeight="1">
      <c r="A11499" s="545">
        <v>106489</v>
      </c>
      <c r="B11499" s="545" t="s">
        <v>6633</v>
      </c>
      <c r="C11499" s="545" t="s">
        <v>216</v>
      </c>
      <c r="D11499" s="546">
        <v>44590</v>
      </c>
      <c r="E11499" s="171" t="str">
        <f t="shared" si="179"/>
        <v>2022</v>
      </c>
      <c r="F11499" s="547">
        <v>30524</v>
      </c>
      <c r="G11499" s="548">
        <v>0.19</v>
      </c>
      <c r="H11499" s="547">
        <v>25650.42</v>
      </c>
      <c r="I11499" s="545" t="s">
        <v>12659</v>
      </c>
      <c r="J11499" s="545" t="s">
        <v>13297</v>
      </c>
      <c r="K11499" s="545" t="s">
        <v>20092</v>
      </c>
      <c r="L11499" s="545" t="s">
        <v>13413</v>
      </c>
      <c r="M11499" s="548" t="s">
        <v>13758</v>
      </c>
      <c r="N11499" s="545" t="s">
        <v>13413</v>
      </c>
      <c r="O11499" s="545" t="s">
        <v>13413</v>
      </c>
      <c r="P11499" s="549">
        <v>9173</v>
      </c>
      <c r="Q11499" s="549">
        <v>1</v>
      </c>
      <c r="R11499" s="549">
        <v>116</v>
      </c>
      <c r="S11499" s="548">
        <v>2257</v>
      </c>
      <c r="T11499" s="548"/>
      <c r="U11499" s="99"/>
    </row>
    <row r="11500" spans="1:21" ht="19.5" customHeight="1">
      <c r="A11500" s="545">
        <v>106490</v>
      </c>
      <c r="B11500" s="545" t="s">
        <v>2458</v>
      </c>
      <c r="C11500" s="545" t="s">
        <v>216</v>
      </c>
      <c r="D11500" s="546"/>
      <c r="E11500" s="171" t="str">
        <f t="shared" si="179"/>
        <v>1900</v>
      </c>
      <c r="F11500" s="547">
        <v>0</v>
      </c>
      <c r="G11500" s="548">
        <v>0</v>
      </c>
      <c r="H11500" s="547">
        <v>0</v>
      </c>
      <c r="I11500" s="545" t="s">
        <v>12642</v>
      </c>
      <c r="J11500" s="545"/>
      <c r="K11500" s="545" t="s">
        <v>13413</v>
      </c>
      <c r="L11500" s="545" t="s">
        <v>13413</v>
      </c>
      <c r="M11500" s="548" t="s">
        <v>13758</v>
      </c>
      <c r="N11500" s="545" t="s">
        <v>13413</v>
      </c>
      <c r="O11500" s="545" t="s">
        <v>13413</v>
      </c>
      <c r="P11500" s="549">
        <v>9174</v>
      </c>
      <c r="Q11500" s="549">
        <v>1</v>
      </c>
      <c r="R11500" s="549">
        <v>135</v>
      </c>
      <c r="S11500" s="548"/>
      <c r="T11500" s="548"/>
      <c r="U11500" s="99"/>
    </row>
    <row r="11501" spans="1:21" ht="19.5" customHeight="1">
      <c r="A11501" s="545">
        <v>106491</v>
      </c>
      <c r="B11501" s="545" t="s">
        <v>3893</v>
      </c>
      <c r="C11501" s="545" t="s">
        <v>216</v>
      </c>
      <c r="D11501" s="546">
        <v>46084</v>
      </c>
      <c r="E11501" s="171" t="str">
        <f t="shared" si="179"/>
        <v>2026</v>
      </c>
      <c r="F11501" s="547">
        <v>11665</v>
      </c>
      <c r="G11501" s="548">
        <v>0.19</v>
      </c>
      <c r="H11501" s="547">
        <v>9802.52</v>
      </c>
      <c r="I11501" s="545" t="s">
        <v>12756</v>
      </c>
      <c r="J11501" s="545" t="s">
        <v>13298</v>
      </c>
      <c r="K11501" s="545" t="s">
        <v>13413</v>
      </c>
      <c r="L11501" s="545" t="s">
        <v>13413</v>
      </c>
      <c r="M11501" s="548" t="s">
        <v>13758</v>
      </c>
      <c r="N11501" s="545" t="s">
        <v>13413</v>
      </c>
      <c r="O11501" s="545" t="s">
        <v>13413</v>
      </c>
      <c r="P11501" s="549">
        <v>9175</v>
      </c>
      <c r="Q11501" s="549">
        <v>1</v>
      </c>
      <c r="R11501" s="549">
        <v>34</v>
      </c>
      <c r="S11501" s="548">
        <v>1012</v>
      </c>
      <c r="T11501" s="548"/>
      <c r="U11501" s="99"/>
    </row>
    <row r="11502" spans="1:21" ht="19.5" customHeight="1">
      <c r="A11502" s="545">
        <v>106492</v>
      </c>
      <c r="B11502" s="545" t="s">
        <v>1263</v>
      </c>
      <c r="C11502" s="545" t="s">
        <v>216</v>
      </c>
      <c r="D11502" s="546">
        <v>44589</v>
      </c>
      <c r="E11502" s="171" t="str">
        <f t="shared" si="179"/>
        <v>2022</v>
      </c>
      <c r="F11502" s="547">
        <v>27461</v>
      </c>
      <c r="G11502" s="548">
        <v>0.19</v>
      </c>
      <c r="H11502" s="547">
        <v>23076.47</v>
      </c>
      <c r="I11502" s="545" t="s">
        <v>12659</v>
      </c>
      <c r="J11502" s="545" t="s">
        <v>13297</v>
      </c>
      <c r="K11502" s="545" t="s">
        <v>20093</v>
      </c>
      <c r="L11502" s="545" t="s">
        <v>13413</v>
      </c>
      <c r="M11502" s="548" t="s">
        <v>13758</v>
      </c>
      <c r="N11502" s="545" t="s">
        <v>13413</v>
      </c>
      <c r="O11502" s="545" t="s">
        <v>13413</v>
      </c>
      <c r="P11502" s="549">
        <v>9176</v>
      </c>
      <c r="Q11502" s="549">
        <v>1</v>
      </c>
      <c r="R11502" s="549">
        <v>116</v>
      </c>
      <c r="S11502" s="548">
        <v>2257</v>
      </c>
      <c r="T11502" s="548"/>
      <c r="U11502" s="99"/>
    </row>
    <row r="11503" spans="1:21" ht="19.5" customHeight="1">
      <c r="A11503" s="545">
        <v>106493</v>
      </c>
      <c r="B11503" s="545" t="s">
        <v>1271</v>
      </c>
      <c r="C11503" s="545" t="s">
        <v>216</v>
      </c>
      <c r="D11503" s="546">
        <v>44590</v>
      </c>
      <c r="E11503" s="171" t="str">
        <f t="shared" si="179"/>
        <v>2022</v>
      </c>
      <c r="F11503" s="547">
        <v>123</v>
      </c>
      <c r="G11503" s="548">
        <v>0.19</v>
      </c>
      <c r="H11503" s="547">
        <v>103.36</v>
      </c>
      <c r="I11503" s="545" t="s">
        <v>12659</v>
      </c>
      <c r="J11503" s="545" t="s">
        <v>13297</v>
      </c>
      <c r="K11503" s="545" t="s">
        <v>13413</v>
      </c>
      <c r="L11503" s="545" t="s">
        <v>13413</v>
      </c>
      <c r="M11503" s="548" t="s">
        <v>13758</v>
      </c>
      <c r="N11503" s="545" t="s">
        <v>13413</v>
      </c>
      <c r="O11503" s="545" t="s">
        <v>13413</v>
      </c>
      <c r="P11503" s="549">
        <v>9177</v>
      </c>
      <c r="Q11503" s="549">
        <v>1</v>
      </c>
      <c r="R11503" s="549">
        <v>116</v>
      </c>
      <c r="S11503" s="548">
        <v>2257</v>
      </c>
      <c r="T11503" s="548"/>
      <c r="U11503" s="99"/>
    </row>
    <row r="11504" spans="1:21" ht="19.5" customHeight="1">
      <c r="A11504" s="545">
        <v>106494</v>
      </c>
      <c r="B11504" s="545" t="s">
        <v>9371</v>
      </c>
      <c r="C11504" s="545" t="s">
        <v>216</v>
      </c>
      <c r="D11504" s="546"/>
      <c r="E11504" s="171" t="str">
        <f t="shared" si="179"/>
        <v>1900</v>
      </c>
      <c r="F11504" s="547">
        <v>0</v>
      </c>
      <c r="G11504" s="548">
        <v>0</v>
      </c>
      <c r="H11504" s="547">
        <v>0</v>
      </c>
      <c r="I11504" s="545" t="s">
        <v>12700</v>
      </c>
      <c r="J11504" s="545"/>
      <c r="K11504" s="545" t="s">
        <v>20094</v>
      </c>
      <c r="L11504" s="545" t="s">
        <v>13413</v>
      </c>
      <c r="M11504" s="548" t="s">
        <v>13758</v>
      </c>
      <c r="N11504" s="545" t="s">
        <v>13413</v>
      </c>
      <c r="O11504" s="545" t="s">
        <v>13413</v>
      </c>
      <c r="P11504" s="549">
        <v>9178</v>
      </c>
      <c r="Q11504" s="549">
        <v>1</v>
      </c>
      <c r="R11504" s="549">
        <v>117</v>
      </c>
      <c r="S11504" s="548"/>
      <c r="T11504" s="548"/>
      <c r="U11504" s="99"/>
    </row>
    <row r="11505" spans="1:21" ht="19.5" customHeight="1">
      <c r="A11505" s="545">
        <v>106495</v>
      </c>
      <c r="B11505" s="545" t="s">
        <v>6578</v>
      </c>
      <c r="C11505" s="545" t="s">
        <v>216</v>
      </c>
      <c r="D11505" s="546">
        <v>44592</v>
      </c>
      <c r="E11505" s="171" t="str">
        <f t="shared" si="179"/>
        <v>2022</v>
      </c>
      <c r="F11505" s="547">
        <v>16190</v>
      </c>
      <c r="G11505" s="548">
        <v>0.19</v>
      </c>
      <c r="H11505" s="547">
        <v>13605.04</v>
      </c>
      <c r="I11505" s="545" t="s">
        <v>12700</v>
      </c>
      <c r="J11505" s="545" t="s">
        <v>13297</v>
      </c>
      <c r="K11505" s="545" t="s">
        <v>13413</v>
      </c>
      <c r="L11505" s="545" t="s">
        <v>13413</v>
      </c>
      <c r="M11505" s="548" t="s">
        <v>13758</v>
      </c>
      <c r="N11505" s="545" t="s">
        <v>13413</v>
      </c>
      <c r="O11505" s="545" t="s">
        <v>13413</v>
      </c>
      <c r="P11505" s="549">
        <v>9179</v>
      </c>
      <c r="Q11505" s="549">
        <v>1</v>
      </c>
      <c r="R11505" s="549">
        <v>117</v>
      </c>
      <c r="S11505" s="548">
        <v>2257</v>
      </c>
      <c r="T11505" s="548"/>
      <c r="U11505" s="99"/>
    </row>
    <row r="11506" spans="1:21" ht="19.5" customHeight="1">
      <c r="A11506" s="545">
        <v>106496</v>
      </c>
      <c r="B11506" s="545" t="s">
        <v>6577</v>
      </c>
      <c r="C11506" s="545" t="s">
        <v>216</v>
      </c>
      <c r="D11506" s="546">
        <v>44593</v>
      </c>
      <c r="E11506" s="171" t="str">
        <f t="shared" si="179"/>
        <v>2022</v>
      </c>
      <c r="F11506" s="547">
        <v>4859</v>
      </c>
      <c r="G11506" s="548">
        <v>0.19</v>
      </c>
      <c r="H11506" s="547">
        <v>4083.19</v>
      </c>
      <c r="I11506" s="545" t="s">
        <v>12996</v>
      </c>
      <c r="J11506" s="545" t="s">
        <v>13297</v>
      </c>
      <c r="K11506" s="545" t="s">
        <v>13413</v>
      </c>
      <c r="L11506" s="545" t="s">
        <v>13413</v>
      </c>
      <c r="M11506" s="548" t="s">
        <v>13758</v>
      </c>
      <c r="N11506" s="545" t="s">
        <v>13413</v>
      </c>
      <c r="O11506" s="545" t="s">
        <v>13413</v>
      </c>
      <c r="P11506" s="549">
        <v>9180</v>
      </c>
      <c r="Q11506" s="549">
        <v>1</v>
      </c>
      <c r="R11506" s="549">
        <v>45</v>
      </c>
      <c r="S11506" s="548">
        <v>2257</v>
      </c>
      <c r="T11506" s="548"/>
      <c r="U11506" s="99"/>
    </row>
    <row r="11507" spans="1:21" ht="19.5" customHeight="1">
      <c r="A11507" s="545">
        <v>106497</v>
      </c>
      <c r="B11507" s="545" t="s">
        <v>9370</v>
      </c>
      <c r="C11507" s="545" t="s">
        <v>216</v>
      </c>
      <c r="D11507" s="546"/>
      <c r="E11507" s="171" t="str">
        <f t="shared" si="179"/>
        <v>1900</v>
      </c>
      <c r="F11507" s="547">
        <v>0</v>
      </c>
      <c r="G11507" s="548">
        <v>0</v>
      </c>
      <c r="H11507" s="547">
        <v>0</v>
      </c>
      <c r="I11507" s="545" t="s">
        <v>12700</v>
      </c>
      <c r="J11507" s="545"/>
      <c r="K11507" s="545" t="s">
        <v>13413</v>
      </c>
      <c r="L11507" s="545" t="s">
        <v>13413</v>
      </c>
      <c r="M11507" s="548" t="s">
        <v>13758</v>
      </c>
      <c r="N11507" s="545" t="s">
        <v>13413</v>
      </c>
      <c r="O11507" s="545" t="s">
        <v>13413</v>
      </c>
      <c r="P11507" s="549">
        <v>9181</v>
      </c>
      <c r="Q11507" s="549">
        <v>1</v>
      </c>
      <c r="R11507" s="549">
        <v>117</v>
      </c>
      <c r="S11507" s="548"/>
      <c r="T11507" s="548"/>
      <c r="U11507" s="99"/>
    </row>
    <row r="11508" spans="1:21" ht="19.5" customHeight="1">
      <c r="A11508" s="545">
        <v>106498</v>
      </c>
      <c r="B11508" s="545" t="s">
        <v>1328</v>
      </c>
      <c r="C11508" s="545" t="s">
        <v>216</v>
      </c>
      <c r="D11508" s="546">
        <v>44590</v>
      </c>
      <c r="E11508" s="171" t="str">
        <f t="shared" si="179"/>
        <v>2022</v>
      </c>
      <c r="F11508" s="547">
        <v>12674</v>
      </c>
      <c r="G11508" s="548">
        <v>0.19</v>
      </c>
      <c r="H11508" s="547">
        <v>10650.42</v>
      </c>
      <c r="I11508" s="545" t="s">
        <v>12659</v>
      </c>
      <c r="J11508" s="545" t="s">
        <v>13297</v>
      </c>
      <c r="K11508" s="545" t="s">
        <v>13413</v>
      </c>
      <c r="L11508" s="545" t="s">
        <v>13413</v>
      </c>
      <c r="M11508" s="548" t="s">
        <v>13758</v>
      </c>
      <c r="N11508" s="545" t="s">
        <v>13413</v>
      </c>
      <c r="O11508" s="545" t="s">
        <v>13413</v>
      </c>
      <c r="P11508" s="549">
        <v>9182</v>
      </c>
      <c r="Q11508" s="549">
        <v>1</v>
      </c>
      <c r="R11508" s="549">
        <v>116</v>
      </c>
      <c r="S11508" s="548">
        <v>2257</v>
      </c>
      <c r="T11508" s="548"/>
      <c r="U11508" s="99"/>
    </row>
    <row r="11509" spans="1:21" ht="19.5" customHeight="1">
      <c r="A11509" s="545">
        <v>106499</v>
      </c>
      <c r="B11509" s="545" t="s">
        <v>9369</v>
      </c>
      <c r="C11509" s="545" t="s">
        <v>216</v>
      </c>
      <c r="D11509" s="546"/>
      <c r="E11509" s="171" t="str">
        <f t="shared" si="179"/>
        <v>1900</v>
      </c>
      <c r="F11509" s="547">
        <v>0</v>
      </c>
      <c r="G11509" s="548">
        <v>0</v>
      </c>
      <c r="H11509" s="547">
        <v>0</v>
      </c>
      <c r="I11509" s="545" t="s">
        <v>12642</v>
      </c>
      <c r="J11509" s="545"/>
      <c r="K11509" s="545" t="s">
        <v>13413</v>
      </c>
      <c r="L11509" s="545" t="s">
        <v>13413</v>
      </c>
      <c r="M11509" s="548" t="s">
        <v>13758</v>
      </c>
      <c r="N11509" s="545" t="s">
        <v>13413</v>
      </c>
      <c r="O11509" s="545" t="s">
        <v>13413</v>
      </c>
      <c r="P11509" s="549">
        <v>9183</v>
      </c>
      <c r="Q11509" s="549">
        <v>1</v>
      </c>
      <c r="R11509" s="549">
        <v>135</v>
      </c>
      <c r="S11509" s="548"/>
      <c r="T11509" s="548"/>
      <c r="U11509" s="99"/>
    </row>
    <row r="11510" spans="1:21" ht="19.5" customHeight="1">
      <c r="A11510" s="545">
        <v>106500</v>
      </c>
      <c r="B11510" s="545" t="s">
        <v>9368</v>
      </c>
      <c r="C11510" s="545" t="s">
        <v>216</v>
      </c>
      <c r="D11510" s="546"/>
      <c r="E11510" s="171" t="str">
        <f t="shared" si="179"/>
        <v>1900</v>
      </c>
      <c r="F11510" s="547">
        <v>0</v>
      </c>
      <c r="G11510" s="548">
        <v>0</v>
      </c>
      <c r="H11510" s="547">
        <v>0</v>
      </c>
      <c r="I11510" s="545" t="s">
        <v>12700</v>
      </c>
      <c r="J11510" s="545"/>
      <c r="K11510" s="545" t="s">
        <v>20095</v>
      </c>
      <c r="L11510" s="545" t="s">
        <v>13413</v>
      </c>
      <c r="M11510" s="548" t="s">
        <v>13758</v>
      </c>
      <c r="N11510" s="545" t="s">
        <v>13413</v>
      </c>
      <c r="O11510" s="545" t="s">
        <v>13413</v>
      </c>
      <c r="P11510" s="549">
        <v>9184</v>
      </c>
      <c r="Q11510" s="549">
        <v>1</v>
      </c>
      <c r="R11510" s="549">
        <v>117</v>
      </c>
      <c r="S11510" s="548"/>
      <c r="T11510" s="548"/>
      <c r="U11510" s="99"/>
    </row>
    <row r="11511" spans="1:21" ht="19.5" customHeight="1">
      <c r="A11511" s="545">
        <v>106501</v>
      </c>
      <c r="B11511" s="545" t="s">
        <v>1339</v>
      </c>
      <c r="C11511" s="545" t="s">
        <v>209</v>
      </c>
      <c r="D11511" s="546"/>
      <c r="E11511" s="171" t="str">
        <f t="shared" si="179"/>
        <v>1900</v>
      </c>
      <c r="F11511" s="547">
        <v>0</v>
      </c>
      <c r="G11511" s="548">
        <v>0</v>
      </c>
      <c r="H11511" s="547">
        <v>0</v>
      </c>
      <c r="I11511" s="545" t="s">
        <v>12659</v>
      </c>
      <c r="J11511" s="545"/>
      <c r="K11511" s="545" t="s">
        <v>13413</v>
      </c>
      <c r="L11511" s="545" t="s">
        <v>13413</v>
      </c>
      <c r="M11511" s="548" t="s">
        <v>13758</v>
      </c>
      <c r="N11511" s="545" t="s">
        <v>13413</v>
      </c>
      <c r="O11511" s="545" t="s">
        <v>13413</v>
      </c>
      <c r="P11511" s="549">
        <v>9185</v>
      </c>
      <c r="Q11511" s="549">
        <v>1</v>
      </c>
      <c r="R11511" s="549">
        <v>116</v>
      </c>
      <c r="S11511" s="548"/>
      <c r="T11511" s="548"/>
      <c r="U11511" s="99"/>
    </row>
    <row r="11512" spans="1:21" ht="19.5" customHeight="1">
      <c r="A11512" s="545">
        <v>106502</v>
      </c>
      <c r="B11512" s="545" t="s">
        <v>1346</v>
      </c>
      <c r="C11512" s="545" t="s">
        <v>216</v>
      </c>
      <c r="D11512" s="546"/>
      <c r="E11512" s="171" t="str">
        <f t="shared" si="179"/>
        <v>1900</v>
      </c>
      <c r="F11512" s="547">
        <v>0</v>
      </c>
      <c r="G11512" s="548">
        <v>0</v>
      </c>
      <c r="H11512" s="547">
        <v>0</v>
      </c>
      <c r="I11512" s="545" t="s">
        <v>12700</v>
      </c>
      <c r="J11512" s="545"/>
      <c r="K11512" s="545" t="s">
        <v>13413</v>
      </c>
      <c r="L11512" s="545" t="s">
        <v>13413</v>
      </c>
      <c r="M11512" s="548" t="s">
        <v>13758</v>
      </c>
      <c r="N11512" s="545" t="s">
        <v>13413</v>
      </c>
      <c r="O11512" s="545" t="s">
        <v>13413</v>
      </c>
      <c r="P11512" s="549">
        <v>9186</v>
      </c>
      <c r="Q11512" s="549">
        <v>1</v>
      </c>
      <c r="R11512" s="549">
        <v>117</v>
      </c>
      <c r="S11512" s="548"/>
      <c r="T11512" s="548"/>
      <c r="U11512" s="99"/>
    </row>
    <row r="11513" spans="1:21" ht="19.5" customHeight="1">
      <c r="A11513" s="545">
        <v>106503</v>
      </c>
      <c r="B11513" s="545" t="s">
        <v>1348</v>
      </c>
      <c r="C11513" s="545" t="s">
        <v>216</v>
      </c>
      <c r="D11513" s="546"/>
      <c r="E11513" s="171" t="str">
        <f t="shared" si="179"/>
        <v>1900</v>
      </c>
      <c r="F11513" s="547">
        <v>0</v>
      </c>
      <c r="G11513" s="548">
        <v>0</v>
      </c>
      <c r="H11513" s="547">
        <v>0</v>
      </c>
      <c r="I11513" s="545" t="s">
        <v>12700</v>
      </c>
      <c r="J11513" s="545"/>
      <c r="K11513" s="545" t="s">
        <v>13413</v>
      </c>
      <c r="L11513" s="545" t="s">
        <v>13413</v>
      </c>
      <c r="M11513" s="548" t="s">
        <v>13758</v>
      </c>
      <c r="N11513" s="545" t="s">
        <v>13413</v>
      </c>
      <c r="O11513" s="545" t="s">
        <v>13413</v>
      </c>
      <c r="P11513" s="549">
        <v>9187</v>
      </c>
      <c r="Q11513" s="549">
        <v>1</v>
      </c>
      <c r="R11513" s="549">
        <v>117</v>
      </c>
      <c r="S11513" s="548"/>
      <c r="T11513" s="548"/>
      <c r="U11513" s="99"/>
    </row>
    <row r="11514" spans="1:21" ht="19.5" customHeight="1">
      <c r="A11514" s="545">
        <v>106504</v>
      </c>
      <c r="B11514" s="545" t="s">
        <v>1352</v>
      </c>
      <c r="C11514" s="545" t="s">
        <v>216</v>
      </c>
      <c r="D11514" s="546">
        <v>44590</v>
      </c>
      <c r="E11514" s="171" t="str">
        <f t="shared" si="179"/>
        <v>2022</v>
      </c>
      <c r="F11514" s="547">
        <v>8978</v>
      </c>
      <c r="G11514" s="548">
        <v>0.19</v>
      </c>
      <c r="H11514" s="547">
        <v>7544.54</v>
      </c>
      <c r="I11514" s="545" t="s">
        <v>12659</v>
      </c>
      <c r="J11514" s="545" t="s">
        <v>13297</v>
      </c>
      <c r="K11514" s="545" t="s">
        <v>13413</v>
      </c>
      <c r="L11514" s="545" t="s">
        <v>13413</v>
      </c>
      <c r="M11514" s="548" t="s">
        <v>13758</v>
      </c>
      <c r="N11514" s="545" t="s">
        <v>13413</v>
      </c>
      <c r="O11514" s="545" t="s">
        <v>13413</v>
      </c>
      <c r="P11514" s="549">
        <v>9188</v>
      </c>
      <c r="Q11514" s="549">
        <v>1</v>
      </c>
      <c r="R11514" s="549">
        <v>116</v>
      </c>
      <c r="S11514" s="548">
        <v>2257</v>
      </c>
      <c r="T11514" s="548"/>
      <c r="U11514" s="99"/>
    </row>
    <row r="11515" spans="1:21" ht="19.5" customHeight="1">
      <c r="A11515" s="545">
        <v>106505</v>
      </c>
      <c r="B11515" s="545" t="s">
        <v>9367</v>
      </c>
      <c r="C11515" s="545" t="s">
        <v>216</v>
      </c>
      <c r="D11515" s="546"/>
      <c r="E11515" s="171" t="str">
        <f t="shared" si="179"/>
        <v>1900</v>
      </c>
      <c r="F11515" s="547">
        <v>0</v>
      </c>
      <c r="G11515" s="548">
        <v>0</v>
      </c>
      <c r="H11515" s="547">
        <v>0</v>
      </c>
      <c r="I11515" s="545" t="s">
        <v>12700</v>
      </c>
      <c r="J11515" s="545"/>
      <c r="K11515" s="545" t="s">
        <v>13413</v>
      </c>
      <c r="L11515" s="545" t="s">
        <v>13413</v>
      </c>
      <c r="M11515" s="548" t="s">
        <v>13758</v>
      </c>
      <c r="N11515" s="545" t="s">
        <v>13413</v>
      </c>
      <c r="O11515" s="545" t="s">
        <v>13413</v>
      </c>
      <c r="P11515" s="549">
        <v>9189</v>
      </c>
      <c r="Q11515" s="549">
        <v>1</v>
      </c>
      <c r="R11515" s="549">
        <v>117</v>
      </c>
      <c r="S11515" s="548"/>
      <c r="T11515" s="548"/>
      <c r="U11515" s="99"/>
    </row>
    <row r="11516" spans="1:21" ht="19.5" customHeight="1">
      <c r="A11516" s="545">
        <v>106506</v>
      </c>
      <c r="B11516" s="545" t="s">
        <v>3086</v>
      </c>
      <c r="C11516" s="545" t="s">
        <v>216</v>
      </c>
      <c r="D11516" s="546"/>
      <c r="E11516" s="171" t="str">
        <f t="shared" si="179"/>
        <v>1900</v>
      </c>
      <c r="F11516" s="547">
        <v>0</v>
      </c>
      <c r="G11516" s="548">
        <v>0</v>
      </c>
      <c r="H11516" s="547">
        <v>0</v>
      </c>
      <c r="I11516" s="545" t="s">
        <v>12689</v>
      </c>
      <c r="J11516" s="545"/>
      <c r="K11516" s="545" t="s">
        <v>13413</v>
      </c>
      <c r="L11516" s="545" t="s">
        <v>13413</v>
      </c>
      <c r="M11516" s="548" t="s">
        <v>13758</v>
      </c>
      <c r="N11516" s="545" t="s">
        <v>13413</v>
      </c>
      <c r="O11516" s="545" t="s">
        <v>13413</v>
      </c>
      <c r="P11516" s="549">
        <v>9190</v>
      </c>
      <c r="Q11516" s="549">
        <v>1</v>
      </c>
      <c r="R11516" s="549">
        <v>156</v>
      </c>
      <c r="S11516" s="548"/>
      <c r="T11516" s="548"/>
      <c r="U11516" s="99"/>
    </row>
    <row r="11517" spans="1:21" ht="19.5" customHeight="1">
      <c r="A11517" s="545">
        <v>106507</v>
      </c>
      <c r="B11517" s="545" t="s">
        <v>1382</v>
      </c>
      <c r="C11517" s="545" t="s">
        <v>216</v>
      </c>
      <c r="D11517" s="546">
        <v>44592</v>
      </c>
      <c r="E11517" s="171" t="str">
        <f t="shared" si="179"/>
        <v>2022</v>
      </c>
      <c r="F11517" s="547">
        <v>24187</v>
      </c>
      <c r="G11517" s="548">
        <v>0.19</v>
      </c>
      <c r="H11517" s="547">
        <v>20325.21</v>
      </c>
      <c r="I11517" s="545" t="s">
        <v>12700</v>
      </c>
      <c r="J11517" s="545" t="s">
        <v>13297</v>
      </c>
      <c r="K11517" s="545" t="s">
        <v>13413</v>
      </c>
      <c r="L11517" s="545" t="s">
        <v>13413</v>
      </c>
      <c r="M11517" s="548" t="s">
        <v>13758</v>
      </c>
      <c r="N11517" s="545" t="s">
        <v>13413</v>
      </c>
      <c r="O11517" s="545" t="s">
        <v>13413</v>
      </c>
      <c r="P11517" s="549">
        <v>9191</v>
      </c>
      <c r="Q11517" s="549">
        <v>1</v>
      </c>
      <c r="R11517" s="549">
        <v>117</v>
      </c>
      <c r="S11517" s="548">
        <v>2257</v>
      </c>
      <c r="T11517" s="548"/>
      <c r="U11517" s="99"/>
    </row>
    <row r="11518" spans="1:21" ht="19.5" customHeight="1">
      <c r="A11518" s="545">
        <v>106508</v>
      </c>
      <c r="B11518" s="545" t="s">
        <v>1385</v>
      </c>
      <c r="C11518" s="545" t="s">
        <v>216</v>
      </c>
      <c r="D11518" s="546">
        <v>44591</v>
      </c>
      <c r="E11518" s="171" t="str">
        <f t="shared" si="179"/>
        <v>2022</v>
      </c>
      <c r="F11518" s="547">
        <v>8838</v>
      </c>
      <c r="G11518" s="548">
        <v>0.19</v>
      </c>
      <c r="H11518" s="547">
        <v>7426.89</v>
      </c>
      <c r="I11518" s="545" t="s">
        <v>12659</v>
      </c>
      <c r="J11518" s="545" t="s">
        <v>13297</v>
      </c>
      <c r="K11518" s="545" t="s">
        <v>13413</v>
      </c>
      <c r="L11518" s="545" t="s">
        <v>13413</v>
      </c>
      <c r="M11518" s="548" t="s">
        <v>13758</v>
      </c>
      <c r="N11518" s="545" t="s">
        <v>13413</v>
      </c>
      <c r="O11518" s="545" t="s">
        <v>13413</v>
      </c>
      <c r="P11518" s="549">
        <v>9192</v>
      </c>
      <c r="Q11518" s="549">
        <v>1</v>
      </c>
      <c r="R11518" s="549">
        <v>116</v>
      </c>
      <c r="S11518" s="548">
        <v>2257</v>
      </c>
      <c r="T11518" s="548"/>
      <c r="U11518" s="99"/>
    </row>
    <row r="11519" spans="1:21" ht="19.5" customHeight="1">
      <c r="A11519" s="545">
        <v>106509</v>
      </c>
      <c r="B11519" s="545" t="s">
        <v>1386</v>
      </c>
      <c r="C11519" s="545" t="s">
        <v>216</v>
      </c>
      <c r="D11519" s="546">
        <v>44591</v>
      </c>
      <c r="E11519" s="171" t="str">
        <f t="shared" si="179"/>
        <v>2022</v>
      </c>
      <c r="F11519" s="547">
        <v>7393.01</v>
      </c>
      <c r="G11519" s="548">
        <v>0.19</v>
      </c>
      <c r="H11519" s="547">
        <v>6212.61</v>
      </c>
      <c r="I11519" s="545" t="s">
        <v>12659</v>
      </c>
      <c r="J11519" s="545" t="s">
        <v>13297</v>
      </c>
      <c r="K11519" s="545" t="s">
        <v>13413</v>
      </c>
      <c r="L11519" s="545" t="s">
        <v>13413</v>
      </c>
      <c r="M11519" s="548" t="s">
        <v>13758</v>
      </c>
      <c r="N11519" s="545" t="s">
        <v>13413</v>
      </c>
      <c r="O11519" s="545" t="s">
        <v>13413</v>
      </c>
      <c r="P11519" s="549">
        <v>9193</v>
      </c>
      <c r="Q11519" s="549">
        <v>1</v>
      </c>
      <c r="R11519" s="549">
        <v>116</v>
      </c>
      <c r="S11519" s="548">
        <v>2257</v>
      </c>
      <c r="T11519" s="548"/>
      <c r="U11519" s="99"/>
    </row>
    <row r="11520" spans="1:21" ht="19.5" customHeight="1">
      <c r="A11520" s="545">
        <v>106510</v>
      </c>
      <c r="B11520" s="545" t="s">
        <v>1387</v>
      </c>
      <c r="C11520" s="545" t="s">
        <v>216</v>
      </c>
      <c r="D11520" s="546"/>
      <c r="E11520" s="171" t="str">
        <f t="shared" si="179"/>
        <v>1900</v>
      </c>
      <c r="F11520" s="547">
        <v>0</v>
      </c>
      <c r="G11520" s="548">
        <v>0</v>
      </c>
      <c r="H11520" s="547">
        <v>0</v>
      </c>
      <c r="I11520" s="545" t="s">
        <v>12659</v>
      </c>
      <c r="J11520" s="545"/>
      <c r="K11520" s="545" t="s">
        <v>13413</v>
      </c>
      <c r="L11520" s="545" t="s">
        <v>13413</v>
      </c>
      <c r="M11520" s="548" t="s">
        <v>13758</v>
      </c>
      <c r="N11520" s="545" t="s">
        <v>13413</v>
      </c>
      <c r="O11520" s="545" t="s">
        <v>13413</v>
      </c>
      <c r="P11520" s="549">
        <v>9194</v>
      </c>
      <c r="Q11520" s="549">
        <v>1</v>
      </c>
      <c r="R11520" s="549">
        <v>116</v>
      </c>
      <c r="S11520" s="548"/>
      <c r="T11520" s="548"/>
      <c r="U11520" s="99"/>
    </row>
    <row r="11521" spans="1:21" ht="19.5" customHeight="1">
      <c r="A11521" s="545">
        <v>106511</v>
      </c>
      <c r="B11521" s="545" t="s">
        <v>9366</v>
      </c>
      <c r="C11521" s="545" t="s">
        <v>216</v>
      </c>
      <c r="D11521" s="546"/>
      <c r="E11521" s="171" t="str">
        <f t="shared" si="179"/>
        <v>1900</v>
      </c>
      <c r="F11521" s="547">
        <v>0</v>
      </c>
      <c r="G11521" s="548">
        <v>0</v>
      </c>
      <c r="H11521" s="547">
        <v>0</v>
      </c>
      <c r="I11521" s="545" t="s">
        <v>12659</v>
      </c>
      <c r="J11521" s="545"/>
      <c r="K11521" s="545" t="s">
        <v>20096</v>
      </c>
      <c r="L11521" s="545" t="s">
        <v>13413</v>
      </c>
      <c r="M11521" s="548" t="s">
        <v>13758</v>
      </c>
      <c r="N11521" s="545" t="s">
        <v>13413</v>
      </c>
      <c r="O11521" s="545" t="s">
        <v>13413</v>
      </c>
      <c r="P11521" s="549">
        <v>9195</v>
      </c>
      <c r="Q11521" s="549">
        <v>1</v>
      </c>
      <c r="R11521" s="549">
        <v>116</v>
      </c>
      <c r="S11521" s="548"/>
      <c r="T11521" s="548"/>
      <c r="U11521" s="99"/>
    </row>
    <row r="11522" spans="1:21" ht="19.5" customHeight="1">
      <c r="A11522" s="545">
        <v>106512</v>
      </c>
      <c r="B11522" s="545" t="s">
        <v>3031</v>
      </c>
      <c r="C11522" s="545" t="s">
        <v>216</v>
      </c>
      <c r="D11522" s="546">
        <v>46052</v>
      </c>
      <c r="E11522" s="171" t="str">
        <f t="shared" si="179"/>
        <v>2026</v>
      </c>
      <c r="F11522" s="547">
        <v>2909928</v>
      </c>
      <c r="G11522" s="548">
        <v>0.19</v>
      </c>
      <c r="H11522" s="547">
        <v>2445317.65</v>
      </c>
      <c r="I11522" s="545" t="s">
        <v>12758</v>
      </c>
      <c r="J11522" s="545" t="s">
        <v>13307</v>
      </c>
      <c r="K11522" s="545" t="s">
        <v>20097</v>
      </c>
      <c r="L11522" s="545" t="s">
        <v>20098</v>
      </c>
      <c r="M11522" s="548" t="s">
        <v>13758</v>
      </c>
      <c r="N11522" s="545" t="s">
        <v>22877</v>
      </c>
      <c r="O11522" s="545" t="s">
        <v>13413</v>
      </c>
      <c r="P11522" s="549">
        <v>9196</v>
      </c>
      <c r="Q11522" s="549">
        <v>1</v>
      </c>
      <c r="R11522" s="549">
        <v>164</v>
      </c>
      <c r="S11522" s="548">
        <v>2228</v>
      </c>
      <c r="T11522" s="548">
        <v>2180</v>
      </c>
      <c r="U11522" s="99"/>
    </row>
    <row r="11523" spans="1:21" ht="19.5" customHeight="1">
      <c r="A11523" s="545">
        <v>106513</v>
      </c>
      <c r="B11523" s="545" t="s">
        <v>9365</v>
      </c>
      <c r="C11523" s="545" t="s">
        <v>216</v>
      </c>
      <c r="D11523" s="546"/>
      <c r="E11523" s="171" t="str">
        <f t="shared" si="179"/>
        <v>1900</v>
      </c>
      <c r="F11523" s="547">
        <v>0</v>
      </c>
      <c r="G11523" s="548">
        <v>0</v>
      </c>
      <c r="H11523" s="547">
        <v>0</v>
      </c>
      <c r="I11523" s="545" t="s">
        <v>12700</v>
      </c>
      <c r="J11523" s="545"/>
      <c r="K11523" s="545" t="s">
        <v>13413</v>
      </c>
      <c r="L11523" s="545" t="s">
        <v>13413</v>
      </c>
      <c r="M11523" s="548" t="s">
        <v>13758</v>
      </c>
      <c r="N11523" s="545" t="s">
        <v>13413</v>
      </c>
      <c r="O11523" s="545" t="s">
        <v>13413</v>
      </c>
      <c r="P11523" s="549">
        <v>9197</v>
      </c>
      <c r="Q11523" s="549">
        <v>1</v>
      </c>
      <c r="R11523" s="549">
        <v>117</v>
      </c>
      <c r="S11523" s="548"/>
      <c r="T11523" s="548"/>
      <c r="U11523" s="99"/>
    </row>
    <row r="11524" spans="1:21" ht="19.5" customHeight="1">
      <c r="A11524" s="545">
        <v>106514</v>
      </c>
      <c r="B11524" s="545" t="s">
        <v>9364</v>
      </c>
      <c r="C11524" s="545" t="s">
        <v>216</v>
      </c>
      <c r="D11524" s="546"/>
      <c r="E11524" s="171" t="str">
        <f t="shared" ref="E11524:E11587" si="180">TEXT(D11524,"YYYY")</f>
        <v>1900</v>
      </c>
      <c r="F11524" s="547">
        <v>0</v>
      </c>
      <c r="G11524" s="548">
        <v>0</v>
      </c>
      <c r="H11524" s="547">
        <v>0</v>
      </c>
      <c r="I11524" s="545" t="s">
        <v>12659</v>
      </c>
      <c r="J11524" s="545"/>
      <c r="K11524" s="545" t="s">
        <v>13413</v>
      </c>
      <c r="L11524" s="545" t="s">
        <v>13413</v>
      </c>
      <c r="M11524" s="548" t="s">
        <v>13758</v>
      </c>
      <c r="N11524" s="545" t="s">
        <v>13413</v>
      </c>
      <c r="O11524" s="545" t="s">
        <v>13413</v>
      </c>
      <c r="P11524" s="549">
        <v>9198</v>
      </c>
      <c r="Q11524" s="549">
        <v>1</v>
      </c>
      <c r="R11524" s="549">
        <v>116</v>
      </c>
      <c r="S11524" s="548"/>
      <c r="T11524" s="548"/>
      <c r="U11524" s="99"/>
    </row>
    <row r="11525" spans="1:21" ht="19.5" customHeight="1">
      <c r="A11525" s="545">
        <v>106515</v>
      </c>
      <c r="B11525" s="545" t="s">
        <v>9363</v>
      </c>
      <c r="C11525" s="545" t="s">
        <v>216</v>
      </c>
      <c r="D11525" s="546"/>
      <c r="E11525" s="171" t="str">
        <f t="shared" si="180"/>
        <v>1900</v>
      </c>
      <c r="F11525" s="547">
        <v>0</v>
      </c>
      <c r="G11525" s="548">
        <v>0</v>
      </c>
      <c r="H11525" s="547">
        <v>0</v>
      </c>
      <c r="I11525" s="545" t="s">
        <v>12659</v>
      </c>
      <c r="J11525" s="545"/>
      <c r="K11525" s="545" t="s">
        <v>13413</v>
      </c>
      <c r="L11525" s="545" t="s">
        <v>13413</v>
      </c>
      <c r="M11525" s="548" t="s">
        <v>13758</v>
      </c>
      <c r="N11525" s="545" t="s">
        <v>13413</v>
      </c>
      <c r="O11525" s="545" t="s">
        <v>13413</v>
      </c>
      <c r="P11525" s="549">
        <v>9199</v>
      </c>
      <c r="Q11525" s="549">
        <v>1</v>
      </c>
      <c r="R11525" s="549">
        <v>116</v>
      </c>
      <c r="S11525" s="548"/>
      <c r="T11525" s="548"/>
      <c r="U11525" s="99"/>
    </row>
    <row r="11526" spans="1:21" ht="19.5" customHeight="1">
      <c r="A11526" s="545">
        <v>106516</v>
      </c>
      <c r="B11526" s="545" t="s">
        <v>9362</v>
      </c>
      <c r="C11526" s="545" t="s">
        <v>216</v>
      </c>
      <c r="D11526" s="546"/>
      <c r="E11526" s="171" t="str">
        <f t="shared" si="180"/>
        <v>1900</v>
      </c>
      <c r="F11526" s="547">
        <v>0</v>
      </c>
      <c r="G11526" s="548">
        <v>0</v>
      </c>
      <c r="H11526" s="547">
        <v>0</v>
      </c>
      <c r="I11526" s="545" t="s">
        <v>12659</v>
      </c>
      <c r="J11526" s="545"/>
      <c r="K11526" s="545" t="s">
        <v>13413</v>
      </c>
      <c r="L11526" s="545" t="s">
        <v>13413</v>
      </c>
      <c r="M11526" s="548" t="s">
        <v>13758</v>
      </c>
      <c r="N11526" s="545" t="s">
        <v>13413</v>
      </c>
      <c r="O11526" s="545" t="s">
        <v>13413</v>
      </c>
      <c r="P11526" s="549">
        <v>9200</v>
      </c>
      <c r="Q11526" s="549">
        <v>1</v>
      </c>
      <c r="R11526" s="549">
        <v>116</v>
      </c>
      <c r="S11526" s="548"/>
      <c r="T11526" s="548"/>
      <c r="U11526" s="99"/>
    </row>
    <row r="11527" spans="1:21" ht="19.5" customHeight="1">
      <c r="A11527" s="545">
        <v>106517</v>
      </c>
      <c r="B11527" s="545" t="s">
        <v>9361</v>
      </c>
      <c r="C11527" s="545" t="s">
        <v>216</v>
      </c>
      <c r="D11527" s="546"/>
      <c r="E11527" s="171" t="str">
        <f t="shared" si="180"/>
        <v>1900</v>
      </c>
      <c r="F11527" s="547">
        <v>0</v>
      </c>
      <c r="G11527" s="548">
        <v>0</v>
      </c>
      <c r="H11527" s="547">
        <v>0</v>
      </c>
      <c r="I11527" s="545" t="s">
        <v>12659</v>
      </c>
      <c r="J11527" s="545"/>
      <c r="K11527" s="545" t="s">
        <v>13413</v>
      </c>
      <c r="L11527" s="545" t="s">
        <v>13413</v>
      </c>
      <c r="M11527" s="548" t="s">
        <v>13758</v>
      </c>
      <c r="N11527" s="545" t="s">
        <v>13413</v>
      </c>
      <c r="O11527" s="545" t="s">
        <v>13413</v>
      </c>
      <c r="P11527" s="549">
        <v>9201</v>
      </c>
      <c r="Q11527" s="549">
        <v>1</v>
      </c>
      <c r="R11527" s="549">
        <v>116</v>
      </c>
      <c r="S11527" s="548"/>
      <c r="T11527" s="548"/>
      <c r="U11527" s="99"/>
    </row>
    <row r="11528" spans="1:21" ht="19.5" customHeight="1">
      <c r="A11528" s="545">
        <v>106518</v>
      </c>
      <c r="B11528" s="545" t="s">
        <v>9360</v>
      </c>
      <c r="C11528" s="545" t="s">
        <v>216</v>
      </c>
      <c r="D11528" s="546"/>
      <c r="E11528" s="171" t="str">
        <f t="shared" si="180"/>
        <v>1900</v>
      </c>
      <c r="F11528" s="547">
        <v>0</v>
      </c>
      <c r="G11528" s="548">
        <v>0</v>
      </c>
      <c r="H11528" s="547">
        <v>0</v>
      </c>
      <c r="I11528" s="545" t="s">
        <v>12659</v>
      </c>
      <c r="J11528" s="545"/>
      <c r="K11528" s="545" t="s">
        <v>13413</v>
      </c>
      <c r="L11528" s="545" t="s">
        <v>13413</v>
      </c>
      <c r="M11528" s="548" t="s">
        <v>13758</v>
      </c>
      <c r="N11528" s="545" t="s">
        <v>13413</v>
      </c>
      <c r="O11528" s="545" t="s">
        <v>13413</v>
      </c>
      <c r="P11528" s="549">
        <v>9202</v>
      </c>
      <c r="Q11528" s="549">
        <v>1</v>
      </c>
      <c r="R11528" s="549">
        <v>116</v>
      </c>
      <c r="S11528" s="548"/>
      <c r="T11528" s="548"/>
      <c r="U11528" s="99"/>
    </row>
    <row r="11529" spans="1:21" ht="19.5" customHeight="1">
      <c r="A11529" s="545">
        <v>106519</v>
      </c>
      <c r="B11529" s="545" t="s">
        <v>9359</v>
      </c>
      <c r="C11529" s="545" t="s">
        <v>216</v>
      </c>
      <c r="D11529" s="546"/>
      <c r="E11529" s="171" t="str">
        <f t="shared" si="180"/>
        <v>1900</v>
      </c>
      <c r="F11529" s="547">
        <v>0</v>
      </c>
      <c r="G11529" s="548">
        <v>0</v>
      </c>
      <c r="H11529" s="547">
        <v>0</v>
      </c>
      <c r="I11529" s="545" t="s">
        <v>12659</v>
      </c>
      <c r="J11529" s="545"/>
      <c r="K11529" s="545" t="s">
        <v>20099</v>
      </c>
      <c r="L11529" s="545" t="s">
        <v>13413</v>
      </c>
      <c r="M11529" s="548" t="s">
        <v>13758</v>
      </c>
      <c r="N11529" s="545" t="s">
        <v>13413</v>
      </c>
      <c r="O11529" s="545" t="s">
        <v>13413</v>
      </c>
      <c r="P11529" s="549">
        <v>9203</v>
      </c>
      <c r="Q11529" s="549">
        <v>1</v>
      </c>
      <c r="R11529" s="549">
        <v>116</v>
      </c>
      <c r="S11529" s="548"/>
      <c r="T11529" s="548"/>
      <c r="U11529" s="99"/>
    </row>
    <row r="11530" spans="1:21" ht="19.5" customHeight="1">
      <c r="A11530" s="545">
        <v>106520</v>
      </c>
      <c r="B11530" s="545" t="s">
        <v>6576</v>
      </c>
      <c r="C11530" s="545" t="s">
        <v>285</v>
      </c>
      <c r="D11530" s="546">
        <v>44590</v>
      </c>
      <c r="E11530" s="171" t="str">
        <f t="shared" si="180"/>
        <v>2022</v>
      </c>
      <c r="F11530" s="547">
        <v>7230</v>
      </c>
      <c r="G11530" s="548">
        <v>0.19</v>
      </c>
      <c r="H11530" s="547">
        <v>6075.63</v>
      </c>
      <c r="I11530" s="545" t="s">
        <v>12659</v>
      </c>
      <c r="J11530" s="545" t="s">
        <v>13297</v>
      </c>
      <c r="K11530" s="545" t="s">
        <v>13413</v>
      </c>
      <c r="L11530" s="545" t="s">
        <v>13413</v>
      </c>
      <c r="M11530" s="548" t="s">
        <v>13758</v>
      </c>
      <c r="N11530" s="545" t="s">
        <v>13413</v>
      </c>
      <c r="O11530" s="545" t="s">
        <v>13413</v>
      </c>
      <c r="P11530" s="549">
        <v>9204</v>
      </c>
      <c r="Q11530" s="549">
        <v>1</v>
      </c>
      <c r="R11530" s="549">
        <v>116</v>
      </c>
      <c r="S11530" s="548">
        <v>2257</v>
      </c>
      <c r="T11530" s="548"/>
      <c r="U11530" s="99"/>
    </row>
    <row r="11531" spans="1:21" ht="19.5" customHeight="1">
      <c r="A11531" s="545">
        <v>106521</v>
      </c>
      <c r="B11531" s="545" t="s">
        <v>6575</v>
      </c>
      <c r="C11531" s="545" t="s">
        <v>285</v>
      </c>
      <c r="D11531" s="546">
        <v>44590</v>
      </c>
      <c r="E11531" s="171" t="str">
        <f t="shared" si="180"/>
        <v>2022</v>
      </c>
      <c r="F11531" s="547">
        <v>7230</v>
      </c>
      <c r="G11531" s="548">
        <v>0.19</v>
      </c>
      <c r="H11531" s="547">
        <v>6075.63</v>
      </c>
      <c r="I11531" s="545" t="s">
        <v>12659</v>
      </c>
      <c r="J11531" s="545" t="s">
        <v>13297</v>
      </c>
      <c r="K11531" s="545" t="s">
        <v>13413</v>
      </c>
      <c r="L11531" s="545" t="s">
        <v>13413</v>
      </c>
      <c r="M11531" s="548" t="s">
        <v>13758</v>
      </c>
      <c r="N11531" s="545" t="s">
        <v>13413</v>
      </c>
      <c r="O11531" s="545" t="s">
        <v>13413</v>
      </c>
      <c r="P11531" s="549">
        <v>9205</v>
      </c>
      <c r="Q11531" s="549">
        <v>1</v>
      </c>
      <c r="R11531" s="549">
        <v>116</v>
      </c>
      <c r="S11531" s="548">
        <v>2257</v>
      </c>
      <c r="T11531" s="548"/>
      <c r="U11531" s="99"/>
    </row>
    <row r="11532" spans="1:21" ht="19.5" customHeight="1">
      <c r="A11532" s="545">
        <v>106522</v>
      </c>
      <c r="B11532" s="545" t="s">
        <v>1282</v>
      </c>
      <c r="C11532" s="545" t="s">
        <v>285</v>
      </c>
      <c r="D11532" s="546">
        <v>44590</v>
      </c>
      <c r="E11532" s="171" t="str">
        <f t="shared" si="180"/>
        <v>2022</v>
      </c>
      <c r="F11532" s="547">
        <v>8530</v>
      </c>
      <c r="G11532" s="548">
        <v>0.19</v>
      </c>
      <c r="H11532" s="547">
        <v>7168.07</v>
      </c>
      <c r="I11532" s="545" t="s">
        <v>12659</v>
      </c>
      <c r="J11532" s="545" t="s">
        <v>13297</v>
      </c>
      <c r="K11532" s="545" t="s">
        <v>13413</v>
      </c>
      <c r="L11532" s="545" t="s">
        <v>13413</v>
      </c>
      <c r="M11532" s="548" t="s">
        <v>13758</v>
      </c>
      <c r="N11532" s="545" t="s">
        <v>13413</v>
      </c>
      <c r="O11532" s="545" t="s">
        <v>13413</v>
      </c>
      <c r="P11532" s="549">
        <v>9206</v>
      </c>
      <c r="Q11532" s="549">
        <v>1</v>
      </c>
      <c r="R11532" s="549">
        <v>116</v>
      </c>
      <c r="S11532" s="548">
        <v>2257</v>
      </c>
      <c r="T11532" s="548"/>
      <c r="U11532" s="99"/>
    </row>
    <row r="11533" spans="1:21" ht="19.5" customHeight="1">
      <c r="A11533" s="545">
        <v>106523</v>
      </c>
      <c r="B11533" s="545" t="s">
        <v>8234</v>
      </c>
      <c r="C11533" s="545" t="s">
        <v>216</v>
      </c>
      <c r="D11533" s="546">
        <v>46052</v>
      </c>
      <c r="E11533" s="171" t="str">
        <f t="shared" si="180"/>
        <v>2026</v>
      </c>
      <c r="F11533" s="547">
        <v>3602558</v>
      </c>
      <c r="G11533" s="548">
        <v>0.19</v>
      </c>
      <c r="H11533" s="547">
        <v>3027359.66</v>
      </c>
      <c r="I11533" s="545" t="s">
        <v>12758</v>
      </c>
      <c r="J11533" s="545" t="s">
        <v>13307</v>
      </c>
      <c r="K11533" s="545" t="s">
        <v>20100</v>
      </c>
      <c r="L11533" s="545" t="s">
        <v>13413</v>
      </c>
      <c r="M11533" s="548" t="s">
        <v>13758</v>
      </c>
      <c r="N11533" s="545" t="s">
        <v>13413</v>
      </c>
      <c r="O11533" s="545" t="s">
        <v>13413</v>
      </c>
      <c r="P11533" s="549">
        <v>9207</v>
      </c>
      <c r="Q11533" s="549">
        <v>1</v>
      </c>
      <c r="R11533" s="549">
        <v>164</v>
      </c>
      <c r="S11533" s="548">
        <v>2228</v>
      </c>
      <c r="T11533" s="548"/>
      <c r="U11533" s="99"/>
    </row>
    <row r="11534" spans="1:21" ht="19.5" customHeight="1">
      <c r="A11534" s="545">
        <v>106525</v>
      </c>
      <c r="B11534" s="545" t="s">
        <v>9358</v>
      </c>
      <c r="C11534" s="545" t="s">
        <v>216</v>
      </c>
      <c r="D11534" s="546"/>
      <c r="E11534" s="171" t="str">
        <f t="shared" si="180"/>
        <v>1900</v>
      </c>
      <c r="F11534" s="547">
        <v>0</v>
      </c>
      <c r="G11534" s="548">
        <v>0</v>
      </c>
      <c r="H11534" s="547">
        <v>0</v>
      </c>
      <c r="I11534" s="545" t="s">
        <v>12659</v>
      </c>
      <c r="J11534" s="545"/>
      <c r="K11534" s="545" t="s">
        <v>13413</v>
      </c>
      <c r="L11534" s="545" t="s">
        <v>13413</v>
      </c>
      <c r="M11534" s="548" t="s">
        <v>13758</v>
      </c>
      <c r="N11534" s="545" t="s">
        <v>13413</v>
      </c>
      <c r="O11534" s="545" t="s">
        <v>13413</v>
      </c>
      <c r="P11534" s="549">
        <v>9209</v>
      </c>
      <c r="Q11534" s="549">
        <v>1</v>
      </c>
      <c r="R11534" s="549">
        <v>116</v>
      </c>
      <c r="S11534" s="548"/>
      <c r="T11534" s="548"/>
      <c r="U11534" s="99"/>
    </row>
    <row r="11535" spans="1:21" ht="19.5" customHeight="1">
      <c r="A11535" s="545">
        <v>106526</v>
      </c>
      <c r="B11535" s="545" t="s">
        <v>9357</v>
      </c>
      <c r="C11535" s="545" t="s">
        <v>216</v>
      </c>
      <c r="D11535" s="546"/>
      <c r="E11535" s="171" t="str">
        <f t="shared" si="180"/>
        <v>1900</v>
      </c>
      <c r="F11535" s="547">
        <v>0</v>
      </c>
      <c r="G11535" s="548">
        <v>0</v>
      </c>
      <c r="H11535" s="547">
        <v>0</v>
      </c>
      <c r="I11535" s="545" t="s">
        <v>12659</v>
      </c>
      <c r="J11535" s="545"/>
      <c r="K11535" s="545" t="s">
        <v>13413</v>
      </c>
      <c r="L11535" s="545" t="s">
        <v>13413</v>
      </c>
      <c r="M11535" s="548" t="s">
        <v>13758</v>
      </c>
      <c r="N11535" s="545" t="s">
        <v>13413</v>
      </c>
      <c r="O11535" s="545" t="s">
        <v>13413</v>
      </c>
      <c r="P11535" s="549">
        <v>9210</v>
      </c>
      <c r="Q11535" s="549">
        <v>1</v>
      </c>
      <c r="R11535" s="549">
        <v>116</v>
      </c>
      <c r="S11535" s="548"/>
      <c r="T11535" s="548"/>
      <c r="U11535" s="99"/>
    </row>
    <row r="11536" spans="1:21" ht="19.5" customHeight="1">
      <c r="A11536" s="545">
        <v>106527</v>
      </c>
      <c r="B11536" s="545" t="s">
        <v>9356</v>
      </c>
      <c r="C11536" s="545" t="s">
        <v>216</v>
      </c>
      <c r="D11536" s="546"/>
      <c r="E11536" s="171" t="str">
        <f t="shared" si="180"/>
        <v>1900</v>
      </c>
      <c r="F11536" s="547">
        <v>0</v>
      </c>
      <c r="G11536" s="548">
        <v>0</v>
      </c>
      <c r="H11536" s="547">
        <v>0</v>
      </c>
      <c r="I11536" s="545" t="s">
        <v>12718</v>
      </c>
      <c r="J11536" s="545"/>
      <c r="K11536" s="545" t="s">
        <v>13413</v>
      </c>
      <c r="L11536" s="545" t="s">
        <v>13413</v>
      </c>
      <c r="M11536" s="548" t="s">
        <v>13758</v>
      </c>
      <c r="N11536" s="545" t="s">
        <v>13413</v>
      </c>
      <c r="O11536" s="545" t="s">
        <v>13413</v>
      </c>
      <c r="P11536" s="549">
        <v>9211</v>
      </c>
      <c r="Q11536" s="549">
        <v>1</v>
      </c>
      <c r="R11536" s="549">
        <v>137</v>
      </c>
      <c r="S11536" s="548"/>
      <c r="T11536" s="548"/>
      <c r="U11536" s="99"/>
    </row>
    <row r="11537" spans="1:21" ht="19.5" customHeight="1">
      <c r="A11537" s="545">
        <v>106528</v>
      </c>
      <c r="B11537" s="545" t="s">
        <v>6574</v>
      </c>
      <c r="C11537" s="545" t="s">
        <v>216</v>
      </c>
      <c r="D11537" s="546">
        <v>44589</v>
      </c>
      <c r="E11537" s="171" t="str">
        <f t="shared" si="180"/>
        <v>2022</v>
      </c>
      <c r="F11537" s="547">
        <v>36885</v>
      </c>
      <c r="G11537" s="548">
        <v>0.19</v>
      </c>
      <c r="H11537" s="547">
        <v>30995.8</v>
      </c>
      <c r="I11537" s="545" t="s">
        <v>12732</v>
      </c>
      <c r="J11537" s="545" t="s">
        <v>13297</v>
      </c>
      <c r="K11537" s="545" t="s">
        <v>13413</v>
      </c>
      <c r="L11537" s="545" t="s">
        <v>13413</v>
      </c>
      <c r="M11537" s="548" t="s">
        <v>13758</v>
      </c>
      <c r="N11537" s="545" t="s">
        <v>13413</v>
      </c>
      <c r="O11537" s="545" t="s">
        <v>13413</v>
      </c>
      <c r="P11537" s="549">
        <v>9212</v>
      </c>
      <c r="Q11537" s="549">
        <v>1</v>
      </c>
      <c r="R11537" s="549">
        <v>122</v>
      </c>
      <c r="S11537" s="548">
        <v>2257</v>
      </c>
      <c r="T11537" s="548"/>
      <c r="U11537" s="99"/>
    </row>
    <row r="11538" spans="1:21" ht="19.5" customHeight="1">
      <c r="A11538" s="545">
        <v>106529</v>
      </c>
      <c r="B11538" s="545" t="s">
        <v>9355</v>
      </c>
      <c r="C11538" s="545" t="s">
        <v>216</v>
      </c>
      <c r="D11538" s="546"/>
      <c r="E11538" s="171" t="str">
        <f t="shared" si="180"/>
        <v>1900</v>
      </c>
      <c r="F11538" s="547">
        <v>0</v>
      </c>
      <c r="G11538" s="548">
        <v>0</v>
      </c>
      <c r="H11538" s="547">
        <v>0</v>
      </c>
      <c r="I11538" s="545" t="s">
        <v>12659</v>
      </c>
      <c r="J11538" s="545"/>
      <c r="K11538" s="545" t="s">
        <v>20101</v>
      </c>
      <c r="L11538" s="545" t="s">
        <v>13413</v>
      </c>
      <c r="M11538" s="548" t="s">
        <v>13758</v>
      </c>
      <c r="N11538" s="545" t="s">
        <v>13413</v>
      </c>
      <c r="O11538" s="545" t="s">
        <v>13413</v>
      </c>
      <c r="P11538" s="549">
        <v>9213</v>
      </c>
      <c r="Q11538" s="549">
        <v>1</v>
      </c>
      <c r="R11538" s="549">
        <v>116</v>
      </c>
      <c r="S11538" s="548"/>
      <c r="T11538" s="548"/>
      <c r="U11538" s="99"/>
    </row>
    <row r="11539" spans="1:21" ht="19.5" customHeight="1">
      <c r="A11539" s="545">
        <v>106530</v>
      </c>
      <c r="B11539" s="545" t="s">
        <v>6573</v>
      </c>
      <c r="C11539" s="545" t="s">
        <v>216</v>
      </c>
      <c r="D11539" s="546">
        <v>44591</v>
      </c>
      <c r="E11539" s="171" t="str">
        <f t="shared" si="180"/>
        <v>2022</v>
      </c>
      <c r="F11539" s="547">
        <v>441</v>
      </c>
      <c r="G11539" s="548">
        <v>0.19</v>
      </c>
      <c r="H11539" s="547">
        <v>370.59</v>
      </c>
      <c r="I11539" s="545" t="s">
        <v>12659</v>
      </c>
      <c r="J11539" s="545" t="s">
        <v>13297</v>
      </c>
      <c r="K11539" s="545" t="s">
        <v>13413</v>
      </c>
      <c r="L11539" s="545" t="s">
        <v>13413</v>
      </c>
      <c r="M11539" s="548" t="s">
        <v>13758</v>
      </c>
      <c r="N11539" s="545" t="s">
        <v>13413</v>
      </c>
      <c r="O11539" s="545" t="s">
        <v>13413</v>
      </c>
      <c r="P11539" s="549">
        <v>9214</v>
      </c>
      <c r="Q11539" s="549">
        <v>1</v>
      </c>
      <c r="R11539" s="549">
        <v>116</v>
      </c>
      <c r="S11539" s="548">
        <v>2257</v>
      </c>
      <c r="T11539" s="548"/>
      <c r="U11539" s="99"/>
    </row>
    <row r="11540" spans="1:21" ht="19.5" customHeight="1">
      <c r="A11540" s="545">
        <v>106531</v>
      </c>
      <c r="B11540" s="545" t="s">
        <v>1365</v>
      </c>
      <c r="C11540" s="545" t="s">
        <v>216</v>
      </c>
      <c r="D11540" s="546">
        <v>44591</v>
      </c>
      <c r="E11540" s="171" t="str">
        <f t="shared" si="180"/>
        <v>2022</v>
      </c>
      <c r="F11540" s="547">
        <v>27356.01</v>
      </c>
      <c r="G11540" s="548">
        <v>0.19</v>
      </c>
      <c r="H11540" s="547">
        <v>22988.240000000002</v>
      </c>
      <c r="I11540" s="545" t="s">
        <v>12659</v>
      </c>
      <c r="J11540" s="545" t="s">
        <v>13297</v>
      </c>
      <c r="K11540" s="545" t="s">
        <v>13413</v>
      </c>
      <c r="L11540" s="545" t="s">
        <v>13413</v>
      </c>
      <c r="M11540" s="548" t="s">
        <v>13758</v>
      </c>
      <c r="N11540" s="545" t="s">
        <v>13413</v>
      </c>
      <c r="O11540" s="545" t="s">
        <v>13413</v>
      </c>
      <c r="P11540" s="549">
        <v>9215</v>
      </c>
      <c r="Q11540" s="549">
        <v>1</v>
      </c>
      <c r="R11540" s="549">
        <v>116</v>
      </c>
      <c r="S11540" s="548">
        <v>2257</v>
      </c>
      <c r="T11540" s="548"/>
      <c r="U11540" s="99"/>
    </row>
    <row r="11541" spans="1:21" ht="19.5" customHeight="1">
      <c r="A11541" s="545">
        <v>106532</v>
      </c>
      <c r="B11541" s="545" t="s">
        <v>2511</v>
      </c>
      <c r="C11541" s="545" t="s">
        <v>216</v>
      </c>
      <c r="D11541" s="546"/>
      <c r="E11541" s="171" t="str">
        <f t="shared" si="180"/>
        <v>1900</v>
      </c>
      <c r="F11541" s="547">
        <v>0</v>
      </c>
      <c r="G11541" s="548">
        <v>0</v>
      </c>
      <c r="H11541" s="547">
        <v>0</v>
      </c>
      <c r="I11541" s="545" t="s">
        <v>12642</v>
      </c>
      <c r="J11541" s="545"/>
      <c r="K11541" s="545" t="s">
        <v>13413</v>
      </c>
      <c r="L11541" s="545" t="s">
        <v>13413</v>
      </c>
      <c r="M11541" s="548" t="s">
        <v>13758</v>
      </c>
      <c r="N11541" s="545" t="s">
        <v>13413</v>
      </c>
      <c r="O11541" s="545" t="s">
        <v>13413</v>
      </c>
      <c r="P11541" s="549">
        <v>9216</v>
      </c>
      <c r="Q11541" s="549">
        <v>1</v>
      </c>
      <c r="R11541" s="549">
        <v>135</v>
      </c>
      <c r="S11541" s="548"/>
      <c r="T11541" s="548"/>
      <c r="U11541" s="99"/>
    </row>
    <row r="11542" spans="1:21" ht="19.5" customHeight="1">
      <c r="A11542" s="545">
        <v>106533</v>
      </c>
      <c r="B11542" s="545" t="s">
        <v>9354</v>
      </c>
      <c r="C11542" s="545" t="s">
        <v>216</v>
      </c>
      <c r="D11542" s="546"/>
      <c r="E11542" s="171" t="str">
        <f t="shared" si="180"/>
        <v>1900</v>
      </c>
      <c r="F11542" s="547">
        <v>0</v>
      </c>
      <c r="G11542" s="548">
        <v>0</v>
      </c>
      <c r="H11542" s="547">
        <v>0</v>
      </c>
      <c r="I11542" s="545" t="s">
        <v>12652</v>
      </c>
      <c r="J11542" s="545"/>
      <c r="K11542" s="545" t="s">
        <v>13413</v>
      </c>
      <c r="L11542" s="545" t="s">
        <v>13413</v>
      </c>
      <c r="M11542" s="548" t="s">
        <v>13758</v>
      </c>
      <c r="N11542" s="545" t="s">
        <v>13413</v>
      </c>
      <c r="O11542" s="545" t="s">
        <v>13413</v>
      </c>
      <c r="P11542" s="549">
        <v>9217</v>
      </c>
      <c r="Q11542" s="549">
        <v>1</v>
      </c>
      <c r="R11542" s="549">
        <v>134</v>
      </c>
      <c r="S11542" s="548"/>
      <c r="T11542" s="548"/>
      <c r="U11542" s="99"/>
    </row>
    <row r="11543" spans="1:21" ht="19.5" customHeight="1">
      <c r="A11543" s="545">
        <v>106534</v>
      </c>
      <c r="B11543" s="545" t="s">
        <v>1813</v>
      </c>
      <c r="C11543" s="545" t="s">
        <v>216</v>
      </c>
      <c r="D11543" s="546"/>
      <c r="E11543" s="171" t="str">
        <f t="shared" si="180"/>
        <v>1900</v>
      </c>
      <c r="F11543" s="547">
        <v>0</v>
      </c>
      <c r="G11543" s="548">
        <v>0</v>
      </c>
      <c r="H11543" s="547">
        <v>0</v>
      </c>
      <c r="I11543" s="545" t="s">
        <v>12652</v>
      </c>
      <c r="J11543" s="545"/>
      <c r="K11543" s="545" t="s">
        <v>13413</v>
      </c>
      <c r="L11543" s="545" t="s">
        <v>13413</v>
      </c>
      <c r="M11543" s="548" t="s">
        <v>13758</v>
      </c>
      <c r="N11543" s="545" t="s">
        <v>13413</v>
      </c>
      <c r="O11543" s="545" t="s">
        <v>13413</v>
      </c>
      <c r="P11543" s="549">
        <v>9218</v>
      </c>
      <c r="Q11543" s="549">
        <v>1</v>
      </c>
      <c r="R11543" s="549">
        <v>134</v>
      </c>
      <c r="S11543" s="548"/>
      <c r="T11543" s="548"/>
      <c r="U11543" s="99"/>
    </row>
    <row r="11544" spans="1:21" ht="19.5" customHeight="1">
      <c r="A11544" s="545">
        <v>106535</v>
      </c>
      <c r="B11544" s="545" t="s">
        <v>1814</v>
      </c>
      <c r="C11544" s="545" t="s">
        <v>216</v>
      </c>
      <c r="D11544" s="546"/>
      <c r="E11544" s="171" t="str">
        <f t="shared" si="180"/>
        <v>1900</v>
      </c>
      <c r="F11544" s="547">
        <v>0</v>
      </c>
      <c r="G11544" s="548">
        <v>0</v>
      </c>
      <c r="H11544" s="547">
        <v>0</v>
      </c>
      <c r="I11544" s="545" t="s">
        <v>12652</v>
      </c>
      <c r="J11544" s="545"/>
      <c r="K11544" s="545" t="s">
        <v>13413</v>
      </c>
      <c r="L11544" s="545" t="s">
        <v>13413</v>
      </c>
      <c r="M11544" s="548" t="s">
        <v>13758</v>
      </c>
      <c r="N11544" s="545" t="s">
        <v>13413</v>
      </c>
      <c r="O11544" s="545" t="s">
        <v>13413</v>
      </c>
      <c r="P11544" s="549">
        <v>9219</v>
      </c>
      <c r="Q11544" s="549">
        <v>1</v>
      </c>
      <c r="R11544" s="549">
        <v>134</v>
      </c>
      <c r="S11544" s="548"/>
      <c r="T11544" s="548"/>
      <c r="U11544" s="99"/>
    </row>
    <row r="11545" spans="1:21" ht="19.5" customHeight="1">
      <c r="A11545" s="545">
        <v>106536</v>
      </c>
      <c r="B11545" s="545" t="s">
        <v>1816</v>
      </c>
      <c r="C11545" s="545" t="s">
        <v>216</v>
      </c>
      <c r="D11545" s="546"/>
      <c r="E11545" s="171" t="str">
        <f t="shared" si="180"/>
        <v>1900</v>
      </c>
      <c r="F11545" s="547">
        <v>0</v>
      </c>
      <c r="G11545" s="548">
        <v>0</v>
      </c>
      <c r="H11545" s="547">
        <v>0</v>
      </c>
      <c r="I11545" s="545" t="s">
        <v>12652</v>
      </c>
      <c r="J11545" s="545"/>
      <c r="K11545" s="545" t="s">
        <v>13413</v>
      </c>
      <c r="L11545" s="545" t="s">
        <v>13413</v>
      </c>
      <c r="M11545" s="548" t="s">
        <v>13758</v>
      </c>
      <c r="N11545" s="545" t="s">
        <v>13413</v>
      </c>
      <c r="O11545" s="545" t="s">
        <v>13413</v>
      </c>
      <c r="P11545" s="549">
        <v>9220</v>
      </c>
      <c r="Q11545" s="549">
        <v>1</v>
      </c>
      <c r="R11545" s="549">
        <v>134</v>
      </c>
      <c r="S11545" s="548"/>
      <c r="T11545" s="548"/>
      <c r="U11545" s="99"/>
    </row>
    <row r="11546" spans="1:21" ht="19.5" customHeight="1">
      <c r="A11546" s="545">
        <v>106537</v>
      </c>
      <c r="B11546" s="545" t="s">
        <v>1815</v>
      </c>
      <c r="C11546" s="545" t="s">
        <v>216</v>
      </c>
      <c r="D11546" s="546"/>
      <c r="E11546" s="171" t="str">
        <f t="shared" si="180"/>
        <v>1900</v>
      </c>
      <c r="F11546" s="547">
        <v>0</v>
      </c>
      <c r="G11546" s="548">
        <v>0</v>
      </c>
      <c r="H11546" s="547">
        <v>0</v>
      </c>
      <c r="I11546" s="545" t="s">
        <v>12652</v>
      </c>
      <c r="J11546" s="545"/>
      <c r="K11546" s="545" t="s">
        <v>13413</v>
      </c>
      <c r="L11546" s="545" t="s">
        <v>13413</v>
      </c>
      <c r="M11546" s="548" t="s">
        <v>13758</v>
      </c>
      <c r="N11546" s="545" t="s">
        <v>13413</v>
      </c>
      <c r="O11546" s="545" t="s">
        <v>13413</v>
      </c>
      <c r="P11546" s="549">
        <v>9221</v>
      </c>
      <c r="Q11546" s="549">
        <v>1</v>
      </c>
      <c r="R11546" s="549">
        <v>134</v>
      </c>
      <c r="S11546" s="548"/>
      <c r="T11546" s="548"/>
      <c r="U11546" s="99"/>
    </row>
    <row r="11547" spans="1:21" ht="19.5" customHeight="1">
      <c r="A11547" s="545">
        <v>106538</v>
      </c>
      <c r="B11547" s="545" t="s">
        <v>1817</v>
      </c>
      <c r="C11547" s="545" t="s">
        <v>216</v>
      </c>
      <c r="D11547" s="546"/>
      <c r="E11547" s="171" t="str">
        <f t="shared" si="180"/>
        <v>1900</v>
      </c>
      <c r="F11547" s="547">
        <v>0</v>
      </c>
      <c r="G11547" s="548">
        <v>0</v>
      </c>
      <c r="H11547" s="547">
        <v>0</v>
      </c>
      <c r="I11547" s="545" t="s">
        <v>12652</v>
      </c>
      <c r="J11547" s="545"/>
      <c r="K11547" s="545" t="s">
        <v>13413</v>
      </c>
      <c r="L11547" s="545" t="s">
        <v>13413</v>
      </c>
      <c r="M11547" s="548" t="s">
        <v>13758</v>
      </c>
      <c r="N11547" s="545" t="s">
        <v>13413</v>
      </c>
      <c r="O11547" s="545" t="s">
        <v>13413</v>
      </c>
      <c r="P11547" s="549">
        <v>9222</v>
      </c>
      <c r="Q11547" s="549">
        <v>1</v>
      </c>
      <c r="R11547" s="549">
        <v>134</v>
      </c>
      <c r="S11547" s="548"/>
      <c r="T11547" s="548"/>
      <c r="U11547" s="99"/>
    </row>
    <row r="11548" spans="1:21" ht="19.5" customHeight="1">
      <c r="A11548" s="545">
        <v>106539</v>
      </c>
      <c r="B11548" s="545" t="s">
        <v>9353</v>
      </c>
      <c r="C11548" s="545" t="s">
        <v>216</v>
      </c>
      <c r="D11548" s="546"/>
      <c r="E11548" s="171" t="str">
        <f t="shared" si="180"/>
        <v>1900</v>
      </c>
      <c r="F11548" s="547">
        <v>0</v>
      </c>
      <c r="G11548" s="548">
        <v>0</v>
      </c>
      <c r="H11548" s="547">
        <v>0</v>
      </c>
      <c r="I11548" s="545" t="s">
        <v>12686</v>
      </c>
      <c r="J11548" s="545"/>
      <c r="K11548" s="545" t="s">
        <v>13413</v>
      </c>
      <c r="L11548" s="545" t="s">
        <v>13413</v>
      </c>
      <c r="M11548" s="548" t="s">
        <v>13758</v>
      </c>
      <c r="N11548" s="545" t="s">
        <v>13413</v>
      </c>
      <c r="O11548" s="545" t="s">
        <v>13413</v>
      </c>
      <c r="P11548" s="549">
        <v>9223</v>
      </c>
      <c r="Q11548" s="549">
        <v>1</v>
      </c>
      <c r="R11548" s="549">
        <v>131</v>
      </c>
      <c r="S11548" s="548"/>
      <c r="T11548" s="548"/>
      <c r="U11548" s="99"/>
    </row>
    <row r="11549" spans="1:21" ht="19.5" customHeight="1">
      <c r="A11549" s="545">
        <v>106540</v>
      </c>
      <c r="B11549" s="545" t="s">
        <v>6572</v>
      </c>
      <c r="C11549" s="545" t="s">
        <v>216</v>
      </c>
      <c r="D11549" s="546">
        <v>46052</v>
      </c>
      <c r="E11549" s="171" t="str">
        <f t="shared" si="180"/>
        <v>2026</v>
      </c>
      <c r="F11549" s="547">
        <v>4830</v>
      </c>
      <c r="G11549" s="548">
        <v>0.19</v>
      </c>
      <c r="H11549" s="547">
        <v>4058.82</v>
      </c>
      <c r="I11549" s="545" t="s">
        <v>12686</v>
      </c>
      <c r="J11549" s="545" t="s">
        <v>13307</v>
      </c>
      <c r="K11549" s="545" t="s">
        <v>20102</v>
      </c>
      <c r="L11549" s="545" t="s">
        <v>13413</v>
      </c>
      <c r="M11549" s="548" t="s">
        <v>13758</v>
      </c>
      <c r="N11549" s="545" t="s">
        <v>13413</v>
      </c>
      <c r="O11549" s="545" t="s">
        <v>13413</v>
      </c>
      <c r="P11549" s="549">
        <v>9224</v>
      </c>
      <c r="Q11549" s="549">
        <v>1</v>
      </c>
      <c r="R11549" s="549">
        <v>131</v>
      </c>
      <c r="S11549" s="548">
        <v>2228</v>
      </c>
      <c r="T11549" s="548"/>
      <c r="U11549" s="99"/>
    </row>
    <row r="11550" spans="1:21" ht="19.5" customHeight="1">
      <c r="A11550" s="545">
        <v>106541</v>
      </c>
      <c r="B11550" s="545" t="s">
        <v>1916</v>
      </c>
      <c r="C11550" s="545" t="s">
        <v>209</v>
      </c>
      <c r="D11550" s="546"/>
      <c r="E11550" s="171" t="str">
        <f t="shared" si="180"/>
        <v>1900</v>
      </c>
      <c r="F11550" s="547">
        <v>0</v>
      </c>
      <c r="G11550" s="548">
        <v>0</v>
      </c>
      <c r="H11550" s="547">
        <v>0</v>
      </c>
      <c r="I11550" s="545" t="s">
        <v>12706</v>
      </c>
      <c r="J11550" s="545"/>
      <c r="K11550" s="545" t="s">
        <v>13413</v>
      </c>
      <c r="L11550" s="545" t="s">
        <v>13413</v>
      </c>
      <c r="M11550" s="548" t="s">
        <v>13758</v>
      </c>
      <c r="N11550" s="545" t="s">
        <v>13413</v>
      </c>
      <c r="O11550" s="545" t="s">
        <v>13413</v>
      </c>
      <c r="P11550" s="549">
        <v>9225</v>
      </c>
      <c r="Q11550" s="549">
        <v>1</v>
      </c>
      <c r="R11550" s="549">
        <v>128</v>
      </c>
      <c r="S11550" s="548"/>
      <c r="T11550" s="548"/>
      <c r="U11550" s="99"/>
    </row>
    <row r="11551" spans="1:21" ht="19.5" customHeight="1">
      <c r="A11551" s="545">
        <v>106542</v>
      </c>
      <c r="B11551" s="545" t="s">
        <v>1948</v>
      </c>
      <c r="C11551" s="545" t="s">
        <v>209</v>
      </c>
      <c r="D11551" s="546">
        <v>44592</v>
      </c>
      <c r="E11551" s="171" t="str">
        <f t="shared" si="180"/>
        <v>2022</v>
      </c>
      <c r="F11551" s="547">
        <v>4068</v>
      </c>
      <c r="G11551" s="548">
        <v>0.19</v>
      </c>
      <c r="H11551" s="547">
        <v>3418.49</v>
      </c>
      <c r="I11551" s="545" t="s">
        <v>12706</v>
      </c>
      <c r="J11551" s="545" t="s">
        <v>13297</v>
      </c>
      <c r="K11551" s="545" t="s">
        <v>13413</v>
      </c>
      <c r="L11551" s="545" t="s">
        <v>13413</v>
      </c>
      <c r="M11551" s="548" t="s">
        <v>13758</v>
      </c>
      <c r="N11551" s="545" t="s">
        <v>13413</v>
      </c>
      <c r="O11551" s="545" t="s">
        <v>13413</v>
      </c>
      <c r="P11551" s="549">
        <v>9226</v>
      </c>
      <c r="Q11551" s="549">
        <v>1</v>
      </c>
      <c r="R11551" s="549">
        <v>128</v>
      </c>
      <c r="S11551" s="548">
        <v>2257</v>
      </c>
      <c r="T11551" s="548"/>
      <c r="U11551" s="99"/>
    </row>
    <row r="11552" spans="1:21" ht="19.5" customHeight="1">
      <c r="A11552" s="545">
        <v>106543</v>
      </c>
      <c r="B11552" s="545" t="s">
        <v>1964</v>
      </c>
      <c r="C11552" s="545" t="s">
        <v>209</v>
      </c>
      <c r="D11552" s="546"/>
      <c r="E11552" s="171" t="str">
        <f t="shared" si="180"/>
        <v>1900</v>
      </c>
      <c r="F11552" s="547">
        <v>0</v>
      </c>
      <c r="G11552" s="548">
        <v>0</v>
      </c>
      <c r="H11552" s="547">
        <v>0</v>
      </c>
      <c r="I11552" s="545" t="s">
        <v>12706</v>
      </c>
      <c r="J11552" s="545"/>
      <c r="K11552" s="545" t="s">
        <v>13413</v>
      </c>
      <c r="L11552" s="545" t="s">
        <v>13413</v>
      </c>
      <c r="M11552" s="548" t="s">
        <v>13758</v>
      </c>
      <c r="N11552" s="545" t="s">
        <v>13413</v>
      </c>
      <c r="O11552" s="545" t="s">
        <v>13413</v>
      </c>
      <c r="P11552" s="549">
        <v>9227</v>
      </c>
      <c r="Q11552" s="549">
        <v>1</v>
      </c>
      <c r="R11552" s="549">
        <v>128</v>
      </c>
      <c r="S11552" s="548"/>
      <c r="T11552" s="548"/>
      <c r="U11552" s="99"/>
    </row>
    <row r="11553" spans="1:21" ht="19.5" customHeight="1">
      <c r="A11553" s="545">
        <v>106544</v>
      </c>
      <c r="B11553" s="545" t="s">
        <v>7997</v>
      </c>
      <c r="C11553" s="545" t="s">
        <v>216</v>
      </c>
      <c r="D11553" s="546"/>
      <c r="E11553" s="171" t="str">
        <f t="shared" si="180"/>
        <v>1900</v>
      </c>
      <c r="F11553" s="547">
        <v>0</v>
      </c>
      <c r="G11553" s="548">
        <v>0</v>
      </c>
      <c r="H11553" s="547">
        <v>0</v>
      </c>
      <c r="I11553" s="545" t="s">
        <v>12706</v>
      </c>
      <c r="J11553" s="545"/>
      <c r="K11553" s="545" t="s">
        <v>20103</v>
      </c>
      <c r="L11553" s="545" t="s">
        <v>13413</v>
      </c>
      <c r="M11553" s="548" t="s">
        <v>13758</v>
      </c>
      <c r="N11553" s="545" t="s">
        <v>13413</v>
      </c>
      <c r="O11553" s="545" t="s">
        <v>13413</v>
      </c>
      <c r="P11553" s="549">
        <v>9228</v>
      </c>
      <c r="Q11553" s="549">
        <v>1</v>
      </c>
      <c r="R11553" s="549">
        <v>128</v>
      </c>
      <c r="S11553" s="548"/>
      <c r="T11553" s="548"/>
      <c r="U11553" s="99"/>
    </row>
    <row r="11554" spans="1:21" ht="19.5" customHeight="1">
      <c r="A11554" s="545">
        <v>106545</v>
      </c>
      <c r="B11554" s="545" t="s">
        <v>2187</v>
      </c>
      <c r="C11554" s="545" t="s">
        <v>216</v>
      </c>
      <c r="D11554" s="546"/>
      <c r="E11554" s="171" t="str">
        <f t="shared" si="180"/>
        <v>1900</v>
      </c>
      <c r="F11554" s="547">
        <v>0</v>
      </c>
      <c r="G11554" s="548">
        <v>0</v>
      </c>
      <c r="H11554" s="547">
        <v>0</v>
      </c>
      <c r="I11554" s="545" t="s">
        <v>12706</v>
      </c>
      <c r="J11554" s="545"/>
      <c r="K11554" s="545" t="s">
        <v>13413</v>
      </c>
      <c r="L11554" s="545" t="s">
        <v>13413</v>
      </c>
      <c r="M11554" s="548" t="s">
        <v>13758</v>
      </c>
      <c r="N11554" s="545" t="s">
        <v>13413</v>
      </c>
      <c r="O11554" s="545" t="s">
        <v>13413</v>
      </c>
      <c r="P11554" s="549">
        <v>9229</v>
      </c>
      <c r="Q11554" s="549">
        <v>1</v>
      </c>
      <c r="R11554" s="549">
        <v>128</v>
      </c>
      <c r="S11554" s="548"/>
      <c r="T11554" s="548"/>
      <c r="U11554" s="99"/>
    </row>
    <row r="11555" spans="1:21" ht="19.5" customHeight="1">
      <c r="A11555" s="545">
        <v>106546</v>
      </c>
      <c r="B11555" s="545" t="s">
        <v>2188</v>
      </c>
      <c r="C11555" s="545" t="s">
        <v>216</v>
      </c>
      <c r="D11555" s="546"/>
      <c r="E11555" s="171" t="str">
        <f t="shared" si="180"/>
        <v>1900</v>
      </c>
      <c r="F11555" s="547">
        <v>0</v>
      </c>
      <c r="G11555" s="548">
        <v>0</v>
      </c>
      <c r="H11555" s="547">
        <v>0</v>
      </c>
      <c r="I11555" s="545" t="s">
        <v>12706</v>
      </c>
      <c r="J11555" s="545"/>
      <c r="K11555" s="545" t="s">
        <v>13413</v>
      </c>
      <c r="L11555" s="545" t="s">
        <v>13413</v>
      </c>
      <c r="M11555" s="548" t="s">
        <v>13758</v>
      </c>
      <c r="N11555" s="545" t="s">
        <v>13413</v>
      </c>
      <c r="O11555" s="545" t="s">
        <v>13413</v>
      </c>
      <c r="P11555" s="549">
        <v>9230</v>
      </c>
      <c r="Q11555" s="549">
        <v>1</v>
      </c>
      <c r="R11555" s="549">
        <v>128</v>
      </c>
      <c r="S11555" s="548"/>
      <c r="T11555" s="548"/>
      <c r="U11555" s="99"/>
    </row>
    <row r="11556" spans="1:21" ht="19.5" customHeight="1">
      <c r="A11556" s="545">
        <v>106547</v>
      </c>
      <c r="B11556" s="545" t="s">
        <v>9352</v>
      </c>
      <c r="C11556" s="545" t="s">
        <v>216</v>
      </c>
      <c r="D11556" s="546"/>
      <c r="E11556" s="171" t="str">
        <f t="shared" si="180"/>
        <v>1900</v>
      </c>
      <c r="F11556" s="547">
        <v>0</v>
      </c>
      <c r="G11556" s="548">
        <v>0</v>
      </c>
      <c r="H11556" s="547">
        <v>0</v>
      </c>
      <c r="I11556" s="545" t="s">
        <v>12686</v>
      </c>
      <c r="J11556" s="545"/>
      <c r="K11556" s="545" t="s">
        <v>13413</v>
      </c>
      <c r="L11556" s="545" t="s">
        <v>13413</v>
      </c>
      <c r="M11556" s="548" t="s">
        <v>13758</v>
      </c>
      <c r="N11556" s="545" t="s">
        <v>13413</v>
      </c>
      <c r="O11556" s="545" t="s">
        <v>13413</v>
      </c>
      <c r="P11556" s="549">
        <v>9231</v>
      </c>
      <c r="Q11556" s="549">
        <v>1</v>
      </c>
      <c r="R11556" s="549">
        <v>131</v>
      </c>
      <c r="S11556" s="548"/>
      <c r="T11556" s="548"/>
      <c r="U11556" s="99"/>
    </row>
    <row r="11557" spans="1:21" ht="19.5" customHeight="1">
      <c r="A11557" s="545">
        <v>106548</v>
      </c>
      <c r="B11557" s="545" t="s">
        <v>2241</v>
      </c>
      <c r="C11557" s="545" t="s">
        <v>216</v>
      </c>
      <c r="D11557" s="546"/>
      <c r="E11557" s="171" t="str">
        <f t="shared" si="180"/>
        <v>1900</v>
      </c>
      <c r="F11557" s="547">
        <v>0</v>
      </c>
      <c r="G11557" s="548">
        <v>0</v>
      </c>
      <c r="H11557" s="547">
        <v>0</v>
      </c>
      <c r="I11557" s="545" t="s">
        <v>12706</v>
      </c>
      <c r="J11557" s="545"/>
      <c r="K11557" s="545" t="s">
        <v>13413</v>
      </c>
      <c r="L11557" s="545" t="s">
        <v>13413</v>
      </c>
      <c r="M11557" s="548" t="s">
        <v>13758</v>
      </c>
      <c r="N11557" s="545" t="s">
        <v>13413</v>
      </c>
      <c r="O11557" s="545" t="s">
        <v>13413</v>
      </c>
      <c r="P11557" s="549">
        <v>9232</v>
      </c>
      <c r="Q11557" s="549">
        <v>1</v>
      </c>
      <c r="R11557" s="549">
        <v>128</v>
      </c>
      <c r="S11557" s="548"/>
      <c r="T11557" s="548"/>
      <c r="U11557" s="99"/>
    </row>
    <row r="11558" spans="1:21" ht="19.5" customHeight="1">
      <c r="A11558" s="545">
        <v>106549</v>
      </c>
      <c r="B11558" s="545" t="s">
        <v>2242</v>
      </c>
      <c r="C11558" s="545" t="s">
        <v>216</v>
      </c>
      <c r="D11558" s="546"/>
      <c r="E11558" s="171" t="str">
        <f t="shared" si="180"/>
        <v>1900</v>
      </c>
      <c r="F11558" s="547">
        <v>0</v>
      </c>
      <c r="G11558" s="548">
        <v>0</v>
      </c>
      <c r="H11558" s="547">
        <v>0</v>
      </c>
      <c r="I11558" s="545" t="s">
        <v>12706</v>
      </c>
      <c r="J11558" s="545"/>
      <c r="K11558" s="545" t="s">
        <v>13413</v>
      </c>
      <c r="L11558" s="545" t="s">
        <v>13413</v>
      </c>
      <c r="M11558" s="548" t="s">
        <v>13758</v>
      </c>
      <c r="N11558" s="545" t="s">
        <v>13413</v>
      </c>
      <c r="O11558" s="545" t="s">
        <v>13413</v>
      </c>
      <c r="P11558" s="549">
        <v>9233</v>
      </c>
      <c r="Q11558" s="549">
        <v>1</v>
      </c>
      <c r="R11558" s="549">
        <v>128</v>
      </c>
      <c r="S11558" s="548"/>
      <c r="T11558" s="548"/>
      <c r="U11558" s="99"/>
    </row>
    <row r="11559" spans="1:21" ht="19.5" customHeight="1">
      <c r="A11559" s="545">
        <v>106550</v>
      </c>
      <c r="B11559" s="545" t="s">
        <v>2243</v>
      </c>
      <c r="C11559" s="545" t="s">
        <v>216</v>
      </c>
      <c r="D11559" s="546"/>
      <c r="E11559" s="171" t="str">
        <f t="shared" si="180"/>
        <v>1900</v>
      </c>
      <c r="F11559" s="547">
        <v>0</v>
      </c>
      <c r="G11559" s="548">
        <v>0</v>
      </c>
      <c r="H11559" s="547">
        <v>0</v>
      </c>
      <c r="I11559" s="545" t="s">
        <v>12706</v>
      </c>
      <c r="J11559" s="545"/>
      <c r="K11559" s="545" t="s">
        <v>13413</v>
      </c>
      <c r="L11559" s="545" t="s">
        <v>13413</v>
      </c>
      <c r="M11559" s="548" t="s">
        <v>13758</v>
      </c>
      <c r="N11559" s="545" t="s">
        <v>13413</v>
      </c>
      <c r="O11559" s="545" t="s">
        <v>13413</v>
      </c>
      <c r="P11559" s="549">
        <v>9234</v>
      </c>
      <c r="Q11559" s="549">
        <v>1</v>
      </c>
      <c r="R11559" s="549">
        <v>128</v>
      </c>
      <c r="S11559" s="548"/>
      <c r="T11559" s="548"/>
      <c r="U11559" s="99"/>
    </row>
    <row r="11560" spans="1:21" ht="19.5" customHeight="1">
      <c r="A11560" s="545">
        <v>106551</v>
      </c>
      <c r="B11560" s="545" t="s">
        <v>2348</v>
      </c>
      <c r="C11560" s="545" t="s">
        <v>216</v>
      </c>
      <c r="D11560" s="546">
        <v>44592</v>
      </c>
      <c r="E11560" s="171" t="str">
        <f t="shared" si="180"/>
        <v>2022</v>
      </c>
      <c r="F11560" s="547">
        <v>802</v>
      </c>
      <c r="G11560" s="548">
        <v>0.19</v>
      </c>
      <c r="H11560" s="547">
        <v>673.95</v>
      </c>
      <c r="I11560" s="545" t="s">
        <v>12706</v>
      </c>
      <c r="J11560" s="545" t="s">
        <v>13297</v>
      </c>
      <c r="K11560" s="545" t="s">
        <v>13413</v>
      </c>
      <c r="L11560" s="545" t="s">
        <v>13413</v>
      </c>
      <c r="M11560" s="548" t="s">
        <v>13758</v>
      </c>
      <c r="N11560" s="545" t="s">
        <v>13413</v>
      </c>
      <c r="O11560" s="545" t="s">
        <v>13413</v>
      </c>
      <c r="P11560" s="549">
        <v>9235</v>
      </c>
      <c r="Q11560" s="549">
        <v>1</v>
      </c>
      <c r="R11560" s="549">
        <v>128</v>
      </c>
      <c r="S11560" s="548">
        <v>2257</v>
      </c>
      <c r="T11560" s="548"/>
      <c r="U11560" s="99"/>
    </row>
    <row r="11561" spans="1:21" ht="19.5" customHeight="1">
      <c r="A11561" s="545">
        <v>106552</v>
      </c>
      <c r="B11561" s="545" t="s">
        <v>2349</v>
      </c>
      <c r="C11561" s="545" t="s">
        <v>216</v>
      </c>
      <c r="D11561" s="546">
        <v>44592</v>
      </c>
      <c r="E11561" s="171" t="str">
        <f t="shared" si="180"/>
        <v>2022</v>
      </c>
      <c r="F11561" s="547">
        <v>974</v>
      </c>
      <c r="G11561" s="548">
        <v>0.19</v>
      </c>
      <c r="H11561" s="547">
        <v>818.49</v>
      </c>
      <c r="I11561" s="545" t="s">
        <v>12706</v>
      </c>
      <c r="J11561" s="545" t="s">
        <v>13297</v>
      </c>
      <c r="K11561" s="545" t="s">
        <v>13413</v>
      </c>
      <c r="L11561" s="545" t="s">
        <v>13413</v>
      </c>
      <c r="M11561" s="548" t="s">
        <v>13758</v>
      </c>
      <c r="N11561" s="545" t="s">
        <v>13413</v>
      </c>
      <c r="O11561" s="545" t="s">
        <v>13413</v>
      </c>
      <c r="P11561" s="549">
        <v>9236</v>
      </c>
      <c r="Q11561" s="549">
        <v>1</v>
      </c>
      <c r="R11561" s="549">
        <v>128</v>
      </c>
      <c r="S11561" s="548">
        <v>2257</v>
      </c>
      <c r="T11561" s="548"/>
      <c r="U11561" s="99"/>
    </row>
    <row r="11562" spans="1:21" ht="19.5" customHeight="1">
      <c r="A11562" s="545">
        <v>106553</v>
      </c>
      <c r="B11562" s="545" t="s">
        <v>2350</v>
      </c>
      <c r="C11562" s="545" t="s">
        <v>216</v>
      </c>
      <c r="D11562" s="546"/>
      <c r="E11562" s="171" t="str">
        <f t="shared" si="180"/>
        <v>1900</v>
      </c>
      <c r="F11562" s="547">
        <v>0</v>
      </c>
      <c r="G11562" s="548">
        <v>0</v>
      </c>
      <c r="H11562" s="547">
        <v>0</v>
      </c>
      <c r="I11562" s="545" t="s">
        <v>12706</v>
      </c>
      <c r="J11562" s="545"/>
      <c r="K11562" s="545" t="s">
        <v>13413</v>
      </c>
      <c r="L11562" s="545" t="s">
        <v>13413</v>
      </c>
      <c r="M11562" s="548" t="s">
        <v>13758</v>
      </c>
      <c r="N11562" s="545" t="s">
        <v>13413</v>
      </c>
      <c r="O11562" s="545" t="s">
        <v>13413</v>
      </c>
      <c r="P11562" s="549">
        <v>9237</v>
      </c>
      <c r="Q11562" s="549">
        <v>1</v>
      </c>
      <c r="R11562" s="549">
        <v>128</v>
      </c>
      <c r="S11562" s="548"/>
      <c r="T11562" s="548"/>
      <c r="U11562" s="99"/>
    </row>
    <row r="11563" spans="1:21" ht="19.5" customHeight="1">
      <c r="A11563" s="545">
        <v>106554</v>
      </c>
      <c r="B11563" s="545" t="s">
        <v>6571</v>
      </c>
      <c r="C11563" s="545" t="s">
        <v>216</v>
      </c>
      <c r="D11563" s="546">
        <v>44592</v>
      </c>
      <c r="E11563" s="171" t="str">
        <f t="shared" si="180"/>
        <v>2022</v>
      </c>
      <c r="F11563" s="547">
        <v>9104</v>
      </c>
      <c r="G11563" s="548">
        <v>0.19</v>
      </c>
      <c r="H11563" s="547">
        <v>7650.42</v>
      </c>
      <c r="I11563" s="545" t="s">
        <v>12706</v>
      </c>
      <c r="J11563" s="545" t="s">
        <v>13297</v>
      </c>
      <c r="K11563" s="545" t="s">
        <v>13413</v>
      </c>
      <c r="L11563" s="545" t="s">
        <v>13413</v>
      </c>
      <c r="M11563" s="548" t="s">
        <v>13758</v>
      </c>
      <c r="N11563" s="545" t="s">
        <v>13413</v>
      </c>
      <c r="O11563" s="545" t="s">
        <v>13413</v>
      </c>
      <c r="P11563" s="549">
        <v>9238</v>
      </c>
      <c r="Q11563" s="549">
        <v>1</v>
      </c>
      <c r="R11563" s="549">
        <v>128</v>
      </c>
      <c r="S11563" s="548">
        <v>2257</v>
      </c>
      <c r="T11563" s="548"/>
      <c r="U11563" s="99"/>
    </row>
    <row r="11564" spans="1:21" ht="19.5" customHeight="1">
      <c r="A11564" s="545">
        <v>106555</v>
      </c>
      <c r="B11564" s="545" t="s">
        <v>9351</v>
      </c>
      <c r="C11564" s="545" t="s">
        <v>216</v>
      </c>
      <c r="D11564" s="546"/>
      <c r="E11564" s="171" t="str">
        <f t="shared" si="180"/>
        <v>1900</v>
      </c>
      <c r="F11564" s="547">
        <v>0</v>
      </c>
      <c r="G11564" s="548">
        <v>0</v>
      </c>
      <c r="H11564" s="547">
        <v>0</v>
      </c>
      <c r="I11564" s="545" t="s">
        <v>12659</v>
      </c>
      <c r="J11564" s="545"/>
      <c r="K11564" s="545" t="s">
        <v>13413</v>
      </c>
      <c r="L11564" s="545" t="s">
        <v>13413</v>
      </c>
      <c r="M11564" s="548" t="s">
        <v>13758</v>
      </c>
      <c r="N11564" s="545" t="s">
        <v>13413</v>
      </c>
      <c r="O11564" s="545" t="s">
        <v>13413</v>
      </c>
      <c r="P11564" s="549">
        <v>9239</v>
      </c>
      <c r="Q11564" s="549">
        <v>1</v>
      </c>
      <c r="R11564" s="549">
        <v>116</v>
      </c>
      <c r="S11564" s="548"/>
      <c r="T11564" s="548"/>
      <c r="U11564" s="99"/>
    </row>
    <row r="11565" spans="1:21" ht="19.5" customHeight="1">
      <c r="A11565" s="545">
        <v>106556</v>
      </c>
      <c r="B11565" s="545" t="s">
        <v>2340</v>
      </c>
      <c r="C11565" s="545" t="s">
        <v>216</v>
      </c>
      <c r="D11565" s="546">
        <v>44601</v>
      </c>
      <c r="E11565" s="171" t="str">
        <f t="shared" si="180"/>
        <v>2022</v>
      </c>
      <c r="F11565" s="547">
        <v>9450</v>
      </c>
      <c r="G11565" s="548">
        <v>0.19</v>
      </c>
      <c r="H11565" s="547">
        <v>7941.18</v>
      </c>
      <c r="I11565" s="545" t="s">
        <v>12686</v>
      </c>
      <c r="J11565" s="545" t="s">
        <v>13297</v>
      </c>
      <c r="K11565" s="545" t="s">
        <v>20104</v>
      </c>
      <c r="L11565" s="545" t="s">
        <v>13413</v>
      </c>
      <c r="M11565" s="548" t="s">
        <v>13758</v>
      </c>
      <c r="N11565" s="545" t="s">
        <v>13413</v>
      </c>
      <c r="O11565" s="545" t="s">
        <v>13413</v>
      </c>
      <c r="P11565" s="549">
        <v>9240</v>
      </c>
      <c r="Q11565" s="549">
        <v>1</v>
      </c>
      <c r="R11565" s="549">
        <v>131</v>
      </c>
      <c r="S11565" s="548">
        <v>2257</v>
      </c>
      <c r="T11565" s="548"/>
      <c r="U11565" s="99"/>
    </row>
    <row r="11566" spans="1:21" ht="19.5" customHeight="1">
      <c r="A11566" s="545">
        <v>106557</v>
      </c>
      <c r="B11566" s="545" t="s">
        <v>2339</v>
      </c>
      <c r="C11566" s="545" t="s">
        <v>216</v>
      </c>
      <c r="D11566" s="546">
        <v>44601</v>
      </c>
      <c r="E11566" s="171" t="str">
        <f t="shared" si="180"/>
        <v>2022</v>
      </c>
      <c r="F11566" s="547">
        <v>7496</v>
      </c>
      <c r="G11566" s="548">
        <v>0.19</v>
      </c>
      <c r="H11566" s="547">
        <v>6299.16</v>
      </c>
      <c r="I11566" s="545" t="s">
        <v>12686</v>
      </c>
      <c r="J11566" s="545" t="s">
        <v>13297</v>
      </c>
      <c r="K11566" s="545" t="s">
        <v>13413</v>
      </c>
      <c r="L11566" s="545" t="s">
        <v>13413</v>
      </c>
      <c r="M11566" s="548" t="s">
        <v>13758</v>
      </c>
      <c r="N11566" s="545" t="s">
        <v>13413</v>
      </c>
      <c r="O11566" s="545" t="s">
        <v>13413</v>
      </c>
      <c r="P11566" s="549">
        <v>9241</v>
      </c>
      <c r="Q11566" s="549">
        <v>1</v>
      </c>
      <c r="R11566" s="549">
        <v>131</v>
      </c>
      <c r="S11566" s="548">
        <v>2257</v>
      </c>
      <c r="T11566" s="548"/>
      <c r="U11566" s="99"/>
    </row>
    <row r="11567" spans="1:21" ht="19.5" customHeight="1">
      <c r="A11567" s="545">
        <v>106558</v>
      </c>
      <c r="B11567" s="545" t="s">
        <v>9350</v>
      </c>
      <c r="C11567" s="545" t="s">
        <v>216</v>
      </c>
      <c r="D11567" s="546"/>
      <c r="E11567" s="171" t="str">
        <f t="shared" si="180"/>
        <v>1900</v>
      </c>
      <c r="F11567" s="547">
        <v>0</v>
      </c>
      <c r="G11567" s="548">
        <v>0</v>
      </c>
      <c r="H11567" s="547">
        <v>0</v>
      </c>
      <c r="I11567" s="545" t="s">
        <v>12686</v>
      </c>
      <c r="J11567" s="545"/>
      <c r="K11567" s="545" t="s">
        <v>13413</v>
      </c>
      <c r="L11567" s="545" t="s">
        <v>13413</v>
      </c>
      <c r="M11567" s="548" t="s">
        <v>13758</v>
      </c>
      <c r="N11567" s="545" t="s">
        <v>13413</v>
      </c>
      <c r="O11567" s="545" t="s">
        <v>13413</v>
      </c>
      <c r="P11567" s="549">
        <v>9242</v>
      </c>
      <c r="Q11567" s="549">
        <v>1</v>
      </c>
      <c r="R11567" s="549">
        <v>131</v>
      </c>
      <c r="S11567" s="548"/>
      <c r="T11567" s="548"/>
      <c r="U11567" s="99"/>
    </row>
    <row r="11568" spans="1:21" ht="19.5" customHeight="1">
      <c r="A11568" s="545">
        <v>106559</v>
      </c>
      <c r="B11568" s="545" t="s">
        <v>1412</v>
      </c>
      <c r="C11568" s="545" t="s">
        <v>216</v>
      </c>
      <c r="D11568" s="546"/>
      <c r="E11568" s="171" t="str">
        <f t="shared" si="180"/>
        <v>1900</v>
      </c>
      <c r="F11568" s="547">
        <v>0</v>
      </c>
      <c r="G11568" s="548">
        <v>0</v>
      </c>
      <c r="H11568" s="547">
        <v>0</v>
      </c>
      <c r="I11568" s="545" t="s">
        <v>12659</v>
      </c>
      <c r="J11568" s="545"/>
      <c r="K11568" s="545" t="s">
        <v>13413</v>
      </c>
      <c r="L11568" s="545" t="s">
        <v>13413</v>
      </c>
      <c r="M11568" s="548" t="s">
        <v>13758</v>
      </c>
      <c r="N11568" s="545" t="s">
        <v>13413</v>
      </c>
      <c r="O11568" s="545" t="s">
        <v>13413</v>
      </c>
      <c r="P11568" s="549">
        <v>9243</v>
      </c>
      <c r="Q11568" s="549">
        <v>1</v>
      </c>
      <c r="R11568" s="549">
        <v>116</v>
      </c>
      <c r="S11568" s="548"/>
      <c r="T11568" s="548"/>
      <c r="U11568" s="99"/>
    </row>
    <row r="11569" spans="1:21" ht="19.5" customHeight="1">
      <c r="A11569" s="545">
        <v>106560</v>
      </c>
      <c r="B11569" s="545" t="s">
        <v>1411</v>
      </c>
      <c r="C11569" s="545" t="s">
        <v>216</v>
      </c>
      <c r="D11569" s="546"/>
      <c r="E11569" s="171" t="str">
        <f t="shared" si="180"/>
        <v>1900</v>
      </c>
      <c r="F11569" s="547">
        <v>0</v>
      </c>
      <c r="G11569" s="548">
        <v>0</v>
      </c>
      <c r="H11569" s="547">
        <v>0</v>
      </c>
      <c r="I11569" s="545" t="s">
        <v>12659</v>
      </c>
      <c r="J11569" s="545"/>
      <c r="K11569" s="545" t="s">
        <v>13413</v>
      </c>
      <c r="L11569" s="545" t="s">
        <v>13413</v>
      </c>
      <c r="M11569" s="548" t="s">
        <v>13758</v>
      </c>
      <c r="N11569" s="545" t="s">
        <v>13413</v>
      </c>
      <c r="O11569" s="545" t="s">
        <v>13413</v>
      </c>
      <c r="P11569" s="549">
        <v>9244</v>
      </c>
      <c r="Q11569" s="549">
        <v>1</v>
      </c>
      <c r="R11569" s="549">
        <v>116</v>
      </c>
      <c r="S11569" s="548"/>
      <c r="T11569" s="548"/>
      <c r="U11569" s="99"/>
    </row>
    <row r="11570" spans="1:21" ht="19.5" customHeight="1">
      <c r="A11570" s="545">
        <v>106561</v>
      </c>
      <c r="B11570" s="545" t="s">
        <v>1410</v>
      </c>
      <c r="C11570" s="545" t="s">
        <v>216</v>
      </c>
      <c r="D11570" s="546"/>
      <c r="E11570" s="171" t="str">
        <f t="shared" si="180"/>
        <v>1900</v>
      </c>
      <c r="F11570" s="547">
        <v>0</v>
      </c>
      <c r="G11570" s="548">
        <v>0</v>
      </c>
      <c r="H11570" s="547">
        <v>0</v>
      </c>
      <c r="I11570" s="545" t="s">
        <v>12659</v>
      </c>
      <c r="J11570" s="545"/>
      <c r="K11570" s="545" t="s">
        <v>13413</v>
      </c>
      <c r="L11570" s="545" t="s">
        <v>13413</v>
      </c>
      <c r="M11570" s="548" t="s">
        <v>13758</v>
      </c>
      <c r="N11570" s="545" t="s">
        <v>13413</v>
      </c>
      <c r="O11570" s="545" t="s">
        <v>13413</v>
      </c>
      <c r="P11570" s="549">
        <v>9245</v>
      </c>
      <c r="Q11570" s="549">
        <v>1</v>
      </c>
      <c r="R11570" s="549">
        <v>116</v>
      </c>
      <c r="S11570" s="548"/>
      <c r="T11570" s="548"/>
      <c r="U11570" s="99"/>
    </row>
    <row r="11571" spans="1:21" ht="19.5" customHeight="1">
      <c r="A11571" s="545">
        <v>106562</v>
      </c>
      <c r="B11571" s="545" t="s">
        <v>1362</v>
      </c>
      <c r="C11571" s="545" t="s">
        <v>288</v>
      </c>
      <c r="D11571" s="546">
        <v>44591</v>
      </c>
      <c r="E11571" s="171" t="str">
        <f t="shared" si="180"/>
        <v>2022</v>
      </c>
      <c r="F11571" s="547">
        <v>37342</v>
      </c>
      <c r="G11571" s="548">
        <v>0.19</v>
      </c>
      <c r="H11571" s="547">
        <v>31379.83</v>
      </c>
      <c r="I11571" s="545" t="s">
        <v>12659</v>
      </c>
      <c r="J11571" s="545" t="s">
        <v>13297</v>
      </c>
      <c r="K11571" s="545" t="s">
        <v>13413</v>
      </c>
      <c r="L11571" s="545" t="s">
        <v>13413</v>
      </c>
      <c r="M11571" s="548" t="s">
        <v>13758</v>
      </c>
      <c r="N11571" s="545" t="s">
        <v>13413</v>
      </c>
      <c r="O11571" s="545" t="s">
        <v>13413</v>
      </c>
      <c r="P11571" s="549">
        <v>9246</v>
      </c>
      <c r="Q11571" s="549">
        <v>1</v>
      </c>
      <c r="R11571" s="549">
        <v>116</v>
      </c>
      <c r="S11571" s="548">
        <v>2257</v>
      </c>
      <c r="T11571" s="548"/>
      <c r="U11571" s="99"/>
    </row>
    <row r="11572" spans="1:21" ht="19.5" customHeight="1">
      <c r="A11572" s="545">
        <v>106563</v>
      </c>
      <c r="B11572" s="545" t="s">
        <v>6632</v>
      </c>
      <c r="C11572" s="545" t="s">
        <v>288</v>
      </c>
      <c r="D11572" s="546">
        <v>44591</v>
      </c>
      <c r="E11572" s="171" t="str">
        <f t="shared" si="180"/>
        <v>2022</v>
      </c>
      <c r="F11572" s="547">
        <v>21053</v>
      </c>
      <c r="G11572" s="548">
        <v>0.19</v>
      </c>
      <c r="H11572" s="547">
        <v>17691.599999999999</v>
      </c>
      <c r="I11572" s="545" t="s">
        <v>12659</v>
      </c>
      <c r="J11572" s="545" t="s">
        <v>13297</v>
      </c>
      <c r="K11572" s="545" t="s">
        <v>13413</v>
      </c>
      <c r="L11572" s="545" t="s">
        <v>13413</v>
      </c>
      <c r="M11572" s="548" t="s">
        <v>13758</v>
      </c>
      <c r="N11572" s="545" t="s">
        <v>13413</v>
      </c>
      <c r="O11572" s="545" t="s">
        <v>13413</v>
      </c>
      <c r="P11572" s="549">
        <v>9247</v>
      </c>
      <c r="Q11572" s="549">
        <v>1</v>
      </c>
      <c r="R11572" s="549">
        <v>116</v>
      </c>
      <c r="S11572" s="548">
        <v>2257</v>
      </c>
      <c r="T11572" s="548"/>
      <c r="U11572" s="99"/>
    </row>
    <row r="11573" spans="1:21" ht="19.5" customHeight="1">
      <c r="A11573" s="545">
        <v>106564</v>
      </c>
      <c r="B11573" s="545" t="s">
        <v>9349</v>
      </c>
      <c r="C11573" s="545" t="s">
        <v>216</v>
      </c>
      <c r="D11573" s="546"/>
      <c r="E11573" s="171" t="str">
        <f t="shared" si="180"/>
        <v>1900</v>
      </c>
      <c r="F11573" s="547">
        <v>0</v>
      </c>
      <c r="G11573" s="548">
        <v>0</v>
      </c>
      <c r="H11573" s="547">
        <v>0</v>
      </c>
      <c r="I11573" s="545" t="s">
        <v>12659</v>
      </c>
      <c r="J11573" s="545"/>
      <c r="K11573" s="545" t="s">
        <v>13413</v>
      </c>
      <c r="L11573" s="545" t="s">
        <v>13413</v>
      </c>
      <c r="M11573" s="548" t="s">
        <v>13758</v>
      </c>
      <c r="N11573" s="545" t="s">
        <v>13413</v>
      </c>
      <c r="O11573" s="545" t="s">
        <v>13413</v>
      </c>
      <c r="P11573" s="549">
        <v>9248</v>
      </c>
      <c r="Q11573" s="549">
        <v>1</v>
      </c>
      <c r="R11573" s="549">
        <v>116</v>
      </c>
      <c r="S11573" s="548"/>
      <c r="T11573" s="548"/>
      <c r="U11573" s="99"/>
    </row>
    <row r="11574" spans="1:21" ht="19.5" customHeight="1">
      <c r="A11574" s="545">
        <v>106565</v>
      </c>
      <c r="B11574" s="545" t="s">
        <v>6570</v>
      </c>
      <c r="C11574" s="545" t="s">
        <v>288</v>
      </c>
      <c r="D11574" s="546">
        <v>44591</v>
      </c>
      <c r="E11574" s="171" t="str">
        <f t="shared" si="180"/>
        <v>2022</v>
      </c>
      <c r="F11574" s="547">
        <v>36822</v>
      </c>
      <c r="G11574" s="548">
        <v>0.19</v>
      </c>
      <c r="H11574" s="547">
        <v>30942.86</v>
      </c>
      <c r="I11574" s="545" t="s">
        <v>12659</v>
      </c>
      <c r="J11574" s="545" t="s">
        <v>13297</v>
      </c>
      <c r="K11574" s="545" t="s">
        <v>13413</v>
      </c>
      <c r="L11574" s="545" t="s">
        <v>13413</v>
      </c>
      <c r="M11574" s="548" t="s">
        <v>13758</v>
      </c>
      <c r="N11574" s="545" t="s">
        <v>13413</v>
      </c>
      <c r="O11574" s="545" t="s">
        <v>13413</v>
      </c>
      <c r="P11574" s="549">
        <v>9249</v>
      </c>
      <c r="Q11574" s="549">
        <v>1</v>
      </c>
      <c r="R11574" s="549">
        <v>116</v>
      </c>
      <c r="S11574" s="548">
        <v>2257</v>
      </c>
      <c r="T11574" s="548"/>
      <c r="U11574" s="99"/>
    </row>
    <row r="11575" spans="1:21" ht="19.5" customHeight="1">
      <c r="A11575" s="545">
        <v>106566</v>
      </c>
      <c r="B11575" s="545" t="s">
        <v>6569</v>
      </c>
      <c r="C11575" s="545" t="s">
        <v>288</v>
      </c>
      <c r="D11575" s="546">
        <v>44591</v>
      </c>
      <c r="E11575" s="171" t="str">
        <f t="shared" si="180"/>
        <v>2022</v>
      </c>
      <c r="F11575" s="547">
        <v>15515.01</v>
      </c>
      <c r="G11575" s="548">
        <v>0.19</v>
      </c>
      <c r="H11575" s="547">
        <v>13037.82</v>
      </c>
      <c r="I11575" s="545" t="s">
        <v>12659</v>
      </c>
      <c r="J11575" s="545" t="s">
        <v>13297</v>
      </c>
      <c r="K11575" s="545" t="s">
        <v>20105</v>
      </c>
      <c r="L11575" s="545" t="s">
        <v>13413</v>
      </c>
      <c r="M11575" s="548" t="s">
        <v>13758</v>
      </c>
      <c r="N11575" s="545" t="s">
        <v>13413</v>
      </c>
      <c r="O11575" s="545" t="s">
        <v>13413</v>
      </c>
      <c r="P11575" s="549">
        <v>9250</v>
      </c>
      <c r="Q11575" s="549">
        <v>1</v>
      </c>
      <c r="R11575" s="549">
        <v>116</v>
      </c>
      <c r="S11575" s="548">
        <v>2257</v>
      </c>
      <c r="T11575" s="548"/>
      <c r="U11575" s="99"/>
    </row>
    <row r="11576" spans="1:21" ht="19.5" customHeight="1">
      <c r="A11576" s="545">
        <v>106567</v>
      </c>
      <c r="B11576" s="545" t="s">
        <v>1361</v>
      </c>
      <c r="C11576" s="545" t="s">
        <v>288</v>
      </c>
      <c r="D11576" s="546">
        <v>44591</v>
      </c>
      <c r="E11576" s="171" t="str">
        <f t="shared" si="180"/>
        <v>2022</v>
      </c>
      <c r="F11576" s="547">
        <v>6865</v>
      </c>
      <c r="G11576" s="548">
        <v>0.19</v>
      </c>
      <c r="H11576" s="547">
        <v>5768.91</v>
      </c>
      <c r="I11576" s="545" t="s">
        <v>12659</v>
      </c>
      <c r="J11576" s="545" t="s">
        <v>13297</v>
      </c>
      <c r="K11576" s="545" t="s">
        <v>20106</v>
      </c>
      <c r="L11576" s="545" t="s">
        <v>13413</v>
      </c>
      <c r="M11576" s="548" t="s">
        <v>13758</v>
      </c>
      <c r="N11576" s="545" t="s">
        <v>13413</v>
      </c>
      <c r="O11576" s="545" t="s">
        <v>13413</v>
      </c>
      <c r="P11576" s="549">
        <v>9251</v>
      </c>
      <c r="Q11576" s="549">
        <v>1</v>
      </c>
      <c r="R11576" s="549">
        <v>116</v>
      </c>
      <c r="S11576" s="548">
        <v>2257</v>
      </c>
      <c r="T11576" s="548"/>
      <c r="U11576" s="99"/>
    </row>
    <row r="11577" spans="1:21" ht="19.5" customHeight="1">
      <c r="A11577" s="545">
        <v>106568</v>
      </c>
      <c r="B11577" s="545" t="s">
        <v>1360</v>
      </c>
      <c r="C11577" s="545" t="s">
        <v>216</v>
      </c>
      <c r="D11577" s="546">
        <v>44591</v>
      </c>
      <c r="E11577" s="171" t="str">
        <f t="shared" si="180"/>
        <v>2022</v>
      </c>
      <c r="F11577" s="547">
        <v>3487</v>
      </c>
      <c r="G11577" s="548">
        <v>0.19</v>
      </c>
      <c r="H11577" s="547">
        <v>2930.25</v>
      </c>
      <c r="I11577" s="545" t="s">
        <v>12659</v>
      </c>
      <c r="J11577" s="545" t="s">
        <v>13297</v>
      </c>
      <c r="K11577" s="545" t="s">
        <v>20107</v>
      </c>
      <c r="L11577" s="545" t="s">
        <v>13413</v>
      </c>
      <c r="M11577" s="548" t="s">
        <v>13758</v>
      </c>
      <c r="N11577" s="545" t="s">
        <v>13413</v>
      </c>
      <c r="O11577" s="545" t="s">
        <v>13413</v>
      </c>
      <c r="P11577" s="549">
        <v>9252</v>
      </c>
      <c r="Q11577" s="549">
        <v>1</v>
      </c>
      <c r="R11577" s="549">
        <v>116</v>
      </c>
      <c r="S11577" s="548">
        <v>2257</v>
      </c>
      <c r="T11577" s="548"/>
      <c r="U11577" s="99"/>
    </row>
    <row r="11578" spans="1:21" ht="19.5" customHeight="1">
      <c r="A11578" s="545">
        <v>106569</v>
      </c>
      <c r="B11578" s="545" t="s">
        <v>9348</v>
      </c>
      <c r="C11578" s="545" t="s">
        <v>216</v>
      </c>
      <c r="D11578" s="546"/>
      <c r="E11578" s="171" t="str">
        <f t="shared" si="180"/>
        <v>1900</v>
      </c>
      <c r="F11578" s="547">
        <v>0</v>
      </c>
      <c r="G11578" s="548">
        <v>0</v>
      </c>
      <c r="H11578" s="547">
        <v>0</v>
      </c>
      <c r="I11578" s="545" t="s">
        <v>12659</v>
      </c>
      <c r="J11578" s="545"/>
      <c r="K11578" s="545" t="s">
        <v>20108</v>
      </c>
      <c r="L11578" s="545" t="s">
        <v>13413</v>
      </c>
      <c r="M11578" s="548" t="s">
        <v>13758</v>
      </c>
      <c r="N11578" s="545" t="s">
        <v>13413</v>
      </c>
      <c r="O11578" s="545" t="s">
        <v>13413</v>
      </c>
      <c r="P11578" s="549">
        <v>9253</v>
      </c>
      <c r="Q11578" s="549">
        <v>1</v>
      </c>
      <c r="R11578" s="549">
        <v>116</v>
      </c>
      <c r="S11578" s="548"/>
      <c r="T11578" s="548"/>
      <c r="U11578" s="99"/>
    </row>
    <row r="11579" spans="1:21" ht="19.5" customHeight="1">
      <c r="A11579" s="545">
        <v>106570</v>
      </c>
      <c r="B11579" s="545" t="s">
        <v>6631</v>
      </c>
      <c r="C11579" s="545" t="s">
        <v>4468</v>
      </c>
      <c r="D11579" s="546">
        <v>44590</v>
      </c>
      <c r="E11579" s="171" t="str">
        <f t="shared" si="180"/>
        <v>2022</v>
      </c>
      <c r="F11579" s="547">
        <v>14359</v>
      </c>
      <c r="G11579" s="548">
        <v>0.19</v>
      </c>
      <c r="H11579" s="547">
        <v>12066.39</v>
      </c>
      <c r="I11579" s="545" t="s">
        <v>12659</v>
      </c>
      <c r="J11579" s="545" t="s">
        <v>13297</v>
      </c>
      <c r="K11579" s="545" t="s">
        <v>20109</v>
      </c>
      <c r="L11579" s="545" t="s">
        <v>13413</v>
      </c>
      <c r="M11579" s="548" t="s">
        <v>13758</v>
      </c>
      <c r="N11579" s="545" t="s">
        <v>13413</v>
      </c>
      <c r="O11579" s="545" t="s">
        <v>13413</v>
      </c>
      <c r="P11579" s="549">
        <v>9254</v>
      </c>
      <c r="Q11579" s="549">
        <v>1</v>
      </c>
      <c r="R11579" s="549">
        <v>116</v>
      </c>
      <c r="S11579" s="548">
        <v>2257</v>
      </c>
      <c r="T11579" s="548"/>
      <c r="U11579" s="99"/>
    </row>
    <row r="11580" spans="1:21" ht="19.5" customHeight="1">
      <c r="A11580" s="545">
        <v>106571</v>
      </c>
      <c r="B11580" s="545" t="s">
        <v>9347</v>
      </c>
      <c r="C11580" s="545" t="s">
        <v>216</v>
      </c>
      <c r="D11580" s="546"/>
      <c r="E11580" s="171" t="str">
        <f t="shared" si="180"/>
        <v>1900</v>
      </c>
      <c r="F11580" s="547">
        <v>0</v>
      </c>
      <c r="G11580" s="548">
        <v>0</v>
      </c>
      <c r="H11580" s="547">
        <v>0</v>
      </c>
      <c r="I11580" s="545" t="s">
        <v>12659</v>
      </c>
      <c r="J11580" s="545"/>
      <c r="K11580" s="545" t="s">
        <v>20110</v>
      </c>
      <c r="L11580" s="545" t="s">
        <v>13413</v>
      </c>
      <c r="M11580" s="548" t="s">
        <v>13758</v>
      </c>
      <c r="N11580" s="545" t="s">
        <v>13413</v>
      </c>
      <c r="O11580" s="545" t="s">
        <v>13413</v>
      </c>
      <c r="P11580" s="549">
        <v>9255</v>
      </c>
      <c r="Q11580" s="549">
        <v>1</v>
      </c>
      <c r="R11580" s="549">
        <v>116</v>
      </c>
      <c r="S11580" s="548"/>
      <c r="T11580" s="548"/>
      <c r="U11580" s="99"/>
    </row>
    <row r="11581" spans="1:21" ht="19.5" customHeight="1">
      <c r="A11581" s="545">
        <v>106572</v>
      </c>
      <c r="B11581" s="545" t="s">
        <v>1261</v>
      </c>
      <c r="C11581" s="545" t="s">
        <v>216</v>
      </c>
      <c r="D11581" s="546">
        <v>44589</v>
      </c>
      <c r="E11581" s="171" t="str">
        <f t="shared" si="180"/>
        <v>2022</v>
      </c>
      <c r="F11581" s="547">
        <v>21601</v>
      </c>
      <c r="G11581" s="548">
        <v>0.19</v>
      </c>
      <c r="H11581" s="547">
        <v>18152.099999999999</v>
      </c>
      <c r="I11581" s="545" t="s">
        <v>12659</v>
      </c>
      <c r="J11581" s="545" t="s">
        <v>13297</v>
      </c>
      <c r="K11581" s="545" t="s">
        <v>13413</v>
      </c>
      <c r="L11581" s="545" t="s">
        <v>13413</v>
      </c>
      <c r="M11581" s="548" t="s">
        <v>13758</v>
      </c>
      <c r="N11581" s="545" t="s">
        <v>13413</v>
      </c>
      <c r="O11581" s="545" t="s">
        <v>13413</v>
      </c>
      <c r="P11581" s="549">
        <v>9256</v>
      </c>
      <c r="Q11581" s="549">
        <v>1</v>
      </c>
      <c r="R11581" s="549">
        <v>116</v>
      </c>
      <c r="S11581" s="548">
        <v>2257</v>
      </c>
      <c r="T11581" s="548"/>
      <c r="U11581" s="99"/>
    </row>
    <row r="11582" spans="1:21" ht="19.5" customHeight="1">
      <c r="A11582" s="545">
        <v>106573</v>
      </c>
      <c r="B11582" s="545" t="s">
        <v>6568</v>
      </c>
      <c r="C11582" s="545" t="s">
        <v>216</v>
      </c>
      <c r="D11582" s="546">
        <v>44592</v>
      </c>
      <c r="E11582" s="171" t="str">
        <f t="shared" si="180"/>
        <v>2022</v>
      </c>
      <c r="F11582" s="547">
        <v>30612</v>
      </c>
      <c r="G11582" s="548">
        <v>0.19</v>
      </c>
      <c r="H11582" s="547">
        <v>25724.37</v>
      </c>
      <c r="I11582" s="545" t="s">
        <v>12706</v>
      </c>
      <c r="J11582" s="545" t="s">
        <v>13297</v>
      </c>
      <c r="K11582" s="545" t="s">
        <v>20111</v>
      </c>
      <c r="L11582" s="545" t="s">
        <v>13413</v>
      </c>
      <c r="M11582" s="548" t="s">
        <v>13758</v>
      </c>
      <c r="N11582" s="545" t="s">
        <v>13413</v>
      </c>
      <c r="O11582" s="545" t="s">
        <v>13413</v>
      </c>
      <c r="P11582" s="549">
        <v>9257</v>
      </c>
      <c r="Q11582" s="549">
        <v>1</v>
      </c>
      <c r="R11582" s="549">
        <v>128</v>
      </c>
      <c r="S11582" s="548">
        <v>2257</v>
      </c>
      <c r="T11582" s="548"/>
      <c r="U11582" s="99"/>
    </row>
    <row r="11583" spans="1:21" ht="19.5" customHeight="1">
      <c r="A11583" s="545">
        <v>106574</v>
      </c>
      <c r="B11583" s="545" t="s">
        <v>6567</v>
      </c>
      <c r="C11583" s="545" t="s">
        <v>216</v>
      </c>
      <c r="D11583" s="546">
        <v>44592</v>
      </c>
      <c r="E11583" s="171" t="str">
        <f t="shared" si="180"/>
        <v>2022</v>
      </c>
      <c r="F11583" s="547">
        <v>11156</v>
      </c>
      <c r="G11583" s="548">
        <v>0.19</v>
      </c>
      <c r="H11583" s="547">
        <v>9374.7900000000009</v>
      </c>
      <c r="I11583" s="545" t="s">
        <v>12706</v>
      </c>
      <c r="J11583" s="545" t="s">
        <v>13297</v>
      </c>
      <c r="K11583" s="545" t="s">
        <v>20112</v>
      </c>
      <c r="L11583" s="545" t="s">
        <v>13413</v>
      </c>
      <c r="M11583" s="548" t="s">
        <v>13758</v>
      </c>
      <c r="N11583" s="545" t="s">
        <v>13413</v>
      </c>
      <c r="O11583" s="545" t="s">
        <v>13413</v>
      </c>
      <c r="P11583" s="549">
        <v>9258</v>
      </c>
      <c r="Q11583" s="549">
        <v>1</v>
      </c>
      <c r="R11583" s="549">
        <v>128</v>
      </c>
      <c r="S11583" s="548">
        <v>2257</v>
      </c>
      <c r="T11583" s="548"/>
      <c r="U11583" s="99"/>
    </row>
    <row r="11584" spans="1:21" ht="19.5" customHeight="1">
      <c r="A11584" s="545">
        <v>106575</v>
      </c>
      <c r="B11584" s="545" t="s">
        <v>6566</v>
      </c>
      <c r="C11584" s="545" t="s">
        <v>216</v>
      </c>
      <c r="D11584" s="546">
        <v>44592</v>
      </c>
      <c r="E11584" s="171" t="str">
        <f t="shared" si="180"/>
        <v>2022</v>
      </c>
      <c r="F11584" s="547">
        <v>7363.01</v>
      </c>
      <c r="G11584" s="548">
        <v>0.19</v>
      </c>
      <c r="H11584" s="547">
        <v>6187.4</v>
      </c>
      <c r="I11584" s="545" t="s">
        <v>12706</v>
      </c>
      <c r="J11584" s="545" t="s">
        <v>13297</v>
      </c>
      <c r="K11584" s="545" t="s">
        <v>20113</v>
      </c>
      <c r="L11584" s="545" t="s">
        <v>13413</v>
      </c>
      <c r="M11584" s="548" t="s">
        <v>13758</v>
      </c>
      <c r="N11584" s="545" t="s">
        <v>13413</v>
      </c>
      <c r="O11584" s="545" t="s">
        <v>13413</v>
      </c>
      <c r="P11584" s="549">
        <v>9259</v>
      </c>
      <c r="Q11584" s="549">
        <v>1</v>
      </c>
      <c r="R11584" s="549">
        <v>128</v>
      </c>
      <c r="S11584" s="548">
        <v>2257</v>
      </c>
      <c r="T11584" s="548"/>
      <c r="U11584" s="99"/>
    </row>
    <row r="11585" spans="1:21" ht="19.5" customHeight="1">
      <c r="A11585" s="545">
        <v>106576</v>
      </c>
      <c r="B11585" s="545" t="s">
        <v>1254</v>
      </c>
      <c r="C11585" s="545" t="s">
        <v>216</v>
      </c>
      <c r="D11585" s="546">
        <v>44589</v>
      </c>
      <c r="E11585" s="171" t="str">
        <f t="shared" si="180"/>
        <v>2022</v>
      </c>
      <c r="F11585" s="547">
        <v>41713</v>
      </c>
      <c r="G11585" s="548">
        <v>0.19</v>
      </c>
      <c r="H11585" s="547">
        <v>35052.94</v>
      </c>
      <c r="I11585" s="545" t="s">
        <v>12659</v>
      </c>
      <c r="J11585" s="545" t="s">
        <v>13297</v>
      </c>
      <c r="K11585" s="545" t="s">
        <v>13413</v>
      </c>
      <c r="L11585" s="545" t="s">
        <v>13413</v>
      </c>
      <c r="M11585" s="548" t="s">
        <v>13758</v>
      </c>
      <c r="N11585" s="545" t="s">
        <v>13413</v>
      </c>
      <c r="O11585" s="545" t="s">
        <v>13413</v>
      </c>
      <c r="P11585" s="549">
        <v>9260</v>
      </c>
      <c r="Q11585" s="549">
        <v>1</v>
      </c>
      <c r="R11585" s="549">
        <v>116</v>
      </c>
      <c r="S11585" s="548">
        <v>2257</v>
      </c>
      <c r="T11585" s="548"/>
      <c r="U11585" s="99"/>
    </row>
    <row r="11586" spans="1:21" ht="19.5" customHeight="1">
      <c r="A11586" s="545">
        <v>106577</v>
      </c>
      <c r="B11586" s="545" t="s">
        <v>1255</v>
      </c>
      <c r="C11586" s="545" t="s">
        <v>216</v>
      </c>
      <c r="D11586" s="546">
        <v>44589</v>
      </c>
      <c r="E11586" s="171" t="str">
        <f t="shared" si="180"/>
        <v>2022</v>
      </c>
      <c r="F11586" s="547">
        <v>69271.009999999995</v>
      </c>
      <c r="G11586" s="548">
        <v>0.19</v>
      </c>
      <c r="H11586" s="547">
        <v>58210.93</v>
      </c>
      <c r="I11586" s="545" t="s">
        <v>12659</v>
      </c>
      <c r="J11586" s="545" t="s">
        <v>13297</v>
      </c>
      <c r="K11586" s="545" t="s">
        <v>13413</v>
      </c>
      <c r="L11586" s="545" t="s">
        <v>13413</v>
      </c>
      <c r="M11586" s="548" t="s">
        <v>13758</v>
      </c>
      <c r="N11586" s="545" t="s">
        <v>13413</v>
      </c>
      <c r="O11586" s="545" t="s">
        <v>13413</v>
      </c>
      <c r="P11586" s="549">
        <v>9261</v>
      </c>
      <c r="Q11586" s="549">
        <v>1</v>
      </c>
      <c r="R11586" s="549">
        <v>116</v>
      </c>
      <c r="S11586" s="548">
        <v>2257</v>
      </c>
      <c r="T11586" s="548"/>
      <c r="U11586" s="99"/>
    </row>
    <row r="11587" spans="1:21" ht="19.5" customHeight="1">
      <c r="A11587" s="545">
        <v>106578</v>
      </c>
      <c r="B11587" s="545" t="s">
        <v>3895</v>
      </c>
      <c r="C11587" s="545" t="s">
        <v>216</v>
      </c>
      <c r="D11587" s="546"/>
      <c r="E11587" s="171" t="str">
        <f t="shared" si="180"/>
        <v>1900</v>
      </c>
      <c r="F11587" s="547">
        <v>0</v>
      </c>
      <c r="G11587" s="548">
        <v>0</v>
      </c>
      <c r="H11587" s="547">
        <v>0</v>
      </c>
      <c r="I11587" s="545" t="s">
        <v>12756</v>
      </c>
      <c r="J11587" s="545"/>
      <c r="K11587" s="545" t="s">
        <v>13413</v>
      </c>
      <c r="L11587" s="545" t="s">
        <v>13413</v>
      </c>
      <c r="M11587" s="548" t="s">
        <v>13758</v>
      </c>
      <c r="N11587" s="545" t="s">
        <v>13413</v>
      </c>
      <c r="O11587" s="545" t="s">
        <v>13413</v>
      </c>
      <c r="P11587" s="549">
        <v>9262</v>
      </c>
      <c r="Q11587" s="549">
        <v>1</v>
      </c>
      <c r="R11587" s="549">
        <v>34</v>
      </c>
      <c r="S11587" s="548"/>
      <c r="T11587" s="548"/>
      <c r="U11587" s="99"/>
    </row>
    <row r="11588" spans="1:21" ht="19.5" customHeight="1">
      <c r="A11588" s="545">
        <v>106579</v>
      </c>
      <c r="B11588" s="545" t="s">
        <v>9346</v>
      </c>
      <c r="C11588" s="545" t="s">
        <v>216</v>
      </c>
      <c r="D11588" s="546"/>
      <c r="E11588" s="171" t="str">
        <f t="shared" ref="E11588:E11651" si="181">TEXT(D11588,"YYYY")</f>
        <v>1900</v>
      </c>
      <c r="F11588" s="547">
        <v>0</v>
      </c>
      <c r="G11588" s="548">
        <v>0</v>
      </c>
      <c r="H11588" s="547">
        <v>0</v>
      </c>
      <c r="I11588" s="545" t="s">
        <v>12659</v>
      </c>
      <c r="J11588" s="545"/>
      <c r="K11588" s="545" t="s">
        <v>13413</v>
      </c>
      <c r="L11588" s="545" t="s">
        <v>13413</v>
      </c>
      <c r="M11588" s="548" t="s">
        <v>13758</v>
      </c>
      <c r="N11588" s="545" t="s">
        <v>13413</v>
      </c>
      <c r="O11588" s="545" t="s">
        <v>13413</v>
      </c>
      <c r="P11588" s="549">
        <v>9263</v>
      </c>
      <c r="Q11588" s="549">
        <v>1</v>
      </c>
      <c r="R11588" s="549">
        <v>116</v>
      </c>
      <c r="S11588" s="548"/>
      <c r="T11588" s="548"/>
      <c r="U11588" s="99"/>
    </row>
    <row r="11589" spans="1:21" ht="19.5" customHeight="1">
      <c r="A11589" s="545">
        <v>106580</v>
      </c>
      <c r="B11589" s="545" t="s">
        <v>1298</v>
      </c>
      <c r="C11589" s="545" t="s">
        <v>216</v>
      </c>
      <c r="D11589" s="546">
        <v>46052</v>
      </c>
      <c r="E11589" s="171" t="str">
        <f t="shared" si="181"/>
        <v>2026</v>
      </c>
      <c r="F11589" s="547">
        <v>82516</v>
      </c>
      <c r="G11589" s="548">
        <v>0.19</v>
      </c>
      <c r="H11589" s="547">
        <v>69341.179999999993</v>
      </c>
      <c r="I11589" s="545" t="s">
        <v>12659</v>
      </c>
      <c r="J11589" s="545" t="s">
        <v>13307</v>
      </c>
      <c r="K11589" s="545" t="s">
        <v>13413</v>
      </c>
      <c r="L11589" s="545" t="s">
        <v>13413</v>
      </c>
      <c r="M11589" s="548" t="s">
        <v>13758</v>
      </c>
      <c r="N11589" s="545" t="s">
        <v>13413</v>
      </c>
      <c r="O11589" s="545" t="s">
        <v>13413</v>
      </c>
      <c r="P11589" s="549">
        <v>9264</v>
      </c>
      <c r="Q11589" s="549">
        <v>1</v>
      </c>
      <c r="R11589" s="549">
        <v>116</v>
      </c>
      <c r="S11589" s="548">
        <v>2228</v>
      </c>
      <c r="T11589" s="548"/>
      <c r="U11589" s="99"/>
    </row>
    <row r="11590" spans="1:21" ht="19.5" customHeight="1">
      <c r="A11590" s="545">
        <v>106581</v>
      </c>
      <c r="B11590" s="545" t="s">
        <v>6565</v>
      </c>
      <c r="C11590" s="545" t="s">
        <v>216</v>
      </c>
      <c r="D11590" s="546">
        <v>44590</v>
      </c>
      <c r="E11590" s="171" t="str">
        <f t="shared" si="181"/>
        <v>2022</v>
      </c>
      <c r="F11590" s="547">
        <v>15843.01</v>
      </c>
      <c r="G11590" s="548">
        <v>0.19</v>
      </c>
      <c r="H11590" s="547">
        <v>13313.45</v>
      </c>
      <c r="I11590" s="545" t="s">
        <v>12659</v>
      </c>
      <c r="J11590" s="545" t="s">
        <v>13297</v>
      </c>
      <c r="K11590" s="545" t="s">
        <v>20114</v>
      </c>
      <c r="L11590" s="545" t="s">
        <v>13413</v>
      </c>
      <c r="M11590" s="548" t="s">
        <v>13758</v>
      </c>
      <c r="N11590" s="545" t="s">
        <v>13413</v>
      </c>
      <c r="O11590" s="545" t="s">
        <v>13413</v>
      </c>
      <c r="P11590" s="549">
        <v>9265</v>
      </c>
      <c r="Q11590" s="549">
        <v>1</v>
      </c>
      <c r="R11590" s="549">
        <v>116</v>
      </c>
      <c r="S11590" s="548">
        <v>2257</v>
      </c>
      <c r="T11590" s="548"/>
      <c r="U11590" s="99"/>
    </row>
    <row r="11591" spans="1:21" ht="19.5" customHeight="1">
      <c r="A11591" s="545">
        <v>106582</v>
      </c>
      <c r="B11591" s="545" t="s">
        <v>1288</v>
      </c>
      <c r="C11591" s="545" t="s">
        <v>216</v>
      </c>
      <c r="D11591" s="546"/>
      <c r="E11591" s="171" t="str">
        <f t="shared" si="181"/>
        <v>1900</v>
      </c>
      <c r="F11591" s="547">
        <v>0</v>
      </c>
      <c r="G11591" s="548">
        <v>0</v>
      </c>
      <c r="H11591" s="547">
        <v>0</v>
      </c>
      <c r="I11591" s="545" t="s">
        <v>12659</v>
      </c>
      <c r="J11591" s="545"/>
      <c r="K11591" s="545" t="s">
        <v>13413</v>
      </c>
      <c r="L11591" s="545" t="s">
        <v>13413</v>
      </c>
      <c r="M11591" s="548" t="s">
        <v>13758</v>
      </c>
      <c r="N11591" s="545" t="s">
        <v>13413</v>
      </c>
      <c r="O11591" s="545" t="s">
        <v>13413</v>
      </c>
      <c r="P11591" s="549">
        <v>9266</v>
      </c>
      <c r="Q11591" s="549">
        <v>1</v>
      </c>
      <c r="R11591" s="549">
        <v>116</v>
      </c>
      <c r="S11591" s="548"/>
      <c r="T11591" s="548"/>
      <c r="U11591" s="99"/>
    </row>
    <row r="11592" spans="1:21" ht="19.5" customHeight="1">
      <c r="A11592" s="545">
        <v>106583</v>
      </c>
      <c r="B11592" s="545" t="s">
        <v>6630</v>
      </c>
      <c r="C11592" s="545" t="s">
        <v>4468</v>
      </c>
      <c r="D11592" s="546">
        <v>44590</v>
      </c>
      <c r="E11592" s="171" t="str">
        <f t="shared" si="181"/>
        <v>2022</v>
      </c>
      <c r="F11592" s="547">
        <v>5596</v>
      </c>
      <c r="G11592" s="548">
        <v>0.19</v>
      </c>
      <c r="H11592" s="547">
        <v>4702.5200000000004</v>
      </c>
      <c r="I11592" s="545" t="s">
        <v>12659</v>
      </c>
      <c r="J11592" s="545" t="s">
        <v>13297</v>
      </c>
      <c r="K11592" s="545" t="s">
        <v>13413</v>
      </c>
      <c r="L11592" s="545" t="s">
        <v>13413</v>
      </c>
      <c r="M11592" s="548" t="s">
        <v>13758</v>
      </c>
      <c r="N11592" s="545" t="s">
        <v>13413</v>
      </c>
      <c r="O11592" s="545" t="s">
        <v>13413</v>
      </c>
      <c r="P11592" s="549">
        <v>9267</v>
      </c>
      <c r="Q11592" s="549">
        <v>1</v>
      </c>
      <c r="R11592" s="549">
        <v>116</v>
      </c>
      <c r="S11592" s="548">
        <v>2257</v>
      </c>
      <c r="T11592" s="548"/>
      <c r="U11592" s="99"/>
    </row>
    <row r="11593" spans="1:21" ht="19.5" customHeight="1">
      <c r="A11593" s="545">
        <v>106584</v>
      </c>
      <c r="B11593" s="545" t="s">
        <v>9345</v>
      </c>
      <c r="C11593" s="545" t="s">
        <v>209</v>
      </c>
      <c r="D11593" s="546"/>
      <c r="E11593" s="171" t="str">
        <f t="shared" si="181"/>
        <v>1900</v>
      </c>
      <c r="F11593" s="547">
        <v>0</v>
      </c>
      <c r="G11593" s="548">
        <v>0</v>
      </c>
      <c r="H11593" s="547">
        <v>0</v>
      </c>
      <c r="I11593" s="545" t="s">
        <v>12706</v>
      </c>
      <c r="J11593" s="545"/>
      <c r="K11593" s="545" t="s">
        <v>13413</v>
      </c>
      <c r="L11593" s="545" t="s">
        <v>13413</v>
      </c>
      <c r="M11593" s="548" t="s">
        <v>13758</v>
      </c>
      <c r="N11593" s="545" t="s">
        <v>13413</v>
      </c>
      <c r="O11593" s="545" t="s">
        <v>13413</v>
      </c>
      <c r="P11593" s="549">
        <v>9268</v>
      </c>
      <c r="Q11593" s="549">
        <v>1</v>
      </c>
      <c r="R11593" s="549">
        <v>128</v>
      </c>
      <c r="S11593" s="548"/>
      <c r="T11593" s="548"/>
      <c r="U11593" s="99"/>
    </row>
    <row r="11594" spans="1:21" ht="19.5" customHeight="1">
      <c r="A11594" s="545">
        <v>106585</v>
      </c>
      <c r="B11594" s="545" t="s">
        <v>1812</v>
      </c>
      <c r="C11594" s="545" t="s">
        <v>216</v>
      </c>
      <c r="D11594" s="546"/>
      <c r="E11594" s="171" t="str">
        <f t="shared" si="181"/>
        <v>1900</v>
      </c>
      <c r="F11594" s="547">
        <v>0</v>
      </c>
      <c r="G11594" s="548">
        <v>0</v>
      </c>
      <c r="H11594" s="547">
        <v>0</v>
      </c>
      <c r="I11594" s="545" t="s">
        <v>12706</v>
      </c>
      <c r="J11594" s="545"/>
      <c r="K11594" s="545" t="s">
        <v>13413</v>
      </c>
      <c r="L11594" s="545" t="s">
        <v>13413</v>
      </c>
      <c r="M11594" s="548" t="s">
        <v>13758</v>
      </c>
      <c r="N11594" s="545" t="s">
        <v>13413</v>
      </c>
      <c r="O11594" s="545" t="s">
        <v>13413</v>
      </c>
      <c r="P11594" s="549">
        <v>9269</v>
      </c>
      <c r="Q11594" s="549">
        <v>1</v>
      </c>
      <c r="R11594" s="549">
        <v>128</v>
      </c>
      <c r="S11594" s="548"/>
      <c r="T11594" s="548"/>
      <c r="U11594" s="99"/>
    </row>
    <row r="11595" spans="1:21" ht="19.5" customHeight="1">
      <c r="A11595" s="545">
        <v>106586</v>
      </c>
      <c r="B11595" s="545" t="s">
        <v>1902</v>
      </c>
      <c r="C11595" s="545" t="s">
        <v>209</v>
      </c>
      <c r="D11595" s="546"/>
      <c r="E11595" s="171" t="str">
        <f t="shared" si="181"/>
        <v>1900</v>
      </c>
      <c r="F11595" s="547">
        <v>0</v>
      </c>
      <c r="G11595" s="548">
        <v>0</v>
      </c>
      <c r="H11595" s="547">
        <v>0</v>
      </c>
      <c r="I11595" s="545" t="s">
        <v>12706</v>
      </c>
      <c r="J11595" s="545"/>
      <c r="K11595" s="545" t="s">
        <v>13413</v>
      </c>
      <c r="L11595" s="545" t="s">
        <v>13413</v>
      </c>
      <c r="M11595" s="548" t="s">
        <v>13758</v>
      </c>
      <c r="N11595" s="545" t="s">
        <v>13413</v>
      </c>
      <c r="O11595" s="545" t="s">
        <v>13413</v>
      </c>
      <c r="P11595" s="549">
        <v>9270</v>
      </c>
      <c r="Q11595" s="549">
        <v>1</v>
      </c>
      <c r="R11595" s="549">
        <v>128</v>
      </c>
      <c r="S11595" s="548"/>
      <c r="T11595" s="548"/>
      <c r="U11595" s="99"/>
    </row>
    <row r="11596" spans="1:21" ht="19.5" customHeight="1">
      <c r="A11596" s="545">
        <v>106587</v>
      </c>
      <c r="B11596" s="545" t="s">
        <v>1907</v>
      </c>
      <c r="C11596" s="545" t="s">
        <v>209</v>
      </c>
      <c r="D11596" s="546"/>
      <c r="E11596" s="171" t="str">
        <f t="shared" si="181"/>
        <v>1900</v>
      </c>
      <c r="F11596" s="547">
        <v>0</v>
      </c>
      <c r="G11596" s="548">
        <v>0</v>
      </c>
      <c r="H11596" s="547">
        <v>0</v>
      </c>
      <c r="I11596" s="545" t="s">
        <v>12706</v>
      </c>
      <c r="J11596" s="545"/>
      <c r="K11596" s="545" t="s">
        <v>13413</v>
      </c>
      <c r="L11596" s="545" t="s">
        <v>13413</v>
      </c>
      <c r="M11596" s="548" t="s">
        <v>13758</v>
      </c>
      <c r="N11596" s="545" t="s">
        <v>13413</v>
      </c>
      <c r="O11596" s="545" t="s">
        <v>13413</v>
      </c>
      <c r="P11596" s="549">
        <v>9271</v>
      </c>
      <c r="Q11596" s="549">
        <v>1</v>
      </c>
      <c r="R11596" s="549">
        <v>128</v>
      </c>
      <c r="S11596" s="548"/>
      <c r="T11596" s="548"/>
      <c r="U11596" s="99"/>
    </row>
    <row r="11597" spans="1:21" ht="19.5" customHeight="1">
      <c r="A11597" s="545">
        <v>106588</v>
      </c>
      <c r="B11597" s="545" t="s">
        <v>1908</v>
      </c>
      <c r="C11597" s="545" t="s">
        <v>209</v>
      </c>
      <c r="D11597" s="546"/>
      <c r="E11597" s="171" t="str">
        <f t="shared" si="181"/>
        <v>1900</v>
      </c>
      <c r="F11597" s="547">
        <v>0</v>
      </c>
      <c r="G11597" s="548">
        <v>0</v>
      </c>
      <c r="H11597" s="547">
        <v>0</v>
      </c>
      <c r="I11597" s="545" t="s">
        <v>12706</v>
      </c>
      <c r="J11597" s="545"/>
      <c r="K11597" s="545" t="s">
        <v>13413</v>
      </c>
      <c r="L11597" s="545" t="s">
        <v>13413</v>
      </c>
      <c r="M11597" s="548" t="s">
        <v>13758</v>
      </c>
      <c r="N11597" s="545" t="s">
        <v>13413</v>
      </c>
      <c r="O11597" s="545" t="s">
        <v>13413</v>
      </c>
      <c r="P11597" s="549">
        <v>9272</v>
      </c>
      <c r="Q11597" s="549">
        <v>1</v>
      </c>
      <c r="R11597" s="549">
        <v>128</v>
      </c>
      <c r="S11597" s="548"/>
      <c r="T11597" s="548"/>
      <c r="U11597" s="99"/>
    </row>
    <row r="11598" spans="1:21" ht="19.5" customHeight="1">
      <c r="A11598" s="545">
        <v>106589</v>
      </c>
      <c r="B11598" s="545" t="s">
        <v>9344</v>
      </c>
      <c r="C11598" s="545" t="s">
        <v>216</v>
      </c>
      <c r="D11598" s="546"/>
      <c r="E11598" s="171" t="str">
        <f t="shared" si="181"/>
        <v>1900</v>
      </c>
      <c r="F11598" s="547">
        <v>0</v>
      </c>
      <c r="G11598" s="548">
        <v>0</v>
      </c>
      <c r="H11598" s="547">
        <v>0</v>
      </c>
      <c r="I11598" s="545" t="s">
        <v>12637</v>
      </c>
      <c r="J11598" s="545"/>
      <c r="K11598" s="545" t="s">
        <v>13413</v>
      </c>
      <c r="L11598" s="545" t="s">
        <v>13413</v>
      </c>
      <c r="M11598" s="548" t="s">
        <v>13758</v>
      </c>
      <c r="N11598" s="545" t="s">
        <v>13413</v>
      </c>
      <c r="O11598" s="545" t="s">
        <v>13413</v>
      </c>
      <c r="P11598" s="549">
        <v>9273</v>
      </c>
      <c r="Q11598" s="549">
        <v>1</v>
      </c>
      <c r="R11598" s="549">
        <v>13</v>
      </c>
      <c r="S11598" s="548"/>
      <c r="T11598" s="548"/>
      <c r="U11598" s="99"/>
    </row>
    <row r="11599" spans="1:21" ht="19.5" customHeight="1">
      <c r="A11599" s="545">
        <v>106590</v>
      </c>
      <c r="B11599" s="545" t="s">
        <v>2311</v>
      </c>
      <c r="C11599" s="545" t="s">
        <v>216</v>
      </c>
      <c r="D11599" s="546"/>
      <c r="E11599" s="171" t="str">
        <f t="shared" si="181"/>
        <v>1900</v>
      </c>
      <c r="F11599" s="547">
        <v>0</v>
      </c>
      <c r="G11599" s="548">
        <v>0</v>
      </c>
      <c r="H11599" s="547">
        <v>0</v>
      </c>
      <c r="I11599" s="545" t="s">
        <v>12699</v>
      </c>
      <c r="J11599" s="545"/>
      <c r="K11599" s="545" t="s">
        <v>13413</v>
      </c>
      <c r="L11599" s="545" t="s">
        <v>13413</v>
      </c>
      <c r="M11599" s="548" t="s">
        <v>13758</v>
      </c>
      <c r="N11599" s="545" t="s">
        <v>13413</v>
      </c>
      <c r="O11599" s="545" t="s">
        <v>13413</v>
      </c>
      <c r="P11599" s="549">
        <v>9274</v>
      </c>
      <c r="Q11599" s="549">
        <v>1</v>
      </c>
      <c r="R11599" s="549">
        <v>130</v>
      </c>
      <c r="S11599" s="548"/>
      <c r="T11599" s="548"/>
      <c r="U11599" s="99"/>
    </row>
    <row r="11600" spans="1:21" ht="19.5" customHeight="1">
      <c r="A11600" s="545">
        <v>106591</v>
      </c>
      <c r="B11600" s="545" t="s">
        <v>9343</v>
      </c>
      <c r="C11600" s="545" t="s">
        <v>216</v>
      </c>
      <c r="D11600" s="546"/>
      <c r="E11600" s="171" t="str">
        <f t="shared" si="181"/>
        <v>1900</v>
      </c>
      <c r="F11600" s="547">
        <v>0</v>
      </c>
      <c r="G11600" s="548">
        <v>0</v>
      </c>
      <c r="H11600" s="547">
        <v>0</v>
      </c>
      <c r="I11600" s="545" t="s">
        <v>12650</v>
      </c>
      <c r="J11600" s="545"/>
      <c r="K11600" s="545" t="s">
        <v>13413</v>
      </c>
      <c r="L11600" s="545" t="s">
        <v>13413</v>
      </c>
      <c r="M11600" s="548" t="s">
        <v>13758</v>
      </c>
      <c r="N11600" s="545" t="s">
        <v>13413</v>
      </c>
      <c r="O11600" s="545" t="s">
        <v>13413</v>
      </c>
      <c r="P11600" s="549">
        <v>9275</v>
      </c>
      <c r="Q11600" s="549">
        <v>1</v>
      </c>
      <c r="R11600" s="549">
        <v>127</v>
      </c>
      <c r="S11600" s="548"/>
      <c r="T11600" s="548"/>
      <c r="U11600" s="99"/>
    </row>
    <row r="11601" spans="1:21" ht="19.5" customHeight="1">
      <c r="A11601" s="545">
        <v>106592</v>
      </c>
      <c r="B11601" s="545" t="s">
        <v>9342</v>
      </c>
      <c r="C11601" s="545" t="s">
        <v>216</v>
      </c>
      <c r="D11601" s="546"/>
      <c r="E11601" s="171" t="str">
        <f t="shared" si="181"/>
        <v>1900</v>
      </c>
      <c r="F11601" s="547">
        <v>0</v>
      </c>
      <c r="G11601" s="548">
        <v>0</v>
      </c>
      <c r="H11601" s="547">
        <v>0</v>
      </c>
      <c r="I11601" s="545" t="s">
        <v>12715</v>
      </c>
      <c r="J11601" s="545"/>
      <c r="K11601" s="545" t="s">
        <v>20115</v>
      </c>
      <c r="L11601" s="545" t="s">
        <v>13413</v>
      </c>
      <c r="M11601" s="548" t="s">
        <v>13758</v>
      </c>
      <c r="N11601" s="545" t="s">
        <v>13413</v>
      </c>
      <c r="O11601" s="545" t="s">
        <v>13413</v>
      </c>
      <c r="P11601" s="549">
        <v>9276</v>
      </c>
      <c r="Q11601" s="549">
        <v>1</v>
      </c>
      <c r="R11601" s="549">
        <v>129</v>
      </c>
      <c r="S11601" s="548"/>
      <c r="T11601" s="548"/>
      <c r="U11601" s="99"/>
    </row>
    <row r="11602" spans="1:21" ht="19.5" customHeight="1">
      <c r="A11602" s="545">
        <v>106593</v>
      </c>
      <c r="B11602" s="545" t="s">
        <v>2192</v>
      </c>
      <c r="C11602" s="545" t="s">
        <v>216</v>
      </c>
      <c r="D11602" s="546"/>
      <c r="E11602" s="171" t="str">
        <f t="shared" si="181"/>
        <v>1900</v>
      </c>
      <c r="F11602" s="547">
        <v>0</v>
      </c>
      <c r="G11602" s="548">
        <v>0</v>
      </c>
      <c r="H11602" s="547">
        <v>0</v>
      </c>
      <c r="I11602" s="545" t="s">
        <v>12650</v>
      </c>
      <c r="J11602" s="545"/>
      <c r="K11602" s="545" t="s">
        <v>13413</v>
      </c>
      <c r="L11602" s="545" t="s">
        <v>13413</v>
      </c>
      <c r="M11602" s="548" t="s">
        <v>13758</v>
      </c>
      <c r="N11602" s="545" t="s">
        <v>13413</v>
      </c>
      <c r="O11602" s="545" t="s">
        <v>13413</v>
      </c>
      <c r="P11602" s="549">
        <v>9277</v>
      </c>
      <c r="Q11602" s="549">
        <v>1</v>
      </c>
      <c r="R11602" s="549">
        <v>127</v>
      </c>
      <c r="S11602" s="548"/>
      <c r="T11602" s="548"/>
      <c r="U11602" s="99"/>
    </row>
    <row r="11603" spans="1:21" ht="19.5" customHeight="1">
      <c r="A11603" s="545">
        <v>106594</v>
      </c>
      <c r="B11603" s="545" t="s">
        <v>12175</v>
      </c>
      <c r="C11603" s="545" t="s">
        <v>216</v>
      </c>
      <c r="D11603" s="546"/>
      <c r="E11603" s="171" t="str">
        <f t="shared" si="181"/>
        <v>1900</v>
      </c>
      <c r="F11603" s="547">
        <v>0</v>
      </c>
      <c r="G11603" s="548">
        <v>0</v>
      </c>
      <c r="H11603" s="547">
        <v>0</v>
      </c>
      <c r="I11603" s="545" t="s">
        <v>12659</v>
      </c>
      <c r="J11603" s="545"/>
      <c r="K11603" s="545" t="s">
        <v>13413</v>
      </c>
      <c r="L11603" s="545" t="s">
        <v>13413</v>
      </c>
      <c r="M11603" s="548" t="s">
        <v>13758</v>
      </c>
      <c r="N11603" s="545" t="s">
        <v>13413</v>
      </c>
      <c r="O11603" s="545" t="s">
        <v>13413</v>
      </c>
      <c r="P11603" s="549">
        <v>9278</v>
      </c>
      <c r="Q11603" s="549">
        <v>1</v>
      </c>
      <c r="R11603" s="549">
        <v>116</v>
      </c>
      <c r="S11603" s="548"/>
      <c r="T11603" s="548"/>
      <c r="U11603" s="99"/>
    </row>
    <row r="11604" spans="1:21" ht="19.5" customHeight="1">
      <c r="A11604" s="545">
        <v>106595</v>
      </c>
      <c r="B11604" s="545" t="s">
        <v>9341</v>
      </c>
      <c r="C11604" s="545" t="s">
        <v>209</v>
      </c>
      <c r="D11604" s="546"/>
      <c r="E11604" s="171" t="str">
        <f t="shared" si="181"/>
        <v>1900</v>
      </c>
      <c r="F11604" s="547">
        <v>0</v>
      </c>
      <c r="G11604" s="548">
        <v>0</v>
      </c>
      <c r="H11604" s="547">
        <v>0</v>
      </c>
      <c r="I11604" s="545" t="s">
        <v>12706</v>
      </c>
      <c r="J11604" s="545"/>
      <c r="K11604" s="545" t="s">
        <v>13413</v>
      </c>
      <c r="L11604" s="545" t="s">
        <v>13413</v>
      </c>
      <c r="M11604" s="548" t="s">
        <v>13758</v>
      </c>
      <c r="N11604" s="545" t="s">
        <v>13413</v>
      </c>
      <c r="O11604" s="545" t="s">
        <v>13413</v>
      </c>
      <c r="P11604" s="549">
        <v>9279</v>
      </c>
      <c r="Q11604" s="549">
        <v>1</v>
      </c>
      <c r="R11604" s="549">
        <v>128</v>
      </c>
      <c r="S11604" s="548"/>
      <c r="T11604" s="548"/>
      <c r="U11604" s="99"/>
    </row>
    <row r="11605" spans="1:21" ht="19.5" customHeight="1">
      <c r="A11605" s="545">
        <v>106598</v>
      </c>
      <c r="B11605" s="545" t="s">
        <v>12176</v>
      </c>
      <c r="C11605" s="545" t="s">
        <v>216</v>
      </c>
      <c r="D11605" s="546"/>
      <c r="E11605" s="171" t="str">
        <f t="shared" si="181"/>
        <v>1900</v>
      </c>
      <c r="F11605" s="547">
        <v>0</v>
      </c>
      <c r="G11605" s="548">
        <v>0</v>
      </c>
      <c r="H11605" s="547">
        <v>0</v>
      </c>
      <c r="I11605" s="545" t="s">
        <v>12726</v>
      </c>
      <c r="J11605" s="545"/>
      <c r="K11605" s="545" t="s">
        <v>20116</v>
      </c>
      <c r="L11605" s="545" t="s">
        <v>13413</v>
      </c>
      <c r="M11605" s="548" t="s">
        <v>13758</v>
      </c>
      <c r="N11605" s="545" t="s">
        <v>13413</v>
      </c>
      <c r="O11605" s="545" t="s">
        <v>13413</v>
      </c>
      <c r="P11605" s="549">
        <v>9282</v>
      </c>
      <c r="Q11605" s="549">
        <v>1</v>
      </c>
      <c r="R11605" s="549">
        <v>49</v>
      </c>
      <c r="S11605" s="548"/>
      <c r="T11605" s="548"/>
      <c r="U11605" s="99"/>
    </row>
    <row r="11606" spans="1:21" ht="19.5" customHeight="1">
      <c r="A11606" s="545">
        <v>106599</v>
      </c>
      <c r="B11606" s="545" t="s">
        <v>9340</v>
      </c>
      <c r="C11606" s="545" t="s">
        <v>216</v>
      </c>
      <c r="D11606" s="546"/>
      <c r="E11606" s="171" t="str">
        <f t="shared" si="181"/>
        <v>1900</v>
      </c>
      <c r="F11606" s="547">
        <v>0</v>
      </c>
      <c r="G11606" s="548">
        <v>0</v>
      </c>
      <c r="H11606" s="547">
        <v>0</v>
      </c>
      <c r="I11606" s="545" t="s">
        <v>12707</v>
      </c>
      <c r="J11606" s="545"/>
      <c r="K11606" s="545" t="s">
        <v>20117</v>
      </c>
      <c r="L11606" s="545" t="s">
        <v>13413</v>
      </c>
      <c r="M11606" s="548" t="s">
        <v>13758</v>
      </c>
      <c r="N11606" s="545" t="s">
        <v>13413</v>
      </c>
      <c r="O11606" s="545" t="s">
        <v>13413</v>
      </c>
      <c r="P11606" s="549">
        <v>9283</v>
      </c>
      <c r="Q11606" s="549">
        <v>1</v>
      </c>
      <c r="R11606" s="549">
        <v>40</v>
      </c>
      <c r="S11606" s="548"/>
      <c r="T11606" s="548"/>
      <c r="U11606" s="99"/>
    </row>
    <row r="11607" spans="1:21" ht="19.5" customHeight="1">
      <c r="A11607" s="545">
        <v>106600</v>
      </c>
      <c r="B11607" s="545" t="s">
        <v>9339</v>
      </c>
      <c r="C11607" s="545" t="s">
        <v>216</v>
      </c>
      <c r="D11607" s="546"/>
      <c r="E11607" s="171" t="str">
        <f t="shared" si="181"/>
        <v>1900</v>
      </c>
      <c r="F11607" s="547">
        <v>0</v>
      </c>
      <c r="G11607" s="548">
        <v>0</v>
      </c>
      <c r="H11607" s="547">
        <v>0</v>
      </c>
      <c r="I11607" s="545" t="s">
        <v>12707</v>
      </c>
      <c r="J11607" s="545"/>
      <c r="K11607" s="545" t="s">
        <v>20118</v>
      </c>
      <c r="L11607" s="545" t="s">
        <v>13413</v>
      </c>
      <c r="M11607" s="548" t="s">
        <v>13758</v>
      </c>
      <c r="N11607" s="545" t="s">
        <v>13413</v>
      </c>
      <c r="O11607" s="545" t="s">
        <v>13413</v>
      </c>
      <c r="P11607" s="549">
        <v>9284</v>
      </c>
      <c r="Q11607" s="549">
        <v>1</v>
      </c>
      <c r="R11607" s="549">
        <v>40</v>
      </c>
      <c r="S11607" s="548"/>
      <c r="T11607" s="548"/>
      <c r="U11607" s="99"/>
    </row>
    <row r="11608" spans="1:21" ht="19.5" customHeight="1">
      <c r="A11608" s="545">
        <v>106601</v>
      </c>
      <c r="B11608" s="545" t="s">
        <v>3970</v>
      </c>
      <c r="C11608" s="545" t="s">
        <v>216</v>
      </c>
      <c r="D11608" s="546"/>
      <c r="E11608" s="171" t="str">
        <f t="shared" si="181"/>
        <v>1900</v>
      </c>
      <c r="F11608" s="547">
        <v>0</v>
      </c>
      <c r="G11608" s="548">
        <v>0</v>
      </c>
      <c r="H11608" s="547">
        <v>0</v>
      </c>
      <c r="I11608" s="545" t="s">
        <v>12707</v>
      </c>
      <c r="J11608" s="545"/>
      <c r="K11608" s="545" t="s">
        <v>20119</v>
      </c>
      <c r="L11608" s="545" t="s">
        <v>13413</v>
      </c>
      <c r="M11608" s="548" t="s">
        <v>13758</v>
      </c>
      <c r="N11608" s="545" t="s">
        <v>13413</v>
      </c>
      <c r="O11608" s="545" t="s">
        <v>13413</v>
      </c>
      <c r="P11608" s="549">
        <v>9285</v>
      </c>
      <c r="Q11608" s="549">
        <v>1</v>
      </c>
      <c r="R11608" s="549">
        <v>40</v>
      </c>
      <c r="S11608" s="548"/>
      <c r="T11608" s="548"/>
      <c r="U11608" s="99"/>
    </row>
    <row r="11609" spans="1:21" ht="19.5" customHeight="1">
      <c r="A11609" s="545">
        <v>106602</v>
      </c>
      <c r="B11609" s="545" t="s">
        <v>3974</v>
      </c>
      <c r="C11609" s="545" t="s">
        <v>216</v>
      </c>
      <c r="D11609" s="546"/>
      <c r="E11609" s="171" t="str">
        <f t="shared" si="181"/>
        <v>1900</v>
      </c>
      <c r="F11609" s="547">
        <v>0</v>
      </c>
      <c r="G11609" s="548">
        <v>0</v>
      </c>
      <c r="H11609" s="547">
        <v>0</v>
      </c>
      <c r="I11609" s="545" t="s">
        <v>12707</v>
      </c>
      <c r="J11609" s="545"/>
      <c r="K11609" s="545" t="s">
        <v>20120</v>
      </c>
      <c r="L11609" s="545" t="s">
        <v>13413</v>
      </c>
      <c r="M11609" s="548" t="s">
        <v>13758</v>
      </c>
      <c r="N11609" s="545" t="s">
        <v>13413</v>
      </c>
      <c r="O11609" s="545" t="s">
        <v>13413</v>
      </c>
      <c r="P11609" s="549">
        <v>9286</v>
      </c>
      <c r="Q11609" s="549">
        <v>1</v>
      </c>
      <c r="R11609" s="549">
        <v>40</v>
      </c>
      <c r="S11609" s="548"/>
      <c r="T11609" s="548"/>
      <c r="U11609" s="99"/>
    </row>
    <row r="11610" spans="1:21" ht="19.5" customHeight="1">
      <c r="A11610" s="545">
        <v>106603</v>
      </c>
      <c r="B11610" s="545" t="s">
        <v>3968</v>
      </c>
      <c r="C11610" s="545" t="s">
        <v>216</v>
      </c>
      <c r="D11610" s="546"/>
      <c r="E11610" s="171" t="str">
        <f t="shared" si="181"/>
        <v>1900</v>
      </c>
      <c r="F11610" s="547">
        <v>0</v>
      </c>
      <c r="G11610" s="548">
        <v>0</v>
      </c>
      <c r="H11610" s="547">
        <v>0</v>
      </c>
      <c r="I11610" s="545" t="s">
        <v>12707</v>
      </c>
      <c r="J11610" s="545"/>
      <c r="K11610" s="545" t="s">
        <v>20121</v>
      </c>
      <c r="L11610" s="545" t="s">
        <v>13413</v>
      </c>
      <c r="M11610" s="548" t="s">
        <v>13758</v>
      </c>
      <c r="N11610" s="545" t="s">
        <v>13413</v>
      </c>
      <c r="O11610" s="545" t="s">
        <v>13413</v>
      </c>
      <c r="P11610" s="549">
        <v>9287</v>
      </c>
      <c r="Q11610" s="549">
        <v>1</v>
      </c>
      <c r="R11610" s="549">
        <v>40</v>
      </c>
      <c r="S11610" s="548"/>
      <c r="T11610" s="548"/>
      <c r="U11610" s="99"/>
    </row>
    <row r="11611" spans="1:21" ht="19.5" customHeight="1">
      <c r="A11611" s="545">
        <v>106604</v>
      </c>
      <c r="B11611" s="545" t="s">
        <v>3971</v>
      </c>
      <c r="C11611" s="545" t="s">
        <v>216</v>
      </c>
      <c r="D11611" s="546"/>
      <c r="E11611" s="171" t="str">
        <f t="shared" si="181"/>
        <v>1900</v>
      </c>
      <c r="F11611" s="547">
        <v>0</v>
      </c>
      <c r="G11611" s="548">
        <v>0</v>
      </c>
      <c r="H11611" s="547">
        <v>0</v>
      </c>
      <c r="I11611" s="545" t="s">
        <v>12707</v>
      </c>
      <c r="J11611" s="545"/>
      <c r="K11611" s="545" t="s">
        <v>20122</v>
      </c>
      <c r="L11611" s="545" t="s">
        <v>13413</v>
      </c>
      <c r="M11611" s="548" t="s">
        <v>13758</v>
      </c>
      <c r="N11611" s="545" t="s">
        <v>13413</v>
      </c>
      <c r="O11611" s="545" t="s">
        <v>13413</v>
      </c>
      <c r="P11611" s="549">
        <v>9288</v>
      </c>
      <c r="Q11611" s="549">
        <v>1</v>
      </c>
      <c r="R11611" s="549">
        <v>40</v>
      </c>
      <c r="S11611" s="548"/>
      <c r="T11611" s="548"/>
      <c r="U11611" s="99"/>
    </row>
    <row r="11612" spans="1:21" ht="19.5" customHeight="1">
      <c r="A11612" s="545">
        <v>106605</v>
      </c>
      <c r="B11612" s="545" t="s">
        <v>3972</v>
      </c>
      <c r="C11612" s="545" t="s">
        <v>216</v>
      </c>
      <c r="D11612" s="546"/>
      <c r="E11612" s="171" t="str">
        <f t="shared" si="181"/>
        <v>1900</v>
      </c>
      <c r="F11612" s="547">
        <v>0</v>
      </c>
      <c r="G11612" s="548">
        <v>0</v>
      </c>
      <c r="H11612" s="547">
        <v>0</v>
      </c>
      <c r="I11612" s="545" t="s">
        <v>12707</v>
      </c>
      <c r="J11612" s="545"/>
      <c r="K11612" s="545" t="s">
        <v>20122</v>
      </c>
      <c r="L11612" s="545" t="s">
        <v>13413</v>
      </c>
      <c r="M11612" s="548" t="s">
        <v>13758</v>
      </c>
      <c r="N11612" s="545" t="s">
        <v>13413</v>
      </c>
      <c r="O11612" s="545" t="s">
        <v>13413</v>
      </c>
      <c r="P11612" s="549">
        <v>9289</v>
      </c>
      <c r="Q11612" s="549">
        <v>1</v>
      </c>
      <c r="R11612" s="549">
        <v>40</v>
      </c>
      <c r="S11612" s="548"/>
      <c r="T11612" s="548"/>
      <c r="U11612" s="99"/>
    </row>
    <row r="11613" spans="1:21" ht="19.5" customHeight="1">
      <c r="A11613" s="545">
        <v>106606</v>
      </c>
      <c r="B11613" s="545" t="s">
        <v>9338</v>
      </c>
      <c r="C11613" s="545" t="s">
        <v>216</v>
      </c>
      <c r="D11613" s="546"/>
      <c r="E11613" s="171" t="str">
        <f t="shared" si="181"/>
        <v>1900</v>
      </c>
      <c r="F11613" s="547">
        <v>0</v>
      </c>
      <c r="G11613" s="548">
        <v>0</v>
      </c>
      <c r="H11613" s="547">
        <v>0</v>
      </c>
      <c r="I11613" s="545" t="s">
        <v>12707</v>
      </c>
      <c r="J11613" s="545"/>
      <c r="K11613" s="545" t="s">
        <v>20123</v>
      </c>
      <c r="L11613" s="545" t="s">
        <v>13413</v>
      </c>
      <c r="M11613" s="548" t="s">
        <v>13758</v>
      </c>
      <c r="N11613" s="545" t="s">
        <v>13413</v>
      </c>
      <c r="O11613" s="545" t="s">
        <v>13413</v>
      </c>
      <c r="P11613" s="549">
        <v>9290</v>
      </c>
      <c r="Q11613" s="549">
        <v>1</v>
      </c>
      <c r="R11613" s="549">
        <v>40</v>
      </c>
      <c r="S11613" s="548"/>
      <c r="T11613" s="548"/>
      <c r="U11613" s="99"/>
    </row>
    <row r="11614" spans="1:21" ht="19.5" customHeight="1">
      <c r="A11614" s="545">
        <v>106607</v>
      </c>
      <c r="B11614" s="545" t="s">
        <v>3969</v>
      </c>
      <c r="C11614" s="545" t="s">
        <v>216</v>
      </c>
      <c r="D11614" s="546"/>
      <c r="E11614" s="171" t="str">
        <f t="shared" si="181"/>
        <v>1900</v>
      </c>
      <c r="F11614" s="547">
        <v>0</v>
      </c>
      <c r="G11614" s="548">
        <v>0</v>
      </c>
      <c r="H11614" s="547">
        <v>0</v>
      </c>
      <c r="I11614" s="545" t="s">
        <v>12707</v>
      </c>
      <c r="J11614" s="545"/>
      <c r="K11614" s="545" t="s">
        <v>20123</v>
      </c>
      <c r="L11614" s="545" t="s">
        <v>13413</v>
      </c>
      <c r="M11614" s="548" t="s">
        <v>13758</v>
      </c>
      <c r="N11614" s="545" t="s">
        <v>13413</v>
      </c>
      <c r="O11614" s="545" t="s">
        <v>13413</v>
      </c>
      <c r="P11614" s="549">
        <v>9291</v>
      </c>
      <c r="Q11614" s="549">
        <v>1</v>
      </c>
      <c r="R11614" s="549">
        <v>40</v>
      </c>
      <c r="S11614" s="548"/>
      <c r="T11614" s="548"/>
      <c r="U11614" s="99"/>
    </row>
    <row r="11615" spans="1:21" ht="19.5" customHeight="1">
      <c r="A11615" s="545">
        <v>106608</v>
      </c>
      <c r="B11615" s="545" t="s">
        <v>3975</v>
      </c>
      <c r="C11615" s="545" t="s">
        <v>216</v>
      </c>
      <c r="D11615" s="546"/>
      <c r="E11615" s="171" t="str">
        <f t="shared" si="181"/>
        <v>1900</v>
      </c>
      <c r="F11615" s="547">
        <v>0</v>
      </c>
      <c r="G11615" s="548">
        <v>0</v>
      </c>
      <c r="H11615" s="547">
        <v>0</v>
      </c>
      <c r="I11615" s="545" t="s">
        <v>12707</v>
      </c>
      <c r="J11615" s="545"/>
      <c r="K11615" s="545" t="s">
        <v>20124</v>
      </c>
      <c r="L11615" s="545" t="s">
        <v>13413</v>
      </c>
      <c r="M11615" s="548" t="s">
        <v>13758</v>
      </c>
      <c r="N11615" s="545" t="s">
        <v>13413</v>
      </c>
      <c r="O11615" s="545" t="s">
        <v>13413</v>
      </c>
      <c r="P11615" s="549">
        <v>9292</v>
      </c>
      <c r="Q11615" s="549">
        <v>1</v>
      </c>
      <c r="R11615" s="549">
        <v>40</v>
      </c>
      <c r="S11615" s="548"/>
      <c r="T11615" s="548"/>
      <c r="U11615" s="99"/>
    </row>
    <row r="11616" spans="1:21" ht="19.5" customHeight="1">
      <c r="A11616" s="545">
        <v>106609</v>
      </c>
      <c r="B11616" s="545" t="s">
        <v>3973</v>
      </c>
      <c r="C11616" s="545" t="s">
        <v>216</v>
      </c>
      <c r="D11616" s="546"/>
      <c r="E11616" s="171" t="str">
        <f t="shared" si="181"/>
        <v>1900</v>
      </c>
      <c r="F11616" s="547">
        <v>0</v>
      </c>
      <c r="G11616" s="548">
        <v>0</v>
      </c>
      <c r="H11616" s="547">
        <v>0</v>
      </c>
      <c r="I11616" s="545" t="s">
        <v>12707</v>
      </c>
      <c r="J11616" s="545"/>
      <c r="K11616" s="545" t="s">
        <v>20125</v>
      </c>
      <c r="L11616" s="545" t="s">
        <v>13413</v>
      </c>
      <c r="M11616" s="548" t="s">
        <v>13758</v>
      </c>
      <c r="N11616" s="545" t="s">
        <v>13413</v>
      </c>
      <c r="O11616" s="545" t="s">
        <v>13413</v>
      </c>
      <c r="P11616" s="549">
        <v>9293</v>
      </c>
      <c r="Q11616" s="549">
        <v>1</v>
      </c>
      <c r="R11616" s="549">
        <v>40</v>
      </c>
      <c r="S11616" s="548"/>
      <c r="T11616" s="548"/>
      <c r="U11616" s="99"/>
    </row>
    <row r="11617" spans="1:21" ht="19.5" customHeight="1">
      <c r="A11617" s="545">
        <v>106610</v>
      </c>
      <c r="B11617" s="545" t="s">
        <v>9337</v>
      </c>
      <c r="C11617" s="545" t="s">
        <v>216</v>
      </c>
      <c r="D11617" s="546"/>
      <c r="E11617" s="171" t="str">
        <f t="shared" si="181"/>
        <v>1900</v>
      </c>
      <c r="F11617" s="547">
        <v>0</v>
      </c>
      <c r="G11617" s="548">
        <v>0</v>
      </c>
      <c r="H11617" s="547">
        <v>0</v>
      </c>
      <c r="I11617" s="545" t="s">
        <v>12637</v>
      </c>
      <c r="J11617" s="545"/>
      <c r="K11617" s="545" t="s">
        <v>20126</v>
      </c>
      <c r="L11617" s="545" t="s">
        <v>13413</v>
      </c>
      <c r="M11617" s="548" t="s">
        <v>13758</v>
      </c>
      <c r="N11617" s="545" t="s">
        <v>13413</v>
      </c>
      <c r="O11617" s="545" t="s">
        <v>13413</v>
      </c>
      <c r="P11617" s="549">
        <v>9294</v>
      </c>
      <c r="Q11617" s="549">
        <v>1</v>
      </c>
      <c r="R11617" s="549">
        <v>13</v>
      </c>
      <c r="S11617" s="548"/>
      <c r="T11617" s="548"/>
      <c r="U11617" s="99"/>
    </row>
    <row r="11618" spans="1:21" ht="19.5" customHeight="1">
      <c r="A11618" s="545">
        <v>106611</v>
      </c>
      <c r="B11618" s="545" t="s">
        <v>9336</v>
      </c>
      <c r="C11618" s="545" t="s">
        <v>216</v>
      </c>
      <c r="D11618" s="546"/>
      <c r="E11618" s="171" t="str">
        <f t="shared" si="181"/>
        <v>1900</v>
      </c>
      <c r="F11618" s="547">
        <v>0</v>
      </c>
      <c r="G11618" s="548">
        <v>0</v>
      </c>
      <c r="H11618" s="547">
        <v>0</v>
      </c>
      <c r="I11618" s="545" t="s">
        <v>12650</v>
      </c>
      <c r="J11618" s="545"/>
      <c r="K11618" s="545" t="s">
        <v>20127</v>
      </c>
      <c r="L11618" s="545" t="s">
        <v>13413</v>
      </c>
      <c r="M11618" s="548" t="s">
        <v>13758</v>
      </c>
      <c r="N11618" s="545" t="s">
        <v>13413</v>
      </c>
      <c r="O11618" s="545" t="s">
        <v>13413</v>
      </c>
      <c r="P11618" s="549">
        <v>9295</v>
      </c>
      <c r="Q11618" s="549">
        <v>1</v>
      </c>
      <c r="R11618" s="549">
        <v>127</v>
      </c>
      <c r="S11618" s="548"/>
      <c r="T11618" s="548"/>
      <c r="U11618" s="99"/>
    </row>
    <row r="11619" spans="1:21" ht="19.5" customHeight="1">
      <c r="A11619" s="545">
        <v>106612</v>
      </c>
      <c r="B11619" s="545" t="s">
        <v>9335</v>
      </c>
      <c r="C11619" s="545" t="s">
        <v>216</v>
      </c>
      <c r="D11619" s="546"/>
      <c r="E11619" s="171" t="str">
        <f t="shared" si="181"/>
        <v>1900</v>
      </c>
      <c r="F11619" s="547">
        <v>0</v>
      </c>
      <c r="G11619" s="548">
        <v>0</v>
      </c>
      <c r="H11619" s="547">
        <v>0</v>
      </c>
      <c r="I11619" s="545" t="s">
        <v>12650</v>
      </c>
      <c r="J11619" s="545"/>
      <c r="K11619" s="545" t="s">
        <v>13413</v>
      </c>
      <c r="L11619" s="545" t="s">
        <v>13413</v>
      </c>
      <c r="M11619" s="548" t="s">
        <v>13758</v>
      </c>
      <c r="N11619" s="545" t="s">
        <v>13413</v>
      </c>
      <c r="O11619" s="545" t="s">
        <v>13413</v>
      </c>
      <c r="P11619" s="549">
        <v>9296</v>
      </c>
      <c r="Q11619" s="549">
        <v>1</v>
      </c>
      <c r="R11619" s="549">
        <v>127</v>
      </c>
      <c r="S11619" s="548"/>
      <c r="T11619" s="548"/>
      <c r="U11619" s="99"/>
    </row>
    <row r="11620" spans="1:21" ht="19.5" customHeight="1">
      <c r="A11620" s="545">
        <v>106613</v>
      </c>
      <c r="B11620" s="545" t="s">
        <v>9334</v>
      </c>
      <c r="C11620" s="545" t="s">
        <v>216</v>
      </c>
      <c r="D11620" s="546">
        <v>46052</v>
      </c>
      <c r="E11620" s="171" t="str">
        <f t="shared" si="181"/>
        <v>2026</v>
      </c>
      <c r="F11620" s="547">
        <v>25336</v>
      </c>
      <c r="G11620" s="548">
        <v>0.19</v>
      </c>
      <c r="H11620" s="547">
        <v>21290.76</v>
      </c>
      <c r="I11620" s="545" t="s">
        <v>12686</v>
      </c>
      <c r="J11620" s="545" t="s">
        <v>13307</v>
      </c>
      <c r="K11620" s="545" t="s">
        <v>20128</v>
      </c>
      <c r="L11620" s="545" t="s">
        <v>13413</v>
      </c>
      <c r="M11620" s="548" t="s">
        <v>13758</v>
      </c>
      <c r="N11620" s="545" t="s">
        <v>13413</v>
      </c>
      <c r="O11620" s="545" t="s">
        <v>13413</v>
      </c>
      <c r="P11620" s="549">
        <v>9297</v>
      </c>
      <c r="Q11620" s="549">
        <v>1</v>
      </c>
      <c r="R11620" s="549">
        <v>131</v>
      </c>
      <c r="S11620" s="548">
        <v>2228</v>
      </c>
      <c r="T11620" s="548"/>
      <c r="U11620" s="99"/>
    </row>
    <row r="11621" spans="1:21" ht="19.5" customHeight="1">
      <c r="A11621" s="545">
        <v>106614</v>
      </c>
      <c r="B11621" s="545" t="s">
        <v>6629</v>
      </c>
      <c r="C11621" s="545" t="s">
        <v>216</v>
      </c>
      <c r="D11621" s="546">
        <v>44601</v>
      </c>
      <c r="E11621" s="171" t="str">
        <f t="shared" si="181"/>
        <v>2022</v>
      </c>
      <c r="F11621" s="547">
        <v>11668</v>
      </c>
      <c r="G11621" s="548">
        <v>0.19</v>
      </c>
      <c r="H11621" s="547">
        <v>9805.0400000000009</v>
      </c>
      <c r="I11621" s="545" t="s">
        <v>12686</v>
      </c>
      <c r="J11621" s="545" t="s">
        <v>13297</v>
      </c>
      <c r="K11621" s="545" t="s">
        <v>20129</v>
      </c>
      <c r="L11621" s="545" t="s">
        <v>13413</v>
      </c>
      <c r="M11621" s="548" t="s">
        <v>13758</v>
      </c>
      <c r="N11621" s="545" t="s">
        <v>13413</v>
      </c>
      <c r="O11621" s="545" t="s">
        <v>13413</v>
      </c>
      <c r="P11621" s="549">
        <v>9298</v>
      </c>
      <c r="Q11621" s="549">
        <v>1</v>
      </c>
      <c r="R11621" s="549">
        <v>131</v>
      </c>
      <c r="S11621" s="548">
        <v>2257</v>
      </c>
      <c r="T11621" s="548"/>
      <c r="U11621" s="99"/>
    </row>
    <row r="11622" spans="1:21" ht="19.5" customHeight="1">
      <c r="A11622" s="545">
        <v>106615</v>
      </c>
      <c r="B11622" s="545" t="s">
        <v>6628</v>
      </c>
      <c r="C11622" s="545" t="s">
        <v>216</v>
      </c>
      <c r="D11622" s="546">
        <v>44601</v>
      </c>
      <c r="E11622" s="171" t="str">
        <f t="shared" si="181"/>
        <v>2022</v>
      </c>
      <c r="F11622" s="547">
        <v>23180</v>
      </c>
      <c r="G11622" s="548">
        <v>0.19</v>
      </c>
      <c r="H11622" s="547">
        <v>19478.990000000002</v>
      </c>
      <c r="I11622" s="545" t="s">
        <v>12686</v>
      </c>
      <c r="J11622" s="545" t="s">
        <v>13297</v>
      </c>
      <c r="K11622" s="545" t="s">
        <v>20129</v>
      </c>
      <c r="L11622" s="545" t="s">
        <v>13413</v>
      </c>
      <c r="M11622" s="548" t="s">
        <v>13758</v>
      </c>
      <c r="N11622" s="545" t="s">
        <v>13413</v>
      </c>
      <c r="O11622" s="545" t="s">
        <v>13413</v>
      </c>
      <c r="P11622" s="549">
        <v>9299</v>
      </c>
      <c r="Q11622" s="549">
        <v>1</v>
      </c>
      <c r="R11622" s="549">
        <v>131</v>
      </c>
      <c r="S11622" s="548">
        <v>2257</v>
      </c>
      <c r="T11622" s="548"/>
      <c r="U11622" s="99"/>
    </row>
    <row r="11623" spans="1:21" ht="19.5" customHeight="1">
      <c r="A11623" s="545">
        <v>106616</v>
      </c>
      <c r="B11623" s="545" t="s">
        <v>3976</v>
      </c>
      <c r="C11623" s="545" t="s">
        <v>216</v>
      </c>
      <c r="D11623" s="546"/>
      <c r="E11623" s="171" t="str">
        <f t="shared" si="181"/>
        <v>1900</v>
      </c>
      <c r="F11623" s="547">
        <v>0</v>
      </c>
      <c r="G11623" s="548">
        <v>0</v>
      </c>
      <c r="H11623" s="547">
        <v>0</v>
      </c>
      <c r="I11623" s="545" t="s">
        <v>12707</v>
      </c>
      <c r="J11623" s="545"/>
      <c r="K11623" s="545" t="s">
        <v>20118</v>
      </c>
      <c r="L11623" s="545" t="s">
        <v>13413</v>
      </c>
      <c r="M11623" s="548" t="s">
        <v>13758</v>
      </c>
      <c r="N11623" s="545" t="s">
        <v>13413</v>
      </c>
      <c r="O11623" s="545" t="s">
        <v>13413</v>
      </c>
      <c r="P11623" s="549">
        <v>9300</v>
      </c>
      <c r="Q11623" s="549">
        <v>1</v>
      </c>
      <c r="R11623" s="549">
        <v>40</v>
      </c>
      <c r="S11623" s="548"/>
      <c r="T11623" s="548"/>
      <c r="U11623" s="99"/>
    </row>
    <row r="11624" spans="1:21" ht="19.5" customHeight="1">
      <c r="A11624" s="545">
        <v>106617</v>
      </c>
      <c r="B11624" s="545" t="s">
        <v>9333</v>
      </c>
      <c r="C11624" s="545" t="s">
        <v>216</v>
      </c>
      <c r="D11624" s="546"/>
      <c r="E11624" s="171" t="str">
        <f t="shared" si="181"/>
        <v>1900</v>
      </c>
      <c r="F11624" s="547">
        <v>0</v>
      </c>
      <c r="G11624" s="548">
        <v>0</v>
      </c>
      <c r="H11624" s="547">
        <v>0</v>
      </c>
      <c r="I11624" s="545" t="s">
        <v>12707</v>
      </c>
      <c r="J11624" s="545"/>
      <c r="K11624" s="545" t="s">
        <v>20130</v>
      </c>
      <c r="L11624" s="545" t="s">
        <v>13413</v>
      </c>
      <c r="M11624" s="548" t="s">
        <v>13758</v>
      </c>
      <c r="N11624" s="545" t="s">
        <v>13413</v>
      </c>
      <c r="O11624" s="545" t="s">
        <v>13413</v>
      </c>
      <c r="P11624" s="549">
        <v>9301</v>
      </c>
      <c r="Q11624" s="549">
        <v>1</v>
      </c>
      <c r="R11624" s="549">
        <v>40</v>
      </c>
      <c r="S11624" s="548"/>
      <c r="T11624" s="548"/>
      <c r="U11624" s="99"/>
    </row>
    <row r="11625" spans="1:21" ht="19.5" customHeight="1">
      <c r="A11625" s="545">
        <v>106618</v>
      </c>
      <c r="B11625" s="545" t="s">
        <v>9332</v>
      </c>
      <c r="C11625" s="545" t="s">
        <v>216</v>
      </c>
      <c r="D11625" s="546"/>
      <c r="E11625" s="171" t="str">
        <f t="shared" si="181"/>
        <v>1900</v>
      </c>
      <c r="F11625" s="547">
        <v>0</v>
      </c>
      <c r="G11625" s="548">
        <v>0</v>
      </c>
      <c r="H11625" s="547">
        <v>0</v>
      </c>
      <c r="I11625" s="545" t="s">
        <v>12707</v>
      </c>
      <c r="J11625" s="545"/>
      <c r="K11625" s="545" t="s">
        <v>20131</v>
      </c>
      <c r="L11625" s="545" t="s">
        <v>13413</v>
      </c>
      <c r="M11625" s="548" t="s">
        <v>13758</v>
      </c>
      <c r="N11625" s="545" t="s">
        <v>13413</v>
      </c>
      <c r="O11625" s="545" t="s">
        <v>13413</v>
      </c>
      <c r="P11625" s="549">
        <v>9302</v>
      </c>
      <c r="Q11625" s="549">
        <v>1</v>
      </c>
      <c r="R11625" s="549">
        <v>40</v>
      </c>
      <c r="S11625" s="548"/>
      <c r="T11625" s="548"/>
      <c r="U11625" s="99"/>
    </row>
    <row r="11626" spans="1:21" ht="19.5" customHeight="1">
      <c r="A11626" s="545">
        <v>106619</v>
      </c>
      <c r="B11626" s="545" t="s">
        <v>9331</v>
      </c>
      <c r="C11626" s="545" t="s">
        <v>216</v>
      </c>
      <c r="D11626" s="546"/>
      <c r="E11626" s="171" t="str">
        <f t="shared" si="181"/>
        <v>1900</v>
      </c>
      <c r="F11626" s="547">
        <v>0</v>
      </c>
      <c r="G11626" s="548">
        <v>0</v>
      </c>
      <c r="H11626" s="547">
        <v>0</v>
      </c>
      <c r="I11626" s="545" t="s">
        <v>12707</v>
      </c>
      <c r="J11626" s="545"/>
      <c r="K11626" s="545" t="s">
        <v>20132</v>
      </c>
      <c r="L11626" s="545" t="s">
        <v>13413</v>
      </c>
      <c r="M11626" s="548" t="s">
        <v>13758</v>
      </c>
      <c r="N11626" s="545" t="s">
        <v>13413</v>
      </c>
      <c r="O11626" s="545" t="s">
        <v>13413</v>
      </c>
      <c r="P11626" s="549">
        <v>9303</v>
      </c>
      <c r="Q11626" s="549">
        <v>1</v>
      </c>
      <c r="R11626" s="549">
        <v>40</v>
      </c>
      <c r="S11626" s="548"/>
      <c r="T11626" s="548"/>
      <c r="U11626" s="99"/>
    </row>
    <row r="11627" spans="1:21" ht="19.5" customHeight="1">
      <c r="A11627" s="545">
        <v>106620</v>
      </c>
      <c r="B11627" s="545" t="s">
        <v>9330</v>
      </c>
      <c r="C11627" s="545" t="s">
        <v>216</v>
      </c>
      <c r="D11627" s="546"/>
      <c r="E11627" s="171" t="str">
        <f t="shared" si="181"/>
        <v>1900</v>
      </c>
      <c r="F11627" s="547">
        <v>0</v>
      </c>
      <c r="G11627" s="548">
        <v>0</v>
      </c>
      <c r="H11627" s="547">
        <v>0</v>
      </c>
      <c r="I11627" s="545" t="s">
        <v>12758</v>
      </c>
      <c r="J11627" s="545"/>
      <c r="K11627" s="545" t="s">
        <v>20133</v>
      </c>
      <c r="L11627" s="545" t="s">
        <v>13413</v>
      </c>
      <c r="M11627" s="548" t="s">
        <v>13758</v>
      </c>
      <c r="N11627" s="545" t="s">
        <v>13413</v>
      </c>
      <c r="O11627" s="545" t="s">
        <v>13413</v>
      </c>
      <c r="P11627" s="549">
        <v>9304</v>
      </c>
      <c r="Q11627" s="549">
        <v>1</v>
      </c>
      <c r="R11627" s="549">
        <v>164</v>
      </c>
      <c r="S11627" s="548"/>
      <c r="T11627" s="548"/>
      <c r="U11627" s="99"/>
    </row>
    <row r="11628" spans="1:21" ht="19.5" customHeight="1">
      <c r="A11628" s="545">
        <v>106621</v>
      </c>
      <c r="B11628" s="545" t="s">
        <v>6136</v>
      </c>
      <c r="C11628" s="545" t="s">
        <v>216</v>
      </c>
      <c r="D11628" s="546">
        <v>46066</v>
      </c>
      <c r="E11628" s="171" t="str">
        <f t="shared" si="181"/>
        <v>2026</v>
      </c>
      <c r="F11628" s="547">
        <v>2860006</v>
      </c>
      <c r="G11628" s="548">
        <v>0.19</v>
      </c>
      <c r="H11628" s="547">
        <v>2403366.39</v>
      </c>
      <c r="I11628" s="545" t="s">
        <v>12637</v>
      </c>
      <c r="J11628" s="545" t="s">
        <v>13298</v>
      </c>
      <c r="K11628" s="545" t="s">
        <v>20134</v>
      </c>
      <c r="L11628" s="545" t="s">
        <v>13413</v>
      </c>
      <c r="M11628" s="548" t="s">
        <v>13758</v>
      </c>
      <c r="N11628" s="545" t="s">
        <v>13413</v>
      </c>
      <c r="O11628" s="545" t="s">
        <v>13413</v>
      </c>
      <c r="P11628" s="549">
        <v>9305</v>
      </c>
      <c r="Q11628" s="549">
        <v>1</v>
      </c>
      <c r="R11628" s="549">
        <v>13</v>
      </c>
      <c r="S11628" s="548">
        <v>1012</v>
      </c>
      <c r="T11628" s="548"/>
      <c r="U11628" s="99"/>
    </row>
    <row r="11629" spans="1:21" ht="19.5" customHeight="1">
      <c r="A11629" s="545">
        <v>106622</v>
      </c>
      <c r="B11629" s="545" t="s">
        <v>2216</v>
      </c>
      <c r="C11629" s="545" t="s">
        <v>216</v>
      </c>
      <c r="D11629" s="546"/>
      <c r="E11629" s="171" t="str">
        <f t="shared" si="181"/>
        <v>1900</v>
      </c>
      <c r="F11629" s="547">
        <v>0</v>
      </c>
      <c r="G11629" s="548">
        <v>0</v>
      </c>
      <c r="H11629" s="547">
        <v>0</v>
      </c>
      <c r="I11629" s="545" t="s">
        <v>12699</v>
      </c>
      <c r="J11629" s="545"/>
      <c r="K11629" s="545" t="s">
        <v>13413</v>
      </c>
      <c r="L11629" s="545" t="s">
        <v>13413</v>
      </c>
      <c r="M11629" s="548" t="s">
        <v>13758</v>
      </c>
      <c r="N11629" s="545" t="s">
        <v>13413</v>
      </c>
      <c r="O11629" s="545" t="s">
        <v>13413</v>
      </c>
      <c r="P11629" s="549">
        <v>9306</v>
      </c>
      <c r="Q11629" s="549">
        <v>1</v>
      </c>
      <c r="R11629" s="549">
        <v>130</v>
      </c>
      <c r="S11629" s="548"/>
      <c r="T11629" s="548"/>
      <c r="U11629" s="99"/>
    </row>
    <row r="11630" spans="1:21" ht="19.5" customHeight="1">
      <c r="A11630" s="545">
        <v>106623</v>
      </c>
      <c r="B11630" s="545" t="s">
        <v>3493</v>
      </c>
      <c r="C11630" s="545" t="s">
        <v>216</v>
      </c>
      <c r="D11630" s="546">
        <v>46063</v>
      </c>
      <c r="E11630" s="171" t="str">
        <f t="shared" si="181"/>
        <v>2026</v>
      </c>
      <c r="F11630" s="547">
        <v>21396839.989999998</v>
      </c>
      <c r="G11630" s="548">
        <v>0.19</v>
      </c>
      <c r="H11630" s="547">
        <v>17980537.809999999</v>
      </c>
      <c r="I11630" s="545" t="s">
        <v>12758</v>
      </c>
      <c r="J11630" s="545" t="s">
        <v>13296</v>
      </c>
      <c r="K11630" s="545" t="s">
        <v>20135</v>
      </c>
      <c r="L11630" s="545" t="s">
        <v>13413</v>
      </c>
      <c r="M11630" s="548" t="s">
        <v>13758</v>
      </c>
      <c r="N11630" s="545" t="s">
        <v>13413</v>
      </c>
      <c r="O11630" s="545" t="s">
        <v>13413</v>
      </c>
      <c r="P11630" s="549">
        <v>9307</v>
      </c>
      <c r="Q11630" s="549">
        <v>1</v>
      </c>
      <c r="R11630" s="549">
        <v>164</v>
      </c>
      <c r="S11630" s="548">
        <v>2218</v>
      </c>
      <c r="T11630" s="548"/>
      <c r="U11630" s="99"/>
    </row>
    <row r="11631" spans="1:21" ht="19.5" customHeight="1">
      <c r="A11631" s="545">
        <v>106624</v>
      </c>
      <c r="B11631" s="545" t="s">
        <v>8141</v>
      </c>
      <c r="C11631" s="545" t="s">
        <v>216</v>
      </c>
      <c r="D11631" s="546">
        <v>46078</v>
      </c>
      <c r="E11631" s="171" t="str">
        <f t="shared" si="181"/>
        <v>2026</v>
      </c>
      <c r="F11631" s="547">
        <v>22324413</v>
      </c>
      <c r="G11631" s="548">
        <v>0.19</v>
      </c>
      <c r="H11631" s="547">
        <v>18760010.920000002</v>
      </c>
      <c r="I11631" s="545" t="s">
        <v>12758</v>
      </c>
      <c r="J11631" s="545" t="s">
        <v>13296</v>
      </c>
      <c r="K11631" s="545" t="s">
        <v>20136</v>
      </c>
      <c r="L11631" s="545" t="s">
        <v>13413</v>
      </c>
      <c r="M11631" s="548" t="s">
        <v>13758</v>
      </c>
      <c r="N11631" s="545" t="s">
        <v>13413</v>
      </c>
      <c r="O11631" s="545" t="s">
        <v>13413</v>
      </c>
      <c r="P11631" s="549">
        <v>9308</v>
      </c>
      <c r="Q11631" s="549">
        <v>1</v>
      </c>
      <c r="R11631" s="549">
        <v>164</v>
      </c>
      <c r="S11631" s="548">
        <v>2218</v>
      </c>
      <c r="T11631" s="548"/>
      <c r="U11631" s="99"/>
    </row>
    <row r="11632" spans="1:21" ht="19.5" customHeight="1">
      <c r="A11632" s="545">
        <v>106625</v>
      </c>
      <c r="B11632" s="545" t="s">
        <v>2217</v>
      </c>
      <c r="C11632" s="545" t="s">
        <v>216</v>
      </c>
      <c r="D11632" s="546"/>
      <c r="E11632" s="171" t="str">
        <f t="shared" si="181"/>
        <v>1900</v>
      </c>
      <c r="F11632" s="547">
        <v>0</v>
      </c>
      <c r="G11632" s="548">
        <v>0</v>
      </c>
      <c r="H11632" s="547">
        <v>0</v>
      </c>
      <c r="I11632" s="545" t="s">
        <v>12699</v>
      </c>
      <c r="J11632" s="545"/>
      <c r="K11632" s="545" t="s">
        <v>13413</v>
      </c>
      <c r="L11632" s="545" t="s">
        <v>13413</v>
      </c>
      <c r="M11632" s="548" t="s">
        <v>13758</v>
      </c>
      <c r="N11632" s="545" t="s">
        <v>13413</v>
      </c>
      <c r="O11632" s="545" t="s">
        <v>13413</v>
      </c>
      <c r="P11632" s="549">
        <v>9309</v>
      </c>
      <c r="Q11632" s="549">
        <v>1</v>
      </c>
      <c r="R11632" s="549">
        <v>130</v>
      </c>
      <c r="S11632" s="548"/>
      <c r="T11632" s="548"/>
      <c r="U11632" s="99"/>
    </row>
    <row r="11633" spans="1:21" ht="19.5" customHeight="1">
      <c r="A11633" s="545">
        <v>106626</v>
      </c>
      <c r="B11633" s="545" t="s">
        <v>9329</v>
      </c>
      <c r="C11633" s="545" t="s">
        <v>216</v>
      </c>
      <c r="D11633" s="546">
        <v>44591</v>
      </c>
      <c r="E11633" s="171" t="str">
        <f t="shared" si="181"/>
        <v>2022</v>
      </c>
      <c r="F11633" s="547">
        <v>224664</v>
      </c>
      <c r="G11633" s="548">
        <v>0.19</v>
      </c>
      <c r="H11633" s="547">
        <v>188793.28</v>
      </c>
      <c r="I11633" s="545" t="s">
        <v>12758</v>
      </c>
      <c r="J11633" s="545" t="s">
        <v>13297</v>
      </c>
      <c r="K11633" s="545" t="s">
        <v>20137</v>
      </c>
      <c r="L11633" s="545" t="s">
        <v>13413</v>
      </c>
      <c r="M11633" s="548" t="s">
        <v>13758</v>
      </c>
      <c r="N11633" s="545" t="s">
        <v>13413</v>
      </c>
      <c r="O11633" s="545" t="s">
        <v>13413</v>
      </c>
      <c r="P11633" s="549">
        <v>9310</v>
      </c>
      <c r="Q11633" s="549">
        <v>1</v>
      </c>
      <c r="R11633" s="549">
        <v>164</v>
      </c>
      <c r="S11633" s="548">
        <v>2257</v>
      </c>
      <c r="T11633" s="548"/>
      <c r="U11633" s="99"/>
    </row>
    <row r="11634" spans="1:21" ht="19.5" customHeight="1">
      <c r="A11634" s="545">
        <v>106627</v>
      </c>
      <c r="B11634" s="545" t="s">
        <v>3350</v>
      </c>
      <c r="C11634" s="545" t="s">
        <v>216</v>
      </c>
      <c r="D11634" s="546"/>
      <c r="E11634" s="171" t="str">
        <f t="shared" si="181"/>
        <v>1900</v>
      </c>
      <c r="F11634" s="547">
        <v>0</v>
      </c>
      <c r="G11634" s="548">
        <v>0</v>
      </c>
      <c r="H11634" s="547">
        <v>0</v>
      </c>
      <c r="I11634" s="545" t="s">
        <v>12670</v>
      </c>
      <c r="J11634" s="545"/>
      <c r="K11634" s="545" t="s">
        <v>13413</v>
      </c>
      <c r="L11634" s="545" t="s">
        <v>13413</v>
      </c>
      <c r="M11634" s="548" t="s">
        <v>13758</v>
      </c>
      <c r="N11634" s="545" t="s">
        <v>13413</v>
      </c>
      <c r="O11634" s="545" t="s">
        <v>13413</v>
      </c>
      <c r="P11634" s="549">
        <v>9311</v>
      </c>
      <c r="Q11634" s="549">
        <v>1</v>
      </c>
      <c r="R11634" s="549">
        <v>24</v>
      </c>
      <c r="S11634" s="548"/>
      <c r="T11634" s="548"/>
      <c r="U11634" s="99"/>
    </row>
    <row r="11635" spans="1:21" ht="19.5" customHeight="1">
      <c r="A11635" s="545">
        <v>106628</v>
      </c>
      <c r="B11635" s="545" t="s">
        <v>3368</v>
      </c>
      <c r="C11635" s="545" t="s">
        <v>216</v>
      </c>
      <c r="D11635" s="546"/>
      <c r="E11635" s="171" t="str">
        <f t="shared" si="181"/>
        <v>1900</v>
      </c>
      <c r="F11635" s="547">
        <v>0</v>
      </c>
      <c r="G11635" s="548">
        <v>0</v>
      </c>
      <c r="H11635" s="547">
        <v>0</v>
      </c>
      <c r="I11635" s="545" t="s">
        <v>12670</v>
      </c>
      <c r="J11635" s="545"/>
      <c r="K11635" s="545" t="s">
        <v>13413</v>
      </c>
      <c r="L11635" s="545" t="s">
        <v>13413</v>
      </c>
      <c r="M11635" s="548" t="s">
        <v>13758</v>
      </c>
      <c r="N11635" s="545" t="s">
        <v>13413</v>
      </c>
      <c r="O11635" s="545" t="s">
        <v>13413</v>
      </c>
      <c r="P11635" s="549">
        <v>9312</v>
      </c>
      <c r="Q11635" s="549">
        <v>1</v>
      </c>
      <c r="R11635" s="549">
        <v>24</v>
      </c>
      <c r="S11635" s="548"/>
      <c r="T11635" s="548"/>
      <c r="U11635" s="99"/>
    </row>
    <row r="11636" spans="1:21" ht="19.5" customHeight="1">
      <c r="A11636" s="545">
        <v>106629</v>
      </c>
      <c r="B11636" s="545" t="s">
        <v>9328</v>
      </c>
      <c r="C11636" s="545" t="s">
        <v>216</v>
      </c>
      <c r="D11636" s="546">
        <v>46084</v>
      </c>
      <c r="E11636" s="171" t="str">
        <f t="shared" si="181"/>
        <v>2026</v>
      </c>
      <c r="F11636" s="547">
        <v>77450</v>
      </c>
      <c r="G11636" s="548">
        <v>0.19</v>
      </c>
      <c r="H11636" s="547">
        <v>65084.03</v>
      </c>
      <c r="I11636" s="545" t="s">
        <v>12670</v>
      </c>
      <c r="J11636" s="545" t="s">
        <v>13330</v>
      </c>
      <c r="K11636" s="545" t="s">
        <v>13413</v>
      </c>
      <c r="L11636" s="545" t="s">
        <v>13413</v>
      </c>
      <c r="M11636" s="548" t="s">
        <v>13758</v>
      </c>
      <c r="N11636" s="545" t="s">
        <v>13413</v>
      </c>
      <c r="O11636" s="545" t="s">
        <v>13413</v>
      </c>
      <c r="P11636" s="549">
        <v>9313</v>
      </c>
      <c r="Q11636" s="549">
        <v>1</v>
      </c>
      <c r="R11636" s="549">
        <v>24</v>
      </c>
      <c r="S11636" s="548">
        <v>2233</v>
      </c>
      <c r="T11636" s="548"/>
      <c r="U11636" s="99"/>
    </row>
    <row r="11637" spans="1:21" ht="19.5" customHeight="1">
      <c r="A11637" s="545">
        <v>106630</v>
      </c>
      <c r="B11637" s="545" t="s">
        <v>9327</v>
      </c>
      <c r="C11637" s="545" t="s">
        <v>221</v>
      </c>
      <c r="D11637" s="546"/>
      <c r="E11637" s="171" t="str">
        <f t="shared" si="181"/>
        <v>1900</v>
      </c>
      <c r="F11637" s="547">
        <v>0</v>
      </c>
      <c r="G11637" s="548">
        <v>0</v>
      </c>
      <c r="H11637" s="547">
        <v>0</v>
      </c>
      <c r="I11637" s="545" t="s">
        <v>12992</v>
      </c>
      <c r="J11637" s="545"/>
      <c r="K11637" s="545" t="s">
        <v>20138</v>
      </c>
      <c r="L11637" s="545" t="s">
        <v>13413</v>
      </c>
      <c r="M11637" s="548" t="s">
        <v>13758</v>
      </c>
      <c r="N11637" s="545" t="s">
        <v>13413</v>
      </c>
      <c r="O11637" s="545" t="s">
        <v>13413</v>
      </c>
      <c r="P11637" s="549">
        <v>9314</v>
      </c>
      <c r="Q11637" s="549">
        <v>1</v>
      </c>
      <c r="R11637" s="549">
        <v>162</v>
      </c>
      <c r="S11637" s="548"/>
      <c r="T11637" s="548"/>
      <c r="U11637" s="99"/>
    </row>
    <row r="11638" spans="1:21" ht="19.5" customHeight="1">
      <c r="A11638" s="545">
        <v>106631</v>
      </c>
      <c r="B11638" s="545" t="s">
        <v>3352</v>
      </c>
      <c r="C11638" s="545" t="s">
        <v>216</v>
      </c>
      <c r="D11638" s="546"/>
      <c r="E11638" s="171" t="str">
        <f t="shared" si="181"/>
        <v>1900</v>
      </c>
      <c r="F11638" s="547">
        <v>0</v>
      </c>
      <c r="G11638" s="548">
        <v>0</v>
      </c>
      <c r="H11638" s="547">
        <v>0</v>
      </c>
      <c r="I11638" s="545" t="s">
        <v>12670</v>
      </c>
      <c r="J11638" s="545"/>
      <c r="K11638" s="545" t="s">
        <v>13413</v>
      </c>
      <c r="L11638" s="545" t="s">
        <v>13413</v>
      </c>
      <c r="M11638" s="548" t="s">
        <v>13758</v>
      </c>
      <c r="N11638" s="545" t="s">
        <v>13413</v>
      </c>
      <c r="O11638" s="545" t="s">
        <v>13413</v>
      </c>
      <c r="P11638" s="549">
        <v>9315</v>
      </c>
      <c r="Q11638" s="549">
        <v>1</v>
      </c>
      <c r="R11638" s="549">
        <v>24</v>
      </c>
      <c r="S11638" s="548"/>
      <c r="T11638" s="548"/>
      <c r="U11638" s="99"/>
    </row>
    <row r="11639" spans="1:21" ht="19.5" customHeight="1">
      <c r="A11639" s="545">
        <v>106632</v>
      </c>
      <c r="B11639" s="545" t="s">
        <v>7294</v>
      </c>
      <c r="C11639" s="545" t="s">
        <v>5217</v>
      </c>
      <c r="D11639" s="546">
        <v>46056</v>
      </c>
      <c r="E11639" s="171" t="str">
        <f t="shared" si="181"/>
        <v>2026</v>
      </c>
      <c r="F11639" s="547">
        <v>140576</v>
      </c>
      <c r="G11639" s="548">
        <v>0</v>
      </c>
      <c r="H11639" s="547">
        <v>140576</v>
      </c>
      <c r="I11639" s="545" t="s">
        <v>12653</v>
      </c>
      <c r="J11639" s="545" t="s">
        <v>13299</v>
      </c>
      <c r="K11639" s="545" t="s">
        <v>20139</v>
      </c>
      <c r="L11639" s="545" t="s">
        <v>13413</v>
      </c>
      <c r="M11639" s="548" t="s">
        <v>13813</v>
      </c>
      <c r="N11639" s="545" t="s">
        <v>13413</v>
      </c>
      <c r="O11639" s="545" t="s">
        <v>13413</v>
      </c>
      <c r="P11639" s="549">
        <v>9316</v>
      </c>
      <c r="Q11639" s="549">
        <v>3</v>
      </c>
      <c r="R11639" s="549">
        <v>160</v>
      </c>
      <c r="S11639" s="548">
        <v>443</v>
      </c>
      <c r="T11639" s="548"/>
      <c r="U11639" s="99"/>
    </row>
    <row r="11640" spans="1:21" ht="19.5" customHeight="1">
      <c r="A11640" s="545">
        <v>106633</v>
      </c>
      <c r="B11640" s="545" t="s">
        <v>7293</v>
      </c>
      <c r="C11640" s="545" t="s">
        <v>5217</v>
      </c>
      <c r="D11640" s="546">
        <v>46056</v>
      </c>
      <c r="E11640" s="171" t="str">
        <f t="shared" si="181"/>
        <v>2026</v>
      </c>
      <c r="F11640" s="547">
        <v>236198</v>
      </c>
      <c r="G11640" s="548">
        <v>0</v>
      </c>
      <c r="H11640" s="547">
        <v>236198</v>
      </c>
      <c r="I11640" s="545" t="s">
        <v>12653</v>
      </c>
      <c r="J11640" s="545" t="s">
        <v>13299</v>
      </c>
      <c r="K11640" s="545" t="s">
        <v>20140</v>
      </c>
      <c r="L11640" s="545" t="s">
        <v>13413</v>
      </c>
      <c r="M11640" s="548" t="s">
        <v>13813</v>
      </c>
      <c r="N11640" s="545" t="s">
        <v>13413</v>
      </c>
      <c r="O11640" s="545" t="s">
        <v>13413</v>
      </c>
      <c r="P11640" s="549">
        <v>9317</v>
      </c>
      <c r="Q11640" s="549">
        <v>3</v>
      </c>
      <c r="R11640" s="549">
        <v>160</v>
      </c>
      <c r="S11640" s="548">
        <v>443</v>
      </c>
      <c r="T11640" s="548"/>
      <c r="U11640" s="99"/>
    </row>
    <row r="11641" spans="1:21" ht="19.5" customHeight="1">
      <c r="A11641" s="545">
        <v>106634</v>
      </c>
      <c r="B11641" s="545" t="s">
        <v>3274</v>
      </c>
      <c r="C11641" s="545" t="s">
        <v>5217</v>
      </c>
      <c r="D11641" s="546">
        <v>45329</v>
      </c>
      <c r="E11641" s="171" t="str">
        <f t="shared" si="181"/>
        <v>2024</v>
      </c>
      <c r="F11641" s="547">
        <v>80009</v>
      </c>
      <c r="G11641" s="548">
        <v>0</v>
      </c>
      <c r="H11641" s="547">
        <v>80009</v>
      </c>
      <c r="I11641" s="545" t="s">
        <v>12653</v>
      </c>
      <c r="J11641" s="545" t="s">
        <v>13299</v>
      </c>
      <c r="K11641" s="545" t="s">
        <v>20141</v>
      </c>
      <c r="L11641" s="545" t="s">
        <v>13413</v>
      </c>
      <c r="M11641" s="548" t="s">
        <v>13813</v>
      </c>
      <c r="N11641" s="545" t="s">
        <v>13413</v>
      </c>
      <c r="O11641" s="545" t="s">
        <v>13413</v>
      </c>
      <c r="P11641" s="549">
        <v>9318</v>
      </c>
      <c r="Q11641" s="549">
        <v>3</v>
      </c>
      <c r="R11641" s="549">
        <v>160</v>
      </c>
      <c r="S11641" s="548">
        <v>443</v>
      </c>
      <c r="T11641" s="548"/>
      <c r="U11641" s="99"/>
    </row>
    <row r="11642" spans="1:21" ht="19.5" customHeight="1">
      <c r="A11642" s="545">
        <v>106635</v>
      </c>
      <c r="B11642" s="545" t="s">
        <v>3291</v>
      </c>
      <c r="C11642" s="545" t="s">
        <v>5217</v>
      </c>
      <c r="D11642" s="546">
        <v>45329</v>
      </c>
      <c r="E11642" s="171" t="str">
        <f t="shared" si="181"/>
        <v>2024</v>
      </c>
      <c r="F11642" s="547">
        <v>136400</v>
      </c>
      <c r="G11642" s="548">
        <v>0</v>
      </c>
      <c r="H11642" s="547">
        <v>136400</v>
      </c>
      <c r="I11642" s="545" t="s">
        <v>12653</v>
      </c>
      <c r="J11642" s="545" t="s">
        <v>13299</v>
      </c>
      <c r="K11642" s="545" t="s">
        <v>20142</v>
      </c>
      <c r="L11642" s="545" t="s">
        <v>13413</v>
      </c>
      <c r="M11642" s="548" t="s">
        <v>13813</v>
      </c>
      <c r="N11642" s="545" t="s">
        <v>13413</v>
      </c>
      <c r="O11642" s="545" t="s">
        <v>13413</v>
      </c>
      <c r="P11642" s="549">
        <v>9319</v>
      </c>
      <c r="Q11642" s="549">
        <v>3</v>
      </c>
      <c r="R11642" s="549">
        <v>160</v>
      </c>
      <c r="S11642" s="548">
        <v>443</v>
      </c>
      <c r="T11642" s="548"/>
      <c r="U11642" s="99"/>
    </row>
    <row r="11643" spans="1:21" ht="19.5" customHeight="1">
      <c r="A11643" s="545">
        <v>106636</v>
      </c>
      <c r="B11643" s="545" t="s">
        <v>2793</v>
      </c>
      <c r="C11643" s="545" t="s">
        <v>221</v>
      </c>
      <c r="D11643" s="546"/>
      <c r="E11643" s="171" t="str">
        <f t="shared" si="181"/>
        <v>1900</v>
      </c>
      <c r="F11643" s="547">
        <v>0</v>
      </c>
      <c r="G11643" s="548">
        <v>0</v>
      </c>
      <c r="H11643" s="547">
        <v>0</v>
      </c>
      <c r="I11643" s="545" t="s">
        <v>12723</v>
      </c>
      <c r="J11643" s="545"/>
      <c r="K11643" s="545" t="s">
        <v>13413</v>
      </c>
      <c r="L11643" s="545" t="s">
        <v>13413</v>
      </c>
      <c r="M11643" s="548" t="s">
        <v>13758</v>
      </c>
      <c r="N11643" s="545" t="s">
        <v>13413</v>
      </c>
      <c r="O11643" s="545" t="s">
        <v>13413</v>
      </c>
      <c r="P11643" s="549">
        <v>9320</v>
      </c>
      <c r="Q11643" s="549">
        <v>1</v>
      </c>
      <c r="R11643" s="549">
        <v>16</v>
      </c>
      <c r="S11643" s="548"/>
      <c r="T11643" s="548"/>
      <c r="U11643" s="99"/>
    </row>
    <row r="11644" spans="1:21" ht="19.5" customHeight="1">
      <c r="A11644" s="545">
        <v>106637</v>
      </c>
      <c r="B11644" s="545" t="s">
        <v>8150</v>
      </c>
      <c r="C11644" s="545" t="s">
        <v>216</v>
      </c>
      <c r="D11644" s="546">
        <v>46052</v>
      </c>
      <c r="E11644" s="171" t="str">
        <f t="shared" si="181"/>
        <v>2026</v>
      </c>
      <c r="F11644" s="547">
        <v>5051788</v>
      </c>
      <c r="G11644" s="548">
        <v>0.19</v>
      </c>
      <c r="H11644" s="547">
        <v>4245200</v>
      </c>
      <c r="I11644" s="545" t="s">
        <v>12741</v>
      </c>
      <c r="J11644" s="545" t="s">
        <v>13307</v>
      </c>
      <c r="K11644" s="545" t="s">
        <v>22878</v>
      </c>
      <c r="L11644" s="545" t="s">
        <v>13413</v>
      </c>
      <c r="M11644" s="548" t="s">
        <v>13843</v>
      </c>
      <c r="N11644" s="545" t="s">
        <v>13413</v>
      </c>
      <c r="O11644" s="545" t="s">
        <v>13413</v>
      </c>
      <c r="P11644" s="549">
        <v>9321</v>
      </c>
      <c r="Q11644" s="549">
        <v>5</v>
      </c>
      <c r="R11644" s="549">
        <v>37</v>
      </c>
      <c r="S11644" s="548">
        <v>2228</v>
      </c>
      <c r="T11644" s="548"/>
      <c r="U11644" s="99"/>
    </row>
    <row r="11645" spans="1:21" ht="19.5" customHeight="1">
      <c r="A11645" s="545">
        <v>106638</v>
      </c>
      <c r="B11645" s="545" t="s">
        <v>6433</v>
      </c>
      <c r="C11645" s="545" t="s">
        <v>216</v>
      </c>
      <c r="D11645" s="546">
        <v>44585</v>
      </c>
      <c r="E11645" s="171" t="str">
        <f t="shared" si="181"/>
        <v>2022</v>
      </c>
      <c r="F11645" s="547">
        <v>3142195</v>
      </c>
      <c r="G11645" s="548">
        <v>0.19</v>
      </c>
      <c r="H11645" s="547">
        <v>2640500</v>
      </c>
      <c r="I11645" s="545" t="s">
        <v>12741</v>
      </c>
      <c r="J11645" s="545" t="s">
        <v>13297</v>
      </c>
      <c r="K11645" s="545" t="s">
        <v>20143</v>
      </c>
      <c r="L11645" s="545" t="s">
        <v>13413</v>
      </c>
      <c r="M11645" s="548" t="s">
        <v>13843</v>
      </c>
      <c r="N11645" s="545" t="s">
        <v>13413</v>
      </c>
      <c r="O11645" s="545" t="s">
        <v>13413</v>
      </c>
      <c r="P11645" s="549">
        <v>9322</v>
      </c>
      <c r="Q11645" s="549">
        <v>5</v>
      </c>
      <c r="R11645" s="549">
        <v>37</v>
      </c>
      <c r="S11645" s="548">
        <v>2257</v>
      </c>
      <c r="T11645" s="548"/>
      <c r="U11645" s="99"/>
    </row>
    <row r="11646" spans="1:21" ht="19.5" customHeight="1">
      <c r="A11646" s="545">
        <v>106639</v>
      </c>
      <c r="B11646" s="545" t="s">
        <v>8173</v>
      </c>
      <c r="C11646" s="545" t="s">
        <v>216</v>
      </c>
      <c r="D11646" s="546">
        <v>46052</v>
      </c>
      <c r="E11646" s="171" t="str">
        <f t="shared" si="181"/>
        <v>2026</v>
      </c>
      <c r="F11646" s="547">
        <v>4764284</v>
      </c>
      <c r="G11646" s="548">
        <v>0.19</v>
      </c>
      <c r="H11646" s="547">
        <v>4003600</v>
      </c>
      <c r="I11646" s="545" t="s">
        <v>12778</v>
      </c>
      <c r="J11646" s="545" t="s">
        <v>13307</v>
      </c>
      <c r="K11646" s="545" t="s">
        <v>20144</v>
      </c>
      <c r="L11646" s="545" t="s">
        <v>13413</v>
      </c>
      <c r="M11646" s="548" t="s">
        <v>13843</v>
      </c>
      <c r="N11646" s="545" t="s">
        <v>13413</v>
      </c>
      <c r="O11646" s="545" t="s">
        <v>13413</v>
      </c>
      <c r="P11646" s="549">
        <v>9323</v>
      </c>
      <c r="Q11646" s="549">
        <v>5</v>
      </c>
      <c r="R11646" s="549">
        <v>173</v>
      </c>
      <c r="S11646" s="548">
        <v>2228</v>
      </c>
      <c r="T11646" s="548"/>
      <c r="U11646" s="99"/>
    </row>
    <row r="11647" spans="1:21" ht="19.5" customHeight="1">
      <c r="A11647" s="545">
        <v>106640</v>
      </c>
      <c r="B11647" s="545" t="s">
        <v>3620</v>
      </c>
      <c r="C11647" s="545" t="s">
        <v>216</v>
      </c>
      <c r="D11647" s="546"/>
      <c r="E11647" s="171" t="str">
        <f t="shared" si="181"/>
        <v>1900</v>
      </c>
      <c r="F11647" s="547">
        <v>0</v>
      </c>
      <c r="G11647" s="548">
        <v>0</v>
      </c>
      <c r="H11647" s="547">
        <v>0</v>
      </c>
      <c r="I11647" s="545" t="s">
        <v>12758</v>
      </c>
      <c r="J11647" s="545"/>
      <c r="K11647" s="545" t="s">
        <v>13413</v>
      </c>
      <c r="L11647" s="545" t="s">
        <v>13413</v>
      </c>
      <c r="M11647" s="548" t="s">
        <v>13758</v>
      </c>
      <c r="N11647" s="545" t="s">
        <v>13413</v>
      </c>
      <c r="O11647" s="545" t="s">
        <v>13413</v>
      </c>
      <c r="P11647" s="549">
        <v>9324</v>
      </c>
      <c r="Q11647" s="549">
        <v>1</v>
      </c>
      <c r="R11647" s="549">
        <v>164</v>
      </c>
      <c r="S11647" s="548"/>
      <c r="T11647" s="548"/>
      <c r="U11647" s="99"/>
    </row>
    <row r="11648" spans="1:21" ht="19.5" customHeight="1">
      <c r="A11648" s="545">
        <v>106641</v>
      </c>
      <c r="B11648" s="545" t="s">
        <v>8411</v>
      </c>
      <c r="C11648" s="545" t="s">
        <v>221</v>
      </c>
      <c r="D11648" s="546">
        <v>46052</v>
      </c>
      <c r="E11648" s="171" t="str">
        <f t="shared" si="181"/>
        <v>2026</v>
      </c>
      <c r="F11648" s="547">
        <v>235334</v>
      </c>
      <c r="G11648" s="548">
        <v>0.19</v>
      </c>
      <c r="H11648" s="547">
        <v>197759.66</v>
      </c>
      <c r="I11648" s="545" t="s">
        <v>12684</v>
      </c>
      <c r="J11648" s="545" t="s">
        <v>13307</v>
      </c>
      <c r="K11648" s="545" t="s">
        <v>20138</v>
      </c>
      <c r="L11648" s="545" t="s">
        <v>13413</v>
      </c>
      <c r="M11648" s="548" t="s">
        <v>13758</v>
      </c>
      <c r="N11648" s="545" t="s">
        <v>13413</v>
      </c>
      <c r="O11648" s="545" t="s">
        <v>13413</v>
      </c>
      <c r="P11648" s="549">
        <v>9325</v>
      </c>
      <c r="Q11648" s="549">
        <v>1</v>
      </c>
      <c r="R11648" s="549">
        <v>95</v>
      </c>
      <c r="S11648" s="548">
        <v>2228</v>
      </c>
      <c r="T11648" s="548"/>
      <c r="U11648" s="99"/>
    </row>
    <row r="11649" spans="1:21" ht="19.5" customHeight="1">
      <c r="A11649" s="545">
        <v>106642</v>
      </c>
      <c r="B11649" s="545" t="s">
        <v>6135</v>
      </c>
      <c r="C11649" s="545" t="s">
        <v>221</v>
      </c>
      <c r="D11649" s="546">
        <v>46062</v>
      </c>
      <c r="E11649" s="171" t="str">
        <f t="shared" si="181"/>
        <v>2026</v>
      </c>
      <c r="F11649" s="547">
        <v>313538</v>
      </c>
      <c r="G11649" s="548">
        <v>0.19</v>
      </c>
      <c r="H11649" s="547">
        <v>263477.31</v>
      </c>
      <c r="I11649" s="545" t="s">
        <v>12684</v>
      </c>
      <c r="J11649" s="545" t="s">
        <v>13302</v>
      </c>
      <c r="K11649" s="545" t="s">
        <v>20138</v>
      </c>
      <c r="L11649" s="545" t="s">
        <v>13413</v>
      </c>
      <c r="M11649" s="548" t="s">
        <v>13758</v>
      </c>
      <c r="N11649" s="545" t="s">
        <v>13413</v>
      </c>
      <c r="O11649" s="545" t="s">
        <v>13413</v>
      </c>
      <c r="P11649" s="549">
        <v>9326</v>
      </c>
      <c r="Q11649" s="549">
        <v>1</v>
      </c>
      <c r="R11649" s="549">
        <v>95</v>
      </c>
      <c r="S11649" s="548">
        <v>2219</v>
      </c>
      <c r="T11649" s="548"/>
      <c r="U11649" s="99"/>
    </row>
    <row r="11650" spans="1:21" ht="19.5" customHeight="1">
      <c r="A11650" s="545">
        <v>106643</v>
      </c>
      <c r="B11650" s="545" t="s">
        <v>8410</v>
      </c>
      <c r="C11650" s="545" t="s">
        <v>221</v>
      </c>
      <c r="D11650" s="546">
        <v>46052</v>
      </c>
      <c r="E11650" s="171" t="str">
        <f t="shared" si="181"/>
        <v>2026</v>
      </c>
      <c r="F11650" s="547">
        <v>315128</v>
      </c>
      <c r="G11650" s="548">
        <v>0.19</v>
      </c>
      <c r="H11650" s="547">
        <v>264813.45</v>
      </c>
      <c r="I11650" s="545" t="s">
        <v>12684</v>
      </c>
      <c r="J11650" s="545" t="s">
        <v>13307</v>
      </c>
      <c r="K11650" s="545" t="s">
        <v>20145</v>
      </c>
      <c r="L11650" s="545" t="s">
        <v>13413</v>
      </c>
      <c r="M11650" s="548" t="s">
        <v>13758</v>
      </c>
      <c r="N11650" s="545" t="s">
        <v>13413</v>
      </c>
      <c r="O11650" s="545" t="s">
        <v>13413</v>
      </c>
      <c r="P11650" s="549">
        <v>9327</v>
      </c>
      <c r="Q11650" s="549">
        <v>1</v>
      </c>
      <c r="R11650" s="549">
        <v>95</v>
      </c>
      <c r="S11650" s="548">
        <v>2228</v>
      </c>
      <c r="T11650" s="548"/>
      <c r="U11650" s="99"/>
    </row>
    <row r="11651" spans="1:21" ht="19.5" customHeight="1">
      <c r="A11651" s="545">
        <v>106644</v>
      </c>
      <c r="B11651" s="545" t="s">
        <v>8409</v>
      </c>
      <c r="C11651" s="545" t="s">
        <v>221</v>
      </c>
      <c r="D11651" s="546">
        <v>46052</v>
      </c>
      <c r="E11651" s="171" t="str">
        <f t="shared" si="181"/>
        <v>2026</v>
      </c>
      <c r="F11651" s="547">
        <v>355743</v>
      </c>
      <c r="G11651" s="548">
        <v>0.19</v>
      </c>
      <c r="H11651" s="547">
        <v>298943.7</v>
      </c>
      <c r="I11651" s="545" t="s">
        <v>12684</v>
      </c>
      <c r="J11651" s="545" t="s">
        <v>13307</v>
      </c>
      <c r="K11651" s="545" t="s">
        <v>20138</v>
      </c>
      <c r="L11651" s="545" t="s">
        <v>13413</v>
      </c>
      <c r="M11651" s="548" t="s">
        <v>13758</v>
      </c>
      <c r="N11651" s="545" t="s">
        <v>13413</v>
      </c>
      <c r="O11651" s="545" t="s">
        <v>13413</v>
      </c>
      <c r="P11651" s="549">
        <v>9328</v>
      </c>
      <c r="Q11651" s="549">
        <v>1</v>
      </c>
      <c r="R11651" s="549">
        <v>95</v>
      </c>
      <c r="S11651" s="548">
        <v>2228</v>
      </c>
      <c r="T11651" s="548"/>
      <c r="U11651" s="99"/>
    </row>
    <row r="11652" spans="1:21" ht="19.5" customHeight="1">
      <c r="A11652" s="545">
        <v>106645</v>
      </c>
      <c r="B11652" s="545" t="s">
        <v>8408</v>
      </c>
      <c r="C11652" s="545" t="s">
        <v>221</v>
      </c>
      <c r="D11652" s="546">
        <v>46052</v>
      </c>
      <c r="E11652" s="171" t="str">
        <f t="shared" ref="E11652:E11715" si="182">TEXT(D11652,"YYYY")</f>
        <v>2026</v>
      </c>
      <c r="F11652" s="547">
        <v>425878</v>
      </c>
      <c r="G11652" s="548">
        <v>0.19</v>
      </c>
      <c r="H11652" s="547">
        <v>357880.67</v>
      </c>
      <c r="I11652" s="545" t="s">
        <v>12684</v>
      </c>
      <c r="J11652" s="545" t="s">
        <v>13307</v>
      </c>
      <c r="K11652" s="545" t="s">
        <v>20138</v>
      </c>
      <c r="L11652" s="545" t="s">
        <v>13413</v>
      </c>
      <c r="M11652" s="548" t="s">
        <v>13758</v>
      </c>
      <c r="N11652" s="545" t="s">
        <v>13413</v>
      </c>
      <c r="O11652" s="545" t="s">
        <v>13413</v>
      </c>
      <c r="P11652" s="549">
        <v>9329</v>
      </c>
      <c r="Q11652" s="549">
        <v>1</v>
      </c>
      <c r="R11652" s="549">
        <v>95</v>
      </c>
      <c r="S11652" s="548">
        <v>2228</v>
      </c>
      <c r="T11652" s="548"/>
      <c r="U11652" s="99"/>
    </row>
    <row r="11653" spans="1:21" ht="19.5" customHeight="1">
      <c r="A11653" s="545">
        <v>106646</v>
      </c>
      <c r="B11653" s="545" t="s">
        <v>8407</v>
      </c>
      <c r="C11653" s="545" t="s">
        <v>221</v>
      </c>
      <c r="D11653" s="546">
        <v>46052</v>
      </c>
      <c r="E11653" s="171" t="str">
        <f t="shared" si="182"/>
        <v>2026</v>
      </c>
      <c r="F11653" s="547">
        <v>483632</v>
      </c>
      <c r="G11653" s="548">
        <v>0.19</v>
      </c>
      <c r="H11653" s="547">
        <v>406413.45</v>
      </c>
      <c r="I11653" s="545" t="s">
        <v>12684</v>
      </c>
      <c r="J11653" s="545" t="s">
        <v>13307</v>
      </c>
      <c r="K11653" s="545" t="s">
        <v>20138</v>
      </c>
      <c r="L11653" s="545" t="s">
        <v>13413</v>
      </c>
      <c r="M11653" s="548" t="s">
        <v>13758</v>
      </c>
      <c r="N11653" s="545" t="s">
        <v>13413</v>
      </c>
      <c r="O11653" s="545" t="s">
        <v>13413</v>
      </c>
      <c r="P11653" s="549">
        <v>9330</v>
      </c>
      <c r="Q11653" s="549">
        <v>1</v>
      </c>
      <c r="R11653" s="549">
        <v>95</v>
      </c>
      <c r="S11653" s="548">
        <v>2228</v>
      </c>
      <c r="T11653" s="548"/>
      <c r="U11653" s="99"/>
    </row>
    <row r="11654" spans="1:21" ht="19.5" customHeight="1">
      <c r="A11654" s="545">
        <v>106647</v>
      </c>
      <c r="B11654" s="545" t="s">
        <v>6134</v>
      </c>
      <c r="C11654" s="545" t="s">
        <v>221</v>
      </c>
      <c r="D11654" s="546">
        <v>46062</v>
      </c>
      <c r="E11654" s="171" t="str">
        <f t="shared" si="182"/>
        <v>2026</v>
      </c>
      <c r="F11654" s="547">
        <v>576394</v>
      </c>
      <c r="G11654" s="548">
        <v>0.19</v>
      </c>
      <c r="H11654" s="547">
        <v>484364.71</v>
      </c>
      <c r="I11654" s="545" t="s">
        <v>12684</v>
      </c>
      <c r="J11654" s="545"/>
      <c r="K11654" s="545" t="s">
        <v>20138</v>
      </c>
      <c r="L11654" s="545" t="s">
        <v>13413</v>
      </c>
      <c r="M11654" s="548" t="s">
        <v>13758</v>
      </c>
      <c r="N11654" s="545" t="s">
        <v>13413</v>
      </c>
      <c r="O11654" s="545" t="s">
        <v>13413</v>
      </c>
      <c r="P11654" s="549">
        <v>9331</v>
      </c>
      <c r="Q11654" s="549">
        <v>1</v>
      </c>
      <c r="R11654" s="549">
        <v>95</v>
      </c>
      <c r="S11654" s="548"/>
      <c r="T11654" s="548"/>
      <c r="U11654" s="99"/>
    </row>
    <row r="11655" spans="1:21" ht="19.5" customHeight="1">
      <c r="A11655" s="545">
        <v>106648</v>
      </c>
      <c r="B11655" s="545" t="s">
        <v>8406</v>
      </c>
      <c r="C11655" s="545" t="s">
        <v>221</v>
      </c>
      <c r="D11655" s="546">
        <v>46052</v>
      </c>
      <c r="E11655" s="171" t="str">
        <f t="shared" si="182"/>
        <v>2026</v>
      </c>
      <c r="F11655" s="547">
        <v>516895</v>
      </c>
      <c r="G11655" s="548">
        <v>0.19</v>
      </c>
      <c r="H11655" s="547">
        <v>434365.55</v>
      </c>
      <c r="I11655" s="545" t="s">
        <v>12684</v>
      </c>
      <c r="J11655" s="545" t="s">
        <v>13307</v>
      </c>
      <c r="K11655" s="545" t="s">
        <v>20138</v>
      </c>
      <c r="L11655" s="545" t="s">
        <v>13413</v>
      </c>
      <c r="M11655" s="548" t="s">
        <v>13758</v>
      </c>
      <c r="N11655" s="545" t="s">
        <v>13413</v>
      </c>
      <c r="O11655" s="545" t="s">
        <v>13413</v>
      </c>
      <c r="P11655" s="549">
        <v>9332</v>
      </c>
      <c r="Q11655" s="549">
        <v>1</v>
      </c>
      <c r="R11655" s="549">
        <v>95</v>
      </c>
      <c r="S11655" s="548">
        <v>2228</v>
      </c>
      <c r="T11655" s="548"/>
      <c r="U11655" s="99"/>
    </row>
    <row r="11656" spans="1:21" ht="19.5" customHeight="1">
      <c r="A11656" s="545">
        <v>106649</v>
      </c>
      <c r="B11656" s="545" t="s">
        <v>6059</v>
      </c>
      <c r="C11656" s="545" t="s">
        <v>221</v>
      </c>
      <c r="D11656" s="546">
        <v>46052</v>
      </c>
      <c r="E11656" s="171" t="str">
        <f t="shared" si="182"/>
        <v>2026</v>
      </c>
      <c r="F11656" s="547">
        <v>559550</v>
      </c>
      <c r="G11656" s="548">
        <v>0.19</v>
      </c>
      <c r="H11656" s="547">
        <v>470210.08</v>
      </c>
      <c r="I11656" s="545" t="s">
        <v>12684</v>
      </c>
      <c r="J11656" s="545" t="s">
        <v>13307</v>
      </c>
      <c r="K11656" s="545" t="s">
        <v>20138</v>
      </c>
      <c r="L11656" s="545" t="s">
        <v>13413</v>
      </c>
      <c r="M11656" s="548" t="s">
        <v>13758</v>
      </c>
      <c r="N11656" s="545" t="s">
        <v>13413</v>
      </c>
      <c r="O11656" s="545" t="s">
        <v>13413</v>
      </c>
      <c r="P11656" s="549">
        <v>9333</v>
      </c>
      <c r="Q11656" s="549">
        <v>1</v>
      </c>
      <c r="R11656" s="549">
        <v>95</v>
      </c>
      <c r="S11656" s="548">
        <v>2228</v>
      </c>
      <c r="T11656" s="548"/>
      <c r="U11656" s="99"/>
    </row>
    <row r="11657" spans="1:21" ht="19.5" customHeight="1">
      <c r="A11657" s="545">
        <v>106650</v>
      </c>
      <c r="B11657" s="545" t="s">
        <v>8405</v>
      </c>
      <c r="C11657" s="545" t="s">
        <v>221</v>
      </c>
      <c r="D11657" s="546">
        <v>46052</v>
      </c>
      <c r="E11657" s="171" t="str">
        <f t="shared" si="182"/>
        <v>2026</v>
      </c>
      <c r="F11657" s="547">
        <v>601874</v>
      </c>
      <c r="G11657" s="548">
        <v>0.19</v>
      </c>
      <c r="H11657" s="547">
        <v>505776.47</v>
      </c>
      <c r="I11657" s="545" t="s">
        <v>12684</v>
      </c>
      <c r="J11657" s="545" t="s">
        <v>13307</v>
      </c>
      <c r="K11657" s="545" t="s">
        <v>20138</v>
      </c>
      <c r="L11657" s="545" t="s">
        <v>13413</v>
      </c>
      <c r="M11657" s="548" t="s">
        <v>13758</v>
      </c>
      <c r="N11657" s="545" t="s">
        <v>13413</v>
      </c>
      <c r="O11657" s="545" t="s">
        <v>13413</v>
      </c>
      <c r="P11657" s="549">
        <v>9334</v>
      </c>
      <c r="Q11657" s="549">
        <v>1</v>
      </c>
      <c r="R11657" s="549">
        <v>95</v>
      </c>
      <c r="S11657" s="548">
        <v>2228</v>
      </c>
      <c r="T11657" s="548"/>
      <c r="U11657" s="99"/>
    </row>
    <row r="11658" spans="1:21" ht="19.5" customHeight="1">
      <c r="A11658" s="545">
        <v>106651</v>
      </c>
      <c r="B11658" s="545" t="s">
        <v>8404</v>
      </c>
      <c r="C11658" s="545" t="s">
        <v>221</v>
      </c>
      <c r="D11658" s="546">
        <v>46052</v>
      </c>
      <c r="E11658" s="171" t="str">
        <f t="shared" si="182"/>
        <v>2026</v>
      </c>
      <c r="F11658" s="547">
        <v>644085</v>
      </c>
      <c r="G11658" s="548">
        <v>0.19</v>
      </c>
      <c r="H11658" s="547">
        <v>541247.9</v>
      </c>
      <c r="I11658" s="545" t="s">
        <v>12684</v>
      </c>
      <c r="J11658" s="545" t="s">
        <v>13307</v>
      </c>
      <c r="K11658" s="545" t="s">
        <v>20138</v>
      </c>
      <c r="L11658" s="545" t="s">
        <v>13413</v>
      </c>
      <c r="M11658" s="548" t="s">
        <v>13758</v>
      </c>
      <c r="N11658" s="545" t="s">
        <v>13413</v>
      </c>
      <c r="O11658" s="545" t="s">
        <v>13413</v>
      </c>
      <c r="P11658" s="549">
        <v>9335</v>
      </c>
      <c r="Q11658" s="549">
        <v>1</v>
      </c>
      <c r="R11658" s="549">
        <v>95</v>
      </c>
      <c r="S11658" s="548">
        <v>2228</v>
      </c>
      <c r="T11658" s="548"/>
      <c r="U11658" s="99"/>
    </row>
    <row r="11659" spans="1:21" ht="19.5" customHeight="1">
      <c r="A11659" s="545">
        <v>106652</v>
      </c>
      <c r="B11659" s="545" t="s">
        <v>8403</v>
      </c>
      <c r="C11659" s="545" t="s">
        <v>221</v>
      </c>
      <c r="D11659" s="546">
        <v>46052</v>
      </c>
      <c r="E11659" s="171" t="str">
        <f t="shared" si="182"/>
        <v>2026</v>
      </c>
      <c r="F11659" s="547">
        <v>686204</v>
      </c>
      <c r="G11659" s="548">
        <v>0.19</v>
      </c>
      <c r="H11659" s="547">
        <v>576642.02</v>
      </c>
      <c r="I11659" s="545" t="s">
        <v>12684</v>
      </c>
      <c r="J11659" s="545" t="s">
        <v>13307</v>
      </c>
      <c r="K11659" s="545" t="s">
        <v>20138</v>
      </c>
      <c r="L11659" s="545" t="s">
        <v>13413</v>
      </c>
      <c r="M11659" s="548" t="s">
        <v>13758</v>
      </c>
      <c r="N11659" s="545" t="s">
        <v>13413</v>
      </c>
      <c r="O11659" s="545" t="s">
        <v>13413</v>
      </c>
      <c r="P11659" s="549">
        <v>9336</v>
      </c>
      <c r="Q11659" s="549">
        <v>1</v>
      </c>
      <c r="R11659" s="549">
        <v>95</v>
      </c>
      <c r="S11659" s="548">
        <v>2228</v>
      </c>
      <c r="T11659" s="548"/>
      <c r="U11659" s="99"/>
    </row>
    <row r="11660" spans="1:21" ht="19.5" customHeight="1">
      <c r="A11660" s="545">
        <v>106653</v>
      </c>
      <c r="B11660" s="545" t="s">
        <v>9326</v>
      </c>
      <c r="C11660" s="545" t="s">
        <v>216</v>
      </c>
      <c r="D11660" s="546"/>
      <c r="E11660" s="171" t="str">
        <f t="shared" si="182"/>
        <v>1900</v>
      </c>
      <c r="F11660" s="547">
        <v>0</v>
      </c>
      <c r="G11660" s="548">
        <v>0</v>
      </c>
      <c r="H11660" s="547">
        <v>0</v>
      </c>
      <c r="I11660" s="545" t="s">
        <v>12676</v>
      </c>
      <c r="J11660" s="545"/>
      <c r="K11660" s="545" t="s">
        <v>13413</v>
      </c>
      <c r="L11660" s="545" t="s">
        <v>13413</v>
      </c>
      <c r="M11660" s="548" t="s">
        <v>13758</v>
      </c>
      <c r="N11660" s="545" t="s">
        <v>13413</v>
      </c>
      <c r="O11660" s="545" t="s">
        <v>13413</v>
      </c>
      <c r="P11660" s="549">
        <v>9337</v>
      </c>
      <c r="Q11660" s="549">
        <v>1</v>
      </c>
      <c r="R11660" s="549">
        <v>14</v>
      </c>
      <c r="S11660" s="548"/>
      <c r="T11660" s="548"/>
      <c r="U11660" s="99"/>
    </row>
    <row r="11661" spans="1:21" ht="19.5" customHeight="1">
      <c r="A11661" s="545">
        <v>106654</v>
      </c>
      <c r="B11661" s="545" t="s">
        <v>9325</v>
      </c>
      <c r="C11661" s="545" t="s">
        <v>221</v>
      </c>
      <c r="D11661" s="546"/>
      <c r="E11661" s="171" t="str">
        <f t="shared" si="182"/>
        <v>1900</v>
      </c>
      <c r="F11661" s="547">
        <v>0</v>
      </c>
      <c r="G11661" s="548">
        <v>0</v>
      </c>
      <c r="H11661" s="547">
        <v>0</v>
      </c>
      <c r="I11661" s="545" t="s">
        <v>12973</v>
      </c>
      <c r="J11661" s="545"/>
      <c r="K11661" s="545" t="s">
        <v>13413</v>
      </c>
      <c r="L11661" s="545" t="s">
        <v>13413</v>
      </c>
      <c r="M11661" s="548" t="s">
        <v>13758</v>
      </c>
      <c r="N11661" s="545" t="s">
        <v>13413</v>
      </c>
      <c r="O11661" s="545" t="s">
        <v>13413</v>
      </c>
      <c r="P11661" s="549">
        <v>9338</v>
      </c>
      <c r="Q11661" s="549">
        <v>1</v>
      </c>
      <c r="R11661" s="549">
        <v>59</v>
      </c>
      <c r="S11661" s="548"/>
      <c r="T11661" s="548"/>
      <c r="U11661" s="99"/>
    </row>
    <row r="11662" spans="1:21" ht="19.5" customHeight="1">
      <c r="A11662" s="545">
        <v>106655</v>
      </c>
      <c r="B11662" s="545" t="s">
        <v>4041</v>
      </c>
      <c r="C11662" s="545" t="s">
        <v>216</v>
      </c>
      <c r="D11662" s="546">
        <v>44592</v>
      </c>
      <c r="E11662" s="171" t="str">
        <f t="shared" si="182"/>
        <v>2022</v>
      </c>
      <c r="F11662" s="547">
        <v>78777</v>
      </c>
      <c r="G11662" s="548">
        <v>0.19</v>
      </c>
      <c r="H11662" s="547">
        <v>66199.16</v>
      </c>
      <c r="I11662" s="545" t="s">
        <v>12683</v>
      </c>
      <c r="J11662" s="545" t="s">
        <v>13297</v>
      </c>
      <c r="K11662" s="545" t="s">
        <v>13413</v>
      </c>
      <c r="L11662" s="545" t="s">
        <v>13413</v>
      </c>
      <c r="M11662" s="548" t="s">
        <v>13758</v>
      </c>
      <c r="N11662" s="545" t="s">
        <v>13413</v>
      </c>
      <c r="O11662" s="545" t="s">
        <v>13413</v>
      </c>
      <c r="P11662" s="549">
        <v>9339</v>
      </c>
      <c r="Q11662" s="549">
        <v>1</v>
      </c>
      <c r="R11662" s="549">
        <v>55</v>
      </c>
      <c r="S11662" s="548">
        <v>2257</v>
      </c>
      <c r="T11662" s="548"/>
      <c r="U11662" s="99"/>
    </row>
    <row r="11663" spans="1:21" ht="19.5" customHeight="1">
      <c r="A11663" s="545">
        <v>106656</v>
      </c>
      <c r="B11663" s="545" t="s">
        <v>7337</v>
      </c>
      <c r="C11663" s="545" t="s">
        <v>786</v>
      </c>
      <c r="D11663" s="546">
        <v>43805</v>
      </c>
      <c r="E11663" s="171" t="str">
        <f t="shared" si="182"/>
        <v>2019</v>
      </c>
      <c r="F11663" s="547">
        <v>24400</v>
      </c>
      <c r="G11663" s="548">
        <v>0.19</v>
      </c>
      <c r="H11663" s="547">
        <v>20504.2</v>
      </c>
      <c r="I11663" s="545" t="s">
        <v>12973</v>
      </c>
      <c r="J11663" s="545" t="s">
        <v>13302</v>
      </c>
      <c r="K11663" s="545" t="s">
        <v>20146</v>
      </c>
      <c r="L11663" s="545" t="s">
        <v>13413</v>
      </c>
      <c r="M11663" s="548" t="s">
        <v>13758</v>
      </c>
      <c r="N11663" s="545" t="s">
        <v>13413</v>
      </c>
      <c r="O11663" s="545" t="s">
        <v>13413</v>
      </c>
      <c r="P11663" s="549">
        <v>9340</v>
      </c>
      <c r="Q11663" s="549">
        <v>1</v>
      </c>
      <c r="R11663" s="549">
        <v>59</v>
      </c>
      <c r="S11663" s="548">
        <v>2219</v>
      </c>
      <c r="T11663" s="548"/>
      <c r="U11663" s="99"/>
    </row>
    <row r="11664" spans="1:21" ht="19.5" customHeight="1">
      <c r="A11664" s="545">
        <v>106657</v>
      </c>
      <c r="B11664" s="545" t="s">
        <v>9324</v>
      </c>
      <c r="C11664" s="545" t="s">
        <v>216</v>
      </c>
      <c r="D11664" s="546"/>
      <c r="E11664" s="171" t="str">
        <f t="shared" si="182"/>
        <v>1900</v>
      </c>
      <c r="F11664" s="547">
        <v>0</v>
      </c>
      <c r="G11664" s="548">
        <v>0</v>
      </c>
      <c r="H11664" s="547">
        <v>0</v>
      </c>
      <c r="I11664" s="545" t="s">
        <v>12758</v>
      </c>
      <c r="J11664" s="545"/>
      <c r="K11664" s="545" t="s">
        <v>20147</v>
      </c>
      <c r="L11664" s="545" t="s">
        <v>13413</v>
      </c>
      <c r="M11664" s="548" t="s">
        <v>13758</v>
      </c>
      <c r="N11664" s="545" t="s">
        <v>13413</v>
      </c>
      <c r="O11664" s="545" t="s">
        <v>13413</v>
      </c>
      <c r="P11664" s="549">
        <v>9341</v>
      </c>
      <c r="Q11664" s="549">
        <v>1</v>
      </c>
      <c r="R11664" s="549">
        <v>164</v>
      </c>
      <c r="S11664" s="548"/>
      <c r="T11664" s="548"/>
      <c r="U11664" s="99"/>
    </row>
    <row r="11665" spans="1:21" ht="19.5" customHeight="1">
      <c r="A11665" s="545">
        <v>106658</v>
      </c>
      <c r="B11665" s="545" t="s">
        <v>9323</v>
      </c>
      <c r="C11665" s="545" t="s">
        <v>216</v>
      </c>
      <c r="D11665" s="546"/>
      <c r="E11665" s="171" t="str">
        <f t="shared" si="182"/>
        <v>1900</v>
      </c>
      <c r="F11665" s="547">
        <v>0</v>
      </c>
      <c r="G11665" s="548">
        <v>0</v>
      </c>
      <c r="H11665" s="547">
        <v>0</v>
      </c>
      <c r="I11665" s="545" t="s">
        <v>12758</v>
      </c>
      <c r="J11665" s="545"/>
      <c r="K11665" s="545" t="s">
        <v>20148</v>
      </c>
      <c r="L11665" s="545" t="s">
        <v>13413</v>
      </c>
      <c r="M11665" s="548" t="s">
        <v>13758</v>
      </c>
      <c r="N11665" s="545" t="s">
        <v>13413</v>
      </c>
      <c r="O11665" s="545" t="s">
        <v>13413</v>
      </c>
      <c r="P11665" s="549">
        <v>9342</v>
      </c>
      <c r="Q11665" s="549">
        <v>1</v>
      </c>
      <c r="R11665" s="549">
        <v>164</v>
      </c>
      <c r="S11665" s="548"/>
      <c r="T11665" s="548"/>
      <c r="U11665" s="99"/>
    </row>
    <row r="11666" spans="1:21" ht="19.5" customHeight="1">
      <c r="A11666" s="545">
        <v>106659</v>
      </c>
      <c r="B11666" s="545" t="s">
        <v>9322</v>
      </c>
      <c r="C11666" s="545" t="s">
        <v>216</v>
      </c>
      <c r="D11666" s="546"/>
      <c r="E11666" s="171" t="str">
        <f t="shared" si="182"/>
        <v>1900</v>
      </c>
      <c r="F11666" s="547">
        <v>0</v>
      </c>
      <c r="G11666" s="548">
        <v>0</v>
      </c>
      <c r="H11666" s="547">
        <v>0</v>
      </c>
      <c r="I11666" s="545" t="s">
        <v>12758</v>
      </c>
      <c r="J11666" s="545"/>
      <c r="K11666" s="545" t="s">
        <v>20149</v>
      </c>
      <c r="L11666" s="545" t="s">
        <v>13413</v>
      </c>
      <c r="M11666" s="548" t="s">
        <v>13758</v>
      </c>
      <c r="N11666" s="545" t="s">
        <v>13413</v>
      </c>
      <c r="O11666" s="545" t="s">
        <v>13413</v>
      </c>
      <c r="P11666" s="549">
        <v>9343</v>
      </c>
      <c r="Q11666" s="549">
        <v>1</v>
      </c>
      <c r="R11666" s="549">
        <v>164</v>
      </c>
      <c r="S11666" s="548"/>
      <c r="T11666" s="548"/>
      <c r="U11666" s="99"/>
    </row>
    <row r="11667" spans="1:21" ht="19.5" customHeight="1">
      <c r="A11667" s="545">
        <v>106660</v>
      </c>
      <c r="B11667" s="545" t="s">
        <v>9321</v>
      </c>
      <c r="C11667" s="545" t="s">
        <v>216</v>
      </c>
      <c r="D11667" s="546"/>
      <c r="E11667" s="171" t="str">
        <f t="shared" si="182"/>
        <v>1900</v>
      </c>
      <c r="F11667" s="547">
        <v>0</v>
      </c>
      <c r="G11667" s="548">
        <v>0</v>
      </c>
      <c r="H11667" s="547">
        <v>0</v>
      </c>
      <c r="I11667" s="545" t="s">
        <v>12758</v>
      </c>
      <c r="J11667" s="545"/>
      <c r="K11667" s="545" t="s">
        <v>20150</v>
      </c>
      <c r="L11667" s="545" t="s">
        <v>13413</v>
      </c>
      <c r="M11667" s="548" t="s">
        <v>13758</v>
      </c>
      <c r="N11667" s="545" t="s">
        <v>13413</v>
      </c>
      <c r="O11667" s="545" t="s">
        <v>13413</v>
      </c>
      <c r="P11667" s="549">
        <v>9344</v>
      </c>
      <c r="Q11667" s="549">
        <v>1</v>
      </c>
      <c r="R11667" s="549">
        <v>164</v>
      </c>
      <c r="S11667" s="548"/>
      <c r="T11667" s="548"/>
      <c r="U11667" s="99"/>
    </row>
    <row r="11668" spans="1:21" ht="19.5" customHeight="1">
      <c r="A11668" s="545">
        <v>106661</v>
      </c>
      <c r="B11668" s="545" t="s">
        <v>9320</v>
      </c>
      <c r="C11668" s="545" t="s">
        <v>209</v>
      </c>
      <c r="D11668" s="546"/>
      <c r="E11668" s="171" t="str">
        <f t="shared" si="182"/>
        <v>1900</v>
      </c>
      <c r="F11668" s="547">
        <v>0</v>
      </c>
      <c r="G11668" s="548">
        <v>0</v>
      </c>
      <c r="H11668" s="547">
        <v>0</v>
      </c>
      <c r="I11668" s="545" t="s">
        <v>12973</v>
      </c>
      <c r="J11668" s="545"/>
      <c r="K11668" s="545" t="s">
        <v>20151</v>
      </c>
      <c r="L11668" s="545" t="s">
        <v>13413</v>
      </c>
      <c r="M11668" s="548" t="s">
        <v>13843</v>
      </c>
      <c r="N11668" s="545" t="s">
        <v>13413</v>
      </c>
      <c r="O11668" s="545" t="s">
        <v>13413</v>
      </c>
      <c r="P11668" s="549">
        <v>9345</v>
      </c>
      <c r="Q11668" s="549">
        <v>5</v>
      </c>
      <c r="R11668" s="549">
        <v>59</v>
      </c>
      <c r="S11668" s="548"/>
      <c r="T11668" s="548"/>
      <c r="U11668" s="99"/>
    </row>
    <row r="11669" spans="1:21" ht="19.5" customHeight="1">
      <c r="A11669" s="545">
        <v>106662</v>
      </c>
      <c r="B11669" s="545" t="s">
        <v>9319</v>
      </c>
      <c r="C11669" s="545" t="s">
        <v>209</v>
      </c>
      <c r="D11669" s="546"/>
      <c r="E11669" s="171" t="str">
        <f t="shared" si="182"/>
        <v>1900</v>
      </c>
      <c r="F11669" s="547">
        <v>0</v>
      </c>
      <c r="G11669" s="548">
        <v>0</v>
      </c>
      <c r="H11669" s="547">
        <v>0</v>
      </c>
      <c r="I11669" s="545" t="s">
        <v>12973</v>
      </c>
      <c r="J11669" s="545"/>
      <c r="K11669" s="545" t="s">
        <v>13413</v>
      </c>
      <c r="L11669" s="545" t="s">
        <v>13413</v>
      </c>
      <c r="M11669" s="548" t="s">
        <v>13758</v>
      </c>
      <c r="N11669" s="545" t="s">
        <v>13413</v>
      </c>
      <c r="O11669" s="545" t="s">
        <v>13413</v>
      </c>
      <c r="P11669" s="549">
        <v>9346</v>
      </c>
      <c r="Q11669" s="549">
        <v>1</v>
      </c>
      <c r="R11669" s="549">
        <v>59</v>
      </c>
      <c r="S11669" s="548"/>
      <c r="T11669" s="548"/>
      <c r="U11669" s="99"/>
    </row>
    <row r="11670" spans="1:21" ht="19.5" customHeight="1">
      <c r="A11670" s="545">
        <v>106663</v>
      </c>
      <c r="B11670" s="545" t="s">
        <v>6055</v>
      </c>
      <c r="C11670" s="545" t="s">
        <v>209</v>
      </c>
      <c r="D11670" s="546">
        <v>44194</v>
      </c>
      <c r="E11670" s="171" t="str">
        <f t="shared" si="182"/>
        <v>2020</v>
      </c>
      <c r="F11670" s="547">
        <v>22594.01</v>
      </c>
      <c r="G11670" s="548">
        <v>0.19</v>
      </c>
      <c r="H11670" s="547">
        <v>18986.560000000001</v>
      </c>
      <c r="I11670" s="545" t="s">
        <v>12973</v>
      </c>
      <c r="J11670" s="545" t="s">
        <v>13296</v>
      </c>
      <c r="K11670" s="545" t="s">
        <v>13413</v>
      </c>
      <c r="L11670" s="545" t="s">
        <v>13413</v>
      </c>
      <c r="M11670" s="548" t="s">
        <v>13758</v>
      </c>
      <c r="N11670" s="545" t="s">
        <v>13413</v>
      </c>
      <c r="O11670" s="545" t="s">
        <v>13413</v>
      </c>
      <c r="P11670" s="549">
        <v>9347</v>
      </c>
      <c r="Q11670" s="549">
        <v>1</v>
      </c>
      <c r="R11670" s="549">
        <v>59</v>
      </c>
      <c r="S11670" s="548">
        <v>2218</v>
      </c>
      <c r="T11670" s="548"/>
      <c r="U11670" s="99"/>
    </row>
    <row r="11671" spans="1:21" ht="19.5" customHeight="1">
      <c r="A11671" s="545">
        <v>106664</v>
      </c>
      <c r="B11671" s="545" t="s">
        <v>9318</v>
      </c>
      <c r="C11671" s="545" t="s">
        <v>209</v>
      </c>
      <c r="D11671" s="546"/>
      <c r="E11671" s="171" t="str">
        <f t="shared" si="182"/>
        <v>1900</v>
      </c>
      <c r="F11671" s="547">
        <v>0</v>
      </c>
      <c r="G11671" s="548">
        <v>0</v>
      </c>
      <c r="H11671" s="547">
        <v>0</v>
      </c>
      <c r="I11671" s="545" t="s">
        <v>12706</v>
      </c>
      <c r="J11671" s="545"/>
      <c r="K11671" s="545" t="s">
        <v>13413</v>
      </c>
      <c r="L11671" s="545" t="s">
        <v>13413</v>
      </c>
      <c r="M11671" s="548" t="s">
        <v>13758</v>
      </c>
      <c r="N11671" s="545" t="s">
        <v>13413</v>
      </c>
      <c r="O11671" s="545" t="s">
        <v>13413</v>
      </c>
      <c r="P11671" s="549">
        <v>9348</v>
      </c>
      <c r="Q11671" s="549">
        <v>1</v>
      </c>
      <c r="R11671" s="549">
        <v>128</v>
      </c>
      <c r="S11671" s="548"/>
      <c r="T11671" s="548"/>
      <c r="U11671" s="99"/>
    </row>
    <row r="11672" spans="1:21" ht="19.5" customHeight="1">
      <c r="A11672" s="545">
        <v>106665</v>
      </c>
      <c r="B11672" s="545" t="s">
        <v>2248</v>
      </c>
      <c r="C11672" s="545" t="s">
        <v>216</v>
      </c>
      <c r="D11672" s="546"/>
      <c r="E11672" s="171" t="str">
        <f t="shared" si="182"/>
        <v>1900</v>
      </c>
      <c r="F11672" s="547">
        <v>0</v>
      </c>
      <c r="G11672" s="548">
        <v>0</v>
      </c>
      <c r="H11672" s="547">
        <v>0</v>
      </c>
      <c r="I11672" s="545" t="s">
        <v>12706</v>
      </c>
      <c r="J11672" s="545"/>
      <c r="K11672" s="545" t="s">
        <v>13413</v>
      </c>
      <c r="L11672" s="545" t="s">
        <v>13413</v>
      </c>
      <c r="M11672" s="548" t="s">
        <v>13758</v>
      </c>
      <c r="N11672" s="545" t="s">
        <v>13413</v>
      </c>
      <c r="O11672" s="545" t="s">
        <v>13413</v>
      </c>
      <c r="P11672" s="549">
        <v>9349</v>
      </c>
      <c r="Q11672" s="549">
        <v>1</v>
      </c>
      <c r="R11672" s="549">
        <v>128</v>
      </c>
      <c r="S11672" s="548"/>
      <c r="T11672" s="548"/>
      <c r="U11672" s="99"/>
    </row>
    <row r="11673" spans="1:21" ht="19.5" customHeight="1">
      <c r="A11673" s="545">
        <v>106666</v>
      </c>
      <c r="B11673" s="545" t="s">
        <v>868</v>
      </c>
      <c r="C11673" s="545" t="s">
        <v>221</v>
      </c>
      <c r="D11673" s="546"/>
      <c r="E11673" s="171" t="str">
        <f t="shared" si="182"/>
        <v>1900</v>
      </c>
      <c r="F11673" s="547">
        <v>0</v>
      </c>
      <c r="G11673" s="548">
        <v>0</v>
      </c>
      <c r="H11673" s="547">
        <v>0</v>
      </c>
      <c r="I11673" s="545" t="s">
        <v>12643</v>
      </c>
      <c r="J11673" s="545"/>
      <c r="K11673" s="545" t="s">
        <v>20152</v>
      </c>
      <c r="L11673" s="545" t="s">
        <v>13413</v>
      </c>
      <c r="M11673" s="548" t="s">
        <v>13843</v>
      </c>
      <c r="N11673" s="545" t="s">
        <v>13413</v>
      </c>
      <c r="O11673" s="545" t="s">
        <v>13413</v>
      </c>
      <c r="P11673" s="549">
        <v>9350</v>
      </c>
      <c r="Q11673" s="549">
        <v>5</v>
      </c>
      <c r="R11673" s="549">
        <v>6</v>
      </c>
      <c r="S11673" s="548"/>
      <c r="T11673" s="548"/>
      <c r="U11673" s="99"/>
    </row>
    <row r="11674" spans="1:21" ht="19.5" customHeight="1">
      <c r="A11674" s="545">
        <v>106667</v>
      </c>
      <c r="B11674" s="545" t="s">
        <v>2249</v>
      </c>
      <c r="C11674" s="545" t="s">
        <v>216</v>
      </c>
      <c r="D11674" s="546">
        <v>46070</v>
      </c>
      <c r="E11674" s="171" t="str">
        <f t="shared" si="182"/>
        <v>2026</v>
      </c>
      <c r="F11674" s="547">
        <v>5803</v>
      </c>
      <c r="G11674" s="548">
        <v>0.19</v>
      </c>
      <c r="H11674" s="547">
        <v>4876.47</v>
      </c>
      <c r="I11674" s="545" t="s">
        <v>12706</v>
      </c>
      <c r="J11674" s="545" t="s">
        <v>13298</v>
      </c>
      <c r="K11674" s="545" t="s">
        <v>13413</v>
      </c>
      <c r="L11674" s="545" t="s">
        <v>13413</v>
      </c>
      <c r="M11674" s="548" t="s">
        <v>13758</v>
      </c>
      <c r="N11674" s="545" t="s">
        <v>13413</v>
      </c>
      <c r="O11674" s="545" t="s">
        <v>13413</v>
      </c>
      <c r="P11674" s="549">
        <v>9351</v>
      </c>
      <c r="Q11674" s="549">
        <v>1</v>
      </c>
      <c r="R11674" s="549">
        <v>128</v>
      </c>
      <c r="S11674" s="548">
        <v>1012</v>
      </c>
      <c r="T11674" s="548"/>
      <c r="U11674" s="99"/>
    </row>
    <row r="11675" spans="1:21" ht="19.5" customHeight="1">
      <c r="A11675" s="545">
        <v>106668</v>
      </c>
      <c r="B11675" s="545" t="s">
        <v>9317</v>
      </c>
      <c r="C11675" s="545" t="s">
        <v>209</v>
      </c>
      <c r="D11675" s="546">
        <v>44592</v>
      </c>
      <c r="E11675" s="171" t="str">
        <f t="shared" si="182"/>
        <v>2022</v>
      </c>
      <c r="F11675" s="547">
        <v>7618</v>
      </c>
      <c r="G11675" s="548">
        <v>0.19</v>
      </c>
      <c r="H11675" s="547">
        <v>6401.68</v>
      </c>
      <c r="I11675" s="545" t="s">
        <v>12706</v>
      </c>
      <c r="J11675" s="545" t="s">
        <v>13297</v>
      </c>
      <c r="K11675" s="545" t="s">
        <v>13413</v>
      </c>
      <c r="L11675" s="545" t="s">
        <v>13413</v>
      </c>
      <c r="M11675" s="548" t="s">
        <v>13758</v>
      </c>
      <c r="N11675" s="545" t="s">
        <v>13413</v>
      </c>
      <c r="O11675" s="545" t="s">
        <v>14535</v>
      </c>
      <c r="P11675" s="549">
        <v>9352</v>
      </c>
      <c r="Q11675" s="549">
        <v>1</v>
      </c>
      <c r="R11675" s="549">
        <v>128</v>
      </c>
      <c r="S11675" s="548">
        <v>2257</v>
      </c>
      <c r="T11675" s="548"/>
      <c r="U11675" s="99"/>
    </row>
    <row r="11676" spans="1:21" ht="19.5" customHeight="1">
      <c r="A11676" s="545">
        <v>106669</v>
      </c>
      <c r="B11676" s="545" t="s">
        <v>2250</v>
      </c>
      <c r="C11676" s="545" t="s">
        <v>216</v>
      </c>
      <c r="D11676" s="546">
        <v>44592</v>
      </c>
      <c r="E11676" s="171" t="str">
        <f t="shared" si="182"/>
        <v>2022</v>
      </c>
      <c r="F11676" s="547">
        <v>5968</v>
      </c>
      <c r="G11676" s="548">
        <v>0.19</v>
      </c>
      <c r="H11676" s="547">
        <v>5015.13</v>
      </c>
      <c r="I11676" s="545" t="s">
        <v>12706</v>
      </c>
      <c r="J11676" s="545" t="s">
        <v>13297</v>
      </c>
      <c r="K11676" s="545" t="s">
        <v>13413</v>
      </c>
      <c r="L11676" s="545" t="s">
        <v>13413</v>
      </c>
      <c r="M11676" s="548" t="s">
        <v>13758</v>
      </c>
      <c r="N11676" s="545" t="s">
        <v>13413</v>
      </c>
      <c r="O11676" s="545" t="s">
        <v>13413</v>
      </c>
      <c r="P11676" s="549">
        <v>9353</v>
      </c>
      <c r="Q11676" s="549">
        <v>1</v>
      </c>
      <c r="R11676" s="549">
        <v>128</v>
      </c>
      <c r="S11676" s="548">
        <v>2257</v>
      </c>
      <c r="T11676" s="548"/>
      <c r="U11676" s="99"/>
    </row>
    <row r="11677" spans="1:21" ht="19.5" customHeight="1">
      <c r="A11677" s="545">
        <v>106670</v>
      </c>
      <c r="B11677" s="545" t="s">
        <v>9316</v>
      </c>
      <c r="C11677" s="545" t="s">
        <v>216</v>
      </c>
      <c r="D11677" s="546"/>
      <c r="E11677" s="171" t="str">
        <f t="shared" si="182"/>
        <v>1900</v>
      </c>
      <c r="F11677" s="547">
        <v>0</v>
      </c>
      <c r="G11677" s="548">
        <v>0</v>
      </c>
      <c r="H11677" s="547">
        <v>0</v>
      </c>
      <c r="I11677" s="545" t="s">
        <v>12686</v>
      </c>
      <c r="J11677" s="545"/>
      <c r="K11677" s="545" t="s">
        <v>20153</v>
      </c>
      <c r="L11677" s="545" t="s">
        <v>13413</v>
      </c>
      <c r="M11677" s="548" t="s">
        <v>13758</v>
      </c>
      <c r="N11677" s="545" t="s">
        <v>13413</v>
      </c>
      <c r="O11677" s="545" t="s">
        <v>13413</v>
      </c>
      <c r="P11677" s="549">
        <v>9354</v>
      </c>
      <c r="Q11677" s="549">
        <v>1</v>
      </c>
      <c r="R11677" s="549">
        <v>131</v>
      </c>
      <c r="S11677" s="548"/>
      <c r="T11677" s="548"/>
      <c r="U11677" s="99"/>
    </row>
    <row r="11678" spans="1:21" ht="19.5" customHeight="1">
      <c r="A11678" s="545">
        <v>106671</v>
      </c>
      <c r="B11678" s="545" t="s">
        <v>7552</v>
      </c>
      <c r="C11678" s="545" t="s">
        <v>216</v>
      </c>
      <c r="D11678" s="546">
        <v>43704</v>
      </c>
      <c r="E11678" s="171" t="str">
        <f t="shared" si="182"/>
        <v>2019</v>
      </c>
      <c r="F11678" s="547">
        <v>4700500</v>
      </c>
      <c r="G11678" s="548">
        <v>0.19</v>
      </c>
      <c r="H11678" s="547">
        <v>3950000</v>
      </c>
      <c r="I11678" s="545" t="s">
        <v>12686</v>
      </c>
      <c r="J11678" s="545" t="s">
        <v>13332</v>
      </c>
      <c r="K11678" s="545" t="s">
        <v>20154</v>
      </c>
      <c r="L11678" s="545" t="s">
        <v>13413</v>
      </c>
      <c r="M11678" s="548" t="s">
        <v>13758</v>
      </c>
      <c r="N11678" s="545" t="s">
        <v>13413</v>
      </c>
      <c r="O11678" s="545" t="s">
        <v>13413</v>
      </c>
      <c r="P11678" s="549">
        <v>9355</v>
      </c>
      <c r="Q11678" s="549">
        <v>1</v>
      </c>
      <c r="R11678" s="549">
        <v>131</v>
      </c>
      <c r="S11678" s="548">
        <v>450</v>
      </c>
      <c r="T11678" s="548"/>
      <c r="U11678" s="99"/>
    </row>
    <row r="11679" spans="1:21" ht="19.5" customHeight="1">
      <c r="A11679" s="545">
        <v>106672</v>
      </c>
      <c r="B11679" s="545" t="s">
        <v>2083</v>
      </c>
      <c r="C11679" s="545" t="s">
        <v>216</v>
      </c>
      <c r="D11679" s="546">
        <v>45708</v>
      </c>
      <c r="E11679" s="171" t="str">
        <f t="shared" si="182"/>
        <v>2025</v>
      </c>
      <c r="F11679" s="547">
        <v>28983.23</v>
      </c>
      <c r="G11679" s="548">
        <v>0.19</v>
      </c>
      <c r="H11679" s="547">
        <v>24355.65</v>
      </c>
      <c r="I11679" s="545" t="s">
        <v>12637</v>
      </c>
      <c r="J11679" s="545" t="s">
        <v>13307</v>
      </c>
      <c r="K11679" s="545" t="s">
        <v>13413</v>
      </c>
      <c r="L11679" s="545" t="s">
        <v>13413</v>
      </c>
      <c r="M11679" s="548" t="s">
        <v>13758</v>
      </c>
      <c r="N11679" s="545" t="s">
        <v>22867</v>
      </c>
      <c r="O11679" s="545" t="s">
        <v>13413</v>
      </c>
      <c r="P11679" s="549">
        <v>9356</v>
      </c>
      <c r="Q11679" s="549">
        <v>1</v>
      </c>
      <c r="R11679" s="549">
        <v>13</v>
      </c>
      <c r="S11679" s="548">
        <v>2228</v>
      </c>
      <c r="T11679" s="548">
        <v>1663</v>
      </c>
      <c r="U11679" s="99"/>
    </row>
    <row r="11680" spans="1:21" ht="19.5" customHeight="1">
      <c r="A11680" s="545">
        <v>106673</v>
      </c>
      <c r="B11680" s="545" t="s">
        <v>8140</v>
      </c>
      <c r="C11680" s="545" t="s">
        <v>216</v>
      </c>
      <c r="D11680" s="546">
        <v>46052</v>
      </c>
      <c r="E11680" s="171" t="str">
        <f t="shared" si="182"/>
        <v>2026</v>
      </c>
      <c r="F11680" s="547">
        <v>1654592</v>
      </c>
      <c r="G11680" s="548">
        <v>0.19</v>
      </c>
      <c r="H11680" s="547">
        <v>1390413.45</v>
      </c>
      <c r="I11680" s="545" t="s">
        <v>12717</v>
      </c>
      <c r="J11680" s="545" t="s">
        <v>13307</v>
      </c>
      <c r="K11680" s="545" t="s">
        <v>20155</v>
      </c>
      <c r="L11680" s="545" t="s">
        <v>20098</v>
      </c>
      <c r="M11680" s="548" t="s">
        <v>13758</v>
      </c>
      <c r="N11680" s="545" t="s">
        <v>13413</v>
      </c>
      <c r="O11680" s="545" t="s">
        <v>13413</v>
      </c>
      <c r="P11680" s="549">
        <v>9357</v>
      </c>
      <c r="Q11680" s="549">
        <v>1</v>
      </c>
      <c r="R11680" s="549">
        <v>19</v>
      </c>
      <c r="S11680" s="548">
        <v>2228</v>
      </c>
      <c r="T11680" s="548"/>
      <c r="U11680" s="99"/>
    </row>
    <row r="11681" spans="1:21" ht="19.5" customHeight="1">
      <c r="A11681" s="545">
        <v>106674</v>
      </c>
      <c r="B11681" s="545" t="s">
        <v>8079</v>
      </c>
      <c r="C11681" s="545" t="s">
        <v>216</v>
      </c>
      <c r="D11681" s="546">
        <v>46052</v>
      </c>
      <c r="E11681" s="171" t="str">
        <f t="shared" si="182"/>
        <v>2026</v>
      </c>
      <c r="F11681" s="547">
        <v>660674</v>
      </c>
      <c r="G11681" s="548">
        <v>0.19</v>
      </c>
      <c r="H11681" s="547">
        <v>555188.24</v>
      </c>
      <c r="I11681" s="545" t="s">
        <v>12717</v>
      </c>
      <c r="J11681" s="545" t="s">
        <v>13307</v>
      </c>
      <c r="K11681" s="545" t="s">
        <v>20156</v>
      </c>
      <c r="L11681" s="545" t="s">
        <v>20098</v>
      </c>
      <c r="M11681" s="548" t="s">
        <v>13758</v>
      </c>
      <c r="N11681" s="545" t="s">
        <v>13413</v>
      </c>
      <c r="O11681" s="545" t="s">
        <v>13413</v>
      </c>
      <c r="P11681" s="549">
        <v>9358</v>
      </c>
      <c r="Q11681" s="549">
        <v>1</v>
      </c>
      <c r="R11681" s="549">
        <v>19</v>
      </c>
      <c r="S11681" s="548">
        <v>2228</v>
      </c>
      <c r="T11681" s="548"/>
      <c r="U11681" s="99"/>
    </row>
    <row r="11682" spans="1:21" ht="19.5" customHeight="1">
      <c r="A11682" s="545">
        <v>106675</v>
      </c>
      <c r="B11682" s="545" t="s">
        <v>8139</v>
      </c>
      <c r="C11682" s="545" t="s">
        <v>216</v>
      </c>
      <c r="D11682" s="546">
        <v>46052</v>
      </c>
      <c r="E11682" s="171" t="str">
        <f t="shared" si="182"/>
        <v>2026</v>
      </c>
      <c r="F11682" s="547">
        <v>1663655</v>
      </c>
      <c r="G11682" s="548">
        <v>0.19</v>
      </c>
      <c r="H11682" s="547">
        <v>1398029.41</v>
      </c>
      <c r="I11682" s="545" t="s">
        <v>12717</v>
      </c>
      <c r="J11682" s="545" t="s">
        <v>13307</v>
      </c>
      <c r="K11682" s="545" t="s">
        <v>20157</v>
      </c>
      <c r="L11682" s="545" t="s">
        <v>20098</v>
      </c>
      <c r="M11682" s="548" t="s">
        <v>13758</v>
      </c>
      <c r="N11682" s="545" t="s">
        <v>22877</v>
      </c>
      <c r="O11682" s="545" t="s">
        <v>13413</v>
      </c>
      <c r="P11682" s="549">
        <v>9359</v>
      </c>
      <c r="Q11682" s="549">
        <v>1</v>
      </c>
      <c r="R11682" s="549">
        <v>19</v>
      </c>
      <c r="S11682" s="548">
        <v>2228</v>
      </c>
      <c r="T11682" s="548">
        <v>2180</v>
      </c>
      <c r="U11682" s="99"/>
    </row>
    <row r="11683" spans="1:21" ht="19.5" customHeight="1">
      <c r="A11683" s="545">
        <v>106677</v>
      </c>
      <c r="B11683" s="545" t="s">
        <v>8290</v>
      </c>
      <c r="C11683" s="545" t="s">
        <v>216</v>
      </c>
      <c r="D11683" s="546">
        <v>43524</v>
      </c>
      <c r="E11683" s="171" t="str">
        <f t="shared" si="182"/>
        <v>2019</v>
      </c>
      <c r="F11683" s="547">
        <v>571200</v>
      </c>
      <c r="G11683" s="548">
        <v>0.19</v>
      </c>
      <c r="H11683" s="547">
        <v>480000</v>
      </c>
      <c r="I11683" s="545" t="s">
        <v>12717</v>
      </c>
      <c r="J11683" s="545" t="s">
        <v>13296</v>
      </c>
      <c r="K11683" s="545" t="s">
        <v>20158</v>
      </c>
      <c r="L11683" s="545" t="s">
        <v>20159</v>
      </c>
      <c r="M11683" s="548" t="s">
        <v>13758</v>
      </c>
      <c r="N11683" s="545" t="s">
        <v>13413</v>
      </c>
      <c r="O11683" s="545" t="s">
        <v>13413</v>
      </c>
      <c r="P11683" s="549">
        <v>9361</v>
      </c>
      <c r="Q11683" s="549">
        <v>1</v>
      </c>
      <c r="R11683" s="549">
        <v>19</v>
      </c>
      <c r="S11683" s="548">
        <v>2218</v>
      </c>
      <c r="T11683" s="548"/>
      <c r="U11683" s="99"/>
    </row>
    <row r="11684" spans="1:21" ht="19.5" customHeight="1">
      <c r="A11684" s="545">
        <v>106678</v>
      </c>
      <c r="B11684" s="545" t="s">
        <v>8138</v>
      </c>
      <c r="C11684" s="545" t="s">
        <v>216</v>
      </c>
      <c r="D11684" s="546">
        <v>46052</v>
      </c>
      <c r="E11684" s="171" t="str">
        <f t="shared" si="182"/>
        <v>2026</v>
      </c>
      <c r="F11684" s="547">
        <v>2845953</v>
      </c>
      <c r="G11684" s="548">
        <v>0.19</v>
      </c>
      <c r="H11684" s="547">
        <v>2391557.14</v>
      </c>
      <c r="I11684" s="545" t="s">
        <v>12717</v>
      </c>
      <c r="J11684" s="545" t="s">
        <v>13307</v>
      </c>
      <c r="K11684" s="545" t="s">
        <v>20160</v>
      </c>
      <c r="L11684" s="545" t="s">
        <v>20161</v>
      </c>
      <c r="M11684" s="548" t="s">
        <v>13758</v>
      </c>
      <c r="N11684" s="545" t="s">
        <v>13413</v>
      </c>
      <c r="O11684" s="545" t="s">
        <v>13413</v>
      </c>
      <c r="P11684" s="549">
        <v>9362</v>
      </c>
      <c r="Q11684" s="549">
        <v>1</v>
      </c>
      <c r="R11684" s="549">
        <v>19</v>
      </c>
      <c r="S11684" s="548">
        <v>2228</v>
      </c>
      <c r="T11684" s="548"/>
      <c r="U11684" s="99"/>
    </row>
    <row r="11685" spans="1:21" ht="19.5" customHeight="1">
      <c r="A11685" s="545">
        <v>106680</v>
      </c>
      <c r="B11685" s="545" t="s">
        <v>8172</v>
      </c>
      <c r="C11685" s="545" t="s">
        <v>216</v>
      </c>
      <c r="D11685" s="546">
        <v>46052</v>
      </c>
      <c r="E11685" s="171" t="str">
        <f t="shared" si="182"/>
        <v>2026</v>
      </c>
      <c r="F11685" s="547">
        <v>1291318</v>
      </c>
      <c r="G11685" s="548">
        <v>0.19</v>
      </c>
      <c r="H11685" s="547">
        <v>1085141.18</v>
      </c>
      <c r="I11685" s="545" t="s">
        <v>12717</v>
      </c>
      <c r="J11685" s="545" t="s">
        <v>13307</v>
      </c>
      <c r="K11685" s="545" t="s">
        <v>20162</v>
      </c>
      <c r="L11685" s="545" t="s">
        <v>20098</v>
      </c>
      <c r="M11685" s="548" t="s">
        <v>13758</v>
      </c>
      <c r="N11685" s="545" t="s">
        <v>13413</v>
      </c>
      <c r="O11685" s="545" t="s">
        <v>13413</v>
      </c>
      <c r="P11685" s="549">
        <v>9364</v>
      </c>
      <c r="Q11685" s="549">
        <v>1</v>
      </c>
      <c r="R11685" s="549">
        <v>19</v>
      </c>
      <c r="S11685" s="548">
        <v>2228</v>
      </c>
      <c r="T11685" s="548"/>
      <c r="U11685" s="99"/>
    </row>
    <row r="11686" spans="1:21" ht="19.5" customHeight="1">
      <c r="A11686" s="545">
        <v>106682</v>
      </c>
      <c r="B11686" s="545" t="s">
        <v>8171</v>
      </c>
      <c r="C11686" s="545" t="s">
        <v>216</v>
      </c>
      <c r="D11686" s="546">
        <v>46052</v>
      </c>
      <c r="E11686" s="171" t="str">
        <f t="shared" si="182"/>
        <v>2026</v>
      </c>
      <c r="F11686" s="547">
        <v>2930410</v>
      </c>
      <c r="G11686" s="548">
        <v>0.19</v>
      </c>
      <c r="H11686" s="547">
        <v>2462529.41</v>
      </c>
      <c r="I11686" s="545" t="s">
        <v>12717</v>
      </c>
      <c r="J11686" s="545" t="s">
        <v>13307</v>
      </c>
      <c r="K11686" s="545" t="s">
        <v>20163</v>
      </c>
      <c r="L11686" s="545" t="s">
        <v>20098</v>
      </c>
      <c r="M11686" s="548" t="s">
        <v>13758</v>
      </c>
      <c r="N11686" s="545" t="s">
        <v>13413</v>
      </c>
      <c r="O11686" s="545" t="s">
        <v>13413</v>
      </c>
      <c r="P11686" s="549">
        <v>9366</v>
      </c>
      <c r="Q11686" s="549">
        <v>1</v>
      </c>
      <c r="R11686" s="549">
        <v>19</v>
      </c>
      <c r="S11686" s="548">
        <v>2228</v>
      </c>
      <c r="T11686" s="548"/>
      <c r="U11686" s="99"/>
    </row>
    <row r="11687" spans="1:21" ht="19.5" customHeight="1">
      <c r="A11687" s="545">
        <v>106684</v>
      </c>
      <c r="B11687" s="545" t="s">
        <v>8078</v>
      </c>
      <c r="C11687" s="545" t="s">
        <v>216</v>
      </c>
      <c r="D11687" s="546">
        <v>43544</v>
      </c>
      <c r="E11687" s="171" t="str">
        <f t="shared" si="182"/>
        <v>2019</v>
      </c>
      <c r="F11687" s="547">
        <v>1235602</v>
      </c>
      <c r="G11687" s="548">
        <v>0.19</v>
      </c>
      <c r="H11687" s="547">
        <v>1038321.01</v>
      </c>
      <c r="I11687" s="545" t="s">
        <v>12717</v>
      </c>
      <c r="J11687" s="545" t="s">
        <v>13302</v>
      </c>
      <c r="K11687" s="545" t="s">
        <v>20164</v>
      </c>
      <c r="L11687" s="545" t="s">
        <v>20098</v>
      </c>
      <c r="M11687" s="548" t="s">
        <v>13758</v>
      </c>
      <c r="N11687" s="545" t="s">
        <v>13413</v>
      </c>
      <c r="O11687" s="545" t="s">
        <v>13413</v>
      </c>
      <c r="P11687" s="549">
        <v>9368</v>
      </c>
      <c r="Q11687" s="549">
        <v>1</v>
      </c>
      <c r="R11687" s="549">
        <v>19</v>
      </c>
      <c r="S11687" s="548">
        <v>2219</v>
      </c>
      <c r="T11687" s="548"/>
      <c r="U11687" s="99"/>
    </row>
    <row r="11688" spans="1:21" ht="19.5" customHeight="1">
      <c r="A11688" s="545">
        <v>106685</v>
      </c>
      <c r="B11688" s="545" t="s">
        <v>8289</v>
      </c>
      <c r="C11688" s="545" t="s">
        <v>216</v>
      </c>
      <c r="D11688" s="546">
        <v>43524</v>
      </c>
      <c r="E11688" s="171" t="str">
        <f t="shared" si="182"/>
        <v>2019</v>
      </c>
      <c r="F11688" s="547">
        <v>946050</v>
      </c>
      <c r="G11688" s="548">
        <v>0.19</v>
      </c>
      <c r="H11688" s="547">
        <v>795000</v>
      </c>
      <c r="I11688" s="545" t="s">
        <v>12717</v>
      </c>
      <c r="J11688" s="545" t="s">
        <v>13296</v>
      </c>
      <c r="K11688" s="545" t="s">
        <v>20165</v>
      </c>
      <c r="L11688" s="545" t="s">
        <v>20098</v>
      </c>
      <c r="M11688" s="548" t="s">
        <v>13758</v>
      </c>
      <c r="N11688" s="545" t="s">
        <v>13413</v>
      </c>
      <c r="O11688" s="545" t="s">
        <v>13413</v>
      </c>
      <c r="P11688" s="549">
        <v>9369</v>
      </c>
      <c r="Q11688" s="549">
        <v>1</v>
      </c>
      <c r="R11688" s="549">
        <v>19</v>
      </c>
      <c r="S11688" s="548">
        <v>2218</v>
      </c>
      <c r="T11688" s="548"/>
      <c r="U11688" s="99"/>
    </row>
    <row r="11689" spans="1:21" ht="19.5" customHeight="1">
      <c r="A11689" s="545">
        <v>106686</v>
      </c>
      <c r="B11689" s="545" t="s">
        <v>12276</v>
      </c>
      <c r="C11689" s="545" t="s">
        <v>216</v>
      </c>
      <c r="D11689" s="546">
        <v>44592</v>
      </c>
      <c r="E11689" s="171" t="str">
        <f t="shared" si="182"/>
        <v>2022</v>
      </c>
      <c r="F11689" s="547">
        <v>3019240</v>
      </c>
      <c r="G11689" s="548">
        <v>0.19</v>
      </c>
      <c r="H11689" s="547">
        <v>2537176.4700000002</v>
      </c>
      <c r="I11689" s="545" t="s">
        <v>12717</v>
      </c>
      <c r="J11689" s="545" t="s">
        <v>13297</v>
      </c>
      <c r="K11689" s="545" t="s">
        <v>20166</v>
      </c>
      <c r="L11689" s="545" t="s">
        <v>20167</v>
      </c>
      <c r="M11689" s="548" t="s">
        <v>13758</v>
      </c>
      <c r="N11689" s="545" t="s">
        <v>13413</v>
      </c>
      <c r="O11689" s="545" t="s">
        <v>13413</v>
      </c>
      <c r="P11689" s="549">
        <v>9370</v>
      </c>
      <c r="Q11689" s="549">
        <v>1</v>
      </c>
      <c r="R11689" s="549">
        <v>19</v>
      </c>
      <c r="S11689" s="548">
        <v>2257</v>
      </c>
      <c r="T11689" s="548"/>
      <c r="U11689" s="99"/>
    </row>
    <row r="11690" spans="1:21" ht="19.5" customHeight="1">
      <c r="A11690" s="545">
        <v>106687</v>
      </c>
      <c r="B11690" s="545" t="s">
        <v>12275</v>
      </c>
      <c r="C11690" s="545" t="s">
        <v>216</v>
      </c>
      <c r="D11690" s="546">
        <v>44592</v>
      </c>
      <c r="E11690" s="171" t="str">
        <f t="shared" si="182"/>
        <v>2022</v>
      </c>
      <c r="F11690" s="547">
        <v>2101719</v>
      </c>
      <c r="G11690" s="548">
        <v>0.19</v>
      </c>
      <c r="H11690" s="547">
        <v>1766150.42</v>
      </c>
      <c r="I11690" s="545" t="s">
        <v>12717</v>
      </c>
      <c r="J11690" s="545" t="s">
        <v>13297</v>
      </c>
      <c r="K11690" s="545" t="s">
        <v>20168</v>
      </c>
      <c r="L11690" s="545" t="s">
        <v>20167</v>
      </c>
      <c r="M11690" s="548" t="s">
        <v>13758</v>
      </c>
      <c r="N11690" s="545" t="s">
        <v>13413</v>
      </c>
      <c r="O11690" s="545" t="s">
        <v>13413</v>
      </c>
      <c r="P11690" s="549">
        <v>9371</v>
      </c>
      <c r="Q11690" s="549">
        <v>1</v>
      </c>
      <c r="R11690" s="549">
        <v>19</v>
      </c>
      <c r="S11690" s="548">
        <v>2257</v>
      </c>
      <c r="T11690" s="548"/>
      <c r="U11690" s="99"/>
    </row>
    <row r="11691" spans="1:21" ht="19.5" customHeight="1">
      <c r="A11691" s="545">
        <v>106688</v>
      </c>
      <c r="B11691" s="545" t="s">
        <v>8108</v>
      </c>
      <c r="C11691" s="545" t="s">
        <v>216</v>
      </c>
      <c r="D11691" s="546">
        <v>43543</v>
      </c>
      <c r="E11691" s="171" t="str">
        <f t="shared" si="182"/>
        <v>2019</v>
      </c>
      <c r="F11691" s="547">
        <v>822958.99</v>
      </c>
      <c r="G11691" s="548">
        <v>0.19</v>
      </c>
      <c r="H11691" s="547">
        <v>691562.18</v>
      </c>
      <c r="I11691" s="545" t="s">
        <v>12717</v>
      </c>
      <c r="J11691" s="545" t="s">
        <v>13302</v>
      </c>
      <c r="K11691" s="545" t="s">
        <v>20169</v>
      </c>
      <c r="L11691" s="545" t="s">
        <v>20098</v>
      </c>
      <c r="M11691" s="548" t="s">
        <v>13758</v>
      </c>
      <c r="N11691" s="545" t="s">
        <v>13413</v>
      </c>
      <c r="O11691" s="545" t="s">
        <v>13413</v>
      </c>
      <c r="P11691" s="549">
        <v>9372</v>
      </c>
      <c r="Q11691" s="549">
        <v>1</v>
      </c>
      <c r="R11691" s="549">
        <v>19</v>
      </c>
      <c r="S11691" s="548">
        <v>2219</v>
      </c>
      <c r="T11691" s="548"/>
      <c r="U11691" s="99"/>
    </row>
    <row r="11692" spans="1:21" ht="19.5" customHeight="1">
      <c r="A11692" s="545">
        <v>106689</v>
      </c>
      <c r="B11692" s="545" t="s">
        <v>8149</v>
      </c>
      <c r="C11692" s="545" t="s">
        <v>216</v>
      </c>
      <c r="D11692" s="546">
        <v>43537</v>
      </c>
      <c r="E11692" s="171" t="str">
        <f t="shared" si="182"/>
        <v>2019</v>
      </c>
      <c r="F11692" s="547">
        <v>822700</v>
      </c>
      <c r="G11692" s="548">
        <v>0.19</v>
      </c>
      <c r="H11692" s="547">
        <v>691344.54</v>
      </c>
      <c r="I11692" s="545" t="s">
        <v>12717</v>
      </c>
      <c r="J11692" s="545" t="s">
        <v>13400</v>
      </c>
      <c r="K11692" s="545" t="s">
        <v>20170</v>
      </c>
      <c r="L11692" s="545" t="s">
        <v>20159</v>
      </c>
      <c r="M11692" s="548" t="s">
        <v>13758</v>
      </c>
      <c r="N11692" s="545" t="s">
        <v>13413</v>
      </c>
      <c r="O11692" s="545" t="s">
        <v>13413</v>
      </c>
      <c r="P11692" s="549">
        <v>9373</v>
      </c>
      <c r="Q11692" s="549">
        <v>1</v>
      </c>
      <c r="R11692" s="549">
        <v>19</v>
      </c>
      <c r="S11692" s="548">
        <v>2209</v>
      </c>
      <c r="T11692" s="548"/>
      <c r="U11692" s="99"/>
    </row>
    <row r="11693" spans="1:21" ht="19.5" customHeight="1">
      <c r="A11693" s="545">
        <v>106690</v>
      </c>
      <c r="B11693" s="545" t="s">
        <v>8117</v>
      </c>
      <c r="C11693" s="545" t="s">
        <v>216</v>
      </c>
      <c r="D11693" s="546">
        <v>43542</v>
      </c>
      <c r="E11693" s="171" t="str">
        <f t="shared" si="182"/>
        <v>2019</v>
      </c>
      <c r="F11693" s="547">
        <v>1162250</v>
      </c>
      <c r="G11693" s="548">
        <v>0.19</v>
      </c>
      <c r="H11693" s="547">
        <v>976680.67</v>
      </c>
      <c r="I11693" s="545" t="s">
        <v>12717</v>
      </c>
      <c r="J11693" s="545" t="s">
        <v>13400</v>
      </c>
      <c r="K11693" s="545" t="s">
        <v>20171</v>
      </c>
      <c r="L11693" s="545" t="s">
        <v>20159</v>
      </c>
      <c r="M11693" s="548" t="s">
        <v>13758</v>
      </c>
      <c r="N11693" s="545" t="s">
        <v>13413</v>
      </c>
      <c r="O11693" s="545" t="s">
        <v>13413</v>
      </c>
      <c r="P11693" s="549">
        <v>9374</v>
      </c>
      <c r="Q11693" s="549">
        <v>1</v>
      </c>
      <c r="R11693" s="549">
        <v>19</v>
      </c>
      <c r="S11693" s="548">
        <v>2209</v>
      </c>
      <c r="T11693" s="548"/>
      <c r="U11693" s="99"/>
    </row>
    <row r="11694" spans="1:21" ht="19.5" customHeight="1">
      <c r="A11694" s="545">
        <v>106691</v>
      </c>
      <c r="B11694" s="545" t="s">
        <v>8116</v>
      </c>
      <c r="C11694" s="545" t="s">
        <v>216</v>
      </c>
      <c r="D11694" s="546">
        <v>43542</v>
      </c>
      <c r="E11694" s="171" t="str">
        <f t="shared" si="182"/>
        <v>2019</v>
      </c>
      <c r="F11694" s="547">
        <v>409900</v>
      </c>
      <c r="G11694" s="548">
        <v>0.19</v>
      </c>
      <c r="H11694" s="547">
        <v>344453.78</v>
      </c>
      <c r="I11694" s="545" t="s">
        <v>12717</v>
      </c>
      <c r="J11694" s="545" t="s">
        <v>13400</v>
      </c>
      <c r="K11694" s="545" t="s">
        <v>20172</v>
      </c>
      <c r="L11694" s="545" t="s">
        <v>20159</v>
      </c>
      <c r="M11694" s="548" t="s">
        <v>13758</v>
      </c>
      <c r="N11694" s="545" t="s">
        <v>13413</v>
      </c>
      <c r="O11694" s="545" t="s">
        <v>13413</v>
      </c>
      <c r="P11694" s="549">
        <v>9375</v>
      </c>
      <c r="Q11694" s="549">
        <v>1</v>
      </c>
      <c r="R11694" s="549">
        <v>19</v>
      </c>
      <c r="S11694" s="548">
        <v>2209</v>
      </c>
      <c r="T11694" s="548"/>
      <c r="U11694" s="99"/>
    </row>
    <row r="11695" spans="1:21" ht="19.5" customHeight="1">
      <c r="A11695" s="545">
        <v>106692</v>
      </c>
      <c r="B11695" s="545" t="s">
        <v>9315</v>
      </c>
      <c r="C11695" s="545" t="s">
        <v>216</v>
      </c>
      <c r="D11695" s="546"/>
      <c r="E11695" s="171" t="str">
        <f t="shared" si="182"/>
        <v>1900</v>
      </c>
      <c r="F11695" s="547">
        <v>0</v>
      </c>
      <c r="G11695" s="548">
        <v>0</v>
      </c>
      <c r="H11695" s="547">
        <v>0</v>
      </c>
      <c r="I11695" s="545" t="s">
        <v>12717</v>
      </c>
      <c r="J11695" s="545"/>
      <c r="K11695" s="545" t="s">
        <v>20173</v>
      </c>
      <c r="L11695" s="545" t="s">
        <v>20159</v>
      </c>
      <c r="M11695" s="548" t="s">
        <v>13758</v>
      </c>
      <c r="N11695" s="545" t="s">
        <v>13413</v>
      </c>
      <c r="O11695" s="545" t="s">
        <v>13413</v>
      </c>
      <c r="P11695" s="549">
        <v>9376</v>
      </c>
      <c r="Q11695" s="549">
        <v>1</v>
      </c>
      <c r="R11695" s="549">
        <v>19</v>
      </c>
      <c r="S11695" s="548"/>
      <c r="T11695" s="548"/>
      <c r="U11695" s="99"/>
    </row>
    <row r="11696" spans="1:21" ht="19.5" customHeight="1">
      <c r="A11696" s="545">
        <v>106693</v>
      </c>
      <c r="B11696" s="545" t="s">
        <v>8115</v>
      </c>
      <c r="C11696" s="545" t="s">
        <v>216</v>
      </c>
      <c r="D11696" s="546">
        <v>43542</v>
      </c>
      <c r="E11696" s="171" t="str">
        <f t="shared" si="182"/>
        <v>2019</v>
      </c>
      <c r="F11696" s="547">
        <v>1128800</v>
      </c>
      <c r="G11696" s="548">
        <v>0.19</v>
      </c>
      <c r="H11696" s="547">
        <v>948571.43</v>
      </c>
      <c r="I11696" s="545" t="s">
        <v>12717</v>
      </c>
      <c r="J11696" s="545" t="s">
        <v>13400</v>
      </c>
      <c r="K11696" s="545" t="s">
        <v>20174</v>
      </c>
      <c r="L11696" s="545" t="s">
        <v>20159</v>
      </c>
      <c r="M11696" s="548" t="s">
        <v>13758</v>
      </c>
      <c r="N11696" s="545" t="s">
        <v>13413</v>
      </c>
      <c r="O11696" s="545" t="s">
        <v>13413</v>
      </c>
      <c r="P11696" s="549">
        <v>9377</v>
      </c>
      <c r="Q11696" s="549">
        <v>1</v>
      </c>
      <c r="R11696" s="549">
        <v>19</v>
      </c>
      <c r="S11696" s="548">
        <v>2209</v>
      </c>
      <c r="T11696" s="548"/>
      <c r="U11696" s="99"/>
    </row>
    <row r="11697" spans="1:21" ht="19.5" customHeight="1">
      <c r="A11697" s="545">
        <v>106694</v>
      </c>
      <c r="B11697" s="545" t="s">
        <v>8077</v>
      </c>
      <c r="C11697" s="545" t="s">
        <v>216</v>
      </c>
      <c r="D11697" s="546">
        <v>43544</v>
      </c>
      <c r="E11697" s="171" t="str">
        <f t="shared" si="182"/>
        <v>2019</v>
      </c>
      <c r="F11697" s="547">
        <v>1075280</v>
      </c>
      <c r="G11697" s="548">
        <v>0.19</v>
      </c>
      <c r="H11697" s="547">
        <v>903596.64</v>
      </c>
      <c r="I11697" s="545" t="s">
        <v>12717</v>
      </c>
      <c r="J11697" s="545" t="s">
        <v>13302</v>
      </c>
      <c r="K11697" s="545" t="s">
        <v>20175</v>
      </c>
      <c r="L11697" s="545" t="s">
        <v>20098</v>
      </c>
      <c r="M11697" s="548" t="s">
        <v>13758</v>
      </c>
      <c r="N11697" s="545" t="s">
        <v>13413</v>
      </c>
      <c r="O11697" s="545" t="s">
        <v>13413</v>
      </c>
      <c r="P11697" s="549">
        <v>9378</v>
      </c>
      <c r="Q11697" s="549">
        <v>1</v>
      </c>
      <c r="R11697" s="549">
        <v>19</v>
      </c>
      <c r="S11697" s="548">
        <v>2219</v>
      </c>
      <c r="T11697" s="548"/>
      <c r="U11697" s="99"/>
    </row>
    <row r="11698" spans="1:21" ht="19.5" customHeight="1">
      <c r="A11698" s="545">
        <v>106695</v>
      </c>
      <c r="B11698" s="545" t="s">
        <v>8107</v>
      </c>
      <c r="C11698" s="545" t="s">
        <v>216</v>
      </c>
      <c r="D11698" s="546">
        <v>46056</v>
      </c>
      <c r="E11698" s="171" t="str">
        <f t="shared" si="182"/>
        <v>2026</v>
      </c>
      <c r="F11698" s="547">
        <v>43530186</v>
      </c>
      <c r="G11698" s="548">
        <v>0.19</v>
      </c>
      <c r="H11698" s="547">
        <v>36579988.240000002</v>
      </c>
      <c r="I11698" s="545" t="s">
        <v>12758</v>
      </c>
      <c r="J11698" s="545" t="s">
        <v>13298</v>
      </c>
      <c r="K11698" s="545" t="s">
        <v>20176</v>
      </c>
      <c r="L11698" s="545" t="s">
        <v>13413</v>
      </c>
      <c r="M11698" s="548" t="s">
        <v>13758</v>
      </c>
      <c r="N11698" s="545" t="s">
        <v>13413</v>
      </c>
      <c r="O11698" s="545" t="s">
        <v>13413</v>
      </c>
      <c r="P11698" s="549">
        <v>9379</v>
      </c>
      <c r="Q11698" s="549">
        <v>1</v>
      </c>
      <c r="R11698" s="549">
        <v>164</v>
      </c>
      <c r="S11698" s="548">
        <v>1012</v>
      </c>
      <c r="T11698" s="548"/>
      <c r="U11698" s="99"/>
    </row>
    <row r="11699" spans="1:21" ht="19.5" customHeight="1">
      <c r="A11699" s="545">
        <v>106696</v>
      </c>
      <c r="B11699" s="545" t="s">
        <v>8106</v>
      </c>
      <c r="C11699" s="545" t="s">
        <v>216</v>
      </c>
      <c r="D11699" s="546">
        <v>46056</v>
      </c>
      <c r="E11699" s="171" t="str">
        <f t="shared" si="182"/>
        <v>2026</v>
      </c>
      <c r="F11699" s="547">
        <v>35113160</v>
      </c>
      <c r="G11699" s="548">
        <v>0.19</v>
      </c>
      <c r="H11699" s="547">
        <v>29506857.140000001</v>
      </c>
      <c r="I11699" s="545" t="s">
        <v>12758</v>
      </c>
      <c r="J11699" s="545" t="s">
        <v>13298</v>
      </c>
      <c r="K11699" s="545" t="s">
        <v>20177</v>
      </c>
      <c r="L11699" s="545" t="s">
        <v>13413</v>
      </c>
      <c r="M11699" s="548" t="s">
        <v>13758</v>
      </c>
      <c r="N11699" s="545" t="s">
        <v>13413</v>
      </c>
      <c r="O11699" s="545" t="s">
        <v>13413</v>
      </c>
      <c r="P11699" s="549">
        <v>9380</v>
      </c>
      <c r="Q11699" s="549">
        <v>1</v>
      </c>
      <c r="R11699" s="549">
        <v>164</v>
      </c>
      <c r="S11699" s="548">
        <v>1012</v>
      </c>
      <c r="T11699" s="548"/>
      <c r="U11699" s="99"/>
    </row>
    <row r="11700" spans="1:21" ht="19.5" customHeight="1">
      <c r="A11700" s="545">
        <v>106697</v>
      </c>
      <c r="B11700" s="545" t="s">
        <v>8207</v>
      </c>
      <c r="C11700" s="545" t="s">
        <v>216</v>
      </c>
      <c r="D11700" s="546">
        <v>44677</v>
      </c>
      <c r="E11700" s="171" t="str">
        <f t="shared" si="182"/>
        <v>2022</v>
      </c>
      <c r="F11700" s="547">
        <v>24234436</v>
      </c>
      <c r="G11700" s="548">
        <v>0.19</v>
      </c>
      <c r="H11700" s="547">
        <v>20365072.27</v>
      </c>
      <c r="I11700" s="545" t="s">
        <v>12758</v>
      </c>
      <c r="J11700" s="545" t="s">
        <v>13298</v>
      </c>
      <c r="K11700" s="545" t="s">
        <v>20178</v>
      </c>
      <c r="L11700" s="545" t="s">
        <v>13413</v>
      </c>
      <c r="M11700" s="548" t="s">
        <v>13758</v>
      </c>
      <c r="N11700" s="545" t="s">
        <v>13413</v>
      </c>
      <c r="O11700" s="545" t="s">
        <v>13413</v>
      </c>
      <c r="P11700" s="549">
        <v>9381</v>
      </c>
      <c r="Q11700" s="549">
        <v>1</v>
      </c>
      <c r="R11700" s="549">
        <v>164</v>
      </c>
      <c r="S11700" s="548">
        <v>1012</v>
      </c>
      <c r="T11700" s="548"/>
      <c r="U11700" s="99"/>
    </row>
    <row r="11701" spans="1:21" ht="19.5" customHeight="1">
      <c r="A11701" s="545">
        <v>106698</v>
      </c>
      <c r="B11701" s="545" t="s">
        <v>8206</v>
      </c>
      <c r="C11701" s="545" t="s">
        <v>216</v>
      </c>
      <c r="D11701" s="546">
        <v>46056</v>
      </c>
      <c r="E11701" s="171" t="str">
        <f t="shared" si="182"/>
        <v>2026</v>
      </c>
      <c r="F11701" s="547">
        <v>38192089</v>
      </c>
      <c r="G11701" s="548">
        <v>0.19</v>
      </c>
      <c r="H11701" s="547">
        <v>32094192.440000001</v>
      </c>
      <c r="I11701" s="545" t="s">
        <v>12758</v>
      </c>
      <c r="J11701" s="545" t="s">
        <v>13298</v>
      </c>
      <c r="K11701" s="545" t="s">
        <v>20179</v>
      </c>
      <c r="L11701" s="545" t="s">
        <v>13413</v>
      </c>
      <c r="M11701" s="548" t="s">
        <v>13758</v>
      </c>
      <c r="N11701" s="545" t="s">
        <v>13413</v>
      </c>
      <c r="O11701" s="545" t="s">
        <v>13413</v>
      </c>
      <c r="P11701" s="549">
        <v>9382</v>
      </c>
      <c r="Q11701" s="549">
        <v>1</v>
      </c>
      <c r="R11701" s="549">
        <v>164</v>
      </c>
      <c r="S11701" s="548">
        <v>1012</v>
      </c>
      <c r="T11701" s="548"/>
      <c r="U11701" s="99"/>
    </row>
    <row r="11702" spans="1:21" ht="19.5" customHeight="1">
      <c r="A11702" s="545">
        <v>106699</v>
      </c>
      <c r="B11702" s="545" t="s">
        <v>8205</v>
      </c>
      <c r="C11702" s="545" t="s">
        <v>216</v>
      </c>
      <c r="D11702" s="546">
        <v>46056</v>
      </c>
      <c r="E11702" s="171" t="str">
        <f t="shared" si="182"/>
        <v>2026</v>
      </c>
      <c r="F11702" s="547">
        <v>34320334</v>
      </c>
      <c r="G11702" s="548">
        <v>0.19</v>
      </c>
      <c r="H11702" s="547">
        <v>28840616.809999999</v>
      </c>
      <c r="I11702" s="545" t="s">
        <v>12758</v>
      </c>
      <c r="J11702" s="545" t="s">
        <v>13298</v>
      </c>
      <c r="K11702" s="545" t="s">
        <v>20180</v>
      </c>
      <c r="L11702" s="545" t="s">
        <v>13413</v>
      </c>
      <c r="M11702" s="548" t="s">
        <v>13758</v>
      </c>
      <c r="N11702" s="545" t="s">
        <v>13413</v>
      </c>
      <c r="O11702" s="545" t="s">
        <v>13413</v>
      </c>
      <c r="P11702" s="549">
        <v>9383</v>
      </c>
      <c r="Q11702" s="549">
        <v>1</v>
      </c>
      <c r="R11702" s="549">
        <v>164</v>
      </c>
      <c r="S11702" s="548">
        <v>1012</v>
      </c>
      <c r="T11702" s="548"/>
      <c r="U11702" s="99"/>
    </row>
    <row r="11703" spans="1:21" ht="19.5" customHeight="1">
      <c r="A11703" s="545">
        <v>106700</v>
      </c>
      <c r="B11703" s="545" t="s">
        <v>8204</v>
      </c>
      <c r="C11703" s="545" t="s">
        <v>216</v>
      </c>
      <c r="D11703" s="546">
        <v>46056</v>
      </c>
      <c r="E11703" s="171" t="str">
        <f t="shared" si="182"/>
        <v>2026</v>
      </c>
      <c r="F11703" s="547">
        <v>35113160</v>
      </c>
      <c r="G11703" s="548">
        <v>0.19</v>
      </c>
      <c r="H11703" s="547">
        <v>29506857.140000001</v>
      </c>
      <c r="I11703" s="545" t="s">
        <v>12758</v>
      </c>
      <c r="J11703" s="545" t="s">
        <v>13298</v>
      </c>
      <c r="K11703" s="545" t="s">
        <v>20181</v>
      </c>
      <c r="L11703" s="545" t="s">
        <v>13413</v>
      </c>
      <c r="M11703" s="548" t="s">
        <v>13758</v>
      </c>
      <c r="N11703" s="545" t="s">
        <v>13413</v>
      </c>
      <c r="O11703" s="545" t="s">
        <v>13413</v>
      </c>
      <c r="P11703" s="549">
        <v>9384</v>
      </c>
      <c r="Q11703" s="549">
        <v>1</v>
      </c>
      <c r="R11703" s="549">
        <v>164</v>
      </c>
      <c r="S11703" s="548">
        <v>1012</v>
      </c>
      <c r="T11703" s="548"/>
      <c r="U11703" s="99"/>
    </row>
    <row r="11704" spans="1:21" ht="19.5" customHeight="1">
      <c r="A11704" s="545">
        <v>106702</v>
      </c>
      <c r="B11704" s="545" t="s">
        <v>8335</v>
      </c>
      <c r="C11704" s="545" t="s">
        <v>216</v>
      </c>
      <c r="D11704" s="546">
        <v>46052</v>
      </c>
      <c r="E11704" s="171" t="str">
        <f t="shared" si="182"/>
        <v>2026</v>
      </c>
      <c r="F11704" s="547">
        <v>51987915</v>
      </c>
      <c r="G11704" s="548">
        <v>0.19</v>
      </c>
      <c r="H11704" s="547">
        <v>43687323.530000001</v>
      </c>
      <c r="I11704" s="545" t="s">
        <v>12758</v>
      </c>
      <c r="J11704" s="545" t="s">
        <v>13307</v>
      </c>
      <c r="K11704" s="545" t="s">
        <v>20182</v>
      </c>
      <c r="L11704" s="545" t="s">
        <v>13413</v>
      </c>
      <c r="M11704" s="548" t="s">
        <v>13758</v>
      </c>
      <c r="N11704" s="545" t="s">
        <v>13413</v>
      </c>
      <c r="O11704" s="545" t="s">
        <v>13413</v>
      </c>
      <c r="P11704" s="549">
        <v>9386</v>
      </c>
      <c r="Q11704" s="549">
        <v>1</v>
      </c>
      <c r="R11704" s="549">
        <v>164</v>
      </c>
      <c r="S11704" s="548">
        <v>2228</v>
      </c>
      <c r="T11704" s="548"/>
      <c r="U11704" s="99"/>
    </row>
    <row r="11705" spans="1:21" ht="19.5" customHeight="1">
      <c r="A11705" s="545">
        <v>106703</v>
      </c>
      <c r="B11705" s="545" t="s">
        <v>7918</v>
      </c>
      <c r="C11705" s="545" t="s">
        <v>216</v>
      </c>
      <c r="D11705" s="546">
        <v>44606</v>
      </c>
      <c r="E11705" s="171" t="str">
        <f t="shared" si="182"/>
        <v>2022</v>
      </c>
      <c r="F11705" s="547">
        <v>5372543</v>
      </c>
      <c r="G11705" s="548">
        <v>0.19</v>
      </c>
      <c r="H11705" s="547">
        <v>4514742.0199999996</v>
      </c>
      <c r="I11705" s="545" t="s">
        <v>12686</v>
      </c>
      <c r="J11705" s="545" t="s">
        <v>13298</v>
      </c>
      <c r="K11705" s="545" t="s">
        <v>20183</v>
      </c>
      <c r="L11705" s="545" t="s">
        <v>13413</v>
      </c>
      <c r="M11705" s="548" t="s">
        <v>13758</v>
      </c>
      <c r="N11705" s="545" t="s">
        <v>13413</v>
      </c>
      <c r="O11705" s="545" t="s">
        <v>13413</v>
      </c>
      <c r="P11705" s="549">
        <v>9387</v>
      </c>
      <c r="Q11705" s="549">
        <v>1</v>
      </c>
      <c r="R11705" s="549">
        <v>131</v>
      </c>
      <c r="S11705" s="548">
        <v>1012</v>
      </c>
      <c r="T11705" s="548"/>
      <c r="U11705" s="99"/>
    </row>
    <row r="11706" spans="1:21" ht="19.5" customHeight="1">
      <c r="A11706" s="545">
        <v>106704</v>
      </c>
      <c r="B11706" s="545" t="s">
        <v>8203</v>
      </c>
      <c r="C11706" s="545" t="s">
        <v>216</v>
      </c>
      <c r="D11706" s="546">
        <v>46052</v>
      </c>
      <c r="E11706" s="171" t="str">
        <f t="shared" si="182"/>
        <v>2026</v>
      </c>
      <c r="F11706" s="547">
        <v>293423313</v>
      </c>
      <c r="G11706" s="548">
        <v>0.19</v>
      </c>
      <c r="H11706" s="547">
        <v>246574212.61000001</v>
      </c>
      <c r="I11706" s="545" t="s">
        <v>12758</v>
      </c>
      <c r="J11706" s="545" t="s">
        <v>13307</v>
      </c>
      <c r="K11706" s="545" t="s">
        <v>20184</v>
      </c>
      <c r="L11706" s="545" t="s">
        <v>13413</v>
      </c>
      <c r="M11706" s="548" t="s">
        <v>13758</v>
      </c>
      <c r="N11706" s="545" t="s">
        <v>13413</v>
      </c>
      <c r="O11706" s="545" t="s">
        <v>13413</v>
      </c>
      <c r="P11706" s="549">
        <v>9388</v>
      </c>
      <c r="Q11706" s="549">
        <v>1</v>
      </c>
      <c r="R11706" s="549">
        <v>164</v>
      </c>
      <c r="S11706" s="548">
        <v>2228</v>
      </c>
      <c r="T11706" s="548"/>
      <c r="U11706" s="99"/>
    </row>
    <row r="11707" spans="1:21" ht="19.5" customHeight="1">
      <c r="A11707" s="545">
        <v>106705</v>
      </c>
      <c r="B11707" s="545" t="s">
        <v>7450</v>
      </c>
      <c r="C11707" s="545" t="s">
        <v>216</v>
      </c>
      <c r="D11707" s="546">
        <v>43740</v>
      </c>
      <c r="E11707" s="171" t="str">
        <f t="shared" si="182"/>
        <v>2019</v>
      </c>
      <c r="F11707" s="547">
        <v>280245</v>
      </c>
      <c r="G11707" s="548">
        <v>0.19</v>
      </c>
      <c r="H11707" s="547">
        <v>235500</v>
      </c>
      <c r="I11707" s="545" t="s">
        <v>12637</v>
      </c>
      <c r="J11707" s="545" t="s">
        <v>13296</v>
      </c>
      <c r="K11707" s="545" t="s">
        <v>20185</v>
      </c>
      <c r="L11707" s="545" t="s">
        <v>13413</v>
      </c>
      <c r="M11707" s="548" t="s">
        <v>13758</v>
      </c>
      <c r="N11707" s="545" t="s">
        <v>13413</v>
      </c>
      <c r="O11707" s="545" t="s">
        <v>13413</v>
      </c>
      <c r="P11707" s="549">
        <v>9389</v>
      </c>
      <c r="Q11707" s="549">
        <v>1</v>
      </c>
      <c r="R11707" s="549">
        <v>13</v>
      </c>
      <c r="S11707" s="548">
        <v>2218</v>
      </c>
      <c r="T11707" s="548"/>
      <c r="U11707" s="99"/>
    </row>
    <row r="11708" spans="1:21" ht="19.5" customHeight="1">
      <c r="A11708" s="545">
        <v>106706</v>
      </c>
      <c r="B11708" s="545" t="s">
        <v>9314</v>
      </c>
      <c r="C11708" s="545" t="s">
        <v>216</v>
      </c>
      <c r="D11708" s="546"/>
      <c r="E11708" s="171" t="str">
        <f t="shared" si="182"/>
        <v>1900</v>
      </c>
      <c r="F11708" s="547">
        <v>0</v>
      </c>
      <c r="G11708" s="548">
        <v>0</v>
      </c>
      <c r="H11708" s="547">
        <v>0</v>
      </c>
      <c r="I11708" s="545" t="s">
        <v>12686</v>
      </c>
      <c r="J11708" s="545"/>
      <c r="K11708" s="545" t="s">
        <v>20186</v>
      </c>
      <c r="L11708" s="545" t="s">
        <v>13413</v>
      </c>
      <c r="M11708" s="548" t="s">
        <v>13758</v>
      </c>
      <c r="N11708" s="545" t="s">
        <v>13413</v>
      </c>
      <c r="O11708" s="545" t="s">
        <v>13413</v>
      </c>
      <c r="P11708" s="549">
        <v>9390</v>
      </c>
      <c r="Q11708" s="549">
        <v>1</v>
      </c>
      <c r="R11708" s="549">
        <v>131</v>
      </c>
      <c r="S11708" s="548"/>
      <c r="T11708" s="548"/>
      <c r="U11708" s="99"/>
    </row>
    <row r="11709" spans="1:21" ht="19.5" customHeight="1">
      <c r="A11709" s="545">
        <v>106707</v>
      </c>
      <c r="B11709" s="545" t="s">
        <v>9313</v>
      </c>
      <c r="C11709" s="545" t="s">
        <v>221</v>
      </c>
      <c r="D11709" s="546"/>
      <c r="E11709" s="171" t="str">
        <f t="shared" si="182"/>
        <v>1900</v>
      </c>
      <c r="F11709" s="547">
        <v>0</v>
      </c>
      <c r="G11709" s="548">
        <v>0</v>
      </c>
      <c r="H11709" s="547">
        <v>0</v>
      </c>
      <c r="I11709" s="545" t="s">
        <v>12992</v>
      </c>
      <c r="J11709" s="545"/>
      <c r="K11709" s="545" t="s">
        <v>20138</v>
      </c>
      <c r="L11709" s="545" t="s">
        <v>13413</v>
      </c>
      <c r="M11709" s="548" t="s">
        <v>13758</v>
      </c>
      <c r="N11709" s="545" t="s">
        <v>13413</v>
      </c>
      <c r="O11709" s="545" t="s">
        <v>13413</v>
      </c>
      <c r="P11709" s="549">
        <v>9391</v>
      </c>
      <c r="Q11709" s="549">
        <v>1</v>
      </c>
      <c r="R11709" s="549">
        <v>162</v>
      </c>
      <c r="S11709" s="548"/>
      <c r="T11709" s="548"/>
      <c r="U11709" s="99"/>
    </row>
    <row r="11710" spans="1:21" ht="19.5" customHeight="1">
      <c r="A11710" s="545">
        <v>106708</v>
      </c>
      <c r="B11710" s="545" t="s">
        <v>8105</v>
      </c>
      <c r="C11710" s="545" t="s">
        <v>216</v>
      </c>
      <c r="D11710" s="546">
        <v>44679</v>
      </c>
      <c r="E11710" s="171" t="str">
        <f t="shared" si="182"/>
        <v>2022</v>
      </c>
      <c r="F11710" s="547">
        <v>116040598</v>
      </c>
      <c r="G11710" s="548">
        <v>0.19</v>
      </c>
      <c r="H11710" s="547">
        <v>97513107.560000002</v>
      </c>
      <c r="I11710" s="545" t="s">
        <v>12758</v>
      </c>
      <c r="J11710" s="545" t="s">
        <v>13296</v>
      </c>
      <c r="K11710" s="545" t="s">
        <v>20187</v>
      </c>
      <c r="L11710" s="545" t="s">
        <v>13413</v>
      </c>
      <c r="M11710" s="548" t="s">
        <v>13758</v>
      </c>
      <c r="N11710" s="545" t="s">
        <v>13413</v>
      </c>
      <c r="O11710" s="545" t="s">
        <v>13413</v>
      </c>
      <c r="P11710" s="549">
        <v>9392</v>
      </c>
      <c r="Q11710" s="549">
        <v>1</v>
      </c>
      <c r="R11710" s="549">
        <v>164</v>
      </c>
      <c r="S11710" s="548">
        <v>2218</v>
      </c>
      <c r="T11710" s="548"/>
      <c r="U11710" s="99"/>
    </row>
    <row r="11711" spans="1:21" ht="19.5" customHeight="1">
      <c r="A11711" s="545">
        <v>106709</v>
      </c>
      <c r="B11711" s="545" t="s">
        <v>2012</v>
      </c>
      <c r="C11711" s="545" t="s">
        <v>209</v>
      </c>
      <c r="D11711" s="546">
        <v>46052</v>
      </c>
      <c r="E11711" s="171" t="str">
        <f t="shared" si="182"/>
        <v>2026</v>
      </c>
      <c r="F11711" s="547">
        <v>3414</v>
      </c>
      <c r="G11711" s="548">
        <v>0.19</v>
      </c>
      <c r="H11711" s="547">
        <v>2868.91</v>
      </c>
      <c r="I11711" s="545" t="s">
        <v>12652</v>
      </c>
      <c r="J11711" s="545" t="s">
        <v>13307</v>
      </c>
      <c r="K11711" s="545" t="s">
        <v>13413</v>
      </c>
      <c r="L11711" s="545" t="s">
        <v>13413</v>
      </c>
      <c r="M11711" s="548" t="s">
        <v>13758</v>
      </c>
      <c r="N11711" s="545" t="s">
        <v>13413</v>
      </c>
      <c r="O11711" s="545" t="s">
        <v>13413</v>
      </c>
      <c r="P11711" s="549">
        <v>9393</v>
      </c>
      <c r="Q11711" s="549">
        <v>1</v>
      </c>
      <c r="R11711" s="549">
        <v>134</v>
      </c>
      <c r="S11711" s="548">
        <v>2228</v>
      </c>
      <c r="T11711" s="548"/>
      <c r="U11711" s="99"/>
    </row>
    <row r="11712" spans="1:21" ht="19.5" customHeight="1">
      <c r="A11712" s="545">
        <v>106710</v>
      </c>
      <c r="B11712" s="545" t="s">
        <v>6133</v>
      </c>
      <c r="C11712" s="545" t="s">
        <v>216</v>
      </c>
      <c r="D11712" s="546">
        <v>46052</v>
      </c>
      <c r="E11712" s="171" t="str">
        <f t="shared" si="182"/>
        <v>2026</v>
      </c>
      <c r="F11712" s="547">
        <v>684</v>
      </c>
      <c r="G11712" s="548">
        <v>0.19</v>
      </c>
      <c r="H11712" s="547">
        <v>574.79</v>
      </c>
      <c r="I11712" s="545" t="s">
        <v>12652</v>
      </c>
      <c r="J11712" s="545" t="s">
        <v>13307</v>
      </c>
      <c r="K11712" s="545" t="s">
        <v>13413</v>
      </c>
      <c r="L11712" s="545" t="s">
        <v>13413</v>
      </c>
      <c r="M11712" s="548" t="s">
        <v>13758</v>
      </c>
      <c r="N11712" s="545" t="s">
        <v>13413</v>
      </c>
      <c r="O11712" s="545" t="s">
        <v>13413</v>
      </c>
      <c r="P11712" s="549">
        <v>9394</v>
      </c>
      <c r="Q11712" s="549">
        <v>1</v>
      </c>
      <c r="R11712" s="549">
        <v>134</v>
      </c>
      <c r="S11712" s="548">
        <v>2228</v>
      </c>
      <c r="T11712" s="548"/>
      <c r="U11712" s="99"/>
    </row>
    <row r="11713" spans="1:21" ht="19.5" customHeight="1">
      <c r="A11713" s="545">
        <v>106711</v>
      </c>
      <c r="B11713" s="545" t="s">
        <v>9312</v>
      </c>
      <c r="C11713" s="545" t="s">
        <v>221</v>
      </c>
      <c r="D11713" s="546">
        <v>46052</v>
      </c>
      <c r="E11713" s="171" t="str">
        <f t="shared" si="182"/>
        <v>2026</v>
      </c>
      <c r="F11713" s="547">
        <v>547</v>
      </c>
      <c r="G11713" s="548">
        <v>0</v>
      </c>
      <c r="H11713" s="547">
        <v>547</v>
      </c>
      <c r="I11713" s="545" t="s">
        <v>12766</v>
      </c>
      <c r="J11713" s="545" t="s">
        <v>13307</v>
      </c>
      <c r="K11713" s="545" t="s">
        <v>13413</v>
      </c>
      <c r="L11713" s="545" t="s">
        <v>13413</v>
      </c>
      <c r="M11713" s="548" t="s">
        <v>13758</v>
      </c>
      <c r="N11713" s="545" t="s">
        <v>13413</v>
      </c>
      <c r="O11713" s="545" t="s">
        <v>13413</v>
      </c>
      <c r="P11713" s="549">
        <v>9395</v>
      </c>
      <c r="Q11713" s="549">
        <v>1</v>
      </c>
      <c r="R11713" s="549">
        <v>172</v>
      </c>
      <c r="S11713" s="548">
        <v>2228</v>
      </c>
      <c r="T11713" s="548"/>
      <c r="U11713" s="99"/>
    </row>
    <row r="11714" spans="1:21" ht="19.5" customHeight="1">
      <c r="A11714" s="545">
        <v>106712</v>
      </c>
      <c r="B11714" s="545" t="s">
        <v>3032</v>
      </c>
      <c r="C11714" s="545" t="s">
        <v>216</v>
      </c>
      <c r="D11714" s="546">
        <v>46052</v>
      </c>
      <c r="E11714" s="171" t="str">
        <f t="shared" si="182"/>
        <v>2026</v>
      </c>
      <c r="F11714" s="547">
        <v>2473169</v>
      </c>
      <c r="G11714" s="548">
        <v>0.19</v>
      </c>
      <c r="H11714" s="547">
        <v>2078293.28</v>
      </c>
      <c r="I11714" s="545" t="s">
        <v>12657</v>
      </c>
      <c r="J11714" s="545" t="s">
        <v>13307</v>
      </c>
      <c r="K11714" s="545" t="s">
        <v>20188</v>
      </c>
      <c r="L11714" s="545" t="s">
        <v>13413</v>
      </c>
      <c r="M11714" s="548" t="s">
        <v>13758</v>
      </c>
      <c r="N11714" s="545" t="s">
        <v>13413</v>
      </c>
      <c r="O11714" s="545" t="s">
        <v>13413</v>
      </c>
      <c r="P11714" s="549">
        <v>9396</v>
      </c>
      <c r="Q11714" s="549">
        <v>1</v>
      </c>
      <c r="R11714" s="549">
        <v>153</v>
      </c>
      <c r="S11714" s="548">
        <v>2228</v>
      </c>
      <c r="T11714" s="548"/>
      <c r="U11714" s="99"/>
    </row>
    <row r="11715" spans="1:21" ht="19.5" customHeight="1">
      <c r="A11715" s="545">
        <v>106713</v>
      </c>
      <c r="B11715" s="545" t="s">
        <v>9311</v>
      </c>
      <c r="C11715" s="545" t="s">
        <v>209</v>
      </c>
      <c r="D11715" s="546"/>
      <c r="E11715" s="171" t="str">
        <f t="shared" si="182"/>
        <v>1900</v>
      </c>
      <c r="F11715" s="547">
        <v>0</v>
      </c>
      <c r="G11715" s="548">
        <v>0</v>
      </c>
      <c r="H11715" s="547">
        <v>0</v>
      </c>
      <c r="I11715" s="545" t="s">
        <v>12706</v>
      </c>
      <c r="J11715" s="545"/>
      <c r="K11715" s="545" t="s">
        <v>13413</v>
      </c>
      <c r="L11715" s="545" t="s">
        <v>13413</v>
      </c>
      <c r="M11715" s="548" t="s">
        <v>13758</v>
      </c>
      <c r="N11715" s="545" t="s">
        <v>13413</v>
      </c>
      <c r="O11715" s="545" t="s">
        <v>13413</v>
      </c>
      <c r="P11715" s="549">
        <v>9397</v>
      </c>
      <c r="Q11715" s="549">
        <v>1</v>
      </c>
      <c r="R11715" s="549">
        <v>128</v>
      </c>
      <c r="S11715" s="548"/>
      <c r="T11715" s="548"/>
      <c r="U11715" s="99"/>
    </row>
    <row r="11716" spans="1:21" ht="19.5" customHeight="1">
      <c r="A11716" s="545">
        <v>106714</v>
      </c>
      <c r="B11716" s="545" t="s">
        <v>2564</v>
      </c>
      <c r="C11716" s="545" t="s">
        <v>209</v>
      </c>
      <c r="D11716" s="546"/>
      <c r="E11716" s="171" t="str">
        <f t="shared" ref="E11716:E11779" si="183">TEXT(D11716,"YYYY")</f>
        <v>1900</v>
      </c>
      <c r="F11716" s="547">
        <v>0</v>
      </c>
      <c r="G11716" s="548">
        <v>0</v>
      </c>
      <c r="H11716" s="547">
        <v>0</v>
      </c>
      <c r="I11716" s="545" t="s">
        <v>12697</v>
      </c>
      <c r="J11716" s="545"/>
      <c r="K11716" s="545" t="s">
        <v>13413</v>
      </c>
      <c r="L11716" s="545" t="s">
        <v>13413</v>
      </c>
      <c r="M11716" s="548" t="s">
        <v>13758</v>
      </c>
      <c r="N11716" s="545" t="s">
        <v>13413</v>
      </c>
      <c r="O11716" s="545" t="s">
        <v>13413</v>
      </c>
      <c r="P11716" s="549">
        <v>9398</v>
      </c>
      <c r="Q11716" s="549">
        <v>1</v>
      </c>
      <c r="R11716" s="549">
        <v>138</v>
      </c>
      <c r="S11716" s="548"/>
      <c r="T11716" s="548"/>
      <c r="U11716" s="99"/>
    </row>
    <row r="11717" spans="1:21" ht="19.5" customHeight="1">
      <c r="A11717" s="545">
        <v>106715</v>
      </c>
      <c r="B11717" s="545" t="s">
        <v>3977</v>
      </c>
      <c r="C11717" s="545" t="s">
        <v>221</v>
      </c>
      <c r="D11717" s="546"/>
      <c r="E11717" s="171" t="str">
        <f t="shared" si="183"/>
        <v>1900</v>
      </c>
      <c r="F11717" s="547">
        <v>0</v>
      </c>
      <c r="G11717" s="548">
        <v>0</v>
      </c>
      <c r="H11717" s="547">
        <v>0</v>
      </c>
      <c r="I11717" s="545" t="s">
        <v>12966</v>
      </c>
      <c r="J11717" s="545"/>
      <c r="K11717" s="545" t="s">
        <v>13413</v>
      </c>
      <c r="L11717" s="545" t="s">
        <v>13413</v>
      </c>
      <c r="M11717" s="548" t="s">
        <v>13758</v>
      </c>
      <c r="N11717" s="545" t="s">
        <v>13413</v>
      </c>
      <c r="O11717" s="545" t="s">
        <v>13413</v>
      </c>
      <c r="P11717" s="549">
        <v>9399</v>
      </c>
      <c r="Q11717" s="549">
        <v>1</v>
      </c>
      <c r="R11717" s="549">
        <v>41</v>
      </c>
      <c r="S11717" s="548"/>
      <c r="T11717" s="548"/>
      <c r="U11717" s="99"/>
    </row>
    <row r="11718" spans="1:21" ht="19.5" customHeight="1">
      <c r="A11718" s="545">
        <v>106716</v>
      </c>
      <c r="B11718" s="545" t="s">
        <v>8104</v>
      </c>
      <c r="C11718" s="545" t="s">
        <v>216</v>
      </c>
      <c r="D11718" s="546">
        <v>46052</v>
      </c>
      <c r="E11718" s="171" t="str">
        <f t="shared" si="183"/>
        <v>2026</v>
      </c>
      <c r="F11718" s="547">
        <v>155701490</v>
      </c>
      <c r="G11718" s="548">
        <v>0.19</v>
      </c>
      <c r="H11718" s="547">
        <v>130841588.23999999</v>
      </c>
      <c r="I11718" s="545" t="s">
        <v>12758</v>
      </c>
      <c r="J11718" s="545" t="s">
        <v>13307</v>
      </c>
      <c r="K11718" s="545" t="s">
        <v>20189</v>
      </c>
      <c r="L11718" s="545" t="s">
        <v>13413</v>
      </c>
      <c r="M11718" s="548" t="s">
        <v>13758</v>
      </c>
      <c r="N11718" s="545" t="s">
        <v>13413</v>
      </c>
      <c r="O11718" s="545" t="s">
        <v>13413</v>
      </c>
      <c r="P11718" s="549">
        <v>9400</v>
      </c>
      <c r="Q11718" s="549">
        <v>1</v>
      </c>
      <c r="R11718" s="549">
        <v>164</v>
      </c>
      <c r="S11718" s="548">
        <v>2228</v>
      </c>
      <c r="T11718" s="548"/>
      <c r="U11718" s="99"/>
    </row>
    <row r="11719" spans="1:21" ht="19.5" customHeight="1">
      <c r="A11719" s="545">
        <v>106722</v>
      </c>
      <c r="B11719" s="545" t="s">
        <v>1905</v>
      </c>
      <c r="C11719" s="545" t="s">
        <v>209</v>
      </c>
      <c r="D11719" s="546"/>
      <c r="E11719" s="171" t="str">
        <f t="shared" si="183"/>
        <v>1900</v>
      </c>
      <c r="F11719" s="547">
        <v>0</v>
      </c>
      <c r="G11719" s="548">
        <v>0</v>
      </c>
      <c r="H11719" s="547">
        <v>0</v>
      </c>
      <c r="I11719" s="545" t="s">
        <v>12706</v>
      </c>
      <c r="J11719" s="545"/>
      <c r="K11719" s="545" t="s">
        <v>20190</v>
      </c>
      <c r="L11719" s="545" t="s">
        <v>13413</v>
      </c>
      <c r="M11719" s="548" t="s">
        <v>13758</v>
      </c>
      <c r="N11719" s="545" t="s">
        <v>13413</v>
      </c>
      <c r="O11719" s="545" t="s">
        <v>13413</v>
      </c>
      <c r="P11719" s="549">
        <v>9406</v>
      </c>
      <c r="Q11719" s="549">
        <v>1</v>
      </c>
      <c r="R11719" s="549">
        <v>128</v>
      </c>
      <c r="S11719" s="548"/>
      <c r="T11719" s="548"/>
      <c r="U11719" s="99"/>
    </row>
    <row r="11720" spans="1:21" ht="19.5" customHeight="1">
      <c r="A11720" s="545">
        <v>106723</v>
      </c>
      <c r="B11720" s="545" t="s">
        <v>3629</v>
      </c>
      <c r="C11720" s="545" t="s">
        <v>216</v>
      </c>
      <c r="D11720" s="546">
        <v>46078</v>
      </c>
      <c r="E11720" s="171" t="str">
        <f t="shared" si="183"/>
        <v>2026</v>
      </c>
      <c r="F11720" s="547">
        <v>1020000</v>
      </c>
      <c r="G11720" s="548">
        <v>0.19</v>
      </c>
      <c r="H11720" s="547">
        <v>857142.86</v>
      </c>
      <c r="I11720" s="545" t="s">
        <v>12758</v>
      </c>
      <c r="J11720" s="545" t="s">
        <v>13296</v>
      </c>
      <c r="K11720" s="545" t="s">
        <v>20191</v>
      </c>
      <c r="L11720" s="545" t="s">
        <v>13413</v>
      </c>
      <c r="M11720" s="548" t="s">
        <v>13758</v>
      </c>
      <c r="N11720" s="545" t="s">
        <v>13413</v>
      </c>
      <c r="O11720" s="545" t="s">
        <v>13413</v>
      </c>
      <c r="P11720" s="549">
        <v>9407</v>
      </c>
      <c r="Q11720" s="549">
        <v>1</v>
      </c>
      <c r="R11720" s="549">
        <v>164</v>
      </c>
      <c r="S11720" s="548">
        <v>2218</v>
      </c>
      <c r="T11720" s="548"/>
      <c r="U11720" s="99"/>
    </row>
    <row r="11721" spans="1:21" ht="19.5" customHeight="1">
      <c r="A11721" s="545">
        <v>106724</v>
      </c>
      <c r="B11721" s="545" t="s">
        <v>3667</v>
      </c>
      <c r="C11721" s="545" t="s">
        <v>221</v>
      </c>
      <c r="D11721" s="546">
        <v>44591</v>
      </c>
      <c r="E11721" s="171" t="str">
        <f t="shared" si="183"/>
        <v>2022</v>
      </c>
      <c r="F11721" s="547">
        <v>69950</v>
      </c>
      <c r="G11721" s="548">
        <v>0.19</v>
      </c>
      <c r="H11721" s="547">
        <v>58781.51</v>
      </c>
      <c r="I11721" s="545" t="s">
        <v>12647</v>
      </c>
      <c r="J11721" s="545" t="s">
        <v>13297</v>
      </c>
      <c r="K11721" s="545" t="s">
        <v>20192</v>
      </c>
      <c r="L11721" s="545" t="s">
        <v>13413</v>
      </c>
      <c r="M11721" s="548" t="s">
        <v>13758</v>
      </c>
      <c r="N11721" s="545" t="s">
        <v>13413</v>
      </c>
      <c r="O11721" s="545" t="s">
        <v>13413</v>
      </c>
      <c r="P11721" s="549">
        <v>9408</v>
      </c>
      <c r="Q11721" s="549">
        <v>1</v>
      </c>
      <c r="R11721" s="549">
        <v>26</v>
      </c>
      <c r="S11721" s="548">
        <v>2257</v>
      </c>
      <c r="T11721" s="548"/>
      <c r="U11721" s="99"/>
    </row>
    <row r="11722" spans="1:21" ht="19.5" customHeight="1">
      <c r="A11722" s="545">
        <v>106725</v>
      </c>
      <c r="B11722" s="545" t="s">
        <v>5348</v>
      </c>
      <c r="C11722" s="545" t="s">
        <v>216</v>
      </c>
      <c r="D11722" s="546">
        <v>46052</v>
      </c>
      <c r="E11722" s="171" t="str">
        <f t="shared" si="183"/>
        <v>2026</v>
      </c>
      <c r="F11722" s="547">
        <v>440651</v>
      </c>
      <c r="G11722" s="548">
        <v>0.19</v>
      </c>
      <c r="H11722" s="547">
        <v>370294.96</v>
      </c>
      <c r="I11722" s="545" t="s">
        <v>12647</v>
      </c>
      <c r="J11722" s="545" t="s">
        <v>13307</v>
      </c>
      <c r="K11722" s="545" t="s">
        <v>20193</v>
      </c>
      <c r="L11722" s="545" t="s">
        <v>13413</v>
      </c>
      <c r="M11722" s="548" t="s">
        <v>13758</v>
      </c>
      <c r="N11722" s="545" t="s">
        <v>13413</v>
      </c>
      <c r="O11722" s="545" t="s">
        <v>13413</v>
      </c>
      <c r="P11722" s="549">
        <v>9409</v>
      </c>
      <c r="Q11722" s="549">
        <v>1</v>
      </c>
      <c r="R11722" s="549">
        <v>26</v>
      </c>
      <c r="S11722" s="548">
        <v>2228</v>
      </c>
      <c r="T11722" s="548"/>
      <c r="U11722" s="99"/>
    </row>
    <row r="11723" spans="1:21" ht="19.5" customHeight="1">
      <c r="A11723" s="545">
        <v>106726</v>
      </c>
      <c r="B11723" s="545" t="s">
        <v>8170</v>
      </c>
      <c r="C11723" s="545" t="s">
        <v>216</v>
      </c>
      <c r="D11723" s="546">
        <v>46052</v>
      </c>
      <c r="E11723" s="171" t="str">
        <f t="shared" si="183"/>
        <v>2026</v>
      </c>
      <c r="F11723" s="547">
        <v>116601696</v>
      </c>
      <c r="G11723" s="548">
        <v>0.19</v>
      </c>
      <c r="H11723" s="547">
        <v>97984618.489999995</v>
      </c>
      <c r="I11723" s="545" t="s">
        <v>12715</v>
      </c>
      <c r="J11723" s="545" t="s">
        <v>13307</v>
      </c>
      <c r="K11723" s="545" t="s">
        <v>20194</v>
      </c>
      <c r="L11723" s="545" t="s">
        <v>13413</v>
      </c>
      <c r="M11723" s="548" t="s">
        <v>13758</v>
      </c>
      <c r="N11723" s="545" t="s">
        <v>13413</v>
      </c>
      <c r="O11723" s="545" t="s">
        <v>13413</v>
      </c>
      <c r="P11723" s="549">
        <v>9410</v>
      </c>
      <c r="Q11723" s="549">
        <v>1</v>
      </c>
      <c r="R11723" s="549">
        <v>129</v>
      </c>
      <c r="S11723" s="548">
        <v>2228</v>
      </c>
      <c r="T11723" s="548"/>
      <c r="U11723" s="99"/>
    </row>
    <row r="11724" spans="1:21" ht="19.5" customHeight="1">
      <c r="A11724" s="545">
        <v>106727</v>
      </c>
      <c r="B11724" s="545" t="s">
        <v>8363</v>
      </c>
      <c r="C11724" s="545" t="s">
        <v>216</v>
      </c>
      <c r="D11724" s="546">
        <v>46063</v>
      </c>
      <c r="E11724" s="171" t="str">
        <f t="shared" si="183"/>
        <v>2026</v>
      </c>
      <c r="F11724" s="547">
        <v>11456515</v>
      </c>
      <c r="G11724" s="548">
        <v>0.19</v>
      </c>
      <c r="H11724" s="547">
        <v>9627323.5299999993</v>
      </c>
      <c r="I11724" s="545" t="s">
        <v>12758</v>
      </c>
      <c r="J11724" s="545" t="s">
        <v>13298</v>
      </c>
      <c r="K11724" s="545" t="s">
        <v>20195</v>
      </c>
      <c r="L11724" s="545" t="s">
        <v>13413</v>
      </c>
      <c r="M11724" s="548" t="s">
        <v>13758</v>
      </c>
      <c r="N11724" s="545" t="s">
        <v>13413</v>
      </c>
      <c r="O11724" s="545" t="s">
        <v>13413</v>
      </c>
      <c r="P11724" s="549">
        <v>9411</v>
      </c>
      <c r="Q11724" s="549">
        <v>1</v>
      </c>
      <c r="R11724" s="549">
        <v>164</v>
      </c>
      <c r="S11724" s="548">
        <v>1012</v>
      </c>
      <c r="T11724" s="548"/>
      <c r="U11724" s="99"/>
    </row>
    <row r="11725" spans="1:21" ht="19.5" customHeight="1">
      <c r="A11725" s="545">
        <v>106728</v>
      </c>
      <c r="B11725" s="545" t="s">
        <v>3327</v>
      </c>
      <c r="C11725" s="545" t="s">
        <v>221</v>
      </c>
      <c r="D11725" s="546">
        <v>46057</v>
      </c>
      <c r="E11725" s="171" t="str">
        <f t="shared" si="183"/>
        <v>2026</v>
      </c>
      <c r="F11725" s="547">
        <v>210109</v>
      </c>
      <c r="G11725" s="548">
        <v>0.19</v>
      </c>
      <c r="H11725" s="547">
        <v>176562.18</v>
      </c>
      <c r="I11725" s="545" t="s">
        <v>12678</v>
      </c>
      <c r="J11725" s="545" t="s">
        <v>13296</v>
      </c>
      <c r="K11725" s="545" t="s">
        <v>20196</v>
      </c>
      <c r="L11725" s="545" t="s">
        <v>13413</v>
      </c>
      <c r="M11725" s="548" t="s">
        <v>13758</v>
      </c>
      <c r="N11725" s="545" t="s">
        <v>13413</v>
      </c>
      <c r="O11725" s="545" t="s">
        <v>13413</v>
      </c>
      <c r="P11725" s="549">
        <v>9412</v>
      </c>
      <c r="Q11725" s="549">
        <v>1</v>
      </c>
      <c r="R11725" s="549">
        <v>23</v>
      </c>
      <c r="S11725" s="548">
        <v>2218</v>
      </c>
      <c r="T11725" s="548"/>
      <c r="U11725" s="99"/>
    </row>
    <row r="11726" spans="1:21" ht="19.5" customHeight="1">
      <c r="A11726" s="545">
        <v>106729</v>
      </c>
      <c r="B11726" s="545" t="s">
        <v>8253</v>
      </c>
      <c r="C11726" s="545" t="s">
        <v>4501</v>
      </c>
      <c r="D11726" s="546">
        <v>44603</v>
      </c>
      <c r="E11726" s="171" t="str">
        <f t="shared" si="183"/>
        <v>2022</v>
      </c>
      <c r="F11726" s="547">
        <v>92000</v>
      </c>
      <c r="G11726" s="548">
        <v>0</v>
      </c>
      <c r="H11726" s="547">
        <v>92000</v>
      </c>
      <c r="I11726" s="545" t="s">
        <v>12678</v>
      </c>
      <c r="J11726" s="545" t="s">
        <v>13401</v>
      </c>
      <c r="K11726" s="545" t="s">
        <v>20197</v>
      </c>
      <c r="L11726" s="545" t="s">
        <v>13413</v>
      </c>
      <c r="M11726" s="548" t="s">
        <v>13758</v>
      </c>
      <c r="N11726" s="545" t="s">
        <v>13413</v>
      </c>
      <c r="O11726" s="545" t="s">
        <v>13413</v>
      </c>
      <c r="P11726" s="549">
        <v>9413</v>
      </c>
      <c r="Q11726" s="549">
        <v>1</v>
      </c>
      <c r="R11726" s="549">
        <v>23</v>
      </c>
      <c r="S11726" s="548">
        <v>2216</v>
      </c>
      <c r="T11726" s="548"/>
      <c r="U11726" s="99"/>
    </row>
    <row r="11727" spans="1:21" ht="19.5" customHeight="1">
      <c r="A11727" s="545">
        <v>106730</v>
      </c>
      <c r="B11727" s="545" t="s">
        <v>3309</v>
      </c>
      <c r="C11727" s="545" t="s">
        <v>4501</v>
      </c>
      <c r="D11727" s="546">
        <v>44603</v>
      </c>
      <c r="E11727" s="171" t="str">
        <f t="shared" si="183"/>
        <v>2022</v>
      </c>
      <c r="F11727" s="547">
        <v>126000</v>
      </c>
      <c r="G11727" s="548">
        <v>0</v>
      </c>
      <c r="H11727" s="547">
        <v>126000</v>
      </c>
      <c r="I11727" s="545" t="s">
        <v>12678</v>
      </c>
      <c r="J11727" s="545" t="s">
        <v>13401</v>
      </c>
      <c r="K11727" s="545" t="s">
        <v>20198</v>
      </c>
      <c r="L11727" s="545" t="s">
        <v>13413</v>
      </c>
      <c r="M11727" s="548" t="s">
        <v>13758</v>
      </c>
      <c r="N11727" s="545" t="s">
        <v>13413</v>
      </c>
      <c r="O11727" s="545" t="s">
        <v>13413</v>
      </c>
      <c r="P11727" s="549">
        <v>9414</v>
      </c>
      <c r="Q11727" s="549">
        <v>1</v>
      </c>
      <c r="R11727" s="549">
        <v>23</v>
      </c>
      <c r="S11727" s="548">
        <v>2216</v>
      </c>
      <c r="T11727" s="548"/>
      <c r="U11727" s="99"/>
    </row>
    <row r="11728" spans="1:21" ht="19.5" customHeight="1">
      <c r="A11728" s="545">
        <v>106731</v>
      </c>
      <c r="B11728" s="545" t="s">
        <v>3312</v>
      </c>
      <c r="C11728" s="545" t="s">
        <v>4501</v>
      </c>
      <c r="D11728" s="546">
        <v>44603</v>
      </c>
      <c r="E11728" s="171" t="str">
        <f t="shared" si="183"/>
        <v>2022</v>
      </c>
      <c r="F11728" s="547">
        <v>160000</v>
      </c>
      <c r="G11728" s="548">
        <v>0</v>
      </c>
      <c r="H11728" s="547">
        <v>160000</v>
      </c>
      <c r="I11728" s="545" t="s">
        <v>12678</v>
      </c>
      <c r="J11728" s="545" t="s">
        <v>13401</v>
      </c>
      <c r="K11728" s="545" t="s">
        <v>20199</v>
      </c>
      <c r="L11728" s="545" t="s">
        <v>13413</v>
      </c>
      <c r="M11728" s="548" t="s">
        <v>13758</v>
      </c>
      <c r="N11728" s="545" t="s">
        <v>13413</v>
      </c>
      <c r="O11728" s="545" t="s">
        <v>13413</v>
      </c>
      <c r="P11728" s="549">
        <v>9415</v>
      </c>
      <c r="Q11728" s="549">
        <v>1</v>
      </c>
      <c r="R11728" s="549">
        <v>23</v>
      </c>
      <c r="S11728" s="548">
        <v>2216</v>
      </c>
      <c r="T11728" s="548"/>
      <c r="U11728" s="99"/>
    </row>
    <row r="11729" spans="1:21" ht="19.5" customHeight="1">
      <c r="A11729" s="545">
        <v>106732</v>
      </c>
      <c r="B11729" s="545" t="s">
        <v>3307</v>
      </c>
      <c r="C11729" s="545" t="s">
        <v>4501</v>
      </c>
      <c r="D11729" s="546">
        <v>44603</v>
      </c>
      <c r="E11729" s="171" t="str">
        <f t="shared" si="183"/>
        <v>2022</v>
      </c>
      <c r="F11729" s="547">
        <v>194000</v>
      </c>
      <c r="G11729" s="548">
        <v>0</v>
      </c>
      <c r="H11729" s="547">
        <v>194000</v>
      </c>
      <c r="I11729" s="545" t="s">
        <v>12678</v>
      </c>
      <c r="J11729" s="545" t="s">
        <v>13401</v>
      </c>
      <c r="K11729" s="545" t="s">
        <v>20200</v>
      </c>
      <c r="L11729" s="545" t="s">
        <v>13413</v>
      </c>
      <c r="M11729" s="548" t="s">
        <v>13758</v>
      </c>
      <c r="N11729" s="545" t="s">
        <v>13413</v>
      </c>
      <c r="O11729" s="545" t="s">
        <v>13413</v>
      </c>
      <c r="P11729" s="549">
        <v>9416</v>
      </c>
      <c r="Q11729" s="549">
        <v>1</v>
      </c>
      <c r="R11729" s="549">
        <v>23</v>
      </c>
      <c r="S11729" s="548">
        <v>2216</v>
      </c>
      <c r="T11729" s="548"/>
      <c r="U11729" s="99"/>
    </row>
    <row r="11730" spans="1:21" ht="19.5" customHeight="1">
      <c r="A11730" s="545">
        <v>106733</v>
      </c>
      <c r="B11730" s="545" t="s">
        <v>3308</v>
      </c>
      <c r="C11730" s="545" t="s">
        <v>4501</v>
      </c>
      <c r="D11730" s="546">
        <v>44603</v>
      </c>
      <c r="E11730" s="171" t="str">
        <f t="shared" si="183"/>
        <v>2022</v>
      </c>
      <c r="F11730" s="547">
        <v>261000</v>
      </c>
      <c r="G11730" s="548">
        <v>0</v>
      </c>
      <c r="H11730" s="547">
        <v>261000</v>
      </c>
      <c r="I11730" s="545" t="s">
        <v>12678</v>
      </c>
      <c r="J11730" s="545" t="s">
        <v>13401</v>
      </c>
      <c r="K11730" s="545" t="s">
        <v>20201</v>
      </c>
      <c r="L11730" s="545" t="s">
        <v>13413</v>
      </c>
      <c r="M11730" s="548" t="s">
        <v>13758</v>
      </c>
      <c r="N11730" s="545" t="s">
        <v>13413</v>
      </c>
      <c r="O11730" s="545" t="s">
        <v>13413</v>
      </c>
      <c r="P11730" s="549">
        <v>9417</v>
      </c>
      <c r="Q11730" s="549">
        <v>1</v>
      </c>
      <c r="R11730" s="549">
        <v>23</v>
      </c>
      <c r="S11730" s="548">
        <v>2216</v>
      </c>
      <c r="T11730" s="548"/>
      <c r="U11730" s="99"/>
    </row>
    <row r="11731" spans="1:21" ht="19.5" customHeight="1">
      <c r="A11731" s="545">
        <v>106734</v>
      </c>
      <c r="B11731" s="545" t="s">
        <v>3310</v>
      </c>
      <c r="C11731" s="545" t="s">
        <v>4501</v>
      </c>
      <c r="D11731" s="546">
        <v>44603</v>
      </c>
      <c r="E11731" s="171" t="str">
        <f t="shared" si="183"/>
        <v>2022</v>
      </c>
      <c r="F11731" s="547">
        <v>387000</v>
      </c>
      <c r="G11731" s="548">
        <v>0</v>
      </c>
      <c r="H11731" s="547">
        <v>387000</v>
      </c>
      <c r="I11731" s="545" t="s">
        <v>12678</v>
      </c>
      <c r="J11731" s="545" t="s">
        <v>13401</v>
      </c>
      <c r="K11731" s="545" t="s">
        <v>20202</v>
      </c>
      <c r="L11731" s="545" t="s">
        <v>13413</v>
      </c>
      <c r="M11731" s="548" t="s">
        <v>13758</v>
      </c>
      <c r="N11731" s="545" t="s">
        <v>13413</v>
      </c>
      <c r="O11731" s="545" t="s">
        <v>13413</v>
      </c>
      <c r="P11731" s="549">
        <v>9418</v>
      </c>
      <c r="Q11731" s="549">
        <v>1</v>
      </c>
      <c r="R11731" s="549">
        <v>23</v>
      </c>
      <c r="S11731" s="548">
        <v>2216</v>
      </c>
      <c r="T11731" s="548"/>
      <c r="U11731" s="99"/>
    </row>
    <row r="11732" spans="1:21" ht="19.5" customHeight="1">
      <c r="A11732" s="545">
        <v>106735</v>
      </c>
      <c r="B11732" s="545" t="s">
        <v>3311</v>
      </c>
      <c r="C11732" s="545" t="s">
        <v>4501</v>
      </c>
      <c r="D11732" s="546">
        <v>44603</v>
      </c>
      <c r="E11732" s="171" t="str">
        <f t="shared" si="183"/>
        <v>2022</v>
      </c>
      <c r="F11732" s="547">
        <v>513000</v>
      </c>
      <c r="G11732" s="548">
        <v>0</v>
      </c>
      <c r="H11732" s="547">
        <v>513000</v>
      </c>
      <c r="I11732" s="545" t="s">
        <v>12678</v>
      </c>
      <c r="J11732" s="545" t="s">
        <v>13401</v>
      </c>
      <c r="K11732" s="545" t="s">
        <v>20203</v>
      </c>
      <c r="L11732" s="545" t="s">
        <v>13413</v>
      </c>
      <c r="M11732" s="548" t="s">
        <v>13758</v>
      </c>
      <c r="N11732" s="545" t="s">
        <v>13413</v>
      </c>
      <c r="O11732" s="545" t="s">
        <v>13413</v>
      </c>
      <c r="P11732" s="549">
        <v>9419</v>
      </c>
      <c r="Q11732" s="549">
        <v>1</v>
      </c>
      <c r="R11732" s="549">
        <v>23</v>
      </c>
      <c r="S11732" s="548">
        <v>2216</v>
      </c>
      <c r="T11732" s="548"/>
      <c r="U11732" s="99"/>
    </row>
    <row r="11733" spans="1:21" ht="19.5" customHeight="1">
      <c r="A11733" s="545">
        <v>106736</v>
      </c>
      <c r="B11733" s="545" t="s">
        <v>3313</v>
      </c>
      <c r="C11733" s="545" t="s">
        <v>4501</v>
      </c>
      <c r="D11733" s="546">
        <v>44603</v>
      </c>
      <c r="E11733" s="171" t="str">
        <f t="shared" si="183"/>
        <v>2022</v>
      </c>
      <c r="F11733" s="547">
        <v>852000</v>
      </c>
      <c r="G11733" s="548">
        <v>0</v>
      </c>
      <c r="H11733" s="547">
        <v>852000</v>
      </c>
      <c r="I11733" s="545" t="s">
        <v>12678</v>
      </c>
      <c r="J11733" s="545" t="s">
        <v>13401</v>
      </c>
      <c r="K11733" s="545" t="s">
        <v>20204</v>
      </c>
      <c r="L11733" s="545" t="s">
        <v>13413</v>
      </c>
      <c r="M11733" s="548" t="s">
        <v>13758</v>
      </c>
      <c r="N11733" s="545" t="s">
        <v>13413</v>
      </c>
      <c r="O11733" s="545" t="s">
        <v>13413</v>
      </c>
      <c r="P11733" s="549">
        <v>9420</v>
      </c>
      <c r="Q11733" s="549">
        <v>1</v>
      </c>
      <c r="R11733" s="549">
        <v>23</v>
      </c>
      <c r="S11733" s="548">
        <v>2216</v>
      </c>
      <c r="T11733" s="548"/>
      <c r="U11733" s="99"/>
    </row>
    <row r="11734" spans="1:21" ht="19.5" customHeight="1">
      <c r="A11734" s="545">
        <v>106737</v>
      </c>
      <c r="B11734" s="545" t="s">
        <v>3306</v>
      </c>
      <c r="C11734" s="545" t="s">
        <v>4501</v>
      </c>
      <c r="D11734" s="546">
        <v>44603</v>
      </c>
      <c r="E11734" s="171" t="str">
        <f t="shared" si="183"/>
        <v>2022</v>
      </c>
      <c r="F11734" s="547">
        <v>1055000</v>
      </c>
      <c r="G11734" s="548">
        <v>0</v>
      </c>
      <c r="H11734" s="547">
        <v>1055000</v>
      </c>
      <c r="I11734" s="545" t="s">
        <v>12678</v>
      </c>
      <c r="J11734" s="545" t="s">
        <v>13401</v>
      </c>
      <c r="K11734" s="545" t="s">
        <v>20205</v>
      </c>
      <c r="L11734" s="545" t="s">
        <v>13413</v>
      </c>
      <c r="M11734" s="548" t="s">
        <v>13758</v>
      </c>
      <c r="N11734" s="545" t="s">
        <v>13413</v>
      </c>
      <c r="O11734" s="545" t="s">
        <v>13413</v>
      </c>
      <c r="P11734" s="549">
        <v>9421</v>
      </c>
      <c r="Q11734" s="549">
        <v>1</v>
      </c>
      <c r="R11734" s="549">
        <v>23</v>
      </c>
      <c r="S11734" s="548">
        <v>2216</v>
      </c>
      <c r="T11734" s="548"/>
      <c r="U11734" s="99"/>
    </row>
    <row r="11735" spans="1:21" ht="19.5" customHeight="1">
      <c r="A11735" s="545">
        <v>106738</v>
      </c>
      <c r="B11735" s="545" t="s">
        <v>3333</v>
      </c>
      <c r="C11735" s="545" t="s">
        <v>4501</v>
      </c>
      <c r="D11735" s="546">
        <v>43543</v>
      </c>
      <c r="E11735" s="171" t="str">
        <f t="shared" si="183"/>
        <v>2019</v>
      </c>
      <c r="F11735" s="547">
        <v>160655</v>
      </c>
      <c r="G11735" s="548">
        <v>0</v>
      </c>
      <c r="H11735" s="547">
        <v>160655</v>
      </c>
      <c r="I11735" s="545" t="s">
        <v>12678</v>
      </c>
      <c r="J11735" s="545" t="s">
        <v>13401</v>
      </c>
      <c r="K11735" s="545" t="s">
        <v>20206</v>
      </c>
      <c r="L11735" s="545" t="s">
        <v>13413</v>
      </c>
      <c r="M11735" s="548" t="s">
        <v>13758</v>
      </c>
      <c r="N11735" s="545" t="s">
        <v>13413</v>
      </c>
      <c r="O11735" s="545" t="s">
        <v>13413</v>
      </c>
      <c r="P11735" s="549">
        <v>9422</v>
      </c>
      <c r="Q11735" s="549">
        <v>1</v>
      </c>
      <c r="R11735" s="549">
        <v>23</v>
      </c>
      <c r="S11735" s="548">
        <v>2216</v>
      </c>
      <c r="T11735" s="548"/>
      <c r="U11735" s="99"/>
    </row>
    <row r="11736" spans="1:21" ht="19.5" customHeight="1">
      <c r="A11736" s="545">
        <v>106739</v>
      </c>
      <c r="B11736" s="545" t="s">
        <v>3337</v>
      </c>
      <c r="C11736" s="545" t="s">
        <v>4501</v>
      </c>
      <c r="D11736" s="546">
        <v>44603</v>
      </c>
      <c r="E11736" s="171" t="str">
        <f t="shared" si="183"/>
        <v>2022</v>
      </c>
      <c r="F11736" s="547">
        <v>261000</v>
      </c>
      <c r="G11736" s="548">
        <v>0</v>
      </c>
      <c r="H11736" s="547">
        <v>261000</v>
      </c>
      <c r="I11736" s="545" t="s">
        <v>12678</v>
      </c>
      <c r="J11736" s="545" t="s">
        <v>13401</v>
      </c>
      <c r="K11736" s="545" t="s">
        <v>20207</v>
      </c>
      <c r="L11736" s="545" t="s">
        <v>13413</v>
      </c>
      <c r="M11736" s="548" t="s">
        <v>13758</v>
      </c>
      <c r="N11736" s="545" t="s">
        <v>13413</v>
      </c>
      <c r="O11736" s="545" t="s">
        <v>13413</v>
      </c>
      <c r="P11736" s="549">
        <v>9423</v>
      </c>
      <c r="Q11736" s="549">
        <v>1</v>
      </c>
      <c r="R11736" s="549">
        <v>23</v>
      </c>
      <c r="S11736" s="548">
        <v>2216</v>
      </c>
      <c r="T11736" s="548"/>
      <c r="U11736" s="99"/>
    </row>
    <row r="11737" spans="1:21" ht="19.5" customHeight="1">
      <c r="A11737" s="545">
        <v>106740</v>
      </c>
      <c r="B11737" s="545" t="s">
        <v>3340</v>
      </c>
      <c r="C11737" s="545" t="s">
        <v>4501</v>
      </c>
      <c r="D11737" s="546">
        <v>43543</v>
      </c>
      <c r="E11737" s="171" t="str">
        <f t="shared" si="183"/>
        <v>2019</v>
      </c>
      <c r="F11737" s="547">
        <v>272450</v>
      </c>
      <c r="G11737" s="548">
        <v>0</v>
      </c>
      <c r="H11737" s="547">
        <v>272450</v>
      </c>
      <c r="I11737" s="545" t="s">
        <v>12678</v>
      </c>
      <c r="J11737" s="545" t="s">
        <v>13401</v>
      </c>
      <c r="K11737" s="545" t="s">
        <v>20208</v>
      </c>
      <c r="L11737" s="545" t="s">
        <v>13413</v>
      </c>
      <c r="M11737" s="548" t="s">
        <v>13758</v>
      </c>
      <c r="N11737" s="545" t="s">
        <v>13413</v>
      </c>
      <c r="O11737" s="545" t="s">
        <v>13413</v>
      </c>
      <c r="P11737" s="549">
        <v>9424</v>
      </c>
      <c r="Q11737" s="549">
        <v>1</v>
      </c>
      <c r="R11737" s="549">
        <v>23</v>
      </c>
      <c r="S11737" s="548">
        <v>2216</v>
      </c>
      <c r="T11737" s="548"/>
      <c r="U11737" s="99"/>
    </row>
    <row r="11738" spans="1:21" ht="19.5" customHeight="1">
      <c r="A11738" s="545">
        <v>106741</v>
      </c>
      <c r="B11738" s="545" t="s">
        <v>3335</v>
      </c>
      <c r="C11738" s="545" t="s">
        <v>4501</v>
      </c>
      <c r="D11738" s="546">
        <v>43543</v>
      </c>
      <c r="E11738" s="171" t="str">
        <f t="shared" si="183"/>
        <v>2019</v>
      </c>
      <c r="F11738" s="547">
        <v>328762</v>
      </c>
      <c r="G11738" s="548">
        <v>0</v>
      </c>
      <c r="H11738" s="547">
        <v>328762</v>
      </c>
      <c r="I11738" s="545" t="s">
        <v>12678</v>
      </c>
      <c r="J11738" s="545" t="s">
        <v>13401</v>
      </c>
      <c r="K11738" s="545" t="s">
        <v>20209</v>
      </c>
      <c r="L11738" s="545" t="s">
        <v>13413</v>
      </c>
      <c r="M11738" s="548" t="s">
        <v>13758</v>
      </c>
      <c r="N11738" s="545" t="s">
        <v>13413</v>
      </c>
      <c r="O11738" s="545" t="s">
        <v>13413</v>
      </c>
      <c r="P11738" s="549">
        <v>9425</v>
      </c>
      <c r="Q11738" s="549">
        <v>1</v>
      </c>
      <c r="R11738" s="549">
        <v>23</v>
      </c>
      <c r="S11738" s="548">
        <v>2216</v>
      </c>
      <c r="T11738" s="548"/>
      <c r="U11738" s="99"/>
    </row>
    <row r="11739" spans="1:21" ht="19.5" customHeight="1">
      <c r="A11739" s="545">
        <v>106742</v>
      </c>
      <c r="B11739" s="545" t="s">
        <v>3336</v>
      </c>
      <c r="C11739" s="545" t="s">
        <v>4501</v>
      </c>
      <c r="D11739" s="546">
        <v>43543</v>
      </c>
      <c r="E11739" s="171" t="str">
        <f t="shared" si="183"/>
        <v>2019</v>
      </c>
      <c r="F11739" s="547">
        <v>440558</v>
      </c>
      <c r="G11739" s="548">
        <v>0</v>
      </c>
      <c r="H11739" s="547">
        <v>440558</v>
      </c>
      <c r="I11739" s="545" t="s">
        <v>12678</v>
      </c>
      <c r="J11739" s="545" t="s">
        <v>13401</v>
      </c>
      <c r="K11739" s="545" t="s">
        <v>20210</v>
      </c>
      <c r="L11739" s="545" t="s">
        <v>13413</v>
      </c>
      <c r="M11739" s="548" t="s">
        <v>13758</v>
      </c>
      <c r="N11739" s="545" t="s">
        <v>13413</v>
      </c>
      <c r="O11739" s="545" t="s">
        <v>13413</v>
      </c>
      <c r="P11739" s="549">
        <v>9426</v>
      </c>
      <c r="Q11739" s="549">
        <v>1</v>
      </c>
      <c r="R11739" s="549">
        <v>23</v>
      </c>
      <c r="S11739" s="548">
        <v>2216</v>
      </c>
      <c r="T11739" s="548"/>
      <c r="U11739" s="99"/>
    </row>
    <row r="11740" spans="1:21" ht="19.5" customHeight="1">
      <c r="A11740" s="545">
        <v>106743</v>
      </c>
      <c r="B11740" s="545" t="s">
        <v>3338</v>
      </c>
      <c r="C11740" s="545" t="s">
        <v>4501</v>
      </c>
      <c r="D11740" s="546">
        <v>43543</v>
      </c>
      <c r="E11740" s="171" t="str">
        <f t="shared" si="183"/>
        <v>2019</v>
      </c>
      <c r="F11740" s="547">
        <v>552353</v>
      </c>
      <c r="G11740" s="548">
        <v>0</v>
      </c>
      <c r="H11740" s="547">
        <v>552353</v>
      </c>
      <c r="I11740" s="545" t="s">
        <v>12678</v>
      </c>
      <c r="J11740" s="545" t="s">
        <v>13401</v>
      </c>
      <c r="K11740" s="545" t="s">
        <v>20211</v>
      </c>
      <c r="L11740" s="545" t="s">
        <v>13413</v>
      </c>
      <c r="M11740" s="548" t="s">
        <v>13758</v>
      </c>
      <c r="N11740" s="545" t="s">
        <v>13413</v>
      </c>
      <c r="O11740" s="545" t="s">
        <v>13413</v>
      </c>
      <c r="P11740" s="549">
        <v>9427</v>
      </c>
      <c r="Q11740" s="549">
        <v>1</v>
      </c>
      <c r="R11740" s="549">
        <v>23</v>
      </c>
      <c r="S11740" s="548">
        <v>2216</v>
      </c>
      <c r="T11740" s="548"/>
      <c r="U11740" s="99"/>
    </row>
    <row r="11741" spans="1:21" ht="19.5" customHeight="1">
      <c r="A11741" s="545">
        <v>106744</v>
      </c>
      <c r="B11741" s="545" t="s">
        <v>3339</v>
      </c>
      <c r="C11741" s="545" t="s">
        <v>4501</v>
      </c>
      <c r="D11741" s="546">
        <v>43543</v>
      </c>
      <c r="E11741" s="171" t="str">
        <f t="shared" si="183"/>
        <v>2019</v>
      </c>
      <c r="F11741" s="547">
        <v>833085</v>
      </c>
      <c r="G11741" s="548">
        <v>0</v>
      </c>
      <c r="H11741" s="547">
        <v>833085</v>
      </c>
      <c r="I11741" s="545" t="s">
        <v>12678</v>
      </c>
      <c r="J11741" s="545" t="s">
        <v>13401</v>
      </c>
      <c r="K11741" s="545" t="s">
        <v>20212</v>
      </c>
      <c r="L11741" s="545" t="s">
        <v>13413</v>
      </c>
      <c r="M11741" s="548" t="s">
        <v>13758</v>
      </c>
      <c r="N11741" s="545" t="s">
        <v>13413</v>
      </c>
      <c r="O11741" s="545" t="s">
        <v>13413</v>
      </c>
      <c r="P11741" s="549">
        <v>9428</v>
      </c>
      <c r="Q11741" s="549">
        <v>1</v>
      </c>
      <c r="R11741" s="549">
        <v>23</v>
      </c>
      <c r="S11741" s="548">
        <v>2216</v>
      </c>
      <c r="T11741" s="548"/>
      <c r="U11741" s="99"/>
    </row>
    <row r="11742" spans="1:21" ht="19.5" customHeight="1">
      <c r="A11742" s="545">
        <v>106745</v>
      </c>
      <c r="B11742" s="545" t="s">
        <v>3341</v>
      </c>
      <c r="C11742" s="545" t="s">
        <v>4501</v>
      </c>
      <c r="D11742" s="546">
        <v>43543</v>
      </c>
      <c r="E11742" s="171" t="str">
        <f t="shared" si="183"/>
        <v>2019</v>
      </c>
      <c r="F11742" s="547">
        <v>1602404</v>
      </c>
      <c r="G11742" s="548">
        <v>0</v>
      </c>
      <c r="H11742" s="547">
        <v>1602404</v>
      </c>
      <c r="I11742" s="545" t="s">
        <v>12678</v>
      </c>
      <c r="J11742" s="545" t="s">
        <v>13401</v>
      </c>
      <c r="K11742" s="545" t="s">
        <v>20213</v>
      </c>
      <c r="L11742" s="545" t="s">
        <v>13413</v>
      </c>
      <c r="M11742" s="548" t="s">
        <v>13758</v>
      </c>
      <c r="N11742" s="545" t="s">
        <v>13413</v>
      </c>
      <c r="O11742" s="545" t="s">
        <v>13413</v>
      </c>
      <c r="P11742" s="549">
        <v>9429</v>
      </c>
      <c r="Q11742" s="549">
        <v>1</v>
      </c>
      <c r="R11742" s="549">
        <v>23</v>
      </c>
      <c r="S11742" s="548">
        <v>2216</v>
      </c>
      <c r="T11742" s="548"/>
      <c r="U11742" s="99"/>
    </row>
    <row r="11743" spans="1:21" ht="19.5" customHeight="1">
      <c r="A11743" s="545">
        <v>106746</v>
      </c>
      <c r="B11743" s="545" t="s">
        <v>3334</v>
      </c>
      <c r="C11743" s="545" t="s">
        <v>4501</v>
      </c>
      <c r="D11743" s="546">
        <v>43543</v>
      </c>
      <c r="E11743" s="171" t="str">
        <f t="shared" si="183"/>
        <v>2019</v>
      </c>
      <c r="F11743" s="547">
        <v>1882308</v>
      </c>
      <c r="G11743" s="548">
        <v>0</v>
      </c>
      <c r="H11743" s="547">
        <v>1882308</v>
      </c>
      <c r="I11743" s="545" t="s">
        <v>12678</v>
      </c>
      <c r="J11743" s="545" t="s">
        <v>13401</v>
      </c>
      <c r="K11743" s="545" t="s">
        <v>20214</v>
      </c>
      <c r="L11743" s="545" t="s">
        <v>13413</v>
      </c>
      <c r="M11743" s="548" t="s">
        <v>13758</v>
      </c>
      <c r="N11743" s="545" t="s">
        <v>13413</v>
      </c>
      <c r="O11743" s="545" t="s">
        <v>13413</v>
      </c>
      <c r="P11743" s="549">
        <v>9430</v>
      </c>
      <c r="Q11743" s="549">
        <v>1</v>
      </c>
      <c r="R11743" s="549">
        <v>23</v>
      </c>
      <c r="S11743" s="548">
        <v>2216</v>
      </c>
      <c r="T11743" s="548"/>
      <c r="U11743" s="99"/>
    </row>
    <row r="11744" spans="1:21" ht="19.5" customHeight="1">
      <c r="A11744" s="545">
        <v>106747</v>
      </c>
      <c r="B11744" s="545" t="s">
        <v>9310</v>
      </c>
      <c r="C11744" s="545" t="s">
        <v>216</v>
      </c>
      <c r="D11744" s="546"/>
      <c r="E11744" s="171" t="str">
        <f t="shared" si="183"/>
        <v>1900</v>
      </c>
      <c r="F11744" s="547">
        <v>0</v>
      </c>
      <c r="G11744" s="548">
        <v>0</v>
      </c>
      <c r="H11744" s="547">
        <v>0</v>
      </c>
      <c r="I11744" s="545" t="s">
        <v>12686</v>
      </c>
      <c r="J11744" s="545"/>
      <c r="K11744" s="545" t="s">
        <v>20215</v>
      </c>
      <c r="L11744" s="545" t="s">
        <v>13413</v>
      </c>
      <c r="M11744" s="548" t="s">
        <v>13758</v>
      </c>
      <c r="N11744" s="545" t="s">
        <v>13413</v>
      </c>
      <c r="O11744" s="545" t="s">
        <v>13413</v>
      </c>
      <c r="P11744" s="549">
        <v>9431</v>
      </c>
      <c r="Q11744" s="549">
        <v>1</v>
      </c>
      <c r="R11744" s="549">
        <v>131</v>
      </c>
      <c r="S11744" s="548"/>
      <c r="T11744" s="548"/>
      <c r="U11744" s="99"/>
    </row>
    <row r="11745" spans="1:21" ht="19.5" customHeight="1">
      <c r="A11745" s="545">
        <v>106748</v>
      </c>
      <c r="B11745" s="545" t="s">
        <v>6132</v>
      </c>
      <c r="C11745" s="545" t="s">
        <v>4501</v>
      </c>
      <c r="D11745" s="546">
        <v>45708</v>
      </c>
      <c r="E11745" s="171" t="str">
        <f t="shared" si="183"/>
        <v>2025</v>
      </c>
      <c r="F11745" s="547">
        <v>9343916.0700000003</v>
      </c>
      <c r="G11745" s="548">
        <v>0.19</v>
      </c>
      <c r="H11745" s="547">
        <v>7852030.3099999996</v>
      </c>
      <c r="I11745" s="545" t="s">
        <v>12678</v>
      </c>
      <c r="J11745" s="545" t="s">
        <v>13307</v>
      </c>
      <c r="K11745" s="545" t="s">
        <v>20216</v>
      </c>
      <c r="L11745" s="545" t="s">
        <v>13413</v>
      </c>
      <c r="M11745" s="548" t="s">
        <v>13843</v>
      </c>
      <c r="N11745" s="545" t="s">
        <v>13413</v>
      </c>
      <c r="O11745" s="545" t="s">
        <v>13413</v>
      </c>
      <c r="P11745" s="549">
        <v>9432</v>
      </c>
      <c r="Q11745" s="549">
        <v>5</v>
      </c>
      <c r="R11745" s="549">
        <v>23</v>
      </c>
      <c r="S11745" s="548">
        <v>2228</v>
      </c>
      <c r="T11745" s="548"/>
      <c r="U11745" s="99"/>
    </row>
    <row r="11746" spans="1:21" ht="19.5" customHeight="1">
      <c r="A11746" s="545">
        <v>106749</v>
      </c>
      <c r="B11746" s="545" t="s">
        <v>6131</v>
      </c>
      <c r="C11746" s="545" t="s">
        <v>216</v>
      </c>
      <c r="D11746" s="546">
        <v>46070</v>
      </c>
      <c r="E11746" s="171" t="str">
        <f t="shared" si="183"/>
        <v>2026</v>
      </c>
      <c r="F11746" s="547">
        <v>9592119.9499999993</v>
      </c>
      <c r="G11746" s="548">
        <v>0.19</v>
      </c>
      <c r="H11746" s="547">
        <v>8060605</v>
      </c>
      <c r="I11746" s="545" t="s">
        <v>12678</v>
      </c>
      <c r="J11746" s="545" t="s">
        <v>13298</v>
      </c>
      <c r="K11746" s="545" t="s">
        <v>20217</v>
      </c>
      <c r="L11746" s="545" t="s">
        <v>13413</v>
      </c>
      <c r="M11746" s="548" t="s">
        <v>13843</v>
      </c>
      <c r="N11746" s="545" t="s">
        <v>13413</v>
      </c>
      <c r="O11746" s="545" t="s">
        <v>13413</v>
      </c>
      <c r="P11746" s="549">
        <v>9433</v>
      </c>
      <c r="Q11746" s="549">
        <v>5</v>
      </c>
      <c r="R11746" s="549">
        <v>23</v>
      </c>
      <c r="S11746" s="548">
        <v>1012</v>
      </c>
      <c r="T11746" s="548"/>
      <c r="U11746" s="99"/>
    </row>
    <row r="11747" spans="1:21" ht="19.5" customHeight="1">
      <c r="A11747" s="545">
        <v>106750</v>
      </c>
      <c r="B11747" s="545" t="s">
        <v>6130</v>
      </c>
      <c r="C11747" s="545" t="s">
        <v>216</v>
      </c>
      <c r="D11747" s="546">
        <v>45708</v>
      </c>
      <c r="E11747" s="171" t="str">
        <f t="shared" si="183"/>
        <v>2025</v>
      </c>
      <c r="F11747" s="547">
        <v>700250.82</v>
      </c>
      <c r="G11747" s="548">
        <v>0.19</v>
      </c>
      <c r="H11747" s="547">
        <v>588446.06999999995</v>
      </c>
      <c r="I11747" s="545" t="s">
        <v>12699</v>
      </c>
      <c r="J11747" s="545" t="s">
        <v>13307</v>
      </c>
      <c r="K11747" s="545" t="s">
        <v>13413</v>
      </c>
      <c r="L11747" s="545" t="s">
        <v>13413</v>
      </c>
      <c r="M11747" s="548" t="s">
        <v>13758</v>
      </c>
      <c r="N11747" s="545" t="s">
        <v>13413</v>
      </c>
      <c r="O11747" s="545" t="s">
        <v>13413</v>
      </c>
      <c r="P11747" s="549">
        <v>9434</v>
      </c>
      <c r="Q11747" s="549">
        <v>1</v>
      </c>
      <c r="R11747" s="549">
        <v>130</v>
      </c>
      <c r="S11747" s="548">
        <v>2228</v>
      </c>
      <c r="T11747" s="548"/>
      <c r="U11747" s="99"/>
    </row>
    <row r="11748" spans="1:21" ht="19.5" customHeight="1">
      <c r="A11748" s="545">
        <v>106751</v>
      </c>
      <c r="B11748" s="545" t="s">
        <v>9309</v>
      </c>
      <c r="C11748" s="545" t="s">
        <v>216</v>
      </c>
      <c r="D11748" s="546"/>
      <c r="E11748" s="171" t="str">
        <f t="shared" si="183"/>
        <v>1900</v>
      </c>
      <c r="F11748" s="547">
        <v>0</v>
      </c>
      <c r="G11748" s="548">
        <v>0</v>
      </c>
      <c r="H11748" s="547">
        <v>0</v>
      </c>
      <c r="I11748" s="545" t="s">
        <v>12699</v>
      </c>
      <c r="J11748" s="545"/>
      <c r="K11748" s="545" t="s">
        <v>13413</v>
      </c>
      <c r="L11748" s="545" t="s">
        <v>13413</v>
      </c>
      <c r="M11748" s="548" t="s">
        <v>13758</v>
      </c>
      <c r="N11748" s="545" t="s">
        <v>13413</v>
      </c>
      <c r="O11748" s="545" t="s">
        <v>13413</v>
      </c>
      <c r="P11748" s="549">
        <v>9435</v>
      </c>
      <c r="Q11748" s="549">
        <v>1</v>
      </c>
      <c r="R11748" s="549">
        <v>130</v>
      </c>
      <c r="S11748" s="548"/>
      <c r="T11748" s="548"/>
      <c r="U11748" s="99"/>
    </row>
    <row r="11749" spans="1:21" ht="19.5" customHeight="1">
      <c r="A11749" s="545">
        <v>106752</v>
      </c>
      <c r="B11749" s="545" t="s">
        <v>1881</v>
      </c>
      <c r="C11749" s="545" t="s">
        <v>216</v>
      </c>
      <c r="D11749" s="546">
        <v>44715</v>
      </c>
      <c r="E11749" s="171" t="str">
        <f t="shared" si="183"/>
        <v>2022</v>
      </c>
      <c r="F11749" s="547">
        <v>146468</v>
      </c>
      <c r="G11749" s="548">
        <v>0.19</v>
      </c>
      <c r="H11749" s="547">
        <v>123082.35</v>
      </c>
      <c r="I11749" s="545" t="s">
        <v>12699</v>
      </c>
      <c r="J11749" s="545" t="s">
        <v>13296</v>
      </c>
      <c r="K11749" s="545" t="s">
        <v>13413</v>
      </c>
      <c r="L11749" s="545" t="s">
        <v>13413</v>
      </c>
      <c r="M11749" s="548" t="s">
        <v>13758</v>
      </c>
      <c r="N11749" s="545" t="s">
        <v>13413</v>
      </c>
      <c r="O11749" s="545" t="s">
        <v>13413</v>
      </c>
      <c r="P11749" s="549">
        <v>9436</v>
      </c>
      <c r="Q11749" s="549">
        <v>1</v>
      </c>
      <c r="R11749" s="549">
        <v>130</v>
      </c>
      <c r="S11749" s="548">
        <v>2218</v>
      </c>
      <c r="T11749" s="548"/>
      <c r="U11749" s="99"/>
    </row>
    <row r="11750" spans="1:21" ht="19.5" customHeight="1">
      <c r="A11750" s="545">
        <v>106753</v>
      </c>
      <c r="B11750" s="545" t="s">
        <v>1883</v>
      </c>
      <c r="C11750" s="545" t="s">
        <v>216</v>
      </c>
      <c r="D11750" s="546"/>
      <c r="E11750" s="171" t="str">
        <f t="shared" si="183"/>
        <v>1900</v>
      </c>
      <c r="F11750" s="547">
        <v>0</v>
      </c>
      <c r="G11750" s="548">
        <v>0</v>
      </c>
      <c r="H11750" s="547">
        <v>0</v>
      </c>
      <c r="I11750" s="545" t="s">
        <v>12699</v>
      </c>
      <c r="J11750" s="545"/>
      <c r="K11750" s="545" t="s">
        <v>13413</v>
      </c>
      <c r="L11750" s="545" t="s">
        <v>13413</v>
      </c>
      <c r="M11750" s="548" t="s">
        <v>13758</v>
      </c>
      <c r="N11750" s="545" t="s">
        <v>13413</v>
      </c>
      <c r="O11750" s="545" t="s">
        <v>13413</v>
      </c>
      <c r="P11750" s="549">
        <v>9437</v>
      </c>
      <c r="Q11750" s="549">
        <v>1</v>
      </c>
      <c r="R11750" s="549">
        <v>130</v>
      </c>
      <c r="S11750" s="548"/>
      <c r="T11750" s="548"/>
      <c r="U11750" s="99"/>
    </row>
    <row r="11751" spans="1:21" ht="19.5" customHeight="1">
      <c r="A11751" s="545">
        <v>106754</v>
      </c>
      <c r="B11751" s="545" t="s">
        <v>8233</v>
      </c>
      <c r="C11751" s="545" t="s">
        <v>216</v>
      </c>
      <c r="D11751" s="546">
        <v>46062</v>
      </c>
      <c r="E11751" s="171" t="str">
        <f t="shared" si="183"/>
        <v>2026</v>
      </c>
      <c r="F11751" s="547">
        <v>5843958.2999999998</v>
      </c>
      <c r="G11751" s="548">
        <v>0.19</v>
      </c>
      <c r="H11751" s="547">
        <v>4910889.33</v>
      </c>
      <c r="I11751" s="545" t="s">
        <v>12752</v>
      </c>
      <c r="J11751" s="545" t="s">
        <v>13298</v>
      </c>
      <c r="K11751" s="545" t="s">
        <v>20218</v>
      </c>
      <c r="L11751" s="545" t="s">
        <v>13413</v>
      </c>
      <c r="M11751" s="548" t="s">
        <v>13758</v>
      </c>
      <c r="N11751" s="545" t="s">
        <v>13413</v>
      </c>
      <c r="O11751" s="545" t="s">
        <v>13413</v>
      </c>
      <c r="P11751" s="549">
        <v>9438</v>
      </c>
      <c r="Q11751" s="549">
        <v>1</v>
      </c>
      <c r="R11751" s="549">
        <v>167</v>
      </c>
      <c r="S11751" s="548">
        <v>1012</v>
      </c>
      <c r="T11751" s="548"/>
      <c r="U11751" s="99"/>
    </row>
    <row r="11752" spans="1:21" ht="19.5" customHeight="1">
      <c r="A11752" s="545">
        <v>106755</v>
      </c>
      <c r="B11752" s="545" t="s">
        <v>9308</v>
      </c>
      <c r="C11752" s="545" t="s">
        <v>216</v>
      </c>
      <c r="D11752" s="546"/>
      <c r="E11752" s="171" t="str">
        <f t="shared" si="183"/>
        <v>1900</v>
      </c>
      <c r="F11752" s="547">
        <v>0</v>
      </c>
      <c r="G11752" s="548">
        <v>0</v>
      </c>
      <c r="H11752" s="547">
        <v>0</v>
      </c>
      <c r="I11752" s="545" t="s">
        <v>12755</v>
      </c>
      <c r="J11752" s="545"/>
      <c r="K11752" s="545" t="s">
        <v>20219</v>
      </c>
      <c r="L11752" s="545" t="s">
        <v>13413</v>
      </c>
      <c r="M11752" s="548" t="s">
        <v>13758</v>
      </c>
      <c r="N11752" s="545" t="s">
        <v>13413</v>
      </c>
      <c r="O11752" s="545" t="s">
        <v>13413</v>
      </c>
      <c r="P11752" s="549">
        <v>9439</v>
      </c>
      <c r="Q11752" s="549">
        <v>1</v>
      </c>
      <c r="R11752" s="549">
        <v>132</v>
      </c>
      <c r="S11752" s="548"/>
      <c r="T11752" s="548"/>
      <c r="U11752" s="99"/>
    </row>
    <row r="11753" spans="1:21" ht="19.5" customHeight="1">
      <c r="A11753" s="545">
        <v>106756</v>
      </c>
      <c r="B11753" s="545" t="s">
        <v>9307</v>
      </c>
      <c r="C11753" s="545" t="s">
        <v>922</v>
      </c>
      <c r="D11753" s="546"/>
      <c r="E11753" s="171" t="str">
        <f t="shared" si="183"/>
        <v>1900</v>
      </c>
      <c r="F11753" s="547">
        <v>0</v>
      </c>
      <c r="G11753" s="548">
        <v>0</v>
      </c>
      <c r="H11753" s="547">
        <v>0</v>
      </c>
      <c r="I11753" s="545" t="s">
        <v>12988</v>
      </c>
      <c r="J11753" s="545"/>
      <c r="K11753" s="545" t="s">
        <v>13413</v>
      </c>
      <c r="L11753" s="545" t="s">
        <v>13413</v>
      </c>
      <c r="M11753" s="548" t="s">
        <v>15540</v>
      </c>
      <c r="N11753" s="545" t="s">
        <v>13413</v>
      </c>
      <c r="O11753" s="545" t="s">
        <v>13413</v>
      </c>
      <c r="P11753" s="549">
        <v>9440</v>
      </c>
      <c r="Q11753" s="549">
        <v>4</v>
      </c>
      <c r="R11753" s="549">
        <v>99</v>
      </c>
      <c r="S11753" s="548"/>
      <c r="T11753" s="548"/>
      <c r="U11753" s="99"/>
    </row>
    <row r="11754" spans="1:21" ht="19.5" customHeight="1">
      <c r="A11754" s="545">
        <v>106757</v>
      </c>
      <c r="B11754" s="545" t="s">
        <v>9306</v>
      </c>
      <c r="C11754" s="545" t="s">
        <v>216</v>
      </c>
      <c r="D11754" s="546"/>
      <c r="E11754" s="171" t="str">
        <f t="shared" si="183"/>
        <v>1900</v>
      </c>
      <c r="F11754" s="547">
        <v>0</v>
      </c>
      <c r="G11754" s="548">
        <v>0</v>
      </c>
      <c r="H11754" s="547">
        <v>0</v>
      </c>
      <c r="I11754" s="545" t="s">
        <v>12766</v>
      </c>
      <c r="J11754" s="545"/>
      <c r="K11754" s="545" t="s">
        <v>20220</v>
      </c>
      <c r="L11754" s="545" t="s">
        <v>13413</v>
      </c>
      <c r="M11754" s="548" t="s">
        <v>13758</v>
      </c>
      <c r="N11754" s="545" t="s">
        <v>13413</v>
      </c>
      <c r="O11754" s="545" t="s">
        <v>13413</v>
      </c>
      <c r="P11754" s="549">
        <v>9441</v>
      </c>
      <c r="Q11754" s="549">
        <v>1</v>
      </c>
      <c r="R11754" s="549">
        <v>172</v>
      </c>
      <c r="S11754" s="548"/>
      <c r="T11754" s="548"/>
      <c r="U11754" s="99"/>
    </row>
    <row r="11755" spans="1:21" ht="19.5" customHeight="1">
      <c r="A11755" s="545">
        <v>106758</v>
      </c>
      <c r="B11755" s="545" t="s">
        <v>9305</v>
      </c>
      <c r="C11755" s="545" t="s">
        <v>209</v>
      </c>
      <c r="D11755" s="546"/>
      <c r="E11755" s="171" t="str">
        <f t="shared" si="183"/>
        <v>1900</v>
      </c>
      <c r="F11755" s="547">
        <v>0</v>
      </c>
      <c r="G11755" s="548">
        <v>0</v>
      </c>
      <c r="H11755" s="547">
        <v>0</v>
      </c>
      <c r="I11755" s="545" t="s">
        <v>12697</v>
      </c>
      <c r="J11755" s="545"/>
      <c r="K11755" s="545" t="s">
        <v>13413</v>
      </c>
      <c r="L11755" s="545" t="s">
        <v>13413</v>
      </c>
      <c r="M11755" s="548" t="s">
        <v>13758</v>
      </c>
      <c r="N11755" s="545" t="s">
        <v>13413</v>
      </c>
      <c r="O11755" s="545" t="s">
        <v>13413</v>
      </c>
      <c r="P11755" s="549">
        <v>9442</v>
      </c>
      <c r="Q11755" s="549">
        <v>1</v>
      </c>
      <c r="R11755" s="549">
        <v>138</v>
      </c>
      <c r="S11755" s="548"/>
      <c r="T11755" s="548"/>
      <c r="U11755" s="99"/>
    </row>
    <row r="11756" spans="1:21" ht="19.5" customHeight="1">
      <c r="A11756" s="545">
        <v>106759</v>
      </c>
      <c r="B11756" s="545" t="s">
        <v>1783</v>
      </c>
      <c r="C11756" s="545" t="s">
        <v>216</v>
      </c>
      <c r="D11756" s="546">
        <v>43738</v>
      </c>
      <c r="E11756" s="171" t="str">
        <f t="shared" si="183"/>
        <v>2019</v>
      </c>
      <c r="F11756" s="547">
        <v>15117</v>
      </c>
      <c r="G11756" s="548">
        <v>0.19</v>
      </c>
      <c r="H11756" s="547">
        <v>12703.36</v>
      </c>
      <c r="I11756" s="545" t="s">
        <v>12638</v>
      </c>
      <c r="J11756" s="545" t="s">
        <v>13302</v>
      </c>
      <c r="K11756" s="545" t="s">
        <v>13413</v>
      </c>
      <c r="L11756" s="545" t="s">
        <v>13413</v>
      </c>
      <c r="M11756" s="548" t="s">
        <v>13758</v>
      </c>
      <c r="N11756" s="545" t="s">
        <v>13413</v>
      </c>
      <c r="O11756" s="545" t="s">
        <v>13413</v>
      </c>
      <c r="P11756" s="549">
        <v>9443</v>
      </c>
      <c r="Q11756" s="549">
        <v>1</v>
      </c>
      <c r="R11756" s="549">
        <v>126</v>
      </c>
      <c r="S11756" s="548">
        <v>2219</v>
      </c>
      <c r="T11756" s="548"/>
      <c r="U11756" s="99"/>
    </row>
    <row r="11757" spans="1:21" ht="19.5" customHeight="1">
      <c r="A11757" s="545">
        <v>106760</v>
      </c>
      <c r="B11757" s="545" t="s">
        <v>1353</v>
      </c>
      <c r="C11757" s="545" t="s">
        <v>216</v>
      </c>
      <c r="D11757" s="546">
        <v>43663</v>
      </c>
      <c r="E11757" s="171" t="str">
        <f t="shared" si="183"/>
        <v>2019</v>
      </c>
      <c r="F11757" s="547">
        <v>8450</v>
      </c>
      <c r="G11757" s="548">
        <v>0.19</v>
      </c>
      <c r="H11757" s="547">
        <v>7100.84</v>
      </c>
      <c r="I11757" s="545" t="s">
        <v>12659</v>
      </c>
      <c r="J11757" s="545" t="s">
        <v>13301</v>
      </c>
      <c r="K11757" s="545" t="s">
        <v>13413</v>
      </c>
      <c r="L11757" s="545" t="s">
        <v>13413</v>
      </c>
      <c r="M11757" s="548" t="s">
        <v>13758</v>
      </c>
      <c r="N11757" s="545" t="s">
        <v>13413</v>
      </c>
      <c r="O11757" s="545" t="s">
        <v>13413</v>
      </c>
      <c r="P11757" s="549">
        <v>9444</v>
      </c>
      <c r="Q11757" s="549">
        <v>1</v>
      </c>
      <c r="R11757" s="549">
        <v>116</v>
      </c>
      <c r="S11757" s="548">
        <v>2221</v>
      </c>
      <c r="T11757" s="548"/>
      <c r="U11757" s="99"/>
    </row>
    <row r="11758" spans="1:21" ht="19.5" customHeight="1">
      <c r="A11758" s="545">
        <v>106761</v>
      </c>
      <c r="B11758" s="545" t="s">
        <v>1303</v>
      </c>
      <c r="C11758" s="545" t="s">
        <v>216</v>
      </c>
      <c r="D11758" s="546"/>
      <c r="E11758" s="171" t="str">
        <f t="shared" si="183"/>
        <v>1900</v>
      </c>
      <c r="F11758" s="547">
        <v>0</v>
      </c>
      <c r="G11758" s="548">
        <v>0</v>
      </c>
      <c r="H11758" s="547">
        <v>0</v>
      </c>
      <c r="I11758" s="545" t="s">
        <v>12659</v>
      </c>
      <c r="J11758" s="545"/>
      <c r="K11758" s="545" t="s">
        <v>20221</v>
      </c>
      <c r="L11758" s="545" t="s">
        <v>13413</v>
      </c>
      <c r="M11758" s="548" t="s">
        <v>13758</v>
      </c>
      <c r="N11758" s="545" t="s">
        <v>13413</v>
      </c>
      <c r="O11758" s="545" t="s">
        <v>13413</v>
      </c>
      <c r="P11758" s="549">
        <v>9445</v>
      </c>
      <c r="Q11758" s="549">
        <v>1</v>
      </c>
      <c r="R11758" s="549">
        <v>116</v>
      </c>
      <c r="S11758" s="548"/>
      <c r="T11758" s="548"/>
      <c r="U11758" s="99"/>
    </row>
    <row r="11759" spans="1:21" ht="19.5" customHeight="1">
      <c r="A11759" s="545">
        <v>106762</v>
      </c>
      <c r="B11759" s="545" t="s">
        <v>7584</v>
      </c>
      <c r="C11759" s="545" t="s">
        <v>216</v>
      </c>
      <c r="D11759" s="546">
        <v>43670</v>
      </c>
      <c r="E11759" s="171" t="str">
        <f t="shared" si="183"/>
        <v>2019</v>
      </c>
      <c r="F11759" s="547">
        <v>52242</v>
      </c>
      <c r="G11759" s="548">
        <v>0.19</v>
      </c>
      <c r="H11759" s="547">
        <v>43900.84</v>
      </c>
      <c r="I11759" s="545" t="s">
        <v>12650</v>
      </c>
      <c r="J11759" s="545" t="s">
        <v>13296</v>
      </c>
      <c r="K11759" s="545" t="s">
        <v>20222</v>
      </c>
      <c r="L11759" s="545" t="s">
        <v>13413</v>
      </c>
      <c r="M11759" s="548" t="s">
        <v>13758</v>
      </c>
      <c r="N11759" s="545" t="s">
        <v>13413</v>
      </c>
      <c r="O11759" s="545" t="s">
        <v>13413</v>
      </c>
      <c r="P11759" s="549">
        <v>9446</v>
      </c>
      <c r="Q11759" s="549">
        <v>1</v>
      </c>
      <c r="R11759" s="549">
        <v>127</v>
      </c>
      <c r="S11759" s="548">
        <v>2218</v>
      </c>
      <c r="T11759" s="548"/>
      <c r="U11759" s="99"/>
    </row>
    <row r="11760" spans="1:21" ht="19.5" customHeight="1">
      <c r="A11760" s="545">
        <v>106763</v>
      </c>
      <c r="B11760" s="545" t="s">
        <v>1852</v>
      </c>
      <c r="C11760" s="545" t="s">
        <v>216</v>
      </c>
      <c r="D11760" s="546">
        <v>43670</v>
      </c>
      <c r="E11760" s="171" t="str">
        <f t="shared" si="183"/>
        <v>2019</v>
      </c>
      <c r="F11760" s="547">
        <v>12132</v>
      </c>
      <c r="G11760" s="548">
        <v>0.19</v>
      </c>
      <c r="H11760" s="547">
        <v>10194.959999999999</v>
      </c>
      <c r="I11760" s="545" t="s">
        <v>12650</v>
      </c>
      <c r="J11760" s="545" t="s">
        <v>13296</v>
      </c>
      <c r="K11760" s="545" t="s">
        <v>13413</v>
      </c>
      <c r="L11760" s="545" t="s">
        <v>13413</v>
      </c>
      <c r="M11760" s="548" t="s">
        <v>13758</v>
      </c>
      <c r="N11760" s="545" t="s">
        <v>13413</v>
      </c>
      <c r="O11760" s="545" t="s">
        <v>13413</v>
      </c>
      <c r="P11760" s="549">
        <v>9447</v>
      </c>
      <c r="Q11760" s="549">
        <v>1</v>
      </c>
      <c r="R11760" s="549">
        <v>127</v>
      </c>
      <c r="S11760" s="548">
        <v>2218</v>
      </c>
      <c r="T11760" s="548"/>
      <c r="U11760" s="99"/>
    </row>
    <row r="11761" spans="1:21" ht="19.5" customHeight="1">
      <c r="A11761" s="545">
        <v>106764</v>
      </c>
      <c r="B11761" s="545" t="s">
        <v>6064</v>
      </c>
      <c r="C11761" s="545" t="s">
        <v>216</v>
      </c>
      <c r="D11761" s="546">
        <v>44189</v>
      </c>
      <c r="E11761" s="171" t="str">
        <f t="shared" si="183"/>
        <v>2020</v>
      </c>
      <c r="F11761" s="547">
        <v>144374</v>
      </c>
      <c r="G11761" s="548">
        <v>0.19</v>
      </c>
      <c r="H11761" s="547">
        <v>121322.69</v>
      </c>
      <c r="I11761" s="545" t="s">
        <v>12650</v>
      </c>
      <c r="J11761" s="545" t="s">
        <v>13298</v>
      </c>
      <c r="K11761" s="545" t="s">
        <v>13413</v>
      </c>
      <c r="L11761" s="545" t="s">
        <v>13413</v>
      </c>
      <c r="M11761" s="548" t="s">
        <v>13758</v>
      </c>
      <c r="N11761" s="545" t="s">
        <v>13413</v>
      </c>
      <c r="O11761" s="545" t="s">
        <v>13413</v>
      </c>
      <c r="P11761" s="549">
        <v>9448</v>
      </c>
      <c r="Q11761" s="549">
        <v>1</v>
      </c>
      <c r="R11761" s="549">
        <v>127</v>
      </c>
      <c r="S11761" s="548">
        <v>1012</v>
      </c>
      <c r="T11761" s="548"/>
      <c r="U11761" s="99"/>
    </row>
    <row r="11762" spans="1:21" ht="19.5" customHeight="1">
      <c r="A11762" s="545">
        <v>106765</v>
      </c>
      <c r="B11762" s="545" t="s">
        <v>2264</v>
      </c>
      <c r="C11762" s="545" t="s">
        <v>216</v>
      </c>
      <c r="D11762" s="546"/>
      <c r="E11762" s="171" t="str">
        <f t="shared" si="183"/>
        <v>1900</v>
      </c>
      <c r="F11762" s="547">
        <v>0</v>
      </c>
      <c r="G11762" s="548">
        <v>0</v>
      </c>
      <c r="H11762" s="547">
        <v>0</v>
      </c>
      <c r="I11762" s="545" t="s">
        <v>12650</v>
      </c>
      <c r="J11762" s="545"/>
      <c r="K11762" s="545" t="s">
        <v>13413</v>
      </c>
      <c r="L11762" s="545" t="s">
        <v>13413</v>
      </c>
      <c r="M11762" s="548" t="s">
        <v>13758</v>
      </c>
      <c r="N11762" s="545" t="s">
        <v>13413</v>
      </c>
      <c r="O11762" s="545" t="s">
        <v>13413</v>
      </c>
      <c r="P11762" s="549">
        <v>9449</v>
      </c>
      <c r="Q11762" s="549">
        <v>1</v>
      </c>
      <c r="R11762" s="549">
        <v>127</v>
      </c>
      <c r="S11762" s="548"/>
      <c r="T11762" s="548"/>
      <c r="U11762" s="99"/>
    </row>
    <row r="11763" spans="1:21" ht="19.5" customHeight="1">
      <c r="A11763" s="545">
        <v>106766</v>
      </c>
      <c r="B11763" s="545" t="s">
        <v>9304</v>
      </c>
      <c r="C11763" s="545" t="s">
        <v>216</v>
      </c>
      <c r="D11763" s="546"/>
      <c r="E11763" s="171" t="str">
        <f t="shared" si="183"/>
        <v>1900</v>
      </c>
      <c r="F11763" s="547">
        <v>0</v>
      </c>
      <c r="G11763" s="548">
        <v>0</v>
      </c>
      <c r="H11763" s="547">
        <v>0</v>
      </c>
      <c r="I11763" s="545" t="s">
        <v>12699</v>
      </c>
      <c r="J11763" s="545"/>
      <c r="K11763" s="545" t="s">
        <v>20223</v>
      </c>
      <c r="L11763" s="545" t="s">
        <v>13413</v>
      </c>
      <c r="M11763" s="548" t="s">
        <v>13758</v>
      </c>
      <c r="N11763" s="545" t="s">
        <v>13413</v>
      </c>
      <c r="O11763" s="545" t="s">
        <v>13413</v>
      </c>
      <c r="P11763" s="549">
        <v>9450</v>
      </c>
      <c r="Q11763" s="549">
        <v>1</v>
      </c>
      <c r="R11763" s="549">
        <v>130</v>
      </c>
      <c r="S11763" s="548"/>
      <c r="T11763" s="548"/>
      <c r="U11763" s="99"/>
    </row>
    <row r="11764" spans="1:21" ht="19.5" customHeight="1">
      <c r="A11764" s="545">
        <v>106767</v>
      </c>
      <c r="B11764" s="545" t="s">
        <v>9303</v>
      </c>
      <c r="C11764" s="545" t="s">
        <v>216</v>
      </c>
      <c r="D11764" s="546"/>
      <c r="E11764" s="171" t="str">
        <f t="shared" si="183"/>
        <v>1900</v>
      </c>
      <c r="F11764" s="547">
        <v>0</v>
      </c>
      <c r="G11764" s="548">
        <v>0</v>
      </c>
      <c r="H11764" s="547">
        <v>0</v>
      </c>
      <c r="I11764" s="545" t="s">
        <v>12699</v>
      </c>
      <c r="J11764" s="545"/>
      <c r="K11764" s="545" t="s">
        <v>20224</v>
      </c>
      <c r="L11764" s="545" t="s">
        <v>13413</v>
      </c>
      <c r="M11764" s="548" t="s">
        <v>13758</v>
      </c>
      <c r="N11764" s="545" t="s">
        <v>13413</v>
      </c>
      <c r="O11764" s="545" t="s">
        <v>13413</v>
      </c>
      <c r="P11764" s="549">
        <v>9451</v>
      </c>
      <c r="Q11764" s="549">
        <v>1</v>
      </c>
      <c r="R11764" s="549">
        <v>130</v>
      </c>
      <c r="S11764" s="548"/>
      <c r="T11764" s="548"/>
      <c r="U11764" s="99"/>
    </row>
    <row r="11765" spans="1:21" ht="19.5" customHeight="1">
      <c r="A11765" s="545">
        <v>106768</v>
      </c>
      <c r="B11765" s="545" t="s">
        <v>9302</v>
      </c>
      <c r="C11765" s="545" t="s">
        <v>216</v>
      </c>
      <c r="D11765" s="546"/>
      <c r="E11765" s="171" t="str">
        <f t="shared" si="183"/>
        <v>1900</v>
      </c>
      <c r="F11765" s="547">
        <v>0</v>
      </c>
      <c r="G11765" s="548">
        <v>0</v>
      </c>
      <c r="H11765" s="547">
        <v>0</v>
      </c>
      <c r="I11765" s="545" t="s">
        <v>12699</v>
      </c>
      <c r="J11765" s="545"/>
      <c r="K11765" s="545" t="s">
        <v>13885</v>
      </c>
      <c r="L11765" s="545" t="s">
        <v>13413</v>
      </c>
      <c r="M11765" s="548" t="s">
        <v>13758</v>
      </c>
      <c r="N11765" s="545" t="s">
        <v>13413</v>
      </c>
      <c r="O11765" s="545" t="s">
        <v>13413</v>
      </c>
      <c r="P11765" s="549">
        <v>9452</v>
      </c>
      <c r="Q11765" s="549">
        <v>1</v>
      </c>
      <c r="R11765" s="549">
        <v>130</v>
      </c>
      <c r="S11765" s="548"/>
      <c r="T11765" s="548"/>
      <c r="U11765" s="99"/>
    </row>
    <row r="11766" spans="1:21" ht="19.5" customHeight="1">
      <c r="A11766" s="545">
        <v>106769</v>
      </c>
      <c r="B11766" s="545" t="s">
        <v>9301</v>
      </c>
      <c r="C11766" s="545" t="s">
        <v>216</v>
      </c>
      <c r="D11766" s="546"/>
      <c r="E11766" s="171" t="str">
        <f t="shared" si="183"/>
        <v>1900</v>
      </c>
      <c r="F11766" s="547">
        <v>0</v>
      </c>
      <c r="G11766" s="548">
        <v>0</v>
      </c>
      <c r="H11766" s="547">
        <v>0</v>
      </c>
      <c r="I11766" s="545" t="s">
        <v>12699</v>
      </c>
      <c r="J11766" s="545"/>
      <c r="K11766" s="545" t="s">
        <v>20225</v>
      </c>
      <c r="L11766" s="545" t="s">
        <v>13413</v>
      </c>
      <c r="M11766" s="548" t="s">
        <v>13758</v>
      </c>
      <c r="N11766" s="545" t="s">
        <v>13413</v>
      </c>
      <c r="O11766" s="545" t="s">
        <v>13413</v>
      </c>
      <c r="P11766" s="549">
        <v>9453</v>
      </c>
      <c r="Q11766" s="549">
        <v>1</v>
      </c>
      <c r="R11766" s="549">
        <v>130</v>
      </c>
      <c r="S11766" s="548"/>
      <c r="T11766" s="548"/>
      <c r="U11766" s="99"/>
    </row>
    <row r="11767" spans="1:21" ht="19.5" customHeight="1">
      <c r="A11767" s="545">
        <v>106770</v>
      </c>
      <c r="B11767" s="545" t="s">
        <v>7939</v>
      </c>
      <c r="C11767" s="545" t="s">
        <v>216</v>
      </c>
      <c r="D11767" s="546">
        <v>43578</v>
      </c>
      <c r="E11767" s="171" t="str">
        <f t="shared" si="183"/>
        <v>2019</v>
      </c>
      <c r="F11767" s="547">
        <v>2809281</v>
      </c>
      <c r="G11767" s="548">
        <v>0.19</v>
      </c>
      <c r="H11767" s="547">
        <v>2360740.34</v>
      </c>
      <c r="I11767" s="545" t="s">
        <v>12699</v>
      </c>
      <c r="J11767" s="545" t="s">
        <v>13302</v>
      </c>
      <c r="K11767" s="545" t="s">
        <v>20226</v>
      </c>
      <c r="L11767" s="545" t="s">
        <v>13413</v>
      </c>
      <c r="M11767" s="548" t="s">
        <v>13758</v>
      </c>
      <c r="N11767" s="545" t="s">
        <v>13413</v>
      </c>
      <c r="O11767" s="545" t="s">
        <v>13413</v>
      </c>
      <c r="P11767" s="549">
        <v>9454</v>
      </c>
      <c r="Q11767" s="549">
        <v>1</v>
      </c>
      <c r="R11767" s="549">
        <v>130</v>
      </c>
      <c r="S11767" s="548">
        <v>2219</v>
      </c>
      <c r="T11767" s="548"/>
      <c r="U11767" s="99"/>
    </row>
    <row r="11768" spans="1:21" ht="19.5" customHeight="1">
      <c r="A11768" s="545">
        <v>106771</v>
      </c>
      <c r="B11768" s="545" t="s">
        <v>7549</v>
      </c>
      <c r="C11768" s="545" t="s">
        <v>216</v>
      </c>
      <c r="D11768" s="546">
        <v>43738</v>
      </c>
      <c r="E11768" s="171" t="str">
        <f t="shared" si="183"/>
        <v>2019</v>
      </c>
      <c r="F11768" s="547">
        <v>602457</v>
      </c>
      <c r="G11768" s="548">
        <v>0.19</v>
      </c>
      <c r="H11768" s="547">
        <v>506266.39</v>
      </c>
      <c r="I11768" s="545" t="s">
        <v>12650</v>
      </c>
      <c r="J11768" s="545" t="s">
        <v>13298</v>
      </c>
      <c r="K11768" s="545" t="s">
        <v>13413</v>
      </c>
      <c r="L11768" s="545" t="s">
        <v>13413</v>
      </c>
      <c r="M11768" s="548" t="s">
        <v>13758</v>
      </c>
      <c r="N11768" s="545" t="s">
        <v>13413</v>
      </c>
      <c r="O11768" s="545" t="s">
        <v>13413</v>
      </c>
      <c r="P11768" s="549">
        <v>9455</v>
      </c>
      <c r="Q11768" s="549">
        <v>1</v>
      </c>
      <c r="R11768" s="549">
        <v>127</v>
      </c>
      <c r="S11768" s="548">
        <v>1012</v>
      </c>
      <c r="T11768" s="548"/>
      <c r="U11768" s="99"/>
    </row>
    <row r="11769" spans="1:21" ht="19.5" customHeight="1">
      <c r="A11769" s="545">
        <v>106772</v>
      </c>
      <c r="B11769" s="545" t="s">
        <v>9300</v>
      </c>
      <c r="C11769" s="545" t="s">
        <v>216</v>
      </c>
      <c r="D11769" s="546"/>
      <c r="E11769" s="171" t="str">
        <f t="shared" si="183"/>
        <v>1900</v>
      </c>
      <c r="F11769" s="547">
        <v>0</v>
      </c>
      <c r="G11769" s="548">
        <v>0</v>
      </c>
      <c r="H11769" s="547">
        <v>0</v>
      </c>
      <c r="I11769" s="545" t="s">
        <v>12715</v>
      </c>
      <c r="J11769" s="545"/>
      <c r="K11769" s="545" t="s">
        <v>20227</v>
      </c>
      <c r="L11769" s="545" t="s">
        <v>13413</v>
      </c>
      <c r="M11769" s="548" t="s">
        <v>13758</v>
      </c>
      <c r="N11769" s="545" t="s">
        <v>13413</v>
      </c>
      <c r="O11769" s="545" t="s">
        <v>13413</v>
      </c>
      <c r="P11769" s="549">
        <v>9456</v>
      </c>
      <c r="Q11769" s="549">
        <v>1</v>
      </c>
      <c r="R11769" s="549">
        <v>129</v>
      </c>
      <c r="S11769" s="548"/>
      <c r="T11769" s="548"/>
      <c r="U11769" s="99"/>
    </row>
    <row r="11770" spans="1:21" ht="19.5" customHeight="1">
      <c r="A11770" s="545">
        <v>106773</v>
      </c>
      <c r="B11770" s="545" t="s">
        <v>1859</v>
      </c>
      <c r="C11770" s="545" t="s">
        <v>216</v>
      </c>
      <c r="D11770" s="546"/>
      <c r="E11770" s="171" t="str">
        <f t="shared" si="183"/>
        <v>1900</v>
      </c>
      <c r="F11770" s="547">
        <v>0</v>
      </c>
      <c r="G11770" s="548">
        <v>0</v>
      </c>
      <c r="H11770" s="547">
        <v>0</v>
      </c>
      <c r="I11770" s="545" t="s">
        <v>12715</v>
      </c>
      <c r="J11770" s="545"/>
      <c r="K11770" s="545" t="s">
        <v>13413</v>
      </c>
      <c r="L11770" s="545" t="s">
        <v>13413</v>
      </c>
      <c r="M11770" s="548" t="s">
        <v>13758</v>
      </c>
      <c r="N11770" s="545" t="s">
        <v>13413</v>
      </c>
      <c r="O11770" s="545" t="s">
        <v>13413</v>
      </c>
      <c r="P11770" s="549">
        <v>9457</v>
      </c>
      <c r="Q11770" s="549">
        <v>1</v>
      </c>
      <c r="R11770" s="549">
        <v>129</v>
      </c>
      <c r="S11770" s="548"/>
      <c r="T11770" s="548"/>
      <c r="U11770" s="99"/>
    </row>
    <row r="11771" spans="1:21" ht="19.5" customHeight="1">
      <c r="A11771" s="545">
        <v>106774</v>
      </c>
      <c r="B11771" s="545" t="s">
        <v>2263</v>
      </c>
      <c r="C11771" s="545" t="s">
        <v>216</v>
      </c>
      <c r="D11771" s="546">
        <v>43670</v>
      </c>
      <c r="E11771" s="171" t="str">
        <f t="shared" si="183"/>
        <v>2019</v>
      </c>
      <c r="F11771" s="547">
        <v>291999</v>
      </c>
      <c r="G11771" s="548">
        <v>0.19</v>
      </c>
      <c r="H11771" s="547">
        <v>245377.31</v>
      </c>
      <c r="I11771" s="545" t="s">
        <v>12650</v>
      </c>
      <c r="J11771" s="545" t="s">
        <v>13296</v>
      </c>
      <c r="K11771" s="545" t="s">
        <v>13413</v>
      </c>
      <c r="L11771" s="545" t="s">
        <v>13413</v>
      </c>
      <c r="M11771" s="548" t="s">
        <v>13758</v>
      </c>
      <c r="N11771" s="545" t="s">
        <v>13413</v>
      </c>
      <c r="O11771" s="545" t="s">
        <v>13413</v>
      </c>
      <c r="P11771" s="549">
        <v>9458</v>
      </c>
      <c r="Q11771" s="549">
        <v>1</v>
      </c>
      <c r="R11771" s="549">
        <v>127</v>
      </c>
      <c r="S11771" s="548">
        <v>2218</v>
      </c>
      <c r="T11771" s="548"/>
      <c r="U11771" s="99"/>
    </row>
    <row r="11772" spans="1:21" ht="19.5" customHeight="1">
      <c r="A11772" s="545">
        <v>106775</v>
      </c>
      <c r="B11772" s="545" t="s">
        <v>9299</v>
      </c>
      <c r="C11772" s="545" t="s">
        <v>216</v>
      </c>
      <c r="D11772" s="546"/>
      <c r="E11772" s="171" t="str">
        <f t="shared" si="183"/>
        <v>1900</v>
      </c>
      <c r="F11772" s="547">
        <v>0</v>
      </c>
      <c r="G11772" s="548">
        <v>0</v>
      </c>
      <c r="H11772" s="547">
        <v>0</v>
      </c>
      <c r="I11772" s="545" t="s">
        <v>12706</v>
      </c>
      <c r="J11772" s="545"/>
      <c r="K11772" s="545" t="s">
        <v>13413</v>
      </c>
      <c r="L11772" s="545" t="s">
        <v>13413</v>
      </c>
      <c r="M11772" s="548" t="s">
        <v>13758</v>
      </c>
      <c r="N11772" s="545" t="s">
        <v>13413</v>
      </c>
      <c r="O11772" s="545" t="s">
        <v>13413</v>
      </c>
      <c r="P11772" s="549">
        <v>9459</v>
      </c>
      <c r="Q11772" s="549">
        <v>1</v>
      </c>
      <c r="R11772" s="549">
        <v>128</v>
      </c>
      <c r="S11772" s="548"/>
      <c r="T11772" s="548"/>
      <c r="U11772" s="99"/>
    </row>
    <row r="11773" spans="1:21" ht="19.5" customHeight="1">
      <c r="A11773" s="545">
        <v>106776</v>
      </c>
      <c r="B11773" s="545" t="s">
        <v>8169</v>
      </c>
      <c r="C11773" s="545" t="s">
        <v>216</v>
      </c>
      <c r="D11773" s="546">
        <v>44594</v>
      </c>
      <c r="E11773" s="171" t="str">
        <f t="shared" si="183"/>
        <v>2022</v>
      </c>
      <c r="F11773" s="547">
        <v>7287780</v>
      </c>
      <c r="G11773" s="548">
        <v>0.19</v>
      </c>
      <c r="H11773" s="547">
        <v>6124184.8700000001</v>
      </c>
      <c r="I11773" s="545" t="s">
        <v>12741</v>
      </c>
      <c r="J11773" s="545" t="s">
        <v>13297</v>
      </c>
      <c r="K11773" s="545" t="s">
        <v>20228</v>
      </c>
      <c r="L11773" s="545" t="s">
        <v>20229</v>
      </c>
      <c r="M11773" s="548" t="s">
        <v>13843</v>
      </c>
      <c r="N11773" s="545" t="s">
        <v>22879</v>
      </c>
      <c r="O11773" s="545" t="s">
        <v>13413</v>
      </c>
      <c r="P11773" s="549">
        <v>9460</v>
      </c>
      <c r="Q11773" s="549">
        <v>5</v>
      </c>
      <c r="R11773" s="549">
        <v>37</v>
      </c>
      <c r="S11773" s="548">
        <v>2257</v>
      </c>
      <c r="T11773" s="548">
        <v>2200</v>
      </c>
      <c r="U11773" s="99"/>
    </row>
    <row r="11774" spans="1:21" ht="19.5" customHeight="1">
      <c r="A11774" s="545">
        <v>106777</v>
      </c>
      <c r="B11774" s="545" t="s">
        <v>9298</v>
      </c>
      <c r="C11774" s="545" t="s">
        <v>216</v>
      </c>
      <c r="D11774" s="546"/>
      <c r="E11774" s="171" t="str">
        <f t="shared" si="183"/>
        <v>1900</v>
      </c>
      <c r="F11774" s="547">
        <v>0</v>
      </c>
      <c r="G11774" s="548">
        <v>0</v>
      </c>
      <c r="H11774" s="547">
        <v>0</v>
      </c>
      <c r="I11774" s="545" t="s">
        <v>12715</v>
      </c>
      <c r="J11774" s="545"/>
      <c r="K11774" s="545" t="s">
        <v>20230</v>
      </c>
      <c r="L11774" s="545" t="s">
        <v>13413</v>
      </c>
      <c r="M11774" s="548" t="s">
        <v>13758</v>
      </c>
      <c r="N11774" s="545" t="s">
        <v>13413</v>
      </c>
      <c r="O11774" s="545" t="s">
        <v>13413</v>
      </c>
      <c r="P11774" s="549">
        <v>9461</v>
      </c>
      <c r="Q11774" s="549">
        <v>1</v>
      </c>
      <c r="R11774" s="549">
        <v>129</v>
      </c>
      <c r="S11774" s="548"/>
      <c r="T11774" s="548"/>
      <c r="U11774" s="99"/>
    </row>
    <row r="11775" spans="1:21" ht="19.5" customHeight="1">
      <c r="A11775" s="545">
        <v>106778</v>
      </c>
      <c r="B11775" s="545" t="s">
        <v>9297</v>
      </c>
      <c r="C11775" s="545" t="s">
        <v>216</v>
      </c>
      <c r="D11775" s="546"/>
      <c r="E11775" s="171" t="str">
        <f t="shared" si="183"/>
        <v>1900</v>
      </c>
      <c r="F11775" s="547">
        <v>0</v>
      </c>
      <c r="G11775" s="548">
        <v>0</v>
      </c>
      <c r="H11775" s="547">
        <v>0</v>
      </c>
      <c r="I11775" s="545" t="s">
        <v>12715</v>
      </c>
      <c r="J11775" s="545"/>
      <c r="K11775" s="545" t="s">
        <v>20230</v>
      </c>
      <c r="L11775" s="545" t="s">
        <v>13413</v>
      </c>
      <c r="M11775" s="548" t="s">
        <v>13758</v>
      </c>
      <c r="N11775" s="545" t="s">
        <v>13413</v>
      </c>
      <c r="O11775" s="545" t="s">
        <v>13413</v>
      </c>
      <c r="P11775" s="549">
        <v>9462</v>
      </c>
      <c r="Q11775" s="549">
        <v>1</v>
      </c>
      <c r="R11775" s="549">
        <v>129</v>
      </c>
      <c r="S11775" s="548"/>
      <c r="T11775" s="548"/>
      <c r="U11775" s="99"/>
    </row>
    <row r="11776" spans="1:21" ht="19.5" customHeight="1">
      <c r="A11776" s="545">
        <v>106779</v>
      </c>
      <c r="B11776" s="545" t="s">
        <v>7672</v>
      </c>
      <c r="C11776" s="545" t="s">
        <v>216</v>
      </c>
      <c r="D11776" s="546">
        <v>43656</v>
      </c>
      <c r="E11776" s="171" t="str">
        <f t="shared" si="183"/>
        <v>2019</v>
      </c>
      <c r="F11776" s="547">
        <v>3332000</v>
      </c>
      <c r="G11776" s="548">
        <v>0.19</v>
      </c>
      <c r="H11776" s="547">
        <v>2800000</v>
      </c>
      <c r="I11776" s="545" t="s">
        <v>12706</v>
      </c>
      <c r="J11776" s="545" t="s">
        <v>13320</v>
      </c>
      <c r="K11776" s="545" t="s">
        <v>20231</v>
      </c>
      <c r="L11776" s="545" t="s">
        <v>13413</v>
      </c>
      <c r="M11776" s="548" t="s">
        <v>13758</v>
      </c>
      <c r="N11776" s="545" t="s">
        <v>13413</v>
      </c>
      <c r="O11776" s="545" t="s">
        <v>13413</v>
      </c>
      <c r="P11776" s="549">
        <v>9463</v>
      </c>
      <c r="Q11776" s="549">
        <v>1</v>
      </c>
      <c r="R11776" s="549">
        <v>128</v>
      </c>
      <c r="S11776" s="548">
        <v>2220</v>
      </c>
      <c r="T11776" s="548"/>
      <c r="U11776" s="99"/>
    </row>
    <row r="11777" spans="1:21" ht="19.5" customHeight="1">
      <c r="A11777" s="545">
        <v>106780</v>
      </c>
      <c r="B11777" s="545" t="s">
        <v>7671</v>
      </c>
      <c r="C11777" s="545" t="s">
        <v>216</v>
      </c>
      <c r="D11777" s="546">
        <v>43656</v>
      </c>
      <c r="E11777" s="171" t="str">
        <f t="shared" si="183"/>
        <v>2019</v>
      </c>
      <c r="F11777" s="547">
        <v>4165000</v>
      </c>
      <c r="G11777" s="548">
        <v>0.19</v>
      </c>
      <c r="H11777" s="547">
        <v>3500000</v>
      </c>
      <c r="I11777" s="545" t="s">
        <v>12706</v>
      </c>
      <c r="J11777" s="545" t="s">
        <v>13320</v>
      </c>
      <c r="K11777" s="545" t="s">
        <v>20232</v>
      </c>
      <c r="L11777" s="545" t="s">
        <v>13413</v>
      </c>
      <c r="M11777" s="548" t="s">
        <v>13843</v>
      </c>
      <c r="N11777" s="545" t="s">
        <v>13413</v>
      </c>
      <c r="O11777" s="545" t="s">
        <v>13413</v>
      </c>
      <c r="P11777" s="549">
        <v>9464</v>
      </c>
      <c r="Q11777" s="549">
        <v>5</v>
      </c>
      <c r="R11777" s="549">
        <v>128</v>
      </c>
      <c r="S11777" s="548">
        <v>2220</v>
      </c>
      <c r="T11777" s="548"/>
      <c r="U11777" s="99"/>
    </row>
    <row r="11778" spans="1:21" ht="19.5" customHeight="1">
      <c r="A11778" s="545">
        <v>106781</v>
      </c>
      <c r="B11778" s="545" t="s">
        <v>7912</v>
      </c>
      <c r="C11778" s="545" t="s">
        <v>216</v>
      </c>
      <c r="D11778" s="546">
        <v>43585</v>
      </c>
      <c r="E11778" s="171" t="str">
        <f t="shared" si="183"/>
        <v>2019</v>
      </c>
      <c r="F11778" s="547">
        <v>2364054</v>
      </c>
      <c r="G11778" s="548">
        <v>0.19</v>
      </c>
      <c r="H11778" s="547">
        <v>1986600</v>
      </c>
      <c r="I11778" s="545" t="s">
        <v>12686</v>
      </c>
      <c r="J11778" s="545" t="s">
        <v>13372</v>
      </c>
      <c r="K11778" s="545" t="s">
        <v>20233</v>
      </c>
      <c r="L11778" s="545" t="s">
        <v>13413</v>
      </c>
      <c r="M11778" s="548" t="s">
        <v>13758</v>
      </c>
      <c r="N11778" s="545" t="s">
        <v>13413</v>
      </c>
      <c r="O11778" s="545" t="s">
        <v>13413</v>
      </c>
      <c r="P11778" s="549">
        <v>9465</v>
      </c>
      <c r="Q11778" s="549">
        <v>1</v>
      </c>
      <c r="R11778" s="549">
        <v>131</v>
      </c>
      <c r="S11778" s="548">
        <v>1216</v>
      </c>
      <c r="T11778" s="548"/>
      <c r="U11778" s="99"/>
    </row>
    <row r="11779" spans="1:21" ht="19.5" customHeight="1">
      <c r="A11779" s="545">
        <v>106782</v>
      </c>
      <c r="B11779" s="545" t="s">
        <v>2180</v>
      </c>
      <c r="C11779" s="545" t="s">
        <v>216</v>
      </c>
      <c r="D11779" s="546">
        <v>44067</v>
      </c>
      <c r="E11779" s="171" t="str">
        <f t="shared" si="183"/>
        <v>2020</v>
      </c>
      <c r="F11779" s="547">
        <v>2982</v>
      </c>
      <c r="G11779" s="548">
        <v>0.19</v>
      </c>
      <c r="H11779" s="547">
        <v>2505.88</v>
      </c>
      <c r="I11779" s="545" t="s">
        <v>12650</v>
      </c>
      <c r="J11779" s="545" t="s">
        <v>13298</v>
      </c>
      <c r="K11779" s="545" t="s">
        <v>13413</v>
      </c>
      <c r="L11779" s="545" t="s">
        <v>13413</v>
      </c>
      <c r="M11779" s="548" t="s">
        <v>13758</v>
      </c>
      <c r="N11779" s="545" t="s">
        <v>13413</v>
      </c>
      <c r="O11779" s="545" t="s">
        <v>13413</v>
      </c>
      <c r="P11779" s="549">
        <v>9466</v>
      </c>
      <c r="Q11779" s="549">
        <v>1</v>
      </c>
      <c r="R11779" s="549">
        <v>127</v>
      </c>
      <c r="S11779" s="548">
        <v>1012</v>
      </c>
      <c r="T11779" s="548"/>
      <c r="U11779" s="99"/>
    </row>
    <row r="11780" spans="1:21" ht="19.5" customHeight="1">
      <c r="A11780" s="545">
        <v>106783</v>
      </c>
      <c r="B11780" s="545" t="s">
        <v>3002</v>
      </c>
      <c r="C11780" s="545" t="s">
        <v>221</v>
      </c>
      <c r="D11780" s="546">
        <v>43650</v>
      </c>
      <c r="E11780" s="171" t="str">
        <f t="shared" ref="E11780:E11843" si="184">TEXT(D11780,"YYYY")</f>
        <v>2019</v>
      </c>
      <c r="F11780" s="547">
        <v>46650</v>
      </c>
      <c r="G11780" s="548">
        <v>0</v>
      </c>
      <c r="H11780" s="547">
        <v>46650</v>
      </c>
      <c r="I11780" s="545" t="s">
        <v>12657</v>
      </c>
      <c r="J11780" s="545" t="s">
        <v>13302</v>
      </c>
      <c r="K11780" s="545" t="s">
        <v>20234</v>
      </c>
      <c r="L11780" s="545" t="s">
        <v>13413</v>
      </c>
      <c r="M11780" s="548" t="s">
        <v>13758</v>
      </c>
      <c r="N11780" s="545" t="s">
        <v>13413</v>
      </c>
      <c r="O11780" s="545" t="s">
        <v>13413</v>
      </c>
      <c r="P11780" s="549">
        <v>9467</v>
      </c>
      <c r="Q11780" s="549">
        <v>1</v>
      </c>
      <c r="R11780" s="549">
        <v>153</v>
      </c>
      <c r="S11780" s="548">
        <v>2219</v>
      </c>
      <c r="T11780" s="548"/>
      <c r="U11780" s="99"/>
    </row>
    <row r="11781" spans="1:21" ht="19.5" customHeight="1">
      <c r="A11781" s="545">
        <v>106784</v>
      </c>
      <c r="B11781" s="545" t="s">
        <v>2004</v>
      </c>
      <c r="C11781" s="545" t="s">
        <v>216</v>
      </c>
      <c r="D11781" s="546"/>
      <c r="E11781" s="171" t="str">
        <f t="shared" si="184"/>
        <v>1900</v>
      </c>
      <c r="F11781" s="547">
        <v>0</v>
      </c>
      <c r="G11781" s="548">
        <v>0</v>
      </c>
      <c r="H11781" s="547">
        <v>0</v>
      </c>
      <c r="I11781" s="545" t="s">
        <v>12650</v>
      </c>
      <c r="J11781" s="545"/>
      <c r="K11781" s="545" t="s">
        <v>20235</v>
      </c>
      <c r="L11781" s="545" t="s">
        <v>13413</v>
      </c>
      <c r="M11781" s="548" t="s">
        <v>13758</v>
      </c>
      <c r="N11781" s="545" t="s">
        <v>13413</v>
      </c>
      <c r="O11781" s="545" t="s">
        <v>13413</v>
      </c>
      <c r="P11781" s="549">
        <v>9468</v>
      </c>
      <c r="Q11781" s="549">
        <v>1</v>
      </c>
      <c r="R11781" s="549">
        <v>127</v>
      </c>
      <c r="S11781" s="548"/>
      <c r="T11781" s="548"/>
      <c r="U11781" s="99"/>
    </row>
    <row r="11782" spans="1:21" ht="19.5" customHeight="1">
      <c r="A11782" s="545">
        <v>106785</v>
      </c>
      <c r="B11782" s="545" t="s">
        <v>8029</v>
      </c>
      <c r="C11782" s="545" t="s">
        <v>216</v>
      </c>
      <c r="D11782" s="546">
        <v>44589</v>
      </c>
      <c r="E11782" s="171" t="str">
        <f t="shared" si="184"/>
        <v>2022</v>
      </c>
      <c r="F11782" s="547">
        <v>863295</v>
      </c>
      <c r="G11782" s="548">
        <v>0.19</v>
      </c>
      <c r="H11782" s="547">
        <v>725457.98</v>
      </c>
      <c r="I11782" s="545" t="s">
        <v>12650</v>
      </c>
      <c r="J11782" s="545" t="s">
        <v>13297</v>
      </c>
      <c r="K11782" s="545" t="s">
        <v>13413</v>
      </c>
      <c r="L11782" s="545" t="s">
        <v>13413</v>
      </c>
      <c r="M11782" s="548" t="s">
        <v>13758</v>
      </c>
      <c r="N11782" s="545" t="s">
        <v>13413</v>
      </c>
      <c r="O11782" s="545" t="s">
        <v>13413</v>
      </c>
      <c r="P11782" s="549">
        <v>9469</v>
      </c>
      <c r="Q11782" s="549">
        <v>1</v>
      </c>
      <c r="R11782" s="549">
        <v>127</v>
      </c>
      <c r="S11782" s="548">
        <v>2257</v>
      </c>
      <c r="T11782" s="548"/>
      <c r="U11782" s="99"/>
    </row>
    <row r="11783" spans="1:21" ht="19.5" customHeight="1">
      <c r="A11783" s="545">
        <v>106786</v>
      </c>
      <c r="B11783" s="545" t="s">
        <v>8028</v>
      </c>
      <c r="C11783" s="545" t="s">
        <v>216</v>
      </c>
      <c r="D11783" s="546">
        <v>44589</v>
      </c>
      <c r="E11783" s="171" t="str">
        <f t="shared" si="184"/>
        <v>2022</v>
      </c>
      <c r="F11783" s="547">
        <v>98095</v>
      </c>
      <c r="G11783" s="548">
        <v>0.19</v>
      </c>
      <c r="H11783" s="547">
        <v>82432.77</v>
      </c>
      <c r="I11783" s="545" t="s">
        <v>12650</v>
      </c>
      <c r="J11783" s="545" t="s">
        <v>13297</v>
      </c>
      <c r="K11783" s="545" t="s">
        <v>13413</v>
      </c>
      <c r="L11783" s="545" t="s">
        <v>13413</v>
      </c>
      <c r="M11783" s="548" t="s">
        <v>13758</v>
      </c>
      <c r="N11783" s="545" t="s">
        <v>13413</v>
      </c>
      <c r="O11783" s="545" t="s">
        <v>13413</v>
      </c>
      <c r="P11783" s="549">
        <v>9470</v>
      </c>
      <c r="Q11783" s="549">
        <v>1</v>
      </c>
      <c r="R11783" s="549">
        <v>127</v>
      </c>
      <c r="S11783" s="548">
        <v>2257</v>
      </c>
      <c r="T11783" s="548"/>
      <c r="U11783" s="99"/>
    </row>
    <row r="11784" spans="1:21" ht="19.5" customHeight="1">
      <c r="A11784" s="545">
        <v>106787</v>
      </c>
      <c r="B11784" s="545" t="s">
        <v>2356</v>
      </c>
      <c r="C11784" s="545" t="s">
        <v>216</v>
      </c>
      <c r="D11784" s="546">
        <v>43552</v>
      </c>
      <c r="E11784" s="171" t="str">
        <f t="shared" si="184"/>
        <v>2019</v>
      </c>
      <c r="F11784" s="547">
        <v>92015</v>
      </c>
      <c r="G11784" s="548">
        <v>0.19</v>
      </c>
      <c r="H11784" s="547">
        <v>77323.53</v>
      </c>
      <c r="I11784" s="545" t="s">
        <v>12650</v>
      </c>
      <c r="J11784" s="545" t="s">
        <v>13301</v>
      </c>
      <c r="K11784" s="545" t="s">
        <v>13413</v>
      </c>
      <c r="L11784" s="545" t="s">
        <v>13413</v>
      </c>
      <c r="M11784" s="548" t="s">
        <v>13758</v>
      </c>
      <c r="N11784" s="545" t="s">
        <v>13413</v>
      </c>
      <c r="O11784" s="545" t="s">
        <v>13413</v>
      </c>
      <c r="P11784" s="549">
        <v>9471</v>
      </c>
      <c r="Q11784" s="549">
        <v>1</v>
      </c>
      <c r="R11784" s="549">
        <v>127</v>
      </c>
      <c r="S11784" s="548">
        <v>2221</v>
      </c>
      <c r="T11784" s="548"/>
      <c r="U11784" s="99"/>
    </row>
    <row r="11785" spans="1:21" ht="19.5" customHeight="1">
      <c r="A11785" s="545">
        <v>106788</v>
      </c>
      <c r="B11785" s="545" t="s">
        <v>3609</v>
      </c>
      <c r="C11785" s="545" t="s">
        <v>216</v>
      </c>
      <c r="D11785" s="546"/>
      <c r="E11785" s="171" t="str">
        <f t="shared" si="184"/>
        <v>1900</v>
      </c>
      <c r="F11785" s="547">
        <v>0</v>
      </c>
      <c r="G11785" s="548">
        <v>0</v>
      </c>
      <c r="H11785" s="547">
        <v>0</v>
      </c>
      <c r="I11785" s="545" t="s">
        <v>12758</v>
      </c>
      <c r="J11785" s="545"/>
      <c r="K11785" s="545" t="s">
        <v>13413</v>
      </c>
      <c r="L11785" s="545" t="s">
        <v>13413</v>
      </c>
      <c r="M11785" s="548" t="s">
        <v>13758</v>
      </c>
      <c r="N11785" s="545" t="s">
        <v>13413</v>
      </c>
      <c r="O11785" s="545" t="s">
        <v>13413</v>
      </c>
      <c r="P11785" s="549">
        <v>9472</v>
      </c>
      <c r="Q11785" s="549">
        <v>1</v>
      </c>
      <c r="R11785" s="549">
        <v>164</v>
      </c>
      <c r="S11785" s="548"/>
      <c r="T11785" s="548"/>
      <c r="U11785" s="99"/>
    </row>
    <row r="11786" spans="1:21" ht="19.5" customHeight="1">
      <c r="A11786" s="545">
        <v>106789</v>
      </c>
      <c r="B11786" s="545" t="s">
        <v>6100</v>
      </c>
      <c r="C11786" s="545" t="s">
        <v>216</v>
      </c>
      <c r="D11786" s="546">
        <v>44274</v>
      </c>
      <c r="E11786" s="171" t="str">
        <f t="shared" si="184"/>
        <v>2021</v>
      </c>
      <c r="F11786" s="547">
        <v>6900000</v>
      </c>
      <c r="G11786" s="548">
        <v>0.19</v>
      </c>
      <c r="H11786" s="547">
        <v>5798319.3300000001</v>
      </c>
      <c r="I11786" s="545" t="s">
        <v>12741</v>
      </c>
      <c r="J11786" s="545" t="s">
        <v>13297</v>
      </c>
      <c r="K11786" s="545" t="s">
        <v>20236</v>
      </c>
      <c r="L11786" s="545"/>
      <c r="M11786" s="548" t="s">
        <v>13868</v>
      </c>
      <c r="N11786" s="545" t="s">
        <v>13413</v>
      </c>
      <c r="O11786" s="545" t="s">
        <v>13413</v>
      </c>
      <c r="P11786" s="549">
        <v>9473</v>
      </c>
      <c r="Q11786" s="549">
        <v>2</v>
      </c>
      <c r="R11786" s="549">
        <v>37</v>
      </c>
      <c r="S11786" s="548">
        <v>2257</v>
      </c>
      <c r="T11786" s="548"/>
      <c r="U11786" s="99"/>
    </row>
    <row r="11787" spans="1:21" ht="19.5" customHeight="1">
      <c r="A11787" s="545">
        <v>106790</v>
      </c>
      <c r="B11787" s="545" t="s">
        <v>3495</v>
      </c>
      <c r="C11787" s="545" t="s">
        <v>216</v>
      </c>
      <c r="D11787" s="546">
        <v>45015</v>
      </c>
      <c r="E11787" s="171" t="str">
        <f t="shared" si="184"/>
        <v>2023</v>
      </c>
      <c r="F11787" s="547">
        <v>96372101</v>
      </c>
      <c r="G11787" s="548">
        <v>0.19</v>
      </c>
      <c r="H11787" s="547">
        <v>80984958.819999993</v>
      </c>
      <c r="I11787" s="545" t="s">
        <v>12758</v>
      </c>
      <c r="J11787" s="545" t="s">
        <v>13297</v>
      </c>
      <c r="K11787" s="545" t="s">
        <v>20237</v>
      </c>
      <c r="L11787" s="545" t="s">
        <v>13413</v>
      </c>
      <c r="M11787" s="548" t="s">
        <v>13758</v>
      </c>
      <c r="N11787" s="545" t="s">
        <v>13413</v>
      </c>
      <c r="O11787" s="545" t="s">
        <v>13413</v>
      </c>
      <c r="P11787" s="549">
        <v>9474</v>
      </c>
      <c r="Q11787" s="549">
        <v>1</v>
      </c>
      <c r="R11787" s="549">
        <v>164</v>
      </c>
      <c r="S11787" s="548">
        <v>2257</v>
      </c>
      <c r="T11787" s="548"/>
      <c r="U11787" s="99"/>
    </row>
    <row r="11788" spans="1:21" ht="19.5" customHeight="1">
      <c r="A11788" s="545">
        <v>106791</v>
      </c>
      <c r="B11788" s="545" t="s">
        <v>3491</v>
      </c>
      <c r="C11788" s="545" t="s">
        <v>216</v>
      </c>
      <c r="D11788" s="546">
        <v>44677</v>
      </c>
      <c r="E11788" s="171" t="str">
        <f t="shared" si="184"/>
        <v>2022</v>
      </c>
      <c r="F11788" s="547">
        <v>260506769</v>
      </c>
      <c r="G11788" s="548">
        <v>0.19</v>
      </c>
      <c r="H11788" s="547">
        <v>218913251.25999999</v>
      </c>
      <c r="I11788" s="545" t="s">
        <v>12758</v>
      </c>
      <c r="J11788" s="545" t="s">
        <v>13298</v>
      </c>
      <c r="K11788" s="545" t="s">
        <v>20238</v>
      </c>
      <c r="L11788" s="545" t="s">
        <v>13413</v>
      </c>
      <c r="M11788" s="548" t="s">
        <v>13758</v>
      </c>
      <c r="N11788" s="545" t="s">
        <v>13413</v>
      </c>
      <c r="O11788" s="545" t="s">
        <v>13413</v>
      </c>
      <c r="P11788" s="549">
        <v>9475</v>
      </c>
      <c r="Q11788" s="549">
        <v>1</v>
      </c>
      <c r="R11788" s="549">
        <v>164</v>
      </c>
      <c r="S11788" s="548">
        <v>1012</v>
      </c>
      <c r="T11788" s="548"/>
      <c r="U11788" s="99"/>
    </row>
    <row r="11789" spans="1:21" ht="19.5" customHeight="1">
      <c r="A11789" s="545">
        <v>106792</v>
      </c>
      <c r="B11789" s="545" t="s">
        <v>3346</v>
      </c>
      <c r="C11789" s="545" t="s">
        <v>5226</v>
      </c>
      <c r="D11789" s="546">
        <v>46084</v>
      </c>
      <c r="E11789" s="171" t="str">
        <f t="shared" si="184"/>
        <v>2026</v>
      </c>
      <c r="F11789" s="547">
        <v>164039</v>
      </c>
      <c r="G11789" s="548">
        <v>0.19</v>
      </c>
      <c r="H11789" s="547">
        <v>137847.9</v>
      </c>
      <c r="I11789" s="545" t="s">
        <v>12678</v>
      </c>
      <c r="J11789" s="545" t="s">
        <v>13298</v>
      </c>
      <c r="K11789" s="545" t="s">
        <v>20239</v>
      </c>
      <c r="L11789" s="545" t="s">
        <v>13413</v>
      </c>
      <c r="M11789" s="548" t="s">
        <v>13758</v>
      </c>
      <c r="N11789" s="545" t="s">
        <v>13413</v>
      </c>
      <c r="O11789" s="545" t="s">
        <v>13413</v>
      </c>
      <c r="P11789" s="549">
        <v>9476</v>
      </c>
      <c r="Q11789" s="549">
        <v>1</v>
      </c>
      <c r="R11789" s="549">
        <v>23</v>
      </c>
      <c r="S11789" s="548">
        <v>1012</v>
      </c>
      <c r="T11789" s="548"/>
      <c r="U11789" s="99"/>
    </row>
    <row r="11790" spans="1:21" ht="19.5" customHeight="1">
      <c r="A11790" s="545">
        <v>106793</v>
      </c>
      <c r="B11790" s="545" t="s">
        <v>3991</v>
      </c>
      <c r="C11790" s="545" t="s">
        <v>437</v>
      </c>
      <c r="D11790" s="546">
        <v>46052</v>
      </c>
      <c r="E11790" s="171" t="str">
        <f t="shared" si="184"/>
        <v>2026</v>
      </c>
      <c r="F11790" s="547">
        <v>3756814</v>
      </c>
      <c r="G11790" s="548">
        <v>0.19</v>
      </c>
      <c r="H11790" s="547">
        <v>3156986.55</v>
      </c>
      <c r="I11790" s="545" t="s">
        <v>12972</v>
      </c>
      <c r="J11790" s="545" t="s">
        <v>13307</v>
      </c>
      <c r="K11790" s="545" t="s">
        <v>20240</v>
      </c>
      <c r="L11790" s="545" t="s">
        <v>13413</v>
      </c>
      <c r="M11790" s="548" t="s">
        <v>13758</v>
      </c>
      <c r="N11790" s="545" t="s">
        <v>13413</v>
      </c>
      <c r="O11790" s="545" t="s">
        <v>13413</v>
      </c>
      <c r="P11790" s="549">
        <v>9477</v>
      </c>
      <c r="Q11790" s="549">
        <v>1</v>
      </c>
      <c r="R11790" s="549">
        <v>43</v>
      </c>
      <c r="S11790" s="548">
        <v>2228</v>
      </c>
      <c r="T11790" s="548"/>
      <c r="U11790" s="99"/>
    </row>
    <row r="11791" spans="1:21" ht="19.5" customHeight="1">
      <c r="A11791" s="545">
        <v>106794</v>
      </c>
      <c r="B11791" s="545" t="s">
        <v>3990</v>
      </c>
      <c r="C11791" s="545" t="s">
        <v>437</v>
      </c>
      <c r="D11791" s="546">
        <v>44690</v>
      </c>
      <c r="E11791" s="171" t="str">
        <f t="shared" si="184"/>
        <v>2022</v>
      </c>
      <c r="F11791" s="547">
        <v>2948806.01</v>
      </c>
      <c r="G11791" s="548">
        <v>0.19</v>
      </c>
      <c r="H11791" s="547">
        <v>2477988.2400000002</v>
      </c>
      <c r="I11791" s="545" t="s">
        <v>12972</v>
      </c>
      <c r="J11791" s="545" t="s">
        <v>13298</v>
      </c>
      <c r="K11791" s="545" t="s">
        <v>20241</v>
      </c>
      <c r="L11791" s="545" t="s">
        <v>13413</v>
      </c>
      <c r="M11791" s="548" t="s">
        <v>13758</v>
      </c>
      <c r="N11791" s="545" t="s">
        <v>13413</v>
      </c>
      <c r="O11791" s="545" t="s">
        <v>13413</v>
      </c>
      <c r="P11791" s="549">
        <v>9478</v>
      </c>
      <c r="Q11791" s="549">
        <v>1</v>
      </c>
      <c r="R11791" s="549">
        <v>43</v>
      </c>
      <c r="S11791" s="548">
        <v>1012</v>
      </c>
      <c r="T11791" s="548"/>
      <c r="U11791" s="99"/>
    </row>
    <row r="11792" spans="1:21" ht="19.5" customHeight="1">
      <c r="A11792" s="545">
        <v>106795</v>
      </c>
      <c r="B11792" s="545" t="s">
        <v>12213</v>
      </c>
      <c r="C11792" s="545" t="s">
        <v>216</v>
      </c>
      <c r="D11792" s="546">
        <v>43532</v>
      </c>
      <c r="E11792" s="171" t="str">
        <f t="shared" si="184"/>
        <v>2019</v>
      </c>
      <c r="F11792" s="547">
        <v>0</v>
      </c>
      <c r="G11792" s="548">
        <v>0.19</v>
      </c>
      <c r="H11792" s="547">
        <v>0</v>
      </c>
      <c r="I11792" s="545" t="s">
        <v>12758</v>
      </c>
      <c r="J11792" s="545" t="s">
        <v>13319</v>
      </c>
      <c r="K11792" s="545" t="s">
        <v>20242</v>
      </c>
      <c r="L11792" s="545" t="s">
        <v>13413</v>
      </c>
      <c r="M11792" s="548" t="s">
        <v>13758</v>
      </c>
      <c r="N11792" s="545" t="s">
        <v>13413</v>
      </c>
      <c r="O11792" s="545" t="s">
        <v>13413</v>
      </c>
      <c r="P11792" s="549">
        <v>9479</v>
      </c>
      <c r="Q11792" s="549">
        <v>1</v>
      </c>
      <c r="R11792" s="549">
        <v>164</v>
      </c>
      <c r="S11792" s="548">
        <v>1824</v>
      </c>
      <c r="T11792" s="548"/>
      <c r="U11792" s="99"/>
    </row>
    <row r="11793" spans="1:21" ht="19.5" customHeight="1">
      <c r="A11793" s="545">
        <v>106797</v>
      </c>
      <c r="B11793" s="545" t="s">
        <v>694</v>
      </c>
      <c r="C11793" s="545" t="s">
        <v>216</v>
      </c>
      <c r="D11793" s="546">
        <v>43532</v>
      </c>
      <c r="E11793" s="171" t="str">
        <f t="shared" si="184"/>
        <v>2019</v>
      </c>
      <c r="F11793" s="547">
        <v>83207</v>
      </c>
      <c r="G11793" s="548">
        <v>0.19</v>
      </c>
      <c r="H11793" s="547">
        <v>69921.850000000006</v>
      </c>
      <c r="I11793" s="545" t="s">
        <v>12684</v>
      </c>
      <c r="J11793" s="545" t="s">
        <v>13302</v>
      </c>
      <c r="K11793" s="545" t="s">
        <v>20243</v>
      </c>
      <c r="L11793" s="545" t="s">
        <v>13413</v>
      </c>
      <c r="M11793" s="548" t="s">
        <v>13758</v>
      </c>
      <c r="N11793" s="545" t="s">
        <v>13413</v>
      </c>
      <c r="O11793" s="545" t="s">
        <v>13413</v>
      </c>
      <c r="P11793" s="549">
        <v>9481</v>
      </c>
      <c r="Q11793" s="549">
        <v>1</v>
      </c>
      <c r="R11793" s="549">
        <v>95</v>
      </c>
      <c r="S11793" s="548">
        <v>2219</v>
      </c>
      <c r="T11793" s="548"/>
      <c r="U11793" s="99"/>
    </row>
    <row r="11794" spans="1:21" ht="19.5" customHeight="1">
      <c r="A11794" s="545">
        <v>106799</v>
      </c>
      <c r="B11794" s="545" t="s">
        <v>3494</v>
      </c>
      <c r="C11794" s="545" t="s">
        <v>216</v>
      </c>
      <c r="D11794" s="546">
        <v>46052</v>
      </c>
      <c r="E11794" s="171" t="str">
        <f t="shared" si="184"/>
        <v>2026</v>
      </c>
      <c r="F11794" s="547">
        <v>27309579</v>
      </c>
      <c r="G11794" s="548">
        <v>0.19</v>
      </c>
      <c r="H11794" s="547">
        <v>22949226.050000001</v>
      </c>
      <c r="I11794" s="545" t="s">
        <v>12758</v>
      </c>
      <c r="J11794" s="545" t="s">
        <v>13307</v>
      </c>
      <c r="K11794" s="545" t="s">
        <v>20244</v>
      </c>
      <c r="L11794" s="545" t="s">
        <v>13413</v>
      </c>
      <c r="M11794" s="548" t="s">
        <v>13758</v>
      </c>
      <c r="N11794" s="545" t="s">
        <v>13413</v>
      </c>
      <c r="O11794" s="545" t="s">
        <v>13413</v>
      </c>
      <c r="P11794" s="549">
        <v>9483</v>
      </c>
      <c r="Q11794" s="549">
        <v>1</v>
      </c>
      <c r="R11794" s="549">
        <v>164</v>
      </c>
      <c r="S11794" s="548">
        <v>2228</v>
      </c>
      <c r="T11794" s="548"/>
      <c r="U11794" s="99"/>
    </row>
    <row r="11795" spans="1:21" ht="19.5" customHeight="1">
      <c r="A11795" s="545">
        <v>106800</v>
      </c>
      <c r="B11795" s="545" t="s">
        <v>3470</v>
      </c>
      <c r="C11795" s="545" t="s">
        <v>216</v>
      </c>
      <c r="D11795" s="546">
        <v>44585</v>
      </c>
      <c r="E11795" s="171" t="str">
        <f t="shared" si="184"/>
        <v>2022</v>
      </c>
      <c r="F11795" s="547">
        <v>11871688</v>
      </c>
      <c r="G11795" s="548">
        <v>0.19</v>
      </c>
      <c r="H11795" s="547">
        <v>9976208.4000000004</v>
      </c>
      <c r="I11795" s="545" t="s">
        <v>12758</v>
      </c>
      <c r="J11795" s="545" t="s">
        <v>13297</v>
      </c>
      <c r="K11795" s="545" t="s">
        <v>20245</v>
      </c>
      <c r="L11795" s="545" t="s">
        <v>13413</v>
      </c>
      <c r="M11795" s="548" t="s">
        <v>13758</v>
      </c>
      <c r="N11795" s="545" t="s">
        <v>13413</v>
      </c>
      <c r="O11795" s="545" t="s">
        <v>13413</v>
      </c>
      <c r="P11795" s="549">
        <v>9484</v>
      </c>
      <c r="Q11795" s="549">
        <v>1</v>
      </c>
      <c r="R11795" s="549">
        <v>164</v>
      </c>
      <c r="S11795" s="548">
        <v>2257</v>
      </c>
      <c r="T11795" s="548"/>
      <c r="U11795" s="99"/>
    </row>
    <row r="11796" spans="1:21" ht="19.5" customHeight="1">
      <c r="A11796" s="545">
        <v>106801</v>
      </c>
      <c r="B11796" s="545" t="s">
        <v>3471</v>
      </c>
      <c r="C11796" s="545" t="s">
        <v>216</v>
      </c>
      <c r="D11796" s="546">
        <v>44585</v>
      </c>
      <c r="E11796" s="171" t="str">
        <f t="shared" si="184"/>
        <v>2022</v>
      </c>
      <c r="F11796" s="547">
        <v>11871688</v>
      </c>
      <c r="G11796" s="548">
        <v>0.19</v>
      </c>
      <c r="H11796" s="547">
        <v>9976208.4000000004</v>
      </c>
      <c r="I11796" s="545" t="s">
        <v>12758</v>
      </c>
      <c r="J11796" s="545" t="s">
        <v>13297</v>
      </c>
      <c r="K11796" s="545" t="s">
        <v>20246</v>
      </c>
      <c r="L11796" s="545" t="s">
        <v>13413</v>
      </c>
      <c r="M11796" s="548" t="s">
        <v>13758</v>
      </c>
      <c r="N11796" s="545" t="s">
        <v>13413</v>
      </c>
      <c r="O11796" s="545" t="s">
        <v>13413</v>
      </c>
      <c r="P11796" s="549">
        <v>9485</v>
      </c>
      <c r="Q11796" s="549">
        <v>1</v>
      </c>
      <c r="R11796" s="549">
        <v>164</v>
      </c>
      <c r="S11796" s="548">
        <v>2257</v>
      </c>
      <c r="T11796" s="548"/>
      <c r="U11796" s="99"/>
    </row>
    <row r="11797" spans="1:21" ht="19.5" customHeight="1">
      <c r="A11797" s="545">
        <v>106802</v>
      </c>
      <c r="B11797" s="545" t="s">
        <v>3473</v>
      </c>
      <c r="C11797" s="545" t="s">
        <v>216</v>
      </c>
      <c r="D11797" s="546">
        <v>44585</v>
      </c>
      <c r="E11797" s="171" t="str">
        <f t="shared" si="184"/>
        <v>2022</v>
      </c>
      <c r="F11797" s="547">
        <v>11871688</v>
      </c>
      <c r="G11797" s="548">
        <v>0.19</v>
      </c>
      <c r="H11797" s="547">
        <v>9976208.4000000004</v>
      </c>
      <c r="I11797" s="545" t="s">
        <v>12758</v>
      </c>
      <c r="J11797" s="545" t="s">
        <v>13297</v>
      </c>
      <c r="K11797" s="545" t="s">
        <v>20247</v>
      </c>
      <c r="L11797" s="545" t="s">
        <v>13413</v>
      </c>
      <c r="M11797" s="548" t="s">
        <v>13758</v>
      </c>
      <c r="N11797" s="545" t="s">
        <v>13413</v>
      </c>
      <c r="O11797" s="545" t="s">
        <v>13413</v>
      </c>
      <c r="P11797" s="549">
        <v>9486</v>
      </c>
      <c r="Q11797" s="549">
        <v>1</v>
      </c>
      <c r="R11797" s="549">
        <v>164</v>
      </c>
      <c r="S11797" s="548">
        <v>2257</v>
      </c>
      <c r="T11797" s="548"/>
      <c r="U11797" s="99"/>
    </row>
    <row r="11798" spans="1:21" ht="19.5" customHeight="1">
      <c r="A11798" s="545">
        <v>106803</v>
      </c>
      <c r="B11798" s="545" t="s">
        <v>3526</v>
      </c>
      <c r="C11798" s="545" t="s">
        <v>216</v>
      </c>
      <c r="D11798" s="546">
        <v>44585</v>
      </c>
      <c r="E11798" s="171" t="str">
        <f t="shared" si="184"/>
        <v>2022</v>
      </c>
      <c r="F11798" s="547">
        <v>11871688</v>
      </c>
      <c r="G11798" s="548">
        <v>0.19</v>
      </c>
      <c r="H11798" s="547">
        <v>9976208.4000000004</v>
      </c>
      <c r="I11798" s="545" t="s">
        <v>12758</v>
      </c>
      <c r="J11798" s="545" t="s">
        <v>13297</v>
      </c>
      <c r="K11798" s="545" t="s">
        <v>20248</v>
      </c>
      <c r="L11798" s="545" t="s">
        <v>13413</v>
      </c>
      <c r="M11798" s="548" t="s">
        <v>13758</v>
      </c>
      <c r="N11798" s="545" t="s">
        <v>13413</v>
      </c>
      <c r="O11798" s="545" t="s">
        <v>13413</v>
      </c>
      <c r="P11798" s="549">
        <v>9487</v>
      </c>
      <c r="Q11798" s="549">
        <v>1</v>
      </c>
      <c r="R11798" s="549">
        <v>164</v>
      </c>
      <c r="S11798" s="548">
        <v>2257</v>
      </c>
      <c r="T11798" s="548"/>
      <c r="U11798" s="99"/>
    </row>
    <row r="11799" spans="1:21" ht="19.5" customHeight="1">
      <c r="A11799" s="545">
        <v>106804</v>
      </c>
      <c r="B11799" s="545" t="s">
        <v>3475</v>
      </c>
      <c r="C11799" s="545" t="s">
        <v>216</v>
      </c>
      <c r="D11799" s="546">
        <v>44585</v>
      </c>
      <c r="E11799" s="171" t="str">
        <f t="shared" si="184"/>
        <v>2022</v>
      </c>
      <c r="F11799" s="547">
        <v>11871688</v>
      </c>
      <c r="G11799" s="548">
        <v>0.19</v>
      </c>
      <c r="H11799" s="547">
        <v>9976208.4000000004</v>
      </c>
      <c r="I11799" s="545" t="s">
        <v>12758</v>
      </c>
      <c r="J11799" s="545" t="s">
        <v>13297</v>
      </c>
      <c r="K11799" s="545" t="s">
        <v>20249</v>
      </c>
      <c r="L11799" s="545" t="s">
        <v>13413</v>
      </c>
      <c r="M11799" s="548" t="s">
        <v>13758</v>
      </c>
      <c r="N11799" s="545" t="s">
        <v>13413</v>
      </c>
      <c r="O11799" s="545" t="s">
        <v>13413</v>
      </c>
      <c r="P11799" s="549">
        <v>9488</v>
      </c>
      <c r="Q11799" s="549">
        <v>1</v>
      </c>
      <c r="R11799" s="549">
        <v>164</v>
      </c>
      <c r="S11799" s="548">
        <v>2257</v>
      </c>
      <c r="T11799" s="548"/>
      <c r="U11799" s="99"/>
    </row>
    <row r="11800" spans="1:21" ht="19.5" customHeight="1">
      <c r="A11800" s="545">
        <v>106805</v>
      </c>
      <c r="B11800" s="545" t="s">
        <v>3474</v>
      </c>
      <c r="C11800" s="545" t="s">
        <v>216</v>
      </c>
      <c r="D11800" s="546">
        <v>44585</v>
      </c>
      <c r="E11800" s="171" t="str">
        <f t="shared" si="184"/>
        <v>2022</v>
      </c>
      <c r="F11800" s="547">
        <v>11871688</v>
      </c>
      <c r="G11800" s="548">
        <v>0.19</v>
      </c>
      <c r="H11800" s="547">
        <v>9976208.4000000004</v>
      </c>
      <c r="I11800" s="545" t="s">
        <v>12758</v>
      </c>
      <c r="J11800" s="545" t="s">
        <v>13297</v>
      </c>
      <c r="K11800" s="545" t="s">
        <v>20250</v>
      </c>
      <c r="L11800" s="545" t="s">
        <v>13413</v>
      </c>
      <c r="M11800" s="548" t="s">
        <v>13758</v>
      </c>
      <c r="N11800" s="545" t="s">
        <v>13413</v>
      </c>
      <c r="O11800" s="545" t="s">
        <v>13413</v>
      </c>
      <c r="P11800" s="549">
        <v>9489</v>
      </c>
      <c r="Q11800" s="549">
        <v>1</v>
      </c>
      <c r="R11800" s="549">
        <v>164</v>
      </c>
      <c r="S11800" s="548">
        <v>2257</v>
      </c>
      <c r="T11800" s="548"/>
      <c r="U11800" s="99"/>
    </row>
    <row r="11801" spans="1:21" ht="19.5" customHeight="1">
      <c r="A11801" s="545">
        <v>106806</v>
      </c>
      <c r="B11801" s="545" t="s">
        <v>3478</v>
      </c>
      <c r="C11801" s="545" t="s">
        <v>216</v>
      </c>
      <c r="D11801" s="546">
        <v>44585</v>
      </c>
      <c r="E11801" s="171" t="str">
        <f t="shared" si="184"/>
        <v>2022</v>
      </c>
      <c r="F11801" s="547">
        <v>11871688</v>
      </c>
      <c r="G11801" s="548">
        <v>0.19</v>
      </c>
      <c r="H11801" s="547">
        <v>9976208.4000000004</v>
      </c>
      <c r="I11801" s="545" t="s">
        <v>12758</v>
      </c>
      <c r="J11801" s="545" t="s">
        <v>13297</v>
      </c>
      <c r="K11801" s="545" t="s">
        <v>20251</v>
      </c>
      <c r="L11801" s="545" t="s">
        <v>13413</v>
      </c>
      <c r="M11801" s="548" t="s">
        <v>13758</v>
      </c>
      <c r="N11801" s="545" t="s">
        <v>13413</v>
      </c>
      <c r="O11801" s="545" t="s">
        <v>13413</v>
      </c>
      <c r="P11801" s="549">
        <v>9490</v>
      </c>
      <c r="Q11801" s="549">
        <v>1</v>
      </c>
      <c r="R11801" s="549">
        <v>164</v>
      </c>
      <c r="S11801" s="548">
        <v>2257</v>
      </c>
      <c r="T11801" s="548"/>
      <c r="U11801" s="99"/>
    </row>
    <row r="11802" spans="1:21" ht="19.5" customHeight="1">
      <c r="A11802" s="545">
        <v>106807</v>
      </c>
      <c r="B11802" s="545" t="s">
        <v>3477</v>
      </c>
      <c r="C11802" s="545" t="s">
        <v>216</v>
      </c>
      <c r="D11802" s="546">
        <v>44585</v>
      </c>
      <c r="E11802" s="171" t="str">
        <f t="shared" si="184"/>
        <v>2022</v>
      </c>
      <c r="F11802" s="547">
        <v>11871688</v>
      </c>
      <c r="G11802" s="548">
        <v>0.19</v>
      </c>
      <c r="H11802" s="547">
        <v>9976208.4000000004</v>
      </c>
      <c r="I11802" s="545" t="s">
        <v>12758</v>
      </c>
      <c r="J11802" s="545" t="s">
        <v>13297</v>
      </c>
      <c r="K11802" s="545" t="s">
        <v>20252</v>
      </c>
      <c r="L11802" s="545" t="s">
        <v>13413</v>
      </c>
      <c r="M11802" s="548" t="s">
        <v>13758</v>
      </c>
      <c r="N11802" s="545" t="s">
        <v>13413</v>
      </c>
      <c r="O11802" s="545" t="s">
        <v>13413</v>
      </c>
      <c r="P11802" s="549">
        <v>9491</v>
      </c>
      <c r="Q11802" s="549">
        <v>1</v>
      </c>
      <c r="R11802" s="549">
        <v>164</v>
      </c>
      <c r="S11802" s="548">
        <v>2257</v>
      </c>
      <c r="T11802" s="548"/>
      <c r="U11802" s="99"/>
    </row>
    <row r="11803" spans="1:21" ht="19.5" customHeight="1">
      <c r="A11803" s="545">
        <v>106808</v>
      </c>
      <c r="B11803" s="545" t="s">
        <v>3476</v>
      </c>
      <c r="C11803" s="545" t="s">
        <v>216</v>
      </c>
      <c r="D11803" s="546">
        <v>44585</v>
      </c>
      <c r="E11803" s="171" t="str">
        <f t="shared" si="184"/>
        <v>2022</v>
      </c>
      <c r="F11803" s="547">
        <v>11871688</v>
      </c>
      <c r="G11803" s="548">
        <v>0.19</v>
      </c>
      <c r="H11803" s="547">
        <v>9976208.4000000004</v>
      </c>
      <c r="I11803" s="545" t="s">
        <v>12758</v>
      </c>
      <c r="J11803" s="545" t="s">
        <v>13297</v>
      </c>
      <c r="K11803" s="545" t="s">
        <v>20253</v>
      </c>
      <c r="L11803" s="545" t="s">
        <v>13413</v>
      </c>
      <c r="M11803" s="548" t="s">
        <v>13758</v>
      </c>
      <c r="N11803" s="545" t="s">
        <v>13413</v>
      </c>
      <c r="O11803" s="545" t="s">
        <v>13413</v>
      </c>
      <c r="P11803" s="549">
        <v>9492</v>
      </c>
      <c r="Q11803" s="549">
        <v>1</v>
      </c>
      <c r="R11803" s="549">
        <v>164</v>
      </c>
      <c r="S11803" s="548">
        <v>2257</v>
      </c>
      <c r="T11803" s="548"/>
      <c r="U11803" s="99"/>
    </row>
    <row r="11804" spans="1:21" ht="19.5" customHeight="1">
      <c r="A11804" s="545">
        <v>106809</v>
      </c>
      <c r="B11804" s="545" t="s">
        <v>3472</v>
      </c>
      <c r="C11804" s="545" t="s">
        <v>216</v>
      </c>
      <c r="D11804" s="546">
        <v>44585</v>
      </c>
      <c r="E11804" s="171" t="str">
        <f t="shared" si="184"/>
        <v>2022</v>
      </c>
      <c r="F11804" s="547">
        <v>11871688</v>
      </c>
      <c r="G11804" s="548">
        <v>0.19</v>
      </c>
      <c r="H11804" s="547">
        <v>9976208.4000000004</v>
      </c>
      <c r="I11804" s="545" t="s">
        <v>12758</v>
      </c>
      <c r="J11804" s="545" t="s">
        <v>13297</v>
      </c>
      <c r="K11804" s="545" t="s">
        <v>20254</v>
      </c>
      <c r="L11804" s="545" t="s">
        <v>13413</v>
      </c>
      <c r="M11804" s="548" t="s">
        <v>13758</v>
      </c>
      <c r="N11804" s="545" t="s">
        <v>13413</v>
      </c>
      <c r="O11804" s="545" t="s">
        <v>13413</v>
      </c>
      <c r="P11804" s="549">
        <v>9493</v>
      </c>
      <c r="Q11804" s="549">
        <v>1</v>
      </c>
      <c r="R11804" s="549">
        <v>164</v>
      </c>
      <c r="S11804" s="548">
        <v>2257</v>
      </c>
      <c r="T11804" s="548"/>
      <c r="U11804" s="99"/>
    </row>
    <row r="11805" spans="1:21" ht="19.5" customHeight="1">
      <c r="A11805" s="545">
        <v>106810</v>
      </c>
      <c r="B11805" s="545" t="s">
        <v>3659</v>
      </c>
      <c r="C11805" s="545" t="s">
        <v>216</v>
      </c>
      <c r="D11805" s="546">
        <v>44585</v>
      </c>
      <c r="E11805" s="171" t="str">
        <f t="shared" si="184"/>
        <v>2022</v>
      </c>
      <c r="F11805" s="547">
        <v>7256094</v>
      </c>
      <c r="G11805" s="548">
        <v>0.19</v>
      </c>
      <c r="H11805" s="547">
        <v>6097557.9800000004</v>
      </c>
      <c r="I11805" s="545" t="s">
        <v>12758</v>
      </c>
      <c r="J11805" s="545" t="s">
        <v>13297</v>
      </c>
      <c r="K11805" s="545" t="s">
        <v>20255</v>
      </c>
      <c r="L11805" s="545" t="s">
        <v>13413</v>
      </c>
      <c r="M11805" s="548" t="s">
        <v>13758</v>
      </c>
      <c r="N11805" s="545" t="s">
        <v>13413</v>
      </c>
      <c r="O11805" s="545" t="s">
        <v>13413</v>
      </c>
      <c r="P11805" s="549">
        <v>9494</v>
      </c>
      <c r="Q11805" s="549">
        <v>1</v>
      </c>
      <c r="R11805" s="549">
        <v>164</v>
      </c>
      <c r="S11805" s="548">
        <v>2257</v>
      </c>
      <c r="T11805" s="548"/>
      <c r="U11805" s="99"/>
    </row>
    <row r="11806" spans="1:21" ht="19.5" customHeight="1">
      <c r="A11806" s="545">
        <v>106811</v>
      </c>
      <c r="B11806" s="545" t="s">
        <v>7884</v>
      </c>
      <c r="C11806" s="545" t="s">
        <v>216</v>
      </c>
      <c r="D11806" s="546">
        <v>44585</v>
      </c>
      <c r="E11806" s="171" t="str">
        <f t="shared" si="184"/>
        <v>2022</v>
      </c>
      <c r="F11806" s="547">
        <v>23870120</v>
      </c>
      <c r="G11806" s="548">
        <v>0.19</v>
      </c>
      <c r="H11806" s="547">
        <v>20058924.370000001</v>
      </c>
      <c r="I11806" s="545" t="s">
        <v>12758</v>
      </c>
      <c r="J11806" s="545" t="s">
        <v>13297</v>
      </c>
      <c r="K11806" s="545" t="s">
        <v>20256</v>
      </c>
      <c r="L11806" s="545" t="s">
        <v>20257</v>
      </c>
      <c r="M11806" s="548" t="s">
        <v>13758</v>
      </c>
      <c r="N11806" s="545" t="s">
        <v>13413</v>
      </c>
      <c r="O11806" s="545" t="s">
        <v>13413</v>
      </c>
      <c r="P11806" s="549">
        <v>9495</v>
      </c>
      <c r="Q11806" s="549">
        <v>1</v>
      </c>
      <c r="R11806" s="549">
        <v>164</v>
      </c>
      <c r="S11806" s="548">
        <v>2257</v>
      </c>
      <c r="T11806" s="548"/>
      <c r="U11806" s="99"/>
    </row>
    <row r="11807" spans="1:21" ht="19.5" customHeight="1">
      <c r="A11807" s="545">
        <v>106812</v>
      </c>
      <c r="B11807" s="545" t="s">
        <v>4040</v>
      </c>
      <c r="C11807" s="545" t="s">
        <v>786</v>
      </c>
      <c r="D11807" s="546">
        <v>45708</v>
      </c>
      <c r="E11807" s="171" t="str">
        <f t="shared" si="184"/>
        <v>2025</v>
      </c>
      <c r="F11807" s="547">
        <v>80192.899999999994</v>
      </c>
      <c r="G11807" s="548">
        <v>0.19</v>
      </c>
      <c r="H11807" s="547">
        <v>67388.990000000005</v>
      </c>
      <c r="I11807" s="545" t="s">
        <v>12683</v>
      </c>
      <c r="J11807" s="545" t="s">
        <v>13307</v>
      </c>
      <c r="K11807" s="545" t="s">
        <v>20258</v>
      </c>
      <c r="L11807" s="545" t="s">
        <v>13413</v>
      </c>
      <c r="M11807" s="548" t="s">
        <v>13758</v>
      </c>
      <c r="N11807" s="545" t="s">
        <v>13413</v>
      </c>
      <c r="O11807" s="545" t="s">
        <v>13413</v>
      </c>
      <c r="P11807" s="549">
        <v>9496</v>
      </c>
      <c r="Q11807" s="549">
        <v>1</v>
      </c>
      <c r="R11807" s="549">
        <v>55</v>
      </c>
      <c r="S11807" s="548">
        <v>2228</v>
      </c>
      <c r="T11807" s="548"/>
      <c r="U11807" s="99"/>
    </row>
    <row r="11808" spans="1:21" ht="19.5" customHeight="1">
      <c r="A11808" s="545">
        <v>106813</v>
      </c>
      <c r="B11808" s="545" t="s">
        <v>3487</v>
      </c>
      <c r="C11808" s="545" t="s">
        <v>216</v>
      </c>
      <c r="D11808" s="546">
        <v>44591</v>
      </c>
      <c r="E11808" s="171" t="str">
        <f t="shared" si="184"/>
        <v>2022</v>
      </c>
      <c r="F11808" s="547">
        <v>20754330.010000002</v>
      </c>
      <c r="G11808" s="548">
        <v>0.19</v>
      </c>
      <c r="H11808" s="547">
        <v>17440613.449999999</v>
      </c>
      <c r="I11808" s="545" t="s">
        <v>12758</v>
      </c>
      <c r="J11808" s="545" t="s">
        <v>13297</v>
      </c>
      <c r="K11808" s="545" t="s">
        <v>20259</v>
      </c>
      <c r="L11808" s="545" t="s">
        <v>13413</v>
      </c>
      <c r="M11808" s="548" t="s">
        <v>13758</v>
      </c>
      <c r="N11808" s="545" t="s">
        <v>13413</v>
      </c>
      <c r="O11808" s="545" t="s">
        <v>13413</v>
      </c>
      <c r="P11808" s="549">
        <v>9497</v>
      </c>
      <c r="Q11808" s="549">
        <v>1</v>
      </c>
      <c r="R11808" s="549">
        <v>164</v>
      </c>
      <c r="S11808" s="548">
        <v>2257</v>
      </c>
      <c r="T11808" s="548"/>
      <c r="U11808" s="99"/>
    </row>
    <row r="11809" spans="1:21" ht="19.5" customHeight="1">
      <c r="A11809" s="545">
        <v>106814</v>
      </c>
      <c r="B11809" s="545" t="s">
        <v>9296</v>
      </c>
      <c r="C11809" s="545" t="s">
        <v>216</v>
      </c>
      <c r="D11809" s="546">
        <v>44585</v>
      </c>
      <c r="E11809" s="171" t="str">
        <f t="shared" si="184"/>
        <v>2022</v>
      </c>
      <c r="F11809" s="547">
        <v>18430690</v>
      </c>
      <c r="G11809" s="548">
        <v>0.19</v>
      </c>
      <c r="H11809" s="547">
        <v>15487974.789999999</v>
      </c>
      <c r="I11809" s="545" t="s">
        <v>12758</v>
      </c>
      <c r="J11809" s="545" t="s">
        <v>13297</v>
      </c>
      <c r="K11809" s="545" t="s">
        <v>20260</v>
      </c>
      <c r="L11809" s="545" t="s">
        <v>13413</v>
      </c>
      <c r="M11809" s="548" t="s">
        <v>13758</v>
      </c>
      <c r="N11809" s="545" t="s">
        <v>13413</v>
      </c>
      <c r="O11809" s="545" t="s">
        <v>13413</v>
      </c>
      <c r="P11809" s="549">
        <v>9498</v>
      </c>
      <c r="Q11809" s="549">
        <v>1</v>
      </c>
      <c r="R11809" s="549">
        <v>164</v>
      </c>
      <c r="S11809" s="548">
        <v>2257</v>
      </c>
      <c r="T11809" s="548"/>
      <c r="U11809" s="99"/>
    </row>
    <row r="11810" spans="1:21" ht="19.5" customHeight="1">
      <c r="A11810" s="545">
        <v>106815</v>
      </c>
      <c r="B11810" s="545" t="s">
        <v>8148</v>
      </c>
      <c r="C11810" s="545" t="s">
        <v>216</v>
      </c>
      <c r="D11810" s="546">
        <v>44585</v>
      </c>
      <c r="E11810" s="171" t="str">
        <f t="shared" si="184"/>
        <v>2022</v>
      </c>
      <c r="F11810" s="547">
        <v>32214100</v>
      </c>
      <c r="G11810" s="548">
        <v>0.19</v>
      </c>
      <c r="H11810" s="547">
        <v>27070672.27</v>
      </c>
      <c r="I11810" s="545" t="s">
        <v>12758</v>
      </c>
      <c r="J11810" s="545" t="s">
        <v>13297</v>
      </c>
      <c r="K11810" s="545" t="s">
        <v>20261</v>
      </c>
      <c r="L11810" s="545" t="s">
        <v>13413</v>
      </c>
      <c r="M11810" s="548" t="s">
        <v>13758</v>
      </c>
      <c r="N11810" s="545" t="s">
        <v>13413</v>
      </c>
      <c r="O11810" s="545" t="s">
        <v>13413</v>
      </c>
      <c r="P11810" s="549">
        <v>9499</v>
      </c>
      <c r="Q11810" s="549">
        <v>1</v>
      </c>
      <c r="R11810" s="549">
        <v>164</v>
      </c>
      <c r="S11810" s="548">
        <v>2257</v>
      </c>
      <c r="T11810" s="548"/>
      <c r="U11810" s="99"/>
    </row>
    <row r="11811" spans="1:21" ht="19.5" customHeight="1">
      <c r="A11811" s="545">
        <v>106816</v>
      </c>
      <c r="B11811" s="545" t="s">
        <v>3488</v>
      </c>
      <c r="C11811" s="545" t="s">
        <v>216</v>
      </c>
      <c r="D11811" s="546">
        <v>44591</v>
      </c>
      <c r="E11811" s="171" t="str">
        <f t="shared" si="184"/>
        <v>2022</v>
      </c>
      <c r="F11811" s="547">
        <v>61153980</v>
      </c>
      <c r="G11811" s="548">
        <v>0.19</v>
      </c>
      <c r="H11811" s="547">
        <v>51389899.159999996</v>
      </c>
      <c r="I11811" s="545" t="s">
        <v>12758</v>
      </c>
      <c r="J11811" s="545" t="s">
        <v>13297</v>
      </c>
      <c r="K11811" s="545" t="s">
        <v>20262</v>
      </c>
      <c r="L11811" s="545" t="s">
        <v>13413</v>
      </c>
      <c r="M11811" s="548" t="s">
        <v>13758</v>
      </c>
      <c r="N11811" s="545" t="s">
        <v>13413</v>
      </c>
      <c r="O11811" s="545" t="s">
        <v>13413</v>
      </c>
      <c r="P11811" s="549">
        <v>9500</v>
      </c>
      <c r="Q11811" s="549">
        <v>1</v>
      </c>
      <c r="R11811" s="549">
        <v>164</v>
      </c>
      <c r="S11811" s="548">
        <v>2257</v>
      </c>
      <c r="T11811" s="548"/>
      <c r="U11811" s="99"/>
    </row>
    <row r="11812" spans="1:21" ht="19.5" customHeight="1">
      <c r="A11812" s="545">
        <v>106817</v>
      </c>
      <c r="B11812" s="545" t="s">
        <v>8202</v>
      </c>
      <c r="C11812" s="545" t="s">
        <v>216</v>
      </c>
      <c r="D11812" s="546">
        <v>44591</v>
      </c>
      <c r="E11812" s="171" t="str">
        <f t="shared" si="184"/>
        <v>2022</v>
      </c>
      <c r="F11812" s="547">
        <v>7281971</v>
      </c>
      <c r="G11812" s="548">
        <v>0.19</v>
      </c>
      <c r="H11812" s="547">
        <v>6119303.3600000003</v>
      </c>
      <c r="I11812" s="545" t="s">
        <v>12758</v>
      </c>
      <c r="J11812" s="545" t="s">
        <v>13297</v>
      </c>
      <c r="K11812" s="545" t="s">
        <v>20263</v>
      </c>
      <c r="L11812" s="545" t="s">
        <v>13413</v>
      </c>
      <c r="M11812" s="548" t="s">
        <v>13758</v>
      </c>
      <c r="N11812" s="545" t="s">
        <v>13413</v>
      </c>
      <c r="O11812" s="545" t="s">
        <v>13413</v>
      </c>
      <c r="P11812" s="549">
        <v>9501</v>
      </c>
      <c r="Q11812" s="549">
        <v>1</v>
      </c>
      <c r="R11812" s="549">
        <v>164</v>
      </c>
      <c r="S11812" s="548">
        <v>2257</v>
      </c>
      <c r="T11812" s="548"/>
      <c r="U11812" s="99"/>
    </row>
    <row r="11813" spans="1:21" ht="19.5" customHeight="1">
      <c r="A11813" s="545">
        <v>106818</v>
      </c>
      <c r="B11813" s="545" t="s">
        <v>8201</v>
      </c>
      <c r="C11813" s="545" t="s">
        <v>216</v>
      </c>
      <c r="D11813" s="546">
        <v>44585</v>
      </c>
      <c r="E11813" s="171" t="str">
        <f t="shared" si="184"/>
        <v>2022</v>
      </c>
      <c r="F11813" s="547">
        <v>12700805</v>
      </c>
      <c r="G11813" s="548">
        <v>0.19</v>
      </c>
      <c r="H11813" s="547">
        <v>10672945.380000001</v>
      </c>
      <c r="I11813" s="545" t="s">
        <v>12758</v>
      </c>
      <c r="J11813" s="545" t="s">
        <v>13297</v>
      </c>
      <c r="K11813" s="545" t="s">
        <v>20264</v>
      </c>
      <c r="L11813" s="545" t="s">
        <v>13413</v>
      </c>
      <c r="M11813" s="548" t="s">
        <v>13758</v>
      </c>
      <c r="N11813" s="545" t="s">
        <v>13413</v>
      </c>
      <c r="O11813" s="545" t="s">
        <v>13413</v>
      </c>
      <c r="P11813" s="549">
        <v>9502</v>
      </c>
      <c r="Q11813" s="549">
        <v>1</v>
      </c>
      <c r="R11813" s="549">
        <v>164</v>
      </c>
      <c r="S11813" s="548">
        <v>2257</v>
      </c>
      <c r="T11813" s="548"/>
      <c r="U11813" s="99"/>
    </row>
    <row r="11814" spans="1:21" ht="19.5" customHeight="1">
      <c r="A11814" s="545">
        <v>106819</v>
      </c>
      <c r="B11814" s="545" t="s">
        <v>9295</v>
      </c>
      <c r="C11814" s="545" t="s">
        <v>216</v>
      </c>
      <c r="D11814" s="546"/>
      <c r="E11814" s="171" t="str">
        <f t="shared" si="184"/>
        <v>1900</v>
      </c>
      <c r="F11814" s="547">
        <v>0</v>
      </c>
      <c r="G11814" s="548">
        <v>0</v>
      </c>
      <c r="H11814" s="547">
        <v>0</v>
      </c>
      <c r="I11814" s="545" t="s">
        <v>12758</v>
      </c>
      <c r="J11814" s="545"/>
      <c r="K11814" s="545" t="s">
        <v>20265</v>
      </c>
      <c r="L11814" s="545" t="s">
        <v>13413</v>
      </c>
      <c r="M11814" s="548" t="s">
        <v>13758</v>
      </c>
      <c r="N11814" s="545" t="s">
        <v>13413</v>
      </c>
      <c r="O11814" s="545" t="s">
        <v>13413</v>
      </c>
      <c r="P11814" s="549">
        <v>9503</v>
      </c>
      <c r="Q11814" s="549">
        <v>1</v>
      </c>
      <c r="R11814" s="549">
        <v>164</v>
      </c>
      <c r="S11814" s="548"/>
      <c r="T11814" s="548"/>
      <c r="U11814" s="99"/>
    </row>
    <row r="11815" spans="1:21" ht="19.5" customHeight="1">
      <c r="A11815" s="545">
        <v>106820</v>
      </c>
      <c r="B11815" s="545" t="s">
        <v>7571</v>
      </c>
      <c r="C11815" s="545" t="s">
        <v>216</v>
      </c>
      <c r="D11815" s="546">
        <v>44585</v>
      </c>
      <c r="E11815" s="171" t="str">
        <f t="shared" si="184"/>
        <v>2022</v>
      </c>
      <c r="F11815" s="547">
        <v>21652100</v>
      </c>
      <c r="G11815" s="548">
        <v>0.19</v>
      </c>
      <c r="H11815" s="547">
        <v>18195042.02</v>
      </c>
      <c r="I11815" s="545" t="s">
        <v>12758</v>
      </c>
      <c r="J11815" s="545" t="s">
        <v>13297</v>
      </c>
      <c r="K11815" s="545" t="s">
        <v>20266</v>
      </c>
      <c r="L11815" s="545" t="s">
        <v>13413</v>
      </c>
      <c r="M11815" s="548" t="s">
        <v>13758</v>
      </c>
      <c r="N11815" s="545" t="s">
        <v>13413</v>
      </c>
      <c r="O11815" s="545" t="s">
        <v>13413</v>
      </c>
      <c r="P11815" s="549">
        <v>9504</v>
      </c>
      <c r="Q11815" s="549">
        <v>1</v>
      </c>
      <c r="R11815" s="549">
        <v>164</v>
      </c>
      <c r="S11815" s="548">
        <v>2257</v>
      </c>
      <c r="T11815" s="548"/>
      <c r="U11815" s="99"/>
    </row>
    <row r="11816" spans="1:21" ht="19.5" customHeight="1">
      <c r="A11816" s="545">
        <v>106821</v>
      </c>
      <c r="B11816" s="545" t="s">
        <v>7570</v>
      </c>
      <c r="C11816" s="545" t="s">
        <v>216</v>
      </c>
      <c r="D11816" s="546">
        <v>44585</v>
      </c>
      <c r="E11816" s="171" t="str">
        <f t="shared" si="184"/>
        <v>2022</v>
      </c>
      <c r="F11816" s="547">
        <v>21652100</v>
      </c>
      <c r="G11816" s="548">
        <v>0.19</v>
      </c>
      <c r="H11816" s="547">
        <v>18195042.02</v>
      </c>
      <c r="I11816" s="545" t="s">
        <v>12758</v>
      </c>
      <c r="J11816" s="545" t="s">
        <v>13297</v>
      </c>
      <c r="K11816" s="545" t="s">
        <v>20267</v>
      </c>
      <c r="L11816" s="545" t="s">
        <v>13413</v>
      </c>
      <c r="M11816" s="548" t="s">
        <v>13758</v>
      </c>
      <c r="N11816" s="545" t="s">
        <v>13413</v>
      </c>
      <c r="O11816" s="545" t="s">
        <v>13413</v>
      </c>
      <c r="P11816" s="549">
        <v>9505</v>
      </c>
      <c r="Q11816" s="549">
        <v>1</v>
      </c>
      <c r="R11816" s="549">
        <v>164</v>
      </c>
      <c r="S11816" s="548">
        <v>2257</v>
      </c>
      <c r="T11816" s="548"/>
      <c r="U11816" s="99"/>
    </row>
    <row r="11817" spans="1:21" ht="19.5" customHeight="1">
      <c r="A11817" s="545">
        <v>106822</v>
      </c>
      <c r="B11817" s="545" t="s">
        <v>9294</v>
      </c>
      <c r="C11817" s="545" t="s">
        <v>216</v>
      </c>
      <c r="D11817" s="546"/>
      <c r="E11817" s="171" t="str">
        <f t="shared" si="184"/>
        <v>1900</v>
      </c>
      <c r="F11817" s="547">
        <v>0</v>
      </c>
      <c r="G11817" s="548">
        <v>0</v>
      </c>
      <c r="H11817" s="547">
        <v>0</v>
      </c>
      <c r="I11817" s="545" t="s">
        <v>12972</v>
      </c>
      <c r="J11817" s="545"/>
      <c r="K11817" s="545" t="s">
        <v>20268</v>
      </c>
      <c r="L11817" s="545" t="s">
        <v>13413</v>
      </c>
      <c r="M11817" s="548" t="s">
        <v>13758</v>
      </c>
      <c r="N11817" s="545" t="s">
        <v>13413</v>
      </c>
      <c r="O11817" s="545" t="s">
        <v>13413</v>
      </c>
      <c r="P11817" s="549">
        <v>9506</v>
      </c>
      <c r="Q11817" s="549">
        <v>1</v>
      </c>
      <c r="R11817" s="549">
        <v>43</v>
      </c>
      <c r="S11817" s="548"/>
      <c r="T11817" s="548"/>
      <c r="U11817" s="99"/>
    </row>
    <row r="11818" spans="1:21" ht="19.5" customHeight="1">
      <c r="A11818" s="545">
        <v>106823</v>
      </c>
      <c r="B11818" s="545" t="s">
        <v>9293</v>
      </c>
      <c r="C11818" s="545" t="s">
        <v>216</v>
      </c>
      <c r="D11818" s="546"/>
      <c r="E11818" s="171" t="str">
        <f t="shared" si="184"/>
        <v>1900</v>
      </c>
      <c r="F11818" s="547">
        <v>0</v>
      </c>
      <c r="G11818" s="548">
        <v>0</v>
      </c>
      <c r="H11818" s="547">
        <v>0</v>
      </c>
      <c r="I11818" s="545" t="s">
        <v>12972</v>
      </c>
      <c r="J11818" s="545"/>
      <c r="K11818" s="545" t="s">
        <v>13413</v>
      </c>
      <c r="L11818" s="545" t="s">
        <v>13413</v>
      </c>
      <c r="M11818" s="548" t="s">
        <v>13758</v>
      </c>
      <c r="N11818" s="545" t="s">
        <v>13413</v>
      </c>
      <c r="O11818" s="545" t="s">
        <v>13413</v>
      </c>
      <c r="P11818" s="549">
        <v>9507</v>
      </c>
      <c r="Q11818" s="549">
        <v>1</v>
      </c>
      <c r="R11818" s="549">
        <v>43</v>
      </c>
      <c r="S11818" s="548"/>
      <c r="T11818" s="548"/>
      <c r="U11818" s="99"/>
    </row>
    <row r="11819" spans="1:21" ht="19.5" customHeight="1">
      <c r="A11819" s="545">
        <v>106824</v>
      </c>
      <c r="B11819" s="545" t="s">
        <v>9292</v>
      </c>
      <c r="C11819" s="545" t="s">
        <v>216</v>
      </c>
      <c r="D11819" s="546"/>
      <c r="E11819" s="171" t="str">
        <f t="shared" si="184"/>
        <v>1900</v>
      </c>
      <c r="F11819" s="547">
        <v>0</v>
      </c>
      <c r="G11819" s="548">
        <v>0</v>
      </c>
      <c r="H11819" s="547">
        <v>0</v>
      </c>
      <c r="I11819" s="545" t="s">
        <v>12973</v>
      </c>
      <c r="J11819" s="545"/>
      <c r="K11819" s="545" t="s">
        <v>13413</v>
      </c>
      <c r="L11819" s="545" t="s">
        <v>13413</v>
      </c>
      <c r="M11819" s="548" t="s">
        <v>13758</v>
      </c>
      <c r="N11819" s="545" t="s">
        <v>13413</v>
      </c>
      <c r="O11819" s="545" t="s">
        <v>13413</v>
      </c>
      <c r="P11819" s="549">
        <v>9508</v>
      </c>
      <c r="Q11819" s="549">
        <v>1</v>
      </c>
      <c r="R11819" s="549">
        <v>59</v>
      </c>
      <c r="S11819" s="548"/>
      <c r="T11819" s="548"/>
      <c r="U11819" s="99"/>
    </row>
    <row r="11820" spans="1:21" ht="19.5" customHeight="1">
      <c r="A11820" s="545">
        <v>106825</v>
      </c>
      <c r="B11820" s="545" t="s">
        <v>9291</v>
      </c>
      <c r="C11820" s="545" t="s">
        <v>216</v>
      </c>
      <c r="D11820" s="546"/>
      <c r="E11820" s="171" t="str">
        <f t="shared" si="184"/>
        <v>1900</v>
      </c>
      <c r="F11820" s="547">
        <v>0</v>
      </c>
      <c r="G11820" s="548">
        <v>0</v>
      </c>
      <c r="H11820" s="547">
        <v>0</v>
      </c>
      <c r="I11820" s="545" t="s">
        <v>12650</v>
      </c>
      <c r="J11820" s="545"/>
      <c r="K11820" s="545" t="s">
        <v>20269</v>
      </c>
      <c r="L11820" s="545" t="s">
        <v>13413</v>
      </c>
      <c r="M11820" s="548" t="s">
        <v>13758</v>
      </c>
      <c r="N11820" s="545" t="s">
        <v>13413</v>
      </c>
      <c r="O11820" s="545" t="s">
        <v>13413</v>
      </c>
      <c r="P11820" s="549">
        <v>9509</v>
      </c>
      <c r="Q11820" s="549">
        <v>1</v>
      </c>
      <c r="R11820" s="549">
        <v>127</v>
      </c>
      <c r="S11820" s="548"/>
      <c r="T11820" s="548"/>
      <c r="U11820" s="99"/>
    </row>
    <row r="11821" spans="1:21" ht="19.5" customHeight="1">
      <c r="A11821" s="545">
        <v>106826</v>
      </c>
      <c r="B11821" s="545" t="s">
        <v>6129</v>
      </c>
      <c r="C11821" s="545" t="s">
        <v>216</v>
      </c>
      <c r="D11821" s="546">
        <v>45708</v>
      </c>
      <c r="E11821" s="171" t="str">
        <f t="shared" si="184"/>
        <v>2025</v>
      </c>
      <c r="F11821" s="547">
        <v>186400.36</v>
      </c>
      <c r="G11821" s="548">
        <v>0.19</v>
      </c>
      <c r="H11821" s="547">
        <v>156638.96</v>
      </c>
      <c r="I11821" s="545" t="s">
        <v>12661</v>
      </c>
      <c r="J11821" s="545" t="s">
        <v>13307</v>
      </c>
      <c r="K11821" s="545" t="s">
        <v>20270</v>
      </c>
      <c r="L11821" s="545" t="s">
        <v>13413</v>
      </c>
      <c r="M11821" s="548" t="s">
        <v>13758</v>
      </c>
      <c r="N11821" s="545" t="s">
        <v>13413</v>
      </c>
      <c r="O11821" s="545" t="s">
        <v>13413</v>
      </c>
      <c r="P11821" s="549">
        <v>9510</v>
      </c>
      <c r="Q11821" s="549">
        <v>1</v>
      </c>
      <c r="R11821" s="549">
        <v>89</v>
      </c>
      <c r="S11821" s="548">
        <v>2228</v>
      </c>
      <c r="T11821" s="548"/>
      <c r="U11821" s="99"/>
    </row>
    <row r="11822" spans="1:21" ht="19.5" customHeight="1">
      <c r="A11822" s="545">
        <v>106827</v>
      </c>
      <c r="B11822" s="545" t="s">
        <v>3469</v>
      </c>
      <c r="C11822" s="545" t="s">
        <v>216</v>
      </c>
      <c r="D11822" s="546"/>
      <c r="E11822" s="171" t="str">
        <f t="shared" si="184"/>
        <v>1900</v>
      </c>
      <c r="F11822" s="547">
        <v>0</v>
      </c>
      <c r="G11822" s="548">
        <v>0</v>
      </c>
      <c r="H11822" s="547">
        <v>0</v>
      </c>
      <c r="I11822" s="545" t="s">
        <v>12647</v>
      </c>
      <c r="J11822" s="545"/>
      <c r="K11822" s="545" t="s">
        <v>20271</v>
      </c>
      <c r="L11822" s="545" t="s">
        <v>13413</v>
      </c>
      <c r="M11822" s="548" t="s">
        <v>13758</v>
      </c>
      <c r="N11822" s="545" t="s">
        <v>13413</v>
      </c>
      <c r="O11822" s="545" t="s">
        <v>13413</v>
      </c>
      <c r="P11822" s="549">
        <v>9511</v>
      </c>
      <c r="Q11822" s="549">
        <v>1</v>
      </c>
      <c r="R11822" s="549">
        <v>26</v>
      </c>
      <c r="S11822" s="548"/>
      <c r="T11822" s="548"/>
      <c r="U11822" s="99"/>
    </row>
    <row r="11823" spans="1:21" ht="19.5" customHeight="1">
      <c r="A11823" s="545">
        <v>106828</v>
      </c>
      <c r="B11823" s="545" t="s">
        <v>9290</v>
      </c>
      <c r="C11823" s="545" t="s">
        <v>216</v>
      </c>
      <c r="D11823" s="546"/>
      <c r="E11823" s="171" t="str">
        <f t="shared" si="184"/>
        <v>1900</v>
      </c>
      <c r="F11823" s="547">
        <v>0</v>
      </c>
      <c r="G11823" s="548">
        <v>0</v>
      </c>
      <c r="H11823" s="547">
        <v>0</v>
      </c>
      <c r="I11823" s="545" t="s">
        <v>12984</v>
      </c>
      <c r="J11823" s="545"/>
      <c r="K11823" s="545" t="s">
        <v>20272</v>
      </c>
      <c r="L11823" s="545" t="s">
        <v>13413</v>
      </c>
      <c r="M11823" s="548" t="s">
        <v>13758</v>
      </c>
      <c r="N11823" s="545" t="s">
        <v>13413</v>
      </c>
      <c r="O11823" s="545" t="s">
        <v>13413</v>
      </c>
      <c r="P11823" s="549">
        <v>9512</v>
      </c>
      <c r="Q11823" s="549">
        <v>1</v>
      </c>
      <c r="R11823" s="549">
        <v>105</v>
      </c>
      <c r="S11823" s="548"/>
      <c r="T11823" s="548"/>
      <c r="U11823" s="99"/>
    </row>
    <row r="11824" spans="1:21" ht="19.5" customHeight="1">
      <c r="A11824" s="545">
        <v>106829</v>
      </c>
      <c r="B11824" s="545" t="s">
        <v>8200</v>
      </c>
      <c r="C11824" s="545" t="s">
        <v>216</v>
      </c>
      <c r="D11824" s="546">
        <v>46052</v>
      </c>
      <c r="E11824" s="171" t="str">
        <f t="shared" si="184"/>
        <v>2026</v>
      </c>
      <c r="F11824" s="547">
        <v>125405618</v>
      </c>
      <c r="G11824" s="548">
        <v>0.19</v>
      </c>
      <c r="H11824" s="547">
        <v>105382872.27</v>
      </c>
      <c r="I11824" s="545" t="s">
        <v>12758</v>
      </c>
      <c r="J11824" s="545" t="s">
        <v>13307</v>
      </c>
      <c r="K11824" s="545" t="s">
        <v>20273</v>
      </c>
      <c r="L11824" s="545" t="s">
        <v>13413</v>
      </c>
      <c r="M11824" s="548" t="s">
        <v>13758</v>
      </c>
      <c r="N11824" s="545" t="s">
        <v>13413</v>
      </c>
      <c r="O11824" s="545" t="s">
        <v>13413</v>
      </c>
      <c r="P11824" s="549">
        <v>9513</v>
      </c>
      <c r="Q11824" s="549">
        <v>1</v>
      </c>
      <c r="R11824" s="549">
        <v>164</v>
      </c>
      <c r="S11824" s="548">
        <v>2228</v>
      </c>
      <c r="T11824" s="548"/>
      <c r="U11824" s="99"/>
    </row>
    <row r="11825" spans="1:21" ht="19.5" customHeight="1">
      <c r="A11825" s="545">
        <v>106830</v>
      </c>
      <c r="B11825" s="545" t="s">
        <v>8264</v>
      </c>
      <c r="C11825" s="545" t="s">
        <v>216</v>
      </c>
      <c r="D11825" s="546">
        <v>46052</v>
      </c>
      <c r="E11825" s="171" t="str">
        <f t="shared" si="184"/>
        <v>2026</v>
      </c>
      <c r="F11825" s="547">
        <v>201402864</v>
      </c>
      <c r="G11825" s="548">
        <v>0.19</v>
      </c>
      <c r="H11825" s="547">
        <v>169246104.19999999</v>
      </c>
      <c r="I11825" s="545" t="s">
        <v>12758</v>
      </c>
      <c r="J11825" s="545" t="s">
        <v>13307</v>
      </c>
      <c r="K11825" s="545" t="s">
        <v>20274</v>
      </c>
      <c r="L11825" s="545" t="s">
        <v>13413</v>
      </c>
      <c r="M11825" s="548" t="s">
        <v>13758</v>
      </c>
      <c r="N11825" s="545" t="s">
        <v>13413</v>
      </c>
      <c r="O11825" s="545" t="s">
        <v>13413</v>
      </c>
      <c r="P11825" s="549">
        <v>9514</v>
      </c>
      <c r="Q11825" s="549">
        <v>1</v>
      </c>
      <c r="R11825" s="549">
        <v>164</v>
      </c>
      <c r="S11825" s="548">
        <v>2228</v>
      </c>
      <c r="T11825" s="548"/>
      <c r="U11825" s="99"/>
    </row>
    <row r="11826" spans="1:21" ht="19.5" customHeight="1">
      <c r="A11826" s="545">
        <v>106831</v>
      </c>
      <c r="B11826" s="545" t="s">
        <v>8199</v>
      </c>
      <c r="C11826" s="545" t="s">
        <v>216</v>
      </c>
      <c r="D11826" s="546">
        <v>44592</v>
      </c>
      <c r="E11826" s="171" t="str">
        <f t="shared" si="184"/>
        <v>2022</v>
      </c>
      <c r="F11826" s="547">
        <v>3375920</v>
      </c>
      <c r="G11826" s="548">
        <v>0.19</v>
      </c>
      <c r="H11826" s="547">
        <v>2836907.56</v>
      </c>
      <c r="I11826" s="545" t="s">
        <v>12715</v>
      </c>
      <c r="J11826" s="545" t="s">
        <v>13297</v>
      </c>
      <c r="K11826" s="545" t="s">
        <v>13413</v>
      </c>
      <c r="L11826" s="545" t="s">
        <v>13413</v>
      </c>
      <c r="M11826" s="548" t="s">
        <v>13758</v>
      </c>
      <c r="N11826" s="545" t="s">
        <v>13413</v>
      </c>
      <c r="O11826" s="545" t="s">
        <v>13413</v>
      </c>
      <c r="P11826" s="549">
        <v>9515</v>
      </c>
      <c r="Q11826" s="549">
        <v>1</v>
      </c>
      <c r="R11826" s="549">
        <v>129</v>
      </c>
      <c r="S11826" s="548">
        <v>2257</v>
      </c>
      <c r="T11826" s="548"/>
      <c r="U11826" s="99"/>
    </row>
    <row r="11827" spans="1:21" ht="19.5" customHeight="1">
      <c r="A11827" s="545">
        <v>106832</v>
      </c>
      <c r="B11827" s="545" t="s">
        <v>8198</v>
      </c>
      <c r="C11827" s="545" t="s">
        <v>216</v>
      </c>
      <c r="D11827" s="546">
        <v>44592</v>
      </c>
      <c r="E11827" s="171" t="str">
        <f t="shared" si="184"/>
        <v>2022</v>
      </c>
      <c r="F11827" s="547">
        <v>12438355</v>
      </c>
      <c r="G11827" s="548">
        <v>0.19</v>
      </c>
      <c r="H11827" s="547">
        <v>10452399.16</v>
      </c>
      <c r="I11827" s="545" t="s">
        <v>12715</v>
      </c>
      <c r="J11827" s="545" t="s">
        <v>13297</v>
      </c>
      <c r="K11827" s="545" t="s">
        <v>20275</v>
      </c>
      <c r="L11827" s="545" t="s">
        <v>13413</v>
      </c>
      <c r="M11827" s="548" t="s">
        <v>13758</v>
      </c>
      <c r="N11827" s="545" t="s">
        <v>13413</v>
      </c>
      <c r="O11827" s="545" t="s">
        <v>13413</v>
      </c>
      <c r="P11827" s="549">
        <v>9516</v>
      </c>
      <c r="Q11827" s="549">
        <v>1</v>
      </c>
      <c r="R11827" s="549">
        <v>129</v>
      </c>
      <c r="S11827" s="548">
        <v>2257</v>
      </c>
      <c r="T11827" s="548"/>
      <c r="U11827" s="99"/>
    </row>
    <row r="11828" spans="1:21" ht="19.5" customHeight="1">
      <c r="A11828" s="545">
        <v>106833</v>
      </c>
      <c r="B11828" s="545" t="s">
        <v>5336</v>
      </c>
      <c r="C11828" s="545" t="s">
        <v>216</v>
      </c>
      <c r="D11828" s="546">
        <v>46052</v>
      </c>
      <c r="E11828" s="171" t="str">
        <f t="shared" si="184"/>
        <v>2026</v>
      </c>
      <c r="F11828" s="547">
        <v>370410177</v>
      </c>
      <c r="G11828" s="548">
        <v>0.19</v>
      </c>
      <c r="H11828" s="547">
        <v>311269056.30000001</v>
      </c>
      <c r="I11828" s="545" t="s">
        <v>12758</v>
      </c>
      <c r="J11828" s="545" t="s">
        <v>13307</v>
      </c>
      <c r="K11828" s="545" t="s">
        <v>20276</v>
      </c>
      <c r="L11828" s="545" t="s">
        <v>13413</v>
      </c>
      <c r="M11828" s="548" t="s">
        <v>13758</v>
      </c>
      <c r="N11828" s="545" t="s">
        <v>13413</v>
      </c>
      <c r="O11828" s="545" t="s">
        <v>13413</v>
      </c>
      <c r="P11828" s="549">
        <v>9517</v>
      </c>
      <c r="Q11828" s="549">
        <v>1</v>
      </c>
      <c r="R11828" s="549">
        <v>164</v>
      </c>
      <c r="S11828" s="548">
        <v>2228</v>
      </c>
      <c r="T11828" s="548"/>
      <c r="U11828" s="99"/>
    </row>
    <row r="11829" spans="1:21" ht="19.5" customHeight="1">
      <c r="A11829" s="545">
        <v>106834</v>
      </c>
      <c r="B11829" s="545" t="s">
        <v>4728</v>
      </c>
      <c r="C11829" s="545" t="s">
        <v>209</v>
      </c>
      <c r="D11829" s="546"/>
      <c r="E11829" s="171" t="str">
        <f t="shared" si="184"/>
        <v>1900</v>
      </c>
      <c r="F11829" s="547">
        <v>0</v>
      </c>
      <c r="G11829" s="548">
        <v>0</v>
      </c>
      <c r="H11829" s="547">
        <v>0</v>
      </c>
      <c r="I11829" s="545" t="s">
        <v>12706</v>
      </c>
      <c r="J11829" s="545"/>
      <c r="K11829" s="545" t="s">
        <v>13413</v>
      </c>
      <c r="L11829" s="545" t="s">
        <v>13413</v>
      </c>
      <c r="M11829" s="548" t="s">
        <v>13758</v>
      </c>
      <c r="N11829" s="545" t="s">
        <v>13413</v>
      </c>
      <c r="O11829" s="545" t="s">
        <v>13413</v>
      </c>
      <c r="P11829" s="549">
        <v>9518</v>
      </c>
      <c r="Q11829" s="549">
        <v>1</v>
      </c>
      <c r="R11829" s="549">
        <v>128</v>
      </c>
      <c r="S11829" s="548"/>
      <c r="T11829" s="548"/>
      <c r="U11829" s="99"/>
    </row>
    <row r="11830" spans="1:21" ht="19.5" customHeight="1">
      <c r="A11830" s="545">
        <v>106835</v>
      </c>
      <c r="B11830" s="545" t="s">
        <v>9289</v>
      </c>
      <c r="C11830" s="545" t="s">
        <v>216</v>
      </c>
      <c r="D11830" s="546">
        <v>45708</v>
      </c>
      <c r="E11830" s="171" t="str">
        <f t="shared" si="184"/>
        <v>2025</v>
      </c>
      <c r="F11830" s="547">
        <v>459469.53</v>
      </c>
      <c r="G11830" s="548">
        <v>0.19</v>
      </c>
      <c r="H11830" s="547">
        <v>386108.84</v>
      </c>
      <c r="I11830" s="545" t="s">
        <v>12686</v>
      </c>
      <c r="J11830" s="545" t="s">
        <v>13307</v>
      </c>
      <c r="K11830" s="545" t="s">
        <v>13413</v>
      </c>
      <c r="L11830" s="545" t="s">
        <v>13413</v>
      </c>
      <c r="M11830" s="548" t="s">
        <v>13758</v>
      </c>
      <c r="N11830" s="545" t="s">
        <v>13413</v>
      </c>
      <c r="O11830" s="545" t="s">
        <v>13413</v>
      </c>
      <c r="P11830" s="549">
        <v>9519</v>
      </c>
      <c r="Q11830" s="549">
        <v>1</v>
      </c>
      <c r="R11830" s="549">
        <v>131</v>
      </c>
      <c r="S11830" s="548">
        <v>2228</v>
      </c>
      <c r="T11830" s="548"/>
      <c r="U11830" s="99"/>
    </row>
    <row r="11831" spans="1:21" ht="19.5" customHeight="1">
      <c r="A11831" s="545">
        <v>106836</v>
      </c>
      <c r="B11831" s="545" t="s">
        <v>6029</v>
      </c>
      <c r="C11831" s="545" t="s">
        <v>437</v>
      </c>
      <c r="D11831" s="546">
        <v>44627</v>
      </c>
      <c r="E11831" s="171" t="str">
        <f t="shared" si="184"/>
        <v>2022</v>
      </c>
      <c r="F11831" s="547">
        <v>469047</v>
      </c>
      <c r="G11831" s="548">
        <v>0.19</v>
      </c>
      <c r="H11831" s="547">
        <v>394157.14</v>
      </c>
      <c r="I11831" s="545" t="s">
        <v>12762</v>
      </c>
      <c r="J11831" s="545" t="s">
        <v>13297</v>
      </c>
      <c r="K11831" s="545" t="s">
        <v>6030</v>
      </c>
      <c r="L11831" s="545" t="s">
        <v>13413</v>
      </c>
      <c r="M11831" s="548" t="s">
        <v>13868</v>
      </c>
      <c r="N11831" s="545" t="s">
        <v>13413</v>
      </c>
      <c r="O11831" s="545" t="s">
        <v>13413</v>
      </c>
      <c r="P11831" s="549">
        <v>9520</v>
      </c>
      <c r="Q11831" s="549">
        <v>2</v>
      </c>
      <c r="R11831" s="549">
        <v>8</v>
      </c>
      <c r="S11831" s="548">
        <v>2257</v>
      </c>
      <c r="T11831" s="548"/>
      <c r="U11831" s="99"/>
    </row>
    <row r="11832" spans="1:21" ht="19.5" customHeight="1">
      <c r="A11832" s="545">
        <v>106837</v>
      </c>
      <c r="B11832" s="545" t="s">
        <v>6128</v>
      </c>
      <c r="C11832" s="545" t="s">
        <v>437</v>
      </c>
      <c r="D11832" s="546">
        <v>46052</v>
      </c>
      <c r="E11832" s="171" t="str">
        <f t="shared" si="184"/>
        <v>2026</v>
      </c>
      <c r="F11832" s="547">
        <v>558329</v>
      </c>
      <c r="G11832" s="548">
        <v>0.19</v>
      </c>
      <c r="H11832" s="547">
        <v>469184.03</v>
      </c>
      <c r="I11832" s="545" t="s">
        <v>12762</v>
      </c>
      <c r="J11832" s="545" t="s">
        <v>13307</v>
      </c>
      <c r="K11832" s="545" t="s">
        <v>6031</v>
      </c>
      <c r="L11832" s="545" t="s">
        <v>13413</v>
      </c>
      <c r="M11832" s="548" t="s">
        <v>13868</v>
      </c>
      <c r="N11832" s="545" t="s">
        <v>13413</v>
      </c>
      <c r="O11832" s="545" t="s">
        <v>13413</v>
      </c>
      <c r="P11832" s="549">
        <v>9521</v>
      </c>
      <c r="Q11832" s="549">
        <v>2</v>
      </c>
      <c r="R11832" s="549">
        <v>8</v>
      </c>
      <c r="S11832" s="548">
        <v>2228</v>
      </c>
      <c r="T11832" s="548"/>
      <c r="U11832" s="99"/>
    </row>
    <row r="11833" spans="1:21" ht="19.5" customHeight="1">
      <c r="A11833" s="545">
        <v>106838</v>
      </c>
      <c r="B11833" s="545" t="s">
        <v>7951</v>
      </c>
      <c r="C11833" s="545" t="s">
        <v>216</v>
      </c>
      <c r="D11833" s="546">
        <v>45708</v>
      </c>
      <c r="E11833" s="171" t="str">
        <f t="shared" si="184"/>
        <v>2025</v>
      </c>
      <c r="F11833" s="547">
        <v>1716.58</v>
      </c>
      <c r="G11833" s="548">
        <v>0.19</v>
      </c>
      <c r="H11833" s="547">
        <v>1442.5</v>
      </c>
      <c r="I11833" s="545" t="s">
        <v>12637</v>
      </c>
      <c r="J11833" s="545" t="s">
        <v>13307</v>
      </c>
      <c r="K11833" s="545" t="s">
        <v>13413</v>
      </c>
      <c r="L11833" s="545" t="s">
        <v>13413</v>
      </c>
      <c r="M11833" s="548" t="s">
        <v>13758</v>
      </c>
      <c r="N11833" s="545" t="s">
        <v>13413</v>
      </c>
      <c r="O11833" s="545" t="s">
        <v>13413</v>
      </c>
      <c r="P11833" s="549">
        <v>9522</v>
      </c>
      <c r="Q11833" s="549">
        <v>1</v>
      </c>
      <c r="R11833" s="549">
        <v>13</v>
      </c>
      <c r="S11833" s="548">
        <v>2228</v>
      </c>
      <c r="T11833" s="548"/>
      <c r="U11833" s="99"/>
    </row>
    <row r="11834" spans="1:21" ht="19.5" customHeight="1">
      <c r="A11834" s="545">
        <v>106839</v>
      </c>
      <c r="B11834" s="545" t="s">
        <v>7973</v>
      </c>
      <c r="C11834" s="545" t="s">
        <v>209</v>
      </c>
      <c r="D11834" s="546">
        <v>46052</v>
      </c>
      <c r="E11834" s="171" t="str">
        <f t="shared" si="184"/>
        <v>2026</v>
      </c>
      <c r="F11834" s="547">
        <v>2228</v>
      </c>
      <c r="G11834" s="548">
        <v>0.19</v>
      </c>
      <c r="H11834" s="547">
        <v>1872.27</v>
      </c>
      <c r="I11834" s="545" t="s">
        <v>12637</v>
      </c>
      <c r="J11834" s="545" t="s">
        <v>13307</v>
      </c>
      <c r="K11834" s="545" t="s">
        <v>13413</v>
      </c>
      <c r="L11834" s="545" t="s">
        <v>13413</v>
      </c>
      <c r="M11834" s="548" t="s">
        <v>13758</v>
      </c>
      <c r="N11834" s="545" t="s">
        <v>13413</v>
      </c>
      <c r="O11834" s="545" t="s">
        <v>13413</v>
      </c>
      <c r="P11834" s="549">
        <v>9523</v>
      </c>
      <c r="Q11834" s="549">
        <v>1</v>
      </c>
      <c r="R11834" s="549">
        <v>13</v>
      </c>
      <c r="S11834" s="548">
        <v>2228</v>
      </c>
      <c r="T11834" s="548"/>
      <c r="U11834" s="99"/>
    </row>
    <row r="11835" spans="1:21" ht="19.5" customHeight="1">
      <c r="A11835" s="545">
        <v>106840</v>
      </c>
      <c r="B11835" s="545" t="s">
        <v>4957</v>
      </c>
      <c r="C11835" s="545" t="s">
        <v>216</v>
      </c>
      <c r="D11835" s="546">
        <v>46052</v>
      </c>
      <c r="E11835" s="171" t="str">
        <f t="shared" si="184"/>
        <v>2026</v>
      </c>
      <c r="F11835" s="547">
        <v>477</v>
      </c>
      <c r="G11835" s="548">
        <v>0.19</v>
      </c>
      <c r="H11835" s="547">
        <v>400.84</v>
      </c>
      <c r="I11835" s="545" t="s">
        <v>12650</v>
      </c>
      <c r="J11835" s="545" t="s">
        <v>13307</v>
      </c>
      <c r="K11835" s="545" t="s">
        <v>13413</v>
      </c>
      <c r="L11835" s="545" t="s">
        <v>13413</v>
      </c>
      <c r="M11835" s="548" t="s">
        <v>13758</v>
      </c>
      <c r="N11835" s="545" t="s">
        <v>13413</v>
      </c>
      <c r="O11835" s="545" t="s">
        <v>13413</v>
      </c>
      <c r="P11835" s="549">
        <v>9524</v>
      </c>
      <c r="Q11835" s="549">
        <v>1</v>
      </c>
      <c r="R11835" s="549">
        <v>127</v>
      </c>
      <c r="S11835" s="548">
        <v>2228</v>
      </c>
      <c r="T11835" s="548"/>
      <c r="U11835" s="99"/>
    </row>
    <row r="11836" spans="1:21" ht="19.5" customHeight="1">
      <c r="A11836" s="545">
        <v>106841</v>
      </c>
      <c r="B11836" s="545" t="s">
        <v>4626</v>
      </c>
      <c r="C11836" s="545" t="s">
        <v>216</v>
      </c>
      <c r="D11836" s="546">
        <v>46052</v>
      </c>
      <c r="E11836" s="171" t="str">
        <f t="shared" si="184"/>
        <v>2026</v>
      </c>
      <c r="F11836" s="547">
        <v>95</v>
      </c>
      <c r="G11836" s="548">
        <v>0.19</v>
      </c>
      <c r="H11836" s="547">
        <v>79.83</v>
      </c>
      <c r="I11836" s="545" t="s">
        <v>12659</v>
      </c>
      <c r="J11836" s="545" t="s">
        <v>13307</v>
      </c>
      <c r="K11836" s="545" t="s">
        <v>13413</v>
      </c>
      <c r="L11836" s="545" t="s">
        <v>13413</v>
      </c>
      <c r="M11836" s="548" t="s">
        <v>13758</v>
      </c>
      <c r="N11836" s="545" t="s">
        <v>13413</v>
      </c>
      <c r="O11836" s="545" t="s">
        <v>13413</v>
      </c>
      <c r="P11836" s="549">
        <v>9525</v>
      </c>
      <c r="Q11836" s="549">
        <v>1</v>
      </c>
      <c r="R11836" s="549">
        <v>116</v>
      </c>
      <c r="S11836" s="548">
        <v>2228</v>
      </c>
      <c r="T11836" s="548"/>
      <c r="U11836" s="99"/>
    </row>
    <row r="11837" spans="1:21" ht="19.5" customHeight="1">
      <c r="A11837" s="545">
        <v>106842</v>
      </c>
      <c r="B11837" s="545" t="s">
        <v>4959</v>
      </c>
      <c r="C11837" s="545" t="s">
        <v>216</v>
      </c>
      <c r="D11837" s="546"/>
      <c r="E11837" s="171" t="str">
        <f t="shared" si="184"/>
        <v>1900</v>
      </c>
      <c r="F11837" s="547">
        <v>0</v>
      </c>
      <c r="G11837" s="548">
        <v>0</v>
      </c>
      <c r="H11837" s="547">
        <v>0</v>
      </c>
      <c r="I11837" s="545" t="s">
        <v>12650</v>
      </c>
      <c r="J11837" s="545"/>
      <c r="K11837" s="545" t="s">
        <v>13413</v>
      </c>
      <c r="L11837" s="545" t="s">
        <v>13413</v>
      </c>
      <c r="M11837" s="548" t="s">
        <v>13758</v>
      </c>
      <c r="N11837" s="545" t="s">
        <v>13413</v>
      </c>
      <c r="O11837" s="545" t="s">
        <v>13413</v>
      </c>
      <c r="P11837" s="549">
        <v>9526</v>
      </c>
      <c r="Q11837" s="549">
        <v>1</v>
      </c>
      <c r="R11837" s="549">
        <v>127</v>
      </c>
      <c r="S11837" s="548"/>
      <c r="T11837" s="548"/>
      <c r="U11837" s="99"/>
    </row>
    <row r="11838" spans="1:21" ht="19.5" customHeight="1">
      <c r="A11838" s="545">
        <v>106843</v>
      </c>
      <c r="B11838" s="545" t="s">
        <v>4908</v>
      </c>
      <c r="C11838" s="545" t="s">
        <v>216</v>
      </c>
      <c r="D11838" s="546"/>
      <c r="E11838" s="171" t="str">
        <f t="shared" si="184"/>
        <v>1900</v>
      </c>
      <c r="F11838" s="547">
        <v>0</v>
      </c>
      <c r="G11838" s="548">
        <v>0</v>
      </c>
      <c r="H11838" s="547">
        <v>0</v>
      </c>
      <c r="I11838" s="545" t="s">
        <v>12637</v>
      </c>
      <c r="J11838" s="545"/>
      <c r="K11838" s="545" t="s">
        <v>13413</v>
      </c>
      <c r="L11838" s="545" t="s">
        <v>13413</v>
      </c>
      <c r="M11838" s="548" t="s">
        <v>13758</v>
      </c>
      <c r="N11838" s="545" t="s">
        <v>13413</v>
      </c>
      <c r="O11838" s="545" t="s">
        <v>13413</v>
      </c>
      <c r="P11838" s="549">
        <v>9527</v>
      </c>
      <c r="Q11838" s="549">
        <v>1</v>
      </c>
      <c r="R11838" s="549">
        <v>13</v>
      </c>
      <c r="S11838" s="548"/>
      <c r="T11838" s="548"/>
      <c r="U11838" s="99"/>
    </row>
    <row r="11839" spans="1:21" ht="19.5" customHeight="1">
      <c r="A11839" s="545">
        <v>106844</v>
      </c>
      <c r="B11839" s="545" t="s">
        <v>4907</v>
      </c>
      <c r="C11839" s="545" t="s">
        <v>216</v>
      </c>
      <c r="D11839" s="546"/>
      <c r="E11839" s="171" t="str">
        <f t="shared" si="184"/>
        <v>1900</v>
      </c>
      <c r="F11839" s="547">
        <v>0</v>
      </c>
      <c r="G11839" s="548">
        <v>0</v>
      </c>
      <c r="H11839" s="547">
        <v>0</v>
      </c>
      <c r="I11839" s="545" t="s">
        <v>12637</v>
      </c>
      <c r="J11839" s="545"/>
      <c r="K11839" s="545" t="s">
        <v>13413</v>
      </c>
      <c r="L11839" s="545" t="s">
        <v>13413</v>
      </c>
      <c r="M11839" s="548" t="s">
        <v>13758</v>
      </c>
      <c r="N11839" s="545" t="s">
        <v>13413</v>
      </c>
      <c r="O11839" s="545" t="s">
        <v>13413</v>
      </c>
      <c r="P11839" s="549">
        <v>9528</v>
      </c>
      <c r="Q11839" s="549">
        <v>1</v>
      </c>
      <c r="R11839" s="549">
        <v>13</v>
      </c>
      <c r="S11839" s="548"/>
      <c r="T11839" s="548"/>
      <c r="U11839" s="99"/>
    </row>
    <row r="11840" spans="1:21" ht="19.5" customHeight="1">
      <c r="A11840" s="545">
        <v>106845</v>
      </c>
      <c r="B11840" s="545" t="s">
        <v>5357</v>
      </c>
      <c r="C11840" s="545" t="s">
        <v>216</v>
      </c>
      <c r="D11840" s="546">
        <v>44679</v>
      </c>
      <c r="E11840" s="171" t="str">
        <f t="shared" si="184"/>
        <v>2022</v>
      </c>
      <c r="F11840" s="547">
        <v>88765310</v>
      </c>
      <c r="G11840" s="548">
        <v>0.19</v>
      </c>
      <c r="H11840" s="547">
        <v>74592697.480000004</v>
      </c>
      <c r="I11840" s="545" t="s">
        <v>12647</v>
      </c>
      <c r="J11840" s="545" t="s">
        <v>13297</v>
      </c>
      <c r="K11840" s="545" t="s">
        <v>20277</v>
      </c>
      <c r="L11840" s="545" t="s">
        <v>13413</v>
      </c>
      <c r="M11840" s="548" t="s">
        <v>13758</v>
      </c>
      <c r="N11840" s="545" t="s">
        <v>13413</v>
      </c>
      <c r="O11840" s="545" t="s">
        <v>13413</v>
      </c>
      <c r="P11840" s="549">
        <v>9529</v>
      </c>
      <c r="Q11840" s="549">
        <v>1</v>
      </c>
      <c r="R11840" s="549">
        <v>26</v>
      </c>
      <c r="S11840" s="548">
        <v>2257</v>
      </c>
      <c r="T11840" s="548"/>
      <c r="U11840" s="99"/>
    </row>
    <row r="11841" spans="1:21" ht="19.5" customHeight="1">
      <c r="A11841" s="545">
        <v>106847</v>
      </c>
      <c r="B11841" s="545" t="s">
        <v>8147</v>
      </c>
      <c r="C11841" s="545" t="s">
        <v>216</v>
      </c>
      <c r="D11841" s="546">
        <v>45015</v>
      </c>
      <c r="E11841" s="171" t="str">
        <f t="shared" si="184"/>
        <v>2023</v>
      </c>
      <c r="F11841" s="547">
        <v>275481374</v>
      </c>
      <c r="G11841" s="548">
        <v>0.19</v>
      </c>
      <c r="H11841" s="547">
        <v>231496952.94</v>
      </c>
      <c r="I11841" s="545" t="s">
        <v>12647</v>
      </c>
      <c r="J11841" s="545" t="s">
        <v>13297</v>
      </c>
      <c r="K11841" s="545" t="s">
        <v>20278</v>
      </c>
      <c r="L11841" s="545" t="s">
        <v>13413</v>
      </c>
      <c r="M11841" s="548" t="s">
        <v>13758</v>
      </c>
      <c r="N11841" s="545" t="s">
        <v>13413</v>
      </c>
      <c r="O11841" s="545" t="s">
        <v>13413</v>
      </c>
      <c r="P11841" s="549">
        <v>9530</v>
      </c>
      <c r="Q11841" s="549">
        <v>1</v>
      </c>
      <c r="R11841" s="549">
        <v>26</v>
      </c>
      <c r="S11841" s="548">
        <v>2257</v>
      </c>
      <c r="T11841" s="548"/>
      <c r="U11841" s="99"/>
    </row>
    <row r="11842" spans="1:21" ht="19.5" customHeight="1">
      <c r="A11842" s="545">
        <v>106848</v>
      </c>
      <c r="B11842" s="545" t="s">
        <v>8103</v>
      </c>
      <c r="C11842" s="545" t="s">
        <v>216</v>
      </c>
      <c r="D11842" s="546">
        <v>44679</v>
      </c>
      <c r="E11842" s="171" t="str">
        <f t="shared" si="184"/>
        <v>2022</v>
      </c>
      <c r="F11842" s="547">
        <v>58893548</v>
      </c>
      <c r="G11842" s="548">
        <v>0.19</v>
      </c>
      <c r="H11842" s="547">
        <v>49490376.469999999</v>
      </c>
      <c r="I11842" s="545" t="s">
        <v>12647</v>
      </c>
      <c r="J11842" s="545" t="s">
        <v>13296</v>
      </c>
      <c r="K11842" s="545" t="s">
        <v>20279</v>
      </c>
      <c r="L11842" s="545" t="s">
        <v>13413</v>
      </c>
      <c r="M11842" s="548" t="s">
        <v>13758</v>
      </c>
      <c r="N11842" s="545" t="s">
        <v>13413</v>
      </c>
      <c r="O11842" s="545" t="s">
        <v>13413</v>
      </c>
      <c r="P11842" s="549">
        <v>9531</v>
      </c>
      <c r="Q11842" s="549">
        <v>1</v>
      </c>
      <c r="R11842" s="549">
        <v>26</v>
      </c>
      <c r="S11842" s="548">
        <v>2218</v>
      </c>
      <c r="T11842" s="548"/>
      <c r="U11842" s="99"/>
    </row>
    <row r="11843" spans="1:21" ht="19.5" customHeight="1">
      <c r="A11843" s="545">
        <v>106849</v>
      </c>
      <c r="B11843" s="545" t="s">
        <v>8197</v>
      </c>
      <c r="C11843" s="545" t="s">
        <v>216</v>
      </c>
      <c r="D11843" s="546">
        <v>46052</v>
      </c>
      <c r="E11843" s="171" t="str">
        <f t="shared" si="184"/>
        <v>2026</v>
      </c>
      <c r="F11843" s="547">
        <v>104926544</v>
      </c>
      <c r="G11843" s="548">
        <v>0.19</v>
      </c>
      <c r="H11843" s="547">
        <v>88173566.390000001</v>
      </c>
      <c r="I11843" s="545" t="s">
        <v>12647</v>
      </c>
      <c r="J11843" s="545" t="s">
        <v>13307</v>
      </c>
      <c r="K11843" s="545" t="s">
        <v>20280</v>
      </c>
      <c r="L11843" s="545" t="s">
        <v>13413</v>
      </c>
      <c r="M11843" s="548" t="s">
        <v>13758</v>
      </c>
      <c r="N11843" s="545" t="s">
        <v>13413</v>
      </c>
      <c r="O11843" s="545" t="s">
        <v>13413</v>
      </c>
      <c r="P11843" s="549">
        <v>9532</v>
      </c>
      <c r="Q11843" s="549">
        <v>1</v>
      </c>
      <c r="R11843" s="549">
        <v>26</v>
      </c>
      <c r="S11843" s="548">
        <v>2228</v>
      </c>
      <c r="T11843" s="548"/>
      <c r="U11843" s="99"/>
    </row>
    <row r="11844" spans="1:21" ht="19.5" customHeight="1">
      <c r="A11844" s="545">
        <v>106850</v>
      </c>
      <c r="B11844" s="545" t="s">
        <v>7997</v>
      </c>
      <c r="C11844" s="545" t="s">
        <v>209</v>
      </c>
      <c r="D11844" s="546">
        <v>43556</v>
      </c>
      <c r="E11844" s="171" t="str">
        <f t="shared" ref="E11844:E11907" si="185">TEXT(D11844,"YYYY")</f>
        <v>2019</v>
      </c>
      <c r="F11844" s="547">
        <v>1304</v>
      </c>
      <c r="G11844" s="548">
        <v>0.19</v>
      </c>
      <c r="H11844" s="547">
        <v>1095.8</v>
      </c>
      <c r="I11844" s="545" t="s">
        <v>12706</v>
      </c>
      <c r="J11844" s="545" t="s">
        <v>13298</v>
      </c>
      <c r="K11844" s="545" t="s">
        <v>20103</v>
      </c>
      <c r="L11844" s="545" t="s">
        <v>13413</v>
      </c>
      <c r="M11844" s="548" t="s">
        <v>13758</v>
      </c>
      <c r="N11844" s="545" t="s">
        <v>13413</v>
      </c>
      <c r="O11844" s="545" t="s">
        <v>13413</v>
      </c>
      <c r="P11844" s="549">
        <v>9533</v>
      </c>
      <c r="Q11844" s="549">
        <v>1</v>
      </c>
      <c r="R11844" s="549">
        <v>128</v>
      </c>
      <c r="S11844" s="548">
        <v>1012</v>
      </c>
      <c r="T11844" s="548"/>
      <c r="U11844" s="99"/>
    </row>
    <row r="11845" spans="1:21" ht="19.5" customHeight="1">
      <c r="A11845" s="545">
        <v>106851</v>
      </c>
      <c r="B11845" s="545" t="s">
        <v>9288</v>
      </c>
      <c r="C11845" s="545" t="s">
        <v>216</v>
      </c>
      <c r="D11845" s="546"/>
      <c r="E11845" s="171" t="str">
        <f t="shared" si="185"/>
        <v>1900</v>
      </c>
      <c r="F11845" s="547">
        <v>0</v>
      </c>
      <c r="G11845" s="548">
        <v>0</v>
      </c>
      <c r="H11845" s="547">
        <v>0</v>
      </c>
      <c r="I11845" s="545" t="s">
        <v>12678</v>
      </c>
      <c r="J11845" s="545"/>
      <c r="K11845" s="545" t="s">
        <v>20281</v>
      </c>
      <c r="L11845" s="545" t="s">
        <v>13413</v>
      </c>
      <c r="M11845" s="548" t="s">
        <v>13843</v>
      </c>
      <c r="N11845" s="545" t="s">
        <v>13413</v>
      </c>
      <c r="O11845" s="545" t="s">
        <v>13413</v>
      </c>
      <c r="P11845" s="549">
        <v>9534</v>
      </c>
      <c r="Q11845" s="549">
        <v>5</v>
      </c>
      <c r="R11845" s="549">
        <v>23</v>
      </c>
      <c r="S11845" s="548"/>
      <c r="T11845" s="548"/>
      <c r="U11845" s="99"/>
    </row>
    <row r="11846" spans="1:21" ht="19.5" customHeight="1">
      <c r="A11846" s="545">
        <v>106852</v>
      </c>
      <c r="B11846" s="545" t="s">
        <v>22880</v>
      </c>
      <c r="C11846" s="545" t="s">
        <v>437</v>
      </c>
      <c r="D11846" s="546">
        <v>46052</v>
      </c>
      <c r="E11846" s="171" t="str">
        <f t="shared" si="185"/>
        <v>2026</v>
      </c>
      <c r="F11846" s="547">
        <v>8049434</v>
      </c>
      <c r="G11846" s="548">
        <v>0</v>
      </c>
      <c r="H11846" s="547">
        <v>8049434</v>
      </c>
      <c r="I11846" s="545" t="s">
        <v>12760</v>
      </c>
      <c r="J11846" s="545" t="s">
        <v>13299</v>
      </c>
      <c r="K11846" s="545" t="s">
        <v>22159</v>
      </c>
      <c r="L11846" s="545" t="s">
        <v>13413</v>
      </c>
      <c r="M11846" s="548" t="s">
        <v>13813</v>
      </c>
      <c r="N11846" s="545" t="s">
        <v>13413</v>
      </c>
      <c r="O11846" s="545" t="s">
        <v>13413</v>
      </c>
      <c r="P11846" s="549">
        <v>9535</v>
      </c>
      <c r="Q11846" s="549">
        <v>3</v>
      </c>
      <c r="R11846" s="549">
        <v>161</v>
      </c>
      <c r="S11846" s="548">
        <v>443</v>
      </c>
      <c r="T11846" s="548"/>
      <c r="U11846" s="99"/>
    </row>
    <row r="11847" spans="1:21" ht="19.5" customHeight="1">
      <c r="A11847" s="545">
        <v>106853</v>
      </c>
      <c r="B11847" s="545" t="s">
        <v>12473</v>
      </c>
      <c r="C11847" s="545" t="s">
        <v>437</v>
      </c>
      <c r="D11847" s="546">
        <v>45709</v>
      </c>
      <c r="E11847" s="171" t="str">
        <f t="shared" si="185"/>
        <v>2025</v>
      </c>
      <c r="F11847" s="547">
        <v>12805847.890000001</v>
      </c>
      <c r="G11847" s="548">
        <v>0</v>
      </c>
      <c r="H11847" s="547">
        <v>12805847.890000001</v>
      </c>
      <c r="I11847" s="545" t="s">
        <v>12760</v>
      </c>
      <c r="J11847" s="545" t="s">
        <v>13307</v>
      </c>
      <c r="K11847" s="545" t="s">
        <v>20282</v>
      </c>
      <c r="L11847" s="545" t="s">
        <v>13413</v>
      </c>
      <c r="M11847" s="548" t="s">
        <v>13813</v>
      </c>
      <c r="N11847" s="545" t="s">
        <v>13413</v>
      </c>
      <c r="O11847" s="545" t="s">
        <v>13413</v>
      </c>
      <c r="P11847" s="549">
        <v>9536</v>
      </c>
      <c r="Q11847" s="549">
        <v>3</v>
      </c>
      <c r="R11847" s="549">
        <v>161</v>
      </c>
      <c r="S11847" s="548">
        <v>2228</v>
      </c>
      <c r="T11847" s="548"/>
      <c r="U11847" s="99"/>
    </row>
    <row r="11848" spans="1:21" ht="19.5" customHeight="1">
      <c r="A11848" s="545">
        <v>106854</v>
      </c>
      <c r="B11848" s="545" t="s">
        <v>6690</v>
      </c>
      <c r="C11848" s="545" t="s">
        <v>221</v>
      </c>
      <c r="D11848" s="546">
        <v>46052</v>
      </c>
      <c r="E11848" s="171" t="str">
        <f t="shared" si="185"/>
        <v>2026</v>
      </c>
      <c r="F11848" s="547">
        <v>236296</v>
      </c>
      <c r="G11848" s="548">
        <v>0.19</v>
      </c>
      <c r="H11848" s="547">
        <v>198568.07</v>
      </c>
      <c r="I11848" s="545" t="s">
        <v>12778</v>
      </c>
      <c r="J11848" s="545" t="s">
        <v>13307</v>
      </c>
      <c r="K11848" s="545" t="s">
        <v>21711</v>
      </c>
      <c r="L11848" s="545" t="s">
        <v>13413</v>
      </c>
      <c r="M11848" s="548" t="s">
        <v>13758</v>
      </c>
      <c r="N11848" s="545" t="s">
        <v>13413</v>
      </c>
      <c r="O11848" s="545" t="s">
        <v>13413</v>
      </c>
      <c r="P11848" s="549">
        <v>9537</v>
      </c>
      <c r="Q11848" s="549">
        <v>1</v>
      </c>
      <c r="R11848" s="549">
        <v>173</v>
      </c>
      <c r="S11848" s="548">
        <v>2228</v>
      </c>
      <c r="T11848" s="548"/>
      <c r="U11848" s="99"/>
    </row>
    <row r="11849" spans="1:21" ht="19.5" customHeight="1">
      <c r="A11849" s="545">
        <v>106855</v>
      </c>
      <c r="B11849" s="545" t="s">
        <v>6689</v>
      </c>
      <c r="C11849" s="545" t="s">
        <v>221</v>
      </c>
      <c r="D11849" s="546">
        <v>45708</v>
      </c>
      <c r="E11849" s="171" t="str">
        <f t="shared" si="185"/>
        <v>2025</v>
      </c>
      <c r="F11849" s="547">
        <v>90468.43</v>
      </c>
      <c r="G11849" s="548">
        <v>0.19</v>
      </c>
      <c r="H11849" s="547">
        <v>76023.89</v>
      </c>
      <c r="I11849" s="545" t="s">
        <v>12778</v>
      </c>
      <c r="J11849" s="545" t="s">
        <v>13307</v>
      </c>
      <c r="K11849" s="545" t="s">
        <v>13413</v>
      </c>
      <c r="L11849" s="545" t="s">
        <v>13413</v>
      </c>
      <c r="M11849" s="548" t="s">
        <v>13758</v>
      </c>
      <c r="N11849" s="545" t="s">
        <v>13413</v>
      </c>
      <c r="O11849" s="545" t="s">
        <v>13413</v>
      </c>
      <c r="P11849" s="549">
        <v>9538</v>
      </c>
      <c r="Q11849" s="549">
        <v>1</v>
      </c>
      <c r="R11849" s="549">
        <v>173</v>
      </c>
      <c r="S11849" s="548">
        <v>2228</v>
      </c>
      <c r="T11849" s="548"/>
      <c r="U11849" s="99"/>
    </row>
    <row r="11850" spans="1:21" ht="19.5" customHeight="1">
      <c r="A11850" s="545">
        <v>106869</v>
      </c>
      <c r="B11850" s="545" t="s">
        <v>4822</v>
      </c>
      <c r="C11850" s="545" t="s">
        <v>216</v>
      </c>
      <c r="D11850" s="546"/>
      <c r="E11850" s="171" t="str">
        <f t="shared" si="185"/>
        <v>1900</v>
      </c>
      <c r="F11850" s="547">
        <v>0</v>
      </c>
      <c r="G11850" s="548">
        <v>0</v>
      </c>
      <c r="H11850" s="547">
        <v>0</v>
      </c>
      <c r="I11850" s="545" t="s">
        <v>12637</v>
      </c>
      <c r="J11850" s="545"/>
      <c r="K11850" s="545" t="s">
        <v>13413</v>
      </c>
      <c r="L11850" s="545" t="s">
        <v>13413</v>
      </c>
      <c r="M11850" s="548" t="s">
        <v>13758</v>
      </c>
      <c r="N11850" s="545" t="s">
        <v>13413</v>
      </c>
      <c r="O11850" s="545" t="s">
        <v>13413</v>
      </c>
      <c r="P11850" s="549">
        <v>9552</v>
      </c>
      <c r="Q11850" s="549">
        <v>1</v>
      </c>
      <c r="R11850" s="549">
        <v>13</v>
      </c>
      <c r="S11850" s="548"/>
      <c r="T11850" s="548"/>
      <c r="U11850" s="99"/>
    </row>
    <row r="11851" spans="1:21" ht="19.5" customHeight="1">
      <c r="A11851" s="545">
        <v>106873</v>
      </c>
      <c r="B11851" s="545" t="s">
        <v>9287</v>
      </c>
      <c r="C11851" s="545" t="s">
        <v>216</v>
      </c>
      <c r="D11851" s="546"/>
      <c r="E11851" s="171" t="str">
        <f t="shared" si="185"/>
        <v>1900</v>
      </c>
      <c r="F11851" s="547">
        <v>0</v>
      </c>
      <c r="G11851" s="548">
        <v>0</v>
      </c>
      <c r="H11851" s="547">
        <v>0</v>
      </c>
      <c r="I11851" s="545" t="s">
        <v>12726</v>
      </c>
      <c r="J11851" s="545"/>
      <c r="K11851" s="545" t="s">
        <v>20283</v>
      </c>
      <c r="L11851" s="545" t="s">
        <v>13413</v>
      </c>
      <c r="M11851" s="548" t="s">
        <v>13758</v>
      </c>
      <c r="N11851" s="545" t="s">
        <v>13413</v>
      </c>
      <c r="O11851" s="545" t="s">
        <v>13413</v>
      </c>
      <c r="P11851" s="549">
        <v>9556</v>
      </c>
      <c r="Q11851" s="549">
        <v>1</v>
      </c>
      <c r="R11851" s="549">
        <v>49</v>
      </c>
      <c r="S11851" s="548"/>
      <c r="T11851" s="548"/>
      <c r="U11851" s="99"/>
    </row>
    <row r="11852" spans="1:21" ht="19.5" customHeight="1">
      <c r="A11852" s="545">
        <v>106875</v>
      </c>
      <c r="B11852" s="545" t="s">
        <v>5481</v>
      </c>
      <c r="C11852" s="545" t="s">
        <v>216</v>
      </c>
      <c r="D11852" s="546"/>
      <c r="E11852" s="171" t="str">
        <f t="shared" si="185"/>
        <v>1900</v>
      </c>
      <c r="F11852" s="547">
        <v>0</v>
      </c>
      <c r="G11852" s="548">
        <v>0</v>
      </c>
      <c r="H11852" s="547">
        <v>0</v>
      </c>
      <c r="I11852" s="545" t="s">
        <v>12726</v>
      </c>
      <c r="J11852" s="545"/>
      <c r="K11852" s="545" t="s">
        <v>13413</v>
      </c>
      <c r="L11852" s="545" t="s">
        <v>13413</v>
      </c>
      <c r="M11852" s="548" t="s">
        <v>13758</v>
      </c>
      <c r="N11852" s="545" t="s">
        <v>13413</v>
      </c>
      <c r="O11852" s="545" t="s">
        <v>13413</v>
      </c>
      <c r="P11852" s="549">
        <v>9557</v>
      </c>
      <c r="Q11852" s="549">
        <v>1</v>
      </c>
      <c r="R11852" s="549">
        <v>49</v>
      </c>
      <c r="S11852" s="548"/>
      <c r="T11852" s="548"/>
      <c r="U11852" s="99"/>
    </row>
    <row r="11853" spans="1:21" ht="19.5" customHeight="1">
      <c r="A11853" s="545">
        <v>106876</v>
      </c>
      <c r="B11853" s="545" t="s">
        <v>5485</v>
      </c>
      <c r="C11853" s="545" t="s">
        <v>216</v>
      </c>
      <c r="D11853" s="546"/>
      <c r="E11853" s="171" t="str">
        <f t="shared" si="185"/>
        <v>1900</v>
      </c>
      <c r="F11853" s="547">
        <v>0</v>
      </c>
      <c r="G11853" s="548">
        <v>0</v>
      </c>
      <c r="H11853" s="547">
        <v>0</v>
      </c>
      <c r="I11853" s="545" t="s">
        <v>12726</v>
      </c>
      <c r="J11853" s="545"/>
      <c r="K11853" s="545" t="s">
        <v>20284</v>
      </c>
      <c r="L11853" s="545" t="s">
        <v>13413</v>
      </c>
      <c r="M11853" s="548" t="s">
        <v>13758</v>
      </c>
      <c r="N11853" s="545" t="s">
        <v>13413</v>
      </c>
      <c r="O11853" s="545" t="s">
        <v>13413</v>
      </c>
      <c r="P11853" s="549">
        <v>9558</v>
      </c>
      <c r="Q11853" s="549">
        <v>1</v>
      </c>
      <c r="R11853" s="549">
        <v>49</v>
      </c>
      <c r="S11853" s="548"/>
      <c r="T11853" s="548"/>
      <c r="U11853" s="99"/>
    </row>
    <row r="11854" spans="1:21" ht="19.5" customHeight="1">
      <c r="A11854" s="545">
        <v>106877</v>
      </c>
      <c r="B11854" s="545" t="s">
        <v>9286</v>
      </c>
      <c r="C11854" s="545" t="s">
        <v>216</v>
      </c>
      <c r="D11854" s="546"/>
      <c r="E11854" s="171" t="str">
        <f t="shared" si="185"/>
        <v>1900</v>
      </c>
      <c r="F11854" s="547">
        <v>0</v>
      </c>
      <c r="G11854" s="548">
        <v>0</v>
      </c>
      <c r="H11854" s="547">
        <v>0</v>
      </c>
      <c r="I11854" s="545" t="s">
        <v>12726</v>
      </c>
      <c r="J11854" s="545"/>
      <c r="K11854" s="545" t="s">
        <v>20285</v>
      </c>
      <c r="L11854" s="545" t="s">
        <v>13413</v>
      </c>
      <c r="M11854" s="548" t="s">
        <v>13758</v>
      </c>
      <c r="N11854" s="545" t="s">
        <v>13413</v>
      </c>
      <c r="O11854" s="545" t="s">
        <v>13413</v>
      </c>
      <c r="P11854" s="549">
        <v>9559</v>
      </c>
      <c r="Q11854" s="549">
        <v>1</v>
      </c>
      <c r="R11854" s="549">
        <v>49</v>
      </c>
      <c r="S11854" s="548"/>
      <c r="T11854" s="548"/>
      <c r="U11854" s="99"/>
    </row>
    <row r="11855" spans="1:21" ht="19.5" customHeight="1">
      <c r="A11855" s="545">
        <v>106878</v>
      </c>
      <c r="B11855" s="545" t="s">
        <v>5479</v>
      </c>
      <c r="C11855" s="545" t="s">
        <v>221</v>
      </c>
      <c r="D11855" s="546"/>
      <c r="E11855" s="171" t="str">
        <f t="shared" si="185"/>
        <v>1900</v>
      </c>
      <c r="F11855" s="547">
        <v>0</v>
      </c>
      <c r="G11855" s="548">
        <v>0</v>
      </c>
      <c r="H11855" s="547">
        <v>0</v>
      </c>
      <c r="I11855" s="545" t="s">
        <v>12957</v>
      </c>
      <c r="J11855" s="545"/>
      <c r="K11855" s="545" t="s">
        <v>13413</v>
      </c>
      <c r="L11855" s="545" t="s">
        <v>13413</v>
      </c>
      <c r="M11855" s="548" t="s">
        <v>13758</v>
      </c>
      <c r="N11855" s="545" t="s">
        <v>13413</v>
      </c>
      <c r="O11855" s="545" t="s">
        <v>13413</v>
      </c>
      <c r="P11855" s="549">
        <v>9560</v>
      </c>
      <c r="Q11855" s="549">
        <v>1</v>
      </c>
      <c r="R11855" s="549">
        <v>42</v>
      </c>
      <c r="S11855" s="548"/>
      <c r="T11855" s="548"/>
      <c r="U11855" s="99"/>
    </row>
    <row r="11856" spans="1:21" ht="19.5" customHeight="1">
      <c r="A11856" s="545">
        <v>106879</v>
      </c>
      <c r="B11856" s="545" t="s">
        <v>5443</v>
      </c>
      <c r="C11856" s="545" t="s">
        <v>209</v>
      </c>
      <c r="D11856" s="546"/>
      <c r="E11856" s="171" t="str">
        <f t="shared" si="185"/>
        <v>1900</v>
      </c>
      <c r="F11856" s="547">
        <v>0</v>
      </c>
      <c r="G11856" s="548">
        <v>0</v>
      </c>
      <c r="H11856" s="547">
        <v>0</v>
      </c>
      <c r="I11856" s="545" t="s">
        <v>12957</v>
      </c>
      <c r="J11856" s="545"/>
      <c r="K11856" s="545" t="s">
        <v>13413</v>
      </c>
      <c r="L11856" s="545" t="s">
        <v>13413</v>
      </c>
      <c r="M11856" s="548" t="s">
        <v>13758</v>
      </c>
      <c r="N11856" s="545" t="s">
        <v>13413</v>
      </c>
      <c r="O11856" s="545" t="s">
        <v>13413</v>
      </c>
      <c r="P11856" s="549">
        <v>9561</v>
      </c>
      <c r="Q11856" s="549">
        <v>1</v>
      </c>
      <c r="R11856" s="549">
        <v>42</v>
      </c>
      <c r="S11856" s="548"/>
      <c r="T11856" s="548"/>
      <c r="U11856" s="99"/>
    </row>
    <row r="11857" spans="1:21" ht="19.5" customHeight="1">
      <c r="A11857" s="545">
        <v>106880</v>
      </c>
      <c r="B11857" s="545" t="s">
        <v>5200</v>
      </c>
      <c r="C11857" s="545" t="s">
        <v>209</v>
      </c>
      <c r="D11857" s="546"/>
      <c r="E11857" s="171" t="str">
        <f t="shared" si="185"/>
        <v>1900</v>
      </c>
      <c r="F11857" s="547">
        <v>0</v>
      </c>
      <c r="G11857" s="548">
        <v>0</v>
      </c>
      <c r="H11857" s="547">
        <v>0</v>
      </c>
      <c r="I11857" s="545" t="s">
        <v>12675</v>
      </c>
      <c r="J11857" s="545"/>
      <c r="K11857" s="545" t="s">
        <v>13413</v>
      </c>
      <c r="L11857" s="545" t="s">
        <v>13413</v>
      </c>
      <c r="M11857" s="548" t="s">
        <v>13758</v>
      </c>
      <c r="N11857" s="545" t="s">
        <v>13413</v>
      </c>
      <c r="O11857" s="545" t="s">
        <v>13413</v>
      </c>
      <c r="P11857" s="549">
        <v>9562</v>
      </c>
      <c r="Q11857" s="549">
        <v>1</v>
      </c>
      <c r="R11857" s="549">
        <v>141</v>
      </c>
      <c r="S11857" s="548"/>
      <c r="T11857" s="548"/>
      <c r="U11857" s="99"/>
    </row>
    <row r="11858" spans="1:21" ht="19.5" customHeight="1">
      <c r="A11858" s="545">
        <v>106881</v>
      </c>
      <c r="B11858" s="545" t="s">
        <v>6677</v>
      </c>
      <c r="C11858" s="545" t="s">
        <v>216</v>
      </c>
      <c r="D11858" s="546">
        <v>44117</v>
      </c>
      <c r="E11858" s="171" t="str">
        <f t="shared" si="185"/>
        <v>2020</v>
      </c>
      <c r="F11858" s="547">
        <v>612374</v>
      </c>
      <c r="G11858" s="548">
        <v>0.19</v>
      </c>
      <c r="H11858" s="547">
        <v>514600</v>
      </c>
      <c r="I11858" s="545" t="s">
        <v>12957</v>
      </c>
      <c r="J11858" s="545" t="s">
        <v>13320</v>
      </c>
      <c r="K11858" s="545" t="s">
        <v>20286</v>
      </c>
      <c r="L11858" s="545" t="s">
        <v>13413</v>
      </c>
      <c r="M11858" s="548" t="s">
        <v>13758</v>
      </c>
      <c r="N11858" s="545" t="s">
        <v>13413</v>
      </c>
      <c r="O11858" s="545" t="s">
        <v>13413</v>
      </c>
      <c r="P11858" s="549">
        <v>9563</v>
      </c>
      <c r="Q11858" s="549">
        <v>1</v>
      </c>
      <c r="R11858" s="549">
        <v>42</v>
      </c>
      <c r="S11858" s="548">
        <v>2220</v>
      </c>
      <c r="T11858" s="548"/>
      <c r="U11858" s="99"/>
    </row>
    <row r="11859" spans="1:21" ht="19.5" customHeight="1">
      <c r="A11859" s="545">
        <v>106882</v>
      </c>
      <c r="B11859" s="545" t="s">
        <v>7987</v>
      </c>
      <c r="C11859" s="545" t="s">
        <v>221</v>
      </c>
      <c r="D11859" s="546">
        <v>43558</v>
      </c>
      <c r="E11859" s="171" t="str">
        <f t="shared" si="185"/>
        <v>2019</v>
      </c>
      <c r="F11859" s="547">
        <v>173595</v>
      </c>
      <c r="G11859" s="548">
        <v>0.19</v>
      </c>
      <c r="H11859" s="547">
        <v>145878.15</v>
      </c>
      <c r="I11859" s="545" t="s">
        <v>12671</v>
      </c>
      <c r="J11859" s="545" t="s">
        <v>13298</v>
      </c>
      <c r="K11859" s="545" t="s">
        <v>20287</v>
      </c>
      <c r="L11859" s="545" t="s">
        <v>13413</v>
      </c>
      <c r="M11859" s="548" t="s">
        <v>13758</v>
      </c>
      <c r="N11859" s="545" t="s">
        <v>13413</v>
      </c>
      <c r="O11859" s="545" t="s">
        <v>13413</v>
      </c>
      <c r="P11859" s="549">
        <v>9564</v>
      </c>
      <c r="Q11859" s="549">
        <v>1</v>
      </c>
      <c r="R11859" s="549">
        <v>82</v>
      </c>
      <c r="S11859" s="548">
        <v>1012</v>
      </c>
      <c r="T11859" s="548"/>
      <c r="U11859" s="99"/>
    </row>
    <row r="11860" spans="1:21" ht="19.5" customHeight="1">
      <c r="A11860" s="545">
        <v>106883</v>
      </c>
      <c r="B11860" s="545" t="s">
        <v>9285</v>
      </c>
      <c r="C11860" s="545" t="s">
        <v>221</v>
      </c>
      <c r="D11860" s="546"/>
      <c r="E11860" s="171" t="str">
        <f t="shared" si="185"/>
        <v>1900</v>
      </c>
      <c r="F11860" s="547">
        <v>0</v>
      </c>
      <c r="G11860" s="548">
        <v>0</v>
      </c>
      <c r="H11860" s="547">
        <v>0</v>
      </c>
      <c r="I11860" s="545" t="s">
        <v>12671</v>
      </c>
      <c r="J11860" s="545"/>
      <c r="K11860" s="545" t="s">
        <v>20288</v>
      </c>
      <c r="L11860" s="545" t="s">
        <v>15584</v>
      </c>
      <c r="M11860" s="548" t="s">
        <v>13758</v>
      </c>
      <c r="N11860" s="545" t="s">
        <v>22149</v>
      </c>
      <c r="O11860" s="545" t="s">
        <v>15585</v>
      </c>
      <c r="P11860" s="549">
        <v>9565</v>
      </c>
      <c r="Q11860" s="549">
        <v>1</v>
      </c>
      <c r="R11860" s="549">
        <v>82</v>
      </c>
      <c r="S11860" s="548"/>
      <c r="T11860" s="548">
        <v>43</v>
      </c>
      <c r="U11860" s="99"/>
    </row>
    <row r="11861" spans="1:21" ht="19.5" customHeight="1">
      <c r="A11861" s="545">
        <v>106884</v>
      </c>
      <c r="B11861" s="545" t="s">
        <v>9284</v>
      </c>
      <c r="C11861" s="545" t="s">
        <v>221</v>
      </c>
      <c r="D11861" s="546"/>
      <c r="E11861" s="171" t="str">
        <f t="shared" si="185"/>
        <v>1900</v>
      </c>
      <c r="F11861" s="547">
        <v>0</v>
      </c>
      <c r="G11861" s="548">
        <v>0</v>
      </c>
      <c r="H11861" s="547">
        <v>0</v>
      </c>
      <c r="I11861" s="545" t="s">
        <v>12671</v>
      </c>
      <c r="J11861" s="545"/>
      <c r="K11861" s="545" t="s">
        <v>20289</v>
      </c>
      <c r="L11861" s="545" t="s">
        <v>13413</v>
      </c>
      <c r="M11861" s="548" t="s">
        <v>13758</v>
      </c>
      <c r="N11861" s="545" t="s">
        <v>13413</v>
      </c>
      <c r="O11861" s="545" t="s">
        <v>13413</v>
      </c>
      <c r="P11861" s="549">
        <v>9566</v>
      </c>
      <c r="Q11861" s="549">
        <v>1</v>
      </c>
      <c r="R11861" s="549">
        <v>82</v>
      </c>
      <c r="S11861" s="548"/>
      <c r="T11861" s="548"/>
      <c r="U11861" s="99"/>
    </row>
    <row r="11862" spans="1:21" ht="19.5" customHeight="1">
      <c r="A11862" s="545">
        <v>106885</v>
      </c>
      <c r="B11862" s="545" t="s">
        <v>9283</v>
      </c>
      <c r="C11862" s="545" t="s">
        <v>221</v>
      </c>
      <c r="D11862" s="546"/>
      <c r="E11862" s="171" t="str">
        <f t="shared" si="185"/>
        <v>1900</v>
      </c>
      <c r="F11862" s="547">
        <v>0</v>
      </c>
      <c r="G11862" s="548">
        <v>0</v>
      </c>
      <c r="H11862" s="547">
        <v>0</v>
      </c>
      <c r="I11862" s="545" t="s">
        <v>12671</v>
      </c>
      <c r="J11862" s="545"/>
      <c r="K11862" s="545" t="s">
        <v>20290</v>
      </c>
      <c r="L11862" s="545" t="s">
        <v>13413</v>
      </c>
      <c r="M11862" s="548" t="s">
        <v>13758</v>
      </c>
      <c r="N11862" s="545" t="s">
        <v>13413</v>
      </c>
      <c r="O11862" s="545" t="s">
        <v>13413</v>
      </c>
      <c r="P11862" s="549">
        <v>9567</v>
      </c>
      <c r="Q11862" s="549">
        <v>1</v>
      </c>
      <c r="R11862" s="549">
        <v>82</v>
      </c>
      <c r="S11862" s="548"/>
      <c r="T11862" s="548"/>
      <c r="U11862" s="99"/>
    </row>
    <row r="11863" spans="1:21" ht="19.5" customHeight="1">
      <c r="A11863" s="545">
        <v>106886</v>
      </c>
      <c r="B11863" s="545" t="s">
        <v>9282</v>
      </c>
      <c r="C11863" s="545" t="s">
        <v>221</v>
      </c>
      <c r="D11863" s="546"/>
      <c r="E11863" s="171" t="str">
        <f t="shared" si="185"/>
        <v>1900</v>
      </c>
      <c r="F11863" s="547">
        <v>0</v>
      </c>
      <c r="G11863" s="548">
        <v>0</v>
      </c>
      <c r="H11863" s="547">
        <v>0</v>
      </c>
      <c r="I11863" s="545" t="s">
        <v>12671</v>
      </c>
      <c r="J11863" s="545"/>
      <c r="K11863" s="545" t="s">
        <v>20291</v>
      </c>
      <c r="L11863" s="545" t="s">
        <v>13413</v>
      </c>
      <c r="M11863" s="548" t="s">
        <v>13758</v>
      </c>
      <c r="N11863" s="545" t="s">
        <v>13413</v>
      </c>
      <c r="O11863" s="545" t="s">
        <v>13413</v>
      </c>
      <c r="P11863" s="549">
        <v>9568</v>
      </c>
      <c r="Q11863" s="549">
        <v>1</v>
      </c>
      <c r="R11863" s="549">
        <v>82</v>
      </c>
      <c r="S11863" s="548"/>
      <c r="T11863" s="548"/>
      <c r="U11863" s="99"/>
    </row>
    <row r="11864" spans="1:21" ht="19.5" customHeight="1">
      <c r="A11864" s="545">
        <v>106887</v>
      </c>
      <c r="B11864" s="545" t="s">
        <v>4490</v>
      </c>
      <c r="C11864" s="545" t="s">
        <v>221</v>
      </c>
      <c r="D11864" s="546"/>
      <c r="E11864" s="171" t="str">
        <f t="shared" si="185"/>
        <v>1900</v>
      </c>
      <c r="F11864" s="547">
        <v>0</v>
      </c>
      <c r="G11864" s="548">
        <v>0</v>
      </c>
      <c r="H11864" s="547">
        <v>0</v>
      </c>
      <c r="I11864" s="545" t="s">
        <v>12671</v>
      </c>
      <c r="J11864" s="545"/>
      <c r="K11864" s="545" t="s">
        <v>20292</v>
      </c>
      <c r="L11864" s="545" t="s">
        <v>13413</v>
      </c>
      <c r="M11864" s="548" t="s">
        <v>13758</v>
      </c>
      <c r="N11864" s="545" t="s">
        <v>13413</v>
      </c>
      <c r="O11864" s="545" t="s">
        <v>13413</v>
      </c>
      <c r="P11864" s="549">
        <v>9569</v>
      </c>
      <c r="Q11864" s="549">
        <v>1</v>
      </c>
      <c r="R11864" s="549">
        <v>82</v>
      </c>
      <c r="S11864" s="548"/>
      <c r="T11864" s="548"/>
      <c r="U11864" s="99"/>
    </row>
    <row r="11865" spans="1:21" ht="19.5" customHeight="1">
      <c r="A11865" s="545">
        <v>106888</v>
      </c>
      <c r="B11865" s="545" t="s">
        <v>5127</v>
      </c>
      <c r="C11865" s="545" t="s">
        <v>209</v>
      </c>
      <c r="D11865" s="546"/>
      <c r="E11865" s="171" t="str">
        <f t="shared" si="185"/>
        <v>1900</v>
      </c>
      <c r="F11865" s="547">
        <v>0</v>
      </c>
      <c r="G11865" s="548">
        <v>0</v>
      </c>
      <c r="H11865" s="547">
        <v>0</v>
      </c>
      <c r="I11865" s="545" t="s">
        <v>12697</v>
      </c>
      <c r="J11865" s="545"/>
      <c r="K11865" s="545" t="s">
        <v>5127</v>
      </c>
      <c r="L11865" s="545" t="s">
        <v>13413</v>
      </c>
      <c r="M11865" s="548" t="s">
        <v>13758</v>
      </c>
      <c r="N11865" s="545" t="s">
        <v>13413</v>
      </c>
      <c r="O11865" s="545" t="s">
        <v>13413</v>
      </c>
      <c r="P11865" s="549">
        <v>9570</v>
      </c>
      <c r="Q11865" s="549">
        <v>1</v>
      </c>
      <c r="R11865" s="549">
        <v>138</v>
      </c>
      <c r="S11865" s="548"/>
      <c r="T11865" s="548"/>
      <c r="U11865" s="99"/>
    </row>
    <row r="11866" spans="1:21" ht="19.5" customHeight="1">
      <c r="A11866" s="545">
        <v>106889</v>
      </c>
      <c r="B11866" s="545" t="s">
        <v>4651</v>
      </c>
      <c r="C11866" s="545" t="s">
        <v>221</v>
      </c>
      <c r="D11866" s="546">
        <v>43788</v>
      </c>
      <c r="E11866" s="171" t="str">
        <f t="shared" si="185"/>
        <v>2019</v>
      </c>
      <c r="F11866" s="547">
        <v>55580</v>
      </c>
      <c r="G11866" s="548">
        <v>0.19</v>
      </c>
      <c r="H11866" s="547">
        <v>46705.88</v>
      </c>
      <c r="I11866" s="545" t="s">
        <v>12709</v>
      </c>
      <c r="J11866" s="545" t="s">
        <v>13402</v>
      </c>
      <c r="K11866" s="545" t="s">
        <v>13413</v>
      </c>
      <c r="L11866" s="545" t="s">
        <v>13413</v>
      </c>
      <c r="M11866" s="548" t="s">
        <v>13758</v>
      </c>
      <c r="N11866" s="545" t="s">
        <v>13413</v>
      </c>
      <c r="O11866" s="545" t="s">
        <v>13413</v>
      </c>
      <c r="P11866" s="549">
        <v>9571</v>
      </c>
      <c r="Q11866" s="549">
        <v>1</v>
      </c>
      <c r="R11866" s="549">
        <v>124</v>
      </c>
      <c r="S11866" s="548">
        <v>2231</v>
      </c>
      <c r="T11866" s="548"/>
      <c r="U11866" s="99"/>
    </row>
    <row r="11867" spans="1:21" ht="19.5" customHeight="1">
      <c r="A11867" s="545">
        <v>106890</v>
      </c>
      <c r="B11867" s="545" t="s">
        <v>5440</v>
      </c>
      <c r="C11867" s="545" t="s">
        <v>221</v>
      </c>
      <c r="D11867" s="546"/>
      <c r="E11867" s="171" t="str">
        <f t="shared" si="185"/>
        <v>1900</v>
      </c>
      <c r="F11867" s="547">
        <v>0</v>
      </c>
      <c r="G11867" s="548">
        <v>0</v>
      </c>
      <c r="H11867" s="547">
        <v>0</v>
      </c>
      <c r="I11867" s="545" t="s">
        <v>12966</v>
      </c>
      <c r="J11867" s="545"/>
      <c r="K11867" s="545" t="s">
        <v>13413</v>
      </c>
      <c r="L11867" s="545" t="s">
        <v>13413</v>
      </c>
      <c r="M11867" s="548" t="s">
        <v>13758</v>
      </c>
      <c r="N11867" s="545" t="s">
        <v>13413</v>
      </c>
      <c r="O11867" s="545" t="s">
        <v>13413</v>
      </c>
      <c r="P11867" s="549">
        <v>9572</v>
      </c>
      <c r="Q11867" s="549">
        <v>1</v>
      </c>
      <c r="R11867" s="549">
        <v>41</v>
      </c>
      <c r="S11867" s="548"/>
      <c r="T11867" s="548"/>
      <c r="U11867" s="99"/>
    </row>
    <row r="11868" spans="1:21" ht="19.5" customHeight="1">
      <c r="A11868" s="545">
        <v>106891</v>
      </c>
      <c r="B11868" s="545" t="s">
        <v>4496</v>
      </c>
      <c r="C11868" s="545" t="s">
        <v>221</v>
      </c>
      <c r="D11868" s="546"/>
      <c r="E11868" s="171" t="str">
        <f t="shared" si="185"/>
        <v>1900</v>
      </c>
      <c r="F11868" s="547">
        <v>0</v>
      </c>
      <c r="G11868" s="548">
        <v>0</v>
      </c>
      <c r="H11868" s="547">
        <v>0</v>
      </c>
      <c r="I11868" s="545" t="s">
        <v>12674</v>
      </c>
      <c r="J11868" s="545"/>
      <c r="K11868" s="545" t="s">
        <v>13413</v>
      </c>
      <c r="L11868" s="545" t="s">
        <v>13413</v>
      </c>
      <c r="M11868" s="548" t="s">
        <v>13758</v>
      </c>
      <c r="N11868" s="545" t="s">
        <v>13413</v>
      </c>
      <c r="O11868" s="545" t="s">
        <v>13413</v>
      </c>
      <c r="P11868" s="549">
        <v>9573</v>
      </c>
      <c r="Q11868" s="549">
        <v>1</v>
      </c>
      <c r="R11868" s="549">
        <v>5</v>
      </c>
      <c r="S11868" s="548"/>
      <c r="T11868" s="548"/>
      <c r="U11868" s="99"/>
    </row>
    <row r="11869" spans="1:21" ht="19.5" customHeight="1">
      <c r="A11869" s="545">
        <v>106892</v>
      </c>
      <c r="B11869" s="545" t="s">
        <v>5041</v>
      </c>
      <c r="C11869" s="545" t="s">
        <v>216</v>
      </c>
      <c r="D11869" s="546"/>
      <c r="E11869" s="171" t="str">
        <f t="shared" si="185"/>
        <v>1900</v>
      </c>
      <c r="F11869" s="547">
        <v>0</v>
      </c>
      <c r="G11869" s="548">
        <v>0</v>
      </c>
      <c r="H11869" s="547">
        <v>0</v>
      </c>
      <c r="I11869" s="545" t="s">
        <v>12642</v>
      </c>
      <c r="J11869" s="545"/>
      <c r="K11869" s="545" t="s">
        <v>13413</v>
      </c>
      <c r="L11869" s="545" t="s">
        <v>13413</v>
      </c>
      <c r="M11869" s="548" t="s">
        <v>13758</v>
      </c>
      <c r="N11869" s="545" t="s">
        <v>13413</v>
      </c>
      <c r="O11869" s="545" t="s">
        <v>13413</v>
      </c>
      <c r="P11869" s="549">
        <v>9574</v>
      </c>
      <c r="Q11869" s="549">
        <v>1</v>
      </c>
      <c r="R11869" s="549">
        <v>135</v>
      </c>
      <c r="S11869" s="548"/>
      <c r="T11869" s="548"/>
      <c r="U11869" s="99"/>
    </row>
    <row r="11870" spans="1:21" ht="19.5" customHeight="1">
      <c r="A11870" s="545">
        <v>106893</v>
      </c>
      <c r="B11870" s="545" t="s">
        <v>4498</v>
      </c>
      <c r="C11870" s="545" t="s">
        <v>221</v>
      </c>
      <c r="D11870" s="546">
        <v>45708</v>
      </c>
      <c r="E11870" s="171" t="str">
        <f t="shared" si="185"/>
        <v>2025</v>
      </c>
      <c r="F11870" s="547">
        <v>175665.36</v>
      </c>
      <c r="G11870" s="548">
        <v>0.19</v>
      </c>
      <c r="H11870" s="547">
        <v>147617.95000000001</v>
      </c>
      <c r="I11870" s="545" t="s">
        <v>12661</v>
      </c>
      <c r="J11870" s="545" t="s">
        <v>13307</v>
      </c>
      <c r="K11870" s="545" t="s">
        <v>20293</v>
      </c>
      <c r="L11870" s="545" t="s">
        <v>13413</v>
      </c>
      <c r="M11870" s="548" t="s">
        <v>13758</v>
      </c>
      <c r="N11870" s="545" t="s">
        <v>13413</v>
      </c>
      <c r="O11870" s="545" t="s">
        <v>13413</v>
      </c>
      <c r="P11870" s="549">
        <v>9575</v>
      </c>
      <c r="Q11870" s="549">
        <v>1</v>
      </c>
      <c r="R11870" s="549">
        <v>89</v>
      </c>
      <c r="S11870" s="548">
        <v>2228</v>
      </c>
      <c r="T11870" s="548"/>
      <c r="U11870" s="99"/>
    </row>
    <row r="11871" spans="1:21" ht="19.5" customHeight="1">
      <c r="A11871" s="545">
        <v>106894</v>
      </c>
      <c r="B11871" s="545" t="s">
        <v>5101</v>
      </c>
      <c r="C11871" s="545" t="s">
        <v>216</v>
      </c>
      <c r="D11871" s="546"/>
      <c r="E11871" s="171" t="str">
        <f t="shared" si="185"/>
        <v>1900</v>
      </c>
      <c r="F11871" s="547">
        <v>0</v>
      </c>
      <c r="G11871" s="548">
        <v>0</v>
      </c>
      <c r="H11871" s="547">
        <v>0</v>
      </c>
      <c r="I11871" s="545" t="s">
        <v>12642</v>
      </c>
      <c r="J11871" s="545"/>
      <c r="K11871" s="545" t="s">
        <v>13413</v>
      </c>
      <c r="L11871" s="545" t="s">
        <v>13413</v>
      </c>
      <c r="M11871" s="548" t="s">
        <v>13758</v>
      </c>
      <c r="N11871" s="545" t="s">
        <v>13413</v>
      </c>
      <c r="O11871" s="545" t="s">
        <v>13413</v>
      </c>
      <c r="P11871" s="549">
        <v>9576</v>
      </c>
      <c r="Q11871" s="549">
        <v>1</v>
      </c>
      <c r="R11871" s="549">
        <v>135</v>
      </c>
      <c r="S11871" s="548"/>
      <c r="T11871" s="548"/>
      <c r="U11871" s="99"/>
    </row>
    <row r="11872" spans="1:21" ht="19.5" customHeight="1">
      <c r="A11872" s="545">
        <v>106895</v>
      </c>
      <c r="B11872" s="545" t="s">
        <v>5126</v>
      </c>
      <c r="C11872" s="545" t="s">
        <v>209</v>
      </c>
      <c r="D11872" s="546"/>
      <c r="E11872" s="171" t="str">
        <f t="shared" si="185"/>
        <v>1900</v>
      </c>
      <c r="F11872" s="547">
        <v>0</v>
      </c>
      <c r="G11872" s="548">
        <v>0</v>
      </c>
      <c r="H11872" s="547">
        <v>0</v>
      </c>
      <c r="I11872" s="545" t="s">
        <v>12676</v>
      </c>
      <c r="J11872" s="545"/>
      <c r="K11872" s="545" t="s">
        <v>13413</v>
      </c>
      <c r="L11872" s="545" t="s">
        <v>13413</v>
      </c>
      <c r="M11872" s="548" t="s">
        <v>13758</v>
      </c>
      <c r="N11872" s="545" t="s">
        <v>13413</v>
      </c>
      <c r="O11872" s="545" t="s">
        <v>13413</v>
      </c>
      <c r="P11872" s="549">
        <v>9577</v>
      </c>
      <c r="Q11872" s="549">
        <v>1</v>
      </c>
      <c r="R11872" s="549">
        <v>14</v>
      </c>
      <c r="S11872" s="548"/>
      <c r="T11872" s="548"/>
      <c r="U11872" s="99"/>
    </row>
    <row r="11873" spans="1:21" ht="19.5" customHeight="1">
      <c r="A11873" s="545">
        <v>106896</v>
      </c>
      <c r="B11873" s="545" t="s">
        <v>5040</v>
      </c>
      <c r="C11873" s="545" t="s">
        <v>216</v>
      </c>
      <c r="D11873" s="546"/>
      <c r="E11873" s="171" t="str">
        <f t="shared" si="185"/>
        <v>1900</v>
      </c>
      <c r="F11873" s="547">
        <v>0</v>
      </c>
      <c r="G11873" s="548">
        <v>0</v>
      </c>
      <c r="H11873" s="547">
        <v>0</v>
      </c>
      <c r="I11873" s="545" t="s">
        <v>12642</v>
      </c>
      <c r="J11873" s="545"/>
      <c r="K11873" s="545" t="s">
        <v>13413</v>
      </c>
      <c r="L11873" s="545" t="s">
        <v>13413</v>
      </c>
      <c r="M11873" s="548" t="s">
        <v>13758</v>
      </c>
      <c r="N11873" s="545" t="s">
        <v>13413</v>
      </c>
      <c r="O11873" s="545" t="s">
        <v>13413</v>
      </c>
      <c r="P11873" s="549">
        <v>9578</v>
      </c>
      <c r="Q11873" s="549">
        <v>1</v>
      </c>
      <c r="R11873" s="549">
        <v>135</v>
      </c>
      <c r="S11873" s="548"/>
      <c r="T11873" s="548"/>
      <c r="U11873" s="99"/>
    </row>
    <row r="11874" spans="1:21" ht="19.5" customHeight="1">
      <c r="A11874" s="545">
        <v>106897</v>
      </c>
      <c r="B11874" s="545" t="s">
        <v>5100</v>
      </c>
      <c r="C11874" s="545" t="s">
        <v>216</v>
      </c>
      <c r="D11874" s="546"/>
      <c r="E11874" s="171" t="str">
        <f t="shared" si="185"/>
        <v>1900</v>
      </c>
      <c r="F11874" s="547">
        <v>0</v>
      </c>
      <c r="G11874" s="548">
        <v>0</v>
      </c>
      <c r="H11874" s="547">
        <v>0</v>
      </c>
      <c r="I11874" s="545" t="s">
        <v>12642</v>
      </c>
      <c r="J11874" s="545"/>
      <c r="K11874" s="545" t="s">
        <v>13413</v>
      </c>
      <c r="L11874" s="545" t="s">
        <v>13413</v>
      </c>
      <c r="M11874" s="548" t="s">
        <v>13758</v>
      </c>
      <c r="N11874" s="545" t="s">
        <v>13413</v>
      </c>
      <c r="O11874" s="545" t="s">
        <v>13413</v>
      </c>
      <c r="P11874" s="549">
        <v>9579</v>
      </c>
      <c r="Q11874" s="549">
        <v>1</v>
      </c>
      <c r="R11874" s="549">
        <v>135</v>
      </c>
      <c r="S11874" s="548"/>
      <c r="T11874" s="548"/>
      <c r="U11874" s="99"/>
    </row>
    <row r="11875" spans="1:21" ht="19.5" customHeight="1">
      <c r="A11875" s="545">
        <v>106898</v>
      </c>
      <c r="B11875" s="545" t="s">
        <v>5162</v>
      </c>
      <c r="C11875" s="545" t="s">
        <v>216</v>
      </c>
      <c r="D11875" s="546"/>
      <c r="E11875" s="171" t="str">
        <f t="shared" si="185"/>
        <v>1900</v>
      </c>
      <c r="F11875" s="547">
        <v>0</v>
      </c>
      <c r="G11875" s="548">
        <v>0</v>
      </c>
      <c r="H11875" s="547">
        <v>0</v>
      </c>
      <c r="I11875" s="545" t="s">
        <v>12642</v>
      </c>
      <c r="J11875" s="545"/>
      <c r="K11875" s="545" t="s">
        <v>13413</v>
      </c>
      <c r="L11875" s="545" t="s">
        <v>13413</v>
      </c>
      <c r="M11875" s="548" t="s">
        <v>13758</v>
      </c>
      <c r="N11875" s="545" t="s">
        <v>13413</v>
      </c>
      <c r="O11875" s="545" t="s">
        <v>13413</v>
      </c>
      <c r="P11875" s="549">
        <v>9580</v>
      </c>
      <c r="Q11875" s="549">
        <v>1</v>
      </c>
      <c r="R11875" s="549">
        <v>135</v>
      </c>
      <c r="S11875" s="548"/>
      <c r="T11875" s="548"/>
      <c r="U11875" s="99"/>
    </row>
    <row r="11876" spans="1:21" ht="19.5" customHeight="1">
      <c r="A11876" s="545">
        <v>106899</v>
      </c>
      <c r="B11876" s="545" t="s">
        <v>5128</v>
      </c>
      <c r="C11876" s="545" t="s">
        <v>209</v>
      </c>
      <c r="D11876" s="546"/>
      <c r="E11876" s="171" t="str">
        <f t="shared" si="185"/>
        <v>1900</v>
      </c>
      <c r="F11876" s="547">
        <v>0</v>
      </c>
      <c r="G11876" s="548">
        <v>0</v>
      </c>
      <c r="H11876" s="547">
        <v>0</v>
      </c>
      <c r="I11876" s="545" t="s">
        <v>12697</v>
      </c>
      <c r="J11876" s="545"/>
      <c r="K11876" s="545" t="s">
        <v>13413</v>
      </c>
      <c r="L11876" s="545" t="s">
        <v>13413</v>
      </c>
      <c r="M11876" s="548" t="s">
        <v>13758</v>
      </c>
      <c r="N11876" s="545" t="s">
        <v>13413</v>
      </c>
      <c r="O11876" s="545" t="s">
        <v>13413</v>
      </c>
      <c r="P11876" s="549">
        <v>9581</v>
      </c>
      <c r="Q11876" s="549">
        <v>1</v>
      </c>
      <c r="R11876" s="549">
        <v>138</v>
      </c>
      <c r="S11876" s="548"/>
      <c r="T11876" s="548"/>
      <c r="U11876" s="99"/>
    </row>
    <row r="11877" spans="1:21" ht="19.5" customHeight="1">
      <c r="A11877" s="545">
        <v>106900</v>
      </c>
      <c r="B11877" s="545" t="s">
        <v>5042</v>
      </c>
      <c r="C11877" s="545" t="s">
        <v>216</v>
      </c>
      <c r="D11877" s="546"/>
      <c r="E11877" s="171" t="str">
        <f t="shared" si="185"/>
        <v>1900</v>
      </c>
      <c r="F11877" s="547">
        <v>0</v>
      </c>
      <c r="G11877" s="548">
        <v>0</v>
      </c>
      <c r="H11877" s="547">
        <v>0</v>
      </c>
      <c r="I11877" s="545" t="s">
        <v>12642</v>
      </c>
      <c r="J11877" s="545"/>
      <c r="K11877" s="545" t="s">
        <v>13413</v>
      </c>
      <c r="L11877" s="545" t="s">
        <v>13413</v>
      </c>
      <c r="M11877" s="548" t="s">
        <v>13758</v>
      </c>
      <c r="N11877" s="545" t="s">
        <v>13413</v>
      </c>
      <c r="O11877" s="545" t="s">
        <v>13413</v>
      </c>
      <c r="P11877" s="549">
        <v>9582</v>
      </c>
      <c r="Q11877" s="549">
        <v>1</v>
      </c>
      <c r="R11877" s="549">
        <v>135</v>
      </c>
      <c r="S11877" s="548"/>
      <c r="T11877" s="548"/>
      <c r="U11877" s="99"/>
    </row>
    <row r="11878" spans="1:21" ht="19.5" customHeight="1">
      <c r="A11878" s="545">
        <v>106901</v>
      </c>
      <c r="B11878" s="545" t="s">
        <v>5102</v>
      </c>
      <c r="C11878" s="545" t="s">
        <v>216</v>
      </c>
      <c r="D11878" s="546">
        <v>46052</v>
      </c>
      <c r="E11878" s="171" t="str">
        <f t="shared" si="185"/>
        <v>2026</v>
      </c>
      <c r="F11878" s="547">
        <v>91789</v>
      </c>
      <c r="G11878" s="548">
        <v>0.19</v>
      </c>
      <c r="H11878" s="547">
        <v>77133.61</v>
      </c>
      <c r="I11878" s="545" t="s">
        <v>12642</v>
      </c>
      <c r="J11878" s="545" t="s">
        <v>13307</v>
      </c>
      <c r="K11878" s="545" t="s">
        <v>13413</v>
      </c>
      <c r="L11878" s="545" t="s">
        <v>13413</v>
      </c>
      <c r="M11878" s="548" t="s">
        <v>13758</v>
      </c>
      <c r="N11878" s="545" t="s">
        <v>13413</v>
      </c>
      <c r="O11878" s="545" t="s">
        <v>13413</v>
      </c>
      <c r="P11878" s="549">
        <v>9583</v>
      </c>
      <c r="Q11878" s="549">
        <v>1</v>
      </c>
      <c r="R11878" s="549">
        <v>135</v>
      </c>
      <c r="S11878" s="548">
        <v>2228</v>
      </c>
      <c r="T11878" s="548"/>
      <c r="U11878" s="99"/>
    </row>
    <row r="11879" spans="1:21" ht="19.5" customHeight="1">
      <c r="A11879" s="545">
        <v>106902</v>
      </c>
      <c r="B11879" s="545" t="s">
        <v>5163</v>
      </c>
      <c r="C11879" s="545" t="s">
        <v>216</v>
      </c>
      <c r="D11879" s="546"/>
      <c r="E11879" s="171" t="str">
        <f t="shared" si="185"/>
        <v>1900</v>
      </c>
      <c r="F11879" s="547">
        <v>0</v>
      </c>
      <c r="G11879" s="548">
        <v>0</v>
      </c>
      <c r="H11879" s="547">
        <v>0</v>
      </c>
      <c r="I11879" s="545" t="s">
        <v>12642</v>
      </c>
      <c r="J11879" s="545"/>
      <c r="K11879" s="545" t="s">
        <v>13413</v>
      </c>
      <c r="L11879" s="545" t="s">
        <v>13413</v>
      </c>
      <c r="M11879" s="548" t="s">
        <v>13758</v>
      </c>
      <c r="N11879" s="545" t="s">
        <v>13413</v>
      </c>
      <c r="O11879" s="545" t="s">
        <v>13413</v>
      </c>
      <c r="P11879" s="549">
        <v>9584</v>
      </c>
      <c r="Q11879" s="549">
        <v>1</v>
      </c>
      <c r="R11879" s="549">
        <v>135</v>
      </c>
      <c r="S11879" s="548"/>
      <c r="T11879" s="548"/>
      <c r="U11879" s="99"/>
    </row>
    <row r="11880" spans="1:21" ht="19.5" customHeight="1">
      <c r="A11880" s="545">
        <v>106903</v>
      </c>
      <c r="B11880" s="545" t="s">
        <v>6127</v>
      </c>
      <c r="C11880" s="545" t="s">
        <v>216</v>
      </c>
      <c r="D11880" s="546">
        <v>45708</v>
      </c>
      <c r="E11880" s="171" t="str">
        <f t="shared" si="185"/>
        <v>2025</v>
      </c>
      <c r="F11880" s="547">
        <v>80284.95</v>
      </c>
      <c r="G11880" s="548">
        <v>0.19</v>
      </c>
      <c r="H11880" s="547">
        <v>67466.350000000006</v>
      </c>
      <c r="I11880" s="545" t="s">
        <v>12701</v>
      </c>
      <c r="J11880" s="545" t="s">
        <v>13307</v>
      </c>
      <c r="K11880" s="545" t="s">
        <v>13413</v>
      </c>
      <c r="L11880" s="545" t="s">
        <v>13413</v>
      </c>
      <c r="M11880" s="548" t="s">
        <v>13758</v>
      </c>
      <c r="N11880" s="545" t="s">
        <v>13413</v>
      </c>
      <c r="O11880" s="545" t="s">
        <v>13413</v>
      </c>
      <c r="P11880" s="549">
        <v>9585</v>
      </c>
      <c r="Q11880" s="549">
        <v>1</v>
      </c>
      <c r="R11880" s="549">
        <v>10</v>
      </c>
      <c r="S11880" s="548">
        <v>2228</v>
      </c>
      <c r="T11880" s="548"/>
      <c r="U11880" s="99"/>
    </row>
    <row r="11881" spans="1:21" ht="19.5" customHeight="1">
      <c r="A11881" s="545">
        <v>106904</v>
      </c>
      <c r="B11881" s="545" t="s">
        <v>5130</v>
      </c>
      <c r="C11881" s="545" t="s">
        <v>209</v>
      </c>
      <c r="D11881" s="546"/>
      <c r="E11881" s="171" t="str">
        <f t="shared" si="185"/>
        <v>1900</v>
      </c>
      <c r="F11881" s="547">
        <v>0</v>
      </c>
      <c r="G11881" s="548">
        <v>0</v>
      </c>
      <c r="H11881" s="547">
        <v>0</v>
      </c>
      <c r="I11881" s="545" t="s">
        <v>12697</v>
      </c>
      <c r="J11881" s="545"/>
      <c r="K11881" s="545" t="s">
        <v>13413</v>
      </c>
      <c r="L11881" s="545" t="s">
        <v>13413</v>
      </c>
      <c r="M11881" s="548" t="s">
        <v>13758</v>
      </c>
      <c r="N11881" s="545" t="s">
        <v>13413</v>
      </c>
      <c r="O11881" s="545" t="s">
        <v>13413</v>
      </c>
      <c r="P11881" s="549">
        <v>9586</v>
      </c>
      <c r="Q11881" s="549">
        <v>1</v>
      </c>
      <c r="R11881" s="549">
        <v>138</v>
      </c>
      <c r="S11881" s="548"/>
      <c r="T11881" s="548"/>
      <c r="U11881" s="99"/>
    </row>
    <row r="11882" spans="1:21" ht="19.5" customHeight="1">
      <c r="A11882" s="545">
        <v>106905</v>
      </c>
      <c r="B11882" s="545" t="s">
        <v>5043</v>
      </c>
      <c r="C11882" s="545" t="s">
        <v>216</v>
      </c>
      <c r="D11882" s="546"/>
      <c r="E11882" s="171" t="str">
        <f t="shared" si="185"/>
        <v>1900</v>
      </c>
      <c r="F11882" s="547">
        <v>0</v>
      </c>
      <c r="G11882" s="548">
        <v>0</v>
      </c>
      <c r="H11882" s="547">
        <v>0</v>
      </c>
      <c r="I11882" s="545" t="s">
        <v>12642</v>
      </c>
      <c r="J11882" s="545"/>
      <c r="K11882" s="545" t="s">
        <v>13413</v>
      </c>
      <c r="L11882" s="545" t="s">
        <v>13413</v>
      </c>
      <c r="M11882" s="548" t="s">
        <v>13758</v>
      </c>
      <c r="N11882" s="545" t="s">
        <v>13413</v>
      </c>
      <c r="O11882" s="545" t="s">
        <v>13413</v>
      </c>
      <c r="P11882" s="549">
        <v>9587</v>
      </c>
      <c r="Q11882" s="549">
        <v>1</v>
      </c>
      <c r="R11882" s="549">
        <v>135</v>
      </c>
      <c r="S11882" s="548"/>
      <c r="T11882" s="548"/>
      <c r="U11882" s="99"/>
    </row>
    <row r="11883" spans="1:21" ht="19.5" customHeight="1">
      <c r="A11883" s="545">
        <v>106906</v>
      </c>
      <c r="B11883" s="545" t="s">
        <v>5103</v>
      </c>
      <c r="C11883" s="545" t="s">
        <v>216</v>
      </c>
      <c r="D11883" s="546">
        <v>46052</v>
      </c>
      <c r="E11883" s="171" t="str">
        <f t="shared" si="185"/>
        <v>2026</v>
      </c>
      <c r="F11883" s="547">
        <v>106376</v>
      </c>
      <c r="G11883" s="548">
        <v>0.19</v>
      </c>
      <c r="H11883" s="547">
        <v>89391.6</v>
      </c>
      <c r="I11883" s="545" t="s">
        <v>12642</v>
      </c>
      <c r="J11883" s="545" t="s">
        <v>13307</v>
      </c>
      <c r="K11883" s="545" t="s">
        <v>13413</v>
      </c>
      <c r="L11883" s="545" t="s">
        <v>13413</v>
      </c>
      <c r="M11883" s="548" t="s">
        <v>13758</v>
      </c>
      <c r="N11883" s="545" t="s">
        <v>13413</v>
      </c>
      <c r="O11883" s="545" t="s">
        <v>13413</v>
      </c>
      <c r="P11883" s="549">
        <v>9588</v>
      </c>
      <c r="Q11883" s="549">
        <v>1</v>
      </c>
      <c r="R11883" s="549">
        <v>135</v>
      </c>
      <c r="S11883" s="548">
        <v>2228</v>
      </c>
      <c r="T11883" s="548"/>
      <c r="U11883" s="99"/>
    </row>
    <row r="11884" spans="1:21" ht="19.5" customHeight="1">
      <c r="A11884" s="545">
        <v>106907</v>
      </c>
      <c r="B11884" s="545" t="s">
        <v>5132</v>
      </c>
      <c r="C11884" s="545" t="s">
        <v>209</v>
      </c>
      <c r="D11884" s="546"/>
      <c r="E11884" s="171" t="str">
        <f t="shared" si="185"/>
        <v>1900</v>
      </c>
      <c r="F11884" s="547">
        <v>0</v>
      </c>
      <c r="G11884" s="548">
        <v>0</v>
      </c>
      <c r="H11884" s="547">
        <v>0</v>
      </c>
      <c r="I11884" s="545" t="s">
        <v>12697</v>
      </c>
      <c r="J11884" s="545"/>
      <c r="K11884" s="545" t="s">
        <v>13413</v>
      </c>
      <c r="L11884" s="545" t="s">
        <v>13413</v>
      </c>
      <c r="M11884" s="548" t="s">
        <v>13758</v>
      </c>
      <c r="N11884" s="545" t="s">
        <v>13413</v>
      </c>
      <c r="O11884" s="545" t="s">
        <v>13413</v>
      </c>
      <c r="P11884" s="549">
        <v>9589</v>
      </c>
      <c r="Q11884" s="549">
        <v>1</v>
      </c>
      <c r="R11884" s="549">
        <v>138</v>
      </c>
      <c r="S11884" s="548"/>
      <c r="T11884" s="548"/>
      <c r="U11884" s="99"/>
    </row>
    <row r="11885" spans="1:21" ht="19.5" customHeight="1">
      <c r="A11885" s="545">
        <v>106909</v>
      </c>
      <c r="B11885" s="545" t="s">
        <v>12314</v>
      </c>
      <c r="C11885" s="545" t="s">
        <v>216</v>
      </c>
      <c r="D11885" s="546"/>
      <c r="E11885" s="171" t="str">
        <f t="shared" si="185"/>
        <v>1900</v>
      </c>
      <c r="F11885" s="547">
        <v>0</v>
      </c>
      <c r="G11885" s="548">
        <v>0</v>
      </c>
      <c r="H11885" s="547">
        <v>0</v>
      </c>
      <c r="I11885" s="545" t="s">
        <v>12735</v>
      </c>
      <c r="J11885" s="545"/>
      <c r="K11885" s="545" t="s">
        <v>13413</v>
      </c>
      <c r="L11885" s="545" t="s">
        <v>13413</v>
      </c>
      <c r="M11885" s="548" t="s">
        <v>13758</v>
      </c>
      <c r="N11885" s="545" t="s">
        <v>13413</v>
      </c>
      <c r="O11885" s="545" t="s">
        <v>13413</v>
      </c>
      <c r="P11885" s="549">
        <v>9590</v>
      </c>
      <c r="Q11885" s="549">
        <v>1</v>
      </c>
      <c r="R11885" s="549">
        <v>51</v>
      </c>
      <c r="S11885" s="548"/>
      <c r="T11885" s="548"/>
      <c r="U11885" s="99"/>
    </row>
    <row r="11886" spans="1:21" ht="19.5" customHeight="1">
      <c r="A11886" s="545">
        <v>106910</v>
      </c>
      <c r="B11886" s="545" t="s">
        <v>5486</v>
      </c>
      <c r="C11886" s="545" t="s">
        <v>216</v>
      </c>
      <c r="D11886" s="546"/>
      <c r="E11886" s="171" t="str">
        <f t="shared" si="185"/>
        <v>1900</v>
      </c>
      <c r="F11886" s="547">
        <v>0</v>
      </c>
      <c r="G11886" s="548">
        <v>0</v>
      </c>
      <c r="H11886" s="547">
        <v>0</v>
      </c>
      <c r="I11886" s="545" t="s">
        <v>12726</v>
      </c>
      <c r="J11886" s="545"/>
      <c r="K11886" s="545" t="s">
        <v>20294</v>
      </c>
      <c r="L11886" s="545" t="s">
        <v>13413</v>
      </c>
      <c r="M11886" s="548" t="s">
        <v>13758</v>
      </c>
      <c r="N11886" s="545" t="s">
        <v>13413</v>
      </c>
      <c r="O11886" s="545" t="s">
        <v>13413</v>
      </c>
      <c r="P11886" s="549">
        <v>9591</v>
      </c>
      <c r="Q11886" s="549">
        <v>1</v>
      </c>
      <c r="R11886" s="549">
        <v>49</v>
      </c>
      <c r="S11886" s="548"/>
      <c r="T11886" s="548"/>
      <c r="U11886" s="99"/>
    </row>
    <row r="11887" spans="1:21" ht="19.5" customHeight="1">
      <c r="A11887" s="545">
        <v>106911</v>
      </c>
      <c r="B11887" s="545" t="s">
        <v>5044</v>
      </c>
      <c r="C11887" s="545" t="s">
        <v>216</v>
      </c>
      <c r="D11887" s="546"/>
      <c r="E11887" s="171" t="str">
        <f t="shared" si="185"/>
        <v>1900</v>
      </c>
      <c r="F11887" s="547">
        <v>0</v>
      </c>
      <c r="G11887" s="548">
        <v>0</v>
      </c>
      <c r="H11887" s="547">
        <v>0</v>
      </c>
      <c r="I11887" s="545" t="s">
        <v>12642</v>
      </c>
      <c r="J11887" s="545"/>
      <c r="K11887" s="545" t="s">
        <v>13413</v>
      </c>
      <c r="L11887" s="545" t="s">
        <v>13413</v>
      </c>
      <c r="M11887" s="548" t="s">
        <v>13758</v>
      </c>
      <c r="N11887" s="545" t="s">
        <v>13413</v>
      </c>
      <c r="O11887" s="545" t="s">
        <v>13413</v>
      </c>
      <c r="P11887" s="549">
        <v>9592</v>
      </c>
      <c r="Q11887" s="549">
        <v>1</v>
      </c>
      <c r="R11887" s="549">
        <v>135</v>
      </c>
      <c r="S11887" s="548"/>
      <c r="T11887" s="548"/>
      <c r="U11887" s="99"/>
    </row>
    <row r="11888" spans="1:21" ht="19.5" customHeight="1">
      <c r="A11888" s="545">
        <v>106912</v>
      </c>
      <c r="B11888" s="545" t="s">
        <v>4717</v>
      </c>
      <c r="C11888" s="545" t="s">
        <v>209</v>
      </c>
      <c r="D11888" s="546">
        <v>43738</v>
      </c>
      <c r="E11888" s="171" t="str">
        <f t="shared" si="185"/>
        <v>2019</v>
      </c>
      <c r="F11888" s="547">
        <v>16892</v>
      </c>
      <c r="G11888" s="548">
        <v>0.19</v>
      </c>
      <c r="H11888" s="547">
        <v>14194.96</v>
      </c>
      <c r="I11888" s="545" t="s">
        <v>12706</v>
      </c>
      <c r="J11888" s="545" t="s">
        <v>13302</v>
      </c>
      <c r="K11888" s="545" t="s">
        <v>20295</v>
      </c>
      <c r="L11888" s="545" t="s">
        <v>13413</v>
      </c>
      <c r="M11888" s="548" t="s">
        <v>13758</v>
      </c>
      <c r="N11888" s="545" t="s">
        <v>13413</v>
      </c>
      <c r="O11888" s="545" t="s">
        <v>13413</v>
      </c>
      <c r="P11888" s="549">
        <v>9593</v>
      </c>
      <c r="Q11888" s="549">
        <v>1</v>
      </c>
      <c r="R11888" s="549">
        <v>128</v>
      </c>
      <c r="S11888" s="548">
        <v>2219</v>
      </c>
      <c r="T11888" s="548"/>
      <c r="U11888" s="99"/>
    </row>
    <row r="11889" spans="1:21" ht="19.5" customHeight="1">
      <c r="A11889" s="545">
        <v>106913</v>
      </c>
      <c r="B11889" s="545" t="s">
        <v>5104</v>
      </c>
      <c r="C11889" s="545" t="s">
        <v>216</v>
      </c>
      <c r="D11889" s="546"/>
      <c r="E11889" s="171" t="str">
        <f t="shared" si="185"/>
        <v>1900</v>
      </c>
      <c r="F11889" s="547">
        <v>0</v>
      </c>
      <c r="G11889" s="548">
        <v>0</v>
      </c>
      <c r="H11889" s="547">
        <v>0</v>
      </c>
      <c r="I11889" s="545" t="s">
        <v>12642</v>
      </c>
      <c r="J11889" s="545"/>
      <c r="K11889" s="545" t="s">
        <v>13413</v>
      </c>
      <c r="L11889" s="545" t="s">
        <v>13413</v>
      </c>
      <c r="M11889" s="548" t="s">
        <v>13758</v>
      </c>
      <c r="N11889" s="545" t="s">
        <v>13413</v>
      </c>
      <c r="O11889" s="545" t="s">
        <v>13413</v>
      </c>
      <c r="P11889" s="549">
        <v>9594</v>
      </c>
      <c r="Q11889" s="549">
        <v>1</v>
      </c>
      <c r="R11889" s="549">
        <v>135</v>
      </c>
      <c r="S11889" s="548"/>
      <c r="T11889" s="548"/>
      <c r="U11889" s="99"/>
    </row>
    <row r="11890" spans="1:21" ht="19.5" customHeight="1">
      <c r="A11890" s="545">
        <v>106914</v>
      </c>
      <c r="B11890" s="545" t="s">
        <v>5164</v>
      </c>
      <c r="C11890" s="545" t="s">
        <v>216</v>
      </c>
      <c r="D11890" s="546"/>
      <c r="E11890" s="171" t="str">
        <f t="shared" si="185"/>
        <v>1900</v>
      </c>
      <c r="F11890" s="547">
        <v>0</v>
      </c>
      <c r="G11890" s="548">
        <v>0</v>
      </c>
      <c r="H11890" s="547">
        <v>0</v>
      </c>
      <c r="I11890" s="545" t="s">
        <v>12642</v>
      </c>
      <c r="J11890" s="545"/>
      <c r="K11890" s="545" t="s">
        <v>13413</v>
      </c>
      <c r="L11890" s="545" t="s">
        <v>13413</v>
      </c>
      <c r="M11890" s="548" t="s">
        <v>13758</v>
      </c>
      <c r="N11890" s="545" t="s">
        <v>13413</v>
      </c>
      <c r="O11890" s="545" t="s">
        <v>13413</v>
      </c>
      <c r="P11890" s="549">
        <v>9595</v>
      </c>
      <c r="Q11890" s="549">
        <v>1</v>
      </c>
      <c r="R11890" s="549">
        <v>135</v>
      </c>
      <c r="S11890" s="548"/>
      <c r="T11890" s="548"/>
      <c r="U11890" s="99"/>
    </row>
    <row r="11891" spans="1:21" ht="19.5" customHeight="1">
      <c r="A11891" s="545">
        <v>106915</v>
      </c>
      <c r="B11891" s="545" t="s">
        <v>4718</v>
      </c>
      <c r="C11891" s="545" t="s">
        <v>209</v>
      </c>
      <c r="D11891" s="546">
        <v>44194</v>
      </c>
      <c r="E11891" s="171" t="str">
        <f t="shared" si="185"/>
        <v>2020</v>
      </c>
      <c r="F11891" s="547">
        <v>9757</v>
      </c>
      <c r="G11891" s="548">
        <v>0.19</v>
      </c>
      <c r="H11891" s="547">
        <v>8199.16</v>
      </c>
      <c r="I11891" s="545" t="s">
        <v>12706</v>
      </c>
      <c r="J11891" s="545" t="s">
        <v>13307</v>
      </c>
      <c r="K11891" s="545" t="s">
        <v>20295</v>
      </c>
      <c r="L11891" s="545" t="s">
        <v>13413</v>
      </c>
      <c r="M11891" s="548" t="s">
        <v>13758</v>
      </c>
      <c r="N11891" s="545" t="s">
        <v>13413</v>
      </c>
      <c r="O11891" s="545" t="s">
        <v>13413</v>
      </c>
      <c r="P11891" s="549">
        <v>9596</v>
      </c>
      <c r="Q11891" s="549">
        <v>1</v>
      </c>
      <c r="R11891" s="549">
        <v>128</v>
      </c>
      <c r="S11891" s="548">
        <v>2228</v>
      </c>
      <c r="T11891" s="548"/>
      <c r="U11891" s="99"/>
    </row>
    <row r="11892" spans="1:21" ht="19.5" customHeight="1">
      <c r="A11892" s="545">
        <v>106916</v>
      </c>
      <c r="B11892" s="545" t="s">
        <v>4724</v>
      </c>
      <c r="C11892" s="545" t="s">
        <v>209</v>
      </c>
      <c r="D11892" s="546"/>
      <c r="E11892" s="171" t="str">
        <f t="shared" si="185"/>
        <v>1900</v>
      </c>
      <c r="F11892" s="547">
        <v>0</v>
      </c>
      <c r="G11892" s="548">
        <v>0</v>
      </c>
      <c r="H11892" s="547">
        <v>0</v>
      </c>
      <c r="I11892" s="545" t="s">
        <v>12706</v>
      </c>
      <c r="J11892" s="545"/>
      <c r="K11892" s="545" t="s">
        <v>20295</v>
      </c>
      <c r="L11892" s="545" t="s">
        <v>13413</v>
      </c>
      <c r="M11892" s="548" t="s">
        <v>13758</v>
      </c>
      <c r="N11892" s="545" t="s">
        <v>13413</v>
      </c>
      <c r="O11892" s="545" t="s">
        <v>13413</v>
      </c>
      <c r="P11892" s="549">
        <v>9597</v>
      </c>
      <c r="Q11892" s="549">
        <v>1</v>
      </c>
      <c r="R11892" s="549">
        <v>128</v>
      </c>
      <c r="S11892" s="548"/>
      <c r="T11892" s="548"/>
      <c r="U11892" s="99"/>
    </row>
    <row r="11893" spans="1:21" ht="19.5" customHeight="1">
      <c r="A11893" s="545">
        <v>106917</v>
      </c>
      <c r="B11893" s="545" t="s">
        <v>4719</v>
      </c>
      <c r="C11893" s="545" t="s">
        <v>209</v>
      </c>
      <c r="D11893" s="546">
        <v>43739</v>
      </c>
      <c r="E11893" s="171" t="str">
        <f t="shared" si="185"/>
        <v>2019</v>
      </c>
      <c r="F11893" s="547">
        <v>22010.240000000002</v>
      </c>
      <c r="G11893" s="548">
        <v>0.19</v>
      </c>
      <c r="H11893" s="547">
        <v>18496</v>
      </c>
      <c r="I11893" s="545" t="s">
        <v>12706</v>
      </c>
      <c r="J11893" s="545" t="s">
        <v>13403</v>
      </c>
      <c r="K11893" s="545" t="s">
        <v>20295</v>
      </c>
      <c r="L11893" s="545" t="s">
        <v>13413</v>
      </c>
      <c r="M11893" s="548" t="s">
        <v>13758</v>
      </c>
      <c r="N11893" s="545" t="s">
        <v>13413</v>
      </c>
      <c r="O11893" s="545" t="s">
        <v>13413</v>
      </c>
      <c r="P11893" s="549">
        <v>9598</v>
      </c>
      <c r="Q11893" s="549">
        <v>1</v>
      </c>
      <c r="R11893" s="549">
        <v>128</v>
      </c>
      <c r="S11893" s="548">
        <v>49</v>
      </c>
      <c r="T11893" s="548"/>
      <c r="U11893" s="99"/>
    </row>
    <row r="11894" spans="1:21" ht="19.5" customHeight="1">
      <c r="A11894" s="545">
        <v>106918</v>
      </c>
      <c r="B11894" s="545" t="s">
        <v>4725</v>
      </c>
      <c r="C11894" s="545" t="s">
        <v>209</v>
      </c>
      <c r="D11894" s="546">
        <v>44194</v>
      </c>
      <c r="E11894" s="171" t="str">
        <f t="shared" si="185"/>
        <v>2020</v>
      </c>
      <c r="F11894" s="547">
        <v>2626</v>
      </c>
      <c r="G11894" s="548">
        <v>0.19</v>
      </c>
      <c r="H11894" s="547">
        <v>2206.7199999999998</v>
      </c>
      <c r="I11894" s="545" t="s">
        <v>12706</v>
      </c>
      <c r="J11894" s="545" t="s">
        <v>13307</v>
      </c>
      <c r="K11894" s="545" t="s">
        <v>20295</v>
      </c>
      <c r="L11894" s="545" t="s">
        <v>13413</v>
      </c>
      <c r="M11894" s="548" t="s">
        <v>13758</v>
      </c>
      <c r="N11894" s="545" t="s">
        <v>13413</v>
      </c>
      <c r="O11894" s="545" t="s">
        <v>13413</v>
      </c>
      <c r="P11894" s="549">
        <v>9599</v>
      </c>
      <c r="Q11894" s="549">
        <v>1</v>
      </c>
      <c r="R11894" s="549">
        <v>128</v>
      </c>
      <c r="S11894" s="548">
        <v>2228</v>
      </c>
      <c r="T11894" s="548"/>
      <c r="U11894" s="99"/>
    </row>
    <row r="11895" spans="1:21" ht="19.5" customHeight="1">
      <c r="A11895" s="545">
        <v>106919</v>
      </c>
      <c r="B11895" s="545" t="s">
        <v>4722</v>
      </c>
      <c r="C11895" s="545" t="s">
        <v>209</v>
      </c>
      <c r="D11895" s="546">
        <v>44194</v>
      </c>
      <c r="E11895" s="171" t="str">
        <f t="shared" si="185"/>
        <v>2020</v>
      </c>
      <c r="F11895" s="547">
        <v>6690</v>
      </c>
      <c r="G11895" s="548">
        <v>0.19</v>
      </c>
      <c r="H11895" s="547">
        <v>5621.85</v>
      </c>
      <c r="I11895" s="545" t="s">
        <v>12706</v>
      </c>
      <c r="J11895" s="545" t="s">
        <v>13307</v>
      </c>
      <c r="K11895" s="545" t="s">
        <v>20295</v>
      </c>
      <c r="L11895" s="545" t="s">
        <v>13413</v>
      </c>
      <c r="M11895" s="548" t="s">
        <v>13758</v>
      </c>
      <c r="N11895" s="545" t="s">
        <v>13413</v>
      </c>
      <c r="O11895" s="545" t="s">
        <v>13413</v>
      </c>
      <c r="P11895" s="549">
        <v>9600</v>
      </c>
      <c r="Q11895" s="549">
        <v>1</v>
      </c>
      <c r="R11895" s="549">
        <v>128</v>
      </c>
      <c r="S11895" s="548">
        <v>2228</v>
      </c>
      <c r="T11895" s="548"/>
      <c r="U11895" s="99"/>
    </row>
    <row r="11896" spans="1:21" ht="19.5" customHeight="1">
      <c r="A11896" s="545">
        <v>106920</v>
      </c>
      <c r="B11896" s="545" t="s">
        <v>4538</v>
      </c>
      <c r="C11896" s="545" t="s">
        <v>4504</v>
      </c>
      <c r="D11896" s="546">
        <v>43572</v>
      </c>
      <c r="E11896" s="171" t="str">
        <f t="shared" si="185"/>
        <v>2019</v>
      </c>
      <c r="F11896" s="547">
        <v>24034</v>
      </c>
      <c r="G11896" s="548">
        <v>0.19</v>
      </c>
      <c r="H11896" s="547">
        <v>20196.64</v>
      </c>
      <c r="I11896" s="545" t="s">
        <v>12668</v>
      </c>
      <c r="J11896" s="545" t="s">
        <v>13402</v>
      </c>
      <c r="K11896" s="545" t="s">
        <v>20296</v>
      </c>
      <c r="L11896" s="545" t="s">
        <v>13413</v>
      </c>
      <c r="M11896" s="548" t="s">
        <v>13868</v>
      </c>
      <c r="N11896" s="545" t="s">
        <v>13413</v>
      </c>
      <c r="O11896" s="545" t="s">
        <v>13413</v>
      </c>
      <c r="P11896" s="549">
        <v>9601</v>
      </c>
      <c r="Q11896" s="549">
        <v>2</v>
      </c>
      <c r="R11896" s="549">
        <v>7</v>
      </c>
      <c r="S11896" s="548">
        <v>2231</v>
      </c>
      <c r="T11896" s="548"/>
      <c r="U11896" s="99"/>
    </row>
    <row r="11897" spans="1:21" ht="19.5" customHeight="1">
      <c r="A11897" s="545">
        <v>106921</v>
      </c>
      <c r="B11897" s="545" t="s">
        <v>9281</v>
      </c>
      <c r="C11897" s="545" t="s">
        <v>216</v>
      </c>
      <c r="D11897" s="546"/>
      <c r="E11897" s="171" t="str">
        <f t="shared" si="185"/>
        <v>1900</v>
      </c>
      <c r="F11897" s="547">
        <v>0</v>
      </c>
      <c r="G11897" s="548">
        <v>0</v>
      </c>
      <c r="H11897" s="547">
        <v>0</v>
      </c>
      <c r="I11897" s="545" t="s">
        <v>12726</v>
      </c>
      <c r="J11897" s="545"/>
      <c r="K11897" s="545" t="s">
        <v>20297</v>
      </c>
      <c r="L11897" s="545" t="s">
        <v>13413</v>
      </c>
      <c r="M11897" s="548" t="s">
        <v>13758</v>
      </c>
      <c r="N11897" s="545" t="s">
        <v>13413</v>
      </c>
      <c r="O11897" s="545" t="s">
        <v>13413</v>
      </c>
      <c r="P11897" s="549">
        <v>9602</v>
      </c>
      <c r="Q11897" s="549">
        <v>1</v>
      </c>
      <c r="R11897" s="549">
        <v>49</v>
      </c>
      <c r="S11897" s="548"/>
      <c r="T11897" s="548"/>
      <c r="U11897" s="99"/>
    </row>
    <row r="11898" spans="1:21" ht="19.5" customHeight="1">
      <c r="A11898" s="545">
        <v>106922</v>
      </c>
      <c r="B11898" s="545" t="s">
        <v>9280</v>
      </c>
      <c r="C11898" s="545" t="s">
        <v>216</v>
      </c>
      <c r="D11898" s="546"/>
      <c r="E11898" s="171" t="str">
        <f t="shared" si="185"/>
        <v>1900</v>
      </c>
      <c r="F11898" s="547">
        <v>0</v>
      </c>
      <c r="G11898" s="548">
        <v>0</v>
      </c>
      <c r="H11898" s="547">
        <v>0</v>
      </c>
      <c r="I11898" s="545" t="s">
        <v>12726</v>
      </c>
      <c r="J11898" s="545"/>
      <c r="K11898" s="545" t="s">
        <v>20298</v>
      </c>
      <c r="L11898" s="545" t="s">
        <v>13413</v>
      </c>
      <c r="M11898" s="548" t="s">
        <v>13758</v>
      </c>
      <c r="N11898" s="545" t="s">
        <v>13413</v>
      </c>
      <c r="O11898" s="545" t="s">
        <v>13413</v>
      </c>
      <c r="P11898" s="549">
        <v>9603</v>
      </c>
      <c r="Q11898" s="549">
        <v>1</v>
      </c>
      <c r="R11898" s="549">
        <v>49</v>
      </c>
      <c r="S11898" s="548"/>
      <c r="T11898" s="548"/>
      <c r="U11898" s="99"/>
    </row>
    <row r="11899" spans="1:21" ht="19.5" customHeight="1">
      <c r="A11899" s="545">
        <v>106923</v>
      </c>
      <c r="B11899" s="545" t="s">
        <v>5072</v>
      </c>
      <c r="C11899" s="545" t="s">
        <v>216</v>
      </c>
      <c r="D11899" s="546"/>
      <c r="E11899" s="171" t="str">
        <f t="shared" si="185"/>
        <v>1900</v>
      </c>
      <c r="F11899" s="547">
        <v>0</v>
      </c>
      <c r="G11899" s="548">
        <v>0</v>
      </c>
      <c r="H11899" s="547">
        <v>0</v>
      </c>
      <c r="I11899" s="545" t="s">
        <v>12673</v>
      </c>
      <c r="J11899" s="545"/>
      <c r="K11899" s="545" t="s">
        <v>13413</v>
      </c>
      <c r="L11899" s="545" t="s">
        <v>13413</v>
      </c>
      <c r="M11899" s="548" t="s">
        <v>13758</v>
      </c>
      <c r="N11899" s="545" t="s">
        <v>13413</v>
      </c>
      <c r="O11899" s="545" t="s">
        <v>13413</v>
      </c>
      <c r="P11899" s="549">
        <v>9604</v>
      </c>
      <c r="Q11899" s="549">
        <v>1</v>
      </c>
      <c r="R11899" s="549">
        <v>136</v>
      </c>
      <c r="S11899" s="548"/>
      <c r="T11899" s="548"/>
      <c r="U11899" s="99"/>
    </row>
    <row r="11900" spans="1:21" ht="19.5" customHeight="1">
      <c r="A11900" s="545">
        <v>106924</v>
      </c>
      <c r="B11900" s="545" t="s">
        <v>9279</v>
      </c>
      <c r="C11900" s="545" t="s">
        <v>216</v>
      </c>
      <c r="D11900" s="546"/>
      <c r="E11900" s="171" t="str">
        <f t="shared" si="185"/>
        <v>1900</v>
      </c>
      <c r="F11900" s="547">
        <v>0</v>
      </c>
      <c r="G11900" s="548">
        <v>0</v>
      </c>
      <c r="H11900" s="547">
        <v>0</v>
      </c>
      <c r="I11900" s="545" t="s">
        <v>12726</v>
      </c>
      <c r="J11900" s="545"/>
      <c r="K11900" s="545" t="s">
        <v>20299</v>
      </c>
      <c r="L11900" s="545" t="s">
        <v>13413</v>
      </c>
      <c r="M11900" s="548" t="s">
        <v>13758</v>
      </c>
      <c r="N11900" s="545" t="s">
        <v>13413</v>
      </c>
      <c r="O11900" s="545" t="s">
        <v>13413</v>
      </c>
      <c r="P11900" s="549">
        <v>9605</v>
      </c>
      <c r="Q11900" s="549">
        <v>1</v>
      </c>
      <c r="R11900" s="549">
        <v>49</v>
      </c>
      <c r="S11900" s="548"/>
      <c r="T11900" s="548"/>
      <c r="U11900" s="99"/>
    </row>
    <row r="11901" spans="1:21" ht="19.5" customHeight="1">
      <c r="A11901" s="545">
        <v>106925</v>
      </c>
      <c r="B11901" s="545" t="s">
        <v>9278</v>
      </c>
      <c r="C11901" s="545" t="s">
        <v>216</v>
      </c>
      <c r="D11901" s="546"/>
      <c r="E11901" s="171" t="str">
        <f t="shared" si="185"/>
        <v>1900</v>
      </c>
      <c r="F11901" s="547">
        <v>0</v>
      </c>
      <c r="G11901" s="548">
        <v>0</v>
      </c>
      <c r="H11901" s="547">
        <v>0</v>
      </c>
      <c r="I11901" s="545" t="s">
        <v>12726</v>
      </c>
      <c r="J11901" s="545"/>
      <c r="K11901" s="545" t="s">
        <v>20300</v>
      </c>
      <c r="L11901" s="545" t="s">
        <v>13413</v>
      </c>
      <c r="M11901" s="548" t="s">
        <v>13758</v>
      </c>
      <c r="N11901" s="545" t="s">
        <v>13413</v>
      </c>
      <c r="O11901" s="545" t="s">
        <v>13413</v>
      </c>
      <c r="P11901" s="549">
        <v>9606</v>
      </c>
      <c r="Q11901" s="549">
        <v>1</v>
      </c>
      <c r="R11901" s="549">
        <v>49</v>
      </c>
      <c r="S11901" s="548"/>
      <c r="T11901" s="548"/>
      <c r="U11901" s="99"/>
    </row>
    <row r="11902" spans="1:21" ht="19.5" customHeight="1">
      <c r="A11902" s="545">
        <v>106926</v>
      </c>
      <c r="B11902" s="545" t="s">
        <v>9277</v>
      </c>
      <c r="C11902" s="545" t="s">
        <v>216</v>
      </c>
      <c r="D11902" s="546"/>
      <c r="E11902" s="171" t="str">
        <f t="shared" si="185"/>
        <v>1900</v>
      </c>
      <c r="F11902" s="547">
        <v>0</v>
      </c>
      <c r="G11902" s="548">
        <v>0</v>
      </c>
      <c r="H11902" s="547">
        <v>0</v>
      </c>
      <c r="I11902" s="545" t="s">
        <v>12726</v>
      </c>
      <c r="J11902" s="545"/>
      <c r="K11902" s="545" t="s">
        <v>20301</v>
      </c>
      <c r="L11902" s="545" t="s">
        <v>13413</v>
      </c>
      <c r="M11902" s="548" t="s">
        <v>13758</v>
      </c>
      <c r="N11902" s="545" t="s">
        <v>13413</v>
      </c>
      <c r="O11902" s="545" t="s">
        <v>13413</v>
      </c>
      <c r="P11902" s="549">
        <v>9607</v>
      </c>
      <c r="Q11902" s="549">
        <v>1</v>
      </c>
      <c r="R11902" s="549">
        <v>49</v>
      </c>
      <c r="S11902" s="548"/>
      <c r="T11902" s="548"/>
      <c r="U11902" s="99"/>
    </row>
    <row r="11903" spans="1:21" ht="19.5" customHeight="1">
      <c r="A11903" s="545">
        <v>106927</v>
      </c>
      <c r="B11903" s="545" t="s">
        <v>9276</v>
      </c>
      <c r="C11903" s="545" t="s">
        <v>216</v>
      </c>
      <c r="D11903" s="546"/>
      <c r="E11903" s="171" t="str">
        <f t="shared" si="185"/>
        <v>1900</v>
      </c>
      <c r="F11903" s="547">
        <v>0</v>
      </c>
      <c r="G11903" s="548">
        <v>0</v>
      </c>
      <c r="H11903" s="547">
        <v>0</v>
      </c>
      <c r="I11903" s="545" t="s">
        <v>12726</v>
      </c>
      <c r="J11903" s="545"/>
      <c r="K11903" s="545" t="s">
        <v>20302</v>
      </c>
      <c r="L11903" s="545" t="s">
        <v>13413</v>
      </c>
      <c r="M11903" s="548" t="s">
        <v>13758</v>
      </c>
      <c r="N11903" s="545" t="s">
        <v>13413</v>
      </c>
      <c r="O11903" s="545" t="s">
        <v>13413</v>
      </c>
      <c r="P11903" s="549">
        <v>9608</v>
      </c>
      <c r="Q11903" s="549">
        <v>1</v>
      </c>
      <c r="R11903" s="549">
        <v>49</v>
      </c>
      <c r="S11903" s="548"/>
      <c r="T11903" s="548"/>
      <c r="U11903" s="99"/>
    </row>
    <row r="11904" spans="1:21" ht="19.5" customHeight="1">
      <c r="A11904" s="545">
        <v>106928</v>
      </c>
      <c r="B11904" s="545" t="s">
        <v>9275</v>
      </c>
      <c r="C11904" s="545" t="s">
        <v>216</v>
      </c>
      <c r="D11904" s="546"/>
      <c r="E11904" s="171" t="str">
        <f t="shared" si="185"/>
        <v>1900</v>
      </c>
      <c r="F11904" s="547">
        <v>0</v>
      </c>
      <c r="G11904" s="548">
        <v>0</v>
      </c>
      <c r="H11904" s="547">
        <v>0</v>
      </c>
      <c r="I11904" s="545" t="s">
        <v>12726</v>
      </c>
      <c r="J11904" s="545"/>
      <c r="K11904" s="545" t="s">
        <v>20303</v>
      </c>
      <c r="L11904" s="545" t="s">
        <v>13413</v>
      </c>
      <c r="M11904" s="548" t="s">
        <v>13758</v>
      </c>
      <c r="N11904" s="545" t="s">
        <v>13413</v>
      </c>
      <c r="O11904" s="545" t="s">
        <v>13413</v>
      </c>
      <c r="P11904" s="549">
        <v>9609</v>
      </c>
      <c r="Q11904" s="549">
        <v>1</v>
      </c>
      <c r="R11904" s="549">
        <v>49</v>
      </c>
      <c r="S11904" s="548"/>
      <c r="T11904" s="548"/>
      <c r="U11904" s="99"/>
    </row>
    <row r="11905" spans="1:21" ht="19.5" customHeight="1">
      <c r="A11905" s="545">
        <v>106929</v>
      </c>
      <c r="B11905" s="545" t="s">
        <v>9274</v>
      </c>
      <c r="C11905" s="545" t="s">
        <v>216</v>
      </c>
      <c r="D11905" s="546"/>
      <c r="E11905" s="171" t="str">
        <f t="shared" si="185"/>
        <v>1900</v>
      </c>
      <c r="F11905" s="547">
        <v>0</v>
      </c>
      <c r="G11905" s="548">
        <v>0</v>
      </c>
      <c r="H11905" s="547">
        <v>0</v>
      </c>
      <c r="I11905" s="545" t="s">
        <v>12676</v>
      </c>
      <c r="J11905" s="545"/>
      <c r="K11905" s="545" t="s">
        <v>20304</v>
      </c>
      <c r="L11905" s="545" t="s">
        <v>13413</v>
      </c>
      <c r="M11905" s="548" t="s">
        <v>13758</v>
      </c>
      <c r="N11905" s="545" t="s">
        <v>13413</v>
      </c>
      <c r="O11905" s="545" t="s">
        <v>13413</v>
      </c>
      <c r="P11905" s="549">
        <v>9610</v>
      </c>
      <c r="Q11905" s="549">
        <v>1</v>
      </c>
      <c r="R11905" s="549">
        <v>14</v>
      </c>
      <c r="S11905" s="548"/>
      <c r="T11905" s="548"/>
      <c r="U11905" s="99"/>
    </row>
    <row r="11906" spans="1:21" ht="19.5" customHeight="1">
      <c r="A11906" s="545">
        <v>106930</v>
      </c>
      <c r="B11906" s="545" t="s">
        <v>9273</v>
      </c>
      <c r="C11906" s="545" t="s">
        <v>216</v>
      </c>
      <c r="D11906" s="546"/>
      <c r="E11906" s="171" t="str">
        <f t="shared" si="185"/>
        <v>1900</v>
      </c>
      <c r="F11906" s="547">
        <v>0</v>
      </c>
      <c r="G11906" s="548">
        <v>0</v>
      </c>
      <c r="H11906" s="547">
        <v>0</v>
      </c>
      <c r="I11906" s="545" t="s">
        <v>12676</v>
      </c>
      <c r="J11906" s="545"/>
      <c r="K11906" s="545" t="s">
        <v>20305</v>
      </c>
      <c r="L11906" s="545" t="s">
        <v>13413</v>
      </c>
      <c r="M11906" s="548" t="s">
        <v>13758</v>
      </c>
      <c r="N11906" s="545" t="s">
        <v>13413</v>
      </c>
      <c r="O11906" s="545" t="s">
        <v>13413</v>
      </c>
      <c r="P11906" s="549">
        <v>9611</v>
      </c>
      <c r="Q11906" s="549">
        <v>1</v>
      </c>
      <c r="R11906" s="549">
        <v>14</v>
      </c>
      <c r="S11906" s="548"/>
      <c r="T11906" s="548"/>
      <c r="U11906" s="99"/>
    </row>
    <row r="11907" spans="1:21" ht="19.5" customHeight="1">
      <c r="A11907" s="545">
        <v>106931</v>
      </c>
      <c r="B11907" s="545" t="s">
        <v>9272</v>
      </c>
      <c r="C11907" s="545" t="s">
        <v>216</v>
      </c>
      <c r="D11907" s="546"/>
      <c r="E11907" s="171" t="str">
        <f t="shared" si="185"/>
        <v>1900</v>
      </c>
      <c r="F11907" s="547">
        <v>0</v>
      </c>
      <c r="G11907" s="548">
        <v>0</v>
      </c>
      <c r="H11907" s="547">
        <v>0</v>
      </c>
      <c r="I11907" s="545" t="s">
        <v>12676</v>
      </c>
      <c r="J11907" s="545"/>
      <c r="K11907" s="545" t="s">
        <v>20306</v>
      </c>
      <c r="L11907" s="545" t="s">
        <v>13413</v>
      </c>
      <c r="M11907" s="548" t="s">
        <v>13758</v>
      </c>
      <c r="N11907" s="545" t="s">
        <v>13413</v>
      </c>
      <c r="O11907" s="545" t="s">
        <v>13413</v>
      </c>
      <c r="P11907" s="549">
        <v>9612</v>
      </c>
      <c r="Q11907" s="549">
        <v>1</v>
      </c>
      <c r="R11907" s="549">
        <v>14</v>
      </c>
      <c r="S11907" s="548"/>
      <c r="T11907" s="548"/>
      <c r="U11907" s="99"/>
    </row>
    <row r="11908" spans="1:21" ht="19.5" customHeight="1">
      <c r="A11908" s="545">
        <v>106932</v>
      </c>
      <c r="B11908" s="545" t="s">
        <v>5119</v>
      </c>
      <c r="C11908" s="545" t="s">
        <v>209</v>
      </c>
      <c r="D11908" s="546">
        <v>44592</v>
      </c>
      <c r="E11908" s="171" t="str">
        <f t="shared" ref="E11908:E11971" si="186">TEXT(D11908,"YYYY")</f>
        <v>2022</v>
      </c>
      <c r="F11908" s="547">
        <v>44626</v>
      </c>
      <c r="G11908" s="548">
        <v>0.19</v>
      </c>
      <c r="H11908" s="547">
        <v>37500.839999999997</v>
      </c>
      <c r="I11908" s="545" t="s">
        <v>12676</v>
      </c>
      <c r="J11908" s="545" t="s">
        <v>13297</v>
      </c>
      <c r="K11908" s="545" t="s">
        <v>13413</v>
      </c>
      <c r="L11908" s="545" t="s">
        <v>13413</v>
      </c>
      <c r="M11908" s="548" t="s">
        <v>13758</v>
      </c>
      <c r="N11908" s="545" t="s">
        <v>13413</v>
      </c>
      <c r="O11908" s="545" t="s">
        <v>13413</v>
      </c>
      <c r="P11908" s="549">
        <v>9613</v>
      </c>
      <c r="Q11908" s="549">
        <v>1</v>
      </c>
      <c r="R11908" s="549">
        <v>14</v>
      </c>
      <c r="S11908" s="548">
        <v>2257</v>
      </c>
      <c r="T11908" s="548"/>
      <c r="U11908" s="99"/>
    </row>
    <row r="11909" spans="1:21" ht="19.5" customHeight="1">
      <c r="A11909" s="545">
        <v>106933</v>
      </c>
      <c r="B11909" s="545" t="s">
        <v>5118</v>
      </c>
      <c r="C11909" s="545" t="s">
        <v>209</v>
      </c>
      <c r="D11909" s="546">
        <v>44592</v>
      </c>
      <c r="E11909" s="171" t="str">
        <f t="shared" si="186"/>
        <v>2022</v>
      </c>
      <c r="F11909" s="547">
        <v>65465.01</v>
      </c>
      <c r="G11909" s="548">
        <v>0.19</v>
      </c>
      <c r="H11909" s="547">
        <v>55012.61</v>
      </c>
      <c r="I11909" s="545" t="s">
        <v>12676</v>
      </c>
      <c r="J11909" s="545" t="s">
        <v>13297</v>
      </c>
      <c r="K11909" s="545" t="s">
        <v>13413</v>
      </c>
      <c r="L11909" s="545" t="s">
        <v>13413</v>
      </c>
      <c r="M11909" s="548" t="s">
        <v>13758</v>
      </c>
      <c r="N11909" s="545" t="s">
        <v>13413</v>
      </c>
      <c r="O11909" s="545" t="s">
        <v>13413</v>
      </c>
      <c r="P11909" s="549">
        <v>9614</v>
      </c>
      <c r="Q11909" s="549">
        <v>1</v>
      </c>
      <c r="R11909" s="549">
        <v>14</v>
      </c>
      <c r="S11909" s="548">
        <v>2257</v>
      </c>
      <c r="T11909" s="548"/>
      <c r="U11909" s="99"/>
    </row>
    <row r="11910" spans="1:21" ht="19.5" customHeight="1">
      <c r="A11910" s="545">
        <v>106934</v>
      </c>
      <c r="B11910" s="545" t="s">
        <v>4723</v>
      </c>
      <c r="C11910" s="545" t="s">
        <v>209</v>
      </c>
      <c r="D11910" s="546">
        <v>43565</v>
      </c>
      <c r="E11910" s="171" t="str">
        <f t="shared" si="186"/>
        <v>2019</v>
      </c>
      <c r="F11910" s="547">
        <v>31801</v>
      </c>
      <c r="G11910" s="548">
        <v>0.19</v>
      </c>
      <c r="H11910" s="547">
        <v>26723.53</v>
      </c>
      <c r="I11910" s="545" t="s">
        <v>12706</v>
      </c>
      <c r="J11910" s="545" t="s">
        <v>13298</v>
      </c>
      <c r="K11910" s="545" t="s">
        <v>20295</v>
      </c>
      <c r="L11910" s="545" t="s">
        <v>13413</v>
      </c>
      <c r="M11910" s="548" t="s">
        <v>13758</v>
      </c>
      <c r="N11910" s="545" t="s">
        <v>13413</v>
      </c>
      <c r="O11910" s="545" t="s">
        <v>13413</v>
      </c>
      <c r="P11910" s="549">
        <v>9615</v>
      </c>
      <c r="Q11910" s="549">
        <v>1</v>
      </c>
      <c r="R11910" s="549">
        <v>128</v>
      </c>
      <c r="S11910" s="548">
        <v>1012</v>
      </c>
      <c r="T11910" s="548"/>
      <c r="U11910" s="99"/>
    </row>
    <row r="11911" spans="1:21" ht="19.5" customHeight="1">
      <c r="A11911" s="545">
        <v>106935</v>
      </c>
      <c r="B11911" s="545" t="s">
        <v>9271</v>
      </c>
      <c r="C11911" s="545" t="s">
        <v>216</v>
      </c>
      <c r="D11911" s="546"/>
      <c r="E11911" s="171" t="str">
        <f t="shared" si="186"/>
        <v>1900</v>
      </c>
      <c r="F11911" s="547">
        <v>0</v>
      </c>
      <c r="G11911" s="548">
        <v>0</v>
      </c>
      <c r="H11911" s="547">
        <v>0</v>
      </c>
      <c r="I11911" s="545" t="s">
        <v>12726</v>
      </c>
      <c r="J11911" s="545"/>
      <c r="K11911" s="545" t="s">
        <v>20307</v>
      </c>
      <c r="L11911" s="545" t="s">
        <v>13413</v>
      </c>
      <c r="M11911" s="548" t="s">
        <v>13758</v>
      </c>
      <c r="N11911" s="545" t="s">
        <v>13413</v>
      </c>
      <c r="O11911" s="545" t="s">
        <v>13413</v>
      </c>
      <c r="P11911" s="549">
        <v>9616</v>
      </c>
      <c r="Q11911" s="549">
        <v>1</v>
      </c>
      <c r="R11911" s="549">
        <v>49</v>
      </c>
      <c r="S11911" s="548"/>
      <c r="T11911" s="548"/>
      <c r="U11911" s="99"/>
    </row>
    <row r="11912" spans="1:21" ht="19.5" customHeight="1">
      <c r="A11912" s="545">
        <v>106936</v>
      </c>
      <c r="B11912" s="545" t="s">
        <v>9270</v>
      </c>
      <c r="C11912" s="545" t="s">
        <v>216</v>
      </c>
      <c r="D11912" s="546"/>
      <c r="E11912" s="171" t="str">
        <f t="shared" si="186"/>
        <v>1900</v>
      </c>
      <c r="F11912" s="547">
        <v>0</v>
      </c>
      <c r="G11912" s="548">
        <v>0</v>
      </c>
      <c r="H11912" s="547">
        <v>0</v>
      </c>
      <c r="I11912" s="545" t="s">
        <v>12726</v>
      </c>
      <c r="J11912" s="545"/>
      <c r="K11912" s="545" t="s">
        <v>20308</v>
      </c>
      <c r="L11912" s="545" t="s">
        <v>13413</v>
      </c>
      <c r="M11912" s="548" t="s">
        <v>13758</v>
      </c>
      <c r="N11912" s="545" t="s">
        <v>13413</v>
      </c>
      <c r="O11912" s="545" t="s">
        <v>13413</v>
      </c>
      <c r="P11912" s="549">
        <v>9617</v>
      </c>
      <c r="Q11912" s="549">
        <v>1</v>
      </c>
      <c r="R11912" s="549">
        <v>49</v>
      </c>
      <c r="S11912" s="548"/>
      <c r="T11912" s="548"/>
      <c r="U11912" s="99"/>
    </row>
    <row r="11913" spans="1:21" ht="19.5" customHeight="1">
      <c r="A11913" s="545">
        <v>106937</v>
      </c>
      <c r="B11913" s="545" t="s">
        <v>9269</v>
      </c>
      <c r="C11913" s="545" t="s">
        <v>216</v>
      </c>
      <c r="D11913" s="546"/>
      <c r="E11913" s="171" t="str">
        <f t="shared" si="186"/>
        <v>1900</v>
      </c>
      <c r="F11913" s="547">
        <v>0</v>
      </c>
      <c r="G11913" s="548">
        <v>0</v>
      </c>
      <c r="H11913" s="547">
        <v>0</v>
      </c>
      <c r="I11913" s="545" t="s">
        <v>12726</v>
      </c>
      <c r="J11913" s="545"/>
      <c r="K11913" s="545" t="s">
        <v>20309</v>
      </c>
      <c r="L11913" s="545" t="s">
        <v>13413</v>
      </c>
      <c r="M11913" s="548" t="s">
        <v>13758</v>
      </c>
      <c r="N11913" s="545" t="s">
        <v>13413</v>
      </c>
      <c r="O11913" s="545" t="s">
        <v>13413</v>
      </c>
      <c r="P11913" s="549">
        <v>9618</v>
      </c>
      <c r="Q11913" s="549">
        <v>1</v>
      </c>
      <c r="R11913" s="549">
        <v>49</v>
      </c>
      <c r="S11913" s="548"/>
      <c r="T11913" s="548"/>
      <c r="U11913" s="99"/>
    </row>
    <row r="11914" spans="1:21" ht="19.5" customHeight="1">
      <c r="A11914" s="545">
        <v>106938</v>
      </c>
      <c r="B11914" s="545" t="s">
        <v>5117</v>
      </c>
      <c r="C11914" s="545" t="s">
        <v>209</v>
      </c>
      <c r="D11914" s="546">
        <v>44592</v>
      </c>
      <c r="E11914" s="171" t="str">
        <f t="shared" si="186"/>
        <v>2022</v>
      </c>
      <c r="F11914" s="547">
        <v>90698</v>
      </c>
      <c r="G11914" s="548">
        <v>0.19</v>
      </c>
      <c r="H11914" s="547">
        <v>76216.81</v>
      </c>
      <c r="I11914" s="545" t="s">
        <v>12676</v>
      </c>
      <c r="J11914" s="545" t="s">
        <v>13297</v>
      </c>
      <c r="K11914" s="545" t="s">
        <v>13413</v>
      </c>
      <c r="L11914" s="545" t="s">
        <v>13413</v>
      </c>
      <c r="M11914" s="548" t="s">
        <v>13758</v>
      </c>
      <c r="N11914" s="545" t="s">
        <v>13413</v>
      </c>
      <c r="O11914" s="545" t="s">
        <v>13413</v>
      </c>
      <c r="P11914" s="549">
        <v>9619</v>
      </c>
      <c r="Q11914" s="549">
        <v>1</v>
      </c>
      <c r="R11914" s="549">
        <v>14</v>
      </c>
      <c r="S11914" s="548">
        <v>2257</v>
      </c>
      <c r="T11914" s="548"/>
      <c r="U11914" s="99"/>
    </row>
    <row r="11915" spans="1:21" ht="19.5" customHeight="1">
      <c r="A11915" s="545">
        <v>106939</v>
      </c>
      <c r="B11915" s="545" t="s">
        <v>5121</v>
      </c>
      <c r="C11915" s="545" t="s">
        <v>209</v>
      </c>
      <c r="D11915" s="546">
        <v>43553</v>
      </c>
      <c r="E11915" s="171" t="str">
        <f t="shared" si="186"/>
        <v>2019</v>
      </c>
      <c r="F11915" s="547">
        <v>70977</v>
      </c>
      <c r="G11915" s="548">
        <v>0.19</v>
      </c>
      <c r="H11915" s="547">
        <v>59644.54</v>
      </c>
      <c r="I11915" s="545" t="s">
        <v>12697</v>
      </c>
      <c r="J11915" s="545" t="s">
        <v>13296</v>
      </c>
      <c r="K11915" s="545" t="s">
        <v>13413</v>
      </c>
      <c r="L11915" s="545" t="s">
        <v>13413</v>
      </c>
      <c r="M11915" s="548" t="s">
        <v>13758</v>
      </c>
      <c r="N11915" s="545" t="s">
        <v>13413</v>
      </c>
      <c r="O11915" s="545" t="s">
        <v>13413</v>
      </c>
      <c r="P11915" s="549">
        <v>9620</v>
      </c>
      <c r="Q11915" s="549">
        <v>1</v>
      </c>
      <c r="R11915" s="549">
        <v>138</v>
      </c>
      <c r="S11915" s="548">
        <v>2218</v>
      </c>
      <c r="T11915" s="548"/>
      <c r="U11915" s="99"/>
    </row>
    <row r="11916" spans="1:21" ht="19.5" customHeight="1">
      <c r="A11916" s="545">
        <v>106940</v>
      </c>
      <c r="B11916" s="545" t="s">
        <v>9268</v>
      </c>
      <c r="C11916" s="545" t="s">
        <v>216</v>
      </c>
      <c r="D11916" s="546"/>
      <c r="E11916" s="171" t="str">
        <f t="shared" si="186"/>
        <v>1900</v>
      </c>
      <c r="F11916" s="547">
        <v>0</v>
      </c>
      <c r="G11916" s="548">
        <v>0</v>
      </c>
      <c r="H11916" s="547">
        <v>0</v>
      </c>
      <c r="I11916" s="545" t="s">
        <v>12726</v>
      </c>
      <c r="J11916" s="545"/>
      <c r="K11916" s="545" t="s">
        <v>20310</v>
      </c>
      <c r="L11916" s="545" t="s">
        <v>13413</v>
      </c>
      <c r="M11916" s="548" t="s">
        <v>13758</v>
      </c>
      <c r="N11916" s="545" t="s">
        <v>13413</v>
      </c>
      <c r="O11916" s="545" t="s">
        <v>13413</v>
      </c>
      <c r="P11916" s="549">
        <v>9621</v>
      </c>
      <c r="Q11916" s="549">
        <v>1</v>
      </c>
      <c r="R11916" s="549">
        <v>49</v>
      </c>
      <c r="S11916" s="548"/>
      <c r="T11916" s="548"/>
      <c r="U11916" s="99"/>
    </row>
    <row r="11917" spans="1:21" ht="19.5" customHeight="1">
      <c r="A11917" s="545">
        <v>106941</v>
      </c>
      <c r="B11917" s="545" t="s">
        <v>9267</v>
      </c>
      <c r="C11917" s="545" t="s">
        <v>216</v>
      </c>
      <c r="D11917" s="546"/>
      <c r="E11917" s="171" t="str">
        <f t="shared" si="186"/>
        <v>1900</v>
      </c>
      <c r="F11917" s="547">
        <v>0</v>
      </c>
      <c r="G11917" s="548">
        <v>0</v>
      </c>
      <c r="H11917" s="547">
        <v>0</v>
      </c>
      <c r="I11917" s="545" t="s">
        <v>12726</v>
      </c>
      <c r="J11917" s="545"/>
      <c r="K11917" s="545" t="s">
        <v>20311</v>
      </c>
      <c r="L11917" s="545" t="s">
        <v>13413</v>
      </c>
      <c r="M11917" s="548" t="s">
        <v>13758</v>
      </c>
      <c r="N11917" s="545" t="s">
        <v>13413</v>
      </c>
      <c r="O11917" s="545" t="s">
        <v>13413</v>
      </c>
      <c r="P11917" s="549">
        <v>9622</v>
      </c>
      <c r="Q11917" s="549">
        <v>1</v>
      </c>
      <c r="R11917" s="549">
        <v>49</v>
      </c>
      <c r="S11917" s="548"/>
      <c r="T11917" s="548"/>
      <c r="U11917" s="99"/>
    </row>
    <row r="11918" spans="1:21" ht="19.5" customHeight="1">
      <c r="A11918" s="545">
        <v>106942</v>
      </c>
      <c r="B11918" s="545" t="s">
        <v>9266</v>
      </c>
      <c r="C11918" s="545" t="s">
        <v>209</v>
      </c>
      <c r="D11918" s="546"/>
      <c r="E11918" s="171" t="str">
        <f t="shared" si="186"/>
        <v>1900</v>
      </c>
      <c r="F11918" s="547">
        <v>0</v>
      </c>
      <c r="G11918" s="548">
        <v>0</v>
      </c>
      <c r="H11918" s="547">
        <v>0</v>
      </c>
      <c r="I11918" s="545" t="s">
        <v>12676</v>
      </c>
      <c r="J11918" s="545"/>
      <c r="K11918" s="545" t="s">
        <v>20312</v>
      </c>
      <c r="L11918" s="545" t="s">
        <v>13413</v>
      </c>
      <c r="M11918" s="548" t="s">
        <v>13758</v>
      </c>
      <c r="N11918" s="545" t="s">
        <v>13413</v>
      </c>
      <c r="O11918" s="545" t="s">
        <v>13413</v>
      </c>
      <c r="P11918" s="549">
        <v>9623</v>
      </c>
      <c r="Q11918" s="549">
        <v>1</v>
      </c>
      <c r="R11918" s="549">
        <v>14</v>
      </c>
      <c r="S11918" s="548"/>
      <c r="T11918" s="548"/>
      <c r="U11918" s="99"/>
    </row>
    <row r="11919" spans="1:21" ht="19.5" customHeight="1">
      <c r="A11919" s="545">
        <v>106943</v>
      </c>
      <c r="B11919" s="545" t="s">
        <v>6054</v>
      </c>
      <c r="C11919" s="545" t="s">
        <v>209</v>
      </c>
      <c r="D11919" s="546">
        <v>44194</v>
      </c>
      <c r="E11919" s="171" t="str">
        <f t="shared" si="186"/>
        <v>2020</v>
      </c>
      <c r="F11919" s="547">
        <v>49645</v>
      </c>
      <c r="G11919" s="548">
        <v>0.19</v>
      </c>
      <c r="H11919" s="547">
        <v>41718.49</v>
      </c>
      <c r="I11919" s="545" t="s">
        <v>12652</v>
      </c>
      <c r="J11919" s="545" t="s">
        <v>13307</v>
      </c>
      <c r="K11919" s="545" t="s">
        <v>13413</v>
      </c>
      <c r="L11919" s="545" t="s">
        <v>13413</v>
      </c>
      <c r="M11919" s="548" t="s">
        <v>13758</v>
      </c>
      <c r="N11919" s="545" t="s">
        <v>13413</v>
      </c>
      <c r="O11919" s="545" t="s">
        <v>13413</v>
      </c>
      <c r="P11919" s="549">
        <v>9624</v>
      </c>
      <c r="Q11919" s="549">
        <v>1</v>
      </c>
      <c r="R11919" s="549">
        <v>134</v>
      </c>
      <c r="S11919" s="548">
        <v>2228</v>
      </c>
      <c r="T11919" s="548"/>
      <c r="U11919" s="99"/>
    </row>
    <row r="11920" spans="1:21" ht="19.5" customHeight="1">
      <c r="A11920" s="545">
        <v>106944</v>
      </c>
      <c r="B11920" s="545" t="s">
        <v>9265</v>
      </c>
      <c r="C11920" s="545" t="s">
        <v>209</v>
      </c>
      <c r="D11920" s="546"/>
      <c r="E11920" s="171" t="str">
        <f t="shared" si="186"/>
        <v>1900</v>
      </c>
      <c r="F11920" s="547">
        <v>0</v>
      </c>
      <c r="G11920" s="548">
        <v>0</v>
      </c>
      <c r="H11920" s="547">
        <v>0</v>
      </c>
      <c r="I11920" s="545" t="s">
        <v>12676</v>
      </c>
      <c r="J11920" s="545"/>
      <c r="K11920" s="545" t="s">
        <v>20313</v>
      </c>
      <c r="L11920" s="545" t="s">
        <v>13413</v>
      </c>
      <c r="M11920" s="548" t="s">
        <v>13758</v>
      </c>
      <c r="N11920" s="545" t="s">
        <v>13413</v>
      </c>
      <c r="O11920" s="545" t="s">
        <v>13413</v>
      </c>
      <c r="P11920" s="549">
        <v>9625</v>
      </c>
      <c r="Q11920" s="549">
        <v>1</v>
      </c>
      <c r="R11920" s="549">
        <v>14</v>
      </c>
      <c r="S11920" s="548"/>
      <c r="T11920" s="548"/>
      <c r="U11920" s="99"/>
    </row>
    <row r="11921" spans="1:21" ht="19.5" customHeight="1">
      <c r="A11921" s="545">
        <v>106945</v>
      </c>
      <c r="B11921" s="545" t="s">
        <v>5209</v>
      </c>
      <c r="C11921" s="545" t="s">
        <v>216</v>
      </c>
      <c r="D11921" s="546"/>
      <c r="E11921" s="171" t="str">
        <f t="shared" si="186"/>
        <v>1900</v>
      </c>
      <c r="F11921" s="547">
        <v>0</v>
      </c>
      <c r="G11921" s="548">
        <v>0</v>
      </c>
      <c r="H11921" s="547">
        <v>0</v>
      </c>
      <c r="I11921" s="545" t="s">
        <v>12717</v>
      </c>
      <c r="J11921" s="545"/>
      <c r="K11921" s="545" t="s">
        <v>20314</v>
      </c>
      <c r="L11921" s="545" t="s">
        <v>13413</v>
      </c>
      <c r="M11921" s="548" t="s">
        <v>13758</v>
      </c>
      <c r="N11921" s="545" t="s">
        <v>13413</v>
      </c>
      <c r="O11921" s="545" t="s">
        <v>13413</v>
      </c>
      <c r="P11921" s="549">
        <v>9626</v>
      </c>
      <c r="Q11921" s="549">
        <v>1</v>
      </c>
      <c r="R11921" s="549">
        <v>19</v>
      </c>
      <c r="S11921" s="548"/>
      <c r="T11921" s="548"/>
      <c r="U11921" s="99"/>
    </row>
    <row r="11922" spans="1:21" ht="19.5" customHeight="1">
      <c r="A11922" s="545">
        <v>106946</v>
      </c>
      <c r="B11922" s="545" t="s">
        <v>9264</v>
      </c>
      <c r="C11922" s="545" t="s">
        <v>216</v>
      </c>
      <c r="D11922" s="546"/>
      <c r="E11922" s="171" t="str">
        <f t="shared" si="186"/>
        <v>1900</v>
      </c>
      <c r="F11922" s="547">
        <v>0</v>
      </c>
      <c r="G11922" s="548">
        <v>0</v>
      </c>
      <c r="H11922" s="547">
        <v>0</v>
      </c>
      <c r="I11922" s="545" t="s">
        <v>12676</v>
      </c>
      <c r="J11922" s="545"/>
      <c r="K11922" s="545" t="s">
        <v>20315</v>
      </c>
      <c r="L11922" s="545" t="s">
        <v>13413</v>
      </c>
      <c r="M11922" s="548" t="s">
        <v>13758</v>
      </c>
      <c r="N11922" s="545" t="s">
        <v>13413</v>
      </c>
      <c r="O11922" s="545" t="s">
        <v>13413</v>
      </c>
      <c r="P11922" s="549">
        <v>9627</v>
      </c>
      <c r="Q11922" s="549">
        <v>1</v>
      </c>
      <c r="R11922" s="549">
        <v>14</v>
      </c>
      <c r="S11922" s="548"/>
      <c r="T11922" s="548"/>
      <c r="U11922" s="99"/>
    </row>
    <row r="11923" spans="1:21" ht="19.5" customHeight="1">
      <c r="A11923" s="545">
        <v>106947</v>
      </c>
      <c r="B11923" s="545" t="s">
        <v>6053</v>
      </c>
      <c r="C11923" s="545" t="s">
        <v>209</v>
      </c>
      <c r="D11923" s="546">
        <v>44194</v>
      </c>
      <c r="E11923" s="171" t="str">
        <f t="shared" si="186"/>
        <v>2020</v>
      </c>
      <c r="F11923" s="547">
        <v>2211</v>
      </c>
      <c r="G11923" s="548">
        <v>0.19</v>
      </c>
      <c r="H11923" s="547">
        <v>1857.98</v>
      </c>
      <c r="I11923" s="545" t="s">
        <v>12706</v>
      </c>
      <c r="J11923" s="545" t="s">
        <v>13307</v>
      </c>
      <c r="K11923" s="545" t="s">
        <v>20295</v>
      </c>
      <c r="L11923" s="545" t="s">
        <v>13413</v>
      </c>
      <c r="M11923" s="548" t="s">
        <v>13758</v>
      </c>
      <c r="N11923" s="545" t="s">
        <v>13413</v>
      </c>
      <c r="O11923" s="545" t="s">
        <v>13413</v>
      </c>
      <c r="P11923" s="549">
        <v>9628</v>
      </c>
      <c r="Q11923" s="549">
        <v>1</v>
      </c>
      <c r="R11923" s="549">
        <v>128</v>
      </c>
      <c r="S11923" s="548">
        <v>2228</v>
      </c>
      <c r="T11923" s="548"/>
      <c r="U11923" s="99"/>
    </row>
    <row r="11924" spans="1:21" ht="19.5" customHeight="1">
      <c r="A11924" s="545">
        <v>106948</v>
      </c>
      <c r="B11924" s="545" t="s">
        <v>9263</v>
      </c>
      <c r="C11924" s="545" t="s">
        <v>209</v>
      </c>
      <c r="D11924" s="546"/>
      <c r="E11924" s="171" t="str">
        <f t="shared" si="186"/>
        <v>1900</v>
      </c>
      <c r="F11924" s="547">
        <v>0</v>
      </c>
      <c r="G11924" s="548">
        <v>0</v>
      </c>
      <c r="H11924" s="547">
        <v>0</v>
      </c>
      <c r="I11924" s="545" t="s">
        <v>12676</v>
      </c>
      <c r="J11924" s="545"/>
      <c r="K11924" s="545" t="s">
        <v>20316</v>
      </c>
      <c r="L11924" s="545" t="s">
        <v>13413</v>
      </c>
      <c r="M11924" s="548" t="s">
        <v>13758</v>
      </c>
      <c r="N11924" s="545" t="s">
        <v>13413</v>
      </c>
      <c r="O11924" s="545" t="s">
        <v>13413</v>
      </c>
      <c r="P11924" s="549">
        <v>9629</v>
      </c>
      <c r="Q11924" s="549">
        <v>1</v>
      </c>
      <c r="R11924" s="549">
        <v>14</v>
      </c>
      <c r="S11924" s="548"/>
      <c r="T11924" s="548"/>
      <c r="U11924" s="99"/>
    </row>
    <row r="11925" spans="1:21" ht="19.5" customHeight="1">
      <c r="A11925" s="545">
        <v>106949</v>
      </c>
      <c r="B11925" s="545" t="s">
        <v>4720</v>
      </c>
      <c r="C11925" s="545" t="s">
        <v>209</v>
      </c>
      <c r="D11925" s="546"/>
      <c r="E11925" s="171" t="str">
        <f t="shared" si="186"/>
        <v>1900</v>
      </c>
      <c r="F11925" s="547">
        <v>0</v>
      </c>
      <c r="G11925" s="548">
        <v>0</v>
      </c>
      <c r="H11925" s="547">
        <v>0</v>
      </c>
      <c r="I11925" s="545" t="s">
        <v>12706</v>
      </c>
      <c r="J11925" s="545"/>
      <c r="K11925" s="545" t="s">
        <v>20295</v>
      </c>
      <c r="L11925" s="545" t="s">
        <v>13413</v>
      </c>
      <c r="M11925" s="548" t="s">
        <v>13758</v>
      </c>
      <c r="N11925" s="545" t="s">
        <v>13413</v>
      </c>
      <c r="O11925" s="545" t="s">
        <v>13413</v>
      </c>
      <c r="P11925" s="549">
        <v>9630</v>
      </c>
      <c r="Q11925" s="549">
        <v>1</v>
      </c>
      <c r="R11925" s="549">
        <v>128</v>
      </c>
      <c r="S11925" s="548"/>
      <c r="T11925" s="548"/>
      <c r="U11925" s="99"/>
    </row>
    <row r="11926" spans="1:21" ht="19.5" customHeight="1">
      <c r="A11926" s="545">
        <v>106950</v>
      </c>
      <c r="B11926" s="545" t="s">
        <v>5211</v>
      </c>
      <c r="C11926" s="545" t="s">
        <v>216</v>
      </c>
      <c r="D11926" s="546"/>
      <c r="E11926" s="171" t="str">
        <f t="shared" si="186"/>
        <v>1900</v>
      </c>
      <c r="F11926" s="547">
        <v>0</v>
      </c>
      <c r="G11926" s="548">
        <v>0</v>
      </c>
      <c r="H11926" s="547">
        <v>0</v>
      </c>
      <c r="I11926" s="545" t="s">
        <v>12717</v>
      </c>
      <c r="J11926" s="545"/>
      <c r="K11926" s="545" t="s">
        <v>20317</v>
      </c>
      <c r="L11926" s="545" t="s">
        <v>13413</v>
      </c>
      <c r="M11926" s="548" t="s">
        <v>13758</v>
      </c>
      <c r="N11926" s="545" t="s">
        <v>13413</v>
      </c>
      <c r="O11926" s="545" t="s">
        <v>13413</v>
      </c>
      <c r="P11926" s="549">
        <v>9631</v>
      </c>
      <c r="Q11926" s="549">
        <v>1</v>
      </c>
      <c r="R11926" s="549">
        <v>19</v>
      </c>
      <c r="S11926" s="548"/>
      <c r="T11926" s="548"/>
      <c r="U11926" s="99"/>
    </row>
    <row r="11927" spans="1:21" ht="19.5" customHeight="1">
      <c r="A11927" s="545">
        <v>106951</v>
      </c>
      <c r="B11927" s="545" t="s">
        <v>5210</v>
      </c>
      <c r="C11927" s="545" t="s">
        <v>216</v>
      </c>
      <c r="D11927" s="546"/>
      <c r="E11927" s="171" t="str">
        <f t="shared" si="186"/>
        <v>1900</v>
      </c>
      <c r="F11927" s="547">
        <v>0</v>
      </c>
      <c r="G11927" s="548">
        <v>0</v>
      </c>
      <c r="H11927" s="547">
        <v>0</v>
      </c>
      <c r="I11927" s="545" t="s">
        <v>12717</v>
      </c>
      <c r="J11927" s="545"/>
      <c r="K11927" s="545" t="s">
        <v>20318</v>
      </c>
      <c r="L11927" s="545" t="s">
        <v>13413</v>
      </c>
      <c r="M11927" s="548" t="s">
        <v>13758</v>
      </c>
      <c r="N11927" s="545" t="s">
        <v>13413</v>
      </c>
      <c r="O11927" s="545" t="s">
        <v>13413</v>
      </c>
      <c r="P11927" s="549">
        <v>9632</v>
      </c>
      <c r="Q11927" s="549">
        <v>1</v>
      </c>
      <c r="R11927" s="549">
        <v>19</v>
      </c>
      <c r="S11927" s="548"/>
      <c r="T11927" s="548"/>
      <c r="U11927" s="99"/>
    </row>
    <row r="11928" spans="1:21" ht="19.5" customHeight="1">
      <c r="A11928" s="545">
        <v>106952</v>
      </c>
      <c r="B11928" s="545" t="s">
        <v>5027</v>
      </c>
      <c r="C11928" s="545" t="s">
        <v>216</v>
      </c>
      <c r="D11928" s="546">
        <v>44589</v>
      </c>
      <c r="E11928" s="171" t="str">
        <f t="shared" si="186"/>
        <v>2022</v>
      </c>
      <c r="F11928" s="547">
        <v>3538</v>
      </c>
      <c r="G11928" s="548">
        <v>0.19</v>
      </c>
      <c r="H11928" s="547">
        <v>2973.11</v>
      </c>
      <c r="I11928" s="545" t="s">
        <v>12642</v>
      </c>
      <c r="J11928" s="545" t="s">
        <v>13297</v>
      </c>
      <c r="K11928" s="545" t="s">
        <v>13413</v>
      </c>
      <c r="L11928" s="545" t="s">
        <v>13413</v>
      </c>
      <c r="M11928" s="548" t="s">
        <v>13758</v>
      </c>
      <c r="N11928" s="545" t="s">
        <v>13413</v>
      </c>
      <c r="O11928" s="545" t="s">
        <v>13413</v>
      </c>
      <c r="P11928" s="549">
        <v>9633</v>
      </c>
      <c r="Q11928" s="549">
        <v>1</v>
      </c>
      <c r="R11928" s="549">
        <v>135</v>
      </c>
      <c r="S11928" s="548">
        <v>2257</v>
      </c>
      <c r="T11928" s="548"/>
      <c r="U11928" s="99"/>
    </row>
    <row r="11929" spans="1:21" ht="19.5" customHeight="1">
      <c r="A11929" s="545">
        <v>106953</v>
      </c>
      <c r="B11929" s="545" t="s">
        <v>9262</v>
      </c>
      <c r="C11929" s="545" t="s">
        <v>4504</v>
      </c>
      <c r="D11929" s="546"/>
      <c r="E11929" s="171" t="str">
        <f t="shared" si="186"/>
        <v>1900</v>
      </c>
      <c r="F11929" s="547">
        <v>0</v>
      </c>
      <c r="G11929" s="548">
        <v>0</v>
      </c>
      <c r="H11929" s="547">
        <v>0</v>
      </c>
      <c r="I11929" s="545" t="s">
        <v>12973</v>
      </c>
      <c r="J11929" s="545"/>
      <c r="K11929" s="545" t="s">
        <v>20319</v>
      </c>
      <c r="L11929" s="545" t="s">
        <v>13413</v>
      </c>
      <c r="M11929" s="548" t="s">
        <v>13868</v>
      </c>
      <c r="N11929" s="545" t="s">
        <v>13413</v>
      </c>
      <c r="O11929" s="545" t="s">
        <v>13413</v>
      </c>
      <c r="P11929" s="549">
        <v>9634</v>
      </c>
      <c r="Q11929" s="549">
        <v>2</v>
      </c>
      <c r="R11929" s="549">
        <v>59</v>
      </c>
      <c r="S11929" s="548"/>
      <c r="T11929" s="548"/>
      <c r="U11929" s="99"/>
    </row>
    <row r="11930" spans="1:21" ht="19.5" customHeight="1">
      <c r="A11930" s="545">
        <v>106954</v>
      </c>
      <c r="B11930" s="545" t="s">
        <v>9261</v>
      </c>
      <c r="C11930" s="545" t="s">
        <v>216</v>
      </c>
      <c r="D11930" s="546"/>
      <c r="E11930" s="171" t="str">
        <f t="shared" si="186"/>
        <v>1900</v>
      </c>
      <c r="F11930" s="547">
        <v>0</v>
      </c>
      <c r="G11930" s="548">
        <v>0</v>
      </c>
      <c r="H11930" s="547">
        <v>0</v>
      </c>
      <c r="I11930" s="545" t="s">
        <v>12717</v>
      </c>
      <c r="J11930" s="545"/>
      <c r="K11930" s="545" t="s">
        <v>20320</v>
      </c>
      <c r="L11930" s="545" t="s">
        <v>13413</v>
      </c>
      <c r="M11930" s="548" t="s">
        <v>13758</v>
      </c>
      <c r="N11930" s="545" t="s">
        <v>13413</v>
      </c>
      <c r="O11930" s="545" t="s">
        <v>13413</v>
      </c>
      <c r="P11930" s="549">
        <v>9635</v>
      </c>
      <c r="Q11930" s="549">
        <v>1</v>
      </c>
      <c r="R11930" s="549">
        <v>19</v>
      </c>
      <c r="S11930" s="548"/>
      <c r="T11930" s="548"/>
      <c r="U11930" s="99"/>
    </row>
    <row r="11931" spans="1:21" ht="19.5" customHeight="1">
      <c r="A11931" s="545">
        <v>106955</v>
      </c>
      <c r="B11931" s="545" t="s">
        <v>9260</v>
      </c>
      <c r="C11931" s="545" t="s">
        <v>216</v>
      </c>
      <c r="D11931" s="546"/>
      <c r="E11931" s="171" t="str">
        <f t="shared" si="186"/>
        <v>1900</v>
      </c>
      <c r="F11931" s="547">
        <v>0</v>
      </c>
      <c r="G11931" s="548">
        <v>0</v>
      </c>
      <c r="H11931" s="547">
        <v>0</v>
      </c>
      <c r="I11931" s="545" t="s">
        <v>12717</v>
      </c>
      <c r="J11931" s="545"/>
      <c r="K11931" s="545" t="s">
        <v>20321</v>
      </c>
      <c r="L11931" s="545" t="s">
        <v>13413</v>
      </c>
      <c r="M11931" s="548" t="s">
        <v>13758</v>
      </c>
      <c r="N11931" s="545" t="s">
        <v>13413</v>
      </c>
      <c r="O11931" s="545" t="s">
        <v>13413</v>
      </c>
      <c r="P11931" s="549">
        <v>9636</v>
      </c>
      <c r="Q11931" s="549">
        <v>1</v>
      </c>
      <c r="R11931" s="549">
        <v>19</v>
      </c>
      <c r="S11931" s="548"/>
      <c r="T11931" s="548"/>
      <c r="U11931" s="99"/>
    </row>
    <row r="11932" spans="1:21" ht="19.5" customHeight="1">
      <c r="A11932" s="545">
        <v>106956</v>
      </c>
      <c r="B11932" s="545" t="s">
        <v>5207</v>
      </c>
      <c r="C11932" s="545" t="s">
        <v>216</v>
      </c>
      <c r="D11932" s="546"/>
      <c r="E11932" s="171" t="str">
        <f t="shared" si="186"/>
        <v>1900</v>
      </c>
      <c r="F11932" s="547">
        <v>0</v>
      </c>
      <c r="G11932" s="548">
        <v>0</v>
      </c>
      <c r="H11932" s="547">
        <v>0</v>
      </c>
      <c r="I11932" s="545" t="s">
        <v>12717</v>
      </c>
      <c r="J11932" s="545"/>
      <c r="K11932" s="545" t="s">
        <v>20322</v>
      </c>
      <c r="L11932" s="545" t="s">
        <v>13413</v>
      </c>
      <c r="M11932" s="548" t="s">
        <v>13758</v>
      </c>
      <c r="N11932" s="545" t="s">
        <v>13413</v>
      </c>
      <c r="O11932" s="545" t="s">
        <v>13413</v>
      </c>
      <c r="P11932" s="549">
        <v>9637</v>
      </c>
      <c r="Q11932" s="549">
        <v>1</v>
      </c>
      <c r="R11932" s="549">
        <v>19</v>
      </c>
      <c r="S11932" s="548"/>
      <c r="T11932" s="548"/>
      <c r="U11932" s="99"/>
    </row>
    <row r="11933" spans="1:21" ht="19.5" customHeight="1">
      <c r="A11933" s="545">
        <v>106957</v>
      </c>
      <c r="B11933" s="545" t="s">
        <v>5208</v>
      </c>
      <c r="C11933" s="545" t="s">
        <v>216</v>
      </c>
      <c r="D11933" s="546"/>
      <c r="E11933" s="171" t="str">
        <f t="shared" si="186"/>
        <v>1900</v>
      </c>
      <c r="F11933" s="547">
        <v>0</v>
      </c>
      <c r="G11933" s="548">
        <v>0</v>
      </c>
      <c r="H11933" s="547">
        <v>0</v>
      </c>
      <c r="I11933" s="545" t="s">
        <v>12717</v>
      </c>
      <c r="J11933" s="545"/>
      <c r="K11933" s="545" t="s">
        <v>20323</v>
      </c>
      <c r="L11933" s="545" t="s">
        <v>13413</v>
      </c>
      <c r="M11933" s="548" t="s">
        <v>13758</v>
      </c>
      <c r="N11933" s="545" t="s">
        <v>13413</v>
      </c>
      <c r="O11933" s="545" t="s">
        <v>13413</v>
      </c>
      <c r="P11933" s="549">
        <v>9638</v>
      </c>
      <c r="Q11933" s="549">
        <v>1</v>
      </c>
      <c r="R11933" s="549">
        <v>19</v>
      </c>
      <c r="S11933" s="548"/>
      <c r="T11933" s="548"/>
      <c r="U11933" s="99"/>
    </row>
    <row r="11934" spans="1:21" ht="19.5" customHeight="1">
      <c r="A11934" s="545">
        <v>106958</v>
      </c>
      <c r="B11934" s="545" t="s">
        <v>9259</v>
      </c>
      <c r="C11934" s="545" t="s">
        <v>216</v>
      </c>
      <c r="D11934" s="546"/>
      <c r="E11934" s="171" t="str">
        <f t="shared" si="186"/>
        <v>1900</v>
      </c>
      <c r="F11934" s="547">
        <v>0</v>
      </c>
      <c r="G11934" s="548">
        <v>0</v>
      </c>
      <c r="H11934" s="547">
        <v>0</v>
      </c>
      <c r="I11934" s="545" t="s">
        <v>12726</v>
      </c>
      <c r="J11934" s="545"/>
      <c r="K11934" s="545" t="s">
        <v>20324</v>
      </c>
      <c r="L11934" s="545" t="s">
        <v>13413</v>
      </c>
      <c r="M11934" s="548" t="s">
        <v>13758</v>
      </c>
      <c r="N11934" s="545" t="s">
        <v>13413</v>
      </c>
      <c r="O11934" s="545" t="s">
        <v>13413</v>
      </c>
      <c r="P11934" s="549">
        <v>9639</v>
      </c>
      <c r="Q11934" s="549">
        <v>1</v>
      </c>
      <c r="R11934" s="549">
        <v>49</v>
      </c>
      <c r="S11934" s="548"/>
      <c r="T11934" s="548"/>
      <c r="U11934" s="99"/>
    </row>
    <row r="11935" spans="1:21" ht="19.5" customHeight="1">
      <c r="A11935" s="545">
        <v>106959</v>
      </c>
      <c r="B11935" s="545" t="s">
        <v>9258</v>
      </c>
      <c r="C11935" s="545" t="s">
        <v>216</v>
      </c>
      <c r="D11935" s="546"/>
      <c r="E11935" s="171" t="str">
        <f t="shared" si="186"/>
        <v>1900</v>
      </c>
      <c r="F11935" s="547">
        <v>0</v>
      </c>
      <c r="G11935" s="548">
        <v>0</v>
      </c>
      <c r="H11935" s="547">
        <v>0</v>
      </c>
      <c r="I11935" s="545" t="s">
        <v>12726</v>
      </c>
      <c r="J11935" s="545"/>
      <c r="K11935" s="545" t="s">
        <v>20325</v>
      </c>
      <c r="L11935" s="545" t="s">
        <v>13413</v>
      </c>
      <c r="M11935" s="548" t="s">
        <v>13758</v>
      </c>
      <c r="N11935" s="545" t="s">
        <v>13413</v>
      </c>
      <c r="O11935" s="545" t="s">
        <v>13413</v>
      </c>
      <c r="P11935" s="549">
        <v>9640</v>
      </c>
      <c r="Q11935" s="549">
        <v>1</v>
      </c>
      <c r="R11935" s="549">
        <v>49</v>
      </c>
      <c r="S11935" s="548"/>
      <c r="T11935" s="548"/>
      <c r="U11935" s="99"/>
    </row>
    <row r="11936" spans="1:21" ht="19.5" customHeight="1">
      <c r="A11936" s="545">
        <v>106960</v>
      </c>
      <c r="B11936" s="545" t="s">
        <v>7257</v>
      </c>
      <c r="C11936" s="545" t="s">
        <v>216</v>
      </c>
      <c r="D11936" s="546">
        <v>43838</v>
      </c>
      <c r="E11936" s="171" t="str">
        <f t="shared" si="186"/>
        <v>2020</v>
      </c>
      <c r="F11936" s="547">
        <v>1497663</v>
      </c>
      <c r="G11936" s="548">
        <v>0.19</v>
      </c>
      <c r="H11936" s="547">
        <v>1258540.3400000001</v>
      </c>
      <c r="I11936" s="545" t="s">
        <v>12726</v>
      </c>
      <c r="J11936" s="545" t="s">
        <v>13402</v>
      </c>
      <c r="K11936" s="545" t="s">
        <v>20326</v>
      </c>
      <c r="L11936" s="545" t="s">
        <v>13413</v>
      </c>
      <c r="M11936" s="548" t="s">
        <v>13758</v>
      </c>
      <c r="N11936" s="545" t="s">
        <v>13413</v>
      </c>
      <c r="O11936" s="545" t="s">
        <v>13413</v>
      </c>
      <c r="P11936" s="549">
        <v>9641</v>
      </c>
      <c r="Q11936" s="549">
        <v>1</v>
      </c>
      <c r="R11936" s="549">
        <v>49</v>
      </c>
      <c r="S11936" s="548">
        <v>2231</v>
      </c>
      <c r="T11936" s="548"/>
      <c r="U11936" s="99"/>
    </row>
    <row r="11937" spans="1:21" ht="19.5" customHeight="1">
      <c r="A11937" s="545">
        <v>106961</v>
      </c>
      <c r="B11937" s="545" t="s">
        <v>9257</v>
      </c>
      <c r="C11937" s="545" t="s">
        <v>216</v>
      </c>
      <c r="D11937" s="546"/>
      <c r="E11937" s="171" t="str">
        <f t="shared" si="186"/>
        <v>1900</v>
      </c>
      <c r="F11937" s="547">
        <v>0</v>
      </c>
      <c r="G11937" s="548">
        <v>0</v>
      </c>
      <c r="H11937" s="547">
        <v>0</v>
      </c>
      <c r="I11937" s="545" t="s">
        <v>12726</v>
      </c>
      <c r="J11937" s="545"/>
      <c r="K11937" s="545" t="s">
        <v>20327</v>
      </c>
      <c r="L11937" s="545" t="s">
        <v>13413</v>
      </c>
      <c r="M11937" s="548" t="s">
        <v>13758</v>
      </c>
      <c r="N11937" s="545" t="s">
        <v>13413</v>
      </c>
      <c r="O11937" s="545" t="s">
        <v>13413</v>
      </c>
      <c r="P11937" s="549">
        <v>9642</v>
      </c>
      <c r="Q11937" s="549">
        <v>1</v>
      </c>
      <c r="R11937" s="549">
        <v>49</v>
      </c>
      <c r="S11937" s="548"/>
      <c r="T11937" s="548"/>
      <c r="U11937" s="99"/>
    </row>
    <row r="11938" spans="1:21" ht="19.5" customHeight="1">
      <c r="A11938" s="545">
        <v>106962</v>
      </c>
      <c r="B11938" s="545" t="s">
        <v>9256</v>
      </c>
      <c r="C11938" s="545" t="s">
        <v>216</v>
      </c>
      <c r="D11938" s="546"/>
      <c r="E11938" s="171" t="str">
        <f t="shared" si="186"/>
        <v>1900</v>
      </c>
      <c r="F11938" s="547">
        <v>0</v>
      </c>
      <c r="G11938" s="548">
        <v>0</v>
      </c>
      <c r="H11938" s="547">
        <v>0</v>
      </c>
      <c r="I11938" s="545" t="s">
        <v>12726</v>
      </c>
      <c r="J11938" s="545"/>
      <c r="K11938" s="545" t="s">
        <v>20328</v>
      </c>
      <c r="L11938" s="545" t="s">
        <v>13413</v>
      </c>
      <c r="M11938" s="548" t="s">
        <v>13758</v>
      </c>
      <c r="N11938" s="545" t="s">
        <v>13413</v>
      </c>
      <c r="O11938" s="545" t="s">
        <v>13413</v>
      </c>
      <c r="P11938" s="549">
        <v>9643</v>
      </c>
      <c r="Q11938" s="549">
        <v>1</v>
      </c>
      <c r="R11938" s="549">
        <v>49</v>
      </c>
      <c r="S11938" s="548"/>
      <c r="T11938" s="548"/>
      <c r="U11938" s="99"/>
    </row>
    <row r="11939" spans="1:21" ht="19.5" customHeight="1">
      <c r="A11939" s="545">
        <v>106963</v>
      </c>
      <c r="B11939" s="545" t="s">
        <v>9255</v>
      </c>
      <c r="C11939" s="545" t="s">
        <v>216</v>
      </c>
      <c r="D11939" s="546"/>
      <c r="E11939" s="171" t="str">
        <f t="shared" si="186"/>
        <v>1900</v>
      </c>
      <c r="F11939" s="547">
        <v>0</v>
      </c>
      <c r="G11939" s="548">
        <v>0</v>
      </c>
      <c r="H11939" s="547">
        <v>0</v>
      </c>
      <c r="I11939" s="545" t="s">
        <v>12726</v>
      </c>
      <c r="J11939" s="545"/>
      <c r="K11939" s="545" t="s">
        <v>20329</v>
      </c>
      <c r="L11939" s="545" t="s">
        <v>13413</v>
      </c>
      <c r="M11939" s="548" t="s">
        <v>13758</v>
      </c>
      <c r="N11939" s="545" t="s">
        <v>13413</v>
      </c>
      <c r="O11939" s="545" t="s">
        <v>13413</v>
      </c>
      <c r="P11939" s="549">
        <v>9644</v>
      </c>
      <c r="Q11939" s="549">
        <v>1</v>
      </c>
      <c r="R11939" s="549">
        <v>49</v>
      </c>
      <c r="S11939" s="548"/>
      <c r="T11939" s="548"/>
      <c r="U11939" s="99"/>
    </row>
    <row r="11940" spans="1:21" ht="19.5" customHeight="1">
      <c r="A11940" s="545">
        <v>106964</v>
      </c>
      <c r="B11940" s="545" t="s">
        <v>9254</v>
      </c>
      <c r="C11940" s="545" t="s">
        <v>216</v>
      </c>
      <c r="D11940" s="546"/>
      <c r="E11940" s="171" t="str">
        <f t="shared" si="186"/>
        <v>1900</v>
      </c>
      <c r="F11940" s="547">
        <v>0</v>
      </c>
      <c r="G11940" s="548">
        <v>0</v>
      </c>
      <c r="H11940" s="547">
        <v>0</v>
      </c>
      <c r="I11940" s="545" t="s">
        <v>12726</v>
      </c>
      <c r="J11940" s="545"/>
      <c r="K11940" s="545" t="s">
        <v>20330</v>
      </c>
      <c r="L11940" s="545" t="s">
        <v>13413</v>
      </c>
      <c r="M11940" s="548" t="s">
        <v>13758</v>
      </c>
      <c r="N11940" s="545" t="s">
        <v>13413</v>
      </c>
      <c r="O11940" s="545" t="s">
        <v>13413</v>
      </c>
      <c r="P11940" s="549">
        <v>9645</v>
      </c>
      <c r="Q11940" s="549">
        <v>1</v>
      </c>
      <c r="R11940" s="549">
        <v>49</v>
      </c>
      <c r="S11940" s="548"/>
      <c r="T11940" s="548"/>
      <c r="U11940" s="99"/>
    </row>
    <row r="11941" spans="1:21" ht="19.5" customHeight="1">
      <c r="A11941" s="545">
        <v>106965</v>
      </c>
      <c r="B11941" s="545" t="s">
        <v>9253</v>
      </c>
      <c r="C11941" s="545" t="s">
        <v>216</v>
      </c>
      <c r="D11941" s="546"/>
      <c r="E11941" s="171" t="str">
        <f t="shared" si="186"/>
        <v>1900</v>
      </c>
      <c r="F11941" s="547">
        <v>0</v>
      </c>
      <c r="G11941" s="548">
        <v>0</v>
      </c>
      <c r="H11941" s="547">
        <v>0</v>
      </c>
      <c r="I11941" s="545" t="s">
        <v>12726</v>
      </c>
      <c r="J11941" s="545"/>
      <c r="K11941" s="545" t="s">
        <v>20331</v>
      </c>
      <c r="L11941" s="545" t="s">
        <v>13413</v>
      </c>
      <c r="M11941" s="548" t="s">
        <v>13758</v>
      </c>
      <c r="N11941" s="545" t="s">
        <v>13413</v>
      </c>
      <c r="O11941" s="545" t="s">
        <v>13413</v>
      </c>
      <c r="P11941" s="549">
        <v>9646</v>
      </c>
      <c r="Q11941" s="549">
        <v>1</v>
      </c>
      <c r="R11941" s="549">
        <v>49</v>
      </c>
      <c r="S11941" s="548"/>
      <c r="T11941" s="548"/>
      <c r="U11941" s="99"/>
    </row>
    <row r="11942" spans="1:21" ht="19.5" customHeight="1">
      <c r="A11942" s="545">
        <v>106966</v>
      </c>
      <c r="B11942" s="545" t="s">
        <v>9252</v>
      </c>
      <c r="C11942" s="545" t="s">
        <v>216</v>
      </c>
      <c r="D11942" s="546"/>
      <c r="E11942" s="171" t="str">
        <f t="shared" si="186"/>
        <v>1900</v>
      </c>
      <c r="F11942" s="547">
        <v>0</v>
      </c>
      <c r="G11942" s="548">
        <v>0</v>
      </c>
      <c r="H11942" s="547">
        <v>0</v>
      </c>
      <c r="I11942" s="545" t="s">
        <v>12726</v>
      </c>
      <c r="J11942" s="545"/>
      <c r="K11942" s="545" t="s">
        <v>20332</v>
      </c>
      <c r="L11942" s="545" t="s">
        <v>13413</v>
      </c>
      <c r="M11942" s="548" t="s">
        <v>13758</v>
      </c>
      <c r="N11942" s="545" t="s">
        <v>13413</v>
      </c>
      <c r="O11942" s="545" t="s">
        <v>13413</v>
      </c>
      <c r="P11942" s="549">
        <v>9647</v>
      </c>
      <c r="Q11942" s="549">
        <v>1</v>
      </c>
      <c r="R11942" s="549">
        <v>49</v>
      </c>
      <c r="S11942" s="548"/>
      <c r="T11942" s="548"/>
      <c r="U11942" s="99"/>
    </row>
    <row r="11943" spans="1:21" ht="19.5" customHeight="1">
      <c r="A11943" s="545">
        <v>106967</v>
      </c>
      <c r="B11943" s="545" t="s">
        <v>9251</v>
      </c>
      <c r="C11943" s="545" t="s">
        <v>216</v>
      </c>
      <c r="D11943" s="546"/>
      <c r="E11943" s="171" t="str">
        <f t="shared" si="186"/>
        <v>1900</v>
      </c>
      <c r="F11943" s="547">
        <v>0</v>
      </c>
      <c r="G11943" s="548">
        <v>0</v>
      </c>
      <c r="H11943" s="547">
        <v>0</v>
      </c>
      <c r="I11943" s="545" t="s">
        <v>12726</v>
      </c>
      <c r="J11943" s="545"/>
      <c r="K11943" s="545" t="s">
        <v>20333</v>
      </c>
      <c r="L11943" s="545" t="s">
        <v>13413</v>
      </c>
      <c r="M11943" s="548" t="s">
        <v>13758</v>
      </c>
      <c r="N11943" s="545" t="s">
        <v>13413</v>
      </c>
      <c r="O11943" s="545" t="s">
        <v>13413</v>
      </c>
      <c r="P11943" s="549">
        <v>9648</v>
      </c>
      <c r="Q11943" s="549">
        <v>1</v>
      </c>
      <c r="R11943" s="549">
        <v>49</v>
      </c>
      <c r="S11943" s="548"/>
      <c r="T11943" s="548"/>
      <c r="U11943" s="99"/>
    </row>
    <row r="11944" spans="1:21" ht="19.5" customHeight="1">
      <c r="A11944" s="545">
        <v>106968</v>
      </c>
      <c r="B11944" s="545" t="s">
        <v>9250</v>
      </c>
      <c r="C11944" s="545" t="s">
        <v>216</v>
      </c>
      <c r="D11944" s="546"/>
      <c r="E11944" s="171" t="str">
        <f t="shared" si="186"/>
        <v>1900</v>
      </c>
      <c r="F11944" s="547">
        <v>0</v>
      </c>
      <c r="G11944" s="548">
        <v>0</v>
      </c>
      <c r="H11944" s="547">
        <v>0</v>
      </c>
      <c r="I11944" s="545" t="s">
        <v>12726</v>
      </c>
      <c r="J11944" s="545"/>
      <c r="K11944" s="545" t="s">
        <v>20334</v>
      </c>
      <c r="L11944" s="545" t="s">
        <v>13413</v>
      </c>
      <c r="M11944" s="548" t="s">
        <v>13758</v>
      </c>
      <c r="N11944" s="545" t="s">
        <v>13413</v>
      </c>
      <c r="O11944" s="545" t="s">
        <v>13413</v>
      </c>
      <c r="P11944" s="549">
        <v>9649</v>
      </c>
      <c r="Q11944" s="549">
        <v>1</v>
      </c>
      <c r="R11944" s="549">
        <v>49</v>
      </c>
      <c r="S11944" s="548"/>
      <c r="T11944" s="548"/>
      <c r="U11944" s="99"/>
    </row>
    <row r="11945" spans="1:21" ht="19.5" customHeight="1">
      <c r="A11945" s="545">
        <v>106969</v>
      </c>
      <c r="B11945" s="545" t="s">
        <v>5070</v>
      </c>
      <c r="C11945" s="545" t="s">
        <v>216</v>
      </c>
      <c r="D11945" s="546"/>
      <c r="E11945" s="171" t="str">
        <f t="shared" si="186"/>
        <v>1900</v>
      </c>
      <c r="F11945" s="547">
        <v>0</v>
      </c>
      <c r="G11945" s="548">
        <v>0</v>
      </c>
      <c r="H11945" s="547">
        <v>0</v>
      </c>
      <c r="I11945" s="545" t="s">
        <v>12676</v>
      </c>
      <c r="J11945" s="545"/>
      <c r="K11945" s="545" t="s">
        <v>13413</v>
      </c>
      <c r="L11945" s="545" t="s">
        <v>13413</v>
      </c>
      <c r="M11945" s="548" t="s">
        <v>13758</v>
      </c>
      <c r="N11945" s="545" t="s">
        <v>13413</v>
      </c>
      <c r="O11945" s="545" t="s">
        <v>13413</v>
      </c>
      <c r="P11945" s="549">
        <v>9650</v>
      </c>
      <c r="Q11945" s="549">
        <v>1</v>
      </c>
      <c r="R11945" s="549">
        <v>14</v>
      </c>
      <c r="S11945" s="548"/>
      <c r="T11945" s="548"/>
      <c r="U11945" s="99"/>
    </row>
    <row r="11946" spans="1:21" ht="19.5" customHeight="1">
      <c r="A11946" s="545">
        <v>106970</v>
      </c>
      <c r="B11946" s="545" t="s">
        <v>8012</v>
      </c>
      <c r="C11946" s="545" t="s">
        <v>216</v>
      </c>
      <c r="D11946" s="546">
        <v>43553</v>
      </c>
      <c r="E11946" s="171" t="str">
        <f t="shared" si="186"/>
        <v>2019</v>
      </c>
      <c r="F11946" s="547">
        <v>4760000</v>
      </c>
      <c r="G11946" s="548">
        <v>0.19</v>
      </c>
      <c r="H11946" s="547">
        <v>4000000</v>
      </c>
      <c r="I11946" s="545" t="s">
        <v>12726</v>
      </c>
      <c r="J11946" s="545" t="s">
        <v>13301</v>
      </c>
      <c r="K11946" s="545" t="s">
        <v>20335</v>
      </c>
      <c r="L11946" s="545" t="s">
        <v>13413</v>
      </c>
      <c r="M11946" s="548" t="s">
        <v>13758</v>
      </c>
      <c r="N11946" s="545" t="s">
        <v>13413</v>
      </c>
      <c r="O11946" s="545" t="s">
        <v>13413</v>
      </c>
      <c r="P11946" s="549">
        <v>9651</v>
      </c>
      <c r="Q11946" s="549">
        <v>1</v>
      </c>
      <c r="R11946" s="549">
        <v>49</v>
      </c>
      <c r="S11946" s="548">
        <v>2221</v>
      </c>
      <c r="T11946" s="548"/>
      <c r="U11946" s="99"/>
    </row>
    <row r="11947" spans="1:21" ht="19.5" customHeight="1">
      <c r="A11947" s="545">
        <v>106971</v>
      </c>
      <c r="B11947" s="545" t="s">
        <v>9249</v>
      </c>
      <c r="C11947" s="545" t="s">
        <v>216</v>
      </c>
      <c r="D11947" s="546"/>
      <c r="E11947" s="171" t="str">
        <f t="shared" si="186"/>
        <v>1900</v>
      </c>
      <c r="F11947" s="547">
        <v>0</v>
      </c>
      <c r="G11947" s="548">
        <v>0</v>
      </c>
      <c r="H11947" s="547">
        <v>0</v>
      </c>
      <c r="I11947" s="545" t="s">
        <v>12726</v>
      </c>
      <c r="J11947" s="545"/>
      <c r="K11947" s="545" t="s">
        <v>20336</v>
      </c>
      <c r="L11947" s="545" t="s">
        <v>13413</v>
      </c>
      <c r="M11947" s="548" t="s">
        <v>13758</v>
      </c>
      <c r="N11947" s="545" t="s">
        <v>13413</v>
      </c>
      <c r="O11947" s="545" t="s">
        <v>13413</v>
      </c>
      <c r="P11947" s="549">
        <v>9652</v>
      </c>
      <c r="Q11947" s="549">
        <v>1</v>
      </c>
      <c r="R11947" s="549">
        <v>49</v>
      </c>
      <c r="S11947" s="548"/>
      <c r="T11947" s="548"/>
      <c r="U11947" s="99"/>
    </row>
    <row r="11948" spans="1:21" ht="19.5" customHeight="1">
      <c r="A11948" s="545">
        <v>106972</v>
      </c>
      <c r="B11948" s="545" t="s">
        <v>5123</v>
      </c>
      <c r="C11948" s="545" t="s">
        <v>209</v>
      </c>
      <c r="D11948" s="546"/>
      <c r="E11948" s="171" t="str">
        <f t="shared" si="186"/>
        <v>1900</v>
      </c>
      <c r="F11948" s="547">
        <v>0</v>
      </c>
      <c r="G11948" s="548">
        <v>0</v>
      </c>
      <c r="H11948" s="547">
        <v>0</v>
      </c>
      <c r="I11948" s="545" t="s">
        <v>12697</v>
      </c>
      <c r="J11948" s="545"/>
      <c r="K11948" s="545" t="s">
        <v>13413</v>
      </c>
      <c r="L11948" s="545" t="s">
        <v>13413</v>
      </c>
      <c r="M11948" s="548" t="s">
        <v>13758</v>
      </c>
      <c r="N11948" s="545" t="s">
        <v>13413</v>
      </c>
      <c r="O11948" s="545" t="s">
        <v>13413</v>
      </c>
      <c r="P11948" s="549">
        <v>9653</v>
      </c>
      <c r="Q11948" s="549">
        <v>1</v>
      </c>
      <c r="R11948" s="549">
        <v>138</v>
      </c>
      <c r="S11948" s="548"/>
      <c r="T11948" s="548"/>
      <c r="U11948" s="99"/>
    </row>
    <row r="11949" spans="1:21" ht="19.5" customHeight="1">
      <c r="A11949" s="545">
        <v>106973</v>
      </c>
      <c r="B11949" s="545" t="s">
        <v>9248</v>
      </c>
      <c r="C11949" s="545" t="s">
        <v>216</v>
      </c>
      <c r="D11949" s="546"/>
      <c r="E11949" s="171" t="str">
        <f t="shared" si="186"/>
        <v>1900</v>
      </c>
      <c r="F11949" s="547">
        <v>0</v>
      </c>
      <c r="G11949" s="548">
        <v>0</v>
      </c>
      <c r="H11949" s="547">
        <v>0</v>
      </c>
      <c r="I11949" s="545" t="s">
        <v>12676</v>
      </c>
      <c r="J11949" s="545"/>
      <c r="K11949" s="545" t="s">
        <v>13413</v>
      </c>
      <c r="L11949" s="545" t="s">
        <v>13413</v>
      </c>
      <c r="M11949" s="548" t="s">
        <v>13758</v>
      </c>
      <c r="N11949" s="545" t="s">
        <v>13413</v>
      </c>
      <c r="O11949" s="545" t="s">
        <v>13413</v>
      </c>
      <c r="P11949" s="549">
        <v>9654</v>
      </c>
      <c r="Q11949" s="549">
        <v>1</v>
      </c>
      <c r="R11949" s="549">
        <v>14</v>
      </c>
      <c r="S11949" s="548"/>
      <c r="T11949" s="548"/>
      <c r="U11949" s="99"/>
    </row>
    <row r="11950" spans="1:21" ht="19.5" customHeight="1">
      <c r="A11950" s="545">
        <v>106974</v>
      </c>
      <c r="B11950" s="545" t="s">
        <v>5487</v>
      </c>
      <c r="C11950" s="545" t="s">
        <v>216</v>
      </c>
      <c r="D11950" s="546">
        <v>46052</v>
      </c>
      <c r="E11950" s="171" t="str">
        <f t="shared" si="186"/>
        <v>2026</v>
      </c>
      <c r="F11950" s="547">
        <v>2624872</v>
      </c>
      <c r="G11950" s="548">
        <v>0.19</v>
      </c>
      <c r="H11950" s="547">
        <v>2205774.79</v>
      </c>
      <c r="I11950" s="545" t="s">
        <v>12726</v>
      </c>
      <c r="J11950" s="545" t="s">
        <v>13307</v>
      </c>
      <c r="K11950" s="545" t="s">
        <v>20337</v>
      </c>
      <c r="L11950" s="545" t="s">
        <v>13413</v>
      </c>
      <c r="M11950" s="548" t="s">
        <v>13758</v>
      </c>
      <c r="N11950" s="545" t="s">
        <v>13413</v>
      </c>
      <c r="O11950" s="545" t="s">
        <v>13413</v>
      </c>
      <c r="P11950" s="549">
        <v>9655</v>
      </c>
      <c r="Q11950" s="549">
        <v>1</v>
      </c>
      <c r="R11950" s="549">
        <v>49</v>
      </c>
      <c r="S11950" s="548">
        <v>2228</v>
      </c>
      <c r="T11950" s="548"/>
      <c r="U11950" s="99"/>
    </row>
    <row r="11951" spans="1:21" ht="19.5" customHeight="1">
      <c r="A11951" s="545">
        <v>106975</v>
      </c>
      <c r="B11951" s="545" t="s">
        <v>5488</v>
      </c>
      <c r="C11951" s="545" t="s">
        <v>216</v>
      </c>
      <c r="D11951" s="546"/>
      <c r="E11951" s="171" t="str">
        <f t="shared" si="186"/>
        <v>1900</v>
      </c>
      <c r="F11951" s="547">
        <v>0</v>
      </c>
      <c r="G11951" s="548">
        <v>0</v>
      </c>
      <c r="H11951" s="547">
        <v>0</v>
      </c>
      <c r="I11951" s="545" t="s">
        <v>12726</v>
      </c>
      <c r="J11951" s="545"/>
      <c r="K11951" s="545" t="s">
        <v>20338</v>
      </c>
      <c r="L11951" s="545" t="s">
        <v>13413</v>
      </c>
      <c r="M11951" s="548" t="s">
        <v>13758</v>
      </c>
      <c r="N11951" s="545" t="s">
        <v>13413</v>
      </c>
      <c r="O11951" s="545" t="s">
        <v>13413</v>
      </c>
      <c r="P11951" s="549">
        <v>9656</v>
      </c>
      <c r="Q11951" s="549">
        <v>1</v>
      </c>
      <c r="R11951" s="549">
        <v>49</v>
      </c>
      <c r="S11951" s="548"/>
      <c r="T11951" s="548"/>
      <c r="U11951" s="99"/>
    </row>
    <row r="11952" spans="1:21" ht="19.5" customHeight="1">
      <c r="A11952" s="545">
        <v>106976</v>
      </c>
      <c r="B11952" s="545" t="s">
        <v>5037</v>
      </c>
      <c r="C11952" s="545" t="s">
        <v>216</v>
      </c>
      <c r="D11952" s="546"/>
      <c r="E11952" s="171" t="str">
        <f t="shared" si="186"/>
        <v>1900</v>
      </c>
      <c r="F11952" s="547">
        <v>0</v>
      </c>
      <c r="G11952" s="548">
        <v>0</v>
      </c>
      <c r="H11952" s="547">
        <v>0</v>
      </c>
      <c r="I11952" s="545" t="s">
        <v>12642</v>
      </c>
      <c r="J11952" s="545"/>
      <c r="K11952" s="545" t="s">
        <v>13413</v>
      </c>
      <c r="L11952" s="545" t="s">
        <v>13413</v>
      </c>
      <c r="M11952" s="548" t="s">
        <v>13758</v>
      </c>
      <c r="N11952" s="545" t="s">
        <v>13413</v>
      </c>
      <c r="O11952" s="545" t="s">
        <v>13413</v>
      </c>
      <c r="P11952" s="549">
        <v>9657</v>
      </c>
      <c r="Q11952" s="549">
        <v>1</v>
      </c>
      <c r="R11952" s="549">
        <v>135</v>
      </c>
      <c r="S11952" s="548"/>
      <c r="T11952" s="548"/>
      <c r="U11952" s="99"/>
    </row>
    <row r="11953" spans="1:21" ht="19.5" customHeight="1">
      <c r="A11953" s="545">
        <v>106977</v>
      </c>
      <c r="B11953" s="545" t="s">
        <v>5097</v>
      </c>
      <c r="C11953" s="545" t="s">
        <v>216</v>
      </c>
      <c r="D11953" s="546"/>
      <c r="E11953" s="171" t="str">
        <f t="shared" si="186"/>
        <v>1900</v>
      </c>
      <c r="F11953" s="547">
        <v>0</v>
      </c>
      <c r="G11953" s="548">
        <v>0</v>
      </c>
      <c r="H11953" s="547">
        <v>0</v>
      </c>
      <c r="I11953" s="545" t="s">
        <v>12642</v>
      </c>
      <c r="J11953" s="545"/>
      <c r="K11953" s="545" t="s">
        <v>13413</v>
      </c>
      <c r="L11953" s="545" t="s">
        <v>13413</v>
      </c>
      <c r="M11953" s="548" t="s">
        <v>13758</v>
      </c>
      <c r="N11953" s="545" t="s">
        <v>13413</v>
      </c>
      <c r="O11953" s="545" t="s">
        <v>13413</v>
      </c>
      <c r="P11953" s="549">
        <v>9658</v>
      </c>
      <c r="Q11953" s="549">
        <v>1</v>
      </c>
      <c r="R11953" s="549">
        <v>135</v>
      </c>
      <c r="S11953" s="548"/>
      <c r="T11953" s="548"/>
      <c r="U11953" s="99"/>
    </row>
    <row r="11954" spans="1:21" ht="19.5" customHeight="1">
      <c r="A11954" s="545">
        <v>106978</v>
      </c>
      <c r="B11954" s="545" t="s">
        <v>5190</v>
      </c>
      <c r="C11954" s="545" t="s">
        <v>216</v>
      </c>
      <c r="D11954" s="546"/>
      <c r="E11954" s="171" t="str">
        <f t="shared" si="186"/>
        <v>1900</v>
      </c>
      <c r="F11954" s="547">
        <v>0</v>
      </c>
      <c r="G11954" s="548">
        <v>0</v>
      </c>
      <c r="H11954" s="547">
        <v>0</v>
      </c>
      <c r="I11954" s="545" t="s">
        <v>12642</v>
      </c>
      <c r="J11954" s="545"/>
      <c r="K11954" s="545" t="s">
        <v>13413</v>
      </c>
      <c r="L11954" s="545" t="s">
        <v>13413</v>
      </c>
      <c r="M11954" s="548" t="s">
        <v>13758</v>
      </c>
      <c r="N11954" s="545" t="s">
        <v>13413</v>
      </c>
      <c r="O11954" s="545" t="s">
        <v>13413</v>
      </c>
      <c r="P11954" s="549">
        <v>9659</v>
      </c>
      <c r="Q11954" s="549">
        <v>1</v>
      </c>
      <c r="R11954" s="549">
        <v>135</v>
      </c>
      <c r="S11954" s="548"/>
      <c r="T11954" s="548"/>
      <c r="U11954" s="99"/>
    </row>
    <row r="11955" spans="1:21" ht="19.5" customHeight="1">
      <c r="A11955" s="545">
        <v>106979</v>
      </c>
      <c r="B11955" s="545" t="s">
        <v>9247</v>
      </c>
      <c r="C11955" s="545" t="s">
        <v>216</v>
      </c>
      <c r="D11955" s="546"/>
      <c r="E11955" s="171" t="str">
        <f t="shared" si="186"/>
        <v>1900</v>
      </c>
      <c r="F11955" s="547">
        <v>0</v>
      </c>
      <c r="G11955" s="548">
        <v>0</v>
      </c>
      <c r="H11955" s="547">
        <v>0</v>
      </c>
      <c r="I11955" s="545" t="s">
        <v>12726</v>
      </c>
      <c r="J11955" s="545"/>
      <c r="K11955" s="545" t="s">
        <v>20339</v>
      </c>
      <c r="L11955" s="545" t="s">
        <v>13413</v>
      </c>
      <c r="M11955" s="548" t="s">
        <v>13758</v>
      </c>
      <c r="N11955" s="545" t="s">
        <v>13413</v>
      </c>
      <c r="O11955" s="545" t="s">
        <v>13413</v>
      </c>
      <c r="P11955" s="549">
        <v>9660</v>
      </c>
      <c r="Q11955" s="549">
        <v>1</v>
      </c>
      <c r="R11955" s="549">
        <v>49</v>
      </c>
      <c r="S11955" s="548"/>
      <c r="T11955" s="548"/>
      <c r="U11955" s="99"/>
    </row>
    <row r="11956" spans="1:21" ht="19.5" customHeight="1">
      <c r="A11956" s="545">
        <v>106980</v>
      </c>
      <c r="B11956" s="545" t="s">
        <v>9246</v>
      </c>
      <c r="C11956" s="545" t="s">
        <v>216</v>
      </c>
      <c r="D11956" s="546"/>
      <c r="E11956" s="171" t="str">
        <f t="shared" si="186"/>
        <v>1900</v>
      </c>
      <c r="F11956" s="547">
        <v>0</v>
      </c>
      <c r="G11956" s="548">
        <v>0</v>
      </c>
      <c r="H11956" s="547">
        <v>0</v>
      </c>
      <c r="I11956" s="545" t="s">
        <v>12726</v>
      </c>
      <c r="J11956" s="545"/>
      <c r="K11956" s="545" t="s">
        <v>20340</v>
      </c>
      <c r="L11956" s="545" t="s">
        <v>13413</v>
      </c>
      <c r="M11956" s="548" t="s">
        <v>13758</v>
      </c>
      <c r="N11956" s="545" t="s">
        <v>13413</v>
      </c>
      <c r="O11956" s="545" t="s">
        <v>13413</v>
      </c>
      <c r="P11956" s="549">
        <v>9661</v>
      </c>
      <c r="Q11956" s="549">
        <v>1</v>
      </c>
      <c r="R11956" s="549">
        <v>49</v>
      </c>
      <c r="S11956" s="548"/>
      <c r="T11956" s="548"/>
      <c r="U11956" s="99"/>
    </row>
    <row r="11957" spans="1:21" ht="19.5" customHeight="1">
      <c r="A11957" s="545">
        <v>106981</v>
      </c>
      <c r="B11957" s="545" t="s">
        <v>5059</v>
      </c>
      <c r="C11957" s="545" t="s">
        <v>216</v>
      </c>
      <c r="D11957" s="546"/>
      <c r="E11957" s="171" t="str">
        <f t="shared" si="186"/>
        <v>1900</v>
      </c>
      <c r="F11957" s="547">
        <v>0</v>
      </c>
      <c r="G11957" s="548">
        <v>0</v>
      </c>
      <c r="H11957" s="547">
        <v>0</v>
      </c>
      <c r="I11957" s="545" t="s">
        <v>12676</v>
      </c>
      <c r="J11957" s="545"/>
      <c r="K11957" s="545" t="s">
        <v>13413</v>
      </c>
      <c r="L11957" s="545" t="s">
        <v>13413</v>
      </c>
      <c r="M11957" s="548" t="s">
        <v>13758</v>
      </c>
      <c r="N11957" s="545" t="s">
        <v>13413</v>
      </c>
      <c r="O11957" s="545" t="s">
        <v>13413</v>
      </c>
      <c r="P11957" s="549">
        <v>9662</v>
      </c>
      <c r="Q11957" s="549">
        <v>1</v>
      </c>
      <c r="R11957" s="549">
        <v>14</v>
      </c>
      <c r="S11957" s="548"/>
      <c r="T11957" s="548"/>
      <c r="U11957" s="99"/>
    </row>
    <row r="11958" spans="1:21" ht="19.5" customHeight="1">
      <c r="A11958" s="545">
        <v>106982</v>
      </c>
      <c r="B11958" s="545" t="s">
        <v>9245</v>
      </c>
      <c r="C11958" s="545" t="s">
        <v>216</v>
      </c>
      <c r="D11958" s="546"/>
      <c r="E11958" s="171" t="str">
        <f t="shared" si="186"/>
        <v>1900</v>
      </c>
      <c r="F11958" s="547">
        <v>0</v>
      </c>
      <c r="G11958" s="548">
        <v>0</v>
      </c>
      <c r="H11958" s="547">
        <v>0</v>
      </c>
      <c r="I11958" s="545" t="s">
        <v>12726</v>
      </c>
      <c r="J11958" s="545"/>
      <c r="K11958" s="545" t="s">
        <v>20341</v>
      </c>
      <c r="L11958" s="545" t="s">
        <v>13413</v>
      </c>
      <c r="M11958" s="548" t="s">
        <v>13758</v>
      </c>
      <c r="N11958" s="545" t="s">
        <v>13413</v>
      </c>
      <c r="O11958" s="545" t="s">
        <v>13413</v>
      </c>
      <c r="P11958" s="549">
        <v>9663</v>
      </c>
      <c r="Q11958" s="549">
        <v>1</v>
      </c>
      <c r="R11958" s="549">
        <v>49</v>
      </c>
      <c r="S11958" s="548"/>
      <c r="T11958" s="548"/>
      <c r="U11958" s="99"/>
    </row>
    <row r="11959" spans="1:21" ht="19.5" customHeight="1">
      <c r="A11959" s="545">
        <v>106983</v>
      </c>
      <c r="B11959" s="545" t="s">
        <v>9244</v>
      </c>
      <c r="C11959" s="545" t="s">
        <v>216</v>
      </c>
      <c r="D11959" s="546"/>
      <c r="E11959" s="171" t="str">
        <f t="shared" si="186"/>
        <v>1900</v>
      </c>
      <c r="F11959" s="547">
        <v>0</v>
      </c>
      <c r="G11959" s="548">
        <v>0</v>
      </c>
      <c r="H11959" s="547">
        <v>0</v>
      </c>
      <c r="I11959" s="545" t="s">
        <v>12726</v>
      </c>
      <c r="J11959" s="545"/>
      <c r="K11959" s="545" t="s">
        <v>20342</v>
      </c>
      <c r="L11959" s="545" t="s">
        <v>13413</v>
      </c>
      <c r="M11959" s="548" t="s">
        <v>13758</v>
      </c>
      <c r="N11959" s="545" t="s">
        <v>13413</v>
      </c>
      <c r="O11959" s="545" t="s">
        <v>13413</v>
      </c>
      <c r="P11959" s="549">
        <v>9664</v>
      </c>
      <c r="Q11959" s="549">
        <v>1</v>
      </c>
      <c r="R11959" s="549">
        <v>49</v>
      </c>
      <c r="S11959" s="548"/>
      <c r="T11959" s="548"/>
      <c r="U11959" s="99"/>
    </row>
    <row r="11960" spans="1:21" ht="19.5" customHeight="1">
      <c r="A11960" s="545">
        <v>106984</v>
      </c>
      <c r="B11960" s="545" t="s">
        <v>5124</v>
      </c>
      <c r="C11960" s="545" t="s">
        <v>209</v>
      </c>
      <c r="D11960" s="546"/>
      <c r="E11960" s="171" t="str">
        <f t="shared" si="186"/>
        <v>1900</v>
      </c>
      <c r="F11960" s="547">
        <v>0</v>
      </c>
      <c r="G11960" s="548">
        <v>0</v>
      </c>
      <c r="H11960" s="547">
        <v>0</v>
      </c>
      <c r="I11960" s="545" t="s">
        <v>12697</v>
      </c>
      <c r="J11960" s="545"/>
      <c r="K11960" s="545" t="s">
        <v>13413</v>
      </c>
      <c r="L11960" s="545" t="s">
        <v>13413</v>
      </c>
      <c r="M11960" s="548" t="s">
        <v>13758</v>
      </c>
      <c r="N11960" s="545" t="s">
        <v>13413</v>
      </c>
      <c r="O11960" s="545" t="s">
        <v>13413</v>
      </c>
      <c r="P11960" s="549">
        <v>9665</v>
      </c>
      <c r="Q11960" s="549">
        <v>1</v>
      </c>
      <c r="R11960" s="549">
        <v>138</v>
      </c>
      <c r="S11960" s="548"/>
      <c r="T11960" s="548"/>
      <c r="U11960" s="99"/>
    </row>
    <row r="11961" spans="1:21" ht="19.5" customHeight="1">
      <c r="A11961" s="545">
        <v>106985</v>
      </c>
      <c r="B11961" s="545" t="s">
        <v>9243</v>
      </c>
      <c r="C11961" s="545" t="s">
        <v>216</v>
      </c>
      <c r="D11961" s="546"/>
      <c r="E11961" s="171" t="str">
        <f t="shared" si="186"/>
        <v>1900</v>
      </c>
      <c r="F11961" s="547">
        <v>0</v>
      </c>
      <c r="G11961" s="548">
        <v>0</v>
      </c>
      <c r="H11961" s="547">
        <v>0</v>
      </c>
      <c r="I11961" s="545" t="s">
        <v>12726</v>
      </c>
      <c r="J11961" s="545"/>
      <c r="K11961" s="545" t="s">
        <v>20343</v>
      </c>
      <c r="L11961" s="545" t="s">
        <v>13413</v>
      </c>
      <c r="M11961" s="548" t="s">
        <v>13758</v>
      </c>
      <c r="N11961" s="545" t="s">
        <v>13413</v>
      </c>
      <c r="O11961" s="545" t="s">
        <v>13413</v>
      </c>
      <c r="P11961" s="549">
        <v>9666</v>
      </c>
      <c r="Q11961" s="549">
        <v>1</v>
      </c>
      <c r="R11961" s="549">
        <v>49</v>
      </c>
      <c r="S11961" s="548"/>
      <c r="T11961" s="548"/>
      <c r="U11961" s="99"/>
    </row>
    <row r="11962" spans="1:21" ht="19.5" customHeight="1">
      <c r="A11962" s="545">
        <v>106986</v>
      </c>
      <c r="B11962" s="545" t="s">
        <v>9242</v>
      </c>
      <c r="C11962" s="545" t="s">
        <v>4504</v>
      </c>
      <c r="D11962" s="546"/>
      <c r="E11962" s="171" t="str">
        <f t="shared" si="186"/>
        <v>1900</v>
      </c>
      <c r="F11962" s="547">
        <v>0</v>
      </c>
      <c r="G11962" s="548">
        <v>0</v>
      </c>
      <c r="H11962" s="547">
        <v>0</v>
      </c>
      <c r="I11962" s="545" t="s">
        <v>12668</v>
      </c>
      <c r="J11962" s="545"/>
      <c r="K11962" s="545" t="s">
        <v>13413</v>
      </c>
      <c r="L11962" s="545" t="s">
        <v>13413</v>
      </c>
      <c r="M11962" s="548" t="s">
        <v>13868</v>
      </c>
      <c r="N11962" s="545" t="s">
        <v>13413</v>
      </c>
      <c r="O11962" s="545" t="s">
        <v>13413</v>
      </c>
      <c r="P11962" s="549">
        <v>9667</v>
      </c>
      <c r="Q11962" s="549">
        <v>2</v>
      </c>
      <c r="R11962" s="549">
        <v>7</v>
      </c>
      <c r="S11962" s="548"/>
      <c r="T11962" s="548"/>
      <c r="U11962" s="99"/>
    </row>
    <row r="11963" spans="1:21" ht="19.5" customHeight="1">
      <c r="A11963" s="545">
        <v>106987</v>
      </c>
      <c r="B11963" s="545" t="s">
        <v>4536</v>
      </c>
      <c r="C11963" s="545" t="s">
        <v>4504</v>
      </c>
      <c r="D11963" s="546">
        <v>43686</v>
      </c>
      <c r="E11963" s="171" t="str">
        <f t="shared" si="186"/>
        <v>2019</v>
      </c>
      <c r="F11963" s="547">
        <v>714</v>
      </c>
      <c r="G11963" s="548">
        <v>0.19</v>
      </c>
      <c r="H11963" s="547">
        <v>600</v>
      </c>
      <c r="I11963" s="545" t="s">
        <v>12668</v>
      </c>
      <c r="J11963" s="545" t="s">
        <v>13402</v>
      </c>
      <c r="K11963" s="545" t="s">
        <v>13413</v>
      </c>
      <c r="L11963" s="545" t="s">
        <v>13413</v>
      </c>
      <c r="M11963" s="548" t="s">
        <v>13868</v>
      </c>
      <c r="N11963" s="545" t="s">
        <v>13413</v>
      </c>
      <c r="O11963" s="545" t="s">
        <v>13413</v>
      </c>
      <c r="P11963" s="549">
        <v>9668</v>
      </c>
      <c r="Q11963" s="549">
        <v>2</v>
      </c>
      <c r="R11963" s="549">
        <v>7</v>
      </c>
      <c r="S11963" s="548">
        <v>2231</v>
      </c>
      <c r="T11963" s="548"/>
      <c r="U11963" s="99"/>
    </row>
    <row r="11964" spans="1:21" ht="19.5" customHeight="1">
      <c r="A11964" s="545">
        <v>106988</v>
      </c>
      <c r="B11964" s="545" t="s">
        <v>9241</v>
      </c>
      <c r="C11964" s="545" t="s">
        <v>311</v>
      </c>
      <c r="D11964" s="546"/>
      <c r="E11964" s="171" t="str">
        <f t="shared" si="186"/>
        <v>1900</v>
      </c>
      <c r="F11964" s="547">
        <v>0</v>
      </c>
      <c r="G11964" s="548">
        <v>0</v>
      </c>
      <c r="H11964" s="547">
        <v>0</v>
      </c>
      <c r="I11964" s="545" t="s">
        <v>12722</v>
      </c>
      <c r="J11964" s="545"/>
      <c r="K11964" s="545" t="s">
        <v>13413</v>
      </c>
      <c r="L11964" s="545" t="s">
        <v>13413</v>
      </c>
      <c r="M11964" s="548" t="s">
        <v>13868</v>
      </c>
      <c r="N11964" s="545" t="s">
        <v>13413</v>
      </c>
      <c r="O11964" s="545" t="s">
        <v>13413</v>
      </c>
      <c r="P11964" s="549">
        <v>9669</v>
      </c>
      <c r="Q11964" s="549">
        <v>2</v>
      </c>
      <c r="R11964" s="549">
        <v>36</v>
      </c>
      <c r="S11964" s="548"/>
      <c r="T11964" s="548"/>
      <c r="U11964" s="99"/>
    </row>
    <row r="11965" spans="1:21" ht="19.5" customHeight="1">
      <c r="A11965" s="545">
        <v>106989</v>
      </c>
      <c r="B11965" s="545" t="s">
        <v>9240</v>
      </c>
      <c r="C11965" s="545" t="s">
        <v>216</v>
      </c>
      <c r="D11965" s="546"/>
      <c r="E11965" s="171" t="str">
        <f t="shared" si="186"/>
        <v>1900</v>
      </c>
      <c r="F11965" s="547">
        <v>0</v>
      </c>
      <c r="G11965" s="548">
        <v>0</v>
      </c>
      <c r="H11965" s="547">
        <v>0</v>
      </c>
      <c r="I11965" s="545" t="s">
        <v>12726</v>
      </c>
      <c r="J11965" s="545"/>
      <c r="K11965" s="545" t="s">
        <v>20344</v>
      </c>
      <c r="L11965" s="545" t="s">
        <v>13413</v>
      </c>
      <c r="M11965" s="548" t="s">
        <v>13758</v>
      </c>
      <c r="N11965" s="545" t="s">
        <v>13413</v>
      </c>
      <c r="O11965" s="545" t="s">
        <v>13413</v>
      </c>
      <c r="P11965" s="549">
        <v>9670</v>
      </c>
      <c r="Q11965" s="549">
        <v>1</v>
      </c>
      <c r="R11965" s="549">
        <v>49</v>
      </c>
      <c r="S11965" s="548"/>
      <c r="T11965" s="548"/>
      <c r="U11965" s="99"/>
    </row>
    <row r="11966" spans="1:21" ht="19.5" customHeight="1">
      <c r="A11966" s="545">
        <v>106990</v>
      </c>
      <c r="B11966" s="545" t="s">
        <v>9239</v>
      </c>
      <c r="C11966" s="545" t="s">
        <v>216</v>
      </c>
      <c r="D11966" s="546"/>
      <c r="E11966" s="171" t="str">
        <f t="shared" si="186"/>
        <v>1900</v>
      </c>
      <c r="F11966" s="547">
        <v>0</v>
      </c>
      <c r="G11966" s="548">
        <v>0</v>
      </c>
      <c r="H11966" s="547">
        <v>0</v>
      </c>
      <c r="I11966" s="545" t="s">
        <v>12726</v>
      </c>
      <c r="J11966" s="545"/>
      <c r="K11966" s="545" t="s">
        <v>20345</v>
      </c>
      <c r="L11966" s="545" t="s">
        <v>13413</v>
      </c>
      <c r="M11966" s="548" t="s">
        <v>13758</v>
      </c>
      <c r="N11966" s="545" t="s">
        <v>13413</v>
      </c>
      <c r="O11966" s="545" t="s">
        <v>13413</v>
      </c>
      <c r="P11966" s="549">
        <v>9671</v>
      </c>
      <c r="Q11966" s="549">
        <v>1</v>
      </c>
      <c r="R11966" s="549">
        <v>49</v>
      </c>
      <c r="S11966" s="548"/>
      <c r="T11966" s="548"/>
      <c r="U11966" s="99"/>
    </row>
    <row r="11967" spans="1:21" ht="19.5" customHeight="1">
      <c r="A11967" s="545">
        <v>106991</v>
      </c>
      <c r="B11967" s="545" t="s">
        <v>9238</v>
      </c>
      <c r="C11967" s="545" t="s">
        <v>216</v>
      </c>
      <c r="D11967" s="546"/>
      <c r="E11967" s="171" t="str">
        <f t="shared" si="186"/>
        <v>1900</v>
      </c>
      <c r="F11967" s="547">
        <v>0</v>
      </c>
      <c r="G11967" s="548">
        <v>0</v>
      </c>
      <c r="H11967" s="547">
        <v>0</v>
      </c>
      <c r="I11967" s="545" t="s">
        <v>12726</v>
      </c>
      <c r="J11967" s="545"/>
      <c r="K11967" s="545" t="s">
        <v>20346</v>
      </c>
      <c r="L11967" s="545" t="s">
        <v>13413</v>
      </c>
      <c r="M11967" s="548" t="s">
        <v>13758</v>
      </c>
      <c r="N11967" s="545" t="s">
        <v>13413</v>
      </c>
      <c r="O11967" s="545" t="s">
        <v>13413</v>
      </c>
      <c r="P11967" s="549">
        <v>9672</v>
      </c>
      <c r="Q11967" s="549">
        <v>1</v>
      </c>
      <c r="R11967" s="549">
        <v>49</v>
      </c>
      <c r="S11967" s="548"/>
      <c r="T11967" s="548"/>
      <c r="U11967" s="99"/>
    </row>
    <row r="11968" spans="1:21" ht="19.5" customHeight="1">
      <c r="A11968" s="545">
        <v>106992</v>
      </c>
      <c r="B11968" s="545" t="s">
        <v>9237</v>
      </c>
      <c r="C11968" s="545" t="s">
        <v>216</v>
      </c>
      <c r="D11968" s="546"/>
      <c r="E11968" s="171" t="str">
        <f t="shared" si="186"/>
        <v>1900</v>
      </c>
      <c r="F11968" s="547">
        <v>0</v>
      </c>
      <c r="G11968" s="548">
        <v>0</v>
      </c>
      <c r="H11968" s="547">
        <v>0</v>
      </c>
      <c r="I11968" s="545" t="s">
        <v>12726</v>
      </c>
      <c r="J11968" s="545"/>
      <c r="K11968" s="545" t="s">
        <v>20347</v>
      </c>
      <c r="L11968" s="545" t="s">
        <v>13413</v>
      </c>
      <c r="M11968" s="548" t="s">
        <v>13758</v>
      </c>
      <c r="N11968" s="545" t="s">
        <v>13413</v>
      </c>
      <c r="O11968" s="545" t="s">
        <v>13413</v>
      </c>
      <c r="P11968" s="549">
        <v>9673</v>
      </c>
      <c r="Q11968" s="549">
        <v>1</v>
      </c>
      <c r="R11968" s="549">
        <v>49</v>
      </c>
      <c r="S11968" s="548"/>
      <c r="T11968" s="548"/>
      <c r="U11968" s="99"/>
    </row>
    <row r="11969" spans="1:21" ht="19.5" customHeight="1">
      <c r="A11969" s="545">
        <v>106993</v>
      </c>
      <c r="B11969" s="545" t="s">
        <v>5038</v>
      </c>
      <c r="C11969" s="545" t="s">
        <v>216</v>
      </c>
      <c r="D11969" s="546"/>
      <c r="E11969" s="171" t="str">
        <f t="shared" si="186"/>
        <v>1900</v>
      </c>
      <c r="F11969" s="547">
        <v>0</v>
      </c>
      <c r="G11969" s="548">
        <v>0</v>
      </c>
      <c r="H11969" s="547">
        <v>0</v>
      </c>
      <c r="I11969" s="545" t="s">
        <v>12642</v>
      </c>
      <c r="J11969" s="545"/>
      <c r="K11969" s="545" t="s">
        <v>13413</v>
      </c>
      <c r="L11969" s="545" t="s">
        <v>13413</v>
      </c>
      <c r="M11969" s="548" t="s">
        <v>13758</v>
      </c>
      <c r="N11969" s="545" t="s">
        <v>13413</v>
      </c>
      <c r="O11969" s="545" t="s">
        <v>13413</v>
      </c>
      <c r="P11969" s="549">
        <v>9674</v>
      </c>
      <c r="Q11969" s="549">
        <v>1</v>
      </c>
      <c r="R11969" s="549">
        <v>135</v>
      </c>
      <c r="S11969" s="548"/>
      <c r="T11969" s="548"/>
      <c r="U11969" s="99"/>
    </row>
    <row r="11970" spans="1:21" ht="19.5" customHeight="1">
      <c r="A11970" s="545">
        <v>106994</v>
      </c>
      <c r="B11970" s="545" t="s">
        <v>9236</v>
      </c>
      <c r="C11970" s="545" t="s">
        <v>216</v>
      </c>
      <c r="D11970" s="546"/>
      <c r="E11970" s="171" t="str">
        <f t="shared" si="186"/>
        <v>1900</v>
      </c>
      <c r="F11970" s="547">
        <v>0</v>
      </c>
      <c r="G11970" s="548">
        <v>0</v>
      </c>
      <c r="H11970" s="547">
        <v>0</v>
      </c>
      <c r="I11970" s="545" t="s">
        <v>12726</v>
      </c>
      <c r="J11970" s="545"/>
      <c r="K11970" s="545" t="s">
        <v>20348</v>
      </c>
      <c r="L11970" s="545" t="s">
        <v>13413</v>
      </c>
      <c r="M11970" s="548" t="s">
        <v>13758</v>
      </c>
      <c r="N11970" s="545" t="s">
        <v>13413</v>
      </c>
      <c r="O11970" s="545" t="s">
        <v>13413</v>
      </c>
      <c r="P11970" s="549">
        <v>9675</v>
      </c>
      <c r="Q11970" s="549">
        <v>1</v>
      </c>
      <c r="R11970" s="549">
        <v>49</v>
      </c>
      <c r="S11970" s="548"/>
      <c r="T11970" s="548"/>
      <c r="U11970" s="99"/>
    </row>
    <row r="11971" spans="1:21" ht="19.5" customHeight="1">
      <c r="A11971" s="545">
        <v>106995</v>
      </c>
      <c r="B11971" s="545" t="s">
        <v>5098</v>
      </c>
      <c r="C11971" s="545" t="s">
        <v>216</v>
      </c>
      <c r="D11971" s="546"/>
      <c r="E11971" s="171" t="str">
        <f t="shared" si="186"/>
        <v>1900</v>
      </c>
      <c r="F11971" s="547">
        <v>0</v>
      </c>
      <c r="G11971" s="548">
        <v>0</v>
      </c>
      <c r="H11971" s="547">
        <v>0</v>
      </c>
      <c r="I11971" s="545" t="s">
        <v>12642</v>
      </c>
      <c r="J11971" s="545"/>
      <c r="K11971" s="545" t="s">
        <v>13413</v>
      </c>
      <c r="L11971" s="545" t="s">
        <v>13413</v>
      </c>
      <c r="M11971" s="548" t="s">
        <v>13758</v>
      </c>
      <c r="N11971" s="545" t="s">
        <v>13413</v>
      </c>
      <c r="O11971" s="545" t="s">
        <v>13413</v>
      </c>
      <c r="P11971" s="549">
        <v>9676</v>
      </c>
      <c r="Q11971" s="549">
        <v>1</v>
      </c>
      <c r="R11971" s="549">
        <v>135</v>
      </c>
      <c r="S11971" s="548"/>
      <c r="T11971" s="548"/>
      <c r="U11971" s="99"/>
    </row>
    <row r="11972" spans="1:21" ht="19.5" customHeight="1">
      <c r="A11972" s="545">
        <v>106996</v>
      </c>
      <c r="B11972" s="545" t="s">
        <v>5191</v>
      </c>
      <c r="C11972" s="545" t="s">
        <v>216</v>
      </c>
      <c r="D11972" s="546"/>
      <c r="E11972" s="171" t="str">
        <f t="shared" ref="E11972:E12035" si="187">TEXT(D11972,"YYYY")</f>
        <v>1900</v>
      </c>
      <c r="F11972" s="547">
        <v>0</v>
      </c>
      <c r="G11972" s="548">
        <v>0</v>
      </c>
      <c r="H11972" s="547">
        <v>0</v>
      </c>
      <c r="I11972" s="545" t="s">
        <v>12642</v>
      </c>
      <c r="J11972" s="545"/>
      <c r="K11972" s="545" t="s">
        <v>13413</v>
      </c>
      <c r="L11972" s="545" t="s">
        <v>13413</v>
      </c>
      <c r="M11972" s="548" t="s">
        <v>13758</v>
      </c>
      <c r="N11972" s="545" t="s">
        <v>13413</v>
      </c>
      <c r="O11972" s="545" t="s">
        <v>13413</v>
      </c>
      <c r="P11972" s="549">
        <v>9677</v>
      </c>
      <c r="Q11972" s="549">
        <v>1</v>
      </c>
      <c r="R11972" s="549">
        <v>135</v>
      </c>
      <c r="S11972" s="548"/>
      <c r="T11972" s="548"/>
      <c r="U11972" s="99"/>
    </row>
    <row r="11973" spans="1:21" ht="19.5" customHeight="1">
      <c r="A11973" s="545">
        <v>106997</v>
      </c>
      <c r="B11973" s="545" t="s">
        <v>9235</v>
      </c>
      <c r="C11973" s="545" t="s">
        <v>216</v>
      </c>
      <c r="D11973" s="546"/>
      <c r="E11973" s="171" t="str">
        <f t="shared" si="187"/>
        <v>1900</v>
      </c>
      <c r="F11973" s="547">
        <v>0</v>
      </c>
      <c r="G11973" s="548">
        <v>0</v>
      </c>
      <c r="H11973" s="547">
        <v>0</v>
      </c>
      <c r="I11973" s="545" t="s">
        <v>12726</v>
      </c>
      <c r="J11973" s="545"/>
      <c r="K11973" s="545" t="s">
        <v>20349</v>
      </c>
      <c r="L11973" s="545" t="s">
        <v>13413</v>
      </c>
      <c r="M11973" s="548" t="s">
        <v>13758</v>
      </c>
      <c r="N11973" s="545" t="s">
        <v>13413</v>
      </c>
      <c r="O11973" s="545" t="s">
        <v>13413</v>
      </c>
      <c r="P11973" s="549">
        <v>9678</v>
      </c>
      <c r="Q11973" s="549">
        <v>1</v>
      </c>
      <c r="R11973" s="549">
        <v>49</v>
      </c>
      <c r="S11973" s="548"/>
      <c r="T11973" s="548"/>
      <c r="U11973" s="99"/>
    </row>
    <row r="11974" spans="1:21" ht="19.5" customHeight="1">
      <c r="A11974" s="545">
        <v>106998</v>
      </c>
      <c r="B11974" s="545" t="s">
        <v>5060</v>
      </c>
      <c r="C11974" s="545" t="s">
        <v>216</v>
      </c>
      <c r="D11974" s="546"/>
      <c r="E11974" s="171" t="str">
        <f t="shared" si="187"/>
        <v>1900</v>
      </c>
      <c r="F11974" s="547">
        <v>0</v>
      </c>
      <c r="G11974" s="548">
        <v>0</v>
      </c>
      <c r="H11974" s="547">
        <v>0</v>
      </c>
      <c r="I11974" s="545" t="s">
        <v>12676</v>
      </c>
      <c r="J11974" s="545"/>
      <c r="K11974" s="545" t="s">
        <v>13413</v>
      </c>
      <c r="L11974" s="545" t="s">
        <v>13413</v>
      </c>
      <c r="M11974" s="548" t="s">
        <v>13758</v>
      </c>
      <c r="N11974" s="545" t="s">
        <v>13413</v>
      </c>
      <c r="O11974" s="545" t="s">
        <v>13413</v>
      </c>
      <c r="P11974" s="549">
        <v>9679</v>
      </c>
      <c r="Q11974" s="549">
        <v>1</v>
      </c>
      <c r="R11974" s="549">
        <v>14</v>
      </c>
      <c r="S11974" s="548"/>
      <c r="T11974" s="548"/>
      <c r="U11974" s="99"/>
    </row>
    <row r="11975" spans="1:21" ht="19.5" customHeight="1">
      <c r="A11975" s="545">
        <v>106999</v>
      </c>
      <c r="B11975" s="545" t="s">
        <v>9234</v>
      </c>
      <c r="C11975" s="545" t="s">
        <v>216</v>
      </c>
      <c r="D11975" s="546"/>
      <c r="E11975" s="171" t="str">
        <f t="shared" si="187"/>
        <v>1900</v>
      </c>
      <c r="F11975" s="547">
        <v>0</v>
      </c>
      <c r="G11975" s="548">
        <v>0</v>
      </c>
      <c r="H11975" s="547">
        <v>0</v>
      </c>
      <c r="I11975" s="545" t="s">
        <v>12726</v>
      </c>
      <c r="J11975" s="545"/>
      <c r="K11975" s="545" t="s">
        <v>20350</v>
      </c>
      <c r="L11975" s="545" t="s">
        <v>13413</v>
      </c>
      <c r="M11975" s="548" t="s">
        <v>13758</v>
      </c>
      <c r="N11975" s="545" t="s">
        <v>13413</v>
      </c>
      <c r="O11975" s="545" t="s">
        <v>13413</v>
      </c>
      <c r="P11975" s="549">
        <v>9680</v>
      </c>
      <c r="Q11975" s="549">
        <v>1</v>
      </c>
      <c r="R11975" s="549">
        <v>49</v>
      </c>
      <c r="S11975" s="548"/>
      <c r="T11975" s="548"/>
      <c r="U11975" s="99"/>
    </row>
    <row r="11976" spans="1:21" ht="19.5" customHeight="1">
      <c r="A11976" s="545">
        <v>107000</v>
      </c>
      <c r="B11976" s="545" t="s">
        <v>5125</v>
      </c>
      <c r="C11976" s="545" t="s">
        <v>209</v>
      </c>
      <c r="D11976" s="546"/>
      <c r="E11976" s="171" t="str">
        <f t="shared" si="187"/>
        <v>1900</v>
      </c>
      <c r="F11976" s="547">
        <v>0</v>
      </c>
      <c r="G11976" s="548">
        <v>0</v>
      </c>
      <c r="H11976" s="547">
        <v>0</v>
      </c>
      <c r="I11976" s="545" t="s">
        <v>12697</v>
      </c>
      <c r="J11976" s="545"/>
      <c r="K11976" s="545" t="s">
        <v>13413</v>
      </c>
      <c r="L11976" s="545" t="s">
        <v>13413</v>
      </c>
      <c r="M11976" s="548" t="s">
        <v>13758</v>
      </c>
      <c r="N11976" s="545" t="s">
        <v>13413</v>
      </c>
      <c r="O11976" s="545" t="s">
        <v>13413</v>
      </c>
      <c r="P11976" s="549">
        <v>9681</v>
      </c>
      <c r="Q11976" s="549">
        <v>1</v>
      </c>
      <c r="R11976" s="549">
        <v>138</v>
      </c>
      <c r="S11976" s="548"/>
      <c r="T11976" s="548"/>
      <c r="U11976" s="99"/>
    </row>
    <row r="11977" spans="1:21" ht="19.5" customHeight="1">
      <c r="A11977" s="545">
        <v>107001</v>
      </c>
      <c r="B11977" s="545" t="s">
        <v>9233</v>
      </c>
      <c r="C11977" s="545" t="s">
        <v>216</v>
      </c>
      <c r="D11977" s="546"/>
      <c r="E11977" s="171" t="str">
        <f t="shared" si="187"/>
        <v>1900</v>
      </c>
      <c r="F11977" s="547">
        <v>0</v>
      </c>
      <c r="G11977" s="548">
        <v>0</v>
      </c>
      <c r="H11977" s="547">
        <v>0</v>
      </c>
      <c r="I11977" s="545" t="s">
        <v>12726</v>
      </c>
      <c r="J11977" s="545"/>
      <c r="K11977" s="545" t="s">
        <v>20351</v>
      </c>
      <c r="L11977" s="545" t="s">
        <v>13413</v>
      </c>
      <c r="M11977" s="548" t="s">
        <v>13758</v>
      </c>
      <c r="N11977" s="545" t="s">
        <v>13413</v>
      </c>
      <c r="O11977" s="545" t="s">
        <v>13413</v>
      </c>
      <c r="P11977" s="549">
        <v>9682</v>
      </c>
      <c r="Q11977" s="549">
        <v>1</v>
      </c>
      <c r="R11977" s="549">
        <v>49</v>
      </c>
      <c r="S11977" s="548"/>
      <c r="T11977" s="548"/>
      <c r="U11977" s="99"/>
    </row>
    <row r="11978" spans="1:21" ht="19.5" customHeight="1">
      <c r="A11978" s="545">
        <v>107002</v>
      </c>
      <c r="B11978" s="545" t="s">
        <v>9232</v>
      </c>
      <c r="C11978" s="545" t="s">
        <v>216</v>
      </c>
      <c r="D11978" s="546"/>
      <c r="E11978" s="171" t="str">
        <f t="shared" si="187"/>
        <v>1900</v>
      </c>
      <c r="F11978" s="547">
        <v>0</v>
      </c>
      <c r="G11978" s="548">
        <v>0</v>
      </c>
      <c r="H11978" s="547">
        <v>0</v>
      </c>
      <c r="I11978" s="545" t="s">
        <v>12726</v>
      </c>
      <c r="J11978" s="545"/>
      <c r="K11978" s="545" t="s">
        <v>20352</v>
      </c>
      <c r="L11978" s="545" t="s">
        <v>13413</v>
      </c>
      <c r="M11978" s="548" t="s">
        <v>13758</v>
      </c>
      <c r="N11978" s="545" t="s">
        <v>13413</v>
      </c>
      <c r="O11978" s="545" t="s">
        <v>13413</v>
      </c>
      <c r="P11978" s="549">
        <v>9683</v>
      </c>
      <c r="Q11978" s="549">
        <v>1</v>
      </c>
      <c r="R11978" s="549">
        <v>49</v>
      </c>
      <c r="S11978" s="548"/>
      <c r="T11978" s="548"/>
      <c r="U11978" s="99"/>
    </row>
    <row r="11979" spans="1:21" ht="19.5" customHeight="1">
      <c r="A11979" s="545">
        <v>107003</v>
      </c>
      <c r="B11979" s="545" t="s">
        <v>5039</v>
      </c>
      <c r="C11979" s="545" t="s">
        <v>216</v>
      </c>
      <c r="D11979" s="546"/>
      <c r="E11979" s="171" t="str">
        <f t="shared" si="187"/>
        <v>1900</v>
      </c>
      <c r="F11979" s="547">
        <v>0</v>
      </c>
      <c r="G11979" s="548">
        <v>0</v>
      </c>
      <c r="H11979" s="547">
        <v>0</v>
      </c>
      <c r="I11979" s="545" t="s">
        <v>12642</v>
      </c>
      <c r="J11979" s="545"/>
      <c r="K11979" s="545" t="s">
        <v>13413</v>
      </c>
      <c r="L11979" s="545" t="s">
        <v>13413</v>
      </c>
      <c r="M11979" s="548" t="s">
        <v>13758</v>
      </c>
      <c r="N11979" s="545" t="s">
        <v>13413</v>
      </c>
      <c r="O11979" s="545" t="s">
        <v>13413</v>
      </c>
      <c r="P11979" s="549">
        <v>9684</v>
      </c>
      <c r="Q11979" s="549">
        <v>1</v>
      </c>
      <c r="R11979" s="549">
        <v>135</v>
      </c>
      <c r="S11979" s="548"/>
      <c r="T11979" s="548"/>
      <c r="U11979" s="99"/>
    </row>
    <row r="11980" spans="1:21" ht="19.5" customHeight="1">
      <c r="A11980" s="545">
        <v>107004</v>
      </c>
      <c r="B11980" s="545" t="s">
        <v>5099</v>
      </c>
      <c r="C11980" s="545" t="s">
        <v>216</v>
      </c>
      <c r="D11980" s="546"/>
      <c r="E11980" s="171" t="str">
        <f t="shared" si="187"/>
        <v>1900</v>
      </c>
      <c r="F11980" s="547">
        <v>0</v>
      </c>
      <c r="G11980" s="548">
        <v>0</v>
      </c>
      <c r="H11980" s="547">
        <v>0</v>
      </c>
      <c r="I11980" s="545" t="s">
        <v>12642</v>
      </c>
      <c r="J11980" s="545"/>
      <c r="K11980" s="545" t="s">
        <v>13413</v>
      </c>
      <c r="L11980" s="545" t="s">
        <v>13413</v>
      </c>
      <c r="M11980" s="548" t="s">
        <v>13758</v>
      </c>
      <c r="N11980" s="545" t="s">
        <v>13413</v>
      </c>
      <c r="O11980" s="545" t="s">
        <v>13413</v>
      </c>
      <c r="P11980" s="549">
        <v>9685</v>
      </c>
      <c r="Q11980" s="549">
        <v>1</v>
      </c>
      <c r="R11980" s="549">
        <v>135</v>
      </c>
      <c r="S11980" s="548"/>
      <c r="T11980" s="548"/>
      <c r="U11980" s="99"/>
    </row>
    <row r="11981" spans="1:21" ht="19.5" customHeight="1">
      <c r="A11981" s="545">
        <v>107005</v>
      </c>
      <c r="B11981" s="545" t="s">
        <v>9231</v>
      </c>
      <c r="C11981" s="545" t="s">
        <v>216</v>
      </c>
      <c r="D11981" s="546"/>
      <c r="E11981" s="171" t="str">
        <f t="shared" si="187"/>
        <v>1900</v>
      </c>
      <c r="F11981" s="547">
        <v>0</v>
      </c>
      <c r="G11981" s="548">
        <v>0</v>
      </c>
      <c r="H11981" s="547">
        <v>0</v>
      </c>
      <c r="I11981" s="545" t="s">
        <v>12726</v>
      </c>
      <c r="J11981" s="545"/>
      <c r="K11981" s="545" t="s">
        <v>20353</v>
      </c>
      <c r="L11981" s="545" t="s">
        <v>13413</v>
      </c>
      <c r="M11981" s="548" t="s">
        <v>13758</v>
      </c>
      <c r="N11981" s="545" t="s">
        <v>13413</v>
      </c>
      <c r="O11981" s="545" t="s">
        <v>13413</v>
      </c>
      <c r="P11981" s="549">
        <v>9686</v>
      </c>
      <c r="Q11981" s="549">
        <v>1</v>
      </c>
      <c r="R11981" s="549">
        <v>49</v>
      </c>
      <c r="S11981" s="548"/>
      <c r="T11981" s="548"/>
      <c r="U11981" s="99"/>
    </row>
    <row r="11982" spans="1:21" ht="19.5" customHeight="1">
      <c r="A11982" s="545">
        <v>107006</v>
      </c>
      <c r="B11982" s="545" t="s">
        <v>5192</v>
      </c>
      <c r="C11982" s="545" t="s">
        <v>216</v>
      </c>
      <c r="D11982" s="546"/>
      <c r="E11982" s="171" t="str">
        <f t="shared" si="187"/>
        <v>1900</v>
      </c>
      <c r="F11982" s="547">
        <v>0</v>
      </c>
      <c r="G11982" s="548">
        <v>0</v>
      </c>
      <c r="H11982" s="547">
        <v>0</v>
      </c>
      <c r="I11982" s="545" t="s">
        <v>12642</v>
      </c>
      <c r="J11982" s="545"/>
      <c r="K11982" s="545" t="s">
        <v>13413</v>
      </c>
      <c r="L11982" s="545" t="s">
        <v>13413</v>
      </c>
      <c r="M11982" s="548" t="s">
        <v>13758</v>
      </c>
      <c r="N11982" s="545" t="s">
        <v>13413</v>
      </c>
      <c r="O11982" s="545" t="s">
        <v>13413</v>
      </c>
      <c r="P11982" s="549">
        <v>9687</v>
      </c>
      <c r="Q11982" s="549">
        <v>1</v>
      </c>
      <c r="R11982" s="549">
        <v>135</v>
      </c>
      <c r="S11982" s="548"/>
      <c r="T11982" s="548"/>
      <c r="U11982" s="99"/>
    </row>
    <row r="11983" spans="1:21" ht="19.5" customHeight="1">
      <c r="A11983" s="545">
        <v>107007</v>
      </c>
      <c r="B11983" s="545" t="s">
        <v>5061</v>
      </c>
      <c r="C11983" s="545" t="s">
        <v>216</v>
      </c>
      <c r="D11983" s="546"/>
      <c r="E11983" s="171" t="str">
        <f t="shared" si="187"/>
        <v>1900</v>
      </c>
      <c r="F11983" s="547">
        <v>0</v>
      </c>
      <c r="G11983" s="548">
        <v>0</v>
      </c>
      <c r="H11983" s="547">
        <v>0</v>
      </c>
      <c r="I11983" s="545" t="s">
        <v>12676</v>
      </c>
      <c r="J11983" s="545"/>
      <c r="K11983" s="545" t="s">
        <v>13413</v>
      </c>
      <c r="L11983" s="545" t="s">
        <v>13413</v>
      </c>
      <c r="M11983" s="548" t="s">
        <v>13758</v>
      </c>
      <c r="N11983" s="545" t="s">
        <v>13413</v>
      </c>
      <c r="O11983" s="545" t="s">
        <v>13413</v>
      </c>
      <c r="P11983" s="549">
        <v>9688</v>
      </c>
      <c r="Q11983" s="549">
        <v>1</v>
      </c>
      <c r="R11983" s="549">
        <v>14</v>
      </c>
      <c r="S11983" s="548"/>
      <c r="T11983" s="548"/>
      <c r="U11983" s="99"/>
    </row>
    <row r="11984" spans="1:21" ht="19.5" customHeight="1">
      <c r="A11984" s="545">
        <v>107008</v>
      </c>
      <c r="B11984" s="545" t="s">
        <v>5495</v>
      </c>
      <c r="C11984" s="545" t="s">
        <v>216</v>
      </c>
      <c r="D11984" s="546"/>
      <c r="E11984" s="171" t="str">
        <f t="shared" si="187"/>
        <v>1900</v>
      </c>
      <c r="F11984" s="547">
        <v>0</v>
      </c>
      <c r="G11984" s="548">
        <v>0</v>
      </c>
      <c r="H11984" s="547">
        <v>0</v>
      </c>
      <c r="I11984" s="545" t="s">
        <v>12726</v>
      </c>
      <c r="J11984" s="545"/>
      <c r="K11984" s="545" t="s">
        <v>20354</v>
      </c>
      <c r="L11984" s="545" t="s">
        <v>13413</v>
      </c>
      <c r="M11984" s="548" t="s">
        <v>13758</v>
      </c>
      <c r="N11984" s="545" t="s">
        <v>13413</v>
      </c>
      <c r="O11984" s="545" t="s">
        <v>13413</v>
      </c>
      <c r="P11984" s="549">
        <v>9689</v>
      </c>
      <c r="Q11984" s="549">
        <v>1</v>
      </c>
      <c r="R11984" s="549">
        <v>49</v>
      </c>
      <c r="S11984" s="548"/>
      <c r="T11984" s="548"/>
      <c r="U11984" s="99"/>
    </row>
    <row r="11985" spans="1:21" ht="19.5" customHeight="1">
      <c r="A11985" s="545">
        <v>107009</v>
      </c>
      <c r="B11985" s="545" t="s">
        <v>5496</v>
      </c>
      <c r="C11985" s="545" t="s">
        <v>216</v>
      </c>
      <c r="D11985" s="546"/>
      <c r="E11985" s="171" t="str">
        <f t="shared" si="187"/>
        <v>1900</v>
      </c>
      <c r="F11985" s="547">
        <v>0</v>
      </c>
      <c r="G11985" s="548">
        <v>0</v>
      </c>
      <c r="H11985" s="547">
        <v>0</v>
      </c>
      <c r="I11985" s="545" t="s">
        <v>12726</v>
      </c>
      <c r="J11985" s="545"/>
      <c r="K11985" s="545" t="s">
        <v>20355</v>
      </c>
      <c r="L11985" s="545" t="s">
        <v>13413</v>
      </c>
      <c r="M11985" s="548" t="s">
        <v>13758</v>
      </c>
      <c r="N11985" s="545" t="s">
        <v>13413</v>
      </c>
      <c r="O11985" s="545" t="s">
        <v>13413</v>
      </c>
      <c r="P11985" s="549">
        <v>9690</v>
      </c>
      <c r="Q11985" s="549">
        <v>1</v>
      </c>
      <c r="R11985" s="549">
        <v>49</v>
      </c>
      <c r="S11985" s="548"/>
      <c r="T11985" s="548"/>
      <c r="U11985" s="99"/>
    </row>
    <row r="11986" spans="1:21" ht="19.5" customHeight="1">
      <c r="A11986" s="545">
        <v>107010</v>
      </c>
      <c r="B11986" s="545" t="s">
        <v>5497</v>
      </c>
      <c r="C11986" s="545" t="s">
        <v>216</v>
      </c>
      <c r="D11986" s="546"/>
      <c r="E11986" s="171" t="str">
        <f t="shared" si="187"/>
        <v>1900</v>
      </c>
      <c r="F11986" s="547">
        <v>0</v>
      </c>
      <c r="G11986" s="548">
        <v>0</v>
      </c>
      <c r="H11986" s="547">
        <v>0</v>
      </c>
      <c r="I11986" s="545" t="s">
        <v>12726</v>
      </c>
      <c r="J11986" s="545"/>
      <c r="K11986" s="545" t="s">
        <v>20356</v>
      </c>
      <c r="L11986" s="545" t="s">
        <v>13413</v>
      </c>
      <c r="M11986" s="548" t="s">
        <v>13758</v>
      </c>
      <c r="N11986" s="545" t="s">
        <v>13413</v>
      </c>
      <c r="O11986" s="545" t="s">
        <v>13413</v>
      </c>
      <c r="P11986" s="549">
        <v>9691</v>
      </c>
      <c r="Q11986" s="549">
        <v>1</v>
      </c>
      <c r="R11986" s="549">
        <v>49</v>
      </c>
      <c r="S11986" s="548"/>
      <c r="T11986" s="548"/>
      <c r="U11986" s="99"/>
    </row>
    <row r="11987" spans="1:21" ht="19.5" customHeight="1">
      <c r="A11987" s="545">
        <v>107011</v>
      </c>
      <c r="B11987" s="545" t="s">
        <v>5498</v>
      </c>
      <c r="C11987" s="545" t="s">
        <v>216</v>
      </c>
      <c r="D11987" s="546"/>
      <c r="E11987" s="171" t="str">
        <f t="shared" si="187"/>
        <v>1900</v>
      </c>
      <c r="F11987" s="547">
        <v>0</v>
      </c>
      <c r="G11987" s="548">
        <v>0</v>
      </c>
      <c r="H11987" s="547">
        <v>0</v>
      </c>
      <c r="I11987" s="545" t="s">
        <v>12726</v>
      </c>
      <c r="J11987" s="545"/>
      <c r="K11987" s="545" t="s">
        <v>20357</v>
      </c>
      <c r="L11987" s="545" t="s">
        <v>13413</v>
      </c>
      <c r="M11987" s="548" t="s">
        <v>13758</v>
      </c>
      <c r="N11987" s="545" t="s">
        <v>13413</v>
      </c>
      <c r="O11987" s="545" t="s">
        <v>13413</v>
      </c>
      <c r="P11987" s="549">
        <v>9692</v>
      </c>
      <c r="Q11987" s="549">
        <v>1</v>
      </c>
      <c r="R11987" s="549">
        <v>49</v>
      </c>
      <c r="S11987" s="548"/>
      <c r="T11987" s="548"/>
      <c r="U11987" s="99"/>
    </row>
    <row r="11988" spans="1:21" ht="19.5" customHeight="1">
      <c r="A11988" s="545">
        <v>107012</v>
      </c>
      <c r="B11988" s="545" t="s">
        <v>5136</v>
      </c>
      <c r="C11988" s="545" t="s">
        <v>209</v>
      </c>
      <c r="D11988" s="546">
        <v>43552</v>
      </c>
      <c r="E11988" s="171" t="str">
        <f t="shared" si="187"/>
        <v>2019</v>
      </c>
      <c r="F11988" s="547">
        <v>50334</v>
      </c>
      <c r="G11988" s="548">
        <v>0.19</v>
      </c>
      <c r="H11988" s="547">
        <v>42297.48</v>
      </c>
      <c r="I11988" s="545" t="s">
        <v>12697</v>
      </c>
      <c r="J11988" s="545" t="s">
        <v>13296</v>
      </c>
      <c r="K11988" s="545" t="s">
        <v>13413</v>
      </c>
      <c r="L11988" s="545" t="s">
        <v>13413</v>
      </c>
      <c r="M11988" s="548" t="s">
        <v>13758</v>
      </c>
      <c r="N11988" s="545" t="s">
        <v>13413</v>
      </c>
      <c r="O11988" s="545" t="s">
        <v>13413</v>
      </c>
      <c r="P11988" s="549">
        <v>9693</v>
      </c>
      <c r="Q11988" s="549">
        <v>1</v>
      </c>
      <c r="R11988" s="549">
        <v>138</v>
      </c>
      <c r="S11988" s="548">
        <v>2218</v>
      </c>
      <c r="T11988" s="548"/>
      <c r="U11988" s="99"/>
    </row>
    <row r="11989" spans="1:21" ht="19.5" customHeight="1">
      <c r="A11989" s="545">
        <v>107013</v>
      </c>
      <c r="B11989" s="545" t="s">
        <v>5499</v>
      </c>
      <c r="C11989" s="545" t="s">
        <v>216</v>
      </c>
      <c r="D11989" s="546"/>
      <c r="E11989" s="171" t="str">
        <f t="shared" si="187"/>
        <v>1900</v>
      </c>
      <c r="F11989" s="547">
        <v>0</v>
      </c>
      <c r="G11989" s="548">
        <v>0</v>
      </c>
      <c r="H11989" s="547">
        <v>0</v>
      </c>
      <c r="I11989" s="545" t="s">
        <v>12726</v>
      </c>
      <c r="J11989" s="545"/>
      <c r="K11989" s="545" t="s">
        <v>20358</v>
      </c>
      <c r="L11989" s="545" t="s">
        <v>13413</v>
      </c>
      <c r="M11989" s="548" t="s">
        <v>13758</v>
      </c>
      <c r="N11989" s="545" t="s">
        <v>13413</v>
      </c>
      <c r="O11989" s="545" t="s">
        <v>13413</v>
      </c>
      <c r="P11989" s="549">
        <v>9694</v>
      </c>
      <c r="Q11989" s="549">
        <v>1</v>
      </c>
      <c r="R11989" s="549">
        <v>49</v>
      </c>
      <c r="S11989" s="548"/>
      <c r="T11989" s="548"/>
      <c r="U11989" s="99"/>
    </row>
    <row r="11990" spans="1:21" ht="19.5" customHeight="1">
      <c r="A11990" s="545">
        <v>107014</v>
      </c>
      <c r="B11990" s="545" t="s">
        <v>5036</v>
      </c>
      <c r="C11990" s="545" t="s">
        <v>216</v>
      </c>
      <c r="D11990" s="546">
        <v>43850</v>
      </c>
      <c r="E11990" s="171" t="str">
        <f t="shared" si="187"/>
        <v>2020</v>
      </c>
      <c r="F11990" s="547">
        <v>98882</v>
      </c>
      <c r="G11990" s="548">
        <v>0.19</v>
      </c>
      <c r="H11990" s="547">
        <v>83094.12</v>
      </c>
      <c r="I11990" s="545" t="s">
        <v>12642</v>
      </c>
      <c r="J11990" s="545" t="s">
        <v>13298</v>
      </c>
      <c r="K11990" s="545" t="s">
        <v>13413</v>
      </c>
      <c r="L11990" s="545" t="s">
        <v>13413</v>
      </c>
      <c r="M11990" s="548" t="s">
        <v>13758</v>
      </c>
      <c r="N11990" s="545" t="s">
        <v>13413</v>
      </c>
      <c r="O11990" s="545" t="s">
        <v>13413</v>
      </c>
      <c r="P11990" s="549">
        <v>9695</v>
      </c>
      <c r="Q11990" s="549">
        <v>1</v>
      </c>
      <c r="R11990" s="549">
        <v>135</v>
      </c>
      <c r="S11990" s="548">
        <v>1012</v>
      </c>
      <c r="T11990" s="548"/>
      <c r="U11990" s="99"/>
    </row>
    <row r="11991" spans="1:21" ht="19.5" customHeight="1">
      <c r="A11991" s="545">
        <v>107015</v>
      </c>
      <c r="B11991" s="545" t="s">
        <v>5107</v>
      </c>
      <c r="C11991" s="545" t="s">
        <v>216</v>
      </c>
      <c r="D11991" s="546">
        <v>43850</v>
      </c>
      <c r="E11991" s="171" t="str">
        <f t="shared" si="187"/>
        <v>2020</v>
      </c>
      <c r="F11991" s="547">
        <v>214309</v>
      </c>
      <c r="G11991" s="548">
        <v>0.19</v>
      </c>
      <c r="H11991" s="547">
        <v>180091.6</v>
      </c>
      <c r="I11991" s="545" t="s">
        <v>12642</v>
      </c>
      <c r="J11991" s="545" t="s">
        <v>13302</v>
      </c>
      <c r="K11991" s="545" t="s">
        <v>13413</v>
      </c>
      <c r="L11991" s="545" t="s">
        <v>13413</v>
      </c>
      <c r="M11991" s="548" t="s">
        <v>13758</v>
      </c>
      <c r="N11991" s="545" t="s">
        <v>13413</v>
      </c>
      <c r="O11991" s="545" t="s">
        <v>13413</v>
      </c>
      <c r="P11991" s="549">
        <v>9696</v>
      </c>
      <c r="Q11991" s="549">
        <v>1</v>
      </c>
      <c r="R11991" s="549">
        <v>135</v>
      </c>
      <c r="S11991" s="548">
        <v>2219</v>
      </c>
      <c r="T11991" s="548"/>
      <c r="U11991" s="99"/>
    </row>
    <row r="11992" spans="1:21" ht="19.5" customHeight="1">
      <c r="A11992" s="545">
        <v>107016</v>
      </c>
      <c r="B11992" s="545" t="s">
        <v>5166</v>
      </c>
      <c r="C11992" s="545" t="s">
        <v>216</v>
      </c>
      <c r="D11992" s="546">
        <v>43850</v>
      </c>
      <c r="E11992" s="171" t="str">
        <f t="shared" si="187"/>
        <v>2020</v>
      </c>
      <c r="F11992" s="547">
        <v>48484</v>
      </c>
      <c r="G11992" s="548">
        <v>0.19</v>
      </c>
      <c r="H11992" s="547">
        <v>40742.86</v>
      </c>
      <c r="I11992" s="545" t="s">
        <v>12642</v>
      </c>
      <c r="J11992" s="545" t="s">
        <v>13302</v>
      </c>
      <c r="K11992" s="545" t="s">
        <v>13413</v>
      </c>
      <c r="L11992" s="545" t="s">
        <v>13413</v>
      </c>
      <c r="M11992" s="548" t="s">
        <v>13758</v>
      </c>
      <c r="N11992" s="545" t="s">
        <v>13413</v>
      </c>
      <c r="O11992" s="545" t="s">
        <v>13413</v>
      </c>
      <c r="P11992" s="549">
        <v>9697</v>
      </c>
      <c r="Q11992" s="549">
        <v>1</v>
      </c>
      <c r="R11992" s="549">
        <v>135</v>
      </c>
      <c r="S11992" s="548">
        <v>2219</v>
      </c>
      <c r="T11992" s="548"/>
      <c r="U11992" s="99"/>
    </row>
    <row r="11993" spans="1:21" ht="19.5" customHeight="1">
      <c r="A11993" s="545">
        <v>107017</v>
      </c>
      <c r="B11993" s="545" t="s">
        <v>7528</v>
      </c>
      <c r="C11993" s="545" t="s">
        <v>209</v>
      </c>
      <c r="D11993" s="546">
        <v>43717</v>
      </c>
      <c r="E11993" s="171" t="str">
        <f t="shared" si="187"/>
        <v>2019</v>
      </c>
      <c r="F11993" s="547">
        <v>338981</v>
      </c>
      <c r="G11993" s="548">
        <v>0.19</v>
      </c>
      <c r="H11993" s="547">
        <v>284857.98</v>
      </c>
      <c r="I11993" s="545" t="s">
        <v>12961</v>
      </c>
      <c r="J11993" s="545" t="s">
        <v>13402</v>
      </c>
      <c r="K11993" s="545" t="s">
        <v>20359</v>
      </c>
      <c r="L11993" s="545" t="s">
        <v>13413</v>
      </c>
      <c r="M11993" s="548" t="s">
        <v>13758</v>
      </c>
      <c r="N11993" s="545" t="s">
        <v>13413</v>
      </c>
      <c r="O11993" s="545" t="s">
        <v>13413</v>
      </c>
      <c r="P11993" s="549">
        <v>9698</v>
      </c>
      <c r="Q11993" s="549">
        <v>1</v>
      </c>
      <c r="R11993" s="549">
        <v>52</v>
      </c>
      <c r="S11993" s="548">
        <v>2231</v>
      </c>
      <c r="T11993" s="548"/>
      <c r="U11993" s="99"/>
    </row>
    <row r="11994" spans="1:21" ht="19.5" customHeight="1">
      <c r="A11994" s="545">
        <v>107018</v>
      </c>
      <c r="B11994" s="545" t="s">
        <v>5135</v>
      </c>
      <c r="C11994" s="545" t="s">
        <v>209</v>
      </c>
      <c r="D11994" s="546"/>
      <c r="E11994" s="171" t="str">
        <f t="shared" si="187"/>
        <v>1900</v>
      </c>
      <c r="F11994" s="547">
        <v>0</v>
      </c>
      <c r="G11994" s="548">
        <v>0</v>
      </c>
      <c r="H11994" s="547">
        <v>0</v>
      </c>
      <c r="I11994" s="545" t="s">
        <v>12697</v>
      </c>
      <c r="J11994" s="545"/>
      <c r="K11994" s="545" t="s">
        <v>13413</v>
      </c>
      <c r="L11994" s="545" t="s">
        <v>13413</v>
      </c>
      <c r="M11994" s="548" t="s">
        <v>13758</v>
      </c>
      <c r="N11994" s="545" t="s">
        <v>13413</v>
      </c>
      <c r="O11994" s="545" t="s">
        <v>13413</v>
      </c>
      <c r="P11994" s="549">
        <v>9699</v>
      </c>
      <c r="Q11994" s="549">
        <v>1</v>
      </c>
      <c r="R11994" s="549">
        <v>138</v>
      </c>
      <c r="S11994" s="548"/>
      <c r="T11994" s="548"/>
      <c r="U11994" s="99"/>
    </row>
    <row r="11995" spans="1:21" ht="19.5" customHeight="1">
      <c r="A11995" s="545">
        <v>107019</v>
      </c>
      <c r="B11995" s="545" t="s">
        <v>5063</v>
      </c>
      <c r="C11995" s="545" t="s">
        <v>216</v>
      </c>
      <c r="D11995" s="546"/>
      <c r="E11995" s="171" t="str">
        <f t="shared" si="187"/>
        <v>1900</v>
      </c>
      <c r="F11995" s="547">
        <v>0</v>
      </c>
      <c r="G11995" s="548">
        <v>0</v>
      </c>
      <c r="H11995" s="547">
        <v>0</v>
      </c>
      <c r="I11995" s="545" t="s">
        <v>12676</v>
      </c>
      <c r="J11995" s="545"/>
      <c r="K11995" s="545" t="s">
        <v>13413</v>
      </c>
      <c r="L11995" s="545" t="s">
        <v>13413</v>
      </c>
      <c r="M11995" s="548" t="s">
        <v>13758</v>
      </c>
      <c r="N11995" s="545" t="s">
        <v>13413</v>
      </c>
      <c r="O11995" s="545" t="s">
        <v>13413</v>
      </c>
      <c r="P11995" s="549">
        <v>9700</v>
      </c>
      <c r="Q11995" s="549">
        <v>1</v>
      </c>
      <c r="R11995" s="549">
        <v>14</v>
      </c>
      <c r="S11995" s="548"/>
      <c r="T11995" s="548"/>
      <c r="U11995" s="99"/>
    </row>
    <row r="11996" spans="1:21" ht="19.5" customHeight="1">
      <c r="A11996" s="545">
        <v>107020</v>
      </c>
      <c r="B11996" s="545" t="s">
        <v>4866</v>
      </c>
      <c r="C11996" s="545" t="s">
        <v>216</v>
      </c>
      <c r="D11996" s="546"/>
      <c r="E11996" s="171" t="str">
        <f t="shared" si="187"/>
        <v>1900</v>
      </c>
      <c r="F11996" s="547">
        <v>0</v>
      </c>
      <c r="G11996" s="548">
        <v>0</v>
      </c>
      <c r="H11996" s="547">
        <v>0</v>
      </c>
      <c r="I11996" s="545" t="s">
        <v>12637</v>
      </c>
      <c r="J11996" s="545"/>
      <c r="K11996" s="545" t="s">
        <v>20360</v>
      </c>
      <c r="L11996" s="545" t="s">
        <v>13413</v>
      </c>
      <c r="M11996" s="548" t="s">
        <v>13758</v>
      </c>
      <c r="N11996" s="545" t="s">
        <v>13413</v>
      </c>
      <c r="O11996" s="545" t="s">
        <v>13413</v>
      </c>
      <c r="P11996" s="549">
        <v>9701</v>
      </c>
      <c r="Q11996" s="549">
        <v>1</v>
      </c>
      <c r="R11996" s="549">
        <v>13</v>
      </c>
      <c r="S11996" s="548"/>
      <c r="T11996" s="548"/>
      <c r="U11996" s="99"/>
    </row>
    <row r="11997" spans="1:21" ht="19.5" customHeight="1">
      <c r="A11997" s="545">
        <v>107021</v>
      </c>
      <c r="B11997" s="545" t="s">
        <v>9230</v>
      </c>
      <c r="C11997" s="545" t="s">
        <v>216</v>
      </c>
      <c r="D11997" s="546"/>
      <c r="E11997" s="171" t="str">
        <f t="shared" si="187"/>
        <v>1900</v>
      </c>
      <c r="F11997" s="547">
        <v>0</v>
      </c>
      <c r="G11997" s="548">
        <v>0</v>
      </c>
      <c r="H11997" s="547">
        <v>0</v>
      </c>
      <c r="I11997" s="545" t="s">
        <v>12973</v>
      </c>
      <c r="J11997" s="545"/>
      <c r="K11997" s="545" t="s">
        <v>13413</v>
      </c>
      <c r="L11997" s="545" t="s">
        <v>13413</v>
      </c>
      <c r="M11997" s="548" t="s">
        <v>13758</v>
      </c>
      <c r="N11997" s="545" t="s">
        <v>13413</v>
      </c>
      <c r="O11997" s="545" t="s">
        <v>13413</v>
      </c>
      <c r="P11997" s="549">
        <v>9702</v>
      </c>
      <c r="Q11997" s="549">
        <v>1</v>
      </c>
      <c r="R11997" s="549">
        <v>59</v>
      </c>
      <c r="S11997" s="548"/>
      <c r="T11997" s="548"/>
      <c r="U11997" s="99"/>
    </row>
    <row r="11998" spans="1:21" ht="19.5" customHeight="1">
      <c r="A11998" s="545">
        <v>107022</v>
      </c>
      <c r="B11998" s="545" t="s">
        <v>7467</v>
      </c>
      <c r="C11998" s="545" t="s">
        <v>216</v>
      </c>
      <c r="D11998" s="546">
        <v>43738</v>
      </c>
      <c r="E11998" s="171" t="str">
        <f t="shared" si="187"/>
        <v>2019</v>
      </c>
      <c r="F11998" s="547">
        <v>1273</v>
      </c>
      <c r="G11998" s="548">
        <v>0.19</v>
      </c>
      <c r="H11998" s="547">
        <v>1069.75</v>
      </c>
      <c r="I11998" s="545" t="s">
        <v>12676</v>
      </c>
      <c r="J11998" s="545" t="s">
        <v>13402</v>
      </c>
      <c r="K11998" s="545" t="s">
        <v>13413</v>
      </c>
      <c r="L11998" s="545" t="s">
        <v>13413</v>
      </c>
      <c r="M11998" s="548" t="s">
        <v>13758</v>
      </c>
      <c r="N11998" s="545" t="s">
        <v>13413</v>
      </c>
      <c r="O11998" s="545" t="s">
        <v>13413</v>
      </c>
      <c r="P11998" s="549">
        <v>9703</v>
      </c>
      <c r="Q11998" s="549">
        <v>1</v>
      </c>
      <c r="R11998" s="549">
        <v>14</v>
      </c>
      <c r="S11998" s="548">
        <v>2231</v>
      </c>
      <c r="T11998" s="548"/>
      <c r="U11998" s="99"/>
    </row>
    <row r="11999" spans="1:21" ht="19.5" customHeight="1">
      <c r="A11999" s="545">
        <v>107023</v>
      </c>
      <c r="B11999" s="545" t="s">
        <v>7466</v>
      </c>
      <c r="C11999" s="545" t="s">
        <v>216</v>
      </c>
      <c r="D11999" s="546">
        <v>43738</v>
      </c>
      <c r="E11999" s="171" t="str">
        <f t="shared" si="187"/>
        <v>2019</v>
      </c>
      <c r="F11999" s="547">
        <v>1314</v>
      </c>
      <c r="G11999" s="548">
        <v>0.19</v>
      </c>
      <c r="H11999" s="547">
        <v>1104.2</v>
      </c>
      <c r="I11999" s="545" t="s">
        <v>12642</v>
      </c>
      <c r="J11999" s="545" t="s">
        <v>13402</v>
      </c>
      <c r="K11999" s="545" t="s">
        <v>13413</v>
      </c>
      <c r="L11999" s="545" t="s">
        <v>13413</v>
      </c>
      <c r="M11999" s="548" t="s">
        <v>13758</v>
      </c>
      <c r="N11999" s="545" t="s">
        <v>13413</v>
      </c>
      <c r="O11999" s="545" t="s">
        <v>13413</v>
      </c>
      <c r="P11999" s="549">
        <v>9704</v>
      </c>
      <c r="Q11999" s="549">
        <v>1</v>
      </c>
      <c r="R11999" s="549">
        <v>135</v>
      </c>
      <c r="S11999" s="548">
        <v>2231</v>
      </c>
      <c r="T11999" s="548"/>
      <c r="U11999" s="99"/>
    </row>
    <row r="12000" spans="1:21" ht="19.5" customHeight="1">
      <c r="A12000" s="545">
        <v>107024</v>
      </c>
      <c r="B12000" s="545" t="s">
        <v>6126</v>
      </c>
      <c r="C12000" s="545" t="s">
        <v>206</v>
      </c>
      <c r="D12000" s="546">
        <v>45708</v>
      </c>
      <c r="E12000" s="171" t="str">
        <f t="shared" si="187"/>
        <v>2025</v>
      </c>
      <c r="F12000" s="547">
        <v>18462.89</v>
      </c>
      <c r="G12000" s="548">
        <v>0.19</v>
      </c>
      <c r="H12000" s="547">
        <v>15515.03</v>
      </c>
      <c r="I12000" s="545" t="s">
        <v>12639</v>
      </c>
      <c r="J12000" s="545" t="s">
        <v>13307</v>
      </c>
      <c r="K12000" s="545" t="s">
        <v>20361</v>
      </c>
      <c r="L12000" s="545" t="s">
        <v>13413</v>
      </c>
      <c r="M12000" s="548" t="s">
        <v>13843</v>
      </c>
      <c r="N12000" s="545" t="s">
        <v>13413</v>
      </c>
      <c r="O12000" s="545" t="s">
        <v>13413</v>
      </c>
      <c r="P12000" s="549">
        <v>9705</v>
      </c>
      <c r="Q12000" s="549">
        <v>5</v>
      </c>
      <c r="R12000" s="549">
        <v>64</v>
      </c>
      <c r="S12000" s="548">
        <v>2228</v>
      </c>
      <c r="T12000" s="548"/>
      <c r="U12000" s="99"/>
    </row>
    <row r="12001" spans="1:21" ht="19.5" customHeight="1">
      <c r="A12001" s="545">
        <v>107025</v>
      </c>
      <c r="B12001" s="545" t="s">
        <v>7465</v>
      </c>
      <c r="C12001" s="545" t="s">
        <v>216</v>
      </c>
      <c r="D12001" s="546">
        <v>43738</v>
      </c>
      <c r="E12001" s="171" t="str">
        <f t="shared" si="187"/>
        <v>2019</v>
      </c>
      <c r="F12001" s="547">
        <v>8303</v>
      </c>
      <c r="G12001" s="548">
        <v>0.19</v>
      </c>
      <c r="H12001" s="547">
        <v>6977.31</v>
      </c>
      <c r="I12001" s="545" t="s">
        <v>12642</v>
      </c>
      <c r="J12001" s="545" t="s">
        <v>13402</v>
      </c>
      <c r="K12001" s="545" t="s">
        <v>13413</v>
      </c>
      <c r="L12001" s="545" t="s">
        <v>13413</v>
      </c>
      <c r="M12001" s="548" t="s">
        <v>13758</v>
      </c>
      <c r="N12001" s="545" t="s">
        <v>13413</v>
      </c>
      <c r="O12001" s="545" t="s">
        <v>13413</v>
      </c>
      <c r="P12001" s="549">
        <v>9706</v>
      </c>
      <c r="Q12001" s="549">
        <v>1</v>
      </c>
      <c r="R12001" s="549">
        <v>135</v>
      </c>
      <c r="S12001" s="548">
        <v>2231</v>
      </c>
      <c r="T12001" s="548"/>
      <c r="U12001" s="99"/>
    </row>
    <row r="12002" spans="1:21" ht="19.5" customHeight="1">
      <c r="A12002" s="545">
        <v>107026</v>
      </c>
      <c r="B12002" s="545" t="s">
        <v>9229</v>
      </c>
      <c r="C12002" s="545" t="s">
        <v>216</v>
      </c>
      <c r="D12002" s="546"/>
      <c r="E12002" s="171" t="str">
        <f t="shared" si="187"/>
        <v>1900</v>
      </c>
      <c r="F12002" s="547">
        <v>0</v>
      </c>
      <c r="G12002" s="548">
        <v>0</v>
      </c>
      <c r="H12002" s="547">
        <v>0</v>
      </c>
      <c r="I12002" s="545" t="s">
        <v>12642</v>
      </c>
      <c r="J12002" s="545"/>
      <c r="K12002" s="545" t="s">
        <v>13413</v>
      </c>
      <c r="L12002" s="545" t="s">
        <v>13413</v>
      </c>
      <c r="M12002" s="548" t="s">
        <v>13758</v>
      </c>
      <c r="N12002" s="545" t="s">
        <v>13413</v>
      </c>
      <c r="O12002" s="545" t="s">
        <v>13413</v>
      </c>
      <c r="P12002" s="549">
        <v>9707</v>
      </c>
      <c r="Q12002" s="549">
        <v>1</v>
      </c>
      <c r="R12002" s="549">
        <v>135</v>
      </c>
      <c r="S12002" s="548"/>
      <c r="T12002" s="548"/>
      <c r="U12002" s="99"/>
    </row>
    <row r="12003" spans="1:21" ht="19.5" customHeight="1">
      <c r="A12003" s="545">
        <v>107027</v>
      </c>
      <c r="B12003" s="545" t="s">
        <v>5018</v>
      </c>
      <c r="C12003" s="545" t="s">
        <v>216</v>
      </c>
      <c r="D12003" s="546"/>
      <c r="E12003" s="171" t="str">
        <f t="shared" si="187"/>
        <v>1900</v>
      </c>
      <c r="F12003" s="547">
        <v>0</v>
      </c>
      <c r="G12003" s="548">
        <v>0</v>
      </c>
      <c r="H12003" s="547">
        <v>0</v>
      </c>
      <c r="I12003" s="545" t="s">
        <v>12642</v>
      </c>
      <c r="J12003" s="545"/>
      <c r="K12003" s="545" t="s">
        <v>13413</v>
      </c>
      <c r="L12003" s="545" t="s">
        <v>13413</v>
      </c>
      <c r="M12003" s="548" t="s">
        <v>13758</v>
      </c>
      <c r="N12003" s="545" t="s">
        <v>13413</v>
      </c>
      <c r="O12003" s="545" t="s">
        <v>13413</v>
      </c>
      <c r="P12003" s="549">
        <v>9708</v>
      </c>
      <c r="Q12003" s="549">
        <v>1</v>
      </c>
      <c r="R12003" s="549">
        <v>135</v>
      </c>
      <c r="S12003" s="548"/>
      <c r="T12003" s="548"/>
      <c r="U12003" s="99"/>
    </row>
    <row r="12004" spans="1:21" ht="19.5" customHeight="1">
      <c r="A12004" s="545">
        <v>107028</v>
      </c>
      <c r="B12004" s="545" t="s">
        <v>9228</v>
      </c>
      <c r="C12004" s="545" t="s">
        <v>209</v>
      </c>
      <c r="D12004" s="546"/>
      <c r="E12004" s="171" t="str">
        <f t="shared" si="187"/>
        <v>1900</v>
      </c>
      <c r="F12004" s="547">
        <v>0</v>
      </c>
      <c r="G12004" s="548">
        <v>0</v>
      </c>
      <c r="H12004" s="547">
        <v>0</v>
      </c>
      <c r="I12004" s="545" t="s">
        <v>12961</v>
      </c>
      <c r="J12004" s="545"/>
      <c r="K12004" s="545" t="s">
        <v>20362</v>
      </c>
      <c r="L12004" s="545" t="s">
        <v>13413</v>
      </c>
      <c r="M12004" s="548" t="s">
        <v>13758</v>
      </c>
      <c r="N12004" s="545" t="s">
        <v>13413</v>
      </c>
      <c r="O12004" s="545" t="s">
        <v>13413</v>
      </c>
      <c r="P12004" s="549">
        <v>9709</v>
      </c>
      <c r="Q12004" s="549">
        <v>1</v>
      </c>
      <c r="R12004" s="549">
        <v>52</v>
      </c>
      <c r="S12004" s="548"/>
      <c r="T12004" s="548"/>
      <c r="U12004" s="99"/>
    </row>
    <row r="12005" spans="1:21" ht="19.5" customHeight="1">
      <c r="A12005" s="545">
        <v>107029</v>
      </c>
      <c r="B12005" s="545" t="s">
        <v>5174</v>
      </c>
      <c r="C12005" s="545" t="s">
        <v>216</v>
      </c>
      <c r="D12005" s="546"/>
      <c r="E12005" s="171" t="str">
        <f t="shared" si="187"/>
        <v>1900</v>
      </c>
      <c r="F12005" s="547">
        <v>0</v>
      </c>
      <c r="G12005" s="548">
        <v>0</v>
      </c>
      <c r="H12005" s="547">
        <v>0</v>
      </c>
      <c r="I12005" s="545" t="s">
        <v>12642</v>
      </c>
      <c r="J12005" s="545"/>
      <c r="K12005" s="545" t="s">
        <v>13413</v>
      </c>
      <c r="L12005" s="545" t="s">
        <v>13413</v>
      </c>
      <c r="M12005" s="548" t="s">
        <v>13758</v>
      </c>
      <c r="N12005" s="545" t="s">
        <v>13413</v>
      </c>
      <c r="O12005" s="545" t="s">
        <v>13413</v>
      </c>
      <c r="P12005" s="549">
        <v>9710</v>
      </c>
      <c r="Q12005" s="549">
        <v>1</v>
      </c>
      <c r="R12005" s="549">
        <v>135</v>
      </c>
      <c r="S12005" s="548"/>
      <c r="T12005" s="548"/>
      <c r="U12005" s="99"/>
    </row>
    <row r="12006" spans="1:21" ht="19.5" customHeight="1">
      <c r="A12006" s="545">
        <v>107030</v>
      </c>
      <c r="B12006" s="545" t="s">
        <v>9227</v>
      </c>
      <c r="C12006" s="545" t="s">
        <v>209</v>
      </c>
      <c r="D12006" s="546"/>
      <c r="E12006" s="171" t="str">
        <f t="shared" si="187"/>
        <v>1900</v>
      </c>
      <c r="F12006" s="547">
        <v>0</v>
      </c>
      <c r="G12006" s="548">
        <v>0</v>
      </c>
      <c r="H12006" s="547">
        <v>0</v>
      </c>
      <c r="I12006" s="545" t="s">
        <v>12961</v>
      </c>
      <c r="J12006" s="545"/>
      <c r="K12006" s="545" t="s">
        <v>20363</v>
      </c>
      <c r="L12006" s="545" t="s">
        <v>13413</v>
      </c>
      <c r="M12006" s="548" t="s">
        <v>13758</v>
      </c>
      <c r="N12006" s="545" t="s">
        <v>13413</v>
      </c>
      <c r="O12006" s="545" t="s">
        <v>13413</v>
      </c>
      <c r="P12006" s="549">
        <v>9711</v>
      </c>
      <c r="Q12006" s="549">
        <v>1</v>
      </c>
      <c r="R12006" s="549">
        <v>52</v>
      </c>
      <c r="S12006" s="548"/>
      <c r="T12006" s="548"/>
      <c r="U12006" s="99"/>
    </row>
    <row r="12007" spans="1:21" ht="19.5" customHeight="1">
      <c r="A12007" s="545">
        <v>107031</v>
      </c>
      <c r="B12007" s="545" t="s">
        <v>5176</v>
      </c>
      <c r="C12007" s="545" t="s">
        <v>216</v>
      </c>
      <c r="D12007" s="546"/>
      <c r="E12007" s="171" t="str">
        <f t="shared" si="187"/>
        <v>1900</v>
      </c>
      <c r="F12007" s="547">
        <v>0</v>
      </c>
      <c r="G12007" s="548">
        <v>0</v>
      </c>
      <c r="H12007" s="547">
        <v>0</v>
      </c>
      <c r="I12007" s="545" t="s">
        <v>12642</v>
      </c>
      <c r="J12007" s="545"/>
      <c r="K12007" s="545" t="s">
        <v>13413</v>
      </c>
      <c r="L12007" s="545" t="s">
        <v>13413</v>
      </c>
      <c r="M12007" s="548" t="s">
        <v>13758</v>
      </c>
      <c r="N12007" s="545" t="s">
        <v>13413</v>
      </c>
      <c r="O12007" s="545" t="s">
        <v>13413</v>
      </c>
      <c r="P12007" s="549">
        <v>9712</v>
      </c>
      <c r="Q12007" s="549">
        <v>1</v>
      </c>
      <c r="R12007" s="549">
        <v>135</v>
      </c>
      <c r="S12007" s="548"/>
      <c r="T12007" s="548"/>
      <c r="U12007" s="99"/>
    </row>
    <row r="12008" spans="1:21" ht="19.5" customHeight="1">
      <c r="A12008" s="545">
        <v>107032</v>
      </c>
      <c r="B12008" s="545" t="s">
        <v>5175</v>
      </c>
      <c r="C12008" s="545" t="s">
        <v>216</v>
      </c>
      <c r="D12008" s="546"/>
      <c r="E12008" s="171" t="str">
        <f t="shared" si="187"/>
        <v>1900</v>
      </c>
      <c r="F12008" s="547">
        <v>0</v>
      </c>
      <c r="G12008" s="548">
        <v>0</v>
      </c>
      <c r="H12008" s="547">
        <v>0</v>
      </c>
      <c r="I12008" s="545" t="s">
        <v>12642</v>
      </c>
      <c r="J12008" s="545"/>
      <c r="K12008" s="545" t="s">
        <v>13413</v>
      </c>
      <c r="L12008" s="545" t="s">
        <v>13413</v>
      </c>
      <c r="M12008" s="548" t="s">
        <v>13758</v>
      </c>
      <c r="N12008" s="545" t="s">
        <v>13413</v>
      </c>
      <c r="O12008" s="545" t="s">
        <v>13413</v>
      </c>
      <c r="P12008" s="549">
        <v>9713</v>
      </c>
      <c r="Q12008" s="549">
        <v>1</v>
      </c>
      <c r="R12008" s="549">
        <v>135</v>
      </c>
      <c r="S12008" s="548"/>
      <c r="T12008" s="548"/>
      <c r="U12008" s="99"/>
    </row>
    <row r="12009" spans="1:21" ht="19.5" customHeight="1">
      <c r="A12009" s="545">
        <v>107033</v>
      </c>
      <c r="B12009" s="545" t="s">
        <v>9226</v>
      </c>
      <c r="C12009" s="545" t="s">
        <v>209</v>
      </c>
      <c r="D12009" s="546"/>
      <c r="E12009" s="171" t="str">
        <f t="shared" si="187"/>
        <v>1900</v>
      </c>
      <c r="F12009" s="547">
        <v>0</v>
      </c>
      <c r="G12009" s="548">
        <v>0</v>
      </c>
      <c r="H12009" s="547">
        <v>0</v>
      </c>
      <c r="I12009" s="545" t="s">
        <v>12961</v>
      </c>
      <c r="J12009" s="545"/>
      <c r="K12009" s="545" t="s">
        <v>20364</v>
      </c>
      <c r="L12009" s="545" t="s">
        <v>13413</v>
      </c>
      <c r="M12009" s="548" t="s">
        <v>13758</v>
      </c>
      <c r="N12009" s="545" t="s">
        <v>13413</v>
      </c>
      <c r="O12009" s="545" t="s">
        <v>13413</v>
      </c>
      <c r="P12009" s="549">
        <v>9714</v>
      </c>
      <c r="Q12009" s="549">
        <v>1</v>
      </c>
      <c r="R12009" s="549">
        <v>52</v>
      </c>
      <c r="S12009" s="548"/>
      <c r="T12009" s="548"/>
      <c r="U12009" s="99"/>
    </row>
    <row r="12010" spans="1:21" ht="19.5" customHeight="1">
      <c r="A12010" s="545">
        <v>107034</v>
      </c>
      <c r="B12010" s="545" t="s">
        <v>5114</v>
      </c>
      <c r="C12010" s="545" t="s">
        <v>209</v>
      </c>
      <c r="D12010" s="546">
        <v>43685</v>
      </c>
      <c r="E12010" s="171" t="str">
        <f t="shared" si="187"/>
        <v>2019</v>
      </c>
      <c r="F12010" s="547">
        <v>75437</v>
      </c>
      <c r="G12010" s="548">
        <v>0.19</v>
      </c>
      <c r="H12010" s="547">
        <v>63392.44</v>
      </c>
      <c r="I12010" s="545" t="s">
        <v>12697</v>
      </c>
      <c r="J12010" s="545" t="s">
        <v>13402</v>
      </c>
      <c r="K12010" s="545" t="s">
        <v>13413</v>
      </c>
      <c r="L12010" s="545" t="s">
        <v>13413</v>
      </c>
      <c r="M12010" s="548" t="s">
        <v>13758</v>
      </c>
      <c r="N12010" s="545" t="s">
        <v>13413</v>
      </c>
      <c r="O12010" s="545" t="s">
        <v>13413</v>
      </c>
      <c r="P12010" s="549">
        <v>9715</v>
      </c>
      <c r="Q12010" s="549">
        <v>1</v>
      </c>
      <c r="R12010" s="549">
        <v>138</v>
      </c>
      <c r="S12010" s="548">
        <v>2231</v>
      </c>
      <c r="T12010" s="548"/>
      <c r="U12010" s="99"/>
    </row>
    <row r="12011" spans="1:21" ht="19.5" customHeight="1">
      <c r="A12011" s="545">
        <v>107035</v>
      </c>
      <c r="B12011" s="545" t="s">
        <v>9225</v>
      </c>
      <c r="C12011" s="545" t="s">
        <v>209</v>
      </c>
      <c r="D12011" s="546"/>
      <c r="E12011" s="171" t="str">
        <f t="shared" si="187"/>
        <v>1900</v>
      </c>
      <c r="F12011" s="547">
        <v>0</v>
      </c>
      <c r="G12011" s="548">
        <v>0</v>
      </c>
      <c r="H12011" s="547">
        <v>0</v>
      </c>
      <c r="I12011" s="545" t="s">
        <v>12961</v>
      </c>
      <c r="J12011" s="545"/>
      <c r="K12011" s="545" t="s">
        <v>20365</v>
      </c>
      <c r="L12011" s="545" t="s">
        <v>13413</v>
      </c>
      <c r="M12011" s="548" t="s">
        <v>13758</v>
      </c>
      <c r="N12011" s="545" t="s">
        <v>13413</v>
      </c>
      <c r="O12011" s="545" t="s">
        <v>13413</v>
      </c>
      <c r="P12011" s="549">
        <v>9716</v>
      </c>
      <c r="Q12011" s="549">
        <v>1</v>
      </c>
      <c r="R12011" s="549">
        <v>52</v>
      </c>
      <c r="S12011" s="548"/>
      <c r="T12011" s="548"/>
      <c r="U12011" s="99"/>
    </row>
    <row r="12012" spans="1:21" ht="19.5" customHeight="1">
      <c r="A12012" s="545">
        <v>107036</v>
      </c>
      <c r="B12012" s="545" t="s">
        <v>5032</v>
      </c>
      <c r="C12012" s="545" t="s">
        <v>216</v>
      </c>
      <c r="D12012" s="546">
        <v>43685</v>
      </c>
      <c r="E12012" s="171" t="str">
        <f t="shared" si="187"/>
        <v>2019</v>
      </c>
      <c r="F12012" s="547">
        <v>22030.01</v>
      </c>
      <c r="G12012" s="548">
        <v>0.19</v>
      </c>
      <c r="H12012" s="547">
        <v>18512.61</v>
      </c>
      <c r="I12012" s="545" t="s">
        <v>12642</v>
      </c>
      <c r="J12012" s="545" t="s">
        <v>13402</v>
      </c>
      <c r="K12012" s="545" t="s">
        <v>13413</v>
      </c>
      <c r="L12012" s="545" t="s">
        <v>13413</v>
      </c>
      <c r="M12012" s="548" t="s">
        <v>13758</v>
      </c>
      <c r="N12012" s="545" t="s">
        <v>13413</v>
      </c>
      <c r="O12012" s="545" t="s">
        <v>13413</v>
      </c>
      <c r="P12012" s="549">
        <v>9717</v>
      </c>
      <c r="Q12012" s="549">
        <v>1</v>
      </c>
      <c r="R12012" s="549">
        <v>135</v>
      </c>
      <c r="S12012" s="548">
        <v>2231</v>
      </c>
      <c r="T12012" s="548"/>
      <c r="U12012" s="99"/>
    </row>
    <row r="12013" spans="1:21" ht="19.5" customHeight="1">
      <c r="A12013" s="545">
        <v>107037</v>
      </c>
      <c r="B12013" s="545" t="s">
        <v>5089</v>
      </c>
      <c r="C12013" s="545" t="s">
        <v>216</v>
      </c>
      <c r="D12013" s="546"/>
      <c r="E12013" s="171" t="str">
        <f t="shared" si="187"/>
        <v>1900</v>
      </c>
      <c r="F12013" s="547">
        <v>0</v>
      </c>
      <c r="G12013" s="548">
        <v>0</v>
      </c>
      <c r="H12013" s="547">
        <v>0</v>
      </c>
      <c r="I12013" s="545" t="s">
        <v>12642</v>
      </c>
      <c r="J12013" s="545"/>
      <c r="K12013" s="545" t="s">
        <v>13413</v>
      </c>
      <c r="L12013" s="545" t="s">
        <v>13413</v>
      </c>
      <c r="M12013" s="548" t="s">
        <v>13758</v>
      </c>
      <c r="N12013" s="545" t="s">
        <v>13413</v>
      </c>
      <c r="O12013" s="545" t="s">
        <v>13413</v>
      </c>
      <c r="P12013" s="549">
        <v>9718</v>
      </c>
      <c r="Q12013" s="549">
        <v>1</v>
      </c>
      <c r="R12013" s="549">
        <v>135</v>
      </c>
      <c r="S12013" s="548"/>
      <c r="T12013" s="548"/>
      <c r="U12013" s="99"/>
    </row>
    <row r="12014" spans="1:21" ht="19.5" customHeight="1">
      <c r="A12014" s="545">
        <v>107038</v>
      </c>
      <c r="B12014" s="545" t="s">
        <v>5156</v>
      </c>
      <c r="C12014" s="545" t="s">
        <v>216</v>
      </c>
      <c r="D12014" s="546"/>
      <c r="E12014" s="171" t="str">
        <f t="shared" si="187"/>
        <v>1900</v>
      </c>
      <c r="F12014" s="547">
        <v>0</v>
      </c>
      <c r="G12014" s="548">
        <v>0</v>
      </c>
      <c r="H12014" s="547">
        <v>0</v>
      </c>
      <c r="I12014" s="545" t="s">
        <v>12642</v>
      </c>
      <c r="J12014" s="545"/>
      <c r="K12014" s="545" t="s">
        <v>13413</v>
      </c>
      <c r="L12014" s="545" t="s">
        <v>13413</v>
      </c>
      <c r="M12014" s="548" t="s">
        <v>13758</v>
      </c>
      <c r="N12014" s="545" t="s">
        <v>13413</v>
      </c>
      <c r="O12014" s="545" t="s">
        <v>13413</v>
      </c>
      <c r="P12014" s="549">
        <v>9719</v>
      </c>
      <c r="Q12014" s="549">
        <v>1</v>
      </c>
      <c r="R12014" s="549">
        <v>135</v>
      </c>
      <c r="S12014" s="548"/>
      <c r="T12014" s="548"/>
      <c r="U12014" s="99"/>
    </row>
    <row r="12015" spans="1:21" ht="19.5" customHeight="1">
      <c r="A12015" s="545">
        <v>107039</v>
      </c>
      <c r="B12015" s="545" t="s">
        <v>9224</v>
      </c>
      <c r="C12015" s="545" t="s">
        <v>209</v>
      </c>
      <c r="D12015" s="546"/>
      <c r="E12015" s="171" t="str">
        <f t="shared" si="187"/>
        <v>1900</v>
      </c>
      <c r="F12015" s="547">
        <v>0</v>
      </c>
      <c r="G12015" s="548">
        <v>0</v>
      </c>
      <c r="H12015" s="547">
        <v>0</v>
      </c>
      <c r="I12015" s="545" t="s">
        <v>12961</v>
      </c>
      <c r="J12015" s="545"/>
      <c r="K12015" s="545" t="s">
        <v>20366</v>
      </c>
      <c r="L12015" s="545" t="s">
        <v>13413</v>
      </c>
      <c r="M12015" s="548" t="s">
        <v>13758</v>
      </c>
      <c r="N12015" s="545" t="s">
        <v>13413</v>
      </c>
      <c r="O12015" s="545" t="s">
        <v>13413</v>
      </c>
      <c r="P12015" s="549">
        <v>9720</v>
      </c>
      <c r="Q12015" s="549">
        <v>1</v>
      </c>
      <c r="R12015" s="549">
        <v>52</v>
      </c>
      <c r="S12015" s="548"/>
      <c r="T12015" s="548"/>
      <c r="U12015" s="99"/>
    </row>
    <row r="12016" spans="1:21" ht="19.5" customHeight="1">
      <c r="A12016" s="545">
        <v>107040</v>
      </c>
      <c r="B12016" s="545" t="s">
        <v>9223</v>
      </c>
      <c r="C12016" s="545" t="s">
        <v>209</v>
      </c>
      <c r="D12016" s="546"/>
      <c r="E12016" s="171" t="str">
        <f t="shared" si="187"/>
        <v>1900</v>
      </c>
      <c r="F12016" s="547">
        <v>0</v>
      </c>
      <c r="G12016" s="548">
        <v>0</v>
      </c>
      <c r="H12016" s="547">
        <v>0</v>
      </c>
      <c r="I12016" s="545" t="s">
        <v>12961</v>
      </c>
      <c r="J12016" s="545"/>
      <c r="K12016" s="545" t="s">
        <v>20367</v>
      </c>
      <c r="L12016" s="545" t="s">
        <v>13413</v>
      </c>
      <c r="M12016" s="548" t="s">
        <v>13758</v>
      </c>
      <c r="N12016" s="545" t="s">
        <v>13413</v>
      </c>
      <c r="O12016" s="545" t="s">
        <v>13413</v>
      </c>
      <c r="P12016" s="549">
        <v>9721</v>
      </c>
      <c r="Q12016" s="549">
        <v>1</v>
      </c>
      <c r="R12016" s="549">
        <v>52</v>
      </c>
      <c r="S12016" s="548"/>
      <c r="T12016" s="548"/>
      <c r="U12016" s="99"/>
    </row>
    <row r="12017" spans="1:21" ht="19.5" customHeight="1">
      <c r="A12017" s="545">
        <v>107041</v>
      </c>
      <c r="B12017" s="545" t="s">
        <v>4475</v>
      </c>
      <c r="C12017" s="545" t="s">
        <v>221</v>
      </c>
      <c r="D12017" s="546"/>
      <c r="E12017" s="171" t="str">
        <f t="shared" si="187"/>
        <v>1900</v>
      </c>
      <c r="F12017" s="547">
        <v>0</v>
      </c>
      <c r="G12017" s="548">
        <v>0</v>
      </c>
      <c r="H12017" s="547">
        <v>0</v>
      </c>
      <c r="I12017" s="545" t="s">
        <v>12640</v>
      </c>
      <c r="J12017" s="545"/>
      <c r="K12017" s="545" t="s">
        <v>13413</v>
      </c>
      <c r="L12017" s="545" t="s">
        <v>13413</v>
      </c>
      <c r="M12017" s="548" t="s">
        <v>13758</v>
      </c>
      <c r="N12017" s="545" t="s">
        <v>13413</v>
      </c>
      <c r="O12017" s="545" t="s">
        <v>13413</v>
      </c>
      <c r="P12017" s="549">
        <v>9722</v>
      </c>
      <c r="Q12017" s="549">
        <v>1</v>
      </c>
      <c r="R12017" s="549">
        <v>1</v>
      </c>
      <c r="S12017" s="548"/>
      <c r="T12017" s="548"/>
      <c r="U12017" s="99"/>
    </row>
    <row r="12018" spans="1:21" ht="19.5" customHeight="1">
      <c r="A12018" s="545">
        <v>107042</v>
      </c>
      <c r="B12018" s="545" t="s">
        <v>5116</v>
      </c>
      <c r="C12018" s="545" t="s">
        <v>209</v>
      </c>
      <c r="D12018" s="546">
        <v>43685</v>
      </c>
      <c r="E12018" s="171" t="str">
        <f t="shared" si="187"/>
        <v>2019</v>
      </c>
      <c r="F12018" s="547">
        <v>223892</v>
      </c>
      <c r="G12018" s="548">
        <v>0.19</v>
      </c>
      <c r="H12018" s="547">
        <v>188144.54</v>
      </c>
      <c r="I12018" s="545" t="s">
        <v>12697</v>
      </c>
      <c r="J12018" s="545" t="s">
        <v>13402</v>
      </c>
      <c r="K12018" s="545" t="s">
        <v>13413</v>
      </c>
      <c r="L12018" s="545" t="s">
        <v>13413</v>
      </c>
      <c r="M12018" s="548" t="s">
        <v>13758</v>
      </c>
      <c r="N12018" s="545" t="s">
        <v>13413</v>
      </c>
      <c r="O12018" s="545" t="s">
        <v>13413</v>
      </c>
      <c r="P12018" s="549">
        <v>9723</v>
      </c>
      <c r="Q12018" s="549">
        <v>1</v>
      </c>
      <c r="R12018" s="549">
        <v>138</v>
      </c>
      <c r="S12018" s="548">
        <v>2231</v>
      </c>
      <c r="T12018" s="548"/>
      <c r="U12018" s="99"/>
    </row>
    <row r="12019" spans="1:21" ht="19.5" customHeight="1">
      <c r="A12019" s="545">
        <v>107043</v>
      </c>
      <c r="B12019" s="545" t="s">
        <v>5034</v>
      </c>
      <c r="C12019" s="545" t="s">
        <v>216</v>
      </c>
      <c r="D12019" s="546">
        <v>43685</v>
      </c>
      <c r="E12019" s="171" t="str">
        <f t="shared" si="187"/>
        <v>2019</v>
      </c>
      <c r="F12019" s="547">
        <v>107837.5</v>
      </c>
      <c r="G12019" s="548">
        <v>0.19</v>
      </c>
      <c r="H12019" s="547">
        <v>90619.75</v>
      </c>
      <c r="I12019" s="545" t="s">
        <v>12642</v>
      </c>
      <c r="J12019" s="545" t="s">
        <v>13402</v>
      </c>
      <c r="K12019" s="545" t="s">
        <v>13413</v>
      </c>
      <c r="L12019" s="545" t="s">
        <v>13413</v>
      </c>
      <c r="M12019" s="548" t="s">
        <v>13758</v>
      </c>
      <c r="N12019" s="545" t="s">
        <v>13413</v>
      </c>
      <c r="O12019" s="545" t="s">
        <v>13413</v>
      </c>
      <c r="P12019" s="549">
        <v>9724</v>
      </c>
      <c r="Q12019" s="549">
        <v>1</v>
      </c>
      <c r="R12019" s="549">
        <v>135</v>
      </c>
      <c r="S12019" s="548">
        <v>2231</v>
      </c>
      <c r="T12019" s="548"/>
      <c r="U12019" s="99"/>
    </row>
    <row r="12020" spans="1:21" ht="19.5" customHeight="1">
      <c r="A12020" s="545">
        <v>107044</v>
      </c>
      <c r="B12020" s="545" t="s">
        <v>5091</v>
      </c>
      <c r="C12020" s="545" t="s">
        <v>216</v>
      </c>
      <c r="D12020" s="546">
        <v>43685</v>
      </c>
      <c r="E12020" s="171" t="str">
        <f t="shared" si="187"/>
        <v>2019</v>
      </c>
      <c r="F12020" s="547">
        <v>143672.5</v>
      </c>
      <c r="G12020" s="548">
        <v>0.19</v>
      </c>
      <c r="H12020" s="547">
        <v>120733.19</v>
      </c>
      <c r="I12020" s="545" t="s">
        <v>12642</v>
      </c>
      <c r="J12020" s="545" t="s">
        <v>13402</v>
      </c>
      <c r="K12020" s="545" t="s">
        <v>13413</v>
      </c>
      <c r="L12020" s="545" t="s">
        <v>13413</v>
      </c>
      <c r="M12020" s="548" t="s">
        <v>13758</v>
      </c>
      <c r="N12020" s="545" t="s">
        <v>13413</v>
      </c>
      <c r="O12020" s="545" t="s">
        <v>13413</v>
      </c>
      <c r="P12020" s="549">
        <v>9725</v>
      </c>
      <c r="Q12020" s="549">
        <v>1</v>
      </c>
      <c r="R12020" s="549">
        <v>135</v>
      </c>
      <c r="S12020" s="548">
        <v>2231</v>
      </c>
      <c r="T12020" s="548"/>
      <c r="U12020" s="99"/>
    </row>
    <row r="12021" spans="1:21" ht="19.5" customHeight="1">
      <c r="A12021" s="545">
        <v>107045</v>
      </c>
      <c r="B12021" s="545" t="s">
        <v>5158</v>
      </c>
      <c r="C12021" s="545" t="s">
        <v>216</v>
      </c>
      <c r="D12021" s="546"/>
      <c r="E12021" s="171" t="str">
        <f t="shared" si="187"/>
        <v>1900</v>
      </c>
      <c r="F12021" s="547">
        <v>0</v>
      </c>
      <c r="G12021" s="548">
        <v>0</v>
      </c>
      <c r="H12021" s="547">
        <v>0</v>
      </c>
      <c r="I12021" s="545" t="s">
        <v>12642</v>
      </c>
      <c r="J12021" s="545"/>
      <c r="K12021" s="545" t="s">
        <v>13413</v>
      </c>
      <c r="L12021" s="545" t="s">
        <v>13413</v>
      </c>
      <c r="M12021" s="548" t="s">
        <v>13758</v>
      </c>
      <c r="N12021" s="545" t="s">
        <v>13413</v>
      </c>
      <c r="O12021" s="545" t="s">
        <v>13413</v>
      </c>
      <c r="P12021" s="549">
        <v>9726</v>
      </c>
      <c r="Q12021" s="549">
        <v>1</v>
      </c>
      <c r="R12021" s="549">
        <v>135</v>
      </c>
      <c r="S12021" s="548"/>
      <c r="T12021" s="548"/>
      <c r="U12021" s="99"/>
    </row>
    <row r="12022" spans="1:21" ht="19.5" customHeight="1">
      <c r="A12022" s="545">
        <v>107046</v>
      </c>
      <c r="B12022" s="545" t="s">
        <v>5025</v>
      </c>
      <c r="C12022" s="545" t="s">
        <v>216</v>
      </c>
      <c r="D12022" s="546">
        <v>43538</v>
      </c>
      <c r="E12022" s="171" t="str">
        <f t="shared" si="187"/>
        <v>2019</v>
      </c>
      <c r="F12022" s="547">
        <v>57180</v>
      </c>
      <c r="G12022" s="548">
        <v>0.19</v>
      </c>
      <c r="H12022" s="547">
        <v>48050.42</v>
      </c>
      <c r="I12022" s="545" t="s">
        <v>12642</v>
      </c>
      <c r="J12022" s="545" t="s">
        <v>13302</v>
      </c>
      <c r="K12022" s="545" t="s">
        <v>13413</v>
      </c>
      <c r="L12022" s="545" t="s">
        <v>13413</v>
      </c>
      <c r="M12022" s="548" t="s">
        <v>13758</v>
      </c>
      <c r="N12022" s="545" t="s">
        <v>13413</v>
      </c>
      <c r="O12022" s="545" t="s">
        <v>13413</v>
      </c>
      <c r="P12022" s="549">
        <v>9727</v>
      </c>
      <c r="Q12022" s="549">
        <v>1</v>
      </c>
      <c r="R12022" s="549">
        <v>135</v>
      </c>
      <c r="S12022" s="548">
        <v>2219</v>
      </c>
      <c r="T12022" s="548"/>
      <c r="U12022" s="99"/>
    </row>
    <row r="12023" spans="1:21" ht="19.5" customHeight="1">
      <c r="A12023" s="545">
        <v>107047</v>
      </c>
      <c r="B12023" s="545" t="s">
        <v>5026</v>
      </c>
      <c r="C12023" s="545" t="s">
        <v>216</v>
      </c>
      <c r="D12023" s="546"/>
      <c r="E12023" s="171" t="str">
        <f t="shared" si="187"/>
        <v>1900</v>
      </c>
      <c r="F12023" s="547">
        <v>0</v>
      </c>
      <c r="G12023" s="548">
        <v>0</v>
      </c>
      <c r="H12023" s="547">
        <v>0</v>
      </c>
      <c r="I12023" s="545" t="s">
        <v>12642</v>
      </c>
      <c r="J12023" s="545"/>
      <c r="K12023" s="545" t="s">
        <v>13413</v>
      </c>
      <c r="L12023" s="545" t="s">
        <v>13413</v>
      </c>
      <c r="M12023" s="548" t="s">
        <v>13758</v>
      </c>
      <c r="N12023" s="545" t="s">
        <v>13413</v>
      </c>
      <c r="O12023" s="545" t="s">
        <v>13413</v>
      </c>
      <c r="P12023" s="549">
        <v>9728</v>
      </c>
      <c r="Q12023" s="549">
        <v>1</v>
      </c>
      <c r="R12023" s="549">
        <v>135</v>
      </c>
      <c r="S12023" s="548"/>
      <c r="T12023" s="548"/>
      <c r="U12023" s="99"/>
    </row>
    <row r="12024" spans="1:21" ht="19.5" customHeight="1">
      <c r="A12024" s="545">
        <v>107048</v>
      </c>
      <c r="B12024" s="545" t="s">
        <v>9222</v>
      </c>
      <c r="C12024" s="545" t="s">
        <v>216</v>
      </c>
      <c r="D12024" s="546"/>
      <c r="E12024" s="171" t="str">
        <f t="shared" si="187"/>
        <v>1900</v>
      </c>
      <c r="F12024" s="547">
        <v>0</v>
      </c>
      <c r="G12024" s="548">
        <v>0</v>
      </c>
      <c r="H12024" s="547">
        <v>0</v>
      </c>
      <c r="I12024" s="545" t="s">
        <v>12642</v>
      </c>
      <c r="J12024" s="545"/>
      <c r="K12024" s="545" t="s">
        <v>13413</v>
      </c>
      <c r="L12024" s="545" t="s">
        <v>13413</v>
      </c>
      <c r="M12024" s="548" t="s">
        <v>13758</v>
      </c>
      <c r="N12024" s="545" t="s">
        <v>13413</v>
      </c>
      <c r="O12024" s="545" t="s">
        <v>13413</v>
      </c>
      <c r="P12024" s="549">
        <v>9729</v>
      </c>
      <c r="Q12024" s="549">
        <v>1</v>
      </c>
      <c r="R12024" s="549">
        <v>135</v>
      </c>
      <c r="S12024" s="548"/>
      <c r="T12024" s="548"/>
      <c r="U12024" s="99"/>
    </row>
    <row r="12025" spans="1:21" ht="19.5" customHeight="1">
      <c r="A12025" s="545">
        <v>107049</v>
      </c>
      <c r="B12025" s="545" t="s">
        <v>4960</v>
      </c>
      <c r="C12025" s="545" t="s">
        <v>216</v>
      </c>
      <c r="D12025" s="546"/>
      <c r="E12025" s="171" t="str">
        <f t="shared" si="187"/>
        <v>1900</v>
      </c>
      <c r="F12025" s="547">
        <v>0</v>
      </c>
      <c r="G12025" s="548">
        <v>0</v>
      </c>
      <c r="H12025" s="547">
        <v>0</v>
      </c>
      <c r="I12025" s="545" t="s">
        <v>12650</v>
      </c>
      <c r="J12025" s="545"/>
      <c r="K12025" s="545" t="s">
        <v>13413</v>
      </c>
      <c r="L12025" s="545" t="s">
        <v>13413</v>
      </c>
      <c r="M12025" s="548" t="s">
        <v>13758</v>
      </c>
      <c r="N12025" s="545" t="s">
        <v>13413</v>
      </c>
      <c r="O12025" s="545" t="s">
        <v>13413</v>
      </c>
      <c r="P12025" s="549">
        <v>9730</v>
      </c>
      <c r="Q12025" s="549">
        <v>1</v>
      </c>
      <c r="R12025" s="549">
        <v>127</v>
      </c>
      <c r="S12025" s="548"/>
      <c r="T12025" s="548"/>
      <c r="U12025" s="99"/>
    </row>
    <row r="12026" spans="1:21" ht="19.5" customHeight="1">
      <c r="A12026" s="545">
        <v>107050</v>
      </c>
      <c r="B12026" s="545" t="s">
        <v>4748</v>
      </c>
      <c r="C12026" s="545" t="s">
        <v>216</v>
      </c>
      <c r="D12026" s="546">
        <v>44592</v>
      </c>
      <c r="E12026" s="171" t="str">
        <f t="shared" si="187"/>
        <v>2022</v>
      </c>
      <c r="F12026" s="547">
        <v>74623</v>
      </c>
      <c r="G12026" s="548">
        <v>0.19</v>
      </c>
      <c r="H12026" s="547">
        <v>62708.4</v>
      </c>
      <c r="I12026" s="545" t="s">
        <v>12706</v>
      </c>
      <c r="J12026" s="545" t="s">
        <v>13297</v>
      </c>
      <c r="K12026" s="545" t="s">
        <v>13413</v>
      </c>
      <c r="L12026" s="545" t="s">
        <v>13413</v>
      </c>
      <c r="M12026" s="548" t="s">
        <v>13758</v>
      </c>
      <c r="N12026" s="545" t="s">
        <v>13413</v>
      </c>
      <c r="O12026" s="545" t="s">
        <v>13413</v>
      </c>
      <c r="P12026" s="549">
        <v>9731</v>
      </c>
      <c r="Q12026" s="549">
        <v>1</v>
      </c>
      <c r="R12026" s="549">
        <v>128</v>
      </c>
      <c r="S12026" s="548">
        <v>2257</v>
      </c>
      <c r="T12026" s="548"/>
      <c r="U12026" s="99"/>
    </row>
    <row r="12027" spans="1:21" ht="19.5" customHeight="1">
      <c r="A12027" s="545">
        <v>107051</v>
      </c>
      <c r="B12027" s="545" t="s">
        <v>4777</v>
      </c>
      <c r="C12027" s="545" t="s">
        <v>216</v>
      </c>
      <c r="D12027" s="546"/>
      <c r="E12027" s="171" t="str">
        <f t="shared" si="187"/>
        <v>1900</v>
      </c>
      <c r="F12027" s="547">
        <v>0</v>
      </c>
      <c r="G12027" s="548">
        <v>0</v>
      </c>
      <c r="H12027" s="547">
        <v>0</v>
      </c>
      <c r="I12027" s="545" t="s">
        <v>12699</v>
      </c>
      <c r="J12027" s="545"/>
      <c r="K12027" s="545" t="s">
        <v>20368</v>
      </c>
      <c r="L12027" s="545" t="s">
        <v>13413</v>
      </c>
      <c r="M12027" s="548" t="s">
        <v>13758</v>
      </c>
      <c r="N12027" s="545" t="s">
        <v>13413</v>
      </c>
      <c r="O12027" s="545" t="s">
        <v>13413</v>
      </c>
      <c r="P12027" s="549">
        <v>9732</v>
      </c>
      <c r="Q12027" s="549">
        <v>1</v>
      </c>
      <c r="R12027" s="549">
        <v>130</v>
      </c>
      <c r="S12027" s="548"/>
      <c r="T12027" s="548"/>
      <c r="U12027" s="99"/>
    </row>
    <row r="12028" spans="1:21" ht="19.5" customHeight="1">
      <c r="A12028" s="545">
        <v>107052</v>
      </c>
      <c r="B12028" s="545" t="s">
        <v>7330</v>
      </c>
      <c r="C12028" s="545" t="s">
        <v>216</v>
      </c>
      <c r="D12028" s="546">
        <v>43816</v>
      </c>
      <c r="E12028" s="171" t="str">
        <f t="shared" si="187"/>
        <v>2019</v>
      </c>
      <c r="F12028" s="547">
        <v>26680</v>
      </c>
      <c r="G12028" s="548">
        <v>0.19</v>
      </c>
      <c r="H12028" s="547">
        <v>22420.17</v>
      </c>
      <c r="I12028" s="545" t="s">
        <v>12706</v>
      </c>
      <c r="J12028" s="545" t="s">
        <v>13296</v>
      </c>
      <c r="K12028" s="545" t="s">
        <v>13413</v>
      </c>
      <c r="L12028" s="545" t="s">
        <v>13413</v>
      </c>
      <c r="M12028" s="548" t="s">
        <v>13758</v>
      </c>
      <c r="N12028" s="545" t="s">
        <v>13413</v>
      </c>
      <c r="O12028" s="545" t="s">
        <v>13413</v>
      </c>
      <c r="P12028" s="549">
        <v>9733</v>
      </c>
      <c r="Q12028" s="549">
        <v>1</v>
      </c>
      <c r="R12028" s="549">
        <v>128</v>
      </c>
      <c r="S12028" s="548">
        <v>2218</v>
      </c>
      <c r="T12028" s="548"/>
      <c r="U12028" s="99"/>
    </row>
    <row r="12029" spans="1:21" ht="19.5" customHeight="1">
      <c r="A12029" s="545">
        <v>107053</v>
      </c>
      <c r="B12029" s="545" t="s">
        <v>5076</v>
      </c>
      <c r="C12029" s="545" t="s">
        <v>216</v>
      </c>
      <c r="D12029" s="546"/>
      <c r="E12029" s="171" t="str">
        <f t="shared" si="187"/>
        <v>1900</v>
      </c>
      <c r="F12029" s="547">
        <v>0</v>
      </c>
      <c r="G12029" s="548">
        <v>0</v>
      </c>
      <c r="H12029" s="547">
        <v>0</v>
      </c>
      <c r="I12029" s="545" t="s">
        <v>12676</v>
      </c>
      <c r="J12029" s="545"/>
      <c r="K12029" s="545" t="s">
        <v>20369</v>
      </c>
      <c r="L12029" s="545" t="s">
        <v>13413</v>
      </c>
      <c r="M12029" s="548" t="s">
        <v>13758</v>
      </c>
      <c r="N12029" s="545" t="s">
        <v>13413</v>
      </c>
      <c r="O12029" s="545" t="s">
        <v>13413</v>
      </c>
      <c r="P12029" s="549">
        <v>9734</v>
      </c>
      <c r="Q12029" s="549">
        <v>1</v>
      </c>
      <c r="R12029" s="549">
        <v>14</v>
      </c>
      <c r="S12029" s="548"/>
      <c r="T12029" s="548"/>
      <c r="U12029" s="99"/>
    </row>
    <row r="12030" spans="1:21" ht="19.5" customHeight="1">
      <c r="A12030" s="545">
        <v>107054</v>
      </c>
      <c r="B12030" s="545" t="s">
        <v>5077</v>
      </c>
      <c r="C12030" s="545" t="s">
        <v>216</v>
      </c>
      <c r="D12030" s="546"/>
      <c r="E12030" s="171" t="str">
        <f t="shared" si="187"/>
        <v>1900</v>
      </c>
      <c r="F12030" s="547">
        <v>0</v>
      </c>
      <c r="G12030" s="548">
        <v>0</v>
      </c>
      <c r="H12030" s="547">
        <v>0</v>
      </c>
      <c r="I12030" s="545" t="s">
        <v>12676</v>
      </c>
      <c r="J12030" s="545"/>
      <c r="K12030" s="545" t="s">
        <v>20370</v>
      </c>
      <c r="L12030" s="545" t="s">
        <v>13413</v>
      </c>
      <c r="M12030" s="548" t="s">
        <v>13758</v>
      </c>
      <c r="N12030" s="545" t="s">
        <v>13413</v>
      </c>
      <c r="O12030" s="545" t="s">
        <v>13413</v>
      </c>
      <c r="P12030" s="549">
        <v>9735</v>
      </c>
      <c r="Q12030" s="549">
        <v>1</v>
      </c>
      <c r="R12030" s="549">
        <v>14</v>
      </c>
      <c r="S12030" s="548"/>
      <c r="T12030" s="548"/>
      <c r="U12030" s="99"/>
    </row>
    <row r="12031" spans="1:21" ht="19.5" customHeight="1">
      <c r="A12031" s="545">
        <v>107055</v>
      </c>
      <c r="B12031" s="545" t="s">
        <v>4883</v>
      </c>
      <c r="C12031" s="545" t="s">
        <v>216</v>
      </c>
      <c r="D12031" s="546"/>
      <c r="E12031" s="171" t="str">
        <f t="shared" si="187"/>
        <v>1900</v>
      </c>
      <c r="F12031" s="547">
        <v>0</v>
      </c>
      <c r="G12031" s="548">
        <v>0</v>
      </c>
      <c r="H12031" s="547">
        <v>0</v>
      </c>
      <c r="I12031" s="545" t="s">
        <v>12650</v>
      </c>
      <c r="J12031" s="545"/>
      <c r="K12031" s="545" t="s">
        <v>20371</v>
      </c>
      <c r="L12031" s="545" t="s">
        <v>13413</v>
      </c>
      <c r="M12031" s="548" t="s">
        <v>13758</v>
      </c>
      <c r="N12031" s="545" t="s">
        <v>13413</v>
      </c>
      <c r="O12031" s="545" t="s">
        <v>13413</v>
      </c>
      <c r="P12031" s="549">
        <v>9736</v>
      </c>
      <c r="Q12031" s="549">
        <v>1</v>
      </c>
      <c r="R12031" s="549">
        <v>127</v>
      </c>
      <c r="S12031" s="548"/>
      <c r="T12031" s="548"/>
      <c r="U12031" s="99"/>
    </row>
    <row r="12032" spans="1:21" ht="19.5" customHeight="1">
      <c r="A12032" s="545">
        <v>107056</v>
      </c>
      <c r="B12032" s="545" t="s">
        <v>4747</v>
      </c>
      <c r="C12032" s="545" t="s">
        <v>216</v>
      </c>
      <c r="D12032" s="546">
        <v>43535</v>
      </c>
      <c r="E12032" s="171" t="str">
        <f t="shared" si="187"/>
        <v>2019</v>
      </c>
      <c r="F12032" s="547">
        <v>1933</v>
      </c>
      <c r="G12032" s="548">
        <v>0.19</v>
      </c>
      <c r="H12032" s="547">
        <v>1624.37</v>
      </c>
      <c r="I12032" s="545" t="s">
        <v>12706</v>
      </c>
      <c r="J12032" s="545" t="s">
        <v>13302</v>
      </c>
      <c r="K12032" s="545" t="s">
        <v>13413</v>
      </c>
      <c r="L12032" s="545" t="s">
        <v>13413</v>
      </c>
      <c r="M12032" s="548" t="s">
        <v>13758</v>
      </c>
      <c r="N12032" s="545" t="s">
        <v>13413</v>
      </c>
      <c r="O12032" s="545" t="s">
        <v>13413</v>
      </c>
      <c r="P12032" s="549">
        <v>9737</v>
      </c>
      <c r="Q12032" s="549">
        <v>1</v>
      </c>
      <c r="R12032" s="549">
        <v>128</v>
      </c>
      <c r="S12032" s="548">
        <v>2219</v>
      </c>
      <c r="T12032" s="548"/>
      <c r="U12032" s="99"/>
    </row>
    <row r="12033" spans="1:21" ht="19.5" customHeight="1">
      <c r="A12033" s="545">
        <v>107057</v>
      </c>
      <c r="B12033" s="545" t="s">
        <v>4886</v>
      </c>
      <c r="C12033" s="545" t="s">
        <v>216</v>
      </c>
      <c r="D12033" s="546"/>
      <c r="E12033" s="171" t="str">
        <f t="shared" si="187"/>
        <v>1900</v>
      </c>
      <c r="F12033" s="547">
        <v>0</v>
      </c>
      <c r="G12033" s="548">
        <v>0</v>
      </c>
      <c r="H12033" s="547">
        <v>0</v>
      </c>
      <c r="I12033" s="545" t="s">
        <v>12650</v>
      </c>
      <c r="J12033" s="545"/>
      <c r="K12033" s="545" t="s">
        <v>13413</v>
      </c>
      <c r="L12033" s="545" t="s">
        <v>13413</v>
      </c>
      <c r="M12033" s="548" t="s">
        <v>13758</v>
      </c>
      <c r="N12033" s="545" t="s">
        <v>13413</v>
      </c>
      <c r="O12033" s="545" t="s">
        <v>13413</v>
      </c>
      <c r="P12033" s="549">
        <v>9738</v>
      </c>
      <c r="Q12033" s="549">
        <v>1</v>
      </c>
      <c r="R12033" s="549">
        <v>127</v>
      </c>
      <c r="S12033" s="548"/>
      <c r="T12033" s="548"/>
      <c r="U12033" s="99"/>
    </row>
    <row r="12034" spans="1:21" ht="19.5" customHeight="1">
      <c r="A12034" s="545">
        <v>107058</v>
      </c>
      <c r="B12034" s="545" t="s">
        <v>5022</v>
      </c>
      <c r="C12034" s="545" t="s">
        <v>216</v>
      </c>
      <c r="D12034" s="546">
        <v>43685</v>
      </c>
      <c r="E12034" s="171" t="str">
        <f t="shared" si="187"/>
        <v>2019</v>
      </c>
      <c r="F12034" s="547">
        <v>276080</v>
      </c>
      <c r="G12034" s="548">
        <v>0.19</v>
      </c>
      <c r="H12034" s="547">
        <v>232000</v>
      </c>
      <c r="I12034" s="545" t="s">
        <v>12642</v>
      </c>
      <c r="J12034" s="545" t="s">
        <v>13402</v>
      </c>
      <c r="K12034" s="545" t="s">
        <v>13413</v>
      </c>
      <c r="L12034" s="545" t="s">
        <v>13413</v>
      </c>
      <c r="M12034" s="548" t="s">
        <v>13758</v>
      </c>
      <c r="N12034" s="545" t="s">
        <v>13413</v>
      </c>
      <c r="O12034" s="545" t="s">
        <v>13413</v>
      </c>
      <c r="P12034" s="549">
        <v>9739</v>
      </c>
      <c r="Q12034" s="549">
        <v>1</v>
      </c>
      <c r="R12034" s="549">
        <v>135</v>
      </c>
      <c r="S12034" s="548">
        <v>2231</v>
      </c>
      <c r="T12034" s="548"/>
      <c r="U12034" s="99"/>
    </row>
    <row r="12035" spans="1:21" ht="19.5" customHeight="1">
      <c r="A12035" s="545">
        <v>107059</v>
      </c>
      <c r="B12035" s="545" t="s">
        <v>9221</v>
      </c>
      <c r="C12035" s="545" t="s">
        <v>216</v>
      </c>
      <c r="D12035" s="546"/>
      <c r="E12035" s="171" t="str">
        <f t="shared" si="187"/>
        <v>1900</v>
      </c>
      <c r="F12035" s="547">
        <v>0</v>
      </c>
      <c r="G12035" s="548">
        <v>0</v>
      </c>
      <c r="H12035" s="547">
        <v>0</v>
      </c>
      <c r="I12035" s="545" t="s">
        <v>12650</v>
      </c>
      <c r="J12035" s="545"/>
      <c r="K12035" s="545" t="s">
        <v>13413</v>
      </c>
      <c r="L12035" s="545" t="s">
        <v>13413</v>
      </c>
      <c r="M12035" s="548" t="s">
        <v>13758</v>
      </c>
      <c r="N12035" s="545" t="s">
        <v>13413</v>
      </c>
      <c r="O12035" s="545" t="s">
        <v>13413</v>
      </c>
      <c r="P12035" s="549">
        <v>9740</v>
      </c>
      <c r="Q12035" s="549">
        <v>1</v>
      </c>
      <c r="R12035" s="549">
        <v>127</v>
      </c>
      <c r="S12035" s="548"/>
      <c r="T12035" s="548"/>
      <c r="U12035" s="99"/>
    </row>
    <row r="12036" spans="1:21" ht="19.5" customHeight="1">
      <c r="A12036" s="545">
        <v>107060</v>
      </c>
      <c r="B12036" s="545" t="s">
        <v>9220</v>
      </c>
      <c r="C12036" s="545" t="s">
        <v>216</v>
      </c>
      <c r="D12036" s="546"/>
      <c r="E12036" s="171" t="str">
        <f t="shared" ref="E12036:E12099" si="188">TEXT(D12036,"YYYY")</f>
        <v>1900</v>
      </c>
      <c r="F12036" s="547">
        <v>0</v>
      </c>
      <c r="G12036" s="548">
        <v>0</v>
      </c>
      <c r="H12036" s="547">
        <v>0</v>
      </c>
      <c r="I12036" s="545" t="s">
        <v>12642</v>
      </c>
      <c r="J12036" s="545"/>
      <c r="K12036" s="545" t="s">
        <v>13413</v>
      </c>
      <c r="L12036" s="545" t="s">
        <v>13413</v>
      </c>
      <c r="M12036" s="548" t="s">
        <v>13758</v>
      </c>
      <c r="N12036" s="545" t="s">
        <v>13413</v>
      </c>
      <c r="O12036" s="545" t="s">
        <v>13413</v>
      </c>
      <c r="P12036" s="549">
        <v>9741</v>
      </c>
      <c r="Q12036" s="549">
        <v>1</v>
      </c>
      <c r="R12036" s="549">
        <v>135</v>
      </c>
      <c r="S12036" s="548"/>
      <c r="T12036" s="548"/>
      <c r="U12036" s="99"/>
    </row>
    <row r="12037" spans="1:21" ht="19.5" customHeight="1">
      <c r="A12037" s="545">
        <v>107061</v>
      </c>
      <c r="B12037" s="545" t="s">
        <v>5023</v>
      </c>
      <c r="C12037" s="545" t="s">
        <v>216</v>
      </c>
      <c r="D12037" s="546">
        <v>43685</v>
      </c>
      <c r="E12037" s="171" t="str">
        <f t="shared" si="188"/>
        <v>2019</v>
      </c>
      <c r="F12037" s="547">
        <v>718760</v>
      </c>
      <c r="G12037" s="548">
        <v>0.19</v>
      </c>
      <c r="H12037" s="547">
        <v>604000</v>
      </c>
      <c r="I12037" s="545" t="s">
        <v>12642</v>
      </c>
      <c r="J12037" s="545" t="s">
        <v>13402</v>
      </c>
      <c r="K12037" s="545" t="s">
        <v>13413</v>
      </c>
      <c r="L12037" s="545" t="s">
        <v>13413</v>
      </c>
      <c r="M12037" s="548" t="s">
        <v>13758</v>
      </c>
      <c r="N12037" s="545" t="s">
        <v>13413</v>
      </c>
      <c r="O12037" s="545" t="s">
        <v>13413</v>
      </c>
      <c r="P12037" s="549">
        <v>9742</v>
      </c>
      <c r="Q12037" s="549">
        <v>1</v>
      </c>
      <c r="R12037" s="549">
        <v>135</v>
      </c>
      <c r="S12037" s="548">
        <v>2231</v>
      </c>
      <c r="T12037" s="548"/>
      <c r="U12037" s="99"/>
    </row>
    <row r="12038" spans="1:21" ht="19.5" customHeight="1">
      <c r="A12038" s="545">
        <v>107062</v>
      </c>
      <c r="B12038" s="545" t="s">
        <v>9219</v>
      </c>
      <c r="C12038" s="545" t="s">
        <v>216</v>
      </c>
      <c r="D12038" s="546"/>
      <c r="E12038" s="171" t="str">
        <f t="shared" si="188"/>
        <v>1900</v>
      </c>
      <c r="F12038" s="547">
        <v>0</v>
      </c>
      <c r="G12038" s="548">
        <v>0</v>
      </c>
      <c r="H12038" s="547">
        <v>0</v>
      </c>
      <c r="I12038" s="545" t="s">
        <v>12650</v>
      </c>
      <c r="J12038" s="545"/>
      <c r="K12038" s="545" t="s">
        <v>13413</v>
      </c>
      <c r="L12038" s="545" t="s">
        <v>13413</v>
      </c>
      <c r="M12038" s="548" t="s">
        <v>13758</v>
      </c>
      <c r="N12038" s="545" t="s">
        <v>13413</v>
      </c>
      <c r="O12038" s="545" t="s">
        <v>13413</v>
      </c>
      <c r="P12038" s="549">
        <v>9743</v>
      </c>
      <c r="Q12038" s="549">
        <v>1</v>
      </c>
      <c r="R12038" s="549">
        <v>127</v>
      </c>
      <c r="S12038" s="548"/>
      <c r="T12038" s="548"/>
      <c r="U12038" s="99"/>
    </row>
    <row r="12039" spans="1:21" ht="19.5" customHeight="1">
      <c r="A12039" s="545">
        <v>107063</v>
      </c>
      <c r="B12039" s="545" t="s">
        <v>5179</v>
      </c>
      <c r="C12039" s="545" t="s">
        <v>216</v>
      </c>
      <c r="D12039" s="546">
        <v>43738</v>
      </c>
      <c r="E12039" s="171" t="str">
        <f t="shared" si="188"/>
        <v>2019</v>
      </c>
      <c r="F12039" s="547">
        <v>185068</v>
      </c>
      <c r="G12039" s="548">
        <v>0.19</v>
      </c>
      <c r="H12039" s="547">
        <v>155519.32999999999</v>
      </c>
      <c r="I12039" s="545" t="s">
        <v>12642</v>
      </c>
      <c r="J12039" s="545" t="s">
        <v>13402</v>
      </c>
      <c r="K12039" s="545" t="s">
        <v>13413</v>
      </c>
      <c r="L12039" s="545" t="s">
        <v>13413</v>
      </c>
      <c r="M12039" s="548" t="s">
        <v>13758</v>
      </c>
      <c r="N12039" s="545" t="s">
        <v>13413</v>
      </c>
      <c r="O12039" s="545" t="s">
        <v>13413</v>
      </c>
      <c r="P12039" s="549">
        <v>9744</v>
      </c>
      <c r="Q12039" s="549">
        <v>1</v>
      </c>
      <c r="R12039" s="549">
        <v>135</v>
      </c>
      <c r="S12039" s="548">
        <v>2231</v>
      </c>
      <c r="T12039" s="548"/>
      <c r="U12039" s="99"/>
    </row>
    <row r="12040" spans="1:21" ht="19.5" customHeight="1">
      <c r="A12040" s="545">
        <v>107064</v>
      </c>
      <c r="B12040" s="545" t="s">
        <v>5024</v>
      </c>
      <c r="C12040" s="545" t="s">
        <v>216</v>
      </c>
      <c r="D12040" s="546"/>
      <c r="E12040" s="171" t="str">
        <f t="shared" si="188"/>
        <v>1900</v>
      </c>
      <c r="F12040" s="547">
        <v>0</v>
      </c>
      <c r="G12040" s="548">
        <v>0</v>
      </c>
      <c r="H12040" s="547">
        <v>0</v>
      </c>
      <c r="I12040" s="545" t="s">
        <v>12642</v>
      </c>
      <c r="J12040" s="545"/>
      <c r="K12040" s="545" t="s">
        <v>13413</v>
      </c>
      <c r="L12040" s="545" t="s">
        <v>13413</v>
      </c>
      <c r="M12040" s="548" t="s">
        <v>13758</v>
      </c>
      <c r="N12040" s="545" t="s">
        <v>13413</v>
      </c>
      <c r="O12040" s="545" t="s">
        <v>13413</v>
      </c>
      <c r="P12040" s="549">
        <v>9745</v>
      </c>
      <c r="Q12040" s="549">
        <v>1</v>
      </c>
      <c r="R12040" s="549">
        <v>135</v>
      </c>
      <c r="S12040" s="548"/>
      <c r="T12040" s="548"/>
      <c r="U12040" s="99"/>
    </row>
    <row r="12041" spans="1:21" ht="19.5" customHeight="1">
      <c r="A12041" s="545">
        <v>107065</v>
      </c>
      <c r="B12041" s="545" t="s">
        <v>5180</v>
      </c>
      <c r="C12041" s="545" t="s">
        <v>216</v>
      </c>
      <c r="D12041" s="546"/>
      <c r="E12041" s="171" t="str">
        <f t="shared" si="188"/>
        <v>1900</v>
      </c>
      <c r="F12041" s="547">
        <v>0</v>
      </c>
      <c r="G12041" s="548">
        <v>0</v>
      </c>
      <c r="H12041" s="547">
        <v>0</v>
      </c>
      <c r="I12041" s="545" t="s">
        <v>12642</v>
      </c>
      <c r="J12041" s="545"/>
      <c r="K12041" s="545" t="s">
        <v>13413</v>
      </c>
      <c r="L12041" s="545" t="s">
        <v>13413</v>
      </c>
      <c r="M12041" s="548" t="s">
        <v>13758</v>
      </c>
      <c r="N12041" s="545" t="s">
        <v>13413</v>
      </c>
      <c r="O12041" s="545" t="s">
        <v>13413</v>
      </c>
      <c r="P12041" s="549">
        <v>9746</v>
      </c>
      <c r="Q12041" s="549">
        <v>1</v>
      </c>
      <c r="R12041" s="549">
        <v>135</v>
      </c>
      <c r="S12041" s="548"/>
      <c r="T12041" s="548"/>
      <c r="U12041" s="99"/>
    </row>
    <row r="12042" spans="1:21" ht="19.5" customHeight="1">
      <c r="A12042" s="545">
        <v>107066</v>
      </c>
      <c r="B12042" s="545" t="s">
        <v>5062</v>
      </c>
      <c r="C12042" s="545" t="s">
        <v>216</v>
      </c>
      <c r="D12042" s="546"/>
      <c r="E12042" s="171" t="str">
        <f t="shared" si="188"/>
        <v>1900</v>
      </c>
      <c r="F12042" s="547">
        <v>0</v>
      </c>
      <c r="G12042" s="548">
        <v>0</v>
      </c>
      <c r="H12042" s="547">
        <v>0</v>
      </c>
      <c r="I12042" s="545" t="s">
        <v>12676</v>
      </c>
      <c r="J12042" s="545"/>
      <c r="K12042" s="545" t="s">
        <v>13413</v>
      </c>
      <c r="L12042" s="545" t="s">
        <v>13413</v>
      </c>
      <c r="M12042" s="548" t="s">
        <v>13758</v>
      </c>
      <c r="N12042" s="545" t="s">
        <v>13413</v>
      </c>
      <c r="O12042" s="545" t="s">
        <v>13413</v>
      </c>
      <c r="P12042" s="549">
        <v>9747</v>
      </c>
      <c r="Q12042" s="549">
        <v>1</v>
      </c>
      <c r="R12042" s="549">
        <v>14</v>
      </c>
      <c r="S12042" s="548"/>
      <c r="T12042" s="548"/>
      <c r="U12042" s="99"/>
    </row>
    <row r="12043" spans="1:21" ht="19.5" customHeight="1">
      <c r="A12043" s="545">
        <v>107067</v>
      </c>
      <c r="B12043" s="545" t="s">
        <v>5014</v>
      </c>
      <c r="C12043" s="545" t="s">
        <v>216</v>
      </c>
      <c r="D12043" s="546"/>
      <c r="E12043" s="171" t="str">
        <f t="shared" si="188"/>
        <v>1900</v>
      </c>
      <c r="F12043" s="547">
        <v>0</v>
      </c>
      <c r="G12043" s="548">
        <v>0</v>
      </c>
      <c r="H12043" s="547">
        <v>0</v>
      </c>
      <c r="I12043" s="545" t="s">
        <v>12676</v>
      </c>
      <c r="J12043" s="545"/>
      <c r="K12043" s="545" t="s">
        <v>13413</v>
      </c>
      <c r="L12043" s="545" t="s">
        <v>13413</v>
      </c>
      <c r="M12043" s="548" t="s">
        <v>13758</v>
      </c>
      <c r="N12043" s="545" t="s">
        <v>13413</v>
      </c>
      <c r="O12043" s="545" t="s">
        <v>13413</v>
      </c>
      <c r="P12043" s="549">
        <v>9748</v>
      </c>
      <c r="Q12043" s="549">
        <v>1</v>
      </c>
      <c r="R12043" s="549">
        <v>14</v>
      </c>
      <c r="S12043" s="548"/>
      <c r="T12043" s="548"/>
      <c r="U12043" s="99"/>
    </row>
    <row r="12044" spans="1:21" ht="19.5" customHeight="1">
      <c r="A12044" s="545">
        <v>107068</v>
      </c>
      <c r="B12044" s="545" t="s">
        <v>9218</v>
      </c>
      <c r="C12044" s="545" t="s">
        <v>216</v>
      </c>
      <c r="D12044" s="546"/>
      <c r="E12044" s="171" t="str">
        <f t="shared" si="188"/>
        <v>1900</v>
      </c>
      <c r="F12044" s="547">
        <v>0</v>
      </c>
      <c r="G12044" s="548">
        <v>0</v>
      </c>
      <c r="H12044" s="547">
        <v>0</v>
      </c>
      <c r="I12044" s="545" t="s">
        <v>12726</v>
      </c>
      <c r="J12044" s="545"/>
      <c r="K12044" s="545" t="s">
        <v>20372</v>
      </c>
      <c r="L12044" s="545" t="s">
        <v>13413</v>
      </c>
      <c r="M12044" s="548" t="s">
        <v>13758</v>
      </c>
      <c r="N12044" s="545" t="s">
        <v>13413</v>
      </c>
      <c r="O12044" s="545" t="s">
        <v>13413</v>
      </c>
      <c r="P12044" s="549">
        <v>9749</v>
      </c>
      <c r="Q12044" s="549">
        <v>1</v>
      </c>
      <c r="R12044" s="549">
        <v>49</v>
      </c>
      <c r="S12044" s="548"/>
      <c r="T12044" s="548"/>
      <c r="U12044" s="99"/>
    </row>
    <row r="12045" spans="1:21" ht="19.5" customHeight="1">
      <c r="A12045" s="545">
        <v>107069</v>
      </c>
      <c r="B12045" s="545" t="s">
        <v>9217</v>
      </c>
      <c r="C12045" s="545" t="s">
        <v>216</v>
      </c>
      <c r="D12045" s="546"/>
      <c r="E12045" s="171" t="str">
        <f t="shared" si="188"/>
        <v>1900</v>
      </c>
      <c r="F12045" s="547">
        <v>0</v>
      </c>
      <c r="G12045" s="548">
        <v>0</v>
      </c>
      <c r="H12045" s="547">
        <v>0</v>
      </c>
      <c r="I12045" s="545" t="s">
        <v>12726</v>
      </c>
      <c r="J12045" s="545"/>
      <c r="K12045" s="545" t="s">
        <v>20373</v>
      </c>
      <c r="L12045" s="545" t="s">
        <v>13413</v>
      </c>
      <c r="M12045" s="548" t="s">
        <v>13758</v>
      </c>
      <c r="N12045" s="545" t="s">
        <v>13413</v>
      </c>
      <c r="O12045" s="545" t="s">
        <v>13413</v>
      </c>
      <c r="P12045" s="549">
        <v>9750</v>
      </c>
      <c r="Q12045" s="549">
        <v>1</v>
      </c>
      <c r="R12045" s="549">
        <v>49</v>
      </c>
      <c r="S12045" s="548"/>
      <c r="T12045" s="548"/>
      <c r="U12045" s="99"/>
    </row>
    <row r="12046" spans="1:21" ht="19.5" customHeight="1">
      <c r="A12046" s="545">
        <v>107070</v>
      </c>
      <c r="B12046" s="545" t="s">
        <v>9216</v>
      </c>
      <c r="C12046" s="545" t="s">
        <v>216</v>
      </c>
      <c r="D12046" s="546"/>
      <c r="E12046" s="171" t="str">
        <f t="shared" si="188"/>
        <v>1900</v>
      </c>
      <c r="F12046" s="547">
        <v>0</v>
      </c>
      <c r="G12046" s="548">
        <v>0</v>
      </c>
      <c r="H12046" s="547">
        <v>0</v>
      </c>
      <c r="I12046" s="545" t="s">
        <v>12726</v>
      </c>
      <c r="J12046" s="545"/>
      <c r="K12046" s="545" t="s">
        <v>20374</v>
      </c>
      <c r="L12046" s="545" t="s">
        <v>13413</v>
      </c>
      <c r="M12046" s="548" t="s">
        <v>13758</v>
      </c>
      <c r="N12046" s="545" t="s">
        <v>13413</v>
      </c>
      <c r="O12046" s="545" t="s">
        <v>13413</v>
      </c>
      <c r="P12046" s="549">
        <v>9751</v>
      </c>
      <c r="Q12046" s="549">
        <v>1</v>
      </c>
      <c r="R12046" s="549">
        <v>49</v>
      </c>
      <c r="S12046" s="548"/>
      <c r="T12046" s="548"/>
      <c r="U12046" s="99"/>
    </row>
    <row r="12047" spans="1:21" ht="19.5" customHeight="1">
      <c r="A12047" s="545">
        <v>107071</v>
      </c>
      <c r="B12047" s="545" t="s">
        <v>4888</v>
      </c>
      <c r="C12047" s="545" t="s">
        <v>216</v>
      </c>
      <c r="D12047" s="546"/>
      <c r="E12047" s="171" t="str">
        <f t="shared" si="188"/>
        <v>1900</v>
      </c>
      <c r="F12047" s="547">
        <v>0</v>
      </c>
      <c r="G12047" s="548">
        <v>0</v>
      </c>
      <c r="H12047" s="547">
        <v>0</v>
      </c>
      <c r="I12047" s="545" t="s">
        <v>12650</v>
      </c>
      <c r="J12047" s="545"/>
      <c r="K12047" s="545" t="s">
        <v>13413</v>
      </c>
      <c r="L12047" s="545" t="s">
        <v>13413</v>
      </c>
      <c r="M12047" s="548" t="s">
        <v>13758</v>
      </c>
      <c r="N12047" s="545" t="s">
        <v>13413</v>
      </c>
      <c r="O12047" s="545" t="s">
        <v>13413</v>
      </c>
      <c r="P12047" s="549">
        <v>9752</v>
      </c>
      <c r="Q12047" s="549">
        <v>1</v>
      </c>
      <c r="R12047" s="549">
        <v>127</v>
      </c>
      <c r="S12047" s="548"/>
      <c r="T12047" s="548"/>
      <c r="U12047" s="99"/>
    </row>
    <row r="12048" spans="1:21" ht="19.5" customHeight="1">
      <c r="A12048" s="545">
        <v>107072</v>
      </c>
      <c r="B12048" s="545" t="s">
        <v>4877</v>
      </c>
      <c r="C12048" s="545" t="s">
        <v>216</v>
      </c>
      <c r="D12048" s="546"/>
      <c r="E12048" s="171" t="str">
        <f t="shared" si="188"/>
        <v>1900</v>
      </c>
      <c r="F12048" s="547">
        <v>0</v>
      </c>
      <c r="G12048" s="548">
        <v>0</v>
      </c>
      <c r="H12048" s="547">
        <v>0</v>
      </c>
      <c r="I12048" s="545" t="s">
        <v>12650</v>
      </c>
      <c r="J12048" s="545"/>
      <c r="K12048" s="545" t="s">
        <v>13413</v>
      </c>
      <c r="L12048" s="545" t="s">
        <v>13413</v>
      </c>
      <c r="M12048" s="548" t="s">
        <v>13758</v>
      </c>
      <c r="N12048" s="545" t="s">
        <v>13413</v>
      </c>
      <c r="O12048" s="545" t="s">
        <v>13413</v>
      </c>
      <c r="P12048" s="549">
        <v>9753</v>
      </c>
      <c r="Q12048" s="549">
        <v>1</v>
      </c>
      <c r="R12048" s="549">
        <v>127</v>
      </c>
      <c r="S12048" s="548"/>
      <c r="T12048" s="548"/>
      <c r="U12048" s="99"/>
    </row>
    <row r="12049" spans="1:21" ht="19.5" customHeight="1">
      <c r="A12049" s="545">
        <v>107073</v>
      </c>
      <c r="B12049" s="545" t="s">
        <v>22881</v>
      </c>
      <c r="C12049" s="545" t="s">
        <v>216</v>
      </c>
      <c r="D12049" s="546">
        <v>46052</v>
      </c>
      <c r="E12049" s="171" t="str">
        <f t="shared" si="188"/>
        <v>2026</v>
      </c>
      <c r="F12049" s="547">
        <v>725142</v>
      </c>
      <c r="G12049" s="548">
        <v>0.19</v>
      </c>
      <c r="H12049" s="547">
        <v>609363.03</v>
      </c>
      <c r="I12049" s="545" t="s">
        <v>12650</v>
      </c>
      <c r="J12049" s="545" t="s">
        <v>13307</v>
      </c>
      <c r="K12049" s="545" t="s">
        <v>13413</v>
      </c>
      <c r="L12049" s="545" t="s">
        <v>13413</v>
      </c>
      <c r="M12049" s="548" t="s">
        <v>13758</v>
      </c>
      <c r="N12049" s="545" t="s">
        <v>13413</v>
      </c>
      <c r="O12049" s="545" t="s">
        <v>13413</v>
      </c>
      <c r="P12049" s="549">
        <v>9754</v>
      </c>
      <c r="Q12049" s="549">
        <v>1</v>
      </c>
      <c r="R12049" s="549">
        <v>127</v>
      </c>
      <c r="S12049" s="548">
        <v>2228</v>
      </c>
      <c r="T12049" s="548"/>
      <c r="U12049" s="99"/>
    </row>
    <row r="12050" spans="1:21" ht="19.5" customHeight="1">
      <c r="A12050" s="545">
        <v>107074</v>
      </c>
      <c r="B12050" s="545" t="s">
        <v>4742</v>
      </c>
      <c r="C12050" s="545" t="s">
        <v>216</v>
      </c>
      <c r="D12050" s="546"/>
      <c r="E12050" s="171" t="str">
        <f t="shared" si="188"/>
        <v>1900</v>
      </c>
      <c r="F12050" s="547">
        <v>0</v>
      </c>
      <c r="G12050" s="548">
        <v>0</v>
      </c>
      <c r="H12050" s="547">
        <v>0</v>
      </c>
      <c r="I12050" s="545" t="s">
        <v>12650</v>
      </c>
      <c r="J12050" s="545"/>
      <c r="K12050" s="545" t="s">
        <v>13413</v>
      </c>
      <c r="L12050" s="545" t="s">
        <v>13413</v>
      </c>
      <c r="M12050" s="548" t="s">
        <v>13758</v>
      </c>
      <c r="N12050" s="545" t="s">
        <v>13413</v>
      </c>
      <c r="O12050" s="545" t="s">
        <v>13413</v>
      </c>
      <c r="P12050" s="549">
        <v>9755</v>
      </c>
      <c r="Q12050" s="549">
        <v>1</v>
      </c>
      <c r="R12050" s="549">
        <v>127</v>
      </c>
      <c r="S12050" s="548"/>
      <c r="T12050" s="548"/>
      <c r="U12050" s="99"/>
    </row>
    <row r="12051" spans="1:21" ht="19.5" customHeight="1">
      <c r="A12051" s="545">
        <v>107075</v>
      </c>
      <c r="B12051" s="545" t="s">
        <v>4743</v>
      </c>
      <c r="C12051" s="545" t="s">
        <v>216</v>
      </c>
      <c r="D12051" s="546"/>
      <c r="E12051" s="171" t="str">
        <f t="shared" si="188"/>
        <v>1900</v>
      </c>
      <c r="F12051" s="547">
        <v>0</v>
      </c>
      <c r="G12051" s="548">
        <v>0</v>
      </c>
      <c r="H12051" s="547">
        <v>0</v>
      </c>
      <c r="I12051" s="545" t="s">
        <v>12650</v>
      </c>
      <c r="J12051" s="545"/>
      <c r="K12051" s="545" t="s">
        <v>13413</v>
      </c>
      <c r="L12051" s="545" t="s">
        <v>13413</v>
      </c>
      <c r="M12051" s="548" t="s">
        <v>13758</v>
      </c>
      <c r="N12051" s="545" t="s">
        <v>13413</v>
      </c>
      <c r="O12051" s="545" t="s">
        <v>13413</v>
      </c>
      <c r="P12051" s="549">
        <v>9756</v>
      </c>
      <c r="Q12051" s="549">
        <v>1</v>
      </c>
      <c r="R12051" s="549">
        <v>127</v>
      </c>
      <c r="S12051" s="548"/>
      <c r="T12051" s="548"/>
      <c r="U12051" s="99"/>
    </row>
    <row r="12052" spans="1:21" ht="19.5" customHeight="1">
      <c r="A12052" s="545">
        <v>107076</v>
      </c>
      <c r="B12052" s="545" t="s">
        <v>4744</v>
      </c>
      <c r="C12052" s="545" t="s">
        <v>216</v>
      </c>
      <c r="D12052" s="546"/>
      <c r="E12052" s="171" t="str">
        <f t="shared" si="188"/>
        <v>1900</v>
      </c>
      <c r="F12052" s="547">
        <v>0</v>
      </c>
      <c r="G12052" s="548">
        <v>0</v>
      </c>
      <c r="H12052" s="547">
        <v>0</v>
      </c>
      <c r="I12052" s="545" t="s">
        <v>12650</v>
      </c>
      <c r="J12052" s="545"/>
      <c r="K12052" s="545" t="s">
        <v>13413</v>
      </c>
      <c r="L12052" s="545" t="s">
        <v>13413</v>
      </c>
      <c r="M12052" s="548" t="s">
        <v>13758</v>
      </c>
      <c r="N12052" s="545" t="s">
        <v>13413</v>
      </c>
      <c r="O12052" s="545" t="s">
        <v>13413</v>
      </c>
      <c r="P12052" s="549">
        <v>9757</v>
      </c>
      <c r="Q12052" s="549">
        <v>1</v>
      </c>
      <c r="R12052" s="549">
        <v>127</v>
      </c>
      <c r="S12052" s="548"/>
      <c r="T12052" s="548"/>
      <c r="U12052" s="99"/>
    </row>
    <row r="12053" spans="1:21" ht="19.5" customHeight="1">
      <c r="A12053" s="545">
        <v>107077</v>
      </c>
      <c r="B12053" s="545" t="s">
        <v>9215</v>
      </c>
      <c r="C12053" s="545" t="s">
        <v>216</v>
      </c>
      <c r="D12053" s="546"/>
      <c r="E12053" s="171" t="str">
        <f t="shared" si="188"/>
        <v>1900</v>
      </c>
      <c r="F12053" s="547">
        <v>0</v>
      </c>
      <c r="G12053" s="548">
        <v>0</v>
      </c>
      <c r="H12053" s="547">
        <v>0</v>
      </c>
      <c r="I12053" s="545" t="s">
        <v>12650</v>
      </c>
      <c r="J12053" s="545"/>
      <c r="K12053" s="545" t="s">
        <v>13413</v>
      </c>
      <c r="L12053" s="545" t="s">
        <v>16438</v>
      </c>
      <c r="M12053" s="548" t="s">
        <v>13758</v>
      </c>
      <c r="N12053" s="545" t="s">
        <v>13413</v>
      </c>
      <c r="O12053" s="545" t="s">
        <v>13413</v>
      </c>
      <c r="P12053" s="549">
        <v>9758</v>
      </c>
      <c r="Q12053" s="549">
        <v>1</v>
      </c>
      <c r="R12053" s="549">
        <v>127</v>
      </c>
      <c r="S12053" s="548"/>
      <c r="T12053" s="548"/>
      <c r="U12053" s="99"/>
    </row>
    <row r="12054" spans="1:21" ht="19.5" customHeight="1">
      <c r="A12054" s="545">
        <v>107078</v>
      </c>
      <c r="B12054" s="545" t="s">
        <v>4884</v>
      </c>
      <c r="C12054" s="545" t="s">
        <v>216</v>
      </c>
      <c r="D12054" s="546"/>
      <c r="E12054" s="171" t="str">
        <f t="shared" si="188"/>
        <v>1900</v>
      </c>
      <c r="F12054" s="547">
        <v>0</v>
      </c>
      <c r="G12054" s="548">
        <v>0</v>
      </c>
      <c r="H12054" s="547">
        <v>0</v>
      </c>
      <c r="I12054" s="545" t="s">
        <v>12650</v>
      </c>
      <c r="J12054" s="545"/>
      <c r="K12054" s="545" t="s">
        <v>13413</v>
      </c>
      <c r="L12054" s="545" t="s">
        <v>13413</v>
      </c>
      <c r="M12054" s="548" t="s">
        <v>13758</v>
      </c>
      <c r="N12054" s="545" t="s">
        <v>13413</v>
      </c>
      <c r="O12054" s="545" t="s">
        <v>13413</v>
      </c>
      <c r="P12054" s="549">
        <v>9759</v>
      </c>
      <c r="Q12054" s="549">
        <v>1</v>
      </c>
      <c r="R12054" s="549">
        <v>127</v>
      </c>
      <c r="S12054" s="548"/>
      <c r="T12054" s="548"/>
      <c r="U12054" s="99"/>
    </row>
    <row r="12055" spans="1:21" ht="19.5" customHeight="1">
      <c r="A12055" s="545">
        <v>107079</v>
      </c>
      <c r="B12055" s="545" t="s">
        <v>9214</v>
      </c>
      <c r="C12055" s="545" t="s">
        <v>216</v>
      </c>
      <c r="D12055" s="546"/>
      <c r="E12055" s="171" t="str">
        <f t="shared" si="188"/>
        <v>1900</v>
      </c>
      <c r="F12055" s="547">
        <v>0</v>
      </c>
      <c r="G12055" s="548">
        <v>0</v>
      </c>
      <c r="H12055" s="547">
        <v>0</v>
      </c>
      <c r="I12055" s="545" t="s">
        <v>12726</v>
      </c>
      <c r="J12055" s="545"/>
      <c r="K12055" s="545" t="s">
        <v>20375</v>
      </c>
      <c r="L12055" s="545" t="s">
        <v>13413</v>
      </c>
      <c r="M12055" s="548" t="s">
        <v>13758</v>
      </c>
      <c r="N12055" s="545" t="s">
        <v>13413</v>
      </c>
      <c r="O12055" s="545" t="s">
        <v>13413</v>
      </c>
      <c r="P12055" s="549">
        <v>9760</v>
      </c>
      <c r="Q12055" s="549">
        <v>1</v>
      </c>
      <c r="R12055" s="549">
        <v>49</v>
      </c>
      <c r="S12055" s="548"/>
      <c r="T12055" s="548"/>
      <c r="U12055" s="99"/>
    </row>
    <row r="12056" spans="1:21" ht="19.5" customHeight="1">
      <c r="A12056" s="545">
        <v>107080</v>
      </c>
      <c r="B12056" s="545" t="s">
        <v>9213</v>
      </c>
      <c r="C12056" s="545" t="s">
        <v>216</v>
      </c>
      <c r="D12056" s="546"/>
      <c r="E12056" s="171" t="str">
        <f t="shared" si="188"/>
        <v>1900</v>
      </c>
      <c r="F12056" s="547">
        <v>0</v>
      </c>
      <c r="G12056" s="548">
        <v>0</v>
      </c>
      <c r="H12056" s="547">
        <v>0</v>
      </c>
      <c r="I12056" s="545" t="s">
        <v>12726</v>
      </c>
      <c r="J12056" s="545"/>
      <c r="K12056" s="545" t="s">
        <v>20376</v>
      </c>
      <c r="L12056" s="545" t="s">
        <v>13413</v>
      </c>
      <c r="M12056" s="548" t="s">
        <v>13758</v>
      </c>
      <c r="N12056" s="545" t="s">
        <v>13413</v>
      </c>
      <c r="O12056" s="545" t="s">
        <v>13413</v>
      </c>
      <c r="P12056" s="549">
        <v>9761</v>
      </c>
      <c r="Q12056" s="549">
        <v>1</v>
      </c>
      <c r="R12056" s="549">
        <v>49</v>
      </c>
      <c r="S12056" s="548"/>
      <c r="T12056" s="548"/>
      <c r="U12056" s="99"/>
    </row>
    <row r="12057" spans="1:21" ht="19.5" customHeight="1">
      <c r="A12057" s="545">
        <v>107081</v>
      </c>
      <c r="B12057" s="545" t="s">
        <v>9212</v>
      </c>
      <c r="C12057" s="545" t="s">
        <v>216</v>
      </c>
      <c r="D12057" s="546"/>
      <c r="E12057" s="171" t="str">
        <f t="shared" si="188"/>
        <v>1900</v>
      </c>
      <c r="F12057" s="547">
        <v>0</v>
      </c>
      <c r="G12057" s="548">
        <v>0</v>
      </c>
      <c r="H12057" s="547">
        <v>0</v>
      </c>
      <c r="I12057" s="545" t="s">
        <v>12726</v>
      </c>
      <c r="J12057" s="545"/>
      <c r="K12057" s="545" t="s">
        <v>20377</v>
      </c>
      <c r="L12057" s="545" t="s">
        <v>13413</v>
      </c>
      <c r="M12057" s="548" t="s">
        <v>13758</v>
      </c>
      <c r="N12057" s="545" t="s">
        <v>13413</v>
      </c>
      <c r="O12057" s="545" t="s">
        <v>13413</v>
      </c>
      <c r="P12057" s="549">
        <v>9762</v>
      </c>
      <c r="Q12057" s="549">
        <v>1</v>
      </c>
      <c r="R12057" s="549">
        <v>49</v>
      </c>
      <c r="S12057" s="548"/>
      <c r="T12057" s="548"/>
      <c r="U12057" s="99"/>
    </row>
    <row r="12058" spans="1:21" ht="19.5" customHeight="1">
      <c r="A12058" s="545">
        <v>107082</v>
      </c>
      <c r="B12058" s="545" t="s">
        <v>9211</v>
      </c>
      <c r="C12058" s="545" t="s">
        <v>216</v>
      </c>
      <c r="D12058" s="546"/>
      <c r="E12058" s="171" t="str">
        <f t="shared" si="188"/>
        <v>1900</v>
      </c>
      <c r="F12058" s="547">
        <v>0</v>
      </c>
      <c r="G12058" s="548">
        <v>0</v>
      </c>
      <c r="H12058" s="547">
        <v>0</v>
      </c>
      <c r="I12058" s="545" t="s">
        <v>12726</v>
      </c>
      <c r="J12058" s="545"/>
      <c r="K12058" s="545" t="s">
        <v>20378</v>
      </c>
      <c r="L12058" s="545" t="s">
        <v>13413</v>
      </c>
      <c r="M12058" s="548" t="s">
        <v>13758</v>
      </c>
      <c r="N12058" s="545" t="s">
        <v>13413</v>
      </c>
      <c r="O12058" s="545" t="s">
        <v>13413</v>
      </c>
      <c r="P12058" s="549">
        <v>9763</v>
      </c>
      <c r="Q12058" s="549">
        <v>1</v>
      </c>
      <c r="R12058" s="549">
        <v>49</v>
      </c>
      <c r="S12058" s="548"/>
      <c r="T12058" s="548"/>
      <c r="U12058" s="99"/>
    </row>
    <row r="12059" spans="1:21" ht="19.5" customHeight="1">
      <c r="A12059" s="545">
        <v>107083</v>
      </c>
      <c r="B12059" s="545" t="s">
        <v>6125</v>
      </c>
      <c r="C12059" s="545" t="s">
        <v>216</v>
      </c>
      <c r="D12059" s="546">
        <v>44719</v>
      </c>
      <c r="E12059" s="171" t="str">
        <f t="shared" si="188"/>
        <v>2022</v>
      </c>
      <c r="F12059" s="547">
        <v>3157851</v>
      </c>
      <c r="G12059" s="548">
        <v>0.19</v>
      </c>
      <c r="H12059" s="547">
        <v>2653656.2999999998</v>
      </c>
      <c r="I12059" s="545" t="s">
        <v>12726</v>
      </c>
      <c r="J12059" s="545" t="s">
        <v>13297</v>
      </c>
      <c r="K12059" s="545" t="s">
        <v>20379</v>
      </c>
      <c r="L12059" s="545" t="s">
        <v>13413</v>
      </c>
      <c r="M12059" s="548" t="s">
        <v>13758</v>
      </c>
      <c r="N12059" s="545" t="s">
        <v>13413</v>
      </c>
      <c r="O12059" s="545" t="s">
        <v>13413</v>
      </c>
      <c r="P12059" s="549">
        <v>9764</v>
      </c>
      <c r="Q12059" s="549">
        <v>1</v>
      </c>
      <c r="R12059" s="549">
        <v>49</v>
      </c>
      <c r="S12059" s="548">
        <v>2257</v>
      </c>
      <c r="T12059" s="548"/>
      <c r="U12059" s="99"/>
    </row>
    <row r="12060" spans="1:21" ht="19.5" customHeight="1">
      <c r="A12060" s="545">
        <v>107084</v>
      </c>
      <c r="B12060" s="545" t="s">
        <v>9210</v>
      </c>
      <c r="C12060" s="545" t="s">
        <v>216</v>
      </c>
      <c r="D12060" s="546"/>
      <c r="E12060" s="171" t="str">
        <f t="shared" si="188"/>
        <v>1900</v>
      </c>
      <c r="F12060" s="547">
        <v>0</v>
      </c>
      <c r="G12060" s="548">
        <v>0</v>
      </c>
      <c r="H12060" s="547">
        <v>0</v>
      </c>
      <c r="I12060" s="545" t="s">
        <v>12726</v>
      </c>
      <c r="J12060" s="545"/>
      <c r="K12060" s="545" t="s">
        <v>20380</v>
      </c>
      <c r="L12060" s="545" t="s">
        <v>13413</v>
      </c>
      <c r="M12060" s="548" t="s">
        <v>13758</v>
      </c>
      <c r="N12060" s="545" t="s">
        <v>13413</v>
      </c>
      <c r="O12060" s="545" t="s">
        <v>13413</v>
      </c>
      <c r="P12060" s="549">
        <v>9765</v>
      </c>
      <c r="Q12060" s="549">
        <v>1</v>
      </c>
      <c r="R12060" s="549">
        <v>49</v>
      </c>
      <c r="S12060" s="548"/>
      <c r="T12060" s="548"/>
      <c r="U12060" s="99"/>
    </row>
    <row r="12061" spans="1:21" ht="19.5" customHeight="1">
      <c r="A12061" s="545">
        <v>107085</v>
      </c>
      <c r="B12061" s="545" t="s">
        <v>9209</v>
      </c>
      <c r="C12061" s="545" t="s">
        <v>216</v>
      </c>
      <c r="D12061" s="546"/>
      <c r="E12061" s="171" t="str">
        <f t="shared" si="188"/>
        <v>1900</v>
      </c>
      <c r="F12061" s="547">
        <v>0</v>
      </c>
      <c r="G12061" s="548">
        <v>0</v>
      </c>
      <c r="H12061" s="547">
        <v>0</v>
      </c>
      <c r="I12061" s="545" t="s">
        <v>12726</v>
      </c>
      <c r="J12061" s="545"/>
      <c r="K12061" s="545" t="s">
        <v>20381</v>
      </c>
      <c r="L12061" s="545" t="s">
        <v>13413</v>
      </c>
      <c r="M12061" s="548" t="s">
        <v>13758</v>
      </c>
      <c r="N12061" s="545" t="s">
        <v>13413</v>
      </c>
      <c r="O12061" s="545" t="s">
        <v>13413</v>
      </c>
      <c r="P12061" s="549">
        <v>9766</v>
      </c>
      <c r="Q12061" s="549">
        <v>1</v>
      </c>
      <c r="R12061" s="549">
        <v>49</v>
      </c>
      <c r="S12061" s="548"/>
      <c r="T12061" s="548"/>
      <c r="U12061" s="99"/>
    </row>
    <row r="12062" spans="1:21" ht="19.5" customHeight="1">
      <c r="A12062" s="545">
        <v>107086</v>
      </c>
      <c r="B12062" s="545" t="s">
        <v>9208</v>
      </c>
      <c r="C12062" s="545" t="s">
        <v>216</v>
      </c>
      <c r="D12062" s="546"/>
      <c r="E12062" s="171" t="str">
        <f t="shared" si="188"/>
        <v>1900</v>
      </c>
      <c r="F12062" s="547">
        <v>0</v>
      </c>
      <c r="G12062" s="548">
        <v>0</v>
      </c>
      <c r="H12062" s="547">
        <v>0</v>
      </c>
      <c r="I12062" s="545" t="s">
        <v>12726</v>
      </c>
      <c r="J12062" s="545"/>
      <c r="K12062" s="545" t="s">
        <v>20382</v>
      </c>
      <c r="L12062" s="545" t="s">
        <v>13413</v>
      </c>
      <c r="M12062" s="548" t="s">
        <v>13758</v>
      </c>
      <c r="N12062" s="545" t="s">
        <v>13413</v>
      </c>
      <c r="O12062" s="545" t="s">
        <v>13413</v>
      </c>
      <c r="P12062" s="549">
        <v>9767</v>
      </c>
      <c r="Q12062" s="549">
        <v>1</v>
      </c>
      <c r="R12062" s="549">
        <v>49</v>
      </c>
      <c r="S12062" s="548"/>
      <c r="T12062" s="548"/>
      <c r="U12062" s="99"/>
    </row>
    <row r="12063" spans="1:21" ht="19.5" customHeight="1">
      <c r="A12063" s="545">
        <v>107087</v>
      </c>
      <c r="B12063" s="545" t="s">
        <v>9207</v>
      </c>
      <c r="C12063" s="545" t="s">
        <v>216</v>
      </c>
      <c r="D12063" s="546"/>
      <c r="E12063" s="171" t="str">
        <f t="shared" si="188"/>
        <v>1900</v>
      </c>
      <c r="F12063" s="547">
        <v>0</v>
      </c>
      <c r="G12063" s="548">
        <v>0</v>
      </c>
      <c r="H12063" s="547">
        <v>0</v>
      </c>
      <c r="I12063" s="545" t="s">
        <v>12726</v>
      </c>
      <c r="J12063" s="545"/>
      <c r="K12063" s="545" t="s">
        <v>20383</v>
      </c>
      <c r="L12063" s="545" t="s">
        <v>13413</v>
      </c>
      <c r="M12063" s="548" t="s">
        <v>13758</v>
      </c>
      <c r="N12063" s="545" t="s">
        <v>13413</v>
      </c>
      <c r="O12063" s="545" t="s">
        <v>13413</v>
      </c>
      <c r="P12063" s="549">
        <v>9768</v>
      </c>
      <c r="Q12063" s="549">
        <v>1</v>
      </c>
      <c r="R12063" s="549">
        <v>49</v>
      </c>
      <c r="S12063" s="548"/>
      <c r="T12063" s="548"/>
      <c r="U12063" s="99"/>
    </row>
    <row r="12064" spans="1:21" ht="19.5" customHeight="1">
      <c r="A12064" s="545">
        <v>107088</v>
      </c>
      <c r="B12064" s="545" t="s">
        <v>9206</v>
      </c>
      <c r="C12064" s="545" t="s">
        <v>216</v>
      </c>
      <c r="D12064" s="546"/>
      <c r="E12064" s="171" t="str">
        <f t="shared" si="188"/>
        <v>1900</v>
      </c>
      <c r="F12064" s="547">
        <v>0</v>
      </c>
      <c r="G12064" s="548">
        <v>0</v>
      </c>
      <c r="H12064" s="547">
        <v>0</v>
      </c>
      <c r="I12064" s="545" t="s">
        <v>12726</v>
      </c>
      <c r="J12064" s="545"/>
      <c r="K12064" s="545" t="s">
        <v>20384</v>
      </c>
      <c r="L12064" s="545" t="s">
        <v>13413</v>
      </c>
      <c r="M12064" s="548" t="s">
        <v>13758</v>
      </c>
      <c r="N12064" s="545" t="s">
        <v>13413</v>
      </c>
      <c r="O12064" s="545" t="s">
        <v>13413</v>
      </c>
      <c r="P12064" s="549">
        <v>9769</v>
      </c>
      <c r="Q12064" s="549">
        <v>1</v>
      </c>
      <c r="R12064" s="549">
        <v>49</v>
      </c>
      <c r="S12064" s="548"/>
      <c r="T12064" s="548"/>
      <c r="U12064" s="99"/>
    </row>
    <row r="12065" spans="1:21" ht="19.5" customHeight="1">
      <c r="A12065" s="545">
        <v>107089</v>
      </c>
      <c r="B12065" s="545" t="s">
        <v>9205</v>
      </c>
      <c r="C12065" s="545" t="s">
        <v>216</v>
      </c>
      <c r="D12065" s="546"/>
      <c r="E12065" s="171" t="str">
        <f t="shared" si="188"/>
        <v>1900</v>
      </c>
      <c r="F12065" s="547">
        <v>0</v>
      </c>
      <c r="G12065" s="548">
        <v>0</v>
      </c>
      <c r="H12065" s="547">
        <v>0</v>
      </c>
      <c r="I12065" s="545" t="s">
        <v>12726</v>
      </c>
      <c r="J12065" s="545"/>
      <c r="K12065" s="545" t="s">
        <v>20385</v>
      </c>
      <c r="L12065" s="545" t="s">
        <v>13413</v>
      </c>
      <c r="M12065" s="548" t="s">
        <v>13758</v>
      </c>
      <c r="N12065" s="545" t="s">
        <v>13413</v>
      </c>
      <c r="O12065" s="545" t="s">
        <v>13413</v>
      </c>
      <c r="P12065" s="549">
        <v>9770</v>
      </c>
      <c r="Q12065" s="549">
        <v>1</v>
      </c>
      <c r="R12065" s="549">
        <v>49</v>
      </c>
      <c r="S12065" s="548"/>
      <c r="T12065" s="548"/>
      <c r="U12065" s="99"/>
    </row>
    <row r="12066" spans="1:21" ht="19.5" customHeight="1">
      <c r="A12066" s="545">
        <v>107090</v>
      </c>
      <c r="B12066" s="545" t="s">
        <v>9204</v>
      </c>
      <c r="C12066" s="545" t="s">
        <v>216</v>
      </c>
      <c r="D12066" s="546"/>
      <c r="E12066" s="171" t="str">
        <f t="shared" si="188"/>
        <v>1900</v>
      </c>
      <c r="F12066" s="547">
        <v>0</v>
      </c>
      <c r="G12066" s="548">
        <v>0</v>
      </c>
      <c r="H12066" s="547">
        <v>0</v>
      </c>
      <c r="I12066" s="545" t="s">
        <v>12726</v>
      </c>
      <c r="J12066" s="545"/>
      <c r="K12066" s="545" t="s">
        <v>20386</v>
      </c>
      <c r="L12066" s="545" t="s">
        <v>13413</v>
      </c>
      <c r="M12066" s="548" t="s">
        <v>13758</v>
      </c>
      <c r="N12066" s="545" t="s">
        <v>13413</v>
      </c>
      <c r="O12066" s="545" t="s">
        <v>13413</v>
      </c>
      <c r="P12066" s="549">
        <v>9771</v>
      </c>
      <c r="Q12066" s="549">
        <v>1</v>
      </c>
      <c r="R12066" s="549">
        <v>49</v>
      </c>
      <c r="S12066" s="548"/>
      <c r="T12066" s="548"/>
      <c r="U12066" s="99"/>
    </row>
    <row r="12067" spans="1:21" ht="19.5" customHeight="1">
      <c r="A12067" s="545">
        <v>107091</v>
      </c>
      <c r="B12067" s="545" t="s">
        <v>9203</v>
      </c>
      <c r="C12067" s="545" t="s">
        <v>216</v>
      </c>
      <c r="D12067" s="546"/>
      <c r="E12067" s="171" t="str">
        <f t="shared" si="188"/>
        <v>1900</v>
      </c>
      <c r="F12067" s="547">
        <v>0</v>
      </c>
      <c r="G12067" s="548">
        <v>0</v>
      </c>
      <c r="H12067" s="547">
        <v>0</v>
      </c>
      <c r="I12067" s="545" t="s">
        <v>12726</v>
      </c>
      <c r="J12067" s="545"/>
      <c r="K12067" s="545" t="s">
        <v>20387</v>
      </c>
      <c r="L12067" s="545" t="s">
        <v>13413</v>
      </c>
      <c r="M12067" s="548" t="s">
        <v>13758</v>
      </c>
      <c r="N12067" s="545" t="s">
        <v>13413</v>
      </c>
      <c r="O12067" s="545" t="s">
        <v>13413</v>
      </c>
      <c r="P12067" s="549">
        <v>9772</v>
      </c>
      <c r="Q12067" s="549">
        <v>1</v>
      </c>
      <c r="R12067" s="549">
        <v>49</v>
      </c>
      <c r="S12067" s="548"/>
      <c r="T12067" s="548"/>
      <c r="U12067" s="99"/>
    </row>
    <row r="12068" spans="1:21" ht="19.5" customHeight="1">
      <c r="A12068" s="545">
        <v>107092</v>
      </c>
      <c r="B12068" s="545" t="s">
        <v>9202</v>
      </c>
      <c r="C12068" s="545" t="s">
        <v>216</v>
      </c>
      <c r="D12068" s="546"/>
      <c r="E12068" s="171" t="str">
        <f t="shared" si="188"/>
        <v>1900</v>
      </c>
      <c r="F12068" s="547">
        <v>0</v>
      </c>
      <c r="G12068" s="548">
        <v>0</v>
      </c>
      <c r="H12068" s="547">
        <v>0</v>
      </c>
      <c r="I12068" s="545" t="s">
        <v>12726</v>
      </c>
      <c r="J12068" s="545"/>
      <c r="K12068" s="545" t="s">
        <v>20388</v>
      </c>
      <c r="L12068" s="545" t="s">
        <v>13413</v>
      </c>
      <c r="M12068" s="548" t="s">
        <v>13758</v>
      </c>
      <c r="N12068" s="545" t="s">
        <v>13413</v>
      </c>
      <c r="O12068" s="545" t="s">
        <v>13413</v>
      </c>
      <c r="P12068" s="549">
        <v>9773</v>
      </c>
      <c r="Q12068" s="549">
        <v>1</v>
      </c>
      <c r="R12068" s="549">
        <v>49</v>
      </c>
      <c r="S12068" s="548"/>
      <c r="T12068" s="548"/>
      <c r="U12068" s="99"/>
    </row>
    <row r="12069" spans="1:21" ht="19.5" customHeight="1">
      <c r="A12069" s="545">
        <v>107093</v>
      </c>
      <c r="B12069" s="545" t="s">
        <v>9201</v>
      </c>
      <c r="C12069" s="545" t="s">
        <v>216</v>
      </c>
      <c r="D12069" s="546"/>
      <c r="E12069" s="171" t="str">
        <f t="shared" si="188"/>
        <v>1900</v>
      </c>
      <c r="F12069" s="547">
        <v>0</v>
      </c>
      <c r="G12069" s="548">
        <v>0</v>
      </c>
      <c r="H12069" s="547">
        <v>0</v>
      </c>
      <c r="I12069" s="545" t="s">
        <v>12726</v>
      </c>
      <c r="J12069" s="545"/>
      <c r="K12069" s="545" t="s">
        <v>20389</v>
      </c>
      <c r="L12069" s="545" t="s">
        <v>13413</v>
      </c>
      <c r="M12069" s="548" t="s">
        <v>13758</v>
      </c>
      <c r="N12069" s="545" t="s">
        <v>13413</v>
      </c>
      <c r="O12069" s="545" t="s">
        <v>13413</v>
      </c>
      <c r="P12069" s="549">
        <v>9774</v>
      </c>
      <c r="Q12069" s="549">
        <v>1</v>
      </c>
      <c r="R12069" s="549">
        <v>49</v>
      </c>
      <c r="S12069" s="548"/>
      <c r="T12069" s="548"/>
      <c r="U12069" s="99"/>
    </row>
    <row r="12070" spans="1:21" ht="19.5" customHeight="1">
      <c r="A12070" s="545">
        <v>107094</v>
      </c>
      <c r="B12070" s="545" t="s">
        <v>9200</v>
      </c>
      <c r="C12070" s="545" t="s">
        <v>216</v>
      </c>
      <c r="D12070" s="546"/>
      <c r="E12070" s="171" t="str">
        <f t="shared" si="188"/>
        <v>1900</v>
      </c>
      <c r="F12070" s="547">
        <v>0</v>
      </c>
      <c r="G12070" s="548">
        <v>0</v>
      </c>
      <c r="H12070" s="547">
        <v>0</v>
      </c>
      <c r="I12070" s="545" t="s">
        <v>12726</v>
      </c>
      <c r="J12070" s="545"/>
      <c r="K12070" s="545" t="s">
        <v>20390</v>
      </c>
      <c r="L12070" s="545" t="s">
        <v>13413</v>
      </c>
      <c r="M12070" s="548" t="s">
        <v>13758</v>
      </c>
      <c r="N12070" s="545" t="s">
        <v>13413</v>
      </c>
      <c r="O12070" s="545" t="s">
        <v>13413</v>
      </c>
      <c r="P12070" s="549">
        <v>9775</v>
      </c>
      <c r="Q12070" s="549">
        <v>1</v>
      </c>
      <c r="R12070" s="549">
        <v>49</v>
      </c>
      <c r="S12070" s="548"/>
      <c r="T12070" s="548"/>
      <c r="U12070" s="99"/>
    </row>
    <row r="12071" spans="1:21" ht="19.5" customHeight="1">
      <c r="A12071" s="545">
        <v>107095</v>
      </c>
      <c r="B12071" s="545" t="s">
        <v>9199</v>
      </c>
      <c r="C12071" s="545" t="s">
        <v>216</v>
      </c>
      <c r="D12071" s="546"/>
      <c r="E12071" s="171" t="str">
        <f t="shared" si="188"/>
        <v>1900</v>
      </c>
      <c r="F12071" s="547">
        <v>0</v>
      </c>
      <c r="G12071" s="548">
        <v>0</v>
      </c>
      <c r="H12071" s="547">
        <v>0</v>
      </c>
      <c r="I12071" s="545" t="s">
        <v>12726</v>
      </c>
      <c r="J12071" s="545"/>
      <c r="K12071" s="545" t="s">
        <v>20391</v>
      </c>
      <c r="L12071" s="545" t="s">
        <v>13413</v>
      </c>
      <c r="M12071" s="548" t="s">
        <v>13758</v>
      </c>
      <c r="N12071" s="545" t="s">
        <v>13413</v>
      </c>
      <c r="O12071" s="545" t="s">
        <v>13413</v>
      </c>
      <c r="P12071" s="549">
        <v>9776</v>
      </c>
      <c r="Q12071" s="549">
        <v>1</v>
      </c>
      <c r="R12071" s="549">
        <v>49</v>
      </c>
      <c r="S12071" s="548"/>
      <c r="T12071" s="548"/>
      <c r="U12071" s="99"/>
    </row>
    <row r="12072" spans="1:21" ht="19.5" customHeight="1">
      <c r="A12072" s="545">
        <v>107096</v>
      </c>
      <c r="B12072" s="545" t="s">
        <v>9198</v>
      </c>
      <c r="C12072" s="545" t="s">
        <v>221</v>
      </c>
      <c r="D12072" s="546"/>
      <c r="E12072" s="171" t="str">
        <f t="shared" si="188"/>
        <v>1900</v>
      </c>
      <c r="F12072" s="547">
        <v>0</v>
      </c>
      <c r="G12072" s="548">
        <v>0</v>
      </c>
      <c r="H12072" s="547">
        <v>0</v>
      </c>
      <c r="I12072" s="545" t="s">
        <v>12671</v>
      </c>
      <c r="J12072" s="545"/>
      <c r="K12072" s="545" t="s">
        <v>20392</v>
      </c>
      <c r="L12072" s="545" t="s">
        <v>13413</v>
      </c>
      <c r="M12072" s="548" t="s">
        <v>13758</v>
      </c>
      <c r="N12072" s="545" t="s">
        <v>13413</v>
      </c>
      <c r="O12072" s="545" t="s">
        <v>13413</v>
      </c>
      <c r="P12072" s="549">
        <v>9777</v>
      </c>
      <c r="Q12072" s="549">
        <v>1</v>
      </c>
      <c r="R12072" s="549">
        <v>82</v>
      </c>
      <c r="S12072" s="548"/>
      <c r="T12072" s="548"/>
      <c r="U12072" s="99"/>
    </row>
    <row r="12073" spans="1:21" ht="19.5" customHeight="1">
      <c r="A12073" s="545">
        <v>107097</v>
      </c>
      <c r="B12073" s="545" t="s">
        <v>5204</v>
      </c>
      <c r="C12073" s="545" t="s">
        <v>786</v>
      </c>
      <c r="D12073" s="546"/>
      <c r="E12073" s="171" t="str">
        <f t="shared" si="188"/>
        <v>1900</v>
      </c>
      <c r="F12073" s="547">
        <v>0</v>
      </c>
      <c r="G12073" s="548">
        <v>0</v>
      </c>
      <c r="H12073" s="547">
        <v>0</v>
      </c>
      <c r="I12073" s="545" t="s">
        <v>12683</v>
      </c>
      <c r="J12073" s="545"/>
      <c r="K12073" s="545" t="s">
        <v>20393</v>
      </c>
      <c r="L12073" s="545" t="s">
        <v>13413</v>
      </c>
      <c r="M12073" s="548" t="s">
        <v>13758</v>
      </c>
      <c r="N12073" s="545" t="s">
        <v>13413</v>
      </c>
      <c r="O12073" s="545" t="s">
        <v>13413</v>
      </c>
      <c r="P12073" s="549">
        <v>9778</v>
      </c>
      <c r="Q12073" s="549">
        <v>1</v>
      </c>
      <c r="R12073" s="549">
        <v>18</v>
      </c>
      <c r="S12073" s="548"/>
      <c r="T12073" s="548"/>
      <c r="U12073" s="99"/>
    </row>
    <row r="12074" spans="1:21" ht="19.5" customHeight="1">
      <c r="A12074" s="545">
        <v>107098</v>
      </c>
      <c r="B12074" s="545" t="s">
        <v>4992</v>
      </c>
      <c r="C12074" s="545" t="s">
        <v>903</v>
      </c>
      <c r="D12074" s="546"/>
      <c r="E12074" s="171" t="str">
        <f t="shared" si="188"/>
        <v>1900</v>
      </c>
      <c r="F12074" s="547">
        <v>0</v>
      </c>
      <c r="G12074" s="548">
        <v>0</v>
      </c>
      <c r="H12074" s="547">
        <v>0</v>
      </c>
      <c r="I12074" s="545" t="s">
        <v>12676</v>
      </c>
      <c r="J12074" s="545"/>
      <c r="K12074" s="545" t="s">
        <v>13413</v>
      </c>
      <c r="L12074" s="545" t="s">
        <v>13413</v>
      </c>
      <c r="M12074" s="548" t="s">
        <v>13758</v>
      </c>
      <c r="N12074" s="545" t="s">
        <v>13413</v>
      </c>
      <c r="O12074" s="545" t="s">
        <v>13413</v>
      </c>
      <c r="P12074" s="549">
        <v>9779</v>
      </c>
      <c r="Q12074" s="549">
        <v>1</v>
      </c>
      <c r="R12074" s="549">
        <v>14</v>
      </c>
      <c r="S12074" s="548"/>
      <c r="T12074" s="548"/>
      <c r="U12074" s="99"/>
    </row>
    <row r="12075" spans="1:21" ht="19.5" customHeight="1">
      <c r="A12075" s="545">
        <v>107100</v>
      </c>
      <c r="B12075" s="545" t="s">
        <v>5917</v>
      </c>
      <c r="C12075" s="545" t="s">
        <v>216</v>
      </c>
      <c r="D12075" s="546"/>
      <c r="E12075" s="171" t="str">
        <f t="shared" si="188"/>
        <v>1900</v>
      </c>
      <c r="F12075" s="547">
        <v>0</v>
      </c>
      <c r="G12075" s="548">
        <v>0</v>
      </c>
      <c r="H12075" s="547">
        <v>0</v>
      </c>
      <c r="I12075" s="545" t="s">
        <v>12973</v>
      </c>
      <c r="J12075" s="545"/>
      <c r="K12075" s="545" t="s">
        <v>20394</v>
      </c>
      <c r="L12075" s="545" t="s">
        <v>13413</v>
      </c>
      <c r="M12075" s="548" t="s">
        <v>13758</v>
      </c>
      <c r="N12075" s="545" t="s">
        <v>13413</v>
      </c>
      <c r="O12075" s="545" t="s">
        <v>13413</v>
      </c>
      <c r="P12075" s="549">
        <v>9781</v>
      </c>
      <c r="Q12075" s="549">
        <v>1</v>
      </c>
      <c r="R12075" s="549">
        <v>59</v>
      </c>
      <c r="S12075" s="548"/>
      <c r="T12075" s="548"/>
      <c r="U12075" s="99"/>
    </row>
    <row r="12076" spans="1:21" ht="19.5" customHeight="1">
      <c r="A12076" s="545">
        <v>107101</v>
      </c>
      <c r="B12076" s="545" t="s">
        <v>5228</v>
      </c>
      <c r="C12076" s="545" t="s">
        <v>216</v>
      </c>
      <c r="D12076" s="546"/>
      <c r="E12076" s="171" t="str">
        <f t="shared" si="188"/>
        <v>1900</v>
      </c>
      <c r="F12076" s="547">
        <v>0</v>
      </c>
      <c r="G12076" s="548">
        <v>0</v>
      </c>
      <c r="H12076" s="547">
        <v>0</v>
      </c>
      <c r="I12076" s="545" t="s">
        <v>12753</v>
      </c>
      <c r="J12076" s="545"/>
      <c r="K12076" s="545" t="s">
        <v>13413</v>
      </c>
      <c r="L12076" s="545" t="s">
        <v>16401</v>
      </c>
      <c r="M12076" s="548" t="s">
        <v>13758</v>
      </c>
      <c r="N12076" s="545" t="s">
        <v>22190</v>
      </c>
      <c r="O12076" s="545" t="s">
        <v>16403</v>
      </c>
      <c r="P12076" s="549">
        <v>9782</v>
      </c>
      <c r="Q12076" s="549">
        <v>1</v>
      </c>
      <c r="R12076" s="549">
        <v>165</v>
      </c>
      <c r="S12076" s="548"/>
      <c r="T12076" s="548">
        <v>183</v>
      </c>
      <c r="U12076" s="99"/>
    </row>
    <row r="12077" spans="1:21" ht="19.5" customHeight="1">
      <c r="A12077" s="545">
        <v>107102</v>
      </c>
      <c r="B12077" s="545" t="s">
        <v>4545</v>
      </c>
      <c r="C12077" s="545" t="s">
        <v>216</v>
      </c>
      <c r="D12077" s="546"/>
      <c r="E12077" s="171" t="str">
        <f t="shared" si="188"/>
        <v>1900</v>
      </c>
      <c r="F12077" s="547">
        <v>0</v>
      </c>
      <c r="G12077" s="548">
        <v>0</v>
      </c>
      <c r="H12077" s="547">
        <v>0</v>
      </c>
      <c r="I12077" s="545" t="s">
        <v>12762</v>
      </c>
      <c r="J12077" s="545"/>
      <c r="K12077" s="545" t="s">
        <v>20395</v>
      </c>
      <c r="L12077" s="545" t="s">
        <v>13413</v>
      </c>
      <c r="M12077" s="548" t="s">
        <v>13868</v>
      </c>
      <c r="N12077" s="545" t="s">
        <v>13413</v>
      </c>
      <c r="O12077" s="545" t="s">
        <v>13413</v>
      </c>
      <c r="P12077" s="549">
        <v>9783</v>
      </c>
      <c r="Q12077" s="549">
        <v>2</v>
      </c>
      <c r="R12077" s="549">
        <v>8</v>
      </c>
      <c r="S12077" s="548"/>
      <c r="T12077" s="548"/>
      <c r="U12077" s="99"/>
    </row>
    <row r="12078" spans="1:21" ht="19.5" customHeight="1">
      <c r="A12078" s="545">
        <v>107103</v>
      </c>
      <c r="B12078" s="545" t="s">
        <v>4857</v>
      </c>
      <c r="C12078" s="545" t="s">
        <v>216</v>
      </c>
      <c r="D12078" s="546"/>
      <c r="E12078" s="171" t="str">
        <f t="shared" si="188"/>
        <v>1900</v>
      </c>
      <c r="F12078" s="547">
        <v>0</v>
      </c>
      <c r="G12078" s="548">
        <v>0</v>
      </c>
      <c r="H12078" s="547">
        <v>0</v>
      </c>
      <c r="I12078" s="545" t="s">
        <v>12715</v>
      </c>
      <c r="J12078" s="545"/>
      <c r="K12078" s="545" t="s">
        <v>20396</v>
      </c>
      <c r="L12078" s="545" t="s">
        <v>13413</v>
      </c>
      <c r="M12078" s="548" t="s">
        <v>13758</v>
      </c>
      <c r="N12078" s="545" t="s">
        <v>13413</v>
      </c>
      <c r="O12078" s="545" t="s">
        <v>13413</v>
      </c>
      <c r="P12078" s="549">
        <v>9784</v>
      </c>
      <c r="Q12078" s="549">
        <v>1</v>
      </c>
      <c r="R12078" s="549">
        <v>129</v>
      </c>
      <c r="S12078" s="548"/>
      <c r="T12078" s="548"/>
      <c r="U12078" s="99"/>
    </row>
    <row r="12079" spans="1:21" ht="19.5" customHeight="1">
      <c r="A12079" s="545">
        <v>107104</v>
      </c>
      <c r="B12079" s="545" t="s">
        <v>4852</v>
      </c>
      <c r="C12079" s="545" t="s">
        <v>216</v>
      </c>
      <c r="D12079" s="546"/>
      <c r="E12079" s="171" t="str">
        <f t="shared" si="188"/>
        <v>1900</v>
      </c>
      <c r="F12079" s="547">
        <v>0</v>
      </c>
      <c r="G12079" s="548">
        <v>0</v>
      </c>
      <c r="H12079" s="547">
        <v>0</v>
      </c>
      <c r="I12079" s="545" t="s">
        <v>12686</v>
      </c>
      <c r="J12079" s="545"/>
      <c r="K12079" s="545" t="s">
        <v>20397</v>
      </c>
      <c r="L12079" s="545" t="s">
        <v>13413</v>
      </c>
      <c r="M12079" s="548" t="s">
        <v>13758</v>
      </c>
      <c r="N12079" s="545" t="s">
        <v>13413</v>
      </c>
      <c r="O12079" s="545" t="s">
        <v>13413</v>
      </c>
      <c r="P12079" s="549">
        <v>9785</v>
      </c>
      <c r="Q12079" s="549">
        <v>1</v>
      </c>
      <c r="R12079" s="549">
        <v>131</v>
      </c>
      <c r="S12079" s="548"/>
      <c r="T12079" s="548"/>
      <c r="U12079" s="99"/>
    </row>
    <row r="12080" spans="1:21" ht="19.5" customHeight="1">
      <c r="A12080" s="545">
        <v>107105</v>
      </c>
      <c r="B12080" s="545" t="s">
        <v>4842</v>
      </c>
      <c r="C12080" s="545" t="s">
        <v>216</v>
      </c>
      <c r="D12080" s="546"/>
      <c r="E12080" s="171" t="str">
        <f t="shared" si="188"/>
        <v>1900</v>
      </c>
      <c r="F12080" s="547">
        <v>0</v>
      </c>
      <c r="G12080" s="548">
        <v>0</v>
      </c>
      <c r="H12080" s="547">
        <v>0</v>
      </c>
      <c r="I12080" s="545" t="s">
        <v>12686</v>
      </c>
      <c r="J12080" s="545"/>
      <c r="K12080" s="545" t="s">
        <v>20398</v>
      </c>
      <c r="L12080" s="545" t="s">
        <v>13413</v>
      </c>
      <c r="M12080" s="548" t="s">
        <v>13758</v>
      </c>
      <c r="N12080" s="545" t="s">
        <v>13413</v>
      </c>
      <c r="O12080" s="545" t="s">
        <v>13413</v>
      </c>
      <c r="P12080" s="549">
        <v>9786</v>
      </c>
      <c r="Q12080" s="549">
        <v>1</v>
      </c>
      <c r="R12080" s="549">
        <v>131</v>
      </c>
      <c r="S12080" s="548"/>
      <c r="T12080" s="548"/>
      <c r="U12080" s="99"/>
    </row>
    <row r="12081" spans="1:21" ht="19.5" customHeight="1">
      <c r="A12081" s="545">
        <v>107106</v>
      </c>
      <c r="B12081" s="545" t="s">
        <v>4850</v>
      </c>
      <c r="C12081" s="545" t="s">
        <v>216</v>
      </c>
      <c r="D12081" s="546"/>
      <c r="E12081" s="171" t="str">
        <f t="shared" si="188"/>
        <v>1900</v>
      </c>
      <c r="F12081" s="547">
        <v>0</v>
      </c>
      <c r="G12081" s="548">
        <v>0</v>
      </c>
      <c r="H12081" s="547">
        <v>0</v>
      </c>
      <c r="I12081" s="545" t="s">
        <v>12686</v>
      </c>
      <c r="J12081" s="545"/>
      <c r="K12081" s="545" t="s">
        <v>20399</v>
      </c>
      <c r="L12081" s="545" t="s">
        <v>13413</v>
      </c>
      <c r="M12081" s="548" t="s">
        <v>13758</v>
      </c>
      <c r="N12081" s="545" t="s">
        <v>13413</v>
      </c>
      <c r="O12081" s="545" t="s">
        <v>13413</v>
      </c>
      <c r="P12081" s="549">
        <v>9787</v>
      </c>
      <c r="Q12081" s="549">
        <v>1</v>
      </c>
      <c r="R12081" s="549">
        <v>131</v>
      </c>
      <c r="S12081" s="548"/>
      <c r="T12081" s="548"/>
      <c r="U12081" s="99"/>
    </row>
    <row r="12082" spans="1:21" ht="19.5" customHeight="1">
      <c r="A12082" s="545">
        <v>107107</v>
      </c>
      <c r="B12082" s="545" t="s">
        <v>4855</v>
      </c>
      <c r="C12082" s="545" t="s">
        <v>216</v>
      </c>
      <c r="D12082" s="546"/>
      <c r="E12082" s="171" t="str">
        <f t="shared" si="188"/>
        <v>1900</v>
      </c>
      <c r="F12082" s="547">
        <v>0</v>
      </c>
      <c r="G12082" s="548">
        <v>0</v>
      </c>
      <c r="H12082" s="547">
        <v>0</v>
      </c>
      <c r="I12082" s="545" t="s">
        <v>12686</v>
      </c>
      <c r="J12082" s="545"/>
      <c r="K12082" s="545" t="s">
        <v>20400</v>
      </c>
      <c r="L12082" s="545" t="s">
        <v>13413</v>
      </c>
      <c r="M12082" s="548" t="s">
        <v>13758</v>
      </c>
      <c r="N12082" s="545" t="s">
        <v>13413</v>
      </c>
      <c r="O12082" s="545" t="s">
        <v>13413</v>
      </c>
      <c r="P12082" s="549">
        <v>9788</v>
      </c>
      <c r="Q12082" s="549">
        <v>1</v>
      </c>
      <c r="R12082" s="549">
        <v>131</v>
      </c>
      <c r="S12082" s="548"/>
      <c r="T12082" s="548"/>
      <c r="U12082" s="99"/>
    </row>
    <row r="12083" spans="1:21" ht="19.5" customHeight="1">
      <c r="A12083" s="545">
        <v>107108</v>
      </c>
      <c r="B12083" s="545" t="s">
        <v>4851</v>
      </c>
      <c r="C12083" s="545" t="s">
        <v>216</v>
      </c>
      <c r="D12083" s="546"/>
      <c r="E12083" s="171" t="str">
        <f t="shared" si="188"/>
        <v>1900</v>
      </c>
      <c r="F12083" s="547">
        <v>0</v>
      </c>
      <c r="G12083" s="548">
        <v>0</v>
      </c>
      <c r="H12083" s="547">
        <v>0</v>
      </c>
      <c r="I12083" s="545" t="s">
        <v>12686</v>
      </c>
      <c r="J12083" s="545"/>
      <c r="K12083" s="545" t="s">
        <v>20401</v>
      </c>
      <c r="L12083" s="545" t="s">
        <v>13413</v>
      </c>
      <c r="M12083" s="548" t="s">
        <v>13758</v>
      </c>
      <c r="N12083" s="545" t="s">
        <v>13413</v>
      </c>
      <c r="O12083" s="545" t="s">
        <v>13413</v>
      </c>
      <c r="P12083" s="549">
        <v>9789</v>
      </c>
      <c r="Q12083" s="549">
        <v>1</v>
      </c>
      <c r="R12083" s="549">
        <v>131</v>
      </c>
      <c r="S12083" s="548"/>
      <c r="T12083" s="548"/>
      <c r="U12083" s="99"/>
    </row>
    <row r="12084" spans="1:21" ht="19.5" customHeight="1">
      <c r="A12084" s="545">
        <v>107109</v>
      </c>
      <c r="B12084" s="545" t="s">
        <v>9197</v>
      </c>
      <c r="C12084" s="545" t="s">
        <v>216</v>
      </c>
      <c r="D12084" s="546"/>
      <c r="E12084" s="171" t="str">
        <f t="shared" si="188"/>
        <v>1900</v>
      </c>
      <c r="F12084" s="547">
        <v>0</v>
      </c>
      <c r="G12084" s="548">
        <v>0</v>
      </c>
      <c r="H12084" s="547">
        <v>0</v>
      </c>
      <c r="I12084" s="545" t="s">
        <v>12686</v>
      </c>
      <c r="J12084" s="545"/>
      <c r="K12084" s="545" t="s">
        <v>20402</v>
      </c>
      <c r="L12084" s="545" t="s">
        <v>13413</v>
      </c>
      <c r="M12084" s="548" t="s">
        <v>13758</v>
      </c>
      <c r="N12084" s="545" t="s">
        <v>13413</v>
      </c>
      <c r="O12084" s="545" t="s">
        <v>13413</v>
      </c>
      <c r="P12084" s="549">
        <v>9790</v>
      </c>
      <c r="Q12084" s="549">
        <v>1</v>
      </c>
      <c r="R12084" s="549">
        <v>131</v>
      </c>
      <c r="S12084" s="548"/>
      <c r="T12084" s="548"/>
      <c r="U12084" s="99"/>
    </row>
    <row r="12085" spans="1:21" ht="19.5" customHeight="1">
      <c r="A12085" s="545">
        <v>107110</v>
      </c>
      <c r="B12085" s="545" t="s">
        <v>9196</v>
      </c>
      <c r="C12085" s="545" t="s">
        <v>216</v>
      </c>
      <c r="D12085" s="546"/>
      <c r="E12085" s="171" t="str">
        <f t="shared" si="188"/>
        <v>1900</v>
      </c>
      <c r="F12085" s="547">
        <v>0</v>
      </c>
      <c r="G12085" s="548">
        <v>0</v>
      </c>
      <c r="H12085" s="547">
        <v>0</v>
      </c>
      <c r="I12085" s="545" t="s">
        <v>12686</v>
      </c>
      <c r="J12085" s="545"/>
      <c r="K12085" s="545" t="s">
        <v>20403</v>
      </c>
      <c r="L12085" s="545" t="s">
        <v>13413</v>
      </c>
      <c r="M12085" s="548" t="s">
        <v>13758</v>
      </c>
      <c r="N12085" s="545" t="s">
        <v>13413</v>
      </c>
      <c r="O12085" s="545" t="s">
        <v>13413</v>
      </c>
      <c r="P12085" s="549">
        <v>9791</v>
      </c>
      <c r="Q12085" s="549">
        <v>1</v>
      </c>
      <c r="R12085" s="549">
        <v>131</v>
      </c>
      <c r="S12085" s="548"/>
      <c r="T12085" s="548"/>
      <c r="U12085" s="99"/>
    </row>
    <row r="12086" spans="1:21" ht="19.5" customHeight="1">
      <c r="A12086" s="545">
        <v>107111</v>
      </c>
      <c r="B12086" s="545" t="s">
        <v>9195</v>
      </c>
      <c r="C12086" s="545" t="s">
        <v>216</v>
      </c>
      <c r="D12086" s="546"/>
      <c r="E12086" s="171" t="str">
        <f t="shared" si="188"/>
        <v>1900</v>
      </c>
      <c r="F12086" s="547">
        <v>0</v>
      </c>
      <c r="G12086" s="548">
        <v>0</v>
      </c>
      <c r="H12086" s="547">
        <v>0</v>
      </c>
      <c r="I12086" s="545" t="s">
        <v>12686</v>
      </c>
      <c r="J12086" s="545"/>
      <c r="K12086" s="545" t="s">
        <v>20404</v>
      </c>
      <c r="L12086" s="545" t="s">
        <v>13413</v>
      </c>
      <c r="M12086" s="548" t="s">
        <v>13758</v>
      </c>
      <c r="N12086" s="545" t="s">
        <v>13413</v>
      </c>
      <c r="O12086" s="545" t="s">
        <v>13413</v>
      </c>
      <c r="P12086" s="549">
        <v>9792</v>
      </c>
      <c r="Q12086" s="549">
        <v>1</v>
      </c>
      <c r="R12086" s="549">
        <v>131</v>
      </c>
      <c r="S12086" s="548"/>
      <c r="T12086" s="548"/>
      <c r="U12086" s="99"/>
    </row>
    <row r="12087" spans="1:21" ht="19.5" customHeight="1">
      <c r="A12087" s="545">
        <v>107112</v>
      </c>
      <c r="B12087" s="545" t="s">
        <v>9194</v>
      </c>
      <c r="C12087" s="545" t="s">
        <v>216</v>
      </c>
      <c r="D12087" s="546"/>
      <c r="E12087" s="171" t="str">
        <f t="shared" si="188"/>
        <v>1900</v>
      </c>
      <c r="F12087" s="547">
        <v>0</v>
      </c>
      <c r="G12087" s="548">
        <v>0</v>
      </c>
      <c r="H12087" s="547">
        <v>0</v>
      </c>
      <c r="I12087" s="545" t="s">
        <v>12686</v>
      </c>
      <c r="J12087" s="545"/>
      <c r="K12087" s="545" t="s">
        <v>20405</v>
      </c>
      <c r="L12087" s="545" t="s">
        <v>13413</v>
      </c>
      <c r="M12087" s="548" t="s">
        <v>13758</v>
      </c>
      <c r="N12087" s="545" t="s">
        <v>13413</v>
      </c>
      <c r="O12087" s="545" t="s">
        <v>13413</v>
      </c>
      <c r="P12087" s="549">
        <v>9793</v>
      </c>
      <c r="Q12087" s="549">
        <v>1</v>
      </c>
      <c r="R12087" s="549">
        <v>131</v>
      </c>
      <c r="S12087" s="548"/>
      <c r="T12087" s="548"/>
      <c r="U12087" s="99"/>
    </row>
    <row r="12088" spans="1:21" ht="19.5" customHeight="1">
      <c r="A12088" s="545">
        <v>107113</v>
      </c>
      <c r="B12088" s="545" t="s">
        <v>4839</v>
      </c>
      <c r="C12088" s="545" t="s">
        <v>216</v>
      </c>
      <c r="D12088" s="546"/>
      <c r="E12088" s="171" t="str">
        <f t="shared" si="188"/>
        <v>1900</v>
      </c>
      <c r="F12088" s="547">
        <v>0</v>
      </c>
      <c r="G12088" s="548">
        <v>0</v>
      </c>
      <c r="H12088" s="547">
        <v>0</v>
      </c>
      <c r="I12088" s="545" t="s">
        <v>12686</v>
      </c>
      <c r="J12088" s="545"/>
      <c r="K12088" s="545" t="s">
        <v>20406</v>
      </c>
      <c r="L12088" s="545" t="s">
        <v>13413</v>
      </c>
      <c r="M12088" s="548" t="s">
        <v>13758</v>
      </c>
      <c r="N12088" s="545" t="s">
        <v>13413</v>
      </c>
      <c r="O12088" s="545" t="s">
        <v>13413</v>
      </c>
      <c r="P12088" s="549">
        <v>9794</v>
      </c>
      <c r="Q12088" s="549">
        <v>1</v>
      </c>
      <c r="R12088" s="549">
        <v>131</v>
      </c>
      <c r="S12088" s="548"/>
      <c r="T12088" s="548"/>
      <c r="U12088" s="99"/>
    </row>
    <row r="12089" spans="1:21" ht="19.5" customHeight="1">
      <c r="A12089" s="545">
        <v>107114</v>
      </c>
      <c r="B12089" s="545" t="s">
        <v>4835</v>
      </c>
      <c r="C12089" s="545" t="s">
        <v>216</v>
      </c>
      <c r="D12089" s="546"/>
      <c r="E12089" s="171" t="str">
        <f t="shared" si="188"/>
        <v>1900</v>
      </c>
      <c r="F12089" s="547">
        <v>0</v>
      </c>
      <c r="G12089" s="548">
        <v>0</v>
      </c>
      <c r="H12089" s="547">
        <v>0</v>
      </c>
      <c r="I12089" s="545" t="s">
        <v>12686</v>
      </c>
      <c r="J12089" s="545"/>
      <c r="K12089" s="545" t="s">
        <v>20407</v>
      </c>
      <c r="L12089" s="545" t="s">
        <v>13413</v>
      </c>
      <c r="M12089" s="548" t="s">
        <v>13758</v>
      </c>
      <c r="N12089" s="545" t="s">
        <v>13413</v>
      </c>
      <c r="O12089" s="545" t="s">
        <v>13413</v>
      </c>
      <c r="P12089" s="549">
        <v>9795</v>
      </c>
      <c r="Q12089" s="549">
        <v>1</v>
      </c>
      <c r="R12089" s="549">
        <v>131</v>
      </c>
      <c r="S12089" s="548"/>
      <c r="T12089" s="548"/>
      <c r="U12089" s="99"/>
    </row>
    <row r="12090" spans="1:21" ht="19.5" customHeight="1">
      <c r="A12090" s="545">
        <v>107115</v>
      </c>
      <c r="B12090" s="545" t="s">
        <v>9193</v>
      </c>
      <c r="C12090" s="545" t="s">
        <v>216</v>
      </c>
      <c r="D12090" s="546"/>
      <c r="E12090" s="171" t="str">
        <f t="shared" si="188"/>
        <v>1900</v>
      </c>
      <c r="F12090" s="547">
        <v>0</v>
      </c>
      <c r="G12090" s="548">
        <v>0</v>
      </c>
      <c r="H12090" s="547">
        <v>0</v>
      </c>
      <c r="I12090" s="545" t="s">
        <v>12726</v>
      </c>
      <c r="J12090" s="545"/>
      <c r="K12090" s="545" t="s">
        <v>20408</v>
      </c>
      <c r="L12090" s="545" t="s">
        <v>13413</v>
      </c>
      <c r="M12090" s="548" t="s">
        <v>13758</v>
      </c>
      <c r="N12090" s="545" t="s">
        <v>13413</v>
      </c>
      <c r="O12090" s="545" t="s">
        <v>13413</v>
      </c>
      <c r="P12090" s="549">
        <v>9796</v>
      </c>
      <c r="Q12090" s="549">
        <v>1</v>
      </c>
      <c r="R12090" s="549">
        <v>49</v>
      </c>
      <c r="S12090" s="548"/>
      <c r="T12090" s="548"/>
      <c r="U12090" s="99"/>
    </row>
    <row r="12091" spans="1:21" ht="19.5" customHeight="1">
      <c r="A12091" s="545">
        <v>107116</v>
      </c>
      <c r="B12091" s="545" t="s">
        <v>4843</v>
      </c>
      <c r="C12091" s="545" t="s">
        <v>216</v>
      </c>
      <c r="D12091" s="546"/>
      <c r="E12091" s="171" t="str">
        <f t="shared" si="188"/>
        <v>1900</v>
      </c>
      <c r="F12091" s="547">
        <v>0</v>
      </c>
      <c r="G12091" s="548">
        <v>0</v>
      </c>
      <c r="H12091" s="547">
        <v>0</v>
      </c>
      <c r="I12091" s="545" t="s">
        <v>12686</v>
      </c>
      <c r="J12091" s="545"/>
      <c r="K12091" s="545" t="s">
        <v>20409</v>
      </c>
      <c r="L12091" s="545" t="s">
        <v>13413</v>
      </c>
      <c r="M12091" s="548" t="s">
        <v>13758</v>
      </c>
      <c r="N12091" s="545" t="s">
        <v>13413</v>
      </c>
      <c r="O12091" s="545" t="s">
        <v>13413</v>
      </c>
      <c r="P12091" s="549">
        <v>9797</v>
      </c>
      <c r="Q12091" s="549">
        <v>1</v>
      </c>
      <c r="R12091" s="549">
        <v>131</v>
      </c>
      <c r="S12091" s="548"/>
      <c r="T12091" s="548"/>
      <c r="U12091" s="99"/>
    </row>
    <row r="12092" spans="1:21" ht="19.5" customHeight="1">
      <c r="A12092" s="545">
        <v>107117</v>
      </c>
      <c r="B12092" s="545" t="s">
        <v>13001</v>
      </c>
      <c r="C12092" s="545" t="s">
        <v>216</v>
      </c>
      <c r="D12092" s="546"/>
      <c r="E12092" s="171" t="str">
        <f t="shared" si="188"/>
        <v>1900</v>
      </c>
      <c r="F12092" s="547">
        <v>0</v>
      </c>
      <c r="G12092" s="548">
        <v>0</v>
      </c>
      <c r="H12092" s="547">
        <v>0</v>
      </c>
      <c r="I12092" s="545" t="s">
        <v>12686</v>
      </c>
      <c r="J12092" s="545"/>
      <c r="K12092" s="545" t="s">
        <v>20410</v>
      </c>
      <c r="L12092" s="545" t="s">
        <v>13413</v>
      </c>
      <c r="M12092" s="548" t="s">
        <v>13758</v>
      </c>
      <c r="N12092" s="545" t="s">
        <v>13413</v>
      </c>
      <c r="O12092" s="545" t="s">
        <v>13413</v>
      </c>
      <c r="P12092" s="549">
        <v>9798</v>
      </c>
      <c r="Q12092" s="549">
        <v>1</v>
      </c>
      <c r="R12092" s="549">
        <v>131</v>
      </c>
      <c r="S12092" s="548"/>
      <c r="T12092" s="548"/>
      <c r="U12092" s="99"/>
    </row>
    <row r="12093" spans="1:21" ht="19.5" customHeight="1">
      <c r="A12093" s="545">
        <v>107118</v>
      </c>
      <c r="B12093" s="545" t="s">
        <v>4834</v>
      </c>
      <c r="C12093" s="545" t="s">
        <v>216</v>
      </c>
      <c r="D12093" s="546"/>
      <c r="E12093" s="171" t="str">
        <f t="shared" si="188"/>
        <v>1900</v>
      </c>
      <c r="F12093" s="547">
        <v>0</v>
      </c>
      <c r="G12093" s="548">
        <v>0</v>
      </c>
      <c r="H12093" s="547">
        <v>0</v>
      </c>
      <c r="I12093" s="545" t="s">
        <v>12686</v>
      </c>
      <c r="J12093" s="545"/>
      <c r="K12093" s="545" t="s">
        <v>20411</v>
      </c>
      <c r="L12093" s="545" t="s">
        <v>13413</v>
      </c>
      <c r="M12093" s="548" t="s">
        <v>13758</v>
      </c>
      <c r="N12093" s="545" t="s">
        <v>13413</v>
      </c>
      <c r="O12093" s="545" t="s">
        <v>13413</v>
      </c>
      <c r="P12093" s="549">
        <v>9799</v>
      </c>
      <c r="Q12093" s="549">
        <v>1</v>
      </c>
      <c r="R12093" s="549">
        <v>131</v>
      </c>
      <c r="S12093" s="548"/>
      <c r="T12093" s="548"/>
      <c r="U12093" s="99"/>
    </row>
    <row r="12094" spans="1:21" ht="19.5" customHeight="1">
      <c r="A12094" s="545">
        <v>107119</v>
      </c>
      <c r="B12094" s="545" t="s">
        <v>9192</v>
      </c>
      <c r="C12094" s="545" t="s">
        <v>216</v>
      </c>
      <c r="D12094" s="546"/>
      <c r="E12094" s="171" t="str">
        <f t="shared" si="188"/>
        <v>1900</v>
      </c>
      <c r="F12094" s="547">
        <v>0</v>
      </c>
      <c r="G12094" s="548">
        <v>0</v>
      </c>
      <c r="H12094" s="547">
        <v>0</v>
      </c>
      <c r="I12094" s="545" t="s">
        <v>12686</v>
      </c>
      <c r="J12094" s="545"/>
      <c r="K12094" s="545" t="s">
        <v>20412</v>
      </c>
      <c r="L12094" s="545" t="s">
        <v>13413</v>
      </c>
      <c r="M12094" s="548" t="s">
        <v>13758</v>
      </c>
      <c r="N12094" s="545" t="s">
        <v>13413</v>
      </c>
      <c r="O12094" s="545" t="s">
        <v>13413</v>
      </c>
      <c r="P12094" s="549">
        <v>9800</v>
      </c>
      <c r="Q12094" s="549">
        <v>1</v>
      </c>
      <c r="R12094" s="549">
        <v>131</v>
      </c>
      <c r="S12094" s="548"/>
      <c r="T12094" s="548"/>
      <c r="U12094" s="99"/>
    </row>
    <row r="12095" spans="1:21" ht="19.5" customHeight="1">
      <c r="A12095" s="545">
        <v>107120</v>
      </c>
      <c r="B12095" s="545" t="s">
        <v>9191</v>
      </c>
      <c r="C12095" s="545" t="s">
        <v>216</v>
      </c>
      <c r="D12095" s="546"/>
      <c r="E12095" s="171" t="str">
        <f t="shared" si="188"/>
        <v>1900</v>
      </c>
      <c r="F12095" s="547">
        <v>0</v>
      </c>
      <c r="G12095" s="548">
        <v>0</v>
      </c>
      <c r="H12095" s="547">
        <v>0</v>
      </c>
      <c r="I12095" s="545" t="s">
        <v>12686</v>
      </c>
      <c r="J12095" s="545"/>
      <c r="K12095" s="545" t="s">
        <v>20413</v>
      </c>
      <c r="L12095" s="545" t="s">
        <v>13413</v>
      </c>
      <c r="M12095" s="548" t="s">
        <v>13758</v>
      </c>
      <c r="N12095" s="545" t="s">
        <v>13413</v>
      </c>
      <c r="O12095" s="545" t="s">
        <v>13413</v>
      </c>
      <c r="P12095" s="549">
        <v>9801</v>
      </c>
      <c r="Q12095" s="549">
        <v>1</v>
      </c>
      <c r="R12095" s="549">
        <v>131</v>
      </c>
      <c r="S12095" s="548"/>
      <c r="T12095" s="548"/>
      <c r="U12095" s="99"/>
    </row>
    <row r="12096" spans="1:21" ht="19.5" customHeight="1">
      <c r="A12096" s="545">
        <v>107121</v>
      </c>
      <c r="B12096" s="545" t="s">
        <v>4837</v>
      </c>
      <c r="C12096" s="545" t="s">
        <v>216</v>
      </c>
      <c r="D12096" s="546"/>
      <c r="E12096" s="171" t="str">
        <f t="shared" si="188"/>
        <v>1900</v>
      </c>
      <c r="F12096" s="547">
        <v>0</v>
      </c>
      <c r="G12096" s="548">
        <v>0</v>
      </c>
      <c r="H12096" s="547">
        <v>0</v>
      </c>
      <c r="I12096" s="545" t="s">
        <v>12686</v>
      </c>
      <c r="J12096" s="545"/>
      <c r="K12096" s="545" t="s">
        <v>20414</v>
      </c>
      <c r="L12096" s="545" t="s">
        <v>13413</v>
      </c>
      <c r="M12096" s="548" t="s">
        <v>13758</v>
      </c>
      <c r="N12096" s="545" t="s">
        <v>13413</v>
      </c>
      <c r="O12096" s="545" t="s">
        <v>13413</v>
      </c>
      <c r="P12096" s="549">
        <v>9802</v>
      </c>
      <c r="Q12096" s="549">
        <v>1</v>
      </c>
      <c r="R12096" s="549">
        <v>131</v>
      </c>
      <c r="S12096" s="548"/>
      <c r="T12096" s="548"/>
      <c r="U12096" s="99"/>
    </row>
    <row r="12097" spans="1:21" ht="19.5" customHeight="1">
      <c r="A12097" s="545">
        <v>107122</v>
      </c>
      <c r="B12097" s="545" t="s">
        <v>4856</v>
      </c>
      <c r="C12097" s="545" t="s">
        <v>216</v>
      </c>
      <c r="D12097" s="546"/>
      <c r="E12097" s="171" t="str">
        <f t="shared" si="188"/>
        <v>1900</v>
      </c>
      <c r="F12097" s="547">
        <v>0</v>
      </c>
      <c r="G12097" s="548">
        <v>0</v>
      </c>
      <c r="H12097" s="547">
        <v>0</v>
      </c>
      <c r="I12097" s="545" t="s">
        <v>12686</v>
      </c>
      <c r="J12097" s="545"/>
      <c r="K12097" s="545" t="s">
        <v>20415</v>
      </c>
      <c r="L12097" s="545" t="s">
        <v>13413</v>
      </c>
      <c r="M12097" s="548" t="s">
        <v>13758</v>
      </c>
      <c r="N12097" s="545" t="s">
        <v>13413</v>
      </c>
      <c r="O12097" s="545" t="s">
        <v>13413</v>
      </c>
      <c r="P12097" s="549">
        <v>9803</v>
      </c>
      <c r="Q12097" s="549">
        <v>1</v>
      </c>
      <c r="R12097" s="549">
        <v>131</v>
      </c>
      <c r="S12097" s="548"/>
      <c r="T12097" s="548"/>
      <c r="U12097" s="99"/>
    </row>
    <row r="12098" spans="1:21" ht="19.5" customHeight="1">
      <c r="A12098" s="545">
        <v>107123</v>
      </c>
      <c r="B12098" s="545" t="s">
        <v>9190</v>
      </c>
      <c r="C12098" s="545" t="s">
        <v>216</v>
      </c>
      <c r="D12098" s="546"/>
      <c r="E12098" s="171" t="str">
        <f t="shared" si="188"/>
        <v>1900</v>
      </c>
      <c r="F12098" s="547">
        <v>0</v>
      </c>
      <c r="G12098" s="548">
        <v>0</v>
      </c>
      <c r="H12098" s="547">
        <v>0</v>
      </c>
      <c r="I12098" s="545" t="s">
        <v>12686</v>
      </c>
      <c r="J12098" s="545"/>
      <c r="K12098" s="545" t="s">
        <v>20416</v>
      </c>
      <c r="L12098" s="545" t="s">
        <v>13413</v>
      </c>
      <c r="M12098" s="548" t="s">
        <v>13758</v>
      </c>
      <c r="N12098" s="545" t="s">
        <v>13413</v>
      </c>
      <c r="O12098" s="545" t="s">
        <v>13413</v>
      </c>
      <c r="P12098" s="549">
        <v>9804</v>
      </c>
      <c r="Q12098" s="549">
        <v>1</v>
      </c>
      <c r="R12098" s="549">
        <v>131</v>
      </c>
      <c r="S12098" s="548"/>
      <c r="T12098" s="548"/>
      <c r="U12098" s="99"/>
    </row>
    <row r="12099" spans="1:21" ht="19.5" customHeight="1">
      <c r="A12099" s="545">
        <v>107124</v>
      </c>
      <c r="B12099" s="545" t="s">
        <v>4845</v>
      </c>
      <c r="C12099" s="545" t="s">
        <v>216</v>
      </c>
      <c r="D12099" s="546"/>
      <c r="E12099" s="171" t="str">
        <f t="shared" si="188"/>
        <v>1900</v>
      </c>
      <c r="F12099" s="547">
        <v>0</v>
      </c>
      <c r="G12099" s="548">
        <v>0</v>
      </c>
      <c r="H12099" s="547">
        <v>0</v>
      </c>
      <c r="I12099" s="545" t="s">
        <v>12686</v>
      </c>
      <c r="J12099" s="545"/>
      <c r="K12099" s="545" t="s">
        <v>20417</v>
      </c>
      <c r="L12099" s="545" t="s">
        <v>13413</v>
      </c>
      <c r="M12099" s="548" t="s">
        <v>13758</v>
      </c>
      <c r="N12099" s="545" t="s">
        <v>13413</v>
      </c>
      <c r="O12099" s="545" t="s">
        <v>13413</v>
      </c>
      <c r="P12099" s="549">
        <v>9805</v>
      </c>
      <c r="Q12099" s="549">
        <v>1</v>
      </c>
      <c r="R12099" s="549">
        <v>131</v>
      </c>
      <c r="S12099" s="548"/>
      <c r="T12099" s="548"/>
      <c r="U12099" s="99"/>
    </row>
    <row r="12100" spans="1:21" ht="19.5" customHeight="1">
      <c r="A12100" s="545">
        <v>107125</v>
      </c>
      <c r="B12100" s="545" t="s">
        <v>4836</v>
      </c>
      <c r="C12100" s="545" t="s">
        <v>216</v>
      </c>
      <c r="D12100" s="546"/>
      <c r="E12100" s="171" t="str">
        <f t="shared" ref="E12100:E12163" si="189">TEXT(D12100,"YYYY")</f>
        <v>1900</v>
      </c>
      <c r="F12100" s="547">
        <v>0</v>
      </c>
      <c r="G12100" s="548">
        <v>0</v>
      </c>
      <c r="H12100" s="547">
        <v>0</v>
      </c>
      <c r="I12100" s="545" t="s">
        <v>12686</v>
      </c>
      <c r="J12100" s="545"/>
      <c r="K12100" s="545" t="s">
        <v>20418</v>
      </c>
      <c r="L12100" s="545" t="s">
        <v>13413</v>
      </c>
      <c r="M12100" s="548" t="s">
        <v>13758</v>
      </c>
      <c r="N12100" s="545" t="s">
        <v>13413</v>
      </c>
      <c r="O12100" s="545" t="s">
        <v>13413</v>
      </c>
      <c r="P12100" s="549">
        <v>9806</v>
      </c>
      <c r="Q12100" s="549">
        <v>1</v>
      </c>
      <c r="R12100" s="549">
        <v>131</v>
      </c>
      <c r="S12100" s="548"/>
      <c r="T12100" s="548"/>
      <c r="U12100" s="99"/>
    </row>
    <row r="12101" spans="1:21" ht="19.5" customHeight="1">
      <c r="A12101" s="545">
        <v>107126</v>
      </c>
      <c r="B12101" s="545" t="s">
        <v>4853</v>
      </c>
      <c r="C12101" s="545" t="s">
        <v>216</v>
      </c>
      <c r="D12101" s="546"/>
      <c r="E12101" s="171" t="str">
        <f t="shared" si="189"/>
        <v>1900</v>
      </c>
      <c r="F12101" s="547">
        <v>0</v>
      </c>
      <c r="G12101" s="548">
        <v>0</v>
      </c>
      <c r="H12101" s="547">
        <v>0</v>
      </c>
      <c r="I12101" s="545" t="s">
        <v>12686</v>
      </c>
      <c r="J12101" s="545"/>
      <c r="K12101" s="545" t="s">
        <v>20419</v>
      </c>
      <c r="L12101" s="545" t="s">
        <v>13413</v>
      </c>
      <c r="M12101" s="548" t="s">
        <v>13758</v>
      </c>
      <c r="N12101" s="545" t="s">
        <v>13413</v>
      </c>
      <c r="O12101" s="545" t="s">
        <v>13413</v>
      </c>
      <c r="P12101" s="549">
        <v>9807</v>
      </c>
      <c r="Q12101" s="549">
        <v>1</v>
      </c>
      <c r="R12101" s="549">
        <v>131</v>
      </c>
      <c r="S12101" s="548"/>
      <c r="T12101" s="548"/>
      <c r="U12101" s="99"/>
    </row>
    <row r="12102" spans="1:21" ht="19.5" customHeight="1">
      <c r="A12102" s="545">
        <v>107127</v>
      </c>
      <c r="B12102" s="545" t="s">
        <v>4861</v>
      </c>
      <c r="C12102" s="545" t="s">
        <v>216</v>
      </c>
      <c r="D12102" s="546"/>
      <c r="E12102" s="171" t="str">
        <f t="shared" si="189"/>
        <v>1900</v>
      </c>
      <c r="F12102" s="547">
        <v>0</v>
      </c>
      <c r="G12102" s="548">
        <v>0</v>
      </c>
      <c r="H12102" s="547">
        <v>0</v>
      </c>
      <c r="I12102" s="545" t="s">
        <v>12686</v>
      </c>
      <c r="J12102" s="545"/>
      <c r="K12102" s="545" t="s">
        <v>20420</v>
      </c>
      <c r="L12102" s="545" t="s">
        <v>13413</v>
      </c>
      <c r="M12102" s="548" t="s">
        <v>13758</v>
      </c>
      <c r="N12102" s="545" t="s">
        <v>13413</v>
      </c>
      <c r="O12102" s="545" t="s">
        <v>13413</v>
      </c>
      <c r="P12102" s="549">
        <v>9808</v>
      </c>
      <c r="Q12102" s="549">
        <v>1</v>
      </c>
      <c r="R12102" s="549">
        <v>131</v>
      </c>
      <c r="S12102" s="548"/>
      <c r="T12102" s="548"/>
      <c r="U12102" s="99"/>
    </row>
    <row r="12103" spans="1:21" ht="19.5" customHeight="1">
      <c r="A12103" s="545">
        <v>107128</v>
      </c>
      <c r="B12103" s="545" t="s">
        <v>4846</v>
      </c>
      <c r="C12103" s="545" t="s">
        <v>216</v>
      </c>
      <c r="D12103" s="546"/>
      <c r="E12103" s="171" t="str">
        <f t="shared" si="189"/>
        <v>1900</v>
      </c>
      <c r="F12103" s="547">
        <v>0</v>
      </c>
      <c r="G12103" s="548">
        <v>0</v>
      </c>
      <c r="H12103" s="547">
        <v>0</v>
      </c>
      <c r="I12103" s="545" t="s">
        <v>12686</v>
      </c>
      <c r="J12103" s="545"/>
      <c r="K12103" s="545" t="s">
        <v>20421</v>
      </c>
      <c r="L12103" s="545" t="s">
        <v>13413</v>
      </c>
      <c r="M12103" s="548" t="s">
        <v>13758</v>
      </c>
      <c r="N12103" s="545" t="s">
        <v>13413</v>
      </c>
      <c r="O12103" s="545" t="s">
        <v>13413</v>
      </c>
      <c r="P12103" s="549">
        <v>9809</v>
      </c>
      <c r="Q12103" s="549">
        <v>1</v>
      </c>
      <c r="R12103" s="549">
        <v>131</v>
      </c>
      <c r="S12103" s="548"/>
      <c r="T12103" s="548"/>
      <c r="U12103" s="99"/>
    </row>
    <row r="12104" spans="1:21" ht="19.5" customHeight="1">
      <c r="A12104" s="545">
        <v>107129</v>
      </c>
      <c r="B12104" s="545" t="s">
        <v>4847</v>
      </c>
      <c r="C12104" s="545" t="s">
        <v>216</v>
      </c>
      <c r="D12104" s="546"/>
      <c r="E12104" s="171" t="str">
        <f t="shared" si="189"/>
        <v>1900</v>
      </c>
      <c r="F12104" s="547">
        <v>0</v>
      </c>
      <c r="G12104" s="548">
        <v>0</v>
      </c>
      <c r="H12104" s="547">
        <v>0</v>
      </c>
      <c r="I12104" s="545" t="s">
        <v>12686</v>
      </c>
      <c r="J12104" s="545"/>
      <c r="K12104" s="545" t="s">
        <v>20422</v>
      </c>
      <c r="L12104" s="545" t="s">
        <v>13413</v>
      </c>
      <c r="M12104" s="548" t="s">
        <v>13758</v>
      </c>
      <c r="N12104" s="545" t="s">
        <v>13413</v>
      </c>
      <c r="O12104" s="545" t="s">
        <v>13413</v>
      </c>
      <c r="P12104" s="549">
        <v>9810</v>
      </c>
      <c r="Q12104" s="549">
        <v>1</v>
      </c>
      <c r="R12104" s="549">
        <v>131</v>
      </c>
      <c r="S12104" s="548"/>
      <c r="T12104" s="548"/>
      <c r="U12104" s="99"/>
    </row>
    <row r="12105" spans="1:21" ht="19.5" customHeight="1">
      <c r="A12105" s="545">
        <v>107130</v>
      </c>
      <c r="B12105" s="545" t="s">
        <v>4862</v>
      </c>
      <c r="C12105" s="545" t="s">
        <v>216</v>
      </c>
      <c r="D12105" s="546"/>
      <c r="E12105" s="171" t="str">
        <f t="shared" si="189"/>
        <v>1900</v>
      </c>
      <c r="F12105" s="547">
        <v>0</v>
      </c>
      <c r="G12105" s="548">
        <v>0</v>
      </c>
      <c r="H12105" s="547">
        <v>0</v>
      </c>
      <c r="I12105" s="545" t="s">
        <v>12686</v>
      </c>
      <c r="J12105" s="545"/>
      <c r="K12105" s="545" t="s">
        <v>20423</v>
      </c>
      <c r="L12105" s="545" t="s">
        <v>13413</v>
      </c>
      <c r="M12105" s="548" t="s">
        <v>13758</v>
      </c>
      <c r="N12105" s="545" t="s">
        <v>13413</v>
      </c>
      <c r="O12105" s="545" t="s">
        <v>13413</v>
      </c>
      <c r="P12105" s="549">
        <v>9811</v>
      </c>
      <c r="Q12105" s="549">
        <v>1</v>
      </c>
      <c r="R12105" s="549">
        <v>131</v>
      </c>
      <c r="S12105" s="548"/>
      <c r="T12105" s="548"/>
      <c r="U12105" s="99"/>
    </row>
    <row r="12106" spans="1:21" ht="19.5" customHeight="1">
      <c r="A12106" s="545">
        <v>107131</v>
      </c>
      <c r="B12106" s="545" t="s">
        <v>9189</v>
      </c>
      <c r="C12106" s="545" t="s">
        <v>216</v>
      </c>
      <c r="D12106" s="546"/>
      <c r="E12106" s="171" t="str">
        <f t="shared" si="189"/>
        <v>1900</v>
      </c>
      <c r="F12106" s="547">
        <v>0</v>
      </c>
      <c r="G12106" s="548">
        <v>0</v>
      </c>
      <c r="H12106" s="547">
        <v>0</v>
      </c>
      <c r="I12106" s="545" t="s">
        <v>12686</v>
      </c>
      <c r="J12106" s="545"/>
      <c r="K12106" s="545" t="s">
        <v>20424</v>
      </c>
      <c r="L12106" s="545" t="s">
        <v>13413</v>
      </c>
      <c r="M12106" s="548" t="s">
        <v>13758</v>
      </c>
      <c r="N12106" s="545" t="s">
        <v>13413</v>
      </c>
      <c r="O12106" s="545" t="s">
        <v>13413</v>
      </c>
      <c r="P12106" s="549">
        <v>9812</v>
      </c>
      <c r="Q12106" s="549">
        <v>1</v>
      </c>
      <c r="R12106" s="549">
        <v>131</v>
      </c>
      <c r="S12106" s="548"/>
      <c r="T12106" s="548"/>
      <c r="U12106" s="99"/>
    </row>
    <row r="12107" spans="1:21" ht="19.5" customHeight="1">
      <c r="A12107" s="545">
        <v>107132</v>
      </c>
      <c r="B12107" s="545" t="s">
        <v>4854</v>
      </c>
      <c r="C12107" s="545" t="s">
        <v>216</v>
      </c>
      <c r="D12107" s="546"/>
      <c r="E12107" s="171" t="str">
        <f t="shared" si="189"/>
        <v>1900</v>
      </c>
      <c r="F12107" s="547">
        <v>0</v>
      </c>
      <c r="G12107" s="548">
        <v>0</v>
      </c>
      <c r="H12107" s="547">
        <v>0</v>
      </c>
      <c r="I12107" s="545" t="s">
        <v>12686</v>
      </c>
      <c r="J12107" s="545"/>
      <c r="K12107" s="545" t="s">
        <v>20425</v>
      </c>
      <c r="L12107" s="545" t="s">
        <v>13413</v>
      </c>
      <c r="M12107" s="548" t="s">
        <v>13758</v>
      </c>
      <c r="N12107" s="545" t="s">
        <v>13413</v>
      </c>
      <c r="O12107" s="545" t="s">
        <v>13413</v>
      </c>
      <c r="P12107" s="549">
        <v>9813</v>
      </c>
      <c r="Q12107" s="549">
        <v>1</v>
      </c>
      <c r="R12107" s="549">
        <v>131</v>
      </c>
      <c r="S12107" s="548"/>
      <c r="T12107" s="548"/>
      <c r="U12107" s="99"/>
    </row>
    <row r="12108" spans="1:21" ht="19.5" customHeight="1">
      <c r="A12108" s="545">
        <v>107133</v>
      </c>
      <c r="B12108" s="545" t="s">
        <v>4920</v>
      </c>
      <c r="C12108" s="545" t="s">
        <v>216</v>
      </c>
      <c r="D12108" s="546"/>
      <c r="E12108" s="171" t="str">
        <f t="shared" si="189"/>
        <v>1900</v>
      </c>
      <c r="F12108" s="547">
        <v>0</v>
      </c>
      <c r="G12108" s="548">
        <v>0</v>
      </c>
      <c r="H12108" s="547">
        <v>0</v>
      </c>
      <c r="I12108" s="545" t="s">
        <v>12686</v>
      </c>
      <c r="J12108" s="545"/>
      <c r="K12108" s="545" t="s">
        <v>20426</v>
      </c>
      <c r="L12108" s="545" t="s">
        <v>13413</v>
      </c>
      <c r="M12108" s="548" t="s">
        <v>13758</v>
      </c>
      <c r="N12108" s="545" t="s">
        <v>13413</v>
      </c>
      <c r="O12108" s="545" t="s">
        <v>13413</v>
      </c>
      <c r="P12108" s="549">
        <v>9814</v>
      </c>
      <c r="Q12108" s="549">
        <v>1</v>
      </c>
      <c r="R12108" s="549">
        <v>131</v>
      </c>
      <c r="S12108" s="548"/>
      <c r="T12108" s="548"/>
      <c r="U12108" s="99"/>
    </row>
    <row r="12109" spans="1:21" ht="19.5" customHeight="1">
      <c r="A12109" s="545">
        <v>107134</v>
      </c>
      <c r="B12109" s="545" t="s">
        <v>4844</v>
      </c>
      <c r="C12109" s="545" t="s">
        <v>216</v>
      </c>
      <c r="D12109" s="546"/>
      <c r="E12109" s="171" t="str">
        <f t="shared" si="189"/>
        <v>1900</v>
      </c>
      <c r="F12109" s="547">
        <v>0</v>
      </c>
      <c r="G12109" s="548">
        <v>0</v>
      </c>
      <c r="H12109" s="547">
        <v>0</v>
      </c>
      <c r="I12109" s="545" t="s">
        <v>12686</v>
      </c>
      <c r="J12109" s="545"/>
      <c r="K12109" s="545" t="s">
        <v>20427</v>
      </c>
      <c r="L12109" s="545" t="s">
        <v>13413</v>
      </c>
      <c r="M12109" s="548" t="s">
        <v>13758</v>
      </c>
      <c r="N12109" s="545" t="s">
        <v>13413</v>
      </c>
      <c r="O12109" s="545" t="s">
        <v>13413</v>
      </c>
      <c r="P12109" s="549">
        <v>9815</v>
      </c>
      <c r="Q12109" s="549">
        <v>1</v>
      </c>
      <c r="R12109" s="549">
        <v>131</v>
      </c>
      <c r="S12109" s="548"/>
      <c r="T12109" s="548"/>
      <c r="U12109" s="99"/>
    </row>
    <row r="12110" spans="1:21" ht="19.5" customHeight="1">
      <c r="A12110" s="545">
        <v>107135</v>
      </c>
      <c r="B12110" s="545" t="s">
        <v>9188</v>
      </c>
      <c r="C12110" s="545" t="s">
        <v>216</v>
      </c>
      <c r="D12110" s="546"/>
      <c r="E12110" s="171" t="str">
        <f t="shared" si="189"/>
        <v>1900</v>
      </c>
      <c r="F12110" s="547">
        <v>0</v>
      </c>
      <c r="G12110" s="548">
        <v>0</v>
      </c>
      <c r="H12110" s="547">
        <v>0</v>
      </c>
      <c r="I12110" s="545" t="s">
        <v>12736</v>
      </c>
      <c r="J12110" s="545"/>
      <c r="K12110" s="545" t="s">
        <v>20428</v>
      </c>
      <c r="L12110" s="545" t="s">
        <v>13413</v>
      </c>
      <c r="M12110" s="548" t="s">
        <v>13758</v>
      </c>
      <c r="N12110" s="545" t="s">
        <v>13413</v>
      </c>
      <c r="O12110" s="545" t="s">
        <v>13413</v>
      </c>
      <c r="P12110" s="549">
        <v>9816</v>
      </c>
      <c r="Q12110" s="549">
        <v>1</v>
      </c>
      <c r="R12110" s="549">
        <v>56</v>
      </c>
      <c r="S12110" s="548"/>
      <c r="T12110" s="548"/>
      <c r="U12110" s="99"/>
    </row>
    <row r="12111" spans="1:21" ht="19.5" customHeight="1">
      <c r="A12111" s="545">
        <v>107136</v>
      </c>
      <c r="B12111" s="545" t="s">
        <v>9187</v>
      </c>
      <c r="C12111" s="545" t="s">
        <v>216</v>
      </c>
      <c r="D12111" s="546"/>
      <c r="E12111" s="171" t="str">
        <f t="shared" si="189"/>
        <v>1900</v>
      </c>
      <c r="F12111" s="547">
        <v>0</v>
      </c>
      <c r="G12111" s="548">
        <v>0</v>
      </c>
      <c r="H12111" s="547">
        <v>0</v>
      </c>
      <c r="I12111" s="545" t="s">
        <v>12686</v>
      </c>
      <c r="J12111" s="545"/>
      <c r="K12111" s="545" t="s">
        <v>20429</v>
      </c>
      <c r="L12111" s="545" t="s">
        <v>13413</v>
      </c>
      <c r="M12111" s="548" t="s">
        <v>13758</v>
      </c>
      <c r="N12111" s="545" t="s">
        <v>13413</v>
      </c>
      <c r="O12111" s="545" t="s">
        <v>13413</v>
      </c>
      <c r="P12111" s="549">
        <v>9817</v>
      </c>
      <c r="Q12111" s="549">
        <v>1</v>
      </c>
      <c r="R12111" s="549">
        <v>131</v>
      </c>
      <c r="S12111" s="548"/>
      <c r="T12111" s="548"/>
      <c r="U12111" s="99"/>
    </row>
    <row r="12112" spans="1:21" ht="19.5" customHeight="1">
      <c r="A12112" s="545">
        <v>107137</v>
      </c>
      <c r="B12112" s="545" t="s">
        <v>5771</v>
      </c>
      <c r="C12112" s="545" t="s">
        <v>216</v>
      </c>
      <c r="D12112" s="546">
        <v>43735</v>
      </c>
      <c r="E12112" s="171" t="str">
        <f t="shared" si="189"/>
        <v>2019</v>
      </c>
      <c r="F12112" s="547">
        <v>200</v>
      </c>
      <c r="G12112" s="548">
        <v>0.19</v>
      </c>
      <c r="H12112" s="547">
        <v>168.07</v>
      </c>
      <c r="I12112" s="545" t="s">
        <v>12736</v>
      </c>
      <c r="J12112" s="545" t="s">
        <v>13402</v>
      </c>
      <c r="K12112" s="545" t="s">
        <v>20428</v>
      </c>
      <c r="L12112" s="545" t="s">
        <v>13413</v>
      </c>
      <c r="M12112" s="548" t="s">
        <v>13758</v>
      </c>
      <c r="N12112" s="545" t="s">
        <v>13413</v>
      </c>
      <c r="O12112" s="545" t="s">
        <v>13413</v>
      </c>
      <c r="P12112" s="549">
        <v>9818</v>
      </c>
      <c r="Q12112" s="549">
        <v>1</v>
      </c>
      <c r="R12112" s="549">
        <v>56</v>
      </c>
      <c r="S12112" s="548">
        <v>2231</v>
      </c>
      <c r="T12112" s="548"/>
      <c r="U12112" s="99"/>
    </row>
    <row r="12113" spans="1:21" ht="19.5" customHeight="1">
      <c r="A12113" s="545">
        <v>107138</v>
      </c>
      <c r="B12113" s="545" t="s">
        <v>9186</v>
      </c>
      <c r="C12113" s="545" t="s">
        <v>216</v>
      </c>
      <c r="D12113" s="546"/>
      <c r="E12113" s="171" t="str">
        <f t="shared" si="189"/>
        <v>1900</v>
      </c>
      <c r="F12113" s="547">
        <v>0</v>
      </c>
      <c r="G12113" s="548">
        <v>0</v>
      </c>
      <c r="H12113" s="547">
        <v>0</v>
      </c>
      <c r="I12113" s="545" t="s">
        <v>12686</v>
      </c>
      <c r="J12113" s="545"/>
      <c r="K12113" s="545" t="s">
        <v>20430</v>
      </c>
      <c r="L12113" s="545" t="s">
        <v>13413</v>
      </c>
      <c r="M12113" s="548" t="s">
        <v>13758</v>
      </c>
      <c r="N12113" s="545" t="s">
        <v>13413</v>
      </c>
      <c r="O12113" s="545" t="s">
        <v>13413</v>
      </c>
      <c r="P12113" s="549">
        <v>9819</v>
      </c>
      <c r="Q12113" s="549">
        <v>1</v>
      </c>
      <c r="R12113" s="549">
        <v>131</v>
      </c>
      <c r="S12113" s="548"/>
      <c r="T12113" s="548"/>
      <c r="U12113" s="99"/>
    </row>
    <row r="12114" spans="1:21" ht="19.5" customHeight="1">
      <c r="A12114" s="545">
        <v>107139</v>
      </c>
      <c r="B12114" s="545" t="s">
        <v>9185</v>
      </c>
      <c r="C12114" s="545" t="s">
        <v>216</v>
      </c>
      <c r="D12114" s="546"/>
      <c r="E12114" s="171" t="str">
        <f t="shared" si="189"/>
        <v>1900</v>
      </c>
      <c r="F12114" s="547">
        <v>0</v>
      </c>
      <c r="G12114" s="548">
        <v>0</v>
      </c>
      <c r="H12114" s="547">
        <v>0</v>
      </c>
      <c r="I12114" s="545" t="s">
        <v>12686</v>
      </c>
      <c r="J12114" s="545"/>
      <c r="K12114" s="545" t="s">
        <v>20431</v>
      </c>
      <c r="L12114" s="545" t="s">
        <v>13413</v>
      </c>
      <c r="M12114" s="548" t="s">
        <v>13758</v>
      </c>
      <c r="N12114" s="545" t="s">
        <v>13413</v>
      </c>
      <c r="O12114" s="545" t="s">
        <v>13413</v>
      </c>
      <c r="P12114" s="549">
        <v>9820</v>
      </c>
      <c r="Q12114" s="549">
        <v>1</v>
      </c>
      <c r="R12114" s="549">
        <v>131</v>
      </c>
      <c r="S12114" s="548"/>
      <c r="T12114" s="548"/>
      <c r="U12114" s="99"/>
    </row>
    <row r="12115" spans="1:21" ht="19.5" customHeight="1">
      <c r="A12115" s="545">
        <v>107140</v>
      </c>
      <c r="B12115" s="545" t="s">
        <v>4840</v>
      </c>
      <c r="C12115" s="545" t="s">
        <v>216</v>
      </c>
      <c r="D12115" s="546"/>
      <c r="E12115" s="171" t="str">
        <f t="shared" si="189"/>
        <v>1900</v>
      </c>
      <c r="F12115" s="547">
        <v>0</v>
      </c>
      <c r="G12115" s="548">
        <v>0</v>
      </c>
      <c r="H12115" s="547">
        <v>0</v>
      </c>
      <c r="I12115" s="545" t="s">
        <v>12686</v>
      </c>
      <c r="J12115" s="545"/>
      <c r="K12115" s="545" t="s">
        <v>20432</v>
      </c>
      <c r="L12115" s="545" t="s">
        <v>13413</v>
      </c>
      <c r="M12115" s="548" t="s">
        <v>13758</v>
      </c>
      <c r="N12115" s="545" t="s">
        <v>13413</v>
      </c>
      <c r="O12115" s="545" t="s">
        <v>13413</v>
      </c>
      <c r="P12115" s="549">
        <v>9821</v>
      </c>
      <c r="Q12115" s="549">
        <v>1</v>
      </c>
      <c r="R12115" s="549">
        <v>131</v>
      </c>
      <c r="S12115" s="548"/>
      <c r="T12115" s="548"/>
      <c r="U12115" s="99"/>
    </row>
    <row r="12116" spans="1:21" ht="19.5" customHeight="1">
      <c r="A12116" s="545">
        <v>107141</v>
      </c>
      <c r="B12116" s="545" t="s">
        <v>4823</v>
      </c>
      <c r="C12116" s="545" t="s">
        <v>216</v>
      </c>
      <c r="D12116" s="546"/>
      <c r="E12116" s="171" t="str">
        <f t="shared" si="189"/>
        <v>1900</v>
      </c>
      <c r="F12116" s="547">
        <v>0</v>
      </c>
      <c r="G12116" s="548">
        <v>0</v>
      </c>
      <c r="H12116" s="547">
        <v>0</v>
      </c>
      <c r="I12116" s="545" t="s">
        <v>12686</v>
      </c>
      <c r="J12116" s="545"/>
      <c r="K12116" s="545" t="s">
        <v>20433</v>
      </c>
      <c r="L12116" s="545" t="s">
        <v>13413</v>
      </c>
      <c r="M12116" s="548" t="s">
        <v>13758</v>
      </c>
      <c r="N12116" s="545" t="s">
        <v>13413</v>
      </c>
      <c r="O12116" s="545" t="s">
        <v>13413</v>
      </c>
      <c r="P12116" s="549">
        <v>9822</v>
      </c>
      <c r="Q12116" s="549">
        <v>1</v>
      </c>
      <c r="R12116" s="549">
        <v>131</v>
      </c>
      <c r="S12116" s="548"/>
      <c r="T12116" s="548"/>
      <c r="U12116" s="99"/>
    </row>
    <row r="12117" spans="1:21" ht="19.5" customHeight="1">
      <c r="A12117" s="545">
        <v>107142</v>
      </c>
      <c r="B12117" s="545" t="s">
        <v>4773</v>
      </c>
      <c r="C12117" s="545" t="s">
        <v>216</v>
      </c>
      <c r="D12117" s="546"/>
      <c r="E12117" s="171" t="str">
        <f t="shared" si="189"/>
        <v>1900</v>
      </c>
      <c r="F12117" s="547">
        <v>0</v>
      </c>
      <c r="G12117" s="548">
        <v>0</v>
      </c>
      <c r="H12117" s="547">
        <v>0</v>
      </c>
      <c r="I12117" s="545" t="s">
        <v>12686</v>
      </c>
      <c r="J12117" s="545"/>
      <c r="K12117" s="545" t="s">
        <v>20434</v>
      </c>
      <c r="L12117" s="545" t="s">
        <v>13413</v>
      </c>
      <c r="M12117" s="548" t="s">
        <v>13758</v>
      </c>
      <c r="N12117" s="545" t="s">
        <v>13413</v>
      </c>
      <c r="O12117" s="545" t="s">
        <v>13413</v>
      </c>
      <c r="P12117" s="549">
        <v>9823</v>
      </c>
      <c r="Q12117" s="549">
        <v>1</v>
      </c>
      <c r="R12117" s="549">
        <v>131</v>
      </c>
      <c r="S12117" s="548"/>
      <c r="T12117" s="548"/>
      <c r="U12117" s="99"/>
    </row>
    <row r="12118" spans="1:21" ht="19.5" customHeight="1">
      <c r="A12118" s="545">
        <v>107143</v>
      </c>
      <c r="B12118" s="545" t="s">
        <v>4772</v>
      </c>
      <c r="C12118" s="545" t="s">
        <v>216</v>
      </c>
      <c r="D12118" s="546"/>
      <c r="E12118" s="171" t="str">
        <f t="shared" si="189"/>
        <v>1900</v>
      </c>
      <c r="F12118" s="547">
        <v>0</v>
      </c>
      <c r="G12118" s="548">
        <v>0</v>
      </c>
      <c r="H12118" s="547">
        <v>0</v>
      </c>
      <c r="I12118" s="545" t="s">
        <v>12686</v>
      </c>
      <c r="J12118" s="545"/>
      <c r="K12118" s="545" t="s">
        <v>20435</v>
      </c>
      <c r="L12118" s="545" t="s">
        <v>13413</v>
      </c>
      <c r="M12118" s="548" t="s">
        <v>13758</v>
      </c>
      <c r="N12118" s="545" t="s">
        <v>13413</v>
      </c>
      <c r="O12118" s="545" t="s">
        <v>13413</v>
      </c>
      <c r="P12118" s="549">
        <v>9824</v>
      </c>
      <c r="Q12118" s="549">
        <v>1</v>
      </c>
      <c r="R12118" s="549">
        <v>131</v>
      </c>
      <c r="S12118" s="548"/>
      <c r="T12118" s="548"/>
      <c r="U12118" s="99"/>
    </row>
    <row r="12119" spans="1:21" ht="19.5" customHeight="1">
      <c r="A12119" s="545">
        <v>107144</v>
      </c>
      <c r="B12119" s="545" t="s">
        <v>9184</v>
      </c>
      <c r="C12119" s="545" t="s">
        <v>216</v>
      </c>
      <c r="D12119" s="546"/>
      <c r="E12119" s="171" t="str">
        <f t="shared" si="189"/>
        <v>1900</v>
      </c>
      <c r="F12119" s="547">
        <v>0</v>
      </c>
      <c r="G12119" s="548">
        <v>0</v>
      </c>
      <c r="H12119" s="547">
        <v>0</v>
      </c>
      <c r="I12119" s="545" t="s">
        <v>12686</v>
      </c>
      <c r="J12119" s="545"/>
      <c r="K12119" s="545" t="s">
        <v>20436</v>
      </c>
      <c r="L12119" s="545" t="s">
        <v>13413</v>
      </c>
      <c r="M12119" s="548" t="s">
        <v>13758</v>
      </c>
      <c r="N12119" s="545" t="s">
        <v>13413</v>
      </c>
      <c r="O12119" s="545" t="s">
        <v>13413</v>
      </c>
      <c r="P12119" s="549">
        <v>9825</v>
      </c>
      <c r="Q12119" s="549">
        <v>1</v>
      </c>
      <c r="R12119" s="549">
        <v>131</v>
      </c>
      <c r="S12119" s="548"/>
      <c r="T12119" s="548"/>
      <c r="U12119" s="99"/>
    </row>
    <row r="12120" spans="1:21" ht="19.5" customHeight="1">
      <c r="A12120" s="545">
        <v>107145</v>
      </c>
      <c r="B12120" s="545" t="s">
        <v>5692</v>
      </c>
      <c r="C12120" s="545" t="s">
        <v>221</v>
      </c>
      <c r="D12120" s="546"/>
      <c r="E12120" s="171" t="str">
        <f t="shared" si="189"/>
        <v>1900</v>
      </c>
      <c r="F12120" s="547">
        <v>0</v>
      </c>
      <c r="G12120" s="548">
        <v>0</v>
      </c>
      <c r="H12120" s="547">
        <v>0</v>
      </c>
      <c r="I12120" s="545" t="s">
        <v>12736</v>
      </c>
      <c r="J12120" s="545"/>
      <c r="K12120" s="545" t="s">
        <v>20428</v>
      </c>
      <c r="L12120" s="545" t="s">
        <v>13413</v>
      </c>
      <c r="M12120" s="548" t="s">
        <v>13758</v>
      </c>
      <c r="N12120" s="545" t="s">
        <v>13413</v>
      </c>
      <c r="O12120" s="545" t="s">
        <v>13413</v>
      </c>
      <c r="P12120" s="549">
        <v>9826</v>
      </c>
      <c r="Q12120" s="549">
        <v>1</v>
      </c>
      <c r="R12120" s="549">
        <v>56</v>
      </c>
      <c r="S12120" s="548"/>
      <c r="T12120" s="548"/>
      <c r="U12120" s="99"/>
    </row>
    <row r="12121" spans="1:21" ht="19.5" customHeight="1">
      <c r="A12121" s="545">
        <v>107146</v>
      </c>
      <c r="B12121" s="545" t="s">
        <v>9183</v>
      </c>
      <c r="C12121" s="545" t="s">
        <v>216</v>
      </c>
      <c r="D12121" s="546"/>
      <c r="E12121" s="171" t="str">
        <f t="shared" si="189"/>
        <v>1900</v>
      </c>
      <c r="F12121" s="547">
        <v>0</v>
      </c>
      <c r="G12121" s="548">
        <v>0</v>
      </c>
      <c r="H12121" s="547">
        <v>0</v>
      </c>
      <c r="I12121" s="545" t="s">
        <v>12686</v>
      </c>
      <c r="J12121" s="545"/>
      <c r="K12121" s="545" t="s">
        <v>20437</v>
      </c>
      <c r="L12121" s="545" t="s">
        <v>13413</v>
      </c>
      <c r="M12121" s="548" t="s">
        <v>13758</v>
      </c>
      <c r="N12121" s="545" t="s">
        <v>13413</v>
      </c>
      <c r="O12121" s="545" t="s">
        <v>13413</v>
      </c>
      <c r="P12121" s="549">
        <v>9827</v>
      </c>
      <c r="Q12121" s="549">
        <v>1</v>
      </c>
      <c r="R12121" s="549">
        <v>131</v>
      </c>
      <c r="S12121" s="548"/>
      <c r="T12121" s="548"/>
      <c r="U12121" s="99"/>
    </row>
    <row r="12122" spans="1:21" ht="19.5" customHeight="1">
      <c r="A12122" s="545">
        <v>107147</v>
      </c>
      <c r="B12122" s="545" t="s">
        <v>5631</v>
      </c>
      <c r="C12122" s="545" t="s">
        <v>216</v>
      </c>
      <c r="D12122" s="546"/>
      <c r="E12122" s="171" t="str">
        <f t="shared" si="189"/>
        <v>1900</v>
      </c>
      <c r="F12122" s="547">
        <v>0</v>
      </c>
      <c r="G12122" s="548">
        <v>0</v>
      </c>
      <c r="H12122" s="547">
        <v>0</v>
      </c>
      <c r="I12122" s="545" t="s">
        <v>12736</v>
      </c>
      <c r="J12122" s="545"/>
      <c r="K12122" s="545" t="s">
        <v>20428</v>
      </c>
      <c r="L12122" s="545" t="s">
        <v>13413</v>
      </c>
      <c r="M12122" s="548" t="s">
        <v>13758</v>
      </c>
      <c r="N12122" s="545" t="s">
        <v>13413</v>
      </c>
      <c r="O12122" s="545" t="s">
        <v>13413</v>
      </c>
      <c r="P12122" s="549">
        <v>9828</v>
      </c>
      <c r="Q12122" s="549">
        <v>1</v>
      </c>
      <c r="R12122" s="549">
        <v>56</v>
      </c>
      <c r="S12122" s="548"/>
      <c r="T12122" s="548"/>
      <c r="U12122" s="99"/>
    </row>
    <row r="12123" spans="1:21" ht="19.5" customHeight="1">
      <c r="A12123" s="545">
        <v>107148</v>
      </c>
      <c r="B12123" s="545" t="s">
        <v>5540</v>
      </c>
      <c r="C12123" s="545" t="s">
        <v>216</v>
      </c>
      <c r="D12123" s="546"/>
      <c r="E12123" s="171" t="str">
        <f t="shared" si="189"/>
        <v>1900</v>
      </c>
      <c r="F12123" s="547">
        <v>0</v>
      </c>
      <c r="G12123" s="548">
        <v>0</v>
      </c>
      <c r="H12123" s="547">
        <v>0</v>
      </c>
      <c r="I12123" s="545" t="s">
        <v>12980</v>
      </c>
      <c r="J12123" s="545"/>
      <c r="K12123" s="545" t="s">
        <v>13413</v>
      </c>
      <c r="L12123" s="545" t="s">
        <v>13413</v>
      </c>
      <c r="M12123" s="548" t="s">
        <v>13758</v>
      </c>
      <c r="N12123" s="545" t="s">
        <v>13413</v>
      </c>
      <c r="O12123" s="545" t="s">
        <v>13413</v>
      </c>
      <c r="P12123" s="549">
        <v>9829</v>
      </c>
      <c r="Q12123" s="549">
        <v>1</v>
      </c>
      <c r="R12123" s="549">
        <v>54</v>
      </c>
      <c r="S12123" s="548"/>
      <c r="T12123" s="548"/>
      <c r="U12123" s="99"/>
    </row>
    <row r="12124" spans="1:21" ht="19.5" customHeight="1">
      <c r="A12124" s="545">
        <v>107149</v>
      </c>
      <c r="B12124" s="545" t="s">
        <v>5632</v>
      </c>
      <c r="C12124" s="545" t="s">
        <v>216</v>
      </c>
      <c r="D12124" s="546"/>
      <c r="E12124" s="171" t="str">
        <f t="shared" si="189"/>
        <v>1900</v>
      </c>
      <c r="F12124" s="547">
        <v>0</v>
      </c>
      <c r="G12124" s="548">
        <v>0</v>
      </c>
      <c r="H12124" s="547">
        <v>0</v>
      </c>
      <c r="I12124" s="545" t="s">
        <v>12736</v>
      </c>
      <c r="J12124" s="545"/>
      <c r="K12124" s="545" t="s">
        <v>20428</v>
      </c>
      <c r="L12124" s="545" t="s">
        <v>13413</v>
      </c>
      <c r="M12124" s="548" t="s">
        <v>13758</v>
      </c>
      <c r="N12124" s="545" t="s">
        <v>13413</v>
      </c>
      <c r="O12124" s="545" t="s">
        <v>13413</v>
      </c>
      <c r="P12124" s="549">
        <v>9830</v>
      </c>
      <c r="Q12124" s="549">
        <v>1</v>
      </c>
      <c r="R12124" s="549">
        <v>56</v>
      </c>
      <c r="S12124" s="548"/>
      <c r="T12124" s="548"/>
      <c r="U12124" s="99"/>
    </row>
    <row r="12125" spans="1:21" ht="19.5" customHeight="1">
      <c r="A12125" s="545">
        <v>107150</v>
      </c>
      <c r="B12125" s="545" t="s">
        <v>5567</v>
      </c>
      <c r="C12125" s="545" t="s">
        <v>216</v>
      </c>
      <c r="D12125" s="546"/>
      <c r="E12125" s="171" t="str">
        <f t="shared" si="189"/>
        <v>1900</v>
      </c>
      <c r="F12125" s="547">
        <v>0</v>
      </c>
      <c r="G12125" s="548">
        <v>0</v>
      </c>
      <c r="H12125" s="547">
        <v>0</v>
      </c>
      <c r="I12125" s="545" t="s">
        <v>12980</v>
      </c>
      <c r="J12125" s="545"/>
      <c r="K12125" s="545" t="s">
        <v>13413</v>
      </c>
      <c r="L12125" s="545" t="s">
        <v>13413</v>
      </c>
      <c r="M12125" s="548" t="s">
        <v>13758</v>
      </c>
      <c r="N12125" s="545" t="s">
        <v>13413</v>
      </c>
      <c r="O12125" s="545" t="s">
        <v>13413</v>
      </c>
      <c r="P12125" s="549">
        <v>9831</v>
      </c>
      <c r="Q12125" s="549">
        <v>1</v>
      </c>
      <c r="R12125" s="549">
        <v>54</v>
      </c>
      <c r="S12125" s="548"/>
      <c r="T12125" s="548"/>
      <c r="U12125" s="99"/>
    </row>
    <row r="12126" spans="1:21" ht="19.5" customHeight="1">
      <c r="A12126" s="545">
        <v>107151</v>
      </c>
      <c r="B12126" s="545" t="s">
        <v>5544</v>
      </c>
      <c r="C12126" s="545" t="s">
        <v>216</v>
      </c>
      <c r="D12126" s="546"/>
      <c r="E12126" s="171" t="str">
        <f t="shared" si="189"/>
        <v>1900</v>
      </c>
      <c r="F12126" s="547">
        <v>0</v>
      </c>
      <c r="G12126" s="548">
        <v>0</v>
      </c>
      <c r="H12126" s="547">
        <v>0</v>
      </c>
      <c r="I12126" s="545" t="s">
        <v>12980</v>
      </c>
      <c r="J12126" s="545"/>
      <c r="K12126" s="545" t="s">
        <v>13413</v>
      </c>
      <c r="L12126" s="545" t="s">
        <v>13413</v>
      </c>
      <c r="M12126" s="548" t="s">
        <v>13758</v>
      </c>
      <c r="N12126" s="545" t="s">
        <v>13413</v>
      </c>
      <c r="O12126" s="545" t="s">
        <v>13413</v>
      </c>
      <c r="P12126" s="549">
        <v>9832</v>
      </c>
      <c r="Q12126" s="549">
        <v>1</v>
      </c>
      <c r="R12126" s="549">
        <v>54</v>
      </c>
      <c r="S12126" s="548"/>
      <c r="T12126" s="548"/>
      <c r="U12126" s="99"/>
    </row>
    <row r="12127" spans="1:21" ht="19.5" customHeight="1">
      <c r="A12127" s="545">
        <v>107152</v>
      </c>
      <c r="B12127" s="545" t="s">
        <v>5633</v>
      </c>
      <c r="C12127" s="545" t="s">
        <v>216</v>
      </c>
      <c r="D12127" s="546"/>
      <c r="E12127" s="171" t="str">
        <f t="shared" si="189"/>
        <v>1900</v>
      </c>
      <c r="F12127" s="547">
        <v>0</v>
      </c>
      <c r="G12127" s="548">
        <v>0</v>
      </c>
      <c r="H12127" s="547">
        <v>0</v>
      </c>
      <c r="I12127" s="545" t="s">
        <v>12736</v>
      </c>
      <c r="J12127" s="545"/>
      <c r="K12127" s="545" t="s">
        <v>20428</v>
      </c>
      <c r="L12127" s="545" t="s">
        <v>13413</v>
      </c>
      <c r="M12127" s="548" t="s">
        <v>13758</v>
      </c>
      <c r="N12127" s="545" t="s">
        <v>13413</v>
      </c>
      <c r="O12127" s="545" t="s">
        <v>13413</v>
      </c>
      <c r="P12127" s="549">
        <v>9833</v>
      </c>
      <c r="Q12127" s="549">
        <v>1</v>
      </c>
      <c r="R12127" s="549">
        <v>56</v>
      </c>
      <c r="S12127" s="548"/>
      <c r="T12127" s="548"/>
      <c r="U12127" s="99"/>
    </row>
    <row r="12128" spans="1:21" ht="19.5" customHeight="1">
      <c r="A12128" s="545">
        <v>107153</v>
      </c>
      <c r="B12128" s="545" t="s">
        <v>5202</v>
      </c>
      <c r="C12128" s="545" t="s">
        <v>786</v>
      </c>
      <c r="D12128" s="546"/>
      <c r="E12128" s="171" t="str">
        <f t="shared" si="189"/>
        <v>1900</v>
      </c>
      <c r="F12128" s="547">
        <v>0</v>
      </c>
      <c r="G12128" s="548">
        <v>0</v>
      </c>
      <c r="H12128" s="547">
        <v>0</v>
      </c>
      <c r="I12128" s="545" t="s">
        <v>12683</v>
      </c>
      <c r="J12128" s="545"/>
      <c r="K12128" s="545" t="s">
        <v>20438</v>
      </c>
      <c r="L12128" s="545" t="s">
        <v>13413</v>
      </c>
      <c r="M12128" s="548" t="s">
        <v>13758</v>
      </c>
      <c r="N12128" s="545" t="s">
        <v>13413</v>
      </c>
      <c r="O12128" s="545" t="s">
        <v>13413</v>
      </c>
      <c r="P12128" s="549">
        <v>9834</v>
      </c>
      <c r="Q12128" s="549">
        <v>1</v>
      </c>
      <c r="R12128" s="549">
        <v>18</v>
      </c>
      <c r="S12128" s="548"/>
      <c r="T12128" s="548"/>
      <c r="U12128" s="99"/>
    </row>
    <row r="12129" spans="1:21" ht="19.5" customHeight="1">
      <c r="A12129" s="545">
        <v>107154</v>
      </c>
      <c r="B12129" s="545" t="s">
        <v>5634</v>
      </c>
      <c r="C12129" s="545" t="s">
        <v>216</v>
      </c>
      <c r="D12129" s="546"/>
      <c r="E12129" s="171" t="str">
        <f t="shared" si="189"/>
        <v>1900</v>
      </c>
      <c r="F12129" s="547">
        <v>0</v>
      </c>
      <c r="G12129" s="548">
        <v>0</v>
      </c>
      <c r="H12129" s="547">
        <v>0</v>
      </c>
      <c r="I12129" s="545" t="s">
        <v>12736</v>
      </c>
      <c r="J12129" s="545"/>
      <c r="K12129" s="545" t="s">
        <v>20428</v>
      </c>
      <c r="L12129" s="545" t="s">
        <v>13413</v>
      </c>
      <c r="M12129" s="548" t="s">
        <v>13758</v>
      </c>
      <c r="N12129" s="545" t="s">
        <v>13413</v>
      </c>
      <c r="O12129" s="545" t="s">
        <v>13413</v>
      </c>
      <c r="P12129" s="549">
        <v>9835</v>
      </c>
      <c r="Q12129" s="549">
        <v>1</v>
      </c>
      <c r="R12129" s="549">
        <v>56</v>
      </c>
      <c r="S12129" s="548"/>
      <c r="T12129" s="548"/>
      <c r="U12129" s="99"/>
    </row>
    <row r="12130" spans="1:21" ht="19.5" customHeight="1">
      <c r="A12130" s="545">
        <v>107155</v>
      </c>
      <c r="B12130" s="545" t="s">
        <v>5545</v>
      </c>
      <c r="C12130" s="545" t="s">
        <v>216</v>
      </c>
      <c r="D12130" s="546"/>
      <c r="E12130" s="171" t="str">
        <f t="shared" si="189"/>
        <v>1900</v>
      </c>
      <c r="F12130" s="547">
        <v>0</v>
      </c>
      <c r="G12130" s="548">
        <v>0</v>
      </c>
      <c r="H12130" s="547">
        <v>0</v>
      </c>
      <c r="I12130" s="545" t="s">
        <v>12980</v>
      </c>
      <c r="J12130" s="545"/>
      <c r="K12130" s="545" t="s">
        <v>13413</v>
      </c>
      <c r="L12130" s="545" t="s">
        <v>13413</v>
      </c>
      <c r="M12130" s="548" t="s">
        <v>13758</v>
      </c>
      <c r="N12130" s="545" t="s">
        <v>13413</v>
      </c>
      <c r="O12130" s="545" t="s">
        <v>13413</v>
      </c>
      <c r="P12130" s="549">
        <v>9836</v>
      </c>
      <c r="Q12130" s="549">
        <v>1</v>
      </c>
      <c r="R12130" s="549">
        <v>54</v>
      </c>
      <c r="S12130" s="548"/>
      <c r="T12130" s="548"/>
      <c r="U12130" s="99"/>
    </row>
    <row r="12131" spans="1:21" ht="19.5" customHeight="1">
      <c r="A12131" s="545">
        <v>107156</v>
      </c>
      <c r="B12131" s="545" t="s">
        <v>5546</v>
      </c>
      <c r="C12131" s="545" t="s">
        <v>216</v>
      </c>
      <c r="D12131" s="546"/>
      <c r="E12131" s="171" t="str">
        <f t="shared" si="189"/>
        <v>1900</v>
      </c>
      <c r="F12131" s="547">
        <v>0</v>
      </c>
      <c r="G12131" s="548">
        <v>0</v>
      </c>
      <c r="H12131" s="547">
        <v>0</v>
      </c>
      <c r="I12131" s="545" t="s">
        <v>12980</v>
      </c>
      <c r="J12131" s="545"/>
      <c r="K12131" s="545" t="s">
        <v>13413</v>
      </c>
      <c r="L12131" s="545" t="s">
        <v>13413</v>
      </c>
      <c r="M12131" s="548" t="s">
        <v>13758</v>
      </c>
      <c r="N12131" s="545" t="s">
        <v>13413</v>
      </c>
      <c r="O12131" s="545" t="s">
        <v>13413</v>
      </c>
      <c r="P12131" s="549">
        <v>9837</v>
      </c>
      <c r="Q12131" s="549">
        <v>1</v>
      </c>
      <c r="R12131" s="549">
        <v>54</v>
      </c>
      <c r="S12131" s="548"/>
      <c r="T12131" s="548"/>
      <c r="U12131" s="99"/>
    </row>
    <row r="12132" spans="1:21" ht="19.5" customHeight="1">
      <c r="A12132" s="545">
        <v>107157</v>
      </c>
      <c r="B12132" s="545" t="s">
        <v>9182</v>
      </c>
      <c r="C12132" s="545" t="s">
        <v>216</v>
      </c>
      <c r="D12132" s="546"/>
      <c r="E12132" s="171" t="str">
        <f t="shared" si="189"/>
        <v>1900</v>
      </c>
      <c r="F12132" s="547">
        <v>0</v>
      </c>
      <c r="G12132" s="548">
        <v>0</v>
      </c>
      <c r="H12132" s="547">
        <v>0</v>
      </c>
      <c r="I12132" s="545" t="s">
        <v>12736</v>
      </c>
      <c r="J12132" s="545"/>
      <c r="K12132" s="545" t="s">
        <v>20439</v>
      </c>
      <c r="L12132" s="545" t="s">
        <v>13413</v>
      </c>
      <c r="M12132" s="548" t="s">
        <v>13758</v>
      </c>
      <c r="N12132" s="545" t="s">
        <v>13413</v>
      </c>
      <c r="O12132" s="545" t="s">
        <v>13413</v>
      </c>
      <c r="P12132" s="549">
        <v>9838</v>
      </c>
      <c r="Q12132" s="549">
        <v>1</v>
      </c>
      <c r="R12132" s="549">
        <v>56</v>
      </c>
      <c r="S12132" s="548"/>
      <c r="T12132" s="548"/>
      <c r="U12132" s="99"/>
    </row>
    <row r="12133" spans="1:21" ht="19.5" customHeight="1">
      <c r="A12133" s="545">
        <v>107158</v>
      </c>
      <c r="B12133" s="545" t="s">
        <v>5565</v>
      </c>
      <c r="C12133" s="545" t="s">
        <v>216</v>
      </c>
      <c r="D12133" s="546"/>
      <c r="E12133" s="171" t="str">
        <f t="shared" si="189"/>
        <v>1900</v>
      </c>
      <c r="F12133" s="547">
        <v>0</v>
      </c>
      <c r="G12133" s="548">
        <v>0</v>
      </c>
      <c r="H12133" s="547">
        <v>0</v>
      </c>
      <c r="I12133" s="545" t="s">
        <v>12980</v>
      </c>
      <c r="J12133" s="545"/>
      <c r="K12133" s="545" t="s">
        <v>13413</v>
      </c>
      <c r="L12133" s="545" t="s">
        <v>13413</v>
      </c>
      <c r="M12133" s="548" t="s">
        <v>13758</v>
      </c>
      <c r="N12133" s="545" t="s">
        <v>13413</v>
      </c>
      <c r="O12133" s="545" t="s">
        <v>13413</v>
      </c>
      <c r="P12133" s="549">
        <v>9839</v>
      </c>
      <c r="Q12133" s="549">
        <v>1</v>
      </c>
      <c r="R12133" s="549">
        <v>54</v>
      </c>
      <c r="S12133" s="548"/>
      <c r="T12133" s="548"/>
      <c r="U12133" s="99"/>
    </row>
    <row r="12134" spans="1:21" ht="19.5" customHeight="1">
      <c r="A12134" s="545">
        <v>107159</v>
      </c>
      <c r="B12134" s="545" t="s">
        <v>5561</v>
      </c>
      <c r="C12134" s="545" t="s">
        <v>216</v>
      </c>
      <c r="D12134" s="546"/>
      <c r="E12134" s="171" t="str">
        <f t="shared" si="189"/>
        <v>1900</v>
      </c>
      <c r="F12134" s="547">
        <v>0</v>
      </c>
      <c r="G12134" s="548">
        <v>0</v>
      </c>
      <c r="H12134" s="547">
        <v>0</v>
      </c>
      <c r="I12134" s="545" t="s">
        <v>12980</v>
      </c>
      <c r="J12134" s="545"/>
      <c r="K12134" s="545" t="s">
        <v>13413</v>
      </c>
      <c r="L12134" s="545" t="s">
        <v>13413</v>
      </c>
      <c r="M12134" s="548" t="s">
        <v>13758</v>
      </c>
      <c r="N12134" s="545" t="s">
        <v>13413</v>
      </c>
      <c r="O12134" s="545" t="s">
        <v>13413</v>
      </c>
      <c r="P12134" s="549">
        <v>9840</v>
      </c>
      <c r="Q12134" s="549">
        <v>1</v>
      </c>
      <c r="R12134" s="549">
        <v>54</v>
      </c>
      <c r="S12134" s="548"/>
      <c r="T12134" s="548"/>
      <c r="U12134" s="99"/>
    </row>
    <row r="12135" spans="1:21" ht="19.5" customHeight="1">
      <c r="A12135" s="545">
        <v>107160</v>
      </c>
      <c r="B12135" s="545" t="s">
        <v>5560</v>
      </c>
      <c r="C12135" s="545" t="s">
        <v>216</v>
      </c>
      <c r="D12135" s="546"/>
      <c r="E12135" s="171" t="str">
        <f t="shared" si="189"/>
        <v>1900</v>
      </c>
      <c r="F12135" s="547">
        <v>0</v>
      </c>
      <c r="G12135" s="548">
        <v>0</v>
      </c>
      <c r="H12135" s="547">
        <v>0</v>
      </c>
      <c r="I12135" s="545" t="s">
        <v>12980</v>
      </c>
      <c r="J12135" s="545"/>
      <c r="K12135" s="545" t="s">
        <v>13413</v>
      </c>
      <c r="L12135" s="545" t="s">
        <v>13413</v>
      </c>
      <c r="M12135" s="548" t="s">
        <v>13758</v>
      </c>
      <c r="N12135" s="545" t="s">
        <v>13413</v>
      </c>
      <c r="O12135" s="545" t="s">
        <v>13413</v>
      </c>
      <c r="P12135" s="549">
        <v>9841</v>
      </c>
      <c r="Q12135" s="549">
        <v>1</v>
      </c>
      <c r="R12135" s="549">
        <v>54</v>
      </c>
      <c r="S12135" s="548"/>
      <c r="T12135" s="548"/>
      <c r="U12135" s="99"/>
    </row>
    <row r="12136" spans="1:21" ht="19.5" customHeight="1">
      <c r="A12136" s="545">
        <v>107161</v>
      </c>
      <c r="B12136" s="545" t="s">
        <v>5562</v>
      </c>
      <c r="C12136" s="545" t="s">
        <v>216</v>
      </c>
      <c r="D12136" s="546"/>
      <c r="E12136" s="171" t="str">
        <f t="shared" si="189"/>
        <v>1900</v>
      </c>
      <c r="F12136" s="547">
        <v>0</v>
      </c>
      <c r="G12136" s="548">
        <v>0</v>
      </c>
      <c r="H12136" s="547">
        <v>0</v>
      </c>
      <c r="I12136" s="545" t="s">
        <v>12980</v>
      </c>
      <c r="J12136" s="545"/>
      <c r="K12136" s="545" t="s">
        <v>13413</v>
      </c>
      <c r="L12136" s="545" t="s">
        <v>13413</v>
      </c>
      <c r="M12136" s="548" t="s">
        <v>13758</v>
      </c>
      <c r="N12136" s="545" t="s">
        <v>13413</v>
      </c>
      <c r="O12136" s="545" t="s">
        <v>13413</v>
      </c>
      <c r="P12136" s="549">
        <v>9842</v>
      </c>
      <c r="Q12136" s="549">
        <v>1</v>
      </c>
      <c r="R12136" s="549">
        <v>54</v>
      </c>
      <c r="S12136" s="548"/>
      <c r="T12136" s="548"/>
      <c r="U12136" s="99"/>
    </row>
    <row r="12137" spans="1:21" ht="19.5" customHeight="1">
      <c r="A12137" s="545">
        <v>107162</v>
      </c>
      <c r="B12137" s="545" t="s">
        <v>5566</v>
      </c>
      <c r="C12137" s="545" t="s">
        <v>216</v>
      </c>
      <c r="D12137" s="546"/>
      <c r="E12137" s="171" t="str">
        <f t="shared" si="189"/>
        <v>1900</v>
      </c>
      <c r="F12137" s="547">
        <v>0</v>
      </c>
      <c r="G12137" s="548">
        <v>0</v>
      </c>
      <c r="H12137" s="547">
        <v>0</v>
      </c>
      <c r="I12137" s="545" t="s">
        <v>12980</v>
      </c>
      <c r="J12137" s="545"/>
      <c r="K12137" s="545" t="s">
        <v>13413</v>
      </c>
      <c r="L12137" s="545" t="s">
        <v>13413</v>
      </c>
      <c r="M12137" s="548" t="s">
        <v>13758</v>
      </c>
      <c r="N12137" s="545" t="s">
        <v>13413</v>
      </c>
      <c r="O12137" s="545" t="s">
        <v>13413</v>
      </c>
      <c r="P12137" s="549">
        <v>9843</v>
      </c>
      <c r="Q12137" s="549">
        <v>1</v>
      </c>
      <c r="R12137" s="549">
        <v>54</v>
      </c>
      <c r="S12137" s="548"/>
      <c r="T12137" s="548"/>
      <c r="U12137" s="99"/>
    </row>
    <row r="12138" spans="1:21" ht="19.5" customHeight="1">
      <c r="A12138" s="545">
        <v>107163</v>
      </c>
      <c r="B12138" s="545" t="s">
        <v>5564</v>
      </c>
      <c r="C12138" s="545" t="s">
        <v>216</v>
      </c>
      <c r="D12138" s="546"/>
      <c r="E12138" s="171" t="str">
        <f t="shared" si="189"/>
        <v>1900</v>
      </c>
      <c r="F12138" s="547">
        <v>0</v>
      </c>
      <c r="G12138" s="548">
        <v>0</v>
      </c>
      <c r="H12138" s="547">
        <v>0</v>
      </c>
      <c r="I12138" s="545" t="s">
        <v>12980</v>
      </c>
      <c r="J12138" s="545"/>
      <c r="K12138" s="545" t="s">
        <v>13413</v>
      </c>
      <c r="L12138" s="545" t="s">
        <v>13413</v>
      </c>
      <c r="M12138" s="548" t="s">
        <v>13758</v>
      </c>
      <c r="N12138" s="545" t="s">
        <v>13413</v>
      </c>
      <c r="O12138" s="545" t="s">
        <v>13413</v>
      </c>
      <c r="P12138" s="549">
        <v>9844</v>
      </c>
      <c r="Q12138" s="549">
        <v>1</v>
      </c>
      <c r="R12138" s="549">
        <v>54</v>
      </c>
      <c r="S12138" s="548"/>
      <c r="T12138" s="548"/>
      <c r="U12138" s="99"/>
    </row>
    <row r="12139" spans="1:21" ht="19.5" customHeight="1">
      <c r="A12139" s="545">
        <v>107164</v>
      </c>
      <c r="B12139" s="545" t="s">
        <v>5563</v>
      </c>
      <c r="C12139" s="545" t="s">
        <v>216</v>
      </c>
      <c r="D12139" s="546"/>
      <c r="E12139" s="171" t="str">
        <f t="shared" si="189"/>
        <v>1900</v>
      </c>
      <c r="F12139" s="547">
        <v>0</v>
      </c>
      <c r="G12139" s="548">
        <v>0</v>
      </c>
      <c r="H12139" s="547">
        <v>0</v>
      </c>
      <c r="I12139" s="545" t="s">
        <v>12980</v>
      </c>
      <c r="J12139" s="545"/>
      <c r="K12139" s="545" t="s">
        <v>13413</v>
      </c>
      <c r="L12139" s="545" t="s">
        <v>13413</v>
      </c>
      <c r="M12139" s="548" t="s">
        <v>13758</v>
      </c>
      <c r="N12139" s="545" t="s">
        <v>13413</v>
      </c>
      <c r="O12139" s="545" t="s">
        <v>13413</v>
      </c>
      <c r="P12139" s="549">
        <v>9845</v>
      </c>
      <c r="Q12139" s="549">
        <v>1</v>
      </c>
      <c r="R12139" s="549">
        <v>54</v>
      </c>
      <c r="S12139" s="548"/>
      <c r="T12139" s="548"/>
      <c r="U12139" s="99"/>
    </row>
    <row r="12140" spans="1:21" ht="19.5" customHeight="1">
      <c r="A12140" s="545">
        <v>107165</v>
      </c>
      <c r="B12140" s="545" t="s">
        <v>9181</v>
      </c>
      <c r="C12140" s="545" t="s">
        <v>216</v>
      </c>
      <c r="D12140" s="546"/>
      <c r="E12140" s="171" t="str">
        <f t="shared" si="189"/>
        <v>1900</v>
      </c>
      <c r="F12140" s="547">
        <v>0</v>
      </c>
      <c r="G12140" s="548">
        <v>0</v>
      </c>
      <c r="H12140" s="547">
        <v>0</v>
      </c>
      <c r="I12140" s="545" t="s">
        <v>12736</v>
      </c>
      <c r="J12140" s="545"/>
      <c r="K12140" s="545" t="s">
        <v>20440</v>
      </c>
      <c r="L12140" s="545" t="s">
        <v>13413</v>
      </c>
      <c r="M12140" s="548" t="s">
        <v>13758</v>
      </c>
      <c r="N12140" s="545" t="s">
        <v>13413</v>
      </c>
      <c r="O12140" s="545" t="s">
        <v>13413</v>
      </c>
      <c r="P12140" s="549">
        <v>9846</v>
      </c>
      <c r="Q12140" s="549">
        <v>1</v>
      </c>
      <c r="R12140" s="549">
        <v>56</v>
      </c>
      <c r="S12140" s="548"/>
      <c r="T12140" s="548"/>
      <c r="U12140" s="99"/>
    </row>
    <row r="12141" spans="1:21" ht="19.5" customHeight="1">
      <c r="A12141" s="545">
        <v>107166</v>
      </c>
      <c r="B12141" s="545" t="s">
        <v>5559</v>
      </c>
      <c r="C12141" s="545" t="s">
        <v>216</v>
      </c>
      <c r="D12141" s="546">
        <v>43802</v>
      </c>
      <c r="E12141" s="171" t="str">
        <f t="shared" si="189"/>
        <v>2019</v>
      </c>
      <c r="F12141" s="547">
        <v>14160</v>
      </c>
      <c r="G12141" s="548">
        <v>0.19</v>
      </c>
      <c r="H12141" s="547">
        <v>11899.16</v>
      </c>
      <c r="I12141" s="545" t="s">
        <v>12980</v>
      </c>
      <c r="J12141" s="545" t="s">
        <v>13402</v>
      </c>
      <c r="K12141" s="545" t="s">
        <v>13413</v>
      </c>
      <c r="L12141" s="545" t="s">
        <v>13413</v>
      </c>
      <c r="M12141" s="548" t="s">
        <v>13758</v>
      </c>
      <c r="N12141" s="545" t="s">
        <v>13413</v>
      </c>
      <c r="O12141" s="545" t="s">
        <v>13413</v>
      </c>
      <c r="P12141" s="549">
        <v>9847</v>
      </c>
      <c r="Q12141" s="549">
        <v>1</v>
      </c>
      <c r="R12141" s="549">
        <v>54</v>
      </c>
      <c r="S12141" s="548">
        <v>2231</v>
      </c>
      <c r="T12141" s="548"/>
      <c r="U12141" s="99"/>
    </row>
    <row r="12142" spans="1:21" ht="19.5" customHeight="1">
      <c r="A12142" s="545">
        <v>107167</v>
      </c>
      <c r="B12142" s="545" t="s">
        <v>5557</v>
      </c>
      <c r="C12142" s="545" t="s">
        <v>216</v>
      </c>
      <c r="D12142" s="546"/>
      <c r="E12142" s="171" t="str">
        <f t="shared" si="189"/>
        <v>1900</v>
      </c>
      <c r="F12142" s="547">
        <v>0</v>
      </c>
      <c r="G12142" s="548">
        <v>0</v>
      </c>
      <c r="H12142" s="547">
        <v>0</v>
      </c>
      <c r="I12142" s="545" t="s">
        <v>12980</v>
      </c>
      <c r="J12142" s="545"/>
      <c r="K12142" s="545" t="s">
        <v>13413</v>
      </c>
      <c r="L12142" s="545" t="s">
        <v>13413</v>
      </c>
      <c r="M12142" s="548" t="s">
        <v>13758</v>
      </c>
      <c r="N12142" s="545" t="s">
        <v>13413</v>
      </c>
      <c r="O12142" s="545" t="s">
        <v>13413</v>
      </c>
      <c r="P12142" s="549">
        <v>9848</v>
      </c>
      <c r="Q12142" s="549">
        <v>1</v>
      </c>
      <c r="R12142" s="549">
        <v>54</v>
      </c>
      <c r="S12142" s="548"/>
      <c r="T12142" s="548"/>
      <c r="U12142" s="99"/>
    </row>
    <row r="12143" spans="1:21" ht="19.5" customHeight="1">
      <c r="A12143" s="545">
        <v>107168</v>
      </c>
      <c r="B12143" s="545" t="s">
        <v>9180</v>
      </c>
      <c r="C12143" s="545" t="s">
        <v>216</v>
      </c>
      <c r="D12143" s="546"/>
      <c r="E12143" s="171" t="str">
        <f t="shared" si="189"/>
        <v>1900</v>
      </c>
      <c r="F12143" s="547">
        <v>0</v>
      </c>
      <c r="G12143" s="548">
        <v>0</v>
      </c>
      <c r="H12143" s="547">
        <v>0</v>
      </c>
      <c r="I12143" s="545" t="s">
        <v>12736</v>
      </c>
      <c r="J12143" s="545"/>
      <c r="K12143" s="545" t="s">
        <v>20441</v>
      </c>
      <c r="L12143" s="545" t="s">
        <v>13413</v>
      </c>
      <c r="M12143" s="548" t="s">
        <v>13758</v>
      </c>
      <c r="N12143" s="545" t="s">
        <v>13413</v>
      </c>
      <c r="O12143" s="545" t="s">
        <v>13413</v>
      </c>
      <c r="P12143" s="549">
        <v>9849</v>
      </c>
      <c r="Q12143" s="549">
        <v>1</v>
      </c>
      <c r="R12143" s="549">
        <v>56</v>
      </c>
      <c r="S12143" s="548"/>
      <c r="T12143" s="548"/>
      <c r="U12143" s="99"/>
    </row>
    <row r="12144" spans="1:21" ht="19.5" customHeight="1">
      <c r="A12144" s="545">
        <v>107169</v>
      </c>
      <c r="B12144" s="545" t="s">
        <v>5556</v>
      </c>
      <c r="C12144" s="545" t="s">
        <v>216</v>
      </c>
      <c r="D12144" s="546"/>
      <c r="E12144" s="171" t="str">
        <f t="shared" si="189"/>
        <v>1900</v>
      </c>
      <c r="F12144" s="547">
        <v>0</v>
      </c>
      <c r="G12144" s="548">
        <v>0</v>
      </c>
      <c r="H12144" s="547">
        <v>0</v>
      </c>
      <c r="I12144" s="545" t="s">
        <v>12980</v>
      </c>
      <c r="J12144" s="545"/>
      <c r="K12144" s="545" t="s">
        <v>13413</v>
      </c>
      <c r="L12144" s="545" t="s">
        <v>13413</v>
      </c>
      <c r="M12144" s="548" t="s">
        <v>13758</v>
      </c>
      <c r="N12144" s="545" t="s">
        <v>13413</v>
      </c>
      <c r="O12144" s="545" t="s">
        <v>13413</v>
      </c>
      <c r="P12144" s="549">
        <v>9850</v>
      </c>
      <c r="Q12144" s="549">
        <v>1</v>
      </c>
      <c r="R12144" s="549">
        <v>54</v>
      </c>
      <c r="S12144" s="548"/>
      <c r="T12144" s="548"/>
      <c r="U12144" s="99"/>
    </row>
    <row r="12145" spans="1:21" ht="19.5" customHeight="1">
      <c r="A12145" s="545">
        <v>107170</v>
      </c>
      <c r="B12145" s="545" t="s">
        <v>5548</v>
      </c>
      <c r="C12145" s="545" t="s">
        <v>216</v>
      </c>
      <c r="D12145" s="546"/>
      <c r="E12145" s="171" t="str">
        <f t="shared" si="189"/>
        <v>1900</v>
      </c>
      <c r="F12145" s="547">
        <v>0</v>
      </c>
      <c r="G12145" s="548">
        <v>0</v>
      </c>
      <c r="H12145" s="547">
        <v>0</v>
      </c>
      <c r="I12145" s="545" t="s">
        <v>12980</v>
      </c>
      <c r="J12145" s="545"/>
      <c r="K12145" s="545" t="s">
        <v>13413</v>
      </c>
      <c r="L12145" s="545" t="s">
        <v>13413</v>
      </c>
      <c r="M12145" s="548" t="s">
        <v>13758</v>
      </c>
      <c r="N12145" s="545" t="s">
        <v>13413</v>
      </c>
      <c r="O12145" s="545" t="s">
        <v>13413</v>
      </c>
      <c r="P12145" s="549">
        <v>9851</v>
      </c>
      <c r="Q12145" s="549">
        <v>1</v>
      </c>
      <c r="R12145" s="549">
        <v>54</v>
      </c>
      <c r="S12145" s="548"/>
      <c r="T12145" s="548"/>
      <c r="U12145" s="99"/>
    </row>
    <row r="12146" spans="1:21" ht="19.5" customHeight="1">
      <c r="A12146" s="545">
        <v>107171</v>
      </c>
      <c r="B12146" s="545" t="s">
        <v>5550</v>
      </c>
      <c r="C12146" s="545" t="s">
        <v>216</v>
      </c>
      <c r="D12146" s="546"/>
      <c r="E12146" s="171" t="str">
        <f t="shared" si="189"/>
        <v>1900</v>
      </c>
      <c r="F12146" s="547">
        <v>0</v>
      </c>
      <c r="G12146" s="548">
        <v>0</v>
      </c>
      <c r="H12146" s="547">
        <v>0</v>
      </c>
      <c r="I12146" s="545" t="s">
        <v>12980</v>
      </c>
      <c r="J12146" s="545"/>
      <c r="K12146" s="545" t="s">
        <v>13413</v>
      </c>
      <c r="L12146" s="545" t="s">
        <v>13413</v>
      </c>
      <c r="M12146" s="548" t="s">
        <v>13758</v>
      </c>
      <c r="N12146" s="545" t="s">
        <v>13413</v>
      </c>
      <c r="O12146" s="545" t="s">
        <v>13413</v>
      </c>
      <c r="P12146" s="549">
        <v>9852</v>
      </c>
      <c r="Q12146" s="549">
        <v>1</v>
      </c>
      <c r="R12146" s="549">
        <v>54</v>
      </c>
      <c r="S12146" s="548"/>
      <c r="T12146" s="548"/>
      <c r="U12146" s="99"/>
    </row>
    <row r="12147" spans="1:21" ht="19.5" customHeight="1">
      <c r="A12147" s="545">
        <v>107172</v>
      </c>
      <c r="B12147" s="545" t="s">
        <v>7561</v>
      </c>
      <c r="C12147" s="545" t="s">
        <v>216</v>
      </c>
      <c r="D12147" s="546">
        <v>43691</v>
      </c>
      <c r="E12147" s="171" t="str">
        <f t="shared" si="189"/>
        <v>2019</v>
      </c>
      <c r="F12147" s="547">
        <v>15313</v>
      </c>
      <c r="G12147" s="548">
        <v>0.19</v>
      </c>
      <c r="H12147" s="547">
        <v>12868.07</v>
      </c>
      <c r="I12147" s="545" t="s">
        <v>12736</v>
      </c>
      <c r="J12147" s="545" t="s">
        <v>13402</v>
      </c>
      <c r="K12147" s="545" t="s">
        <v>20428</v>
      </c>
      <c r="L12147" s="545" t="s">
        <v>13413</v>
      </c>
      <c r="M12147" s="548" t="s">
        <v>13758</v>
      </c>
      <c r="N12147" s="545" t="s">
        <v>13413</v>
      </c>
      <c r="O12147" s="545" t="s">
        <v>13413</v>
      </c>
      <c r="P12147" s="549">
        <v>9853</v>
      </c>
      <c r="Q12147" s="549">
        <v>1</v>
      </c>
      <c r="R12147" s="549">
        <v>56</v>
      </c>
      <c r="S12147" s="548">
        <v>2231</v>
      </c>
      <c r="T12147" s="548"/>
      <c r="U12147" s="99"/>
    </row>
    <row r="12148" spans="1:21" ht="19.5" customHeight="1">
      <c r="A12148" s="545">
        <v>107173</v>
      </c>
      <c r="B12148" s="545" t="s">
        <v>5551</v>
      </c>
      <c r="C12148" s="545" t="s">
        <v>216</v>
      </c>
      <c r="D12148" s="546"/>
      <c r="E12148" s="171" t="str">
        <f t="shared" si="189"/>
        <v>1900</v>
      </c>
      <c r="F12148" s="547">
        <v>0</v>
      </c>
      <c r="G12148" s="548">
        <v>0</v>
      </c>
      <c r="H12148" s="547">
        <v>0</v>
      </c>
      <c r="I12148" s="545" t="s">
        <v>12980</v>
      </c>
      <c r="J12148" s="545"/>
      <c r="K12148" s="545" t="s">
        <v>13413</v>
      </c>
      <c r="L12148" s="545" t="s">
        <v>13413</v>
      </c>
      <c r="M12148" s="548" t="s">
        <v>13758</v>
      </c>
      <c r="N12148" s="545" t="s">
        <v>13413</v>
      </c>
      <c r="O12148" s="545" t="s">
        <v>13413</v>
      </c>
      <c r="P12148" s="549">
        <v>9854</v>
      </c>
      <c r="Q12148" s="549">
        <v>1</v>
      </c>
      <c r="R12148" s="549">
        <v>54</v>
      </c>
      <c r="S12148" s="548"/>
      <c r="T12148" s="548"/>
      <c r="U12148" s="99"/>
    </row>
    <row r="12149" spans="1:21" ht="19.5" customHeight="1">
      <c r="A12149" s="545">
        <v>107174</v>
      </c>
      <c r="B12149" s="545" t="s">
        <v>7484</v>
      </c>
      <c r="C12149" s="545" t="s">
        <v>216</v>
      </c>
      <c r="D12149" s="546">
        <v>46052</v>
      </c>
      <c r="E12149" s="171" t="str">
        <f t="shared" si="189"/>
        <v>2026</v>
      </c>
      <c r="F12149" s="547">
        <v>230104</v>
      </c>
      <c r="G12149" s="548">
        <v>0.19</v>
      </c>
      <c r="H12149" s="547">
        <v>193364.71</v>
      </c>
      <c r="I12149" s="545" t="s">
        <v>12736</v>
      </c>
      <c r="J12149" s="545" t="s">
        <v>13307</v>
      </c>
      <c r="K12149" s="545" t="s">
        <v>20442</v>
      </c>
      <c r="L12149" s="545" t="s">
        <v>13413</v>
      </c>
      <c r="M12149" s="548" t="s">
        <v>13758</v>
      </c>
      <c r="N12149" s="545" t="s">
        <v>13413</v>
      </c>
      <c r="O12149" s="545" t="s">
        <v>13413</v>
      </c>
      <c r="P12149" s="549">
        <v>9855</v>
      </c>
      <c r="Q12149" s="549">
        <v>1</v>
      </c>
      <c r="R12149" s="549">
        <v>56</v>
      </c>
      <c r="S12149" s="548">
        <v>2228</v>
      </c>
      <c r="T12149" s="548"/>
      <c r="U12149" s="99"/>
    </row>
    <row r="12150" spans="1:21" ht="19.5" customHeight="1">
      <c r="A12150" s="545">
        <v>107175</v>
      </c>
      <c r="B12150" s="545" t="s">
        <v>12354</v>
      </c>
      <c r="C12150" s="545" t="s">
        <v>786</v>
      </c>
      <c r="D12150" s="546">
        <v>46052</v>
      </c>
      <c r="E12150" s="171" t="str">
        <f t="shared" si="189"/>
        <v>2026</v>
      </c>
      <c r="F12150" s="547">
        <v>28230</v>
      </c>
      <c r="G12150" s="548">
        <v>0.19</v>
      </c>
      <c r="H12150" s="547">
        <v>23722.69</v>
      </c>
      <c r="I12150" s="545" t="s">
        <v>12969</v>
      </c>
      <c r="J12150" s="545" t="s">
        <v>13307</v>
      </c>
      <c r="K12150" s="545" t="s">
        <v>20443</v>
      </c>
      <c r="L12150" s="545" t="s">
        <v>13413</v>
      </c>
      <c r="M12150" s="548" t="s">
        <v>13758</v>
      </c>
      <c r="N12150" s="545" t="s">
        <v>13413</v>
      </c>
      <c r="O12150" s="545" t="s">
        <v>13413</v>
      </c>
      <c r="P12150" s="549">
        <v>9856</v>
      </c>
      <c r="Q12150" s="549">
        <v>1</v>
      </c>
      <c r="R12150" s="549">
        <v>30</v>
      </c>
      <c r="S12150" s="548">
        <v>2228</v>
      </c>
      <c r="T12150" s="548"/>
      <c r="U12150" s="99"/>
    </row>
    <row r="12151" spans="1:21" ht="19.5" customHeight="1">
      <c r="A12151" s="545">
        <v>107176</v>
      </c>
      <c r="B12151" s="545" t="s">
        <v>9179</v>
      </c>
      <c r="C12151" s="545" t="s">
        <v>216</v>
      </c>
      <c r="D12151" s="546"/>
      <c r="E12151" s="171" t="str">
        <f t="shared" si="189"/>
        <v>1900</v>
      </c>
      <c r="F12151" s="547">
        <v>0</v>
      </c>
      <c r="G12151" s="548">
        <v>0</v>
      </c>
      <c r="H12151" s="547">
        <v>0</v>
      </c>
      <c r="I12151" s="545" t="s">
        <v>12686</v>
      </c>
      <c r="J12151" s="545"/>
      <c r="K12151" s="545" t="s">
        <v>20444</v>
      </c>
      <c r="L12151" s="545" t="s">
        <v>13413</v>
      </c>
      <c r="M12151" s="548" t="s">
        <v>13758</v>
      </c>
      <c r="N12151" s="545" t="s">
        <v>13413</v>
      </c>
      <c r="O12151" s="545" t="s">
        <v>13413</v>
      </c>
      <c r="P12151" s="549">
        <v>9857</v>
      </c>
      <c r="Q12151" s="549">
        <v>1</v>
      </c>
      <c r="R12151" s="549">
        <v>131</v>
      </c>
      <c r="S12151" s="548"/>
      <c r="T12151" s="548"/>
      <c r="U12151" s="99"/>
    </row>
    <row r="12152" spans="1:21" ht="19.5" customHeight="1">
      <c r="A12152" s="545">
        <v>107177</v>
      </c>
      <c r="B12152" s="545" t="s">
        <v>9178</v>
      </c>
      <c r="C12152" s="545" t="s">
        <v>216</v>
      </c>
      <c r="D12152" s="546"/>
      <c r="E12152" s="171" t="str">
        <f t="shared" si="189"/>
        <v>1900</v>
      </c>
      <c r="F12152" s="547">
        <v>0</v>
      </c>
      <c r="G12152" s="548">
        <v>0</v>
      </c>
      <c r="H12152" s="547">
        <v>0</v>
      </c>
      <c r="I12152" s="545" t="s">
        <v>12686</v>
      </c>
      <c r="J12152" s="545"/>
      <c r="K12152" s="545" t="s">
        <v>20445</v>
      </c>
      <c r="L12152" s="545" t="s">
        <v>13413</v>
      </c>
      <c r="M12152" s="548" t="s">
        <v>13758</v>
      </c>
      <c r="N12152" s="545" t="s">
        <v>13413</v>
      </c>
      <c r="O12152" s="545" t="s">
        <v>13413</v>
      </c>
      <c r="P12152" s="549">
        <v>9858</v>
      </c>
      <c r="Q12152" s="549">
        <v>1</v>
      </c>
      <c r="R12152" s="549">
        <v>131</v>
      </c>
      <c r="S12152" s="548"/>
      <c r="T12152" s="548"/>
      <c r="U12152" s="99"/>
    </row>
    <row r="12153" spans="1:21" ht="19.5" customHeight="1">
      <c r="A12153" s="545">
        <v>107178</v>
      </c>
      <c r="B12153" s="545" t="s">
        <v>9177</v>
      </c>
      <c r="C12153" s="545" t="s">
        <v>216</v>
      </c>
      <c r="D12153" s="546"/>
      <c r="E12153" s="171" t="str">
        <f t="shared" si="189"/>
        <v>1900</v>
      </c>
      <c r="F12153" s="547">
        <v>0</v>
      </c>
      <c r="G12153" s="548">
        <v>0</v>
      </c>
      <c r="H12153" s="547">
        <v>0</v>
      </c>
      <c r="I12153" s="545" t="s">
        <v>12686</v>
      </c>
      <c r="J12153" s="545"/>
      <c r="K12153" s="545" t="s">
        <v>20446</v>
      </c>
      <c r="L12153" s="545" t="s">
        <v>13413</v>
      </c>
      <c r="M12153" s="548" t="s">
        <v>13758</v>
      </c>
      <c r="N12153" s="545" t="s">
        <v>13413</v>
      </c>
      <c r="O12153" s="545" t="s">
        <v>13413</v>
      </c>
      <c r="P12153" s="549">
        <v>9859</v>
      </c>
      <c r="Q12153" s="549">
        <v>1</v>
      </c>
      <c r="R12153" s="549">
        <v>131</v>
      </c>
      <c r="S12153" s="548"/>
      <c r="T12153" s="548"/>
      <c r="U12153" s="99"/>
    </row>
    <row r="12154" spans="1:21" ht="19.5" customHeight="1">
      <c r="A12154" s="545">
        <v>107179</v>
      </c>
      <c r="B12154" s="545" t="s">
        <v>4838</v>
      </c>
      <c r="C12154" s="545" t="s">
        <v>216</v>
      </c>
      <c r="D12154" s="546"/>
      <c r="E12154" s="171" t="str">
        <f t="shared" si="189"/>
        <v>1900</v>
      </c>
      <c r="F12154" s="547">
        <v>0</v>
      </c>
      <c r="G12154" s="548">
        <v>0</v>
      </c>
      <c r="H12154" s="547">
        <v>0</v>
      </c>
      <c r="I12154" s="545" t="s">
        <v>12686</v>
      </c>
      <c r="J12154" s="545"/>
      <c r="K12154" s="545" t="s">
        <v>20447</v>
      </c>
      <c r="L12154" s="545" t="s">
        <v>13413</v>
      </c>
      <c r="M12154" s="548" t="s">
        <v>13758</v>
      </c>
      <c r="N12154" s="545" t="s">
        <v>13413</v>
      </c>
      <c r="O12154" s="545" t="s">
        <v>13413</v>
      </c>
      <c r="P12154" s="549">
        <v>9860</v>
      </c>
      <c r="Q12154" s="549">
        <v>1</v>
      </c>
      <c r="R12154" s="549">
        <v>131</v>
      </c>
      <c r="S12154" s="548"/>
      <c r="T12154" s="548"/>
      <c r="U12154" s="99"/>
    </row>
    <row r="12155" spans="1:21" ht="19.5" customHeight="1">
      <c r="A12155" s="545">
        <v>107180</v>
      </c>
      <c r="B12155" s="545" t="s">
        <v>7517</v>
      </c>
      <c r="C12155" s="545" t="s">
        <v>216</v>
      </c>
      <c r="D12155" s="546">
        <v>43732</v>
      </c>
      <c r="E12155" s="171" t="str">
        <f t="shared" si="189"/>
        <v>2019</v>
      </c>
      <c r="F12155" s="547">
        <v>306250</v>
      </c>
      <c r="G12155" s="548">
        <v>0.19</v>
      </c>
      <c r="H12155" s="547">
        <v>257352.94</v>
      </c>
      <c r="I12155" s="545" t="s">
        <v>12736</v>
      </c>
      <c r="J12155" s="545" t="s">
        <v>13402</v>
      </c>
      <c r="K12155" s="545" t="s">
        <v>20448</v>
      </c>
      <c r="L12155" s="545" t="s">
        <v>13413</v>
      </c>
      <c r="M12155" s="548" t="s">
        <v>13758</v>
      </c>
      <c r="N12155" s="545" t="s">
        <v>13413</v>
      </c>
      <c r="O12155" s="545" t="s">
        <v>13413</v>
      </c>
      <c r="P12155" s="549">
        <v>9861</v>
      </c>
      <c r="Q12155" s="549">
        <v>1</v>
      </c>
      <c r="R12155" s="549">
        <v>56</v>
      </c>
      <c r="S12155" s="548">
        <v>2231</v>
      </c>
      <c r="T12155" s="548"/>
      <c r="U12155" s="99"/>
    </row>
    <row r="12156" spans="1:21" ht="19.5" customHeight="1">
      <c r="A12156" s="545">
        <v>107181</v>
      </c>
      <c r="B12156" s="545" t="s">
        <v>5689</v>
      </c>
      <c r="C12156" s="545" t="s">
        <v>216</v>
      </c>
      <c r="D12156" s="546">
        <v>43732</v>
      </c>
      <c r="E12156" s="171" t="str">
        <f t="shared" si="189"/>
        <v>2019</v>
      </c>
      <c r="F12156" s="547">
        <v>25000</v>
      </c>
      <c r="G12156" s="548">
        <v>0.19</v>
      </c>
      <c r="H12156" s="547">
        <v>21008.400000000001</v>
      </c>
      <c r="I12156" s="545" t="s">
        <v>12736</v>
      </c>
      <c r="J12156" s="545" t="s">
        <v>13402</v>
      </c>
      <c r="K12156" s="545" t="s">
        <v>20428</v>
      </c>
      <c r="L12156" s="545" t="s">
        <v>13413</v>
      </c>
      <c r="M12156" s="548" t="s">
        <v>15540</v>
      </c>
      <c r="N12156" s="545" t="s">
        <v>13413</v>
      </c>
      <c r="O12156" s="545" t="s">
        <v>13413</v>
      </c>
      <c r="P12156" s="549">
        <v>9862</v>
      </c>
      <c r="Q12156" s="549">
        <v>4</v>
      </c>
      <c r="R12156" s="549">
        <v>56</v>
      </c>
      <c r="S12156" s="548">
        <v>2231</v>
      </c>
      <c r="T12156" s="548"/>
      <c r="U12156" s="99"/>
    </row>
    <row r="12157" spans="1:21" ht="19.5" customHeight="1">
      <c r="A12157" s="545">
        <v>107182</v>
      </c>
      <c r="B12157" s="545" t="s">
        <v>4674</v>
      </c>
      <c r="C12157" s="545" t="s">
        <v>216</v>
      </c>
      <c r="D12157" s="546"/>
      <c r="E12157" s="171" t="str">
        <f t="shared" si="189"/>
        <v>1900</v>
      </c>
      <c r="F12157" s="547">
        <v>0</v>
      </c>
      <c r="G12157" s="548">
        <v>0</v>
      </c>
      <c r="H12157" s="547">
        <v>0</v>
      </c>
      <c r="I12157" s="545" t="s">
        <v>12686</v>
      </c>
      <c r="J12157" s="545"/>
      <c r="K12157" s="545" t="s">
        <v>20449</v>
      </c>
      <c r="L12157" s="545" t="s">
        <v>13413</v>
      </c>
      <c r="M12157" s="548" t="s">
        <v>13758</v>
      </c>
      <c r="N12157" s="545" t="s">
        <v>13413</v>
      </c>
      <c r="O12157" s="545" t="s">
        <v>13413</v>
      </c>
      <c r="P12157" s="549">
        <v>9863</v>
      </c>
      <c r="Q12157" s="549">
        <v>1</v>
      </c>
      <c r="R12157" s="549">
        <v>131</v>
      </c>
      <c r="S12157" s="548"/>
      <c r="T12157" s="548"/>
      <c r="U12157" s="99"/>
    </row>
    <row r="12158" spans="1:21" ht="19.5" customHeight="1">
      <c r="A12158" s="545">
        <v>107183</v>
      </c>
      <c r="B12158" s="545" t="s">
        <v>4910</v>
      </c>
      <c r="C12158" s="545" t="s">
        <v>216</v>
      </c>
      <c r="D12158" s="546"/>
      <c r="E12158" s="171" t="str">
        <f t="shared" si="189"/>
        <v>1900</v>
      </c>
      <c r="F12158" s="547">
        <v>0</v>
      </c>
      <c r="G12158" s="548">
        <v>0</v>
      </c>
      <c r="H12158" s="547">
        <v>0</v>
      </c>
      <c r="I12158" s="545" t="s">
        <v>12686</v>
      </c>
      <c r="J12158" s="545"/>
      <c r="K12158" s="545" t="s">
        <v>20450</v>
      </c>
      <c r="L12158" s="545" t="s">
        <v>13413</v>
      </c>
      <c r="M12158" s="548" t="s">
        <v>13758</v>
      </c>
      <c r="N12158" s="545" t="s">
        <v>13413</v>
      </c>
      <c r="O12158" s="545" t="s">
        <v>13413</v>
      </c>
      <c r="P12158" s="549">
        <v>9864</v>
      </c>
      <c r="Q12158" s="549">
        <v>1</v>
      </c>
      <c r="R12158" s="549">
        <v>131</v>
      </c>
      <c r="S12158" s="548"/>
      <c r="T12158" s="548"/>
      <c r="U12158" s="99"/>
    </row>
    <row r="12159" spans="1:21" ht="19.5" customHeight="1">
      <c r="A12159" s="545">
        <v>107184</v>
      </c>
      <c r="B12159" s="545" t="s">
        <v>4911</v>
      </c>
      <c r="C12159" s="545" t="s">
        <v>216</v>
      </c>
      <c r="D12159" s="546"/>
      <c r="E12159" s="171" t="str">
        <f t="shared" si="189"/>
        <v>1900</v>
      </c>
      <c r="F12159" s="547">
        <v>0</v>
      </c>
      <c r="G12159" s="548">
        <v>0</v>
      </c>
      <c r="H12159" s="547">
        <v>0</v>
      </c>
      <c r="I12159" s="545" t="s">
        <v>12686</v>
      </c>
      <c r="J12159" s="545"/>
      <c r="K12159" s="545" t="s">
        <v>20451</v>
      </c>
      <c r="L12159" s="545" t="s">
        <v>13413</v>
      </c>
      <c r="M12159" s="548" t="s">
        <v>13758</v>
      </c>
      <c r="N12159" s="545" t="s">
        <v>13413</v>
      </c>
      <c r="O12159" s="545" t="s">
        <v>13413</v>
      </c>
      <c r="P12159" s="549">
        <v>9865</v>
      </c>
      <c r="Q12159" s="549">
        <v>1</v>
      </c>
      <c r="R12159" s="549">
        <v>131</v>
      </c>
      <c r="S12159" s="548"/>
      <c r="T12159" s="548"/>
      <c r="U12159" s="99"/>
    </row>
    <row r="12160" spans="1:21" ht="19.5" customHeight="1">
      <c r="A12160" s="545">
        <v>107185</v>
      </c>
      <c r="B12160" s="545" t="s">
        <v>4892</v>
      </c>
      <c r="C12160" s="545" t="s">
        <v>216</v>
      </c>
      <c r="D12160" s="546"/>
      <c r="E12160" s="171" t="str">
        <f t="shared" si="189"/>
        <v>1900</v>
      </c>
      <c r="F12160" s="547">
        <v>0</v>
      </c>
      <c r="G12160" s="548">
        <v>0</v>
      </c>
      <c r="H12160" s="547">
        <v>0</v>
      </c>
      <c r="I12160" s="545" t="s">
        <v>12686</v>
      </c>
      <c r="J12160" s="545"/>
      <c r="K12160" s="545" t="s">
        <v>20452</v>
      </c>
      <c r="L12160" s="545" t="s">
        <v>13413</v>
      </c>
      <c r="M12160" s="548" t="s">
        <v>13758</v>
      </c>
      <c r="N12160" s="545" t="s">
        <v>13413</v>
      </c>
      <c r="O12160" s="545" t="s">
        <v>13413</v>
      </c>
      <c r="P12160" s="549">
        <v>9866</v>
      </c>
      <c r="Q12160" s="549">
        <v>1</v>
      </c>
      <c r="R12160" s="549">
        <v>131</v>
      </c>
      <c r="S12160" s="548"/>
      <c r="T12160" s="548"/>
      <c r="U12160" s="99"/>
    </row>
    <row r="12161" spans="1:21" ht="19.5" customHeight="1">
      <c r="A12161" s="545">
        <v>107186</v>
      </c>
      <c r="B12161" s="545" t="s">
        <v>4707</v>
      </c>
      <c r="C12161" s="545" t="s">
        <v>216</v>
      </c>
      <c r="D12161" s="546"/>
      <c r="E12161" s="171" t="str">
        <f t="shared" si="189"/>
        <v>1900</v>
      </c>
      <c r="F12161" s="547">
        <v>0</v>
      </c>
      <c r="G12161" s="548">
        <v>0</v>
      </c>
      <c r="H12161" s="547">
        <v>0</v>
      </c>
      <c r="I12161" s="545" t="s">
        <v>12686</v>
      </c>
      <c r="J12161" s="545"/>
      <c r="K12161" s="545" t="s">
        <v>20453</v>
      </c>
      <c r="L12161" s="545" t="s">
        <v>13413</v>
      </c>
      <c r="M12161" s="548" t="s">
        <v>13758</v>
      </c>
      <c r="N12161" s="545" t="s">
        <v>13413</v>
      </c>
      <c r="O12161" s="545" t="s">
        <v>13413</v>
      </c>
      <c r="P12161" s="549">
        <v>9867</v>
      </c>
      <c r="Q12161" s="549">
        <v>1</v>
      </c>
      <c r="R12161" s="549">
        <v>131</v>
      </c>
      <c r="S12161" s="548"/>
      <c r="T12161" s="548"/>
      <c r="U12161" s="99"/>
    </row>
    <row r="12162" spans="1:21" ht="19.5" customHeight="1">
      <c r="A12162" s="545">
        <v>107187</v>
      </c>
      <c r="B12162" s="545" t="s">
        <v>5573</v>
      </c>
      <c r="C12162" s="545" t="s">
        <v>216</v>
      </c>
      <c r="D12162" s="546"/>
      <c r="E12162" s="171" t="str">
        <f t="shared" si="189"/>
        <v>1900</v>
      </c>
      <c r="F12162" s="547">
        <v>0</v>
      </c>
      <c r="G12162" s="548">
        <v>0</v>
      </c>
      <c r="H12162" s="547">
        <v>0</v>
      </c>
      <c r="I12162" s="545" t="s">
        <v>12980</v>
      </c>
      <c r="J12162" s="545"/>
      <c r="K12162" s="545" t="s">
        <v>13413</v>
      </c>
      <c r="L12162" s="545" t="s">
        <v>13413</v>
      </c>
      <c r="M12162" s="548" t="s">
        <v>13758</v>
      </c>
      <c r="N12162" s="545" t="s">
        <v>13413</v>
      </c>
      <c r="O12162" s="545" t="s">
        <v>13413</v>
      </c>
      <c r="P12162" s="549">
        <v>9868</v>
      </c>
      <c r="Q12162" s="549">
        <v>1</v>
      </c>
      <c r="R12162" s="549">
        <v>54</v>
      </c>
      <c r="S12162" s="548"/>
      <c r="T12162" s="548"/>
      <c r="U12162" s="99"/>
    </row>
    <row r="12163" spans="1:21" ht="19.5" customHeight="1">
      <c r="A12163" s="545">
        <v>107188</v>
      </c>
      <c r="B12163" s="545" t="s">
        <v>4912</v>
      </c>
      <c r="C12163" s="545" t="s">
        <v>216</v>
      </c>
      <c r="D12163" s="546"/>
      <c r="E12163" s="171" t="str">
        <f t="shared" si="189"/>
        <v>1900</v>
      </c>
      <c r="F12163" s="547">
        <v>0</v>
      </c>
      <c r="G12163" s="548">
        <v>0</v>
      </c>
      <c r="H12163" s="547">
        <v>0</v>
      </c>
      <c r="I12163" s="545" t="s">
        <v>12686</v>
      </c>
      <c r="J12163" s="545"/>
      <c r="K12163" s="545" t="s">
        <v>20454</v>
      </c>
      <c r="L12163" s="545" t="s">
        <v>13413</v>
      </c>
      <c r="M12163" s="548" t="s">
        <v>13758</v>
      </c>
      <c r="N12163" s="545" t="s">
        <v>13413</v>
      </c>
      <c r="O12163" s="545" t="s">
        <v>13413</v>
      </c>
      <c r="P12163" s="549">
        <v>9869</v>
      </c>
      <c r="Q12163" s="549">
        <v>1</v>
      </c>
      <c r="R12163" s="549">
        <v>131</v>
      </c>
      <c r="S12163" s="548"/>
      <c r="T12163" s="548"/>
      <c r="U12163" s="99"/>
    </row>
    <row r="12164" spans="1:21" ht="19.5" customHeight="1">
      <c r="A12164" s="545">
        <v>107189</v>
      </c>
      <c r="B12164" s="545" t="s">
        <v>4872</v>
      </c>
      <c r="C12164" s="545" t="s">
        <v>216</v>
      </c>
      <c r="D12164" s="546"/>
      <c r="E12164" s="171" t="str">
        <f t="shared" ref="E12164:E12227" si="190">TEXT(D12164,"YYYY")</f>
        <v>1900</v>
      </c>
      <c r="F12164" s="547">
        <v>0</v>
      </c>
      <c r="G12164" s="548">
        <v>0</v>
      </c>
      <c r="H12164" s="547">
        <v>0</v>
      </c>
      <c r="I12164" s="545" t="s">
        <v>12686</v>
      </c>
      <c r="J12164" s="545"/>
      <c r="K12164" s="545" t="s">
        <v>20455</v>
      </c>
      <c r="L12164" s="545" t="s">
        <v>13413</v>
      </c>
      <c r="M12164" s="548" t="s">
        <v>13758</v>
      </c>
      <c r="N12164" s="545" t="s">
        <v>13413</v>
      </c>
      <c r="O12164" s="545" t="s">
        <v>13413</v>
      </c>
      <c r="P12164" s="549">
        <v>9870</v>
      </c>
      <c r="Q12164" s="549">
        <v>1</v>
      </c>
      <c r="R12164" s="549">
        <v>131</v>
      </c>
      <c r="S12164" s="548"/>
      <c r="T12164" s="548"/>
      <c r="U12164" s="99"/>
    </row>
    <row r="12165" spans="1:21" ht="19.5" customHeight="1">
      <c r="A12165" s="545">
        <v>107190</v>
      </c>
      <c r="B12165" s="545" t="s">
        <v>4867</v>
      </c>
      <c r="C12165" s="545" t="s">
        <v>216</v>
      </c>
      <c r="D12165" s="546"/>
      <c r="E12165" s="171" t="str">
        <f t="shared" si="190"/>
        <v>1900</v>
      </c>
      <c r="F12165" s="547">
        <v>0</v>
      </c>
      <c r="G12165" s="548">
        <v>0</v>
      </c>
      <c r="H12165" s="547">
        <v>0</v>
      </c>
      <c r="I12165" s="545" t="s">
        <v>12686</v>
      </c>
      <c r="J12165" s="545"/>
      <c r="K12165" s="545" t="s">
        <v>20456</v>
      </c>
      <c r="L12165" s="545" t="s">
        <v>13413</v>
      </c>
      <c r="M12165" s="548" t="s">
        <v>13758</v>
      </c>
      <c r="N12165" s="545" t="s">
        <v>13413</v>
      </c>
      <c r="O12165" s="545" t="s">
        <v>13413</v>
      </c>
      <c r="P12165" s="549">
        <v>9871</v>
      </c>
      <c r="Q12165" s="549">
        <v>1</v>
      </c>
      <c r="R12165" s="549">
        <v>131</v>
      </c>
      <c r="S12165" s="548"/>
      <c r="T12165" s="548"/>
      <c r="U12165" s="99"/>
    </row>
    <row r="12166" spans="1:21" ht="19.5" customHeight="1">
      <c r="A12166" s="545">
        <v>107191</v>
      </c>
      <c r="B12166" s="545" t="s">
        <v>9176</v>
      </c>
      <c r="C12166" s="545" t="s">
        <v>216</v>
      </c>
      <c r="D12166" s="546"/>
      <c r="E12166" s="171" t="str">
        <f t="shared" si="190"/>
        <v>1900</v>
      </c>
      <c r="F12166" s="547">
        <v>0</v>
      </c>
      <c r="G12166" s="548">
        <v>0</v>
      </c>
      <c r="H12166" s="547">
        <v>0</v>
      </c>
      <c r="I12166" s="545" t="s">
        <v>12686</v>
      </c>
      <c r="J12166" s="545"/>
      <c r="K12166" s="545" t="s">
        <v>20457</v>
      </c>
      <c r="L12166" s="545" t="s">
        <v>13413</v>
      </c>
      <c r="M12166" s="548" t="s">
        <v>13758</v>
      </c>
      <c r="N12166" s="545" t="s">
        <v>13413</v>
      </c>
      <c r="O12166" s="545" t="s">
        <v>13413</v>
      </c>
      <c r="P12166" s="549">
        <v>9872</v>
      </c>
      <c r="Q12166" s="549">
        <v>1</v>
      </c>
      <c r="R12166" s="549">
        <v>131</v>
      </c>
      <c r="S12166" s="548"/>
      <c r="T12166" s="548"/>
      <c r="U12166" s="99"/>
    </row>
    <row r="12167" spans="1:21" ht="19.5" customHeight="1">
      <c r="A12167" s="545">
        <v>107192</v>
      </c>
      <c r="B12167" s="545" t="s">
        <v>9175</v>
      </c>
      <c r="C12167" s="545" t="s">
        <v>216</v>
      </c>
      <c r="D12167" s="546"/>
      <c r="E12167" s="171" t="str">
        <f t="shared" si="190"/>
        <v>1900</v>
      </c>
      <c r="F12167" s="547">
        <v>0</v>
      </c>
      <c r="G12167" s="548">
        <v>0</v>
      </c>
      <c r="H12167" s="547">
        <v>0</v>
      </c>
      <c r="I12167" s="545" t="s">
        <v>12686</v>
      </c>
      <c r="J12167" s="545"/>
      <c r="K12167" s="545" t="s">
        <v>20458</v>
      </c>
      <c r="L12167" s="545" t="s">
        <v>13413</v>
      </c>
      <c r="M12167" s="548" t="s">
        <v>13758</v>
      </c>
      <c r="N12167" s="545" t="s">
        <v>13413</v>
      </c>
      <c r="O12167" s="545" t="s">
        <v>13413</v>
      </c>
      <c r="P12167" s="549">
        <v>9873</v>
      </c>
      <c r="Q12167" s="549">
        <v>1</v>
      </c>
      <c r="R12167" s="549">
        <v>131</v>
      </c>
      <c r="S12167" s="548"/>
      <c r="T12167" s="548"/>
      <c r="U12167" s="99"/>
    </row>
    <row r="12168" spans="1:21" ht="19.5" customHeight="1">
      <c r="A12168" s="545">
        <v>107193</v>
      </c>
      <c r="B12168" s="545" t="s">
        <v>9174</v>
      </c>
      <c r="C12168" s="545" t="s">
        <v>216</v>
      </c>
      <c r="D12168" s="546"/>
      <c r="E12168" s="171" t="str">
        <f t="shared" si="190"/>
        <v>1900</v>
      </c>
      <c r="F12168" s="547">
        <v>0</v>
      </c>
      <c r="G12168" s="548">
        <v>0</v>
      </c>
      <c r="H12168" s="547">
        <v>0</v>
      </c>
      <c r="I12168" s="545" t="s">
        <v>12686</v>
      </c>
      <c r="J12168" s="545"/>
      <c r="K12168" s="545" t="s">
        <v>20459</v>
      </c>
      <c r="L12168" s="545" t="s">
        <v>13413</v>
      </c>
      <c r="M12168" s="548" t="s">
        <v>13758</v>
      </c>
      <c r="N12168" s="545" t="s">
        <v>13413</v>
      </c>
      <c r="O12168" s="545" t="s">
        <v>13413</v>
      </c>
      <c r="P12168" s="549">
        <v>9874</v>
      </c>
      <c r="Q12168" s="549">
        <v>1</v>
      </c>
      <c r="R12168" s="549">
        <v>131</v>
      </c>
      <c r="S12168" s="548"/>
      <c r="T12168" s="548"/>
      <c r="U12168" s="99"/>
    </row>
    <row r="12169" spans="1:21" ht="19.5" customHeight="1">
      <c r="A12169" s="545">
        <v>107194</v>
      </c>
      <c r="B12169" s="545" t="s">
        <v>4868</v>
      </c>
      <c r="C12169" s="545" t="s">
        <v>216</v>
      </c>
      <c r="D12169" s="546"/>
      <c r="E12169" s="171" t="str">
        <f t="shared" si="190"/>
        <v>1900</v>
      </c>
      <c r="F12169" s="547">
        <v>0</v>
      </c>
      <c r="G12169" s="548">
        <v>0</v>
      </c>
      <c r="H12169" s="547">
        <v>0</v>
      </c>
      <c r="I12169" s="545" t="s">
        <v>12686</v>
      </c>
      <c r="J12169" s="545"/>
      <c r="K12169" s="545" t="s">
        <v>20460</v>
      </c>
      <c r="L12169" s="545" t="s">
        <v>13413</v>
      </c>
      <c r="M12169" s="548" t="s">
        <v>13758</v>
      </c>
      <c r="N12169" s="545" t="s">
        <v>13413</v>
      </c>
      <c r="O12169" s="545" t="s">
        <v>13413</v>
      </c>
      <c r="P12169" s="549">
        <v>9875</v>
      </c>
      <c r="Q12169" s="549">
        <v>1</v>
      </c>
      <c r="R12169" s="549">
        <v>131</v>
      </c>
      <c r="S12169" s="548"/>
      <c r="T12169" s="548"/>
      <c r="U12169" s="99"/>
    </row>
    <row r="12170" spans="1:21" ht="19.5" customHeight="1">
      <c r="A12170" s="545">
        <v>107195</v>
      </c>
      <c r="B12170" s="545" t="s">
        <v>4740</v>
      </c>
      <c r="C12170" s="545" t="s">
        <v>216</v>
      </c>
      <c r="D12170" s="546"/>
      <c r="E12170" s="171" t="str">
        <f t="shared" si="190"/>
        <v>1900</v>
      </c>
      <c r="F12170" s="547">
        <v>0</v>
      </c>
      <c r="G12170" s="548">
        <v>0</v>
      </c>
      <c r="H12170" s="547">
        <v>0</v>
      </c>
      <c r="I12170" s="545" t="s">
        <v>12686</v>
      </c>
      <c r="J12170" s="545"/>
      <c r="K12170" s="545" t="s">
        <v>20461</v>
      </c>
      <c r="L12170" s="545" t="s">
        <v>13413</v>
      </c>
      <c r="M12170" s="548" t="s">
        <v>13758</v>
      </c>
      <c r="N12170" s="545" t="s">
        <v>13413</v>
      </c>
      <c r="O12170" s="545" t="s">
        <v>13413</v>
      </c>
      <c r="P12170" s="549">
        <v>9876</v>
      </c>
      <c r="Q12170" s="549">
        <v>1</v>
      </c>
      <c r="R12170" s="549">
        <v>131</v>
      </c>
      <c r="S12170" s="548"/>
      <c r="T12170" s="548"/>
      <c r="U12170" s="99"/>
    </row>
    <row r="12171" spans="1:21" ht="19.5" customHeight="1">
      <c r="A12171" s="545">
        <v>107196</v>
      </c>
      <c r="B12171" s="545" t="s">
        <v>4741</v>
      </c>
      <c r="C12171" s="545" t="s">
        <v>216</v>
      </c>
      <c r="D12171" s="546"/>
      <c r="E12171" s="171" t="str">
        <f t="shared" si="190"/>
        <v>1900</v>
      </c>
      <c r="F12171" s="547">
        <v>0</v>
      </c>
      <c r="G12171" s="548">
        <v>0</v>
      </c>
      <c r="H12171" s="547">
        <v>0</v>
      </c>
      <c r="I12171" s="545" t="s">
        <v>12686</v>
      </c>
      <c r="J12171" s="545"/>
      <c r="K12171" s="545" t="s">
        <v>20462</v>
      </c>
      <c r="L12171" s="545" t="s">
        <v>13413</v>
      </c>
      <c r="M12171" s="548" t="s">
        <v>13758</v>
      </c>
      <c r="N12171" s="545" t="s">
        <v>13413</v>
      </c>
      <c r="O12171" s="545" t="s">
        <v>13413</v>
      </c>
      <c r="P12171" s="549">
        <v>9877</v>
      </c>
      <c r="Q12171" s="549">
        <v>1</v>
      </c>
      <c r="R12171" s="549">
        <v>131</v>
      </c>
      <c r="S12171" s="548"/>
      <c r="T12171" s="548"/>
      <c r="U12171" s="99"/>
    </row>
    <row r="12172" spans="1:21" ht="19.5" customHeight="1">
      <c r="A12172" s="545">
        <v>107197</v>
      </c>
      <c r="B12172" s="545" t="s">
        <v>4894</v>
      </c>
      <c r="C12172" s="545" t="s">
        <v>216</v>
      </c>
      <c r="D12172" s="546"/>
      <c r="E12172" s="171" t="str">
        <f t="shared" si="190"/>
        <v>1900</v>
      </c>
      <c r="F12172" s="547">
        <v>0</v>
      </c>
      <c r="G12172" s="548">
        <v>0</v>
      </c>
      <c r="H12172" s="547">
        <v>0</v>
      </c>
      <c r="I12172" s="545" t="s">
        <v>12686</v>
      </c>
      <c r="J12172" s="545"/>
      <c r="K12172" s="545" t="s">
        <v>13413</v>
      </c>
      <c r="L12172" s="545" t="s">
        <v>13413</v>
      </c>
      <c r="M12172" s="548" t="s">
        <v>13758</v>
      </c>
      <c r="N12172" s="545" t="s">
        <v>13413</v>
      </c>
      <c r="O12172" s="545" t="s">
        <v>13413</v>
      </c>
      <c r="P12172" s="549">
        <v>9878</v>
      </c>
      <c r="Q12172" s="549">
        <v>1</v>
      </c>
      <c r="R12172" s="549">
        <v>131</v>
      </c>
      <c r="S12172" s="548"/>
      <c r="T12172" s="548"/>
      <c r="U12172" s="99"/>
    </row>
    <row r="12173" spans="1:21" ht="19.5" customHeight="1">
      <c r="A12173" s="545">
        <v>107198</v>
      </c>
      <c r="B12173" s="545" t="s">
        <v>7464</v>
      </c>
      <c r="C12173" s="545" t="s">
        <v>216</v>
      </c>
      <c r="D12173" s="546">
        <v>43738</v>
      </c>
      <c r="E12173" s="171" t="str">
        <f t="shared" si="190"/>
        <v>2019</v>
      </c>
      <c r="F12173" s="547">
        <v>5632285.6799999997</v>
      </c>
      <c r="G12173" s="548">
        <v>0.19</v>
      </c>
      <c r="H12173" s="547">
        <v>4733013.18</v>
      </c>
      <c r="I12173" s="545" t="s">
        <v>12686</v>
      </c>
      <c r="J12173" s="545" t="s">
        <v>13402</v>
      </c>
      <c r="K12173" s="545" t="s">
        <v>20463</v>
      </c>
      <c r="L12173" s="545" t="s">
        <v>13413</v>
      </c>
      <c r="M12173" s="548" t="s">
        <v>13758</v>
      </c>
      <c r="N12173" s="545" t="s">
        <v>13413</v>
      </c>
      <c r="O12173" s="545" t="s">
        <v>13413</v>
      </c>
      <c r="P12173" s="549">
        <v>9879</v>
      </c>
      <c r="Q12173" s="549">
        <v>1</v>
      </c>
      <c r="R12173" s="549">
        <v>131</v>
      </c>
      <c r="S12173" s="548">
        <v>2231</v>
      </c>
      <c r="T12173" s="548"/>
      <c r="U12173" s="99"/>
    </row>
    <row r="12174" spans="1:21" ht="19.5" customHeight="1">
      <c r="A12174" s="545">
        <v>107199</v>
      </c>
      <c r="B12174" s="545" t="s">
        <v>5572</v>
      </c>
      <c r="C12174" s="545" t="s">
        <v>216</v>
      </c>
      <c r="D12174" s="546"/>
      <c r="E12174" s="171" t="str">
        <f t="shared" si="190"/>
        <v>1900</v>
      </c>
      <c r="F12174" s="547">
        <v>0</v>
      </c>
      <c r="G12174" s="548">
        <v>0</v>
      </c>
      <c r="H12174" s="547">
        <v>0</v>
      </c>
      <c r="I12174" s="545" t="s">
        <v>12980</v>
      </c>
      <c r="J12174" s="545"/>
      <c r="K12174" s="545" t="s">
        <v>13413</v>
      </c>
      <c r="L12174" s="545" t="s">
        <v>13413</v>
      </c>
      <c r="M12174" s="548" t="s">
        <v>13758</v>
      </c>
      <c r="N12174" s="545" t="s">
        <v>13413</v>
      </c>
      <c r="O12174" s="545" t="s">
        <v>13413</v>
      </c>
      <c r="P12174" s="549">
        <v>9880</v>
      </c>
      <c r="Q12174" s="549">
        <v>1</v>
      </c>
      <c r="R12174" s="549">
        <v>54</v>
      </c>
      <c r="S12174" s="548"/>
      <c r="T12174" s="548"/>
      <c r="U12174" s="99"/>
    </row>
    <row r="12175" spans="1:21" ht="19.5" customHeight="1">
      <c r="A12175" s="545">
        <v>107200</v>
      </c>
      <c r="B12175" s="545" t="s">
        <v>5694</v>
      </c>
      <c r="C12175" s="545" t="s">
        <v>221</v>
      </c>
      <c r="D12175" s="546">
        <v>43577</v>
      </c>
      <c r="E12175" s="171" t="str">
        <f t="shared" si="190"/>
        <v>2019</v>
      </c>
      <c r="F12175" s="547">
        <v>20828</v>
      </c>
      <c r="G12175" s="548">
        <v>0.19</v>
      </c>
      <c r="H12175" s="547">
        <v>17502.52</v>
      </c>
      <c r="I12175" s="545" t="s">
        <v>12736</v>
      </c>
      <c r="J12175" s="545" t="s">
        <v>13296</v>
      </c>
      <c r="K12175" s="545" t="s">
        <v>20428</v>
      </c>
      <c r="L12175" s="545" t="s">
        <v>13413</v>
      </c>
      <c r="M12175" s="548" t="s">
        <v>13758</v>
      </c>
      <c r="N12175" s="545" t="s">
        <v>13413</v>
      </c>
      <c r="O12175" s="545" t="s">
        <v>13413</v>
      </c>
      <c r="P12175" s="549">
        <v>9881</v>
      </c>
      <c r="Q12175" s="549">
        <v>1</v>
      </c>
      <c r="R12175" s="549">
        <v>56</v>
      </c>
      <c r="S12175" s="548">
        <v>2218</v>
      </c>
      <c r="T12175" s="548"/>
      <c r="U12175" s="99"/>
    </row>
    <row r="12176" spans="1:21" ht="19.5" customHeight="1">
      <c r="A12176" s="545">
        <v>107201</v>
      </c>
      <c r="B12176" s="545" t="s">
        <v>4931</v>
      </c>
      <c r="C12176" s="545" t="s">
        <v>216</v>
      </c>
      <c r="D12176" s="546"/>
      <c r="E12176" s="171" t="str">
        <f t="shared" si="190"/>
        <v>1900</v>
      </c>
      <c r="F12176" s="547">
        <v>0</v>
      </c>
      <c r="G12176" s="548">
        <v>0</v>
      </c>
      <c r="H12176" s="547">
        <v>0</v>
      </c>
      <c r="I12176" s="545" t="s">
        <v>12686</v>
      </c>
      <c r="J12176" s="545"/>
      <c r="K12176" s="545" t="s">
        <v>20464</v>
      </c>
      <c r="L12176" s="545" t="s">
        <v>13413</v>
      </c>
      <c r="M12176" s="548" t="s">
        <v>13758</v>
      </c>
      <c r="N12176" s="545" t="s">
        <v>13413</v>
      </c>
      <c r="O12176" s="545" t="s">
        <v>13413</v>
      </c>
      <c r="P12176" s="549">
        <v>9882</v>
      </c>
      <c r="Q12176" s="549">
        <v>1</v>
      </c>
      <c r="R12176" s="549">
        <v>131</v>
      </c>
      <c r="S12176" s="548"/>
      <c r="T12176" s="548"/>
      <c r="U12176" s="99"/>
    </row>
    <row r="12177" spans="1:21" ht="19.5" customHeight="1">
      <c r="A12177" s="545">
        <v>107202</v>
      </c>
      <c r="B12177" s="545" t="s">
        <v>5612</v>
      </c>
      <c r="C12177" s="545" t="s">
        <v>216</v>
      </c>
      <c r="D12177" s="546">
        <v>46052</v>
      </c>
      <c r="E12177" s="171" t="str">
        <f t="shared" si="190"/>
        <v>2026</v>
      </c>
      <c r="F12177" s="547">
        <v>580</v>
      </c>
      <c r="G12177" s="548">
        <v>0.19</v>
      </c>
      <c r="H12177" s="547">
        <v>487.39</v>
      </c>
      <c r="I12177" s="545" t="s">
        <v>12736</v>
      </c>
      <c r="J12177" s="545" t="s">
        <v>13307</v>
      </c>
      <c r="K12177" s="545" t="s">
        <v>20428</v>
      </c>
      <c r="L12177" s="545" t="s">
        <v>13413</v>
      </c>
      <c r="M12177" s="548" t="s">
        <v>13758</v>
      </c>
      <c r="N12177" s="545" t="s">
        <v>13413</v>
      </c>
      <c r="O12177" s="545" t="s">
        <v>13413</v>
      </c>
      <c r="P12177" s="549">
        <v>9883</v>
      </c>
      <c r="Q12177" s="549">
        <v>1</v>
      </c>
      <c r="R12177" s="549">
        <v>56</v>
      </c>
      <c r="S12177" s="548">
        <v>2228</v>
      </c>
      <c r="T12177" s="548"/>
      <c r="U12177" s="99"/>
    </row>
    <row r="12178" spans="1:21" ht="19.5" customHeight="1">
      <c r="A12178" s="545">
        <v>107203</v>
      </c>
      <c r="B12178" s="545" t="s">
        <v>4932</v>
      </c>
      <c r="C12178" s="545" t="s">
        <v>216</v>
      </c>
      <c r="D12178" s="546"/>
      <c r="E12178" s="171" t="str">
        <f t="shared" si="190"/>
        <v>1900</v>
      </c>
      <c r="F12178" s="547">
        <v>0</v>
      </c>
      <c r="G12178" s="548">
        <v>0</v>
      </c>
      <c r="H12178" s="547">
        <v>0</v>
      </c>
      <c r="I12178" s="545" t="s">
        <v>12686</v>
      </c>
      <c r="J12178" s="545"/>
      <c r="K12178" s="545" t="s">
        <v>20465</v>
      </c>
      <c r="L12178" s="545" t="s">
        <v>13413</v>
      </c>
      <c r="M12178" s="548" t="s">
        <v>13758</v>
      </c>
      <c r="N12178" s="545" t="s">
        <v>13413</v>
      </c>
      <c r="O12178" s="545" t="s">
        <v>13413</v>
      </c>
      <c r="P12178" s="549">
        <v>9884</v>
      </c>
      <c r="Q12178" s="549">
        <v>1</v>
      </c>
      <c r="R12178" s="549">
        <v>131</v>
      </c>
      <c r="S12178" s="548"/>
      <c r="T12178" s="548"/>
      <c r="U12178" s="99"/>
    </row>
    <row r="12179" spans="1:21" ht="19.5" customHeight="1">
      <c r="A12179" s="545">
        <v>107204</v>
      </c>
      <c r="B12179" s="545" t="s">
        <v>5717</v>
      </c>
      <c r="C12179" s="545" t="s">
        <v>209</v>
      </c>
      <c r="D12179" s="546">
        <v>43650</v>
      </c>
      <c r="E12179" s="171" t="str">
        <f t="shared" si="190"/>
        <v>2019</v>
      </c>
      <c r="F12179" s="547">
        <v>5718</v>
      </c>
      <c r="G12179" s="548">
        <v>0.19</v>
      </c>
      <c r="H12179" s="547">
        <v>4805.04</v>
      </c>
      <c r="I12179" s="545" t="s">
        <v>12736</v>
      </c>
      <c r="J12179" s="545" t="s">
        <v>13402</v>
      </c>
      <c r="K12179" s="545" t="s">
        <v>20428</v>
      </c>
      <c r="L12179" s="545" t="s">
        <v>13413</v>
      </c>
      <c r="M12179" s="548" t="s">
        <v>13758</v>
      </c>
      <c r="N12179" s="545" t="s">
        <v>13413</v>
      </c>
      <c r="O12179" s="545" t="s">
        <v>13413</v>
      </c>
      <c r="P12179" s="549">
        <v>9885</v>
      </c>
      <c r="Q12179" s="549">
        <v>1</v>
      </c>
      <c r="R12179" s="549">
        <v>56</v>
      </c>
      <c r="S12179" s="548">
        <v>2231</v>
      </c>
      <c r="T12179" s="548"/>
      <c r="U12179" s="99"/>
    </row>
    <row r="12180" spans="1:21" ht="19.5" customHeight="1">
      <c r="A12180" s="545">
        <v>107205</v>
      </c>
      <c r="B12180" s="545" t="s">
        <v>9173</v>
      </c>
      <c r="C12180" s="545" t="s">
        <v>216</v>
      </c>
      <c r="D12180" s="546"/>
      <c r="E12180" s="171" t="str">
        <f t="shared" si="190"/>
        <v>1900</v>
      </c>
      <c r="F12180" s="547">
        <v>0</v>
      </c>
      <c r="G12180" s="548">
        <v>0</v>
      </c>
      <c r="H12180" s="547">
        <v>0</v>
      </c>
      <c r="I12180" s="545" t="s">
        <v>12686</v>
      </c>
      <c r="J12180" s="545"/>
      <c r="K12180" s="545" t="s">
        <v>20466</v>
      </c>
      <c r="L12180" s="545" t="s">
        <v>13413</v>
      </c>
      <c r="M12180" s="548" t="s">
        <v>13758</v>
      </c>
      <c r="N12180" s="545" t="s">
        <v>13413</v>
      </c>
      <c r="O12180" s="545" t="s">
        <v>13413</v>
      </c>
      <c r="P12180" s="549">
        <v>9886</v>
      </c>
      <c r="Q12180" s="549">
        <v>1</v>
      </c>
      <c r="R12180" s="549">
        <v>131</v>
      </c>
      <c r="S12180" s="548"/>
      <c r="T12180" s="548"/>
      <c r="U12180" s="99"/>
    </row>
    <row r="12181" spans="1:21" ht="19.5" customHeight="1">
      <c r="A12181" s="545">
        <v>107206</v>
      </c>
      <c r="B12181" s="545" t="s">
        <v>5571</v>
      </c>
      <c r="C12181" s="545" t="s">
        <v>216</v>
      </c>
      <c r="D12181" s="546"/>
      <c r="E12181" s="171" t="str">
        <f t="shared" si="190"/>
        <v>1900</v>
      </c>
      <c r="F12181" s="547">
        <v>0</v>
      </c>
      <c r="G12181" s="548">
        <v>0</v>
      </c>
      <c r="H12181" s="547">
        <v>0</v>
      </c>
      <c r="I12181" s="545" t="s">
        <v>12980</v>
      </c>
      <c r="J12181" s="545"/>
      <c r="K12181" s="545" t="s">
        <v>20467</v>
      </c>
      <c r="L12181" s="545" t="s">
        <v>13413</v>
      </c>
      <c r="M12181" s="548" t="s">
        <v>13758</v>
      </c>
      <c r="N12181" s="545" t="s">
        <v>13413</v>
      </c>
      <c r="O12181" s="545" t="s">
        <v>13413</v>
      </c>
      <c r="P12181" s="549">
        <v>9887</v>
      </c>
      <c r="Q12181" s="549">
        <v>1</v>
      </c>
      <c r="R12181" s="549">
        <v>54</v>
      </c>
      <c r="S12181" s="548"/>
      <c r="T12181" s="548"/>
      <c r="U12181" s="99"/>
    </row>
    <row r="12182" spans="1:21" ht="19.5" customHeight="1">
      <c r="A12182" s="545">
        <v>107207</v>
      </c>
      <c r="B12182" s="545" t="s">
        <v>5772</v>
      </c>
      <c r="C12182" s="545" t="s">
        <v>216</v>
      </c>
      <c r="D12182" s="546">
        <v>43650</v>
      </c>
      <c r="E12182" s="171" t="str">
        <f t="shared" si="190"/>
        <v>2019</v>
      </c>
      <c r="F12182" s="547">
        <v>200</v>
      </c>
      <c r="G12182" s="548">
        <v>0.19</v>
      </c>
      <c r="H12182" s="547">
        <v>168.07</v>
      </c>
      <c r="I12182" s="545" t="s">
        <v>12736</v>
      </c>
      <c r="J12182" s="545" t="s">
        <v>13402</v>
      </c>
      <c r="K12182" s="545" t="s">
        <v>20428</v>
      </c>
      <c r="L12182" s="545" t="s">
        <v>13413</v>
      </c>
      <c r="M12182" s="548" t="s">
        <v>13758</v>
      </c>
      <c r="N12182" s="545" t="s">
        <v>13413</v>
      </c>
      <c r="O12182" s="545" t="s">
        <v>13413</v>
      </c>
      <c r="P12182" s="549">
        <v>9888</v>
      </c>
      <c r="Q12182" s="549">
        <v>1</v>
      </c>
      <c r="R12182" s="549">
        <v>56</v>
      </c>
      <c r="S12182" s="548">
        <v>2231</v>
      </c>
      <c r="T12182" s="548"/>
      <c r="U12182" s="99"/>
    </row>
    <row r="12183" spans="1:21" ht="19.5" customHeight="1">
      <c r="A12183" s="545">
        <v>107208</v>
      </c>
      <c r="B12183" s="545" t="s">
        <v>9172</v>
      </c>
      <c r="C12183" s="545" t="s">
        <v>216</v>
      </c>
      <c r="D12183" s="546"/>
      <c r="E12183" s="171" t="str">
        <f t="shared" si="190"/>
        <v>1900</v>
      </c>
      <c r="F12183" s="547">
        <v>0</v>
      </c>
      <c r="G12183" s="548">
        <v>0</v>
      </c>
      <c r="H12183" s="547">
        <v>0</v>
      </c>
      <c r="I12183" s="545" t="s">
        <v>12686</v>
      </c>
      <c r="J12183" s="545"/>
      <c r="K12183" s="545" t="s">
        <v>20468</v>
      </c>
      <c r="L12183" s="545" t="s">
        <v>13413</v>
      </c>
      <c r="M12183" s="548" t="s">
        <v>13758</v>
      </c>
      <c r="N12183" s="545" t="s">
        <v>13413</v>
      </c>
      <c r="O12183" s="545" t="s">
        <v>13413</v>
      </c>
      <c r="P12183" s="549">
        <v>9889</v>
      </c>
      <c r="Q12183" s="549">
        <v>1</v>
      </c>
      <c r="R12183" s="549">
        <v>131</v>
      </c>
      <c r="S12183" s="548"/>
      <c r="T12183" s="548"/>
      <c r="U12183" s="99"/>
    </row>
    <row r="12184" spans="1:21" ht="19.5" customHeight="1">
      <c r="A12184" s="545">
        <v>107209</v>
      </c>
      <c r="B12184" s="545" t="s">
        <v>5804</v>
      </c>
      <c r="C12184" s="545" t="s">
        <v>209</v>
      </c>
      <c r="D12184" s="546">
        <v>43650</v>
      </c>
      <c r="E12184" s="171" t="str">
        <f t="shared" si="190"/>
        <v>2019</v>
      </c>
      <c r="F12184" s="547">
        <v>3050.01</v>
      </c>
      <c r="G12184" s="548">
        <v>0.19</v>
      </c>
      <c r="H12184" s="547">
        <v>2563.0300000000002</v>
      </c>
      <c r="I12184" s="545" t="s">
        <v>12736</v>
      </c>
      <c r="J12184" s="545" t="s">
        <v>13402</v>
      </c>
      <c r="K12184" s="545" t="s">
        <v>20428</v>
      </c>
      <c r="L12184" s="545" t="s">
        <v>13413</v>
      </c>
      <c r="M12184" s="548" t="s">
        <v>13758</v>
      </c>
      <c r="N12184" s="545" t="s">
        <v>13413</v>
      </c>
      <c r="O12184" s="545" t="s">
        <v>13413</v>
      </c>
      <c r="P12184" s="549">
        <v>9890</v>
      </c>
      <c r="Q12184" s="549">
        <v>1</v>
      </c>
      <c r="R12184" s="549">
        <v>56</v>
      </c>
      <c r="S12184" s="548">
        <v>2231</v>
      </c>
      <c r="T12184" s="548"/>
      <c r="U12184" s="99"/>
    </row>
    <row r="12185" spans="1:21" ht="19.5" customHeight="1">
      <c r="A12185" s="545">
        <v>107210</v>
      </c>
      <c r="B12185" s="545" t="s">
        <v>9171</v>
      </c>
      <c r="C12185" s="545" t="s">
        <v>216</v>
      </c>
      <c r="D12185" s="546"/>
      <c r="E12185" s="171" t="str">
        <f t="shared" si="190"/>
        <v>1900</v>
      </c>
      <c r="F12185" s="547">
        <v>0</v>
      </c>
      <c r="G12185" s="548">
        <v>0</v>
      </c>
      <c r="H12185" s="547">
        <v>0</v>
      </c>
      <c r="I12185" s="545" t="s">
        <v>12686</v>
      </c>
      <c r="J12185" s="545"/>
      <c r="K12185" s="545" t="s">
        <v>20469</v>
      </c>
      <c r="L12185" s="545" t="s">
        <v>13413</v>
      </c>
      <c r="M12185" s="548" t="s">
        <v>13758</v>
      </c>
      <c r="N12185" s="545" t="s">
        <v>13413</v>
      </c>
      <c r="O12185" s="545" t="s">
        <v>13413</v>
      </c>
      <c r="P12185" s="549">
        <v>9891</v>
      </c>
      <c r="Q12185" s="549">
        <v>1</v>
      </c>
      <c r="R12185" s="549">
        <v>131</v>
      </c>
      <c r="S12185" s="548"/>
      <c r="T12185" s="548"/>
      <c r="U12185" s="99"/>
    </row>
    <row r="12186" spans="1:21" ht="19.5" customHeight="1">
      <c r="A12186" s="545">
        <v>107211</v>
      </c>
      <c r="B12186" s="545" t="s">
        <v>5673</v>
      </c>
      <c r="C12186" s="545" t="s">
        <v>209</v>
      </c>
      <c r="D12186" s="546">
        <v>43650</v>
      </c>
      <c r="E12186" s="171" t="str">
        <f t="shared" si="190"/>
        <v>2019</v>
      </c>
      <c r="F12186" s="547">
        <v>3500</v>
      </c>
      <c r="G12186" s="548">
        <v>0.19</v>
      </c>
      <c r="H12186" s="547">
        <v>2941.18</v>
      </c>
      <c r="I12186" s="545" t="s">
        <v>12736</v>
      </c>
      <c r="J12186" s="545" t="s">
        <v>13402</v>
      </c>
      <c r="K12186" s="545" t="s">
        <v>20428</v>
      </c>
      <c r="L12186" s="545" t="s">
        <v>13413</v>
      </c>
      <c r="M12186" s="548" t="s">
        <v>13758</v>
      </c>
      <c r="N12186" s="545" t="s">
        <v>13413</v>
      </c>
      <c r="O12186" s="545" t="s">
        <v>13413</v>
      </c>
      <c r="P12186" s="549">
        <v>9892</v>
      </c>
      <c r="Q12186" s="549">
        <v>1</v>
      </c>
      <c r="R12186" s="549">
        <v>56</v>
      </c>
      <c r="S12186" s="548">
        <v>2231</v>
      </c>
      <c r="T12186" s="548"/>
      <c r="U12186" s="99"/>
    </row>
    <row r="12187" spans="1:21" ht="19.5" customHeight="1">
      <c r="A12187" s="545">
        <v>107212</v>
      </c>
      <c r="B12187" s="545" t="s">
        <v>5679</v>
      </c>
      <c r="C12187" s="545" t="s">
        <v>216</v>
      </c>
      <c r="D12187" s="546">
        <v>43650</v>
      </c>
      <c r="E12187" s="171" t="str">
        <f t="shared" si="190"/>
        <v>2019</v>
      </c>
      <c r="F12187" s="547">
        <v>750</v>
      </c>
      <c r="G12187" s="548">
        <v>0.19</v>
      </c>
      <c r="H12187" s="547">
        <v>630.25</v>
      </c>
      <c r="I12187" s="545" t="s">
        <v>12736</v>
      </c>
      <c r="J12187" s="545" t="s">
        <v>13402</v>
      </c>
      <c r="K12187" s="545" t="s">
        <v>20428</v>
      </c>
      <c r="L12187" s="545" t="s">
        <v>13413</v>
      </c>
      <c r="M12187" s="548" t="s">
        <v>13758</v>
      </c>
      <c r="N12187" s="545" t="s">
        <v>13413</v>
      </c>
      <c r="O12187" s="545" t="s">
        <v>13413</v>
      </c>
      <c r="P12187" s="549">
        <v>9893</v>
      </c>
      <c r="Q12187" s="549">
        <v>1</v>
      </c>
      <c r="R12187" s="549">
        <v>56</v>
      </c>
      <c r="S12187" s="548">
        <v>2231</v>
      </c>
      <c r="T12187" s="548"/>
      <c r="U12187" s="99"/>
    </row>
    <row r="12188" spans="1:21" ht="19.5" customHeight="1">
      <c r="A12188" s="545">
        <v>107213</v>
      </c>
      <c r="B12188" s="545" t="s">
        <v>5617</v>
      </c>
      <c r="C12188" s="545" t="s">
        <v>216</v>
      </c>
      <c r="D12188" s="546">
        <v>43650</v>
      </c>
      <c r="E12188" s="171" t="str">
        <f t="shared" si="190"/>
        <v>2019</v>
      </c>
      <c r="F12188" s="547">
        <v>750</v>
      </c>
      <c r="G12188" s="548">
        <v>0.19</v>
      </c>
      <c r="H12188" s="547">
        <v>630.25</v>
      </c>
      <c r="I12188" s="545" t="s">
        <v>12736</v>
      </c>
      <c r="J12188" s="545" t="s">
        <v>13402</v>
      </c>
      <c r="K12188" s="545" t="s">
        <v>20428</v>
      </c>
      <c r="L12188" s="545" t="s">
        <v>13413</v>
      </c>
      <c r="M12188" s="548" t="s">
        <v>13758</v>
      </c>
      <c r="N12188" s="545" t="s">
        <v>13413</v>
      </c>
      <c r="O12188" s="545" t="s">
        <v>13413</v>
      </c>
      <c r="P12188" s="549">
        <v>9894</v>
      </c>
      <c r="Q12188" s="549">
        <v>1</v>
      </c>
      <c r="R12188" s="549">
        <v>56</v>
      </c>
      <c r="S12188" s="548">
        <v>2231</v>
      </c>
      <c r="T12188" s="548"/>
      <c r="U12188" s="99"/>
    </row>
    <row r="12189" spans="1:21" ht="19.5" customHeight="1">
      <c r="A12189" s="545">
        <v>107214</v>
      </c>
      <c r="B12189" s="545" t="s">
        <v>5761</v>
      </c>
      <c r="C12189" s="545" t="s">
        <v>216</v>
      </c>
      <c r="D12189" s="546">
        <v>43650</v>
      </c>
      <c r="E12189" s="171" t="str">
        <f t="shared" si="190"/>
        <v>2019</v>
      </c>
      <c r="F12189" s="547">
        <v>2300</v>
      </c>
      <c r="G12189" s="548">
        <v>0.19</v>
      </c>
      <c r="H12189" s="547">
        <v>1932.77</v>
      </c>
      <c r="I12189" s="545" t="s">
        <v>12736</v>
      </c>
      <c r="J12189" s="545" t="s">
        <v>13402</v>
      </c>
      <c r="K12189" s="545" t="s">
        <v>20428</v>
      </c>
      <c r="L12189" s="545" t="s">
        <v>13413</v>
      </c>
      <c r="M12189" s="548" t="s">
        <v>13868</v>
      </c>
      <c r="N12189" s="545" t="s">
        <v>13413</v>
      </c>
      <c r="O12189" s="545" t="s">
        <v>13413</v>
      </c>
      <c r="P12189" s="549">
        <v>9895</v>
      </c>
      <c r="Q12189" s="549">
        <v>2</v>
      </c>
      <c r="R12189" s="549">
        <v>56</v>
      </c>
      <c r="S12189" s="548">
        <v>2231</v>
      </c>
      <c r="T12189" s="548"/>
      <c r="U12189" s="99"/>
    </row>
    <row r="12190" spans="1:21" ht="19.5" customHeight="1">
      <c r="A12190" s="545">
        <v>107215</v>
      </c>
      <c r="B12190" s="545" t="s">
        <v>4930</v>
      </c>
      <c r="C12190" s="545" t="s">
        <v>216</v>
      </c>
      <c r="D12190" s="546"/>
      <c r="E12190" s="171" t="str">
        <f t="shared" si="190"/>
        <v>1900</v>
      </c>
      <c r="F12190" s="547">
        <v>0</v>
      </c>
      <c r="G12190" s="548">
        <v>0</v>
      </c>
      <c r="H12190" s="547">
        <v>0</v>
      </c>
      <c r="I12190" s="545" t="s">
        <v>12686</v>
      </c>
      <c r="J12190" s="545"/>
      <c r="K12190" s="545" t="s">
        <v>20470</v>
      </c>
      <c r="L12190" s="545" t="s">
        <v>13413</v>
      </c>
      <c r="M12190" s="548" t="s">
        <v>13758</v>
      </c>
      <c r="N12190" s="545" t="s">
        <v>13413</v>
      </c>
      <c r="O12190" s="545" t="s">
        <v>13413</v>
      </c>
      <c r="P12190" s="549">
        <v>9896</v>
      </c>
      <c r="Q12190" s="549">
        <v>1</v>
      </c>
      <c r="R12190" s="549">
        <v>131</v>
      </c>
      <c r="S12190" s="548"/>
      <c r="T12190" s="548"/>
      <c r="U12190" s="99"/>
    </row>
    <row r="12191" spans="1:21" ht="19.5" customHeight="1">
      <c r="A12191" s="545">
        <v>107216</v>
      </c>
      <c r="B12191" s="545" t="s">
        <v>5760</v>
      </c>
      <c r="C12191" s="545" t="s">
        <v>216</v>
      </c>
      <c r="D12191" s="546">
        <v>43650</v>
      </c>
      <c r="E12191" s="171" t="str">
        <f t="shared" si="190"/>
        <v>2019</v>
      </c>
      <c r="F12191" s="547">
        <v>2700</v>
      </c>
      <c r="G12191" s="548">
        <v>0.19</v>
      </c>
      <c r="H12191" s="547">
        <v>2268.91</v>
      </c>
      <c r="I12191" s="545" t="s">
        <v>12736</v>
      </c>
      <c r="J12191" s="545" t="s">
        <v>13402</v>
      </c>
      <c r="K12191" s="545" t="s">
        <v>20428</v>
      </c>
      <c r="L12191" s="545" t="s">
        <v>13413</v>
      </c>
      <c r="M12191" s="548" t="s">
        <v>13868</v>
      </c>
      <c r="N12191" s="545" t="s">
        <v>13413</v>
      </c>
      <c r="O12191" s="545" t="s">
        <v>13413</v>
      </c>
      <c r="P12191" s="549">
        <v>9897</v>
      </c>
      <c r="Q12191" s="549">
        <v>2</v>
      </c>
      <c r="R12191" s="549">
        <v>56</v>
      </c>
      <c r="S12191" s="548">
        <v>2231</v>
      </c>
      <c r="T12191" s="548"/>
      <c r="U12191" s="99"/>
    </row>
    <row r="12192" spans="1:21" ht="19.5" customHeight="1">
      <c r="A12192" s="545">
        <v>107217</v>
      </c>
      <c r="B12192" s="545" t="s">
        <v>4933</v>
      </c>
      <c r="C12192" s="545" t="s">
        <v>216</v>
      </c>
      <c r="D12192" s="546"/>
      <c r="E12192" s="171" t="str">
        <f t="shared" si="190"/>
        <v>1900</v>
      </c>
      <c r="F12192" s="547">
        <v>0</v>
      </c>
      <c r="G12192" s="548">
        <v>0</v>
      </c>
      <c r="H12192" s="547">
        <v>0</v>
      </c>
      <c r="I12192" s="545" t="s">
        <v>12686</v>
      </c>
      <c r="J12192" s="545"/>
      <c r="K12192" s="545" t="s">
        <v>20471</v>
      </c>
      <c r="L12192" s="545" t="s">
        <v>13413</v>
      </c>
      <c r="M12192" s="548" t="s">
        <v>13758</v>
      </c>
      <c r="N12192" s="545" t="s">
        <v>13413</v>
      </c>
      <c r="O12192" s="545" t="s">
        <v>13413</v>
      </c>
      <c r="P12192" s="549">
        <v>9898</v>
      </c>
      <c r="Q12192" s="549">
        <v>1</v>
      </c>
      <c r="R12192" s="549">
        <v>131</v>
      </c>
      <c r="S12192" s="548"/>
      <c r="T12192" s="548"/>
      <c r="U12192" s="99"/>
    </row>
    <row r="12193" spans="1:21" ht="19.5" customHeight="1">
      <c r="A12193" s="545">
        <v>107218</v>
      </c>
      <c r="B12193" s="545" t="s">
        <v>9170</v>
      </c>
      <c r="C12193" s="545" t="s">
        <v>216</v>
      </c>
      <c r="D12193" s="546"/>
      <c r="E12193" s="171" t="str">
        <f t="shared" si="190"/>
        <v>1900</v>
      </c>
      <c r="F12193" s="547">
        <v>0</v>
      </c>
      <c r="G12193" s="548">
        <v>0</v>
      </c>
      <c r="H12193" s="547">
        <v>0</v>
      </c>
      <c r="I12193" s="545" t="s">
        <v>12686</v>
      </c>
      <c r="J12193" s="545"/>
      <c r="K12193" s="545" t="s">
        <v>20472</v>
      </c>
      <c r="L12193" s="545" t="s">
        <v>13413</v>
      </c>
      <c r="M12193" s="548" t="s">
        <v>13758</v>
      </c>
      <c r="N12193" s="545" t="s">
        <v>13413</v>
      </c>
      <c r="O12193" s="545" t="s">
        <v>13413</v>
      </c>
      <c r="P12193" s="549">
        <v>9899</v>
      </c>
      <c r="Q12193" s="549">
        <v>1</v>
      </c>
      <c r="R12193" s="549">
        <v>131</v>
      </c>
      <c r="S12193" s="548"/>
      <c r="T12193" s="548"/>
      <c r="U12193" s="99"/>
    </row>
    <row r="12194" spans="1:21" ht="19.5" customHeight="1">
      <c r="A12194" s="545">
        <v>107219</v>
      </c>
      <c r="B12194" s="545" t="s">
        <v>4928</v>
      </c>
      <c r="C12194" s="545" t="s">
        <v>216</v>
      </c>
      <c r="D12194" s="546"/>
      <c r="E12194" s="171" t="str">
        <f t="shared" si="190"/>
        <v>1900</v>
      </c>
      <c r="F12194" s="547">
        <v>0</v>
      </c>
      <c r="G12194" s="548">
        <v>0</v>
      </c>
      <c r="H12194" s="547">
        <v>0</v>
      </c>
      <c r="I12194" s="545" t="s">
        <v>12686</v>
      </c>
      <c r="J12194" s="545"/>
      <c r="K12194" s="545" t="s">
        <v>20473</v>
      </c>
      <c r="L12194" s="545" t="s">
        <v>13413</v>
      </c>
      <c r="M12194" s="548" t="s">
        <v>13758</v>
      </c>
      <c r="N12194" s="545" t="s">
        <v>13413</v>
      </c>
      <c r="O12194" s="545" t="s">
        <v>13413</v>
      </c>
      <c r="P12194" s="549">
        <v>9900</v>
      </c>
      <c r="Q12194" s="549">
        <v>1</v>
      </c>
      <c r="R12194" s="549">
        <v>131</v>
      </c>
      <c r="S12194" s="548"/>
      <c r="T12194" s="548"/>
      <c r="U12194" s="99"/>
    </row>
    <row r="12195" spans="1:21" ht="19.5" customHeight="1">
      <c r="A12195" s="545">
        <v>107220</v>
      </c>
      <c r="B12195" s="545" t="s">
        <v>4929</v>
      </c>
      <c r="C12195" s="545" t="s">
        <v>216</v>
      </c>
      <c r="D12195" s="546"/>
      <c r="E12195" s="171" t="str">
        <f t="shared" si="190"/>
        <v>1900</v>
      </c>
      <c r="F12195" s="547">
        <v>0</v>
      </c>
      <c r="G12195" s="548">
        <v>0</v>
      </c>
      <c r="H12195" s="547">
        <v>0</v>
      </c>
      <c r="I12195" s="545" t="s">
        <v>12686</v>
      </c>
      <c r="J12195" s="545"/>
      <c r="K12195" s="545" t="s">
        <v>20474</v>
      </c>
      <c r="L12195" s="545" t="s">
        <v>13413</v>
      </c>
      <c r="M12195" s="548" t="s">
        <v>13758</v>
      </c>
      <c r="N12195" s="545" t="s">
        <v>13413</v>
      </c>
      <c r="O12195" s="545" t="s">
        <v>13413</v>
      </c>
      <c r="P12195" s="549">
        <v>9901</v>
      </c>
      <c r="Q12195" s="549">
        <v>1</v>
      </c>
      <c r="R12195" s="549">
        <v>131</v>
      </c>
      <c r="S12195" s="548"/>
      <c r="T12195" s="548"/>
      <c r="U12195" s="99"/>
    </row>
    <row r="12196" spans="1:21" ht="19.5" customHeight="1">
      <c r="A12196" s="545">
        <v>107221</v>
      </c>
      <c r="B12196" s="545" t="s">
        <v>4927</v>
      </c>
      <c r="C12196" s="545" t="s">
        <v>216</v>
      </c>
      <c r="D12196" s="546"/>
      <c r="E12196" s="171" t="str">
        <f t="shared" si="190"/>
        <v>1900</v>
      </c>
      <c r="F12196" s="547">
        <v>0</v>
      </c>
      <c r="G12196" s="548">
        <v>0</v>
      </c>
      <c r="H12196" s="547">
        <v>0</v>
      </c>
      <c r="I12196" s="545" t="s">
        <v>12686</v>
      </c>
      <c r="J12196" s="545"/>
      <c r="K12196" s="545" t="s">
        <v>20475</v>
      </c>
      <c r="L12196" s="545" t="s">
        <v>13413</v>
      </c>
      <c r="M12196" s="548" t="s">
        <v>13758</v>
      </c>
      <c r="N12196" s="545" t="s">
        <v>13413</v>
      </c>
      <c r="O12196" s="545" t="s">
        <v>13413</v>
      </c>
      <c r="P12196" s="549">
        <v>9902</v>
      </c>
      <c r="Q12196" s="549">
        <v>1</v>
      </c>
      <c r="R12196" s="549">
        <v>131</v>
      </c>
      <c r="S12196" s="548"/>
      <c r="T12196" s="548"/>
      <c r="U12196" s="99"/>
    </row>
    <row r="12197" spans="1:21" ht="19.5" customHeight="1">
      <c r="A12197" s="545">
        <v>107222</v>
      </c>
      <c r="B12197" s="545" t="s">
        <v>5541</v>
      </c>
      <c r="C12197" s="545" t="s">
        <v>216</v>
      </c>
      <c r="D12197" s="546">
        <v>43838</v>
      </c>
      <c r="E12197" s="171" t="str">
        <f t="shared" si="190"/>
        <v>2020</v>
      </c>
      <c r="F12197" s="547">
        <v>2796.5</v>
      </c>
      <c r="G12197" s="548">
        <v>0.19</v>
      </c>
      <c r="H12197" s="547">
        <v>2350</v>
      </c>
      <c r="I12197" s="545" t="s">
        <v>12980</v>
      </c>
      <c r="J12197" s="545" t="s">
        <v>13402</v>
      </c>
      <c r="K12197" s="545" t="s">
        <v>13413</v>
      </c>
      <c r="L12197" s="545" t="s">
        <v>13413</v>
      </c>
      <c r="M12197" s="548" t="s">
        <v>13758</v>
      </c>
      <c r="N12197" s="545" t="s">
        <v>13413</v>
      </c>
      <c r="O12197" s="545" t="s">
        <v>13413</v>
      </c>
      <c r="P12197" s="549">
        <v>9903</v>
      </c>
      <c r="Q12197" s="549">
        <v>1</v>
      </c>
      <c r="R12197" s="549">
        <v>54</v>
      </c>
      <c r="S12197" s="548">
        <v>2231</v>
      </c>
      <c r="T12197" s="548"/>
      <c r="U12197" s="99"/>
    </row>
    <row r="12198" spans="1:21" ht="19.5" customHeight="1">
      <c r="A12198" s="545">
        <v>107223</v>
      </c>
      <c r="B12198" s="545" t="s">
        <v>9169</v>
      </c>
      <c r="C12198" s="545" t="s">
        <v>216</v>
      </c>
      <c r="D12198" s="546"/>
      <c r="E12198" s="171" t="str">
        <f t="shared" si="190"/>
        <v>1900</v>
      </c>
      <c r="F12198" s="547">
        <v>0</v>
      </c>
      <c r="G12198" s="548">
        <v>0</v>
      </c>
      <c r="H12198" s="547">
        <v>0</v>
      </c>
      <c r="I12198" s="545" t="s">
        <v>12980</v>
      </c>
      <c r="J12198" s="545"/>
      <c r="K12198" s="545" t="s">
        <v>13413</v>
      </c>
      <c r="L12198" s="545" t="s">
        <v>13413</v>
      </c>
      <c r="M12198" s="548" t="s">
        <v>13758</v>
      </c>
      <c r="N12198" s="545" t="s">
        <v>13413</v>
      </c>
      <c r="O12198" s="545" t="s">
        <v>13413</v>
      </c>
      <c r="P12198" s="549">
        <v>9904</v>
      </c>
      <c r="Q12198" s="549">
        <v>1</v>
      </c>
      <c r="R12198" s="549">
        <v>54</v>
      </c>
      <c r="S12198" s="548"/>
      <c r="T12198" s="548"/>
      <c r="U12198" s="99"/>
    </row>
    <row r="12199" spans="1:21" ht="19.5" customHeight="1">
      <c r="A12199" s="545">
        <v>107224</v>
      </c>
      <c r="B12199" s="545" t="s">
        <v>5558</v>
      </c>
      <c r="C12199" s="545" t="s">
        <v>216</v>
      </c>
      <c r="D12199" s="546"/>
      <c r="E12199" s="171" t="str">
        <f t="shared" si="190"/>
        <v>1900</v>
      </c>
      <c r="F12199" s="547">
        <v>0</v>
      </c>
      <c r="G12199" s="548">
        <v>0</v>
      </c>
      <c r="H12199" s="547">
        <v>0</v>
      </c>
      <c r="I12199" s="545" t="s">
        <v>12980</v>
      </c>
      <c r="J12199" s="545"/>
      <c r="K12199" s="545" t="s">
        <v>13413</v>
      </c>
      <c r="L12199" s="545" t="s">
        <v>13413</v>
      </c>
      <c r="M12199" s="548" t="s">
        <v>13758</v>
      </c>
      <c r="N12199" s="545" t="s">
        <v>13413</v>
      </c>
      <c r="O12199" s="545" t="s">
        <v>13413</v>
      </c>
      <c r="P12199" s="549">
        <v>9905</v>
      </c>
      <c r="Q12199" s="549">
        <v>1</v>
      </c>
      <c r="R12199" s="549">
        <v>54</v>
      </c>
      <c r="S12199" s="548"/>
      <c r="T12199" s="548"/>
      <c r="U12199" s="99"/>
    </row>
    <row r="12200" spans="1:21" ht="19.5" customHeight="1">
      <c r="A12200" s="545">
        <v>107225</v>
      </c>
      <c r="B12200" s="545" t="s">
        <v>9168</v>
      </c>
      <c r="C12200" s="545" t="s">
        <v>216</v>
      </c>
      <c r="D12200" s="546"/>
      <c r="E12200" s="171" t="str">
        <f t="shared" si="190"/>
        <v>1900</v>
      </c>
      <c r="F12200" s="547">
        <v>0</v>
      </c>
      <c r="G12200" s="548">
        <v>0</v>
      </c>
      <c r="H12200" s="547">
        <v>0</v>
      </c>
      <c r="I12200" s="545" t="s">
        <v>12726</v>
      </c>
      <c r="J12200" s="545"/>
      <c r="K12200" s="545" t="s">
        <v>20476</v>
      </c>
      <c r="L12200" s="545" t="s">
        <v>13413</v>
      </c>
      <c r="M12200" s="548" t="s">
        <v>13758</v>
      </c>
      <c r="N12200" s="545" t="s">
        <v>13413</v>
      </c>
      <c r="O12200" s="545" t="s">
        <v>13413</v>
      </c>
      <c r="P12200" s="549">
        <v>9906</v>
      </c>
      <c r="Q12200" s="549">
        <v>1</v>
      </c>
      <c r="R12200" s="549">
        <v>49</v>
      </c>
      <c r="S12200" s="548"/>
      <c r="T12200" s="548"/>
      <c r="U12200" s="99"/>
    </row>
    <row r="12201" spans="1:21" ht="19.5" customHeight="1">
      <c r="A12201" s="545">
        <v>107226</v>
      </c>
      <c r="B12201" s="545" t="s">
        <v>9167</v>
      </c>
      <c r="C12201" s="545" t="s">
        <v>216</v>
      </c>
      <c r="D12201" s="546"/>
      <c r="E12201" s="171" t="str">
        <f t="shared" si="190"/>
        <v>1900</v>
      </c>
      <c r="F12201" s="547">
        <v>0</v>
      </c>
      <c r="G12201" s="548">
        <v>0</v>
      </c>
      <c r="H12201" s="547">
        <v>0</v>
      </c>
      <c r="I12201" s="545" t="s">
        <v>12726</v>
      </c>
      <c r="J12201" s="545"/>
      <c r="K12201" s="545" t="s">
        <v>20477</v>
      </c>
      <c r="L12201" s="545" t="s">
        <v>13413</v>
      </c>
      <c r="M12201" s="548" t="s">
        <v>13758</v>
      </c>
      <c r="N12201" s="545" t="s">
        <v>13413</v>
      </c>
      <c r="O12201" s="545" t="s">
        <v>13413</v>
      </c>
      <c r="P12201" s="549">
        <v>9907</v>
      </c>
      <c r="Q12201" s="549">
        <v>1</v>
      </c>
      <c r="R12201" s="549">
        <v>49</v>
      </c>
      <c r="S12201" s="548"/>
      <c r="T12201" s="548"/>
      <c r="U12201" s="99"/>
    </row>
    <row r="12202" spans="1:21" ht="19.5" customHeight="1">
      <c r="A12202" s="545">
        <v>107227</v>
      </c>
      <c r="B12202" s="545" t="s">
        <v>9166</v>
      </c>
      <c r="C12202" s="545" t="s">
        <v>216</v>
      </c>
      <c r="D12202" s="546"/>
      <c r="E12202" s="171" t="str">
        <f t="shared" si="190"/>
        <v>1900</v>
      </c>
      <c r="F12202" s="547">
        <v>0</v>
      </c>
      <c r="G12202" s="548">
        <v>0</v>
      </c>
      <c r="H12202" s="547">
        <v>0</v>
      </c>
      <c r="I12202" s="545" t="s">
        <v>12980</v>
      </c>
      <c r="J12202" s="545"/>
      <c r="K12202" s="545" t="s">
        <v>20478</v>
      </c>
      <c r="L12202" s="545" t="s">
        <v>13413</v>
      </c>
      <c r="M12202" s="548" t="s">
        <v>13758</v>
      </c>
      <c r="N12202" s="545" t="s">
        <v>13413</v>
      </c>
      <c r="O12202" s="545" t="s">
        <v>13413</v>
      </c>
      <c r="P12202" s="549">
        <v>9908</v>
      </c>
      <c r="Q12202" s="549">
        <v>1</v>
      </c>
      <c r="R12202" s="549">
        <v>54</v>
      </c>
      <c r="S12202" s="548"/>
      <c r="T12202" s="548"/>
      <c r="U12202" s="99"/>
    </row>
    <row r="12203" spans="1:21" ht="19.5" customHeight="1">
      <c r="A12203" s="545">
        <v>107228</v>
      </c>
      <c r="B12203" s="545" t="s">
        <v>9165</v>
      </c>
      <c r="C12203" s="545" t="s">
        <v>216</v>
      </c>
      <c r="D12203" s="546"/>
      <c r="E12203" s="171" t="str">
        <f t="shared" si="190"/>
        <v>1900</v>
      </c>
      <c r="F12203" s="547">
        <v>0</v>
      </c>
      <c r="G12203" s="548">
        <v>0</v>
      </c>
      <c r="H12203" s="547">
        <v>0</v>
      </c>
      <c r="I12203" s="545" t="s">
        <v>12980</v>
      </c>
      <c r="J12203" s="545"/>
      <c r="K12203" s="545" t="s">
        <v>20479</v>
      </c>
      <c r="L12203" s="545" t="s">
        <v>13413</v>
      </c>
      <c r="M12203" s="548" t="s">
        <v>13758</v>
      </c>
      <c r="N12203" s="545" t="s">
        <v>13413</v>
      </c>
      <c r="O12203" s="545" t="s">
        <v>13413</v>
      </c>
      <c r="P12203" s="549">
        <v>9909</v>
      </c>
      <c r="Q12203" s="549">
        <v>1</v>
      </c>
      <c r="R12203" s="549">
        <v>54</v>
      </c>
      <c r="S12203" s="548"/>
      <c r="T12203" s="548"/>
      <c r="U12203" s="99"/>
    </row>
    <row r="12204" spans="1:21" ht="19.5" customHeight="1">
      <c r="A12204" s="545">
        <v>107229</v>
      </c>
      <c r="B12204" s="545" t="s">
        <v>9164</v>
      </c>
      <c r="C12204" s="545" t="s">
        <v>216</v>
      </c>
      <c r="D12204" s="546"/>
      <c r="E12204" s="171" t="str">
        <f t="shared" si="190"/>
        <v>1900</v>
      </c>
      <c r="F12204" s="547">
        <v>0</v>
      </c>
      <c r="G12204" s="548">
        <v>0</v>
      </c>
      <c r="H12204" s="547">
        <v>0</v>
      </c>
      <c r="I12204" s="545" t="s">
        <v>12726</v>
      </c>
      <c r="J12204" s="545"/>
      <c r="K12204" s="545" t="s">
        <v>20480</v>
      </c>
      <c r="L12204" s="545" t="s">
        <v>13413</v>
      </c>
      <c r="M12204" s="548" t="s">
        <v>13758</v>
      </c>
      <c r="N12204" s="545" t="s">
        <v>13413</v>
      </c>
      <c r="O12204" s="545" t="s">
        <v>13413</v>
      </c>
      <c r="P12204" s="549">
        <v>9910</v>
      </c>
      <c r="Q12204" s="549">
        <v>1</v>
      </c>
      <c r="R12204" s="549">
        <v>49</v>
      </c>
      <c r="S12204" s="548"/>
      <c r="T12204" s="548"/>
      <c r="U12204" s="99"/>
    </row>
    <row r="12205" spans="1:21" ht="19.5" customHeight="1">
      <c r="A12205" s="545">
        <v>107230</v>
      </c>
      <c r="B12205" s="545" t="s">
        <v>9163</v>
      </c>
      <c r="C12205" s="545" t="s">
        <v>216</v>
      </c>
      <c r="D12205" s="546"/>
      <c r="E12205" s="171" t="str">
        <f t="shared" si="190"/>
        <v>1900</v>
      </c>
      <c r="F12205" s="547">
        <v>0</v>
      </c>
      <c r="G12205" s="548">
        <v>0</v>
      </c>
      <c r="H12205" s="547">
        <v>0</v>
      </c>
      <c r="I12205" s="545" t="s">
        <v>12726</v>
      </c>
      <c r="J12205" s="545"/>
      <c r="K12205" s="545" t="s">
        <v>20481</v>
      </c>
      <c r="L12205" s="545" t="s">
        <v>13413</v>
      </c>
      <c r="M12205" s="548" t="s">
        <v>13758</v>
      </c>
      <c r="N12205" s="545" t="s">
        <v>13413</v>
      </c>
      <c r="O12205" s="545" t="s">
        <v>13413</v>
      </c>
      <c r="P12205" s="549">
        <v>9911</v>
      </c>
      <c r="Q12205" s="549">
        <v>1</v>
      </c>
      <c r="R12205" s="549">
        <v>49</v>
      </c>
      <c r="S12205" s="548"/>
      <c r="T12205" s="548"/>
      <c r="U12205" s="99"/>
    </row>
    <row r="12206" spans="1:21" ht="19.5" customHeight="1">
      <c r="A12206" s="545">
        <v>107231</v>
      </c>
      <c r="B12206" s="545" t="s">
        <v>9162</v>
      </c>
      <c r="C12206" s="545" t="s">
        <v>216</v>
      </c>
      <c r="D12206" s="546"/>
      <c r="E12206" s="171" t="str">
        <f t="shared" si="190"/>
        <v>1900</v>
      </c>
      <c r="F12206" s="547">
        <v>0</v>
      </c>
      <c r="G12206" s="548">
        <v>0</v>
      </c>
      <c r="H12206" s="547">
        <v>0</v>
      </c>
      <c r="I12206" s="545" t="s">
        <v>12726</v>
      </c>
      <c r="J12206" s="545"/>
      <c r="K12206" s="545" t="s">
        <v>20482</v>
      </c>
      <c r="L12206" s="545" t="s">
        <v>13413</v>
      </c>
      <c r="M12206" s="548" t="s">
        <v>13758</v>
      </c>
      <c r="N12206" s="545" t="s">
        <v>13413</v>
      </c>
      <c r="O12206" s="545" t="s">
        <v>13413</v>
      </c>
      <c r="P12206" s="549">
        <v>9912</v>
      </c>
      <c r="Q12206" s="549">
        <v>1</v>
      </c>
      <c r="R12206" s="549">
        <v>49</v>
      </c>
      <c r="S12206" s="548"/>
      <c r="T12206" s="548"/>
      <c r="U12206" s="99"/>
    </row>
    <row r="12207" spans="1:21" ht="19.5" customHeight="1">
      <c r="A12207" s="545">
        <v>107232</v>
      </c>
      <c r="B12207" s="545" t="s">
        <v>9161</v>
      </c>
      <c r="C12207" s="545" t="s">
        <v>216</v>
      </c>
      <c r="D12207" s="546"/>
      <c r="E12207" s="171" t="str">
        <f t="shared" si="190"/>
        <v>1900</v>
      </c>
      <c r="F12207" s="547">
        <v>0</v>
      </c>
      <c r="G12207" s="548">
        <v>0</v>
      </c>
      <c r="H12207" s="547">
        <v>0</v>
      </c>
      <c r="I12207" s="545" t="s">
        <v>12726</v>
      </c>
      <c r="J12207" s="545"/>
      <c r="K12207" s="545" t="s">
        <v>20483</v>
      </c>
      <c r="L12207" s="545" t="s">
        <v>13413</v>
      </c>
      <c r="M12207" s="548" t="s">
        <v>13758</v>
      </c>
      <c r="N12207" s="545" t="s">
        <v>13413</v>
      </c>
      <c r="O12207" s="545" t="s">
        <v>13413</v>
      </c>
      <c r="P12207" s="549">
        <v>9913</v>
      </c>
      <c r="Q12207" s="549">
        <v>1</v>
      </c>
      <c r="R12207" s="549">
        <v>49</v>
      </c>
      <c r="S12207" s="548"/>
      <c r="T12207" s="548"/>
      <c r="U12207" s="99"/>
    </row>
    <row r="12208" spans="1:21" ht="19.5" customHeight="1">
      <c r="A12208" s="545">
        <v>107233</v>
      </c>
      <c r="B12208" s="545" t="s">
        <v>9160</v>
      </c>
      <c r="C12208" s="545" t="s">
        <v>216</v>
      </c>
      <c r="D12208" s="546"/>
      <c r="E12208" s="171" t="str">
        <f t="shared" si="190"/>
        <v>1900</v>
      </c>
      <c r="F12208" s="547">
        <v>0</v>
      </c>
      <c r="G12208" s="548">
        <v>0</v>
      </c>
      <c r="H12208" s="547">
        <v>0</v>
      </c>
      <c r="I12208" s="545" t="s">
        <v>12726</v>
      </c>
      <c r="J12208" s="545"/>
      <c r="K12208" s="545" t="s">
        <v>20484</v>
      </c>
      <c r="L12208" s="545" t="s">
        <v>13413</v>
      </c>
      <c r="M12208" s="548" t="s">
        <v>13758</v>
      </c>
      <c r="N12208" s="545" t="s">
        <v>13413</v>
      </c>
      <c r="O12208" s="545" t="s">
        <v>13413</v>
      </c>
      <c r="P12208" s="549">
        <v>9914</v>
      </c>
      <c r="Q12208" s="549">
        <v>1</v>
      </c>
      <c r="R12208" s="549">
        <v>49</v>
      </c>
      <c r="S12208" s="548"/>
      <c r="T12208" s="548"/>
      <c r="U12208" s="99"/>
    </row>
    <row r="12209" spans="1:21" ht="19.5" customHeight="1">
      <c r="A12209" s="545">
        <v>107234</v>
      </c>
      <c r="B12209" s="545" t="s">
        <v>9159</v>
      </c>
      <c r="C12209" s="545" t="s">
        <v>216</v>
      </c>
      <c r="D12209" s="546"/>
      <c r="E12209" s="171" t="str">
        <f t="shared" si="190"/>
        <v>1900</v>
      </c>
      <c r="F12209" s="547">
        <v>0</v>
      </c>
      <c r="G12209" s="548">
        <v>0</v>
      </c>
      <c r="H12209" s="547">
        <v>0</v>
      </c>
      <c r="I12209" s="545" t="s">
        <v>12726</v>
      </c>
      <c r="J12209" s="545"/>
      <c r="K12209" s="545" t="s">
        <v>20485</v>
      </c>
      <c r="L12209" s="545" t="s">
        <v>13413</v>
      </c>
      <c r="M12209" s="548" t="s">
        <v>13758</v>
      </c>
      <c r="N12209" s="545" t="s">
        <v>13413</v>
      </c>
      <c r="O12209" s="545" t="s">
        <v>13413</v>
      </c>
      <c r="P12209" s="549">
        <v>9915</v>
      </c>
      <c r="Q12209" s="549">
        <v>1</v>
      </c>
      <c r="R12209" s="549">
        <v>49</v>
      </c>
      <c r="S12209" s="548"/>
      <c r="T12209" s="548"/>
      <c r="U12209" s="99"/>
    </row>
    <row r="12210" spans="1:21" ht="19.5" customHeight="1">
      <c r="A12210" s="545">
        <v>107235</v>
      </c>
      <c r="B12210" s="545" t="s">
        <v>9158</v>
      </c>
      <c r="C12210" s="545" t="s">
        <v>216</v>
      </c>
      <c r="D12210" s="546"/>
      <c r="E12210" s="171" t="str">
        <f t="shared" si="190"/>
        <v>1900</v>
      </c>
      <c r="F12210" s="547">
        <v>0</v>
      </c>
      <c r="G12210" s="548">
        <v>0</v>
      </c>
      <c r="H12210" s="547">
        <v>0</v>
      </c>
      <c r="I12210" s="545" t="s">
        <v>12726</v>
      </c>
      <c r="J12210" s="545"/>
      <c r="K12210" s="545" t="s">
        <v>20486</v>
      </c>
      <c r="L12210" s="545" t="s">
        <v>13413</v>
      </c>
      <c r="M12210" s="548" t="s">
        <v>13758</v>
      </c>
      <c r="N12210" s="545" t="s">
        <v>13413</v>
      </c>
      <c r="O12210" s="545" t="s">
        <v>13413</v>
      </c>
      <c r="P12210" s="549">
        <v>9916</v>
      </c>
      <c r="Q12210" s="549">
        <v>1</v>
      </c>
      <c r="R12210" s="549">
        <v>49</v>
      </c>
      <c r="S12210" s="548"/>
      <c r="T12210" s="548"/>
      <c r="U12210" s="99"/>
    </row>
    <row r="12211" spans="1:21" ht="19.5" customHeight="1">
      <c r="A12211" s="545">
        <v>107236</v>
      </c>
      <c r="B12211" s="545" t="s">
        <v>9157</v>
      </c>
      <c r="C12211" s="545" t="s">
        <v>216</v>
      </c>
      <c r="D12211" s="546"/>
      <c r="E12211" s="171" t="str">
        <f t="shared" si="190"/>
        <v>1900</v>
      </c>
      <c r="F12211" s="547">
        <v>0</v>
      </c>
      <c r="G12211" s="548">
        <v>0</v>
      </c>
      <c r="H12211" s="547">
        <v>0</v>
      </c>
      <c r="I12211" s="545" t="s">
        <v>12726</v>
      </c>
      <c r="J12211" s="545"/>
      <c r="K12211" s="545" t="s">
        <v>20487</v>
      </c>
      <c r="L12211" s="545" t="s">
        <v>13413</v>
      </c>
      <c r="M12211" s="548" t="s">
        <v>13758</v>
      </c>
      <c r="N12211" s="545" t="s">
        <v>13413</v>
      </c>
      <c r="O12211" s="545" t="s">
        <v>13413</v>
      </c>
      <c r="P12211" s="549">
        <v>9917</v>
      </c>
      <c r="Q12211" s="549">
        <v>1</v>
      </c>
      <c r="R12211" s="549">
        <v>49</v>
      </c>
      <c r="S12211" s="548"/>
      <c r="T12211" s="548"/>
      <c r="U12211" s="99"/>
    </row>
    <row r="12212" spans="1:21" ht="19.5" customHeight="1">
      <c r="A12212" s="545">
        <v>107237</v>
      </c>
      <c r="B12212" s="545" t="s">
        <v>5375</v>
      </c>
      <c r="C12212" s="545" t="s">
        <v>206</v>
      </c>
      <c r="D12212" s="546">
        <v>43556</v>
      </c>
      <c r="E12212" s="171" t="str">
        <f t="shared" si="190"/>
        <v>2019</v>
      </c>
      <c r="F12212" s="547">
        <v>2189.0100000000002</v>
      </c>
      <c r="G12212" s="548">
        <v>0.19</v>
      </c>
      <c r="H12212" s="547">
        <v>1839.5</v>
      </c>
      <c r="I12212" s="545" t="s">
        <v>12969</v>
      </c>
      <c r="J12212" s="545" t="s">
        <v>13305</v>
      </c>
      <c r="K12212" s="545" t="s">
        <v>20488</v>
      </c>
      <c r="L12212" s="545" t="s">
        <v>13413</v>
      </c>
      <c r="M12212" s="548" t="s">
        <v>13758</v>
      </c>
      <c r="N12212" s="545" t="s">
        <v>13413</v>
      </c>
      <c r="O12212" s="545" t="s">
        <v>13413</v>
      </c>
      <c r="P12212" s="549">
        <v>9918</v>
      </c>
      <c r="Q12212" s="549">
        <v>1</v>
      </c>
      <c r="R12212" s="549">
        <v>30</v>
      </c>
      <c r="S12212" s="548">
        <v>2217</v>
      </c>
      <c r="T12212" s="548"/>
      <c r="U12212" s="99"/>
    </row>
    <row r="12213" spans="1:21" ht="19.5" customHeight="1">
      <c r="A12213" s="545">
        <v>107238</v>
      </c>
      <c r="B12213" s="545" t="s">
        <v>9109</v>
      </c>
      <c r="C12213" s="545" t="s">
        <v>221</v>
      </c>
      <c r="D12213" s="546"/>
      <c r="E12213" s="171" t="str">
        <f t="shared" si="190"/>
        <v>1900</v>
      </c>
      <c r="F12213" s="547">
        <v>0</v>
      </c>
      <c r="G12213" s="548">
        <v>0</v>
      </c>
      <c r="H12213" s="547">
        <v>0</v>
      </c>
      <c r="I12213" s="545" t="s">
        <v>12643</v>
      </c>
      <c r="J12213" s="545"/>
      <c r="K12213" s="545" t="s">
        <v>20489</v>
      </c>
      <c r="L12213" s="545" t="s">
        <v>13413</v>
      </c>
      <c r="M12213" s="548" t="s">
        <v>13758</v>
      </c>
      <c r="N12213" s="545" t="s">
        <v>13413</v>
      </c>
      <c r="O12213" s="545" t="s">
        <v>13413</v>
      </c>
      <c r="P12213" s="549">
        <v>9919</v>
      </c>
      <c r="Q12213" s="549">
        <v>1</v>
      </c>
      <c r="R12213" s="549">
        <v>6</v>
      </c>
      <c r="S12213" s="548"/>
      <c r="T12213" s="548"/>
      <c r="U12213" s="99"/>
    </row>
    <row r="12214" spans="1:21" ht="19.5" customHeight="1">
      <c r="A12214" s="545">
        <v>107239</v>
      </c>
      <c r="B12214" s="545" t="s">
        <v>9156</v>
      </c>
      <c r="C12214" s="545" t="s">
        <v>221</v>
      </c>
      <c r="D12214" s="546"/>
      <c r="E12214" s="171" t="str">
        <f t="shared" si="190"/>
        <v>1900</v>
      </c>
      <c r="F12214" s="547">
        <v>0</v>
      </c>
      <c r="G12214" s="548">
        <v>0</v>
      </c>
      <c r="H12214" s="547">
        <v>0</v>
      </c>
      <c r="I12214" s="545" t="s">
        <v>12643</v>
      </c>
      <c r="J12214" s="545"/>
      <c r="K12214" s="545" t="s">
        <v>20490</v>
      </c>
      <c r="L12214" s="545" t="s">
        <v>13413</v>
      </c>
      <c r="M12214" s="548" t="s">
        <v>13758</v>
      </c>
      <c r="N12214" s="545" t="s">
        <v>13413</v>
      </c>
      <c r="O12214" s="545" t="s">
        <v>13413</v>
      </c>
      <c r="P12214" s="549">
        <v>9920</v>
      </c>
      <c r="Q12214" s="549">
        <v>1</v>
      </c>
      <c r="R12214" s="549">
        <v>6</v>
      </c>
      <c r="S12214" s="548"/>
      <c r="T12214" s="548"/>
      <c r="U12214" s="99"/>
    </row>
    <row r="12215" spans="1:21" ht="19.5" customHeight="1">
      <c r="A12215" s="545">
        <v>107240</v>
      </c>
      <c r="B12215" s="545" t="s">
        <v>12220</v>
      </c>
      <c r="C12215" s="545" t="s">
        <v>221</v>
      </c>
      <c r="D12215" s="546">
        <v>43560</v>
      </c>
      <c r="E12215" s="171" t="str">
        <f t="shared" si="190"/>
        <v>2019</v>
      </c>
      <c r="F12215" s="547">
        <v>192669</v>
      </c>
      <c r="G12215" s="548">
        <v>0.19</v>
      </c>
      <c r="H12215" s="547">
        <v>161906.72</v>
      </c>
      <c r="I12215" s="545" t="s">
        <v>12683</v>
      </c>
      <c r="J12215" s="545" t="s">
        <v>13302</v>
      </c>
      <c r="K12215" s="545" t="s">
        <v>20491</v>
      </c>
      <c r="L12215" s="545" t="s">
        <v>13413</v>
      </c>
      <c r="M12215" s="548" t="s">
        <v>13758</v>
      </c>
      <c r="N12215" s="545" t="s">
        <v>13413</v>
      </c>
      <c r="O12215" s="545" t="s">
        <v>13413</v>
      </c>
      <c r="P12215" s="549">
        <v>9921</v>
      </c>
      <c r="Q12215" s="549">
        <v>1</v>
      </c>
      <c r="R12215" s="549">
        <v>18</v>
      </c>
      <c r="S12215" s="548">
        <v>2219</v>
      </c>
      <c r="T12215" s="548"/>
      <c r="U12215" s="99"/>
    </row>
    <row r="12216" spans="1:21" ht="19.5" customHeight="1">
      <c r="A12216" s="545">
        <v>107241</v>
      </c>
      <c r="B12216" s="545" t="s">
        <v>9155</v>
      </c>
      <c r="C12216" s="545" t="s">
        <v>221</v>
      </c>
      <c r="D12216" s="546"/>
      <c r="E12216" s="171" t="str">
        <f t="shared" si="190"/>
        <v>1900</v>
      </c>
      <c r="F12216" s="547">
        <v>0</v>
      </c>
      <c r="G12216" s="548">
        <v>0</v>
      </c>
      <c r="H12216" s="547">
        <v>0</v>
      </c>
      <c r="I12216" s="545" t="s">
        <v>12643</v>
      </c>
      <c r="J12216" s="545"/>
      <c r="K12216" s="545" t="s">
        <v>20492</v>
      </c>
      <c r="L12216" s="545" t="s">
        <v>13413</v>
      </c>
      <c r="M12216" s="548" t="s">
        <v>13758</v>
      </c>
      <c r="N12216" s="545" t="s">
        <v>13413</v>
      </c>
      <c r="O12216" s="545" t="s">
        <v>13413</v>
      </c>
      <c r="P12216" s="549">
        <v>9922</v>
      </c>
      <c r="Q12216" s="549">
        <v>1</v>
      </c>
      <c r="R12216" s="549">
        <v>6</v>
      </c>
      <c r="S12216" s="548"/>
      <c r="T12216" s="548"/>
      <c r="U12216" s="99"/>
    </row>
    <row r="12217" spans="1:21" ht="19.5" customHeight="1">
      <c r="A12217" s="545">
        <v>107242</v>
      </c>
      <c r="B12217" s="545" t="s">
        <v>9154</v>
      </c>
      <c r="C12217" s="545" t="s">
        <v>216</v>
      </c>
      <c r="D12217" s="546"/>
      <c r="E12217" s="171" t="str">
        <f t="shared" si="190"/>
        <v>1900</v>
      </c>
      <c r="F12217" s="547">
        <v>0</v>
      </c>
      <c r="G12217" s="548">
        <v>0</v>
      </c>
      <c r="H12217" s="547">
        <v>0</v>
      </c>
      <c r="I12217" s="545" t="s">
        <v>12980</v>
      </c>
      <c r="J12217" s="545"/>
      <c r="K12217" s="545" t="s">
        <v>13413</v>
      </c>
      <c r="L12217" s="545" t="s">
        <v>13413</v>
      </c>
      <c r="M12217" s="548" t="s">
        <v>13758</v>
      </c>
      <c r="N12217" s="545" t="s">
        <v>13413</v>
      </c>
      <c r="O12217" s="545" t="s">
        <v>13413</v>
      </c>
      <c r="P12217" s="549">
        <v>9923</v>
      </c>
      <c r="Q12217" s="549">
        <v>1</v>
      </c>
      <c r="R12217" s="549">
        <v>54</v>
      </c>
      <c r="S12217" s="548"/>
      <c r="T12217" s="548"/>
      <c r="U12217" s="99"/>
    </row>
    <row r="12218" spans="1:21" ht="19.5" customHeight="1">
      <c r="A12218" s="545">
        <v>107243</v>
      </c>
      <c r="B12218" s="545" t="s">
        <v>9153</v>
      </c>
      <c r="C12218" s="545" t="s">
        <v>216</v>
      </c>
      <c r="D12218" s="546"/>
      <c r="E12218" s="171" t="str">
        <f t="shared" si="190"/>
        <v>1900</v>
      </c>
      <c r="F12218" s="547">
        <v>0</v>
      </c>
      <c r="G12218" s="548">
        <v>0</v>
      </c>
      <c r="H12218" s="547">
        <v>0</v>
      </c>
      <c r="I12218" s="545" t="s">
        <v>12980</v>
      </c>
      <c r="J12218" s="545"/>
      <c r="K12218" s="545" t="s">
        <v>13413</v>
      </c>
      <c r="L12218" s="545" t="s">
        <v>13413</v>
      </c>
      <c r="M12218" s="548" t="s">
        <v>13758</v>
      </c>
      <c r="N12218" s="545" t="s">
        <v>13413</v>
      </c>
      <c r="O12218" s="545" t="s">
        <v>13413</v>
      </c>
      <c r="P12218" s="549">
        <v>9924</v>
      </c>
      <c r="Q12218" s="549">
        <v>1</v>
      </c>
      <c r="R12218" s="549">
        <v>54</v>
      </c>
      <c r="S12218" s="548"/>
      <c r="T12218" s="548"/>
      <c r="U12218" s="99"/>
    </row>
    <row r="12219" spans="1:21" ht="19.5" customHeight="1">
      <c r="A12219" s="545">
        <v>107244</v>
      </c>
      <c r="B12219" s="545" t="s">
        <v>9152</v>
      </c>
      <c r="C12219" s="545" t="s">
        <v>216</v>
      </c>
      <c r="D12219" s="546"/>
      <c r="E12219" s="171" t="str">
        <f t="shared" si="190"/>
        <v>1900</v>
      </c>
      <c r="F12219" s="547">
        <v>0</v>
      </c>
      <c r="G12219" s="548">
        <v>0</v>
      </c>
      <c r="H12219" s="547">
        <v>0</v>
      </c>
      <c r="I12219" s="545" t="s">
        <v>12980</v>
      </c>
      <c r="J12219" s="545"/>
      <c r="K12219" s="545" t="s">
        <v>13413</v>
      </c>
      <c r="L12219" s="545" t="s">
        <v>13413</v>
      </c>
      <c r="M12219" s="548" t="s">
        <v>13758</v>
      </c>
      <c r="N12219" s="545" t="s">
        <v>13413</v>
      </c>
      <c r="O12219" s="545" t="s">
        <v>13413</v>
      </c>
      <c r="P12219" s="549">
        <v>9925</v>
      </c>
      <c r="Q12219" s="549">
        <v>1</v>
      </c>
      <c r="R12219" s="549">
        <v>54</v>
      </c>
      <c r="S12219" s="548"/>
      <c r="T12219" s="548"/>
      <c r="U12219" s="99"/>
    </row>
    <row r="12220" spans="1:21" ht="19.5" customHeight="1">
      <c r="A12220" s="545">
        <v>107245</v>
      </c>
      <c r="B12220" s="545" t="s">
        <v>9151</v>
      </c>
      <c r="C12220" s="545" t="s">
        <v>216</v>
      </c>
      <c r="D12220" s="546"/>
      <c r="E12220" s="171" t="str">
        <f t="shared" si="190"/>
        <v>1900</v>
      </c>
      <c r="F12220" s="547">
        <v>0</v>
      </c>
      <c r="G12220" s="548">
        <v>0</v>
      </c>
      <c r="H12220" s="547">
        <v>0</v>
      </c>
      <c r="I12220" s="545" t="s">
        <v>12980</v>
      </c>
      <c r="J12220" s="545"/>
      <c r="K12220" s="545" t="s">
        <v>13413</v>
      </c>
      <c r="L12220" s="545" t="s">
        <v>13413</v>
      </c>
      <c r="M12220" s="548" t="s">
        <v>13758</v>
      </c>
      <c r="N12220" s="545" t="s">
        <v>13413</v>
      </c>
      <c r="O12220" s="545" t="s">
        <v>13413</v>
      </c>
      <c r="P12220" s="549">
        <v>9926</v>
      </c>
      <c r="Q12220" s="549">
        <v>1</v>
      </c>
      <c r="R12220" s="549">
        <v>54</v>
      </c>
      <c r="S12220" s="548"/>
      <c r="T12220" s="548"/>
      <c r="U12220" s="99"/>
    </row>
    <row r="12221" spans="1:21" ht="19.5" customHeight="1">
      <c r="A12221" s="545">
        <v>107246</v>
      </c>
      <c r="B12221" s="545" t="s">
        <v>9150</v>
      </c>
      <c r="C12221" s="545" t="s">
        <v>216</v>
      </c>
      <c r="D12221" s="546"/>
      <c r="E12221" s="171" t="str">
        <f t="shared" si="190"/>
        <v>1900</v>
      </c>
      <c r="F12221" s="547">
        <v>0</v>
      </c>
      <c r="G12221" s="548">
        <v>0</v>
      </c>
      <c r="H12221" s="547">
        <v>0</v>
      </c>
      <c r="I12221" s="545" t="s">
        <v>12980</v>
      </c>
      <c r="J12221" s="545"/>
      <c r="K12221" s="545" t="s">
        <v>13413</v>
      </c>
      <c r="L12221" s="545" t="s">
        <v>13413</v>
      </c>
      <c r="M12221" s="548" t="s">
        <v>13758</v>
      </c>
      <c r="N12221" s="545" t="s">
        <v>13413</v>
      </c>
      <c r="O12221" s="545" t="s">
        <v>13413</v>
      </c>
      <c r="P12221" s="549">
        <v>9927</v>
      </c>
      <c r="Q12221" s="549">
        <v>1</v>
      </c>
      <c r="R12221" s="549">
        <v>54</v>
      </c>
      <c r="S12221" s="548"/>
      <c r="T12221" s="548"/>
      <c r="U12221" s="99"/>
    </row>
    <row r="12222" spans="1:21" ht="19.5" customHeight="1">
      <c r="A12222" s="545">
        <v>107247</v>
      </c>
      <c r="B12222" s="545" t="s">
        <v>9149</v>
      </c>
      <c r="C12222" s="545" t="s">
        <v>216</v>
      </c>
      <c r="D12222" s="546"/>
      <c r="E12222" s="171" t="str">
        <f t="shared" si="190"/>
        <v>1900</v>
      </c>
      <c r="F12222" s="547">
        <v>0</v>
      </c>
      <c r="G12222" s="548">
        <v>0</v>
      </c>
      <c r="H12222" s="547">
        <v>0</v>
      </c>
      <c r="I12222" s="545" t="s">
        <v>12980</v>
      </c>
      <c r="J12222" s="545"/>
      <c r="K12222" s="545" t="s">
        <v>13413</v>
      </c>
      <c r="L12222" s="545" t="s">
        <v>13413</v>
      </c>
      <c r="M12222" s="548" t="s">
        <v>13758</v>
      </c>
      <c r="N12222" s="545" t="s">
        <v>13413</v>
      </c>
      <c r="O12222" s="545" t="s">
        <v>13413</v>
      </c>
      <c r="P12222" s="549">
        <v>9928</v>
      </c>
      <c r="Q12222" s="549">
        <v>1</v>
      </c>
      <c r="R12222" s="549">
        <v>54</v>
      </c>
      <c r="S12222" s="548"/>
      <c r="T12222" s="548"/>
      <c r="U12222" s="99"/>
    </row>
    <row r="12223" spans="1:21" ht="19.5" customHeight="1">
      <c r="A12223" s="545">
        <v>107248</v>
      </c>
      <c r="B12223" s="545" t="s">
        <v>5555</v>
      </c>
      <c r="C12223" s="545" t="s">
        <v>216</v>
      </c>
      <c r="D12223" s="546"/>
      <c r="E12223" s="171" t="str">
        <f t="shared" si="190"/>
        <v>1900</v>
      </c>
      <c r="F12223" s="547">
        <v>0</v>
      </c>
      <c r="G12223" s="548">
        <v>0</v>
      </c>
      <c r="H12223" s="547">
        <v>0</v>
      </c>
      <c r="I12223" s="545" t="s">
        <v>12980</v>
      </c>
      <c r="J12223" s="545"/>
      <c r="K12223" s="545" t="s">
        <v>13413</v>
      </c>
      <c r="L12223" s="545" t="s">
        <v>13413</v>
      </c>
      <c r="M12223" s="548" t="s">
        <v>13758</v>
      </c>
      <c r="N12223" s="545" t="s">
        <v>13413</v>
      </c>
      <c r="O12223" s="545" t="s">
        <v>13413</v>
      </c>
      <c r="P12223" s="549">
        <v>9929</v>
      </c>
      <c r="Q12223" s="549">
        <v>1</v>
      </c>
      <c r="R12223" s="549">
        <v>54</v>
      </c>
      <c r="S12223" s="548"/>
      <c r="T12223" s="548"/>
      <c r="U12223" s="99"/>
    </row>
    <row r="12224" spans="1:21" ht="19.5" customHeight="1">
      <c r="A12224" s="545">
        <v>107249</v>
      </c>
      <c r="B12224" s="545" t="s">
        <v>6124</v>
      </c>
      <c r="C12224" s="545" t="s">
        <v>216</v>
      </c>
      <c r="D12224" s="546">
        <v>44719</v>
      </c>
      <c r="E12224" s="171" t="str">
        <f t="shared" si="190"/>
        <v>2022</v>
      </c>
      <c r="F12224" s="547">
        <v>1119432</v>
      </c>
      <c r="G12224" s="548">
        <v>0.19</v>
      </c>
      <c r="H12224" s="547">
        <v>940699.16</v>
      </c>
      <c r="I12224" s="545" t="s">
        <v>12726</v>
      </c>
      <c r="J12224" s="545" t="s">
        <v>13297</v>
      </c>
      <c r="K12224" s="545" t="s">
        <v>20493</v>
      </c>
      <c r="L12224" s="545" t="s">
        <v>13413</v>
      </c>
      <c r="M12224" s="548" t="s">
        <v>13758</v>
      </c>
      <c r="N12224" s="545" t="s">
        <v>13413</v>
      </c>
      <c r="O12224" s="545" t="s">
        <v>13413</v>
      </c>
      <c r="P12224" s="549">
        <v>9930</v>
      </c>
      <c r="Q12224" s="549">
        <v>1</v>
      </c>
      <c r="R12224" s="549">
        <v>49</v>
      </c>
      <c r="S12224" s="548">
        <v>2257</v>
      </c>
      <c r="T12224" s="548"/>
      <c r="U12224" s="99"/>
    </row>
    <row r="12225" spans="1:21" ht="19.5" customHeight="1">
      <c r="A12225" s="545">
        <v>107250</v>
      </c>
      <c r="B12225" s="545" t="s">
        <v>9148</v>
      </c>
      <c r="C12225" s="545" t="s">
        <v>216</v>
      </c>
      <c r="D12225" s="546"/>
      <c r="E12225" s="171" t="str">
        <f t="shared" si="190"/>
        <v>1900</v>
      </c>
      <c r="F12225" s="547">
        <v>0</v>
      </c>
      <c r="G12225" s="548">
        <v>0</v>
      </c>
      <c r="H12225" s="547">
        <v>0</v>
      </c>
      <c r="I12225" s="545" t="s">
        <v>12726</v>
      </c>
      <c r="J12225" s="545"/>
      <c r="K12225" s="545" t="s">
        <v>20494</v>
      </c>
      <c r="L12225" s="545" t="s">
        <v>13413</v>
      </c>
      <c r="M12225" s="548" t="s">
        <v>13758</v>
      </c>
      <c r="N12225" s="545" t="s">
        <v>13413</v>
      </c>
      <c r="O12225" s="545" t="s">
        <v>13413</v>
      </c>
      <c r="P12225" s="549">
        <v>9931</v>
      </c>
      <c r="Q12225" s="549">
        <v>1</v>
      </c>
      <c r="R12225" s="549">
        <v>49</v>
      </c>
      <c r="S12225" s="548"/>
      <c r="T12225" s="548"/>
      <c r="U12225" s="99"/>
    </row>
    <row r="12226" spans="1:21" ht="19.5" customHeight="1">
      <c r="A12226" s="545">
        <v>107251</v>
      </c>
      <c r="B12226" s="545" t="s">
        <v>9147</v>
      </c>
      <c r="C12226" s="545" t="s">
        <v>216</v>
      </c>
      <c r="D12226" s="546"/>
      <c r="E12226" s="171" t="str">
        <f t="shared" si="190"/>
        <v>1900</v>
      </c>
      <c r="F12226" s="547">
        <v>0</v>
      </c>
      <c r="G12226" s="548">
        <v>0</v>
      </c>
      <c r="H12226" s="547">
        <v>0</v>
      </c>
      <c r="I12226" s="545" t="s">
        <v>12726</v>
      </c>
      <c r="J12226" s="545"/>
      <c r="K12226" s="545" t="s">
        <v>20495</v>
      </c>
      <c r="L12226" s="545" t="s">
        <v>13413</v>
      </c>
      <c r="M12226" s="548" t="s">
        <v>13758</v>
      </c>
      <c r="N12226" s="545" t="s">
        <v>13413</v>
      </c>
      <c r="O12226" s="545" t="s">
        <v>13413</v>
      </c>
      <c r="P12226" s="549">
        <v>9932</v>
      </c>
      <c r="Q12226" s="549">
        <v>1</v>
      </c>
      <c r="R12226" s="549">
        <v>49</v>
      </c>
      <c r="S12226" s="548"/>
      <c r="T12226" s="548"/>
      <c r="U12226" s="99"/>
    </row>
    <row r="12227" spans="1:21" ht="19.5" customHeight="1">
      <c r="A12227" s="545">
        <v>107252</v>
      </c>
      <c r="B12227" s="545" t="s">
        <v>5547</v>
      </c>
      <c r="C12227" s="545" t="s">
        <v>216</v>
      </c>
      <c r="D12227" s="546"/>
      <c r="E12227" s="171" t="str">
        <f t="shared" si="190"/>
        <v>1900</v>
      </c>
      <c r="F12227" s="547">
        <v>0</v>
      </c>
      <c r="G12227" s="548">
        <v>0</v>
      </c>
      <c r="H12227" s="547">
        <v>0</v>
      </c>
      <c r="I12227" s="545" t="s">
        <v>12980</v>
      </c>
      <c r="J12227" s="545"/>
      <c r="K12227" s="545" t="s">
        <v>13413</v>
      </c>
      <c r="L12227" s="545" t="s">
        <v>13413</v>
      </c>
      <c r="M12227" s="548" t="s">
        <v>13758</v>
      </c>
      <c r="N12227" s="545" t="s">
        <v>13413</v>
      </c>
      <c r="O12227" s="545" t="s">
        <v>13413</v>
      </c>
      <c r="P12227" s="549">
        <v>9933</v>
      </c>
      <c r="Q12227" s="549">
        <v>1</v>
      </c>
      <c r="R12227" s="549">
        <v>54</v>
      </c>
      <c r="S12227" s="548"/>
      <c r="T12227" s="548"/>
      <c r="U12227" s="99"/>
    </row>
    <row r="12228" spans="1:21" ht="19.5" customHeight="1">
      <c r="A12228" s="545">
        <v>107253</v>
      </c>
      <c r="B12228" s="545" t="s">
        <v>9146</v>
      </c>
      <c r="C12228" s="545" t="s">
        <v>216</v>
      </c>
      <c r="D12228" s="546"/>
      <c r="E12228" s="171" t="str">
        <f t="shared" ref="E12228:E12291" si="191">TEXT(D12228,"YYYY")</f>
        <v>1900</v>
      </c>
      <c r="F12228" s="547">
        <v>0</v>
      </c>
      <c r="G12228" s="548">
        <v>0</v>
      </c>
      <c r="H12228" s="547">
        <v>0</v>
      </c>
      <c r="I12228" s="545" t="s">
        <v>12726</v>
      </c>
      <c r="J12228" s="545"/>
      <c r="K12228" s="545" t="s">
        <v>20496</v>
      </c>
      <c r="L12228" s="545" t="s">
        <v>13413</v>
      </c>
      <c r="M12228" s="548" t="s">
        <v>13758</v>
      </c>
      <c r="N12228" s="545" t="s">
        <v>13413</v>
      </c>
      <c r="O12228" s="545" t="s">
        <v>13413</v>
      </c>
      <c r="P12228" s="549">
        <v>9934</v>
      </c>
      <c r="Q12228" s="549">
        <v>1</v>
      </c>
      <c r="R12228" s="549">
        <v>49</v>
      </c>
      <c r="S12228" s="548"/>
      <c r="T12228" s="548"/>
      <c r="U12228" s="99"/>
    </row>
    <row r="12229" spans="1:21" ht="19.5" customHeight="1">
      <c r="A12229" s="545">
        <v>107254</v>
      </c>
      <c r="B12229" s="545" t="s">
        <v>5543</v>
      </c>
      <c r="C12229" s="545" t="s">
        <v>216</v>
      </c>
      <c r="D12229" s="546">
        <v>43685</v>
      </c>
      <c r="E12229" s="171" t="str">
        <f t="shared" si="191"/>
        <v>2019</v>
      </c>
      <c r="F12229" s="547">
        <v>235025</v>
      </c>
      <c r="G12229" s="548">
        <v>0.19</v>
      </c>
      <c r="H12229" s="547">
        <v>197500</v>
      </c>
      <c r="I12229" s="545" t="s">
        <v>12980</v>
      </c>
      <c r="J12229" s="545" t="s">
        <v>13402</v>
      </c>
      <c r="K12229" s="545" t="s">
        <v>13413</v>
      </c>
      <c r="L12229" s="545" t="s">
        <v>13413</v>
      </c>
      <c r="M12229" s="548" t="s">
        <v>13758</v>
      </c>
      <c r="N12229" s="545" t="s">
        <v>13413</v>
      </c>
      <c r="O12229" s="545" t="s">
        <v>13413</v>
      </c>
      <c r="P12229" s="549">
        <v>9935</v>
      </c>
      <c r="Q12229" s="549">
        <v>1</v>
      </c>
      <c r="R12229" s="549">
        <v>54</v>
      </c>
      <c r="S12229" s="548">
        <v>2231</v>
      </c>
      <c r="T12229" s="548"/>
      <c r="U12229" s="99"/>
    </row>
    <row r="12230" spans="1:21" ht="19.5" customHeight="1">
      <c r="A12230" s="545">
        <v>107255</v>
      </c>
      <c r="B12230" s="545" t="s">
        <v>9145</v>
      </c>
      <c r="C12230" s="545" t="s">
        <v>216</v>
      </c>
      <c r="D12230" s="546"/>
      <c r="E12230" s="171" t="str">
        <f t="shared" si="191"/>
        <v>1900</v>
      </c>
      <c r="F12230" s="547">
        <v>0</v>
      </c>
      <c r="G12230" s="548">
        <v>0</v>
      </c>
      <c r="H12230" s="547">
        <v>0</v>
      </c>
      <c r="I12230" s="545" t="s">
        <v>12726</v>
      </c>
      <c r="J12230" s="545"/>
      <c r="K12230" s="545" t="s">
        <v>20497</v>
      </c>
      <c r="L12230" s="545" t="s">
        <v>13413</v>
      </c>
      <c r="M12230" s="548" t="s">
        <v>13758</v>
      </c>
      <c r="N12230" s="545" t="s">
        <v>13413</v>
      </c>
      <c r="O12230" s="545" t="s">
        <v>13413</v>
      </c>
      <c r="P12230" s="549">
        <v>9936</v>
      </c>
      <c r="Q12230" s="549">
        <v>1</v>
      </c>
      <c r="R12230" s="549">
        <v>49</v>
      </c>
      <c r="S12230" s="548"/>
      <c r="T12230" s="548"/>
      <c r="U12230" s="99"/>
    </row>
    <row r="12231" spans="1:21" ht="19.5" customHeight="1">
      <c r="A12231" s="545">
        <v>107256</v>
      </c>
      <c r="B12231" s="545" t="s">
        <v>9144</v>
      </c>
      <c r="C12231" s="545" t="s">
        <v>216</v>
      </c>
      <c r="D12231" s="546"/>
      <c r="E12231" s="171" t="str">
        <f t="shared" si="191"/>
        <v>1900</v>
      </c>
      <c r="F12231" s="547">
        <v>0</v>
      </c>
      <c r="G12231" s="548">
        <v>0</v>
      </c>
      <c r="H12231" s="547">
        <v>0</v>
      </c>
      <c r="I12231" s="545" t="s">
        <v>12726</v>
      </c>
      <c r="J12231" s="545"/>
      <c r="K12231" s="545" t="s">
        <v>20498</v>
      </c>
      <c r="L12231" s="545" t="s">
        <v>13413</v>
      </c>
      <c r="M12231" s="548" t="s">
        <v>13758</v>
      </c>
      <c r="N12231" s="545" t="s">
        <v>13413</v>
      </c>
      <c r="O12231" s="545" t="s">
        <v>13413</v>
      </c>
      <c r="P12231" s="549">
        <v>9937</v>
      </c>
      <c r="Q12231" s="549">
        <v>1</v>
      </c>
      <c r="R12231" s="549">
        <v>49</v>
      </c>
      <c r="S12231" s="548"/>
      <c r="T12231" s="548"/>
      <c r="U12231" s="99"/>
    </row>
    <row r="12232" spans="1:21" ht="19.5" customHeight="1">
      <c r="A12232" s="545">
        <v>107257</v>
      </c>
      <c r="B12232" s="545" t="s">
        <v>5542</v>
      </c>
      <c r="C12232" s="545" t="s">
        <v>216</v>
      </c>
      <c r="D12232" s="546"/>
      <c r="E12232" s="171" t="str">
        <f t="shared" si="191"/>
        <v>1900</v>
      </c>
      <c r="F12232" s="547">
        <v>0</v>
      </c>
      <c r="G12232" s="548">
        <v>0</v>
      </c>
      <c r="H12232" s="547">
        <v>0</v>
      </c>
      <c r="I12232" s="545" t="s">
        <v>12980</v>
      </c>
      <c r="J12232" s="545"/>
      <c r="K12232" s="545" t="s">
        <v>13413</v>
      </c>
      <c r="L12232" s="545" t="s">
        <v>13413</v>
      </c>
      <c r="M12232" s="548" t="s">
        <v>13758</v>
      </c>
      <c r="N12232" s="545" t="s">
        <v>13413</v>
      </c>
      <c r="O12232" s="545" t="s">
        <v>13413</v>
      </c>
      <c r="P12232" s="549">
        <v>9938</v>
      </c>
      <c r="Q12232" s="549">
        <v>1</v>
      </c>
      <c r="R12232" s="549">
        <v>54</v>
      </c>
      <c r="S12232" s="548"/>
      <c r="T12232" s="548"/>
      <c r="U12232" s="99"/>
    </row>
    <row r="12233" spans="1:21" ht="19.5" customHeight="1">
      <c r="A12233" s="545">
        <v>107258</v>
      </c>
      <c r="B12233" s="545" t="s">
        <v>5693</v>
      </c>
      <c r="C12233" s="545" t="s">
        <v>221</v>
      </c>
      <c r="D12233" s="546">
        <v>43577</v>
      </c>
      <c r="E12233" s="171" t="str">
        <f t="shared" si="191"/>
        <v>2019</v>
      </c>
      <c r="F12233" s="547">
        <v>25133</v>
      </c>
      <c r="G12233" s="548">
        <v>0.19</v>
      </c>
      <c r="H12233" s="547">
        <v>21120.17</v>
      </c>
      <c r="I12233" s="545" t="s">
        <v>12736</v>
      </c>
      <c r="J12233" s="545" t="s">
        <v>13302</v>
      </c>
      <c r="K12233" s="545" t="s">
        <v>20428</v>
      </c>
      <c r="L12233" s="545" t="s">
        <v>13413</v>
      </c>
      <c r="M12233" s="548" t="s">
        <v>13758</v>
      </c>
      <c r="N12233" s="545" t="s">
        <v>13413</v>
      </c>
      <c r="O12233" s="545" t="s">
        <v>13413</v>
      </c>
      <c r="P12233" s="549">
        <v>9939</v>
      </c>
      <c r="Q12233" s="549">
        <v>1</v>
      </c>
      <c r="R12233" s="549">
        <v>56</v>
      </c>
      <c r="S12233" s="548">
        <v>2219</v>
      </c>
      <c r="T12233" s="548"/>
      <c r="U12233" s="99"/>
    </row>
    <row r="12234" spans="1:21" ht="19.5" customHeight="1">
      <c r="A12234" s="545">
        <v>107259</v>
      </c>
      <c r="B12234" s="545" t="s">
        <v>9143</v>
      </c>
      <c r="C12234" s="545" t="s">
        <v>216</v>
      </c>
      <c r="D12234" s="546"/>
      <c r="E12234" s="171" t="str">
        <f t="shared" si="191"/>
        <v>1900</v>
      </c>
      <c r="F12234" s="547">
        <v>0</v>
      </c>
      <c r="G12234" s="548">
        <v>0</v>
      </c>
      <c r="H12234" s="547">
        <v>0</v>
      </c>
      <c r="I12234" s="545" t="s">
        <v>12726</v>
      </c>
      <c r="J12234" s="545"/>
      <c r="K12234" s="545" t="s">
        <v>20499</v>
      </c>
      <c r="L12234" s="545" t="s">
        <v>13413</v>
      </c>
      <c r="M12234" s="548" t="s">
        <v>13758</v>
      </c>
      <c r="N12234" s="545" t="s">
        <v>13413</v>
      </c>
      <c r="O12234" s="545" t="s">
        <v>13413</v>
      </c>
      <c r="P12234" s="549">
        <v>9940</v>
      </c>
      <c r="Q12234" s="549">
        <v>1</v>
      </c>
      <c r="R12234" s="549">
        <v>49</v>
      </c>
      <c r="S12234" s="548"/>
      <c r="T12234" s="548"/>
      <c r="U12234" s="99"/>
    </row>
    <row r="12235" spans="1:21" ht="19.5" customHeight="1">
      <c r="A12235" s="545">
        <v>107260</v>
      </c>
      <c r="B12235" s="545" t="s">
        <v>9142</v>
      </c>
      <c r="C12235" s="545" t="s">
        <v>216</v>
      </c>
      <c r="D12235" s="546"/>
      <c r="E12235" s="171" t="str">
        <f t="shared" si="191"/>
        <v>1900</v>
      </c>
      <c r="F12235" s="547">
        <v>0</v>
      </c>
      <c r="G12235" s="548">
        <v>0</v>
      </c>
      <c r="H12235" s="547">
        <v>0</v>
      </c>
      <c r="I12235" s="545" t="s">
        <v>12980</v>
      </c>
      <c r="J12235" s="545"/>
      <c r="K12235" s="545" t="s">
        <v>20500</v>
      </c>
      <c r="L12235" s="545" t="s">
        <v>13413</v>
      </c>
      <c r="M12235" s="548" t="s">
        <v>13758</v>
      </c>
      <c r="N12235" s="545" t="s">
        <v>13413</v>
      </c>
      <c r="O12235" s="545" t="s">
        <v>13413</v>
      </c>
      <c r="P12235" s="549">
        <v>9941</v>
      </c>
      <c r="Q12235" s="549">
        <v>1</v>
      </c>
      <c r="R12235" s="549">
        <v>54</v>
      </c>
      <c r="S12235" s="548"/>
      <c r="T12235" s="548"/>
      <c r="U12235" s="99"/>
    </row>
    <row r="12236" spans="1:21" ht="19.5" customHeight="1">
      <c r="A12236" s="545">
        <v>107261</v>
      </c>
      <c r="B12236" s="545" t="s">
        <v>9141</v>
      </c>
      <c r="C12236" s="545" t="s">
        <v>216</v>
      </c>
      <c r="D12236" s="546"/>
      <c r="E12236" s="171" t="str">
        <f t="shared" si="191"/>
        <v>1900</v>
      </c>
      <c r="F12236" s="547">
        <v>0</v>
      </c>
      <c r="G12236" s="548">
        <v>0</v>
      </c>
      <c r="H12236" s="547">
        <v>0</v>
      </c>
      <c r="I12236" s="545" t="s">
        <v>12726</v>
      </c>
      <c r="J12236" s="545"/>
      <c r="K12236" s="545" t="s">
        <v>20501</v>
      </c>
      <c r="L12236" s="545" t="s">
        <v>13413</v>
      </c>
      <c r="M12236" s="548" t="s">
        <v>13758</v>
      </c>
      <c r="N12236" s="545" t="s">
        <v>13413</v>
      </c>
      <c r="O12236" s="545" t="s">
        <v>13413</v>
      </c>
      <c r="P12236" s="549">
        <v>9942</v>
      </c>
      <c r="Q12236" s="549">
        <v>1</v>
      </c>
      <c r="R12236" s="549">
        <v>49</v>
      </c>
      <c r="S12236" s="548"/>
      <c r="T12236" s="548"/>
      <c r="U12236" s="99"/>
    </row>
    <row r="12237" spans="1:21" ht="19.5" customHeight="1">
      <c r="A12237" s="545">
        <v>107262</v>
      </c>
      <c r="B12237" s="545" t="s">
        <v>5538</v>
      </c>
      <c r="C12237" s="545" t="s">
        <v>216</v>
      </c>
      <c r="D12237" s="546"/>
      <c r="E12237" s="171" t="str">
        <f t="shared" si="191"/>
        <v>1900</v>
      </c>
      <c r="F12237" s="547">
        <v>0</v>
      </c>
      <c r="G12237" s="548">
        <v>0</v>
      </c>
      <c r="H12237" s="547">
        <v>0</v>
      </c>
      <c r="I12237" s="545" t="s">
        <v>12980</v>
      </c>
      <c r="J12237" s="545"/>
      <c r="K12237" s="545" t="s">
        <v>13413</v>
      </c>
      <c r="L12237" s="545" t="s">
        <v>13413</v>
      </c>
      <c r="M12237" s="548" t="s">
        <v>13758</v>
      </c>
      <c r="N12237" s="545" t="s">
        <v>13413</v>
      </c>
      <c r="O12237" s="545" t="s">
        <v>13413</v>
      </c>
      <c r="P12237" s="549">
        <v>9943</v>
      </c>
      <c r="Q12237" s="549">
        <v>1</v>
      </c>
      <c r="R12237" s="549">
        <v>54</v>
      </c>
      <c r="S12237" s="548"/>
      <c r="T12237" s="548"/>
      <c r="U12237" s="99"/>
    </row>
    <row r="12238" spans="1:21" ht="19.5" customHeight="1">
      <c r="A12238" s="545">
        <v>107263</v>
      </c>
      <c r="B12238" s="545" t="s">
        <v>5672</v>
      </c>
      <c r="C12238" s="545" t="s">
        <v>209</v>
      </c>
      <c r="D12238" s="546"/>
      <c r="E12238" s="171" t="str">
        <f t="shared" si="191"/>
        <v>1900</v>
      </c>
      <c r="F12238" s="547">
        <v>0</v>
      </c>
      <c r="G12238" s="548">
        <v>0</v>
      </c>
      <c r="H12238" s="547">
        <v>0</v>
      </c>
      <c r="I12238" s="545" t="s">
        <v>12736</v>
      </c>
      <c r="J12238" s="545"/>
      <c r="K12238" s="545" t="s">
        <v>20428</v>
      </c>
      <c r="L12238" s="545" t="s">
        <v>13413</v>
      </c>
      <c r="M12238" s="548" t="s">
        <v>13758</v>
      </c>
      <c r="N12238" s="545" t="s">
        <v>13413</v>
      </c>
      <c r="O12238" s="545" t="s">
        <v>13413</v>
      </c>
      <c r="P12238" s="549">
        <v>9944</v>
      </c>
      <c r="Q12238" s="549">
        <v>1</v>
      </c>
      <c r="R12238" s="549">
        <v>56</v>
      </c>
      <c r="S12238" s="548"/>
      <c r="T12238" s="548"/>
      <c r="U12238" s="99"/>
    </row>
    <row r="12239" spans="1:21" ht="19.5" customHeight="1">
      <c r="A12239" s="545">
        <v>107264</v>
      </c>
      <c r="B12239" s="545" t="s">
        <v>8196</v>
      </c>
      <c r="C12239" s="545" t="s">
        <v>216</v>
      </c>
      <c r="D12239" s="546">
        <v>46052</v>
      </c>
      <c r="E12239" s="171" t="str">
        <f t="shared" si="191"/>
        <v>2026</v>
      </c>
      <c r="F12239" s="547">
        <v>52476085</v>
      </c>
      <c r="G12239" s="548">
        <v>0.19</v>
      </c>
      <c r="H12239" s="547">
        <v>44097550.420000002</v>
      </c>
      <c r="I12239" s="545" t="s">
        <v>12647</v>
      </c>
      <c r="J12239" s="545" t="s">
        <v>13307</v>
      </c>
      <c r="K12239" s="545" t="s">
        <v>20502</v>
      </c>
      <c r="L12239" s="545" t="s">
        <v>13413</v>
      </c>
      <c r="M12239" s="548" t="s">
        <v>13758</v>
      </c>
      <c r="N12239" s="545" t="s">
        <v>13413</v>
      </c>
      <c r="O12239" s="545" t="s">
        <v>13413</v>
      </c>
      <c r="P12239" s="549">
        <v>9945</v>
      </c>
      <c r="Q12239" s="549">
        <v>1</v>
      </c>
      <c r="R12239" s="549">
        <v>26</v>
      </c>
      <c r="S12239" s="548">
        <v>2228</v>
      </c>
      <c r="T12239" s="548"/>
      <c r="U12239" s="99"/>
    </row>
    <row r="12240" spans="1:21" ht="19.5" customHeight="1">
      <c r="A12240" s="545">
        <v>107265</v>
      </c>
      <c r="B12240" s="545" t="s">
        <v>5539</v>
      </c>
      <c r="C12240" s="545" t="s">
        <v>216</v>
      </c>
      <c r="D12240" s="546"/>
      <c r="E12240" s="171" t="str">
        <f t="shared" si="191"/>
        <v>1900</v>
      </c>
      <c r="F12240" s="547">
        <v>0</v>
      </c>
      <c r="G12240" s="548">
        <v>0</v>
      </c>
      <c r="H12240" s="547">
        <v>0</v>
      </c>
      <c r="I12240" s="545" t="s">
        <v>12980</v>
      </c>
      <c r="J12240" s="545"/>
      <c r="K12240" s="545" t="s">
        <v>13413</v>
      </c>
      <c r="L12240" s="545" t="s">
        <v>13413</v>
      </c>
      <c r="M12240" s="548" t="s">
        <v>13758</v>
      </c>
      <c r="N12240" s="545" t="s">
        <v>13413</v>
      </c>
      <c r="O12240" s="545" t="s">
        <v>13413</v>
      </c>
      <c r="P12240" s="549">
        <v>9946</v>
      </c>
      <c r="Q12240" s="549">
        <v>1</v>
      </c>
      <c r="R12240" s="549">
        <v>54</v>
      </c>
      <c r="S12240" s="548"/>
      <c r="T12240" s="548"/>
      <c r="U12240" s="99"/>
    </row>
    <row r="12241" spans="1:21" ht="19.5" customHeight="1">
      <c r="A12241" s="545">
        <v>107266</v>
      </c>
      <c r="B12241" s="545" t="s">
        <v>9140</v>
      </c>
      <c r="C12241" s="545" t="s">
        <v>216</v>
      </c>
      <c r="D12241" s="546"/>
      <c r="E12241" s="171" t="str">
        <f t="shared" si="191"/>
        <v>1900</v>
      </c>
      <c r="F12241" s="547">
        <v>0</v>
      </c>
      <c r="G12241" s="548">
        <v>0</v>
      </c>
      <c r="H12241" s="547">
        <v>0</v>
      </c>
      <c r="I12241" s="545" t="s">
        <v>12647</v>
      </c>
      <c r="J12241" s="545"/>
      <c r="K12241" s="545" t="s">
        <v>19985</v>
      </c>
      <c r="L12241" s="545" t="s">
        <v>13413</v>
      </c>
      <c r="M12241" s="548" t="s">
        <v>13758</v>
      </c>
      <c r="N12241" s="545" t="s">
        <v>13413</v>
      </c>
      <c r="O12241" s="545" t="s">
        <v>13413</v>
      </c>
      <c r="P12241" s="549">
        <v>9947</v>
      </c>
      <c r="Q12241" s="549">
        <v>1</v>
      </c>
      <c r="R12241" s="549">
        <v>26</v>
      </c>
      <c r="S12241" s="548"/>
      <c r="T12241" s="548"/>
      <c r="U12241" s="99"/>
    </row>
    <row r="12242" spans="1:21" ht="19.5" customHeight="1">
      <c r="A12242" s="545">
        <v>107267</v>
      </c>
      <c r="B12242" s="545" t="s">
        <v>5468</v>
      </c>
      <c r="C12242" s="545" t="s">
        <v>216</v>
      </c>
      <c r="D12242" s="546"/>
      <c r="E12242" s="171" t="str">
        <f t="shared" si="191"/>
        <v>1900</v>
      </c>
      <c r="F12242" s="547">
        <v>0</v>
      </c>
      <c r="G12242" s="548">
        <v>0</v>
      </c>
      <c r="H12242" s="547">
        <v>0</v>
      </c>
      <c r="I12242" s="545" t="s">
        <v>12957</v>
      </c>
      <c r="J12242" s="545"/>
      <c r="K12242" s="545" t="s">
        <v>20503</v>
      </c>
      <c r="L12242" s="545" t="s">
        <v>13413</v>
      </c>
      <c r="M12242" s="548" t="s">
        <v>13758</v>
      </c>
      <c r="N12242" s="545" t="s">
        <v>13413</v>
      </c>
      <c r="O12242" s="545" t="s">
        <v>13413</v>
      </c>
      <c r="P12242" s="549">
        <v>9948</v>
      </c>
      <c r="Q12242" s="549">
        <v>1</v>
      </c>
      <c r="R12242" s="549">
        <v>42</v>
      </c>
      <c r="S12242" s="548"/>
      <c r="T12242" s="548"/>
      <c r="U12242" s="99"/>
    </row>
    <row r="12243" spans="1:21" ht="19.5" customHeight="1">
      <c r="A12243" s="545">
        <v>107268</v>
      </c>
      <c r="B12243" s="545" t="s">
        <v>5370</v>
      </c>
      <c r="C12243" s="545" t="s">
        <v>216</v>
      </c>
      <c r="D12243" s="546">
        <v>43552</v>
      </c>
      <c r="E12243" s="171" t="str">
        <f t="shared" si="191"/>
        <v>2019</v>
      </c>
      <c r="F12243" s="547">
        <v>1576</v>
      </c>
      <c r="G12243" s="548">
        <v>0.19</v>
      </c>
      <c r="H12243" s="547">
        <v>1324.37</v>
      </c>
      <c r="I12243" s="545" t="s">
        <v>12961</v>
      </c>
      <c r="J12243" s="545" t="s">
        <v>13296</v>
      </c>
      <c r="K12243" s="545" t="s">
        <v>13413</v>
      </c>
      <c r="L12243" s="545" t="s">
        <v>13413</v>
      </c>
      <c r="M12243" s="548" t="s">
        <v>13758</v>
      </c>
      <c r="N12243" s="545" t="s">
        <v>13413</v>
      </c>
      <c r="O12243" s="545" t="s">
        <v>13413</v>
      </c>
      <c r="P12243" s="549">
        <v>9949</v>
      </c>
      <c r="Q12243" s="549">
        <v>1</v>
      </c>
      <c r="R12243" s="549">
        <v>169</v>
      </c>
      <c r="S12243" s="548">
        <v>2218</v>
      </c>
      <c r="T12243" s="548"/>
      <c r="U12243" s="99"/>
    </row>
    <row r="12244" spans="1:21" ht="19.5" customHeight="1">
      <c r="A12244" s="545">
        <v>107269</v>
      </c>
      <c r="B12244" s="545" t="s">
        <v>4644</v>
      </c>
      <c r="C12244" s="545" t="s">
        <v>216</v>
      </c>
      <c r="D12244" s="546">
        <v>43556</v>
      </c>
      <c r="E12244" s="171" t="str">
        <f t="shared" si="191"/>
        <v>2019</v>
      </c>
      <c r="F12244" s="547">
        <v>409343.01</v>
      </c>
      <c r="G12244" s="548">
        <v>0.19</v>
      </c>
      <c r="H12244" s="547">
        <v>343985.72</v>
      </c>
      <c r="I12244" s="545" t="s">
        <v>12685</v>
      </c>
      <c r="J12244" s="545" t="s">
        <v>13298</v>
      </c>
      <c r="K12244" s="545" t="s">
        <v>20504</v>
      </c>
      <c r="L12244" s="545" t="s">
        <v>13413</v>
      </c>
      <c r="M12244" s="548" t="s">
        <v>13758</v>
      </c>
      <c r="N12244" s="545" t="s">
        <v>13413</v>
      </c>
      <c r="O12244" s="545" t="s">
        <v>13413</v>
      </c>
      <c r="P12244" s="549">
        <v>9950</v>
      </c>
      <c r="Q12244" s="549">
        <v>1</v>
      </c>
      <c r="R12244" s="549">
        <v>11</v>
      </c>
      <c r="S12244" s="548">
        <v>1012</v>
      </c>
      <c r="T12244" s="548"/>
      <c r="U12244" s="99"/>
    </row>
    <row r="12245" spans="1:21" ht="19.5" customHeight="1">
      <c r="A12245" s="545">
        <v>107270</v>
      </c>
      <c r="B12245" s="545" t="s">
        <v>9139</v>
      </c>
      <c r="C12245" s="545" t="s">
        <v>216</v>
      </c>
      <c r="D12245" s="546"/>
      <c r="E12245" s="171" t="str">
        <f t="shared" si="191"/>
        <v>1900</v>
      </c>
      <c r="F12245" s="547">
        <v>0</v>
      </c>
      <c r="G12245" s="548">
        <v>0</v>
      </c>
      <c r="H12245" s="547">
        <v>0</v>
      </c>
      <c r="I12245" s="545" t="s">
        <v>12736</v>
      </c>
      <c r="J12245" s="545"/>
      <c r="K12245" s="545" t="s">
        <v>20505</v>
      </c>
      <c r="L12245" s="545" t="s">
        <v>13413</v>
      </c>
      <c r="M12245" s="548" t="s">
        <v>13758</v>
      </c>
      <c r="N12245" s="545" t="s">
        <v>13413</v>
      </c>
      <c r="O12245" s="545" t="s">
        <v>13413</v>
      </c>
      <c r="P12245" s="549">
        <v>9951</v>
      </c>
      <c r="Q12245" s="549">
        <v>1</v>
      </c>
      <c r="R12245" s="549">
        <v>56</v>
      </c>
      <c r="S12245" s="548"/>
      <c r="T12245" s="548"/>
      <c r="U12245" s="99"/>
    </row>
    <row r="12246" spans="1:21" ht="19.5" customHeight="1">
      <c r="A12246" s="545">
        <v>107271</v>
      </c>
      <c r="B12246" s="545" t="s">
        <v>5367</v>
      </c>
      <c r="C12246" s="545" t="s">
        <v>216</v>
      </c>
      <c r="D12246" s="546">
        <v>43556</v>
      </c>
      <c r="E12246" s="171" t="str">
        <f t="shared" si="191"/>
        <v>2019</v>
      </c>
      <c r="F12246" s="547">
        <v>4493</v>
      </c>
      <c r="G12246" s="548">
        <v>0.19</v>
      </c>
      <c r="H12246" s="547">
        <v>3775.63</v>
      </c>
      <c r="I12246" s="545" t="s">
        <v>12961</v>
      </c>
      <c r="J12246" s="545" t="s">
        <v>13296</v>
      </c>
      <c r="K12246" s="545" t="s">
        <v>13413</v>
      </c>
      <c r="L12246" s="545" t="s">
        <v>13413</v>
      </c>
      <c r="M12246" s="548" t="s">
        <v>13758</v>
      </c>
      <c r="N12246" s="545" t="s">
        <v>13413</v>
      </c>
      <c r="O12246" s="545" t="s">
        <v>13413</v>
      </c>
      <c r="P12246" s="549">
        <v>9952</v>
      </c>
      <c r="Q12246" s="549">
        <v>1</v>
      </c>
      <c r="R12246" s="549">
        <v>169</v>
      </c>
      <c r="S12246" s="548">
        <v>2218</v>
      </c>
      <c r="T12246" s="548"/>
      <c r="U12246" s="99"/>
    </row>
    <row r="12247" spans="1:21" ht="19.5" customHeight="1">
      <c r="A12247" s="545">
        <v>107272</v>
      </c>
      <c r="B12247" s="545" t="s">
        <v>5369</v>
      </c>
      <c r="C12247" s="545" t="s">
        <v>216</v>
      </c>
      <c r="D12247" s="546">
        <v>43552</v>
      </c>
      <c r="E12247" s="171" t="str">
        <f t="shared" si="191"/>
        <v>2019</v>
      </c>
      <c r="F12247" s="547">
        <v>3569</v>
      </c>
      <c r="G12247" s="548">
        <v>0.19</v>
      </c>
      <c r="H12247" s="547">
        <v>2999.16</v>
      </c>
      <c r="I12247" s="545" t="s">
        <v>12961</v>
      </c>
      <c r="J12247" s="545" t="s">
        <v>13301</v>
      </c>
      <c r="K12247" s="545" t="s">
        <v>13413</v>
      </c>
      <c r="L12247" s="545" t="s">
        <v>13413</v>
      </c>
      <c r="M12247" s="548" t="s">
        <v>13758</v>
      </c>
      <c r="N12247" s="545" t="s">
        <v>13413</v>
      </c>
      <c r="O12247" s="545" t="s">
        <v>13413</v>
      </c>
      <c r="P12247" s="549">
        <v>9953</v>
      </c>
      <c r="Q12247" s="549">
        <v>1</v>
      </c>
      <c r="R12247" s="549">
        <v>169</v>
      </c>
      <c r="S12247" s="548">
        <v>2221</v>
      </c>
      <c r="T12247" s="548"/>
      <c r="U12247" s="99"/>
    </row>
    <row r="12248" spans="1:21" ht="19.5" customHeight="1">
      <c r="A12248" s="545">
        <v>107273</v>
      </c>
      <c r="B12248" s="545" t="s">
        <v>5371</v>
      </c>
      <c r="C12248" s="545" t="s">
        <v>216</v>
      </c>
      <c r="D12248" s="546">
        <v>43552</v>
      </c>
      <c r="E12248" s="171" t="str">
        <f t="shared" si="191"/>
        <v>2019</v>
      </c>
      <c r="F12248" s="547">
        <v>3332</v>
      </c>
      <c r="G12248" s="548">
        <v>0.19</v>
      </c>
      <c r="H12248" s="547">
        <v>2800</v>
      </c>
      <c r="I12248" s="545" t="s">
        <v>12961</v>
      </c>
      <c r="J12248" s="545" t="s">
        <v>13301</v>
      </c>
      <c r="K12248" s="545" t="s">
        <v>13413</v>
      </c>
      <c r="L12248" s="545" t="s">
        <v>13413</v>
      </c>
      <c r="M12248" s="548" t="s">
        <v>13758</v>
      </c>
      <c r="N12248" s="545" t="s">
        <v>13413</v>
      </c>
      <c r="O12248" s="545" t="s">
        <v>13413</v>
      </c>
      <c r="P12248" s="549">
        <v>9954</v>
      </c>
      <c r="Q12248" s="549">
        <v>1</v>
      </c>
      <c r="R12248" s="549">
        <v>169</v>
      </c>
      <c r="S12248" s="548">
        <v>2221</v>
      </c>
      <c r="T12248" s="548"/>
      <c r="U12248" s="99"/>
    </row>
    <row r="12249" spans="1:21" ht="19.5" customHeight="1">
      <c r="A12249" s="545">
        <v>107274</v>
      </c>
      <c r="B12249" s="545" t="s">
        <v>5368</v>
      </c>
      <c r="C12249" s="545" t="s">
        <v>216</v>
      </c>
      <c r="D12249" s="546"/>
      <c r="E12249" s="171" t="str">
        <f t="shared" si="191"/>
        <v>1900</v>
      </c>
      <c r="F12249" s="547">
        <v>0</v>
      </c>
      <c r="G12249" s="548">
        <v>0</v>
      </c>
      <c r="H12249" s="547">
        <v>0</v>
      </c>
      <c r="I12249" s="545" t="s">
        <v>12702</v>
      </c>
      <c r="J12249" s="545"/>
      <c r="K12249" s="545" t="s">
        <v>13413</v>
      </c>
      <c r="L12249" s="545" t="s">
        <v>13413</v>
      </c>
      <c r="M12249" s="548" t="s">
        <v>13758</v>
      </c>
      <c r="N12249" s="545" t="s">
        <v>13413</v>
      </c>
      <c r="O12249" s="545" t="s">
        <v>13413</v>
      </c>
      <c r="P12249" s="549">
        <v>9955</v>
      </c>
      <c r="Q12249" s="549">
        <v>1</v>
      </c>
      <c r="R12249" s="549">
        <v>27</v>
      </c>
      <c r="S12249" s="548"/>
      <c r="T12249" s="548"/>
      <c r="U12249" s="99"/>
    </row>
    <row r="12250" spans="1:21" ht="19.5" customHeight="1">
      <c r="A12250" s="545">
        <v>107275</v>
      </c>
      <c r="B12250" s="545" t="s">
        <v>5363</v>
      </c>
      <c r="C12250" s="545" t="s">
        <v>216</v>
      </c>
      <c r="D12250" s="546"/>
      <c r="E12250" s="171" t="str">
        <f t="shared" si="191"/>
        <v>1900</v>
      </c>
      <c r="F12250" s="547">
        <v>0</v>
      </c>
      <c r="G12250" s="548">
        <v>0</v>
      </c>
      <c r="H12250" s="547">
        <v>0</v>
      </c>
      <c r="I12250" s="545" t="s">
        <v>12702</v>
      </c>
      <c r="J12250" s="545"/>
      <c r="K12250" s="545" t="s">
        <v>20506</v>
      </c>
      <c r="L12250" s="545" t="s">
        <v>13413</v>
      </c>
      <c r="M12250" s="548" t="s">
        <v>13758</v>
      </c>
      <c r="N12250" s="545" t="s">
        <v>13413</v>
      </c>
      <c r="O12250" s="545" t="s">
        <v>13413</v>
      </c>
      <c r="P12250" s="549">
        <v>9956</v>
      </c>
      <c r="Q12250" s="549">
        <v>1</v>
      </c>
      <c r="R12250" s="549">
        <v>27</v>
      </c>
      <c r="S12250" s="548"/>
      <c r="T12250" s="548"/>
      <c r="U12250" s="99"/>
    </row>
    <row r="12251" spans="1:21" ht="19.5" customHeight="1">
      <c r="A12251" s="545">
        <v>107276</v>
      </c>
      <c r="B12251" s="545" t="s">
        <v>5366</v>
      </c>
      <c r="C12251" s="545" t="s">
        <v>216</v>
      </c>
      <c r="D12251" s="546"/>
      <c r="E12251" s="171" t="str">
        <f t="shared" si="191"/>
        <v>1900</v>
      </c>
      <c r="F12251" s="547">
        <v>0</v>
      </c>
      <c r="G12251" s="548">
        <v>0</v>
      </c>
      <c r="H12251" s="547">
        <v>0</v>
      </c>
      <c r="I12251" s="545" t="s">
        <v>12702</v>
      </c>
      <c r="J12251" s="545"/>
      <c r="K12251" s="545" t="s">
        <v>20507</v>
      </c>
      <c r="L12251" s="545" t="s">
        <v>13413</v>
      </c>
      <c r="M12251" s="548" t="s">
        <v>13758</v>
      </c>
      <c r="N12251" s="545" t="s">
        <v>13413</v>
      </c>
      <c r="O12251" s="545" t="s">
        <v>13413</v>
      </c>
      <c r="P12251" s="549">
        <v>9957</v>
      </c>
      <c r="Q12251" s="549">
        <v>1</v>
      </c>
      <c r="R12251" s="549">
        <v>27</v>
      </c>
      <c r="S12251" s="548"/>
      <c r="T12251" s="548"/>
      <c r="U12251" s="99"/>
    </row>
    <row r="12252" spans="1:21" ht="19.5" customHeight="1">
      <c r="A12252" s="545">
        <v>107277</v>
      </c>
      <c r="B12252" s="545" t="s">
        <v>5362</v>
      </c>
      <c r="C12252" s="545" t="s">
        <v>216</v>
      </c>
      <c r="D12252" s="546"/>
      <c r="E12252" s="171" t="str">
        <f t="shared" si="191"/>
        <v>1900</v>
      </c>
      <c r="F12252" s="547">
        <v>0</v>
      </c>
      <c r="G12252" s="548">
        <v>0</v>
      </c>
      <c r="H12252" s="547">
        <v>0</v>
      </c>
      <c r="I12252" s="545" t="s">
        <v>12702</v>
      </c>
      <c r="J12252" s="545"/>
      <c r="K12252" s="545" t="s">
        <v>20508</v>
      </c>
      <c r="L12252" s="545" t="s">
        <v>13413</v>
      </c>
      <c r="M12252" s="548" t="s">
        <v>13758</v>
      </c>
      <c r="N12252" s="545" t="s">
        <v>13413</v>
      </c>
      <c r="O12252" s="545" t="s">
        <v>13413</v>
      </c>
      <c r="P12252" s="549">
        <v>9958</v>
      </c>
      <c r="Q12252" s="549">
        <v>1</v>
      </c>
      <c r="R12252" s="549">
        <v>27</v>
      </c>
      <c r="S12252" s="548"/>
      <c r="T12252" s="548"/>
      <c r="U12252" s="99"/>
    </row>
    <row r="12253" spans="1:21" ht="19.5" customHeight="1">
      <c r="A12253" s="545">
        <v>107278</v>
      </c>
      <c r="B12253" s="545" t="s">
        <v>9138</v>
      </c>
      <c r="C12253" s="545" t="s">
        <v>216</v>
      </c>
      <c r="D12253" s="546"/>
      <c r="E12253" s="171" t="str">
        <f t="shared" si="191"/>
        <v>1900</v>
      </c>
      <c r="F12253" s="547">
        <v>0</v>
      </c>
      <c r="G12253" s="548">
        <v>0</v>
      </c>
      <c r="H12253" s="547">
        <v>0</v>
      </c>
      <c r="I12253" s="545" t="s">
        <v>12702</v>
      </c>
      <c r="J12253" s="545"/>
      <c r="K12253" s="545" t="s">
        <v>20509</v>
      </c>
      <c r="L12253" s="545" t="s">
        <v>13413</v>
      </c>
      <c r="M12253" s="548" t="s">
        <v>13758</v>
      </c>
      <c r="N12253" s="545" t="s">
        <v>13413</v>
      </c>
      <c r="O12253" s="545" t="s">
        <v>13413</v>
      </c>
      <c r="P12253" s="549">
        <v>9959</v>
      </c>
      <c r="Q12253" s="549">
        <v>1</v>
      </c>
      <c r="R12253" s="549">
        <v>27</v>
      </c>
      <c r="S12253" s="548"/>
      <c r="T12253" s="548"/>
      <c r="U12253" s="99"/>
    </row>
    <row r="12254" spans="1:21" ht="19.5" customHeight="1">
      <c r="A12254" s="545">
        <v>107279</v>
      </c>
      <c r="B12254" s="545" t="s">
        <v>9137</v>
      </c>
      <c r="C12254" s="545" t="s">
        <v>216</v>
      </c>
      <c r="D12254" s="546"/>
      <c r="E12254" s="171" t="str">
        <f t="shared" si="191"/>
        <v>1900</v>
      </c>
      <c r="F12254" s="547">
        <v>0</v>
      </c>
      <c r="G12254" s="548">
        <v>0</v>
      </c>
      <c r="H12254" s="547">
        <v>0</v>
      </c>
      <c r="I12254" s="545" t="s">
        <v>12702</v>
      </c>
      <c r="J12254" s="545"/>
      <c r="K12254" s="545" t="s">
        <v>20510</v>
      </c>
      <c r="L12254" s="545" t="s">
        <v>13413</v>
      </c>
      <c r="M12254" s="548" t="s">
        <v>13758</v>
      </c>
      <c r="N12254" s="545" t="s">
        <v>13413</v>
      </c>
      <c r="O12254" s="545" t="s">
        <v>13413</v>
      </c>
      <c r="P12254" s="549">
        <v>9960</v>
      </c>
      <c r="Q12254" s="549">
        <v>1</v>
      </c>
      <c r="R12254" s="549">
        <v>27</v>
      </c>
      <c r="S12254" s="548"/>
      <c r="T12254" s="548"/>
      <c r="U12254" s="99"/>
    </row>
    <row r="12255" spans="1:21" ht="19.5" customHeight="1">
      <c r="A12255" s="545">
        <v>107280</v>
      </c>
      <c r="B12255" s="545" t="s">
        <v>5364</v>
      </c>
      <c r="C12255" s="545" t="s">
        <v>216</v>
      </c>
      <c r="D12255" s="546"/>
      <c r="E12255" s="171" t="str">
        <f t="shared" si="191"/>
        <v>1900</v>
      </c>
      <c r="F12255" s="547">
        <v>0</v>
      </c>
      <c r="G12255" s="548">
        <v>0</v>
      </c>
      <c r="H12255" s="547">
        <v>0</v>
      </c>
      <c r="I12255" s="545" t="s">
        <v>12702</v>
      </c>
      <c r="J12255" s="545"/>
      <c r="K12255" s="545" t="s">
        <v>20511</v>
      </c>
      <c r="L12255" s="545" t="s">
        <v>13413</v>
      </c>
      <c r="M12255" s="548" t="s">
        <v>13758</v>
      </c>
      <c r="N12255" s="545" t="s">
        <v>13413</v>
      </c>
      <c r="O12255" s="545" t="s">
        <v>13413</v>
      </c>
      <c r="P12255" s="549">
        <v>9961</v>
      </c>
      <c r="Q12255" s="549">
        <v>1</v>
      </c>
      <c r="R12255" s="549">
        <v>27</v>
      </c>
      <c r="S12255" s="548"/>
      <c r="T12255" s="548"/>
      <c r="U12255" s="99"/>
    </row>
    <row r="12256" spans="1:21" ht="19.5" customHeight="1">
      <c r="A12256" s="545">
        <v>107281</v>
      </c>
      <c r="B12256" s="545" t="s">
        <v>5365</v>
      </c>
      <c r="C12256" s="545" t="s">
        <v>216</v>
      </c>
      <c r="D12256" s="546"/>
      <c r="E12256" s="171" t="str">
        <f t="shared" si="191"/>
        <v>1900</v>
      </c>
      <c r="F12256" s="547">
        <v>0</v>
      </c>
      <c r="G12256" s="548">
        <v>0</v>
      </c>
      <c r="H12256" s="547">
        <v>0</v>
      </c>
      <c r="I12256" s="545" t="s">
        <v>12702</v>
      </c>
      <c r="J12256" s="545"/>
      <c r="K12256" s="545" t="s">
        <v>20512</v>
      </c>
      <c r="L12256" s="545" t="s">
        <v>13413</v>
      </c>
      <c r="M12256" s="548" t="s">
        <v>13758</v>
      </c>
      <c r="N12256" s="545" t="s">
        <v>13413</v>
      </c>
      <c r="O12256" s="545" t="s">
        <v>13413</v>
      </c>
      <c r="P12256" s="549">
        <v>9962</v>
      </c>
      <c r="Q12256" s="549">
        <v>1</v>
      </c>
      <c r="R12256" s="549">
        <v>27</v>
      </c>
      <c r="S12256" s="548"/>
      <c r="T12256" s="548"/>
      <c r="U12256" s="99"/>
    </row>
    <row r="12257" spans="1:21" ht="19.5" customHeight="1">
      <c r="A12257" s="545">
        <v>107282</v>
      </c>
      <c r="B12257" s="545" t="s">
        <v>9136</v>
      </c>
      <c r="C12257" s="545" t="s">
        <v>216</v>
      </c>
      <c r="D12257" s="546"/>
      <c r="E12257" s="171" t="str">
        <f t="shared" si="191"/>
        <v>1900</v>
      </c>
      <c r="F12257" s="547">
        <v>0</v>
      </c>
      <c r="G12257" s="548">
        <v>0</v>
      </c>
      <c r="H12257" s="547">
        <v>0</v>
      </c>
      <c r="I12257" s="545" t="s">
        <v>12726</v>
      </c>
      <c r="J12257" s="545"/>
      <c r="K12257" s="545" t="s">
        <v>20513</v>
      </c>
      <c r="L12257" s="545" t="s">
        <v>13413</v>
      </c>
      <c r="M12257" s="548" t="s">
        <v>13758</v>
      </c>
      <c r="N12257" s="545" t="s">
        <v>13413</v>
      </c>
      <c r="O12257" s="545" t="s">
        <v>13413</v>
      </c>
      <c r="P12257" s="549">
        <v>9963</v>
      </c>
      <c r="Q12257" s="549">
        <v>1</v>
      </c>
      <c r="R12257" s="549">
        <v>49</v>
      </c>
      <c r="S12257" s="548"/>
      <c r="T12257" s="548"/>
      <c r="U12257" s="99"/>
    </row>
    <row r="12258" spans="1:21" ht="19.5" customHeight="1">
      <c r="A12258" s="545">
        <v>107283</v>
      </c>
      <c r="B12258" s="545" t="s">
        <v>9135</v>
      </c>
      <c r="C12258" s="545" t="s">
        <v>216</v>
      </c>
      <c r="D12258" s="546"/>
      <c r="E12258" s="171" t="str">
        <f t="shared" si="191"/>
        <v>1900</v>
      </c>
      <c r="F12258" s="547">
        <v>0</v>
      </c>
      <c r="G12258" s="548">
        <v>0</v>
      </c>
      <c r="H12258" s="547">
        <v>0</v>
      </c>
      <c r="I12258" s="545" t="s">
        <v>12726</v>
      </c>
      <c r="J12258" s="545"/>
      <c r="K12258" s="545" t="s">
        <v>20514</v>
      </c>
      <c r="L12258" s="545" t="s">
        <v>13413</v>
      </c>
      <c r="M12258" s="548" t="s">
        <v>13758</v>
      </c>
      <c r="N12258" s="545" t="s">
        <v>13413</v>
      </c>
      <c r="O12258" s="545" t="s">
        <v>13413</v>
      </c>
      <c r="P12258" s="549">
        <v>9964</v>
      </c>
      <c r="Q12258" s="549">
        <v>1</v>
      </c>
      <c r="R12258" s="549">
        <v>49</v>
      </c>
      <c r="S12258" s="548"/>
      <c r="T12258" s="548"/>
      <c r="U12258" s="99"/>
    </row>
    <row r="12259" spans="1:21" ht="19.5" customHeight="1">
      <c r="A12259" s="545">
        <v>107284</v>
      </c>
      <c r="B12259" s="545" t="s">
        <v>9134</v>
      </c>
      <c r="C12259" s="545" t="s">
        <v>216</v>
      </c>
      <c r="D12259" s="546"/>
      <c r="E12259" s="171" t="str">
        <f t="shared" si="191"/>
        <v>1900</v>
      </c>
      <c r="F12259" s="547">
        <v>0</v>
      </c>
      <c r="G12259" s="548">
        <v>0</v>
      </c>
      <c r="H12259" s="547">
        <v>0</v>
      </c>
      <c r="I12259" s="545" t="s">
        <v>12726</v>
      </c>
      <c r="J12259" s="545"/>
      <c r="K12259" s="545" t="s">
        <v>20515</v>
      </c>
      <c r="L12259" s="545" t="s">
        <v>13413</v>
      </c>
      <c r="M12259" s="548" t="s">
        <v>13758</v>
      </c>
      <c r="N12259" s="545" t="s">
        <v>13413</v>
      </c>
      <c r="O12259" s="545" t="s">
        <v>13413</v>
      </c>
      <c r="P12259" s="549">
        <v>9965</v>
      </c>
      <c r="Q12259" s="549">
        <v>1</v>
      </c>
      <c r="R12259" s="549">
        <v>49</v>
      </c>
      <c r="S12259" s="548"/>
      <c r="T12259" s="548"/>
      <c r="U12259" s="99"/>
    </row>
    <row r="12260" spans="1:21" ht="19.5" customHeight="1">
      <c r="A12260" s="545">
        <v>107285</v>
      </c>
      <c r="B12260" s="545" t="s">
        <v>9133</v>
      </c>
      <c r="C12260" s="545" t="s">
        <v>216</v>
      </c>
      <c r="D12260" s="546"/>
      <c r="E12260" s="171" t="str">
        <f t="shared" si="191"/>
        <v>1900</v>
      </c>
      <c r="F12260" s="547">
        <v>0</v>
      </c>
      <c r="G12260" s="548">
        <v>0</v>
      </c>
      <c r="H12260" s="547">
        <v>0</v>
      </c>
      <c r="I12260" s="545" t="s">
        <v>12726</v>
      </c>
      <c r="J12260" s="545"/>
      <c r="K12260" s="545" t="s">
        <v>20516</v>
      </c>
      <c r="L12260" s="545" t="s">
        <v>13413</v>
      </c>
      <c r="M12260" s="548" t="s">
        <v>13758</v>
      </c>
      <c r="N12260" s="545" t="s">
        <v>13413</v>
      </c>
      <c r="O12260" s="545" t="s">
        <v>13413</v>
      </c>
      <c r="P12260" s="549">
        <v>9966</v>
      </c>
      <c r="Q12260" s="549">
        <v>1</v>
      </c>
      <c r="R12260" s="549">
        <v>49</v>
      </c>
      <c r="S12260" s="548"/>
      <c r="T12260" s="548"/>
      <c r="U12260" s="99"/>
    </row>
    <row r="12261" spans="1:21" ht="19.5" customHeight="1">
      <c r="A12261" s="545">
        <v>107286</v>
      </c>
      <c r="B12261" s="545" t="s">
        <v>9132</v>
      </c>
      <c r="C12261" s="545" t="s">
        <v>216</v>
      </c>
      <c r="D12261" s="546"/>
      <c r="E12261" s="171" t="str">
        <f t="shared" si="191"/>
        <v>1900</v>
      </c>
      <c r="F12261" s="547">
        <v>0</v>
      </c>
      <c r="G12261" s="548">
        <v>0</v>
      </c>
      <c r="H12261" s="547">
        <v>0</v>
      </c>
      <c r="I12261" s="545" t="s">
        <v>12726</v>
      </c>
      <c r="J12261" s="545"/>
      <c r="K12261" s="545" t="s">
        <v>20517</v>
      </c>
      <c r="L12261" s="545" t="s">
        <v>13413</v>
      </c>
      <c r="M12261" s="548" t="s">
        <v>13758</v>
      </c>
      <c r="N12261" s="545" t="s">
        <v>13413</v>
      </c>
      <c r="O12261" s="545" t="s">
        <v>13413</v>
      </c>
      <c r="P12261" s="549">
        <v>9967</v>
      </c>
      <c r="Q12261" s="549">
        <v>1</v>
      </c>
      <c r="R12261" s="549">
        <v>49</v>
      </c>
      <c r="S12261" s="548"/>
      <c r="T12261" s="548"/>
      <c r="U12261" s="99"/>
    </row>
    <row r="12262" spans="1:21" ht="19.5" customHeight="1">
      <c r="A12262" s="545">
        <v>107287</v>
      </c>
      <c r="B12262" s="545" t="s">
        <v>9131</v>
      </c>
      <c r="C12262" s="545" t="s">
        <v>216</v>
      </c>
      <c r="D12262" s="546"/>
      <c r="E12262" s="171" t="str">
        <f t="shared" si="191"/>
        <v>1900</v>
      </c>
      <c r="F12262" s="547">
        <v>0</v>
      </c>
      <c r="G12262" s="548">
        <v>0</v>
      </c>
      <c r="H12262" s="547">
        <v>0</v>
      </c>
      <c r="I12262" s="545" t="s">
        <v>12726</v>
      </c>
      <c r="J12262" s="545"/>
      <c r="K12262" s="545" t="s">
        <v>20518</v>
      </c>
      <c r="L12262" s="545" t="s">
        <v>13413</v>
      </c>
      <c r="M12262" s="548" t="s">
        <v>13758</v>
      </c>
      <c r="N12262" s="545" t="s">
        <v>13413</v>
      </c>
      <c r="O12262" s="545" t="s">
        <v>13413</v>
      </c>
      <c r="P12262" s="549">
        <v>9968</v>
      </c>
      <c r="Q12262" s="549">
        <v>1</v>
      </c>
      <c r="R12262" s="549">
        <v>49</v>
      </c>
      <c r="S12262" s="548"/>
      <c r="T12262" s="548"/>
      <c r="U12262" s="99"/>
    </row>
    <row r="12263" spans="1:21" ht="19.5" customHeight="1">
      <c r="A12263" s="545">
        <v>107288</v>
      </c>
      <c r="B12263" s="545" t="s">
        <v>9130</v>
      </c>
      <c r="C12263" s="545" t="s">
        <v>216</v>
      </c>
      <c r="D12263" s="546"/>
      <c r="E12263" s="171" t="str">
        <f t="shared" si="191"/>
        <v>1900</v>
      </c>
      <c r="F12263" s="547">
        <v>0</v>
      </c>
      <c r="G12263" s="548">
        <v>0</v>
      </c>
      <c r="H12263" s="547">
        <v>0</v>
      </c>
      <c r="I12263" s="545" t="s">
        <v>12726</v>
      </c>
      <c r="J12263" s="545"/>
      <c r="K12263" s="545" t="s">
        <v>20519</v>
      </c>
      <c r="L12263" s="545" t="s">
        <v>13413</v>
      </c>
      <c r="M12263" s="548" t="s">
        <v>13758</v>
      </c>
      <c r="N12263" s="545" t="s">
        <v>13413</v>
      </c>
      <c r="O12263" s="545" t="s">
        <v>13413</v>
      </c>
      <c r="P12263" s="549">
        <v>9969</v>
      </c>
      <c r="Q12263" s="549">
        <v>1</v>
      </c>
      <c r="R12263" s="549">
        <v>49</v>
      </c>
      <c r="S12263" s="548"/>
      <c r="T12263" s="548"/>
      <c r="U12263" s="99"/>
    </row>
    <row r="12264" spans="1:21" ht="19.5" customHeight="1">
      <c r="A12264" s="545">
        <v>107289</v>
      </c>
      <c r="B12264" s="545" t="s">
        <v>9129</v>
      </c>
      <c r="C12264" s="545" t="s">
        <v>216</v>
      </c>
      <c r="D12264" s="546"/>
      <c r="E12264" s="171" t="str">
        <f t="shared" si="191"/>
        <v>1900</v>
      </c>
      <c r="F12264" s="547">
        <v>0</v>
      </c>
      <c r="G12264" s="548">
        <v>0</v>
      </c>
      <c r="H12264" s="547">
        <v>0</v>
      </c>
      <c r="I12264" s="545" t="s">
        <v>12726</v>
      </c>
      <c r="J12264" s="545"/>
      <c r="K12264" s="545" t="s">
        <v>20520</v>
      </c>
      <c r="L12264" s="545" t="s">
        <v>13413</v>
      </c>
      <c r="M12264" s="548" t="s">
        <v>13758</v>
      </c>
      <c r="N12264" s="545" t="s">
        <v>13413</v>
      </c>
      <c r="O12264" s="545" t="s">
        <v>13413</v>
      </c>
      <c r="P12264" s="549">
        <v>9970</v>
      </c>
      <c r="Q12264" s="549">
        <v>1</v>
      </c>
      <c r="R12264" s="549">
        <v>49</v>
      </c>
      <c r="S12264" s="548"/>
      <c r="T12264" s="548"/>
      <c r="U12264" s="99"/>
    </row>
    <row r="12265" spans="1:21" ht="19.5" customHeight="1">
      <c r="A12265" s="545">
        <v>107290</v>
      </c>
      <c r="B12265" s="545" t="s">
        <v>9128</v>
      </c>
      <c r="C12265" s="545" t="s">
        <v>216</v>
      </c>
      <c r="D12265" s="546"/>
      <c r="E12265" s="171" t="str">
        <f t="shared" si="191"/>
        <v>1900</v>
      </c>
      <c r="F12265" s="547">
        <v>0</v>
      </c>
      <c r="G12265" s="548">
        <v>0</v>
      </c>
      <c r="H12265" s="547">
        <v>0</v>
      </c>
      <c r="I12265" s="545" t="s">
        <v>12726</v>
      </c>
      <c r="J12265" s="545"/>
      <c r="K12265" s="545" t="s">
        <v>20521</v>
      </c>
      <c r="L12265" s="545" t="s">
        <v>13413</v>
      </c>
      <c r="M12265" s="548" t="s">
        <v>13758</v>
      </c>
      <c r="N12265" s="545" t="s">
        <v>13413</v>
      </c>
      <c r="O12265" s="545" t="s">
        <v>13413</v>
      </c>
      <c r="P12265" s="549">
        <v>9971</v>
      </c>
      <c r="Q12265" s="549">
        <v>1</v>
      </c>
      <c r="R12265" s="549">
        <v>49</v>
      </c>
      <c r="S12265" s="548"/>
      <c r="T12265" s="548"/>
      <c r="U12265" s="99"/>
    </row>
    <row r="12266" spans="1:21" ht="19.5" customHeight="1">
      <c r="A12266" s="545">
        <v>107291</v>
      </c>
      <c r="B12266" s="545" t="s">
        <v>9127</v>
      </c>
      <c r="C12266" s="545" t="s">
        <v>216</v>
      </c>
      <c r="D12266" s="546"/>
      <c r="E12266" s="171" t="str">
        <f t="shared" si="191"/>
        <v>1900</v>
      </c>
      <c r="F12266" s="547">
        <v>0</v>
      </c>
      <c r="G12266" s="548">
        <v>0</v>
      </c>
      <c r="H12266" s="547">
        <v>0</v>
      </c>
      <c r="I12266" s="545" t="s">
        <v>12726</v>
      </c>
      <c r="J12266" s="545"/>
      <c r="K12266" s="545" t="s">
        <v>20522</v>
      </c>
      <c r="L12266" s="545" t="s">
        <v>13413</v>
      </c>
      <c r="M12266" s="548" t="s">
        <v>13758</v>
      </c>
      <c r="N12266" s="545" t="s">
        <v>13413</v>
      </c>
      <c r="O12266" s="545" t="s">
        <v>13413</v>
      </c>
      <c r="P12266" s="549">
        <v>9972</v>
      </c>
      <c r="Q12266" s="549">
        <v>1</v>
      </c>
      <c r="R12266" s="549">
        <v>49</v>
      </c>
      <c r="S12266" s="548"/>
      <c r="T12266" s="548"/>
      <c r="U12266" s="99"/>
    </row>
    <row r="12267" spans="1:21" ht="19.5" customHeight="1">
      <c r="A12267" s="545">
        <v>107292</v>
      </c>
      <c r="B12267" s="545" t="s">
        <v>9126</v>
      </c>
      <c r="C12267" s="545" t="s">
        <v>216</v>
      </c>
      <c r="D12267" s="546"/>
      <c r="E12267" s="171" t="str">
        <f t="shared" si="191"/>
        <v>1900</v>
      </c>
      <c r="F12267" s="547">
        <v>0</v>
      </c>
      <c r="G12267" s="548">
        <v>0</v>
      </c>
      <c r="H12267" s="547">
        <v>0</v>
      </c>
      <c r="I12267" s="545" t="s">
        <v>12726</v>
      </c>
      <c r="J12267" s="545"/>
      <c r="K12267" s="545" t="s">
        <v>20523</v>
      </c>
      <c r="L12267" s="545" t="s">
        <v>13413</v>
      </c>
      <c r="M12267" s="548" t="s">
        <v>13758</v>
      </c>
      <c r="N12267" s="545" t="s">
        <v>13413</v>
      </c>
      <c r="O12267" s="545" t="s">
        <v>13413</v>
      </c>
      <c r="P12267" s="549">
        <v>9973</v>
      </c>
      <c r="Q12267" s="549">
        <v>1</v>
      </c>
      <c r="R12267" s="549">
        <v>49</v>
      </c>
      <c r="S12267" s="548"/>
      <c r="T12267" s="548"/>
      <c r="U12267" s="99"/>
    </row>
    <row r="12268" spans="1:21" ht="19.5" customHeight="1">
      <c r="A12268" s="545">
        <v>107293</v>
      </c>
      <c r="B12268" s="545" t="s">
        <v>9125</v>
      </c>
      <c r="C12268" s="545" t="s">
        <v>216</v>
      </c>
      <c r="D12268" s="546"/>
      <c r="E12268" s="171" t="str">
        <f t="shared" si="191"/>
        <v>1900</v>
      </c>
      <c r="F12268" s="547">
        <v>0</v>
      </c>
      <c r="G12268" s="548">
        <v>0</v>
      </c>
      <c r="H12268" s="547">
        <v>0</v>
      </c>
      <c r="I12268" s="545" t="s">
        <v>12726</v>
      </c>
      <c r="J12268" s="545"/>
      <c r="K12268" s="545" t="s">
        <v>20524</v>
      </c>
      <c r="L12268" s="545" t="s">
        <v>13413</v>
      </c>
      <c r="M12268" s="548" t="s">
        <v>13758</v>
      </c>
      <c r="N12268" s="545" t="s">
        <v>13413</v>
      </c>
      <c r="O12268" s="545" t="s">
        <v>13413</v>
      </c>
      <c r="P12268" s="549">
        <v>9974</v>
      </c>
      <c r="Q12268" s="549">
        <v>1</v>
      </c>
      <c r="R12268" s="549">
        <v>49</v>
      </c>
      <c r="S12268" s="548"/>
      <c r="T12268" s="548"/>
      <c r="U12268" s="99"/>
    </row>
    <row r="12269" spans="1:21" ht="19.5" customHeight="1">
      <c r="A12269" s="545">
        <v>107294</v>
      </c>
      <c r="B12269" s="545" t="s">
        <v>9124</v>
      </c>
      <c r="C12269" s="545" t="s">
        <v>216</v>
      </c>
      <c r="D12269" s="546"/>
      <c r="E12269" s="171" t="str">
        <f t="shared" si="191"/>
        <v>1900</v>
      </c>
      <c r="F12269" s="547">
        <v>0</v>
      </c>
      <c r="G12269" s="548">
        <v>0</v>
      </c>
      <c r="H12269" s="547">
        <v>0</v>
      </c>
      <c r="I12269" s="545" t="s">
        <v>12726</v>
      </c>
      <c r="J12269" s="545"/>
      <c r="K12269" s="545" t="s">
        <v>20525</v>
      </c>
      <c r="L12269" s="545" t="s">
        <v>13413</v>
      </c>
      <c r="M12269" s="548" t="s">
        <v>13758</v>
      </c>
      <c r="N12269" s="545" t="s">
        <v>13413</v>
      </c>
      <c r="O12269" s="545" t="s">
        <v>13413</v>
      </c>
      <c r="P12269" s="549">
        <v>9975</v>
      </c>
      <c r="Q12269" s="549">
        <v>1</v>
      </c>
      <c r="R12269" s="549">
        <v>49</v>
      </c>
      <c r="S12269" s="548"/>
      <c r="T12269" s="548"/>
      <c r="U12269" s="99"/>
    </row>
    <row r="12270" spans="1:21" ht="19.5" customHeight="1">
      <c r="A12270" s="545">
        <v>107295</v>
      </c>
      <c r="B12270" s="545" t="s">
        <v>9123</v>
      </c>
      <c r="C12270" s="545" t="s">
        <v>216</v>
      </c>
      <c r="D12270" s="546"/>
      <c r="E12270" s="171" t="str">
        <f t="shared" si="191"/>
        <v>1900</v>
      </c>
      <c r="F12270" s="547">
        <v>0</v>
      </c>
      <c r="G12270" s="548">
        <v>0</v>
      </c>
      <c r="H12270" s="547">
        <v>0</v>
      </c>
      <c r="I12270" s="545" t="s">
        <v>12726</v>
      </c>
      <c r="J12270" s="545"/>
      <c r="K12270" s="545" t="s">
        <v>20526</v>
      </c>
      <c r="L12270" s="545" t="s">
        <v>13413</v>
      </c>
      <c r="M12270" s="548" t="s">
        <v>13758</v>
      </c>
      <c r="N12270" s="545" t="s">
        <v>13413</v>
      </c>
      <c r="O12270" s="545" t="s">
        <v>13413</v>
      </c>
      <c r="P12270" s="549">
        <v>9976</v>
      </c>
      <c r="Q12270" s="549">
        <v>1</v>
      </c>
      <c r="R12270" s="549">
        <v>49</v>
      </c>
      <c r="S12270" s="548"/>
      <c r="T12270" s="548"/>
      <c r="U12270" s="99"/>
    </row>
    <row r="12271" spans="1:21" ht="19.5" customHeight="1">
      <c r="A12271" s="545">
        <v>107296</v>
      </c>
      <c r="B12271" s="545" t="s">
        <v>9122</v>
      </c>
      <c r="C12271" s="545" t="s">
        <v>216</v>
      </c>
      <c r="D12271" s="546"/>
      <c r="E12271" s="171" t="str">
        <f t="shared" si="191"/>
        <v>1900</v>
      </c>
      <c r="F12271" s="547">
        <v>0</v>
      </c>
      <c r="G12271" s="548">
        <v>0</v>
      </c>
      <c r="H12271" s="547">
        <v>0</v>
      </c>
      <c r="I12271" s="545" t="s">
        <v>12736</v>
      </c>
      <c r="J12271" s="545"/>
      <c r="K12271" s="545" t="s">
        <v>20527</v>
      </c>
      <c r="L12271" s="545" t="s">
        <v>13413</v>
      </c>
      <c r="M12271" s="548" t="s">
        <v>13758</v>
      </c>
      <c r="N12271" s="545" t="s">
        <v>13413</v>
      </c>
      <c r="O12271" s="545" t="s">
        <v>13413</v>
      </c>
      <c r="P12271" s="549">
        <v>9977</v>
      </c>
      <c r="Q12271" s="549">
        <v>1</v>
      </c>
      <c r="R12271" s="549">
        <v>56</v>
      </c>
      <c r="S12271" s="548"/>
      <c r="T12271" s="548"/>
      <c r="U12271" s="99"/>
    </row>
    <row r="12272" spans="1:21" ht="19.5" customHeight="1">
      <c r="A12272" s="545">
        <v>107297</v>
      </c>
      <c r="B12272" s="545" t="s">
        <v>9121</v>
      </c>
      <c r="C12272" s="545" t="s">
        <v>216</v>
      </c>
      <c r="D12272" s="546"/>
      <c r="E12272" s="171" t="str">
        <f t="shared" si="191"/>
        <v>1900</v>
      </c>
      <c r="F12272" s="547">
        <v>0</v>
      </c>
      <c r="G12272" s="548">
        <v>0</v>
      </c>
      <c r="H12272" s="547">
        <v>0</v>
      </c>
      <c r="I12272" s="545" t="s">
        <v>12736</v>
      </c>
      <c r="J12272" s="545"/>
      <c r="K12272" s="545" t="s">
        <v>20528</v>
      </c>
      <c r="L12272" s="545" t="s">
        <v>13413</v>
      </c>
      <c r="M12272" s="548" t="s">
        <v>13758</v>
      </c>
      <c r="N12272" s="545" t="s">
        <v>13413</v>
      </c>
      <c r="O12272" s="545" t="s">
        <v>13413</v>
      </c>
      <c r="P12272" s="549">
        <v>9978</v>
      </c>
      <c r="Q12272" s="549">
        <v>1</v>
      </c>
      <c r="R12272" s="549">
        <v>56</v>
      </c>
      <c r="S12272" s="548"/>
      <c r="T12272" s="548"/>
      <c r="U12272" s="99"/>
    </row>
    <row r="12273" spans="1:21" ht="19.5" customHeight="1">
      <c r="A12273" s="545">
        <v>107298</v>
      </c>
      <c r="B12273" s="545" t="s">
        <v>9120</v>
      </c>
      <c r="C12273" s="545" t="s">
        <v>216</v>
      </c>
      <c r="D12273" s="546"/>
      <c r="E12273" s="171" t="str">
        <f t="shared" si="191"/>
        <v>1900</v>
      </c>
      <c r="F12273" s="547">
        <v>0</v>
      </c>
      <c r="G12273" s="548">
        <v>0</v>
      </c>
      <c r="H12273" s="547">
        <v>0</v>
      </c>
      <c r="I12273" s="545" t="s">
        <v>12726</v>
      </c>
      <c r="J12273" s="545"/>
      <c r="K12273" s="545" t="s">
        <v>20529</v>
      </c>
      <c r="L12273" s="545" t="s">
        <v>13413</v>
      </c>
      <c r="M12273" s="548" t="s">
        <v>13758</v>
      </c>
      <c r="N12273" s="545" t="s">
        <v>13413</v>
      </c>
      <c r="O12273" s="545" t="s">
        <v>13413</v>
      </c>
      <c r="P12273" s="549">
        <v>9979</v>
      </c>
      <c r="Q12273" s="549">
        <v>1</v>
      </c>
      <c r="R12273" s="549">
        <v>49</v>
      </c>
      <c r="S12273" s="548"/>
      <c r="T12273" s="548"/>
      <c r="U12273" s="99"/>
    </row>
    <row r="12274" spans="1:21" ht="19.5" customHeight="1">
      <c r="A12274" s="545">
        <v>107299</v>
      </c>
      <c r="B12274" s="545" t="s">
        <v>9119</v>
      </c>
      <c r="C12274" s="545" t="s">
        <v>216</v>
      </c>
      <c r="D12274" s="546"/>
      <c r="E12274" s="171" t="str">
        <f t="shared" si="191"/>
        <v>1900</v>
      </c>
      <c r="F12274" s="547">
        <v>0</v>
      </c>
      <c r="G12274" s="548">
        <v>0</v>
      </c>
      <c r="H12274" s="547">
        <v>0</v>
      </c>
      <c r="I12274" s="545" t="s">
        <v>12726</v>
      </c>
      <c r="J12274" s="545"/>
      <c r="K12274" s="545" t="s">
        <v>20530</v>
      </c>
      <c r="L12274" s="545" t="s">
        <v>13413</v>
      </c>
      <c r="M12274" s="548" t="s">
        <v>13758</v>
      </c>
      <c r="N12274" s="545" t="s">
        <v>13413</v>
      </c>
      <c r="O12274" s="545" t="s">
        <v>13413</v>
      </c>
      <c r="P12274" s="549">
        <v>9980</v>
      </c>
      <c r="Q12274" s="549">
        <v>1</v>
      </c>
      <c r="R12274" s="549">
        <v>49</v>
      </c>
      <c r="S12274" s="548"/>
      <c r="T12274" s="548"/>
      <c r="U12274" s="99"/>
    </row>
    <row r="12275" spans="1:21" ht="19.5" customHeight="1">
      <c r="A12275" s="545">
        <v>107300</v>
      </c>
      <c r="B12275" s="545" t="s">
        <v>9118</v>
      </c>
      <c r="C12275" s="545" t="s">
        <v>221</v>
      </c>
      <c r="D12275" s="546"/>
      <c r="E12275" s="171" t="str">
        <f t="shared" si="191"/>
        <v>1900</v>
      </c>
      <c r="F12275" s="547">
        <v>0</v>
      </c>
      <c r="G12275" s="548">
        <v>0</v>
      </c>
      <c r="H12275" s="547">
        <v>0</v>
      </c>
      <c r="I12275" s="545" t="s">
        <v>12682</v>
      </c>
      <c r="J12275" s="545"/>
      <c r="K12275" s="545" t="s">
        <v>20531</v>
      </c>
      <c r="L12275" s="545" t="s">
        <v>13413</v>
      </c>
      <c r="M12275" s="548" t="s">
        <v>13758</v>
      </c>
      <c r="N12275" s="545" t="s">
        <v>13413</v>
      </c>
      <c r="O12275" s="545" t="s">
        <v>13413</v>
      </c>
      <c r="P12275" s="549">
        <v>9981</v>
      </c>
      <c r="Q12275" s="549">
        <v>1</v>
      </c>
      <c r="R12275" s="549">
        <v>90</v>
      </c>
      <c r="S12275" s="548"/>
      <c r="T12275" s="548"/>
      <c r="U12275" s="99"/>
    </row>
    <row r="12276" spans="1:21" ht="19.5" customHeight="1">
      <c r="A12276" s="545">
        <v>107301</v>
      </c>
      <c r="B12276" s="545" t="s">
        <v>9117</v>
      </c>
      <c r="C12276" s="545" t="s">
        <v>216</v>
      </c>
      <c r="D12276" s="546"/>
      <c r="E12276" s="171" t="str">
        <f t="shared" si="191"/>
        <v>1900</v>
      </c>
      <c r="F12276" s="547">
        <v>0</v>
      </c>
      <c r="G12276" s="548">
        <v>0</v>
      </c>
      <c r="H12276" s="547">
        <v>0</v>
      </c>
      <c r="I12276" s="545" t="s">
        <v>12736</v>
      </c>
      <c r="J12276" s="545"/>
      <c r="K12276" s="545" t="s">
        <v>20532</v>
      </c>
      <c r="L12276" s="545" t="s">
        <v>13413</v>
      </c>
      <c r="M12276" s="548" t="s">
        <v>13758</v>
      </c>
      <c r="N12276" s="545" t="s">
        <v>13413</v>
      </c>
      <c r="O12276" s="545" t="s">
        <v>13413</v>
      </c>
      <c r="P12276" s="549">
        <v>9982</v>
      </c>
      <c r="Q12276" s="549">
        <v>1</v>
      </c>
      <c r="R12276" s="549">
        <v>56</v>
      </c>
      <c r="S12276" s="548"/>
      <c r="T12276" s="548"/>
      <c r="U12276" s="99"/>
    </row>
    <row r="12277" spans="1:21" ht="19.5" customHeight="1">
      <c r="A12277" s="545">
        <v>107302</v>
      </c>
      <c r="B12277" s="545" t="s">
        <v>9116</v>
      </c>
      <c r="C12277" s="545" t="s">
        <v>216</v>
      </c>
      <c r="D12277" s="546"/>
      <c r="E12277" s="171" t="str">
        <f t="shared" si="191"/>
        <v>1900</v>
      </c>
      <c r="F12277" s="547">
        <v>0</v>
      </c>
      <c r="G12277" s="548">
        <v>0</v>
      </c>
      <c r="H12277" s="547">
        <v>0</v>
      </c>
      <c r="I12277" s="545" t="s">
        <v>12736</v>
      </c>
      <c r="J12277" s="545"/>
      <c r="K12277" s="545" t="s">
        <v>20533</v>
      </c>
      <c r="L12277" s="545" t="s">
        <v>13413</v>
      </c>
      <c r="M12277" s="548" t="s">
        <v>13758</v>
      </c>
      <c r="N12277" s="545" t="s">
        <v>13413</v>
      </c>
      <c r="O12277" s="545" t="s">
        <v>13413</v>
      </c>
      <c r="P12277" s="549">
        <v>9983</v>
      </c>
      <c r="Q12277" s="549">
        <v>1</v>
      </c>
      <c r="R12277" s="549">
        <v>56</v>
      </c>
      <c r="S12277" s="548"/>
      <c r="T12277" s="548"/>
      <c r="U12277" s="99"/>
    </row>
    <row r="12278" spans="1:21" ht="19.5" customHeight="1">
      <c r="A12278" s="545">
        <v>107304</v>
      </c>
      <c r="B12278" s="545" t="s">
        <v>9115</v>
      </c>
      <c r="C12278" s="545" t="s">
        <v>209</v>
      </c>
      <c r="D12278" s="546"/>
      <c r="E12278" s="171" t="str">
        <f t="shared" si="191"/>
        <v>1900</v>
      </c>
      <c r="F12278" s="547">
        <v>0</v>
      </c>
      <c r="G12278" s="548">
        <v>0</v>
      </c>
      <c r="H12278" s="547">
        <v>0</v>
      </c>
      <c r="I12278" s="545" t="s">
        <v>12961</v>
      </c>
      <c r="J12278" s="545"/>
      <c r="K12278" s="545" t="s">
        <v>20534</v>
      </c>
      <c r="L12278" s="545" t="s">
        <v>13413</v>
      </c>
      <c r="M12278" s="548" t="s">
        <v>13758</v>
      </c>
      <c r="N12278" s="545" t="s">
        <v>13413</v>
      </c>
      <c r="O12278" s="545" t="s">
        <v>13413</v>
      </c>
      <c r="P12278" s="549">
        <v>9985</v>
      </c>
      <c r="Q12278" s="549">
        <v>1</v>
      </c>
      <c r="R12278" s="549">
        <v>52</v>
      </c>
      <c r="S12278" s="548"/>
      <c r="T12278" s="548"/>
      <c r="U12278" s="99"/>
    </row>
    <row r="12279" spans="1:21" ht="19.5" customHeight="1">
      <c r="A12279" s="545">
        <v>107305</v>
      </c>
      <c r="B12279" s="545" t="s">
        <v>4513</v>
      </c>
      <c r="C12279" s="545" t="s">
        <v>221</v>
      </c>
      <c r="D12279" s="546"/>
      <c r="E12279" s="171" t="str">
        <f t="shared" si="191"/>
        <v>1900</v>
      </c>
      <c r="F12279" s="547">
        <v>0</v>
      </c>
      <c r="G12279" s="548">
        <v>0</v>
      </c>
      <c r="H12279" s="547">
        <v>0</v>
      </c>
      <c r="I12279" s="545" t="s">
        <v>12684</v>
      </c>
      <c r="J12279" s="545"/>
      <c r="K12279" s="545" t="s">
        <v>20535</v>
      </c>
      <c r="L12279" s="545" t="s">
        <v>13413</v>
      </c>
      <c r="M12279" s="548" t="s">
        <v>13758</v>
      </c>
      <c r="N12279" s="545" t="s">
        <v>13413</v>
      </c>
      <c r="O12279" s="545" t="s">
        <v>13413</v>
      </c>
      <c r="P12279" s="549">
        <v>9986</v>
      </c>
      <c r="Q12279" s="549">
        <v>1</v>
      </c>
      <c r="R12279" s="549">
        <v>95</v>
      </c>
      <c r="S12279" s="548"/>
      <c r="T12279" s="548"/>
      <c r="U12279" s="99"/>
    </row>
    <row r="12280" spans="1:21" ht="19.5" customHeight="1">
      <c r="A12280" s="545">
        <v>107306</v>
      </c>
      <c r="B12280" s="545" t="s">
        <v>4512</v>
      </c>
      <c r="C12280" s="545" t="s">
        <v>221</v>
      </c>
      <c r="D12280" s="546"/>
      <c r="E12280" s="171" t="str">
        <f t="shared" si="191"/>
        <v>1900</v>
      </c>
      <c r="F12280" s="547">
        <v>0</v>
      </c>
      <c r="G12280" s="548">
        <v>0</v>
      </c>
      <c r="H12280" s="547">
        <v>0</v>
      </c>
      <c r="I12280" s="545" t="s">
        <v>12684</v>
      </c>
      <c r="J12280" s="545"/>
      <c r="K12280" s="545" t="s">
        <v>20536</v>
      </c>
      <c r="L12280" s="545" t="s">
        <v>13413</v>
      </c>
      <c r="M12280" s="548" t="s">
        <v>13758</v>
      </c>
      <c r="N12280" s="545" t="s">
        <v>13413</v>
      </c>
      <c r="O12280" s="545" t="s">
        <v>13413</v>
      </c>
      <c r="P12280" s="549">
        <v>9987</v>
      </c>
      <c r="Q12280" s="549">
        <v>1</v>
      </c>
      <c r="R12280" s="549">
        <v>95</v>
      </c>
      <c r="S12280" s="548"/>
      <c r="T12280" s="548"/>
      <c r="U12280" s="99"/>
    </row>
    <row r="12281" spans="1:21" ht="19.5" customHeight="1">
      <c r="A12281" s="545">
        <v>107307</v>
      </c>
      <c r="B12281" s="545" t="s">
        <v>9114</v>
      </c>
      <c r="C12281" s="545" t="s">
        <v>221</v>
      </c>
      <c r="D12281" s="546"/>
      <c r="E12281" s="171" t="str">
        <f t="shared" si="191"/>
        <v>1900</v>
      </c>
      <c r="F12281" s="547">
        <v>0</v>
      </c>
      <c r="G12281" s="548">
        <v>0</v>
      </c>
      <c r="H12281" s="547">
        <v>0</v>
      </c>
      <c r="I12281" s="545" t="s">
        <v>12684</v>
      </c>
      <c r="J12281" s="545"/>
      <c r="K12281" s="545" t="s">
        <v>20537</v>
      </c>
      <c r="L12281" s="545" t="s">
        <v>13413</v>
      </c>
      <c r="M12281" s="548" t="s">
        <v>13758</v>
      </c>
      <c r="N12281" s="545" t="s">
        <v>13413</v>
      </c>
      <c r="O12281" s="545" t="s">
        <v>13413</v>
      </c>
      <c r="P12281" s="549">
        <v>9988</v>
      </c>
      <c r="Q12281" s="549">
        <v>1</v>
      </c>
      <c r="R12281" s="549">
        <v>95</v>
      </c>
      <c r="S12281" s="548"/>
      <c r="T12281" s="548"/>
      <c r="U12281" s="99"/>
    </row>
    <row r="12282" spans="1:21" ht="19.5" customHeight="1">
      <c r="A12282" s="545">
        <v>107308</v>
      </c>
      <c r="B12282" s="545" t="s">
        <v>9113</v>
      </c>
      <c r="C12282" s="545" t="s">
        <v>216</v>
      </c>
      <c r="D12282" s="546"/>
      <c r="E12282" s="171" t="str">
        <f t="shared" si="191"/>
        <v>1900</v>
      </c>
      <c r="F12282" s="547">
        <v>0</v>
      </c>
      <c r="G12282" s="548">
        <v>0</v>
      </c>
      <c r="H12282" s="547">
        <v>0</v>
      </c>
      <c r="I12282" s="545" t="s">
        <v>12685</v>
      </c>
      <c r="J12282" s="545"/>
      <c r="K12282" s="545" t="s">
        <v>20538</v>
      </c>
      <c r="L12282" s="545" t="s">
        <v>13413</v>
      </c>
      <c r="M12282" s="548" t="s">
        <v>13758</v>
      </c>
      <c r="N12282" s="545" t="s">
        <v>13413</v>
      </c>
      <c r="O12282" s="545" t="s">
        <v>13413</v>
      </c>
      <c r="P12282" s="549">
        <v>9989</v>
      </c>
      <c r="Q12282" s="549">
        <v>1</v>
      </c>
      <c r="R12282" s="549">
        <v>11</v>
      </c>
      <c r="S12282" s="548"/>
      <c r="T12282" s="548"/>
      <c r="U12282" s="99"/>
    </row>
    <row r="12283" spans="1:21" ht="19.5" customHeight="1">
      <c r="A12283" s="545">
        <v>107309</v>
      </c>
      <c r="B12283" s="545" t="s">
        <v>4630</v>
      </c>
      <c r="C12283" s="545" t="s">
        <v>216</v>
      </c>
      <c r="D12283" s="546"/>
      <c r="E12283" s="171" t="str">
        <f t="shared" si="191"/>
        <v>1900</v>
      </c>
      <c r="F12283" s="547">
        <v>0</v>
      </c>
      <c r="G12283" s="548">
        <v>0</v>
      </c>
      <c r="H12283" s="547">
        <v>0</v>
      </c>
      <c r="I12283" s="545" t="s">
        <v>12685</v>
      </c>
      <c r="J12283" s="545"/>
      <c r="K12283" s="545" t="s">
        <v>20539</v>
      </c>
      <c r="L12283" s="545" t="s">
        <v>13413</v>
      </c>
      <c r="M12283" s="548" t="s">
        <v>13758</v>
      </c>
      <c r="N12283" s="545" t="s">
        <v>13413</v>
      </c>
      <c r="O12283" s="545" t="s">
        <v>13413</v>
      </c>
      <c r="P12283" s="549">
        <v>9990</v>
      </c>
      <c r="Q12283" s="549">
        <v>1</v>
      </c>
      <c r="R12283" s="549">
        <v>11</v>
      </c>
      <c r="S12283" s="548"/>
      <c r="T12283" s="548"/>
      <c r="U12283" s="99"/>
    </row>
    <row r="12284" spans="1:21" ht="19.5" customHeight="1">
      <c r="A12284" s="545">
        <v>107310</v>
      </c>
      <c r="B12284" s="545" t="s">
        <v>4640</v>
      </c>
      <c r="C12284" s="545" t="s">
        <v>216</v>
      </c>
      <c r="D12284" s="546"/>
      <c r="E12284" s="171" t="str">
        <f t="shared" si="191"/>
        <v>1900</v>
      </c>
      <c r="F12284" s="547">
        <v>0</v>
      </c>
      <c r="G12284" s="548">
        <v>0</v>
      </c>
      <c r="H12284" s="547">
        <v>0</v>
      </c>
      <c r="I12284" s="545" t="s">
        <v>12685</v>
      </c>
      <c r="J12284" s="545"/>
      <c r="K12284" s="545" t="s">
        <v>20540</v>
      </c>
      <c r="L12284" s="545" t="s">
        <v>13413</v>
      </c>
      <c r="M12284" s="548" t="s">
        <v>13758</v>
      </c>
      <c r="N12284" s="545" t="s">
        <v>13413</v>
      </c>
      <c r="O12284" s="545" t="s">
        <v>13413</v>
      </c>
      <c r="P12284" s="549">
        <v>9991</v>
      </c>
      <c r="Q12284" s="549">
        <v>1</v>
      </c>
      <c r="R12284" s="549">
        <v>11</v>
      </c>
      <c r="S12284" s="548"/>
      <c r="T12284" s="548"/>
      <c r="U12284" s="99"/>
    </row>
    <row r="12285" spans="1:21" ht="19.5" customHeight="1">
      <c r="A12285" s="545">
        <v>107311</v>
      </c>
      <c r="B12285" s="545" t="s">
        <v>9112</v>
      </c>
      <c r="C12285" s="545" t="s">
        <v>216</v>
      </c>
      <c r="D12285" s="546"/>
      <c r="E12285" s="171" t="str">
        <f t="shared" si="191"/>
        <v>1900</v>
      </c>
      <c r="F12285" s="547">
        <v>0</v>
      </c>
      <c r="G12285" s="548">
        <v>0</v>
      </c>
      <c r="H12285" s="547">
        <v>0</v>
      </c>
      <c r="I12285" s="545" t="s">
        <v>12685</v>
      </c>
      <c r="J12285" s="545"/>
      <c r="K12285" s="545" t="s">
        <v>20541</v>
      </c>
      <c r="L12285" s="545" t="s">
        <v>13413</v>
      </c>
      <c r="M12285" s="548" t="s">
        <v>13758</v>
      </c>
      <c r="N12285" s="545" t="s">
        <v>13413</v>
      </c>
      <c r="O12285" s="545" t="s">
        <v>13413</v>
      </c>
      <c r="P12285" s="549">
        <v>9992</v>
      </c>
      <c r="Q12285" s="549">
        <v>1</v>
      </c>
      <c r="R12285" s="549">
        <v>11</v>
      </c>
      <c r="S12285" s="548"/>
      <c r="T12285" s="548"/>
      <c r="U12285" s="99"/>
    </row>
    <row r="12286" spans="1:21" ht="19.5" customHeight="1">
      <c r="A12286" s="545">
        <v>107312</v>
      </c>
      <c r="B12286" s="545" t="s">
        <v>6123</v>
      </c>
      <c r="C12286" s="545" t="s">
        <v>216</v>
      </c>
      <c r="D12286" s="546">
        <v>46052</v>
      </c>
      <c r="E12286" s="171" t="str">
        <f t="shared" si="191"/>
        <v>2026</v>
      </c>
      <c r="F12286" s="547">
        <v>1909426</v>
      </c>
      <c r="G12286" s="548">
        <v>0.19</v>
      </c>
      <c r="H12286" s="547">
        <v>1604559.66</v>
      </c>
      <c r="I12286" s="545" t="s">
        <v>12685</v>
      </c>
      <c r="J12286" s="545" t="s">
        <v>13307</v>
      </c>
      <c r="K12286" s="545" t="s">
        <v>20542</v>
      </c>
      <c r="L12286" s="545" t="s">
        <v>13413</v>
      </c>
      <c r="M12286" s="548" t="s">
        <v>13758</v>
      </c>
      <c r="N12286" s="545" t="s">
        <v>13413</v>
      </c>
      <c r="O12286" s="545" t="s">
        <v>13413</v>
      </c>
      <c r="P12286" s="549">
        <v>9993</v>
      </c>
      <c r="Q12286" s="549">
        <v>1</v>
      </c>
      <c r="R12286" s="549">
        <v>11</v>
      </c>
      <c r="S12286" s="548">
        <v>2228</v>
      </c>
      <c r="T12286" s="548"/>
      <c r="U12286" s="99"/>
    </row>
    <row r="12287" spans="1:21" ht="19.5" customHeight="1">
      <c r="A12287" s="545">
        <v>107313</v>
      </c>
      <c r="B12287" s="545" t="s">
        <v>9111</v>
      </c>
      <c r="C12287" s="545" t="s">
        <v>216</v>
      </c>
      <c r="D12287" s="546"/>
      <c r="E12287" s="171" t="str">
        <f t="shared" si="191"/>
        <v>1900</v>
      </c>
      <c r="F12287" s="547">
        <v>0</v>
      </c>
      <c r="G12287" s="548">
        <v>0</v>
      </c>
      <c r="H12287" s="547">
        <v>0</v>
      </c>
      <c r="I12287" s="545" t="s">
        <v>12685</v>
      </c>
      <c r="J12287" s="545"/>
      <c r="K12287" s="545" t="s">
        <v>20543</v>
      </c>
      <c r="L12287" s="545" t="s">
        <v>13413</v>
      </c>
      <c r="M12287" s="548" t="s">
        <v>13758</v>
      </c>
      <c r="N12287" s="545" t="s">
        <v>13413</v>
      </c>
      <c r="O12287" s="545" t="s">
        <v>13413</v>
      </c>
      <c r="P12287" s="549">
        <v>9994</v>
      </c>
      <c r="Q12287" s="549">
        <v>1</v>
      </c>
      <c r="R12287" s="549">
        <v>11</v>
      </c>
      <c r="S12287" s="548"/>
      <c r="T12287" s="548"/>
      <c r="U12287" s="99"/>
    </row>
    <row r="12288" spans="1:21" ht="19.5" customHeight="1">
      <c r="A12288" s="545">
        <v>107314</v>
      </c>
      <c r="B12288" s="545" t="s">
        <v>4638</v>
      </c>
      <c r="C12288" s="545" t="s">
        <v>216</v>
      </c>
      <c r="D12288" s="546"/>
      <c r="E12288" s="171" t="str">
        <f t="shared" si="191"/>
        <v>1900</v>
      </c>
      <c r="F12288" s="547">
        <v>0</v>
      </c>
      <c r="G12288" s="548">
        <v>0</v>
      </c>
      <c r="H12288" s="547">
        <v>0</v>
      </c>
      <c r="I12288" s="545" t="s">
        <v>12685</v>
      </c>
      <c r="J12288" s="545"/>
      <c r="K12288" s="545" t="s">
        <v>20544</v>
      </c>
      <c r="L12288" s="545" t="s">
        <v>13413</v>
      </c>
      <c r="M12288" s="548" t="s">
        <v>13758</v>
      </c>
      <c r="N12288" s="545" t="s">
        <v>13413</v>
      </c>
      <c r="O12288" s="545" t="s">
        <v>13413</v>
      </c>
      <c r="P12288" s="549">
        <v>9995</v>
      </c>
      <c r="Q12288" s="549">
        <v>1</v>
      </c>
      <c r="R12288" s="549">
        <v>11</v>
      </c>
      <c r="S12288" s="548"/>
      <c r="T12288" s="548"/>
      <c r="U12288" s="99"/>
    </row>
    <row r="12289" spans="1:21" ht="19.5" customHeight="1">
      <c r="A12289" s="545">
        <v>107315</v>
      </c>
      <c r="B12289" s="545" t="s">
        <v>7772</v>
      </c>
      <c r="C12289" s="545" t="s">
        <v>216</v>
      </c>
      <c r="D12289" s="546">
        <v>46052</v>
      </c>
      <c r="E12289" s="171" t="str">
        <f t="shared" si="191"/>
        <v>2026</v>
      </c>
      <c r="F12289" s="547">
        <v>3528347</v>
      </c>
      <c r="G12289" s="548">
        <v>0.19</v>
      </c>
      <c r="H12289" s="547">
        <v>2964997.48</v>
      </c>
      <c r="I12289" s="545" t="s">
        <v>12664</v>
      </c>
      <c r="J12289" s="545" t="s">
        <v>13307</v>
      </c>
      <c r="K12289" s="545" t="s">
        <v>20545</v>
      </c>
      <c r="L12289" s="545" t="s">
        <v>13413</v>
      </c>
      <c r="M12289" s="548" t="s">
        <v>13758</v>
      </c>
      <c r="N12289" s="545" t="s">
        <v>13413</v>
      </c>
      <c r="O12289" s="545" t="s">
        <v>13413</v>
      </c>
      <c r="P12289" s="549">
        <v>9996</v>
      </c>
      <c r="Q12289" s="549">
        <v>1</v>
      </c>
      <c r="R12289" s="549">
        <v>166</v>
      </c>
      <c r="S12289" s="548">
        <v>2228</v>
      </c>
      <c r="T12289" s="548"/>
      <c r="U12289" s="99"/>
    </row>
    <row r="12290" spans="1:21" ht="19.5" customHeight="1">
      <c r="A12290" s="545">
        <v>107316</v>
      </c>
      <c r="B12290" s="545" t="s">
        <v>8076</v>
      </c>
      <c r="C12290" s="545" t="s">
        <v>216</v>
      </c>
      <c r="D12290" s="546">
        <v>44680</v>
      </c>
      <c r="E12290" s="171" t="str">
        <f t="shared" si="191"/>
        <v>2022</v>
      </c>
      <c r="F12290" s="547">
        <v>2890510</v>
      </c>
      <c r="G12290" s="548">
        <v>0.19</v>
      </c>
      <c r="H12290" s="547">
        <v>2429000</v>
      </c>
      <c r="I12290" s="545" t="s">
        <v>12717</v>
      </c>
      <c r="J12290" s="545" t="s">
        <v>13296</v>
      </c>
      <c r="K12290" s="545" t="s">
        <v>20546</v>
      </c>
      <c r="L12290" s="545" t="s">
        <v>13413</v>
      </c>
      <c r="M12290" s="548" t="s">
        <v>13758</v>
      </c>
      <c r="N12290" s="545" t="s">
        <v>13413</v>
      </c>
      <c r="O12290" s="545" t="s">
        <v>13413</v>
      </c>
      <c r="P12290" s="549">
        <v>9997</v>
      </c>
      <c r="Q12290" s="549">
        <v>1</v>
      </c>
      <c r="R12290" s="549">
        <v>19</v>
      </c>
      <c r="S12290" s="548">
        <v>2218</v>
      </c>
      <c r="T12290" s="548"/>
      <c r="U12290" s="99"/>
    </row>
    <row r="12291" spans="1:21" ht="19.5" customHeight="1">
      <c r="A12291" s="545">
        <v>107317</v>
      </c>
      <c r="B12291" s="545" t="s">
        <v>9110</v>
      </c>
      <c r="C12291" s="545" t="s">
        <v>216</v>
      </c>
      <c r="D12291" s="546"/>
      <c r="E12291" s="171" t="str">
        <f t="shared" si="191"/>
        <v>1900</v>
      </c>
      <c r="F12291" s="547">
        <v>0</v>
      </c>
      <c r="G12291" s="548">
        <v>0</v>
      </c>
      <c r="H12291" s="547">
        <v>0</v>
      </c>
      <c r="I12291" s="545" t="s">
        <v>12736</v>
      </c>
      <c r="J12291" s="545"/>
      <c r="K12291" s="545" t="s">
        <v>20533</v>
      </c>
      <c r="L12291" s="545" t="s">
        <v>13413</v>
      </c>
      <c r="M12291" s="548" t="s">
        <v>13758</v>
      </c>
      <c r="N12291" s="545" t="s">
        <v>13413</v>
      </c>
      <c r="O12291" s="545" t="s">
        <v>13413</v>
      </c>
      <c r="P12291" s="549">
        <v>9998</v>
      </c>
      <c r="Q12291" s="549">
        <v>1</v>
      </c>
      <c r="R12291" s="549">
        <v>56</v>
      </c>
      <c r="S12291" s="548"/>
      <c r="T12291" s="548"/>
      <c r="U12291" s="99"/>
    </row>
    <row r="12292" spans="1:21" ht="19.5" customHeight="1">
      <c r="A12292" s="545">
        <v>107318</v>
      </c>
      <c r="B12292" s="545" t="s">
        <v>5676</v>
      </c>
      <c r="C12292" s="545" t="s">
        <v>216</v>
      </c>
      <c r="D12292" s="546"/>
      <c r="E12292" s="171" t="str">
        <f t="shared" ref="E12292:E12355" si="192">TEXT(D12292,"YYYY")</f>
        <v>1900</v>
      </c>
      <c r="F12292" s="547">
        <v>0</v>
      </c>
      <c r="G12292" s="548">
        <v>0</v>
      </c>
      <c r="H12292" s="547">
        <v>0</v>
      </c>
      <c r="I12292" s="545" t="s">
        <v>12736</v>
      </c>
      <c r="J12292" s="545"/>
      <c r="K12292" s="545" t="s">
        <v>20547</v>
      </c>
      <c r="L12292" s="545" t="s">
        <v>13413</v>
      </c>
      <c r="M12292" s="548" t="s">
        <v>13758</v>
      </c>
      <c r="N12292" s="545" t="s">
        <v>13413</v>
      </c>
      <c r="O12292" s="545" t="s">
        <v>13413</v>
      </c>
      <c r="P12292" s="549">
        <v>9999</v>
      </c>
      <c r="Q12292" s="549">
        <v>1</v>
      </c>
      <c r="R12292" s="549">
        <v>56</v>
      </c>
      <c r="S12292" s="548"/>
      <c r="T12292" s="548"/>
      <c r="U12292" s="99"/>
    </row>
    <row r="12293" spans="1:21" ht="19.5" customHeight="1">
      <c r="A12293" s="545">
        <v>107319</v>
      </c>
      <c r="B12293" s="545" t="s">
        <v>9109</v>
      </c>
      <c r="C12293" s="545" t="s">
        <v>221</v>
      </c>
      <c r="D12293" s="546"/>
      <c r="E12293" s="171" t="str">
        <f t="shared" si="192"/>
        <v>1900</v>
      </c>
      <c r="F12293" s="547">
        <v>0</v>
      </c>
      <c r="G12293" s="548">
        <v>0</v>
      </c>
      <c r="H12293" s="547">
        <v>0</v>
      </c>
      <c r="I12293" s="545" t="s">
        <v>12684</v>
      </c>
      <c r="J12293" s="545"/>
      <c r="K12293" s="545" t="s">
        <v>20548</v>
      </c>
      <c r="L12293" s="545" t="s">
        <v>13413</v>
      </c>
      <c r="M12293" s="548" t="s">
        <v>13758</v>
      </c>
      <c r="N12293" s="545" t="s">
        <v>13413</v>
      </c>
      <c r="O12293" s="545" t="s">
        <v>13413</v>
      </c>
      <c r="P12293" s="549">
        <v>10000</v>
      </c>
      <c r="Q12293" s="549">
        <v>1</v>
      </c>
      <c r="R12293" s="549">
        <v>95</v>
      </c>
      <c r="S12293" s="548"/>
      <c r="T12293" s="548"/>
      <c r="U12293" s="99"/>
    </row>
    <row r="12294" spans="1:21" ht="19.5" customHeight="1">
      <c r="A12294" s="545">
        <v>107320</v>
      </c>
      <c r="B12294" s="545" t="s">
        <v>5675</v>
      </c>
      <c r="C12294" s="545" t="s">
        <v>216</v>
      </c>
      <c r="D12294" s="546"/>
      <c r="E12294" s="171" t="str">
        <f t="shared" si="192"/>
        <v>1900</v>
      </c>
      <c r="F12294" s="547">
        <v>0</v>
      </c>
      <c r="G12294" s="548">
        <v>0</v>
      </c>
      <c r="H12294" s="547">
        <v>0</v>
      </c>
      <c r="I12294" s="545" t="s">
        <v>12736</v>
      </c>
      <c r="J12294" s="545"/>
      <c r="K12294" s="545" t="s">
        <v>20549</v>
      </c>
      <c r="L12294" s="545" t="s">
        <v>13413</v>
      </c>
      <c r="M12294" s="548" t="s">
        <v>13758</v>
      </c>
      <c r="N12294" s="545" t="s">
        <v>13413</v>
      </c>
      <c r="O12294" s="545" t="s">
        <v>13413</v>
      </c>
      <c r="P12294" s="549">
        <v>10001</v>
      </c>
      <c r="Q12294" s="549">
        <v>1</v>
      </c>
      <c r="R12294" s="549">
        <v>56</v>
      </c>
      <c r="S12294" s="548"/>
      <c r="T12294" s="548"/>
      <c r="U12294" s="99"/>
    </row>
    <row r="12295" spans="1:21" ht="19.5" customHeight="1">
      <c r="A12295" s="545">
        <v>107321</v>
      </c>
      <c r="B12295" s="545" t="s">
        <v>5674</v>
      </c>
      <c r="C12295" s="545" t="s">
        <v>216</v>
      </c>
      <c r="D12295" s="546"/>
      <c r="E12295" s="171" t="str">
        <f t="shared" si="192"/>
        <v>1900</v>
      </c>
      <c r="F12295" s="547">
        <v>0</v>
      </c>
      <c r="G12295" s="548">
        <v>0</v>
      </c>
      <c r="H12295" s="547">
        <v>0</v>
      </c>
      <c r="I12295" s="545" t="s">
        <v>12736</v>
      </c>
      <c r="J12295" s="545"/>
      <c r="K12295" s="545" t="s">
        <v>20550</v>
      </c>
      <c r="L12295" s="545" t="s">
        <v>13413</v>
      </c>
      <c r="M12295" s="548" t="s">
        <v>13758</v>
      </c>
      <c r="N12295" s="545" t="s">
        <v>13413</v>
      </c>
      <c r="O12295" s="545" t="s">
        <v>13413</v>
      </c>
      <c r="P12295" s="549">
        <v>10002</v>
      </c>
      <c r="Q12295" s="549">
        <v>1</v>
      </c>
      <c r="R12295" s="549">
        <v>56</v>
      </c>
      <c r="S12295" s="548"/>
      <c r="T12295" s="548"/>
      <c r="U12295" s="99"/>
    </row>
    <row r="12296" spans="1:21" ht="19.5" customHeight="1">
      <c r="A12296" s="545">
        <v>107322</v>
      </c>
      <c r="B12296" s="545" t="s">
        <v>4746</v>
      </c>
      <c r="C12296" s="545" t="s">
        <v>209</v>
      </c>
      <c r="D12296" s="546">
        <v>44131</v>
      </c>
      <c r="E12296" s="171" t="str">
        <f t="shared" si="192"/>
        <v>2020</v>
      </c>
      <c r="F12296" s="547">
        <v>2215.9899999999998</v>
      </c>
      <c r="G12296" s="548">
        <v>0.19</v>
      </c>
      <c r="H12296" s="547">
        <v>1862.18</v>
      </c>
      <c r="I12296" s="545" t="s">
        <v>12706</v>
      </c>
      <c r="J12296" s="545" t="s">
        <v>13296</v>
      </c>
      <c r="K12296" s="545" t="s">
        <v>13413</v>
      </c>
      <c r="L12296" s="545" t="s">
        <v>13413</v>
      </c>
      <c r="M12296" s="548" t="s">
        <v>13758</v>
      </c>
      <c r="N12296" s="545" t="s">
        <v>13413</v>
      </c>
      <c r="O12296" s="545" t="s">
        <v>13413</v>
      </c>
      <c r="P12296" s="549">
        <v>10003</v>
      </c>
      <c r="Q12296" s="549">
        <v>1</v>
      </c>
      <c r="R12296" s="549">
        <v>128</v>
      </c>
      <c r="S12296" s="548">
        <v>2218</v>
      </c>
      <c r="T12296" s="548"/>
      <c r="U12296" s="99"/>
    </row>
    <row r="12297" spans="1:21" ht="19.5" customHeight="1">
      <c r="A12297" s="545">
        <v>107323</v>
      </c>
      <c r="B12297" s="545" t="s">
        <v>9108</v>
      </c>
      <c r="C12297" s="545" t="s">
        <v>216</v>
      </c>
      <c r="D12297" s="546"/>
      <c r="E12297" s="171" t="str">
        <f t="shared" si="192"/>
        <v>1900</v>
      </c>
      <c r="F12297" s="547">
        <v>0</v>
      </c>
      <c r="G12297" s="548">
        <v>0</v>
      </c>
      <c r="H12297" s="547">
        <v>0</v>
      </c>
      <c r="I12297" s="545" t="s">
        <v>12736</v>
      </c>
      <c r="J12297" s="545"/>
      <c r="K12297" s="545" t="s">
        <v>20551</v>
      </c>
      <c r="L12297" s="545" t="s">
        <v>13413</v>
      </c>
      <c r="M12297" s="548" t="s">
        <v>13758</v>
      </c>
      <c r="N12297" s="545" t="s">
        <v>13413</v>
      </c>
      <c r="O12297" s="545" t="s">
        <v>13413</v>
      </c>
      <c r="P12297" s="549">
        <v>10004</v>
      </c>
      <c r="Q12297" s="549">
        <v>1</v>
      </c>
      <c r="R12297" s="549">
        <v>56</v>
      </c>
      <c r="S12297" s="548"/>
      <c r="T12297" s="548"/>
      <c r="U12297" s="99"/>
    </row>
    <row r="12298" spans="1:21" ht="19.5" customHeight="1">
      <c r="A12298" s="545">
        <v>107324</v>
      </c>
      <c r="B12298" s="545" t="s">
        <v>5687</v>
      </c>
      <c r="C12298" s="545" t="s">
        <v>216</v>
      </c>
      <c r="D12298" s="546"/>
      <c r="E12298" s="171" t="str">
        <f t="shared" si="192"/>
        <v>1900</v>
      </c>
      <c r="F12298" s="547">
        <v>0</v>
      </c>
      <c r="G12298" s="548">
        <v>0</v>
      </c>
      <c r="H12298" s="547">
        <v>0</v>
      </c>
      <c r="I12298" s="545" t="s">
        <v>12736</v>
      </c>
      <c r="J12298" s="545"/>
      <c r="K12298" s="545" t="s">
        <v>20428</v>
      </c>
      <c r="L12298" s="545" t="s">
        <v>13413</v>
      </c>
      <c r="M12298" s="548" t="s">
        <v>13758</v>
      </c>
      <c r="N12298" s="545" t="s">
        <v>13413</v>
      </c>
      <c r="O12298" s="545" t="s">
        <v>13413</v>
      </c>
      <c r="P12298" s="549">
        <v>10005</v>
      </c>
      <c r="Q12298" s="549">
        <v>1</v>
      </c>
      <c r="R12298" s="549">
        <v>56</v>
      </c>
      <c r="S12298" s="548"/>
      <c r="T12298" s="548"/>
      <c r="U12298" s="99"/>
    </row>
    <row r="12299" spans="1:21" ht="19.5" customHeight="1">
      <c r="A12299" s="545">
        <v>107325</v>
      </c>
      <c r="B12299" s="545" t="s">
        <v>5614</v>
      </c>
      <c r="C12299" s="545" t="s">
        <v>216</v>
      </c>
      <c r="D12299" s="546"/>
      <c r="E12299" s="171" t="str">
        <f t="shared" si="192"/>
        <v>1900</v>
      </c>
      <c r="F12299" s="547">
        <v>0</v>
      </c>
      <c r="G12299" s="548">
        <v>0</v>
      </c>
      <c r="H12299" s="547">
        <v>0</v>
      </c>
      <c r="I12299" s="545" t="s">
        <v>12736</v>
      </c>
      <c r="J12299" s="545"/>
      <c r="K12299" s="545" t="s">
        <v>20428</v>
      </c>
      <c r="L12299" s="545" t="s">
        <v>13413</v>
      </c>
      <c r="M12299" s="548" t="s">
        <v>13758</v>
      </c>
      <c r="N12299" s="545" t="s">
        <v>13413</v>
      </c>
      <c r="O12299" s="545" t="s">
        <v>13413</v>
      </c>
      <c r="P12299" s="549">
        <v>10006</v>
      </c>
      <c r="Q12299" s="549">
        <v>1</v>
      </c>
      <c r="R12299" s="549">
        <v>56</v>
      </c>
      <c r="S12299" s="548"/>
      <c r="T12299" s="548"/>
      <c r="U12299" s="99"/>
    </row>
    <row r="12300" spans="1:21" ht="19.5" customHeight="1">
      <c r="A12300" s="545">
        <v>107326</v>
      </c>
      <c r="B12300" s="545" t="s">
        <v>5718</v>
      </c>
      <c r="C12300" s="545" t="s">
        <v>216</v>
      </c>
      <c r="D12300" s="546"/>
      <c r="E12300" s="171" t="str">
        <f t="shared" si="192"/>
        <v>1900</v>
      </c>
      <c r="F12300" s="547">
        <v>0</v>
      </c>
      <c r="G12300" s="548">
        <v>0</v>
      </c>
      <c r="H12300" s="547">
        <v>0</v>
      </c>
      <c r="I12300" s="545" t="s">
        <v>12736</v>
      </c>
      <c r="J12300" s="545"/>
      <c r="K12300" s="545" t="s">
        <v>20428</v>
      </c>
      <c r="L12300" s="545" t="s">
        <v>13413</v>
      </c>
      <c r="M12300" s="548" t="s">
        <v>13758</v>
      </c>
      <c r="N12300" s="545" t="s">
        <v>13413</v>
      </c>
      <c r="O12300" s="545" t="s">
        <v>13413</v>
      </c>
      <c r="P12300" s="549">
        <v>10007</v>
      </c>
      <c r="Q12300" s="549">
        <v>1</v>
      </c>
      <c r="R12300" s="549">
        <v>56</v>
      </c>
      <c r="S12300" s="548"/>
      <c r="T12300" s="548"/>
      <c r="U12300" s="99"/>
    </row>
    <row r="12301" spans="1:21" ht="19.5" customHeight="1">
      <c r="A12301" s="545">
        <v>107328</v>
      </c>
      <c r="B12301" s="545" t="s">
        <v>4524</v>
      </c>
      <c r="C12301" s="545" t="s">
        <v>221</v>
      </c>
      <c r="D12301" s="546">
        <v>43734</v>
      </c>
      <c r="E12301" s="171" t="str">
        <f t="shared" si="192"/>
        <v>2019</v>
      </c>
      <c r="F12301" s="547">
        <v>186830</v>
      </c>
      <c r="G12301" s="548">
        <v>0.19</v>
      </c>
      <c r="H12301" s="547">
        <v>157000</v>
      </c>
      <c r="I12301" s="545" t="s">
        <v>12684</v>
      </c>
      <c r="J12301" s="545" t="s">
        <v>13402</v>
      </c>
      <c r="K12301" s="545" t="s">
        <v>20552</v>
      </c>
      <c r="L12301" s="545" t="s">
        <v>13413</v>
      </c>
      <c r="M12301" s="548" t="s">
        <v>13758</v>
      </c>
      <c r="N12301" s="545" t="s">
        <v>13413</v>
      </c>
      <c r="O12301" s="545" t="s">
        <v>13413</v>
      </c>
      <c r="P12301" s="549">
        <v>10008</v>
      </c>
      <c r="Q12301" s="549">
        <v>1</v>
      </c>
      <c r="R12301" s="549">
        <v>95</v>
      </c>
      <c r="S12301" s="548">
        <v>2231</v>
      </c>
      <c r="T12301" s="548"/>
      <c r="U12301" s="99"/>
    </row>
    <row r="12302" spans="1:21" ht="19.5" customHeight="1">
      <c r="A12302" s="545">
        <v>107329</v>
      </c>
      <c r="B12302" s="545" t="s">
        <v>9107</v>
      </c>
      <c r="C12302" s="545" t="s">
        <v>216</v>
      </c>
      <c r="D12302" s="546"/>
      <c r="E12302" s="171" t="str">
        <f t="shared" si="192"/>
        <v>1900</v>
      </c>
      <c r="F12302" s="547">
        <v>0</v>
      </c>
      <c r="G12302" s="548">
        <v>0</v>
      </c>
      <c r="H12302" s="547">
        <v>0</v>
      </c>
      <c r="I12302" s="545" t="s">
        <v>12736</v>
      </c>
      <c r="J12302" s="545"/>
      <c r="K12302" s="545" t="s">
        <v>20553</v>
      </c>
      <c r="L12302" s="545" t="s">
        <v>13413</v>
      </c>
      <c r="M12302" s="548" t="s">
        <v>13758</v>
      </c>
      <c r="N12302" s="545" t="s">
        <v>13413</v>
      </c>
      <c r="O12302" s="545" t="s">
        <v>13413</v>
      </c>
      <c r="P12302" s="549">
        <v>10009</v>
      </c>
      <c r="Q12302" s="549">
        <v>1</v>
      </c>
      <c r="R12302" s="549">
        <v>56</v>
      </c>
      <c r="S12302" s="548"/>
      <c r="T12302" s="548"/>
      <c r="U12302" s="99"/>
    </row>
    <row r="12303" spans="1:21" ht="19.5" customHeight="1">
      <c r="A12303" s="545">
        <v>107330</v>
      </c>
      <c r="B12303" s="545" t="s">
        <v>5677</v>
      </c>
      <c r="C12303" s="545" t="s">
        <v>216</v>
      </c>
      <c r="D12303" s="546"/>
      <c r="E12303" s="171" t="str">
        <f t="shared" si="192"/>
        <v>1900</v>
      </c>
      <c r="F12303" s="547">
        <v>0</v>
      </c>
      <c r="G12303" s="548">
        <v>0</v>
      </c>
      <c r="H12303" s="547">
        <v>0</v>
      </c>
      <c r="I12303" s="545" t="s">
        <v>12736</v>
      </c>
      <c r="J12303" s="545"/>
      <c r="K12303" s="545" t="s">
        <v>20554</v>
      </c>
      <c r="L12303" s="545" t="s">
        <v>13413</v>
      </c>
      <c r="M12303" s="548" t="s">
        <v>13758</v>
      </c>
      <c r="N12303" s="545" t="s">
        <v>13413</v>
      </c>
      <c r="O12303" s="545" t="s">
        <v>13413</v>
      </c>
      <c r="P12303" s="549">
        <v>10010</v>
      </c>
      <c r="Q12303" s="549">
        <v>1</v>
      </c>
      <c r="R12303" s="549">
        <v>56</v>
      </c>
      <c r="S12303" s="548"/>
      <c r="T12303" s="548"/>
      <c r="U12303" s="99"/>
    </row>
    <row r="12304" spans="1:21" ht="19.5" customHeight="1">
      <c r="A12304" s="545">
        <v>107331</v>
      </c>
      <c r="B12304" s="545" t="s">
        <v>9106</v>
      </c>
      <c r="C12304" s="545" t="s">
        <v>216</v>
      </c>
      <c r="D12304" s="546"/>
      <c r="E12304" s="171" t="str">
        <f t="shared" si="192"/>
        <v>1900</v>
      </c>
      <c r="F12304" s="547">
        <v>0</v>
      </c>
      <c r="G12304" s="548">
        <v>0</v>
      </c>
      <c r="H12304" s="547">
        <v>0</v>
      </c>
      <c r="I12304" s="545" t="s">
        <v>12736</v>
      </c>
      <c r="J12304" s="545"/>
      <c r="K12304" s="545" t="s">
        <v>20555</v>
      </c>
      <c r="L12304" s="545" t="s">
        <v>13413</v>
      </c>
      <c r="M12304" s="548" t="s">
        <v>13758</v>
      </c>
      <c r="N12304" s="545" t="s">
        <v>13413</v>
      </c>
      <c r="O12304" s="545" t="s">
        <v>13413</v>
      </c>
      <c r="P12304" s="549">
        <v>10011</v>
      </c>
      <c r="Q12304" s="549">
        <v>1</v>
      </c>
      <c r="R12304" s="549">
        <v>56</v>
      </c>
      <c r="S12304" s="548"/>
      <c r="T12304" s="548"/>
      <c r="U12304" s="99"/>
    </row>
    <row r="12305" spans="1:21" ht="19.5" customHeight="1">
      <c r="A12305" s="545">
        <v>107332</v>
      </c>
      <c r="B12305" s="545" t="s">
        <v>9105</v>
      </c>
      <c r="C12305" s="545" t="s">
        <v>216</v>
      </c>
      <c r="D12305" s="546"/>
      <c r="E12305" s="171" t="str">
        <f t="shared" si="192"/>
        <v>1900</v>
      </c>
      <c r="F12305" s="547">
        <v>0</v>
      </c>
      <c r="G12305" s="548">
        <v>0</v>
      </c>
      <c r="H12305" s="547">
        <v>0</v>
      </c>
      <c r="I12305" s="545" t="s">
        <v>12736</v>
      </c>
      <c r="J12305" s="545"/>
      <c r="K12305" s="545" t="s">
        <v>20556</v>
      </c>
      <c r="L12305" s="545" t="s">
        <v>13413</v>
      </c>
      <c r="M12305" s="548" t="s">
        <v>13758</v>
      </c>
      <c r="N12305" s="545" t="s">
        <v>13413</v>
      </c>
      <c r="O12305" s="545" t="s">
        <v>13413</v>
      </c>
      <c r="P12305" s="549">
        <v>10012</v>
      </c>
      <c r="Q12305" s="549">
        <v>1</v>
      </c>
      <c r="R12305" s="549">
        <v>56</v>
      </c>
      <c r="S12305" s="548"/>
      <c r="T12305" s="548"/>
      <c r="U12305" s="99"/>
    </row>
    <row r="12306" spans="1:21" ht="19.5" customHeight="1">
      <c r="A12306" s="545">
        <v>107333</v>
      </c>
      <c r="B12306" s="545" t="s">
        <v>7359</v>
      </c>
      <c r="C12306" s="545" t="s">
        <v>216</v>
      </c>
      <c r="D12306" s="546">
        <v>43795</v>
      </c>
      <c r="E12306" s="171" t="str">
        <f t="shared" si="192"/>
        <v>2019</v>
      </c>
      <c r="F12306" s="547">
        <v>1517131</v>
      </c>
      <c r="G12306" s="548">
        <v>0.19</v>
      </c>
      <c r="H12306" s="547">
        <v>1274900</v>
      </c>
      <c r="I12306" s="545" t="s">
        <v>12736</v>
      </c>
      <c r="J12306" s="545" t="s">
        <v>13402</v>
      </c>
      <c r="K12306" s="545" t="s">
        <v>20557</v>
      </c>
      <c r="L12306" s="545" t="s">
        <v>13413</v>
      </c>
      <c r="M12306" s="548" t="s">
        <v>13758</v>
      </c>
      <c r="N12306" s="545" t="s">
        <v>13413</v>
      </c>
      <c r="O12306" s="545" t="s">
        <v>13413</v>
      </c>
      <c r="P12306" s="549">
        <v>10013</v>
      </c>
      <c r="Q12306" s="549">
        <v>1</v>
      </c>
      <c r="R12306" s="549">
        <v>56</v>
      </c>
      <c r="S12306" s="548">
        <v>2231</v>
      </c>
      <c r="T12306" s="548"/>
      <c r="U12306" s="99"/>
    </row>
    <row r="12307" spans="1:21" ht="19.5" customHeight="1">
      <c r="A12307" s="545">
        <v>107334</v>
      </c>
      <c r="B12307" s="545" t="s">
        <v>5964</v>
      </c>
      <c r="C12307" s="545" t="s">
        <v>216</v>
      </c>
      <c r="D12307" s="546">
        <v>43801</v>
      </c>
      <c r="E12307" s="171" t="str">
        <f t="shared" si="192"/>
        <v>2019</v>
      </c>
      <c r="F12307" s="547">
        <v>1500000</v>
      </c>
      <c r="G12307" s="548">
        <v>0.19</v>
      </c>
      <c r="H12307" s="547">
        <v>1260504.2</v>
      </c>
      <c r="I12307" s="545" t="s">
        <v>12973</v>
      </c>
      <c r="J12307" s="545" t="s">
        <v>13402</v>
      </c>
      <c r="K12307" s="545" t="s">
        <v>20558</v>
      </c>
      <c r="L12307" s="545" t="s">
        <v>13413</v>
      </c>
      <c r="M12307" s="548" t="s">
        <v>13758</v>
      </c>
      <c r="N12307" s="545" t="s">
        <v>13413</v>
      </c>
      <c r="O12307" s="545" t="s">
        <v>13413</v>
      </c>
      <c r="P12307" s="549">
        <v>10014</v>
      </c>
      <c r="Q12307" s="549">
        <v>1</v>
      </c>
      <c r="R12307" s="549">
        <v>59</v>
      </c>
      <c r="S12307" s="548">
        <v>2231</v>
      </c>
      <c r="T12307" s="548"/>
      <c r="U12307" s="99"/>
    </row>
    <row r="12308" spans="1:21" ht="19.5" customHeight="1">
      <c r="A12308" s="545">
        <v>107335</v>
      </c>
      <c r="B12308" s="545" t="s">
        <v>9104</v>
      </c>
      <c r="C12308" s="545" t="s">
        <v>216</v>
      </c>
      <c r="D12308" s="546"/>
      <c r="E12308" s="171" t="str">
        <f t="shared" si="192"/>
        <v>1900</v>
      </c>
      <c r="F12308" s="547">
        <v>0</v>
      </c>
      <c r="G12308" s="548">
        <v>0</v>
      </c>
      <c r="H12308" s="547">
        <v>0</v>
      </c>
      <c r="I12308" s="545" t="s">
        <v>12736</v>
      </c>
      <c r="J12308" s="545"/>
      <c r="K12308" s="545" t="s">
        <v>20559</v>
      </c>
      <c r="L12308" s="545" t="s">
        <v>13413</v>
      </c>
      <c r="M12308" s="548" t="s">
        <v>13758</v>
      </c>
      <c r="N12308" s="545" t="s">
        <v>13413</v>
      </c>
      <c r="O12308" s="545" t="s">
        <v>13413</v>
      </c>
      <c r="P12308" s="549">
        <v>10015</v>
      </c>
      <c r="Q12308" s="549">
        <v>1</v>
      </c>
      <c r="R12308" s="549">
        <v>56</v>
      </c>
      <c r="S12308" s="548"/>
      <c r="T12308" s="548"/>
      <c r="U12308" s="99"/>
    </row>
    <row r="12309" spans="1:21" ht="19.5" customHeight="1">
      <c r="A12309" s="545">
        <v>107336</v>
      </c>
      <c r="B12309" s="545" t="s">
        <v>5608</v>
      </c>
      <c r="C12309" s="545" t="s">
        <v>206</v>
      </c>
      <c r="D12309" s="546"/>
      <c r="E12309" s="171" t="str">
        <f t="shared" si="192"/>
        <v>1900</v>
      </c>
      <c r="F12309" s="547">
        <v>0</v>
      </c>
      <c r="G12309" s="548">
        <v>0</v>
      </c>
      <c r="H12309" s="547">
        <v>0</v>
      </c>
      <c r="I12309" s="545" t="s">
        <v>12736</v>
      </c>
      <c r="J12309" s="545"/>
      <c r="K12309" s="545" t="s">
        <v>20560</v>
      </c>
      <c r="L12309" s="545" t="s">
        <v>13413</v>
      </c>
      <c r="M12309" s="548" t="s">
        <v>13758</v>
      </c>
      <c r="N12309" s="545" t="s">
        <v>13413</v>
      </c>
      <c r="O12309" s="545" t="s">
        <v>13413</v>
      </c>
      <c r="P12309" s="549">
        <v>10016</v>
      </c>
      <c r="Q12309" s="549">
        <v>1</v>
      </c>
      <c r="R12309" s="549">
        <v>56</v>
      </c>
      <c r="S12309" s="548"/>
      <c r="T12309" s="548"/>
      <c r="U12309" s="99"/>
    </row>
    <row r="12310" spans="1:21" ht="19.5" customHeight="1">
      <c r="A12310" s="545">
        <v>107337</v>
      </c>
      <c r="B12310" s="545" t="s">
        <v>9103</v>
      </c>
      <c r="C12310" s="545" t="s">
        <v>216</v>
      </c>
      <c r="D12310" s="546"/>
      <c r="E12310" s="171" t="str">
        <f t="shared" si="192"/>
        <v>1900</v>
      </c>
      <c r="F12310" s="547">
        <v>0</v>
      </c>
      <c r="G12310" s="548">
        <v>0</v>
      </c>
      <c r="H12310" s="547">
        <v>0</v>
      </c>
      <c r="I12310" s="545" t="s">
        <v>12736</v>
      </c>
      <c r="J12310" s="545"/>
      <c r="K12310" s="545" t="s">
        <v>20561</v>
      </c>
      <c r="L12310" s="545" t="s">
        <v>13413</v>
      </c>
      <c r="M12310" s="548" t="s">
        <v>13758</v>
      </c>
      <c r="N12310" s="545" t="s">
        <v>13413</v>
      </c>
      <c r="O12310" s="545" t="s">
        <v>13413</v>
      </c>
      <c r="P12310" s="549">
        <v>10017</v>
      </c>
      <c r="Q12310" s="549">
        <v>1</v>
      </c>
      <c r="R12310" s="549">
        <v>56</v>
      </c>
      <c r="S12310" s="548"/>
      <c r="T12310" s="548"/>
      <c r="U12310" s="99"/>
    </row>
    <row r="12311" spans="1:21" ht="19.5" customHeight="1">
      <c r="A12311" s="545">
        <v>107339</v>
      </c>
      <c r="B12311" s="545" t="s">
        <v>4639</v>
      </c>
      <c r="C12311" s="545" t="s">
        <v>221</v>
      </c>
      <c r="D12311" s="546"/>
      <c r="E12311" s="171" t="str">
        <f t="shared" si="192"/>
        <v>1900</v>
      </c>
      <c r="F12311" s="547">
        <v>0</v>
      </c>
      <c r="G12311" s="548">
        <v>0</v>
      </c>
      <c r="H12311" s="547">
        <v>0</v>
      </c>
      <c r="I12311" s="545" t="s">
        <v>12685</v>
      </c>
      <c r="J12311" s="545"/>
      <c r="K12311" s="545" t="s">
        <v>13413</v>
      </c>
      <c r="L12311" s="545" t="s">
        <v>13413</v>
      </c>
      <c r="M12311" s="548" t="s">
        <v>13758</v>
      </c>
      <c r="N12311" s="545" t="s">
        <v>13413</v>
      </c>
      <c r="O12311" s="545" t="s">
        <v>13413</v>
      </c>
      <c r="P12311" s="549">
        <v>10018</v>
      </c>
      <c r="Q12311" s="549">
        <v>1</v>
      </c>
      <c r="R12311" s="549">
        <v>11</v>
      </c>
      <c r="S12311" s="548"/>
      <c r="T12311" s="548"/>
      <c r="U12311" s="99"/>
    </row>
    <row r="12312" spans="1:21" ht="19.5" customHeight="1">
      <c r="A12312" s="545">
        <v>107340</v>
      </c>
      <c r="B12312" s="545" t="s">
        <v>9102</v>
      </c>
      <c r="C12312" s="545" t="s">
        <v>216</v>
      </c>
      <c r="D12312" s="546"/>
      <c r="E12312" s="171" t="str">
        <f t="shared" si="192"/>
        <v>1900</v>
      </c>
      <c r="F12312" s="547">
        <v>0</v>
      </c>
      <c r="G12312" s="548">
        <v>0</v>
      </c>
      <c r="H12312" s="547">
        <v>0</v>
      </c>
      <c r="I12312" s="545" t="s">
        <v>12736</v>
      </c>
      <c r="J12312" s="545"/>
      <c r="K12312" s="545" t="s">
        <v>20562</v>
      </c>
      <c r="L12312" s="545" t="s">
        <v>13413</v>
      </c>
      <c r="M12312" s="548" t="s">
        <v>13758</v>
      </c>
      <c r="N12312" s="545" t="s">
        <v>13413</v>
      </c>
      <c r="O12312" s="545" t="s">
        <v>13413</v>
      </c>
      <c r="P12312" s="549">
        <v>10019</v>
      </c>
      <c r="Q12312" s="549">
        <v>1</v>
      </c>
      <c r="R12312" s="549">
        <v>56</v>
      </c>
      <c r="S12312" s="548"/>
      <c r="T12312" s="548"/>
      <c r="U12312" s="99"/>
    </row>
    <row r="12313" spans="1:21" ht="19.5" customHeight="1">
      <c r="A12313" s="545">
        <v>107341</v>
      </c>
      <c r="B12313" s="545" t="s">
        <v>4645</v>
      </c>
      <c r="C12313" s="545" t="s">
        <v>216</v>
      </c>
      <c r="D12313" s="546"/>
      <c r="E12313" s="171" t="str">
        <f t="shared" si="192"/>
        <v>1900</v>
      </c>
      <c r="F12313" s="547">
        <v>0</v>
      </c>
      <c r="G12313" s="548">
        <v>0</v>
      </c>
      <c r="H12313" s="547">
        <v>0</v>
      </c>
      <c r="I12313" s="545" t="s">
        <v>12685</v>
      </c>
      <c r="J12313" s="545"/>
      <c r="K12313" s="545" t="s">
        <v>20563</v>
      </c>
      <c r="L12313" s="545" t="s">
        <v>13413</v>
      </c>
      <c r="M12313" s="548" t="s">
        <v>13758</v>
      </c>
      <c r="N12313" s="545" t="s">
        <v>13413</v>
      </c>
      <c r="O12313" s="545" t="s">
        <v>13413</v>
      </c>
      <c r="P12313" s="549">
        <v>10020</v>
      </c>
      <c r="Q12313" s="549">
        <v>1</v>
      </c>
      <c r="R12313" s="549">
        <v>11</v>
      </c>
      <c r="S12313" s="548"/>
      <c r="T12313" s="548"/>
      <c r="U12313" s="99"/>
    </row>
    <row r="12314" spans="1:21" ht="19.5" customHeight="1">
      <c r="A12314" s="545">
        <v>107342</v>
      </c>
      <c r="B12314" s="545" t="s">
        <v>9101</v>
      </c>
      <c r="C12314" s="545" t="s">
        <v>216</v>
      </c>
      <c r="D12314" s="546"/>
      <c r="E12314" s="171" t="str">
        <f t="shared" si="192"/>
        <v>1900</v>
      </c>
      <c r="F12314" s="547">
        <v>0</v>
      </c>
      <c r="G12314" s="548">
        <v>0</v>
      </c>
      <c r="H12314" s="547">
        <v>0</v>
      </c>
      <c r="I12314" s="545" t="s">
        <v>12736</v>
      </c>
      <c r="J12314" s="545"/>
      <c r="K12314" s="545" t="s">
        <v>20564</v>
      </c>
      <c r="L12314" s="545" t="s">
        <v>13413</v>
      </c>
      <c r="M12314" s="548" t="s">
        <v>13758</v>
      </c>
      <c r="N12314" s="545" t="s">
        <v>13413</v>
      </c>
      <c r="O12314" s="545" t="s">
        <v>13413</v>
      </c>
      <c r="P12314" s="549">
        <v>10021</v>
      </c>
      <c r="Q12314" s="549">
        <v>1</v>
      </c>
      <c r="R12314" s="549">
        <v>56</v>
      </c>
      <c r="S12314" s="548"/>
      <c r="T12314" s="548"/>
      <c r="U12314" s="99"/>
    </row>
    <row r="12315" spans="1:21" ht="19.5" customHeight="1">
      <c r="A12315" s="545">
        <v>107343</v>
      </c>
      <c r="B12315" s="545" t="s">
        <v>9100</v>
      </c>
      <c r="C12315" s="545" t="s">
        <v>216</v>
      </c>
      <c r="D12315" s="546"/>
      <c r="E12315" s="171" t="str">
        <f t="shared" si="192"/>
        <v>1900</v>
      </c>
      <c r="F12315" s="547">
        <v>0</v>
      </c>
      <c r="G12315" s="548">
        <v>0</v>
      </c>
      <c r="H12315" s="547">
        <v>0</v>
      </c>
      <c r="I12315" s="545" t="s">
        <v>12685</v>
      </c>
      <c r="J12315" s="545"/>
      <c r="K12315" s="545" t="s">
        <v>20565</v>
      </c>
      <c r="L12315" s="545" t="s">
        <v>13413</v>
      </c>
      <c r="M12315" s="548" t="s">
        <v>13758</v>
      </c>
      <c r="N12315" s="545" t="s">
        <v>13413</v>
      </c>
      <c r="O12315" s="545" t="s">
        <v>13413</v>
      </c>
      <c r="P12315" s="549">
        <v>10022</v>
      </c>
      <c r="Q12315" s="549">
        <v>1</v>
      </c>
      <c r="R12315" s="549">
        <v>11</v>
      </c>
      <c r="S12315" s="548"/>
      <c r="T12315" s="548"/>
      <c r="U12315" s="99"/>
    </row>
    <row r="12316" spans="1:21" ht="19.5" customHeight="1">
      <c r="A12316" s="545">
        <v>107344</v>
      </c>
      <c r="B12316" s="545" t="s">
        <v>9099</v>
      </c>
      <c r="C12316" s="545" t="s">
        <v>216</v>
      </c>
      <c r="D12316" s="546"/>
      <c r="E12316" s="171" t="str">
        <f t="shared" si="192"/>
        <v>1900</v>
      </c>
      <c r="F12316" s="547">
        <v>0</v>
      </c>
      <c r="G12316" s="548">
        <v>0</v>
      </c>
      <c r="H12316" s="547">
        <v>0</v>
      </c>
      <c r="I12316" s="545" t="s">
        <v>12736</v>
      </c>
      <c r="J12316" s="545"/>
      <c r="K12316" s="545" t="s">
        <v>20566</v>
      </c>
      <c r="L12316" s="545" t="s">
        <v>13413</v>
      </c>
      <c r="M12316" s="548" t="s">
        <v>13758</v>
      </c>
      <c r="N12316" s="545" t="s">
        <v>13413</v>
      </c>
      <c r="O12316" s="545" t="s">
        <v>13413</v>
      </c>
      <c r="P12316" s="549">
        <v>10023</v>
      </c>
      <c r="Q12316" s="549">
        <v>1</v>
      </c>
      <c r="R12316" s="549">
        <v>56</v>
      </c>
      <c r="S12316" s="548"/>
      <c r="T12316" s="548"/>
      <c r="U12316" s="99"/>
    </row>
    <row r="12317" spans="1:21" ht="19.5" customHeight="1">
      <c r="A12317" s="545">
        <v>107345</v>
      </c>
      <c r="B12317" s="545" t="s">
        <v>9098</v>
      </c>
      <c r="C12317" s="545" t="s">
        <v>216</v>
      </c>
      <c r="D12317" s="546"/>
      <c r="E12317" s="171" t="str">
        <f t="shared" si="192"/>
        <v>1900</v>
      </c>
      <c r="F12317" s="547">
        <v>0</v>
      </c>
      <c r="G12317" s="548">
        <v>0</v>
      </c>
      <c r="H12317" s="547">
        <v>0</v>
      </c>
      <c r="I12317" s="545" t="s">
        <v>12736</v>
      </c>
      <c r="J12317" s="545"/>
      <c r="K12317" s="545" t="s">
        <v>13413</v>
      </c>
      <c r="L12317" s="545" t="s">
        <v>13413</v>
      </c>
      <c r="M12317" s="548" t="s">
        <v>13758</v>
      </c>
      <c r="N12317" s="545" t="s">
        <v>13413</v>
      </c>
      <c r="O12317" s="545" t="s">
        <v>13413</v>
      </c>
      <c r="P12317" s="549">
        <v>10024</v>
      </c>
      <c r="Q12317" s="549">
        <v>1</v>
      </c>
      <c r="R12317" s="549">
        <v>56</v>
      </c>
      <c r="S12317" s="548"/>
      <c r="T12317" s="548"/>
      <c r="U12317" s="99"/>
    </row>
    <row r="12318" spans="1:21" ht="19.5" customHeight="1">
      <c r="A12318" s="545">
        <v>107346</v>
      </c>
      <c r="B12318" s="545" t="s">
        <v>5312</v>
      </c>
      <c r="C12318" s="545" t="s">
        <v>216</v>
      </c>
      <c r="D12318" s="546">
        <v>46052</v>
      </c>
      <c r="E12318" s="171" t="str">
        <f t="shared" si="192"/>
        <v>2026</v>
      </c>
      <c r="F12318" s="547">
        <v>162318</v>
      </c>
      <c r="G12318" s="548">
        <v>0.19</v>
      </c>
      <c r="H12318" s="547">
        <v>136401.68</v>
      </c>
      <c r="I12318" s="545" t="s">
        <v>12647</v>
      </c>
      <c r="J12318" s="545" t="s">
        <v>13307</v>
      </c>
      <c r="K12318" s="545" t="s">
        <v>20567</v>
      </c>
      <c r="L12318" s="545" t="s">
        <v>13413</v>
      </c>
      <c r="M12318" s="548" t="s">
        <v>13758</v>
      </c>
      <c r="N12318" s="545" t="s">
        <v>13413</v>
      </c>
      <c r="O12318" s="545" t="s">
        <v>13413</v>
      </c>
      <c r="P12318" s="549">
        <v>10025</v>
      </c>
      <c r="Q12318" s="549">
        <v>1</v>
      </c>
      <c r="R12318" s="549">
        <v>26</v>
      </c>
      <c r="S12318" s="548">
        <v>2228</v>
      </c>
      <c r="T12318" s="548"/>
      <c r="U12318" s="99"/>
    </row>
    <row r="12319" spans="1:21" ht="19.5" customHeight="1">
      <c r="A12319" s="545">
        <v>107347</v>
      </c>
      <c r="B12319" s="545" t="s">
        <v>5690</v>
      </c>
      <c r="C12319" s="545" t="s">
        <v>216</v>
      </c>
      <c r="D12319" s="546"/>
      <c r="E12319" s="171" t="str">
        <f t="shared" si="192"/>
        <v>1900</v>
      </c>
      <c r="F12319" s="547">
        <v>0</v>
      </c>
      <c r="G12319" s="548">
        <v>0</v>
      </c>
      <c r="H12319" s="547">
        <v>0</v>
      </c>
      <c r="I12319" s="545" t="s">
        <v>12736</v>
      </c>
      <c r="J12319" s="545"/>
      <c r="K12319" s="545" t="s">
        <v>20568</v>
      </c>
      <c r="L12319" s="545" t="s">
        <v>13413</v>
      </c>
      <c r="M12319" s="548" t="s">
        <v>13758</v>
      </c>
      <c r="N12319" s="545" t="s">
        <v>13413</v>
      </c>
      <c r="O12319" s="545" t="s">
        <v>13413</v>
      </c>
      <c r="P12319" s="549">
        <v>10026</v>
      </c>
      <c r="Q12319" s="549">
        <v>1</v>
      </c>
      <c r="R12319" s="549">
        <v>56</v>
      </c>
      <c r="S12319" s="548"/>
      <c r="T12319" s="548"/>
      <c r="U12319" s="99"/>
    </row>
    <row r="12320" spans="1:21" ht="19.5" customHeight="1">
      <c r="A12320" s="545">
        <v>107349</v>
      </c>
      <c r="B12320" s="545" t="s">
        <v>9097</v>
      </c>
      <c r="C12320" s="545" t="s">
        <v>216</v>
      </c>
      <c r="D12320" s="546"/>
      <c r="E12320" s="171" t="str">
        <f t="shared" si="192"/>
        <v>1900</v>
      </c>
      <c r="F12320" s="547">
        <v>0</v>
      </c>
      <c r="G12320" s="548">
        <v>0</v>
      </c>
      <c r="H12320" s="547">
        <v>0</v>
      </c>
      <c r="I12320" s="545" t="s">
        <v>12973</v>
      </c>
      <c r="J12320" s="545"/>
      <c r="K12320" s="545" t="s">
        <v>13413</v>
      </c>
      <c r="L12320" s="545" t="s">
        <v>13413</v>
      </c>
      <c r="M12320" s="548" t="s">
        <v>13758</v>
      </c>
      <c r="N12320" s="545" t="s">
        <v>13413</v>
      </c>
      <c r="O12320" s="545" t="s">
        <v>13413</v>
      </c>
      <c r="P12320" s="549">
        <v>10028</v>
      </c>
      <c r="Q12320" s="549">
        <v>1</v>
      </c>
      <c r="R12320" s="549">
        <v>59</v>
      </c>
      <c r="S12320" s="548"/>
      <c r="T12320" s="548"/>
      <c r="U12320" s="99"/>
    </row>
    <row r="12321" spans="1:21" ht="19.5" customHeight="1">
      <c r="A12321" s="545">
        <v>107350</v>
      </c>
      <c r="B12321" s="545" t="s">
        <v>4636</v>
      </c>
      <c r="C12321" s="545" t="s">
        <v>216</v>
      </c>
      <c r="D12321" s="546"/>
      <c r="E12321" s="171" t="str">
        <f t="shared" si="192"/>
        <v>1900</v>
      </c>
      <c r="F12321" s="547">
        <v>0</v>
      </c>
      <c r="G12321" s="548">
        <v>0</v>
      </c>
      <c r="H12321" s="547">
        <v>0</v>
      </c>
      <c r="I12321" s="545" t="s">
        <v>12685</v>
      </c>
      <c r="J12321" s="545"/>
      <c r="K12321" s="545" t="s">
        <v>20569</v>
      </c>
      <c r="L12321" s="545" t="s">
        <v>13413</v>
      </c>
      <c r="M12321" s="548" t="s">
        <v>13758</v>
      </c>
      <c r="N12321" s="545" t="s">
        <v>13413</v>
      </c>
      <c r="O12321" s="545" t="s">
        <v>13413</v>
      </c>
      <c r="P12321" s="549">
        <v>10029</v>
      </c>
      <c r="Q12321" s="549">
        <v>1</v>
      </c>
      <c r="R12321" s="549">
        <v>11</v>
      </c>
      <c r="S12321" s="548"/>
      <c r="T12321" s="548"/>
      <c r="U12321" s="99"/>
    </row>
    <row r="12322" spans="1:21" ht="19.5" customHeight="1">
      <c r="A12322" s="545">
        <v>107351</v>
      </c>
      <c r="B12322" s="545" t="s">
        <v>12436</v>
      </c>
      <c r="C12322" s="545" t="s">
        <v>216</v>
      </c>
      <c r="D12322" s="546">
        <v>46052</v>
      </c>
      <c r="E12322" s="171" t="str">
        <f t="shared" si="192"/>
        <v>2026</v>
      </c>
      <c r="F12322" s="547">
        <v>330194</v>
      </c>
      <c r="G12322" s="548">
        <v>0.19</v>
      </c>
      <c r="H12322" s="547">
        <v>277473.95</v>
      </c>
      <c r="I12322" s="545" t="s">
        <v>12685</v>
      </c>
      <c r="J12322" s="545" t="s">
        <v>13307</v>
      </c>
      <c r="K12322" s="545" t="s">
        <v>20570</v>
      </c>
      <c r="L12322" s="545" t="s">
        <v>13413</v>
      </c>
      <c r="M12322" s="548" t="s">
        <v>13758</v>
      </c>
      <c r="N12322" s="545" t="s">
        <v>13413</v>
      </c>
      <c r="O12322" s="545" t="s">
        <v>13413</v>
      </c>
      <c r="P12322" s="549">
        <v>10030</v>
      </c>
      <c r="Q12322" s="549">
        <v>1</v>
      </c>
      <c r="R12322" s="549">
        <v>11</v>
      </c>
      <c r="S12322" s="548">
        <v>2228</v>
      </c>
      <c r="T12322" s="548"/>
      <c r="U12322" s="99"/>
    </row>
    <row r="12323" spans="1:21" ht="19.5" customHeight="1">
      <c r="A12323" s="545">
        <v>107352</v>
      </c>
      <c r="B12323" s="545" t="s">
        <v>4641</v>
      </c>
      <c r="C12323" s="545" t="s">
        <v>216</v>
      </c>
      <c r="D12323" s="546"/>
      <c r="E12323" s="171" t="str">
        <f t="shared" si="192"/>
        <v>1900</v>
      </c>
      <c r="F12323" s="547">
        <v>0</v>
      </c>
      <c r="G12323" s="548">
        <v>0</v>
      </c>
      <c r="H12323" s="547">
        <v>0</v>
      </c>
      <c r="I12323" s="545" t="s">
        <v>12685</v>
      </c>
      <c r="J12323" s="545"/>
      <c r="K12323" s="545" t="s">
        <v>20571</v>
      </c>
      <c r="L12323" s="545" t="s">
        <v>13413</v>
      </c>
      <c r="M12323" s="548" t="s">
        <v>13758</v>
      </c>
      <c r="N12323" s="545" t="s">
        <v>13413</v>
      </c>
      <c r="O12323" s="545" t="s">
        <v>13413</v>
      </c>
      <c r="P12323" s="549">
        <v>10031</v>
      </c>
      <c r="Q12323" s="549">
        <v>1</v>
      </c>
      <c r="R12323" s="549">
        <v>11</v>
      </c>
      <c r="S12323" s="548"/>
      <c r="T12323" s="548"/>
      <c r="U12323" s="99"/>
    </row>
    <row r="12324" spans="1:21" ht="19.5" customHeight="1">
      <c r="A12324" s="545">
        <v>107353</v>
      </c>
      <c r="B12324" s="545" t="s">
        <v>4637</v>
      </c>
      <c r="C12324" s="545" t="s">
        <v>216</v>
      </c>
      <c r="D12324" s="546"/>
      <c r="E12324" s="171" t="str">
        <f t="shared" si="192"/>
        <v>1900</v>
      </c>
      <c r="F12324" s="547">
        <v>0</v>
      </c>
      <c r="G12324" s="548">
        <v>0</v>
      </c>
      <c r="H12324" s="547">
        <v>0</v>
      </c>
      <c r="I12324" s="545" t="s">
        <v>12685</v>
      </c>
      <c r="J12324" s="545"/>
      <c r="K12324" s="545" t="s">
        <v>20572</v>
      </c>
      <c r="L12324" s="545" t="s">
        <v>13413</v>
      </c>
      <c r="M12324" s="548" t="s">
        <v>13758</v>
      </c>
      <c r="N12324" s="545" t="s">
        <v>13413</v>
      </c>
      <c r="O12324" s="545" t="s">
        <v>13413</v>
      </c>
      <c r="P12324" s="549">
        <v>10032</v>
      </c>
      <c r="Q12324" s="549">
        <v>1</v>
      </c>
      <c r="R12324" s="549">
        <v>11</v>
      </c>
      <c r="S12324" s="548"/>
      <c r="T12324" s="548"/>
      <c r="U12324" s="99"/>
    </row>
    <row r="12325" spans="1:21" ht="19.5" customHeight="1">
      <c r="A12325" s="545">
        <v>107354</v>
      </c>
      <c r="B12325" s="545" t="s">
        <v>9096</v>
      </c>
      <c r="C12325" s="545" t="s">
        <v>216</v>
      </c>
      <c r="D12325" s="546"/>
      <c r="E12325" s="171" t="str">
        <f t="shared" si="192"/>
        <v>1900</v>
      </c>
      <c r="F12325" s="547">
        <v>0</v>
      </c>
      <c r="G12325" s="548">
        <v>0</v>
      </c>
      <c r="H12325" s="547">
        <v>0</v>
      </c>
      <c r="I12325" s="545" t="s">
        <v>12736</v>
      </c>
      <c r="J12325" s="545"/>
      <c r="K12325" s="545" t="s">
        <v>20573</v>
      </c>
      <c r="L12325" s="545" t="s">
        <v>13413</v>
      </c>
      <c r="M12325" s="548" t="s">
        <v>13758</v>
      </c>
      <c r="N12325" s="545" t="s">
        <v>13413</v>
      </c>
      <c r="O12325" s="545" t="s">
        <v>13413</v>
      </c>
      <c r="P12325" s="549">
        <v>10033</v>
      </c>
      <c r="Q12325" s="549">
        <v>1</v>
      </c>
      <c r="R12325" s="549">
        <v>56</v>
      </c>
      <c r="S12325" s="548"/>
      <c r="T12325" s="548"/>
      <c r="U12325" s="99"/>
    </row>
    <row r="12326" spans="1:21" ht="19.5" customHeight="1">
      <c r="A12326" s="545">
        <v>107355</v>
      </c>
      <c r="B12326" s="545" t="s">
        <v>9095</v>
      </c>
      <c r="C12326" s="545" t="s">
        <v>216</v>
      </c>
      <c r="D12326" s="546"/>
      <c r="E12326" s="171" t="str">
        <f t="shared" si="192"/>
        <v>1900</v>
      </c>
      <c r="F12326" s="547">
        <v>0</v>
      </c>
      <c r="G12326" s="548">
        <v>0</v>
      </c>
      <c r="H12326" s="547">
        <v>0</v>
      </c>
      <c r="I12326" s="545" t="s">
        <v>12736</v>
      </c>
      <c r="J12326" s="545"/>
      <c r="K12326" s="545" t="s">
        <v>20574</v>
      </c>
      <c r="L12326" s="545" t="s">
        <v>13413</v>
      </c>
      <c r="M12326" s="548" t="s">
        <v>13758</v>
      </c>
      <c r="N12326" s="545" t="s">
        <v>13413</v>
      </c>
      <c r="O12326" s="545" t="s">
        <v>13413</v>
      </c>
      <c r="P12326" s="549">
        <v>10034</v>
      </c>
      <c r="Q12326" s="549">
        <v>1</v>
      </c>
      <c r="R12326" s="549">
        <v>56</v>
      </c>
      <c r="S12326" s="548"/>
      <c r="T12326" s="548"/>
      <c r="U12326" s="99"/>
    </row>
    <row r="12327" spans="1:21" ht="19.5" customHeight="1">
      <c r="A12327" s="545">
        <v>107356</v>
      </c>
      <c r="B12327" s="545" t="s">
        <v>5678</v>
      </c>
      <c r="C12327" s="545" t="s">
        <v>4504</v>
      </c>
      <c r="D12327" s="546">
        <v>43735</v>
      </c>
      <c r="E12327" s="171" t="str">
        <f t="shared" si="192"/>
        <v>2019</v>
      </c>
      <c r="F12327" s="547">
        <v>34999.99</v>
      </c>
      <c r="G12327" s="548">
        <v>0.19</v>
      </c>
      <c r="H12327" s="547">
        <v>29411.759999999998</v>
      </c>
      <c r="I12327" s="545" t="s">
        <v>12736</v>
      </c>
      <c r="J12327" s="545" t="s">
        <v>13402</v>
      </c>
      <c r="K12327" s="545" t="s">
        <v>13413</v>
      </c>
      <c r="L12327" s="545" t="s">
        <v>13413</v>
      </c>
      <c r="M12327" s="548" t="s">
        <v>13868</v>
      </c>
      <c r="N12327" s="545" t="s">
        <v>13413</v>
      </c>
      <c r="O12327" s="545" t="s">
        <v>13413</v>
      </c>
      <c r="P12327" s="549">
        <v>10035</v>
      </c>
      <c r="Q12327" s="549">
        <v>2</v>
      </c>
      <c r="R12327" s="549">
        <v>56</v>
      </c>
      <c r="S12327" s="548">
        <v>2231</v>
      </c>
      <c r="T12327" s="548"/>
      <c r="U12327" s="99"/>
    </row>
    <row r="12328" spans="1:21" ht="19.5" customHeight="1">
      <c r="A12328" s="545">
        <v>107357</v>
      </c>
      <c r="B12328" s="545" t="s">
        <v>4647</v>
      </c>
      <c r="C12328" s="545" t="s">
        <v>4648</v>
      </c>
      <c r="D12328" s="546">
        <v>46070</v>
      </c>
      <c r="E12328" s="171" t="str">
        <f t="shared" si="192"/>
        <v>2026</v>
      </c>
      <c r="F12328" s="547">
        <v>43.01</v>
      </c>
      <c r="G12328" s="548">
        <v>0.19</v>
      </c>
      <c r="H12328" s="547">
        <v>36.14</v>
      </c>
      <c r="I12328" s="545" t="s">
        <v>12708</v>
      </c>
      <c r="J12328" s="545" t="s">
        <v>13298</v>
      </c>
      <c r="K12328" s="545" t="s">
        <v>13413</v>
      </c>
      <c r="L12328" s="545" t="s">
        <v>13413</v>
      </c>
      <c r="M12328" s="548" t="s">
        <v>13758</v>
      </c>
      <c r="N12328" s="545" t="s">
        <v>13413</v>
      </c>
      <c r="O12328" s="545" t="s">
        <v>13413</v>
      </c>
      <c r="P12328" s="549">
        <v>10036</v>
      </c>
      <c r="Q12328" s="549">
        <v>1</v>
      </c>
      <c r="R12328" s="549">
        <v>121</v>
      </c>
      <c r="S12328" s="548">
        <v>1012</v>
      </c>
      <c r="T12328" s="548"/>
      <c r="U12328" s="99"/>
    </row>
    <row r="12329" spans="1:21" ht="19.5" customHeight="1">
      <c r="A12329" s="545">
        <v>107358</v>
      </c>
      <c r="B12329" s="545" t="s">
        <v>9094</v>
      </c>
      <c r="C12329" s="545" t="s">
        <v>209</v>
      </c>
      <c r="D12329" s="546"/>
      <c r="E12329" s="171" t="str">
        <f t="shared" si="192"/>
        <v>1900</v>
      </c>
      <c r="F12329" s="547">
        <v>0</v>
      </c>
      <c r="G12329" s="548">
        <v>0</v>
      </c>
      <c r="H12329" s="547">
        <v>0</v>
      </c>
      <c r="I12329" s="545" t="s">
        <v>12736</v>
      </c>
      <c r="J12329" s="545"/>
      <c r="K12329" s="545" t="s">
        <v>20428</v>
      </c>
      <c r="L12329" s="545" t="s">
        <v>13413</v>
      </c>
      <c r="M12329" s="548" t="s">
        <v>13758</v>
      </c>
      <c r="N12329" s="545" t="s">
        <v>13413</v>
      </c>
      <c r="O12329" s="545" t="s">
        <v>13413</v>
      </c>
      <c r="P12329" s="549">
        <v>10037</v>
      </c>
      <c r="Q12329" s="549">
        <v>1</v>
      </c>
      <c r="R12329" s="549">
        <v>56</v>
      </c>
      <c r="S12329" s="548"/>
      <c r="T12329" s="548"/>
      <c r="U12329" s="99"/>
    </row>
    <row r="12330" spans="1:21" ht="19.5" customHeight="1">
      <c r="A12330" s="545">
        <v>107359</v>
      </c>
      <c r="B12330" s="545" t="s">
        <v>9093</v>
      </c>
      <c r="C12330" s="545" t="s">
        <v>209</v>
      </c>
      <c r="D12330" s="546"/>
      <c r="E12330" s="171" t="str">
        <f t="shared" si="192"/>
        <v>1900</v>
      </c>
      <c r="F12330" s="547">
        <v>0</v>
      </c>
      <c r="G12330" s="548">
        <v>0</v>
      </c>
      <c r="H12330" s="547">
        <v>0</v>
      </c>
      <c r="I12330" s="545" t="s">
        <v>12736</v>
      </c>
      <c r="J12330" s="545"/>
      <c r="K12330" s="545" t="s">
        <v>20428</v>
      </c>
      <c r="L12330" s="545" t="s">
        <v>13413</v>
      </c>
      <c r="M12330" s="548" t="s">
        <v>13758</v>
      </c>
      <c r="N12330" s="545" t="s">
        <v>13413</v>
      </c>
      <c r="O12330" s="545" t="s">
        <v>13413</v>
      </c>
      <c r="P12330" s="549">
        <v>10038</v>
      </c>
      <c r="Q12330" s="549">
        <v>1</v>
      </c>
      <c r="R12330" s="549">
        <v>56</v>
      </c>
      <c r="S12330" s="548"/>
      <c r="T12330" s="548"/>
      <c r="U12330" s="99"/>
    </row>
    <row r="12331" spans="1:21" ht="19.5" customHeight="1">
      <c r="A12331" s="545">
        <v>107360</v>
      </c>
      <c r="B12331" s="545" t="s">
        <v>5585</v>
      </c>
      <c r="C12331" s="545" t="s">
        <v>209</v>
      </c>
      <c r="D12331" s="546">
        <v>43735</v>
      </c>
      <c r="E12331" s="171" t="str">
        <f t="shared" si="192"/>
        <v>2019</v>
      </c>
      <c r="F12331" s="547">
        <v>2850</v>
      </c>
      <c r="G12331" s="548">
        <v>0.19</v>
      </c>
      <c r="H12331" s="547">
        <v>2394.96</v>
      </c>
      <c r="I12331" s="545" t="s">
        <v>12736</v>
      </c>
      <c r="J12331" s="545" t="s">
        <v>13402</v>
      </c>
      <c r="K12331" s="545" t="s">
        <v>20428</v>
      </c>
      <c r="L12331" s="545" t="s">
        <v>13413</v>
      </c>
      <c r="M12331" s="548" t="s">
        <v>13758</v>
      </c>
      <c r="N12331" s="545" t="s">
        <v>13413</v>
      </c>
      <c r="O12331" s="545" t="s">
        <v>13413</v>
      </c>
      <c r="P12331" s="549">
        <v>10039</v>
      </c>
      <c r="Q12331" s="549">
        <v>1</v>
      </c>
      <c r="R12331" s="549">
        <v>56</v>
      </c>
      <c r="S12331" s="548">
        <v>2231</v>
      </c>
      <c r="T12331" s="548"/>
      <c r="U12331" s="99"/>
    </row>
    <row r="12332" spans="1:21" ht="19.5" customHeight="1">
      <c r="A12332" s="545">
        <v>107361</v>
      </c>
      <c r="B12332" s="545" t="s">
        <v>9092</v>
      </c>
      <c r="C12332" s="545" t="s">
        <v>209</v>
      </c>
      <c r="D12332" s="546"/>
      <c r="E12332" s="171" t="str">
        <f t="shared" si="192"/>
        <v>1900</v>
      </c>
      <c r="F12332" s="547">
        <v>0</v>
      </c>
      <c r="G12332" s="548">
        <v>0</v>
      </c>
      <c r="H12332" s="547">
        <v>0</v>
      </c>
      <c r="I12332" s="545" t="s">
        <v>12736</v>
      </c>
      <c r="J12332" s="545"/>
      <c r="K12332" s="545" t="s">
        <v>20428</v>
      </c>
      <c r="L12332" s="545" t="s">
        <v>13413</v>
      </c>
      <c r="M12332" s="548" t="s">
        <v>13758</v>
      </c>
      <c r="N12332" s="545" t="s">
        <v>13413</v>
      </c>
      <c r="O12332" s="545" t="s">
        <v>13413</v>
      </c>
      <c r="P12332" s="549">
        <v>10040</v>
      </c>
      <c r="Q12332" s="549">
        <v>1</v>
      </c>
      <c r="R12332" s="549">
        <v>56</v>
      </c>
      <c r="S12332" s="548"/>
      <c r="T12332" s="548"/>
      <c r="U12332" s="99"/>
    </row>
    <row r="12333" spans="1:21" ht="19.5" customHeight="1">
      <c r="A12333" s="545">
        <v>107362</v>
      </c>
      <c r="B12333" s="545" t="s">
        <v>5716</v>
      </c>
      <c r="C12333" s="545" t="s">
        <v>209</v>
      </c>
      <c r="D12333" s="546">
        <v>43735</v>
      </c>
      <c r="E12333" s="171" t="str">
        <f t="shared" si="192"/>
        <v>2019</v>
      </c>
      <c r="F12333" s="547">
        <v>6499.99</v>
      </c>
      <c r="G12333" s="548">
        <v>0.19</v>
      </c>
      <c r="H12333" s="547">
        <v>5462.18</v>
      </c>
      <c r="I12333" s="545" t="s">
        <v>12736</v>
      </c>
      <c r="J12333" s="545" t="s">
        <v>13402</v>
      </c>
      <c r="K12333" s="545" t="s">
        <v>20428</v>
      </c>
      <c r="L12333" s="545" t="s">
        <v>13413</v>
      </c>
      <c r="M12333" s="548" t="s">
        <v>13758</v>
      </c>
      <c r="N12333" s="545" t="s">
        <v>13413</v>
      </c>
      <c r="O12333" s="545" t="s">
        <v>13413</v>
      </c>
      <c r="P12333" s="549">
        <v>10041</v>
      </c>
      <c r="Q12333" s="549">
        <v>1</v>
      </c>
      <c r="R12333" s="549">
        <v>56</v>
      </c>
      <c r="S12333" s="548">
        <v>2231</v>
      </c>
      <c r="T12333" s="548"/>
      <c r="U12333" s="99"/>
    </row>
    <row r="12334" spans="1:21" ht="19.5" customHeight="1">
      <c r="A12334" s="545">
        <v>107363</v>
      </c>
      <c r="B12334" s="545" t="s">
        <v>5576</v>
      </c>
      <c r="C12334" s="545" t="s">
        <v>216</v>
      </c>
      <c r="D12334" s="546"/>
      <c r="E12334" s="171" t="str">
        <f t="shared" si="192"/>
        <v>1900</v>
      </c>
      <c r="F12334" s="547">
        <v>0</v>
      </c>
      <c r="G12334" s="548">
        <v>0</v>
      </c>
      <c r="H12334" s="547">
        <v>0</v>
      </c>
      <c r="I12334" s="545" t="s">
        <v>12736</v>
      </c>
      <c r="J12334" s="545"/>
      <c r="K12334" s="545" t="s">
        <v>20428</v>
      </c>
      <c r="L12334" s="545" t="s">
        <v>13413</v>
      </c>
      <c r="M12334" s="548" t="s">
        <v>13758</v>
      </c>
      <c r="N12334" s="545" t="s">
        <v>13413</v>
      </c>
      <c r="O12334" s="545" t="s">
        <v>13413</v>
      </c>
      <c r="P12334" s="549">
        <v>10042</v>
      </c>
      <c r="Q12334" s="549">
        <v>1</v>
      </c>
      <c r="R12334" s="549">
        <v>56</v>
      </c>
      <c r="S12334" s="548"/>
      <c r="T12334" s="548"/>
      <c r="U12334" s="99"/>
    </row>
    <row r="12335" spans="1:21" ht="19.5" customHeight="1">
      <c r="A12335" s="545">
        <v>107364</v>
      </c>
      <c r="B12335" s="545" t="s">
        <v>5577</v>
      </c>
      <c r="C12335" s="545" t="s">
        <v>216</v>
      </c>
      <c r="D12335" s="546"/>
      <c r="E12335" s="171" t="str">
        <f t="shared" si="192"/>
        <v>1900</v>
      </c>
      <c r="F12335" s="547">
        <v>0</v>
      </c>
      <c r="G12335" s="548">
        <v>0</v>
      </c>
      <c r="H12335" s="547">
        <v>0</v>
      </c>
      <c r="I12335" s="545" t="s">
        <v>12736</v>
      </c>
      <c r="J12335" s="545"/>
      <c r="K12335" s="545" t="s">
        <v>20428</v>
      </c>
      <c r="L12335" s="545" t="s">
        <v>13413</v>
      </c>
      <c r="M12335" s="548" t="s">
        <v>13758</v>
      </c>
      <c r="N12335" s="545" t="s">
        <v>13413</v>
      </c>
      <c r="O12335" s="545" t="s">
        <v>13413</v>
      </c>
      <c r="P12335" s="549">
        <v>10043</v>
      </c>
      <c r="Q12335" s="549">
        <v>1</v>
      </c>
      <c r="R12335" s="549">
        <v>56</v>
      </c>
      <c r="S12335" s="548"/>
      <c r="T12335" s="548"/>
      <c r="U12335" s="99"/>
    </row>
    <row r="12336" spans="1:21" ht="19.5" customHeight="1">
      <c r="A12336" s="545">
        <v>107365</v>
      </c>
      <c r="B12336" s="545" t="s">
        <v>9091</v>
      </c>
      <c r="C12336" s="545" t="s">
        <v>209</v>
      </c>
      <c r="D12336" s="546"/>
      <c r="E12336" s="171" t="str">
        <f t="shared" si="192"/>
        <v>1900</v>
      </c>
      <c r="F12336" s="547">
        <v>0</v>
      </c>
      <c r="G12336" s="548">
        <v>0</v>
      </c>
      <c r="H12336" s="547">
        <v>0</v>
      </c>
      <c r="I12336" s="545" t="s">
        <v>12736</v>
      </c>
      <c r="J12336" s="545"/>
      <c r="K12336" s="545" t="s">
        <v>20428</v>
      </c>
      <c r="L12336" s="545" t="s">
        <v>13413</v>
      </c>
      <c r="M12336" s="548" t="s">
        <v>13758</v>
      </c>
      <c r="N12336" s="545" t="s">
        <v>13413</v>
      </c>
      <c r="O12336" s="545" t="s">
        <v>13413</v>
      </c>
      <c r="P12336" s="549">
        <v>10044</v>
      </c>
      <c r="Q12336" s="549">
        <v>1</v>
      </c>
      <c r="R12336" s="549">
        <v>56</v>
      </c>
      <c r="S12336" s="548"/>
      <c r="T12336" s="548"/>
      <c r="U12336" s="99"/>
    </row>
    <row r="12337" spans="1:21" ht="19.5" customHeight="1">
      <c r="A12337" s="545">
        <v>107366</v>
      </c>
      <c r="B12337" s="545" t="s">
        <v>9090</v>
      </c>
      <c r="C12337" s="545" t="s">
        <v>209</v>
      </c>
      <c r="D12337" s="546"/>
      <c r="E12337" s="171" t="str">
        <f t="shared" si="192"/>
        <v>1900</v>
      </c>
      <c r="F12337" s="547">
        <v>0</v>
      </c>
      <c r="G12337" s="548">
        <v>0</v>
      </c>
      <c r="H12337" s="547">
        <v>0</v>
      </c>
      <c r="I12337" s="545" t="s">
        <v>12736</v>
      </c>
      <c r="J12337" s="545"/>
      <c r="K12337" s="545" t="s">
        <v>20428</v>
      </c>
      <c r="L12337" s="545" t="s">
        <v>13413</v>
      </c>
      <c r="M12337" s="548" t="s">
        <v>13758</v>
      </c>
      <c r="N12337" s="545" t="s">
        <v>13413</v>
      </c>
      <c r="O12337" s="545" t="s">
        <v>13413</v>
      </c>
      <c r="P12337" s="549">
        <v>10045</v>
      </c>
      <c r="Q12337" s="549">
        <v>1</v>
      </c>
      <c r="R12337" s="549">
        <v>56</v>
      </c>
      <c r="S12337" s="548"/>
      <c r="T12337" s="548"/>
      <c r="U12337" s="99"/>
    </row>
    <row r="12338" spans="1:21" ht="19.5" customHeight="1">
      <c r="A12338" s="545">
        <v>107367</v>
      </c>
      <c r="B12338" s="545" t="s">
        <v>5575</v>
      </c>
      <c r="C12338" s="545" t="s">
        <v>216</v>
      </c>
      <c r="D12338" s="546"/>
      <c r="E12338" s="171" t="str">
        <f t="shared" si="192"/>
        <v>1900</v>
      </c>
      <c r="F12338" s="547">
        <v>0</v>
      </c>
      <c r="G12338" s="548">
        <v>0</v>
      </c>
      <c r="H12338" s="547">
        <v>0</v>
      </c>
      <c r="I12338" s="545" t="s">
        <v>12736</v>
      </c>
      <c r="J12338" s="545"/>
      <c r="K12338" s="545" t="s">
        <v>20428</v>
      </c>
      <c r="L12338" s="545" t="s">
        <v>13413</v>
      </c>
      <c r="M12338" s="548" t="s">
        <v>13758</v>
      </c>
      <c r="N12338" s="545" t="s">
        <v>13413</v>
      </c>
      <c r="O12338" s="545" t="s">
        <v>13413</v>
      </c>
      <c r="P12338" s="549">
        <v>10046</v>
      </c>
      <c r="Q12338" s="549">
        <v>1</v>
      </c>
      <c r="R12338" s="549">
        <v>56</v>
      </c>
      <c r="S12338" s="548"/>
      <c r="T12338" s="548"/>
      <c r="U12338" s="99"/>
    </row>
    <row r="12339" spans="1:21" ht="19.5" customHeight="1">
      <c r="A12339" s="545">
        <v>107368</v>
      </c>
      <c r="B12339" s="545" t="s">
        <v>9089</v>
      </c>
      <c r="C12339" s="545" t="s">
        <v>209</v>
      </c>
      <c r="D12339" s="546"/>
      <c r="E12339" s="171" t="str">
        <f t="shared" si="192"/>
        <v>1900</v>
      </c>
      <c r="F12339" s="547">
        <v>0</v>
      </c>
      <c r="G12339" s="548">
        <v>0</v>
      </c>
      <c r="H12339" s="547">
        <v>0</v>
      </c>
      <c r="I12339" s="545" t="s">
        <v>12736</v>
      </c>
      <c r="J12339" s="545"/>
      <c r="K12339" s="545" t="s">
        <v>20428</v>
      </c>
      <c r="L12339" s="545" t="s">
        <v>13413</v>
      </c>
      <c r="M12339" s="548" t="s">
        <v>13758</v>
      </c>
      <c r="N12339" s="545" t="s">
        <v>13413</v>
      </c>
      <c r="O12339" s="545" t="s">
        <v>13413</v>
      </c>
      <c r="P12339" s="549">
        <v>10047</v>
      </c>
      <c r="Q12339" s="549">
        <v>1</v>
      </c>
      <c r="R12339" s="549">
        <v>56</v>
      </c>
      <c r="S12339" s="548"/>
      <c r="T12339" s="548"/>
      <c r="U12339" s="99"/>
    </row>
    <row r="12340" spans="1:21" ht="19.5" customHeight="1">
      <c r="A12340" s="545">
        <v>107369</v>
      </c>
      <c r="B12340" s="545" t="s">
        <v>9088</v>
      </c>
      <c r="C12340" s="545" t="s">
        <v>209</v>
      </c>
      <c r="D12340" s="546"/>
      <c r="E12340" s="171" t="str">
        <f t="shared" si="192"/>
        <v>1900</v>
      </c>
      <c r="F12340" s="547">
        <v>0</v>
      </c>
      <c r="G12340" s="548">
        <v>0</v>
      </c>
      <c r="H12340" s="547">
        <v>0</v>
      </c>
      <c r="I12340" s="545" t="s">
        <v>12736</v>
      </c>
      <c r="J12340" s="545"/>
      <c r="K12340" s="545" t="s">
        <v>20428</v>
      </c>
      <c r="L12340" s="545" t="s">
        <v>13413</v>
      </c>
      <c r="M12340" s="548" t="s">
        <v>13758</v>
      </c>
      <c r="N12340" s="545" t="s">
        <v>13413</v>
      </c>
      <c r="O12340" s="545" t="s">
        <v>13413</v>
      </c>
      <c r="P12340" s="549">
        <v>10048</v>
      </c>
      <c r="Q12340" s="549">
        <v>1</v>
      </c>
      <c r="R12340" s="549">
        <v>56</v>
      </c>
      <c r="S12340" s="548"/>
      <c r="T12340" s="548"/>
      <c r="U12340" s="99"/>
    </row>
    <row r="12341" spans="1:21" ht="19.5" customHeight="1">
      <c r="A12341" s="545">
        <v>107370</v>
      </c>
      <c r="B12341" s="545" t="s">
        <v>5578</v>
      </c>
      <c r="C12341" s="545" t="s">
        <v>216</v>
      </c>
      <c r="D12341" s="546"/>
      <c r="E12341" s="171" t="str">
        <f t="shared" si="192"/>
        <v>1900</v>
      </c>
      <c r="F12341" s="547">
        <v>0</v>
      </c>
      <c r="G12341" s="548">
        <v>0</v>
      </c>
      <c r="H12341" s="547">
        <v>0</v>
      </c>
      <c r="I12341" s="545" t="s">
        <v>12736</v>
      </c>
      <c r="J12341" s="545"/>
      <c r="K12341" s="545" t="s">
        <v>20428</v>
      </c>
      <c r="L12341" s="545" t="s">
        <v>13413</v>
      </c>
      <c r="M12341" s="548" t="s">
        <v>13758</v>
      </c>
      <c r="N12341" s="545" t="s">
        <v>13413</v>
      </c>
      <c r="O12341" s="545" t="s">
        <v>13413</v>
      </c>
      <c r="P12341" s="549">
        <v>10049</v>
      </c>
      <c r="Q12341" s="549">
        <v>1</v>
      </c>
      <c r="R12341" s="549">
        <v>56</v>
      </c>
      <c r="S12341" s="548"/>
      <c r="T12341" s="548"/>
      <c r="U12341" s="99"/>
    </row>
    <row r="12342" spans="1:21" ht="19.5" customHeight="1">
      <c r="A12342" s="545">
        <v>107371</v>
      </c>
      <c r="B12342" s="545" t="s">
        <v>9087</v>
      </c>
      <c r="C12342" s="545" t="s">
        <v>216</v>
      </c>
      <c r="D12342" s="546"/>
      <c r="E12342" s="171" t="str">
        <f t="shared" si="192"/>
        <v>1900</v>
      </c>
      <c r="F12342" s="547">
        <v>0</v>
      </c>
      <c r="G12342" s="548">
        <v>0</v>
      </c>
      <c r="H12342" s="547">
        <v>0</v>
      </c>
      <c r="I12342" s="545" t="s">
        <v>12685</v>
      </c>
      <c r="J12342" s="545"/>
      <c r="K12342" s="545" t="s">
        <v>20575</v>
      </c>
      <c r="L12342" s="545" t="s">
        <v>13413</v>
      </c>
      <c r="M12342" s="548" t="s">
        <v>13758</v>
      </c>
      <c r="N12342" s="545" t="s">
        <v>13413</v>
      </c>
      <c r="O12342" s="545" t="s">
        <v>13413</v>
      </c>
      <c r="P12342" s="549">
        <v>10050</v>
      </c>
      <c r="Q12342" s="549">
        <v>1</v>
      </c>
      <c r="R12342" s="549">
        <v>11</v>
      </c>
      <c r="S12342" s="548"/>
      <c r="T12342" s="548"/>
      <c r="U12342" s="99"/>
    </row>
    <row r="12343" spans="1:21" ht="19.5" customHeight="1">
      <c r="A12343" s="545">
        <v>107372</v>
      </c>
      <c r="B12343" s="545" t="s">
        <v>9086</v>
      </c>
      <c r="C12343" s="545" t="s">
        <v>209</v>
      </c>
      <c r="D12343" s="546"/>
      <c r="E12343" s="171" t="str">
        <f t="shared" si="192"/>
        <v>1900</v>
      </c>
      <c r="F12343" s="547">
        <v>0</v>
      </c>
      <c r="G12343" s="548">
        <v>0</v>
      </c>
      <c r="H12343" s="547">
        <v>0</v>
      </c>
      <c r="I12343" s="545" t="s">
        <v>12973</v>
      </c>
      <c r="J12343" s="545"/>
      <c r="K12343" s="545" t="s">
        <v>20576</v>
      </c>
      <c r="L12343" s="545" t="s">
        <v>13413</v>
      </c>
      <c r="M12343" s="548" t="s">
        <v>13758</v>
      </c>
      <c r="N12343" s="545" t="s">
        <v>13413</v>
      </c>
      <c r="O12343" s="545" t="s">
        <v>13413</v>
      </c>
      <c r="P12343" s="549">
        <v>10051</v>
      </c>
      <c r="Q12343" s="549">
        <v>1</v>
      </c>
      <c r="R12343" s="549">
        <v>59</v>
      </c>
      <c r="S12343" s="548"/>
      <c r="T12343" s="548"/>
      <c r="U12343" s="99"/>
    </row>
    <row r="12344" spans="1:21" ht="19.5" customHeight="1">
      <c r="A12344" s="545">
        <v>107373</v>
      </c>
      <c r="B12344" s="545" t="s">
        <v>9085</v>
      </c>
      <c r="C12344" s="545" t="s">
        <v>209</v>
      </c>
      <c r="D12344" s="546"/>
      <c r="E12344" s="171" t="str">
        <f t="shared" si="192"/>
        <v>1900</v>
      </c>
      <c r="F12344" s="547">
        <v>0</v>
      </c>
      <c r="G12344" s="548">
        <v>0</v>
      </c>
      <c r="H12344" s="547">
        <v>0</v>
      </c>
      <c r="I12344" s="545" t="s">
        <v>12973</v>
      </c>
      <c r="J12344" s="545"/>
      <c r="K12344" s="545" t="s">
        <v>20577</v>
      </c>
      <c r="L12344" s="545" t="s">
        <v>13413</v>
      </c>
      <c r="M12344" s="548" t="s">
        <v>13758</v>
      </c>
      <c r="N12344" s="545" t="s">
        <v>13413</v>
      </c>
      <c r="O12344" s="545" t="s">
        <v>13413</v>
      </c>
      <c r="P12344" s="549">
        <v>10052</v>
      </c>
      <c r="Q12344" s="549">
        <v>1</v>
      </c>
      <c r="R12344" s="549">
        <v>59</v>
      </c>
      <c r="S12344" s="548"/>
      <c r="T12344" s="548"/>
      <c r="U12344" s="99"/>
    </row>
    <row r="12345" spans="1:21" ht="19.5" customHeight="1">
      <c r="A12345" s="545">
        <v>107374</v>
      </c>
      <c r="B12345" s="545" t="s">
        <v>5928</v>
      </c>
      <c r="C12345" s="545" t="s">
        <v>209</v>
      </c>
      <c r="D12345" s="546"/>
      <c r="E12345" s="171" t="str">
        <f t="shared" si="192"/>
        <v>1900</v>
      </c>
      <c r="F12345" s="547">
        <v>0</v>
      </c>
      <c r="G12345" s="548">
        <v>0</v>
      </c>
      <c r="H12345" s="547">
        <v>0</v>
      </c>
      <c r="I12345" s="545" t="s">
        <v>12973</v>
      </c>
      <c r="J12345" s="545"/>
      <c r="K12345" s="545" t="s">
        <v>20578</v>
      </c>
      <c r="L12345" s="545" t="s">
        <v>13413</v>
      </c>
      <c r="M12345" s="548" t="s">
        <v>13758</v>
      </c>
      <c r="N12345" s="545" t="s">
        <v>13413</v>
      </c>
      <c r="O12345" s="545" t="s">
        <v>13413</v>
      </c>
      <c r="P12345" s="549">
        <v>10053</v>
      </c>
      <c r="Q12345" s="549">
        <v>1</v>
      </c>
      <c r="R12345" s="549">
        <v>59</v>
      </c>
      <c r="S12345" s="548"/>
      <c r="T12345" s="548"/>
      <c r="U12345" s="99"/>
    </row>
    <row r="12346" spans="1:21" ht="19.5" customHeight="1">
      <c r="A12346" s="545">
        <v>107375</v>
      </c>
      <c r="B12346" s="545" t="s">
        <v>9084</v>
      </c>
      <c r="C12346" s="545" t="s">
        <v>216</v>
      </c>
      <c r="D12346" s="546"/>
      <c r="E12346" s="171" t="str">
        <f t="shared" si="192"/>
        <v>1900</v>
      </c>
      <c r="F12346" s="547">
        <v>0</v>
      </c>
      <c r="G12346" s="548">
        <v>0</v>
      </c>
      <c r="H12346" s="547">
        <v>0</v>
      </c>
      <c r="I12346" s="545" t="s">
        <v>12973</v>
      </c>
      <c r="J12346" s="545"/>
      <c r="K12346" s="545" t="s">
        <v>20579</v>
      </c>
      <c r="L12346" s="545" t="s">
        <v>13413</v>
      </c>
      <c r="M12346" s="548" t="s">
        <v>13758</v>
      </c>
      <c r="N12346" s="545" t="s">
        <v>13413</v>
      </c>
      <c r="O12346" s="545" t="s">
        <v>13413</v>
      </c>
      <c r="P12346" s="549">
        <v>10054</v>
      </c>
      <c r="Q12346" s="549">
        <v>1</v>
      </c>
      <c r="R12346" s="549">
        <v>59</v>
      </c>
      <c r="S12346" s="548"/>
      <c r="T12346" s="548"/>
      <c r="U12346" s="99"/>
    </row>
    <row r="12347" spans="1:21" ht="19.5" customHeight="1">
      <c r="A12347" s="545">
        <v>107376</v>
      </c>
      <c r="B12347" s="545" t="s">
        <v>9083</v>
      </c>
      <c r="C12347" s="545" t="s">
        <v>221</v>
      </c>
      <c r="D12347" s="546">
        <v>45015</v>
      </c>
      <c r="E12347" s="171" t="str">
        <f t="shared" si="192"/>
        <v>2023</v>
      </c>
      <c r="F12347" s="547">
        <v>160707</v>
      </c>
      <c r="G12347" s="548">
        <v>0.19</v>
      </c>
      <c r="H12347" s="547">
        <v>135047.9</v>
      </c>
      <c r="I12347" s="545" t="s">
        <v>12868</v>
      </c>
      <c r="J12347" s="545" t="s">
        <v>13297</v>
      </c>
      <c r="K12347" s="545" t="s">
        <v>20580</v>
      </c>
      <c r="L12347" s="545" t="s">
        <v>13413</v>
      </c>
      <c r="M12347" s="548" t="s">
        <v>13758</v>
      </c>
      <c r="N12347" s="545" t="s">
        <v>13413</v>
      </c>
      <c r="O12347" s="545" t="s">
        <v>13413</v>
      </c>
      <c r="P12347" s="549">
        <v>10055</v>
      </c>
      <c r="Q12347" s="549">
        <v>1</v>
      </c>
      <c r="R12347" s="549">
        <v>50</v>
      </c>
      <c r="S12347" s="548">
        <v>2257</v>
      </c>
      <c r="T12347" s="548"/>
      <c r="U12347" s="99"/>
    </row>
    <row r="12348" spans="1:21" ht="19.5" customHeight="1">
      <c r="A12348" s="545">
        <v>107377</v>
      </c>
      <c r="B12348" s="545" t="s">
        <v>5516</v>
      </c>
      <c r="C12348" s="545" t="s">
        <v>221</v>
      </c>
      <c r="D12348" s="546">
        <v>43822</v>
      </c>
      <c r="E12348" s="171" t="str">
        <f t="shared" si="192"/>
        <v>2019</v>
      </c>
      <c r="F12348" s="547">
        <v>52000</v>
      </c>
      <c r="G12348" s="548">
        <v>0.19</v>
      </c>
      <c r="H12348" s="547">
        <v>43697.48</v>
      </c>
      <c r="I12348" s="545" t="s">
        <v>12868</v>
      </c>
      <c r="J12348" s="545" t="s">
        <v>13402</v>
      </c>
      <c r="K12348" s="545" t="s">
        <v>5516</v>
      </c>
      <c r="L12348" s="545" t="s">
        <v>13413</v>
      </c>
      <c r="M12348" s="548" t="s">
        <v>13758</v>
      </c>
      <c r="N12348" s="545" t="s">
        <v>13413</v>
      </c>
      <c r="O12348" s="545" t="s">
        <v>13413</v>
      </c>
      <c r="P12348" s="549">
        <v>10056</v>
      </c>
      <c r="Q12348" s="549">
        <v>1</v>
      </c>
      <c r="R12348" s="549">
        <v>50</v>
      </c>
      <c r="S12348" s="548">
        <v>2231</v>
      </c>
      <c r="T12348" s="548"/>
      <c r="U12348" s="99"/>
    </row>
    <row r="12349" spans="1:21" ht="19.5" customHeight="1">
      <c r="A12349" s="545">
        <v>107378</v>
      </c>
      <c r="B12349" s="545" t="s">
        <v>9082</v>
      </c>
      <c r="C12349" s="545" t="s">
        <v>216</v>
      </c>
      <c r="D12349" s="546"/>
      <c r="E12349" s="171" t="str">
        <f t="shared" si="192"/>
        <v>1900</v>
      </c>
      <c r="F12349" s="547">
        <v>0</v>
      </c>
      <c r="G12349" s="548">
        <v>0</v>
      </c>
      <c r="H12349" s="547">
        <v>0</v>
      </c>
      <c r="I12349" s="545" t="s">
        <v>12868</v>
      </c>
      <c r="J12349" s="545"/>
      <c r="K12349" s="545" t="s">
        <v>20581</v>
      </c>
      <c r="L12349" s="545" t="s">
        <v>13413</v>
      </c>
      <c r="M12349" s="548" t="s">
        <v>13758</v>
      </c>
      <c r="N12349" s="545" t="s">
        <v>13413</v>
      </c>
      <c r="O12349" s="545" t="s">
        <v>13413</v>
      </c>
      <c r="P12349" s="549">
        <v>10057</v>
      </c>
      <c r="Q12349" s="549">
        <v>1</v>
      </c>
      <c r="R12349" s="549">
        <v>50</v>
      </c>
      <c r="S12349" s="548"/>
      <c r="T12349" s="548"/>
      <c r="U12349" s="99"/>
    </row>
    <row r="12350" spans="1:21" ht="19.5" customHeight="1">
      <c r="A12350" s="545">
        <v>107379</v>
      </c>
      <c r="B12350" s="545" t="s">
        <v>9081</v>
      </c>
      <c r="C12350" s="545" t="s">
        <v>216</v>
      </c>
      <c r="D12350" s="546"/>
      <c r="E12350" s="171" t="str">
        <f t="shared" si="192"/>
        <v>1900</v>
      </c>
      <c r="F12350" s="547">
        <v>0</v>
      </c>
      <c r="G12350" s="548">
        <v>0</v>
      </c>
      <c r="H12350" s="547">
        <v>0</v>
      </c>
      <c r="I12350" s="545" t="s">
        <v>12868</v>
      </c>
      <c r="J12350" s="545"/>
      <c r="K12350" s="545" t="s">
        <v>20582</v>
      </c>
      <c r="L12350" s="545" t="s">
        <v>13413</v>
      </c>
      <c r="M12350" s="548" t="s">
        <v>13758</v>
      </c>
      <c r="N12350" s="545" t="s">
        <v>13413</v>
      </c>
      <c r="O12350" s="545" t="s">
        <v>13413</v>
      </c>
      <c r="P12350" s="549">
        <v>10058</v>
      </c>
      <c r="Q12350" s="549">
        <v>1</v>
      </c>
      <c r="R12350" s="549">
        <v>50</v>
      </c>
      <c r="S12350" s="548"/>
      <c r="T12350" s="548"/>
      <c r="U12350" s="99"/>
    </row>
    <row r="12351" spans="1:21" ht="19.5" customHeight="1">
      <c r="A12351" s="545">
        <v>107380</v>
      </c>
      <c r="B12351" s="545" t="s">
        <v>9081</v>
      </c>
      <c r="C12351" s="545" t="s">
        <v>216</v>
      </c>
      <c r="D12351" s="546"/>
      <c r="E12351" s="171" t="str">
        <f t="shared" si="192"/>
        <v>1900</v>
      </c>
      <c r="F12351" s="547">
        <v>0</v>
      </c>
      <c r="G12351" s="548">
        <v>0</v>
      </c>
      <c r="H12351" s="547">
        <v>0</v>
      </c>
      <c r="I12351" s="545" t="s">
        <v>12868</v>
      </c>
      <c r="J12351" s="545"/>
      <c r="K12351" s="545" t="s">
        <v>20583</v>
      </c>
      <c r="L12351" s="545" t="s">
        <v>13413</v>
      </c>
      <c r="M12351" s="548" t="s">
        <v>13758</v>
      </c>
      <c r="N12351" s="545" t="s">
        <v>13413</v>
      </c>
      <c r="O12351" s="545" t="s">
        <v>13413</v>
      </c>
      <c r="P12351" s="549">
        <v>10059</v>
      </c>
      <c r="Q12351" s="549">
        <v>1</v>
      </c>
      <c r="R12351" s="549">
        <v>50</v>
      </c>
      <c r="S12351" s="548"/>
      <c r="T12351" s="548"/>
      <c r="U12351" s="99"/>
    </row>
    <row r="12352" spans="1:21" ht="19.5" customHeight="1">
      <c r="A12352" s="545">
        <v>107381</v>
      </c>
      <c r="B12352" s="545" t="s">
        <v>5514</v>
      </c>
      <c r="C12352" s="545" t="s">
        <v>216</v>
      </c>
      <c r="D12352" s="546"/>
      <c r="E12352" s="171" t="str">
        <f t="shared" si="192"/>
        <v>1900</v>
      </c>
      <c r="F12352" s="547">
        <v>0</v>
      </c>
      <c r="G12352" s="548">
        <v>0</v>
      </c>
      <c r="H12352" s="547">
        <v>0</v>
      </c>
      <c r="I12352" s="545" t="s">
        <v>12868</v>
      </c>
      <c r="J12352" s="545"/>
      <c r="K12352" s="545" t="s">
        <v>20584</v>
      </c>
      <c r="L12352" s="545" t="s">
        <v>13413</v>
      </c>
      <c r="M12352" s="548" t="s">
        <v>13758</v>
      </c>
      <c r="N12352" s="545" t="s">
        <v>13413</v>
      </c>
      <c r="O12352" s="545" t="s">
        <v>13413</v>
      </c>
      <c r="P12352" s="549">
        <v>10060</v>
      </c>
      <c r="Q12352" s="549">
        <v>1</v>
      </c>
      <c r="R12352" s="549">
        <v>50</v>
      </c>
      <c r="S12352" s="548"/>
      <c r="T12352" s="548"/>
      <c r="U12352" s="99"/>
    </row>
    <row r="12353" spans="1:21" ht="19.5" customHeight="1">
      <c r="A12353" s="545">
        <v>107382</v>
      </c>
      <c r="B12353" s="545" t="s">
        <v>5515</v>
      </c>
      <c r="C12353" s="545" t="s">
        <v>216</v>
      </c>
      <c r="D12353" s="546"/>
      <c r="E12353" s="171" t="str">
        <f t="shared" si="192"/>
        <v>1900</v>
      </c>
      <c r="F12353" s="547">
        <v>0</v>
      </c>
      <c r="G12353" s="548">
        <v>0</v>
      </c>
      <c r="H12353" s="547">
        <v>0</v>
      </c>
      <c r="I12353" s="545" t="s">
        <v>12868</v>
      </c>
      <c r="J12353" s="545"/>
      <c r="K12353" s="545" t="s">
        <v>20585</v>
      </c>
      <c r="L12353" s="545" t="s">
        <v>13413</v>
      </c>
      <c r="M12353" s="548" t="s">
        <v>13758</v>
      </c>
      <c r="N12353" s="545" t="s">
        <v>13413</v>
      </c>
      <c r="O12353" s="545" t="s">
        <v>13413</v>
      </c>
      <c r="P12353" s="549">
        <v>10061</v>
      </c>
      <c r="Q12353" s="549">
        <v>1</v>
      </c>
      <c r="R12353" s="549">
        <v>50</v>
      </c>
      <c r="S12353" s="548"/>
      <c r="T12353" s="548"/>
      <c r="U12353" s="99"/>
    </row>
    <row r="12354" spans="1:21" ht="19.5" customHeight="1">
      <c r="A12354" s="545">
        <v>107383</v>
      </c>
      <c r="B12354" s="545" t="s">
        <v>9080</v>
      </c>
      <c r="C12354" s="545" t="s">
        <v>216</v>
      </c>
      <c r="D12354" s="546"/>
      <c r="E12354" s="171" t="str">
        <f t="shared" si="192"/>
        <v>1900</v>
      </c>
      <c r="F12354" s="547">
        <v>0</v>
      </c>
      <c r="G12354" s="548">
        <v>0</v>
      </c>
      <c r="H12354" s="547">
        <v>0</v>
      </c>
      <c r="I12354" s="545" t="s">
        <v>12868</v>
      </c>
      <c r="J12354" s="545"/>
      <c r="K12354" s="545" t="s">
        <v>20586</v>
      </c>
      <c r="L12354" s="545" t="s">
        <v>13413</v>
      </c>
      <c r="M12354" s="548" t="s">
        <v>13758</v>
      </c>
      <c r="N12354" s="545" t="s">
        <v>13413</v>
      </c>
      <c r="O12354" s="545" t="s">
        <v>13413</v>
      </c>
      <c r="P12354" s="549">
        <v>10062</v>
      </c>
      <c r="Q12354" s="549">
        <v>1</v>
      </c>
      <c r="R12354" s="549">
        <v>50</v>
      </c>
      <c r="S12354" s="548"/>
      <c r="T12354" s="548"/>
      <c r="U12354" s="99"/>
    </row>
    <row r="12355" spans="1:21" ht="19.5" customHeight="1">
      <c r="A12355" s="545">
        <v>107384</v>
      </c>
      <c r="B12355" s="545" t="s">
        <v>9079</v>
      </c>
      <c r="C12355" s="545" t="s">
        <v>216</v>
      </c>
      <c r="D12355" s="546"/>
      <c r="E12355" s="171" t="str">
        <f t="shared" si="192"/>
        <v>1900</v>
      </c>
      <c r="F12355" s="547">
        <v>0</v>
      </c>
      <c r="G12355" s="548">
        <v>0</v>
      </c>
      <c r="H12355" s="547">
        <v>0</v>
      </c>
      <c r="I12355" s="545" t="s">
        <v>12868</v>
      </c>
      <c r="J12355" s="545"/>
      <c r="K12355" s="545" t="s">
        <v>20587</v>
      </c>
      <c r="L12355" s="545" t="s">
        <v>13413</v>
      </c>
      <c r="M12355" s="548" t="s">
        <v>13758</v>
      </c>
      <c r="N12355" s="545" t="s">
        <v>13413</v>
      </c>
      <c r="O12355" s="545" t="s">
        <v>13413</v>
      </c>
      <c r="P12355" s="549">
        <v>10063</v>
      </c>
      <c r="Q12355" s="549">
        <v>1</v>
      </c>
      <c r="R12355" s="549">
        <v>50</v>
      </c>
      <c r="S12355" s="548"/>
      <c r="T12355" s="548"/>
      <c r="U12355" s="99"/>
    </row>
    <row r="12356" spans="1:21" ht="19.5" customHeight="1">
      <c r="A12356" s="545">
        <v>107385</v>
      </c>
      <c r="B12356" s="545" t="s">
        <v>5413</v>
      </c>
      <c r="C12356" s="545" t="s">
        <v>216</v>
      </c>
      <c r="D12356" s="546"/>
      <c r="E12356" s="171" t="str">
        <f t="shared" ref="E12356:E12419" si="193">TEXT(D12356,"YYYY")</f>
        <v>1900</v>
      </c>
      <c r="F12356" s="547">
        <v>0</v>
      </c>
      <c r="G12356" s="548">
        <v>0</v>
      </c>
      <c r="H12356" s="547">
        <v>0</v>
      </c>
      <c r="I12356" s="545" t="s">
        <v>12766</v>
      </c>
      <c r="J12356" s="545"/>
      <c r="K12356" s="545" t="s">
        <v>13413</v>
      </c>
      <c r="L12356" s="545" t="s">
        <v>13413</v>
      </c>
      <c r="M12356" s="548" t="s">
        <v>13758</v>
      </c>
      <c r="N12356" s="545" t="s">
        <v>13413</v>
      </c>
      <c r="O12356" s="545" t="s">
        <v>13413</v>
      </c>
      <c r="P12356" s="549">
        <v>10064</v>
      </c>
      <c r="Q12356" s="549">
        <v>1</v>
      </c>
      <c r="R12356" s="549">
        <v>172</v>
      </c>
      <c r="S12356" s="548"/>
      <c r="T12356" s="548"/>
      <c r="U12356" s="99"/>
    </row>
    <row r="12357" spans="1:21" ht="19.5" customHeight="1">
      <c r="A12357" s="545">
        <v>107386</v>
      </c>
      <c r="B12357" s="545" t="s">
        <v>9078</v>
      </c>
      <c r="C12357" s="545" t="s">
        <v>216</v>
      </c>
      <c r="D12357" s="546"/>
      <c r="E12357" s="171" t="str">
        <f t="shared" si="193"/>
        <v>1900</v>
      </c>
      <c r="F12357" s="547">
        <v>0</v>
      </c>
      <c r="G12357" s="548">
        <v>0</v>
      </c>
      <c r="H12357" s="547">
        <v>0</v>
      </c>
      <c r="I12357" s="545" t="s">
        <v>12766</v>
      </c>
      <c r="J12357" s="545"/>
      <c r="K12357" s="545" t="s">
        <v>13413</v>
      </c>
      <c r="L12357" s="545" t="s">
        <v>13413</v>
      </c>
      <c r="M12357" s="548" t="s">
        <v>13758</v>
      </c>
      <c r="N12357" s="545" t="s">
        <v>13413</v>
      </c>
      <c r="O12357" s="545" t="s">
        <v>13413</v>
      </c>
      <c r="P12357" s="549">
        <v>10065</v>
      </c>
      <c r="Q12357" s="549">
        <v>1</v>
      </c>
      <c r="R12357" s="549">
        <v>172</v>
      </c>
      <c r="S12357" s="548"/>
      <c r="T12357" s="548"/>
      <c r="U12357" s="99"/>
    </row>
    <row r="12358" spans="1:21" ht="19.5" customHeight="1">
      <c r="A12358" s="545">
        <v>107387</v>
      </c>
      <c r="B12358" s="545" t="s">
        <v>4813</v>
      </c>
      <c r="C12358" s="545" t="s">
        <v>216</v>
      </c>
      <c r="D12358" s="546"/>
      <c r="E12358" s="171" t="str">
        <f t="shared" si="193"/>
        <v>1900</v>
      </c>
      <c r="F12358" s="547">
        <v>0</v>
      </c>
      <c r="G12358" s="548">
        <v>0</v>
      </c>
      <c r="H12358" s="547">
        <v>0</v>
      </c>
      <c r="I12358" s="545" t="s">
        <v>12650</v>
      </c>
      <c r="J12358" s="545"/>
      <c r="K12358" s="545" t="s">
        <v>20588</v>
      </c>
      <c r="L12358" s="545" t="s">
        <v>13413</v>
      </c>
      <c r="M12358" s="548" t="s">
        <v>13758</v>
      </c>
      <c r="N12358" s="545" t="s">
        <v>13413</v>
      </c>
      <c r="O12358" s="545" t="s">
        <v>13413</v>
      </c>
      <c r="P12358" s="549">
        <v>10066</v>
      </c>
      <c r="Q12358" s="549">
        <v>1</v>
      </c>
      <c r="R12358" s="549">
        <v>127</v>
      </c>
      <c r="S12358" s="548"/>
      <c r="T12358" s="548"/>
      <c r="U12358" s="99"/>
    </row>
    <row r="12359" spans="1:21" ht="19.5" customHeight="1">
      <c r="A12359" s="545">
        <v>107388</v>
      </c>
      <c r="B12359" s="545" t="s">
        <v>4973</v>
      </c>
      <c r="C12359" s="545" t="s">
        <v>209</v>
      </c>
      <c r="D12359" s="546"/>
      <c r="E12359" s="171" t="str">
        <f t="shared" si="193"/>
        <v>1900</v>
      </c>
      <c r="F12359" s="547">
        <v>0</v>
      </c>
      <c r="G12359" s="548">
        <v>0</v>
      </c>
      <c r="H12359" s="547">
        <v>0</v>
      </c>
      <c r="I12359" s="545" t="s">
        <v>12652</v>
      </c>
      <c r="J12359" s="545"/>
      <c r="K12359" s="545" t="s">
        <v>4973</v>
      </c>
      <c r="L12359" s="545" t="s">
        <v>13413</v>
      </c>
      <c r="M12359" s="548" t="s">
        <v>13758</v>
      </c>
      <c r="N12359" s="545" t="s">
        <v>13413</v>
      </c>
      <c r="O12359" s="545" t="s">
        <v>13413</v>
      </c>
      <c r="P12359" s="549">
        <v>10067</v>
      </c>
      <c r="Q12359" s="549">
        <v>1</v>
      </c>
      <c r="R12359" s="549">
        <v>134</v>
      </c>
      <c r="S12359" s="548"/>
      <c r="T12359" s="548"/>
      <c r="U12359" s="99"/>
    </row>
    <row r="12360" spans="1:21" ht="19.5" customHeight="1">
      <c r="A12360" s="545">
        <v>107389</v>
      </c>
      <c r="B12360" s="545" t="s">
        <v>12226</v>
      </c>
      <c r="C12360" s="545" t="s">
        <v>216</v>
      </c>
      <c r="D12360" s="546">
        <v>44589</v>
      </c>
      <c r="E12360" s="171" t="str">
        <f t="shared" si="193"/>
        <v>2022</v>
      </c>
      <c r="F12360" s="547">
        <v>36205</v>
      </c>
      <c r="G12360" s="548">
        <v>0.19</v>
      </c>
      <c r="H12360" s="547">
        <v>30424.37</v>
      </c>
      <c r="I12360" s="545" t="s">
        <v>12732</v>
      </c>
      <c r="J12360" s="545" t="s">
        <v>13297</v>
      </c>
      <c r="K12360" s="545" t="s">
        <v>20589</v>
      </c>
      <c r="L12360" s="545"/>
      <c r="M12360" s="548" t="s">
        <v>13758</v>
      </c>
      <c r="N12360" s="545" t="s">
        <v>13413</v>
      </c>
      <c r="O12360" s="545" t="s">
        <v>13413</v>
      </c>
      <c r="P12360" s="549">
        <v>10068</v>
      </c>
      <c r="Q12360" s="549">
        <v>1</v>
      </c>
      <c r="R12360" s="549">
        <v>122</v>
      </c>
      <c r="S12360" s="548">
        <v>2257</v>
      </c>
      <c r="T12360" s="548"/>
      <c r="U12360" s="99"/>
    </row>
    <row r="12361" spans="1:21" ht="19.5" customHeight="1">
      <c r="A12361" s="545">
        <v>107390</v>
      </c>
      <c r="B12361" s="545" t="s">
        <v>9077</v>
      </c>
      <c r="C12361" s="545" t="s">
        <v>216</v>
      </c>
      <c r="D12361" s="546"/>
      <c r="E12361" s="171" t="str">
        <f t="shared" si="193"/>
        <v>1900</v>
      </c>
      <c r="F12361" s="547">
        <v>0</v>
      </c>
      <c r="G12361" s="548">
        <v>0</v>
      </c>
      <c r="H12361" s="547">
        <v>0</v>
      </c>
      <c r="I12361" s="545" t="s">
        <v>12650</v>
      </c>
      <c r="J12361" s="545"/>
      <c r="K12361" s="545" t="s">
        <v>13413</v>
      </c>
      <c r="L12361" s="545" t="s">
        <v>13413</v>
      </c>
      <c r="M12361" s="548" t="s">
        <v>13758</v>
      </c>
      <c r="N12361" s="545" t="s">
        <v>13413</v>
      </c>
      <c r="O12361" s="545" t="s">
        <v>13413</v>
      </c>
      <c r="P12361" s="549">
        <v>10069</v>
      </c>
      <c r="Q12361" s="549">
        <v>1</v>
      </c>
      <c r="R12361" s="549">
        <v>127</v>
      </c>
      <c r="S12361" s="548"/>
      <c r="T12361" s="548"/>
      <c r="U12361" s="99"/>
    </row>
    <row r="12362" spans="1:21" ht="19.5" customHeight="1">
      <c r="A12362" s="545">
        <v>107391</v>
      </c>
      <c r="B12362" s="545" t="s">
        <v>9076</v>
      </c>
      <c r="C12362" s="545" t="s">
        <v>216</v>
      </c>
      <c r="D12362" s="546"/>
      <c r="E12362" s="171" t="str">
        <f t="shared" si="193"/>
        <v>1900</v>
      </c>
      <c r="F12362" s="547">
        <v>0</v>
      </c>
      <c r="G12362" s="548">
        <v>0</v>
      </c>
      <c r="H12362" s="547">
        <v>0</v>
      </c>
      <c r="I12362" s="545" t="s">
        <v>12693</v>
      </c>
      <c r="J12362" s="545"/>
      <c r="K12362" s="545" t="s">
        <v>20590</v>
      </c>
      <c r="L12362" s="545" t="s">
        <v>13413</v>
      </c>
      <c r="M12362" s="548" t="s">
        <v>13758</v>
      </c>
      <c r="N12362" s="545" t="s">
        <v>13413</v>
      </c>
      <c r="O12362" s="545" t="s">
        <v>13413</v>
      </c>
      <c r="P12362" s="549">
        <v>10070</v>
      </c>
      <c r="Q12362" s="549">
        <v>1</v>
      </c>
      <c r="R12362" s="549">
        <v>102</v>
      </c>
      <c r="S12362" s="548"/>
      <c r="T12362" s="548"/>
      <c r="U12362" s="99"/>
    </row>
    <row r="12363" spans="1:21" ht="19.5" customHeight="1">
      <c r="A12363" s="545">
        <v>107392</v>
      </c>
      <c r="B12363" s="545" t="s">
        <v>4801</v>
      </c>
      <c r="C12363" s="545" t="s">
        <v>216</v>
      </c>
      <c r="D12363" s="546">
        <v>43783</v>
      </c>
      <c r="E12363" s="171" t="str">
        <f t="shared" si="193"/>
        <v>2019</v>
      </c>
      <c r="F12363" s="547">
        <v>1600000.01</v>
      </c>
      <c r="G12363" s="548">
        <v>0.19</v>
      </c>
      <c r="H12363" s="547">
        <v>1344537.82</v>
      </c>
      <c r="I12363" s="545" t="s">
        <v>12637</v>
      </c>
      <c r="J12363" s="545" t="s">
        <v>13402</v>
      </c>
      <c r="K12363" s="545" t="s">
        <v>13413</v>
      </c>
      <c r="L12363" s="545" t="s">
        <v>13413</v>
      </c>
      <c r="M12363" s="548" t="s">
        <v>13758</v>
      </c>
      <c r="N12363" s="545" t="s">
        <v>13413</v>
      </c>
      <c r="O12363" s="545" t="s">
        <v>13413</v>
      </c>
      <c r="P12363" s="549">
        <v>10071</v>
      </c>
      <c r="Q12363" s="549">
        <v>1</v>
      </c>
      <c r="R12363" s="549">
        <v>13</v>
      </c>
      <c r="S12363" s="548">
        <v>2231</v>
      </c>
      <c r="T12363" s="548"/>
      <c r="U12363" s="99"/>
    </row>
    <row r="12364" spans="1:21" ht="19.5" customHeight="1">
      <c r="A12364" s="545">
        <v>107393</v>
      </c>
      <c r="B12364" s="545" t="s">
        <v>9075</v>
      </c>
      <c r="C12364" s="545" t="s">
        <v>216</v>
      </c>
      <c r="D12364" s="546"/>
      <c r="E12364" s="171" t="str">
        <f t="shared" si="193"/>
        <v>1900</v>
      </c>
      <c r="F12364" s="547">
        <v>0</v>
      </c>
      <c r="G12364" s="548">
        <v>0</v>
      </c>
      <c r="H12364" s="547">
        <v>0</v>
      </c>
      <c r="I12364" s="545" t="s">
        <v>12650</v>
      </c>
      <c r="J12364" s="545"/>
      <c r="K12364" s="545" t="s">
        <v>13413</v>
      </c>
      <c r="L12364" s="545" t="s">
        <v>13413</v>
      </c>
      <c r="M12364" s="548" t="s">
        <v>13758</v>
      </c>
      <c r="N12364" s="545" t="s">
        <v>13413</v>
      </c>
      <c r="O12364" s="545" t="s">
        <v>13413</v>
      </c>
      <c r="P12364" s="549">
        <v>10072</v>
      </c>
      <c r="Q12364" s="549">
        <v>1</v>
      </c>
      <c r="R12364" s="549">
        <v>127</v>
      </c>
      <c r="S12364" s="548"/>
      <c r="T12364" s="548"/>
      <c r="U12364" s="99"/>
    </row>
    <row r="12365" spans="1:21" ht="19.5" customHeight="1">
      <c r="A12365" s="545">
        <v>107394</v>
      </c>
      <c r="B12365" s="545" t="s">
        <v>5218</v>
      </c>
      <c r="C12365" s="545" t="s">
        <v>5217</v>
      </c>
      <c r="D12365" s="546">
        <v>46056</v>
      </c>
      <c r="E12365" s="171" t="str">
        <f t="shared" si="193"/>
        <v>2026</v>
      </c>
      <c r="F12365" s="547">
        <v>110079</v>
      </c>
      <c r="G12365" s="548">
        <v>0</v>
      </c>
      <c r="H12365" s="547">
        <v>110079</v>
      </c>
      <c r="I12365" s="545" t="s">
        <v>12653</v>
      </c>
      <c r="J12365" s="545" t="s">
        <v>13299</v>
      </c>
      <c r="K12365" s="545" t="s">
        <v>20591</v>
      </c>
      <c r="L12365" s="545" t="s">
        <v>13413</v>
      </c>
      <c r="M12365" s="548" t="s">
        <v>13813</v>
      </c>
      <c r="N12365" s="545" t="s">
        <v>13413</v>
      </c>
      <c r="O12365" s="545" t="s">
        <v>13413</v>
      </c>
      <c r="P12365" s="549">
        <v>10073</v>
      </c>
      <c r="Q12365" s="549">
        <v>3</v>
      </c>
      <c r="R12365" s="549">
        <v>160</v>
      </c>
      <c r="S12365" s="548">
        <v>443</v>
      </c>
      <c r="T12365" s="548"/>
      <c r="U12365" s="99"/>
    </row>
    <row r="12366" spans="1:21" ht="19.5" customHeight="1">
      <c r="A12366" s="545">
        <v>107395</v>
      </c>
      <c r="B12366" s="545" t="s">
        <v>5222</v>
      </c>
      <c r="C12366" s="545" t="s">
        <v>5217</v>
      </c>
      <c r="D12366" s="546">
        <v>46052</v>
      </c>
      <c r="E12366" s="171" t="str">
        <f t="shared" si="193"/>
        <v>2026</v>
      </c>
      <c r="F12366" s="547">
        <v>183710</v>
      </c>
      <c r="G12366" s="548">
        <v>0</v>
      </c>
      <c r="H12366" s="547">
        <v>183710</v>
      </c>
      <c r="I12366" s="545" t="s">
        <v>12653</v>
      </c>
      <c r="J12366" s="545" t="s">
        <v>13299</v>
      </c>
      <c r="K12366" s="545" t="s">
        <v>20592</v>
      </c>
      <c r="L12366" s="545" t="s">
        <v>13413</v>
      </c>
      <c r="M12366" s="548" t="s">
        <v>13813</v>
      </c>
      <c r="N12366" s="545" t="s">
        <v>13413</v>
      </c>
      <c r="O12366" s="545" t="s">
        <v>13413</v>
      </c>
      <c r="P12366" s="549">
        <v>10074</v>
      </c>
      <c r="Q12366" s="549">
        <v>3</v>
      </c>
      <c r="R12366" s="549">
        <v>160</v>
      </c>
      <c r="S12366" s="548">
        <v>443</v>
      </c>
      <c r="T12366" s="548"/>
      <c r="U12366" s="99"/>
    </row>
    <row r="12367" spans="1:21" ht="19.5" customHeight="1">
      <c r="A12367" s="545">
        <v>107396</v>
      </c>
      <c r="B12367" s="545" t="s">
        <v>5396</v>
      </c>
      <c r="C12367" s="545" t="s">
        <v>221</v>
      </c>
      <c r="D12367" s="546">
        <v>43745</v>
      </c>
      <c r="E12367" s="171" t="str">
        <f t="shared" si="193"/>
        <v>2019</v>
      </c>
      <c r="F12367" s="547">
        <v>2200</v>
      </c>
      <c r="G12367" s="548">
        <v>0.19</v>
      </c>
      <c r="H12367" s="547">
        <v>1848.74</v>
      </c>
      <c r="I12367" s="545" t="s">
        <v>12766</v>
      </c>
      <c r="J12367" s="545" t="s">
        <v>13402</v>
      </c>
      <c r="K12367" s="545" t="s">
        <v>13413</v>
      </c>
      <c r="L12367" s="545" t="s">
        <v>13413</v>
      </c>
      <c r="M12367" s="548" t="s">
        <v>13758</v>
      </c>
      <c r="N12367" s="545" t="s">
        <v>13413</v>
      </c>
      <c r="O12367" s="545" t="s">
        <v>13413</v>
      </c>
      <c r="P12367" s="549">
        <v>10075</v>
      </c>
      <c r="Q12367" s="549">
        <v>1</v>
      </c>
      <c r="R12367" s="549">
        <v>172</v>
      </c>
      <c r="S12367" s="548">
        <v>2231</v>
      </c>
      <c r="T12367" s="548"/>
      <c r="U12367" s="99"/>
    </row>
    <row r="12368" spans="1:21" ht="19.5" customHeight="1">
      <c r="A12368" s="545">
        <v>107397</v>
      </c>
      <c r="B12368" s="545" t="s">
        <v>9074</v>
      </c>
      <c r="C12368" s="545" t="s">
        <v>216</v>
      </c>
      <c r="D12368" s="546"/>
      <c r="E12368" s="171" t="str">
        <f t="shared" si="193"/>
        <v>1900</v>
      </c>
      <c r="F12368" s="547">
        <v>0</v>
      </c>
      <c r="G12368" s="548">
        <v>0</v>
      </c>
      <c r="H12368" s="547">
        <v>0</v>
      </c>
      <c r="I12368" s="545" t="s">
        <v>12736</v>
      </c>
      <c r="J12368" s="545"/>
      <c r="K12368" s="545" t="s">
        <v>20593</v>
      </c>
      <c r="L12368" s="545" t="s">
        <v>13413</v>
      </c>
      <c r="M12368" s="548" t="s">
        <v>13758</v>
      </c>
      <c r="N12368" s="545" t="s">
        <v>13413</v>
      </c>
      <c r="O12368" s="545" t="s">
        <v>13413</v>
      </c>
      <c r="P12368" s="549">
        <v>10076</v>
      </c>
      <c r="Q12368" s="549">
        <v>1</v>
      </c>
      <c r="R12368" s="549">
        <v>56</v>
      </c>
      <c r="S12368" s="548"/>
      <c r="T12368" s="548"/>
      <c r="U12368" s="99"/>
    </row>
    <row r="12369" spans="1:21" ht="19.5" customHeight="1">
      <c r="A12369" s="545">
        <v>107398</v>
      </c>
      <c r="B12369" s="545" t="s">
        <v>9073</v>
      </c>
      <c r="C12369" s="545" t="s">
        <v>216</v>
      </c>
      <c r="D12369" s="546"/>
      <c r="E12369" s="171" t="str">
        <f t="shared" si="193"/>
        <v>1900</v>
      </c>
      <c r="F12369" s="547">
        <v>0</v>
      </c>
      <c r="G12369" s="548">
        <v>0</v>
      </c>
      <c r="H12369" s="547">
        <v>0</v>
      </c>
      <c r="I12369" s="545" t="s">
        <v>12736</v>
      </c>
      <c r="J12369" s="545"/>
      <c r="K12369" s="545" t="s">
        <v>20594</v>
      </c>
      <c r="L12369" s="545" t="s">
        <v>13413</v>
      </c>
      <c r="M12369" s="548" t="s">
        <v>13758</v>
      </c>
      <c r="N12369" s="545" t="s">
        <v>13413</v>
      </c>
      <c r="O12369" s="545" t="s">
        <v>13413</v>
      </c>
      <c r="P12369" s="549">
        <v>10077</v>
      </c>
      <c r="Q12369" s="549">
        <v>1</v>
      </c>
      <c r="R12369" s="549">
        <v>56</v>
      </c>
      <c r="S12369" s="548"/>
      <c r="T12369" s="548"/>
      <c r="U12369" s="99"/>
    </row>
    <row r="12370" spans="1:21" ht="19.5" customHeight="1">
      <c r="A12370" s="545">
        <v>107399</v>
      </c>
      <c r="B12370" s="545" t="s">
        <v>9072</v>
      </c>
      <c r="C12370" s="545" t="s">
        <v>216</v>
      </c>
      <c r="D12370" s="546"/>
      <c r="E12370" s="171" t="str">
        <f t="shared" si="193"/>
        <v>1900</v>
      </c>
      <c r="F12370" s="547">
        <v>0</v>
      </c>
      <c r="G12370" s="548">
        <v>0</v>
      </c>
      <c r="H12370" s="547">
        <v>0</v>
      </c>
      <c r="I12370" s="545" t="s">
        <v>12736</v>
      </c>
      <c r="J12370" s="545"/>
      <c r="K12370" s="545" t="s">
        <v>20595</v>
      </c>
      <c r="L12370" s="545" t="s">
        <v>13413</v>
      </c>
      <c r="M12370" s="548" t="s">
        <v>13758</v>
      </c>
      <c r="N12370" s="545" t="s">
        <v>13413</v>
      </c>
      <c r="O12370" s="545" t="s">
        <v>13413</v>
      </c>
      <c r="P12370" s="549">
        <v>10078</v>
      </c>
      <c r="Q12370" s="549">
        <v>1</v>
      </c>
      <c r="R12370" s="549">
        <v>56</v>
      </c>
      <c r="S12370" s="548"/>
      <c r="T12370" s="548"/>
      <c r="U12370" s="99"/>
    </row>
    <row r="12371" spans="1:21" ht="19.5" customHeight="1">
      <c r="A12371" s="545">
        <v>107400</v>
      </c>
      <c r="B12371" s="545" t="s">
        <v>5595</v>
      </c>
      <c r="C12371" s="545" t="s">
        <v>216</v>
      </c>
      <c r="D12371" s="546"/>
      <c r="E12371" s="171" t="str">
        <f t="shared" si="193"/>
        <v>1900</v>
      </c>
      <c r="F12371" s="547">
        <v>0</v>
      </c>
      <c r="G12371" s="548">
        <v>0</v>
      </c>
      <c r="H12371" s="547">
        <v>0</v>
      </c>
      <c r="I12371" s="545" t="s">
        <v>12736</v>
      </c>
      <c r="J12371" s="545"/>
      <c r="K12371" s="545" t="s">
        <v>20428</v>
      </c>
      <c r="L12371" s="545" t="s">
        <v>13413</v>
      </c>
      <c r="M12371" s="548" t="s">
        <v>13758</v>
      </c>
      <c r="N12371" s="545" t="s">
        <v>13413</v>
      </c>
      <c r="O12371" s="545" t="s">
        <v>13413</v>
      </c>
      <c r="P12371" s="549">
        <v>10079</v>
      </c>
      <c r="Q12371" s="549">
        <v>1</v>
      </c>
      <c r="R12371" s="549">
        <v>56</v>
      </c>
      <c r="S12371" s="548"/>
      <c r="T12371" s="548"/>
      <c r="U12371" s="99"/>
    </row>
    <row r="12372" spans="1:21" ht="19.5" customHeight="1">
      <c r="A12372" s="545">
        <v>107401</v>
      </c>
      <c r="B12372" s="545" t="s">
        <v>9071</v>
      </c>
      <c r="C12372" s="545" t="s">
        <v>216</v>
      </c>
      <c r="D12372" s="546"/>
      <c r="E12372" s="171" t="str">
        <f t="shared" si="193"/>
        <v>1900</v>
      </c>
      <c r="F12372" s="547">
        <v>0</v>
      </c>
      <c r="G12372" s="548">
        <v>0</v>
      </c>
      <c r="H12372" s="547">
        <v>0</v>
      </c>
      <c r="I12372" s="545" t="s">
        <v>12693</v>
      </c>
      <c r="J12372" s="545"/>
      <c r="K12372" s="545" t="s">
        <v>20596</v>
      </c>
      <c r="L12372" s="545" t="s">
        <v>13413</v>
      </c>
      <c r="M12372" s="548" t="s">
        <v>13758</v>
      </c>
      <c r="N12372" s="545" t="s">
        <v>13413</v>
      </c>
      <c r="O12372" s="545" t="s">
        <v>13413</v>
      </c>
      <c r="P12372" s="549">
        <v>10080</v>
      </c>
      <c r="Q12372" s="549">
        <v>1</v>
      </c>
      <c r="R12372" s="549">
        <v>102</v>
      </c>
      <c r="S12372" s="548"/>
      <c r="T12372" s="548"/>
      <c r="U12372" s="99"/>
    </row>
    <row r="12373" spans="1:21" ht="19.5" customHeight="1">
      <c r="A12373" s="545">
        <v>107402</v>
      </c>
      <c r="B12373" s="545" t="s">
        <v>5596</v>
      </c>
      <c r="C12373" s="545" t="s">
        <v>216</v>
      </c>
      <c r="D12373" s="546"/>
      <c r="E12373" s="171" t="str">
        <f t="shared" si="193"/>
        <v>1900</v>
      </c>
      <c r="F12373" s="547">
        <v>0</v>
      </c>
      <c r="G12373" s="548">
        <v>0</v>
      </c>
      <c r="H12373" s="547">
        <v>0</v>
      </c>
      <c r="I12373" s="545" t="s">
        <v>12736</v>
      </c>
      <c r="J12373" s="545"/>
      <c r="K12373" s="545" t="s">
        <v>20428</v>
      </c>
      <c r="L12373" s="545" t="s">
        <v>13413</v>
      </c>
      <c r="M12373" s="548" t="s">
        <v>13758</v>
      </c>
      <c r="N12373" s="545" t="s">
        <v>13413</v>
      </c>
      <c r="O12373" s="545" t="s">
        <v>13413</v>
      </c>
      <c r="P12373" s="549">
        <v>10081</v>
      </c>
      <c r="Q12373" s="549">
        <v>1</v>
      </c>
      <c r="R12373" s="549">
        <v>56</v>
      </c>
      <c r="S12373" s="548"/>
      <c r="T12373" s="548"/>
      <c r="U12373" s="99"/>
    </row>
    <row r="12374" spans="1:21" ht="19.5" customHeight="1">
      <c r="A12374" s="545">
        <v>107403</v>
      </c>
      <c r="B12374" s="545" t="s">
        <v>5597</v>
      </c>
      <c r="C12374" s="545" t="s">
        <v>216</v>
      </c>
      <c r="D12374" s="546"/>
      <c r="E12374" s="171" t="str">
        <f t="shared" si="193"/>
        <v>1900</v>
      </c>
      <c r="F12374" s="547">
        <v>0</v>
      </c>
      <c r="G12374" s="548">
        <v>0</v>
      </c>
      <c r="H12374" s="547">
        <v>0</v>
      </c>
      <c r="I12374" s="545" t="s">
        <v>12736</v>
      </c>
      <c r="J12374" s="545"/>
      <c r="K12374" s="545" t="s">
        <v>20428</v>
      </c>
      <c r="L12374" s="545" t="s">
        <v>13413</v>
      </c>
      <c r="M12374" s="548" t="s">
        <v>13758</v>
      </c>
      <c r="N12374" s="545" t="s">
        <v>13413</v>
      </c>
      <c r="O12374" s="545" t="s">
        <v>13413</v>
      </c>
      <c r="P12374" s="549">
        <v>10082</v>
      </c>
      <c r="Q12374" s="549">
        <v>1</v>
      </c>
      <c r="R12374" s="549">
        <v>56</v>
      </c>
      <c r="S12374" s="548"/>
      <c r="T12374" s="548"/>
      <c r="U12374" s="99"/>
    </row>
    <row r="12375" spans="1:21" ht="19.5" customHeight="1">
      <c r="A12375" s="545">
        <v>107404</v>
      </c>
      <c r="B12375" s="545" t="s">
        <v>5600</v>
      </c>
      <c r="C12375" s="545" t="s">
        <v>216</v>
      </c>
      <c r="D12375" s="546"/>
      <c r="E12375" s="171" t="str">
        <f t="shared" si="193"/>
        <v>1900</v>
      </c>
      <c r="F12375" s="547">
        <v>0</v>
      </c>
      <c r="G12375" s="548">
        <v>0</v>
      </c>
      <c r="H12375" s="547">
        <v>0</v>
      </c>
      <c r="I12375" s="545" t="s">
        <v>12736</v>
      </c>
      <c r="J12375" s="545"/>
      <c r="K12375" s="545" t="s">
        <v>20428</v>
      </c>
      <c r="L12375" s="545" t="s">
        <v>13413</v>
      </c>
      <c r="M12375" s="548" t="s">
        <v>13758</v>
      </c>
      <c r="N12375" s="545" t="s">
        <v>13413</v>
      </c>
      <c r="O12375" s="545" t="s">
        <v>13413</v>
      </c>
      <c r="P12375" s="549">
        <v>10083</v>
      </c>
      <c r="Q12375" s="549">
        <v>1</v>
      </c>
      <c r="R12375" s="549">
        <v>56</v>
      </c>
      <c r="S12375" s="548"/>
      <c r="T12375" s="548"/>
      <c r="U12375" s="99"/>
    </row>
    <row r="12376" spans="1:21" ht="19.5" customHeight="1">
      <c r="A12376" s="545">
        <v>107405</v>
      </c>
      <c r="B12376" s="545" t="s">
        <v>5598</v>
      </c>
      <c r="C12376" s="545" t="s">
        <v>216</v>
      </c>
      <c r="D12376" s="546"/>
      <c r="E12376" s="171" t="str">
        <f t="shared" si="193"/>
        <v>1900</v>
      </c>
      <c r="F12376" s="547">
        <v>0</v>
      </c>
      <c r="G12376" s="548">
        <v>0</v>
      </c>
      <c r="H12376" s="547">
        <v>0</v>
      </c>
      <c r="I12376" s="545" t="s">
        <v>12736</v>
      </c>
      <c r="J12376" s="545"/>
      <c r="K12376" s="545" t="s">
        <v>20428</v>
      </c>
      <c r="L12376" s="545" t="s">
        <v>13413</v>
      </c>
      <c r="M12376" s="548" t="s">
        <v>13758</v>
      </c>
      <c r="N12376" s="545" t="s">
        <v>13413</v>
      </c>
      <c r="O12376" s="545" t="s">
        <v>13413</v>
      </c>
      <c r="P12376" s="549">
        <v>10084</v>
      </c>
      <c r="Q12376" s="549">
        <v>1</v>
      </c>
      <c r="R12376" s="549">
        <v>56</v>
      </c>
      <c r="S12376" s="548"/>
      <c r="T12376" s="548"/>
      <c r="U12376" s="99"/>
    </row>
    <row r="12377" spans="1:21" ht="19.5" customHeight="1">
      <c r="A12377" s="545">
        <v>107406</v>
      </c>
      <c r="B12377" s="545" t="s">
        <v>5599</v>
      </c>
      <c r="C12377" s="545" t="s">
        <v>216</v>
      </c>
      <c r="D12377" s="546"/>
      <c r="E12377" s="171" t="str">
        <f t="shared" si="193"/>
        <v>1900</v>
      </c>
      <c r="F12377" s="547">
        <v>0</v>
      </c>
      <c r="G12377" s="548">
        <v>0</v>
      </c>
      <c r="H12377" s="547">
        <v>0</v>
      </c>
      <c r="I12377" s="545" t="s">
        <v>12736</v>
      </c>
      <c r="J12377" s="545"/>
      <c r="K12377" s="545" t="s">
        <v>20428</v>
      </c>
      <c r="L12377" s="545" t="s">
        <v>13413</v>
      </c>
      <c r="M12377" s="548" t="s">
        <v>13758</v>
      </c>
      <c r="N12377" s="545" t="s">
        <v>13413</v>
      </c>
      <c r="O12377" s="545" t="s">
        <v>13413</v>
      </c>
      <c r="P12377" s="549">
        <v>10085</v>
      </c>
      <c r="Q12377" s="549">
        <v>1</v>
      </c>
      <c r="R12377" s="549">
        <v>56</v>
      </c>
      <c r="S12377" s="548"/>
      <c r="T12377" s="548"/>
      <c r="U12377" s="99"/>
    </row>
    <row r="12378" spans="1:21" ht="19.5" customHeight="1">
      <c r="A12378" s="545">
        <v>107407</v>
      </c>
      <c r="B12378" s="545" t="s">
        <v>9070</v>
      </c>
      <c r="C12378" s="545" t="s">
        <v>216</v>
      </c>
      <c r="D12378" s="546"/>
      <c r="E12378" s="171" t="str">
        <f t="shared" si="193"/>
        <v>1900</v>
      </c>
      <c r="F12378" s="547">
        <v>0</v>
      </c>
      <c r="G12378" s="548">
        <v>0</v>
      </c>
      <c r="H12378" s="547">
        <v>0</v>
      </c>
      <c r="I12378" s="545" t="s">
        <v>12736</v>
      </c>
      <c r="J12378" s="545"/>
      <c r="K12378" s="545" t="s">
        <v>20597</v>
      </c>
      <c r="L12378" s="545" t="s">
        <v>13413</v>
      </c>
      <c r="M12378" s="548" t="s">
        <v>13758</v>
      </c>
      <c r="N12378" s="545" t="s">
        <v>13413</v>
      </c>
      <c r="O12378" s="545" t="s">
        <v>13413</v>
      </c>
      <c r="P12378" s="549">
        <v>10086</v>
      </c>
      <c r="Q12378" s="549">
        <v>1</v>
      </c>
      <c r="R12378" s="549">
        <v>56</v>
      </c>
      <c r="S12378" s="548"/>
      <c r="T12378" s="548"/>
      <c r="U12378" s="99"/>
    </row>
    <row r="12379" spans="1:21" ht="19.5" customHeight="1">
      <c r="A12379" s="545">
        <v>107408</v>
      </c>
      <c r="B12379" s="545" t="s">
        <v>9069</v>
      </c>
      <c r="C12379" s="545" t="s">
        <v>216</v>
      </c>
      <c r="D12379" s="546"/>
      <c r="E12379" s="171" t="str">
        <f t="shared" si="193"/>
        <v>1900</v>
      </c>
      <c r="F12379" s="547">
        <v>0</v>
      </c>
      <c r="G12379" s="548">
        <v>0</v>
      </c>
      <c r="H12379" s="547">
        <v>0</v>
      </c>
      <c r="I12379" s="545" t="s">
        <v>12736</v>
      </c>
      <c r="J12379" s="545"/>
      <c r="K12379" s="545" t="s">
        <v>20598</v>
      </c>
      <c r="L12379" s="545" t="s">
        <v>13413</v>
      </c>
      <c r="M12379" s="548" t="s">
        <v>13758</v>
      </c>
      <c r="N12379" s="545" t="s">
        <v>13413</v>
      </c>
      <c r="O12379" s="545" t="s">
        <v>13413</v>
      </c>
      <c r="P12379" s="549">
        <v>10087</v>
      </c>
      <c r="Q12379" s="549">
        <v>1</v>
      </c>
      <c r="R12379" s="549">
        <v>56</v>
      </c>
      <c r="S12379" s="548"/>
      <c r="T12379" s="548"/>
      <c r="U12379" s="99"/>
    </row>
    <row r="12380" spans="1:21" ht="19.5" customHeight="1">
      <c r="A12380" s="545">
        <v>107409</v>
      </c>
      <c r="B12380" s="545" t="s">
        <v>9068</v>
      </c>
      <c r="C12380" s="545" t="s">
        <v>216</v>
      </c>
      <c r="D12380" s="546"/>
      <c r="E12380" s="171" t="str">
        <f t="shared" si="193"/>
        <v>1900</v>
      </c>
      <c r="F12380" s="547">
        <v>0</v>
      </c>
      <c r="G12380" s="548">
        <v>0</v>
      </c>
      <c r="H12380" s="547">
        <v>0</v>
      </c>
      <c r="I12380" s="545" t="s">
        <v>12650</v>
      </c>
      <c r="J12380" s="545"/>
      <c r="K12380" s="545" t="s">
        <v>20599</v>
      </c>
      <c r="L12380" s="545" t="s">
        <v>13413</v>
      </c>
      <c r="M12380" s="548" t="s">
        <v>13758</v>
      </c>
      <c r="N12380" s="545" t="s">
        <v>13413</v>
      </c>
      <c r="O12380" s="545" t="s">
        <v>13413</v>
      </c>
      <c r="P12380" s="549">
        <v>10088</v>
      </c>
      <c r="Q12380" s="549">
        <v>1</v>
      </c>
      <c r="R12380" s="549">
        <v>127</v>
      </c>
      <c r="S12380" s="548"/>
      <c r="T12380" s="548"/>
      <c r="U12380" s="99"/>
    </row>
    <row r="12381" spans="1:21" ht="19.5" customHeight="1">
      <c r="A12381" s="545">
        <v>107410</v>
      </c>
      <c r="B12381" s="545" t="s">
        <v>9067</v>
      </c>
      <c r="C12381" s="545" t="s">
        <v>216</v>
      </c>
      <c r="D12381" s="546"/>
      <c r="E12381" s="171" t="str">
        <f t="shared" si="193"/>
        <v>1900</v>
      </c>
      <c r="F12381" s="547">
        <v>0</v>
      </c>
      <c r="G12381" s="548">
        <v>0</v>
      </c>
      <c r="H12381" s="547">
        <v>0</v>
      </c>
      <c r="I12381" s="545" t="s">
        <v>12693</v>
      </c>
      <c r="J12381" s="545"/>
      <c r="K12381" s="545" t="s">
        <v>20600</v>
      </c>
      <c r="L12381" s="545" t="s">
        <v>13413</v>
      </c>
      <c r="M12381" s="548" t="s">
        <v>13758</v>
      </c>
      <c r="N12381" s="545" t="s">
        <v>13413</v>
      </c>
      <c r="O12381" s="545" t="s">
        <v>13413</v>
      </c>
      <c r="P12381" s="549">
        <v>10089</v>
      </c>
      <c r="Q12381" s="549">
        <v>1</v>
      </c>
      <c r="R12381" s="549">
        <v>102</v>
      </c>
      <c r="S12381" s="548"/>
      <c r="T12381" s="548"/>
      <c r="U12381" s="99"/>
    </row>
    <row r="12382" spans="1:21" ht="19.5" customHeight="1">
      <c r="A12382" s="545">
        <v>107411</v>
      </c>
      <c r="B12382" s="545" t="s">
        <v>4789</v>
      </c>
      <c r="C12382" s="545" t="s">
        <v>216</v>
      </c>
      <c r="D12382" s="546"/>
      <c r="E12382" s="171" t="str">
        <f t="shared" si="193"/>
        <v>1900</v>
      </c>
      <c r="F12382" s="547">
        <v>0</v>
      </c>
      <c r="G12382" s="548">
        <v>0</v>
      </c>
      <c r="H12382" s="547">
        <v>0</v>
      </c>
      <c r="I12382" s="545" t="s">
        <v>12637</v>
      </c>
      <c r="J12382" s="545"/>
      <c r="K12382" s="545" t="s">
        <v>13413</v>
      </c>
      <c r="L12382" s="545" t="s">
        <v>13413</v>
      </c>
      <c r="M12382" s="548" t="s">
        <v>13758</v>
      </c>
      <c r="N12382" s="545" t="s">
        <v>13413</v>
      </c>
      <c r="O12382" s="545" t="s">
        <v>13413</v>
      </c>
      <c r="P12382" s="549">
        <v>10090</v>
      </c>
      <c r="Q12382" s="549">
        <v>1</v>
      </c>
      <c r="R12382" s="549">
        <v>13</v>
      </c>
      <c r="S12382" s="548"/>
      <c r="T12382" s="548"/>
      <c r="U12382" s="99"/>
    </row>
    <row r="12383" spans="1:21" ht="19.5" customHeight="1">
      <c r="A12383" s="545">
        <v>107412</v>
      </c>
      <c r="B12383" s="545" t="s">
        <v>5629</v>
      </c>
      <c r="C12383" s="545" t="s">
        <v>216</v>
      </c>
      <c r="D12383" s="546"/>
      <c r="E12383" s="171" t="str">
        <f t="shared" si="193"/>
        <v>1900</v>
      </c>
      <c r="F12383" s="547">
        <v>0</v>
      </c>
      <c r="G12383" s="548">
        <v>0</v>
      </c>
      <c r="H12383" s="547">
        <v>0</v>
      </c>
      <c r="I12383" s="545" t="s">
        <v>12736</v>
      </c>
      <c r="J12383" s="545"/>
      <c r="K12383" s="545" t="s">
        <v>20601</v>
      </c>
      <c r="L12383" s="545" t="s">
        <v>13413</v>
      </c>
      <c r="M12383" s="548" t="s">
        <v>13758</v>
      </c>
      <c r="N12383" s="545" t="s">
        <v>13413</v>
      </c>
      <c r="O12383" s="545" t="s">
        <v>13413</v>
      </c>
      <c r="P12383" s="549">
        <v>10091</v>
      </c>
      <c r="Q12383" s="549">
        <v>1</v>
      </c>
      <c r="R12383" s="549">
        <v>56</v>
      </c>
      <c r="S12383" s="548"/>
      <c r="T12383" s="548"/>
      <c r="U12383" s="99"/>
    </row>
    <row r="12384" spans="1:21" ht="19.5" customHeight="1">
      <c r="A12384" s="545">
        <v>107413</v>
      </c>
      <c r="B12384" s="545" t="s">
        <v>9066</v>
      </c>
      <c r="C12384" s="545" t="s">
        <v>216</v>
      </c>
      <c r="D12384" s="546"/>
      <c r="E12384" s="171" t="str">
        <f t="shared" si="193"/>
        <v>1900</v>
      </c>
      <c r="F12384" s="547">
        <v>0</v>
      </c>
      <c r="G12384" s="548">
        <v>0</v>
      </c>
      <c r="H12384" s="547">
        <v>0</v>
      </c>
      <c r="I12384" s="545" t="s">
        <v>12736</v>
      </c>
      <c r="J12384" s="545"/>
      <c r="K12384" s="545" t="s">
        <v>20428</v>
      </c>
      <c r="L12384" s="545" t="s">
        <v>13413</v>
      </c>
      <c r="M12384" s="548" t="s">
        <v>13758</v>
      </c>
      <c r="N12384" s="545" t="s">
        <v>13413</v>
      </c>
      <c r="O12384" s="545" t="s">
        <v>13413</v>
      </c>
      <c r="P12384" s="549">
        <v>10092</v>
      </c>
      <c r="Q12384" s="549">
        <v>1</v>
      </c>
      <c r="R12384" s="549">
        <v>56</v>
      </c>
      <c r="S12384" s="548"/>
      <c r="T12384" s="548"/>
      <c r="U12384" s="99"/>
    </row>
    <row r="12385" spans="1:21" ht="19.5" customHeight="1">
      <c r="A12385" s="545">
        <v>107414</v>
      </c>
      <c r="B12385" s="545" t="s">
        <v>5742</v>
      </c>
      <c r="C12385" s="545" t="s">
        <v>216</v>
      </c>
      <c r="D12385" s="546"/>
      <c r="E12385" s="171" t="str">
        <f t="shared" si="193"/>
        <v>1900</v>
      </c>
      <c r="F12385" s="547">
        <v>0</v>
      </c>
      <c r="G12385" s="548">
        <v>0</v>
      </c>
      <c r="H12385" s="547">
        <v>0</v>
      </c>
      <c r="I12385" s="545" t="s">
        <v>12736</v>
      </c>
      <c r="J12385" s="545"/>
      <c r="K12385" s="545" t="s">
        <v>20428</v>
      </c>
      <c r="L12385" s="545" t="s">
        <v>13413</v>
      </c>
      <c r="M12385" s="548" t="s">
        <v>13758</v>
      </c>
      <c r="N12385" s="545" t="s">
        <v>13413</v>
      </c>
      <c r="O12385" s="545" t="s">
        <v>13413</v>
      </c>
      <c r="P12385" s="549">
        <v>10093</v>
      </c>
      <c r="Q12385" s="549">
        <v>1</v>
      </c>
      <c r="R12385" s="549">
        <v>56</v>
      </c>
      <c r="S12385" s="548"/>
      <c r="T12385" s="548"/>
      <c r="U12385" s="99"/>
    </row>
    <row r="12386" spans="1:21" ht="19.5" customHeight="1">
      <c r="A12386" s="545">
        <v>107415</v>
      </c>
      <c r="B12386" s="545" t="s">
        <v>9065</v>
      </c>
      <c r="C12386" s="545" t="s">
        <v>216</v>
      </c>
      <c r="D12386" s="546"/>
      <c r="E12386" s="171" t="str">
        <f t="shared" si="193"/>
        <v>1900</v>
      </c>
      <c r="F12386" s="547">
        <v>0</v>
      </c>
      <c r="G12386" s="548">
        <v>0</v>
      </c>
      <c r="H12386" s="547">
        <v>0</v>
      </c>
      <c r="I12386" s="545" t="s">
        <v>12736</v>
      </c>
      <c r="J12386" s="545"/>
      <c r="K12386" s="545" t="s">
        <v>20428</v>
      </c>
      <c r="L12386" s="545" t="s">
        <v>13413</v>
      </c>
      <c r="M12386" s="548" t="s">
        <v>13758</v>
      </c>
      <c r="N12386" s="545" t="s">
        <v>13413</v>
      </c>
      <c r="O12386" s="545" t="s">
        <v>13413</v>
      </c>
      <c r="P12386" s="549">
        <v>10094</v>
      </c>
      <c r="Q12386" s="549">
        <v>1</v>
      </c>
      <c r="R12386" s="549">
        <v>56</v>
      </c>
      <c r="S12386" s="548"/>
      <c r="T12386" s="548"/>
      <c r="U12386" s="99"/>
    </row>
    <row r="12387" spans="1:21" ht="19.5" customHeight="1">
      <c r="A12387" s="545">
        <v>107416</v>
      </c>
      <c r="B12387" s="545" t="s">
        <v>5776</v>
      </c>
      <c r="C12387" s="545" t="s">
        <v>216</v>
      </c>
      <c r="D12387" s="546"/>
      <c r="E12387" s="171" t="str">
        <f t="shared" si="193"/>
        <v>1900</v>
      </c>
      <c r="F12387" s="547">
        <v>0</v>
      </c>
      <c r="G12387" s="548">
        <v>0</v>
      </c>
      <c r="H12387" s="547">
        <v>0</v>
      </c>
      <c r="I12387" s="545" t="s">
        <v>12736</v>
      </c>
      <c r="J12387" s="545"/>
      <c r="K12387" s="545" t="s">
        <v>20428</v>
      </c>
      <c r="L12387" s="545" t="s">
        <v>13413</v>
      </c>
      <c r="M12387" s="548" t="s">
        <v>13758</v>
      </c>
      <c r="N12387" s="545" t="s">
        <v>13413</v>
      </c>
      <c r="O12387" s="545" t="s">
        <v>13413</v>
      </c>
      <c r="P12387" s="549">
        <v>10095</v>
      </c>
      <c r="Q12387" s="549">
        <v>1</v>
      </c>
      <c r="R12387" s="549">
        <v>56</v>
      </c>
      <c r="S12387" s="548"/>
      <c r="T12387" s="548"/>
      <c r="U12387" s="99"/>
    </row>
    <row r="12388" spans="1:21" ht="19.5" customHeight="1">
      <c r="A12388" s="545">
        <v>107417</v>
      </c>
      <c r="B12388" s="545" t="s">
        <v>5740</v>
      </c>
      <c r="C12388" s="545" t="s">
        <v>216</v>
      </c>
      <c r="D12388" s="546"/>
      <c r="E12388" s="171" t="str">
        <f t="shared" si="193"/>
        <v>1900</v>
      </c>
      <c r="F12388" s="547">
        <v>0</v>
      </c>
      <c r="G12388" s="548">
        <v>0</v>
      </c>
      <c r="H12388" s="547">
        <v>0</v>
      </c>
      <c r="I12388" s="545" t="s">
        <v>12736</v>
      </c>
      <c r="J12388" s="545"/>
      <c r="K12388" s="545" t="s">
        <v>20428</v>
      </c>
      <c r="L12388" s="545" t="s">
        <v>13413</v>
      </c>
      <c r="M12388" s="548" t="s">
        <v>13758</v>
      </c>
      <c r="N12388" s="545" t="s">
        <v>13413</v>
      </c>
      <c r="O12388" s="545" t="s">
        <v>13413</v>
      </c>
      <c r="P12388" s="549">
        <v>10096</v>
      </c>
      <c r="Q12388" s="549">
        <v>1</v>
      </c>
      <c r="R12388" s="549">
        <v>56</v>
      </c>
      <c r="S12388" s="548"/>
      <c r="T12388" s="548"/>
      <c r="U12388" s="99"/>
    </row>
    <row r="12389" spans="1:21" ht="19.5" customHeight="1">
      <c r="A12389" s="545">
        <v>107418</v>
      </c>
      <c r="B12389" s="545" t="s">
        <v>5780</v>
      </c>
      <c r="C12389" s="545" t="s">
        <v>216</v>
      </c>
      <c r="D12389" s="546"/>
      <c r="E12389" s="171" t="str">
        <f t="shared" si="193"/>
        <v>1900</v>
      </c>
      <c r="F12389" s="547">
        <v>0</v>
      </c>
      <c r="G12389" s="548">
        <v>0</v>
      </c>
      <c r="H12389" s="547">
        <v>0</v>
      </c>
      <c r="I12389" s="545" t="s">
        <v>12736</v>
      </c>
      <c r="J12389" s="545"/>
      <c r="K12389" s="545" t="s">
        <v>20428</v>
      </c>
      <c r="L12389" s="545" t="s">
        <v>13413</v>
      </c>
      <c r="M12389" s="548" t="s">
        <v>13758</v>
      </c>
      <c r="N12389" s="545" t="s">
        <v>13413</v>
      </c>
      <c r="O12389" s="545" t="s">
        <v>13413</v>
      </c>
      <c r="P12389" s="549">
        <v>10097</v>
      </c>
      <c r="Q12389" s="549">
        <v>1</v>
      </c>
      <c r="R12389" s="549">
        <v>56</v>
      </c>
      <c r="S12389" s="548"/>
      <c r="T12389" s="548"/>
      <c r="U12389" s="99"/>
    </row>
    <row r="12390" spans="1:21" ht="19.5" customHeight="1">
      <c r="A12390" s="545">
        <v>107419</v>
      </c>
      <c r="B12390" s="545" t="s">
        <v>4765</v>
      </c>
      <c r="C12390" s="545" t="s">
        <v>221</v>
      </c>
      <c r="D12390" s="546"/>
      <c r="E12390" s="171" t="str">
        <f t="shared" si="193"/>
        <v>1900</v>
      </c>
      <c r="F12390" s="547">
        <v>0</v>
      </c>
      <c r="G12390" s="548">
        <v>0</v>
      </c>
      <c r="H12390" s="547">
        <v>0</v>
      </c>
      <c r="I12390" s="545" t="s">
        <v>12956</v>
      </c>
      <c r="J12390" s="545"/>
      <c r="K12390" s="545" t="s">
        <v>13413</v>
      </c>
      <c r="L12390" s="545" t="s">
        <v>13413</v>
      </c>
      <c r="M12390" s="548" t="s">
        <v>13758</v>
      </c>
      <c r="N12390" s="545" t="s">
        <v>13413</v>
      </c>
      <c r="O12390" s="545" t="s">
        <v>13413</v>
      </c>
      <c r="P12390" s="549">
        <v>10098</v>
      </c>
      <c r="Q12390" s="549">
        <v>1</v>
      </c>
      <c r="R12390" s="549">
        <v>133</v>
      </c>
      <c r="S12390" s="548"/>
      <c r="T12390" s="548"/>
      <c r="U12390" s="99"/>
    </row>
    <row r="12391" spans="1:21" ht="19.5" customHeight="1">
      <c r="A12391" s="545">
        <v>107420</v>
      </c>
      <c r="B12391" s="545" t="s">
        <v>9064</v>
      </c>
      <c r="C12391" s="545" t="s">
        <v>216</v>
      </c>
      <c r="D12391" s="546"/>
      <c r="E12391" s="171" t="str">
        <f t="shared" si="193"/>
        <v>1900</v>
      </c>
      <c r="F12391" s="547">
        <v>0</v>
      </c>
      <c r="G12391" s="548">
        <v>0</v>
      </c>
      <c r="H12391" s="547">
        <v>0</v>
      </c>
      <c r="I12391" s="545" t="s">
        <v>12736</v>
      </c>
      <c r="J12391" s="545"/>
      <c r="K12391" s="545" t="s">
        <v>20428</v>
      </c>
      <c r="L12391" s="545" t="s">
        <v>13413</v>
      </c>
      <c r="M12391" s="548" t="s">
        <v>13758</v>
      </c>
      <c r="N12391" s="545" t="s">
        <v>13413</v>
      </c>
      <c r="O12391" s="545" t="s">
        <v>13413</v>
      </c>
      <c r="P12391" s="549">
        <v>10099</v>
      </c>
      <c r="Q12391" s="549">
        <v>1</v>
      </c>
      <c r="R12391" s="549">
        <v>56</v>
      </c>
      <c r="S12391" s="548"/>
      <c r="T12391" s="548"/>
      <c r="U12391" s="99"/>
    </row>
    <row r="12392" spans="1:21" ht="19.5" customHeight="1">
      <c r="A12392" s="545">
        <v>107421</v>
      </c>
      <c r="B12392" s="545" t="s">
        <v>9063</v>
      </c>
      <c r="C12392" s="545" t="s">
        <v>216</v>
      </c>
      <c r="D12392" s="546"/>
      <c r="E12392" s="171" t="str">
        <f t="shared" si="193"/>
        <v>1900</v>
      </c>
      <c r="F12392" s="547">
        <v>0</v>
      </c>
      <c r="G12392" s="548">
        <v>0</v>
      </c>
      <c r="H12392" s="547">
        <v>0</v>
      </c>
      <c r="I12392" s="545" t="s">
        <v>12655</v>
      </c>
      <c r="J12392" s="545"/>
      <c r="K12392" s="545" t="s">
        <v>20602</v>
      </c>
      <c r="L12392" s="545" t="s">
        <v>13413</v>
      </c>
      <c r="M12392" s="548" t="s">
        <v>13758</v>
      </c>
      <c r="N12392" s="545" t="s">
        <v>13413</v>
      </c>
      <c r="O12392" s="545" t="s">
        <v>13413</v>
      </c>
      <c r="P12392" s="549">
        <v>10100</v>
      </c>
      <c r="Q12392" s="549">
        <v>1</v>
      </c>
      <c r="R12392" s="549">
        <v>109</v>
      </c>
      <c r="S12392" s="548"/>
      <c r="T12392" s="548"/>
      <c r="U12392" s="99"/>
    </row>
    <row r="12393" spans="1:21" ht="19.5" customHeight="1">
      <c r="A12393" s="545">
        <v>107422</v>
      </c>
      <c r="B12393" s="545" t="s">
        <v>9062</v>
      </c>
      <c r="C12393" s="545" t="s">
        <v>216</v>
      </c>
      <c r="D12393" s="546"/>
      <c r="E12393" s="171" t="str">
        <f t="shared" si="193"/>
        <v>1900</v>
      </c>
      <c r="F12393" s="547">
        <v>0</v>
      </c>
      <c r="G12393" s="548">
        <v>0</v>
      </c>
      <c r="H12393" s="547">
        <v>0</v>
      </c>
      <c r="I12393" s="545" t="s">
        <v>12973</v>
      </c>
      <c r="J12393" s="545"/>
      <c r="K12393" s="545" t="s">
        <v>20603</v>
      </c>
      <c r="L12393" s="545" t="s">
        <v>13413</v>
      </c>
      <c r="M12393" s="548" t="s">
        <v>13758</v>
      </c>
      <c r="N12393" s="545" t="s">
        <v>13413</v>
      </c>
      <c r="O12393" s="545" t="s">
        <v>13413</v>
      </c>
      <c r="P12393" s="549">
        <v>10101</v>
      </c>
      <c r="Q12393" s="549">
        <v>1</v>
      </c>
      <c r="R12393" s="549">
        <v>59</v>
      </c>
      <c r="S12393" s="548"/>
      <c r="T12393" s="548"/>
      <c r="U12393" s="99"/>
    </row>
    <row r="12394" spans="1:21" ht="19.5" customHeight="1">
      <c r="A12394" s="545">
        <v>107423</v>
      </c>
      <c r="B12394" s="545" t="s">
        <v>9061</v>
      </c>
      <c r="C12394" s="545" t="s">
        <v>216</v>
      </c>
      <c r="D12394" s="546"/>
      <c r="E12394" s="171" t="str">
        <f t="shared" si="193"/>
        <v>1900</v>
      </c>
      <c r="F12394" s="547">
        <v>0</v>
      </c>
      <c r="G12394" s="548">
        <v>0</v>
      </c>
      <c r="H12394" s="547">
        <v>0</v>
      </c>
      <c r="I12394" s="545" t="s">
        <v>12655</v>
      </c>
      <c r="J12394" s="545"/>
      <c r="K12394" s="545" t="s">
        <v>20604</v>
      </c>
      <c r="L12394" s="545" t="s">
        <v>13413</v>
      </c>
      <c r="M12394" s="548" t="s">
        <v>13758</v>
      </c>
      <c r="N12394" s="545" t="s">
        <v>13413</v>
      </c>
      <c r="O12394" s="545" t="s">
        <v>13413</v>
      </c>
      <c r="P12394" s="549">
        <v>10102</v>
      </c>
      <c r="Q12394" s="549">
        <v>1</v>
      </c>
      <c r="R12394" s="549">
        <v>109</v>
      </c>
      <c r="S12394" s="548"/>
      <c r="T12394" s="548"/>
      <c r="U12394" s="99"/>
    </row>
    <row r="12395" spans="1:21" ht="19.5" customHeight="1">
      <c r="A12395" s="545">
        <v>107424</v>
      </c>
      <c r="B12395" s="545" t="s">
        <v>9060</v>
      </c>
      <c r="C12395" s="545" t="s">
        <v>216</v>
      </c>
      <c r="D12395" s="546"/>
      <c r="E12395" s="171" t="str">
        <f t="shared" si="193"/>
        <v>1900</v>
      </c>
      <c r="F12395" s="547">
        <v>0</v>
      </c>
      <c r="G12395" s="548">
        <v>0</v>
      </c>
      <c r="H12395" s="547">
        <v>0</v>
      </c>
      <c r="I12395" s="545" t="s">
        <v>12655</v>
      </c>
      <c r="J12395" s="545"/>
      <c r="K12395" s="545" t="s">
        <v>20605</v>
      </c>
      <c r="L12395" s="545" t="s">
        <v>13413</v>
      </c>
      <c r="M12395" s="548" t="s">
        <v>13758</v>
      </c>
      <c r="N12395" s="545" t="s">
        <v>13413</v>
      </c>
      <c r="O12395" s="545" t="s">
        <v>13413</v>
      </c>
      <c r="P12395" s="549">
        <v>10103</v>
      </c>
      <c r="Q12395" s="549">
        <v>1</v>
      </c>
      <c r="R12395" s="549">
        <v>109</v>
      </c>
      <c r="S12395" s="548"/>
      <c r="T12395" s="548"/>
      <c r="U12395" s="99"/>
    </row>
    <row r="12396" spans="1:21" ht="19.5" customHeight="1">
      <c r="A12396" s="545">
        <v>107425</v>
      </c>
      <c r="B12396" s="545" t="s">
        <v>9059</v>
      </c>
      <c r="C12396" s="545" t="s">
        <v>216</v>
      </c>
      <c r="D12396" s="546"/>
      <c r="E12396" s="171" t="str">
        <f t="shared" si="193"/>
        <v>1900</v>
      </c>
      <c r="F12396" s="547">
        <v>0</v>
      </c>
      <c r="G12396" s="548">
        <v>0</v>
      </c>
      <c r="H12396" s="547">
        <v>0</v>
      </c>
      <c r="I12396" s="545" t="s">
        <v>12655</v>
      </c>
      <c r="J12396" s="545"/>
      <c r="K12396" s="545" t="s">
        <v>20606</v>
      </c>
      <c r="L12396" s="545" t="s">
        <v>13413</v>
      </c>
      <c r="M12396" s="548" t="s">
        <v>13758</v>
      </c>
      <c r="N12396" s="545" t="s">
        <v>13413</v>
      </c>
      <c r="O12396" s="545" t="s">
        <v>13413</v>
      </c>
      <c r="P12396" s="549">
        <v>10104</v>
      </c>
      <c r="Q12396" s="549">
        <v>1</v>
      </c>
      <c r="R12396" s="549">
        <v>109</v>
      </c>
      <c r="S12396" s="548"/>
      <c r="T12396" s="548"/>
      <c r="U12396" s="99"/>
    </row>
    <row r="12397" spans="1:21" ht="19.5" customHeight="1">
      <c r="A12397" s="545">
        <v>107426</v>
      </c>
      <c r="B12397" s="545" t="s">
        <v>4710</v>
      </c>
      <c r="C12397" s="545" t="s">
        <v>216</v>
      </c>
      <c r="D12397" s="546"/>
      <c r="E12397" s="171" t="str">
        <f t="shared" si="193"/>
        <v>1900</v>
      </c>
      <c r="F12397" s="547">
        <v>0</v>
      </c>
      <c r="G12397" s="548">
        <v>0</v>
      </c>
      <c r="H12397" s="547">
        <v>0</v>
      </c>
      <c r="I12397" s="545" t="s">
        <v>12637</v>
      </c>
      <c r="J12397" s="545"/>
      <c r="K12397" s="545" t="s">
        <v>13413</v>
      </c>
      <c r="L12397" s="545" t="s">
        <v>13413</v>
      </c>
      <c r="M12397" s="548" t="s">
        <v>13758</v>
      </c>
      <c r="N12397" s="545" t="s">
        <v>13413</v>
      </c>
      <c r="O12397" s="545" t="s">
        <v>13413</v>
      </c>
      <c r="P12397" s="549">
        <v>10105</v>
      </c>
      <c r="Q12397" s="549">
        <v>1</v>
      </c>
      <c r="R12397" s="549">
        <v>13</v>
      </c>
      <c r="S12397" s="548"/>
      <c r="T12397" s="548"/>
      <c r="U12397" s="99"/>
    </row>
    <row r="12398" spans="1:21" ht="19.5" customHeight="1">
      <c r="A12398" s="545">
        <v>107427</v>
      </c>
      <c r="B12398" s="545" t="s">
        <v>4711</v>
      </c>
      <c r="C12398" s="545" t="s">
        <v>216</v>
      </c>
      <c r="D12398" s="546"/>
      <c r="E12398" s="171" t="str">
        <f t="shared" si="193"/>
        <v>1900</v>
      </c>
      <c r="F12398" s="547">
        <v>0</v>
      </c>
      <c r="G12398" s="548">
        <v>0</v>
      </c>
      <c r="H12398" s="547">
        <v>0</v>
      </c>
      <c r="I12398" s="545" t="s">
        <v>12637</v>
      </c>
      <c r="J12398" s="545"/>
      <c r="K12398" s="545" t="s">
        <v>13413</v>
      </c>
      <c r="L12398" s="545" t="s">
        <v>13413</v>
      </c>
      <c r="M12398" s="548" t="s">
        <v>13758</v>
      </c>
      <c r="N12398" s="545" t="s">
        <v>13413</v>
      </c>
      <c r="O12398" s="545" t="s">
        <v>13413</v>
      </c>
      <c r="P12398" s="549">
        <v>10106</v>
      </c>
      <c r="Q12398" s="549">
        <v>1</v>
      </c>
      <c r="R12398" s="549">
        <v>13</v>
      </c>
      <c r="S12398" s="548"/>
      <c r="T12398" s="548"/>
      <c r="U12398" s="99"/>
    </row>
    <row r="12399" spans="1:21" ht="19.5" customHeight="1">
      <c r="A12399" s="545">
        <v>107428</v>
      </c>
      <c r="B12399" s="545" t="s">
        <v>4712</v>
      </c>
      <c r="C12399" s="545" t="s">
        <v>216</v>
      </c>
      <c r="D12399" s="546"/>
      <c r="E12399" s="171" t="str">
        <f t="shared" si="193"/>
        <v>1900</v>
      </c>
      <c r="F12399" s="547">
        <v>0</v>
      </c>
      <c r="G12399" s="548">
        <v>0</v>
      </c>
      <c r="H12399" s="547">
        <v>0</v>
      </c>
      <c r="I12399" s="545" t="s">
        <v>12637</v>
      </c>
      <c r="J12399" s="545"/>
      <c r="K12399" s="545" t="s">
        <v>13413</v>
      </c>
      <c r="L12399" s="545" t="s">
        <v>13413</v>
      </c>
      <c r="M12399" s="548" t="s">
        <v>13758</v>
      </c>
      <c r="N12399" s="545" t="s">
        <v>13413</v>
      </c>
      <c r="O12399" s="545" t="s">
        <v>13413</v>
      </c>
      <c r="P12399" s="549">
        <v>10107</v>
      </c>
      <c r="Q12399" s="549">
        <v>1</v>
      </c>
      <c r="R12399" s="549">
        <v>13</v>
      </c>
      <c r="S12399" s="548"/>
      <c r="T12399" s="548"/>
      <c r="U12399" s="99"/>
    </row>
    <row r="12400" spans="1:21" ht="19.5" customHeight="1">
      <c r="A12400" s="545">
        <v>107429</v>
      </c>
      <c r="B12400" s="545" t="s">
        <v>4918</v>
      </c>
      <c r="C12400" s="545" t="s">
        <v>216</v>
      </c>
      <c r="D12400" s="546"/>
      <c r="E12400" s="171" t="str">
        <f t="shared" si="193"/>
        <v>1900</v>
      </c>
      <c r="F12400" s="547">
        <v>0</v>
      </c>
      <c r="G12400" s="548">
        <v>0</v>
      </c>
      <c r="H12400" s="547">
        <v>0</v>
      </c>
      <c r="I12400" s="545" t="s">
        <v>12637</v>
      </c>
      <c r="J12400" s="545"/>
      <c r="K12400" s="545" t="s">
        <v>20607</v>
      </c>
      <c r="L12400" s="545" t="s">
        <v>13413</v>
      </c>
      <c r="M12400" s="548" t="s">
        <v>13758</v>
      </c>
      <c r="N12400" s="545" t="s">
        <v>13413</v>
      </c>
      <c r="O12400" s="545" t="s">
        <v>13413</v>
      </c>
      <c r="P12400" s="549">
        <v>10108</v>
      </c>
      <c r="Q12400" s="549">
        <v>1</v>
      </c>
      <c r="R12400" s="549">
        <v>13</v>
      </c>
      <c r="S12400" s="548"/>
      <c r="T12400" s="548"/>
      <c r="U12400" s="99"/>
    </row>
    <row r="12401" spans="1:21" ht="19.5" customHeight="1">
      <c r="A12401" s="545">
        <v>107430</v>
      </c>
      <c r="B12401" s="545" t="s">
        <v>4669</v>
      </c>
      <c r="C12401" s="545" t="s">
        <v>216</v>
      </c>
      <c r="D12401" s="546"/>
      <c r="E12401" s="171" t="str">
        <f t="shared" si="193"/>
        <v>1900</v>
      </c>
      <c r="F12401" s="547">
        <v>0</v>
      </c>
      <c r="G12401" s="548">
        <v>0</v>
      </c>
      <c r="H12401" s="547">
        <v>0</v>
      </c>
      <c r="I12401" s="545" t="s">
        <v>12637</v>
      </c>
      <c r="J12401" s="545"/>
      <c r="K12401" s="545" t="s">
        <v>13413</v>
      </c>
      <c r="L12401" s="545" t="s">
        <v>13413</v>
      </c>
      <c r="M12401" s="548" t="s">
        <v>13758</v>
      </c>
      <c r="N12401" s="545" t="s">
        <v>13413</v>
      </c>
      <c r="O12401" s="545" t="s">
        <v>13413</v>
      </c>
      <c r="P12401" s="549">
        <v>10109</v>
      </c>
      <c r="Q12401" s="549">
        <v>1</v>
      </c>
      <c r="R12401" s="549">
        <v>13</v>
      </c>
      <c r="S12401" s="548"/>
      <c r="T12401" s="548"/>
      <c r="U12401" s="99"/>
    </row>
    <row r="12402" spans="1:21" ht="19.5" customHeight="1">
      <c r="A12402" s="545">
        <v>107431</v>
      </c>
      <c r="B12402" s="545" t="s">
        <v>9058</v>
      </c>
      <c r="C12402" s="545" t="s">
        <v>216</v>
      </c>
      <c r="D12402" s="546"/>
      <c r="E12402" s="171" t="str">
        <f t="shared" si="193"/>
        <v>1900</v>
      </c>
      <c r="F12402" s="547">
        <v>0</v>
      </c>
      <c r="G12402" s="548">
        <v>0</v>
      </c>
      <c r="H12402" s="547">
        <v>0</v>
      </c>
      <c r="I12402" s="545" t="s">
        <v>12637</v>
      </c>
      <c r="J12402" s="545"/>
      <c r="K12402" s="545" t="s">
        <v>20608</v>
      </c>
      <c r="L12402" s="545" t="s">
        <v>13413</v>
      </c>
      <c r="M12402" s="548" t="s">
        <v>13758</v>
      </c>
      <c r="N12402" s="545" t="s">
        <v>13413</v>
      </c>
      <c r="O12402" s="545" t="s">
        <v>13413</v>
      </c>
      <c r="P12402" s="549">
        <v>10110</v>
      </c>
      <c r="Q12402" s="549">
        <v>1</v>
      </c>
      <c r="R12402" s="549">
        <v>13</v>
      </c>
      <c r="S12402" s="548"/>
      <c r="T12402" s="548"/>
      <c r="U12402" s="99"/>
    </row>
    <row r="12403" spans="1:21" ht="19.5" customHeight="1">
      <c r="A12403" s="545">
        <v>107432</v>
      </c>
      <c r="B12403" s="545" t="s">
        <v>9057</v>
      </c>
      <c r="C12403" s="545" t="s">
        <v>216</v>
      </c>
      <c r="D12403" s="546"/>
      <c r="E12403" s="171" t="str">
        <f t="shared" si="193"/>
        <v>1900</v>
      </c>
      <c r="F12403" s="547">
        <v>0</v>
      </c>
      <c r="G12403" s="548">
        <v>0</v>
      </c>
      <c r="H12403" s="547">
        <v>0</v>
      </c>
      <c r="I12403" s="545" t="s">
        <v>12637</v>
      </c>
      <c r="J12403" s="545"/>
      <c r="K12403" s="545" t="s">
        <v>20609</v>
      </c>
      <c r="L12403" s="545" t="s">
        <v>13413</v>
      </c>
      <c r="M12403" s="548" t="s">
        <v>13758</v>
      </c>
      <c r="N12403" s="545" t="s">
        <v>13413</v>
      </c>
      <c r="O12403" s="545" t="s">
        <v>13413</v>
      </c>
      <c r="P12403" s="549">
        <v>10111</v>
      </c>
      <c r="Q12403" s="549">
        <v>1</v>
      </c>
      <c r="R12403" s="549">
        <v>13</v>
      </c>
      <c r="S12403" s="548"/>
      <c r="T12403" s="548"/>
      <c r="U12403" s="99"/>
    </row>
    <row r="12404" spans="1:21" ht="19.5" customHeight="1">
      <c r="A12404" s="545">
        <v>107433</v>
      </c>
      <c r="B12404" s="545" t="s">
        <v>4708</v>
      </c>
      <c r="C12404" s="545" t="s">
        <v>216</v>
      </c>
      <c r="D12404" s="546"/>
      <c r="E12404" s="171" t="str">
        <f t="shared" si="193"/>
        <v>1900</v>
      </c>
      <c r="F12404" s="547">
        <v>0</v>
      </c>
      <c r="G12404" s="548">
        <v>0</v>
      </c>
      <c r="H12404" s="547">
        <v>0</v>
      </c>
      <c r="I12404" s="545" t="s">
        <v>12637</v>
      </c>
      <c r="J12404" s="545"/>
      <c r="K12404" s="545" t="s">
        <v>13413</v>
      </c>
      <c r="L12404" s="545" t="s">
        <v>13413</v>
      </c>
      <c r="M12404" s="548" t="s">
        <v>13758</v>
      </c>
      <c r="N12404" s="545" t="s">
        <v>13413</v>
      </c>
      <c r="O12404" s="545" t="s">
        <v>13413</v>
      </c>
      <c r="P12404" s="549">
        <v>10112</v>
      </c>
      <c r="Q12404" s="549">
        <v>1</v>
      </c>
      <c r="R12404" s="549">
        <v>13</v>
      </c>
      <c r="S12404" s="548"/>
      <c r="T12404" s="548"/>
      <c r="U12404" s="99"/>
    </row>
    <row r="12405" spans="1:21" ht="19.5" customHeight="1">
      <c r="A12405" s="545">
        <v>107434</v>
      </c>
      <c r="B12405" s="545" t="s">
        <v>4709</v>
      </c>
      <c r="C12405" s="545" t="s">
        <v>216</v>
      </c>
      <c r="D12405" s="546"/>
      <c r="E12405" s="171" t="str">
        <f t="shared" si="193"/>
        <v>1900</v>
      </c>
      <c r="F12405" s="547">
        <v>0</v>
      </c>
      <c r="G12405" s="548">
        <v>0</v>
      </c>
      <c r="H12405" s="547">
        <v>0</v>
      </c>
      <c r="I12405" s="545" t="s">
        <v>12637</v>
      </c>
      <c r="J12405" s="545"/>
      <c r="K12405" s="545" t="s">
        <v>13413</v>
      </c>
      <c r="L12405" s="545" t="s">
        <v>13413</v>
      </c>
      <c r="M12405" s="548" t="s">
        <v>13758</v>
      </c>
      <c r="N12405" s="545" t="s">
        <v>13413</v>
      </c>
      <c r="O12405" s="545" t="s">
        <v>13413</v>
      </c>
      <c r="P12405" s="549">
        <v>10113</v>
      </c>
      <c r="Q12405" s="549">
        <v>1</v>
      </c>
      <c r="R12405" s="549">
        <v>13</v>
      </c>
      <c r="S12405" s="548"/>
      <c r="T12405" s="548"/>
      <c r="U12405" s="99"/>
    </row>
    <row r="12406" spans="1:21" ht="19.5" customHeight="1">
      <c r="A12406" s="545">
        <v>107435</v>
      </c>
      <c r="B12406" s="545" t="s">
        <v>9056</v>
      </c>
      <c r="C12406" s="545" t="s">
        <v>216</v>
      </c>
      <c r="D12406" s="546"/>
      <c r="E12406" s="171" t="str">
        <f t="shared" si="193"/>
        <v>1900</v>
      </c>
      <c r="F12406" s="547">
        <v>0</v>
      </c>
      <c r="G12406" s="548">
        <v>0</v>
      </c>
      <c r="H12406" s="547">
        <v>0</v>
      </c>
      <c r="I12406" s="545" t="s">
        <v>12637</v>
      </c>
      <c r="J12406" s="545"/>
      <c r="K12406" s="545" t="s">
        <v>9056</v>
      </c>
      <c r="L12406" s="545" t="s">
        <v>13413</v>
      </c>
      <c r="M12406" s="548" t="s">
        <v>13758</v>
      </c>
      <c r="N12406" s="545" t="s">
        <v>13413</v>
      </c>
      <c r="O12406" s="545" t="s">
        <v>13413</v>
      </c>
      <c r="P12406" s="549">
        <v>10114</v>
      </c>
      <c r="Q12406" s="549">
        <v>1</v>
      </c>
      <c r="R12406" s="549">
        <v>13</v>
      </c>
      <c r="S12406" s="548"/>
      <c r="T12406" s="548"/>
      <c r="U12406" s="99"/>
    </row>
    <row r="12407" spans="1:21" ht="19.5" customHeight="1">
      <c r="A12407" s="545">
        <v>107436</v>
      </c>
      <c r="B12407" s="545" t="s">
        <v>7292</v>
      </c>
      <c r="C12407" s="545" t="s">
        <v>5217</v>
      </c>
      <c r="D12407" s="546">
        <v>46052</v>
      </c>
      <c r="E12407" s="171" t="str">
        <f t="shared" si="193"/>
        <v>2026</v>
      </c>
      <c r="F12407" s="547">
        <v>174962</v>
      </c>
      <c r="G12407" s="548">
        <v>0</v>
      </c>
      <c r="H12407" s="547">
        <v>174962</v>
      </c>
      <c r="I12407" s="545" t="s">
        <v>12653</v>
      </c>
      <c r="J12407" s="545" t="s">
        <v>13299</v>
      </c>
      <c r="K12407" s="545" t="s">
        <v>20610</v>
      </c>
      <c r="L12407" s="545" t="s">
        <v>13413</v>
      </c>
      <c r="M12407" s="548" t="s">
        <v>13813</v>
      </c>
      <c r="N12407" s="545" t="s">
        <v>13413</v>
      </c>
      <c r="O12407" s="545" t="s">
        <v>13413</v>
      </c>
      <c r="P12407" s="549">
        <v>10115</v>
      </c>
      <c r="Q12407" s="549">
        <v>3</v>
      </c>
      <c r="R12407" s="549">
        <v>160</v>
      </c>
      <c r="S12407" s="548">
        <v>443</v>
      </c>
      <c r="T12407" s="548"/>
      <c r="U12407" s="99"/>
    </row>
    <row r="12408" spans="1:21" ht="19.5" customHeight="1">
      <c r="A12408" s="545">
        <v>107437</v>
      </c>
      <c r="B12408" s="545" t="s">
        <v>7291</v>
      </c>
      <c r="C12408" s="545" t="s">
        <v>5217</v>
      </c>
      <c r="D12408" s="546">
        <v>46056</v>
      </c>
      <c r="E12408" s="171" t="str">
        <f t="shared" si="193"/>
        <v>2026</v>
      </c>
      <c r="F12408" s="547">
        <v>104130</v>
      </c>
      <c r="G12408" s="548">
        <v>0</v>
      </c>
      <c r="H12408" s="547">
        <v>104130</v>
      </c>
      <c r="I12408" s="545" t="s">
        <v>12653</v>
      </c>
      <c r="J12408" s="545" t="s">
        <v>13299</v>
      </c>
      <c r="K12408" s="545" t="s">
        <v>20611</v>
      </c>
      <c r="L12408" s="545" t="s">
        <v>13413</v>
      </c>
      <c r="M12408" s="548" t="s">
        <v>13813</v>
      </c>
      <c r="N12408" s="545" t="s">
        <v>13413</v>
      </c>
      <c r="O12408" s="545" t="s">
        <v>13413</v>
      </c>
      <c r="P12408" s="549">
        <v>10116</v>
      </c>
      <c r="Q12408" s="549">
        <v>3</v>
      </c>
      <c r="R12408" s="549">
        <v>160</v>
      </c>
      <c r="S12408" s="548">
        <v>443</v>
      </c>
      <c r="T12408" s="548"/>
      <c r="U12408" s="99"/>
    </row>
    <row r="12409" spans="1:21" ht="19.5" customHeight="1">
      <c r="A12409" s="545">
        <v>107438</v>
      </c>
      <c r="B12409" s="545" t="s">
        <v>9055</v>
      </c>
      <c r="C12409" s="545" t="s">
        <v>216</v>
      </c>
      <c r="D12409" s="546"/>
      <c r="E12409" s="171" t="str">
        <f t="shared" si="193"/>
        <v>1900</v>
      </c>
      <c r="F12409" s="547">
        <v>0</v>
      </c>
      <c r="G12409" s="548">
        <v>0</v>
      </c>
      <c r="H12409" s="547">
        <v>0</v>
      </c>
      <c r="I12409" s="545" t="s">
        <v>12637</v>
      </c>
      <c r="J12409" s="545"/>
      <c r="K12409" s="545" t="s">
        <v>20612</v>
      </c>
      <c r="L12409" s="545" t="s">
        <v>13413</v>
      </c>
      <c r="M12409" s="548" t="s">
        <v>13758</v>
      </c>
      <c r="N12409" s="545" t="s">
        <v>13413</v>
      </c>
      <c r="O12409" s="545" t="s">
        <v>13413</v>
      </c>
      <c r="P12409" s="549">
        <v>10117</v>
      </c>
      <c r="Q12409" s="549">
        <v>1</v>
      </c>
      <c r="R12409" s="549">
        <v>13</v>
      </c>
      <c r="S12409" s="548"/>
      <c r="T12409" s="548"/>
      <c r="U12409" s="99"/>
    </row>
    <row r="12410" spans="1:21" ht="19.5" customHeight="1">
      <c r="A12410" s="545">
        <v>107439</v>
      </c>
      <c r="B12410" s="545" t="s">
        <v>4676</v>
      </c>
      <c r="C12410" s="545" t="s">
        <v>216</v>
      </c>
      <c r="D12410" s="546">
        <v>43738</v>
      </c>
      <c r="E12410" s="171" t="str">
        <f t="shared" si="193"/>
        <v>2019</v>
      </c>
      <c r="F12410" s="547">
        <v>10481424</v>
      </c>
      <c r="G12410" s="548">
        <v>0.19</v>
      </c>
      <c r="H12410" s="547">
        <v>8807919.3300000001</v>
      </c>
      <c r="I12410" s="545" t="s">
        <v>12637</v>
      </c>
      <c r="J12410" s="545" t="s">
        <v>13402</v>
      </c>
      <c r="K12410" s="545" t="s">
        <v>20613</v>
      </c>
      <c r="L12410" s="545" t="s">
        <v>13413</v>
      </c>
      <c r="M12410" s="548" t="s">
        <v>13758</v>
      </c>
      <c r="N12410" s="545" t="s">
        <v>13413</v>
      </c>
      <c r="O12410" s="545" t="s">
        <v>13413</v>
      </c>
      <c r="P12410" s="549">
        <v>10118</v>
      </c>
      <c r="Q12410" s="549">
        <v>1</v>
      </c>
      <c r="R12410" s="549">
        <v>13</v>
      </c>
      <c r="S12410" s="548">
        <v>2231</v>
      </c>
      <c r="T12410" s="548"/>
      <c r="U12410" s="99"/>
    </row>
    <row r="12411" spans="1:21" ht="19.5" customHeight="1">
      <c r="A12411" s="545">
        <v>107440</v>
      </c>
      <c r="B12411" s="545" t="s">
        <v>4826</v>
      </c>
      <c r="C12411" s="545" t="s">
        <v>216</v>
      </c>
      <c r="D12411" s="546">
        <v>44589</v>
      </c>
      <c r="E12411" s="171" t="str">
        <f t="shared" si="193"/>
        <v>2022</v>
      </c>
      <c r="F12411" s="547">
        <v>11420</v>
      </c>
      <c r="G12411" s="548">
        <v>0.19</v>
      </c>
      <c r="H12411" s="547">
        <v>9596.64</v>
      </c>
      <c r="I12411" s="545" t="s">
        <v>12637</v>
      </c>
      <c r="J12411" s="545" t="s">
        <v>13297</v>
      </c>
      <c r="K12411" s="545" t="s">
        <v>13413</v>
      </c>
      <c r="L12411" s="545" t="s">
        <v>13413</v>
      </c>
      <c r="M12411" s="548" t="s">
        <v>13758</v>
      </c>
      <c r="N12411" s="545" t="s">
        <v>13413</v>
      </c>
      <c r="O12411" s="545" t="s">
        <v>13413</v>
      </c>
      <c r="P12411" s="549">
        <v>10119</v>
      </c>
      <c r="Q12411" s="549">
        <v>1</v>
      </c>
      <c r="R12411" s="549">
        <v>13</v>
      </c>
      <c r="S12411" s="548">
        <v>2257</v>
      </c>
      <c r="T12411" s="548"/>
      <c r="U12411" s="99"/>
    </row>
    <row r="12412" spans="1:21" ht="19.5" customHeight="1">
      <c r="A12412" s="545">
        <v>107441</v>
      </c>
      <c r="B12412" s="545" t="s">
        <v>5825</v>
      </c>
      <c r="C12412" s="545" t="s">
        <v>216</v>
      </c>
      <c r="D12412" s="546"/>
      <c r="E12412" s="171" t="str">
        <f t="shared" si="193"/>
        <v>1900</v>
      </c>
      <c r="F12412" s="547">
        <v>0</v>
      </c>
      <c r="G12412" s="548">
        <v>0</v>
      </c>
      <c r="H12412" s="547">
        <v>0</v>
      </c>
      <c r="I12412" s="545" t="s">
        <v>12984</v>
      </c>
      <c r="J12412" s="545"/>
      <c r="K12412" s="545" t="s">
        <v>13413</v>
      </c>
      <c r="L12412" s="545" t="s">
        <v>13413</v>
      </c>
      <c r="M12412" s="548" t="s">
        <v>13758</v>
      </c>
      <c r="N12412" s="545" t="s">
        <v>13413</v>
      </c>
      <c r="O12412" s="545" t="s">
        <v>13413</v>
      </c>
      <c r="P12412" s="549">
        <v>10120</v>
      </c>
      <c r="Q12412" s="549">
        <v>1</v>
      </c>
      <c r="R12412" s="549">
        <v>57</v>
      </c>
      <c r="S12412" s="548"/>
      <c r="T12412" s="548"/>
      <c r="U12412" s="99"/>
    </row>
    <row r="12413" spans="1:21" ht="19.5" customHeight="1">
      <c r="A12413" s="545">
        <v>107442</v>
      </c>
      <c r="B12413" s="545" t="s">
        <v>9054</v>
      </c>
      <c r="C12413" s="545" t="s">
        <v>216</v>
      </c>
      <c r="D12413" s="546"/>
      <c r="E12413" s="171" t="str">
        <f t="shared" si="193"/>
        <v>1900</v>
      </c>
      <c r="F12413" s="547">
        <v>0</v>
      </c>
      <c r="G12413" s="548">
        <v>0</v>
      </c>
      <c r="H12413" s="547">
        <v>0</v>
      </c>
      <c r="I12413" s="545" t="s">
        <v>12726</v>
      </c>
      <c r="J12413" s="545"/>
      <c r="K12413" s="545" t="s">
        <v>20614</v>
      </c>
      <c r="L12413" s="545" t="s">
        <v>13413</v>
      </c>
      <c r="M12413" s="548" t="s">
        <v>13758</v>
      </c>
      <c r="N12413" s="545" t="s">
        <v>13413</v>
      </c>
      <c r="O12413" s="545" t="s">
        <v>13413</v>
      </c>
      <c r="P12413" s="549">
        <v>10121</v>
      </c>
      <c r="Q12413" s="549">
        <v>1</v>
      </c>
      <c r="R12413" s="549">
        <v>49</v>
      </c>
      <c r="S12413" s="548"/>
      <c r="T12413" s="548"/>
      <c r="U12413" s="99"/>
    </row>
    <row r="12414" spans="1:21" ht="19.5" customHeight="1">
      <c r="A12414" s="545">
        <v>107443</v>
      </c>
      <c r="B12414" s="545" t="s">
        <v>9053</v>
      </c>
      <c r="C12414" s="545" t="s">
        <v>216</v>
      </c>
      <c r="D12414" s="546"/>
      <c r="E12414" s="171" t="str">
        <f t="shared" si="193"/>
        <v>1900</v>
      </c>
      <c r="F12414" s="547">
        <v>0</v>
      </c>
      <c r="G12414" s="548">
        <v>0</v>
      </c>
      <c r="H12414" s="547">
        <v>0</v>
      </c>
      <c r="I12414" s="545" t="s">
        <v>12726</v>
      </c>
      <c r="J12414" s="545"/>
      <c r="K12414" s="545" t="s">
        <v>20615</v>
      </c>
      <c r="L12414" s="545" t="s">
        <v>13413</v>
      </c>
      <c r="M12414" s="548" t="s">
        <v>13758</v>
      </c>
      <c r="N12414" s="545" t="s">
        <v>13413</v>
      </c>
      <c r="O12414" s="545" t="s">
        <v>13413</v>
      </c>
      <c r="P12414" s="549">
        <v>10122</v>
      </c>
      <c r="Q12414" s="549">
        <v>1</v>
      </c>
      <c r="R12414" s="549">
        <v>49</v>
      </c>
      <c r="S12414" s="548"/>
      <c r="T12414" s="548"/>
      <c r="U12414" s="99"/>
    </row>
    <row r="12415" spans="1:21" ht="19.5" customHeight="1">
      <c r="A12415" s="545">
        <v>107444</v>
      </c>
      <c r="B12415" s="545" t="s">
        <v>9052</v>
      </c>
      <c r="C12415" s="545" t="s">
        <v>216</v>
      </c>
      <c r="D12415" s="546"/>
      <c r="E12415" s="171" t="str">
        <f t="shared" si="193"/>
        <v>1900</v>
      </c>
      <c r="F12415" s="547">
        <v>0</v>
      </c>
      <c r="G12415" s="548">
        <v>0</v>
      </c>
      <c r="H12415" s="547">
        <v>0</v>
      </c>
      <c r="I12415" s="545" t="s">
        <v>12726</v>
      </c>
      <c r="J12415" s="545"/>
      <c r="K12415" s="545" t="s">
        <v>20616</v>
      </c>
      <c r="L12415" s="545" t="s">
        <v>13413</v>
      </c>
      <c r="M12415" s="548" t="s">
        <v>13758</v>
      </c>
      <c r="N12415" s="545" t="s">
        <v>13413</v>
      </c>
      <c r="O12415" s="545" t="s">
        <v>13413</v>
      </c>
      <c r="P12415" s="549">
        <v>10123</v>
      </c>
      <c r="Q12415" s="549">
        <v>1</v>
      </c>
      <c r="R12415" s="549">
        <v>49</v>
      </c>
      <c r="S12415" s="548"/>
      <c r="T12415" s="548"/>
      <c r="U12415" s="99"/>
    </row>
    <row r="12416" spans="1:21" ht="19.5" customHeight="1">
      <c r="A12416" s="545">
        <v>107445</v>
      </c>
      <c r="B12416" s="545" t="s">
        <v>9051</v>
      </c>
      <c r="C12416" s="545" t="s">
        <v>216</v>
      </c>
      <c r="D12416" s="546"/>
      <c r="E12416" s="171" t="str">
        <f t="shared" si="193"/>
        <v>1900</v>
      </c>
      <c r="F12416" s="547">
        <v>0</v>
      </c>
      <c r="G12416" s="548">
        <v>0</v>
      </c>
      <c r="H12416" s="547">
        <v>0</v>
      </c>
      <c r="I12416" s="545" t="s">
        <v>12726</v>
      </c>
      <c r="J12416" s="545"/>
      <c r="K12416" s="545" t="s">
        <v>20617</v>
      </c>
      <c r="L12416" s="545" t="s">
        <v>13413</v>
      </c>
      <c r="M12416" s="548" t="s">
        <v>13758</v>
      </c>
      <c r="N12416" s="545" t="s">
        <v>13413</v>
      </c>
      <c r="O12416" s="545" t="s">
        <v>13413</v>
      </c>
      <c r="P12416" s="549">
        <v>10124</v>
      </c>
      <c r="Q12416" s="549">
        <v>1</v>
      </c>
      <c r="R12416" s="549">
        <v>49</v>
      </c>
      <c r="S12416" s="548"/>
      <c r="T12416" s="548"/>
      <c r="U12416" s="99"/>
    </row>
    <row r="12417" spans="1:21" ht="19.5" customHeight="1">
      <c r="A12417" s="545">
        <v>107446</v>
      </c>
      <c r="B12417" s="545" t="s">
        <v>9050</v>
      </c>
      <c r="C12417" s="545" t="s">
        <v>216</v>
      </c>
      <c r="D12417" s="546"/>
      <c r="E12417" s="171" t="str">
        <f t="shared" si="193"/>
        <v>1900</v>
      </c>
      <c r="F12417" s="547">
        <v>0</v>
      </c>
      <c r="G12417" s="548">
        <v>0</v>
      </c>
      <c r="H12417" s="547">
        <v>0</v>
      </c>
      <c r="I12417" s="545" t="s">
        <v>12637</v>
      </c>
      <c r="J12417" s="545"/>
      <c r="K12417" s="545" t="s">
        <v>13413</v>
      </c>
      <c r="L12417" s="545" t="s">
        <v>13413</v>
      </c>
      <c r="M12417" s="548" t="s">
        <v>13758</v>
      </c>
      <c r="N12417" s="545" t="s">
        <v>13413</v>
      </c>
      <c r="O12417" s="545" t="s">
        <v>13413</v>
      </c>
      <c r="P12417" s="549">
        <v>10125</v>
      </c>
      <c r="Q12417" s="549">
        <v>1</v>
      </c>
      <c r="R12417" s="549">
        <v>13</v>
      </c>
      <c r="S12417" s="548"/>
      <c r="T12417" s="548"/>
      <c r="U12417" s="99"/>
    </row>
    <row r="12418" spans="1:21" ht="19.5" customHeight="1">
      <c r="A12418" s="545">
        <v>107447</v>
      </c>
      <c r="B12418" s="545" t="s">
        <v>4713</v>
      </c>
      <c r="C12418" s="545" t="s">
        <v>216</v>
      </c>
      <c r="D12418" s="546"/>
      <c r="E12418" s="171" t="str">
        <f t="shared" si="193"/>
        <v>1900</v>
      </c>
      <c r="F12418" s="547">
        <v>0</v>
      </c>
      <c r="G12418" s="548">
        <v>0</v>
      </c>
      <c r="H12418" s="547">
        <v>0</v>
      </c>
      <c r="I12418" s="545" t="s">
        <v>12637</v>
      </c>
      <c r="J12418" s="545"/>
      <c r="K12418" s="545" t="s">
        <v>13413</v>
      </c>
      <c r="L12418" s="545" t="s">
        <v>13413</v>
      </c>
      <c r="M12418" s="548" t="s">
        <v>13758</v>
      </c>
      <c r="N12418" s="545" t="s">
        <v>13413</v>
      </c>
      <c r="O12418" s="545" t="s">
        <v>13413</v>
      </c>
      <c r="P12418" s="549">
        <v>10126</v>
      </c>
      <c r="Q12418" s="549">
        <v>1</v>
      </c>
      <c r="R12418" s="549">
        <v>13</v>
      </c>
      <c r="S12418" s="548"/>
      <c r="T12418" s="548"/>
      <c r="U12418" s="99"/>
    </row>
    <row r="12419" spans="1:21" ht="19.5" customHeight="1">
      <c r="A12419" s="545">
        <v>107448</v>
      </c>
      <c r="B12419" s="545" t="s">
        <v>9049</v>
      </c>
      <c r="C12419" s="545" t="s">
        <v>216</v>
      </c>
      <c r="D12419" s="546"/>
      <c r="E12419" s="171" t="str">
        <f t="shared" si="193"/>
        <v>1900</v>
      </c>
      <c r="F12419" s="547">
        <v>0</v>
      </c>
      <c r="G12419" s="548">
        <v>0</v>
      </c>
      <c r="H12419" s="547">
        <v>0</v>
      </c>
      <c r="I12419" s="545" t="s">
        <v>12637</v>
      </c>
      <c r="J12419" s="545"/>
      <c r="K12419" s="545" t="s">
        <v>20618</v>
      </c>
      <c r="L12419" s="545" t="s">
        <v>13413</v>
      </c>
      <c r="M12419" s="548" t="s">
        <v>13758</v>
      </c>
      <c r="N12419" s="545" t="s">
        <v>13413</v>
      </c>
      <c r="O12419" s="545" t="s">
        <v>13413</v>
      </c>
      <c r="P12419" s="549">
        <v>10127</v>
      </c>
      <c r="Q12419" s="549">
        <v>1</v>
      </c>
      <c r="R12419" s="549">
        <v>13</v>
      </c>
      <c r="S12419" s="548"/>
      <c r="T12419" s="548"/>
      <c r="U12419" s="99"/>
    </row>
    <row r="12420" spans="1:21" ht="19.5" customHeight="1">
      <c r="A12420" s="545">
        <v>107449</v>
      </c>
      <c r="B12420" s="545" t="s">
        <v>5834</v>
      </c>
      <c r="C12420" s="545" t="s">
        <v>209</v>
      </c>
      <c r="D12420" s="546">
        <v>43782</v>
      </c>
      <c r="E12420" s="171" t="str">
        <f t="shared" ref="E12420:E12483" si="194">TEXT(D12420,"YYYY")</f>
        <v>2019</v>
      </c>
      <c r="F12420" s="547">
        <v>253250</v>
      </c>
      <c r="G12420" s="548">
        <v>0.19</v>
      </c>
      <c r="H12420" s="547">
        <v>212815.13</v>
      </c>
      <c r="I12420" s="545" t="s">
        <v>12984</v>
      </c>
      <c r="J12420" s="545" t="s">
        <v>13402</v>
      </c>
      <c r="K12420" s="545" t="s">
        <v>20619</v>
      </c>
      <c r="L12420" s="545" t="s">
        <v>13413</v>
      </c>
      <c r="M12420" s="548" t="s">
        <v>13758</v>
      </c>
      <c r="N12420" s="545" t="s">
        <v>13413</v>
      </c>
      <c r="O12420" s="545" t="s">
        <v>13413</v>
      </c>
      <c r="P12420" s="549">
        <v>10128</v>
      </c>
      <c r="Q12420" s="549">
        <v>1</v>
      </c>
      <c r="R12420" s="549">
        <v>57</v>
      </c>
      <c r="S12420" s="548">
        <v>2231</v>
      </c>
      <c r="T12420" s="548"/>
      <c r="U12420" s="99"/>
    </row>
    <row r="12421" spans="1:21" ht="19.5" customHeight="1">
      <c r="A12421" s="545">
        <v>107450</v>
      </c>
      <c r="B12421" s="545" t="s">
        <v>9048</v>
      </c>
      <c r="C12421" s="545" t="s">
        <v>216</v>
      </c>
      <c r="D12421" s="546"/>
      <c r="E12421" s="171" t="str">
        <f t="shared" si="194"/>
        <v>1900</v>
      </c>
      <c r="F12421" s="547">
        <v>0</v>
      </c>
      <c r="G12421" s="548">
        <v>0</v>
      </c>
      <c r="H12421" s="547">
        <v>0</v>
      </c>
      <c r="I12421" s="545" t="s">
        <v>12637</v>
      </c>
      <c r="J12421" s="545"/>
      <c r="K12421" s="545" t="s">
        <v>20620</v>
      </c>
      <c r="L12421" s="545" t="s">
        <v>13413</v>
      </c>
      <c r="M12421" s="548" t="s">
        <v>13758</v>
      </c>
      <c r="N12421" s="545" t="s">
        <v>13413</v>
      </c>
      <c r="O12421" s="545" t="s">
        <v>13413</v>
      </c>
      <c r="P12421" s="549">
        <v>10129</v>
      </c>
      <c r="Q12421" s="549">
        <v>1</v>
      </c>
      <c r="R12421" s="549">
        <v>13</v>
      </c>
      <c r="S12421" s="548"/>
      <c r="T12421" s="548"/>
      <c r="U12421" s="99"/>
    </row>
    <row r="12422" spans="1:21" ht="19.5" customHeight="1">
      <c r="A12422" s="545">
        <v>107451</v>
      </c>
      <c r="B12422" s="545" t="s">
        <v>9047</v>
      </c>
      <c r="C12422" s="545" t="s">
        <v>216</v>
      </c>
      <c r="D12422" s="546"/>
      <c r="E12422" s="171" t="str">
        <f t="shared" si="194"/>
        <v>1900</v>
      </c>
      <c r="F12422" s="547">
        <v>0</v>
      </c>
      <c r="G12422" s="548">
        <v>0</v>
      </c>
      <c r="H12422" s="547">
        <v>0</v>
      </c>
      <c r="I12422" s="545" t="s">
        <v>12726</v>
      </c>
      <c r="J12422" s="545"/>
      <c r="K12422" s="545" t="s">
        <v>20621</v>
      </c>
      <c r="L12422" s="545" t="s">
        <v>13413</v>
      </c>
      <c r="M12422" s="548" t="s">
        <v>13758</v>
      </c>
      <c r="N12422" s="545" t="s">
        <v>13413</v>
      </c>
      <c r="O12422" s="545" t="s">
        <v>13413</v>
      </c>
      <c r="P12422" s="549">
        <v>10130</v>
      </c>
      <c r="Q12422" s="549">
        <v>1</v>
      </c>
      <c r="R12422" s="549">
        <v>49</v>
      </c>
      <c r="S12422" s="548"/>
      <c r="T12422" s="548"/>
      <c r="U12422" s="99"/>
    </row>
    <row r="12423" spans="1:21" ht="19.5" customHeight="1">
      <c r="A12423" s="545">
        <v>107452</v>
      </c>
      <c r="B12423" s="545" t="s">
        <v>9046</v>
      </c>
      <c r="C12423" s="545" t="s">
        <v>216</v>
      </c>
      <c r="D12423" s="546"/>
      <c r="E12423" s="171" t="str">
        <f t="shared" si="194"/>
        <v>1900</v>
      </c>
      <c r="F12423" s="547">
        <v>0</v>
      </c>
      <c r="G12423" s="548">
        <v>0</v>
      </c>
      <c r="H12423" s="547">
        <v>0</v>
      </c>
      <c r="I12423" s="545" t="s">
        <v>12984</v>
      </c>
      <c r="J12423" s="545"/>
      <c r="K12423" s="545" t="s">
        <v>20622</v>
      </c>
      <c r="L12423" s="545" t="s">
        <v>13413</v>
      </c>
      <c r="M12423" s="548" t="s">
        <v>13758</v>
      </c>
      <c r="N12423" s="545" t="s">
        <v>13413</v>
      </c>
      <c r="O12423" s="545" t="s">
        <v>13413</v>
      </c>
      <c r="P12423" s="549">
        <v>10131</v>
      </c>
      <c r="Q12423" s="549">
        <v>1</v>
      </c>
      <c r="R12423" s="549">
        <v>57</v>
      </c>
      <c r="S12423" s="548"/>
      <c r="T12423" s="548"/>
      <c r="U12423" s="99"/>
    </row>
    <row r="12424" spans="1:21" ht="19.5" customHeight="1">
      <c r="A12424" s="545">
        <v>107453</v>
      </c>
      <c r="B12424" s="545" t="s">
        <v>5818</v>
      </c>
      <c r="C12424" s="545" t="s">
        <v>216</v>
      </c>
      <c r="D12424" s="546"/>
      <c r="E12424" s="171" t="str">
        <f t="shared" si="194"/>
        <v>1900</v>
      </c>
      <c r="F12424" s="547">
        <v>0</v>
      </c>
      <c r="G12424" s="548">
        <v>0</v>
      </c>
      <c r="H12424" s="547">
        <v>0</v>
      </c>
      <c r="I12424" s="545" t="s">
        <v>12984</v>
      </c>
      <c r="J12424" s="545"/>
      <c r="K12424" s="545" t="s">
        <v>20622</v>
      </c>
      <c r="L12424" s="545" t="s">
        <v>13413</v>
      </c>
      <c r="M12424" s="548" t="s">
        <v>13758</v>
      </c>
      <c r="N12424" s="545" t="s">
        <v>13413</v>
      </c>
      <c r="O12424" s="545" t="s">
        <v>13413</v>
      </c>
      <c r="P12424" s="549">
        <v>10132</v>
      </c>
      <c r="Q12424" s="549">
        <v>1</v>
      </c>
      <c r="R12424" s="549">
        <v>57</v>
      </c>
      <c r="S12424" s="548"/>
      <c r="T12424" s="548"/>
      <c r="U12424" s="99"/>
    </row>
    <row r="12425" spans="1:21" ht="19.5" customHeight="1">
      <c r="A12425" s="545">
        <v>107454</v>
      </c>
      <c r="B12425" s="545" t="s">
        <v>5811</v>
      </c>
      <c r="C12425" s="545" t="s">
        <v>216</v>
      </c>
      <c r="D12425" s="546">
        <v>46052</v>
      </c>
      <c r="E12425" s="171" t="str">
        <f t="shared" si="194"/>
        <v>2026</v>
      </c>
      <c r="F12425" s="547">
        <v>1382461</v>
      </c>
      <c r="G12425" s="548">
        <v>0.19</v>
      </c>
      <c r="H12425" s="547">
        <v>1161731.93</v>
      </c>
      <c r="I12425" s="545" t="s">
        <v>12984</v>
      </c>
      <c r="J12425" s="545" t="s">
        <v>13307</v>
      </c>
      <c r="K12425" s="545" t="s">
        <v>20622</v>
      </c>
      <c r="L12425" s="545" t="s">
        <v>13413</v>
      </c>
      <c r="M12425" s="548" t="s">
        <v>13758</v>
      </c>
      <c r="N12425" s="545" t="s">
        <v>13413</v>
      </c>
      <c r="O12425" s="545" t="s">
        <v>13413</v>
      </c>
      <c r="P12425" s="549">
        <v>10133</v>
      </c>
      <c r="Q12425" s="549">
        <v>1</v>
      </c>
      <c r="R12425" s="549">
        <v>57</v>
      </c>
      <c r="S12425" s="548">
        <v>2228</v>
      </c>
      <c r="T12425" s="548"/>
      <c r="U12425" s="99"/>
    </row>
    <row r="12426" spans="1:21" ht="19.5" customHeight="1">
      <c r="A12426" s="545">
        <v>107455</v>
      </c>
      <c r="B12426" s="545" t="s">
        <v>5836</v>
      </c>
      <c r="C12426" s="545" t="s">
        <v>216</v>
      </c>
      <c r="D12426" s="546">
        <v>46052</v>
      </c>
      <c r="E12426" s="171" t="str">
        <f t="shared" si="194"/>
        <v>2026</v>
      </c>
      <c r="F12426" s="547">
        <v>634901</v>
      </c>
      <c r="G12426" s="548">
        <v>0.19</v>
      </c>
      <c r="H12426" s="547">
        <v>533530.25</v>
      </c>
      <c r="I12426" s="545" t="s">
        <v>12984</v>
      </c>
      <c r="J12426" s="545" t="s">
        <v>13307</v>
      </c>
      <c r="K12426" s="545" t="s">
        <v>13413</v>
      </c>
      <c r="L12426" s="545" t="s">
        <v>13413</v>
      </c>
      <c r="M12426" s="548" t="s">
        <v>13758</v>
      </c>
      <c r="N12426" s="545" t="s">
        <v>13413</v>
      </c>
      <c r="O12426" s="545" t="s">
        <v>13413</v>
      </c>
      <c r="P12426" s="549">
        <v>10134</v>
      </c>
      <c r="Q12426" s="549">
        <v>1</v>
      </c>
      <c r="R12426" s="549">
        <v>57</v>
      </c>
      <c r="S12426" s="548">
        <v>2228</v>
      </c>
      <c r="T12426" s="548"/>
      <c r="U12426" s="99"/>
    </row>
    <row r="12427" spans="1:21" ht="19.5" customHeight="1">
      <c r="A12427" s="545">
        <v>107456</v>
      </c>
      <c r="B12427" s="545" t="s">
        <v>9045</v>
      </c>
      <c r="C12427" s="545" t="s">
        <v>216</v>
      </c>
      <c r="D12427" s="546"/>
      <c r="E12427" s="171" t="str">
        <f t="shared" si="194"/>
        <v>1900</v>
      </c>
      <c r="F12427" s="547">
        <v>0</v>
      </c>
      <c r="G12427" s="548">
        <v>0</v>
      </c>
      <c r="H12427" s="547">
        <v>0</v>
      </c>
      <c r="I12427" s="545" t="s">
        <v>12726</v>
      </c>
      <c r="J12427" s="545"/>
      <c r="K12427" s="545" t="s">
        <v>20623</v>
      </c>
      <c r="L12427" s="545" t="s">
        <v>13413</v>
      </c>
      <c r="M12427" s="548" t="s">
        <v>13758</v>
      </c>
      <c r="N12427" s="545" t="s">
        <v>13413</v>
      </c>
      <c r="O12427" s="545" t="s">
        <v>13413</v>
      </c>
      <c r="P12427" s="549">
        <v>10135</v>
      </c>
      <c r="Q12427" s="549">
        <v>1</v>
      </c>
      <c r="R12427" s="549">
        <v>49</v>
      </c>
      <c r="S12427" s="548"/>
      <c r="T12427" s="548"/>
      <c r="U12427" s="99"/>
    </row>
    <row r="12428" spans="1:21" ht="19.5" customHeight="1">
      <c r="A12428" s="545">
        <v>107457</v>
      </c>
      <c r="B12428" s="545" t="s">
        <v>5822</v>
      </c>
      <c r="C12428" s="545" t="s">
        <v>216</v>
      </c>
      <c r="D12428" s="546">
        <v>46052</v>
      </c>
      <c r="E12428" s="171" t="str">
        <f t="shared" si="194"/>
        <v>2026</v>
      </c>
      <c r="F12428" s="547">
        <v>16233683</v>
      </c>
      <c r="G12428" s="548">
        <v>0.19</v>
      </c>
      <c r="H12428" s="547">
        <v>13641750.42</v>
      </c>
      <c r="I12428" s="545" t="s">
        <v>12984</v>
      </c>
      <c r="J12428" s="545" t="s">
        <v>13307</v>
      </c>
      <c r="K12428" s="545" t="s">
        <v>13413</v>
      </c>
      <c r="L12428" s="545" t="s">
        <v>13413</v>
      </c>
      <c r="M12428" s="548" t="s">
        <v>13758</v>
      </c>
      <c r="N12428" s="545" t="s">
        <v>13413</v>
      </c>
      <c r="O12428" s="545" t="s">
        <v>13413</v>
      </c>
      <c r="P12428" s="549">
        <v>10136</v>
      </c>
      <c r="Q12428" s="549">
        <v>1</v>
      </c>
      <c r="R12428" s="549">
        <v>57</v>
      </c>
      <c r="S12428" s="548">
        <v>2228</v>
      </c>
      <c r="T12428" s="548"/>
      <c r="U12428" s="99"/>
    </row>
    <row r="12429" spans="1:21" ht="19.5" customHeight="1">
      <c r="A12429" s="545">
        <v>107458</v>
      </c>
      <c r="B12429" s="545" t="s">
        <v>5843</v>
      </c>
      <c r="C12429" s="545" t="s">
        <v>216</v>
      </c>
      <c r="D12429" s="546">
        <v>46052</v>
      </c>
      <c r="E12429" s="171" t="str">
        <f t="shared" si="194"/>
        <v>2026</v>
      </c>
      <c r="F12429" s="547">
        <v>1704886</v>
      </c>
      <c r="G12429" s="548">
        <v>0.19</v>
      </c>
      <c r="H12429" s="547">
        <v>1432677.31</v>
      </c>
      <c r="I12429" s="545" t="s">
        <v>12984</v>
      </c>
      <c r="J12429" s="545" t="s">
        <v>13307</v>
      </c>
      <c r="K12429" s="545" t="s">
        <v>13413</v>
      </c>
      <c r="L12429" s="545" t="s">
        <v>13413</v>
      </c>
      <c r="M12429" s="548" t="s">
        <v>13758</v>
      </c>
      <c r="N12429" s="545" t="s">
        <v>13413</v>
      </c>
      <c r="O12429" s="545" t="s">
        <v>13413</v>
      </c>
      <c r="P12429" s="549">
        <v>10137</v>
      </c>
      <c r="Q12429" s="549">
        <v>1</v>
      </c>
      <c r="R12429" s="549">
        <v>57</v>
      </c>
      <c r="S12429" s="548">
        <v>2228</v>
      </c>
      <c r="T12429" s="548"/>
      <c r="U12429" s="99"/>
    </row>
    <row r="12430" spans="1:21" ht="19.5" customHeight="1">
      <c r="A12430" s="545">
        <v>107459</v>
      </c>
      <c r="B12430" s="545" t="s">
        <v>8195</v>
      </c>
      <c r="C12430" s="545" t="s">
        <v>216</v>
      </c>
      <c r="D12430" s="546">
        <v>46052</v>
      </c>
      <c r="E12430" s="171" t="str">
        <f t="shared" si="194"/>
        <v>2026</v>
      </c>
      <c r="F12430" s="547">
        <v>14144794</v>
      </c>
      <c r="G12430" s="548">
        <v>0.19</v>
      </c>
      <c r="H12430" s="547">
        <v>11886381.51</v>
      </c>
      <c r="I12430" s="545" t="s">
        <v>12647</v>
      </c>
      <c r="J12430" s="545" t="s">
        <v>13307</v>
      </c>
      <c r="K12430" s="545" t="s">
        <v>20624</v>
      </c>
      <c r="L12430" s="545" t="s">
        <v>13413</v>
      </c>
      <c r="M12430" s="548" t="s">
        <v>13758</v>
      </c>
      <c r="N12430" s="545" t="s">
        <v>13413</v>
      </c>
      <c r="O12430" s="545" t="s">
        <v>13413</v>
      </c>
      <c r="P12430" s="549">
        <v>10138</v>
      </c>
      <c r="Q12430" s="549">
        <v>1</v>
      </c>
      <c r="R12430" s="549">
        <v>26</v>
      </c>
      <c r="S12430" s="548">
        <v>2228</v>
      </c>
      <c r="T12430" s="548"/>
      <c r="U12430" s="99"/>
    </row>
    <row r="12431" spans="1:21" ht="19.5" customHeight="1">
      <c r="A12431" s="545">
        <v>107460</v>
      </c>
      <c r="B12431" s="545" t="s">
        <v>5810</v>
      </c>
      <c r="C12431" s="545" t="s">
        <v>216</v>
      </c>
      <c r="D12431" s="546">
        <v>46052</v>
      </c>
      <c r="E12431" s="171" t="str">
        <f t="shared" si="194"/>
        <v>2026</v>
      </c>
      <c r="F12431" s="547">
        <v>1197117</v>
      </c>
      <c r="G12431" s="548">
        <v>0.19</v>
      </c>
      <c r="H12431" s="547">
        <v>1005980.67</v>
      </c>
      <c r="I12431" s="545" t="s">
        <v>12984</v>
      </c>
      <c r="J12431" s="545" t="s">
        <v>13307</v>
      </c>
      <c r="K12431" s="545" t="s">
        <v>13413</v>
      </c>
      <c r="L12431" s="545" t="s">
        <v>13413</v>
      </c>
      <c r="M12431" s="548" t="s">
        <v>13758</v>
      </c>
      <c r="N12431" s="545" t="s">
        <v>13413</v>
      </c>
      <c r="O12431" s="545" t="s">
        <v>13413</v>
      </c>
      <c r="P12431" s="549">
        <v>10139</v>
      </c>
      <c r="Q12431" s="549">
        <v>1</v>
      </c>
      <c r="R12431" s="549">
        <v>57</v>
      </c>
      <c r="S12431" s="548">
        <v>2228</v>
      </c>
      <c r="T12431" s="548"/>
      <c r="U12431" s="99"/>
    </row>
    <row r="12432" spans="1:21" ht="19.5" customHeight="1">
      <c r="A12432" s="545">
        <v>107461</v>
      </c>
      <c r="B12432" s="545" t="s">
        <v>5491</v>
      </c>
      <c r="C12432" s="545" t="s">
        <v>216</v>
      </c>
      <c r="D12432" s="546"/>
      <c r="E12432" s="171" t="str">
        <f t="shared" si="194"/>
        <v>1900</v>
      </c>
      <c r="F12432" s="547">
        <v>0</v>
      </c>
      <c r="G12432" s="548">
        <v>0</v>
      </c>
      <c r="H12432" s="547">
        <v>0</v>
      </c>
      <c r="I12432" s="545" t="s">
        <v>12726</v>
      </c>
      <c r="J12432" s="545"/>
      <c r="K12432" s="545" t="s">
        <v>20625</v>
      </c>
      <c r="L12432" s="545" t="s">
        <v>13413</v>
      </c>
      <c r="M12432" s="548" t="s">
        <v>13758</v>
      </c>
      <c r="N12432" s="545" t="s">
        <v>13413</v>
      </c>
      <c r="O12432" s="545" t="s">
        <v>13413</v>
      </c>
      <c r="P12432" s="549">
        <v>10140</v>
      </c>
      <c r="Q12432" s="549">
        <v>1</v>
      </c>
      <c r="R12432" s="549">
        <v>49</v>
      </c>
      <c r="S12432" s="548"/>
      <c r="T12432" s="548"/>
      <c r="U12432" s="99"/>
    </row>
    <row r="12433" spans="1:21" ht="19.5" customHeight="1">
      <c r="A12433" s="545">
        <v>107462</v>
      </c>
      <c r="B12433" s="545" t="s">
        <v>9044</v>
      </c>
      <c r="C12433" s="545" t="s">
        <v>216</v>
      </c>
      <c r="D12433" s="546"/>
      <c r="E12433" s="171" t="str">
        <f t="shared" si="194"/>
        <v>1900</v>
      </c>
      <c r="F12433" s="547">
        <v>0</v>
      </c>
      <c r="G12433" s="548">
        <v>0</v>
      </c>
      <c r="H12433" s="547">
        <v>0</v>
      </c>
      <c r="I12433" s="545" t="s">
        <v>12726</v>
      </c>
      <c r="J12433" s="545"/>
      <c r="K12433" s="545" t="s">
        <v>20626</v>
      </c>
      <c r="L12433" s="545" t="s">
        <v>13413</v>
      </c>
      <c r="M12433" s="548" t="s">
        <v>13758</v>
      </c>
      <c r="N12433" s="545" t="s">
        <v>13413</v>
      </c>
      <c r="O12433" s="545" t="s">
        <v>13413</v>
      </c>
      <c r="P12433" s="549">
        <v>10141</v>
      </c>
      <c r="Q12433" s="549">
        <v>1</v>
      </c>
      <c r="R12433" s="549">
        <v>49</v>
      </c>
      <c r="S12433" s="548"/>
      <c r="T12433" s="548"/>
      <c r="U12433" s="99"/>
    </row>
    <row r="12434" spans="1:21" ht="19.5" customHeight="1">
      <c r="A12434" s="545">
        <v>107463</v>
      </c>
      <c r="B12434" s="545" t="s">
        <v>9043</v>
      </c>
      <c r="C12434" s="545" t="s">
        <v>216</v>
      </c>
      <c r="D12434" s="546"/>
      <c r="E12434" s="171" t="str">
        <f t="shared" si="194"/>
        <v>1900</v>
      </c>
      <c r="F12434" s="547">
        <v>0</v>
      </c>
      <c r="G12434" s="548">
        <v>0</v>
      </c>
      <c r="H12434" s="547">
        <v>0</v>
      </c>
      <c r="I12434" s="545" t="s">
        <v>12726</v>
      </c>
      <c r="J12434" s="545"/>
      <c r="K12434" s="545" t="s">
        <v>20627</v>
      </c>
      <c r="L12434" s="545" t="s">
        <v>13413</v>
      </c>
      <c r="M12434" s="548" t="s">
        <v>13758</v>
      </c>
      <c r="N12434" s="545" t="s">
        <v>13413</v>
      </c>
      <c r="O12434" s="545" t="s">
        <v>13413</v>
      </c>
      <c r="P12434" s="549">
        <v>10142</v>
      </c>
      <c r="Q12434" s="549">
        <v>1</v>
      </c>
      <c r="R12434" s="549">
        <v>49</v>
      </c>
      <c r="S12434" s="548"/>
      <c r="T12434" s="548"/>
      <c r="U12434" s="99"/>
    </row>
    <row r="12435" spans="1:21" ht="19.5" customHeight="1">
      <c r="A12435" s="545">
        <v>107464</v>
      </c>
      <c r="B12435" s="545" t="s">
        <v>5821</v>
      </c>
      <c r="C12435" s="545" t="s">
        <v>216</v>
      </c>
      <c r="D12435" s="546">
        <v>46052</v>
      </c>
      <c r="E12435" s="171" t="str">
        <f t="shared" si="194"/>
        <v>2026</v>
      </c>
      <c r="F12435" s="547">
        <v>9868507</v>
      </c>
      <c r="G12435" s="548">
        <v>0.19</v>
      </c>
      <c r="H12435" s="547">
        <v>8292863.0300000003</v>
      </c>
      <c r="I12435" s="545" t="s">
        <v>12984</v>
      </c>
      <c r="J12435" s="545" t="s">
        <v>13307</v>
      </c>
      <c r="K12435" s="545" t="s">
        <v>13413</v>
      </c>
      <c r="L12435" s="545" t="s">
        <v>13413</v>
      </c>
      <c r="M12435" s="548" t="s">
        <v>13758</v>
      </c>
      <c r="N12435" s="545" t="s">
        <v>13413</v>
      </c>
      <c r="O12435" s="545" t="s">
        <v>13413</v>
      </c>
      <c r="P12435" s="549">
        <v>10143</v>
      </c>
      <c r="Q12435" s="549">
        <v>1</v>
      </c>
      <c r="R12435" s="549">
        <v>57</v>
      </c>
      <c r="S12435" s="548">
        <v>2228</v>
      </c>
      <c r="T12435" s="548"/>
      <c r="U12435" s="99"/>
    </row>
    <row r="12436" spans="1:21" ht="19.5" customHeight="1">
      <c r="A12436" s="545">
        <v>107465</v>
      </c>
      <c r="B12436" s="545" t="s">
        <v>9042</v>
      </c>
      <c r="C12436" s="545" t="s">
        <v>216</v>
      </c>
      <c r="D12436" s="546"/>
      <c r="E12436" s="171" t="str">
        <f t="shared" si="194"/>
        <v>1900</v>
      </c>
      <c r="F12436" s="547">
        <v>0</v>
      </c>
      <c r="G12436" s="548">
        <v>0</v>
      </c>
      <c r="H12436" s="547">
        <v>0</v>
      </c>
      <c r="I12436" s="545" t="s">
        <v>12726</v>
      </c>
      <c r="J12436" s="545"/>
      <c r="K12436" s="545" t="s">
        <v>20628</v>
      </c>
      <c r="L12436" s="545" t="s">
        <v>13413</v>
      </c>
      <c r="M12436" s="548" t="s">
        <v>13758</v>
      </c>
      <c r="N12436" s="545" t="s">
        <v>13413</v>
      </c>
      <c r="O12436" s="545" t="s">
        <v>13413</v>
      </c>
      <c r="P12436" s="549">
        <v>10144</v>
      </c>
      <c r="Q12436" s="549">
        <v>1</v>
      </c>
      <c r="R12436" s="549">
        <v>49</v>
      </c>
      <c r="S12436" s="548"/>
      <c r="T12436" s="548"/>
      <c r="U12436" s="99"/>
    </row>
    <row r="12437" spans="1:21" ht="19.5" customHeight="1">
      <c r="A12437" s="545">
        <v>107466</v>
      </c>
      <c r="B12437" s="545" t="s">
        <v>5823</v>
      </c>
      <c r="C12437" s="545" t="s">
        <v>216</v>
      </c>
      <c r="D12437" s="546">
        <v>46052</v>
      </c>
      <c r="E12437" s="171" t="str">
        <f t="shared" si="194"/>
        <v>2026</v>
      </c>
      <c r="F12437" s="547">
        <v>8214284</v>
      </c>
      <c r="G12437" s="548">
        <v>0.19</v>
      </c>
      <c r="H12437" s="547">
        <v>6902759.6600000001</v>
      </c>
      <c r="I12437" s="545" t="s">
        <v>12984</v>
      </c>
      <c r="J12437" s="545" t="s">
        <v>13307</v>
      </c>
      <c r="K12437" s="545" t="s">
        <v>13413</v>
      </c>
      <c r="L12437" s="545" t="s">
        <v>13413</v>
      </c>
      <c r="M12437" s="548" t="s">
        <v>13758</v>
      </c>
      <c r="N12437" s="545" t="s">
        <v>13413</v>
      </c>
      <c r="O12437" s="545" t="s">
        <v>13413</v>
      </c>
      <c r="P12437" s="549">
        <v>10145</v>
      </c>
      <c r="Q12437" s="549">
        <v>1</v>
      </c>
      <c r="R12437" s="549">
        <v>57</v>
      </c>
      <c r="S12437" s="548">
        <v>2228</v>
      </c>
      <c r="T12437" s="548"/>
      <c r="U12437" s="99"/>
    </row>
    <row r="12438" spans="1:21" ht="19.5" customHeight="1">
      <c r="A12438" s="545">
        <v>107467</v>
      </c>
      <c r="B12438" s="545" t="s">
        <v>5813</v>
      </c>
      <c r="C12438" s="545" t="s">
        <v>216</v>
      </c>
      <c r="D12438" s="546"/>
      <c r="E12438" s="171" t="str">
        <f t="shared" si="194"/>
        <v>1900</v>
      </c>
      <c r="F12438" s="547">
        <v>0</v>
      </c>
      <c r="G12438" s="548">
        <v>0</v>
      </c>
      <c r="H12438" s="547">
        <v>0</v>
      </c>
      <c r="I12438" s="545" t="s">
        <v>12984</v>
      </c>
      <c r="J12438" s="545"/>
      <c r="K12438" s="545" t="s">
        <v>13413</v>
      </c>
      <c r="L12438" s="545" t="s">
        <v>13413</v>
      </c>
      <c r="M12438" s="548" t="s">
        <v>13758</v>
      </c>
      <c r="N12438" s="545" t="s">
        <v>13413</v>
      </c>
      <c r="O12438" s="545" t="s">
        <v>13413</v>
      </c>
      <c r="P12438" s="549">
        <v>10146</v>
      </c>
      <c r="Q12438" s="549">
        <v>1</v>
      </c>
      <c r="R12438" s="549">
        <v>57</v>
      </c>
      <c r="S12438" s="548"/>
      <c r="T12438" s="548"/>
      <c r="U12438" s="99"/>
    </row>
    <row r="12439" spans="1:21" ht="19.5" customHeight="1">
      <c r="A12439" s="545">
        <v>107468</v>
      </c>
      <c r="B12439" s="545" t="s">
        <v>5820</v>
      </c>
      <c r="C12439" s="545" t="s">
        <v>216</v>
      </c>
      <c r="D12439" s="546"/>
      <c r="E12439" s="171" t="str">
        <f t="shared" si="194"/>
        <v>1900</v>
      </c>
      <c r="F12439" s="547">
        <v>0</v>
      </c>
      <c r="G12439" s="548">
        <v>0</v>
      </c>
      <c r="H12439" s="547">
        <v>0</v>
      </c>
      <c r="I12439" s="545" t="s">
        <v>12984</v>
      </c>
      <c r="J12439" s="545"/>
      <c r="K12439" s="545" t="s">
        <v>13413</v>
      </c>
      <c r="L12439" s="545" t="s">
        <v>13413</v>
      </c>
      <c r="M12439" s="548" t="s">
        <v>13758</v>
      </c>
      <c r="N12439" s="545" t="s">
        <v>13413</v>
      </c>
      <c r="O12439" s="545" t="s">
        <v>13413</v>
      </c>
      <c r="P12439" s="549">
        <v>10147</v>
      </c>
      <c r="Q12439" s="549">
        <v>1</v>
      </c>
      <c r="R12439" s="549">
        <v>57</v>
      </c>
      <c r="S12439" s="548"/>
      <c r="T12439" s="548"/>
      <c r="U12439" s="99"/>
    </row>
    <row r="12440" spans="1:21" ht="19.5" customHeight="1">
      <c r="A12440" s="545">
        <v>107469</v>
      </c>
      <c r="B12440" s="545" t="s">
        <v>4663</v>
      </c>
      <c r="C12440" s="545" t="s">
        <v>209</v>
      </c>
      <c r="D12440" s="546">
        <v>44589</v>
      </c>
      <c r="E12440" s="171" t="str">
        <f t="shared" si="194"/>
        <v>2022</v>
      </c>
      <c r="F12440" s="547">
        <v>3594</v>
      </c>
      <c r="G12440" s="548">
        <v>0.19</v>
      </c>
      <c r="H12440" s="547">
        <v>3020.17</v>
      </c>
      <c r="I12440" s="545" t="s">
        <v>12637</v>
      </c>
      <c r="J12440" s="545" t="s">
        <v>13297</v>
      </c>
      <c r="K12440" s="545" t="s">
        <v>13413</v>
      </c>
      <c r="L12440" s="545" t="s">
        <v>13413</v>
      </c>
      <c r="M12440" s="548" t="s">
        <v>13758</v>
      </c>
      <c r="N12440" s="545" t="s">
        <v>13413</v>
      </c>
      <c r="O12440" s="545" t="s">
        <v>13413</v>
      </c>
      <c r="P12440" s="549">
        <v>10148</v>
      </c>
      <c r="Q12440" s="549">
        <v>1</v>
      </c>
      <c r="R12440" s="549">
        <v>13</v>
      </c>
      <c r="S12440" s="548">
        <v>2257</v>
      </c>
      <c r="T12440" s="548"/>
      <c r="U12440" s="99"/>
    </row>
    <row r="12441" spans="1:21" ht="19.5" customHeight="1">
      <c r="A12441" s="545">
        <v>107470</v>
      </c>
      <c r="B12441" s="545" t="s">
        <v>5833</v>
      </c>
      <c r="C12441" s="545" t="s">
        <v>216</v>
      </c>
      <c r="D12441" s="546"/>
      <c r="E12441" s="171" t="str">
        <f t="shared" si="194"/>
        <v>1900</v>
      </c>
      <c r="F12441" s="547">
        <v>0</v>
      </c>
      <c r="G12441" s="548">
        <v>0</v>
      </c>
      <c r="H12441" s="547">
        <v>0</v>
      </c>
      <c r="I12441" s="545" t="s">
        <v>12984</v>
      </c>
      <c r="J12441" s="545"/>
      <c r="K12441" s="545" t="s">
        <v>13413</v>
      </c>
      <c r="L12441" s="545" t="s">
        <v>13413</v>
      </c>
      <c r="M12441" s="548" t="s">
        <v>13758</v>
      </c>
      <c r="N12441" s="545" t="s">
        <v>13413</v>
      </c>
      <c r="O12441" s="545" t="s">
        <v>13413</v>
      </c>
      <c r="P12441" s="549">
        <v>10149</v>
      </c>
      <c r="Q12441" s="549">
        <v>1</v>
      </c>
      <c r="R12441" s="549">
        <v>57</v>
      </c>
      <c r="S12441" s="548"/>
      <c r="T12441" s="548"/>
      <c r="U12441" s="99"/>
    </row>
    <row r="12442" spans="1:21" ht="19.5" customHeight="1">
      <c r="A12442" s="545">
        <v>107471</v>
      </c>
      <c r="B12442" s="545" t="s">
        <v>5816</v>
      </c>
      <c r="C12442" s="545" t="s">
        <v>216</v>
      </c>
      <c r="D12442" s="546"/>
      <c r="E12442" s="171" t="str">
        <f t="shared" si="194"/>
        <v>1900</v>
      </c>
      <c r="F12442" s="547">
        <v>0</v>
      </c>
      <c r="G12442" s="548">
        <v>0</v>
      </c>
      <c r="H12442" s="547">
        <v>0</v>
      </c>
      <c r="I12442" s="545" t="s">
        <v>12984</v>
      </c>
      <c r="J12442" s="545"/>
      <c r="K12442" s="545" t="s">
        <v>13413</v>
      </c>
      <c r="L12442" s="545" t="s">
        <v>13413</v>
      </c>
      <c r="M12442" s="548" t="s">
        <v>13758</v>
      </c>
      <c r="N12442" s="545" t="s">
        <v>13413</v>
      </c>
      <c r="O12442" s="545" t="s">
        <v>13413</v>
      </c>
      <c r="P12442" s="549">
        <v>10150</v>
      </c>
      <c r="Q12442" s="549">
        <v>1</v>
      </c>
      <c r="R12442" s="549">
        <v>57</v>
      </c>
      <c r="S12442" s="548"/>
      <c r="T12442" s="548"/>
      <c r="U12442" s="99"/>
    </row>
    <row r="12443" spans="1:21" ht="19.5" customHeight="1">
      <c r="A12443" s="545">
        <v>107472</v>
      </c>
      <c r="B12443" s="545" t="s">
        <v>5817</v>
      </c>
      <c r="C12443" s="545" t="s">
        <v>216</v>
      </c>
      <c r="D12443" s="546"/>
      <c r="E12443" s="171" t="str">
        <f t="shared" si="194"/>
        <v>1900</v>
      </c>
      <c r="F12443" s="547">
        <v>0</v>
      </c>
      <c r="G12443" s="548">
        <v>0</v>
      </c>
      <c r="H12443" s="547">
        <v>0</v>
      </c>
      <c r="I12443" s="545" t="s">
        <v>12984</v>
      </c>
      <c r="J12443" s="545"/>
      <c r="K12443" s="545" t="s">
        <v>13413</v>
      </c>
      <c r="L12443" s="545" t="s">
        <v>13413</v>
      </c>
      <c r="M12443" s="548" t="s">
        <v>13758</v>
      </c>
      <c r="N12443" s="545" t="s">
        <v>13413</v>
      </c>
      <c r="O12443" s="545" t="s">
        <v>13413</v>
      </c>
      <c r="P12443" s="549">
        <v>10151</v>
      </c>
      <c r="Q12443" s="549">
        <v>1</v>
      </c>
      <c r="R12443" s="549">
        <v>57</v>
      </c>
      <c r="S12443" s="548"/>
      <c r="T12443" s="548"/>
      <c r="U12443" s="99"/>
    </row>
    <row r="12444" spans="1:21" ht="19.5" customHeight="1">
      <c r="A12444" s="545">
        <v>107473</v>
      </c>
      <c r="B12444" s="545" t="s">
        <v>7317</v>
      </c>
      <c r="C12444" s="545" t="s">
        <v>216</v>
      </c>
      <c r="D12444" s="546">
        <v>44589</v>
      </c>
      <c r="E12444" s="171" t="str">
        <f t="shared" si="194"/>
        <v>2022</v>
      </c>
      <c r="F12444" s="547">
        <v>61324</v>
      </c>
      <c r="G12444" s="548">
        <v>0.19</v>
      </c>
      <c r="H12444" s="547">
        <v>51532.77</v>
      </c>
      <c r="I12444" s="545" t="s">
        <v>12637</v>
      </c>
      <c r="J12444" s="545" t="s">
        <v>13297</v>
      </c>
      <c r="K12444" s="545" t="s">
        <v>13413</v>
      </c>
      <c r="L12444" s="545" t="s">
        <v>13413</v>
      </c>
      <c r="M12444" s="548" t="s">
        <v>13758</v>
      </c>
      <c r="N12444" s="545" t="s">
        <v>13413</v>
      </c>
      <c r="O12444" s="545" t="s">
        <v>13413</v>
      </c>
      <c r="P12444" s="549">
        <v>10152</v>
      </c>
      <c r="Q12444" s="549">
        <v>1</v>
      </c>
      <c r="R12444" s="549">
        <v>13</v>
      </c>
      <c r="S12444" s="548">
        <v>2257</v>
      </c>
      <c r="T12444" s="548"/>
      <c r="U12444" s="99"/>
    </row>
    <row r="12445" spans="1:21" ht="19.5" customHeight="1">
      <c r="A12445" s="545">
        <v>107474</v>
      </c>
      <c r="B12445" s="545" t="s">
        <v>9041</v>
      </c>
      <c r="C12445" s="545" t="s">
        <v>216</v>
      </c>
      <c r="D12445" s="546"/>
      <c r="E12445" s="171" t="str">
        <f t="shared" si="194"/>
        <v>1900</v>
      </c>
      <c r="F12445" s="547">
        <v>0</v>
      </c>
      <c r="G12445" s="548">
        <v>0</v>
      </c>
      <c r="H12445" s="547">
        <v>0</v>
      </c>
      <c r="I12445" s="545" t="s">
        <v>12984</v>
      </c>
      <c r="J12445" s="545"/>
      <c r="K12445" s="545" t="s">
        <v>13413</v>
      </c>
      <c r="L12445" s="545" t="s">
        <v>13413</v>
      </c>
      <c r="M12445" s="548" t="s">
        <v>13758</v>
      </c>
      <c r="N12445" s="545" t="s">
        <v>13413</v>
      </c>
      <c r="O12445" s="545" t="s">
        <v>13413</v>
      </c>
      <c r="P12445" s="549">
        <v>10153</v>
      </c>
      <c r="Q12445" s="549">
        <v>1</v>
      </c>
      <c r="R12445" s="549">
        <v>57</v>
      </c>
      <c r="S12445" s="548"/>
      <c r="T12445" s="548"/>
      <c r="U12445" s="99"/>
    </row>
    <row r="12446" spans="1:21" ht="19.5" customHeight="1">
      <c r="A12446" s="545">
        <v>107475</v>
      </c>
      <c r="B12446" s="545" t="s">
        <v>9040</v>
      </c>
      <c r="C12446" s="545" t="s">
        <v>216</v>
      </c>
      <c r="D12446" s="546"/>
      <c r="E12446" s="171" t="str">
        <f t="shared" si="194"/>
        <v>1900</v>
      </c>
      <c r="F12446" s="547">
        <v>0</v>
      </c>
      <c r="G12446" s="548">
        <v>0</v>
      </c>
      <c r="H12446" s="547">
        <v>0</v>
      </c>
      <c r="I12446" s="545" t="s">
        <v>12984</v>
      </c>
      <c r="J12446" s="545"/>
      <c r="K12446" s="545" t="s">
        <v>13413</v>
      </c>
      <c r="L12446" s="545" t="s">
        <v>13413</v>
      </c>
      <c r="M12446" s="548" t="s">
        <v>13758</v>
      </c>
      <c r="N12446" s="545" t="s">
        <v>13413</v>
      </c>
      <c r="O12446" s="545" t="s">
        <v>13413</v>
      </c>
      <c r="P12446" s="549">
        <v>10154</v>
      </c>
      <c r="Q12446" s="549">
        <v>1</v>
      </c>
      <c r="R12446" s="549">
        <v>57</v>
      </c>
      <c r="S12446" s="548"/>
      <c r="T12446" s="548"/>
      <c r="U12446" s="99"/>
    </row>
    <row r="12447" spans="1:21" ht="19.5" customHeight="1">
      <c r="A12447" s="545">
        <v>107476</v>
      </c>
      <c r="B12447" s="545" t="s">
        <v>4754</v>
      </c>
      <c r="C12447" s="545" t="s">
        <v>216</v>
      </c>
      <c r="D12447" s="546"/>
      <c r="E12447" s="171" t="str">
        <f t="shared" si="194"/>
        <v>1900</v>
      </c>
      <c r="F12447" s="547">
        <v>0</v>
      </c>
      <c r="G12447" s="548">
        <v>0</v>
      </c>
      <c r="H12447" s="547">
        <v>0</v>
      </c>
      <c r="I12447" s="545" t="s">
        <v>12637</v>
      </c>
      <c r="J12447" s="545"/>
      <c r="K12447" s="545" t="s">
        <v>13413</v>
      </c>
      <c r="L12447" s="545" t="s">
        <v>13413</v>
      </c>
      <c r="M12447" s="548" t="s">
        <v>13758</v>
      </c>
      <c r="N12447" s="545" t="s">
        <v>13413</v>
      </c>
      <c r="O12447" s="545" t="s">
        <v>13413</v>
      </c>
      <c r="P12447" s="549">
        <v>10155</v>
      </c>
      <c r="Q12447" s="549">
        <v>1</v>
      </c>
      <c r="R12447" s="549">
        <v>13</v>
      </c>
      <c r="S12447" s="548"/>
      <c r="T12447" s="548"/>
      <c r="U12447" s="99"/>
    </row>
    <row r="12448" spans="1:21" ht="19.5" customHeight="1">
      <c r="A12448" s="545">
        <v>107477</v>
      </c>
      <c r="B12448" s="545" t="s">
        <v>4682</v>
      </c>
      <c r="C12448" s="545" t="s">
        <v>216</v>
      </c>
      <c r="D12448" s="546"/>
      <c r="E12448" s="171" t="str">
        <f t="shared" si="194"/>
        <v>1900</v>
      </c>
      <c r="F12448" s="547">
        <v>0</v>
      </c>
      <c r="G12448" s="548">
        <v>0</v>
      </c>
      <c r="H12448" s="547">
        <v>0</v>
      </c>
      <c r="I12448" s="545" t="s">
        <v>12637</v>
      </c>
      <c r="J12448" s="545"/>
      <c r="K12448" s="545" t="s">
        <v>20629</v>
      </c>
      <c r="L12448" s="545" t="s">
        <v>13413</v>
      </c>
      <c r="M12448" s="548" t="s">
        <v>13758</v>
      </c>
      <c r="N12448" s="545" t="s">
        <v>13413</v>
      </c>
      <c r="O12448" s="545" t="s">
        <v>13413</v>
      </c>
      <c r="P12448" s="549">
        <v>10156</v>
      </c>
      <c r="Q12448" s="549">
        <v>1</v>
      </c>
      <c r="R12448" s="549">
        <v>13</v>
      </c>
      <c r="S12448" s="548"/>
      <c r="T12448" s="548"/>
      <c r="U12448" s="99"/>
    </row>
    <row r="12449" spans="1:21" ht="19.5" customHeight="1">
      <c r="A12449" s="545">
        <v>107478</v>
      </c>
      <c r="B12449" s="545" t="s">
        <v>4821</v>
      </c>
      <c r="C12449" s="545" t="s">
        <v>216</v>
      </c>
      <c r="D12449" s="546"/>
      <c r="E12449" s="171" t="str">
        <f t="shared" si="194"/>
        <v>1900</v>
      </c>
      <c r="F12449" s="547">
        <v>0</v>
      </c>
      <c r="G12449" s="548">
        <v>0</v>
      </c>
      <c r="H12449" s="547">
        <v>0</v>
      </c>
      <c r="I12449" s="545" t="s">
        <v>12637</v>
      </c>
      <c r="J12449" s="545"/>
      <c r="K12449" s="545" t="s">
        <v>13413</v>
      </c>
      <c r="L12449" s="545" t="s">
        <v>13413</v>
      </c>
      <c r="M12449" s="548" t="s">
        <v>13758</v>
      </c>
      <c r="N12449" s="545" t="s">
        <v>13413</v>
      </c>
      <c r="O12449" s="545" t="s">
        <v>13413</v>
      </c>
      <c r="P12449" s="549">
        <v>10157</v>
      </c>
      <c r="Q12449" s="549">
        <v>1</v>
      </c>
      <c r="R12449" s="549">
        <v>13</v>
      </c>
      <c r="S12449" s="548"/>
      <c r="T12449" s="548"/>
      <c r="U12449" s="99"/>
    </row>
    <row r="12450" spans="1:21" ht="19.5" customHeight="1">
      <c r="A12450" s="545">
        <v>107479</v>
      </c>
      <c r="B12450" s="545" t="s">
        <v>4689</v>
      </c>
      <c r="C12450" s="545" t="s">
        <v>216</v>
      </c>
      <c r="D12450" s="546"/>
      <c r="E12450" s="171" t="str">
        <f t="shared" si="194"/>
        <v>1900</v>
      </c>
      <c r="F12450" s="547">
        <v>0</v>
      </c>
      <c r="G12450" s="548">
        <v>0</v>
      </c>
      <c r="H12450" s="547">
        <v>0</v>
      </c>
      <c r="I12450" s="545" t="s">
        <v>12637</v>
      </c>
      <c r="J12450" s="545"/>
      <c r="K12450" s="545" t="s">
        <v>13413</v>
      </c>
      <c r="L12450" s="545" t="s">
        <v>13413</v>
      </c>
      <c r="M12450" s="548" t="s">
        <v>13758</v>
      </c>
      <c r="N12450" s="545" t="s">
        <v>13413</v>
      </c>
      <c r="O12450" s="545" t="s">
        <v>13413</v>
      </c>
      <c r="P12450" s="549">
        <v>10158</v>
      </c>
      <c r="Q12450" s="549">
        <v>1</v>
      </c>
      <c r="R12450" s="549">
        <v>13</v>
      </c>
      <c r="S12450" s="548"/>
      <c r="T12450" s="548"/>
      <c r="U12450" s="99"/>
    </row>
    <row r="12451" spans="1:21" ht="19.5" customHeight="1">
      <c r="A12451" s="545">
        <v>107480</v>
      </c>
      <c r="B12451" s="545" t="s">
        <v>5831</v>
      </c>
      <c r="C12451" s="545" t="s">
        <v>216</v>
      </c>
      <c r="D12451" s="546">
        <v>46052</v>
      </c>
      <c r="E12451" s="171" t="str">
        <f t="shared" si="194"/>
        <v>2026</v>
      </c>
      <c r="F12451" s="547">
        <v>15164774</v>
      </c>
      <c r="G12451" s="548">
        <v>0.19</v>
      </c>
      <c r="H12451" s="547">
        <v>12743507.560000001</v>
      </c>
      <c r="I12451" s="545" t="s">
        <v>12984</v>
      </c>
      <c r="J12451" s="545" t="s">
        <v>13307</v>
      </c>
      <c r="K12451" s="545" t="s">
        <v>13413</v>
      </c>
      <c r="L12451" s="545" t="s">
        <v>13413</v>
      </c>
      <c r="M12451" s="548" t="s">
        <v>13758</v>
      </c>
      <c r="N12451" s="545" t="s">
        <v>13413</v>
      </c>
      <c r="O12451" s="545" t="s">
        <v>13413</v>
      </c>
      <c r="P12451" s="549">
        <v>10159</v>
      </c>
      <c r="Q12451" s="549">
        <v>1</v>
      </c>
      <c r="R12451" s="549">
        <v>57</v>
      </c>
      <c r="S12451" s="548">
        <v>2228</v>
      </c>
      <c r="T12451" s="548"/>
      <c r="U12451" s="99"/>
    </row>
    <row r="12452" spans="1:21" ht="19.5" customHeight="1">
      <c r="A12452" s="545">
        <v>107481</v>
      </c>
      <c r="B12452" s="545" t="s">
        <v>5815</v>
      </c>
      <c r="C12452" s="545" t="s">
        <v>216</v>
      </c>
      <c r="D12452" s="546">
        <v>46052</v>
      </c>
      <c r="E12452" s="171" t="str">
        <f t="shared" si="194"/>
        <v>2026</v>
      </c>
      <c r="F12452" s="547">
        <v>2773080</v>
      </c>
      <c r="G12452" s="548">
        <v>0.19</v>
      </c>
      <c r="H12452" s="547">
        <v>2330319.33</v>
      </c>
      <c r="I12452" s="545" t="s">
        <v>12984</v>
      </c>
      <c r="J12452" s="545" t="s">
        <v>13307</v>
      </c>
      <c r="K12452" s="545" t="s">
        <v>13413</v>
      </c>
      <c r="L12452" s="545" t="s">
        <v>13413</v>
      </c>
      <c r="M12452" s="548" t="s">
        <v>13758</v>
      </c>
      <c r="N12452" s="545" t="s">
        <v>13413</v>
      </c>
      <c r="O12452" s="545" t="s">
        <v>13413</v>
      </c>
      <c r="P12452" s="549">
        <v>10160</v>
      </c>
      <c r="Q12452" s="549">
        <v>1</v>
      </c>
      <c r="R12452" s="549">
        <v>57</v>
      </c>
      <c r="S12452" s="548">
        <v>2228</v>
      </c>
      <c r="T12452" s="548"/>
      <c r="U12452" s="99"/>
    </row>
    <row r="12453" spans="1:21" ht="19.5" customHeight="1">
      <c r="A12453" s="545">
        <v>107482</v>
      </c>
      <c r="B12453" s="545" t="s">
        <v>5827</v>
      </c>
      <c r="C12453" s="545" t="s">
        <v>216</v>
      </c>
      <c r="D12453" s="546">
        <v>46052</v>
      </c>
      <c r="E12453" s="171" t="str">
        <f t="shared" si="194"/>
        <v>2026</v>
      </c>
      <c r="F12453" s="547">
        <v>1746724</v>
      </c>
      <c r="G12453" s="548">
        <v>0.19</v>
      </c>
      <c r="H12453" s="547">
        <v>1467835.29</v>
      </c>
      <c r="I12453" s="545" t="s">
        <v>12984</v>
      </c>
      <c r="J12453" s="545" t="s">
        <v>13307</v>
      </c>
      <c r="K12453" s="545" t="s">
        <v>13413</v>
      </c>
      <c r="L12453" s="545" t="s">
        <v>13413</v>
      </c>
      <c r="M12453" s="548" t="s">
        <v>13758</v>
      </c>
      <c r="N12453" s="545" t="s">
        <v>13413</v>
      </c>
      <c r="O12453" s="545" t="s">
        <v>13413</v>
      </c>
      <c r="P12453" s="549">
        <v>10161</v>
      </c>
      <c r="Q12453" s="549">
        <v>1</v>
      </c>
      <c r="R12453" s="549">
        <v>57</v>
      </c>
      <c r="S12453" s="548">
        <v>2228</v>
      </c>
      <c r="T12453" s="548"/>
      <c r="U12453" s="99"/>
    </row>
    <row r="12454" spans="1:21" ht="19.5" customHeight="1">
      <c r="A12454" s="545">
        <v>107483</v>
      </c>
      <c r="B12454" s="545" t="s">
        <v>4919</v>
      </c>
      <c r="C12454" s="545" t="s">
        <v>216</v>
      </c>
      <c r="D12454" s="546"/>
      <c r="E12454" s="171" t="str">
        <f t="shared" si="194"/>
        <v>1900</v>
      </c>
      <c r="F12454" s="547">
        <v>0</v>
      </c>
      <c r="G12454" s="548">
        <v>0</v>
      </c>
      <c r="H12454" s="547">
        <v>0</v>
      </c>
      <c r="I12454" s="545" t="s">
        <v>12637</v>
      </c>
      <c r="J12454" s="545"/>
      <c r="K12454" s="545" t="s">
        <v>13413</v>
      </c>
      <c r="L12454" s="545" t="s">
        <v>13413</v>
      </c>
      <c r="M12454" s="548" t="s">
        <v>13758</v>
      </c>
      <c r="N12454" s="545" t="s">
        <v>13413</v>
      </c>
      <c r="O12454" s="545" t="s">
        <v>13413</v>
      </c>
      <c r="P12454" s="549">
        <v>10162</v>
      </c>
      <c r="Q12454" s="549">
        <v>1</v>
      </c>
      <c r="R12454" s="549">
        <v>13</v>
      </c>
      <c r="S12454" s="548"/>
      <c r="T12454" s="548"/>
      <c r="U12454" s="99"/>
    </row>
    <row r="12455" spans="1:21" ht="19.5" customHeight="1">
      <c r="A12455" s="545">
        <v>107484</v>
      </c>
      <c r="B12455" s="545" t="s">
        <v>5829</v>
      </c>
      <c r="C12455" s="545" t="s">
        <v>216</v>
      </c>
      <c r="D12455" s="546">
        <v>46052</v>
      </c>
      <c r="E12455" s="171" t="str">
        <f t="shared" si="194"/>
        <v>2026</v>
      </c>
      <c r="F12455" s="547">
        <v>12101183</v>
      </c>
      <c r="G12455" s="548">
        <v>0.19</v>
      </c>
      <c r="H12455" s="547">
        <v>10169061.34</v>
      </c>
      <c r="I12455" s="545" t="s">
        <v>12984</v>
      </c>
      <c r="J12455" s="545" t="s">
        <v>13307</v>
      </c>
      <c r="K12455" s="545" t="s">
        <v>13413</v>
      </c>
      <c r="L12455" s="545" t="s">
        <v>13413</v>
      </c>
      <c r="M12455" s="548" t="s">
        <v>13758</v>
      </c>
      <c r="N12455" s="545" t="s">
        <v>13413</v>
      </c>
      <c r="O12455" s="545" t="s">
        <v>13413</v>
      </c>
      <c r="P12455" s="549">
        <v>10163</v>
      </c>
      <c r="Q12455" s="549">
        <v>1</v>
      </c>
      <c r="R12455" s="549">
        <v>57</v>
      </c>
      <c r="S12455" s="548">
        <v>2228</v>
      </c>
      <c r="T12455" s="548"/>
      <c r="U12455" s="99"/>
    </row>
    <row r="12456" spans="1:21" ht="19.5" customHeight="1">
      <c r="A12456" s="545">
        <v>107485</v>
      </c>
      <c r="B12456" s="545" t="s">
        <v>5830</v>
      </c>
      <c r="C12456" s="545" t="s">
        <v>216</v>
      </c>
      <c r="D12456" s="546">
        <v>46052</v>
      </c>
      <c r="E12456" s="171" t="str">
        <f t="shared" si="194"/>
        <v>2026</v>
      </c>
      <c r="F12456" s="547">
        <v>6586720</v>
      </c>
      <c r="G12456" s="548">
        <v>0.19</v>
      </c>
      <c r="H12456" s="547">
        <v>5535058.8200000003</v>
      </c>
      <c r="I12456" s="545" t="s">
        <v>12984</v>
      </c>
      <c r="J12456" s="545" t="s">
        <v>13307</v>
      </c>
      <c r="K12456" s="545" t="s">
        <v>13413</v>
      </c>
      <c r="L12456" s="545" t="s">
        <v>13413</v>
      </c>
      <c r="M12456" s="548" t="s">
        <v>13758</v>
      </c>
      <c r="N12456" s="545" t="s">
        <v>13413</v>
      </c>
      <c r="O12456" s="545" t="s">
        <v>13413</v>
      </c>
      <c r="P12456" s="549">
        <v>10164</v>
      </c>
      <c r="Q12456" s="549">
        <v>1</v>
      </c>
      <c r="R12456" s="549">
        <v>57</v>
      </c>
      <c r="S12456" s="548">
        <v>2228</v>
      </c>
      <c r="T12456" s="548"/>
      <c r="U12456" s="99"/>
    </row>
    <row r="12457" spans="1:21" ht="19.5" customHeight="1">
      <c r="A12457" s="545">
        <v>107486</v>
      </c>
      <c r="B12457" s="545" t="s">
        <v>5814</v>
      </c>
      <c r="C12457" s="545" t="s">
        <v>216</v>
      </c>
      <c r="D12457" s="546">
        <v>46052</v>
      </c>
      <c r="E12457" s="171" t="str">
        <f t="shared" si="194"/>
        <v>2026</v>
      </c>
      <c r="F12457" s="547">
        <v>1741198</v>
      </c>
      <c r="G12457" s="548">
        <v>0.19</v>
      </c>
      <c r="H12457" s="547">
        <v>1463191.6</v>
      </c>
      <c r="I12457" s="545" t="s">
        <v>12984</v>
      </c>
      <c r="J12457" s="545" t="s">
        <v>13307</v>
      </c>
      <c r="K12457" s="545" t="s">
        <v>13413</v>
      </c>
      <c r="L12457" s="545" t="s">
        <v>13413</v>
      </c>
      <c r="M12457" s="548" t="s">
        <v>13758</v>
      </c>
      <c r="N12457" s="545" t="s">
        <v>13413</v>
      </c>
      <c r="O12457" s="545" t="s">
        <v>13413</v>
      </c>
      <c r="P12457" s="549">
        <v>10165</v>
      </c>
      <c r="Q12457" s="549">
        <v>1</v>
      </c>
      <c r="R12457" s="549">
        <v>57</v>
      </c>
      <c r="S12457" s="548">
        <v>2228</v>
      </c>
      <c r="T12457" s="548"/>
      <c r="U12457" s="99"/>
    </row>
    <row r="12458" spans="1:21" ht="19.5" customHeight="1">
      <c r="A12458" s="545">
        <v>107487</v>
      </c>
      <c r="B12458" s="545" t="s">
        <v>4679</v>
      </c>
      <c r="C12458" s="545" t="s">
        <v>216</v>
      </c>
      <c r="D12458" s="546"/>
      <c r="E12458" s="171" t="str">
        <f t="shared" si="194"/>
        <v>1900</v>
      </c>
      <c r="F12458" s="547">
        <v>0</v>
      </c>
      <c r="G12458" s="548">
        <v>0</v>
      </c>
      <c r="H12458" s="547">
        <v>0</v>
      </c>
      <c r="I12458" s="545" t="s">
        <v>12637</v>
      </c>
      <c r="J12458" s="545"/>
      <c r="K12458" s="545" t="s">
        <v>20630</v>
      </c>
      <c r="L12458" s="545" t="s">
        <v>13413</v>
      </c>
      <c r="M12458" s="548" t="s">
        <v>13758</v>
      </c>
      <c r="N12458" s="545" t="s">
        <v>13413</v>
      </c>
      <c r="O12458" s="545" t="s">
        <v>13413</v>
      </c>
      <c r="P12458" s="549">
        <v>10166</v>
      </c>
      <c r="Q12458" s="549">
        <v>1</v>
      </c>
      <c r="R12458" s="549">
        <v>13</v>
      </c>
      <c r="S12458" s="548"/>
      <c r="T12458" s="548"/>
      <c r="U12458" s="99"/>
    </row>
    <row r="12459" spans="1:21" ht="19.5" customHeight="1">
      <c r="A12459" s="545">
        <v>107488</v>
      </c>
      <c r="B12459" s="545" t="s">
        <v>4680</v>
      </c>
      <c r="C12459" s="545" t="s">
        <v>216</v>
      </c>
      <c r="D12459" s="546"/>
      <c r="E12459" s="171" t="str">
        <f t="shared" si="194"/>
        <v>1900</v>
      </c>
      <c r="F12459" s="547">
        <v>0</v>
      </c>
      <c r="G12459" s="548">
        <v>0</v>
      </c>
      <c r="H12459" s="547">
        <v>0</v>
      </c>
      <c r="I12459" s="545" t="s">
        <v>12637</v>
      </c>
      <c r="J12459" s="545"/>
      <c r="K12459" s="545" t="s">
        <v>20631</v>
      </c>
      <c r="L12459" s="545" t="s">
        <v>13413</v>
      </c>
      <c r="M12459" s="548" t="s">
        <v>13758</v>
      </c>
      <c r="N12459" s="545" t="s">
        <v>13413</v>
      </c>
      <c r="O12459" s="545" t="s">
        <v>13413</v>
      </c>
      <c r="P12459" s="549">
        <v>10167</v>
      </c>
      <c r="Q12459" s="549">
        <v>1</v>
      </c>
      <c r="R12459" s="549">
        <v>13</v>
      </c>
      <c r="S12459" s="548"/>
      <c r="T12459" s="548"/>
      <c r="U12459" s="99"/>
    </row>
    <row r="12460" spans="1:21" ht="19.5" customHeight="1">
      <c r="A12460" s="545">
        <v>107489</v>
      </c>
      <c r="B12460" s="545" t="s">
        <v>9039</v>
      </c>
      <c r="C12460" s="545" t="s">
        <v>216</v>
      </c>
      <c r="D12460" s="546"/>
      <c r="E12460" s="171" t="str">
        <f t="shared" si="194"/>
        <v>1900</v>
      </c>
      <c r="F12460" s="547">
        <v>0</v>
      </c>
      <c r="G12460" s="548">
        <v>0</v>
      </c>
      <c r="H12460" s="547">
        <v>0</v>
      </c>
      <c r="I12460" s="545" t="s">
        <v>12726</v>
      </c>
      <c r="J12460" s="545"/>
      <c r="K12460" s="545" t="s">
        <v>20632</v>
      </c>
      <c r="L12460" s="545" t="s">
        <v>13413</v>
      </c>
      <c r="M12460" s="548" t="s">
        <v>13758</v>
      </c>
      <c r="N12460" s="545" t="s">
        <v>13413</v>
      </c>
      <c r="O12460" s="545" t="s">
        <v>13413</v>
      </c>
      <c r="P12460" s="549">
        <v>10168</v>
      </c>
      <c r="Q12460" s="549">
        <v>1</v>
      </c>
      <c r="R12460" s="549">
        <v>49</v>
      </c>
      <c r="S12460" s="548"/>
      <c r="T12460" s="548"/>
      <c r="U12460" s="99"/>
    </row>
    <row r="12461" spans="1:21" ht="19.5" customHeight="1">
      <c r="A12461" s="545">
        <v>107490</v>
      </c>
      <c r="B12461" s="545" t="s">
        <v>5482</v>
      </c>
      <c r="C12461" s="545" t="s">
        <v>216</v>
      </c>
      <c r="D12461" s="546"/>
      <c r="E12461" s="171" t="str">
        <f t="shared" si="194"/>
        <v>1900</v>
      </c>
      <c r="F12461" s="547">
        <v>0</v>
      </c>
      <c r="G12461" s="548">
        <v>0</v>
      </c>
      <c r="H12461" s="547">
        <v>0</v>
      </c>
      <c r="I12461" s="545" t="s">
        <v>12726</v>
      </c>
      <c r="J12461" s="545"/>
      <c r="K12461" s="545" t="s">
        <v>20633</v>
      </c>
      <c r="L12461" s="545" t="s">
        <v>13413</v>
      </c>
      <c r="M12461" s="548" t="s">
        <v>13758</v>
      </c>
      <c r="N12461" s="545" t="s">
        <v>13413</v>
      </c>
      <c r="O12461" s="545" t="s">
        <v>13413</v>
      </c>
      <c r="P12461" s="549">
        <v>10169</v>
      </c>
      <c r="Q12461" s="549">
        <v>1</v>
      </c>
      <c r="R12461" s="549">
        <v>49</v>
      </c>
      <c r="S12461" s="548"/>
      <c r="T12461" s="548"/>
      <c r="U12461" s="99"/>
    </row>
    <row r="12462" spans="1:21" ht="19.5" customHeight="1">
      <c r="A12462" s="545">
        <v>107491</v>
      </c>
      <c r="B12462" s="545" t="s">
        <v>5483</v>
      </c>
      <c r="C12462" s="545" t="s">
        <v>216</v>
      </c>
      <c r="D12462" s="546"/>
      <c r="E12462" s="171" t="str">
        <f t="shared" si="194"/>
        <v>1900</v>
      </c>
      <c r="F12462" s="547">
        <v>0</v>
      </c>
      <c r="G12462" s="548">
        <v>0</v>
      </c>
      <c r="H12462" s="547">
        <v>0</v>
      </c>
      <c r="I12462" s="545" t="s">
        <v>12726</v>
      </c>
      <c r="J12462" s="545"/>
      <c r="K12462" s="545" t="s">
        <v>20634</v>
      </c>
      <c r="L12462" s="545" t="s">
        <v>13413</v>
      </c>
      <c r="M12462" s="548" t="s">
        <v>13758</v>
      </c>
      <c r="N12462" s="545" t="s">
        <v>13413</v>
      </c>
      <c r="O12462" s="545" t="s">
        <v>13413</v>
      </c>
      <c r="P12462" s="549">
        <v>10170</v>
      </c>
      <c r="Q12462" s="549">
        <v>1</v>
      </c>
      <c r="R12462" s="549">
        <v>49</v>
      </c>
      <c r="S12462" s="548"/>
      <c r="T12462" s="548"/>
      <c r="U12462" s="99"/>
    </row>
    <row r="12463" spans="1:21" ht="19.5" customHeight="1">
      <c r="A12463" s="545">
        <v>107492</v>
      </c>
      <c r="B12463" s="545" t="s">
        <v>5484</v>
      </c>
      <c r="C12463" s="545" t="s">
        <v>216</v>
      </c>
      <c r="D12463" s="546"/>
      <c r="E12463" s="171" t="str">
        <f t="shared" si="194"/>
        <v>1900</v>
      </c>
      <c r="F12463" s="547">
        <v>0</v>
      </c>
      <c r="G12463" s="548">
        <v>0</v>
      </c>
      <c r="H12463" s="547">
        <v>0</v>
      </c>
      <c r="I12463" s="545" t="s">
        <v>12726</v>
      </c>
      <c r="J12463" s="545"/>
      <c r="K12463" s="545" t="s">
        <v>20635</v>
      </c>
      <c r="L12463" s="545" t="s">
        <v>13413</v>
      </c>
      <c r="M12463" s="548" t="s">
        <v>13758</v>
      </c>
      <c r="N12463" s="545" t="s">
        <v>13413</v>
      </c>
      <c r="O12463" s="545" t="s">
        <v>13413</v>
      </c>
      <c r="P12463" s="549">
        <v>10171</v>
      </c>
      <c r="Q12463" s="549">
        <v>1</v>
      </c>
      <c r="R12463" s="549">
        <v>49</v>
      </c>
      <c r="S12463" s="548"/>
      <c r="T12463" s="548"/>
      <c r="U12463" s="99"/>
    </row>
    <row r="12464" spans="1:21" ht="19.5" customHeight="1">
      <c r="A12464" s="545">
        <v>107493</v>
      </c>
      <c r="B12464" s="545" t="s">
        <v>5489</v>
      </c>
      <c r="C12464" s="545" t="s">
        <v>216</v>
      </c>
      <c r="D12464" s="546"/>
      <c r="E12464" s="171" t="str">
        <f t="shared" si="194"/>
        <v>1900</v>
      </c>
      <c r="F12464" s="547">
        <v>0</v>
      </c>
      <c r="G12464" s="548">
        <v>0</v>
      </c>
      <c r="H12464" s="547">
        <v>0</v>
      </c>
      <c r="I12464" s="545" t="s">
        <v>12726</v>
      </c>
      <c r="J12464" s="545"/>
      <c r="K12464" s="545" t="s">
        <v>20636</v>
      </c>
      <c r="L12464" s="545" t="s">
        <v>13413</v>
      </c>
      <c r="M12464" s="548" t="s">
        <v>13758</v>
      </c>
      <c r="N12464" s="545" t="s">
        <v>13413</v>
      </c>
      <c r="O12464" s="545" t="s">
        <v>13413</v>
      </c>
      <c r="P12464" s="549">
        <v>10172</v>
      </c>
      <c r="Q12464" s="549">
        <v>1</v>
      </c>
      <c r="R12464" s="549">
        <v>49</v>
      </c>
      <c r="S12464" s="548"/>
      <c r="T12464" s="548"/>
      <c r="U12464" s="99"/>
    </row>
    <row r="12465" spans="1:21" ht="19.5" customHeight="1">
      <c r="A12465" s="545">
        <v>107494</v>
      </c>
      <c r="B12465" s="545" t="s">
        <v>5500</v>
      </c>
      <c r="C12465" s="545" t="s">
        <v>216</v>
      </c>
      <c r="D12465" s="546"/>
      <c r="E12465" s="171" t="str">
        <f t="shared" si="194"/>
        <v>1900</v>
      </c>
      <c r="F12465" s="547">
        <v>0</v>
      </c>
      <c r="G12465" s="548">
        <v>0</v>
      </c>
      <c r="H12465" s="547">
        <v>0</v>
      </c>
      <c r="I12465" s="545" t="s">
        <v>12726</v>
      </c>
      <c r="J12465" s="545"/>
      <c r="K12465" s="545" t="s">
        <v>20637</v>
      </c>
      <c r="L12465" s="545" t="s">
        <v>13413</v>
      </c>
      <c r="M12465" s="548" t="s">
        <v>13758</v>
      </c>
      <c r="N12465" s="545" t="s">
        <v>13413</v>
      </c>
      <c r="O12465" s="545" t="s">
        <v>13413</v>
      </c>
      <c r="P12465" s="549">
        <v>10173</v>
      </c>
      <c r="Q12465" s="549">
        <v>1</v>
      </c>
      <c r="R12465" s="549">
        <v>49</v>
      </c>
      <c r="S12465" s="548"/>
      <c r="T12465" s="548"/>
      <c r="U12465" s="99"/>
    </row>
    <row r="12466" spans="1:21" ht="19.5" customHeight="1">
      <c r="A12466" s="545">
        <v>107495</v>
      </c>
      <c r="B12466" s="545" t="s">
        <v>8075</v>
      </c>
      <c r="C12466" s="545" t="s">
        <v>216</v>
      </c>
      <c r="D12466" s="546">
        <v>46052</v>
      </c>
      <c r="E12466" s="171" t="str">
        <f t="shared" si="194"/>
        <v>2026</v>
      </c>
      <c r="F12466" s="547">
        <v>7837607</v>
      </c>
      <c r="G12466" s="548">
        <v>0.19</v>
      </c>
      <c r="H12466" s="547">
        <v>6586224.3700000001</v>
      </c>
      <c r="I12466" s="545" t="s">
        <v>12647</v>
      </c>
      <c r="J12466" s="545" t="s">
        <v>13307</v>
      </c>
      <c r="K12466" s="545" t="s">
        <v>20638</v>
      </c>
      <c r="L12466" s="545" t="s">
        <v>13413</v>
      </c>
      <c r="M12466" s="548" t="s">
        <v>13758</v>
      </c>
      <c r="N12466" s="545" t="s">
        <v>13413</v>
      </c>
      <c r="O12466" s="545" t="s">
        <v>13413</v>
      </c>
      <c r="P12466" s="549">
        <v>10174</v>
      </c>
      <c r="Q12466" s="549">
        <v>1</v>
      </c>
      <c r="R12466" s="549">
        <v>26</v>
      </c>
      <c r="S12466" s="548">
        <v>2228</v>
      </c>
      <c r="T12466" s="548"/>
      <c r="U12466" s="99"/>
    </row>
    <row r="12467" spans="1:21" ht="19.5" customHeight="1">
      <c r="A12467" s="545">
        <v>107496</v>
      </c>
      <c r="B12467" s="545" t="s">
        <v>5826</v>
      </c>
      <c r="C12467" s="545" t="s">
        <v>216</v>
      </c>
      <c r="D12467" s="546"/>
      <c r="E12467" s="171" t="str">
        <f t="shared" si="194"/>
        <v>1900</v>
      </c>
      <c r="F12467" s="547">
        <v>0</v>
      </c>
      <c r="G12467" s="548">
        <v>0</v>
      </c>
      <c r="H12467" s="547">
        <v>0</v>
      </c>
      <c r="I12467" s="545" t="s">
        <v>12984</v>
      </c>
      <c r="J12467" s="545"/>
      <c r="K12467" s="545" t="s">
        <v>13413</v>
      </c>
      <c r="L12467" s="545" t="s">
        <v>13413</v>
      </c>
      <c r="M12467" s="548" t="s">
        <v>13758</v>
      </c>
      <c r="N12467" s="545" t="s">
        <v>13413</v>
      </c>
      <c r="O12467" s="545" t="s">
        <v>13413</v>
      </c>
      <c r="P12467" s="549">
        <v>10175</v>
      </c>
      <c r="Q12467" s="549">
        <v>1</v>
      </c>
      <c r="R12467" s="549">
        <v>57</v>
      </c>
      <c r="S12467" s="548"/>
      <c r="T12467" s="548"/>
      <c r="U12467" s="99"/>
    </row>
    <row r="12468" spans="1:21" ht="19.5" customHeight="1">
      <c r="A12468" s="545">
        <v>107497</v>
      </c>
      <c r="B12468" s="545" t="s">
        <v>5819</v>
      </c>
      <c r="C12468" s="545" t="s">
        <v>216</v>
      </c>
      <c r="D12468" s="546"/>
      <c r="E12468" s="171" t="str">
        <f t="shared" si="194"/>
        <v>1900</v>
      </c>
      <c r="F12468" s="547">
        <v>0</v>
      </c>
      <c r="G12468" s="548">
        <v>0</v>
      </c>
      <c r="H12468" s="547">
        <v>0</v>
      </c>
      <c r="I12468" s="545" t="s">
        <v>12984</v>
      </c>
      <c r="J12468" s="545"/>
      <c r="K12468" s="545" t="s">
        <v>13413</v>
      </c>
      <c r="L12468" s="545" t="s">
        <v>13413</v>
      </c>
      <c r="M12468" s="548" t="s">
        <v>13758</v>
      </c>
      <c r="N12468" s="545" t="s">
        <v>13413</v>
      </c>
      <c r="O12468" s="545" t="s">
        <v>13413</v>
      </c>
      <c r="P12468" s="549">
        <v>10176</v>
      </c>
      <c r="Q12468" s="549">
        <v>1</v>
      </c>
      <c r="R12468" s="549">
        <v>57</v>
      </c>
      <c r="S12468" s="548"/>
      <c r="T12468" s="548"/>
      <c r="U12468" s="99"/>
    </row>
    <row r="12469" spans="1:21" ht="19.5" customHeight="1">
      <c r="A12469" s="545">
        <v>107498</v>
      </c>
      <c r="B12469" s="545" t="s">
        <v>5845</v>
      </c>
      <c r="C12469" s="545" t="s">
        <v>216</v>
      </c>
      <c r="D12469" s="546">
        <v>44194</v>
      </c>
      <c r="E12469" s="171" t="str">
        <f t="shared" si="194"/>
        <v>2020</v>
      </c>
      <c r="F12469" s="547">
        <v>365873</v>
      </c>
      <c r="G12469" s="548">
        <v>0.19</v>
      </c>
      <c r="H12469" s="547">
        <v>307456.3</v>
      </c>
      <c r="I12469" s="545" t="s">
        <v>12984</v>
      </c>
      <c r="J12469" s="545" t="s">
        <v>13307</v>
      </c>
      <c r="K12469" s="545" t="s">
        <v>13413</v>
      </c>
      <c r="L12469" s="545" t="s">
        <v>13413</v>
      </c>
      <c r="M12469" s="548" t="s">
        <v>13758</v>
      </c>
      <c r="N12469" s="545" t="s">
        <v>13413</v>
      </c>
      <c r="O12469" s="545" t="s">
        <v>13413</v>
      </c>
      <c r="P12469" s="549">
        <v>10177</v>
      </c>
      <c r="Q12469" s="549">
        <v>1</v>
      </c>
      <c r="R12469" s="549">
        <v>57</v>
      </c>
      <c r="S12469" s="548">
        <v>2228</v>
      </c>
      <c r="T12469" s="548"/>
      <c r="U12469" s="99"/>
    </row>
    <row r="12470" spans="1:21" ht="19.5" customHeight="1">
      <c r="A12470" s="545">
        <v>107499</v>
      </c>
      <c r="B12470" s="545" t="s">
        <v>9038</v>
      </c>
      <c r="C12470" s="545" t="s">
        <v>216</v>
      </c>
      <c r="D12470" s="546"/>
      <c r="E12470" s="171" t="str">
        <f t="shared" si="194"/>
        <v>1900</v>
      </c>
      <c r="F12470" s="547">
        <v>0</v>
      </c>
      <c r="G12470" s="548">
        <v>0</v>
      </c>
      <c r="H12470" s="547">
        <v>0</v>
      </c>
      <c r="I12470" s="545" t="s">
        <v>12984</v>
      </c>
      <c r="J12470" s="545"/>
      <c r="K12470" s="545" t="s">
        <v>13413</v>
      </c>
      <c r="L12470" s="545" t="s">
        <v>13413</v>
      </c>
      <c r="M12470" s="548" t="s">
        <v>13758</v>
      </c>
      <c r="N12470" s="545" t="s">
        <v>13413</v>
      </c>
      <c r="O12470" s="545" t="s">
        <v>13413</v>
      </c>
      <c r="P12470" s="549">
        <v>10178</v>
      </c>
      <c r="Q12470" s="549">
        <v>1</v>
      </c>
      <c r="R12470" s="549">
        <v>57</v>
      </c>
      <c r="S12470" s="548"/>
      <c r="T12470" s="548"/>
      <c r="U12470" s="99"/>
    </row>
    <row r="12471" spans="1:21" ht="19.5" customHeight="1">
      <c r="A12471" s="545">
        <v>107500</v>
      </c>
      <c r="B12471" s="545" t="s">
        <v>5846</v>
      </c>
      <c r="C12471" s="545" t="s">
        <v>216</v>
      </c>
      <c r="D12471" s="546">
        <v>43580</v>
      </c>
      <c r="E12471" s="171" t="str">
        <f t="shared" si="194"/>
        <v>2019</v>
      </c>
      <c r="F12471" s="547">
        <v>1963500</v>
      </c>
      <c r="G12471" s="548">
        <v>0.19</v>
      </c>
      <c r="H12471" s="547">
        <v>1650000</v>
      </c>
      <c r="I12471" s="545" t="s">
        <v>12984</v>
      </c>
      <c r="J12471" s="545" t="s">
        <v>13402</v>
      </c>
      <c r="K12471" s="545" t="s">
        <v>20639</v>
      </c>
      <c r="L12471" s="545" t="s">
        <v>13413</v>
      </c>
      <c r="M12471" s="548" t="s">
        <v>13758</v>
      </c>
      <c r="N12471" s="545" t="s">
        <v>13413</v>
      </c>
      <c r="O12471" s="545" t="s">
        <v>13413</v>
      </c>
      <c r="P12471" s="549">
        <v>10179</v>
      </c>
      <c r="Q12471" s="549">
        <v>1</v>
      </c>
      <c r="R12471" s="549">
        <v>57</v>
      </c>
      <c r="S12471" s="548">
        <v>2231</v>
      </c>
      <c r="T12471" s="548"/>
      <c r="U12471" s="99"/>
    </row>
    <row r="12472" spans="1:21" ht="19.5" customHeight="1">
      <c r="A12472" s="545">
        <v>107501</v>
      </c>
      <c r="B12472" s="545" t="s">
        <v>5824</v>
      </c>
      <c r="C12472" s="545" t="s">
        <v>216</v>
      </c>
      <c r="D12472" s="546"/>
      <c r="E12472" s="171" t="str">
        <f t="shared" si="194"/>
        <v>1900</v>
      </c>
      <c r="F12472" s="547">
        <v>0</v>
      </c>
      <c r="G12472" s="548">
        <v>0</v>
      </c>
      <c r="H12472" s="547">
        <v>0</v>
      </c>
      <c r="I12472" s="545" t="s">
        <v>12984</v>
      </c>
      <c r="J12472" s="545"/>
      <c r="K12472" s="545" t="s">
        <v>20640</v>
      </c>
      <c r="L12472" s="545" t="s">
        <v>13413</v>
      </c>
      <c r="M12472" s="548" t="s">
        <v>13758</v>
      </c>
      <c r="N12472" s="545" t="s">
        <v>13413</v>
      </c>
      <c r="O12472" s="545" t="s">
        <v>13413</v>
      </c>
      <c r="P12472" s="549">
        <v>10180</v>
      </c>
      <c r="Q12472" s="549">
        <v>1</v>
      </c>
      <c r="R12472" s="549">
        <v>57</v>
      </c>
      <c r="S12472" s="548"/>
      <c r="T12472" s="548"/>
      <c r="U12472" s="99"/>
    </row>
    <row r="12473" spans="1:21" ht="19.5" customHeight="1">
      <c r="A12473" s="545">
        <v>107502</v>
      </c>
      <c r="B12473" s="545" t="s">
        <v>5828</v>
      </c>
      <c r="C12473" s="545" t="s">
        <v>216</v>
      </c>
      <c r="D12473" s="546"/>
      <c r="E12473" s="171" t="str">
        <f t="shared" si="194"/>
        <v>1900</v>
      </c>
      <c r="F12473" s="547">
        <v>0</v>
      </c>
      <c r="G12473" s="548">
        <v>0</v>
      </c>
      <c r="H12473" s="547">
        <v>0</v>
      </c>
      <c r="I12473" s="545" t="s">
        <v>12984</v>
      </c>
      <c r="J12473" s="545"/>
      <c r="K12473" s="545" t="s">
        <v>13413</v>
      </c>
      <c r="L12473" s="545" t="s">
        <v>13413</v>
      </c>
      <c r="M12473" s="548" t="s">
        <v>13758</v>
      </c>
      <c r="N12473" s="545" t="s">
        <v>13413</v>
      </c>
      <c r="O12473" s="545" t="s">
        <v>13413</v>
      </c>
      <c r="P12473" s="549">
        <v>10181</v>
      </c>
      <c r="Q12473" s="549">
        <v>1</v>
      </c>
      <c r="R12473" s="549">
        <v>57</v>
      </c>
      <c r="S12473" s="548"/>
      <c r="T12473" s="548"/>
      <c r="U12473" s="99"/>
    </row>
    <row r="12474" spans="1:21" ht="19.5" customHeight="1">
      <c r="A12474" s="545">
        <v>107503</v>
      </c>
      <c r="B12474" s="545" t="s">
        <v>9037</v>
      </c>
      <c r="C12474" s="545" t="s">
        <v>209</v>
      </c>
      <c r="D12474" s="546"/>
      <c r="E12474" s="171" t="str">
        <f t="shared" si="194"/>
        <v>1900</v>
      </c>
      <c r="F12474" s="547">
        <v>0</v>
      </c>
      <c r="G12474" s="548">
        <v>0</v>
      </c>
      <c r="H12474" s="547">
        <v>0</v>
      </c>
      <c r="I12474" s="545" t="s">
        <v>12736</v>
      </c>
      <c r="J12474" s="545"/>
      <c r="K12474" s="545" t="s">
        <v>20641</v>
      </c>
      <c r="L12474" s="545" t="s">
        <v>13413</v>
      </c>
      <c r="M12474" s="548" t="s">
        <v>13758</v>
      </c>
      <c r="N12474" s="545" t="s">
        <v>13413</v>
      </c>
      <c r="O12474" s="545" t="s">
        <v>13413</v>
      </c>
      <c r="P12474" s="549">
        <v>10182</v>
      </c>
      <c r="Q12474" s="549">
        <v>1</v>
      </c>
      <c r="R12474" s="549">
        <v>56</v>
      </c>
      <c r="S12474" s="548"/>
      <c r="T12474" s="548"/>
      <c r="U12474" s="99"/>
    </row>
    <row r="12475" spans="1:21" ht="19.5" customHeight="1">
      <c r="A12475" s="545">
        <v>107504</v>
      </c>
      <c r="B12475" s="545" t="s">
        <v>5601</v>
      </c>
      <c r="C12475" s="545" t="s">
        <v>209</v>
      </c>
      <c r="D12475" s="546"/>
      <c r="E12475" s="171" t="str">
        <f t="shared" si="194"/>
        <v>1900</v>
      </c>
      <c r="F12475" s="547">
        <v>0</v>
      </c>
      <c r="G12475" s="548">
        <v>0</v>
      </c>
      <c r="H12475" s="547">
        <v>0</v>
      </c>
      <c r="I12475" s="545" t="s">
        <v>12736</v>
      </c>
      <c r="J12475" s="545"/>
      <c r="K12475" s="545" t="s">
        <v>20642</v>
      </c>
      <c r="L12475" s="545" t="s">
        <v>13413</v>
      </c>
      <c r="M12475" s="548" t="s">
        <v>13758</v>
      </c>
      <c r="N12475" s="545" t="s">
        <v>13413</v>
      </c>
      <c r="O12475" s="545" t="s">
        <v>13413</v>
      </c>
      <c r="P12475" s="549">
        <v>10183</v>
      </c>
      <c r="Q12475" s="549">
        <v>1</v>
      </c>
      <c r="R12475" s="549">
        <v>56</v>
      </c>
      <c r="S12475" s="548"/>
      <c r="T12475" s="548"/>
      <c r="U12475" s="99"/>
    </row>
    <row r="12476" spans="1:21" ht="19.5" customHeight="1">
      <c r="A12476" s="545">
        <v>107505</v>
      </c>
      <c r="B12476" s="545" t="s">
        <v>4670</v>
      </c>
      <c r="C12476" s="545" t="s">
        <v>216</v>
      </c>
      <c r="D12476" s="546"/>
      <c r="E12476" s="171" t="str">
        <f t="shared" si="194"/>
        <v>1900</v>
      </c>
      <c r="F12476" s="547">
        <v>0</v>
      </c>
      <c r="G12476" s="548">
        <v>0</v>
      </c>
      <c r="H12476" s="547">
        <v>0</v>
      </c>
      <c r="I12476" s="545" t="s">
        <v>12637</v>
      </c>
      <c r="J12476" s="545"/>
      <c r="K12476" s="545" t="s">
        <v>13413</v>
      </c>
      <c r="L12476" s="545" t="s">
        <v>13413</v>
      </c>
      <c r="M12476" s="548" t="s">
        <v>13758</v>
      </c>
      <c r="N12476" s="545" t="s">
        <v>13413</v>
      </c>
      <c r="O12476" s="545" t="s">
        <v>13413</v>
      </c>
      <c r="P12476" s="549">
        <v>10184</v>
      </c>
      <c r="Q12476" s="549">
        <v>1</v>
      </c>
      <c r="R12476" s="549">
        <v>13</v>
      </c>
      <c r="S12476" s="548"/>
      <c r="T12476" s="548"/>
      <c r="U12476" s="99"/>
    </row>
    <row r="12477" spans="1:21" ht="19.5" customHeight="1">
      <c r="A12477" s="545">
        <v>107506</v>
      </c>
      <c r="B12477" s="545" t="s">
        <v>4764</v>
      </c>
      <c r="C12477" s="545" t="s">
        <v>209</v>
      </c>
      <c r="D12477" s="546"/>
      <c r="E12477" s="171" t="str">
        <f t="shared" si="194"/>
        <v>1900</v>
      </c>
      <c r="F12477" s="547">
        <v>0</v>
      </c>
      <c r="G12477" s="548">
        <v>0</v>
      </c>
      <c r="H12477" s="547">
        <v>0</v>
      </c>
      <c r="I12477" s="545" t="s">
        <v>12637</v>
      </c>
      <c r="J12477" s="545"/>
      <c r="K12477" s="545" t="s">
        <v>20643</v>
      </c>
      <c r="L12477" s="545" t="s">
        <v>13413</v>
      </c>
      <c r="M12477" s="548" t="s">
        <v>13758</v>
      </c>
      <c r="N12477" s="545" t="s">
        <v>13413</v>
      </c>
      <c r="O12477" s="545" t="s">
        <v>13413</v>
      </c>
      <c r="P12477" s="549">
        <v>10185</v>
      </c>
      <c r="Q12477" s="549">
        <v>1</v>
      </c>
      <c r="R12477" s="549">
        <v>13</v>
      </c>
      <c r="S12477" s="548"/>
      <c r="T12477" s="548"/>
      <c r="U12477" s="99"/>
    </row>
    <row r="12478" spans="1:21" ht="19.5" customHeight="1">
      <c r="A12478" s="545">
        <v>107507</v>
      </c>
      <c r="B12478" s="545" t="s">
        <v>4949</v>
      </c>
      <c r="C12478" s="545" t="s">
        <v>216</v>
      </c>
      <c r="D12478" s="546"/>
      <c r="E12478" s="171" t="str">
        <f t="shared" si="194"/>
        <v>1900</v>
      </c>
      <c r="F12478" s="547">
        <v>0</v>
      </c>
      <c r="G12478" s="548">
        <v>0</v>
      </c>
      <c r="H12478" s="547">
        <v>0</v>
      </c>
      <c r="I12478" s="545" t="s">
        <v>12637</v>
      </c>
      <c r="J12478" s="545"/>
      <c r="K12478" s="545" t="s">
        <v>13413</v>
      </c>
      <c r="L12478" s="545" t="s">
        <v>13413</v>
      </c>
      <c r="M12478" s="548" t="s">
        <v>13758</v>
      </c>
      <c r="N12478" s="545" t="s">
        <v>13413</v>
      </c>
      <c r="O12478" s="545" t="s">
        <v>13413</v>
      </c>
      <c r="P12478" s="549">
        <v>10186</v>
      </c>
      <c r="Q12478" s="549">
        <v>1</v>
      </c>
      <c r="R12478" s="549">
        <v>13</v>
      </c>
      <c r="S12478" s="548"/>
      <c r="T12478" s="548"/>
      <c r="U12478" s="99"/>
    </row>
    <row r="12479" spans="1:21" ht="19.5" customHeight="1">
      <c r="A12479" s="545">
        <v>107508</v>
      </c>
      <c r="B12479" s="545" t="s">
        <v>4770</v>
      </c>
      <c r="C12479" s="545" t="s">
        <v>216</v>
      </c>
      <c r="D12479" s="546"/>
      <c r="E12479" s="171" t="str">
        <f t="shared" si="194"/>
        <v>1900</v>
      </c>
      <c r="F12479" s="547">
        <v>0</v>
      </c>
      <c r="G12479" s="548">
        <v>0</v>
      </c>
      <c r="H12479" s="547">
        <v>0</v>
      </c>
      <c r="I12479" s="545" t="s">
        <v>12637</v>
      </c>
      <c r="J12479" s="545"/>
      <c r="K12479" s="545" t="s">
        <v>13413</v>
      </c>
      <c r="L12479" s="545" t="s">
        <v>13413</v>
      </c>
      <c r="M12479" s="548" t="s">
        <v>13758</v>
      </c>
      <c r="N12479" s="545" t="s">
        <v>13413</v>
      </c>
      <c r="O12479" s="545" t="s">
        <v>13413</v>
      </c>
      <c r="P12479" s="549">
        <v>10187</v>
      </c>
      <c r="Q12479" s="549">
        <v>1</v>
      </c>
      <c r="R12479" s="549">
        <v>13</v>
      </c>
      <c r="S12479" s="548"/>
      <c r="T12479" s="548"/>
      <c r="U12479" s="99"/>
    </row>
    <row r="12480" spans="1:21" ht="19.5" customHeight="1">
      <c r="A12480" s="545">
        <v>107509</v>
      </c>
      <c r="B12480" s="545" t="s">
        <v>4733</v>
      </c>
      <c r="C12480" s="545" t="s">
        <v>209</v>
      </c>
      <c r="D12480" s="546"/>
      <c r="E12480" s="171" t="str">
        <f t="shared" si="194"/>
        <v>1900</v>
      </c>
      <c r="F12480" s="547">
        <v>0</v>
      </c>
      <c r="G12480" s="548">
        <v>0</v>
      </c>
      <c r="H12480" s="547">
        <v>0</v>
      </c>
      <c r="I12480" s="545" t="s">
        <v>12637</v>
      </c>
      <c r="J12480" s="545"/>
      <c r="K12480" s="545" t="s">
        <v>13413</v>
      </c>
      <c r="L12480" s="545" t="s">
        <v>13413</v>
      </c>
      <c r="M12480" s="548" t="s">
        <v>13758</v>
      </c>
      <c r="N12480" s="545" t="s">
        <v>13413</v>
      </c>
      <c r="O12480" s="545" t="s">
        <v>13413</v>
      </c>
      <c r="P12480" s="549">
        <v>10188</v>
      </c>
      <c r="Q12480" s="549">
        <v>1</v>
      </c>
      <c r="R12480" s="549">
        <v>13</v>
      </c>
      <c r="S12480" s="548"/>
      <c r="T12480" s="548"/>
      <c r="U12480" s="99"/>
    </row>
    <row r="12481" spans="1:21" ht="19.5" customHeight="1">
      <c r="A12481" s="545">
        <v>107510</v>
      </c>
      <c r="B12481" s="545" t="s">
        <v>4731</v>
      </c>
      <c r="C12481" s="545" t="s">
        <v>209</v>
      </c>
      <c r="D12481" s="546">
        <v>44589</v>
      </c>
      <c r="E12481" s="171" t="str">
        <f t="shared" si="194"/>
        <v>2022</v>
      </c>
      <c r="F12481" s="547">
        <v>37759</v>
      </c>
      <c r="G12481" s="548">
        <v>0.19</v>
      </c>
      <c r="H12481" s="547">
        <v>31730.25</v>
      </c>
      <c r="I12481" s="545" t="s">
        <v>12637</v>
      </c>
      <c r="J12481" s="545" t="s">
        <v>13297</v>
      </c>
      <c r="K12481" s="545" t="s">
        <v>13413</v>
      </c>
      <c r="L12481" s="545" t="s">
        <v>13413</v>
      </c>
      <c r="M12481" s="548" t="s">
        <v>13758</v>
      </c>
      <c r="N12481" s="545" t="s">
        <v>13413</v>
      </c>
      <c r="O12481" s="545" t="s">
        <v>13413</v>
      </c>
      <c r="P12481" s="549">
        <v>10189</v>
      </c>
      <c r="Q12481" s="549">
        <v>1</v>
      </c>
      <c r="R12481" s="549">
        <v>13</v>
      </c>
      <c r="S12481" s="548">
        <v>2257</v>
      </c>
      <c r="T12481" s="548"/>
      <c r="U12481" s="99"/>
    </row>
    <row r="12482" spans="1:21" ht="19.5" customHeight="1">
      <c r="A12482" s="545">
        <v>107511</v>
      </c>
      <c r="B12482" s="545" t="s">
        <v>4694</v>
      </c>
      <c r="C12482" s="545" t="s">
        <v>216</v>
      </c>
      <c r="D12482" s="546"/>
      <c r="E12482" s="171" t="str">
        <f t="shared" si="194"/>
        <v>1900</v>
      </c>
      <c r="F12482" s="547">
        <v>0</v>
      </c>
      <c r="G12482" s="548">
        <v>0</v>
      </c>
      <c r="H12482" s="547">
        <v>0</v>
      </c>
      <c r="I12482" s="545" t="s">
        <v>12637</v>
      </c>
      <c r="J12482" s="545"/>
      <c r="K12482" s="545" t="s">
        <v>13413</v>
      </c>
      <c r="L12482" s="545" t="s">
        <v>13413</v>
      </c>
      <c r="M12482" s="548" t="s">
        <v>13758</v>
      </c>
      <c r="N12482" s="545" t="s">
        <v>13413</v>
      </c>
      <c r="O12482" s="545" t="s">
        <v>13413</v>
      </c>
      <c r="P12482" s="549">
        <v>10190</v>
      </c>
      <c r="Q12482" s="549">
        <v>1</v>
      </c>
      <c r="R12482" s="549">
        <v>13</v>
      </c>
      <c r="S12482" s="548"/>
      <c r="T12482" s="548"/>
      <c r="U12482" s="99"/>
    </row>
    <row r="12483" spans="1:21" ht="19.5" customHeight="1">
      <c r="A12483" s="545">
        <v>107512</v>
      </c>
      <c r="B12483" s="545" t="s">
        <v>4696</v>
      </c>
      <c r="C12483" s="545" t="s">
        <v>216</v>
      </c>
      <c r="D12483" s="546"/>
      <c r="E12483" s="171" t="str">
        <f t="shared" si="194"/>
        <v>1900</v>
      </c>
      <c r="F12483" s="547">
        <v>0</v>
      </c>
      <c r="G12483" s="548">
        <v>0</v>
      </c>
      <c r="H12483" s="547">
        <v>0</v>
      </c>
      <c r="I12483" s="545" t="s">
        <v>12637</v>
      </c>
      <c r="J12483" s="545"/>
      <c r="K12483" s="545" t="s">
        <v>13413</v>
      </c>
      <c r="L12483" s="545" t="s">
        <v>13413</v>
      </c>
      <c r="M12483" s="548" t="s">
        <v>13758</v>
      </c>
      <c r="N12483" s="545" t="s">
        <v>13413</v>
      </c>
      <c r="O12483" s="545" t="s">
        <v>13413</v>
      </c>
      <c r="P12483" s="549">
        <v>10191</v>
      </c>
      <c r="Q12483" s="549">
        <v>1</v>
      </c>
      <c r="R12483" s="549">
        <v>13</v>
      </c>
      <c r="S12483" s="548"/>
      <c r="T12483" s="548"/>
      <c r="U12483" s="99"/>
    </row>
    <row r="12484" spans="1:21" ht="19.5" customHeight="1">
      <c r="A12484" s="545">
        <v>107513</v>
      </c>
      <c r="B12484" s="545" t="s">
        <v>4734</v>
      </c>
      <c r="C12484" s="545" t="s">
        <v>209</v>
      </c>
      <c r="D12484" s="546"/>
      <c r="E12484" s="171" t="str">
        <f t="shared" ref="E12484:E12547" si="195">TEXT(D12484,"YYYY")</f>
        <v>1900</v>
      </c>
      <c r="F12484" s="547">
        <v>0</v>
      </c>
      <c r="G12484" s="548">
        <v>0</v>
      </c>
      <c r="H12484" s="547">
        <v>0</v>
      </c>
      <c r="I12484" s="545" t="s">
        <v>12637</v>
      </c>
      <c r="J12484" s="545"/>
      <c r="K12484" s="545" t="s">
        <v>13413</v>
      </c>
      <c r="L12484" s="545" t="s">
        <v>13413</v>
      </c>
      <c r="M12484" s="548" t="s">
        <v>13758</v>
      </c>
      <c r="N12484" s="545" t="s">
        <v>13413</v>
      </c>
      <c r="O12484" s="545" t="s">
        <v>13413</v>
      </c>
      <c r="P12484" s="549">
        <v>10192</v>
      </c>
      <c r="Q12484" s="549">
        <v>1</v>
      </c>
      <c r="R12484" s="549">
        <v>13</v>
      </c>
      <c r="S12484" s="548"/>
      <c r="T12484" s="548"/>
      <c r="U12484" s="99"/>
    </row>
    <row r="12485" spans="1:21" ht="19.5" customHeight="1">
      <c r="A12485" s="545">
        <v>107514</v>
      </c>
      <c r="B12485" s="545" t="s">
        <v>4697</v>
      </c>
      <c r="C12485" s="545" t="s">
        <v>216</v>
      </c>
      <c r="D12485" s="546">
        <v>44599</v>
      </c>
      <c r="E12485" s="171" t="str">
        <f t="shared" si="195"/>
        <v>2022</v>
      </c>
      <c r="F12485" s="547">
        <v>4055</v>
      </c>
      <c r="G12485" s="548">
        <v>0.19</v>
      </c>
      <c r="H12485" s="547">
        <v>3407.56</v>
      </c>
      <c r="I12485" s="545" t="s">
        <v>12637</v>
      </c>
      <c r="J12485" s="545" t="s">
        <v>13297</v>
      </c>
      <c r="K12485" s="545" t="s">
        <v>13413</v>
      </c>
      <c r="L12485" s="545" t="s">
        <v>13413</v>
      </c>
      <c r="M12485" s="548" t="s">
        <v>13758</v>
      </c>
      <c r="N12485" s="545" t="s">
        <v>13413</v>
      </c>
      <c r="O12485" s="545" t="s">
        <v>13413</v>
      </c>
      <c r="P12485" s="549">
        <v>10193</v>
      </c>
      <c r="Q12485" s="549">
        <v>1</v>
      </c>
      <c r="R12485" s="549">
        <v>13</v>
      </c>
      <c r="S12485" s="548">
        <v>2257</v>
      </c>
      <c r="T12485" s="548"/>
      <c r="U12485" s="99"/>
    </row>
    <row r="12486" spans="1:21" ht="19.5" customHeight="1">
      <c r="A12486" s="545">
        <v>107515</v>
      </c>
      <c r="B12486" s="545" t="s">
        <v>4737</v>
      </c>
      <c r="C12486" s="545" t="s">
        <v>209</v>
      </c>
      <c r="D12486" s="546">
        <v>44589</v>
      </c>
      <c r="E12486" s="171" t="str">
        <f t="shared" si="195"/>
        <v>2022</v>
      </c>
      <c r="F12486" s="547">
        <v>3779</v>
      </c>
      <c r="G12486" s="548">
        <v>0.19</v>
      </c>
      <c r="H12486" s="547">
        <v>3175.63</v>
      </c>
      <c r="I12486" s="545" t="s">
        <v>12637</v>
      </c>
      <c r="J12486" s="545" t="s">
        <v>13297</v>
      </c>
      <c r="K12486" s="545" t="s">
        <v>13413</v>
      </c>
      <c r="L12486" s="545" t="s">
        <v>13413</v>
      </c>
      <c r="M12486" s="548" t="s">
        <v>13758</v>
      </c>
      <c r="N12486" s="545" t="s">
        <v>13413</v>
      </c>
      <c r="O12486" s="545" t="s">
        <v>13413</v>
      </c>
      <c r="P12486" s="549">
        <v>10194</v>
      </c>
      <c r="Q12486" s="549">
        <v>1</v>
      </c>
      <c r="R12486" s="549">
        <v>13</v>
      </c>
      <c r="S12486" s="548">
        <v>2257</v>
      </c>
      <c r="T12486" s="548"/>
      <c r="U12486" s="99"/>
    </row>
    <row r="12487" spans="1:21" ht="19.5" customHeight="1">
      <c r="A12487" s="545">
        <v>107516</v>
      </c>
      <c r="B12487" s="545" t="s">
        <v>4736</v>
      </c>
      <c r="C12487" s="545" t="s">
        <v>209</v>
      </c>
      <c r="D12487" s="546"/>
      <c r="E12487" s="171" t="str">
        <f t="shared" si="195"/>
        <v>1900</v>
      </c>
      <c r="F12487" s="547">
        <v>0</v>
      </c>
      <c r="G12487" s="548">
        <v>0</v>
      </c>
      <c r="H12487" s="547">
        <v>0</v>
      </c>
      <c r="I12487" s="545" t="s">
        <v>12637</v>
      </c>
      <c r="J12487" s="545"/>
      <c r="K12487" s="545" t="s">
        <v>13413</v>
      </c>
      <c r="L12487" s="545" t="s">
        <v>13413</v>
      </c>
      <c r="M12487" s="548" t="s">
        <v>13758</v>
      </c>
      <c r="N12487" s="545" t="s">
        <v>13413</v>
      </c>
      <c r="O12487" s="545" t="s">
        <v>13413</v>
      </c>
      <c r="P12487" s="549">
        <v>10195</v>
      </c>
      <c r="Q12487" s="549">
        <v>1</v>
      </c>
      <c r="R12487" s="549">
        <v>13</v>
      </c>
      <c r="S12487" s="548"/>
      <c r="T12487" s="548"/>
      <c r="U12487" s="99"/>
    </row>
    <row r="12488" spans="1:21" ht="19.5" customHeight="1">
      <c r="A12488" s="545">
        <v>107517</v>
      </c>
      <c r="B12488" s="545" t="s">
        <v>4701</v>
      </c>
      <c r="C12488" s="545" t="s">
        <v>216</v>
      </c>
      <c r="D12488" s="546"/>
      <c r="E12488" s="171" t="str">
        <f t="shared" si="195"/>
        <v>1900</v>
      </c>
      <c r="F12488" s="547">
        <v>0</v>
      </c>
      <c r="G12488" s="548">
        <v>0</v>
      </c>
      <c r="H12488" s="547">
        <v>0</v>
      </c>
      <c r="I12488" s="545" t="s">
        <v>12637</v>
      </c>
      <c r="J12488" s="545"/>
      <c r="K12488" s="545" t="s">
        <v>13413</v>
      </c>
      <c r="L12488" s="545" t="s">
        <v>13413</v>
      </c>
      <c r="M12488" s="548" t="s">
        <v>13758</v>
      </c>
      <c r="N12488" s="545" t="s">
        <v>13413</v>
      </c>
      <c r="O12488" s="545" t="s">
        <v>13413</v>
      </c>
      <c r="P12488" s="549">
        <v>10196</v>
      </c>
      <c r="Q12488" s="549">
        <v>1</v>
      </c>
      <c r="R12488" s="549">
        <v>13</v>
      </c>
      <c r="S12488" s="548"/>
      <c r="T12488" s="548"/>
      <c r="U12488" s="99"/>
    </row>
    <row r="12489" spans="1:21" ht="19.5" customHeight="1">
      <c r="A12489" s="545">
        <v>107518</v>
      </c>
      <c r="B12489" s="545" t="s">
        <v>4700</v>
      </c>
      <c r="C12489" s="545" t="s">
        <v>216</v>
      </c>
      <c r="D12489" s="546">
        <v>44589</v>
      </c>
      <c r="E12489" s="171" t="str">
        <f t="shared" si="195"/>
        <v>2022</v>
      </c>
      <c r="F12489" s="547">
        <v>5142</v>
      </c>
      <c r="G12489" s="548">
        <v>0.19</v>
      </c>
      <c r="H12489" s="547">
        <v>4321.01</v>
      </c>
      <c r="I12489" s="545" t="s">
        <v>12637</v>
      </c>
      <c r="J12489" s="545" t="s">
        <v>13297</v>
      </c>
      <c r="K12489" s="545" t="s">
        <v>13413</v>
      </c>
      <c r="L12489" s="545" t="s">
        <v>13413</v>
      </c>
      <c r="M12489" s="548" t="s">
        <v>13758</v>
      </c>
      <c r="N12489" s="545" t="s">
        <v>13413</v>
      </c>
      <c r="O12489" s="545" t="s">
        <v>13413</v>
      </c>
      <c r="P12489" s="549">
        <v>10197</v>
      </c>
      <c r="Q12489" s="549">
        <v>1</v>
      </c>
      <c r="R12489" s="549">
        <v>13</v>
      </c>
      <c r="S12489" s="548">
        <v>2257</v>
      </c>
      <c r="T12489" s="548"/>
      <c r="U12489" s="99"/>
    </row>
    <row r="12490" spans="1:21" ht="19.5" customHeight="1">
      <c r="A12490" s="545">
        <v>107519</v>
      </c>
      <c r="B12490" s="545" t="s">
        <v>4794</v>
      </c>
      <c r="C12490" s="545" t="s">
        <v>209</v>
      </c>
      <c r="D12490" s="546"/>
      <c r="E12490" s="171" t="str">
        <f t="shared" si="195"/>
        <v>1900</v>
      </c>
      <c r="F12490" s="547">
        <v>0</v>
      </c>
      <c r="G12490" s="548">
        <v>0</v>
      </c>
      <c r="H12490" s="547">
        <v>0</v>
      </c>
      <c r="I12490" s="545" t="s">
        <v>12637</v>
      </c>
      <c r="J12490" s="545"/>
      <c r="K12490" s="545" t="s">
        <v>13413</v>
      </c>
      <c r="L12490" s="545" t="s">
        <v>13413</v>
      </c>
      <c r="M12490" s="548" t="s">
        <v>13758</v>
      </c>
      <c r="N12490" s="545" t="s">
        <v>13413</v>
      </c>
      <c r="O12490" s="545" t="s">
        <v>13413</v>
      </c>
      <c r="P12490" s="549">
        <v>10198</v>
      </c>
      <c r="Q12490" s="549">
        <v>1</v>
      </c>
      <c r="R12490" s="549">
        <v>13</v>
      </c>
      <c r="S12490" s="548"/>
      <c r="T12490" s="548"/>
      <c r="U12490" s="99"/>
    </row>
    <row r="12491" spans="1:21" ht="19.5" customHeight="1">
      <c r="A12491" s="545">
        <v>107520</v>
      </c>
      <c r="B12491" s="545" t="s">
        <v>5148</v>
      </c>
      <c r="C12491" s="545" t="s">
        <v>209</v>
      </c>
      <c r="D12491" s="546"/>
      <c r="E12491" s="171" t="str">
        <f t="shared" si="195"/>
        <v>1900</v>
      </c>
      <c r="F12491" s="547">
        <v>0</v>
      </c>
      <c r="G12491" s="548">
        <v>0</v>
      </c>
      <c r="H12491" s="547">
        <v>0</v>
      </c>
      <c r="I12491" s="545" t="s">
        <v>12676</v>
      </c>
      <c r="J12491" s="545"/>
      <c r="K12491" s="545" t="s">
        <v>13413</v>
      </c>
      <c r="L12491" s="545" t="s">
        <v>13413</v>
      </c>
      <c r="M12491" s="548" t="s">
        <v>13758</v>
      </c>
      <c r="N12491" s="545" t="s">
        <v>13413</v>
      </c>
      <c r="O12491" s="545" t="s">
        <v>13413</v>
      </c>
      <c r="P12491" s="549">
        <v>10199</v>
      </c>
      <c r="Q12491" s="549">
        <v>1</v>
      </c>
      <c r="R12491" s="549">
        <v>14</v>
      </c>
      <c r="S12491" s="548"/>
      <c r="T12491" s="548"/>
      <c r="U12491" s="99"/>
    </row>
    <row r="12492" spans="1:21" ht="19.5" customHeight="1">
      <c r="A12492" s="545">
        <v>107521</v>
      </c>
      <c r="B12492" s="545" t="s">
        <v>4726</v>
      </c>
      <c r="C12492" s="545" t="s">
        <v>209</v>
      </c>
      <c r="D12492" s="546"/>
      <c r="E12492" s="171" t="str">
        <f t="shared" si="195"/>
        <v>1900</v>
      </c>
      <c r="F12492" s="547">
        <v>0</v>
      </c>
      <c r="G12492" s="548">
        <v>0</v>
      </c>
      <c r="H12492" s="547">
        <v>0</v>
      </c>
      <c r="I12492" s="545" t="s">
        <v>12637</v>
      </c>
      <c r="J12492" s="545"/>
      <c r="K12492" s="545" t="s">
        <v>13413</v>
      </c>
      <c r="L12492" s="545" t="s">
        <v>13413</v>
      </c>
      <c r="M12492" s="548" t="s">
        <v>13758</v>
      </c>
      <c r="N12492" s="545" t="s">
        <v>13413</v>
      </c>
      <c r="O12492" s="545" t="s">
        <v>13413</v>
      </c>
      <c r="P12492" s="549">
        <v>10200</v>
      </c>
      <c r="Q12492" s="549">
        <v>1</v>
      </c>
      <c r="R12492" s="549">
        <v>13</v>
      </c>
      <c r="S12492" s="548"/>
      <c r="T12492" s="548"/>
      <c r="U12492" s="99"/>
    </row>
    <row r="12493" spans="1:21" ht="19.5" customHeight="1">
      <c r="A12493" s="545">
        <v>107522</v>
      </c>
      <c r="B12493" s="545" t="s">
        <v>9036</v>
      </c>
      <c r="C12493" s="545" t="s">
        <v>216</v>
      </c>
      <c r="D12493" s="546"/>
      <c r="E12493" s="171" t="str">
        <f t="shared" si="195"/>
        <v>1900</v>
      </c>
      <c r="F12493" s="547">
        <v>0</v>
      </c>
      <c r="G12493" s="548">
        <v>0</v>
      </c>
      <c r="H12493" s="547">
        <v>0</v>
      </c>
      <c r="I12493" s="545" t="s">
        <v>12973</v>
      </c>
      <c r="J12493" s="545"/>
      <c r="K12493" s="545" t="s">
        <v>20644</v>
      </c>
      <c r="L12493" s="545" t="s">
        <v>13413</v>
      </c>
      <c r="M12493" s="548" t="s">
        <v>13758</v>
      </c>
      <c r="N12493" s="545" t="s">
        <v>13413</v>
      </c>
      <c r="O12493" s="545" t="s">
        <v>13413</v>
      </c>
      <c r="P12493" s="549">
        <v>10201</v>
      </c>
      <c r="Q12493" s="549">
        <v>1</v>
      </c>
      <c r="R12493" s="549">
        <v>59</v>
      </c>
      <c r="S12493" s="548"/>
      <c r="T12493" s="548"/>
      <c r="U12493" s="99"/>
    </row>
    <row r="12494" spans="1:21" ht="19.5" customHeight="1">
      <c r="A12494" s="545">
        <v>107523</v>
      </c>
      <c r="B12494" s="545" t="s">
        <v>4698</v>
      </c>
      <c r="C12494" s="545" t="s">
        <v>216</v>
      </c>
      <c r="D12494" s="546"/>
      <c r="E12494" s="171" t="str">
        <f t="shared" si="195"/>
        <v>1900</v>
      </c>
      <c r="F12494" s="547">
        <v>0</v>
      </c>
      <c r="G12494" s="548">
        <v>0</v>
      </c>
      <c r="H12494" s="547">
        <v>0</v>
      </c>
      <c r="I12494" s="545" t="s">
        <v>12637</v>
      </c>
      <c r="J12494" s="545"/>
      <c r="K12494" s="545" t="s">
        <v>13413</v>
      </c>
      <c r="L12494" s="545" t="s">
        <v>13413</v>
      </c>
      <c r="M12494" s="548" t="s">
        <v>13758</v>
      </c>
      <c r="N12494" s="545" t="s">
        <v>13413</v>
      </c>
      <c r="O12494" s="545" t="s">
        <v>13413</v>
      </c>
      <c r="P12494" s="549">
        <v>10202</v>
      </c>
      <c r="Q12494" s="549">
        <v>1</v>
      </c>
      <c r="R12494" s="549">
        <v>13</v>
      </c>
      <c r="S12494" s="548"/>
      <c r="T12494" s="548"/>
      <c r="U12494" s="99"/>
    </row>
    <row r="12495" spans="1:21" ht="19.5" customHeight="1">
      <c r="A12495" s="545">
        <v>107524</v>
      </c>
      <c r="B12495" s="545" t="s">
        <v>4739</v>
      </c>
      <c r="C12495" s="545" t="s">
        <v>209</v>
      </c>
      <c r="D12495" s="546">
        <v>44589</v>
      </c>
      <c r="E12495" s="171" t="str">
        <f t="shared" si="195"/>
        <v>2022</v>
      </c>
      <c r="F12495" s="547">
        <v>4857</v>
      </c>
      <c r="G12495" s="548">
        <v>0.19</v>
      </c>
      <c r="H12495" s="547">
        <v>4081.51</v>
      </c>
      <c r="I12495" s="545" t="s">
        <v>12637</v>
      </c>
      <c r="J12495" s="545" t="s">
        <v>13297</v>
      </c>
      <c r="K12495" s="545" t="s">
        <v>13413</v>
      </c>
      <c r="L12495" s="545" t="s">
        <v>13413</v>
      </c>
      <c r="M12495" s="548" t="s">
        <v>13758</v>
      </c>
      <c r="N12495" s="545" t="s">
        <v>13413</v>
      </c>
      <c r="O12495" s="545" t="s">
        <v>13413</v>
      </c>
      <c r="P12495" s="549">
        <v>10203</v>
      </c>
      <c r="Q12495" s="549">
        <v>1</v>
      </c>
      <c r="R12495" s="549">
        <v>13</v>
      </c>
      <c r="S12495" s="548">
        <v>2257</v>
      </c>
      <c r="T12495" s="548"/>
      <c r="U12495" s="99"/>
    </row>
    <row r="12496" spans="1:21" ht="19.5" customHeight="1">
      <c r="A12496" s="545">
        <v>107525</v>
      </c>
      <c r="B12496" s="545" t="s">
        <v>4738</v>
      </c>
      <c r="C12496" s="545" t="s">
        <v>209</v>
      </c>
      <c r="D12496" s="546">
        <v>44589</v>
      </c>
      <c r="E12496" s="171" t="str">
        <f t="shared" si="195"/>
        <v>2022</v>
      </c>
      <c r="F12496" s="547">
        <v>2836</v>
      </c>
      <c r="G12496" s="548">
        <v>0.19</v>
      </c>
      <c r="H12496" s="547">
        <v>2383.19</v>
      </c>
      <c r="I12496" s="545" t="s">
        <v>12637</v>
      </c>
      <c r="J12496" s="545" t="s">
        <v>13297</v>
      </c>
      <c r="K12496" s="545" t="s">
        <v>13413</v>
      </c>
      <c r="L12496" s="545" t="s">
        <v>13413</v>
      </c>
      <c r="M12496" s="548" t="s">
        <v>13758</v>
      </c>
      <c r="N12496" s="545" t="s">
        <v>13413</v>
      </c>
      <c r="O12496" s="545" t="s">
        <v>13413</v>
      </c>
      <c r="P12496" s="549">
        <v>10204</v>
      </c>
      <c r="Q12496" s="549">
        <v>1</v>
      </c>
      <c r="R12496" s="549">
        <v>13</v>
      </c>
      <c r="S12496" s="548">
        <v>2257</v>
      </c>
      <c r="T12496" s="548"/>
      <c r="U12496" s="99"/>
    </row>
    <row r="12497" spans="1:21" ht="19.5" customHeight="1">
      <c r="A12497" s="545">
        <v>107526</v>
      </c>
      <c r="B12497" s="545" t="s">
        <v>4732</v>
      </c>
      <c r="C12497" s="545" t="s">
        <v>209</v>
      </c>
      <c r="D12497" s="546"/>
      <c r="E12497" s="171" t="str">
        <f t="shared" si="195"/>
        <v>1900</v>
      </c>
      <c r="F12497" s="547">
        <v>0</v>
      </c>
      <c r="G12497" s="548">
        <v>0</v>
      </c>
      <c r="H12497" s="547">
        <v>0</v>
      </c>
      <c r="I12497" s="545" t="s">
        <v>12637</v>
      </c>
      <c r="J12497" s="545"/>
      <c r="K12497" s="545" t="s">
        <v>13413</v>
      </c>
      <c r="L12497" s="545" t="s">
        <v>13413</v>
      </c>
      <c r="M12497" s="548" t="s">
        <v>13758</v>
      </c>
      <c r="N12497" s="545" t="s">
        <v>13413</v>
      </c>
      <c r="O12497" s="545" t="s">
        <v>13413</v>
      </c>
      <c r="P12497" s="549">
        <v>10205</v>
      </c>
      <c r="Q12497" s="549">
        <v>1</v>
      </c>
      <c r="R12497" s="549">
        <v>13</v>
      </c>
      <c r="S12497" s="548"/>
      <c r="T12497" s="548"/>
      <c r="U12497" s="99"/>
    </row>
    <row r="12498" spans="1:21" ht="19.5" customHeight="1">
      <c r="A12498" s="545">
        <v>107527</v>
      </c>
      <c r="B12498" s="545" t="s">
        <v>4703</v>
      </c>
      <c r="C12498" s="545" t="s">
        <v>216</v>
      </c>
      <c r="D12498" s="546"/>
      <c r="E12498" s="171" t="str">
        <f t="shared" si="195"/>
        <v>1900</v>
      </c>
      <c r="F12498" s="547">
        <v>0</v>
      </c>
      <c r="G12498" s="548">
        <v>0</v>
      </c>
      <c r="H12498" s="547">
        <v>0</v>
      </c>
      <c r="I12498" s="545" t="s">
        <v>12637</v>
      </c>
      <c r="J12498" s="545"/>
      <c r="K12498" s="545" t="s">
        <v>13413</v>
      </c>
      <c r="L12498" s="545" t="s">
        <v>13413</v>
      </c>
      <c r="M12498" s="548" t="s">
        <v>13758</v>
      </c>
      <c r="N12498" s="545" t="s">
        <v>13413</v>
      </c>
      <c r="O12498" s="545" t="s">
        <v>13413</v>
      </c>
      <c r="P12498" s="549">
        <v>10206</v>
      </c>
      <c r="Q12498" s="549">
        <v>1</v>
      </c>
      <c r="R12498" s="549">
        <v>13</v>
      </c>
      <c r="S12498" s="548"/>
      <c r="T12498" s="548"/>
      <c r="U12498" s="99"/>
    </row>
    <row r="12499" spans="1:21" ht="19.5" customHeight="1">
      <c r="A12499" s="545">
        <v>107528</v>
      </c>
      <c r="B12499" s="545" t="s">
        <v>4702</v>
      </c>
      <c r="C12499" s="545" t="s">
        <v>216</v>
      </c>
      <c r="D12499" s="546">
        <v>44589</v>
      </c>
      <c r="E12499" s="171" t="str">
        <f t="shared" si="195"/>
        <v>2022</v>
      </c>
      <c r="F12499" s="547">
        <v>1275</v>
      </c>
      <c r="G12499" s="548">
        <v>0.19</v>
      </c>
      <c r="H12499" s="547">
        <v>1071.43</v>
      </c>
      <c r="I12499" s="545" t="s">
        <v>12637</v>
      </c>
      <c r="J12499" s="545" t="s">
        <v>13297</v>
      </c>
      <c r="K12499" s="545" t="s">
        <v>13413</v>
      </c>
      <c r="L12499" s="545" t="s">
        <v>13413</v>
      </c>
      <c r="M12499" s="548" t="s">
        <v>13758</v>
      </c>
      <c r="N12499" s="545" t="s">
        <v>13413</v>
      </c>
      <c r="O12499" s="545" t="s">
        <v>13413</v>
      </c>
      <c r="P12499" s="549">
        <v>10207</v>
      </c>
      <c r="Q12499" s="549">
        <v>1</v>
      </c>
      <c r="R12499" s="549">
        <v>13</v>
      </c>
      <c r="S12499" s="548">
        <v>2257</v>
      </c>
      <c r="T12499" s="548"/>
      <c r="U12499" s="99"/>
    </row>
    <row r="12500" spans="1:21" ht="19.5" customHeight="1">
      <c r="A12500" s="545">
        <v>107529</v>
      </c>
      <c r="B12500" s="545" t="s">
        <v>4695</v>
      </c>
      <c r="C12500" s="545" t="s">
        <v>216</v>
      </c>
      <c r="D12500" s="546"/>
      <c r="E12500" s="171" t="str">
        <f t="shared" si="195"/>
        <v>1900</v>
      </c>
      <c r="F12500" s="547">
        <v>0</v>
      </c>
      <c r="G12500" s="548">
        <v>0</v>
      </c>
      <c r="H12500" s="547">
        <v>0</v>
      </c>
      <c r="I12500" s="545" t="s">
        <v>12637</v>
      </c>
      <c r="J12500" s="545"/>
      <c r="K12500" s="545" t="s">
        <v>13413</v>
      </c>
      <c r="L12500" s="545" t="s">
        <v>13413</v>
      </c>
      <c r="M12500" s="548" t="s">
        <v>13758</v>
      </c>
      <c r="N12500" s="545" t="s">
        <v>13413</v>
      </c>
      <c r="O12500" s="545" t="s">
        <v>13413</v>
      </c>
      <c r="P12500" s="549">
        <v>10208</v>
      </c>
      <c r="Q12500" s="549">
        <v>1</v>
      </c>
      <c r="R12500" s="549">
        <v>13</v>
      </c>
      <c r="S12500" s="548"/>
      <c r="T12500" s="548"/>
      <c r="U12500" s="99"/>
    </row>
    <row r="12501" spans="1:21" ht="19.5" customHeight="1">
      <c r="A12501" s="545">
        <v>107530</v>
      </c>
      <c r="B12501" s="545" t="s">
        <v>4735</v>
      </c>
      <c r="C12501" s="545" t="s">
        <v>209</v>
      </c>
      <c r="D12501" s="546"/>
      <c r="E12501" s="171" t="str">
        <f t="shared" si="195"/>
        <v>1900</v>
      </c>
      <c r="F12501" s="547">
        <v>0</v>
      </c>
      <c r="G12501" s="548">
        <v>0</v>
      </c>
      <c r="H12501" s="547">
        <v>0</v>
      </c>
      <c r="I12501" s="545" t="s">
        <v>12637</v>
      </c>
      <c r="J12501" s="545"/>
      <c r="K12501" s="545" t="s">
        <v>13413</v>
      </c>
      <c r="L12501" s="545" t="s">
        <v>13413</v>
      </c>
      <c r="M12501" s="548" t="s">
        <v>13758</v>
      </c>
      <c r="N12501" s="545" t="s">
        <v>13413</v>
      </c>
      <c r="O12501" s="545" t="s">
        <v>13413</v>
      </c>
      <c r="P12501" s="549">
        <v>10209</v>
      </c>
      <c r="Q12501" s="549">
        <v>1</v>
      </c>
      <c r="R12501" s="549">
        <v>13</v>
      </c>
      <c r="S12501" s="548"/>
      <c r="T12501" s="548"/>
      <c r="U12501" s="99"/>
    </row>
    <row r="12502" spans="1:21" ht="19.5" customHeight="1">
      <c r="A12502" s="545">
        <v>107531</v>
      </c>
      <c r="B12502" s="545" t="s">
        <v>4699</v>
      </c>
      <c r="C12502" s="545" t="s">
        <v>216</v>
      </c>
      <c r="D12502" s="546"/>
      <c r="E12502" s="171" t="str">
        <f t="shared" si="195"/>
        <v>1900</v>
      </c>
      <c r="F12502" s="547">
        <v>0</v>
      </c>
      <c r="G12502" s="548">
        <v>0</v>
      </c>
      <c r="H12502" s="547">
        <v>0</v>
      </c>
      <c r="I12502" s="545" t="s">
        <v>12637</v>
      </c>
      <c r="J12502" s="545"/>
      <c r="K12502" s="545" t="s">
        <v>13413</v>
      </c>
      <c r="L12502" s="545" t="s">
        <v>13413</v>
      </c>
      <c r="M12502" s="548" t="s">
        <v>13758</v>
      </c>
      <c r="N12502" s="545" t="s">
        <v>13413</v>
      </c>
      <c r="O12502" s="545" t="s">
        <v>13413</v>
      </c>
      <c r="P12502" s="549">
        <v>10210</v>
      </c>
      <c r="Q12502" s="549">
        <v>1</v>
      </c>
      <c r="R12502" s="549">
        <v>13</v>
      </c>
      <c r="S12502" s="548"/>
      <c r="T12502" s="548"/>
      <c r="U12502" s="99"/>
    </row>
    <row r="12503" spans="1:21" ht="19.5" customHeight="1">
      <c r="A12503" s="545">
        <v>107532</v>
      </c>
      <c r="B12503" s="545" t="s">
        <v>5149</v>
      </c>
      <c r="C12503" s="545" t="s">
        <v>209</v>
      </c>
      <c r="D12503" s="546"/>
      <c r="E12503" s="171" t="str">
        <f t="shared" si="195"/>
        <v>1900</v>
      </c>
      <c r="F12503" s="547">
        <v>0</v>
      </c>
      <c r="G12503" s="548">
        <v>0</v>
      </c>
      <c r="H12503" s="547">
        <v>0</v>
      </c>
      <c r="I12503" s="545" t="s">
        <v>12676</v>
      </c>
      <c r="J12503" s="545"/>
      <c r="K12503" s="545" t="s">
        <v>13413</v>
      </c>
      <c r="L12503" s="545" t="s">
        <v>13413</v>
      </c>
      <c r="M12503" s="548" t="s">
        <v>13758</v>
      </c>
      <c r="N12503" s="545" t="s">
        <v>13413</v>
      </c>
      <c r="O12503" s="545" t="s">
        <v>13413</v>
      </c>
      <c r="P12503" s="549">
        <v>10211</v>
      </c>
      <c r="Q12503" s="549">
        <v>1</v>
      </c>
      <c r="R12503" s="549">
        <v>14</v>
      </c>
      <c r="S12503" s="548"/>
      <c r="T12503" s="548"/>
      <c r="U12503" s="99"/>
    </row>
    <row r="12504" spans="1:21" ht="19.5" customHeight="1">
      <c r="A12504" s="545">
        <v>107533</v>
      </c>
      <c r="B12504" s="545" t="s">
        <v>5030</v>
      </c>
      <c r="C12504" s="545" t="s">
        <v>216</v>
      </c>
      <c r="D12504" s="546"/>
      <c r="E12504" s="171" t="str">
        <f t="shared" si="195"/>
        <v>1900</v>
      </c>
      <c r="F12504" s="547">
        <v>0</v>
      </c>
      <c r="G12504" s="548">
        <v>0</v>
      </c>
      <c r="H12504" s="547">
        <v>0</v>
      </c>
      <c r="I12504" s="545" t="s">
        <v>12676</v>
      </c>
      <c r="J12504" s="545"/>
      <c r="K12504" s="545" t="s">
        <v>13413</v>
      </c>
      <c r="L12504" s="545" t="s">
        <v>13413</v>
      </c>
      <c r="M12504" s="548" t="s">
        <v>13758</v>
      </c>
      <c r="N12504" s="545" t="s">
        <v>13413</v>
      </c>
      <c r="O12504" s="545" t="s">
        <v>13413</v>
      </c>
      <c r="P12504" s="549">
        <v>10212</v>
      </c>
      <c r="Q12504" s="549">
        <v>1</v>
      </c>
      <c r="R12504" s="549">
        <v>14</v>
      </c>
      <c r="S12504" s="548"/>
      <c r="T12504" s="548"/>
      <c r="U12504" s="99"/>
    </row>
    <row r="12505" spans="1:21" ht="19.5" customHeight="1">
      <c r="A12505" s="545">
        <v>107534</v>
      </c>
      <c r="B12505" s="545" t="s">
        <v>9035</v>
      </c>
      <c r="C12505" s="545" t="s">
        <v>216</v>
      </c>
      <c r="D12505" s="546"/>
      <c r="E12505" s="171" t="str">
        <f t="shared" si="195"/>
        <v>1900</v>
      </c>
      <c r="F12505" s="547">
        <v>0</v>
      </c>
      <c r="G12505" s="548">
        <v>0</v>
      </c>
      <c r="H12505" s="547">
        <v>0</v>
      </c>
      <c r="I12505" s="545" t="s">
        <v>12676</v>
      </c>
      <c r="J12505" s="545"/>
      <c r="K12505" s="545" t="s">
        <v>13413</v>
      </c>
      <c r="L12505" s="545" t="s">
        <v>13413</v>
      </c>
      <c r="M12505" s="548" t="s">
        <v>13758</v>
      </c>
      <c r="N12505" s="545" t="s">
        <v>13413</v>
      </c>
      <c r="O12505" s="545" t="s">
        <v>13413</v>
      </c>
      <c r="P12505" s="549">
        <v>10213</v>
      </c>
      <c r="Q12505" s="549">
        <v>1</v>
      </c>
      <c r="R12505" s="549">
        <v>14</v>
      </c>
      <c r="S12505" s="548"/>
      <c r="T12505" s="548"/>
      <c r="U12505" s="99"/>
    </row>
    <row r="12506" spans="1:21" ht="19.5" customHeight="1">
      <c r="A12506" s="545">
        <v>107535</v>
      </c>
      <c r="B12506" s="545" t="s">
        <v>5054</v>
      </c>
      <c r="C12506" s="545" t="s">
        <v>216</v>
      </c>
      <c r="D12506" s="546"/>
      <c r="E12506" s="171" t="str">
        <f t="shared" si="195"/>
        <v>1900</v>
      </c>
      <c r="F12506" s="547">
        <v>0</v>
      </c>
      <c r="G12506" s="548">
        <v>0</v>
      </c>
      <c r="H12506" s="547">
        <v>0</v>
      </c>
      <c r="I12506" s="545" t="s">
        <v>12676</v>
      </c>
      <c r="J12506" s="545"/>
      <c r="K12506" s="545" t="s">
        <v>13413</v>
      </c>
      <c r="L12506" s="545" t="s">
        <v>13413</v>
      </c>
      <c r="M12506" s="548" t="s">
        <v>13758</v>
      </c>
      <c r="N12506" s="545" t="s">
        <v>13413</v>
      </c>
      <c r="O12506" s="545" t="s">
        <v>13413</v>
      </c>
      <c r="P12506" s="549">
        <v>10214</v>
      </c>
      <c r="Q12506" s="549">
        <v>1</v>
      </c>
      <c r="R12506" s="549">
        <v>14</v>
      </c>
      <c r="S12506" s="548"/>
      <c r="T12506" s="548"/>
      <c r="U12506" s="99"/>
    </row>
    <row r="12507" spans="1:21" ht="19.5" customHeight="1">
      <c r="A12507" s="545">
        <v>107536</v>
      </c>
      <c r="B12507" s="545" t="s">
        <v>5109</v>
      </c>
      <c r="C12507" s="545" t="s">
        <v>216</v>
      </c>
      <c r="D12507" s="546"/>
      <c r="E12507" s="171" t="str">
        <f t="shared" si="195"/>
        <v>1900</v>
      </c>
      <c r="F12507" s="547">
        <v>0</v>
      </c>
      <c r="G12507" s="548">
        <v>0</v>
      </c>
      <c r="H12507" s="547">
        <v>0</v>
      </c>
      <c r="I12507" s="545" t="s">
        <v>12676</v>
      </c>
      <c r="J12507" s="545"/>
      <c r="K12507" s="545" t="s">
        <v>13413</v>
      </c>
      <c r="L12507" s="545" t="s">
        <v>13413</v>
      </c>
      <c r="M12507" s="548" t="s">
        <v>13758</v>
      </c>
      <c r="N12507" s="545" t="s">
        <v>13413</v>
      </c>
      <c r="O12507" s="545" t="s">
        <v>13413</v>
      </c>
      <c r="P12507" s="549">
        <v>10215</v>
      </c>
      <c r="Q12507" s="549">
        <v>1</v>
      </c>
      <c r="R12507" s="549">
        <v>14</v>
      </c>
      <c r="S12507" s="548"/>
      <c r="T12507" s="548"/>
      <c r="U12507" s="99"/>
    </row>
    <row r="12508" spans="1:21" ht="19.5" customHeight="1">
      <c r="A12508" s="545">
        <v>107537</v>
      </c>
      <c r="B12508" s="545" t="s">
        <v>9034</v>
      </c>
      <c r="C12508" s="545" t="s">
        <v>216</v>
      </c>
      <c r="D12508" s="546"/>
      <c r="E12508" s="171" t="str">
        <f t="shared" si="195"/>
        <v>1900</v>
      </c>
      <c r="F12508" s="547">
        <v>0</v>
      </c>
      <c r="G12508" s="548">
        <v>0</v>
      </c>
      <c r="H12508" s="547">
        <v>0</v>
      </c>
      <c r="I12508" s="545" t="s">
        <v>12676</v>
      </c>
      <c r="J12508" s="545"/>
      <c r="K12508" s="545" t="s">
        <v>13413</v>
      </c>
      <c r="L12508" s="545" t="s">
        <v>13413</v>
      </c>
      <c r="M12508" s="548" t="s">
        <v>13758</v>
      </c>
      <c r="N12508" s="545" t="s">
        <v>13413</v>
      </c>
      <c r="O12508" s="545" t="s">
        <v>13413</v>
      </c>
      <c r="P12508" s="549">
        <v>10216</v>
      </c>
      <c r="Q12508" s="549">
        <v>1</v>
      </c>
      <c r="R12508" s="549">
        <v>14</v>
      </c>
      <c r="S12508" s="548"/>
      <c r="T12508" s="548"/>
      <c r="U12508" s="99"/>
    </row>
    <row r="12509" spans="1:21" ht="19.5" customHeight="1">
      <c r="A12509" s="545">
        <v>107538</v>
      </c>
      <c r="B12509" s="545" t="s">
        <v>9033</v>
      </c>
      <c r="C12509" s="545" t="s">
        <v>216</v>
      </c>
      <c r="D12509" s="546"/>
      <c r="E12509" s="171" t="str">
        <f t="shared" si="195"/>
        <v>1900</v>
      </c>
      <c r="F12509" s="547">
        <v>0</v>
      </c>
      <c r="G12509" s="548">
        <v>0</v>
      </c>
      <c r="H12509" s="547">
        <v>0</v>
      </c>
      <c r="I12509" s="545" t="s">
        <v>12676</v>
      </c>
      <c r="J12509" s="545"/>
      <c r="K12509" s="545" t="s">
        <v>20645</v>
      </c>
      <c r="L12509" s="545" t="s">
        <v>13413</v>
      </c>
      <c r="M12509" s="548" t="s">
        <v>13758</v>
      </c>
      <c r="N12509" s="545" t="s">
        <v>13413</v>
      </c>
      <c r="O12509" s="545" t="s">
        <v>13413</v>
      </c>
      <c r="P12509" s="549">
        <v>10217</v>
      </c>
      <c r="Q12509" s="549">
        <v>1</v>
      </c>
      <c r="R12509" s="549">
        <v>14</v>
      </c>
      <c r="S12509" s="548"/>
      <c r="T12509" s="548"/>
      <c r="U12509" s="99"/>
    </row>
    <row r="12510" spans="1:21" ht="19.5" customHeight="1">
      <c r="A12510" s="545">
        <v>107539</v>
      </c>
      <c r="B12510" s="545" t="s">
        <v>9032</v>
      </c>
      <c r="C12510" s="545" t="s">
        <v>216</v>
      </c>
      <c r="D12510" s="546"/>
      <c r="E12510" s="171" t="str">
        <f t="shared" si="195"/>
        <v>1900</v>
      </c>
      <c r="F12510" s="547">
        <v>0</v>
      </c>
      <c r="G12510" s="548">
        <v>0</v>
      </c>
      <c r="H12510" s="547">
        <v>0</v>
      </c>
      <c r="I12510" s="545" t="s">
        <v>12676</v>
      </c>
      <c r="J12510" s="545"/>
      <c r="K12510" s="545" t="s">
        <v>20646</v>
      </c>
      <c r="L12510" s="545" t="s">
        <v>13413</v>
      </c>
      <c r="M12510" s="548" t="s">
        <v>13758</v>
      </c>
      <c r="N12510" s="545" t="s">
        <v>13413</v>
      </c>
      <c r="O12510" s="545" t="s">
        <v>13413</v>
      </c>
      <c r="P12510" s="549">
        <v>10218</v>
      </c>
      <c r="Q12510" s="549">
        <v>1</v>
      </c>
      <c r="R12510" s="549">
        <v>14</v>
      </c>
      <c r="S12510" s="548"/>
      <c r="T12510" s="548"/>
      <c r="U12510" s="99"/>
    </row>
    <row r="12511" spans="1:21" ht="19.5" customHeight="1">
      <c r="A12511" s="545">
        <v>107540</v>
      </c>
      <c r="B12511" s="545" t="s">
        <v>9031</v>
      </c>
      <c r="C12511" s="545" t="s">
        <v>216</v>
      </c>
      <c r="D12511" s="546"/>
      <c r="E12511" s="171" t="str">
        <f t="shared" si="195"/>
        <v>1900</v>
      </c>
      <c r="F12511" s="547">
        <v>0</v>
      </c>
      <c r="G12511" s="548">
        <v>0</v>
      </c>
      <c r="H12511" s="547">
        <v>0</v>
      </c>
      <c r="I12511" s="545" t="s">
        <v>12984</v>
      </c>
      <c r="J12511" s="545"/>
      <c r="K12511" s="545" t="s">
        <v>20647</v>
      </c>
      <c r="L12511" s="545" t="s">
        <v>13413</v>
      </c>
      <c r="M12511" s="548" t="s">
        <v>13758</v>
      </c>
      <c r="N12511" s="545" t="s">
        <v>13413</v>
      </c>
      <c r="O12511" s="545" t="s">
        <v>13413</v>
      </c>
      <c r="P12511" s="549">
        <v>10219</v>
      </c>
      <c r="Q12511" s="549">
        <v>1</v>
      </c>
      <c r="R12511" s="549">
        <v>57</v>
      </c>
      <c r="S12511" s="548"/>
      <c r="T12511" s="548"/>
      <c r="U12511" s="99"/>
    </row>
    <row r="12512" spans="1:21" ht="19.5" customHeight="1">
      <c r="A12512" s="545">
        <v>107541</v>
      </c>
      <c r="B12512" s="545" t="s">
        <v>9030</v>
      </c>
      <c r="C12512" s="545" t="s">
        <v>216</v>
      </c>
      <c r="D12512" s="546"/>
      <c r="E12512" s="171" t="str">
        <f t="shared" si="195"/>
        <v>1900</v>
      </c>
      <c r="F12512" s="547">
        <v>0</v>
      </c>
      <c r="G12512" s="548">
        <v>0</v>
      </c>
      <c r="H12512" s="547">
        <v>0</v>
      </c>
      <c r="I12512" s="545" t="s">
        <v>12984</v>
      </c>
      <c r="J12512" s="545"/>
      <c r="K12512" s="545" t="s">
        <v>20648</v>
      </c>
      <c r="L12512" s="545" t="s">
        <v>13413</v>
      </c>
      <c r="M12512" s="548" t="s">
        <v>13758</v>
      </c>
      <c r="N12512" s="545" t="s">
        <v>13413</v>
      </c>
      <c r="O12512" s="545" t="s">
        <v>13413</v>
      </c>
      <c r="P12512" s="549">
        <v>10220</v>
      </c>
      <c r="Q12512" s="549">
        <v>1</v>
      </c>
      <c r="R12512" s="549">
        <v>57</v>
      </c>
      <c r="S12512" s="548"/>
      <c r="T12512" s="548"/>
      <c r="U12512" s="99"/>
    </row>
    <row r="12513" spans="1:21" ht="19.5" customHeight="1">
      <c r="A12513" s="545">
        <v>107542</v>
      </c>
      <c r="B12513" s="545" t="s">
        <v>9029</v>
      </c>
      <c r="C12513" s="545" t="s">
        <v>216</v>
      </c>
      <c r="D12513" s="546"/>
      <c r="E12513" s="171" t="str">
        <f t="shared" si="195"/>
        <v>1900</v>
      </c>
      <c r="F12513" s="547">
        <v>0</v>
      </c>
      <c r="G12513" s="548">
        <v>0</v>
      </c>
      <c r="H12513" s="547">
        <v>0</v>
      </c>
      <c r="I12513" s="545" t="s">
        <v>12984</v>
      </c>
      <c r="J12513" s="545"/>
      <c r="K12513" s="545" t="s">
        <v>20649</v>
      </c>
      <c r="L12513" s="545" t="s">
        <v>13413</v>
      </c>
      <c r="M12513" s="548" t="s">
        <v>13758</v>
      </c>
      <c r="N12513" s="545" t="s">
        <v>13413</v>
      </c>
      <c r="O12513" s="545" t="s">
        <v>13413</v>
      </c>
      <c r="P12513" s="549">
        <v>10221</v>
      </c>
      <c r="Q12513" s="549">
        <v>1</v>
      </c>
      <c r="R12513" s="549">
        <v>57</v>
      </c>
      <c r="S12513" s="548"/>
      <c r="T12513" s="548"/>
      <c r="U12513" s="99"/>
    </row>
    <row r="12514" spans="1:21" ht="19.5" customHeight="1">
      <c r="A12514" s="545">
        <v>107543</v>
      </c>
      <c r="B12514" s="545" t="s">
        <v>5837</v>
      </c>
      <c r="C12514" s="545" t="s">
        <v>216</v>
      </c>
      <c r="D12514" s="546"/>
      <c r="E12514" s="171" t="str">
        <f t="shared" si="195"/>
        <v>1900</v>
      </c>
      <c r="F12514" s="547">
        <v>0</v>
      </c>
      <c r="G12514" s="548">
        <v>0</v>
      </c>
      <c r="H12514" s="547">
        <v>0</v>
      </c>
      <c r="I12514" s="545" t="s">
        <v>12984</v>
      </c>
      <c r="J12514" s="545"/>
      <c r="K12514" s="545" t="s">
        <v>20649</v>
      </c>
      <c r="L12514" s="545" t="s">
        <v>13413</v>
      </c>
      <c r="M12514" s="548" t="s">
        <v>13758</v>
      </c>
      <c r="N12514" s="545" t="s">
        <v>13413</v>
      </c>
      <c r="O12514" s="545" t="s">
        <v>13413</v>
      </c>
      <c r="P12514" s="549">
        <v>10222</v>
      </c>
      <c r="Q12514" s="549">
        <v>1</v>
      </c>
      <c r="R12514" s="549">
        <v>57</v>
      </c>
      <c r="S12514" s="548"/>
      <c r="T12514" s="548"/>
      <c r="U12514" s="99"/>
    </row>
    <row r="12515" spans="1:21" ht="19.5" customHeight="1">
      <c r="A12515" s="545">
        <v>107544</v>
      </c>
      <c r="B12515" s="545" t="s">
        <v>4989</v>
      </c>
      <c r="C12515" s="545" t="s">
        <v>216</v>
      </c>
      <c r="D12515" s="546"/>
      <c r="E12515" s="171" t="str">
        <f t="shared" si="195"/>
        <v>1900</v>
      </c>
      <c r="F12515" s="547">
        <v>0</v>
      </c>
      <c r="G12515" s="548">
        <v>0</v>
      </c>
      <c r="H12515" s="547">
        <v>0</v>
      </c>
      <c r="I12515" s="545" t="s">
        <v>12676</v>
      </c>
      <c r="J12515" s="545"/>
      <c r="K12515" s="545" t="s">
        <v>13413</v>
      </c>
      <c r="L12515" s="545" t="s">
        <v>13413</v>
      </c>
      <c r="M12515" s="548" t="s">
        <v>13758</v>
      </c>
      <c r="N12515" s="545" t="s">
        <v>13413</v>
      </c>
      <c r="O12515" s="545" t="s">
        <v>13413</v>
      </c>
      <c r="P12515" s="549">
        <v>10223</v>
      </c>
      <c r="Q12515" s="549">
        <v>1</v>
      </c>
      <c r="R12515" s="549">
        <v>14</v>
      </c>
      <c r="S12515" s="548"/>
      <c r="T12515" s="548"/>
      <c r="U12515" s="99"/>
    </row>
    <row r="12516" spans="1:21" ht="19.5" customHeight="1">
      <c r="A12516" s="545">
        <v>107545</v>
      </c>
      <c r="B12516" s="545" t="s">
        <v>4995</v>
      </c>
      <c r="C12516" s="545" t="s">
        <v>216</v>
      </c>
      <c r="D12516" s="546">
        <v>43685</v>
      </c>
      <c r="E12516" s="171" t="str">
        <f t="shared" si="195"/>
        <v>2019</v>
      </c>
      <c r="F12516" s="547">
        <v>212415</v>
      </c>
      <c r="G12516" s="548">
        <v>0.19</v>
      </c>
      <c r="H12516" s="547">
        <v>178500</v>
      </c>
      <c r="I12516" s="545" t="s">
        <v>12676</v>
      </c>
      <c r="J12516" s="545" t="s">
        <v>13402</v>
      </c>
      <c r="K12516" s="545" t="s">
        <v>13413</v>
      </c>
      <c r="L12516" s="545" t="s">
        <v>13413</v>
      </c>
      <c r="M12516" s="548" t="s">
        <v>13758</v>
      </c>
      <c r="N12516" s="545" t="s">
        <v>13413</v>
      </c>
      <c r="O12516" s="545" t="s">
        <v>13413</v>
      </c>
      <c r="P12516" s="549">
        <v>10224</v>
      </c>
      <c r="Q12516" s="549">
        <v>1</v>
      </c>
      <c r="R12516" s="549">
        <v>14</v>
      </c>
      <c r="S12516" s="548">
        <v>2231</v>
      </c>
      <c r="T12516" s="548"/>
      <c r="U12516" s="99"/>
    </row>
    <row r="12517" spans="1:21" ht="19.5" customHeight="1">
      <c r="A12517" s="545">
        <v>107546</v>
      </c>
      <c r="B12517" s="545" t="s">
        <v>4999</v>
      </c>
      <c r="C12517" s="545" t="s">
        <v>216</v>
      </c>
      <c r="D12517" s="546"/>
      <c r="E12517" s="171" t="str">
        <f t="shared" si="195"/>
        <v>1900</v>
      </c>
      <c r="F12517" s="547">
        <v>0</v>
      </c>
      <c r="G12517" s="548">
        <v>0</v>
      </c>
      <c r="H12517" s="547">
        <v>0</v>
      </c>
      <c r="I12517" s="545" t="s">
        <v>12676</v>
      </c>
      <c r="J12517" s="545"/>
      <c r="K12517" s="545" t="s">
        <v>13413</v>
      </c>
      <c r="L12517" s="545" t="s">
        <v>13413</v>
      </c>
      <c r="M12517" s="548" t="s">
        <v>13758</v>
      </c>
      <c r="N12517" s="545" t="s">
        <v>13413</v>
      </c>
      <c r="O12517" s="545" t="s">
        <v>13413</v>
      </c>
      <c r="P12517" s="549">
        <v>10225</v>
      </c>
      <c r="Q12517" s="549">
        <v>1</v>
      </c>
      <c r="R12517" s="549">
        <v>14</v>
      </c>
      <c r="S12517" s="548"/>
      <c r="T12517" s="548"/>
      <c r="U12517" s="99"/>
    </row>
    <row r="12518" spans="1:21" ht="19.5" customHeight="1">
      <c r="A12518" s="545">
        <v>107547</v>
      </c>
      <c r="B12518" s="545" t="s">
        <v>9028</v>
      </c>
      <c r="C12518" s="545" t="s">
        <v>216</v>
      </c>
      <c r="D12518" s="546"/>
      <c r="E12518" s="171" t="str">
        <f t="shared" si="195"/>
        <v>1900</v>
      </c>
      <c r="F12518" s="547">
        <v>0</v>
      </c>
      <c r="G12518" s="548">
        <v>0</v>
      </c>
      <c r="H12518" s="547">
        <v>0</v>
      </c>
      <c r="I12518" s="545" t="s">
        <v>12984</v>
      </c>
      <c r="J12518" s="545"/>
      <c r="K12518" s="545" t="s">
        <v>20649</v>
      </c>
      <c r="L12518" s="545" t="s">
        <v>13413</v>
      </c>
      <c r="M12518" s="548" t="s">
        <v>13758</v>
      </c>
      <c r="N12518" s="545" t="s">
        <v>13413</v>
      </c>
      <c r="O12518" s="545" t="s">
        <v>13413</v>
      </c>
      <c r="P12518" s="549">
        <v>10226</v>
      </c>
      <c r="Q12518" s="549">
        <v>1</v>
      </c>
      <c r="R12518" s="549">
        <v>57</v>
      </c>
      <c r="S12518" s="548"/>
      <c r="T12518" s="548"/>
      <c r="U12518" s="99"/>
    </row>
    <row r="12519" spans="1:21" ht="19.5" customHeight="1">
      <c r="A12519" s="545">
        <v>107548</v>
      </c>
      <c r="B12519" s="545" t="s">
        <v>9027</v>
      </c>
      <c r="C12519" s="545" t="s">
        <v>216</v>
      </c>
      <c r="D12519" s="546"/>
      <c r="E12519" s="171" t="str">
        <f t="shared" si="195"/>
        <v>1900</v>
      </c>
      <c r="F12519" s="547">
        <v>0</v>
      </c>
      <c r="G12519" s="548">
        <v>0</v>
      </c>
      <c r="H12519" s="547">
        <v>0</v>
      </c>
      <c r="I12519" s="545" t="s">
        <v>12676</v>
      </c>
      <c r="J12519" s="545"/>
      <c r="K12519" s="545" t="s">
        <v>13413</v>
      </c>
      <c r="L12519" s="545" t="s">
        <v>13413</v>
      </c>
      <c r="M12519" s="548" t="s">
        <v>13758</v>
      </c>
      <c r="N12519" s="545" t="s">
        <v>13413</v>
      </c>
      <c r="O12519" s="545" t="s">
        <v>13413</v>
      </c>
      <c r="P12519" s="549">
        <v>10227</v>
      </c>
      <c r="Q12519" s="549">
        <v>1</v>
      </c>
      <c r="R12519" s="549">
        <v>14</v>
      </c>
      <c r="S12519" s="548"/>
      <c r="T12519" s="548"/>
      <c r="U12519" s="99"/>
    </row>
    <row r="12520" spans="1:21" ht="19.5" customHeight="1">
      <c r="A12520" s="545">
        <v>107549</v>
      </c>
      <c r="B12520" s="545" t="s">
        <v>9026</v>
      </c>
      <c r="C12520" s="545" t="s">
        <v>216</v>
      </c>
      <c r="D12520" s="546"/>
      <c r="E12520" s="171" t="str">
        <f t="shared" si="195"/>
        <v>1900</v>
      </c>
      <c r="F12520" s="547">
        <v>0</v>
      </c>
      <c r="G12520" s="548">
        <v>0</v>
      </c>
      <c r="H12520" s="547">
        <v>0</v>
      </c>
      <c r="I12520" s="545" t="s">
        <v>12676</v>
      </c>
      <c r="J12520" s="545"/>
      <c r="K12520" s="545" t="s">
        <v>13413</v>
      </c>
      <c r="L12520" s="545" t="s">
        <v>13413</v>
      </c>
      <c r="M12520" s="548" t="s">
        <v>13758</v>
      </c>
      <c r="N12520" s="545" t="s">
        <v>13413</v>
      </c>
      <c r="O12520" s="545" t="s">
        <v>13413</v>
      </c>
      <c r="P12520" s="549">
        <v>10228</v>
      </c>
      <c r="Q12520" s="549">
        <v>1</v>
      </c>
      <c r="R12520" s="549">
        <v>14</v>
      </c>
      <c r="S12520" s="548"/>
      <c r="T12520" s="548"/>
      <c r="U12520" s="99"/>
    </row>
    <row r="12521" spans="1:21" ht="19.5" customHeight="1">
      <c r="A12521" s="545">
        <v>107550</v>
      </c>
      <c r="B12521" s="545" t="s">
        <v>6052</v>
      </c>
      <c r="C12521" s="545" t="s">
        <v>216</v>
      </c>
      <c r="D12521" s="546">
        <v>44194</v>
      </c>
      <c r="E12521" s="171" t="str">
        <f t="shared" si="195"/>
        <v>2020</v>
      </c>
      <c r="F12521" s="547">
        <v>1762104</v>
      </c>
      <c r="G12521" s="548">
        <v>0.19</v>
      </c>
      <c r="H12521" s="547">
        <v>1480759.66</v>
      </c>
      <c r="I12521" s="545" t="s">
        <v>12984</v>
      </c>
      <c r="J12521" s="545" t="s">
        <v>13296</v>
      </c>
      <c r="K12521" s="545" t="s">
        <v>20650</v>
      </c>
      <c r="L12521" s="545" t="s">
        <v>13413</v>
      </c>
      <c r="M12521" s="548" t="s">
        <v>13758</v>
      </c>
      <c r="N12521" s="545" t="s">
        <v>13413</v>
      </c>
      <c r="O12521" s="545" t="s">
        <v>13413</v>
      </c>
      <c r="P12521" s="549">
        <v>10229</v>
      </c>
      <c r="Q12521" s="549">
        <v>1</v>
      </c>
      <c r="R12521" s="549">
        <v>57</v>
      </c>
      <c r="S12521" s="548">
        <v>2218</v>
      </c>
      <c r="T12521" s="548"/>
      <c r="U12521" s="99"/>
    </row>
    <row r="12522" spans="1:21" ht="19.5" customHeight="1">
      <c r="A12522" s="545">
        <v>107551</v>
      </c>
      <c r="B12522" s="545" t="s">
        <v>5839</v>
      </c>
      <c r="C12522" s="545" t="s">
        <v>216</v>
      </c>
      <c r="D12522" s="546"/>
      <c r="E12522" s="171" t="str">
        <f t="shared" si="195"/>
        <v>1900</v>
      </c>
      <c r="F12522" s="547">
        <v>0</v>
      </c>
      <c r="G12522" s="548">
        <v>0</v>
      </c>
      <c r="H12522" s="547">
        <v>0</v>
      </c>
      <c r="I12522" s="545" t="s">
        <v>12984</v>
      </c>
      <c r="J12522" s="545"/>
      <c r="K12522" s="545" t="s">
        <v>20651</v>
      </c>
      <c r="L12522" s="545" t="s">
        <v>13413</v>
      </c>
      <c r="M12522" s="548" t="s">
        <v>13758</v>
      </c>
      <c r="N12522" s="545" t="s">
        <v>13413</v>
      </c>
      <c r="O12522" s="545" t="s">
        <v>13413</v>
      </c>
      <c r="P12522" s="549">
        <v>10230</v>
      </c>
      <c r="Q12522" s="549">
        <v>1</v>
      </c>
      <c r="R12522" s="549">
        <v>57</v>
      </c>
      <c r="S12522" s="548"/>
      <c r="T12522" s="548"/>
      <c r="U12522" s="99"/>
    </row>
    <row r="12523" spans="1:21" ht="19.5" customHeight="1">
      <c r="A12523" s="545">
        <v>107552</v>
      </c>
      <c r="B12523" s="545" t="s">
        <v>6051</v>
      </c>
      <c r="C12523" s="545" t="s">
        <v>216</v>
      </c>
      <c r="D12523" s="546">
        <v>44194</v>
      </c>
      <c r="E12523" s="171" t="str">
        <f t="shared" si="195"/>
        <v>2020</v>
      </c>
      <c r="F12523" s="547">
        <v>725771</v>
      </c>
      <c r="G12523" s="548">
        <v>0.19</v>
      </c>
      <c r="H12523" s="547">
        <v>609891.6</v>
      </c>
      <c r="I12523" s="545" t="s">
        <v>12984</v>
      </c>
      <c r="J12523" s="545" t="s">
        <v>13296</v>
      </c>
      <c r="K12523" s="545" t="s">
        <v>6051</v>
      </c>
      <c r="L12523" s="545" t="s">
        <v>13413</v>
      </c>
      <c r="M12523" s="548" t="s">
        <v>13758</v>
      </c>
      <c r="N12523" s="545" t="s">
        <v>13413</v>
      </c>
      <c r="O12523" s="545" t="s">
        <v>13413</v>
      </c>
      <c r="P12523" s="549">
        <v>10231</v>
      </c>
      <c r="Q12523" s="549">
        <v>1</v>
      </c>
      <c r="R12523" s="549">
        <v>57</v>
      </c>
      <c r="S12523" s="548">
        <v>2218</v>
      </c>
      <c r="T12523" s="548"/>
      <c r="U12523" s="99"/>
    </row>
    <row r="12524" spans="1:21" ht="19.5" customHeight="1">
      <c r="A12524" s="545">
        <v>107553</v>
      </c>
      <c r="B12524" s="545" t="s">
        <v>5844</v>
      </c>
      <c r="C12524" s="545" t="s">
        <v>216</v>
      </c>
      <c r="D12524" s="546">
        <v>44194</v>
      </c>
      <c r="E12524" s="171" t="str">
        <f t="shared" si="195"/>
        <v>2020</v>
      </c>
      <c r="F12524" s="547">
        <v>25579</v>
      </c>
      <c r="G12524" s="548">
        <v>0.19</v>
      </c>
      <c r="H12524" s="547">
        <v>21494.959999999999</v>
      </c>
      <c r="I12524" s="545" t="s">
        <v>12984</v>
      </c>
      <c r="J12524" s="545" t="s">
        <v>13301</v>
      </c>
      <c r="K12524" s="545" t="s">
        <v>5844</v>
      </c>
      <c r="L12524" s="545" t="s">
        <v>13413</v>
      </c>
      <c r="M12524" s="548" t="s">
        <v>13758</v>
      </c>
      <c r="N12524" s="545" t="s">
        <v>13413</v>
      </c>
      <c r="O12524" s="545" t="s">
        <v>13413</v>
      </c>
      <c r="P12524" s="549">
        <v>10232</v>
      </c>
      <c r="Q12524" s="549">
        <v>1</v>
      </c>
      <c r="R12524" s="549">
        <v>57</v>
      </c>
      <c r="S12524" s="548">
        <v>2221</v>
      </c>
      <c r="T12524" s="548"/>
      <c r="U12524" s="99"/>
    </row>
    <row r="12525" spans="1:21" ht="19.5" customHeight="1">
      <c r="A12525" s="545">
        <v>107554</v>
      </c>
      <c r="B12525" s="545" t="s">
        <v>5841</v>
      </c>
      <c r="C12525" s="545" t="s">
        <v>216</v>
      </c>
      <c r="D12525" s="546">
        <v>44194</v>
      </c>
      <c r="E12525" s="171" t="str">
        <f t="shared" si="195"/>
        <v>2020</v>
      </c>
      <c r="F12525" s="547">
        <v>54516.01</v>
      </c>
      <c r="G12525" s="548">
        <v>0.19</v>
      </c>
      <c r="H12525" s="547">
        <v>45811.77</v>
      </c>
      <c r="I12525" s="545" t="s">
        <v>12984</v>
      </c>
      <c r="J12525" s="545" t="s">
        <v>13301</v>
      </c>
      <c r="K12525" s="545" t="s">
        <v>5841</v>
      </c>
      <c r="L12525" s="545" t="s">
        <v>13413</v>
      </c>
      <c r="M12525" s="548" t="s">
        <v>13758</v>
      </c>
      <c r="N12525" s="545" t="s">
        <v>13413</v>
      </c>
      <c r="O12525" s="545" t="s">
        <v>13413</v>
      </c>
      <c r="P12525" s="549">
        <v>10233</v>
      </c>
      <c r="Q12525" s="549">
        <v>1</v>
      </c>
      <c r="R12525" s="549">
        <v>57</v>
      </c>
      <c r="S12525" s="548">
        <v>2221</v>
      </c>
      <c r="T12525" s="548"/>
      <c r="U12525" s="99"/>
    </row>
    <row r="12526" spans="1:21" ht="19.5" customHeight="1">
      <c r="A12526" s="545">
        <v>107555</v>
      </c>
      <c r="B12526" s="545" t="s">
        <v>5840</v>
      </c>
      <c r="C12526" s="545" t="s">
        <v>216</v>
      </c>
      <c r="D12526" s="546"/>
      <c r="E12526" s="171" t="str">
        <f t="shared" si="195"/>
        <v>1900</v>
      </c>
      <c r="F12526" s="547">
        <v>0</v>
      </c>
      <c r="G12526" s="548">
        <v>0</v>
      </c>
      <c r="H12526" s="547">
        <v>0</v>
      </c>
      <c r="I12526" s="545" t="s">
        <v>12984</v>
      </c>
      <c r="J12526" s="545"/>
      <c r="K12526" s="545" t="s">
        <v>20652</v>
      </c>
      <c r="L12526" s="545" t="s">
        <v>13413</v>
      </c>
      <c r="M12526" s="548" t="s">
        <v>13758</v>
      </c>
      <c r="N12526" s="545" t="s">
        <v>13413</v>
      </c>
      <c r="O12526" s="545" t="s">
        <v>13413</v>
      </c>
      <c r="P12526" s="549">
        <v>10234</v>
      </c>
      <c r="Q12526" s="549">
        <v>1</v>
      </c>
      <c r="R12526" s="549">
        <v>57</v>
      </c>
      <c r="S12526" s="548"/>
      <c r="T12526" s="548"/>
      <c r="U12526" s="99"/>
    </row>
    <row r="12527" spans="1:21" ht="19.5" customHeight="1">
      <c r="A12527" s="545">
        <v>107556</v>
      </c>
      <c r="B12527" s="545" t="s">
        <v>5838</v>
      </c>
      <c r="C12527" s="545" t="s">
        <v>216</v>
      </c>
      <c r="D12527" s="546">
        <v>44194</v>
      </c>
      <c r="E12527" s="171" t="str">
        <f t="shared" si="195"/>
        <v>2020</v>
      </c>
      <c r="F12527" s="547">
        <v>73918</v>
      </c>
      <c r="G12527" s="548">
        <v>0.19</v>
      </c>
      <c r="H12527" s="547">
        <v>62115.97</v>
      </c>
      <c r="I12527" s="545" t="s">
        <v>12984</v>
      </c>
      <c r="J12527" s="545" t="s">
        <v>13301</v>
      </c>
      <c r="K12527" s="545" t="s">
        <v>5838</v>
      </c>
      <c r="L12527" s="545" t="s">
        <v>13413</v>
      </c>
      <c r="M12527" s="548" t="s">
        <v>13758</v>
      </c>
      <c r="N12527" s="545" t="s">
        <v>13413</v>
      </c>
      <c r="O12527" s="545" t="s">
        <v>13413</v>
      </c>
      <c r="P12527" s="549">
        <v>10235</v>
      </c>
      <c r="Q12527" s="549">
        <v>1</v>
      </c>
      <c r="R12527" s="549">
        <v>57</v>
      </c>
      <c r="S12527" s="548">
        <v>2221</v>
      </c>
      <c r="T12527" s="548"/>
      <c r="U12527" s="99"/>
    </row>
    <row r="12528" spans="1:21" ht="19.5" customHeight="1">
      <c r="A12528" s="545">
        <v>107557</v>
      </c>
      <c r="B12528" s="545" t="s">
        <v>6050</v>
      </c>
      <c r="C12528" s="545" t="s">
        <v>216</v>
      </c>
      <c r="D12528" s="546">
        <v>44194</v>
      </c>
      <c r="E12528" s="171" t="str">
        <f t="shared" si="195"/>
        <v>2020</v>
      </c>
      <c r="F12528" s="547">
        <v>49642</v>
      </c>
      <c r="G12528" s="548">
        <v>0.19</v>
      </c>
      <c r="H12528" s="547">
        <v>41715.97</v>
      </c>
      <c r="I12528" s="545" t="s">
        <v>12984</v>
      </c>
      <c r="J12528" s="545" t="s">
        <v>13301</v>
      </c>
      <c r="K12528" s="545" t="s">
        <v>20653</v>
      </c>
      <c r="L12528" s="545" t="s">
        <v>13413</v>
      </c>
      <c r="M12528" s="548" t="s">
        <v>13758</v>
      </c>
      <c r="N12528" s="545" t="s">
        <v>13413</v>
      </c>
      <c r="O12528" s="545" t="s">
        <v>13413</v>
      </c>
      <c r="P12528" s="549">
        <v>10236</v>
      </c>
      <c r="Q12528" s="549">
        <v>1</v>
      </c>
      <c r="R12528" s="549">
        <v>57</v>
      </c>
      <c r="S12528" s="548">
        <v>2221</v>
      </c>
      <c r="T12528" s="548"/>
      <c r="U12528" s="99"/>
    </row>
    <row r="12529" spans="1:21" ht="19.5" customHeight="1">
      <c r="A12529" s="545">
        <v>107558</v>
      </c>
      <c r="B12529" s="545" t="s">
        <v>9025</v>
      </c>
      <c r="C12529" s="545" t="s">
        <v>216</v>
      </c>
      <c r="D12529" s="546"/>
      <c r="E12529" s="171" t="str">
        <f t="shared" si="195"/>
        <v>1900</v>
      </c>
      <c r="F12529" s="547">
        <v>0</v>
      </c>
      <c r="G12529" s="548">
        <v>0</v>
      </c>
      <c r="H12529" s="547">
        <v>0</v>
      </c>
      <c r="I12529" s="545" t="s">
        <v>12984</v>
      </c>
      <c r="J12529" s="545"/>
      <c r="K12529" s="545" t="s">
        <v>20654</v>
      </c>
      <c r="L12529" s="545" t="s">
        <v>13413</v>
      </c>
      <c r="M12529" s="548" t="s">
        <v>13758</v>
      </c>
      <c r="N12529" s="545" t="s">
        <v>13413</v>
      </c>
      <c r="O12529" s="545" t="s">
        <v>13413</v>
      </c>
      <c r="P12529" s="549">
        <v>10237</v>
      </c>
      <c r="Q12529" s="549">
        <v>1</v>
      </c>
      <c r="R12529" s="549">
        <v>57</v>
      </c>
      <c r="S12529" s="548"/>
      <c r="T12529" s="548"/>
      <c r="U12529" s="99"/>
    </row>
    <row r="12530" spans="1:21" ht="19.5" customHeight="1">
      <c r="A12530" s="545">
        <v>107559</v>
      </c>
      <c r="B12530" s="545" t="s">
        <v>9024</v>
      </c>
      <c r="C12530" s="545" t="s">
        <v>216</v>
      </c>
      <c r="D12530" s="546"/>
      <c r="E12530" s="171" t="str">
        <f t="shared" si="195"/>
        <v>1900</v>
      </c>
      <c r="F12530" s="547">
        <v>0</v>
      </c>
      <c r="G12530" s="548">
        <v>0</v>
      </c>
      <c r="H12530" s="547">
        <v>0</v>
      </c>
      <c r="I12530" s="545" t="s">
        <v>12650</v>
      </c>
      <c r="J12530" s="545"/>
      <c r="K12530" s="545" t="s">
        <v>20655</v>
      </c>
      <c r="L12530" s="545" t="s">
        <v>13413</v>
      </c>
      <c r="M12530" s="548" t="s">
        <v>13758</v>
      </c>
      <c r="N12530" s="545" t="s">
        <v>13413</v>
      </c>
      <c r="O12530" s="545" t="s">
        <v>15042</v>
      </c>
      <c r="P12530" s="549">
        <v>10238</v>
      </c>
      <c r="Q12530" s="549">
        <v>1</v>
      </c>
      <c r="R12530" s="549">
        <v>127</v>
      </c>
      <c r="S12530" s="548"/>
      <c r="T12530" s="548"/>
      <c r="U12530" s="99"/>
    </row>
    <row r="12531" spans="1:21" ht="19.5" customHeight="1">
      <c r="A12531" s="545">
        <v>107560</v>
      </c>
      <c r="B12531" s="545" t="s">
        <v>12508</v>
      </c>
      <c r="C12531" s="545" t="s">
        <v>216</v>
      </c>
      <c r="D12531" s="546">
        <v>44194</v>
      </c>
      <c r="E12531" s="171" t="str">
        <f t="shared" si="195"/>
        <v>2020</v>
      </c>
      <c r="F12531" s="547">
        <v>61292</v>
      </c>
      <c r="G12531" s="548">
        <v>0.19</v>
      </c>
      <c r="H12531" s="547">
        <v>51505.88</v>
      </c>
      <c r="I12531" s="545" t="s">
        <v>12650</v>
      </c>
      <c r="J12531" s="545" t="s">
        <v>13301</v>
      </c>
      <c r="K12531" s="545" t="s">
        <v>20656</v>
      </c>
      <c r="L12531" s="545" t="s">
        <v>13413</v>
      </c>
      <c r="M12531" s="548" t="s">
        <v>13758</v>
      </c>
      <c r="N12531" s="545" t="s">
        <v>13413</v>
      </c>
      <c r="O12531" s="545" t="s">
        <v>15042</v>
      </c>
      <c r="P12531" s="549">
        <v>10239</v>
      </c>
      <c r="Q12531" s="549">
        <v>1</v>
      </c>
      <c r="R12531" s="549">
        <v>127</v>
      </c>
      <c r="S12531" s="548">
        <v>2221</v>
      </c>
      <c r="T12531" s="548"/>
      <c r="U12531" s="99"/>
    </row>
    <row r="12532" spans="1:21" ht="19.5" customHeight="1">
      <c r="A12532" s="545">
        <v>107561</v>
      </c>
      <c r="B12532" s="545" t="s">
        <v>4924</v>
      </c>
      <c r="C12532" s="545" t="s">
        <v>216</v>
      </c>
      <c r="D12532" s="546"/>
      <c r="E12532" s="171" t="str">
        <f t="shared" si="195"/>
        <v>1900</v>
      </c>
      <c r="F12532" s="547">
        <v>0</v>
      </c>
      <c r="G12532" s="548">
        <v>0</v>
      </c>
      <c r="H12532" s="547">
        <v>0</v>
      </c>
      <c r="I12532" s="545" t="s">
        <v>12650</v>
      </c>
      <c r="J12532" s="545"/>
      <c r="K12532" s="545" t="s">
        <v>20657</v>
      </c>
      <c r="L12532" s="545" t="s">
        <v>13413</v>
      </c>
      <c r="M12532" s="548" t="s">
        <v>13758</v>
      </c>
      <c r="N12532" s="545" t="s">
        <v>13413</v>
      </c>
      <c r="O12532" s="545" t="s">
        <v>15042</v>
      </c>
      <c r="P12532" s="549">
        <v>10240</v>
      </c>
      <c r="Q12532" s="549">
        <v>1</v>
      </c>
      <c r="R12532" s="549">
        <v>127</v>
      </c>
      <c r="S12532" s="548"/>
      <c r="T12532" s="548"/>
      <c r="U12532" s="99"/>
    </row>
    <row r="12533" spans="1:21" ht="19.5" customHeight="1">
      <c r="A12533" s="545">
        <v>107562</v>
      </c>
      <c r="B12533" s="545" t="s">
        <v>4887</v>
      </c>
      <c r="C12533" s="545" t="s">
        <v>216</v>
      </c>
      <c r="D12533" s="546">
        <v>44194</v>
      </c>
      <c r="E12533" s="171" t="str">
        <f t="shared" si="195"/>
        <v>2020</v>
      </c>
      <c r="F12533" s="547">
        <v>471643.01</v>
      </c>
      <c r="G12533" s="548">
        <v>0.19</v>
      </c>
      <c r="H12533" s="547">
        <v>396338.66</v>
      </c>
      <c r="I12533" s="545" t="s">
        <v>12650</v>
      </c>
      <c r="J12533" s="545" t="s">
        <v>13301</v>
      </c>
      <c r="K12533" s="545" t="s">
        <v>20658</v>
      </c>
      <c r="L12533" s="545" t="s">
        <v>13413</v>
      </c>
      <c r="M12533" s="548" t="s">
        <v>13758</v>
      </c>
      <c r="N12533" s="545" t="s">
        <v>13413</v>
      </c>
      <c r="O12533" s="545" t="s">
        <v>15042</v>
      </c>
      <c r="P12533" s="549">
        <v>10241</v>
      </c>
      <c r="Q12533" s="549">
        <v>1</v>
      </c>
      <c r="R12533" s="549">
        <v>127</v>
      </c>
      <c r="S12533" s="548">
        <v>2221</v>
      </c>
      <c r="T12533" s="548"/>
      <c r="U12533" s="99"/>
    </row>
    <row r="12534" spans="1:21" ht="19.5" customHeight="1">
      <c r="A12534" s="545">
        <v>107563</v>
      </c>
      <c r="B12534" s="545" t="s">
        <v>4664</v>
      </c>
      <c r="C12534" s="545" t="s">
        <v>216</v>
      </c>
      <c r="D12534" s="546">
        <v>44194</v>
      </c>
      <c r="E12534" s="171" t="str">
        <f t="shared" si="195"/>
        <v>2020</v>
      </c>
      <c r="F12534" s="547">
        <v>9395240</v>
      </c>
      <c r="G12534" s="548">
        <v>0.19</v>
      </c>
      <c r="H12534" s="547">
        <v>7895159.6600000001</v>
      </c>
      <c r="I12534" s="545" t="s">
        <v>12650</v>
      </c>
      <c r="J12534" s="545" t="s">
        <v>13296</v>
      </c>
      <c r="K12534" s="545" t="s">
        <v>20659</v>
      </c>
      <c r="L12534" s="545" t="s">
        <v>13413</v>
      </c>
      <c r="M12534" s="548" t="s">
        <v>13758</v>
      </c>
      <c r="N12534" s="545" t="s">
        <v>13413</v>
      </c>
      <c r="O12534" s="545" t="s">
        <v>15042</v>
      </c>
      <c r="P12534" s="549">
        <v>10242</v>
      </c>
      <c r="Q12534" s="549">
        <v>1</v>
      </c>
      <c r="R12534" s="549">
        <v>127</v>
      </c>
      <c r="S12534" s="548">
        <v>2218</v>
      </c>
      <c r="T12534" s="548"/>
      <c r="U12534" s="99"/>
    </row>
    <row r="12535" spans="1:21" ht="19.5" customHeight="1">
      <c r="A12535" s="545">
        <v>107564</v>
      </c>
      <c r="B12535" s="545" t="s">
        <v>4819</v>
      </c>
      <c r="C12535" s="545" t="s">
        <v>216</v>
      </c>
      <c r="D12535" s="546">
        <v>44194</v>
      </c>
      <c r="E12535" s="171" t="str">
        <f t="shared" si="195"/>
        <v>2020</v>
      </c>
      <c r="F12535" s="547">
        <v>94776</v>
      </c>
      <c r="G12535" s="548">
        <v>0.19</v>
      </c>
      <c r="H12535" s="547">
        <v>79643.7</v>
      </c>
      <c r="I12535" s="545" t="s">
        <v>12650</v>
      </c>
      <c r="J12535" s="545" t="s">
        <v>13296</v>
      </c>
      <c r="K12535" s="545" t="s">
        <v>4819</v>
      </c>
      <c r="L12535" s="545" t="s">
        <v>13413</v>
      </c>
      <c r="M12535" s="548" t="s">
        <v>13758</v>
      </c>
      <c r="N12535" s="545" t="s">
        <v>13413</v>
      </c>
      <c r="O12535" s="545" t="s">
        <v>15042</v>
      </c>
      <c r="P12535" s="549">
        <v>10243</v>
      </c>
      <c r="Q12535" s="549">
        <v>1</v>
      </c>
      <c r="R12535" s="549">
        <v>127</v>
      </c>
      <c r="S12535" s="548">
        <v>2218</v>
      </c>
      <c r="T12535" s="548"/>
      <c r="U12535" s="99"/>
    </row>
    <row r="12536" spans="1:21" ht="19.5" customHeight="1">
      <c r="A12536" s="545">
        <v>107565</v>
      </c>
      <c r="B12536" s="545" t="s">
        <v>5885</v>
      </c>
      <c r="C12536" s="545" t="s">
        <v>216</v>
      </c>
      <c r="D12536" s="546">
        <v>46084</v>
      </c>
      <c r="E12536" s="171" t="str">
        <f t="shared" si="195"/>
        <v>2026</v>
      </c>
      <c r="F12536" s="547">
        <v>211887</v>
      </c>
      <c r="G12536" s="548">
        <v>0.19</v>
      </c>
      <c r="H12536" s="547">
        <v>178056.3</v>
      </c>
      <c r="I12536" s="545" t="s">
        <v>12973</v>
      </c>
      <c r="J12536" s="545" t="s">
        <v>13298</v>
      </c>
      <c r="K12536" s="545" t="s">
        <v>5885</v>
      </c>
      <c r="L12536" s="545" t="s">
        <v>13413</v>
      </c>
      <c r="M12536" s="548" t="s">
        <v>13758</v>
      </c>
      <c r="N12536" s="545" t="s">
        <v>13413</v>
      </c>
      <c r="O12536" s="545" t="s">
        <v>13413</v>
      </c>
      <c r="P12536" s="549">
        <v>10244</v>
      </c>
      <c r="Q12536" s="549">
        <v>1</v>
      </c>
      <c r="R12536" s="549">
        <v>59</v>
      </c>
      <c r="S12536" s="548">
        <v>1012</v>
      </c>
      <c r="T12536" s="548"/>
      <c r="U12536" s="99"/>
    </row>
    <row r="12537" spans="1:21" ht="19.5" customHeight="1">
      <c r="A12537" s="545">
        <v>107566</v>
      </c>
      <c r="B12537" s="545" t="s">
        <v>5875</v>
      </c>
      <c r="C12537" s="545" t="s">
        <v>216</v>
      </c>
      <c r="D12537" s="546">
        <v>46084</v>
      </c>
      <c r="E12537" s="171" t="str">
        <f t="shared" si="195"/>
        <v>2026</v>
      </c>
      <c r="F12537" s="547">
        <v>348972</v>
      </c>
      <c r="G12537" s="548">
        <v>0.19</v>
      </c>
      <c r="H12537" s="547">
        <v>293253.78000000003</v>
      </c>
      <c r="I12537" s="545" t="s">
        <v>12973</v>
      </c>
      <c r="J12537" s="545" t="s">
        <v>13298</v>
      </c>
      <c r="K12537" s="545" t="s">
        <v>20660</v>
      </c>
      <c r="L12537" s="545" t="s">
        <v>13413</v>
      </c>
      <c r="M12537" s="548" t="s">
        <v>13758</v>
      </c>
      <c r="N12537" s="545" t="s">
        <v>13413</v>
      </c>
      <c r="O12537" s="545" t="s">
        <v>13413</v>
      </c>
      <c r="P12537" s="549">
        <v>10245</v>
      </c>
      <c r="Q12537" s="549">
        <v>1</v>
      </c>
      <c r="R12537" s="549">
        <v>59</v>
      </c>
      <c r="S12537" s="548">
        <v>1012</v>
      </c>
      <c r="T12537" s="548"/>
      <c r="U12537" s="99"/>
    </row>
    <row r="12538" spans="1:21" ht="19.5" customHeight="1">
      <c r="A12538" s="545">
        <v>107567</v>
      </c>
      <c r="B12538" s="545" t="s">
        <v>5253</v>
      </c>
      <c r="C12538" s="545" t="s">
        <v>216</v>
      </c>
      <c r="D12538" s="546"/>
      <c r="E12538" s="171" t="str">
        <f t="shared" si="195"/>
        <v>1900</v>
      </c>
      <c r="F12538" s="547">
        <v>0</v>
      </c>
      <c r="G12538" s="548">
        <v>0</v>
      </c>
      <c r="H12538" s="547">
        <v>0</v>
      </c>
      <c r="I12538" s="545" t="s">
        <v>12647</v>
      </c>
      <c r="J12538" s="545"/>
      <c r="K12538" s="545" t="s">
        <v>5253</v>
      </c>
      <c r="L12538" s="545" t="s">
        <v>13413</v>
      </c>
      <c r="M12538" s="548" t="s">
        <v>13758</v>
      </c>
      <c r="N12538" s="545" t="s">
        <v>13413</v>
      </c>
      <c r="O12538" s="545" t="s">
        <v>13413</v>
      </c>
      <c r="P12538" s="549">
        <v>10246</v>
      </c>
      <c r="Q12538" s="549">
        <v>1</v>
      </c>
      <c r="R12538" s="549">
        <v>26</v>
      </c>
      <c r="S12538" s="548"/>
      <c r="T12538" s="548"/>
      <c r="U12538" s="99"/>
    </row>
    <row r="12539" spans="1:21" ht="19.5" customHeight="1">
      <c r="A12539" s="545">
        <v>107568</v>
      </c>
      <c r="B12539" s="545" t="s">
        <v>5266</v>
      </c>
      <c r="C12539" s="545" t="s">
        <v>216</v>
      </c>
      <c r="D12539" s="546">
        <v>44591</v>
      </c>
      <c r="E12539" s="171" t="str">
        <f t="shared" si="195"/>
        <v>2022</v>
      </c>
      <c r="F12539" s="547">
        <v>606708.01</v>
      </c>
      <c r="G12539" s="548">
        <v>0.19</v>
      </c>
      <c r="H12539" s="547">
        <v>509838.66</v>
      </c>
      <c r="I12539" s="545" t="s">
        <v>12647</v>
      </c>
      <c r="J12539" s="545" t="s">
        <v>13297</v>
      </c>
      <c r="K12539" s="545" t="s">
        <v>20661</v>
      </c>
      <c r="L12539" s="545" t="s">
        <v>13413</v>
      </c>
      <c r="M12539" s="548" t="s">
        <v>13758</v>
      </c>
      <c r="N12539" s="545" t="s">
        <v>13413</v>
      </c>
      <c r="O12539" s="545" t="s">
        <v>13413</v>
      </c>
      <c r="P12539" s="549">
        <v>10247</v>
      </c>
      <c r="Q12539" s="549">
        <v>1</v>
      </c>
      <c r="R12539" s="549">
        <v>26</v>
      </c>
      <c r="S12539" s="548">
        <v>2257</v>
      </c>
      <c r="T12539" s="548"/>
      <c r="U12539" s="99"/>
    </row>
    <row r="12540" spans="1:21" ht="19.5" customHeight="1">
      <c r="A12540" s="545">
        <v>107569</v>
      </c>
      <c r="B12540" s="545" t="s">
        <v>5356</v>
      </c>
      <c r="C12540" s="545" t="s">
        <v>216</v>
      </c>
      <c r="D12540" s="546">
        <v>44591</v>
      </c>
      <c r="E12540" s="171" t="str">
        <f t="shared" si="195"/>
        <v>2022</v>
      </c>
      <c r="F12540" s="547">
        <v>148707.01</v>
      </c>
      <c r="G12540" s="548">
        <v>0.19</v>
      </c>
      <c r="H12540" s="547">
        <v>124963.87</v>
      </c>
      <c r="I12540" s="545" t="s">
        <v>12647</v>
      </c>
      <c r="J12540" s="545" t="s">
        <v>13297</v>
      </c>
      <c r="K12540" s="545" t="s">
        <v>5356</v>
      </c>
      <c r="L12540" s="545" t="s">
        <v>13413</v>
      </c>
      <c r="M12540" s="548" t="s">
        <v>13758</v>
      </c>
      <c r="N12540" s="545" t="s">
        <v>13413</v>
      </c>
      <c r="O12540" s="545" t="s">
        <v>13413</v>
      </c>
      <c r="P12540" s="549">
        <v>10248</v>
      </c>
      <c r="Q12540" s="549">
        <v>1</v>
      </c>
      <c r="R12540" s="549">
        <v>26</v>
      </c>
      <c r="S12540" s="548">
        <v>2257</v>
      </c>
      <c r="T12540" s="548"/>
      <c r="U12540" s="99"/>
    </row>
    <row r="12541" spans="1:21" ht="19.5" customHeight="1">
      <c r="A12541" s="545">
        <v>107570</v>
      </c>
      <c r="B12541" s="545" t="s">
        <v>5029</v>
      </c>
      <c r="C12541" s="545" t="s">
        <v>216</v>
      </c>
      <c r="D12541" s="546"/>
      <c r="E12541" s="171" t="str">
        <f t="shared" si="195"/>
        <v>1900</v>
      </c>
      <c r="F12541" s="547">
        <v>0</v>
      </c>
      <c r="G12541" s="548">
        <v>0</v>
      </c>
      <c r="H12541" s="547">
        <v>0</v>
      </c>
      <c r="I12541" s="545" t="s">
        <v>12676</v>
      </c>
      <c r="J12541" s="545"/>
      <c r="K12541" s="545" t="s">
        <v>13413</v>
      </c>
      <c r="L12541" s="545" t="s">
        <v>13413</v>
      </c>
      <c r="M12541" s="548" t="s">
        <v>13758</v>
      </c>
      <c r="N12541" s="545" t="s">
        <v>13413</v>
      </c>
      <c r="O12541" s="545" t="s">
        <v>13413</v>
      </c>
      <c r="P12541" s="549">
        <v>10249</v>
      </c>
      <c r="Q12541" s="549">
        <v>1</v>
      </c>
      <c r="R12541" s="549">
        <v>14</v>
      </c>
      <c r="S12541" s="548"/>
      <c r="T12541" s="548"/>
      <c r="U12541" s="99"/>
    </row>
    <row r="12542" spans="1:21" ht="19.5" customHeight="1">
      <c r="A12542" s="545">
        <v>107571</v>
      </c>
      <c r="B12542" s="545" t="s">
        <v>12514</v>
      </c>
      <c r="C12542" s="545" t="s">
        <v>216</v>
      </c>
      <c r="D12542" s="546">
        <v>44592</v>
      </c>
      <c r="E12542" s="171" t="str">
        <f t="shared" si="195"/>
        <v>2022</v>
      </c>
      <c r="F12542" s="547">
        <v>216937</v>
      </c>
      <c r="G12542" s="548">
        <v>0.19</v>
      </c>
      <c r="H12542" s="547">
        <v>182300</v>
      </c>
      <c r="I12542" s="545" t="s">
        <v>12676</v>
      </c>
      <c r="J12542" s="545" t="s">
        <v>13297</v>
      </c>
      <c r="K12542" s="545" t="s">
        <v>19813</v>
      </c>
      <c r="L12542" s="545" t="s">
        <v>13413</v>
      </c>
      <c r="M12542" s="548" t="s">
        <v>13758</v>
      </c>
      <c r="N12542" s="545" t="s">
        <v>13413</v>
      </c>
      <c r="O12542" s="545" t="s">
        <v>13413</v>
      </c>
      <c r="P12542" s="549">
        <v>10250</v>
      </c>
      <c r="Q12542" s="549">
        <v>1</v>
      </c>
      <c r="R12542" s="549">
        <v>14</v>
      </c>
      <c r="S12542" s="548">
        <v>2257</v>
      </c>
      <c r="T12542" s="548"/>
      <c r="U12542" s="99"/>
    </row>
    <row r="12543" spans="1:21" ht="19.5" customHeight="1">
      <c r="A12543" s="545">
        <v>107572</v>
      </c>
      <c r="B12543" s="545" t="s">
        <v>8389</v>
      </c>
      <c r="C12543" s="545" t="s">
        <v>216</v>
      </c>
      <c r="D12543" s="546">
        <v>43511</v>
      </c>
      <c r="E12543" s="171" t="str">
        <f t="shared" si="195"/>
        <v>2019</v>
      </c>
      <c r="F12543" s="547">
        <v>77768</v>
      </c>
      <c r="G12543" s="548">
        <v>0.19</v>
      </c>
      <c r="H12543" s="547">
        <v>65351.26</v>
      </c>
      <c r="I12543" s="545" t="s">
        <v>12676</v>
      </c>
      <c r="J12543" s="545" t="s">
        <v>13296</v>
      </c>
      <c r="K12543" s="545" t="s">
        <v>13413</v>
      </c>
      <c r="L12543" s="545" t="s">
        <v>13413</v>
      </c>
      <c r="M12543" s="548" t="s">
        <v>13758</v>
      </c>
      <c r="N12543" s="545" t="s">
        <v>13413</v>
      </c>
      <c r="O12543" s="545" t="s">
        <v>13413</v>
      </c>
      <c r="P12543" s="549">
        <v>10251</v>
      </c>
      <c r="Q12543" s="549">
        <v>1</v>
      </c>
      <c r="R12543" s="549">
        <v>14</v>
      </c>
      <c r="S12543" s="548">
        <v>2218</v>
      </c>
      <c r="T12543" s="548"/>
      <c r="U12543" s="99"/>
    </row>
    <row r="12544" spans="1:21" ht="19.5" customHeight="1">
      <c r="A12544" s="545">
        <v>107573</v>
      </c>
      <c r="B12544" s="545" t="s">
        <v>5188</v>
      </c>
      <c r="C12544" s="545" t="s">
        <v>216</v>
      </c>
      <c r="D12544" s="546">
        <v>44592</v>
      </c>
      <c r="E12544" s="171" t="str">
        <f t="shared" si="195"/>
        <v>2022</v>
      </c>
      <c r="F12544" s="547">
        <v>468457.01</v>
      </c>
      <c r="G12544" s="548">
        <v>0.19</v>
      </c>
      <c r="H12544" s="547">
        <v>393661.35</v>
      </c>
      <c r="I12544" s="545" t="s">
        <v>12676</v>
      </c>
      <c r="J12544" s="545" t="s">
        <v>13297</v>
      </c>
      <c r="K12544" s="545" t="s">
        <v>13413</v>
      </c>
      <c r="L12544" s="545" t="s">
        <v>13413</v>
      </c>
      <c r="M12544" s="548" t="s">
        <v>13758</v>
      </c>
      <c r="N12544" s="545" t="s">
        <v>13413</v>
      </c>
      <c r="O12544" s="545" t="s">
        <v>13413</v>
      </c>
      <c r="P12544" s="549">
        <v>10252</v>
      </c>
      <c r="Q12544" s="549">
        <v>1</v>
      </c>
      <c r="R12544" s="549">
        <v>14</v>
      </c>
      <c r="S12544" s="548">
        <v>2257</v>
      </c>
      <c r="T12544" s="548"/>
      <c r="U12544" s="99"/>
    </row>
    <row r="12545" spans="1:21" ht="19.5" customHeight="1">
      <c r="A12545" s="545">
        <v>107574</v>
      </c>
      <c r="B12545" s="545" t="s">
        <v>9023</v>
      </c>
      <c r="C12545" s="545" t="s">
        <v>216</v>
      </c>
      <c r="D12545" s="546"/>
      <c r="E12545" s="171" t="str">
        <f t="shared" si="195"/>
        <v>1900</v>
      </c>
      <c r="F12545" s="547">
        <v>0</v>
      </c>
      <c r="G12545" s="548">
        <v>0</v>
      </c>
      <c r="H12545" s="547">
        <v>0</v>
      </c>
      <c r="I12545" s="545" t="s">
        <v>12676</v>
      </c>
      <c r="J12545" s="545"/>
      <c r="K12545" s="545" t="s">
        <v>13413</v>
      </c>
      <c r="L12545" s="545" t="s">
        <v>13413</v>
      </c>
      <c r="M12545" s="548" t="s">
        <v>13758</v>
      </c>
      <c r="N12545" s="545" t="s">
        <v>13413</v>
      </c>
      <c r="O12545" s="545" t="s">
        <v>13413</v>
      </c>
      <c r="P12545" s="549">
        <v>10253</v>
      </c>
      <c r="Q12545" s="549">
        <v>1</v>
      </c>
      <c r="R12545" s="549">
        <v>14</v>
      </c>
      <c r="S12545" s="548"/>
      <c r="T12545" s="548"/>
      <c r="U12545" s="99"/>
    </row>
    <row r="12546" spans="1:21" ht="19.5" customHeight="1">
      <c r="A12546" s="545">
        <v>107575</v>
      </c>
      <c r="B12546" s="545" t="s">
        <v>5021</v>
      </c>
      <c r="C12546" s="545" t="s">
        <v>216</v>
      </c>
      <c r="D12546" s="546"/>
      <c r="E12546" s="171" t="str">
        <f t="shared" si="195"/>
        <v>1900</v>
      </c>
      <c r="F12546" s="547">
        <v>0</v>
      </c>
      <c r="G12546" s="548">
        <v>0</v>
      </c>
      <c r="H12546" s="547">
        <v>0</v>
      </c>
      <c r="I12546" s="545" t="s">
        <v>12676</v>
      </c>
      <c r="J12546" s="545"/>
      <c r="K12546" s="545" t="s">
        <v>13413</v>
      </c>
      <c r="L12546" s="545" t="s">
        <v>13413</v>
      </c>
      <c r="M12546" s="548" t="s">
        <v>13758</v>
      </c>
      <c r="N12546" s="545" t="s">
        <v>13413</v>
      </c>
      <c r="O12546" s="545" t="s">
        <v>13413</v>
      </c>
      <c r="P12546" s="549">
        <v>10254</v>
      </c>
      <c r="Q12546" s="549">
        <v>1</v>
      </c>
      <c r="R12546" s="549">
        <v>14</v>
      </c>
      <c r="S12546" s="548"/>
      <c r="T12546" s="548"/>
      <c r="U12546" s="99"/>
    </row>
    <row r="12547" spans="1:21" ht="19.5" customHeight="1">
      <c r="A12547" s="545">
        <v>107576</v>
      </c>
      <c r="B12547" s="545" t="s">
        <v>9022</v>
      </c>
      <c r="C12547" s="545" t="s">
        <v>216</v>
      </c>
      <c r="D12547" s="546"/>
      <c r="E12547" s="171" t="str">
        <f t="shared" si="195"/>
        <v>1900</v>
      </c>
      <c r="F12547" s="547">
        <v>0</v>
      </c>
      <c r="G12547" s="548">
        <v>0</v>
      </c>
      <c r="H12547" s="547">
        <v>0</v>
      </c>
      <c r="I12547" s="545" t="s">
        <v>12676</v>
      </c>
      <c r="J12547" s="545"/>
      <c r="K12547" s="545" t="s">
        <v>13413</v>
      </c>
      <c r="L12547" s="545" t="s">
        <v>13413</v>
      </c>
      <c r="M12547" s="548" t="s">
        <v>13758</v>
      </c>
      <c r="N12547" s="545" t="s">
        <v>13413</v>
      </c>
      <c r="O12547" s="545" t="s">
        <v>13413</v>
      </c>
      <c r="P12547" s="549">
        <v>10255</v>
      </c>
      <c r="Q12547" s="549">
        <v>1</v>
      </c>
      <c r="R12547" s="549">
        <v>14</v>
      </c>
      <c r="S12547" s="548"/>
      <c r="T12547" s="548"/>
      <c r="U12547" s="99"/>
    </row>
    <row r="12548" spans="1:21" ht="19.5" customHeight="1">
      <c r="A12548" s="545">
        <v>107577</v>
      </c>
      <c r="B12548" s="545" t="s">
        <v>5056</v>
      </c>
      <c r="C12548" s="545" t="s">
        <v>216</v>
      </c>
      <c r="D12548" s="546"/>
      <c r="E12548" s="171" t="str">
        <f t="shared" ref="E12548:E12611" si="196">TEXT(D12548,"YYYY")</f>
        <v>1900</v>
      </c>
      <c r="F12548" s="547">
        <v>0</v>
      </c>
      <c r="G12548" s="548">
        <v>0</v>
      </c>
      <c r="H12548" s="547">
        <v>0</v>
      </c>
      <c r="I12548" s="545" t="s">
        <v>12676</v>
      </c>
      <c r="J12548" s="545"/>
      <c r="K12548" s="545" t="s">
        <v>13413</v>
      </c>
      <c r="L12548" s="545" t="s">
        <v>13413</v>
      </c>
      <c r="M12548" s="548" t="s">
        <v>13758</v>
      </c>
      <c r="N12548" s="545" t="s">
        <v>13413</v>
      </c>
      <c r="O12548" s="545" t="s">
        <v>13413</v>
      </c>
      <c r="P12548" s="549">
        <v>10256</v>
      </c>
      <c r="Q12548" s="549">
        <v>1</v>
      </c>
      <c r="R12548" s="549">
        <v>14</v>
      </c>
      <c r="S12548" s="548"/>
      <c r="T12548" s="548"/>
      <c r="U12548" s="99"/>
    </row>
    <row r="12549" spans="1:21" ht="19.5" customHeight="1">
      <c r="A12549" s="545">
        <v>107578</v>
      </c>
      <c r="B12549" s="545" t="s">
        <v>5161</v>
      </c>
      <c r="C12549" s="545" t="s">
        <v>216</v>
      </c>
      <c r="D12549" s="546"/>
      <c r="E12549" s="171" t="str">
        <f t="shared" si="196"/>
        <v>1900</v>
      </c>
      <c r="F12549" s="547">
        <v>0</v>
      </c>
      <c r="G12549" s="548">
        <v>0</v>
      </c>
      <c r="H12549" s="547">
        <v>0</v>
      </c>
      <c r="I12549" s="545" t="s">
        <v>12676</v>
      </c>
      <c r="J12549" s="545"/>
      <c r="K12549" s="545" t="s">
        <v>13413</v>
      </c>
      <c r="L12549" s="545" t="s">
        <v>13413</v>
      </c>
      <c r="M12549" s="548" t="s">
        <v>13758</v>
      </c>
      <c r="N12549" s="545" t="s">
        <v>13413</v>
      </c>
      <c r="O12549" s="545" t="s">
        <v>13413</v>
      </c>
      <c r="P12549" s="549">
        <v>10257</v>
      </c>
      <c r="Q12549" s="549">
        <v>1</v>
      </c>
      <c r="R12549" s="549">
        <v>14</v>
      </c>
      <c r="S12549" s="548"/>
      <c r="T12549" s="548"/>
      <c r="U12549" s="99"/>
    </row>
    <row r="12550" spans="1:21" ht="19.5" customHeight="1">
      <c r="A12550" s="545">
        <v>107579</v>
      </c>
      <c r="B12550" s="545" t="s">
        <v>9021</v>
      </c>
      <c r="C12550" s="545" t="s">
        <v>216</v>
      </c>
      <c r="D12550" s="546"/>
      <c r="E12550" s="171" t="str">
        <f t="shared" si="196"/>
        <v>1900</v>
      </c>
      <c r="F12550" s="547">
        <v>0</v>
      </c>
      <c r="G12550" s="548">
        <v>0</v>
      </c>
      <c r="H12550" s="547">
        <v>0</v>
      </c>
      <c r="I12550" s="545" t="s">
        <v>12676</v>
      </c>
      <c r="J12550" s="545"/>
      <c r="K12550" s="545" t="s">
        <v>13413</v>
      </c>
      <c r="L12550" s="545" t="s">
        <v>13413</v>
      </c>
      <c r="M12550" s="548" t="s">
        <v>13758</v>
      </c>
      <c r="N12550" s="545" t="s">
        <v>13413</v>
      </c>
      <c r="O12550" s="545" t="s">
        <v>13413</v>
      </c>
      <c r="P12550" s="549">
        <v>10258</v>
      </c>
      <c r="Q12550" s="549">
        <v>1</v>
      </c>
      <c r="R12550" s="549">
        <v>14</v>
      </c>
      <c r="S12550" s="548"/>
      <c r="T12550" s="548"/>
      <c r="U12550" s="99"/>
    </row>
    <row r="12551" spans="1:21" ht="19.5" customHeight="1">
      <c r="A12551" s="545">
        <v>107580</v>
      </c>
      <c r="B12551" s="545" t="s">
        <v>5020</v>
      </c>
      <c r="C12551" s="545" t="s">
        <v>216</v>
      </c>
      <c r="D12551" s="546"/>
      <c r="E12551" s="171" t="str">
        <f t="shared" si="196"/>
        <v>1900</v>
      </c>
      <c r="F12551" s="547">
        <v>0</v>
      </c>
      <c r="G12551" s="548">
        <v>0</v>
      </c>
      <c r="H12551" s="547">
        <v>0</v>
      </c>
      <c r="I12551" s="545" t="s">
        <v>12676</v>
      </c>
      <c r="J12551" s="545"/>
      <c r="K12551" s="545" t="s">
        <v>13413</v>
      </c>
      <c r="L12551" s="545" t="s">
        <v>13413</v>
      </c>
      <c r="M12551" s="548" t="s">
        <v>13758</v>
      </c>
      <c r="N12551" s="545" t="s">
        <v>13413</v>
      </c>
      <c r="O12551" s="545" t="s">
        <v>13413</v>
      </c>
      <c r="P12551" s="549">
        <v>10259</v>
      </c>
      <c r="Q12551" s="549">
        <v>1</v>
      </c>
      <c r="R12551" s="549">
        <v>14</v>
      </c>
      <c r="S12551" s="548"/>
      <c r="T12551" s="548"/>
      <c r="U12551" s="99"/>
    </row>
    <row r="12552" spans="1:21" ht="19.5" customHeight="1">
      <c r="A12552" s="545">
        <v>107581</v>
      </c>
      <c r="B12552" s="545" t="s">
        <v>5028</v>
      </c>
      <c r="C12552" s="545" t="s">
        <v>216</v>
      </c>
      <c r="D12552" s="546"/>
      <c r="E12552" s="171" t="str">
        <f t="shared" si="196"/>
        <v>1900</v>
      </c>
      <c r="F12552" s="547">
        <v>0</v>
      </c>
      <c r="G12552" s="548">
        <v>0</v>
      </c>
      <c r="H12552" s="547">
        <v>0</v>
      </c>
      <c r="I12552" s="545" t="s">
        <v>12676</v>
      </c>
      <c r="J12552" s="545"/>
      <c r="K12552" s="545" t="s">
        <v>13413</v>
      </c>
      <c r="L12552" s="545" t="s">
        <v>13413</v>
      </c>
      <c r="M12552" s="548" t="s">
        <v>13758</v>
      </c>
      <c r="N12552" s="545" t="s">
        <v>13413</v>
      </c>
      <c r="O12552" s="545" t="s">
        <v>13413</v>
      </c>
      <c r="P12552" s="549">
        <v>10260</v>
      </c>
      <c r="Q12552" s="549">
        <v>1</v>
      </c>
      <c r="R12552" s="549">
        <v>14</v>
      </c>
      <c r="S12552" s="548"/>
      <c r="T12552" s="548"/>
      <c r="U12552" s="99"/>
    </row>
    <row r="12553" spans="1:21" ht="19.5" customHeight="1">
      <c r="A12553" s="545">
        <v>107582</v>
      </c>
      <c r="B12553" s="545" t="s">
        <v>5053</v>
      </c>
      <c r="C12553" s="545" t="s">
        <v>216</v>
      </c>
      <c r="D12553" s="546"/>
      <c r="E12553" s="171" t="str">
        <f t="shared" si="196"/>
        <v>1900</v>
      </c>
      <c r="F12553" s="547">
        <v>0</v>
      </c>
      <c r="G12553" s="548">
        <v>0</v>
      </c>
      <c r="H12553" s="547">
        <v>0</v>
      </c>
      <c r="I12553" s="545" t="s">
        <v>12676</v>
      </c>
      <c r="J12553" s="545"/>
      <c r="K12553" s="545" t="s">
        <v>13413</v>
      </c>
      <c r="L12553" s="545" t="s">
        <v>13413</v>
      </c>
      <c r="M12553" s="548" t="s">
        <v>13758</v>
      </c>
      <c r="N12553" s="545" t="s">
        <v>13413</v>
      </c>
      <c r="O12553" s="545" t="s">
        <v>13413</v>
      </c>
      <c r="P12553" s="549">
        <v>10261</v>
      </c>
      <c r="Q12553" s="549">
        <v>1</v>
      </c>
      <c r="R12553" s="549">
        <v>14</v>
      </c>
      <c r="S12553" s="548"/>
      <c r="T12553" s="548"/>
      <c r="U12553" s="99"/>
    </row>
    <row r="12554" spans="1:21" ht="19.5" customHeight="1">
      <c r="A12554" s="545">
        <v>107583</v>
      </c>
      <c r="B12554" s="545" t="s">
        <v>5108</v>
      </c>
      <c r="C12554" s="545" t="s">
        <v>216</v>
      </c>
      <c r="D12554" s="546"/>
      <c r="E12554" s="171" t="str">
        <f t="shared" si="196"/>
        <v>1900</v>
      </c>
      <c r="F12554" s="547">
        <v>0</v>
      </c>
      <c r="G12554" s="548">
        <v>0</v>
      </c>
      <c r="H12554" s="547">
        <v>0</v>
      </c>
      <c r="I12554" s="545" t="s">
        <v>12676</v>
      </c>
      <c r="J12554" s="545"/>
      <c r="K12554" s="545" t="s">
        <v>13413</v>
      </c>
      <c r="L12554" s="545" t="s">
        <v>13413</v>
      </c>
      <c r="M12554" s="548" t="s">
        <v>13758</v>
      </c>
      <c r="N12554" s="545" t="s">
        <v>13413</v>
      </c>
      <c r="O12554" s="545" t="s">
        <v>13413</v>
      </c>
      <c r="P12554" s="549">
        <v>10262</v>
      </c>
      <c r="Q12554" s="549">
        <v>1</v>
      </c>
      <c r="R12554" s="549">
        <v>14</v>
      </c>
      <c r="S12554" s="548"/>
      <c r="T12554" s="548"/>
      <c r="U12554" s="99"/>
    </row>
    <row r="12555" spans="1:21" ht="19.5" customHeight="1">
      <c r="A12555" s="545">
        <v>107584</v>
      </c>
      <c r="B12555" s="545" t="s">
        <v>5147</v>
      </c>
      <c r="C12555" s="545" t="s">
        <v>209</v>
      </c>
      <c r="D12555" s="546"/>
      <c r="E12555" s="171" t="str">
        <f t="shared" si="196"/>
        <v>1900</v>
      </c>
      <c r="F12555" s="547">
        <v>0</v>
      </c>
      <c r="G12555" s="548">
        <v>0</v>
      </c>
      <c r="H12555" s="547">
        <v>0</v>
      </c>
      <c r="I12555" s="545" t="s">
        <v>12676</v>
      </c>
      <c r="J12555" s="545"/>
      <c r="K12555" s="545" t="s">
        <v>13413</v>
      </c>
      <c r="L12555" s="545" t="s">
        <v>13413</v>
      </c>
      <c r="M12555" s="548" t="s">
        <v>13758</v>
      </c>
      <c r="N12555" s="545" t="s">
        <v>13413</v>
      </c>
      <c r="O12555" s="545" t="s">
        <v>13413</v>
      </c>
      <c r="P12555" s="549">
        <v>10263</v>
      </c>
      <c r="Q12555" s="549">
        <v>1</v>
      </c>
      <c r="R12555" s="549">
        <v>14</v>
      </c>
      <c r="S12555" s="548"/>
      <c r="T12555" s="548"/>
      <c r="U12555" s="99"/>
    </row>
    <row r="12556" spans="1:21" ht="19.5" customHeight="1">
      <c r="A12556" s="545">
        <v>107585</v>
      </c>
      <c r="B12556" s="545" t="s">
        <v>9020</v>
      </c>
      <c r="C12556" s="545" t="s">
        <v>216</v>
      </c>
      <c r="D12556" s="546"/>
      <c r="E12556" s="171" t="str">
        <f t="shared" si="196"/>
        <v>1900</v>
      </c>
      <c r="F12556" s="547">
        <v>0</v>
      </c>
      <c r="G12556" s="548">
        <v>0</v>
      </c>
      <c r="H12556" s="547">
        <v>0</v>
      </c>
      <c r="I12556" s="545" t="s">
        <v>12676</v>
      </c>
      <c r="J12556" s="545"/>
      <c r="K12556" s="545" t="s">
        <v>13413</v>
      </c>
      <c r="L12556" s="545" t="s">
        <v>13413</v>
      </c>
      <c r="M12556" s="548" t="s">
        <v>13758</v>
      </c>
      <c r="N12556" s="545" t="s">
        <v>13413</v>
      </c>
      <c r="O12556" s="545" t="s">
        <v>13413</v>
      </c>
      <c r="P12556" s="549">
        <v>10264</v>
      </c>
      <c r="Q12556" s="549">
        <v>1</v>
      </c>
      <c r="R12556" s="549">
        <v>14</v>
      </c>
      <c r="S12556" s="548"/>
      <c r="T12556" s="548"/>
      <c r="U12556" s="99"/>
    </row>
    <row r="12557" spans="1:21" ht="19.5" customHeight="1">
      <c r="A12557" s="545">
        <v>107586</v>
      </c>
      <c r="B12557" s="545" t="s">
        <v>5000</v>
      </c>
      <c r="C12557" s="545" t="s">
        <v>216</v>
      </c>
      <c r="D12557" s="546"/>
      <c r="E12557" s="171" t="str">
        <f t="shared" si="196"/>
        <v>1900</v>
      </c>
      <c r="F12557" s="547">
        <v>0</v>
      </c>
      <c r="G12557" s="548">
        <v>0</v>
      </c>
      <c r="H12557" s="547">
        <v>0</v>
      </c>
      <c r="I12557" s="545" t="s">
        <v>12676</v>
      </c>
      <c r="J12557" s="545"/>
      <c r="K12557" s="545" t="s">
        <v>13413</v>
      </c>
      <c r="L12557" s="545" t="s">
        <v>13413</v>
      </c>
      <c r="M12557" s="548" t="s">
        <v>13758</v>
      </c>
      <c r="N12557" s="545" t="s">
        <v>13413</v>
      </c>
      <c r="O12557" s="545" t="s">
        <v>13413</v>
      </c>
      <c r="P12557" s="549">
        <v>10265</v>
      </c>
      <c r="Q12557" s="549">
        <v>1</v>
      </c>
      <c r="R12557" s="549">
        <v>14</v>
      </c>
      <c r="S12557" s="548"/>
      <c r="T12557" s="548"/>
      <c r="U12557" s="99"/>
    </row>
    <row r="12558" spans="1:21" ht="19.5" customHeight="1">
      <c r="A12558" s="545">
        <v>107587</v>
      </c>
      <c r="B12558" s="545" t="s">
        <v>5001</v>
      </c>
      <c r="C12558" s="545" t="s">
        <v>216</v>
      </c>
      <c r="D12558" s="546"/>
      <c r="E12558" s="171" t="str">
        <f t="shared" si="196"/>
        <v>1900</v>
      </c>
      <c r="F12558" s="547">
        <v>0</v>
      </c>
      <c r="G12558" s="548">
        <v>0</v>
      </c>
      <c r="H12558" s="547">
        <v>0</v>
      </c>
      <c r="I12558" s="545" t="s">
        <v>12676</v>
      </c>
      <c r="J12558" s="545"/>
      <c r="K12558" s="545" t="s">
        <v>13413</v>
      </c>
      <c r="L12558" s="545" t="s">
        <v>13413</v>
      </c>
      <c r="M12558" s="548" t="s">
        <v>13758</v>
      </c>
      <c r="N12558" s="545" t="s">
        <v>13413</v>
      </c>
      <c r="O12558" s="545" t="s">
        <v>13413</v>
      </c>
      <c r="P12558" s="549">
        <v>10266</v>
      </c>
      <c r="Q12558" s="549">
        <v>1</v>
      </c>
      <c r="R12558" s="549">
        <v>14</v>
      </c>
      <c r="S12558" s="548"/>
      <c r="T12558" s="548"/>
      <c r="U12558" s="99"/>
    </row>
    <row r="12559" spans="1:21" ht="19.5" customHeight="1">
      <c r="A12559" s="545">
        <v>107588</v>
      </c>
      <c r="B12559" s="545" t="s">
        <v>5138</v>
      </c>
      <c r="C12559" s="545" t="s">
        <v>209</v>
      </c>
      <c r="D12559" s="546"/>
      <c r="E12559" s="171" t="str">
        <f t="shared" si="196"/>
        <v>1900</v>
      </c>
      <c r="F12559" s="547">
        <v>0</v>
      </c>
      <c r="G12559" s="548">
        <v>0</v>
      </c>
      <c r="H12559" s="547">
        <v>0</v>
      </c>
      <c r="I12559" s="545" t="s">
        <v>12676</v>
      </c>
      <c r="J12559" s="545"/>
      <c r="K12559" s="545" t="s">
        <v>13413</v>
      </c>
      <c r="L12559" s="545" t="s">
        <v>13413</v>
      </c>
      <c r="M12559" s="548" t="s">
        <v>13758</v>
      </c>
      <c r="N12559" s="545" t="s">
        <v>13413</v>
      </c>
      <c r="O12559" s="545" t="s">
        <v>13413</v>
      </c>
      <c r="P12559" s="549">
        <v>10267</v>
      </c>
      <c r="Q12559" s="549">
        <v>1</v>
      </c>
      <c r="R12559" s="549">
        <v>14</v>
      </c>
      <c r="S12559" s="548"/>
      <c r="T12559" s="548"/>
      <c r="U12559" s="99"/>
    </row>
    <row r="12560" spans="1:21" ht="19.5" customHeight="1">
      <c r="A12560" s="545">
        <v>107589</v>
      </c>
      <c r="B12560" s="545" t="s">
        <v>9019</v>
      </c>
      <c r="C12560" s="545" t="s">
        <v>216</v>
      </c>
      <c r="D12560" s="546"/>
      <c r="E12560" s="171" t="str">
        <f t="shared" si="196"/>
        <v>1900</v>
      </c>
      <c r="F12560" s="547">
        <v>0</v>
      </c>
      <c r="G12560" s="548">
        <v>0</v>
      </c>
      <c r="H12560" s="547">
        <v>0</v>
      </c>
      <c r="I12560" s="545" t="s">
        <v>12676</v>
      </c>
      <c r="J12560" s="545"/>
      <c r="K12560" s="545" t="s">
        <v>13413</v>
      </c>
      <c r="L12560" s="545" t="s">
        <v>13413</v>
      </c>
      <c r="M12560" s="548" t="s">
        <v>13758</v>
      </c>
      <c r="N12560" s="545" t="s">
        <v>13413</v>
      </c>
      <c r="O12560" s="545" t="s">
        <v>13413</v>
      </c>
      <c r="P12560" s="549">
        <v>10268</v>
      </c>
      <c r="Q12560" s="549">
        <v>1</v>
      </c>
      <c r="R12560" s="549">
        <v>14</v>
      </c>
      <c r="S12560" s="548"/>
      <c r="T12560" s="548"/>
      <c r="U12560" s="99"/>
    </row>
    <row r="12561" spans="1:21" ht="19.5" customHeight="1">
      <c r="A12561" s="545">
        <v>107590</v>
      </c>
      <c r="B12561" s="545" t="s">
        <v>5002</v>
      </c>
      <c r="C12561" s="545" t="s">
        <v>216</v>
      </c>
      <c r="D12561" s="546"/>
      <c r="E12561" s="171" t="str">
        <f t="shared" si="196"/>
        <v>1900</v>
      </c>
      <c r="F12561" s="547">
        <v>0</v>
      </c>
      <c r="G12561" s="548">
        <v>0</v>
      </c>
      <c r="H12561" s="547">
        <v>0</v>
      </c>
      <c r="I12561" s="545" t="s">
        <v>12676</v>
      </c>
      <c r="J12561" s="545"/>
      <c r="K12561" s="545" t="s">
        <v>13413</v>
      </c>
      <c r="L12561" s="545" t="s">
        <v>13413</v>
      </c>
      <c r="M12561" s="548" t="s">
        <v>13758</v>
      </c>
      <c r="N12561" s="545" t="s">
        <v>13413</v>
      </c>
      <c r="O12561" s="545" t="s">
        <v>13413</v>
      </c>
      <c r="P12561" s="549">
        <v>10269</v>
      </c>
      <c r="Q12561" s="549">
        <v>1</v>
      </c>
      <c r="R12561" s="549">
        <v>14</v>
      </c>
      <c r="S12561" s="548"/>
      <c r="T12561" s="548"/>
      <c r="U12561" s="99"/>
    </row>
    <row r="12562" spans="1:21" ht="19.5" customHeight="1">
      <c r="A12562" s="545">
        <v>107591</v>
      </c>
      <c r="B12562" s="545" t="s">
        <v>5004</v>
      </c>
      <c r="C12562" s="545" t="s">
        <v>216</v>
      </c>
      <c r="D12562" s="546"/>
      <c r="E12562" s="171" t="str">
        <f t="shared" si="196"/>
        <v>1900</v>
      </c>
      <c r="F12562" s="547">
        <v>0</v>
      </c>
      <c r="G12562" s="548">
        <v>0</v>
      </c>
      <c r="H12562" s="547">
        <v>0</v>
      </c>
      <c r="I12562" s="545" t="s">
        <v>12676</v>
      </c>
      <c r="J12562" s="545"/>
      <c r="K12562" s="545" t="s">
        <v>13413</v>
      </c>
      <c r="L12562" s="545" t="s">
        <v>13413</v>
      </c>
      <c r="M12562" s="548" t="s">
        <v>13758</v>
      </c>
      <c r="N12562" s="545" t="s">
        <v>13413</v>
      </c>
      <c r="O12562" s="545" t="s">
        <v>13413</v>
      </c>
      <c r="P12562" s="549">
        <v>10270</v>
      </c>
      <c r="Q12562" s="549">
        <v>1</v>
      </c>
      <c r="R12562" s="549">
        <v>14</v>
      </c>
      <c r="S12562" s="548"/>
      <c r="T12562" s="548"/>
      <c r="U12562" s="99"/>
    </row>
    <row r="12563" spans="1:21" ht="19.5" customHeight="1">
      <c r="A12563" s="545">
        <v>107592</v>
      </c>
      <c r="B12563" s="545" t="s">
        <v>5047</v>
      </c>
      <c r="C12563" s="545" t="s">
        <v>216</v>
      </c>
      <c r="D12563" s="546"/>
      <c r="E12563" s="171" t="str">
        <f t="shared" si="196"/>
        <v>1900</v>
      </c>
      <c r="F12563" s="547">
        <v>0</v>
      </c>
      <c r="G12563" s="548">
        <v>0</v>
      </c>
      <c r="H12563" s="547">
        <v>0</v>
      </c>
      <c r="I12563" s="545" t="s">
        <v>12676</v>
      </c>
      <c r="J12563" s="545"/>
      <c r="K12563" s="545" t="s">
        <v>13413</v>
      </c>
      <c r="L12563" s="545" t="s">
        <v>13413</v>
      </c>
      <c r="M12563" s="548" t="s">
        <v>13758</v>
      </c>
      <c r="N12563" s="545" t="s">
        <v>13413</v>
      </c>
      <c r="O12563" s="545" t="s">
        <v>13413</v>
      </c>
      <c r="P12563" s="549">
        <v>10271</v>
      </c>
      <c r="Q12563" s="549">
        <v>1</v>
      </c>
      <c r="R12563" s="549">
        <v>14</v>
      </c>
      <c r="S12563" s="548"/>
      <c r="T12563" s="548"/>
      <c r="U12563" s="99"/>
    </row>
    <row r="12564" spans="1:21" ht="19.5" customHeight="1">
      <c r="A12564" s="545">
        <v>107593</v>
      </c>
      <c r="B12564" s="545" t="s">
        <v>5139</v>
      </c>
      <c r="C12564" s="545" t="s">
        <v>209</v>
      </c>
      <c r="D12564" s="546"/>
      <c r="E12564" s="171" t="str">
        <f t="shared" si="196"/>
        <v>1900</v>
      </c>
      <c r="F12564" s="547">
        <v>0</v>
      </c>
      <c r="G12564" s="548">
        <v>0</v>
      </c>
      <c r="H12564" s="547">
        <v>0</v>
      </c>
      <c r="I12564" s="545" t="s">
        <v>12676</v>
      </c>
      <c r="J12564" s="545"/>
      <c r="K12564" s="545" t="s">
        <v>13413</v>
      </c>
      <c r="L12564" s="545" t="s">
        <v>13413</v>
      </c>
      <c r="M12564" s="548" t="s">
        <v>13758</v>
      </c>
      <c r="N12564" s="545" t="s">
        <v>13413</v>
      </c>
      <c r="O12564" s="545" t="s">
        <v>13413</v>
      </c>
      <c r="P12564" s="549">
        <v>10272</v>
      </c>
      <c r="Q12564" s="549">
        <v>1</v>
      </c>
      <c r="R12564" s="549">
        <v>14</v>
      </c>
      <c r="S12564" s="548"/>
      <c r="T12564" s="548"/>
      <c r="U12564" s="99"/>
    </row>
    <row r="12565" spans="1:21" ht="19.5" customHeight="1">
      <c r="A12565" s="545">
        <v>107594</v>
      </c>
      <c r="B12565" s="545" t="s">
        <v>9018</v>
      </c>
      <c r="C12565" s="545" t="s">
        <v>216</v>
      </c>
      <c r="D12565" s="546"/>
      <c r="E12565" s="171" t="str">
        <f t="shared" si="196"/>
        <v>1900</v>
      </c>
      <c r="F12565" s="547">
        <v>0</v>
      </c>
      <c r="G12565" s="548">
        <v>0</v>
      </c>
      <c r="H12565" s="547">
        <v>0</v>
      </c>
      <c r="I12565" s="545" t="s">
        <v>12676</v>
      </c>
      <c r="J12565" s="545"/>
      <c r="K12565" s="545" t="s">
        <v>13413</v>
      </c>
      <c r="L12565" s="545" t="s">
        <v>13413</v>
      </c>
      <c r="M12565" s="548" t="s">
        <v>13758</v>
      </c>
      <c r="N12565" s="545" t="s">
        <v>13413</v>
      </c>
      <c r="O12565" s="545" t="s">
        <v>13413</v>
      </c>
      <c r="P12565" s="549">
        <v>10273</v>
      </c>
      <c r="Q12565" s="549">
        <v>1</v>
      </c>
      <c r="R12565" s="549">
        <v>14</v>
      </c>
      <c r="S12565" s="548"/>
      <c r="T12565" s="548"/>
      <c r="U12565" s="99"/>
    </row>
    <row r="12566" spans="1:21" ht="19.5" customHeight="1">
      <c r="A12566" s="545">
        <v>107595</v>
      </c>
      <c r="B12566" s="545" t="s">
        <v>5003</v>
      </c>
      <c r="C12566" s="545" t="s">
        <v>216</v>
      </c>
      <c r="D12566" s="546"/>
      <c r="E12566" s="171" t="str">
        <f t="shared" si="196"/>
        <v>1900</v>
      </c>
      <c r="F12566" s="547">
        <v>0</v>
      </c>
      <c r="G12566" s="548">
        <v>0</v>
      </c>
      <c r="H12566" s="547">
        <v>0</v>
      </c>
      <c r="I12566" s="545" t="s">
        <v>12676</v>
      </c>
      <c r="J12566" s="545"/>
      <c r="K12566" s="545" t="s">
        <v>13413</v>
      </c>
      <c r="L12566" s="545" t="s">
        <v>13413</v>
      </c>
      <c r="M12566" s="548" t="s">
        <v>13758</v>
      </c>
      <c r="N12566" s="545" t="s">
        <v>13413</v>
      </c>
      <c r="O12566" s="545" t="s">
        <v>13413</v>
      </c>
      <c r="P12566" s="549">
        <v>10274</v>
      </c>
      <c r="Q12566" s="549">
        <v>1</v>
      </c>
      <c r="R12566" s="549">
        <v>14</v>
      </c>
      <c r="S12566" s="548"/>
      <c r="T12566" s="548"/>
      <c r="U12566" s="99"/>
    </row>
    <row r="12567" spans="1:21" ht="19.5" customHeight="1">
      <c r="A12567" s="545">
        <v>107596</v>
      </c>
      <c r="B12567" s="545" t="s">
        <v>5005</v>
      </c>
      <c r="C12567" s="545" t="s">
        <v>216</v>
      </c>
      <c r="D12567" s="546"/>
      <c r="E12567" s="171" t="str">
        <f t="shared" si="196"/>
        <v>1900</v>
      </c>
      <c r="F12567" s="547">
        <v>0</v>
      </c>
      <c r="G12567" s="548">
        <v>0</v>
      </c>
      <c r="H12567" s="547">
        <v>0</v>
      </c>
      <c r="I12567" s="545" t="s">
        <v>12676</v>
      </c>
      <c r="J12567" s="545"/>
      <c r="K12567" s="545" t="s">
        <v>13413</v>
      </c>
      <c r="L12567" s="545" t="s">
        <v>13413</v>
      </c>
      <c r="M12567" s="548" t="s">
        <v>13758</v>
      </c>
      <c r="N12567" s="545" t="s">
        <v>13413</v>
      </c>
      <c r="O12567" s="545" t="s">
        <v>13413</v>
      </c>
      <c r="P12567" s="549">
        <v>10275</v>
      </c>
      <c r="Q12567" s="549">
        <v>1</v>
      </c>
      <c r="R12567" s="549">
        <v>14</v>
      </c>
      <c r="S12567" s="548"/>
      <c r="T12567" s="548"/>
      <c r="U12567" s="99"/>
    </row>
    <row r="12568" spans="1:21" ht="19.5" customHeight="1">
      <c r="A12568" s="545">
        <v>107597</v>
      </c>
      <c r="B12568" s="545" t="s">
        <v>5092</v>
      </c>
      <c r="C12568" s="545" t="s">
        <v>216</v>
      </c>
      <c r="D12568" s="546"/>
      <c r="E12568" s="171" t="str">
        <f t="shared" si="196"/>
        <v>1900</v>
      </c>
      <c r="F12568" s="547">
        <v>0</v>
      </c>
      <c r="G12568" s="548">
        <v>0</v>
      </c>
      <c r="H12568" s="547">
        <v>0</v>
      </c>
      <c r="I12568" s="545" t="s">
        <v>12676</v>
      </c>
      <c r="J12568" s="545"/>
      <c r="K12568" s="545" t="s">
        <v>13413</v>
      </c>
      <c r="L12568" s="545" t="s">
        <v>13413</v>
      </c>
      <c r="M12568" s="548" t="s">
        <v>13758</v>
      </c>
      <c r="N12568" s="545" t="s">
        <v>13413</v>
      </c>
      <c r="O12568" s="545" t="s">
        <v>13413</v>
      </c>
      <c r="P12568" s="549">
        <v>10276</v>
      </c>
      <c r="Q12568" s="549">
        <v>1</v>
      </c>
      <c r="R12568" s="549">
        <v>14</v>
      </c>
      <c r="S12568" s="548"/>
      <c r="T12568" s="548"/>
      <c r="U12568" s="99"/>
    </row>
    <row r="12569" spans="1:21" ht="19.5" customHeight="1">
      <c r="A12569" s="545">
        <v>107598</v>
      </c>
      <c r="B12569" s="545" t="s">
        <v>5140</v>
      </c>
      <c r="C12569" s="545" t="s">
        <v>209</v>
      </c>
      <c r="D12569" s="546"/>
      <c r="E12569" s="171" t="str">
        <f t="shared" si="196"/>
        <v>1900</v>
      </c>
      <c r="F12569" s="547">
        <v>0</v>
      </c>
      <c r="G12569" s="548">
        <v>0</v>
      </c>
      <c r="H12569" s="547">
        <v>0</v>
      </c>
      <c r="I12569" s="545" t="s">
        <v>12676</v>
      </c>
      <c r="J12569" s="545"/>
      <c r="K12569" s="545" t="s">
        <v>13413</v>
      </c>
      <c r="L12569" s="545" t="s">
        <v>13413</v>
      </c>
      <c r="M12569" s="548" t="s">
        <v>13758</v>
      </c>
      <c r="N12569" s="545" t="s">
        <v>13413</v>
      </c>
      <c r="O12569" s="545" t="s">
        <v>13413</v>
      </c>
      <c r="P12569" s="549">
        <v>10277</v>
      </c>
      <c r="Q12569" s="549">
        <v>1</v>
      </c>
      <c r="R12569" s="549">
        <v>14</v>
      </c>
      <c r="S12569" s="548"/>
      <c r="T12569" s="548"/>
      <c r="U12569" s="99"/>
    </row>
    <row r="12570" spans="1:21" ht="19.5" customHeight="1">
      <c r="A12570" s="545">
        <v>107599</v>
      </c>
      <c r="B12570" s="545" t="s">
        <v>5006</v>
      </c>
      <c r="C12570" s="545" t="s">
        <v>216</v>
      </c>
      <c r="D12570" s="546"/>
      <c r="E12570" s="171" t="str">
        <f t="shared" si="196"/>
        <v>1900</v>
      </c>
      <c r="F12570" s="547">
        <v>0</v>
      </c>
      <c r="G12570" s="548">
        <v>0</v>
      </c>
      <c r="H12570" s="547">
        <v>0</v>
      </c>
      <c r="I12570" s="545" t="s">
        <v>12676</v>
      </c>
      <c r="J12570" s="545"/>
      <c r="K12570" s="545" t="s">
        <v>13413</v>
      </c>
      <c r="L12570" s="545" t="s">
        <v>13413</v>
      </c>
      <c r="M12570" s="548" t="s">
        <v>13758</v>
      </c>
      <c r="N12570" s="545" t="s">
        <v>13413</v>
      </c>
      <c r="O12570" s="545" t="s">
        <v>13413</v>
      </c>
      <c r="P12570" s="549">
        <v>10278</v>
      </c>
      <c r="Q12570" s="549">
        <v>1</v>
      </c>
      <c r="R12570" s="549">
        <v>14</v>
      </c>
      <c r="S12570" s="548"/>
      <c r="T12570" s="548"/>
      <c r="U12570" s="99"/>
    </row>
    <row r="12571" spans="1:21" ht="19.5" customHeight="1">
      <c r="A12571" s="545">
        <v>107600</v>
      </c>
      <c r="B12571" s="545" t="s">
        <v>5049</v>
      </c>
      <c r="C12571" s="545" t="s">
        <v>216</v>
      </c>
      <c r="D12571" s="546">
        <v>43766</v>
      </c>
      <c r="E12571" s="171" t="str">
        <f t="shared" si="196"/>
        <v>2019</v>
      </c>
      <c r="F12571" s="547">
        <v>104757</v>
      </c>
      <c r="G12571" s="548">
        <v>0.19</v>
      </c>
      <c r="H12571" s="547">
        <v>88031.09</v>
      </c>
      <c r="I12571" s="545" t="s">
        <v>12676</v>
      </c>
      <c r="J12571" s="545" t="s">
        <v>13320</v>
      </c>
      <c r="K12571" s="545" t="s">
        <v>13413</v>
      </c>
      <c r="L12571" s="545" t="s">
        <v>13413</v>
      </c>
      <c r="M12571" s="548" t="s">
        <v>13758</v>
      </c>
      <c r="N12571" s="545" t="s">
        <v>13413</v>
      </c>
      <c r="O12571" s="545" t="s">
        <v>13413</v>
      </c>
      <c r="P12571" s="549">
        <v>10279</v>
      </c>
      <c r="Q12571" s="549">
        <v>1</v>
      </c>
      <c r="R12571" s="549">
        <v>14</v>
      </c>
      <c r="S12571" s="548">
        <v>2220</v>
      </c>
      <c r="T12571" s="548"/>
      <c r="U12571" s="99"/>
    </row>
    <row r="12572" spans="1:21" ht="19.5" customHeight="1">
      <c r="A12572" s="545">
        <v>107601</v>
      </c>
      <c r="B12572" s="545" t="s">
        <v>5093</v>
      </c>
      <c r="C12572" s="545" t="s">
        <v>216</v>
      </c>
      <c r="D12572" s="546">
        <v>43789</v>
      </c>
      <c r="E12572" s="171" t="str">
        <f t="shared" si="196"/>
        <v>2019</v>
      </c>
      <c r="F12572" s="547">
        <v>146966</v>
      </c>
      <c r="G12572" s="548">
        <v>0.19</v>
      </c>
      <c r="H12572" s="547">
        <v>123500.84</v>
      </c>
      <c r="I12572" s="545" t="s">
        <v>12676</v>
      </c>
      <c r="J12572" s="545" t="s">
        <v>13302</v>
      </c>
      <c r="K12572" s="545" t="s">
        <v>13413</v>
      </c>
      <c r="L12572" s="545" t="s">
        <v>13413</v>
      </c>
      <c r="M12572" s="548" t="s">
        <v>13758</v>
      </c>
      <c r="N12572" s="545" t="s">
        <v>13413</v>
      </c>
      <c r="O12572" s="545" t="s">
        <v>13413</v>
      </c>
      <c r="P12572" s="549">
        <v>10280</v>
      </c>
      <c r="Q12572" s="549">
        <v>1</v>
      </c>
      <c r="R12572" s="549">
        <v>14</v>
      </c>
      <c r="S12572" s="548">
        <v>2219</v>
      </c>
      <c r="T12572" s="548"/>
      <c r="U12572" s="99"/>
    </row>
    <row r="12573" spans="1:21" ht="19.5" customHeight="1">
      <c r="A12573" s="545">
        <v>107602</v>
      </c>
      <c r="B12573" s="545" t="s">
        <v>5141</v>
      </c>
      <c r="C12573" s="545" t="s">
        <v>209</v>
      </c>
      <c r="D12573" s="546">
        <v>43766</v>
      </c>
      <c r="E12573" s="171" t="str">
        <f t="shared" si="196"/>
        <v>2019</v>
      </c>
      <c r="F12573" s="547">
        <v>124929</v>
      </c>
      <c r="G12573" s="548">
        <v>0.19</v>
      </c>
      <c r="H12573" s="547">
        <v>104982.35</v>
      </c>
      <c r="I12573" s="545" t="s">
        <v>12676</v>
      </c>
      <c r="J12573" s="545" t="s">
        <v>13320</v>
      </c>
      <c r="K12573" s="545" t="s">
        <v>13413</v>
      </c>
      <c r="L12573" s="545" t="s">
        <v>13413</v>
      </c>
      <c r="M12573" s="548" t="s">
        <v>13758</v>
      </c>
      <c r="N12573" s="545" t="s">
        <v>13413</v>
      </c>
      <c r="O12573" s="545" t="s">
        <v>13413</v>
      </c>
      <c r="P12573" s="549">
        <v>10281</v>
      </c>
      <c r="Q12573" s="549">
        <v>1</v>
      </c>
      <c r="R12573" s="549">
        <v>14</v>
      </c>
      <c r="S12573" s="548">
        <v>2220</v>
      </c>
      <c r="T12573" s="548"/>
      <c r="U12573" s="99"/>
    </row>
    <row r="12574" spans="1:21" ht="19.5" customHeight="1">
      <c r="A12574" s="545">
        <v>107603</v>
      </c>
      <c r="B12574" s="545" t="s">
        <v>5050</v>
      </c>
      <c r="C12574" s="545" t="s">
        <v>216</v>
      </c>
      <c r="D12574" s="546"/>
      <c r="E12574" s="171" t="str">
        <f t="shared" si="196"/>
        <v>1900</v>
      </c>
      <c r="F12574" s="547">
        <v>0</v>
      </c>
      <c r="G12574" s="548">
        <v>0</v>
      </c>
      <c r="H12574" s="547">
        <v>0</v>
      </c>
      <c r="I12574" s="545" t="s">
        <v>12676</v>
      </c>
      <c r="J12574" s="545"/>
      <c r="K12574" s="545" t="s">
        <v>13413</v>
      </c>
      <c r="L12574" s="545" t="s">
        <v>13413</v>
      </c>
      <c r="M12574" s="548" t="s">
        <v>13758</v>
      </c>
      <c r="N12574" s="545" t="s">
        <v>13413</v>
      </c>
      <c r="O12574" s="545" t="s">
        <v>13413</v>
      </c>
      <c r="P12574" s="549">
        <v>10282</v>
      </c>
      <c r="Q12574" s="549">
        <v>1</v>
      </c>
      <c r="R12574" s="549">
        <v>14</v>
      </c>
      <c r="S12574" s="548"/>
      <c r="T12574" s="548"/>
      <c r="U12574" s="99"/>
    </row>
    <row r="12575" spans="1:21" ht="19.5" customHeight="1">
      <c r="A12575" s="545">
        <v>107604</v>
      </c>
      <c r="B12575" s="545" t="s">
        <v>5094</v>
      </c>
      <c r="C12575" s="545" t="s">
        <v>216</v>
      </c>
      <c r="D12575" s="546"/>
      <c r="E12575" s="171" t="str">
        <f t="shared" si="196"/>
        <v>1900</v>
      </c>
      <c r="F12575" s="547">
        <v>0</v>
      </c>
      <c r="G12575" s="548">
        <v>0</v>
      </c>
      <c r="H12575" s="547">
        <v>0</v>
      </c>
      <c r="I12575" s="545" t="s">
        <v>12676</v>
      </c>
      <c r="J12575" s="545"/>
      <c r="K12575" s="545" t="s">
        <v>13413</v>
      </c>
      <c r="L12575" s="545" t="s">
        <v>13413</v>
      </c>
      <c r="M12575" s="548" t="s">
        <v>13758</v>
      </c>
      <c r="N12575" s="545" t="s">
        <v>13413</v>
      </c>
      <c r="O12575" s="545" t="s">
        <v>13413</v>
      </c>
      <c r="P12575" s="549">
        <v>10283</v>
      </c>
      <c r="Q12575" s="549">
        <v>1</v>
      </c>
      <c r="R12575" s="549">
        <v>14</v>
      </c>
      <c r="S12575" s="548"/>
      <c r="T12575" s="548"/>
      <c r="U12575" s="99"/>
    </row>
    <row r="12576" spans="1:21" ht="19.5" customHeight="1">
      <c r="A12576" s="545">
        <v>107605</v>
      </c>
      <c r="B12576" s="545" t="s">
        <v>5142</v>
      </c>
      <c r="C12576" s="545" t="s">
        <v>209</v>
      </c>
      <c r="D12576" s="546">
        <v>43766</v>
      </c>
      <c r="E12576" s="171" t="str">
        <f t="shared" si="196"/>
        <v>2019</v>
      </c>
      <c r="F12576" s="547">
        <v>211741</v>
      </c>
      <c r="G12576" s="548">
        <v>0.19</v>
      </c>
      <c r="H12576" s="547">
        <v>177933.61</v>
      </c>
      <c r="I12576" s="545" t="s">
        <v>12676</v>
      </c>
      <c r="J12576" s="545" t="s">
        <v>13320</v>
      </c>
      <c r="K12576" s="545" t="s">
        <v>13413</v>
      </c>
      <c r="L12576" s="545" t="s">
        <v>13413</v>
      </c>
      <c r="M12576" s="548" t="s">
        <v>13758</v>
      </c>
      <c r="N12576" s="545" t="s">
        <v>13413</v>
      </c>
      <c r="O12576" s="545" t="s">
        <v>13413</v>
      </c>
      <c r="P12576" s="549">
        <v>10284</v>
      </c>
      <c r="Q12576" s="549">
        <v>1</v>
      </c>
      <c r="R12576" s="549">
        <v>14</v>
      </c>
      <c r="S12576" s="548">
        <v>2220</v>
      </c>
      <c r="T12576" s="548"/>
      <c r="U12576" s="99"/>
    </row>
    <row r="12577" spans="1:21" ht="19.5" customHeight="1">
      <c r="A12577" s="545">
        <v>107606</v>
      </c>
      <c r="B12577" s="545" t="s">
        <v>5007</v>
      </c>
      <c r="C12577" s="545" t="s">
        <v>216</v>
      </c>
      <c r="D12577" s="546"/>
      <c r="E12577" s="171" t="str">
        <f t="shared" si="196"/>
        <v>1900</v>
      </c>
      <c r="F12577" s="547">
        <v>0</v>
      </c>
      <c r="G12577" s="548">
        <v>0</v>
      </c>
      <c r="H12577" s="547">
        <v>0</v>
      </c>
      <c r="I12577" s="545" t="s">
        <v>12676</v>
      </c>
      <c r="J12577" s="545"/>
      <c r="K12577" s="545" t="s">
        <v>13413</v>
      </c>
      <c r="L12577" s="545" t="s">
        <v>13413</v>
      </c>
      <c r="M12577" s="548" t="s">
        <v>13758</v>
      </c>
      <c r="N12577" s="545" t="s">
        <v>13413</v>
      </c>
      <c r="O12577" s="545" t="s">
        <v>13413</v>
      </c>
      <c r="P12577" s="549">
        <v>10285</v>
      </c>
      <c r="Q12577" s="549">
        <v>1</v>
      </c>
      <c r="R12577" s="549">
        <v>14</v>
      </c>
      <c r="S12577" s="548"/>
      <c r="T12577" s="548"/>
      <c r="U12577" s="99"/>
    </row>
    <row r="12578" spans="1:21" ht="19.5" customHeight="1">
      <c r="A12578" s="545">
        <v>107607</v>
      </c>
      <c r="B12578" s="545" t="s">
        <v>9017</v>
      </c>
      <c r="C12578" s="545" t="s">
        <v>216</v>
      </c>
      <c r="D12578" s="546"/>
      <c r="E12578" s="171" t="str">
        <f t="shared" si="196"/>
        <v>1900</v>
      </c>
      <c r="F12578" s="547">
        <v>0</v>
      </c>
      <c r="G12578" s="548">
        <v>0</v>
      </c>
      <c r="H12578" s="547">
        <v>0</v>
      </c>
      <c r="I12578" s="545" t="s">
        <v>12676</v>
      </c>
      <c r="J12578" s="545"/>
      <c r="K12578" s="545" t="s">
        <v>13413</v>
      </c>
      <c r="L12578" s="545" t="s">
        <v>13413</v>
      </c>
      <c r="M12578" s="548" t="s">
        <v>13758</v>
      </c>
      <c r="N12578" s="545" t="s">
        <v>13413</v>
      </c>
      <c r="O12578" s="545" t="s">
        <v>13413</v>
      </c>
      <c r="P12578" s="549">
        <v>10286</v>
      </c>
      <c r="Q12578" s="549">
        <v>1</v>
      </c>
      <c r="R12578" s="549">
        <v>14</v>
      </c>
      <c r="S12578" s="548"/>
      <c r="T12578" s="548"/>
      <c r="U12578" s="99"/>
    </row>
    <row r="12579" spans="1:21" ht="19.5" customHeight="1">
      <c r="A12579" s="545">
        <v>107608</v>
      </c>
      <c r="B12579" s="545" t="s">
        <v>9016</v>
      </c>
      <c r="C12579" s="545" t="s">
        <v>216</v>
      </c>
      <c r="D12579" s="546"/>
      <c r="E12579" s="171" t="str">
        <f t="shared" si="196"/>
        <v>1900</v>
      </c>
      <c r="F12579" s="547">
        <v>0</v>
      </c>
      <c r="G12579" s="548">
        <v>0</v>
      </c>
      <c r="H12579" s="547">
        <v>0</v>
      </c>
      <c r="I12579" s="545" t="s">
        <v>12676</v>
      </c>
      <c r="J12579" s="545"/>
      <c r="K12579" s="545" t="s">
        <v>13413</v>
      </c>
      <c r="L12579" s="545" t="s">
        <v>13413</v>
      </c>
      <c r="M12579" s="548" t="s">
        <v>13758</v>
      </c>
      <c r="N12579" s="545" t="s">
        <v>13413</v>
      </c>
      <c r="O12579" s="545" t="s">
        <v>13413</v>
      </c>
      <c r="P12579" s="549">
        <v>10287</v>
      </c>
      <c r="Q12579" s="549">
        <v>1</v>
      </c>
      <c r="R12579" s="549">
        <v>14</v>
      </c>
      <c r="S12579" s="548"/>
      <c r="T12579" s="548"/>
      <c r="U12579" s="99"/>
    </row>
    <row r="12580" spans="1:21" ht="19.5" customHeight="1">
      <c r="A12580" s="545">
        <v>107609</v>
      </c>
      <c r="B12580" s="545" t="s">
        <v>5187</v>
      </c>
      <c r="C12580" s="545" t="s">
        <v>216</v>
      </c>
      <c r="D12580" s="546">
        <v>43740</v>
      </c>
      <c r="E12580" s="171" t="str">
        <f t="shared" si="196"/>
        <v>2019</v>
      </c>
      <c r="F12580" s="547">
        <v>478418</v>
      </c>
      <c r="G12580" s="548">
        <v>0.19</v>
      </c>
      <c r="H12580" s="547">
        <v>402031.93</v>
      </c>
      <c r="I12580" s="545" t="s">
        <v>12676</v>
      </c>
      <c r="J12580" s="545" t="s">
        <v>13402</v>
      </c>
      <c r="K12580" s="545" t="s">
        <v>13413</v>
      </c>
      <c r="L12580" s="545" t="s">
        <v>13413</v>
      </c>
      <c r="M12580" s="548" t="s">
        <v>13758</v>
      </c>
      <c r="N12580" s="545" t="s">
        <v>13413</v>
      </c>
      <c r="O12580" s="545" t="s">
        <v>13413</v>
      </c>
      <c r="P12580" s="549">
        <v>10288</v>
      </c>
      <c r="Q12580" s="549">
        <v>1</v>
      </c>
      <c r="R12580" s="549">
        <v>14</v>
      </c>
      <c r="S12580" s="548">
        <v>2231</v>
      </c>
      <c r="T12580" s="548"/>
      <c r="U12580" s="99"/>
    </row>
    <row r="12581" spans="1:21" ht="19.5" customHeight="1">
      <c r="A12581" s="545">
        <v>107610</v>
      </c>
      <c r="B12581" s="545" t="s">
        <v>5143</v>
      </c>
      <c r="C12581" s="545" t="s">
        <v>209</v>
      </c>
      <c r="D12581" s="546"/>
      <c r="E12581" s="171" t="str">
        <f t="shared" si="196"/>
        <v>1900</v>
      </c>
      <c r="F12581" s="547">
        <v>0</v>
      </c>
      <c r="G12581" s="548">
        <v>0</v>
      </c>
      <c r="H12581" s="547">
        <v>0</v>
      </c>
      <c r="I12581" s="545" t="s">
        <v>12676</v>
      </c>
      <c r="J12581" s="545"/>
      <c r="K12581" s="545" t="s">
        <v>13413</v>
      </c>
      <c r="L12581" s="545" t="s">
        <v>13413</v>
      </c>
      <c r="M12581" s="548" t="s">
        <v>13758</v>
      </c>
      <c r="N12581" s="545" t="s">
        <v>13413</v>
      </c>
      <c r="O12581" s="545" t="s">
        <v>13413</v>
      </c>
      <c r="P12581" s="549">
        <v>10289</v>
      </c>
      <c r="Q12581" s="549">
        <v>1</v>
      </c>
      <c r="R12581" s="549">
        <v>14</v>
      </c>
      <c r="S12581" s="548"/>
      <c r="T12581" s="548"/>
      <c r="U12581" s="99"/>
    </row>
    <row r="12582" spans="1:21" ht="19.5" customHeight="1">
      <c r="A12582" s="545">
        <v>107611</v>
      </c>
      <c r="B12582" s="545" t="s">
        <v>4996</v>
      </c>
      <c r="C12582" s="545" t="s">
        <v>216</v>
      </c>
      <c r="D12582" s="546"/>
      <c r="E12582" s="171" t="str">
        <f t="shared" si="196"/>
        <v>1900</v>
      </c>
      <c r="F12582" s="547">
        <v>0</v>
      </c>
      <c r="G12582" s="548">
        <v>0</v>
      </c>
      <c r="H12582" s="547">
        <v>0</v>
      </c>
      <c r="I12582" s="545" t="s">
        <v>12676</v>
      </c>
      <c r="J12582" s="545"/>
      <c r="K12582" s="545" t="s">
        <v>13413</v>
      </c>
      <c r="L12582" s="545" t="s">
        <v>13413</v>
      </c>
      <c r="M12582" s="548" t="s">
        <v>13758</v>
      </c>
      <c r="N12582" s="545" t="s">
        <v>13413</v>
      </c>
      <c r="O12582" s="545" t="s">
        <v>13413</v>
      </c>
      <c r="P12582" s="549">
        <v>10290</v>
      </c>
      <c r="Q12582" s="549">
        <v>1</v>
      </c>
      <c r="R12582" s="549">
        <v>14</v>
      </c>
      <c r="S12582" s="548"/>
      <c r="T12582" s="548"/>
      <c r="U12582" s="99"/>
    </row>
    <row r="12583" spans="1:21" ht="19.5" customHeight="1">
      <c r="A12583" s="545">
        <v>107612</v>
      </c>
      <c r="B12583" s="545" t="s">
        <v>5051</v>
      </c>
      <c r="C12583" s="545" t="s">
        <v>216</v>
      </c>
      <c r="D12583" s="546"/>
      <c r="E12583" s="171" t="str">
        <f t="shared" si="196"/>
        <v>1900</v>
      </c>
      <c r="F12583" s="547">
        <v>0</v>
      </c>
      <c r="G12583" s="548">
        <v>0</v>
      </c>
      <c r="H12583" s="547">
        <v>0</v>
      </c>
      <c r="I12583" s="545" t="s">
        <v>12676</v>
      </c>
      <c r="J12583" s="545"/>
      <c r="K12583" s="545" t="s">
        <v>13413</v>
      </c>
      <c r="L12583" s="545" t="s">
        <v>13413</v>
      </c>
      <c r="M12583" s="548" t="s">
        <v>13758</v>
      </c>
      <c r="N12583" s="545" t="s">
        <v>13413</v>
      </c>
      <c r="O12583" s="545" t="s">
        <v>13413</v>
      </c>
      <c r="P12583" s="549">
        <v>10291</v>
      </c>
      <c r="Q12583" s="549">
        <v>1</v>
      </c>
      <c r="R12583" s="549">
        <v>14</v>
      </c>
      <c r="S12583" s="548"/>
      <c r="T12583" s="548"/>
      <c r="U12583" s="99"/>
    </row>
    <row r="12584" spans="1:21" ht="19.5" customHeight="1">
      <c r="A12584" s="545">
        <v>107613</v>
      </c>
      <c r="B12584" s="545" t="s">
        <v>5095</v>
      </c>
      <c r="C12584" s="545" t="s">
        <v>216</v>
      </c>
      <c r="D12584" s="546"/>
      <c r="E12584" s="171" t="str">
        <f t="shared" si="196"/>
        <v>1900</v>
      </c>
      <c r="F12584" s="547">
        <v>0</v>
      </c>
      <c r="G12584" s="548">
        <v>0</v>
      </c>
      <c r="H12584" s="547">
        <v>0</v>
      </c>
      <c r="I12584" s="545" t="s">
        <v>12676</v>
      </c>
      <c r="J12584" s="545"/>
      <c r="K12584" s="545" t="s">
        <v>13413</v>
      </c>
      <c r="L12584" s="545" t="s">
        <v>13413</v>
      </c>
      <c r="M12584" s="548" t="s">
        <v>13758</v>
      </c>
      <c r="N12584" s="545" t="s">
        <v>13413</v>
      </c>
      <c r="O12584" s="545" t="s">
        <v>13413</v>
      </c>
      <c r="P12584" s="549">
        <v>10292</v>
      </c>
      <c r="Q12584" s="549">
        <v>1</v>
      </c>
      <c r="R12584" s="549">
        <v>14</v>
      </c>
      <c r="S12584" s="548"/>
      <c r="T12584" s="548"/>
      <c r="U12584" s="99"/>
    </row>
    <row r="12585" spans="1:21" ht="19.5" customHeight="1">
      <c r="A12585" s="545">
        <v>107614</v>
      </c>
      <c r="B12585" s="545" t="s">
        <v>5008</v>
      </c>
      <c r="C12585" s="545" t="s">
        <v>216</v>
      </c>
      <c r="D12585" s="546"/>
      <c r="E12585" s="171" t="str">
        <f t="shared" si="196"/>
        <v>1900</v>
      </c>
      <c r="F12585" s="547">
        <v>0</v>
      </c>
      <c r="G12585" s="548">
        <v>0</v>
      </c>
      <c r="H12585" s="547">
        <v>0</v>
      </c>
      <c r="I12585" s="545" t="s">
        <v>12676</v>
      </c>
      <c r="J12585" s="545"/>
      <c r="K12585" s="545" t="s">
        <v>13413</v>
      </c>
      <c r="L12585" s="545" t="s">
        <v>13413</v>
      </c>
      <c r="M12585" s="548" t="s">
        <v>13758</v>
      </c>
      <c r="N12585" s="545" t="s">
        <v>13413</v>
      </c>
      <c r="O12585" s="545" t="s">
        <v>13413</v>
      </c>
      <c r="P12585" s="549">
        <v>10293</v>
      </c>
      <c r="Q12585" s="549">
        <v>1</v>
      </c>
      <c r="R12585" s="549">
        <v>14</v>
      </c>
      <c r="S12585" s="548"/>
      <c r="T12585" s="548"/>
      <c r="U12585" s="99"/>
    </row>
    <row r="12586" spans="1:21" ht="19.5" customHeight="1">
      <c r="A12586" s="545">
        <v>107615</v>
      </c>
      <c r="B12586" s="545" t="s">
        <v>9015</v>
      </c>
      <c r="C12586" s="545" t="s">
        <v>216</v>
      </c>
      <c r="D12586" s="546"/>
      <c r="E12586" s="171" t="str">
        <f t="shared" si="196"/>
        <v>1900</v>
      </c>
      <c r="F12586" s="547">
        <v>0</v>
      </c>
      <c r="G12586" s="548">
        <v>0</v>
      </c>
      <c r="H12586" s="547">
        <v>0</v>
      </c>
      <c r="I12586" s="545" t="s">
        <v>12676</v>
      </c>
      <c r="J12586" s="545"/>
      <c r="K12586" s="545" t="s">
        <v>13413</v>
      </c>
      <c r="L12586" s="545" t="s">
        <v>13413</v>
      </c>
      <c r="M12586" s="548" t="s">
        <v>13758</v>
      </c>
      <c r="N12586" s="545" t="s">
        <v>13413</v>
      </c>
      <c r="O12586" s="545" t="s">
        <v>13413</v>
      </c>
      <c r="P12586" s="549">
        <v>10294</v>
      </c>
      <c r="Q12586" s="549">
        <v>1</v>
      </c>
      <c r="R12586" s="549">
        <v>14</v>
      </c>
      <c r="S12586" s="548"/>
      <c r="T12586" s="548"/>
      <c r="U12586" s="99"/>
    </row>
    <row r="12587" spans="1:21" ht="19.5" customHeight="1">
      <c r="A12587" s="545">
        <v>107616</v>
      </c>
      <c r="B12587" s="545" t="s">
        <v>4997</v>
      </c>
      <c r="C12587" s="545" t="s">
        <v>216</v>
      </c>
      <c r="D12587" s="546"/>
      <c r="E12587" s="171" t="str">
        <f t="shared" si="196"/>
        <v>1900</v>
      </c>
      <c r="F12587" s="547">
        <v>0</v>
      </c>
      <c r="G12587" s="548">
        <v>0</v>
      </c>
      <c r="H12587" s="547">
        <v>0</v>
      </c>
      <c r="I12587" s="545" t="s">
        <v>12676</v>
      </c>
      <c r="J12587" s="545"/>
      <c r="K12587" s="545" t="s">
        <v>13413</v>
      </c>
      <c r="L12587" s="545" t="s">
        <v>13413</v>
      </c>
      <c r="M12587" s="548" t="s">
        <v>13758</v>
      </c>
      <c r="N12587" s="545" t="s">
        <v>13413</v>
      </c>
      <c r="O12587" s="545" t="s">
        <v>13413</v>
      </c>
      <c r="P12587" s="549">
        <v>10295</v>
      </c>
      <c r="Q12587" s="549">
        <v>1</v>
      </c>
      <c r="R12587" s="549">
        <v>14</v>
      </c>
      <c r="S12587" s="548"/>
      <c r="T12587" s="548"/>
      <c r="U12587" s="99"/>
    </row>
    <row r="12588" spans="1:21" ht="19.5" customHeight="1">
      <c r="A12588" s="545">
        <v>107617</v>
      </c>
      <c r="B12588" s="545" t="s">
        <v>9014</v>
      </c>
      <c r="C12588" s="545" t="s">
        <v>216</v>
      </c>
      <c r="D12588" s="546"/>
      <c r="E12588" s="171" t="str">
        <f t="shared" si="196"/>
        <v>1900</v>
      </c>
      <c r="F12588" s="547">
        <v>0</v>
      </c>
      <c r="G12588" s="548">
        <v>0</v>
      </c>
      <c r="H12588" s="547">
        <v>0</v>
      </c>
      <c r="I12588" s="545" t="s">
        <v>12676</v>
      </c>
      <c r="J12588" s="545"/>
      <c r="K12588" s="545" t="s">
        <v>13413</v>
      </c>
      <c r="L12588" s="545" t="s">
        <v>13413</v>
      </c>
      <c r="M12588" s="548" t="s">
        <v>13758</v>
      </c>
      <c r="N12588" s="545" t="s">
        <v>13413</v>
      </c>
      <c r="O12588" s="545" t="s">
        <v>13413</v>
      </c>
      <c r="P12588" s="549">
        <v>10296</v>
      </c>
      <c r="Q12588" s="549">
        <v>1</v>
      </c>
      <c r="R12588" s="549">
        <v>14</v>
      </c>
      <c r="S12588" s="548"/>
      <c r="T12588" s="548"/>
      <c r="U12588" s="99"/>
    </row>
    <row r="12589" spans="1:21" ht="19.5" customHeight="1">
      <c r="A12589" s="545">
        <v>107618</v>
      </c>
      <c r="B12589" s="545" t="s">
        <v>5096</v>
      </c>
      <c r="C12589" s="545" t="s">
        <v>216</v>
      </c>
      <c r="D12589" s="546"/>
      <c r="E12589" s="171" t="str">
        <f t="shared" si="196"/>
        <v>1900</v>
      </c>
      <c r="F12589" s="547">
        <v>0</v>
      </c>
      <c r="G12589" s="548">
        <v>0</v>
      </c>
      <c r="H12589" s="547">
        <v>0</v>
      </c>
      <c r="I12589" s="545" t="s">
        <v>12676</v>
      </c>
      <c r="J12589" s="545"/>
      <c r="K12589" s="545" t="s">
        <v>13413</v>
      </c>
      <c r="L12589" s="545" t="s">
        <v>13413</v>
      </c>
      <c r="M12589" s="548" t="s">
        <v>13758</v>
      </c>
      <c r="N12589" s="545" t="s">
        <v>13413</v>
      </c>
      <c r="O12589" s="545" t="s">
        <v>13413</v>
      </c>
      <c r="P12589" s="549">
        <v>10297</v>
      </c>
      <c r="Q12589" s="549">
        <v>1</v>
      </c>
      <c r="R12589" s="549">
        <v>14</v>
      </c>
      <c r="S12589" s="548"/>
      <c r="T12589" s="548"/>
      <c r="U12589" s="99"/>
    </row>
    <row r="12590" spans="1:21" ht="19.5" customHeight="1">
      <c r="A12590" s="545">
        <v>107619</v>
      </c>
      <c r="B12590" s="545" t="s">
        <v>5144</v>
      </c>
      <c r="C12590" s="545" t="s">
        <v>209</v>
      </c>
      <c r="D12590" s="546"/>
      <c r="E12590" s="171" t="str">
        <f t="shared" si="196"/>
        <v>1900</v>
      </c>
      <c r="F12590" s="547">
        <v>0</v>
      </c>
      <c r="G12590" s="548">
        <v>0</v>
      </c>
      <c r="H12590" s="547">
        <v>0</v>
      </c>
      <c r="I12590" s="545" t="s">
        <v>12676</v>
      </c>
      <c r="J12590" s="545"/>
      <c r="K12590" s="545" t="s">
        <v>13413</v>
      </c>
      <c r="L12590" s="545" t="s">
        <v>13413</v>
      </c>
      <c r="M12590" s="548" t="s">
        <v>13758</v>
      </c>
      <c r="N12590" s="545" t="s">
        <v>13413</v>
      </c>
      <c r="O12590" s="545" t="s">
        <v>13413</v>
      </c>
      <c r="P12590" s="549">
        <v>10298</v>
      </c>
      <c r="Q12590" s="549">
        <v>1</v>
      </c>
      <c r="R12590" s="549">
        <v>14</v>
      </c>
      <c r="S12590" s="548"/>
      <c r="T12590" s="548"/>
      <c r="U12590" s="99"/>
    </row>
    <row r="12591" spans="1:21" ht="19.5" customHeight="1">
      <c r="A12591" s="545">
        <v>107620</v>
      </c>
      <c r="B12591" s="545" t="s">
        <v>9013</v>
      </c>
      <c r="C12591" s="545" t="s">
        <v>216</v>
      </c>
      <c r="D12591" s="546"/>
      <c r="E12591" s="171" t="str">
        <f t="shared" si="196"/>
        <v>1900</v>
      </c>
      <c r="F12591" s="547">
        <v>0</v>
      </c>
      <c r="G12591" s="548">
        <v>0</v>
      </c>
      <c r="H12591" s="547">
        <v>0</v>
      </c>
      <c r="I12591" s="545" t="s">
        <v>12676</v>
      </c>
      <c r="J12591" s="545"/>
      <c r="K12591" s="545" t="s">
        <v>13413</v>
      </c>
      <c r="L12591" s="545" t="s">
        <v>13413</v>
      </c>
      <c r="M12591" s="548" t="s">
        <v>13758</v>
      </c>
      <c r="N12591" s="545" t="s">
        <v>13413</v>
      </c>
      <c r="O12591" s="545" t="s">
        <v>13413</v>
      </c>
      <c r="P12591" s="549">
        <v>10299</v>
      </c>
      <c r="Q12591" s="549">
        <v>1</v>
      </c>
      <c r="R12591" s="549">
        <v>14</v>
      </c>
      <c r="S12591" s="548"/>
      <c r="T12591" s="548"/>
      <c r="U12591" s="99"/>
    </row>
    <row r="12592" spans="1:21" ht="19.5" customHeight="1">
      <c r="A12592" s="545">
        <v>107621</v>
      </c>
      <c r="B12592" s="545" t="s">
        <v>9012</v>
      </c>
      <c r="C12592" s="545" t="s">
        <v>216</v>
      </c>
      <c r="D12592" s="546"/>
      <c r="E12592" s="171" t="str">
        <f t="shared" si="196"/>
        <v>1900</v>
      </c>
      <c r="F12592" s="547">
        <v>0</v>
      </c>
      <c r="G12592" s="548">
        <v>0</v>
      </c>
      <c r="H12592" s="547">
        <v>0</v>
      </c>
      <c r="I12592" s="545" t="s">
        <v>12676</v>
      </c>
      <c r="J12592" s="545"/>
      <c r="K12592" s="545" t="s">
        <v>13413</v>
      </c>
      <c r="L12592" s="545" t="s">
        <v>13413</v>
      </c>
      <c r="M12592" s="548" t="s">
        <v>13758</v>
      </c>
      <c r="N12592" s="545" t="s">
        <v>13413</v>
      </c>
      <c r="O12592" s="545" t="s">
        <v>13413</v>
      </c>
      <c r="P12592" s="549">
        <v>10300</v>
      </c>
      <c r="Q12592" s="549">
        <v>1</v>
      </c>
      <c r="R12592" s="549">
        <v>14</v>
      </c>
      <c r="S12592" s="548"/>
      <c r="T12592" s="548"/>
      <c r="U12592" s="99"/>
    </row>
    <row r="12593" spans="1:21" ht="19.5" customHeight="1">
      <c r="A12593" s="545">
        <v>107622</v>
      </c>
      <c r="B12593" s="545" t="s">
        <v>4988</v>
      </c>
      <c r="C12593" s="545" t="s">
        <v>216</v>
      </c>
      <c r="D12593" s="546"/>
      <c r="E12593" s="171" t="str">
        <f t="shared" si="196"/>
        <v>1900</v>
      </c>
      <c r="F12593" s="547">
        <v>0</v>
      </c>
      <c r="G12593" s="548">
        <v>0</v>
      </c>
      <c r="H12593" s="547">
        <v>0</v>
      </c>
      <c r="I12593" s="545" t="s">
        <v>12676</v>
      </c>
      <c r="J12593" s="545"/>
      <c r="K12593" s="545" t="s">
        <v>13413</v>
      </c>
      <c r="L12593" s="545" t="s">
        <v>13413</v>
      </c>
      <c r="M12593" s="548" t="s">
        <v>13758</v>
      </c>
      <c r="N12593" s="545" t="s">
        <v>13413</v>
      </c>
      <c r="O12593" s="545" t="s">
        <v>13413</v>
      </c>
      <c r="P12593" s="549">
        <v>10301</v>
      </c>
      <c r="Q12593" s="549">
        <v>1</v>
      </c>
      <c r="R12593" s="549">
        <v>14</v>
      </c>
      <c r="S12593" s="548"/>
      <c r="T12593" s="548"/>
      <c r="U12593" s="99"/>
    </row>
    <row r="12594" spans="1:21" ht="19.5" customHeight="1">
      <c r="A12594" s="545">
        <v>107623</v>
      </c>
      <c r="B12594" s="545" t="s">
        <v>9011</v>
      </c>
      <c r="C12594" s="545" t="s">
        <v>216</v>
      </c>
      <c r="D12594" s="546"/>
      <c r="E12594" s="171" t="str">
        <f t="shared" si="196"/>
        <v>1900</v>
      </c>
      <c r="F12594" s="547">
        <v>0</v>
      </c>
      <c r="G12594" s="548">
        <v>0</v>
      </c>
      <c r="H12594" s="547">
        <v>0</v>
      </c>
      <c r="I12594" s="545" t="s">
        <v>12676</v>
      </c>
      <c r="J12594" s="545"/>
      <c r="K12594" s="545" t="s">
        <v>13413</v>
      </c>
      <c r="L12594" s="545" t="s">
        <v>13413</v>
      </c>
      <c r="M12594" s="548" t="s">
        <v>13758</v>
      </c>
      <c r="N12594" s="545" t="s">
        <v>13413</v>
      </c>
      <c r="O12594" s="545" t="s">
        <v>13413</v>
      </c>
      <c r="P12594" s="549">
        <v>10302</v>
      </c>
      <c r="Q12594" s="549">
        <v>1</v>
      </c>
      <c r="R12594" s="549">
        <v>14</v>
      </c>
      <c r="S12594" s="548"/>
      <c r="T12594" s="548"/>
      <c r="U12594" s="99"/>
    </row>
    <row r="12595" spans="1:21" ht="19.5" customHeight="1">
      <c r="A12595" s="545">
        <v>107624</v>
      </c>
      <c r="B12595" s="545" t="s">
        <v>9010</v>
      </c>
      <c r="C12595" s="545" t="s">
        <v>216</v>
      </c>
      <c r="D12595" s="546"/>
      <c r="E12595" s="171" t="str">
        <f t="shared" si="196"/>
        <v>1900</v>
      </c>
      <c r="F12595" s="547">
        <v>0</v>
      </c>
      <c r="G12595" s="548">
        <v>0</v>
      </c>
      <c r="H12595" s="547">
        <v>0</v>
      </c>
      <c r="I12595" s="545" t="s">
        <v>12984</v>
      </c>
      <c r="J12595" s="545"/>
      <c r="K12595" s="545" t="s">
        <v>20662</v>
      </c>
      <c r="L12595" s="545" t="s">
        <v>13413</v>
      </c>
      <c r="M12595" s="548" t="s">
        <v>13758</v>
      </c>
      <c r="N12595" s="545" t="s">
        <v>13413</v>
      </c>
      <c r="O12595" s="545" t="s">
        <v>13413</v>
      </c>
      <c r="P12595" s="549">
        <v>10303</v>
      </c>
      <c r="Q12595" s="549">
        <v>1</v>
      </c>
      <c r="R12595" s="549">
        <v>57</v>
      </c>
      <c r="S12595" s="548"/>
      <c r="T12595" s="548"/>
      <c r="U12595" s="99"/>
    </row>
    <row r="12596" spans="1:21" ht="19.5" customHeight="1">
      <c r="A12596" s="545">
        <v>107625</v>
      </c>
      <c r="B12596" s="545" t="s">
        <v>9009</v>
      </c>
      <c r="C12596" s="545" t="s">
        <v>216</v>
      </c>
      <c r="D12596" s="546"/>
      <c r="E12596" s="171" t="str">
        <f t="shared" si="196"/>
        <v>1900</v>
      </c>
      <c r="F12596" s="547">
        <v>0</v>
      </c>
      <c r="G12596" s="548">
        <v>0</v>
      </c>
      <c r="H12596" s="547">
        <v>0</v>
      </c>
      <c r="I12596" s="545" t="s">
        <v>12984</v>
      </c>
      <c r="J12596" s="545"/>
      <c r="K12596" s="545" t="s">
        <v>20649</v>
      </c>
      <c r="L12596" s="545" t="s">
        <v>13413</v>
      </c>
      <c r="M12596" s="548" t="s">
        <v>13758</v>
      </c>
      <c r="N12596" s="545" t="s">
        <v>13413</v>
      </c>
      <c r="O12596" s="545" t="s">
        <v>13413</v>
      </c>
      <c r="P12596" s="549">
        <v>10304</v>
      </c>
      <c r="Q12596" s="549">
        <v>1</v>
      </c>
      <c r="R12596" s="549">
        <v>57</v>
      </c>
      <c r="S12596" s="548"/>
      <c r="T12596" s="548"/>
      <c r="U12596" s="99"/>
    </row>
    <row r="12597" spans="1:21" ht="19.5" customHeight="1">
      <c r="A12597" s="545">
        <v>107626</v>
      </c>
      <c r="B12597" s="545" t="s">
        <v>7735</v>
      </c>
      <c r="C12597" s="545" t="s">
        <v>216</v>
      </c>
      <c r="D12597" s="546">
        <v>44585</v>
      </c>
      <c r="E12597" s="171" t="str">
        <f t="shared" si="196"/>
        <v>2022</v>
      </c>
      <c r="F12597" s="547">
        <v>62067.59</v>
      </c>
      <c r="G12597" s="548">
        <v>0.19</v>
      </c>
      <c r="H12597" s="547">
        <v>52157.64</v>
      </c>
      <c r="I12597" s="545" t="s">
        <v>12718</v>
      </c>
      <c r="J12597" s="545" t="s">
        <v>13297</v>
      </c>
      <c r="K12597" s="545" t="s">
        <v>13413</v>
      </c>
      <c r="L12597" s="545" t="s">
        <v>13413</v>
      </c>
      <c r="M12597" s="548" t="s">
        <v>13758</v>
      </c>
      <c r="N12597" s="545" t="s">
        <v>13413</v>
      </c>
      <c r="O12597" s="545" t="s">
        <v>13413</v>
      </c>
      <c r="P12597" s="549">
        <v>10305</v>
      </c>
      <c r="Q12597" s="549">
        <v>1</v>
      </c>
      <c r="R12597" s="549">
        <v>137</v>
      </c>
      <c r="S12597" s="548">
        <v>2257</v>
      </c>
      <c r="T12597" s="548"/>
      <c r="U12597" s="99"/>
    </row>
    <row r="12598" spans="1:21" ht="19.5" customHeight="1">
      <c r="A12598" s="545">
        <v>107627</v>
      </c>
      <c r="B12598" s="545" t="s">
        <v>9008</v>
      </c>
      <c r="C12598" s="545" t="s">
        <v>216</v>
      </c>
      <c r="D12598" s="546"/>
      <c r="E12598" s="171" t="str">
        <f t="shared" si="196"/>
        <v>1900</v>
      </c>
      <c r="F12598" s="547">
        <v>0</v>
      </c>
      <c r="G12598" s="548">
        <v>0</v>
      </c>
      <c r="H12598" s="547">
        <v>0</v>
      </c>
      <c r="I12598" s="545" t="s">
        <v>12984</v>
      </c>
      <c r="J12598" s="545"/>
      <c r="K12598" s="545" t="s">
        <v>20649</v>
      </c>
      <c r="L12598" s="545" t="s">
        <v>13413</v>
      </c>
      <c r="M12598" s="548" t="s">
        <v>13758</v>
      </c>
      <c r="N12598" s="545" t="s">
        <v>13413</v>
      </c>
      <c r="O12598" s="545" t="s">
        <v>13413</v>
      </c>
      <c r="P12598" s="549">
        <v>10306</v>
      </c>
      <c r="Q12598" s="549">
        <v>1</v>
      </c>
      <c r="R12598" s="549">
        <v>57</v>
      </c>
      <c r="S12598" s="548"/>
      <c r="T12598" s="548"/>
      <c r="U12598" s="99"/>
    </row>
    <row r="12599" spans="1:21" ht="19.5" customHeight="1">
      <c r="A12599" s="545">
        <v>107628</v>
      </c>
      <c r="B12599" s="545" t="s">
        <v>9007</v>
      </c>
      <c r="C12599" s="545" t="s">
        <v>216</v>
      </c>
      <c r="D12599" s="546"/>
      <c r="E12599" s="171" t="str">
        <f t="shared" si="196"/>
        <v>1900</v>
      </c>
      <c r="F12599" s="547">
        <v>0</v>
      </c>
      <c r="G12599" s="548">
        <v>0</v>
      </c>
      <c r="H12599" s="547">
        <v>0</v>
      </c>
      <c r="I12599" s="545" t="s">
        <v>12676</v>
      </c>
      <c r="J12599" s="545"/>
      <c r="K12599" s="545" t="s">
        <v>20663</v>
      </c>
      <c r="L12599" s="545" t="s">
        <v>13413</v>
      </c>
      <c r="M12599" s="548" t="s">
        <v>13758</v>
      </c>
      <c r="N12599" s="545" t="s">
        <v>13413</v>
      </c>
      <c r="O12599" s="545" t="s">
        <v>13413</v>
      </c>
      <c r="P12599" s="549">
        <v>10307</v>
      </c>
      <c r="Q12599" s="549">
        <v>1</v>
      </c>
      <c r="R12599" s="549">
        <v>14</v>
      </c>
      <c r="S12599" s="548"/>
      <c r="T12599" s="548"/>
      <c r="U12599" s="99"/>
    </row>
    <row r="12600" spans="1:21" ht="19.5" customHeight="1">
      <c r="A12600" s="545">
        <v>107629</v>
      </c>
      <c r="B12600" s="545" t="s">
        <v>9006</v>
      </c>
      <c r="C12600" s="545" t="s">
        <v>216</v>
      </c>
      <c r="D12600" s="546"/>
      <c r="E12600" s="171" t="str">
        <f t="shared" si="196"/>
        <v>1900</v>
      </c>
      <c r="F12600" s="547">
        <v>0</v>
      </c>
      <c r="G12600" s="548">
        <v>0</v>
      </c>
      <c r="H12600" s="547">
        <v>0</v>
      </c>
      <c r="I12600" s="545" t="s">
        <v>12984</v>
      </c>
      <c r="J12600" s="545"/>
      <c r="K12600" s="545" t="s">
        <v>20664</v>
      </c>
      <c r="L12600" s="545" t="s">
        <v>13413</v>
      </c>
      <c r="M12600" s="548" t="s">
        <v>13758</v>
      </c>
      <c r="N12600" s="545" t="s">
        <v>13413</v>
      </c>
      <c r="O12600" s="545" t="s">
        <v>13413</v>
      </c>
      <c r="P12600" s="549">
        <v>10308</v>
      </c>
      <c r="Q12600" s="549">
        <v>1</v>
      </c>
      <c r="R12600" s="549">
        <v>57</v>
      </c>
      <c r="S12600" s="548"/>
      <c r="T12600" s="548"/>
      <c r="U12600" s="99"/>
    </row>
    <row r="12601" spans="1:21" ht="19.5" customHeight="1">
      <c r="A12601" s="545">
        <v>107630</v>
      </c>
      <c r="B12601" s="545" t="s">
        <v>9005</v>
      </c>
      <c r="C12601" s="545" t="s">
        <v>216</v>
      </c>
      <c r="D12601" s="546"/>
      <c r="E12601" s="171" t="str">
        <f t="shared" si="196"/>
        <v>1900</v>
      </c>
      <c r="F12601" s="547">
        <v>0</v>
      </c>
      <c r="G12601" s="548">
        <v>0</v>
      </c>
      <c r="H12601" s="547">
        <v>0</v>
      </c>
      <c r="I12601" s="545" t="s">
        <v>12676</v>
      </c>
      <c r="J12601" s="545"/>
      <c r="K12601" s="545" t="s">
        <v>20665</v>
      </c>
      <c r="L12601" s="545" t="s">
        <v>13413</v>
      </c>
      <c r="M12601" s="548" t="s">
        <v>13758</v>
      </c>
      <c r="N12601" s="545" t="s">
        <v>13413</v>
      </c>
      <c r="O12601" s="545" t="s">
        <v>13413</v>
      </c>
      <c r="P12601" s="549">
        <v>10309</v>
      </c>
      <c r="Q12601" s="549">
        <v>1</v>
      </c>
      <c r="R12601" s="549">
        <v>14</v>
      </c>
      <c r="S12601" s="548"/>
      <c r="T12601" s="548"/>
      <c r="U12601" s="99"/>
    </row>
    <row r="12602" spans="1:21" ht="19.5" customHeight="1">
      <c r="A12602" s="545">
        <v>107631</v>
      </c>
      <c r="B12602" s="545" t="s">
        <v>9004</v>
      </c>
      <c r="C12602" s="545" t="s">
        <v>216</v>
      </c>
      <c r="D12602" s="546"/>
      <c r="E12602" s="171" t="str">
        <f t="shared" si="196"/>
        <v>1900</v>
      </c>
      <c r="F12602" s="547">
        <v>0</v>
      </c>
      <c r="G12602" s="548">
        <v>0</v>
      </c>
      <c r="H12602" s="547">
        <v>0</v>
      </c>
      <c r="I12602" s="545" t="s">
        <v>12984</v>
      </c>
      <c r="J12602" s="545"/>
      <c r="K12602" s="545" t="s">
        <v>20666</v>
      </c>
      <c r="L12602" s="545" t="s">
        <v>13413</v>
      </c>
      <c r="M12602" s="548" t="s">
        <v>13758</v>
      </c>
      <c r="N12602" s="545" t="s">
        <v>13413</v>
      </c>
      <c r="O12602" s="545" t="s">
        <v>13413</v>
      </c>
      <c r="P12602" s="549">
        <v>10310</v>
      </c>
      <c r="Q12602" s="549">
        <v>1</v>
      </c>
      <c r="R12602" s="549">
        <v>57</v>
      </c>
      <c r="S12602" s="548"/>
      <c r="T12602" s="548"/>
      <c r="U12602" s="99"/>
    </row>
    <row r="12603" spans="1:21" ht="19.5" customHeight="1">
      <c r="A12603" s="545">
        <v>107632</v>
      </c>
      <c r="B12603" s="545" t="s">
        <v>9003</v>
      </c>
      <c r="C12603" s="545" t="s">
        <v>216</v>
      </c>
      <c r="D12603" s="546"/>
      <c r="E12603" s="171" t="str">
        <f t="shared" si="196"/>
        <v>1900</v>
      </c>
      <c r="F12603" s="547">
        <v>0</v>
      </c>
      <c r="G12603" s="548">
        <v>0</v>
      </c>
      <c r="H12603" s="547">
        <v>0</v>
      </c>
      <c r="I12603" s="545" t="s">
        <v>12984</v>
      </c>
      <c r="J12603" s="545"/>
      <c r="K12603" s="545" t="s">
        <v>20666</v>
      </c>
      <c r="L12603" s="545" t="s">
        <v>13413</v>
      </c>
      <c r="M12603" s="548" t="s">
        <v>13758</v>
      </c>
      <c r="N12603" s="545" t="s">
        <v>13413</v>
      </c>
      <c r="O12603" s="545" t="s">
        <v>13413</v>
      </c>
      <c r="P12603" s="549">
        <v>10311</v>
      </c>
      <c r="Q12603" s="549">
        <v>1</v>
      </c>
      <c r="R12603" s="549">
        <v>57</v>
      </c>
      <c r="S12603" s="548"/>
      <c r="T12603" s="548"/>
      <c r="U12603" s="99"/>
    </row>
    <row r="12604" spans="1:21" ht="19.5" customHeight="1">
      <c r="A12604" s="545">
        <v>107633</v>
      </c>
      <c r="B12604" s="545" t="s">
        <v>4986</v>
      </c>
      <c r="C12604" s="545" t="s">
        <v>216</v>
      </c>
      <c r="D12604" s="546"/>
      <c r="E12604" s="171" t="str">
        <f t="shared" si="196"/>
        <v>1900</v>
      </c>
      <c r="F12604" s="547">
        <v>0</v>
      </c>
      <c r="G12604" s="548">
        <v>0</v>
      </c>
      <c r="H12604" s="547">
        <v>0</v>
      </c>
      <c r="I12604" s="545" t="s">
        <v>12642</v>
      </c>
      <c r="J12604" s="545"/>
      <c r="K12604" s="545" t="s">
        <v>13413</v>
      </c>
      <c r="L12604" s="545" t="s">
        <v>13413</v>
      </c>
      <c r="M12604" s="548" t="s">
        <v>13758</v>
      </c>
      <c r="N12604" s="545" t="s">
        <v>13413</v>
      </c>
      <c r="O12604" s="545" t="s">
        <v>13413</v>
      </c>
      <c r="P12604" s="549">
        <v>10312</v>
      </c>
      <c r="Q12604" s="549">
        <v>1</v>
      </c>
      <c r="R12604" s="549">
        <v>135</v>
      </c>
      <c r="S12604" s="548"/>
      <c r="T12604" s="548"/>
      <c r="U12604" s="99"/>
    </row>
    <row r="12605" spans="1:21" ht="19.5" customHeight="1">
      <c r="A12605" s="545">
        <v>107634</v>
      </c>
      <c r="B12605" s="545" t="s">
        <v>9002</v>
      </c>
      <c r="C12605" s="545" t="s">
        <v>216</v>
      </c>
      <c r="D12605" s="546"/>
      <c r="E12605" s="171" t="str">
        <f t="shared" si="196"/>
        <v>1900</v>
      </c>
      <c r="F12605" s="547">
        <v>0</v>
      </c>
      <c r="G12605" s="548">
        <v>0</v>
      </c>
      <c r="H12605" s="547">
        <v>0</v>
      </c>
      <c r="I12605" s="545" t="s">
        <v>12984</v>
      </c>
      <c r="J12605" s="545"/>
      <c r="K12605" s="545" t="s">
        <v>20666</v>
      </c>
      <c r="L12605" s="545" t="s">
        <v>13413</v>
      </c>
      <c r="M12605" s="548" t="s">
        <v>13758</v>
      </c>
      <c r="N12605" s="545" t="s">
        <v>13413</v>
      </c>
      <c r="O12605" s="545" t="s">
        <v>13413</v>
      </c>
      <c r="P12605" s="549">
        <v>10313</v>
      </c>
      <c r="Q12605" s="549">
        <v>1</v>
      </c>
      <c r="R12605" s="549">
        <v>57</v>
      </c>
      <c r="S12605" s="548"/>
      <c r="T12605" s="548"/>
      <c r="U12605" s="99"/>
    </row>
    <row r="12606" spans="1:21" ht="19.5" customHeight="1">
      <c r="A12606" s="545">
        <v>107635</v>
      </c>
      <c r="B12606" s="545" t="s">
        <v>9001</v>
      </c>
      <c r="C12606" s="545" t="s">
        <v>216</v>
      </c>
      <c r="D12606" s="546"/>
      <c r="E12606" s="171" t="str">
        <f t="shared" si="196"/>
        <v>1900</v>
      </c>
      <c r="F12606" s="547">
        <v>0</v>
      </c>
      <c r="G12606" s="548">
        <v>0</v>
      </c>
      <c r="H12606" s="547">
        <v>0</v>
      </c>
      <c r="I12606" s="545" t="s">
        <v>12676</v>
      </c>
      <c r="J12606" s="545"/>
      <c r="K12606" s="545" t="s">
        <v>20667</v>
      </c>
      <c r="L12606" s="545" t="s">
        <v>13413</v>
      </c>
      <c r="M12606" s="548" t="s">
        <v>13758</v>
      </c>
      <c r="N12606" s="545" t="s">
        <v>13413</v>
      </c>
      <c r="O12606" s="545" t="s">
        <v>13413</v>
      </c>
      <c r="P12606" s="549">
        <v>10314</v>
      </c>
      <c r="Q12606" s="549">
        <v>1</v>
      </c>
      <c r="R12606" s="549">
        <v>14</v>
      </c>
      <c r="S12606" s="548"/>
      <c r="T12606" s="548"/>
      <c r="U12606" s="99"/>
    </row>
    <row r="12607" spans="1:21" ht="19.5" customHeight="1">
      <c r="A12607" s="545">
        <v>107636</v>
      </c>
      <c r="B12607" s="545" t="s">
        <v>9000</v>
      </c>
      <c r="C12607" s="545" t="s">
        <v>216</v>
      </c>
      <c r="D12607" s="546"/>
      <c r="E12607" s="171" t="str">
        <f t="shared" si="196"/>
        <v>1900</v>
      </c>
      <c r="F12607" s="547">
        <v>0</v>
      </c>
      <c r="G12607" s="548">
        <v>0</v>
      </c>
      <c r="H12607" s="547">
        <v>0</v>
      </c>
      <c r="I12607" s="545" t="s">
        <v>12984</v>
      </c>
      <c r="J12607" s="545"/>
      <c r="K12607" s="545" t="s">
        <v>20666</v>
      </c>
      <c r="L12607" s="545" t="s">
        <v>13413</v>
      </c>
      <c r="M12607" s="548" t="s">
        <v>13758</v>
      </c>
      <c r="N12607" s="545" t="s">
        <v>13413</v>
      </c>
      <c r="O12607" s="545" t="s">
        <v>13413</v>
      </c>
      <c r="P12607" s="549">
        <v>10315</v>
      </c>
      <c r="Q12607" s="549">
        <v>1</v>
      </c>
      <c r="R12607" s="549">
        <v>57</v>
      </c>
      <c r="S12607" s="548"/>
      <c r="T12607" s="548"/>
      <c r="U12607" s="99"/>
    </row>
    <row r="12608" spans="1:21" ht="19.5" customHeight="1">
      <c r="A12608" s="545">
        <v>107637</v>
      </c>
      <c r="B12608" s="545" t="s">
        <v>4994</v>
      </c>
      <c r="C12608" s="545" t="s">
        <v>216</v>
      </c>
      <c r="D12608" s="546"/>
      <c r="E12608" s="171" t="str">
        <f t="shared" si="196"/>
        <v>1900</v>
      </c>
      <c r="F12608" s="547">
        <v>0</v>
      </c>
      <c r="G12608" s="548">
        <v>0</v>
      </c>
      <c r="H12608" s="547">
        <v>0</v>
      </c>
      <c r="I12608" s="545" t="s">
        <v>12697</v>
      </c>
      <c r="J12608" s="545"/>
      <c r="K12608" s="545" t="s">
        <v>13413</v>
      </c>
      <c r="L12608" s="545" t="s">
        <v>13413</v>
      </c>
      <c r="M12608" s="548" t="s">
        <v>13758</v>
      </c>
      <c r="N12608" s="545" t="s">
        <v>13413</v>
      </c>
      <c r="O12608" s="545" t="s">
        <v>13413</v>
      </c>
      <c r="P12608" s="549">
        <v>10316</v>
      </c>
      <c r="Q12608" s="549">
        <v>1</v>
      </c>
      <c r="R12608" s="549">
        <v>138</v>
      </c>
      <c r="S12608" s="548"/>
      <c r="T12608" s="548"/>
      <c r="U12608" s="99"/>
    </row>
    <row r="12609" spans="1:21" ht="19.5" customHeight="1">
      <c r="A12609" s="545">
        <v>107638</v>
      </c>
      <c r="B12609" s="545" t="s">
        <v>8999</v>
      </c>
      <c r="C12609" s="545" t="s">
        <v>216</v>
      </c>
      <c r="D12609" s="546"/>
      <c r="E12609" s="171" t="str">
        <f t="shared" si="196"/>
        <v>1900</v>
      </c>
      <c r="F12609" s="547">
        <v>0</v>
      </c>
      <c r="G12609" s="548">
        <v>0</v>
      </c>
      <c r="H12609" s="547">
        <v>0</v>
      </c>
      <c r="I12609" s="545" t="s">
        <v>12642</v>
      </c>
      <c r="J12609" s="545"/>
      <c r="K12609" s="545" t="s">
        <v>13413</v>
      </c>
      <c r="L12609" s="545" t="s">
        <v>13413</v>
      </c>
      <c r="M12609" s="548" t="s">
        <v>13758</v>
      </c>
      <c r="N12609" s="545" t="s">
        <v>13413</v>
      </c>
      <c r="O12609" s="545" t="s">
        <v>13413</v>
      </c>
      <c r="P12609" s="549">
        <v>10317</v>
      </c>
      <c r="Q12609" s="549">
        <v>1</v>
      </c>
      <c r="R12609" s="549">
        <v>135</v>
      </c>
      <c r="S12609" s="548"/>
      <c r="T12609" s="548"/>
      <c r="U12609" s="99"/>
    </row>
    <row r="12610" spans="1:21" ht="19.5" customHeight="1">
      <c r="A12610" s="545">
        <v>107639</v>
      </c>
      <c r="B12610" s="545" t="s">
        <v>8998</v>
      </c>
      <c r="C12610" s="545" t="s">
        <v>216</v>
      </c>
      <c r="D12610" s="546"/>
      <c r="E12610" s="171" t="str">
        <f t="shared" si="196"/>
        <v>1900</v>
      </c>
      <c r="F12610" s="547">
        <v>0</v>
      </c>
      <c r="G12610" s="548">
        <v>0</v>
      </c>
      <c r="H12610" s="547">
        <v>0</v>
      </c>
      <c r="I12610" s="545" t="s">
        <v>12676</v>
      </c>
      <c r="J12610" s="545"/>
      <c r="K12610" s="545" t="s">
        <v>13413</v>
      </c>
      <c r="L12610" s="545" t="s">
        <v>13413</v>
      </c>
      <c r="M12610" s="548" t="s">
        <v>13758</v>
      </c>
      <c r="N12610" s="545" t="s">
        <v>13413</v>
      </c>
      <c r="O12610" s="545" t="s">
        <v>13413</v>
      </c>
      <c r="P12610" s="549">
        <v>10318</v>
      </c>
      <c r="Q12610" s="549">
        <v>1</v>
      </c>
      <c r="R12610" s="549">
        <v>14</v>
      </c>
      <c r="S12610" s="548"/>
      <c r="T12610" s="548"/>
      <c r="U12610" s="99"/>
    </row>
    <row r="12611" spans="1:21" ht="19.5" customHeight="1">
      <c r="A12611" s="545">
        <v>107640</v>
      </c>
      <c r="B12611" s="545" t="s">
        <v>8997</v>
      </c>
      <c r="C12611" s="545" t="s">
        <v>216</v>
      </c>
      <c r="D12611" s="546"/>
      <c r="E12611" s="171" t="str">
        <f t="shared" si="196"/>
        <v>1900</v>
      </c>
      <c r="F12611" s="547">
        <v>0</v>
      </c>
      <c r="G12611" s="548">
        <v>0</v>
      </c>
      <c r="H12611" s="547">
        <v>0</v>
      </c>
      <c r="I12611" s="545" t="s">
        <v>12676</v>
      </c>
      <c r="J12611" s="545"/>
      <c r="K12611" s="545" t="s">
        <v>13413</v>
      </c>
      <c r="L12611" s="545" t="s">
        <v>13413</v>
      </c>
      <c r="M12611" s="548" t="s">
        <v>13758</v>
      </c>
      <c r="N12611" s="545" t="s">
        <v>13413</v>
      </c>
      <c r="O12611" s="545" t="s">
        <v>13413</v>
      </c>
      <c r="P12611" s="549">
        <v>10319</v>
      </c>
      <c r="Q12611" s="549">
        <v>1</v>
      </c>
      <c r="R12611" s="549">
        <v>14</v>
      </c>
      <c r="S12611" s="548"/>
      <c r="T12611" s="548"/>
      <c r="U12611" s="99"/>
    </row>
    <row r="12612" spans="1:21" ht="19.5" customHeight="1">
      <c r="A12612" s="545">
        <v>107641</v>
      </c>
      <c r="B12612" s="545" t="s">
        <v>8996</v>
      </c>
      <c r="C12612" s="545" t="s">
        <v>216</v>
      </c>
      <c r="D12612" s="546"/>
      <c r="E12612" s="171" t="str">
        <f t="shared" ref="E12612:E12675" si="197">TEXT(D12612,"YYYY")</f>
        <v>1900</v>
      </c>
      <c r="F12612" s="547">
        <v>0</v>
      </c>
      <c r="G12612" s="548">
        <v>0</v>
      </c>
      <c r="H12612" s="547">
        <v>0</v>
      </c>
      <c r="I12612" s="545" t="s">
        <v>12676</v>
      </c>
      <c r="J12612" s="545"/>
      <c r="K12612" s="545" t="s">
        <v>20668</v>
      </c>
      <c r="L12612" s="545" t="s">
        <v>13413</v>
      </c>
      <c r="M12612" s="548" t="s">
        <v>13758</v>
      </c>
      <c r="N12612" s="545" t="s">
        <v>13413</v>
      </c>
      <c r="O12612" s="545" t="s">
        <v>13413</v>
      </c>
      <c r="P12612" s="549">
        <v>10320</v>
      </c>
      <c r="Q12612" s="549">
        <v>1</v>
      </c>
      <c r="R12612" s="549">
        <v>14</v>
      </c>
      <c r="S12612" s="548"/>
      <c r="T12612" s="548"/>
      <c r="U12612" s="99"/>
    </row>
    <row r="12613" spans="1:21" ht="19.5" customHeight="1">
      <c r="A12613" s="545">
        <v>107642</v>
      </c>
      <c r="B12613" s="545" t="s">
        <v>4990</v>
      </c>
      <c r="C12613" s="545" t="s">
        <v>216</v>
      </c>
      <c r="D12613" s="546"/>
      <c r="E12613" s="171" t="str">
        <f t="shared" si="197"/>
        <v>1900</v>
      </c>
      <c r="F12613" s="547">
        <v>0</v>
      </c>
      <c r="G12613" s="548">
        <v>0</v>
      </c>
      <c r="H12613" s="547">
        <v>0</v>
      </c>
      <c r="I12613" s="545" t="s">
        <v>12676</v>
      </c>
      <c r="J12613" s="545"/>
      <c r="K12613" s="545" t="s">
        <v>13413</v>
      </c>
      <c r="L12613" s="545" t="s">
        <v>13413</v>
      </c>
      <c r="M12613" s="548" t="s">
        <v>13758</v>
      </c>
      <c r="N12613" s="545" t="s">
        <v>13413</v>
      </c>
      <c r="O12613" s="545" t="s">
        <v>13413</v>
      </c>
      <c r="P12613" s="549">
        <v>10321</v>
      </c>
      <c r="Q12613" s="549">
        <v>1</v>
      </c>
      <c r="R12613" s="549">
        <v>14</v>
      </c>
      <c r="S12613" s="548"/>
      <c r="T12613" s="548"/>
      <c r="U12613" s="99"/>
    </row>
    <row r="12614" spans="1:21" ht="19.5" customHeight="1">
      <c r="A12614" s="545">
        <v>107643</v>
      </c>
      <c r="B12614" s="545" t="s">
        <v>5019</v>
      </c>
      <c r="C12614" s="545" t="s">
        <v>216</v>
      </c>
      <c r="D12614" s="546"/>
      <c r="E12614" s="171" t="str">
        <f t="shared" si="197"/>
        <v>1900</v>
      </c>
      <c r="F12614" s="547">
        <v>0</v>
      </c>
      <c r="G12614" s="548">
        <v>0</v>
      </c>
      <c r="H12614" s="547">
        <v>0</v>
      </c>
      <c r="I12614" s="545" t="s">
        <v>12676</v>
      </c>
      <c r="J12614" s="545"/>
      <c r="K12614" s="545" t="s">
        <v>13413</v>
      </c>
      <c r="L12614" s="545" t="s">
        <v>13413</v>
      </c>
      <c r="M12614" s="548" t="s">
        <v>13758</v>
      </c>
      <c r="N12614" s="545" t="s">
        <v>13413</v>
      </c>
      <c r="O12614" s="545" t="s">
        <v>13413</v>
      </c>
      <c r="P12614" s="549">
        <v>10322</v>
      </c>
      <c r="Q12614" s="549">
        <v>1</v>
      </c>
      <c r="R12614" s="549">
        <v>14</v>
      </c>
      <c r="S12614" s="548"/>
      <c r="T12614" s="548"/>
      <c r="U12614" s="99"/>
    </row>
    <row r="12615" spans="1:21" ht="19.5" customHeight="1">
      <c r="A12615" s="545">
        <v>107644</v>
      </c>
      <c r="B12615" s="545" t="s">
        <v>8995</v>
      </c>
      <c r="C12615" s="545" t="s">
        <v>216</v>
      </c>
      <c r="D12615" s="546">
        <v>46052</v>
      </c>
      <c r="E12615" s="171" t="str">
        <f t="shared" si="197"/>
        <v>2026</v>
      </c>
      <c r="F12615" s="547">
        <v>1071244</v>
      </c>
      <c r="G12615" s="548">
        <v>0.19</v>
      </c>
      <c r="H12615" s="547">
        <v>900205.04</v>
      </c>
      <c r="I12615" s="545" t="s">
        <v>12961</v>
      </c>
      <c r="J12615" s="545" t="s">
        <v>13307</v>
      </c>
      <c r="K12615" s="545" t="s">
        <v>13413</v>
      </c>
      <c r="L12615" s="545" t="s">
        <v>13413</v>
      </c>
      <c r="M12615" s="548" t="s">
        <v>13758</v>
      </c>
      <c r="N12615" s="545" t="s">
        <v>13413</v>
      </c>
      <c r="O12615" s="545" t="s">
        <v>13413</v>
      </c>
      <c r="P12615" s="549">
        <v>10323</v>
      </c>
      <c r="Q12615" s="549">
        <v>1</v>
      </c>
      <c r="R12615" s="549">
        <v>52</v>
      </c>
      <c r="S12615" s="548">
        <v>2228</v>
      </c>
      <c r="T12615" s="548"/>
      <c r="U12615" s="99"/>
    </row>
    <row r="12616" spans="1:21" ht="19.5" customHeight="1">
      <c r="A12616" s="545">
        <v>107645</v>
      </c>
      <c r="B12616" s="545" t="s">
        <v>8994</v>
      </c>
      <c r="C12616" s="545" t="s">
        <v>216</v>
      </c>
      <c r="D12616" s="546"/>
      <c r="E12616" s="171" t="str">
        <f t="shared" si="197"/>
        <v>1900</v>
      </c>
      <c r="F12616" s="547">
        <v>0</v>
      </c>
      <c r="G12616" s="548">
        <v>0</v>
      </c>
      <c r="H12616" s="547">
        <v>0</v>
      </c>
      <c r="I12616" s="545" t="s">
        <v>12984</v>
      </c>
      <c r="J12616" s="545"/>
      <c r="K12616" s="545" t="s">
        <v>20669</v>
      </c>
      <c r="L12616" s="545" t="s">
        <v>13413</v>
      </c>
      <c r="M12616" s="548" t="s">
        <v>13758</v>
      </c>
      <c r="N12616" s="545" t="s">
        <v>13413</v>
      </c>
      <c r="O12616" s="545" t="s">
        <v>13413</v>
      </c>
      <c r="P12616" s="549">
        <v>10324</v>
      </c>
      <c r="Q12616" s="549">
        <v>1</v>
      </c>
      <c r="R12616" s="549">
        <v>57</v>
      </c>
      <c r="S12616" s="548"/>
      <c r="T12616" s="548"/>
      <c r="U12616" s="99"/>
    </row>
    <row r="12617" spans="1:21" ht="19.5" customHeight="1">
      <c r="A12617" s="545">
        <v>107646</v>
      </c>
      <c r="B12617" s="545" t="s">
        <v>5520</v>
      </c>
      <c r="C12617" s="545" t="s">
        <v>216</v>
      </c>
      <c r="D12617" s="546">
        <v>46052</v>
      </c>
      <c r="E12617" s="171" t="str">
        <f t="shared" si="197"/>
        <v>2026</v>
      </c>
      <c r="F12617" s="547">
        <v>45429</v>
      </c>
      <c r="G12617" s="548">
        <v>0.19</v>
      </c>
      <c r="H12617" s="547">
        <v>38175.629999999997</v>
      </c>
      <c r="I12617" s="545" t="s">
        <v>12961</v>
      </c>
      <c r="J12617" s="545" t="s">
        <v>13307</v>
      </c>
      <c r="K12617" s="545" t="s">
        <v>13413</v>
      </c>
      <c r="L12617" s="545" t="s">
        <v>13413</v>
      </c>
      <c r="M12617" s="548" t="s">
        <v>13758</v>
      </c>
      <c r="N12617" s="545" t="s">
        <v>13413</v>
      </c>
      <c r="O12617" s="545" t="s">
        <v>13413</v>
      </c>
      <c r="P12617" s="549">
        <v>10325</v>
      </c>
      <c r="Q12617" s="549">
        <v>1</v>
      </c>
      <c r="R12617" s="549">
        <v>52</v>
      </c>
      <c r="S12617" s="548">
        <v>2228</v>
      </c>
      <c r="T12617" s="548"/>
      <c r="U12617" s="99"/>
    </row>
    <row r="12618" spans="1:21" ht="19.5" customHeight="1">
      <c r="A12618" s="545">
        <v>107647</v>
      </c>
      <c r="B12618" s="545" t="s">
        <v>5523</v>
      </c>
      <c r="C12618" s="545" t="s">
        <v>216</v>
      </c>
      <c r="D12618" s="546">
        <v>46052</v>
      </c>
      <c r="E12618" s="171" t="str">
        <f t="shared" si="197"/>
        <v>2026</v>
      </c>
      <c r="F12618" s="547">
        <v>27651</v>
      </c>
      <c r="G12618" s="548">
        <v>0.19</v>
      </c>
      <c r="H12618" s="547">
        <v>23236.13</v>
      </c>
      <c r="I12618" s="545" t="s">
        <v>12961</v>
      </c>
      <c r="J12618" s="545" t="s">
        <v>13307</v>
      </c>
      <c r="K12618" s="545" t="s">
        <v>13413</v>
      </c>
      <c r="L12618" s="545" t="s">
        <v>13413</v>
      </c>
      <c r="M12618" s="548" t="s">
        <v>13758</v>
      </c>
      <c r="N12618" s="545" t="s">
        <v>13413</v>
      </c>
      <c r="O12618" s="545" t="s">
        <v>13413</v>
      </c>
      <c r="P12618" s="549">
        <v>10326</v>
      </c>
      <c r="Q12618" s="549">
        <v>1</v>
      </c>
      <c r="R12618" s="549">
        <v>52</v>
      </c>
      <c r="S12618" s="548">
        <v>2228</v>
      </c>
      <c r="T12618" s="548"/>
      <c r="U12618" s="99"/>
    </row>
    <row r="12619" spans="1:21" ht="19.5" customHeight="1">
      <c r="A12619" s="545">
        <v>107648</v>
      </c>
      <c r="B12619" s="545" t="s">
        <v>8993</v>
      </c>
      <c r="C12619" s="545" t="s">
        <v>216</v>
      </c>
      <c r="D12619" s="546"/>
      <c r="E12619" s="171" t="str">
        <f t="shared" si="197"/>
        <v>1900</v>
      </c>
      <c r="F12619" s="547">
        <v>0</v>
      </c>
      <c r="G12619" s="548">
        <v>0</v>
      </c>
      <c r="H12619" s="547">
        <v>0</v>
      </c>
      <c r="I12619" s="545" t="s">
        <v>12984</v>
      </c>
      <c r="J12619" s="545"/>
      <c r="K12619" s="545" t="s">
        <v>20670</v>
      </c>
      <c r="L12619" s="545" t="s">
        <v>13413</v>
      </c>
      <c r="M12619" s="548" t="s">
        <v>13758</v>
      </c>
      <c r="N12619" s="545" t="s">
        <v>13413</v>
      </c>
      <c r="O12619" s="545" t="s">
        <v>13413</v>
      </c>
      <c r="P12619" s="549">
        <v>10327</v>
      </c>
      <c r="Q12619" s="549">
        <v>1</v>
      </c>
      <c r="R12619" s="549">
        <v>57</v>
      </c>
      <c r="S12619" s="548"/>
      <c r="T12619" s="548"/>
      <c r="U12619" s="99"/>
    </row>
    <row r="12620" spans="1:21" ht="19.5" customHeight="1">
      <c r="A12620" s="545">
        <v>107649</v>
      </c>
      <c r="B12620" s="545" t="s">
        <v>5172</v>
      </c>
      <c r="C12620" s="545" t="s">
        <v>216</v>
      </c>
      <c r="D12620" s="546">
        <v>44592</v>
      </c>
      <c r="E12620" s="171" t="str">
        <f t="shared" si="197"/>
        <v>2022</v>
      </c>
      <c r="F12620" s="547">
        <v>45122</v>
      </c>
      <c r="G12620" s="548">
        <v>0.19</v>
      </c>
      <c r="H12620" s="547">
        <v>37917.65</v>
      </c>
      <c r="I12620" s="545" t="s">
        <v>12676</v>
      </c>
      <c r="J12620" s="545" t="s">
        <v>13297</v>
      </c>
      <c r="K12620" s="545" t="s">
        <v>19195</v>
      </c>
      <c r="L12620" s="545" t="s">
        <v>13413</v>
      </c>
      <c r="M12620" s="548" t="s">
        <v>13758</v>
      </c>
      <c r="N12620" s="545" t="s">
        <v>13413</v>
      </c>
      <c r="O12620" s="545" t="s">
        <v>13413</v>
      </c>
      <c r="P12620" s="549">
        <v>10328</v>
      </c>
      <c r="Q12620" s="549">
        <v>1</v>
      </c>
      <c r="R12620" s="549">
        <v>14</v>
      </c>
      <c r="S12620" s="548">
        <v>2257</v>
      </c>
      <c r="T12620" s="548"/>
      <c r="U12620" s="99"/>
    </row>
    <row r="12621" spans="1:21" ht="19.5" customHeight="1">
      <c r="A12621" s="545">
        <v>107650</v>
      </c>
      <c r="B12621" s="545" t="s">
        <v>8992</v>
      </c>
      <c r="C12621" s="545" t="s">
        <v>216</v>
      </c>
      <c r="D12621" s="546"/>
      <c r="E12621" s="171" t="str">
        <f t="shared" si="197"/>
        <v>1900</v>
      </c>
      <c r="F12621" s="547">
        <v>0</v>
      </c>
      <c r="G12621" s="548">
        <v>0</v>
      </c>
      <c r="H12621" s="547">
        <v>0</v>
      </c>
      <c r="I12621" s="545" t="s">
        <v>12676</v>
      </c>
      <c r="J12621" s="545"/>
      <c r="K12621" s="545" t="s">
        <v>20671</v>
      </c>
      <c r="L12621" s="545" t="s">
        <v>13413</v>
      </c>
      <c r="M12621" s="548" t="s">
        <v>13758</v>
      </c>
      <c r="N12621" s="545" t="s">
        <v>13413</v>
      </c>
      <c r="O12621" s="545" t="s">
        <v>13413</v>
      </c>
      <c r="P12621" s="549">
        <v>10329</v>
      </c>
      <c r="Q12621" s="549">
        <v>1</v>
      </c>
      <c r="R12621" s="549">
        <v>14</v>
      </c>
      <c r="S12621" s="548"/>
      <c r="T12621" s="548"/>
      <c r="U12621" s="99"/>
    </row>
    <row r="12622" spans="1:21" ht="19.5" customHeight="1">
      <c r="A12622" s="545">
        <v>107651</v>
      </c>
      <c r="B12622" s="545" t="s">
        <v>5177</v>
      </c>
      <c r="C12622" s="545" t="s">
        <v>216</v>
      </c>
      <c r="D12622" s="546"/>
      <c r="E12622" s="171" t="str">
        <f t="shared" si="197"/>
        <v>1900</v>
      </c>
      <c r="F12622" s="547">
        <v>0</v>
      </c>
      <c r="G12622" s="548">
        <v>0</v>
      </c>
      <c r="H12622" s="547">
        <v>0</v>
      </c>
      <c r="I12622" s="545" t="s">
        <v>12718</v>
      </c>
      <c r="J12622" s="545"/>
      <c r="K12622" s="545" t="s">
        <v>13413</v>
      </c>
      <c r="L12622" s="545" t="s">
        <v>13413</v>
      </c>
      <c r="M12622" s="548" t="s">
        <v>13758</v>
      </c>
      <c r="N12622" s="545" t="s">
        <v>13413</v>
      </c>
      <c r="O12622" s="545" t="s">
        <v>13413</v>
      </c>
      <c r="P12622" s="549">
        <v>10330</v>
      </c>
      <c r="Q12622" s="549">
        <v>1</v>
      </c>
      <c r="R12622" s="549">
        <v>137</v>
      </c>
      <c r="S12622" s="548"/>
      <c r="T12622" s="548"/>
      <c r="U12622" s="99"/>
    </row>
    <row r="12623" spans="1:21" ht="19.5" customHeight="1">
      <c r="A12623" s="545">
        <v>107652</v>
      </c>
      <c r="B12623" s="545" t="s">
        <v>4795</v>
      </c>
      <c r="C12623" s="545" t="s">
        <v>209</v>
      </c>
      <c r="D12623" s="546"/>
      <c r="E12623" s="171" t="str">
        <f t="shared" si="197"/>
        <v>1900</v>
      </c>
      <c r="F12623" s="547">
        <v>0</v>
      </c>
      <c r="G12623" s="548">
        <v>0</v>
      </c>
      <c r="H12623" s="547">
        <v>0</v>
      </c>
      <c r="I12623" s="545" t="s">
        <v>12637</v>
      </c>
      <c r="J12623" s="545"/>
      <c r="K12623" s="545" t="s">
        <v>13413</v>
      </c>
      <c r="L12623" s="545" t="s">
        <v>13413</v>
      </c>
      <c r="M12623" s="548" t="s">
        <v>13758</v>
      </c>
      <c r="N12623" s="545" t="s">
        <v>13413</v>
      </c>
      <c r="O12623" s="545" t="s">
        <v>13413</v>
      </c>
      <c r="P12623" s="549">
        <v>10331</v>
      </c>
      <c r="Q12623" s="549">
        <v>1</v>
      </c>
      <c r="R12623" s="549">
        <v>13</v>
      </c>
      <c r="S12623" s="548"/>
      <c r="T12623" s="548"/>
      <c r="U12623" s="99"/>
    </row>
    <row r="12624" spans="1:21" ht="19.5" customHeight="1">
      <c r="A12624" s="545">
        <v>107653</v>
      </c>
      <c r="B12624" s="545" t="s">
        <v>8991</v>
      </c>
      <c r="C12624" s="545" t="s">
        <v>216</v>
      </c>
      <c r="D12624" s="546"/>
      <c r="E12624" s="171" t="str">
        <f t="shared" si="197"/>
        <v>1900</v>
      </c>
      <c r="F12624" s="547">
        <v>0</v>
      </c>
      <c r="G12624" s="548">
        <v>0</v>
      </c>
      <c r="H12624" s="547">
        <v>0</v>
      </c>
      <c r="I12624" s="545" t="s">
        <v>12676</v>
      </c>
      <c r="J12624" s="545"/>
      <c r="K12624" s="545" t="s">
        <v>20672</v>
      </c>
      <c r="L12624" s="545" t="s">
        <v>13413</v>
      </c>
      <c r="M12624" s="548" t="s">
        <v>13758</v>
      </c>
      <c r="N12624" s="545" t="s">
        <v>13413</v>
      </c>
      <c r="O12624" s="545" t="s">
        <v>13413</v>
      </c>
      <c r="P12624" s="549">
        <v>10332</v>
      </c>
      <c r="Q12624" s="549">
        <v>1</v>
      </c>
      <c r="R12624" s="549">
        <v>14</v>
      </c>
      <c r="S12624" s="548"/>
      <c r="T12624" s="548"/>
      <c r="U12624" s="99"/>
    </row>
    <row r="12625" spans="1:21" ht="19.5" customHeight="1">
      <c r="A12625" s="545">
        <v>107654</v>
      </c>
      <c r="B12625" s="545" t="s">
        <v>4792</v>
      </c>
      <c r="C12625" s="545" t="s">
        <v>209</v>
      </c>
      <c r="D12625" s="546">
        <v>44589</v>
      </c>
      <c r="E12625" s="171" t="str">
        <f t="shared" si="197"/>
        <v>2022</v>
      </c>
      <c r="F12625" s="547">
        <v>9875</v>
      </c>
      <c r="G12625" s="548">
        <v>0.19</v>
      </c>
      <c r="H12625" s="547">
        <v>8298.32</v>
      </c>
      <c r="I12625" s="545" t="s">
        <v>12637</v>
      </c>
      <c r="J12625" s="545" t="s">
        <v>13297</v>
      </c>
      <c r="K12625" s="545" t="s">
        <v>13413</v>
      </c>
      <c r="L12625" s="545" t="s">
        <v>13413</v>
      </c>
      <c r="M12625" s="548" t="s">
        <v>13758</v>
      </c>
      <c r="N12625" s="545" t="s">
        <v>13413</v>
      </c>
      <c r="O12625" s="545" t="s">
        <v>13413</v>
      </c>
      <c r="P12625" s="549">
        <v>10333</v>
      </c>
      <c r="Q12625" s="549">
        <v>1</v>
      </c>
      <c r="R12625" s="549">
        <v>13</v>
      </c>
      <c r="S12625" s="548">
        <v>2257</v>
      </c>
      <c r="T12625" s="548"/>
      <c r="U12625" s="99"/>
    </row>
    <row r="12626" spans="1:21" ht="19.5" customHeight="1">
      <c r="A12626" s="545">
        <v>107655</v>
      </c>
      <c r="B12626" s="545" t="s">
        <v>8990</v>
      </c>
      <c r="C12626" s="545" t="s">
        <v>216</v>
      </c>
      <c r="D12626" s="546"/>
      <c r="E12626" s="171" t="str">
        <f t="shared" si="197"/>
        <v>1900</v>
      </c>
      <c r="F12626" s="547">
        <v>0</v>
      </c>
      <c r="G12626" s="548">
        <v>0</v>
      </c>
      <c r="H12626" s="547">
        <v>0</v>
      </c>
      <c r="I12626" s="545" t="s">
        <v>12637</v>
      </c>
      <c r="J12626" s="545"/>
      <c r="K12626" s="545" t="s">
        <v>20673</v>
      </c>
      <c r="L12626" s="545" t="s">
        <v>13413</v>
      </c>
      <c r="M12626" s="548" t="s">
        <v>13758</v>
      </c>
      <c r="N12626" s="545" t="s">
        <v>13413</v>
      </c>
      <c r="O12626" s="545" t="s">
        <v>13413</v>
      </c>
      <c r="P12626" s="549">
        <v>10334</v>
      </c>
      <c r="Q12626" s="549">
        <v>1</v>
      </c>
      <c r="R12626" s="549">
        <v>13</v>
      </c>
      <c r="S12626" s="548"/>
      <c r="T12626" s="548"/>
      <c r="U12626" s="99"/>
    </row>
    <row r="12627" spans="1:21" ht="19.5" customHeight="1">
      <c r="A12627" s="545">
        <v>107656</v>
      </c>
      <c r="B12627" s="545" t="s">
        <v>4793</v>
      </c>
      <c r="C12627" s="545" t="s">
        <v>209</v>
      </c>
      <c r="D12627" s="546"/>
      <c r="E12627" s="171" t="str">
        <f t="shared" si="197"/>
        <v>1900</v>
      </c>
      <c r="F12627" s="547">
        <v>0</v>
      </c>
      <c r="G12627" s="548">
        <v>0</v>
      </c>
      <c r="H12627" s="547">
        <v>0</v>
      </c>
      <c r="I12627" s="545" t="s">
        <v>12637</v>
      </c>
      <c r="J12627" s="545"/>
      <c r="K12627" s="545" t="s">
        <v>20674</v>
      </c>
      <c r="L12627" s="545" t="s">
        <v>13413</v>
      </c>
      <c r="M12627" s="548" t="s">
        <v>13758</v>
      </c>
      <c r="N12627" s="545" t="s">
        <v>13413</v>
      </c>
      <c r="O12627" s="545" t="s">
        <v>13413</v>
      </c>
      <c r="P12627" s="549">
        <v>10335</v>
      </c>
      <c r="Q12627" s="549">
        <v>1</v>
      </c>
      <c r="R12627" s="549">
        <v>13</v>
      </c>
      <c r="S12627" s="548"/>
      <c r="T12627" s="548"/>
      <c r="U12627" s="99"/>
    </row>
    <row r="12628" spans="1:21" ht="19.5" customHeight="1">
      <c r="A12628" s="545">
        <v>107657</v>
      </c>
      <c r="B12628" s="545" t="s">
        <v>4899</v>
      </c>
      <c r="C12628" s="545" t="s">
        <v>216</v>
      </c>
      <c r="D12628" s="546">
        <v>46052</v>
      </c>
      <c r="E12628" s="171" t="str">
        <f t="shared" si="197"/>
        <v>2026</v>
      </c>
      <c r="F12628" s="547">
        <v>164990</v>
      </c>
      <c r="G12628" s="548">
        <v>0.19</v>
      </c>
      <c r="H12628" s="547">
        <v>138647.06</v>
      </c>
      <c r="I12628" s="545" t="s">
        <v>12686</v>
      </c>
      <c r="J12628" s="545" t="s">
        <v>13307</v>
      </c>
      <c r="K12628" s="545" t="s">
        <v>13413</v>
      </c>
      <c r="L12628" s="545" t="s">
        <v>13413</v>
      </c>
      <c r="M12628" s="548" t="s">
        <v>13758</v>
      </c>
      <c r="N12628" s="545" t="s">
        <v>13413</v>
      </c>
      <c r="O12628" s="545" t="s">
        <v>13413</v>
      </c>
      <c r="P12628" s="549">
        <v>10336</v>
      </c>
      <c r="Q12628" s="549">
        <v>1</v>
      </c>
      <c r="R12628" s="549">
        <v>131</v>
      </c>
      <c r="S12628" s="548">
        <v>2228</v>
      </c>
      <c r="T12628" s="548"/>
      <c r="U12628" s="99"/>
    </row>
    <row r="12629" spans="1:21" ht="19.5" customHeight="1">
      <c r="A12629" s="545">
        <v>107658</v>
      </c>
      <c r="B12629" s="545" t="s">
        <v>8989</v>
      </c>
      <c r="C12629" s="545" t="s">
        <v>216</v>
      </c>
      <c r="D12629" s="546"/>
      <c r="E12629" s="171" t="str">
        <f t="shared" si="197"/>
        <v>1900</v>
      </c>
      <c r="F12629" s="547">
        <v>0</v>
      </c>
      <c r="G12629" s="548">
        <v>0</v>
      </c>
      <c r="H12629" s="547">
        <v>0</v>
      </c>
      <c r="I12629" s="545" t="s">
        <v>12984</v>
      </c>
      <c r="J12629" s="545"/>
      <c r="K12629" s="545" t="s">
        <v>20670</v>
      </c>
      <c r="L12629" s="545" t="s">
        <v>13413</v>
      </c>
      <c r="M12629" s="548" t="s">
        <v>13758</v>
      </c>
      <c r="N12629" s="545" t="s">
        <v>13413</v>
      </c>
      <c r="O12629" s="545" t="s">
        <v>13413</v>
      </c>
      <c r="P12629" s="549">
        <v>10337</v>
      </c>
      <c r="Q12629" s="549">
        <v>1</v>
      </c>
      <c r="R12629" s="549">
        <v>57</v>
      </c>
      <c r="S12629" s="548"/>
      <c r="T12629" s="548"/>
      <c r="U12629" s="99"/>
    </row>
    <row r="12630" spans="1:21" ht="19.5" customHeight="1">
      <c r="A12630" s="545">
        <v>107659</v>
      </c>
      <c r="B12630" s="545" t="s">
        <v>8988</v>
      </c>
      <c r="C12630" s="545" t="s">
        <v>209</v>
      </c>
      <c r="D12630" s="546"/>
      <c r="E12630" s="171" t="str">
        <f t="shared" si="197"/>
        <v>1900</v>
      </c>
      <c r="F12630" s="547">
        <v>0</v>
      </c>
      <c r="G12630" s="548">
        <v>0</v>
      </c>
      <c r="H12630" s="547">
        <v>0</v>
      </c>
      <c r="I12630" s="545" t="s">
        <v>12637</v>
      </c>
      <c r="J12630" s="545"/>
      <c r="K12630" s="545" t="s">
        <v>20675</v>
      </c>
      <c r="L12630" s="545" t="s">
        <v>13413</v>
      </c>
      <c r="M12630" s="548" t="s">
        <v>13758</v>
      </c>
      <c r="N12630" s="545" t="s">
        <v>13413</v>
      </c>
      <c r="O12630" s="545" t="s">
        <v>13413</v>
      </c>
      <c r="P12630" s="549">
        <v>10338</v>
      </c>
      <c r="Q12630" s="549">
        <v>1</v>
      </c>
      <c r="R12630" s="549">
        <v>13</v>
      </c>
      <c r="S12630" s="548"/>
      <c r="T12630" s="548"/>
      <c r="U12630" s="99"/>
    </row>
    <row r="12631" spans="1:21" ht="19.5" customHeight="1">
      <c r="A12631" s="545">
        <v>107660</v>
      </c>
      <c r="B12631" s="545" t="s">
        <v>8987</v>
      </c>
      <c r="C12631" s="545" t="s">
        <v>216</v>
      </c>
      <c r="D12631" s="546">
        <v>46052</v>
      </c>
      <c r="E12631" s="171" t="str">
        <f t="shared" si="197"/>
        <v>2026</v>
      </c>
      <c r="F12631" s="547">
        <v>230201</v>
      </c>
      <c r="G12631" s="548">
        <v>0.19</v>
      </c>
      <c r="H12631" s="547">
        <v>193446.22</v>
      </c>
      <c r="I12631" s="545" t="s">
        <v>12686</v>
      </c>
      <c r="J12631" s="545" t="s">
        <v>13307</v>
      </c>
      <c r="K12631" s="545" t="s">
        <v>13413</v>
      </c>
      <c r="L12631" s="545" t="s">
        <v>13413</v>
      </c>
      <c r="M12631" s="548" t="s">
        <v>13758</v>
      </c>
      <c r="N12631" s="545" t="s">
        <v>13413</v>
      </c>
      <c r="O12631" s="545" t="s">
        <v>13413</v>
      </c>
      <c r="P12631" s="549">
        <v>10339</v>
      </c>
      <c r="Q12631" s="549">
        <v>1</v>
      </c>
      <c r="R12631" s="549">
        <v>131</v>
      </c>
      <c r="S12631" s="548">
        <v>2228</v>
      </c>
      <c r="T12631" s="548"/>
      <c r="U12631" s="99"/>
    </row>
    <row r="12632" spans="1:21" ht="19.5" customHeight="1">
      <c r="A12632" s="545">
        <v>107661</v>
      </c>
      <c r="B12632" s="545" t="s">
        <v>8986</v>
      </c>
      <c r="C12632" s="545" t="s">
        <v>216</v>
      </c>
      <c r="D12632" s="546"/>
      <c r="E12632" s="171" t="str">
        <f t="shared" si="197"/>
        <v>1900</v>
      </c>
      <c r="F12632" s="547">
        <v>0</v>
      </c>
      <c r="G12632" s="548">
        <v>0</v>
      </c>
      <c r="H12632" s="547">
        <v>0</v>
      </c>
      <c r="I12632" s="545" t="s">
        <v>12984</v>
      </c>
      <c r="J12632" s="545"/>
      <c r="K12632" s="545" t="s">
        <v>20676</v>
      </c>
      <c r="L12632" s="545" t="s">
        <v>13413</v>
      </c>
      <c r="M12632" s="548" t="s">
        <v>13758</v>
      </c>
      <c r="N12632" s="545" t="s">
        <v>13413</v>
      </c>
      <c r="O12632" s="545" t="s">
        <v>13413</v>
      </c>
      <c r="P12632" s="549">
        <v>10340</v>
      </c>
      <c r="Q12632" s="549">
        <v>1</v>
      </c>
      <c r="R12632" s="549">
        <v>57</v>
      </c>
      <c r="S12632" s="548"/>
      <c r="T12632" s="548"/>
      <c r="U12632" s="99"/>
    </row>
    <row r="12633" spans="1:21" ht="19.5" customHeight="1">
      <c r="A12633" s="545">
        <v>107662</v>
      </c>
      <c r="B12633" s="545" t="s">
        <v>4791</v>
      </c>
      <c r="C12633" s="545" t="s">
        <v>216</v>
      </c>
      <c r="D12633" s="546"/>
      <c r="E12633" s="171" t="str">
        <f t="shared" si="197"/>
        <v>1900</v>
      </c>
      <c r="F12633" s="547">
        <v>0</v>
      </c>
      <c r="G12633" s="548">
        <v>0</v>
      </c>
      <c r="H12633" s="547">
        <v>0</v>
      </c>
      <c r="I12633" s="545" t="s">
        <v>12637</v>
      </c>
      <c r="J12633" s="545"/>
      <c r="K12633" s="545" t="s">
        <v>13413</v>
      </c>
      <c r="L12633" s="545" t="s">
        <v>13413</v>
      </c>
      <c r="M12633" s="548" t="s">
        <v>13758</v>
      </c>
      <c r="N12633" s="545" t="s">
        <v>13413</v>
      </c>
      <c r="O12633" s="545" t="s">
        <v>13413</v>
      </c>
      <c r="P12633" s="549">
        <v>10341</v>
      </c>
      <c r="Q12633" s="549">
        <v>1</v>
      </c>
      <c r="R12633" s="549">
        <v>13</v>
      </c>
      <c r="S12633" s="548"/>
      <c r="T12633" s="548"/>
      <c r="U12633" s="99"/>
    </row>
    <row r="12634" spans="1:21" ht="19.5" customHeight="1">
      <c r="A12634" s="545">
        <v>107663</v>
      </c>
      <c r="B12634" s="545" t="s">
        <v>8985</v>
      </c>
      <c r="C12634" s="545" t="s">
        <v>216</v>
      </c>
      <c r="D12634" s="546"/>
      <c r="E12634" s="171" t="str">
        <f t="shared" si="197"/>
        <v>1900</v>
      </c>
      <c r="F12634" s="547">
        <v>0</v>
      </c>
      <c r="G12634" s="548">
        <v>0</v>
      </c>
      <c r="H12634" s="547">
        <v>0</v>
      </c>
      <c r="I12634" s="545" t="s">
        <v>12984</v>
      </c>
      <c r="J12634" s="545"/>
      <c r="K12634" s="545" t="s">
        <v>20677</v>
      </c>
      <c r="L12634" s="545" t="s">
        <v>13413</v>
      </c>
      <c r="M12634" s="548" t="s">
        <v>13758</v>
      </c>
      <c r="N12634" s="545" t="s">
        <v>13413</v>
      </c>
      <c r="O12634" s="545" t="s">
        <v>13413</v>
      </c>
      <c r="P12634" s="549">
        <v>10342</v>
      </c>
      <c r="Q12634" s="549">
        <v>1</v>
      </c>
      <c r="R12634" s="549">
        <v>57</v>
      </c>
      <c r="S12634" s="548"/>
      <c r="T12634" s="548"/>
      <c r="U12634" s="99"/>
    </row>
    <row r="12635" spans="1:21" ht="19.5" customHeight="1">
      <c r="A12635" s="545">
        <v>107664</v>
      </c>
      <c r="B12635" s="545" t="s">
        <v>8984</v>
      </c>
      <c r="C12635" s="545" t="s">
        <v>216</v>
      </c>
      <c r="D12635" s="546">
        <v>46052</v>
      </c>
      <c r="E12635" s="171" t="str">
        <f t="shared" si="197"/>
        <v>2026</v>
      </c>
      <c r="F12635" s="547">
        <v>380646</v>
      </c>
      <c r="G12635" s="548">
        <v>0.19</v>
      </c>
      <c r="H12635" s="547">
        <v>319870.59000000003</v>
      </c>
      <c r="I12635" s="545" t="s">
        <v>12686</v>
      </c>
      <c r="J12635" s="545" t="s">
        <v>13307</v>
      </c>
      <c r="K12635" s="545" t="s">
        <v>20678</v>
      </c>
      <c r="L12635" s="545" t="s">
        <v>13413</v>
      </c>
      <c r="M12635" s="548" t="s">
        <v>13758</v>
      </c>
      <c r="N12635" s="545" t="s">
        <v>13413</v>
      </c>
      <c r="O12635" s="545" t="s">
        <v>13413</v>
      </c>
      <c r="P12635" s="549">
        <v>10343</v>
      </c>
      <c r="Q12635" s="549">
        <v>1</v>
      </c>
      <c r="R12635" s="549">
        <v>131</v>
      </c>
      <c r="S12635" s="548">
        <v>2228</v>
      </c>
      <c r="T12635" s="548"/>
      <c r="U12635" s="99"/>
    </row>
    <row r="12636" spans="1:21" ht="19.5" customHeight="1">
      <c r="A12636" s="545">
        <v>107665</v>
      </c>
      <c r="B12636" s="545" t="s">
        <v>8983</v>
      </c>
      <c r="C12636" s="545" t="s">
        <v>216</v>
      </c>
      <c r="D12636" s="546"/>
      <c r="E12636" s="171" t="str">
        <f t="shared" si="197"/>
        <v>1900</v>
      </c>
      <c r="F12636" s="547">
        <v>0</v>
      </c>
      <c r="G12636" s="548">
        <v>0</v>
      </c>
      <c r="H12636" s="547">
        <v>0</v>
      </c>
      <c r="I12636" s="545" t="s">
        <v>12637</v>
      </c>
      <c r="J12636" s="545"/>
      <c r="K12636" s="545" t="s">
        <v>20679</v>
      </c>
      <c r="L12636" s="545" t="s">
        <v>13413</v>
      </c>
      <c r="M12636" s="548" t="s">
        <v>13758</v>
      </c>
      <c r="N12636" s="545" t="s">
        <v>13413</v>
      </c>
      <c r="O12636" s="545" t="s">
        <v>13413</v>
      </c>
      <c r="P12636" s="549">
        <v>10344</v>
      </c>
      <c r="Q12636" s="549">
        <v>1</v>
      </c>
      <c r="R12636" s="549">
        <v>13</v>
      </c>
      <c r="S12636" s="548"/>
      <c r="T12636" s="548"/>
      <c r="U12636" s="99"/>
    </row>
    <row r="12637" spans="1:21" ht="19.5" customHeight="1">
      <c r="A12637" s="545">
        <v>107666</v>
      </c>
      <c r="B12637" s="545" t="s">
        <v>4970</v>
      </c>
      <c r="C12637" s="545" t="s">
        <v>209</v>
      </c>
      <c r="D12637" s="546"/>
      <c r="E12637" s="171" t="str">
        <f t="shared" si="197"/>
        <v>1900</v>
      </c>
      <c r="F12637" s="547">
        <v>0</v>
      </c>
      <c r="G12637" s="548">
        <v>0</v>
      </c>
      <c r="H12637" s="547">
        <v>0</v>
      </c>
      <c r="I12637" s="545" t="s">
        <v>12637</v>
      </c>
      <c r="J12637" s="545"/>
      <c r="K12637" s="545" t="s">
        <v>20680</v>
      </c>
      <c r="L12637" s="545" t="s">
        <v>13413</v>
      </c>
      <c r="M12637" s="548" t="s">
        <v>13758</v>
      </c>
      <c r="N12637" s="545" t="s">
        <v>13413</v>
      </c>
      <c r="O12637" s="545" t="s">
        <v>13413</v>
      </c>
      <c r="P12637" s="549">
        <v>10345</v>
      </c>
      <c r="Q12637" s="549">
        <v>1</v>
      </c>
      <c r="R12637" s="549">
        <v>13</v>
      </c>
      <c r="S12637" s="548"/>
      <c r="T12637" s="548"/>
      <c r="U12637" s="99"/>
    </row>
    <row r="12638" spans="1:21" ht="19.5" customHeight="1">
      <c r="A12638" s="545">
        <v>107667</v>
      </c>
      <c r="B12638" s="545" t="s">
        <v>8982</v>
      </c>
      <c r="C12638" s="545" t="s">
        <v>216</v>
      </c>
      <c r="D12638" s="546">
        <v>46052</v>
      </c>
      <c r="E12638" s="171" t="str">
        <f t="shared" si="197"/>
        <v>2026</v>
      </c>
      <c r="F12638" s="547">
        <v>36286</v>
      </c>
      <c r="G12638" s="548">
        <v>0.19</v>
      </c>
      <c r="H12638" s="547">
        <v>30492.44</v>
      </c>
      <c r="I12638" s="545" t="s">
        <v>12984</v>
      </c>
      <c r="J12638" s="545" t="s">
        <v>13307</v>
      </c>
      <c r="K12638" s="545" t="s">
        <v>20681</v>
      </c>
      <c r="L12638" s="545" t="s">
        <v>13413</v>
      </c>
      <c r="M12638" s="548" t="s">
        <v>13758</v>
      </c>
      <c r="N12638" s="545" t="s">
        <v>13413</v>
      </c>
      <c r="O12638" s="545" t="s">
        <v>13413</v>
      </c>
      <c r="P12638" s="549">
        <v>10346</v>
      </c>
      <c r="Q12638" s="549">
        <v>1</v>
      </c>
      <c r="R12638" s="549">
        <v>57</v>
      </c>
      <c r="S12638" s="548">
        <v>2228</v>
      </c>
      <c r="T12638" s="548"/>
      <c r="U12638" s="99"/>
    </row>
    <row r="12639" spans="1:21" ht="19.5" customHeight="1">
      <c r="A12639" s="545">
        <v>107668</v>
      </c>
      <c r="B12639" s="545" t="s">
        <v>4923</v>
      </c>
      <c r="C12639" s="545" t="s">
        <v>216</v>
      </c>
      <c r="D12639" s="546"/>
      <c r="E12639" s="171" t="str">
        <f t="shared" si="197"/>
        <v>1900</v>
      </c>
      <c r="F12639" s="547">
        <v>0</v>
      </c>
      <c r="G12639" s="548">
        <v>0</v>
      </c>
      <c r="H12639" s="547">
        <v>0</v>
      </c>
      <c r="I12639" s="545" t="s">
        <v>12637</v>
      </c>
      <c r="J12639" s="545"/>
      <c r="K12639" s="545" t="s">
        <v>20680</v>
      </c>
      <c r="L12639" s="545" t="s">
        <v>13413</v>
      </c>
      <c r="M12639" s="548" t="s">
        <v>13758</v>
      </c>
      <c r="N12639" s="545" t="s">
        <v>13413</v>
      </c>
      <c r="O12639" s="545" t="s">
        <v>13413</v>
      </c>
      <c r="P12639" s="549">
        <v>10347</v>
      </c>
      <c r="Q12639" s="549">
        <v>1</v>
      </c>
      <c r="R12639" s="549">
        <v>13</v>
      </c>
      <c r="S12639" s="548"/>
      <c r="T12639" s="548"/>
      <c r="U12639" s="99"/>
    </row>
    <row r="12640" spans="1:21" ht="19.5" customHeight="1">
      <c r="A12640" s="545">
        <v>107669</v>
      </c>
      <c r="B12640" s="545" t="s">
        <v>8981</v>
      </c>
      <c r="C12640" s="545" t="s">
        <v>216</v>
      </c>
      <c r="D12640" s="546"/>
      <c r="E12640" s="171" t="str">
        <f t="shared" si="197"/>
        <v>1900</v>
      </c>
      <c r="F12640" s="547">
        <v>0</v>
      </c>
      <c r="G12640" s="548">
        <v>0</v>
      </c>
      <c r="H12640" s="547">
        <v>0</v>
      </c>
      <c r="I12640" s="545" t="s">
        <v>12676</v>
      </c>
      <c r="J12640" s="545"/>
      <c r="K12640" s="545" t="s">
        <v>13413</v>
      </c>
      <c r="L12640" s="545" t="s">
        <v>13413</v>
      </c>
      <c r="M12640" s="548" t="s">
        <v>13758</v>
      </c>
      <c r="N12640" s="545" t="s">
        <v>13413</v>
      </c>
      <c r="O12640" s="545" t="s">
        <v>13413</v>
      </c>
      <c r="P12640" s="549">
        <v>10348</v>
      </c>
      <c r="Q12640" s="549">
        <v>1</v>
      </c>
      <c r="R12640" s="549">
        <v>14</v>
      </c>
      <c r="S12640" s="548"/>
      <c r="T12640" s="548"/>
      <c r="U12640" s="99"/>
    </row>
    <row r="12641" spans="1:21" ht="19.5" customHeight="1">
      <c r="A12641" s="545">
        <v>107670</v>
      </c>
      <c r="B12641" s="545" t="s">
        <v>8980</v>
      </c>
      <c r="C12641" s="545" t="s">
        <v>216</v>
      </c>
      <c r="D12641" s="546"/>
      <c r="E12641" s="171" t="str">
        <f t="shared" si="197"/>
        <v>1900</v>
      </c>
      <c r="F12641" s="547">
        <v>0</v>
      </c>
      <c r="G12641" s="548">
        <v>0</v>
      </c>
      <c r="H12641" s="547">
        <v>0</v>
      </c>
      <c r="I12641" s="545" t="s">
        <v>12676</v>
      </c>
      <c r="J12641" s="545"/>
      <c r="K12641" s="545" t="s">
        <v>13413</v>
      </c>
      <c r="L12641" s="545" t="s">
        <v>13413</v>
      </c>
      <c r="M12641" s="548" t="s">
        <v>13758</v>
      </c>
      <c r="N12641" s="545" t="s">
        <v>13413</v>
      </c>
      <c r="O12641" s="545" t="s">
        <v>13413</v>
      </c>
      <c r="P12641" s="549">
        <v>10349</v>
      </c>
      <c r="Q12641" s="549">
        <v>1</v>
      </c>
      <c r="R12641" s="549">
        <v>14</v>
      </c>
      <c r="S12641" s="548"/>
      <c r="T12641" s="548"/>
      <c r="U12641" s="99"/>
    </row>
    <row r="12642" spans="1:21" ht="19.5" customHeight="1">
      <c r="A12642" s="545">
        <v>107671</v>
      </c>
      <c r="B12642" s="545" t="s">
        <v>4874</v>
      </c>
      <c r="C12642" s="545" t="s">
        <v>216</v>
      </c>
      <c r="D12642" s="546"/>
      <c r="E12642" s="171" t="str">
        <f t="shared" si="197"/>
        <v>1900</v>
      </c>
      <c r="F12642" s="547">
        <v>0</v>
      </c>
      <c r="G12642" s="548">
        <v>0</v>
      </c>
      <c r="H12642" s="547">
        <v>0</v>
      </c>
      <c r="I12642" s="545" t="s">
        <v>12686</v>
      </c>
      <c r="J12642" s="545"/>
      <c r="K12642" s="545" t="s">
        <v>20682</v>
      </c>
      <c r="L12642" s="545" t="s">
        <v>13413</v>
      </c>
      <c r="M12642" s="548" t="s">
        <v>13758</v>
      </c>
      <c r="N12642" s="545" t="s">
        <v>13413</v>
      </c>
      <c r="O12642" s="545" t="s">
        <v>13413</v>
      </c>
      <c r="P12642" s="549">
        <v>10350</v>
      </c>
      <c r="Q12642" s="549">
        <v>1</v>
      </c>
      <c r="R12642" s="549">
        <v>131</v>
      </c>
      <c r="S12642" s="548"/>
      <c r="T12642" s="548"/>
      <c r="U12642" s="99"/>
    </row>
    <row r="12643" spans="1:21" ht="19.5" customHeight="1">
      <c r="A12643" s="545">
        <v>107672</v>
      </c>
      <c r="B12643" s="545" t="s">
        <v>8979</v>
      </c>
      <c r="C12643" s="545" t="s">
        <v>216</v>
      </c>
      <c r="D12643" s="546"/>
      <c r="E12643" s="171" t="str">
        <f t="shared" si="197"/>
        <v>1900</v>
      </c>
      <c r="F12643" s="547">
        <v>0</v>
      </c>
      <c r="G12643" s="548">
        <v>0</v>
      </c>
      <c r="H12643" s="547">
        <v>0</v>
      </c>
      <c r="I12643" s="545" t="s">
        <v>12676</v>
      </c>
      <c r="J12643" s="545"/>
      <c r="K12643" s="545" t="s">
        <v>13413</v>
      </c>
      <c r="L12643" s="545" t="s">
        <v>13413</v>
      </c>
      <c r="M12643" s="548" t="s">
        <v>13758</v>
      </c>
      <c r="N12643" s="545" t="s">
        <v>13413</v>
      </c>
      <c r="O12643" s="545" t="s">
        <v>13413</v>
      </c>
      <c r="P12643" s="549">
        <v>10351</v>
      </c>
      <c r="Q12643" s="549">
        <v>1</v>
      </c>
      <c r="R12643" s="549">
        <v>14</v>
      </c>
      <c r="S12643" s="548"/>
      <c r="T12643" s="548"/>
      <c r="U12643" s="99"/>
    </row>
    <row r="12644" spans="1:21" ht="19.5" customHeight="1">
      <c r="A12644" s="545">
        <v>107673</v>
      </c>
      <c r="B12644" s="545" t="s">
        <v>8978</v>
      </c>
      <c r="C12644" s="545" t="s">
        <v>216</v>
      </c>
      <c r="D12644" s="546"/>
      <c r="E12644" s="171" t="str">
        <f t="shared" si="197"/>
        <v>1900</v>
      </c>
      <c r="F12644" s="547">
        <v>0</v>
      </c>
      <c r="G12644" s="548">
        <v>0</v>
      </c>
      <c r="H12644" s="547">
        <v>0</v>
      </c>
      <c r="I12644" s="545" t="s">
        <v>12676</v>
      </c>
      <c r="J12644" s="545"/>
      <c r="K12644" s="545" t="s">
        <v>13413</v>
      </c>
      <c r="L12644" s="545" t="s">
        <v>13413</v>
      </c>
      <c r="M12644" s="548" t="s">
        <v>13758</v>
      </c>
      <c r="N12644" s="545" t="s">
        <v>13413</v>
      </c>
      <c r="O12644" s="545" t="s">
        <v>13413</v>
      </c>
      <c r="P12644" s="549">
        <v>10352</v>
      </c>
      <c r="Q12644" s="549">
        <v>1</v>
      </c>
      <c r="R12644" s="549">
        <v>14</v>
      </c>
      <c r="S12644" s="548"/>
      <c r="T12644" s="548"/>
      <c r="U12644" s="99"/>
    </row>
    <row r="12645" spans="1:21" ht="19.5" customHeight="1">
      <c r="A12645" s="545">
        <v>107674</v>
      </c>
      <c r="B12645" s="545" t="s">
        <v>8977</v>
      </c>
      <c r="C12645" s="545" t="s">
        <v>216</v>
      </c>
      <c r="D12645" s="546"/>
      <c r="E12645" s="171" t="str">
        <f t="shared" si="197"/>
        <v>1900</v>
      </c>
      <c r="F12645" s="547">
        <v>0</v>
      </c>
      <c r="G12645" s="548">
        <v>0</v>
      </c>
      <c r="H12645" s="547">
        <v>0</v>
      </c>
      <c r="I12645" s="545" t="s">
        <v>12676</v>
      </c>
      <c r="J12645" s="545"/>
      <c r="K12645" s="545" t="s">
        <v>13413</v>
      </c>
      <c r="L12645" s="545" t="s">
        <v>13413</v>
      </c>
      <c r="M12645" s="548" t="s">
        <v>13758</v>
      </c>
      <c r="N12645" s="545" t="s">
        <v>13413</v>
      </c>
      <c r="O12645" s="545" t="s">
        <v>13413</v>
      </c>
      <c r="P12645" s="549">
        <v>10353</v>
      </c>
      <c r="Q12645" s="549">
        <v>1</v>
      </c>
      <c r="R12645" s="549">
        <v>14</v>
      </c>
      <c r="S12645" s="548"/>
      <c r="T12645" s="548"/>
      <c r="U12645" s="99"/>
    </row>
    <row r="12646" spans="1:21" ht="19.5" customHeight="1">
      <c r="A12646" s="545">
        <v>107675</v>
      </c>
      <c r="B12646" s="545" t="s">
        <v>8976</v>
      </c>
      <c r="C12646" s="545" t="s">
        <v>216</v>
      </c>
      <c r="D12646" s="546"/>
      <c r="E12646" s="171" t="str">
        <f t="shared" si="197"/>
        <v>1900</v>
      </c>
      <c r="F12646" s="547">
        <v>0</v>
      </c>
      <c r="G12646" s="548">
        <v>0</v>
      </c>
      <c r="H12646" s="547">
        <v>0</v>
      </c>
      <c r="I12646" s="545" t="s">
        <v>12676</v>
      </c>
      <c r="J12646" s="545"/>
      <c r="K12646" s="545" t="s">
        <v>13413</v>
      </c>
      <c r="L12646" s="545" t="s">
        <v>13413</v>
      </c>
      <c r="M12646" s="548" t="s">
        <v>13758</v>
      </c>
      <c r="N12646" s="545" t="s">
        <v>13413</v>
      </c>
      <c r="O12646" s="545" t="s">
        <v>13413</v>
      </c>
      <c r="P12646" s="549">
        <v>10354</v>
      </c>
      <c r="Q12646" s="549">
        <v>1</v>
      </c>
      <c r="R12646" s="549">
        <v>14</v>
      </c>
      <c r="S12646" s="548"/>
      <c r="T12646" s="548"/>
      <c r="U12646" s="99"/>
    </row>
    <row r="12647" spans="1:21" ht="19.5" customHeight="1">
      <c r="A12647" s="545">
        <v>107676</v>
      </c>
      <c r="B12647" s="545" t="s">
        <v>8975</v>
      </c>
      <c r="C12647" s="545" t="s">
        <v>216</v>
      </c>
      <c r="D12647" s="546"/>
      <c r="E12647" s="171" t="str">
        <f t="shared" si="197"/>
        <v>1900</v>
      </c>
      <c r="F12647" s="547">
        <v>0</v>
      </c>
      <c r="G12647" s="548">
        <v>0</v>
      </c>
      <c r="H12647" s="547">
        <v>0</v>
      </c>
      <c r="I12647" s="545" t="s">
        <v>12676</v>
      </c>
      <c r="J12647" s="545"/>
      <c r="K12647" s="545" t="s">
        <v>13413</v>
      </c>
      <c r="L12647" s="545" t="s">
        <v>13413</v>
      </c>
      <c r="M12647" s="548" t="s">
        <v>13758</v>
      </c>
      <c r="N12647" s="545" t="s">
        <v>13413</v>
      </c>
      <c r="O12647" s="545" t="s">
        <v>13413</v>
      </c>
      <c r="P12647" s="549">
        <v>10355</v>
      </c>
      <c r="Q12647" s="549">
        <v>1</v>
      </c>
      <c r="R12647" s="549">
        <v>14</v>
      </c>
      <c r="S12647" s="548"/>
      <c r="T12647" s="548"/>
      <c r="U12647" s="99"/>
    </row>
    <row r="12648" spans="1:21" ht="19.5" customHeight="1">
      <c r="A12648" s="545">
        <v>107677</v>
      </c>
      <c r="B12648" s="545" t="s">
        <v>8974</v>
      </c>
      <c r="C12648" s="545" t="s">
        <v>216</v>
      </c>
      <c r="D12648" s="546"/>
      <c r="E12648" s="171" t="str">
        <f t="shared" si="197"/>
        <v>1900</v>
      </c>
      <c r="F12648" s="547">
        <v>0</v>
      </c>
      <c r="G12648" s="548">
        <v>0</v>
      </c>
      <c r="H12648" s="547">
        <v>0</v>
      </c>
      <c r="I12648" s="545" t="s">
        <v>12637</v>
      </c>
      <c r="J12648" s="545"/>
      <c r="K12648" s="545" t="s">
        <v>20683</v>
      </c>
      <c r="L12648" s="545" t="s">
        <v>13413</v>
      </c>
      <c r="M12648" s="548" t="s">
        <v>13758</v>
      </c>
      <c r="N12648" s="545" t="s">
        <v>13413</v>
      </c>
      <c r="O12648" s="545" t="s">
        <v>13413</v>
      </c>
      <c r="P12648" s="549">
        <v>10356</v>
      </c>
      <c r="Q12648" s="549">
        <v>1</v>
      </c>
      <c r="R12648" s="549">
        <v>13</v>
      </c>
      <c r="S12648" s="548"/>
      <c r="T12648" s="548"/>
      <c r="U12648" s="99"/>
    </row>
    <row r="12649" spans="1:21" ht="19.5" customHeight="1">
      <c r="A12649" s="545">
        <v>107678</v>
      </c>
      <c r="B12649" s="545" t="s">
        <v>8973</v>
      </c>
      <c r="C12649" s="545" t="s">
        <v>216</v>
      </c>
      <c r="D12649" s="546"/>
      <c r="E12649" s="171" t="str">
        <f t="shared" si="197"/>
        <v>1900</v>
      </c>
      <c r="F12649" s="547">
        <v>0</v>
      </c>
      <c r="G12649" s="548">
        <v>0</v>
      </c>
      <c r="H12649" s="547">
        <v>0</v>
      </c>
      <c r="I12649" s="545" t="s">
        <v>12676</v>
      </c>
      <c r="J12649" s="545"/>
      <c r="K12649" s="545" t="s">
        <v>20684</v>
      </c>
      <c r="L12649" s="545" t="s">
        <v>13413</v>
      </c>
      <c r="M12649" s="548" t="s">
        <v>13758</v>
      </c>
      <c r="N12649" s="545" t="s">
        <v>13413</v>
      </c>
      <c r="O12649" s="545" t="s">
        <v>13413</v>
      </c>
      <c r="P12649" s="549">
        <v>10357</v>
      </c>
      <c r="Q12649" s="549">
        <v>1</v>
      </c>
      <c r="R12649" s="549">
        <v>14</v>
      </c>
      <c r="S12649" s="548"/>
      <c r="T12649" s="548"/>
      <c r="U12649" s="99"/>
    </row>
    <row r="12650" spans="1:21" ht="19.5" customHeight="1">
      <c r="A12650" s="545">
        <v>107679</v>
      </c>
      <c r="B12650" s="545" t="s">
        <v>4965</v>
      </c>
      <c r="C12650" s="545" t="s">
        <v>216</v>
      </c>
      <c r="D12650" s="546"/>
      <c r="E12650" s="171" t="str">
        <f t="shared" si="197"/>
        <v>1900</v>
      </c>
      <c r="F12650" s="547">
        <v>0</v>
      </c>
      <c r="G12650" s="548">
        <v>0</v>
      </c>
      <c r="H12650" s="547">
        <v>0</v>
      </c>
      <c r="I12650" s="545" t="s">
        <v>12650</v>
      </c>
      <c r="J12650" s="545"/>
      <c r="K12650" s="545" t="s">
        <v>20685</v>
      </c>
      <c r="L12650" s="545" t="s">
        <v>13413</v>
      </c>
      <c r="M12650" s="548" t="s">
        <v>13758</v>
      </c>
      <c r="N12650" s="545" t="s">
        <v>13413</v>
      </c>
      <c r="O12650" s="545" t="s">
        <v>13413</v>
      </c>
      <c r="P12650" s="549">
        <v>10358</v>
      </c>
      <c r="Q12650" s="549">
        <v>1</v>
      </c>
      <c r="R12650" s="549">
        <v>127</v>
      </c>
      <c r="S12650" s="548"/>
      <c r="T12650" s="548"/>
      <c r="U12650" s="99"/>
    </row>
    <row r="12651" spans="1:21" ht="19.5" customHeight="1">
      <c r="A12651" s="545">
        <v>107680</v>
      </c>
      <c r="B12651" s="545" t="s">
        <v>8972</v>
      </c>
      <c r="C12651" s="545" t="s">
        <v>216</v>
      </c>
      <c r="D12651" s="546"/>
      <c r="E12651" s="171" t="str">
        <f t="shared" si="197"/>
        <v>1900</v>
      </c>
      <c r="F12651" s="547">
        <v>0</v>
      </c>
      <c r="G12651" s="548">
        <v>0</v>
      </c>
      <c r="H12651" s="547">
        <v>0</v>
      </c>
      <c r="I12651" s="545" t="s">
        <v>12676</v>
      </c>
      <c r="J12651" s="545"/>
      <c r="K12651" s="545" t="s">
        <v>20686</v>
      </c>
      <c r="L12651" s="545" t="s">
        <v>13413</v>
      </c>
      <c r="M12651" s="548" t="s">
        <v>13758</v>
      </c>
      <c r="N12651" s="545" t="s">
        <v>13413</v>
      </c>
      <c r="O12651" s="545" t="s">
        <v>13413</v>
      </c>
      <c r="P12651" s="549">
        <v>10359</v>
      </c>
      <c r="Q12651" s="549">
        <v>1</v>
      </c>
      <c r="R12651" s="549">
        <v>14</v>
      </c>
      <c r="S12651" s="548"/>
      <c r="T12651" s="548"/>
      <c r="U12651" s="99"/>
    </row>
    <row r="12652" spans="1:21" ht="19.5" customHeight="1">
      <c r="A12652" s="545">
        <v>107681</v>
      </c>
      <c r="B12652" s="545" t="s">
        <v>8971</v>
      </c>
      <c r="C12652" s="545" t="s">
        <v>216</v>
      </c>
      <c r="D12652" s="546"/>
      <c r="E12652" s="171" t="str">
        <f t="shared" si="197"/>
        <v>1900</v>
      </c>
      <c r="F12652" s="547">
        <v>0</v>
      </c>
      <c r="G12652" s="548">
        <v>0</v>
      </c>
      <c r="H12652" s="547">
        <v>0</v>
      </c>
      <c r="I12652" s="545" t="s">
        <v>12676</v>
      </c>
      <c r="J12652" s="545"/>
      <c r="K12652" s="545" t="s">
        <v>20687</v>
      </c>
      <c r="L12652" s="545" t="s">
        <v>13413</v>
      </c>
      <c r="M12652" s="548" t="s">
        <v>13758</v>
      </c>
      <c r="N12652" s="545" t="s">
        <v>13413</v>
      </c>
      <c r="O12652" s="545" t="s">
        <v>13413</v>
      </c>
      <c r="P12652" s="549">
        <v>10360</v>
      </c>
      <c r="Q12652" s="549">
        <v>1</v>
      </c>
      <c r="R12652" s="549">
        <v>14</v>
      </c>
      <c r="S12652" s="548"/>
      <c r="T12652" s="548"/>
      <c r="U12652" s="99"/>
    </row>
    <row r="12653" spans="1:21" ht="19.5" customHeight="1">
      <c r="A12653" s="545">
        <v>107682</v>
      </c>
      <c r="B12653" s="545" t="s">
        <v>8970</v>
      </c>
      <c r="C12653" s="545" t="s">
        <v>216</v>
      </c>
      <c r="D12653" s="546"/>
      <c r="E12653" s="171" t="str">
        <f t="shared" si="197"/>
        <v>1900</v>
      </c>
      <c r="F12653" s="547">
        <v>0</v>
      </c>
      <c r="G12653" s="548">
        <v>0</v>
      </c>
      <c r="H12653" s="547">
        <v>0</v>
      </c>
      <c r="I12653" s="545" t="s">
        <v>12676</v>
      </c>
      <c r="J12653" s="545"/>
      <c r="K12653" s="545" t="s">
        <v>20688</v>
      </c>
      <c r="L12653" s="545" t="s">
        <v>13413</v>
      </c>
      <c r="M12653" s="548" t="s">
        <v>13758</v>
      </c>
      <c r="N12653" s="545" t="s">
        <v>13413</v>
      </c>
      <c r="O12653" s="545" t="s">
        <v>13413</v>
      </c>
      <c r="P12653" s="549">
        <v>10361</v>
      </c>
      <c r="Q12653" s="549">
        <v>1</v>
      </c>
      <c r="R12653" s="549">
        <v>14</v>
      </c>
      <c r="S12653" s="548"/>
      <c r="T12653" s="548"/>
      <c r="U12653" s="99"/>
    </row>
    <row r="12654" spans="1:21" ht="19.5" customHeight="1">
      <c r="A12654" s="545">
        <v>107683</v>
      </c>
      <c r="B12654" s="545" t="s">
        <v>8969</v>
      </c>
      <c r="C12654" s="545" t="s">
        <v>216</v>
      </c>
      <c r="D12654" s="546"/>
      <c r="E12654" s="171" t="str">
        <f t="shared" si="197"/>
        <v>1900</v>
      </c>
      <c r="F12654" s="547">
        <v>0</v>
      </c>
      <c r="G12654" s="548">
        <v>0</v>
      </c>
      <c r="H12654" s="547">
        <v>0</v>
      </c>
      <c r="I12654" s="545" t="s">
        <v>12676</v>
      </c>
      <c r="J12654" s="545"/>
      <c r="K12654" s="545" t="s">
        <v>20689</v>
      </c>
      <c r="L12654" s="545" t="s">
        <v>13413</v>
      </c>
      <c r="M12654" s="548" t="s">
        <v>13758</v>
      </c>
      <c r="N12654" s="545" t="s">
        <v>13413</v>
      </c>
      <c r="O12654" s="545" t="s">
        <v>13413</v>
      </c>
      <c r="P12654" s="549">
        <v>10362</v>
      </c>
      <c r="Q12654" s="549">
        <v>1</v>
      </c>
      <c r="R12654" s="549">
        <v>14</v>
      </c>
      <c r="S12654" s="548"/>
      <c r="T12654" s="548"/>
      <c r="U12654" s="99"/>
    </row>
    <row r="12655" spans="1:21" ht="19.5" customHeight="1">
      <c r="A12655" s="545">
        <v>107684</v>
      </c>
      <c r="B12655" s="545" t="s">
        <v>8968</v>
      </c>
      <c r="C12655" s="545" t="s">
        <v>216</v>
      </c>
      <c r="D12655" s="546"/>
      <c r="E12655" s="171" t="str">
        <f t="shared" si="197"/>
        <v>1900</v>
      </c>
      <c r="F12655" s="547">
        <v>0</v>
      </c>
      <c r="G12655" s="548">
        <v>0</v>
      </c>
      <c r="H12655" s="547">
        <v>0</v>
      </c>
      <c r="I12655" s="545" t="s">
        <v>12676</v>
      </c>
      <c r="J12655" s="545"/>
      <c r="K12655" s="545" t="s">
        <v>20689</v>
      </c>
      <c r="L12655" s="545" t="s">
        <v>13413</v>
      </c>
      <c r="M12655" s="548" t="s">
        <v>13758</v>
      </c>
      <c r="N12655" s="545" t="s">
        <v>13413</v>
      </c>
      <c r="O12655" s="545" t="s">
        <v>13413</v>
      </c>
      <c r="P12655" s="549">
        <v>10363</v>
      </c>
      <c r="Q12655" s="549">
        <v>1</v>
      </c>
      <c r="R12655" s="549">
        <v>14</v>
      </c>
      <c r="S12655" s="548"/>
      <c r="T12655" s="548"/>
      <c r="U12655" s="99"/>
    </row>
    <row r="12656" spans="1:21" ht="19.5" customHeight="1">
      <c r="A12656" s="545">
        <v>107685</v>
      </c>
      <c r="B12656" s="545" t="s">
        <v>8967</v>
      </c>
      <c r="C12656" s="545" t="s">
        <v>216</v>
      </c>
      <c r="D12656" s="546"/>
      <c r="E12656" s="171" t="str">
        <f t="shared" si="197"/>
        <v>1900</v>
      </c>
      <c r="F12656" s="547">
        <v>0</v>
      </c>
      <c r="G12656" s="548">
        <v>0</v>
      </c>
      <c r="H12656" s="547">
        <v>0</v>
      </c>
      <c r="I12656" s="545" t="s">
        <v>12637</v>
      </c>
      <c r="J12656" s="545"/>
      <c r="K12656" s="545" t="s">
        <v>20690</v>
      </c>
      <c r="L12656" s="545" t="s">
        <v>13413</v>
      </c>
      <c r="M12656" s="548" t="s">
        <v>13758</v>
      </c>
      <c r="N12656" s="545" t="s">
        <v>13413</v>
      </c>
      <c r="O12656" s="545" t="s">
        <v>13413</v>
      </c>
      <c r="P12656" s="549">
        <v>10364</v>
      </c>
      <c r="Q12656" s="549">
        <v>1</v>
      </c>
      <c r="R12656" s="549">
        <v>13</v>
      </c>
      <c r="S12656" s="548"/>
      <c r="T12656" s="548"/>
      <c r="U12656" s="99"/>
    </row>
    <row r="12657" spans="1:21" ht="19.5" customHeight="1">
      <c r="A12657" s="545">
        <v>107686</v>
      </c>
      <c r="B12657" s="545" t="s">
        <v>4467</v>
      </c>
      <c r="C12657" s="545" t="s">
        <v>206</v>
      </c>
      <c r="D12657" s="546">
        <v>43585</v>
      </c>
      <c r="E12657" s="171" t="str">
        <f t="shared" si="197"/>
        <v>2019</v>
      </c>
      <c r="F12657" s="547">
        <v>12630.01</v>
      </c>
      <c r="G12657" s="548">
        <v>0.19</v>
      </c>
      <c r="H12657" s="547">
        <v>10613.45</v>
      </c>
      <c r="I12657" s="545" t="s">
        <v>12640</v>
      </c>
      <c r="J12657" s="545" t="s">
        <v>13404</v>
      </c>
      <c r="K12657" s="545" t="s">
        <v>20691</v>
      </c>
      <c r="L12657" s="545" t="s">
        <v>13413</v>
      </c>
      <c r="M12657" s="548" t="s">
        <v>13758</v>
      </c>
      <c r="N12657" s="545" t="s">
        <v>13413</v>
      </c>
      <c r="O12657" s="545" t="s">
        <v>13413</v>
      </c>
      <c r="P12657" s="549">
        <v>10365</v>
      </c>
      <c r="Q12657" s="549">
        <v>1</v>
      </c>
      <c r="R12657" s="549">
        <v>1</v>
      </c>
      <c r="S12657" s="548">
        <v>493</v>
      </c>
      <c r="T12657" s="548"/>
      <c r="U12657" s="99"/>
    </row>
    <row r="12658" spans="1:21" ht="19.5" customHeight="1">
      <c r="A12658" s="545">
        <v>107687</v>
      </c>
      <c r="B12658" s="545" t="s">
        <v>8966</v>
      </c>
      <c r="C12658" s="545" t="s">
        <v>216</v>
      </c>
      <c r="D12658" s="546"/>
      <c r="E12658" s="171" t="str">
        <f t="shared" si="197"/>
        <v>1900</v>
      </c>
      <c r="F12658" s="547">
        <v>0</v>
      </c>
      <c r="G12658" s="548">
        <v>0</v>
      </c>
      <c r="H12658" s="547">
        <v>0</v>
      </c>
      <c r="I12658" s="545" t="s">
        <v>12676</v>
      </c>
      <c r="J12658" s="545"/>
      <c r="K12658" s="545" t="s">
        <v>20692</v>
      </c>
      <c r="L12658" s="545" t="s">
        <v>13413</v>
      </c>
      <c r="M12658" s="548" t="s">
        <v>13758</v>
      </c>
      <c r="N12658" s="545" t="s">
        <v>13413</v>
      </c>
      <c r="O12658" s="545" t="s">
        <v>13413</v>
      </c>
      <c r="P12658" s="549">
        <v>10366</v>
      </c>
      <c r="Q12658" s="549">
        <v>1</v>
      </c>
      <c r="R12658" s="549">
        <v>14</v>
      </c>
      <c r="S12658" s="548"/>
      <c r="T12658" s="548"/>
      <c r="U12658" s="99"/>
    </row>
    <row r="12659" spans="1:21" ht="19.5" customHeight="1">
      <c r="A12659" s="545">
        <v>107688</v>
      </c>
      <c r="B12659" s="545" t="s">
        <v>8965</v>
      </c>
      <c r="C12659" s="545" t="s">
        <v>216</v>
      </c>
      <c r="D12659" s="546"/>
      <c r="E12659" s="171" t="str">
        <f t="shared" si="197"/>
        <v>1900</v>
      </c>
      <c r="F12659" s="547">
        <v>0</v>
      </c>
      <c r="G12659" s="548">
        <v>0</v>
      </c>
      <c r="H12659" s="547">
        <v>0</v>
      </c>
      <c r="I12659" s="545" t="s">
        <v>12676</v>
      </c>
      <c r="J12659" s="545"/>
      <c r="K12659" s="545" t="s">
        <v>20693</v>
      </c>
      <c r="L12659" s="545" t="s">
        <v>13413</v>
      </c>
      <c r="M12659" s="548" t="s">
        <v>13758</v>
      </c>
      <c r="N12659" s="545" t="s">
        <v>13413</v>
      </c>
      <c r="O12659" s="545" t="s">
        <v>13413</v>
      </c>
      <c r="P12659" s="549">
        <v>10367</v>
      </c>
      <c r="Q12659" s="549">
        <v>1</v>
      </c>
      <c r="R12659" s="549">
        <v>14</v>
      </c>
      <c r="S12659" s="548"/>
      <c r="T12659" s="548"/>
      <c r="U12659" s="99"/>
    </row>
    <row r="12660" spans="1:21" ht="19.5" customHeight="1">
      <c r="A12660" s="545">
        <v>107689</v>
      </c>
      <c r="B12660" s="545" t="s">
        <v>8964</v>
      </c>
      <c r="C12660" s="545" t="s">
        <v>216</v>
      </c>
      <c r="D12660" s="546"/>
      <c r="E12660" s="171" t="str">
        <f t="shared" si="197"/>
        <v>1900</v>
      </c>
      <c r="F12660" s="547">
        <v>0</v>
      </c>
      <c r="G12660" s="548">
        <v>0</v>
      </c>
      <c r="H12660" s="547">
        <v>0</v>
      </c>
      <c r="I12660" s="545" t="s">
        <v>12676</v>
      </c>
      <c r="J12660" s="545"/>
      <c r="K12660" s="545" t="s">
        <v>20694</v>
      </c>
      <c r="L12660" s="545" t="s">
        <v>13413</v>
      </c>
      <c r="M12660" s="548" t="s">
        <v>13758</v>
      </c>
      <c r="N12660" s="545" t="s">
        <v>13413</v>
      </c>
      <c r="O12660" s="545" t="s">
        <v>13413</v>
      </c>
      <c r="P12660" s="549">
        <v>10368</v>
      </c>
      <c r="Q12660" s="549">
        <v>1</v>
      </c>
      <c r="R12660" s="549">
        <v>14</v>
      </c>
      <c r="S12660" s="548"/>
      <c r="T12660" s="548"/>
      <c r="U12660" s="99"/>
    </row>
    <row r="12661" spans="1:21" ht="19.5" customHeight="1">
      <c r="A12661" s="545">
        <v>107690</v>
      </c>
      <c r="B12661" s="545" t="s">
        <v>8963</v>
      </c>
      <c r="C12661" s="545" t="s">
        <v>216</v>
      </c>
      <c r="D12661" s="546"/>
      <c r="E12661" s="171" t="str">
        <f t="shared" si="197"/>
        <v>1900</v>
      </c>
      <c r="F12661" s="547">
        <v>0</v>
      </c>
      <c r="G12661" s="548">
        <v>0</v>
      </c>
      <c r="H12661" s="547">
        <v>0</v>
      </c>
      <c r="I12661" s="545" t="s">
        <v>12676</v>
      </c>
      <c r="J12661" s="545"/>
      <c r="K12661" s="545" t="s">
        <v>20695</v>
      </c>
      <c r="L12661" s="545" t="s">
        <v>13413</v>
      </c>
      <c r="M12661" s="548" t="s">
        <v>13758</v>
      </c>
      <c r="N12661" s="545" t="s">
        <v>13413</v>
      </c>
      <c r="O12661" s="545" t="s">
        <v>13413</v>
      </c>
      <c r="P12661" s="549">
        <v>10369</v>
      </c>
      <c r="Q12661" s="549">
        <v>1</v>
      </c>
      <c r="R12661" s="549">
        <v>14</v>
      </c>
      <c r="S12661" s="548"/>
      <c r="T12661" s="548"/>
      <c r="U12661" s="99"/>
    </row>
    <row r="12662" spans="1:21" ht="19.5" customHeight="1">
      <c r="A12662" s="545">
        <v>107691</v>
      </c>
      <c r="B12662" s="545" t="s">
        <v>5480</v>
      </c>
      <c r="C12662" s="545" t="s">
        <v>216</v>
      </c>
      <c r="D12662" s="546"/>
      <c r="E12662" s="171" t="str">
        <f t="shared" si="197"/>
        <v>1900</v>
      </c>
      <c r="F12662" s="547">
        <v>0</v>
      </c>
      <c r="G12662" s="548">
        <v>0</v>
      </c>
      <c r="H12662" s="547">
        <v>0</v>
      </c>
      <c r="I12662" s="545" t="s">
        <v>12972</v>
      </c>
      <c r="J12662" s="545"/>
      <c r="K12662" s="545" t="s">
        <v>20696</v>
      </c>
      <c r="L12662" s="545" t="s">
        <v>13413</v>
      </c>
      <c r="M12662" s="548" t="s">
        <v>13758</v>
      </c>
      <c r="N12662" s="545" t="s">
        <v>13413</v>
      </c>
      <c r="O12662" s="545" t="s">
        <v>13413</v>
      </c>
      <c r="P12662" s="549">
        <v>10370</v>
      </c>
      <c r="Q12662" s="549">
        <v>1</v>
      </c>
      <c r="R12662" s="549">
        <v>43</v>
      </c>
      <c r="S12662" s="548"/>
      <c r="T12662" s="548"/>
      <c r="U12662" s="99"/>
    </row>
    <row r="12663" spans="1:21" ht="19.5" customHeight="1">
      <c r="A12663" s="545">
        <v>107692</v>
      </c>
      <c r="B12663" s="545" t="s">
        <v>8962</v>
      </c>
      <c r="C12663" s="545" t="s">
        <v>216</v>
      </c>
      <c r="D12663" s="546"/>
      <c r="E12663" s="171" t="str">
        <f t="shared" si="197"/>
        <v>1900</v>
      </c>
      <c r="F12663" s="547">
        <v>0</v>
      </c>
      <c r="G12663" s="548">
        <v>0</v>
      </c>
      <c r="H12663" s="547">
        <v>0</v>
      </c>
      <c r="I12663" s="545" t="s">
        <v>12676</v>
      </c>
      <c r="J12663" s="545"/>
      <c r="K12663" s="545" t="s">
        <v>20697</v>
      </c>
      <c r="L12663" s="545" t="s">
        <v>13413</v>
      </c>
      <c r="M12663" s="548" t="s">
        <v>13758</v>
      </c>
      <c r="N12663" s="545" t="s">
        <v>13413</v>
      </c>
      <c r="O12663" s="545" t="s">
        <v>13413</v>
      </c>
      <c r="P12663" s="549">
        <v>10371</v>
      </c>
      <c r="Q12663" s="549">
        <v>1</v>
      </c>
      <c r="R12663" s="549">
        <v>14</v>
      </c>
      <c r="S12663" s="548"/>
      <c r="T12663" s="548"/>
      <c r="U12663" s="99"/>
    </row>
    <row r="12664" spans="1:21" ht="19.5" customHeight="1">
      <c r="A12664" s="545">
        <v>107693</v>
      </c>
      <c r="B12664" s="545" t="s">
        <v>8961</v>
      </c>
      <c r="C12664" s="545" t="s">
        <v>216</v>
      </c>
      <c r="D12664" s="546"/>
      <c r="E12664" s="171" t="str">
        <f t="shared" si="197"/>
        <v>1900</v>
      </c>
      <c r="F12664" s="547">
        <v>0</v>
      </c>
      <c r="G12664" s="548">
        <v>0</v>
      </c>
      <c r="H12664" s="547">
        <v>0</v>
      </c>
      <c r="I12664" s="545" t="s">
        <v>12676</v>
      </c>
      <c r="J12664" s="545"/>
      <c r="K12664" s="545" t="s">
        <v>20698</v>
      </c>
      <c r="L12664" s="545" t="s">
        <v>13413</v>
      </c>
      <c r="M12664" s="548" t="s">
        <v>13758</v>
      </c>
      <c r="N12664" s="545" t="s">
        <v>13413</v>
      </c>
      <c r="O12664" s="545" t="s">
        <v>13413</v>
      </c>
      <c r="P12664" s="549">
        <v>10372</v>
      </c>
      <c r="Q12664" s="549">
        <v>1</v>
      </c>
      <c r="R12664" s="549">
        <v>14</v>
      </c>
      <c r="S12664" s="548"/>
      <c r="T12664" s="548"/>
      <c r="U12664" s="99"/>
    </row>
    <row r="12665" spans="1:21" ht="19.5" customHeight="1">
      <c r="A12665" s="545">
        <v>107694</v>
      </c>
      <c r="B12665" s="545" t="s">
        <v>8960</v>
      </c>
      <c r="C12665" s="545" t="s">
        <v>216</v>
      </c>
      <c r="D12665" s="546"/>
      <c r="E12665" s="171" t="str">
        <f t="shared" si="197"/>
        <v>1900</v>
      </c>
      <c r="F12665" s="547">
        <v>0</v>
      </c>
      <c r="G12665" s="548">
        <v>0</v>
      </c>
      <c r="H12665" s="547">
        <v>0</v>
      </c>
      <c r="I12665" s="545" t="s">
        <v>12676</v>
      </c>
      <c r="J12665" s="545"/>
      <c r="K12665" s="545" t="s">
        <v>20699</v>
      </c>
      <c r="L12665" s="545" t="s">
        <v>13413</v>
      </c>
      <c r="M12665" s="548" t="s">
        <v>13758</v>
      </c>
      <c r="N12665" s="545" t="s">
        <v>13413</v>
      </c>
      <c r="O12665" s="545" t="s">
        <v>13413</v>
      </c>
      <c r="P12665" s="549">
        <v>10373</v>
      </c>
      <c r="Q12665" s="549">
        <v>1</v>
      </c>
      <c r="R12665" s="549">
        <v>14</v>
      </c>
      <c r="S12665" s="548"/>
      <c r="T12665" s="548"/>
      <c r="U12665" s="99"/>
    </row>
    <row r="12666" spans="1:21" ht="19.5" customHeight="1">
      <c r="A12666" s="545">
        <v>107695</v>
      </c>
      <c r="B12666" s="545" t="s">
        <v>5936</v>
      </c>
      <c r="C12666" s="545" t="s">
        <v>216</v>
      </c>
      <c r="D12666" s="546"/>
      <c r="E12666" s="171" t="str">
        <f t="shared" si="197"/>
        <v>1900</v>
      </c>
      <c r="F12666" s="547">
        <v>0</v>
      </c>
      <c r="G12666" s="548">
        <v>0</v>
      </c>
      <c r="H12666" s="547">
        <v>0</v>
      </c>
      <c r="I12666" s="545" t="s">
        <v>12973</v>
      </c>
      <c r="J12666" s="545"/>
      <c r="K12666" s="545" t="s">
        <v>20700</v>
      </c>
      <c r="L12666" s="545" t="s">
        <v>13413</v>
      </c>
      <c r="M12666" s="548" t="s">
        <v>13758</v>
      </c>
      <c r="N12666" s="545" t="s">
        <v>13413</v>
      </c>
      <c r="O12666" s="545" t="s">
        <v>13413</v>
      </c>
      <c r="P12666" s="549">
        <v>10374</v>
      </c>
      <c r="Q12666" s="549">
        <v>1</v>
      </c>
      <c r="R12666" s="549">
        <v>59</v>
      </c>
      <c r="S12666" s="548"/>
      <c r="T12666" s="548"/>
      <c r="U12666" s="99"/>
    </row>
    <row r="12667" spans="1:21" ht="19.5" customHeight="1">
      <c r="A12667" s="545">
        <v>107696</v>
      </c>
      <c r="B12667" s="545" t="s">
        <v>5154</v>
      </c>
      <c r="C12667" s="545" t="s">
        <v>209</v>
      </c>
      <c r="D12667" s="546"/>
      <c r="E12667" s="171" t="str">
        <f t="shared" si="197"/>
        <v>1900</v>
      </c>
      <c r="F12667" s="547">
        <v>0</v>
      </c>
      <c r="G12667" s="548">
        <v>0</v>
      </c>
      <c r="H12667" s="547">
        <v>0</v>
      </c>
      <c r="I12667" s="545" t="s">
        <v>12697</v>
      </c>
      <c r="J12667" s="545"/>
      <c r="K12667" s="545" t="s">
        <v>13413</v>
      </c>
      <c r="L12667" s="545" t="s">
        <v>13413</v>
      </c>
      <c r="M12667" s="548" t="s">
        <v>13758</v>
      </c>
      <c r="N12667" s="545" t="s">
        <v>13413</v>
      </c>
      <c r="O12667" s="545" t="s">
        <v>13413</v>
      </c>
      <c r="P12667" s="549">
        <v>10375</v>
      </c>
      <c r="Q12667" s="549">
        <v>1</v>
      </c>
      <c r="R12667" s="549">
        <v>138</v>
      </c>
      <c r="S12667" s="548"/>
      <c r="T12667" s="548"/>
      <c r="U12667" s="99"/>
    </row>
    <row r="12668" spans="1:21" ht="19.5" customHeight="1">
      <c r="A12668" s="545">
        <v>107697</v>
      </c>
      <c r="B12668" s="545" t="s">
        <v>5052</v>
      </c>
      <c r="C12668" s="545" t="s">
        <v>216</v>
      </c>
      <c r="D12668" s="546"/>
      <c r="E12668" s="171" t="str">
        <f t="shared" si="197"/>
        <v>1900</v>
      </c>
      <c r="F12668" s="547">
        <v>0</v>
      </c>
      <c r="G12668" s="548">
        <v>0</v>
      </c>
      <c r="H12668" s="547">
        <v>0</v>
      </c>
      <c r="I12668" s="545" t="s">
        <v>12676</v>
      </c>
      <c r="J12668" s="545"/>
      <c r="K12668" s="545" t="s">
        <v>13413</v>
      </c>
      <c r="L12668" s="545" t="s">
        <v>13413</v>
      </c>
      <c r="M12668" s="548" t="s">
        <v>13758</v>
      </c>
      <c r="N12668" s="545" t="s">
        <v>13413</v>
      </c>
      <c r="O12668" s="545" t="s">
        <v>13413</v>
      </c>
      <c r="P12668" s="549">
        <v>10376</v>
      </c>
      <c r="Q12668" s="549">
        <v>1</v>
      </c>
      <c r="R12668" s="549">
        <v>14</v>
      </c>
      <c r="S12668" s="548"/>
      <c r="T12668" s="548"/>
      <c r="U12668" s="99"/>
    </row>
    <row r="12669" spans="1:21" ht="19.5" customHeight="1">
      <c r="A12669" s="545">
        <v>107698</v>
      </c>
      <c r="B12669" s="545" t="s">
        <v>5105</v>
      </c>
      <c r="C12669" s="545" t="s">
        <v>216</v>
      </c>
      <c r="D12669" s="546"/>
      <c r="E12669" s="171" t="str">
        <f t="shared" si="197"/>
        <v>1900</v>
      </c>
      <c r="F12669" s="547">
        <v>0</v>
      </c>
      <c r="G12669" s="548">
        <v>0</v>
      </c>
      <c r="H12669" s="547">
        <v>0</v>
      </c>
      <c r="I12669" s="545" t="s">
        <v>12676</v>
      </c>
      <c r="J12669" s="545"/>
      <c r="K12669" s="545" t="s">
        <v>13413</v>
      </c>
      <c r="L12669" s="545" t="s">
        <v>13413</v>
      </c>
      <c r="M12669" s="548" t="s">
        <v>13758</v>
      </c>
      <c r="N12669" s="545" t="s">
        <v>13413</v>
      </c>
      <c r="O12669" s="545" t="s">
        <v>13413</v>
      </c>
      <c r="P12669" s="549">
        <v>10377</v>
      </c>
      <c r="Q12669" s="549">
        <v>1</v>
      </c>
      <c r="R12669" s="549">
        <v>14</v>
      </c>
      <c r="S12669" s="548"/>
      <c r="T12669" s="548"/>
      <c r="U12669" s="99"/>
    </row>
    <row r="12670" spans="1:21" ht="19.5" customHeight="1">
      <c r="A12670" s="545">
        <v>107699</v>
      </c>
      <c r="B12670" s="545" t="s">
        <v>8959</v>
      </c>
      <c r="C12670" s="545" t="s">
        <v>209</v>
      </c>
      <c r="D12670" s="546"/>
      <c r="E12670" s="171" t="str">
        <f t="shared" si="197"/>
        <v>1900</v>
      </c>
      <c r="F12670" s="547">
        <v>0</v>
      </c>
      <c r="G12670" s="548">
        <v>0</v>
      </c>
      <c r="H12670" s="547">
        <v>0</v>
      </c>
      <c r="I12670" s="545" t="s">
        <v>12697</v>
      </c>
      <c r="J12670" s="545"/>
      <c r="K12670" s="545" t="s">
        <v>13413</v>
      </c>
      <c r="L12670" s="545" t="s">
        <v>13413</v>
      </c>
      <c r="M12670" s="548" t="s">
        <v>13758</v>
      </c>
      <c r="N12670" s="545" t="s">
        <v>13413</v>
      </c>
      <c r="O12670" s="545" t="s">
        <v>13413</v>
      </c>
      <c r="P12670" s="549">
        <v>10378</v>
      </c>
      <c r="Q12670" s="549">
        <v>1</v>
      </c>
      <c r="R12670" s="549">
        <v>138</v>
      </c>
      <c r="S12670" s="548"/>
      <c r="T12670" s="548"/>
      <c r="U12670" s="99"/>
    </row>
    <row r="12671" spans="1:21" ht="19.5" customHeight="1">
      <c r="A12671" s="545">
        <v>107700</v>
      </c>
      <c r="B12671" s="545" t="s">
        <v>5170</v>
      </c>
      <c r="C12671" s="545" t="s">
        <v>216</v>
      </c>
      <c r="D12671" s="546"/>
      <c r="E12671" s="171" t="str">
        <f t="shared" si="197"/>
        <v>1900</v>
      </c>
      <c r="F12671" s="547">
        <v>0</v>
      </c>
      <c r="G12671" s="548">
        <v>0</v>
      </c>
      <c r="H12671" s="547">
        <v>0</v>
      </c>
      <c r="I12671" s="545" t="s">
        <v>12676</v>
      </c>
      <c r="J12671" s="545"/>
      <c r="K12671" s="545" t="s">
        <v>13413</v>
      </c>
      <c r="L12671" s="545" t="s">
        <v>13413</v>
      </c>
      <c r="M12671" s="548" t="s">
        <v>13758</v>
      </c>
      <c r="N12671" s="545" t="s">
        <v>13413</v>
      </c>
      <c r="O12671" s="545" t="s">
        <v>13413</v>
      </c>
      <c r="P12671" s="549">
        <v>10379</v>
      </c>
      <c r="Q12671" s="549">
        <v>1</v>
      </c>
      <c r="R12671" s="549">
        <v>14</v>
      </c>
      <c r="S12671" s="548"/>
      <c r="T12671" s="548"/>
      <c r="U12671" s="99"/>
    </row>
    <row r="12672" spans="1:21" ht="19.5" customHeight="1">
      <c r="A12672" s="545">
        <v>107701</v>
      </c>
      <c r="B12672" s="545" t="s">
        <v>8958</v>
      </c>
      <c r="C12672" s="545" t="s">
        <v>216</v>
      </c>
      <c r="D12672" s="546"/>
      <c r="E12672" s="171" t="str">
        <f t="shared" si="197"/>
        <v>1900</v>
      </c>
      <c r="F12672" s="547">
        <v>0</v>
      </c>
      <c r="G12672" s="548">
        <v>0</v>
      </c>
      <c r="H12672" s="547">
        <v>0</v>
      </c>
      <c r="I12672" s="545" t="s">
        <v>12676</v>
      </c>
      <c r="J12672" s="545"/>
      <c r="K12672" s="545" t="s">
        <v>13413</v>
      </c>
      <c r="L12672" s="545" t="s">
        <v>13413</v>
      </c>
      <c r="M12672" s="548" t="s">
        <v>13758</v>
      </c>
      <c r="N12672" s="545" t="s">
        <v>13413</v>
      </c>
      <c r="O12672" s="545" t="s">
        <v>13413</v>
      </c>
      <c r="P12672" s="549">
        <v>10380</v>
      </c>
      <c r="Q12672" s="549">
        <v>1</v>
      </c>
      <c r="R12672" s="549">
        <v>14</v>
      </c>
      <c r="S12672" s="548"/>
      <c r="T12672" s="548"/>
      <c r="U12672" s="99"/>
    </row>
    <row r="12673" spans="1:21" ht="19.5" customHeight="1">
      <c r="A12673" s="545">
        <v>107702</v>
      </c>
      <c r="B12673" s="545" t="s">
        <v>4998</v>
      </c>
      <c r="C12673" s="545" t="s">
        <v>216</v>
      </c>
      <c r="D12673" s="546"/>
      <c r="E12673" s="171" t="str">
        <f t="shared" si="197"/>
        <v>1900</v>
      </c>
      <c r="F12673" s="547">
        <v>0</v>
      </c>
      <c r="G12673" s="548">
        <v>0</v>
      </c>
      <c r="H12673" s="547">
        <v>0</v>
      </c>
      <c r="I12673" s="545" t="s">
        <v>12676</v>
      </c>
      <c r="J12673" s="545"/>
      <c r="K12673" s="545" t="s">
        <v>13413</v>
      </c>
      <c r="L12673" s="545" t="s">
        <v>13413</v>
      </c>
      <c r="M12673" s="548" t="s">
        <v>13758</v>
      </c>
      <c r="N12673" s="545" t="s">
        <v>13413</v>
      </c>
      <c r="O12673" s="545" t="s">
        <v>13413</v>
      </c>
      <c r="P12673" s="549">
        <v>10381</v>
      </c>
      <c r="Q12673" s="549">
        <v>1</v>
      </c>
      <c r="R12673" s="549">
        <v>14</v>
      </c>
      <c r="S12673" s="548"/>
      <c r="T12673" s="548"/>
      <c r="U12673" s="99"/>
    </row>
    <row r="12674" spans="1:21" ht="19.5" customHeight="1">
      <c r="A12674" s="545">
        <v>107703</v>
      </c>
      <c r="B12674" s="545" t="s">
        <v>5012</v>
      </c>
      <c r="C12674" s="545" t="s">
        <v>216</v>
      </c>
      <c r="D12674" s="546"/>
      <c r="E12674" s="171" t="str">
        <f t="shared" si="197"/>
        <v>1900</v>
      </c>
      <c r="F12674" s="547">
        <v>0</v>
      </c>
      <c r="G12674" s="548">
        <v>0</v>
      </c>
      <c r="H12674" s="547">
        <v>0</v>
      </c>
      <c r="I12674" s="545" t="s">
        <v>12676</v>
      </c>
      <c r="J12674" s="545"/>
      <c r="K12674" s="545" t="s">
        <v>13413</v>
      </c>
      <c r="L12674" s="545" t="s">
        <v>13413</v>
      </c>
      <c r="M12674" s="548" t="s">
        <v>13758</v>
      </c>
      <c r="N12674" s="545" t="s">
        <v>13413</v>
      </c>
      <c r="O12674" s="545" t="s">
        <v>13413</v>
      </c>
      <c r="P12674" s="549">
        <v>10382</v>
      </c>
      <c r="Q12674" s="549">
        <v>1</v>
      </c>
      <c r="R12674" s="549">
        <v>14</v>
      </c>
      <c r="S12674" s="548"/>
      <c r="T12674" s="548"/>
      <c r="U12674" s="99"/>
    </row>
    <row r="12675" spans="1:21" ht="19.5" customHeight="1">
      <c r="A12675" s="545">
        <v>107704</v>
      </c>
      <c r="B12675" s="545" t="s">
        <v>5185</v>
      </c>
      <c r="C12675" s="545" t="s">
        <v>216</v>
      </c>
      <c r="D12675" s="546"/>
      <c r="E12675" s="171" t="str">
        <f t="shared" si="197"/>
        <v>1900</v>
      </c>
      <c r="F12675" s="547">
        <v>0</v>
      </c>
      <c r="G12675" s="548">
        <v>0</v>
      </c>
      <c r="H12675" s="547">
        <v>0</v>
      </c>
      <c r="I12675" s="545" t="s">
        <v>12676</v>
      </c>
      <c r="J12675" s="545"/>
      <c r="K12675" s="545" t="s">
        <v>13413</v>
      </c>
      <c r="L12675" s="545" t="s">
        <v>13413</v>
      </c>
      <c r="M12675" s="548" t="s">
        <v>13758</v>
      </c>
      <c r="N12675" s="545" t="s">
        <v>13413</v>
      </c>
      <c r="O12675" s="545" t="s">
        <v>13413</v>
      </c>
      <c r="P12675" s="549">
        <v>10383</v>
      </c>
      <c r="Q12675" s="549">
        <v>1</v>
      </c>
      <c r="R12675" s="549">
        <v>14</v>
      </c>
      <c r="S12675" s="548"/>
      <c r="T12675" s="548"/>
      <c r="U12675" s="99"/>
    </row>
    <row r="12676" spans="1:21" ht="19.5" customHeight="1">
      <c r="A12676" s="545">
        <v>107705</v>
      </c>
      <c r="B12676" s="545" t="s">
        <v>8957</v>
      </c>
      <c r="C12676" s="545" t="s">
        <v>216</v>
      </c>
      <c r="D12676" s="546"/>
      <c r="E12676" s="171" t="str">
        <f t="shared" ref="E12676:E12739" si="198">TEXT(D12676,"YYYY")</f>
        <v>1900</v>
      </c>
      <c r="F12676" s="547">
        <v>0</v>
      </c>
      <c r="G12676" s="548">
        <v>0</v>
      </c>
      <c r="H12676" s="547">
        <v>0</v>
      </c>
      <c r="I12676" s="545" t="s">
        <v>12676</v>
      </c>
      <c r="J12676" s="545"/>
      <c r="K12676" s="545" t="s">
        <v>13413</v>
      </c>
      <c r="L12676" s="545" t="s">
        <v>13413</v>
      </c>
      <c r="M12676" s="548" t="s">
        <v>13758</v>
      </c>
      <c r="N12676" s="545" t="s">
        <v>13413</v>
      </c>
      <c r="O12676" s="545" t="s">
        <v>13413</v>
      </c>
      <c r="P12676" s="549">
        <v>10384</v>
      </c>
      <c r="Q12676" s="549">
        <v>1</v>
      </c>
      <c r="R12676" s="549">
        <v>14</v>
      </c>
      <c r="S12676" s="548"/>
      <c r="T12676" s="548"/>
      <c r="U12676" s="99"/>
    </row>
    <row r="12677" spans="1:21" ht="19.5" customHeight="1">
      <c r="A12677" s="545">
        <v>107706</v>
      </c>
      <c r="B12677" s="545" t="s">
        <v>4691</v>
      </c>
      <c r="C12677" s="545" t="s">
        <v>216</v>
      </c>
      <c r="D12677" s="546"/>
      <c r="E12677" s="171" t="str">
        <f t="shared" si="198"/>
        <v>1900</v>
      </c>
      <c r="F12677" s="547">
        <v>0</v>
      </c>
      <c r="G12677" s="548">
        <v>0</v>
      </c>
      <c r="H12677" s="547">
        <v>0</v>
      </c>
      <c r="I12677" s="545" t="s">
        <v>12637</v>
      </c>
      <c r="J12677" s="545"/>
      <c r="K12677" s="545" t="s">
        <v>13413</v>
      </c>
      <c r="L12677" s="545" t="s">
        <v>13413</v>
      </c>
      <c r="M12677" s="548" t="s">
        <v>13758</v>
      </c>
      <c r="N12677" s="545" t="s">
        <v>13413</v>
      </c>
      <c r="O12677" s="545" t="s">
        <v>13413</v>
      </c>
      <c r="P12677" s="549">
        <v>10385</v>
      </c>
      <c r="Q12677" s="549">
        <v>1</v>
      </c>
      <c r="R12677" s="549">
        <v>13</v>
      </c>
      <c r="S12677" s="548"/>
      <c r="T12677" s="548"/>
      <c r="U12677" s="99"/>
    </row>
    <row r="12678" spans="1:21" ht="19.5" customHeight="1">
      <c r="A12678" s="545">
        <v>107707</v>
      </c>
      <c r="B12678" s="545" t="s">
        <v>8956</v>
      </c>
      <c r="C12678" s="545" t="s">
        <v>216</v>
      </c>
      <c r="D12678" s="546"/>
      <c r="E12678" s="171" t="str">
        <f t="shared" si="198"/>
        <v>1900</v>
      </c>
      <c r="F12678" s="547">
        <v>0</v>
      </c>
      <c r="G12678" s="548">
        <v>0</v>
      </c>
      <c r="H12678" s="547">
        <v>0</v>
      </c>
      <c r="I12678" s="545" t="s">
        <v>12676</v>
      </c>
      <c r="J12678" s="545"/>
      <c r="K12678" s="545" t="s">
        <v>13413</v>
      </c>
      <c r="L12678" s="545" t="s">
        <v>13413</v>
      </c>
      <c r="M12678" s="548" t="s">
        <v>13758</v>
      </c>
      <c r="N12678" s="545" t="s">
        <v>13413</v>
      </c>
      <c r="O12678" s="545" t="s">
        <v>13413</v>
      </c>
      <c r="P12678" s="549">
        <v>10386</v>
      </c>
      <c r="Q12678" s="549">
        <v>1</v>
      </c>
      <c r="R12678" s="549">
        <v>14</v>
      </c>
      <c r="S12678" s="548"/>
      <c r="T12678" s="548"/>
      <c r="U12678" s="99"/>
    </row>
    <row r="12679" spans="1:21" ht="19.5" customHeight="1">
      <c r="A12679" s="545">
        <v>107708</v>
      </c>
      <c r="B12679" s="545" t="s">
        <v>8955</v>
      </c>
      <c r="C12679" s="545" t="s">
        <v>209</v>
      </c>
      <c r="D12679" s="546"/>
      <c r="E12679" s="171" t="str">
        <f t="shared" si="198"/>
        <v>1900</v>
      </c>
      <c r="F12679" s="547">
        <v>0</v>
      </c>
      <c r="G12679" s="548">
        <v>0</v>
      </c>
      <c r="H12679" s="547">
        <v>0</v>
      </c>
      <c r="I12679" s="545" t="s">
        <v>12637</v>
      </c>
      <c r="J12679" s="545"/>
      <c r="K12679" s="545" t="s">
        <v>20701</v>
      </c>
      <c r="L12679" s="545" t="s">
        <v>13413</v>
      </c>
      <c r="M12679" s="548" t="s">
        <v>13758</v>
      </c>
      <c r="N12679" s="545" t="s">
        <v>13413</v>
      </c>
      <c r="O12679" s="545" t="s">
        <v>13413</v>
      </c>
      <c r="P12679" s="549">
        <v>10387</v>
      </c>
      <c r="Q12679" s="549">
        <v>1</v>
      </c>
      <c r="R12679" s="549">
        <v>13</v>
      </c>
      <c r="S12679" s="548"/>
      <c r="T12679" s="548"/>
      <c r="U12679" s="99"/>
    </row>
    <row r="12680" spans="1:21" ht="19.5" customHeight="1">
      <c r="A12680" s="545">
        <v>107709</v>
      </c>
      <c r="B12680" s="545" t="s">
        <v>4981</v>
      </c>
      <c r="C12680" s="545" t="s">
        <v>216</v>
      </c>
      <c r="D12680" s="546">
        <v>46052</v>
      </c>
      <c r="E12680" s="171" t="str">
        <f t="shared" si="198"/>
        <v>2026</v>
      </c>
      <c r="F12680" s="547">
        <v>20491920</v>
      </c>
      <c r="G12680" s="548">
        <v>0.19</v>
      </c>
      <c r="H12680" s="547">
        <v>17220100.84</v>
      </c>
      <c r="I12680" s="545" t="s">
        <v>12637</v>
      </c>
      <c r="J12680" s="545" t="s">
        <v>13307</v>
      </c>
      <c r="K12680" s="545" t="s">
        <v>20702</v>
      </c>
      <c r="L12680" s="545" t="s">
        <v>13413</v>
      </c>
      <c r="M12680" s="548" t="s">
        <v>13758</v>
      </c>
      <c r="N12680" s="545" t="s">
        <v>13413</v>
      </c>
      <c r="O12680" s="545" t="s">
        <v>13413</v>
      </c>
      <c r="P12680" s="549">
        <v>10388</v>
      </c>
      <c r="Q12680" s="549">
        <v>1</v>
      </c>
      <c r="R12680" s="549">
        <v>13</v>
      </c>
      <c r="S12680" s="548">
        <v>2228</v>
      </c>
      <c r="T12680" s="548"/>
      <c r="U12680" s="99"/>
    </row>
    <row r="12681" spans="1:21" ht="19.5" customHeight="1">
      <c r="A12681" s="545">
        <v>107710</v>
      </c>
      <c r="B12681" s="545" t="s">
        <v>8954</v>
      </c>
      <c r="C12681" s="545" t="s">
        <v>216</v>
      </c>
      <c r="D12681" s="546"/>
      <c r="E12681" s="171" t="str">
        <f t="shared" si="198"/>
        <v>1900</v>
      </c>
      <c r="F12681" s="547">
        <v>0</v>
      </c>
      <c r="G12681" s="548">
        <v>0</v>
      </c>
      <c r="H12681" s="547">
        <v>0</v>
      </c>
      <c r="I12681" s="545" t="s">
        <v>12676</v>
      </c>
      <c r="J12681" s="545"/>
      <c r="K12681" s="545" t="s">
        <v>13413</v>
      </c>
      <c r="L12681" s="545" t="s">
        <v>13413</v>
      </c>
      <c r="M12681" s="548" t="s">
        <v>13758</v>
      </c>
      <c r="N12681" s="545" t="s">
        <v>13413</v>
      </c>
      <c r="O12681" s="545" t="s">
        <v>13413</v>
      </c>
      <c r="P12681" s="549">
        <v>10389</v>
      </c>
      <c r="Q12681" s="549">
        <v>1</v>
      </c>
      <c r="R12681" s="549">
        <v>14</v>
      </c>
      <c r="S12681" s="548"/>
      <c r="T12681" s="548"/>
      <c r="U12681" s="99"/>
    </row>
    <row r="12682" spans="1:21" ht="19.5" customHeight="1">
      <c r="A12682" s="545">
        <v>107711</v>
      </c>
      <c r="B12682" s="545" t="s">
        <v>8953</v>
      </c>
      <c r="C12682" s="545" t="s">
        <v>216</v>
      </c>
      <c r="D12682" s="546"/>
      <c r="E12682" s="171" t="str">
        <f t="shared" si="198"/>
        <v>1900</v>
      </c>
      <c r="F12682" s="547">
        <v>0</v>
      </c>
      <c r="G12682" s="548">
        <v>0</v>
      </c>
      <c r="H12682" s="547">
        <v>0</v>
      </c>
      <c r="I12682" s="545" t="s">
        <v>12676</v>
      </c>
      <c r="J12682" s="545"/>
      <c r="K12682" s="545" t="s">
        <v>13413</v>
      </c>
      <c r="L12682" s="545" t="s">
        <v>13413</v>
      </c>
      <c r="M12682" s="548" t="s">
        <v>13758</v>
      </c>
      <c r="N12682" s="545" t="s">
        <v>13413</v>
      </c>
      <c r="O12682" s="545" t="s">
        <v>13413</v>
      </c>
      <c r="P12682" s="549">
        <v>10390</v>
      </c>
      <c r="Q12682" s="549">
        <v>1</v>
      </c>
      <c r="R12682" s="549">
        <v>14</v>
      </c>
      <c r="S12682" s="548"/>
      <c r="T12682" s="548"/>
      <c r="U12682" s="99"/>
    </row>
    <row r="12683" spans="1:21" ht="19.5" customHeight="1">
      <c r="A12683" s="545">
        <v>107712</v>
      </c>
      <c r="B12683" s="545" t="s">
        <v>8952</v>
      </c>
      <c r="C12683" s="545" t="s">
        <v>216</v>
      </c>
      <c r="D12683" s="546"/>
      <c r="E12683" s="171" t="str">
        <f t="shared" si="198"/>
        <v>1900</v>
      </c>
      <c r="F12683" s="547">
        <v>0</v>
      </c>
      <c r="G12683" s="548">
        <v>0</v>
      </c>
      <c r="H12683" s="547">
        <v>0</v>
      </c>
      <c r="I12683" s="545" t="s">
        <v>12676</v>
      </c>
      <c r="J12683" s="545"/>
      <c r="K12683" s="545" t="s">
        <v>13413</v>
      </c>
      <c r="L12683" s="545" t="s">
        <v>13413</v>
      </c>
      <c r="M12683" s="548" t="s">
        <v>13758</v>
      </c>
      <c r="N12683" s="545" t="s">
        <v>13413</v>
      </c>
      <c r="O12683" s="545" t="s">
        <v>13413</v>
      </c>
      <c r="P12683" s="549">
        <v>10391</v>
      </c>
      <c r="Q12683" s="549">
        <v>1</v>
      </c>
      <c r="R12683" s="549">
        <v>14</v>
      </c>
      <c r="S12683" s="548"/>
      <c r="T12683" s="548"/>
      <c r="U12683" s="99"/>
    </row>
    <row r="12684" spans="1:21" ht="19.5" customHeight="1">
      <c r="A12684" s="545">
        <v>107713</v>
      </c>
      <c r="B12684" s="545" t="s">
        <v>5186</v>
      </c>
      <c r="C12684" s="545" t="s">
        <v>216</v>
      </c>
      <c r="D12684" s="546"/>
      <c r="E12684" s="171" t="str">
        <f t="shared" si="198"/>
        <v>1900</v>
      </c>
      <c r="F12684" s="547">
        <v>0</v>
      </c>
      <c r="G12684" s="548">
        <v>0</v>
      </c>
      <c r="H12684" s="547">
        <v>0</v>
      </c>
      <c r="I12684" s="545" t="s">
        <v>12676</v>
      </c>
      <c r="J12684" s="545"/>
      <c r="K12684" s="545" t="s">
        <v>13413</v>
      </c>
      <c r="L12684" s="545" t="s">
        <v>13413</v>
      </c>
      <c r="M12684" s="548" t="s">
        <v>13758</v>
      </c>
      <c r="N12684" s="545" t="s">
        <v>13413</v>
      </c>
      <c r="O12684" s="545" t="s">
        <v>13413</v>
      </c>
      <c r="P12684" s="549">
        <v>10392</v>
      </c>
      <c r="Q12684" s="549">
        <v>1</v>
      </c>
      <c r="R12684" s="549">
        <v>14</v>
      </c>
      <c r="S12684" s="548"/>
      <c r="T12684" s="548"/>
      <c r="U12684" s="99"/>
    </row>
    <row r="12685" spans="1:21" ht="19.5" customHeight="1">
      <c r="A12685" s="545">
        <v>107714</v>
      </c>
      <c r="B12685" s="545" t="s">
        <v>8951</v>
      </c>
      <c r="C12685" s="545" t="s">
        <v>216</v>
      </c>
      <c r="D12685" s="546"/>
      <c r="E12685" s="171" t="str">
        <f t="shared" si="198"/>
        <v>1900</v>
      </c>
      <c r="F12685" s="547">
        <v>0</v>
      </c>
      <c r="G12685" s="548">
        <v>0</v>
      </c>
      <c r="H12685" s="547">
        <v>0</v>
      </c>
      <c r="I12685" s="545" t="s">
        <v>12676</v>
      </c>
      <c r="J12685" s="545"/>
      <c r="K12685" s="545" t="s">
        <v>13413</v>
      </c>
      <c r="L12685" s="545" t="s">
        <v>13413</v>
      </c>
      <c r="M12685" s="548" t="s">
        <v>13758</v>
      </c>
      <c r="N12685" s="545" t="s">
        <v>13413</v>
      </c>
      <c r="O12685" s="545" t="s">
        <v>13413</v>
      </c>
      <c r="P12685" s="549">
        <v>10393</v>
      </c>
      <c r="Q12685" s="549">
        <v>1</v>
      </c>
      <c r="R12685" s="549">
        <v>14</v>
      </c>
      <c r="S12685" s="548"/>
      <c r="T12685" s="548"/>
      <c r="U12685" s="99"/>
    </row>
    <row r="12686" spans="1:21" ht="19.5" customHeight="1">
      <c r="A12686" s="545">
        <v>107715</v>
      </c>
      <c r="B12686" s="545" t="s">
        <v>4987</v>
      </c>
      <c r="C12686" s="545" t="s">
        <v>216</v>
      </c>
      <c r="D12686" s="546"/>
      <c r="E12686" s="171" t="str">
        <f t="shared" si="198"/>
        <v>1900</v>
      </c>
      <c r="F12686" s="547">
        <v>0</v>
      </c>
      <c r="G12686" s="548">
        <v>0</v>
      </c>
      <c r="H12686" s="547">
        <v>0</v>
      </c>
      <c r="I12686" s="545" t="s">
        <v>12676</v>
      </c>
      <c r="J12686" s="545"/>
      <c r="K12686" s="545" t="s">
        <v>13413</v>
      </c>
      <c r="L12686" s="545" t="s">
        <v>13413</v>
      </c>
      <c r="M12686" s="548" t="s">
        <v>13758</v>
      </c>
      <c r="N12686" s="545" t="s">
        <v>13413</v>
      </c>
      <c r="O12686" s="545" t="s">
        <v>13413</v>
      </c>
      <c r="P12686" s="549">
        <v>10394</v>
      </c>
      <c r="Q12686" s="549">
        <v>1</v>
      </c>
      <c r="R12686" s="549">
        <v>14</v>
      </c>
      <c r="S12686" s="548"/>
      <c r="T12686" s="548"/>
      <c r="U12686" s="99"/>
    </row>
    <row r="12687" spans="1:21" ht="19.5" customHeight="1">
      <c r="A12687" s="545">
        <v>107716</v>
      </c>
      <c r="B12687" s="545" t="s">
        <v>8950</v>
      </c>
      <c r="C12687" s="545" t="s">
        <v>216</v>
      </c>
      <c r="D12687" s="546"/>
      <c r="E12687" s="171" t="str">
        <f t="shared" si="198"/>
        <v>1900</v>
      </c>
      <c r="F12687" s="547">
        <v>0</v>
      </c>
      <c r="G12687" s="548">
        <v>0</v>
      </c>
      <c r="H12687" s="547">
        <v>0</v>
      </c>
      <c r="I12687" s="545" t="s">
        <v>12676</v>
      </c>
      <c r="J12687" s="545"/>
      <c r="K12687" s="545" t="s">
        <v>13413</v>
      </c>
      <c r="L12687" s="545" t="s">
        <v>13413</v>
      </c>
      <c r="M12687" s="548" t="s">
        <v>13758</v>
      </c>
      <c r="N12687" s="545" t="s">
        <v>13413</v>
      </c>
      <c r="O12687" s="545" t="s">
        <v>13413</v>
      </c>
      <c r="P12687" s="549">
        <v>10395</v>
      </c>
      <c r="Q12687" s="549">
        <v>1</v>
      </c>
      <c r="R12687" s="549">
        <v>14</v>
      </c>
      <c r="S12687" s="548"/>
      <c r="T12687" s="548"/>
      <c r="U12687" s="99"/>
    </row>
    <row r="12688" spans="1:21" ht="19.5" customHeight="1">
      <c r="A12688" s="545">
        <v>107717</v>
      </c>
      <c r="B12688" s="545" t="s">
        <v>5111</v>
      </c>
      <c r="C12688" s="545" t="s">
        <v>216</v>
      </c>
      <c r="D12688" s="546"/>
      <c r="E12688" s="171" t="str">
        <f t="shared" si="198"/>
        <v>1900</v>
      </c>
      <c r="F12688" s="547">
        <v>0</v>
      </c>
      <c r="G12688" s="548">
        <v>0</v>
      </c>
      <c r="H12688" s="547">
        <v>0</v>
      </c>
      <c r="I12688" s="545" t="s">
        <v>12642</v>
      </c>
      <c r="J12688" s="545"/>
      <c r="K12688" s="545" t="s">
        <v>20703</v>
      </c>
      <c r="L12688" s="545" t="s">
        <v>13413</v>
      </c>
      <c r="M12688" s="548" t="s">
        <v>13758</v>
      </c>
      <c r="N12688" s="545" t="s">
        <v>13413</v>
      </c>
      <c r="O12688" s="545" t="s">
        <v>13413</v>
      </c>
      <c r="P12688" s="549">
        <v>10396</v>
      </c>
      <c r="Q12688" s="549">
        <v>1</v>
      </c>
      <c r="R12688" s="549">
        <v>135</v>
      </c>
      <c r="S12688" s="548"/>
      <c r="T12688" s="548"/>
      <c r="U12688" s="99"/>
    </row>
    <row r="12689" spans="1:21" ht="19.5" customHeight="1">
      <c r="A12689" s="545">
        <v>107718</v>
      </c>
      <c r="B12689" s="545" t="s">
        <v>8949</v>
      </c>
      <c r="C12689" s="545" t="s">
        <v>216</v>
      </c>
      <c r="D12689" s="546"/>
      <c r="E12689" s="171" t="str">
        <f t="shared" si="198"/>
        <v>1900</v>
      </c>
      <c r="F12689" s="547">
        <v>0</v>
      </c>
      <c r="G12689" s="548">
        <v>0</v>
      </c>
      <c r="H12689" s="547">
        <v>0</v>
      </c>
      <c r="I12689" s="545" t="s">
        <v>12676</v>
      </c>
      <c r="J12689" s="545"/>
      <c r="K12689" s="545" t="s">
        <v>13413</v>
      </c>
      <c r="L12689" s="545" t="s">
        <v>13413</v>
      </c>
      <c r="M12689" s="548" t="s">
        <v>13758</v>
      </c>
      <c r="N12689" s="545" t="s">
        <v>13413</v>
      </c>
      <c r="O12689" s="545" t="s">
        <v>13413</v>
      </c>
      <c r="P12689" s="549">
        <v>10397</v>
      </c>
      <c r="Q12689" s="549">
        <v>1</v>
      </c>
      <c r="R12689" s="549">
        <v>14</v>
      </c>
      <c r="S12689" s="548"/>
      <c r="T12689" s="548"/>
      <c r="U12689" s="99"/>
    </row>
    <row r="12690" spans="1:21" ht="19.5" customHeight="1">
      <c r="A12690" s="545">
        <v>107719</v>
      </c>
      <c r="B12690" s="545" t="s">
        <v>4750</v>
      </c>
      <c r="C12690" s="545" t="s">
        <v>209</v>
      </c>
      <c r="D12690" s="546">
        <v>44589</v>
      </c>
      <c r="E12690" s="171" t="str">
        <f t="shared" si="198"/>
        <v>2022</v>
      </c>
      <c r="F12690" s="547">
        <v>2137</v>
      </c>
      <c r="G12690" s="548">
        <v>0.19</v>
      </c>
      <c r="H12690" s="547">
        <v>1795.8</v>
      </c>
      <c r="I12690" s="545" t="s">
        <v>12637</v>
      </c>
      <c r="J12690" s="545" t="s">
        <v>13297</v>
      </c>
      <c r="K12690" s="545" t="s">
        <v>13413</v>
      </c>
      <c r="L12690" s="545" t="s">
        <v>13413</v>
      </c>
      <c r="M12690" s="548" t="s">
        <v>13758</v>
      </c>
      <c r="N12690" s="545" t="s">
        <v>13413</v>
      </c>
      <c r="O12690" s="545" t="s">
        <v>13413</v>
      </c>
      <c r="P12690" s="549">
        <v>10398</v>
      </c>
      <c r="Q12690" s="549">
        <v>1</v>
      </c>
      <c r="R12690" s="549">
        <v>13</v>
      </c>
      <c r="S12690" s="548">
        <v>2257</v>
      </c>
      <c r="T12690" s="548"/>
      <c r="U12690" s="99"/>
    </row>
    <row r="12691" spans="1:21" ht="19.5" customHeight="1">
      <c r="A12691" s="545">
        <v>107720</v>
      </c>
      <c r="B12691" s="545" t="s">
        <v>4806</v>
      </c>
      <c r="C12691" s="545" t="s">
        <v>216</v>
      </c>
      <c r="D12691" s="546"/>
      <c r="E12691" s="171" t="str">
        <f t="shared" si="198"/>
        <v>1900</v>
      </c>
      <c r="F12691" s="547">
        <v>0</v>
      </c>
      <c r="G12691" s="548">
        <v>0</v>
      </c>
      <c r="H12691" s="547">
        <v>0</v>
      </c>
      <c r="I12691" s="545" t="s">
        <v>12637</v>
      </c>
      <c r="J12691" s="545"/>
      <c r="K12691" s="545" t="s">
        <v>13413</v>
      </c>
      <c r="L12691" s="545" t="s">
        <v>13413</v>
      </c>
      <c r="M12691" s="548" t="s">
        <v>13758</v>
      </c>
      <c r="N12691" s="545" t="s">
        <v>13413</v>
      </c>
      <c r="O12691" s="545" t="s">
        <v>13413</v>
      </c>
      <c r="P12691" s="549">
        <v>10399</v>
      </c>
      <c r="Q12691" s="549">
        <v>1</v>
      </c>
      <c r="R12691" s="549">
        <v>13</v>
      </c>
      <c r="S12691" s="548"/>
      <c r="T12691" s="548"/>
      <c r="U12691" s="99"/>
    </row>
    <row r="12692" spans="1:21" ht="19.5" customHeight="1">
      <c r="A12692" s="545">
        <v>107721</v>
      </c>
      <c r="B12692" s="545" t="s">
        <v>4673</v>
      </c>
      <c r="C12692" s="545" t="s">
        <v>216</v>
      </c>
      <c r="D12692" s="546"/>
      <c r="E12692" s="171" t="str">
        <f t="shared" si="198"/>
        <v>1900</v>
      </c>
      <c r="F12692" s="547">
        <v>0</v>
      </c>
      <c r="G12692" s="548">
        <v>0</v>
      </c>
      <c r="H12692" s="547">
        <v>0</v>
      </c>
      <c r="I12692" s="545" t="s">
        <v>12650</v>
      </c>
      <c r="J12692" s="545"/>
      <c r="K12692" s="545" t="s">
        <v>20704</v>
      </c>
      <c r="L12692" s="545" t="s">
        <v>13413</v>
      </c>
      <c r="M12692" s="548" t="s">
        <v>13758</v>
      </c>
      <c r="N12692" s="545" t="s">
        <v>13413</v>
      </c>
      <c r="O12692" s="545" t="s">
        <v>13413</v>
      </c>
      <c r="P12692" s="549">
        <v>10400</v>
      </c>
      <c r="Q12692" s="549">
        <v>1</v>
      </c>
      <c r="R12692" s="549">
        <v>127</v>
      </c>
      <c r="S12692" s="548"/>
      <c r="T12692" s="548"/>
      <c r="U12692" s="99"/>
    </row>
    <row r="12693" spans="1:21" ht="19.5" customHeight="1">
      <c r="A12693" s="545">
        <v>107722</v>
      </c>
      <c r="B12693" s="545" t="s">
        <v>4830</v>
      </c>
      <c r="C12693" s="545" t="s">
        <v>216</v>
      </c>
      <c r="D12693" s="546"/>
      <c r="E12693" s="171" t="str">
        <f t="shared" si="198"/>
        <v>1900</v>
      </c>
      <c r="F12693" s="547">
        <v>0</v>
      </c>
      <c r="G12693" s="548">
        <v>0</v>
      </c>
      <c r="H12693" s="547">
        <v>0</v>
      </c>
      <c r="I12693" s="545" t="s">
        <v>12637</v>
      </c>
      <c r="J12693" s="545"/>
      <c r="K12693" s="545" t="s">
        <v>13413</v>
      </c>
      <c r="L12693" s="545" t="s">
        <v>13413</v>
      </c>
      <c r="M12693" s="548" t="s">
        <v>13758</v>
      </c>
      <c r="N12693" s="545" t="s">
        <v>13413</v>
      </c>
      <c r="O12693" s="545" t="s">
        <v>13413</v>
      </c>
      <c r="P12693" s="549">
        <v>10401</v>
      </c>
      <c r="Q12693" s="549">
        <v>1</v>
      </c>
      <c r="R12693" s="549">
        <v>13</v>
      </c>
      <c r="S12693" s="548"/>
      <c r="T12693" s="548"/>
      <c r="U12693" s="99"/>
    </row>
    <row r="12694" spans="1:21" ht="19.5" customHeight="1">
      <c r="A12694" s="545">
        <v>107723</v>
      </c>
      <c r="B12694" s="545" t="s">
        <v>4881</v>
      </c>
      <c r="C12694" s="545" t="s">
        <v>216</v>
      </c>
      <c r="D12694" s="546"/>
      <c r="E12694" s="171" t="str">
        <f t="shared" si="198"/>
        <v>1900</v>
      </c>
      <c r="F12694" s="547">
        <v>0</v>
      </c>
      <c r="G12694" s="548">
        <v>0</v>
      </c>
      <c r="H12694" s="547">
        <v>0</v>
      </c>
      <c r="I12694" s="545" t="s">
        <v>12637</v>
      </c>
      <c r="J12694" s="545"/>
      <c r="K12694" s="545" t="s">
        <v>13413</v>
      </c>
      <c r="L12694" s="545" t="s">
        <v>13413</v>
      </c>
      <c r="M12694" s="548" t="s">
        <v>13758</v>
      </c>
      <c r="N12694" s="545" t="s">
        <v>13413</v>
      </c>
      <c r="O12694" s="545" t="s">
        <v>13413</v>
      </c>
      <c r="P12694" s="549">
        <v>10402</v>
      </c>
      <c r="Q12694" s="549">
        <v>1</v>
      </c>
      <c r="R12694" s="549">
        <v>13</v>
      </c>
      <c r="S12694" s="548"/>
      <c r="T12694" s="548"/>
      <c r="U12694" s="99"/>
    </row>
    <row r="12695" spans="1:21" ht="19.5" customHeight="1">
      <c r="A12695" s="545">
        <v>107724</v>
      </c>
      <c r="B12695" s="545" t="s">
        <v>8948</v>
      </c>
      <c r="C12695" s="545" t="s">
        <v>216</v>
      </c>
      <c r="D12695" s="546"/>
      <c r="E12695" s="171" t="str">
        <f t="shared" si="198"/>
        <v>1900</v>
      </c>
      <c r="F12695" s="547">
        <v>0</v>
      </c>
      <c r="G12695" s="548">
        <v>0</v>
      </c>
      <c r="H12695" s="547">
        <v>0</v>
      </c>
      <c r="I12695" s="545" t="s">
        <v>12637</v>
      </c>
      <c r="J12695" s="545"/>
      <c r="K12695" s="545" t="s">
        <v>13413</v>
      </c>
      <c r="L12695" s="545" t="s">
        <v>13413</v>
      </c>
      <c r="M12695" s="548" t="s">
        <v>13758</v>
      </c>
      <c r="N12695" s="545" t="s">
        <v>13413</v>
      </c>
      <c r="O12695" s="545" t="s">
        <v>13413</v>
      </c>
      <c r="P12695" s="549">
        <v>10403</v>
      </c>
      <c r="Q12695" s="549">
        <v>1</v>
      </c>
      <c r="R12695" s="549">
        <v>13</v>
      </c>
      <c r="S12695" s="548"/>
      <c r="T12695" s="548"/>
      <c r="U12695" s="99"/>
    </row>
    <row r="12696" spans="1:21" ht="19.5" customHeight="1">
      <c r="A12696" s="545">
        <v>107725</v>
      </c>
      <c r="B12696" s="545" t="s">
        <v>4882</v>
      </c>
      <c r="C12696" s="545" t="s">
        <v>216</v>
      </c>
      <c r="D12696" s="546">
        <v>44589</v>
      </c>
      <c r="E12696" s="171" t="str">
        <f t="shared" si="198"/>
        <v>2022</v>
      </c>
      <c r="F12696" s="547">
        <v>347434.01</v>
      </c>
      <c r="G12696" s="548">
        <v>0.19</v>
      </c>
      <c r="H12696" s="547">
        <v>291961.34999999998</v>
      </c>
      <c r="I12696" s="545" t="s">
        <v>12637</v>
      </c>
      <c r="J12696" s="545" t="s">
        <v>13297</v>
      </c>
      <c r="K12696" s="545" t="s">
        <v>13413</v>
      </c>
      <c r="L12696" s="545" t="s">
        <v>13413</v>
      </c>
      <c r="M12696" s="548" t="s">
        <v>13758</v>
      </c>
      <c r="N12696" s="545" t="s">
        <v>13413</v>
      </c>
      <c r="O12696" s="545" t="s">
        <v>13413</v>
      </c>
      <c r="P12696" s="549">
        <v>10404</v>
      </c>
      <c r="Q12696" s="549">
        <v>1</v>
      </c>
      <c r="R12696" s="549">
        <v>13</v>
      </c>
      <c r="S12696" s="548">
        <v>2257</v>
      </c>
      <c r="T12696" s="548"/>
      <c r="U12696" s="99"/>
    </row>
    <row r="12697" spans="1:21" ht="19.5" customHeight="1">
      <c r="A12697" s="545">
        <v>107726</v>
      </c>
      <c r="B12697" s="545" t="s">
        <v>4799</v>
      </c>
      <c r="C12697" s="545" t="s">
        <v>209</v>
      </c>
      <c r="D12697" s="546"/>
      <c r="E12697" s="171" t="str">
        <f t="shared" si="198"/>
        <v>1900</v>
      </c>
      <c r="F12697" s="547">
        <v>0</v>
      </c>
      <c r="G12697" s="548">
        <v>0</v>
      </c>
      <c r="H12697" s="547">
        <v>0</v>
      </c>
      <c r="I12697" s="545" t="s">
        <v>12637</v>
      </c>
      <c r="J12697" s="545"/>
      <c r="K12697" s="545" t="s">
        <v>20705</v>
      </c>
      <c r="L12697" s="545" t="s">
        <v>13413</v>
      </c>
      <c r="M12697" s="548" t="s">
        <v>13758</v>
      </c>
      <c r="N12697" s="545" t="s">
        <v>13413</v>
      </c>
      <c r="O12697" s="545" t="s">
        <v>13413</v>
      </c>
      <c r="P12697" s="549">
        <v>10405</v>
      </c>
      <c r="Q12697" s="549">
        <v>1</v>
      </c>
      <c r="R12697" s="549">
        <v>13</v>
      </c>
      <c r="S12697" s="548"/>
      <c r="T12697" s="548"/>
      <c r="U12697" s="99"/>
    </row>
    <row r="12698" spans="1:21" ht="19.5" customHeight="1">
      <c r="A12698" s="545">
        <v>107727</v>
      </c>
      <c r="B12698" s="545" t="s">
        <v>4925</v>
      </c>
      <c r="C12698" s="545" t="s">
        <v>209</v>
      </c>
      <c r="D12698" s="546"/>
      <c r="E12698" s="171" t="str">
        <f t="shared" si="198"/>
        <v>1900</v>
      </c>
      <c r="F12698" s="547">
        <v>0</v>
      </c>
      <c r="G12698" s="548">
        <v>0</v>
      </c>
      <c r="H12698" s="547">
        <v>0</v>
      </c>
      <c r="I12698" s="545" t="s">
        <v>12637</v>
      </c>
      <c r="J12698" s="545"/>
      <c r="K12698" s="545" t="s">
        <v>20705</v>
      </c>
      <c r="L12698" s="545" t="s">
        <v>13413</v>
      </c>
      <c r="M12698" s="548" t="s">
        <v>13758</v>
      </c>
      <c r="N12698" s="545" t="s">
        <v>13413</v>
      </c>
      <c r="O12698" s="545" t="s">
        <v>13413</v>
      </c>
      <c r="P12698" s="549">
        <v>10406</v>
      </c>
      <c r="Q12698" s="549">
        <v>1</v>
      </c>
      <c r="R12698" s="549">
        <v>13</v>
      </c>
      <c r="S12698" s="548"/>
      <c r="T12698" s="548"/>
      <c r="U12698" s="99"/>
    </row>
    <row r="12699" spans="1:21" ht="19.5" customHeight="1">
      <c r="A12699" s="545">
        <v>107728</v>
      </c>
      <c r="B12699" s="545" t="s">
        <v>4802</v>
      </c>
      <c r="C12699" s="545" t="s">
        <v>216</v>
      </c>
      <c r="D12699" s="546"/>
      <c r="E12699" s="171" t="str">
        <f t="shared" si="198"/>
        <v>1900</v>
      </c>
      <c r="F12699" s="547">
        <v>0</v>
      </c>
      <c r="G12699" s="548">
        <v>0</v>
      </c>
      <c r="H12699" s="547">
        <v>0</v>
      </c>
      <c r="I12699" s="545" t="s">
        <v>12650</v>
      </c>
      <c r="J12699" s="545"/>
      <c r="K12699" s="545" t="s">
        <v>20706</v>
      </c>
      <c r="L12699" s="545" t="s">
        <v>13413</v>
      </c>
      <c r="M12699" s="548" t="s">
        <v>13758</v>
      </c>
      <c r="N12699" s="545" t="s">
        <v>13413</v>
      </c>
      <c r="O12699" s="545" t="s">
        <v>13413</v>
      </c>
      <c r="P12699" s="549">
        <v>10407</v>
      </c>
      <c r="Q12699" s="549">
        <v>1</v>
      </c>
      <c r="R12699" s="549">
        <v>127</v>
      </c>
      <c r="S12699" s="548"/>
      <c r="T12699" s="548"/>
      <c r="U12699" s="99"/>
    </row>
    <row r="12700" spans="1:21" ht="19.5" customHeight="1">
      <c r="A12700" s="545">
        <v>107729</v>
      </c>
      <c r="B12700" s="545" t="s">
        <v>4896</v>
      </c>
      <c r="C12700" s="545" t="s">
        <v>209</v>
      </c>
      <c r="D12700" s="546"/>
      <c r="E12700" s="171" t="str">
        <f t="shared" si="198"/>
        <v>1900</v>
      </c>
      <c r="F12700" s="547">
        <v>0</v>
      </c>
      <c r="G12700" s="548">
        <v>0</v>
      </c>
      <c r="H12700" s="547">
        <v>0</v>
      </c>
      <c r="I12700" s="545" t="s">
        <v>12637</v>
      </c>
      <c r="J12700" s="545"/>
      <c r="K12700" s="545" t="s">
        <v>20705</v>
      </c>
      <c r="L12700" s="545" t="s">
        <v>13413</v>
      </c>
      <c r="M12700" s="548" t="s">
        <v>13758</v>
      </c>
      <c r="N12700" s="545" t="s">
        <v>13413</v>
      </c>
      <c r="O12700" s="545" t="s">
        <v>13413</v>
      </c>
      <c r="P12700" s="549">
        <v>10408</v>
      </c>
      <c r="Q12700" s="549">
        <v>1</v>
      </c>
      <c r="R12700" s="549">
        <v>13</v>
      </c>
      <c r="S12700" s="548"/>
      <c r="T12700" s="548"/>
      <c r="U12700" s="99"/>
    </row>
    <row r="12701" spans="1:21" ht="19.5" customHeight="1">
      <c r="A12701" s="545">
        <v>107730</v>
      </c>
      <c r="B12701" s="545" t="s">
        <v>5075</v>
      </c>
      <c r="C12701" s="545" t="s">
        <v>216</v>
      </c>
      <c r="D12701" s="546"/>
      <c r="E12701" s="171" t="str">
        <f t="shared" si="198"/>
        <v>1900</v>
      </c>
      <c r="F12701" s="547">
        <v>0</v>
      </c>
      <c r="G12701" s="548">
        <v>0</v>
      </c>
      <c r="H12701" s="547">
        <v>0</v>
      </c>
      <c r="I12701" s="545" t="s">
        <v>12642</v>
      </c>
      <c r="J12701" s="545"/>
      <c r="K12701" s="545" t="s">
        <v>20707</v>
      </c>
      <c r="L12701" s="545" t="s">
        <v>13413</v>
      </c>
      <c r="M12701" s="548" t="s">
        <v>13758</v>
      </c>
      <c r="N12701" s="545" t="s">
        <v>13413</v>
      </c>
      <c r="O12701" s="545" t="s">
        <v>13413</v>
      </c>
      <c r="P12701" s="549">
        <v>10409</v>
      </c>
      <c r="Q12701" s="549">
        <v>1</v>
      </c>
      <c r="R12701" s="549">
        <v>135</v>
      </c>
      <c r="S12701" s="548"/>
      <c r="T12701" s="548"/>
      <c r="U12701" s="99"/>
    </row>
    <row r="12702" spans="1:21" ht="19.5" customHeight="1">
      <c r="A12702" s="545">
        <v>107731</v>
      </c>
      <c r="B12702" s="545" t="s">
        <v>4672</v>
      </c>
      <c r="C12702" s="545" t="s">
        <v>216</v>
      </c>
      <c r="D12702" s="546"/>
      <c r="E12702" s="171" t="str">
        <f t="shared" si="198"/>
        <v>1900</v>
      </c>
      <c r="F12702" s="547">
        <v>0</v>
      </c>
      <c r="G12702" s="548">
        <v>0</v>
      </c>
      <c r="H12702" s="547">
        <v>0</v>
      </c>
      <c r="I12702" s="545" t="s">
        <v>12715</v>
      </c>
      <c r="J12702" s="545"/>
      <c r="K12702" s="545" t="s">
        <v>20708</v>
      </c>
      <c r="L12702" s="545" t="s">
        <v>13413</v>
      </c>
      <c r="M12702" s="548" t="s">
        <v>13758</v>
      </c>
      <c r="N12702" s="545" t="s">
        <v>13413</v>
      </c>
      <c r="O12702" s="545" t="s">
        <v>13413</v>
      </c>
      <c r="P12702" s="549">
        <v>10410</v>
      </c>
      <c r="Q12702" s="549">
        <v>1</v>
      </c>
      <c r="R12702" s="549">
        <v>129</v>
      </c>
      <c r="S12702" s="548"/>
      <c r="T12702" s="548"/>
      <c r="U12702" s="99"/>
    </row>
    <row r="12703" spans="1:21" ht="19.5" customHeight="1">
      <c r="A12703" s="545">
        <v>107732</v>
      </c>
      <c r="B12703" s="545" t="s">
        <v>4880</v>
      </c>
      <c r="C12703" s="545" t="s">
        <v>216</v>
      </c>
      <c r="D12703" s="546"/>
      <c r="E12703" s="171" t="str">
        <f t="shared" si="198"/>
        <v>1900</v>
      </c>
      <c r="F12703" s="547">
        <v>0</v>
      </c>
      <c r="G12703" s="548">
        <v>0</v>
      </c>
      <c r="H12703" s="547">
        <v>0</v>
      </c>
      <c r="I12703" s="545" t="s">
        <v>12652</v>
      </c>
      <c r="J12703" s="545"/>
      <c r="K12703" s="545" t="s">
        <v>20709</v>
      </c>
      <c r="L12703" s="545" t="s">
        <v>13413</v>
      </c>
      <c r="M12703" s="548" t="s">
        <v>13758</v>
      </c>
      <c r="N12703" s="545" t="s">
        <v>13413</v>
      </c>
      <c r="O12703" s="545" t="s">
        <v>13413</v>
      </c>
      <c r="P12703" s="549">
        <v>10411</v>
      </c>
      <c r="Q12703" s="549">
        <v>1</v>
      </c>
      <c r="R12703" s="549">
        <v>134</v>
      </c>
      <c r="S12703" s="548"/>
      <c r="T12703" s="548"/>
      <c r="U12703" s="99"/>
    </row>
    <row r="12704" spans="1:21" ht="19.5" customHeight="1">
      <c r="A12704" s="545">
        <v>107733</v>
      </c>
      <c r="B12704" s="545" t="s">
        <v>8947</v>
      </c>
      <c r="C12704" s="545" t="s">
        <v>216</v>
      </c>
      <c r="D12704" s="546"/>
      <c r="E12704" s="171" t="str">
        <f t="shared" si="198"/>
        <v>1900</v>
      </c>
      <c r="F12704" s="547">
        <v>0</v>
      </c>
      <c r="G12704" s="548">
        <v>0</v>
      </c>
      <c r="H12704" s="547">
        <v>0</v>
      </c>
      <c r="I12704" s="545" t="s">
        <v>12984</v>
      </c>
      <c r="J12704" s="545"/>
      <c r="K12704" s="545" t="s">
        <v>20710</v>
      </c>
      <c r="L12704" s="545" t="s">
        <v>13413</v>
      </c>
      <c r="M12704" s="548" t="s">
        <v>13758</v>
      </c>
      <c r="N12704" s="545" t="s">
        <v>13413</v>
      </c>
      <c r="O12704" s="545" t="s">
        <v>13413</v>
      </c>
      <c r="P12704" s="549">
        <v>10412</v>
      </c>
      <c r="Q12704" s="549">
        <v>1</v>
      </c>
      <c r="R12704" s="549">
        <v>105</v>
      </c>
      <c r="S12704" s="548"/>
      <c r="T12704" s="548"/>
      <c r="U12704" s="99"/>
    </row>
    <row r="12705" spans="1:21" ht="19.5" customHeight="1">
      <c r="A12705" s="545">
        <v>107734</v>
      </c>
      <c r="B12705" s="545" t="s">
        <v>8946</v>
      </c>
      <c r="C12705" s="545" t="s">
        <v>216</v>
      </c>
      <c r="D12705" s="546"/>
      <c r="E12705" s="171" t="str">
        <f t="shared" si="198"/>
        <v>1900</v>
      </c>
      <c r="F12705" s="547">
        <v>0</v>
      </c>
      <c r="G12705" s="548">
        <v>0</v>
      </c>
      <c r="H12705" s="547">
        <v>0</v>
      </c>
      <c r="I12705" s="545" t="s">
        <v>12984</v>
      </c>
      <c r="J12705" s="545"/>
      <c r="K12705" s="545" t="s">
        <v>20711</v>
      </c>
      <c r="L12705" s="545" t="s">
        <v>13413</v>
      </c>
      <c r="M12705" s="548" t="s">
        <v>13758</v>
      </c>
      <c r="N12705" s="545" t="s">
        <v>13413</v>
      </c>
      <c r="O12705" s="545" t="s">
        <v>13413</v>
      </c>
      <c r="P12705" s="549">
        <v>10413</v>
      </c>
      <c r="Q12705" s="549">
        <v>1</v>
      </c>
      <c r="R12705" s="549">
        <v>105</v>
      </c>
      <c r="S12705" s="548"/>
      <c r="T12705" s="548"/>
      <c r="U12705" s="99"/>
    </row>
    <row r="12706" spans="1:21" ht="19.5" customHeight="1">
      <c r="A12706" s="545">
        <v>107735</v>
      </c>
      <c r="B12706" s="545" t="s">
        <v>8945</v>
      </c>
      <c r="C12706" s="545" t="s">
        <v>216</v>
      </c>
      <c r="D12706" s="546"/>
      <c r="E12706" s="171" t="str">
        <f t="shared" si="198"/>
        <v>1900</v>
      </c>
      <c r="F12706" s="547">
        <v>0</v>
      </c>
      <c r="G12706" s="548">
        <v>0</v>
      </c>
      <c r="H12706" s="547">
        <v>0</v>
      </c>
      <c r="I12706" s="545" t="s">
        <v>12676</v>
      </c>
      <c r="J12706" s="545"/>
      <c r="K12706" s="545" t="s">
        <v>13413</v>
      </c>
      <c r="L12706" s="545" t="s">
        <v>13413</v>
      </c>
      <c r="M12706" s="548" t="s">
        <v>13758</v>
      </c>
      <c r="N12706" s="545" t="s">
        <v>13413</v>
      </c>
      <c r="O12706" s="545" t="s">
        <v>13413</v>
      </c>
      <c r="P12706" s="549">
        <v>10414</v>
      </c>
      <c r="Q12706" s="549">
        <v>1</v>
      </c>
      <c r="R12706" s="549">
        <v>14</v>
      </c>
      <c r="S12706" s="548"/>
      <c r="T12706" s="548"/>
      <c r="U12706" s="99"/>
    </row>
    <row r="12707" spans="1:21" ht="19.5" customHeight="1">
      <c r="A12707" s="545">
        <v>107736</v>
      </c>
      <c r="B12707" s="545" t="s">
        <v>5083</v>
      </c>
      <c r="C12707" s="545" t="s">
        <v>216</v>
      </c>
      <c r="D12707" s="546"/>
      <c r="E12707" s="171" t="str">
        <f t="shared" si="198"/>
        <v>1900</v>
      </c>
      <c r="F12707" s="547">
        <v>0</v>
      </c>
      <c r="G12707" s="548">
        <v>0</v>
      </c>
      <c r="H12707" s="547">
        <v>0</v>
      </c>
      <c r="I12707" s="545" t="s">
        <v>12676</v>
      </c>
      <c r="J12707" s="545"/>
      <c r="K12707" s="545" t="s">
        <v>13413</v>
      </c>
      <c r="L12707" s="545" t="s">
        <v>13413</v>
      </c>
      <c r="M12707" s="548" t="s">
        <v>13758</v>
      </c>
      <c r="N12707" s="545" t="s">
        <v>13413</v>
      </c>
      <c r="O12707" s="545" t="s">
        <v>13413</v>
      </c>
      <c r="P12707" s="549">
        <v>10415</v>
      </c>
      <c r="Q12707" s="549">
        <v>1</v>
      </c>
      <c r="R12707" s="549">
        <v>14</v>
      </c>
      <c r="S12707" s="548"/>
      <c r="T12707" s="548"/>
      <c r="U12707" s="99"/>
    </row>
    <row r="12708" spans="1:21" ht="19.5" customHeight="1">
      <c r="A12708" s="545">
        <v>107737</v>
      </c>
      <c r="B12708" s="545" t="s">
        <v>8944</v>
      </c>
      <c r="C12708" s="545" t="s">
        <v>216</v>
      </c>
      <c r="D12708" s="546"/>
      <c r="E12708" s="171" t="str">
        <f t="shared" si="198"/>
        <v>1900</v>
      </c>
      <c r="F12708" s="547">
        <v>0</v>
      </c>
      <c r="G12708" s="548">
        <v>0</v>
      </c>
      <c r="H12708" s="547">
        <v>0</v>
      </c>
      <c r="I12708" s="545" t="s">
        <v>12676</v>
      </c>
      <c r="J12708" s="545"/>
      <c r="K12708" s="545" t="s">
        <v>20712</v>
      </c>
      <c r="L12708" s="545" t="s">
        <v>13413</v>
      </c>
      <c r="M12708" s="548" t="s">
        <v>13758</v>
      </c>
      <c r="N12708" s="545" t="s">
        <v>13413</v>
      </c>
      <c r="O12708" s="545" t="s">
        <v>13413</v>
      </c>
      <c r="P12708" s="549">
        <v>10416</v>
      </c>
      <c r="Q12708" s="549">
        <v>1</v>
      </c>
      <c r="R12708" s="549">
        <v>14</v>
      </c>
      <c r="S12708" s="548"/>
      <c r="T12708" s="548"/>
      <c r="U12708" s="99"/>
    </row>
    <row r="12709" spans="1:21" ht="19.5" customHeight="1">
      <c r="A12709" s="545">
        <v>107738</v>
      </c>
      <c r="B12709" s="545" t="s">
        <v>8943</v>
      </c>
      <c r="C12709" s="545" t="s">
        <v>216</v>
      </c>
      <c r="D12709" s="546"/>
      <c r="E12709" s="171" t="str">
        <f t="shared" si="198"/>
        <v>1900</v>
      </c>
      <c r="F12709" s="547">
        <v>0</v>
      </c>
      <c r="G12709" s="548">
        <v>0</v>
      </c>
      <c r="H12709" s="547">
        <v>0</v>
      </c>
      <c r="I12709" s="545" t="s">
        <v>12676</v>
      </c>
      <c r="J12709" s="545"/>
      <c r="K12709" s="545" t="s">
        <v>20713</v>
      </c>
      <c r="L12709" s="545" t="s">
        <v>13413</v>
      </c>
      <c r="M12709" s="548" t="s">
        <v>13758</v>
      </c>
      <c r="N12709" s="545" t="s">
        <v>13413</v>
      </c>
      <c r="O12709" s="545" t="s">
        <v>13413</v>
      </c>
      <c r="P12709" s="549">
        <v>10417</v>
      </c>
      <c r="Q12709" s="549">
        <v>1</v>
      </c>
      <c r="R12709" s="549">
        <v>14</v>
      </c>
      <c r="S12709" s="548"/>
      <c r="T12709" s="548"/>
      <c r="U12709" s="99"/>
    </row>
    <row r="12710" spans="1:21" ht="19.5" customHeight="1">
      <c r="A12710" s="545">
        <v>107739</v>
      </c>
      <c r="B12710" s="545" t="s">
        <v>8942</v>
      </c>
      <c r="C12710" s="545" t="s">
        <v>216</v>
      </c>
      <c r="D12710" s="546"/>
      <c r="E12710" s="171" t="str">
        <f t="shared" si="198"/>
        <v>1900</v>
      </c>
      <c r="F12710" s="547">
        <v>0</v>
      </c>
      <c r="G12710" s="548">
        <v>0</v>
      </c>
      <c r="H12710" s="547">
        <v>0</v>
      </c>
      <c r="I12710" s="545" t="s">
        <v>12676</v>
      </c>
      <c r="J12710" s="545"/>
      <c r="K12710" s="545" t="s">
        <v>13413</v>
      </c>
      <c r="L12710" s="545" t="s">
        <v>13413</v>
      </c>
      <c r="M12710" s="548" t="s">
        <v>13758</v>
      </c>
      <c r="N12710" s="545" t="s">
        <v>13413</v>
      </c>
      <c r="O12710" s="545" t="s">
        <v>13413</v>
      </c>
      <c r="P12710" s="549">
        <v>10418</v>
      </c>
      <c r="Q12710" s="549">
        <v>1</v>
      </c>
      <c r="R12710" s="549">
        <v>14</v>
      </c>
      <c r="S12710" s="548"/>
      <c r="T12710" s="548"/>
      <c r="U12710" s="99"/>
    </row>
    <row r="12711" spans="1:21" ht="19.5" customHeight="1">
      <c r="A12711" s="545">
        <v>107740</v>
      </c>
      <c r="B12711" s="545" t="s">
        <v>8941</v>
      </c>
      <c r="C12711" s="545" t="s">
        <v>216</v>
      </c>
      <c r="D12711" s="546"/>
      <c r="E12711" s="171" t="str">
        <f t="shared" si="198"/>
        <v>1900</v>
      </c>
      <c r="F12711" s="547">
        <v>0</v>
      </c>
      <c r="G12711" s="548">
        <v>0</v>
      </c>
      <c r="H12711" s="547">
        <v>0</v>
      </c>
      <c r="I12711" s="545" t="s">
        <v>12676</v>
      </c>
      <c r="J12711" s="545"/>
      <c r="K12711" s="545" t="s">
        <v>13413</v>
      </c>
      <c r="L12711" s="545" t="s">
        <v>13413</v>
      </c>
      <c r="M12711" s="548" t="s">
        <v>13758</v>
      </c>
      <c r="N12711" s="545" t="s">
        <v>13413</v>
      </c>
      <c r="O12711" s="545" t="s">
        <v>13413</v>
      </c>
      <c r="P12711" s="549">
        <v>10419</v>
      </c>
      <c r="Q12711" s="549">
        <v>1</v>
      </c>
      <c r="R12711" s="549">
        <v>14</v>
      </c>
      <c r="S12711" s="548"/>
      <c r="T12711" s="548"/>
      <c r="U12711" s="99"/>
    </row>
    <row r="12712" spans="1:21" ht="19.5" customHeight="1">
      <c r="A12712" s="545">
        <v>107741</v>
      </c>
      <c r="B12712" s="545" t="s">
        <v>5082</v>
      </c>
      <c r="C12712" s="545" t="s">
        <v>216</v>
      </c>
      <c r="D12712" s="546"/>
      <c r="E12712" s="171" t="str">
        <f t="shared" si="198"/>
        <v>1900</v>
      </c>
      <c r="F12712" s="547">
        <v>0</v>
      </c>
      <c r="G12712" s="548">
        <v>0</v>
      </c>
      <c r="H12712" s="547">
        <v>0</v>
      </c>
      <c r="I12712" s="545" t="s">
        <v>12676</v>
      </c>
      <c r="J12712" s="545"/>
      <c r="K12712" s="545" t="s">
        <v>13413</v>
      </c>
      <c r="L12712" s="545" t="s">
        <v>13413</v>
      </c>
      <c r="M12712" s="548" t="s">
        <v>13758</v>
      </c>
      <c r="N12712" s="545" t="s">
        <v>13413</v>
      </c>
      <c r="O12712" s="545" t="s">
        <v>13413</v>
      </c>
      <c r="P12712" s="549">
        <v>10420</v>
      </c>
      <c r="Q12712" s="549">
        <v>1</v>
      </c>
      <c r="R12712" s="549">
        <v>14</v>
      </c>
      <c r="S12712" s="548"/>
      <c r="T12712" s="548"/>
      <c r="U12712" s="99"/>
    </row>
    <row r="12713" spans="1:21" ht="19.5" customHeight="1">
      <c r="A12713" s="545">
        <v>107742</v>
      </c>
      <c r="B12713" s="545" t="s">
        <v>8940</v>
      </c>
      <c r="C12713" s="545" t="s">
        <v>216</v>
      </c>
      <c r="D12713" s="546"/>
      <c r="E12713" s="171" t="str">
        <f t="shared" si="198"/>
        <v>1900</v>
      </c>
      <c r="F12713" s="547">
        <v>0</v>
      </c>
      <c r="G12713" s="548">
        <v>0</v>
      </c>
      <c r="H12713" s="547">
        <v>0</v>
      </c>
      <c r="I12713" s="545" t="s">
        <v>12676</v>
      </c>
      <c r="J12713" s="545"/>
      <c r="K12713" s="545" t="s">
        <v>20714</v>
      </c>
      <c r="L12713" s="545" t="s">
        <v>13413</v>
      </c>
      <c r="M12713" s="548" t="s">
        <v>13758</v>
      </c>
      <c r="N12713" s="545" t="s">
        <v>13413</v>
      </c>
      <c r="O12713" s="545" t="s">
        <v>13413</v>
      </c>
      <c r="P12713" s="549">
        <v>10421</v>
      </c>
      <c r="Q12713" s="549">
        <v>1</v>
      </c>
      <c r="R12713" s="549">
        <v>14</v>
      </c>
      <c r="S12713" s="548"/>
      <c r="T12713" s="548"/>
      <c r="U12713" s="99"/>
    </row>
    <row r="12714" spans="1:21" ht="19.5" customHeight="1">
      <c r="A12714" s="545">
        <v>107743</v>
      </c>
      <c r="B12714" s="545" t="s">
        <v>8939</v>
      </c>
      <c r="C12714" s="545" t="s">
        <v>216</v>
      </c>
      <c r="D12714" s="546"/>
      <c r="E12714" s="171" t="str">
        <f t="shared" si="198"/>
        <v>1900</v>
      </c>
      <c r="F12714" s="547">
        <v>0</v>
      </c>
      <c r="G12714" s="548">
        <v>0</v>
      </c>
      <c r="H12714" s="547">
        <v>0</v>
      </c>
      <c r="I12714" s="545" t="s">
        <v>12676</v>
      </c>
      <c r="J12714" s="545"/>
      <c r="K12714" s="545" t="s">
        <v>20715</v>
      </c>
      <c r="L12714" s="545" t="s">
        <v>13413</v>
      </c>
      <c r="M12714" s="548" t="s">
        <v>13758</v>
      </c>
      <c r="N12714" s="545" t="s">
        <v>13413</v>
      </c>
      <c r="O12714" s="545" t="s">
        <v>13413</v>
      </c>
      <c r="P12714" s="549">
        <v>10422</v>
      </c>
      <c r="Q12714" s="549">
        <v>1</v>
      </c>
      <c r="R12714" s="549">
        <v>14</v>
      </c>
      <c r="S12714" s="548"/>
      <c r="T12714" s="548"/>
      <c r="U12714" s="99"/>
    </row>
    <row r="12715" spans="1:21" ht="19.5" customHeight="1">
      <c r="A12715" s="545">
        <v>107744</v>
      </c>
      <c r="B12715" s="545" t="s">
        <v>8938</v>
      </c>
      <c r="C12715" s="545" t="s">
        <v>216</v>
      </c>
      <c r="D12715" s="546"/>
      <c r="E12715" s="171" t="str">
        <f t="shared" si="198"/>
        <v>1900</v>
      </c>
      <c r="F12715" s="547">
        <v>0</v>
      </c>
      <c r="G12715" s="548">
        <v>0</v>
      </c>
      <c r="H12715" s="547">
        <v>0</v>
      </c>
      <c r="I12715" s="545" t="s">
        <v>12676</v>
      </c>
      <c r="J12715" s="545"/>
      <c r="K12715" s="545" t="s">
        <v>13413</v>
      </c>
      <c r="L12715" s="545" t="s">
        <v>13413</v>
      </c>
      <c r="M12715" s="548" t="s">
        <v>13758</v>
      </c>
      <c r="N12715" s="545" t="s">
        <v>13413</v>
      </c>
      <c r="O12715" s="545" t="s">
        <v>13413</v>
      </c>
      <c r="P12715" s="549">
        <v>10423</v>
      </c>
      <c r="Q12715" s="549">
        <v>1</v>
      </c>
      <c r="R12715" s="549">
        <v>14</v>
      </c>
      <c r="S12715" s="548"/>
      <c r="T12715" s="548"/>
      <c r="U12715" s="99"/>
    </row>
    <row r="12716" spans="1:21" ht="19.5" customHeight="1">
      <c r="A12716" s="545">
        <v>107745</v>
      </c>
      <c r="B12716" s="545" t="s">
        <v>8937</v>
      </c>
      <c r="C12716" s="545" t="s">
        <v>216</v>
      </c>
      <c r="D12716" s="546"/>
      <c r="E12716" s="171" t="str">
        <f t="shared" si="198"/>
        <v>1900</v>
      </c>
      <c r="F12716" s="547">
        <v>0</v>
      </c>
      <c r="G12716" s="548">
        <v>0</v>
      </c>
      <c r="H12716" s="547">
        <v>0</v>
      </c>
      <c r="I12716" s="545" t="s">
        <v>12676</v>
      </c>
      <c r="J12716" s="545"/>
      <c r="K12716" s="545" t="s">
        <v>13413</v>
      </c>
      <c r="L12716" s="545" t="s">
        <v>13413</v>
      </c>
      <c r="M12716" s="548" t="s">
        <v>13758</v>
      </c>
      <c r="N12716" s="545" t="s">
        <v>13413</v>
      </c>
      <c r="O12716" s="545" t="s">
        <v>13413</v>
      </c>
      <c r="P12716" s="549">
        <v>10424</v>
      </c>
      <c r="Q12716" s="549">
        <v>1</v>
      </c>
      <c r="R12716" s="549">
        <v>14</v>
      </c>
      <c r="S12716" s="548"/>
      <c r="T12716" s="548"/>
      <c r="U12716" s="99"/>
    </row>
    <row r="12717" spans="1:21" ht="19.5" customHeight="1">
      <c r="A12717" s="545">
        <v>107746</v>
      </c>
      <c r="B12717" s="545" t="s">
        <v>8936</v>
      </c>
      <c r="C12717" s="545" t="s">
        <v>216</v>
      </c>
      <c r="D12717" s="546"/>
      <c r="E12717" s="171" t="str">
        <f t="shared" si="198"/>
        <v>1900</v>
      </c>
      <c r="F12717" s="547">
        <v>0</v>
      </c>
      <c r="G12717" s="548">
        <v>0</v>
      </c>
      <c r="H12717" s="547">
        <v>0</v>
      </c>
      <c r="I12717" s="545" t="s">
        <v>12676</v>
      </c>
      <c r="J12717" s="545"/>
      <c r="K12717" s="545" t="s">
        <v>20716</v>
      </c>
      <c r="L12717" s="545" t="s">
        <v>13413</v>
      </c>
      <c r="M12717" s="548" t="s">
        <v>13758</v>
      </c>
      <c r="N12717" s="545" t="s">
        <v>13413</v>
      </c>
      <c r="O12717" s="545" t="s">
        <v>13413</v>
      </c>
      <c r="P12717" s="549">
        <v>10425</v>
      </c>
      <c r="Q12717" s="549">
        <v>1</v>
      </c>
      <c r="R12717" s="549">
        <v>14</v>
      </c>
      <c r="S12717" s="548"/>
      <c r="T12717" s="548"/>
      <c r="U12717" s="99"/>
    </row>
    <row r="12718" spans="1:21" ht="19.5" customHeight="1">
      <c r="A12718" s="545">
        <v>107747</v>
      </c>
      <c r="B12718" s="545" t="s">
        <v>8935</v>
      </c>
      <c r="C12718" s="545" t="s">
        <v>216</v>
      </c>
      <c r="D12718" s="546"/>
      <c r="E12718" s="171" t="str">
        <f t="shared" si="198"/>
        <v>1900</v>
      </c>
      <c r="F12718" s="547">
        <v>0</v>
      </c>
      <c r="G12718" s="548">
        <v>0</v>
      </c>
      <c r="H12718" s="547">
        <v>0</v>
      </c>
      <c r="I12718" s="545" t="s">
        <v>12676</v>
      </c>
      <c r="J12718" s="545"/>
      <c r="K12718" s="545" t="s">
        <v>20717</v>
      </c>
      <c r="L12718" s="545" t="s">
        <v>13413</v>
      </c>
      <c r="M12718" s="548" t="s">
        <v>13758</v>
      </c>
      <c r="N12718" s="545" t="s">
        <v>13413</v>
      </c>
      <c r="O12718" s="545" t="s">
        <v>13413</v>
      </c>
      <c r="P12718" s="549">
        <v>10426</v>
      </c>
      <c r="Q12718" s="549">
        <v>1</v>
      </c>
      <c r="R12718" s="549">
        <v>14</v>
      </c>
      <c r="S12718" s="548"/>
      <c r="T12718" s="548"/>
      <c r="U12718" s="99"/>
    </row>
    <row r="12719" spans="1:21" ht="19.5" customHeight="1">
      <c r="A12719" s="545">
        <v>107748</v>
      </c>
      <c r="B12719" s="545" t="s">
        <v>8934</v>
      </c>
      <c r="C12719" s="545" t="s">
        <v>216</v>
      </c>
      <c r="D12719" s="546"/>
      <c r="E12719" s="171" t="str">
        <f t="shared" si="198"/>
        <v>1900</v>
      </c>
      <c r="F12719" s="547">
        <v>0</v>
      </c>
      <c r="G12719" s="548">
        <v>0</v>
      </c>
      <c r="H12719" s="547">
        <v>0</v>
      </c>
      <c r="I12719" s="545" t="s">
        <v>12676</v>
      </c>
      <c r="J12719" s="545"/>
      <c r="K12719" s="545" t="s">
        <v>13413</v>
      </c>
      <c r="L12719" s="545" t="s">
        <v>13413</v>
      </c>
      <c r="M12719" s="548" t="s">
        <v>13758</v>
      </c>
      <c r="N12719" s="545" t="s">
        <v>13413</v>
      </c>
      <c r="O12719" s="545" t="s">
        <v>13413</v>
      </c>
      <c r="P12719" s="549">
        <v>10427</v>
      </c>
      <c r="Q12719" s="549">
        <v>1</v>
      </c>
      <c r="R12719" s="549">
        <v>14</v>
      </c>
      <c r="S12719" s="548"/>
      <c r="T12719" s="548"/>
      <c r="U12719" s="99"/>
    </row>
    <row r="12720" spans="1:21" ht="19.5" customHeight="1">
      <c r="A12720" s="545">
        <v>107749</v>
      </c>
      <c r="B12720" s="545" t="s">
        <v>8933</v>
      </c>
      <c r="C12720" s="545" t="s">
        <v>216</v>
      </c>
      <c r="D12720" s="546"/>
      <c r="E12720" s="171" t="str">
        <f t="shared" si="198"/>
        <v>1900</v>
      </c>
      <c r="F12720" s="547">
        <v>0</v>
      </c>
      <c r="G12720" s="548">
        <v>0</v>
      </c>
      <c r="H12720" s="547">
        <v>0</v>
      </c>
      <c r="I12720" s="545" t="s">
        <v>12676</v>
      </c>
      <c r="J12720" s="545"/>
      <c r="K12720" s="545" t="s">
        <v>13413</v>
      </c>
      <c r="L12720" s="545" t="s">
        <v>13413</v>
      </c>
      <c r="M12720" s="548" t="s">
        <v>13758</v>
      </c>
      <c r="N12720" s="545" t="s">
        <v>13413</v>
      </c>
      <c r="O12720" s="545" t="s">
        <v>13413</v>
      </c>
      <c r="P12720" s="549">
        <v>10428</v>
      </c>
      <c r="Q12720" s="549">
        <v>1</v>
      </c>
      <c r="R12720" s="549">
        <v>14</v>
      </c>
      <c r="S12720" s="548"/>
      <c r="T12720" s="548"/>
      <c r="U12720" s="99"/>
    </row>
    <row r="12721" spans="1:21" ht="19.5" customHeight="1">
      <c r="A12721" s="545">
        <v>107750</v>
      </c>
      <c r="B12721" s="545" t="s">
        <v>8932</v>
      </c>
      <c r="C12721" s="545" t="s">
        <v>216</v>
      </c>
      <c r="D12721" s="546"/>
      <c r="E12721" s="171" t="str">
        <f t="shared" si="198"/>
        <v>1900</v>
      </c>
      <c r="F12721" s="547">
        <v>0</v>
      </c>
      <c r="G12721" s="548">
        <v>0</v>
      </c>
      <c r="H12721" s="547">
        <v>0</v>
      </c>
      <c r="I12721" s="545" t="s">
        <v>12676</v>
      </c>
      <c r="J12721" s="545"/>
      <c r="K12721" s="545" t="s">
        <v>20718</v>
      </c>
      <c r="L12721" s="545" t="s">
        <v>13413</v>
      </c>
      <c r="M12721" s="548" t="s">
        <v>13758</v>
      </c>
      <c r="N12721" s="545" t="s">
        <v>13413</v>
      </c>
      <c r="O12721" s="545" t="s">
        <v>13413</v>
      </c>
      <c r="P12721" s="549">
        <v>10429</v>
      </c>
      <c r="Q12721" s="549">
        <v>1</v>
      </c>
      <c r="R12721" s="549">
        <v>14</v>
      </c>
      <c r="S12721" s="548"/>
      <c r="T12721" s="548"/>
      <c r="U12721" s="99"/>
    </row>
    <row r="12722" spans="1:21" ht="19.5" customHeight="1">
      <c r="A12722" s="545">
        <v>107751</v>
      </c>
      <c r="B12722" s="545" t="s">
        <v>8931</v>
      </c>
      <c r="C12722" s="545" t="s">
        <v>216</v>
      </c>
      <c r="D12722" s="546"/>
      <c r="E12722" s="171" t="str">
        <f t="shared" si="198"/>
        <v>1900</v>
      </c>
      <c r="F12722" s="547">
        <v>0</v>
      </c>
      <c r="G12722" s="548">
        <v>0</v>
      </c>
      <c r="H12722" s="547">
        <v>0</v>
      </c>
      <c r="I12722" s="545" t="s">
        <v>12676</v>
      </c>
      <c r="J12722" s="545"/>
      <c r="K12722" s="545" t="s">
        <v>13413</v>
      </c>
      <c r="L12722" s="545" t="s">
        <v>13413</v>
      </c>
      <c r="M12722" s="548" t="s">
        <v>13758</v>
      </c>
      <c r="N12722" s="545" t="s">
        <v>13413</v>
      </c>
      <c r="O12722" s="545" t="s">
        <v>13413</v>
      </c>
      <c r="P12722" s="549">
        <v>10430</v>
      </c>
      <c r="Q12722" s="549">
        <v>1</v>
      </c>
      <c r="R12722" s="549">
        <v>14</v>
      </c>
      <c r="S12722" s="548"/>
      <c r="T12722" s="548"/>
      <c r="U12722" s="99"/>
    </row>
    <row r="12723" spans="1:21" ht="19.5" customHeight="1">
      <c r="A12723" s="545">
        <v>107752</v>
      </c>
      <c r="B12723" s="545" t="s">
        <v>5048</v>
      </c>
      <c r="C12723" s="545" t="s">
        <v>216</v>
      </c>
      <c r="D12723" s="546"/>
      <c r="E12723" s="171" t="str">
        <f t="shared" si="198"/>
        <v>1900</v>
      </c>
      <c r="F12723" s="547">
        <v>0</v>
      </c>
      <c r="G12723" s="548">
        <v>0</v>
      </c>
      <c r="H12723" s="547">
        <v>0</v>
      </c>
      <c r="I12723" s="545" t="s">
        <v>12676</v>
      </c>
      <c r="J12723" s="545"/>
      <c r="K12723" s="545" t="s">
        <v>13413</v>
      </c>
      <c r="L12723" s="545" t="s">
        <v>13413</v>
      </c>
      <c r="M12723" s="548" t="s">
        <v>13758</v>
      </c>
      <c r="N12723" s="545" t="s">
        <v>13413</v>
      </c>
      <c r="O12723" s="545" t="s">
        <v>13413</v>
      </c>
      <c r="P12723" s="549">
        <v>10431</v>
      </c>
      <c r="Q12723" s="549">
        <v>1</v>
      </c>
      <c r="R12723" s="549">
        <v>14</v>
      </c>
      <c r="S12723" s="548"/>
      <c r="T12723" s="548"/>
      <c r="U12723" s="99"/>
    </row>
    <row r="12724" spans="1:21" ht="19.5" customHeight="1">
      <c r="A12724" s="545">
        <v>107753</v>
      </c>
      <c r="B12724" s="545" t="s">
        <v>8930</v>
      </c>
      <c r="C12724" s="545" t="s">
        <v>216</v>
      </c>
      <c r="D12724" s="546"/>
      <c r="E12724" s="171" t="str">
        <f t="shared" si="198"/>
        <v>1900</v>
      </c>
      <c r="F12724" s="547">
        <v>0</v>
      </c>
      <c r="G12724" s="548">
        <v>0</v>
      </c>
      <c r="H12724" s="547">
        <v>0</v>
      </c>
      <c r="I12724" s="545" t="s">
        <v>12676</v>
      </c>
      <c r="J12724" s="545"/>
      <c r="K12724" s="545" t="s">
        <v>20719</v>
      </c>
      <c r="L12724" s="545" t="s">
        <v>13413</v>
      </c>
      <c r="M12724" s="548" t="s">
        <v>13758</v>
      </c>
      <c r="N12724" s="545" t="s">
        <v>13413</v>
      </c>
      <c r="O12724" s="545" t="s">
        <v>13413</v>
      </c>
      <c r="P12724" s="549">
        <v>10432</v>
      </c>
      <c r="Q12724" s="549">
        <v>1</v>
      </c>
      <c r="R12724" s="549">
        <v>14</v>
      </c>
      <c r="S12724" s="548"/>
      <c r="T12724" s="548"/>
      <c r="U12724" s="99"/>
    </row>
    <row r="12725" spans="1:21" ht="19.5" customHeight="1">
      <c r="A12725" s="545">
        <v>107754</v>
      </c>
      <c r="B12725" s="545" t="s">
        <v>8929</v>
      </c>
      <c r="C12725" s="545" t="s">
        <v>216</v>
      </c>
      <c r="D12725" s="546"/>
      <c r="E12725" s="171" t="str">
        <f t="shared" si="198"/>
        <v>1900</v>
      </c>
      <c r="F12725" s="547">
        <v>0</v>
      </c>
      <c r="G12725" s="548">
        <v>0</v>
      </c>
      <c r="H12725" s="547">
        <v>0</v>
      </c>
      <c r="I12725" s="545" t="s">
        <v>12676</v>
      </c>
      <c r="J12725" s="545"/>
      <c r="K12725" s="545" t="s">
        <v>13413</v>
      </c>
      <c r="L12725" s="545" t="s">
        <v>13413</v>
      </c>
      <c r="M12725" s="548" t="s">
        <v>13758</v>
      </c>
      <c r="N12725" s="545" t="s">
        <v>13413</v>
      </c>
      <c r="O12725" s="545" t="s">
        <v>13413</v>
      </c>
      <c r="P12725" s="549">
        <v>10433</v>
      </c>
      <c r="Q12725" s="549">
        <v>1</v>
      </c>
      <c r="R12725" s="549">
        <v>14</v>
      </c>
      <c r="S12725" s="548"/>
      <c r="T12725" s="548"/>
      <c r="U12725" s="99"/>
    </row>
    <row r="12726" spans="1:21" ht="19.5" customHeight="1">
      <c r="A12726" s="545">
        <v>107755</v>
      </c>
      <c r="B12726" s="545" t="s">
        <v>8928</v>
      </c>
      <c r="C12726" s="545" t="s">
        <v>216</v>
      </c>
      <c r="D12726" s="546"/>
      <c r="E12726" s="171" t="str">
        <f t="shared" si="198"/>
        <v>1900</v>
      </c>
      <c r="F12726" s="547">
        <v>0</v>
      </c>
      <c r="G12726" s="548">
        <v>0</v>
      </c>
      <c r="H12726" s="547">
        <v>0</v>
      </c>
      <c r="I12726" s="545" t="s">
        <v>12676</v>
      </c>
      <c r="J12726" s="545"/>
      <c r="K12726" s="545" t="s">
        <v>20720</v>
      </c>
      <c r="L12726" s="545" t="s">
        <v>13413</v>
      </c>
      <c r="M12726" s="548" t="s">
        <v>13758</v>
      </c>
      <c r="N12726" s="545" t="s">
        <v>13413</v>
      </c>
      <c r="O12726" s="545" t="s">
        <v>13413</v>
      </c>
      <c r="P12726" s="549">
        <v>10434</v>
      </c>
      <c r="Q12726" s="549">
        <v>1</v>
      </c>
      <c r="R12726" s="549">
        <v>14</v>
      </c>
      <c r="S12726" s="548"/>
      <c r="T12726" s="548"/>
      <c r="U12726" s="99"/>
    </row>
    <row r="12727" spans="1:21" ht="19.5" customHeight="1">
      <c r="A12727" s="545">
        <v>107756</v>
      </c>
      <c r="B12727" s="545" t="s">
        <v>8927</v>
      </c>
      <c r="C12727" s="545" t="s">
        <v>216</v>
      </c>
      <c r="D12727" s="546"/>
      <c r="E12727" s="171" t="str">
        <f t="shared" si="198"/>
        <v>1900</v>
      </c>
      <c r="F12727" s="547">
        <v>0</v>
      </c>
      <c r="G12727" s="548">
        <v>0</v>
      </c>
      <c r="H12727" s="547">
        <v>0</v>
      </c>
      <c r="I12727" s="545" t="s">
        <v>12676</v>
      </c>
      <c r="J12727" s="545"/>
      <c r="K12727" s="545" t="s">
        <v>13413</v>
      </c>
      <c r="L12727" s="545" t="s">
        <v>13413</v>
      </c>
      <c r="M12727" s="548" t="s">
        <v>13758</v>
      </c>
      <c r="N12727" s="545" t="s">
        <v>13413</v>
      </c>
      <c r="O12727" s="545" t="s">
        <v>13413</v>
      </c>
      <c r="P12727" s="549">
        <v>10435</v>
      </c>
      <c r="Q12727" s="549">
        <v>1</v>
      </c>
      <c r="R12727" s="549">
        <v>14</v>
      </c>
      <c r="S12727" s="548"/>
      <c r="T12727" s="548"/>
      <c r="U12727" s="99"/>
    </row>
    <row r="12728" spans="1:21" ht="19.5" customHeight="1">
      <c r="A12728" s="545">
        <v>107757</v>
      </c>
      <c r="B12728" s="545" t="s">
        <v>8926</v>
      </c>
      <c r="C12728" s="545" t="s">
        <v>216</v>
      </c>
      <c r="D12728" s="546"/>
      <c r="E12728" s="171" t="str">
        <f t="shared" si="198"/>
        <v>1900</v>
      </c>
      <c r="F12728" s="547">
        <v>0</v>
      </c>
      <c r="G12728" s="548">
        <v>0</v>
      </c>
      <c r="H12728" s="547">
        <v>0</v>
      </c>
      <c r="I12728" s="545" t="s">
        <v>12676</v>
      </c>
      <c r="J12728" s="545"/>
      <c r="K12728" s="545" t="s">
        <v>20721</v>
      </c>
      <c r="L12728" s="545" t="s">
        <v>13413</v>
      </c>
      <c r="M12728" s="548" t="s">
        <v>13758</v>
      </c>
      <c r="N12728" s="545" t="s">
        <v>13413</v>
      </c>
      <c r="O12728" s="545" t="s">
        <v>13413</v>
      </c>
      <c r="P12728" s="549">
        <v>10436</v>
      </c>
      <c r="Q12728" s="549">
        <v>1</v>
      </c>
      <c r="R12728" s="549">
        <v>14</v>
      </c>
      <c r="S12728" s="548"/>
      <c r="T12728" s="548"/>
      <c r="U12728" s="99"/>
    </row>
    <row r="12729" spans="1:21" ht="19.5" customHeight="1">
      <c r="A12729" s="545">
        <v>107758</v>
      </c>
      <c r="B12729" s="545" t="s">
        <v>8925</v>
      </c>
      <c r="C12729" s="545" t="s">
        <v>216</v>
      </c>
      <c r="D12729" s="546"/>
      <c r="E12729" s="171" t="str">
        <f t="shared" si="198"/>
        <v>1900</v>
      </c>
      <c r="F12729" s="547">
        <v>0</v>
      </c>
      <c r="G12729" s="548">
        <v>0</v>
      </c>
      <c r="H12729" s="547">
        <v>0</v>
      </c>
      <c r="I12729" s="545" t="s">
        <v>12676</v>
      </c>
      <c r="J12729" s="545"/>
      <c r="K12729" s="545" t="s">
        <v>13413</v>
      </c>
      <c r="L12729" s="545" t="s">
        <v>13413</v>
      </c>
      <c r="M12729" s="548" t="s">
        <v>13758</v>
      </c>
      <c r="N12729" s="545" t="s">
        <v>13413</v>
      </c>
      <c r="O12729" s="545" t="s">
        <v>13413</v>
      </c>
      <c r="P12729" s="549">
        <v>10437</v>
      </c>
      <c r="Q12729" s="549">
        <v>1</v>
      </c>
      <c r="R12729" s="549">
        <v>14</v>
      </c>
      <c r="S12729" s="548"/>
      <c r="T12729" s="548"/>
      <c r="U12729" s="99"/>
    </row>
    <row r="12730" spans="1:21" ht="19.5" customHeight="1">
      <c r="A12730" s="545">
        <v>107759</v>
      </c>
      <c r="B12730" s="545" t="s">
        <v>8924</v>
      </c>
      <c r="C12730" s="545" t="s">
        <v>216</v>
      </c>
      <c r="D12730" s="546"/>
      <c r="E12730" s="171" t="str">
        <f t="shared" si="198"/>
        <v>1900</v>
      </c>
      <c r="F12730" s="547">
        <v>0</v>
      </c>
      <c r="G12730" s="548">
        <v>0</v>
      </c>
      <c r="H12730" s="547">
        <v>0</v>
      </c>
      <c r="I12730" s="545" t="s">
        <v>12676</v>
      </c>
      <c r="J12730" s="545"/>
      <c r="K12730" s="545" t="s">
        <v>13413</v>
      </c>
      <c r="L12730" s="545" t="s">
        <v>13413</v>
      </c>
      <c r="M12730" s="548" t="s">
        <v>13758</v>
      </c>
      <c r="N12730" s="545" t="s">
        <v>13413</v>
      </c>
      <c r="O12730" s="545" t="s">
        <v>13413</v>
      </c>
      <c r="P12730" s="549">
        <v>10438</v>
      </c>
      <c r="Q12730" s="549">
        <v>1</v>
      </c>
      <c r="R12730" s="549">
        <v>14</v>
      </c>
      <c r="S12730" s="548"/>
      <c r="T12730" s="548"/>
      <c r="U12730" s="99"/>
    </row>
    <row r="12731" spans="1:21" ht="19.5" customHeight="1">
      <c r="A12731" s="545">
        <v>107760</v>
      </c>
      <c r="B12731" s="545" t="s">
        <v>8923</v>
      </c>
      <c r="C12731" s="545" t="s">
        <v>216</v>
      </c>
      <c r="D12731" s="546"/>
      <c r="E12731" s="171" t="str">
        <f t="shared" si="198"/>
        <v>1900</v>
      </c>
      <c r="F12731" s="547">
        <v>0</v>
      </c>
      <c r="G12731" s="548">
        <v>0</v>
      </c>
      <c r="H12731" s="547">
        <v>0</v>
      </c>
      <c r="I12731" s="545" t="s">
        <v>12676</v>
      </c>
      <c r="J12731" s="545"/>
      <c r="K12731" s="545" t="s">
        <v>20722</v>
      </c>
      <c r="L12731" s="545" t="s">
        <v>13413</v>
      </c>
      <c r="M12731" s="548" t="s">
        <v>13758</v>
      </c>
      <c r="N12731" s="545" t="s">
        <v>13413</v>
      </c>
      <c r="O12731" s="545" t="s">
        <v>13413</v>
      </c>
      <c r="P12731" s="549">
        <v>10439</v>
      </c>
      <c r="Q12731" s="549">
        <v>1</v>
      </c>
      <c r="R12731" s="549">
        <v>14</v>
      </c>
      <c r="S12731" s="548"/>
      <c r="T12731" s="548"/>
      <c r="U12731" s="99"/>
    </row>
    <row r="12732" spans="1:21" ht="19.5" customHeight="1">
      <c r="A12732" s="545">
        <v>107761</v>
      </c>
      <c r="B12732" s="545" t="s">
        <v>5241</v>
      </c>
      <c r="C12732" s="545" t="s">
        <v>216</v>
      </c>
      <c r="D12732" s="546"/>
      <c r="E12732" s="171" t="str">
        <f t="shared" si="198"/>
        <v>1900</v>
      </c>
      <c r="F12732" s="547">
        <v>0</v>
      </c>
      <c r="G12732" s="548">
        <v>0</v>
      </c>
      <c r="H12732" s="547">
        <v>0</v>
      </c>
      <c r="I12732" s="545" t="s">
        <v>12647</v>
      </c>
      <c r="J12732" s="545"/>
      <c r="K12732" s="545" t="s">
        <v>13413</v>
      </c>
      <c r="L12732" s="545" t="s">
        <v>13413</v>
      </c>
      <c r="M12732" s="548" t="s">
        <v>13758</v>
      </c>
      <c r="N12732" s="545" t="s">
        <v>13413</v>
      </c>
      <c r="O12732" s="545" t="s">
        <v>13413</v>
      </c>
      <c r="P12732" s="549">
        <v>10440</v>
      </c>
      <c r="Q12732" s="549">
        <v>1</v>
      </c>
      <c r="R12732" s="549">
        <v>26</v>
      </c>
      <c r="S12732" s="548"/>
      <c r="T12732" s="548"/>
      <c r="U12732" s="99"/>
    </row>
    <row r="12733" spans="1:21" ht="19.5" customHeight="1">
      <c r="A12733" s="545">
        <v>107762</v>
      </c>
      <c r="B12733" s="545" t="s">
        <v>8922</v>
      </c>
      <c r="C12733" s="545" t="s">
        <v>216</v>
      </c>
      <c r="D12733" s="546"/>
      <c r="E12733" s="171" t="str">
        <f t="shared" si="198"/>
        <v>1900</v>
      </c>
      <c r="F12733" s="547">
        <v>0</v>
      </c>
      <c r="G12733" s="548">
        <v>0</v>
      </c>
      <c r="H12733" s="547">
        <v>0</v>
      </c>
      <c r="I12733" s="545" t="s">
        <v>12676</v>
      </c>
      <c r="J12733" s="545"/>
      <c r="K12733" s="545" t="s">
        <v>13413</v>
      </c>
      <c r="L12733" s="545" t="s">
        <v>13413</v>
      </c>
      <c r="M12733" s="548" t="s">
        <v>13758</v>
      </c>
      <c r="N12733" s="545" t="s">
        <v>13413</v>
      </c>
      <c r="O12733" s="545" t="s">
        <v>13413</v>
      </c>
      <c r="P12733" s="549">
        <v>10441</v>
      </c>
      <c r="Q12733" s="549">
        <v>1</v>
      </c>
      <c r="R12733" s="549">
        <v>14</v>
      </c>
      <c r="S12733" s="548"/>
      <c r="T12733" s="548"/>
      <c r="U12733" s="99"/>
    </row>
    <row r="12734" spans="1:21" ht="19.5" customHeight="1">
      <c r="A12734" s="545">
        <v>107763</v>
      </c>
      <c r="B12734" s="545" t="s">
        <v>8921</v>
      </c>
      <c r="C12734" s="545" t="s">
        <v>216</v>
      </c>
      <c r="D12734" s="546"/>
      <c r="E12734" s="171" t="str">
        <f t="shared" si="198"/>
        <v>1900</v>
      </c>
      <c r="F12734" s="547">
        <v>0</v>
      </c>
      <c r="G12734" s="548">
        <v>0</v>
      </c>
      <c r="H12734" s="547">
        <v>0</v>
      </c>
      <c r="I12734" s="545" t="s">
        <v>12676</v>
      </c>
      <c r="J12734" s="545"/>
      <c r="K12734" s="545" t="s">
        <v>20723</v>
      </c>
      <c r="L12734" s="545" t="s">
        <v>13413</v>
      </c>
      <c r="M12734" s="548" t="s">
        <v>13758</v>
      </c>
      <c r="N12734" s="545" t="s">
        <v>13413</v>
      </c>
      <c r="O12734" s="545" t="s">
        <v>13413</v>
      </c>
      <c r="P12734" s="549">
        <v>10442</v>
      </c>
      <c r="Q12734" s="549">
        <v>1</v>
      </c>
      <c r="R12734" s="549">
        <v>14</v>
      </c>
      <c r="S12734" s="548"/>
      <c r="T12734" s="548"/>
      <c r="U12734" s="99"/>
    </row>
    <row r="12735" spans="1:21" ht="19.5" customHeight="1">
      <c r="A12735" s="545">
        <v>107764</v>
      </c>
      <c r="B12735" s="545" t="s">
        <v>8920</v>
      </c>
      <c r="C12735" s="545" t="s">
        <v>216</v>
      </c>
      <c r="D12735" s="546"/>
      <c r="E12735" s="171" t="str">
        <f t="shared" si="198"/>
        <v>1900</v>
      </c>
      <c r="F12735" s="547">
        <v>0</v>
      </c>
      <c r="G12735" s="548">
        <v>0</v>
      </c>
      <c r="H12735" s="547">
        <v>0</v>
      </c>
      <c r="I12735" s="545" t="s">
        <v>12676</v>
      </c>
      <c r="J12735" s="545"/>
      <c r="K12735" s="545" t="s">
        <v>13413</v>
      </c>
      <c r="L12735" s="545" t="s">
        <v>13413</v>
      </c>
      <c r="M12735" s="548" t="s">
        <v>13758</v>
      </c>
      <c r="N12735" s="545" t="s">
        <v>13413</v>
      </c>
      <c r="O12735" s="545" t="s">
        <v>13413</v>
      </c>
      <c r="P12735" s="549">
        <v>10443</v>
      </c>
      <c r="Q12735" s="549">
        <v>1</v>
      </c>
      <c r="R12735" s="549">
        <v>14</v>
      </c>
      <c r="S12735" s="548"/>
      <c r="T12735" s="548"/>
      <c r="U12735" s="99"/>
    </row>
    <row r="12736" spans="1:21" ht="19.5" customHeight="1">
      <c r="A12736" s="545">
        <v>107765</v>
      </c>
      <c r="B12736" s="545" t="s">
        <v>8919</v>
      </c>
      <c r="C12736" s="545" t="s">
        <v>216</v>
      </c>
      <c r="D12736" s="546"/>
      <c r="E12736" s="171" t="str">
        <f t="shared" si="198"/>
        <v>1900</v>
      </c>
      <c r="F12736" s="547">
        <v>0</v>
      </c>
      <c r="G12736" s="548">
        <v>0</v>
      </c>
      <c r="H12736" s="547">
        <v>0</v>
      </c>
      <c r="I12736" s="545" t="s">
        <v>12676</v>
      </c>
      <c r="J12736" s="545"/>
      <c r="K12736" s="545" t="s">
        <v>13413</v>
      </c>
      <c r="L12736" s="545" t="s">
        <v>13413</v>
      </c>
      <c r="M12736" s="548" t="s">
        <v>13758</v>
      </c>
      <c r="N12736" s="545" t="s">
        <v>13413</v>
      </c>
      <c r="O12736" s="545" t="s">
        <v>13413</v>
      </c>
      <c r="P12736" s="549">
        <v>10444</v>
      </c>
      <c r="Q12736" s="549">
        <v>1</v>
      </c>
      <c r="R12736" s="549">
        <v>14</v>
      </c>
      <c r="S12736" s="548"/>
      <c r="T12736" s="548"/>
      <c r="U12736" s="99"/>
    </row>
    <row r="12737" spans="1:21" ht="19.5" customHeight="1">
      <c r="A12737" s="545">
        <v>107766</v>
      </c>
      <c r="B12737" s="545" t="s">
        <v>8918</v>
      </c>
      <c r="C12737" s="545" t="s">
        <v>209</v>
      </c>
      <c r="D12737" s="546"/>
      <c r="E12737" s="171" t="str">
        <f t="shared" si="198"/>
        <v>1900</v>
      </c>
      <c r="F12737" s="547">
        <v>0</v>
      </c>
      <c r="G12737" s="548">
        <v>0</v>
      </c>
      <c r="H12737" s="547">
        <v>0</v>
      </c>
      <c r="I12737" s="545" t="s">
        <v>12637</v>
      </c>
      <c r="J12737" s="545"/>
      <c r="K12737" s="545" t="s">
        <v>13413</v>
      </c>
      <c r="L12737" s="545" t="s">
        <v>13413</v>
      </c>
      <c r="M12737" s="548" t="s">
        <v>13758</v>
      </c>
      <c r="N12737" s="545" t="s">
        <v>13413</v>
      </c>
      <c r="O12737" s="545" t="s">
        <v>13413</v>
      </c>
      <c r="P12737" s="549">
        <v>10445</v>
      </c>
      <c r="Q12737" s="549">
        <v>1</v>
      </c>
      <c r="R12737" s="549">
        <v>13</v>
      </c>
      <c r="S12737" s="548"/>
      <c r="T12737" s="548"/>
      <c r="U12737" s="99"/>
    </row>
    <row r="12738" spans="1:21" ht="19.5" customHeight="1">
      <c r="A12738" s="545">
        <v>107767</v>
      </c>
      <c r="B12738" s="545" t="s">
        <v>6330</v>
      </c>
      <c r="C12738" s="545" t="s">
        <v>209</v>
      </c>
      <c r="D12738" s="546">
        <v>44589</v>
      </c>
      <c r="E12738" s="171" t="str">
        <f t="shared" si="198"/>
        <v>2022</v>
      </c>
      <c r="F12738" s="547">
        <v>63</v>
      </c>
      <c r="G12738" s="548">
        <v>0.19</v>
      </c>
      <c r="H12738" s="547">
        <v>52.94</v>
      </c>
      <c r="I12738" s="545" t="s">
        <v>12637</v>
      </c>
      <c r="J12738" s="545" t="s">
        <v>13297</v>
      </c>
      <c r="K12738" s="545" t="s">
        <v>13413</v>
      </c>
      <c r="L12738" s="545" t="s">
        <v>13413</v>
      </c>
      <c r="M12738" s="548" t="s">
        <v>13758</v>
      </c>
      <c r="N12738" s="545" t="s">
        <v>13413</v>
      </c>
      <c r="O12738" s="545" t="s">
        <v>13413</v>
      </c>
      <c r="P12738" s="549">
        <v>10446</v>
      </c>
      <c r="Q12738" s="549">
        <v>1</v>
      </c>
      <c r="R12738" s="549">
        <v>13</v>
      </c>
      <c r="S12738" s="548">
        <v>2257</v>
      </c>
      <c r="T12738" s="548"/>
      <c r="U12738" s="99"/>
    </row>
    <row r="12739" spans="1:21" ht="19.5" customHeight="1">
      <c r="A12739" s="545">
        <v>107768</v>
      </c>
      <c r="B12739" s="545" t="s">
        <v>4566</v>
      </c>
      <c r="C12739" s="545" t="s">
        <v>216</v>
      </c>
      <c r="D12739" s="546"/>
      <c r="E12739" s="171" t="str">
        <f t="shared" si="198"/>
        <v>1900</v>
      </c>
      <c r="F12739" s="547">
        <v>0</v>
      </c>
      <c r="G12739" s="548">
        <v>0</v>
      </c>
      <c r="H12739" s="547">
        <v>0</v>
      </c>
      <c r="I12739" s="545" t="s">
        <v>12658</v>
      </c>
      <c r="J12739" s="545"/>
      <c r="K12739" s="545" t="s">
        <v>20724</v>
      </c>
      <c r="L12739" s="545" t="s">
        <v>16426</v>
      </c>
      <c r="M12739" s="548" t="s">
        <v>13758</v>
      </c>
      <c r="N12739" s="545" t="s">
        <v>13413</v>
      </c>
      <c r="O12739" s="545" t="s">
        <v>13413</v>
      </c>
      <c r="P12739" s="549">
        <v>10447</v>
      </c>
      <c r="Q12739" s="549">
        <v>1</v>
      </c>
      <c r="R12739" s="549">
        <v>9</v>
      </c>
      <c r="S12739" s="548"/>
      <c r="T12739" s="548"/>
      <c r="U12739" s="99"/>
    </row>
    <row r="12740" spans="1:21" ht="19.5" customHeight="1">
      <c r="A12740" s="545">
        <v>107769</v>
      </c>
      <c r="B12740" s="545" t="s">
        <v>5978</v>
      </c>
      <c r="C12740" s="545" t="s">
        <v>216</v>
      </c>
      <c r="D12740" s="546"/>
      <c r="E12740" s="171" t="str">
        <f t="shared" ref="E12740:E12803" si="199">TEXT(D12740,"YYYY")</f>
        <v>1900</v>
      </c>
      <c r="F12740" s="547">
        <v>0</v>
      </c>
      <c r="G12740" s="548">
        <v>0</v>
      </c>
      <c r="H12740" s="547">
        <v>0</v>
      </c>
      <c r="I12740" s="545" t="s">
        <v>12973</v>
      </c>
      <c r="J12740" s="545"/>
      <c r="K12740" s="545" t="s">
        <v>20725</v>
      </c>
      <c r="L12740" s="545" t="s">
        <v>13413</v>
      </c>
      <c r="M12740" s="548" t="s">
        <v>13758</v>
      </c>
      <c r="N12740" s="545" t="s">
        <v>13413</v>
      </c>
      <c r="O12740" s="545" t="s">
        <v>13413</v>
      </c>
      <c r="P12740" s="549">
        <v>10448</v>
      </c>
      <c r="Q12740" s="549">
        <v>1</v>
      </c>
      <c r="R12740" s="549">
        <v>59</v>
      </c>
      <c r="S12740" s="548"/>
      <c r="T12740" s="548"/>
      <c r="U12740" s="99"/>
    </row>
    <row r="12741" spans="1:21" ht="19.5" customHeight="1">
      <c r="A12741" s="545">
        <v>107770</v>
      </c>
      <c r="B12741" s="545" t="s">
        <v>8917</v>
      </c>
      <c r="C12741" s="545" t="s">
        <v>216</v>
      </c>
      <c r="D12741" s="546"/>
      <c r="E12741" s="171" t="str">
        <f t="shared" si="199"/>
        <v>1900</v>
      </c>
      <c r="F12741" s="547">
        <v>0</v>
      </c>
      <c r="G12741" s="548">
        <v>0</v>
      </c>
      <c r="H12741" s="547">
        <v>0</v>
      </c>
      <c r="I12741" s="545" t="s">
        <v>12637</v>
      </c>
      <c r="J12741" s="545"/>
      <c r="K12741" s="545" t="s">
        <v>13413</v>
      </c>
      <c r="L12741" s="545" t="s">
        <v>13413</v>
      </c>
      <c r="M12741" s="548" t="s">
        <v>13843</v>
      </c>
      <c r="N12741" s="545" t="s">
        <v>13413</v>
      </c>
      <c r="O12741" s="545" t="s">
        <v>13413</v>
      </c>
      <c r="P12741" s="549">
        <v>10449</v>
      </c>
      <c r="Q12741" s="549">
        <v>5</v>
      </c>
      <c r="R12741" s="549">
        <v>13</v>
      </c>
      <c r="S12741" s="548"/>
      <c r="T12741" s="548"/>
      <c r="U12741" s="99"/>
    </row>
    <row r="12742" spans="1:21" ht="19.5" customHeight="1">
      <c r="A12742" s="545">
        <v>107771</v>
      </c>
      <c r="B12742" s="545" t="s">
        <v>4594</v>
      </c>
      <c r="C12742" s="545" t="s">
        <v>216</v>
      </c>
      <c r="D12742" s="546">
        <v>46052</v>
      </c>
      <c r="E12742" s="171" t="str">
        <f t="shared" si="199"/>
        <v>2026</v>
      </c>
      <c r="F12742" s="547">
        <v>993001</v>
      </c>
      <c r="G12742" s="548">
        <v>0.19</v>
      </c>
      <c r="H12742" s="547">
        <v>834454.62</v>
      </c>
      <c r="I12742" s="545" t="s">
        <v>12658</v>
      </c>
      <c r="J12742" s="545" t="s">
        <v>13307</v>
      </c>
      <c r="K12742" s="545" t="s">
        <v>20726</v>
      </c>
      <c r="L12742" s="545" t="s">
        <v>16426</v>
      </c>
      <c r="M12742" s="548" t="s">
        <v>13758</v>
      </c>
      <c r="N12742" s="545" t="s">
        <v>13413</v>
      </c>
      <c r="O12742" s="545" t="s">
        <v>13413</v>
      </c>
      <c r="P12742" s="549">
        <v>10450</v>
      </c>
      <c r="Q12742" s="549">
        <v>1</v>
      </c>
      <c r="R12742" s="549">
        <v>9</v>
      </c>
      <c r="S12742" s="548">
        <v>2228</v>
      </c>
      <c r="T12742" s="548"/>
      <c r="U12742" s="99"/>
    </row>
    <row r="12743" spans="1:21" ht="19.5" customHeight="1">
      <c r="A12743" s="545">
        <v>107772</v>
      </c>
      <c r="B12743" s="545" t="s">
        <v>4593</v>
      </c>
      <c r="C12743" s="545" t="s">
        <v>216</v>
      </c>
      <c r="D12743" s="546"/>
      <c r="E12743" s="171" t="str">
        <f t="shared" si="199"/>
        <v>1900</v>
      </c>
      <c r="F12743" s="547">
        <v>0</v>
      </c>
      <c r="G12743" s="548">
        <v>0</v>
      </c>
      <c r="H12743" s="547">
        <v>0</v>
      </c>
      <c r="I12743" s="545" t="s">
        <v>12658</v>
      </c>
      <c r="J12743" s="545"/>
      <c r="K12743" s="545" t="s">
        <v>20727</v>
      </c>
      <c r="L12743" s="545" t="s">
        <v>16426</v>
      </c>
      <c r="M12743" s="548" t="s">
        <v>13758</v>
      </c>
      <c r="N12743" s="545" t="s">
        <v>13413</v>
      </c>
      <c r="O12743" s="545" t="s">
        <v>13413</v>
      </c>
      <c r="P12743" s="549">
        <v>10451</v>
      </c>
      <c r="Q12743" s="549">
        <v>1</v>
      </c>
      <c r="R12743" s="549">
        <v>9</v>
      </c>
      <c r="S12743" s="548"/>
      <c r="T12743" s="548"/>
      <c r="U12743" s="99"/>
    </row>
    <row r="12744" spans="1:21" ht="19.5" customHeight="1">
      <c r="A12744" s="545">
        <v>107773</v>
      </c>
      <c r="B12744" s="545" t="s">
        <v>4562</v>
      </c>
      <c r="C12744" s="545" t="s">
        <v>216</v>
      </c>
      <c r="D12744" s="546"/>
      <c r="E12744" s="171" t="str">
        <f t="shared" si="199"/>
        <v>1900</v>
      </c>
      <c r="F12744" s="547">
        <v>0</v>
      </c>
      <c r="G12744" s="548">
        <v>0</v>
      </c>
      <c r="H12744" s="547">
        <v>0</v>
      </c>
      <c r="I12744" s="545" t="s">
        <v>12658</v>
      </c>
      <c r="J12744" s="545"/>
      <c r="K12744" s="545" t="s">
        <v>20728</v>
      </c>
      <c r="L12744" s="545" t="s">
        <v>16426</v>
      </c>
      <c r="M12744" s="548" t="s">
        <v>13758</v>
      </c>
      <c r="N12744" s="545" t="s">
        <v>13413</v>
      </c>
      <c r="O12744" s="545" t="s">
        <v>13413</v>
      </c>
      <c r="P12744" s="549">
        <v>10452</v>
      </c>
      <c r="Q12744" s="549">
        <v>1</v>
      </c>
      <c r="R12744" s="549">
        <v>9</v>
      </c>
      <c r="S12744" s="548"/>
      <c r="T12744" s="548"/>
      <c r="U12744" s="99"/>
    </row>
    <row r="12745" spans="1:21" ht="19.5" customHeight="1">
      <c r="A12745" s="545">
        <v>107774</v>
      </c>
      <c r="B12745" s="545" t="s">
        <v>4580</v>
      </c>
      <c r="C12745" s="545" t="s">
        <v>216</v>
      </c>
      <c r="D12745" s="546"/>
      <c r="E12745" s="171" t="str">
        <f t="shared" si="199"/>
        <v>1900</v>
      </c>
      <c r="F12745" s="547">
        <v>0</v>
      </c>
      <c r="G12745" s="548">
        <v>0</v>
      </c>
      <c r="H12745" s="547">
        <v>0</v>
      </c>
      <c r="I12745" s="545" t="s">
        <v>12658</v>
      </c>
      <c r="J12745" s="545"/>
      <c r="K12745" s="545" t="s">
        <v>20729</v>
      </c>
      <c r="L12745" s="545" t="s">
        <v>16426</v>
      </c>
      <c r="M12745" s="548" t="s">
        <v>13758</v>
      </c>
      <c r="N12745" s="545" t="s">
        <v>13413</v>
      </c>
      <c r="O12745" s="545" t="s">
        <v>13413</v>
      </c>
      <c r="P12745" s="549">
        <v>10453</v>
      </c>
      <c r="Q12745" s="549">
        <v>1</v>
      </c>
      <c r="R12745" s="549">
        <v>9</v>
      </c>
      <c r="S12745" s="548"/>
      <c r="T12745" s="548"/>
      <c r="U12745" s="99"/>
    </row>
    <row r="12746" spans="1:21" ht="19.5" customHeight="1">
      <c r="A12746" s="545">
        <v>107775</v>
      </c>
      <c r="B12746" s="545" t="s">
        <v>8916</v>
      </c>
      <c r="C12746" s="545" t="s">
        <v>216</v>
      </c>
      <c r="D12746" s="546"/>
      <c r="E12746" s="171" t="str">
        <f t="shared" si="199"/>
        <v>1900</v>
      </c>
      <c r="F12746" s="547">
        <v>0</v>
      </c>
      <c r="G12746" s="548">
        <v>0</v>
      </c>
      <c r="H12746" s="547">
        <v>0</v>
      </c>
      <c r="I12746" s="545" t="s">
        <v>12658</v>
      </c>
      <c r="J12746" s="545"/>
      <c r="K12746" s="545" t="s">
        <v>20730</v>
      </c>
      <c r="L12746" s="545" t="s">
        <v>16426</v>
      </c>
      <c r="M12746" s="548" t="s">
        <v>13758</v>
      </c>
      <c r="N12746" s="545" t="s">
        <v>13413</v>
      </c>
      <c r="O12746" s="545" t="s">
        <v>13413</v>
      </c>
      <c r="P12746" s="549">
        <v>10454</v>
      </c>
      <c r="Q12746" s="549">
        <v>1</v>
      </c>
      <c r="R12746" s="549">
        <v>9</v>
      </c>
      <c r="S12746" s="548"/>
      <c r="T12746" s="548"/>
      <c r="U12746" s="99"/>
    </row>
    <row r="12747" spans="1:21" ht="19.5" customHeight="1">
      <c r="A12747" s="545">
        <v>107776</v>
      </c>
      <c r="B12747" s="545" t="s">
        <v>4958</v>
      </c>
      <c r="C12747" s="545" t="s">
        <v>216</v>
      </c>
      <c r="D12747" s="546"/>
      <c r="E12747" s="171" t="str">
        <f t="shared" si="199"/>
        <v>1900</v>
      </c>
      <c r="F12747" s="547">
        <v>0</v>
      </c>
      <c r="G12747" s="548">
        <v>0</v>
      </c>
      <c r="H12747" s="547">
        <v>0</v>
      </c>
      <c r="I12747" s="545" t="s">
        <v>12637</v>
      </c>
      <c r="J12747" s="545"/>
      <c r="K12747" s="545" t="s">
        <v>13413</v>
      </c>
      <c r="L12747" s="545" t="s">
        <v>13413</v>
      </c>
      <c r="M12747" s="548" t="s">
        <v>13758</v>
      </c>
      <c r="N12747" s="545" t="s">
        <v>13413</v>
      </c>
      <c r="O12747" s="545" t="s">
        <v>13413</v>
      </c>
      <c r="P12747" s="549">
        <v>10455</v>
      </c>
      <c r="Q12747" s="549">
        <v>1</v>
      </c>
      <c r="R12747" s="549">
        <v>13</v>
      </c>
      <c r="S12747" s="548"/>
      <c r="T12747" s="548"/>
      <c r="U12747" s="99"/>
    </row>
    <row r="12748" spans="1:21" ht="19.5" customHeight="1">
      <c r="A12748" s="545">
        <v>107777</v>
      </c>
      <c r="B12748" s="545" t="s">
        <v>8915</v>
      </c>
      <c r="C12748" s="545" t="s">
        <v>216</v>
      </c>
      <c r="D12748" s="546"/>
      <c r="E12748" s="171" t="str">
        <f t="shared" si="199"/>
        <v>1900</v>
      </c>
      <c r="F12748" s="547">
        <v>0</v>
      </c>
      <c r="G12748" s="548">
        <v>0</v>
      </c>
      <c r="H12748" s="547">
        <v>0</v>
      </c>
      <c r="I12748" s="545" t="s">
        <v>12658</v>
      </c>
      <c r="J12748" s="545"/>
      <c r="K12748" s="545" t="s">
        <v>20731</v>
      </c>
      <c r="L12748" s="545" t="s">
        <v>16426</v>
      </c>
      <c r="M12748" s="548" t="s">
        <v>13758</v>
      </c>
      <c r="N12748" s="545" t="s">
        <v>13413</v>
      </c>
      <c r="O12748" s="545" t="s">
        <v>13413</v>
      </c>
      <c r="P12748" s="549">
        <v>10456</v>
      </c>
      <c r="Q12748" s="549">
        <v>1</v>
      </c>
      <c r="R12748" s="549">
        <v>9</v>
      </c>
      <c r="S12748" s="548"/>
      <c r="T12748" s="548"/>
      <c r="U12748" s="99"/>
    </row>
    <row r="12749" spans="1:21" ht="19.5" customHeight="1">
      <c r="A12749" s="545">
        <v>107778</v>
      </c>
      <c r="B12749" s="545" t="s">
        <v>4591</v>
      </c>
      <c r="C12749" s="545" t="s">
        <v>216</v>
      </c>
      <c r="D12749" s="546"/>
      <c r="E12749" s="171" t="str">
        <f t="shared" si="199"/>
        <v>1900</v>
      </c>
      <c r="F12749" s="547">
        <v>0</v>
      </c>
      <c r="G12749" s="548">
        <v>0</v>
      </c>
      <c r="H12749" s="547">
        <v>0</v>
      </c>
      <c r="I12749" s="545" t="s">
        <v>12658</v>
      </c>
      <c r="J12749" s="545"/>
      <c r="K12749" s="545" t="s">
        <v>20732</v>
      </c>
      <c r="L12749" s="545" t="s">
        <v>16426</v>
      </c>
      <c r="M12749" s="548" t="s">
        <v>13758</v>
      </c>
      <c r="N12749" s="545" t="s">
        <v>13413</v>
      </c>
      <c r="O12749" s="545" t="s">
        <v>13413</v>
      </c>
      <c r="P12749" s="549">
        <v>10457</v>
      </c>
      <c r="Q12749" s="549">
        <v>1</v>
      </c>
      <c r="R12749" s="549">
        <v>9</v>
      </c>
      <c r="S12749" s="548"/>
      <c r="T12749" s="548"/>
      <c r="U12749" s="99"/>
    </row>
    <row r="12750" spans="1:21" ht="19.5" customHeight="1">
      <c r="A12750" s="545">
        <v>107779</v>
      </c>
      <c r="B12750" s="545" t="s">
        <v>4582</v>
      </c>
      <c r="C12750" s="545" t="s">
        <v>216</v>
      </c>
      <c r="D12750" s="546"/>
      <c r="E12750" s="171" t="str">
        <f t="shared" si="199"/>
        <v>1900</v>
      </c>
      <c r="F12750" s="547">
        <v>0</v>
      </c>
      <c r="G12750" s="548">
        <v>0</v>
      </c>
      <c r="H12750" s="547">
        <v>0</v>
      </c>
      <c r="I12750" s="545" t="s">
        <v>12658</v>
      </c>
      <c r="J12750" s="545"/>
      <c r="K12750" s="545" t="s">
        <v>20733</v>
      </c>
      <c r="L12750" s="545" t="s">
        <v>16426</v>
      </c>
      <c r="M12750" s="548" t="s">
        <v>13758</v>
      </c>
      <c r="N12750" s="545" t="s">
        <v>13413</v>
      </c>
      <c r="O12750" s="545" t="s">
        <v>13413</v>
      </c>
      <c r="P12750" s="549">
        <v>10458</v>
      </c>
      <c r="Q12750" s="549">
        <v>1</v>
      </c>
      <c r="R12750" s="549">
        <v>9</v>
      </c>
      <c r="S12750" s="548"/>
      <c r="T12750" s="548"/>
      <c r="U12750" s="99"/>
    </row>
    <row r="12751" spans="1:21" ht="19.5" customHeight="1">
      <c r="A12751" s="545">
        <v>107780</v>
      </c>
      <c r="B12751" s="545" t="s">
        <v>4578</v>
      </c>
      <c r="C12751" s="545" t="s">
        <v>216</v>
      </c>
      <c r="D12751" s="546"/>
      <c r="E12751" s="171" t="str">
        <f t="shared" si="199"/>
        <v>1900</v>
      </c>
      <c r="F12751" s="547">
        <v>0</v>
      </c>
      <c r="G12751" s="548">
        <v>0</v>
      </c>
      <c r="H12751" s="547">
        <v>0</v>
      </c>
      <c r="I12751" s="545" t="s">
        <v>12658</v>
      </c>
      <c r="J12751" s="545"/>
      <c r="K12751" s="545" t="s">
        <v>20734</v>
      </c>
      <c r="L12751" s="545" t="s">
        <v>16426</v>
      </c>
      <c r="M12751" s="548" t="s">
        <v>13758</v>
      </c>
      <c r="N12751" s="545" t="s">
        <v>13413</v>
      </c>
      <c r="O12751" s="545" t="s">
        <v>13413</v>
      </c>
      <c r="P12751" s="549">
        <v>10459</v>
      </c>
      <c r="Q12751" s="549">
        <v>1</v>
      </c>
      <c r="R12751" s="549">
        <v>9</v>
      </c>
      <c r="S12751" s="548"/>
      <c r="T12751" s="548"/>
      <c r="U12751" s="99"/>
    </row>
    <row r="12752" spans="1:21" ht="19.5" customHeight="1">
      <c r="A12752" s="545">
        <v>107781</v>
      </c>
      <c r="B12752" s="545" t="s">
        <v>8914</v>
      </c>
      <c r="C12752" s="545" t="s">
        <v>216</v>
      </c>
      <c r="D12752" s="546"/>
      <c r="E12752" s="171" t="str">
        <f t="shared" si="199"/>
        <v>1900</v>
      </c>
      <c r="F12752" s="547">
        <v>0</v>
      </c>
      <c r="G12752" s="548">
        <v>0</v>
      </c>
      <c r="H12752" s="547">
        <v>0</v>
      </c>
      <c r="I12752" s="545" t="s">
        <v>12658</v>
      </c>
      <c r="J12752" s="545"/>
      <c r="K12752" s="545" t="s">
        <v>20735</v>
      </c>
      <c r="L12752" s="545" t="s">
        <v>16426</v>
      </c>
      <c r="M12752" s="548" t="s">
        <v>13758</v>
      </c>
      <c r="N12752" s="545" t="s">
        <v>13413</v>
      </c>
      <c r="O12752" s="545" t="s">
        <v>13413</v>
      </c>
      <c r="P12752" s="549">
        <v>10460</v>
      </c>
      <c r="Q12752" s="549">
        <v>1</v>
      </c>
      <c r="R12752" s="549">
        <v>9</v>
      </c>
      <c r="S12752" s="548"/>
      <c r="T12752" s="548"/>
      <c r="U12752" s="99"/>
    </row>
    <row r="12753" spans="1:21" ht="19.5" customHeight="1">
      <c r="A12753" s="545">
        <v>107782</v>
      </c>
      <c r="B12753" s="545" t="s">
        <v>5431</v>
      </c>
      <c r="C12753" s="545" t="s">
        <v>4501</v>
      </c>
      <c r="D12753" s="546"/>
      <c r="E12753" s="171" t="str">
        <f t="shared" si="199"/>
        <v>1900</v>
      </c>
      <c r="F12753" s="547">
        <v>0</v>
      </c>
      <c r="G12753" s="548">
        <v>0</v>
      </c>
      <c r="H12753" s="547">
        <v>0</v>
      </c>
      <c r="I12753" s="545" t="s">
        <v>12756</v>
      </c>
      <c r="J12753" s="545"/>
      <c r="K12753" s="545" t="s">
        <v>13413</v>
      </c>
      <c r="L12753" s="545" t="s">
        <v>13413</v>
      </c>
      <c r="M12753" s="548" t="s">
        <v>13868</v>
      </c>
      <c r="N12753" s="545" t="s">
        <v>13413</v>
      </c>
      <c r="O12753" s="545" t="s">
        <v>13413</v>
      </c>
      <c r="P12753" s="549">
        <v>10461</v>
      </c>
      <c r="Q12753" s="549">
        <v>2</v>
      </c>
      <c r="R12753" s="549">
        <v>34</v>
      </c>
      <c r="S12753" s="548"/>
      <c r="T12753" s="548"/>
      <c r="U12753" s="99"/>
    </row>
    <row r="12754" spans="1:21" ht="19.5" customHeight="1">
      <c r="A12754" s="545">
        <v>107783</v>
      </c>
      <c r="B12754" s="545" t="s">
        <v>8913</v>
      </c>
      <c r="C12754" s="545" t="s">
        <v>4501</v>
      </c>
      <c r="D12754" s="546"/>
      <c r="E12754" s="171" t="str">
        <f t="shared" si="199"/>
        <v>1900</v>
      </c>
      <c r="F12754" s="547">
        <v>0</v>
      </c>
      <c r="G12754" s="548">
        <v>0</v>
      </c>
      <c r="H12754" s="547">
        <v>0</v>
      </c>
      <c r="I12754" s="545" t="s">
        <v>12756</v>
      </c>
      <c r="J12754" s="545"/>
      <c r="K12754" s="545" t="s">
        <v>13413</v>
      </c>
      <c r="L12754" s="545" t="s">
        <v>13413</v>
      </c>
      <c r="M12754" s="548" t="s">
        <v>13868</v>
      </c>
      <c r="N12754" s="545" t="s">
        <v>13413</v>
      </c>
      <c r="O12754" s="545" t="s">
        <v>13413</v>
      </c>
      <c r="P12754" s="549">
        <v>10462</v>
      </c>
      <c r="Q12754" s="549">
        <v>2</v>
      </c>
      <c r="R12754" s="549">
        <v>34</v>
      </c>
      <c r="S12754" s="548"/>
      <c r="T12754" s="548"/>
      <c r="U12754" s="99"/>
    </row>
    <row r="12755" spans="1:21" ht="19.5" customHeight="1">
      <c r="A12755" s="545">
        <v>107784</v>
      </c>
      <c r="B12755" s="545" t="s">
        <v>8912</v>
      </c>
      <c r="C12755" s="545" t="s">
        <v>4501</v>
      </c>
      <c r="D12755" s="546"/>
      <c r="E12755" s="171" t="str">
        <f t="shared" si="199"/>
        <v>1900</v>
      </c>
      <c r="F12755" s="547">
        <v>0</v>
      </c>
      <c r="G12755" s="548">
        <v>0</v>
      </c>
      <c r="H12755" s="547">
        <v>0</v>
      </c>
      <c r="I12755" s="545" t="s">
        <v>12756</v>
      </c>
      <c r="J12755" s="545"/>
      <c r="K12755" s="545" t="s">
        <v>13413</v>
      </c>
      <c r="L12755" s="545" t="s">
        <v>13413</v>
      </c>
      <c r="M12755" s="548" t="s">
        <v>13868</v>
      </c>
      <c r="N12755" s="545" t="s">
        <v>13413</v>
      </c>
      <c r="O12755" s="545" t="s">
        <v>13413</v>
      </c>
      <c r="P12755" s="549">
        <v>10463</v>
      </c>
      <c r="Q12755" s="549">
        <v>2</v>
      </c>
      <c r="R12755" s="549">
        <v>34</v>
      </c>
      <c r="S12755" s="548"/>
      <c r="T12755" s="548"/>
      <c r="U12755" s="99"/>
    </row>
    <row r="12756" spans="1:21" ht="19.5" customHeight="1">
      <c r="A12756" s="545">
        <v>107785</v>
      </c>
      <c r="B12756" s="545" t="s">
        <v>4610</v>
      </c>
      <c r="C12756" s="545" t="s">
        <v>216</v>
      </c>
      <c r="D12756" s="546"/>
      <c r="E12756" s="171" t="str">
        <f t="shared" si="199"/>
        <v>1900</v>
      </c>
      <c r="F12756" s="547">
        <v>0</v>
      </c>
      <c r="G12756" s="548">
        <v>0</v>
      </c>
      <c r="H12756" s="547">
        <v>0</v>
      </c>
      <c r="I12756" s="545" t="s">
        <v>12658</v>
      </c>
      <c r="J12756" s="545"/>
      <c r="K12756" s="545" t="s">
        <v>20736</v>
      </c>
      <c r="L12756" s="545" t="s">
        <v>16426</v>
      </c>
      <c r="M12756" s="548" t="s">
        <v>13758</v>
      </c>
      <c r="N12756" s="545" t="s">
        <v>13413</v>
      </c>
      <c r="O12756" s="545" t="s">
        <v>13413</v>
      </c>
      <c r="P12756" s="549">
        <v>10464</v>
      </c>
      <c r="Q12756" s="549">
        <v>1</v>
      </c>
      <c r="R12756" s="549">
        <v>9</v>
      </c>
      <c r="S12756" s="548"/>
      <c r="T12756" s="548"/>
      <c r="U12756" s="99"/>
    </row>
    <row r="12757" spans="1:21" ht="19.5" customHeight="1">
      <c r="A12757" s="545">
        <v>107786</v>
      </c>
      <c r="B12757" s="545" t="s">
        <v>4576</v>
      </c>
      <c r="C12757" s="545" t="s">
        <v>216</v>
      </c>
      <c r="D12757" s="546"/>
      <c r="E12757" s="171" t="str">
        <f t="shared" si="199"/>
        <v>1900</v>
      </c>
      <c r="F12757" s="547">
        <v>0</v>
      </c>
      <c r="G12757" s="548">
        <v>0</v>
      </c>
      <c r="H12757" s="547">
        <v>0</v>
      </c>
      <c r="I12757" s="545" t="s">
        <v>12658</v>
      </c>
      <c r="J12757" s="545"/>
      <c r="K12757" s="545" t="s">
        <v>20737</v>
      </c>
      <c r="L12757" s="545" t="s">
        <v>16426</v>
      </c>
      <c r="M12757" s="548" t="s">
        <v>13758</v>
      </c>
      <c r="N12757" s="545" t="s">
        <v>13413</v>
      </c>
      <c r="O12757" s="545" t="s">
        <v>13413</v>
      </c>
      <c r="P12757" s="549">
        <v>10465</v>
      </c>
      <c r="Q12757" s="549">
        <v>1</v>
      </c>
      <c r="R12757" s="549">
        <v>9</v>
      </c>
      <c r="S12757" s="548"/>
      <c r="T12757" s="548"/>
      <c r="U12757" s="99"/>
    </row>
    <row r="12758" spans="1:21" ht="19.5" customHeight="1">
      <c r="A12758" s="545">
        <v>107787</v>
      </c>
      <c r="B12758" s="545" t="s">
        <v>8911</v>
      </c>
      <c r="C12758" s="545" t="s">
        <v>216</v>
      </c>
      <c r="D12758" s="546"/>
      <c r="E12758" s="171" t="str">
        <f t="shared" si="199"/>
        <v>1900</v>
      </c>
      <c r="F12758" s="547">
        <v>0</v>
      </c>
      <c r="G12758" s="548">
        <v>0</v>
      </c>
      <c r="H12758" s="547">
        <v>0</v>
      </c>
      <c r="I12758" s="545" t="s">
        <v>12658</v>
      </c>
      <c r="J12758" s="545"/>
      <c r="K12758" s="545" t="s">
        <v>20738</v>
      </c>
      <c r="L12758" s="545" t="s">
        <v>16426</v>
      </c>
      <c r="M12758" s="548" t="s">
        <v>13758</v>
      </c>
      <c r="N12758" s="545" t="s">
        <v>13413</v>
      </c>
      <c r="O12758" s="545" t="s">
        <v>13413</v>
      </c>
      <c r="P12758" s="549">
        <v>10466</v>
      </c>
      <c r="Q12758" s="549">
        <v>1</v>
      </c>
      <c r="R12758" s="549">
        <v>9</v>
      </c>
      <c r="S12758" s="548"/>
      <c r="T12758" s="548"/>
      <c r="U12758" s="99"/>
    </row>
    <row r="12759" spans="1:21" ht="19.5" customHeight="1">
      <c r="A12759" s="545">
        <v>107788</v>
      </c>
      <c r="B12759" s="545" t="s">
        <v>4575</v>
      </c>
      <c r="C12759" s="545" t="s">
        <v>216</v>
      </c>
      <c r="D12759" s="546"/>
      <c r="E12759" s="171" t="str">
        <f t="shared" si="199"/>
        <v>1900</v>
      </c>
      <c r="F12759" s="547">
        <v>0</v>
      </c>
      <c r="G12759" s="548">
        <v>0</v>
      </c>
      <c r="H12759" s="547">
        <v>0</v>
      </c>
      <c r="I12759" s="545" t="s">
        <v>12658</v>
      </c>
      <c r="J12759" s="545"/>
      <c r="K12759" s="545" t="s">
        <v>20739</v>
      </c>
      <c r="L12759" s="545" t="s">
        <v>16426</v>
      </c>
      <c r="M12759" s="548" t="s">
        <v>13758</v>
      </c>
      <c r="N12759" s="545" t="s">
        <v>13413</v>
      </c>
      <c r="O12759" s="545" t="s">
        <v>13413</v>
      </c>
      <c r="P12759" s="549">
        <v>10467</v>
      </c>
      <c r="Q12759" s="549">
        <v>1</v>
      </c>
      <c r="R12759" s="549">
        <v>9</v>
      </c>
      <c r="S12759" s="548"/>
      <c r="T12759" s="548"/>
      <c r="U12759" s="99"/>
    </row>
    <row r="12760" spans="1:21" ht="19.5" customHeight="1">
      <c r="A12760" s="545">
        <v>107789</v>
      </c>
      <c r="B12760" s="545" t="s">
        <v>4572</v>
      </c>
      <c r="C12760" s="545" t="s">
        <v>216</v>
      </c>
      <c r="D12760" s="546"/>
      <c r="E12760" s="171" t="str">
        <f t="shared" si="199"/>
        <v>1900</v>
      </c>
      <c r="F12760" s="547">
        <v>0</v>
      </c>
      <c r="G12760" s="548">
        <v>0</v>
      </c>
      <c r="H12760" s="547">
        <v>0</v>
      </c>
      <c r="I12760" s="545" t="s">
        <v>12658</v>
      </c>
      <c r="J12760" s="545"/>
      <c r="K12760" s="545" t="s">
        <v>20740</v>
      </c>
      <c r="L12760" s="545" t="s">
        <v>16426</v>
      </c>
      <c r="M12760" s="548" t="s">
        <v>13758</v>
      </c>
      <c r="N12760" s="545" t="s">
        <v>13413</v>
      </c>
      <c r="O12760" s="545" t="s">
        <v>13413</v>
      </c>
      <c r="P12760" s="549">
        <v>10468</v>
      </c>
      <c r="Q12760" s="549">
        <v>1</v>
      </c>
      <c r="R12760" s="549">
        <v>9</v>
      </c>
      <c r="S12760" s="548"/>
      <c r="T12760" s="548"/>
      <c r="U12760" s="99"/>
    </row>
    <row r="12761" spans="1:21" ht="19.5" customHeight="1">
      <c r="A12761" s="545">
        <v>107790</v>
      </c>
      <c r="B12761" s="545" t="s">
        <v>4574</v>
      </c>
      <c r="C12761" s="545" t="s">
        <v>216</v>
      </c>
      <c r="D12761" s="546"/>
      <c r="E12761" s="171" t="str">
        <f t="shared" si="199"/>
        <v>1900</v>
      </c>
      <c r="F12761" s="547">
        <v>0</v>
      </c>
      <c r="G12761" s="548">
        <v>0</v>
      </c>
      <c r="H12761" s="547">
        <v>0</v>
      </c>
      <c r="I12761" s="545" t="s">
        <v>12658</v>
      </c>
      <c r="J12761" s="545"/>
      <c r="K12761" s="545" t="s">
        <v>20741</v>
      </c>
      <c r="L12761" s="545" t="s">
        <v>16426</v>
      </c>
      <c r="M12761" s="548" t="s">
        <v>13758</v>
      </c>
      <c r="N12761" s="545" t="s">
        <v>13413</v>
      </c>
      <c r="O12761" s="545" t="s">
        <v>13413</v>
      </c>
      <c r="P12761" s="549">
        <v>10469</v>
      </c>
      <c r="Q12761" s="549">
        <v>1</v>
      </c>
      <c r="R12761" s="549">
        <v>9</v>
      </c>
      <c r="S12761" s="548"/>
      <c r="T12761" s="548"/>
      <c r="U12761" s="99"/>
    </row>
    <row r="12762" spans="1:21" ht="19.5" customHeight="1">
      <c r="A12762" s="545">
        <v>107791</v>
      </c>
      <c r="B12762" s="545" t="s">
        <v>4589</v>
      </c>
      <c r="C12762" s="545" t="s">
        <v>216</v>
      </c>
      <c r="D12762" s="546"/>
      <c r="E12762" s="171" t="str">
        <f t="shared" si="199"/>
        <v>1900</v>
      </c>
      <c r="F12762" s="547">
        <v>0</v>
      </c>
      <c r="G12762" s="548">
        <v>0</v>
      </c>
      <c r="H12762" s="547">
        <v>0</v>
      </c>
      <c r="I12762" s="545" t="s">
        <v>12658</v>
      </c>
      <c r="J12762" s="545"/>
      <c r="K12762" s="545" t="s">
        <v>20742</v>
      </c>
      <c r="L12762" s="545" t="s">
        <v>16426</v>
      </c>
      <c r="M12762" s="548" t="s">
        <v>13758</v>
      </c>
      <c r="N12762" s="545" t="s">
        <v>13413</v>
      </c>
      <c r="O12762" s="545" t="s">
        <v>13413</v>
      </c>
      <c r="P12762" s="549">
        <v>10470</v>
      </c>
      <c r="Q12762" s="549">
        <v>1</v>
      </c>
      <c r="R12762" s="549">
        <v>9</v>
      </c>
      <c r="S12762" s="548"/>
      <c r="T12762" s="548"/>
      <c r="U12762" s="99"/>
    </row>
    <row r="12763" spans="1:21" ht="19.5" customHeight="1">
      <c r="A12763" s="545">
        <v>107792</v>
      </c>
      <c r="B12763" s="545" t="s">
        <v>4590</v>
      </c>
      <c r="C12763" s="545" t="s">
        <v>216</v>
      </c>
      <c r="D12763" s="546"/>
      <c r="E12763" s="171" t="str">
        <f t="shared" si="199"/>
        <v>1900</v>
      </c>
      <c r="F12763" s="547">
        <v>0</v>
      </c>
      <c r="G12763" s="548">
        <v>0</v>
      </c>
      <c r="H12763" s="547">
        <v>0</v>
      </c>
      <c r="I12763" s="545" t="s">
        <v>12658</v>
      </c>
      <c r="J12763" s="545"/>
      <c r="K12763" s="545" t="s">
        <v>20743</v>
      </c>
      <c r="L12763" s="545" t="s">
        <v>16426</v>
      </c>
      <c r="M12763" s="548" t="s">
        <v>13758</v>
      </c>
      <c r="N12763" s="545" t="s">
        <v>13413</v>
      </c>
      <c r="O12763" s="545" t="s">
        <v>13413</v>
      </c>
      <c r="P12763" s="549">
        <v>10471</v>
      </c>
      <c r="Q12763" s="549">
        <v>1</v>
      </c>
      <c r="R12763" s="549">
        <v>9</v>
      </c>
      <c r="S12763" s="548"/>
      <c r="T12763" s="548"/>
      <c r="U12763" s="99"/>
    </row>
    <row r="12764" spans="1:21" ht="19.5" customHeight="1">
      <c r="A12764" s="545">
        <v>107793</v>
      </c>
      <c r="B12764" s="545" t="s">
        <v>8910</v>
      </c>
      <c r="C12764" s="545" t="s">
        <v>216</v>
      </c>
      <c r="D12764" s="546"/>
      <c r="E12764" s="171" t="str">
        <f t="shared" si="199"/>
        <v>1900</v>
      </c>
      <c r="F12764" s="547">
        <v>0</v>
      </c>
      <c r="G12764" s="548">
        <v>0</v>
      </c>
      <c r="H12764" s="547">
        <v>0</v>
      </c>
      <c r="I12764" s="545" t="s">
        <v>12658</v>
      </c>
      <c r="J12764" s="545"/>
      <c r="K12764" s="545" t="s">
        <v>20744</v>
      </c>
      <c r="L12764" s="545" t="s">
        <v>16426</v>
      </c>
      <c r="M12764" s="548" t="s">
        <v>13758</v>
      </c>
      <c r="N12764" s="545" t="s">
        <v>13413</v>
      </c>
      <c r="O12764" s="545" t="s">
        <v>13413</v>
      </c>
      <c r="P12764" s="549">
        <v>10472</v>
      </c>
      <c r="Q12764" s="549">
        <v>1</v>
      </c>
      <c r="R12764" s="549">
        <v>9</v>
      </c>
      <c r="S12764" s="548"/>
      <c r="T12764" s="548"/>
      <c r="U12764" s="99"/>
    </row>
    <row r="12765" spans="1:21" ht="19.5" customHeight="1">
      <c r="A12765" s="545">
        <v>107794</v>
      </c>
      <c r="B12765" s="545" t="s">
        <v>4588</v>
      </c>
      <c r="C12765" s="545" t="s">
        <v>216</v>
      </c>
      <c r="D12765" s="546"/>
      <c r="E12765" s="171" t="str">
        <f t="shared" si="199"/>
        <v>1900</v>
      </c>
      <c r="F12765" s="547">
        <v>0</v>
      </c>
      <c r="G12765" s="548">
        <v>0</v>
      </c>
      <c r="H12765" s="547">
        <v>0</v>
      </c>
      <c r="I12765" s="545" t="s">
        <v>12658</v>
      </c>
      <c r="J12765" s="545"/>
      <c r="K12765" s="545" t="s">
        <v>20745</v>
      </c>
      <c r="L12765" s="545" t="s">
        <v>16426</v>
      </c>
      <c r="M12765" s="548" t="s">
        <v>13758</v>
      </c>
      <c r="N12765" s="545" t="s">
        <v>13413</v>
      </c>
      <c r="O12765" s="545" t="s">
        <v>13413</v>
      </c>
      <c r="P12765" s="549">
        <v>10473</v>
      </c>
      <c r="Q12765" s="549">
        <v>1</v>
      </c>
      <c r="R12765" s="549">
        <v>9</v>
      </c>
      <c r="S12765" s="548"/>
      <c r="T12765" s="548"/>
      <c r="U12765" s="99"/>
    </row>
    <row r="12766" spans="1:21" ht="19.5" customHeight="1">
      <c r="A12766" s="545">
        <v>107795</v>
      </c>
      <c r="B12766" s="545" t="s">
        <v>4561</v>
      </c>
      <c r="C12766" s="545" t="s">
        <v>216</v>
      </c>
      <c r="D12766" s="546"/>
      <c r="E12766" s="171" t="str">
        <f t="shared" si="199"/>
        <v>1900</v>
      </c>
      <c r="F12766" s="547">
        <v>0</v>
      </c>
      <c r="G12766" s="548">
        <v>0</v>
      </c>
      <c r="H12766" s="547">
        <v>0</v>
      </c>
      <c r="I12766" s="545" t="s">
        <v>12658</v>
      </c>
      <c r="J12766" s="545"/>
      <c r="K12766" s="545" t="s">
        <v>20746</v>
      </c>
      <c r="L12766" s="545" t="s">
        <v>16426</v>
      </c>
      <c r="M12766" s="548" t="s">
        <v>13758</v>
      </c>
      <c r="N12766" s="545" t="s">
        <v>13413</v>
      </c>
      <c r="O12766" s="545" t="s">
        <v>13413</v>
      </c>
      <c r="P12766" s="549">
        <v>10474</v>
      </c>
      <c r="Q12766" s="549">
        <v>1</v>
      </c>
      <c r="R12766" s="549">
        <v>9</v>
      </c>
      <c r="S12766" s="548"/>
      <c r="T12766" s="548"/>
      <c r="U12766" s="99"/>
    </row>
    <row r="12767" spans="1:21" ht="19.5" customHeight="1">
      <c r="A12767" s="545">
        <v>107796</v>
      </c>
      <c r="B12767" s="545" t="s">
        <v>4606</v>
      </c>
      <c r="C12767" s="545" t="s">
        <v>216</v>
      </c>
      <c r="D12767" s="546"/>
      <c r="E12767" s="171" t="str">
        <f t="shared" si="199"/>
        <v>1900</v>
      </c>
      <c r="F12767" s="547">
        <v>0</v>
      </c>
      <c r="G12767" s="548">
        <v>0</v>
      </c>
      <c r="H12767" s="547">
        <v>0</v>
      </c>
      <c r="I12767" s="545" t="s">
        <v>12658</v>
      </c>
      <c r="J12767" s="545"/>
      <c r="K12767" s="545" t="s">
        <v>20747</v>
      </c>
      <c r="L12767" s="545" t="s">
        <v>16426</v>
      </c>
      <c r="M12767" s="548" t="s">
        <v>13758</v>
      </c>
      <c r="N12767" s="545" t="s">
        <v>13413</v>
      </c>
      <c r="O12767" s="545" t="s">
        <v>13413</v>
      </c>
      <c r="P12767" s="549">
        <v>10475</v>
      </c>
      <c r="Q12767" s="549">
        <v>1</v>
      </c>
      <c r="R12767" s="549">
        <v>9</v>
      </c>
      <c r="S12767" s="548"/>
      <c r="T12767" s="548"/>
      <c r="U12767" s="99"/>
    </row>
    <row r="12768" spans="1:21" ht="19.5" customHeight="1">
      <c r="A12768" s="545">
        <v>107797</v>
      </c>
      <c r="B12768" s="545" t="s">
        <v>4557</v>
      </c>
      <c r="C12768" s="545" t="s">
        <v>216</v>
      </c>
      <c r="D12768" s="546"/>
      <c r="E12768" s="171" t="str">
        <f t="shared" si="199"/>
        <v>1900</v>
      </c>
      <c r="F12768" s="547">
        <v>0</v>
      </c>
      <c r="G12768" s="548">
        <v>0</v>
      </c>
      <c r="H12768" s="547">
        <v>0</v>
      </c>
      <c r="I12768" s="545" t="s">
        <v>12658</v>
      </c>
      <c r="J12768" s="545"/>
      <c r="K12768" s="545" t="s">
        <v>20748</v>
      </c>
      <c r="L12768" s="545" t="s">
        <v>16426</v>
      </c>
      <c r="M12768" s="548" t="s">
        <v>13758</v>
      </c>
      <c r="N12768" s="545" t="s">
        <v>13413</v>
      </c>
      <c r="O12768" s="545" t="s">
        <v>13413</v>
      </c>
      <c r="P12768" s="549">
        <v>10476</v>
      </c>
      <c r="Q12768" s="549">
        <v>1</v>
      </c>
      <c r="R12768" s="549">
        <v>9</v>
      </c>
      <c r="S12768" s="548"/>
      <c r="T12768" s="548"/>
      <c r="U12768" s="99"/>
    </row>
    <row r="12769" spans="1:21" ht="19.5" customHeight="1">
      <c r="A12769" s="545">
        <v>107798</v>
      </c>
      <c r="B12769" s="545" t="s">
        <v>4556</v>
      </c>
      <c r="C12769" s="545" t="s">
        <v>216</v>
      </c>
      <c r="D12769" s="546"/>
      <c r="E12769" s="171" t="str">
        <f t="shared" si="199"/>
        <v>1900</v>
      </c>
      <c r="F12769" s="547">
        <v>0</v>
      </c>
      <c r="G12769" s="548">
        <v>0</v>
      </c>
      <c r="H12769" s="547">
        <v>0</v>
      </c>
      <c r="I12769" s="545" t="s">
        <v>12658</v>
      </c>
      <c r="J12769" s="545"/>
      <c r="K12769" s="545" t="s">
        <v>20749</v>
      </c>
      <c r="L12769" s="545" t="s">
        <v>16426</v>
      </c>
      <c r="M12769" s="548" t="s">
        <v>13758</v>
      </c>
      <c r="N12769" s="545" t="s">
        <v>13413</v>
      </c>
      <c r="O12769" s="545" t="s">
        <v>13413</v>
      </c>
      <c r="P12769" s="549">
        <v>10477</v>
      </c>
      <c r="Q12769" s="549">
        <v>1</v>
      </c>
      <c r="R12769" s="549">
        <v>9</v>
      </c>
      <c r="S12769" s="548"/>
      <c r="T12769" s="548"/>
      <c r="U12769" s="99"/>
    </row>
    <row r="12770" spans="1:21" ht="19.5" customHeight="1">
      <c r="A12770" s="545">
        <v>107799</v>
      </c>
      <c r="B12770" s="545" t="s">
        <v>4587</v>
      </c>
      <c r="C12770" s="545" t="s">
        <v>216</v>
      </c>
      <c r="D12770" s="546"/>
      <c r="E12770" s="171" t="str">
        <f t="shared" si="199"/>
        <v>1900</v>
      </c>
      <c r="F12770" s="547">
        <v>0</v>
      </c>
      <c r="G12770" s="548">
        <v>0</v>
      </c>
      <c r="H12770" s="547">
        <v>0</v>
      </c>
      <c r="I12770" s="545" t="s">
        <v>12658</v>
      </c>
      <c r="J12770" s="545"/>
      <c r="K12770" s="545" t="s">
        <v>20750</v>
      </c>
      <c r="L12770" s="545" t="s">
        <v>16426</v>
      </c>
      <c r="M12770" s="548" t="s">
        <v>13758</v>
      </c>
      <c r="N12770" s="545" t="s">
        <v>13413</v>
      </c>
      <c r="O12770" s="545" t="s">
        <v>13413</v>
      </c>
      <c r="P12770" s="549">
        <v>10478</v>
      </c>
      <c r="Q12770" s="549">
        <v>1</v>
      </c>
      <c r="R12770" s="549">
        <v>9</v>
      </c>
      <c r="S12770" s="548"/>
      <c r="T12770" s="548"/>
      <c r="U12770" s="99"/>
    </row>
    <row r="12771" spans="1:21" ht="19.5" customHeight="1">
      <c r="A12771" s="545">
        <v>107800</v>
      </c>
      <c r="B12771" s="545" t="s">
        <v>4583</v>
      </c>
      <c r="C12771" s="545" t="s">
        <v>216</v>
      </c>
      <c r="D12771" s="546"/>
      <c r="E12771" s="171" t="str">
        <f t="shared" si="199"/>
        <v>1900</v>
      </c>
      <c r="F12771" s="547">
        <v>0</v>
      </c>
      <c r="G12771" s="548">
        <v>0</v>
      </c>
      <c r="H12771" s="547">
        <v>0</v>
      </c>
      <c r="I12771" s="545" t="s">
        <v>12658</v>
      </c>
      <c r="J12771" s="545"/>
      <c r="K12771" s="545" t="s">
        <v>20751</v>
      </c>
      <c r="L12771" s="545" t="s">
        <v>16426</v>
      </c>
      <c r="M12771" s="548" t="s">
        <v>13758</v>
      </c>
      <c r="N12771" s="545" t="s">
        <v>13413</v>
      </c>
      <c r="O12771" s="545" t="s">
        <v>13413</v>
      </c>
      <c r="P12771" s="549">
        <v>10479</v>
      </c>
      <c r="Q12771" s="549">
        <v>1</v>
      </c>
      <c r="R12771" s="549">
        <v>9</v>
      </c>
      <c r="S12771" s="548"/>
      <c r="T12771" s="548"/>
      <c r="U12771" s="99"/>
    </row>
    <row r="12772" spans="1:21" ht="19.5" customHeight="1">
      <c r="A12772" s="545">
        <v>107801</v>
      </c>
      <c r="B12772" s="545" t="s">
        <v>4592</v>
      </c>
      <c r="C12772" s="545" t="s">
        <v>216</v>
      </c>
      <c r="D12772" s="546"/>
      <c r="E12772" s="171" t="str">
        <f t="shared" si="199"/>
        <v>1900</v>
      </c>
      <c r="F12772" s="547">
        <v>0</v>
      </c>
      <c r="G12772" s="548">
        <v>0</v>
      </c>
      <c r="H12772" s="547">
        <v>0</v>
      </c>
      <c r="I12772" s="545" t="s">
        <v>12658</v>
      </c>
      <c r="J12772" s="545"/>
      <c r="K12772" s="545" t="s">
        <v>20752</v>
      </c>
      <c r="L12772" s="545" t="s">
        <v>16426</v>
      </c>
      <c r="M12772" s="548" t="s">
        <v>13758</v>
      </c>
      <c r="N12772" s="545" t="s">
        <v>13413</v>
      </c>
      <c r="O12772" s="545" t="s">
        <v>13413</v>
      </c>
      <c r="P12772" s="549">
        <v>10480</v>
      </c>
      <c r="Q12772" s="549">
        <v>1</v>
      </c>
      <c r="R12772" s="549">
        <v>9</v>
      </c>
      <c r="S12772" s="548"/>
      <c r="T12772" s="548"/>
      <c r="U12772" s="99"/>
    </row>
    <row r="12773" spans="1:21" ht="19.5" customHeight="1">
      <c r="A12773" s="545">
        <v>107802</v>
      </c>
      <c r="B12773" s="545" t="s">
        <v>4568</v>
      </c>
      <c r="C12773" s="545" t="s">
        <v>216</v>
      </c>
      <c r="D12773" s="546"/>
      <c r="E12773" s="171" t="str">
        <f t="shared" si="199"/>
        <v>1900</v>
      </c>
      <c r="F12773" s="547">
        <v>0</v>
      </c>
      <c r="G12773" s="548">
        <v>0</v>
      </c>
      <c r="H12773" s="547">
        <v>0</v>
      </c>
      <c r="I12773" s="545" t="s">
        <v>12658</v>
      </c>
      <c r="J12773" s="545"/>
      <c r="K12773" s="545" t="s">
        <v>20753</v>
      </c>
      <c r="L12773" s="545" t="s">
        <v>16426</v>
      </c>
      <c r="M12773" s="548" t="s">
        <v>13758</v>
      </c>
      <c r="N12773" s="545" t="s">
        <v>13413</v>
      </c>
      <c r="O12773" s="545" t="s">
        <v>13413</v>
      </c>
      <c r="P12773" s="549">
        <v>10481</v>
      </c>
      <c r="Q12773" s="549">
        <v>1</v>
      </c>
      <c r="R12773" s="549">
        <v>9</v>
      </c>
      <c r="S12773" s="548"/>
      <c r="T12773" s="548"/>
      <c r="U12773" s="99"/>
    </row>
    <row r="12774" spans="1:21" ht="19.5" customHeight="1">
      <c r="A12774" s="545">
        <v>107803</v>
      </c>
      <c r="B12774" s="545" t="s">
        <v>4569</v>
      </c>
      <c r="C12774" s="545" t="s">
        <v>216</v>
      </c>
      <c r="D12774" s="546"/>
      <c r="E12774" s="171" t="str">
        <f t="shared" si="199"/>
        <v>1900</v>
      </c>
      <c r="F12774" s="547">
        <v>0</v>
      </c>
      <c r="G12774" s="548">
        <v>0</v>
      </c>
      <c r="H12774" s="547">
        <v>0</v>
      </c>
      <c r="I12774" s="545" t="s">
        <v>12658</v>
      </c>
      <c r="J12774" s="545"/>
      <c r="K12774" s="545" t="s">
        <v>20754</v>
      </c>
      <c r="L12774" s="545" t="s">
        <v>16426</v>
      </c>
      <c r="M12774" s="548" t="s">
        <v>13758</v>
      </c>
      <c r="N12774" s="545" t="s">
        <v>13413</v>
      </c>
      <c r="O12774" s="545" t="s">
        <v>13413</v>
      </c>
      <c r="P12774" s="549">
        <v>10482</v>
      </c>
      <c r="Q12774" s="549">
        <v>1</v>
      </c>
      <c r="R12774" s="549">
        <v>9</v>
      </c>
      <c r="S12774" s="548"/>
      <c r="T12774" s="548"/>
      <c r="U12774" s="99"/>
    </row>
    <row r="12775" spans="1:21" ht="19.5" customHeight="1">
      <c r="A12775" s="545">
        <v>107804</v>
      </c>
      <c r="B12775" s="545" t="s">
        <v>4598</v>
      </c>
      <c r="C12775" s="545" t="s">
        <v>216</v>
      </c>
      <c r="D12775" s="546"/>
      <c r="E12775" s="171" t="str">
        <f t="shared" si="199"/>
        <v>1900</v>
      </c>
      <c r="F12775" s="547">
        <v>0</v>
      </c>
      <c r="G12775" s="548">
        <v>0</v>
      </c>
      <c r="H12775" s="547">
        <v>0</v>
      </c>
      <c r="I12775" s="545" t="s">
        <v>12658</v>
      </c>
      <c r="J12775" s="545"/>
      <c r="K12775" s="545" t="s">
        <v>20755</v>
      </c>
      <c r="L12775" s="545" t="s">
        <v>16426</v>
      </c>
      <c r="M12775" s="548" t="s">
        <v>13758</v>
      </c>
      <c r="N12775" s="545" t="s">
        <v>13413</v>
      </c>
      <c r="O12775" s="545" t="s">
        <v>13413</v>
      </c>
      <c r="P12775" s="549">
        <v>10483</v>
      </c>
      <c r="Q12775" s="549">
        <v>1</v>
      </c>
      <c r="R12775" s="549">
        <v>9</v>
      </c>
      <c r="S12775" s="548"/>
      <c r="T12775" s="548"/>
      <c r="U12775" s="99"/>
    </row>
    <row r="12776" spans="1:21" ht="19.5" customHeight="1">
      <c r="A12776" s="545">
        <v>107805</v>
      </c>
      <c r="B12776" s="545" t="s">
        <v>4559</v>
      </c>
      <c r="C12776" s="545" t="s">
        <v>216</v>
      </c>
      <c r="D12776" s="546"/>
      <c r="E12776" s="171" t="str">
        <f t="shared" si="199"/>
        <v>1900</v>
      </c>
      <c r="F12776" s="547">
        <v>0</v>
      </c>
      <c r="G12776" s="548">
        <v>0</v>
      </c>
      <c r="H12776" s="547">
        <v>0</v>
      </c>
      <c r="I12776" s="545" t="s">
        <v>12658</v>
      </c>
      <c r="J12776" s="545"/>
      <c r="K12776" s="545" t="s">
        <v>20756</v>
      </c>
      <c r="L12776" s="545" t="s">
        <v>16426</v>
      </c>
      <c r="M12776" s="548" t="s">
        <v>13758</v>
      </c>
      <c r="N12776" s="545" t="s">
        <v>13413</v>
      </c>
      <c r="O12776" s="545" t="s">
        <v>13413</v>
      </c>
      <c r="P12776" s="549">
        <v>10484</v>
      </c>
      <c r="Q12776" s="549">
        <v>1</v>
      </c>
      <c r="R12776" s="549">
        <v>9</v>
      </c>
      <c r="S12776" s="548"/>
      <c r="T12776" s="548"/>
      <c r="U12776" s="99"/>
    </row>
    <row r="12777" spans="1:21" ht="19.5" customHeight="1">
      <c r="A12777" s="545">
        <v>107806</v>
      </c>
      <c r="B12777" s="545" t="s">
        <v>4571</v>
      </c>
      <c r="C12777" s="545" t="s">
        <v>216</v>
      </c>
      <c r="D12777" s="546"/>
      <c r="E12777" s="171" t="str">
        <f t="shared" si="199"/>
        <v>1900</v>
      </c>
      <c r="F12777" s="547">
        <v>0</v>
      </c>
      <c r="G12777" s="548">
        <v>0</v>
      </c>
      <c r="H12777" s="547">
        <v>0</v>
      </c>
      <c r="I12777" s="545" t="s">
        <v>12658</v>
      </c>
      <c r="J12777" s="545"/>
      <c r="K12777" s="545" t="s">
        <v>20757</v>
      </c>
      <c r="L12777" s="545" t="s">
        <v>16426</v>
      </c>
      <c r="M12777" s="548" t="s">
        <v>13758</v>
      </c>
      <c r="N12777" s="545" t="s">
        <v>13413</v>
      </c>
      <c r="O12777" s="545" t="s">
        <v>13413</v>
      </c>
      <c r="P12777" s="549">
        <v>10485</v>
      </c>
      <c r="Q12777" s="549">
        <v>1</v>
      </c>
      <c r="R12777" s="549">
        <v>9</v>
      </c>
      <c r="S12777" s="548"/>
      <c r="T12777" s="548"/>
      <c r="U12777" s="99"/>
    </row>
    <row r="12778" spans="1:21" ht="19.5" customHeight="1">
      <c r="A12778" s="545">
        <v>107807</v>
      </c>
      <c r="B12778" s="545" t="s">
        <v>4577</v>
      </c>
      <c r="C12778" s="545" t="s">
        <v>216</v>
      </c>
      <c r="D12778" s="546"/>
      <c r="E12778" s="171" t="str">
        <f t="shared" si="199"/>
        <v>1900</v>
      </c>
      <c r="F12778" s="547">
        <v>0</v>
      </c>
      <c r="G12778" s="548">
        <v>0</v>
      </c>
      <c r="H12778" s="547">
        <v>0</v>
      </c>
      <c r="I12778" s="545" t="s">
        <v>12658</v>
      </c>
      <c r="J12778" s="545"/>
      <c r="K12778" s="545" t="s">
        <v>20758</v>
      </c>
      <c r="L12778" s="545" t="s">
        <v>16426</v>
      </c>
      <c r="M12778" s="548" t="s">
        <v>13758</v>
      </c>
      <c r="N12778" s="545" t="s">
        <v>13413</v>
      </c>
      <c r="O12778" s="545" t="s">
        <v>13413</v>
      </c>
      <c r="P12778" s="549">
        <v>10486</v>
      </c>
      <c r="Q12778" s="549">
        <v>1</v>
      </c>
      <c r="R12778" s="549">
        <v>9</v>
      </c>
      <c r="S12778" s="548"/>
      <c r="T12778" s="548"/>
      <c r="U12778" s="99"/>
    </row>
    <row r="12779" spans="1:21" ht="19.5" customHeight="1">
      <c r="A12779" s="545">
        <v>107808</v>
      </c>
      <c r="B12779" s="545" t="s">
        <v>4570</v>
      </c>
      <c r="C12779" s="545" t="s">
        <v>216</v>
      </c>
      <c r="D12779" s="546"/>
      <c r="E12779" s="171" t="str">
        <f t="shared" si="199"/>
        <v>1900</v>
      </c>
      <c r="F12779" s="547">
        <v>0</v>
      </c>
      <c r="G12779" s="548">
        <v>0</v>
      </c>
      <c r="H12779" s="547">
        <v>0</v>
      </c>
      <c r="I12779" s="545" t="s">
        <v>12658</v>
      </c>
      <c r="J12779" s="545"/>
      <c r="K12779" s="545" t="s">
        <v>20759</v>
      </c>
      <c r="L12779" s="545" t="s">
        <v>16426</v>
      </c>
      <c r="M12779" s="548" t="s">
        <v>13758</v>
      </c>
      <c r="N12779" s="545" t="s">
        <v>13413</v>
      </c>
      <c r="O12779" s="545" t="s">
        <v>13413</v>
      </c>
      <c r="P12779" s="549">
        <v>10487</v>
      </c>
      <c r="Q12779" s="549">
        <v>1</v>
      </c>
      <c r="R12779" s="549">
        <v>9</v>
      </c>
      <c r="S12779" s="548"/>
      <c r="T12779" s="548"/>
      <c r="U12779" s="99"/>
    </row>
    <row r="12780" spans="1:21" ht="19.5" customHeight="1">
      <c r="A12780" s="545">
        <v>107809</v>
      </c>
      <c r="B12780" s="545" t="s">
        <v>8909</v>
      </c>
      <c r="C12780" s="545" t="s">
        <v>216</v>
      </c>
      <c r="D12780" s="546"/>
      <c r="E12780" s="171" t="str">
        <f t="shared" si="199"/>
        <v>1900</v>
      </c>
      <c r="F12780" s="547">
        <v>0</v>
      </c>
      <c r="G12780" s="548">
        <v>0</v>
      </c>
      <c r="H12780" s="547">
        <v>0</v>
      </c>
      <c r="I12780" s="545" t="s">
        <v>12658</v>
      </c>
      <c r="J12780" s="545"/>
      <c r="K12780" s="545" t="s">
        <v>20760</v>
      </c>
      <c r="L12780" s="545" t="s">
        <v>16426</v>
      </c>
      <c r="M12780" s="548" t="s">
        <v>13758</v>
      </c>
      <c r="N12780" s="545" t="s">
        <v>13413</v>
      </c>
      <c r="O12780" s="545" t="s">
        <v>13413</v>
      </c>
      <c r="P12780" s="549">
        <v>10488</v>
      </c>
      <c r="Q12780" s="549">
        <v>1</v>
      </c>
      <c r="R12780" s="549">
        <v>9</v>
      </c>
      <c r="S12780" s="548"/>
      <c r="T12780" s="548"/>
      <c r="U12780" s="99"/>
    </row>
    <row r="12781" spans="1:21" ht="19.5" customHeight="1">
      <c r="A12781" s="545">
        <v>107810</v>
      </c>
      <c r="B12781" s="545" t="s">
        <v>4605</v>
      </c>
      <c r="C12781" s="545" t="s">
        <v>216</v>
      </c>
      <c r="D12781" s="546"/>
      <c r="E12781" s="171" t="str">
        <f t="shared" si="199"/>
        <v>1900</v>
      </c>
      <c r="F12781" s="547">
        <v>0</v>
      </c>
      <c r="G12781" s="548">
        <v>0</v>
      </c>
      <c r="H12781" s="547">
        <v>0</v>
      </c>
      <c r="I12781" s="545" t="s">
        <v>12658</v>
      </c>
      <c r="J12781" s="545"/>
      <c r="K12781" s="545" t="s">
        <v>20761</v>
      </c>
      <c r="L12781" s="545" t="s">
        <v>16426</v>
      </c>
      <c r="M12781" s="548" t="s">
        <v>13758</v>
      </c>
      <c r="N12781" s="545" t="s">
        <v>13413</v>
      </c>
      <c r="O12781" s="545" t="s">
        <v>13413</v>
      </c>
      <c r="P12781" s="549">
        <v>10489</v>
      </c>
      <c r="Q12781" s="549">
        <v>1</v>
      </c>
      <c r="R12781" s="549">
        <v>9</v>
      </c>
      <c r="S12781" s="548"/>
      <c r="T12781" s="548"/>
      <c r="U12781" s="99"/>
    </row>
    <row r="12782" spans="1:21" ht="19.5" customHeight="1">
      <c r="A12782" s="545">
        <v>107811</v>
      </c>
      <c r="B12782" s="545" t="s">
        <v>4599</v>
      </c>
      <c r="C12782" s="545" t="s">
        <v>216</v>
      </c>
      <c r="D12782" s="546"/>
      <c r="E12782" s="171" t="str">
        <f t="shared" si="199"/>
        <v>1900</v>
      </c>
      <c r="F12782" s="547">
        <v>0</v>
      </c>
      <c r="G12782" s="548">
        <v>0</v>
      </c>
      <c r="H12782" s="547">
        <v>0</v>
      </c>
      <c r="I12782" s="545" t="s">
        <v>12658</v>
      </c>
      <c r="J12782" s="545"/>
      <c r="K12782" s="545" t="s">
        <v>20762</v>
      </c>
      <c r="L12782" s="545" t="s">
        <v>16426</v>
      </c>
      <c r="M12782" s="548" t="s">
        <v>13758</v>
      </c>
      <c r="N12782" s="545" t="s">
        <v>13413</v>
      </c>
      <c r="O12782" s="545" t="s">
        <v>13413</v>
      </c>
      <c r="P12782" s="549">
        <v>10490</v>
      </c>
      <c r="Q12782" s="549">
        <v>1</v>
      </c>
      <c r="R12782" s="549">
        <v>9</v>
      </c>
      <c r="S12782" s="548"/>
      <c r="T12782" s="548"/>
      <c r="U12782" s="99"/>
    </row>
    <row r="12783" spans="1:21" ht="19.5" customHeight="1">
      <c r="A12783" s="545">
        <v>107812</v>
      </c>
      <c r="B12783" s="545" t="s">
        <v>4586</v>
      </c>
      <c r="C12783" s="545" t="s">
        <v>216</v>
      </c>
      <c r="D12783" s="546"/>
      <c r="E12783" s="171" t="str">
        <f t="shared" si="199"/>
        <v>1900</v>
      </c>
      <c r="F12783" s="547">
        <v>0</v>
      </c>
      <c r="G12783" s="548">
        <v>0</v>
      </c>
      <c r="H12783" s="547">
        <v>0</v>
      </c>
      <c r="I12783" s="545" t="s">
        <v>12658</v>
      </c>
      <c r="J12783" s="545"/>
      <c r="K12783" s="545" t="s">
        <v>20763</v>
      </c>
      <c r="L12783" s="545" t="s">
        <v>16426</v>
      </c>
      <c r="M12783" s="548" t="s">
        <v>13758</v>
      </c>
      <c r="N12783" s="545" t="s">
        <v>13413</v>
      </c>
      <c r="O12783" s="545" t="s">
        <v>13413</v>
      </c>
      <c r="P12783" s="549">
        <v>10491</v>
      </c>
      <c r="Q12783" s="549">
        <v>1</v>
      </c>
      <c r="R12783" s="549">
        <v>9</v>
      </c>
      <c r="S12783" s="548"/>
      <c r="T12783" s="548"/>
      <c r="U12783" s="99"/>
    </row>
    <row r="12784" spans="1:21" ht="19.5" customHeight="1">
      <c r="A12784" s="545">
        <v>107813</v>
      </c>
      <c r="B12784" s="545" t="s">
        <v>4600</v>
      </c>
      <c r="C12784" s="545" t="s">
        <v>216</v>
      </c>
      <c r="D12784" s="546"/>
      <c r="E12784" s="171" t="str">
        <f t="shared" si="199"/>
        <v>1900</v>
      </c>
      <c r="F12784" s="547">
        <v>0</v>
      </c>
      <c r="G12784" s="548">
        <v>0</v>
      </c>
      <c r="H12784" s="547">
        <v>0</v>
      </c>
      <c r="I12784" s="545" t="s">
        <v>12658</v>
      </c>
      <c r="J12784" s="545"/>
      <c r="K12784" s="545" t="s">
        <v>20764</v>
      </c>
      <c r="L12784" s="545" t="s">
        <v>16426</v>
      </c>
      <c r="M12784" s="548" t="s">
        <v>13758</v>
      </c>
      <c r="N12784" s="545" t="s">
        <v>13413</v>
      </c>
      <c r="O12784" s="545" t="s">
        <v>13413</v>
      </c>
      <c r="P12784" s="549">
        <v>10492</v>
      </c>
      <c r="Q12784" s="549">
        <v>1</v>
      </c>
      <c r="R12784" s="549">
        <v>9</v>
      </c>
      <c r="S12784" s="548"/>
      <c r="T12784" s="548"/>
      <c r="U12784" s="99"/>
    </row>
    <row r="12785" spans="1:21" ht="19.5" customHeight="1">
      <c r="A12785" s="545">
        <v>107814</v>
      </c>
      <c r="B12785" s="545" t="s">
        <v>4596</v>
      </c>
      <c r="C12785" s="545" t="s">
        <v>216</v>
      </c>
      <c r="D12785" s="546"/>
      <c r="E12785" s="171" t="str">
        <f t="shared" si="199"/>
        <v>1900</v>
      </c>
      <c r="F12785" s="547">
        <v>0</v>
      </c>
      <c r="G12785" s="548">
        <v>0</v>
      </c>
      <c r="H12785" s="547">
        <v>0</v>
      </c>
      <c r="I12785" s="545" t="s">
        <v>12658</v>
      </c>
      <c r="J12785" s="545"/>
      <c r="K12785" s="545" t="s">
        <v>20765</v>
      </c>
      <c r="L12785" s="545" t="s">
        <v>16426</v>
      </c>
      <c r="M12785" s="548" t="s">
        <v>13758</v>
      </c>
      <c r="N12785" s="545" t="s">
        <v>13413</v>
      </c>
      <c r="O12785" s="545" t="s">
        <v>13413</v>
      </c>
      <c r="P12785" s="549">
        <v>10493</v>
      </c>
      <c r="Q12785" s="549">
        <v>1</v>
      </c>
      <c r="R12785" s="549">
        <v>9</v>
      </c>
      <c r="S12785" s="548"/>
      <c r="T12785" s="548"/>
      <c r="U12785" s="99"/>
    </row>
    <row r="12786" spans="1:21" ht="19.5" customHeight="1">
      <c r="A12786" s="545">
        <v>107815</v>
      </c>
      <c r="B12786" s="545" t="s">
        <v>4602</v>
      </c>
      <c r="C12786" s="545" t="s">
        <v>216</v>
      </c>
      <c r="D12786" s="546"/>
      <c r="E12786" s="171" t="str">
        <f t="shared" si="199"/>
        <v>1900</v>
      </c>
      <c r="F12786" s="547">
        <v>0</v>
      </c>
      <c r="G12786" s="548">
        <v>0</v>
      </c>
      <c r="H12786" s="547">
        <v>0</v>
      </c>
      <c r="I12786" s="545" t="s">
        <v>12658</v>
      </c>
      <c r="J12786" s="545"/>
      <c r="K12786" s="545" t="s">
        <v>20766</v>
      </c>
      <c r="L12786" s="545" t="s">
        <v>16426</v>
      </c>
      <c r="M12786" s="548" t="s">
        <v>13758</v>
      </c>
      <c r="N12786" s="545" t="s">
        <v>13413</v>
      </c>
      <c r="O12786" s="545" t="s">
        <v>13413</v>
      </c>
      <c r="P12786" s="549">
        <v>10494</v>
      </c>
      <c r="Q12786" s="549">
        <v>1</v>
      </c>
      <c r="R12786" s="549">
        <v>9</v>
      </c>
      <c r="S12786" s="548"/>
      <c r="T12786" s="548"/>
      <c r="U12786" s="99"/>
    </row>
    <row r="12787" spans="1:21" ht="19.5" customHeight="1">
      <c r="A12787" s="545">
        <v>107816</v>
      </c>
      <c r="B12787" s="545" t="s">
        <v>4595</v>
      </c>
      <c r="C12787" s="545" t="s">
        <v>216</v>
      </c>
      <c r="D12787" s="546"/>
      <c r="E12787" s="171" t="str">
        <f t="shared" si="199"/>
        <v>1900</v>
      </c>
      <c r="F12787" s="547">
        <v>0</v>
      </c>
      <c r="G12787" s="548">
        <v>0</v>
      </c>
      <c r="H12787" s="547">
        <v>0</v>
      </c>
      <c r="I12787" s="545" t="s">
        <v>12658</v>
      </c>
      <c r="J12787" s="545"/>
      <c r="K12787" s="545" t="s">
        <v>20767</v>
      </c>
      <c r="L12787" s="545" t="s">
        <v>16426</v>
      </c>
      <c r="M12787" s="548" t="s">
        <v>13758</v>
      </c>
      <c r="N12787" s="545" t="s">
        <v>13413</v>
      </c>
      <c r="O12787" s="545" t="s">
        <v>13413</v>
      </c>
      <c r="P12787" s="549">
        <v>10495</v>
      </c>
      <c r="Q12787" s="549">
        <v>1</v>
      </c>
      <c r="R12787" s="549">
        <v>9</v>
      </c>
      <c r="S12787" s="548"/>
      <c r="T12787" s="548"/>
      <c r="U12787" s="99"/>
    </row>
    <row r="12788" spans="1:21" ht="19.5" customHeight="1">
      <c r="A12788" s="545">
        <v>107817</v>
      </c>
      <c r="B12788" s="545" t="s">
        <v>4564</v>
      </c>
      <c r="C12788" s="545" t="s">
        <v>216</v>
      </c>
      <c r="D12788" s="546"/>
      <c r="E12788" s="171" t="str">
        <f t="shared" si="199"/>
        <v>1900</v>
      </c>
      <c r="F12788" s="547">
        <v>0</v>
      </c>
      <c r="G12788" s="548">
        <v>0</v>
      </c>
      <c r="H12788" s="547">
        <v>0</v>
      </c>
      <c r="I12788" s="545" t="s">
        <v>12658</v>
      </c>
      <c r="J12788" s="545"/>
      <c r="K12788" s="545" t="s">
        <v>20768</v>
      </c>
      <c r="L12788" s="545" t="s">
        <v>16426</v>
      </c>
      <c r="M12788" s="548" t="s">
        <v>13758</v>
      </c>
      <c r="N12788" s="545" t="s">
        <v>13413</v>
      </c>
      <c r="O12788" s="545" t="s">
        <v>13413</v>
      </c>
      <c r="P12788" s="549">
        <v>10496</v>
      </c>
      <c r="Q12788" s="549">
        <v>1</v>
      </c>
      <c r="R12788" s="549">
        <v>9</v>
      </c>
      <c r="S12788" s="548"/>
      <c r="T12788" s="548"/>
      <c r="U12788" s="99"/>
    </row>
    <row r="12789" spans="1:21" ht="19.5" customHeight="1">
      <c r="A12789" s="545">
        <v>107818</v>
      </c>
      <c r="B12789" s="545" t="s">
        <v>4601</v>
      </c>
      <c r="C12789" s="545" t="s">
        <v>216</v>
      </c>
      <c r="D12789" s="546"/>
      <c r="E12789" s="171" t="str">
        <f t="shared" si="199"/>
        <v>1900</v>
      </c>
      <c r="F12789" s="547">
        <v>0</v>
      </c>
      <c r="G12789" s="548">
        <v>0</v>
      </c>
      <c r="H12789" s="547">
        <v>0</v>
      </c>
      <c r="I12789" s="545" t="s">
        <v>12658</v>
      </c>
      <c r="J12789" s="545"/>
      <c r="K12789" s="545" t="s">
        <v>20769</v>
      </c>
      <c r="L12789" s="545" t="s">
        <v>16426</v>
      </c>
      <c r="M12789" s="548" t="s">
        <v>13758</v>
      </c>
      <c r="N12789" s="545" t="s">
        <v>13413</v>
      </c>
      <c r="O12789" s="545" t="s">
        <v>13413</v>
      </c>
      <c r="P12789" s="549">
        <v>10497</v>
      </c>
      <c r="Q12789" s="549">
        <v>1</v>
      </c>
      <c r="R12789" s="549">
        <v>9</v>
      </c>
      <c r="S12789" s="548"/>
      <c r="T12789" s="548"/>
      <c r="U12789" s="99"/>
    </row>
    <row r="12790" spans="1:21" ht="19.5" customHeight="1">
      <c r="A12790" s="545">
        <v>107819</v>
      </c>
      <c r="B12790" s="545" t="s">
        <v>4563</v>
      </c>
      <c r="C12790" s="545" t="s">
        <v>216</v>
      </c>
      <c r="D12790" s="546"/>
      <c r="E12790" s="171" t="str">
        <f t="shared" si="199"/>
        <v>1900</v>
      </c>
      <c r="F12790" s="547">
        <v>0</v>
      </c>
      <c r="G12790" s="548">
        <v>0</v>
      </c>
      <c r="H12790" s="547">
        <v>0</v>
      </c>
      <c r="I12790" s="545" t="s">
        <v>12658</v>
      </c>
      <c r="J12790" s="545"/>
      <c r="K12790" s="545" t="s">
        <v>20770</v>
      </c>
      <c r="L12790" s="545" t="s">
        <v>16426</v>
      </c>
      <c r="M12790" s="548" t="s">
        <v>13758</v>
      </c>
      <c r="N12790" s="545" t="s">
        <v>13413</v>
      </c>
      <c r="O12790" s="545" t="s">
        <v>13413</v>
      </c>
      <c r="P12790" s="549">
        <v>10498</v>
      </c>
      <c r="Q12790" s="549">
        <v>1</v>
      </c>
      <c r="R12790" s="549">
        <v>9</v>
      </c>
      <c r="S12790" s="548"/>
      <c r="T12790" s="548"/>
      <c r="U12790" s="99"/>
    </row>
    <row r="12791" spans="1:21" ht="19.5" customHeight="1">
      <c r="A12791" s="545">
        <v>107820</v>
      </c>
      <c r="B12791" s="545" t="s">
        <v>4607</v>
      </c>
      <c r="C12791" s="545" t="s">
        <v>216</v>
      </c>
      <c r="D12791" s="546"/>
      <c r="E12791" s="171" t="str">
        <f t="shared" si="199"/>
        <v>1900</v>
      </c>
      <c r="F12791" s="547">
        <v>0</v>
      </c>
      <c r="G12791" s="548">
        <v>0</v>
      </c>
      <c r="H12791" s="547">
        <v>0</v>
      </c>
      <c r="I12791" s="545" t="s">
        <v>12658</v>
      </c>
      <c r="J12791" s="545"/>
      <c r="K12791" s="545" t="s">
        <v>20771</v>
      </c>
      <c r="L12791" s="545" t="s">
        <v>16426</v>
      </c>
      <c r="M12791" s="548" t="s">
        <v>13758</v>
      </c>
      <c r="N12791" s="545" t="s">
        <v>13413</v>
      </c>
      <c r="O12791" s="545" t="s">
        <v>13413</v>
      </c>
      <c r="P12791" s="549">
        <v>10499</v>
      </c>
      <c r="Q12791" s="549">
        <v>1</v>
      </c>
      <c r="R12791" s="549">
        <v>9</v>
      </c>
      <c r="S12791" s="548"/>
      <c r="T12791" s="548"/>
      <c r="U12791" s="99"/>
    </row>
    <row r="12792" spans="1:21" ht="19.5" customHeight="1">
      <c r="A12792" s="545">
        <v>107821</v>
      </c>
      <c r="B12792" s="545" t="s">
        <v>4597</v>
      </c>
      <c r="C12792" s="545" t="s">
        <v>216</v>
      </c>
      <c r="D12792" s="546"/>
      <c r="E12792" s="171" t="str">
        <f t="shared" si="199"/>
        <v>1900</v>
      </c>
      <c r="F12792" s="547">
        <v>0</v>
      </c>
      <c r="G12792" s="548">
        <v>0</v>
      </c>
      <c r="H12792" s="547">
        <v>0</v>
      </c>
      <c r="I12792" s="545" t="s">
        <v>12658</v>
      </c>
      <c r="J12792" s="545"/>
      <c r="K12792" s="545" t="s">
        <v>20772</v>
      </c>
      <c r="L12792" s="545" t="s">
        <v>16426</v>
      </c>
      <c r="M12792" s="548" t="s">
        <v>13758</v>
      </c>
      <c r="N12792" s="545" t="s">
        <v>13413</v>
      </c>
      <c r="O12792" s="545" t="s">
        <v>13413</v>
      </c>
      <c r="P12792" s="549">
        <v>10500</v>
      </c>
      <c r="Q12792" s="549">
        <v>1</v>
      </c>
      <c r="R12792" s="549">
        <v>9</v>
      </c>
      <c r="S12792" s="548"/>
      <c r="T12792" s="548"/>
      <c r="U12792" s="99"/>
    </row>
    <row r="12793" spans="1:21" ht="19.5" customHeight="1">
      <c r="A12793" s="545">
        <v>107822</v>
      </c>
      <c r="B12793" s="545" t="s">
        <v>4603</v>
      </c>
      <c r="C12793" s="545" t="s">
        <v>216</v>
      </c>
      <c r="D12793" s="546"/>
      <c r="E12793" s="171" t="str">
        <f t="shared" si="199"/>
        <v>1900</v>
      </c>
      <c r="F12793" s="547">
        <v>0</v>
      </c>
      <c r="G12793" s="548">
        <v>0</v>
      </c>
      <c r="H12793" s="547">
        <v>0</v>
      </c>
      <c r="I12793" s="545" t="s">
        <v>12658</v>
      </c>
      <c r="J12793" s="545"/>
      <c r="K12793" s="545" t="s">
        <v>20773</v>
      </c>
      <c r="L12793" s="545" t="s">
        <v>16426</v>
      </c>
      <c r="M12793" s="548" t="s">
        <v>13758</v>
      </c>
      <c r="N12793" s="545" t="s">
        <v>13413</v>
      </c>
      <c r="O12793" s="545" t="s">
        <v>13413</v>
      </c>
      <c r="P12793" s="549">
        <v>10501</v>
      </c>
      <c r="Q12793" s="549">
        <v>1</v>
      </c>
      <c r="R12793" s="549">
        <v>9</v>
      </c>
      <c r="S12793" s="548"/>
      <c r="T12793" s="548"/>
      <c r="U12793" s="99"/>
    </row>
    <row r="12794" spans="1:21" ht="19.5" customHeight="1">
      <c r="A12794" s="545">
        <v>107823</v>
      </c>
      <c r="B12794" s="545" t="s">
        <v>4608</v>
      </c>
      <c r="C12794" s="545" t="s">
        <v>216</v>
      </c>
      <c r="D12794" s="546"/>
      <c r="E12794" s="171" t="str">
        <f t="shared" si="199"/>
        <v>1900</v>
      </c>
      <c r="F12794" s="547">
        <v>0</v>
      </c>
      <c r="G12794" s="548">
        <v>0</v>
      </c>
      <c r="H12794" s="547">
        <v>0</v>
      </c>
      <c r="I12794" s="545" t="s">
        <v>12658</v>
      </c>
      <c r="J12794" s="545"/>
      <c r="K12794" s="545" t="s">
        <v>20774</v>
      </c>
      <c r="L12794" s="545" t="s">
        <v>16426</v>
      </c>
      <c r="M12794" s="548" t="s">
        <v>13758</v>
      </c>
      <c r="N12794" s="545" t="s">
        <v>13413</v>
      </c>
      <c r="O12794" s="545" t="s">
        <v>13413</v>
      </c>
      <c r="P12794" s="549">
        <v>10502</v>
      </c>
      <c r="Q12794" s="549">
        <v>1</v>
      </c>
      <c r="R12794" s="549">
        <v>9</v>
      </c>
      <c r="S12794" s="548"/>
      <c r="T12794" s="548"/>
      <c r="U12794" s="99"/>
    </row>
    <row r="12795" spans="1:21" ht="19.5" customHeight="1">
      <c r="A12795" s="545">
        <v>107824</v>
      </c>
      <c r="B12795" s="545" t="s">
        <v>4579</v>
      </c>
      <c r="C12795" s="545" t="s">
        <v>216</v>
      </c>
      <c r="D12795" s="546"/>
      <c r="E12795" s="171" t="str">
        <f t="shared" si="199"/>
        <v>1900</v>
      </c>
      <c r="F12795" s="547">
        <v>0</v>
      </c>
      <c r="G12795" s="548">
        <v>0</v>
      </c>
      <c r="H12795" s="547">
        <v>0</v>
      </c>
      <c r="I12795" s="545" t="s">
        <v>12658</v>
      </c>
      <c r="J12795" s="545"/>
      <c r="K12795" s="545" t="s">
        <v>20775</v>
      </c>
      <c r="L12795" s="545" t="s">
        <v>16426</v>
      </c>
      <c r="M12795" s="548" t="s">
        <v>13758</v>
      </c>
      <c r="N12795" s="545" t="s">
        <v>13413</v>
      </c>
      <c r="O12795" s="545" t="s">
        <v>13413</v>
      </c>
      <c r="P12795" s="549">
        <v>10503</v>
      </c>
      <c r="Q12795" s="549">
        <v>1</v>
      </c>
      <c r="R12795" s="549">
        <v>9</v>
      </c>
      <c r="S12795" s="548"/>
      <c r="T12795" s="548"/>
      <c r="U12795" s="99"/>
    </row>
    <row r="12796" spans="1:21" ht="19.5" customHeight="1">
      <c r="A12796" s="545">
        <v>107825</v>
      </c>
      <c r="B12796" s="545" t="s">
        <v>4558</v>
      </c>
      <c r="C12796" s="545" t="s">
        <v>216</v>
      </c>
      <c r="D12796" s="546"/>
      <c r="E12796" s="171" t="str">
        <f t="shared" si="199"/>
        <v>1900</v>
      </c>
      <c r="F12796" s="547">
        <v>0</v>
      </c>
      <c r="G12796" s="548">
        <v>0</v>
      </c>
      <c r="H12796" s="547">
        <v>0</v>
      </c>
      <c r="I12796" s="545" t="s">
        <v>12658</v>
      </c>
      <c r="J12796" s="545"/>
      <c r="K12796" s="545" t="s">
        <v>20776</v>
      </c>
      <c r="L12796" s="545" t="s">
        <v>16426</v>
      </c>
      <c r="M12796" s="548" t="s">
        <v>13758</v>
      </c>
      <c r="N12796" s="545" t="s">
        <v>13413</v>
      </c>
      <c r="O12796" s="545" t="s">
        <v>13413</v>
      </c>
      <c r="P12796" s="549">
        <v>10504</v>
      </c>
      <c r="Q12796" s="549">
        <v>1</v>
      </c>
      <c r="R12796" s="549">
        <v>9</v>
      </c>
      <c r="S12796" s="548"/>
      <c r="T12796" s="548"/>
      <c r="U12796" s="99"/>
    </row>
    <row r="12797" spans="1:21" ht="19.5" customHeight="1">
      <c r="A12797" s="545">
        <v>107826</v>
      </c>
      <c r="B12797" s="545" t="s">
        <v>8908</v>
      </c>
      <c r="C12797" s="545" t="s">
        <v>216</v>
      </c>
      <c r="D12797" s="546"/>
      <c r="E12797" s="171" t="str">
        <f t="shared" si="199"/>
        <v>1900</v>
      </c>
      <c r="F12797" s="547">
        <v>0</v>
      </c>
      <c r="G12797" s="548">
        <v>0</v>
      </c>
      <c r="H12797" s="547">
        <v>0</v>
      </c>
      <c r="I12797" s="545" t="s">
        <v>12658</v>
      </c>
      <c r="J12797" s="545"/>
      <c r="K12797" s="545" t="s">
        <v>20777</v>
      </c>
      <c r="L12797" s="545" t="s">
        <v>16426</v>
      </c>
      <c r="M12797" s="548" t="s">
        <v>13758</v>
      </c>
      <c r="N12797" s="545" t="s">
        <v>13413</v>
      </c>
      <c r="O12797" s="545" t="s">
        <v>13413</v>
      </c>
      <c r="P12797" s="549">
        <v>10505</v>
      </c>
      <c r="Q12797" s="549">
        <v>1</v>
      </c>
      <c r="R12797" s="549">
        <v>9</v>
      </c>
      <c r="S12797" s="548"/>
      <c r="T12797" s="548"/>
      <c r="U12797" s="99"/>
    </row>
    <row r="12798" spans="1:21" ht="19.5" customHeight="1">
      <c r="A12798" s="545">
        <v>107827</v>
      </c>
      <c r="B12798" s="545" t="s">
        <v>4567</v>
      </c>
      <c r="C12798" s="545" t="s">
        <v>216</v>
      </c>
      <c r="D12798" s="546"/>
      <c r="E12798" s="171" t="str">
        <f t="shared" si="199"/>
        <v>1900</v>
      </c>
      <c r="F12798" s="547">
        <v>0</v>
      </c>
      <c r="G12798" s="548">
        <v>0</v>
      </c>
      <c r="H12798" s="547">
        <v>0</v>
      </c>
      <c r="I12798" s="545" t="s">
        <v>12658</v>
      </c>
      <c r="J12798" s="545"/>
      <c r="K12798" s="545" t="s">
        <v>20778</v>
      </c>
      <c r="L12798" s="545" t="s">
        <v>16426</v>
      </c>
      <c r="M12798" s="548" t="s">
        <v>13758</v>
      </c>
      <c r="N12798" s="545" t="s">
        <v>13413</v>
      </c>
      <c r="O12798" s="545" t="s">
        <v>13413</v>
      </c>
      <c r="P12798" s="549">
        <v>10506</v>
      </c>
      <c r="Q12798" s="549">
        <v>1</v>
      </c>
      <c r="R12798" s="549">
        <v>9</v>
      </c>
      <c r="S12798" s="548"/>
      <c r="T12798" s="548"/>
      <c r="U12798" s="99"/>
    </row>
    <row r="12799" spans="1:21" ht="19.5" customHeight="1">
      <c r="A12799" s="545">
        <v>107828</v>
      </c>
      <c r="B12799" s="545" t="s">
        <v>4611</v>
      </c>
      <c r="C12799" s="545" t="s">
        <v>216</v>
      </c>
      <c r="D12799" s="546"/>
      <c r="E12799" s="171" t="str">
        <f t="shared" si="199"/>
        <v>1900</v>
      </c>
      <c r="F12799" s="547">
        <v>0</v>
      </c>
      <c r="G12799" s="548">
        <v>0</v>
      </c>
      <c r="H12799" s="547">
        <v>0</v>
      </c>
      <c r="I12799" s="545" t="s">
        <v>12658</v>
      </c>
      <c r="J12799" s="545"/>
      <c r="K12799" s="545" t="s">
        <v>20779</v>
      </c>
      <c r="L12799" s="545" t="s">
        <v>16426</v>
      </c>
      <c r="M12799" s="548" t="s">
        <v>13758</v>
      </c>
      <c r="N12799" s="545" t="s">
        <v>13413</v>
      </c>
      <c r="O12799" s="545" t="s">
        <v>13413</v>
      </c>
      <c r="P12799" s="549">
        <v>10507</v>
      </c>
      <c r="Q12799" s="549">
        <v>1</v>
      </c>
      <c r="R12799" s="549">
        <v>9</v>
      </c>
      <c r="S12799" s="548"/>
      <c r="T12799" s="548"/>
      <c r="U12799" s="99"/>
    </row>
    <row r="12800" spans="1:21" ht="19.5" customHeight="1">
      <c r="A12800" s="545">
        <v>107829</v>
      </c>
      <c r="B12800" s="545" t="s">
        <v>4611</v>
      </c>
      <c r="C12800" s="545" t="s">
        <v>216</v>
      </c>
      <c r="D12800" s="546"/>
      <c r="E12800" s="171" t="str">
        <f t="shared" si="199"/>
        <v>1900</v>
      </c>
      <c r="F12800" s="547">
        <v>0</v>
      </c>
      <c r="G12800" s="548">
        <v>0</v>
      </c>
      <c r="H12800" s="547">
        <v>0</v>
      </c>
      <c r="I12800" s="545" t="s">
        <v>12658</v>
      </c>
      <c r="J12800" s="545"/>
      <c r="K12800" s="545" t="s">
        <v>13413</v>
      </c>
      <c r="L12800" s="545" t="s">
        <v>16426</v>
      </c>
      <c r="M12800" s="548" t="s">
        <v>13758</v>
      </c>
      <c r="N12800" s="545" t="s">
        <v>13413</v>
      </c>
      <c r="O12800" s="545" t="s">
        <v>13413</v>
      </c>
      <c r="P12800" s="549">
        <v>10508</v>
      </c>
      <c r="Q12800" s="549">
        <v>1</v>
      </c>
      <c r="R12800" s="549">
        <v>9</v>
      </c>
      <c r="S12800" s="548"/>
      <c r="T12800" s="548"/>
      <c r="U12800" s="99"/>
    </row>
    <row r="12801" spans="1:21" ht="19.5" customHeight="1">
      <c r="A12801" s="545">
        <v>107830</v>
      </c>
      <c r="B12801" s="545" t="s">
        <v>8907</v>
      </c>
      <c r="C12801" s="545" t="s">
        <v>216</v>
      </c>
      <c r="D12801" s="546"/>
      <c r="E12801" s="171" t="str">
        <f t="shared" si="199"/>
        <v>1900</v>
      </c>
      <c r="F12801" s="547">
        <v>0</v>
      </c>
      <c r="G12801" s="548">
        <v>0</v>
      </c>
      <c r="H12801" s="547">
        <v>0</v>
      </c>
      <c r="I12801" s="545" t="s">
        <v>12658</v>
      </c>
      <c r="J12801" s="545"/>
      <c r="K12801" s="545" t="s">
        <v>20780</v>
      </c>
      <c r="L12801" s="545" t="s">
        <v>16426</v>
      </c>
      <c r="M12801" s="548" t="s">
        <v>13758</v>
      </c>
      <c r="N12801" s="545" t="s">
        <v>13413</v>
      </c>
      <c r="O12801" s="545" t="s">
        <v>13413</v>
      </c>
      <c r="P12801" s="549">
        <v>10509</v>
      </c>
      <c r="Q12801" s="549">
        <v>1</v>
      </c>
      <c r="R12801" s="549">
        <v>9</v>
      </c>
      <c r="S12801" s="548"/>
      <c r="T12801" s="548"/>
      <c r="U12801" s="99"/>
    </row>
    <row r="12802" spans="1:21" ht="19.5" customHeight="1">
      <c r="A12802" s="545">
        <v>107831</v>
      </c>
      <c r="B12802" s="545" t="s">
        <v>4565</v>
      </c>
      <c r="C12802" s="545" t="s">
        <v>216</v>
      </c>
      <c r="D12802" s="546"/>
      <c r="E12802" s="171" t="str">
        <f t="shared" si="199"/>
        <v>1900</v>
      </c>
      <c r="F12802" s="547">
        <v>0</v>
      </c>
      <c r="G12802" s="548">
        <v>0</v>
      </c>
      <c r="H12802" s="547">
        <v>0</v>
      </c>
      <c r="I12802" s="545" t="s">
        <v>12658</v>
      </c>
      <c r="J12802" s="545"/>
      <c r="K12802" s="545" t="s">
        <v>20781</v>
      </c>
      <c r="L12802" s="545" t="s">
        <v>16426</v>
      </c>
      <c r="M12802" s="548" t="s">
        <v>13758</v>
      </c>
      <c r="N12802" s="545" t="s">
        <v>13413</v>
      </c>
      <c r="O12802" s="545" t="s">
        <v>13413</v>
      </c>
      <c r="P12802" s="549">
        <v>10510</v>
      </c>
      <c r="Q12802" s="549">
        <v>1</v>
      </c>
      <c r="R12802" s="549">
        <v>9</v>
      </c>
      <c r="S12802" s="548"/>
      <c r="T12802" s="548"/>
      <c r="U12802" s="99"/>
    </row>
    <row r="12803" spans="1:21" ht="19.5" customHeight="1">
      <c r="A12803" s="545">
        <v>107832</v>
      </c>
      <c r="B12803" s="545" t="s">
        <v>4585</v>
      </c>
      <c r="C12803" s="545" t="s">
        <v>216</v>
      </c>
      <c r="D12803" s="546"/>
      <c r="E12803" s="171" t="str">
        <f t="shared" si="199"/>
        <v>1900</v>
      </c>
      <c r="F12803" s="547">
        <v>0</v>
      </c>
      <c r="G12803" s="548">
        <v>0</v>
      </c>
      <c r="H12803" s="547">
        <v>0</v>
      </c>
      <c r="I12803" s="545" t="s">
        <v>12658</v>
      </c>
      <c r="J12803" s="545"/>
      <c r="K12803" s="545" t="s">
        <v>20782</v>
      </c>
      <c r="L12803" s="545" t="s">
        <v>16426</v>
      </c>
      <c r="M12803" s="548" t="s">
        <v>13758</v>
      </c>
      <c r="N12803" s="545" t="s">
        <v>13413</v>
      </c>
      <c r="O12803" s="545" t="s">
        <v>13413</v>
      </c>
      <c r="P12803" s="549">
        <v>10511</v>
      </c>
      <c r="Q12803" s="549">
        <v>1</v>
      </c>
      <c r="R12803" s="549">
        <v>9</v>
      </c>
      <c r="S12803" s="548"/>
      <c r="T12803" s="548"/>
      <c r="U12803" s="99"/>
    </row>
    <row r="12804" spans="1:21" ht="19.5" customHeight="1">
      <c r="A12804" s="545">
        <v>107833</v>
      </c>
      <c r="B12804" s="545" t="s">
        <v>4560</v>
      </c>
      <c r="C12804" s="545" t="s">
        <v>216</v>
      </c>
      <c r="D12804" s="546"/>
      <c r="E12804" s="171" t="str">
        <f t="shared" ref="E12804:E12867" si="200">TEXT(D12804,"YYYY")</f>
        <v>1900</v>
      </c>
      <c r="F12804" s="547">
        <v>0</v>
      </c>
      <c r="G12804" s="548">
        <v>0</v>
      </c>
      <c r="H12804" s="547">
        <v>0</v>
      </c>
      <c r="I12804" s="545" t="s">
        <v>12658</v>
      </c>
      <c r="J12804" s="545"/>
      <c r="K12804" s="545" t="s">
        <v>20783</v>
      </c>
      <c r="L12804" s="545" t="s">
        <v>16426</v>
      </c>
      <c r="M12804" s="548" t="s">
        <v>13758</v>
      </c>
      <c r="N12804" s="545" t="s">
        <v>13413</v>
      </c>
      <c r="O12804" s="545" t="s">
        <v>13413</v>
      </c>
      <c r="P12804" s="549">
        <v>10512</v>
      </c>
      <c r="Q12804" s="549">
        <v>1</v>
      </c>
      <c r="R12804" s="549">
        <v>9</v>
      </c>
      <c r="S12804" s="548"/>
      <c r="T12804" s="548"/>
      <c r="U12804" s="99"/>
    </row>
    <row r="12805" spans="1:21" ht="19.5" customHeight="1">
      <c r="A12805" s="545">
        <v>107834</v>
      </c>
      <c r="B12805" s="545" t="s">
        <v>4604</v>
      </c>
      <c r="C12805" s="545" t="s">
        <v>216</v>
      </c>
      <c r="D12805" s="546"/>
      <c r="E12805" s="171" t="str">
        <f t="shared" si="200"/>
        <v>1900</v>
      </c>
      <c r="F12805" s="547">
        <v>0</v>
      </c>
      <c r="G12805" s="548">
        <v>0</v>
      </c>
      <c r="H12805" s="547">
        <v>0</v>
      </c>
      <c r="I12805" s="545" t="s">
        <v>12658</v>
      </c>
      <c r="J12805" s="545"/>
      <c r="K12805" s="545" t="s">
        <v>20784</v>
      </c>
      <c r="L12805" s="545" t="s">
        <v>16426</v>
      </c>
      <c r="M12805" s="548" t="s">
        <v>13758</v>
      </c>
      <c r="N12805" s="545" t="s">
        <v>13413</v>
      </c>
      <c r="O12805" s="545" t="s">
        <v>13413</v>
      </c>
      <c r="P12805" s="549">
        <v>10513</v>
      </c>
      <c r="Q12805" s="549">
        <v>1</v>
      </c>
      <c r="R12805" s="549">
        <v>9</v>
      </c>
      <c r="S12805" s="548"/>
      <c r="T12805" s="548"/>
      <c r="U12805" s="99"/>
    </row>
    <row r="12806" spans="1:21" ht="19.5" customHeight="1">
      <c r="A12806" s="545">
        <v>107835</v>
      </c>
      <c r="B12806" s="545" t="s">
        <v>4581</v>
      </c>
      <c r="C12806" s="545" t="s">
        <v>216</v>
      </c>
      <c r="D12806" s="546"/>
      <c r="E12806" s="171" t="str">
        <f t="shared" si="200"/>
        <v>1900</v>
      </c>
      <c r="F12806" s="547">
        <v>0</v>
      </c>
      <c r="G12806" s="548">
        <v>0</v>
      </c>
      <c r="H12806" s="547">
        <v>0</v>
      </c>
      <c r="I12806" s="545" t="s">
        <v>12658</v>
      </c>
      <c r="J12806" s="545"/>
      <c r="K12806" s="545" t="s">
        <v>20785</v>
      </c>
      <c r="L12806" s="545" t="s">
        <v>16426</v>
      </c>
      <c r="M12806" s="548" t="s">
        <v>13758</v>
      </c>
      <c r="N12806" s="545" t="s">
        <v>13413</v>
      </c>
      <c r="O12806" s="545" t="s">
        <v>13413</v>
      </c>
      <c r="P12806" s="549">
        <v>10514</v>
      </c>
      <c r="Q12806" s="549">
        <v>1</v>
      </c>
      <c r="R12806" s="549">
        <v>9</v>
      </c>
      <c r="S12806" s="548"/>
      <c r="T12806" s="548"/>
      <c r="U12806" s="99"/>
    </row>
    <row r="12807" spans="1:21" ht="19.5" customHeight="1">
      <c r="A12807" s="545">
        <v>107836</v>
      </c>
      <c r="B12807" s="545" t="s">
        <v>4573</v>
      </c>
      <c r="C12807" s="545" t="s">
        <v>216</v>
      </c>
      <c r="D12807" s="546"/>
      <c r="E12807" s="171" t="str">
        <f t="shared" si="200"/>
        <v>1900</v>
      </c>
      <c r="F12807" s="547">
        <v>0</v>
      </c>
      <c r="G12807" s="548">
        <v>0</v>
      </c>
      <c r="H12807" s="547">
        <v>0</v>
      </c>
      <c r="I12807" s="545" t="s">
        <v>12658</v>
      </c>
      <c r="J12807" s="545"/>
      <c r="K12807" s="545" t="s">
        <v>20786</v>
      </c>
      <c r="L12807" s="545" t="s">
        <v>16426</v>
      </c>
      <c r="M12807" s="548" t="s">
        <v>13758</v>
      </c>
      <c r="N12807" s="545" t="s">
        <v>13413</v>
      </c>
      <c r="O12807" s="545" t="s">
        <v>13413</v>
      </c>
      <c r="P12807" s="549">
        <v>10515</v>
      </c>
      <c r="Q12807" s="549">
        <v>1</v>
      </c>
      <c r="R12807" s="549">
        <v>9</v>
      </c>
      <c r="S12807" s="548"/>
      <c r="T12807" s="548"/>
      <c r="U12807" s="99"/>
    </row>
    <row r="12808" spans="1:21" ht="19.5" customHeight="1">
      <c r="A12808" s="545">
        <v>107837</v>
      </c>
      <c r="B12808" s="545" t="s">
        <v>4609</v>
      </c>
      <c r="C12808" s="545" t="s">
        <v>216</v>
      </c>
      <c r="D12808" s="546"/>
      <c r="E12808" s="171" t="str">
        <f t="shared" si="200"/>
        <v>1900</v>
      </c>
      <c r="F12808" s="547">
        <v>0</v>
      </c>
      <c r="G12808" s="548">
        <v>0</v>
      </c>
      <c r="H12808" s="547">
        <v>0</v>
      </c>
      <c r="I12808" s="545" t="s">
        <v>12658</v>
      </c>
      <c r="J12808" s="545"/>
      <c r="K12808" s="545" t="s">
        <v>20787</v>
      </c>
      <c r="L12808" s="545" t="s">
        <v>16426</v>
      </c>
      <c r="M12808" s="548" t="s">
        <v>13758</v>
      </c>
      <c r="N12808" s="545" t="s">
        <v>13413</v>
      </c>
      <c r="O12808" s="545" t="s">
        <v>13413</v>
      </c>
      <c r="P12808" s="549">
        <v>10516</v>
      </c>
      <c r="Q12808" s="549">
        <v>1</v>
      </c>
      <c r="R12808" s="549">
        <v>9</v>
      </c>
      <c r="S12808" s="548"/>
      <c r="T12808" s="548"/>
      <c r="U12808" s="99"/>
    </row>
    <row r="12809" spans="1:21" ht="19.5" customHeight="1">
      <c r="A12809" s="545">
        <v>107838</v>
      </c>
      <c r="B12809" s="545" t="s">
        <v>5243</v>
      </c>
      <c r="C12809" s="545" t="s">
        <v>216</v>
      </c>
      <c r="D12809" s="546"/>
      <c r="E12809" s="171" t="str">
        <f t="shared" si="200"/>
        <v>1900</v>
      </c>
      <c r="F12809" s="547">
        <v>0</v>
      </c>
      <c r="G12809" s="548">
        <v>0</v>
      </c>
      <c r="H12809" s="547">
        <v>0</v>
      </c>
      <c r="I12809" s="545" t="s">
        <v>12647</v>
      </c>
      <c r="J12809" s="545"/>
      <c r="K12809" s="545" t="s">
        <v>20788</v>
      </c>
      <c r="L12809" s="545" t="s">
        <v>13413</v>
      </c>
      <c r="M12809" s="548" t="s">
        <v>13758</v>
      </c>
      <c r="N12809" s="545" t="s">
        <v>22861</v>
      </c>
      <c r="O12809" s="545" t="s">
        <v>13413</v>
      </c>
      <c r="P12809" s="549">
        <v>10517</v>
      </c>
      <c r="Q12809" s="549">
        <v>1</v>
      </c>
      <c r="R12809" s="549">
        <v>26</v>
      </c>
      <c r="S12809" s="548"/>
      <c r="T12809" s="548">
        <v>1784</v>
      </c>
      <c r="U12809" s="99"/>
    </row>
    <row r="12810" spans="1:21" ht="19.5" customHeight="1">
      <c r="A12810" s="545">
        <v>107839</v>
      </c>
      <c r="B12810" s="545" t="s">
        <v>5265</v>
      </c>
      <c r="C12810" s="545" t="s">
        <v>216</v>
      </c>
      <c r="D12810" s="546"/>
      <c r="E12810" s="171" t="str">
        <f t="shared" si="200"/>
        <v>1900</v>
      </c>
      <c r="F12810" s="547">
        <v>0</v>
      </c>
      <c r="G12810" s="548">
        <v>0</v>
      </c>
      <c r="H12810" s="547">
        <v>0</v>
      </c>
      <c r="I12810" s="545" t="s">
        <v>12647</v>
      </c>
      <c r="J12810" s="545"/>
      <c r="K12810" s="545" t="s">
        <v>20789</v>
      </c>
      <c r="L12810" s="545" t="s">
        <v>13413</v>
      </c>
      <c r="M12810" s="548" t="s">
        <v>13758</v>
      </c>
      <c r="N12810" s="545" t="s">
        <v>22861</v>
      </c>
      <c r="O12810" s="545" t="s">
        <v>13413</v>
      </c>
      <c r="P12810" s="549">
        <v>10518</v>
      </c>
      <c r="Q12810" s="549">
        <v>1</v>
      </c>
      <c r="R12810" s="549">
        <v>26</v>
      </c>
      <c r="S12810" s="548"/>
      <c r="T12810" s="548">
        <v>1784</v>
      </c>
      <c r="U12810" s="99"/>
    </row>
    <row r="12811" spans="1:21" ht="19.5" customHeight="1">
      <c r="A12811" s="545">
        <v>107840</v>
      </c>
      <c r="B12811" s="545" t="s">
        <v>5249</v>
      </c>
      <c r="C12811" s="545" t="s">
        <v>216</v>
      </c>
      <c r="D12811" s="546"/>
      <c r="E12811" s="171" t="str">
        <f t="shared" si="200"/>
        <v>1900</v>
      </c>
      <c r="F12811" s="547">
        <v>0</v>
      </c>
      <c r="G12811" s="548">
        <v>0</v>
      </c>
      <c r="H12811" s="547">
        <v>0</v>
      </c>
      <c r="I12811" s="545" t="s">
        <v>12647</v>
      </c>
      <c r="J12811" s="545"/>
      <c r="K12811" s="545" t="s">
        <v>20790</v>
      </c>
      <c r="L12811" s="545" t="s">
        <v>13413</v>
      </c>
      <c r="M12811" s="548" t="s">
        <v>13758</v>
      </c>
      <c r="N12811" s="545" t="s">
        <v>22861</v>
      </c>
      <c r="O12811" s="545" t="s">
        <v>13413</v>
      </c>
      <c r="P12811" s="549">
        <v>10519</v>
      </c>
      <c r="Q12811" s="549">
        <v>1</v>
      </c>
      <c r="R12811" s="549">
        <v>26</v>
      </c>
      <c r="S12811" s="548"/>
      <c r="T12811" s="548">
        <v>1784</v>
      </c>
      <c r="U12811" s="99"/>
    </row>
    <row r="12812" spans="1:21" ht="19.5" customHeight="1">
      <c r="A12812" s="545">
        <v>107841</v>
      </c>
      <c r="B12812" s="545" t="s">
        <v>5250</v>
      </c>
      <c r="C12812" s="545" t="s">
        <v>216</v>
      </c>
      <c r="D12812" s="546"/>
      <c r="E12812" s="171" t="str">
        <f t="shared" si="200"/>
        <v>1900</v>
      </c>
      <c r="F12812" s="547">
        <v>0</v>
      </c>
      <c r="G12812" s="548">
        <v>0</v>
      </c>
      <c r="H12812" s="547">
        <v>0</v>
      </c>
      <c r="I12812" s="545" t="s">
        <v>12647</v>
      </c>
      <c r="J12812" s="545"/>
      <c r="K12812" s="545" t="s">
        <v>20791</v>
      </c>
      <c r="L12812" s="545" t="s">
        <v>13413</v>
      </c>
      <c r="M12812" s="548" t="s">
        <v>13758</v>
      </c>
      <c r="N12812" s="545" t="s">
        <v>22861</v>
      </c>
      <c r="O12812" s="545" t="s">
        <v>13413</v>
      </c>
      <c r="P12812" s="549">
        <v>10520</v>
      </c>
      <c r="Q12812" s="549">
        <v>1</v>
      </c>
      <c r="R12812" s="549">
        <v>26</v>
      </c>
      <c r="S12812" s="548"/>
      <c r="T12812" s="548">
        <v>1784</v>
      </c>
      <c r="U12812" s="99"/>
    </row>
    <row r="12813" spans="1:21" ht="19.5" customHeight="1">
      <c r="A12813" s="545">
        <v>107842</v>
      </c>
      <c r="B12813" s="545" t="s">
        <v>5248</v>
      </c>
      <c r="C12813" s="545" t="s">
        <v>216</v>
      </c>
      <c r="D12813" s="546"/>
      <c r="E12813" s="171" t="str">
        <f t="shared" si="200"/>
        <v>1900</v>
      </c>
      <c r="F12813" s="547">
        <v>0</v>
      </c>
      <c r="G12813" s="548">
        <v>0</v>
      </c>
      <c r="H12813" s="547">
        <v>0</v>
      </c>
      <c r="I12813" s="545" t="s">
        <v>12647</v>
      </c>
      <c r="J12813" s="545"/>
      <c r="K12813" s="545" t="s">
        <v>20792</v>
      </c>
      <c r="L12813" s="545" t="s">
        <v>13413</v>
      </c>
      <c r="M12813" s="548" t="s">
        <v>13758</v>
      </c>
      <c r="N12813" s="545" t="s">
        <v>22861</v>
      </c>
      <c r="O12813" s="545" t="s">
        <v>13413</v>
      </c>
      <c r="P12813" s="549">
        <v>10521</v>
      </c>
      <c r="Q12813" s="549">
        <v>1</v>
      </c>
      <c r="R12813" s="549">
        <v>26</v>
      </c>
      <c r="S12813" s="548"/>
      <c r="T12813" s="548">
        <v>1784</v>
      </c>
      <c r="U12813" s="99"/>
    </row>
    <row r="12814" spans="1:21" ht="19.5" customHeight="1">
      <c r="A12814" s="545">
        <v>107843</v>
      </c>
      <c r="B12814" s="545" t="s">
        <v>5272</v>
      </c>
      <c r="C12814" s="545" t="s">
        <v>216</v>
      </c>
      <c r="D12814" s="546"/>
      <c r="E12814" s="171" t="str">
        <f t="shared" si="200"/>
        <v>1900</v>
      </c>
      <c r="F12814" s="547">
        <v>0</v>
      </c>
      <c r="G12814" s="548">
        <v>0</v>
      </c>
      <c r="H12814" s="547">
        <v>0</v>
      </c>
      <c r="I12814" s="545" t="s">
        <v>12647</v>
      </c>
      <c r="J12814" s="545"/>
      <c r="K12814" s="545" t="s">
        <v>20793</v>
      </c>
      <c r="L12814" s="545" t="s">
        <v>13413</v>
      </c>
      <c r="M12814" s="548" t="s">
        <v>13758</v>
      </c>
      <c r="N12814" s="545" t="s">
        <v>22861</v>
      </c>
      <c r="O12814" s="545" t="s">
        <v>13413</v>
      </c>
      <c r="P12814" s="549">
        <v>10522</v>
      </c>
      <c r="Q12814" s="549">
        <v>1</v>
      </c>
      <c r="R12814" s="549">
        <v>26</v>
      </c>
      <c r="S12814" s="548"/>
      <c r="T12814" s="548">
        <v>1784</v>
      </c>
      <c r="U12814" s="99"/>
    </row>
    <row r="12815" spans="1:21" ht="19.5" customHeight="1">
      <c r="A12815" s="545">
        <v>107844</v>
      </c>
      <c r="B12815" s="545" t="s">
        <v>5338</v>
      </c>
      <c r="C12815" s="545" t="s">
        <v>216</v>
      </c>
      <c r="D12815" s="546"/>
      <c r="E12815" s="171" t="str">
        <f t="shared" si="200"/>
        <v>1900</v>
      </c>
      <c r="F12815" s="547">
        <v>0</v>
      </c>
      <c r="G12815" s="548">
        <v>0</v>
      </c>
      <c r="H12815" s="547">
        <v>0</v>
      </c>
      <c r="I12815" s="545" t="s">
        <v>12647</v>
      </c>
      <c r="J12815" s="545"/>
      <c r="K12815" s="545" t="s">
        <v>20794</v>
      </c>
      <c r="L12815" s="545" t="s">
        <v>13413</v>
      </c>
      <c r="M12815" s="548" t="s">
        <v>13758</v>
      </c>
      <c r="N12815" s="545" t="s">
        <v>22861</v>
      </c>
      <c r="O12815" s="545" t="s">
        <v>13413</v>
      </c>
      <c r="P12815" s="549">
        <v>10523</v>
      </c>
      <c r="Q12815" s="549">
        <v>1</v>
      </c>
      <c r="R12815" s="549">
        <v>26</v>
      </c>
      <c r="S12815" s="548"/>
      <c r="T12815" s="548">
        <v>1784</v>
      </c>
      <c r="U12815" s="99"/>
    </row>
    <row r="12816" spans="1:21" ht="19.5" customHeight="1">
      <c r="A12816" s="545">
        <v>107845</v>
      </c>
      <c r="B12816" s="545" t="s">
        <v>5268</v>
      </c>
      <c r="C12816" s="545" t="s">
        <v>216</v>
      </c>
      <c r="D12816" s="546"/>
      <c r="E12816" s="171" t="str">
        <f t="shared" si="200"/>
        <v>1900</v>
      </c>
      <c r="F12816" s="547">
        <v>0</v>
      </c>
      <c r="G12816" s="548">
        <v>0</v>
      </c>
      <c r="H12816" s="547">
        <v>0</v>
      </c>
      <c r="I12816" s="545" t="s">
        <v>12647</v>
      </c>
      <c r="J12816" s="545"/>
      <c r="K12816" s="545" t="s">
        <v>20795</v>
      </c>
      <c r="L12816" s="545" t="s">
        <v>13413</v>
      </c>
      <c r="M12816" s="548" t="s">
        <v>13758</v>
      </c>
      <c r="N12816" s="545" t="s">
        <v>22861</v>
      </c>
      <c r="O12816" s="545" t="s">
        <v>13413</v>
      </c>
      <c r="P12816" s="549">
        <v>10524</v>
      </c>
      <c r="Q12816" s="549">
        <v>1</v>
      </c>
      <c r="R12816" s="549">
        <v>26</v>
      </c>
      <c r="S12816" s="548"/>
      <c r="T12816" s="548">
        <v>1784</v>
      </c>
      <c r="U12816" s="99"/>
    </row>
    <row r="12817" spans="1:21" ht="19.5" customHeight="1">
      <c r="A12817" s="545">
        <v>107846</v>
      </c>
      <c r="B12817" s="545" t="s">
        <v>5271</v>
      </c>
      <c r="C12817" s="545" t="s">
        <v>216</v>
      </c>
      <c r="D12817" s="546"/>
      <c r="E12817" s="171" t="str">
        <f t="shared" si="200"/>
        <v>1900</v>
      </c>
      <c r="F12817" s="547">
        <v>0</v>
      </c>
      <c r="G12817" s="548">
        <v>0</v>
      </c>
      <c r="H12817" s="547">
        <v>0</v>
      </c>
      <c r="I12817" s="545" t="s">
        <v>12647</v>
      </c>
      <c r="J12817" s="545"/>
      <c r="K12817" s="545" t="s">
        <v>20796</v>
      </c>
      <c r="L12817" s="545" t="s">
        <v>13413</v>
      </c>
      <c r="M12817" s="548" t="s">
        <v>13758</v>
      </c>
      <c r="N12817" s="545" t="s">
        <v>22861</v>
      </c>
      <c r="O12817" s="545" t="s">
        <v>13413</v>
      </c>
      <c r="P12817" s="549">
        <v>10525</v>
      </c>
      <c r="Q12817" s="549">
        <v>1</v>
      </c>
      <c r="R12817" s="549">
        <v>26</v>
      </c>
      <c r="S12817" s="548"/>
      <c r="T12817" s="548">
        <v>1784</v>
      </c>
      <c r="U12817" s="99"/>
    </row>
    <row r="12818" spans="1:21" ht="19.5" customHeight="1">
      <c r="A12818" s="545">
        <v>107847</v>
      </c>
      <c r="B12818" s="545" t="s">
        <v>5270</v>
      </c>
      <c r="C12818" s="545" t="s">
        <v>216</v>
      </c>
      <c r="D12818" s="546"/>
      <c r="E12818" s="171" t="str">
        <f t="shared" si="200"/>
        <v>1900</v>
      </c>
      <c r="F12818" s="547">
        <v>0</v>
      </c>
      <c r="G12818" s="548">
        <v>0</v>
      </c>
      <c r="H12818" s="547">
        <v>0</v>
      </c>
      <c r="I12818" s="545" t="s">
        <v>12647</v>
      </c>
      <c r="J12818" s="545"/>
      <c r="K12818" s="545" t="s">
        <v>20797</v>
      </c>
      <c r="L12818" s="545" t="s">
        <v>13413</v>
      </c>
      <c r="M12818" s="548" t="s">
        <v>13758</v>
      </c>
      <c r="N12818" s="545" t="s">
        <v>22861</v>
      </c>
      <c r="O12818" s="545" t="s">
        <v>13413</v>
      </c>
      <c r="P12818" s="549">
        <v>10526</v>
      </c>
      <c r="Q12818" s="549">
        <v>1</v>
      </c>
      <c r="R12818" s="549">
        <v>26</v>
      </c>
      <c r="S12818" s="548"/>
      <c r="T12818" s="548">
        <v>1784</v>
      </c>
      <c r="U12818" s="99"/>
    </row>
    <row r="12819" spans="1:21" ht="19.5" customHeight="1">
      <c r="A12819" s="545">
        <v>107848</v>
      </c>
      <c r="B12819" s="545" t="s">
        <v>5252</v>
      </c>
      <c r="C12819" s="545" t="s">
        <v>216</v>
      </c>
      <c r="D12819" s="546"/>
      <c r="E12819" s="171" t="str">
        <f t="shared" si="200"/>
        <v>1900</v>
      </c>
      <c r="F12819" s="547">
        <v>0</v>
      </c>
      <c r="G12819" s="548">
        <v>0</v>
      </c>
      <c r="H12819" s="547">
        <v>0</v>
      </c>
      <c r="I12819" s="545" t="s">
        <v>12647</v>
      </c>
      <c r="J12819" s="545"/>
      <c r="K12819" s="545" t="s">
        <v>20798</v>
      </c>
      <c r="L12819" s="545" t="s">
        <v>13413</v>
      </c>
      <c r="M12819" s="548" t="s">
        <v>13758</v>
      </c>
      <c r="N12819" s="545" t="s">
        <v>22861</v>
      </c>
      <c r="O12819" s="545" t="s">
        <v>13413</v>
      </c>
      <c r="P12819" s="549">
        <v>10527</v>
      </c>
      <c r="Q12819" s="549">
        <v>1</v>
      </c>
      <c r="R12819" s="549">
        <v>26</v>
      </c>
      <c r="S12819" s="548"/>
      <c r="T12819" s="548">
        <v>1784</v>
      </c>
      <c r="U12819" s="99"/>
    </row>
    <row r="12820" spans="1:21" ht="19.5" customHeight="1">
      <c r="A12820" s="545">
        <v>107849</v>
      </c>
      <c r="B12820" s="545" t="s">
        <v>5229</v>
      </c>
      <c r="C12820" s="545" t="s">
        <v>216</v>
      </c>
      <c r="D12820" s="546"/>
      <c r="E12820" s="171" t="str">
        <f t="shared" si="200"/>
        <v>1900</v>
      </c>
      <c r="F12820" s="547">
        <v>0</v>
      </c>
      <c r="G12820" s="548">
        <v>0</v>
      </c>
      <c r="H12820" s="547">
        <v>0</v>
      </c>
      <c r="I12820" s="545" t="s">
        <v>12647</v>
      </c>
      <c r="J12820" s="545"/>
      <c r="K12820" s="545" t="s">
        <v>20799</v>
      </c>
      <c r="L12820" s="545" t="s">
        <v>13413</v>
      </c>
      <c r="M12820" s="548" t="s">
        <v>13758</v>
      </c>
      <c r="N12820" s="545" t="s">
        <v>22861</v>
      </c>
      <c r="O12820" s="545" t="s">
        <v>13413</v>
      </c>
      <c r="P12820" s="549">
        <v>10528</v>
      </c>
      <c r="Q12820" s="549">
        <v>1</v>
      </c>
      <c r="R12820" s="549">
        <v>26</v>
      </c>
      <c r="S12820" s="548"/>
      <c r="T12820" s="548">
        <v>1784</v>
      </c>
      <c r="U12820" s="99"/>
    </row>
    <row r="12821" spans="1:21" ht="19.5" customHeight="1">
      <c r="A12821" s="545">
        <v>107850</v>
      </c>
      <c r="B12821" s="545" t="s">
        <v>5344</v>
      </c>
      <c r="C12821" s="545" t="s">
        <v>216</v>
      </c>
      <c r="D12821" s="546"/>
      <c r="E12821" s="171" t="str">
        <f t="shared" si="200"/>
        <v>1900</v>
      </c>
      <c r="F12821" s="547">
        <v>0</v>
      </c>
      <c r="G12821" s="548">
        <v>0</v>
      </c>
      <c r="H12821" s="547">
        <v>0</v>
      </c>
      <c r="I12821" s="545" t="s">
        <v>12647</v>
      </c>
      <c r="J12821" s="545"/>
      <c r="K12821" s="545" t="s">
        <v>20800</v>
      </c>
      <c r="L12821" s="545" t="s">
        <v>13413</v>
      </c>
      <c r="M12821" s="548" t="s">
        <v>13758</v>
      </c>
      <c r="N12821" s="545" t="s">
        <v>22861</v>
      </c>
      <c r="O12821" s="545" t="s">
        <v>13413</v>
      </c>
      <c r="P12821" s="549">
        <v>10529</v>
      </c>
      <c r="Q12821" s="549">
        <v>1</v>
      </c>
      <c r="R12821" s="549">
        <v>26</v>
      </c>
      <c r="S12821" s="548"/>
      <c r="T12821" s="548">
        <v>1784</v>
      </c>
      <c r="U12821" s="99"/>
    </row>
    <row r="12822" spans="1:21" ht="19.5" customHeight="1">
      <c r="A12822" s="545">
        <v>107851</v>
      </c>
      <c r="B12822" s="545" t="s">
        <v>5358</v>
      </c>
      <c r="C12822" s="545" t="s">
        <v>216</v>
      </c>
      <c r="D12822" s="546"/>
      <c r="E12822" s="171" t="str">
        <f t="shared" si="200"/>
        <v>1900</v>
      </c>
      <c r="F12822" s="547">
        <v>0</v>
      </c>
      <c r="G12822" s="548">
        <v>0</v>
      </c>
      <c r="H12822" s="547">
        <v>0</v>
      </c>
      <c r="I12822" s="545" t="s">
        <v>12647</v>
      </c>
      <c r="J12822" s="545"/>
      <c r="K12822" s="545" t="s">
        <v>20801</v>
      </c>
      <c r="L12822" s="545" t="s">
        <v>13413</v>
      </c>
      <c r="M12822" s="548" t="s">
        <v>13758</v>
      </c>
      <c r="N12822" s="545" t="s">
        <v>22861</v>
      </c>
      <c r="O12822" s="545" t="s">
        <v>13413</v>
      </c>
      <c r="P12822" s="549">
        <v>10530</v>
      </c>
      <c r="Q12822" s="549">
        <v>1</v>
      </c>
      <c r="R12822" s="549">
        <v>26</v>
      </c>
      <c r="S12822" s="548"/>
      <c r="T12822" s="548">
        <v>1784</v>
      </c>
      <c r="U12822" s="99"/>
    </row>
    <row r="12823" spans="1:21" ht="19.5" customHeight="1">
      <c r="A12823" s="545">
        <v>107852</v>
      </c>
      <c r="B12823" s="545" t="s">
        <v>5340</v>
      </c>
      <c r="C12823" s="545" t="s">
        <v>216</v>
      </c>
      <c r="D12823" s="546"/>
      <c r="E12823" s="171" t="str">
        <f t="shared" si="200"/>
        <v>1900</v>
      </c>
      <c r="F12823" s="547">
        <v>0</v>
      </c>
      <c r="G12823" s="548">
        <v>0</v>
      </c>
      <c r="H12823" s="547">
        <v>0</v>
      </c>
      <c r="I12823" s="545" t="s">
        <v>12647</v>
      </c>
      <c r="J12823" s="545"/>
      <c r="K12823" s="545" t="s">
        <v>20802</v>
      </c>
      <c r="L12823" s="545" t="s">
        <v>13413</v>
      </c>
      <c r="M12823" s="548" t="s">
        <v>13758</v>
      </c>
      <c r="N12823" s="545" t="s">
        <v>22861</v>
      </c>
      <c r="O12823" s="545" t="s">
        <v>13413</v>
      </c>
      <c r="P12823" s="549">
        <v>10531</v>
      </c>
      <c r="Q12823" s="549">
        <v>1</v>
      </c>
      <c r="R12823" s="549">
        <v>26</v>
      </c>
      <c r="S12823" s="548"/>
      <c r="T12823" s="548">
        <v>1784</v>
      </c>
      <c r="U12823" s="99"/>
    </row>
    <row r="12824" spans="1:21" ht="19.5" customHeight="1">
      <c r="A12824" s="545">
        <v>107853</v>
      </c>
      <c r="B12824" s="545" t="s">
        <v>5251</v>
      </c>
      <c r="C12824" s="545" t="s">
        <v>216</v>
      </c>
      <c r="D12824" s="546"/>
      <c r="E12824" s="171" t="str">
        <f t="shared" si="200"/>
        <v>1900</v>
      </c>
      <c r="F12824" s="547">
        <v>0</v>
      </c>
      <c r="G12824" s="548">
        <v>0</v>
      </c>
      <c r="H12824" s="547">
        <v>0</v>
      </c>
      <c r="I12824" s="545" t="s">
        <v>12647</v>
      </c>
      <c r="J12824" s="545"/>
      <c r="K12824" s="545" t="s">
        <v>20803</v>
      </c>
      <c r="L12824" s="545" t="s">
        <v>13413</v>
      </c>
      <c r="M12824" s="548" t="s">
        <v>13758</v>
      </c>
      <c r="N12824" s="545" t="s">
        <v>22861</v>
      </c>
      <c r="O12824" s="545" t="s">
        <v>13413</v>
      </c>
      <c r="P12824" s="549">
        <v>10532</v>
      </c>
      <c r="Q12824" s="549">
        <v>1</v>
      </c>
      <c r="R12824" s="549">
        <v>26</v>
      </c>
      <c r="S12824" s="548"/>
      <c r="T12824" s="548">
        <v>1784</v>
      </c>
      <c r="U12824" s="99"/>
    </row>
    <row r="12825" spans="1:21" ht="19.5" customHeight="1">
      <c r="A12825" s="545">
        <v>107854</v>
      </c>
      <c r="B12825" s="545" t="s">
        <v>5345</v>
      </c>
      <c r="C12825" s="545" t="s">
        <v>216</v>
      </c>
      <c r="D12825" s="546"/>
      <c r="E12825" s="171" t="str">
        <f t="shared" si="200"/>
        <v>1900</v>
      </c>
      <c r="F12825" s="547">
        <v>0</v>
      </c>
      <c r="G12825" s="548">
        <v>0</v>
      </c>
      <c r="H12825" s="547">
        <v>0</v>
      </c>
      <c r="I12825" s="545" t="s">
        <v>12647</v>
      </c>
      <c r="J12825" s="545"/>
      <c r="K12825" s="545" t="s">
        <v>20804</v>
      </c>
      <c r="L12825" s="545" t="s">
        <v>13413</v>
      </c>
      <c r="M12825" s="548" t="s">
        <v>13758</v>
      </c>
      <c r="N12825" s="545" t="s">
        <v>22861</v>
      </c>
      <c r="O12825" s="545" t="s">
        <v>13413</v>
      </c>
      <c r="P12825" s="549">
        <v>10533</v>
      </c>
      <c r="Q12825" s="549">
        <v>1</v>
      </c>
      <c r="R12825" s="549">
        <v>26</v>
      </c>
      <c r="S12825" s="548"/>
      <c r="T12825" s="548">
        <v>1784</v>
      </c>
      <c r="U12825" s="99"/>
    </row>
    <row r="12826" spans="1:21" ht="19.5" customHeight="1">
      <c r="A12826" s="545">
        <v>107855</v>
      </c>
      <c r="B12826" s="545" t="s">
        <v>5342</v>
      </c>
      <c r="C12826" s="545" t="s">
        <v>216</v>
      </c>
      <c r="D12826" s="546"/>
      <c r="E12826" s="171" t="str">
        <f t="shared" si="200"/>
        <v>1900</v>
      </c>
      <c r="F12826" s="547">
        <v>0</v>
      </c>
      <c r="G12826" s="548">
        <v>0</v>
      </c>
      <c r="H12826" s="547">
        <v>0</v>
      </c>
      <c r="I12826" s="545" t="s">
        <v>12647</v>
      </c>
      <c r="J12826" s="545"/>
      <c r="K12826" s="545" t="s">
        <v>20805</v>
      </c>
      <c r="L12826" s="545" t="s">
        <v>13413</v>
      </c>
      <c r="M12826" s="548" t="s">
        <v>13758</v>
      </c>
      <c r="N12826" s="545" t="s">
        <v>22861</v>
      </c>
      <c r="O12826" s="545" t="s">
        <v>13413</v>
      </c>
      <c r="P12826" s="549">
        <v>10534</v>
      </c>
      <c r="Q12826" s="549">
        <v>1</v>
      </c>
      <c r="R12826" s="549">
        <v>26</v>
      </c>
      <c r="S12826" s="548"/>
      <c r="T12826" s="548">
        <v>1784</v>
      </c>
      <c r="U12826" s="99"/>
    </row>
    <row r="12827" spans="1:21" ht="19.5" customHeight="1">
      <c r="A12827" s="545">
        <v>107856</v>
      </c>
      <c r="B12827" s="545" t="s">
        <v>5347</v>
      </c>
      <c r="C12827" s="545" t="s">
        <v>216</v>
      </c>
      <c r="D12827" s="546"/>
      <c r="E12827" s="171" t="str">
        <f t="shared" si="200"/>
        <v>1900</v>
      </c>
      <c r="F12827" s="547">
        <v>0</v>
      </c>
      <c r="G12827" s="548">
        <v>0</v>
      </c>
      <c r="H12827" s="547">
        <v>0</v>
      </c>
      <c r="I12827" s="545" t="s">
        <v>12647</v>
      </c>
      <c r="J12827" s="545"/>
      <c r="K12827" s="545" t="s">
        <v>20806</v>
      </c>
      <c r="L12827" s="545" t="s">
        <v>13413</v>
      </c>
      <c r="M12827" s="548" t="s">
        <v>13758</v>
      </c>
      <c r="N12827" s="545" t="s">
        <v>22861</v>
      </c>
      <c r="O12827" s="545" t="s">
        <v>13413</v>
      </c>
      <c r="P12827" s="549">
        <v>10535</v>
      </c>
      <c r="Q12827" s="549">
        <v>1</v>
      </c>
      <c r="R12827" s="549">
        <v>26</v>
      </c>
      <c r="S12827" s="548"/>
      <c r="T12827" s="548">
        <v>1784</v>
      </c>
      <c r="U12827" s="99"/>
    </row>
    <row r="12828" spans="1:21" ht="19.5" customHeight="1">
      <c r="A12828" s="545">
        <v>107857</v>
      </c>
      <c r="B12828" s="545" t="s">
        <v>5247</v>
      </c>
      <c r="C12828" s="545" t="s">
        <v>216</v>
      </c>
      <c r="D12828" s="546"/>
      <c r="E12828" s="171" t="str">
        <f t="shared" si="200"/>
        <v>1900</v>
      </c>
      <c r="F12828" s="547">
        <v>0</v>
      </c>
      <c r="G12828" s="548">
        <v>0</v>
      </c>
      <c r="H12828" s="547">
        <v>0</v>
      </c>
      <c r="I12828" s="545" t="s">
        <v>12647</v>
      </c>
      <c r="J12828" s="545"/>
      <c r="K12828" s="545" t="s">
        <v>20807</v>
      </c>
      <c r="L12828" s="545" t="s">
        <v>13413</v>
      </c>
      <c r="M12828" s="548" t="s">
        <v>13758</v>
      </c>
      <c r="N12828" s="545" t="s">
        <v>22861</v>
      </c>
      <c r="O12828" s="545" t="s">
        <v>13413</v>
      </c>
      <c r="P12828" s="549">
        <v>10536</v>
      </c>
      <c r="Q12828" s="549">
        <v>1</v>
      </c>
      <c r="R12828" s="549">
        <v>26</v>
      </c>
      <c r="S12828" s="548"/>
      <c r="T12828" s="548">
        <v>1784</v>
      </c>
      <c r="U12828" s="99"/>
    </row>
    <row r="12829" spans="1:21" ht="19.5" customHeight="1">
      <c r="A12829" s="545">
        <v>107858</v>
      </c>
      <c r="B12829" s="545" t="s">
        <v>5360</v>
      </c>
      <c r="C12829" s="545" t="s">
        <v>216</v>
      </c>
      <c r="D12829" s="546"/>
      <c r="E12829" s="171" t="str">
        <f t="shared" si="200"/>
        <v>1900</v>
      </c>
      <c r="F12829" s="547">
        <v>0</v>
      </c>
      <c r="G12829" s="548">
        <v>0</v>
      </c>
      <c r="H12829" s="547">
        <v>0</v>
      </c>
      <c r="I12829" s="545" t="s">
        <v>12647</v>
      </c>
      <c r="J12829" s="545"/>
      <c r="K12829" s="545" t="s">
        <v>20808</v>
      </c>
      <c r="L12829" s="545" t="s">
        <v>13413</v>
      </c>
      <c r="M12829" s="548" t="s">
        <v>13758</v>
      </c>
      <c r="N12829" s="545" t="s">
        <v>22861</v>
      </c>
      <c r="O12829" s="545" t="s">
        <v>13413</v>
      </c>
      <c r="P12829" s="549">
        <v>10537</v>
      </c>
      <c r="Q12829" s="549">
        <v>1</v>
      </c>
      <c r="R12829" s="549">
        <v>26</v>
      </c>
      <c r="S12829" s="548"/>
      <c r="T12829" s="548">
        <v>1784</v>
      </c>
      <c r="U12829" s="99"/>
    </row>
    <row r="12830" spans="1:21" ht="19.5" customHeight="1">
      <c r="A12830" s="545">
        <v>107859</v>
      </c>
      <c r="B12830" s="545" t="s">
        <v>5227</v>
      </c>
      <c r="C12830" s="545" t="s">
        <v>216</v>
      </c>
      <c r="D12830" s="546"/>
      <c r="E12830" s="171" t="str">
        <f t="shared" si="200"/>
        <v>1900</v>
      </c>
      <c r="F12830" s="547">
        <v>0</v>
      </c>
      <c r="G12830" s="548">
        <v>0</v>
      </c>
      <c r="H12830" s="547">
        <v>0</v>
      </c>
      <c r="I12830" s="545" t="s">
        <v>12647</v>
      </c>
      <c r="J12830" s="545"/>
      <c r="K12830" s="545" t="s">
        <v>20809</v>
      </c>
      <c r="L12830" s="545" t="s">
        <v>13413</v>
      </c>
      <c r="M12830" s="548" t="s">
        <v>13758</v>
      </c>
      <c r="N12830" s="545" t="s">
        <v>22861</v>
      </c>
      <c r="O12830" s="545" t="s">
        <v>13413</v>
      </c>
      <c r="P12830" s="549">
        <v>10538</v>
      </c>
      <c r="Q12830" s="549">
        <v>1</v>
      </c>
      <c r="R12830" s="549">
        <v>26</v>
      </c>
      <c r="S12830" s="548"/>
      <c r="T12830" s="548">
        <v>1784</v>
      </c>
      <c r="U12830" s="99"/>
    </row>
    <row r="12831" spans="1:21" ht="19.5" customHeight="1">
      <c r="A12831" s="545">
        <v>107860</v>
      </c>
      <c r="B12831" s="545" t="s">
        <v>8906</v>
      </c>
      <c r="C12831" s="545" t="s">
        <v>216</v>
      </c>
      <c r="D12831" s="546"/>
      <c r="E12831" s="171" t="str">
        <f t="shared" si="200"/>
        <v>1900</v>
      </c>
      <c r="F12831" s="547">
        <v>0</v>
      </c>
      <c r="G12831" s="548">
        <v>0</v>
      </c>
      <c r="H12831" s="547">
        <v>0</v>
      </c>
      <c r="I12831" s="545" t="s">
        <v>12647</v>
      </c>
      <c r="J12831" s="545"/>
      <c r="K12831" s="545" t="s">
        <v>20810</v>
      </c>
      <c r="L12831" s="545" t="s">
        <v>13413</v>
      </c>
      <c r="M12831" s="548" t="s">
        <v>13758</v>
      </c>
      <c r="N12831" s="545" t="s">
        <v>22861</v>
      </c>
      <c r="O12831" s="545" t="s">
        <v>13413</v>
      </c>
      <c r="P12831" s="549">
        <v>10539</v>
      </c>
      <c r="Q12831" s="549">
        <v>1</v>
      </c>
      <c r="R12831" s="549">
        <v>26</v>
      </c>
      <c r="S12831" s="548"/>
      <c r="T12831" s="548">
        <v>1784</v>
      </c>
      <c r="U12831" s="99"/>
    </row>
    <row r="12832" spans="1:21" ht="19.5" customHeight="1">
      <c r="A12832" s="545">
        <v>107861</v>
      </c>
      <c r="B12832" s="545" t="s">
        <v>5329</v>
      </c>
      <c r="C12832" s="545" t="s">
        <v>216</v>
      </c>
      <c r="D12832" s="546"/>
      <c r="E12832" s="171" t="str">
        <f t="shared" si="200"/>
        <v>1900</v>
      </c>
      <c r="F12832" s="547">
        <v>0</v>
      </c>
      <c r="G12832" s="548">
        <v>0</v>
      </c>
      <c r="H12832" s="547">
        <v>0</v>
      </c>
      <c r="I12832" s="545" t="s">
        <v>12647</v>
      </c>
      <c r="J12832" s="545"/>
      <c r="K12832" s="545" t="s">
        <v>13413</v>
      </c>
      <c r="L12832" s="545" t="s">
        <v>13413</v>
      </c>
      <c r="M12832" s="548" t="s">
        <v>13758</v>
      </c>
      <c r="N12832" s="545" t="s">
        <v>22861</v>
      </c>
      <c r="O12832" s="545" t="s">
        <v>13413</v>
      </c>
      <c r="P12832" s="549">
        <v>10540</v>
      </c>
      <c r="Q12832" s="549">
        <v>1</v>
      </c>
      <c r="R12832" s="549">
        <v>26</v>
      </c>
      <c r="S12832" s="548"/>
      <c r="T12832" s="548">
        <v>1784</v>
      </c>
      <c r="U12832" s="99"/>
    </row>
    <row r="12833" spans="1:21" ht="19.5" customHeight="1">
      <c r="A12833" s="545">
        <v>107862</v>
      </c>
      <c r="B12833" s="545" t="s">
        <v>5353</v>
      </c>
      <c r="C12833" s="545" t="s">
        <v>216</v>
      </c>
      <c r="D12833" s="546"/>
      <c r="E12833" s="171" t="str">
        <f t="shared" si="200"/>
        <v>1900</v>
      </c>
      <c r="F12833" s="547">
        <v>0</v>
      </c>
      <c r="G12833" s="548">
        <v>0</v>
      </c>
      <c r="H12833" s="547">
        <v>0</v>
      </c>
      <c r="I12833" s="545" t="s">
        <v>12647</v>
      </c>
      <c r="J12833" s="545"/>
      <c r="K12833" s="545" t="s">
        <v>20811</v>
      </c>
      <c r="L12833" s="545" t="s">
        <v>13413</v>
      </c>
      <c r="M12833" s="548" t="s">
        <v>13758</v>
      </c>
      <c r="N12833" s="545" t="s">
        <v>22861</v>
      </c>
      <c r="O12833" s="545" t="s">
        <v>13413</v>
      </c>
      <c r="P12833" s="549">
        <v>10541</v>
      </c>
      <c r="Q12833" s="549">
        <v>1</v>
      </c>
      <c r="R12833" s="549">
        <v>26</v>
      </c>
      <c r="S12833" s="548"/>
      <c r="T12833" s="548">
        <v>1784</v>
      </c>
      <c r="U12833" s="99"/>
    </row>
    <row r="12834" spans="1:21" ht="19.5" customHeight="1">
      <c r="A12834" s="545">
        <v>107863</v>
      </c>
      <c r="B12834" s="545" t="s">
        <v>5343</v>
      </c>
      <c r="C12834" s="545" t="s">
        <v>216</v>
      </c>
      <c r="D12834" s="546"/>
      <c r="E12834" s="171" t="str">
        <f t="shared" si="200"/>
        <v>1900</v>
      </c>
      <c r="F12834" s="547">
        <v>0</v>
      </c>
      <c r="G12834" s="548">
        <v>0</v>
      </c>
      <c r="H12834" s="547">
        <v>0</v>
      </c>
      <c r="I12834" s="545" t="s">
        <v>12647</v>
      </c>
      <c r="J12834" s="545"/>
      <c r="K12834" s="545" t="s">
        <v>20812</v>
      </c>
      <c r="L12834" s="545" t="s">
        <v>13413</v>
      </c>
      <c r="M12834" s="548" t="s">
        <v>13758</v>
      </c>
      <c r="N12834" s="545" t="s">
        <v>22861</v>
      </c>
      <c r="O12834" s="545" t="s">
        <v>13413</v>
      </c>
      <c r="P12834" s="549">
        <v>10542</v>
      </c>
      <c r="Q12834" s="549">
        <v>1</v>
      </c>
      <c r="R12834" s="549">
        <v>26</v>
      </c>
      <c r="S12834" s="548"/>
      <c r="T12834" s="548">
        <v>1784</v>
      </c>
      <c r="U12834" s="99"/>
    </row>
    <row r="12835" spans="1:21" ht="19.5" customHeight="1">
      <c r="A12835" s="545">
        <v>107864</v>
      </c>
      <c r="B12835" s="545" t="s">
        <v>5339</v>
      </c>
      <c r="C12835" s="545" t="s">
        <v>216</v>
      </c>
      <c r="D12835" s="546"/>
      <c r="E12835" s="171" t="str">
        <f t="shared" si="200"/>
        <v>1900</v>
      </c>
      <c r="F12835" s="547">
        <v>0</v>
      </c>
      <c r="G12835" s="548">
        <v>0</v>
      </c>
      <c r="H12835" s="547">
        <v>0</v>
      </c>
      <c r="I12835" s="545" t="s">
        <v>12647</v>
      </c>
      <c r="J12835" s="545"/>
      <c r="K12835" s="545" t="s">
        <v>20813</v>
      </c>
      <c r="L12835" s="545" t="s">
        <v>13413</v>
      </c>
      <c r="M12835" s="548" t="s">
        <v>13758</v>
      </c>
      <c r="N12835" s="545" t="s">
        <v>22861</v>
      </c>
      <c r="O12835" s="545" t="s">
        <v>13413</v>
      </c>
      <c r="P12835" s="549">
        <v>10543</v>
      </c>
      <c r="Q12835" s="549">
        <v>1</v>
      </c>
      <c r="R12835" s="549">
        <v>26</v>
      </c>
      <c r="S12835" s="548"/>
      <c r="T12835" s="548">
        <v>1784</v>
      </c>
      <c r="U12835" s="99"/>
    </row>
    <row r="12836" spans="1:21" ht="19.5" customHeight="1">
      <c r="A12836" s="545">
        <v>107865</v>
      </c>
      <c r="B12836" s="545" t="s">
        <v>5234</v>
      </c>
      <c r="C12836" s="545" t="s">
        <v>216</v>
      </c>
      <c r="D12836" s="546"/>
      <c r="E12836" s="171" t="str">
        <f t="shared" si="200"/>
        <v>1900</v>
      </c>
      <c r="F12836" s="547">
        <v>0</v>
      </c>
      <c r="G12836" s="548">
        <v>0</v>
      </c>
      <c r="H12836" s="547">
        <v>0</v>
      </c>
      <c r="I12836" s="545" t="s">
        <v>12647</v>
      </c>
      <c r="J12836" s="545"/>
      <c r="K12836" s="545" t="s">
        <v>20814</v>
      </c>
      <c r="L12836" s="545" t="s">
        <v>13413</v>
      </c>
      <c r="M12836" s="548" t="s">
        <v>13758</v>
      </c>
      <c r="N12836" s="545" t="s">
        <v>22861</v>
      </c>
      <c r="O12836" s="545" t="s">
        <v>13413</v>
      </c>
      <c r="P12836" s="549">
        <v>10544</v>
      </c>
      <c r="Q12836" s="549">
        <v>1</v>
      </c>
      <c r="R12836" s="549">
        <v>26</v>
      </c>
      <c r="S12836" s="548"/>
      <c r="T12836" s="548">
        <v>1784</v>
      </c>
      <c r="U12836" s="99"/>
    </row>
    <row r="12837" spans="1:21" ht="19.5" customHeight="1">
      <c r="A12837" s="545">
        <v>107866</v>
      </c>
      <c r="B12837" s="545" t="s">
        <v>5233</v>
      </c>
      <c r="C12837" s="545" t="s">
        <v>216</v>
      </c>
      <c r="D12837" s="546"/>
      <c r="E12837" s="171" t="str">
        <f t="shared" si="200"/>
        <v>1900</v>
      </c>
      <c r="F12837" s="547">
        <v>0</v>
      </c>
      <c r="G12837" s="548">
        <v>0</v>
      </c>
      <c r="H12837" s="547">
        <v>0</v>
      </c>
      <c r="I12837" s="545" t="s">
        <v>12647</v>
      </c>
      <c r="J12837" s="545"/>
      <c r="K12837" s="545" t="s">
        <v>20815</v>
      </c>
      <c r="L12837" s="545" t="s">
        <v>13413</v>
      </c>
      <c r="M12837" s="548" t="s">
        <v>13758</v>
      </c>
      <c r="N12837" s="545" t="s">
        <v>22861</v>
      </c>
      <c r="O12837" s="545" t="s">
        <v>13413</v>
      </c>
      <c r="P12837" s="549">
        <v>10545</v>
      </c>
      <c r="Q12837" s="549">
        <v>1</v>
      </c>
      <c r="R12837" s="549">
        <v>26</v>
      </c>
      <c r="S12837" s="548"/>
      <c r="T12837" s="548">
        <v>1784</v>
      </c>
      <c r="U12837" s="99"/>
    </row>
    <row r="12838" spans="1:21" ht="19.5" customHeight="1">
      <c r="A12838" s="545">
        <v>107867</v>
      </c>
      <c r="B12838" s="545" t="s">
        <v>5236</v>
      </c>
      <c r="C12838" s="545" t="s">
        <v>216</v>
      </c>
      <c r="D12838" s="546"/>
      <c r="E12838" s="171" t="str">
        <f t="shared" si="200"/>
        <v>1900</v>
      </c>
      <c r="F12838" s="547">
        <v>0</v>
      </c>
      <c r="G12838" s="548">
        <v>0</v>
      </c>
      <c r="H12838" s="547">
        <v>0</v>
      </c>
      <c r="I12838" s="545" t="s">
        <v>12647</v>
      </c>
      <c r="J12838" s="545"/>
      <c r="K12838" s="545" t="s">
        <v>20816</v>
      </c>
      <c r="L12838" s="545" t="s">
        <v>13413</v>
      </c>
      <c r="M12838" s="548" t="s">
        <v>13758</v>
      </c>
      <c r="N12838" s="545" t="s">
        <v>22861</v>
      </c>
      <c r="O12838" s="545" t="s">
        <v>13413</v>
      </c>
      <c r="P12838" s="549">
        <v>10546</v>
      </c>
      <c r="Q12838" s="549">
        <v>1</v>
      </c>
      <c r="R12838" s="549">
        <v>26</v>
      </c>
      <c r="S12838" s="548"/>
      <c r="T12838" s="548">
        <v>1784</v>
      </c>
      <c r="U12838" s="99"/>
    </row>
    <row r="12839" spans="1:21" ht="19.5" customHeight="1">
      <c r="A12839" s="545">
        <v>107868</v>
      </c>
      <c r="B12839" s="545" t="s">
        <v>5232</v>
      </c>
      <c r="C12839" s="545" t="s">
        <v>216</v>
      </c>
      <c r="D12839" s="546"/>
      <c r="E12839" s="171" t="str">
        <f t="shared" si="200"/>
        <v>1900</v>
      </c>
      <c r="F12839" s="547">
        <v>0</v>
      </c>
      <c r="G12839" s="548">
        <v>0</v>
      </c>
      <c r="H12839" s="547">
        <v>0</v>
      </c>
      <c r="I12839" s="545" t="s">
        <v>12647</v>
      </c>
      <c r="J12839" s="545"/>
      <c r="K12839" s="545" t="s">
        <v>20817</v>
      </c>
      <c r="L12839" s="545" t="s">
        <v>13413</v>
      </c>
      <c r="M12839" s="548" t="s">
        <v>13758</v>
      </c>
      <c r="N12839" s="545" t="s">
        <v>22861</v>
      </c>
      <c r="O12839" s="545" t="s">
        <v>13413</v>
      </c>
      <c r="P12839" s="549">
        <v>10547</v>
      </c>
      <c r="Q12839" s="549">
        <v>1</v>
      </c>
      <c r="R12839" s="549">
        <v>26</v>
      </c>
      <c r="S12839" s="548"/>
      <c r="T12839" s="548">
        <v>1784</v>
      </c>
      <c r="U12839" s="99"/>
    </row>
    <row r="12840" spans="1:21" ht="19.5" customHeight="1">
      <c r="A12840" s="545">
        <v>107869</v>
      </c>
      <c r="B12840" s="545" t="s">
        <v>5354</v>
      </c>
      <c r="C12840" s="545" t="s">
        <v>216</v>
      </c>
      <c r="D12840" s="546"/>
      <c r="E12840" s="171" t="str">
        <f t="shared" si="200"/>
        <v>1900</v>
      </c>
      <c r="F12840" s="547">
        <v>0</v>
      </c>
      <c r="G12840" s="548">
        <v>0</v>
      </c>
      <c r="H12840" s="547">
        <v>0</v>
      </c>
      <c r="I12840" s="545" t="s">
        <v>12647</v>
      </c>
      <c r="J12840" s="545"/>
      <c r="K12840" s="545" t="s">
        <v>20818</v>
      </c>
      <c r="L12840" s="545" t="s">
        <v>13413</v>
      </c>
      <c r="M12840" s="548" t="s">
        <v>13758</v>
      </c>
      <c r="N12840" s="545" t="s">
        <v>22861</v>
      </c>
      <c r="O12840" s="545" t="s">
        <v>13413</v>
      </c>
      <c r="P12840" s="549">
        <v>10548</v>
      </c>
      <c r="Q12840" s="549">
        <v>1</v>
      </c>
      <c r="R12840" s="549">
        <v>26</v>
      </c>
      <c r="S12840" s="548"/>
      <c r="T12840" s="548">
        <v>1784</v>
      </c>
      <c r="U12840" s="99"/>
    </row>
    <row r="12841" spans="1:21" ht="19.5" customHeight="1">
      <c r="A12841" s="545">
        <v>107870</v>
      </c>
      <c r="B12841" s="545" t="s">
        <v>5238</v>
      </c>
      <c r="C12841" s="545" t="s">
        <v>216</v>
      </c>
      <c r="D12841" s="546"/>
      <c r="E12841" s="171" t="str">
        <f t="shared" si="200"/>
        <v>1900</v>
      </c>
      <c r="F12841" s="547">
        <v>0</v>
      </c>
      <c r="G12841" s="548">
        <v>0</v>
      </c>
      <c r="H12841" s="547">
        <v>0</v>
      </c>
      <c r="I12841" s="545" t="s">
        <v>12647</v>
      </c>
      <c r="J12841" s="545"/>
      <c r="K12841" s="545" t="s">
        <v>20819</v>
      </c>
      <c r="L12841" s="545" t="s">
        <v>13413</v>
      </c>
      <c r="M12841" s="548" t="s">
        <v>13758</v>
      </c>
      <c r="N12841" s="545" t="s">
        <v>22861</v>
      </c>
      <c r="O12841" s="545" t="s">
        <v>13413</v>
      </c>
      <c r="P12841" s="549">
        <v>10549</v>
      </c>
      <c r="Q12841" s="549">
        <v>1</v>
      </c>
      <c r="R12841" s="549">
        <v>26</v>
      </c>
      <c r="S12841" s="548"/>
      <c r="T12841" s="548">
        <v>1784</v>
      </c>
      <c r="U12841" s="99"/>
    </row>
    <row r="12842" spans="1:21" ht="19.5" customHeight="1">
      <c r="A12842" s="545">
        <v>107871</v>
      </c>
      <c r="B12842" s="545" t="s">
        <v>5239</v>
      </c>
      <c r="C12842" s="545" t="s">
        <v>216</v>
      </c>
      <c r="D12842" s="546"/>
      <c r="E12842" s="171" t="str">
        <f t="shared" si="200"/>
        <v>1900</v>
      </c>
      <c r="F12842" s="547">
        <v>0</v>
      </c>
      <c r="G12842" s="548">
        <v>0</v>
      </c>
      <c r="H12842" s="547">
        <v>0</v>
      </c>
      <c r="I12842" s="545" t="s">
        <v>12647</v>
      </c>
      <c r="J12842" s="545"/>
      <c r="K12842" s="545" t="s">
        <v>20820</v>
      </c>
      <c r="L12842" s="545" t="s">
        <v>13413</v>
      </c>
      <c r="M12842" s="548" t="s">
        <v>13758</v>
      </c>
      <c r="N12842" s="545" t="s">
        <v>22861</v>
      </c>
      <c r="O12842" s="545" t="s">
        <v>13413</v>
      </c>
      <c r="P12842" s="549">
        <v>10550</v>
      </c>
      <c r="Q12842" s="549">
        <v>1</v>
      </c>
      <c r="R12842" s="549">
        <v>26</v>
      </c>
      <c r="S12842" s="548"/>
      <c r="T12842" s="548">
        <v>1784</v>
      </c>
      <c r="U12842" s="99"/>
    </row>
    <row r="12843" spans="1:21" ht="19.5" customHeight="1">
      <c r="A12843" s="545">
        <v>107872</v>
      </c>
      <c r="B12843" s="545" t="s">
        <v>5235</v>
      </c>
      <c r="C12843" s="545" t="s">
        <v>216</v>
      </c>
      <c r="D12843" s="546"/>
      <c r="E12843" s="171" t="str">
        <f t="shared" si="200"/>
        <v>1900</v>
      </c>
      <c r="F12843" s="547">
        <v>0</v>
      </c>
      <c r="G12843" s="548">
        <v>0</v>
      </c>
      <c r="H12843" s="547">
        <v>0</v>
      </c>
      <c r="I12843" s="545" t="s">
        <v>12647</v>
      </c>
      <c r="J12843" s="545"/>
      <c r="K12843" s="545" t="s">
        <v>20821</v>
      </c>
      <c r="L12843" s="545" t="s">
        <v>13413</v>
      </c>
      <c r="M12843" s="548" t="s">
        <v>13758</v>
      </c>
      <c r="N12843" s="545" t="s">
        <v>22861</v>
      </c>
      <c r="O12843" s="545" t="s">
        <v>13413</v>
      </c>
      <c r="P12843" s="549">
        <v>10551</v>
      </c>
      <c r="Q12843" s="549">
        <v>1</v>
      </c>
      <c r="R12843" s="549">
        <v>26</v>
      </c>
      <c r="S12843" s="548"/>
      <c r="T12843" s="548">
        <v>1784</v>
      </c>
      <c r="U12843" s="99"/>
    </row>
    <row r="12844" spans="1:21" ht="19.5" customHeight="1">
      <c r="A12844" s="545">
        <v>107873</v>
      </c>
      <c r="B12844" s="545" t="s">
        <v>5242</v>
      </c>
      <c r="C12844" s="545" t="s">
        <v>216</v>
      </c>
      <c r="D12844" s="546"/>
      <c r="E12844" s="171" t="str">
        <f t="shared" si="200"/>
        <v>1900</v>
      </c>
      <c r="F12844" s="547">
        <v>0</v>
      </c>
      <c r="G12844" s="548">
        <v>0</v>
      </c>
      <c r="H12844" s="547">
        <v>0</v>
      </c>
      <c r="I12844" s="545" t="s">
        <v>12647</v>
      </c>
      <c r="J12844" s="545"/>
      <c r="K12844" s="545" t="s">
        <v>20822</v>
      </c>
      <c r="L12844" s="545" t="s">
        <v>13413</v>
      </c>
      <c r="M12844" s="548" t="s">
        <v>13758</v>
      </c>
      <c r="N12844" s="545" t="s">
        <v>22861</v>
      </c>
      <c r="O12844" s="545" t="s">
        <v>13413</v>
      </c>
      <c r="P12844" s="549">
        <v>10552</v>
      </c>
      <c r="Q12844" s="549">
        <v>1</v>
      </c>
      <c r="R12844" s="549">
        <v>26</v>
      </c>
      <c r="S12844" s="548"/>
      <c r="T12844" s="548">
        <v>1784</v>
      </c>
      <c r="U12844" s="99"/>
    </row>
    <row r="12845" spans="1:21" ht="19.5" customHeight="1">
      <c r="A12845" s="545">
        <v>107874</v>
      </c>
      <c r="B12845" s="545" t="s">
        <v>5350</v>
      </c>
      <c r="C12845" s="545" t="s">
        <v>216</v>
      </c>
      <c r="D12845" s="546">
        <v>43761</v>
      </c>
      <c r="E12845" s="171" t="str">
        <f t="shared" si="200"/>
        <v>2019</v>
      </c>
      <c r="F12845" s="547">
        <v>12061590</v>
      </c>
      <c r="G12845" s="548">
        <v>0.19</v>
      </c>
      <c r="H12845" s="547">
        <v>10135789.92</v>
      </c>
      <c r="I12845" s="545" t="s">
        <v>12647</v>
      </c>
      <c r="J12845" s="545" t="s">
        <v>13301</v>
      </c>
      <c r="K12845" s="545" t="s">
        <v>20823</v>
      </c>
      <c r="L12845" s="545" t="s">
        <v>13413</v>
      </c>
      <c r="M12845" s="548" t="s">
        <v>13758</v>
      </c>
      <c r="N12845" s="545" t="s">
        <v>22861</v>
      </c>
      <c r="O12845" s="545" t="s">
        <v>13413</v>
      </c>
      <c r="P12845" s="549">
        <v>10553</v>
      </c>
      <c r="Q12845" s="549">
        <v>1</v>
      </c>
      <c r="R12845" s="549">
        <v>26</v>
      </c>
      <c r="S12845" s="548">
        <v>2221</v>
      </c>
      <c r="T12845" s="548">
        <v>1784</v>
      </c>
      <c r="U12845" s="99"/>
    </row>
    <row r="12846" spans="1:21" ht="19.5" customHeight="1">
      <c r="A12846" s="545">
        <v>107875</v>
      </c>
      <c r="B12846" s="545" t="s">
        <v>5245</v>
      </c>
      <c r="C12846" s="545" t="s">
        <v>216</v>
      </c>
      <c r="D12846" s="546"/>
      <c r="E12846" s="171" t="str">
        <f t="shared" si="200"/>
        <v>1900</v>
      </c>
      <c r="F12846" s="547">
        <v>0</v>
      </c>
      <c r="G12846" s="548">
        <v>0</v>
      </c>
      <c r="H12846" s="547">
        <v>0</v>
      </c>
      <c r="I12846" s="545" t="s">
        <v>12647</v>
      </c>
      <c r="J12846" s="545"/>
      <c r="K12846" s="545" t="s">
        <v>20824</v>
      </c>
      <c r="L12846" s="545" t="s">
        <v>13413</v>
      </c>
      <c r="M12846" s="548" t="s">
        <v>13758</v>
      </c>
      <c r="N12846" s="545" t="s">
        <v>22861</v>
      </c>
      <c r="O12846" s="545" t="s">
        <v>13413</v>
      </c>
      <c r="P12846" s="549">
        <v>10554</v>
      </c>
      <c r="Q12846" s="549">
        <v>1</v>
      </c>
      <c r="R12846" s="549">
        <v>26</v>
      </c>
      <c r="S12846" s="548"/>
      <c r="T12846" s="548">
        <v>1784</v>
      </c>
      <c r="U12846" s="99"/>
    </row>
    <row r="12847" spans="1:21" ht="19.5" customHeight="1">
      <c r="A12847" s="545">
        <v>107876</v>
      </c>
      <c r="B12847" s="545" t="s">
        <v>5244</v>
      </c>
      <c r="C12847" s="545" t="s">
        <v>216</v>
      </c>
      <c r="D12847" s="546"/>
      <c r="E12847" s="171" t="str">
        <f t="shared" si="200"/>
        <v>1900</v>
      </c>
      <c r="F12847" s="547">
        <v>0</v>
      </c>
      <c r="G12847" s="548">
        <v>0</v>
      </c>
      <c r="H12847" s="547">
        <v>0</v>
      </c>
      <c r="I12847" s="545" t="s">
        <v>12647</v>
      </c>
      <c r="J12847" s="545"/>
      <c r="K12847" s="545" t="s">
        <v>20825</v>
      </c>
      <c r="L12847" s="545" t="s">
        <v>13413</v>
      </c>
      <c r="M12847" s="548" t="s">
        <v>13758</v>
      </c>
      <c r="N12847" s="545" t="s">
        <v>22861</v>
      </c>
      <c r="O12847" s="545" t="s">
        <v>13413</v>
      </c>
      <c r="P12847" s="549">
        <v>10555</v>
      </c>
      <c r="Q12847" s="549">
        <v>1</v>
      </c>
      <c r="R12847" s="549">
        <v>26</v>
      </c>
      <c r="S12847" s="548"/>
      <c r="T12847" s="548">
        <v>1784</v>
      </c>
      <c r="U12847" s="99"/>
    </row>
    <row r="12848" spans="1:21" ht="19.5" customHeight="1">
      <c r="A12848" s="545">
        <v>107877</v>
      </c>
      <c r="B12848" s="545" t="s">
        <v>5246</v>
      </c>
      <c r="C12848" s="545" t="s">
        <v>216</v>
      </c>
      <c r="D12848" s="546"/>
      <c r="E12848" s="171" t="str">
        <f t="shared" si="200"/>
        <v>1900</v>
      </c>
      <c r="F12848" s="547">
        <v>0</v>
      </c>
      <c r="G12848" s="548">
        <v>0</v>
      </c>
      <c r="H12848" s="547">
        <v>0</v>
      </c>
      <c r="I12848" s="545" t="s">
        <v>12647</v>
      </c>
      <c r="J12848" s="545"/>
      <c r="K12848" s="545" t="s">
        <v>20826</v>
      </c>
      <c r="L12848" s="545" t="s">
        <v>13413</v>
      </c>
      <c r="M12848" s="548" t="s">
        <v>13758</v>
      </c>
      <c r="N12848" s="545" t="s">
        <v>22861</v>
      </c>
      <c r="O12848" s="545" t="s">
        <v>13413</v>
      </c>
      <c r="P12848" s="549">
        <v>10556</v>
      </c>
      <c r="Q12848" s="549">
        <v>1</v>
      </c>
      <c r="R12848" s="549">
        <v>26</v>
      </c>
      <c r="S12848" s="548"/>
      <c r="T12848" s="548">
        <v>1784</v>
      </c>
      <c r="U12848" s="99"/>
    </row>
    <row r="12849" spans="1:21" ht="19.5" customHeight="1">
      <c r="A12849" s="545">
        <v>107878</v>
      </c>
      <c r="B12849" s="545" t="s">
        <v>5351</v>
      </c>
      <c r="C12849" s="545" t="s">
        <v>216</v>
      </c>
      <c r="D12849" s="546"/>
      <c r="E12849" s="171" t="str">
        <f t="shared" si="200"/>
        <v>1900</v>
      </c>
      <c r="F12849" s="547">
        <v>0</v>
      </c>
      <c r="G12849" s="548">
        <v>0</v>
      </c>
      <c r="H12849" s="547">
        <v>0</v>
      </c>
      <c r="I12849" s="545" t="s">
        <v>12647</v>
      </c>
      <c r="J12849" s="545"/>
      <c r="K12849" s="545" t="s">
        <v>20827</v>
      </c>
      <c r="L12849" s="545" t="s">
        <v>13413</v>
      </c>
      <c r="M12849" s="548" t="s">
        <v>13758</v>
      </c>
      <c r="N12849" s="545" t="s">
        <v>22861</v>
      </c>
      <c r="O12849" s="545" t="s">
        <v>13413</v>
      </c>
      <c r="P12849" s="549">
        <v>10557</v>
      </c>
      <c r="Q12849" s="549">
        <v>1</v>
      </c>
      <c r="R12849" s="549">
        <v>26</v>
      </c>
      <c r="S12849" s="548"/>
      <c r="T12849" s="548">
        <v>1784</v>
      </c>
      <c r="U12849" s="99"/>
    </row>
    <row r="12850" spans="1:21" ht="19.5" customHeight="1">
      <c r="A12850" s="545">
        <v>107879</v>
      </c>
      <c r="B12850" s="545" t="s">
        <v>5352</v>
      </c>
      <c r="C12850" s="545" t="s">
        <v>216</v>
      </c>
      <c r="D12850" s="546"/>
      <c r="E12850" s="171" t="str">
        <f t="shared" si="200"/>
        <v>1900</v>
      </c>
      <c r="F12850" s="547">
        <v>0</v>
      </c>
      <c r="G12850" s="548">
        <v>0</v>
      </c>
      <c r="H12850" s="547">
        <v>0</v>
      </c>
      <c r="I12850" s="545" t="s">
        <v>12647</v>
      </c>
      <c r="J12850" s="545"/>
      <c r="K12850" s="545" t="s">
        <v>20828</v>
      </c>
      <c r="L12850" s="545" t="s">
        <v>13413</v>
      </c>
      <c r="M12850" s="548" t="s">
        <v>13758</v>
      </c>
      <c r="N12850" s="545" t="s">
        <v>22861</v>
      </c>
      <c r="O12850" s="545" t="s">
        <v>13413</v>
      </c>
      <c r="P12850" s="549">
        <v>10558</v>
      </c>
      <c r="Q12850" s="549">
        <v>1</v>
      </c>
      <c r="R12850" s="549">
        <v>26</v>
      </c>
      <c r="S12850" s="548"/>
      <c r="T12850" s="548">
        <v>1784</v>
      </c>
      <c r="U12850" s="99"/>
    </row>
    <row r="12851" spans="1:21" ht="19.5" customHeight="1">
      <c r="A12851" s="545">
        <v>107880</v>
      </c>
      <c r="B12851" s="545" t="s">
        <v>5257</v>
      </c>
      <c r="C12851" s="545" t="s">
        <v>216</v>
      </c>
      <c r="D12851" s="546"/>
      <c r="E12851" s="171" t="str">
        <f t="shared" si="200"/>
        <v>1900</v>
      </c>
      <c r="F12851" s="547">
        <v>0</v>
      </c>
      <c r="G12851" s="548">
        <v>0</v>
      </c>
      <c r="H12851" s="547">
        <v>0</v>
      </c>
      <c r="I12851" s="545" t="s">
        <v>12647</v>
      </c>
      <c r="J12851" s="545"/>
      <c r="K12851" s="545" t="s">
        <v>5257</v>
      </c>
      <c r="L12851" s="545" t="s">
        <v>13413</v>
      </c>
      <c r="M12851" s="548" t="s">
        <v>13758</v>
      </c>
      <c r="N12851" s="545" t="s">
        <v>22861</v>
      </c>
      <c r="O12851" s="545" t="s">
        <v>13413</v>
      </c>
      <c r="P12851" s="549">
        <v>10559</v>
      </c>
      <c r="Q12851" s="549">
        <v>1</v>
      </c>
      <c r="R12851" s="549">
        <v>26</v>
      </c>
      <c r="S12851" s="548"/>
      <c r="T12851" s="548">
        <v>1784</v>
      </c>
      <c r="U12851" s="99"/>
    </row>
    <row r="12852" spans="1:21" ht="19.5" customHeight="1">
      <c r="A12852" s="545">
        <v>107881</v>
      </c>
      <c r="B12852" s="545" t="s">
        <v>5258</v>
      </c>
      <c r="C12852" s="545" t="s">
        <v>216</v>
      </c>
      <c r="D12852" s="546"/>
      <c r="E12852" s="171" t="str">
        <f t="shared" si="200"/>
        <v>1900</v>
      </c>
      <c r="F12852" s="547">
        <v>0</v>
      </c>
      <c r="G12852" s="548">
        <v>0</v>
      </c>
      <c r="H12852" s="547">
        <v>0</v>
      </c>
      <c r="I12852" s="545" t="s">
        <v>12647</v>
      </c>
      <c r="J12852" s="545"/>
      <c r="K12852" s="545" t="s">
        <v>5258</v>
      </c>
      <c r="L12852" s="545" t="s">
        <v>13413</v>
      </c>
      <c r="M12852" s="548" t="s">
        <v>13758</v>
      </c>
      <c r="N12852" s="545" t="s">
        <v>22861</v>
      </c>
      <c r="O12852" s="545" t="s">
        <v>13413</v>
      </c>
      <c r="P12852" s="549">
        <v>10560</v>
      </c>
      <c r="Q12852" s="549">
        <v>1</v>
      </c>
      <c r="R12852" s="549">
        <v>26</v>
      </c>
      <c r="S12852" s="548"/>
      <c r="T12852" s="548">
        <v>1784</v>
      </c>
      <c r="U12852" s="99"/>
    </row>
    <row r="12853" spans="1:21" ht="19.5" customHeight="1">
      <c r="A12853" s="545">
        <v>107882</v>
      </c>
      <c r="B12853" s="545" t="s">
        <v>5259</v>
      </c>
      <c r="C12853" s="545" t="s">
        <v>216</v>
      </c>
      <c r="D12853" s="546"/>
      <c r="E12853" s="171" t="str">
        <f t="shared" si="200"/>
        <v>1900</v>
      </c>
      <c r="F12853" s="547">
        <v>0</v>
      </c>
      <c r="G12853" s="548">
        <v>0</v>
      </c>
      <c r="H12853" s="547">
        <v>0</v>
      </c>
      <c r="I12853" s="545" t="s">
        <v>12647</v>
      </c>
      <c r="J12853" s="545"/>
      <c r="K12853" s="545" t="s">
        <v>5259</v>
      </c>
      <c r="L12853" s="545" t="s">
        <v>13413</v>
      </c>
      <c r="M12853" s="548" t="s">
        <v>13758</v>
      </c>
      <c r="N12853" s="545" t="s">
        <v>22861</v>
      </c>
      <c r="O12853" s="545" t="s">
        <v>13413</v>
      </c>
      <c r="P12853" s="549">
        <v>10561</v>
      </c>
      <c r="Q12853" s="549">
        <v>1</v>
      </c>
      <c r="R12853" s="549">
        <v>26</v>
      </c>
      <c r="S12853" s="548"/>
      <c r="T12853" s="548">
        <v>1784</v>
      </c>
      <c r="U12853" s="99"/>
    </row>
    <row r="12854" spans="1:21" ht="19.5" customHeight="1">
      <c r="A12854" s="545">
        <v>107883</v>
      </c>
      <c r="B12854" s="545" t="s">
        <v>5260</v>
      </c>
      <c r="C12854" s="545" t="s">
        <v>216</v>
      </c>
      <c r="D12854" s="546"/>
      <c r="E12854" s="171" t="str">
        <f t="shared" si="200"/>
        <v>1900</v>
      </c>
      <c r="F12854" s="547">
        <v>0</v>
      </c>
      <c r="G12854" s="548">
        <v>0</v>
      </c>
      <c r="H12854" s="547">
        <v>0</v>
      </c>
      <c r="I12854" s="545" t="s">
        <v>12647</v>
      </c>
      <c r="J12854" s="545"/>
      <c r="K12854" s="545" t="s">
        <v>5260</v>
      </c>
      <c r="L12854" s="545" t="s">
        <v>13413</v>
      </c>
      <c r="M12854" s="548" t="s">
        <v>13758</v>
      </c>
      <c r="N12854" s="545" t="s">
        <v>22861</v>
      </c>
      <c r="O12854" s="545" t="s">
        <v>13413</v>
      </c>
      <c r="P12854" s="549">
        <v>10562</v>
      </c>
      <c r="Q12854" s="549">
        <v>1</v>
      </c>
      <c r="R12854" s="549">
        <v>26</v>
      </c>
      <c r="S12854" s="548"/>
      <c r="T12854" s="548">
        <v>1784</v>
      </c>
      <c r="U12854" s="99"/>
    </row>
    <row r="12855" spans="1:21" ht="19.5" customHeight="1">
      <c r="A12855" s="545">
        <v>107884</v>
      </c>
      <c r="B12855" s="545" t="s">
        <v>5361</v>
      </c>
      <c r="C12855" s="545" t="s">
        <v>216</v>
      </c>
      <c r="D12855" s="546"/>
      <c r="E12855" s="171" t="str">
        <f t="shared" si="200"/>
        <v>1900</v>
      </c>
      <c r="F12855" s="547">
        <v>0</v>
      </c>
      <c r="G12855" s="548">
        <v>0</v>
      </c>
      <c r="H12855" s="547">
        <v>0</v>
      </c>
      <c r="I12855" s="545" t="s">
        <v>12647</v>
      </c>
      <c r="J12855" s="545"/>
      <c r="K12855" s="545" t="s">
        <v>5361</v>
      </c>
      <c r="L12855" s="545" t="s">
        <v>13413</v>
      </c>
      <c r="M12855" s="548" t="s">
        <v>13758</v>
      </c>
      <c r="N12855" s="545" t="s">
        <v>22861</v>
      </c>
      <c r="O12855" s="545" t="s">
        <v>13413</v>
      </c>
      <c r="P12855" s="549">
        <v>10563</v>
      </c>
      <c r="Q12855" s="549">
        <v>1</v>
      </c>
      <c r="R12855" s="549">
        <v>26</v>
      </c>
      <c r="S12855" s="548"/>
      <c r="T12855" s="548">
        <v>1784</v>
      </c>
      <c r="U12855" s="99"/>
    </row>
    <row r="12856" spans="1:21" ht="19.5" customHeight="1">
      <c r="A12856" s="545">
        <v>107885</v>
      </c>
      <c r="B12856" s="545" t="s">
        <v>5359</v>
      </c>
      <c r="C12856" s="545" t="s">
        <v>216</v>
      </c>
      <c r="D12856" s="546">
        <v>46052</v>
      </c>
      <c r="E12856" s="171" t="str">
        <f t="shared" si="200"/>
        <v>2026</v>
      </c>
      <c r="F12856" s="547">
        <v>309925</v>
      </c>
      <c r="G12856" s="548">
        <v>0.19</v>
      </c>
      <c r="H12856" s="547">
        <v>260441.18</v>
      </c>
      <c r="I12856" s="545" t="s">
        <v>12647</v>
      </c>
      <c r="J12856" s="545" t="s">
        <v>13307</v>
      </c>
      <c r="K12856" s="545" t="s">
        <v>20829</v>
      </c>
      <c r="L12856" s="545" t="s">
        <v>13413</v>
      </c>
      <c r="M12856" s="548" t="s">
        <v>13758</v>
      </c>
      <c r="N12856" s="545" t="s">
        <v>22861</v>
      </c>
      <c r="O12856" s="545" t="s">
        <v>13413</v>
      </c>
      <c r="P12856" s="549">
        <v>10564</v>
      </c>
      <c r="Q12856" s="549">
        <v>1</v>
      </c>
      <c r="R12856" s="549">
        <v>26</v>
      </c>
      <c r="S12856" s="548">
        <v>2228</v>
      </c>
      <c r="T12856" s="548">
        <v>1784</v>
      </c>
      <c r="U12856" s="99"/>
    </row>
    <row r="12857" spans="1:21" ht="19.5" customHeight="1">
      <c r="A12857" s="545">
        <v>107886</v>
      </c>
      <c r="B12857" s="545" t="s">
        <v>5262</v>
      </c>
      <c r="C12857" s="545" t="s">
        <v>216</v>
      </c>
      <c r="D12857" s="546"/>
      <c r="E12857" s="171" t="str">
        <f t="shared" si="200"/>
        <v>1900</v>
      </c>
      <c r="F12857" s="547">
        <v>0</v>
      </c>
      <c r="G12857" s="548">
        <v>0</v>
      </c>
      <c r="H12857" s="547">
        <v>0</v>
      </c>
      <c r="I12857" s="545" t="s">
        <v>12647</v>
      </c>
      <c r="J12857" s="545"/>
      <c r="K12857" s="545" t="s">
        <v>20830</v>
      </c>
      <c r="L12857" s="545" t="s">
        <v>13413</v>
      </c>
      <c r="M12857" s="548" t="s">
        <v>13758</v>
      </c>
      <c r="N12857" s="545" t="s">
        <v>22861</v>
      </c>
      <c r="O12857" s="545" t="s">
        <v>13413</v>
      </c>
      <c r="P12857" s="549">
        <v>10565</v>
      </c>
      <c r="Q12857" s="549">
        <v>1</v>
      </c>
      <c r="R12857" s="549">
        <v>26</v>
      </c>
      <c r="S12857" s="548"/>
      <c r="T12857" s="548">
        <v>1784</v>
      </c>
      <c r="U12857" s="99"/>
    </row>
    <row r="12858" spans="1:21" ht="19.5" customHeight="1">
      <c r="A12858" s="545">
        <v>107887</v>
      </c>
      <c r="B12858" s="545" t="s">
        <v>5264</v>
      </c>
      <c r="C12858" s="545" t="s">
        <v>216</v>
      </c>
      <c r="D12858" s="546"/>
      <c r="E12858" s="171" t="str">
        <f t="shared" si="200"/>
        <v>1900</v>
      </c>
      <c r="F12858" s="547">
        <v>0</v>
      </c>
      <c r="G12858" s="548">
        <v>0</v>
      </c>
      <c r="H12858" s="547">
        <v>0</v>
      </c>
      <c r="I12858" s="545" t="s">
        <v>12647</v>
      </c>
      <c r="J12858" s="545"/>
      <c r="K12858" s="545" t="s">
        <v>20831</v>
      </c>
      <c r="L12858" s="545" t="s">
        <v>13413</v>
      </c>
      <c r="M12858" s="548" t="s">
        <v>13758</v>
      </c>
      <c r="N12858" s="545" t="s">
        <v>22861</v>
      </c>
      <c r="O12858" s="545" t="s">
        <v>13413</v>
      </c>
      <c r="P12858" s="549">
        <v>10566</v>
      </c>
      <c r="Q12858" s="549">
        <v>1</v>
      </c>
      <c r="R12858" s="549">
        <v>26</v>
      </c>
      <c r="S12858" s="548"/>
      <c r="T12858" s="548">
        <v>1784</v>
      </c>
      <c r="U12858" s="99"/>
    </row>
    <row r="12859" spans="1:21" ht="19.5" customHeight="1">
      <c r="A12859" s="545">
        <v>107888</v>
      </c>
      <c r="B12859" s="545" t="s">
        <v>5261</v>
      </c>
      <c r="C12859" s="545" t="s">
        <v>216</v>
      </c>
      <c r="D12859" s="546"/>
      <c r="E12859" s="171" t="str">
        <f t="shared" si="200"/>
        <v>1900</v>
      </c>
      <c r="F12859" s="547">
        <v>0</v>
      </c>
      <c r="G12859" s="548">
        <v>0</v>
      </c>
      <c r="H12859" s="547">
        <v>0</v>
      </c>
      <c r="I12859" s="545" t="s">
        <v>12647</v>
      </c>
      <c r="J12859" s="545"/>
      <c r="K12859" s="545" t="s">
        <v>20832</v>
      </c>
      <c r="L12859" s="545" t="s">
        <v>13413</v>
      </c>
      <c r="M12859" s="548" t="s">
        <v>13758</v>
      </c>
      <c r="N12859" s="545" t="s">
        <v>22861</v>
      </c>
      <c r="O12859" s="545" t="s">
        <v>13413</v>
      </c>
      <c r="P12859" s="549">
        <v>10567</v>
      </c>
      <c r="Q12859" s="549">
        <v>1</v>
      </c>
      <c r="R12859" s="549">
        <v>26</v>
      </c>
      <c r="S12859" s="548"/>
      <c r="T12859" s="548">
        <v>1784</v>
      </c>
      <c r="U12859" s="99"/>
    </row>
    <row r="12860" spans="1:21" ht="19.5" customHeight="1">
      <c r="A12860" s="545">
        <v>107889</v>
      </c>
      <c r="B12860" s="545" t="s">
        <v>5263</v>
      </c>
      <c r="C12860" s="545" t="s">
        <v>216</v>
      </c>
      <c r="D12860" s="546"/>
      <c r="E12860" s="171" t="str">
        <f t="shared" si="200"/>
        <v>1900</v>
      </c>
      <c r="F12860" s="547">
        <v>0</v>
      </c>
      <c r="G12860" s="548">
        <v>0</v>
      </c>
      <c r="H12860" s="547">
        <v>0</v>
      </c>
      <c r="I12860" s="545" t="s">
        <v>12647</v>
      </c>
      <c r="J12860" s="545"/>
      <c r="K12860" s="545" t="s">
        <v>20833</v>
      </c>
      <c r="L12860" s="545" t="s">
        <v>13413</v>
      </c>
      <c r="M12860" s="548" t="s">
        <v>13758</v>
      </c>
      <c r="N12860" s="545" t="s">
        <v>22861</v>
      </c>
      <c r="O12860" s="545" t="s">
        <v>13413</v>
      </c>
      <c r="P12860" s="549">
        <v>10568</v>
      </c>
      <c r="Q12860" s="549">
        <v>1</v>
      </c>
      <c r="R12860" s="549">
        <v>26</v>
      </c>
      <c r="S12860" s="548"/>
      <c r="T12860" s="548">
        <v>1784</v>
      </c>
      <c r="U12860" s="99"/>
    </row>
    <row r="12861" spans="1:21" ht="19.5" customHeight="1">
      <c r="A12861" s="545">
        <v>107890</v>
      </c>
      <c r="B12861" s="545" t="s">
        <v>5355</v>
      </c>
      <c r="C12861" s="545" t="s">
        <v>216</v>
      </c>
      <c r="D12861" s="546"/>
      <c r="E12861" s="171" t="str">
        <f t="shared" si="200"/>
        <v>1900</v>
      </c>
      <c r="F12861" s="547">
        <v>0</v>
      </c>
      <c r="G12861" s="548">
        <v>0</v>
      </c>
      <c r="H12861" s="547">
        <v>0</v>
      </c>
      <c r="I12861" s="545" t="s">
        <v>12647</v>
      </c>
      <c r="J12861" s="545"/>
      <c r="K12861" s="545" t="s">
        <v>20834</v>
      </c>
      <c r="L12861" s="545" t="s">
        <v>13413</v>
      </c>
      <c r="M12861" s="548" t="s">
        <v>13758</v>
      </c>
      <c r="N12861" s="545" t="s">
        <v>22861</v>
      </c>
      <c r="O12861" s="545" t="s">
        <v>13413</v>
      </c>
      <c r="P12861" s="549">
        <v>10569</v>
      </c>
      <c r="Q12861" s="549">
        <v>1</v>
      </c>
      <c r="R12861" s="549">
        <v>26</v>
      </c>
      <c r="S12861" s="548"/>
      <c r="T12861" s="548">
        <v>1784</v>
      </c>
      <c r="U12861" s="99"/>
    </row>
    <row r="12862" spans="1:21" ht="19.5" customHeight="1">
      <c r="A12862" s="545">
        <v>107891</v>
      </c>
      <c r="B12862" s="545" t="s">
        <v>5255</v>
      </c>
      <c r="C12862" s="545" t="s">
        <v>216</v>
      </c>
      <c r="D12862" s="546"/>
      <c r="E12862" s="171" t="str">
        <f t="shared" si="200"/>
        <v>1900</v>
      </c>
      <c r="F12862" s="547">
        <v>0</v>
      </c>
      <c r="G12862" s="548">
        <v>0</v>
      </c>
      <c r="H12862" s="547">
        <v>0</v>
      </c>
      <c r="I12862" s="545" t="s">
        <v>12647</v>
      </c>
      <c r="J12862" s="545"/>
      <c r="K12862" s="545" t="s">
        <v>20835</v>
      </c>
      <c r="L12862" s="545" t="s">
        <v>13413</v>
      </c>
      <c r="M12862" s="548" t="s">
        <v>13758</v>
      </c>
      <c r="N12862" s="545" t="s">
        <v>22861</v>
      </c>
      <c r="O12862" s="545" t="s">
        <v>13413</v>
      </c>
      <c r="P12862" s="549">
        <v>10570</v>
      </c>
      <c r="Q12862" s="549">
        <v>1</v>
      </c>
      <c r="R12862" s="549">
        <v>26</v>
      </c>
      <c r="S12862" s="548"/>
      <c r="T12862" s="548">
        <v>1784</v>
      </c>
      <c r="U12862" s="99"/>
    </row>
    <row r="12863" spans="1:21" ht="19.5" customHeight="1">
      <c r="A12863" s="545">
        <v>107892</v>
      </c>
      <c r="B12863" s="545" t="s">
        <v>5256</v>
      </c>
      <c r="C12863" s="545" t="s">
        <v>216</v>
      </c>
      <c r="D12863" s="546"/>
      <c r="E12863" s="171" t="str">
        <f t="shared" si="200"/>
        <v>1900</v>
      </c>
      <c r="F12863" s="547">
        <v>0</v>
      </c>
      <c r="G12863" s="548">
        <v>0</v>
      </c>
      <c r="H12863" s="547">
        <v>0</v>
      </c>
      <c r="I12863" s="545" t="s">
        <v>12647</v>
      </c>
      <c r="J12863" s="545"/>
      <c r="K12863" s="545" t="s">
        <v>20836</v>
      </c>
      <c r="L12863" s="545" t="s">
        <v>13413</v>
      </c>
      <c r="M12863" s="548" t="s">
        <v>13758</v>
      </c>
      <c r="N12863" s="545" t="s">
        <v>22861</v>
      </c>
      <c r="O12863" s="545" t="s">
        <v>13413</v>
      </c>
      <c r="P12863" s="549">
        <v>10571</v>
      </c>
      <c r="Q12863" s="549">
        <v>1</v>
      </c>
      <c r="R12863" s="549">
        <v>26</v>
      </c>
      <c r="S12863" s="548"/>
      <c r="T12863" s="548">
        <v>1784</v>
      </c>
      <c r="U12863" s="99"/>
    </row>
    <row r="12864" spans="1:21" ht="19.5" customHeight="1">
      <c r="A12864" s="545">
        <v>107893</v>
      </c>
      <c r="B12864" s="545" t="s">
        <v>5254</v>
      </c>
      <c r="C12864" s="545" t="s">
        <v>216</v>
      </c>
      <c r="D12864" s="546"/>
      <c r="E12864" s="171" t="str">
        <f t="shared" si="200"/>
        <v>1900</v>
      </c>
      <c r="F12864" s="547">
        <v>0</v>
      </c>
      <c r="G12864" s="548">
        <v>0</v>
      </c>
      <c r="H12864" s="547">
        <v>0</v>
      </c>
      <c r="I12864" s="545" t="s">
        <v>12647</v>
      </c>
      <c r="J12864" s="545"/>
      <c r="K12864" s="545" t="s">
        <v>20837</v>
      </c>
      <c r="L12864" s="545" t="s">
        <v>13413</v>
      </c>
      <c r="M12864" s="548" t="s">
        <v>13758</v>
      </c>
      <c r="N12864" s="545" t="s">
        <v>22861</v>
      </c>
      <c r="O12864" s="545" t="s">
        <v>13413</v>
      </c>
      <c r="P12864" s="549">
        <v>10572</v>
      </c>
      <c r="Q12864" s="549">
        <v>1</v>
      </c>
      <c r="R12864" s="549">
        <v>26</v>
      </c>
      <c r="S12864" s="548"/>
      <c r="T12864" s="548">
        <v>1784</v>
      </c>
      <c r="U12864" s="99"/>
    </row>
    <row r="12865" spans="1:21" ht="19.5" customHeight="1">
      <c r="A12865" s="545">
        <v>107894</v>
      </c>
      <c r="B12865" s="545" t="s">
        <v>5230</v>
      </c>
      <c r="C12865" s="545" t="s">
        <v>216</v>
      </c>
      <c r="D12865" s="546"/>
      <c r="E12865" s="171" t="str">
        <f t="shared" si="200"/>
        <v>1900</v>
      </c>
      <c r="F12865" s="547">
        <v>0</v>
      </c>
      <c r="G12865" s="548">
        <v>0</v>
      </c>
      <c r="H12865" s="547">
        <v>0</v>
      </c>
      <c r="I12865" s="545" t="s">
        <v>12647</v>
      </c>
      <c r="J12865" s="545"/>
      <c r="K12865" s="545" t="s">
        <v>20838</v>
      </c>
      <c r="L12865" s="545" t="s">
        <v>13413</v>
      </c>
      <c r="M12865" s="548" t="s">
        <v>13758</v>
      </c>
      <c r="N12865" s="545" t="s">
        <v>22861</v>
      </c>
      <c r="O12865" s="545" t="s">
        <v>13413</v>
      </c>
      <c r="P12865" s="549">
        <v>10573</v>
      </c>
      <c r="Q12865" s="549">
        <v>1</v>
      </c>
      <c r="R12865" s="549">
        <v>26</v>
      </c>
      <c r="S12865" s="548"/>
      <c r="T12865" s="548">
        <v>1784</v>
      </c>
      <c r="U12865" s="99"/>
    </row>
    <row r="12866" spans="1:21" ht="19.5" customHeight="1">
      <c r="A12866" s="545">
        <v>107895</v>
      </c>
      <c r="B12866" s="545" t="s">
        <v>5231</v>
      </c>
      <c r="C12866" s="545" t="s">
        <v>216</v>
      </c>
      <c r="D12866" s="546"/>
      <c r="E12866" s="171" t="str">
        <f t="shared" si="200"/>
        <v>1900</v>
      </c>
      <c r="F12866" s="547">
        <v>0</v>
      </c>
      <c r="G12866" s="548">
        <v>0</v>
      </c>
      <c r="H12866" s="547">
        <v>0</v>
      </c>
      <c r="I12866" s="545" t="s">
        <v>12647</v>
      </c>
      <c r="J12866" s="545"/>
      <c r="K12866" s="545" t="s">
        <v>20839</v>
      </c>
      <c r="L12866" s="545" t="s">
        <v>13413</v>
      </c>
      <c r="M12866" s="548" t="s">
        <v>13758</v>
      </c>
      <c r="N12866" s="545" t="s">
        <v>22861</v>
      </c>
      <c r="O12866" s="545" t="s">
        <v>13413</v>
      </c>
      <c r="P12866" s="549">
        <v>10574</v>
      </c>
      <c r="Q12866" s="549">
        <v>1</v>
      </c>
      <c r="R12866" s="549">
        <v>26</v>
      </c>
      <c r="S12866" s="548"/>
      <c r="T12866" s="548">
        <v>1784</v>
      </c>
      <c r="U12866" s="99"/>
    </row>
    <row r="12867" spans="1:21" ht="19.5" customHeight="1">
      <c r="A12867" s="545">
        <v>107896</v>
      </c>
      <c r="B12867" s="545" t="s">
        <v>5269</v>
      </c>
      <c r="C12867" s="545" t="s">
        <v>216</v>
      </c>
      <c r="D12867" s="546"/>
      <c r="E12867" s="171" t="str">
        <f t="shared" si="200"/>
        <v>1900</v>
      </c>
      <c r="F12867" s="547">
        <v>0</v>
      </c>
      <c r="G12867" s="548">
        <v>0</v>
      </c>
      <c r="H12867" s="547">
        <v>0</v>
      </c>
      <c r="I12867" s="545" t="s">
        <v>12647</v>
      </c>
      <c r="J12867" s="545"/>
      <c r="K12867" s="545" t="s">
        <v>13413</v>
      </c>
      <c r="L12867" s="545" t="s">
        <v>13413</v>
      </c>
      <c r="M12867" s="548" t="s">
        <v>13758</v>
      </c>
      <c r="N12867" s="545" t="s">
        <v>22861</v>
      </c>
      <c r="O12867" s="545" t="s">
        <v>13413</v>
      </c>
      <c r="P12867" s="549">
        <v>10575</v>
      </c>
      <c r="Q12867" s="549">
        <v>1</v>
      </c>
      <c r="R12867" s="549">
        <v>26</v>
      </c>
      <c r="S12867" s="548"/>
      <c r="T12867" s="548">
        <v>1784</v>
      </c>
      <c r="U12867" s="99"/>
    </row>
    <row r="12868" spans="1:21" ht="19.5" customHeight="1">
      <c r="A12868" s="545">
        <v>107897</v>
      </c>
      <c r="B12868" s="545" t="s">
        <v>5454</v>
      </c>
      <c r="C12868" s="545" t="s">
        <v>216</v>
      </c>
      <c r="D12868" s="546"/>
      <c r="E12868" s="171" t="str">
        <f t="shared" ref="E12868:E12931" si="201">TEXT(D12868,"YYYY")</f>
        <v>1900</v>
      </c>
      <c r="F12868" s="547">
        <v>0</v>
      </c>
      <c r="G12868" s="548">
        <v>0</v>
      </c>
      <c r="H12868" s="547">
        <v>0</v>
      </c>
      <c r="I12868" s="545" t="s">
        <v>12957</v>
      </c>
      <c r="J12868" s="545"/>
      <c r="K12868" s="545" t="s">
        <v>20840</v>
      </c>
      <c r="L12868" s="545" t="s">
        <v>13413</v>
      </c>
      <c r="M12868" s="548" t="s">
        <v>13758</v>
      </c>
      <c r="N12868" s="545" t="s">
        <v>13413</v>
      </c>
      <c r="O12868" s="545" t="s">
        <v>13413</v>
      </c>
      <c r="P12868" s="549">
        <v>10576</v>
      </c>
      <c r="Q12868" s="549">
        <v>1</v>
      </c>
      <c r="R12868" s="549">
        <v>42</v>
      </c>
      <c r="S12868" s="548"/>
      <c r="T12868" s="548"/>
      <c r="U12868" s="99"/>
    </row>
    <row r="12869" spans="1:21" ht="19.5" customHeight="1">
      <c r="A12869" s="545">
        <v>107898</v>
      </c>
      <c r="B12869" s="545" t="s">
        <v>5476</v>
      </c>
      <c r="C12869" s="545" t="s">
        <v>216</v>
      </c>
      <c r="D12869" s="546"/>
      <c r="E12869" s="171" t="str">
        <f t="shared" si="201"/>
        <v>1900</v>
      </c>
      <c r="F12869" s="547">
        <v>0</v>
      </c>
      <c r="G12869" s="548">
        <v>0</v>
      </c>
      <c r="H12869" s="547">
        <v>0</v>
      </c>
      <c r="I12869" s="545" t="s">
        <v>12957</v>
      </c>
      <c r="J12869" s="545"/>
      <c r="K12869" s="545" t="s">
        <v>20841</v>
      </c>
      <c r="L12869" s="545" t="s">
        <v>13413</v>
      </c>
      <c r="M12869" s="548" t="s">
        <v>13758</v>
      </c>
      <c r="N12869" s="545" t="s">
        <v>13413</v>
      </c>
      <c r="O12869" s="545" t="s">
        <v>13413</v>
      </c>
      <c r="P12869" s="549">
        <v>10577</v>
      </c>
      <c r="Q12869" s="549">
        <v>1</v>
      </c>
      <c r="R12869" s="549">
        <v>42</v>
      </c>
      <c r="S12869" s="548"/>
      <c r="T12869" s="548"/>
      <c r="U12869" s="99"/>
    </row>
    <row r="12870" spans="1:21" ht="19.5" customHeight="1">
      <c r="A12870" s="545">
        <v>107899</v>
      </c>
      <c r="B12870" s="545" t="s">
        <v>5447</v>
      </c>
      <c r="C12870" s="545" t="s">
        <v>216</v>
      </c>
      <c r="D12870" s="546"/>
      <c r="E12870" s="171" t="str">
        <f t="shared" si="201"/>
        <v>1900</v>
      </c>
      <c r="F12870" s="547">
        <v>0</v>
      </c>
      <c r="G12870" s="548">
        <v>0</v>
      </c>
      <c r="H12870" s="547">
        <v>0</v>
      </c>
      <c r="I12870" s="545" t="s">
        <v>12957</v>
      </c>
      <c r="J12870" s="545"/>
      <c r="K12870" s="545" t="s">
        <v>20842</v>
      </c>
      <c r="L12870" s="545" t="s">
        <v>13413</v>
      </c>
      <c r="M12870" s="548" t="s">
        <v>13758</v>
      </c>
      <c r="N12870" s="545" t="s">
        <v>13413</v>
      </c>
      <c r="O12870" s="545" t="s">
        <v>13413</v>
      </c>
      <c r="P12870" s="549">
        <v>10578</v>
      </c>
      <c r="Q12870" s="549">
        <v>1</v>
      </c>
      <c r="R12870" s="549">
        <v>42</v>
      </c>
      <c r="S12870" s="548"/>
      <c r="T12870" s="548"/>
      <c r="U12870" s="99"/>
    </row>
    <row r="12871" spans="1:21" ht="19.5" customHeight="1">
      <c r="A12871" s="545">
        <v>107900</v>
      </c>
      <c r="B12871" s="545" t="s">
        <v>5448</v>
      </c>
      <c r="C12871" s="545" t="s">
        <v>216</v>
      </c>
      <c r="D12871" s="546"/>
      <c r="E12871" s="171" t="str">
        <f t="shared" si="201"/>
        <v>1900</v>
      </c>
      <c r="F12871" s="547">
        <v>0</v>
      </c>
      <c r="G12871" s="548">
        <v>0</v>
      </c>
      <c r="H12871" s="547">
        <v>0</v>
      </c>
      <c r="I12871" s="545" t="s">
        <v>12957</v>
      </c>
      <c r="J12871" s="545"/>
      <c r="K12871" s="545" t="s">
        <v>20843</v>
      </c>
      <c r="L12871" s="545" t="s">
        <v>13413</v>
      </c>
      <c r="M12871" s="548" t="s">
        <v>13758</v>
      </c>
      <c r="N12871" s="545" t="s">
        <v>13413</v>
      </c>
      <c r="O12871" s="545" t="s">
        <v>13413</v>
      </c>
      <c r="P12871" s="549">
        <v>10579</v>
      </c>
      <c r="Q12871" s="549">
        <v>1</v>
      </c>
      <c r="R12871" s="549">
        <v>42</v>
      </c>
      <c r="S12871" s="548"/>
      <c r="T12871" s="548"/>
      <c r="U12871" s="99"/>
    </row>
    <row r="12872" spans="1:21" ht="19.5" customHeight="1">
      <c r="A12872" s="545">
        <v>107901</v>
      </c>
      <c r="B12872" s="545" t="s">
        <v>5475</v>
      </c>
      <c r="C12872" s="545" t="s">
        <v>216</v>
      </c>
      <c r="D12872" s="546"/>
      <c r="E12872" s="171" t="str">
        <f t="shared" si="201"/>
        <v>1900</v>
      </c>
      <c r="F12872" s="547">
        <v>0</v>
      </c>
      <c r="G12872" s="548">
        <v>0</v>
      </c>
      <c r="H12872" s="547">
        <v>0</v>
      </c>
      <c r="I12872" s="545" t="s">
        <v>12957</v>
      </c>
      <c r="J12872" s="545"/>
      <c r="K12872" s="545" t="s">
        <v>20844</v>
      </c>
      <c r="L12872" s="545" t="s">
        <v>13413</v>
      </c>
      <c r="M12872" s="548" t="s">
        <v>13758</v>
      </c>
      <c r="N12872" s="545" t="s">
        <v>13413</v>
      </c>
      <c r="O12872" s="545" t="s">
        <v>13413</v>
      </c>
      <c r="P12872" s="549">
        <v>10580</v>
      </c>
      <c r="Q12872" s="549">
        <v>1</v>
      </c>
      <c r="R12872" s="549">
        <v>42</v>
      </c>
      <c r="S12872" s="548"/>
      <c r="T12872" s="548"/>
      <c r="U12872" s="99"/>
    </row>
    <row r="12873" spans="1:21" ht="19.5" customHeight="1">
      <c r="A12873" s="545">
        <v>107902</v>
      </c>
      <c r="B12873" s="545" t="s">
        <v>5444</v>
      </c>
      <c r="C12873" s="545" t="s">
        <v>216</v>
      </c>
      <c r="D12873" s="546"/>
      <c r="E12873" s="171" t="str">
        <f t="shared" si="201"/>
        <v>1900</v>
      </c>
      <c r="F12873" s="547">
        <v>0</v>
      </c>
      <c r="G12873" s="548">
        <v>0</v>
      </c>
      <c r="H12873" s="547">
        <v>0</v>
      </c>
      <c r="I12873" s="545" t="s">
        <v>12957</v>
      </c>
      <c r="J12873" s="545"/>
      <c r="K12873" s="545" t="s">
        <v>20845</v>
      </c>
      <c r="L12873" s="545" t="s">
        <v>13413</v>
      </c>
      <c r="M12873" s="548" t="s">
        <v>13758</v>
      </c>
      <c r="N12873" s="545" t="s">
        <v>13413</v>
      </c>
      <c r="O12873" s="545" t="s">
        <v>13413</v>
      </c>
      <c r="P12873" s="549">
        <v>10581</v>
      </c>
      <c r="Q12873" s="549">
        <v>1</v>
      </c>
      <c r="R12873" s="549">
        <v>42</v>
      </c>
      <c r="S12873" s="548"/>
      <c r="T12873" s="548"/>
      <c r="U12873" s="99"/>
    </row>
    <row r="12874" spans="1:21" ht="19.5" customHeight="1">
      <c r="A12874" s="545">
        <v>107903</v>
      </c>
      <c r="B12874" s="545" t="s">
        <v>5441</v>
      </c>
      <c r="C12874" s="545" t="s">
        <v>216</v>
      </c>
      <c r="D12874" s="546"/>
      <c r="E12874" s="171" t="str">
        <f t="shared" si="201"/>
        <v>1900</v>
      </c>
      <c r="F12874" s="547">
        <v>0</v>
      </c>
      <c r="G12874" s="548">
        <v>0</v>
      </c>
      <c r="H12874" s="547">
        <v>0</v>
      </c>
      <c r="I12874" s="545" t="s">
        <v>12957</v>
      </c>
      <c r="J12874" s="545"/>
      <c r="K12874" s="545" t="s">
        <v>20846</v>
      </c>
      <c r="L12874" s="545" t="s">
        <v>13413</v>
      </c>
      <c r="M12874" s="548" t="s">
        <v>13758</v>
      </c>
      <c r="N12874" s="545" t="s">
        <v>13413</v>
      </c>
      <c r="O12874" s="545" t="s">
        <v>13413</v>
      </c>
      <c r="P12874" s="549">
        <v>10582</v>
      </c>
      <c r="Q12874" s="549">
        <v>1</v>
      </c>
      <c r="R12874" s="549">
        <v>42</v>
      </c>
      <c r="S12874" s="548"/>
      <c r="T12874" s="548"/>
      <c r="U12874" s="99"/>
    </row>
    <row r="12875" spans="1:21" ht="19.5" customHeight="1">
      <c r="A12875" s="545">
        <v>107904</v>
      </c>
      <c r="B12875" s="545" t="s">
        <v>5466</v>
      </c>
      <c r="C12875" s="545" t="s">
        <v>216</v>
      </c>
      <c r="D12875" s="546"/>
      <c r="E12875" s="171" t="str">
        <f t="shared" si="201"/>
        <v>1900</v>
      </c>
      <c r="F12875" s="547">
        <v>0</v>
      </c>
      <c r="G12875" s="548">
        <v>0</v>
      </c>
      <c r="H12875" s="547">
        <v>0</v>
      </c>
      <c r="I12875" s="545" t="s">
        <v>12957</v>
      </c>
      <c r="J12875" s="545"/>
      <c r="K12875" s="545" t="s">
        <v>20847</v>
      </c>
      <c r="L12875" s="545" t="s">
        <v>13413</v>
      </c>
      <c r="M12875" s="548" t="s">
        <v>13758</v>
      </c>
      <c r="N12875" s="545" t="s">
        <v>13413</v>
      </c>
      <c r="O12875" s="545" t="s">
        <v>13413</v>
      </c>
      <c r="P12875" s="549">
        <v>10583</v>
      </c>
      <c r="Q12875" s="549">
        <v>1</v>
      </c>
      <c r="R12875" s="549">
        <v>42</v>
      </c>
      <c r="S12875" s="548"/>
      <c r="T12875" s="548"/>
      <c r="U12875" s="99"/>
    </row>
    <row r="12876" spans="1:21" ht="19.5" customHeight="1">
      <c r="A12876" s="545">
        <v>107905</v>
      </c>
      <c r="B12876" s="545" t="s">
        <v>5467</v>
      </c>
      <c r="C12876" s="545" t="s">
        <v>216</v>
      </c>
      <c r="D12876" s="546"/>
      <c r="E12876" s="171" t="str">
        <f t="shared" si="201"/>
        <v>1900</v>
      </c>
      <c r="F12876" s="547">
        <v>0</v>
      </c>
      <c r="G12876" s="548">
        <v>0</v>
      </c>
      <c r="H12876" s="547">
        <v>0</v>
      </c>
      <c r="I12876" s="545" t="s">
        <v>12957</v>
      </c>
      <c r="J12876" s="545"/>
      <c r="K12876" s="545" t="s">
        <v>20848</v>
      </c>
      <c r="L12876" s="545" t="s">
        <v>13413</v>
      </c>
      <c r="M12876" s="548" t="s">
        <v>13758</v>
      </c>
      <c r="N12876" s="545" t="s">
        <v>13413</v>
      </c>
      <c r="O12876" s="545" t="s">
        <v>13413</v>
      </c>
      <c r="P12876" s="549">
        <v>10584</v>
      </c>
      <c r="Q12876" s="549">
        <v>1</v>
      </c>
      <c r="R12876" s="549">
        <v>42</v>
      </c>
      <c r="S12876" s="548"/>
      <c r="T12876" s="548"/>
      <c r="U12876" s="99"/>
    </row>
    <row r="12877" spans="1:21" ht="19.5" customHeight="1">
      <c r="A12877" s="545">
        <v>107906</v>
      </c>
      <c r="B12877" s="545" t="s">
        <v>5237</v>
      </c>
      <c r="C12877" s="545" t="s">
        <v>216</v>
      </c>
      <c r="D12877" s="546"/>
      <c r="E12877" s="171" t="str">
        <f t="shared" si="201"/>
        <v>1900</v>
      </c>
      <c r="F12877" s="547">
        <v>0</v>
      </c>
      <c r="G12877" s="548">
        <v>0</v>
      </c>
      <c r="H12877" s="547">
        <v>0</v>
      </c>
      <c r="I12877" s="545" t="s">
        <v>12758</v>
      </c>
      <c r="J12877" s="545"/>
      <c r="K12877" s="545" t="s">
        <v>20849</v>
      </c>
      <c r="L12877" s="545" t="s">
        <v>13413</v>
      </c>
      <c r="M12877" s="548" t="s">
        <v>13758</v>
      </c>
      <c r="N12877" s="545" t="s">
        <v>13413</v>
      </c>
      <c r="O12877" s="545" t="s">
        <v>13413</v>
      </c>
      <c r="P12877" s="549">
        <v>10585</v>
      </c>
      <c r="Q12877" s="549">
        <v>1</v>
      </c>
      <c r="R12877" s="549">
        <v>164</v>
      </c>
      <c r="S12877" s="548"/>
      <c r="T12877" s="548"/>
      <c r="U12877" s="99"/>
    </row>
    <row r="12878" spans="1:21" ht="19.5" customHeight="1">
      <c r="A12878" s="545">
        <v>107907</v>
      </c>
      <c r="B12878" s="545" t="s">
        <v>5463</v>
      </c>
      <c r="C12878" s="545" t="s">
        <v>216</v>
      </c>
      <c r="D12878" s="546"/>
      <c r="E12878" s="171" t="str">
        <f t="shared" si="201"/>
        <v>1900</v>
      </c>
      <c r="F12878" s="547">
        <v>0</v>
      </c>
      <c r="G12878" s="548">
        <v>0</v>
      </c>
      <c r="H12878" s="547">
        <v>0</v>
      </c>
      <c r="I12878" s="545" t="s">
        <v>12957</v>
      </c>
      <c r="J12878" s="545"/>
      <c r="K12878" s="545" t="s">
        <v>20850</v>
      </c>
      <c r="L12878" s="545" t="s">
        <v>13413</v>
      </c>
      <c r="M12878" s="548" t="s">
        <v>13758</v>
      </c>
      <c r="N12878" s="545" t="s">
        <v>13413</v>
      </c>
      <c r="O12878" s="545" t="s">
        <v>13413</v>
      </c>
      <c r="P12878" s="549">
        <v>10586</v>
      </c>
      <c r="Q12878" s="549">
        <v>1</v>
      </c>
      <c r="R12878" s="549">
        <v>42</v>
      </c>
      <c r="S12878" s="548"/>
      <c r="T12878" s="548"/>
      <c r="U12878" s="99"/>
    </row>
    <row r="12879" spans="1:21" ht="19.5" customHeight="1">
      <c r="A12879" s="545">
        <v>107908</v>
      </c>
      <c r="B12879" s="545" t="s">
        <v>5464</v>
      </c>
      <c r="C12879" s="545" t="s">
        <v>216</v>
      </c>
      <c r="D12879" s="546"/>
      <c r="E12879" s="171" t="str">
        <f t="shared" si="201"/>
        <v>1900</v>
      </c>
      <c r="F12879" s="547">
        <v>0</v>
      </c>
      <c r="G12879" s="548">
        <v>0</v>
      </c>
      <c r="H12879" s="547">
        <v>0</v>
      </c>
      <c r="I12879" s="545" t="s">
        <v>12957</v>
      </c>
      <c r="J12879" s="545"/>
      <c r="K12879" s="545" t="s">
        <v>20851</v>
      </c>
      <c r="L12879" s="545" t="s">
        <v>13413</v>
      </c>
      <c r="M12879" s="548" t="s">
        <v>13758</v>
      </c>
      <c r="N12879" s="545" t="s">
        <v>13413</v>
      </c>
      <c r="O12879" s="545" t="s">
        <v>13413</v>
      </c>
      <c r="P12879" s="549">
        <v>10587</v>
      </c>
      <c r="Q12879" s="549">
        <v>1</v>
      </c>
      <c r="R12879" s="549">
        <v>42</v>
      </c>
      <c r="S12879" s="548"/>
      <c r="T12879" s="548"/>
      <c r="U12879" s="99"/>
    </row>
    <row r="12880" spans="1:21" ht="19.5" customHeight="1">
      <c r="A12880" s="545">
        <v>107909</v>
      </c>
      <c r="B12880" s="545" t="s">
        <v>5465</v>
      </c>
      <c r="C12880" s="545" t="s">
        <v>216</v>
      </c>
      <c r="D12880" s="546"/>
      <c r="E12880" s="171" t="str">
        <f t="shared" si="201"/>
        <v>1900</v>
      </c>
      <c r="F12880" s="547">
        <v>0</v>
      </c>
      <c r="G12880" s="548">
        <v>0</v>
      </c>
      <c r="H12880" s="547">
        <v>0</v>
      </c>
      <c r="I12880" s="545" t="s">
        <v>12957</v>
      </c>
      <c r="J12880" s="545"/>
      <c r="K12880" s="545" t="s">
        <v>20851</v>
      </c>
      <c r="L12880" s="545" t="s">
        <v>13413</v>
      </c>
      <c r="M12880" s="548" t="s">
        <v>13758</v>
      </c>
      <c r="N12880" s="545" t="s">
        <v>13413</v>
      </c>
      <c r="O12880" s="545" t="s">
        <v>13413</v>
      </c>
      <c r="P12880" s="549">
        <v>10588</v>
      </c>
      <c r="Q12880" s="549">
        <v>1</v>
      </c>
      <c r="R12880" s="549">
        <v>42</v>
      </c>
      <c r="S12880" s="548"/>
      <c r="T12880" s="548"/>
      <c r="U12880" s="99"/>
    </row>
    <row r="12881" spans="1:21" ht="19.5" customHeight="1">
      <c r="A12881" s="545">
        <v>107910</v>
      </c>
      <c r="B12881" s="545" t="s">
        <v>5461</v>
      </c>
      <c r="C12881" s="545" t="s">
        <v>216</v>
      </c>
      <c r="D12881" s="546"/>
      <c r="E12881" s="171" t="str">
        <f t="shared" si="201"/>
        <v>1900</v>
      </c>
      <c r="F12881" s="547">
        <v>0</v>
      </c>
      <c r="G12881" s="548">
        <v>0</v>
      </c>
      <c r="H12881" s="547">
        <v>0</v>
      </c>
      <c r="I12881" s="545" t="s">
        <v>12957</v>
      </c>
      <c r="J12881" s="545"/>
      <c r="K12881" s="545" t="s">
        <v>20852</v>
      </c>
      <c r="L12881" s="545" t="s">
        <v>13413</v>
      </c>
      <c r="M12881" s="548" t="s">
        <v>13758</v>
      </c>
      <c r="N12881" s="545" t="s">
        <v>13413</v>
      </c>
      <c r="O12881" s="545" t="s">
        <v>13413</v>
      </c>
      <c r="P12881" s="549">
        <v>10589</v>
      </c>
      <c r="Q12881" s="549">
        <v>1</v>
      </c>
      <c r="R12881" s="549">
        <v>42</v>
      </c>
      <c r="S12881" s="548"/>
      <c r="T12881" s="548"/>
      <c r="U12881" s="99"/>
    </row>
    <row r="12882" spans="1:21" ht="19.5" customHeight="1">
      <c r="A12882" s="545">
        <v>107911</v>
      </c>
      <c r="B12882" s="545" t="s">
        <v>5453</v>
      </c>
      <c r="C12882" s="545" t="s">
        <v>216</v>
      </c>
      <c r="D12882" s="546"/>
      <c r="E12882" s="171" t="str">
        <f t="shared" si="201"/>
        <v>1900</v>
      </c>
      <c r="F12882" s="547">
        <v>0</v>
      </c>
      <c r="G12882" s="548">
        <v>0</v>
      </c>
      <c r="H12882" s="547">
        <v>0</v>
      </c>
      <c r="I12882" s="545" t="s">
        <v>12957</v>
      </c>
      <c r="J12882" s="545"/>
      <c r="K12882" s="545" t="s">
        <v>20853</v>
      </c>
      <c r="L12882" s="545" t="s">
        <v>13413</v>
      </c>
      <c r="M12882" s="548" t="s">
        <v>13758</v>
      </c>
      <c r="N12882" s="545" t="s">
        <v>13413</v>
      </c>
      <c r="O12882" s="545" t="s">
        <v>13413</v>
      </c>
      <c r="P12882" s="549">
        <v>10590</v>
      </c>
      <c r="Q12882" s="549">
        <v>1</v>
      </c>
      <c r="R12882" s="549">
        <v>42</v>
      </c>
      <c r="S12882" s="548"/>
      <c r="T12882" s="548"/>
      <c r="U12882" s="99"/>
    </row>
    <row r="12883" spans="1:21" ht="19.5" customHeight="1">
      <c r="A12883" s="545">
        <v>107912</v>
      </c>
      <c r="B12883" s="545" t="s">
        <v>5451</v>
      </c>
      <c r="C12883" s="545" t="s">
        <v>216</v>
      </c>
      <c r="D12883" s="546"/>
      <c r="E12883" s="171" t="str">
        <f t="shared" si="201"/>
        <v>1900</v>
      </c>
      <c r="F12883" s="547">
        <v>0</v>
      </c>
      <c r="G12883" s="548">
        <v>0</v>
      </c>
      <c r="H12883" s="547">
        <v>0</v>
      </c>
      <c r="I12883" s="545" t="s">
        <v>12957</v>
      </c>
      <c r="J12883" s="545"/>
      <c r="K12883" s="545" t="s">
        <v>13413</v>
      </c>
      <c r="L12883" s="545" t="s">
        <v>13413</v>
      </c>
      <c r="M12883" s="548" t="s">
        <v>13758</v>
      </c>
      <c r="N12883" s="545" t="s">
        <v>13413</v>
      </c>
      <c r="O12883" s="545" t="s">
        <v>13413</v>
      </c>
      <c r="P12883" s="549">
        <v>10591</v>
      </c>
      <c r="Q12883" s="549">
        <v>1</v>
      </c>
      <c r="R12883" s="549">
        <v>42</v>
      </c>
      <c r="S12883" s="548"/>
      <c r="T12883" s="548"/>
      <c r="U12883" s="99"/>
    </row>
    <row r="12884" spans="1:21" ht="19.5" customHeight="1">
      <c r="A12884" s="545">
        <v>107913</v>
      </c>
      <c r="B12884" s="545" t="s">
        <v>5452</v>
      </c>
      <c r="C12884" s="545" t="s">
        <v>216</v>
      </c>
      <c r="D12884" s="546"/>
      <c r="E12884" s="171" t="str">
        <f t="shared" si="201"/>
        <v>1900</v>
      </c>
      <c r="F12884" s="547">
        <v>0</v>
      </c>
      <c r="G12884" s="548">
        <v>0</v>
      </c>
      <c r="H12884" s="547">
        <v>0</v>
      </c>
      <c r="I12884" s="545" t="s">
        <v>12957</v>
      </c>
      <c r="J12884" s="545"/>
      <c r="K12884" s="545" t="s">
        <v>20854</v>
      </c>
      <c r="L12884" s="545" t="s">
        <v>13413</v>
      </c>
      <c r="M12884" s="548" t="s">
        <v>13758</v>
      </c>
      <c r="N12884" s="545" t="s">
        <v>13413</v>
      </c>
      <c r="O12884" s="545" t="s">
        <v>13413</v>
      </c>
      <c r="P12884" s="549">
        <v>10592</v>
      </c>
      <c r="Q12884" s="549">
        <v>1</v>
      </c>
      <c r="R12884" s="549">
        <v>42</v>
      </c>
      <c r="S12884" s="548"/>
      <c r="T12884" s="548"/>
      <c r="U12884" s="99"/>
    </row>
    <row r="12885" spans="1:21" ht="19.5" customHeight="1">
      <c r="A12885" s="545">
        <v>107914</v>
      </c>
      <c r="B12885" s="545" t="s">
        <v>5457</v>
      </c>
      <c r="C12885" s="545" t="s">
        <v>216</v>
      </c>
      <c r="D12885" s="546"/>
      <c r="E12885" s="171" t="str">
        <f t="shared" si="201"/>
        <v>1900</v>
      </c>
      <c r="F12885" s="547">
        <v>0</v>
      </c>
      <c r="G12885" s="548">
        <v>0</v>
      </c>
      <c r="H12885" s="547">
        <v>0</v>
      </c>
      <c r="I12885" s="545" t="s">
        <v>12957</v>
      </c>
      <c r="J12885" s="545"/>
      <c r="K12885" s="545" t="s">
        <v>20855</v>
      </c>
      <c r="L12885" s="545" t="s">
        <v>13413</v>
      </c>
      <c r="M12885" s="548" t="s">
        <v>13758</v>
      </c>
      <c r="N12885" s="545" t="s">
        <v>13413</v>
      </c>
      <c r="O12885" s="545" t="s">
        <v>13413</v>
      </c>
      <c r="P12885" s="549">
        <v>10593</v>
      </c>
      <c r="Q12885" s="549">
        <v>1</v>
      </c>
      <c r="R12885" s="549">
        <v>42</v>
      </c>
      <c r="S12885" s="548"/>
      <c r="T12885" s="548"/>
      <c r="U12885" s="99"/>
    </row>
    <row r="12886" spans="1:21" ht="19.5" customHeight="1">
      <c r="A12886" s="545">
        <v>107915</v>
      </c>
      <c r="B12886" s="545" t="s">
        <v>5473</v>
      </c>
      <c r="C12886" s="545" t="s">
        <v>216</v>
      </c>
      <c r="D12886" s="546"/>
      <c r="E12886" s="171" t="str">
        <f t="shared" si="201"/>
        <v>1900</v>
      </c>
      <c r="F12886" s="547">
        <v>0</v>
      </c>
      <c r="G12886" s="548">
        <v>0</v>
      </c>
      <c r="H12886" s="547">
        <v>0</v>
      </c>
      <c r="I12886" s="545" t="s">
        <v>12957</v>
      </c>
      <c r="J12886" s="545"/>
      <c r="K12886" s="545" t="s">
        <v>20856</v>
      </c>
      <c r="L12886" s="545" t="s">
        <v>13413</v>
      </c>
      <c r="M12886" s="548" t="s">
        <v>13758</v>
      </c>
      <c r="N12886" s="545" t="s">
        <v>13413</v>
      </c>
      <c r="O12886" s="545" t="s">
        <v>13413</v>
      </c>
      <c r="P12886" s="549">
        <v>10594</v>
      </c>
      <c r="Q12886" s="549">
        <v>1</v>
      </c>
      <c r="R12886" s="549">
        <v>42</v>
      </c>
      <c r="S12886" s="548"/>
      <c r="T12886" s="548"/>
      <c r="U12886" s="99"/>
    </row>
    <row r="12887" spans="1:21" ht="19.5" customHeight="1">
      <c r="A12887" s="545">
        <v>107916</v>
      </c>
      <c r="B12887" s="545" t="s">
        <v>5450</v>
      </c>
      <c r="C12887" s="545" t="s">
        <v>216</v>
      </c>
      <c r="D12887" s="546"/>
      <c r="E12887" s="171" t="str">
        <f t="shared" si="201"/>
        <v>1900</v>
      </c>
      <c r="F12887" s="547">
        <v>0</v>
      </c>
      <c r="G12887" s="548">
        <v>0</v>
      </c>
      <c r="H12887" s="547">
        <v>0</v>
      </c>
      <c r="I12887" s="545" t="s">
        <v>12957</v>
      </c>
      <c r="J12887" s="545"/>
      <c r="K12887" s="545" t="s">
        <v>20857</v>
      </c>
      <c r="L12887" s="545" t="s">
        <v>13413</v>
      </c>
      <c r="M12887" s="548" t="s">
        <v>13758</v>
      </c>
      <c r="N12887" s="545" t="s">
        <v>13413</v>
      </c>
      <c r="O12887" s="545" t="s">
        <v>13413</v>
      </c>
      <c r="P12887" s="549">
        <v>10595</v>
      </c>
      <c r="Q12887" s="549">
        <v>1</v>
      </c>
      <c r="R12887" s="549">
        <v>42</v>
      </c>
      <c r="S12887" s="548"/>
      <c r="T12887" s="548"/>
      <c r="U12887" s="99"/>
    </row>
    <row r="12888" spans="1:21" ht="19.5" customHeight="1">
      <c r="A12888" s="545">
        <v>107917</v>
      </c>
      <c r="B12888" s="545" t="s">
        <v>5471</v>
      </c>
      <c r="C12888" s="545" t="s">
        <v>216</v>
      </c>
      <c r="D12888" s="546"/>
      <c r="E12888" s="171" t="str">
        <f t="shared" si="201"/>
        <v>1900</v>
      </c>
      <c r="F12888" s="547">
        <v>0</v>
      </c>
      <c r="G12888" s="548">
        <v>0</v>
      </c>
      <c r="H12888" s="547">
        <v>0</v>
      </c>
      <c r="I12888" s="545" t="s">
        <v>12957</v>
      </c>
      <c r="J12888" s="545"/>
      <c r="K12888" s="545" t="s">
        <v>20858</v>
      </c>
      <c r="L12888" s="545" t="s">
        <v>13413</v>
      </c>
      <c r="M12888" s="548" t="s">
        <v>13758</v>
      </c>
      <c r="N12888" s="545" t="s">
        <v>13413</v>
      </c>
      <c r="O12888" s="545" t="s">
        <v>13413</v>
      </c>
      <c r="P12888" s="549">
        <v>10596</v>
      </c>
      <c r="Q12888" s="549">
        <v>1</v>
      </c>
      <c r="R12888" s="549">
        <v>42</v>
      </c>
      <c r="S12888" s="548"/>
      <c r="T12888" s="548"/>
      <c r="U12888" s="99"/>
    </row>
    <row r="12889" spans="1:21" ht="19.5" customHeight="1">
      <c r="A12889" s="545">
        <v>107918</v>
      </c>
      <c r="B12889" s="545" t="s">
        <v>5456</v>
      </c>
      <c r="C12889" s="545" t="s">
        <v>216</v>
      </c>
      <c r="D12889" s="546"/>
      <c r="E12889" s="171" t="str">
        <f t="shared" si="201"/>
        <v>1900</v>
      </c>
      <c r="F12889" s="547">
        <v>0</v>
      </c>
      <c r="G12889" s="548">
        <v>0</v>
      </c>
      <c r="H12889" s="547">
        <v>0</v>
      </c>
      <c r="I12889" s="545" t="s">
        <v>12957</v>
      </c>
      <c r="J12889" s="545"/>
      <c r="K12889" s="545" t="s">
        <v>20859</v>
      </c>
      <c r="L12889" s="545" t="s">
        <v>13413</v>
      </c>
      <c r="M12889" s="548" t="s">
        <v>13758</v>
      </c>
      <c r="N12889" s="545" t="s">
        <v>13413</v>
      </c>
      <c r="O12889" s="545" t="s">
        <v>13413</v>
      </c>
      <c r="P12889" s="549">
        <v>10597</v>
      </c>
      <c r="Q12889" s="549">
        <v>1</v>
      </c>
      <c r="R12889" s="549">
        <v>42</v>
      </c>
      <c r="S12889" s="548"/>
      <c r="T12889" s="548"/>
      <c r="U12889" s="99"/>
    </row>
    <row r="12890" spans="1:21" ht="19.5" customHeight="1">
      <c r="A12890" s="545">
        <v>107919</v>
      </c>
      <c r="B12890" s="545" t="s">
        <v>5474</v>
      </c>
      <c r="C12890" s="545" t="s">
        <v>216</v>
      </c>
      <c r="D12890" s="546"/>
      <c r="E12890" s="171" t="str">
        <f t="shared" si="201"/>
        <v>1900</v>
      </c>
      <c r="F12890" s="547">
        <v>0</v>
      </c>
      <c r="G12890" s="548">
        <v>0</v>
      </c>
      <c r="H12890" s="547">
        <v>0</v>
      </c>
      <c r="I12890" s="545" t="s">
        <v>12957</v>
      </c>
      <c r="J12890" s="545"/>
      <c r="K12890" s="545" t="s">
        <v>20860</v>
      </c>
      <c r="L12890" s="545" t="s">
        <v>13413</v>
      </c>
      <c r="M12890" s="548" t="s">
        <v>13758</v>
      </c>
      <c r="N12890" s="545" t="s">
        <v>13413</v>
      </c>
      <c r="O12890" s="545" t="s">
        <v>13413</v>
      </c>
      <c r="P12890" s="549">
        <v>10598</v>
      </c>
      <c r="Q12890" s="549">
        <v>1</v>
      </c>
      <c r="R12890" s="549">
        <v>42</v>
      </c>
      <c r="S12890" s="548"/>
      <c r="T12890" s="548"/>
      <c r="U12890" s="99"/>
    </row>
    <row r="12891" spans="1:21" ht="19.5" customHeight="1">
      <c r="A12891" s="545">
        <v>107920</v>
      </c>
      <c r="B12891" s="545" t="s">
        <v>5442</v>
      </c>
      <c r="C12891" s="545" t="s">
        <v>216</v>
      </c>
      <c r="D12891" s="546"/>
      <c r="E12891" s="171" t="str">
        <f t="shared" si="201"/>
        <v>1900</v>
      </c>
      <c r="F12891" s="547">
        <v>0</v>
      </c>
      <c r="G12891" s="548">
        <v>0</v>
      </c>
      <c r="H12891" s="547">
        <v>0</v>
      </c>
      <c r="I12891" s="545" t="s">
        <v>12957</v>
      </c>
      <c r="J12891" s="545"/>
      <c r="K12891" s="545" t="s">
        <v>20861</v>
      </c>
      <c r="L12891" s="545" t="s">
        <v>13413</v>
      </c>
      <c r="M12891" s="548" t="s">
        <v>13758</v>
      </c>
      <c r="N12891" s="545" t="s">
        <v>13413</v>
      </c>
      <c r="O12891" s="545" t="s">
        <v>13413</v>
      </c>
      <c r="P12891" s="549">
        <v>10599</v>
      </c>
      <c r="Q12891" s="549">
        <v>1</v>
      </c>
      <c r="R12891" s="549">
        <v>42</v>
      </c>
      <c r="S12891" s="548"/>
      <c r="T12891" s="548"/>
      <c r="U12891" s="99"/>
    </row>
    <row r="12892" spans="1:21" ht="19.5" customHeight="1">
      <c r="A12892" s="545">
        <v>107921</v>
      </c>
      <c r="B12892" s="545" t="s">
        <v>5472</v>
      </c>
      <c r="C12892" s="545" t="s">
        <v>216</v>
      </c>
      <c r="D12892" s="546"/>
      <c r="E12892" s="171" t="str">
        <f t="shared" si="201"/>
        <v>1900</v>
      </c>
      <c r="F12892" s="547">
        <v>0</v>
      </c>
      <c r="G12892" s="548">
        <v>0</v>
      </c>
      <c r="H12892" s="547">
        <v>0</v>
      </c>
      <c r="I12892" s="545" t="s">
        <v>12957</v>
      </c>
      <c r="J12892" s="545"/>
      <c r="K12892" s="545" t="s">
        <v>20862</v>
      </c>
      <c r="L12892" s="545" t="s">
        <v>13413</v>
      </c>
      <c r="M12892" s="548" t="s">
        <v>13758</v>
      </c>
      <c r="N12892" s="545" t="s">
        <v>13413</v>
      </c>
      <c r="O12892" s="545" t="s">
        <v>13413</v>
      </c>
      <c r="P12892" s="549">
        <v>10600</v>
      </c>
      <c r="Q12892" s="549">
        <v>1</v>
      </c>
      <c r="R12892" s="549">
        <v>42</v>
      </c>
      <c r="S12892" s="548"/>
      <c r="T12892" s="548"/>
      <c r="U12892" s="99"/>
    </row>
    <row r="12893" spans="1:21" ht="19.5" customHeight="1">
      <c r="A12893" s="545">
        <v>107922</v>
      </c>
      <c r="B12893" s="545" t="s">
        <v>5455</v>
      </c>
      <c r="C12893" s="545" t="s">
        <v>216</v>
      </c>
      <c r="D12893" s="546"/>
      <c r="E12893" s="171" t="str">
        <f t="shared" si="201"/>
        <v>1900</v>
      </c>
      <c r="F12893" s="547">
        <v>0</v>
      </c>
      <c r="G12893" s="548">
        <v>0</v>
      </c>
      <c r="H12893" s="547">
        <v>0</v>
      </c>
      <c r="I12893" s="545" t="s">
        <v>12957</v>
      </c>
      <c r="J12893" s="545"/>
      <c r="K12893" s="545" t="s">
        <v>20863</v>
      </c>
      <c r="L12893" s="545" t="s">
        <v>13413</v>
      </c>
      <c r="M12893" s="548" t="s">
        <v>13758</v>
      </c>
      <c r="N12893" s="545" t="s">
        <v>13413</v>
      </c>
      <c r="O12893" s="545" t="s">
        <v>13413</v>
      </c>
      <c r="P12893" s="549">
        <v>10601</v>
      </c>
      <c r="Q12893" s="549">
        <v>1</v>
      </c>
      <c r="R12893" s="549">
        <v>42</v>
      </c>
      <c r="S12893" s="548"/>
      <c r="T12893" s="548"/>
      <c r="U12893" s="99"/>
    </row>
    <row r="12894" spans="1:21" ht="19.5" customHeight="1">
      <c r="A12894" s="545">
        <v>107923</v>
      </c>
      <c r="B12894" s="545" t="s">
        <v>5478</v>
      </c>
      <c r="C12894" s="545" t="s">
        <v>216</v>
      </c>
      <c r="D12894" s="546"/>
      <c r="E12894" s="171" t="str">
        <f t="shared" si="201"/>
        <v>1900</v>
      </c>
      <c r="F12894" s="547">
        <v>0</v>
      </c>
      <c r="G12894" s="548">
        <v>0</v>
      </c>
      <c r="H12894" s="547">
        <v>0</v>
      </c>
      <c r="I12894" s="545" t="s">
        <v>12957</v>
      </c>
      <c r="J12894" s="545"/>
      <c r="K12894" s="545" t="s">
        <v>20864</v>
      </c>
      <c r="L12894" s="545" t="s">
        <v>13413</v>
      </c>
      <c r="M12894" s="548" t="s">
        <v>13758</v>
      </c>
      <c r="N12894" s="545" t="s">
        <v>13413</v>
      </c>
      <c r="O12894" s="545" t="s">
        <v>13413</v>
      </c>
      <c r="P12894" s="549">
        <v>10602</v>
      </c>
      <c r="Q12894" s="549">
        <v>1</v>
      </c>
      <c r="R12894" s="549">
        <v>42</v>
      </c>
      <c r="S12894" s="548"/>
      <c r="T12894" s="548"/>
      <c r="U12894" s="99"/>
    </row>
    <row r="12895" spans="1:21" ht="19.5" customHeight="1">
      <c r="A12895" s="545">
        <v>107924</v>
      </c>
      <c r="B12895" s="545" t="s">
        <v>5334</v>
      </c>
      <c r="C12895" s="545" t="s">
        <v>216</v>
      </c>
      <c r="D12895" s="546"/>
      <c r="E12895" s="171" t="str">
        <f t="shared" si="201"/>
        <v>1900</v>
      </c>
      <c r="F12895" s="547">
        <v>0</v>
      </c>
      <c r="G12895" s="548">
        <v>0</v>
      </c>
      <c r="H12895" s="547">
        <v>0</v>
      </c>
      <c r="I12895" s="545" t="s">
        <v>12647</v>
      </c>
      <c r="J12895" s="545"/>
      <c r="K12895" s="545" t="s">
        <v>20865</v>
      </c>
      <c r="L12895" s="545" t="s">
        <v>13413</v>
      </c>
      <c r="M12895" s="548" t="s">
        <v>13758</v>
      </c>
      <c r="N12895" s="545" t="s">
        <v>22861</v>
      </c>
      <c r="O12895" s="545" t="s">
        <v>13413</v>
      </c>
      <c r="P12895" s="549">
        <v>10603</v>
      </c>
      <c r="Q12895" s="549">
        <v>1</v>
      </c>
      <c r="R12895" s="549">
        <v>26</v>
      </c>
      <c r="S12895" s="548"/>
      <c r="T12895" s="548">
        <v>1784</v>
      </c>
      <c r="U12895" s="99"/>
    </row>
    <row r="12896" spans="1:21" ht="19.5" customHeight="1">
      <c r="A12896" s="545">
        <v>107925</v>
      </c>
      <c r="B12896" s="545" t="s">
        <v>5331</v>
      </c>
      <c r="C12896" s="545" t="s">
        <v>216</v>
      </c>
      <c r="D12896" s="546"/>
      <c r="E12896" s="171" t="str">
        <f t="shared" si="201"/>
        <v>1900</v>
      </c>
      <c r="F12896" s="547">
        <v>0</v>
      </c>
      <c r="G12896" s="548">
        <v>0</v>
      </c>
      <c r="H12896" s="547">
        <v>0</v>
      </c>
      <c r="I12896" s="545" t="s">
        <v>12647</v>
      </c>
      <c r="J12896" s="545"/>
      <c r="K12896" s="545" t="s">
        <v>13413</v>
      </c>
      <c r="L12896" s="545" t="s">
        <v>13413</v>
      </c>
      <c r="M12896" s="548" t="s">
        <v>13758</v>
      </c>
      <c r="N12896" s="545" t="s">
        <v>22861</v>
      </c>
      <c r="O12896" s="545" t="s">
        <v>13413</v>
      </c>
      <c r="P12896" s="549">
        <v>10604</v>
      </c>
      <c r="Q12896" s="549">
        <v>1</v>
      </c>
      <c r="R12896" s="549">
        <v>26</v>
      </c>
      <c r="S12896" s="548"/>
      <c r="T12896" s="548">
        <v>1784</v>
      </c>
      <c r="U12896" s="99"/>
    </row>
    <row r="12897" spans="1:21" ht="19.5" customHeight="1">
      <c r="A12897" s="545">
        <v>107926</v>
      </c>
      <c r="B12897" s="545" t="s">
        <v>5332</v>
      </c>
      <c r="C12897" s="545" t="s">
        <v>216</v>
      </c>
      <c r="D12897" s="546"/>
      <c r="E12897" s="171" t="str">
        <f t="shared" si="201"/>
        <v>1900</v>
      </c>
      <c r="F12897" s="547">
        <v>0</v>
      </c>
      <c r="G12897" s="548">
        <v>0</v>
      </c>
      <c r="H12897" s="547">
        <v>0</v>
      </c>
      <c r="I12897" s="545" t="s">
        <v>12647</v>
      </c>
      <c r="J12897" s="545"/>
      <c r="K12897" s="545" t="s">
        <v>13413</v>
      </c>
      <c r="L12897" s="545" t="s">
        <v>13413</v>
      </c>
      <c r="M12897" s="548" t="s">
        <v>13758</v>
      </c>
      <c r="N12897" s="545" t="s">
        <v>22861</v>
      </c>
      <c r="O12897" s="545" t="s">
        <v>13413</v>
      </c>
      <c r="P12897" s="549">
        <v>10605</v>
      </c>
      <c r="Q12897" s="549">
        <v>1</v>
      </c>
      <c r="R12897" s="549">
        <v>26</v>
      </c>
      <c r="S12897" s="548"/>
      <c r="T12897" s="548">
        <v>1784</v>
      </c>
      <c r="U12897" s="99"/>
    </row>
    <row r="12898" spans="1:21" ht="19.5" customHeight="1">
      <c r="A12898" s="545">
        <v>107927</v>
      </c>
      <c r="B12898" s="545" t="s">
        <v>5333</v>
      </c>
      <c r="C12898" s="545" t="s">
        <v>216</v>
      </c>
      <c r="D12898" s="546"/>
      <c r="E12898" s="171" t="str">
        <f t="shared" si="201"/>
        <v>1900</v>
      </c>
      <c r="F12898" s="547">
        <v>0</v>
      </c>
      <c r="G12898" s="548">
        <v>0</v>
      </c>
      <c r="H12898" s="547">
        <v>0</v>
      </c>
      <c r="I12898" s="545" t="s">
        <v>12647</v>
      </c>
      <c r="J12898" s="545"/>
      <c r="K12898" s="545" t="s">
        <v>13413</v>
      </c>
      <c r="L12898" s="545" t="s">
        <v>13413</v>
      </c>
      <c r="M12898" s="548" t="s">
        <v>13758</v>
      </c>
      <c r="N12898" s="545" t="s">
        <v>22861</v>
      </c>
      <c r="O12898" s="545" t="s">
        <v>13413</v>
      </c>
      <c r="P12898" s="549">
        <v>10606</v>
      </c>
      <c r="Q12898" s="549">
        <v>1</v>
      </c>
      <c r="R12898" s="549">
        <v>26</v>
      </c>
      <c r="S12898" s="548"/>
      <c r="T12898" s="548">
        <v>1784</v>
      </c>
      <c r="U12898" s="99"/>
    </row>
    <row r="12899" spans="1:21" ht="19.5" customHeight="1">
      <c r="A12899" s="545">
        <v>107928</v>
      </c>
      <c r="B12899" s="545" t="s">
        <v>8905</v>
      </c>
      <c r="C12899" s="545" t="s">
        <v>216</v>
      </c>
      <c r="D12899" s="546"/>
      <c r="E12899" s="171" t="str">
        <f t="shared" si="201"/>
        <v>1900</v>
      </c>
      <c r="F12899" s="547">
        <v>0</v>
      </c>
      <c r="G12899" s="548">
        <v>0</v>
      </c>
      <c r="H12899" s="547">
        <v>0</v>
      </c>
      <c r="I12899" s="545" t="s">
        <v>12721</v>
      </c>
      <c r="J12899" s="545"/>
      <c r="K12899" s="545" t="s">
        <v>20866</v>
      </c>
      <c r="L12899" s="545" t="s">
        <v>13413</v>
      </c>
      <c r="M12899" s="548" t="s">
        <v>13758</v>
      </c>
      <c r="N12899" s="545" t="s">
        <v>13413</v>
      </c>
      <c r="O12899" s="545" t="s">
        <v>13413</v>
      </c>
      <c r="P12899" s="549">
        <v>10607</v>
      </c>
      <c r="Q12899" s="549">
        <v>1</v>
      </c>
      <c r="R12899" s="549">
        <v>144</v>
      </c>
      <c r="S12899" s="548"/>
      <c r="T12899" s="548"/>
      <c r="U12899" s="99"/>
    </row>
    <row r="12900" spans="1:21" ht="19.5" customHeight="1">
      <c r="A12900" s="545">
        <v>107929</v>
      </c>
      <c r="B12900" s="545" t="s">
        <v>5436</v>
      </c>
      <c r="C12900" s="545" t="s">
        <v>221</v>
      </c>
      <c r="D12900" s="546"/>
      <c r="E12900" s="171" t="str">
        <f t="shared" si="201"/>
        <v>1900</v>
      </c>
      <c r="F12900" s="547">
        <v>0</v>
      </c>
      <c r="G12900" s="548">
        <v>0</v>
      </c>
      <c r="H12900" s="547">
        <v>0</v>
      </c>
      <c r="I12900" s="545" t="s">
        <v>12722</v>
      </c>
      <c r="J12900" s="545"/>
      <c r="K12900" s="545" t="s">
        <v>5436</v>
      </c>
      <c r="L12900" s="545" t="s">
        <v>13413</v>
      </c>
      <c r="M12900" s="548" t="s">
        <v>13758</v>
      </c>
      <c r="N12900" s="545" t="s">
        <v>13413</v>
      </c>
      <c r="O12900" s="545" t="s">
        <v>13413</v>
      </c>
      <c r="P12900" s="549">
        <v>10608</v>
      </c>
      <c r="Q12900" s="549">
        <v>1</v>
      </c>
      <c r="R12900" s="549">
        <v>36</v>
      </c>
      <c r="S12900" s="548"/>
      <c r="T12900" s="548"/>
      <c r="U12900" s="99"/>
    </row>
    <row r="12901" spans="1:21" ht="19.5" customHeight="1">
      <c r="A12901" s="545">
        <v>107930</v>
      </c>
      <c r="B12901" s="545" t="s">
        <v>8904</v>
      </c>
      <c r="C12901" s="545" t="s">
        <v>216</v>
      </c>
      <c r="D12901" s="546"/>
      <c r="E12901" s="171" t="str">
        <f t="shared" si="201"/>
        <v>1900</v>
      </c>
      <c r="F12901" s="547">
        <v>0</v>
      </c>
      <c r="G12901" s="548">
        <v>0</v>
      </c>
      <c r="H12901" s="547">
        <v>0</v>
      </c>
      <c r="I12901" s="545" t="s">
        <v>12692</v>
      </c>
      <c r="J12901" s="545"/>
      <c r="K12901" s="545" t="s">
        <v>20867</v>
      </c>
      <c r="L12901" s="545" t="s">
        <v>14079</v>
      </c>
      <c r="M12901" s="548" t="s">
        <v>13758</v>
      </c>
      <c r="N12901" s="545" t="s">
        <v>13413</v>
      </c>
      <c r="O12901" s="545" t="s">
        <v>16323</v>
      </c>
      <c r="P12901" s="549">
        <v>10609</v>
      </c>
      <c r="Q12901" s="549">
        <v>1</v>
      </c>
      <c r="R12901" s="549">
        <v>107</v>
      </c>
      <c r="S12901" s="548"/>
      <c r="T12901" s="548"/>
      <c r="U12901" s="99"/>
    </row>
    <row r="12902" spans="1:21" ht="19.5" customHeight="1">
      <c r="A12902" s="545">
        <v>107931</v>
      </c>
      <c r="B12902" s="545" t="s">
        <v>7944</v>
      </c>
      <c r="C12902" s="545" t="s">
        <v>209</v>
      </c>
      <c r="D12902" s="546">
        <v>43577</v>
      </c>
      <c r="E12902" s="171" t="str">
        <f t="shared" si="201"/>
        <v>2019</v>
      </c>
      <c r="F12902" s="547">
        <v>2992.01</v>
      </c>
      <c r="G12902" s="548">
        <v>0.19</v>
      </c>
      <c r="H12902" s="547">
        <v>2514.29</v>
      </c>
      <c r="I12902" s="545" t="s">
        <v>12706</v>
      </c>
      <c r="J12902" s="545" t="s">
        <v>13302</v>
      </c>
      <c r="K12902" s="545" t="s">
        <v>20868</v>
      </c>
      <c r="L12902" s="545" t="s">
        <v>13413</v>
      </c>
      <c r="M12902" s="548" t="s">
        <v>13758</v>
      </c>
      <c r="N12902" s="545" t="s">
        <v>13413</v>
      </c>
      <c r="O12902" s="545" t="s">
        <v>13413</v>
      </c>
      <c r="P12902" s="549">
        <v>10610</v>
      </c>
      <c r="Q12902" s="549">
        <v>1</v>
      </c>
      <c r="R12902" s="549">
        <v>128</v>
      </c>
      <c r="S12902" s="548">
        <v>2219</v>
      </c>
      <c r="T12902" s="548"/>
      <c r="U12902" s="99"/>
    </row>
    <row r="12903" spans="1:21" ht="19.5" customHeight="1">
      <c r="A12903" s="545">
        <v>107932</v>
      </c>
      <c r="B12903" s="545" t="s">
        <v>8074</v>
      </c>
      <c r="C12903" s="545" t="s">
        <v>216</v>
      </c>
      <c r="D12903" s="546">
        <v>46052</v>
      </c>
      <c r="E12903" s="171" t="str">
        <f t="shared" si="201"/>
        <v>2026</v>
      </c>
      <c r="F12903" s="547">
        <v>9710053</v>
      </c>
      <c r="G12903" s="548">
        <v>0.19</v>
      </c>
      <c r="H12903" s="547">
        <v>8159708.4000000004</v>
      </c>
      <c r="I12903" s="545" t="s">
        <v>12647</v>
      </c>
      <c r="J12903" s="545" t="s">
        <v>13307</v>
      </c>
      <c r="K12903" s="545" t="s">
        <v>20869</v>
      </c>
      <c r="L12903" s="545" t="s">
        <v>13413</v>
      </c>
      <c r="M12903" s="548" t="s">
        <v>13758</v>
      </c>
      <c r="N12903" s="545" t="s">
        <v>13413</v>
      </c>
      <c r="O12903" s="545" t="s">
        <v>13413</v>
      </c>
      <c r="P12903" s="549">
        <v>10611</v>
      </c>
      <c r="Q12903" s="549">
        <v>1</v>
      </c>
      <c r="R12903" s="549">
        <v>26</v>
      </c>
      <c r="S12903" s="548">
        <v>2228</v>
      </c>
      <c r="T12903" s="548"/>
      <c r="U12903" s="99"/>
    </row>
    <row r="12904" spans="1:21" ht="19.5" customHeight="1">
      <c r="A12904" s="545">
        <v>107933</v>
      </c>
      <c r="B12904" s="545" t="s">
        <v>8903</v>
      </c>
      <c r="C12904" s="545" t="s">
        <v>216</v>
      </c>
      <c r="D12904" s="546"/>
      <c r="E12904" s="171" t="str">
        <f t="shared" si="201"/>
        <v>1900</v>
      </c>
      <c r="F12904" s="547">
        <v>0</v>
      </c>
      <c r="G12904" s="548">
        <v>0</v>
      </c>
      <c r="H12904" s="547">
        <v>0</v>
      </c>
      <c r="I12904" s="545" t="s">
        <v>12973</v>
      </c>
      <c r="J12904" s="545"/>
      <c r="K12904" s="545" t="s">
        <v>13413</v>
      </c>
      <c r="L12904" s="545" t="s">
        <v>13413</v>
      </c>
      <c r="M12904" s="548" t="s">
        <v>13758</v>
      </c>
      <c r="N12904" s="545" t="s">
        <v>13413</v>
      </c>
      <c r="O12904" s="545" t="s">
        <v>13413</v>
      </c>
      <c r="P12904" s="549">
        <v>10612</v>
      </c>
      <c r="Q12904" s="549">
        <v>1</v>
      </c>
      <c r="R12904" s="549">
        <v>59</v>
      </c>
      <c r="S12904" s="548"/>
      <c r="T12904" s="548"/>
      <c r="U12904" s="99"/>
    </row>
    <row r="12905" spans="1:21" ht="19.5" customHeight="1">
      <c r="A12905" s="545">
        <v>107934</v>
      </c>
      <c r="B12905" s="545" t="s">
        <v>4890</v>
      </c>
      <c r="C12905" s="545" t="s">
        <v>216</v>
      </c>
      <c r="D12905" s="546"/>
      <c r="E12905" s="171" t="str">
        <f t="shared" si="201"/>
        <v>1900</v>
      </c>
      <c r="F12905" s="547">
        <v>0</v>
      </c>
      <c r="G12905" s="548">
        <v>0</v>
      </c>
      <c r="H12905" s="547">
        <v>0</v>
      </c>
      <c r="I12905" s="545" t="s">
        <v>12686</v>
      </c>
      <c r="J12905" s="545"/>
      <c r="K12905" s="545" t="s">
        <v>20452</v>
      </c>
      <c r="L12905" s="545" t="s">
        <v>13413</v>
      </c>
      <c r="M12905" s="548" t="s">
        <v>13758</v>
      </c>
      <c r="N12905" s="545" t="s">
        <v>13413</v>
      </c>
      <c r="O12905" s="545" t="s">
        <v>13413</v>
      </c>
      <c r="P12905" s="549">
        <v>10613</v>
      </c>
      <c r="Q12905" s="549">
        <v>1</v>
      </c>
      <c r="R12905" s="549">
        <v>131</v>
      </c>
      <c r="S12905" s="548"/>
      <c r="T12905" s="548"/>
      <c r="U12905" s="99"/>
    </row>
    <row r="12906" spans="1:21" ht="19.5" customHeight="1">
      <c r="A12906" s="545">
        <v>107935</v>
      </c>
      <c r="B12906" s="545" t="s">
        <v>8902</v>
      </c>
      <c r="C12906" s="545" t="s">
        <v>216</v>
      </c>
      <c r="D12906" s="546"/>
      <c r="E12906" s="171" t="str">
        <f t="shared" si="201"/>
        <v>1900</v>
      </c>
      <c r="F12906" s="547">
        <v>0</v>
      </c>
      <c r="G12906" s="548">
        <v>0</v>
      </c>
      <c r="H12906" s="547">
        <v>0</v>
      </c>
      <c r="I12906" s="545" t="s">
        <v>12973</v>
      </c>
      <c r="J12906" s="545"/>
      <c r="K12906" s="545" t="s">
        <v>20870</v>
      </c>
      <c r="L12906" s="545" t="s">
        <v>13413</v>
      </c>
      <c r="M12906" s="548" t="s">
        <v>13758</v>
      </c>
      <c r="N12906" s="545" t="s">
        <v>13413</v>
      </c>
      <c r="O12906" s="545" t="s">
        <v>13413</v>
      </c>
      <c r="P12906" s="549">
        <v>10614</v>
      </c>
      <c r="Q12906" s="549">
        <v>1</v>
      </c>
      <c r="R12906" s="549">
        <v>59</v>
      </c>
      <c r="S12906" s="548"/>
      <c r="T12906" s="548"/>
      <c r="U12906" s="99"/>
    </row>
    <row r="12907" spans="1:21" ht="19.5" customHeight="1">
      <c r="A12907" s="545">
        <v>107936</v>
      </c>
      <c r="B12907" s="545" t="s">
        <v>8901</v>
      </c>
      <c r="C12907" s="545" t="s">
        <v>216</v>
      </c>
      <c r="D12907" s="546"/>
      <c r="E12907" s="171" t="str">
        <f t="shared" si="201"/>
        <v>1900</v>
      </c>
      <c r="F12907" s="547">
        <v>0</v>
      </c>
      <c r="G12907" s="548">
        <v>0</v>
      </c>
      <c r="H12907" s="547">
        <v>0</v>
      </c>
      <c r="I12907" s="545" t="s">
        <v>12650</v>
      </c>
      <c r="J12907" s="545"/>
      <c r="K12907" s="545" t="s">
        <v>20871</v>
      </c>
      <c r="L12907" s="545" t="s">
        <v>13413</v>
      </c>
      <c r="M12907" s="548" t="s">
        <v>13758</v>
      </c>
      <c r="N12907" s="545" t="s">
        <v>13413</v>
      </c>
      <c r="O12907" s="545" t="s">
        <v>13413</v>
      </c>
      <c r="P12907" s="549">
        <v>10615</v>
      </c>
      <c r="Q12907" s="549">
        <v>1</v>
      </c>
      <c r="R12907" s="549">
        <v>127</v>
      </c>
      <c r="S12907" s="548"/>
      <c r="T12907" s="548"/>
      <c r="U12907" s="99"/>
    </row>
    <row r="12908" spans="1:21" ht="19.5" customHeight="1">
      <c r="A12908" s="545">
        <v>107937</v>
      </c>
      <c r="B12908" s="545" t="s">
        <v>8900</v>
      </c>
      <c r="C12908" s="545" t="s">
        <v>216</v>
      </c>
      <c r="D12908" s="546"/>
      <c r="E12908" s="171" t="str">
        <f t="shared" si="201"/>
        <v>1900</v>
      </c>
      <c r="F12908" s="547">
        <v>0</v>
      </c>
      <c r="G12908" s="548">
        <v>0</v>
      </c>
      <c r="H12908" s="547">
        <v>0</v>
      </c>
      <c r="I12908" s="545" t="s">
        <v>12692</v>
      </c>
      <c r="J12908" s="545"/>
      <c r="K12908" s="545" t="s">
        <v>20872</v>
      </c>
      <c r="L12908" s="545" t="s">
        <v>14079</v>
      </c>
      <c r="M12908" s="548" t="s">
        <v>13758</v>
      </c>
      <c r="N12908" s="545" t="s">
        <v>13413</v>
      </c>
      <c r="O12908" s="545" t="s">
        <v>16323</v>
      </c>
      <c r="P12908" s="549">
        <v>10616</v>
      </c>
      <c r="Q12908" s="549">
        <v>1</v>
      </c>
      <c r="R12908" s="549">
        <v>107</v>
      </c>
      <c r="S12908" s="548"/>
      <c r="T12908" s="548"/>
      <c r="U12908" s="99"/>
    </row>
    <row r="12909" spans="1:21" ht="19.5" customHeight="1">
      <c r="A12909" s="545">
        <v>107938</v>
      </c>
      <c r="B12909" s="545" t="s">
        <v>4937</v>
      </c>
      <c r="C12909" s="545" t="s">
        <v>216</v>
      </c>
      <c r="D12909" s="546"/>
      <c r="E12909" s="171" t="str">
        <f t="shared" si="201"/>
        <v>1900</v>
      </c>
      <c r="F12909" s="547">
        <v>0</v>
      </c>
      <c r="G12909" s="548">
        <v>0</v>
      </c>
      <c r="H12909" s="547">
        <v>0</v>
      </c>
      <c r="I12909" s="545" t="s">
        <v>12715</v>
      </c>
      <c r="J12909" s="545"/>
      <c r="K12909" s="545" t="s">
        <v>20873</v>
      </c>
      <c r="L12909" s="545" t="s">
        <v>14624</v>
      </c>
      <c r="M12909" s="548" t="s">
        <v>13758</v>
      </c>
      <c r="N12909" s="545" t="s">
        <v>13413</v>
      </c>
      <c r="O12909" s="545" t="s">
        <v>14625</v>
      </c>
      <c r="P12909" s="549">
        <v>10617</v>
      </c>
      <c r="Q12909" s="549">
        <v>1</v>
      </c>
      <c r="R12909" s="549">
        <v>129</v>
      </c>
      <c r="S12909" s="548"/>
      <c r="T12909" s="548"/>
      <c r="U12909" s="99"/>
    </row>
    <row r="12910" spans="1:21" ht="19.5" customHeight="1">
      <c r="A12910" s="545">
        <v>107939</v>
      </c>
      <c r="B12910" s="545" t="s">
        <v>4938</v>
      </c>
      <c r="C12910" s="545" t="s">
        <v>216</v>
      </c>
      <c r="D12910" s="546">
        <v>43745</v>
      </c>
      <c r="E12910" s="171" t="str">
        <f t="shared" si="201"/>
        <v>2019</v>
      </c>
      <c r="F12910" s="547">
        <v>6824650</v>
      </c>
      <c r="G12910" s="548">
        <v>0.19</v>
      </c>
      <c r="H12910" s="547">
        <v>5735000</v>
      </c>
      <c r="I12910" s="545" t="s">
        <v>12715</v>
      </c>
      <c r="J12910" s="545" t="s">
        <v>13402</v>
      </c>
      <c r="K12910" s="545" t="s">
        <v>20874</v>
      </c>
      <c r="L12910" s="545" t="s">
        <v>14624</v>
      </c>
      <c r="M12910" s="548" t="s">
        <v>13758</v>
      </c>
      <c r="N12910" s="545" t="s">
        <v>13413</v>
      </c>
      <c r="O12910" s="545" t="s">
        <v>14625</v>
      </c>
      <c r="P12910" s="549">
        <v>10618</v>
      </c>
      <c r="Q12910" s="549">
        <v>1</v>
      </c>
      <c r="R12910" s="549">
        <v>129</v>
      </c>
      <c r="S12910" s="548">
        <v>2231</v>
      </c>
      <c r="T12910" s="548"/>
      <c r="U12910" s="99"/>
    </row>
    <row r="12911" spans="1:21" ht="19.5" customHeight="1">
      <c r="A12911" s="545">
        <v>107940</v>
      </c>
      <c r="B12911" s="545" t="s">
        <v>5470</v>
      </c>
      <c r="C12911" s="545" t="s">
        <v>216</v>
      </c>
      <c r="D12911" s="546"/>
      <c r="E12911" s="171" t="str">
        <f t="shared" si="201"/>
        <v>1900</v>
      </c>
      <c r="F12911" s="547">
        <v>0</v>
      </c>
      <c r="G12911" s="548">
        <v>0</v>
      </c>
      <c r="H12911" s="547">
        <v>0</v>
      </c>
      <c r="I12911" s="545" t="s">
        <v>12957</v>
      </c>
      <c r="J12911" s="545"/>
      <c r="K12911" s="545" t="s">
        <v>20875</v>
      </c>
      <c r="L12911" s="545" t="s">
        <v>13413</v>
      </c>
      <c r="M12911" s="548" t="s">
        <v>13758</v>
      </c>
      <c r="N12911" s="545" t="s">
        <v>13413</v>
      </c>
      <c r="O12911" s="545" t="s">
        <v>13413</v>
      </c>
      <c r="P12911" s="549">
        <v>10619</v>
      </c>
      <c r="Q12911" s="549">
        <v>1</v>
      </c>
      <c r="R12911" s="549">
        <v>42</v>
      </c>
      <c r="S12911" s="548"/>
      <c r="T12911" s="548"/>
      <c r="U12911" s="99"/>
    </row>
    <row r="12912" spans="1:21" ht="19.5" customHeight="1">
      <c r="A12912" s="545">
        <v>107941</v>
      </c>
      <c r="B12912" s="545" t="s">
        <v>5197</v>
      </c>
      <c r="C12912" s="545" t="s">
        <v>216</v>
      </c>
      <c r="D12912" s="546"/>
      <c r="E12912" s="171" t="str">
        <f t="shared" si="201"/>
        <v>1900</v>
      </c>
      <c r="F12912" s="547">
        <v>0</v>
      </c>
      <c r="G12912" s="548">
        <v>0</v>
      </c>
      <c r="H12912" s="547">
        <v>0</v>
      </c>
      <c r="I12912" s="545" t="s">
        <v>12761</v>
      </c>
      <c r="J12912" s="545"/>
      <c r="K12912" s="545" t="s">
        <v>20876</v>
      </c>
      <c r="L12912" s="545" t="s">
        <v>13413</v>
      </c>
      <c r="M12912" s="548" t="s">
        <v>13758</v>
      </c>
      <c r="N12912" s="545" t="s">
        <v>13413</v>
      </c>
      <c r="O12912" s="545" t="s">
        <v>13413</v>
      </c>
      <c r="P12912" s="549">
        <v>10620</v>
      </c>
      <c r="Q12912" s="549">
        <v>1</v>
      </c>
      <c r="R12912" s="549">
        <v>142</v>
      </c>
      <c r="S12912" s="548"/>
      <c r="T12912" s="548"/>
      <c r="U12912" s="99"/>
    </row>
    <row r="12913" spans="1:21" ht="19.5" customHeight="1">
      <c r="A12913" s="545">
        <v>107942</v>
      </c>
      <c r="B12913" s="545" t="s">
        <v>8899</v>
      </c>
      <c r="C12913" s="545" t="s">
        <v>216</v>
      </c>
      <c r="D12913" s="546"/>
      <c r="E12913" s="171" t="str">
        <f t="shared" si="201"/>
        <v>1900</v>
      </c>
      <c r="F12913" s="547">
        <v>0</v>
      </c>
      <c r="G12913" s="548">
        <v>0</v>
      </c>
      <c r="H12913" s="547">
        <v>0</v>
      </c>
      <c r="I12913" s="545" t="s">
        <v>12761</v>
      </c>
      <c r="J12913" s="545"/>
      <c r="K12913" s="545" t="s">
        <v>20877</v>
      </c>
      <c r="L12913" s="545" t="s">
        <v>13413</v>
      </c>
      <c r="M12913" s="548" t="s">
        <v>13758</v>
      </c>
      <c r="N12913" s="545" t="s">
        <v>13413</v>
      </c>
      <c r="O12913" s="545" t="s">
        <v>13413</v>
      </c>
      <c r="P12913" s="549">
        <v>10621</v>
      </c>
      <c r="Q12913" s="549">
        <v>1</v>
      </c>
      <c r="R12913" s="549">
        <v>142</v>
      </c>
      <c r="S12913" s="548"/>
      <c r="T12913" s="548"/>
      <c r="U12913" s="99"/>
    </row>
    <row r="12914" spans="1:21" ht="19.5" customHeight="1">
      <c r="A12914" s="545">
        <v>107943</v>
      </c>
      <c r="B12914" s="545" t="s">
        <v>8898</v>
      </c>
      <c r="C12914" s="545" t="s">
        <v>216</v>
      </c>
      <c r="D12914" s="546"/>
      <c r="E12914" s="171" t="str">
        <f t="shared" si="201"/>
        <v>1900</v>
      </c>
      <c r="F12914" s="547">
        <v>0</v>
      </c>
      <c r="G12914" s="548">
        <v>0</v>
      </c>
      <c r="H12914" s="547">
        <v>0</v>
      </c>
      <c r="I12914" s="545" t="s">
        <v>12761</v>
      </c>
      <c r="J12914" s="545"/>
      <c r="K12914" s="545" t="s">
        <v>20878</v>
      </c>
      <c r="L12914" s="545" t="s">
        <v>13413</v>
      </c>
      <c r="M12914" s="548" t="s">
        <v>13758</v>
      </c>
      <c r="N12914" s="545" t="s">
        <v>13413</v>
      </c>
      <c r="O12914" s="545" t="s">
        <v>13413</v>
      </c>
      <c r="P12914" s="549">
        <v>10622</v>
      </c>
      <c r="Q12914" s="549">
        <v>1</v>
      </c>
      <c r="R12914" s="549">
        <v>142</v>
      </c>
      <c r="S12914" s="548"/>
      <c r="T12914" s="548"/>
      <c r="U12914" s="99"/>
    </row>
    <row r="12915" spans="1:21" ht="19.5" customHeight="1">
      <c r="A12915" s="545">
        <v>107944</v>
      </c>
      <c r="B12915" s="545" t="s">
        <v>8897</v>
      </c>
      <c r="C12915" s="545" t="s">
        <v>216</v>
      </c>
      <c r="D12915" s="546"/>
      <c r="E12915" s="171" t="str">
        <f t="shared" si="201"/>
        <v>1900</v>
      </c>
      <c r="F12915" s="547">
        <v>0</v>
      </c>
      <c r="G12915" s="548">
        <v>0</v>
      </c>
      <c r="H12915" s="547">
        <v>0</v>
      </c>
      <c r="I12915" s="545" t="s">
        <v>12761</v>
      </c>
      <c r="J12915" s="545"/>
      <c r="K12915" s="545" t="s">
        <v>20879</v>
      </c>
      <c r="L12915" s="545" t="s">
        <v>13413</v>
      </c>
      <c r="M12915" s="548" t="s">
        <v>13758</v>
      </c>
      <c r="N12915" s="545" t="s">
        <v>13413</v>
      </c>
      <c r="O12915" s="545" t="s">
        <v>13413</v>
      </c>
      <c r="P12915" s="549">
        <v>10623</v>
      </c>
      <c r="Q12915" s="549">
        <v>1</v>
      </c>
      <c r="R12915" s="549">
        <v>142</v>
      </c>
      <c r="S12915" s="548"/>
      <c r="T12915" s="548"/>
      <c r="U12915" s="99"/>
    </row>
    <row r="12916" spans="1:21" ht="19.5" customHeight="1">
      <c r="A12916" s="545">
        <v>107945</v>
      </c>
      <c r="B12916" s="545" t="s">
        <v>5196</v>
      </c>
      <c r="C12916" s="545" t="s">
        <v>216</v>
      </c>
      <c r="D12916" s="546"/>
      <c r="E12916" s="171" t="str">
        <f t="shared" si="201"/>
        <v>1900</v>
      </c>
      <c r="F12916" s="547">
        <v>0</v>
      </c>
      <c r="G12916" s="548">
        <v>0</v>
      </c>
      <c r="H12916" s="547">
        <v>0</v>
      </c>
      <c r="I12916" s="545" t="s">
        <v>12761</v>
      </c>
      <c r="J12916" s="545"/>
      <c r="K12916" s="545" t="s">
        <v>20880</v>
      </c>
      <c r="L12916" s="545" t="s">
        <v>13413</v>
      </c>
      <c r="M12916" s="548" t="s">
        <v>13758</v>
      </c>
      <c r="N12916" s="545" t="s">
        <v>13413</v>
      </c>
      <c r="O12916" s="545" t="s">
        <v>13413</v>
      </c>
      <c r="P12916" s="549">
        <v>10624</v>
      </c>
      <c r="Q12916" s="549">
        <v>1</v>
      </c>
      <c r="R12916" s="549">
        <v>142</v>
      </c>
      <c r="S12916" s="548"/>
      <c r="T12916" s="548"/>
      <c r="U12916" s="99"/>
    </row>
    <row r="12917" spans="1:21" ht="19.5" customHeight="1">
      <c r="A12917" s="545">
        <v>107946</v>
      </c>
      <c r="B12917" s="545" t="s">
        <v>8896</v>
      </c>
      <c r="C12917" s="545" t="s">
        <v>216</v>
      </c>
      <c r="D12917" s="546"/>
      <c r="E12917" s="171" t="str">
        <f t="shared" si="201"/>
        <v>1900</v>
      </c>
      <c r="F12917" s="547">
        <v>0</v>
      </c>
      <c r="G12917" s="548">
        <v>0</v>
      </c>
      <c r="H12917" s="547">
        <v>0</v>
      </c>
      <c r="I12917" s="545" t="s">
        <v>12761</v>
      </c>
      <c r="J12917" s="545"/>
      <c r="K12917" s="545" t="s">
        <v>20881</v>
      </c>
      <c r="L12917" s="545" t="s">
        <v>13413</v>
      </c>
      <c r="M12917" s="548" t="s">
        <v>13758</v>
      </c>
      <c r="N12917" s="545" t="s">
        <v>13413</v>
      </c>
      <c r="O12917" s="545" t="s">
        <v>13413</v>
      </c>
      <c r="P12917" s="549">
        <v>10625</v>
      </c>
      <c r="Q12917" s="549">
        <v>1</v>
      </c>
      <c r="R12917" s="549">
        <v>142</v>
      </c>
      <c r="S12917" s="548"/>
      <c r="T12917" s="548"/>
      <c r="U12917" s="99"/>
    </row>
    <row r="12918" spans="1:21" ht="19.5" customHeight="1">
      <c r="A12918" s="545">
        <v>107947</v>
      </c>
      <c r="B12918" s="545" t="s">
        <v>4878</v>
      </c>
      <c r="C12918" s="545" t="s">
        <v>216</v>
      </c>
      <c r="D12918" s="546"/>
      <c r="E12918" s="171" t="str">
        <f t="shared" si="201"/>
        <v>1900</v>
      </c>
      <c r="F12918" s="547">
        <v>0</v>
      </c>
      <c r="G12918" s="548">
        <v>0</v>
      </c>
      <c r="H12918" s="547">
        <v>0</v>
      </c>
      <c r="I12918" s="545" t="s">
        <v>12650</v>
      </c>
      <c r="J12918" s="545"/>
      <c r="K12918" s="545" t="s">
        <v>20882</v>
      </c>
      <c r="L12918" s="545" t="s">
        <v>13413</v>
      </c>
      <c r="M12918" s="548" t="s">
        <v>13758</v>
      </c>
      <c r="N12918" s="545" t="s">
        <v>13413</v>
      </c>
      <c r="O12918" s="545" t="s">
        <v>13413</v>
      </c>
      <c r="P12918" s="549">
        <v>10626</v>
      </c>
      <c r="Q12918" s="549">
        <v>1</v>
      </c>
      <c r="R12918" s="549">
        <v>127</v>
      </c>
      <c r="S12918" s="548"/>
      <c r="T12918" s="548"/>
      <c r="U12918" s="99"/>
    </row>
    <row r="12919" spans="1:21" ht="19.5" customHeight="1">
      <c r="A12919" s="545">
        <v>107948</v>
      </c>
      <c r="B12919" s="545" t="s">
        <v>4871</v>
      </c>
      <c r="C12919" s="545" t="s">
        <v>216</v>
      </c>
      <c r="D12919" s="546"/>
      <c r="E12919" s="171" t="str">
        <f t="shared" si="201"/>
        <v>1900</v>
      </c>
      <c r="F12919" s="547">
        <v>0</v>
      </c>
      <c r="G12919" s="548">
        <v>0</v>
      </c>
      <c r="H12919" s="547">
        <v>0</v>
      </c>
      <c r="I12919" s="545" t="s">
        <v>12650</v>
      </c>
      <c r="J12919" s="545"/>
      <c r="K12919" s="545" t="s">
        <v>4871</v>
      </c>
      <c r="L12919" s="545" t="s">
        <v>13413</v>
      </c>
      <c r="M12919" s="548" t="s">
        <v>13758</v>
      </c>
      <c r="N12919" s="545" t="s">
        <v>13413</v>
      </c>
      <c r="O12919" s="545" t="s">
        <v>13413</v>
      </c>
      <c r="P12919" s="549">
        <v>10627</v>
      </c>
      <c r="Q12919" s="549">
        <v>1</v>
      </c>
      <c r="R12919" s="549">
        <v>127</v>
      </c>
      <c r="S12919" s="548"/>
      <c r="T12919" s="548"/>
      <c r="U12919" s="99"/>
    </row>
    <row r="12920" spans="1:21" ht="19.5" customHeight="1">
      <c r="A12920" s="545">
        <v>107949</v>
      </c>
      <c r="B12920" s="545" t="s">
        <v>8895</v>
      </c>
      <c r="C12920" s="545" t="s">
        <v>216</v>
      </c>
      <c r="D12920" s="546"/>
      <c r="E12920" s="171" t="str">
        <f t="shared" si="201"/>
        <v>1900</v>
      </c>
      <c r="F12920" s="547">
        <v>0</v>
      </c>
      <c r="G12920" s="548">
        <v>0</v>
      </c>
      <c r="H12920" s="547">
        <v>0</v>
      </c>
      <c r="I12920" s="545" t="s">
        <v>12761</v>
      </c>
      <c r="J12920" s="545"/>
      <c r="K12920" s="545" t="s">
        <v>20883</v>
      </c>
      <c r="L12920" s="545" t="s">
        <v>13413</v>
      </c>
      <c r="M12920" s="548" t="s">
        <v>13758</v>
      </c>
      <c r="N12920" s="545" t="s">
        <v>13413</v>
      </c>
      <c r="O12920" s="545" t="s">
        <v>13413</v>
      </c>
      <c r="P12920" s="549">
        <v>10628</v>
      </c>
      <c r="Q12920" s="549">
        <v>1</v>
      </c>
      <c r="R12920" s="549">
        <v>142</v>
      </c>
      <c r="S12920" s="548"/>
      <c r="T12920" s="548"/>
      <c r="U12920" s="99"/>
    </row>
    <row r="12921" spans="1:21" ht="19.5" customHeight="1">
      <c r="A12921" s="545">
        <v>107950</v>
      </c>
      <c r="B12921" s="545" t="s">
        <v>4951</v>
      </c>
      <c r="C12921" s="545" t="s">
        <v>216</v>
      </c>
      <c r="D12921" s="546"/>
      <c r="E12921" s="171" t="str">
        <f t="shared" si="201"/>
        <v>1900</v>
      </c>
      <c r="F12921" s="547">
        <v>0</v>
      </c>
      <c r="G12921" s="548">
        <v>0</v>
      </c>
      <c r="H12921" s="547">
        <v>0</v>
      </c>
      <c r="I12921" s="545" t="s">
        <v>12650</v>
      </c>
      <c r="J12921" s="545"/>
      <c r="K12921" s="545" t="s">
        <v>4951</v>
      </c>
      <c r="L12921" s="545" t="s">
        <v>13413</v>
      </c>
      <c r="M12921" s="548" t="s">
        <v>13758</v>
      </c>
      <c r="N12921" s="545" t="s">
        <v>13413</v>
      </c>
      <c r="O12921" s="545" t="s">
        <v>13413</v>
      </c>
      <c r="P12921" s="549">
        <v>10629</v>
      </c>
      <c r="Q12921" s="549">
        <v>1</v>
      </c>
      <c r="R12921" s="549">
        <v>127</v>
      </c>
      <c r="S12921" s="548"/>
      <c r="T12921" s="548"/>
      <c r="U12921" s="99"/>
    </row>
    <row r="12922" spans="1:21" ht="19.5" customHeight="1">
      <c r="A12922" s="545">
        <v>107951</v>
      </c>
      <c r="B12922" s="545" t="s">
        <v>4671</v>
      </c>
      <c r="C12922" s="545" t="s">
        <v>216</v>
      </c>
      <c r="D12922" s="546"/>
      <c r="E12922" s="171" t="str">
        <f t="shared" si="201"/>
        <v>1900</v>
      </c>
      <c r="F12922" s="547">
        <v>0</v>
      </c>
      <c r="G12922" s="548">
        <v>0</v>
      </c>
      <c r="H12922" s="547">
        <v>0</v>
      </c>
      <c r="I12922" s="545" t="s">
        <v>12650</v>
      </c>
      <c r="J12922" s="545"/>
      <c r="K12922" s="545" t="s">
        <v>4671</v>
      </c>
      <c r="L12922" s="545" t="s">
        <v>13413</v>
      </c>
      <c r="M12922" s="548" t="s">
        <v>13758</v>
      </c>
      <c r="N12922" s="545" t="s">
        <v>13413</v>
      </c>
      <c r="O12922" s="545" t="s">
        <v>13413</v>
      </c>
      <c r="P12922" s="549">
        <v>10630</v>
      </c>
      <c r="Q12922" s="549">
        <v>1</v>
      </c>
      <c r="R12922" s="549">
        <v>127</v>
      </c>
      <c r="S12922" s="548"/>
      <c r="T12922" s="548"/>
      <c r="U12922" s="99"/>
    </row>
    <row r="12923" spans="1:21" ht="19.5" customHeight="1">
      <c r="A12923" s="545">
        <v>107952</v>
      </c>
      <c r="B12923" s="545" t="s">
        <v>4784</v>
      </c>
      <c r="C12923" s="545" t="s">
        <v>216</v>
      </c>
      <c r="D12923" s="546"/>
      <c r="E12923" s="171" t="str">
        <f t="shared" si="201"/>
        <v>1900</v>
      </c>
      <c r="F12923" s="547">
        <v>0</v>
      </c>
      <c r="G12923" s="548">
        <v>0</v>
      </c>
      <c r="H12923" s="547">
        <v>0</v>
      </c>
      <c r="I12923" s="545" t="s">
        <v>12650</v>
      </c>
      <c r="J12923" s="545"/>
      <c r="K12923" s="545" t="s">
        <v>20884</v>
      </c>
      <c r="L12923" s="545" t="s">
        <v>13413</v>
      </c>
      <c r="M12923" s="548" t="s">
        <v>13758</v>
      </c>
      <c r="N12923" s="545" t="s">
        <v>13413</v>
      </c>
      <c r="O12923" s="545" t="s">
        <v>13413</v>
      </c>
      <c r="P12923" s="549">
        <v>10631</v>
      </c>
      <c r="Q12923" s="549">
        <v>1</v>
      </c>
      <c r="R12923" s="549">
        <v>127</v>
      </c>
      <c r="S12923" s="548"/>
      <c r="T12923" s="548"/>
      <c r="U12923" s="99"/>
    </row>
    <row r="12924" spans="1:21" ht="19.5" customHeight="1">
      <c r="A12924" s="545">
        <v>107953</v>
      </c>
      <c r="B12924" s="545" t="s">
        <v>5198</v>
      </c>
      <c r="C12924" s="545" t="s">
        <v>216</v>
      </c>
      <c r="D12924" s="546"/>
      <c r="E12924" s="171" t="str">
        <f t="shared" si="201"/>
        <v>1900</v>
      </c>
      <c r="F12924" s="547">
        <v>0</v>
      </c>
      <c r="G12924" s="548">
        <v>0</v>
      </c>
      <c r="H12924" s="547">
        <v>0</v>
      </c>
      <c r="I12924" s="545" t="s">
        <v>12761</v>
      </c>
      <c r="J12924" s="545"/>
      <c r="K12924" s="545" t="s">
        <v>20885</v>
      </c>
      <c r="L12924" s="545" t="s">
        <v>13413</v>
      </c>
      <c r="M12924" s="548" t="s">
        <v>13758</v>
      </c>
      <c r="N12924" s="545" t="s">
        <v>13413</v>
      </c>
      <c r="O12924" s="545" t="s">
        <v>13413</v>
      </c>
      <c r="P12924" s="549">
        <v>10632</v>
      </c>
      <c r="Q12924" s="549">
        <v>1</v>
      </c>
      <c r="R12924" s="549">
        <v>142</v>
      </c>
      <c r="S12924" s="548"/>
      <c r="T12924" s="548"/>
      <c r="U12924" s="99"/>
    </row>
    <row r="12925" spans="1:21" ht="19.5" customHeight="1">
      <c r="A12925" s="545">
        <v>107954</v>
      </c>
      <c r="B12925" s="545" t="s">
        <v>8894</v>
      </c>
      <c r="C12925" s="545" t="s">
        <v>216</v>
      </c>
      <c r="D12925" s="546"/>
      <c r="E12925" s="171" t="str">
        <f t="shared" si="201"/>
        <v>1900</v>
      </c>
      <c r="F12925" s="547">
        <v>0</v>
      </c>
      <c r="G12925" s="548">
        <v>0</v>
      </c>
      <c r="H12925" s="547">
        <v>0</v>
      </c>
      <c r="I12925" s="545" t="s">
        <v>12761</v>
      </c>
      <c r="J12925" s="545"/>
      <c r="K12925" s="545" t="s">
        <v>20886</v>
      </c>
      <c r="L12925" s="545" t="s">
        <v>13413</v>
      </c>
      <c r="M12925" s="548" t="s">
        <v>13758</v>
      </c>
      <c r="N12925" s="545" t="s">
        <v>13413</v>
      </c>
      <c r="O12925" s="545" t="s">
        <v>13413</v>
      </c>
      <c r="P12925" s="549">
        <v>10633</v>
      </c>
      <c r="Q12925" s="549">
        <v>1</v>
      </c>
      <c r="R12925" s="549">
        <v>142</v>
      </c>
      <c r="S12925" s="548"/>
      <c r="T12925" s="548"/>
      <c r="U12925" s="99"/>
    </row>
    <row r="12926" spans="1:21" ht="19.5" customHeight="1">
      <c r="A12926" s="545">
        <v>107955</v>
      </c>
      <c r="B12926" s="545" t="s">
        <v>8893</v>
      </c>
      <c r="C12926" s="545" t="s">
        <v>216</v>
      </c>
      <c r="D12926" s="546"/>
      <c r="E12926" s="171" t="str">
        <f t="shared" si="201"/>
        <v>1900</v>
      </c>
      <c r="F12926" s="547">
        <v>0</v>
      </c>
      <c r="G12926" s="548">
        <v>0</v>
      </c>
      <c r="H12926" s="547">
        <v>0</v>
      </c>
      <c r="I12926" s="545" t="s">
        <v>12650</v>
      </c>
      <c r="J12926" s="545"/>
      <c r="K12926" s="545" t="s">
        <v>20887</v>
      </c>
      <c r="L12926" s="545" t="s">
        <v>13413</v>
      </c>
      <c r="M12926" s="548" t="s">
        <v>13758</v>
      </c>
      <c r="N12926" s="545" t="s">
        <v>13413</v>
      </c>
      <c r="O12926" s="545" t="s">
        <v>13413</v>
      </c>
      <c r="P12926" s="549">
        <v>10634</v>
      </c>
      <c r="Q12926" s="549">
        <v>1</v>
      </c>
      <c r="R12926" s="549">
        <v>127</v>
      </c>
      <c r="S12926" s="548"/>
      <c r="T12926" s="548"/>
      <c r="U12926" s="99"/>
    </row>
    <row r="12927" spans="1:21" ht="19.5" customHeight="1">
      <c r="A12927" s="545">
        <v>107956</v>
      </c>
      <c r="B12927" s="545" t="s">
        <v>8892</v>
      </c>
      <c r="C12927" s="545" t="s">
        <v>216</v>
      </c>
      <c r="D12927" s="546"/>
      <c r="E12927" s="171" t="str">
        <f t="shared" si="201"/>
        <v>1900</v>
      </c>
      <c r="F12927" s="547">
        <v>0</v>
      </c>
      <c r="G12927" s="548">
        <v>0</v>
      </c>
      <c r="H12927" s="547">
        <v>0</v>
      </c>
      <c r="I12927" s="545" t="s">
        <v>12761</v>
      </c>
      <c r="J12927" s="545"/>
      <c r="K12927" s="545" t="s">
        <v>20888</v>
      </c>
      <c r="L12927" s="545" t="s">
        <v>13413</v>
      </c>
      <c r="M12927" s="548" t="s">
        <v>13758</v>
      </c>
      <c r="N12927" s="545" t="s">
        <v>13413</v>
      </c>
      <c r="O12927" s="545" t="s">
        <v>13413</v>
      </c>
      <c r="P12927" s="549">
        <v>10635</v>
      </c>
      <c r="Q12927" s="549">
        <v>1</v>
      </c>
      <c r="R12927" s="549">
        <v>142</v>
      </c>
      <c r="S12927" s="548"/>
      <c r="T12927" s="548"/>
      <c r="U12927" s="99"/>
    </row>
    <row r="12928" spans="1:21" ht="19.5" customHeight="1">
      <c r="A12928" s="545">
        <v>107957</v>
      </c>
      <c r="B12928" s="545" t="s">
        <v>8891</v>
      </c>
      <c r="C12928" s="545" t="s">
        <v>216</v>
      </c>
      <c r="D12928" s="546"/>
      <c r="E12928" s="171" t="str">
        <f t="shared" si="201"/>
        <v>1900</v>
      </c>
      <c r="F12928" s="547">
        <v>0</v>
      </c>
      <c r="G12928" s="548">
        <v>0</v>
      </c>
      <c r="H12928" s="547">
        <v>0</v>
      </c>
      <c r="I12928" s="545" t="s">
        <v>12761</v>
      </c>
      <c r="J12928" s="545"/>
      <c r="K12928" s="545" t="s">
        <v>20888</v>
      </c>
      <c r="L12928" s="545" t="s">
        <v>13413</v>
      </c>
      <c r="M12928" s="548" t="s">
        <v>13758</v>
      </c>
      <c r="N12928" s="545" t="s">
        <v>13413</v>
      </c>
      <c r="O12928" s="545" t="s">
        <v>13413</v>
      </c>
      <c r="P12928" s="549">
        <v>10636</v>
      </c>
      <c r="Q12928" s="549">
        <v>1</v>
      </c>
      <c r="R12928" s="549">
        <v>142</v>
      </c>
      <c r="S12928" s="548"/>
      <c r="T12928" s="548"/>
      <c r="U12928" s="99"/>
    </row>
    <row r="12929" spans="1:21" ht="19.5" customHeight="1">
      <c r="A12929" s="545">
        <v>107958</v>
      </c>
      <c r="B12929" s="545" t="s">
        <v>8890</v>
      </c>
      <c r="C12929" s="545" t="s">
        <v>216</v>
      </c>
      <c r="D12929" s="546"/>
      <c r="E12929" s="171" t="str">
        <f t="shared" si="201"/>
        <v>1900</v>
      </c>
      <c r="F12929" s="547">
        <v>0</v>
      </c>
      <c r="G12929" s="548">
        <v>0</v>
      </c>
      <c r="H12929" s="547">
        <v>0</v>
      </c>
      <c r="I12929" s="545" t="s">
        <v>12761</v>
      </c>
      <c r="J12929" s="545"/>
      <c r="K12929" s="545" t="s">
        <v>20889</v>
      </c>
      <c r="L12929" s="545" t="s">
        <v>13413</v>
      </c>
      <c r="M12929" s="548" t="s">
        <v>13758</v>
      </c>
      <c r="N12929" s="545" t="s">
        <v>13413</v>
      </c>
      <c r="O12929" s="545" t="s">
        <v>13413</v>
      </c>
      <c r="P12929" s="549">
        <v>10637</v>
      </c>
      <c r="Q12929" s="549">
        <v>1</v>
      </c>
      <c r="R12929" s="549">
        <v>142</v>
      </c>
      <c r="S12929" s="548"/>
      <c r="T12929" s="548"/>
      <c r="U12929" s="99"/>
    </row>
    <row r="12930" spans="1:21" ht="19.5" customHeight="1">
      <c r="A12930" s="545">
        <v>107959</v>
      </c>
      <c r="B12930" s="545" t="s">
        <v>8889</v>
      </c>
      <c r="C12930" s="545" t="s">
        <v>216</v>
      </c>
      <c r="D12930" s="546"/>
      <c r="E12930" s="171" t="str">
        <f t="shared" si="201"/>
        <v>1900</v>
      </c>
      <c r="F12930" s="547">
        <v>0</v>
      </c>
      <c r="G12930" s="548">
        <v>0</v>
      </c>
      <c r="H12930" s="547">
        <v>0</v>
      </c>
      <c r="I12930" s="545" t="s">
        <v>12761</v>
      </c>
      <c r="J12930" s="545"/>
      <c r="K12930" s="545" t="s">
        <v>20890</v>
      </c>
      <c r="L12930" s="545" t="s">
        <v>13413</v>
      </c>
      <c r="M12930" s="548" t="s">
        <v>13758</v>
      </c>
      <c r="N12930" s="545" t="s">
        <v>13413</v>
      </c>
      <c r="O12930" s="545" t="s">
        <v>13413</v>
      </c>
      <c r="P12930" s="549">
        <v>10638</v>
      </c>
      <c r="Q12930" s="549">
        <v>1</v>
      </c>
      <c r="R12930" s="549">
        <v>142</v>
      </c>
      <c r="S12930" s="548"/>
      <c r="T12930" s="548"/>
      <c r="U12930" s="99"/>
    </row>
    <row r="12931" spans="1:21" ht="19.5" customHeight="1">
      <c r="A12931" s="545">
        <v>107960</v>
      </c>
      <c r="B12931" s="545" t="s">
        <v>8888</v>
      </c>
      <c r="C12931" s="545" t="s">
        <v>221</v>
      </c>
      <c r="D12931" s="546"/>
      <c r="E12931" s="171" t="str">
        <f t="shared" si="201"/>
        <v>1900</v>
      </c>
      <c r="F12931" s="547">
        <v>0</v>
      </c>
      <c r="G12931" s="548">
        <v>0</v>
      </c>
      <c r="H12931" s="547">
        <v>0</v>
      </c>
      <c r="I12931" s="545" t="s">
        <v>12671</v>
      </c>
      <c r="J12931" s="545"/>
      <c r="K12931" s="545" t="s">
        <v>13413</v>
      </c>
      <c r="L12931" s="545" t="s">
        <v>13413</v>
      </c>
      <c r="M12931" s="548" t="s">
        <v>13758</v>
      </c>
      <c r="N12931" s="545" t="s">
        <v>13413</v>
      </c>
      <c r="O12931" s="545" t="s">
        <v>13413</v>
      </c>
      <c r="P12931" s="549">
        <v>10639</v>
      </c>
      <c r="Q12931" s="549">
        <v>1</v>
      </c>
      <c r="R12931" s="549">
        <v>82</v>
      </c>
      <c r="S12931" s="548"/>
      <c r="T12931" s="548"/>
      <c r="U12931" s="99"/>
    </row>
    <row r="12932" spans="1:21" ht="19.5" customHeight="1">
      <c r="A12932" s="545">
        <v>107961</v>
      </c>
      <c r="B12932" s="545" t="s">
        <v>4686</v>
      </c>
      <c r="C12932" s="545" t="s">
        <v>216</v>
      </c>
      <c r="D12932" s="546"/>
      <c r="E12932" s="171" t="str">
        <f t="shared" ref="E12932:E12995" si="202">TEXT(D12932,"YYYY")</f>
        <v>1900</v>
      </c>
      <c r="F12932" s="547">
        <v>0</v>
      </c>
      <c r="G12932" s="548">
        <v>0</v>
      </c>
      <c r="H12932" s="547">
        <v>0</v>
      </c>
      <c r="I12932" s="545" t="s">
        <v>12650</v>
      </c>
      <c r="J12932" s="545"/>
      <c r="K12932" s="545" t="s">
        <v>20891</v>
      </c>
      <c r="L12932" s="545" t="s">
        <v>13413</v>
      </c>
      <c r="M12932" s="548" t="s">
        <v>13758</v>
      </c>
      <c r="N12932" s="545" t="s">
        <v>13413</v>
      </c>
      <c r="O12932" s="545" t="s">
        <v>13413</v>
      </c>
      <c r="P12932" s="549">
        <v>10640</v>
      </c>
      <c r="Q12932" s="549">
        <v>1</v>
      </c>
      <c r="R12932" s="549">
        <v>127</v>
      </c>
      <c r="S12932" s="548"/>
      <c r="T12932" s="548"/>
      <c r="U12932" s="99"/>
    </row>
    <row r="12933" spans="1:21" ht="19.5" customHeight="1">
      <c r="A12933" s="545">
        <v>107962</v>
      </c>
      <c r="B12933" s="545" t="s">
        <v>4870</v>
      </c>
      <c r="C12933" s="545" t="s">
        <v>216</v>
      </c>
      <c r="D12933" s="546">
        <v>43532</v>
      </c>
      <c r="E12933" s="171" t="str">
        <f t="shared" si="202"/>
        <v>2019</v>
      </c>
      <c r="F12933" s="547">
        <v>160191.01</v>
      </c>
      <c r="G12933" s="548">
        <v>0.19</v>
      </c>
      <c r="H12933" s="547">
        <v>134614.29</v>
      </c>
      <c r="I12933" s="545" t="s">
        <v>12650</v>
      </c>
      <c r="J12933" s="545" t="s">
        <v>13298</v>
      </c>
      <c r="K12933" s="545" t="s">
        <v>20892</v>
      </c>
      <c r="L12933" s="545" t="s">
        <v>13413</v>
      </c>
      <c r="M12933" s="548" t="s">
        <v>13758</v>
      </c>
      <c r="N12933" s="545" t="s">
        <v>13413</v>
      </c>
      <c r="O12933" s="545" t="s">
        <v>13413</v>
      </c>
      <c r="P12933" s="549">
        <v>10641</v>
      </c>
      <c r="Q12933" s="549">
        <v>1</v>
      </c>
      <c r="R12933" s="549">
        <v>127</v>
      </c>
      <c r="S12933" s="548">
        <v>1012</v>
      </c>
      <c r="T12933" s="548"/>
      <c r="U12933" s="99"/>
    </row>
    <row r="12934" spans="1:21" ht="19.5" customHeight="1">
      <c r="A12934" s="545">
        <v>107963</v>
      </c>
      <c r="B12934" s="545" t="s">
        <v>8887</v>
      </c>
      <c r="C12934" s="545" t="s">
        <v>221</v>
      </c>
      <c r="D12934" s="546"/>
      <c r="E12934" s="171" t="str">
        <f t="shared" si="202"/>
        <v>1900</v>
      </c>
      <c r="F12934" s="547">
        <v>0</v>
      </c>
      <c r="G12934" s="548">
        <v>0</v>
      </c>
      <c r="H12934" s="547">
        <v>0</v>
      </c>
      <c r="I12934" s="545" t="s">
        <v>12671</v>
      </c>
      <c r="J12934" s="545"/>
      <c r="K12934" s="545" t="s">
        <v>20291</v>
      </c>
      <c r="L12934" s="545" t="s">
        <v>13413</v>
      </c>
      <c r="M12934" s="548" t="s">
        <v>13758</v>
      </c>
      <c r="N12934" s="545" t="s">
        <v>13413</v>
      </c>
      <c r="O12934" s="545" t="s">
        <v>13413</v>
      </c>
      <c r="P12934" s="549">
        <v>10642</v>
      </c>
      <c r="Q12934" s="549">
        <v>1</v>
      </c>
      <c r="R12934" s="549">
        <v>82</v>
      </c>
      <c r="S12934" s="548"/>
      <c r="T12934" s="548"/>
      <c r="U12934" s="99"/>
    </row>
    <row r="12935" spans="1:21" ht="19.5" customHeight="1">
      <c r="A12935" s="545">
        <v>107964</v>
      </c>
      <c r="B12935" s="545" t="s">
        <v>4869</v>
      </c>
      <c r="C12935" s="545" t="s">
        <v>216</v>
      </c>
      <c r="D12935" s="546"/>
      <c r="E12935" s="171" t="str">
        <f t="shared" si="202"/>
        <v>1900</v>
      </c>
      <c r="F12935" s="547">
        <v>0</v>
      </c>
      <c r="G12935" s="548">
        <v>0</v>
      </c>
      <c r="H12935" s="547">
        <v>0</v>
      </c>
      <c r="I12935" s="545" t="s">
        <v>12650</v>
      </c>
      <c r="J12935" s="545"/>
      <c r="K12935" s="545" t="s">
        <v>20893</v>
      </c>
      <c r="L12935" s="545" t="s">
        <v>13413</v>
      </c>
      <c r="M12935" s="548" t="s">
        <v>13758</v>
      </c>
      <c r="N12935" s="545" t="s">
        <v>13413</v>
      </c>
      <c r="O12935" s="545" t="s">
        <v>13413</v>
      </c>
      <c r="P12935" s="549">
        <v>10643</v>
      </c>
      <c r="Q12935" s="549">
        <v>1</v>
      </c>
      <c r="R12935" s="549">
        <v>127</v>
      </c>
      <c r="S12935" s="548"/>
      <c r="T12935" s="548"/>
      <c r="U12935" s="99"/>
    </row>
    <row r="12936" spans="1:21" ht="19.5" customHeight="1">
      <c r="A12936" s="545">
        <v>107965</v>
      </c>
      <c r="B12936" s="545" t="s">
        <v>4491</v>
      </c>
      <c r="C12936" s="545" t="s">
        <v>221</v>
      </c>
      <c r="D12936" s="546"/>
      <c r="E12936" s="171" t="str">
        <f t="shared" si="202"/>
        <v>1900</v>
      </c>
      <c r="F12936" s="547">
        <v>0</v>
      </c>
      <c r="G12936" s="548">
        <v>0</v>
      </c>
      <c r="H12936" s="547">
        <v>0</v>
      </c>
      <c r="I12936" s="545" t="s">
        <v>12671</v>
      </c>
      <c r="J12936" s="545"/>
      <c r="K12936" s="545" t="s">
        <v>20291</v>
      </c>
      <c r="L12936" s="545" t="s">
        <v>13413</v>
      </c>
      <c r="M12936" s="548" t="s">
        <v>13758</v>
      </c>
      <c r="N12936" s="545" t="s">
        <v>13413</v>
      </c>
      <c r="O12936" s="545" t="s">
        <v>13413</v>
      </c>
      <c r="P12936" s="549">
        <v>10644</v>
      </c>
      <c r="Q12936" s="549">
        <v>1</v>
      </c>
      <c r="R12936" s="549">
        <v>82</v>
      </c>
      <c r="S12936" s="548"/>
      <c r="T12936" s="548"/>
      <c r="U12936" s="99"/>
    </row>
    <row r="12937" spans="1:21" ht="19.5" customHeight="1">
      <c r="A12937" s="545">
        <v>107966</v>
      </c>
      <c r="B12937" s="545" t="s">
        <v>4803</v>
      </c>
      <c r="C12937" s="545" t="s">
        <v>216</v>
      </c>
      <c r="D12937" s="546">
        <v>43535</v>
      </c>
      <c r="E12937" s="171" t="str">
        <f t="shared" si="202"/>
        <v>2019</v>
      </c>
      <c r="F12937" s="547">
        <v>193149.99</v>
      </c>
      <c r="G12937" s="548">
        <v>0.19</v>
      </c>
      <c r="H12937" s="547">
        <v>162310.92000000001</v>
      </c>
      <c r="I12937" s="545" t="s">
        <v>12650</v>
      </c>
      <c r="J12937" s="545" t="s">
        <v>13302</v>
      </c>
      <c r="K12937" s="545" t="s">
        <v>20894</v>
      </c>
      <c r="L12937" s="545" t="s">
        <v>13413</v>
      </c>
      <c r="M12937" s="548" t="s">
        <v>13758</v>
      </c>
      <c r="N12937" s="545" t="s">
        <v>13413</v>
      </c>
      <c r="O12937" s="545" t="s">
        <v>13413</v>
      </c>
      <c r="P12937" s="549">
        <v>10645</v>
      </c>
      <c r="Q12937" s="549">
        <v>1</v>
      </c>
      <c r="R12937" s="549">
        <v>127</v>
      </c>
      <c r="S12937" s="548">
        <v>2219</v>
      </c>
      <c r="T12937" s="548"/>
      <c r="U12937" s="99"/>
    </row>
    <row r="12938" spans="1:21" ht="19.5" customHeight="1">
      <c r="A12938" s="545">
        <v>107967</v>
      </c>
      <c r="B12938" s="545" t="s">
        <v>4921</v>
      </c>
      <c r="C12938" s="545" t="s">
        <v>216</v>
      </c>
      <c r="D12938" s="546">
        <v>43532</v>
      </c>
      <c r="E12938" s="171" t="str">
        <f t="shared" si="202"/>
        <v>2019</v>
      </c>
      <c r="F12938" s="547">
        <v>213010</v>
      </c>
      <c r="G12938" s="548">
        <v>0.19</v>
      </c>
      <c r="H12938" s="547">
        <v>179000</v>
      </c>
      <c r="I12938" s="545" t="s">
        <v>12650</v>
      </c>
      <c r="J12938" s="545" t="s">
        <v>13296</v>
      </c>
      <c r="K12938" s="545" t="s">
        <v>20895</v>
      </c>
      <c r="L12938" s="545" t="s">
        <v>13413</v>
      </c>
      <c r="M12938" s="548" t="s">
        <v>13758</v>
      </c>
      <c r="N12938" s="545" t="s">
        <v>13413</v>
      </c>
      <c r="O12938" s="545" t="s">
        <v>13413</v>
      </c>
      <c r="P12938" s="549">
        <v>10646</v>
      </c>
      <c r="Q12938" s="549">
        <v>1</v>
      </c>
      <c r="R12938" s="549">
        <v>127</v>
      </c>
      <c r="S12938" s="548">
        <v>2218</v>
      </c>
      <c r="T12938" s="548"/>
      <c r="U12938" s="99"/>
    </row>
    <row r="12939" spans="1:21" ht="19.5" customHeight="1">
      <c r="A12939" s="545">
        <v>107968</v>
      </c>
      <c r="B12939" s="545" t="s">
        <v>4916</v>
      </c>
      <c r="C12939" s="545" t="s">
        <v>216</v>
      </c>
      <c r="D12939" s="546">
        <v>43532</v>
      </c>
      <c r="E12939" s="171" t="str">
        <f t="shared" si="202"/>
        <v>2019</v>
      </c>
      <c r="F12939" s="547">
        <v>115040</v>
      </c>
      <c r="G12939" s="548">
        <v>0.19</v>
      </c>
      <c r="H12939" s="547">
        <v>96672.27</v>
      </c>
      <c r="I12939" s="545" t="s">
        <v>12650</v>
      </c>
      <c r="J12939" s="545" t="s">
        <v>13298</v>
      </c>
      <c r="K12939" s="545" t="s">
        <v>20896</v>
      </c>
      <c r="L12939" s="545" t="s">
        <v>13413</v>
      </c>
      <c r="M12939" s="548" t="s">
        <v>13758</v>
      </c>
      <c r="N12939" s="545" t="s">
        <v>13413</v>
      </c>
      <c r="O12939" s="545" t="s">
        <v>13413</v>
      </c>
      <c r="P12939" s="549">
        <v>10647</v>
      </c>
      <c r="Q12939" s="549">
        <v>1</v>
      </c>
      <c r="R12939" s="549">
        <v>127</v>
      </c>
      <c r="S12939" s="548">
        <v>1012</v>
      </c>
      <c r="T12939" s="548"/>
      <c r="U12939" s="99"/>
    </row>
    <row r="12940" spans="1:21" ht="19.5" customHeight="1">
      <c r="A12940" s="545">
        <v>107969</v>
      </c>
      <c r="B12940" s="545" t="s">
        <v>4917</v>
      </c>
      <c r="C12940" s="545" t="s">
        <v>216</v>
      </c>
      <c r="D12940" s="546">
        <v>43532</v>
      </c>
      <c r="E12940" s="171" t="str">
        <f t="shared" si="202"/>
        <v>2019</v>
      </c>
      <c r="F12940" s="547">
        <v>117675.99</v>
      </c>
      <c r="G12940" s="548">
        <v>0.19</v>
      </c>
      <c r="H12940" s="547">
        <v>98887.39</v>
      </c>
      <c r="I12940" s="545" t="s">
        <v>12650</v>
      </c>
      <c r="J12940" s="545" t="s">
        <v>13298</v>
      </c>
      <c r="K12940" s="545" t="s">
        <v>20897</v>
      </c>
      <c r="L12940" s="545" t="s">
        <v>13413</v>
      </c>
      <c r="M12940" s="548" t="s">
        <v>13758</v>
      </c>
      <c r="N12940" s="545" t="s">
        <v>13413</v>
      </c>
      <c r="O12940" s="545" t="s">
        <v>13413</v>
      </c>
      <c r="P12940" s="549">
        <v>10648</v>
      </c>
      <c r="Q12940" s="549">
        <v>1</v>
      </c>
      <c r="R12940" s="549">
        <v>127</v>
      </c>
      <c r="S12940" s="548">
        <v>1012</v>
      </c>
      <c r="T12940" s="548"/>
      <c r="U12940" s="99"/>
    </row>
    <row r="12941" spans="1:21" ht="19.5" customHeight="1">
      <c r="A12941" s="545">
        <v>107970</v>
      </c>
      <c r="B12941" s="545" t="s">
        <v>4902</v>
      </c>
      <c r="C12941" s="545" t="s">
        <v>216</v>
      </c>
      <c r="D12941" s="546"/>
      <c r="E12941" s="171" t="str">
        <f t="shared" si="202"/>
        <v>1900</v>
      </c>
      <c r="F12941" s="547">
        <v>0</v>
      </c>
      <c r="G12941" s="548">
        <v>0</v>
      </c>
      <c r="H12941" s="547">
        <v>0</v>
      </c>
      <c r="I12941" s="545" t="s">
        <v>12650</v>
      </c>
      <c r="J12941" s="545"/>
      <c r="K12941" s="545" t="s">
        <v>20898</v>
      </c>
      <c r="L12941" s="545" t="s">
        <v>13413</v>
      </c>
      <c r="M12941" s="548" t="s">
        <v>13758</v>
      </c>
      <c r="N12941" s="545" t="s">
        <v>13413</v>
      </c>
      <c r="O12941" s="545" t="s">
        <v>13413</v>
      </c>
      <c r="P12941" s="549">
        <v>10649</v>
      </c>
      <c r="Q12941" s="549">
        <v>1</v>
      </c>
      <c r="R12941" s="549">
        <v>127</v>
      </c>
      <c r="S12941" s="548"/>
      <c r="T12941" s="548"/>
      <c r="U12941" s="99"/>
    </row>
    <row r="12942" spans="1:21" ht="19.5" customHeight="1">
      <c r="A12942" s="545">
        <v>107971</v>
      </c>
      <c r="B12942" s="545" t="s">
        <v>4692</v>
      </c>
      <c r="C12942" s="545" t="s">
        <v>216</v>
      </c>
      <c r="D12942" s="546"/>
      <c r="E12942" s="171" t="str">
        <f t="shared" si="202"/>
        <v>1900</v>
      </c>
      <c r="F12942" s="547">
        <v>0</v>
      </c>
      <c r="G12942" s="548">
        <v>0</v>
      </c>
      <c r="H12942" s="547">
        <v>0</v>
      </c>
      <c r="I12942" s="545" t="s">
        <v>12650</v>
      </c>
      <c r="J12942" s="545"/>
      <c r="K12942" s="545" t="s">
        <v>20899</v>
      </c>
      <c r="L12942" s="545" t="s">
        <v>13413</v>
      </c>
      <c r="M12942" s="548" t="s">
        <v>13758</v>
      </c>
      <c r="N12942" s="545" t="s">
        <v>13413</v>
      </c>
      <c r="O12942" s="545" t="s">
        <v>13413</v>
      </c>
      <c r="P12942" s="549">
        <v>10650</v>
      </c>
      <c r="Q12942" s="549">
        <v>1</v>
      </c>
      <c r="R12942" s="549">
        <v>127</v>
      </c>
      <c r="S12942" s="548"/>
      <c r="T12942" s="548"/>
      <c r="U12942" s="99"/>
    </row>
    <row r="12943" spans="1:21" ht="19.5" customHeight="1">
      <c r="A12943" s="545">
        <v>107972</v>
      </c>
      <c r="B12943" s="545" t="s">
        <v>8073</v>
      </c>
      <c r="C12943" s="545" t="s">
        <v>216</v>
      </c>
      <c r="D12943" s="546">
        <v>43544</v>
      </c>
      <c r="E12943" s="171" t="str">
        <f t="shared" si="202"/>
        <v>2019</v>
      </c>
      <c r="F12943" s="547">
        <v>7011475</v>
      </c>
      <c r="G12943" s="548">
        <v>0.19</v>
      </c>
      <c r="H12943" s="547">
        <v>5891995.7999999998</v>
      </c>
      <c r="I12943" s="545" t="s">
        <v>12647</v>
      </c>
      <c r="J12943" s="545" t="s">
        <v>13319</v>
      </c>
      <c r="K12943" s="545" t="s">
        <v>20900</v>
      </c>
      <c r="L12943" s="545" t="s">
        <v>13413</v>
      </c>
      <c r="M12943" s="548" t="s">
        <v>13758</v>
      </c>
      <c r="N12943" s="545" t="s">
        <v>13413</v>
      </c>
      <c r="O12943" s="545" t="s">
        <v>13413</v>
      </c>
      <c r="P12943" s="549">
        <v>10651</v>
      </c>
      <c r="Q12943" s="549">
        <v>1</v>
      </c>
      <c r="R12943" s="549">
        <v>26</v>
      </c>
      <c r="S12943" s="548">
        <v>1824</v>
      </c>
      <c r="T12943" s="548"/>
      <c r="U12943" s="99"/>
    </row>
    <row r="12944" spans="1:21" ht="19.5" customHeight="1">
      <c r="A12944" s="545">
        <v>107973</v>
      </c>
      <c r="B12944" s="545" t="s">
        <v>4745</v>
      </c>
      <c r="C12944" s="545" t="s">
        <v>209</v>
      </c>
      <c r="D12944" s="546">
        <v>46052</v>
      </c>
      <c r="E12944" s="171" t="str">
        <f t="shared" si="202"/>
        <v>2026</v>
      </c>
      <c r="F12944" s="547">
        <v>3055</v>
      </c>
      <c r="G12944" s="548">
        <v>0.19</v>
      </c>
      <c r="H12944" s="547">
        <v>2567.23</v>
      </c>
      <c r="I12944" s="545" t="s">
        <v>12650</v>
      </c>
      <c r="J12944" s="545" t="s">
        <v>13307</v>
      </c>
      <c r="K12944" s="545" t="s">
        <v>4745</v>
      </c>
      <c r="L12944" s="545" t="s">
        <v>13413</v>
      </c>
      <c r="M12944" s="548" t="s">
        <v>13758</v>
      </c>
      <c r="N12944" s="545" t="s">
        <v>13413</v>
      </c>
      <c r="O12944" s="545" t="s">
        <v>13413</v>
      </c>
      <c r="P12944" s="549">
        <v>10652</v>
      </c>
      <c r="Q12944" s="549">
        <v>1</v>
      </c>
      <c r="R12944" s="549">
        <v>127</v>
      </c>
      <c r="S12944" s="548">
        <v>2228</v>
      </c>
      <c r="T12944" s="548"/>
      <c r="U12944" s="99"/>
    </row>
    <row r="12945" spans="1:21" ht="19.5" customHeight="1">
      <c r="A12945" s="545">
        <v>107974</v>
      </c>
      <c r="B12945" s="545" t="s">
        <v>4782</v>
      </c>
      <c r="C12945" s="545" t="s">
        <v>216</v>
      </c>
      <c r="D12945" s="546"/>
      <c r="E12945" s="171" t="str">
        <f t="shared" si="202"/>
        <v>1900</v>
      </c>
      <c r="F12945" s="547">
        <v>0</v>
      </c>
      <c r="G12945" s="548">
        <v>0</v>
      </c>
      <c r="H12945" s="547">
        <v>0</v>
      </c>
      <c r="I12945" s="545" t="s">
        <v>12650</v>
      </c>
      <c r="J12945" s="545"/>
      <c r="K12945" s="545" t="s">
        <v>4782</v>
      </c>
      <c r="L12945" s="545" t="s">
        <v>13413</v>
      </c>
      <c r="M12945" s="548" t="s">
        <v>13758</v>
      </c>
      <c r="N12945" s="545" t="s">
        <v>13413</v>
      </c>
      <c r="O12945" s="545" t="s">
        <v>13413</v>
      </c>
      <c r="P12945" s="549">
        <v>10653</v>
      </c>
      <c r="Q12945" s="549">
        <v>1</v>
      </c>
      <c r="R12945" s="549">
        <v>127</v>
      </c>
      <c r="S12945" s="548"/>
      <c r="T12945" s="548"/>
      <c r="U12945" s="99"/>
    </row>
    <row r="12946" spans="1:21" ht="19.5" customHeight="1">
      <c r="A12946" s="545">
        <v>107975</v>
      </c>
      <c r="B12946" s="545" t="s">
        <v>4800</v>
      </c>
      <c r="C12946" s="545" t="s">
        <v>216</v>
      </c>
      <c r="D12946" s="546"/>
      <c r="E12946" s="171" t="str">
        <f t="shared" si="202"/>
        <v>1900</v>
      </c>
      <c r="F12946" s="547">
        <v>0</v>
      </c>
      <c r="G12946" s="548">
        <v>0</v>
      </c>
      <c r="H12946" s="547">
        <v>0</v>
      </c>
      <c r="I12946" s="545" t="s">
        <v>12650</v>
      </c>
      <c r="J12946" s="545"/>
      <c r="K12946" s="545" t="s">
        <v>4800</v>
      </c>
      <c r="L12946" s="545" t="s">
        <v>13413</v>
      </c>
      <c r="M12946" s="548" t="s">
        <v>13758</v>
      </c>
      <c r="N12946" s="545" t="s">
        <v>13413</v>
      </c>
      <c r="O12946" s="545" t="s">
        <v>13413</v>
      </c>
      <c r="P12946" s="549">
        <v>10654</v>
      </c>
      <c r="Q12946" s="549">
        <v>1</v>
      </c>
      <c r="R12946" s="549">
        <v>127</v>
      </c>
      <c r="S12946" s="548"/>
      <c r="T12946" s="548"/>
      <c r="U12946" s="99"/>
    </row>
    <row r="12947" spans="1:21" ht="19.5" customHeight="1">
      <c r="A12947" s="545">
        <v>107976</v>
      </c>
      <c r="B12947" s="545" t="s">
        <v>4668</v>
      </c>
      <c r="C12947" s="545" t="s">
        <v>216</v>
      </c>
      <c r="D12947" s="546">
        <v>44190</v>
      </c>
      <c r="E12947" s="171" t="str">
        <f t="shared" si="202"/>
        <v>2020</v>
      </c>
      <c r="F12947" s="547">
        <v>10077678.01</v>
      </c>
      <c r="G12947" s="548">
        <v>0.19</v>
      </c>
      <c r="H12947" s="547">
        <v>8468636.9800000004</v>
      </c>
      <c r="I12947" s="545" t="s">
        <v>12650</v>
      </c>
      <c r="J12947" s="545" t="s">
        <v>13302</v>
      </c>
      <c r="K12947" s="545" t="s">
        <v>4668</v>
      </c>
      <c r="L12947" s="545" t="s">
        <v>13413</v>
      </c>
      <c r="M12947" s="548" t="s">
        <v>13758</v>
      </c>
      <c r="N12947" s="545" t="s">
        <v>13413</v>
      </c>
      <c r="O12947" s="545" t="s">
        <v>13413</v>
      </c>
      <c r="P12947" s="549">
        <v>10655</v>
      </c>
      <c r="Q12947" s="549">
        <v>1</v>
      </c>
      <c r="R12947" s="549">
        <v>127</v>
      </c>
      <c r="S12947" s="548">
        <v>2219</v>
      </c>
      <c r="T12947" s="548"/>
      <c r="U12947" s="99"/>
    </row>
    <row r="12948" spans="1:21" ht="19.5" customHeight="1">
      <c r="A12948" s="545">
        <v>107977</v>
      </c>
      <c r="B12948" s="545" t="s">
        <v>8886</v>
      </c>
      <c r="C12948" s="545" t="s">
        <v>216</v>
      </c>
      <c r="D12948" s="546"/>
      <c r="E12948" s="171" t="str">
        <f t="shared" si="202"/>
        <v>1900</v>
      </c>
      <c r="F12948" s="547">
        <v>0</v>
      </c>
      <c r="G12948" s="548">
        <v>0</v>
      </c>
      <c r="H12948" s="547">
        <v>0</v>
      </c>
      <c r="I12948" s="545" t="s">
        <v>12650</v>
      </c>
      <c r="J12948" s="545"/>
      <c r="K12948" s="545" t="s">
        <v>8886</v>
      </c>
      <c r="L12948" s="545" t="s">
        <v>13413</v>
      </c>
      <c r="M12948" s="548" t="s">
        <v>13758</v>
      </c>
      <c r="N12948" s="545" t="s">
        <v>13413</v>
      </c>
      <c r="O12948" s="545" t="s">
        <v>13413</v>
      </c>
      <c r="P12948" s="549">
        <v>10656</v>
      </c>
      <c r="Q12948" s="549">
        <v>1</v>
      </c>
      <c r="R12948" s="549">
        <v>127</v>
      </c>
      <c r="S12948" s="548"/>
      <c r="T12948" s="548"/>
      <c r="U12948" s="99"/>
    </row>
    <row r="12949" spans="1:21" ht="19.5" customHeight="1">
      <c r="A12949" s="545">
        <v>107978</v>
      </c>
      <c r="B12949" s="545" t="s">
        <v>8885</v>
      </c>
      <c r="C12949" s="545" t="s">
        <v>216</v>
      </c>
      <c r="D12949" s="546"/>
      <c r="E12949" s="171" t="str">
        <f t="shared" si="202"/>
        <v>1900</v>
      </c>
      <c r="F12949" s="547">
        <v>0</v>
      </c>
      <c r="G12949" s="548">
        <v>0</v>
      </c>
      <c r="H12949" s="547">
        <v>0</v>
      </c>
      <c r="I12949" s="545" t="s">
        <v>12650</v>
      </c>
      <c r="J12949" s="545"/>
      <c r="K12949" s="545" t="s">
        <v>8885</v>
      </c>
      <c r="L12949" s="545" t="s">
        <v>13413</v>
      </c>
      <c r="M12949" s="548" t="s">
        <v>13758</v>
      </c>
      <c r="N12949" s="545" t="s">
        <v>13413</v>
      </c>
      <c r="O12949" s="545" t="s">
        <v>13413</v>
      </c>
      <c r="P12949" s="549">
        <v>10657</v>
      </c>
      <c r="Q12949" s="549">
        <v>1</v>
      </c>
      <c r="R12949" s="549">
        <v>127</v>
      </c>
      <c r="S12949" s="548"/>
      <c r="T12949" s="548"/>
      <c r="U12949" s="99"/>
    </row>
    <row r="12950" spans="1:21" ht="19.5" customHeight="1">
      <c r="A12950" s="545">
        <v>107979</v>
      </c>
      <c r="B12950" s="545" t="s">
        <v>4715</v>
      </c>
      <c r="C12950" s="545" t="s">
        <v>216</v>
      </c>
      <c r="D12950" s="546"/>
      <c r="E12950" s="171" t="str">
        <f t="shared" si="202"/>
        <v>1900</v>
      </c>
      <c r="F12950" s="547">
        <v>0</v>
      </c>
      <c r="G12950" s="548">
        <v>0</v>
      </c>
      <c r="H12950" s="547">
        <v>0</v>
      </c>
      <c r="I12950" s="545" t="s">
        <v>12650</v>
      </c>
      <c r="J12950" s="545"/>
      <c r="K12950" s="545" t="s">
        <v>4715</v>
      </c>
      <c r="L12950" s="545" t="s">
        <v>13413</v>
      </c>
      <c r="M12950" s="548" t="s">
        <v>13758</v>
      </c>
      <c r="N12950" s="545" t="s">
        <v>13413</v>
      </c>
      <c r="O12950" s="545" t="s">
        <v>13413</v>
      </c>
      <c r="P12950" s="549">
        <v>10658</v>
      </c>
      <c r="Q12950" s="549">
        <v>1</v>
      </c>
      <c r="R12950" s="549">
        <v>127</v>
      </c>
      <c r="S12950" s="548"/>
      <c r="T12950" s="548"/>
      <c r="U12950" s="99"/>
    </row>
    <row r="12951" spans="1:21" ht="19.5" customHeight="1">
      <c r="A12951" s="545">
        <v>107980</v>
      </c>
      <c r="B12951" s="545" t="s">
        <v>4666</v>
      </c>
      <c r="C12951" s="545" t="s">
        <v>216</v>
      </c>
      <c r="D12951" s="546"/>
      <c r="E12951" s="171" t="str">
        <f t="shared" si="202"/>
        <v>1900</v>
      </c>
      <c r="F12951" s="547">
        <v>0</v>
      </c>
      <c r="G12951" s="548">
        <v>0</v>
      </c>
      <c r="H12951" s="547">
        <v>0</v>
      </c>
      <c r="I12951" s="545" t="s">
        <v>12650</v>
      </c>
      <c r="J12951" s="545"/>
      <c r="K12951" s="545" t="s">
        <v>20901</v>
      </c>
      <c r="L12951" s="545" t="s">
        <v>13413</v>
      </c>
      <c r="M12951" s="548" t="s">
        <v>13758</v>
      </c>
      <c r="N12951" s="545" t="s">
        <v>13413</v>
      </c>
      <c r="O12951" s="545" t="s">
        <v>13413</v>
      </c>
      <c r="P12951" s="549">
        <v>10659</v>
      </c>
      <c r="Q12951" s="549">
        <v>1</v>
      </c>
      <c r="R12951" s="549">
        <v>127</v>
      </c>
      <c r="S12951" s="548"/>
      <c r="T12951" s="548"/>
      <c r="U12951" s="99"/>
    </row>
    <row r="12952" spans="1:21" ht="19.5" customHeight="1">
      <c r="A12952" s="545">
        <v>107981</v>
      </c>
      <c r="B12952" s="545" t="s">
        <v>4665</v>
      </c>
      <c r="C12952" s="545" t="s">
        <v>216</v>
      </c>
      <c r="D12952" s="546"/>
      <c r="E12952" s="171" t="str">
        <f t="shared" si="202"/>
        <v>1900</v>
      </c>
      <c r="F12952" s="547">
        <v>0</v>
      </c>
      <c r="G12952" s="548">
        <v>0</v>
      </c>
      <c r="H12952" s="547">
        <v>0</v>
      </c>
      <c r="I12952" s="545" t="s">
        <v>12650</v>
      </c>
      <c r="J12952" s="545"/>
      <c r="K12952" s="545" t="s">
        <v>20902</v>
      </c>
      <c r="L12952" s="545" t="s">
        <v>13413</v>
      </c>
      <c r="M12952" s="548" t="s">
        <v>13758</v>
      </c>
      <c r="N12952" s="545" t="s">
        <v>13413</v>
      </c>
      <c r="O12952" s="545" t="s">
        <v>13413</v>
      </c>
      <c r="P12952" s="549">
        <v>10660</v>
      </c>
      <c r="Q12952" s="549">
        <v>1</v>
      </c>
      <c r="R12952" s="549">
        <v>127</v>
      </c>
      <c r="S12952" s="548"/>
      <c r="T12952" s="548"/>
      <c r="U12952" s="99"/>
    </row>
    <row r="12953" spans="1:21" ht="19.5" customHeight="1">
      <c r="A12953" s="545">
        <v>107982</v>
      </c>
      <c r="B12953" s="545" t="s">
        <v>4766</v>
      </c>
      <c r="C12953" s="545" t="s">
        <v>216</v>
      </c>
      <c r="D12953" s="546">
        <v>45491</v>
      </c>
      <c r="E12953" s="171" t="str">
        <f t="shared" si="202"/>
        <v>2024</v>
      </c>
      <c r="F12953" s="547">
        <v>6077317</v>
      </c>
      <c r="G12953" s="548">
        <v>0.19</v>
      </c>
      <c r="H12953" s="547">
        <v>5106989.08</v>
      </c>
      <c r="I12953" s="545" t="s">
        <v>12650</v>
      </c>
      <c r="J12953" s="545" t="s">
        <v>13307</v>
      </c>
      <c r="K12953" s="545" t="s">
        <v>4766</v>
      </c>
      <c r="L12953" s="545" t="s">
        <v>13413</v>
      </c>
      <c r="M12953" s="548" t="s">
        <v>13758</v>
      </c>
      <c r="N12953" s="545" t="s">
        <v>13413</v>
      </c>
      <c r="O12953" s="545" t="s">
        <v>13413</v>
      </c>
      <c r="P12953" s="549">
        <v>10661</v>
      </c>
      <c r="Q12953" s="549">
        <v>1</v>
      </c>
      <c r="R12953" s="549">
        <v>127</v>
      </c>
      <c r="S12953" s="548">
        <v>2228</v>
      </c>
      <c r="T12953" s="548"/>
      <c r="U12953" s="99"/>
    </row>
    <row r="12954" spans="1:21" ht="19.5" customHeight="1">
      <c r="A12954" s="545">
        <v>107983</v>
      </c>
      <c r="B12954" s="545" t="s">
        <v>4952</v>
      </c>
      <c r="C12954" s="545" t="s">
        <v>216</v>
      </c>
      <c r="D12954" s="546"/>
      <c r="E12954" s="171" t="str">
        <f t="shared" si="202"/>
        <v>1900</v>
      </c>
      <c r="F12954" s="547">
        <v>0</v>
      </c>
      <c r="G12954" s="548">
        <v>0</v>
      </c>
      <c r="H12954" s="547">
        <v>0</v>
      </c>
      <c r="I12954" s="545" t="s">
        <v>12650</v>
      </c>
      <c r="J12954" s="545"/>
      <c r="K12954" s="545" t="s">
        <v>4952</v>
      </c>
      <c r="L12954" s="545" t="s">
        <v>13413</v>
      </c>
      <c r="M12954" s="548" t="s">
        <v>13758</v>
      </c>
      <c r="N12954" s="545" t="s">
        <v>13413</v>
      </c>
      <c r="O12954" s="545" t="s">
        <v>13413</v>
      </c>
      <c r="P12954" s="549">
        <v>10662</v>
      </c>
      <c r="Q12954" s="549">
        <v>1</v>
      </c>
      <c r="R12954" s="549">
        <v>127</v>
      </c>
      <c r="S12954" s="548"/>
      <c r="T12954" s="548"/>
      <c r="U12954" s="99"/>
    </row>
    <row r="12955" spans="1:21" ht="19.5" customHeight="1">
      <c r="A12955" s="545">
        <v>107984</v>
      </c>
      <c r="B12955" s="545" t="s">
        <v>4693</v>
      </c>
      <c r="C12955" s="545" t="s">
        <v>216</v>
      </c>
      <c r="D12955" s="546"/>
      <c r="E12955" s="171" t="str">
        <f t="shared" si="202"/>
        <v>1900</v>
      </c>
      <c r="F12955" s="547">
        <v>0</v>
      </c>
      <c r="G12955" s="548">
        <v>0</v>
      </c>
      <c r="H12955" s="547">
        <v>0</v>
      </c>
      <c r="I12955" s="545" t="s">
        <v>12650</v>
      </c>
      <c r="J12955" s="545"/>
      <c r="K12955" s="545" t="s">
        <v>4693</v>
      </c>
      <c r="L12955" s="545" t="s">
        <v>13413</v>
      </c>
      <c r="M12955" s="548" t="s">
        <v>13758</v>
      </c>
      <c r="N12955" s="545" t="s">
        <v>13413</v>
      </c>
      <c r="O12955" s="545" t="s">
        <v>13413</v>
      </c>
      <c r="P12955" s="549">
        <v>10663</v>
      </c>
      <c r="Q12955" s="549">
        <v>1</v>
      </c>
      <c r="R12955" s="549">
        <v>127</v>
      </c>
      <c r="S12955" s="548"/>
      <c r="T12955" s="548"/>
      <c r="U12955" s="99"/>
    </row>
    <row r="12956" spans="1:21" ht="19.5" customHeight="1">
      <c r="A12956" s="545">
        <v>107985</v>
      </c>
      <c r="B12956" s="545" t="s">
        <v>4721</v>
      </c>
      <c r="C12956" s="545" t="s">
        <v>209</v>
      </c>
      <c r="D12956" s="546"/>
      <c r="E12956" s="171" t="str">
        <f t="shared" si="202"/>
        <v>1900</v>
      </c>
      <c r="F12956" s="547">
        <v>0</v>
      </c>
      <c r="G12956" s="548">
        <v>0</v>
      </c>
      <c r="H12956" s="547">
        <v>0</v>
      </c>
      <c r="I12956" s="545" t="s">
        <v>12650</v>
      </c>
      <c r="J12956" s="545"/>
      <c r="K12956" s="545" t="s">
        <v>20903</v>
      </c>
      <c r="L12956" s="545" t="s">
        <v>13413</v>
      </c>
      <c r="M12956" s="548" t="s">
        <v>13758</v>
      </c>
      <c r="N12956" s="545" t="s">
        <v>13413</v>
      </c>
      <c r="O12956" s="545" t="s">
        <v>13413</v>
      </c>
      <c r="P12956" s="549">
        <v>10664</v>
      </c>
      <c r="Q12956" s="549">
        <v>1</v>
      </c>
      <c r="R12956" s="549">
        <v>127</v>
      </c>
      <c r="S12956" s="548"/>
      <c r="T12956" s="548"/>
      <c r="U12956" s="99"/>
    </row>
    <row r="12957" spans="1:21" ht="19.5" customHeight="1">
      <c r="A12957" s="545">
        <v>107986</v>
      </c>
      <c r="B12957" s="545" t="s">
        <v>4788</v>
      </c>
      <c r="C12957" s="545" t="s">
        <v>216</v>
      </c>
      <c r="D12957" s="546"/>
      <c r="E12957" s="171" t="str">
        <f t="shared" si="202"/>
        <v>1900</v>
      </c>
      <c r="F12957" s="547">
        <v>0</v>
      </c>
      <c r="G12957" s="548">
        <v>0</v>
      </c>
      <c r="H12957" s="547">
        <v>0</v>
      </c>
      <c r="I12957" s="545" t="s">
        <v>12650</v>
      </c>
      <c r="J12957" s="545"/>
      <c r="K12957" s="545" t="s">
        <v>4788</v>
      </c>
      <c r="L12957" s="545" t="s">
        <v>13413</v>
      </c>
      <c r="M12957" s="548" t="s">
        <v>13758</v>
      </c>
      <c r="N12957" s="545" t="s">
        <v>13413</v>
      </c>
      <c r="O12957" s="545" t="s">
        <v>13413</v>
      </c>
      <c r="P12957" s="549">
        <v>10665</v>
      </c>
      <c r="Q12957" s="549">
        <v>1</v>
      </c>
      <c r="R12957" s="549">
        <v>127</v>
      </c>
      <c r="S12957" s="548"/>
      <c r="T12957" s="548"/>
      <c r="U12957" s="99"/>
    </row>
    <row r="12958" spans="1:21" ht="19.5" customHeight="1">
      <c r="A12958" s="545">
        <v>107987</v>
      </c>
      <c r="B12958" s="545" t="s">
        <v>8884</v>
      </c>
      <c r="C12958" s="545" t="s">
        <v>216</v>
      </c>
      <c r="D12958" s="546"/>
      <c r="E12958" s="171" t="str">
        <f t="shared" si="202"/>
        <v>1900</v>
      </c>
      <c r="F12958" s="547">
        <v>0</v>
      </c>
      <c r="G12958" s="548">
        <v>0</v>
      </c>
      <c r="H12958" s="547">
        <v>0</v>
      </c>
      <c r="I12958" s="545" t="s">
        <v>12650</v>
      </c>
      <c r="J12958" s="545"/>
      <c r="K12958" s="545" t="s">
        <v>8884</v>
      </c>
      <c r="L12958" s="545" t="s">
        <v>13413</v>
      </c>
      <c r="M12958" s="548" t="s">
        <v>13758</v>
      </c>
      <c r="N12958" s="545" t="s">
        <v>13413</v>
      </c>
      <c r="O12958" s="545" t="s">
        <v>13413</v>
      </c>
      <c r="P12958" s="549">
        <v>10666</v>
      </c>
      <c r="Q12958" s="549">
        <v>1</v>
      </c>
      <c r="R12958" s="549">
        <v>127</v>
      </c>
      <c r="S12958" s="548"/>
      <c r="T12958" s="548"/>
      <c r="U12958" s="99"/>
    </row>
    <row r="12959" spans="1:21" ht="19.5" customHeight="1">
      <c r="A12959" s="545">
        <v>107988</v>
      </c>
      <c r="B12959" s="545" t="s">
        <v>4893</v>
      </c>
      <c r="C12959" s="545" t="s">
        <v>216</v>
      </c>
      <c r="D12959" s="546"/>
      <c r="E12959" s="171" t="str">
        <f t="shared" si="202"/>
        <v>1900</v>
      </c>
      <c r="F12959" s="547">
        <v>0</v>
      </c>
      <c r="G12959" s="548">
        <v>0</v>
      </c>
      <c r="H12959" s="547">
        <v>0</v>
      </c>
      <c r="I12959" s="545" t="s">
        <v>12650</v>
      </c>
      <c r="J12959" s="545"/>
      <c r="K12959" s="545" t="s">
        <v>20904</v>
      </c>
      <c r="L12959" s="545" t="s">
        <v>13413</v>
      </c>
      <c r="M12959" s="548" t="s">
        <v>13758</v>
      </c>
      <c r="N12959" s="545" t="s">
        <v>13413</v>
      </c>
      <c r="O12959" s="545" t="s">
        <v>13413</v>
      </c>
      <c r="P12959" s="549">
        <v>10667</v>
      </c>
      <c r="Q12959" s="549">
        <v>1</v>
      </c>
      <c r="R12959" s="549">
        <v>127</v>
      </c>
      <c r="S12959" s="548"/>
      <c r="T12959" s="548"/>
      <c r="U12959" s="99"/>
    </row>
    <row r="12960" spans="1:21" ht="19.5" customHeight="1">
      <c r="A12960" s="545">
        <v>107989</v>
      </c>
      <c r="B12960" s="545" t="s">
        <v>4780</v>
      </c>
      <c r="C12960" s="545" t="s">
        <v>216</v>
      </c>
      <c r="D12960" s="546"/>
      <c r="E12960" s="171" t="str">
        <f t="shared" si="202"/>
        <v>1900</v>
      </c>
      <c r="F12960" s="547">
        <v>0</v>
      </c>
      <c r="G12960" s="548">
        <v>0</v>
      </c>
      <c r="H12960" s="547">
        <v>0</v>
      </c>
      <c r="I12960" s="545" t="s">
        <v>12650</v>
      </c>
      <c r="J12960" s="545"/>
      <c r="K12960" s="545" t="s">
        <v>20905</v>
      </c>
      <c r="L12960" s="545" t="s">
        <v>13413</v>
      </c>
      <c r="M12960" s="548" t="s">
        <v>13758</v>
      </c>
      <c r="N12960" s="545" t="s">
        <v>13413</v>
      </c>
      <c r="O12960" s="545" t="s">
        <v>13413</v>
      </c>
      <c r="P12960" s="549">
        <v>10668</v>
      </c>
      <c r="Q12960" s="549">
        <v>1</v>
      </c>
      <c r="R12960" s="549">
        <v>127</v>
      </c>
      <c r="S12960" s="548"/>
      <c r="T12960" s="548"/>
      <c r="U12960" s="99"/>
    </row>
    <row r="12961" spans="1:21" ht="19.5" customHeight="1">
      <c r="A12961" s="545">
        <v>107990</v>
      </c>
      <c r="B12961" s="545" t="s">
        <v>4879</v>
      </c>
      <c r="C12961" s="545" t="s">
        <v>216</v>
      </c>
      <c r="D12961" s="546"/>
      <c r="E12961" s="171" t="str">
        <f t="shared" si="202"/>
        <v>1900</v>
      </c>
      <c r="F12961" s="547">
        <v>0</v>
      </c>
      <c r="G12961" s="548">
        <v>0</v>
      </c>
      <c r="H12961" s="547">
        <v>0</v>
      </c>
      <c r="I12961" s="545" t="s">
        <v>12650</v>
      </c>
      <c r="J12961" s="545"/>
      <c r="K12961" s="545" t="s">
        <v>20906</v>
      </c>
      <c r="L12961" s="545" t="s">
        <v>13413</v>
      </c>
      <c r="M12961" s="548" t="s">
        <v>13758</v>
      </c>
      <c r="N12961" s="545" t="s">
        <v>13413</v>
      </c>
      <c r="O12961" s="545" t="s">
        <v>13413</v>
      </c>
      <c r="P12961" s="549">
        <v>10669</v>
      </c>
      <c r="Q12961" s="549">
        <v>1</v>
      </c>
      <c r="R12961" s="549">
        <v>127</v>
      </c>
      <c r="S12961" s="548"/>
      <c r="T12961" s="548"/>
      <c r="U12961" s="99"/>
    </row>
    <row r="12962" spans="1:21" ht="19.5" customHeight="1">
      <c r="A12962" s="545">
        <v>107991</v>
      </c>
      <c r="B12962" s="545" t="s">
        <v>4876</v>
      </c>
      <c r="C12962" s="545" t="s">
        <v>216</v>
      </c>
      <c r="D12962" s="546"/>
      <c r="E12962" s="171" t="str">
        <f t="shared" si="202"/>
        <v>1900</v>
      </c>
      <c r="F12962" s="547">
        <v>0</v>
      </c>
      <c r="G12962" s="548">
        <v>0</v>
      </c>
      <c r="H12962" s="547">
        <v>0</v>
      </c>
      <c r="I12962" s="545" t="s">
        <v>12650</v>
      </c>
      <c r="J12962" s="545"/>
      <c r="K12962" s="545" t="s">
        <v>20907</v>
      </c>
      <c r="L12962" s="545" t="s">
        <v>13413</v>
      </c>
      <c r="M12962" s="548" t="s">
        <v>13758</v>
      </c>
      <c r="N12962" s="545" t="s">
        <v>13413</v>
      </c>
      <c r="O12962" s="545" t="s">
        <v>13413</v>
      </c>
      <c r="P12962" s="549">
        <v>10670</v>
      </c>
      <c r="Q12962" s="549">
        <v>1</v>
      </c>
      <c r="R12962" s="549">
        <v>127</v>
      </c>
      <c r="S12962" s="548"/>
      <c r="T12962" s="548"/>
      <c r="U12962" s="99"/>
    </row>
    <row r="12963" spans="1:21" ht="19.5" customHeight="1">
      <c r="A12963" s="545">
        <v>107992</v>
      </c>
      <c r="B12963" s="545" t="s">
        <v>8180</v>
      </c>
      <c r="C12963" s="545" t="s">
        <v>216</v>
      </c>
      <c r="D12963" s="546">
        <v>43535</v>
      </c>
      <c r="E12963" s="171" t="str">
        <f t="shared" si="202"/>
        <v>2019</v>
      </c>
      <c r="F12963" s="547">
        <v>426381</v>
      </c>
      <c r="G12963" s="548">
        <v>0.19</v>
      </c>
      <c r="H12963" s="547">
        <v>358303.36</v>
      </c>
      <c r="I12963" s="545" t="s">
        <v>12715</v>
      </c>
      <c r="J12963" s="545" t="s">
        <v>13307</v>
      </c>
      <c r="K12963" s="545" t="s">
        <v>20908</v>
      </c>
      <c r="L12963" s="545" t="s">
        <v>13413</v>
      </c>
      <c r="M12963" s="548" t="s">
        <v>13758</v>
      </c>
      <c r="N12963" s="545" t="s">
        <v>13413</v>
      </c>
      <c r="O12963" s="545" t="s">
        <v>13413</v>
      </c>
      <c r="P12963" s="549">
        <v>10671</v>
      </c>
      <c r="Q12963" s="549">
        <v>1</v>
      </c>
      <c r="R12963" s="549">
        <v>129</v>
      </c>
      <c r="S12963" s="548">
        <v>2228</v>
      </c>
      <c r="T12963" s="548"/>
      <c r="U12963" s="99"/>
    </row>
    <row r="12964" spans="1:21" ht="19.5" customHeight="1">
      <c r="A12964" s="545">
        <v>107993</v>
      </c>
      <c r="B12964" s="545" t="s">
        <v>4787</v>
      </c>
      <c r="C12964" s="545" t="s">
        <v>216</v>
      </c>
      <c r="D12964" s="546"/>
      <c r="E12964" s="171" t="str">
        <f t="shared" si="202"/>
        <v>1900</v>
      </c>
      <c r="F12964" s="547">
        <v>0</v>
      </c>
      <c r="G12964" s="548">
        <v>0</v>
      </c>
      <c r="H12964" s="547">
        <v>0</v>
      </c>
      <c r="I12964" s="545" t="s">
        <v>12650</v>
      </c>
      <c r="J12964" s="545"/>
      <c r="K12964" s="545" t="s">
        <v>20909</v>
      </c>
      <c r="L12964" s="545" t="s">
        <v>13413</v>
      </c>
      <c r="M12964" s="548" t="s">
        <v>13758</v>
      </c>
      <c r="N12964" s="545" t="s">
        <v>13413</v>
      </c>
      <c r="O12964" s="545" t="s">
        <v>13413</v>
      </c>
      <c r="P12964" s="549">
        <v>10672</v>
      </c>
      <c r="Q12964" s="549">
        <v>1</v>
      </c>
      <c r="R12964" s="549">
        <v>127</v>
      </c>
      <c r="S12964" s="548"/>
      <c r="T12964" s="548"/>
      <c r="U12964" s="99"/>
    </row>
    <row r="12965" spans="1:21" ht="19.5" customHeight="1">
      <c r="A12965" s="545">
        <v>107994</v>
      </c>
      <c r="B12965" s="545" t="s">
        <v>4983</v>
      </c>
      <c r="C12965" s="545" t="s">
        <v>216</v>
      </c>
      <c r="D12965" s="546"/>
      <c r="E12965" s="171" t="str">
        <f t="shared" si="202"/>
        <v>1900</v>
      </c>
      <c r="F12965" s="547">
        <v>0</v>
      </c>
      <c r="G12965" s="548">
        <v>0</v>
      </c>
      <c r="H12965" s="547">
        <v>0</v>
      </c>
      <c r="I12965" s="545" t="s">
        <v>12650</v>
      </c>
      <c r="J12965" s="545"/>
      <c r="K12965" s="545" t="s">
        <v>4983</v>
      </c>
      <c r="L12965" s="545" t="s">
        <v>13413</v>
      </c>
      <c r="M12965" s="548" t="s">
        <v>13758</v>
      </c>
      <c r="N12965" s="545" t="s">
        <v>13413</v>
      </c>
      <c r="O12965" s="545" t="s">
        <v>13413</v>
      </c>
      <c r="P12965" s="549">
        <v>10673</v>
      </c>
      <c r="Q12965" s="549">
        <v>1</v>
      </c>
      <c r="R12965" s="549">
        <v>127</v>
      </c>
      <c r="S12965" s="548"/>
      <c r="T12965" s="548"/>
      <c r="U12965" s="99"/>
    </row>
    <row r="12966" spans="1:21" ht="19.5" customHeight="1">
      <c r="A12966" s="545">
        <v>107995</v>
      </c>
      <c r="B12966" s="545" t="s">
        <v>4873</v>
      </c>
      <c r="C12966" s="545" t="s">
        <v>216</v>
      </c>
      <c r="D12966" s="546">
        <v>46052</v>
      </c>
      <c r="E12966" s="171" t="str">
        <f t="shared" si="202"/>
        <v>2026</v>
      </c>
      <c r="F12966" s="547">
        <v>3066976</v>
      </c>
      <c r="G12966" s="548">
        <v>0.19</v>
      </c>
      <c r="H12966" s="547">
        <v>2577290.7599999998</v>
      </c>
      <c r="I12966" s="545" t="s">
        <v>12650</v>
      </c>
      <c r="J12966" s="545" t="s">
        <v>13307</v>
      </c>
      <c r="K12966" s="545" t="s">
        <v>4873</v>
      </c>
      <c r="L12966" s="545" t="s">
        <v>13413</v>
      </c>
      <c r="M12966" s="548" t="s">
        <v>13758</v>
      </c>
      <c r="N12966" s="545" t="s">
        <v>13413</v>
      </c>
      <c r="O12966" s="545" t="s">
        <v>13413</v>
      </c>
      <c r="P12966" s="549">
        <v>10674</v>
      </c>
      <c r="Q12966" s="549">
        <v>1</v>
      </c>
      <c r="R12966" s="549">
        <v>127</v>
      </c>
      <c r="S12966" s="548">
        <v>2228</v>
      </c>
      <c r="T12966" s="548"/>
      <c r="U12966" s="99"/>
    </row>
    <row r="12967" spans="1:21" ht="19.5" customHeight="1">
      <c r="A12967" s="545">
        <v>107996</v>
      </c>
      <c r="B12967" s="545" t="s">
        <v>4781</v>
      </c>
      <c r="C12967" s="545" t="s">
        <v>216</v>
      </c>
      <c r="D12967" s="546"/>
      <c r="E12967" s="171" t="str">
        <f t="shared" si="202"/>
        <v>1900</v>
      </c>
      <c r="F12967" s="547">
        <v>0</v>
      </c>
      <c r="G12967" s="548">
        <v>0</v>
      </c>
      <c r="H12967" s="547">
        <v>0</v>
      </c>
      <c r="I12967" s="545" t="s">
        <v>12650</v>
      </c>
      <c r="J12967" s="545"/>
      <c r="K12967" s="545" t="s">
        <v>4781</v>
      </c>
      <c r="L12967" s="545" t="s">
        <v>13413</v>
      </c>
      <c r="M12967" s="548" t="s">
        <v>13758</v>
      </c>
      <c r="N12967" s="545" t="s">
        <v>13413</v>
      </c>
      <c r="O12967" s="545" t="s">
        <v>13413</v>
      </c>
      <c r="P12967" s="549">
        <v>10675</v>
      </c>
      <c r="Q12967" s="549">
        <v>1</v>
      </c>
      <c r="R12967" s="549">
        <v>127</v>
      </c>
      <c r="S12967" s="548"/>
      <c r="T12967" s="548"/>
      <c r="U12967" s="99"/>
    </row>
    <row r="12968" spans="1:21" ht="19.5" customHeight="1">
      <c r="A12968" s="545">
        <v>107997</v>
      </c>
      <c r="B12968" s="545" t="s">
        <v>4953</v>
      </c>
      <c r="C12968" s="545" t="s">
        <v>216</v>
      </c>
      <c r="D12968" s="546"/>
      <c r="E12968" s="171" t="str">
        <f t="shared" si="202"/>
        <v>1900</v>
      </c>
      <c r="F12968" s="547">
        <v>0</v>
      </c>
      <c r="G12968" s="548">
        <v>0</v>
      </c>
      <c r="H12968" s="547">
        <v>0</v>
      </c>
      <c r="I12968" s="545" t="s">
        <v>12650</v>
      </c>
      <c r="J12968" s="545"/>
      <c r="K12968" s="545" t="s">
        <v>4953</v>
      </c>
      <c r="L12968" s="545" t="s">
        <v>13413</v>
      </c>
      <c r="M12968" s="548" t="s">
        <v>13758</v>
      </c>
      <c r="N12968" s="545" t="s">
        <v>13413</v>
      </c>
      <c r="O12968" s="545" t="s">
        <v>13413</v>
      </c>
      <c r="P12968" s="549">
        <v>10676</v>
      </c>
      <c r="Q12968" s="549">
        <v>1</v>
      </c>
      <c r="R12968" s="549">
        <v>127</v>
      </c>
      <c r="S12968" s="548"/>
      <c r="T12968" s="548"/>
      <c r="U12968" s="99"/>
    </row>
    <row r="12969" spans="1:21" ht="19.5" customHeight="1">
      <c r="A12969" s="545">
        <v>107998</v>
      </c>
      <c r="B12969" s="545" t="s">
        <v>4805</v>
      </c>
      <c r="C12969" s="545" t="s">
        <v>216</v>
      </c>
      <c r="D12969" s="546"/>
      <c r="E12969" s="171" t="str">
        <f t="shared" si="202"/>
        <v>1900</v>
      </c>
      <c r="F12969" s="547">
        <v>0</v>
      </c>
      <c r="G12969" s="548">
        <v>0</v>
      </c>
      <c r="H12969" s="547">
        <v>0</v>
      </c>
      <c r="I12969" s="545" t="s">
        <v>12650</v>
      </c>
      <c r="J12969" s="545"/>
      <c r="K12969" s="545" t="s">
        <v>4805</v>
      </c>
      <c r="L12969" s="545" t="s">
        <v>13413</v>
      </c>
      <c r="M12969" s="548" t="s">
        <v>13758</v>
      </c>
      <c r="N12969" s="545" t="s">
        <v>13413</v>
      </c>
      <c r="O12969" s="545" t="s">
        <v>13413</v>
      </c>
      <c r="P12969" s="549">
        <v>10677</v>
      </c>
      <c r="Q12969" s="549">
        <v>1</v>
      </c>
      <c r="R12969" s="549">
        <v>127</v>
      </c>
      <c r="S12969" s="548"/>
      <c r="T12969" s="548"/>
      <c r="U12969" s="99"/>
    </row>
    <row r="12970" spans="1:21" ht="19.5" customHeight="1">
      <c r="A12970" s="545">
        <v>107999</v>
      </c>
      <c r="B12970" s="545" t="s">
        <v>8883</v>
      </c>
      <c r="C12970" s="545" t="s">
        <v>216</v>
      </c>
      <c r="D12970" s="546"/>
      <c r="E12970" s="171" t="str">
        <f t="shared" si="202"/>
        <v>1900</v>
      </c>
      <c r="F12970" s="547">
        <v>0</v>
      </c>
      <c r="G12970" s="548">
        <v>0</v>
      </c>
      <c r="H12970" s="547">
        <v>0</v>
      </c>
      <c r="I12970" s="545" t="s">
        <v>12650</v>
      </c>
      <c r="J12970" s="545"/>
      <c r="K12970" s="545" t="s">
        <v>8883</v>
      </c>
      <c r="L12970" s="545" t="s">
        <v>13413</v>
      </c>
      <c r="M12970" s="548" t="s">
        <v>13758</v>
      </c>
      <c r="N12970" s="545" t="s">
        <v>13413</v>
      </c>
      <c r="O12970" s="545" t="s">
        <v>13413</v>
      </c>
      <c r="P12970" s="549">
        <v>10678</v>
      </c>
      <c r="Q12970" s="549">
        <v>1</v>
      </c>
      <c r="R12970" s="549">
        <v>127</v>
      </c>
      <c r="S12970" s="548"/>
      <c r="T12970" s="548"/>
      <c r="U12970" s="99"/>
    </row>
    <row r="12971" spans="1:21" ht="19.5" customHeight="1">
      <c r="A12971" s="545">
        <v>108000</v>
      </c>
      <c r="B12971" s="545" t="s">
        <v>4824</v>
      </c>
      <c r="C12971" s="545" t="s">
        <v>216</v>
      </c>
      <c r="D12971" s="546"/>
      <c r="E12971" s="171" t="str">
        <f t="shared" si="202"/>
        <v>1900</v>
      </c>
      <c r="F12971" s="547">
        <v>0</v>
      </c>
      <c r="G12971" s="548">
        <v>0</v>
      </c>
      <c r="H12971" s="547">
        <v>0</v>
      </c>
      <c r="I12971" s="545" t="s">
        <v>12650</v>
      </c>
      <c r="J12971" s="545"/>
      <c r="K12971" s="545" t="s">
        <v>20910</v>
      </c>
      <c r="L12971" s="545" t="s">
        <v>13413</v>
      </c>
      <c r="M12971" s="548" t="s">
        <v>13758</v>
      </c>
      <c r="N12971" s="545" t="s">
        <v>13413</v>
      </c>
      <c r="O12971" s="545" t="s">
        <v>13413</v>
      </c>
      <c r="P12971" s="549">
        <v>10679</v>
      </c>
      <c r="Q12971" s="549">
        <v>1</v>
      </c>
      <c r="R12971" s="549">
        <v>127</v>
      </c>
      <c r="S12971" s="548"/>
      <c r="T12971" s="548"/>
      <c r="U12971" s="99"/>
    </row>
    <row r="12972" spans="1:21" ht="19.5" customHeight="1">
      <c r="A12972" s="545">
        <v>108001</v>
      </c>
      <c r="B12972" s="545" t="s">
        <v>4915</v>
      </c>
      <c r="C12972" s="545" t="s">
        <v>216</v>
      </c>
      <c r="D12972" s="546"/>
      <c r="E12972" s="171" t="str">
        <f t="shared" si="202"/>
        <v>1900</v>
      </c>
      <c r="F12972" s="547">
        <v>0</v>
      </c>
      <c r="G12972" s="548">
        <v>0</v>
      </c>
      <c r="H12972" s="547">
        <v>0</v>
      </c>
      <c r="I12972" s="545" t="s">
        <v>12650</v>
      </c>
      <c r="J12972" s="545"/>
      <c r="K12972" s="545" t="s">
        <v>4915</v>
      </c>
      <c r="L12972" s="545" t="s">
        <v>13413</v>
      </c>
      <c r="M12972" s="548" t="s">
        <v>13758</v>
      </c>
      <c r="N12972" s="545" t="s">
        <v>13413</v>
      </c>
      <c r="O12972" s="545" t="s">
        <v>13413</v>
      </c>
      <c r="P12972" s="549">
        <v>10680</v>
      </c>
      <c r="Q12972" s="549">
        <v>1</v>
      </c>
      <c r="R12972" s="549">
        <v>127</v>
      </c>
      <c r="S12972" s="548"/>
      <c r="T12972" s="548"/>
      <c r="U12972" s="99"/>
    </row>
    <row r="12973" spans="1:21" ht="19.5" customHeight="1">
      <c r="A12973" s="545">
        <v>108002</v>
      </c>
      <c r="B12973" s="545" t="s">
        <v>8882</v>
      </c>
      <c r="C12973" s="545" t="s">
        <v>216</v>
      </c>
      <c r="D12973" s="546"/>
      <c r="E12973" s="171" t="str">
        <f t="shared" si="202"/>
        <v>1900</v>
      </c>
      <c r="F12973" s="547">
        <v>0</v>
      </c>
      <c r="G12973" s="548">
        <v>0</v>
      </c>
      <c r="H12973" s="547">
        <v>0</v>
      </c>
      <c r="I12973" s="545" t="s">
        <v>12650</v>
      </c>
      <c r="J12973" s="545"/>
      <c r="K12973" s="545" t="s">
        <v>8882</v>
      </c>
      <c r="L12973" s="545" t="s">
        <v>13413</v>
      </c>
      <c r="M12973" s="548" t="s">
        <v>13758</v>
      </c>
      <c r="N12973" s="545" t="s">
        <v>13413</v>
      </c>
      <c r="O12973" s="545" t="s">
        <v>13413</v>
      </c>
      <c r="P12973" s="549">
        <v>10681</v>
      </c>
      <c r="Q12973" s="549">
        <v>1</v>
      </c>
      <c r="R12973" s="549">
        <v>127</v>
      </c>
      <c r="S12973" s="548"/>
      <c r="T12973" s="548"/>
      <c r="U12973" s="99"/>
    </row>
    <row r="12974" spans="1:21" ht="19.5" customHeight="1">
      <c r="A12974" s="545">
        <v>108003</v>
      </c>
      <c r="B12974" s="545" t="s">
        <v>4901</v>
      </c>
      <c r="C12974" s="545" t="s">
        <v>216</v>
      </c>
      <c r="D12974" s="546">
        <v>46052</v>
      </c>
      <c r="E12974" s="171" t="str">
        <f t="shared" si="202"/>
        <v>2026</v>
      </c>
      <c r="F12974" s="547">
        <v>574260</v>
      </c>
      <c r="G12974" s="548">
        <v>0.19</v>
      </c>
      <c r="H12974" s="547">
        <v>482571.43</v>
      </c>
      <c r="I12974" s="545" t="s">
        <v>12650</v>
      </c>
      <c r="J12974" s="545" t="s">
        <v>13307</v>
      </c>
      <c r="K12974" s="545" t="s">
        <v>4901</v>
      </c>
      <c r="L12974" s="545" t="s">
        <v>13413</v>
      </c>
      <c r="M12974" s="548" t="s">
        <v>13758</v>
      </c>
      <c r="N12974" s="545" t="s">
        <v>13413</v>
      </c>
      <c r="O12974" s="545" t="s">
        <v>13413</v>
      </c>
      <c r="P12974" s="549">
        <v>10682</v>
      </c>
      <c r="Q12974" s="549">
        <v>1</v>
      </c>
      <c r="R12974" s="549">
        <v>127</v>
      </c>
      <c r="S12974" s="548">
        <v>2228</v>
      </c>
      <c r="T12974" s="548"/>
      <c r="U12974" s="99"/>
    </row>
    <row r="12975" spans="1:21" ht="19.5" customHeight="1">
      <c r="A12975" s="545">
        <v>108004</v>
      </c>
      <c r="B12975" s="545" t="s">
        <v>4966</v>
      </c>
      <c r="C12975" s="545" t="s">
        <v>216</v>
      </c>
      <c r="D12975" s="546"/>
      <c r="E12975" s="171" t="str">
        <f t="shared" si="202"/>
        <v>1900</v>
      </c>
      <c r="F12975" s="547">
        <v>0</v>
      </c>
      <c r="G12975" s="548">
        <v>0</v>
      </c>
      <c r="H12975" s="547">
        <v>0</v>
      </c>
      <c r="I12975" s="545" t="s">
        <v>12650</v>
      </c>
      <c r="J12975" s="545"/>
      <c r="K12975" s="545" t="s">
        <v>20911</v>
      </c>
      <c r="L12975" s="545" t="s">
        <v>13413</v>
      </c>
      <c r="M12975" s="548" t="s">
        <v>13758</v>
      </c>
      <c r="N12975" s="545" t="s">
        <v>13413</v>
      </c>
      <c r="O12975" s="545" t="s">
        <v>13413</v>
      </c>
      <c r="P12975" s="549">
        <v>10683</v>
      </c>
      <c r="Q12975" s="549">
        <v>1</v>
      </c>
      <c r="R12975" s="549">
        <v>127</v>
      </c>
      <c r="S12975" s="548"/>
      <c r="T12975" s="548"/>
      <c r="U12975" s="99"/>
    </row>
    <row r="12976" spans="1:21" ht="19.5" customHeight="1">
      <c r="A12976" s="545">
        <v>108005</v>
      </c>
      <c r="B12976" s="545" t="s">
        <v>4704</v>
      </c>
      <c r="C12976" s="545" t="s">
        <v>216</v>
      </c>
      <c r="D12976" s="546"/>
      <c r="E12976" s="171" t="str">
        <f t="shared" si="202"/>
        <v>1900</v>
      </c>
      <c r="F12976" s="547">
        <v>0</v>
      </c>
      <c r="G12976" s="548">
        <v>0</v>
      </c>
      <c r="H12976" s="547">
        <v>0</v>
      </c>
      <c r="I12976" s="545" t="s">
        <v>12650</v>
      </c>
      <c r="J12976" s="545"/>
      <c r="K12976" s="545" t="s">
        <v>4704</v>
      </c>
      <c r="L12976" s="545" t="s">
        <v>13413</v>
      </c>
      <c r="M12976" s="548" t="s">
        <v>13758</v>
      </c>
      <c r="N12976" s="545" t="s">
        <v>13413</v>
      </c>
      <c r="O12976" s="545" t="s">
        <v>13413</v>
      </c>
      <c r="P12976" s="549">
        <v>10684</v>
      </c>
      <c r="Q12976" s="549">
        <v>1</v>
      </c>
      <c r="R12976" s="549">
        <v>127</v>
      </c>
      <c r="S12976" s="548"/>
      <c r="T12976" s="548"/>
      <c r="U12976" s="99"/>
    </row>
    <row r="12977" spans="1:21" ht="19.5" customHeight="1">
      <c r="A12977" s="545">
        <v>108006</v>
      </c>
      <c r="B12977" s="545" t="s">
        <v>4909</v>
      </c>
      <c r="C12977" s="545" t="s">
        <v>216</v>
      </c>
      <c r="D12977" s="546">
        <v>44190</v>
      </c>
      <c r="E12977" s="171" t="str">
        <f t="shared" si="202"/>
        <v>2020</v>
      </c>
      <c r="F12977" s="547">
        <v>109743</v>
      </c>
      <c r="G12977" s="548">
        <v>0.19</v>
      </c>
      <c r="H12977" s="547">
        <v>92221.01</v>
      </c>
      <c r="I12977" s="545" t="s">
        <v>12650</v>
      </c>
      <c r="J12977" s="545" t="s">
        <v>13298</v>
      </c>
      <c r="K12977" s="545" t="s">
        <v>4909</v>
      </c>
      <c r="L12977" s="545" t="s">
        <v>13413</v>
      </c>
      <c r="M12977" s="548" t="s">
        <v>13758</v>
      </c>
      <c r="N12977" s="545" t="s">
        <v>13413</v>
      </c>
      <c r="O12977" s="545" t="s">
        <v>13413</v>
      </c>
      <c r="P12977" s="549">
        <v>10685</v>
      </c>
      <c r="Q12977" s="549">
        <v>1</v>
      </c>
      <c r="R12977" s="549">
        <v>127</v>
      </c>
      <c r="S12977" s="548">
        <v>1012</v>
      </c>
      <c r="T12977" s="548"/>
      <c r="U12977" s="99"/>
    </row>
    <row r="12978" spans="1:21" ht="19.5" customHeight="1">
      <c r="A12978" s="545">
        <v>108007</v>
      </c>
      <c r="B12978" s="545" t="s">
        <v>4705</v>
      </c>
      <c r="C12978" s="545" t="s">
        <v>216</v>
      </c>
      <c r="D12978" s="546"/>
      <c r="E12978" s="171" t="str">
        <f t="shared" si="202"/>
        <v>1900</v>
      </c>
      <c r="F12978" s="547">
        <v>0</v>
      </c>
      <c r="G12978" s="548">
        <v>0</v>
      </c>
      <c r="H12978" s="547">
        <v>0</v>
      </c>
      <c r="I12978" s="545" t="s">
        <v>12650</v>
      </c>
      <c r="J12978" s="545"/>
      <c r="K12978" s="545" t="s">
        <v>4705</v>
      </c>
      <c r="L12978" s="545" t="s">
        <v>13413</v>
      </c>
      <c r="M12978" s="548" t="s">
        <v>13758</v>
      </c>
      <c r="N12978" s="545" t="s">
        <v>13413</v>
      </c>
      <c r="O12978" s="545" t="s">
        <v>13413</v>
      </c>
      <c r="P12978" s="549">
        <v>10686</v>
      </c>
      <c r="Q12978" s="549">
        <v>1</v>
      </c>
      <c r="R12978" s="549">
        <v>127</v>
      </c>
      <c r="S12978" s="548"/>
      <c r="T12978" s="548"/>
      <c r="U12978" s="99"/>
    </row>
    <row r="12979" spans="1:21" ht="19.5" customHeight="1">
      <c r="A12979" s="545">
        <v>108008</v>
      </c>
      <c r="B12979" s="545" t="s">
        <v>4863</v>
      </c>
      <c r="C12979" s="545" t="s">
        <v>216</v>
      </c>
      <c r="D12979" s="546"/>
      <c r="E12979" s="171" t="str">
        <f t="shared" si="202"/>
        <v>1900</v>
      </c>
      <c r="F12979" s="547">
        <v>0</v>
      </c>
      <c r="G12979" s="548">
        <v>0</v>
      </c>
      <c r="H12979" s="547">
        <v>0</v>
      </c>
      <c r="I12979" s="545" t="s">
        <v>12650</v>
      </c>
      <c r="J12979" s="545"/>
      <c r="K12979" s="545" t="s">
        <v>4863</v>
      </c>
      <c r="L12979" s="545" t="s">
        <v>13413</v>
      </c>
      <c r="M12979" s="548" t="s">
        <v>13758</v>
      </c>
      <c r="N12979" s="545" t="s">
        <v>13413</v>
      </c>
      <c r="O12979" s="545" t="s">
        <v>13413</v>
      </c>
      <c r="P12979" s="549">
        <v>10687</v>
      </c>
      <c r="Q12979" s="549">
        <v>1</v>
      </c>
      <c r="R12979" s="549">
        <v>127</v>
      </c>
      <c r="S12979" s="548"/>
      <c r="T12979" s="548"/>
      <c r="U12979" s="99"/>
    </row>
    <row r="12980" spans="1:21" ht="19.5" customHeight="1">
      <c r="A12980" s="545">
        <v>108009</v>
      </c>
      <c r="B12980" s="545" t="s">
        <v>4756</v>
      </c>
      <c r="C12980" s="545" t="s">
        <v>216</v>
      </c>
      <c r="D12980" s="546"/>
      <c r="E12980" s="171" t="str">
        <f t="shared" si="202"/>
        <v>1900</v>
      </c>
      <c r="F12980" s="547">
        <v>0</v>
      </c>
      <c r="G12980" s="548">
        <v>0</v>
      </c>
      <c r="H12980" s="547">
        <v>0</v>
      </c>
      <c r="I12980" s="545" t="s">
        <v>12650</v>
      </c>
      <c r="J12980" s="545"/>
      <c r="K12980" s="545" t="s">
        <v>20912</v>
      </c>
      <c r="L12980" s="545" t="s">
        <v>13413</v>
      </c>
      <c r="M12980" s="548" t="s">
        <v>13758</v>
      </c>
      <c r="N12980" s="545" t="s">
        <v>13413</v>
      </c>
      <c r="O12980" s="545" t="s">
        <v>13413</v>
      </c>
      <c r="P12980" s="549">
        <v>10688</v>
      </c>
      <c r="Q12980" s="549">
        <v>1</v>
      </c>
      <c r="R12980" s="549">
        <v>127</v>
      </c>
      <c r="S12980" s="548"/>
      <c r="T12980" s="548"/>
      <c r="U12980" s="99"/>
    </row>
    <row r="12981" spans="1:21" ht="19.5" customHeight="1">
      <c r="A12981" s="545">
        <v>108010</v>
      </c>
      <c r="B12981" s="545" t="s">
        <v>4807</v>
      </c>
      <c r="C12981" s="545" t="s">
        <v>216</v>
      </c>
      <c r="D12981" s="546"/>
      <c r="E12981" s="171" t="str">
        <f t="shared" si="202"/>
        <v>1900</v>
      </c>
      <c r="F12981" s="547">
        <v>0</v>
      </c>
      <c r="G12981" s="548">
        <v>0</v>
      </c>
      <c r="H12981" s="547">
        <v>0</v>
      </c>
      <c r="I12981" s="545" t="s">
        <v>12650</v>
      </c>
      <c r="J12981" s="545"/>
      <c r="K12981" s="545" t="s">
        <v>20913</v>
      </c>
      <c r="L12981" s="545" t="s">
        <v>13413</v>
      </c>
      <c r="M12981" s="548" t="s">
        <v>13758</v>
      </c>
      <c r="N12981" s="545" t="s">
        <v>13413</v>
      </c>
      <c r="O12981" s="545" t="s">
        <v>13413</v>
      </c>
      <c r="P12981" s="549">
        <v>10689</v>
      </c>
      <c r="Q12981" s="549">
        <v>1</v>
      </c>
      <c r="R12981" s="549">
        <v>127</v>
      </c>
      <c r="S12981" s="548"/>
      <c r="T12981" s="548"/>
      <c r="U12981" s="99"/>
    </row>
    <row r="12982" spans="1:21" ht="19.5" customHeight="1">
      <c r="A12982" s="545">
        <v>108011</v>
      </c>
      <c r="B12982" s="545" t="s">
        <v>8881</v>
      </c>
      <c r="C12982" s="545" t="s">
        <v>221</v>
      </c>
      <c r="D12982" s="546"/>
      <c r="E12982" s="171" t="str">
        <f t="shared" si="202"/>
        <v>1900</v>
      </c>
      <c r="F12982" s="547">
        <v>0</v>
      </c>
      <c r="G12982" s="548">
        <v>0</v>
      </c>
      <c r="H12982" s="547">
        <v>0</v>
      </c>
      <c r="I12982" s="545" t="s">
        <v>12684</v>
      </c>
      <c r="J12982" s="545"/>
      <c r="K12982" s="545" t="s">
        <v>20914</v>
      </c>
      <c r="L12982" s="545" t="s">
        <v>13413</v>
      </c>
      <c r="M12982" s="548" t="s">
        <v>13758</v>
      </c>
      <c r="N12982" s="545" t="s">
        <v>13413</v>
      </c>
      <c r="O12982" s="545" t="s">
        <v>13413</v>
      </c>
      <c r="P12982" s="549">
        <v>10690</v>
      </c>
      <c r="Q12982" s="549">
        <v>1</v>
      </c>
      <c r="R12982" s="549">
        <v>95</v>
      </c>
      <c r="S12982" s="548"/>
      <c r="T12982" s="548"/>
      <c r="U12982" s="99"/>
    </row>
    <row r="12983" spans="1:21" ht="19.5" customHeight="1">
      <c r="A12983" s="545">
        <v>108012</v>
      </c>
      <c r="B12983" s="545" t="s">
        <v>4779</v>
      </c>
      <c r="C12983" s="545" t="s">
        <v>216</v>
      </c>
      <c r="D12983" s="546"/>
      <c r="E12983" s="171" t="str">
        <f t="shared" si="202"/>
        <v>1900</v>
      </c>
      <c r="F12983" s="547">
        <v>0</v>
      </c>
      <c r="G12983" s="548">
        <v>0</v>
      </c>
      <c r="H12983" s="547">
        <v>0</v>
      </c>
      <c r="I12983" s="545" t="s">
        <v>12650</v>
      </c>
      <c r="J12983" s="545"/>
      <c r="K12983" s="545" t="s">
        <v>20915</v>
      </c>
      <c r="L12983" s="545" t="s">
        <v>13413</v>
      </c>
      <c r="M12983" s="548" t="s">
        <v>13758</v>
      </c>
      <c r="N12983" s="545" t="s">
        <v>13413</v>
      </c>
      <c r="O12983" s="545" t="s">
        <v>13413</v>
      </c>
      <c r="P12983" s="549">
        <v>10691</v>
      </c>
      <c r="Q12983" s="549">
        <v>1</v>
      </c>
      <c r="R12983" s="549">
        <v>127</v>
      </c>
      <c r="S12983" s="548"/>
      <c r="T12983" s="548"/>
      <c r="U12983" s="99"/>
    </row>
    <row r="12984" spans="1:21" ht="19.5" customHeight="1">
      <c r="A12984" s="545">
        <v>108013</v>
      </c>
      <c r="B12984" s="545" t="s">
        <v>4832</v>
      </c>
      <c r="C12984" s="545" t="s">
        <v>216</v>
      </c>
      <c r="D12984" s="546"/>
      <c r="E12984" s="171" t="str">
        <f t="shared" si="202"/>
        <v>1900</v>
      </c>
      <c r="F12984" s="547">
        <v>0</v>
      </c>
      <c r="G12984" s="548">
        <v>0</v>
      </c>
      <c r="H12984" s="547">
        <v>0</v>
      </c>
      <c r="I12984" s="545" t="s">
        <v>12650</v>
      </c>
      <c r="J12984" s="545"/>
      <c r="K12984" s="545" t="s">
        <v>4832</v>
      </c>
      <c r="L12984" s="545" t="s">
        <v>13413</v>
      </c>
      <c r="M12984" s="548" t="s">
        <v>13758</v>
      </c>
      <c r="N12984" s="545" t="s">
        <v>13413</v>
      </c>
      <c r="O12984" s="545" t="s">
        <v>13413</v>
      </c>
      <c r="P12984" s="549">
        <v>10692</v>
      </c>
      <c r="Q12984" s="549">
        <v>1</v>
      </c>
      <c r="R12984" s="549">
        <v>127</v>
      </c>
      <c r="S12984" s="548"/>
      <c r="T12984" s="548"/>
      <c r="U12984" s="99"/>
    </row>
    <row r="12985" spans="1:21" ht="19.5" customHeight="1">
      <c r="A12985" s="545">
        <v>108014</v>
      </c>
      <c r="B12985" s="545" t="s">
        <v>4706</v>
      </c>
      <c r="C12985" s="545" t="s">
        <v>216</v>
      </c>
      <c r="D12985" s="546"/>
      <c r="E12985" s="171" t="str">
        <f t="shared" si="202"/>
        <v>1900</v>
      </c>
      <c r="F12985" s="547">
        <v>0</v>
      </c>
      <c r="G12985" s="548">
        <v>0</v>
      </c>
      <c r="H12985" s="547">
        <v>0</v>
      </c>
      <c r="I12985" s="545" t="s">
        <v>12650</v>
      </c>
      <c r="J12985" s="545"/>
      <c r="K12985" s="545" t="s">
        <v>20916</v>
      </c>
      <c r="L12985" s="545" t="s">
        <v>13413</v>
      </c>
      <c r="M12985" s="548" t="s">
        <v>13758</v>
      </c>
      <c r="N12985" s="545" t="s">
        <v>13413</v>
      </c>
      <c r="O12985" s="545" t="s">
        <v>13413</v>
      </c>
      <c r="P12985" s="549">
        <v>10693</v>
      </c>
      <c r="Q12985" s="549">
        <v>1</v>
      </c>
      <c r="R12985" s="549">
        <v>127</v>
      </c>
      <c r="S12985" s="548"/>
      <c r="T12985" s="548"/>
      <c r="U12985" s="99"/>
    </row>
    <row r="12986" spans="1:21" ht="19.5" customHeight="1">
      <c r="A12986" s="545">
        <v>108015</v>
      </c>
      <c r="B12986" s="545" t="s">
        <v>4796</v>
      </c>
      <c r="C12986" s="545" t="s">
        <v>216</v>
      </c>
      <c r="D12986" s="546"/>
      <c r="E12986" s="171" t="str">
        <f t="shared" si="202"/>
        <v>1900</v>
      </c>
      <c r="F12986" s="547">
        <v>0</v>
      </c>
      <c r="G12986" s="548">
        <v>0</v>
      </c>
      <c r="H12986" s="547">
        <v>0</v>
      </c>
      <c r="I12986" s="545" t="s">
        <v>12650</v>
      </c>
      <c r="J12986" s="545"/>
      <c r="K12986" s="545" t="s">
        <v>20917</v>
      </c>
      <c r="L12986" s="545" t="s">
        <v>13413</v>
      </c>
      <c r="M12986" s="548" t="s">
        <v>13758</v>
      </c>
      <c r="N12986" s="545" t="s">
        <v>13413</v>
      </c>
      <c r="O12986" s="545" t="s">
        <v>13413</v>
      </c>
      <c r="P12986" s="549">
        <v>10694</v>
      </c>
      <c r="Q12986" s="549">
        <v>1</v>
      </c>
      <c r="R12986" s="549">
        <v>127</v>
      </c>
      <c r="S12986" s="548"/>
      <c r="T12986" s="548"/>
      <c r="U12986" s="99"/>
    </row>
    <row r="12987" spans="1:21" ht="19.5" customHeight="1">
      <c r="A12987" s="545">
        <v>108016</v>
      </c>
      <c r="B12987" s="545" t="s">
        <v>4808</v>
      </c>
      <c r="C12987" s="545" t="s">
        <v>216</v>
      </c>
      <c r="D12987" s="546"/>
      <c r="E12987" s="171" t="str">
        <f t="shared" si="202"/>
        <v>1900</v>
      </c>
      <c r="F12987" s="547">
        <v>0</v>
      </c>
      <c r="G12987" s="548">
        <v>0</v>
      </c>
      <c r="H12987" s="547">
        <v>0</v>
      </c>
      <c r="I12987" s="545" t="s">
        <v>12650</v>
      </c>
      <c r="J12987" s="545"/>
      <c r="K12987" s="545" t="s">
        <v>4808</v>
      </c>
      <c r="L12987" s="545" t="s">
        <v>13413</v>
      </c>
      <c r="M12987" s="548" t="s">
        <v>13758</v>
      </c>
      <c r="N12987" s="545" t="s">
        <v>13413</v>
      </c>
      <c r="O12987" s="545" t="s">
        <v>13413</v>
      </c>
      <c r="P12987" s="549">
        <v>10695</v>
      </c>
      <c r="Q12987" s="549">
        <v>1</v>
      </c>
      <c r="R12987" s="549">
        <v>127</v>
      </c>
      <c r="S12987" s="548"/>
      <c r="T12987" s="548"/>
      <c r="U12987" s="99"/>
    </row>
    <row r="12988" spans="1:21" ht="19.5" customHeight="1">
      <c r="A12988" s="545">
        <v>108017</v>
      </c>
      <c r="B12988" s="545" t="s">
        <v>4809</v>
      </c>
      <c r="C12988" s="545" t="s">
        <v>216</v>
      </c>
      <c r="D12988" s="546"/>
      <c r="E12988" s="171" t="str">
        <f t="shared" si="202"/>
        <v>1900</v>
      </c>
      <c r="F12988" s="547">
        <v>0</v>
      </c>
      <c r="G12988" s="548">
        <v>0</v>
      </c>
      <c r="H12988" s="547">
        <v>0</v>
      </c>
      <c r="I12988" s="545" t="s">
        <v>12650</v>
      </c>
      <c r="J12988" s="545"/>
      <c r="K12988" s="545" t="s">
        <v>4809</v>
      </c>
      <c r="L12988" s="545" t="s">
        <v>13413</v>
      </c>
      <c r="M12988" s="548" t="s">
        <v>13758</v>
      </c>
      <c r="N12988" s="545" t="s">
        <v>13413</v>
      </c>
      <c r="O12988" s="545" t="s">
        <v>13413</v>
      </c>
      <c r="P12988" s="549">
        <v>10696</v>
      </c>
      <c r="Q12988" s="549">
        <v>1</v>
      </c>
      <c r="R12988" s="549">
        <v>127</v>
      </c>
      <c r="S12988" s="548"/>
      <c r="T12988" s="548"/>
      <c r="U12988" s="99"/>
    </row>
    <row r="12989" spans="1:21" ht="19.5" customHeight="1">
      <c r="A12989" s="545">
        <v>108018</v>
      </c>
      <c r="B12989" s="545" t="s">
        <v>4950</v>
      </c>
      <c r="C12989" s="545" t="s">
        <v>216</v>
      </c>
      <c r="D12989" s="546"/>
      <c r="E12989" s="171" t="str">
        <f t="shared" si="202"/>
        <v>1900</v>
      </c>
      <c r="F12989" s="547">
        <v>0</v>
      </c>
      <c r="G12989" s="548">
        <v>0</v>
      </c>
      <c r="H12989" s="547">
        <v>0</v>
      </c>
      <c r="I12989" s="545" t="s">
        <v>12650</v>
      </c>
      <c r="J12989" s="545"/>
      <c r="K12989" s="545" t="s">
        <v>4950</v>
      </c>
      <c r="L12989" s="545" t="s">
        <v>13413</v>
      </c>
      <c r="M12989" s="548" t="s">
        <v>13758</v>
      </c>
      <c r="N12989" s="545" t="s">
        <v>13413</v>
      </c>
      <c r="O12989" s="545" t="s">
        <v>13413</v>
      </c>
      <c r="P12989" s="549">
        <v>10697</v>
      </c>
      <c r="Q12989" s="549">
        <v>1</v>
      </c>
      <c r="R12989" s="549">
        <v>127</v>
      </c>
      <c r="S12989" s="548"/>
      <c r="T12989" s="548"/>
      <c r="U12989" s="99"/>
    </row>
    <row r="12990" spans="1:21" ht="19.5" customHeight="1">
      <c r="A12990" s="545">
        <v>108019</v>
      </c>
      <c r="B12990" s="545" t="s">
        <v>4817</v>
      </c>
      <c r="C12990" s="545" t="s">
        <v>216</v>
      </c>
      <c r="D12990" s="546"/>
      <c r="E12990" s="171" t="str">
        <f t="shared" si="202"/>
        <v>1900</v>
      </c>
      <c r="F12990" s="547">
        <v>0</v>
      </c>
      <c r="G12990" s="548">
        <v>0</v>
      </c>
      <c r="H12990" s="547">
        <v>0</v>
      </c>
      <c r="I12990" s="545" t="s">
        <v>12650</v>
      </c>
      <c r="J12990" s="545"/>
      <c r="K12990" s="545" t="s">
        <v>20918</v>
      </c>
      <c r="L12990" s="545" t="s">
        <v>13413</v>
      </c>
      <c r="M12990" s="548" t="s">
        <v>13758</v>
      </c>
      <c r="N12990" s="545" t="s">
        <v>13413</v>
      </c>
      <c r="O12990" s="545" t="s">
        <v>13413</v>
      </c>
      <c r="P12990" s="549">
        <v>10698</v>
      </c>
      <c r="Q12990" s="549">
        <v>1</v>
      </c>
      <c r="R12990" s="549">
        <v>127</v>
      </c>
      <c r="S12990" s="548"/>
      <c r="T12990" s="548"/>
      <c r="U12990" s="99"/>
    </row>
    <row r="12991" spans="1:21" ht="19.5" customHeight="1">
      <c r="A12991" s="545">
        <v>108020</v>
      </c>
      <c r="B12991" s="545" t="s">
        <v>4818</v>
      </c>
      <c r="C12991" s="545" t="s">
        <v>216</v>
      </c>
      <c r="D12991" s="546"/>
      <c r="E12991" s="171" t="str">
        <f t="shared" si="202"/>
        <v>1900</v>
      </c>
      <c r="F12991" s="547">
        <v>0</v>
      </c>
      <c r="G12991" s="548">
        <v>0</v>
      </c>
      <c r="H12991" s="547">
        <v>0</v>
      </c>
      <c r="I12991" s="545" t="s">
        <v>12650</v>
      </c>
      <c r="J12991" s="545"/>
      <c r="K12991" s="545" t="s">
        <v>20919</v>
      </c>
      <c r="L12991" s="545" t="s">
        <v>13413</v>
      </c>
      <c r="M12991" s="548" t="s">
        <v>13758</v>
      </c>
      <c r="N12991" s="545" t="s">
        <v>13413</v>
      </c>
      <c r="O12991" s="545" t="s">
        <v>13413</v>
      </c>
      <c r="P12991" s="549">
        <v>10699</v>
      </c>
      <c r="Q12991" s="549">
        <v>1</v>
      </c>
      <c r="R12991" s="549">
        <v>127</v>
      </c>
      <c r="S12991" s="548"/>
      <c r="T12991" s="548"/>
      <c r="U12991" s="99"/>
    </row>
    <row r="12992" spans="1:21" ht="19.5" customHeight="1">
      <c r="A12992" s="545">
        <v>108021</v>
      </c>
      <c r="B12992" s="545" t="s">
        <v>4964</v>
      </c>
      <c r="C12992" s="545" t="s">
        <v>216</v>
      </c>
      <c r="D12992" s="546"/>
      <c r="E12992" s="171" t="str">
        <f t="shared" si="202"/>
        <v>1900</v>
      </c>
      <c r="F12992" s="547">
        <v>0</v>
      </c>
      <c r="G12992" s="548">
        <v>0</v>
      </c>
      <c r="H12992" s="547">
        <v>0</v>
      </c>
      <c r="I12992" s="545" t="s">
        <v>12650</v>
      </c>
      <c r="J12992" s="545"/>
      <c r="K12992" s="545" t="s">
        <v>4964</v>
      </c>
      <c r="L12992" s="545" t="s">
        <v>13413</v>
      </c>
      <c r="M12992" s="548" t="s">
        <v>13758</v>
      </c>
      <c r="N12992" s="545" t="s">
        <v>13413</v>
      </c>
      <c r="O12992" s="545" t="s">
        <v>13413</v>
      </c>
      <c r="P12992" s="549">
        <v>10700</v>
      </c>
      <c r="Q12992" s="549">
        <v>1</v>
      </c>
      <c r="R12992" s="549">
        <v>127</v>
      </c>
      <c r="S12992" s="548"/>
      <c r="T12992" s="548"/>
      <c r="U12992" s="99"/>
    </row>
    <row r="12993" spans="1:21" ht="19.5" customHeight="1">
      <c r="A12993" s="545">
        <v>108022</v>
      </c>
      <c r="B12993" s="545" t="s">
        <v>4833</v>
      </c>
      <c r="C12993" s="545" t="s">
        <v>216</v>
      </c>
      <c r="D12993" s="546"/>
      <c r="E12993" s="171" t="str">
        <f t="shared" si="202"/>
        <v>1900</v>
      </c>
      <c r="F12993" s="547">
        <v>0</v>
      </c>
      <c r="G12993" s="548">
        <v>0</v>
      </c>
      <c r="H12993" s="547">
        <v>0</v>
      </c>
      <c r="I12993" s="545" t="s">
        <v>12650</v>
      </c>
      <c r="J12993" s="545"/>
      <c r="K12993" s="545" t="s">
        <v>20920</v>
      </c>
      <c r="L12993" s="545" t="s">
        <v>13413</v>
      </c>
      <c r="M12993" s="548" t="s">
        <v>13758</v>
      </c>
      <c r="N12993" s="545" t="s">
        <v>13413</v>
      </c>
      <c r="O12993" s="545" t="s">
        <v>13413</v>
      </c>
      <c r="P12993" s="549">
        <v>10701</v>
      </c>
      <c r="Q12993" s="549">
        <v>1</v>
      </c>
      <c r="R12993" s="549">
        <v>127</v>
      </c>
      <c r="S12993" s="548"/>
      <c r="T12993" s="548"/>
      <c r="U12993" s="99"/>
    </row>
    <row r="12994" spans="1:21" ht="19.5" customHeight="1">
      <c r="A12994" s="545">
        <v>108023</v>
      </c>
      <c r="B12994" s="545" t="s">
        <v>8880</v>
      </c>
      <c r="C12994" s="545" t="s">
        <v>221</v>
      </c>
      <c r="D12994" s="546"/>
      <c r="E12994" s="171" t="str">
        <f t="shared" si="202"/>
        <v>1900</v>
      </c>
      <c r="F12994" s="547">
        <v>0</v>
      </c>
      <c r="G12994" s="548">
        <v>0</v>
      </c>
      <c r="H12994" s="547">
        <v>0</v>
      </c>
      <c r="I12994" s="545" t="s">
        <v>12684</v>
      </c>
      <c r="J12994" s="545"/>
      <c r="K12994" s="545" t="s">
        <v>20921</v>
      </c>
      <c r="L12994" s="545" t="s">
        <v>13413</v>
      </c>
      <c r="M12994" s="548" t="s">
        <v>13758</v>
      </c>
      <c r="N12994" s="545" t="s">
        <v>13413</v>
      </c>
      <c r="O12994" s="545" t="s">
        <v>13413</v>
      </c>
      <c r="P12994" s="549">
        <v>10702</v>
      </c>
      <c r="Q12994" s="549">
        <v>1</v>
      </c>
      <c r="R12994" s="549">
        <v>95</v>
      </c>
      <c r="S12994" s="548"/>
      <c r="T12994" s="548"/>
      <c r="U12994" s="99"/>
    </row>
    <row r="12995" spans="1:21" ht="19.5" customHeight="1">
      <c r="A12995" s="545">
        <v>108024</v>
      </c>
      <c r="B12995" s="545" t="s">
        <v>5477</v>
      </c>
      <c r="C12995" s="545" t="s">
        <v>216</v>
      </c>
      <c r="D12995" s="546"/>
      <c r="E12995" s="171" t="str">
        <f t="shared" si="202"/>
        <v>1900</v>
      </c>
      <c r="F12995" s="547">
        <v>0</v>
      </c>
      <c r="G12995" s="548">
        <v>0</v>
      </c>
      <c r="H12995" s="547">
        <v>0</v>
      </c>
      <c r="I12995" s="545" t="s">
        <v>12957</v>
      </c>
      <c r="J12995" s="545"/>
      <c r="K12995" s="545" t="s">
        <v>20922</v>
      </c>
      <c r="L12995" s="545" t="s">
        <v>13413</v>
      </c>
      <c r="M12995" s="548" t="s">
        <v>13758</v>
      </c>
      <c r="N12995" s="545" t="s">
        <v>13413</v>
      </c>
      <c r="O12995" s="545" t="s">
        <v>13413</v>
      </c>
      <c r="P12995" s="549">
        <v>10703</v>
      </c>
      <c r="Q12995" s="549">
        <v>1</v>
      </c>
      <c r="R12995" s="549">
        <v>42</v>
      </c>
      <c r="S12995" s="548"/>
      <c r="T12995" s="548"/>
      <c r="U12995" s="99"/>
    </row>
    <row r="12996" spans="1:21" ht="19.5" customHeight="1">
      <c r="A12996" s="545">
        <v>108025</v>
      </c>
      <c r="B12996" s="545" t="s">
        <v>8879</v>
      </c>
      <c r="C12996" s="545" t="s">
        <v>221</v>
      </c>
      <c r="D12996" s="546"/>
      <c r="E12996" s="171" t="str">
        <f t="shared" ref="E12996:E13059" si="203">TEXT(D12996,"YYYY")</f>
        <v>1900</v>
      </c>
      <c r="F12996" s="547">
        <v>0</v>
      </c>
      <c r="G12996" s="548">
        <v>0</v>
      </c>
      <c r="H12996" s="547">
        <v>0</v>
      </c>
      <c r="I12996" s="545" t="s">
        <v>12672</v>
      </c>
      <c r="J12996" s="545"/>
      <c r="K12996" s="545" t="s">
        <v>20923</v>
      </c>
      <c r="L12996" s="545" t="s">
        <v>13413</v>
      </c>
      <c r="M12996" s="548" t="s">
        <v>13758</v>
      </c>
      <c r="N12996" s="545" t="s">
        <v>13413</v>
      </c>
      <c r="O12996" s="545" t="s">
        <v>13413</v>
      </c>
      <c r="P12996" s="549">
        <v>10704</v>
      </c>
      <c r="Q12996" s="549">
        <v>1</v>
      </c>
      <c r="R12996" s="549">
        <v>4</v>
      </c>
      <c r="S12996" s="548"/>
      <c r="T12996" s="548"/>
      <c r="U12996" s="99"/>
    </row>
    <row r="12997" spans="1:21" ht="19.5" customHeight="1">
      <c r="A12997" s="545">
        <v>108026</v>
      </c>
      <c r="B12997" s="545" t="s">
        <v>8878</v>
      </c>
      <c r="C12997" s="545" t="s">
        <v>209</v>
      </c>
      <c r="D12997" s="546"/>
      <c r="E12997" s="171" t="str">
        <f t="shared" si="203"/>
        <v>1900</v>
      </c>
      <c r="F12997" s="547">
        <v>0</v>
      </c>
      <c r="G12997" s="548">
        <v>0</v>
      </c>
      <c r="H12997" s="547">
        <v>0</v>
      </c>
      <c r="I12997" s="545" t="s">
        <v>12672</v>
      </c>
      <c r="J12997" s="545"/>
      <c r="K12997" s="545" t="s">
        <v>20924</v>
      </c>
      <c r="L12997" s="545" t="s">
        <v>13413</v>
      </c>
      <c r="M12997" s="548" t="s">
        <v>13758</v>
      </c>
      <c r="N12997" s="545" t="s">
        <v>13413</v>
      </c>
      <c r="O12997" s="545" t="s">
        <v>13413</v>
      </c>
      <c r="P12997" s="549">
        <v>10705</v>
      </c>
      <c r="Q12997" s="549">
        <v>1</v>
      </c>
      <c r="R12997" s="549">
        <v>4</v>
      </c>
      <c r="S12997" s="548"/>
      <c r="T12997" s="548"/>
      <c r="U12997" s="99"/>
    </row>
    <row r="12998" spans="1:21" ht="19.5" customHeight="1">
      <c r="A12998" s="545">
        <v>108027</v>
      </c>
      <c r="B12998" s="545" t="s">
        <v>8877</v>
      </c>
      <c r="C12998" s="545" t="s">
        <v>216</v>
      </c>
      <c r="D12998" s="546"/>
      <c r="E12998" s="171" t="str">
        <f t="shared" si="203"/>
        <v>1900</v>
      </c>
      <c r="F12998" s="547">
        <v>0</v>
      </c>
      <c r="G12998" s="548">
        <v>0</v>
      </c>
      <c r="H12998" s="547">
        <v>0</v>
      </c>
      <c r="I12998" s="545" t="s">
        <v>12726</v>
      </c>
      <c r="J12998" s="545"/>
      <c r="K12998" s="545" t="s">
        <v>20925</v>
      </c>
      <c r="L12998" s="545" t="s">
        <v>13413</v>
      </c>
      <c r="M12998" s="548" t="s">
        <v>13758</v>
      </c>
      <c r="N12998" s="545" t="s">
        <v>13413</v>
      </c>
      <c r="O12998" s="545" t="s">
        <v>13413</v>
      </c>
      <c r="P12998" s="549">
        <v>10706</v>
      </c>
      <c r="Q12998" s="549">
        <v>1</v>
      </c>
      <c r="R12998" s="549">
        <v>49</v>
      </c>
      <c r="S12998" s="548"/>
      <c r="T12998" s="548"/>
      <c r="U12998" s="99"/>
    </row>
    <row r="12999" spans="1:21" ht="19.5" customHeight="1">
      <c r="A12999" s="545">
        <v>108028</v>
      </c>
      <c r="B12999" s="545" t="s">
        <v>5201</v>
      </c>
      <c r="C12999" s="545" t="s">
        <v>216</v>
      </c>
      <c r="D12999" s="546"/>
      <c r="E12999" s="171" t="str">
        <f t="shared" si="203"/>
        <v>1900</v>
      </c>
      <c r="F12999" s="547">
        <v>0</v>
      </c>
      <c r="G12999" s="548">
        <v>0</v>
      </c>
      <c r="H12999" s="547">
        <v>0</v>
      </c>
      <c r="I12999" s="545" t="s">
        <v>12725</v>
      </c>
      <c r="J12999" s="545"/>
      <c r="K12999" s="545" t="s">
        <v>13413</v>
      </c>
      <c r="L12999" s="545" t="s">
        <v>13413</v>
      </c>
      <c r="M12999" s="548" t="s">
        <v>13758</v>
      </c>
      <c r="N12999" s="545" t="s">
        <v>13413</v>
      </c>
      <c r="O12999" s="545" t="s">
        <v>13413</v>
      </c>
      <c r="P12999" s="549">
        <v>10707</v>
      </c>
      <c r="Q12999" s="549">
        <v>1</v>
      </c>
      <c r="R12999" s="549">
        <v>147</v>
      </c>
      <c r="S12999" s="548"/>
      <c r="T12999" s="548"/>
      <c r="U12999" s="99"/>
    </row>
    <row r="13000" spans="1:21" ht="19.5" customHeight="1">
      <c r="A13000" s="545">
        <v>108029</v>
      </c>
      <c r="B13000" s="545" t="s">
        <v>8876</v>
      </c>
      <c r="C13000" s="545" t="s">
        <v>216</v>
      </c>
      <c r="D13000" s="546"/>
      <c r="E13000" s="171" t="str">
        <f t="shared" si="203"/>
        <v>1900</v>
      </c>
      <c r="F13000" s="547">
        <v>0</v>
      </c>
      <c r="G13000" s="548">
        <v>0</v>
      </c>
      <c r="H13000" s="547">
        <v>0</v>
      </c>
      <c r="I13000" s="545" t="s">
        <v>12660</v>
      </c>
      <c r="J13000" s="545"/>
      <c r="K13000" s="545" t="s">
        <v>13413</v>
      </c>
      <c r="L13000" s="545" t="s">
        <v>13413</v>
      </c>
      <c r="M13000" s="548" t="s">
        <v>13758</v>
      </c>
      <c r="N13000" s="545" t="s">
        <v>13413</v>
      </c>
      <c r="O13000" s="545" t="s">
        <v>13413</v>
      </c>
      <c r="P13000" s="549">
        <v>10708</v>
      </c>
      <c r="Q13000" s="549">
        <v>1</v>
      </c>
      <c r="R13000" s="549">
        <v>72</v>
      </c>
      <c r="S13000" s="548"/>
      <c r="T13000" s="548"/>
      <c r="U13000" s="99"/>
    </row>
    <row r="13001" spans="1:21" ht="19.5" customHeight="1">
      <c r="A13001" s="545">
        <v>108030</v>
      </c>
      <c r="B13001" s="545" t="s">
        <v>5414</v>
      </c>
      <c r="C13001" s="545" t="s">
        <v>216</v>
      </c>
      <c r="D13001" s="546">
        <v>43801</v>
      </c>
      <c r="E13001" s="171" t="str">
        <f t="shared" si="203"/>
        <v>2019</v>
      </c>
      <c r="F13001" s="547">
        <v>1859.01</v>
      </c>
      <c r="G13001" s="548">
        <v>0.19</v>
      </c>
      <c r="H13001" s="547">
        <v>1562.19</v>
      </c>
      <c r="I13001" s="545" t="s">
        <v>12766</v>
      </c>
      <c r="J13001" s="545" t="s">
        <v>13402</v>
      </c>
      <c r="K13001" s="545" t="s">
        <v>13413</v>
      </c>
      <c r="L13001" s="545" t="s">
        <v>13413</v>
      </c>
      <c r="M13001" s="548" t="s">
        <v>13758</v>
      </c>
      <c r="N13001" s="545" t="s">
        <v>13413</v>
      </c>
      <c r="O13001" s="545" t="s">
        <v>13413</v>
      </c>
      <c r="P13001" s="549">
        <v>10709</v>
      </c>
      <c r="Q13001" s="549">
        <v>1</v>
      </c>
      <c r="R13001" s="549">
        <v>172</v>
      </c>
      <c r="S13001" s="548">
        <v>2231</v>
      </c>
      <c r="T13001" s="548"/>
      <c r="U13001" s="99"/>
    </row>
    <row r="13002" spans="1:21" ht="19.5" customHeight="1">
      <c r="A13002" s="545">
        <v>108031</v>
      </c>
      <c r="B13002" s="545" t="s">
        <v>7344</v>
      </c>
      <c r="C13002" s="545" t="s">
        <v>216</v>
      </c>
      <c r="D13002" s="546">
        <v>43802</v>
      </c>
      <c r="E13002" s="171" t="str">
        <f t="shared" si="203"/>
        <v>2019</v>
      </c>
      <c r="F13002" s="547">
        <v>2259</v>
      </c>
      <c r="G13002" s="548">
        <v>0.19</v>
      </c>
      <c r="H13002" s="547">
        <v>1898.32</v>
      </c>
      <c r="I13002" s="545" t="s">
        <v>12676</v>
      </c>
      <c r="J13002" s="545" t="s">
        <v>13402</v>
      </c>
      <c r="K13002" s="545" t="s">
        <v>20926</v>
      </c>
      <c r="L13002" s="545" t="s">
        <v>13413</v>
      </c>
      <c r="M13002" s="548" t="s">
        <v>13758</v>
      </c>
      <c r="N13002" s="545" t="s">
        <v>13413</v>
      </c>
      <c r="O13002" s="545" t="s">
        <v>13413</v>
      </c>
      <c r="P13002" s="549">
        <v>10710</v>
      </c>
      <c r="Q13002" s="549">
        <v>1</v>
      </c>
      <c r="R13002" s="549">
        <v>14</v>
      </c>
      <c r="S13002" s="548">
        <v>2231</v>
      </c>
      <c r="T13002" s="548"/>
      <c r="U13002" s="99"/>
    </row>
    <row r="13003" spans="1:21" ht="19.5" customHeight="1">
      <c r="A13003" s="545">
        <v>108032</v>
      </c>
      <c r="B13003" s="545" t="s">
        <v>8875</v>
      </c>
      <c r="C13003" s="545" t="s">
        <v>216</v>
      </c>
      <c r="D13003" s="546"/>
      <c r="E13003" s="171" t="str">
        <f t="shared" si="203"/>
        <v>1900</v>
      </c>
      <c r="F13003" s="547">
        <v>0</v>
      </c>
      <c r="G13003" s="548">
        <v>0</v>
      </c>
      <c r="H13003" s="547">
        <v>0</v>
      </c>
      <c r="I13003" s="545" t="s">
        <v>12676</v>
      </c>
      <c r="J13003" s="545"/>
      <c r="K13003" s="545" t="s">
        <v>20927</v>
      </c>
      <c r="L13003" s="545" t="s">
        <v>13413</v>
      </c>
      <c r="M13003" s="548" t="s">
        <v>13758</v>
      </c>
      <c r="N13003" s="545" t="s">
        <v>13413</v>
      </c>
      <c r="O13003" s="545" t="s">
        <v>13413</v>
      </c>
      <c r="P13003" s="549">
        <v>10711</v>
      </c>
      <c r="Q13003" s="549">
        <v>1</v>
      </c>
      <c r="R13003" s="549">
        <v>14</v>
      </c>
      <c r="S13003" s="548"/>
      <c r="T13003" s="548"/>
      <c r="U13003" s="99"/>
    </row>
    <row r="13004" spans="1:21" ht="19.5" customHeight="1">
      <c r="A13004" s="545">
        <v>108033</v>
      </c>
      <c r="B13004" s="545" t="s">
        <v>5009</v>
      </c>
      <c r="C13004" s="545" t="s">
        <v>216</v>
      </c>
      <c r="D13004" s="546"/>
      <c r="E13004" s="171" t="str">
        <f t="shared" si="203"/>
        <v>1900</v>
      </c>
      <c r="F13004" s="547">
        <v>0</v>
      </c>
      <c r="G13004" s="548">
        <v>0</v>
      </c>
      <c r="H13004" s="547">
        <v>0</v>
      </c>
      <c r="I13004" s="545" t="s">
        <v>12642</v>
      </c>
      <c r="J13004" s="545"/>
      <c r="K13004" s="545" t="s">
        <v>13413</v>
      </c>
      <c r="L13004" s="545" t="s">
        <v>13413</v>
      </c>
      <c r="M13004" s="548" t="s">
        <v>13758</v>
      </c>
      <c r="N13004" s="545" t="s">
        <v>13413</v>
      </c>
      <c r="O13004" s="545" t="s">
        <v>13413</v>
      </c>
      <c r="P13004" s="549">
        <v>10712</v>
      </c>
      <c r="Q13004" s="549">
        <v>1</v>
      </c>
      <c r="R13004" s="549">
        <v>135</v>
      </c>
      <c r="S13004" s="548"/>
      <c r="T13004" s="548"/>
      <c r="U13004" s="99"/>
    </row>
    <row r="13005" spans="1:21" ht="19.5" customHeight="1">
      <c r="A13005" s="545">
        <v>108034</v>
      </c>
      <c r="B13005" s="545" t="s">
        <v>5055</v>
      </c>
      <c r="C13005" s="545" t="s">
        <v>216</v>
      </c>
      <c r="D13005" s="546"/>
      <c r="E13005" s="171" t="str">
        <f t="shared" si="203"/>
        <v>1900</v>
      </c>
      <c r="F13005" s="547">
        <v>0</v>
      </c>
      <c r="G13005" s="548">
        <v>0</v>
      </c>
      <c r="H13005" s="547">
        <v>0</v>
      </c>
      <c r="I13005" s="545" t="s">
        <v>12642</v>
      </c>
      <c r="J13005" s="545"/>
      <c r="K13005" s="545" t="s">
        <v>13413</v>
      </c>
      <c r="L13005" s="545" t="s">
        <v>13413</v>
      </c>
      <c r="M13005" s="548" t="s">
        <v>13758</v>
      </c>
      <c r="N13005" s="545" t="s">
        <v>13413</v>
      </c>
      <c r="O13005" s="545" t="s">
        <v>13413</v>
      </c>
      <c r="P13005" s="549">
        <v>10713</v>
      </c>
      <c r="Q13005" s="549">
        <v>1</v>
      </c>
      <c r="R13005" s="549">
        <v>135</v>
      </c>
      <c r="S13005" s="548"/>
      <c r="T13005" s="548"/>
      <c r="U13005" s="99"/>
    </row>
    <row r="13006" spans="1:21" ht="19.5" customHeight="1">
      <c r="A13006" s="545">
        <v>108035</v>
      </c>
      <c r="B13006" s="545" t="s">
        <v>5046</v>
      </c>
      <c r="C13006" s="545" t="s">
        <v>216</v>
      </c>
      <c r="D13006" s="546"/>
      <c r="E13006" s="171" t="str">
        <f t="shared" si="203"/>
        <v>1900</v>
      </c>
      <c r="F13006" s="547">
        <v>0</v>
      </c>
      <c r="G13006" s="548">
        <v>0</v>
      </c>
      <c r="H13006" s="547">
        <v>0</v>
      </c>
      <c r="I13006" s="545" t="s">
        <v>12642</v>
      </c>
      <c r="J13006" s="545"/>
      <c r="K13006" s="545" t="s">
        <v>13413</v>
      </c>
      <c r="L13006" s="545" t="s">
        <v>13413</v>
      </c>
      <c r="M13006" s="548" t="s">
        <v>13758</v>
      </c>
      <c r="N13006" s="545" t="s">
        <v>13413</v>
      </c>
      <c r="O13006" s="545" t="s">
        <v>13413</v>
      </c>
      <c r="P13006" s="549">
        <v>10714</v>
      </c>
      <c r="Q13006" s="549">
        <v>1</v>
      </c>
      <c r="R13006" s="549">
        <v>135</v>
      </c>
      <c r="S13006" s="548"/>
      <c r="T13006" s="548"/>
      <c r="U13006" s="99"/>
    </row>
    <row r="13007" spans="1:21" ht="19.5" customHeight="1">
      <c r="A13007" s="545">
        <v>108036</v>
      </c>
      <c r="B13007" s="545" t="s">
        <v>8874</v>
      </c>
      <c r="C13007" s="545" t="s">
        <v>4504</v>
      </c>
      <c r="D13007" s="546"/>
      <c r="E13007" s="171" t="str">
        <f t="shared" si="203"/>
        <v>1900</v>
      </c>
      <c r="F13007" s="547">
        <v>0</v>
      </c>
      <c r="G13007" s="548">
        <v>0</v>
      </c>
      <c r="H13007" s="547">
        <v>0</v>
      </c>
      <c r="I13007" s="545" t="s">
        <v>12668</v>
      </c>
      <c r="J13007" s="545"/>
      <c r="K13007" s="545" t="s">
        <v>13413</v>
      </c>
      <c r="L13007" s="545" t="s">
        <v>13413</v>
      </c>
      <c r="M13007" s="548" t="s">
        <v>13868</v>
      </c>
      <c r="N13007" s="545" t="s">
        <v>13413</v>
      </c>
      <c r="O13007" s="545" t="s">
        <v>13413</v>
      </c>
      <c r="P13007" s="549">
        <v>10715</v>
      </c>
      <c r="Q13007" s="549">
        <v>2</v>
      </c>
      <c r="R13007" s="549">
        <v>7</v>
      </c>
      <c r="S13007" s="548"/>
      <c r="T13007" s="548"/>
      <c r="U13007" s="99"/>
    </row>
    <row r="13008" spans="1:21" ht="19.5" customHeight="1">
      <c r="A13008" s="545">
        <v>108037</v>
      </c>
      <c r="B13008" s="545" t="s">
        <v>4652</v>
      </c>
      <c r="C13008" s="545" t="s">
        <v>786</v>
      </c>
      <c r="D13008" s="546">
        <v>43745</v>
      </c>
      <c r="E13008" s="171" t="str">
        <f t="shared" si="203"/>
        <v>2019</v>
      </c>
      <c r="F13008" s="547">
        <v>135660</v>
      </c>
      <c r="G13008" s="548">
        <v>0.19</v>
      </c>
      <c r="H13008" s="547">
        <v>114000</v>
      </c>
      <c r="I13008" s="545" t="s">
        <v>12708</v>
      </c>
      <c r="J13008" s="545" t="s">
        <v>13402</v>
      </c>
      <c r="K13008" s="545" t="s">
        <v>20928</v>
      </c>
      <c r="L13008" s="545" t="s">
        <v>13413</v>
      </c>
      <c r="M13008" s="548" t="s">
        <v>13758</v>
      </c>
      <c r="N13008" s="545" t="s">
        <v>13413</v>
      </c>
      <c r="O13008" s="545" t="s">
        <v>13413</v>
      </c>
      <c r="P13008" s="549">
        <v>10716</v>
      </c>
      <c r="Q13008" s="549">
        <v>1</v>
      </c>
      <c r="R13008" s="549">
        <v>121</v>
      </c>
      <c r="S13008" s="548">
        <v>2231</v>
      </c>
      <c r="T13008" s="548"/>
      <c r="U13008" s="99"/>
    </row>
    <row r="13009" spans="1:21" ht="19.5" customHeight="1">
      <c r="A13009" s="545">
        <v>108038</v>
      </c>
      <c r="B13009" s="545" t="s">
        <v>5412</v>
      </c>
      <c r="C13009" s="545" t="s">
        <v>216</v>
      </c>
      <c r="D13009" s="546"/>
      <c r="E13009" s="171" t="str">
        <f t="shared" si="203"/>
        <v>1900</v>
      </c>
      <c r="F13009" s="547">
        <v>0</v>
      </c>
      <c r="G13009" s="548">
        <v>0</v>
      </c>
      <c r="H13009" s="547">
        <v>0</v>
      </c>
      <c r="I13009" s="545" t="s">
        <v>12766</v>
      </c>
      <c r="J13009" s="545"/>
      <c r="K13009" s="545" t="s">
        <v>13413</v>
      </c>
      <c r="L13009" s="545" t="s">
        <v>13413</v>
      </c>
      <c r="M13009" s="548" t="s">
        <v>13758</v>
      </c>
      <c r="N13009" s="545" t="s">
        <v>13413</v>
      </c>
      <c r="O13009" s="545" t="s">
        <v>13413</v>
      </c>
      <c r="P13009" s="549">
        <v>10717</v>
      </c>
      <c r="Q13009" s="549">
        <v>1</v>
      </c>
      <c r="R13009" s="549">
        <v>172</v>
      </c>
      <c r="S13009" s="548"/>
      <c r="T13009" s="548"/>
      <c r="U13009" s="99"/>
    </row>
    <row r="13010" spans="1:21" ht="19.5" customHeight="1">
      <c r="A13010" s="545">
        <v>108039</v>
      </c>
      <c r="B13010" s="545" t="s">
        <v>8873</v>
      </c>
      <c r="C13010" s="545" t="s">
        <v>209</v>
      </c>
      <c r="D13010" s="546"/>
      <c r="E13010" s="171" t="str">
        <f t="shared" si="203"/>
        <v>1900</v>
      </c>
      <c r="F13010" s="547">
        <v>0</v>
      </c>
      <c r="G13010" s="548">
        <v>0</v>
      </c>
      <c r="H13010" s="547">
        <v>0</v>
      </c>
      <c r="I13010" s="545" t="s">
        <v>12973</v>
      </c>
      <c r="J13010" s="545"/>
      <c r="K13010" s="545" t="s">
        <v>20929</v>
      </c>
      <c r="L13010" s="545" t="s">
        <v>13413</v>
      </c>
      <c r="M13010" s="548" t="s">
        <v>13758</v>
      </c>
      <c r="N13010" s="545" t="s">
        <v>13413</v>
      </c>
      <c r="O13010" s="545" t="s">
        <v>13413</v>
      </c>
      <c r="P13010" s="549">
        <v>10718</v>
      </c>
      <c r="Q13010" s="549">
        <v>1</v>
      </c>
      <c r="R13010" s="549">
        <v>59</v>
      </c>
      <c r="S13010" s="548"/>
      <c r="T13010" s="548"/>
      <c r="U13010" s="99"/>
    </row>
    <row r="13011" spans="1:21" ht="19.5" customHeight="1">
      <c r="A13011" s="545">
        <v>108040</v>
      </c>
      <c r="B13011" s="545" t="s">
        <v>12505</v>
      </c>
      <c r="C13011" s="545" t="s">
        <v>221</v>
      </c>
      <c r="D13011" s="546">
        <v>43822</v>
      </c>
      <c r="E13011" s="171" t="str">
        <f t="shared" si="203"/>
        <v>2019</v>
      </c>
      <c r="F13011" s="547">
        <v>108000</v>
      </c>
      <c r="G13011" s="548">
        <v>0.19</v>
      </c>
      <c r="H13011" s="547">
        <v>90756.3</v>
      </c>
      <c r="I13011" s="545" t="s">
        <v>12868</v>
      </c>
      <c r="J13011" s="545" t="s">
        <v>13402</v>
      </c>
      <c r="K13011" s="545" t="s">
        <v>20930</v>
      </c>
      <c r="L13011" s="545" t="s">
        <v>13413</v>
      </c>
      <c r="M13011" s="548" t="s">
        <v>13758</v>
      </c>
      <c r="N13011" s="545" t="s">
        <v>13413</v>
      </c>
      <c r="O13011" s="545" t="s">
        <v>13413</v>
      </c>
      <c r="P13011" s="549">
        <v>10719</v>
      </c>
      <c r="Q13011" s="549">
        <v>1</v>
      </c>
      <c r="R13011" s="549">
        <v>50</v>
      </c>
      <c r="S13011" s="548">
        <v>2231</v>
      </c>
      <c r="T13011" s="548"/>
      <c r="U13011" s="99"/>
    </row>
    <row r="13012" spans="1:21" ht="19.5" customHeight="1">
      <c r="A13012" s="545">
        <v>108042</v>
      </c>
      <c r="B13012" s="545" t="s">
        <v>5314</v>
      </c>
      <c r="C13012" s="545" t="s">
        <v>216</v>
      </c>
      <c r="D13012" s="546"/>
      <c r="E13012" s="171" t="str">
        <f t="shared" si="203"/>
        <v>1900</v>
      </c>
      <c r="F13012" s="547">
        <v>0</v>
      </c>
      <c r="G13012" s="548">
        <v>0</v>
      </c>
      <c r="H13012" s="547">
        <v>0</v>
      </c>
      <c r="I13012" s="545" t="s">
        <v>12758</v>
      </c>
      <c r="J13012" s="545"/>
      <c r="K13012" s="545" t="s">
        <v>20931</v>
      </c>
      <c r="L13012" s="545" t="s">
        <v>13413</v>
      </c>
      <c r="M13012" s="548" t="s">
        <v>13758</v>
      </c>
      <c r="N13012" s="545" t="s">
        <v>13413</v>
      </c>
      <c r="O13012" s="545" t="s">
        <v>13413</v>
      </c>
      <c r="P13012" s="549">
        <v>10721</v>
      </c>
      <c r="Q13012" s="549">
        <v>1</v>
      </c>
      <c r="R13012" s="549">
        <v>164</v>
      </c>
      <c r="S13012" s="548"/>
      <c r="T13012" s="548"/>
      <c r="U13012" s="99"/>
    </row>
    <row r="13013" spans="1:21" ht="19.5" customHeight="1">
      <c r="A13013" s="545">
        <v>108046</v>
      </c>
      <c r="B13013" s="545" t="s">
        <v>8102</v>
      </c>
      <c r="C13013" s="545" t="s">
        <v>216</v>
      </c>
      <c r="D13013" s="546">
        <v>43543</v>
      </c>
      <c r="E13013" s="171" t="str">
        <f t="shared" si="203"/>
        <v>2019</v>
      </c>
      <c r="F13013" s="547">
        <v>508800000</v>
      </c>
      <c r="G13013" s="548">
        <v>0.19</v>
      </c>
      <c r="H13013" s="547">
        <v>427563025.20999998</v>
      </c>
      <c r="I13013" s="545" t="s">
        <v>12758</v>
      </c>
      <c r="J13013" s="545" t="s">
        <v>13379</v>
      </c>
      <c r="K13013" s="545" t="s">
        <v>20932</v>
      </c>
      <c r="L13013" s="545" t="s">
        <v>13413</v>
      </c>
      <c r="M13013" s="548" t="s">
        <v>13758</v>
      </c>
      <c r="N13013" s="545" t="s">
        <v>13413</v>
      </c>
      <c r="O13013" s="545" t="s">
        <v>13413</v>
      </c>
      <c r="P13013" s="549">
        <v>10725</v>
      </c>
      <c r="Q13013" s="549">
        <v>1</v>
      </c>
      <c r="R13013" s="549">
        <v>164</v>
      </c>
      <c r="S13013" s="548">
        <v>1940</v>
      </c>
      <c r="T13013" s="548"/>
      <c r="U13013" s="99"/>
    </row>
    <row r="13014" spans="1:21" ht="19.5" customHeight="1">
      <c r="A13014" s="545">
        <v>108047</v>
      </c>
      <c r="B13014" s="545" t="s">
        <v>5304</v>
      </c>
      <c r="C13014" s="545" t="s">
        <v>216</v>
      </c>
      <c r="D13014" s="546">
        <v>43543</v>
      </c>
      <c r="E13014" s="171" t="str">
        <f t="shared" si="203"/>
        <v>2019</v>
      </c>
      <c r="F13014" s="547">
        <v>626840767</v>
      </c>
      <c r="G13014" s="548">
        <v>0.19</v>
      </c>
      <c r="H13014" s="547">
        <v>526756947.06</v>
      </c>
      <c r="I13014" s="545" t="s">
        <v>12758</v>
      </c>
      <c r="J13014" s="545" t="s">
        <v>13379</v>
      </c>
      <c r="K13014" s="545" t="s">
        <v>20933</v>
      </c>
      <c r="L13014" s="545" t="s">
        <v>13413</v>
      </c>
      <c r="M13014" s="548" t="s">
        <v>13758</v>
      </c>
      <c r="N13014" s="545" t="s">
        <v>13413</v>
      </c>
      <c r="O13014" s="545" t="s">
        <v>13413</v>
      </c>
      <c r="P13014" s="549">
        <v>10726</v>
      </c>
      <c r="Q13014" s="549">
        <v>1</v>
      </c>
      <c r="R13014" s="549">
        <v>164</v>
      </c>
      <c r="S13014" s="548">
        <v>1940</v>
      </c>
      <c r="T13014" s="548"/>
      <c r="U13014" s="99"/>
    </row>
    <row r="13015" spans="1:21" ht="19.5" customHeight="1">
      <c r="A13015" s="545">
        <v>108048</v>
      </c>
      <c r="B13015" s="545" t="s">
        <v>8101</v>
      </c>
      <c r="C13015" s="545" t="s">
        <v>216</v>
      </c>
      <c r="D13015" s="546">
        <v>43543</v>
      </c>
      <c r="E13015" s="171" t="str">
        <f t="shared" si="203"/>
        <v>2019</v>
      </c>
      <c r="F13015" s="547">
        <v>20241900</v>
      </c>
      <c r="G13015" s="548">
        <v>0.19</v>
      </c>
      <c r="H13015" s="547">
        <v>17010000</v>
      </c>
      <c r="I13015" s="545" t="s">
        <v>12647</v>
      </c>
      <c r="J13015" s="545" t="s">
        <v>13405</v>
      </c>
      <c r="K13015" s="545" t="s">
        <v>20934</v>
      </c>
      <c r="L13015" s="545" t="s">
        <v>13413</v>
      </c>
      <c r="M13015" s="548" t="s">
        <v>13758</v>
      </c>
      <c r="N13015" s="545" t="s">
        <v>13413</v>
      </c>
      <c r="O13015" s="545" t="s">
        <v>13413</v>
      </c>
      <c r="P13015" s="549">
        <v>10727</v>
      </c>
      <c r="Q13015" s="549">
        <v>1</v>
      </c>
      <c r="R13015" s="549">
        <v>26</v>
      </c>
      <c r="S13015" s="548">
        <v>2236</v>
      </c>
      <c r="T13015" s="548"/>
      <c r="U13015" s="99"/>
    </row>
    <row r="13016" spans="1:21" ht="19.5" customHeight="1">
      <c r="A13016" s="545">
        <v>108049</v>
      </c>
      <c r="B13016" s="545" t="s">
        <v>5303</v>
      </c>
      <c r="C13016" s="545" t="s">
        <v>216</v>
      </c>
      <c r="D13016" s="546">
        <v>43537</v>
      </c>
      <c r="E13016" s="171" t="str">
        <f t="shared" si="203"/>
        <v>2019</v>
      </c>
      <c r="F13016" s="547">
        <v>266182080</v>
      </c>
      <c r="G13016" s="548">
        <v>0.19</v>
      </c>
      <c r="H13016" s="547">
        <v>223682420.16999999</v>
      </c>
      <c r="I13016" s="545" t="s">
        <v>12758</v>
      </c>
      <c r="J13016" s="545" t="s">
        <v>13379</v>
      </c>
      <c r="K13016" s="545" t="s">
        <v>20935</v>
      </c>
      <c r="L13016" s="545" t="s">
        <v>13413</v>
      </c>
      <c r="M13016" s="548" t="s">
        <v>13758</v>
      </c>
      <c r="N13016" s="545" t="s">
        <v>13413</v>
      </c>
      <c r="O13016" s="545" t="s">
        <v>13413</v>
      </c>
      <c r="P13016" s="549">
        <v>10728</v>
      </c>
      <c r="Q13016" s="549">
        <v>1</v>
      </c>
      <c r="R13016" s="549">
        <v>164</v>
      </c>
      <c r="S13016" s="548">
        <v>1940</v>
      </c>
      <c r="T13016" s="548"/>
      <c r="U13016" s="99"/>
    </row>
    <row r="13017" spans="1:21" ht="19.5" customHeight="1">
      <c r="A13017" s="545">
        <v>108050</v>
      </c>
      <c r="B13017" s="545" t="s">
        <v>5302</v>
      </c>
      <c r="C13017" s="545" t="s">
        <v>216</v>
      </c>
      <c r="D13017" s="546">
        <v>43537</v>
      </c>
      <c r="E13017" s="171" t="str">
        <f t="shared" si="203"/>
        <v>2019</v>
      </c>
      <c r="F13017" s="547">
        <v>110567550</v>
      </c>
      <c r="G13017" s="548">
        <v>0.19</v>
      </c>
      <c r="H13017" s="547">
        <v>92913907.560000002</v>
      </c>
      <c r="I13017" s="545" t="s">
        <v>12758</v>
      </c>
      <c r="J13017" s="545" t="s">
        <v>13379</v>
      </c>
      <c r="K13017" s="545" t="s">
        <v>20936</v>
      </c>
      <c r="L13017" s="545" t="s">
        <v>13413</v>
      </c>
      <c r="M13017" s="548" t="s">
        <v>13758</v>
      </c>
      <c r="N13017" s="545" t="s">
        <v>13413</v>
      </c>
      <c r="O13017" s="545" t="s">
        <v>13413</v>
      </c>
      <c r="P13017" s="549">
        <v>10729</v>
      </c>
      <c r="Q13017" s="549">
        <v>1</v>
      </c>
      <c r="R13017" s="549">
        <v>164</v>
      </c>
      <c r="S13017" s="548">
        <v>1940</v>
      </c>
      <c r="T13017" s="548"/>
      <c r="U13017" s="99"/>
    </row>
    <row r="13018" spans="1:21" ht="19.5" customHeight="1">
      <c r="A13018" s="545">
        <v>108051</v>
      </c>
      <c r="B13018" s="545" t="s">
        <v>5323</v>
      </c>
      <c r="C13018" s="545" t="s">
        <v>216</v>
      </c>
      <c r="D13018" s="546">
        <v>43544</v>
      </c>
      <c r="E13018" s="171" t="str">
        <f t="shared" si="203"/>
        <v>2019</v>
      </c>
      <c r="F13018" s="547">
        <v>10552636.99</v>
      </c>
      <c r="G13018" s="548">
        <v>0.19</v>
      </c>
      <c r="H13018" s="547">
        <v>8867762.1799999997</v>
      </c>
      <c r="I13018" s="545" t="s">
        <v>12758</v>
      </c>
      <c r="J13018" s="545" t="s">
        <v>13379</v>
      </c>
      <c r="K13018" s="545" t="s">
        <v>20937</v>
      </c>
      <c r="L13018" s="545" t="s">
        <v>13413</v>
      </c>
      <c r="M13018" s="548" t="s">
        <v>13758</v>
      </c>
      <c r="N13018" s="545" t="s">
        <v>13413</v>
      </c>
      <c r="O13018" s="545" t="s">
        <v>13413</v>
      </c>
      <c r="P13018" s="549">
        <v>10730</v>
      </c>
      <c r="Q13018" s="549">
        <v>1</v>
      </c>
      <c r="R13018" s="549">
        <v>164</v>
      </c>
      <c r="S13018" s="548">
        <v>1940</v>
      </c>
      <c r="T13018" s="548"/>
      <c r="U13018" s="99"/>
    </row>
    <row r="13019" spans="1:21" ht="19.5" customHeight="1">
      <c r="A13019" s="545">
        <v>108052</v>
      </c>
      <c r="B13019" s="545" t="s">
        <v>8072</v>
      </c>
      <c r="C13019" s="545" t="s">
        <v>216</v>
      </c>
      <c r="D13019" s="546">
        <v>43544</v>
      </c>
      <c r="E13019" s="171" t="str">
        <f t="shared" si="203"/>
        <v>2019</v>
      </c>
      <c r="F13019" s="547">
        <v>12642185.99</v>
      </c>
      <c r="G13019" s="548">
        <v>0.19</v>
      </c>
      <c r="H13019" s="547">
        <v>10623685.710000001</v>
      </c>
      <c r="I13019" s="545" t="s">
        <v>12758</v>
      </c>
      <c r="J13019" s="545" t="s">
        <v>13379</v>
      </c>
      <c r="K13019" s="545" t="s">
        <v>20938</v>
      </c>
      <c r="L13019" s="545" t="s">
        <v>13413</v>
      </c>
      <c r="M13019" s="548" t="s">
        <v>13758</v>
      </c>
      <c r="N13019" s="545" t="s">
        <v>13413</v>
      </c>
      <c r="O13019" s="545" t="s">
        <v>13413</v>
      </c>
      <c r="P13019" s="549">
        <v>10731</v>
      </c>
      <c r="Q13019" s="549">
        <v>1</v>
      </c>
      <c r="R13019" s="549">
        <v>164</v>
      </c>
      <c r="S13019" s="548">
        <v>1940</v>
      </c>
      <c r="T13019" s="548"/>
      <c r="U13019" s="99"/>
    </row>
    <row r="13020" spans="1:21" ht="19.5" customHeight="1">
      <c r="A13020" s="545">
        <v>108053</v>
      </c>
      <c r="B13020" s="545" t="s">
        <v>8071</v>
      </c>
      <c r="C13020" s="545" t="s">
        <v>216</v>
      </c>
      <c r="D13020" s="546">
        <v>43544</v>
      </c>
      <c r="E13020" s="171" t="str">
        <f t="shared" si="203"/>
        <v>2019</v>
      </c>
      <c r="F13020" s="547">
        <v>56341846.009999998</v>
      </c>
      <c r="G13020" s="548">
        <v>0.19</v>
      </c>
      <c r="H13020" s="547">
        <v>47346089.079999998</v>
      </c>
      <c r="I13020" s="545" t="s">
        <v>12758</v>
      </c>
      <c r="J13020" s="545" t="s">
        <v>13379</v>
      </c>
      <c r="K13020" s="545" t="s">
        <v>20939</v>
      </c>
      <c r="L13020" s="545" t="s">
        <v>13413</v>
      </c>
      <c r="M13020" s="548" t="s">
        <v>13758</v>
      </c>
      <c r="N13020" s="545" t="s">
        <v>13413</v>
      </c>
      <c r="O13020" s="545" t="s">
        <v>13413</v>
      </c>
      <c r="P13020" s="549">
        <v>10732</v>
      </c>
      <c r="Q13020" s="549">
        <v>1</v>
      </c>
      <c r="R13020" s="549">
        <v>164</v>
      </c>
      <c r="S13020" s="548">
        <v>1940</v>
      </c>
      <c r="T13020" s="548"/>
      <c r="U13020" s="99"/>
    </row>
    <row r="13021" spans="1:21" ht="19.5" customHeight="1">
      <c r="A13021" s="545">
        <v>108054</v>
      </c>
      <c r="B13021" s="545" t="s">
        <v>8872</v>
      </c>
      <c r="C13021" s="545" t="s">
        <v>216</v>
      </c>
      <c r="D13021" s="546"/>
      <c r="E13021" s="171" t="str">
        <f t="shared" si="203"/>
        <v>1900</v>
      </c>
      <c r="F13021" s="547">
        <v>0</v>
      </c>
      <c r="G13021" s="548">
        <v>0</v>
      </c>
      <c r="H13021" s="547">
        <v>0</v>
      </c>
      <c r="I13021" s="545" t="s">
        <v>12647</v>
      </c>
      <c r="J13021" s="545"/>
      <c r="K13021" s="545" t="s">
        <v>20940</v>
      </c>
      <c r="L13021" s="545" t="s">
        <v>13413</v>
      </c>
      <c r="M13021" s="548" t="s">
        <v>13758</v>
      </c>
      <c r="N13021" s="545" t="s">
        <v>13413</v>
      </c>
      <c r="O13021" s="545" t="s">
        <v>13413</v>
      </c>
      <c r="P13021" s="549">
        <v>10733</v>
      </c>
      <c r="Q13021" s="549">
        <v>1</v>
      </c>
      <c r="R13021" s="549">
        <v>26</v>
      </c>
      <c r="S13021" s="548"/>
      <c r="T13021" s="548"/>
      <c r="U13021" s="99"/>
    </row>
    <row r="13022" spans="1:21" ht="19.5" customHeight="1">
      <c r="A13022" s="545">
        <v>108055</v>
      </c>
      <c r="B13022" s="545" t="s">
        <v>8871</v>
      </c>
      <c r="C13022" s="545" t="s">
        <v>216</v>
      </c>
      <c r="D13022" s="546"/>
      <c r="E13022" s="171" t="str">
        <f t="shared" si="203"/>
        <v>1900</v>
      </c>
      <c r="F13022" s="547">
        <v>0</v>
      </c>
      <c r="G13022" s="548">
        <v>0</v>
      </c>
      <c r="H13022" s="547">
        <v>0</v>
      </c>
      <c r="I13022" s="545" t="s">
        <v>12758</v>
      </c>
      <c r="J13022" s="545"/>
      <c r="K13022" s="545" t="s">
        <v>20941</v>
      </c>
      <c r="L13022" s="545" t="s">
        <v>13413</v>
      </c>
      <c r="M13022" s="548" t="s">
        <v>13758</v>
      </c>
      <c r="N13022" s="545" t="s">
        <v>13413</v>
      </c>
      <c r="O13022" s="545" t="s">
        <v>13413</v>
      </c>
      <c r="P13022" s="549">
        <v>10734</v>
      </c>
      <c r="Q13022" s="549">
        <v>1</v>
      </c>
      <c r="R13022" s="549">
        <v>164</v>
      </c>
      <c r="S13022" s="548"/>
      <c r="T13022" s="548"/>
      <c r="U13022" s="99"/>
    </row>
    <row r="13023" spans="1:21" ht="19.5" customHeight="1">
      <c r="A13023" s="545">
        <v>108056</v>
      </c>
      <c r="B13023" s="545" t="s">
        <v>13406</v>
      </c>
      <c r="C13023" s="545" t="s">
        <v>4552</v>
      </c>
      <c r="D13023" s="546">
        <v>46052</v>
      </c>
      <c r="E13023" s="171" t="str">
        <f t="shared" si="203"/>
        <v>2026</v>
      </c>
      <c r="F13023" s="547">
        <v>3819108</v>
      </c>
      <c r="G13023" s="548">
        <v>0.19</v>
      </c>
      <c r="H13023" s="547">
        <v>3209334.45</v>
      </c>
      <c r="I13023" s="545" t="s">
        <v>12758</v>
      </c>
      <c r="J13023" s="545" t="s">
        <v>13307</v>
      </c>
      <c r="K13023" s="545" t="s">
        <v>20942</v>
      </c>
      <c r="L13023" s="545" t="s">
        <v>13413</v>
      </c>
      <c r="M13023" s="548" t="s">
        <v>13758</v>
      </c>
      <c r="N13023" s="545" t="s">
        <v>13413</v>
      </c>
      <c r="O13023" s="545" t="s">
        <v>13413</v>
      </c>
      <c r="P13023" s="549">
        <v>10735</v>
      </c>
      <c r="Q13023" s="549">
        <v>1</v>
      </c>
      <c r="R13023" s="549">
        <v>164</v>
      </c>
      <c r="S13023" s="548">
        <v>2228</v>
      </c>
      <c r="T13023" s="548"/>
      <c r="U13023" s="99"/>
    </row>
    <row r="13024" spans="1:21" ht="19.5" customHeight="1">
      <c r="A13024" s="545">
        <v>108057</v>
      </c>
      <c r="B13024" s="545" t="s">
        <v>3519</v>
      </c>
      <c r="C13024" s="545" t="s">
        <v>4552</v>
      </c>
      <c r="D13024" s="546">
        <v>46052</v>
      </c>
      <c r="E13024" s="171" t="str">
        <f t="shared" si="203"/>
        <v>2026</v>
      </c>
      <c r="F13024" s="547">
        <v>285844</v>
      </c>
      <c r="G13024" s="548">
        <v>0.19</v>
      </c>
      <c r="H13024" s="547">
        <v>240205.04</v>
      </c>
      <c r="I13024" s="545" t="s">
        <v>12758</v>
      </c>
      <c r="J13024" s="545" t="s">
        <v>13307</v>
      </c>
      <c r="K13024" s="545" t="s">
        <v>13413</v>
      </c>
      <c r="L13024" s="545" t="s">
        <v>13413</v>
      </c>
      <c r="M13024" s="548" t="s">
        <v>13758</v>
      </c>
      <c r="N13024" s="545" t="s">
        <v>13413</v>
      </c>
      <c r="O13024" s="545" t="s">
        <v>13413</v>
      </c>
      <c r="P13024" s="549">
        <v>10736</v>
      </c>
      <c r="Q13024" s="549">
        <v>1</v>
      </c>
      <c r="R13024" s="549">
        <v>164</v>
      </c>
      <c r="S13024" s="548">
        <v>2228</v>
      </c>
      <c r="T13024" s="548"/>
      <c r="U13024" s="99"/>
    </row>
    <row r="13025" spans="1:21" ht="19.5" customHeight="1">
      <c r="A13025" s="545">
        <v>108058</v>
      </c>
      <c r="B13025" s="545" t="s">
        <v>8070</v>
      </c>
      <c r="C13025" s="545" t="s">
        <v>216</v>
      </c>
      <c r="D13025" s="546">
        <v>43544</v>
      </c>
      <c r="E13025" s="171" t="str">
        <f t="shared" si="203"/>
        <v>2019</v>
      </c>
      <c r="F13025" s="547">
        <v>7099999.9900000002</v>
      </c>
      <c r="G13025" s="548">
        <v>0.19</v>
      </c>
      <c r="H13025" s="547">
        <v>5966386.5499999998</v>
      </c>
      <c r="I13025" s="545" t="s">
        <v>12647</v>
      </c>
      <c r="J13025" s="545" t="s">
        <v>13319</v>
      </c>
      <c r="K13025" s="545" t="s">
        <v>20943</v>
      </c>
      <c r="L13025" s="545" t="s">
        <v>13413</v>
      </c>
      <c r="M13025" s="548" t="s">
        <v>13758</v>
      </c>
      <c r="N13025" s="545" t="s">
        <v>13413</v>
      </c>
      <c r="O13025" s="545" t="s">
        <v>13413</v>
      </c>
      <c r="P13025" s="549">
        <v>10737</v>
      </c>
      <c r="Q13025" s="549">
        <v>1</v>
      </c>
      <c r="R13025" s="549">
        <v>26</v>
      </c>
      <c r="S13025" s="548">
        <v>1824</v>
      </c>
      <c r="T13025" s="548"/>
      <c r="U13025" s="99"/>
    </row>
    <row r="13026" spans="1:21" ht="19.5" customHeight="1">
      <c r="A13026" s="545">
        <v>108059</v>
      </c>
      <c r="B13026" s="545" t="s">
        <v>5462</v>
      </c>
      <c r="C13026" s="545" t="s">
        <v>216</v>
      </c>
      <c r="D13026" s="546"/>
      <c r="E13026" s="171" t="str">
        <f t="shared" si="203"/>
        <v>1900</v>
      </c>
      <c r="F13026" s="547">
        <v>0</v>
      </c>
      <c r="G13026" s="548">
        <v>0</v>
      </c>
      <c r="H13026" s="547">
        <v>0</v>
      </c>
      <c r="I13026" s="545" t="s">
        <v>12957</v>
      </c>
      <c r="J13026" s="545"/>
      <c r="K13026" s="545" t="s">
        <v>20944</v>
      </c>
      <c r="L13026" s="545" t="s">
        <v>13413</v>
      </c>
      <c r="M13026" s="548" t="s">
        <v>13758</v>
      </c>
      <c r="N13026" s="545" t="s">
        <v>13413</v>
      </c>
      <c r="O13026" s="545" t="s">
        <v>13413</v>
      </c>
      <c r="P13026" s="549">
        <v>10738</v>
      </c>
      <c r="Q13026" s="549">
        <v>1</v>
      </c>
      <c r="R13026" s="549">
        <v>42</v>
      </c>
      <c r="S13026" s="548"/>
      <c r="T13026" s="548"/>
      <c r="U13026" s="99"/>
    </row>
    <row r="13027" spans="1:21" ht="19.5" customHeight="1">
      <c r="A13027" s="545">
        <v>108060</v>
      </c>
      <c r="B13027" s="545" t="s">
        <v>5469</v>
      </c>
      <c r="C13027" s="545" t="s">
        <v>216</v>
      </c>
      <c r="D13027" s="546">
        <v>45008</v>
      </c>
      <c r="E13027" s="171" t="str">
        <f t="shared" si="203"/>
        <v>2023</v>
      </c>
      <c r="F13027" s="547">
        <v>868700</v>
      </c>
      <c r="G13027" s="548">
        <v>0.19</v>
      </c>
      <c r="H13027" s="547">
        <v>730000</v>
      </c>
      <c r="I13027" s="545" t="s">
        <v>12957</v>
      </c>
      <c r="J13027" s="545" t="s">
        <v>13296</v>
      </c>
      <c r="K13027" s="545" t="s">
        <v>20945</v>
      </c>
      <c r="L13027" s="545" t="s">
        <v>13413</v>
      </c>
      <c r="M13027" s="548" t="s">
        <v>13758</v>
      </c>
      <c r="N13027" s="545" t="s">
        <v>13413</v>
      </c>
      <c r="O13027" s="545" t="s">
        <v>13413</v>
      </c>
      <c r="P13027" s="549">
        <v>10739</v>
      </c>
      <c r="Q13027" s="549">
        <v>1</v>
      </c>
      <c r="R13027" s="549">
        <v>42</v>
      </c>
      <c r="S13027" s="548">
        <v>2218</v>
      </c>
      <c r="T13027" s="548"/>
      <c r="U13027" s="99"/>
    </row>
    <row r="13028" spans="1:21" ht="19.5" customHeight="1">
      <c r="A13028" s="545">
        <v>108061</v>
      </c>
      <c r="B13028" s="545" t="s">
        <v>8870</v>
      </c>
      <c r="C13028" s="545" t="s">
        <v>216</v>
      </c>
      <c r="D13028" s="546"/>
      <c r="E13028" s="171" t="str">
        <f t="shared" si="203"/>
        <v>1900</v>
      </c>
      <c r="F13028" s="547">
        <v>0</v>
      </c>
      <c r="G13028" s="548">
        <v>0</v>
      </c>
      <c r="H13028" s="547">
        <v>0</v>
      </c>
      <c r="I13028" s="545" t="s">
        <v>12957</v>
      </c>
      <c r="J13028" s="545"/>
      <c r="K13028" s="545" t="s">
        <v>20946</v>
      </c>
      <c r="L13028" s="545" t="s">
        <v>13413</v>
      </c>
      <c r="M13028" s="548" t="s">
        <v>13758</v>
      </c>
      <c r="N13028" s="545" t="s">
        <v>13413</v>
      </c>
      <c r="O13028" s="545" t="s">
        <v>13413</v>
      </c>
      <c r="P13028" s="549">
        <v>10740</v>
      </c>
      <c r="Q13028" s="549">
        <v>1</v>
      </c>
      <c r="R13028" s="549">
        <v>42</v>
      </c>
      <c r="S13028" s="548"/>
      <c r="T13028" s="548"/>
      <c r="U13028" s="99"/>
    </row>
    <row r="13029" spans="1:21" ht="19.5" customHeight="1">
      <c r="A13029" s="545">
        <v>108062</v>
      </c>
      <c r="B13029" s="545" t="s">
        <v>8869</v>
      </c>
      <c r="C13029" s="545" t="s">
        <v>216</v>
      </c>
      <c r="D13029" s="546"/>
      <c r="E13029" s="171" t="str">
        <f t="shared" si="203"/>
        <v>1900</v>
      </c>
      <c r="F13029" s="547">
        <v>0</v>
      </c>
      <c r="G13029" s="548">
        <v>0</v>
      </c>
      <c r="H13029" s="547">
        <v>0</v>
      </c>
      <c r="I13029" s="545" t="s">
        <v>12957</v>
      </c>
      <c r="J13029" s="545"/>
      <c r="K13029" s="545" t="s">
        <v>20947</v>
      </c>
      <c r="L13029" s="545" t="s">
        <v>13413</v>
      </c>
      <c r="M13029" s="548" t="s">
        <v>13758</v>
      </c>
      <c r="N13029" s="545" t="s">
        <v>13413</v>
      </c>
      <c r="O13029" s="545" t="s">
        <v>13413</v>
      </c>
      <c r="P13029" s="549">
        <v>10741</v>
      </c>
      <c r="Q13029" s="549">
        <v>1</v>
      </c>
      <c r="R13029" s="549">
        <v>42</v>
      </c>
      <c r="S13029" s="548"/>
      <c r="T13029" s="548"/>
      <c r="U13029" s="99"/>
    </row>
    <row r="13030" spans="1:21" ht="19.5" customHeight="1">
      <c r="A13030" s="545">
        <v>108063</v>
      </c>
      <c r="B13030" s="545" t="s">
        <v>8868</v>
      </c>
      <c r="C13030" s="545" t="s">
        <v>216</v>
      </c>
      <c r="D13030" s="546"/>
      <c r="E13030" s="171" t="str">
        <f t="shared" si="203"/>
        <v>1900</v>
      </c>
      <c r="F13030" s="547">
        <v>0</v>
      </c>
      <c r="G13030" s="548">
        <v>0</v>
      </c>
      <c r="H13030" s="547">
        <v>0</v>
      </c>
      <c r="I13030" s="545" t="s">
        <v>12957</v>
      </c>
      <c r="J13030" s="545"/>
      <c r="K13030" s="545" t="s">
        <v>20948</v>
      </c>
      <c r="L13030" s="545" t="s">
        <v>13413</v>
      </c>
      <c r="M13030" s="548" t="s">
        <v>13758</v>
      </c>
      <c r="N13030" s="545" t="s">
        <v>13413</v>
      </c>
      <c r="O13030" s="545" t="s">
        <v>13413</v>
      </c>
      <c r="P13030" s="549">
        <v>10742</v>
      </c>
      <c r="Q13030" s="549">
        <v>1</v>
      </c>
      <c r="R13030" s="549">
        <v>42</v>
      </c>
      <c r="S13030" s="548"/>
      <c r="T13030" s="548"/>
      <c r="U13030" s="99"/>
    </row>
    <row r="13031" spans="1:21" ht="19.5" customHeight="1">
      <c r="A13031" s="545">
        <v>108064</v>
      </c>
      <c r="B13031" s="545" t="s">
        <v>8867</v>
      </c>
      <c r="C13031" s="545" t="s">
        <v>216</v>
      </c>
      <c r="D13031" s="546"/>
      <c r="E13031" s="171" t="str">
        <f t="shared" si="203"/>
        <v>1900</v>
      </c>
      <c r="F13031" s="547">
        <v>0</v>
      </c>
      <c r="G13031" s="548">
        <v>0</v>
      </c>
      <c r="H13031" s="547">
        <v>0</v>
      </c>
      <c r="I13031" s="545" t="s">
        <v>12957</v>
      </c>
      <c r="J13031" s="545"/>
      <c r="K13031" s="545" t="s">
        <v>20949</v>
      </c>
      <c r="L13031" s="545" t="s">
        <v>13413</v>
      </c>
      <c r="M13031" s="548" t="s">
        <v>13758</v>
      </c>
      <c r="N13031" s="545" t="s">
        <v>13413</v>
      </c>
      <c r="O13031" s="545" t="s">
        <v>13413</v>
      </c>
      <c r="P13031" s="549">
        <v>10743</v>
      </c>
      <c r="Q13031" s="549">
        <v>1</v>
      </c>
      <c r="R13031" s="549">
        <v>42</v>
      </c>
      <c r="S13031" s="548"/>
      <c r="T13031" s="548"/>
      <c r="U13031" s="99"/>
    </row>
    <row r="13032" spans="1:21" ht="19.5" customHeight="1">
      <c r="A13032" s="545">
        <v>108065</v>
      </c>
      <c r="B13032" s="545" t="s">
        <v>8866</v>
      </c>
      <c r="C13032" s="545" t="s">
        <v>216</v>
      </c>
      <c r="D13032" s="546"/>
      <c r="E13032" s="171" t="str">
        <f t="shared" si="203"/>
        <v>1900</v>
      </c>
      <c r="F13032" s="547">
        <v>0</v>
      </c>
      <c r="G13032" s="548">
        <v>0</v>
      </c>
      <c r="H13032" s="547">
        <v>0</v>
      </c>
      <c r="I13032" s="545" t="s">
        <v>12957</v>
      </c>
      <c r="J13032" s="545"/>
      <c r="K13032" s="545" t="s">
        <v>20950</v>
      </c>
      <c r="L13032" s="545" t="s">
        <v>13413</v>
      </c>
      <c r="M13032" s="548" t="s">
        <v>13758</v>
      </c>
      <c r="N13032" s="545" t="s">
        <v>13413</v>
      </c>
      <c r="O13032" s="545" t="s">
        <v>13413</v>
      </c>
      <c r="P13032" s="549">
        <v>10744</v>
      </c>
      <c r="Q13032" s="549">
        <v>1</v>
      </c>
      <c r="R13032" s="549">
        <v>42</v>
      </c>
      <c r="S13032" s="548"/>
      <c r="T13032" s="548"/>
      <c r="U13032" s="99"/>
    </row>
    <row r="13033" spans="1:21" ht="19.5" customHeight="1">
      <c r="A13033" s="545">
        <v>108066</v>
      </c>
      <c r="B13033" s="545" t="s">
        <v>5458</v>
      </c>
      <c r="C13033" s="545" t="s">
        <v>216</v>
      </c>
      <c r="D13033" s="546"/>
      <c r="E13033" s="171" t="str">
        <f t="shared" si="203"/>
        <v>1900</v>
      </c>
      <c r="F13033" s="547">
        <v>0</v>
      </c>
      <c r="G13033" s="548">
        <v>0</v>
      </c>
      <c r="H13033" s="547">
        <v>0</v>
      </c>
      <c r="I13033" s="545" t="s">
        <v>12957</v>
      </c>
      <c r="J13033" s="545"/>
      <c r="K13033" s="545" t="s">
        <v>20951</v>
      </c>
      <c r="L13033" s="545" t="s">
        <v>13413</v>
      </c>
      <c r="M13033" s="548" t="s">
        <v>13758</v>
      </c>
      <c r="N13033" s="545" t="s">
        <v>13413</v>
      </c>
      <c r="O13033" s="545" t="s">
        <v>13413</v>
      </c>
      <c r="P13033" s="549">
        <v>10745</v>
      </c>
      <c r="Q13033" s="549">
        <v>1</v>
      </c>
      <c r="R13033" s="549">
        <v>42</v>
      </c>
      <c r="S13033" s="548"/>
      <c r="T13033" s="548"/>
      <c r="U13033" s="99"/>
    </row>
    <row r="13034" spans="1:21" ht="19.5" customHeight="1">
      <c r="A13034" s="545">
        <v>108067</v>
      </c>
      <c r="B13034" s="545" t="s">
        <v>8865</v>
      </c>
      <c r="C13034" s="545" t="s">
        <v>209</v>
      </c>
      <c r="D13034" s="546"/>
      <c r="E13034" s="171" t="str">
        <f t="shared" si="203"/>
        <v>1900</v>
      </c>
      <c r="F13034" s="547">
        <v>0</v>
      </c>
      <c r="G13034" s="548">
        <v>0</v>
      </c>
      <c r="H13034" s="547">
        <v>0</v>
      </c>
      <c r="I13034" s="545" t="s">
        <v>12957</v>
      </c>
      <c r="J13034" s="545"/>
      <c r="K13034" s="545" t="s">
        <v>20952</v>
      </c>
      <c r="L13034" s="545" t="s">
        <v>13413</v>
      </c>
      <c r="M13034" s="548" t="s">
        <v>13758</v>
      </c>
      <c r="N13034" s="545" t="s">
        <v>13413</v>
      </c>
      <c r="O13034" s="545" t="s">
        <v>13413</v>
      </c>
      <c r="P13034" s="549">
        <v>10746</v>
      </c>
      <c r="Q13034" s="549">
        <v>1</v>
      </c>
      <c r="R13034" s="549">
        <v>42</v>
      </c>
      <c r="S13034" s="548"/>
      <c r="T13034" s="548"/>
      <c r="U13034" s="99"/>
    </row>
    <row r="13035" spans="1:21" ht="19.5" customHeight="1">
      <c r="A13035" s="545">
        <v>108068</v>
      </c>
      <c r="B13035" s="545" t="s">
        <v>5459</v>
      </c>
      <c r="C13035" s="545" t="s">
        <v>216</v>
      </c>
      <c r="D13035" s="546"/>
      <c r="E13035" s="171" t="str">
        <f t="shared" si="203"/>
        <v>1900</v>
      </c>
      <c r="F13035" s="547">
        <v>0</v>
      </c>
      <c r="G13035" s="548">
        <v>0</v>
      </c>
      <c r="H13035" s="547">
        <v>0</v>
      </c>
      <c r="I13035" s="545" t="s">
        <v>12957</v>
      </c>
      <c r="J13035" s="545"/>
      <c r="K13035" s="545" t="s">
        <v>20953</v>
      </c>
      <c r="L13035" s="545" t="s">
        <v>13413</v>
      </c>
      <c r="M13035" s="548" t="s">
        <v>13758</v>
      </c>
      <c r="N13035" s="545" t="s">
        <v>13413</v>
      </c>
      <c r="O13035" s="545" t="s">
        <v>13413</v>
      </c>
      <c r="P13035" s="549">
        <v>10747</v>
      </c>
      <c r="Q13035" s="549">
        <v>1</v>
      </c>
      <c r="R13035" s="549">
        <v>42</v>
      </c>
      <c r="S13035" s="548"/>
      <c r="T13035" s="548"/>
      <c r="U13035" s="99"/>
    </row>
    <row r="13036" spans="1:21" ht="19.5" customHeight="1">
      <c r="A13036" s="545">
        <v>108069</v>
      </c>
      <c r="B13036" s="545" t="s">
        <v>8864</v>
      </c>
      <c r="C13036" s="545" t="s">
        <v>216</v>
      </c>
      <c r="D13036" s="546"/>
      <c r="E13036" s="171" t="str">
        <f t="shared" si="203"/>
        <v>1900</v>
      </c>
      <c r="F13036" s="547">
        <v>0</v>
      </c>
      <c r="G13036" s="548">
        <v>0</v>
      </c>
      <c r="H13036" s="547">
        <v>0</v>
      </c>
      <c r="I13036" s="545" t="s">
        <v>12957</v>
      </c>
      <c r="J13036" s="545"/>
      <c r="K13036" s="545" t="s">
        <v>20954</v>
      </c>
      <c r="L13036" s="545" t="s">
        <v>13413</v>
      </c>
      <c r="M13036" s="548" t="s">
        <v>13758</v>
      </c>
      <c r="N13036" s="545" t="s">
        <v>13413</v>
      </c>
      <c r="O13036" s="545" t="s">
        <v>13413</v>
      </c>
      <c r="P13036" s="549">
        <v>10748</v>
      </c>
      <c r="Q13036" s="549">
        <v>1</v>
      </c>
      <c r="R13036" s="549">
        <v>42</v>
      </c>
      <c r="S13036" s="548"/>
      <c r="T13036" s="548"/>
      <c r="U13036" s="99"/>
    </row>
    <row r="13037" spans="1:21" ht="19.5" customHeight="1">
      <c r="A13037" s="545">
        <v>108070</v>
      </c>
      <c r="B13037" s="545" t="s">
        <v>8863</v>
      </c>
      <c r="C13037" s="545" t="s">
        <v>216</v>
      </c>
      <c r="D13037" s="546"/>
      <c r="E13037" s="171" t="str">
        <f t="shared" si="203"/>
        <v>1900</v>
      </c>
      <c r="F13037" s="547">
        <v>0</v>
      </c>
      <c r="G13037" s="548">
        <v>0</v>
      </c>
      <c r="H13037" s="547">
        <v>0</v>
      </c>
      <c r="I13037" s="545" t="s">
        <v>12957</v>
      </c>
      <c r="J13037" s="545"/>
      <c r="K13037" s="545" t="s">
        <v>20955</v>
      </c>
      <c r="L13037" s="545" t="s">
        <v>13413</v>
      </c>
      <c r="M13037" s="548" t="s">
        <v>13758</v>
      </c>
      <c r="N13037" s="545" t="s">
        <v>13413</v>
      </c>
      <c r="O13037" s="545" t="s">
        <v>13413</v>
      </c>
      <c r="P13037" s="549">
        <v>10749</v>
      </c>
      <c r="Q13037" s="549">
        <v>1</v>
      </c>
      <c r="R13037" s="549">
        <v>42</v>
      </c>
      <c r="S13037" s="548"/>
      <c r="T13037" s="548"/>
      <c r="U13037" s="99"/>
    </row>
    <row r="13038" spans="1:21" ht="19.5" customHeight="1">
      <c r="A13038" s="545">
        <v>108071</v>
      </c>
      <c r="B13038" s="545" t="s">
        <v>8862</v>
      </c>
      <c r="C13038" s="545" t="s">
        <v>216</v>
      </c>
      <c r="D13038" s="546"/>
      <c r="E13038" s="171" t="str">
        <f t="shared" si="203"/>
        <v>1900</v>
      </c>
      <c r="F13038" s="547">
        <v>0</v>
      </c>
      <c r="G13038" s="548">
        <v>0</v>
      </c>
      <c r="H13038" s="547">
        <v>0</v>
      </c>
      <c r="I13038" s="545" t="s">
        <v>12957</v>
      </c>
      <c r="J13038" s="545"/>
      <c r="K13038" s="545" t="s">
        <v>20956</v>
      </c>
      <c r="L13038" s="545" t="s">
        <v>13413</v>
      </c>
      <c r="M13038" s="548" t="s">
        <v>13758</v>
      </c>
      <c r="N13038" s="545" t="s">
        <v>13413</v>
      </c>
      <c r="O13038" s="545" t="s">
        <v>13413</v>
      </c>
      <c r="P13038" s="549">
        <v>10750</v>
      </c>
      <c r="Q13038" s="549">
        <v>1</v>
      </c>
      <c r="R13038" s="549">
        <v>42</v>
      </c>
      <c r="S13038" s="548"/>
      <c r="T13038" s="548"/>
      <c r="U13038" s="99"/>
    </row>
    <row r="13039" spans="1:21" ht="19.5" customHeight="1">
      <c r="A13039" s="545">
        <v>108072</v>
      </c>
      <c r="B13039" s="545" t="s">
        <v>8861</v>
      </c>
      <c r="C13039" s="545" t="s">
        <v>216</v>
      </c>
      <c r="D13039" s="546"/>
      <c r="E13039" s="171" t="str">
        <f t="shared" si="203"/>
        <v>1900</v>
      </c>
      <c r="F13039" s="547">
        <v>0</v>
      </c>
      <c r="G13039" s="548">
        <v>0</v>
      </c>
      <c r="H13039" s="547">
        <v>0</v>
      </c>
      <c r="I13039" s="545" t="s">
        <v>12957</v>
      </c>
      <c r="J13039" s="545"/>
      <c r="K13039" s="545" t="s">
        <v>20957</v>
      </c>
      <c r="L13039" s="545" t="s">
        <v>13413</v>
      </c>
      <c r="M13039" s="548" t="s">
        <v>13758</v>
      </c>
      <c r="N13039" s="545" t="s">
        <v>13413</v>
      </c>
      <c r="O13039" s="545" t="s">
        <v>13413</v>
      </c>
      <c r="P13039" s="549">
        <v>10751</v>
      </c>
      <c r="Q13039" s="549">
        <v>1</v>
      </c>
      <c r="R13039" s="549">
        <v>42</v>
      </c>
      <c r="S13039" s="548"/>
      <c r="T13039" s="548"/>
      <c r="U13039" s="99"/>
    </row>
    <row r="13040" spans="1:21" ht="19.5" customHeight="1">
      <c r="A13040" s="545">
        <v>108073</v>
      </c>
      <c r="B13040" s="545" t="s">
        <v>5627</v>
      </c>
      <c r="C13040" s="545" t="s">
        <v>216</v>
      </c>
      <c r="D13040" s="546"/>
      <c r="E13040" s="171" t="str">
        <f t="shared" si="203"/>
        <v>1900</v>
      </c>
      <c r="F13040" s="547">
        <v>0</v>
      </c>
      <c r="G13040" s="548">
        <v>0</v>
      </c>
      <c r="H13040" s="547">
        <v>0</v>
      </c>
      <c r="I13040" s="545" t="s">
        <v>12736</v>
      </c>
      <c r="J13040" s="545"/>
      <c r="K13040" s="545" t="s">
        <v>20428</v>
      </c>
      <c r="L13040" s="545" t="s">
        <v>13413</v>
      </c>
      <c r="M13040" s="548" t="s">
        <v>13758</v>
      </c>
      <c r="N13040" s="545" t="s">
        <v>13413</v>
      </c>
      <c r="O13040" s="545" t="s">
        <v>13413</v>
      </c>
      <c r="P13040" s="549">
        <v>10752</v>
      </c>
      <c r="Q13040" s="549">
        <v>1</v>
      </c>
      <c r="R13040" s="549">
        <v>56</v>
      </c>
      <c r="S13040" s="548"/>
      <c r="T13040" s="548"/>
      <c r="U13040" s="99"/>
    </row>
    <row r="13041" spans="1:21" ht="19.5" customHeight="1">
      <c r="A13041" s="545">
        <v>108074</v>
      </c>
      <c r="B13041" s="545" t="s">
        <v>8860</v>
      </c>
      <c r="C13041" s="545" t="s">
        <v>216</v>
      </c>
      <c r="D13041" s="546"/>
      <c r="E13041" s="171" t="str">
        <f t="shared" si="203"/>
        <v>1900</v>
      </c>
      <c r="F13041" s="547">
        <v>0</v>
      </c>
      <c r="G13041" s="548">
        <v>0</v>
      </c>
      <c r="H13041" s="547">
        <v>0</v>
      </c>
      <c r="I13041" s="545" t="s">
        <v>12736</v>
      </c>
      <c r="J13041" s="545"/>
      <c r="K13041" s="545" t="s">
        <v>20958</v>
      </c>
      <c r="L13041" s="545" t="s">
        <v>13413</v>
      </c>
      <c r="M13041" s="548" t="s">
        <v>13758</v>
      </c>
      <c r="N13041" s="545" t="s">
        <v>13413</v>
      </c>
      <c r="O13041" s="545" t="s">
        <v>13413</v>
      </c>
      <c r="P13041" s="549">
        <v>10753</v>
      </c>
      <c r="Q13041" s="549">
        <v>1</v>
      </c>
      <c r="R13041" s="549">
        <v>56</v>
      </c>
      <c r="S13041" s="548"/>
      <c r="T13041" s="548"/>
      <c r="U13041" s="99"/>
    </row>
    <row r="13042" spans="1:21" ht="19.5" customHeight="1">
      <c r="A13042" s="545">
        <v>108075</v>
      </c>
      <c r="B13042" s="545" t="s">
        <v>8859</v>
      </c>
      <c r="C13042" s="545" t="s">
        <v>216</v>
      </c>
      <c r="D13042" s="546"/>
      <c r="E13042" s="171" t="str">
        <f t="shared" si="203"/>
        <v>1900</v>
      </c>
      <c r="F13042" s="547">
        <v>0</v>
      </c>
      <c r="G13042" s="548">
        <v>0</v>
      </c>
      <c r="H13042" s="547">
        <v>0</v>
      </c>
      <c r="I13042" s="545" t="s">
        <v>12957</v>
      </c>
      <c r="J13042" s="545"/>
      <c r="K13042" s="545" t="s">
        <v>20959</v>
      </c>
      <c r="L13042" s="545" t="s">
        <v>13413</v>
      </c>
      <c r="M13042" s="548" t="s">
        <v>13758</v>
      </c>
      <c r="N13042" s="545" t="s">
        <v>13413</v>
      </c>
      <c r="O13042" s="545" t="s">
        <v>13413</v>
      </c>
      <c r="P13042" s="549">
        <v>10754</v>
      </c>
      <c r="Q13042" s="549">
        <v>1</v>
      </c>
      <c r="R13042" s="549">
        <v>42</v>
      </c>
      <c r="S13042" s="548"/>
      <c r="T13042" s="548"/>
      <c r="U13042" s="99"/>
    </row>
    <row r="13043" spans="1:21" ht="19.5" customHeight="1">
      <c r="A13043" s="545">
        <v>108076</v>
      </c>
      <c r="B13043" s="545" t="s">
        <v>8858</v>
      </c>
      <c r="C13043" s="545" t="s">
        <v>216</v>
      </c>
      <c r="D13043" s="546"/>
      <c r="E13043" s="171" t="str">
        <f t="shared" si="203"/>
        <v>1900</v>
      </c>
      <c r="F13043" s="547">
        <v>0</v>
      </c>
      <c r="G13043" s="548">
        <v>0</v>
      </c>
      <c r="H13043" s="547">
        <v>0</v>
      </c>
      <c r="I13043" s="545" t="s">
        <v>12957</v>
      </c>
      <c r="J13043" s="545"/>
      <c r="K13043" s="545" t="s">
        <v>20960</v>
      </c>
      <c r="L13043" s="545" t="s">
        <v>13413</v>
      </c>
      <c r="M13043" s="548" t="s">
        <v>13758</v>
      </c>
      <c r="N13043" s="545" t="s">
        <v>13413</v>
      </c>
      <c r="O13043" s="545" t="s">
        <v>13413</v>
      </c>
      <c r="P13043" s="549">
        <v>10755</v>
      </c>
      <c r="Q13043" s="549">
        <v>1</v>
      </c>
      <c r="R13043" s="549">
        <v>42</v>
      </c>
      <c r="S13043" s="548"/>
      <c r="T13043" s="548"/>
      <c r="U13043" s="99"/>
    </row>
    <row r="13044" spans="1:21" ht="19.5" customHeight="1">
      <c r="A13044" s="545">
        <v>108077</v>
      </c>
      <c r="B13044" s="545" t="s">
        <v>5122</v>
      </c>
      <c r="C13044" s="545" t="s">
        <v>209</v>
      </c>
      <c r="D13044" s="546">
        <v>43552</v>
      </c>
      <c r="E13044" s="171" t="str">
        <f t="shared" si="203"/>
        <v>2019</v>
      </c>
      <c r="F13044" s="547">
        <v>93371.01</v>
      </c>
      <c r="G13044" s="548">
        <v>0.19</v>
      </c>
      <c r="H13044" s="547">
        <v>78463.03</v>
      </c>
      <c r="I13044" s="545" t="s">
        <v>12697</v>
      </c>
      <c r="J13044" s="545" t="s">
        <v>13298</v>
      </c>
      <c r="K13044" s="545" t="s">
        <v>20961</v>
      </c>
      <c r="L13044" s="545" t="s">
        <v>13413</v>
      </c>
      <c r="M13044" s="548" t="s">
        <v>13758</v>
      </c>
      <c r="N13044" s="545" t="s">
        <v>13413</v>
      </c>
      <c r="O13044" s="545" t="s">
        <v>13413</v>
      </c>
      <c r="P13044" s="549">
        <v>10756</v>
      </c>
      <c r="Q13044" s="549">
        <v>1</v>
      </c>
      <c r="R13044" s="549">
        <v>138</v>
      </c>
      <c r="S13044" s="548">
        <v>1012</v>
      </c>
      <c r="T13044" s="548"/>
      <c r="U13044" s="99"/>
    </row>
    <row r="13045" spans="1:21" ht="19.5" customHeight="1">
      <c r="A13045" s="545">
        <v>108078</v>
      </c>
      <c r="B13045" s="545" t="s">
        <v>4537</v>
      </c>
      <c r="C13045" s="545" t="s">
        <v>4504</v>
      </c>
      <c r="D13045" s="546">
        <v>43731</v>
      </c>
      <c r="E13045" s="171" t="str">
        <f t="shared" si="203"/>
        <v>2019</v>
      </c>
      <c r="F13045" s="547">
        <v>29990</v>
      </c>
      <c r="G13045" s="548">
        <v>0.19</v>
      </c>
      <c r="H13045" s="547">
        <v>25201.68</v>
      </c>
      <c r="I13045" s="545" t="s">
        <v>12722</v>
      </c>
      <c r="J13045" s="545" t="s">
        <v>13402</v>
      </c>
      <c r="K13045" s="545" t="s">
        <v>13413</v>
      </c>
      <c r="L13045" s="545" t="s">
        <v>13413</v>
      </c>
      <c r="M13045" s="548" t="s">
        <v>13868</v>
      </c>
      <c r="N13045" s="545" t="s">
        <v>13413</v>
      </c>
      <c r="O13045" s="545" t="s">
        <v>13413</v>
      </c>
      <c r="P13045" s="549">
        <v>10757</v>
      </c>
      <c r="Q13045" s="549">
        <v>2</v>
      </c>
      <c r="R13045" s="549">
        <v>100</v>
      </c>
      <c r="S13045" s="548">
        <v>2231</v>
      </c>
      <c r="T13045" s="548"/>
      <c r="U13045" s="99"/>
    </row>
    <row r="13046" spans="1:21" ht="19.5" customHeight="1">
      <c r="A13046" s="545">
        <v>108079</v>
      </c>
      <c r="B13046" s="545" t="s">
        <v>5120</v>
      </c>
      <c r="C13046" s="545" t="s">
        <v>209</v>
      </c>
      <c r="D13046" s="546"/>
      <c r="E13046" s="171" t="str">
        <f t="shared" si="203"/>
        <v>1900</v>
      </c>
      <c r="F13046" s="547">
        <v>0</v>
      </c>
      <c r="G13046" s="548">
        <v>0</v>
      </c>
      <c r="H13046" s="547">
        <v>0</v>
      </c>
      <c r="I13046" s="545" t="s">
        <v>12697</v>
      </c>
      <c r="J13046" s="545"/>
      <c r="K13046" s="545" t="s">
        <v>13413</v>
      </c>
      <c r="L13046" s="545" t="s">
        <v>13413</v>
      </c>
      <c r="M13046" s="548" t="s">
        <v>13758</v>
      </c>
      <c r="N13046" s="545" t="s">
        <v>13413</v>
      </c>
      <c r="O13046" s="545" t="s">
        <v>13413</v>
      </c>
      <c r="P13046" s="549">
        <v>10758</v>
      </c>
      <c r="Q13046" s="549">
        <v>1</v>
      </c>
      <c r="R13046" s="549">
        <v>138</v>
      </c>
      <c r="S13046" s="548"/>
      <c r="T13046" s="548"/>
      <c r="U13046" s="99"/>
    </row>
    <row r="13047" spans="1:21" ht="19.5" customHeight="1">
      <c r="A13047" s="545">
        <v>108080</v>
      </c>
      <c r="B13047" s="545" t="s">
        <v>5045</v>
      </c>
      <c r="C13047" s="545" t="s">
        <v>216</v>
      </c>
      <c r="D13047" s="546"/>
      <c r="E13047" s="171" t="str">
        <f t="shared" si="203"/>
        <v>1900</v>
      </c>
      <c r="F13047" s="547">
        <v>0</v>
      </c>
      <c r="G13047" s="548">
        <v>0</v>
      </c>
      <c r="H13047" s="547">
        <v>0</v>
      </c>
      <c r="I13047" s="545" t="s">
        <v>12642</v>
      </c>
      <c r="J13047" s="545"/>
      <c r="K13047" s="545" t="s">
        <v>13413</v>
      </c>
      <c r="L13047" s="545" t="s">
        <v>13413</v>
      </c>
      <c r="M13047" s="548" t="s">
        <v>13758</v>
      </c>
      <c r="N13047" s="545" t="s">
        <v>13413</v>
      </c>
      <c r="O13047" s="545" t="s">
        <v>13413</v>
      </c>
      <c r="P13047" s="549">
        <v>10759</v>
      </c>
      <c r="Q13047" s="549">
        <v>1</v>
      </c>
      <c r="R13047" s="549">
        <v>135</v>
      </c>
      <c r="S13047" s="548"/>
      <c r="T13047" s="548"/>
      <c r="U13047" s="99"/>
    </row>
    <row r="13048" spans="1:21" ht="19.5" customHeight="1">
      <c r="A13048" s="545">
        <v>108081</v>
      </c>
      <c r="B13048" s="545" t="s">
        <v>2516</v>
      </c>
      <c r="C13048" s="545" t="s">
        <v>216</v>
      </c>
      <c r="D13048" s="546"/>
      <c r="E13048" s="171" t="str">
        <f t="shared" si="203"/>
        <v>1900</v>
      </c>
      <c r="F13048" s="547">
        <v>0</v>
      </c>
      <c r="G13048" s="548">
        <v>0</v>
      </c>
      <c r="H13048" s="547">
        <v>0</v>
      </c>
      <c r="I13048" s="545" t="s">
        <v>12642</v>
      </c>
      <c r="J13048" s="545"/>
      <c r="K13048" s="545" t="s">
        <v>13413</v>
      </c>
      <c r="L13048" s="545" t="s">
        <v>13413</v>
      </c>
      <c r="M13048" s="548" t="s">
        <v>13758</v>
      </c>
      <c r="N13048" s="545" t="s">
        <v>13413</v>
      </c>
      <c r="O13048" s="545" t="s">
        <v>13413</v>
      </c>
      <c r="P13048" s="549">
        <v>10760</v>
      </c>
      <c r="Q13048" s="549">
        <v>1</v>
      </c>
      <c r="R13048" s="549">
        <v>135</v>
      </c>
      <c r="S13048" s="548"/>
      <c r="T13048" s="548"/>
      <c r="U13048" s="99"/>
    </row>
    <row r="13049" spans="1:21" ht="19.5" customHeight="1">
      <c r="A13049" s="545">
        <v>108082</v>
      </c>
      <c r="B13049" s="545" t="s">
        <v>5159</v>
      </c>
      <c r="C13049" s="545" t="s">
        <v>216</v>
      </c>
      <c r="D13049" s="546">
        <v>43552</v>
      </c>
      <c r="E13049" s="171" t="str">
        <f t="shared" si="203"/>
        <v>2019</v>
      </c>
      <c r="F13049" s="547">
        <v>15644</v>
      </c>
      <c r="G13049" s="548">
        <v>0.19</v>
      </c>
      <c r="H13049" s="547">
        <v>13146.22</v>
      </c>
      <c r="I13049" s="545" t="s">
        <v>12642</v>
      </c>
      <c r="J13049" s="545" t="s">
        <v>13298</v>
      </c>
      <c r="K13049" s="545" t="s">
        <v>13413</v>
      </c>
      <c r="L13049" s="545" t="s">
        <v>13413</v>
      </c>
      <c r="M13049" s="548" t="s">
        <v>13758</v>
      </c>
      <c r="N13049" s="545" t="s">
        <v>13413</v>
      </c>
      <c r="O13049" s="545" t="s">
        <v>13413</v>
      </c>
      <c r="P13049" s="549">
        <v>10761</v>
      </c>
      <c r="Q13049" s="549">
        <v>1</v>
      </c>
      <c r="R13049" s="549">
        <v>135</v>
      </c>
      <c r="S13049" s="548">
        <v>1012</v>
      </c>
      <c r="T13049" s="548"/>
      <c r="U13049" s="99"/>
    </row>
    <row r="13050" spans="1:21" ht="19.5" customHeight="1">
      <c r="A13050" s="545">
        <v>108083</v>
      </c>
      <c r="B13050" s="545" t="s">
        <v>8857</v>
      </c>
      <c r="C13050" s="545" t="s">
        <v>216</v>
      </c>
      <c r="D13050" s="546"/>
      <c r="E13050" s="171" t="str">
        <f t="shared" si="203"/>
        <v>1900</v>
      </c>
      <c r="F13050" s="547">
        <v>0</v>
      </c>
      <c r="G13050" s="548">
        <v>0</v>
      </c>
      <c r="H13050" s="547">
        <v>0</v>
      </c>
      <c r="I13050" s="545" t="s">
        <v>12676</v>
      </c>
      <c r="J13050" s="545"/>
      <c r="K13050" s="545" t="s">
        <v>20962</v>
      </c>
      <c r="L13050" s="545" t="s">
        <v>13413</v>
      </c>
      <c r="M13050" s="548" t="s">
        <v>13758</v>
      </c>
      <c r="N13050" s="545" t="s">
        <v>13413</v>
      </c>
      <c r="O13050" s="545" t="s">
        <v>13413</v>
      </c>
      <c r="P13050" s="549">
        <v>10762</v>
      </c>
      <c r="Q13050" s="549">
        <v>1</v>
      </c>
      <c r="R13050" s="549">
        <v>14</v>
      </c>
      <c r="S13050" s="548"/>
      <c r="T13050" s="548"/>
      <c r="U13050" s="99"/>
    </row>
    <row r="13051" spans="1:21" ht="19.5" customHeight="1">
      <c r="A13051" s="545">
        <v>108084</v>
      </c>
      <c r="B13051" s="545" t="s">
        <v>5035</v>
      </c>
      <c r="C13051" s="545" t="s">
        <v>216</v>
      </c>
      <c r="D13051" s="546">
        <v>43850</v>
      </c>
      <c r="E13051" s="171" t="str">
        <f t="shared" si="203"/>
        <v>2020</v>
      </c>
      <c r="F13051" s="547">
        <v>337318</v>
      </c>
      <c r="G13051" s="548">
        <v>0.19</v>
      </c>
      <c r="H13051" s="547">
        <v>283460.5</v>
      </c>
      <c r="I13051" s="545" t="s">
        <v>12642</v>
      </c>
      <c r="J13051" s="545" t="s">
        <v>13298</v>
      </c>
      <c r="K13051" s="545" t="s">
        <v>13413</v>
      </c>
      <c r="L13051" s="545" t="s">
        <v>13413</v>
      </c>
      <c r="M13051" s="548" t="s">
        <v>13758</v>
      </c>
      <c r="N13051" s="545" t="s">
        <v>13413</v>
      </c>
      <c r="O13051" s="545" t="s">
        <v>13413</v>
      </c>
      <c r="P13051" s="549">
        <v>10763</v>
      </c>
      <c r="Q13051" s="549">
        <v>1</v>
      </c>
      <c r="R13051" s="549">
        <v>135</v>
      </c>
      <c r="S13051" s="548">
        <v>1012</v>
      </c>
      <c r="T13051" s="548"/>
      <c r="U13051" s="99"/>
    </row>
    <row r="13052" spans="1:21" ht="19.5" customHeight="1">
      <c r="A13052" s="545">
        <v>108085</v>
      </c>
      <c r="B13052" s="545" t="s">
        <v>5106</v>
      </c>
      <c r="C13052" s="545" t="s">
        <v>216</v>
      </c>
      <c r="D13052" s="546">
        <v>43850</v>
      </c>
      <c r="E13052" s="171" t="str">
        <f t="shared" si="203"/>
        <v>2020</v>
      </c>
      <c r="F13052" s="547">
        <v>430311</v>
      </c>
      <c r="G13052" s="548">
        <v>0.19</v>
      </c>
      <c r="H13052" s="547">
        <v>361605.88</v>
      </c>
      <c r="I13052" s="545" t="s">
        <v>12642</v>
      </c>
      <c r="J13052" s="545" t="s">
        <v>13302</v>
      </c>
      <c r="K13052" s="545" t="s">
        <v>13413</v>
      </c>
      <c r="L13052" s="545" t="s">
        <v>13413</v>
      </c>
      <c r="M13052" s="548" t="s">
        <v>13758</v>
      </c>
      <c r="N13052" s="545" t="s">
        <v>13413</v>
      </c>
      <c r="O13052" s="545" t="s">
        <v>13413</v>
      </c>
      <c r="P13052" s="549">
        <v>10764</v>
      </c>
      <c r="Q13052" s="549">
        <v>1</v>
      </c>
      <c r="R13052" s="549">
        <v>135</v>
      </c>
      <c r="S13052" s="548">
        <v>2219</v>
      </c>
      <c r="T13052" s="548"/>
      <c r="U13052" s="99"/>
    </row>
    <row r="13053" spans="1:21" ht="19.5" customHeight="1">
      <c r="A13053" s="545">
        <v>108086</v>
      </c>
      <c r="B13053" s="545" t="s">
        <v>5165</v>
      </c>
      <c r="C13053" s="545" t="s">
        <v>216</v>
      </c>
      <c r="D13053" s="546">
        <v>43850</v>
      </c>
      <c r="E13053" s="171" t="str">
        <f t="shared" si="203"/>
        <v>2020</v>
      </c>
      <c r="F13053" s="547">
        <v>135041</v>
      </c>
      <c r="G13053" s="548">
        <v>0.19</v>
      </c>
      <c r="H13053" s="547">
        <v>113479.83</v>
      </c>
      <c r="I13053" s="545" t="s">
        <v>12642</v>
      </c>
      <c r="J13053" s="545" t="s">
        <v>13302</v>
      </c>
      <c r="K13053" s="545" t="s">
        <v>13413</v>
      </c>
      <c r="L13053" s="545" t="s">
        <v>13413</v>
      </c>
      <c r="M13053" s="548" t="s">
        <v>13758</v>
      </c>
      <c r="N13053" s="545" t="s">
        <v>13413</v>
      </c>
      <c r="O13053" s="545" t="s">
        <v>13413</v>
      </c>
      <c r="P13053" s="549">
        <v>10765</v>
      </c>
      <c r="Q13053" s="549">
        <v>1</v>
      </c>
      <c r="R13053" s="549">
        <v>135</v>
      </c>
      <c r="S13053" s="548">
        <v>2219</v>
      </c>
      <c r="T13053" s="548"/>
      <c r="U13053" s="99"/>
    </row>
    <row r="13054" spans="1:21" ht="19.5" customHeight="1">
      <c r="A13054" s="545">
        <v>108087</v>
      </c>
      <c r="B13054" s="545" t="s">
        <v>5189</v>
      </c>
      <c r="C13054" s="545" t="s">
        <v>216</v>
      </c>
      <c r="D13054" s="546"/>
      <c r="E13054" s="171" t="str">
        <f t="shared" si="203"/>
        <v>1900</v>
      </c>
      <c r="F13054" s="547">
        <v>0</v>
      </c>
      <c r="G13054" s="548">
        <v>0</v>
      </c>
      <c r="H13054" s="547">
        <v>0</v>
      </c>
      <c r="I13054" s="545" t="s">
        <v>12642</v>
      </c>
      <c r="J13054" s="545"/>
      <c r="K13054" s="545" t="s">
        <v>13413</v>
      </c>
      <c r="L13054" s="545" t="s">
        <v>13413</v>
      </c>
      <c r="M13054" s="548" t="s">
        <v>13758</v>
      </c>
      <c r="N13054" s="545" t="s">
        <v>13413</v>
      </c>
      <c r="O13054" s="545" t="s">
        <v>13413</v>
      </c>
      <c r="P13054" s="549">
        <v>10766</v>
      </c>
      <c r="Q13054" s="549">
        <v>1</v>
      </c>
      <c r="R13054" s="549">
        <v>135</v>
      </c>
      <c r="S13054" s="548"/>
      <c r="T13054" s="548"/>
      <c r="U13054" s="99"/>
    </row>
    <row r="13055" spans="1:21" ht="19.5" customHeight="1">
      <c r="A13055" s="545">
        <v>108088</v>
      </c>
      <c r="B13055" s="545" t="s">
        <v>5068</v>
      </c>
      <c r="C13055" s="545" t="s">
        <v>221</v>
      </c>
      <c r="D13055" s="546"/>
      <c r="E13055" s="171" t="str">
        <f t="shared" si="203"/>
        <v>1900</v>
      </c>
      <c r="F13055" s="547">
        <v>0</v>
      </c>
      <c r="G13055" s="548">
        <v>0</v>
      </c>
      <c r="H13055" s="547">
        <v>0</v>
      </c>
      <c r="I13055" s="545" t="s">
        <v>12676</v>
      </c>
      <c r="J13055" s="545"/>
      <c r="K13055" s="545" t="s">
        <v>13413</v>
      </c>
      <c r="L13055" s="545" t="s">
        <v>13413</v>
      </c>
      <c r="M13055" s="548" t="s">
        <v>13758</v>
      </c>
      <c r="N13055" s="545" t="s">
        <v>13413</v>
      </c>
      <c r="O13055" s="545" t="s">
        <v>13413</v>
      </c>
      <c r="P13055" s="549">
        <v>10767</v>
      </c>
      <c r="Q13055" s="549">
        <v>1</v>
      </c>
      <c r="R13055" s="549">
        <v>14</v>
      </c>
      <c r="S13055" s="548"/>
      <c r="T13055" s="548"/>
      <c r="U13055" s="99"/>
    </row>
    <row r="13056" spans="1:21" ht="19.5" customHeight="1">
      <c r="A13056" s="545">
        <v>108089</v>
      </c>
      <c r="B13056" s="545" t="s">
        <v>6122</v>
      </c>
      <c r="C13056" s="545" t="s">
        <v>216</v>
      </c>
      <c r="D13056" s="546">
        <v>44161</v>
      </c>
      <c r="E13056" s="171" t="str">
        <f t="shared" si="203"/>
        <v>2020</v>
      </c>
      <c r="F13056" s="547">
        <v>206519</v>
      </c>
      <c r="G13056" s="548">
        <v>0.19</v>
      </c>
      <c r="H13056" s="547">
        <v>173545.38</v>
      </c>
      <c r="I13056" s="545" t="s">
        <v>12676</v>
      </c>
      <c r="J13056" s="545" t="s">
        <v>13302</v>
      </c>
      <c r="K13056" s="545" t="s">
        <v>20963</v>
      </c>
      <c r="L13056" s="545" t="s">
        <v>13413</v>
      </c>
      <c r="M13056" s="548" t="s">
        <v>13758</v>
      </c>
      <c r="N13056" s="545" t="s">
        <v>13413</v>
      </c>
      <c r="O13056" s="545" t="s">
        <v>13413</v>
      </c>
      <c r="P13056" s="549">
        <v>10768</v>
      </c>
      <c r="Q13056" s="549">
        <v>1</v>
      </c>
      <c r="R13056" s="549">
        <v>14</v>
      </c>
      <c r="S13056" s="548">
        <v>2219</v>
      </c>
      <c r="T13056" s="548"/>
      <c r="U13056" s="99"/>
    </row>
    <row r="13057" spans="1:21" ht="19.5" customHeight="1">
      <c r="A13057" s="545">
        <v>108090</v>
      </c>
      <c r="B13057" s="545" t="s">
        <v>8856</v>
      </c>
      <c r="C13057" s="545" t="s">
        <v>216</v>
      </c>
      <c r="D13057" s="546"/>
      <c r="E13057" s="171" t="str">
        <f t="shared" si="203"/>
        <v>1900</v>
      </c>
      <c r="F13057" s="547">
        <v>0</v>
      </c>
      <c r="G13057" s="548">
        <v>0</v>
      </c>
      <c r="H13057" s="547">
        <v>0</v>
      </c>
      <c r="I13057" s="545" t="s">
        <v>12676</v>
      </c>
      <c r="J13057" s="545"/>
      <c r="K13057" s="545" t="s">
        <v>20964</v>
      </c>
      <c r="L13057" s="545" t="s">
        <v>13413</v>
      </c>
      <c r="M13057" s="548" t="s">
        <v>13758</v>
      </c>
      <c r="N13057" s="545" t="s">
        <v>13413</v>
      </c>
      <c r="O13057" s="545" t="s">
        <v>13413</v>
      </c>
      <c r="P13057" s="549">
        <v>10769</v>
      </c>
      <c r="Q13057" s="549">
        <v>1</v>
      </c>
      <c r="R13057" s="549">
        <v>14</v>
      </c>
      <c r="S13057" s="548"/>
      <c r="T13057" s="548"/>
      <c r="U13057" s="99"/>
    </row>
    <row r="13058" spans="1:21" ht="19.5" customHeight="1">
      <c r="A13058" s="545">
        <v>108091</v>
      </c>
      <c r="B13058" s="545" t="s">
        <v>5067</v>
      </c>
      <c r="C13058" s="545" t="s">
        <v>216</v>
      </c>
      <c r="D13058" s="546"/>
      <c r="E13058" s="171" t="str">
        <f t="shared" si="203"/>
        <v>1900</v>
      </c>
      <c r="F13058" s="547">
        <v>0</v>
      </c>
      <c r="G13058" s="548">
        <v>0</v>
      </c>
      <c r="H13058" s="547">
        <v>0</v>
      </c>
      <c r="I13058" s="545" t="s">
        <v>12676</v>
      </c>
      <c r="J13058" s="545"/>
      <c r="K13058" s="545" t="s">
        <v>20965</v>
      </c>
      <c r="L13058" s="545" t="s">
        <v>13413</v>
      </c>
      <c r="M13058" s="548" t="s">
        <v>13758</v>
      </c>
      <c r="N13058" s="545" t="s">
        <v>13413</v>
      </c>
      <c r="O13058" s="545" t="s">
        <v>13413</v>
      </c>
      <c r="P13058" s="549">
        <v>10770</v>
      </c>
      <c r="Q13058" s="549">
        <v>1</v>
      </c>
      <c r="R13058" s="549">
        <v>14</v>
      </c>
      <c r="S13058" s="548"/>
      <c r="T13058" s="548"/>
      <c r="U13058" s="99"/>
    </row>
    <row r="13059" spans="1:21" ht="19.5" customHeight="1">
      <c r="A13059" s="545">
        <v>108092</v>
      </c>
      <c r="B13059" s="545" t="s">
        <v>5087</v>
      </c>
      <c r="C13059" s="545" t="s">
        <v>216</v>
      </c>
      <c r="D13059" s="546"/>
      <c r="E13059" s="171" t="str">
        <f t="shared" si="203"/>
        <v>1900</v>
      </c>
      <c r="F13059" s="547">
        <v>0</v>
      </c>
      <c r="G13059" s="548">
        <v>0</v>
      </c>
      <c r="H13059" s="547">
        <v>0</v>
      </c>
      <c r="I13059" s="545" t="s">
        <v>12642</v>
      </c>
      <c r="J13059" s="545"/>
      <c r="K13059" s="545" t="s">
        <v>13413</v>
      </c>
      <c r="L13059" s="545" t="s">
        <v>13413</v>
      </c>
      <c r="M13059" s="548" t="s">
        <v>13758</v>
      </c>
      <c r="N13059" s="545" t="s">
        <v>13413</v>
      </c>
      <c r="O13059" s="545" t="s">
        <v>13413</v>
      </c>
      <c r="P13059" s="549">
        <v>10771</v>
      </c>
      <c r="Q13059" s="549">
        <v>1</v>
      </c>
      <c r="R13059" s="549">
        <v>135</v>
      </c>
      <c r="S13059" s="548"/>
      <c r="T13059" s="548"/>
      <c r="U13059" s="99"/>
    </row>
    <row r="13060" spans="1:21" ht="19.5" customHeight="1">
      <c r="A13060" s="545">
        <v>108093</v>
      </c>
      <c r="B13060" s="545" t="s">
        <v>8852</v>
      </c>
      <c r="C13060" s="545" t="s">
        <v>216</v>
      </c>
      <c r="D13060" s="546"/>
      <c r="E13060" s="171" t="str">
        <f t="shared" ref="E13060:E13123" si="204">TEXT(D13060,"YYYY")</f>
        <v>1900</v>
      </c>
      <c r="F13060" s="547">
        <v>0</v>
      </c>
      <c r="G13060" s="548">
        <v>0</v>
      </c>
      <c r="H13060" s="547">
        <v>0</v>
      </c>
      <c r="I13060" s="545" t="s">
        <v>12642</v>
      </c>
      <c r="J13060" s="545"/>
      <c r="K13060" s="545" t="s">
        <v>13413</v>
      </c>
      <c r="L13060" s="545" t="s">
        <v>13413</v>
      </c>
      <c r="M13060" s="548" t="s">
        <v>13758</v>
      </c>
      <c r="N13060" s="545" t="s">
        <v>13413</v>
      </c>
      <c r="O13060" s="545" t="s">
        <v>13413</v>
      </c>
      <c r="P13060" s="549">
        <v>10772</v>
      </c>
      <c r="Q13060" s="549">
        <v>1</v>
      </c>
      <c r="R13060" s="549">
        <v>135</v>
      </c>
      <c r="S13060" s="548"/>
      <c r="T13060" s="548"/>
      <c r="U13060" s="99"/>
    </row>
    <row r="13061" spans="1:21" ht="19.5" customHeight="1">
      <c r="A13061" s="545">
        <v>108094</v>
      </c>
      <c r="B13061" s="545" t="s">
        <v>5948</v>
      </c>
      <c r="C13061" s="545" t="s">
        <v>216</v>
      </c>
      <c r="D13061" s="546"/>
      <c r="E13061" s="171" t="str">
        <f t="shared" si="204"/>
        <v>1900</v>
      </c>
      <c r="F13061" s="547">
        <v>0</v>
      </c>
      <c r="G13061" s="548">
        <v>0</v>
      </c>
      <c r="H13061" s="547">
        <v>0</v>
      </c>
      <c r="I13061" s="545" t="s">
        <v>12973</v>
      </c>
      <c r="J13061" s="545"/>
      <c r="K13061" s="545" t="s">
        <v>13413</v>
      </c>
      <c r="L13061" s="545" t="s">
        <v>13413</v>
      </c>
      <c r="M13061" s="548" t="s">
        <v>13758</v>
      </c>
      <c r="N13061" s="545" t="s">
        <v>13413</v>
      </c>
      <c r="O13061" s="545" t="s">
        <v>13413</v>
      </c>
      <c r="P13061" s="549">
        <v>10773</v>
      </c>
      <c r="Q13061" s="549">
        <v>1</v>
      </c>
      <c r="R13061" s="549">
        <v>59</v>
      </c>
      <c r="S13061" s="548"/>
      <c r="T13061" s="548"/>
      <c r="U13061" s="99"/>
    </row>
    <row r="13062" spans="1:21" ht="19.5" customHeight="1">
      <c r="A13062" s="545">
        <v>108095</v>
      </c>
      <c r="B13062" s="545" t="s">
        <v>4972</v>
      </c>
      <c r="C13062" s="545" t="s">
        <v>209</v>
      </c>
      <c r="D13062" s="546"/>
      <c r="E13062" s="171" t="str">
        <f t="shared" si="204"/>
        <v>1900</v>
      </c>
      <c r="F13062" s="547">
        <v>0</v>
      </c>
      <c r="G13062" s="548">
        <v>0</v>
      </c>
      <c r="H13062" s="547">
        <v>0</v>
      </c>
      <c r="I13062" s="545" t="s">
        <v>12652</v>
      </c>
      <c r="J13062" s="545"/>
      <c r="K13062" s="545" t="s">
        <v>13413</v>
      </c>
      <c r="L13062" s="545" t="s">
        <v>13413</v>
      </c>
      <c r="M13062" s="548" t="s">
        <v>13758</v>
      </c>
      <c r="N13062" s="545" t="s">
        <v>13413</v>
      </c>
      <c r="O13062" s="545" t="s">
        <v>13413</v>
      </c>
      <c r="P13062" s="549">
        <v>10774</v>
      </c>
      <c r="Q13062" s="549">
        <v>1</v>
      </c>
      <c r="R13062" s="549">
        <v>134</v>
      </c>
      <c r="S13062" s="548"/>
      <c r="T13062" s="548"/>
      <c r="U13062" s="99"/>
    </row>
    <row r="13063" spans="1:21" ht="19.5" customHeight="1">
      <c r="A13063" s="545">
        <v>108096</v>
      </c>
      <c r="B13063" s="545" t="s">
        <v>5118</v>
      </c>
      <c r="C13063" s="545" t="s">
        <v>209</v>
      </c>
      <c r="D13063" s="546"/>
      <c r="E13063" s="171" t="str">
        <f t="shared" si="204"/>
        <v>1900</v>
      </c>
      <c r="F13063" s="547">
        <v>0</v>
      </c>
      <c r="G13063" s="548">
        <v>0</v>
      </c>
      <c r="H13063" s="547">
        <v>0</v>
      </c>
      <c r="I13063" s="545" t="s">
        <v>12676</v>
      </c>
      <c r="J13063" s="545"/>
      <c r="K13063" s="545" t="s">
        <v>13413</v>
      </c>
      <c r="L13063" s="545" t="s">
        <v>13413</v>
      </c>
      <c r="M13063" s="548" t="s">
        <v>13758</v>
      </c>
      <c r="N13063" s="545" t="s">
        <v>13413</v>
      </c>
      <c r="O13063" s="545" t="s">
        <v>13413</v>
      </c>
      <c r="P13063" s="549">
        <v>10775</v>
      </c>
      <c r="Q13063" s="549">
        <v>1</v>
      </c>
      <c r="R13063" s="549">
        <v>14</v>
      </c>
      <c r="S13063" s="548"/>
      <c r="T13063" s="548"/>
      <c r="U13063" s="99"/>
    </row>
    <row r="13064" spans="1:21" ht="19.5" customHeight="1">
      <c r="A13064" s="545">
        <v>108097</v>
      </c>
      <c r="B13064" s="545" t="s">
        <v>8855</v>
      </c>
      <c r="C13064" s="545" t="s">
        <v>216</v>
      </c>
      <c r="D13064" s="546"/>
      <c r="E13064" s="171" t="str">
        <f t="shared" si="204"/>
        <v>1900</v>
      </c>
      <c r="F13064" s="547">
        <v>0</v>
      </c>
      <c r="G13064" s="548">
        <v>0</v>
      </c>
      <c r="H13064" s="547">
        <v>0</v>
      </c>
      <c r="I13064" s="545" t="s">
        <v>12672</v>
      </c>
      <c r="J13064" s="545"/>
      <c r="K13064" s="545" t="s">
        <v>20966</v>
      </c>
      <c r="L13064" s="545" t="s">
        <v>13413</v>
      </c>
      <c r="M13064" s="548" t="s">
        <v>13758</v>
      </c>
      <c r="N13064" s="545" t="s">
        <v>13413</v>
      </c>
      <c r="O13064" s="545" t="s">
        <v>13413</v>
      </c>
      <c r="P13064" s="549">
        <v>10776</v>
      </c>
      <c r="Q13064" s="549">
        <v>1</v>
      </c>
      <c r="R13064" s="549">
        <v>4</v>
      </c>
      <c r="S13064" s="548"/>
      <c r="T13064" s="548"/>
      <c r="U13064" s="99"/>
    </row>
    <row r="13065" spans="1:21" ht="19.5" customHeight="1">
      <c r="A13065" s="545">
        <v>108098</v>
      </c>
      <c r="B13065" s="545" t="s">
        <v>8854</v>
      </c>
      <c r="C13065" s="545" t="s">
        <v>216</v>
      </c>
      <c r="D13065" s="546"/>
      <c r="E13065" s="171" t="str">
        <f t="shared" si="204"/>
        <v>1900</v>
      </c>
      <c r="F13065" s="547">
        <v>0</v>
      </c>
      <c r="G13065" s="548">
        <v>0</v>
      </c>
      <c r="H13065" s="547">
        <v>0</v>
      </c>
      <c r="I13065" s="545" t="s">
        <v>12672</v>
      </c>
      <c r="J13065" s="545"/>
      <c r="K13065" s="545" t="s">
        <v>20967</v>
      </c>
      <c r="L13065" s="545" t="s">
        <v>13413</v>
      </c>
      <c r="M13065" s="548" t="s">
        <v>13758</v>
      </c>
      <c r="N13065" s="545" t="s">
        <v>13413</v>
      </c>
      <c r="O13065" s="545" t="s">
        <v>13413</v>
      </c>
      <c r="P13065" s="549">
        <v>10777</v>
      </c>
      <c r="Q13065" s="549">
        <v>1</v>
      </c>
      <c r="R13065" s="549">
        <v>4</v>
      </c>
      <c r="S13065" s="548"/>
      <c r="T13065" s="548"/>
      <c r="U13065" s="99"/>
    </row>
    <row r="13066" spans="1:21" ht="19.5" customHeight="1">
      <c r="A13066" s="545">
        <v>108099</v>
      </c>
      <c r="B13066" s="545" t="s">
        <v>8853</v>
      </c>
      <c r="C13066" s="545" t="s">
        <v>216</v>
      </c>
      <c r="D13066" s="546"/>
      <c r="E13066" s="171" t="str">
        <f t="shared" si="204"/>
        <v>1900</v>
      </c>
      <c r="F13066" s="547">
        <v>0</v>
      </c>
      <c r="G13066" s="548">
        <v>0</v>
      </c>
      <c r="H13066" s="547">
        <v>0</v>
      </c>
      <c r="I13066" s="545" t="s">
        <v>12672</v>
      </c>
      <c r="J13066" s="545"/>
      <c r="K13066" s="545" t="s">
        <v>20968</v>
      </c>
      <c r="L13066" s="545" t="s">
        <v>13413</v>
      </c>
      <c r="M13066" s="548" t="s">
        <v>13758</v>
      </c>
      <c r="N13066" s="545" t="s">
        <v>13413</v>
      </c>
      <c r="O13066" s="545" t="s">
        <v>13413</v>
      </c>
      <c r="P13066" s="549">
        <v>10778</v>
      </c>
      <c r="Q13066" s="549">
        <v>1</v>
      </c>
      <c r="R13066" s="549">
        <v>4</v>
      </c>
      <c r="S13066" s="548"/>
      <c r="T13066" s="548"/>
      <c r="U13066" s="99"/>
    </row>
    <row r="13067" spans="1:21" ht="19.5" customHeight="1">
      <c r="A13067" s="545">
        <v>108100</v>
      </c>
      <c r="B13067" s="545" t="s">
        <v>4497</v>
      </c>
      <c r="C13067" s="545" t="s">
        <v>216</v>
      </c>
      <c r="D13067" s="546"/>
      <c r="E13067" s="171" t="str">
        <f t="shared" si="204"/>
        <v>1900</v>
      </c>
      <c r="F13067" s="547">
        <v>0</v>
      </c>
      <c r="G13067" s="548">
        <v>0</v>
      </c>
      <c r="H13067" s="547">
        <v>0</v>
      </c>
      <c r="I13067" s="545" t="s">
        <v>12661</v>
      </c>
      <c r="J13067" s="545"/>
      <c r="K13067" s="545" t="s">
        <v>13413</v>
      </c>
      <c r="L13067" s="545" t="s">
        <v>13413</v>
      </c>
      <c r="M13067" s="548" t="s">
        <v>13758</v>
      </c>
      <c r="N13067" s="545" t="s">
        <v>13413</v>
      </c>
      <c r="O13067" s="545" t="s">
        <v>13413</v>
      </c>
      <c r="P13067" s="549">
        <v>10779</v>
      </c>
      <c r="Q13067" s="549">
        <v>1</v>
      </c>
      <c r="R13067" s="549">
        <v>89</v>
      </c>
      <c r="S13067" s="548"/>
      <c r="T13067" s="548"/>
      <c r="U13067" s="99"/>
    </row>
    <row r="13068" spans="1:21" ht="19.5" customHeight="1">
      <c r="A13068" s="545">
        <v>108101</v>
      </c>
      <c r="B13068" s="545" t="s">
        <v>8069</v>
      </c>
      <c r="C13068" s="545" t="s">
        <v>216</v>
      </c>
      <c r="D13068" s="546">
        <v>46052</v>
      </c>
      <c r="E13068" s="171" t="str">
        <f t="shared" si="204"/>
        <v>2026</v>
      </c>
      <c r="F13068" s="547">
        <v>72347142</v>
      </c>
      <c r="G13068" s="548">
        <v>0.19</v>
      </c>
      <c r="H13068" s="547">
        <v>60795917.649999999</v>
      </c>
      <c r="I13068" s="545" t="s">
        <v>12647</v>
      </c>
      <c r="J13068" s="545" t="s">
        <v>13307</v>
      </c>
      <c r="K13068" s="545" t="s">
        <v>20969</v>
      </c>
      <c r="L13068" s="545" t="s">
        <v>13413</v>
      </c>
      <c r="M13068" s="548" t="s">
        <v>13758</v>
      </c>
      <c r="N13068" s="545" t="s">
        <v>13413</v>
      </c>
      <c r="O13068" s="545" t="s">
        <v>13413</v>
      </c>
      <c r="P13068" s="549">
        <v>10780</v>
      </c>
      <c r="Q13068" s="549">
        <v>1</v>
      </c>
      <c r="R13068" s="549">
        <v>26</v>
      </c>
      <c r="S13068" s="548">
        <v>2228</v>
      </c>
      <c r="T13068" s="548"/>
      <c r="U13068" s="99"/>
    </row>
    <row r="13069" spans="1:21" ht="19.5" customHeight="1">
      <c r="A13069" s="545">
        <v>108102</v>
      </c>
      <c r="B13069" s="545" t="s">
        <v>5320</v>
      </c>
      <c r="C13069" s="545" t="s">
        <v>216</v>
      </c>
      <c r="D13069" s="546">
        <v>43544</v>
      </c>
      <c r="E13069" s="171" t="str">
        <f t="shared" si="204"/>
        <v>2019</v>
      </c>
      <c r="F13069" s="547">
        <v>61846003</v>
      </c>
      <c r="G13069" s="548">
        <v>0.19</v>
      </c>
      <c r="H13069" s="547">
        <v>51971431.090000004</v>
      </c>
      <c r="I13069" s="545" t="s">
        <v>12647</v>
      </c>
      <c r="J13069" s="545" t="s">
        <v>13319</v>
      </c>
      <c r="K13069" s="545" t="s">
        <v>20970</v>
      </c>
      <c r="L13069" s="545" t="s">
        <v>13413</v>
      </c>
      <c r="M13069" s="548" t="s">
        <v>13758</v>
      </c>
      <c r="N13069" s="545" t="s">
        <v>13413</v>
      </c>
      <c r="O13069" s="545" t="s">
        <v>13413</v>
      </c>
      <c r="P13069" s="549">
        <v>10781</v>
      </c>
      <c r="Q13069" s="549">
        <v>1</v>
      </c>
      <c r="R13069" s="549">
        <v>26</v>
      </c>
      <c r="S13069" s="548">
        <v>1824</v>
      </c>
      <c r="T13069" s="548"/>
      <c r="U13069" s="99"/>
    </row>
    <row r="13070" spans="1:21" ht="19.5" customHeight="1">
      <c r="A13070" s="545">
        <v>108103</v>
      </c>
      <c r="B13070" s="545" t="s">
        <v>5169</v>
      </c>
      <c r="C13070" s="545" t="s">
        <v>216</v>
      </c>
      <c r="D13070" s="546"/>
      <c r="E13070" s="171" t="str">
        <f t="shared" si="204"/>
        <v>1900</v>
      </c>
      <c r="F13070" s="547">
        <v>0</v>
      </c>
      <c r="G13070" s="548">
        <v>0</v>
      </c>
      <c r="H13070" s="547">
        <v>0</v>
      </c>
      <c r="I13070" s="545" t="s">
        <v>12642</v>
      </c>
      <c r="J13070" s="545"/>
      <c r="K13070" s="545" t="s">
        <v>13413</v>
      </c>
      <c r="L13070" s="545" t="s">
        <v>13413</v>
      </c>
      <c r="M13070" s="548" t="s">
        <v>13758</v>
      </c>
      <c r="N13070" s="545" t="s">
        <v>13413</v>
      </c>
      <c r="O13070" s="545" t="s">
        <v>13413</v>
      </c>
      <c r="P13070" s="549">
        <v>10782</v>
      </c>
      <c r="Q13070" s="549">
        <v>1</v>
      </c>
      <c r="R13070" s="549">
        <v>135</v>
      </c>
      <c r="S13070" s="548"/>
      <c r="T13070" s="548"/>
      <c r="U13070" s="99"/>
    </row>
    <row r="13071" spans="1:21" ht="19.5" customHeight="1">
      <c r="A13071" s="545">
        <v>108104</v>
      </c>
      <c r="B13071" s="545" t="s">
        <v>5318</v>
      </c>
      <c r="C13071" s="545" t="s">
        <v>216</v>
      </c>
      <c r="D13071" s="546">
        <v>43544</v>
      </c>
      <c r="E13071" s="171" t="str">
        <f t="shared" si="204"/>
        <v>2019</v>
      </c>
      <c r="F13071" s="547">
        <v>26959769</v>
      </c>
      <c r="G13071" s="548">
        <v>0.19</v>
      </c>
      <c r="H13071" s="547">
        <v>22655268.07</v>
      </c>
      <c r="I13071" s="545" t="s">
        <v>12647</v>
      </c>
      <c r="J13071" s="545" t="s">
        <v>13319</v>
      </c>
      <c r="K13071" s="545" t="s">
        <v>20971</v>
      </c>
      <c r="L13071" s="545" t="s">
        <v>13413</v>
      </c>
      <c r="M13071" s="548" t="s">
        <v>13758</v>
      </c>
      <c r="N13071" s="545" t="s">
        <v>13413</v>
      </c>
      <c r="O13071" s="545" t="s">
        <v>13413</v>
      </c>
      <c r="P13071" s="549">
        <v>10783</v>
      </c>
      <c r="Q13071" s="549">
        <v>1</v>
      </c>
      <c r="R13071" s="549">
        <v>26</v>
      </c>
      <c r="S13071" s="548">
        <v>1824</v>
      </c>
      <c r="T13071" s="548"/>
      <c r="U13071" s="99"/>
    </row>
    <row r="13072" spans="1:21" ht="19.5" customHeight="1">
      <c r="A13072" s="545">
        <v>108105</v>
      </c>
      <c r="B13072" s="545" t="s">
        <v>8852</v>
      </c>
      <c r="C13072" s="545" t="s">
        <v>216</v>
      </c>
      <c r="D13072" s="546"/>
      <c r="E13072" s="171" t="str">
        <f t="shared" si="204"/>
        <v>1900</v>
      </c>
      <c r="F13072" s="547">
        <v>0</v>
      </c>
      <c r="G13072" s="548">
        <v>0</v>
      </c>
      <c r="H13072" s="547">
        <v>0</v>
      </c>
      <c r="I13072" s="545" t="s">
        <v>12642</v>
      </c>
      <c r="J13072" s="545"/>
      <c r="K13072" s="545" t="s">
        <v>13413</v>
      </c>
      <c r="L13072" s="545" t="s">
        <v>13413</v>
      </c>
      <c r="M13072" s="548" t="s">
        <v>13758</v>
      </c>
      <c r="N13072" s="545" t="s">
        <v>13413</v>
      </c>
      <c r="O13072" s="545" t="s">
        <v>13413</v>
      </c>
      <c r="P13072" s="549">
        <v>10784</v>
      </c>
      <c r="Q13072" s="549">
        <v>1</v>
      </c>
      <c r="R13072" s="549">
        <v>135</v>
      </c>
      <c r="S13072" s="548"/>
      <c r="T13072" s="548"/>
      <c r="U13072" s="99"/>
    </row>
    <row r="13073" spans="1:21" ht="19.5" customHeight="1">
      <c r="A13073" s="545">
        <v>108106</v>
      </c>
      <c r="B13073" s="545" t="s">
        <v>5308</v>
      </c>
      <c r="C13073" s="545" t="s">
        <v>216</v>
      </c>
      <c r="D13073" s="546">
        <v>43803</v>
      </c>
      <c r="E13073" s="171" t="str">
        <f t="shared" si="204"/>
        <v>2019</v>
      </c>
      <c r="F13073" s="547">
        <v>12538005.01</v>
      </c>
      <c r="G13073" s="548">
        <v>0.19</v>
      </c>
      <c r="H13073" s="547">
        <v>10536138.66</v>
      </c>
      <c r="I13073" s="545" t="s">
        <v>12647</v>
      </c>
      <c r="J13073" s="545" t="s">
        <v>13319</v>
      </c>
      <c r="K13073" s="545" t="s">
        <v>20972</v>
      </c>
      <c r="L13073" s="545" t="s">
        <v>13413</v>
      </c>
      <c r="M13073" s="548" t="s">
        <v>13758</v>
      </c>
      <c r="N13073" s="545" t="s">
        <v>13413</v>
      </c>
      <c r="O13073" s="545" t="s">
        <v>13413</v>
      </c>
      <c r="P13073" s="549">
        <v>10785</v>
      </c>
      <c r="Q13073" s="549">
        <v>1</v>
      </c>
      <c r="R13073" s="549">
        <v>26</v>
      </c>
      <c r="S13073" s="548">
        <v>1824</v>
      </c>
      <c r="T13073" s="548"/>
      <c r="U13073" s="99"/>
    </row>
    <row r="13074" spans="1:21" ht="19.5" customHeight="1">
      <c r="A13074" s="545">
        <v>108107</v>
      </c>
      <c r="B13074" s="545" t="s">
        <v>5064</v>
      </c>
      <c r="C13074" s="545" t="s">
        <v>216</v>
      </c>
      <c r="D13074" s="546"/>
      <c r="E13074" s="171" t="str">
        <f t="shared" si="204"/>
        <v>1900</v>
      </c>
      <c r="F13074" s="547">
        <v>0</v>
      </c>
      <c r="G13074" s="548">
        <v>0</v>
      </c>
      <c r="H13074" s="547">
        <v>0</v>
      </c>
      <c r="I13074" s="545" t="s">
        <v>12676</v>
      </c>
      <c r="J13074" s="545"/>
      <c r="K13074" s="545" t="s">
        <v>13413</v>
      </c>
      <c r="L13074" s="545" t="s">
        <v>13413</v>
      </c>
      <c r="M13074" s="548" t="s">
        <v>13758</v>
      </c>
      <c r="N13074" s="545" t="s">
        <v>13413</v>
      </c>
      <c r="O13074" s="545" t="s">
        <v>13413</v>
      </c>
      <c r="P13074" s="549">
        <v>10786</v>
      </c>
      <c r="Q13074" s="549">
        <v>1</v>
      </c>
      <c r="R13074" s="549">
        <v>14</v>
      </c>
      <c r="S13074" s="548"/>
      <c r="T13074" s="548"/>
      <c r="U13074" s="99"/>
    </row>
    <row r="13075" spans="1:21" ht="19.5" customHeight="1">
      <c r="A13075" s="545">
        <v>108108</v>
      </c>
      <c r="B13075" s="545" t="s">
        <v>8068</v>
      </c>
      <c r="C13075" s="545" t="s">
        <v>216</v>
      </c>
      <c r="D13075" s="546">
        <v>43544</v>
      </c>
      <c r="E13075" s="171" t="str">
        <f t="shared" si="204"/>
        <v>2019</v>
      </c>
      <c r="F13075" s="547">
        <v>7009050</v>
      </c>
      <c r="G13075" s="548">
        <v>0.19</v>
      </c>
      <c r="H13075" s="547">
        <v>5889957.9800000004</v>
      </c>
      <c r="I13075" s="545" t="s">
        <v>12647</v>
      </c>
      <c r="J13075" s="545" t="s">
        <v>13319</v>
      </c>
      <c r="K13075" s="545" t="s">
        <v>20973</v>
      </c>
      <c r="L13075" s="545" t="s">
        <v>13413</v>
      </c>
      <c r="M13075" s="548" t="s">
        <v>13758</v>
      </c>
      <c r="N13075" s="545" t="s">
        <v>13413</v>
      </c>
      <c r="O13075" s="545" t="s">
        <v>13413</v>
      </c>
      <c r="P13075" s="549">
        <v>10787</v>
      </c>
      <c r="Q13075" s="549">
        <v>1</v>
      </c>
      <c r="R13075" s="549">
        <v>26</v>
      </c>
      <c r="S13075" s="548">
        <v>1824</v>
      </c>
      <c r="T13075" s="548"/>
      <c r="U13075" s="99"/>
    </row>
    <row r="13076" spans="1:21" ht="19.5" customHeight="1">
      <c r="A13076" s="545">
        <v>108109</v>
      </c>
      <c r="B13076" s="545" t="s">
        <v>5427</v>
      </c>
      <c r="C13076" s="545" t="s">
        <v>221</v>
      </c>
      <c r="D13076" s="546"/>
      <c r="E13076" s="171" t="str">
        <f t="shared" si="204"/>
        <v>1900</v>
      </c>
      <c r="F13076" s="547">
        <v>0</v>
      </c>
      <c r="G13076" s="548">
        <v>0</v>
      </c>
      <c r="H13076" s="547">
        <v>0</v>
      </c>
      <c r="I13076" s="545" t="s">
        <v>12756</v>
      </c>
      <c r="J13076" s="545"/>
      <c r="K13076" s="545" t="s">
        <v>20974</v>
      </c>
      <c r="L13076" s="545" t="s">
        <v>13413</v>
      </c>
      <c r="M13076" s="548" t="s">
        <v>13758</v>
      </c>
      <c r="N13076" s="545" t="s">
        <v>13413</v>
      </c>
      <c r="O13076" s="545" t="s">
        <v>13413</v>
      </c>
      <c r="P13076" s="549">
        <v>10788</v>
      </c>
      <c r="Q13076" s="549">
        <v>1</v>
      </c>
      <c r="R13076" s="549">
        <v>34</v>
      </c>
      <c r="S13076" s="548"/>
      <c r="T13076" s="548"/>
      <c r="U13076" s="99"/>
    </row>
    <row r="13077" spans="1:21" ht="19.5" customHeight="1">
      <c r="A13077" s="545">
        <v>108110</v>
      </c>
      <c r="B13077" s="545" t="s">
        <v>5184</v>
      </c>
      <c r="C13077" s="545" t="s">
        <v>216</v>
      </c>
      <c r="D13077" s="546"/>
      <c r="E13077" s="171" t="str">
        <f t="shared" si="204"/>
        <v>1900</v>
      </c>
      <c r="F13077" s="547">
        <v>0</v>
      </c>
      <c r="G13077" s="548">
        <v>0</v>
      </c>
      <c r="H13077" s="547">
        <v>0</v>
      </c>
      <c r="I13077" s="545" t="s">
        <v>12676</v>
      </c>
      <c r="J13077" s="545"/>
      <c r="K13077" s="545" t="s">
        <v>13413</v>
      </c>
      <c r="L13077" s="545" t="s">
        <v>13413</v>
      </c>
      <c r="M13077" s="548" t="s">
        <v>13758</v>
      </c>
      <c r="N13077" s="545" t="s">
        <v>13413</v>
      </c>
      <c r="O13077" s="545" t="s">
        <v>13413</v>
      </c>
      <c r="P13077" s="549">
        <v>10789</v>
      </c>
      <c r="Q13077" s="549">
        <v>1</v>
      </c>
      <c r="R13077" s="549">
        <v>14</v>
      </c>
      <c r="S13077" s="548"/>
      <c r="T13077" s="548"/>
      <c r="U13077" s="99"/>
    </row>
    <row r="13078" spans="1:21" ht="19.5" customHeight="1">
      <c r="A13078" s="545">
        <v>108111</v>
      </c>
      <c r="B13078" s="545" t="s">
        <v>5113</v>
      </c>
      <c r="C13078" s="545" t="s">
        <v>209</v>
      </c>
      <c r="D13078" s="546"/>
      <c r="E13078" s="171" t="str">
        <f t="shared" si="204"/>
        <v>1900</v>
      </c>
      <c r="F13078" s="547">
        <v>0</v>
      </c>
      <c r="G13078" s="548">
        <v>0</v>
      </c>
      <c r="H13078" s="547">
        <v>0</v>
      </c>
      <c r="I13078" s="545" t="s">
        <v>12676</v>
      </c>
      <c r="J13078" s="545"/>
      <c r="K13078" s="545" t="s">
        <v>13413</v>
      </c>
      <c r="L13078" s="545" t="s">
        <v>13413</v>
      </c>
      <c r="M13078" s="548" t="s">
        <v>13758</v>
      </c>
      <c r="N13078" s="545" t="s">
        <v>13413</v>
      </c>
      <c r="O13078" s="545" t="s">
        <v>13413</v>
      </c>
      <c r="P13078" s="549">
        <v>10790</v>
      </c>
      <c r="Q13078" s="549">
        <v>1</v>
      </c>
      <c r="R13078" s="549">
        <v>14</v>
      </c>
      <c r="S13078" s="548"/>
      <c r="T13078" s="548"/>
      <c r="U13078" s="99"/>
    </row>
    <row r="13079" spans="1:21" ht="19.5" customHeight="1">
      <c r="A13079" s="545">
        <v>108112</v>
      </c>
      <c r="B13079" s="545" t="s">
        <v>5031</v>
      </c>
      <c r="C13079" s="545" t="s">
        <v>216</v>
      </c>
      <c r="D13079" s="546">
        <v>43690</v>
      </c>
      <c r="E13079" s="171" t="str">
        <f t="shared" si="204"/>
        <v>2019</v>
      </c>
      <c r="F13079" s="547">
        <v>15475.95</v>
      </c>
      <c r="G13079" s="548">
        <v>0.19</v>
      </c>
      <c r="H13079" s="547">
        <v>13005</v>
      </c>
      <c r="I13079" s="545" t="s">
        <v>12676</v>
      </c>
      <c r="J13079" s="545" t="s">
        <v>13402</v>
      </c>
      <c r="K13079" s="545" t="s">
        <v>13413</v>
      </c>
      <c r="L13079" s="545" t="s">
        <v>13413</v>
      </c>
      <c r="M13079" s="548" t="s">
        <v>13758</v>
      </c>
      <c r="N13079" s="545" t="s">
        <v>13413</v>
      </c>
      <c r="O13079" s="545" t="s">
        <v>13413</v>
      </c>
      <c r="P13079" s="549">
        <v>10791</v>
      </c>
      <c r="Q13079" s="549">
        <v>1</v>
      </c>
      <c r="R13079" s="549">
        <v>14</v>
      </c>
      <c r="S13079" s="548">
        <v>2231</v>
      </c>
      <c r="T13079" s="548"/>
      <c r="U13079" s="99"/>
    </row>
    <row r="13080" spans="1:21" ht="19.5" customHeight="1">
      <c r="A13080" s="545">
        <v>108113</v>
      </c>
      <c r="B13080" s="545" t="s">
        <v>5088</v>
      </c>
      <c r="C13080" s="545" t="s">
        <v>216</v>
      </c>
      <c r="D13080" s="546"/>
      <c r="E13080" s="171" t="str">
        <f t="shared" si="204"/>
        <v>1900</v>
      </c>
      <c r="F13080" s="547">
        <v>0</v>
      </c>
      <c r="G13080" s="548">
        <v>0</v>
      </c>
      <c r="H13080" s="547">
        <v>0</v>
      </c>
      <c r="I13080" s="545" t="s">
        <v>12676</v>
      </c>
      <c r="J13080" s="545"/>
      <c r="K13080" s="545" t="s">
        <v>13413</v>
      </c>
      <c r="L13080" s="545" t="s">
        <v>13413</v>
      </c>
      <c r="M13080" s="548" t="s">
        <v>13758</v>
      </c>
      <c r="N13080" s="545" t="s">
        <v>13413</v>
      </c>
      <c r="O13080" s="545" t="s">
        <v>13413</v>
      </c>
      <c r="P13080" s="549">
        <v>10792</v>
      </c>
      <c r="Q13080" s="549">
        <v>1</v>
      </c>
      <c r="R13080" s="549">
        <v>14</v>
      </c>
      <c r="S13080" s="548"/>
      <c r="T13080" s="548"/>
      <c r="U13080" s="99"/>
    </row>
    <row r="13081" spans="1:21" ht="19.5" customHeight="1">
      <c r="A13081" s="545">
        <v>108114</v>
      </c>
      <c r="B13081" s="545" t="s">
        <v>8851</v>
      </c>
      <c r="C13081" s="545" t="s">
        <v>216</v>
      </c>
      <c r="D13081" s="546"/>
      <c r="E13081" s="171" t="str">
        <f t="shared" si="204"/>
        <v>1900</v>
      </c>
      <c r="F13081" s="547">
        <v>0</v>
      </c>
      <c r="G13081" s="548">
        <v>0</v>
      </c>
      <c r="H13081" s="547">
        <v>0</v>
      </c>
      <c r="I13081" s="545" t="s">
        <v>12676</v>
      </c>
      <c r="J13081" s="545"/>
      <c r="K13081" s="545" t="s">
        <v>13413</v>
      </c>
      <c r="L13081" s="545" t="s">
        <v>13413</v>
      </c>
      <c r="M13081" s="548" t="s">
        <v>13758</v>
      </c>
      <c r="N13081" s="545" t="s">
        <v>13413</v>
      </c>
      <c r="O13081" s="545" t="s">
        <v>13413</v>
      </c>
      <c r="P13081" s="549">
        <v>10793</v>
      </c>
      <c r="Q13081" s="549">
        <v>1</v>
      </c>
      <c r="R13081" s="549">
        <v>14</v>
      </c>
      <c r="S13081" s="548"/>
      <c r="T13081" s="548"/>
      <c r="U13081" s="99"/>
    </row>
    <row r="13082" spans="1:21" ht="19.5" customHeight="1">
      <c r="A13082" s="545">
        <v>108115</v>
      </c>
      <c r="B13082" s="545" t="s">
        <v>5115</v>
      </c>
      <c r="C13082" s="545" t="s">
        <v>209</v>
      </c>
      <c r="D13082" s="546">
        <v>43690</v>
      </c>
      <c r="E13082" s="171" t="str">
        <f t="shared" si="204"/>
        <v>2019</v>
      </c>
      <c r="F13082" s="547">
        <v>157140.20000000001</v>
      </c>
      <c r="G13082" s="548">
        <v>0.19</v>
      </c>
      <c r="H13082" s="547">
        <v>132050.59</v>
      </c>
      <c r="I13082" s="545" t="s">
        <v>12676</v>
      </c>
      <c r="J13082" s="545" t="s">
        <v>13402</v>
      </c>
      <c r="K13082" s="545" t="s">
        <v>13413</v>
      </c>
      <c r="L13082" s="545" t="s">
        <v>13413</v>
      </c>
      <c r="M13082" s="548" t="s">
        <v>13758</v>
      </c>
      <c r="N13082" s="545" t="s">
        <v>13413</v>
      </c>
      <c r="O13082" s="545" t="s">
        <v>13413</v>
      </c>
      <c r="P13082" s="549">
        <v>10794</v>
      </c>
      <c r="Q13082" s="549">
        <v>1</v>
      </c>
      <c r="R13082" s="549">
        <v>14</v>
      </c>
      <c r="S13082" s="548">
        <v>2231</v>
      </c>
      <c r="T13082" s="548"/>
      <c r="U13082" s="99"/>
    </row>
    <row r="13083" spans="1:21" ht="19.5" customHeight="1">
      <c r="A13083" s="545">
        <v>108116</v>
      </c>
      <c r="B13083" s="545" t="s">
        <v>5529</v>
      </c>
      <c r="C13083" s="545" t="s">
        <v>216</v>
      </c>
      <c r="D13083" s="546"/>
      <c r="E13083" s="171" t="str">
        <f t="shared" si="204"/>
        <v>1900</v>
      </c>
      <c r="F13083" s="547">
        <v>0</v>
      </c>
      <c r="G13083" s="548">
        <v>0</v>
      </c>
      <c r="H13083" s="547">
        <v>0</v>
      </c>
      <c r="I13083" s="545" t="s">
        <v>12737</v>
      </c>
      <c r="J13083" s="545"/>
      <c r="K13083" s="545" t="s">
        <v>20975</v>
      </c>
      <c r="L13083" s="545" t="s">
        <v>13413</v>
      </c>
      <c r="M13083" s="548" t="s">
        <v>13758</v>
      </c>
      <c r="N13083" s="545" t="s">
        <v>13413</v>
      </c>
      <c r="O13083" s="545" t="s">
        <v>13413</v>
      </c>
      <c r="P13083" s="549">
        <v>10795</v>
      </c>
      <c r="Q13083" s="549">
        <v>1</v>
      </c>
      <c r="R13083" s="549">
        <v>176</v>
      </c>
      <c r="S13083" s="548"/>
      <c r="T13083" s="548"/>
      <c r="U13083" s="99"/>
    </row>
    <row r="13084" spans="1:21" ht="19.5" customHeight="1">
      <c r="A13084" s="545">
        <v>108117</v>
      </c>
      <c r="B13084" s="545" t="s">
        <v>5033</v>
      </c>
      <c r="C13084" s="545" t="s">
        <v>216</v>
      </c>
      <c r="D13084" s="546">
        <v>43690</v>
      </c>
      <c r="E13084" s="171" t="str">
        <f t="shared" si="204"/>
        <v>2019</v>
      </c>
      <c r="F13084" s="547">
        <v>68083.47</v>
      </c>
      <c r="G13084" s="548">
        <v>0.19</v>
      </c>
      <c r="H13084" s="547">
        <v>57213</v>
      </c>
      <c r="I13084" s="545" t="s">
        <v>12676</v>
      </c>
      <c r="J13084" s="545" t="s">
        <v>13402</v>
      </c>
      <c r="K13084" s="545" t="s">
        <v>13413</v>
      </c>
      <c r="L13084" s="545" t="s">
        <v>13413</v>
      </c>
      <c r="M13084" s="548" t="s">
        <v>13758</v>
      </c>
      <c r="N13084" s="545" t="s">
        <v>13413</v>
      </c>
      <c r="O13084" s="545" t="s">
        <v>13413</v>
      </c>
      <c r="P13084" s="549">
        <v>10796</v>
      </c>
      <c r="Q13084" s="549">
        <v>1</v>
      </c>
      <c r="R13084" s="549">
        <v>14</v>
      </c>
      <c r="S13084" s="548">
        <v>2231</v>
      </c>
      <c r="T13084" s="548"/>
      <c r="U13084" s="99"/>
    </row>
    <row r="13085" spans="1:21" ht="19.5" customHeight="1">
      <c r="A13085" s="545">
        <v>108118</v>
      </c>
      <c r="B13085" s="545" t="s">
        <v>5090</v>
      </c>
      <c r="C13085" s="545" t="s">
        <v>216</v>
      </c>
      <c r="D13085" s="546">
        <v>43690</v>
      </c>
      <c r="E13085" s="171" t="str">
        <f t="shared" si="204"/>
        <v>2019</v>
      </c>
      <c r="F13085" s="547">
        <v>88475.31</v>
      </c>
      <c r="G13085" s="548">
        <v>0.19</v>
      </c>
      <c r="H13085" s="547">
        <v>74349</v>
      </c>
      <c r="I13085" s="545" t="s">
        <v>12676</v>
      </c>
      <c r="J13085" s="545" t="s">
        <v>13402</v>
      </c>
      <c r="K13085" s="545" t="s">
        <v>13413</v>
      </c>
      <c r="L13085" s="545" t="s">
        <v>13413</v>
      </c>
      <c r="M13085" s="548" t="s">
        <v>13758</v>
      </c>
      <c r="N13085" s="545" t="s">
        <v>13413</v>
      </c>
      <c r="O13085" s="545" t="s">
        <v>13413</v>
      </c>
      <c r="P13085" s="549">
        <v>10797</v>
      </c>
      <c r="Q13085" s="549">
        <v>1</v>
      </c>
      <c r="R13085" s="549">
        <v>14</v>
      </c>
      <c r="S13085" s="548">
        <v>2231</v>
      </c>
      <c r="T13085" s="548"/>
      <c r="U13085" s="99"/>
    </row>
    <row r="13086" spans="1:21" ht="19.5" customHeight="1">
      <c r="A13086" s="545">
        <v>108119</v>
      </c>
      <c r="B13086" s="545" t="s">
        <v>5157</v>
      </c>
      <c r="C13086" s="545" t="s">
        <v>216</v>
      </c>
      <c r="D13086" s="546"/>
      <c r="E13086" s="171" t="str">
        <f t="shared" si="204"/>
        <v>1900</v>
      </c>
      <c r="F13086" s="547">
        <v>0</v>
      </c>
      <c r="G13086" s="548">
        <v>0</v>
      </c>
      <c r="H13086" s="547">
        <v>0</v>
      </c>
      <c r="I13086" s="545" t="s">
        <v>12676</v>
      </c>
      <c r="J13086" s="545"/>
      <c r="K13086" s="545" t="s">
        <v>13413</v>
      </c>
      <c r="L13086" s="545" t="s">
        <v>13413</v>
      </c>
      <c r="M13086" s="548" t="s">
        <v>13758</v>
      </c>
      <c r="N13086" s="545" t="s">
        <v>13413</v>
      </c>
      <c r="O13086" s="545" t="s">
        <v>13413</v>
      </c>
      <c r="P13086" s="549">
        <v>10798</v>
      </c>
      <c r="Q13086" s="549">
        <v>1</v>
      </c>
      <c r="R13086" s="549">
        <v>14</v>
      </c>
      <c r="S13086" s="548"/>
      <c r="T13086" s="548"/>
      <c r="U13086" s="99"/>
    </row>
    <row r="13087" spans="1:21" ht="19.5" customHeight="1">
      <c r="A13087" s="545">
        <v>108120</v>
      </c>
      <c r="B13087" s="545" t="s">
        <v>8850</v>
      </c>
      <c r="C13087" s="545" t="s">
        <v>216</v>
      </c>
      <c r="D13087" s="546"/>
      <c r="E13087" s="171" t="str">
        <f t="shared" si="204"/>
        <v>1900</v>
      </c>
      <c r="F13087" s="547">
        <v>0</v>
      </c>
      <c r="G13087" s="548">
        <v>0</v>
      </c>
      <c r="H13087" s="547">
        <v>0</v>
      </c>
      <c r="I13087" s="545" t="s">
        <v>12676</v>
      </c>
      <c r="J13087" s="545"/>
      <c r="K13087" s="545" t="s">
        <v>13413</v>
      </c>
      <c r="L13087" s="545" t="s">
        <v>13413</v>
      </c>
      <c r="M13087" s="548" t="s">
        <v>13758</v>
      </c>
      <c r="N13087" s="545" t="s">
        <v>13413</v>
      </c>
      <c r="O13087" s="545" t="s">
        <v>13413</v>
      </c>
      <c r="P13087" s="549">
        <v>10799</v>
      </c>
      <c r="Q13087" s="549">
        <v>1</v>
      </c>
      <c r="R13087" s="549">
        <v>14</v>
      </c>
      <c r="S13087" s="548"/>
      <c r="T13087" s="548"/>
      <c r="U13087" s="99"/>
    </row>
    <row r="13088" spans="1:21" ht="19.5" customHeight="1">
      <c r="A13088" s="545">
        <v>108121</v>
      </c>
      <c r="B13088" s="545" t="s">
        <v>8067</v>
      </c>
      <c r="C13088" s="545" t="s">
        <v>216</v>
      </c>
      <c r="D13088" s="546">
        <v>43544</v>
      </c>
      <c r="E13088" s="171" t="str">
        <f t="shared" si="204"/>
        <v>2019</v>
      </c>
      <c r="F13088" s="547">
        <v>5100827</v>
      </c>
      <c r="G13088" s="548">
        <v>0.19</v>
      </c>
      <c r="H13088" s="547">
        <v>4286409.24</v>
      </c>
      <c r="I13088" s="545" t="s">
        <v>12647</v>
      </c>
      <c r="J13088" s="545" t="s">
        <v>13319</v>
      </c>
      <c r="K13088" s="545" t="s">
        <v>20976</v>
      </c>
      <c r="L13088" s="545" t="s">
        <v>13413</v>
      </c>
      <c r="M13088" s="548" t="s">
        <v>13758</v>
      </c>
      <c r="N13088" s="545" t="s">
        <v>13413</v>
      </c>
      <c r="O13088" s="545" t="s">
        <v>13413</v>
      </c>
      <c r="P13088" s="549">
        <v>10800</v>
      </c>
      <c r="Q13088" s="549">
        <v>1</v>
      </c>
      <c r="R13088" s="549">
        <v>26</v>
      </c>
      <c r="S13088" s="548">
        <v>1824</v>
      </c>
      <c r="T13088" s="548"/>
      <c r="U13088" s="99"/>
    </row>
    <row r="13089" spans="1:21" ht="19.5" customHeight="1">
      <c r="A13089" s="545">
        <v>108122</v>
      </c>
      <c r="B13089" s="545" t="s">
        <v>8849</v>
      </c>
      <c r="C13089" s="545" t="s">
        <v>216</v>
      </c>
      <c r="D13089" s="546"/>
      <c r="E13089" s="171" t="str">
        <f t="shared" si="204"/>
        <v>1900</v>
      </c>
      <c r="F13089" s="547">
        <v>0</v>
      </c>
      <c r="G13089" s="548">
        <v>0</v>
      </c>
      <c r="H13089" s="547">
        <v>0</v>
      </c>
      <c r="I13089" s="545" t="s">
        <v>12676</v>
      </c>
      <c r="J13089" s="545"/>
      <c r="K13089" s="545" t="s">
        <v>20977</v>
      </c>
      <c r="L13089" s="545" t="s">
        <v>13413</v>
      </c>
      <c r="M13089" s="548" t="s">
        <v>13758</v>
      </c>
      <c r="N13089" s="545" t="s">
        <v>13413</v>
      </c>
      <c r="O13089" s="545" t="s">
        <v>13413</v>
      </c>
      <c r="P13089" s="549">
        <v>10801</v>
      </c>
      <c r="Q13089" s="549">
        <v>1</v>
      </c>
      <c r="R13089" s="549">
        <v>14</v>
      </c>
      <c r="S13089" s="548"/>
      <c r="T13089" s="548"/>
      <c r="U13089" s="99"/>
    </row>
    <row r="13090" spans="1:21" ht="19.5" customHeight="1">
      <c r="A13090" s="545">
        <v>108123</v>
      </c>
      <c r="B13090" s="545" t="s">
        <v>5013</v>
      </c>
      <c r="C13090" s="545" t="s">
        <v>216</v>
      </c>
      <c r="D13090" s="546"/>
      <c r="E13090" s="171" t="str">
        <f t="shared" si="204"/>
        <v>1900</v>
      </c>
      <c r="F13090" s="547">
        <v>0</v>
      </c>
      <c r="G13090" s="548">
        <v>0</v>
      </c>
      <c r="H13090" s="547">
        <v>0</v>
      </c>
      <c r="I13090" s="545" t="s">
        <v>12676</v>
      </c>
      <c r="J13090" s="545"/>
      <c r="K13090" s="545" t="s">
        <v>5013</v>
      </c>
      <c r="L13090" s="545" t="s">
        <v>13413</v>
      </c>
      <c r="M13090" s="548" t="s">
        <v>13758</v>
      </c>
      <c r="N13090" s="545" t="s">
        <v>13413</v>
      </c>
      <c r="O13090" s="545" t="s">
        <v>13413</v>
      </c>
      <c r="P13090" s="549">
        <v>10802</v>
      </c>
      <c r="Q13090" s="549">
        <v>1</v>
      </c>
      <c r="R13090" s="549">
        <v>14</v>
      </c>
      <c r="S13090" s="548"/>
      <c r="T13090" s="548"/>
      <c r="U13090" s="99"/>
    </row>
    <row r="13091" spans="1:21" ht="19.5" customHeight="1">
      <c r="A13091" s="545">
        <v>108124</v>
      </c>
      <c r="B13091" s="545" t="s">
        <v>5015</v>
      </c>
      <c r="C13091" s="545" t="s">
        <v>216</v>
      </c>
      <c r="D13091" s="546"/>
      <c r="E13091" s="171" t="str">
        <f t="shared" si="204"/>
        <v>1900</v>
      </c>
      <c r="F13091" s="547">
        <v>0</v>
      </c>
      <c r="G13091" s="548">
        <v>0</v>
      </c>
      <c r="H13091" s="547">
        <v>0</v>
      </c>
      <c r="I13091" s="545" t="s">
        <v>12676</v>
      </c>
      <c r="J13091" s="545"/>
      <c r="K13091" s="545" t="s">
        <v>13413</v>
      </c>
      <c r="L13091" s="545" t="s">
        <v>13413</v>
      </c>
      <c r="M13091" s="548" t="s">
        <v>13758</v>
      </c>
      <c r="N13091" s="545" t="s">
        <v>13413</v>
      </c>
      <c r="O13091" s="545" t="s">
        <v>13413</v>
      </c>
      <c r="P13091" s="549">
        <v>10803</v>
      </c>
      <c r="Q13091" s="549">
        <v>1</v>
      </c>
      <c r="R13091" s="549">
        <v>14</v>
      </c>
      <c r="S13091" s="548"/>
      <c r="T13091" s="548"/>
      <c r="U13091" s="99"/>
    </row>
    <row r="13092" spans="1:21" ht="19.5" customHeight="1">
      <c r="A13092" s="545">
        <v>108125</v>
      </c>
      <c r="B13092" s="545" t="s">
        <v>5988</v>
      </c>
      <c r="C13092" s="545" t="s">
        <v>216</v>
      </c>
      <c r="D13092" s="546"/>
      <c r="E13092" s="171" t="str">
        <f t="shared" si="204"/>
        <v>1900</v>
      </c>
      <c r="F13092" s="547">
        <v>0</v>
      </c>
      <c r="G13092" s="548">
        <v>0</v>
      </c>
      <c r="H13092" s="547">
        <v>0</v>
      </c>
      <c r="I13092" s="545" t="s">
        <v>12973</v>
      </c>
      <c r="J13092" s="545"/>
      <c r="K13092" s="545" t="s">
        <v>13413</v>
      </c>
      <c r="L13092" s="545" t="s">
        <v>13413</v>
      </c>
      <c r="M13092" s="548" t="s">
        <v>13758</v>
      </c>
      <c r="N13092" s="545" t="s">
        <v>13413</v>
      </c>
      <c r="O13092" s="545" t="s">
        <v>13413</v>
      </c>
      <c r="P13092" s="549">
        <v>10804</v>
      </c>
      <c r="Q13092" s="549">
        <v>1</v>
      </c>
      <c r="R13092" s="549">
        <v>59</v>
      </c>
      <c r="S13092" s="548"/>
      <c r="T13092" s="548"/>
      <c r="U13092" s="99"/>
    </row>
    <row r="13093" spans="1:21" ht="19.5" customHeight="1">
      <c r="A13093" s="545">
        <v>108126</v>
      </c>
      <c r="B13093" s="545" t="s">
        <v>5321</v>
      </c>
      <c r="C13093" s="545" t="s">
        <v>216</v>
      </c>
      <c r="D13093" s="546">
        <v>43544</v>
      </c>
      <c r="E13093" s="171" t="str">
        <f t="shared" si="204"/>
        <v>2019</v>
      </c>
      <c r="F13093" s="547">
        <v>54366729</v>
      </c>
      <c r="G13093" s="548">
        <v>0.19</v>
      </c>
      <c r="H13093" s="547">
        <v>45686326.890000001</v>
      </c>
      <c r="I13093" s="545" t="s">
        <v>12647</v>
      </c>
      <c r="J13093" s="545" t="s">
        <v>13379</v>
      </c>
      <c r="K13093" s="545" t="s">
        <v>20978</v>
      </c>
      <c r="L13093" s="545" t="s">
        <v>13413</v>
      </c>
      <c r="M13093" s="548" t="s">
        <v>13758</v>
      </c>
      <c r="N13093" s="545" t="s">
        <v>13413</v>
      </c>
      <c r="O13093" s="545" t="s">
        <v>13413</v>
      </c>
      <c r="P13093" s="549">
        <v>10805</v>
      </c>
      <c r="Q13093" s="549">
        <v>1</v>
      </c>
      <c r="R13093" s="549">
        <v>26</v>
      </c>
      <c r="S13093" s="548">
        <v>1940</v>
      </c>
      <c r="T13093" s="548"/>
      <c r="U13093" s="99"/>
    </row>
    <row r="13094" spans="1:21" ht="19.5" customHeight="1">
      <c r="A13094" s="545">
        <v>108127</v>
      </c>
      <c r="B13094" s="545" t="s">
        <v>8846</v>
      </c>
      <c r="C13094" s="545" t="s">
        <v>216</v>
      </c>
      <c r="D13094" s="546"/>
      <c r="E13094" s="171" t="str">
        <f t="shared" si="204"/>
        <v>1900</v>
      </c>
      <c r="F13094" s="547">
        <v>0</v>
      </c>
      <c r="G13094" s="548">
        <v>0</v>
      </c>
      <c r="H13094" s="547">
        <v>0</v>
      </c>
      <c r="I13094" s="545" t="s">
        <v>12736</v>
      </c>
      <c r="J13094" s="545"/>
      <c r="K13094" s="545" t="s">
        <v>20979</v>
      </c>
      <c r="L13094" s="545" t="s">
        <v>13413</v>
      </c>
      <c r="M13094" s="548" t="s">
        <v>13758</v>
      </c>
      <c r="N13094" s="545" t="s">
        <v>13413</v>
      </c>
      <c r="O13094" s="545" t="s">
        <v>13413</v>
      </c>
      <c r="P13094" s="549">
        <v>10806</v>
      </c>
      <c r="Q13094" s="549">
        <v>1</v>
      </c>
      <c r="R13094" s="549">
        <v>56</v>
      </c>
      <c r="S13094" s="548"/>
      <c r="T13094" s="548"/>
      <c r="U13094" s="99"/>
    </row>
    <row r="13095" spans="1:21" ht="19.5" customHeight="1">
      <c r="A13095" s="545">
        <v>108128</v>
      </c>
      <c r="B13095" s="545" t="s">
        <v>8848</v>
      </c>
      <c r="C13095" s="545" t="s">
        <v>216</v>
      </c>
      <c r="D13095" s="546"/>
      <c r="E13095" s="171" t="str">
        <f t="shared" si="204"/>
        <v>1900</v>
      </c>
      <c r="F13095" s="547">
        <v>0</v>
      </c>
      <c r="G13095" s="548">
        <v>0</v>
      </c>
      <c r="H13095" s="547">
        <v>0</v>
      </c>
      <c r="I13095" s="545" t="s">
        <v>12736</v>
      </c>
      <c r="J13095" s="545"/>
      <c r="K13095" s="545" t="s">
        <v>20980</v>
      </c>
      <c r="L13095" s="545" t="s">
        <v>13413</v>
      </c>
      <c r="M13095" s="548" t="s">
        <v>13758</v>
      </c>
      <c r="N13095" s="545" t="s">
        <v>13413</v>
      </c>
      <c r="O13095" s="545" t="s">
        <v>13413</v>
      </c>
      <c r="P13095" s="549">
        <v>10807</v>
      </c>
      <c r="Q13095" s="549">
        <v>1</v>
      </c>
      <c r="R13095" s="549">
        <v>56</v>
      </c>
      <c r="S13095" s="548"/>
      <c r="T13095" s="548"/>
      <c r="U13095" s="99"/>
    </row>
    <row r="13096" spans="1:21" ht="19.5" customHeight="1">
      <c r="A13096" s="545">
        <v>108129</v>
      </c>
      <c r="B13096" s="545" t="s">
        <v>5775</v>
      </c>
      <c r="C13096" s="545" t="s">
        <v>216</v>
      </c>
      <c r="D13096" s="546"/>
      <c r="E13096" s="171" t="str">
        <f t="shared" si="204"/>
        <v>1900</v>
      </c>
      <c r="F13096" s="547">
        <v>0</v>
      </c>
      <c r="G13096" s="548">
        <v>0</v>
      </c>
      <c r="H13096" s="547">
        <v>0</v>
      </c>
      <c r="I13096" s="545" t="s">
        <v>12736</v>
      </c>
      <c r="J13096" s="545"/>
      <c r="K13096" s="545" t="s">
        <v>20598</v>
      </c>
      <c r="L13096" s="545" t="s">
        <v>13413</v>
      </c>
      <c r="M13096" s="548" t="s">
        <v>13758</v>
      </c>
      <c r="N13096" s="545" t="s">
        <v>13413</v>
      </c>
      <c r="O13096" s="545" t="s">
        <v>13413</v>
      </c>
      <c r="P13096" s="549">
        <v>10808</v>
      </c>
      <c r="Q13096" s="549">
        <v>1</v>
      </c>
      <c r="R13096" s="549">
        <v>56</v>
      </c>
      <c r="S13096" s="548"/>
      <c r="T13096" s="548"/>
      <c r="U13096" s="99"/>
    </row>
    <row r="13097" spans="1:21" ht="19.5" customHeight="1">
      <c r="A13097" s="545">
        <v>108130</v>
      </c>
      <c r="B13097" s="545" t="s">
        <v>5789</v>
      </c>
      <c r="C13097" s="545" t="s">
        <v>216</v>
      </c>
      <c r="D13097" s="546"/>
      <c r="E13097" s="171" t="str">
        <f t="shared" si="204"/>
        <v>1900</v>
      </c>
      <c r="F13097" s="547">
        <v>0</v>
      </c>
      <c r="G13097" s="548">
        <v>0</v>
      </c>
      <c r="H13097" s="547">
        <v>0</v>
      </c>
      <c r="I13097" s="545" t="s">
        <v>12736</v>
      </c>
      <c r="J13097" s="545"/>
      <c r="K13097" s="545" t="s">
        <v>20598</v>
      </c>
      <c r="L13097" s="545" t="s">
        <v>13413</v>
      </c>
      <c r="M13097" s="548" t="s">
        <v>13758</v>
      </c>
      <c r="N13097" s="545" t="s">
        <v>13413</v>
      </c>
      <c r="O13097" s="545" t="s">
        <v>13413</v>
      </c>
      <c r="P13097" s="549">
        <v>10809</v>
      </c>
      <c r="Q13097" s="549">
        <v>1</v>
      </c>
      <c r="R13097" s="549">
        <v>56</v>
      </c>
      <c r="S13097" s="548"/>
      <c r="T13097" s="548"/>
      <c r="U13097" s="99"/>
    </row>
    <row r="13098" spans="1:21" ht="19.5" customHeight="1">
      <c r="A13098" s="545">
        <v>108131</v>
      </c>
      <c r="B13098" s="545" t="s">
        <v>5685</v>
      </c>
      <c r="C13098" s="545" t="s">
        <v>216</v>
      </c>
      <c r="D13098" s="546"/>
      <c r="E13098" s="171" t="str">
        <f t="shared" si="204"/>
        <v>1900</v>
      </c>
      <c r="F13098" s="547">
        <v>0</v>
      </c>
      <c r="G13098" s="548">
        <v>0</v>
      </c>
      <c r="H13098" s="547">
        <v>0</v>
      </c>
      <c r="I13098" s="545" t="s">
        <v>12736</v>
      </c>
      <c r="J13098" s="545"/>
      <c r="K13098" s="545" t="s">
        <v>20598</v>
      </c>
      <c r="L13098" s="545" t="s">
        <v>13413</v>
      </c>
      <c r="M13098" s="548" t="s">
        <v>13758</v>
      </c>
      <c r="N13098" s="545" t="s">
        <v>13413</v>
      </c>
      <c r="O13098" s="545" t="s">
        <v>13413</v>
      </c>
      <c r="P13098" s="549">
        <v>10810</v>
      </c>
      <c r="Q13098" s="549">
        <v>1</v>
      </c>
      <c r="R13098" s="549">
        <v>56</v>
      </c>
      <c r="S13098" s="548"/>
      <c r="T13098" s="548"/>
      <c r="U13098" s="99"/>
    </row>
    <row r="13099" spans="1:21" ht="19.5" customHeight="1">
      <c r="A13099" s="545">
        <v>108132</v>
      </c>
      <c r="B13099" s="545" t="s">
        <v>5587</v>
      </c>
      <c r="C13099" s="545" t="s">
        <v>216</v>
      </c>
      <c r="D13099" s="546"/>
      <c r="E13099" s="171" t="str">
        <f t="shared" si="204"/>
        <v>1900</v>
      </c>
      <c r="F13099" s="547">
        <v>0</v>
      </c>
      <c r="G13099" s="548">
        <v>0</v>
      </c>
      <c r="H13099" s="547">
        <v>0</v>
      </c>
      <c r="I13099" s="545" t="s">
        <v>12736</v>
      </c>
      <c r="J13099" s="545"/>
      <c r="K13099" s="545" t="s">
        <v>20598</v>
      </c>
      <c r="L13099" s="545" t="s">
        <v>13413</v>
      </c>
      <c r="M13099" s="548" t="s">
        <v>13758</v>
      </c>
      <c r="N13099" s="545" t="s">
        <v>13413</v>
      </c>
      <c r="O13099" s="545" t="s">
        <v>13413</v>
      </c>
      <c r="P13099" s="549">
        <v>10811</v>
      </c>
      <c r="Q13099" s="549">
        <v>1</v>
      </c>
      <c r="R13099" s="549">
        <v>56</v>
      </c>
      <c r="S13099" s="548"/>
      <c r="T13099" s="548"/>
      <c r="U13099" s="99"/>
    </row>
    <row r="13100" spans="1:21" ht="19.5" customHeight="1">
      <c r="A13100" s="545">
        <v>108133</v>
      </c>
      <c r="B13100" s="545" t="s">
        <v>5611</v>
      </c>
      <c r="C13100" s="545" t="s">
        <v>216</v>
      </c>
      <c r="D13100" s="546"/>
      <c r="E13100" s="171" t="str">
        <f t="shared" si="204"/>
        <v>1900</v>
      </c>
      <c r="F13100" s="547">
        <v>0</v>
      </c>
      <c r="G13100" s="548">
        <v>0</v>
      </c>
      <c r="H13100" s="547">
        <v>0</v>
      </c>
      <c r="I13100" s="545" t="s">
        <v>12736</v>
      </c>
      <c r="J13100" s="545"/>
      <c r="K13100" s="545" t="s">
        <v>20598</v>
      </c>
      <c r="L13100" s="545" t="s">
        <v>13413</v>
      </c>
      <c r="M13100" s="548" t="s">
        <v>13758</v>
      </c>
      <c r="N13100" s="545" t="s">
        <v>13413</v>
      </c>
      <c r="O13100" s="545" t="s">
        <v>13413</v>
      </c>
      <c r="P13100" s="549">
        <v>10812</v>
      </c>
      <c r="Q13100" s="549">
        <v>1</v>
      </c>
      <c r="R13100" s="549">
        <v>56</v>
      </c>
      <c r="S13100" s="548"/>
      <c r="T13100" s="548"/>
      <c r="U13100" s="99"/>
    </row>
    <row r="13101" spans="1:21" ht="19.5" customHeight="1">
      <c r="A13101" s="545">
        <v>108134</v>
      </c>
      <c r="B13101" s="545" t="s">
        <v>5803</v>
      </c>
      <c r="C13101" s="545" t="s">
        <v>209</v>
      </c>
      <c r="D13101" s="546"/>
      <c r="E13101" s="171" t="str">
        <f t="shared" si="204"/>
        <v>1900</v>
      </c>
      <c r="F13101" s="547">
        <v>0</v>
      </c>
      <c r="G13101" s="548">
        <v>0</v>
      </c>
      <c r="H13101" s="547">
        <v>0</v>
      </c>
      <c r="I13101" s="545" t="s">
        <v>12736</v>
      </c>
      <c r="J13101" s="545"/>
      <c r="K13101" s="545" t="s">
        <v>20598</v>
      </c>
      <c r="L13101" s="545" t="s">
        <v>13413</v>
      </c>
      <c r="M13101" s="548" t="s">
        <v>13758</v>
      </c>
      <c r="N13101" s="545" t="s">
        <v>13413</v>
      </c>
      <c r="O13101" s="545" t="s">
        <v>13413</v>
      </c>
      <c r="P13101" s="549">
        <v>10813</v>
      </c>
      <c r="Q13101" s="549">
        <v>1</v>
      </c>
      <c r="R13101" s="549">
        <v>56</v>
      </c>
      <c r="S13101" s="548"/>
      <c r="T13101" s="548"/>
      <c r="U13101" s="99"/>
    </row>
    <row r="13102" spans="1:21" ht="19.5" customHeight="1">
      <c r="A13102" s="545">
        <v>108135</v>
      </c>
      <c r="B13102" s="545" t="s">
        <v>5628</v>
      </c>
      <c r="C13102" s="545" t="s">
        <v>216</v>
      </c>
      <c r="D13102" s="546"/>
      <c r="E13102" s="171" t="str">
        <f t="shared" si="204"/>
        <v>1900</v>
      </c>
      <c r="F13102" s="547">
        <v>0</v>
      </c>
      <c r="G13102" s="548">
        <v>0</v>
      </c>
      <c r="H13102" s="547">
        <v>0</v>
      </c>
      <c r="I13102" s="545" t="s">
        <v>12736</v>
      </c>
      <c r="J13102" s="545"/>
      <c r="K13102" s="545" t="s">
        <v>20598</v>
      </c>
      <c r="L13102" s="545" t="s">
        <v>13413</v>
      </c>
      <c r="M13102" s="548" t="s">
        <v>13758</v>
      </c>
      <c r="N13102" s="545" t="s">
        <v>13413</v>
      </c>
      <c r="O13102" s="545" t="s">
        <v>13413</v>
      </c>
      <c r="P13102" s="549">
        <v>10814</v>
      </c>
      <c r="Q13102" s="549">
        <v>1</v>
      </c>
      <c r="R13102" s="549">
        <v>56</v>
      </c>
      <c r="S13102" s="548"/>
      <c r="T13102" s="548"/>
      <c r="U13102" s="99"/>
    </row>
    <row r="13103" spans="1:21" ht="19.5" customHeight="1">
      <c r="A13103" s="545">
        <v>108136</v>
      </c>
      <c r="B13103" s="545" t="s">
        <v>8847</v>
      </c>
      <c r="C13103" s="545" t="s">
        <v>216</v>
      </c>
      <c r="D13103" s="546"/>
      <c r="E13103" s="171" t="str">
        <f t="shared" si="204"/>
        <v>1900</v>
      </c>
      <c r="F13103" s="547">
        <v>0</v>
      </c>
      <c r="G13103" s="548">
        <v>0</v>
      </c>
      <c r="H13103" s="547">
        <v>0</v>
      </c>
      <c r="I13103" s="545" t="s">
        <v>12676</v>
      </c>
      <c r="J13103" s="545"/>
      <c r="K13103" s="545" t="s">
        <v>20981</v>
      </c>
      <c r="L13103" s="545" t="s">
        <v>13413</v>
      </c>
      <c r="M13103" s="548" t="s">
        <v>13758</v>
      </c>
      <c r="N13103" s="545" t="s">
        <v>13413</v>
      </c>
      <c r="O13103" s="545" t="s">
        <v>13413</v>
      </c>
      <c r="P13103" s="549">
        <v>10815</v>
      </c>
      <c r="Q13103" s="549">
        <v>1</v>
      </c>
      <c r="R13103" s="549">
        <v>14</v>
      </c>
      <c r="S13103" s="548"/>
      <c r="T13103" s="548"/>
      <c r="U13103" s="99"/>
    </row>
    <row r="13104" spans="1:21" ht="19.5" customHeight="1">
      <c r="A13104" s="545">
        <v>108137</v>
      </c>
      <c r="B13104" s="545" t="s">
        <v>4633</v>
      </c>
      <c r="C13104" s="545" t="s">
        <v>216</v>
      </c>
      <c r="D13104" s="546"/>
      <c r="E13104" s="171" t="str">
        <f t="shared" si="204"/>
        <v>1900</v>
      </c>
      <c r="F13104" s="547">
        <v>0</v>
      </c>
      <c r="G13104" s="548">
        <v>0</v>
      </c>
      <c r="H13104" s="547">
        <v>0</v>
      </c>
      <c r="I13104" s="545" t="s">
        <v>12685</v>
      </c>
      <c r="J13104" s="545"/>
      <c r="K13104" s="545" t="s">
        <v>20982</v>
      </c>
      <c r="L13104" s="545" t="s">
        <v>13413</v>
      </c>
      <c r="M13104" s="548" t="s">
        <v>13758</v>
      </c>
      <c r="N13104" s="545" t="s">
        <v>13413</v>
      </c>
      <c r="O13104" s="545" t="s">
        <v>13413</v>
      </c>
      <c r="P13104" s="549">
        <v>10816</v>
      </c>
      <c r="Q13104" s="549">
        <v>1</v>
      </c>
      <c r="R13104" s="549">
        <v>11</v>
      </c>
      <c r="S13104" s="548"/>
      <c r="T13104" s="548"/>
      <c r="U13104" s="99"/>
    </row>
    <row r="13105" spans="1:21" ht="19.5" customHeight="1">
      <c r="A13105" s="545">
        <v>108138</v>
      </c>
      <c r="B13105" s="545" t="s">
        <v>8846</v>
      </c>
      <c r="C13105" s="545" t="s">
        <v>216</v>
      </c>
      <c r="D13105" s="546"/>
      <c r="E13105" s="171" t="str">
        <f t="shared" si="204"/>
        <v>1900</v>
      </c>
      <c r="F13105" s="547">
        <v>0</v>
      </c>
      <c r="G13105" s="548">
        <v>0</v>
      </c>
      <c r="H13105" s="547">
        <v>0</v>
      </c>
      <c r="I13105" s="545" t="s">
        <v>12973</v>
      </c>
      <c r="J13105" s="545"/>
      <c r="K13105" s="545" t="s">
        <v>20983</v>
      </c>
      <c r="L13105" s="545" t="s">
        <v>13413</v>
      </c>
      <c r="M13105" s="548" t="s">
        <v>13758</v>
      </c>
      <c r="N13105" s="545" t="s">
        <v>13413</v>
      </c>
      <c r="O13105" s="545" t="s">
        <v>13413</v>
      </c>
      <c r="P13105" s="549">
        <v>10817</v>
      </c>
      <c r="Q13105" s="549">
        <v>1</v>
      </c>
      <c r="R13105" s="549">
        <v>59</v>
      </c>
      <c r="S13105" s="548"/>
      <c r="T13105" s="548"/>
      <c r="U13105" s="99"/>
    </row>
    <row r="13106" spans="1:21" ht="19.5" customHeight="1">
      <c r="A13106" s="545">
        <v>108139</v>
      </c>
      <c r="B13106" s="545" t="s">
        <v>5866</v>
      </c>
      <c r="C13106" s="545" t="s">
        <v>216</v>
      </c>
      <c r="D13106" s="546"/>
      <c r="E13106" s="171" t="str">
        <f t="shared" si="204"/>
        <v>1900</v>
      </c>
      <c r="F13106" s="547">
        <v>0</v>
      </c>
      <c r="G13106" s="548">
        <v>0</v>
      </c>
      <c r="H13106" s="547">
        <v>0</v>
      </c>
      <c r="I13106" s="545" t="s">
        <v>12973</v>
      </c>
      <c r="J13106" s="545"/>
      <c r="K13106" s="545" t="s">
        <v>20598</v>
      </c>
      <c r="L13106" s="545" t="s">
        <v>13413</v>
      </c>
      <c r="M13106" s="548" t="s">
        <v>13758</v>
      </c>
      <c r="N13106" s="545" t="s">
        <v>13413</v>
      </c>
      <c r="O13106" s="545" t="s">
        <v>13413</v>
      </c>
      <c r="P13106" s="549">
        <v>10818</v>
      </c>
      <c r="Q13106" s="549">
        <v>1</v>
      </c>
      <c r="R13106" s="549">
        <v>59</v>
      </c>
      <c r="S13106" s="548"/>
      <c r="T13106" s="548"/>
      <c r="U13106" s="99"/>
    </row>
    <row r="13107" spans="1:21" ht="19.5" customHeight="1">
      <c r="A13107" s="545">
        <v>108140</v>
      </c>
      <c r="B13107" s="545" t="s">
        <v>5430</v>
      </c>
      <c r="C13107" s="545" t="s">
        <v>209</v>
      </c>
      <c r="D13107" s="546"/>
      <c r="E13107" s="171" t="str">
        <f t="shared" si="204"/>
        <v>1900</v>
      </c>
      <c r="F13107" s="547">
        <v>0</v>
      </c>
      <c r="G13107" s="548">
        <v>0</v>
      </c>
      <c r="H13107" s="547">
        <v>0</v>
      </c>
      <c r="I13107" s="545" t="s">
        <v>12756</v>
      </c>
      <c r="J13107" s="545"/>
      <c r="K13107" s="545" t="s">
        <v>20984</v>
      </c>
      <c r="L13107" s="545" t="s">
        <v>13413</v>
      </c>
      <c r="M13107" s="548" t="s">
        <v>13758</v>
      </c>
      <c r="N13107" s="545" t="s">
        <v>13413</v>
      </c>
      <c r="O13107" s="545" t="s">
        <v>13413</v>
      </c>
      <c r="P13107" s="549">
        <v>10819</v>
      </c>
      <c r="Q13107" s="549">
        <v>1</v>
      </c>
      <c r="R13107" s="549">
        <v>34</v>
      </c>
      <c r="S13107" s="548"/>
      <c r="T13107" s="548"/>
      <c r="U13107" s="99"/>
    </row>
    <row r="13108" spans="1:21" ht="19.5" customHeight="1">
      <c r="A13108" s="545">
        <v>108141</v>
      </c>
      <c r="B13108" s="545" t="s">
        <v>5434</v>
      </c>
      <c r="C13108" s="545" t="s">
        <v>216</v>
      </c>
      <c r="D13108" s="546"/>
      <c r="E13108" s="171" t="str">
        <f t="shared" si="204"/>
        <v>1900</v>
      </c>
      <c r="F13108" s="547">
        <v>0</v>
      </c>
      <c r="G13108" s="548">
        <v>0</v>
      </c>
      <c r="H13108" s="547">
        <v>0</v>
      </c>
      <c r="I13108" s="545" t="s">
        <v>12756</v>
      </c>
      <c r="J13108" s="545"/>
      <c r="K13108" s="545" t="s">
        <v>20985</v>
      </c>
      <c r="L13108" s="545" t="s">
        <v>13413</v>
      </c>
      <c r="M13108" s="548" t="s">
        <v>13758</v>
      </c>
      <c r="N13108" s="545" t="s">
        <v>13413</v>
      </c>
      <c r="O13108" s="545" t="s">
        <v>13413</v>
      </c>
      <c r="P13108" s="549">
        <v>10820</v>
      </c>
      <c r="Q13108" s="549">
        <v>1</v>
      </c>
      <c r="R13108" s="549">
        <v>34</v>
      </c>
      <c r="S13108" s="548"/>
      <c r="T13108" s="548"/>
      <c r="U13108" s="99"/>
    </row>
    <row r="13109" spans="1:21" ht="19.5" customHeight="1">
      <c r="A13109" s="545">
        <v>108142</v>
      </c>
      <c r="B13109" s="545" t="s">
        <v>5428</v>
      </c>
      <c r="C13109" s="545" t="s">
        <v>216</v>
      </c>
      <c r="D13109" s="546"/>
      <c r="E13109" s="171" t="str">
        <f t="shared" si="204"/>
        <v>1900</v>
      </c>
      <c r="F13109" s="547">
        <v>0</v>
      </c>
      <c r="G13109" s="548">
        <v>0</v>
      </c>
      <c r="H13109" s="547">
        <v>0</v>
      </c>
      <c r="I13109" s="545" t="s">
        <v>12756</v>
      </c>
      <c r="J13109" s="545"/>
      <c r="K13109" s="545" t="s">
        <v>20986</v>
      </c>
      <c r="L13109" s="545" t="s">
        <v>13413</v>
      </c>
      <c r="M13109" s="548" t="s">
        <v>13758</v>
      </c>
      <c r="N13109" s="545" t="s">
        <v>13413</v>
      </c>
      <c r="O13109" s="545" t="s">
        <v>13413</v>
      </c>
      <c r="P13109" s="549">
        <v>10821</v>
      </c>
      <c r="Q13109" s="549">
        <v>1</v>
      </c>
      <c r="R13109" s="549">
        <v>34</v>
      </c>
      <c r="S13109" s="548"/>
      <c r="T13109" s="548"/>
      <c r="U13109" s="99"/>
    </row>
    <row r="13110" spans="1:21" ht="19.5" customHeight="1">
      <c r="A13110" s="545">
        <v>108143</v>
      </c>
      <c r="B13110" s="545" t="s">
        <v>5712</v>
      </c>
      <c r="C13110" s="545" t="s">
        <v>209</v>
      </c>
      <c r="D13110" s="546"/>
      <c r="E13110" s="171" t="str">
        <f t="shared" si="204"/>
        <v>1900</v>
      </c>
      <c r="F13110" s="547">
        <v>0</v>
      </c>
      <c r="G13110" s="548">
        <v>0</v>
      </c>
      <c r="H13110" s="547">
        <v>0</v>
      </c>
      <c r="I13110" s="545" t="s">
        <v>12736</v>
      </c>
      <c r="J13110" s="545"/>
      <c r="K13110" s="545" t="s">
        <v>20598</v>
      </c>
      <c r="L13110" s="545" t="s">
        <v>13413</v>
      </c>
      <c r="M13110" s="548" t="s">
        <v>13758</v>
      </c>
      <c r="N13110" s="545" t="s">
        <v>13413</v>
      </c>
      <c r="O13110" s="545" t="s">
        <v>13413</v>
      </c>
      <c r="P13110" s="549">
        <v>10822</v>
      </c>
      <c r="Q13110" s="549">
        <v>1</v>
      </c>
      <c r="R13110" s="549">
        <v>56</v>
      </c>
      <c r="S13110" s="548"/>
      <c r="T13110" s="548"/>
      <c r="U13110" s="99"/>
    </row>
    <row r="13111" spans="1:21" ht="19.5" customHeight="1">
      <c r="A13111" s="545">
        <v>108144</v>
      </c>
      <c r="B13111" s="545" t="s">
        <v>5589</v>
      </c>
      <c r="C13111" s="545" t="s">
        <v>216</v>
      </c>
      <c r="D13111" s="546"/>
      <c r="E13111" s="171" t="str">
        <f t="shared" si="204"/>
        <v>1900</v>
      </c>
      <c r="F13111" s="547">
        <v>0</v>
      </c>
      <c r="G13111" s="548">
        <v>0</v>
      </c>
      <c r="H13111" s="547">
        <v>0</v>
      </c>
      <c r="I13111" s="545" t="s">
        <v>12736</v>
      </c>
      <c r="J13111" s="545"/>
      <c r="K13111" s="545" t="s">
        <v>20598</v>
      </c>
      <c r="L13111" s="545" t="s">
        <v>13413</v>
      </c>
      <c r="M13111" s="548" t="s">
        <v>13758</v>
      </c>
      <c r="N13111" s="545" t="s">
        <v>13413</v>
      </c>
      <c r="O13111" s="545" t="s">
        <v>13413</v>
      </c>
      <c r="P13111" s="549">
        <v>10823</v>
      </c>
      <c r="Q13111" s="549">
        <v>1</v>
      </c>
      <c r="R13111" s="549">
        <v>56</v>
      </c>
      <c r="S13111" s="548"/>
      <c r="T13111" s="548"/>
      <c r="U13111" s="99"/>
    </row>
    <row r="13112" spans="1:21" ht="19.5" customHeight="1">
      <c r="A13112" s="545">
        <v>108145</v>
      </c>
      <c r="B13112" s="545" t="s">
        <v>8846</v>
      </c>
      <c r="C13112" s="545" t="s">
        <v>216</v>
      </c>
      <c r="D13112" s="546"/>
      <c r="E13112" s="171" t="str">
        <f t="shared" si="204"/>
        <v>1900</v>
      </c>
      <c r="F13112" s="547">
        <v>0</v>
      </c>
      <c r="G13112" s="548">
        <v>0</v>
      </c>
      <c r="H13112" s="547">
        <v>0</v>
      </c>
      <c r="I13112" s="545" t="s">
        <v>12736</v>
      </c>
      <c r="J13112" s="545"/>
      <c r="K13112" s="545" t="s">
        <v>20987</v>
      </c>
      <c r="L13112" s="545" t="s">
        <v>13413</v>
      </c>
      <c r="M13112" s="548" t="s">
        <v>13758</v>
      </c>
      <c r="N13112" s="545" t="s">
        <v>13413</v>
      </c>
      <c r="O13112" s="545" t="s">
        <v>13413</v>
      </c>
      <c r="P13112" s="549">
        <v>10824</v>
      </c>
      <c r="Q13112" s="549">
        <v>1</v>
      </c>
      <c r="R13112" s="549">
        <v>56</v>
      </c>
      <c r="S13112" s="548"/>
      <c r="T13112" s="548"/>
      <c r="U13112" s="99"/>
    </row>
    <row r="13113" spans="1:21" ht="19.5" customHeight="1">
      <c r="A13113" s="545">
        <v>108146</v>
      </c>
      <c r="B13113" s="545" t="s">
        <v>8845</v>
      </c>
      <c r="C13113" s="545" t="s">
        <v>216</v>
      </c>
      <c r="D13113" s="546"/>
      <c r="E13113" s="171" t="str">
        <f t="shared" si="204"/>
        <v>1900</v>
      </c>
      <c r="F13113" s="547">
        <v>0</v>
      </c>
      <c r="G13113" s="548">
        <v>0</v>
      </c>
      <c r="H13113" s="547">
        <v>0</v>
      </c>
      <c r="I13113" s="545" t="s">
        <v>12736</v>
      </c>
      <c r="J13113" s="545"/>
      <c r="K13113" s="545" t="s">
        <v>20988</v>
      </c>
      <c r="L13113" s="545" t="s">
        <v>13413</v>
      </c>
      <c r="M13113" s="548" t="s">
        <v>13758</v>
      </c>
      <c r="N13113" s="545" t="s">
        <v>13413</v>
      </c>
      <c r="O13113" s="545" t="s">
        <v>13413</v>
      </c>
      <c r="P13113" s="549">
        <v>10825</v>
      </c>
      <c r="Q13113" s="549">
        <v>1</v>
      </c>
      <c r="R13113" s="549">
        <v>56</v>
      </c>
      <c r="S13113" s="548"/>
      <c r="T13113" s="548"/>
      <c r="U13113" s="99"/>
    </row>
    <row r="13114" spans="1:21" ht="19.5" customHeight="1">
      <c r="A13114" s="545">
        <v>108147</v>
      </c>
      <c r="B13114" s="545" t="s">
        <v>5706</v>
      </c>
      <c r="C13114" s="545" t="s">
        <v>216</v>
      </c>
      <c r="D13114" s="546"/>
      <c r="E13114" s="171" t="str">
        <f t="shared" si="204"/>
        <v>1900</v>
      </c>
      <c r="F13114" s="547">
        <v>0</v>
      </c>
      <c r="G13114" s="548">
        <v>0</v>
      </c>
      <c r="H13114" s="547">
        <v>0</v>
      </c>
      <c r="I13114" s="545" t="s">
        <v>12736</v>
      </c>
      <c r="J13114" s="545"/>
      <c r="K13114" s="545" t="s">
        <v>20598</v>
      </c>
      <c r="L13114" s="545" t="s">
        <v>13413</v>
      </c>
      <c r="M13114" s="548" t="s">
        <v>13758</v>
      </c>
      <c r="N13114" s="545" t="s">
        <v>13413</v>
      </c>
      <c r="O13114" s="545" t="s">
        <v>13413</v>
      </c>
      <c r="P13114" s="549">
        <v>10826</v>
      </c>
      <c r="Q13114" s="549">
        <v>1</v>
      </c>
      <c r="R13114" s="549">
        <v>56</v>
      </c>
      <c r="S13114" s="548"/>
      <c r="T13114" s="548"/>
      <c r="U13114" s="99"/>
    </row>
    <row r="13115" spans="1:21" ht="19.5" customHeight="1">
      <c r="A13115" s="545">
        <v>108148</v>
      </c>
      <c r="B13115" s="545" t="s">
        <v>5610</v>
      </c>
      <c r="C13115" s="545" t="s">
        <v>216</v>
      </c>
      <c r="D13115" s="546"/>
      <c r="E13115" s="171" t="str">
        <f t="shared" si="204"/>
        <v>1900</v>
      </c>
      <c r="F13115" s="547">
        <v>0</v>
      </c>
      <c r="G13115" s="548">
        <v>0</v>
      </c>
      <c r="H13115" s="547">
        <v>0</v>
      </c>
      <c r="I13115" s="545" t="s">
        <v>12736</v>
      </c>
      <c r="J13115" s="545"/>
      <c r="K13115" s="545" t="s">
        <v>20598</v>
      </c>
      <c r="L13115" s="545" t="s">
        <v>13413</v>
      </c>
      <c r="M13115" s="548" t="s">
        <v>13758</v>
      </c>
      <c r="N13115" s="545" t="s">
        <v>13413</v>
      </c>
      <c r="O13115" s="545" t="s">
        <v>13413</v>
      </c>
      <c r="P13115" s="549">
        <v>10827</v>
      </c>
      <c r="Q13115" s="549">
        <v>1</v>
      </c>
      <c r="R13115" s="549">
        <v>56</v>
      </c>
      <c r="S13115" s="548"/>
      <c r="T13115" s="548"/>
      <c r="U13115" s="99"/>
    </row>
    <row r="13116" spans="1:21" ht="19.5" customHeight="1">
      <c r="A13116" s="545">
        <v>108149</v>
      </c>
      <c r="B13116" s="545" t="s">
        <v>8844</v>
      </c>
      <c r="C13116" s="545" t="s">
        <v>216</v>
      </c>
      <c r="D13116" s="546"/>
      <c r="E13116" s="171" t="str">
        <f t="shared" si="204"/>
        <v>1900</v>
      </c>
      <c r="F13116" s="547">
        <v>0</v>
      </c>
      <c r="G13116" s="548">
        <v>0</v>
      </c>
      <c r="H13116" s="547">
        <v>0</v>
      </c>
      <c r="I13116" s="545" t="s">
        <v>12736</v>
      </c>
      <c r="J13116" s="545"/>
      <c r="K13116" s="545" t="s">
        <v>20989</v>
      </c>
      <c r="L13116" s="545" t="s">
        <v>13413</v>
      </c>
      <c r="M13116" s="548" t="s">
        <v>13758</v>
      </c>
      <c r="N13116" s="545" t="s">
        <v>13413</v>
      </c>
      <c r="O13116" s="545" t="s">
        <v>13413</v>
      </c>
      <c r="P13116" s="549">
        <v>10828</v>
      </c>
      <c r="Q13116" s="549">
        <v>1</v>
      </c>
      <c r="R13116" s="549">
        <v>56</v>
      </c>
      <c r="S13116" s="548"/>
      <c r="T13116" s="548"/>
      <c r="U13116" s="99"/>
    </row>
    <row r="13117" spans="1:21" ht="19.5" customHeight="1">
      <c r="A13117" s="545">
        <v>108150</v>
      </c>
      <c r="B13117" s="545" t="s">
        <v>8843</v>
      </c>
      <c r="C13117" s="545" t="s">
        <v>216</v>
      </c>
      <c r="D13117" s="546"/>
      <c r="E13117" s="171" t="str">
        <f t="shared" si="204"/>
        <v>1900</v>
      </c>
      <c r="F13117" s="547">
        <v>0</v>
      </c>
      <c r="G13117" s="548">
        <v>0</v>
      </c>
      <c r="H13117" s="547">
        <v>0</v>
      </c>
      <c r="I13117" s="545" t="s">
        <v>12736</v>
      </c>
      <c r="J13117" s="545"/>
      <c r="K13117" s="545" t="s">
        <v>20990</v>
      </c>
      <c r="L13117" s="545" t="s">
        <v>13413</v>
      </c>
      <c r="M13117" s="548" t="s">
        <v>13758</v>
      </c>
      <c r="N13117" s="545" t="s">
        <v>13413</v>
      </c>
      <c r="O13117" s="545" t="s">
        <v>13413</v>
      </c>
      <c r="P13117" s="549">
        <v>10829</v>
      </c>
      <c r="Q13117" s="549">
        <v>1</v>
      </c>
      <c r="R13117" s="549">
        <v>56</v>
      </c>
      <c r="S13117" s="548"/>
      <c r="T13117" s="548"/>
      <c r="U13117" s="99"/>
    </row>
    <row r="13118" spans="1:21" ht="19.5" customHeight="1">
      <c r="A13118" s="545">
        <v>108151</v>
      </c>
      <c r="B13118" s="545" t="s">
        <v>8842</v>
      </c>
      <c r="C13118" s="545" t="s">
        <v>216</v>
      </c>
      <c r="D13118" s="546"/>
      <c r="E13118" s="171" t="str">
        <f t="shared" si="204"/>
        <v>1900</v>
      </c>
      <c r="F13118" s="547">
        <v>0</v>
      </c>
      <c r="G13118" s="548">
        <v>0</v>
      </c>
      <c r="H13118" s="547">
        <v>0</v>
      </c>
      <c r="I13118" s="545" t="s">
        <v>12736</v>
      </c>
      <c r="J13118" s="545"/>
      <c r="K13118" s="545" t="s">
        <v>20991</v>
      </c>
      <c r="L13118" s="545" t="s">
        <v>13413</v>
      </c>
      <c r="M13118" s="548" t="s">
        <v>13758</v>
      </c>
      <c r="N13118" s="545" t="s">
        <v>13413</v>
      </c>
      <c r="O13118" s="545" t="s">
        <v>13413</v>
      </c>
      <c r="P13118" s="549">
        <v>10830</v>
      </c>
      <c r="Q13118" s="549">
        <v>1</v>
      </c>
      <c r="R13118" s="549">
        <v>56</v>
      </c>
      <c r="S13118" s="548"/>
      <c r="T13118" s="548"/>
      <c r="U13118" s="99"/>
    </row>
    <row r="13119" spans="1:21" ht="19.5" customHeight="1">
      <c r="A13119" s="545">
        <v>108152</v>
      </c>
      <c r="B13119" s="545" t="s">
        <v>4489</v>
      </c>
      <c r="C13119" s="545" t="s">
        <v>221</v>
      </c>
      <c r="D13119" s="546"/>
      <c r="E13119" s="171" t="str">
        <f t="shared" si="204"/>
        <v>1900</v>
      </c>
      <c r="F13119" s="547">
        <v>0</v>
      </c>
      <c r="G13119" s="548">
        <v>0</v>
      </c>
      <c r="H13119" s="547">
        <v>0</v>
      </c>
      <c r="I13119" s="545" t="s">
        <v>12673</v>
      </c>
      <c r="J13119" s="545"/>
      <c r="K13119" s="545" t="s">
        <v>20992</v>
      </c>
      <c r="L13119" s="545" t="s">
        <v>13413</v>
      </c>
      <c r="M13119" s="548" t="s">
        <v>13758</v>
      </c>
      <c r="N13119" s="545" t="s">
        <v>13413</v>
      </c>
      <c r="O13119" s="545" t="s">
        <v>13413</v>
      </c>
      <c r="P13119" s="549">
        <v>10831</v>
      </c>
      <c r="Q13119" s="549">
        <v>1</v>
      </c>
      <c r="R13119" s="549">
        <v>83</v>
      </c>
      <c r="S13119" s="548"/>
      <c r="T13119" s="548"/>
      <c r="U13119" s="99"/>
    </row>
    <row r="13120" spans="1:21" ht="19.5" customHeight="1">
      <c r="A13120" s="545">
        <v>108153</v>
      </c>
      <c r="B13120" s="545" t="s">
        <v>5688</v>
      </c>
      <c r="C13120" s="545" t="s">
        <v>216</v>
      </c>
      <c r="D13120" s="546"/>
      <c r="E13120" s="171" t="str">
        <f t="shared" si="204"/>
        <v>1900</v>
      </c>
      <c r="F13120" s="547">
        <v>0</v>
      </c>
      <c r="G13120" s="548">
        <v>0</v>
      </c>
      <c r="H13120" s="547">
        <v>0</v>
      </c>
      <c r="I13120" s="545" t="s">
        <v>12736</v>
      </c>
      <c r="J13120" s="545"/>
      <c r="K13120" s="545" t="s">
        <v>20598</v>
      </c>
      <c r="L13120" s="545" t="s">
        <v>13413</v>
      </c>
      <c r="M13120" s="548" t="s">
        <v>13758</v>
      </c>
      <c r="N13120" s="545" t="s">
        <v>13413</v>
      </c>
      <c r="O13120" s="545" t="s">
        <v>13413</v>
      </c>
      <c r="P13120" s="549">
        <v>10832</v>
      </c>
      <c r="Q13120" s="549">
        <v>1</v>
      </c>
      <c r="R13120" s="549">
        <v>56</v>
      </c>
      <c r="S13120" s="548"/>
      <c r="T13120" s="548"/>
      <c r="U13120" s="99"/>
    </row>
    <row r="13121" spans="1:21" ht="19.5" customHeight="1">
      <c r="A13121" s="545">
        <v>108154</v>
      </c>
      <c r="B13121" s="545" t="s">
        <v>8841</v>
      </c>
      <c r="C13121" s="545" t="s">
        <v>216</v>
      </c>
      <c r="D13121" s="546"/>
      <c r="E13121" s="171" t="str">
        <f t="shared" si="204"/>
        <v>1900</v>
      </c>
      <c r="F13121" s="547">
        <v>0</v>
      </c>
      <c r="G13121" s="548">
        <v>0</v>
      </c>
      <c r="H13121" s="547">
        <v>0</v>
      </c>
      <c r="I13121" s="545" t="s">
        <v>12736</v>
      </c>
      <c r="J13121" s="545"/>
      <c r="K13121" s="545" t="s">
        <v>20993</v>
      </c>
      <c r="L13121" s="545" t="s">
        <v>13413</v>
      </c>
      <c r="M13121" s="548" t="s">
        <v>13758</v>
      </c>
      <c r="N13121" s="545" t="s">
        <v>13413</v>
      </c>
      <c r="O13121" s="545" t="s">
        <v>13413</v>
      </c>
      <c r="P13121" s="549">
        <v>10833</v>
      </c>
      <c r="Q13121" s="549">
        <v>1</v>
      </c>
      <c r="R13121" s="549">
        <v>56</v>
      </c>
      <c r="S13121" s="548"/>
      <c r="T13121" s="548"/>
      <c r="U13121" s="99"/>
    </row>
    <row r="13122" spans="1:21" ht="19.5" customHeight="1">
      <c r="A13122" s="545">
        <v>108155</v>
      </c>
      <c r="B13122" s="545" t="s">
        <v>4487</v>
      </c>
      <c r="C13122" s="545" t="s">
        <v>221</v>
      </c>
      <c r="D13122" s="546"/>
      <c r="E13122" s="171" t="str">
        <f t="shared" si="204"/>
        <v>1900</v>
      </c>
      <c r="F13122" s="547">
        <v>0</v>
      </c>
      <c r="G13122" s="548">
        <v>0</v>
      </c>
      <c r="H13122" s="547">
        <v>0</v>
      </c>
      <c r="I13122" s="545" t="s">
        <v>12673</v>
      </c>
      <c r="J13122" s="545"/>
      <c r="K13122" s="545" t="s">
        <v>20994</v>
      </c>
      <c r="L13122" s="545" t="s">
        <v>13413</v>
      </c>
      <c r="M13122" s="548" t="s">
        <v>13758</v>
      </c>
      <c r="N13122" s="545" t="s">
        <v>13413</v>
      </c>
      <c r="O13122" s="545" t="s">
        <v>13413</v>
      </c>
      <c r="P13122" s="549">
        <v>10834</v>
      </c>
      <c r="Q13122" s="549">
        <v>1</v>
      </c>
      <c r="R13122" s="549">
        <v>83</v>
      </c>
      <c r="S13122" s="548"/>
      <c r="T13122" s="548"/>
      <c r="U13122" s="99"/>
    </row>
    <row r="13123" spans="1:21" ht="19.5" customHeight="1">
      <c r="A13123" s="545">
        <v>108156</v>
      </c>
      <c r="B13123" s="545" t="s">
        <v>8840</v>
      </c>
      <c r="C13123" s="545" t="s">
        <v>216</v>
      </c>
      <c r="D13123" s="546"/>
      <c r="E13123" s="171" t="str">
        <f t="shared" si="204"/>
        <v>1900</v>
      </c>
      <c r="F13123" s="547">
        <v>0</v>
      </c>
      <c r="G13123" s="548">
        <v>0</v>
      </c>
      <c r="H13123" s="547">
        <v>0</v>
      </c>
      <c r="I13123" s="545" t="s">
        <v>12736</v>
      </c>
      <c r="J13123" s="545"/>
      <c r="K13123" s="545" t="s">
        <v>20995</v>
      </c>
      <c r="L13123" s="545" t="s">
        <v>13413</v>
      </c>
      <c r="M13123" s="548" t="s">
        <v>13758</v>
      </c>
      <c r="N13123" s="545" t="s">
        <v>13413</v>
      </c>
      <c r="O13123" s="545" t="s">
        <v>13413</v>
      </c>
      <c r="P13123" s="549">
        <v>10835</v>
      </c>
      <c r="Q13123" s="549">
        <v>1</v>
      </c>
      <c r="R13123" s="549">
        <v>56</v>
      </c>
      <c r="S13123" s="548"/>
      <c r="T13123" s="548"/>
      <c r="U13123" s="99"/>
    </row>
    <row r="13124" spans="1:21" ht="19.5" customHeight="1">
      <c r="A13124" s="545">
        <v>108157</v>
      </c>
      <c r="B13124" s="545" t="s">
        <v>8839</v>
      </c>
      <c r="C13124" s="545" t="s">
        <v>216</v>
      </c>
      <c r="D13124" s="546"/>
      <c r="E13124" s="171" t="str">
        <f t="shared" ref="E13124:E13187" si="205">TEXT(D13124,"YYYY")</f>
        <v>1900</v>
      </c>
      <c r="F13124" s="547">
        <v>0</v>
      </c>
      <c r="G13124" s="548">
        <v>0</v>
      </c>
      <c r="H13124" s="547">
        <v>0</v>
      </c>
      <c r="I13124" s="545" t="s">
        <v>12736</v>
      </c>
      <c r="J13124" s="545"/>
      <c r="K13124" s="545" t="s">
        <v>20598</v>
      </c>
      <c r="L13124" s="545" t="s">
        <v>13413</v>
      </c>
      <c r="M13124" s="548" t="s">
        <v>13758</v>
      </c>
      <c r="N13124" s="545" t="s">
        <v>13413</v>
      </c>
      <c r="O13124" s="545" t="s">
        <v>13413</v>
      </c>
      <c r="P13124" s="549">
        <v>10836</v>
      </c>
      <c r="Q13124" s="549">
        <v>1</v>
      </c>
      <c r="R13124" s="549">
        <v>56</v>
      </c>
      <c r="S13124" s="548"/>
      <c r="T13124" s="548"/>
      <c r="U13124" s="99"/>
    </row>
    <row r="13125" spans="1:21" ht="19.5" customHeight="1">
      <c r="A13125" s="545">
        <v>108158</v>
      </c>
      <c r="B13125" s="545" t="s">
        <v>8838</v>
      </c>
      <c r="C13125" s="545" t="s">
        <v>216</v>
      </c>
      <c r="D13125" s="546"/>
      <c r="E13125" s="171" t="str">
        <f t="shared" si="205"/>
        <v>1900</v>
      </c>
      <c r="F13125" s="547">
        <v>0</v>
      </c>
      <c r="G13125" s="548">
        <v>0</v>
      </c>
      <c r="H13125" s="547">
        <v>0</v>
      </c>
      <c r="I13125" s="545" t="s">
        <v>12736</v>
      </c>
      <c r="J13125" s="545"/>
      <c r="K13125" s="545" t="s">
        <v>20996</v>
      </c>
      <c r="L13125" s="545" t="s">
        <v>13413</v>
      </c>
      <c r="M13125" s="548" t="s">
        <v>13758</v>
      </c>
      <c r="N13125" s="545" t="s">
        <v>13413</v>
      </c>
      <c r="O13125" s="545" t="s">
        <v>13413</v>
      </c>
      <c r="P13125" s="549">
        <v>10837</v>
      </c>
      <c r="Q13125" s="549">
        <v>1</v>
      </c>
      <c r="R13125" s="549">
        <v>56</v>
      </c>
      <c r="S13125" s="548"/>
      <c r="T13125" s="548"/>
      <c r="U13125" s="99"/>
    </row>
    <row r="13126" spans="1:21" ht="19.5" customHeight="1">
      <c r="A13126" s="545">
        <v>108159</v>
      </c>
      <c r="B13126" s="545" t="s">
        <v>8837</v>
      </c>
      <c r="C13126" s="545" t="s">
        <v>216</v>
      </c>
      <c r="D13126" s="546"/>
      <c r="E13126" s="171" t="str">
        <f t="shared" si="205"/>
        <v>1900</v>
      </c>
      <c r="F13126" s="547">
        <v>0</v>
      </c>
      <c r="G13126" s="548">
        <v>0</v>
      </c>
      <c r="H13126" s="547">
        <v>0</v>
      </c>
      <c r="I13126" s="545" t="s">
        <v>12736</v>
      </c>
      <c r="J13126" s="545"/>
      <c r="K13126" s="545" t="s">
        <v>20598</v>
      </c>
      <c r="L13126" s="545" t="s">
        <v>13413</v>
      </c>
      <c r="M13126" s="548" t="s">
        <v>13758</v>
      </c>
      <c r="N13126" s="545" t="s">
        <v>13413</v>
      </c>
      <c r="O13126" s="545" t="s">
        <v>13413</v>
      </c>
      <c r="P13126" s="549">
        <v>10838</v>
      </c>
      <c r="Q13126" s="549">
        <v>1</v>
      </c>
      <c r="R13126" s="549">
        <v>56</v>
      </c>
      <c r="S13126" s="548"/>
      <c r="T13126" s="548"/>
      <c r="U13126" s="99"/>
    </row>
    <row r="13127" spans="1:21" ht="19.5" customHeight="1">
      <c r="A13127" s="545">
        <v>108160</v>
      </c>
      <c r="B13127" s="545" t="s">
        <v>8836</v>
      </c>
      <c r="C13127" s="545" t="s">
        <v>216</v>
      </c>
      <c r="D13127" s="546"/>
      <c r="E13127" s="171" t="str">
        <f t="shared" si="205"/>
        <v>1900</v>
      </c>
      <c r="F13127" s="547">
        <v>0</v>
      </c>
      <c r="G13127" s="548">
        <v>0</v>
      </c>
      <c r="H13127" s="547">
        <v>0</v>
      </c>
      <c r="I13127" s="545" t="s">
        <v>12736</v>
      </c>
      <c r="J13127" s="545"/>
      <c r="K13127" s="545" t="s">
        <v>20997</v>
      </c>
      <c r="L13127" s="545" t="s">
        <v>13413</v>
      </c>
      <c r="M13127" s="548" t="s">
        <v>13758</v>
      </c>
      <c r="N13127" s="545" t="s">
        <v>13413</v>
      </c>
      <c r="O13127" s="545" t="s">
        <v>13413</v>
      </c>
      <c r="P13127" s="549">
        <v>10839</v>
      </c>
      <c r="Q13127" s="549">
        <v>1</v>
      </c>
      <c r="R13127" s="549">
        <v>56</v>
      </c>
      <c r="S13127" s="548"/>
      <c r="T13127" s="548"/>
      <c r="U13127" s="99"/>
    </row>
    <row r="13128" spans="1:21" ht="19.5" customHeight="1">
      <c r="A13128" s="545">
        <v>108161</v>
      </c>
      <c r="B13128" s="545" t="s">
        <v>5588</v>
      </c>
      <c r="C13128" s="545" t="s">
        <v>216</v>
      </c>
      <c r="D13128" s="546"/>
      <c r="E13128" s="171" t="str">
        <f t="shared" si="205"/>
        <v>1900</v>
      </c>
      <c r="F13128" s="547">
        <v>0</v>
      </c>
      <c r="G13128" s="548">
        <v>0</v>
      </c>
      <c r="H13128" s="547">
        <v>0</v>
      </c>
      <c r="I13128" s="545" t="s">
        <v>12736</v>
      </c>
      <c r="J13128" s="545"/>
      <c r="K13128" s="545" t="s">
        <v>20598</v>
      </c>
      <c r="L13128" s="545" t="s">
        <v>13413</v>
      </c>
      <c r="M13128" s="548" t="s">
        <v>13758</v>
      </c>
      <c r="N13128" s="545" t="s">
        <v>13413</v>
      </c>
      <c r="O13128" s="545" t="s">
        <v>13413</v>
      </c>
      <c r="P13128" s="549">
        <v>10840</v>
      </c>
      <c r="Q13128" s="549">
        <v>1</v>
      </c>
      <c r="R13128" s="549">
        <v>56</v>
      </c>
      <c r="S13128" s="548"/>
      <c r="T13128" s="548"/>
      <c r="U13128" s="99"/>
    </row>
    <row r="13129" spans="1:21" ht="19.5" customHeight="1">
      <c r="A13129" s="545">
        <v>108162</v>
      </c>
      <c r="B13129" s="545" t="s">
        <v>8835</v>
      </c>
      <c r="C13129" s="545" t="s">
        <v>216</v>
      </c>
      <c r="D13129" s="546"/>
      <c r="E13129" s="171" t="str">
        <f t="shared" si="205"/>
        <v>1900</v>
      </c>
      <c r="F13129" s="547">
        <v>0</v>
      </c>
      <c r="G13129" s="548">
        <v>0</v>
      </c>
      <c r="H13129" s="547">
        <v>0</v>
      </c>
      <c r="I13129" s="545" t="s">
        <v>12736</v>
      </c>
      <c r="J13129" s="545"/>
      <c r="K13129" s="545" t="s">
        <v>20998</v>
      </c>
      <c r="L13129" s="545" t="s">
        <v>13413</v>
      </c>
      <c r="M13129" s="548" t="s">
        <v>13758</v>
      </c>
      <c r="N13129" s="545" t="s">
        <v>13413</v>
      </c>
      <c r="O13129" s="545" t="s">
        <v>13413</v>
      </c>
      <c r="P13129" s="549">
        <v>10841</v>
      </c>
      <c r="Q13129" s="549">
        <v>1</v>
      </c>
      <c r="R13129" s="549">
        <v>56</v>
      </c>
      <c r="S13129" s="548"/>
      <c r="T13129" s="548"/>
      <c r="U13129" s="99"/>
    </row>
    <row r="13130" spans="1:21" ht="19.5" customHeight="1">
      <c r="A13130" s="545">
        <v>108163</v>
      </c>
      <c r="B13130" s="545" t="s">
        <v>5593</v>
      </c>
      <c r="C13130" s="545" t="s">
        <v>216</v>
      </c>
      <c r="D13130" s="546"/>
      <c r="E13130" s="171" t="str">
        <f t="shared" si="205"/>
        <v>1900</v>
      </c>
      <c r="F13130" s="547">
        <v>0</v>
      </c>
      <c r="G13130" s="548">
        <v>0</v>
      </c>
      <c r="H13130" s="547">
        <v>0</v>
      </c>
      <c r="I13130" s="545" t="s">
        <v>12736</v>
      </c>
      <c r="J13130" s="545"/>
      <c r="K13130" s="545" t="s">
        <v>20999</v>
      </c>
      <c r="L13130" s="545" t="s">
        <v>13413</v>
      </c>
      <c r="M13130" s="548" t="s">
        <v>13758</v>
      </c>
      <c r="N13130" s="545" t="s">
        <v>13413</v>
      </c>
      <c r="O13130" s="545" t="s">
        <v>13413</v>
      </c>
      <c r="P13130" s="549">
        <v>10842</v>
      </c>
      <c r="Q13130" s="549">
        <v>1</v>
      </c>
      <c r="R13130" s="549">
        <v>56</v>
      </c>
      <c r="S13130" s="548"/>
      <c r="T13130" s="548"/>
      <c r="U13130" s="99"/>
    </row>
    <row r="13131" spans="1:21" ht="19.5" customHeight="1">
      <c r="A13131" s="545">
        <v>108164</v>
      </c>
      <c r="B13131" s="545" t="s">
        <v>8834</v>
      </c>
      <c r="C13131" s="545" t="s">
        <v>221</v>
      </c>
      <c r="D13131" s="546"/>
      <c r="E13131" s="171" t="str">
        <f t="shared" si="205"/>
        <v>1900</v>
      </c>
      <c r="F13131" s="547">
        <v>0</v>
      </c>
      <c r="G13131" s="548">
        <v>0</v>
      </c>
      <c r="H13131" s="547">
        <v>0</v>
      </c>
      <c r="I13131" s="545" t="s">
        <v>12661</v>
      </c>
      <c r="J13131" s="545"/>
      <c r="K13131" s="545" t="s">
        <v>21000</v>
      </c>
      <c r="L13131" s="545" t="s">
        <v>13413</v>
      </c>
      <c r="M13131" s="548" t="s">
        <v>13758</v>
      </c>
      <c r="N13131" s="545" t="s">
        <v>13413</v>
      </c>
      <c r="O13131" s="545" t="s">
        <v>13413</v>
      </c>
      <c r="P13131" s="549">
        <v>10843</v>
      </c>
      <c r="Q13131" s="549">
        <v>1</v>
      </c>
      <c r="R13131" s="549">
        <v>89</v>
      </c>
      <c r="S13131" s="548"/>
      <c r="T13131" s="548"/>
      <c r="U13131" s="99"/>
    </row>
    <row r="13132" spans="1:21" ht="19.5" customHeight="1">
      <c r="A13132" s="545">
        <v>108165</v>
      </c>
      <c r="B13132" s="545" t="s">
        <v>4499</v>
      </c>
      <c r="C13132" s="545" t="s">
        <v>221</v>
      </c>
      <c r="D13132" s="546"/>
      <c r="E13132" s="171" t="str">
        <f t="shared" si="205"/>
        <v>1900</v>
      </c>
      <c r="F13132" s="547">
        <v>0</v>
      </c>
      <c r="G13132" s="548">
        <v>0</v>
      </c>
      <c r="H13132" s="547">
        <v>0</v>
      </c>
      <c r="I13132" s="545" t="s">
        <v>12661</v>
      </c>
      <c r="J13132" s="545"/>
      <c r="K13132" s="545" t="s">
        <v>21001</v>
      </c>
      <c r="L13132" s="545" t="s">
        <v>13413</v>
      </c>
      <c r="M13132" s="548" t="s">
        <v>13758</v>
      </c>
      <c r="N13132" s="545" t="s">
        <v>13413</v>
      </c>
      <c r="O13132" s="545" t="s">
        <v>13413</v>
      </c>
      <c r="P13132" s="549">
        <v>10844</v>
      </c>
      <c r="Q13132" s="549">
        <v>1</v>
      </c>
      <c r="R13132" s="549">
        <v>89</v>
      </c>
      <c r="S13132" s="548"/>
      <c r="T13132" s="548"/>
      <c r="U13132" s="99"/>
    </row>
    <row r="13133" spans="1:21" ht="19.5" customHeight="1">
      <c r="A13133" s="545">
        <v>108166</v>
      </c>
      <c r="B13133" s="545" t="s">
        <v>8833</v>
      </c>
      <c r="C13133" s="545" t="s">
        <v>221</v>
      </c>
      <c r="D13133" s="546"/>
      <c r="E13133" s="171" t="str">
        <f t="shared" si="205"/>
        <v>1900</v>
      </c>
      <c r="F13133" s="547">
        <v>0</v>
      </c>
      <c r="G13133" s="548">
        <v>0</v>
      </c>
      <c r="H13133" s="547">
        <v>0</v>
      </c>
      <c r="I13133" s="545" t="s">
        <v>12661</v>
      </c>
      <c r="J13133" s="545"/>
      <c r="K13133" s="545" t="s">
        <v>21002</v>
      </c>
      <c r="L13133" s="545" t="s">
        <v>13413</v>
      </c>
      <c r="M13133" s="548" t="s">
        <v>13758</v>
      </c>
      <c r="N13133" s="545" t="s">
        <v>13413</v>
      </c>
      <c r="O13133" s="545" t="s">
        <v>13413</v>
      </c>
      <c r="P13133" s="549">
        <v>10845</v>
      </c>
      <c r="Q13133" s="549">
        <v>1</v>
      </c>
      <c r="R13133" s="549">
        <v>89</v>
      </c>
      <c r="S13133" s="548"/>
      <c r="T13133" s="548"/>
      <c r="U13133" s="99"/>
    </row>
    <row r="13134" spans="1:21" ht="19.5" customHeight="1">
      <c r="A13134" s="545">
        <v>108167</v>
      </c>
      <c r="B13134" s="545" t="s">
        <v>8832</v>
      </c>
      <c r="C13134" s="545" t="s">
        <v>216</v>
      </c>
      <c r="D13134" s="546"/>
      <c r="E13134" s="171" t="str">
        <f t="shared" si="205"/>
        <v>1900</v>
      </c>
      <c r="F13134" s="547">
        <v>0</v>
      </c>
      <c r="G13134" s="548">
        <v>0</v>
      </c>
      <c r="H13134" s="547">
        <v>0</v>
      </c>
      <c r="I13134" s="545" t="s">
        <v>12736</v>
      </c>
      <c r="J13134" s="545"/>
      <c r="K13134" s="545" t="s">
        <v>21003</v>
      </c>
      <c r="L13134" s="545" t="s">
        <v>13413</v>
      </c>
      <c r="M13134" s="548" t="s">
        <v>13758</v>
      </c>
      <c r="N13134" s="545" t="s">
        <v>13413</v>
      </c>
      <c r="O13134" s="545" t="s">
        <v>13413</v>
      </c>
      <c r="P13134" s="549">
        <v>10846</v>
      </c>
      <c r="Q13134" s="549">
        <v>1</v>
      </c>
      <c r="R13134" s="549">
        <v>56</v>
      </c>
      <c r="S13134" s="548"/>
      <c r="T13134" s="548"/>
      <c r="U13134" s="99"/>
    </row>
    <row r="13135" spans="1:21" ht="19.5" customHeight="1">
      <c r="A13135" s="545">
        <v>108168</v>
      </c>
      <c r="B13135" s="545" t="s">
        <v>4495</v>
      </c>
      <c r="C13135" s="545" t="s">
        <v>221</v>
      </c>
      <c r="D13135" s="546"/>
      <c r="E13135" s="171" t="str">
        <f t="shared" si="205"/>
        <v>1900</v>
      </c>
      <c r="F13135" s="547">
        <v>0</v>
      </c>
      <c r="G13135" s="548">
        <v>0</v>
      </c>
      <c r="H13135" s="547">
        <v>0</v>
      </c>
      <c r="I13135" s="545" t="s">
        <v>12661</v>
      </c>
      <c r="J13135" s="545"/>
      <c r="K13135" s="545" t="s">
        <v>21004</v>
      </c>
      <c r="L13135" s="545" t="s">
        <v>13413</v>
      </c>
      <c r="M13135" s="548" t="s">
        <v>13758</v>
      </c>
      <c r="N13135" s="545" t="s">
        <v>13413</v>
      </c>
      <c r="O13135" s="545" t="s">
        <v>13413</v>
      </c>
      <c r="P13135" s="549">
        <v>10847</v>
      </c>
      <c r="Q13135" s="549">
        <v>1</v>
      </c>
      <c r="R13135" s="549">
        <v>89</v>
      </c>
      <c r="S13135" s="548"/>
      <c r="T13135" s="548"/>
      <c r="U13135" s="99"/>
    </row>
    <row r="13136" spans="1:21" ht="19.5" customHeight="1">
      <c r="A13136" s="545">
        <v>108169</v>
      </c>
      <c r="B13136" s="545" t="s">
        <v>4494</v>
      </c>
      <c r="C13136" s="545" t="s">
        <v>209</v>
      </c>
      <c r="D13136" s="546"/>
      <c r="E13136" s="171" t="str">
        <f t="shared" si="205"/>
        <v>1900</v>
      </c>
      <c r="F13136" s="547">
        <v>0</v>
      </c>
      <c r="G13136" s="548">
        <v>0</v>
      </c>
      <c r="H13136" s="547">
        <v>0</v>
      </c>
      <c r="I13136" s="545" t="s">
        <v>12679</v>
      </c>
      <c r="J13136" s="545"/>
      <c r="K13136" s="545" t="s">
        <v>21005</v>
      </c>
      <c r="L13136" s="545" t="s">
        <v>13413</v>
      </c>
      <c r="M13136" s="548" t="s">
        <v>13758</v>
      </c>
      <c r="N13136" s="545" t="s">
        <v>13413</v>
      </c>
      <c r="O13136" s="545" t="s">
        <v>13413</v>
      </c>
      <c r="P13136" s="549">
        <v>10848</v>
      </c>
      <c r="Q13136" s="549">
        <v>1</v>
      </c>
      <c r="R13136" s="549">
        <v>88</v>
      </c>
      <c r="S13136" s="548"/>
      <c r="T13136" s="548"/>
      <c r="U13136" s="99"/>
    </row>
    <row r="13137" spans="1:21" ht="19.5" customHeight="1">
      <c r="A13137" s="545">
        <v>108170</v>
      </c>
      <c r="B13137" s="545" t="s">
        <v>5501</v>
      </c>
      <c r="C13137" s="545" t="s">
        <v>216</v>
      </c>
      <c r="D13137" s="546"/>
      <c r="E13137" s="171" t="str">
        <f t="shared" si="205"/>
        <v>1900</v>
      </c>
      <c r="F13137" s="547">
        <v>0</v>
      </c>
      <c r="G13137" s="548">
        <v>0</v>
      </c>
      <c r="H13137" s="547">
        <v>0</v>
      </c>
      <c r="I13137" s="545" t="s">
        <v>12726</v>
      </c>
      <c r="J13137" s="545"/>
      <c r="K13137" s="545" t="s">
        <v>21006</v>
      </c>
      <c r="L13137" s="545" t="s">
        <v>13413</v>
      </c>
      <c r="M13137" s="548" t="s">
        <v>13758</v>
      </c>
      <c r="N13137" s="545" t="s">
        <v>13413</v>
      </c>
      <c r="O13137" s="545" t="s">
        <v>13413</v>
      </c>
      <c r="P13137" s="549">
        <v>10849</v>
      </c>
      <c r="Q13137" s="549">
        <v>1</v>
      </c>
      <c r="R13137" s="549">
        <v>49</v>
      </c>
      <c r="S13137" s="548"/>
      <c r="T13137" s="548"/>
      <c r="U13137" s="99"/>
    </row>
    <row r="13138" spans="1:21" ht="19.5" customHeight="1">
      <c r="A13138" s="545">
        <v>108171</v>
      </c>
      <c r="B13138" s="545" t="s">
        <v>5502</v>
      </c>
      <c r="C13138" s="545" t="s">
        <v>216</v>
      </c>
      <c r="D13138" s="546"/>
      <c r="E13138" s="171" t="str">
        <f t="shared" si="205"/>
        <v>1900</v>
      </c>
      <c r="F13138" s="547">
        <v>0</v>
      </c>
      <c r="G13138" s="548">
        <v>0</v>
      </c>
      <c r="H13138" s="547">
        <v>0</v>
      </c>
      <c r="I13138" s="545" t="s">
        <v>12726</v>
      </c>
      <c r="J13138" s="545"/>
      <c r="K13138" s="545" t="s">
        <v>21007</v>
      </c>
      <c r="L13138" s="545" t="s">
        <v>13413</v>
      </c>
      <c r="M13138" s="548" t="s">
        <v>13758</v>
      </c>
      <c r="N13138" s="545" t="s">
        <v>13413</v>
      </c>
      <c r="O13138" s="545" t="s">
        <v>13413</v>
      </c>
      <c r="P13138" s="549">
        <v>10850</v>
      </c>
      <c r="Q13138" s="549">
        <v>1</v>
      </c>
      <c r="R13138" s="549">
        <v>49</v>
      </c>
      <c r="S13138" s="548"/>
      <c r="T13138" s="548"/>
      <c r="U13138" s="99"/>
    </row>
    <row r="13139" spans="1:21" ht="19.5" customHeight="1">
      <c r="A13139" s="545">
        <v>108172</v>
      </c>
      <c r="B13139" s="545" t="s">
        <v>8831</v>
      </c>
      <c r="C13139" s="545" t="s">
        <v>216</v>
      </c>
      <c r="D13139" s="546"/>
      <c r="E13139" s="171" t="str">
        <f t="shared" si="205"/>
        <v>1900</v>
      </c>
      <c r="F13139" s="547">
        <v>0</v>
      </c>
      <c r="G13139" s="548">
        <v>0</v>
      </c>
      <c r="H13139" s="547">
        <v>0</v>
      </c>
      <c r="I13139" s="545" t="s">
        <v>12726</v>
      </c>
      <c r="J13139" s="545"/>
      <c r="K13139" s="545" t="s">
        <v>21008</v>
      </c>
      <c r="L13139" s="545" t="s">
        <v>13413</v>
      </c>
      <c r="M13139" s="548" t="s">
        <v>13758</v>
      </c>
      <c r="N13139" s="545" t="s">
        <v>13413</v>
      </c>
      <c r="O13139" s="545" t="s">
        <v>13413</v>
      </c>
      <c r="P13139" s="549">
        <v>10851</v>
      </c>
      <c r="Q13139" s="549">
        <v>1</v>
      </c>
      <c r="R13139" s="549">
        <v>49</v>
      </c>
      <c r="S13139" s="548"/>
      <c r="T13139" s="548"/>
      <c r="U13139" s="99"/>
    </row>
    <row r="13140" spans="1:21" ht="19.5" customHeight="1">
      <c r="A13140" s="545">
        <v>108173</v>
      </c>
      <c r="B13140" s="545" t="s">
        <v>8830</v>
      </c>
      <c r="C13140" s="545" t="s">
        <v>216</v>
      </c>
      <c r="D13140" s="546"/>
      <c r="E13140" s="171" t="str">
        <f t="shared" si="205"/>
        <v>1900</v>
      </c>
      <c r="F13140" s="547">
        <v>0</v>
      </c>
      <c r="G13140" s="548">
        <v>0</v>
      </c>
      <c r="H13140" s="547">
        <v>0</v>
      </c>
      <c r="I13140" s="545" t="s">
        <v>12726</v>
      </c>
      <c r="J13140" s="545"/>
      <c r="K13140" s="545" t="s">
        <v>21009</v>
      </c>
      <c r="L13140" s="545" t="s">
        <v>13413</v>
      </c>
      <c r="M13140" s="548" t="s">
        <v>13758</v>
      </c>
      <c r="N13140" s="545" t="s">
        <v>13413</v>
      </c>
      <c r="O13140" s="545" t="s">
        <v>13413</v>
      </c>
      <c r="P13140" s="549">
        <v>10852</v>
      </c>
      <c r="Q13140" s="549">
        <v>1</v>
      </c>
      <c r="R13140" s="549">
        <v>49</v>
      </c>
      <c r="S13140" s="548"/>
      <c r="T13140" s="548"/>
      <c r="U13140" s="99"/>
    </row>
    <row r="13141" spans="1:21" ht="19.5" customHeight="1">
      <c r="A13141" s="545">
        <v>108174</v>
      </c>
      <c r="B13141" s="545" t="s">
        <v>8829</v>
      </c>
      <c r="C13141" s="545" t="s">
        <v>216</v>
      </c>
      <c r="D13141" s="546"/>
      <c r="E13141" s="171" t="str">
        <f t="shared" si="205"/>
        <v>1900</v>
      </c>
      <c r="F13141" s="547">
        <v>0</v>
      </c>
      <c r="G13141" s="548">
        <v>0</v>
      </c>
      <c r="H13141" s="547">
        <v>0</v>
      </c>
      <c r="I13141" s="545" t="s">
        <v>12726</v>
      </c>
      <c r="J13141" s="545"/>
      <c r="K13141" s="545" t="s">
        <v>21010</v>
      </c>
      <c r="L13141" s="545" t="s">
        <v>13413</v>
      </c>
      <c r="M13141" s="548" t="s">
        <v>13758</v>
      </c>
      <c r="N13141" s="545" t="s">
        <v>13413</v>
      </c>
      <c r="O13141" s="545" t="s">
        <v>13413</v>
      </c>
      <c r="P13141" s="549">
        <v>10853</v>
      </c>
      <c r="Q13141" s="549">
        <v>1</v>
      </c>
      <c r="R13141" s="549">
        <v>49</v>
      </c>
      <c r="S13141" s="548"/>
      <c r="T13141" s="548"/>
      <c r="U13141" s="99"/>
    </row>
    <row r="13142" spans="1:21" ht="19.5" customHeight="1">
      <c r="A13142" s="545">
        <v>108175</v>
      </c>
      <c r="B13142" s="545" t="s">
        <v>8828</v>
      </c>
      <c r="C13142" s="545" t="s">
        <v>216</v>
      </c>
      <c r="D13142" s="546"/>
      <c r="E13142" s="171" t="str">
        <f t="shared" si="205"/>
        <v>1900</v>
      </c>
      <c r="F13142" s="547">
        <v>0</v>
      </c>
      <c r="G13142" s="548">
        <v>0</v>
      </c>
      <c r="H13142" s="547">
        <v>0</v>
      </c>
      <c r="I13142" s="545" t="s">
        <v>12726</v>
      </c>
      <c r="J13142" s="545"/>
      <c r="K13142" s="545" t="s">
        <v>21011</v>
      </c>
      <c r="L13142" s="545" t="s">
        <v>13413</v>
      </c>
      <c r="M13142" s="548" t="s">
        <v>13758</v>
      </c>
      <c r="N13142" s="545" t="s">
        <v>13413</v>
      </c>
      <c r="O13142" s="545" t="s">
        <v>13413</v>
      </c>
      <c r="P13142" s="549">
        <v>10854</v>
      </c>
      <c r="Q13142" s="549">
        <v>1</v>
      </c>
      <c r="R13142" s="549">
        <v>49</v>
      </c>
      <c r="S13142" s="548"/>
      <c r="T13142" s="548"/>
      <c r="U13142" s="99"/>
    </row>
    <row r="13143" spans="1:21" ht="19.5" customHeight="1">
      <c r="A13143" s="545">
        <v>108176</v>
      </c>
      <c r="B13143" s="545" t="s">
        <v>8827</v>
      </c>
      <c r="C13143" s="545" t="s">
        <v>216</v>
      </c>
      <c r="D13143" s="546"/>
      <c r="E13143" s="171" t="str">
        <f t="shared" si="205"/>
        <v>1900</v>
      </c>
      <c r="F13143" s="547">
        <v>0</v>
      </c>
      <c r="G13143" s="548">
        <v>0</v>
      </c>
      <c r="H13143" s="547">
        <v>0</v>
      </c>
      <c r="I13143" s="545" t="s">
        <v>12726</v>
      </c>
      <c r="J13143" s="545"/>
      <c r="K13143" s="545" t="s">
        <v>21012</v>
      </c>
      <c r="L13143" s="545" t="s">
        <v>13413</v>
      </c>
      <c r="M13143" s="548" t="s">
        <v>13758</v>
      </c>
      <c r="N13143" s="545" t="s">
        <v>13413</v>
      </c>
      <c r="O13143" s="545" t="s">
        <v>13413</v>
      </c>
      <c r="P13143" s="549">
        <v>10855</v>
      </c>
      <c r="Q13143" s="549">
        <v>1</v>
      </c>
      <c r="R13143" s="549">
        <v>49</v>
      </c>
      <c r="S13143" s="548"/>
      <c r="T13143" s="548"/>
      <c r="U13143" s="99"/>
    </row>
    <row r="13144" spans="1:21" ht="19.5" customHeight="1">
      <c r="A13144" s="545">
        <v>108177</v>
      </c>
      <c r="B13144" s="545" t="s">
        <v>8826</v>
      </c>
      <c r="C13144" s="545" t="s">
        <v>216</v>
      </c>
      <c r="D13144" s="546"/>
      <c r="E13144" s="171" t="str">
        <f t="shared" si="205"/>
        <v>1900</v>
      </c>
      <c r="F13144" s="547">
        <v>0</v>
      </c>
      <c r="G13144" s="548">
        <v>0</v>
      </c>
      <c r="H13144" s="547">
        <v>0</v>
      </c>
      <c r="I13144" s="545" t="s">
        <v>12726</v>
      </c>
      <c r="J13144" s="545"/>
      <c r="K13144" s="545" t="s">
        <v>21013</v>
      </c>
      <c r="L13144" s="545" t="s">
        <v>13413</v>
      </c>
      <c r="M13144" s="548" t="s">
        <v>13758</v>
      </c>
      <c r="N13144" s="545" t="s">
        <v>13413</v>
      </c>
      <c r="O13144" s="545" t="s">
        <v>13413</v>
      </c>
      <c r="P13144" s="549">
        <v>10856</v>
      </c>
      <c r="Q13144" s="549">
        <v>1</v>
      </c>
      <c r="R13144" s="549">
        <v>49</v>
      </c>
      <c r="S13144" s="548"/>
      <c r="T13144" s="548"/>
      <c r="U13144" s="99"/>
    </row>
    <row r="13145" spans="1:21" ht="19.5" customHeight="1">
      <c r="A13145" s="545">
        <v>108178</v>
      </c>
      <c r="B13145" s="545" t="s">
        <v>8825</v>
      </c>
      <c r="C13145" s="545" t="s">
        <v>216</v>
      </c>
      <c r="D13145" s="546"/>
      <c r="E13145" s="171" t="str">
        <f t="shared" si="205"/>
        <v>1900</v>
      </c>
      <c r="F13145" s="547">
        <v>0</v>
      </c>
      <c r="G13145" s="548">
        <v>0</v>
      </c>
      <c r="H13145" s="547">
        <v>0</v>
      </c>
      <c r="I13145" s="545" t="s">
        <v>12726</v>
      </c>
      <c r="J13145" s="545"/>
      <c r="K13145" s="545" t="s">
        <v>21014</v>
      </c>
      <c r="L13145" s="545" t="s">
        <v>13413</v>
      </c>
      <c r="M13145" s="548" t="s">
        <v>13758</v>
      </c>
      <c r="N13145" s="545" t="s">
        <v>13413</v>
      </c>
      <c r="O13145" s="545" t="s">
        <v>13413</v>
      </c>
      <c r="P13145" s="549">
        <v>10857</v>
      </c>
      <c r="Q13145" s="549">
        <v>1</v>
      </c>
      <c r="R13145" s="549">
        <v>49</v>
      </c>
      <c r="S13145" s="548"/>
      <c r="T13145" s="548"/>
      <c r="U13145" s="99"/>
    </row>
    <row r="13146" spans="1:21" ht="19.5" customHeight="1">
      <c r="A13146" s="545">
        <v>108179</v>
      </c>
      <c r="B13146" s="545" t="s">
        <v>8824</v>
      </c>
      <c r="C13146" s="545" t="s">
        <v>216</v>
      </c>
      <c r="D13146" s="546"/>
      <c r="E13146" s="171" t="str">
        <f t="shared" si="205"/>
        <v>1900</v>
      </c>
      <c r="F13146" s="547">
        <v>0</v>
      </c>
      <c r="G13146" s="548">
        <v>0</v>
      </c>
      <c r="H13146" s="547">
        <v>0</v>
      </c>
      <c r="I13146" s="545" t="s">
        <v>12650</v>
      </c>
      <c r="J13146" s="545"/>
      <c r="K13146" s="545" t="s">
        <v>13413</v>
      </c>
      <c r="L13146" s="545" t="s">
        <v>13413</v>
      </c>
      <c r="M13146" s="548" t="s">
        <v>13758</v>
      </c>
      <c r="N13146" s="545" t="s">
        <v>13413</v>
      </c>
      <c r="O13146" s="545" t="s">
        <v>13413</v>
      </c>
      <c r="P13146" s="549">
        <v>10858</v>
      </c>
      <c r="Q13146" s="549">
        <v>1</v>
      </c>
      <c r="R13146" s="549">
        <v>127</v>
      </c>
      <c r="S13146" s="548"/>
      <c r="T13146" s="548"/>
      <c r="U13146" s="99"/>
    </row>
    <row r="13147" spans="1:21" ht="19.5" customHeight="1">
      <c r="A13147" s="545">
        <v>108180</v>
      </c>
      <c r="B13147" s="545" t="s">
        <v>4980</v>
      </c>
      <c r="C13147" s="545" t="s">
        <v>216</v>
      </c>
      <c r="D13147" s="546"/>
      <c r="E13147" s="171" t="str">
        <f t="shared" si="205"/>
        <v>1900</v>
      </c>
      <c r="F13147" s="547">
        <v>0</v>
      </c>
      <c r="G13147" s="548">
        <v>0</v>
      </c>
      <c r="H13147" s="547">
        <v>0</v>
      </c>
      <c r="I13147" s="545" t="s">
        <v>12650</v>
      </c>
      <c r="J13147" s="545"/>
      <c r="K13147" s="545" t="s">
        <v>21015</v>
      </c>
      <c r="L13147" s="545" t="s">
        <v>13413</v>
      </c>
      <c r="M13147" s="548" t="s">
        <v>13758</v>
      </c>
      <c r="N13147" s="545" t="s">
        <v>13413</v>
      </c>
      <c r="O13147" s="545" t="s">
        <v>13413</v>
      </c>
      <c r="P13147" s="549">
        <v>10859</v>
      </c>
      <c r="Q13147" s="549">
        <v>1</v>
      </c>
      <c r="R13147" s="549">
        <v>127</v>
      </c>
      <c r="S13147" s="548"/>
      <c r="T13147" s="548"/>
      <c r="U13147" s="99"/>
    </row>
    <row r="13148" spans="1:21" ht="19.5" customHeight="1">
      <c r="A13148" s="545">
        <v>108181</v>
      </c>
      <c r="B13148" s="545" t="s">
        <v>8823</v>
      </c>
      <c r="C13148" s="545" t="s">
        <v>216</v>
      </c>
      <c r="D13148" s="546"/>
      <c r="E13148" s="171" t="str">
        <f t="shared" si="205"/>
        <v>1900</v>
      </c>
      <c r="F13148" s="547">
        <v>0</v>
      </c>
      <c r="G13148" s="548">
        <v>0</v>
      </c>
      <c r="H13148" s="547">
        <v>0</v>
      </c>
      <c r="I13148" s="545" t="s">
        <v>12726</v>
      </c>
      <c r="J13148" s="545"/>
      <c r="K13148" s="545" t="s">
        <v>21016</v>
      </c>
      <c r="L13148" s="545" t="s">
        <v>13413</v>
      </c>
      <c r="M13148" s="548" t="s">
        <v>13758</v>
      </c>
      <c r="N13148" s="545" t="s">
        <v>13413</v>
      </c>
      <c r="O13148" s="545" t="s">
        <v>13413</v>
      </c>
      <c r="P13148" s="549">
        <v>10860</v>
      </c>
      <c r="Q13148" s="549">
        <v>1</v>
      </c>
      <c r="R13148" s="549">
        <v>49</v>
      </c>
      <c r="S13148" s="548"/>
      <c r="T13148" s="548"/>
      <c r="U13148" s="99"/>
    </row>
    <row r="13149" spans="1:21" ht="19.5" customHeight="1">
      <c r="A13149" s="545">
        <v>108182</v>
      </c>
      <c r="B13149" s="545" t="s">
        <v>8822</v>
      </c>
      <c r="C13149" s="545" t="s">
        <v>216</v>
      </c>
      <c r="D13149" s="546"/>
      <c r="E13149" s="171" t="str">
        <f t="shared" si="205"/>
        <v>1900</v>
      </c>
      <c r="F13149" s="547">
        <v>0</v>
      </c>
      <c r="G13149" s="548">
        <v>0</v>
      </c>
      <c r="H13149" s="547">
        <v>0</v>
      </c>
      <c r="I13149" s="545" t="s">
        <v>12726</v>
      </c>
      <c r="J13149" s="545"/>
      <c r="K13149" s="545" t="s">
        <v>21017</v>
      </c>
      <c r="L13149" s="545" t="s">
        <v>13413</v>
      </c>
      <c r="M13149" s="548" t="s">
        <v>13758</v>
      </c>
      <c r="N13149" s="545" t="s">
        <v>13413</v>
      </c>
      <c r="O13149" s="545" t="s">
        <v>13413</v>
      </c>
      <c r="P13149" s="549">
        <v>10861</v>
      </c>
      <c r="Q13149" s="549">
        <v>1</v>
      </c>
      <c r="R13149" s="549">
        <v>49</v>
      </c>
      <c r="S13149" s="548"/>
      <c r="T13149" s="548"/>
      <c r="U13149" s="99"/>
    </row>
    <row r="13150" spans="1:21" ht="19.5" customHeight="1">
      <c r="A13150" s="545">
        <v>108183</v>
      </c>
      <c r="B13150" s="545" t="s">
        <v>5503</v>
      </c>
      <c r="C13150" s="545" t="s">
        <v>216</v>
      </c>
      <c r="D13150" s="546"/>
      <c r="E13150" s="171" t="str">
        <f t="shared" si="205"/>
        <v>1900</v>
      </c>
      <c r="F13150" s="547">
        <v>0</v>
      </c>
      <c r="G13150" s="548">
        <v>0</v>
      </c>
      <c r="H13150" s="547">
        <v>0</v>
      </c>
      <c r="I13150" s="545" t="s">
        <v>12726</v>
      </c>
      <c r="J13150" s="545"/>
      <c r="K13150" s="545" t="s">
        <v>21018</v>
      </c>
      <c r="L13150" s="545" t="s">
        <v>13413</v>
      </c>
      <c r="M13150" s="548" t="s">
        <v>13758</v>
      </c>
      <c r="N13150" s="545" t="s">
        <v>13413</v>
      </c>
      <c r="O13150" s="545" t="s">
        <v>13413</v>
      </c>
      <c r="P13150" s="549">
        <v>10862</v>
      </c>
      <c r="Q13150" s="549">
        <v>1</v>
      </c>
      <c r="R13150" s="549">
        <v>49</v>
      </c>
      <c r="S13150" s="548"/>
      <c r="T13150" s="548"/>
      <c r="U13150" s="99"/>
    </row>
    <row r="13151" spans="1:21" ht="19.5" customHeight="1">
      <c r="A13151" s="545">
        <v>108184</v>
      </c>
      <c r="B13151" s="545" t="s">
        <v>4812</v>
      </c>
      <c r="C13151" s="545" t="s">
        <v>216</v>
      </c>
      <c r="D13151" s="546"/>
      <c r="E13151" s="171" t="str">
        <f t="shared" si="205"/>
        <v>1900</v>
      </c>
      <c r="F13151" s="547">
        <v>0</v>
      </c>
      <c r="G13151" s="548">
        <v>0</v>
      </c>
      <c r="H13151" s="547">
        <v>0</v>
      </c>
      <c r="I13151" s="545" t="s">
        <v>12650</v>
      </c>
      <c r="J13151" s="545"/>
      <c r="K13151" s="545" t="s">
        <v>13413</v>
      </c>
      <c r="L13151" s="545" t="s">
        <v>13413</v>
      </c>
      <c r="M13151" s="548" t="s">
        <v>13758</v>
      </c>
      <c r="N13151" s="545" t="s">
        <v>13413</v>
      </c>
      <c r="O13151" s="545" t="s">
        <v>13413</v>
      </c>
      <c r="P13151" s="549">
        <v>10863</v>
      </c>
      <c r="Q13151" s="549">
        <v>1</v>
      </c>
      <c r="R13151" s="549">
        <v>127</v>
      </c>
      <c r="S13151" s="548"/>
      <c r="T13151" s="548"/>
      <c r="U13151" s="99"/>
    </row>
    <row r="13152" spans="1:21" ht="19.5" customHeight="1">
      <c r="A13152" s="545">
        <v>108185</v>
      </c>
      <c r="B13152" s="545" t="s">
        <v>4827</v>
      </c>
      <c r="C13152" s="545" t="s">
        <v>216</v>
      </c>
      <c r="D13152" s="546"/>
      <c r="E13152" s="171" t="str">
        <f t="shared" si="205"/>
        <v>1900</v>
      </c>
      <c r="F13152" s="547">
        <v>0</v>
      </c>
      <c r="G13152" s="548">
        <v>0</v>
      </c>
      <c r="H13152" s="547">
        <v>0</v>
      </c>
      <c r="I13152" s="545" t="s">
        <v>12650</v>
      </c>
      <c r="J13152" s="545"/>
      <c r="K13152" s="545" t="s">
        <v>13413</v>
      </c>
      <c r="L13152" s="545" t="s">
        <v>13413</v>
      </c>
      <c r="M13152" s="548" t="s">
        <v>13758</v>
      </c>
      <c r="N13152" s="545" t="s">
        <v>13413</v>
      </c>
      <c r="O13152" s="545" t="s">
        <v>13413</v>
      </c>
      <c r="P13152" s="549">
        <v>10864</v>
      </c>
      <c r="Q13152" s="549">
        <v>1</v>
      </c>
      <c r="R13152" s="549">
        <v>127</v>
      </c>
      <c r="S13152" s="548"/>
      <c r="T13152" s="548"/>
      <c r="U13152" s="99"/>
    </row>
    <row r="13153" spans="1:21" ht="19.5" customHeight="1">
      <c r="A13153" s="545">
        <v>108186</v>
      </c>
      <c r="B13153" s="545" t="s">
        <v>8821</v>
      </c>
      <c r="C13153" s="545" t="s">
        <v>216</v>
      </c>
      <c r="D13153" s="546"/>
      <c r="E13153" s="171" t="str">
        <f t="shared" si="205"/>
        <v>1900</v>
      </c>
      <c r="F13153" s="547">
        <v>0</v>
      </c>
      <c r="G13153" s="548">
        <v>0</v>
      </c>
      <c r="H13153" s="547">
        <v>0</v>
      </c>
      <c r="I13153" s="545" t="s">
        <v>12736</v>
      </c>
      <c r="J13153" s="545"/>
      <c r="K13153" s="545" t="s">
        <v>21019</v>
      </c>
      <c r="L13153" s="545" t="s">
        <v>13413</v>
      </c>
      <c r="M13153" s="548" t="s">
        <v>13758</v>
      </c>
      <c r="N13153" s="545" t="s">
        <v>13413</v>
      </c>
      <c r="O13153" s="545" t="s">
        <v>13413</v>
      </c>
      <c r="P13153" s="549">
        <v>10865</v>
      </c>
      <c r="Q13153" s="549">
        <v>1</v>
      </c>
      <c r="R13153" s="549">
        <v>56</v>
      </c>
      <c r="S13153" s="548"/>
      <c r="T13153" s="548"/>
      <c r="U13153" s="99"/>
    </row>
    <row r="13154" spans="1:21" ht="19.5" customHeight="1">
      <c r="A13154" s="545">
        <v>108187</v>
      </c>
      <c r="B13154" s="545" t="s">
        <v>5774</v>
      </c>
      <c r="C13154" s="545" t="s">
        <v>216</v>
      </c>
      <c r="D13154" s="546"/>
      <c r="E13154" s="171" t="str">
        <f t="shared" si="205"/>
        <v>1900</v>
      </c>
      <c r="F13154" s="547">
        <v>0</v>
      </c>
      <c r="G13154" s="548">
        <v>0</v>
      </c>
      <c r="H13154" s="547">
        <v>0</v>
      </c>
      <c r="I13154" s="545" t="s">
        <v>12736</v>
      </c>
      <c r="J13154" s="545"/>
      <c r="K13154" s="545" t="s">
        <v>20598</v>
      </c>
      <c r="L13154" s="545" t="s">
        <v>13413</v>
      </c>
      <c r="M13154" s="548" t="s">
        <v>13758</v>
      </c>
      <c r="N13154" s="545" t="s">
        <v>13413</v>
      </c>
      <c r="O13154" s="545" t="s">
        <v>13413</v>
      </c>
      <c r="P13154" s="549">
        <v>10866</v>
      </c>
      <c r="Q13154" s="549">
        <v>1</v>
      </c>
      <c r="R13154" s="549">
        <v>56</v>
      </c>
      <c r="S13154" s="548"/>
      <c r="T13154" s="548"/>
      <c r="U13154" s="99"/>
    </row>
    <row r="13155" spans="1:21" ht="19.5" customHeight="1">
      <c r="A13155" s="545">
        <v>108188</v>
      </c>
      <c r="B13155" s="545" t="s">
        <v>8388</v>
      </c>
      <c r="C13155" s="545" t="s">
        <v>216</v>
      </c>
      <c r="D13155" s="546">
        <v>46052</v>
      </c>
      <c r="E13155" s="171" t="str">
        <f t="shared" si="205"/>
        <v>2026</v>
      </c>
      <c r="F13155" s="547">
        <v>9713106</v>
      </c>
      <c r="G13155" s="548">
        <v>0.19</v>
      </c>
      <c r="H13155" s="547">
        <v>8162273.9500000002</v>
      </c>
      <c r="I13155" s="545" t="s">
        <v>12752</v>
      </c>
      <c r="J13155" s="545" t="s">
        <v>13307</v>
      </c>
      <c r="K13155" s="545" t="s">
        <v>21020</v>
      </c>
      <c r="L13155" s="545" t="s">
        <v>13413</v>
      </c>
      <c r="M13155" s="548" t="s">
        <v>13758</v>
      </c>
      <c r="N13155" s="545" t="s">
        <v>13413</v>
      </c>
      <c r="O13155" s="545" t="s">
        <v>13413</v>
      </c>
      <c r="P13155" s="549">
        <v>10867</v>
      </c>
      <c r="Q13155" s="549">
        <v>1</v>
      </c>
      <c r="R13155" s="549">
        <v>167</v>
      </c>
      <c r="S13155" s="548">
        <v>2228</v>
      </c>
      <c r="T13155" s="548"/>
      <c r="U13155" s="99"/>
    </row>
    <row r="13156" spans="1:21" ht="19.5" customHeight="1">
      <c r="A13156" s="545">
        <v>108189</v>
      </c>
      <c r="B13156" s="545" t="s">
        <v>5773</v>
      </c>
      <c r="C13156" s="545" t="s">
        <v>216</v>
      </c>
      <c r="D13156" s="546"/>
      <c r="E13156" s="171" t="str">
        <f t="shared" si="205"/>
        <v>1900</v>
      </c>
      <c r="F13156" s="547">
        <v>0</v>
      </c>
      <c r="G13156" s="548">
        <v>0</v>
      </c>
      <c r="H13156" s="547">
        <v>0</v>
      </c>
      <c r="I13156" s="545" t="s">
        <v>12736</v>
      </c>
      <c r="J13156" s="545"/>
      <c r="K13156" s="545" t="s">
        <v>20598</v>
      </c>
      <c r="L13156" s="545" t="s">
        <v>13413</v>
      </c>
      <c r="M13156" s="548" t="s">
        <v>13758</v>
      </c>
      <c r="N13156" s="545" t="s">
        <v>13413</v>
      </c>
      <c r="O13156" s="545" t="s">
        <v>13413</v>
      </c>
      <c r="P13156" s="549">
        <v>10868</v>
      </c>
      <c r="Q13156" s="549">
        <v>1</v>
      </c>
      <c r="R13156" s="549">
        <v>56</v>
      </c>
      <c r="S13156" s="548"/>
      <c r="T13156" s="548"/>
      <c r="U13156" s="99"/>
    </row>
    <row r="13157" spans="1:21" ht="19.5" customHeight="1">
      <c r="A13157" s="545">
        <v>108190</v>
      </c>
      <c r="B13157" s="545" t="s">
        <v>5705</v>
      </c>
      <c r="C13157" s="545" t="s">
        <v>216</v>
      </c>
      <c r="D13157" s="546"/>
      <c r="E13157" s="171" t="str">
        <f t="shared" si="205"/>
        <v>1900</v>
      </c>
      <c r="F13157" s="547">
        <v>0</v>
      </c>
      <c r="G13157" s="548">
        <v>0</v>
      </c>
      <c r="H13157" s="547">
        <v>0</v>
      </c>
      <c r="I13157" s="545" t="s">
        <v>12736</v>
      </c>
      <c r="J13157" s="545"/>
      <c r="K13157" s="545" t="s">
        <v>20598</v>
      </c>
      <c r="L13157" s="545" t="s">
        <v>13413</v>
      </c>
      <c r="M13157" s="548" t="s">
        <v>13758</v>
      </c>
      <c r="N13157" s="545" t="s">
        <v>13413</v>
      </c>
      <c r="O13157" s="545" t="s">
        <v>13413</v>
      </c>
      <c r="P13157" s="549">
        <v>10869</v>
      </c>
      <c r="Q13157" s="549">
        <v>1</v>
      </c>
      <c r="R13157" s="549">
        <v>56</v>
      </c>
      <c r="S13157" s="548"/>
      <c r="T13157" s="548"/>
      <c r="U13157" s="99"/>
    </row>
    <row r="13158" spans="1:21" ht="19.5" customHeight="1">
      <c r="A13158" s="545">
        <v>108191</v>
      </c>
      <c r="B13158" s="545" t="s">
        <v>8820</v>
      </c>
      <c r="C13158" s="545" t="s">
        <v>216</v>
      </c>
      <c r="D13158" s="546"/>
      <c r="E13158" s="171" t="str">
        <f t="shared" si="205"/>
        <v>1900</v>
      </c>
      <c r="F13158" s="547">
        <v>0</v>
      </c>
      <c r="G13158" s="548">
        <v>0</v>
      </c>
      <c r="H13158" s="547">
        <v>0</v>
      </c>
      <c r="I13158" s="545" t="s">
        <v>12736</v>
      </c>
      <c r="J13158" s="545"/>
      <c r="K13158" s="545" t="s">
        <v>20598</v>
      </c>
      <c r="L13158" s="545" t="s">
        <v>13413</v>
      </c>
      <c r="M13158" s="548" t="s">
        <v>13758</v>
      </c>
      <c r="N13158" s="545" t="s">
        <v>13413</v>
      </c>
      <c r="O13158" s="545" t="s">
        <v>13413</v>
      </c>
      <c r="P13158" s="549">
        <v>10870</v>
      </c>
      <c r="Q13158" s="549">
        <v>1</v>
      </c>
      <c r="R13158" s="549">
        <v>56</v>
      </c>
      <c r="S13158" s="548"/>
      <c r="T13158" s="548"/>
      <c r="U13158" s="99"/>
    </row>
    <row r="13159" spans="1:21" ht="19.5" customHeight="1">
      <c r="A13159" s="545">
        <v>108192</v>
      </c>
      <c r="B13159" s="545" t="s">
        <v>5704</v>
      </c>
      <c r="C13159" s="545" t="s">
        <v>216</v>
      </c>
      <c r="D13159" s="546"/>
      <c r="E13159" s="171" t="str">
        <f t="shared" si="205"/>
        <v>1900</v>
      </c>
      <c r="F13159" s="547">
        <v>0</v>
      </c>
      <c r="G13159" s="548">
        <v>0</v>
      </c>
      <c r="H13159" s="547">
        <v>0</v>
      </c>
      <c r="I13159" s="545" t="s">
        <v>12736</v>
      </c>
      <c r="J13159" s="545"/>
      <c r="K13159" s="545" t="s">
        <v>20598</v>
      </c>
      <c r="L13159" s="545" t="s">
        <v>13413</v>
      </c>
      <c r="M13159" s="548" t="s">
        <v>13758</v>
      </c>
      <c r="N13159" s="545" t="s">
        <v>13413</v>
      </c>
      <c r="O13159" s="545" t="s">
        <v>13413</v>
      </c>
      <c r="P13159" s="549">
        <v>10871</v>
      </c>
      <c r="Q13159" s="549">
        <v>1</v>
      </c>
      <c r="R13159" s="549">
        <v>56</v>
      </c>
      <c r="S13159" s="548"/>
      <c r="T13159" s="548"/>
      <c r="U13159" s="99"/>
    </row>
    <row r="13160" spans="1:21" ht="19.5" customHeight="1">
      <c r="A13160" s="545">
        <v>108193</v>
      </c>
      <c r="B13160" s="545" t="s">
        <v>5594</v>
      </c>
      <c r="C13160" s="545" t="s">
        <v>216</v>
      </c>
      <c r="D13160" s="546"/>
      <c r="E13160" s="171" t="str">
        <f t="shared" si="205"/>
        <v>1900</v>
      </c>
      <c r="F13160" s="547">
        <v>0</v>
      </c>
      <c r="G13160" s="548">
        <v>0</v>
      </c>
      <c r="H13160" s="547">
        <v>0</v>
      </c>
      <c r="I13160" s="545" t="s">
        <v>12736</v>
      </c>
      <c r="J13160" s="545"/>
      <c r="K13160" s="545" t="s">
        <v>20598</v>
      </c>
      <c r="L13160" s="545" t="s">
        <v>13413</v>
      </c>
      <c r="M13160" s="548" t="s">
        <v>13758</v>
      </c>
      <c r="N13160" s="545" t="s">
        <v>13413</v>
      </c>
      <c r="O13160" s="545" t="s">
        <v>13413</v>
      </c>
      <c r="P13160" s="549">
        <v>10872</v>
      </c>
      <c r="Q13160" s="549">
        <v>1</v>
      </c>
      <c r="R13160" s="549">
        <v>56</v>
      </c>
      <c r="S13160" s="548"/>
      <c r="T13160" s="548"/>
      <c r="U13160" s="99"/>
    </row>
    <row r="13161" spans="1:21" ht="19.5" customHeight="1">
      <c r="A13161" s="545">
        <v>108194</v>
      </c>
      <c r="B13161" s="545" t="s">
        <v>5591</v>
      </c>
      <c r="C13161" s="545" t="s">
        <v>216</v>
      </c>
      <c r="D13161" s="546"/>
      <c r="E13161" s="171" t="str">
        <f t="shared" si="205"/>
        <v>1900</v>
      </c>
      <c r="F13161" s="547">
        <v>0</v>
      </c>
      <c r="G13161" s="548">
        <v>0</v>
      </c>
      <c r="H13161" s="547">
        <v>0</v>
      </c>
      <c r="I13161" s="545" t="s">
        <v>12736</v>
      </c>
      <c r="J13161" s="545"/>
      <c r="K13161" s="545" t="s">
        <v>20598</v>
      </c>
      <c r="L13161" s="545" t="s">
        <v>13413</v>
      </c>
      <c r="M13161" s="548" t="s">
        <v>13758</v>
      </c>
      <c r="N13161" s="545" t="s">
        <v>13413</v>
      </c>
      <c r="O13161" s="545" t="s">
        <v>13413</v>
      </c>
      <c r="P13161" s="549">
        <v>10873</v>
      </c>
      <c r="Q13161" s="549">
        <v>1</v>
      </c>
      <c r="R13161" s="549">
        <v>56</v>
      </c>
      <c r="S13161" s="548"/>
      <c r="T13161" s="548"/>
      <c r="U13161" s="99"/>
    </row>
    <row r="13162" spans="1:21" ht="19.5" customHeight="1">
      <c r="A13162" s="545">
        <v>108195</v>
      </c>
      <c r="B13162" s="545" t="s">
        <v>5702</v>
      </c>
      <c r="C13162" s="545" t="s">
        <v>216</v>
      </c>
      <c r="D13162" s="546"/>
      <c r="E13162" s="171" t="str">
        <f t="shared" si="205"/>
        <v>1900</v>
      </c>
      <c r="F13162" s="547">
        <v>0</v>
      </c>
      <c r="G13162" s="548">
        <v>0</v>
      </c>
      <c r="H13162" s="547">
        <v>0</v>
      </c>
      <c r="I13162" s="545" t="s">
        <v>12736</v>
      </c>
      <c r="J13162" s="545"/>
      <c r="K13162" s="545" t="s">
        <v>20598</v>
      </c>
      <c r="L13162" s="545" t="s">
        <v>13413</v>
      </c>
      <c r="M13162" s="548" t="s">
        <v>13758</v>
      </c>
      <c r="N13162" s="545" t="s">
        <v>13413</v>
      </c>
      <c r="O13162" s="545" t="s">
        <v>13413</v>
      </c>
      <c r="P13162" s="549">
        <v>10874</v>
      </c>
      <c r="Q13162" s="549">
        <v>1</v>
      </c>
      <c r="R13162" s="549">
        <v>56</v>
      </c>
      <c r="S13162" s="548"/>
      <c r="T13162" s="548"/>
      <c r="U13162" s="99"/>
    </row>
    <row r="13163" spans="1:21" ht="19.5" customHeight="1">
      <c r="A13163" s="545">
        <v>108196</v>
      </c>
      <c r="B13163" s="545" t="s">
        <v>8819</v>
      </c>
      <c r="C13163" s="545" t="s">
        <v>216</v>
      </c>
      <c r="D13163" s="546"/>
      <c r="E13163" s="171" t="str">
        <f t="shared" si="205"/>
        <v>1900</v>
      </c>
      <c r="F13163" s="547">
        <v>0</v>
      </c>
      <c r="G13163" s="548">
        <v>0</v>
      </c>
      <c r="H13163" s="547">
        <v>0</v>
      </c>
      <c r="I13163" s="545" t="s">
        <v>12736</v>
      </c>
      <c r="J13163" s="545"/>
      <c r="K13163" s="545" t="s">
        <v>20598</v>
      </c>
      <c r="L13163" s="545" t="s">
        <v>13413</v>
      </c>
      <c r="M13163" s="548" t="s">
        <v>13758</v>
      </c>
      <c r="N13163" s="545" t="s">
        <v>13413</v>
      </c>
      <c r="O13163" s="545" t="s">
        <v>13413</v>
      </c>
      <c r="P13163" s="549">
        <v>10875</v>
      </c>
      <c r="Q13163" s="549">
        <v>1</v>
      </c>
      <c r="R13163" s="549">
        <v>56</v>
      </c>
      <c r="S13163" s="548"/>
      <c r="T13163" s="548"/>
      <c r="U13163" s="99"/>
    </row>
    <row r="13164" spans="1:21" ht="19.5" customHeight="1">
      <c r="A13164" s="545">
        <v>108197</v>
      </c>
      <c r="B13164" s="545" t="s">
        <v>5609</v>
      </c>
      <c r="C13164" s="545" t="s">
        <v>216</v>
      </c>
      <c r="D13164" s="546"/>
      <c r="E13164" s="171" t="str">
        <f t="shared" si="205"/>
        <v>1900</v>
      </c>
      <c r="F13164" s="547">
        <v>0</v>
      </c>
      <c r="G13164" s="548">
        <v>0</v>
      </c>
      <c r="H13164" s="547">
        <v>0</v>
      </c>
      <c r="I13164" s="545" t="s">
        <v>12736</v>
      </c>
      <c r="J13164" s="545"/>
      <c r="K13164" s="545" t="s">
        <v>20598</v>
      </c>
      <c r="L13164" s="545" t="s">
        <v>13413</v>
      </c>
      <c r="M13164" s="548" t="s">
        <v>13758</v>
      </c>
      <c r="N13164" s="545" t="s">
        <v>13413</v>
      </c>
      <c r="O13164" s="545" t="s">
        <v>13413</v>
      </c>
      <c r="P13164" s="549">
        <v>10876</v>
      </c>
      <c r="Q13164" s="549">
        <v>1</v>
      </c>
      <c r="R13164" s="549">
        <v>56</v>
      </c>
      <c r="S13164" s="548"/>
      <c r="T13164" s="548"/>
      <c r="U13164" s="99"/>
    </row>
    <row r="13165" spans="1:21" ht="19.5" customHeight="1">
      <c r="A13165" s="545">
        <v>108198</v>
      </c>
      <c r="B13165" s="545" t="s">
        <v>5723</v>
      </c>
      <c r="C13165" s="545" t="s">
        <v>216</v>
      </c>
      <c r="D13165" s="546"/>
      <c r="E13165" s="171" t="str">
        <f t="shared" si="205"/>
        <v>1900</v>
      </c>
      <c r="F13165" s="547">
        <v>0</v>
      </c>
      <c r="G13165" s="548">
        <v>0</v>
      </c>
      <c r="H13165" s="547">
        <v>0</v>
      </c>
      <c r="I13165" s="545" t="s">
        <v>12736</v>
      </c>
      <c r="J13165" s="545"/>
      <c r="K13165" s="545" t="s">
        <v>20598</v>
      </c>
      <c r="L13165" s="545" t="s">
        <v>13413</v>
      </c>
      <c r="M13165" s="548" t="s">
        <v>13758</v>
      </c>
      <c r="N13165" s="545" t="s">
        <v>13413</v>
      </c>
      <c r="O13165" s="545" t="s">
        <v>13413</v>
      </c>
      <c r="P13165" s="549">
        <v>10877</v>
      </c>
      <c r="Q13165" s="549">
        <v>1</v>
      </c>
      <c r="R13165" s="549">
        <v>56</v>
      </c>
      <c r="S13165" s="548"/>
      <c r="T13165" s="548"/>
      <c r="U13165" s="99"/>
    </row>
    <row r="13166" spans="1:21" ht="19.5" customHeight="1">
      <c r="A13166" s="545">
        <v>108199</v>
      </c>
      <c r="B13166" s="545" t="s">
        <v>5683</v>
      </c>
      <c r="C13166" s="545" t="s">
        <v>216</v>
      </c>
      <c r="D13166" s="546"/>
      <c r="E13166" s="171" t="str">
        <f t="shared" si="205"/>
        <v>1900</v>
      </c>
      <c r="F13166" s="547">
        <v>0</v>
      </c>
      <c r="G13166" s="548">
        <v>0</v>
      </c>
      <c r="H13166" s="547">
        <v>0</v>
      </c>
      <c r="I13166" s="545" t="s">
        <v>12736</v>
      </c>
      <c r="J13166" s="545"/>
      <c r="K13166" s="545" t="s">
        <v>20598</v>
      </c>
      <c r="L13166" s="545" t="s">
        <v>13413</v>
      </c>
      <c r="M13166" s="548" t="s">
        <v>13758</v>
      </c>
      <c r="N13166" s="545" t="s">
        <v>13413</v>
      </c>
      <c r="O13166" s="545" t="s">
        <v>13413</v>
      </c>
      <c r="P13166" s="549">
        <v>10878</v>
      </c>
      <c r="Q13166" s="549">
        <v>1</v>
      </c>
      <c r="R13166" s="549">
        <v>56</v>
      </c>
      <c r="S13166" s="548"/>
      <c r="T13166" s="548"/>
      <c r="U13166" s="99"/>
    </row>
    <row r="13167" spans="1:21" ht="19.5" customHeight="1">
      <c r="A13167" s="545">
        <v>108200</v>
      </c>
      <c r="B13167" s="545" t="s">
        <v>5592</v>
      </c>
      <c r="C13167" s="545" t="s">
        <v>216</v>
      </c>
      <c r="D13167" s="546"/>
      <c r="E13167" s="171" t="str">
        <f t="shared" si="205"/>
        <v>1900</v>
      </c>
      <c r="F13167" s="547">
        <v>0</v>
      </c>
      <c r="G13167" s="548">
        <v>0</v>
      </c>
      <c r="H13167" s="547">
        <v>0</v>
      </c>
      <c r="I13167" s="545" t="s">
        <v>12736</v>
      </c>
      <c r="J13167" s="545"/>
      <c r="K13167" s="545" t="s">
        <v>20598</v>
      </c>
      <c r="L13167" s="545" t="s">
        <v>13413</v>
      </c>
      <c r="M13167" s="548" t="s">
        <v>13758</v>
      </c>
      <c r="N13167" s="545" t="s">
        <v>13413</v>
      </c>
      <c r="O13167" s="545" t="s">
        <v>13413</v>
      </c>
      <c r="P13167" s="549">
        <v>10879</v>
      </c>
      <c r="Q13167" s="549">
        <v>1</v>
      </c>
      <c r="R13167" s="549">
        <v>56</v>
      </c>
      <c r="S13167" s="548"/>
      <c r="T13167" s="548"/>
      <c r="U13167" s="99"/>
    </row>
    <row r="13168" spans="1:21" ht="19.5" customHeight="1">
      <c r="A13168" s="545">
        <v>108201</v>
      </c>
      <c r="B13168" s="545" t="s">
        <v>8818</v>
      </c>
      <c r="C13168" s="545" t="s">
        <v>216</v>
      </c>
      <c r="D13168" s="546"/>
      <c r="E13168" s="171" t="str">
        <f t="shared" si="205"/>
        <v>1900</v>
      </c>
      <c r="F13168" s="547">
        <v>0</v>
      </c>
      <c r="G13168" s="548">
        <v>0</v>
      </c>
      <c r="H13168" s="547">
        <v>0</v>
      </c>
      <c r="I13168" s="545" t="s">
        <v>12736</v>
      </c>
      <c r="J13168" s="545"/>
      <c r="K13168" s="545" t="s">
        <v>21021</v>
      </c>
      <c r="L13168" s="545" t="s">
        <v>13413</v>
      </c>
      <c r="M13168" s="548" t="s">
        <v>13758</v>
      </c>
      <c r="N13168" s="545" t="s">
        <v>13413</v>
      </c>
      <c r="O13168" s="545" t="s">
        <v>13413</v>
      </c>
      <c r="P13168" s="549">
        <v>10880</v>
      </c>
      <c r="Q13168" s="549">
        <v>1</v>
      </c>
      <c r="R13168" s="549">
        <v>56</v>
      </c>
      <c r="S13168" s="548"/>
      <c r="T13168" s="548"/>
      <c r="U13168" s="99"/>
    </row>
    <row r="13169" spans="1:21" ht="19.5" customHeight="1">
      <c r="A13169" s="545">
        <v>108202</v>
      </c>
      <c r="B13169" s="545" t="s">
        <v>8817</v>
      </c>
      <c r="C13169" s="545" t="s">
        <v>216</v>
      </c>
      <c r="D13169" s="546"/>
      <c r="E13169" s="171" t="str">
        <f t="shared" si="205"/>
        <v>1900</v>
      </c>
      <c r="F13169" s="547">
        <v>0</v>
      </c>
      <c r="G13169" s="548">
        <v>0</v>
      </c>
      <c r="H13169" s="547">
        <v>0</v>
      </c>
      <c r="I13169" s="545" t="s">
        <v>12736</v>
      </c>
      <c r="J13169" s="545"/>
      <c r="K13169" s="545" t="s">
        <v>21022</v>
      </c>
      <c r="L13169" s="545" t="s">
        <v>13413</v>
      </c>
      <c r="M13169" s="548" t="s">
        <v>13758</v>
      </c>
      <c r="N13169" s="545" t="s">
        <v>13413</v>
      </c>
      <c r="O13169" s="545" t="s">
        <v>13413</v>
      </c>
      <c r="P13169" s="549">
        <v>10881</v>
      </c>
      <c r="Q13169" s="549">
        <v>1</v>
      </c>
      <c r="R13169" s="549">
        <v>56</v>
      </c>
      <c r="S13169" s="548"/>
      <c r="T13169" s="548"/>
      <c r="U13169" s="99"/>
    </row>
    <row r="13170" spans="1:21" ht="19.5" customHeight="1">
      <c r="A13170" s="545">
        <v>108203</v>
      </c>
      <c r="B13170" s="545" t="s">
        <v>8816</v>
      </c>
      <c r="C13170" s="545" t="s">
        <v>216</v>
      </c>
      <c r="D13170" s="546"/>
      <c r="E13170" s="171" t="str">
        <f t="shared" si="205"/>
        <v>1900</v>
      </c>
      <c r="F13170" s="547">
        <v>0</v>
      </c>
      <c r="G13170" s="548">
        <v>0</v>
      </c>
      <c r="H13170" s="547">
        <v>0</v>
      </c>
      <c r="I13170" s="545" t="s">
        <v>12736</v>
      </c>
      <c r="J13170" s="545"/>
      <c r="K13170" s="545" t="s">
        <v>21023</v>
      </c>
      <c r="L13170" s="545" t="s">
        <v>13413</v>
      </c>
      <c r="M13170" s="548" t="s">
        <v>13758</v>
      </c>
      <c r="N13170" s="545" t="s">
        <v>13413</v>
      </c>
      <c r="O13170" s="545" t="s">
        <v>13413</v>
      </c>
      <c r="P13170" s="549">
        <v>10882</v>
      </c>
      <c r="Q13170" s="549">
        <v>1</v>
      </c>
      <c r="R13170" s="549">
        <v>56</v>
      </c>
      <c r="S13170" s="548"/>
      <c r="T13170" s="548"/>
      <c r="U13170" s="99"/>
    </row>
    <row r="13171" spans="1:21" ht="19.5" customHeight="1">
      <c r="A13171" s="545">
        <v>108204</v>
      </c>
      <c r="B13171" s="545" t="s">
        <v>5602</v>
      </c>
      <c r="C13171" s="545" t="s">
        <v>216</v>
      </c>
      <c r="D13171" s="546"/>
      <c r="E13171" s="171" t="str">
        <f t="shared" si="205"/>
        <v>1900</v>
      </c>
      <c r="F13171" s="547">
        <v>0</v>
      </c>
      <c r="G13171" s="548">
        <v>0</v>
      </c>
      <c r="H13171" s="547">
        <v>0</v>
      </c>
      <c r="I13171" s="545" t="s">
        <v>12736</v>
      </c>
      <c r="J13171" s="545"/>
      <c r="K13171" s="545" t="s">
        <v>20598</v>
      </c>
      <c r="L13171" s="545" t="s">
        <v>13413</v>
      </c>
      <c r="M13171" s="548" t="s">
        <v>13758</v>
      </c>
      <c r="N13171" s="545" t="s">
        <v>13413</v>
      </c>
      <c r="O13171" s="545" t="s">
        <v>13413</v>
      </c>
      <c r="P13171" s="549">
        <v>10883</v>
      </c>
      <c r="Q13171" s="549">
        <v>1</v>
      </c>
      <c r="R13171" s="549">
        <v>56</v>
      </c>
      <c r="S13171" s="548"/>
      <c r="T13171" s="548"/>
      <c r="U13171" s="99"/>
    </row>
    <row r="13172" spans="1:21" ht="19.5" customHeight="1">
      <c r="A13172" s="545">
        <v>108205</v>
      </c>
      <c r="B13172" s="545" t="s">
        <v>7527</v>
      </c>
      <c r="C13172" s="545" t="s">
        <v>216</v>
      </c>
      <c r="D13172" s="546">
        <v>43717</v>
      </c>
      <c r="E13172" s="171" t="str">
        <f t="shared" si="205"/>
        <v>2019</v>
      </c>
      <c r="F13172" s="547">
        <v>3237841</v>
      </c>
      <c r="G13172" s="548">
        <v>0.19</v>
      </c>
      <c r="H13172" s="547">
        <v>2720874.79</v>
      </c>
      <c r="I13172" s="545" t="s">
        <v>12736</v>
      </c>
      <c r="J13172" s="545" t="s">
        <v>13407</v>
      </c>
      <c r="K13172" s="545" t="s">
        <v>20598</v>
      </c>
      <c r="L13172" s="545" t="s">
        <v>13413</v>
      </c>
      <c r="M13172" s="548" t="s">
        <v>13758</v>
      </c>
      <c r="N13172" s="545" t="s">
        <v>13413</v>
      </c>
      <c r="O13172" s="545" t="s">
        <v>13413</v>
      </c>
      <c r="P13172" s="549">
        <v>10884</v>
      </c>
      <c r="Q13172" s="549">
        <v>1</v>
      </c>
      <c r="R13172" s="549">
        <v>56</v>
      </c>
      <c r="S13172" s="548">
        <v>2232</v>
      </c>
      <c r="T13172" s="548"/>
      <c r="U13172" s="99"/>
    </row>
    <row r="13173" spans="1:21" ht="19.5" customHeight="1">
      <c r="A13173" s="545">
        <v>108206</v>
      </c>
      <c r="B13173" s="545" t="s">
        <v>8815</v>
      </c>
      <c r="C13173" s="545" t="s">
        <v>216</v>
      </c>
      <c r="D13173" s="546"/>
      <c r="E13173" s="171" t="str">
        <f t="shared" si="205"/>
        <v>1900</v>
      </c>
      <c r="F13173" s="547">
        <v>0</v>
      </c>
      <c r="G13173" s="548">
        <v>0</v>
      </c>
      <c r="H13173" s="547">
        <v>0</v>
      </c>
      <c r="I13173" s="545" t="s">
        <v>12736</v>
      </c>
      <c r="J13173" s="545"/>
      <c r="K13173" s="545" t="s">
        <v>20598</v>
      </c>
      <c r="L13173" s="545" t="s">
        <v>13413</v>
      </c>
      <c r="M13173" s="548" t="s">
        <v>13758</v>
      </c>
      <c r="N13173" s="545" t="s">
        <v>13413</v>
      </c>
      <c r="O13173" s="545" t="s">
        <v>13413</v>
      </c>
      <c r="P13173" s="549">
        <v>10885</v>
      </c>
      <c r="Q13173" s="549">
        <v>1</v>
      </c>
      <c r="R13173" s="549">
        <v>56</v>
      </c>
      <c r="S13173" s="548"/>
      <c r="T13173" s="548"/>
      <c r="U13173" s="99"/>
    </row>
    <row r="13174" spans="1:21" ht="19.5" customHeight="1">
      <c r="A13174" s="545">
        <v>108207</v>
      </c>
      <c r="B13174" s="545" t="s">
        <v>7526</v>
      </c>
      <c r="C13174" s="545" t="s">
        <v>216</v>
      </c>
      <c r="D13174" s="546">
        <v>43717</v>
      </c>
      <c r="E13174" s="171" t="str">
        <f t="shared" si="205"/>
        <v>2019</v>
      </c>
      <c r="F13174" s="547">
        <v>5781934</v>
      </c>
      <c r="G13174" s="548">
        <v>0.19</v>
      </c>
      <c r="H13174" s="547">
        <v>4858768.07</v>
      </c>
      <c r="I13174" s="545" t="s">
        <v>12736</v>
      </c>
      <c r="J13174" s="545" t="s">
        <v>13407</v>
      </c>
      <c r="K13174" s="545" t="s">
        <v>20598</v>
      </c>
      <c r="L13174" s="545" t="s">
        <v>13413</v>
      </c>
      <c r="M13174" s="548" t="s">
        <v>13758</v>
      </c>
      <c r="N13174" s="545" t="s">
        <v>13413</v>
      </c>
      <c r="O13174" s="545" t="s">
        <v>13413</v>
      </c>
      <c r="P13174" s="549">
        <v>10886</v>
      </c>
      <c r="Q13174" s="549">
        <v>1</v>
      </c>
      <c r="R13174" s="549">
        <v>56</v>
      </c>
      <c r="S13174" s="548">
        <v>2232</v>
      </c>
      <c r="T13174" s="548"/>
      <c r="U13174" s="99"/>
    </row>
    <row r="13175" spans="1:21" ht="19.5" customHeight="1">
      <c r="A13175" s="545">
        <v>108208</v>
      </c>
      <c r="B13175" s="545" t="s">
        <v>4542</v>
      </c>
      <c r="C13175" s="545" t="s">
        <v>216</v>
      </c>
      <c r="D13175" s="546"/>
      <c r="E13175" s="171" t="str">
        <f t="shared" si="205"/>
        <v>1900</v>
      </c>
      <c r="F13175" s="547">
        <v>0</v>
      </c>
      <c r="G13175" s="548">
        <v>0</v>
      </c>
      <c r="H13175" s="547">
        <v>0</v>
      </c>
      <c r="I13175" s="545" t="s">
        <v>12655</v>
      </c>
      <c r="J13175" s="545"/>
      <c r="K13175" s="545" t="s">
        <v>20872</v>
      </c>
      <c r="L13175" s="545" t="s">
        <v>13413</v>
      </c>
      <c r="M13175" s="548" t="s">
        <v>13758</v>
      </c>
      <c r="N13175" s="545" t="s">
        <v>13413</v>
      </c>
      <c r="O13175" s="545" t="s">
        <v>13413</v>
      </c>
      <c r="P13175" s="549">
        <v>10887</v>
      </c>
      <c r="Q13175" s="549">
        <v>1</v>
      </c>
      <c r="R13175" s="549">
        <v>109</v>
      </c>
      <c r="S13175" s="548"/>
      <c r="T13175" s="548"/>
      <c r="U13175" s="99"/>
    </row>
    <row r="13176" spans="1:21" ht="19.5" customHeight="1">
      <c r="A13176" s="545">
        <v>108209</v>
      </c>
      <c r="B13176" s="545" t="s">
        <v>5763</v>
      </c>
      <c r="C13176" s="545" t="s">
        <v>216</v>
      </c>
      <c r="D13176" s="546"/>
      <c r="E13176" s="171" t="str">
        <f t="shared" si="205"/>
        <v>1900</v>
      </c>
      <c r="F13176" s="547">
        <v>0</v>
      </c>
      <c r="G13176" s="548">
        <v>0</v>
      </c>
      <c r="H13176" s="547">
        <v>0</v>
      </c>
      <c r="I13176" s="545" t="s">
        <v>12736</v>
      </c>
      <c r="J13176" s="545"/>
      <c r="K13176" s="545" t="s">
        <v>20598</v>
      </c>
      <c r="L13176" s="545" t="s">
        <v>13413</v>
      </c>
      <c r="M13176" s="548" t="s">
        <v>13758</v>
      </c>
      <c r="N13176" s="545" t="s">
        <v>13413</v>
      </c>
      <c r="O13176" s="545" t="s">
        <v>13413</v>
      </c>
      <c r="P13176" s="549">
        <v>10888</v>
      </c>
      <c r="Q13176" s="549">
        <v>1</v>
      </c>
      <c r="R13176" s="549">
        <v>56</v>
      </c>
      <c r="S13176" s="548"/>
      <c r="T13176" s="548"/>
      <c r="U13176" s="99"/>
    </row>
    <row r="13177" spans="1:21" ht="19.5" customHeight="1">
      <c r="A13177" s="545">
        <v>108210</v>
      </c>
      <c r="B13177" s="545" t="s">
        <v>5583</v>
      </c>
      <c r="C13177" s="545" t="s">
        <v>216</v>
      </c>
      <c r="D13177" s="546"/>
      <c r="E13177" s="171" t="str">
        <f t="shared" si="205"/>
        <v>1900</v>
      </c>
      <c r="F13177" s="547">
        <v>0</v>
      </c>
      <c r="G13177" s="548">
        <v>0</v>
      </c>
      <c r="H13177" s="547">
        <v>0</v>
      </c>
      <c r="I13177" s="545" t="s">
        <v>12736</v>
      </c>
      <c r="J13177" s="545"/>
      <c r="K13177" s="545" t="s">
        <v>20598</v>
      </c>
      <c r="L13177" s="545" t="s">
        <v>13413</v>
      </c>
      <c r="M13177" s="548" t="s">
        <v>13758</v>
      </c>
      <c r="N13177" s="545" t="s">
        <v>13413</v>
      </c>
      <c r="O13177" s="545" t="s">
        <v>13413</v>
      </c>
      <c r="P13177" s="549">
        <v>10889</v>
      </c>
      <c r="Q13177" s="549">
        <v>1</v>
      </c>
      <c r="R13177" s="549">
        <v>56</v>
      </c>
      <c r="S13177" s="548"/>
      <c r="T13177" s="548"/>
      <c r="U13177" s="99"/>
    </row>
    <row r="13178" spans="1:21" ht="19.5" customHeight="1">
      <c r="A13178" s="545">
        <v>108211</v>
      </c>
      <c r="B13178" s="545" t="s">
        <v>8814</v>
      </c>
      <c r="C13178" s="545" t="s">
        <v>216</v>
      </c>
      <c r="D13178" s="546"/>
      <c r="E13178" s="171" t="str">
        <f t="shared" si="205"/>
        <v>1900</v>
      </c>
      <c r="F13178" s="547">
        <v>0</v>
      </c>
      <c r="G13178" s="548">
        <v>0</v>
      </c>
      <c r="H13178" s="547">
        <v>0</v>
      </c>
      <c r="I13178" s="545" t="s">
        <v>12736</v>
      </c>
      <c r="J13178" s="545"/>
      <c r="K13178" s="545" t="s">
        <v>21024</v>
      </c>
      <c r="L13178" s="545" t="s">
        <v>13413</v>
      </c>
      <c r="M13178" s="548" t="s">
        <v>13758</v>
      </c>
      <c r="N13178" s="545" t="s">
        <v>13413</v>
      </c>
      <c r="O13178" s="545" t="s">
        <v>13413</v>
      </c>
      <c r="P13178" s="549">
        <v>10890</v>
      </c>
      <c r="Q13178" s="549">
        <v>1</v>
      </c>
      <c r="R13178" s="549">
        <v>56</v>
      </c>
      <c r="S13178" s="548"/>
      <c r="T13178" s="548"/>
      <c r="U13178" s="99"/>
    </row>
    <row r="13179" spans="1:21" ht="19.5" customHeight="1">
      <c r="A13179" s="545">
        <v>108212</v>
      </c>
      <c r="B13179" s="545" t="s">
        <v>8813</v>
      </c>
      <c r="C13179" s="545" t="s">
        <v>216</v>
      </c>
      <c r="D13179" s="546"/>
      <c r="E13179" s="171" t="str">
        <f t="shared" si="205"/>
        <v>1900</v>
      </c>
      <c r="F13179" s="547">
        <v>0</v>
      </c>
      <c r="G13179" s="548">
        <v>0</v>
      </c>
      <c r="H13179" s="547">
        <v>0</v>
      </c>
      <c r="I13179" s="545" t="s">
        <v>12736</v>
      </c>
      <c r="J13179" s="545"/>
      <c r="K13179" s="545" t="s">
        <v>21025</v>
      </c>
      <c r="L13179" s="545" t="s">
        <v>13413</v>
      </c>
      <c r="M13179" s="548" t="s">
        <v>13758</v>
      </c>
      <c r="N13179" s="545" t="s">
        <v>13413</v>
      </c>
      <c r="O13179" s="545" t="s">
        <v>13413</v>
      </c>
      <c r="P13179" s="549">
        <v>10891</v>
      </c>
      <c r="Q13179" s="549">
        <v>1</v>
      </c>
      <c r="R13179" s="549">
        <v>56</v>
      </c>
      <c r="S13179" s="548"/>
      <c r="T13179" s="548"/>
      <c r="U13179" s="99"/>
    </row>
    <row r="13180" spans="1:21" ht="19.5" customHeight="1">
      <c r="A13180" s="545">
        <v>108213</v>
      </c>
      <c r="B13180" s="545" t="s">
        <v>5764</v>
      </c>
      <c r="C13180" s="545" t="s">
        <v>216</v>
      </c>
      <c r="D13180" s="546"/>
      <c r="E13180" s="171" t="str">
        <f t="shared" si="205"/>
        <v>1900</v>
      </c>
      <c r="F13180" s="547">
        <v>0</v>
      </c>
      <c r="G13180" s="548">
        <v>0</v>
      </c>
      <c r="H13180" s="547">
        <v>0</v>
      </c>
      <c r="I13180" s="545" t="s">
        <v>12736</v>
      </c>
      <c r="J13180" s="545"/>
      <c r="K13180" s="545" t="s">
        <v>21026</v>
      </c>
      <c r="L13180" s="545" t="s">
        <v>13413</v>
      </c>
      <c r="M13180" s="548" t="s">
        <v>13758</v>
      </c>
      <c r="N13180" s="545" t="s">
        <v>13413</v>
      </c>
      <c r="O13180" s="545" t="s">
        <v>13413</v>
      </c>
      <c r="P13180" s="549">
        <v>10892</v>
      </c>
      <c r="Q13180" s="549">
        <v>1</v>
      </c>
      <c r="R13180" s="549">
        <v>56</v>
      </c>
      <c r="S13180" s="548"/>
      <c r="T13180" s="548"/>
      <c r="U13180" s="99"/>
    </row>
    <row r="13181" spans="1:21" ht="19.5" customHeight="1">
      <c r="A13181" s="545">
        <v>108214</v>
      </c>
      <c r="B13181" s="545" t="s">
        <v>4548</v>
      </c>
      <c r="C13181" s="545" t="s">
        <v>216</v>
      </c>
      <c r="D13181" s="546"/>
      <c r="E13181" s="171" t="str">
        <f t="shared" si="205"/>
        <v>1900</v>
      </c>
      <c r="F13181" s="547">
        <v>0</v>
      </c>
      <c r="G13181" s="548">
        <v>0</v>
      </c>
      <c r="H13181" s="547">
        <v>0</v>
      </c>
      <c r="I13181" s="545" t="s">
        <v>12984</v>
      </c>
      <c r="J13181" s="545"/>
      <c r="K13181" s="545" t="s">
        <v>21027</v>
      </c>
      <c r="L13181" s="545" t="s">
        <v>13413</v>
      </c>
      <c r="M13181" s="548" t="s">
        <v>13758</v>
      </c>
      <c r="N13181" s="545" t="s">
        <v>13413</v>
      </c>
      <c r="O13181" s="545" t="s">
        <v>13413</v>
      </c>
      <c r="P13181" s="549">
        <v>10893</v>
      </c>
      <c r="Q13181" s="549">
        <v>1</v>
      </c>
      <c r="R13181" s="549">
        <v>105</v>
      </c>
      <c r="S13181" s="548"/>
      <c r="T13181" s="548"/>
      <c r="U13181" s="99"/>
    </row>
    <row r="13182" spans="1:21" ht="19.5" customHeight="1">
      <c r="A13182" s="545">
        <v>108215</v>
      </c>
      <c r="B13182" s="545" t="s">
        <v>8812</v>
      </c>
      <c r="C13182" s="545" t="s">
        <v>216</v>
      </c>
      <c r="D13182" s="546"/>
      <c r="E13182" s="171" t="str">
        <f t="shared" si="205"/>
        <v>1900</v>
      </c>
      <c r="F13182" s="547">
        <v>0</v>
      </c>
      <c r="G13182" s="548">
        <v>0</v>
      </c>
      <c r="H13182" s="547">
        <v>0</v>
      </c>
      <c r="I13182" s="545" t="s">
        <v>12726</v>
      </c>
      <c r="J13182" s="545"/>
      <c r="K13182" s="545" t="s">
        <v>21028</v>
      </c>
      <c r="L13182" s="545" t="s">
        <v>13413</v>
      </c>
      <c r="M13182" s="548" t="s">
        <v>13758</v>
      </c>
      <c r="N13182" s="545" t="s">
        <v>13413</v>
      </c>
      <c r="O13182" s="545" t="s">
        <v>13413</v>
      </c>
      <c r="P13182" s="549">
        <v>10894</v>
      </c>
      <c r="Q13182" s="549">
        <v>1</v>
      </c>
      <c r="R13182" s="549">
        <v>49</v>
      </c>
      <c r="S13182" s="548"/>
      <c r="T13182" s="548"/>
      <c r="U13182" s="99"/>
    </row>
    <row r="13183" spans="1:21" ht="19.5" customHeight="1">
      <c r="A13183" s="545">
        <v>108216</v>
      </c>
      <c r="B13183" s="545" t="s">
        <v>8811</v>
      </c>
      <c r="C13183" s="545" t="s">
        <v>216</v>
      </c>
      <c r="D13183" s="546"/>
      <c r="E13183" s="171" t="str">
        <f t="shared" si="205"/>
        <v>1900</v>
      </c>
      <c r="F13183" s="547">
        <v>0</v>
      </c>
      <c r="G13183" s="548">
        <v>0</v>
      </c>
      <c r="H13183" s="547">
        <v>0</v>
      </c>
      <c r="I13183" s="545" t="s">
        <v>12726</v>
      </c>
      <c r="J13183" s="545"/>
      <c r="K13183" s="545" t="s">
        <v>21029</v>
      </c>
      <c r="L13183" s="545" t="s">
        <v>13413</v>
      </c>
      <c r="M13183" s="548" t="s">
        <v>13758</v>
      </c>
      <c r="N13183" s="545" t="s">
        <v>13413</v>
      </c>
      <c r="O13183" s="545" t="s">
        <v>13413</v>
      </c>
      <c r="P13183" s="549">
        <v>10895</v>
      </c>
      <c r="Q13183" s="549">
        <v>1</v>
      </c>
      <c r="R13183" s="549">
        <v>49</v>
      </c>
      <c r="S13183" s="548"/>
      <c r="T13183" s="548"/>
      <c r="U13183" s="99"/>
    </row>
    <row r="13184" spans="1:21" ht="19.5" customHeight="1">
      <c r="A13184" s="545">
        <v>108217</v>
      </c>
      <c r="B13184" s="545" t="s">
        <v>8810</v>
      </c>
      <c r="C13184" s="545" t="s">
        <v>216</v>
      </c>
      <c r="D13184" s="546"/>
      <c r="E13184" s="171" t="str">
        <f t="shared" si="205"/>
        <v>1900</v>
      </c>
      <c r="F13184" s="547">
        <v>0</v>
      </c>
      <c r="G13184" s="548">
        <v>0</v>
      </c>
      <c r="H13184" s="547">
        <v>0</v>
      </c>
      <c r="I13184" s="545" t="s">
        <v>12726</v>
      </c>
      <c r="J13184" s="545"/>
      <c r="K13184" s="545" t="s">
        <v>21030</v>
      </c>
      <c r="L13184" s="545" t="s">
        <v>13413</v>
      </c>
      <c r="M13184" s="548" t="s">
        <v>13758</v>
      </c>
      <c r="N13184" s="545" t="s">
        <v>13413</v>
      </c>
      <c r="O13184" s="545" t="s">
        <v>13413</v>
      </c>
      <c r="P13184" s="549">
        <v>10896</v>
      </c>
      <c r="Q13184" s="549">
        <v>1</v>
      </c>
      <c r="R13184" s="549">
        <v>49</v>
      </c>
      <c r="S13184" s="548"/>
      <c r="T13184" s="548"/>
      <c r="U13184" s="99"/>
    </row>
    <row r="13185" spans="1:21" ht="19.5" customHeight="1">
      <c r="A13185" s="545">
        <v>108218</v>
      </c>
      <c r="B13185" s="545" t="s">
        <v>8809</v>
      </c>
      <c r="C13185" s="545" t="s">
        <v>216</v>
      </c>
      <c r="D13185" s="546"/>
      <c r="E13185" s="171" t="str">
        <f t="shared" si="205"/>
        <v>1900</v>
      </c>
      <c r="F13185" s="547">
        <v>0</v>
      </c>
      <c r="G13185" s="548">
        <v>0</v>
      </c>
      <c r="H13185" s="547">
        <v>0</v>
      </c>
      <c r="I13185" s="545" t="s">
        <v>12726</v>
      </c>
      <c r="J13185" s="545"/>
      <c r="K13185" s="545" t="s">
        <v>21031</v>
      </c>
      <c r="L13185" s="545" t="s">
        <v>13413</v>
      </c>
      <c r="M13185" s="548" t="s">
        <v>13758</v>
      </c>
      <c r="N13185" s="545" t="s">
        <v>13413</v>
      </c>
      <c r="O13185" s="545" t="s">
        <v>13413</v>
      </c>
      <c r="P13185" s="549">
        <v>10897</v>
      </c>
      <c r="Q13185" s="549">
        <v>1</v>
      </c>
      <c r="R13185" s="549">
        <v>49</v>
      </c>
      <c r="S13185" s="548"/>
      <c r="T13185" s="548"/>
      <c r="U13185" s="99"/>
    </row>
    <row r="13186" spans="1:21" ht="19.5" customHeight="1">
      <c r="A13186" s="545">
        <v>108219</v>
      </c>
      <c r="B13186" s="545" t="s">
        <v>8808</v>
      </c>
      <c r="C13186" s="545" t="s">
        <v>216</v>
      </c>
      <c r="D13186" s="546"/>
      <c r="E13186" s="171" t="str">
        <f t="shared" si="205"/>
        <v>1900</v>
      </c>
      <c r="F13186" s="547">
        <v>0</v>
      </c>
      <c r="G13186" s="548">
        <v>0</v>
      </c>
      <c r="H13186" s="547">
        <v>0</v>
      </c>
      <c r="I13186" s="545" t="s">
        <v>12726</v>
      </c>
      <c r="J13186" s="545"/>
      <c r="K13186" s="545" t="s">
        <v>21032</v>
      </c>
      <c r="L13186" s="545" t="s">
        <v>13413</v>
      </c>
      <c r="M13186" s="548" t="s">
        <v>13758</v>
      </c>
      <c r="N13186" s="545" t="s">
        <v>13413</v>
      </c>
      <c r="O13186" s="545" t="s">
        <v>13413</v>
      </c>
      <c r="P13186" s="549">
        <v>10898</v>
      </c>
      <c r="Q13186" s="549">
        <v>1</v>
      </c>
      <c r="R13186" s="549">
        <v>49</v>
      </c>
      <c r="S13186" s="548"/>
      <c r="T13186" s="548"/>
      <c r="U13186" s="99"/>
    </row>
    <row r="13187" spans="1:21" ht="19.5" customHeight="1">
      <c r="A13187" s="545">
        <v>108220</v>
      </c>
      <c r="B13187" s="545" t="s">
        <v>8807</v>
      </c>
      <c r="C13187" s="545" t="s">
        <v>216</v>
      </c>
      <c r="D13187" s="546"/>
      <c r="E13187" s="171" t="str">
        <f t="shared" si="205"/>
        <v>1900</v>
      </c>
      <c r="F13187" s="547">
        <v>0</v>
      </c>
      <c r="G13187" s="548">
        <v>0</v>
      </c>
      <c r="H13187" s="547">
        <v>0</v>
      </c>
      <c r="I13187" s="545" t="s">
        <v>12726</v>
      </c>
      <c r="J13187" s="545"/>
      <c r="K13187" s="545" t="s">
        <v>21033</v>
      </c>
      <c r="L13187" s="545" t="s">
        <v>13413</v>
      </c>
      <c r="M13187" s="548" t="s">
        <v>13758</v>
      </c>
      <c r="N13187" s="545" t="s">
        <v>13413</v>
      </c>
      <c r="O13187" s="545" t="s">
        <v>13413</v>
      </c>
      <c r="P13187" s="549">
        <v>10899</v>
      </c>
      <c r="Q13187" s="549">
        <v>1</v>
      </c>
      <c r="R13187" s="549">
        <v>49</v>
      </c>
      <c r="S13187" s="548"/>
      <c r="T13187" s="548"/>
      <c r="U13187" s="99"/>
    </row>
    <row r="13188" spans="1:21" ht="19.5" customHeight="1">
      <c r="A13188" s="545">
        <v>108221</v>
      </c>
      <c r="B13188" s="545" t="s">
        <v>8806</v>
      </c>
      <c r="C13188" s="545" t="s">
        <v>221</v>
      </c>
      <c r="D13188" s="546"/>
      <c r="E13188" s="171" t="str">
        <f t="shared" ref="E13188:E13251" si="206">TEXT(D13188,"YYYY")</f>
        <v>1900</v>
      </c>
      <c r="F13188" s="547">
        <v>0</v>
      </c>
      <c r="G13188" s="548">
        <v>0</v>
      </c>
      <c r="H13188" s="547">
        <v>0</v>
      </c>
      <c r="I13188" s="545" t="s">
        <v>12688</v>
      </c>
      <c r="J13188" s="545"/>
      <c r="K13188" s="545" t="s">
        <v>21034</v>
      </c>
      <c r="L13188" s="545" t="s">
        <v>13413</v>
      </c>
      <c r="M13188" s="548" t="s">
        <v>13758</v>
      </c>
      <c r="N13188" s="545" t="s">
        <v>13413</v>
      </c>
      <c r="O13188" s="545" t="s">
        <v>13413</v>
      </c>
      <c r="P13188" s="549">
        <v>10900</v>
      </c>
      <c r="Q13188" s="549">
        <v>1</v>
      </c>
      <c r="R13188" s="549">
        <v>92</v>
      </c>
      <c r="S13188" s="548"/>
      <c r="T13188" s="548"/>
      <c r="U13188" s="99"/>
    </row>
    <row r="13189" spans="1:21" ht="19.5" customHeight="1">
      <c r="A13189" s="545">
        <v>108222</v>
      </c>
      <c r="B13189" s="545" t="s">
        <v>8805</v>
      </c>
      <c r="C13189" s="545" t="s">
        <v>216</v>
      </c>
      <c r="D13189" s="546"/>
      <c r="E13189" s="171" t="str">
        <f t="shared" si="206"/>
        <v>1900</v>
      </c>
      <c r="F13189" s="547">
        <v>0</v>
      </c>
      <c r="G13189" s="548">
        <v>0</v>
      </c>
      <c r="H13189" s="547">
        <v>0</v>
      </c>
      <c r="I13189" s="545" t="s">
        <v>12726</v>
      </c>
      <c r="J13189" s="545"/>
      <c r="K13189" s="545" t="s">
        <v>21035</v>
      </c>
      <c r="L13189" s="545" t="s">
        <v>13413</v>
      </c>
      <c r="M13189" s="548" t="s">
        <v>13758</v>
      </c>
      <c r="N13189" s="545" t="s">
        <v>13413</v>
      </c>
      <c r="O13189" s="545" t="s">
        <v>13413</v>
      </c>
      <c r="P13189" s="549">
        <v>10901</v>
      </c>
      <c r="Q13189" s="549">
        <v>1</v>
      </c>
      <c r="R13189" s="549">
        <v>49</v>
      </c>
      <c r="S13189" s="548"/>
      <c r="T13189" s="548"/>
      <c r="U13189" s="99"/>
    </row>
    <row r="13190" spans="1:21" ht="19.5" customHeight="1">
      <c r="A13190" s="545">
        <v>108223</v>
      </c>
      <c r="B13190" s="545" t="s">
        <v>8804</v>
      </c>
      <c r="C13190" s="545" t="s">
        <v>216</v>
      </c>
      <c r="D13190" s="546"/>
      <c r="E13190" s="171" t="str">
        <f t="shared" si="206"/>
        <v>1900</v>
      </c>
      <c r="F13190" s="547">
        <v>0</v>
      </c>
      <c r="G13190" s="548">
        <v>0</v>
      </c>
      <c r="H13190" s="547">
        <v>0</v>
      </c>
      <c r="I13190" s="545" t="s">
        <v>12726</v>
      </c>
      <c r="J13190" s="545"/>
      <c r="K13190" s="545" t="s">
        <v>21036</v>
      </c>
      <c r="L13190" s="545" t="s">
        <v>13413</v>
      </c>
      <c r="M13190" s="548" t="s">
        <v>13758</v>
      </c>
      <c r="N13190" s="545" t="s">
        <v>13413</v>
      </c>
      <c r="O13190" s="545" t="s">
        <v>13413</v>
      </c>
      <c r="P13190" s="549">
        <v>10902</v>
      </c>
      <c r="Q13190" s="549">
        <v>1</v>
      </c>
      <c r="R13190" s="549">
        <v>49</v>
      </c>
      <c r="S13190" s="548"/>
      <c r="T13190" s="548"/>
      <c r="U13190" s="99"/>
    </row>
    <row r="13191" spans="1:21" ht="19.5" customHeight="1">
      <c r="A13191" s="545">
        <v>108224</v>
      </c>
      <c r="B13191" s="545" t="s">
        <v>8803</v>
      </c>
      <c r="C13191" s="545" t="s">
        <v>216</v>
      </c>
      <c r="D13191" s="546"/>
      <c r="E13191" s="171" t="str">
        <f t="shared" si="206"/>
        <v>1900</v>
      </c>
      <c r="F13191" s="547">
        <v>0</v>
      </c>
      <c r="G13191" s="548">
        <v>0</v>
      </c>
      <c r="H13191" s="547">
        <v>0</v>
      </c>
      <c r="I13191" s="545" t="s">
        <v>12726</v>
      </c>
      <c r="J13191" s="545"/>
      <c r="K13191" s="545" t="s">
        <v>21037</v>
      </c>
      <c r="L13191" s="545" t="s">
        <v>13413</v>
      </c>
      <c r="M13191" s="548" t="s">
        <v>13758</v>
      </c>
      <c r="N13191" s="545" t="s">
        <v>13413</v>
      </c>
      <c r="O13191" s="545" t="s">
        <v>13413</v>
      </c>
      <c r="P13191" s="549">
        <v>10903</v>
      </c>
      <c r="Q13191" s="549">
        <v>1</v>
      </c>
      <c r="R13191" s="549">
        <v>49</v>
      </c>
      <c r="S13191" s="548"/>
      <c r="T13191" s="548"/>
      <c r="U13191" s="99"/>
    </row>
    <row r="13192" spans="1:21" ht="19.5" customHeight="1">
      <c r="A13192" s="545">
        <v>108225</v>
      </c>
      <c r="B13192" s="545" t="s">
        <v>8802</v>
      </c>
      <c r="C13192" s="545" t="s">
        <v>216</v>
      </c>
      <c r="D13192" s="546"/>
      <c r="E13192" s="171" t="str">
        <f t="shared" si="206"/>
        <v>1900</v>
      </c>
      <c r="F13192" s="547">
        <v>0</v>
      </c>
      <c r="G13192" s="548">
        <v>0</v>
      </c>
      <c r="H13192" s="547">
        <v>0</v>
      </c>
      <c r="I13192" s="545" t="s">
        <v>12726</v>
      </c>
      <c r="J13192" s="545"/>
      <c r="K13192" s="545" t="s">
        <v>21038</v>
      </c>
      <c r="L13192" s="545" t="s">
        <v>13413</v>
      </c>
      <c r="M13192" s="548" t="s">
        <v>13758</v>
      </c>
      <c r="N13192" s="545" t="s">
        <v>13413</v>
      </c>
      <c r="O13192" s="545" t="s">
        <v>13413</v>
      </c>
      <c r="P13192" s="549">
        <v>10904</v>
      </c>
      <c r="Q13192" s="549">
        <v>1</v>
      </c>
      <c r="R13192" s="549">
        <v>49</v>
      </c>
      <c r="S13192" s="548"/>
      <c r="T13192" s="548"/>
      <c r="U13192" s="99"/>
    </row>
    <row r="13193" spans="1:21" ht="19.5" customHeight="1">
      <c r="A13193" s="545">
        <v>108226</v>
      </c>
      <c r="B13193" s="545" t="s">
        <v>8801</v>
      </c>
      <c r="C13193" s="545" t="s">
        <v>216</v>
      </c>
      <c r="D13193" s="546"/>
      <c r="E13193" s="171" t="str">
        <f t="shared" si="206"/>
        <v>1900</v>
      </c>
      <c r="F13193" s="547">
        <v>0</v>
      </c>
      <c r="G13193" s="548">
        <v>0</v>
      </c>
      <c r="H13193" s="547">
        <v>0</v>
      </c>
      <c r="I13193" s="545" t="s">
        <v>12726</v>
      </c>
      <c r="J13193" s="545"/>
      <c r="K13193" s="545" t="s">
        <v>21039</v>
      </c>
      <c r="L13193" s="545" t="s">
        <v>13413</v>
      </c>
      <c r="M13193" s="548" t="s">
        <v>13758</v>
      </c>
      <c r="N13193" s="545" t="s">
        <v>13413</v>
      </c>
      <c r="O13193" s="545" t="s">
        <v>13413</v>
      </c>
      <c r="P13193" s="549">
        <v>10905</v>
      </c>
      <c r="Q13193" s="549">
        <v>1</v>
      </c>
      <c r="R13193" s="549">
        <v>49</v>
      </c>
      <c r="S13193" s="548"/>
      <c r="T13193" s="548"/>
      <c r="U13193" s="99"/>
    </row>
    <row r="13194" spans="1:21" ht="19.5" customHeight="1">
      <c r="A13194" s="545">
        <v>108227</v>
      </c>
      <c r="B13194" s="545" t="s">
        <v>8800</v>
      </c>
      <c r="C13194" s="545" t="s">
        <v>216</v>
      </c>
      <c r="D13194" s="546"/>
      <c r="E13194" s="171" t="str">
        <f t="shared" si="206"/>
        <v>1900</v>
      </c>
      <c r="F13194" s="547">
        <v>0</v>
      </c>
      <c r="G13194" s="548">
        <v>0</v>
      </c>
      <c r="H13194" s="547">
        <v>0</v>
      </c>
      <c r="I13194" s="545" t="s">
        <v>12726</v>
      </c>
      <c r="J13194" s="545"/>
      <c r="K13194" s="545" t="s">
        <v>21040</v>
      </c>
      <c r="L13194" s="545" t="s">
        <v>13413</v>
      </c>
      <c r="M13194" s="548" t="s">
        <v>13758</v>
      </c>
      <c r="N13194" s="545" t="s">
        <v>13413</v>
      </c>
      <c r="O13194" s="545" t="s">
        <v>13413</v>
      </c>
      <c r="P13194" s="549">
        <v>10906</v>
      </c>
      <c r="Q13194" s="549">
        <v>1</v>
      </c>
      <c r="R13194" s="549">
        <v>49</v>
      </c>
      <c r="S13194" s="548"/>
      <c r="T13194" s="548"/>
      <c r="U13194" s="99"/>
    </row>
    <row r="13195" spans="1:21" ht="19.5" customHeight="1">
      <c r="A13195" s="545">
        <v>108228</v>
      </c>
      <c r="B13195" s="545" t="s">
        <v>8799</v>
      </c>
      <c r="C13195" s="545" t="s">
        <v>216</v>
      </c>
      <c r="D13195" s="546"/>
      <c r="E13195" s="171" t="str">
        <f t="shared" si="206"/>
        <v>1900</v>
      </c>
      <c r="F13195" s="547">
        <v>0</v>
      </c>
      <c r="G13195" s="548">
        <v>0</v>
      </c>
      <c r="H13195" s="547">
        <v>0</v>
      </c>
      <c r="I13195" s="545" t="s">
        <v>12726</v>
      </c>
      <c r="J13195" s="545"/>
      <c r="K13195" s="545" t="s">
        <v>21041</v>
      </c>
      <c r="L13195" s="545" t="s">
        <v>13413</v>
      </c>
      <c r="M13195" s="548" t="s">
        <v>13758</v>
      </c>
      <c r="N13195" s="545" t="s">
        <v>13413</v>
      </c>
      <c r="O13195" s="545" t="s">
        <v>13413</v>
      </c>
      <c r="P13195" s="549">
        <v>10907</v>
      </c>
      <c r="Q13195" s="549">
        <v>1</v>
      </c>
      <c r="R13195" s="549">
        <v>49</v>
      </c>
      <c r="S13195" s="548"/>
      <c r="T13195" s="548"/>
      <c r="U13195" s="99"/>
    </row>
    <row r="13196" spans="1:21" ht="19.5" customHeight="1">
      <c r="A13196" s="545">
        <v>108229</v>
      </c>
      <c r="B13196" s="545" t="s">
        <v>8798</v>
      </c>
      <c r="C13196" s="545" t="s">
        <v>216</v>
      </c>
      <c r="D13196" s="546"/>
      <c r="E13196" s="171" t="str">
        <f t="shared" si="206"/>
        <v>1900</v>
      </c>
      <c r="F13196" s="547">
        <v>0</v>
      </c>
      <c r="G13196" s="548">
        <v>0</v>
      </c>
      <c r="H13196" s="547">
        <v>0</v>
      </c>
      <c r="I13196" s="545" t="s">
        <v>12726</v>
      </c>
      <c r="J13196" s="545"/>
      <c r="K13196" s="545" t="s">
        <v>21042</v>
      </c>
      <c r="L13196" s="545" t="s">
        <v>13413</v>
      </c>
      <c r="M13196" s="548" t="s">
        <v>13758</v>
      </c>
      <c r="N13196" s="545" t="s">
        <v>13413</v>
      </c>
      <c r="O13196" s="545" t="s">
        <v>13413</v>
      </c>
      <c r="P13196" s="549">
        <v>10908</v>
      </c>
      <c r="Q13196" s="549">
        <v>1</v>
      </c>
      <c r="R13196" s="549">
        <v>49</v>
      </c>
      <c r="S13196" s="548"/>
      <c r="T13196" s="548"/>
      <c r="U13196" s="99"/>
    </row>
    <row r="13197" spans="1:21" ht="19.5" customHeight="1">
      <c r="A13197" s="545">
        <v>108230</v>
      </c>
      <c r="B13197" s="545" t="s">
        <v>8797</v>
      </c>
      <c r="C13197" s="545" t="s">
        <v>216</v>
      </c>
      <c r="D13197" s="546"/>
      <c r="E13197" s="171" t="str">
        <f t="shared" si="206"/>
        <v>1900</v>
      </c>
      <c r="F13197" s="547">
        <v>0</v>
      </c>
      <c r="G13197" s="548">
        <v>0</v>
      </c>
      <c r="H13197" s="547">
        <v>0</v>
      </c>
      <c r="I13197" s="545" t="s">
        <v>12726</v>
      </c>
      <c r="J13197" s="545"/>
      <c r="K13197" s="545" t="s">
        <v>21043</v>
      </c>
      <c r="L13197" s="545" t="s">
        <v>13413</v>
      </c>
      <c r="M13197" s="548" t="s">
        <v>13758</v>
      </c>
      <c r="N13197" s="545" t="s">
        <v>13413</v>
      </c>
      <c r="O13197" s="545" t="s">
        <v>13413</v>
      </c>
      <c r="P13197" s="549">
        <v>10909</v>
      </c>
      <c r="Q13197" s="549">
        <v>1</v>
      </c>
      <c r="R13197" s="549">
        <v>49</v>
      </c>
      <c r="S13197" s="548"/>
      <c r="T13197" s="548"/>
      <c r="U13197" s="99"/>
    </row>
    <row r="13198" spans="1:21" ht="19.5" customHeight="1">
      <c r="A13198" s="545">
        <v>108231</v>
      </c>
      <c r="B13198" s="545" t="s">
        <v>8796</v>
      </c>
      <c r="C13198" s="545" t="s">
        <v>216</v>
      </c>
      <c r="D13198" s="546"/>
      <c r="E13198" s="171" t="str">
        <f t="shared" si="206"/>
        <v>1900</v>
      </c>
      <c r="F13198" s="547">
        <v>0</v>
      </c>
      <c r="G13198" s="548">
        <v>0</v>
      </c>
      <c r="H13198" s="547">
        <v>0</v>
      </c>
      <c r="I13198" s="545" t="s">
        <v>12726</v>
      </c>
      <c r="J13198" s="545"/>
      <c r="K13198" s="545" t="s">
        <v>21044</v>
      </c>
      <c r="L13198" s="545" t="s">
        <v>13413</v>
      </c>
      <c r="M13198" s="548" t="s">
        <v>13758</v>
      </c>
      <c r="N13198" s="545" t="s">
        <v>13413</v>
      </c>
      <c r="O13198" s="545" t="s">
        <v>13413</v>
      </c>
      <c r="P13198" s="549">
        <v>10910</v>
      </c>
      <c r="Q13198" s="549">
        <v>1</v>
      </c>
      <c r="R13198" s="549">
        <v>49</v>
      </c>
      <c r="S13198" s="548"/>
      <c r="T13198" s="548"/>
      <c r="U13198" s="99"/>
    </row>
    <row r="13199" spans="1:21" ht="19.5" customHeight="1">
      <c r="A13199" s="545">
        <v>108232</v>
      </c>
      <c r="B13199" s="545" t="s">
        <v>8795</v>
      </c>
      <c r="C13199" s="545" t="s">
        <v>216</v>
      </c>
      <c r="D13199" s="546"/>
      <c r="E13199" s="171" t="str">
        <f t="shared" si="206"/>
        <v>1900</v>
      </c>
      <c r="F13199" s="547">
        <v>0</v>
      </c>
      <c r="G13199" s="548">
        <v>0</v>
      </c>
      <c r="H13199" s="547">
        <v>0</v>
      </c>
      <c r="I13199" s="545" t="s">
        <v>12726</v>
      </c>
      <c r="J13199" s="545"/>
      <c r="K13199" s="545" t="s">
        <v>21045</v>
      </c>
      <c r="L13199" s="545" t="s">
        <v>13413</v>
      </c>
      <c r="M13199" s="548" t="s">
        <v>13758</v>
      </c>
      <c r="N13199" s="545" t="s">
        <v>13413</v>
      </c>
      <c r="O13199" s="545" t="s">
        <v>13413</v>
      </c>
      <c r="P13199" s="549">
        <v>10911</v>
      </c>
      <c r="Q13199" s="549">
        <v>1</v>
      </c>
      <c r="R13199" s="549">
        <v>49</v>
      </c>
      <c r="S13199" s="548"/>
      <c r="T13199" s="548"/>
      <c r="U13199" s="99"/>
    </row>
    <row r="13200" spans="1:21" ht="19.5" customHeight="1">
      <c r="A13200" s="545">
        <v>108233</v>
      </c>
      <c r="B13200" s="545" t="s">
        <v>4584</v>
      </c>
      <c r="C13200" s="545" t="s">
        <v>216</v>
      </c>
      <c r="D13200" s="546"/>
      <c r="E13200" s="171" t="str">
        <f t="shared" si="206"/>
        <v>1900</v>
      </c>
      <c r="F13200" s="547">
        <v>0</v>
      </c>
      <c r="G13200" s="548">
        <v>0</v>
      </c>
      <c r="H13200" s="547">
        <v>0</v>
      </c>
      <c r="I13200" s="545" t="s">
        <v>12658</v>
      </c>
      <c r="J13200" s="545"/>
      <c r="K13200" s="545" t="s">
        <v>21046</v>
      </c>
      <c r="L13200" s="545" t="s">
        <v>16426</v>
      </c>
      <c r="M13200" s="548" t="s">
        <v>13758</v>
      </c>
      <c r="N13200" s="545" t="s">
        <v>13413</v>
      </c>
      <c r="O13200" s="545" t="s">
        <v>13413</v>
      </c>
      <c r="P13200" s="549">
        <v>10912</v>
      </c>
      <c r="Q13200" s="549">
        <v>1</v>
      </c>
      <c r="R13200" s="549">
        <v>9</v>
      </c>
      <c r="S13200" s="548"/>
      <c r="T13200" s="548"/>
      <c r="U13200" s="99"/>
    </row>
    <row r="13201" spans="1:21" ht="19.5" customHeight="1">
      <c r="A13201" s="545">
        <v>108234</v>
      </c>
      <c r="B13201" s="545" t="s">
        <v>8794</v>
      </c>
      <c r="C13201" s="545" t="s">
        <v>216</v>
      </c>
      <c r="D13201" s="546"/>
      <c r="E13201" s="171" t="str">
        <f t="shared" si="206"/>
        <v>1900</v>
      </c>
      <c r="F13201" s="547">
        <v>0</v>
      </c>
      <c r="G13201" s="548">
        <v>0</v>
      </c>
      <c r="H13201" s="547">
        <v>0</v>
      </c>
      <c r="I13201" s="545" t="s">
        <v>12658</v>
      </c>
      <c r="J13201" s="545"/>
      <c r="K13201" s="545" t="s">
        <v>21047</v>
      </c>
      <c r="L13201" s="545" t="s">
        <v>16426</v>
      </c>
      <c r="M13201" s="548" t="s">
        <v>13758</v>
      </c>
      <c r="N13201" s="545" t="s">
        <v>13413</v>
      </c>
      <c r="O13201" s="545" t="s">
        <v>13413</v>
      </c>
      <c r="P13201" s="549">
        <v>10913</v>
      </c>
      <c r="Q13201" s="549">
        <v>1</v>
      </c>
      <c r="R13201" s="549">
        <v>9</v>
      </c>
      <c r="S13201" s="548"/>
      <c r="T13201" s="548"/>
      <c r="U13201" s="99"/>
    </row>
    <row r="13202" spans="1:21" ht="19.5" customHeight="1">
      <c r="A13202" s="545">
        <v>108235</v>
      </c>
      <c r="B13202" s="545" t="s">
        <v>8793</v>
      </c>
      <c r="C13202" s="545" t="s">
        <v>216</v>
      </c>
      <c r="D13202" s="546"/>
      <c r="E13202" s="171" t="str">
        <f t="shared" si="206"/>
        <v>1900</v>
      </c>
      <c r="F13202" s="547">
        <v>0</v>
      </c>
      <c r="G13202" s="548">
        <v>0</v>
      </c>
      <c r="H13202" s="547">
        <v>0</v>
      </c>
      <c r="I13202" s="545" t="s">
        <v>12726</v>
      </c>
      <c r="J13202" s="545"/>
      <c r="K13202" s="545" t="s">
        <v>21048</v>
      </c>
      <c r="L13202" s="545" t="s">
        <v>13413</v>
      </c>
      <c r="M13202" s="548" t="s">
        <v>13758</v>
      </c>
      <c r="N13202" s="545" t="s">
        <v>13413</v>
      </c>
      <c r="O13202" s="545" t="s">
        <v>13413</v>
      </c>
      <c r="P13202" s="549">
        <v>10914</v>
      </c>
      <c r="Q13202" s="549">
        <v>1</v>
      </c>
      <c r="R13202" s="549">
        <v>49</v>
      </c>
      <c r="S13202" s="548"/>
      <c r="T13202" s="548"/>
      <c r="U13202" s="99"/>
    </row>
    <row r="13203" spans="1:21" ht="19.5" customHeight="1">
      <c r="A13203" s="545">
        <v>108236</v>
      </c>
      <c r="B13203" s="545" t="s">
        <v>5504</v>
      </c>
      <c r="C13203" s="545" t="s">
        <v>216</v>
      </c>
      <c r="D13203" s="546"/>
      <c r="E13203" s="171" t="str">
        <f t="shared" si="206"/>
        <v>1900</v>
      </c>
      <c r="F13203" s="547">
        <v>0</v>
      </c>
      <c r="G13203" s="548">
        <v>0</v>
      </c>
      <c r="H13203" s="547">
        <v>0</v>
      </c>
      <c r="I13203" s="545" t="s">
        <v>12726</v>
      </c>
      <c r="J13203" s="545"/>
      <c r="K13203" s="545" t="s">
        <v>21049</v>
      </c>
      <c r="L13203" s="545" t="s">
        <v>13413</v>
      </c>
      <c r="M13203" s="548" t="s">
        <v>13758</v>
      </c>
      <c r="N13203" s="545" t="s">
        <v>13413</v>
      </c>
      <c r="O13203" s="545" t="s">
        <v>13413</v>
      </c>
      <c r="P13203" s="549">
        <v>10915</v>
      </c>
      <c r="Q13203" s="549">
        <v>1</v>
      </c>
      <c r="R13203" s="549">
        <v>49</v>
      </c>
      <c r="S13203" s="548"/>
      <c r="T13203" s="548"/>
      <c r="U13203" s="99"/>
    </row>
    <row r="13204" spans="1:21" ht="19.5" customHeight="1">
      <c r="A13204" s="545">
        <v>108237</v>
      </c>
      <c r="B13204" s="545" t="s">
        <v>5506</v>
      </c>
      <c r="C13204" s="545" t="s">
        <v>216</v>
      </c>
      <c r="D13204" s="546"/>
      <c r="E13204" s="171" t="str">
        <f t="shared" si="206"/>
        <v>1900</v>
      </c>
      <c r="F13204" s="547">
        <v>0</v>
      </c>
      <c r="G13204" s="548">
        <v>0</v>
      </c>
      <c r="H13204" s="547">
        <v>0</v>
      </c>
      <c r="I13204" s="545" t="s">
        <v>12726</v>
      </c>
      <c r="J13204" s="545"/>
      <c r="K13204" s="545" t="s">
        <v>21050</v>
      </c>
      <c r="L13204" s="545" t="s">
        <v>13413</v>
      </c>
      <c r="M13204" s="548" t="s">
        <v>13758</v>
      </c>
      <c r="N13204" s="545" t="s">
        <v>13413</v>
      </c>
      <c r="O13204" s="545" t="s">
        <v>13413</v>
      </c>
      <c r="P13204" s="549">
        <v>10916</v>
      </c>
      <c r="Q13204" s="549">
        <v>1</v>
      </c>
      <c r="R13204" s="549">
        <v>49</v>
      </c>
      <c r="S13204" s="548"/>
      <c r="T13204" s="548"/>
      <c r="U13204" s="99"/>
    </row>
    <row r="13205" spans="1:21" ht="19.5" customHeight="1">
      <c r="A13205" s="545">
        <v>108238</v>
      </c>
      <c r="B13205" s="545" t="s">
        <v>5505</v>
      </c>
      <c r="C13205" s="545" t="s">
        <v>216</v>
      </c>
      <c r="D13205" s="546"/>
      <c r="E13205" s="171" t="str">
        <f t="shared" si="206"/>
        <v>1900</v>
      </c>
      <c r="F13205" s="547">
        <v>0</v>
      </c>
      <c r="G13205" s="548">
        <v>0</v>
      </c>
      <c r="H13205" s="547">
        <v>0</v>
      </c>
      <c r="I13205" s="545" t="s">
        <v>12726</v>
      </c>
      <c r="J13205" s="545"/>
      <c r="K13205" s="545" t="s">
        <v>21051</v>
      </c>
      <c r="L13205" s="545" t="s">
        <v>13413</v>
      </c>
      <c r="M13205" s="548" t="s">
        <v>13758</v>
      </c>
      <c r="N13205" s="545" t="s">
        <v>13413</v>
      </c>
      <c r="O13205" s="545" t="s">
        <v>13413</v>
      </c>
      <c r="P13205" s="549">
        <v>10917</v>
      </c>
      <c r="Q13205" s="549">
        <v>1</v>
      </c>
      <c r="R13205" s="549">
        <v>49</v>
      </c>
      <c r="S13205" s="548"/>
      <c r="T13205" s="548"/>
      <c r="U13205" s="99"/>
    </row>
    <row r="13206" spans="1:21" ht="19.5" customHeight="1">
      <c r="A13206" s="545">
        <v>108239</v>
      </c>
      <c r="B13206" s="545" t="s">
        <v>5507</v>
      </c>
      <c r="C13206" s="545" t="s">
        <v>216</v>
      </c>
      <c r="D13206" s="546"/>
      <c r="E13206" s="171" t="str">
        <f t="shared" si="206"/>
        <v>1900</v>
      </c>
      <c r="F13206" s="547">
        <v>0</v>
      </c>
      <c r="G13206" s="548">
        <v>0</v>
      </c>
      <c r="H13206" s="547">
        <v>0</v>
      </c>
      <c r="I13206" s="545" t="s">
        <v>12726</v>
      </c>
      <c r="J13206" s="545"/>
      <c r="K13206" s="545" t="s">
        <v>21052</v>
      </c>
      <c r="L13206" s="545" t="s">
        <v>13413</v>
      </c>
      <c r="M13206" s="548" t="s">
        <v>13758</v>
      </c>
      <c r="N13206" s="545" t="s">
        <v>13413</v>
      </c>
      <c r="O13206" s="545" t="s">
        <v>13413</v>
      </c>
      <c r="P13206" s="549">
        <v>10918</v>
      </c>
      <c r="Q13206" s="549">
        <v>1</v>
      </c>
      <c r="R13206" s="549">
        <v>49</v>
      </c>
      <c r="S13206" s="548"/>
      <c r="T13206" s="548"/>
      <c r="U13206" s="99"/>
    </row>
    <row r="13207" spans="1:21" ht="19.5" customHeight="1">
      <c r="A13207" s="545">
        <v>108240</v>
      </c>
      <c r="B13207" s="545" t="s">
        <v>5508</v>
      </c>
      <c r="C13207" s="545" t="s">
        <v>216</v>
      </c>
      <c r="D13207" s="546"/>
      <c r="E13207" s="171" t="str">
        <f t="shared" si="206"/>
        <v>1900</v>
      </c>
      <c r="F13207" s="547">
        <v>0</v>
      </c>
      <c r="G13207" s="548">
        <v>0</v>
      </c>
      <c r="H13207" s="547">
        <v>0</v>
      </c>
      <c r="I13207" s="545" t="s">
        <v>12726</v>
      </c>
      <c r="J13207" s="545"/>
      <c r="K13207" s="545" t="s">
        <v>21053</v>
      </c>
      <c r="L13207" s="545" t="s">
        <v>13413</v>
      </c>
      <c r="M13207" s="548" t="s">
        <v>13758</v>
      </c>
      <c r="N13207" s="545" t="s">
        <v>13413</v>
      </c>
      <c r="O13207" s="545" t="s">
        <v>13413</v>
      </c>
      <c r="P13207" s="549">
        <v>10919</v>
      </c>
      <c r="Q13207" s="549">
        <v>1</v>
      </c>
      <c r="R13207" s="549">
        <v>49</v>
      </c>
      <c r="S13207" s="548"/>
      <c r="T13207" s="548"/>
      <c r="U13207" s="99"/>
    </row>
    <row r="13208" spans="1:21" ht="19.5" customHeight="1">
      <c r="A13208" s="545">
        <v>108241</v>
      </c>
      <c r="B13208" s="545" t="s">
        <v>5509</v>
      </c>
      <c r="C13208" s="545" t="s">
        <v>216</v>
      </c>
      <c r="D13208" s="546"/>
      <c r="E13208" s="171" t="str">
        <f t="shared" si="206"/>
        <v>1900</v>
      </c>
      <c r="F13208" s="547">
        <v>0</v>
      </c>
      <c r="G13208" s="548">
        <v>0</v>
      </c>
      <c r="H13208" s="547">
        <v>0</v>
      </c>
      <c r="I13208" s="545" t="s">
        <v>12726</v>
      </c>
      <c r="J13208" s="545"/>
      <c r="K13208" s="545" t="s">
        <v>21053</v>
      </c>
      <c r="L13208" s="545" t="s">
        <v>13413</v>
      </c>
      <c r="M13208" s="548" t="s">
        <v>13758</v>
      </c>
      <c r="N13208" s="545" t="s">
        <v>13413</v>
      </c>
      <c r="O13208" s="545" t="s">
        <v>13413</v>
      </c>
      <c r="P13208" s="549">
        <v>10920</v>
      </c>
      <c r="Q13208" s="549">
        <v>1</v>
      </c>
      <c r="R13208" s="549">
        <v>49</v>
      </c>
      <c r="S13208" s="548"/>
      <c r="T13208" s="548"/>
      <c r="U13208" s="99"/>
    </row>
    <row r="13209" spans="1:21" ht="19.5" customHeight="1">
      <c r="A13209" s="545">
        <v>108242</v>
      </c>
      <c r="B13209" s="545" t="s">
        <v>5510</v>
      </c>
      <c r="C13209" s="545" t="s">
        <v>216</v>
      </c>
      <c r="D13209" s="546"/>
      <c r="E13209" s="171" t="str">
        <f t="shared" si="206"/>
        <v>1900</v>
      </c>
      <c r="F13209" s="547">
        <v>0</v>
      </c>
      <c r="G13209" s="548">
        <v>0</v>
      </c>
      <c r="H13209" s="547">
        <v>0</v>
      </c>
      <c r="I13209" s="545" t="s">
        <v>12726</v>
      </c>
      <c r="J13209" s="545"/>
      <c r="K13209" s="545" t="s">
        <v>21054</v>
      </c>
      <c r="L13209" s="545" t="s">
        <v>13413</v>
      </c>
      <c r="M13209" s="548" t="s">
        <v>13758</v>
      </c>
      <c r="N13209" s="545" t="s">
        <v>13413</v>
      </c>
      <c r="O13209" s="545" t="s">
        <v>13413</v>
      </c>
      <c r="P13209" s="549">
        <v>10921</v>
      </c>
      <c r="Q13209" s="549">
        <v>1</v>
      </c>
      <c r="R13209" s="549">
        <v>49</v>
      </c>
      <c r="S13209" s="548"/>
      <c r="T13209" s="548"/>
      <c r="U13209" s="99"/>
    </row>
    <row r="13210" spans="1:21" ht="19.5" customHeight="1">
      <c r="A13210" s="545">
        <v>108243</v>
      </c>
      <c r="B13210" s="545" t="s">
        <v>5511</v>
      </c>
      <c r="C13210" s="545" t="s">
        <v>216</v>
      </c>
      <c r="D13210" s="546"/>
      <c r="E13210" s="171" t="str">
        <f t="shared" si="206"/>
        <v>1900</v>
      </c>
      <c r="F13210" s="547">
        <v>0</v>
      </c>
      <c r="G13210" s="548">
        <v>0</v>
      </c>
      <c r="H13210" s="547">
        <v>0</v>
      </c>
      <c r="I13210" s="545" t="s">
        <v>12726</v>
      </c>
      <c r="J13210" s="545"/>
      <c r="K13210" s="545" t="s">
        <v>21055</v>
      </c>
      <c r="L13210" s="545" t="s">
        <v>13413</v>
      </c>
      <c r="M13210" s="548" t="s">
        <v>13758</v>
      </c>
      <c r="N13210" s="545" t="s">
        <v>13413</v>
      </c>
      <c r="O13210" s="545" t="s">
        <v>13413</v>
      </c>
      <c r="P13210" s="549">
        <v>10922</v>
      </c>
      <c r="Q13210" s="549">
        <v>1</v>
      </c>
      <c r="R13210" s="549">
        <v>49</v>
      </c>
      <c r="S13210" s="548"/>
      <c r="T13210" s="548"/>
      <c r="U13210" s="99"/>
    </row>
    <row r="13211" spans="1:21" ht="19.5" customHeight="1">
      <c r="A13211" s="545">
        <v>108244</v>
      </c>
      <c r="B13211" s="545" t="s">
        <v>5512</v>
      </c>
      <c r="C13211" s="545" t="s">
        <v>216</v>
      </c>
      <c r="D13211" s="546"/>
      <c r="E13211" s="171" t="str">
        <f t="shared" si="206"/>
        <v>1900</v>
      </c>
      <c r="F13211" s="547">
        <v>0</v>
      </c>
      <c r="G13211" s="548">
        <v>0</v>
      </c>
      <c r="H13211" s="547">
        <v>0</v>
      </c>
      <c r="I13211" s="545" t="s">
        <v>12726</v>
      </c>
      <c r="J13211" s="545"/>
      <c r="K13211" s="545" t="s">
        <v>21056</v>
      </c>
      <c r="L13211" s="545" t="s">
        <v>13413</v>
      </c>
      <c r="M13211" s="548" t="s">
        <v>13758</v>
      </c>
      <c r="N13211" s="545" t="s">
        <v>13413</v>
      </c>
      <c r="O13211" s="545" t="s">
        <v>13413</v>
      </c>
      <c r="P13211" s="549">
        <v>10923</v>
      </c>
      <c r="Q13211" s="549">
        <v>1</v>
      </c>
      <c r="R13211" s="549">
        <v>49</v>
      </c>
      <c r="S13211" s="548"/>
      <c r="T13211" s="548"/>
      <c r="U13211" s="99"/>
    </row>
    <row r="13212" spans="1:21" ht="19.5" customHeight="1">
      <c r="A13212" s="545">
        <v>108245</v>
      </c>
      <c r="B13212" s="545" t="s">
        <v>8792</v>
      </c>
      <c r="C13212" s="545" t="s">
        <v>216</v>
      </c>
      <c r="D13212" s="546"/>
      <c r="E13212" s="171" t="str">
        <f t="shared" si="206"/>
        <v>1900</v>
      </c>
      <c r="F13212" s="547">
        <v>0</v>
      </c>
      <c r="G13212" s="548">
        <v>0</v>
      </c>
      <c r="H13212" s="547">
        <v>0</v>
      </c>
      <c r="I13212" s="545" t="s">
        <v>12726</v>
      </c>
      <c r="J13212" s="545"/>
      <c r="K13212" s="545" t="s">
        <v>21057</v>
      </c>
      <c r="L13212" s="545" t="s">
        <v>13413</v>
      </c>
      <c r="M13212" s="548" t="s">
        <v>13758</v>
      </c>
      <c r="N13212" s="545" t="s">
        <v>13413</v>
      </c>
      <c r="O13212" s="545" t="s">
        <v>13413</v>
      </c>
      <c r="P13212" s="549">
        <v>10924</v>
      </c>
      <c r="Q13212" s="549">
        <v>1</v>
      </c>
      <c r="R13212" s="549">
        <v>49</v>
      </c>
      <c r="S13212" s="548"/>
      <c r="T13212" s="548"/>
      <c r="U13212" s="99"/>
    </row>
    <row r="13213" spans="1:21" ht="19.5" customHeight="1">
      <c r="A13213" s="545">
        <v>108246</v>
      </c>
      <c r="B13213" s="545" t="s">
        <v>5513</v>
      </c>
      <c r="C13213" s="545" t="s">
        <v>216</v>
      </c>
      <c r="D13213" s="546"/>
      <c r="E13213" s="171" t="str">
        <f t="shared" si="206"/>
        <v>1900</v>
      </c>
      <c r="F13213" s="547">
        <v>0</v>
      </c>
      <c r="G13213" s="548">
        <v>0</v>
      </c>
      <c r="H13213" s="547">
        <v>0</v>
      </c>
      <c r="I13213" s="545" t="s">
        <v>12726</v>
      </c>
      <c r="J13213" s="545"/>
      <c r="K13213" s="545" t="s">
        <v>21058</v>
      </c>
      <c r="L13213" s="545" t="s">
        <v>13413</v>
      </c>
      <c r="M13213" s="548" t="s">
        <v>13758</v>
      </c>
      <c r="N13213" s="545" t="s">
        <v>13413</v>
      </c>
      <c r="O13213" s="545" t="s">
        <v>13413</v>
      </c>
      <c r="P13213" s="549">
        <v>10925</v>
      </c>
      <c r="Q13213" s="549">
        <v>1</v>
      </c>
      <c r="R13213" s="549">
        <v>49</v>
      </c>
      <c r="S13213" s="548"/>
      <c r="T13213" s="548"/>
      <c r="U13213" s="99"/>
    </row>
    <row r="13214" spans="1:21" ht="19.5" customHeight="1">
      <c r="A13214" s="545">
        <v>108247</v>
      </c>
      <c r="B13214" s="545" t="s">
        <v>8791</v>
      </c>
      <c r="C13214" s="545" t="s">
        <v>216</v>
      </c>
      <c r="D13214" s="546"/>
      <c r="E13214" s="171" t="str">
        <f t="shared" si="206"/>
        <v>1900</v>
      </c>
      <c r="F13214" s="547">
        <v>0</v>
      </c>
      <c r="G13214" s="548">
        <v>0</v>
      </c>
      <c r="H13214" s="547">
        <v>0</v>
      </c>
      <c r="I13214" s="545" t="s">
        <v>12726</v>
      </c>
      <c r="J13214" s="545"/>
      <c r="K13214" s="545" t="s">
        <v>21059</v>
      </c>
      <c r="L13214" s="545" t="s">
        <v>13413</v>
      </c>
      <c r="M13214" s="548" t="s">
        <v>13758</v>
      </c>
      <c r="N13214" s="545" t="s">
        <v>13413</v>
      </c>
      <c r="O13214" s="545" t="s">
        <v>13413</v>
      </c>
      <c r="P13214" s="549">
        <v>10926</v>
      </c>
      <c r="Q13214" s="549">
        <v>1</v>
      </c>
      <c r="R13214" s="549">
        <v>49</v>
      </c>
      <c r="S13214" s="548"/>
      <c r="T13214" s="548"/>
      <c r="U13214" s="99"/>
    </row>
    <row r="13215" spans="1:21" ht="19.5" customHeight="1">
      <c r="A13215" s="545">
        <v>108248</v>
      </c>
      <c r="B13215" s="545" t="s">
        <v>8790</v>
      </c>
      <c r="C13215" s="545" t="s">
        <v>216</v>
      </c>
      <c r="D13215" s="546"/>
      <c r="E13215" s="171" t="str">
        <f t="shared" si="206"/>
        <v>1900</v>
      </c>
      <c r="F13215" s="547">
        <v>0</v>
      </c>
      <c r="G13215" s="548">
        <v>0</v>
      </c>
      <c r="H13215" s="547">
        <v>0</v>
      </c>
      <c r="I13215" s="545" t="s">
        <v>12726</v>
      </c>
      <c r="J13215" s="545"/>
      <c r="K13215" s="545" t="s">
        <v>21060</v>
      </c>
      <c r="L13215" s="545" t="s">
        <v>13413</v>
      </c>
      <c r="M13215" s="548" t="s">
        <v>13758</v>
      </c>
      <c r="N13215" s="545" t="s">
        <v>13413</v>
      </c>
      <c r="O13215" s="545" t="s">
        <v>13413</v>
      </c>
      <c r="P13215" s="549">
        <v>10927</v>
      </c>
      <c r="Q13215" s="549">
        <v>1</v>
      </c>
      <c r="R13215" s="549">
        <v>49</v>
      </c>
      <c r="S13215" s="548"/>
      <c r="T13215" s="548"/>
      <c r="U13215" s="99"/>
    </row>
    <row r="13216" spans="1:21" ht="19.5" customHeight="1">
      <c r="A13216" s="545">
        <v>108249</v>
      </c>
      <c r="B13216" s="545" t="s">
        <v>8789</v>
      </c>
      <c r="C13216" s="545" t="s">
        <v>216</v>
      </c>
      <c r="D13216" s="546"/>
      <c r="E13216" s="171" t="str">
        <f t="shared" si="206"/>
        <v>1900</v>
      </c>
      <c r="F13216" s="547">
        <v>0</v>
      </c>
      <c r="G13216" s="548">
        <v>0</v>
      </c>
      <c r="H13216" s="547">
        <v>0</v>
      </c>
      <c r="I13216" s="545" t="s">
        <v>12726</v>
      </c>
      <c r="J13216" s="545"/>
      <c r="K13216" s="545" t="s">
        <v>21061</v>
      </c>
      <c r="L13216" s="545" t="s">
        <v>13413</v>
      </c>
      <c r="M13216" s="548" t="s">
        <v>13758</v>
      </c>
      <c r="N13216" s="545" t="s">
        <v>13413</v>
      </c>
      <c r="O13216" s="545" t="s">
        <v>13413</v>
      </c>
      <c r="P13216" s="549">
        <v>10928</v>
      </c>
      <c r="Q13216" s="549">
        <v>1</v>
      </c>
      <c r="R13216" s="549">
        <v>49</v>
      </c>
      <c r="S13216" s="548"/>
      <c r="T13216" s="548"/>
      <c r="U13216" s="99"/>
    </row>
    <row r="13217" spans="1:21" ht="19.5" customHeight="1">
      <c r="A13217" s="545">
        <v>108250</v>
      </c>
      <c r="B13217" s="545" t="s">
        <v>8788</v>
      </c>
      <c r="C13217" s="545" t="s">
        <v>216</v>
      </c>
      <c r="D13217" s="546"/>
      <c r="E13217" s="171" t="str">
        <f t="shared" si="206"/>
        <v>1900</v>
      </c>
      <c r="F13217" s="547">
        <v>0</v>
      </c>
      <c r="G13217" s="548">
        <v>0</v>
      </c>
      <c r="H13217" s="547">
        <v>0</v>
      </c>
      <c r="I13217" s="545" t="s">
        <v>12726</v>
      </c>
      <c r="J13217" s="545"/>
      <c r="K13217" s="545" t="s">
        <v>21062</v>
      </c>
      <c r="L13217" s="545" t="s">
        <v>13413</v>
      </c>
      <c r="M13217" s="548" t="s">
        <v>13758</v>
      </c>
      <c r="N13217" s="545" t="s">
        <v>13413</v>
      </c>
      <c r="O13217" s="545" t="s">
        <v>13413</v>
      </c>
      <c r="P13217" s="549">
        <v>10929</v>
      </c>
      <c r="Q13217" s="549">
        <v>1</v>
      </c>
      <c r="R13217" s="549">
        <v>49</v>
      </c>
      <c r="S13217" s="548"/>
      <c r="T13217" s="548"/>
      <c r="U13217" s="99"/>
    </row>
    <row r="13218" spans="1:21" ht="19.5" customHeight="1">
      <c r="A13218" s="545">
        <v>108251</v>
      </c>
      <c r="B13218" s="545" t="s">
        <v>8787</v>
      </c>
      <c r="C13218" s="545" t="s">
        <v>216</v>
      </c>
      <c r="D13218" s="546"/>
      <c r="E13218" s="171" t="str">
        <f t="shared" si="206"/>
        <v>1900</v>
      </c>
      <c r="F13218" s="547">
        <v>0</v>
      </c>
      <c r="G13218" s="548">
        <v>0</v>
      </c>
      <c r="H13218" s="547">
        <v>0</v>
      </c>
      <c r="I13218" s="545" t="s">
        <v>12726</v>
      </c>
      <c r="J13218" s="545"/>
      <c r="K13218" s="545" t="s">
        <v>21063</v>
      </c>
      <c r="L13218" s="545" t="s">
        <v>13413</v>
      </c>
      <c r="M13218" s="548" t="s">
        <v>13758</v>
      </c>
      <c r="N13218" s="545" t="s">
        <v>13413</v>
      </c>
      <c r="O13218" s="545" t="s">
        <v>13413</v>
      </c>
      <c r="P13218" s="549">
        <v>10930</v>
      </c>
      <c r="Q13218" s="549">
        <v>1</v>
      </c>
      <c r="R13218" s="549">
        <v>49</v>
      </c>
      <c r="S13218" s="548"/>
      <c r="T13218" s="548"/>
      <c r="U13218" s="99"/>
    </row>
    <row r="13219" spans="1:21" ht="19.5" customHeight="1">
      <c r="A13219" s="545">
        <v>108252</v>
      </c>
      <c r="B13219" s="545" t="s">
        <v>8786</v>
      </c>
      <c r="C13219" s="545" t="s">
        <v>216</v>
      </c>
      <c r="D13219" s="546"/>
      <c r="E13219" s="171" t="str">
        <f t="shared" si="206"/>
        <v>1900</v>
      </c>
      <c r="F13219" s="547">
        <v>0</v>
      </c>
      <c r="G13219" s="548">
        <v>0</v>
      </c>
      <c r="H13219" s="547">
        <v>0</v>
      </c>
      <c r="I13219" s="545" t="s">
        <v>12726</v>
      </c>
      <c r="J13219" s="545"/>
      <c r="K13219" s="545" t="s">
        <v>21064</v>
      </c>
      <c r="L13219" s="545" t="s">
        <v>13413</v>
      </c>
      <c r="M13219" s="548" t="s">
        <v>13758</v>
      </c>
      <c r="N13219" s="545" t="s">
        <v>13413</v>
      </c>
      <c r="O13219" s="545" t="s">
        <v>13413</v>
      </c>
      <c r="P13219" s="549">
        <v>10931</v>
      </c>
      <c r="Q13219" s="549">
        <v>1</v>
      </c>
      <c r="R13219" s="549">
        <v>49</v>
      </c>
      <c r="S13219" s="548"/>
      <c r="T13219" s="548"/>
      <c r="U13219" s="99"/>
    </row>
    <row r="13220" spans="1:21" ht="19.5" customHeight="1">
      <c r="A13220" s="545">
        <v>108253</v>
      </c>
      <c r="B13220" s="545" t="s">
        <v>8785</v>
      </c>
      <c r="C13220" s="545" t="s">
        <v>216</v>
      </c>
      <c r="D13220" s="546"/>
      <c r="E13220" s="171" t="str">
        <f t="shared" si="206"/>
        <v>1900</v>
      </c>
      <c r="F13220" s="547">
        <v>0</v>
      </c>
      <c r="G13220" s="548">
        <v>0</v>
      </c>
      <c r="H13220" s="547">
        <v>0</v>
      </c>
      <c r="I13220" s="545" t="s">
        <v>12726</v>
      </c>
      <c r="J13220" s="545"/>
      <c r="K13220" s="545" t="s">
        <v>21065</v>
      </c>
      <c r="L13220" s="545" t="s">
        <v>13413</v>
      </c>
      <c r="M13220" s="548" t="s">
        <v>13758</v>
      </c>
      <c r="N13220" s="545" t="s">
        <v>13413</v>
      </c>
      <c r="O13220" s="545" t="s">
        <v>13413</v>
      </c>
      <c r="P13220" s="549">
        <v>10932</v>
      </c>
      <c r="Q13220" s="549">
        <v>1</v>
      </c>
      <c r="R13220" s="549">
        <v>49</v>
      </c>
      <c r="S13220" s="548"/>
      <c r="T13220" s="548"/>
      <c r="U13220" s="99"/>
    </row>
    <row r="13221" spans="1:21" ht="19.5" customHeight="1">
      <c r="A13221" s="545">
        <v>108254</v>
      </c>
      <c r="B13221" s="545" t="s">
        <v>8784</v>
      </c>
      <c r="C13221" s="545" t="s">
        <v>216</v>
      </c>
      <c r="D13221" s="546"/>
      <c r="E13221" s="171" t="str">
        <f t="shared" si="206"/>
        <v>1900</v>
      </c>
      <c r="F13221" s="547">
        <v>0</v>
      </c>
      <c r="G13221" s="548">
        <v>0</v>
      </c>
      <c r="H13221" s="547">
        <v>0</v>
      </c>
      <c r="I13221" s="545" t="s">
        <v>12726</v>
      </c>
      <c r="J13221" s="545"/>
      <c r="K13221" s="545" t="s">
        <v>21066</v>
      </c>
      <c r="L13221" s="545" t="s">
        <v>13413</v>
      </c>
      <c r="M13221" s="548" t="s">
        <v>13758</v>
      </c>
      <c r="N13221" s="545" t="s">
        <v>13413</v>
      </c>
      <c r="O13221" s="545" t="s">
        <v>13413</v>
      </c>
      <c r="P13221" s="549">
        <v>10933</v>
      </c>
      <c r="Q13221" s="549">
        <v>1</v>
      </c>
      <c r="R13221" s="549">
        <v>49</v>
      </c>
      <c r="S13221" s="548"/>
      <c r="T13221" s="548"/>
      <c r="U13221" s="99"/>
    </row>
    <row r="13222" spans="1:21" ht="19.5" customHeight="1">
      <c r="A13222" s="545">
        <v>108255</v>
      </c>
      <c r="B13222" s="545" t="s">
        <v>8783</v>
      </c>
      <c r="C13222" s="545" t="s">
        <v>216</v>
      </c>
      <c r="D13222" s="546"/>
      <c r="E13222" s="171" t="str">
        <f t="shared" si="206"/>
        <v>1900</v>
      </c>
      <c r="F13222" s="547">
        <v>0</v>
      </c>
      <c r="G13222" s="548">
        <v>0</v>
      </c>
      <c r="H13222" s="547">
        <v>0</v>
      </c>
      <c r="I13222" s="545" t="s">
        <v>12726</v>
      </c>
      <c r="J13222" s="545"/>
      <c r="K13222" s="545" t="s">
        <v>21067</v>
      </c>
      <c r="L13222" s="545" t="s">
        <v>13413</v>
      </c>
      <c r="M13222" s="548" t="s">
        <v>13758</v>
      </c>
      <c r="N13222" s="545" t="s">
        <v>13413</v>
      </c>
      <c r="O13222" s="545" t="s">
        <v>13413</v>
      </c>
      <c r="P13222" s="549">
        <v>10934</v>
      </c>
      <c r="Q13222" s="549">
        <v>1</v>
      </c>
      <c r="R13222" s="549">
        <v>49</v>
      </c>
      <c r="S13222" s="548"/>
      <c r="T13222" s="548"/>
      <c r="U13222" s="99"/>
    </row>
    <row r="13223" spans="1:21" ht="19.5" customHeight="1">
      <c r="A13223" s="545">
        <v>108256</v>
      </c>
      <c r="B13223" s="545" t="s">
        <v>8782</v>
      </c>
      <c r="C13223" s="545" t="s">
        <v>216</v>
      </c>
      <c r="D13223" s="546"/>
      <c r="E13223" s="171" t="str">
        <f t="shared" si="206"/>
        <v>1900</v>
      </c>
      <c r="F13223" s="547">
        <v>0</v>
      </c>
      <c r="G13223" s="548">
        <v>0</v>
      </c>
      <c r="H13223" s="547">
        <v>0</v>
      </c>
      <c r="I13223" s="545" t="s">
        <v>12726</v>
      </c>
      <c r="J13223" s="545"/>
      <c r="K13223" s="545" t="s">
        <v>21068</v>
      </c>
      <c r="L13223" s="545" t="s">
        <v>13413</v>
      </c>
      <c r="M13223" s="548" t="s">
        <v>13758</v>
      </c>
      <c r="N13223" s="545" t="s">
        <v>13413</v>
      </c>
      <c r="O13223" s="545" t="s">
        <v>13413</v>
      </c>
      <c r="P13223" s="549">
        <v>10935</v>
      </c>
      <c r="Q13223" s="549">
        <v>1</v>
      </c>
      <c r="R13223" s="549">
        <v>49</v>
      </c>
      <c r="S13223" s="548"/>
      <c r="T13223" s="548"/>
      <c r="U13223" s="99"/>
    </row>
    <row r="13224" spans="1:21" ht="19.5" customHeight="1">
      <c r="A13224" s="545">
        <v>108257</v>
      </c>
      <c r="B13224" s="545" t="s">
        <v>8781</v>
      </c>
      <c r="C13224" s="545" t="s">
        <v>216</v>
      </c>
      <c r="D13224" s="546"/>
      <c r="E13224" s="171" t="str">
        <f t="shared" si="206"/>
        <v>1900</v>
      </c>
      <c r="F13224" s="547">
        <v>0</v>
      </c>
      <c r="G13224" s="548">
        <v>0</v>
      </c>
      <c r="H13224" s="547">
        <v>0</v>
      </c>
      <c r="I13224" s="545" t="s">
        <v>12726</v>
      </c>
      <c r="J13224" s="545"/>
      <c r="K13224" s="545" t="s">
        <v>21069</v>
      </c>
      <c r="L13224" s="545" t="s">
        <v>13413</v>
      </c>
      <c r="M13224" s="548" t="s">
        <v>13758</v>
      </c>
      <c r="N13224" s="545" t="s">
        <v>13413</v>
      </c>
      <c r="O13224" s="545" t="s">
        <v>13413</v>
      </c>
      <c r="P13224" s="549">
        <v>10936</v>
      </c>
      <c r="Q13224" s="549">
        <v>1</v>
      </c>
      <c r="R13224" s="549">
        <v>49</v>
      </c>
      <c r="S13224" s="548"/>
      <c r="T13224" s="548"/>
      <c r="U13224" s="99"/>
    </row>
    <row r="13225" spans="1:21" ht="19.5" customHeight="1">
      <c r="A13225" s="545">
        <v>108258</v>
      </c>
      <c r="B13225" s="545" t="s">
        <v>5199</v>
      </c>
      <c r="C13225" s="545" t="s">
        <v>221</v>
      </c>
      <c r="D13225" s="546"/>
      <c r="E13225" s="171" t="str">
        <f t="shared" si="206"/>
        <v>1900</v>
      </c>
      <c r="F13225" s="547">
        <v>0</v>
      </c>
      <c r="G13225" s="548">
        <v>0</v>
      </c>
      <c r="H13225" s="547">
        <v>0</v>
      </c>
      <c r="I13225" s="545" t="s">
        <v>12675</v>
      </c>
      <c r="J13225" s="545"/>
      <c r="K13225" s="545" t="s">
        <v>21070</v>
      </c>
      <c r="L13225" s="545" t="s">
        <v>13413</v>
      </c>
      <c r="M13225" s="548" t="s">
        <v>13758</v>
      </c>
      <c r="N13225" s="545" t="s">
        <v>13413</v>
      </c>
      <c r="O13225" s="545" t="s">
        <v>13413</v>
      </c>
      <c r="P13225" s="549">
        <v>10937</v>
      </c>
      <c r="Q13225" s="549">
        <v>1</v>
      </c>
      <c r="R13225" s="549">
        <v>15</v>
      </c>
      <c r="S13225" s="548"/>
      <c r="T13225" s="548"/>
      <c r="U13225" s="99"/>
    </row>
    <row r="13226" spans="1:21" ht="19.5" customHeight="1">
      <c r="A13226" s="545">
        <v>108259</v>
      </c>
      <c r="B13226" s="545" t="s">
        <v>5288</v>
      </c>
      <c r="C13226" s="545" t="s">
        <v>216</v>
      </c>
      <c r="D13226" s="546">
        <v>46052</v>
      </c>
      <c r="E13226" s="171" t="str">
        <f t="shared" si="206"/>
        <v>2026</v>
      </c>
      <c r="F13226" s="547">
        <v>57753592</v>
      </c>
      <c r="G13226" s="548">
        <v>0.19</v>
      </c>
      <c r="H13226" s="547">
        <v>48532430.25</v>
      </c>
      <c r="I13226" s="545" t="s">
        <v>12647</v>
      </c>
      <c r="J13226" s="545" t="s">
        <v>13307</v>
      </c>
      <c r="K13226" s="545" t="s">
        <v>21071</v>
      </c>
      <c r="L13226" s="545" t="s">
        <v>13413</v>
      </c>
      <c r="M13226" s="548" t="s">
        <v>13758</v>
      </c>
      <c r="N13226" s="545" t="s">
        <v>13413</v>
      </c>
      <c r="O13226" s="545" t="s">
        <v>13413</v>
      </c>
      <c r="P13226" s="549">
        <v>10938</v>
      </c>
      <c r="Q13226" s="549">
        <v>1</v>
      </c>
      <c r="R13226" s="549">
        <v>26</v>
      </c>
      <c r="S13226" s="548">
        <v>2228</v>
      </c>
      <c r="T13226" s="548"/>
      <c r="U13226" s="99"/>
    </row>
    <row r="13227" spans="1:21" ht="19.5" customHeight="1">
      <c r="A13227" s="545">
        <v>108260</v>
      </c>
      <c r="B13227" s="545" t="s">
        <v>8146</v>
      </c>
      <c r="C13227" s="545" t="s">
        <v>216</v>
      </c>
      <c r="D13227" s="546">
        <v>44592</v>
      </c>
      <c r="E13227" s="171" t="str">
        <f t="shared" si="206"/>
        <v>2022</v>
      </c>
      <c r="F13227" s="547">
        <v>860511</v>
      </c>
      <c r="G13227" s="548">
        <v>0.19</v>
      </c>
      <c r="H13227" s="547">
        <v>723118.49</v>
      </c>
      <c r="I13227" s="545" t="s">
        <v>12752</v>
      </c>
      <c r="J13227" s="545" t="s">
        <v>13297</v>
      </c>
      <c r="K13227" s="545" t="s">
        <v>21072</v>
      </c>
      <c r="L13227" s="545" t="s">
        <v>13413</v>
      </c>
      <c r="M13227" s="548" t="s">
        <v>13758</v>
      </c>
      <c r="N13227" s="545" t="s">
        <v>13413</v>
      </c>
      <c r="O13227" s="545" t="s">
        <v>13413</v>
      </c>
      <c r="P13227" s="549">
        <v>10939</v>
      </c>
      <c r="Q13227" s="549">
        <v>1</v>
      </c>
      <c r="R13227" s="549">
        <v>167</v>
      </c>
      <c r="S13227" s="548">
        <v>2257</v>
      </c>
      <c r="T13227" s="548"/>
      <c r="U13227" s="99"/>
    </row>
    <row r="13228" spans="1:21" ht="19.5" customHeight="1">
      <c r="A13228" s="545">
        <v>108261</v>
      </c>
      <c r="B13228" s="545" t="s">
        <v>5849</v>
      </c>
      <c r="C13228" s="545" t="s">
        <v>216</v>
      </c>
      <c r="D13228" s="546"/>
      <c r="E13228" s="171" t="str">
        <f t="shared" si="206"/>
        <v>1900</v>
      </c>
      <c r="F13228" s="547">
        <v>0</v>
      </c>
      <c r="G13228" s="548">
        <v>0</v>
      </c>
      <c r="H13228" s="547">
        <v>0</v>
      </c>
      <c r="I13228" s="545" t="s">
        <v>12999</v>
      </c>
      <c r="J13228" s="545"/>
      <c r="K13228" s="545" t="s">
        <v>13413</v>
      </c>
      <c r="L13228" s="545" t="s">
        <v>13413</v>
      </c>
      <c r="M13228" s="548" t="s">
        <v>13758</v>
      </c>
      <c r="N13228" s="545" t="s">
        <v>13413</v>
      </c>
      <c r="O13228" s="545" t="s">
        <v>13413</v>
      </c>
      <c r="P13228" s="549">
        <v>10940</v>
      </c>
      <c r="Q13228" s="549">
        <v>1</v>
      </c>
      <c r="R13228" s="549">
        <v>58</v>
      </c>
      <c r="S13228" s="548"/>
      <c r="T13228" s="548"/>
      <c r="U13228" s="99"/>
    </row>
    <row r="13229" spans="1:21" ht="19.5" customHeight="1">
      <c r="A13229" s="545">
        <v>108262</v>
      </c>
      <c r="B13229" s="545" t="s">
        <v>5847</v>
      </c>
      <c r="C13229" s="545" t="s">
        <v>209</v>
      </c>
      <c r="D13229" s="546"/>
      <c r="E13229" s="171" t="str">
        <f t="shared" si="206"/>
        <v>1900</v>
      </c>
      <c r="F13229" s="547">
        <v>0</v>
      </c>
      <c r="G13229" s="548">
        <v>0</v>
      </c>
      <c r="H13229" s="547">
        <v>0</v>
      </c>
      <c r="I13229" s="545" t="s">
        <v>12999</v>
      </c>
      <c r="J13229" s="545"/>
      <c r="K13229" s="545" t="s">
        <v>13413</v>
      </c>
      <c r="L13229" s="545" t="s">
        <v>13413</v>
      </c>
      <c r="M13229" s="548" t="s">
        <v>13843</v>
      </c>
      <c r="N13229" s="545" t="s">
        <v>13413</v>
      </c>
      <c r="O13229" s="545" t="s">
        <v>13413</v>
      </c>
      <c r="P13229" s="549">
        <v>10941</v>
      </c>
      <c r="Q13229" s="549">
        <v>5</v>
      </c>
      <c r="R13229" s="549">
        <v>58</v>
      </c>
      <c r="S13229" s="548"/>
      <c r="T13229" s="548"/>
      <c r="U13229" s="99"/>
    </row>
    <row r="13230" spans="1:21" ht="19.5" customHeight="1">
      <c r="A13230" s="545">
        <v>108263</v>
      </c>
      <c r="B13230" s="545" t="s">
        <v>8780</v>
      </c>
      <c r="C13230" s="545" t="s">
        <v>209</v>
      </c>
      <c r="D13230" s="546"/>
      <c r="E13230" s="171" t="str">
        <f t="shared" si="206"/>
        <v>1900</v>
      </c>
      <c r="F13230" s="547">
        <v>0</v>
      </c>
      <c r="G13230" s="548">
        <v>0</v>
      </c>
      <c r="H13230" s="547">
        <v>0</v>
      </c>
      <c r="I13230" s="545" t="s">
        <v>12999</v>
      </c>
      <c r="J13230" s="545"/>
      <c r="K13230" s="545" t="s">
        <v>13413</v>
      </c>
      <c r="L13230" s="545" t="s">
        <v>13413</v>
      </c>
      <c r="M13230" s="548" t="s">
        <v>13843</v>
      </c>
      <c r="N13230" s="545" t="s">
        <v>13413</v>
      </c>
      <c r="O13230" s="545" t="s">
        <v>13413</v>
      </c>
      <c r="P13230" s="549">
        <v>10942</v>
      </c>
      <c r="Q13230" s="549">
        <v>5</v>
      </c>
      <c r="R13230" s="549">
        <v>58</v>
      </c>
      <c r="S13230" s="548"/>
      <c r="T13230" s="548"/>
      <c r="U13230" s="99"/>
    </row>
    <row r="13231" spans="1:21" ht="19.5" customHeight="1">
      <c r="A13231" s="545">
        <v>108264</v>
      </c>
      <c r="B13231" s="545" t="s">
        <v>8779</v>
      </c>
      <c r="C13231" s="545" t="s">
        <v>209</v>
      </c>
      <c r="D13231" s="546"/>
      <c r="E13231" s="171" t="str">
        <f t="shared" si="206"/>
        <v>1900</v>
      </c>
      <c r="F13231" s="547">
        <v>0</v>
      </c>
      <c r="G13231" s="548">
        <v>0</v>
      </c>
      <c r="H13231" s="547">
        <v>0</v>
      </c>
      <c r="I13231" s="545" t="s">
        <v>12999</v>
      </c>
      <c r="J13231" s="545"/>
      <c r="K13231" s="545" t="s">
        <v>13413</v>
      </c>
      <c r="L13231" s="545" t="s">
        <v>13413</v>
      </c>
      <c r="M13231" s="548" t="s">
        <v>13843</v>
      </c>
      <c r="N13231" s="545" t="s">
        <v>13413</v>
      </c>
      <c r="O13231" s="545" t="s">
        <v>13413</v>
      </c>
      <c r="P13231" s="549">
        <v>10943</v>
      </c>
      <c r="Q13231" s="549">
        <v>5</v>
      </c>
      <c r="R13231" s="549">
        <v>58</v>
      </c>
      <c r="S13231" s="548"/>
      <c r="T13231" s="548"/>
      <c r="U13231" s="99"/>
    </row>
    <row r="13232" spans="1:21" ht="19.5" customHeight="1">
      <c r="A13232" s="545">
        <v>108265</v>
      </c>
      <c r="B13232" s="545" t="s">
        <v>8778</v>
      </c>
      <c r="C13232" s="545" t="s">
        <v>209</v>
      </c>
      <c r="D13232" s="546"/>
      <c r="E13232" s="171" t="str">
        <f t="shared" si="206"/>
        <v>1900</v>
      </c>
      <c r="F13232" s="547">
        <v>0</v>
      </c>
      <c r="G13232" s="548">
        <v>0</v>
      </c>
      <c r="H13232" s="547">
        <v>0</v>
      </c>
      <c r="I13232" s="545" t="s">
        <v>12999</v>
      </c>
      <c r="J13232" s="545"/>
      <c r="K13232" s="545" t="s">
        <v>13413</v>
      </c>
      <c r="L13232" s="545" t="s">
        <v>13413</v>
      </c>
      <c r="M13232" s="548" t="s">
        <v>13843</v>
      </c>
      <c r="N13232" s="545" t="s">
        <v>13413</v>
      </c>
      <c r="O13232" s="545" t="s">
        <v>13413</v>
      </c>
      <c r="P13232" s="549">
        <v>10944</v>
      </c>
      <c r="Q13232" s="549">
        <v>5</v>
      </c>
      <c r="R13232" s="549">
        <v>58</v>
      </c>
      <c r="S13232" s="548"/>
      <c r="T13232" s="548"/>
      <c r="U13232" s="99"/>
    </row>
    <row r="13233" spans="1:21" ht="19.5" customHeight="1">
      <c r="A13233" s="545">
        <v>108266</v>
      </c>
      <c r="B13233" s="545" t="s">
        <v>8777</v>
      </c>
      <c r="C13233" s="545" t="s">
        <v>4501</v>
      </c>
      <c r="D13233" s="546"/>
      <c r="E13233" s="171" t="str">
        <f t="shared" si="206"/>
        <v>1900</v>
      </c>
      <c r="F13233" s="547">
        <v>0</v>
      </c>
      <c r="G13233" s="548">
        <v>0</v>
      </c>
      <c r="H13233" s="547">
        <v>0</v>
      </c>
      <c r="I13233" s="545" t="s">
        <v>12999</v>
      </c>
      <c r="J13233" s="545"/>
      <c r="K13233" s="545" t="s">
        <v>13413</v>
      </c>
      <c r="L13233" s="545" t="s">
        <v>13413</v>
      </c>
      <c r="M13233" s="548" t="s">
        <v>13843</v>
      </c>
      <c r="N13233" s="545" t="s">
        <v>13413</v>
      </c>
      <c r="O13233" s="545" t="s">
        <v>13413</v>
      </c>
      <c r="P13233" s="549">
        <v>10945</v>
      </c>
      <c r="Q13233" s="549">
        <v>5</v>
      </c>
      <c r="R13233" s="549">
        <v>58</v>
      </c>
      <c r="S13233" s="548"/>
      <c r="T13233" s="548"/>
      <c r="U13233" s="99"/>
    </row>
    <row r="13234" spans="1:21" ht="19.5" customHeight="1">
      <c r="A13234" s="545">
        <v>108267</v>
      </c>
      <c r="B13234" s="545" t="s">
        <v>8776</v>
      </c>
      <c r="C13234" s="545" t="s">
        <v>216</v>
      </c>
      <c r="D13234" s="546"/>
      <c r="E13234" s="171" t="str">
        <f t="shared" si="206"/>
        <v>1900</v>
      </c>
      <c r="F13234" s="547">
        <v>0</v>
      </c>
      <c r="G13234" s="548">
        <v>0</v>
      </c>
      <c r="H13234" s="547">
        <v>0</v>
      </c>
      <c r="I13234" s="545" t="s">
        <v>12726</v>
      </c>
      <c r="J13234" s="545"/>
      <c r="K13234" s="545" t="s">
        <v>21073</v>
      </c>
      <c r="L13234" s="545" t="s">
        <v>13413</v>
      </c>
      <c r="M13234" s="548" t="s">
        <v>13758</v>
      </c>
      <c r="N13234" s="545" t="s">
        <v>13413</v>
      </c>
      <c r="O13234" s="545" t="s">
        <v>13413</v>
      </c>
      <c r="P13234" s="549">
        <v>10946</v>
      </c>
      <c r="Q13234" s="549">
        <v>1</v>
      </c>
      <c r="R13234" s="549">
        <v>49</v>
      </c>
      <c r="S13234" s="548"/>
      <c r="T13234" s="548"/>
      <c r="U13234" s="99"/>
    </row>
    <row r="13235" spans="1:21" ht="19.5" customHeight="1">
      <c r="A13235" s="545">
        <v>108268</v>
      </c>
      <c r="B13235" s="545" t="s">
        <v>8775</v>
      </c>
      <c r="C13235" s="545" t="s">
        <v>216</v>
      </c>
      <c r="D13235" s="546"/>
      <c r="E13235" s="171" t="str">
        <f t="shared" si="206"/>
        <v>1900</v>
      </c>
      <c r="F13235" s="547">
        <v>0</v>
      </c>
      <c r="G13235" s="548">
        <v>0</v>
      </c>
      <c r="H13235" s="547">
        <v>0</v>
      </c>
      <c r="I13235" s="545" t="s">
        <v>12726</v>
      </c>
      <c r="J13235" s="545"/>
      <c r="K13235" s="545" t="s">
        <v>21074</v>
      </c>
      <c r="L13235" s="545" t="s">
        <v>13413</v>
      </c>
      <c r="M13235" s="548" t="s">
        <v>13758</v>
      </c>
      <c r="N13235" s="545" t="s">
        <v>13413</v>
      </c>
      <c r="O13235" s="545" t="s">
        <v>13413</v>
      </c>
      <c r="P13235" s="549">
        <v>10947</v>
      </c>
      <c r="Q13235" s="549">
        <v>1</v>
      </c>
      <c r="R13235" s="549">
        <v>49</v>
      </c>
      <c r="S13235" s="548"/>
      <c r="T13235" s="548"/>
      <c r="U13235" s="99"/>
    </row>
    <row r="13236" spans="1:21" ht="19.5" customHeight="1">
      <c r="A13236" s="545">
        <v>108269</v>
      </c>
      <c r="B13236" s="545" t="s">
        <v>5765</v>
      </c>
      <c r="C13236" s="545" t="s">
        <v>216</v>
      </c>
      <c r="D13236" s="546"/>
      <c r="E13236" s="171" t="str">
        <f t="shared" si="206"/>
        <v>1900</v>
      </c>
      <c r="F13236" s="547">
        <v>0</v>
      </c>
      <c r="G13236" s="548">
        <v>0</v>
      </c>
      <c r="H13236" s="547">
        <v>0</v>
      </c>
      <c r="I13236" s="545" t="s">
        <v>12736</v>
      </c>
      <c r="J13236" s="545"/>
      <c r="K13236" s="545" t="s">
        <v>21075</v>
      </c>
      <c r="L13236" s="545" t="s">
        <v>13413</v>
      </c>
      <c r="M13236" s="548" t="s">
        <v>13758</v>
      </c>
      <c r="N13236" s="545" t="s">
        <v>13413</v>
      </c>
      <c r="O13236" s="545" t="s">
        <v>13413</v>
      </c>
      <c r="P13236" s="549">
        <v>10948</v>
      </c>
      <c r="Q13236" s="549">
        <v>1</v>
      </c>
      <c r="R13236" s="549">
        <v>56</v>
      </c>
      <c r="S13236" s="548"/>
      <c r="T13236" s="548"/>
      <c r="U13236" s="99"/>
    </row>
    <row r="13237" spans="1:21" ht="19.5" customHeight="1">
      <c r="A13237" s="545">
        <v>108270</v>
      </c>
      <c r="B13237" s="545" t="s">
        <v>8774</v>
      </c>
      <c r="C13237" s="545" t="s">
        <v>216</v>
      </c>
      <c r="D13237" s="546"/>
      <c r="E13237" s="171" t="str">
        <f t="shared" si="206"/>
        <v>1900</v>
      </c>
      <c r="F13237" s="547">
        <v>0</v>
      </c>
      <c r="G13237" s="548">
        <v>0</v>
      </c>
      <c r="H13237" s="547">
        <v>0</v>
      </c>
      <c r="I13237" s="545" t="s">
        <v>12736</v>
      </c>
      <c r="J13237" s="545"/>
      <c r="K13237" s="545" t="s">
        <v>20598</v>
      </c>
      <c r="L13237" s="545" t="s">
        <v>13413</v>
      </c>
      <c r="M13237" s="548" t="s">
        <v>13758</v>
      </c>
      <c r="N13237" s="545" t="s">
        <v>13413</v>
      </c>
      <c r="O13237" s="545" t="s">
        <v>13413</v>
      </c>
      <c r="P13237" s="549">
        <v>10949</v>
      </c>
      <c r="Q13237" s="549">
        <v>1</v>
      </c>
      <c r="R13237" s="549">
        <v>56</v>
      </c>
      <c r="S13237" s="548"/>
      <c r="T13237" s="548"/>
      <c r="U13237" s="99"/>
    </row>
    <row r="13238" spans="1:21" ht="19.5" customHeight="1">
      <c r="A13238" s="545">
        <v>108271</v>
      </c>
      <c r="B13238" s="545" t="s">
        <v>8773</v>
      </c>
      <c r="C13238" s="545" t="s">
        <v>216</v>
      </c>
      <c r="D13238" s="546"/>
      <c r="E13238" s="171" t="str">
        <f t="shared" si="206"/>
        <v>1900</v>
      </c>
      <c r="F13238" s="547">
        <v>0</v>
      </c>
      <c r="G13238" s="548">
        <v>0</v>
      </c>
      <c r="H13238" s="547">
        <v>0</v>
      </c>
      <c r="I13238" s="545" t="s">
        <v>12726</v>
      </c>
      <c r="J13238" s="545"/>
      <c r="K13238" s="545" t="s">
        <v>21076</v>
      </c>
      <c r="L13238" s="545" t="s">
        <v>13413</v>
      </c>
      <c r="M13238" s="548" t="s">
        <v>13758</v>
      </c>
      <c r="N13238" s="545" t="s">
        <v>13413</v>
      </c>
      <c r="O13238" s="545" t="s">
        <v>13413</v>
      </c>
      <c r="P13238" s="549">
        <v>10950</v>
      </c>
      <c r="Q13238" s="549">
        <v>1</v>
      </c>
      <c r="R13238" s="549">
        <v>49</v>
      </c>
      <c r="S13238" s="548"/>
      <c r="T13238" s="548"/>
      <c r="U13238" s="99"/>
    </row>
    <row r="13239" spans="1:21" ht="19.5" customHeight="1">
      <c r="A13239" s="545">
        <v>108272</v>
      </c>
      <c r="B13239" s="545" t="s">
        <v>8772</v>
      </c>
      <c r="C13239" s="545" t="s">
        <v>216</v>
      </c>
      <c r="D13239" s="546"/>
      <c r="E13239" s="171" t="str">
        <f t="shared" si="206"/>
        <v>1900</v>
      </c>
      <c r="F13239" s="547">
        <v>0</v>
      </c>
      <c r="G13239" s="548">
        <v>0</v>
      </c>
      <c r="H13239" s="547">
        <v>0</v>
      </c>
      <c r="I13239" s="545" t="s">
        <v>12736</v>
      </c>
      <c r="J13239" s="545"/>
      <c r="K13239" s="545" t="s">
        <v>20598</v>
      </c>
      <c r="L13239" s="545" t="s">
        <v>13413</v>
      </c>
      <c r="M13239" s="548" t="s">
        <v>13758</v>
      </c>
      <c r="N13239" s="545" t="s">
        <v>13413</v>
      </c>
      <c r="O13239" s="545" t="s">
        <v>13413</v>
      </c>
      <c r="P13239" s="549">
        <v>10951</v>
      </c>
      <c r="Q13239" s="549">
        <v>1</v>
      </c>
      <c r="R13239" s="549">
        <v>56</v>
      </c>
      <c r="S13239" s="548"/>
      <c r="T13239" s="548"/>
      <c r="U13239" s="99"/>
    </row>
    <row r="13240" spans="1:21" ht="19.5" customHeight="1">
      <c r="A13240" s="545">
        <v>108273</v>
      </c>
      <c r="B13240" s="545" t="s">
        <v>5603</v>
      </c>
      <c r="C13240" s="545" t="s">
        <v>216</v>
      </c>
      <c r="D13240" s="546"/>
      <c r="E13240" s="171" t="str">
        <f t="shared" si="206"/>
        <v>1900</v>
      </c>
      <c r="F13240" s="547">
        <v>0</v>
      </c>
      <c r="G13240" s="548">
        <v>0</v>
      </c>
      <c r="H13240" s="547">
        <v>0</v>
      </c>
      <c r="I13240" s="545" t="s">
        <v>12736</v>
      </c>
      <c r="J13240" s="545"/>
      <c r="K13240" s="545" t="s">
        <v>20598</v>
      </c>
      <c r="L13240" s="545" t="s">
        <v>13413</v>
      </c>
      <c r="M13240" s="548" t="s">
        <v>13758</v>
      </c>
      <c r="N13240" s="545" t="s">
        <v>13413</v>
      </c>
      <c r="O13240" s="545" t="s">
        <v>13413</v>
      </c>
      <c r="P13240" s="549">
        <v>10952</v>
      </c>
      <c r="Q13240" s="549">
        <v>1</v>
      </c>
      <c r="R13240" s="549">
        <v>56</v>
      </c>
      <c r="S13240" s="548"/>
      <c r="T13240" s="548"/>
      <c r="U13240" s="99"/>
    </row>
    <row r="13241" spans="1:21" ht="19.5" customHeight="1">
      <c r="A13241" s="545">
        <v>108274</v>
      </c>
      <c r="B13241" s="545" t="s">
        <v>8771</v>
      </c>
      <c r="C13241" s="545" t="s">
        <v>216</v>
      </c>
      <c r="D13241" s="546"/>
      <c r="E13241" s="171" t="str">
        <f t="shared" si="206"/>
        <v>1900</v>
      </c>
      <c r="F13241" s="547">
        <v>0</v>
      </c>
      <c r="G13241" s="548">
        <v>0</v>
      </c>
      <c r="H13241" s="547">
        <v>0</v>
      </c>
      <c r="I13241" s="545" t="s">
        <v>12726</v>
      </c>
      <c r="J13241" s="545"/>
      <c r="K13241" s="545" t="s">
        <v>21077</v>
      </c>
      <c r="L13241" s="545" t="s">
        <v>13413</v>
      </c>
      <c r="M13241" s="548" t="s">
        <v>13758</v>
      </c>
      <c r="N13241" s="545" t="s">
        <v>13413</v>
      </c>
      <c r="O13241" s="545" t="s">
        <v>13413</v>
      </c>
      <c r="P13241" s="549">
        <v>10953</v>
      </c>
      <c r="Q13241" s="549">
        <v>1</v>
      </c>
      <c r="R13241" s="549">
        <v>49</v>
      </c>
      <c r="S13241" s="548"/>
      <c r="T13241" s="548"/>
      <c r="U13241" s="99"/>
    </row>
    <row r="13242" spans="1:21" ht="19.5" customHeight="1">
      <c r="A13242" s="545">
        <v>108275</v>
      </c>
      <c r="B13242" s="545" t="s">
        <v>8770</v>
      </c>
      <c r="C13242" s="545" t="s">
        <v>216</v>
      </c>
      <c r="D13242" s="546"/>
      <c r="E13242" s="171" t="str">
        <f t="shared" si="206"/>
        <v>1900</v>
      </c>
      <c r="F13242" s="547">
        <v>0</v>
      </c>
      <c r="G13242" s="548">
        <v>0</v>
      </c>
      <c r="H13242" s="547">
        <v>0</v>
      </c>
      <c r="I13242" s="545" t="s">
        <v>12726</v>
      </c>
      <c r="J13242" s="545"/>
      <c r="K13242" s="545" t="s">
        <v>21078</v>
      </c>
      <c r="L13242" s="545" t="s">
        <v>13413</v>
      </c>
      <c r="M13242" s="548" t="s">
        <v>13758</v>
      </c>
      <c r="N13242" s="545" t="s">
        <v>13413</v>
      </c>
      <c r="O13242" s="545" t="s">
        <v>13413</v>
      </c>
      <c r="P13242" s="549">
        <v>10954</v>
      </c>
      <c r="Q13242" s="549">
        <v>1</v>
      </c>
      <c r="R13242" s="549">
        <v>49</v>
      </c>
      <c r="S13242" s="548"/>
      <c r="T13242" s="548"/>
      <c r="U13242" s="99"/>
    </row>
    <row r="13243" spans="1:21" ht="19.5" customHeight="1">
      <c r="A13243" s="545">
        <v>108276</v>
      </c>
      <c r="B13243" s="545" t="s">
        <v>8769</v>
      </c>
      <c r="C13243" s="545" t="s">
        <v>216</v>
      </c>
      <c r="D13243" s="546"/>
      <c r="E13243" s="171" t="str">
        <f t="shared" si="206"/>
        <v>1900</v>
      </c>
      <c r="F13243" s="547">
        <v>0</v>
      </c>
      <c r="G13243" s="548">
        <v>0</v>
      </c>
      <c r="H13243" s="547">
        <v>0</v>
      </c>
      <c r="I13243" s="545" t="s">
        <v>12726</v>
      </c>
      <c r="J13243" s="545"/>
      <c r="K13243" s="545" t="s">
        <v>21079</v>
      </c>
      <c r="L13243" s="545" t="s">
        <v>13413</v>
      </c>
      <c r="M13243" s="548" t="s">
        <v>13758</v>
      </c>
      <c r="N13243" s="545" t="s">
        <v>13413</v>
      </c>
      <c r="O13243" s="545" t="s">
        <v>13413</v>
      </c>
      <c r="P13243" s="549">
        <v>10955</v>
      </c>
      <c r="Q13243" s="549">
        <v>1</v>
      </c>
      <c r="R13243" s="549">
        <v>49</v>
      </c>
      <c r="S13243" s="548"/>
      <c r="T13243" s="548"/>
      <c r="U13243" s="99"/>
    </row>
    <row r="13244" spans="1:21" ht="19.5" customHeight="1">
      <c r="A13244" s="545">
        <v>108277</v>
      </c>
      <c r="B13244" s="545" t="s">
        <v>8768</v>
      </c>
      <c r="C13244" s="545" t="s">
        <v>216</v>
      </c>
      <c r="D13244" s="546"/>
      <c r="E13244" s="171" t="str">
        <f t="shared" si="206"/>
        <v>1900</v>
      </c>
      <c r="F13244" s="547">
        <v>0</v>
      </c>
      <c r="G13244" s="548">
        <v>0</v>
      </c>
      <c r="H13244" s="547">
        <v>0</v>
      </c>
      <c r="I13244" s="545" t="s">
        <v>12726</v>
      </c>
      <c r="J13244" s="545"/>
      <c r="K13244" s="545" t="s">
        <v>21080</v>
      </c>
      <c r="L13244" s="545" t="s">
        <v>13413</v>
      </c>
      <c r="M13244" s="548" t="s">
        <v>13758</v>
      </c>
      <c r="N13244" s="545" t="s">
        <v>13413</v>
      </c>
      <c r="O13244" s="545" t="s">
        <v>13413</v>
      </c>
      <c r="P13244" s="549">
        <v>10956</v>
      </c>
      <c r="Q13244" s="549">
        <v>1</v>
      </c>
      <c r="R13244" s="549">
        <v>49</v>
      </c>
      <c r="S13244" s="548"/>
      <c r="T13244" s="548"/>
      <c r="U13244" s="99"/>
    </row>
    <row r="13245" spans="1:21" ht="19.5" customHeight="1">
      <c r="A13245" s="545">
        <v>108278</v>
      </c>
      <c r="B13245" s="545" t="s">
        <v>8767</v>
      </c>
      <c r="C13245" s="545" t="s">
        <v>216</v>
      </c>
      <c r="D13245" s="546"/>
      <c r="E13245" s="171" t="str">
        <f t="shared" si="206"/>
        <v>1900</v>
      </c>
      <c r="F13245" s="547">
        <v>0</v>
      </c>
      <c r="G13245" s="548">
        <v>0</v>
      </c>
      <c r="H13245" s="547">
        <v>0</v>
      </c>
      <c r="I13245" s="545" t="s">
        <v>12726</v>
      </c>
      <c r="J13245" s="545"/>
      <c r="K13245" s="545" t="s">
        <v>21081</v>
      </c>
      <c r="L13245" s="545" t="s">
        <v>13413</v>
      </c>
      <c r="M13245" s="548" t="s">
        <v>13758</v>
      </c>
      <c r="N13245" s="545" t="s">
        <v>13413</v>
      </c>
      <c r="O13245" s="545" t="s">
        <v>13413</v>
      </c>
      <c r="P13245" s="549">
        <v>10957</v>
      </c>
      <c r="Q13245" s="549">
        <v>1</v>
      </c>
      <c r="R13245" s="549">
        <v>49</v>
      </c>
      <c r="S13245" s="548"/>
      <c r="T13245" s="548"/>
      <c r="U13245" s="99"/>
    </row>
    <row r="13246" spans="1:21" ht="19.5" customHeight="1">
      <c r="A13246" s="545">
        <v>108279</v>
      </c>
      <c r="B13246" s="545" t="s">
        <v>8766</v>
      </c>
      <c r="C13246" s="545" t="s">
        <v>216</v>
      </c>
      <c r="D13246" s="546"/>
      <c r="E13246" s="171" t="str">
        <f t="shared" si="206"/>
        <v>1900</v>
      </c>
      <c r="F13246" s="547">
        <v>0</v>
      </c>
      <c r="G13246" s="548">
        <v>0</v>
      </c>
      <c r="H13246" s="547">
        <v>0</v>
      </c>
      <c r="I13246" s="545" t="s">
        <v>12726</v>
      </c>
      <c r="J13246" s="545"/>
      <c r="K13246" s="545" t="s">
        <v>21082</v>
      </c>
      <c r="L13246" s="545" t="s">
        <v>13413</v>
      </c>
      <c r="M13246" s="548" t="s">
        <v>13758</v>
      </c>
      <c r="N13246" s="545" t="s">
        <v>13413</v>
      </c>
      <c r="O13246" s="545" t="s">
        <v>13413</v>
      </c>
      <c r="P13246" s="549">
        <v>10958</v>
      </c>
      <c r="Q13246" s="549">
        <v>1</v>
      </c>
      <c r="R13246" s="549">
        <v>49</v>
      </c>
      <c r="S13246" s="548"/>
      <c r="T13246" s="548"/>
      <c r="U13246" s="99"/>
    </row>
    <row r="13247" spans="1:21" ht="19.5" customHeight="1">
      <c r="A13247" s="545">
        <v>108280</v>
      </c>
      <c r="B13247" s="545" t="s">
        <v>8765</v>
      </c>
      <c r="C13247" s="545" t="s">
        <v>216</v>
      </c>
      <c r="D13247" s="546"/>
      <c r="E13247" s="171" t="str">
        <f t="shared" si="206"/>
        <v>1900</v>
      </c>
      <c r="F13247" s="547">
        <v>0</v>
      </c>
      <c r="G13247" s="548">
        <v>0</v>
      </c>
      <c r="H13247" s="547">
        <v>0</v>
      </c>
      <c r="I13247" s="545" t="s">
        <v>12726</v>
      </c>
      <c r="J13247" s="545"/>
      <c r="K13247" s="545" t="s">
        <v>21083</v>
      </c>
      <c r="L13247" s="545" t="s">
        <v>13413</v>
      </c>
      <c r="M13247" s="548" t="s">
        <v>13758</v>
      </c>
      <c r="N13247" s="545" t="s">
        <v>13413</v>
      </c>
      <c r="O13247" s="545" t="s">
        <v>13413</v>
      </c>
      <c r="P13247" s="549">
        <v>10959</v>
      </c>
      <c r="Q13247" s="549">
        <v>1</v>
      </c>
      <c r="R13247" s="549">
        <v>49</v>
      </c>
      <c r="S13247" s="548"/>
      <c r="T13247" s="548"/>
      <c r="U13247" s="99"/>
    </row>
    <row r="13248" spans="1:21" ht="19.5" customHeight="1">
      <c r="A13248" s="545">
        <v>108281</v>
      </c>
      <c r="B13248" s="545" t="s">
        <v>5784</v>
      </c>
      <c r="C13248" s="545" t="s">
        <v>209</v>
      </c>
      <c r="D13248" s="546">
        <v>43735</v>
      </c>
      <c r="E13248" s="171" t="str">
        <f t="shared" si="206"/>
        <v>2019</v>
      </c>
      <c r="F13248" s="547">
        <v>6717</v>
      </c>
      <c r="G13248" s="548">
        <v>0.19</v>
      </c>
      <c r="H13248" s="547">
        <v>5644.54</v>
      </c>
      <c r="I13248" s="545" t="s">
        <v>12736</v>
      </c>
      <c r="J13248" s="545" t="s">
        <v>13407</v>
      </c>
      <c r="K13248" s="545" t="s">
        <v>20598</v>
      </c>
      <c r="L13248" s="545" t="s">
        <v>13413</v>
      </c>
      <c r="M13248" s="548" t="s">
        <v>13758</v>
      </c>
      <c r="N13248" s="545" t="s">
        <v>13413</v>
      </c>
      <c r="O13248" s="545" t="s">
        <v>13413</v>
      </c>
      <c r="P13248" s="549">
        <v>10960</v>
      </c>
      <c r="Q13248" s="549">
        <v>1</v>
      </c>
      <c r="R13248" s="549">
        <v>56</v>
      </c>
      <c r="S13248" s="548">
        <v>2232</v>
      </c>
      <c r="T13248" s="548"/>
      <c r="U13248" s="99"/>
    </row>
    <row r="13249" spans="1:21" ht="19.5" customHeight="1">
      <c r="A13249" s="545">
        <v>108282</v>
      </c>
      <c r="B13249" s="545" t="s">
        <v>8764</v>
      </c>
      <c r="C13249" s="545" t="s">
        <v>216</v>
      </c>
      <c r="D13249" s="546"/>
      <c r="E13249" s="171" t="str">
        <f t="shared" si="206"/>
        <v>1900</v>
      </c>
      <c r="F13249" s="547">
        <v>0</v>
      </c>
      <c r="G13249" s="548">
        <v>0</v>
      </c>
      <c r="H13249" s="547">
        <v>0</v>
      </c>
      <c r="I13249" s="545" t="s">
        <v>12726</v>
      </c>
      <c r="J13249" s="545"/>
      <c r="K13249" s="545" t="s">
        <v>21084</v>
      </c>
      <c r="L13249" s="545" t="s">
        <v>13413</v>
      </c>
      <c r="M13249" s="548" t="s">
        <v>13758</v>
      </c>
      <c r="N13249" s="545" t="s">
        <v>13413</v>
      </c>
      <c r="O13249" s="545" t="s">
        <v>13413</v>
      </c>
      <c r="P13249" s="549">
        <v>10961</v>
      </c>
      <c r="Q13249" s="549">
        <v>1</v>
      </c>
      <c r="R13249" s="549">
        <v>49</v>
      </c>
      <c r="S13249" s="548"/>
      <c r="T13249" s="548"/>
      <c r="U13249" s="99"/>
    </row>
    <row r="13250" spans="1:21" ht="19.5" customHeight="1">
      <c r="A13250" s="545">
        <v>108283</v>
      </c>
      <c r="B13250" s="545" t="s">
        <v>5620</v>
      </c>
      <c r="C13250" s="545" t="s">
        <v>216</v>
      </c>
      <c r="D13250" s="546">
        <v>43658</v>
      </c>
      <c r="E13250" s="171" t="str">
        <f t="shared" si="206"/>
        <v>2019</v>
      </c>
      <c r="F13250" s="547">
        <v>3342</v>
      </c>
      <c r="G13250" s="548">
        <v>0.19</v>
      </c>
      <c r="H13250" s="547">
        <v>2808.4</v>
      </c>
      <c r="I13250" s="545" t="s">
        <v>12736</v>
      </c>
      <c r="J13250" s="545" t="s">
        <v>13407</v>
      </c>
      <c r="K13250" s="545" t="s">
        <v>20598</v>
      </c>
      <c r="L13250" s="545" t="s">
        <v>13413</v>
      </c>
      <c r="M13250" s="548" t="s">
        <v>13758</v>
      </c>
      <c r="N13250" s="545" t="s">
        <v>13413</v>
      </c>
      <c r="O13250" s="545" t="s">
        <v>13413</v>
      </c>
      <c r="P13250" s="549">
        <v>10962</v>
      </c>
      <c r="Q13250" s="549">
        <v>1</v>
      </c>
      <c r="R13250" s="549">
        <v>56</v>
      </c>
      <c r="S13250" s="548">
        <v>2232</v>
      </c>
      <c r="T13250" s="548"/>
      <c r="U13250" s="99"/>
    </row>
    <row r="13251" spans="1:21" ht="19.5" customHeight="1">
      <c r="A13251" s="545">
        <v>108284</v>
      </c>
      <c r="B13251" s="545" t="s">
        <v>5793</v>
      </c>
      <c r="C13251" s="545" t="s">
        <v>216</v>
      </c>
      <c r="D13251" s="546">
        <v>43735</v>
      </c>
      <c r="E13251" s="171" t="str">
        <f t="shared" si="206"/>
        <v>2019</v>
      </c>
      <c r="F13251" s="547">
        <v>746</v>
      </c>
      <c r="G13251" s="548">
        <v>0.19</v>
      </c>
      <c r="H13251" s="547">
        <v>626.89</v>
      </c>
      <c r="I13251" s="545" t="s">
        <v>12736</v>
      </c>
      <c r="J13251" s="545" t="s">
        <v>13407</v>
      </c>
      <c r="K13251" s="545" t="s">
        <v>20598</v>
      </c>
      <c r="L13251" s="545" t="s">
        <v>13413</v>
      </c>
      <c r="M13251" s="548" t="s">
        <v>13758</v>
      </c>
      <c r="N13251" s="545" t="s">
        <v>13413</v>
      </c>
      <c r="O13251" s="545" t="s">
        <v>13413</v>
      </c>
      <c r="P13251" s="549">
        <v>10963</v>
      </c>
      <c r="Q13251" s="549">
        <v>1</v>
      </c>
      <c r="R13251" s="549">
        <v>56</v>
      </c>
      <c r="S13251" s="548">
        <v>2232</v>
      </c>
      <c r="T13251" s="548"/>
      <c r="U13251" s="99"/>
    </row>
    <row r="13252" spans="1:21" ht="19.5" customHeight="1">
      <c r="A13252" s="545">
        <v>108285</v>
      </c>
      <c r="B13252" s="545" t="s">
        <v>8763</v>
      </c>
      <c r="C13252" s="545" t="s">
        <v>216</v>
      </c>
      <c r="D13252" s="546"/>
      <c r="E13252" s="171" t="str">
        <f t="shared" ref="E13252:E13315" si="207">TEXT(D13252,"YYYY")</f>
        <v>1900</v>
      </c>
      <c r="F13252" s="547">
        <v>0</v>
      </c>
      <c r="G13252" s="548">
        <v>0</v>
      </c>
      <c r="H13252" s="547">
        <v>0</v>
      </c>
      <c r="I13252" s="545" t="s">
        <v>12726</v>
      </c>
      <c r="J13252" s="545"/>
      <c r="K13252" s="545" t="s">
        <v>21085</v>
      </c>
      <c r="L13252" s="545" t="s">
        <v>13413</v>
      </c>
      <c r="M13252" s="548" t="s">
        <v>13758</v>
      </c>
      <c r="N13252" s="545" t="s">
        <v>13413</v>
      </c>
      <c r="O13252" s="545" t="s">
        <v>13413</v>
      </c>
      <c r="P13252" s="549">
        <v>10964</v>
      </c>
      <c r="Q13252" s="549">
        <v>1</v>
      </c>
      <c r="R13252" s="549">
        <v>49</v>
      </c>
      <c r="S13252" s="548"/>
      <c r="T13252" s="548"/>
      <c r="U13252" s="99"/>
    </row>
    <row r="13253" spans="1:21" ht="19.5" customHeight="1">
      <c r="A13253" s="545">
        <v>108286</v>
      </c>
      <c r="B13253" s="545" t="s">
        <v>5762</v>
      </c>
      <c r="C13253" s="545" t="s">
        <v>285</v>
      </c>
      <c r="D13253" s="546">
        <v>43735</v>
      </c>
      <c r="E13253" s="171" t="str">
        <f t="shared" si="207"/>
        <v>2019</v>
      </c>
      <c r="F13253" s="547">
        <v>31200</v>
      </c>
      <c r="G13253" s="548">
        <v>0.19</v>
      </c>
      <c r="H13253" s="547">
        <v>26218.49</v>
      </c>
      <c r="I13253" s="545" t="s">
        <v>12736</v>
      </c>
      <c r="J13253" s="545" t="s">
        <v>13407</v>
      </c>
      <c r="K13253" s="545" t="s">
        <v>20598</v>
      </c>
      <c r="L13253" s="545" t="s">
        <v>13413</v>
      </c>
      <c r="M13253" s="548" t="s">
        <v>13758</v>
      </c>
      <c r="N13253" s="545" t="s">
        <v>13413</v>
      </c>
      <c r="O13253" s="545" t="s">
        <v>13413</v>
      </c>
      <c r="P13253" s="549">
        <v>10965</v>
      </c>
      <c r="Q13253" s="549">
        <v>1</v>
      </c>
      <c r="R13253" s="549">
        <v>56</v>
      </c>
      <c r="S13253" s="548">
        <v>2232</v>
      </c>
      <c r="T13253" s="548"/>
      <c r="U13253" s="99"/>
    </row>
    <row r="13254" spans="1:21" ht="19.5" customHeight="1">
      <c r="A13254" s="545">
        <v>108287</v>
      </c>
      <c r="B13254" s="545" t="s">
        <v>7483</v>
      </c>
      <c r="C13254" s="545" t="s">
        <v>5684</v>
      </c>
      <c r="D13254" s="546">
        <v>43735</v>
      </c>
      <c r="E13254" s="171" t="str">
        <f t="shared" si="207"/>
        <v>2019</v>
      </c>
      <c r="F13254" s="547">
        <v>6499.99</v>
      </c>
      <c r="G13254" s="548">
        <v>0.19</v>
      </c>
      <c r="H13254" s="547">
        <v>5462.18</v>
      </c>
      <c r="I13254" s="545" t="s">
        <v>12736</v>
      </c>
      <c r="J13254" s="545" t="s">
        <v>13407</v>
      </c>
      <c r="K13254" s="545" t="s">
        <v>20598</v>
      </c>
      <c r="L13254" s="545" t="s">
        <v>13413</v>
      </c>
      <c r="M13254" s="548" t="s">
        <v>13758</v>
      </c>
      <c r="N13254" s="545" t="s">
        <v>13413</v>
      </c>
      <c r="O13254" s="545" t="s">
        <v>13413</v>
      </c>
      <c r="P13254" s="549">
        <v>10966</v>
      </c>
      <c r="Q13254" s="549">
        <v>1</v>
      </c>
      <c r="R13254" s="549">
        <v>56</v>
      </c>
      <c r="S13254" s="548">
        <v>2232</v>
      </c>
      <c r="T13254" s="548"/>
      <c r="U13254" s="99"/>
    </row>
    <row r="13255" spans="1:21" ht="19.5" customHeight="1">
      <c r="A13255" s="545">
        <v>108288</v>
      </c>
      <c r="B13255" s="545" t="s">
        <v>8762</v>
      </c>
      <c r="C13255" s="545" t="s">
        <v>216</v>
      </c>
      <c r="D13255" s="546"/>
      <c r="E13255" s="171" t="str">
        <f t="shared" si="207"/>
        <v>1900</v>
      </c>
      <c r="F13255" s="547">
        <v>0</v>
      </c>
      <c r="G13255" s="548">
        <v>0</v>
      </c>
      <c r="H13255" s="547">
        <v>0</v>
      </c>
      <c r="I13255" s="545" t="s">
        <v>12726</v>
      </c>
      <c r="J13255" s="545"/>
      <c r="K13255" s="545" t="s">
        <v>21086</v>
      </c>
      <c r="L13255" s="545" t="s">
        <v>13413</v>
      </c>
      <c r="M13255" s="548" t="s">
        <v>13758</v>
      </c>
      <c r="N13255" s="545" t="s">
        <v>13413</v>
      </c>
      <c r="O13255" s="545" t="s">
        <v>13413</v>
      </c>
      <c r="P13255" s="549">
        <v>10967</v>
      </c>
      <c r="Q13255" s="549">
        <v>1</v>
      </c>
      <c r="R13255" s="549">
        <v>49</v>
      </c>
      <c r="S13255" s="548"/>
      <c r="T13255" s="548"/>
      <c r="U13255" s="99"/>
    </row>
    <row r="13256" spans="1:21" ht="19.5" customHeight="1">
      <c r="A13256" s="545">
        <v>108289</v>
      </c>
      <c r="B13256" s="545" t="s">
        <v>5747</v>
      </c>
      <c r="C13256" s="545" t="s">
        <v>209</v>
      </c>
      <c r="D13256" s="546">
        <v>44585</v>
      </c>
      <c r="E13256" s="171" t="str">
        <f t="shared" si="207"/>
        <v>2022</v>
      </c>
      <c r="F13256" s="547">
        <v>6654.06</v>
      </c>
      <c r="G13256" s="548">
        <v>0.19</v>
      </c>
      <c r="H13256" s="547">
        <v>5591.65</v>
      </c>
      <c r="I13256" s="545" t="s">
        <v>12736</v>
      </c>
      <c r="J13256" s="545" t="s">
        <v>13297</v>
      </c>
      <c r="K13256" s="545" t="s">
        <v>20598</v>
      </c>
      <c r="L13256" s="545" t="s">
        <v>13413</v>
      </c>
      <c r="M13256" s="548" t="s">
        <v>13758</v>
      </c>
      <c r="N13256" s="545" t="s">
        <v>13413</v>
      </c>
      <c r="O13256" s="545" t="s">
        <v>13413</v>
      </c>
      <c r="P13256" s="549">
        <v>10968</v>
      </c>
      <c r="Q13256" s="549">
        <v>1</v>
      </c>
      <c r="R13256" s="549">
        <v>56</v>
      </c>
      <c r="S13256" s="548">
        <v>2257</v>
      </c>
      <c r="T13256" s="548"/>
      <c r="U13256" s="99"/>
    </row>
    <row r="13257" spans="1:21" ht="19.5" customHeight="1">
      <c r="A13257" s="545">
        <v>108290</v>
      </c>
      <c r="B13257" s="545" t="s">
        <v>5584</v>
      </c>
      <c r="C13257" s="545" t="s">
        <v>216</v>
      </c>
      <c r="D13257" s="546">
        <v>43735</v>
      </c>
      <c r="E13257" s="171" t="str">
        <f t="shared" si="207"/>
        <v>2019</v>
      </c>
      <c r="F13257" s="547">
        <v>10540</v>
      </c>
      <c r="G13257" s="548">
        <v>0.19</v>
      </c>
      <c r="H13257" s="547">
        <v>8857.14</v>
      </c>
      <c r="I13257" s="545" t="s">
        <v>12736</v>
      </c>
      <c r="J13257" s="545" t="s">
        <v>13407</v>
      </c>
      <c r="K13257" s="545" t="s">
        <v>20598</v>
      </c>
      <c r="L13257" s="545" t="s">
        <v>13413</v>
      </c>
      <c r="M13257" s="548" t="s">
        <v>13758</v>
      </c>
      <c r="N13257" s="545" t="s">
        <v>13413</v>
      </c>
      <c r="O13257" s="545" t="s">
        <v>13413</v>
      </c>
      <c r="P13257" s="549">
        <v>10969</v>
      </c>
      <c r="Q13257" s="549">
        <v>1</v>
      </c>
      <c r="R13257" s="549">
        <v>56</v>
      </c>
      <c r="S13257" s="548">
        <v>2232</v>
      </c>
      <c r="T13257" s="548"/>
      <c r="U13257" s="99"/>
    </row>
    <row r="13258" spans="1:21" ht="19.5" customHeight="1">
      <c r="A13258" s="545">
        <v>108291</v>
      </c>
      <c r="B13258" s="545" t="s">
        <v>8761</v>
      </c>
      <c r="C13258" s="545" t="s">
        <v>216</v>
      </c>
      <c r="D13258" s="546"/>
      <c r="E13258" s="171" t="str">
        <f t="shared" si="207"/>
        <v>1900</v>
      </c>
      <c r="F13258" s="547">
        <v>0</v>
      </c>
      <c r="G13258" s="548">
        <v>0</v>
      </c>
      <c r="H13258" s="547">
        <v>0</v>
      </c>
      <c r="I13258" s="545" t="s">
        <v>12726</v>
      </c>
      <c r="J13258" s="545"/>
      <c r="K13258" s="545" t="s">
        <v>21087</v>
      </c>
      <c r="L13258" s="545" t="s">
        <v>13413</v>
      </c>
      <c r="M13258" s="548" t="s">
        <v>13758</v>
      </c>
      <c r="N13258" s="545" t="s">
        <v>13413</v>
      </c>
      <c r="O13258" s="545" t="s">
        <v>13413</v>
      </c>
      <c r="P13258" s="549">
        <v>10970</v>
      </c>
      <c r="Q13258" s="549">
        <v>1</v>
      </c>
      <c r="R13258" s="549">
        <v>49</v>
      </c>
      <c r="S13258" s="548"/>
      <c r="T13258" s="548"/>
      <c r="U13258" s="99"/>
    </row>
    <row r="13259" spans="1:21" ht="19.5" customHeight="1">
      <c r="A13259" s="545">
        <v>108292</v>
      </c>
      <c r="B13259" s="545" t="s">
        <v>5720</v>
      </c>
      <c r="C13259" s="545" t="s">
        <v>216</v>
      </c>
      <c r="D13259" s="546">
        <v>43735</v>
      </c>
      <c r="E13259" s="171" t="str">
        <f t="shared" si="207"/>
        <v>2019</v>
      </c>
      <c r="F13259" s="547">
        <v>50670</v>
      </c>
      <c r="G13259" s="548">
        <v>0.19</v>
      </c>
      <c r="H13259" s="547">
        <v>42579.83</v>
      </c>
      <c r="I13259" s="545" t="s">
        <v>12736</v>
      </c>
      <c r="J13259" s="545" t="s">
        <v>13407</v>
      </c>
      <c r="K13259" s="545" t="s">
        <v>20598</v>
      </c>
      <c r="L13259" s="545" t="s">
        <v>13413</v>
      </c>
      <c r="M13259" s="548" t="s">
        <v>13758</v>
      </c>
      <c r="N13259" s="545" t="s">
        <v>13413</v>
      </c>
      <c r="O13259" s="545" t="s">
        <v>13413</v>
      </c>
      <c r="P13259" s="549">
        <v>10971</v>
      </c>
      <c r="Q13259" s="549">
        <v>1</v>
      </c>
      <c r="R13259" s="549">
        <v>56</v>
      </c>
      <c r="S13259" s="548">
        <v>2232</v>
      </c>
      <c r="T13259" s="548"/>
      <c r="U13259" s="99"/>
    </row>
    <row r="13260" spans="1:21" ht="19.5" customHeight="1">
      <c r="A13260" s="545">
        <v>108293</v>
      </c>
      <c r="B13260" s="545" t="s">
        <v>4643</v>
      </c>
      <c r="C13260" s="545" t="s">
        <v>216</v>
      </c>
      <c r="D13260" s="546"/>
      <c r="E13260" s="171" t="str">
        <f t="shared" si="207"/>
        <v>1900</v>
      </c>
      <c r="F13260" s="547">
        <v>0</v>
      </c>
      <c r="G13260" s="548">
        <v>0</v>
      </c>
      <c r="H13260" s="547">
        <v>0</v>
      </c>
      <c r="I13260" s="545" t="s">
        <v>12685</v>
      </c>
      <c r="J13260" s="545"/>
      <c r="K13260" s="545" t="s">
        <v>20296</v>
      </c>
      <c r="L13260" s="545" t="s">
        <v>13413</v>
      </c>
      <c r="M13260" s="548" t="s">
        <v>13758</v>
      </c>
      <c r="N13260" s="545" t="s">
        <v>13413</v>
      </c>
      <c r="O13260" s="545" t="s">
        <v>13413</v>
      </c>
      <c r="P13260" s="549">
        <v>10972</v>
      </c>
      <c r="Q13260" s="549">
        <v>1</v>
      </c>
      <c r="R13260" s="549">
        <v>11</v>
      </c>
      <c r="S13260" s="548"/>
      <c r="T13260" s="548"/>
      <c r="U13260" s="99"/>
    </row>
    <row r="13261" spans="1:21" ht="19.5" customHeight="1">
      <c r="A13261" s="545">
        <v>108294</v>
      </c>
      <c r="B13261" s="545" t="s">
        <v>8760</v>
      </c>
      <c r="C13261" s="545" t="s">
        <v>216</v>
      </c>
      <c r="D13261" s="546"/>
      <c r="E13261" s="171" t="str">
        <f t="shared" si="207"/>
        <v>1900</v>
      </c>
      <c r="F13261" s="547">
        <v>0</v>
      </c>
      <c r="G13261" s="548">
        <v>0</v>
      </c>
      <c r="H13261" s="547">
        <v>0</v>
      </c>
      <c r="I13261" s="545" t="s">
        <v>12726</v>
      </c>
      <c r="J13261" s="545"/>
      <c r="K13261" s="545" t="s">
        <v>21088</v>
      </c>
      <c r="L13261" s="545" t="s">
        <v>13413</v>
      </c>
      <c r="M13261" s="548" t="s">
        <v>13758</v>
      </c>
      <c r="N13261" s="545" t="s">
        <v>13413</v>
      </c>
      <c r="O13261" s="545" t="s">
        <v>13413</v>
      </c>
      <c r="P13261" s="549">
        <v>10973</v>
      </c>
      <c r="Q13261" s="549">
        <v>1</v>
      </c>
      <c r="R13261" s="549">
        <v>49</v>
      </c>
      <c r="S13261" s="548"/>
      <c r="T13261" s="548"/>
      <c r="U13261" s="99"/>
    </row>
    <row r="13262" spans="1:21" ht="19.5" customHeight="1">
      <c r="A13262" s="545">
        <v>108295</v>
      </c>
      <c r="B13262" s="545" t="s">
        <v>8759</v>
      </c>
      <c r="C13262" s="545" t="s">
        <v>216</v>
      </c>
      <c r="D13262" s="546"/>
      <c r="E13262" s="171" t="str">
        <f t="shared" si="207"/>
        <v>1900</v>
      </c>
      <c r="F13262" s="547">
        <v>0</v>
      </c>
      <c r="G13262" s="548">
        <v>0</v>
      </c>
      <c r="H13262" s="547">
        <v>0</v>
      </c>
      <c r="I13262" s="545" t="s">
        <v>12961</v>
      </c>
      <c r="J13262" s="545"/>
      <c r="K13262" s="545" t="s">
        <v>21089</v>
      </c>
      <c r="L13262" s="545" t="s">
        <v>13413</v>
      </c>
      <c r="M13262" s="548" t="s">
        <v>13758</v>
      </c>
      <c r="N13262" s="545" t="s">
        <v>13413</v>
      </c>
      <c r="O13262" s="545" t="s">
        <v>13413</v>
      </c>
      <c r="P13262" s="549">
        <v>10974</v>
      </c>
      <c r="Q13262" s="549">
        <v>1</v>
      </c>
      <c r="R13262" s="549">
        <v>52</v>
      </c>
      <c r="S13262" s="548"/>
      <c r="T13262" s="548"/>
      <c r="U13262" s="99"/>
    </row>
    <row r="13263" spans="1:21" ht="19.5" customHeight="1">
      <c r="A13263" s="545">
        <v>108296</v>
      </c>
      <c r="B13263" s="545" t="s">
        <v>8758</v>
      </c>
      <c r="C13263" s="545" t="s">
        <v>216</v>
      </c>
      <c r="D13263" s="546"/>
      <c r="E13263" s="171" t="str">
        <f t="shared" si="207"/>
        <v>1900</v>
      </c>
      <c r="F13263" s="547">
        <v>0</v>
      </c>
      <c r="G13263" s="548">
        <v>0</v>
      </c>
      <c r="H13263" s="547">
        <v>0</v>
      </c>
      <c r="I13263" s="545" t="s">
        <v>12726</v>
      </c>
      <c r="J13263" s="545"/>
      <c r="K13263" s="545" t="s">
        <v>21090</v>
      </c>
      <c r="L13263" s="545" t="s">
        <v>13413</v>
      </c>
      <c r="M13263" s="548" t="s">
        <v>13758</v>
      </c>
      <c r="N13263" s="545" t="s">
        <v>13413</v>
      </c>
      <c r="O13263" s="545" t="s">
        <v>13413</v>
      </c>
      <c r="P13263" s="549">
        <v>10975</v>
      </c>
      <c r="Q13263" s="549">
        <v>1</v>
      </c>
      <c r="R13263" s="549">
        <v>49</v>
      </c>
      <c r="S13263" s="548"/>
      <c r="T13263" s="548"/>
      <c r="U13263" s="99"/>
    </row>
    <row r="13264" spans="1:21" ht="19.5" customHeight="1">
      <c r="A13264" s="545">
        <v>108297</v>
      </c>
      <c r="B13264" s="545" t="s">
        <v>8757</v>
      </c>
      <c r="C13264" s="545" t="s">
        <v>216</v>
      </c>
      <c r="D13264" s="546"/>
      <c r="E13264" s="171" t="str">
        <f t="shared" si="207"/>
        <v>1900</v>
      </c>
      <c r="F13264" s="547">
        <v>0</v>
      </c>
      <c r="G13264" s="548">
        <v>0</v>
      </c>
      <c r="H13264" s="547">
        <v>0</v>
      </c>
      <c r="I13264" s="545" t="s">
        <v>12726</v>
      </c>
      <c r="J13264" s="545"/>
      <c r="K13264" s="545" t="s">
        <v>21091</v>
      </c>
      <c r="L13264" s="545" t="s">
        <v>13413</v>
      </c>
      <c r="M13264" s="548" t="s">
        <v>13758</v>
      </c>
      <c r="N13264" s="545" t="s">
        <v>13413</v>
      </c>
      <c r="O13264" s="545" t="s">
        <v>13413</v>
      </c>
      <c r="P13264" s="549">
        <v>10976</v>
      </c>
      <c r="Q13264" s="549">
        <v>1</v>
      </c>
      <c r="R13264" s="549">
        <v>49</v>
      </c>
      <c r="S13264" s="548"/>
      <c r="T13264" s="548"/>
      <c r="U13264" s="99"/>
    </row>
    <row r="13265" spans="1:21" ht="19.5" customHeight="1">
      <c r="A13265" s="545">
        <v>108298</v>
      </c>
      <c r="B13265" s="545" t="s">
        <v>8756</v>
      </c>
      <c r="C13265" s="545" t="s">
        <v>216</v>
      </c>
      <c r="D13265" s="546"/>
      <c r="E13265" s="171" t="str">
        <f t="shared" si="207"/>
        <v>1900</v>
      </c>
      <c r="F13265" s="547">
        <v>0</v>
      </c>
      <c r="G13265" s="548">
        <v>0</v>
      </c>
      <c r="H13265" s="547">
        <v>0</v>
      </c>
      <c r="I13265" s="545" t="s">
        <v>12726</v>
      </c>
      <c r="J13265" s="545"/>
      <c r="K13265" s="545" t="s">
        <v>21092</v>
      </c>
      <c r="L13265" s="545" t="s">
        <v>13413</v>
      </c>
      <c r="M13265" s="548" t="s">
        <v>13758</v>
      </c>
      <c r="N13265" s="545" t="s">
        <v>13413</v>
      </c>
      <c r="O13265" s="545" t="s">
        <v>13413</v>
      </c>
      <c r="P13265" s="549">
        <v>10977</v>
      </c>
      <c r="Q13265" s="549">
        <v>1</v>
      </c>
      <c r="R13265" s="549">
        <v>49</v>
      </c>
      <c r="S13265" s="548"/>
      <c r="T13265" s="548"/>
      <c r="U13265" s="99"/>
    </row>
    <row r="13266" spans="1:21" ht="19.5" customHeight="1">
      <c r="A13266" s="545">
        <v>108299</v>
      </c>
      <c r="B13266" s="545" t="s">
        <v>5579</v>
      </c>
      <c r="C13266" s="545" t="s">
        <v>216</v>
      </c>
      <c r="D13266" s="546">
        <v>43735</v>
      </c>
      <c r="E13266" s="171" t="str">
        <f t="shared" si="207"/>
        <v>2019</v>
      </c>
      <c r="F13266" s="547">
        <v>780</v>
      </c>
      <c r="G13266" s="548">
        <v>0.19</v>
      </c>
      <c r="H13266" s="547">
        <v>655.46</v>
      </c>
      <c r="I13266" s="545" t="s">
        <v>12736</v>
      </c>
      <c r="J13266" s="545" t="s">
        <v>13407</v>
      </c>
      <c r="K13266" s="545" t="s">
        <v>20598</v>
      </c>
      <c r="L13266" s="545" t="s">
        <v>13413</v>
      </c>
      <c r="M13266" s="548" t="s">
        <v>13758</v>
      </c>
      <c r="N13266" s="545" t="s">
        <v>13413</v>
      </c>
      <c r="O13266" s="545" t="s">
        <v>13413</v>
      </c>
      <c r="P13266" s="549">
        <v>10978</v>
      </c>
      <c r="Q13266" s="549">
        <v>1</v>
      </c>
      <c r="R13266" s="549">
        <v>56</v>
      </c>
      <c r="S13266" s="548">
        <v>2232</v>
      </c>
      <c r="T13266" s="548"/>
      <c r="U13266" s="99"/>
    </row>
    <row r="13267" spans="1:21" ht="19.5" customHeight="1">
      <c r="A13267" s="545">
        <v>108300</v>
      </c>
      <c r="B13267" s="545" t="s">
        <v>4635</v>
      </c>
      <c r="C13267" s="545" t="s">
        <v>216</v>
      </c>
      <c r="D13267" s="546"/>
      <c r="E13267" s="171" t="str">
        <f t="shared" si="207"/>
        <v>1900</v>
      </c>
      <c r="F13267" s="547">
        <v>0</v>
      </c>
      <c r="G13267" s="548">
        <v>0</v>
      </c>
      <c r="H13267" s="547">
        <v>0</v>
      </c>
      <c r="I13267" s="545" t="s">
        <v>12685</v>
      </c>
      <c r="J13267" s="545"/>
      <c r="K13267" s="545" t="s">
        <v>21093</v>
      </c>
      <c r="L13267" s="545" t="s">
        <v>13413</v>
      </c>
      <c r="M13267" s="548" t="s">
        <v>13758</v>
      </c>
      <c r="N13267" s="545" t="s">
        <v>13413</v>
      </c>
      <c r="O13267" s="545" t="s">
        <v>13413</v>
      </c>
      <c r="P13267" s="549">
        <v>10979</v>
      </c>
      <c r="Q13267" s="549">
        <v>1</v>
      </c>
      <c r="R13267" s="549">
        <v>11</v>
      </c>
      <c r="S13267" s="548"/>
      <c r="T13267" s="548"/>
      <c r="U13267" s="99"/>
    </row>
    <row r="13268" spans="1:21" ht="19.5" customHeight="1">
      <c r="A13268" s="545">
        <v>108301</v>
      </c>
      <c r="B13268" s="545" t="s">
        <v>8755</v>
      </c>
      <c r="C13268" s="545" t="s">
        <v>216</v>
      </c>
      <c r="D13268" s="546"/>
      <c r="E13268" s="171" t="str">
        <f t="shared" si="207"/>
        <v>1900</v>
      </c>
      <c r="F13268" s="547">
        <v>0</v>
      </c>
      <c r="G13268" s="548">
        <v>0</v>
      </c>
      <c r="H13268" s="547">
        <v>0</v>
      </c>
      <c r="I13268" s="545" t="s">
        <v>12726</v>
      </c>
      <c r="J13268" s="545"/>
      <c r="K13268" s="545" t="s">
        <v>21094</v>
      </c>
      <c r="L13268" s="545" t="s">
        <v>13413</v>
      </c>
      <c r="M13268" s="548" t="s">
        <v>13758</v>
      </c>
      <c r="N13268" s="545" t="s">
        <v>13413</v>
      </c>
      <c r="O13268" s="545" t="s">
        <v>13413</v>
      </c>
      <c r="P13268" s="549">
        <v>10980</v>
      </c>
      <c r="Q13268" s="549">
        <v>1</v>
      </c>
      <c r="R13268" s="549">
        <v>49</v>
      </c>
      <c r="S13268" s="548"/>
      <c r="T13268" s="548"/>
      <c r="U13268" s="99"/>
    </row>
    <row r="13269" spans="1:21" ht="19.5" customHeight="1">
      <c r="A13269" s="545">
        <v>108302</v>
      </c>
      <c r="B13269" s="545" t="s">
        <v>8754</v>
      </c>
      <c r="C13269" s="545" t="s">
        <v>216</v>
      </c>
      <c r="D13269" s="546"/>
      <c r="E13269" s="171" t="str">
        <f t="shared" si="207"/>
        <v>1900</v>
      </c>
      <c r="F13269" s="547">
        <v>0</v>
      </c>
      <c r="G13269" s="548">
        <v>0</v>
      </c>
      <c r="H13269" s="547">
        <v>0</v>
      </c>
      <c r="I13269" s="545" t="s">
        <v>12726</v>
      </c>
      <c r="J13269" s="545"/>
      <c r="K13269" s="545" t="s">
        <v>21095</v>
      </c>
      <c r="L13269" s="545" t="s">
        <v>13413</v>
      </c>
      <c r="M13269" s="548" t="s">
        <v>13758</v>
      </c>
      <c r="N13269" s="545" t="s">
        <v>13413</v>
      </c>
      <c r="O13269" s="545" t="s">
        <v>13413</v>
      </c>
      <c r="P13269" s="549">
        <v>10981</v>
      </c>
      <c r="Q13269" s="549">
        <v>1</v>
      </c>
      <c r="R13269" s="549">
        <v>49</v>
      </c>
      <c r="S13269" s="548"/>
      <c r="T13269" s="548"/>
      <c r="U13269" s="99"/>
    </row>
    <row r="13270" spans="1:21" ht="19.5" customHeight="1">
      <c r="A13270" s="545">
        <v>108303</v>
      </c>
      <c r="B13270" s="545" t="s">
        <v>8753</v>
      </c>
      <c r="C13270" s="545" t="s">
        <v>216</v>
      </c>
      <c r="D13270" s="546"/>
      <c r="E13270" s="171" t="str">
        <f t="shared" si="207"/>
        <v>1900</v>
      </c>
      <c r="F13270" s="547">
        <v>0</v>
      </c>
      <c r="G13270" s="548">
        <v>0</v>
      </c>
      <c r="H13270" s="547">
        <v>0</v>
      </c>
      <c r="I13270" s="545" t="s">
        <v>12726</v>
      </c>
      <c r="J13270" s="545"/>
      <c r="K13270" s="545" t="s">
        <v>21096</v>
      </c>
      <c r="L13270" s="545" t="s">
        <v>13413</v>
      </c>
      <c r="M13270" s="548" t="s">
        <v>13758</v>
      </c>
      <c r="N13270" s="545" t="s">
        <v>13413</v>
      </c>
      <c r="O13270" s="545" t="s">
        <v>13413</v>
      </c>
      <c r="P13270" s="549">
        <v>10982</v>
      </c>
      <c r="Q13270" s="549">
        <v>1</v>
      </c>
      <c r="R13270" s="549">
        <v>49</v>
      </c>
      <c r="S13270" s="548"/>
      <c r="T13270" s="548"/>
      <c r="U13270" s="99"/>
    </row>
    <row r="13271" spans="1:21" ht="19.5" customHeight="1">
      <c r="A13271" s="545">
        <v>108304</v>
      </c>
      <c r="B13271" s="545" t="s">
        <v>8752</v>
      </c>
      <c r="C13271" s="545" t="s">
        <v>216</v>
      </c>
      <c r="D13271" s="546"/>
      <c r="E13271" s="171" t="str">
        <f t="shared" si="207"/>
        <v>1900</v>
      </c>
      <c r="F13271" s="547">
        <v>0</v>
      </c>
      <c r="G13271" s="548">
        <v>0</v>
      </c>
      <c r="H13271" s="547">
        <v>0</v>
      </c>
      <c r="I13271" s="545" t="s">
        <v>12726</v>
      </c>
      <c r="J13271" s="545"/>
      <c r="K13271" s="545" t="s">
        <v>21097</v>
      </c>
      <c r="L13271" s="545" t="s">
        <v>13413</v>
      </c>
      <c r="M13271" s="548" t="s">
        <v>13758</v>
      </c>
      <c r="N13271" s="545" t="s">
        <v>13413</v>
      </c>
      <c r="O13271" s="545" t="s">
        <v>13413</v>
      </c>
      <c r="P13271" s="549">
        <v>10983</v>
      </c>
      <c r="Q13271" s="549">
        <v>1</v>
      </c>
      <c r="R13271" s="549">
        <v>49</v>
      </c>
      <c r="S13271" s="548"/>
      <c r="T13271" s="548"/>
      <c r="U13271" s="99"/>
    </row>
    <row r="13272" spans="1:21" ht="19.5" customHeight="1">
      <c r="A13272" s="545">
        <v>108305</v>
      </c>
      <c r="B13272" s="545" t="s">
        <v>8751</v>
      </c>
      <c r="C13272" s="545" t="s">
        <v>216</v>
      </c>
      <c r="D13272" s="546"/>
      <c r="E13272" s="171" t="str">
        <f t="shared" si="207"/>
        <v>1900</v>
      </c>
      <c r="F13272" s="547">
        <v>0</v>
      </c>
      <c r="G13272" s="548">
        <v>0</v>
      </c>
      <c r="H13272" s="547">
        <v>0</v>
      </c>
      <c r="I13272" s="545" t="s">
        <v>12726</v>
      </c>
      <c r="J13272" s="545"/>
      <c r="K13272" s="545" t="s">
        <v>21098</v>
      </c>
      <c r="L13272" s="545" t="s">
        <v>13413</v>
      </c>
      <c r="M13272" s="548" t="s">
        <v>13758</v>
      </c>
      <c r="N13272" s="545" t="s">
        <v>13413</v>
      </c>
      <c r="O13272" s="545" t="s">
        <v>13413</v>
      </c>
      <c r="P13272" s="549">
        <v>10984</v>
      </c>
      <c r="Q13272" s="549">
        <v>1</v>
      </c>
      <c r="R13272" s="549">
        <v>49</v>
      </c>
      <c r="S13272" s="548"/>
      <c r="T13272" s="548"/>
      <c r="U13272" s="99"/>
    </row>
    <row r="13273" spans="1:21" ht="19.5" customHeight="1">
      <c r="A13273" s="545">
        <v>108306</v>
      </c>
      <c r="B13273" s="545" t="s">
        <v>5749</v>
      </c>
      <c r="C13273" s="545" t="s">
        <v>209</v>
      </c>
      <c r="D13273" s="546"/>
      <c r="E13273" s="171" t="str">
        <f t="shared" si="207"/>
        <v>1900</v>
      </c>
      <c r="F13273" s="547">
        <v>0</v>
      </c>
      <c r="G13273" s="548">
        <v>0</v>
      </c>
      <c r="H13273" s="547">
        <v>0</v>
      </c>
      <c r="I13273" s="545" t="s">
        <v>12736</v>
      </c>
      <c r="J13273" s="545"/>
      <c r="K13273" s="545" t="s">
        <v>20598</v>
      </c>
      <c r="L13273" s="545" t="s">
        <v>13413</v>
      </c>
      <c r="M13273" s="548" t="s">
        <v>13758</v>
      </c>
      <c r="N13273" s="545" t="s">
        <v>13413</v>
      </c>
      <c r="O13273" s="545" t="s">
        <v>13413</v>
      </c>
      <c r="P13273" s="549">
        <v>10985</v>
      </c>
      <c r="Q13273" s="549">
        <v>1</v>
      </c>
      <c r="R13273" s="549">
        <v>56</v>
      </c>
      <c r="S13273" s="548"/>
      <c r="T13273" s="548"/>
      <c r="U13273" s="99"/>
    </row>
    <row r="13274" spans="1:21" ht="19.5" customHeight="1">
      <c r="A13274" s="545">
        <v>108307</v>
      </c>
      <c r="B13274" s="545" t="s">
        <v>8750</v>
      </c>
      <c r="C13274" s="545" t="s">
        <v>221</v>
      </c>
      <c r="D13274" s="546"/>
      <c r="E13274" s="171" t="str">
        <f t="shared" si="207"/>
        <v>1900</v>
      </c>
      <c r="F13274" s="547">
        <v>0</v>
      </c>
      <c r="G13274" s="548">
        <v>0</v>
      </c>
      <c r="H13274" s="547">
        <v>0</v>
      </c>
      <c r="I13274" s="545" t="s">
        <v>12684</v>
      </c>
      <c r="J13274" s="545"/>
      <c r="K13274" s="545" t="s">
        <v>21099</v>
      </c>
      <c r="L13274" s="545" t="s">
        <v>13413</v>
      </c>
      <c r="M13274" s="548" t="s">
        <v>13758</v>
      </c>
      <c r="N13274" s="545" t="s">
        <v>13413</v>
      </c>
      <c r="O13274" s="545" t="s">
        <v>13413</v>
      </c>
      <c r="P13274" s="549">
        <v>10986</v>
      </c>
      <c r="Q13274" s="549">
        <v>1</v>
      </c>
      <c r="R13274" s="549">
        <v>95</v>
      </c>
      <c r="S13274" s="548"/>
      <c r="T13274" s="548"/>
      <c r="U13274" s="99"/>
    </row>
    <row r="13275" spans="1:21" ht="19.5" customHeight="1">
      <c r="A13275" s="545">
        <v>108308</v>
      </c>
      <c r="B13275" s="545" t="s">
        <v>8749</v>
      </c>
      <c r="C13275" s="545" t="s">
        <v>216</v>
      </c>
      <c r="D13275" s="546"/>
      <c r="E13275" s="171" t="str">
        <f t="shared" si="207"/>
        <v>1900</v>
      </c>
      <c r="F13275" s="547">
        <v>0</v>
      </c>
      <c r="G13275" s="548">
        <v>0</v>
      </c>
      <c r="H13275" s="547">
        <v>0</v>
      </c>
      <c r="I13275" s="545" t="s">
        <v>12726</v>
      </c>
      <c r="J13275" s="545"/>
      <c r="K13275" s="545" t="s">
        <v>21100</v>
      </c>
      <c r="L13275" s="545" t="s">
        <v>13413</v>
      </c>
      <c r="M13275" s="548" t="s">
        <v>13758</v>
      </c>
      <c r="N13275" s="545" t="s">
        <v>13413</v>
      </c>
      <c r="O13275" s="545" t="s">
        <v>13413</v>
      </c>
      <c r="P13275" s="549">
        <v>10987</v>
      </c>
      <c r="Q13275" s="549">
        <v>1</v>
      </c>
      <c r="R13275" s="549">
        <v>49</v>
      </c>
      <c r="S13275" s="548"/>
      <c r="T13275" s="548"/>
      <c r="U13275" s="99"/>
    </row>
    <row r="13276" spans="1:21" ht="19.5" customHeight="1">
      <c r="A13276" s="545">
        <v>108309</v>
      </c>
      <c r="B13276" s="545" t="s">
        <v>8748</v>
      </c>
      <c r="C13276" s="545" t="s">
        <v>216</v>
      </c>
      <c r="D13276" s="546"/>
      <c r="E13276" s="171" t="str">
        <f t="shared" si="207"/>
        <v>1900</v>
      </c>
      <c r="F13276" s="547">
        <v>0</v>
      </c>
      <c r="G13276" s="548">
        <v>0</v>
      </c>
      <c r="H13276" s="547">
        <v>0</v>
      </c>
      <c r="I13276" s="545" t="s">
        <v>12726</v>
      </c>
      <c r="J13276" s="545"/>
      <c r="K13276" s="545" t="s">
        <v>21101</v>
      </c>
      <c r="L13276" s="545" t="s">
        <v>13413</v>
      </c>
      <c r="M13276" s="548" t="s">
        <v>13758</v>
      </c>
      <c r="N13276" s="545" t="s">
        <v>13413</v>
      </c>
      <c r="O13276" s="545" t="s">
        <v>13413</v>
      </c>
      <c r="P13276" s="549">
        <v>10988</v>
      </c>
      <c r="Q13276" s="549">
        <v>1</v>
      </c>
      <c r="R13276" s="549">
        <v>49</v>
      </c>
      <c r="S13276" s="548"/>
      <c r="T13276" s="548"/>
      <c r="U13276" s="99"/>
    </row>
    <row r="13277" spans="1:21" ht="19.5" customHeight="1">
      <c r="A13277" s="545">
        <v>108310</v>
      </c>
      <c r="B13277" s="545" t="s">
        <v>8747</v>
      </c>
      <c r="C13277" s="545" t="s">
        <v>216</v>
      </c>
      <c r="D13277" s="546"/>
      <c r="E13277" s="171" t="str">
        <f t="shared" si="207"/>
        <v>1900</v>
      </c>
      <c r="F13277" s="547">
        <v>0</v>
      </c>
      <c r="G13277" s="548">
        <v>0</v>
      </c>
      <c r="H13277" s="547">
        <v>0</v>
      </c>
      <c r="I13277" s="545" t="s">
        <v>12726</v>
      </c>
      <c r="J13277" s="545"/>
      <c r="K13277" s="545" t="s">
        <v>21102</v>
      </c>
      <c r="L13277" s="545" t="s">
        <v>13413</v>
      </c>
      <c r="M13277" s="548" t="s">
        <v>13758</v>
      </c>
      <c r="N13277" s="545" t="s">
        <v>13413</v>
      </c>
      <c r="O13277" s="545" t="s">
        <v>13413</v>
      </c>
      <c r="P13277" s="549">
        <v>10989</v>
      </c>
      <c r="Q13277" s="549">
        <v>1</v>
      </c>
      <c r="R13277" s="549">
        <v>49</v>
      </c>
      <c r="S13277" s="548"/>
      <c r="T13277" s="548"/>
      <c r="U13277" s="99"/>
    </row>
    <row r="13278" spans="1:21" ht="19.5" customHeight="1">
      <c r="A13278" s="545">
        <v>108311</v>
      </c>
      <c r="B13278" s="545" t="s">
        <v>8746</v>
      </c>
      <c r="C13278" s="545" t="s">
        <v>216</v>
      </c>
      <c r="D13278" s="546"/>
      <c r="E13278" s="171" t="str">
        <f t="shared" si="207"/>
        <v>1900</v>
      </c>
      <c r="F13278" s="547">
        <v>0</v>
      </c>
      <c r="G13278" s="548">
        <v>0</v>
      </c>
      <c r="H13278" s="547">
        <v>0</v>
      </c>
      <c r="I13278" s="545" t="s">
        <v>12726</v>
      </c>
      <c r="J13278" s="545"/>
      <c r="K13278" s="545" t="s">
        <v>21103</v>
      </c>
      <c r="L13278" s="545" t="s">
        <v>13413</v>
      </c>
      <c r="M13278" s="548" t="s">
        <v>13758</v>
      </c>
      <c r="N13278" s="545" t="s">
        <v>13413</v>
      </c>
      <c r="O13278" s="545" t="s">
        <v>13413</v>
      </c>
      <c r="P13278" s="549">
        <v>10990</v>
      </c>
      <c r="Q13278" s="549">
        <v>1</v>
      </c>
      <c r="R13278" s="549">
        <v>49</v>
      </c>
      <c r="S13278" s="548"/>
      <c r="T13278" s="548"/>
      <c r="U13278" s="99"/>
    </row>
    <row r="13279" spans="1:21" ht="19.5" customHeight="1">
      <c r="A13279" s="545">
        <v>108312</v>
      </c>
      <c r="B13279" s="545" t="s">
        <v>8745</v>
      </c>
      <c r="C13279" s="545" t="s">
        <v>216</v>
      </c>
      <c r="D13279" s="546"/>
      <c r="E13279" s="171" t="str">
        <f t="shared" si="207"/>
        <v>1900</v>
      </c>
      <c r="F13279" s="547">
        <v>0</v>
      </c>
      <c r="G13279" s="548">
        <v>0</v>
      </c>
      <c r="H13279" s="547">
        <v>0</v>
      </c>
      <c r="I13279" s="545" t="s">
        <v>12726</v>
      </c>
      <c r="J13279" s="545"/>
      <c r="K13279" s="545" t="s">
        <v>21104</v>
      </c>
      <c r="L13279" s="545" t="s">
        <v>13413</v>
      </c>
      <c r="M13279" s="548" t="s">
        <v>13758</v>
      </c>
      <c r="N13279" s="545" t="s">
        <v>13413</v>
      </c>
      <c r="O13279" s="545" t="s">
        <v>13413</v>
      </c>
      <c r="P13279" s="549">
        <v>10991</v>
      </c>
      <c r="Q13279" s="549">
        <v>1</v>
      </c>
      <c r="R13279" s="549">
        <v>49</v>
      </c>
      <c r="S13279" s="548"/>
      <c r="T13279" s="548"/>
      <c r="U13279" s="99"/>
    </row>
    <row r="13280" spans="1:21" ht="19.5" customHeight="1">
      <c r="A13280" s="545">
        <v>108313</v>
      </c>
      <c r="B13280" s="545" t="s">
        <v>8744</v>
      </c>
      <c r="C13280" s="545" t="s">
        <v>216</v>
      </c>
      <c r="D13280" s="546"/>
      <c r="E13280" s="171" t="str">
        <f t="shared" si="207"/>
        <v>1900</v>
      </c>
      <c r="F13280" s="547">
        <v>0</v>
      </c>
      <c r="G13280" s="548">
        <v>0</v>
      </c>
      <c r="H13280" s="547">
        <v>0</v>
      </c>
      <c r="I13280" s="545" t="s">
        <v>12726</v>
      </c>
      <c r="J13280" s="545"/>
      <c r="K13280" s="545" t="s">
        <v>21105</v>
      </c>
      <c r="L13280" s="545" t="s">
        <v>13413</v>
      </c>
      <c r="M13280" s="548" t="s">
        <v>13758</v>
      </c>
      <c r="N13280" s="545" t="s">
        <v>13413</v>
      </c>
      <c r="O13280" s="545" t="s">
        <v>13413</v>
      </c>
      <c r="P13280" s="549">
        <v>10992</v>
      </c>
      <c r="Q13280" s="549">
        <v>1</v>
      </c>
      <c r="R13280" s="549">
        <v>49</v>
      </c>
      <c r="S13280" s="548"/>
      <c r="T13280" s="548"/>
      <c r="U13280" s="99"/>
    </row>
    <row r="13281" spans="1:21" ht="19.5" customHeight="1">
      <c r="A13281" s="545">
        <v>108314</v>
      </c>
      <c r="B13281" s="545" t="s">
        <v>8743</v>
      </c>
      <c r="C13281" s="545" t="s">
        <v>216</v>
      </c>
      <c r="D13281" s="546"/>
      <c r="E13281" s="171" t="str">
        <f t="shared" si="207"/>
        <v>1900</v>
      </c>
      <c r="F13281" s="547">
        <v>0</v>
      </c>
      <c r="G13281" s="548">
        <v>0</v>
      </c>
      <c r="H13281" s="547">
        <v>0</v>
      </c>
      <c r="I13281" s="545" t="s">
        <v>12726</v>
      </c>
      <c r="J13281" s="545"/>
      <c r="K13281" s="545" t="s">
        <v>21106</v>
      </c>
      <c r="L13281" s="545" t="s">
        <v>13413</v>
      </c>
      <c r="M13281" s="548" t="s">
        <v>13758</v>
      </c>
      <c r="N13281" s="545" t="s">
        <v>13413</v>
      </c>
      <c r="O13281" s="545" t="s">
        <v>13413</v>
      </c>
      <c r="P13281" s="549">
        <v>10993</v>
      </c>
      <c r="Q13281" s="549">
        <v>1</v>
      </c>
      <c r="R13281" s="549">
        <v>49</v>
      </c>
      <c r="S13281" s="548"/>
      <c r="T13281" s="548"/>
      <c r="U13281" s="99"/>
    </row>
    <row r="13282" spans="1:21" ht="19.5" customHeight="1">
      <c r="A13282" s="545">
        <v>108315</v>
      </c>
      <c r="B13282" s="545" t="s">
        <v>8742</v>
      </c>
      <c r="C13282" s="545" t="s">
        <v>216</v>
      </c>
      <c r="D13282" s="546"/>
      <c r="E13282" s="171" t="str">
        <f t="shared" si="207"/>
        <v>1900</v>
      </c>
      <c r="F13282" s="547">
        <v>0</v>
      </c>
      <c r="G13282" s="548">
        <v>0</v>
      </c>
      <c r="H13282" s="547">
        <v>0</v>
      </c>
      <c r="I13282" s="545" t="s">
        <v>12726</v>
      </c>
      <c r="J13282" s="545"/>
      <c r="K13282" s="545" t="s">
        <v>21107</v>
      </c>
      <c r="L13282" s="545" t="s">
        <v>13413</v>
      </c>
      <c r="M13282" s="548" t="s">
        <v>13758</v>
      </c>
      <c r="N13282" s="545" t="s">
        <v>13413</v>
      </c>
      <c r="O13282" s="545" t="s">
        <v>13413</v>
      </c>
      <c r="P13282" s="549">
        <v>10994</v>
      </c>
      <c r="Q13282" s="549">
        <v>1</v>
      </c>
      <c r="R13282" s="549">
        <v>49</v>
      </c>
      <c r="S13282" s="548"/>
      <c r="T13282" s="548"/>
      <c r="U13282" s="99"/>
    </row>
    <row r="13283" spans="1:21" ht="19.5" customHeight="1">
      <c r="A13283" s="545">
        <v>108316</v>
      </c>
      <c r="B13283" s="545" t="s">
        <v>5549</v>
      </c>
      <c r="C13283" s="545" t="s">
        <v>216</v>
      </c>
      <c r="D13283" s="546"/>
      <c r="E13283" s="171" t="str">
        <f t="shared" si="207"/>
        <v>1900</v>
      </c>
      <c r="F13283" s="547">
        <v>0</v>
      </c>
      <c r="G13283" s="548">
        <v>0</v>
      </c>
      <c r="H13283" s="547">
        <v>0</v>
      </c>
      <c r="I13283" s="545" t="s">
        <v>12980</v>
      </c>
      <c r="J13283" s="545"/>
      <c r="K13283" s="545" t="s">
        <v>13413</v>
      </c>
      <c r="L13283" s="545" t="s">
        <v>13413</v>
      </c>
      <c r="M13283" s="548" t="s">
        <v>13758</v>
      </c>
      <c r="N13283" s="545" t="s">
        <v>13413</v>
      </c>
      <c r="O13283" s="545" t="s">
        <v>13413</v>
      </c>
      <c r="P13283" s="549">
        <v>10995</v>
      </c>
      <c r="Q13283" s="549">
        <v>1</v>
      </c>
      <c r="R13283" s="549">
        <v>54</v>
      </c>
      <c r="S13283" s="548"/>
      <c r="T13283" s="548"/>
      <c r="U13283" s="99"/>
    </row>
    <row r="13284" spans="1:21" ht="19.5" customHeight="1">
      <c r="A13284" s="545">
        <v>108317</v>
      </c>
      <c r="B13284" s="545" t="s">
        <v>8741</v>
      </c>
      <c r="C13284" s="545" t="s">
        <v>216</v>
      </c>
      <c r="D13284" s="546"/>
      <c r="E13284" s="171" t="str">
        <f t="shared" si="207"/>
        <v>1900</v>
      </c>
      <c r="F13284" s="547">
        <v>0</v>
      </c>
      <c r="G13284" s="548">
        <v>0</v>
      </c>
      <c r="H13284" s="547">
        <v>0</v>
      </c>
      <c r="I13284" s="545" t="s">
        <v>12726</v>
      </c>
      <c r="J13284" s="545"/>
      <c r="K13284" s="545" t="s">
        <v>21108</v>
      </c>
      <c r="L13284" s="545" t="s">
        <v>13413</v>
      </c>
      <c r="M13284" s="548" t="s">
        <v>13758</v>
      </c>
      <c r="N13284" s="545" t="s">
        <v>13413</v>
      </c>
      <c r="O13284" s="545" t="s">
        <v>13413</v>
      </c>
      <c r="P13284" s="549">
        <v>10996</v>
      </c>
      <c r="Q13284" s="549">
        <v>1</v>
      </c>
      <c r="R13284" s="549">
        <v>49</v>
      </c>
      <c r="S13284" s="548"/>
      <c r="T13284" s="548"/>
      <c r="U13284" s="99"/>
    </row>
    <row r="13285" spans="1:21" ht="19.5" customHeight="1">
      <c r="A13285" s="545">
        <v>108318</v>
      </c>
      <c r="B13285" s="545" t="s">
        <v>8740</v>
      </c>
      <c r="C13285" s="545" t="s">
        <v>216</v>
      </c>
      <c r="D13285" s="546"/>
      <c r="E13285" s="171" t="str">
        <f t="shared" si="207"/>
        <v>1900</v>
      </c>
      <c r="F13285" s="547">
        <v>0</v>
      </c>
      <c r="G13285" s="548">
        <v>0</v>
      </c>
      <c r="H13285" s="547">
        <v>0</v>
      </c>
      <c r="I13285" s="545" t="s">
        <v>12726</v>
      </c>
      <c r="J13285" s="545"/>
      <c r="K13285" s="545" t="s">
        <v>21109</v>
      </c>
      <c r="L13285" s="545" t="s">
        <v>13413</v>
      </c>
      <c r="M13285" s="548" t="s">
        <v>13758</v>
      </c>
      <c r="N13285" s="545" t="s">
        <v>13413</v>
      </c>
      <c r="O13285" s="545" t="s">
        <v>13413</v>
      </c>
      <c r="P13285" s="549">
        <v>10997</v>
      </c>
      <c r="Q13285" s="549">
        <v>1</v>
      </c>
      <c r="R13285" s="549">
        <v>49</v>
      </c>
      <c r="S13285" s="548"/>
      <c r="T13285" s="548"/>
      <c r="U13285" s="99"/>
    </row>
    <row r="13286" spans="1:21" ht="19.5" customHeight="1">
      <c r="A13286" s="545">
        <v>108319</v>
      </c>
      <c r="B13286" s="545" t="s">
        <v>5785</v>
      </c>
      <c r="C13286" s="545" t="s">
        <v>209</v>
      </c>
      <c r="D13286" s="546">
        <v>43735</v>
      </c>
      <c r="E13286" s="171" t="str">
        <f t="shared" si="207"/>
        <v>2019</v>
      </c>
      <c r="F13286" s="547">
        <v>10508</v>
      </c>
      <c r="G13286" s="548">
        <v>0.19</v>
      </c>
      <c r="H13286" s="547">
        <v>8830.25</v>
      </c>
      <c r="I13286" s="545" t="s">
        <v>12736</v>
      </c>
      <c r="J13286" s="545" t="s">
        <v>13407</v>
      </c>
      <c r="K13286" s="545" t="s">
        <v>20598</v>
      </c>
      <c r="L13286" s="545" t="s">
        <v>13413</v>
      </c>
      <c r="M13286" s="548" t="s">
        <v>13758</v>
      </c>
      <c r="N13286" s="545" t="s">
        <v>13413</v>
      </c>
      <c r="O13286" s="545" t="s">
        <v>13413</v>
      </c>
      <c r="P13286" s="549">
        <v>10998</v>
      </c>
      <c r="Q13286" s="549">
        <v>1</v>
      </c>
      <c r="R13286" s="549">
        <v>56</v>
      </c>
      <c r="S13286" s="548">
        <v>2232</v>
      </c>
      <c r="T13286" s="548"/>
      <c r="U13286" s="99"/>
    </row>
    <row r="13287" spans="1:21" ht="19.5" customHeight="1">
      <c r="A13287" s="545">
        <v>108320</v>
      </c>
      <c r="B13287" s="545" t="s">
        <v>5621</v>
      </c>
      <c r="C13287" s="545" t="s">
        <v>216</v>
      </c>
      <c r="D13287" s="546">
        <v>43735</v>
      </c>
      <c r="E13287" s="171" t="str">
        <f t="shared" si="207"/>
        <v>2019</v>
      </c>
      <c r="F13287" s="547">
        <v>1078</v>
      </c>
      <c r="G13287" s="548">
        <v>0.19</v>
      </c>
      <c r="H13287" s="547">
        <v>905.88</v>
      </c>
      <c r="I13287" s="545" t="s">
        <v>12736</v>
      </c>
      <c r="J13287" s="545" t="s">
        <v>13407</v>
      </c>
      <c r="K13287" s="545" t="s">
        <v>20598</v>
      </c>
      <c r="L13287" s="545" t="s">
        <v>13413</v>
      </c>
      <c r="M13287" s="548" t="s">
        <v>13758</v>
      </c>
      <c r="N13287" s="545" t="s">
        <v>13413</v>
      </c>
      <c r="O13287" s="545" t="s">
        <v>13413</v>
      </c>
      <c r="P13287" s="549">
        <v>10999</v>
      </c>
      <c r="Q13287" s="549">
        <v>1</v>
      </c>
      <c r="R13287" s="549">
        <v>56</v>
      </c>
      <c r="S13287" s="548">
        <v>2232</v>
      </c>
      <c r="T13287" s="548"/>
      <c r="U13287" s="99"/>
    </row>
    <row r="13288" spans="1:21" ht="19.5" customHeight="1">
      <c r="A13288" s="545">
        <v>108321</v>
      </c>
      <c r="B13288" s="545" t="s">
        <v>5794</v>
      </c>
      <c r="C13288" s="545" t="s">
        <v>216</v>
      </c>
      <c r="D13288" s="546">
        <v>43735</v>
      </c>
      <c r="E13288" s="171" t="str">
        <f t="shared" si="207"/>
        <v>2019</v>
      </c>
      <c r="F13288" s="547">
        <v>1344</v>
      </c>
      <c r="G13288" s="548">
        <v>0.19</v>
      </c>
      <c r="H13288" s="547">
        <v>1129.4100000000001</v>
      </c>
      <c r="I13288" s="545" t="s">
        <v>12736</v>
      </c>
      <c r="J13288" s="545" t="s">
        <v>13407</v>
      </c>
      <c r="K13288" s="545" t="s">
        <v>20598</v>
      </c>
      <c r="L13288" s="545" t="s">
        <v>13413</v>
      </c>
      <c r="M13288" s="548" t="s">
        <v>13758</v>
      </c>
      <c r="N13288" s="545" t="s">
        <v>13413</v>
      </c>
      <c r="O13288" s="545" t="s">
        <v>13413</v>
      </c>
      <c r="P13288" s="549">
        <v>11000</v>
      </c>
      <c r="Q13288" s="549">
        <v>1</v>
      </c>
      <c r="R13288" s="549">
        <v>56</v>
      </c>
      <c r="S13288" s="548">
        <v>2232</v>
      </c>
      <c r="T13288" s="548"/>
      <c r="U13288" s="99"/>
    </row>
    <row r="13289" spans="1:21" ht="19.5" customHeight="1">
      <c r="A13289" s="545">
        <v>108322</v>
      </c>
      <c r="B13289" s="545" t="s">
        <v>5755</v>
      </c>
      <c r="C13289" s="545" t="s">
        <v>216</v>
      </c>
      <c r="D13289" s="546">
        <v>43735</v>
      </c>
      <c r="E13289" s="171" t="str">
        <f t="shared" si="207"/>
        <v>2019</v>
      </c>
      <c r="F13289" s="547">
        <v>2972</v>
      </c>
      <c r="G13289" s="548">
        <v>0.19</v>
      </c>
      <c r="H13289" s="547">
        <v>2497.48</v>
      </c>
      <c r="I13289" s="545" t="s">
        <v>12736</v>
      </c>
      <c r="J13289" s="545" t="s">
        <v>13407</v>
      </c>
      <c r="K13289" s="545" t="s">
        <v>20598</v>
      </c>
      <c r="L13289" s="545" t="s">
        <v>13413</v>
      </c>
      <c r="M13289" s="548" t="s">
        <v>13758</v>
      </c>
      <c r="N13289" s="545" t="s">
        <v>13413</v>
      </c>
      <c r="O13289" s="545" t="s">
        <v>13413</v>
      </c>
      <c r="P13289" s="549">
        <v>11001</v>
      </c>
      <c r="Q13289" s="549">
        <v>1</v>
      </c>
      <c r="R13289" s="549">
        <v>56</v>
      </c>
      <c r="S13289" s="548">
        <v>2232</v>
      </c>
      <c r="T13289" s="548"/>
      <c r="U13289" s="99"/>
    </row>
    <row r="13290" spans="1:21" ht="19.5" customHeight="1">
      <c r="A13290" s="545">
        <v>108323</v>
      </c>
      <c r="B13290" s="545" t="s">
        <v>5536</v>
      </c>
      <c r="C13290" s="545" t="s">
        <v>216</v>
      </c>
      <c r="D13290" s="546"/>
      <c r="E13290" s="171" t="str">
        <f t="shared" si="207"/>
        <v>1900</v>
      </c>
      <c r="F13290" s="547">
        <v>0</v>
      </c>
      <c r="G13290" s="548">
        <v>0</v>
      </c>
      <c r="H13290" s="547">
        <v>0</v>
      </c>
      <c r="I13290" s="545" t="s">
        <v>12961</v>
      </c>
      <c r="J13290" s="545"/>
      <c r="K13290" s="545" t="s">
        <v>13413</v>
      </c>
      <c r="L13290" s="545" t="s">
        <v>13413</v>
      </c>
      <c r="M13290" s="548" t="s">
        <v>13758</v>
      </c>
      <c r="N13290" s="545" t="s">
        <v>13413</v>
      </c>
      <c r="O13290" s="545" t="s">
        <v>13413</v>
      </c>
      <c r="P13290" s="549">
        <v>11002</v>
      </c>
      <c r="Q13290" s="549">
        <v>1</v>
      </c>
      <c r="R13290" s="549">
        <v>52</v>
      </c>
      <c r="S13290" s="548"/>
      <c r="T13290" s="548"/>
      <c r="U13290" s="99"/>
    </row>
    <row r="13291" spans="1:21" ht="19.5" customHeight="1">
      <c r="A13291" s="545">
        <v>108324</v>
      </c>
      <c r="B13291" s="545" t="s">
        <v>8739</v>
      </c>
      <c r="C13291" s="545" t="s">
        <v>216</v>
      </c>
      <c r="D13291" s="546"/>
      <c r="E13291" s="171" t="str">
        <f t="shared" si="207"/>
        <v>1900</v>
      </c>
      <c r="F13291" s="547">
        <v>0</v>
      </c>
      <c r="G13291" s="548">
        <v>0</v>
      </c>
      <c r="H13291" s="547">
        <v>0</v>
      </c>
      <c r="I13291" s="545" t="s">
        <v>12961</v>
      </c>
      <c r="J13291" s="545"/>
      <c r="K13291" s="545" t="s">
        <v>21110</v>
      </c>
      <c r="L13291" s="545" t="s">
        <v>13413</v>
      </c>
      <c r="M13291" s="548" t="s">
        <v>13758</v>
      </c>
      <c r="N13291" s="545" t="s">
        <v>13413</v>
      </c>
      <c r="O13291" s="545" t="s">
        <v>13413</v>
      </c>
      <c r="P13291" s="549">
        <v>11003</v>
      </c>
      <c r="Q13291" s="549">
        <v>1</v>
      </c>
      <c r="R13291" s="549">
        <v>52</v>
      </c>
      <c r="S13291" s="548"/>
      <c r="T13291" s="548"/>
      <c r="U13291" s="99"/>
    </row>
    <row r="13292" spans="1:21" ht="19.5" customHeight="1">
      <c r="A13292" s="545">
        <v>108325</v>
      </c>
      <c r="B13292" s="545" t="s">
        <v>5783</v>
      </c>
      <c r="C13292" s="545" t="s">
        <v>209</v>
      </c>
      <c r="D13292" s="546">
        <v>43735</v>
      </c>
      <c r="E13292" s="171" t="str">
        <f t="shared" si="207"/>
        <v>2019</v>
      </c>
      <c r="F13292" s="547">
        <v>14950.01</v>
      </c>
      <c r="G13292" s="548">
        <v>0.19</v>
      </c>
      <c r="H13292" s="547">
        <v>12563.03</v>
      </c>
      <c r="I13292" s="545" t="s">
        <v>12736</v>
      </c>
      <c r="J13292" s="545" t="s">
        <v>13407</v>
      </c>
      <c r="K13292" s="545" t="s">
        <v>20598</v>
      </c>
      <c r="L13292" s="545" t="s">
        <v>13413</v>
      </c>
      <c r="M13292" s="548" t="s">
        <v>13758</v>
      </c>
      <c r="N13292" s="545" t="s">
        <v>13413</v>
      </c>
      <c r="O13292" s="545" t="s">
        <v>13413</v>
      </c>
      <c r="P13292" s="549">
        <v>11004</v>
      </c>
      <c r="Q13292" s="549">
        <v>1</v>
      </c>
      <c r="R13292" s="549">
        <v>56</v>
      </c>
      <c r="S13292" s="548">
        <v>2232</v>
      </c>
      <c r="T13292" s="548"/>
      <c r="U13292" s="99"/>
    </row>
    <row r="13293" spans="1:21" ht="19.5" customHeight="1">
      <c r="A13293" s="545">
        <v>108326</v>
      </c>
      <c r="B13293" s="545" t="s">
        <v>5619</v>
      </c>
      <c r="C13293" s="545" t="s">
        <v>216</v>
      </c>
      <c r="D13293" s="546">
        <v>43735</v>
      </c>
      <c r="E13293" s="171" t="str">
        <f t="shared" si="207"/>
        <v>2019</v>
      </c>
      <c r="F13293" s="547">
        <v>2154</v>
      </c>
      <c r="G13293" s="548">
        <v>0.19</v>
      </c>
      <c r="H13293" s="547">
        <v>1810.08</v>
      </c>
      <c r="I13293" s="545" t="s">
        <v>12736</v>
      </c>
      <c r="J13293" s="545" t="s">
        <v>13407</v>
      </c>
      <c r="K13293" s="545" t="s">
        <v>20598</v>
      </c>
      <c r="L13293" s="545" t="s">
        <v>13413</v>
      </c>
      <c r="M13293" s="548" t="s">
        <v>13758</v>
      </c>
      <c r="N13293" s="545" t="s">
        <v>13413</v>
      </c>
      <c r="O13293" s="545" t="s">
        <v>13413</v>
      </c>
      <c r="P13293" s="549">
        <v>11005</v>
      </c>
      <c r="Q13293" s="549">
        <v>1</v>
      </c>
      <c r="R13293" s="549">
        <v>56</v>
      </c>
      <c r="S13293" s="548">
        <v>2232</v>
      </c>
      <c r="T13293" s="548"/>
      <c r="U13293" s="99"/>
    </row>
    <row r="13294" spans="1:21" ht="19.5" customHeight="1">
      <c r="A13294" s="545">
        <v>108327</v>
      </c>
      <c r="B13294" s="545" t="s">
        <v>5792</v>
      </c>
      <c r="C13294" s="545" t="s">
        <v>216</v>
      </c>
      <c r="D13294" s="546">
        <v>44585</v>
      </c>
      <c r="E13294" s="171" t="str">
        <f t="shared" si="207"/>
        <v>2022</v>
      </c>
      <c r="F13294" s="547">
        <v>1522.69</v>
      </c>
      <c r="G13294" s="548">
        <v>0.19</v>
      </c>
      <c r="H13294" s="547">
        <v>1279.57</v>
      </c>
      <c r="I13294" s="545" t="s">
        <v>12736</v>
      </c>
      <c r="J13294" s="545" t="s">
        <v>13297</v>
      </c>
      <c r="K13294" s="545" t="s">
        <v>20598</v>
      </c>
      <c r="L13294" s="545" t="s">
        <v>13413</v>
      </c>
      <c r="M13294" s="548" t="s">
        <v>13758</v>
      </c>
      <c r="N13294" s="545" t="s">
        <v>13413</v>
      </c>
      <c r="O13294" s="545" t="s">
        <v>13413</v>
      </c>
      <c r="P13294" s="549">
        <v>11006</v>
      </c>
      <c r="Q13294" s="549">
        <v>1</v>
      </c>
      <c r="R13294" s="549">
        <v>56</v>
      </c>
      <c r="S13294" s="548">
        <v>2257</v>
      </c>
      <c r="T13294" s="548"/>
      <c r="U13294" s="99"/>
    </row>
    <row r="13295" spans="1:21" ht="19.5" customHeight="1">
      <c r="A13295" s="545">
        <v>108328</v>
      </c>
      <c r="B13295" s="545" t="s">
        <v>5753</v>
      </c>
      <c r="C13295" s="545" t="s">
        <v>216</v>
      </c>
      <c r="D13295" s="546">
        <v>43735</v>
      </c>
      <c r="E13295" s="171" t="str">
        <f t="shared" si="207"/>
        <v>2019</v>
      </c>
      <c r="F13295" s="547">
        <v>1755</v>
      </c>
      <c r="G13295" s="548">
        <v>0.19</v>
      </c>
      <c r="H13295" s="547">
        <v>1474.79</v>
      </c>
      <c r="I13295" s="545" t="s">
        <v>12736</v>
      </c>
      <c r="J13295" s="545" t="s">
        <v>13407</v>
      </c>
      <c r="K13295" s="545" t="s">
        <v>20598</v>
      </c>
      <c r="L13295" s="545" t="s">
        <v>13413</v>
      </c>
      <c r="M13295" s="548" t="s">
        <v>13758</v>
      </c>
      <c r="N13295" s="545" t="s">
        <v>13413</v>
      </c>
      <c r="O13295" s="545" t="s">
        <v>13413</v>
      </c>
      <c r="P13295" s="549">
        <v>11007</v>
      </c>
      <c r="Q13295" s="549">
        <v>1</v>
      </c>
      <c r="R13295" s="549">
        <v>56</v>
      </c>
      <c r="S13295" s="548">
        <v>2232</v>
      </c>
      <c r="T13295" s="548"/>
      <c r="U13295" s="99"/>
    </row>
    <row r="13296" spans="1:21" ht="19.5" customHeight="1">
      <c r="A13296" s="545">
        <v>108329</v>
      </c>
      <c r="B13296" s="545" t="s">
        <v>5746</v>
      </c>
      <c r="C13296" s="545" t="s">
        <v>209</v>
      </c>
      <c r="D13296" s="546">
        <v>43735</v>
      </c>
      <c r="E13296" s="171" t="str">
        <f t="shared" si="207"/>
        <v>2019</v>
      </c>
      <c r="F13296" s="547">
        <v>2249</v>
      </c>
      <c r="G13296" s="548">
        <v>0.19</v>
      </c>
      <c r="H13296" s="547">
        <v>1889.92</v>
      </c>
      <c r="I13296" s="545" t="s">
        <v>12736</v>
      </c>
      <c r="J13296" s="545" t="s">
        <v>13402</v>
      </c>
      <c r="K13296" s="545" t="s">
        <v>20428</v>
      </c>
      <c r="L13296" s="545" t="s">
        <v>13413</v>
      </c>
      <c r="M13296" s="548" t="s">
        <v>13758</v>
      </c>
      <c r="N13296" s="545" t="s">
        <v>13413</v>
      </c>
      <c r="O13296" s="545" t="s">
        <v>13413</v>
      </c>
      <c r="P13296" s="549">
        <v>11008</v>
      </c>
      <c r="Q13296" s="549">
        <v>1</v>
      </c>
      <c r="R13296" s="549">
        <v>56</v>
      </c>
      <c r="S13296" s="548">
        <v>2231</v>
      </c>
      <c r="T13296" s="548"/>
      <c r="U13296" s="99"/>
    </row>
    <row r="13297" spans="1:21" ht="19.5" customHeight="1">
      <c r="A13297" s="545">
        <v>108330</v>
      </c>
      <c r="B13297" s="545" t="s">
        <v>7482</v>
      </c>
      <c r="C13297" s="545" t="s">
        <v>216</v>
      </c>
      <c r="D13297" s="546">
        <v>43735</v>
      </c>
      <c r="E13297" s="171" t="str">
        <f t="shared" si="207"/>
        <v>2019</v>
      </c>
      <c r="F13297" s="547">
        <v>650</v>
      </c>
      <c r="G13297" s="548">
        <v>0.19</v>
      </c>
      <c r="H13297" s="547">
        <v>546.22</v>
      </c>
      <c r="I13297" s="545" t="s">
        <v>12736</v>
      </c>
      <c r="J13297" s="545" t="s">
        <v>13407</v>
      </c>
      <c r="K13297" s="545" t="s">
        <v>20598</v>
      </c>
      <c r="L13297" s="545" t="s">
        <v>13413</v>
      </c>
      <c r="M13297" s="548" t="s">
        <v>13758</v>
      </c>
      <c r="N13297" s="545" t="s">
        <v>13413</v>
      </c>
      <c r="O13297" s="545" t="s">
        <v>13413</v>
      </c>
      <c r="P13297" s="549">
        <v>11009</v>
      </c>
      <c r="Q13297" s="549">
        <v>1</v>
      </c>
      <c r="R13297" s="549">
        <v>56</v>
      </c>
      <c r="S13297" s="548">
        <v>2232</v>
      </c>
      <c r="T13297" s="548"/>
      <c r="U13297" s="99"/>
    </row>
    <row r="13298" spans="1:21" ht="19.5" customHeight="1">
      <c r="A13298" s="545">
        <v>108331</v>
      </c>
      <c r="B13298" s="545" t="s">
        <v>5782</v>
      </c>
      <c r="C13298" s="545" t="s">
        <v>209</v>
      </c>
      <c r="D13298" s="546">
        <v>43735</v>
      </c>
      <c r="E13298" s="171" t="str">
        <f t="shared" si="207"/>
        <v>2019</v>
      </c>
      <c r="F13298" s="547">
        <v>19499.990000000002</v>
      </c>
      <c r="G13298" s="548">
        <v>0.19</v>
      </c>
      <c r="H13298" s="547">
        <v>16386.55</v>
      </c>
      <c r="I13298" s="545" t="s">
        <v>12736</v>
      </c>
      <c r="J13298" s="545" t="s">
        <v>13407</v>
      </c>
      <c r="K13298" s="545" t="s">
        <v>20598</v>
      </c>
      <c r="L13298" s="545" t="s">
        <v>13413</v>
      </c>
      <c r="M13298" s="548" t="s">
        <v>13758</v>
      </c>
      <c r="N13298" s="545" t="s">
        <v>13413</v>
      </c>
      <c r="O13298" s="545" t="s">
        <v>13413</v>
      </c>
      <c r="P13298" s="549">
        <v>11010</v>
      </c>
      <c r="Q13298" s="549">
        <v>1</v>
      </c>
      <c r="R13298" s="549">
        <v>56</v>
      </c>
      <c r="S13298" s="548">
        <v>2232</v>
      </c>
      <c r="T13298" s="548"/>
      <c r="U13298" s="99"/>
    </row>
    <row r="13299" spans="1:21" ht="19.5" customHeight="1">
      <c r="A13299" s="545">
        <v>108332</v>
      </c>
      <c r="B13299" s="545" t="s">
        <v>5622</v>
      </c>
      <c r="C13299" s="545" t="s">
        <v>216</v>
      </c>
      <c r="D13299" s="546">
        <v>43735</v>
      </c>
      <c r="E13299" s="171" t="str">
        <f t="shared" si="207"/>
        <v>2019</v>
      </c>
      <c r="F13299" s="547">
        <v>1105</v>
      </c>
      <c r="G13299" s="548">
        <v>0.19</v>
      </c>
      <c r="H13299" s="547">
        <v>928.57</v>
      </c>
      <c r="I13299" s="545" t="s">
        <v>12736</v>
      </c>
      <c r="J13299" s="545" t="s">
        <v>13407</v>
      </c>
      <c r="K13299" s="545" t="s">
        <v>20598</v>
      </c>
      <c r="L13299" s="545" t="s">
        <v>13413</v>
      </c>
      <c r="M13299" s="548" t="s">
        <v>13758</v>
      </c>
      <c r="N13299" s="545" t="s">
        <v>13413</v>
      </c>
      <c r="O13299" s="545" t="s">
        <v>13413</v>
      </c>
      <c r="P13299" s="549">
        <v>11011</v>
      </c>
      <c r="Q13299" s="549">
        <v>1</v>
      </c>
      <c r="R13299" s="549">
        <v>56</v>
      </c>
      <c r="S13299" s="548">
        <v>2232</v>
      </c>
      <c r="T13299" s="548"/>
      <c r="U13299" s="99"/>
    </row>
    <row r="13300" spans="1:21" ht="19.5" customHeight="1">
      <c r="A13300" s="545">
        <v>108333</v>
      </c>
      <c r="B13300" s="545" t="s">
        <v>5795</v>
      </c>
      <c r="C13300" s="545" t="s">
        <v>216</v>
      </c>
      <c r="D13300" s="546">
        <v>43735</v>
      </c>
      <c r="E13300" s="171" t="str">
        <f t="shared" si="207"/>
        <v>2019</v>
      </c>
      <c r="F13300" s="547">
        <v>1751</v>
      </c>
      <c r="G13300" s="548">
        <v>0.19</v>
      </c>
      <c r="H13300" s="547">
        <v>1471.43</v>
      </c>
      <c r="I13300" s="545" t="s">
        <v>12736</v>
      </c>
      <c r="J13300" s="545" t="s">
        <v>13407</v>
      </c>
      <c r="K13300" s="545" t="s">
        <v>20598</v>
      </c>
      <c r="L13300" s="545" t="s">
        <v>13413</v>
      </c>
      <c r="M13300" s="548" t="s">
        <v>13758</v>
      </c>
      <c r="N13300" s="545" t="s">
        <v>13413</v>
      </c>
      <c r="O13300" s="545" t="s">
        <v>13413</v>
      </c>
      <c r="P13300" s="549">
        <v>11012</v>
      </c>
      <c r="Q13300" s="549">
        <v>1</v>
      </c>
      <c r="R13300" s="549">
        <v>56</v>
      </c>
      <c r="S13300" s="548">
        <v>2232</v>
      </c>
      <c r="T13300" s="548"/>
      <c r="U13300" s="99"/>
    </row>
    <row r="13301" spans="1:21" ht="19.5" customHeight="1">
      <c r="A13301" s="545">
        <v>108334</v>
      </c>
      <c r="B13301" s="545" t="s">
        <v>5750</v>
      </c>
      <c r="C13301" s="545" t="s">
        <v>209</v>
      </c>
      <c r="D13301" s="546">
        <v>43735</v>
      </c>
      <c r="E13301" s="171" t="str">
        <f t="shared" si="207"/>
        <v>2019</v>
      </c>
      <c r="F13301" s="547">
        <v>2566</v>
      </c>
      <c r="G13301" s="548">
        <v>0.19</v>
      </c>
      <c r="H13301" s="547">
        <v>2156.3000000000002</v>
      </c>
      <c r="I13301" s="545" t="s">
        <v>12736</v>
      </c>
      <c r="J13301" s="545" t="s">
        <v>13402</v>
      </c>
      <c r="K13301" s="545" t="s">
        <v>20428</v>
      </c>
      <c r="L13301" s="545" t="s">
        <v>13413</v>
      </c>
      <c r="M13301" s="548" t="s">
        <v>13758</v>
      </c>
      <c r="N13301" s="545" t="s">
        <v>13413</v>
      </c>
      <c r="O13301" s="545" t="s">
        <v>13413</v>
      </c>
      <c r="P13301" s="549">
        <v>11013</v>
      </c>
      <c r="Q13301" s="549">
        <v>1</v>
      </c>
      <c r="R13301" s="549">
        <v>56</v>
      </c>
      <c r="S13301" s="548">
        <v>2231</v>
      </c>
      <c r="T13301" s="548"/>
      <c r="U13301" s="99"/>
    </row>
    <row r="13302" spans="1:21" ht="19.5" customHeight="1">
      <c r="A13302" s="545">
        <v>108335</v>
      </c>
      <c r="B13302" s="545" t="s">
        <v>5756</v>
      </c>
      <c r="C13302" s="545" t="s">
        <v>216</v>
      </c>
      <c r="D13302" s="546">
        <v>43735</v>
      </c>
      <c r="E13302" s="171" t="str">
        <f t="shared" si="207"/>
        <v>2019</v>
      </c>
      <c r="F13302" s="547">
        <v>2284</v>
      </c>
      <c r="G13302" s="548">
        <v>0.19</v>
      </c>
      <c r="H13302" s="547">
        <v>1919.33</v>
      </c>
      <c r="I13302" s="545" t="s">
        <v>12736</v>
      </c>
      <c r="J13302" s="545" t="s">
        <v>13407</v>
      </c>
      <c r="K13302" s="545" t="s">
        <v>20598</v>
      </c>
      <c r="L13302" s="545" t="s">
        <v>13413</v>
      </c>
      <c r="M13302" s="548" t="s">
        <v>13758</v>
      </c>
      <c r="N13302" s="545" t="s">
        <v>13413</v>
      </c>
      <c r="O13302" s="545" t="s">
        <v>13413</v>
      </c>
      <c r="P13302" s="549">
        <v>11014</v>
      </c>
      <c r="Q13302" s="549">
        <v>1</v>
      </c>
      <c r="R13302" s="549">
        <v>56</v>
      </c>
      <c r="S13302" s="548">
        <v>2232</v>
      </c>
      <c r="T13302" s="548"/>
      <c r="U13302" s="99"/>
    </row>
    <row r="13303" spans="1:21" ht="19.5" customHeight="1">
      <c r="A13303" s="545">
        <v>108336</v>
      </c>
      <c r="B13303" s="545" t="s">
        <v>5786</v>
      </c>
      <c r="C13303" s="545" t="s">
        <v>209</v>
      </c>
      <c r="D13303" s="546">
        <v>43735</v>
      </c>
      <c r="E13303" s="171" t="str">
        <f t="shared" si="207"/>
        <v>2019</v>
      </c>
      <c r="F13303" s="547">
        <v>22750</v>
      </c>
      <c r="G13303" s="548">
        <v>0.19</v>
      </c>
      <c r="H13303" s="547">
        <v>19117.650000000001</v>
      </c>
      <c r="I13303" s="545" t="s">
        <v>12736</v>
      </c>
      <c r="J13303" s="545" t="s">
        <v>13407</v>
      </c>
      <c r="K13303" s="545" t="s">
        <v>20598</v>
      </c>
      <c r="L13303" s="545" t="s">
        <v>13413</v>
      </c>
      <c r="M13303" s="548" t="s">
        <v>13758</v>
      </c>
      <c r="N13303" s="545" t="s">
        <v>13413</v>
      </c>
      <c r="O13303" s="545" t="s">
        <v>13413</v>
      </c>
      <c r="P13303" s="549">
        <v>11015</v>
      </c>
      <c r="Q13303" s="549">
        <v>1</v>
      </c>
      <c r="R13303" s="549">
        <v>56</v>
      </c>
      <c r="S13303" s="548">
        <v>2232</v>
      </c>
      <c r="T13303" s="548"/>
      <c r="U13303" s="99"/>
    </row>
    <row r="13304" spans="1:21" ht="19.5" customHeight="1">
      <c r="A13304" s="545">
        <v>108337</v>
      </c>
      <c r="B13304" s="545" t="s">
        <v>5623</v>
      </c>
      <c r="C13304" s="545" t="s">
        <v>216</v>
      </c>
      <c r="D13304" s="546">
        <v>43735</v>
      </c>
      <c r="E13304" s="171" t="str">
        <f t="shared" si="207"/>
        <v>2019</v>
      </c>
      <c r="F13304" s="547">
        <v>4550</v>
      </c>
      <c r="G13304" s="548">
        <v>0.19</v>
      </c>
      <c r="H13304" s="547">
        <v>3823.53</v>
      </c>
      <c r="I13304" s="545" t="s">
        <v>12736</v>
      </c>
      <c r="J13304" s="545" t="s">
        <v>13407</v>
      </c>
      <c r="K13304" s="545" t="s">
        <v>20598</v>
      </c>
      <c r="L13304" s="545" t="s">
        <v>13413</v>
      </c>
      <c r="M13304" s="548" t="s">
        <v>13758</v>
      </c>
      <c r="N13304" s="545" t="s">
        <v>13413</v>
      </c>
      <c r="O13304" s="545" t="s">
        <v>13413</v>
      </c>
      <c r="P13304" s="549">
        <v>11016</v>
      </c>
      <c r="Q13304" s="549">
        <v>1</v>
      </c>
      <c r="R13304" s="549">
        <v>56</v>
      </c>
      <c r="S13304" s="548">
        <v>2232</v>
      </c>
      <c r="T13304" s="548"/>
      <c r="U13304" s="99"/>
    </row>
    <row r="13305" spans="1:21" ht="19.5" customHeight="1">
      <c r="A13305" s="545">
        <v>108338</v>
      </c>
      <c r="B13305" s="545" t="s">
        <v>5796</v>
      </c>
      <c r="C13305" s="545" t="s">
        <v>216</v>
      </c>
      <c r="D13305" s="546">
        <v>43735</v>
      </c>
      <c r="E13305" s="171" t="str">
        <f t="shared" si="207"/>
        <v>2019</v>
      </c>
      <c r="F13305" s="547">
        <v>1751</v>
      </c>
      <c r="G13305" s="548">
        <v>0.19</v>
      </c>
      <c r="H13305" s="547">
        <v>1471.43</v>
      </c>
      <c r="I13305" s="545" t="s">
        <v>12736</v>
      </c>
      <c r="J13305" s="545" t="s">
        <v>13407</v>
      </c>
      <c r="K13305" s="545" t="s">
        <v>20598</v>
      </c>
      <c r="L13305" s="545" t="s">
        <v>13413</v>
      </c>
      <c r="M13305" s="548" t="s">
        <v>13758</v>
      </c>
      <c r="N13305" s="545" t="s">
        <v>13413</v>
      </c>
      <c r="O13305" s="545" t="s">
        <v>13413</v>
      </c>
      <c r="P13305" s="549">
        <v>11017</v>
      </c>
      <c r="Q13305" s="549">
        <v>1</v>
      </c>
      <c r="R13305" s="549">
        <v>56</v>
      </c>
      <c r="S13305" s="548">
        <v>2232</v>
      </c>
      <c r="T13305" s="548"/>
      <c r="U13305" s="99"/>
    </row>
    <row r="13306" spans="1:21" ht="19.5" customHeight="1">
      <c r="A13306" s="545">
        <v>108339</v>
      </c>
      <c r="B13306" s="545" t="s">
        <v>5757</v>
      </c>
      <c r="C13306" s="545" t="s">
        <v>216</v>
      </c>
      <c r="D13306" s="546">
        <v>43735</v>
      </c>
      <c r="E13306" s="171" t="str">
        <f t="shared" si="207"/>
        <v>2019</v>
      </c>
      <c r="F13306" s="547">
        <v>6290.99</v>
      </c>
      <c r="G13306" s="548">
        <v>0.19</v>
      </c>
      <c r="H13306" s="547">
        <v>5286.55</v>
      </c>
      <c r="I13306" s="545" t="s">
        <v>12736</v>
      </c>
      <c r="J13306" s="545" t="s">
        <v>13407</v>
      </c>
      <c r="K13306" s="545" t="s">
        <v>20598</v>
      </c>
      <c r="L13306" s="545" t="s">
        <v>13413</v>
      </c>
      <c r="M13306" s="548" t="s">
        <v>13758</v>
      </c>
      <c r="N13306" s="545" t="s">
        <v>13413</v>
      </c>
      <c r="O13306" s="545" t="s">
        <v>13413</v>
      </c>
      <c r="P13306" s="549">
        <v>11018</v>
      </c>
      <c r="Q13306" s="549">
        <v>1</v>
      </c>
      <c r="R13306" s="549">
        <v>56</v>
      </c>
      <c r="S13306" s="548">
        <v>2232</v>
      </c>
      <c r="T13306" s="548"/>
      <c r="U13306" s="99"/>
    </row>
    <row r="13307" spans="1:21" ht="19.5" customHeight="1">
      <c r="A13307" s="545">
        <v>108340</v>
      </c>
      <c r="B13307" s="545" t="s">
        <v>5751</v>
      </c>
      <c r="C13307" s="545" t="s">
        <v>209</v>
      </c>
      <c r="D13307" s="546">
        <v>43735</v>
      </c>
      <c r="E13307" s="171" t="str">
        <f t="shared" si="207"/>
        <v>2019</v>
      </c>
      <c r="F13307" s="547">
        <v>3701.99</v>
      </c>
      <c r="G13307" s="548">
        <v>0.19</v>
      </c>
      <c r="H13307" s="547">
        <v>3110.92</v>
      </c>
      <c r="I13307" s="545" t="s">
        <v>12736</v>
      </c>
      <c r="J13307" s="545" t="s">
        <v>13402</v>
      </c>
      <c r="K13307" s="545" t="s">
        <v>20428</v>
      </c>
      <c r="L13307" s="545" t="s">
        <v>13413</v>
      </c>
      <c r="M13307" s="548" t="s">
        <v>13758</v>
      </c>
      <c r="N13307" s="545" t="s">
        <v>13413</v>
      </c>
      <c r="O13307" s="545" t="s">
        <v>13413</v>
      </c>
      <c r="P13307" s="549">
        <v>11019</v>
      </c>
      <c r="Q13307" s="549">
        <v>1</v>
      </c>
      <c r="R13307" s="549">
        <v>56</v>
      </c>
      <c r="S13307" s="548">
        <v>2231</v>
      </c>
      <c r="T13307" s="548"/>
      <c r="U13307" s="99"/>
    </row>
    <row r="13308" spans="1:21" ht="19.5" customHeight="1">
      <c r="A13308" s="545">
        <v>108341</v>
      </c>
      <c r="B13308" s="545" t="s">
        <v>5580</v>
      </c>
      <c r="C13308" s="545" t="s">
        <v>216</v>
      </c>
      <c r="D13308" s="546">
        <v>43735</v>
      </c>
      <c r="E13308" s="171" t="str">
        <f t="shared" si="207"/>
        <v>2019</v>
      </c>
      <c r="F13308" s="547">
        <v>780</v>
      </c>
      <c r="G13308" s="548">
        <v>0.19</v>
      </c>
      <c r="H13308" s="547">
        <v>655.46</v>
      </c>
      <c r="I13308" s="545" t="s">
        <v>12736</v>
      </c>
      <c r="J13308" s="545" t="s">
        <v>13407</v>
      </c>
      <c r="K13308" s="545" t="s">
        <v>20598</v>
      </c>
      <c r="L13308" s="545" t="s">
        <v>13413</v>
      </c>
      <c r="M13308" s="548" t="s">
        <v>13758</v>
      </c>
      <c r="N13308" s="545" t="s">
        <v>13413</v>
      </c>
      <c r="O13308" s="545" t="s">
        <v>13413</v>
      </c>
      <c r="P13308" s="549">
        <v>11020</v>
      </c>
      <c r="Q13308" s="549">
        <v>1</v>
      </c>
      <c r="R13308" s="549">
        <v>56</v>
      </c>
      <c r="S13308" s="548">
        <v>2232</v>
      </c>
      <c r="T13308" s="548"/>
      <c r="U13308" s="99"/>
    </row>
    <row r="13309" spans="1:21" ht="19.5" customHeight="1">
      <c r="A13309" s="545">
        <v>108342</v>
      </c>
      <c r="B13309" s="545" t="s">
        <v>8738</v>
      </c>
      <c r="C13309" s="545" t="s">
        <v>221</v>
      </c>
      <c r="D13309" s="546"/>
      <c r="E13309" s="171" t="str">
        <f t="shared" si="207"/>
        <v>1900</v>
      </c>
      <c r="F13309" s="547">
        <v>0</v>
      </c>
      <c r="G13309" s="548">
        <v>0</v>
      </c>
      <c r="H13309" s="547">
        <v>0</v>
      </c>
      <c r="I13309" s="545" t="s">
        <v>12684</v>
      </c>
      <c r="J13309" s="545"/>
      <c r="K13309" s="545" t="s">
        <v>21111</v>
      </c>
      <c r="L13309" s="545" t="s">
        <v>13413</v>
      </c>
      <c r="M13309" s="548" t="s">
        <v>13758</v>
      </c>
      <c r="N13309" s="545" t="s">
        <v>13413</v>
      </c>
      <c r="O13309" s="545" t="s">
        <v>13413</v>
      </c>
      <c r="P13309" s="549">
        <v>11021</v>
      </c>
      <c r="Q13309" s="549">
        <v>1</v>
      </c>
      <c r="R13309" s="549">
        <v>95</v>
      </c>
      <c r="S13309" s="548"/>
      <c r="T13309" s="548"/>
      <c r="U13309" s="99"/>
    </row>
    <row r="13310" spans="1:21" ht="19.5" customHeight="1">
      <c r="A13310" s="545">
        <v>108343</v>
      </c>
      <c r="B13310" s="545" t="s">
        <v>5781</v>
      </c>
      <c r="C13310" s="545" t="s">
        <v>209</v>
      </c>
      <c r="D13310" s="546"/>
      <c r="E13310" s="171" t="str">
        <f t="shared" si="207"/>
        <v>1900</v>
      </c>
      <c r="F13310" s="547">
        <v>0</v>
      </c>
      <c r="G13310" s="548">
        <v>0</v>
      </c>
      <c r="H13310" s="547">
        <v>0</v>
      </c>
      <c r="I13310" s="545" t="s">
        <v>12736</v>
      </c>
      <c r="J13310" s="545"/>
      <c r="K13310" s="545" t="s">
        <v>20598</v>
      </c>
      <c r="L13310" s="545" t="s">
        <v>13413</v>
      </c>
      <c r="M13310" s="548" t="s">
        <v>13758</v>
      </c>
      <c r="N13310" s="545" t="s">
        <v>13413</v>
      </c>
      <c r="O13310" s="545" t="s">
        <v>13413</v>
      </c>
      <c r="P13310" s="549">
        <v>11022</v>
      </c>
      <c r="Q13310" s="549">
        <v>1</v>
      </c>
      <c r="R13310" s="549">
        <v>56</v>
      </c>
      <c r="S13310" s="548"/>
      <c r="T13310" s="548"/>
      <c r="U13310" s="99"/>
    </row>
    <row r="13311" spans="1:21" ht="19.5" customHeight="1">
      <c r="A13311" s="545">
        <v>108344</v>
      </c>
      <c r="B13311" s="545" t="s">
        <v>5618</v>
      </c>
      <c r="C13311" s="545" t="s">
        <v>216</v>
      </c>
      <c r="D13311" s="546"/>
      <c r="E13311" s="171" t="str">
        <f t="shared" si="207"/>
        <v>1900</v>
      </c>
      <c r="F13311" s="547">
        <v>0</v>
      </c>
      <c r="G13311" s="548">
        <v>0</v>
      </c>
      <c r="H13311" s="547">
        <v>0</v>
      </c>
      <c r="I13311" s="545" t="s">
        <v>12736</v>
      </c>
      <c r="J13311" s="545"/>
      <c r="K13311" s="545" t="s">
        <v>20598</v>
      </c>
      <c r="L13311" s="545" t="s">
        <v>13413</v>
      </c>
      <c r="M13311" s="548" t="s">
        <v>13758</v>
      </c>
      <c r="N13311" s="545" t="s">
        <v>13413</v>
      </c>
      <c r="O13311" s="545" t="s">
        <v>13413</v>
      </c>
      <c r="P13311" s="549">
        <v>11023</v>
      </c>
      <c r="Q13311" s="549">
        <v>1</v>
      </c>
      <c r="R13311" s="549">
        <v>56</v>
      </c>
      <c r="S13311" s="548"/>
      <c r="T13311" s="548"/>
      <c r="U13311" s="99"/>
    </row>
    <row r="13312" spans="1:21" ht="19.5" customHeight="1">
      <c r="A13312" s="545">
        <v>108345</v>
      </c>
      <c r="B13312" s="545" t="s">
        <v>5791</v>
      </c>
      <c r="C13312" s="545" t="s">
        <v>216</v>
      </c>
      <c r="D13312" s="546"/>
      <c r="E13312" s="171" t="str">
        <f t="shared" si="207"/>
        <v>1900</v>
      </c>
      <c r="F13312" s="547">
        <v>0</v>
      </c>
      <c r="G13312" s="548">
        <v>0</v>
      </c>
      <c r="H13312" s="547">
        <v>0</v>
      </c>
      <c r="I13312" s="545" t="s">
        <v>12736</v>
      </c>
      <c r="J13312" s="545"/>
      <c r="K13312" s="545" t="s">
        <v>20598</v>
      </c>
      <c r="L13312" s="545" t="s">
        <v>13413</v>
      </c>
      <c r="M13312" s="548" t="s">
        <v>13758</v>
      </c>
      <c r="N13312" s="545" t="s">
        <v>13413</v>
      </c>
      <c r="O13312" s="545" t="s">
        <v>13413</v>
      </c>
      <c r="P13312" s="549">
        <v>11024</v>
      </c>
      <c r="Q13312" s="549">
        <v>1</v>
      </c>
      <c r="R13312" s="549">
        <v>56</v>
      </c>
      <c r="S13312" s="548"/>
      <c r="T13312" s="548"/>
      <c r="U13312" s="99"/>
    </row>
    <row r="13313" spans="1:21" ht="19.5" customHeight="1">
      <c r="A13313" s="545">
        <v>108346</v>
      </c>
      <c r="B13313" s="545" t="s">
        <v>5752</v>
      </c>
      <c r="C13313" s="545" t="s">
        <v>216</v>
      </c>
      <c r="D13313" s="546"/>
      <c r="E13313" s="171" t="str">
        <f t="shared" si="207"/>
        <v>1900</v>
      </c>
      <c r="F13313" s="547">
        <v>0</v>
      </c>
      <c r="G13313" s="548">
        <v>0</v>
      </c>
      <c r="H13313" s="547">
        <v>0</v>
      </c>
      <c r="I13313" s="545" t="s">
        <v>12736</v>
      </c>
      <c r="J13313" s="545"/>
      <c r="K13313" s="545" t="s">
        <v>20598</v>
      </c>
      <c r="L13313" s="545" t="s">
        <v>13413</v>
      </c>
      <c r="M13313" s="548" t="s">
        <v>13758</v>
      </c>
      <c r="N13313" s="545" t="s">
        <v>13413</v>
      </c>
      <c r="O13313" s="545" t="s">
        <v>13413</v>
      </c>
      <c r="P13313" s="549">
        <v>11025</v>
      </c>
      <c r="Q13313" s="549">
        <v>1</v>
      </c>
      <c r="R13313" s="549">
        <v>56</v>
      </c>
      <c r="S13313" s="548"/>
      <c r="T13313" s="548"/>
      <c r="U13313" s="99"/>
    </row>
    <row r="13314" spans="1:21" ht="19.5" customHeight="1">
      <c r="A13314" s="545">
        <v>108347</v>
      </c>
      <c r="B13314" s="545" t="s">
        <v>5743</v>
      </c>
      <c r="C13314" s="545" t="s">
        <v>216</v>
      </c>
      <c r="D13314" s="546"/>
      <c r="E13314" s="171" t="str">
        <f t="shared" si="207"/>
        <v>1900</v>
      </c>
      <c r="F13314" s="547">
        <v>0</v>
      </c>
      <c r="G13314" s="548">
        <v>0</v>
      </c>
      <c r="H13314" s="547">
        <v>0</v>
      </c>
      <c r="I13314" s="545" t="s">
        <v>12736</v>
      </c>
      <c r="J13314" s="545"/>
      <c r="K13314" s="545" t="s">
        <v>20598</v>
      </c>
      <c r="L13314" s="545" t="s">
        <v>13413</v>
      </c>
      <c r="M13314" s="548" t="s">
        <v>13758</v>
      </c>
      <c r="N13314" s="545" t="s">
        <v>13413</v>
      </c>
      <c r="O13314" s="545" t="s">
        <v>13413</v>
      </c>
      <c r="P13314" s="549">
        <v>11026</v>
      </c>
      <c r="Q13314" s="549">
        <v>1</v>
      </c>
      <c r="R13314" s="549">
        <v>56</v>
      </c>
      <c r="S13314" s="548"/>
      <c r="T13314" s="548"/>
      <c r="U13314" s="99"/>
    </row>
    <row r="13315" spans="1:21" ht="19.5" customHeight="1">
      <c r="A13315" s="545">
        <v>108348</v>
      </c>
      <c r="B13315" s="545" t="s">
        <v>8737</v>
      </c>
      <c r="C13315" s="545" t="s">
        <v>216</v>
      </c>
      <c r="D13315" s="546"/>
      <c r="E13315" s="171" t="str">
        <f t="shared" si="207"/>
        <v>1900</v>
      </c>
      <c r="F13315" s="547">
        <v>0</v>
      </c>
      <c r="G13315" s="548">
        <v>0</v>
      </c>
      <c r="H13315" s="547">
        <v>0</v>
      </c>
      <c r="I13315" s="545" t="s">
        <v>12726</v>
      </c>
      <c r="J13315" s="545"/>
      <c r="K13315" s="545" t="s">
        <v>21112</v>
      </c>
      <c r="L13315" s="545" t="s">
        <v>13413</v>
      </c>
      <c r="M13315" s="548" t="s">
        <v>13758</v>
      </c>
      <c r="N13315" s="545" t="s">
        <v>13413</v>
      </c>
      <c r="O13315" s="545" t="s">
        <v>13413</v>
      </c>
      <c r="P13315" s="549">
        <v>11027</v>
      </c>
      <c r="Q13315" s="549">
        <v>1</v>
      </c>
      <c r="R13315" s="549">
        <v>49</v>
      </c>
      <c r="S13315" s="548"/>
      <c r="T13315" s="548"/>
      <c r="U13315" s="99"/>
    </row>
    <row r="13316" spans="1:21" ht="19.5" customHeight="1">
      <c r="A13316" s="545">
        <v>108349</v>
      </c>
      <c r="B13316" s="545" t="s">
        <v>8736</v>
      </c>
      <c r="C13316" s="545" t="s">
        <v>216</v>
      </c>
      <c r="D13316" s="546"/>
      <c r="E13316" s="171" t="str">
        <f t="shared" ref="E13316:E13379" si="208">TEXT(D13316,"YYYY")</f>
        <v>1900</v>
      </c>
      <c r="F13316" s="547">
        <v>0</v>
      </c>
      <c r="G13316" s="548">
        <v>0</v>
      </c>
      <c r="H13316" s="547">
        <v>0</v>
      </c>
      <c r="I13316" s="545" t="s">
        <v>12726</v>
      </c>
      <c r="J13316" s="545"/>
      <c r="K13316" s="545" t="s">
        <v>21113</v>
      </c>
      <c r="L13316" s="545" t="s">
        <v>13413</v>
      </c>
      <c r="M13316" s="548" t="s">
        <v>13758</v>
      </c>
      <c r="N13316" s="545" t="s">
        <v>13413</v>
      </c>
      <c r="O13316" s="545" t="s">
        <v>13413</v>
      </c>
      <c r="P13316" s="549">
        <v>11028</v>
      </c>
      <c r="Q13316" s="549">
        <v>1</v>
      </c>
      <c r="R13316" s="549">
        <v>49</v>
      </c>
      <c r="S13316" s="548"/>
      <c r="T13316" s="548"/>
      <c r="U13316" s="99"/>
    </row>
    <row r="13317" spans="1:21" ht="19.5" customHeight="1">
      <c r="A13317" s="545">
        <v>108350</v>
      </c>
      <c r="B13317" s="545" t="s">
        <v>8735</v>
      </c>
      <c r="C13317" s="545" t="s">
        <v>216</v>
      </c>
      <c r="D13317" s="546"/>
      <c r="E13317" s="171" t="str">
        <f t="shared" si="208"/>
        <v>1900</v>
      </c>
      <c r="F13317" s="547">
        <v>0</v>
      </c>
      <c r="G13317" s="548">
        <v>0</v>
      </c>
      <c r="H13317" s="547">
        <v>0</v>
      </c>
      <c r="I13317" s="545" t="s">
        <v>12726</v>
      </c>
      <c r="J13317" s="545"/>
      <c r="K13317" s="545" t="s">
        <v>21114</v>
      </c>
      <c r="L13317" s="545" t="s">
        <v>13413</v>
      </c>
      <c r="M13317" s="548" t="s">
        <v>13758</v>
      </c>
      <c r="N13317" s="545" t="s">
        <v>13413</v>
      </c>
      <c r="O13317" s="545" t="s">
        <v>13413</v>
      </c>
      <c r="P13317" s="549">
        <v>11029</v>
      </c>
      <c r="Q13317" s="549">
        <v>1</v>
      </c>
      <c r="R13317" s="549">
        <v>49</v>
      </c>
      <c r="S13317" s="548"/>
      <c r="T13317" s="548"/>
      <c r="U13317" s="99"/>
    </row>
    <row r="13318" spans="1:21" ht="19.5" customHeight="1">
      <c r="A13318" s="545">
        <v>108351</v>
      </c>
      <c r="B13318" s="545" t="s">
        <v>8615</v>
      </c>
      <c r="C13318" s="545" t="s">
        <v>216</v>
      </c>
      <c r="D13318" s="546"/>
      <c r="E13318" s="171" t="str">
        <f t="shared" si="208"/>
        <v>1900</v>
      </c>
      <c r="F13318" s="547">
        <v>0</v>
      </c>
      <c r="G13318" s="548">
        <v>0</v>
      </c>
      <c r="H13318" s="547">
        <v>0</v>
      </c>
      <c r="I13318" s="545" t="s">
        <v>12736</v>
      </c>
      <c r="J13318" s="545"/>
      <c r="K13318" s="545" t="s">
        <v>21115</v>
      </c>
      <c r="L13318" s="545" t="s">
        <v>13413</v>
      </c>
      <c r="M13318" s="548" t="s">
        <v>13758</v>
      </c>
      <c r="N13318" s="545" t="s">
        <v>13413</v>
      </c>
      <c r="O13318" s="545" t="s">
        <v>13413</v>
      </c>
      <c r="P13318" s="549">
        <v>11030</v>
      </c>
      <c r="Q13318" s="549">
        <v>1</v>
      </c>
      <c r="R13318" s="549">
        <v>56</v>
      </c>
      <c r="S13318" s="548"/>
      <c r="T13318" s="548"/>
      <c r="U13318" s="99"/>
    </row>
    <row r="13319" spans="1:21" ht="19.5" customHeight="1">
      <c r="A13319" s="545">
        <v>108352</v>
      </c>
      <c r="B13319" s="545" t="s">
        <v>5616</v>
      </c>
      <c r="C13319" s="545" t="s">
        <v>209</v>
      </c>
      <c r="D13319" s="546"/>
      <c r="E13319" s="171" t="str">
        <f t="shared" si="208"/>
        <v>1900</v>
      </c>
      <c r="F13319" s="547">
        <v>0</v>
      </c>
      <c r="G13319" s="548">
        <v>0</v>
      </c>
      <c r="H13319" s="547">
        <v>0</v>
      </c>
      <c r="I13319" s="545" t="s">
        <v>12736</v>
      </c>
      <c r="J13319" s="545"/>
      <c r="K13319" s="545" t="s">
        <v>20598</v>
      </c>
      <c r="L13319" s="545" t="s">
        <v>13413</v>
      </c>
      <c r="M13319" s="548" t="s">
        <v>13758</v>
      </c>
      <c r="N13319" s="545" t="s">
        <v>13413</v>
      </c>
      <c r="O13319" s="545" t="s">
        <v>13413</v>
      </c>
      <c r="P13319" s="549">
        <v>11031</v>
      </c>
      <c r="Q13319" s="549">
        <v>1</v>
      </c>
      <c r="R13319" s="549">
        <v>56</v>
      </c>
      <c r="S13319" s="548"/>
      <c r="T13319" s="548"/>
      <c r="U13319" s="99"/>
    </row>
    <row r="13320" spans="1:21" ht="19.5" customHeight="1">
      <c r="A13320" s="545">
        <v>108353</v>
      </c>
      <c r="B13320" s="545" t="s">
        <v>5714</v>
      </c>
      <c r="C13320" s="545" t="s">
        <v>786</v>
      </c>
      <c r="D13320" s="546"/>
      <c r="E13320" s="171" t="str">
        <f t="shared" si="208"/>
        <v>1900</v>
      </c>
      <c r="F13320" s="547">
        <v>0</v>
      </c>
      <c r="G13320" s="548">
        <v>0</v>
      </c>
      <c r="H13320" s="547">
        <v>0</v>
      </c>
      <c r="I13320" s="545" t="s">
        <v>12736</v>
      </c>
      <c r="J13320" s="545"/>
      <c r="K13320" s="545" t="s">
        <v>20598</v>
      </c>
      <c r="L13320" s="545" t="s">
        <v>13413</v>
      </c>
      <c r="M13320" s="548" t="s">
        <v>13758</v>
      </c>
      <c r="N13320" s="545" t="s">
        <v>13413</v>
      </c>
      <c r="O13320" s="545" t="s">
        <v>13413</v>
      </c>
      <c r="P13320" s="549">
        <v>11032</v>
      </c>
      <c r="Q13320" s="549">
        <v>1</v>
      </c>
      <c r="R13320" s="549">
        <v>56</v>
      </c>
      <c r="S13320" s="548"/>
      <c r="T13320" s="548"/>
      <c r="U13320" s="99"/>
    </row>
    <row r="13321" spans="1:21" ht="19.5" customHeight="1">
      <c r="A13321" s="545">
        <v>108354</v>
      </c>
      <c r="B13321" s="545" t="s">
        <v>8734</v>
      </c>
      <c r="C13321" s="545" t="s">
        <v>216</v>
      </c>
      <c r="D13321" s="546"/>
      <c r="E13321" s="171" t="str">
        <f t="shared" si="208"/>
        <v>1900</v>
      </c>
      <c r="F13321" s="547">
        <v>0</v>
      </c>
      <c r="G13321" s="548">
        <v>0</v>
      </c>
      <c r="H13321" s="547">
        <v>0</v>
      </c>
      <c r="I13321" s="545" t="s">
        <v>12726</v>
      </c>
      <c r="J13321" s="545"/>
      <c r="K13321" s="545" t="s">
        <v>21116</v>
      </c>
      <c r="L13321" s="545" t="s">
        <v>13413</v>
      </c>
      <c r="M13321" s="548" t="s">
        <v>13758</v>
      </c>
      <c r="N13321" s="545" t="s">
        <v>13413</v>
      </c>
      <c r="O13321" s="545" t="s">
        <v>13413</v>
      </c>
      <c r="P13321" s="549">
        <v>11033</v>
      </c>
      <c r="Q13321" s="549">
        <v>1</v>
      </c>
      <c r="R13321" s="549">
        <v>49</v>
      </c>
      <c r="S13321" s="548"/>
      <c r="T13321" s="548"/>
      <c r="U13321" s="99"/>
    </row>
    <row r="13322" spans="1:21" ht="19.5" customHeight="1">
      <c r="A13322" s="545">
        <v>108355</v>
      </c>
      <c r="B13322" s="545" t="s">
        <v>8733</v>
      </c>
      <c r="C13322" s="545" t="s">
        <v>216</v>
      </c>
      <c r="D13322" s="546"/>
      <c r="E13322" s="171" t="str">
        <f t="shared" si="208"/>
        <v>1900</v>
      </c>
      <c r="F13322" s="547">
        <v>0</v>
      </c>
      <c r="G13322" s="548">
        <v>0</v>
      </c>
      <c r="H13322" s="547">
        <v>0</v>
      </c>
      <c r="I13322" s="545" t="s">
        <v>12726</v>
      </c>
      <c r="J13322" s="545"/>
      <c r="K13322" s="545" t="s">
        <v>21117</v>
      </c>
      <c r="L13322" s="545" t="s">
        <v>13413</v>
      </c>
      <c r="M13322" s="548" t="s">
        <v>13758</v>
      </c>
      <c r="N13322" s="545" t="s">
        <v>13413</v>
      </c>
      <c r="O13322" s="545" t="s">
        <v>13413</v>
      </c>
      <c r="P13322" s="549">
        <v>11034</v>
      </c>
      <c r="Q13322" s="549">
        <v>1</v>
      </c>
      <c r="R13322" s="549">
        <v>49</v>
      </c>
      <c r="S13322" s="548"/>
      <c r="T13322" s="548"/>
      <c r="U13322" s="99"/>
    </row>
    <row r="13323" spans="1:21" ht="19.5" customHeight="1">
      <c r="A13323" s="545">
        <v>108356</v>
      </c>
      <c r="B13323" s="545" t="s">
        <v>8732</v>
      </c>
      <c r="C13323" s="545" t="s">
        <v>216</v>
      </c>
      <c r="D13323" s="546"/>
      <c r="E13323" s="171" t="str">
        <f t="shared" si="208"/>
        <v>1900</v>
      </c>
      <c r="F13323" s="547">
        <v>0</v>
      </c>
      <c r="G13323" s="548">
        <v>0</v>
      </c>
      <c r="H13323" s="547">
        <v>0</v>
      </c>
      <c r="I13323" s="545" t="s">
        <v>12726</v>
      </c>
      <c r="J13323" s="545"/>
      <c r="K13323" s="545" t="s">
        <v>21118</v>
      </c>
      <c r="L13323" s="545" t="s">
        <v>13413</v>
      </c>
      <c r="M13323" s="548" t="s">
        <v>13758</v>
      </c>
      <c r="N13323" s="545" t="s">
        <v>13413</v>
      </c>
      <c r="O13323" s="545" t="s">
        <v>13413</v>
      </c>
      <c r="P13323" s="549">
        <v>11035</v>
      </c>
      <c r="Q13323" s="549">
        <v>1</v>
      </c>
      <c r="R13323" s="549">
        <v>49</v>
      </c>
      <c r="S13323" s="548"/>
      <c r="T13323" s="548"/>
      <c r="U13323" s="99"/>
    </row>
    <row r="13324" spans="1:21" ht="19.5" customHeight="1">
      <c r="A13324" s="545">
        <v>108357</v>
      </c>
      <c r="B13324" s="545" t="s">
        <v>5721</v>
      </c>
      <c r="C13324" s="545" t="s">
        <v>786</v>
      </c>
      <c r="D13324" s="546"/>
      <c r="E13324" s="171" t="str">
        <f t="shared" si="208"/>
        <v>1900</v>
      </c>
      <c r="F13324" s="547">
        <v>0</v>
      </c>
      <c r="G13324" s="548">
        <v>0</v>
      </c>
      <c r="H13324" s="547">
        <v>0</v>
      </c>
      <c r="I13324" s="545" t="s">
        <v>12736</v>
      </c>
      <c r="J13324" s="545"/>
      <c r="K13324" s="545" t="s">
        <v>20598</v>
      </c>
      <c r="L13324" s="545" t="s">
        <v>13413</v>
      </c>
      <c r="M13324" s="548" t="s">
        <v>13758</v>
      </c>
      <c r="N13324" s="545" t="s">
        <v>13413</v>
      </c>
      <c r="O13324" s="545" t="s">
        <v>13413</v>
      </c>
      <c r="P13324" s="549">
        <v>11036</v>
      </c>
      <c r="Q13324" s="549">
        <v>1</v>
      </c>
      <c r="R13324" s="549">
        <v>56</v>
      </c>
      <c r="S13324" s="548"/>
      <c r="T13324" s="548"/>
      <c r="U13324" s="99"/>
    </row>
    <row r="13325" spans="1:21" ht="19.5" customHeight="1">
      <c r="A13325" s="545">
        <v>108358</v>
      </c>
      <c r="B13325" s="545" t="s">
        <v>5699</v>
      </c>
      <c r="C13325" s="545" t="s">
        <v>216</v>
      </c>
      <c r="D13325" s="546"/>
      <c r="E13325" s="171" t="str">
        <f t="shared" si="208"/>
        <v>1900</v>
      </c>
      <c r="F13325" s="547">
        <v>0</v>
      </c>
      <c r="G13325" s="548">
        <v>0</v>
      </c>
      <c r="H13325" s="547">
        <v>0</v>
      </c>
      <c r="I13325" s="545" t="s">
        <v>12736</v>
      </c>
      <c r="J13325" s="545"/>
      <c r="K13325" s="545" t="s">
        <v>20598</v>
      </c>
      <c r="L13325" s="545" t="s">
        <v>13413</v>
      </c>
      <c r="M13325" s="548" t="s">
        <v>13758</v>
      </c>
      <c r="N13325" s="545" t="s">
        <v>13413</v>
      </c>
      <c r="O13325" s="545" t="s">
        <v>13413</v>
      </c>
      <c r="P13325" s="549">
        <v>11037</v>
      </c>
      <c r="Q13325" s="549">
        <v>1</v>
      </c>
      <c r="R13325" s="549">
        <v>56</v>
      </c>
      <c r="S13325" s="548"/>
      <c r="T13325" s="548"/>
      <c r="U13325" s="99"/>
    </row>
    <row r="13326" spans="1:21" ht="19.5" customHeight="1">
      <c r="A13326" s="545">
        <v>108359</v>
      </c>
      <c r="B13326" s="545" t="s">
        <v>8731</v>
      </c>
      <c r="C13326" s="545" t="s">
        <v>216</v>
      </c>
      <c r="D13326" s="546"/>
      <c r="E13326" s="171" t="str">
        <f t="shared" si="208"/>
        <v>1900</v>
      </c>
      <c r="F13326" s="547">
        <v>0</v>
      </c>
      <c r="G13326" s="548">
        <v>0</v>
      </c>
      <c r="H13326" s="547">
        <v>0</v>
      </c>
      <c r="I13326" s="545" t="s">
        <v>12726</v>
      </c>
      <c r="J13326" s="545"/>
      <c r="K13326" s="545" t="s">
        <v>21119</v>
      </c>
      <c r="L13326" s="545" t="s">
        <v>13413</v>
      </c>
      <c r="M13326" s="548" t="s">
        <v>13758</v>
      </c>
      <c r="N13326" s="545" t="s">
        <v>13413</v>
      </c>
      <c r="O13326" s="545" t="s">
        <v>13413</v>
      </c>
      <c r="P13326" s="549">
        <v>11038</v>
      </c>
      <c r="Q13326" s="549">
        <v>1</v>
      </c>
      <c r="R13326" s="549">
        <v>49</v>
      </c>
      <c r="S13326" s="548"/>
      <c r="T13326" s="548"/>
      <c r="U13326" s="99"/>
    </row>
    <row r="13327" spans="1:21" ht="19.5" customHeight="1">
      <c r="A13327" s="545">
        <v>108360</v>
      </c>
      <c r="B13327" s="545" t="s">
        <v>8730</v>
      </c>
      <c r="C13327" s="545" t="s">
        <v>216</v>
      </c>
      <c r="D13327" s="546"/>
      <c r="E13327" s="171" t="str">
        <f t="shared" si="208"/>
        <v>1900</v>
      </c>
      <c r="F13327" s="547">
        <v>0</v>
      </c>
      <c r="G13327" s="548">
        <v>0</v>
      </c>
      <c r="H13327" s="547">
        <v>0</v>
      </c>
      <c r="I13327" s="545" t="s">
        <v>12726</v>
      </c>
      <c r="J13327" s="545"/>
      <c r="K13327" s="545" t="s">
        <v>21120</v>
      </c>
      <c r="L13327" s="545" t="s">
        <v>13413</v>
      </c>
      <c r="M13327" s="548" t="s">
        <v>13758</v>
      </c>
      <c r="N13327" s="545" t="s">
        <v>13413</v>
      </c>
      <c r="O13327" s="545" t="s">
        <v>13413</v>
      </c>
      <c r="P13327" s="549">
        <v>11039</v>
      </c>
      <c r="Q13327" s="549">
        <v>1</v>
      </c>
      <c r="R13327" s="549">
        <v>49</v>
      </c>
      <c r="S13327" s="548"/>
      <c r="T13327" s="548"/>
      <c r="U13327" s="99"/>
    </row>
    <row r="13328" spans="1:21" ht="19.5" customHeight="1">
      <c r="A13328" s="545">
        <v>108361</v>
      </c>
      <c r="B13328" s="545" t="s">
        <v>8729</v>
      </c>
      <c r="C13328" s="545" t="s">
        <v>216</v>
      </c>
      <c r="D13328" s="546"/>
      <c r="E13328" s="171" t="str">
        <f t="shared" si="208"/>
        <v>1900</v>
      </c>
      <c r="F13328" s="547">
        <v>0</v>
      </c>
      <c r="G13328" s="548">
        <v>0</v>
      </c>
      <c r="H13328" s="547">
        <v>0</v>
      </c>
      <c r="I13328" s="545" t="s">
        <v>12726</v>
      </c>
      <c r="J13328" s="545"/>
      <c r="K13328" s="545" t="s">
        <v>21121</v>
      </c>
      <c r="L13328" s="545" t="s">
        <v>13413</v>
      </c>
      <c r="M13328" s="548" t="s">
        <v>13758</v>
      </c>
      <c r="N13328" s="545" t="s">
        <v>13413</v>
      </c>
      <c r="O13328" s="545" t="s">
        <v>13413</v>
      </c>
      <c r="P13328" s="549">
        <v>11040</v>
      </c>
      <c r="Q13328" s="549">
        <v>1</v>
      </c>
      <c r="R13328" s="549">
        <v>49</v>
      </c>
      <c r="S13328" s="548"/>
      <c r="T13328" s="548"/>
      <c r="U13328" s="99"/>
    </row>
    <row r="13329" spans="1:21" ht="19.5" customHeight="1">
      <c r="A13329" s="545">
        <v>108362</v>
      </c>
      <c r="B13329" s="545" t="s">
        <v>5696</v>
      </c>
      <c r="C13329" s="545" t="s">
        <v>221</v>
      </c>
      <c r="D13329" s="546"/>
      <c r="E13329" s="171" t="str">
        <f t="shared" si="208"/>
        <v>1900</v>
      </c>
      <c r="F13329" s="547">
        <v>0</v>
      </c>
      <c r="G13329" s="548">
        <v>0</v>
      </c>
      <c r="H13329" s="547">
        <v>0</v>
      </c>
      <c r="I13329" s="545" t="s">
        <v>12736</v>
      </c>
      <c r="J13329" s="545"/>
      <c r="K13329" s="545" t="s">
        <v>20598</v>
      </c>
      <c r="L13329" s="545" t="s">
        <v>13413</v>
      </c>
      <c r="M13329" s="548" t="s">
        <v>13758</v>
      </c>
      <c r="N13329" s="545" t="s">
        <v>13413</v>
      </c>
      <c r="O13329" s="545" t="s">
        <v>13413</v>
      </c>
      <c r="P13329" s="549">
        <v>11041</v>
      </c>
      <c r="Q13329" s="549">
        <v>1</v>
      </c>
      <c r="R13329" s="549">
        <v>56</v>
      </c>
      <c r="S13329" s="548"/>
      <c r="T13329" s="548"/>
      <c r="U13329" s="99"/>
    </row>
    <row r="13330" spans="1:21" ht="19.5" customHeight="1">
      <c r="A13330" s="545">
        <v>108363</v>
      </c>
      <c r="B13330" s="545" t="s">
        <v>5719</v>
      </c>
      <c r="C13330" s="545" t="s">
        <v>216</v>
      </c>
      <c r="D13330" s="546"/>
      <c r="E13330" s="171" t="str">
        <f t="shared" si="208"/>
        <v>1900</v>
      </c>
      <c r="F13330" s="547">
        <v>0</v>
      </c>
      <c r="G13330" s="548">
        <v>0</v>
      </c>
      <c r="H13330" s="547">
        <v>0</v>
      </c>
      <c r="I13330" s="545" t="s">
        <v>12736</v>
      </c>
      <c r="J13330" s="545"/>
      <c r="K13330" s="545" t="s">
        <v>20598</v>
      </c>
      <c r="L13330" s="545" t="s">
        <v>13413</v>
      </c>
      <c r="M13330" s="548" t="s">
        <v>13758</v>
      </c>
      <c r="N13330" s="545" t="s">
        <v>13413</v>
      </c>
      <c r="O13330" s="545" t="s">
        <v>13413</v>
      </c>
      <c r="P13330" s="549">
        <v>11042</v>
      </c>
      <c r="Q13330" s="549">
        <v>1</v>
      </c>
      <c r="R13330" s="549">
        <v>56</v>
      </c>
      <c r="S13330" s="548"/>
      <c r="T13330" s="548"/>
      <c r="U13330" s="99"/>
    </row>
    <row r="13331" spans="1:21" ht="19.5" customHeight="1">
      <c r="A13331" s="545">
        <v>108364</v>
      </c>
      <c r="B13331" s="545" t="s">
        <v>8728</v>
      </c>
      <c r="C13331" s="545" t="s">
        <v>216</v>
      </c>
      <c r="D13331" s="546"/>
      <c r="E13331" s="171" t="str">
        <f t="shared" si="208"/>
        <v>1900</v>
      </c>
      <c r="F13331" s="547">
        <v>0</v>
      </c>
      <c r="G13331" s="548">
        <v>0</v>
      </c>
      <c r="H13331" s="547">
        <v>0</v>
      </c>
      <c r="I13331" s="545" t="s">
        <v>12726</v>
      </c>
      <c r="J13331" s="545"/>
      <c r="K13331" s="545" t="s">
        <v>21122</v>
      </c>
      <c r="L13331" s="545" t="s">
        <v>13413</v>
      </c>
      <c r="M13331" s="548" t="s">
        <v>13758</v>
      </c>
      <c r="N13331" s="545" t="s">
        <v>13413</v>
      </c>
      <c r="O13331" s="545" t="s">
        <v>13413</v>
      </c>
      <c r="P13331" s="549">
        <v>11043</v>
      </c>
      <c r="Q13331" s="549">
        <v>1</v>
      </c>
      <c r="R13331" s="549">
        <v>49</v>
      </c>
      <c r="S13331" s="548"/>
      <c r="T13331" s="548"/>
      <c r="U13331" s="99"/>
    </row>
    <row r="13332" spans="1:21" ht="19.5" customHeight="1">
      <c r="A13332" s="545">
        <v>108365</v>
      </c>
      <c r="B13332" s="545" t="s">
        <v>5715</v>
      </c>
      <c r="C13332" s="545" t="s">
        <v>786</v>
      </c>
      <c r="D13332" s="546"/>
      <c r="E13332" s="171" t="str">
        <f t="shared" si="208"/>
        <v>1900</v>
      </c>
      <c r="F13332" s="547">
        <v>0</v>
      </c>
      <c r="G13332" s="548">
        <v>0</v>
      </c>
      <c r="H13332" s="547">
        <v>0</v>
      </c>
      <c r="I13332" s="545" t="s">
        <v>12736</v>
      </c>
      <c r="J13332" s="545"/>
      <c r="K13332" s="545" t="s">
        <v>20598</v>
      </c>
      <c r="L13332" s="545" t="s">
        <v>13413</v>
      </c>
      <c r="M13332" s="548" t="s">
        <v>13758</v>
      </c>
      <c r="N13332" s="545" t="s">
        <v>13413</v>
      </c>
      <c r="O13332" s="545" t="s">
        <v>13413</v>
      </c>
      <c r="P13332" s="549">
        <v>11044</v>
      </c>
      <c r="Q13332" s="549">
        <v>1</v>
      </c>
      <c r="R13332" s="549">
        <v>56</v>
      </c>
      <c r="S13332" s="548"/>
      <c r="T13332" s="548"/>
      <c r="U13332" s="99"/>
    </row>
    <row r="13333" spans="1:21" ht="19.5" customHeight="1">
      <c r="A13333" s="545">
        <v>108366</v>
      </c>
      <c r="B13333" s="545" t="s">
        <v>8727</v>
      </c>
      <c r="C13333" s="545" t="s">
        <v>216</v>
      </c>
      <c r="D13333" s="546"/>
      <c r="E13333" s="171" t="str">
        <f t="shared" si="208"/>
        <v>1900</v>
      </c>
      <c r="F13333" s="547">
        <v>0</v>
      </c>
      <c r="G13333" s="548">
        <v>0</v>
      </c>
      <c r="H13333" s="547">
        <v>0</v>
      </c>
      <c r="I13333" s="545" t="s">
        <v>12726</v>
      </c>
      <c r="J13333" s="545"/>
      <c r="K13333" s="545" t="s">
        <v>21123</v>
      </c>
      <c r="L13333" s="545" t="s">
        <v>13413</v>
      </c>
      <c r="M13333" s="548" t="s">
        <v>13758</v>
      </c>
      <c r="N13333" s="545" t="s">
        <v>13413</v>
      </c>
      <c r="O13333" s="545" t="s">
        <v>13413</v>
      </c>
      <c r="P13333" s="549">
        <v>11045</v>
      </c>
      <c r="Q13333" s="549">
        <v>1</v>
      </c>
      <c r="R13333" s="549">
        <v>49</v>
      </c>
      <c r="S13333" s="548"/>
      <c r="T13333" s="548"/>
      <c r="U13333" s="99"/>
    </row>
    <row r="13334" spans="1:21" ht="19.5" customHeight="1">
      <c r="A13334" s="545">
        <v>108367</v>
      </c>
      <c r="B13334" s="545" t="s">
        <v>8726</v>
      </c>
      <c r="C13334" s="545" t="s">
        <v>216</v>
      </c>
      <c r="D13334" s="546"/>
      <c r="E13334" s="171" t="str">
        <f t="shared" si="208"/>
        <v>1900</v>
      </c>
      <c r="F13334" s="547">
        <v>0</v>
      </c>
      <c r="G13334" s="548">
        <v>0</v>
      </c>
      <c r="H13334" s="547">
        <v>0</v>
      </c>
      <c r="I13334" s="545" t="s">
        <v>12726</v>
      </c>
      <c r="J13334" s="545"/>
      <c r="K13334" s="545" t="s">
        <v>21124</v>
      </c>
      <c r="L13334" s="545" t="s">
        <v>13413</v>
      </c>
      <c r="M13334" s="548" t="s">
        <v>13758</v>
      </c>
      <c r="N13334" s="545" t="s">
        <v>13413</v>
      </c>
      <c r="O13334" s="545" t="s">
        <v>13413</v>
      </c>
      <c r="P13334" s="549">
        <v>11046</v>
      </c>
      <c r="Q13334" s="549">
        <v>1</v>
      </c>
      <c r="R13334" s="549">
        <v>49</v>
      </c>
      <c r="S13334" s="548"/>
      <c r="T13334" s="548"/>
      <c r="U13334" s="99"/>
    </row>
    <row r="13335" spans="1:21" ht="19.5" customHeight="1">
      <c r="A13335" s="545">
        <v>108368</v>
      </c>
      <c r="B13335" s="545" t="s">
        <v>8725</v>
      </c>
      <c r="C13335" s="545" t="s">
        <v>216</v>
      </c>
      <c r="D13335" s="546"/>
      <c r="E13335" s="171" t="str">
        <f t="shared" si="208"/>
        <v>1900</v>
      </c>
      <c r="F13335" s="547">
        <v>0</v>
      </c>
      <c r="G13335" s="548">
        <v>0</v>
      </c>
      <c r="H13335" s="547">
        <v>0</v>
      </c>
      <c r="I13335" s="545" t="s">
        <v>12726</v>
      </c>
      <c r="J13335" s="545"/>
      <c r="K13335" s="545" t="s">
        <v>21125</v>
      </c>
      <c r="L13335" s="545" t="s">
        <v>13413</v>
      </c>
      <c r="M13335" s="548" t="s">
        <v>13758</v>
      </c>
      <c r="N13335" s="545" t="s">
        <v>13413</v>
      </c>
      <c r="O13335" s="545" t="s">
        <v>13413</v>
      </c>
      <c r="P13335" s="549">
        <v>11047</v>
      </c>
      <c r="Q13335" s="549">
        <v>1</v>
      </c>
      <c r="R13335" s="549">
        <v>49</v>
      </c>
      <c r="S13335" s="548"/>
      <c r="T13335" s="548"/>
      <c r="U13335" s="99"/>
    </row>
    <row r="13336" spans="1:21" ht="19.5" customHeight="1">
      <c r="A13336" s="545">
        <v>108369</v>
      </c>
      <c r="B13336" s="545" t="s">
        <v>8724</v>
      </c>
      <c r="C13336" s="545" t="s">
        <v>216</v>
      </c>
      <c r="D13336" s="546"/>
      <c r="E13336" s="171" t="str">
        <f t="shared" si="208"/>
        <v>1900</v>
      </c>
      <c r="F13336" s="547">
        <v>0</v>
      </c>
      <c r="G13336" s="548">
        <v>0</v>
      </c>
      <c r="H13336" s="547">
        <v>0</v>
      </c>
      <c r="I13336" s="545" t="s">
        <v>12726</v>
      </c>
      <c r="J13336" s="545"/>
      <c r="K13336" s="545" t="s">
        <v>21126</v>
      </c>
      <c r="L13336" s="545" t="s">
        <v>13413</v>
      </c>
      <c r="M13336" s="548" t="s">
        <v>13758</v>
      </c>
      <c r="N13336" s="545" t="s">
        <v>13413</v>
      </c>
      <c r="O13336" s="545" t="s">
        <v>13413</v>
      </c>
      <c r="P13336" s="549">
        <v>11048</v>
      </c>
      <c r="Q13336" s="549">
        <v>1</v>
      </c>
      <c r="R13336" s="549">
        <v>49</v>
      </c>
      <c r="S13336" s="548"/>
      <c r="T13336" s="548"/>
      <c r="U13336" s="99"/>
    </row>
    <row r="13337" spans="1:21" ht="19.5" customHeight="1">
      <c r="A13337" s="545">
        <v>108370</v>
      </c>
      <c r="B13337" s="545" t="s">
        <v>8723</v>
      </c>
      <c r="C13337" s="545" t="s">
        <v>216</v>
      </c>
      <c r="D13337" s="546"/>
      <c r="E13337" s="171" t="str">
        <f t="shared" si="208"/>
        <v>1900</v>
      </c>
      <c r="F13337" s="547">
        <v>0</v>
      </c>
      <c r="G13337" s="548">
        <v>0</v>
      </c>
      <c r="H13337" s="547">
        <v>0</v>
      </c>
      <c r="I13337" s="545" t="s">
        <v>12726</v>
      </c>
      <c r="J13337" s="545"/>
      <c r="K13337" s="545" t="s">
        <v>21127</v>
      </c>
      <c r="L13337" s="545" t="s">
        <v>13413</v>
      </c>
      <c r="M13337" s="548" t="s">
        <v>13758</v>
      </c>
      <c r="N13337" s="545" t="s">
        <v>13413</v>
      </c>
      <c r="O13337" s="545" t="s">
        <v>13413</v>
      </c>
      <c r="P13337" s="549">
        <v>11049</v>
      </c>
      <c r="Q13337" s="549">
        <v>1</v>
      </c>
      <c r="R13337" s="549">
        <v>49</v>
      </c>
      <c r="S13337" s="548"/>
      <c r="T13337" s="548"/>
      <c r="U13337" s="99"/>
    </row>
    <row r="13338" spans="1:21" ht="19.5" customHeight="1">
      <c r="A13338" s="545">
        <v>108371</v>
      </c>
      <c r="B13338" s="545" t="s">
        <v>8722</v>
      </c>
      <c r="C13338" s="545" t="s">
        <v>216</v>
      </c>
      <c r="D13338" s="546"/>
      <c r="E13338" s="171" t="str">
        <f t="shared" si="208"/>
        <v>1900</v>
      </c>
      <c r="F13338" s="547">
        <v>0</v>
      </c>
      <c r="G13338" s="548">
        <v>0</v>
      </c>
      <c r="H13338" s="547">
        <v>0</v>
      </c>
      <c r="I13338" s="545" t="s">
        <v>12726</v>
      </c>
      <c r="J13338" s="545"/>
      <c r="K13338" s="545" t="s">
        <v>21128</v>
      </c>
      <c r="L13338" s="545" t="s">
        <v>13413</v>
      </c>
      <c r="M13338" s="548" t="s">
        <v>13758</v>
      </c>
      <c r="N13338" s="545" t="s">
        <v>13413</v>
      </c>
      <c r="O13338" s="545" t="s">
        <v>13413</v>
      </c>
      <c r="P13338" s="549">
        <v>11050</v>
      </c>
      <c r="Q13338" s="549">
        <v>1</v>
      </c>
      <c r="R13338" s="549">
        <v>49</v>
      </c>
      <c r="S13338" s="548"/>
      <c r="T13338" s="548"/>
      <c r="U13338" s="99"/>
    </row>
    <row r="13339" spans="1:21" ht="19.5" customHeight="1">
      <c r="A13339" s="545">
        <v>108372</v>
      </c>
      <c r="B13339" s="545" t="s">
        <v>8721</v>
      </c>
      <c r="C13339" s="545" t="s">
        <v>216</v>
      </c>
      <c r="D13339" s="546">
        <v>46052</v>
      </c>
      <c r="E13339" s="171" t="str">
        <f t="shared" si="208"/>
        <v>2026</v>
      </c>
      <c r="F13339" s="547">
        <v>71826</v>
      </c>
      <c r="G13339" s="548">
        <v>0.19</v>
      </c>
      <c r="H13339" s="547">
        <v>60357.98</v>
      </c>
      <c r="I13339" s="545" t="s">
        <v>12736</v>
      </c>
      <c r="J13339" s="545" t="s">
        <v>13307</v>
      </c>
      <c r="K13339" s="545" t="s">
        <v>20598</v>
      </c>
      <c r="L13339" s="545" t="s">
        <v>13413</v>
      </c>
      <c r="M13339" s="548" t="s">
        <v>13758</v>
      </c>
      <c r="N13339" s="545" t="s">
        <v>13413</v>
      </c>
      <c r="O13339" s="545" t="s">
        <v>13413</v>
      </c>
      <c r="P13339" s="549">
        <v>11051</v>
      </c>
      <c r="Q13339" s="549">
        <v>1</v>
      </c>
      <c r="R13339" s="549">
        <v>56</v>
      </c>
      <c r="S13339" s="548">
        <v>2228</v>
      </c>
      <c r="T13339" s="548"/>
      <c r="U13339" s="99"/>
    </row>
    <row r="13340" spans="1:21" ht="19.5" customHeight="1">
      <c r="A13340" s="545">
        <v>108373</v>
      </c>
      <c r="B13340" s="545" t="s">
        <v>5770</v>
      </c>
      <c r="C13340" s="545" t="s">
        <v>216</v>
      </c>
      <c r="D13340" s="546"/>
      <c r="E13340" s="171" t="str">
        <f t="shared" si="208"/>
        <v>1900</v>
      </c>
      <c r="F13340" s="547">
        <v>0</v>
      </c>
      <c r="G13340" s="548">
        <v>0</v>
      </c>
      <c r="H13340" s="547">
        <v>0</v>
      </c>
      <c r="I13340" s="545" t="s">
        <v>12736</v>
      </c>
      <c r="J13340" s="545"/>
      <c r="K13340" s="545" t="s">
        <v>20598</v>
      </c>
      <c r="L13340" s="545" t="s">
        <v>13413</v>
      </c>
      <c r="M13340" s="548" t="s">
        <v>13758</v>
      </c>
      <c r="N13340" s="545" t="s">
        <v>13413</v>
      </c>
      <c r="O13340" s="545" t="s">
        <v>13413</v>
      </c>
      <c r="P13340" s="549">
        <v>11052</v>
      </c>
      <c r="Q13340" s="549">
        <v>1</v>
      </c>
      <c r="R13340" s="549">
        <v>56</v>
      </c>
      <c r="S13340" s="548"/>
      <c r="T13340" s="548"/>
      <c r="U13340" s="99"/>
    </row>
    <row r="13341" spans="1:21" ht="19.5" customHeight="1">
      <c r="A13341" s="545">
        <v>108374</v>
      </c>
      <c r="B13341" s="545" t="s">
        <v>8720</v>
      </c>
      <c r="C13341" s="545" t="s">
        <v>216</v>
      </c>
      <c r="D13341" s="546"/>
      <c r="E13341" s="171" t="str">
        <f t="shared" si="208"/>
        <v>1900</v>
      </c>
      <c r="F13341" s="547">
        <v>0</v>
      </c>
      <c r="G13341" s="548">
        <v>0</v>
      </c>
      <c r="H13341" s="547">
        <v>0</v>
      </c>
      <c r="I13341" s="545" t="s">
        <v>12726</v>
      </c>
      <c r="J13341" s="545"/>
      <c r="K13341" s="545" t="s">
        <v>21129</v>
      </c>
      <c r="L13341" s="545" t="s">
        <v>13413</v>
      </c>
      <c r="M13341" s="548" t="s">
        <v>13758</v>
      </c>
      <c r="N13341" s="545" t="s">
        <v>13413</v>
      </c>
      <c r="O13341" s="545" t="s">
        <v>13413</v>
      </c>
      <c r="P13341" s="549">
        <v>11053</v>
      </c>
      <c r="Q13341" s="549">
        <v>1</v>
      </c>
      <c r="R13341" s="549">
        <v>49</v>
      </c>
      <c r="S13341" s="548"/>
      <c r="T13341" s="548"/>
      <c r="U13341" s="99"/>
    </row>
    <row r="13342" spans="1:21" ht="19.5" customHeight="1">
      <c r="A13342" s="545">
        <v>108375</v>
      </c>
      <c r="B13342" s="545" t="s">
        <v>8719</v>
      </c>
      <c r="C13342" s="545" t="s">
        <v>216</v>
      </c>
      <c r="D13342" s="546"/>
      <c r="E13342" s="171" t="str">
        <f t="shared" si="208"/>
        <v>1900</v>
      </c>
      <c r="F13342" s="547">
        <v>0</v>
      </c>
      <c r="G13342" s="548">
        <v>0</v>
      </c>
      <c r="H13342" s="547">
        <v>0</v>
      </c>
      <c r="I13342" s="545" t="s">
        <v>12736</v>
      </c>
      <c r="J13342" s="545"/>
      <c r="K13342" s="545" t="s">
        <v>20598</v>
      </c>
      <c r="L13342" s="545" t="s">
        <v>13413</v>
      </c>
      <c r="M13342" s="548" t="s">
        <v>13758</v>
      </c>
      <c r="N13342" s="545" t="s">
        <v>13413</v>
      </c>
      <c r="O13342" s="545" t="s">
        <v>13413</v>
      </c>
      <c r="P13342" s="549">
        <v>11054</v>
      </c>
      <c r="Q13342" s="549">
        <v>1</v>
      </c>
      <c r="R13342" s="549">
        <v>56</v>
      </c>
      <c r="S13342" s="548"/>
      <c r="T13342" s="548"/>
      <c r="U13342" s="99"/>
    </row>
    <row r="13343" spans="1:21" ht="19.5" customHeight="1">
      <c r="A13343" s="545">
        <v>108376</v>
      </c>
      <c r="B13343" s="545" t="s">
        <v>8718</v>
      </c>
      <c r="C13343" s="545" t="s">
        <v>216</v>
      </c>
      <c r="D13343" s="546"/>
      <c r="E13343" s="171" t="str">
        <f t="shared" si="208"/>
        <v>1900</v>
      </c>
      <c r="F13343" s="547">
        <v>0</v>
      </c>
      <c r="G13343" s="548">
        <v>0</v>
      </c>
      <c r="H13343" s="547">
        <v>0</v>
      </c>
      <c r="I13343" s="545" t="s">
        <v>12726</v>
      </c>
      <c r="J13343" s="545"/>
      <c r="K13343" s="545" t="s">
        <v>21130</v>
      </c>
      <c r="L13343" s="545" t="s">
        <v>13413</v>
      </c>
      <c r="M13343" s="548" t="s">
        <v>13758</v>
      </c>
      <c r="N13343" s="545" t="s">
        <v>13413</v>
      </c>
      <c r="O13343" s="545" t="s">
        <v>13413</v>
      </c>
      <c r="P13343" s="549">
        <v>11055</v>
      </c>
      <c r="Q13343" s="549">
        <v>1</v>
      </c>
      <c r="R13343" s="549">
        <v>49</v>
      </c>
      <c r="S13343" s="548"/>
      <c r="T13343" s="548"/>
      <c r="U13343" s="99"/>
    </row>
    <row r="13344" spans="1:21" ht="19.5" customHeight="1">
      <c r="A13344" s="545">
        <v>108377</v>
      </c>
      <c r="B13344" s="545" t="s">
        <v>7716</v>
      </c>
      <c r="C13344" s="545" t="s">
        <v>216</v>
      </c>
      <c r="D13344" s="546">
        <v>43654</v>
      </c>
      <c r="E13344" s="171" t="str">
        <f t="shared" si="208"/>
        <v>2019</v>
      </c>
      <c r="F13344" s="547">
        <v>45220</v>
      </c>
      <c r="G13344" s="548">
        <v>0.19</v>
      </c>
      <c r="H13344" s="547">
        <v>38000</v>
      </c>
      <c r="I13344" s="545" t="s">
        <v>12736</v>
      </c>
      <c r="J13344" s="545" t="s">
        <v>13321</v>
      </c>
      <c r="K13344" s="545" t="s">
        <v>21131</v>
      </c>
      <c r="L13344" s="545" t="s">
        <v>13413</v>
      </c>
      <c r="M13344" s="548" t="s">
        <v>13758</v>
      </c>
      <c r="N13344" s="545" t="s">
        <v>13413</v>
      </c>
      <c r="O13344" s="545" t="s">
        <v>13413</v>
      </c>
      <c r="P13344" s="549">
        <v>11056</v>
      </c>
      <c r="Q13344" s="549">
        <v>1</v>
      </c>
      <c r="R13344" s="549">
        <v>56</v>
      </c>
      <c r="S13344" s="548">
        <v>2244</v>
      </c>
      <c r="T13344" s="548"/>
      <c r="U13344" s="99"/>
    </row>
    <row r="13345" spans="1:21" ht="19.5" customHeight="1">
      <c r="A13345" s="545">
        <v>108378</v>
      </c>
      <c r="B13345" s="545" t="s">
        <v>8717</v>
      </c>
      <c r="C13345" s="545" t="s">
        <v>216</v>
      </c>
      <c r="D13345" s="546"/>
      <c r="E13345" s="171" t="str">
        <f t="shared" si="208"/>
        <v>1900</v>
      </c>
      <c r="F13345" s="547">
        <v>0</v>
      </c>
      <c r="G13345" s="548">
        <v>0</v>
      </c>
      <c r="H13345" s="547">
        <v>0</v>
      </c>
      <c r="I13345" s="545" t="s">
        <v>12647</v>
      </c>
      <c r="J13345" s="545"/>
      <c r="K13345" s="545" t="s">
        <v>21132</v>
      </c>
      <c r="L13345" s="545" t="s">
        <v>13413</v>
      </c>
      <c r="M13345" s="548" t="s">
        <v>13758</v>
      </c>
      <c r="N13345" s="545" t="s">
        <v>13413</v>
      </c>
      <c r="O13345" s="545" t="s">
        <v>13413</v>
      </c>
      <c r="P13345" s="549">
        <v>11057</v>
      </c>
      <c r="Q13345" s="549">
        <v>1</v>
      </c>
      <c r="R13345" s="549">
        <v>26</v>
      </c>
      <c r="S13345" s="548"/>
      <c r="T13345" s="548"/>
      <c r="U13345" s="99"/>
    </row>
    <row r="13346" spans="1:21" ht="19.5" customHeight="1">
      <c r="A13346" s="545">
        <v>108379</v>
      </c>
      <c r="B13346" s="545" t="s">
        <v>8716</v>
      </c>
      <c r="C13346" s="545" t="s">
        <v>216</v>
      </c>
      <c r="D13346" s="546"/>
      <c r="E13346" s="171" t="str">
        <f t="shared" si="208"/>
        <v>1900</v>
      </c>
      <c r="F13346" s="547">
        <v>0</v>
      </c>
      <c r="G13346" s="548">
        <v>0</v>
      </c>
      <c r="H13346" s="547">
        <v>0</v>
      </c>
      <c r="I13346" s="545" t="s">
        <v>12736</v>
      </c>
      <c r="J13346" s="545"/>
      <c r="K13346" s="545" t="s">
        <v>21133</v>
      </c>
      <c r="L13346" s="545" t="s">
        <v>13413</v>
      </c>
      <c r="M13346" s="548" t="s">
        <v>13758</v>
      </c>
      <c r="N13346" s="545" t="s">
        <v>13413</v>
      </c>
      <c r="O13346" s="545" t="s">
        <v>13413</v>
      </c>
      <c r="P13346" s="549">
        <v>11058</v>
      </c>
      <c r="Q13346" s="549">
        <v>1</v>
      </c>
      <c r="R13346" s="549">
        <v>56</v>
      </c>
      <c r="S13346" s="548"/>
      <c r="T13346" s="548"/>
      <c r="U13346" s="99"/>
    </row>
    <row r="13347" spans="1:21" ht="19.5" customHeight="1">
      <c r="A13347" s="545">
        <v>108380</v>
      </c>
      <c r="B13347" s="545" t="s">
        <v>8715</v>
      </c>
      <c r="C13347" s="545" t="s">
        <v>216</v>
      </c>
      <c r="D13347" s="546"/>
      <c r="E13347" s="171" t="str">
        <f t="shared" si="208"/>
        <v>1900</v>
      </c>
      <c r="F13347" s="547">
        <v>0</v>
      </c>
      <c r="G13347" s="548">
        <v>0</v>
      </c>
      <c r="H13347" s="547">
        <v>0</v>
      </c>
      <c r="I13347" s="545" t="s">
        <v>12736</v>
      </c>
      <c r="J13347" s="545"/>
      <c r="K13347" s="545" t="s">
        <v>21134</v>
      </c>
      <c r="L13347" s="545" t="s">
        <v>13413</v>
      </c>
      <c r="M13347" s="548" t="s">
        <v>13758</v>
      </c>
      <c r="N13347" s="545" t="s">
        <v>13413</v>
      </c>
      <c r="O13347" s="545" t="s">
        <v>13413</v>
      </c>
      <c r="P13347" s="549">
        <v>11059</v>
      </c>
      <c r="Q13347" s="549">
        <v>1</v>
      </c>
      <c r="R13347" s="549">
        <v>56</v>
      </c>
      <c r="S13347" s="548"/>
      <c r="T13347" s="548"/>
      <c r="U13347" s="99"/>
    </row>
    <row r="13348" spans="1:21" ht="19.5" customHeight="1">
      <c r="A13348" s="545">
        <v>108381</v>
      </c>
      <c r="B13348" s="545" t="s">
        <v>8714</v>
      </c>
      <c r="C13348" s="545" t="s">
        <v>216</v>
      </c>
      <c r="D13348" s="546"/>
      <c r="E13348" s="171" t="str">
        <f t="shared" si="208"/>
        <v>1900</v>
      </c>
      <c r="F13348" s="547">
        <v>0</v>
      </c>
      <c r="G13348" s="548">
        <v>0</v>
      </c>
      <c r="H13348" s="547">
        <v>0</v>
      </c>
      <c r="I13348" s="545" t="s">
        <v>12726</v>
      </c>
      <c r="J13348" s="545"/>
      <c r="K13348" s="545" t="s">
        <v>21135</v>
      </c>
      <c r="L13348" s="545" t="s">
        <v>13413</v>
      </c>
      <c r="M13348" s="548" t="s">
        <v>13758</v>
      </c>
      <c r="N13348" s="545" t="s">
        <v>13413</v>
      </c>
      <c r="O13348" s="545" t="s">
        <v>13413</v>
      </c>
      <c r="P13348" s="549">
        <v>11060</v>
      </c>
      <c r="Q13348" s="549">
        <v>1</v>
      </c>
      <c r="R13348" s="549">
        <v>49</v>
      </c>
      <c r="S13348" s="548"/>
      <c r="T13348" s="548"/>
      <c r="U13348" s="99"/>
    </row>
    <row r="13349" spans="1:21" ht="19.5" customHeight="1">
      <c r="A13349" s="545">
        <v>108382</v>
      </c>
      <c r="B13349" s="545" t="s">
        <v>8713</v>
      </c>
      <c r="C13349" s="545" t="s">
        <v>216</v>
      </c>
      <c r="D13349" s="546"/>
      <c r="E13349" s="171" t="str">
        <f t="shared" si="208"/>
        <v>1900</v>
      </c>
      <c r="F13349" s="547">
        <v>0</v>
      </c>
      <c r="G13349" s="548">
        <v>0</v>
      </c>
      <c r="H13349" s="547">
        <v>0</v>
      </c>
      <c r="I13349" s="545" t="s">
        <v>12726</v>
      </c>
      <c r="J13349" s="545"/>
      <c r="K13349" s="545" t="s">
        <v>21136</v>
      </c>
      <c r="L13349" s="545" t="s">
        <v>13413</v>
      </c>
      <c r="M13349" s="548" t="s">
        <v>13758</v>
      </c>
      <c r="N13349" s="545" t="s">
        <v>13413</v>
      </c>
      <c r="O13349" s="545" t="s">
        <v>13413</v>
      </c>
      <c r="P13349" s="549">
        <v>11061</v>
      </c>
      <c r="Q13349" s="549">
        <v>1</v>
      </c>
      <c r="R13349" s="549">
        <v>49</v>
      </c>
      <c r="S13349" s="548"/>
      <c r="T13349" s="548"/>
      <c r="U13349" s="99"/>
    </row>
    <row r="13350" spans="1:21" ht="19.5" customHeight="1">
      <c r="A13350" s="545">
        <v>108383</v>
      </c>
      <c r="B13350" s="545" t="s">
        <v>8712</v>
      </c>
      <c r="C13350" s="545" t="s">
        <v>216</v>
      </c>
      <c r="D13350" s="546"/>
      <c r="E13350" s="171" t="str">
        <f t="shared" si="208"/>
        <v>1900</v>
      </c>
      <c r="F13350" s="547">
        <v>0</v>
      </c>
      <c r="G13350" s="548">
        <v>0</v>
      </c>
      <c r="H13350" s="547">
        <v>0</v>
      </c>
      <c r="I13350" s="545" t="s">
        <v>12726</v>
      </c>
      <c r="J13350" s="545"/>
      <c r="K13350" s="545" t="s">
        <v>21137</v>
      </c>
      <c r="L13350" s="545" t="s">
        <v>13413</v>
      </c>
      <c r="M13350" s="548" t="s">
        <v>13758</v>
      </c>
      <c r="N13350" s="545" t="s">
        <v>13413</v>
      </c>
      <c r="O13350" s="545" t="s">
        <v>13413</v>
      </c>
      <c r="P13350" s="549">
        <v>11062</v>
      </c>
      <c r="Q13350" s="549">
        <v>1</v>
      </c>
      <c r="R13350" s="549">
        <v>49</v>
      </c>
      <c r="S13350" s="548"/>
      <c r="T13350" s="548"/>
      <c r="U13350" s="99"/>
    </row>
    <row r="13351" spans="1:21" ht="19.5" customHeight="1">
      <c r="A13351" s="545">
        <v>108384</v>
      </c>
      <c r="B13351" s="545" t="s">
        <v>8711</v>
      </c>
      <c r="C13351" s="545" t="s">
        <v>216</v>
      </c>
      <c r="D13351" s="546"/>
      <c r="E13351" s="171" t="str">
        <f t="shared" si="208"/>
        <v>1900</v>
      </c>
      <c r="F13351" s="547">
        <v>0</v>
      </c>
      <c r="G13351" s="548">
        <v>0</v>
      </c>
      <c r="H13351" s="547">
        <v>0</v>
      </c>
      <c r="I13351" s="545" t="s">
        <v>12726</v>
      </c>
      <c r="J13351" s="545"/>
      <c r="K13351" s="545" t="s">
        <v>21138</v>
      </c>
      <c r="L13351" s="545" t="s">
        <v>13413</v>
      </c>
      <c r="M13351" s="548" t="s">
        <v>13758</v>
      </c>
      <c r="N13351" s="545" t="s">
        <v>13413</v>
      </c>
      <c r="O13351" s="545" t="s">
        <v>13413</v>
      </c>
      <c r="P13351" s="549">
        <v>11063</v>
      </c>
      <c r="Q13351" s="549">
        <v>1</v>
      </c>
      <c r="R13351" s="549">
        <v>49</v>
      </c>
      <c r="S13351" s="548"/>
      <c r="T13351" s="548"/>
      <c r="U13351" s="99"/>
    </row>
    <row r="13352" spans="1:21" ht="19.5" customHeight="1">
      <c r="A13352" s="545">
        <v>108385</v>
      </c>
      <c r="B13352" s="545" t="s">
        <v>8710</v>
      </c>
      <c r="C13352" s="545" t="s">
        <v>216</v>
      </c>
      <c r="D13352" s="546"/>
      <c r="E13352" s="171" t="str">
        <f t="shared" si="208"/>
        <v>1900</v>
      </c>
      <c r="F13352" s="547">
        <v>0</v>
      </c>
      <c r="G13352" s="548">
        <v>0</v>
      </c>
      <c r="H13352" s="547">
        <v>0</v>
      </c>
      <c r="I13352" s="545" t="s">
        <v>12726</v>
      </c>
      <c r="J13352" s="545"/>
      <c r="K13352" s="545" t="s">
        <v>21139</v>
      </c>
      <c r="L13352" s="545" t="s">
        <v>13413</v>
      </c>
      <c r="M13352" s="548" t="s">
        <v>13758</v>
      </c>
      <c r="N13352" s="545" t="s">
        <v>13413</v>
      </c>
      <c r="O13352" s="545" t="s">
        <v>13413</v>
      </c>
      <c r="P13352" s="549">
        <v>11064</v>
      </c>
      <c r="Q13352" s="549">
        <v>1</v>
      </c>
      <c r="R13352" s="549">
        <v>49</v>
      </c>
      <c r="S13352" s="548"/>
      <c r="T13352" s="548"/>
      <c r="U13352" s="99"/>
    </row>
    <row r="13353" spans="1:21" ht="19.5" customHeight="1">
      <c r="A13353" s="545">
        <v>108386</v>
      </c>
      <c r="B13353" s="545" t="s">
        <v>8709</v>
      </c>
      <c r="C13353" s="545" t="s">
        <v>216</v>
      </c>
      <c r="D13353" s="546"/>
      <c r="E13353" s="171" t="str">
        <f t="shared" si="208"/>
        <v>1900</v>
      </c>
      <c r="F13353" s="547">
        <v>0</v>
      </c>
      <c r="G13353" s="548">
        <v>0</v>
      </c>
      <c r="H13353" s="547">
        <v>0</v>
      </c>
      <c r="I13353" s="545" t="s">
        <v>12726</v>
      </c>
      <c r="J13353" s="545"/>
      <c r="K13353" s="545" t="s">
        <v>21140</v>
      </c>
      <c r="L13353" s="545" t="s">
        <v>13413</v>
      </c>
      <c r="M13353" s="548" t="s">
        <v>13758</v>
      </c>
      <c r="N13353" s="545" t="s">
        <v>13413</v>
      </c>
      <c r="O13353" s="545" t="s">
        <v>13413</v>
      </c>
      <c r="P13353" s="549">
        <v>11065</v>
      </c>
      <c r="Q13353" s="549">
        <v>1</v>
      </c>
      <c r="R13353" s="549">
        <v>49</v>
      </c>
      <c r="S13353" s="548"/>
      <c r="T13353" s="548"/>
      <c r="U13353" s="99"/>
    </row>
    <row r="13354" spans="1:21" ht="19.5" customHeight="1">
      <c r="A13354" s="545">
        <v>108387</v>
      </c>
      <c r="B13354" s="545" t="s">
        <v>8708</v>
      </c>
      <c r="C13354" s="545" t="s">
        <v>216</v>
      </c>
      <c r="D13354" s="546"/>
      <c r="E13354" s="171" t="str">
        <f t="shared" si="208"/>
        <v>1900</v>
      </c>
      <c r="F13354" s="547">
        <v>0</v>
      </c>
      <c r="G13354" s="548">
        <v>0</v>
      </c>
      <c r="H13354" s="547">
        <v>0</v>
      </c>
      <c r="I13354" s="545" t="s">
        <v>12726</v>
      </c>
      <c r="J13354" s="545"/>
      <c r="K13354" s="545" t="s">
        <v>21141</v>
      </c>
      <c r="L13354" s="545" t="s">
        <v>13413</v>
      </c>
      <c r="M13354" s="548" t="s">
        <v>13758</v>
      </c>
      <c r="N13354" s="545" t="s">
        <v>13413</v>
      </c>
      <c r="O13354" s="545" t="s">
        <v>13413</v>
      </c>
      <c r="P13354" s="549">
        <v>11066</v>
      </c>
      <c r="Q13354" s="549">
        <v>1</v>
      </c>
      <c r="R13354" s="549">
        <v>49</v>
      </c>
      <c r="S13354" s="548"/>
      <c r="T13354" s="548"/>
      <c r="U13354" s="99"/>
    </row>
    <row r="13355" spans="1:21" ht="19.5" customHeight="1">
      <c r="A13355" s="545">
        <v>108388</v>
      </c>
      <c r="B13355" s="545" t="s">
        <v>5522</v>
      </c>
      <c r="C13355" s="545" t="s">
        <v>209</v>
      </c>
      <c r="D13355" s="546"/>
      <c r="E13355" s="171" t="str">
        <f t="shared" si="208"/>
        <v>1900</v>
      </c>
      <c r="F13355" s="547">
        <v>0</v>
      </c>
      <c r="G13355" s="548">
        <v>0</v>
      </c>
      <c r="H13355" s="547">
        <v>0</v>
      </c>
      <c r="I13355" s="545" t="s">
        <v>12961</v>
      </c>
      <c r="J13355" s="545"/>
      <c r="K13355" s="545" t="s">
        <v>13413</v>
      </c>
      <c r="L13355" s="545" t="s">
        <v>13413</v>
      </c>
      <c r="M13355" s="548" t="s">
        <v>13758</v>
      </c>
      <c r="N13355" s="545" t="s">
        <v>13413</v>
      </c>
      <c r="O13355" s="545" t="s">
        <v>13413</v>
      </c>
      <c r="P13355" s="549">
        <v>11067</v>
      </c>
      <c r="Q13355" s="549">
        <v>1</v>
      </c>
      <c r="R13355" s="549">
        <v>52</v>
      </c>
      <c r="S13355" s="548"/>
      <c r="T13355" s="548"/>
      <c r="U13355" s="99"/>
    </row>
    <row r="13356" spans="1:21" ht="19.5" customHeight="1">
      <c r="A13356" s="545">
        <v>108389</v>
      </c>
      <c r="B13356" s="545" t="s">
        <v>6121</v>
      </c>
      <c r="C13356" s="545" t="s">
        <v>216</v>
      </c>
      <c r="D13356" s="546">
        <v>46052</v>
      </c>
      <c r="E13356" s="171" t="str">
        <f t="shared" si="208"/>
        <v>2026</v>
      </c>
      <c r="F13356" s="547">
        <v>230104</v>
      </c>
      <c r="G13356" s="548">
        <v>0.19</v>
      </c>
      <c r="H13356" s="547">
        <v>193364.71</v>
      </c>
      <c r="I13356" s="545" t="s">
        <v>12736</v>
      </c>
      <c r="J13356" s="545" t="s">
        <v>13307</v>
      </c>
      <c r="K13356" s="545" t="s">
        <v>21142</v>
      </c>
      <c r="L13356" s="545" t="s">
        <v>13413</v>
      </c>
      <c r="M13356" s="548" t="s">
        <v>13758</v>
      </c>
      <c r="N13356" s="545" t="s">
        <v>13413</v>
      </c>
      <c r="O13356" s="545" t="s">
        <v>13413</v>
      </c>
      <c r="P13356" s="549">
        <v>11068</v>
      </c>
      <c r="Q13356" s="549">
        <v>1</v>
      </c>
      <c r="R13356" s="549">
        <v>56</v>
      </c>
      <c r="S13356" s="548">
        <v>2228</v>
      </c>
      <c r="T13356" s="548"/>
      <c r="U13356" s="99"/>
    </row>
    <row r="13357" spans="1:21" ht="19.5" customHeight="1">
      <c r="A13357" s="545">
        <v>108390</v>
      </c>
      <c r="B13357" s="545" t="s">
        <v>8707</v>
      </c>
      <c r="C13357" s="545" t="s">
        <v>216</v>
      </c>
      <c r="D13357" s="546"/>
      <c r="E13357" s="171" t="str">
        <f t="shared" si="208"/>
        <v>1900</v>
      </c>
      <c r="F13357" s="547">
        <v>0</v>
      </c>
      <c r="G13357" s="548">
        <v>0</v>
      </c>
      <c r="H13357" s="547">
        <v>0</v>
      </c>
      <c r="I13357" s="545" t="s">
        <v>12736</v>
      </c>
      <c r="J13357" s="545"/>
      <c r="K13357" s="545" t="s">
        <v>21143</v>
      </c>
      <c r="L13357" s="545" t="s">
        <v>13413</v>
      </c>
      <c r="M13357" s="548" t="s">
        <v>13758</v>
      </c>
      <c r="N13357" s="545" t="s">
        <v>13413</v>
      </c>
      <c r="O13357" s="545" t="s">
        <v>13413</v>
      </c>
      <c r="P13357" s="549">
        <v>11069</v>
      </c>
      <c r="Q13357" s="549">
        <v>1</v>
      </c>
      <c r="R13357" s="549">
        <v>56</v>
      </c>
      <c r="S13357" s="548"/>
      <c r="T13357" s="548"/>
      <c r="U13357" s="99"/>
    </row>
    <row r="13358" spans="1:21" ht="19.5" customHeight="1">
      <c r="A13358" s="545">
        <v>108391</v>
      </c>
      <c r="B13358" s="545" t="s">
        <v>8706</v>
      </c>
      <c r="C13358" s="545" t="s">
        <v>216</v>
      </c>
      <c r="D13358" s="546"/>
      <c r="E13358" s="171" t="str">
        <f t="shared" si="208"/>
        <v>1900</v>
      </c>
      <c r="F13358" s="547">
        <v>0</v>
      </c>
      <c r="G13358" s="548">
        <v>0</v>
      </c>
      <c r="H13358" s="547">
        <v>0</v>
      </c>
      <c r="I13358" s="545" t="s">
        <v>12736</v>
      </c>
      <c r="J13358" s="545"/>
      <c r="K13358" s="545" t="s">
        <v>20598</v>
      </c>
      <c r="L13358" s="545" t="s">
        <v>13413</v>
      </c>
      <c r="M13358" s="548" t="s">
        <v>13758</v>
      </c>
      <c r="N13358" s="545" t="s">
        <v>13413</v>
      </c>
      <c r="O13358" s="545" t="s">
        <v>13413</v>
      </c>
      <c r="P13358" s="549">
        <v>11070</v>
      </c>
      <c r="Q13358" s="549">
        <v>1</v>
      </c>
      <c r="R13358" s="549">
        <v>56</v>
      </c>
      <c r="S13358" s="548"/>
      <c r="T13358" s="548"/>
      <c r="U13358" s="99"/>
    </row>
    <row r="13359" spans="1:21" ht="19.5" customHeight="1">
      <c r="A13359" s="545">
        <v>108392</v>
      </c>
      <c r="B13359" s="545" t="s">
        <v>8705</v>
      </c>
      <c r="C13359" s="545" t="s">
        <v>216</v>
      </c>
      <c r="D13359" s="546"/>
      <c r="E13359" s="171" t="str">
        <f t="shared" si="208"/>
        <v>1900</v>
      </c>
      <c r="F13359" s="547">
        <v>0</v>
      </c>
      <c r="G13359" s="548">
        <v>0</v>
      </c>
      <c r="H13359" s="547">
        <v>0</v>
      </c>
      <c r="I13359" s="545" t="s">
        <v>12736</v>
      </c>
      <c r="J13359" s="545"/>
      <c r="K13359" s="545" t="s">
        <v>20598</v>
      </c>
      <c r="L13359" s="545" t="s">
        <v>13413</v>
      </c>
      <c r="M13359" s="548" t="s">
        <v>13758</v>
      </c>
      <c r="N13359" s="545" t="s">
        <v>13413</v>
      </c>
      <c r="O13359" s="545" t="s">
        <v>13413</v>
      </c>
      <c r="P13359" s="549">
        <v>11071</v>
      </c>
      <c r="Q13359" s="549">
        <v>1</v>
      </c>
      <c r="R13359" s="549">
        <v>56</v>
      </c>
      <c r="S13359" s="548"/>
      <c r="T13359" s="548"/>
      <c r="U13359" s="99"/>
    </row>
    <row r="13360" spans="1:21" ht="19.5" customHeight="1">
      <c r="A13360" s="545">
        <v>108393</v>
      </c>
      <c r="B13360" s="545" t="s">
        <v>8704</v>
      </c>
      <c r="C13360" s="545" t="s">
        <v>216</v>
      </c>
      <c r="D13360" s="546"/>
      <c r="E13360" s="171" t="str">
        <f t="shared" si="208"/>
        <v>1900</v>
      </c>
      <c r="F13360" s="547">
        <v>0</v>
      </c>
      <c r="G13360" s="548">
        <v>0</v>
      </c>
      <c r="H13360" s="547">
        <v>0</v>
      </c>
      <c r="I13360" s="545" t="s">
        <v>12736</v>
      </c>
      <c r="J13360" s="545"/>
      <c r="K13360" s="545" t="s">
        <v>20598</v>
      </c>
      <c r="L13360" s="545" t="s">
        <v>13413</v>
      </c>
      <c r="M13360" s="548" t="s">
        <v>13758</v>
      </c>
      <c r="N13360" s="545" t="s">
        <v>13413</v>
      </c>
      <c r="O13360" s="545" t="s">
        <v>13413</v>
      </c>
      <c r="P13360" s="549">
        <v>11072</v>
      </c>
      <c r="Q13360" s="549">
        <v>1</v>
      </c>
      <c r="R13360" s="549">
        <v>56</v>
      </c>
      <c r="S13360" s="548"/>
      <c r="T13360" s="548"/>
      <c r="U13360" s="99"/>
    </row>
    <row r="13361" spans="1:21" ht="19.5" customHeight="1">
      <c r="A13361" s="545">
        <v>108394</v>
      </c>
      <c r="B13361" s="545" t="s">
        <v>4527</v>
      </c>
      <c r="C13361" s="545" t="s">
        <v>221</v>
      </c>
      <c r="D13361" s="546"/>
      <c r="E13361" s="171" t="str">
        <f t="shared" si="208"/>
        <v>1900</v>
      </c>
      <c r="F13361" s="547">
        <v>0</v>
      </c>
      <c r="G13361" s="548">
        <v>0</v>
      </c>
      <c r="H13361" s="547">
        <v>0</v>
      </c>
      <c r="I13361" s="545" t="s">
        <v>12684</v>
      </c>
      <c r="J13361" s="545"/>
      <c r="K13361" s="545" t="s">
        <v>13413</v>
      </c>
      <c r="L13361" s="545" t="s">
        <v>13413</v>
      </c>
      <c r="M13361" s="548" t="s">
        <v>13758</v>
      </c>
      <c r="N13361" s="545" t="s">
        <v>13413</v>
      </c>
      <c r="O13361" s="545" t="s">
        <v>13413</v>
      </c>
      <c r="P13361" s="549">
        <v>11073</v>
      </c>
      <c r="Q13361" s="549">
        <v>1</v>
      </c>
      <c r="R13361" s="549">
        <v>95</v>
      </c>
      <c r="S13361" s="548"/>
      <c r="T13361" s="548"/>
      <c r="U13361" s="99"/>
    </row>
    <row r="13362" spans="1:21" ht="19.5" customHeight="1">
      <c r="A13362" s="545">
        <v>108395</v>
      </c>
      <c r="B13362" s="545" t="s">
        <v>8703</v>
      </c>
      <c r="C13362" s="545" t="s">
        <v>216</v>
      </c>
      <c r="D13362" s="546"/>
      <c r="E13362" s="171" t="str">
        <f t="shared" si="208"/>
        <v>1900</v>
      </c>
      <c r="F13362" s="547">
        <v>0</v>
      </c>
      <c r="G13362" s="548">
        <v>0</v>
      </c>
      <c r="H13362" s="547">
        <v>0</v>
      </c>
      <c r="I13362" s="545" t="s">
        <v>12726</v>
      </c>
      <c r="J13362" s="545"/>
      <c r="K13362" s="545" t="s">
        <v>21144</v>
      </c>
      <c r="L13362" s="545" t="s">
        <v>13413</v>
      </c>
      <c r="M13362" s="548" t="s">
        <v>13758</v>
      </c>
      <c r="N13362" s="545" t="s">
        <v>13413</v>
      </c>
      <c r="O13362" s="545" t="s">
        <v>13413</v>
      </c>
      <c r="P13362" s="549">
        <v>11074</v>
      </c>
      <c r="Q13362" s="549">
        <v>1</v>
      </c>
      <c r="R13362" s="549">
        <v>49</v>
      </c>
      <c r="S13362" s="548"/>
      <c r="T13362" s="548"/>
      <c r="U13362" s="99"/>
    </row>
    <row r="13363" spans="1:21" ht="19.5" customHeight="1">
      <c r="A13363" s="545">
        <v>108396</v>
      </c>
      <c r="B13363" s="545" t="s">
        <v>8702</v>
      </c>
      <c r="C13363" s="545" t="s">
        <v>216</v>
      </c>
      <c r="D13363" s="546"/>
      <c r="E13363" s="171" t="str">
        <f t="shared" si="208"/>
        <v>1900</v>
      </c>
      <c r="F13363" s="547">
        <v>0</v>
      </c>
      <c r="G13363" s="548">
        <v>0</v>
      </c>
      <c r="H13363" s="547">
        <v>0</v>
      </c>
      <c r="I13363" s="545" t="s">
        <v>12726</v>
      </c>
      <c r="J13363" s="545"/>
      <c r="K13363" s="545" t="s">
        <v>21145</v>
      </c>
      <c r="L13363" s="545" t="s">
        <v>13413</v>
      </c>
      <c r="M13363" s="548" t="s">
        <v>13758</v>
      </c>
      <c r="N13363" s="545" t="s">
        <v>13413</v>
      </c>
      <c r="O13363" s="545" t="s">
        <v>13413</v>
      </c>
      <c r="P13363" s="549">
        <v>11075</v>
      </c>
      <c r="Q13363" s="549">
        <v>1</v>
      </c>
      <c r="R13363" s="549">
        <v>49</v>
      </c>
      <c r="S13363" s="548"/>
      <c r="T13363" s="548"/>
      <c r="U13363" s="99"/>
    </row>
    <row r="13364" spans="1:21" ht="19.5" customHeight="1">
      <c r="A13364" s="545">
        <v>108397</v>
      </c>
      <c r="B13364" s="545" t="s">
        <v>8701</v>
      </c>
      <c r="C13364" s="545" t="s">
        <v>216</v>
      </c>
      <c r="D13364" s="546"/>
      <c r="E13364" s="171" t="str">
        <f t="shared" si="208"/>
        <v>1900</v>
      </c>
      <c r="F13364" s="547">
        <v>0</v>
      </c>
      <c r="G13364" s="548">
        <v>0</v>
      </c>
      <c r="H13364" s="547">
        <v>0</v>
      </c>
      <c r="I13364" s="545" t="s">
        <v>12736</v>
      </c>
      <c r="J13364" s="545"/>
      <c r="K13364" s="545" t="s">
        <v>20598</v>
      </c>
      <c r="L13364" s="545" t="s">
        <v>13413</v>
      </c>
      <c r="M13364" s="548" t="s">
        <v>13758</v>
      </c>
      <c r="N13364" s="545" t="s">
        <v>13413</v>
      </c>
      <c r="O13364" s="545" t="s">
        <v>13413</v>
      </c>
      <c r="P13364" s="549">
        <v>11076</v>
      </c>
      <c r="Q13364" s="549">
        <v>1</v>
      </c>
      <c r="R13364" s="549">
        <v>56</v>
      </c>
      <c r="S13364" s="548"/>
      <c r="T13364" s="548"/>
      <c r="U13364" s="99"/>
    </row>
    <row r="13365" spans="1:21" ht="19.5" customHeight="1">
      <c r="A13365" s="545">
        <v>108398</v>
      </c>
      <c r="B13365" s="545" t="s">
        <v>8700</v>
      </c>
      <c r="C13365" s="545" t="s">
        <v>216</v>
      </c>
      <c r="D13365" s="546"/>
      <c r="E13365" s="171" t="str">
        <f t="shared" si="208"/>
        <v>1900</v>
      </c>
      <c r="F13365" s="547">
        <v>0</v>
      </c>
      <c r="G13365" s="548">
        <v>0</v>
      </c>
      <c r="H13365" s="547">
        <v>0</v>
      </c>
      <c r="I13365" s="545" t="s">
        <v>12726</v>
      </c>
      <c r="J13365" s="545"/>
      <c r="K13365" s="545" t="s">
        <v>21146</v>
      </c>
      <c r="L13365" s="545" t="s">
        <v>13413</v>
      </c>
      <c r="M13365" s="548" t="s">
        <v>13758</v>
      </c>
      <c r="N13365" s="545" t="s">
        <v>13413</v>
      </c>
      <c r="O13365" s="545" t="s">
        <v>13413</v>
      </c>
      <c r="P13365" s="549">
        <v>11077</v>
      </c>
      <c r="Q13365" s="549">
        <v>1</v>
      </c>
      <c r="R13365" s="549">
        <v>49</v>
      </c>
      <c r="S13365" s="548"/>
      <c r="T13365" s="548"/>
      <c r="U13365" s="99"/>
    </row>
    <row r="13366" spans="1:21" ht="19.5" customHeight="1">
      <c r="A13366" s="545">
        <v>108399</v>
      </c>
      <c r="B13366" s="545" t="s">
        <v>8699</v>
      </c>
      <c r="C13366" s="545" t="s">
        <v>216</v>
      </c>
      <c r="D13366" s="546"/>
      <c r="E13366" s="171" t="str">
        <f t="shared" si="208"/>
        <v>1900</v>
      </c>
      <c r="F13366" s="547">
        <v>0</v>
      </c>
      <c r="G13366" s="548">
        <v>0</v>
      </c>
      <c r="H13366" s="547">
        <v>0</v>
      </c>
      <c r="I13366" s="545" t="s">
        <v>12726</v>
      </c>
      <c r="J13366" s="545"/>
      <c r="K13366" s="545" t="s">
        <v>21147</v>
      </c>
      <c r="L13366" s="545" t="s">
        <v>13413</v>
      </c>
      <c r="M13366" s="548" t="s">
        <v>13758</v>
      </c>
      <c r="N13366" s="545" t="s">
        <v>13413</v>
      </c>
      <c r="O13366" s="545" t="s">
        <v>13413</v>
      </c>
      <c r="P13366" s="549">
        <v>11078</v>
      </c>
      <c r="Q13366" s="549">
        <v>1</v>
      </c>
      <c r="R13366" s="549">
        <v>49</v>
      </c>
      <c r="S13366" s="548"/>
      <c r="T13366" s="548"/>
      <c r="U13366" s="99"/>
    </row>
    <row r="13367" spans="1:21" ht="19.5" customHeight="1">
      <c r="A13367" s="545">
        <v>108400</v>
      </c>
      <c r="B13367" s="545" t="s">
        <v>8698</v>
      </c>
      <c r="C13367" s="545" t="s">
        <v>216</v>
      </c>
      <c r="D13367" s="546"/>
      <c r="E13367" s="171" t="str">
        <f t="shared" si="208"/>
        <v>1900</v>
      </c>
      <c r="F13367" s="547">
        <v>0</v>
      </c>
      <c r="G13367" s="548">
        <v>0</v>
      </c>
      <c r="H13367" s="547">
        <v>0</v>
      </c>
      <c r="I13367" s="545" t="s">
        <v>12726</v>
      </c>
      <c r="J13367" s="545"/>
      <c r="K13367" s="545" t="s">
        <v>21148</v>
      </c>
      <c r="L13367" s="545" t="s">
        <v>13413</v>
      </c>
      <c r="M13367" s="548" t="s">
        <v>13758</v>
      </c>
      <c r="N13367" s="545" t="s">
        <v>13413</v>
      </c>
      <c r="O13367" s="545" t="s">
        <v>13413</v>
      </c>
      <c r="P13367" s="549">
        <v>11079</v>
      </c>
      <c r="Q13367" s="549">
        <v>1</v>
      </c>
      <c r="R13367" s="549">
        <v>49</v>
      </c>
      <c r="S13367" s="548"/>
      <c r="T13367" s="548"/>
      <c r="U13367" s="99"/>
    </row>
    <row r="13368" spans="1:21" ht="19.5" customHeight="1">
      <c r="A13368" s="545">
        <v>108401</v>
      </c>
      <c r="B13368" s="545" t="s">
        <v>8697</v>
      </c>
      <c r="C13368" s="545" t="s">
        <v>216</v>
      </c>
      <c r="D13368" s="546"/>
      <c r="E13368" s="171" t="str">
        <f t="shared" si="208"/>
        <v>1900</v>
      </c>
      <c r="F13368" s="547">
        <v>0</v>
      </c>
      <c r="G13368" s="548">
        <v>0</v>
      </c>
      <c r="H13368" s="547">
        <v>0</v>
      </c>
      <c r="I13368" s="545" t="s">
        <v>12736</v>
      </c>
      <c r="J13368" s="545"/>
      <c r="K13368" s="545" t="s">
        <v>20598</v>
      </c>
      <c r="L13368" s="545" t="s">
        <v>13413</v>
      </c>
      <c r="M13368" s="548" t="s">
        <v>13758</v>
      </c>
      <c r="N13368" s="545" t="s">
        <v>13413</v>
      </c>
      <c r="O13368" s="545" t="s">
        <v>13413</v>
      </c>
      <c r="P13368" s="549">
        <v>11080</v>
      </c>
      <c r="Q13368" s="549">
        <v>1</v>
      </c>
      <c r="R13368" s="549">
        <v>56</v>
      </c>
      <c r="S13368" s="548"/>
      <c r="T13368" s="548"/>
      <c r="U13368" s="99"/>
    </row>
    <row r="13369" spans="1:21" ht="19.5" customHeight="1">
      <c r="A13369" s="545">
        <v>108402</v>
      </c>
      <c r="B13369" s="545" t="s">
        <v>8696</v>
      </c>
      <c r="C13369" s="545" t="s">
        <v>216</v>
      </c>
      <c r="D13369" s="546"/>
      <c r="E13369" s="171" t="str">
        <f t="shared" si="208"/>
        <v>1900</v>
      </c>
      <c r="F13369" s="547">
        <v>0</v>
      </c>
      <c r="G13369" s="548">
        <v>0</v>
      </c>
      <c r="H13369" s="547">
        <v>0</v>
      </c>
      <c r="I13369" s="545" t="s">
        <v>12736</v>
      </c>
      <c r="J13369" s="545"/>
      <c r="K13369" s="545" t="s">
        <v>20598</v>
      </c>
      <c r="L13369" s="545" t="s">
        <v>13413</v>
      </c>
      <c r="M13369" s="548" t="s">
        <v>13758</v>
      </c>
      <c r="N13369" s="545" t="s">
        <v>13413</v>
      </c>
      <c r="O13369" s="545" t="s">
        <v>13413</v>
      </c>
      <c r="P13369" s="549">
        <v>11081</v>
      </c>
      <c r="Q13369" s="549">
        <v>1</v>
      </c>
      <c r="R13369" s="549">
        <v>56</v>
      </c>
      <c r="S13369" s="548"/>
      <c r="T13369" s="548"/>
      <c r="U13369" s="99"/>
    </row>
    <row r="13370" spans="1:21" ht="19.5" customHeight="1">
      <c r="A13370" s="545">
        <v>108403</v>
      </c>
      <c r="B13370" s="545" t="s">
        <v>8695</v>
      </c>
      <c r="C13370" s="545" t="s">
        <v>216</v>
      </c>
      <c r="D13370" s="546"/>
      <c r="E13370" s="171" t="str">
        <f t="shared" si="208"/>
        <v>1900</v>
      </c>
      <c r="F13370" s="547">
        <v>0</v>
      </c>
      <c r="G13370" s="548">
        <v>0</v>
      </c>
      <c r="H13370" s="547">
        <v>0</v>
      </c>
      <c r="I13370" s="545" t="s">
        <v>12736</v>
      </c>
      <c r="J13370" s="545"/>
      <c r="K13370" s="545" t="s">
        <v>20598</v>
      </c>
      <c r="L13370" s="545" t="s">
        <v>13413</v>
      </c>
      <c r="M13370" s="548" t="s">
        <v>13758</v>
      </c>
      <c r="N13370" s="545" t="s">
        <v>13413</v>
      </c>
      <c r="O13370" s="545" t="s">
        <v>13413</v>
      </c>
      <c r="P13370" s="549">
        <v>11082</v>
      </c>
      <c r="Q13370" s="549">
        <v>1</v>
      </c>
      <c r="R13370" s="549">
        <v>56</v>
      </c>
      <c r="S13370" s="548"/>
      <c r="T13370" s="548"/>
      <c r="U13370" s="99"/>
    </row>
    <row r="13371" spans="1:21" ht="19.5" customHeight="1">
      <c r="A13371" s="545">
        <v>108404</v>
      </c>
      <c r="B13371" s="545" t="s">
        <v>8694</v>
      </c>
      <c r="C13371" s="545" t="s">
        <v>216</v>
      </c>
      <c r="D13371" s="546"/>
      <c r="E13371" s="171" t="str">
        <f t="shared" si="208"/>
        <v>1900</v>
      </c>
      <c r="F13371" s="547">
        <v>0</v>
      </c>
      <c r="G13371" s="548">
        <v>0</v>
      </c>
      <c r="H13371" s="547">
        <v>0</v>
      </c>
      <c r="I13371" s="545" t="s">
        <v>12736</v>
      </c>
      <c r="J13371" s="545"/>
      <c r="K13371" s="545" t="s">
        <v>20598</v>
      </c>
      <c r="L13371" s="545" t="s">
        <v>13413</v>
      </c>
      <c r="M13371" s="548" t="s">
        <v>13758</v>
      </c>
      <c r="N13371" s="545" t="s">
        <v>13413</v>
      </c>
      <c r="O13371" s="545" t="s">
        <v>13413</v>
      </c>
      <c r="P13371" s="549">
        <v>11083</v>
      </c>
      <c r="Q13371" s="549">
        <v>1</v>
      </c>
      <c r="R13371" s="549">
        <v>56</v>
      </c>
      <c r="S13371" s="548"/>
      <c r="T13371" s="548"/>
      <c r="U13371" s="99"/>
    </row>
    <row r="13372" spans="1:21" ht="19.5" customHeight="1">
      <c r="A13372" s="545">
        <v>108405</v>
      </c>
      <c r="B13372" s="545" t="s">
        <v>5722</v>
      </c>
      <c r="C13372" s="545" t="s">
        <v>216</v>
      </c>
      <c r="D13372" s="546"/>
      <c r="E13372" s="171" t="str">
        <f t="shared" si="208"/>
        <v>1900</v>
      </c>
      <c r="F13372" s="547">
        <v>0</v>
      </c>
      <c r="G13372" s="548">
        <v>0</v>
      </c>
      <c r="H13372" s="547">
        <v>0</v>
      </c>
      <c r="I13372" s="545" t="s">
        <v>12736</v>
      </c>
      <c r="J13372" s="545"/>
      <c r="K13372" s="545" t="s">
        <v>20598</v>
      </c>
      <c r="L13372" s="545" t="s">
        <v>13413</v>
      </c>
      <c r="M13372" s="548" t="s">
        <v>13758</v>
      </c>
      <c r="N13372" s="545" t="s">
        <v>13413</v>
      </c>
      <c r="O13372" s="545" t="s">
        <v>13413</v>
      </c>
      <c r="P13372" s="549">
        <v>11084</v>
      </c>
      <c r="Q13372" s="549">
        <v>1</v>
      </c>
      <c r="R13372" s="549">
        <v>56</v>
      </c>
      <c r="S13372" s="548"/>
      <c r="T13372" s="548"/>
      <c r="U13372" s="99"/>
    </row>
    <row r="13373" spans="1:21" ht="19.5" customHeight="1">
      <c r="A13373" s="545">
        <v>108406</v>
      </c>
      <c r="B13373" s="545" t="s">
        <v>5686</v>
      </c>
      <c r="C13373" s="545" t="s">
        <v>209</v>
      </c>
      <c r="D13373" s="546"/>
      <c r="E13373" s="171" t="str">
        <f t="shared" si="208"/>
        <v>1900</v>
      </c>
      <c r="F13373" s="547">
        <v>0</v>
      </c>
      <c r="G13373" s="548">
        <v>0</v>
      </c>
      <c r="H13373" s="547">
        <v>0</v>
      </c>
      <c r="I13373" s="545" t="s">
        <v>12736</v>
      </c>
      <c r="J13373" s="545"/>
      <c r="K13373" s="545" t="s">
        <v>20598</v>
      </c>
      <c r="L13373" s="545" t="s">
        <v>13413</v>
      </c>
      <c r="M13373" s="548" t="s">
        <v>13758</v>
      </c>
      <c r="N13373" s="545" t="s">
        <v>13413</v>
      </c>
      <c r="O13373" s="545" t="s">
        <v>13413</v>
      </c>
      <c r="P13373" s="549">
        <v>11085</v>
      </c>
      <c r="Q13373" s="549">
        <v>1</v>
      </c>
      <c r="R13373" s="549">
        <v>56</v>
      </c>
      <c r="S13373" s="548"/>
      <c r="T13373" s="548"/>
      <c r="U13373" s="99"/>
    </row>
    <row r="13374" spans="1:21" ht="19.5" customHeight="1">
      <c r="A13374" s="545">
        <v>108407</v>
      </c>
      <c r="B13374" s="545" t="s">
        <v>8693</v>
      </c>
      <c r="C13374" s="545" t="s">
        <v>216</v>
      </c>
      <c r="D13374" s="546"/>
      <c r="E13374" s="171" t="str">
        <f t="shared" si="208"/>
        <v>1900</v>
      </c>
      <c r="F13374" s="547">
        <v>0</v>
      </c>
      <c r="G13374" s="548">
        <v>0</v>
      </c>
      <c r="H13374" s="547">
        <v>0</v>
      </c>
      <c r="I13374" s="545" t="s">
        <v>12736</v>
      </c>
      <c r="J13374" s="545"/>
      <c r="K13374" s="545" t="s">
        <v>21149</v>
      </c>
      <c r="L13374" s="545" t="s">
        <v>13413</v>
      </c>
      <c r="M13374" s="548" t="s">
        <v>13758</v>
      </c>
      <c r="N13374" s="545" t="s">
        <v>13413</v>
      </c>
      <c r="O13374" s="545" t="s">
        <v>13413</v>
      </c>
      <c r="P13374" s="549">
        <v>11086</v>
      </c>
      <c r="Q13374" s="549">
        <v>1</v>
      </c>
      <c r="R13374" s="549">
        <v>56</v>
      </c>
      <c r="S13374" s="548"/>
      <c r="T13374" s="548"/>
      <c r="U13374" s="99"/>
    </row>
    <row r="13375" spans="1:21" ht="19.5" customHeight="1">
      <c r="A13375" s="545">
        <v>108408</v>
      </c>
      <c r="B13375" s="545" t="s">
        <v>8692</v>
      </c>
      <c r="C13375" s="545" t="s">
        <v>216</v>
      </c>
      <c r="D13375" s="546"/>
      <c r="E13375" s="171" t="str">
        <f t="shared" si="208"/>
        <v>1900</v>
      </c>
      <c r="F13375" s="547">
        <v>0</v>
      </c>
      <c r="G13375" s="548">
        <v>0</v>
      </c>
      <c r="H13375" s="547">
        <v>0</v>
      </c>
      <c r="I13375" s="545" t="s">
        <v>12736</v>
      </c>
      <c r="J13375" s="545"/>
      <c r="K13375" s="545" t="s">
        <v>21149</v>
      </c>
      <c r="L13375" s="545" t="s">
        <v>13413</v>
      </c>
      <c r="M13375" s="548" t="s">
        <v>13758</v>
      </c>
      <c r="N13375" s="545" t="s">
        <v>13413</v>
      </c>
      <c r="O13375" s="545" t="s">
        <v>13413</v>
      </c>
      <c r="P13375" s="549">
        <v>11087</v>
      </c>
      <c r="Q13375" s="549">
        <v>1</v>
      </c>
      <c r="R13375" s="549">
        <v>56</v>
      </c>
      <c r="S13375" s="548"/>
      <c r="T13375" s="548"/>
      <c r="U13375" s="99"/>
    </row>
    <row r="13376" spans="1:21" ht="19.5" customHeight="1">
      <c r="A13376" s="545">
        <v>108409</v>
      </c>
      <c r="B13376" s="545" t="s">
        <v>8691</v>
      </c>
      <c r="C13376" s="545" t="s">
        <v>216</v>
      </c>
      <c r="D13376" s="546"/>
      <c r="E13376" s="171" t="str">
        <f t="shared" si="208"/>
        <v>1900</v>
      </c>
      <c r="F13376" s="547">
        <v>0</v>
      </c>
      <c r="G13376" s="548">
        <v>0</v>
      </c>
      <c r="H13376" s="547">
        <v>0</v>
      </c>
      <c r="I13376" s="545" t="s">
        <v>12736</v>
      </c>
      <c r="J13376" s="545"/>
      <c r="K13376" s="545" t="s">
        <v>20598</v>
      </c>
      <c r="L13376" s="545" t="s">
        <v>13413</v>
      </c>
      <c r="M13376" s="548" t="s">
        <v>13758</v>
      </c>
      <c r="N13376" s="545" t="s">
        <v>13413</v>
      </c>
      <c r="O13376" s="545" t="s">
        <v>13413</v>
      </c>
      <c r="P13376" s="549">
        <v>11088</v>
      </c>
      <c r="Q13376" s="549">
        <v>1</v>
      </c>
      <c r="R13376" s="549">
        <v>56</v>
      </c>
      <c r="S13376" s="548"/>
      <c r="T13376" s="548"/>
      <c r="U13376" s="99"/>
    </row>
    <row r="13377" spans="1:21" ht="19.5" customHeight="1">
      <c r="A13377" s="545">
        <v>108410</v>
      </c>
      <c r="B13377" s="545" t="s">
        <v>4509</v>
      </c>
      <c r="C13377" s="545" t="s">
        <v>209</v>
      </c>
      <c r="D13377" s="546"/>
      <c r="E13377" s="171" t="str">
        <f t="shared" si="208"/>
        <v>1900</v>
      </c>
      <c r="F13377" s="547">
        <v>0</v>
      </c>
      <c r="G13377" s="548">
        <v>0</v>
      </c>
      <c r="H13377" s="547">
        <v>0</v>
      </c>
      <c r="I13377" s="545" t="s">
        <v>12740</v>
      </c>
      <c r="J13377" s="545"/>
      <c r="K13377" s="545" t="s">
        <v>21150</v>
      </c>
      <c r="L13377" s="545" t="s">
        <v>13413</v>
      </c>
      <c r="M13377" s="548" t="s">
        <v>13758</v>
      </c>
      <c r="N13377" s="545" t="s">
        <v>13413</v>
      </c>
      <c r="O13377" s="545" t="s">
        <v>13413</v>
      </c>
      <c r="P13377" s="549">
        <v>11089</v>
      </c>
      <c r="Q13377" s="549">
        <v>1</v>
      </c>
      <c r="R13377" s="549">
        <v>93</v>
      </c>
      <c r="S13377" s="548"/>
      <c r="T13377" s="548"/>
      <c r="U13377" s="99"/>
    </row>
    <row r="13378" spans="1:21" ht="19.5" customHeight="1">
      <c r="A13378" s="545">
        <v>108411</v>
      </c>
      <c r="B13378" s="545" t="s">
        <v>8690</v>
      </c>
      <c r="C13378" s="545" t="s">
        <v>209</v>
      </c>
      <c r="D13378" s="546"/>
      <c r="E13378" s="171" t="str">
        <f t="shared" si="208"/>
        <v>1900</v>
      </c>
      <c r="F13378" s="547">
        <v>0</v>
      </c>
      <c r="G13378" s="548">
        <v>0</v>
      </c>
      <c r="H13378" s="547">
        <v>0</v>
      </c>
      <c r="I13378" s="545" t="s">
        <v>12740</v>
      </c>
      <c r="J13378" s="545"/>
      <c r="K13378" s="545" t="s">
        <v>21150</v>
      </c>
      <c r="L13378" s="545" t="s">
        <v>13413</v>
      </c>
      <c r="M13378" s="548" t="s">
        <v>13758</v>
      </c>
      <c r="N13378" s="545" t="s">
        <v>13413</v>
      </c>
      <c r="O13378" s="545" t="s">
        <v>13413</v>
      </c>
      <c r="P13378" s="549">
        <v>11090</v>
      </c>
      <c r="Q13378" s="549">
        <v>1</v>
      </c>
      <c r="R13378" s="549">
        <v>93</v>
      </c>
      <c r="S13378" s="548"/>
      <c r="T13378" s="548"/>
      <c r="U13378" s="99"/>
    </row>
    <row r="13379" spans="1:21" ht="19.5" customHeight="1">
      <c r="A13379" s="545">
        <v>108412</v>
      </c>
      <c r="B13379" s="545" t="s">
        <v>8689</v>
      </c>
      <c r="C13379" s="545" t="s">
        <v>216</v>
      </c>
      <c r="D13379" s="546"/>
      <c r="E13379" s="171" t="str">
        <f t="shared" si="208"/>
        <v>1900</v>
      </c>
      <c r="F13379" s="547">
        <v>0</v>
      </c>
      <c r="G13379" s="548">
        <v>0</v>
      </c>
      <c r="H13379" s="547">
        <v>0</v>
      </c>
      <c r="I13379" s="545" t="s">
        <v>12736</v>
      </c>
      <c r="J13379" s="545"/>
      <c r="K13379" s="545" t="s">
        <v>20598</v>
      </c>
      <c r="L13379" s="545" t="s">
        <v>13413</v>
      </c>
      <c r="M13379" s="548" t="s">
        <v>13758</v>
      </c>
      <c r="N13379" s="545" t="s">
        <v>13413</v>
      </c>
      <c r="O13379" s="545" t="s">
        <v>13413</v>
      </c>
      <c r="P13379" s="549">
        <v>11091</v>
      </c>
      <c r="Q13379" s="549">
        <v>1</v>
      </c>
      <c r="R13379" s="549">
        <v>56</v>
      </c>
      <c r="S13379" s="548"/>
      <c r="T13379" s="548"/>
      <c r="U13379" s="99"/>
    </row>
    <row r="13380" spans="1:21" ht="19.5" customHeight="1">
      <c r="A13380" s="545">
        <v>108413</v>
      </c>
      <c r="B13380" s="545" t="s">
        <v>8688</v>
      </c>
      <c r="C13380" s="545" t="s">
        <v>216</v>
      </c>
      <c r="D13380" s="546"/>
      <c r="E13380" s="171" t="str">
        <f t="shared" ref="E13380:E13443" si="209">TEXT(D13380,"YYYY")</f>
        <v>1900</v>
      </c>
      <c r="F13380" s="547">
        <v>0</v>
      </c>
      <c r="G13380" s="548">
        <v>0</v>
      </c>
      <c r="H13380" s="547">
        <v>0</v>
      </c>
      <c r="I13380" s="545" t="s">
        <v>12740</v>
      </c>
      <c r="J13380" s="545"/>
      <c r="K13380" s="545" t="s">
        <v>21151</v>
      </c>
      <c r="L13380" s="545" t="s">
        <v>13413</v>
      </c>
      <c r="M13380" s="548" t="s">
        <v>13758</v>
      </c>
      <c r="N13380" s="545" t="s">
        <v>13413</v>
      </c>
      <c r="O13380" s="545" t="s">
        <v>13413</v>
      </c>
      <c r="P13380" s="549">
        <v>11092</v>
      </c>
      <c r="Q13380" s="549">
        <v>1</v>
      </c>
      <c r="R13380" s="549">
        <v>93</v>
      </c>
      <c r="S13380" s="548"/>
      <c r="T13380" s="548"/>
      <c r="U13380" s="99"/>
    </row>
    <row r="13381" spans="1:21" ht="19.5" customHeight="1">
      <c r="A13381" s="545">
        <v>108414</v>
      </c>
      <c r="B13381" s="545" t="s">
        <v>8687</v>
      </c>
      <c r="C13381" s="545" t="s">
        <v>4501</v>
      </c>
      <c r="D13381" s="546"/>
      <c r="E13381" s="171" t="str">
        <f t="shared" si="209"/>
        <v>1900</v>
      </c>
      <c r="F13381" s="547">
        <v>0</v>
      </c>
      <c r="G13381" s="548">
        <v>0</v>
      </c>
      <c r="H13381" s="547">
        <v>0</v>
      </c>
      <c r="I13381" s="545" t="s">
        <v>12766</v>
      </c>
      <c r="J13381" s="545"/>
      <c r="K13381" s="545" t="s">
        <v>13413</v>
      </c>
      <c r="L13381" s="545" t="s">
        <v>13413</v>
      </c>
      <c r="M13381" s="548" t="s">
        <v>13758</v>
      </c>
      <c r="N13381" s="545" t="s">
        <v>13413</v>
      </c>
      <c r="O13381" s="545" t="s">
        <v>13413</v>
      </c>
      <c r="P13381" s="549">
        <v>11093</v>
      </c>
      <c r="Q13381" s="549">
        <v>1</v>
      </c>
      <c r="R13381" s="549">
        <v>172</v>
      </c>
      <c r="S13381" s="548"/>
      <c r="T13381" s="548"/>
      <c r="U13381" s="99"/>
    </row>
    <row r="13382" spans="1:21" ht="19.5" customHeight="1">
      <c r="A13382" s="545">
        <v>108415</v>
      </c>
      <c r="B13382" s="545" t="s">
        <v>5398</v>
      </c>
      <c r="C13382" s="545" t="s">
        <v>4501</v>
      </c>
      <c r="D13382" s="546"/>
      <c r="E13382" s="171" t="str">
        <f t="shared" si="209"/>
        <v>1900</v>
      </c>
      <c r="F13382" s="547">
        <v>0</v>
      </c>
      <c r="G13382" s="548">
        <v>0</v>
      </c>
      <c r="H13382" s="547">
        <v>0</v>
      </c>
      <c r="I13382" s="545" t="s">
        <v>12766</v>
      </c>
      <c r="J13382" s="545"/>
      <c r="K13382" s="545" t="s">
        <v>13413</v>
      </c>
      <c r="L13382" s="545" t="s">
        <v>13413</v>
      </c>
      <c r="M13382" s="548" t="s">
        <v>13758</v>
      </c>
      <c r="N13382" s="545" t="s">
        <v>13413</v>
      </c>
      <c r="O13382" s="545" t="s">
        <v>13413</v>
      </c>
      <c r="P13382" s="549">
        <v>11094</v>
      </c>
      <c r="Q13382" s="549">
        <v>1</v>
      </c>
      <c r="R13382" s="549">
        <v>172</v>
      </c>
      <c r="S13382" s="548"/>
      <c r="T13382" s="548"/>
      <c r="U13382" s="99"/>
    </row>
    <row r="13383" spans="1:21" ht="19.5" customHeight="1">
      <c r="A13383" s="545">
        <v>108416</v>
      </c>
      <c r="B13383" s="545" t="s">
        <v>8686</v>
      </c>
      <c r="C13383" s="545" t="s">
        <v>4501</v>
      </c>
      <c r="D13383" s="546"/>
      <c r="E13383" s="171" t="str">
        <f t="shared" si="209"/>
        <v>1900</v>
      </c>
      <c r="F13383" s="547">
        <v>0</v>
      </c>
      <c r="G13383" s="548">
        <v>0</v>
      </c>
      <c r="H13383" s="547">
        <v>0</v>
      </c>
      <c r="I13383" s="545" t="s">
        <v>12766</v>
      </c>
      <c r="J13383" s="545"/>
      <c r="K13383" s="545" t="s">
        <v>13413</v>
      </c>
      <c r="L13383" s="545" t="s">
        <v>13413</v>
      </c>
      <c r="M13383" s="548" t="s">
        <v>13758</v>
      </c>
      <c r="N13383" s="545" t="s">
        <v>13413</v>
      </c>
      <c r="O13383" s="545" t="s">
        <v>13413</v>
      </c>
      <c r="P13383" s="549">
        <v>11095</v>
      </c>
      <c r="Q13383" s="549">
        <v>1</v>
      </c>
      <c r="R13383" s="549">
        <v>172</v>
      </c>
      <c r="S13383" s="548"/>
      <c r="T13383" s="548"/>
      <c r="U13383" s="99"/>
    </row>
    <row r="13384" spans="1:21" ht="19.5" customHeight="1">
      <c r="A13384" s="545">
        <v>108417</v>
      </c>
      <c r="B13384" s="545" t="s">
        <v>8685</v>
      </c>
      <c r="C13384" s="545" t="s">
        <v>4501</v>
      </c>
      <c r="D13384" s="546"/>
      <c r="E13384" s="171" t="str">
        <f t="shared" si="209"/>
        <v>1900</v>
      </c>
      <c r="F13384" s="547">
        <v>0</v>
      </c>
      <c r="G13384" s="548">
        <v>0</v>
      </c>
      <c r="H13384" s="547">
        <v>0</v>
      </c>
      <c r="I13384" s="545" t="s">
        <v>12766</v>
      </c>
      <c r="J13384" s="545"/>
      <c r="K13384" s="545" t="s">
        <v>13413</v>
      </c>
      <c r="L13384" s="545" t="s">
        <v>13413</v>
      </c>
      <c r="M13384" s="548" t="s">
        <v>13758</v>
      </c>
      <c r="N13384" s="545" t="s">
        <v>13413</v>
      </c>
      <c r="O13384" s="545" t="s">
        <v>13413</v>
      </c>
      <c r="P13384" s="549">
        <v>11096</v>
      </c>
      <c r="Q13384" s="549">
        <v>1</v>
      </c>
      <c r="R13384" s="549">
        <v>172</v>
      </c>
      <c r="S13384" s="548"/>
      <c r="T13384" s="548"/>
      <c r="U13384" s="99"/>
    </row>
    <row r="13385" spans="1:21" ht="19.5" customHeight="1">
      <c r="A13385" s="545">
        <v>108418</v>
      </c>
      <c r="B13385" s="545" t="s">
        <v>5420</v>
      </c>
      <c r="C13385" s="545" t="s">
        <v>4501</v>
      </c>
      <c r="D13385" s="546"/>
      <c r="E13385" s="171" t="str">
        <f t="shared" si="209"/>
        <v>1900</v>
      </c>
      <c r="F13385" s="547">
        <v>0</v>
      </c>
      <c r="G13385" s="548">
        <v>0</v>
      </c>
      <c r="H13385" s="547">
        <v>0</v>
      </c>
      <c r="I13385" s="545" t="s">
        <v>12766</v>
      </c>
      <c r="J13385" s="545"/>
      <c r="K13385" s="545" t="s">
        <v>13413</v>
      </c>
      <c r="L13385" s="545" t="s">
        <v>13413</v>
      </c>
      <c r="M13385" s="548" t="s">
        <v>13758</v>
      </c>
      <c r="N13385" s="545" t="s">
        <v>13413</v>
      </c>
      <c r="O13385" s="545" t="s">
        <v>13413</v>
      </c>
      <c r="P13385" s="549">
        <v>11097</v>
      </c>
      <c r="Q13385" s="549">
        <v>1</v>
      </c>
      <c r="R13385" s="549">
        <v>172</v>
      </c>
      <c r="S13385" s="548"/>
      <c r="T13385" s="548"/>
      <c r="U13385" s="99"/>
    </row>
    <row r="13386" spans="1:21" ht="19.5" customHeight="1">
      <c r="A13386" s="545">
        <v>108419</v>
      </c>
      <c r="B13386" s="545" t="s">
        <v>5574</v>
      </c>
      <c r="C13386" s="545" t="s">
        <v>221</v>
      </c>
      <c r="D13386" s="546">
        <v>43739</v>
      </c>
      <c r="E13386" s="171" t="str">
        <f t="shared" si="209"/>
        <v>2019</v>
      </c>
      <c r="F13386" s="547">
        <v>57590.05</v>
      </c>
      <c r="G13386" s="548">
        <v>0.19</v>
      </c>
      <c r="H13386" s="547">
        <v>48395</v>
      </c>
      <c r="I13386" s="545" t="s">
        <v>12683</v>
      </c>
      <c r="J13386" s="545" t="s">
        <v>13407</v>
      </c>
      <c r="K13386" s="545" t="s">
        <v>21152</v>
      </c>
      <c r="L13386" s="545" t="s">
        <v>13413</v>
      </c>
      <c r="M13386" s="548" t="s">
        <v>13758</v>
      </c>
      <c r="N13386" s="545" t="s">
        <v>13413</v>
      </c>
      <c r="O13386" s="545" t="s">
        <v>13413</v>
      </c>
      <c r="P13386" s="549">
        <v>11098</v>
      </c>
      <c r="Q13386" s="549">
        <v>1</v>
      </c>
      <c r="R13386" s="549">
        <v>55</v>
      </c>
      <c r="S13386" s="548">
        <v>2232</v>
      </c>
      <c r="T13386" s="548"/>
      <c r="U13386" s="99"/>
    </row>
    <row r="13387" spans="1:21" ht="19.5" customHeight="1">
      <c r="A13387" s="545">
        <v>108420</v>
      </c>
      <c r="B13387" s="545" t="s">
        <v>8684</v>
      </c>
      <c r="C13387" s="545" t="s">
        <v>216</v>
      </c>
      <c r="D13387" s="546"/>
      <c r="E13387" s="171" t="str">
        <f t="shared" si="209"/>
        <v>1900</v>
      </c>
      <c r="F13387" s="547">
        <v>0</v>
      </c>
      <c r="G13387" s="548">
        <v>0</v>
      </c>
      <c r="H13387" s="547">
        <v>0</v>
      </c>
      <c r="I13387" s="545" t="s">
        <v>12693</v>
      </c>
      <c r="J13387" s="545"/>
      <c r="K13387" s="545" t="s">
        <v>13413</v>
      </c>
      <c r="L13387" s="545" t="s">
        <v>13413</v>
      </c>
      <c r="M13387" s="548" t="s">
        <v>13758</v>
      </c>
      <c r="N13387" s="545" t="s">
        <v>13413</v>
      </c>
      <c r="O13387" s="545" t="s">
        <v>13413</v>
      </c>
      <c r="P13387" s="549">
        <v>11099</v>
      </c>
      <c r="Q13387" s="549">
        <v>1</v>
      </c>
      <c r="R13387" s="549">
        <v>102</v>
      </c>
      <c r="S13387" s="548"/>
      <c r="T13387" s="548"/>
      <c r="U13387" s="99"/>
    </row>
    <row r="13388" spans="1:21" ht="19.5" customHeight="1">
      <c r="A13388" s="545">
        <v>108421</v>
      </c>
      <c r="B13388" s="545" t="s">
        <v>5426</v>
      </c>
      <c r="C13388" s="545" t="s">
        <v>216</v>
      </c>
      <c r="D13388" s="546"/>
      <c r="E13388" s="171" t="str">
        <f t="shared" si="209"/>
        <v>1900</v>
      </c>
      <c r="F13388" s="547">
        <v>0</v>
      </c>
      <c r="G13388" s="548">
        <v>0</v>
      </c>
      <c r="H13388" s="547">
        <v>0</v>
      </c>
      <c r="I13388" s="545" t="s">
        <v>12756</v>
      </c>
      <c r="J13388" s="545"/>
      <c r="K13388" s="545" t="s">
        <v>21153</v>
      </c>
      <c r="L13388" s="545" t="s">
        <v>13413</v>
      </c>
      <c r="M13388" s="548" t="s">
        <v>13758</v>
      </c>
      <c r="N13388" s="545" t="s">
        <v>13413</v>
      </c>
      <c r="O13388" s="545" t="s">
        <v>13413</v>
      </c>
      <c r="P13388" s="549">
        <v>11100</v>
      </c>
      <c r="Q13388" s="549">
        <v>1</v>
      </c>
      <c r="R13388" s="549">
        <v>34</v>
      </c>
      <c r="S13388" s="548"/>
      <c r="T13388" s="548"/>
      <c r="U13388" s="99"/>
    </row>
    <row r="13389" spans="1:21" ht="19.5" customHeight="1">
      <c r="A13389" s="545">
        <v>108422</v>
      </c>
      <c r="B13389" s="545" t="s">
        <v>5429</v>
      </c>
      <c r="C13389" s="545" t="s">
        <v>216</v>
      </c>
      <c r="D13389" s="546"/>
      <c r="E13389" s="171" t="str">
        <f t="shared" si="209"/>
        <v>1900</v>
      </c>
      <c r="F13389" s="547">
        <v>0</v>
      </c>
      <c r="G13389" s="548">
        <v>0</v>
      </c>
      <c r="H13389" s="547">
        <v>0</v>
      </c>
      <c r="I13389" s="545" t="s">
        <v>12756</v>
      </c>
      <c r="J13389" s="545"/>
      <c r="K13389" s="545" t="s">
        <v>21154</v>
      </c>
      <c r="L13389" s="545" t="s">
        <v>13413</v>
      </c>
      <c r="M13389" s="548" t="s">
        <v>13758</v>
      </c>
      <c r="N13389" s="545" t="s">
        <v>13413</v>
      </c>
      <c r="O13389" s="545" t="s">
        <v>13413</v>
      </c>
      <c r="P13389" s="549">
        <v>11101</v>
      </c>
      <c r="Q13389" s="549">
        <v>1</v>
      </c>
      <c r="R13389" s="549">
        <v>34</v>
      </c>
      <c r="S13389" s="548"/>
      <c r="T13389" s="548"/>
      <c r="U13389" s="99"/>
    </row>
    <row r="13390" spans="1:21" ht="19.5" customHeight="1">
      <c r="A13390" s="545">
        <v>108423</v>
      </c>
      <c r="B13390" s="545" t="s">
        <v>8683</v>
      </c>
      <c r="C13390" s="545" t="s">
        <v>4501</v>
      </c>
      <c r="D13390" s="546"/>
      <c r="E13390" s="171" t="str">
        <f t="shared" si="209"/>
        <v>1900</v>
      </c>
      <c r="F13390" s="547">
        <v>0</v>
      </c>
      <c r="G13390" s="548">
        <v>0</v>
      </c>
      <c r="H13390" s="547">
        <v>0</v>
      </c>
      <c r="I13390" s="545" t="s">
        <v>12642</v>
      </c>
      <c r="J13390" s="545"/>
      <c r="K13390" s="545" t="s">
        <v>13413</v>
      </c>
      <c r="L13390" s="545" t="s">
        <v>13413</v>
      </c>
      <c r="M13390" s="548" t="s">
        <v>13758</v>
      </c>
      <c r="N13390" s="545" t="s">
        <v>13413</v>
      </c>
      <c r="O13390" s="545" t="s">
        <v>13413</v>
      </c>
      <c r="P13390" s="549">
        <v>11102</v>
      </c>
      <c r="Q13390" s="549">
        <v>1</v>
      </c>
      <c r="R13390" s="549">
        <v>135</v>
      </c>
      <c r="S13390" s="548"/>
      <c r="T13390" s="548"/>
      <c r="U13390" s="99"/>
    </row>
    <row r="13391" spans="1:21" ht="19.5" customHeight="1">
      <c r="A13391" s="545">
        <v>108424</v>
      </c>
      <c r="B13391" s="545" t="s">
        <v>4975</v>
      </c>
      <c r="C13391" s="545" t="s">
        <v>209</v>
      </c>
      <c r="D13391" s="546"/>
      <c r="E13391" s="171" t="str">
        <f t="shared" si="209"/>
        <v>1900</v>
      </c>
      <c r="F13391" s="547">
        <v>0</v>
      </c>
      <c r="G13391" s="548">
        <v>0</v>
      </c>
      <c r="H13391" s="547">
        <v>0</v>
      </c>
      <c r="I13391" s="545" t="s">
        <v>12637</v>
      </c>
      <c r="J13391" s="545"/>
      <c r="K13391" s="545" t="s">
        <v>4975</v>
      </c>
      <c r="L13391" s="545" t="s">
        <v>13413</v>
      </c>
      <c r="M13391" s="548" t="s">
        <v>13758</v>
      </c>
      <c r="N13391" s="545" t="s">
        <v>13413</v>
      </c>
      <c r="O13391" s="545" t="s">
        <v>13413</v>
      </c>
      <c r="P13391" s="549">
        <v>11103</v>
      </c>
      <c r="Q13391" s="549">
        <v>1</v>
      </c>
      <c r="R13391" s="549">
        <v>13</v>
      </c>
      <c r="S13391" s="548"/>
      <c r="T13391" s="548"/>
      <c r="U13391" s="99"/>
    </row>
    <row r="13392" spans="1:21" ht="19.5" customHeight="1">
      <c r="A13392" s="545">
        <v>108425</v>
      </c>
      <c r="B13392" s="545" t="s">
        <v>8066</v>
      </c>
      <c r="C13392" s="545" t="s">
        <v>216</v>
      </c>
      <c r="D13392" s="546">
        <v>44677</v>
      </c>
      <c r="E13392" s="171" t="str">
        <f t="shared" si="209"/>
        <v>2022</v>
      </c>
      <c r="F13392" s="547">
        <v>10488449</v>
      </c>
      <c r="G13392" s="548">
        <v>0.19</v>
      </c>
      <c r="H13392" s="547">
        <v>8813822.6899999995</v>
      </c>
      <c r="I13392" s="545" t="s">
        <v>12758</v>
      </c>
      <c r="J13392" s="545" t="s">
        <v>13298</v>
      </c>
      <c r="K13392" s="545" t="s">
        <v>21155</v>
      </c>
      <c r="L13392" s="545" t="s">
        <v>13413</v>
      </c>
      <c r="M13392" s="548" t="s">
        <v>13758</v>
      </c>
      <c r="N13392" s="545" t="s">
        <v>13413</v>
      </c>
      <c r="O13392" s="545" t="s">
        <v>13413</v>
      </c>
      <c r="P13392" s="549">
        <v>11104</v>
      </c>
      <c r="Q13392" s="549">
        <v>1</v>
      </c>
      <c r="R13392" s="549">
        <v>164</v>
      </c>
      <c r="S13392" s="548">
        <v>1012</v>
      </c>
      <c r="T13392" s="548"/>
      <c r="U13392" s="99"/>
    </row>
    <row r="13393" spans="1:21" ht="19.5" customHeight="1">
      <c r="A13393" s="545">
        <v>108428</v>
      </c>
      <c r="B13393" s="545" t="s">
        <v>5433</v>
      </c>
      <c r="C13393" s="545" t="s">
        <v>216</v>
      </c>
      <c r="D13393" s="546"/>
      <c r="E13393" s="171" t="str">
        <f t="shared" si="209"/>
        <v>1900</v>
      </c>
      <c r="F13393" s="547">
        <v>0</v>
      </c>
      <c r="G13393" s="548">
        <v>0</v>
      </c>
      <c r="H13393" s="547">
        <v>0</v>
      </c>
      <c r="I13393" s="545" t="s">
        <v>12756</v>
      </c>
      <c r="J13393" s="545"/>
      <c r="K13393" s="545" t="s">
        <v>21156</v>
      </c>
      <c r="L13393" s="545" t="s">
        <v>13413</v>
      </c>
      <c r="M13393" s="548" t="s">
        <v>13758</v>
      </c>
      <c r="N13393" s="545" t="s">
        <v>13413</v>
      </c>
      <c r="O13393" s="545" t="s">
        <v>13413</v>
      </c>
      <c r="P13393" s="549">
        <v>11105</v>
      </c>
      <c r="Q13393" s="549">
        <v>1</v>
      </c>
      <c r="R13393" s="549">
        <v>34</v>
      </c>
      <c r="S13393" s="548"/>
      <c r="T13393" s="548"/>
      <c r="U13393" s="99"/>
    </row>
    <row r="13394" spans="1:21" ht="19.5" customHeight="1">
      <c r="A13394" s="545">
        <v>108429</v>
      </c>
      <c r="B13394" s="545" t="s">
        <v>8682</v>
      </c>
      <c r="C13394" s="545" t="s">
        <v>216</v>
      </c>
      <c r="D13394" s="546"/>
      <c r="E13394" s="171" t="str">
        <f t="shared" si="209"/>
        <v>1900</v>
      </c>
      <c r="F13394" s="547">
        <v>0</v>
      </c>
      <c r="G13394" s="548">
        <v>0</v>
      </c>
      <c r="H13394" s="547">
        <v>0</v>
      </c>
      <c r="I13394" s="545" t="s">
        <v>12756</v>
      </c>
      <c r="J13394" s="545"/>
      <c r="K13394" s="545" t="s">
        <v>21157</v>
      </c>
      <c r="L13394" s="545" t="s">
        <v>13413</v>
      </c>
      <c r="M13394" s="548" t="s">
        <v>13758</v>
      </c>
      <c r="N13394" s="545" t="s">
        <v>13413</v>
      </c>
      <c r="O13394" s="545" t="s">
        <v>13413</v>
      </c>
      <c r="P13394" s="549">
        <v>11106</v>
      </c>
      <c r="Q13394" s="549">
        <v>1</v>
      </c>
      <c r="R13394" s="549">
        <v>34</v>
      </c>
      <c r="S13394" s="548"/>
      <c r="T13394" s="548"/>
      <c r="U13394" s="99"/>
    </row>
    <row r="13395" spans="1:21" ht="19.5" customHeight="1">
      <c r="A13395" s="545">
        <v>108430</v>
      </c>
      <c r="B13395" s="545" t="s">
        <v>4539</v>
      </c>
      <c r="C13395" s="545" t="s">
        <v>4504</v>
      </c>
      <c r="D13395" s="546"/>
      <c r="E13395" s="171" t="str">
        <f t="shared" si="209"/>
        <v>1900</v>
      </c>
      <c r="F13395" s="547">
        <v>0</v>
      </c>
      <c r="G13395" s="548">
        <v>0</v>
      </c>
      <c r="H13395" s="547">
        <v>0</v>
      </c>
      <c r="I13395" s="545" t="s">
        <v>12668</v>
      </c>
      <c r="J13395" s="545"/>
      <c r="K13395" s="545" t="s">
        <v>20296</v>
      </c>
      <c r="L13395" s="545" t="s">
        <v>13413</v>
      </c>
      <c r="M13395" s="548" t="s">
        <v>13868</v>
      </c>
      <c r="N13395" s="545" t="s">
        <v>13413</v>
      </c>
      <c r="O13395" s="545" t="s">
        <v>13413</v>
      </c>
      <c r="P13395" s="549">
        <v>11107</v>
      </c>
      <c r="Q13395" s="549">
        <v>2</v>
      </c>
      <c r="R13395" s="549">
        <v>7</v>
      </c>
      <c r="S13395" s="548"/>
      <c r="T13395" s="548"/>
      <c r="U13395" s="99"/>
    </row>
    <row r="13396" spans="1:21" ht="19.5" customHeight="1">
      <c r="A13396" s="545">
        <v>108431</v>
      </c>
      <c r="B13396" s="545" t="s">
        <v>5349</v>
      </c>
      <c r="C13396" s="545" t="s">
        <v>4501</v>
      </c>
      <c r="D13396" s="546"/>
      <c r="E13396" s="171" t="str">
        <f t="shared" si="209"/>
        <v>1900</v>
      </c>
      <c r="F13396" s="547">
        <v>0</v>
      </c>
      <c r="G13396" s="548">
        <v>0</v>
      </c>
      <c r="H13396" s="547">
        <v>0</v>
      </c>
      <c r="I13396" s="545" t="s">
        <v>12647</v>
      </c>
      <c r="J13396" s="545"/>
      <c r="K13396" s="545" t="s">
        <v>13413</v>
      </c>
      <c r="L13396" s="545" t="s">
        <v>13413</v>
      </c>
      <c r="M13396" s="548" t="s">
        <v>13758</v>
      </c>
      <c r="N13396" s="545" t="s">
        <v>13413</v>
      </c>
      <c r="O13396" s="545" t="s">
        <v>13413</v>
      </c>
      <c r="P13396" s="549">
        <v>11108</v>
      </c>
      <c r="Q13396" s="549">
        <v>1</v>
      </c>
      <c r="R13396" s="549">
        <v>26</v>
      </c>
      <c r="S13396" s="548"/>
      <c r="T13396" s="548"/>
      <c r="U13396" s="99"/>
    </row>
    <row r="13397" spans="1:21" ht="19.5" customHeight="1">
      <c r="A13397" s="545">
        <v>108432</v>
      </c>
      <c r="B13397" s="545" t="s">
        <v>4541</v>
      </c>
      <c r="C13397" s="545" t="s">
        <v>221</v>
      </c>
      <c r="D13397" s="546"/>
      <c r="E13397" s="171" t="str">
        <f t="shared" si="209"/>
        <v>1900</v>
      </c>
      <c r="F13397" s="547">
        <v>0</v>
      </c>
      <c r="G13397" s="548">
        <v>0</v>
      </c>
      <c r="H13397" s="547">
        <v>0</v>
      </c>
      <c r="I13397" s="545" t="s">
        <v>12722</v>
      </c>
      <c r="J13397" s="545"/>
      <c r="K13397" s="545" t="s">
        <v>13413</v>
      </c>
      <c r="L13397" s="545" t="s">
        <v>13413</v>
      </c>
      <c r="M13397" s="548" t="s">
        <v>13868</v>
      </c>
      <c r="N13397" s="545" t="s">
        <v>13413</v>
      </c>
      <c r="O13397" s="545" t="s">
        <v>13413</v>
      </c>
      <c r="P13397" s="549">
        <v>11109</v>
      </c>
      <c r="Q13397" s="549">
        <v>2</v>
      </c>
      <c r="R13397" s="549">
        <v>100</v>
      </c>
      <c r="S13397" s="548"/>
      <c r="T13397" s="548"/>
      <c r="U13397" s="99"/>
    </row>
    <row r="13398" spans="1:21" ht="19.5" customHeight="1">
      <c r="A13398" s="545">
        <v>108434</v>
      </c>
      <c r="B13398" s="545" t="s">
        <v>4534</v>
      </c>
      <c r="C13398" s="545" t="s">
        <v>4535</v>
      </c>
      <c r="D13398" s="546">
        <v>43735</v>
      </c>
      <c r="E13398" s="171" t="str">
        <f t="shared" si="209"/>
        <v>2019</v>
      </c>
      <c r="F13398" s="547">
        <v>1071</v>
      </c>
      <c r="G13398" s="548">
        <v>0.19</v>
      </c>
      <c r="H13398" s="547">
        <v>900</v>
      </c>
      <c r="I13398" s="545" t="s">
        <v>12722</v>
      </c>
      <c r="J13398" s="545" t="s">
        <v>13402</v>
      </c>
      <c r="K13398" s="545" t="s">
        <v>13413</v>
      </c>
      <c r="L13398" s="545" t="s">
        <v>13413</v>
      </c>
      <c r="M13398" s="548" t="s">
        <v>13868</v>
      </c>
      <c r="N13398" s="545" t="s">
        <v>13413</v>
      </c>
      <c r="O13398" s="545" t="s">
        <v>13413</v>
      </c>
      <c r="P13398" s="549">
        <v>11110</v>
      </c>
      <c r="Q13398" s="549">
        <v>2</v>
      </c>
      <c r="R13398" s="549">
        <v>100</v>
      </c>
      <c r="S13398" s="548">
        <v>2231</v>
      </c>
      <c r="T13398" s="548"/>
      <c r="U13398" s="99"/>
    </row>
    <row r="13399" spans="1:21" ht="19.5" customHeight="1">
      <c r="A13399" s="545">
        <v>108435</v>
      </c>
      <c r="B13399" s="545" t="s">
        <v>8681</v>
      </c>
      <c r="C13399" s="545" t="s">
        <v>4501</v>
      </c>
      <c r="D13399" s="546"/>
      <c r="E13399" s="171" t="str">
        <f t="shared" si="209"/>
        <v>1900</v>
      </c>
      <c r="F13399" s="547">
        <v>0</v>
      </c>
      <c r="G13399" s="548">
        <v>0</v>
      </c>
      <c r="H13399" s="547">
        <v>0</v>
      </c>
      <c r="I13399" s="545" t="s">
        <v>12973</v>
      </c>
      <c r="J13399" s="545"/>
      <c r="K13399" s="545" t="s">
        <v>13413</v>
      </c>
      <c r="L13399" s="545" t="s">
        <v>13413</v>
      </c>
      <c r="M13399" s="548" t="s">
        <v>13843</v>
      </c>
      <c r="N13399" s="545" t="s">
        <v>13413</v>
      </c>
      <c r="O13399" s="545" t="s">
        <v>13413</v>
      </c>
      <c r="P13399" s="549">
        <v>11111</v>
      </c>
      <c r="Q13399" s="549">
        <v>5</v>
      </c>
      <c r="R13399" s="549">
        <v>59</v>
      </c>
      <c r="S13399" s="548"/>
      <c r="T13399" s="548"/>
      <c r="U13399" s="99"/>
    </row>
    <row r="13400" spans="1:21" ht="19.5" customHeight="1">
      <c r="A13400" s="545">
        <v>108439</v>
      </c>
      <c r="B13400" s="545" t="s">
        <v>5924</v>
      </c>
      <c r="C13400" s="545" t="s">
        <v>4501</v>
      </c>
      <c r="D13400" s="546"/>
      <c r="E13400" s="171" t="str">
        <f t="shared" si="209"/>
        <v>1900</v>
      </c>
      <c r="F13400" s="547">
        <v>0</v>
      </c>
      <c r="G13400" s="548">
        <v>0</v>
      </c>
      <c r="H13400" s="547">
        <v>0</v>
      </c>
      <c r="I13400" s="545" t="s">
        <v>12973</v>
      </c>
      <c r="J13400" s="545"/>
      <c r="K13400" s="545" t="s">
        <v>13413</v>
      </c>
      <c r="L13400" s="545" t="s">
        <v>13413</v>
      </c>
      <c r="M13400" s="548" t="s">
        <v>13843</v>
      </c>
      <c r="N13400" s="545" t="s">
        <v>13413</v>
      </c>
      <c r="O13400" s="545" t="s">
        <v>13413</v>
      </c>
      <c r="P13400" s="549">
        <v>11112</v>
      </c>
      <c r="Q13400" s="549">
        <v>5</v>
      </c>
      <c r="R13400" s="549">
        <v>59</v>
      </c>
      <c r="S13400" s="548"/>
      <c r="T13400" s="548"/>
      <c r="U13400" s="99"/>
    </row>
    <row r="13401" spans="1:21" ht="19.5" customHeight="1">
      <c r="A13401" s="545">
        <v>108443</v>
      </c>
      <c r="B13401" s="545" t="s">
        <v>8145</v>
      </c>
      <c r="C13401" s="545" t="s">
        <v>221</v>
      </c>
      <c r="D13401" s="546">
        <v>44591</v>
      </c>
      <c r="E13401" s="171" t="str">
        <f t="shared" si="209"/>
        <v>2022</v>
      </c>
      <c r="F13401" s="547">
        <v>25154.02</v>
      </c>
      <c r="G13401" s="548">
        <v>0.19</v>
      </c>
      <c r="H13401" s="547">
        <v>21137.83</v>
      </c>
      <c r="I13401" s="545" t="s">
        <v>12758</v>
      </c>
      <c r="J13401" s="545" t="s">
        <v>13297</v>
      </c>
      <c r="K13401" s="545" t="s">
        <v>21158</v>
      </c>
      <c r="L13401" s="545" t="s">
        <v>13413</v>
      </c>
      <c r="M13401" s="548" t="s">
        <v>13758</v>
      </c>
      <c r="N13401" s="545" t="s">
        <v>13413</v>
      </c>
      <c r="O13401" s="545" t="s">
        <v>13413</v>
      </c>
      <c r="P13401" s="549">
        <v>11114</v>
      </c>
      <c r="Q13401" s="549">
        <v>1</v>
      </c>
      <c r="R13401" s="549">
        <v>164</v>
      </c>
      <c r="S13401" s="548">
        <v>2257</v>
      </c>
      <c r="T13401" s="548"/>
      <c r="U13401" s="99"/>
    </row>
    <row r="13402" spans="1:21" ht="19.5" customHeight="1">
      <c r="A13402" s="545">
        <v>108445</v>
      </c>
      <c r="B13402" s="545" t="s">
        <v>5386</v>
      </c>
      <c r="C13402" s="545" t="s">
        <v>216</v>
      </c>
      <c r="D13402" s="546">
        <v>46052</v>
      </c>
      <c r="E13402" s="171" t="str">
        <f t="shared" si="209"/>
        <v>2026</v>
      </c>
      <c r="F13402" s="547">
        <v>31544</v>
      </c>
      <c r="G13402" s="548">
        <v>0</v>
      </c>
      <c r="H13402" s="547">
        <v>31544</v>
      </c>
      <c r="I13402" s="545" t="s">
        <v>12766</v>
      </c>
      <c r="J13402" s="545" t="s">
        <v>13307</v>
      </c>
      <c r="K13402" s="545" t="s">
        <v>21159</v>
      </c>
      <c r="L13402" s="545" t="s">
        <v>13413</v>
      </c>
      <c r="M13402" s="548" t="s">
        <v>13758</v>
      </c>
      <c r="N13402" s="545" t="s">
        <v>13413</v>
      </c>
      <c r="O13402" s="545" t="s">
        <v>13413</v>
      </c>
      <c r="P13402" s="549">
        <v>11115</v>
      </c>
      <c r="Q13402" s="549">
        <v>1</v>
      </c>
      <c r="R13402" s="549">
        <v>172</v>
      </c>
      <c r="S13402" s="548">
        <v>2228</v>
      </c>
      <c r="T13402" s="548"/>
      <c r="U13402" s="99"/>
    </row>
    <row r="13403" spans="1:21" ht="19.5" customHeight="1">
      <c r="A13403" s="545">
        <v>108447</v>
      </c>
      <c r="B13403" s="545" t="s">
        <v>8680</v>
      </c>
      <c r="C13403" s="545" t="s">
        <v>216</v>
      </c>
      <c r="D13403" s="546"/>
      <c r="E13403" s="171" t="str">
        <f t="shared" si="209"/>
        <v>1900</v>
      </c>
      <c r="F13403" s="547">
        <v>0</v>
      </c>
      <c r="G13403" s="548">
        <v>0</v>
      </c>
      <c r="H13403" s="547">
        <v>0</v>
      </c>
      <c r="I13403" s="545" t="s">
        <v>12868</v>
      </c>
      <c r="J13403" s="545"/>
      <c r="K13403" s="545" t="s">
        <v>21160</v>
      </c>
      <c r="L13403" s="545" t="s">
        <v>13413</v>
      </c>
      <c r="M13403" s="548" t="s">
        <v>13758</v>
      </c>
      <c r="N13403" s="545" t="s">
        <v>13413</v>
      </c>
      <c r="O13403" s="545" t="s">
        <v>13413</v>
      </c>
      <c r="P13403" s="549">
        <v>11116</v>
      </c>
      <c r="Q13403" s="549">
        <v>1</v>
      </c>
      <c r="R13403" s="549">
        <v>50</v>
      </c>
      <c r="S13403" s="548"/>
      <c r="T13403" s="548"/>
      <c r="U13403" s="99"/>
    </row>
    <row r="13404" spans="1:21" ht="19.5" customHeight="1">
      <c r="A13404" s="545">
        <v>108448</v>
      </c>
      <c r="B13404" s="545" t="s">
        <v>8679</v>
      </c>
      <c r="C13404" s="545" t="s">
        <v>216</v>
      </c>
      <c r="D13404" s="546"/>
      <c r="E13404" s="171" t="str">
        <f t="shared" si="209"/>
        <v>1900</v>
      </c>
      <c r="F13404" s="547">
        <v>0</v>
      </c>
      <c r="G13404" s="548">
        <v>0</v>
      </c>
      <c r="H13404" s="547">
        <v>0</v>
      </c>
      <c r="I13404" s="545" t="s">
        <v>12868</v>
      </c>
      <c r="J13404" s="545"/>
      <c r="K13404" s="545" t="s">
        <v>21161</v>
      </c>
      <c r="L13404" s="545" t="s">
        <v>13413</v>
      </c>
      <c r="M13404" s="548" t="s">
        <v>13758</v>
      </c>
      <c r="N13404" s="545" t="s">
        <v>13413</v>
      </c>
      <c r="O13404" s="545" t="s">
        <v>13413</v>
      </c>
      <c r="P13404" s="549">
        <v>11117</v>
      </c>
      <c r="Q13404" s="549">
        <v>1</v>
      </c>
      <c r="R13404" s="549">
        <v>50</v>
      </c>
      <c r="S13404" s="548"/>
      <c r="T13404" s="548"/>
      <c r="U13404" s="99"/>
    </row>
    <row r="13405" spans="1:21" ht="19.5" customHeight="1">
      <c r="A13405" s="545">
        <v>108449</v>
      </c>
      <c r="B13405" s="545" t="s">
        <v>8678</v>
      </c>
      <c r="C13405" s="545" t="s">
        <v>216</v>
      </c>
      <c r="D13405" s="546"/>
      <c r="E13405" s="171" t="str">
        <f t="shared" si="209"/>
        <v>1900</v>
      </c>
      <c r="F13405" s="547">
        <v>0</v>
      </c>
      <c r="G13405" s="548">
        <v>0</v>
      </c>
      <c r="H13405" s="547">
        <v>0</v>
      </c>
      <c r="I13405" s="545" t="s">
        <v>12868</v>
      </c>
      <c r="J13405" s="545"/>
      <c r="K13405" s="545" t="s">
        <v>21162</v>
      </c>
      <c r="L13405" s="545" t="s">
        <v>13413</v>
      </c>
      <c r="M13405" s="548" t="s">
        <v>13758</v>
      </c>
      <c r="N13405" s="545" t="s">
        <v>13413</v>
      </c>
      <c r="O13405" s="545" t="s">
        <v>13413</v>
      </c>
      <c r="P13405" s="549">
        <v>11118</v>
      </c>
      <c r="Q13405" s="549">
        <v>1</v>
      </c>
      <c r="R13405" s="549">
        <v>50</v>
      </c>
      <c r="S13405" s="548"/>
      <c r="T13405" s="548"/>
      <c r="U13405" s="99"/>
    </row>
    <row r="13406" spans="1:21" ht="19.5" customHeight="1">
      <c r="A13406" s="545">
        <v>108450</v>
      </c>
      <c r="B13406" s="545" t="s">
        <v>8677</v>
      </c>
      <c r="C13406" s="545" t="s">
        <v>216</v>
      </c>
      <c r="D13406" s="546"/>
      <c r="E13406" s="171" t="str">
        <f t="shared" si="209"/>
        <v>1900</v>
      </c>
      <c r="F13406" s="547">
        <v>0</v>
      </c>
      <c r="G13406" s="548">
        <v>0</v>
      </c>
      <c r="H13406" s="547">
        <v>0</v>
      </c>
      <c r="I13406" s="545" t="s">
        <v>12868</v>
      </c>
      <c r="J13406" s="545"/>
      <c r="K13406" s="545" t="s">
        <v>21163</v>
      </c>
      <c r="L13406" s="545" t="s">
        <v>13413</v>
      </c>
      <c r="M13406" s="548" t="s">
        <v>13758</v>
      </c>
      <c r="N13406" s="545" t="s">
        <v>13413</v>
      </c>
      <c r="O13406" s="545" t="s">
        <v>13413</v>
      </c>
      <c r="P13406" s="549">
        <v>11119</v>
      </c>
      <c r="Q13406" s="549">
        <v>1</v>
      </c>
      <c r="R13406" s="549">
        <v>50</v>
      </c>
      <c r="S13406" s="548"/>
      <c r="T13406" s="548"/>
      <c r="U13406" s="99"/>
    </row>
    <row r="13407" spans="1:21" ht="19.5" customHeight="1">
      <c r="A13407" s="545">
        <v>108451</v>
      </c>
      <c r="B13407" s="545" t="s">
        <v>8676</v>
      </c>
      <c r="C13407" s="545" t="s">
        <v>216</v>
      </c>
      <c r="D13407" s="546"/>
      <c r="E13407" s="171" t="str">
        <f t="shared" si="209"/>
        <v>1900</v>
      </c>
      <c r="F13407" s="547">
        <v>0</v>
      </c>
      <c r="G13407" s="548">
        <v>0</v>
      </c>
      <c r="H13407" s="547">
        <v>0</v>
      </c>
      <c r="I13407" s="545" t="s">
        <v>12868</v>
      </c>
      <c r="J13407" s="545"/>
      <c r="K13407" s="545" t="s">
        <v>21164</v>
      </c>
      <c r="L13407" s="545" t="s">
        <v>13413</v>
      </c>
      <c r="M13407" s="548" t="s">
        <v>13758</v>
      </c>
      <c r="N13407" s="545" t="s">
        <v>13413</v>
      </c>
      <c r="O13407" s="545" t="s">
        <v>13413</v>
      </c>
      <c r="P13407" s="549">
        <v>11120</v>
      </c>
      <c r="Q13407" s="549">
        <v>1</v>
      </c>
      <c r="R13407" s="549">
        <v>50</v>
      </c>
      <c r="S13407" s="548"/>
      <c r="T13407" s="548"/>
      <c r="U13407" s="99"/>
    </row>
    <row r="13408" spans="1:21" ht="19.5" customHeight="1">
      <c r="A13408" s="545">
        <v>108452</v>
      </c>
      <c r="B13408" s="545" t="s">
        <v>5984</v>
      </c>
      <c r="C13408" s="545" t="s">
        <v>216</v>
      </c>
      <c r="D13408" s="546"/>
      <c r="E13408" s="171" t="str">
        <f t="shared" si="209"/>
        <v>1900</v>
      </c>
      <c r="F13408" s="547">
        <v>0</v>
      </c>
      <c r="G13408" s="548">
        <v>0</v>
      </c>
      <c r="H13408" s="547">
        <v>0</v>
      </c>
      <c r="I13408" s="545" t="s">
        <v>12973</v>
      </c>
      <c r="J13408" s="545"/>
      <c r="K13408" s="545" t="s">
        <v>21165</v>
      </c>
      <c r="L13408" s="545" t="s">
        <v>13413</v>
      </c>
      <c r="M13408" s="548" t="s">
        <v>13758</v>
      </c>
      <c r="N13408" s="545" t="s">
        <v>13413</v>
      </c>
      <c r="O13408" s="545" t="s">
        <v>13413</v>
      </c>
      <c r="P13408" s="549">
        <v>11121</v>
      </c>
      <c r="Q13408" s="549">
        <v>1</v>
      </c>
      <c r="R13408" s="549">
        <v>59</v>
      </c>
      <c r="S13408" s="548"/>
      <c r="T13408" s="548"/>
      <c r="U13408" s="99"/>
    </row>
    <row r="13409" spans="1:21" ht="19.5" customHeight="1">
      <c r="A13409" s="545">
        <v>108453</v>
      </c>
      <c r="B13409" s="545" t="s">
        <v>8675</v>
      </c>
      <c r="C13409" s="545" t="s">
        <v>216</v>
      </c>
      <c r="D13409" s="546"/>
      <c r="E13409" s="171" t="str">
        <f t="shared" si="209"/>
        <v>1900</v>
      </c>
      <c r="F13409" s="547">
        <v>0</v>
      </c>
      <c r="G13409" s="548">
        <v>0</v>
      </c>
      <c r="H13409" s="547">
        <v>0</v>
      </c>
      <c r="I13409" s="545" t="s">
        <v>12736</v>
      </c>
      <c r="J13409" s="545"/>
      <c r="K13409" s="545" t="s">
        <v>21166</v>
      </c>
      <c r="L13409" s="545" t="s">
        <v>13413</v>
      </c>
      <c r="M13409" s="548" t="s">
        <v>13758</v>
      </c>
      <c r="N13409" s="545" t="s">
        <v>13413</v>
      </c>
      <c r="O13409" s="545" t="s">
        <v>13413</v>
      </c>
      <c r="P13409" s="549">
        <v>11122</v>
      </c>
      <c r="Q13409" s="549">
        <v>1</v>
      </c>
      <c r="R13409" s="549">
        <v>56</v>
      </c>
      <c r="S13409" s="548"/>
      <c r="T13409" s="548"/>
      <c r="U13409" s="99"/>
    </row>
    <row r="13410" spans="1:21" ht="19.5" customHeight="1">
      <c r="A13410" s="545">
        <v>108454</v>
      </c>
      <c r="B13410" s="545" t="s">
        <v>8674</v>
      </c>
      <c r="C13410" s="545" t="s">
        <v>216</v>
      </c>
      <c r="D13410" s="546"/>
      <c r="E13410" s="171" t="str">
        <f t="shared" si="209"/>
        <v>1900</v>
      </c>
      <c r="F13410" s="547">
        <v>0</v>
      </c>
      <c r="G13410" s="548">
        <v>0</v>
      </c>
      <c r="H13410" s="547">
        <v>0</v>
      </c>
      <c r="I13410" s="545" t="s">
        <v>12736</v>
      </c>
      <c r="J13410" s="545"/>
      <c r="K13410" s="545" t="s">
        <v>21167</v>
      </c>
      <c r="L13410" s="545" t="s">
        <v>13413</v>
      </c>
      <c r="M13410" s="548" t="s">
        <v>13758</v>
      </c>
      <c r="N13410" s="545" t="s">
        <v>13413</v>
      </c>
      <c r="O13410" s="545" t="s">
        <v>13413</v>
      </c>
      <c r="P13410" s="549">
        <v>11123</v>
      </c>
      <c r="Q13410" s="549">
        <v>1</v>
      </c>
      <c r="R13410" s="549">
        <v>56</v>
      </c>
      <c r="S13410" s="548"/>
      <c r="T13410" s="548"/>
      <c r="U13410" s="99"/>
    </row>
    <row r="13411" spans="1:21" ht="19.5" customHeight="1">
      <c r="A13411" s="545">
        <v>108455</v>
      </c>
      <c r="B13411" s="545" t="s">
        <v>8673</v>
      </c>
      <c r="C13411" s="545" t="s">
        <v>216</v>
      </c>
      <c r="D13411" s="546"/>
      <c r="E13411" s="171" t="str">
        <f t="shared" si="209"/>
        <v>1900</v>
      </c>
      <c r="F13411" s="547">
        <v>0</v>
      </c>
      <c r="G13411" s="548">
        <v>0</v>
      </c>
      <c r="H13411" s="547">
        <v>0</v>
      </c>
      <c r="I13411" s="545" t="s">
        <v>12736</v>
      </c>
      <c r="J13411" s="545"/>
      <c r="K13411" s="545" t="s">
        <v>21168</v>
      </c>
      <c r="L13411" s="545" t="s">
        <v>13413</v>
      </c>
      <c r="M13411" s="548" t="s">
        <v>13758</v>
      </c>
      <c r="N13411" s="545" t="s">
        <v>13413</v>
      </c>
      <c r="O13411" s="545" t="s">
        <v>13413</v>
      </c>
      <c r="P13411" s="549">
        <v>11124</v>
      </c>
      <c r="Q13411" s="549">
        <v>1</v>
      </c>
      <c r="R13411" s="549">
        <v>56</v>
      </c>
      <c r="S13411" s="548"/>
      <c r="T13411" s="548"/>
      <c r="U13411" s="99"/>
    </row>
    <row r="13412" spans="1:21" ht="19.5" customHeight="1">
      <c r="A13412" s="545">
        <v>108456</v>
      </c>
      <c r="B13412" s="545" t="s">
        <v>5812</v>
      </c>
      <c r="C13412" s="545" t="s">
        <v>216</v>
      </c>
      <c r="D13412" s="546"/>
      <c r="E13412" s="171" t="str">
        <f t="shared" si="209"/>
        <v>1900</v>
      </c>
      <c r="F13412" s="547">
        <v>0</v>
      </c>
      <c r="G13412" s="548">
        <v>0</v>
      </c>
      <c r="H13412" s="547">
        <v>0</v>
      </c>
      <c r="I13412" s="545" t="s">
        <v>12984</v>
      </c>
      <c r="J13412" s="545"/>
      <c r="K13412" s="545" t="s">
        <v>5812</v>
      </c>
      <c r="L13412" s="545" t="s">
        <v>13413</v>
      </c>
      <c r="M13412" s="548" t="s">
        <v>13758</v>
      </c>
      <c r="N13412" s="545" t="s">
        <v>13413</v>
      </c>
      <c r="O13412" s="545" t="s">
        <v>13413</v>
      </c>
      <c r="P13412" s="549">
        <v>11125</v>
      </c>
      <c r="Q13412" s="549">
        <v>1</v>
      </c>
      <c r="R13412" s="549">
        <v>57</v>
      </c>
      <c r="S13412" s="548"/>
      <c r="T13412" s="548"/>
      <c r="U13412" s="99"/>
    </row>
    <row r="13413" spans="1:21" ht="19.5" customHeight="1">
      <c r="A13413" s="545">
        <v>108457</v>
      </c>
      <c r="B13413" s="545" t="s">
        <v>8672</v>
      </c>
      <c r="C13413" s="545" t="s">
        <v>216</v>
      </c>
      <c r="D13413" s="546"/>
      <c r="E13413" s="171" t="str">
        <f t="shared" si="209"/>
        <v>1900</v>
      </c>
      <c r="F13413" s="547">
        <v>0</v>
      </c>
      <c r="G13413" s="548">
        <v>0</v>
      </c>
      <c r="H13413" s="547">
        <v>0</v>
      </c>
      <c r="I13413" s="545" t="s">
        <v>12736</v>
      </c>
      <c r="J13413" s="545"/>
      <c r="K13413" s="545" t="s">
        <v>21169</v>
      </c>
      <c r="L13413" s="545" t="s">
        <v>13413</v>
      </c>
      <c r="M13413" s="548" t="s">
        <v>13758</v>
      </c>
      <c r="N13413" s="545" t="s">
        <v>13413</v>
      </c>
      <c r="O13413" s="545" t="s">
        <v>13413</v>
      </c>
      <c r="P13413" s="549">
        <v>11126</v>
      </c>
      <c r="Q13413" s="549">
        <v>1</v>
      </c>
      <c r="R13413" s="549">
        <v>56</v>
      </c>
      <c r="S13413" s="548"/>
      <c r="T13413" s="548"/>
      <c r="U13413" s="99"/>
    </row>
    <row r="13414" spans="1:21" ht="19.5" customHeight="1">
      <c r="A13414" s="545">
        <v>108458</v>
      </c>
      <c r="B13414" s="545" t="s">
        <v>5832</v>
      </c>
      <c r="C13414" s="545" t="s">
        <v>216</v>
      </c>
      <c r="D13414" s="546"/>
      <c r="E13414" s="171" t="str">
        <f t="shared" si="209"/>
        <v>1900</v>
      </c>
      <c r="F13414" s="547">
        <v>0</v>
      </c>
      <c r="G13414" s="548">
        <v>0</v>
      </c>
      <c r="H13414" s="547">
        <v>0</v>
      </c>
      <c r="I13414" s="545" t="s">
        <v>12984</v>
      </c>
      <c r="J13414" s="545"/>
      <c r="K13414" s="545" t="s">
        <v>21170</v>
      </c>
      <c r="L13414" s="545" t="s">
        <v>13413</v>
      </c>
      <c r="M13414" s="548" t="s">
        <v>13758</v>
      </c>
      <c r="N13414" s="545" t="s">
        <v>13413</v>
      </c>
      <c r="O13414" s="545" t="s">
        <v>13413</v>
      </c>
      <c r="P13414" s="549">
        <v>11127</v>
      </c>
      <c r="Q13414" s="549">
        <v>1</v>
      </c>
      <c r="R13414" s="549">
        <v>57</v>
      </c>
      <c r="S13414" s="548"/>
      <c r="T13414" s="548"/>
      <c r="U13414" s="99"/>
    </row>
    <row r="13415" spans="1:21" ht="19.5" customHeight="1">
      <c r="A13415" s="545">
        <v>108459</v>
      </c>
      <c r="B13415" s="545" t="s">
        <v>5711</v>
      </c>
      <c r="C13415" s="545" t="s">
        <v>216</v>
      </c>
      <c r="D13415" s="546"/>
      <c r="E13415" s="171" t="str">
        <f t="shared" si="209"/>
        <v>1900</v>
      </c>
      <c r="F13415" s="547">
        <v>0</v>
      </c>
      <c r="G13415" s="548">
        <v>0</v>
      </c>
      <c r="H13415" s="547">
        <v>0</v>
      </c>
      <c r="I13415" s="545" t="s">
        <v>12736</v>
      </c>
      <c r="J13415" s="545"/>
      <c r="K13415" s="545" t="s">
        <v>20598</v>
      </c>
      <c r="L13415" s="545" t="s">
        <v>13413</v>
      </c>
      <c r="M13415" s="548" t="s">
        <v>13758</v>
      </c>
      <c r="N13415" s="545" t="s">
        <v>13413</v>
      </c>
      <c r="O13415" s="545" t="s">
        <v>13413</v>
      </c>
      <c r="P13415" s="549">
        <v>11128</v>
      </c>
      <c r="Q13415" s="549">
        <v>1</v>
      </c>
      <c r="R13415" s="549">
        <v>56</v>
      </c>
      <c r="S13415" s="548"/>
      <c r="T13415" s="548"/>
      <c r="U13415" s="99"/>
    </row>
    <row r="13416" spans="1:21" ht="19.5" customHeight="1">
      <c r="A13416" s="545">
        <v>108460</v>
      </c>
      <c r="B13416" s="545" t="s">
        <v>5779</v>
      </c>
      <c r="C13416" s="545" t="s">
        <v>216</v>
      </c>
      <c r="D13416" s="546"/>
      <c r="E13416" s="171" t="str">
        <f t="shared" si="209"/>
        <v>1900</v>
      </c>
      <c r="F13416" s="547">
        <v>0</v>
      </c>
      <c r="G13416" s="548">
        <v>0</v>
      </c>
      <c r="H13416" s="547">
        <v>0</v>
      </c>
      <c r="I13416" s="545" t="s">
        <v>12736</v>
      </c>
      <c r="J13416" s="545"/>
      <c r="K13416" s="545" t="s">
        <v>20598</v>
      </c>
      <c r="L13416" s="545" t="s">
        <v>13413</v>
      </c>
      <c r="M13416" s="548" t="s">
        <v>13758</v>
      </c>
      <c r="N13416" s="545" t="s">
        <v>13413</v>
      </c>
      <c r="O13416" s="545" t="s">
        <v>13413</v>
      </c>
      <c r="P13416" s="549">
        <v>11129</v>
      </c>
      <c r="Q13416" s="549">
        <v>1</v>
      </c>
      <c r="R13416" s="549">
        <v>56</v>
      </c>
      <c r="S13416" s="548"/>
      <c r="T13416" s="548"/>
      <c r="U13416" s="99"/>
    </row>
    <row r="13417" spans="1:21" ht="19.5" customHeight="1">
      <c r="A13417" s="545">
        <v>108461</v>
      </c>
      <c r="B13417" s="545" t="s">
        <v>8671</v>
      </c>
      <c r="C13417" s="545" t="s">
        <v>216</v>
      </c>
      <c r="D13417" s="546"/>
      <c r="E13417" s="171" t="str">
        <f t="shared" si="209"/>
        <v>1900</v>
      </c>
      <c r="F13417" s="547">
        <v>0</v>
      </c>
      <c r="G13417" s="548">
        <v>0</v>
      </c>
      <c r="H13417" s="547">
        <v>0</v>
      </c>
      <c r="I13417" s="545" t="s">
        <v>12736</v>
      </c>
      <c r="J13417" s="545"/>
      <c r="K13417" s="545" t="s">
        <v>21171</v>
      </c>
      <c r="L13417" s="545" t="s">
        <v>13413</v>
      </c>
      <c r="M13417" s="548" t="s">
        <v>13758</v>
      </c>
      <c r="N13417" s="545" t="s">
        <v>13413</v>
      </c>
      <c r="O13417" s="545" t="s">
        <v>13413</v>
      </c>
      <c r="P13417" s="549">
        <v>11130</v>
      </c>
      <c r="Q13417" s="549">
        <v>1</v>
      </c>
      <c r="R13417" s="549">
        <v>56</v>
      </c>
      <c r="S13417" s="548"/>
      <c r="T13417" s="548"/>
      <c r="U13417" s="99"/>
    </row>
    <row r="13418" spans="1:21" ht="19.5" customHeight="1">
      <c r="A13418" s="545">
        <v>108462</v>
      </c>
      <c r="B13418" s="545" t="s">
        <v>8670</v>
      </c>
      <c r="C13418" s="545" t="s">
        <v>216</v>
      </c>
      <c r="D13418" s="546"/>
      <c r="E13418" s="171" t="str">
        <f t="shared" si="209"/>
        <v>1900</v>
      </c>
      <c r="F13418" s="547">
        <v>0</v>
      </c>
      <c r="G13418" s="548">
        <v>0</v>
      </c>
      <c r="H13418" s="547">
        <v>0</v>
      </c>
      <c r="I13418" s="545" t="s">
        <v>12736</v>
      </c>
      <c r="J13418" s="545"/>
      <c r="K13418" s="545" t="s">
        <v>21172</v>
      </c>
      <c r="L13418" s="545" t="s">
        <v>13413</v>
      </c>
      <c r="M13418" s="548" t="s">
        <v>13758</v>
      </c>
      <c r="N13418" s="545" t="s">
        <v>13413</v>
      </c>
      <c r="O13418" s="545" t="s">
        <v>13413</v>
      </c>
      <c r="P13418" s="549">
        <v>11131</v>
      </c>
      <c r="Q13418" s="549">
        <v>1</v>
      </c>
      <c r="R13418" s="549">
        <v>56</v>
      </c>
      <c r="S13418" s="548"/>
      <c r="T13418" s="548"/>
      <c r="U13418" s="99"/>
    </row>
    <row r="13419" spans="1:21" ht="19.5" customHeight="1">
      <c r="A13419" s="545">
        <v>108463</v>
      </c>
      <c r="B13419" s="545" t="s">
        <v>5777</v>
      </c>
      <c r="C13419" s="545" t="s">
        <v>216</v>
      </c>
      <c r="D13419" s="546"/>
      <c r="E13419" s="171" t="str">
        <f t="shared" si="209"/>
        <v>1900</v>
      </c>
      <c r="F13419" s="547">
        <v>0</v>
      </c>
      <c r="G13419" s="548">
        <v>0</v>
      </c>
      <c r="H13419" s="547">
        <v>0</v>
      </c>
      <c r="I13419" s="545" t="s">
        <v>12736</v>
      </c>
      <c r="J13419" s="545"/>
      <c r="K13419" s="545" t="s">
        <v>20598</v>
      </c>
      <c r="L13419" s="545" t="s">
        <v>13413</v>
      </c>
      <c r="M13419" s="548" t="s">
        <v>13758</v>
      </c>
      <c r="N13419" s="545" t="s">
        <v>13413</v>
      </c>
      <c r="O13419" s="545" t="s">
        <v>13413</v>
      </c>
      <c r="P13419" s="549">
        <v>11132</v>
      </c>
      <c r="Q13419" s="549">
        <v>1</v>
      </c>
      <c r="R13419" s="549">
        <v>56</v>
      </c>
      <c r="S13419" s="548"/>
      <c r="T13419" s="548"/>
      <c r="U13419" s="99"/>
    </row>
    <row r="13420" spans="1:21" ht="19.5" customHeight="1">
      <c r="A13420" s="545">
        <v>108464</v>
      </c>
      <c r="B13420" s="545" t="s">
        <v>5707</v>
      </c>
      <c r="C13420" s="545" t="s">
        <v>216</v>
      </c>
      <c r="D13420" s="546"/>
      <c r="E13420" s="171" t="str">
        <f t="shared" si="209"/>
        <v>1900</v>
      </c>
      <c r="F13420" s="547">
        <v>0</v>
      </c>
      <c r="G13420" s="548">
        <v>0</v>
      </c>
      <c r="H13420" s="547">
        <v>0</v>
      </c>
      <c r="I13420" s="545" t="s">
        <v>12736</v>
      </c>
      <c r="J13420" s="545"/>
      <c r="K13420" s="545" t="s">
        <v>20598</v>
      </c>
      <c r="L13420" s="545" t="s">
        <v>13413</v>
      </c>
      <c r="M13420" s="548" t="s">
        <v>13758</v>
      </c>
      <c r="N13420" s="545" t="s">
        <v>13413</v>
      </c>
      <c r="O13420" s="545" t="s">
        <v>13413</v>
      </c>
      <c r="P13420" s="549">
        <v>11133</v>
      </c>
      <c r="Q13420" s="549">
        <v>1</v>
      </c>
      <c r="R13420" s="549">
        <v>56</v>
      </c>
      <c r="S13420" s="548"/>
      <c r="T13420" s="548"/>
      <c r="U13420" s="99"/>
    </row>
    <row r="13421" spans="1:21" ht="19.5" customHeight="1">
      <c r="A13421" s="545">
        <v>108465</v>
      </c>
      <c r="B13421" s="545" t="s">
        <v>5710</v>
      </c>
      <c r="C13421" s="545" t="s">
        <v>216</v>
      </c>
      <c r="D13421" s="546"/>
      <c r="E13421" s="171" t="str">
        <f t="shared" si="209"/>
        <v>1900</v>
      </c>
      <c r="F13421" s="547">
        <v>0</v>
      </c>
      <c r="G13421" s="548">
        <v>0</v>
      </c>
      <c r="H13421" s="547">
        <v>0</v>
      </c>
      <c r="I13421" s="545" t="s">
        <v>12736</v>
      </c>
      <c r="J13421" s="545"/>
      <c r="K13421" s="545" t="s">
        <v>20598</v>
      </c>
      <c r="L13421" s="545" t="s">
        <v>13413</v>
      </c>
      <c r="M13421" s="548" t="s">
        <v>13758</v>
      </c>
      <c r="N13421" s="545" t="s">
        <v>13413</v>
      </c>
      <c r="O13421" s="545" t="s">
        <v>13413</v>
      </c>
      <c r="P13421" s="549">
        <v>11134</v>
      </c>
      <c r="Q13421" s="549">
        <v>1</v>
      </c>
      <c r="R13421" s="549">
        <v>56</v>
      </c>
      <c r="S13421" s="548"/>
      <c r="T13421" s="548"/>
      <c r="U13421" s="99"/>
    </row>
    <row r="13422" spans="1:21" ht="19.5" customHeight="1">
      <c r="A13422" s="545">
        <v>108466</v>
      </c>
      <c r="B13422" s="545" t="s">
        <v>8669</v>
      </c>
      <c r="C13422" s="545" t="s">
        <v>216</v>
      </c>
      <c r="D13422" s="546"/>
      <c r="E13422" s="171" t="str">
        <f t="shared" si="209"/>
        <v>1900</v>
      </c>
      <c r="F13422" s="547">
        <v>0</v>
      </c>
      <c r="G13422" s="548">
        <v>0</v>
      </c>
      <c r="H13422" s="547">
        <v>0</v>
      </c>
      <c r="I13422" s="545" t="s">
        <v>12736</v>
      </c>
      <c r="J13422" s="545"/>
      <c r="K13422" s="545" t="s">
        <v>21173</v>
      </c>
      <c r="L13422" s="545" t="s">
        <v>13413</v>
      </c>
      <c r="M13422" s="548" t="s">
        <v>13758</v>
      </c>
      <c r="N13422" s="545" t="s">
        <v>13413</v>
      </c>
      <c r="O13422" s="545" t="s">
        <v>13413</v>
      </c>
      <c r="P13422" s="549">
        <v>11135</v>
      </c>
      <c r="Q13422" s="549">
        <v>1</v>
      </c>
      <c r="R13422" s="549">
        <v>56</v>
      </c>
      <c r="S13422" s="548"/>
      <c r="T13422" s="548"/>
      <c r="U13422" s="99"/>
    </row>
    <row r="13423" spans="1:21" ht="19.5" customHeight="1">
      <c r="A13423" s="545">
        <v>108467</v>
      </c>
      <c r="B13423" s="545" t="s">
        <v>8668</v>
      </c>
      <c r="C13423" s="545" t="s">
        <v>216</v>
      </c>
      <c r="D13423" s="546"/>
      <c r="E13423" s="171" t="str">
        <f t="shared" si="209"/>
        <v>1900</v>
      </c>
      <c r="F13423" s="547">
        <v>0</v>
      </c>
      <c r="G13423" s="548">
        <v>0</v>
      </c>
      <c r="H13423" s="547">
        <v>0</v>
      </c>
      <c r="I13423" s="545" t="s">
        <v>12736</v>
      </c>
      <c r="J13423" s="545"/>
      <c r="K13423" s="545" t="s">
        <v>21174</v>
      </c>
      <c r="L13423" s="545" t="s">
        <v>13413</v>
      </c>
      <c r="M13423" s="548" t="s">
        <v>13758</v>
      </c>
      <c r="N13423" s="545" t="s">
        <v>13413</v>
      </c>
      <c r="O13423" s="545" t="s">
        <v>13413</v>
      </c>
      <c r="P13423" s="549">
        <v>11136</v>
      </c>
      <c r="Q13423" s="549">
        <v>1</v>
      </c>
      <c r="R13423" s="549">
        <v>56</v>
      </c>
      <c r="S13423" s="548"/>
      <c r="T13423" s="548"/>
      <c r="U13423" s="99"/>
    </row>
    <row r="13424" spans="1:21" ht="19.5" customHeight="1">
      <c r="A13424" s="545">
        <v>108468</v>
      </c>
      <c r="B13424" s="545" t="s">
        <v>8667</v>
      </c>
      <c r="C13424" s="545" t="s">
        <v>216</v>
      </c>
      <c r="D13424" s="546"/>
      <c r="E13424" s="171" t="str">
        <f t="shared" si="209"/>
        <v>1900</v>
      </c>
      <c r="F13424" s="547">
        <v>0</v>
      </c>
      <c r="G13424" s="548">
        <v>0</v>
      </c>
      <c r="H13424" s="547">
        <v>0</v>
      </c>
      <c r="I13424" s="545" t="s">
        <v>12736</v>
      </c>
      <c r="J13424" s="545"/>
      <c r="K13424" s="545" t="s">
        <v>21174</v>
      </c>
      <c r="L13424" s="545" t="s">
        <v>13413</v>
      </c>
      <c r="M13424" s="548" t="s">
        <v>13758</v>
      </c>
      <c r="N13424" s="545" t="s">
        <v>13413</v>
      </c>
      <c r="O13424" s="545" t="s">
        <v>13413</v>
      </c>
      <c r="P13424" s="549">
        <v>11137</v>
      </c>
      <c r="Q13424" s="549">
        <v>1</v>
      </c>
      <c r="R13424" s="549">
        <v>56</v>
      </c>
      <c r="S13424" s="548"/>
      <c r="T13424" s="548"/>
      <c r="U13424" s="99"/>
    </row>
    <row r="13425" spans="1:21" ht="19.5" customHeight="1">
      <c r="A13425" s="545">
        <v>108469</v>
      </c>
      <c r="B13425" s="545" t="s">
        <v>5709</v>
      </c>
      <c r="C13425" s="545" t="s">
        <v>216</v>
      </c>
      <c r="D13425" s="546"/>
      <c r="E13425" s="171" t="str">
        <f t="shared" si="209"/>
        <v>1900</v>
      </c>
      <c r="F13425" s="547">
        <v>0</v>
      </c>
      <c r="G13425" s="548">
        <v>0</v>
      </c>
      <c r="H13425" s="547">
        <v>0</v>
      </c>
      <c r="I13425" s="545" t="s">
        <v>12736</v>
      </c>
      <c r="J13425" s="545"/>
      <c r="K13425" s="545" t="s">
        <v>20598</v>
      </c>
      <c r="L13425" s="545" t="s">
        <v>13413</v>
      </c>
      <c r="M13425" s="548" t="s">
        <v>13758</v>
      </c>
      <c r="N13425" s="545" t="s">
        <v>13413</v>
      </c>
      <c r="O13425" s="545" t="s">
        <v>13413</v>
      </c>
      <c r="P13425" s="549">
        <v>11138</v>
      </c>
      <c r="Q13425" s="549">
        <v>1</v>
      </c>
      <c r="R13425" s="549">
        <v>56</v>
      </c>
      <c r="S13425" s="548"/>
      <c r="T13425" s="548"/>
      <c r="U13425" s="99"/>
    </row>
    <row r="13426" spans="1:21" ht="19.5" customHeight="1">
      <c r="A13426" s="545">
        <v>108470</v>
      </c>
      <c r="B13426" s="545" t="s">
        <v>5778</v>
      </c>
      <c r="C13426" s="545" t="s">
        <v>216</v>
      </c>
      <c r="D13426" s="546"/>
      <c r="E13426" s="171" t="str">
        <f t="shared" si="209"/>
        <v>1900</v>
      </c>
      <c r="F13426" s="547">
        <v>0</v>
      </c>
      <c r="G13426" s="548">
        <v>0</v>
      </c>
      <c r="H13426" s="547">
        <v>0</v>
      </c>
      <c r="I13426" s="545" t="s">
        <v>12736</v>
      </c>
      <c r="J13426" s="545"/>
      <c r="K13426" s="545" t="s">
        <v>20598</v>
      </c>
      <c r="L13426" s="545" t="s">
        <v>13413</v>
      </c>
      <c r="M13426" s="548" t="s">
        <v>13758</v>
      </c>
      <c r="N13426" s="545" t="s">
        <v>13413</v>
      </c>
      <c r="O13426" s="545" t="s">
        <v>13413</v>
      </c>
      <c r="P13426" s="549">
        <v>11139</v>
      </c>
      <c r="Q13426" s="549">
        <v>1</v>
      </c>
      <c r="R13426" s="549">
        <v>56</v>
      </c>
      <c r="S13426" s="548"/>
      <c r="T13426" s="548"/>
      <c r="U13426" s="99"/>
    </row>
    <row r="13427" spans="1:21" ht="19.5" customHeight="1">
      <c r="A13427" s="545">
        <v>108471</v>
      </c>
      <c r="B13427" s="545" t="s">
        <v>5708</v>
      </c>
      <c r="C13427" s="545" t="s">
        <v>216</v>
      </c>
      <c r="D13427" s="546"/>
      <c r="E13427" s="171" t="str">
        <f t="shared" si="209"/>
        <v>1900</v>
      </c>
      <c r="F13427" s="547">
        <v>0</v>
      </c>
      <c r="G13427" s="548">
        <v>0</v>
      </c>
      <c r="H13427" s="547">
        <v>0</v>
      </c>
      <c r="I13427" s="545" t="s">
        <v>12736</v>
      </c>
      <c r="J13427" s="545"/>
      <c r="K13427" s="545" t="s">
        <v>20598</v>
      </c>
      <c r="L13427" s="545" t="s">
        <v>13413</v>
      </c>
      <c r="M13427" s="548" t="s">
        <v>13758</v>
      </c>
      <c r="N13427" s="545" t="s">
        <v>13413</v>
      </c>
      <c r="O13427" s="545" t="s">
        <v>13413</v>
      </c>
      <c r="P13427" s="549">
        <v>11140</v>
      </c>
      <c r="Q13427" s="549">
        <v>1</v>
      </c>
      <c r="R13427" s="549">
        <v>56</v>
      </c>
      <c r="S13427" s="548"/>
      <c r="T13427" s="548"/>
      <c r="U13427" s="99"/>
    </row>
    <row r="13428" spans="1:21" ht="19.5" customHeight="1">
      <c r="A13428" s="545">
        <v>108472</v>
      </c>
      <c r="B13428" s="545" t="s">
        <v>8666</v>
      </c>
      <c r="C13428" s="545" t="s">
        <v>216</v>
      </c>
      <c r="D13428" s="546"/>
      <c r="E13428" s="171" t="str">
        <f t="shared" si="209"/>
        <v>1900</v>
      </c>
      <c r="F13428" s="547">
        <v>0</v>
      </c>
      <c r="G13428" s="548">
        <v>0</v>
      </c>
      <c r="H13428" s="547">
        <v>0</v>
      </c>
      <c r="I13428" s="545" t="s">
        <v>12736</v>
      </c>
      <c r="J13428" s="545"/>
      <c r="K13428" s="545" t="s">
        <v>21175</v>
      </c>
      <c r="L13428" s="545" t="s">
        <v>13413</v>
      </c>
      <c r="M13428" s="548" t="s">
        <v>13758</v>
      </c>
      <c r="N13428" s="545" t="s">
        <v>13413</v>
      </c>
      <c r="O13428" s="545" t="s">
        <v>13413</v>
      </c>
      <c r="P13428" s="549">
        <v>11141</v>
      </c>
      <c r="Q13428" s="549">
        <v>1</v>
      </c>
      <c r="R13428" s="549">
        <v>56</v>
      </c>
      <c r="S13428" s="548"/>
      <c r="T13428" s="548"/>
      <c r="U13428" s="99"/>
    </row>
    <row r="13429" spans="1:21" ht="19.5" customHeight="1">
      <c r="A13429" s="545">
        <v>108473</v>
      </c>
      <c r="B13429" s="545" t="s">
        <v>8665</v>
      </c>
      <c r="C13429" s="545" t="s">
        <v>209</v>
      </c>
      <c r="D13429" s="546"/>
      <c r="E13429" s="171" t="str">
        <f t="shared" si="209"/>
        <v>1900</v>
      </c>
      <c r="F13429" s="547">
        <v>0</v>
      </c>
      <c r="G13429" s="548">
        <v>0</v>
      </c>
      <c r="H13429" s="547">
        <v>0</v>
      </c>
      <c r="I13429" s="545" t="s">
        <v>12961</v>
      </c>
      <c r="J13429" s="545"/>
      <c r="K13429" s="545" t="s">
        <v>21176</v>
      </c>
      <c r="L13429" s="545" t="s">
        <v>13413</v>
      </c>
      <c r="M13429" s="548" t="s">
        <v>13758</v>
      </c>
      <c r="N13429" s="545" t="s">
        <v>13413</v>
      </c>
      <c r="O13429" s="545" t="s">
        <v>13413</v>
      </c>
      <c r="P13429" s="549">
        <v>11142</v>
      </c>
      <c r="Q13429" s="549">
        <v>1</v>
      </c>
      <c r="R13429" s="549">
        <v>52</v>
      </c>
      <c r="S13429" s="548"/>
      <c r="T13429" s="548"/>
      <c r="U13429" s="99"/>
    </row>
    <row r="13430" spans="1:21" ht="19.5" customHeight="1">
      <c r="A13430" s="545">
        <v>108474</v>
      </c>
      <c r="B13430" s="545" t="s">
        <v>8664</v>
      </c>
      <c r="C13430" s="545" t="s">
        <v>209</v>
      </c>
      <c r="D13430" s="546"/>
      <c r="E13430" s="171" t="str">
        <f t="shared" si="209"/>
        <v>1900</v>
      </c>
      <c r="F13430" s="547">
        <v>0</v>
      </c>
      <c r="G13430" s="548">
        <v>0</v>
      </c>
      <c r="H13430" s="547">
        <v>0</v>
      </c>
      <c r="I13430" s="545" t="s">
        <v>12961</v>
      </c>
      <c r="J13430" s="545"/>
      <c r="K13430" s="545" t="s">
        <v>21177</v>
      </c>
      <c r="L13430" s="545" t="s">
        <v>13413</v>
      </c>
      <c r="M13430" s="548" t="s">
        <v>13758</v>
      </c>
      <c r="N13430" s="545" t="s">
        <v>13413</v>
      </c>
      <c r="O13430" s="545" t="s">
        <v>13413</v>
      </c>
      <c r="P13430" s="549">
        <v>11143</v>
      </c>
      <c r="Q13430" s="549">
        <v>1</v>
      </c>
      <c r="R13430" s="549">
        <v>52</v>
      </c>
      <c r="S13430" s="548"/>
      <c r="T13430" s="548"/>
      <c r="U13430" s="99"/>
    </row>
    <row r="13431" spans="1:21" ht="19.5" customHeight="1">
      <c r="A13431" s="545">
        <v>108475</v>
      </c>
      <c r="B13431" s="545" t="s">
        <v>8663</v>
      </c>
      <c r="C13431" s="545" t="s">
        <v>216</v>
      </c>
      <c r="D13431" s="546"/>
      <c r="E13431" s="171" t="str">
        <f t="shared" si="209"/>
        <v>1900</v>
      </c>
      <c r="F13431" s="547">
        <v>0</v>
      </c>
      <c r="G13431" s="548">
        <v>0</v>
      </c>
      <c r="H13431" s="547">
        <v>0</v>
      </c>
      <c r="I13431" s="545" t="s">
        <v>12973</v>
      </c>
      <c r="J13431" s="545"/>
      <c r="K13431" s="545" t="s">
        <v>21178</v>
      </c>
      <c r="L13431" s="545" t="s">
        <v>13413</v>
      </c>
      <c r="M13431" s="548" t="s">
        <v>13758</v>
      </c>
      <c r="N13431" s="545" t="s">
        <v>13413</v>
      </c>
      <c r="O13431" s="545" t="s">
        <v>13413</v>
      </c>
      <c r="P13431" s="549">
        <v>11144</v>
      </c>
      <c r="Q13431" s="549">
        <v>1</v>
      </c>
      <c r="R13431" s="549">
        <v>59</v>
      </c>
      <c r="S13431" s="548"/>
      <c r="T13431" s="548"/>
      <c r="U13431" s="99"/>
    </row>
    <row r="13432" spans="1:21" ht="19.5" customHeight="1">
      <c r="A13432" s="545">
        <v>108476</v>
      </c>
      <c r="B13432" s="545" t="s">
        <v>8662</v>
      </c>
      <c r="C13432" s="545" t="s">
        <v>216</v>
      </c>
      <c r="D13432" s="546"/>
      <c r="E13432" s="171" t="str">
        <f t="shared" si="209"/>
        <v>1900</v>
      </c>
      <c r="F13432" s="547">
        <v>0</v>
      </c>
      <c r="G13432" s="548">
        <v>0</v>
      </c>
      <c r="H13432" s="547">
        <v>0</v>
      </c>
      <c r="I13432" s="545" t="s">
        <v>12736</v>
      </c>
      <c r="J13432" s="545"/>
      <c r="K13432" s="545" t="s">
        <v>21179</v>
      </c>
      <c r="L13432" s="545" t="s">
        <v>13413</v>
      </c>
      <c r="M13432" s="548" t="s">
        <v>13758</v>
      </c>
      <c r="N13432" s="545" t="s">
        <v>13413</v>
      </c>
      <c r="O13432" s="545" t="s">
        <v>13413</v>
      </c>
      <c r="P13432" s="549">
        <v>11145</v>
      </c>
      <c r="Q13432" s="549">
        <v>1</v>
      </c>
      <c r="R13432" s="549">
        <v>56</v>
      </c>
      <c r="S13432" s="548"/>
      <c r="T13432" s="548"/>
      <c r="U13432" s="99"/>
    </row>
    <row r="13433" spans="1:21" ht="19.5" customHeight="1">
      <c r="A13433" s="545">
        <v>108477</v>
      </c>
      <c r="B13433" s="545" t="s">
        <v>8661</v>
      </c>
      <c r="C13433" s="545" t="s">
        <v>209</v>
      </c>
      <c r="D13433" s="546"/>
      <c r="E13433" s="171" t="str">
        <f t="shared" si="209"/>
        <v>1900</v>
      </c>
      <c r="F13433" s="547">
        <v>0</v>
      </c>
      <c r="G13433" s="548">
        <v>0</v>
      </c>
      <c r="H13433" s="547">
        <v>0</v>
      </c>
      <c r="I13433" s="545" t="s">
        <v>12961</v>
      </c>
      <c r="J13433" s="545"/>
      <c r="K13433" s="545" t="s">
        <v>21180</v>
      </c>
      <c r="L13433" s="545" t="s">
        <v>13413</v>
      </c>
      <c r="M13433" s="548" t="s">
        <v>13758</v>
      </c>
      <c r="N13433" s="545" t="s">
        <v>13413</v>
      </c>
      <c r="O13433" s="545" t="s">
        <v>13413</v>
      </c>
      <c r="P13433" s="549">
        <v>11146</v>
      </c>
      <c r="Q13433" s="549">
        <v>1</v>
      </c>
      <c r="R13433" s="549">
        <v>52</v>
      </c>
      <c r="S13433" s="548"/>
      <c r="T13433" s="548"/>
      <c r="U13433" s="99"/>
    </row>
    <row r="13434" spans="1:21" ht="19.5" customHeight="1">
      <c r="A13434" s="545">
        <v>108478</v>
      </c>
      <c r="B13434" s="545" t="s">
        <v>8660</v>
      </c>
      <c r="C13434" s="545" t="s">
        <v>209</v>
      </c>
      <c r="D13434" s="546"/>
      <c r="E13434" s="171" t="str">
        <f t="shared" si="209"/>
        <v>1900</v>
      </c>
      <c r="F13434" s="547">
        <v>0</v>
      </c>
      <c r="G13434" s="548">
        <v>0</v>
      </c>
      <c r="H13434" s="547">
        <v>0</v>
      </c>
      <c r="I13434" s="545" t="s">
        <v>12961</v>
      </c>
      <c r="J13434" s="545"/>
      <c r="K13434" s="545" t="s">
        <v>21181</v>
      </c>
      <c r="L13434" s="545" t="s">
        <v>13413</v>
      </c>
      <c r="M13434" s="548" t="s">
        <v>13758</v>
      </c>
      <c r="N13434" s="545" t="s">
        <v>13413</v>
      </c>
      <c r="O13434" s="545" t="s">
        <v>13413</v>
      </c>
      <c r="P13434" s="549">
        <v>11147</v>
      </c>
      <c r="Q13434" s="549">
        <v>1</v>
      </c>
      <c r="R13434" s="549">
        <v>52</v>
      </c>
      <c r="S13434" s="548"/>
      <c r="T13434" s="548"/>
      <c r="U13434" s="99"/>
    </row>
    <row r="13435" spans="1:21" ht="19.5" customHeight="1">
      <c r="A13435" s="545">
        <v>108479</v>
      </c>
      <c r="B13435" s="545" t="s">
        <v>8659</v>
      </c>
      <c r="C13435" s="545" t="s">
        <v>216</v>
      </c>
      <c r="D13435" s="546"/>
      <c r="E13435" s="171" t="str">
        <f t="shared" si="209"/>
        <v>1900</v>
      </c>
      <c r="F13435" s="547">
        <v>0</v>
      </c>
      <c r="G13435" s="548">
        <v>0</v>
      </c>
      <c r="H13435" s="547">
        <v>0</v>
      </c>
      <c r="I13435" s="545" t="s">
        <v>12973</v>
      </c>
      <c r="J13435" s="545"/>
      <c r="K13435" s="545" t="s">
        <v>21182</v>
      </c>
      <c r="L13435" s="545" t="s">
        <v>13413</v>
      </c>
      <c r="M13435" s="548" t="s">
        <v>13758</v>
      </c>
      <c r="N13435" s="545" t="s">
        <v>13413</v>
      </c>
      <c r="O13435" s="545" t="s">
        <v>13413</v>
      </c>
      <c r="P13435" s="549">
        <v>11148</v>
      </c>
      <c r="Q13435" s="549">
        <v>1</v>
      </c>
      <c r="R13435" s="549">
        <v>59</v>
      </c>
      <c r="S13435" s="548"/>
      <c r="T13435" s="548"/>
      <c r="U13435" s="99"/>
    </row>
    <row r="13436" spans="1:21" ht="19.5" customHeight="1">
      <c r="A13436" s="545">
        <v>108480</v>
      </c>
      <c r="B13436" s="545" t="s">
        <v>8658</v>
      </c>
      <c r="C13436" s="545" t="s">
        <v>216</v>
      </c>
      <c r="D13436" s="546"/>
      <c r="E13436" s="171" t="str">
        <f t="shared" si="209"/>
        <v>1900</v>
      </c>
      <c r="F13436" s="547">
        <v>0</v>
      </c>
      <c r="G13436" s="548">
        <v>0</v>
      </c>
      <c r="H13436" s="547">
        <v>0</v>
      </c>
      <c r="I13436" s="545" t="s">
        <v>12980</v>
      </c>
      <c r="J13436" s="545"/>
      <c r="K13436" s="545" t="s">
        <v>21183</v>
      </c>
      <c r="L13436" s="545" t="s">
        <v>13413</v>
      </c>
      <c r="M13436" s="548" t="s">
        <v>13758</v>
      </c>
      <c r="N13436" s="545" t="s">
        <v>13413</v>
      </c>
      <c r="O13436" s="545" t="s">
        <v>13413</v>
      </c>
      <c r="P13436" s="549">
        <v>11149</v>
      </c>
      <c r="Q13436" s="549">
        <v>1</v>
      </c>
      <c r="R13436" s="549">
        <v>54</v>
      </c>
      <c r="S13436" s="548"/>
      <c r="T13436" s="548"/>
      <c r="U13436" s="99"/>
    </row>
    <row r="13437" spans="1:21" ht="19.5" customHeight="1">
      <c r="A13437" s="545">
        <v>108481</v>
      </c>
      <c r="B13437" s="545" t="s">
        <v>8657</v>
      </c>
      <c r="C13437" s="545" t="s">
        <v>209</v>
      </c>
      <c r="D13437" s="546"/>
      <c r="E13437" s="171" t="str">
        <f t="shared" si="209"/>
        <v>1900</v>
      </c>
      <c r="F13437" s="547">
        <v>0</v>
      </c>
      <c r="G13437" s="548">
        <v>0</v>
      </c>
      <c r="H13437" s="547">
        <v>0</v>
      </c>
      <c r="I13437" s="545" t="s">
        <v>12961</v>
      </c>
      <c r="J13437" s="545"/>
      <c r="K13437" s="545" t="s">
        <v>21184</v>
      </c>
      <c r="L13437" s="545" t="s">
        <v>13413</v>
      </c>
      <c r="M13437" s="548" t="s">
        <v>13758</v>
      </c>
      <c r="N13437" s="545" t="s">
        <v>13413</v>
      </c>
      <c r="O13437" s="545" t="s">
        <v>13413</v>
      </c>
      <c r="P13437" s="549">
        <v>11150</v>
      </c>
      <c r="Q13437" s="549">
        <v>1</v>
      </c>
      <c r="R13437" s="549">
        <v>52</v>
      </c>
      <c r="S13437" s="548"/>
      <c r="T13437" s="548"/>
      <c r="U13437" s="99"/>
    </row>
    <row r="13438" spans="1:21" ht="19.5" customHeight="1">
      <c r="A13438" s="545">
        <v>108482</v>
      </c>
      <c r="B13438" s="545" t="s">
        <v>5713</v>
      </c>
      <c r="C13438" s="545" t="s">
        <v>311</v>
      </c>
      <c r="D13438" s="546">
        <v>43735</v>
      </c>
      <c r="E13438" s="171" t="str">
        <f t="shared" si="209"/>
        <v>2019</v>
      </c>
      <c r="F13438" s="547">
        <v>16000</v>
      </c>
      <c r="G13438" s="548">
        <v>0.19</v>
      </c>
      <c r="H13438" s="547">
        <v>13445.38</v>
      </c>
      <c r="I13438" s="545" t="s">
        <v>12736</v>
      </c>
      <c r="J13438" s="545" t="s">
        <v>13407</v>
      </c>
      <c r="K13438" s="545" t="s">
        <v>20598</v>
      </c>
      <c r="L13438" s="545" t="s">
        <v>13413</v>
      </c>
      <c r="M13438" s="548" t="s">
        <v>13758</v>
      </c>
      <c r="N13438" s="545" t="s">
        <v>13413</v>
      </c>
      <c r="O13438" s="545" t="s">
        <v>13413</v>
      </c>
      <c r="P13438" s="549">
        <v>11151</v>
      </c>
      <c r="Q13438" s="549">
        <v>1</v>
      </c>
      <c r="R13438" s="549">
        <v>56</v>
      </c>
      <c r="S13438" s="548">
        <v>2232</v>
      </c>
      <c r="T13438" s="548"/>
      <c r="U13438" s="99"/>
    </row>
    <row r="13439" spans="1:21" ht="19.5" customHeight="1">
      <c r="A13439" s="545">
        <v>108483</v>
      </c>
      <c r="B13439" s="545" t="s">
        <v>5725</v>
      </c>
      <c r="C13439" s="545" t="s">
        <v>206</v>
      </c>
      <c r="D13439" s="546"/>
      <c r="E13439" s="171" t="str">
        <f t="shared" si="209"/>
        <v>1900</v>
      </c>
      <c r="F13439" s="547">
        <v>0</v>
      </c>
      <c r="G13439" s="548">
        <v>0</v>
      </c>
      <c r="H13439" s="547">
        <v>0</v>
      </c>
      <c r="I13439" s="545" t="s">
        <v>12736</v>
      </c>
      <c r="J13439" s="545"/>
      <c r="K13439" s="545" t="s">
        <v>20598</v>
      </c>
      <c r="L13439" s="545" t="s">
        <v>13413</v>
      </c>
      <c r="M13439" s="548" t="s">
        <v>13758</v>
      </c>
      <c r="N13439" s="545" t="s">
        <v>13413</v>
      </c>
      <c r="O13439" s="545" t="s">
        <v>13413</v>
      </c>
      <c r="P13439" s="549">
        <v>11152</v>
      </c>
      <c r="Q13439" s="549">
        <v>1</v>
      </c>
      <c r="R13439" s="549">
        <v>56</v>
      </c>
      <c r="S13439" s="548"/>
      <c r="T13439" s="548"/>
      <c r="U13439" s="99"/>
    </row>
    <row r="13440" spans="1:21" ht="19.5" customHeight="1">
      <c r="A13440" s="545">
        <v>108484</v>
      </c>
      <c r="B13440" s="545" t="s">
        <v>7497</v>
      </c>
      <c r="C13440" s="545" t="s">
        <v>209</v>
      </c>
      <c r="D13440" s="546">
        <v>46052</v>
      </c>
      <c r="E13440" s="171" t="str">
        <f t="shared" si="209"/>
        <v>2026</v>
      </c>
      <c r="F13440" s="547">
        <v>196856</v>
      </c>
      <c r="G13440" s="548">
        <v>0.19</v>
      </c>
      <c r="H13440" s="547">
        <v>165425.21</v>
      </c>
      <c r="I13440" s="545" t="s">
        <v>12961</v>
      </c>
      <c r="J13440" s="545" t="s">
        <v>13307</v>
      </c>
      <c r="K13440" s="545" t="s">
        <v>21185</v>
      </c>
      <c r="L13440" s="545" t="s">
        <v>13413</v>
      </c>
      <c r="M13440" s="548" t="s">
        <v>13758</v>
      </c>
      <c r="N13440" s="545" t="s">
        <v>13413</v>
      </c>
      <c r="O13440" s="545" t="s">
        <v>13413</v>
      </c>
      <c r="P13440" s="549">
        <v>11153</v>
      </c>
      <c r="Q13440" s="549">
        <v>1</v>
      </c>
      <c r="R13440" s="549">
        <v>52</v>
      </c>
      <c r="S13440" s="548">
        <v>2228</v>
      </c>
      <c r="T13440" s="548"/>
      <c r="U13440" s="99"/>
    </row>
    <row r="13441" spans="1:21" ht="19.5" customHeight="1">
      <c r="A13441" s="545">
        <v>108485</v>
      </c>
      <c r="B13441" s="545" t="s">
        <v>8656</v>
      </c>
      <c r="C13441" s="545" t="s">
        <v>216</v>
      </c>
      <c r="D13441" s="546"/>
      <c r="E13441" s="171" t="str">
        <f t="shared" si="209"/>
        <v>1900</v>
      </c>
      <c r="F13441" s="547">
        <v>0</v>
      </c>
      <c r="G13441" s="548">
        <v>0</v>
      </c>
      <c r="H13441" s="547">
        <v>0</v>
      </c>
      <c r="I13441" s="545" t="s">
        <v>12637</v>
      </c>
      <c r="J13441" s="545"/>
      <c r="K13441" s="545" t="s">
        <v>21186</v>
      </c>
      <c r="L13441" s="545" t="s">
        <v>13413</v>
      </c>
      <c r="M13441" s="548" t="s">
        <v>13758</v>
      </c>
      <c r="N13441" s="545" t="s">
        <v>13413</v>
      </c>
      <c r="O13441" s="545" t="s">
        <v>13413</v>
      </c>
      <c r="P13441" s="549">
        <v>11154</v>
      </c>
      <c r="Q13441" s="549">
        <v>1</v>
      </c>
      <c r="R13441" s="549">
        <v>13</v>
      </c>
      <c r="S13441" s="548"/>
      <c r="T13441" s="548"/>
      <c r="U13441" s="99"/>
    </row>
    <row r="13442" spans="1:21" ht="19.5" customHeight="1">
      <c r="A13442" s="545">
        <v>108486</v>
      </c>
      <c r="B13442" s="545" t="s">
        <v>8655</v>
      </c>
      <c r="C13442" s="545" t="s">
        <v>216</v>
      </c>
      <c r="D13442" s="546"/>
      <c r="E13442" s="171" t="str">
        <f t="shared" si="209"/>
        <v>1900</v>
      </c>
      <c r="F13442" s="547">
        <v>0</v>
      </c>
      <c r="G13442" s="548">
        <v>0</v>
      </c>
      <c r="H13442" s="547">
        <v>0</v>
      </c>
      <c r="I13442" s="545" t="s">
        <v>12736</v>
      </c>
      <c r="J13442" s="545"/>
      <c r="K13442" s="545" t="s">
        <v>21187</v>
      </c>
      <c r="L13442" s="545" t="s">
        <v>13413</v>
      </c>
      <c r="M13442" s="548" t="s">
        <v>13758</v>
      </c>
      <c r="N13442" s="545" t="s">
        <v>13413</v>
      </c>
      <c r="O13442" s="545" t="s">
        <v>13413</v>
      </c>
      <c r="P13442" s="549">
        <v>11155</v>
      </c>
      <c r="Q13442" s="549">
        <v>1</v>
      </c>
      <c r="R13442" s="549">
        <v>56</v>
      </c>
      <c r="S13442" s="548"/>
      <c r="T13442" s="548"/>
      <c r="U13442" s="99"/>
    </row>
    <row r="13443" spans="1:21" ht="19.5" customHeight="1">
      <c r="A13443" s="545">
        <v>108487</v>
      </c>
      <c r="B13443" s="545" t="s">
        <v>5904</v>
      </c>
      <c r="C13443" s="545" t="s">
        <v>216</v>
      </c>
      <c r="D13443" s="546"/>
      <c r="E13443" s="171" t="str">
        <f t="shared" si="209"/>
        <v>1900</v>
      </c>
      <c r="F13443" s="547">
        <v>0</v>
      </c>
      <c r="G13443" s="548">
        <v>0</v>
      </c>
      <c r="H13443" s="547">
        <v>0</v>
      </c>
      <c r="I13443" s="545" t="s">
        <v>12973</v>
      </c>
      <c r="J13443" s="545"/>
      <c r="K13443" s="545" t="s">
        <v>21188</v>
      </c>
      <c r="L13443" s="545" t="s">
        <v>13413</v>
      </c>
      <c r="M13443" s="548" t="s">
        <v>13758</v>
      </c>
      <c r="N13443" s="545" t="s">
        <v>13413</v>
      </c>
      <c r="O13443" s="545" t="s">
        <v>13413</v>
      </c>
      <c r="P13443" s="549">
        <v>11156</v>
      </c>
      <c r="Q13443" s="549">
        <v>1</v>
      </c>
      <c r="R13443" s="549">
        <v>59</v>
      </c>
      <c r="S13443" s="548"/>
      <c r="T13443" s="548"/>
      <c r="U13443" s="99"/>
    </row>
    <row r="13444" spans="1:21" ht="19.5" customHeight="1">
      <c r="A13444" s="545">
        <v>108488</v>
      </c>
      <c r="B13444" s="545" t="s">
        <v>8654</v>
      </c>
      <c r="C13444" s="545" t="s">
        <v>216</v>
      </c>
      <c r="D13444" s="546"/>
      <c r="E13444" s="171" t="str">
        <f t="shared" ref="E13444:E13507" si="210">TEXT(D13444,"YYYY")</f>
        <v>1900</v>
      </c>
      <c r="F13444" s="547">
        <v>0</v>
      </c>
      <c r="G13444" s="548">
        <v>0</v>
      </c>
      <c r="H13444" s="547">
        <v>0</v>
      </c>
      <c r="I13444" s="545" t="s">
        <v>12973</v>
      </c>
      <c r="J13444" s="545"/>
      <c r="K13444" s="545" t="s">
        <v>21189</v>
      </c>
      <c r="L13444" s="545" t="s">
        <v>13413</v>
      </c>
      <c r="M13444" s="548" t="s">
        <v>13758</v>
      </c>
      <c r="N13444" s="545" t="s">
        <v>13413</v>
      </c>
      <c r="O13444" s="545" t="s">
        <v>13413</v>
      </c>
      <c r="P13444" s="549">
        <v>11157</v>
      </c>
      <c r="Q13444" s="549">
        <v>1</v>
      </c>
      <c r="R13444" s="549">
        <v>59</v>
      </c>
      <c r="S13444" s="548"/>
      <c r="T13444" s="548"/>
      <c r="U13444" s="99"/>
    </row>
    <row r="13445" spans="1:21" ht="19.5" customHeight="1">
      <c r="A13445" s="545">
        <v>108489</v>
      </c>
      <c r="B13445" s="545" t="s">
        <v>8653</v>
      </c>
      <c r="C13445" s="545" t="s">
        <v>216</v>
      </c>
      <c r="D13445" s="546"/>
      <c r="E13445" s="171" t="str">
        <f t="shared" si="210"/>
        <v>1900</v>
      </c>
      <c r="F13445" s="547">
        <v>0</v>
      </c>
      <c r="G13445" s="548">
        <v>0</v>
      </c>
      <c r="H13445" s="547">
        <v>0</v>
      </c>
      <c r="I13445" s="545" t="s">
        <v>12961</v>
      </c>
      <c r="J13445" s="545"/>
      <c r="K13445" s="545" t="s">
        <v>21190</v>
      </c>
      <c r="L13445" s="545" t="s">
        <v>13413</v>
      </c>
      <c r="M13445" s="548" t="s">
        <v>13758</v>
      </c>
      <c r="N13445" s="545" t="s">
        <v>13413</v>
      </c>
      <c r="O13445" s="545" t="s">
        <v>13413</v>
      </c>
      <c r="P13445" s="549">
        <v>11158</v>
      </c>
      <c r="Q13445" s="549">
        <v>1</v>
      </c>
      <c r="R13445" s="549">
        <v>52</v>
      </c>
      <c r="S13445" s="548"/>
      <c r="T13445" s="548"/>
      <c r="U13445" s="99"/>
    </row>
    <row r="13446" spans="1:21" ht="19.5" customHeight="1">
      <c r="A13446" s="545">
        <v>108490</v>
      </c>
      <c r="B13446" s="545" t="s">
        <v>8652</v>
      </c>
      <c r="C13446" s="545" t="s">
        <v>216</v>
      </c>
      <c r="D13446" s="546"/>
      <c r="E13446" s="171" t="str">
        <f t="shared" si="210"/>
        <v>1900</v>
      </c>
      <c r="F13446" s="547">
        <v>0</v>
      </c>
      <c r="G13446" s="548">
        <v>0</v>
      </c>
      <c r="H13446" s="547">
        <v>0</v>
      </c>
      <c r="I13446" s="545" t="s">
        <v>12676</v>
      </c>
      <c r="J13446" s="545"/>
      <c r="K13446" s="545" t="s">
        <v>21191</v>
      </c>
      <c r="L13446" s="545" t="s">
        <v>13413</v>
      </c>
      <c r="M13446" s="548" t="s">
        <v>13758</v>
      </c>
      <c r="N13446" s="545" t="s">
        <v>13413</v>
      </c>
      <c r="O13446" s="545" t="s">
        <v>13413</v>
      </c>
      <c r="P13446" s="549">
        <v>11159</v>
      </c>
      <c r="Q13446" s="549">
        <v>1</v>
      </c>
      <c r="R13446" s="549">
        <v>14</v>
      </c>
      <c r="S13446" s="548"/>
      <c r="T13446" s="548"/>
      <c r="U13446" s="99"/>
    </row>
    <row r="13447" spans="1:21" ht="19.5" customHeight="1">
      <c r="A13447" s="545">
        <v>108491</v>
      </c>
      <c r="B13447" s="545" t="s">
        <v>8651</v>
      </c>
      <c r="C13447" s="545" t="s">
        <v>216</v>
      </c>
      <c r="D13447" s="546"/>
      <c r="E13447" s="171" t="str">
        <f t="shared" si="210"/>
        <v>1900</v>
      </c>
      <c r="F13447" s="547">
        <v>0</v>
      </c>
      <c r="G13447" s="548">
        <v>0</v>
      </c>
      <c r="H13447" s="547">
        <v>0</v>
      </c>
      <c r="I13447" s="545" t="s">
        <v>12736</v>
      </c>
      <c r="J13447" s="545"/>
      <c r="K13447" s="545" t="s">
        <v>21192</v>
      </c>
      <c r="L13447" s="545" t="s">
        <v>13413</v>
      </c>
      <c r="M13447" s="548" t="s">
        <v>13758</v>
      </c>
      <c r="N13447" s="545" t="s">
        <v>13413</v>
      </c>
      <c r="O13447" s="545" t="s">
        <v>13413</v>
      </c>
      <c r="P13447" s="549">
        <v>11160</v>
      </c>
      <c r="Q13447" s="549">
        <v>1</v>
      </c>
      <c r="R13447" s="549">
        <v>56</v>
      </c>
      <c r="S13447" s="548"/>
      <c r="T13447" s="548"/>
      <c r="U13447" s="99"/>
    </row>
    <row r="13448" spans="1:21" ht="19.5" customHeight="1">
      <c r="A13448" s="545">
        <v>108492</v>
      </c>
      <c r="B13448" s="545" t="s">
        <v>8650</v>
      </c>
      <c r="C13448" s="545" t="s">
        <v>216</v>
      </c>
      <c r="D13448" s="546"/>
      <c r="E13448" s="171" t="str">
        <f t="shared" si="210"/>
        <v>1900</v>
      </c>
      <c r="F13448" s="547">
        <v>0</v>
      </c>
      <c r="G13448" s="548">
        <v>0</v>
      </c>
      <c r="H13448" s="547">
        <v>0</v>
      </c>
      <c r="I13448" s="545" t="s">
        <v>12676</v>
      </c>
      <c r="J13448" s="545"/>
      <c r="K13448" s="545" t="s">
        <v>13413</v>
      </c>
      <c r="L13448" s="545" t="s">
        <v>13413</v>
      </c>
      <c r="M13448" s="548" t="s">
        <v>13758</v>
      </c>
      <c r="N13448" s="545" t="s">
        <v>13413</v>
      </c>
      <c r="O13448" s="545" t="s">
        <v>13413</v>
      </c>
      <c r="P13448" s="549">
        <v>11161</v>
      </c>
      <c r="Q13448" s="549">
        <v>1</v>
      </c>
      <c r="R13448" s="549">
        <v>14</v>
      </c>
      <c r="S13448" s="548"/>
      <c r="T13448" s="548"/>
      <c r="U13448" s="99"/>
    </row>
    <row r="13449" spans="1:21" ht="19.5" customHeight="1">
      <c r="A13449" s="545">
        <v>108493</v>
      </c>
      <c r="B13449" s="545" t="s">
        <v>8649</v>
      </c>
      <c r="C13449" s="545" t="s">
        <v>216</v>
      </c>
      <c r="D13449" s="546"/>
      <c r="E13449" s="171" t="str">
        <f t="shared" si="210"/>
        <v>1900</v>
      </c>
      <c r="F13449" s="547">
        <v>0</v>
      </c>
      <c r="G13449" s="548">
        <v>0</v>
      </c>
      <c r="H13449" s="547">
        <v>0</v>
      </c>
      <c r="I13449" s="545" t="s">
        <v>12676</v>
      </c>
      <c r="J13449" s="545"/>
      <c r="K13449" s="545" t="s">
        <v>21193</v>
      </c>
      <c r="L13449" s="545" t="s">
        <v>13413</v>
      </c>
      <c r="M13449" s="548" t="s">
        <v>13758</v>
      </c>
      <c r="N13449" s="545" t="s">
        <v>13413</v>
      </c>
      <c r="O13449" s="545" t="s">
        <v>13413</v>
      </c>
      <c r="P13449" s="549">
        <v>11162</v>
      </c>
      <c r="Q13449" s="549">
        <v>1</v>
      </c>
      <c r="R13449" s="549">
        <v>14</v>
      </c>
      <c r="S13449" s="548"/>
      <c r="T13449" s="548"/>
      <c r="U13449" s="99"/>
    </row>
    <row r="13450" spans="1:21" ht="19.5" customHeight="1">
      <c r="A13450" s="545">
        <v>108494</v>
      </c>
      <c r="B13450" s="545" t="s">
        <v>5886</v>
      </c>
      <c r="C13450" s="545" t="s">
        <v>311</v>
      </c>
      <c r="D13450" s="546"/>
      <c r="E13450" s="171" t="str">
        <f t="shared" si="210"/>
        <v>1900</v>
      </c>
      <c r="F13450" s="547">
        <v>0</v>
      </c>
      <c r="G13450" s="548">
        <v>0</v>
      </c>
      <c r="H13450" s="547">
        <v>0</v>
      </c>
      <c r="I13450" s="545" t="s">
        <v>12973</v>
      </c>
      <c r="J13450" s="545"/>
      <c r="K13450" s="545" t="s">
        <v>13413</v>
      </c>
      <c r="L13450" s="545" t="s">
        <v>13413</v>
      </c>
      <c r="M13450" s="548" t="s">
        <v>13758</v>
      </c>
      <c r="N13450" s="545" t="s">
        <v>13413</v>
      </c>
      <c r="O13450" s="545" t="s">
        <v>13413</v>
      </c>
      <c r="P13450" s="549">
        <v>11163</v>
      </c>
      <c r="Q13450" s="549">
        <v>1</v>
      </c>
      <c r="R13450" s="549">
        <v>59</v>
      </c>
      <c r="S13450" s="548"/>
      <c r="T13450" s="548"/>
      <c r="U13450" s="99"/>
    </row>
    <row r="13451" spans="1:21" ht="19.5" customHeight="1">
      <c r="A13451" s="545">
        <v>108495</v>
      </c>
      <c r="B13451" s="545" t="s">
        <v>5905</v>
      </c>
      <c r="C13451" s="545" t="s">
        <v>216</v>
      </c>
      <c r="D13451" s="546"/>
      <c r="E13451" s="171" t="str">
        <f t="shared" si="210"/>
        <v>1900</v>
      </c>
      <c r="F13451" s="547">
        <v>0</v>
      </c>
      <c r="G13451" s="548">
        <v>0</v>
      </c>
      <c r="H13451" s="547">
        <v>0</v>
      </c>
      <c r="I13451" s="545" t="s">
        <v>12973</v>
      </c>
      <c r="J13451" s="545"/>
      <c r="K13451" s="545" t="s">
        <v>21194</v>
      </c>
      <c r="L13451" s="545" t="s">
        <v>13413</v>
      </c>
      <c r="M13451" s="548" t="s">
        <v>13758</v>
      </c>
      <c r="N13451" s="545" t="s">
        <v>13413</v>
      </c>
      <c r="O13451" s="545" t="s">
        <v>13413</v>
      </c>
      <c r="P13451" s="549">
        <v>11164</v>
      </c>
      <c r="Q13451" s="549">
        <v>1</v>
      </c>
      <c r="R13451" s="549">
        <v>59</v>
      </c>
      <c r="S13451" s="548"/>
      <c r="T13451" s="548"/>
      <c r="U13451" s="99"/>
    </row>
    <row r="13452" spans="1:21" ht="19.5" customHeight="1">
      <c r="A13452" s="545">
        <v>108496</v>
      </c>
      <c r="B13452" s="545" t="s">
        <v>8648</v>
      </c>
      <c r="C13452" s="545" t="s">
        <v>216</v>
      </c>
      <c r="D13452" s="546"/>
      <c r="E13452" s="171" t="str">
        <f t="shared" si="210"/>
        <v>1900</v>
      </c>
      <c r="F13452" s="547">
        <v>0</v>
      </c>
      <c r="G13452" s="548">
        <v>0</v>
      </c>
      <c r="H13452" s="547">
        <v>0</v>
      </c>
      <c r="I13452" s="545" t="s">
        <v>12736</v>
      </c>
      <c r="J13452" s="545"/>
      <c r="K13452" s="545" t="s">
        <v>21195</v>
      </c>
      <c r="L13452" s="545" t="s">
        <v>13413</v>
      </c>
      <c r="M13452" s="548" t="s">
        <v>13758</v>
      </c>
      <c r="N13452" s="545" t="s">
        <v>13413</v>
      </c>
      <c r="O13452" s="545" t="s">
        <v>13413</v>
      </c>
      <c r="P13452" s="549">
        <v>11165</v>
      </c>
      <c r="Q13452" s="549">
        <v>1</v>
      </c>
      <c r="R13452" s="549">
        <v>56</v>
      </c>
      <c r="S13452" s="548"/>
      <c r="T13452" s="548"/>
      <c r="U13452" s="99"/>
    </row>
    <row r="13453" spans="1:21" ht="19.5" customHeight="1">
      <c r="A13453" s="545">
        <v>108497</v>
      </c>
      <c r="B13453" s="545" t="s">
        <v>5966</v>
      </c>
      <c r="C13453" s="545" t="s">
        <v>216</v>
      </c>
      <c r="D13453" s="546"/>
      <c r="E13453" s="171" t="str">
        <f t="shared" si="210"/>
        <v>1900</v>
      </c>
      <c r="F13453" s="547">
        <v>0</v>
      </c>
      <c r="G13453" s="548">
        <v>0</v>
      </c>
      <c r="H13453" s="547">
        <v>0</v>
      </c>
      <c r="I13453" s="545" t="s">
        <v>12973</v>
      </c>
      <c r="J13453" s="545"/>
      <c r="K13453" s="545" t="s">
        <v>21196</v>
      </c>
      <c r="L13453" s="545" t="s">
        <v>13413</v>
      </c>
      <c r="M13453" s="548" t="s">
        <v>13758</v>
      </c>
      <c r="N13453" s="545" t="s">
        <v>13413</v>
      </c>
      <c r="O13453" s="545" t="s">
        <v>13413</v>
      </c>
      <c r="P13453" s="549">
        <v>11166</v>
      </c>
      <c r="Q13453" s="549">
        <v>1</v>
      </c>
      <c r="R13453" s="549">
        <v>59</v>
      </c>
      <c r="S13453" s="548"/>
      <c r="T13453" s="548"/>
      <c r="U13453" s="99"/>
    </row>
    <row r="13454" spans="1:21" ht="19.5" customHeight="1">
      <c r="A13454" s="545">
        <v>108498</v>
      </c>
      <c r="B13454" s="545" t="s">
        <v>8647</v>
      </c>
      <c r="C13454" s="545" t="s">
        <v>216</v>
      </c>
      <c r="D13454" s="546"/>
      <c r="E13454" s="171" t="str">
        <f t="shared" si="210"/>
        <v>1900</v>
      </c>
      <c r="F13454" s="547">
        <v>0</v>
      </c>
      <c r="G13454" s="548">
        <v>0</v>
      </c>
      <c r="H13454" s="547">
        <v>0</v>
      </c>
      <c r="I13454" s="545" t="s">
        <v>12973</v>
      </c>
      <c r="J13454" s="545"/>
      <c r="K13454" s="545" t="s">
        <v>21197</v>
      </c>
      <c r="L13454" s="545" t="s">
        <v>13413</v>
      </c>
      <c r="M13454" s="548" t="s">
        <v>13758</v>
      </c>
      <c r="N13454" s="545" t="s">
        <v>13413</v>
      </c>
      <c r="O13454" s="545" t="s">
        <v>13413</v>
      </c>
      <c r="P13454" s="549">
        <v>11167</v>
      </c>
      <c r="Q13454" s="549">
        <v>1</v>
      </c>
      <c r="R13454" s="549">
        <v>59</v>
      </c>
      <c r="S13454" s="548"/>
      <c r="T13454" s="548"/>
      <c r="U13454" s="99"/>
    </row>
    <row r="13455" spans="1:21" ht="19.5" customHeight="1">
      <c r="A13455" s="545">
        <v>108499</v>
      </c>
      <c r="B13455" s="545" t="s">
        <v>8646</v>
      </c>
      <c r="C13455" s="545" t="s">
        <v>216</v>
      </c>
      <c r="D13455" s="546"/>
      <c r="E13455" s="171" t="str">
        <f t="shared" si="210"/>
        <v>1900</v>
      </c>
      <c r="F13455" s="547">
        <v>0</v>
      </c>
      <c r="G13455" s="548">
        <v>0</v>
      </c>
      <c r="H13455" s="547">
        <v>0</v>
      </c>
      <c r="I13455" s="545" t="s">
        <v>12736</v>
      </c>
      <c r="J13455" s="545"/>
      <c r="K13455" s="545" t="s">
        <v>21198</v>
      </c>
      <c r="L13455" s="545" t="s">
        <v>13413</v>
      </c>
      <c r="M13455" s="548" t="s">
        <v>13758</v>
      </c>
      <c r="N13455" s="545" t="s">
        <v>13413</v>
      </c>
      <c r="O13455" s="545" t="s">
        <v>13413</v>
      </c>
      <c r="P13455" s="549">
        <v>11168</v>
      </c>
      <c r="Q13455" s="549">
        <v>1</v>
      </c>
      <c r="R13455" s="549">
        <v>56</v>
      </c>
      <c r="S13455" s="548"/>
      <c r="T13455" s="548"/>
      <c r="U13455" s="99"/>
    </row>
    <row r="13456" spans="1:21" ht="19.5" customHeight="1">
      <c r="A13456" s="545">
        <v>108500</v>
      </c>
      <c r="B13456" s="545" t="s">
        <v>8645</v>
      </c>
      <c r="C13456" s="545" t="s">
        <v>216</v>
      </c>
      <c r="D13456" s="546"/>
      <c r="E13456" s="171" t="str">
        <f t="shared" si="210"/>
        <v>1900</v>
      </c>
      <c r="F13456" s="547">
        <v>0</v>
      </c>
      <c r="G13456" s="548">
        <v>0</v>
      </c>
      <c r="H13456" s="547">
        <v>0</v>
      </c>
      <c r="I13456" s="545" t="s">
        <v>12973</v>
      </c>
      <c r="J13456" s="545"/>
      <c r="K13456" s="545" t="s">
        <v>21199</v>
      </c>
      <c r="L13456" s="545" t="s">
        <v>13413</v>
      </c>
      <c r="M13456" s="548" t="s">
        <v>13758</v>
      </c>
      <c r="N13456" s="545" t="s">
        <v>13413</v>
      </c>
      <c r="O13456" s="545" t="s">
        <v>13413</v>
      </c>
      <c r="P13456" s="549">
        <v>11169</v>
      </c>
      <c r="Q13456" s="549">
        <v>1</v>
      </c>
      <c r="R13456" s="549">
        <v>59</v>
      </c>
      <c r="S13456" s="548"/>
      <c r="T13456" s="548"/>
      <c r="U13456" s="99"/>
    </row>
    <row r="13457" spans="1:21" ht="19.5" customHeight="1">
      <c r="A13457" s="545">
        <v>108501</v>
      </c>
      <c r="B13457" s="545" t="s">
        <v>8644</v>
      </c>
      <c r="C13457" s="545" t="s">
        <v>216</v>
      </c>
      <c r="D13457" s="546"/>
      <c r="E13457" s="171" t="str">
        <f t="shared" si="210"/>
        <v>1900</v>
      </c>
      <c r="F13457" s="547">
        <v>0</v>
      </c>
      <c r="G13457" s="548">
        <v>0</v>
      </c>
      <c r="H13457" s="547">
        <v>0</v>
      </c>
      <c r="I13457" s="545" t="s">
        <v>12736</v>
      </c>
      <c r="J13457" s="545"/>
      <c r="K13457" s="545" t="s">
        <v>21200</v>
      </c>
      <c r="L13457" s="545" t="s">
        <v>13413</v>
      </c>
      <c r="M13457" s="548" t="s">
        <v>13758</v>
      </c>
      <c r="N13457" s="545" t="s">
        <v>13413</v>
      </c>
      <c r="O13457" s="545" t="s">
        <v>13413</v>
      </c>
      <c r="P13457" s="549">
        <v>11170</v>
      </c>
      <c r="Q13457" s="549">
        <v>1</v>
      </c>
      <c r="R13457" s="549">
        <v>56</v>
      </c>
      <c r="S13457" s="548"/>
      <c r="T13457" s="548"/>
      <c r="U13457" s="99"/>
    </row>
    <row r="13458" spans="1:21" ht="19.5" customHeight="1">
      <c r="A13458" s="545">
        <v>108502</v>
      </c>
      <c r="B13458" s="545" t="s">
        <v>5921</v>
      </c>
      <c r="C13458" s="545" t="s">
        <v>216</v>
      </c>
      <c r="D13458" s="546"/>
      <c r="E13458" s="171" t="str">
        <f t="shared" si="210"/>
        <v>1900</v>
      </c>
      <c r="F13458" s="547">
        <v>0</v>
      </c>
      <c r="G13458" s="548">
        <v>0</v>
      </c>
      <c r="H13458" s="547">
        <v>0</v>
      </c>
      <c r="I13458" s="545" t="s">
        <v>12973</v>
      </c>
      <c r="J13458" s="545"/>
      <c r="K13458" s="545" t="s">
        <v>21201</v>
      </c>
      <c r="L13458" s="545" t="s">
        <v>13413</v>
      </c>
      <c r="M13458" s="548" t="s">
        <v>13758</v>
      </c>
      <c r="N13458" s="545" t="s">
        <v>13413</v>
      </c>
      <c r="O13458" s="545" t="s">
        <v>13413</v>
      </c>
      <c r="P13458" s="549">
        <v>11171</v>
      </c>
      <c r="Q13458" s="549">
        <v>1</v>
      </c>
      <c r="R13458" s="549">
        <v>59</v>
      </c>
      <c r="S13458" s="548"/>
      <c r="T13458" s="548"/>
      <c r="U13458" s="99"/>
    </row>
    <row r="13459" spans="1:21" ht="19.5" customHeight="1">
      <c r="A13459" s="545">
        <v>108503</v>
      </c>
      <c r="B13459" s="545" t="s">
        <v>5911</v>
      </c>
      <c r="C13459" s="545" t="s">
        <v>216</v>
      </c>
      <c r="D13459" s="546"/>
      <c r="E13459" s="171" t="str">
        <f t="shared" si="210"/>
        <v>1900</v>
      </c>
      <c r="F13459" s="547">
        <v>0</v>
      </c>
      <c r="G13459" s="548">
        <v>0</v>
      </c>
      <c r="H13459" s="547">
        <v>0</v>
      </c>
      <c r="I13459" s="545" t="s">
        <v>12973</v>
      </c>
      <c r="J13459" s="545"/>
      <c r="K13459" s="545" t="s">
        <v>21202</v>
      </c>
      <c r="L13459" s="545" t="s">
        <v>13413</v>
      </c>
      <c r="M13459" s="548" t="s">
        <v>13758</v>
      </c>
      <c r="N13459" s="545" t="s">
        <v>13413</v>
      </c>
      <c r="O13459" s="545" t="s">
        <v>13413</v>
      </c>
      <c r="P13459" s="549">
        <v>11172</v>
      </c>
      <c r="Q13459" s="549">
        <v>1</v>
      </c>
      <c r="R13459" s="549">
        <v>59</v>
      </c>
      <c r="S13459" s="548"/>
      <c r="T13459" s="548"/>
      <c r="U13459" s="99"/>
    </row>
    <row r="13460" spans="1:21" ht="19.5" customHeight="1">
      <c r="A13460" s="545">
        <v>108504</v>
      </c>
      <c r="B13460" s="545" t="s">
        <v>8643</v>
      </c>
      <c r="C13460" s="545" t="s">
        <v>216</v>
      </c>
      <c r="D13460" s="546"/>
      <c r="E13460" s="171" t="str">
        <f t="shared" si="210"/>
        <v>1900</v>
      </c>
      <c r="F13460" s="547">
        <v>0</v>
      </c>
      <c r="G13460" s="548">
        <v>0</v>
      </c>
      <c r="H13460" s="547">
        <v>0</v>
      </c>
      <c r="I13460" s="545" t="s">
        <v>12973</v>
      </c>
      <c r="J13460" s="545"/>
      <c r="K13460" s="545" t="s">
        <v>21203</v>
      </c>
      <c r="L13460" s="545" t="s">
        <v>13413</v>
      </c>
      <c r="M13460" s="548" t="s">
        <v>13758</v>
      </c>
      <c r="N13460" s="545" t="s">
        <v>13413</v>
      </c>
      <c r="O13460" s="545" t="s">
        <v>13413</v>
      </c>
      <c r="P13460" s="549">
        <v>11173</v>
      </c>
      <c r="Q13460" s="549">
        <v>1</v>
      </c>
      <c r="R13460" s="549">
        <v>59</v>
      </c>
      <c r="S13460" s="548"/>
      <c r="T13460" s="548"/>
      <c r="U13460" s="99"/>
    </row>
    <row r="13461" spans="1:21" ht="19.5" customHeight="1">
      <c r="A13461" s="545">
        <v>108505</v>
      </c>
      <c r="B13461" s="545" t="s">
        <v>4476</v>
      </c>
      <c r="C13461" s="545" t="s">
        <v>216</v>
      </c>
      <c r="D13461" s="546"/>
      <c r="E13461" s="171" t="str">
        <f t="shared" si="210"/>
        <v>1900</v>
      </c>
      <c r="F13461" s="547">
        <v>0</v>
      </c>
      <c r="G13461" s="548">
        <v>0</v>
      </c>
      <c r="H13461" s="547">
        <v>0</v>
      </c>
      <c r="I13461" s="545" t="s">
        <v>12644</v>
      </c>
      <c r="J13461" s="545"/>
      <c r="K13461" s="545" t="s">
        <v>21204</v>
      </c>
      <c r="L13461" s="545" t="s">
        <v>13413</v>
      </c>
      <c r="M13461" s="548" t="s">
        <v>13758</v>
      </c>
      <c r="N13461" s="545" t="s">
        <v>13413</v>
      </c>
      <c r="O13461" s="545" t="s">
        <v>13413</v>
      </c>
      <c r="P13461" s="549">
        <v>11174</v>
      </c>
      <c r="Q13461" s="549">
        <v>1</v>
      </c>
      <c r="R13461" s="549">
        <v>62</v>
      </c>
      <c r="S13461" s="548"/>
      <c r="T13461" s="548"/>
      <c r="U13461" s="99"/>
    </row>
    <row r="13462" spans="1:21" ht="19.5" customHeight="1">
      <c r="A13462" s="545">
        <v>108506</v>
      </c>
      <c r="B13462" s="545" t="s">
        <v>8642</v>
      </c>
      <c r="C13462" s="545" t="s">
        <v>216</v>
      </c>
      <c r="D13462" s="546"/>
      <c r="E13462" s="171" t="str">
        <f t="shared" si="210"/>
        <v>1900</v>
      </c>
      <c r="F13462" s="547">
        <v>0</v>
      </c>
      <c r="G13462" s="548">
        <v>0</v>
      </c>
      <c r="H13462" s="547">
        <v>0</v>
      </c>
      <c r="I13462" s="545" t="s">
        <v>12736</v>
      </c>
      <c r="J13462" s="545"/>
      <c r="K13462" s="545" t="s">
        <v>21205</v>
      </c>
      <c r="L13462" s="545" t="s">
        <v>13413</v>
      </c>
      <c r="M13462" s="548" t="s">
        <v>13758</v>
      </c>
      <c r="N13462" s="545" t="s">
        <v>13413</v>
      </c>
      <c r="O13462" s="545" t="s">
        <v>13413</v>
      </c>
      <c r="P13462" s="549">
        <v>11175</v>
      </c>
      <c r="Q13462" s="549">
        <v>1</v>
      </c>
      <c r="R13462" s="549">
        <v>56</v>
      </c>
      <c r="S13462" s="548"/>
      <c r="T13462" s="548"/>
      <c r="U13462" s="99"/>
    </row>
    <row r="13463" spans="1:21" ht="19.5" customHeight="1">
      <c r="A13463" s="545">
        <v>108507</v>
      </c>
      <c r="B13463" s="545" t="s">
        <v>8641</v>
      </c>
      <c r="C13463" s="545" t="s">
        <v>216</v>
      </c>
      <c r="D13463" s="546"/>
      <c r="E13463" s="171" t="str">
        <f t="shared" si="210"/>
        <v>1900</v>
      </c>
      <c r="F13463" s="547">
        <v>0</v>
      </c>
      <c r="G13463" s="548">
        <v>0</v>
      </c>
      <c r="H13463" s="547">
        <v>0</v>
      </c>
      <c r="I13463" s="545" t="s">
        <v>12736</v>
      </c>
      <c r="J13463" s="545"/>
      <c r="K13463" s="545" t="s">
        <v>21206</v>
      </c>
      <c r="L13463" s="545" t="s">
        <v>13413</v>
      </c>
      <c r="M13463" s="548" t="s">
        <v>13758</v>
      </c>
      <c r="N13463" s="545" t="s">
        <v>13413</v>
      </c>
      <c r="O13463" s="545" t="s">
        <v>13413</v>
      </c>
      <c r="P13463" s="549">
        <v>11176</v>
      </c>
      <c r="Q13463" s="549">
        <v>1</v>
      </c>
      <c r="R13463" s="549">
        <v>56</v>
      </c>
      <c r="S13463" s="548"/>
      <c r="T13463" s="548"/>
      <c r="U13463" s="99"/>
    </row>
    <row r="13464" spans="1:21" ht="19.5" customHeight="1">
      <c r="A13464" s="545">
        <v>108508</v>
      </c>
      <c r="B13464" s="545" t="s">
        <v>5682</v>
      </c>
      <c r="C13464" s="545" t="s">
        <v>216</v>
      </c>
      <c r="D13464" s="546"/>
      <c r="E13464" s="171" t="str">
        <f t="shared" si="210"/>
        <v>1900</v>
      </c>
      <c r="F13464" s="547">
        <v>0</v>
      </c>
      <c r="G13464" s="548">
        <v>0</v>
      </c>
      <c r="H13464" s="547">
        <v>0</v>
      </c>
      <c r="I13464" s="545" t="s">
        <v>12736</v>
      </c>
      <c r="J13464" s="545"/>
      <c r="K13464" s="545" t="s">
        <v>20598</v>
      </c>
      <c r="L13464" s="545" t="s">
        <v>13413</v>
      </c>
      <c r="M13464" s="548" t="s">
        <v>13758</v>
      </c>
      <c r="N13464" s="545" t="s">
        <v>13413</v>
      </c>
      <c r="O13464" s="545" t="s">
        <v>13413</v>
      </c>
      <c r="P13464" s="549">
        <v>11177</v>
      </c>
      <c r="Q13464" s="549">
        <v>1</v>
      </c>
      <c r="R13464" s="549">
        <v>56</v>
      </c>
      <c r="S13464" s="548"/>
      <c r="T13464" s="548"/>
      <c r="U13464" s="99"/>
    </row>
    <row r="13465" spans="1:21" ht="19.5" customHeight="1">
      <c r="A13465" s="545">
        <v>108509</v>
      </c>
      <c r="B13465" s="545" t="s">
        <v>4486</v>
      </c>
      <c r="C13465" s="545" t="s">
        <v>216</v>
      </c>
      <c r="D13465" s="546"/>
      <c r="E13465" s="171" t="str">
        <f t="shared" si="210"/>
        <v>1900</v>
      </c>
      <c r="F13465" s="547">
        <v>0</v>
      </c>
      <c r="G13465" s="548">
        <v>0</v>
      </c>
      <c r="H13465" s="547">
        <v>0</v>
      </c>
      <c r="I13465" s="545" t="s">
        <v>12660</v>
      </c>
      <c r="J13465" s="545"/>
      <c r="K13465" s="545" t="s">
        <v>21207</v>
      </c>
      <c r="L13465" s="545" t="s">
        <v>13413</v>
      </c>
      <c r="M13465" s="548" t="s">
        <v>13758</v>
      </c>
      <c r="N13465" s="545" t="s">
        <v>13413</v>
      </c>
      <c r="O13465" s="545" t="s">
        <v>13413</v>
      </c>
      <c r="P13465" s="549">
        <v>11178</v>
      </c>
      <c r="Q13465" s="549">
        <v>1</v>
      </c>
      <c r="R13465" s="549">
        <v>72</v>
      </c>
      <c r="S13465" s="548"/>
      <c r="T13465" s="548"/>
      <c r="U13465" s="99"/>
    </row>
    <row r="13466" spans="1:21" ht="19.5" customHeight="1">
      <c r="A13466" s="545">
        <v>108510</v>
      </c>
      <c r="B13466" s="545" t="s">
        <v>8640</v>
      </c>
      <c r="C13466" s="545" t="s">
        <v>216</v>
      </c>
      <c r="D13466" s="546"/>
      <c r="E13466" s="171" t="str">
        <f t="shared" si="210"/>
        <v>1900</v>
      </c>
      <c r="F13466" s="547">
        <v>0</v>
      </c>
      <c r="G13466" s="548">
        <v>0</v>
      </c>
      <c r="H13466" s="547">
        <v>0</v>
      </c>
      <c r="I13466" s="545" t="s">
        <v>12736</v>
      </c>
      <c r="J13466" s="545"/>
      <c r="K13466" s="545" t="s">
        <v>20598</v>
      </c>
      <c r="L13466" s="545" t="s">
        <v>13413</v>
      </c>
      <c r="M13466" s="548" t="s">
        <v>13758</v>
      </c>
      <c r="N13466" s="545" t="s">
        <v>13413</v>
      </c>
      <c r="O13466" s="545" t="s">
        <v>13413</v>
      </c>
      <c r="P13466" s="549">
        <v>11179</v>
      </c>
      <c r="Q13466" s="549">
        <v>1</v>
      </c>
      <c r="R13466" s="549">
        <v>56</v>
      </c>
      <c r="S13466" s="548"/>
      <c r="T13466" s="548"/>
      <c r="U13466" s="99"/>
    </row>
    <row r="13467" spans="1:21" ht="19.5" customHeight="1">
      <c r="A13467" s="545">
        <v>108511</v>
      </c>
      <c r="B13467" s="545" t="s">
        <v>8639</v>
      </c>
      <c r="C13467" s="545" t="s">
        <v>216</v>
      </c>
      <c r="D13467" s="546"/>
      <c r="E13467" s="171" t="str">
        <f t="shared" si="210"/>
        <v>1900</v>
      </c>
      <c r="F13467" s="547">
        <v>0</v>
      </c>
      <c r="G13467" s="548">
        <v>0</v>
      </c>
      <c r="H13467" s="547">
        <v>0</v>
      </c>
      <c r="I13467" s="545" t="s">
        <v>12973</v>
      </c>
      <c r="J13467" s="545"/>
      <c r="K13467" s="545" t="s">
        <v>21208</v>
      </c>
      <c r="L13467" s="545" t="s">
        <v>13413</v>
      </c>
      <c r="M13467" s="548" t="s">
        <v>13758</v>
      </c>
      <c r="N13467" s="545" t="s">
        <v>13413</v>
      </c>
      <c r="O13467" s="545" t="s">
        <v>13413</v>
      </c>
      <c r="P13467" s="549">
        <v>11180</v>
      </c>
      <c r="Q13467" s="549">
        <v>1</v>
      </c>
      <c r="R13467" s="549">
        <v>59</v>
      </c>
      <c r="S13467" s="548"/>
      <c r="T13467" s="548"/>
      <c r="U13467" s="99"/>
    </row>
    <row r="13468" spans="1:21" ht="19.5" customHeight="1">
      <c r="A13468" s="545">
        <v>108512</v>
      </c>
      <c r="B13468" s="545" t="s">
        <v>8638</v>
      </c>
      <c r="C13468" s="545" t="s">
        <v>216</v>
      </c>
      <c r="D13468" s="546"/>
      <c r="E13468" s="171" t="str">
        <f t="shared" si="210"/>
        <v>1900</v>
      </c>
      <c r="F13468" s="547">
        <v>0</v>
      </c>
      <c r="G13468" s="548">
        <v>0</v>
      </c>
      <c r="H13468" s="547">
        <v>0</v>
      </c>
      <c r="I13468" s="545" t="s">
        <v>12736</v>
      </c>
      <c r="J13468" s="545"/>
      <c r="K13468" s="545" t="s">
        <v>21209</v>
      </c>
      <c r="L13468" s="545" t="s">
        <v>13413</v>
      </c>
      <c r="M13468" s="548" t="s">
        <v>13758</v>
      </c>
      <c r="N13468" s="545" t="s">
        <v>13413</v>
      </c>
      <c r="O13468" s="545" t="s">
        <v>13413</v>
      </c>
      <c r="P13468" s="549">
        <v>11181</v>
      </c>
      <c r="Q13468" s="549">
        <v>1</v>
      </c>
      <c r="R13468" s="549">
        <v>56</v>
      </c>
      <c r="S13468" s="548"/>
      <c r="T13468" s="548"/>
      <c r="U13468" s="99"/>
    </row>
    <row r="13469" spans="1:21" ht="19.5" customHeight="1">
      <c r="A13469" s="545">
        <v>108513</v>
      </c>
      <c r="B13469" s="545" t="s">
        <v>4900</v>
      </c>
      <c r="C13469" s="545" t="s">
        <v>216</v>
      </c>
      <c r="D13469" s="546">
        <v>46052</v>
      </c>
      <c r="E13469" s="171" t="str">
        <f t="shared" si="210"/>
        <v>2026</v>
      </c>
      <c r="F13469" s="547">
        <v>201386</v>
      </c>
      <c r="G13469" s="548">
        <v>0.19</v>
      </c>
      <c r="H13469" s="547">
        <v>169231.93</v>
      </c>
      <c r="I13469" s="545" t="s">
        <v>12686</v>
      </c>
      <c r="J13469" s="545" t="s">
        <v>13307</v>
      </c>
      <c r="K13469" s="545" t="s">
        <v>13413</v>
      </c>
      <c r="L13469" s="545" t="s">
        <v>13413</v>
      </c>
      <c r="M13469" s="548" t="s">
        <v>13758</v>
      </c>
      <c r="N13469" s="545" t="s">
        <v>13413</v>
      </c>
      <c r="O13469" s="545" t="s">
        <v>13413</v>
      </c>
      <c r="P13469" s="549">
        <v>11182</v>
      </c>
      <c r="Q13469" s="549">
        <v>1</v>
      </c>
      <c r="R13469" s="549">
        <v>131</v>
      </c>
      <c r="S13469" s="548">
        <v>2228</v>
      </c>
      <c r="T13469" s="548"/>
      <c r="U13469" s="99"/>
    </row>
    <row r="13470" spans="1:21" ht="19.5" customHeight="1">
      <c r="A13470" s="545">
        <v>108514</v>
      </c>
      <c r="B13470" s="545" t="s">
        <v>4514</v>
      </c>
      <c r="C13470" s="545" t="s">
        <v>221</v>
      </c>
      <c r="D13470" s="546">
        <v>43650</v>
      </c>
      <c r="E13470" s="171" t="str">
        <f t="shared" si="210"/>
        <v>2019</v>
      </c>
      <c r="F13470" s="547">
        <v>1125000</v>
      </c>
      <c r="G13470" s="548">
        <v>0.19</v>
      </c>
      <c r="H13470" s="547">
        <v>945378.15</v>
      </c>
      <c r="I13470" s="545" t="s">
        <v>12684</v>
      </c>
      <c r="J13470" s="545" t="s">
        <v>13296</v>
      </c>
      <c r="K13470" s="545" t="s">
        <v>21210</v>
      </c>
      <c r="L13470" s="545" t="s">
        <v>13413</v>
      </c>
      <c r="M13470" s="548" t="s">
        <v>13758</v>
      </c>
      <c r="N13470" s="545" t="s">
        <v>13413</v>
      </c>
      <c r="O13470" s="545" t="s">
        <v>13413</v>
      </c>
      <c r="P13470" s="549">
        <v>11183</v>
      </c>
      <c r="Q13470" s="549">
        <v>1</v>
      </c>
      <c r="R13470" s="549">
        <v>95</v>
      </c>
      <c r="S13470" s="548">
        <v>2218</v>
      </c>
      <c r="T13470" s="548"/>
      <c r="U13470" s="99"/>
    </row>
    <row r="13471" spans="1:21" ht="19.5" customHeight="1">
      <c r="A13471" s="545">
        <v>108515</v>
      </c>
      <c r="B13471" s="545" t="s">
        <v>4485</v>
      </c>
      <c r="C13471" s="545" t="s">
        <v>216</v>
      </c>
      <c r="D13471" s="546"/>
      <c r="E13471" s="171" t="str">
        <f t="shared" si="210"/>
        <v>1900</v>
      </c>
      <c r="F13471" s="547">
        <v>0</v>
      </c>
      <c r="G13471" s="548">
        <v>0</v>
      </c>
      <c r="H13471" s="547">
        <v>0</v>
      </c>
      <c r="I13471" s="545" t="s">
        <v>12660</v>
      </c>
      <c r="J13471" s="545"/>
      <c r="K13471" s="545" t="s">
        <v>21207</v>
      </c>
      <c r="L13471" s="545" t="s">
        <v>13413</v>
      </c>
      <c r="M13471" s="548" t="s">
        <v>13758</v>
      </c>
      <c r="N13471" s="545" t="s">
        <v>13413</v>
      </c>
      <c r="O13471" s="545" t="s">
        <v>13413</v>
      </c>
      <c r="P13471" s="549">
        <v>11184</v>
      </c>
      <c r="Q13471" s="549">
        <v>1</v>
      </c>
      <c r="R13471" s="549">
        <v>72</v>
      </c>
      <c r="S13471" s="548"/>
      <c r="T13471" s="548"/>
      <c r="U13471" s="99"/>
    </row>
    <row r="13472" spans="1:21" ht="19.5" customHeight="1">
      <c r="A13472" s="545">
        <v>108516</v>
      </c>
      <c r="B13472" s="545" t="s">
        <v>8637</v>
      </c>
      <c r="C13472" s="545" t="s">
        <v>216</v>
      </c>
      <c r="D13472" s="546"/>
      <c r="E13472" s="171" t="str">
        <f t="shared" si="210"/>
        <v>1900</v>
      </c>
      <c r="F13472" s="547">
        <v>0</v>
      </c>
      <c r="G13472" s="548">
        <v>0</v>
      </c>
      <c r="H13472" s="547">
        <v>0</v>
      </c>
      <c r="I13472" s="545" t="s">
        <v>12973</v>
      </c>
      <c r="J13472" s="545"/>
      <c r="K13472" s="545" t="s">
        <v>21211</v>
      </c>
      <c r="L13472" s="545" t="s">
        <v>13413</v>
      </c>
      <c r="M13472" s="548" t="s">
        <v>13758</v>
      </c>
      <c r="N13472" s="545" t="s">
        <v>13413</v>
      </c>
      <c r="O13472" s="545" t="s">
        <v>13413</v>
      </c>
      <c r="P13472" s="549">
        <v>11185</v>
      </c>
      <c r="Q13472" s="549">
        <v>1</v>
      </c>
      <c r="R13472" s="549">
        <v>59</v>
      </c>
      <c r="S13472" s="548"/>
      <c r="T13472" s="548"/>
      <c r="U13472" s="99"/>
    </row>
    <row r="13473" spans="1:21" ht="19.5" customHeight="1">
      <c r="A13473" s="545">
        <v>108517</v>
      </c>
      <c r="B13473" s="545" t="s">
        <v>8636</v>
      </c>
      <c r="C13473" s="545" t="s">
        <v>216</v>
      </c>
      <c r="D13473" s="546"/>
      <c r="E13473" s="171" t="str">
        <f t="shared" si="210"/>
        <v>1900</v>
      </c>
      <c r="F13473" s="547">
        <v>0</v>
      </c>
      <c r="G13473" s="548">
        <v>0</v>
      </c>
      <c r="H13473" s="547">
        <v>0</v>
      </c>
      <c r="I13473" s="545" t="s">
        <v>12686</v>
      </c>
      <c r="J13473" s="545"/>
      <c r="K13473" s="545" t="s">
        <v>21212</v>
      </c>
      <c r="L13473" s="545" t="s">
        <v>13413</v>
      </c>
      <c r="M13473" s="548" t="s">
        <v>13758</v>
      </c>
      <c r="N13473" s="545" t="s">
        <v>13413</v>
      </c>
      <c r="O13473" s="545" t="s">
        <v>13413</v>
      </c>
      <c r="P13473" s="549">
        <v>11186</v>
      </c>
      <c r="Q13473" s="549">
        <v>1</v>
      </c>
      <c r="R13473" s="549">
        <v>131</v>
      </c>
      <c r="S13473" s="548"/>
      <c r="T13473" s="548"/>
      <c r="U13473" s="99"/>
    </row>
    <row r="13474" spans="1:21" ht="19.5" customHeight="1">
      <c r="A13474" s="545">
        <v>108518</v>
      </c>
      <c r="B13474" s="545" t="s">
        <v>8635</v>
      </c>
      <c r="C13474" s="545" t="s">
        <v>216</v>
      </c>
      <c r="D13474" s="546"/>
      <c r="E13474" s="171" t="str">
        <f t="shared" si="210"/>
        <v>1900</v>
      </c>
      <c r="F13474" s="547">
        <v>0</v>
      </c>
      <c r="G13474" s="548">
        <v>0</v>
      </c>
      <c r="H13474" s="547">
        <v>0</v>
      </c>
      <c r="I13474" s="545" t="s">
        <v>12973</v>
      </c>
      <c r="J13474" s="545"/>
      <c r="K13474" s="545" t="s">
        <v>21213</v>
      </c>
      <c r="L13474" s="545" t="s">
        <v>13413</v>
      </c>
      <c r="M13474" s="548" t="s">
        <v>13758</v>
      </c>
      <c r="N13474" s="545" t="s">
        <v>13413</v>
      </c>
      <c r="O13474" s="545" t="s">
        <v>13413</v>
      </c>
      <c r="P13474" s="549">
        <v>11187</v>
      </c>
      <c r="Q13474" s="549">
        <v>1</v>
      </c>
      <c r="R13474" s="549">
        <v>59</v>
      </c>
      <c r="S13474" s="548"/>
      <c r="T13474" s="548"/>
      <c r="U13474" s="99"/>
    </row>
    <row r="13475" spans="1:21" ht="19.5" customHeight="1">
      <c r="A13475" s="545">
        <v>108519</v>
      </c>
      <c r="B13475" s="545" t="s">
        <v>5424</v>
      </c>
      <c r="C13475" s="545" t="s">
        <v>221</v>
      </c>
      <c r="D13475" s="546"/>
      <c r="E13475" s="171" t="str">
        <f t="shared" si="210"/>
        <v>1900</v>
      </c>
      <c r="F13475" s="547">
        <v>0</v>
      </c>
      <c r="G13475" s="548">
        <v>0</v>
      </c>
      <c r="H13475" s="547">
        <v>0</v>
      </c>
      <c r="I13475" s="545" t="s">
        <v>12766</v>
      </c>
      <c r="J13475" s="545"/>
      <c r="K13475" s="545" t="s">
        <v>13413</v>
      </c>
      <c r="L13475" s="545" t="s">
        <v>13413</v>
      </c>
      <c r="M13475" s="548" t="s">
        <v>13758</v>
      </c>
      <c r="N13475" s="545" t="s">
        <v>13413</v>
      </c>
      <c r="O13475" s="545" t="s">
        <v>13413</v>
      </c>
      <c r="P13475" s="549">
        <v>11188</v>
      </c>
      <c r="Q13475" s="549">
        <v>1</v>
      </c>
      <c r="R13475" s="549">
        <v>172</v>
      </c>
      <c r="S13475" s="548"/>
      <c r="T13475" s="548"/>
      <c r="U13475" s="99"/>
    </row>
    <row r="13476" spans="1:21" ht="19.5" customHeight="1">
      <c r="A13476" s="545">
        <v>108520</v>
      </c>
      <c r="B13476" s="545" t="s">
        <v>466</v>
      </c>
      <c r="C13476" s="545" t="s">
        <v>216</v>
      </c>
      <c r="D13476" s="546"/>
      <c r="E13476" s="171" t="str">
        <f t="shared" si="210"/>
        <v>1900</v>
      </c>
      <c r="F13476" s="547">
        <v>0</v>
      </c>
      <c r="G13476" s="548">
        <v>0</v>
      </c>
      <c r="H13476" s="547">
        <v>0</v>
      </c>
      <c r="I13476" s="545" t="s">
        <v>12660</v>
      </c>
      <c r="J13476" s="545"/>
      <c r="K13476" s="545" t="s">
        <v>21214</v>
      </c>
      <c r="L13476" s="545" t="s">
        <v>13413</v>
      </c>
      <c r="M13476" s="548" t="s">
        <v>13758</v>
      </c>
      <c r="N13476" s="545" t="s">
        <v>13413</v>
      </c>
      <c r="O13476" s="545" t="s">
        <v>13413</v>
      </c>
      <c r="P13476" s="549">
        <v>11189</v>
      </c>
      <c r="Q13476" s="549">
        <v>1</v>
      </c>
      <c r="R13476" s="549">
        <v>72</v>
      </c>
      <c r="S13476" s="548"/>
      <c r="T13476" s="548"/>
      <c r="U13476" s="99"/>
    </row>
    <row r="13477" spans="1:21" ht="19.5" customHeight="1">
      <c r="A13477" s="545">
        <v>108521</v>
      </c>
      <c r="B13477" s="545" t="s">
        <v>5981</v>
      </c>
      <c r="C13477" s="545" t="s">
        <v>209</v>
      </c>
      <c r="D13477" s="546"/>
      <c r="E13477" s="171" t="str">
        <f t="shared" si="210"/>
        <v>1900</v>
      </c>
      <c r="F13477" s="547">
        <v>0</v>
      </c>
      <c r="G13477" s="548">
        <v>0</v>
      </c>
      <c r="H13477" s="547">
        <v>0</v>
      </c>
      <c r="I13477" s="545" t="s">
        <v>12973</v>
      </c>
      <c r="J13477" s="545"/>
      <c r="K13477" s="545" t="s">
        <v>21215</v>
      </c>
      <c r="L13477" s="545" t="s">
        <v>13413</v>
      </c>
      <c r="M13477" s="548" t="s">
        <v>13758</v>
      </c>
      <c r="N13477" s="545" t="s">
        <v>13413</v>
      </c>
      <c r="O13477" s="545" t="s">
        <v>13413</v>
      </c>
      <c r="P13477" s="549">
        <v>11190</v>
      </c>
      <c r="Q13477" s="549">
        <v>1</v>
      </c>
      <c r="R13477" s="549">
        <v>59</v>
      </c>
      <c r="S13477" s="548"/>
      <c r="T13477" s="548"/>
      <c r="U13477" s="99"/>
    </row>
    <row r="13478" spans="1:21" ht="19.5" customHeight="1">
      <c r="A13478" s="545">
        <v>108522</v>
      </c>
      <c r="B13478" s="545" t="s">
        <v>8634</v>
      </c>
      <c r="C13478" s="545" t="s">
        <v>216</v>
      </c>
      <c r="D13478" s="546"/>
      <c r="E13478" s="171" t="str">
        <f t="shared" si="210"/>
        <v>1900</v>
      </c>
      <c r="F13478" s="547">
        <v>0</v>
      </c>
      <c r="G13478" s="548">
        <v>0</v>
      </c>
      <c r="H13478" s="547">
        <v>0</v>
      </c>
      <c r="I13478" s="545" t="s">
        <v>12973</v>
      </c>
      <c r="J13478" s="545"/>
      <c r="K13478" s="545" t="s">
        <v>21216</v>
      </c>
      <c r="L13478" s="545" t="s">
        <v>13413</v>
      </c>
      <c r="M13478" s="548" t="s">
        <v>13758</v>
      </c>
      <c r="N13478" s="545" t="s">
        <v>13413</v>
      </c>
      <c r="O13478" s="545" t="s">
        <v>13413</v>
      </c>
      <c r="P13478" s="549">
        <v>11191</v>
      </c>
      <c r="Q13478" s="549">
        <v>1</v>
      </c>
      <c r="R13478" s="549">
        <v>59</v>
      </c>
      <c r="S13478" s="548"/>
      <c r="T13478" s="548"/>
      <c r="U13478" s="99"/>
    </row>
    <row r="13479" spans="1:21" ht="19.5" customHeight="1">
      <c r="A13479" s="545">
        <v>108523</v>
      </c>
      <c r="B13479" s="545" t="s">
        <v>5423</v>
      </c>
      <c r="C13479" s="545" t="s">
        <v>216</v>
      </c>
      <c r="D13479" s="546"/>
      <c r="E13479" s="171" t="str">
        <f t="shared" si="210"/>
        <v>1900</v>
      </c>
      <c r="F13479" s="547">
        <v>0</v>
      </c>
      <c r="G13479" s="548">
        <v>0</v>
      </c>
      <c r="H13479" s="547">
        <v>0</v>
      </c>
      <c r="I13479" s="545" t="s">
        <v>12766</v>
      </c>
      <c r="J13479" s="545"/>
      <c r="K13479" s="545" t="s">
        <v>13413</v>
      </c>
      <c r="L13479" s="545" t="s">
        <v>13413</v>
      </c>
      <c r="M13479" s="548" t="s">
        <v>13758</v>
      </c>
      <c r="N13479" s="545" t="s">
        <v>13413</v>
      </c>
      <c r="O13479" s="545" t="s">
        <v>13413</v>
      </c>
      <c r="P13479" s="549">
        <v>11192</v>
      </c>
      <c r="Q13479" s="549">
        <v>1</v>
      </c>
      <c r="R13479" s="549">
        <v>172</v>
      </c>
      <c r="S13479" s="548"/>
      <c r="T13479" s="548"/>
      <c r="U13479" s="99"/>
    </row>
    <row r="13480" spans="1:21" ht="19.5" customHeight="1">
      <c r="A13480" s="545">
        <v>108524</v>
      </c>
      <c r="B13480" s="545" t="s">
        <v>8633</v>
      </c>
      <c r="C13480" s="545" t="s">
        <v>216</v>
      </c>
      <c r="D13480" s="546"/>
      <c r="E13480" s="171" t="str">
        <f t="shared" si="210"/>
        <v>1900</v>
      </c>
      <c r="F13480" s="547">
        <v>0</v>
      </c>
      <c r="G13480" s="548">
        <v>0</v>
      </c>
      <c r="H13480" s="547">
        <v>0</v>
      </c>
      <c r="I13480" s="545" t="s">
        <v>12973</v>
      </c>
      <c r="J13480" s="545"/>
      <c r="K13480" s="545" t="s">
        <v>21217</v>
      </c>
      <c r="L13480" s="545" t="s">
        <v>13413</v>
      </c>
      <c r="M13480" s="548" t="s">
        <v>13758</v>
      </c>
      <c r="N13480" s="545" t="s">
        <v>13413</v>
      </c>
      <c r="O13480" s="545" t="s">
        <v>13413</v>
      </c>
      <c r="P13480" s="549">
        <v>11193</v>
      </c>
      <c r="Q13480" s="549">
        <v>1</v>
      </c>
      <c r="R13480" s="549">
        <v>59</v>
      </c>
      <c r="S13480" s="548"/>
      <c r="T13480" s="548"/>
      <c r="U13480" s="99"/>
    </row>
    <row r="13481" spans="1:21" ht="19.5" customHeight="1">
      <c r="A13481" s="545">
        <v>108525</v>
      </c>
      <c r="B13481" s="545" t="s">
        <v>5401</v>
      </c>
      <c r="C13481" s="545" t="s">
        <v>216</v>
      </c>
      <c r="D13481" s="546">
        <v>44589</v>
      </c>
      <c r="E13481" s="171" t="str">
        <f t="shared" si="210"/>
        <v>2022</v>
      </c>
      <c r="F13481" s="547">
        <v>1584</v>
      </c>
      <c r="G13481" s="548">
        <v>0</v>
      </c>
      <c r="H13481" s="547">
        <v>1584</v>
      </c>
      <c r="I13481" s="545" t="s">
        <v>12766</v>
      </c>
      <c r="J13481" s="545" t="s">
        <v>13297</v>
      </c>
      <c r="K13481" s="545" t="s">
        <v>13413</v>
      </c>
      <c r="L13481" s="545" t="s">
        <v>13413</v>
      </c>
      <c r="M13481" s="548" t="s">
        <v>13758</v>
      </c>
      <c r="N13481" s="545" t="s">
        <v>13413</v>
      </c>
      <c r="O13481" s="545" t="s">
        <v>13413</v>
      </c>
      <c r="P13481" s="549">
        <v>11194</v>
      </c>
      <c r="Q13481" s="549">
        <v>1</v>
      </c>
      <c r="R13481" s="549">
        <v>172</v>
      </c>
      <c r="S13481" s="548">
        <v>2257</v>
      </c>
      <c r="T13481" s="548"/>
      <c r="U13481" s="99"/>
    </row>
    <row r="13482" spans="1:21" ht="19.5" customHeight="1">
      <c r="A13482" s="545">
        <v>108526</v>
      </c>
      <c r="B13482" s="545" t="s">
        <v>8632</v>
      </c>
      <c r="C13482" s="545" t="s">
        <v>221</v>
      </c>
      <c r="D13482" s="546"/>
      <c r="E13482" s="171" t="str">
        <f t="shared" si="210"/>
        <v>1900</v>
      </c>
      <c r="F13482" s="547">
        <v>0</v>
      </c>
      <c r="G13482" s="548">
        <v>0</v>
      </c>
      <c r="H13482" s="547">
        <v>0</v>
      </c>
      <c r="I13482" s="545" t="s">
        <v>12961</v>
      </c>
      <c r="J13482" s="545"/>
      <c r="K13482" s="545" t="s">
        <v>21218</v>
      </c>
      <c r="L13482" s="545" t="s">
        <v>13413</v>
      </c>
      <c r="M13482" s="548" t="s">
        <v>13758</v>
      </c>
      <c r="N13482" s="545" t="s">
        <v>13413</v>
      </c>
      <c r="O13482" s="545" t="s">
        <v>13413</v>
      </c>
      <c r="P13482" s="549">
        <v>11195</v>
      </c>
      <c r="Q13482" s="549">
        <v>1</v>
      </c>
      <c r="R13482" s="549">
        <v>52</v>
      </c>
      <c r="S13482" s="548"/>
      <c r="T13482" s="548"/>
      <c r="U13482" s="99"/>
    </row>
    <row r="13483" spans="1:21" ht="19.5" customHeight="1">
      <c r="A13483" s="545">
        <v>108527</v>
      </c>
      <c r="B13483" s="545" t="s">
        <v>5403</v>
      </c>
      <c r="C13483" s="545" t="s">
        <v>216</v>
      </c>
      <c r="D13483" s="546">
        <v>46073</v>
      </c>
      <c r="E13483" s="171" t="str">
        <f t="shared" si="210"/>
        <v>2026</v>
      </c>
      <c r="F13483" s="547">
        <v>3312</v>
      </c>
      <c r="G13483" s="548">
        <v>0</v>
      </c>
      <c r="H13483" s="547">
        <v>3312</v>
      </c>
      <c r="I13483" s="545" t="s">
        <v>12766</v>
      </c>
      <c r="J13483" s="545" t="s">
        <v>13298</v>
      </c>
      <c r="K13483" s="545" t="s">
        <v>13413</v>
      </c>
      <c r="L13483" s="545" t="s">
        <v>13413</v>
      </c>
      <c r="M13483" s="548" t="s">
        <v>13758</v>
      </c>
      <c r="N13483" s="545" t="s">
        <v>13413</v>
      </c>
      <c r="O13483" s="545" t="s">
        <v>13413</v>
      </c>
      <c r="P13483" s="549">
        <v>11196</v>
      </c>
      <c r="Q13483" s="549">
        <v>1</v>
      </c>
      <c r="R13483" s="549">
        <v>172</v>
      </c>
      <c r="S13483" s="548">
        <v>1012</v>
      </c>
      <c r="T13483" s="548"/>
      <c r="U13483" s="99"/>
    </row>
    <row r="13484" spans="1:21" ht="19.5" customHeight="1">
      <c r="A13484" s="545">
        <v>108528</v>
      </c>
      <c r="B13484" s="545" t="s">
        <v>5422</v>
      </c>
      <c r="C13484" s="545" t="s">
        <v>216</v>
      </c>
      <c r="D13484" s="546"/>
      <c r="E13484" s="171" t="str">
        <f t="shared" si="210"/>
        <v>1900</v>
      </c>
      <c r="F13484" s="547">
        <v>0</v>
      </c>
      <c r="G13484" s="548">
        <v>0</v>
      </c>
      <c r="H13484" s="547">
        <v>0</v>
      </c>
      <c r="I13484" s="545" t="s">
        <v>12738</v>
      </c>
      <c r="J13484" s="545"/>
      <c r="K13484" s="545" t="s">
        <v>13413</v>
      </c>
      <c r="L13484" s="545" t="s">
        <v>13413</v>
      </c>
      <c r="M13484" s="548" t="s">
        <v>13758</v>
      </c>
      <c r="N13484" s="545" t="s">
        <v>13413</v>
      </c>
      <c r="O13484" s="545" t="s">
        <v>13413</v>
      </c>
      <c r="P13484" s="549">
        <v>11197</v>
      </c>
      <c r="Q13484" s="549">
        <v>1</v>
      </c>
      <c r="R13484" s="549">
        <v>32</v>
      </c>
      <c r="S13484" s="548"/>
      <c r="T13484" s="548"/>
      <c r="U13484" s="99"/>
    </row>
    <row r="13485" spans="1:21" ht="19.5" customHeight="1">
      <c r="A13485" s="545">
        <v>108529</v>
      </c>
      <c r="B13485" s="545" t="s">
        <v>8631</v>
      </c>
      <c r="C13485" s="545" t="s">
        <v>216</v>
      </c>
      <c r="D13485" s="546"/>
      <c r="E13485" s="171" t="str">
        <f t="shared" si="210"/>
        <v>1900</v>
      </c>
      <c r="F13485" s="547">
        <v>0</v>
      </c>
      <c r="G13485" s="548">
        <v>0</v>
      </c>
      <c r="H13485" s="547">
        <v>0</v>
      </c>
      <c r="I13485" s="545" t="s">
        <v>12973</v>
      </c>
      <c r="J13485" s="545"/>
      <c r="K13485" s="545" t="s">
        <v>21219</v>
      </c>
      <c r="L13485" s="545" t="s">
        <v>13413</v>
      </c>
      <c r="M13485" s="548" t="s">
        <v>13758</v>
      </c>
      <c r="N13485" s="545" t="s">
        <v>13413</v>
      </c>
      <c r="O13485" s="545" t="s">
        <v>13413</v>
      </c>
      <c r="P13485" s="549">
        <v>11198</v>
      </c>
      <c r="Q13485" s="549">
        <v>1</v>
      </c>
      <c r="R13485" s="549">
        <v>59</v>
      </c>
      <c r="S13485" s="548"/>
      <c r="T13485" s="548"/>
      <c r="U13485" s="99"/>
    </row>
    <row r="13486" spans="1:21" ht="19.5" customHeight="1">
      <c r="A13486" s="545">
        <v>108530</v>
      </c>
      <c r="B13486" s="545" t="s">
        <v>5377</v>
      </c>
      <c r="C13486" s="545" t="s">
        <v>216</v>
      </c>
      <c r="D13486" s="546"/>
      <c r="E13486" s="171" t="str">
        <f t="shared" si="210"/>
        <v>1900</v>
      </c>
      <c r="F13486" s="547">
        <v>0</v>
      </c>
      <c r="G13486" s="548">
        <v>0</v>
      </c>
      <c r="H13486" s="547">
        <v>0</v>
      </c>
      <c r="I13486" s="545" t="s">
        <v>12738</v>
      </c>
      <c r="J13486" s="545"/>
      <c r="K13486" s="545" t="s">
        <v>13413</v>
      </c>
      <c r="L13486" s="545" t="s">
        <v>13413</v>
      </c>
      <c r="M13486" s="548" t="s">
        <v>13758</v>
      </c>
      <c r="N13486" s="545" t="s">
        <v>13413</v>
      </c>
      <c r="O13486" s="545" t="s">
        <v>13413</v>
      </c>
      <c r="P13486" s="549">
        <v>11199</v>
      </c>
      <c r="Q13486" s="549">
        <v>1</v>
      </c>
      <c r="R13486" s="549">
        <v>32</v>
      </c>
      <c r="S13486" s="548"/>
      <c r="T13486" s="548"/>
      <c r="U13486" s="99"/>
    </row>
    <row r="13487" spans="1:21" ht="19.5" customHeight="1">
      <c r="A13487" s="545">
        <v>108531</v>
      </c>
      <c r="B13487" s="545" t="s">
        <v>5406</v>
      </c>
      <c r="C13487" s="545" t="s">
        <v>216</v>
      </c>
      <c r="D13487" s="546">
        <v>44592</v>
      </c>
      <c r="E13487" s="171" t="str">
        <f t="shared" si="210"/>
        <v>2022</v>
      </c>
      <c r="F13487" s="547">
        <v>8428</v>
      </c>
      <c r="G13487" s="548">
        <v>0</v>
      </c>
      <c r="H13487" s="547">
        <v>8428</v>
      </c>
      <c r="I13487" s="545" t="s">
        <v>12738</v>
      </c>
      <c r="J13487" s="545" t="s">
        <v>13297</v>
      </c>
      <c r="K13487" s="545" t="s">
        <v>13413</v>
      </c>
      <c r="L13487" s="545" t="s">
        <v>13413</v>
      </c>
      <c r="M13487" s="548" t="s">
        <v>13758</v>
      </c>
      <c r="N13487" s="545" t="s">
        <v>13413</v>
      </c>
      <c r="O13487" s="545" t="s">
        <v>13413</v>
      </c>
      <c r="P13487" s="549">
        <v>11200</v>
      </c>
      <c r="Q13487" s="549">
        <v>1</v>
      </c>
      <c r="R13487" s="549">
        <v>32</v>
      </c>
      <c r="S13487" s="548">
        <v>2257</v>
      </c>
      <c r="T13487" s="548"/>
      <c r="U13487" s="99"/>
    </row>
    <row r="13488" spans="1:21" ht="19.5" customHeight="1">
      <c r="A13488" s="545">
        <v>108532</v>
      </c>
      <c r="B13488" s="545" t="s">
        <v>5397</v>
      </c>
      <c r="C13488" s="545" t="s">
        <v>216</v>
      </c>
      <c r="D13488" s="546"/>
      <c r="E13488" s="171" t="str">
        <f t="shared" si="210"/>
        <v>1900</v>
      </c>
      <c r="F13488" s="547">
        <v>0</v>
      </c>
      <c r="G13488" s="548">
        <v>0</v>
      </c>
      <c r="H13488" s="547">
        <v>0</v>
      </c>
      <c r="I13488" s="545" t="s">
        <v>12738</v>
      </c>
      <c r="J13488" s="545"/>
      <c r="K13488" s="545" t="s">
        <v>13413</v>
      </c>
      <c r="L13488" s="545" t="s">
        <v>13413</v>
      </c>
      <c r="M13488" s="548" t="s">
        <v>13758</v>
      </c>
      <c r="N13488" s="545" t="s">
        <v>13413</v>
      </c>
      <c r="O13488" s="545" t="s">
        <v>13413</v>
      </c>
      <c r="P13488" s="549">
        <v>11201</v>
      </c>
      <c r="Q13488" s="549">
        <v>1</v>
      </c>
      <c r="R13488" s="549">
        <v>32</v>
      </c>
      <c r="S13488" s="548"/>
      <c r="T13488" s="548"/>
      <c r="U13488" s="99"/>
    </row>
    <row r="13489" spans="1:21" ht="19.5" customHeight="1">
      <c r="A13489" s="545">
        <v>108533</v>
      </c>
      <c r="B13489" s="545" t="s">
        <v>8630</v>
      </c>
      <c r="C13489" s="545" t="s">
        <v>216</v>
      </c>
      <c r="D13489" s="546"/>
      <c r="E13489" s="171" t="str">
        <f t="shared" si="210"/>
        <v>1900</v>
      </c>
      <c r="F13489" s="547">
        <v>0</v>
      </c>
      <c r="G13489" s="548">
        <v>0</v>
      </c>
      <c r="H13489" s="547">
        <v>0</v>
      </c>
      <c r="I13489" s="545" t="s">
        <v>12973</v>
      </c>
      <c r="J13489" s="545"/>
      <c r="K13489" s="545" t="s">
        <v>21220</v>
      </c>
      <c r="L13489" s="545" t="s">
        <v>13413</v>
      </c>
      <c r="M13489" s="548" t="s">
        <v>13758</v>
      </c>
      <c r="N13489" s="545" t="s">
        <v>13413</v>
      </c>
      <c r="O13489" s="545" t="s">
        <v>13413</v>
      </c>
      <c r="P13489" s="549">
        <v>11202</v>
      </c>
      <c r="Q13489" s="549">
        <v>1</v>
      </c>
      <c r="R13489" s="549">
        <v>59</v>
      </c>
      <c r="S13489" s="548"/>
      <c r="T13489" s="548"/>
      <c r="U13489" s="99"/>
    </row>
    <row r="13490" spans="1:21" ht="19.5" customHeight="1">
      <c r="A13490" s="545">
        <v>108535</v>
      </c>
      <c r="B13490" s="545" t="s">
        <v>4814</v>
      </c>
      <c r="C13490" s="545" t="s">
        <v>216</v>
      </c>
      <c r="D13490" s="546"/>
      <c r="E13490" s="171" t="str">
        <f t="shared" si="210"/>
        <v>1900</v>
      </c>
      <c r="F13490" s="547">
        <v>0</v>
      </c>
      <c r="G13490" s="548">
        <v>0</v>
      </c>
      <c r="H13490" s="547">
        <v>0</v>
      </c>
      <c r="I13490" s="545" t="s">
        <v>12715</v>
      </c>
      <c r="J13490" s="545"/>
      <c r="K13490" s="545" t="s">
        <v>21221</v>
      </c>
      <c r="L13490" s="545" t="s">
        <v>13413</v>
      </c>
      <c r="M13490" s="548" t="s">
        <v>13758</v>
      </c>
      <c r="N13490" s="545" t="s">
        <v>13413</v>
      </c>
      <c r="O13490" s="545" t="s">
        <v>13413</v>
      </c>
      <c r="P13490" s="549">
        <v>11204</v>
      </c>
      <c r="Q13490" s="549">
        <v>1</v>
      </c>
      <c r="R13490" s="549">
        <v>129</v>
      </c>
      <c r="S13490" s="548"/>
      <c r="T13490" s="548"/>
      <c r="U13490" s="99"/>
    </row>
    <row r="13491" spans="1:21" ht="19.5" customHeight="1">
      <c r="A13491" s="545">
        <v>108536</v>
      </c>
      <c r="B13491" s="545" t="s">
        <v>8629</v>
      </c>
      <c r="C13491" s="545" t="s">
        <v>216</v>
      </c>
      <c r="D13491" s="546"/>
      <c r="E13491" s="171" t="str">
        <f t="shared" si="210"/>
        <v>1900</v>
      </c>
      <c r="F13491" s="547">
        <v>0</v>
      </c>
      <c r="G13491" s="548">
        <v>0</v>
      </c>
      <c r="H13491" s="547">
        <v>0</v>
      </c>
      <c r="I13491" s="545" t="s">
        <v>12973</v>
      </c>
      <c r="J13491" s="545"/>
      <c r="K13491" s="545" t="s">
        <v>21222</v>
      </c>
      <c r="L13491" s="545" t="s">
        <v>13413</v>
      </c>
      <c r="M13491" s="548" t="s">
        <v>13758</v>
      </c>
      <c r="N13491" s="545" t="s">
        <v>13413</v>
      </c>
      <c r="O13491" s="545" t="s">
        <v>13413</v>
      </c>
      <c r="P13491" s="549">
        <v>11205</v>
      </c>
      <c r="Q13491" s="549">
        <v>1</v>
      </c>
      <c r="R13491" s="549">
        <v>59</v>
      </c>
      <c r="S13491" s="548"/>
      <c r="T13491" s="548"/>
      <c r="U13491" s="99"/>
    </row>
    <row r="13492" spans="1:21" ht="19.5" customHeight="1">
      <c r="A13492" s="545">
        <v>108537</v>
      </c>
      <c r="B13492" s="545" t="s">
        <v>5417</v>
      </c>
      <c r="C13492" s="545" t="s">
        <v>216</v>
      </c>
      <c r="D13492" s="546">
        <v>45271</v>
      </c>
      <c r="E13492" s="171" t="str">
        <f t="shared" si="210"/>
        <v>2023</v>
      </c>
      <c r="F13492" s="547">
        <v>5630</v>
      </c>
      <c r="G13492" s="548">
        <v>0.19</v>
      </c>
      <c r="H13492" s="547">
        <v>4731.09</v>
      </c>
      <c r="I13492" s="545" t="s">
        <v>12738</v>
      </c>
      <c r="J13492" s="545" t="s">
        <v>13298</v>
      </c>
      <c r="K13492" s="545" t="s">
        <v>13413</v>
      </c>
      <c r="L13492" s="545" t="s">
        <v>13413</v>
      </c>
      <c r="M13492" s="548" t="s">
        <v>13758</v>
      </c>
      <c r="N13492" s="545" t="s">
        <v>13413</v>
      </c>
      <c r="O13492" s="545" t="s">
        <v>13413</v>
      </c>
      <c r="P13492" s="549">
        <v>11206</v>
      </c>
      <c r="Q13492" s="549">
        <v>1</v>
      </c>
      <c r="R13492" s="549">
        <v>32</v>
      </c>
      <c r="S13492" s="548">
        <v>1012</v>
      </c>
      <c r="T13492" s="548"/>
      <c r="U13492" s="99"/>
    </row>
    <row r="13493" spans="1:21" ht="19.5" customHeight="1">
      <c r="A13493" s="545">
        <v>108538</v>
      </c>
      <c r="B13493" s="545" t="s">
        <v>5404</v>
      </c>
      <c r="C13493" s="545" t="s">
        <v>216</v>
      </c>
      <c r="D13493" s="546">
        <v>44592</v>
      </c>
      <c r="E13493" s="171" t="str">
        <f t="shared" si="210"/>
        <v>2022</v>
      </c>
      <c r="F13493" s="547">
        <v>3533</v>
      </c>
      <c r="G13493" s="548">
        <v>0</v>
      </c>
      <c r="H13493" s="547">
        <v>3533</v>
      </c>
      <c r="I13493" s="545" t="s">
        <v>12738</v>
      </c>
      <c r="J13493" s="545" t="s">
        <v>13297</v>
      </c>
      <c r="K13493" s="545" t="s">
        <v>13413</v>
      </c>
      <c r="L13493" s="545" t="s">
        <v>13413</v>
      </c>
      <c r="M13493" s="548" t="s">
        <v>13758</v>
      </c>
      <c r="N13493" s="545" t="s">
        <v>13413</v>
      </c>
      <c r="O13493" s="545" t="s">
        <v>13413</v>
      </c>
      <c r="P13493" s="549">
        <v>11207</v>
      </c>
      <c r="Q13493" s="549">
        <v>1</v>
      </c>
      <c r="R13493" s="549">
        <v>32</v>
      </c>
      <c r="S13493" s="548">
        <v>2257</v>
      </c>
      <c r="T13493" s="548"/>
      <c r="U13493" s="99"/>
    </row>
    <row r="13494" spans="1:21" ht="19.5" customHeight="1">
      <c r="A13494" s="545">
        <v>108539</v>
      </c>
      <c r="B13494" s="545" t="s">
        <v>5416</v>
      </c>
      <c r="C13494" s="545" t="s">
        <v>216</v>
      </c>
      <c r="D13494" s="546">
        <v>46052</v>
      </c>
      <c r="E13494" s="171" t="str">
        <f t="shared" si="210"/>
        <v>2026</v>
      </c>
      <c r="F13494" s="547">
        <v>9079</v>
      </c>
      <c r="G13494" s="548">
        <v>0</v>
      </c>
      <c r="H13494" s="547">
        <v>9079</v>
      </c>
      <c r="I13494" s="545" t="s">
        <v>12738</v>
      </c>
      <c r="J13494" s="545" t="s">
        <v>13307</v>
      </c>
      <c r="K13494" s="545" t="s">
        <v>13413</v>
      </c>
      <c r="L13494" s="545" t="s">
        <v>13413</v>
      </c>
      <c r="M13494" s="548" t="s">
        <v>13758</v>
      </c>
      <c r="N13494" s="545" t="s">
        <v>13413</v>
      </c>
      <c r="O13494" s="545" t="s">
        <v>13413</v>
      </c>
      <c r="P13494" s="549">
        <v>11208</v>
      </c>
      <c r="Q13494" s="549">
        <v>1</v>
      </c>
      <c r="R13494" s="549">
        <v>32</v>
      </c>
      <c r="S13494" s="548">
        <v>2228</v>
      </c>
      <c r="T13494" s="548"/>
      <c r="U13494" s="99"/>
    </row>
    <row r="13495" spans="1:21" ht="19.5" customHeight="1">
      <c r="A13495" s="545">
        <v>108540</v>
      </c>
      <c r="B13495" s="545" t="s">
        <v>5415</v>
      </c>
      <c r="C13495" s="545" t="s">
        <v>216</v>
      </c>
      <c r="D13495" s="546"/>
      <c r="E13495" s="171" t="str">
        <f t="shared" si="210"/>
        <v>1900</v>
      </c>
      <c r="F13495" s="547">
        <v>0</v>
      </c>
      <c r="G13495" s="548">
        <v>0</v>
      </c>
      <c r="H13495" s="547">
        <v>0</v>
      </c>
      <c r="I13495" s="545" t="s">
        <v>12738</v>
      </c>
      <c r="J13495" s="545"/>
      <c r="K13495" s="545" t="s">
        <v>5415</v>
      </c>
      <c r="L13495" s="545" t="s">
        <v>13413</v>
      </c>
      <c r="M13495" s="548" t="s">
        <v>13758</v>
      </c>
      <c r="N13495" s="545" t="s">
        <v>13413</v>
      </c>
      <c r="O13495" s="545" t="s">
        <v>13413</v>
      </c>
      <c r="P13495" s="549">
        <v>11209</v>
      </c>
      <c r="Q13495" s="549">
        <v>1</v>
      </c>
      <c r="R13495" s="549">
        <v>32</v>
      </c>
      <c r="S13495" s="548"/>
      <c r="T13495" s="548"/>
      <c r="U13495" s="99"/>
    </row>
    <row r="13496" spans="1:21" ht="19.5" customHeight="1">
      <c r="A13496" s="545">
        <v>108541</v>
      </c>
      <c r="B13496" s="545" t="s">
        <v>5407</v>
      </c>
      <c r="C13496" s="545" t="s">
        <v>216</v>
      </c>
      <c r="D13496" s="546">
        <v>45271</v>
      </c>
      <c r="E13496" s="171" t="str">
        <f t="shared" si="210"/>
        <v>2023</v>
      </c>
      <c r="F13496" s="547">
        <v>3097.65</v>
      </c>
      <c r="G13496" s="548">
        <v>0.19</v>
      </c>
      <c r="H13496" s="547">
        <v>2603.0700000000002</v>
      </c>
      <c r="I13496" s="545" t="s">
        <v>12738</v>
      </c>
      <c r="J13496" s="545" t="s">
        <v>13298</v>
      </c>
      <c r="K13496" s="545" t="s">
        <v>13413</v>
      </c>
      <c r="L13496" s="545" t="s">
        <v>13413</v>
      </c>
      <c r="M13496" s="548" t="s">
        <v>13758</v>
      </c>
      <c r="N13496" s="545" t="s">
        <v>13413</v>
      </c>
      <c r="O13496" s="545" t="s">
        <v>13413</v>
      </c>
      <c r="P13496" s="549">
        <v>11210</v>
      </c>
      <c r="Q13496" s="549">
        <v>1</v>
      </c>
      <c r="R13496" s="549">
        <v>32</v>
      </c>
      <c r="S13496" s="548">
        <v>1012</v>
      </c>
      <c r="T13496" s="548"/>
      <c r="U13496" s="99"/>
    </row>
    <row r="13497" spans="1:21" ht="19.5" customHeight="1">
      <c r="A13497" s="545">
        <v>108542</v>
      </c>
      <c r="B13497" s="545" t="s">
        <v>8628</v>
      </c>
      <c r="C13497" s="545" t="s">
        <v>216</v>
      </c>
      <c r="D13497" s="546"/>
      <c r="E13497" s="171" t="str">
        <f t="shared" si="210"/>
        <v>1900</v>
      </c>
      <c r="F13497" s="547">
        <v>0</v>
      </c>
      <c r="G13497" s="548">
        <v>0</v>
      </c>
      <c r="H13497" s="547">
        <v>0</v>
      </c>
      <c r="I13497" s="545" t="s">
        <v>12961</v>
      </c>
      <c r="J13497" s="545"/>
      <c r="K13497" s="545" t="s">
        <v>21223</v>
      </c>
      <c r="L13497" s="545" t="s">
        <v>13413</v>
      </c>
      <c r="M13497" s="548" t="s">
        <v>13758</v>
      </c>
      <c r="N13497" s="545" t="s">
        <v>13413</v>
      </c>
      <c r="O13497" s="545" t="s">
        <v>13413</v>
      </c>
      <c r="P13497" s="549">
        <v>11211</v>
      </c>
      <c r="Q13497" s="549">
        <v>1</v>
      </c>
      <c r="R13497" s="549">
        <v>52</v>
      </c>
      <c r="S13497" s="548"/>
      <c r="T13497" s="548"/>
      <c r="U13497" s="99"/>
    </row>
    <row r="13498" spans="1:21" ht="19.5" customHeight="1">
      <c r="A13498" s="545">
        <v>108543</v>
      </c>
      <c r="B13498" s="545" t="s">
        <v>8627</v>
      </c>
      <c r="C13498" s="545" t="s">
        <v>216</v>
      </c>
      <c r="D13498" s="546"/>
      <c r="E13498" s="171" t="str">
        <f t="shared" si="210"/>
        <v>1900</v>
      </c>
      <c r="F13498" s="547">
        <v>0</v>
      </c>
      <c r="G13498" s="548">
        <v>0</v>
      </c>
      <c r="H13498" s="547">
        <v>0</v>
      </c>
      <c r="I13498" s="545" t="s">
        <v>12973</v>
      </c>
      <c r="J13498" s="545"/>
      <c r="K13498" s="545" t="s">
        <v>21224</v>
      </c>
      <c r="L13498" s="545" t="s">
        <v>13413</v>
      </c>
      <c r="M13498" s="548" t="s">
        <v>13758</v>
      </c>
      <c r="N13498" s="545" t="s">
        <v>13413</v>
      </c>
      <c r="O13498" s="545" t="s">
        <v>13413</v>
      </c>
      <c r="P13498" s="549">
        <v>11212</v>
      </c>
      <c r="Q13498" s="549">
        <v>1</v>
      </c>
      <c r="R13498" s="549">
        <v>59</v>
      </c>
      <c r="S13498" s="548"/>
      <c r="T13498" s="548"/>
      <c r="U13498" s="99"/>
    </row>
    <row r="13499" spans="1:21" ht="19.5" customHeight="1">
      <c r="A13499" s="545">
        <v>108544</v>
      </c>
      <c r="B13499" s="545" t="s">
        <v>8626</v>
      </c>
      <c r="C13499" s="545" t="s">
        <v>216</v>
      </c>
      <c r="D13499" s="546"/>
      <c r="E13499" s="171" t="str">
        <f t="shared" si="210"/>
        <v>1900</v>
      </c>
      <c r="F13499" s="547">
        <v>0</v>
      </c>
      <c r="G13499" s="548">
        <v>0</v>
      </c>
      <c r="H13499" s="547">
        <v>0</v>
      </c>
      <c r="I13499" s="545" t="s">
        <v>12973</v>
      </c>
      <c r="J13499" s="545"/>
      <c r="K13499" s="545" t="s">
        <v>21225</v>
      </c>
      <c r="L13499" s="545" t="s">
        <v>13413</v>
      </c>
      <c r="M13499" s="548" t="s">
        <v>13758</v>
      </c>
      <c r="N13499" s="545" t="s">
        <v>13413</v>
      </c>
      <c r="O13499" s="545" t="s">
        <v>13413</v>
      </c>
      <c r="P13499" s="549">
        <v>11213</v>
      </c>
      <c r="Q13499" s="549">
        <v>1</v>
      </c>
      <c r="R13499" s="549">
        <v>59</v>
      </c>
      <c r="S13499" s="548"/>
      <c r="T13499" s="548"/>
      <c r="U13499" s="99"/>
    </row>
    <row r="13500" spans="1:21" ht="19.5" customHeight="1">
      <c r="A13500" s="545">
        <v>108545</v>
      </c>
      <c r="B13500" s="545" t="s">
        <v>5408</v>
      </c>
      <c r="C13500" s="545" t="s">
        <v>216</v>
      </c>
      <c r="D13500" s="546">
        <v>44592</v>
      </c>
      <c r="E13500" s="171" t="str">
        <f t="shared" si="210"/>
        <v>2022</v>
      </c>
      <c r="F13500" s="547">
        <v>2918</v>
      </c>
      <c r="G13500" s="548">
        <v>0</v>
      </c>
      <c r="H13500" s="547">
        <v>2918</v>
      </c>
      <c r="I13500" s="545" t="s">
        <v>12738</v>
      </c>
      <c r="J13500" s="545" t="s">
        <v>13297</v>
      </c>
      <c r="K13500" s="545" t="s">
        <v>13413</v>
      </c>
      <c r="L13500" s="545" t="s">
        <v>13413</v>
      </c>
      <c r="M13500" s="548" t="s">
        <v>13758</v>
      </c>
      <c r="N13500" s="545" t="s">
        <v>13413</v>
      </c>
      <c r="O13500" s="545" t="s">
        <v>13413</v>
      </c>
      <c r="P13500" s="549">
        <v>11214</v>
      </c>
      <c r="Q13500" s="549">
        <v>1</v>
      </c>
      <c r="R13500" s="549">
        <v>32</v>
      </c>
      <c r="S13500" s="548">
        <v>2257</v>
      </c>
      <c r="T13500" s="548"/>
      <c r="U13500" s="99"/>
    </row>
    <row r="13501" spans="1:21" ht="19.5" customHeight="1">
      <c r="A13501" s="545">
        <v>108546</v>
      </c>
      <c r="B13501" s="545" t="s">
        <v>5405</v>
      </c>
      <c r="C13501" s="545" t="s">
        <v>216</v>
      </c>
      <c r="D13501" s="546"/>
      <c r="E13501" s="171" t="str">
        <f t="shared" si="210"/>
        <v>1900</v>
      </c>
      <c r="F13501" s="547">
        <v>0</v>
      </c>
      <c r="G13501" s="548">
        <v>0</v>
      </c>
      <c r="H13501" s="547">
        <v>0</v>
      </c>
      <c r="I13501" s="545" t="s">
        <v>12738</v>
      </c>
      <c r="J13501" s="545"/>
      <c r="K13501" s="545" t="s">
        <v>5405</v>
      </c>
      <c r="L13501" s="545" t="s">
        <v>13413</v>
      </c>
      <c r="M13501" s="548" t="s">
        <v>13758</v>
      </c>
      <c r="N13501" s="545" t="s">
        <v>13413</v>
      </c>
      <c r="O13501" s="545" t="s">
        <v>13413</v>
      </c>
      <c r="P13501" s="549">
        <v>11215</v>
      </c>
      <c r="Q13501" s="549">
        <v>1</v>
      </c>
      <c r="R13501" s="549">
        <v>32</v>
      </c>
      <c r="S13501" s="548"/>
      <c r="T13501" s="548"/>
      <c r="U13501" s="99"/>
    </row>
    <row r="13502" spans="1:21" ht="19.5" customHeight="1">
      <c r="A13502" s="545">
        <v>108547</v>
      </c>
      <c r="B13502" s="545" t="s">
        <v>5402</v>
      </c>
      <c r="C13502" s="545" t="s">
        <v>216</v>
      </c>
      <c r="D13502" s="546">
        <v>45271</v>
      </c>
      <c r="E13502" s="171" t="str">
        <f t="shared" si="210"/>
        <v>2023</v>
      </c>
      <c r="F13502" s="547">
        <v>4920</v>
      </c>
      <c r="G13502" s="548">
        <v>0.19</v>
      </c>
      <c r="H13502" s="547">
        <v>4134.45</v>
      </c>
      <c r="I13502" s="545" t="s">
        <v>12738</v>
      </c>
      <c r="J13502" s="545"/>
      <c r="K13502" s="545" t="s">
        <v>13413</v>
      </c>
      <c r="L13502" s="545" t="s">
        <v>13413</v>
      </c>
      <c r="M13502" s="548" t="s">
        <v>13758</v>
      </c>
      <c r="N13502" s="545" t="s">
        <v>13413</v>
      </c>
      <c r="O13502" s="545" t="s">
        <v>13413</v>
      </c>
      <c r="P13502" s="549">
        <v>11216</v>
      </c>
      <c r="Q13502" s="549">
        <v>1</v>
      </c>
      <c r="R13502" s="549">
        <v>32</v>
      </c>
      <c r="S13502" s="548"/>
      <c r="T13502" s="548"/>
      <c r="U13502" s="99"/>
    </row>
    <row r="13503" spans="1:21" ht="19.5" customHeight="1">
      <c r="A13503" s="545">
        <v>108548</v>
      </c>
      <c r="B13503" s="545" t="s">
        <v>5754</v>
      </c>
      <c r="C13503" s="545" t="s">
        <v>216</v>
      </c>
      <c r="D13503" s="546"/>
      <c r="E13503" s="171" t="str">
        <f t="shared" si="210"/>
        <v>1900</v>
      </c>
      <c r="F13503" s="547">
        <v>0</v>
      </c>
      <c r="G13503" s="548">
        <v>0</v>
      </c>
      <c r="H13503" s="547">
        <v>0</v>
      </c>
      <c r="I13503" s="545" t="s">
        <v>12736</v>
      </c>
      <c r="J13503" s="545"/>
      <c r="K13503" s="545" t="s">
        <v>20598</v>
      </c>
      <c r="L13503" s="545" t="s">
        <v>13413</v>
      </c>
      <c r="M13503" s="548" t="s">
        <v>13758</v>
      </c>
      <c r="N13503" s="545" t="s">
        <v>13413</v>
      </c>
      <c r="O13503" s="545" t="s">
        <v>13413</v>
      </c>
      <c r="P13503" s="549">
        <v>11217</v>
      </c>
      <c r="Q13503" s="549">
        <v>1</v>
      </c>
      <c r="R13503" s="549">
        <v>56</v>
      </c>
      <c r="S13503" s="548"/>
      <c r="T13503" s="548"/>
      <c r="U13503" s="99"/>
    </row>
    <row r="13504" spans="1:21" ht="19.5" customHeight="1">
      <c r="A13504" s="545">
        <v>108549</v>
      </c>
      <c r="B13504" s="545" t="s">
        <v>5748</v>
      </c>
      <c r="C13504" s="545" t="s">
        <v>209</v>
      </c>
      <c r="D13504" s="546"/>
      <c r="E13504" s="171" t="str">
        <f t="shared" si="210"/>
        <v>1900</v>
      </c>
      <c r="F13504" s="547">
        <v>0</v>
      </c>
      <c r="G13504" s="548">
        <v>0</v>
      </c>
      <c r="H13504" s="547">
        <v>0</v>
      </c>
      <c r="I13504" s="545" t="s">
        <v>12736</v>
      </c>
      <c r="J13504" s="545"/>
      <c r="K13504" s="545" t="s">
        <v>20428</v>
      </c>
      <c r="L13504" s="545" t="s">
        <v>13413</v>
      </c>
      <c r="M13504" s="548" t="s">
        <v>13758</v>
      </c>
      <c r="N13504" s="545" t="s">
        <v>13413</v>
      </c>
      <c r="O13504" s="545" t="s">
        <v>13413</v>
      </c>
      <c r="P13504" s="549">
        <v>11218</v>
      </c>
      <c r="Q13504" s="549">
        <v>1</v>
      </c>
      <c r="R13504" s="549">
        <v>56</v>
      </c>
      <c r="S13504" s="548"/>
      <c r="T13504" s="548"/>
      <c r="U13504" s="99"/>
    </row>
    <row r="13505" spans="1:21" ht="19.5" customHeight="1">
      <c r="A13505" s="545">
        <v>108550</v>
      </c>
      <c r="B13505" s="545" t="s">
        <v>8625</v>
      </c>
      <c r="C13505" s="545" t="s">
        <v>216</v>
      </c>
      <c r="D13505" s="546"/>
      <c r="E13505" s="171" t="str">
        <f t="shared" si="210"/>
        <v>1900</v>
      </c>
      <c r="F13505" s="547">
        <v>0</v>
      </c>
      <c r="G13505" s="548">
        <v>0</v>
      </c>
      <c r="H13505" s="547">
        <v>0</v>
      </c>
      <c r="I13505" s="545" t="s">
        <v>12961</v>
      </c>
      <c r="J13505" s="545"/>
      <c r="K13505" s="545" t="s">
        <v>21226</v>
      </c>
      <c r="L13505" s="545" t="s">
        <v>13413</v>
      </c>
      <c r="M13505" s="548" t="s">
        <v>13758</v>
      </c>
      <c r="N13505" s="545" t="s">
        <v>13413</v>
      </c>
      <c r="O13505" s="545" t="s">
        <v>13413</v>
      </c>
      <c r="P13505" s="549">
        <v>11219</v>
      </c>
      <c r="Q13505" s="549">
        <v>1</v>
      </c>
      <c r="R13505" s="549">
        <v>52</v>
      </c>
      <c r="S13505" s="548"/>
      <c r="T13505" s="548"/>
      <c r="U13505" s="99"/>
    </row>
    <row r="13506" spans="1:21" ht="19.5" customHeight="1">
      <c r="A13506" s="545">
        <v>108551</v>
      </c>
      <c r="B13506" s="545" t="s">
        <v>5400</v>
      </c>
      <c r="C13506" s="545" t="s">
        <v>216</v>
      </c>
      <c r="D13506" s="546"/>
      <c r="E13506" s="171" t="str">
        <f t="shared" si="210"/>
        <v>1900</v>
      </c>
      <c r="F13506" s="547">
        <v>0</v>
      </c>
      <c r="G13506" s="548">
        <v>0</v>
      </c>
      <c r="H13506" s="547">
        <v>0</v>
      </c>
      <c r="I13506" s="545" t="s">
        <v>12738</v>
      </c>
      <c r="J13506" s="545"/>
      <c r="K13506" s="545" t="s">
        <v>13413</v>
      </c>
      <c r="L13506" s="545" t="s">
        <v>13413</v>
      </c>
      <c r="M13506" s="548" t="s">
        <v>13758</v>
      </c>
      <c r="N13506" s="545" t="s">
        <v>13413</v>
      </c>
      <c r="O13506" s="545" t="s">
        <v>13413</v>
      </c>
      <c r="P13506" s="549">
        <v>11220</v>
      </c>
      <c r="Q13506" s="549">
        <v>1</v>
      </c>
      <c r="R13506" s="549">
        <v>32</v>
      </c>
      <c r="S13506" s="548"/>
      <c r="T13506" s="548"/>
      <c r="U13506" s="99"/>
    </row>
    <row r="13507" spans="1:21" ht="19.5" customHeight="1">
      <c r="A13507" s="545">
        <v>108552</v>
      </c>
      <c r="B13507" s="545" t="s">
        <v>8624</v>
      </c>
      <c r="C13507" s="545" t="s">
        <v>216</v>
      </c>
      <c r="D13507" s="546"/>
      <c r="E13507" s="171" t="str">
        <f t="shared" si="210"/>
        <v>1900</v>
      </c>
      <c r="F13507" s="547">
        <v>0</v>
      </c>
      <c r="G13507" s="548">
        <v>0</v>
      </c>
      <c r="H13507" s="547">
        <v>0</v>
      </c>
      <c r="I13507" s="545" t="s">
        <v>12738</v>
      </c>
      <c r="J13507" s="545"/>
      <c r="K13507" s="545" t="s">
        <v>13413</v>
      </c>
      <c r="L13507" s="545" t="s">
        <v>13413</v>
      </c>
      <c r="M13507" s="548" t="s">
        <v>13758</v>
      </c>
      <c r="N13507" s="545" t="s">
        <v>13413</v>
      </c>
      <c r="O13507" s="545" t="s">
        <v>13413</v>
      </c>
      <c r="P13507" s="549">
        <v>11221</v>
      </c>
      <c r="Q13507" s="549">
        <v>1</v>
      </c>
      <c r="R13507" s="549">
        <v>32</v>
      </c>
      <c r="S13507" s="548"/>
      <c r="T13507" s="548"/>
      <c r="U13507" s="99"/>
    </row>
    <row r="13508" spans="1:21" ht="19.5" customHeight="1">
      <c r="A13508" s="545">
        <v>108553</v>
      </c>
      <c r="B13508" s="545" t="s">
        <v>5399</v>
      </c>
      <c r="C13508" s="545" t="s">
        <v>216</v>
      </c>
      <c r="D13508" s="546"/>
      <c r="E13508" s="171" t="str">
        <f t="shared" ref="E13508:E13571" si="211">TEXT(D13508,"YYYY")</f>
        <v>1900</v>
      </c>
      <c r="F13508" s="547">
        <v>0</v>
      </c>
      <c r="G13508" s="548">
        <v>0</v>
      </c>
      <c r="H13508" s="547">
        <v>0</v>
      </c>
      <c r="I13508" s="545" t="s">
        <v>12738</v>
      </c>
      <c r="J13508" s="545"/>
      <c r="K13508" s="545" t="s">
        <v>13413</v>
      </c>
      <c r="L13508" s="545" t="s">
        <v>13413</v>
      </c>
      <c r="M13508" s="548" t="s">
        <v>13758</v>
      </c>
      <c r="N13508" s="545" t="s">
        <v>13413</v>
      </c>
      <c r="O13508" s="545" t="s">
        <v>13413</v>
      </c>
      <c r="P13508" s="549">
        <v>11222</v>
      </c>
      <c r="Q13508" s="549">
        <v>1</v>
      </c>
      <c r="R13508" s="549">
        <v>32</v>
      </c>
      <c r="S13508" s="548"/>
      <c r="T13508" s="548"/>
      <c r="U13508" s="99"/>
    </row>
    <row r="13509" spans="1:21" ht="19.5" customHeight="1">
      <c r="A13509" s="545">
        <v>108554</v>
      </c>
      <c r="B13509" s="545" t="s">
        <v>5421</v>
      </c>
      <c r="C13509" s="545" t="s">
        <v>216</v>
      </c>
      <c r="D13509" s="546">
        <v>44592</v>
      </c>
      <c r="E13509" s="171" t="str">
        <f t="shared" si="211"/>
        <v>2022</v>
      </c>
      <c r="F13509" s="547">
        <v>10658</v>
      </c>
      <c r="G13509" s="548">
        <v>0</v>
      </c>
      <c r="H13509" s="547">
        <v>10658</v>
      </c>
      <c r="I13509" s="545" t="s">
        <v>12738</v>
      </c>
      <c r="J13509" s="545" t="s">
        <v>13297</v>
      </c>
      <c r="K13509" s="545" t="s">
        <v>13413</v>
      </c>
      <c r="L13509" s="545" t="s">
        <v>13413</v>
      </c>
      <c r="M13509" s="548" t="s">
        <v>13758</v>
      </c>
      <c r="N13509" s="545" t="s">
        <v>13413</v>
      </c>
      <c r="O13509" s="545" t="s">
        <v>13413</v>
      </c>
      <c r="P13509" s="549">
        <v>11223</v>
      </c>
      <c r="Q13509" s="549">
        <v>1</v>
      </c>
      <c r="R13509" s="549">
        <v>32</v>
      </c>
      <c r="S13509" s="548">
        <v>2257</v>
      </c>
      <c r="T13509" s="548"/>
      <c r="U13509" s="99"/>
    </row>
    <row r="13510" spans="1:21" ht="19.5" customHeight="1">
      <c r="A13510" s="545">
        <v>108555</v>
      </c>
      <c r="B13510" s="545" t="s">
        <v>8623</v>
      </c>
      <c r="C13510" s="545" t="s">
        <v>216</v>
      </c>
      <c r="D13510" s="546"/>
      <c r="E13510" s="171" t="str">
        <f t="shared" si="211"/>
        <v>1900</v>
      </c>
      <c r="F13510" s="547">
        <v>0</v>
      </c>
      <c r="G13510" s="548">
        <v>0</v>
      </c>
      <c r="H13510" s="547">
        <v>0</v>
      </c>
      <c r="I13510" s="545" t="s">
        <v>12644</v>
      </c>
      <c r="J13510" s="545"/>
      <c r="K13510" s="545" t="s">
        <v>21227</v>
      </c>
      <c r="L13510" s="545" t="s">
        <v>13413</v>
      </c>
      <c r="M13510" s="548" t="s">
        <v>13758</v>
      </c>
      <c r="N13510" s="545" t="s">
        <v>13413</v>
      </c>
      <c r="O13510" s="545" t="s">
        <v>13413</v>
      </c>
      <c r="P13510" s="549">
        <v>11224</v>
      </c>
      <c r="Q13510" s="549">
        <v>1</v>
      </c>
      <c r="R13510" s="549">
        <v>62</v>
      </c>
      <c r="S13510" s="548"/>
      <c r="T13510" s="548"/>
      <c r="U13510" s="99"/>
    </row>
    <row r="13511" spans="1:21" ht="19.5" customHeight="1">
      <c r="A13511" s="545">
        <v>108556</v>
      </c>
      <c r="B13511" s="545" t="s">
        <v>5787</v>
      </c>
      <c r="C13511" s="545" t="s">
        <v>209</v>
      </c>
      <c r="D13511" s="546"/>
      <c r="E13511" s="171" t="str">
        <f t="shared" si="211"/>
        <v>1900</v>
      </c>
      <c r="F13511" s="547">
        <v>0</v>
      </c>
      <c r="G13511" s="548">
        <v>0</v>
      </c>
      <c r="H13511" s="547">
        <v>0</v>
      </c>
      <c r="I13511" s="545" t="s">
        <v>12736</v>
      </c>
      <c r="J13511" s="545"/>
      <c r="K13511" s="545" t="s">
        <v>20598</v>
      </c>
      <c r="L13511" s="545" t="s">
        <v>13413</v>
      </c>
      <c r="M13511" s="548" t="s">
        <v>13758</v>
      </c>
      <c r="N13511" s="545" t="s">
        <v>13413</v>
      </c>
      <c r="O13511" s="545" t="s">
        <v>13413</v>
      </c>
      <c r="P13511" s="549">
        <v>11225</v>
      </c>
      <c r="Q13511" s="549">
        <v>1</v>
      </c>
      <c r="R13511" s="549">
        <v>56</v>
      </c>
      <c r="S13511" s="548"/>
      <c r="T13511" s="548"/>
      <c r="U13511" s="99"/>
    </row>
    <row r="13512" spans="1:21" ht="19.5" customHeight="1">
      <c r="A13512" s="545">
        <v>108557</v>
      </c>
      <c r="B13512" s="545" t="s">
        <v>5624</v>
      </c>
      <c r="C13512" s="545" t="s">
        <v>216</v>
      </c>
      <c r="D13512" s="546"/>
      <c r="E13512" s="171" t="str">
        <f t="shared" si="211"/>
        <v>1900</v>
      </c>
      <c r="F13512" s="547">
        <v>0</v>
      </c>
      <c r="G13512" s="548">
        <v>0</v>
      </c>
      <c r="H13512" s="547">
        <v>0</v>
      </c>
      <c r="I13512" s="545" t="s">
        <v>12736</v>
      </c>
      <c r="J13512" s="545"/>
      <c r="K13512" s="545" t="s">
        <v>20598</v>
      </c>
      <c r="L13512" s="545" t="s">
        <v>13413</v>
      </c>
      <c r="M13512" s="548" t="s">
        <v>13758</v>
      </c>
      <c r="N13512" s="545" t="s">
        <v>13413</v>
      </c>
      <c r="O13512" s="545" t="s">
        <v>13413</v>
      </c>
      <c r="P13512" s="549">
        <v>11226</v>
      </c>
      <c r="Q13512" s="549">
        <v>1</v>
      </c>
      <c r="R13512" s="549">
        <v>56</v>
      </c>
      <c r="S13512" s="548"/>
      <c r="T13512" s="548"/>
      <c r="U13512" s="99"/>
    </row>
    <row r="13513" spans="1:21" ht="19.5" customHeight="1">
      <c r="A13513" s="545">
        <v>108558</v>
      </c>
      <c r="B13513" s="545" t="s">
        <v>5797</v>
      </c>
      <c r="C13513" s="545" t="s">
        <v>216</v>
      </c>
      <c r="D13513" s="546"/>
      <c r="E13513" s="171" t="str">
        <f t="shared" si="211"/>
        <v>1900</v>
      </c>
      <c r="F13513" s="547">
        <v>0</v>
      </c>
      <c r="G13513" s="548">
        <v>0</v>
      </c>
      <c r="H13513" s="547">
        <v>0</v>
      </c>
      <c r="I13513" s="545" t="s">
        <v>12736</v>
      </c>
      <c r="J13513" s="545"/>
      <c r="K13513" s="545" t="s">
        <v>20598</v>
      </c>
      <c r="L13513" s="545" t="s">
        <v>13413</v>
      </c>
      <c r="M13513" s="548" t="s">
        <v>13758</v>
      </c>
      <c r="N13513" s="545" t="s">
        <v>13413</v>
      </c>
      <c r="O13513" s="545" t="s">
        <v>13413</v>
      </c>
      <c r="P13513" s="549">
        <v>11227</v>
      </c>
      <c r="Q13513" s="549">
        <v>1</v>
      </c>
      <c r="R13513" s="549">
        <v>56</v>
      </c>
      <c r="S13513" s="548"/>
      <c r="T13513" s="548"/>
      <c r="U13513" s="99"/>
    </row>
    <row r="13514" spans="1:21" ht="19.5" customHeight="1">
      <c r="A13514" s="545">
        <v>108559</v>
      </c>
      <c r="B13514" s="545" t="s">
        <v>5758</v>
      </c>
      <c r="C13514" s="545" t="s">
        <v>216</v>
      </c>
      <c r="D13514" s="546"/>
      <c r="E13514" s="171" t="str">
        <f t="shared" si="211"/>
        <v>1900</v>
      </c>
      <c r="F13514" s="547">
        <v>0</v>
      </c>
      <c r="G13514" s="548">
        <v>0</v>
      </c>
      <c r="H13514" s="547">
        <v>0</v>
      </c>
      <c r="I13514" s="545" t="s">
        <v>12736</v>
      </c>
      <c r="J13514" s="545"/>
      <c r="K13514" s="545" t="s">
        <v>20598</v>
      </c>
      <c r="L13514" s="545" t="s">
        <v>13413</v>
      </c>
      <c r="M13514" s="548" t="s">
        <v>13758</v>
      </c>
      <c r="N13514" s="545" t="s">
        <v>13413</v>
      </c>
      <c r="O13514" s="545" t="s">
        <v>13413</v>
      </c>
      <c r="P13514" s="549">
        <v>11228</v>
      </c>
      <c r="Q13514" s="549">
        <v>1</v>
      </c>
      <c r="R13514" s="549">
        <v>56</v>
      </c>
      <c r="S13514" s="548"/>
      <c r="T13514" s="548"/>
      <c r="U13514" s="99"/>
    </row>
    <row r="13515" spans="1:21" ht="19.5" customHeight="1">
      <c r="A13515" s="545">
        <v>108560</v>
      </c>
      <c r="B13515" s="545" t="s">
        <v>5439</v>
      </c>
      <c r="C13515" s="545" t="s">
        <v>221</v>
      </c>
      <c r="D13515" s="546"/>
      <c r="E13515" s="171" t="str">
        <f t="shared" si="211"/>
        <v>1900</v>
      </c>
      <c r="F13515" s="547">
        <v>0</v>
      </c>
      <c r="G13515" s="548">
        <v>0</v>
      </c>
      <c r="H13515" s="547">
        <v>0</v>
      </c>
      <c r="I13515" s="545" t="s">
        <v>12966</v>
      </c>
      <c r="J13515" s="545"/>
      <c r="K13515" s="545" t="s">
        <v>13413</v>
      </c>
      <c r="L13515" s="545" t="s">
        <v>13413</v>
      </c>
      <c r="M13515" s="548" t="s">
        <v>13758</v>
      </c>
      <c r="N13515" s="545" t="s">
        <v>13413</v>
      </c>
      <c r="O13515" s="545" t="s">
        <v>13413</v>
      </c>
      <c r="P13515" s="549">
        <v>11229</v>
      </c>
      <c r="Q13515" s="549">
        <v>1</v>
      </c>
      <c r="R13515" s="549">
        <v>41</v>
      </c>
      <c r="S13515" s="548"/>
      <c r="T13515" s="548"/>
      <c r="U13515" s="99"/>
    </row>
    <row r="13516" spans="1:21" ht="19.5" customHeight="1">
      <c r="A13516" s="545">
        <v>108561</v>
      </c>
      <c r="B13516" s="545" t="s">
        <v>5744</v>
      </c>
      <c r="C13516" s="545" t="s">
        <v>216</v>
      </c>
      <c r="D13516" s="546"/>
      <c r="E13516" s="171" t="str">
        <f t="shared" si="211"/>
        <v>1900</v>
      </c>
      <c r="F13516" s="547">
        <v>0</v>
      </c>
      <c r="G13516" s="548">
        <v>0</v>
      </c>
      <c r="H13516" s="547">
        <v>0</v>
      </c>
      <c r="I13516" s="545" t="s">
        <v>12736</v>
      </c>
      <c r="J13516" s="545"/>
      <c r="K13516" s="545" t="s">
        <v>20598</v>
      </c>
      <c r="L13516" s="545" t="s">
        <v>13413</v>
      </c>
      <c r="M13516" s="548" t="s">
        <v>13758</v>
      </c>
      <c r="N13516" s="545" t="s">
        <v>13413</v>
      </c>
      <c r="O13516" s="545" t="s">
        <v>13413</v>
      </c>
      <c r="P13516" s="549">
        <v>11230</v>
      </c>
      <c r="Q13516" s="549">
        <v>1</v>
      </c>
      <c r="R13516" s="549">
        <v>56</v>
      </c>
      <c r="S13516" s="548"/>
      <c r="T13516" s="548"/>
      <c r="U13516" s="99"/>
    </row>
    <row r="13517" spans="1:21" ht="19.5" customHeight="1">
      <c r="A13517" s="545">
        <v>108562</v>
      </c>
      <c r="B13517" s="545" t="s">
        <v>5745</v>
      </c>
      <c r="C13517" s="545" t="s">
        <v>216</v>
      </c>
      <c r="D13517" s="546"/>
      <c r="E13517" s="171" t="str">
        <f t="shared" si="211"/>
        <v>1900</v>
      </c>
      <c r="F13517" s="547">
        <v>0</v>
      </c>
      <c r="G13517" s="548">
        <v>0</v>
      </c>
      <c r="H13517" s="547">
        <v>0</v>
      </c>
      <c r="I13517" s="545" t="s">
        <v>12736</v>
      </c>
      <c r="J13517" s="545"/>
      <c r="K13517" s="545" t="s">
        <v>20598</v>
      </c>
      <c r="L13517" s="545" t="s">
        <v>13413</v>
      </c>
      <c r="M13517" s="548" t="s">
        <v>13758</v>
      </c>
      <c r="N13517" s="545" t="s">
        <v>13413</v>
      </c>
      <c r="O13517" s="545" t="s">
        <v>13413</v>
      </c>
      <c r="P13517" s="549">
        <v>11231</v>
      </c>
      <c r="Q13517" s="549">
        <v>1</v>
      </c>
      <c r="R13517" s="549">
        <v>56</v>
      </c>
      <c r="S13517" s="548"/>
      <c r="T13517" s="548"/>
      <c r="U13517" s="99"/>
    </row>
    <row r="13518" spans="1:21" ht="19.5" customHeight="1">
      <c r="A13518" s="545">
        <v>108563</v>
      </c>
      <c r="B13518" s="545" t="s">
        <v>5788</v>
      </c>
      <c r="C13518" s="545" t="s">
        <v>209</v>
      </c>
      <c r="D13518" s="546"/>
      <c r="E13518" s="171" t="str">
        <f t="shared" si="211"/>
        <v>1900</v>
      </c>
      <c r="F13518" s="547">
        <v>0</v>
      </c>
      <c r="G13518" s="548">
        <v>0</v>
      </c>
      <c r="H13518" s="547">
        <v>0</v>
      </c>
      <c r="I13518" s="545" t="s">
        <v>12736</v>
      </c>
      <c r="J13518" s="545"/>
      <c r="K13518" s="545" t="s">
        <v>20598</v>
      </c>
      <c r="L13518" s="545" t="s">
        <v>13413</v>
      </c>
      <c r="M13518" s="548" t="s">
        <v>13758</v>
      </c>
      <c r="N13518" s="545" t="s">
        <v>13413</v>
      </c>
      <c r="O13518" s="545" t="s">
        <v>13413</v>
      </c>
      <c r="P13518" s="549">
        <v>11232</v>
      </c>
      <c r="Q13518" s="549">
        <v>1</v>
      </c>
      <c r="R13518" s="549">
        <v>56</v>
      </c>
      <c r="S13518" s="548"/>
      <c r="T13518" s="548"/>
      <c r="U13518" s="99"/>
    </row>
    <row r="13519" spans="1:21" ht="19.5" customHeight="1">
      <c r="A13519" s="545">
        <v>108564</v>
      </c>
      <c r="B13519" s="545" t="s">
        <v>5625</v>
      </c>
      <c r="C13519" s="545" t="s">
        <v>216</v>
      </c>
      <c r="D13519" s="546"/>
      <c r="E13519" s="171" t="str">
        <f t="shared" si="211"/>
        <v>1900</v>
      </c>
      <c r="F13519" s="547">
        <v>0</v>
      </c>
      <c r="G13519" s="548">
        <v>0</v>
      </c>
      <c r="H13519" s="547">
        <v>0</v>
      </c>
      <c r="I13519" s="545" t="s">
        <v>12736</v>
      </c>
      <c r="J13519" s="545"/>
      <c r="K13519" s="545" t="s">
        <v>20598</v>
      </c>
      <c r="L13519" s="545" t="s">
        <v>13413</v>
      </c>
      <c r="M13519" s="548" t="s">
        <v>13758</v>
      </c>
      <c r="N13519" s="545" t="s">
        <v>13413</v>
      </c>
      <c r="O13519" s="545" t="s">
        <v>13413</v>
      </c>
      <c r="P13519" s="549">
        <v>11233</v>
      </c>
      <c r="Q13519" s="549">
        <v>1</v>
      </c>
      <c r="R13519" s="549">
        <v>56</v>
      </c>
      <c r="S13519" s="548"/>
      <c r="T13519" s="548"/>
      <c r="U13519" s="99"/>
    </row>
    <row r="13520" spans="1:21" ht="19.5" customHeight="1">
      <c r="A13520" s="545">
        <v>108565</v>
      </c>
      <c r="B13520" s="545" t="s">
        <v>5798</v>
      </c>
      <c r="C13520" s="545" t="s">
        <v>216</v>
      </c>
      <c r="D13520" s="546"/>
      <c r="E13520" s="171" t="str">
        <f t="shared" si="211"/>
        <v>1900</v>
      </c>
      <c r="F13520" s="547">
        <v>0</v>
      </c>
      <c r="G13520" s="548">
        <v>0</v>
      </c>
      <c r="H13520" s="547">
        <v>0</v>
      </c>
      <c r="I13520" s="545" t="s">
        <v>12736</v>
      </c>
      <c r="J13520" s="545"/>
      <c r="K13520" s="545" t="s">
        <v>20598</v>
      </c>
      <c r="L13520" s="545" t="s">
        <v>13413</v>
      </c>
      <c r="M13520" s="548" t="s">
        <v>13758</v>
      </c>
      <c r="N13520" s="545" t="s">
        <v>13413</v>
      </c>
      <c r="O13520" s="545" t="s">
        <v>13413</v>
      </c>
      <c r="P13520" s="549">
        <v>11234</v>
      </c>
      <c r="Q13520" s="549">
        <v>1</v>
      </c>
      <c r="R13520" s="549">
        <v>56</v>
      </c>
      <c r="S13520" s="548"/>
      <c r="T13520" s="548"/>
      <c r="U13520" s="99"/>
    </row>
    <row r="13521" spans="1:21" ht="19.5" customHeight="1">
      <c r="A13521" s="545">
        <v>108566</v>
      </c>
      <c r="B13521" s="545" t="s">
        <v>5759</v>
      </c>
      <c r="C13521" s="545" t="s">
        <v>216</v>
      </c>
      <c r="D13521" s="546"/>
      <c r="E13521" s="171" t="str">
        <f t="shared" si="211"/>
        <v>1900</v>
      </c>
      <c r="F13521" s="547">
        <v>0</v>
      </c>
      <c r="G13521" s="548">
        <v>0</v>
      </c>
      <c r="H13521" s="547">
        <v>0</v>
      </c>
      <c r="I13521" s="545" t="s">
        <v>12736</v>
      </c>
      <c r="J13521" s="545"/>
      <c r="K13521" s="545" t="s">
        <v>20598</v>
      </c>
      <c r="L13521" s="545" t="s">
        <v>13413</v>
      </c>
      <c r="M13521" s="548" t="s">
        <v>13758</v>
      </c>
      <c r="N13521" s="545" t="s">
        <v>13413</v>
      </c>
      <c r="O13521" s="545" t="s">
        <v>13413</v>
      </c>
      <c r="P13521" s="549">
        <v>11235</v>
      </c>
      <c r="Q13521" s="549">
        <v>1</v>
      </c>
      <c r="R13521" s="549">
        <v>56</v>
      </c>
      <c r="S13521" s="548"/>
      <c r="T13521" s="548"/>
      <c r="U13521" s="99"/>
    </row>
    <row r="13522" spans="1:21" ht="19.5" customHeight="1">
      <c r="A13522" s="545">
        <v>108567</v>
      </c>
      <c r="B13522" s="545" t="s">
        <v>4543</v>
      </c>
      <c r="C13522" s="545" t="s">
        <v>216</v>
      </c>
      <c r="D13522" s="546"/>
      <c r="E13522" s="171" t="str">
        <f t="shared" si="211"/>
        <v>1900</v>
      </c>
      <c r="F13522" s="547">
        <v>0</v>
      </c>
      <c r="G13522" s="548">
        <v>0</v>
      </c>
      <c r="H13522" s="547">
        <v>0</v>
      </c>
      <c r="I13522" s="545" t="s">
        <v>12984</v>
      </c>
      <c r="J13522" s="545"/>
      <c r="K13522" s="545" t="s">
        <v>21228</v>
      </c>
      <c r="L13522" s="545" t="s">
        <v>13413</v>
      </c>
      <c r="M13522" s="548" t="s">
        <v>13758</v>
      </c>
      <c r="N13522" s="545" t="s">
        <v>13413</v>
      </c>
      <c r="O13522" s="545" t="s">
        <v>13413</v>
      </c>
      <c r="P13522" s="549">
        <v>11236</v>
      </c>
      <c r="Q13522" s="549">
        <v>1</v>
      </c>
      <c r="R13522" s="549">
        <v>105</v>
      </c>
      <c r="S13522" s="548"/>
      <c r="T13522" s="548"/>
      <c r="U13522" s="99"/>
    </row>
    <row r="13523" spans="1:21" ht="19.5" customHeight="1">
      <c r="A13523" s="545">
        <v>108568</v>
      </c>
      <c r="B13523" s="545" t="s">
        <v>4549</v>
      </c>
      <c r="C13523" s="545" t="s">
        <v>216</v>
      </c>
      <c r="D13523" s="546"/>
      <c r="E13523" s="171" t="str">
        <f t="shared" si="211"/>
        <v>1900</v>
      </c>
      <c r="F13523" s="547">
        <v>0</v>
      </c>
      <c r="G13523" s="548">
        <v>0</v>
      </c>
      <c r="H13523" s="547">
        <v>0</v>
      </c>
      <c r="I13523" s="545" t="s">
        <v>12984</v>
      </c>
      <c r="J13523" s="545"/>
      <c r="K13523" s="545" t="s">
        <v>21228</v>
      </c>
      <c r="L13523" s="545" t="s">
        <v>13413</v>
      </c>
      <c r="M13523" s="548" t="s">
        <v>13758</v>
      </c>
      <c r="N13523" s="545" t="s">
        <v>13413</v>
      </c>
      <c r="O13523" s="545" t="s">
        <v>13413</v>
      </c>
      <c r="P13523" s="549">
        <v>11237</v>
      </c>
      <c r="Q13523" s="549">
        <v>1</v>
      </c>
      <c r="R13523" s="549">
        <v>105</v>
      </c>
      <c r="S13523" s="548"/>
      <c r="T13523" s="548"/>
      <c r="U13523" s="99"/>
    </row>
    <row r="13524" spans="1:21" ht="19.5" customHeight="1">
      <c r="A13524" s="545">
        <v>108569</v>
      </c>
      <c r="B13524" s="545" t="s">
        <v>5294</v>
      </c>
      <c r="C13524" s="545" t="s">
        <v>216</v>
      </c>
      <c r="D13524" s="546">
        <v>43802</v>
      </c>
      <c r="E13524" s="171" t="str">
        <f t="shared" si="211"/>
        <v>2019</v>
      </c>
      <c r="F13524" s="547">
        <v>22118768</v>
      </c>
      <c r="G13524" s="548">
        <v>0.19</v>
      </c>
      <c r="H13524" s="547">
        <v>18587200</v>
      </c>
      <c r="I13524" s="545" t="s">
        <v>12647</v>
      </c>
      <c r="J13524" s="545" t="s">
        <v>13342</v>
      </c>
      <c r="K13524" s="545" t="s">
        <v>21229</v>
      </c>
      <c r="L13524" s="545" t="s">
        <v>13413</v>
      </c>
      <c r="M13524" s="548" t="s">
        <v>13758</v>
      </c>
      <c r="N13524" s="545" t="s">
        <v>13413</v>
      </c>
      <c r="O13524" s="545" t="s">
        <v>13413</v>
      </c>
      <c r="P13524" s="549">
        <v>11238</v>
      </c>
      <c r="Q13524" s="549">
        <v>1</v>
      </c>
      <c r="R13524" s="549">
        <v>26</v>
      </c>
      <c r="S13524" s="548">
        <v>1826</v>
      </c>
      <c r="T13524" s="548"/>
      <c r="U13524" s="99"/>
    </row>
    <row r="13525" spans="1:21" ht="19.5" customHeight="1">
      <c r="A13525" s="545">
        <v>108570</v>
      </c>
      <c r="B13525" s="545" t="s">
        <v>5395</v>
      </c>
      <c r="C13525" s="545" t="s">
        <v>216</v>
      </c>
      <c r="D13525" s="546"/>
      <c r="E13525" s="171" t="str">
        <f t="shared" si="211"/>
        <v>1900</v>
      </c>
      <c r="F13525" s="547">
        <v>0</v>
      </c>
      <c r="G13525" s="548">
        <v>0</v>
      </c>
      <c r="H13525" s="547">
        <v>0</v>
      </c>
      <c r="I13525" s="545" t="s">
        <v>12766</v>
      </c>
      <c r="J13525" s="545"/>
      <c r="K13525" s="545" t="s">
        <v>13413</v>
      </c>
      <c r="L13525" s="545" t="s">
        <v>13413</v>
      </c>
      <c r="M13525" s="548" t="s">
        <v>13758</v>
      </c>
      <c r="N13525" s="545" t="s">
        <v>13413</v>
      </c>
      <c r="O13525" s="545" t="s">
        <v>13413</v>
      </c>
      <c r="P13525" s="549">
        <v>11239</v>
      </c>
      <c r="Q13525" s="549">
        <v>1</v>
      </c>
      <c r="R13525" s="549">
        <v>172</v>
      </c>
      <c r="S13525" s="548"/>
      <c r="T13525" s="548"/>
      <c r="U13525" s="99"/>
    </row>
    <row r="13526" spans="1:21" ht="19.5" customHeight="1">
      <c r="A13526" s="545">
        <v>108571</v>
      </c>
      <c r="B13526" s="545" t="s">
        <v>5419</v>
      </c>
      <c r="C13526" s="545" t="s">
        <v>216</v>
      </c>
      <c r="D13526" s="546"/>
      <c r="E13526" s="171" t="str">
        <f t="shared" si="211"/>
        <v>1900</v>
      </c>
      <c r="F13526" s="547">
        <v>0</v>
      </c>
      <c r="G13526" s="548">
        <v>0</v>
      </c>
      <c r="H13526" s="547">
        <v>0</v>
      </c>
      <c r="I13526" s="545" t="s">
        <v>12738</v>
      </c>
      <c r="J13526" s="545"/>
      <c r="K13526" s="545" t="s">
        <v>5419</v>
      </c>
      <c r="L13526" s="545" t="s">
        <v>13413</v>
      </c>
      <c r="M13526" s="548" t="s">
        <v>13758</v>
      </c>
      <c r="N13526" s="545" t="s">
        <v>13413</v>
      </c>
      <c r="O13526" s="545" t="s">
        <v>13413</v>
      </c>
      <c r="P13526" s="549">
        <v>11240</v>
      </c>
      <c r="Q13526" s="549">
        <v>1</v>
      </c>
      <c r="R13526" s="549">
        <v>32</v>
      </c>
      <c r="S13526" s="548"/>
      <c r="T13526" s="548"/>
      <c r="U13526" s="99"/>
    </row>
    <row r="13527" spans="1:21" ht="19.5" customHeight="1">
      <c r="A13527" s="545">
        <v>108572</v>
      </c>
      <c r="B13527" s="545" t="s">
        <v>5376</v>
      </c>
      <c r="C13527" s="545" t="s">
        <v>216</v>
      </c>
      <c r="D13527" s="546"/>
      <c r="E13527" s="171" t="str">
        <f t="shared" si="211"/>
        <v>1900</v>
      </c>
      <c r="F13527" s="547">
        <v>0</v>
      </c>
      <c r="G13527" s="548">
        <v>0</v>
      </c>
      <c r="H13527" s="547">
        <v>0</v>
      </c>
      <c r="I13527" s="545" t="s">
        <v>12738</v>
      </c>
      <c r="J13527" s="545"/>
      <c r="K13527" s="545" t="s">
        <v>13413</v>
      </c>
      <c r="L13527" s="545" t="s">
        <v>13413</v>
      </c>
      <c r="M13527" s="548" t="s">
        <v>13758</v>
      </c>
      <c r="N13527" s="545" t="s">
        <v>13413</v>
      </c>
      <c r="O13527" s="545" t="s">
        <v>13413</v>
      </c>
      <c r="P13527" s="549">
        <v>11241</v>
      </c>
      <c r="Q13527" s="549">
        <v>1</v>
      </c>
      <c r="R13527" s="549">
        <v>32</v>
      </c>
      <c r="S13527" s="548"/>
      <c r="T13527" s="548"/>
      <c r="U13527" s="99"/>
    </row>
    <row r="13528" spans="1:21" ht="19.5" customHeight="1">
      <c r="A13528" s="545">
        <v>108573</v>
      </c>
      <c r="B13528" s="545" t="s">
        <v>5410</v>
      </c>
      <c r="C13528" s="545" t="s">
        <v>216</v>
      </c>
      <c r="D13528" s="546">
        <v>44592</v>
      </c>
      <c r="E13528" s="171" t="str">
        <f t="shared" si="211"/>
        <v>2022</v>
      </c>
      <c r="F13528" s="547">
        <v>2112</v>
      </c>
      <c r="G13528" s="548">
        <v>0</v>
      </c>
      <c r="H13528" s="547">
        <v>2112</v>
      </c>
      <c r="I13528" s="545" t="s">
        <v>12738</v>
      </c>
      <c r="J13528" s="545" t="s">
        <v>13297</v>
      </c>
      <c r="K13528" s="545" t="s">
        <v>13413</v>
      </c>
      <c r="L13528" s="545" t="s">
        <v>13413</v>
      </c>
      <c r="M13528" s="548" t="s">
        <v>13758</v>
      </c>
      <c r="N13528" s="545" t="s">
        <v>13413</v>
      </c>
      <c r="O13528" s="545" t="s">
        <v>13413</v>
      </c>
      <c r="P13528" s="549">
        <v>11242</v>
      </c>
      <c r="Q13528" s="549">
        <v>1</v>
      </c>
      <c r="R13528" s="549">
        <v>32</v>
      </c>
      <c r="S13528" s="548">
        <v>2257</v>
      </c>
      <c r="T13528" s="548"/>
      <c r="U13528" s="99"/>
    </row>
    <row r="13529" spans="1:21" ht="19.5" customHeight="1">
      <c r="A13529" s="545">
        <v>108574</v>
      </c>
      <c r="B13529" s="545" t="s">
        <v>5411</v>
      </c>
      <c r="C13529" s="545" t="s">
        <v>216</v>
      </c>
      <c r="D13529" s="546">
        <v>44592</v>
      </c>
      <c r="E13529" s="171" t="str">
        <f t="shared" si="211"/>
        <v>2022</v>
      </c>
      <c r="F13529" s="547">
        <v>2112</v>
      </c>
      <c r="G13529" s="548">
        <v>0</v>
      </c>
      <c r="H13529" s="547">
        <v>2112</v>
      </c>
      <c r="I13529" s="545" t="s">
        <v>12738</v>
      </c>
      <c r="J13529" s="545" t="s">
        <v>13297</v>
      </c>
      <c r="K13529" s="545" t="s">
        <v>13413</v>
      </c>
      <c r="L13529" s="545" t="s">
        <v>13413</v>
      </c>
      <c r="M13529" s="548" t="s">
        <v>13758</v>
      </c>
      <c r="N13529" s="545" t="s">
        <v>13413</v>
      </c>
      <c r="O13529" s="545" t="s">
        <v>13413</v>
      </c>
      <c r="P13529" s="549">
        <v>11243</v>
      </c>
      <c r="Q13529" s="549">
        <v>1</v>
      </c>
      <c r="R13529" s="549">
        <v>32</v>
      </c>
      <c r="S13529" s="548">
        <v>2257</v>
      </c>
      <c r="T13529" s="548"/>
      <c r="U13529" s="99"/>
    </row>
    <row r="13530" spans="1:21" ht="19.5" customHeight="1">
      <c r="A13530" s="545">
        <v>108575</v>
      </c>
      <c r="B13530" s="545" t="s">
        <v>5409</v>
      </c>
      <c r="C13530" s="545" t="s">
        <v>216</v>
      </c>
      <c r="D13530" s="546">
        <v>44585</v>
      </c>
      <c r="E13530" s="171" t="str">
        <f t="shared" si="211"/>
        <v>2022</v>
      </c>
      <c r="F13530" s="547">
        <v>126744</v>
      </c>
      <c r="G13530" s="548">
        <v>0</v>
      </c>
      <c r="H13530" s="547">
        <v>126744</v>
      </c>
      <c r="I13530" s="545" t="s">
        <v>12738</v>
      </c>
      <c r="J13530" s="545" t="s">
        <v>13297</v>
      </c>
      <c r="K13530" s="545" t="s">
        <v>5409</v>
      </c>
      <c r="L13530" s="545" t="s">
        <v>13413</v>
      </c>
      <c r="M13530" s="548" t="s">
        <v>13758</v>
      </c>
      <c r="N13530" s="545" t="s">
        <v>13413</v>
      </c>
      <c r="O13530" s="545" t="s">
        <v>13413</v>
      </c>
      <c r="P13530" s="549">
        <v>11244</v>
      </c>
      <c r="Q13530" s="549">
        <v>1</v>
      </c>
      <c r="R13530" s="549">
        <v>32</v>
      </c>
      <c r="S13530" s="548">
        <v>2257</v>
      </c>
      <c r="T13530" s="548"/>
      <c r="U13530" s="99"/>
    </row>
    <row r="13531" spans="1:21" ht="19.5" customHeight="1">
      <c r="A13531" s="545">
        <v>108576</v>
      </c>
      <c r="B13531" s="545" t="s">
        <v>5418</v>
      </c>
      <c r="C13531" s="545" t="s">
        <v>216</v>
      </c>
      <c r="D13531" s="546"/>
      <c r="E13531" s="171" t="str">
        <f t="shared" si="211"/>
        <v>1900</v>
      </c>
      <c r="F13531" s="547">
        <v>0</v>
      </c>
      <c r="G13531" s="548">
        <v>0</v>
      </c>
      <c r="H13531" s="547">
        <v>0</v>
      </c>
      <c r="I13531" s="545" t="s">
        <v>12738</v>
      </c>
      <c r="J13531" s="545"/>
      <c r="K13531" s="545" t="s">
        <v>5418</v>
      </c>
      <c r="L13531" s="545" t="s">
        <v>13413</v>
      </c>
      <c r="M13531" s="548" t="s">
        <v>13758</v>
      </c>
      <c r="N13531" s="545" t="s">
        <v>13413</v>
      </c>
      <c r="O13531" s="545" t="s">
        <v>13413</v>
      </c>
      <c r="P13531" s="549">
        <v>11245</v>
      </c>
      <c r="Q13531" s="549">
        <v>1</v>
      </c>
      <c r="R13531" s="549">
        <v>32</v>
      </c>
      <c r="S13531" s="548"/>
      <c r="T13531" s="548"/>
      <c r="U13531" s="99"/>
    </row>
    <row r="13532" spans="1:21" ht="19.5" customHeight="1">
      <c r="A13532" s="545">
        <v>108577</v>
      </c>
      <c r="B13532" s="545" t="s">
        <v>8622</v>
      </c>
      <c r="C13532" s="545" t="s">
        <v>209</v>
      </c>
      <c r="D13532" s="546"/>
      <c r="E13532" s="171" t="str">
        <f t="shared" si="211"/>
        <v>1900</v>
      </c>
      <c r="F13532" s="547">
        <v>0</v>
      </c>
      <c r="G13532" s="548">
        <v>0</v>
      </c>
      <c r="H13532" s="547">
        <v>0</v>
      </c>
      <c r="I13532" s="545" t="s">
        <v>12640</v>
      </c>
      <c r="J13532" s="545"/>
      <c r="K13532" s="545" t="s">
        <v>13413</v>
      </c>
      <c r="L13532" s="545" t="s">
        <v>13413</v>
      </c>
      <c r="M13532" s="548" t="s">
        <v>13843</v>
      </c>
      <c r="N13532" s="545" t="s">
        <v>13413</v>
      </c>
      <c r="O13532" s="545" t="s">
        <v>13413</v>
      </c>
      <c r="P13532" s="549">
        <v>11246</v>
      </c>
      <c r="Q13532" s="549">
        <v>5</v>
      </c>
      <c r="R13532" s="549">
        <v>1</v>
      </c>
      <c r="S13532" s="548"/>
      <c r="T13532" s="548"/>
      <c r="U13532" s="99"/>
    </row>
    <row r="13533" spans="1:21" ht="19.5" customHeight="1">
      <c r="A13533" s="545">
        <v>108578</v>
      </c>
      <c r="B13533" s="545" t="s">
        <v>8621</v>
      </c>
      <c r="C13533" s="545" t="s">
        <v>209</v>
      </c>
      <c r="D13533" s="546"/>
      <c r="E13533" s="171" t="str">
        <f t="shared" si="211"/>
        <v>1900</v>
      </c>
      <c r="F13533" s="547">
        <v>0</v>
      </c>
      <c r="G13533" s="548">
        <v>0</v>
      </c>
      <c r="H13533" s="547">
        <v>0</v>
      </c>
      <c r="I13533" s="545" t="s">
        <v>12640</v>
      </c>
      <c r="J13533" s="545"/>
      <c r="K13533" s="545" t="s">
        <v>13413</v>
      </c>
      <c r="L13533" s="545" t="s">
        <v>13413</v>
      </c>
      <c r="M13533" s="548" t="s">
        <v>13843</v>
      </c>
      <c r="N13533" s="545" t="s">
        <v>13413</v>
      </c>
      <c r="O13533" s="545" t="s">
        <v>13413</v>
      </c>
      <c r="P13533" s="549">
        <v>11247</v>
      </c>
      <c r="Q13533" s="549">
        <v>5</v>
      </c>
      <c r="R13533" s="549">
        <v>1</v>
      </c>
      <c r="S13533" s="548"/>
      <c r="T13533" s="548"/>
      <c r="U13533" s="99"/>
    </row>
    <row r="13534" spans="1:21" ht="19.5" customHeight="1">
      <c r="A13534" s="545">
        <v>108579</v>
      </c>
      <c r="B13534" s="545" t="s">
        <v>8620</v>
      </c>
      <c r="C13534" s="545" t="s">
        <v>216</v>
      </c>
      <c r="D13534" s="546">
        <v>44592</v>
      </c>
      <c r="E13534" s="171" t="str">
        <f t="shared" si="211"/>
        <v>2022</v>
      </c>
      <c r="F13534" s="547">
        <v>10658</v>
      </c>
      <c r="G13534" s="548">
        <v>0</v>
      </c>
      <c r="H13534" s="547">
        <v>10658</v>
      </c>
      <c r="I13534" s="545" t="s">
        <v>12738</v>
      </c>
      <c r="J13534" s="545" t="s">
        <v>13297</v>
      </c>
      <c r="K13534" s="545" t="s">
        <v>21230</v>
      </c>
      <c r="L13534" s="545" t="s">
        <v>13413</v>
      </c>
      <c r="M13534" s="548" t="s">
        <v>13758</v>
      </c>
      <c r="N13534" s="545" t="s">
        <v>13413</v>
      </c>
      <c r="O13534" s="545" t="s">
        <v>13413</v>
      </c>
      <c r="P13534" s="549">
        <v>11248</v>
      </c>
      <c r="Q13534" s="549">
        <v>1</v>
      </c>
      <c r="R13534" s="549">
        <v>32</v>
      </c>
      <c r="S13534" s="548">
        <v>2257</v>
      </c>
      <c r="T13534" s="548"/>
      <c r="U13534" s="99"/>
    </row>
    <row r="13535" spans="1:21" ht="19.5" customHeight="1">
      <c r="A13535" s="545">
        <v>108580</v>
      </c>
      <c r="B13535" s="545" t="s">
        <v>8619</v>
      </c>
      <c r="C13535" s="545" t="s">
        <v>216</v>
      </c>
      <c r="D13535" s="546"/>
      <c r="E13535" s="171" t="str">
        <f t="shared" si="211"/>
        <v>1900</v>
      </c>
      <c r="F13535" s="547">
        <v>0</v>
      </c>
      <c r="G13535" s="548">
        <v>0</v>
      </c>
      <c r="H13535" s="547">
        <v>0</v>
      </c>
      <c r="I13535" s="545" t="s">
        <v>12973</v>
      </c>
      <c r="J13535" s="545"/>
      <c r="K13535" s="545" t="s">
        <v>21231</v>
      </c>
      <c r="L13535" s="545" t="s">
        <v>13413</v>
      </c>
      <c r="M13535" s="548" t="s">
        <v>13758</v>
      </c>
      <c r="N13535" s="545" t="s">
        <v>13413</v>
      </c>
      <c r="O13535" s="545" t="s">
        <v>13413</v>
      </c>
      <c r="P13535" s="549">
        <v>11249</v>
      </c>
      <c r="Q13535" s="549">
        <v>1</v>
      </c>
      <c r="R13535" s="549">
        <v>59</v>
      </c>
      <c r="S13535" s="548"/>
      <c r="T13535" s="548"/>
      <c r="U13535" s="99"/>
    </row>
    <row r="13536" spans="1:21" ht="19.5" customHeight="1">
      <c r="A13536" s="545">
        <v>108581</v>
      </c>
      <c r="B13536" s="545" t="s">
        <v>5666</v>
      </c>
      <c r="C13536" s="545" t="s">
        <v>216</v>
      </c>
      <c r="D13536" s="546"/>
      <c r="E13536" s="171" t="str">
        <f t="shared" si="211"/>
        <v>1900</v>
      </c>
      <c r="F13536" s="547">
        <v>0</v>
      </c>
      <c r="G13536" s="548">
        <v>0</v>
      </c>
      <c r="H13536" s="547">
        <v>0</v>
      </c>
      <c r="I13536" s="545" t="s">
        <v>12736</v>
      </c>
      <c r="J13536" s="545"/>
      <c r="K13536" s="545" t="s">
        <v>21232</v>
      </c>
      <c r="L13536" s="545" t="s">
        <v>13413</v>
      </c>
      <c r="M13536" s="548" t="s">
        <v>13758</v>
      </c>
      <c r="N13536" s="545" t="s">
        <v>13413</v>
      </c>
      <c r="O13536" s="545" t="s">
        <v>13413</v>
      </c>
      <c r="P13536" s="549">
        <v>11250</v>
      </c>
      <c r="Q13536" s="549">
        <v>1</v>
      </c>
      <c r="R13536" s="549">
        <v>56</v>
      </c>
      <c r="S13536" s="548"/>
      <c r="T13536" s="548"/>
      <c r="U13536" s="99"/>
    </row>
    <row r="13537" spans="1:21" ht="19.5" customHeight="1">
      <c r="A13537" s="545">
        <v>108582</v>
      </c>
      <c r="B13537" s="545" t="s">
        <v>8618</v>
      </c>
      <c r="C13537" s="545" t="s">
        <v>216</v>
      </c>
      <c r="D13537" s="546"/>
      <c r="E13537" s="171" t="str">
        <f t="shared" si="211"/>
        <v>1900</v>
      </c>
      <c r="F13537" s="547">
        <v>0</v>
      </c>
      <c r="G13537" s="548">
        <v>0</v>
      </c>
      <c r="H13537" s="547">
        <v>0</v>
      </c>
      <c r="I13537" s="545" t="s">
        <v>12973</v>
      </c>
      <c r="J13537" s="545"/>
      <c r="K13537" s="545" t="s">
        <v>21233</v>
      </c>
      <c r="L13537" s="545" t="s">
        <v>13413</v>
      </c>
      <c r="M13537" s="548" t="s">
        <v>13758</v>
      </c>
      <c r="N13537" s="545" t="s">
        <v>13413</v>
      </c>
      <c r="O13537" s="545" t="s">
        <v>13413</v>
      </c>
      <c r="P13537" s="549">
        <v>11251</v>
      </c>
      <c r="Q13537" s="549">
        <v>1</v>
      </c>
      <c r="R13537" s="549">
        <v>59</v>
      </c>
      <c r="S13537" s="548"/>
      <c r="T13537" s="548"/>
      <c r="U13537" s="99"/>
    </row>
    <row r="13538" spans="1:21" ht="19.5" customHeight="1">
      <c r="A13538" s="545">
        <v>108583</v>
      </c>
      <c r="B13538" s="545" t="s">
        <v>5664</v>
      </c>
      <c r="C13538" s="545" t="s">
        <v>216</v>
      </c>
      <c r="D13538" s="546"/>
      <c r="E13538" s="171" t="str">
        <f t="shared" si="211"/>
        <v>1900</v>
      </c>
      <c r="F13538" s="547">
        <v>0</v>
      </c>
      <c r="G13538" s="548">
        <v>0</v>
      </c>
      <c r="H13538" s="547">
        <v>0</v>
      </c>
      <c r="I13538" s="545" t="s">
        <v>12736</v>
      </c>
      <c r="J13538" s="545"/>
      <c r="K13538" s="545" t="s">
        <v>21232</v>
      </c>
      <c r="L13538" s="545" t="s">
        <v>13413</v>
      </c>
      <c r="M13538" s="548" t="s">
        <v>13758</v>
      </c>
      <c r="N13538" s="545" t="s">
        <v>13413</v>
      </c>
      <c r="O13538" s="545" t="s">
        <v>13413</v>
      </c>
      <c r="P13538" s="549">
        <v>11252</v>
      </c>
      <c r="Q13538" s="549">
        <v>1</v>
      </c>
      <c r="R13538" s="549">
        <v>56</v>
      </c>
      <c r="S13538" s="548"/>
      <c r="T13538" s="548"/>
      <c r="U13538" s="99"/>
    </row>
    <row r="13539" spans="1:21" ht="19.5" customHeight="1">
      <c r="A13539" s="545">
        <v>108584</v>
      </c>
      <c r="B13539" s="545" t="s">
        <v>8617</v>
      </c>
      <c r="C13539" s="545" t="s">
        <v>216</v>
      </c>
      <c r="D13539" s="546"/>
      <c r="E13539" s="171" t="str">
        <f t="shared" si="211"/>
        <v>1900</v>
      </c>
      <c r="F13539" s="547">
        <v>0</v>
      </c>
      <c r="G13539" s="548">
        <v>0</v>
      </c>
      <c r="H13539" s="547">
        <v>0</v>
      </c>
      <c r="I13539" s="545" t="s">
        <v>12973</v>
      </c>
      <c r="J13539" s="545"/>
      <c r="K13539" s="545" t="s">
        <v>21234</v>
      </c>
      <c r="L13539" s="545" t="s">
        <v>13413</v>
      </c>
      <c r="M13539" s="548" t="s">
        <v>13758</v>
      </c>
      <c r="N13539" s="545" t="s">
        <v>13413</v>
      </c>
      <c r="O13539" s="545" t="s">
        <v>13413</v>
      </c>
      <c r="P13539" s="549">
        <v>11253</v>
      </c>
      <c r="Q13539" s="549">
        <v>1</v>
      </c>
      <c r="R13539" s="549">
        <v>59</v>
      </c>
      <c r="S13539" s="548"/>
      <c r="T13539" s="548"/>
      <c r="U13539" s="99"/>
    </row>
    <row r="13540" spans="1:21" ht="19.5" customHeight="1">
      <c r="A13540" s="545">
        <v>108585</v>
      </c>
      <c r="B13540" s="545" t="s">
        <v>5867</v>
      </c>
      <c r="C13540" s="545" t="s">
        <v>216</v>
      </c>
      <c r="D13540" s="546"/>
      <c r="E13540" s="171" t="str">
        <f t="shared" si="211"/>
        <v>1900</v>
      </c>
      <c r="F13540" s="547">
        <v>0</v>
      </c>
      <c r="G13540" s="548">
        <v>0</v>
      </c>
      <c r="H13540" s="547">
        <v>0</v>
      </c>
      <c r="I13540" s="545" t="s">
        <v>12973</v>
      </c>
      <c r="J13540" s="545"/>
      <c r="K13540" s="545" t="s">
        <v>21235</v>
      </c>
      <c r="L13540" s="545" t="s">
        <v>13413</v>
      </c>
      <c r="M13540" s="548" t="s">
        <v>13758</v>
      </c>
      <c r="N13540" s="545" t="s">
        <v>13413</v>
      </c>
      <c r="O13540" s="545" t="s">
        <v>13413</v>
      </c>
      <c r="P13540" s="549">
        <v>11254</v>
      </c>
      <c r="Q13540" s="549">
        <v>1</v>
      </c>
      <c r="R13540" s="549">
        <v>59</v>
      </c>
      <c r="S13540" s="548"/>
      <c r="T13540" s="548"/>
      <c r="U13540" s="99"/>
    </row>
    <row r="13541" spans="1:21" ht="19.5" customHeight="1">
      <c r="A13541" s="545">
        <v>108586</v>
      </c>
      <c r="B13541" s="545" t="s">
        <v>5665</v>
      </c>
      <c r="C13541" s="545" t="s">
        <v>216</v>
      </c>
      <c r="D13541" s="546">
        <v>43742</v>
      </c>
      <c r="E13541" s="171" t="str">
        <f t="shared" si="211"/>
        <v>2019</v>
      </c>
      <c r="F13541" s="547">
        <v>146799.99</v>
      </c>
      <c r="G13541" s="548">
        <v>0.19</v>
      </c>
      <c r="H13541" s="547">
        <v>123361.34</v>
      </c>
      <c r="I13541" s="545" t="s">
        <v>12736</v>
      </c>
      <c r="J13541" s="545" t="s">
        <v>13407</v>
      </c>
      <c r="K13541" s="545" t="s">
        <v>21236</v>
      </c>
      <c r="L13541" s="545" t="s">
        <v>13413</v>
      </c>
      <c r="M13541" s="548" t="s">
        <v>13758</v>
      </c>
      <c r="N13541" s="545" t="s">
        <v>13413</v>
      </c>
      <c r="O13541" s="545" t="s">
        <v>13413</v>
      </c>
      <c r="P13541" s="549">
        <v>11255</v>
      </c>
      <c r="Q13541" s="549">
        <v>1</v>
      </c>
      <c r="R13541" s="549">
        <v>56</v>
      </c>
      <c r="S13541" s="548">
        <v>2232</v>
      </c>
      <c r="T13541" s="548"/>
      <c r="U13541" s="99"/>
    </row>
    <row r="13542" spans="1:21" ht="19.5" customHeight="1">
      <c r="A13542" s="545">
        <v>108587</v>
      </c>
      <c r="B13542" s="545" t="s">
        <v>5662</v>
      </c>
      <c r="C13542" s="545" t="s">
        <v>216</v>
      </c>
      <c r="D13542" s="546"/>
      <c r="E13542" s="171" t="str">
        <f t="shared" si="211"/>
        <v>1900</v>
      </c>
      <c r="F13542" s="547">
        <v>0</v>
      </c>
      <c r="G13542" s="548">
        <v>0</v>
      </c>
      <c r="H13542" s="547">
        <v>0</v>
      </c>
      <c r="I13542" s="545" t="s">
        <v>12736</v>
      </c>
      <c r="J13542" s="545"/>
      <c r="K13542" s="545" t="s">
        <v>21237</v>
      </c>
      <c r="L13542" s="545" t="s">
        <v>13413</v>
      </c>
      <c r="M13542" s="548" t="s">
        <v>13758</v>
      </c>
      <c r="N13542" s="545" t="s">
        <v>13413</v>
      </c>
      <c r="O13542" s="545" t="s">
        <v>13413</v>
      </c>
      <c r="P13542" s="549">
        <v>11256</v>
      </c>
      <c r="Q13542" s="549">
        <v>1</v>
      </c>
      <c r="R13542" s="549">
        <v>56</v>
      </c>
      <c r="S13542" s="548"/>
      <c r="T13542" s="548"/>
      <c r="U13542" s="99"/>
    </row>
    <row r="13543" spans="1:21" ht="19.5" customHeight="1">
      <c r="A13543" s="545">
        <v>108588</v>
      </c>
      <c r="B13543" s="545" t="s">
        <v>12587</v>
      </c>
      <c r="C13543" s="545" t="s">
        <v>216</v>
      </c>
      <c r="D13543" s="546"/>
      <c r="E13543" s="171" t="str">
        <f t="shared" si="211"/>
        <v>1900</v>
      </c>
      <c r="F13543" s="547">
        <v>0</v>
      </c>
      <c r="G13543" s="548">
        <v>0</v>
      </c>
      <c r="H13543" s="547">
        <v>0</v>
      </c>
      <c r="I13543" s="545" t="s">
        <v>12686</v>
      </c>
      <c r="J13543" s="545"/>
      <c r="K13543" s="545" t="s">
        <v>21238</v>
      </c>
      <c r="L13543" s="545" t="s">
        <v>13413</v>
      </c>
      <c r="M13543" s="548" t="s">
        <v>13758</v>
      </c>
      <c r="N13543" s="545" t="s">
        <v>13413</v>
      </c>
      <c r="O13543" s="545" t="s">
        <v>13413</v>
      </c>
      <c r="P13543" s="549">
        <v>11257</v>
      </c>
      <c r="Q13543" s="549">
        <v>1</v>
      </c>
      <c r="R13543" s="549">
        <v>131</v>
      </c>
      <c r="S13543" s="548"/>
      <c r="T13543" s="548"/>
      <c r="U13543" s="99"/>
    </row>
    <row r="13544" spans="1:21" ht="19.5" customHeight="1">
      <c r="A13544" s="545">
        <v>108589</v>
      </c>
      <c r="B13544" s="545" t="s">
        <v>5850</v>
      </c>
      <c r="C13544" s="545" t="s">
        <v>216</v>
      </c>
      <c r="D13544" s="546"/>
      <c r="E13544" s="171" t="str">
        <f t="shared" si="211"/>
        <v>1900</v>
      </c>
      <c r="F13544" s="547">
        <v>0</v>
      </c>
      <c r="G13544" s="548">
        <v>0</v>
      </c>
      <c r="H13544" s="547">
        <v>0</v>
      </c>
      <c r="I13544" s="545" t="s">
        <v>12973</v>
      </c>
      <c r="J13544" s="545"/>
      <c r="K13544" s="545" t="s">
        <v>21239</v>
      </c>
      <c r="L13544" s="545" t="s">
        <v>13413</v>
      </c>
      <c r="M13544" s="548" t="s">
        <v>13758</v>
      </c>
      <c r="N13544" s="545" t="s">
        <v>13413</v>
      </c>
      <c r="O13544" s="545" t="s">
        <v>13413</v>
      </c>
      <c r="P13544" s="549">
        <v>11258</v>
      </c>
      <c r="Q13544" s="549">
        <v>1</v>
      </c>
      <c r="R13544" s="549">
        <v>59</v>
      </c>
      <c r="S13544" s="548"/>
      <c r="T13544" s="548"/>
      <c r="U13544" s="99"/>
    </row>
    <row r="13545" spans="1:21" ht="19.5" customHeight="1">
      <c r="A13545" s="545">
        <v>108590</v>
      </c>
      <c r="B13545" s="545" t="s">
        <v>5661</v>
      </c>
      <c r="C13545" s="545" t="s">
        <v>216</v>
      </c>
      <c r="D13545" s="546"/>
      <c r="E13545" s="171" t="str">
        <f t="shared" si="211"/>
        <v>1900</v>
      </c>
      <c r="F13545" s="547">
        <v>0</v>
      </c>
      <c r="G13545" s="548">
        <v>0</v>
      </c>
      <c r="H13545" s="547">
        <v>0</v>
      </c>
      <c r="I13545" s="545" t="s">
        <v>12736</v>
      </c>
      <c r="J13545" s="545"/>
      <c r="K13545" s="545" t="s">
        <v>21232</v>
      </c>
      <c r="L13545" s="545" t="s">
        <v>13413</v>
      </c>
      <c r="M13545" s="548" t="s">
        <v>13758</v>
      </c>
      <c r="N13545" s="545" t="s">
        <v>13413</v>
      </c>
      <c r="O13545" s="545" t="s">
        <v>13413</v>
      </c>
      <c r="P13545" s="549">
        <v>11259</v>
      </c>
      <c r="Q13545" s="549">
        <v>1</v>
      </c>
      <c r="R13545" s="549">
        <v>56</v>
      </c>
      <c r="S13545" s="548"/>
      <c r="T13545" s="548"/>
      <c r="U13545" s="99"/>
    </row>
    <row r="13546" spans="1:21" ht="19.5" customHeight="1">
      <c r="A13546" s="545">
        <v>108591</v>
      </c>
      <c r="B13546" s="545" t="s">
        <v>5898</v>
      </c>
      <c r="C13546" s="545" t="s">
        <v>216</v>
      </c>
      <c r="D13546" s="546"/>
      <c r="E13546" s="171" t="str">
        <f t="shared" si="211"/>
        <v>1900</v>
      </c>
      <c r="F13546" s="547">
        <v>0</v>
      </c>
      <c r="G13546" s="548">
        <v>0</v>
      </c>
      <c r="H13546" s="547">
        <v>0</v>
      </c>
      <c r="I13546" s="545" t="s">
        <v>12973</v>
      </c>
      <c r="J13546" s="545"/>
      <c r="K13546" s="545" t="s">
        <v>21240</v>
      </c>
      <c r="L13546" s="545" t="s">
        <v>13413</v>
      </c>
      <c r="M13546" s="548" t="s">
        <v>13758</v>
      </c>
      <c r="N13546" s="545" t="s">
        <v>13413</v>
      </c>
      <c r="O13546" s="545" t="s">
        <v>13413</v>
      </c>
      <c r="P13546" s="549">
        <v>11260</v>
      </c>
      <c r="Q13546" s="549">
        <v>1</v>
      </c>
      <c r="R13546" s="549">
        <v>59</v>
      </c>
      <c r="S13546" s="548"/>
      <c r="T13546" s="548"/>
      <c r="U13546" s="99"/>
    </row>
    <row r="13547" spans="1:21" ht="19.5" customHeight="1">
      <c r="A13547" s="545">
        <v>108592</v>
      </c>
      <c r="B13547" s="545" t="s">
        <v>8615</v>
      </c>
      <c r="C13547" s="545" t="s">
        <v>216</v>
      </c>
      <c r="D13547" s="546"/>
      <c r="E13547" s="171" t="str">
        <f t="shared" si="211"/>
        <v>1900</v>
      </c>
      <c r="F13547" s="547">
        <v>0</v>
      </c>
      <c r="G13547" s="548">
        <v>0</v>
      </c>
      <c r="H13547" s="547">
        <v>0</v>
      </c>
      <c r="I13547" s="545" t="s">
        <v>12736</v>
      </c>
      <c r="J13547" s="545"/>
      <c r="K13547" s="545" t="s">
        <v>21241</v>
      </c>
      <c r="L13547" s="545" t="s">
        <v>13413</v>
      </c>
      <c r="M13547" s="548" t="s">
        <v>13758</v>
      </c>
      <c r="N13547" s="545" t="s">
        <v>13413</v>
      </c>
      <c r="O13547" s="545" t="s">
        <v>13413</v>
      </c>
      <c r="P13547" s="549">
        <v>11261</v>
      </c>
      <c r="Q13547" s="549">
        <v>1</v>
      </c>
      <c r="R13547" s="549">
        <v>56</v>
      </c>
      <c r="S13547" s="548"/>
      <c r="T13547" s="548"/>
      <c r="U13547" s="99"/>
    </row>
    <row r="13548" spans="1:21" ht="19.5" customHeight="1">
      <c r="A13548" s="545">
        <v>108593</v>
      </c>
      <c r="B13548" s="545" t="s">
        <v>8616</v>
      </c>
      <c r="C13548" s="545" t="s">
        <v>216</v>
      </c>
      <c r="D13548" s="546"/>
      <c r="E13548" s="171" t="str">
        <f t="shared" si="211"/>
        <v>1900</v>
      </c>
      <c r="F13548" s="547">
        <v>0</v>
      </c>
      <c r="G13548" s="548">
        <v>0</v>
      </c>
      <c r="H13548" s="547">
        <v>0</v>
      </c>
      <c r="I13548" s="545" t="s">
        <v>12973</v>
      </c>
      <c r="J13548" s="545"/>
      <c r="K13548" s="545" t="s">
        <v>21242</v>
      </c>
      <c r="L13548" s="545" t="s">
        <v>13413</v>
      </c>
      <c r="M13548" s="548" t="s">
        <v>13758</v>
      </c>
      <c r="N13548" s="545" t="s">
        <v>13413</v>
      </c>
      <c r="O13548" s="545" t="s">
        <v>13413</v>
      </c>
      <c r="P13548" s="549">
        <v>11262</v>
      </c>
      <c r="Q13548" s="549">
        <v>1</v>
      </c>
      <c r="R13548" s="549">
        <v>59</v>
      </c>
      <c r="S13548" s="548"/>
      <c r="T13548" s="548"/>
      <c r="U13548" s="99"/>
    </row>
    <row r="13549" spans="1:21" ht="19.5" customHeight="1">
      <c r="A13549" s="545">
        <v>108594</v>
      </c>
      <c r="B13549" s="545" t="s">
        <v>8615</v>
      </c>
      <c r="C13549" s="545" t="s">
        <v>216</v>
      </c>
      <c r="D13549" s="546"/>
      <c r="E13549" s="171" t="str">
        <f t="shared" si="211"/>
        <v>1900</v>
      </c>
      <c r="F13549" s="547">
        <v>0</v>
      </c>
      <c r="G13549" s="548">
        <v>0</v>
      </c>
      <c r="H13549" s="547">
        <v>0</v>
      </c>
      <c r="I13549" s="545" t="s">
        <v>12736</v>
      </c>
      <c r="J13549" s="545"/>
      <c r="K13549" s="545" t="s">
        <v>21243</v>
      </c>
      <c r="L13549" s="545" t="s">
        <v>13413</v>
      </c>
      <c r="M13549" s="548" t="s">
        <v>13758</v>
      </c>
      <c r="N13549" s="545" t="s">
        <v>13413</v>
      </c>
      <c r="O13549" s="545" t="s">
        <v>13413</v>
      </c>
      <c r="P13549" s="549">
        <v>11263</v>
      </c>
      <c r="Q13549" s="549">
        <v>1</v>
      </c>
      <c r="R13549" s="549">
        <v>56</v>
      </c>
      <c r="S13549" s="548"/>
      <c r="T13549" s="548"/>
      <c r="U13549" s="99"/>
    </row>
    <row r="13550" spans="1:21" ht="19.5" customHeight="1">
      <c r="A13550" s="545">
        <v>108595</v>
      </c>
      <c r="B13550" s="545" t="s">
        <v>8614</v>
      </c>
      <c r="C13550" s="545" t="s">
        <v>216</v>
      </c>
      <c r="D13550" s="546"/>
      <c r="E13550" s="171" t="str">
        <f t="shared" si="211"/>
        <v>1900</v>
      </c>
      <c r="F13550" s="547">
        <v>0</v>
      </c>
      <c r="G13550" s="548">
        <v>0</v>
      </c>
      <c r="H13550" s="547">
        <v>0</v>
      </c>
      <c r="I13550" s="545" t="s">
        <v>12736</v>
      </c>
      <c r="J13550" s="545"/>
      <c r="K13550" s="545" t="s">
        <v>21244</v>
      </c>
      <c r="L13550" s="545" t="s">
        <v>13413</v>
      </c>
      <c r="M13550" s="548" t="s">
        <v>13758</v>
      </c>
      <c r="N13550" s="545" t="s">
        <v>13413</v>
      </c>
      <c r="O13550" s="545" t="s">
        <v>13413</v>
      </c>
      <c r="P13550" s="549">
        <v>11264</v>
      </c>
      <c r="Q13550" s="549">
        <v>1</v>
      </c>
      <c r="R13550" s="549">
        <v>56</v>
      </c>
      <c r="S13550" s="548"/>
      <c r="T13550" s="548"/>
      <c r="U13550" s="99"/>
    </row>
    <row r="13551" spans="1:21" ht="19.5" customHeight="1">
      <c r="A13551" s="545">
        <v>108596</v>
      </c>
      <c r="B13551" s="545" t="s">
        <v>8613</v>
      </c>
      <c r="C13551" s="545" t="s">
        <v>216</v>
      </c>
      <c r="D13551" s="546"/>
      <c r="E13551" s="171" t="str">
        <f t="shared" si="211"/>
        <v>1900</v>
      </c>
      <c r="F13551" s="547">
        <v>0</v>
      </c>
      <c r="G13551" s="548">
        <v>0</v>
      </c>
      <c r="H13551" s="547">
        <v>0</v>
      </c>
      <c r="I13551" s="545" t="s">
        <v>12736</v>
      </c>
      <c r="J13551" s="545"/>
      <c r="K13551" s="545" t="s">
        <v>21245</v>
      </c>
      <c r="L13551" s="545" t="s">
        <v>13413</v>
      </c>
      <c r="M13551" s="548" t="s">
        <v>13758</v>
      </c>
      <c r="N13551" s="545" t="s">
        <v>13413</v>
      </c>
      <c r="O13551" s="545" t="s">
        <v>13413</v>
      </c>
      <c r="P13551" s="549">
        <v>11265</v>
      </c>
      <c r="Q13551" s="549">
        <v>1</v>
      </c>
      <c r="R13551" s="549">
        <v>56</v>
      </c>
      <c r="S13551" s="548"/>
      <c r="T13551" s="548"/>
      <c r="U13551" s="99"/>
    </row>
    <row r="13552" spans="1:21" ht="19.5" customHeight="1">
      <c r="A13552" s="545">
        <v>108597</v>
      </c>
      <c r="B13552" s="545" t="s">
        <v>5899</v>
      </c>
      <c r="C13552" s="545" t="s">
        <v>216</v>
      </c>
      <c r="D13552" s="546"/>
      <c r="E13552" s="171" t="str">
        <f t="shared" si="211"/>
        <v>1900</v>
      </c>
      <c r="F13552" s="547">
        <v>0</v>
      </c>
      <c r="G13552" s="548">
        <v>0</v>
      </c>
      <c r="H13552" s="547">
        <v>0</v>
      </c>
      <c r="I13552" s="545" t="s">
        <v>12973</v>
      </c>
      <c r="J13552" s="545"/>
      <c r="K13552" s="545" t="s">
        <v>21246</v>
      </c>
      <c r="L13552" s="545" t="s">
        <v>13413</v>
      </c>
      <c r="M13552" s="548" t="s">
        <v>13758</v>
      </c>
      <c r="N13552" s="545" t="s">
        <v>13413</v>
      </c>
      <c r="O13552" s="545" t="s">
        <v>13413</v>
      </c>
      <c r="P13552" s="549">
        <v>11266</v>
      </c>
      <c r="Q13552" s="549">
        <v>1</v>
      </c>
      <c r="R13552" s="549">
        <v>59</v>
      </c>
      <c r="S13552" s="548"/>
      <c r="T13552" s="548"/>
      <c r="U13552" s="99"/>
    </row>
    <row r="13553" spans="1:21" ht="19.5" customHeight="1">
      <c r="A13553" s="545">
        <v>108598</v>
      </c>
      <c r="B13553" s="545" t="s">
        <v>8612</v>
      </c>
      <c r="C13553" s="545" t="s">
        <v>216</v>
      </c>
      <c r="D13553" s="546"/>
      <c r="E13553" s="171" t="str">
        <f t="shared" si="211"/>
        <v>1900</v>
      </c>
      <c r="F13553" s="547">
        <v>0</v>
      </c>
      <c r="G13553" s="548">
        <v>0</v>
      </c>
      <c r="H13553" s="547">
        <v>0</v>
      </c>
      <c r="I13553" s="545" t="s">
        <v>12973</v>
      </c>
      <c r="J13553" s="545"/>
      <c r="K13553" s="545" t="s">
        <v>21247</v>
      </c>
      <c r="L13553" s="545" t="s">
        <v>13413</v>
      </c>
      <c r="M13553" s="548" t="s">
        <v>13758</v>
      </c>
      <c r="N13553" s="545" t="s">
        <v>13413</v>
      </c>
      <c r="O13553" s="545" t="s">
        <v>13413</v>
      </c>
      <c r="P13553" s="549">
        <v>11267</v>
      </c>
      <c r="Q13553" s="549">
        <v>1</v>
      </c>
      <c r="R13553" s="549">
        <v>59</v>
      </c>
      <c r="S13553" s="548"/>
      <c r="T13553" s="548"/>
      <c r="U13553" s="99"/>
    </row>
    <row r="13554" spans="1:21" ht="19.5" customHeight="1">
      <c r="A13554" s="545">
        <v>108599</v>
      </c>
      <c r="B13554" s="545" t="s">
        <v>8611</v>
      </c>
      <c r="C13554" s="545" t="s">
        <v>216</v>
      </c>
      <c r="D13554" s="546"/>
      <c r="E13554" s="171" t="str">
        <f t="shared" si="211"/>
        <v>1900</v>
      </c>
      <c r="F13554" s="547">
        <v>0</v>
      </c>
      <c r="G13554" s="548">
        <v>0</v>
      </c>
      <c r="H13554" s="547">
        <v>0</v>
      </c>
      <c r="I13554" s="545" t="s">
        <v>12736</v>
      </c>
      <c r="J13554" s="545"/>
      <c r="K13554" s="545" t="s">
        <v>21248</v>
      </c>
      <c r="L13554" s="545" t="s">
        <v>13413</v>
      </c>
      <c r="M13554" s="548" t="s">
        <v>13758</v>
      </c>
      <c r="N13554" s="545" t="s">
        <v>13413</v>
      </c>
      <c r="O13554" s="545" t="s">
        <v>13413</v>
      </c>
      <c r="P13554" s="549">
        <v>11268</v>
      </c>
      <c r="Q13554" s="549">
        <v>1</v>
      </c>
      <c r="R13554" s="549">
        <v>56</v>
      </c>
      <c r="S13554" s="548"/>
      <c r="T13554" s="548"/>
      <c r="U13554" s="99"/>
    </row>
    <row r="13555" spans="1:21" ht="19.5" customHeight="1">
      <c r="A13555" s="545">
        <v>108600</v>
      </c>
      <c r="B13555" s="545" t="s">
        <v>8610</v>
      </c>
      <c r="C13555" s="545" t="s">
        <v>216</v>
      </c>
      <c r="D13555" s="546"/>
      <c r="E13555" s="171" t="str">
        <f t="shared" si="211"/>
        <v>1900</v>
      </c>
      <c r="F13555" s="547">
        <v>0</v>
      </c>
      <c r="G13555" s="548">
        <v>0</v>
      </c>
      <c r="H13555" s="547">
        <v>0</v>
      </c>
      <c r="I13555" s="545" t="s">
        <v>12736</v>
      </c>
      <c r="J13555" s="545"/>
      <c r="K13555" s="545" t="s">
        <v>20598</v>
      </c>
      <c r="L13555" s="545" t="s">
        <v>13413</v>
      </c>
      <c r="M13555" s="548" t="s">
        <v>13758</v>
      </c>
      <c r="N13555" s="545" t="s">
        <v>13413</v>
      </c>
      <c r="O13555" s="545" t="s">
        <v>13413</v>
      </c>
      <c r="P13555" s="549">
        <v>11269</v>
      </c>
      <c r="Q13555" s="549">
        <v>1</v>
      </c>
      <c r="R13555" s="549">
        <v>56</v>
      </c>
      <c r="S13555" s="548"/>
      <c r="T13555" s="548"/>
      <c r="U13555" s="99"/>
    </row>
    <row r="13556" spans="1:21" ht="19.5" customHeight="1">
      <c r="A13556" s="545">
        <v>108601</v>
      </c>
      <c r="B13556" s="545" t="s">
        <v>5736</v>
      </c>
      <c r="C13556" s="545" t="s">
        <v>327</v>
      </c>
      <c r="D13556" s="546"/>
      <c r="E13556" s="171" t="str">
        <f t="shared" si="211"/>
        <v>1900</v>
      </c>
      <c r="F13556" s="547">
        <v>0</v>
      </c>
      <c r="G13556" s="548">
        <v>0</v>
      </c>
      <c r="H13556" s="547">
        <v>0</v>
      </c>
      <c r="I13556" s="545" t="s">
        <v>12736</v>
      </c>
      <c r="J13556" s="545"/>
      <c r="K13556" s="545" t="s">
        <v>21249</v>
      </c>
      <c r="L13556" s="545" t="s">
        <v>13413</v>
      </c>
      <c r="M13556" s="548" t="s">
        <v>13758</v>
      </c>
      <c r="N13556" s="545" t="s">
        <v>13413</v>
      </c>
      <c r="O13556" s="545" t="s">
        <v>13413</v>
      </c>
      <c r="P13556" s="549">
        <v>11270</v>
      </c>
      <c r="Q13556" s="549">
        <v>1</v>
      </c>
      <c r="R13556" s="549">
        <v>56</v>
      </c>
      <c r="S13556" s="548"/>
      <c r="T13556" s="548"/>
      <c r="U13556" s="99"/>
    </row>
    <row r="13557" spans="1:21" ht="19.5" customHeight="1">
      <c r="A13557" s="545">
        <v>108602</v>
      </c>
      <c r="B13557" s="545" t="s">
        <v>12588</v>
      </c>
      <c r="C13557" s="545" t="s">
        <v>216</v>
      </c>
      <c r="D13557" s="546"/>
      <c r="E13557" s="171" t="str">
        <f t="shared" si="211"/>
        <v>1900</v>
      </c>
      <c r="F13557" s="547">
        <v>0</v>
      </c>
      <c r="G13557" s="548">
        <v>0</v>
      </c>
      <c r="H13557" s="547">
        <v>0</v>
      </c>
      <c r="I13557" s="545" t="s">
        <v>12973</v>
      </c>
      <c r="J13557" s="545"/>
      <c r="K13557" s="545" t="s">
        <v>21250</v>
      </c>
      <c r="L13557" s="545" t="s">
        <v>13413</v>
      </c>
      <c r="M13557" s="548" t="s">
        <v>13758</v>
      </c>
      <c r="N13557" s="545" t="s">
        <v>13413</v>
      </c>
      <c r="O13557" s="545" t="s">
        <v>13413</v>
      </c>
      <c r="P13557" s="549">
        <v>11271</v>
      </c>
      <c r="Q13557" s="549">
        <v>1</v>
      </c>
      <c r="R13557" s="549">
        <v>59</v>
      </c>
      <c r="S13557" s="548"/>
      <c r="T13557" s="548"/>
      <c r="U13557" s="99"/>
    </row>
    <row r="13558" spans="1:21" ht="19.5" customHeight="1">
      <c r="A13558" s="545">
        <v>108603</v>
      </c>
      <c r="B13558" s="545" t="s">
        <v>8609</v>
      </c>
      <c r="C13558" s="545" t="s">
        <v>216</v>
      </c>
      <c r="D13558" s="546"/>
      <c r="E13558" s="171" t="str">
        <f t="shared" si="211"/>
        <v>1900</v>
      </c>
      <c r="F13558" s="547">
        <v>0</v>
      </c>
      <c r="G13558" s="548">
        <v>0</v>
      </c>
      <c r="H13558" s="547">
        <v>0</v>
      </c>
      <c r="I13558" s="545" t="s">
        <v>12736</v>
      </c>
      <c r="J13558" s="545"/>
      <c r="K13558" s="545" t="s">
        <v>21251</v>
      </c>
      <c r="L13558" s="545" t="s">
        <v>13413</v>
      </c>
      <c r="M13558" s="548" t="s">
        <v>13758</v>
      </c>
      <c r="N13558" s="545" t="s">
        <v>13413</v>
      </c>
      <c r="O13558" s="545" t="s">
        <v>13413</v>
      </c>
      <c r="P13558" s="549">
        <v>11272</v>
      </c>
      <c r="Q13558" s="549">
        <v>1</v>
      </c>
      <c r="R13558" s="549">
        <v>56</v>
      </c>
      <c r="S13558" s="548"/>
      <c r="T13558" s="548"/>
      <c r="U13558" s="99"/>
    </row>
    <row r="13559" spans="1:21" ht="19.5" customHeight="1">
      <c r="A13559" s="545">
        <v>108604</v>
      </c>
      <c r="B13559" s="545" t="s">
        <v>5735</v>
      </c>
      <c r="C13559" s="545" t="s">
        <v>327</v>
      </c>
      <c r="D13559" s="546"/>
      <c r="E13559" s="171" t="str">
        <f t="shared" si="211"/>
        <v>1900</v>
      </c>
      <c r="F13559" s="547">
        <v>0</v>
      </c>
      <c r="G13559" s="548">
        <v>0</v>
      </c>
      <c r="H13559" s="547">
        <v>0</v>
      </c>
      <c r="I13559" s="545" t="s">
        <v>12736</v>
      </c>
      <c r="J13559" s="545"/>
      <c r="K13559" s="545" t="s">
        <v>21252</v>
      </c>
      <c r="L13559" s="545" t="s">
        <v>13413</v>
      </c>
      <c r="M13559" s="548" t="s">
        <v>13758</v>
      </c>
      <c r="N13559" s="545" t="s">
        <v>13413</v>
      </c>
      <c r="O13559" s="545" t="s">
        <v>13413</v>
      </c>
      <c r="P13559" s="549">
        <v>11273</v>
      </c>
      <c r="Q13559" s="549">
        <v>1</v>
      </c>
      <c r="R13559" s="549">
        <v>56</v>
      </c>
      <c r="S13559" s="548"/>
      <c r="T13559" s="548"/>
      <c r="U13559" s="99"/>
    </row>
    <row r="13560" spans="1:21" ht="19.5" customHeight="1">
      <c r="A13560" s="545">
        <v>108605</v>
      </c>
      <c r="B13560" s="545" t="s">
        <v>5695</v>
      </c>
      <c r="C13560" s="545" t="s">
        <v>221</v>
      </c>
      <c r="D13560" s="546">
        <v>43745</v>
      </c>
      <c r="E13560" s="171" t="str">
        <f t="shared" si="211"/>
        <v>2019</v>
      </c>
      <c r="F13560" s="547">
        <v>16140.01</v>
      </c>
      <c r="G13560" s="548">
        <v>0.19</v>
      </c>
      <c r="H13560" s="547">
        <v>13563.03</v>
      </c>
      <c r="I13560" s="545" t="s">
        <v>12736</v>
      </c>
      <c r="J13560" s="545" t="s">
        <v>13407</v>
      </c>
      <c r="K13560" s="545" t="s">
        <v>20598</v>
      </c>
      <c r="L13560" s="545" t="s">
        <v>13413</v>
      </c>
      <c r="M13560" s="548" t="s">
        <v>13758</v>
      </c>
      <c r="N13560" s="545" t="s">
        <v>13413</v>
      </c>
      <c r="O13560" s="545" t="s">
        <v>13413</v>
      </c>
      <c r="P13560" s="549">
        <v>11274</v>
      </c>
      <c r="Q13560" s="549">
        <v>1</v>
      </c>
      <c r="R13560" s="549">
        <v>56</v>
      </c>
      <c r="S13560" s="548">
        <v>2232</v>
      </c>
      <c r="T13560" s="548"/>
      <c r="U13560" s="99"/>
    </row>
    <row r="13561" spans="1:21" ht="19.5" customHeight="1">
      <c r="A13561" s="545">
        <v>108606</v>
      </c>
      <c r="B13561" s="545" t="s">
        <v>5663</v>
      </c>
      <c r="C13561" s="545" t="s">
        <v>216</v>
      </c>
      <c r="D13561" s="546"/>
      <c r="E13561" s="171" t="str">
        <f t="shared" si="211"/>
        <v>1900</v>
      </c>
      <c r="F13561" s="547">
        <v>0</v>
      </c>
      <c r="G13561" s="548">
        <v>0</v>
      </c>
      <c r="H13561" s="547">
        <v>0</v>
      </c>
      <c r="I13561" s="545" t="s">
        <v>12736</v>
      </c>
      <c r="J13561" s="545"/>
      <c r="K13561" s="545" t="s">
        <v>21253</v>
      </c>
      <c r="L13561" s="545" t="s">
        <v>13413</v>
      </c>
      <c r="M13561" s="548" t="s">
        <v>13758</v>
      </c>
      <c r="N13561" s="545" t="s">
        <v>13413</v>
      </c>
      <c r="O13561" s="545" t="s">
        <v>13413</v>
      </c>
      <c r="P13561" s="549">
        <v>11275</v>
      </c>
      <c r="Q13561" s="549">
        <v>1</v>
      </c>
      <c r="R13561" s="549">
        <v>56</v>
      </c>
      <c r="S13561" s="548"/>
      <c r="T13561" s="548"/>
      <c r="U13561" s="99"/>
    </row>
    <row r="13562" spans="1:21" ht="19.5" customHeight="1">
      <c r="A13562" s="545">
        <v>108607</v>
      </c>
      <c r="B13562" s="545" t="s">
        <v>8608</v>
      </c>
      <c r="C13562" s="545" t="s">
        <v>216</v>
      </c>
      <c r="D13562" s="546"/>
      <c r="E13562" s="171" t="str">
        <f t="shared" si="211"/>
        <v>1900</v>
      </c>
      <c r="F13562" s="547">
        <v>0</v>
      </c>
      <c r="G13562" s="548">
        <v>0</v>
      </c>
      <c r="H13562" s="547">
        <v>0</v>
      </c>
      <c r="I13562" s="545" t="s">
        <v>12973</v>
      </c>
      <c r="J13562" s="545"/>
      <c r="K13562" s="545" t="s">
        <v>21254</v>
      </c>
      <c r="L13562" s="545" t="s">
        <v>13413</v>
      </c>
      <c r="M13562" s="548" t="s">
        <v>13758</v>
      </c>
      <c r="N13562" s="545" t="s">
        <v>13413</v>
      </c>
      <c r="O13562" s="545" t="s">
        <v>13413</v>
      </c>
      <c r="P13562" s="549">
        <v>11276</v>
      </c>
      <c r="Q13562" s="549">
        <v>1</v>
      </c>
      <c r="R13562" s="549">
        <v>59</v>
      </c>
      <c r="S13562" s="548"/>
      <c r="T13562" s="548"/>
      <c r="U13562" s="99"/>
    </row>
    <row r="13563" spans="1:21" ht="19.5" customHeight="1">
      <c r="A13563" s="545">
        <v>108608</v>
      </c>
      <c r="B13563" s="545" t="s">
        <v>5946</v>
      </c>
      <c r="C13563" s="545" t="s">
        <v>216</v>
      </c>
      <c r="D13563" s="546"/>
      <c r="E13563" s="171" t="str">
        <f t="shared" si="211"/>
        <v>1900</v>
      </c>
      <c r="F13563" s="547">
        <v>0</v>
      </c>
      <c r="G13563" s="548">
        <v>0</v>
      </c>
      <c r="H13563" s="547">
        <v>0</v>
      </c>
      <c r="I13563" s="545" t="s">
        <v>12973</v>
      </c>
      <c r="J13563" s="545"/>
      <c r="K13563" s="545" t="s">
        <v>21255</v>
      </c>
      <c r="L13563" s="545" t="s">
        <v>13413</v>
      </c>
      <c r="M13563" s="548" t="s">
        <v>13758</v>
      </c>
      <c r="N13563" s="545" t="s">
        <v>13413</v>
      </c>
      <c r="O13563" s="545" t="s">
        <v>13413</v>
      </c>
      <c r="P13563" s="549">
        <v>11277</v>
      </c>
      <c r="Q13563" s="549">
        <v>1</v>
      </c>
      <c r="R13563" s="549">
        <v>59</v>
      </c>
      <c r="S13563" s="548"/>
      <c r="T13563" s="548"/>
      <c r="U13563" s="99"/>
    </row>
    <row r="13564" spans="1:21" ht="19.5" customHeight="1">
      <c r="A13564" s="545">
        <v>108609</v>
      </c>
      <c r="B13564" s="545" t="s">
        <v>5137</v>
      </c>
      <c r="C13564" s="545" t="s">
        <v>209</v>
      </c>
      <c r="D13564" s="546"/>
      <c r="E13564" s="171" t="str">
        <f t="shared" si="211"/>
        <v>1900</v>
      </c>
      <c r="F13564" s="547">
        <v>0</v>
      </c>
      <c r="G13564" s="548">
        <v>0</v>
      </c>
      <c r="H13564" s="547">
        <v>0</v>
      </c>
      <c r="I13564" s="545" t="s">
        <v>12642</v>
      </c>
      <c r="J13564" s="545"/>
      <c r="K13564" s="545" t="s">
        <v>13413</v>
      </c>
      <c r="L13564" s="545" t="s">
        <v>13413</v>
      </c>
      <c r="M13564" s="548" t="s">
        <v>13758</v>
      </c>
      <c r="N13564" s="545" t="s">
        <v>13413</v>
      </c>
      <c r="O13564" s="545" t="s">
        <v>13413</v>
      </c>
      <c r="P13564" s="549">
        <v>11278</v>
      </c>
      <c r="Q13564" s="549">
        <v>1</v>
      </c>
      <c r="R13564" s="549">
        <v>135</v>
      </c>
      <c r="S13564" s="548"/>
      <c r="T13564" s="548"/>
      <c r="U13564" s="99"/>
    </row>
    <row r="13565" spans="1:21" ht="19.5" customHeight="1">
      <c r="A13565" s="545">
        <v>108610</v>
      </c>
      <c r="B13565" s="545" t="s">
        <v>5653</v>
      </c>
      <c r="C13565" s="545" t="s">
        <v>216</v>
      </c>
      <c r="D13565" s="546"/>
      <c r="E13565" s="171" t="str">
        <f t="shared" si="211"/>
        <v>1900</v>
      </c>
      <c r="F13565" s="547">
        <v>0</v>
      </c>
      <c r="G13565" s="548">
        <v>0</v>
      </c>
      <c r="H13565" s="547">
        <v>0</v>
      </c>
      <c r="I13565" s="545" t="s">
        <v>12736</v>
      </c>
      <c r="J13565" s="545"/>
      <c r="K13565" s="545" t="s">
        <v>20598</v>
      </c>
      <c r="L13565" s="545" t="s">
        <v>13413</v>
      </c>
      <c r="M13565" s="548" t="s">
        <v>13758</v>
      </c>
      <c r="N13565" s="545" t="s">
        <v>13413</v>
      </c>
      <c r="O13565" s="545" t="s">
        <v>13413</v>
      </c>
      <c r="P13565" s="549">
        <v>11279</v>
      </c>
      <c r="Q13565" s="549">
        <v>1</v>
      </c>
      <c r="R13565" s="549">
        <v>56</v>
      </c>
      <c r="S13565" s="548"/>
      <c r="T13565" s="548"/>
      <c r="U13565" s="99"/>
    </row>
    <row r="13566" spans="1:21" ht="19.5" customHeight="1">
      <c r="A13566" s="545">
        <v>108611</v>
      </c>
      <c r="B13566" s="545" t="s">
        <v>5659</v>
      </c>
      <c r="C13566" s="545" t="s">
        <v>216</v>
      </c>
      <c r="D13566" s="546"/>
      <c r="E13566" s="171" t="str">
        <f t="shared" si="211"/>
        <v>1900</v>
      </c>
      <c r="F13566" s="547">
        <v>0</v>
      </c>
      <c r="G13566" s="548">
        <v>0</v>
      </c>
      <c r="H13566" s="547">
        <v>0</v>
      </c>
      <c r="I13566" s="545" t="s">
        <v>12736</v>
      </c>
      <c r="J13566" s="545"/>
      <c r="K13566" s="545" t="s">
        <v>21256</v>
      </c>
      <c r="L13566" s="545" t="s">
        <v>13413</v>
      </c>
      <c r="M13566" s="548" t="s">
        <v>13758</v>
      </c>
      <c r="N13566" s="545" t="s">
        <v>13413</v>
      </c>
      <c r="O13566" s="545" t="s">
        <v>13413</v>
      </c>
      <c r="P13566" s="549">
        <v>11280</v>
      </c>
      <c r="Q13566" s="549">
        <v>1</v>
      </c>
      <c r="R13566" s="549">
        <v>56</v>
      </c>
      <c r="S13566" s="548"/>
      <c r="T13566" s="548"/>
      <c r="U13566" s="99"/>
    </row>
    <row r="13567" spans="1:21" ht="19.5" customHeight="1">
      <c r="A13567" s="545">
        <v>108612</v>
      </c>
      <c r="B13567" s="545" t="s">
        <v>8607</v>
      </c>
      <c r="C13567" s="545" t="s">
        <v>216</v>
      </c>
      <c r="D13567" s="546"/>
      <c r="E13567" s="171" t="str">
        <f t="shared" si="211"/>
        <v>1900</v>
      </c>
      <c r="F13567" s="547">
        <v>0</v>
      </c>
      <c r="G13567" s="548">
        <v>0</v>
      </c>
      <c r="H13567" s="547">
        <v>0</v>
      </c>
      <c r="I13567" s="545" t="s">
        <v>12736</v>
      </c>
      <c r="J13567" s="545"/>
      <c r="K13567" s="545" t="s">
        <v>21257</v>
      </c>
      <c r="L13567" s="545" t="s">
        <v>13413</v>
      </c>
      <c r="M13567" s="548" t="s">
        <v>13758</v>
      </c>
      <c r="N13567" s="545" t="s">
        <v>13413</v>
      </c>
      <c r="O13567" s="545" t="s">
        <v>13413</v>
      </c>
      <c r="P13567" s="549">
        <v>11281</v>
      </c>
      <c r="Q13567" s="549">
        <v>1</v>
      </c>
      <c r="R13567" s="549">
        <v>56</v>
      </c>
      <c r="S13567" s="548"/>
      <c r="T13567" s="548"/>
      <c r="U13567" s="99"/>
    </row>
    <row r="13568" spans="1:21" ht="19.5" customHeight="1">
      <c r="A13568" s="545">
        <v>108613</v>
      </c>
      <c r="B13568" s="545" t="s">
        <v>8606</v>
      </c>
      <c r="C13568" s="545" t="s">
        <v>216</v>
      </c>
      <c r="D13568" s="546"/>
      <c r="E13568" s="171" t="str">
        <f t="shared" si="211"/>
        <v>1900</v>
      </c>
      <c r="F13568" s="547">
        <v>0</v>
      </c>
      <c r="G13568" s="548">
        <v>0</v>
      </c>
      <c r="H13568" s="547">
        <v>0</v>
      </c>
      <c r="I13568" s="545" t="s">
        <v>12973</v>
      </c>
      <c r="J13568" s="545"/>
      <c r="K13568" s="545" t="s">
        <v>21258</v>
      </c>
      <c r="L13568" s="545" t="s">
        <v>13413</v>
      </c>
      <c r="M13568" s="548" t="s">
        <v>13758</v>
      </c>
      <c r="N13568" s="545" t="s">
        <v>13413</v>
      </c>
      <c r="O13568" s="545" t="s">
        <v>13413</v>
      </c>
      <c r="P13568" s="549">
        <v>11282</v>
      </c>
      <c r="Q13568" s="549">
        <v>1</v>
      </c>
      <c r="R13568" s="549">
        <v>59</v>
      </c>
      <c r="S13568" s="548"/>
      <c r="T13568" s="548"/>
      <c r="U13568" s="99"/>
    </row>
    <row r="13569" spans="1:21" ht="19.5" customHeight="1">
      <c r="A13569" s="545">
        <v>108614</v>
      </c>
      <c r="B13569" s="545" t="s">
        <v>8605</v>
      </c>
      <c r="C13569" s="545" t="s">
        <v>216</v>
      </c>
      <c r="D13569" s="546"/>
      <c r="E13569" s="171" t="str">
        <f t="shared" si="211"/>
        <v>1900</v>
      </c>
      <c r="F13569" s="547">
        <v>0</v>
      </c>
      <c r="G13569" s="548">
        <v>0</v>
      </c>
      <c r="H13569" s="547">
        <v>0</v>
      </c>
      <c r="I13569" s="545" t="s">
        <v>12686</v>
      </c>
      <c r="J13569" s="545"/>
      <c r="K13569" s="545" t="s">
        <v>21259</v>
      </c>
      <c r="L13569" s="545" t="s">
        <v>13413</v>
      </c>
      <c r="M13569" s="548" t="s">
        <v>13758</v>
      </c>
      <c r="N13569" s="545" t="s">
        <v>13413</v>
      </c>
      <c r="O13569" s="545" t="s">
        <v>13413</v>
      </c>
      <c r="P13569" s="549">
        <v>11283</v>
      </c>
      <c r="Q13569" s="549">
        <v>1</v>
      </c>
      <c r="R13569" s="549">
        <v>131</v>
      </c>
      <c r="S13569" s="548"/>
      <c r="T13569" s="548"/>
      <c r="U13569" s="99"/>
    </row>
    <row r="13570" spans="1:21" ht="19.5" customHeight="1">
      <c r="A13570" s="545">
        <v>108615</v>
      </c>
      <c r="B13570" s="545" t="s">
        <v>8604</v>
      </c>
      <c r="C13570" s="545" t="s">
        <v>216</v>
      </c>
      <c r="D13570" s="546"/>
      <c r="E13570" s="171" t="str">
        <f t="shared" si="211"/>
        <v>1900</v>
      </c>
      <c r="F13570" s="547">
        <v>0</v>
      </c>
      <c r="G13570" s="548">
        <v>0</v>
      </c>
      <c r="H13570" s="547">
        <v>0</v>
      </c>
      <c r="I13570" s="545" t="s">
        <v>12736</v>
      </c>
      <c r="J13570" s="545"/>
      <c r="K13570" s="545" t="s">
        <v>21260</v>
      </c>
      <c r="L13570" s="545" t="s">
        <v>13413</v>
      </c>
      <c r="M13570" s="548" t="s">
        <v>13758</v>
      </c>
      <c r="N13570" s="545" t="s">
        <v>13413</v>
      </c>
      <c r="O13570" s="545" t="s">
        <v>13413</v>
      </c>
      <c r="P13570" s="549">
        <v>11284</v>
      </c>
      <c r="Q13570" s="549">
        <v>1</v>
      </c>
      <c r="R13570" s="549">
        <v>56</v>
      </c>
      <c r="S13570" s="548"/>
      <c r="T13570" s="548"/>
      <c r="U13570" s="99"/>
    </row>
    <row r="13571" spans="1:21" ht="19.5" customHeight="1">
      <c r="A13571" s="545">
        <v>108616</v>
      </c>
      <c r="B13571" s="545" t="s">
        <v>8603</v>
      </c>
      <c r="C13571" s="545" t="s">
        <v>216</v>
      </c>
      <c r="D13571" s="546"/>
      <c r="E13571" s="171" t="str">
        <f t="shared" si="211"/>
        <v>1900</v>
      </c>
      <c r="F13571" s="547">
        <v>0</v>
      </c>
      <c r="G13571" s="548">
        <v>0</v>
      </c>
      <c r="H13571" s="547">
        <v>0</v>
      </c>
      <c r="I13571" s="545" t="s">
        <v>12686</v>
      </c>
      <c r="J13571" s="545"/>
      <c r="K13571" s="545" t="s">
        <v>21261</v>
      </c>
      <c r="L13571" s="545" t="s">
        <v>13413</v>
      </c>
      <c r="M13571" s="548" t="s">
        <v>13758</v>
      </c>
      <c r="N13571" s="545" t="s">
        <v>13413</v>
      </c>
      <c r="O13571" s="545" t="s">
        <v>13413</v>
      </c>
      <c r="P13571" s="549">
        <v>11285</v>
      </c>
      <c r="Q13571" s="549">
        <v>1</v>
      </c>
      <c r="R13571" s="549">
        <v>131</v>
      </c>
      <c r="S13571" s="548"/>
      <c r="T13571" s="548"/>
      <c r="U13571" s="99"/>
    </row>
    <row r="13572" spans="1:21" ht="19.5" customHeight="1">
      <c r="A13572" s="545">
        <v>108617</v>
      </c>
      <c r="B13572" s="545" t="s">
        <v>5701</v>
      </c>
      <c r="C13572" s="545" t="s">
        <v>216</v>
      </c>
      <c r="D13572" s="546"/>
      <c r="E13572" s="171" t="str">
        <f t="shared" ref="E13572:E13635" si="212">TEXT(D13572,"YYYY")</f>
        <v>1900</v>
      </c>
      <c r="F13572" s="547">
        <v>0</v>
      </c>
      <c r="G13572" s="548">
        <v>0</v>
      </c>
      <c r="H13572" s="547">
        <v>0</v>
      </c>
      <c r="I13572" s="545" t="s">
        <v>12736</v>
      </c>
      <c r="J13572" s="545"/>
      <c r="K13572" s="545" t="s">
        <v>21262</v>
      </c>
      <c r="L13572" s="545" t="s">
        <v>13413</v>
      </c>
      <c r="M13572" s="548" t="s">
        <v>13758</v>
      </c>
      <c r="N13572" s="545" t="s">
        <v>13413</v>
      </c>
      <c r="O13572" s="545" t="s">
        <v>13413</v>
      </c>
      <c r="P13572" s="549">
        <v>11286</v>
      </c>
      <c r="Q13572" s="549">
        <v>1</v>
      </c>
      <c r="R13572" s="549">
        <v>56</v>
      </c>
      <c r="S13572" s="548"/>
      <c r="T13572" s="548"/>
      <c r="U13572" s="99"/>
    </row>
    <row r="13573" spans="1:21" ht="19.5" customHeight="1">
      <c r="A13573" s="545">
        <v>108618</v>
      </c>
      <c r="B13573" s="545" t="s">
        <v>5655</v>
      </c>
      <c r="C13573" s="545" t="s">
        <v>216</v>
      </c>
      <c r="D13573" s="546">
        <v>43745</v>
      </c>
      <c r="E13573" s="171" t="str">
        <f t="shared" si="212"/>
        <v>2019</v>
      </c>
      <c r="F13573" s="547">
        <v>104600</v>
      </c>
      <c r="G13573" s="548">
        <v>0.19</v>
      </c>
      <c r="H13573" s="547">
        <v>87899.16</v>
      </c>
      <c r="I13573" s="545" t="s">
        <v>12736</v>
      </c>
      <c r="J13573" s="545" t="s">
        <v>13407</v>
      </c>
      <c r="K13573" s="545" t="s">
        <v>21263</v>
      </c>
      <c r="L13573" s="545" t="s">
        <v>13413</v>
      </c>
      <c r="M13573" s="548" t="s">
        <v>13758</v>
      </c>
      <c r="N13573" s="545" t="s">
        <v>13413</v>
      </c>
      <c r="O13573" s="545" t="s">
        <v>13413</v>
      </c>
      <c r="P13573" s="549">
        <v>11287</v>
      </c>
      <c r="Q13573" s="549">
        <v>1</v>
      </c>
      <c r="R13573" s="549">
        <v>56</v>
      </c>
      <c r="S13573" s="548">
        <v>2232</v>
      </c>
      <c r="T13573" s="548"/>
      <c r="U13573" s="99"/>
    </row>
    <row r="13574" spans="1:21" ht="19.5" customHeight="1">
      <c r="A13574" s="545">
        <v>108619</v>
      </c>
      <c r="B13574" s="545" t="s">
        <v>5908</v>
      </c>
      <c r="C13574" s="545" t="s">
        <v>216</v>
      </c>
      <c r="D13574" s="546"/>
      <c r="E13574" s="171" t="str">
        <f t="shared" si="212"/>
        <v>1900</v>
      </c>
      <c r="F13574" s="547">
        <v>0</v>
      </c>
      <c r="G13574" s="548">
        <v>0</v>
      </c>
      <c r="H13574" s="547">
        <v>0</v>
      </c>
      <c r="I13574" s="545" t="s">
        <v>12973</v>
      </c>
      <c r="J13574" s="545"/>
      <c r="K13574" s="545" t="s">
        <v>21264</v>
      </c>
      <c r="L13574" s="545" t="s">
        <v>13413</v>
      </c>
      <c r="M13574" s="548" t="s">
        <v>13758</v>
      </c>
      <c r="N13574" s="545" t="s">
        <v>13413</v>
      </c>
      <c r="O13574" s="545" t="s">
        <v>13413</v>
      </c>
      <c r="P13574" s="549">
        <v>11288</v>
      </c>
      <c r="Q13574" s="549">
        <v>1</v>
      </c>
      <c r="R13574" s="549">
        <v>59</v>
      </c>
      <c r="S13574" s="548"/>
      <c r="T13574" s="548"/>
      <c r="U13574" s="99"/>
    </row>
    <row r="13575" spans="1:21" ht="19.5" customHeight="1">
      <c r="A13575" s="545">
        <v>108620</v>
      </c>
      <c r="B13575" s="545" t="s">
        <v>5654</v>
      </c>
      <c r="C13575" s="545" t="s">
        <v>216</v>
      </c>
      <c r="D13575" s="546">
        <v>43745</v>
      </c>
      <c r="E13575" s="171" t="str">
        <f t="shared" si="212"/>
        <v>2019</v>
      </c>
      <c r="F13575" s="547">
        <v>99400</v>
      </c>
      <c r="G13575" s="548">
        <v>0.19</v>
      </c>
      <c r="H13575" s="547">
        <v>83529.41</v>
      </c>
      <c r="I13575" s="545" t="s">
        <v>12736</v>
      </c>
      <c r="J13575" s="545" t="s">
        <v>13407</v>
      </c>
      <c r="K13575" s="545" t="s">
        <v>20598</v>
      </c>
      <c r="L13575" s="545" t="s">
        <v>13413</v>
      </c>
      <c r="M13575" s="548" t="s">
        <v>13758</v>
      </c>
      <c r="N13575" s="545" t="s">
        <v>13413</v>
      </c>
      <c r="O13575" s="545" t="s">
        <v>13413</v>
      </c>
      <c r="P13575" s="549">
        <v>11289</v>
      </c>
      <c r="Q13575" s="549">
        <v>1</v>
      </c>
      <c r="R13575" s="549">
        <v>56</v>
      </c>
      <c r="S13575" s="548">
        <v>2232</v>
      </c>
      <c r="T13575" s="548"/>
      <c r="U13575" s="99"/>
    </row>
    <row r="13576" spans="1:21" ht="19.5" customHeight="1">
      <c r="A13576" s="545">
        <v>108621</v>
      </c>
      <c r="B13576" s="545" t="s">
        <v>8602</v>
      </c>
      <c r="C13576" s="545" t="s">
        <v>216</v>
      </c>
      <c r="D13576" s="546"/>
      <c r="E13576" s="171" t="str">
        <f t="shared" si="212"/>
        <v>1900</v>
      </c>
      <c r="F13576" s="547">
        <v>0</v>
      </c>
      <c r="G13576" s="548">
        <v>0</v>
      </c>
      <c r="H13576" s="547">
        <v>0</v>
      </c>
      <c r="I13576" s="545" t="s">
        <v>12686</v>
      </c>
      <c r="J13576" s="545"/>
      <c r="K13576" s="545" t="s">
        <v>21265</v>
      </c>
      <c r="L13576" s="545" t="s">
        <v>13413</v>
      </c>
      <c r="M13576" s="548" t="s">
        <v>13758</v>
      </c>
      <c r="N13576" s="545" t="s">
        <v>13413</v>
      </c>
      <c r="O13576" s="545" t="s">
        <v>13413</v>
      </c>
      <c r="P13576" s="549">
        <v>11290</v>
      </c>
      <c r="Q13576" s="549">
        <v>1</v>
      </c>
      <c r="R13576" s="549">
        <v>131</v>
      </c>
      <c r="S13576" s="548"/>
      <c r="T13576" s="548"/>
      <c r="U13576" s="99"/>
    </row>
    <row r="13577" spans="1:21" ht="19.5" customHeight="1">
      <c r="A13577" s="545">
        <v>108622</v>
      </c>
      <c r="B13577" s="545" t="s">
        <v>8601</v>
      </c>
      <c r="C13577" s="545" t="s">
        <v>216</v>
      </c>
      <c r="D13577" s="546"/>
      <c r="E13577" s="171" t="str">
        <f t="shared" si="212"/>
        <v>1900</v>
      </c>
      <c r="F13577" s="547">
        <v>0</v>
      </c>
      <c r="G13577" s="548">
        <v>0</v>
      </c>
      <c r="H13577" s="547">
        <v>0</v>
      </c>
      <c r="I13577" s="545" t="s">
        <v>12686</v>
      </c>
      <c r="J13577" s="545"/>
      <c r="K13577" s="545" t="s">
        <v>21266</v>
      </c>
      <c r="L13577" s="545" t="s">
        <v>13413</v>
      </c>
      <c r="M13577" s="548" t="s">
        <v>13758</v>
      </c>
      <c r="N13577" s="545" t="s">
        <v>13413</v>
      </c>
      <c r="O13577" s="545" t="s">
        <v>13413</v>
      </c>
      <c r="P13577" s="549">
        <v>11291</v>
      </c>
      <c r="Q13577" s="549">
        <v>1</v>
      </c>
      <c r="R13577" s="549">
        <v>131</v>
      </c>
      <c r="S13577" s="548"/>
      <c r="T13577" s="548"/>
      <c r="U13577" s="99"/>
    </row>
    <row r="13578" spans="1:21" ht="19.5" customHeight="1">
      <c r="A13578" s="545">
        <v>108623</v>
      </c>
      <c r="B13578" s="545" t="s">
        <v>4798</v>
      </c>
      <c r="C13578" s="545" t="s">
        <v>216</v>
      </c>
      <c r="D13578" s="546"/>
      <c r="E13578" s="171" t="str">
        <f t="shared" si="212"/>
        <v>1900</v>
      </c>
      <c r="F13578" s="547">
        <v>0</v>
      </c>
      <c r="G13578" s="548">
        <v>0</v>
      </c>
      <c r="H13578" s="547">
        <v>0</v>
      </c>
      <c r="I13578" s="545" t="s">
        <v>12686</v>
      </c>
      <c r="J13578" s="545"/>
      <c r="K13578" s="545" t="s">
        <v>21267</v>
      </c>
      <c r="L13578" s="545" t="s">
        <v>13413</v>
      </c>
      <c r="M13578" s="548" t="s">
        <v>13758</v>
      </c>
      <c r="N13578" s="545" t="s">
        <v>13413</v>
      </c>
      <c r="O13578" s="545" t="s">
        <v>13413</v>
      </c>
      <c r="P13578" s="549">
        <v>11292</v>
      </c>
      <c r="Q13578" s="549">
        <v>1</v>
      </c>
      <c r="R13578" s="549">
        <v>131</v>
      </c>
      <c r="S13578" s="548"/>
      <c r="T13578" s="548"/>
      <c r="U13578" s="99"/>
    </row>
    <row r="13579" spans="1:21" ht="19.5" customHeight="1">
      <c r="A13579" s="545">
        <v>108624</v>
      </c>
      <c r="B13579" s="545" t="s">
        <v>5738</v>
      </c>
      <c r="C13579" s="545" t="s">
        <v>216</v>
      </c>
      <c r="D13579" s="546"/>
      <c r="E13579" s="171" t="str">
        <f t="shared" si="212"/>
        <v>1900</v>
      </c>
      <c r="F13579" s="547">
        <v>0</v>
      </c>
      <c r="G13579" s="548">
        <v>0</v>
      </c>
      <c r="H13579" s="547">
        <v>0</v>
      </c>
      <c r="I13579" s="545" t="s">
        <v>12736</v>
      </c>
      <c r="J13579" s="545"/>
      <c r="K13579" s="545" t="s">
        <v>21268</v>
      </c>
      <c r="L13579" s="545" t="s">
        <v>13413</v>
      </c>
      <c r="M13579" s="548" t="s">
        <v>13758</v>
      </c>
      <c r="N13579" s="545" t="s">
        <v>13413</v>
      </c>
      <c r="O13579" s="545" t="s">
        <v>13413</v>
      </c>
      <c r="P13579" s="549">
        <v>11293</v>
      </c>
      <c r="Q13579" s="549">
        <v>1</v>
      </c>
      <c r="R13579" s="549">
        <v>56</v>
      </c>
      <c r="S13579" s="548"/>
      <c r="T13579" s="548"/>
      <c r="U13579" s="99"/>
    </row>
    <row r="13580" spans="1:21" ht="19.5" customHeight="1">
      <c r="A13580" s="545">
        <v>108625</v>
      </c>
      <c r="B13580" s="545" t="s">
        <v>5739</v>
      </c>
      <c r="C13580" s="545" t="s">
        <v>216</v>
      </c>
      <c r="D13580" s="546"/>
      <c r="E13580" s="171" t="str">
        <f t="shared" si="212"/>
        <v>1900</v>
      </c>
      <c r="F13580" s="547">
        <v>0</v>
      </c>
      <c r="G13580" s="548">
        <v>0</v>
      </c>
      <c r="H13580" s="547">
        <v>0</v>
      </c>
      <c r="I13580" s="545" t="s">
        <v>12736</v>
      </c>
      <c r="J13580" s="545"/>
      <c r="K13580" s="545" t="s">
        <v>21269</v>
      </c>
      <c r="L13580" s="545" t="s">
        <v>13413</v>
      </c>
      <c r="M13580" s="548" t="s">
        <v>13758</v>
      </c>
      <c r="N13580" s="545" t="s">
        <v>13413</v>
      </c>
      <c r="O13580" s="545" t="s">
        <v>13413</v>
      </c>
      <c r="P13580" s="549">
        <v>11294</v>
      </c>
      <c r="Q13580" s="549">
        <v>1</v>
      </c>
      <c r="R13580" s="549">
        <v>56</v>
      </c>
      <c r="S13580" s="548"/>
      <c r="T13580" s="548"/>
      <c r="U13580" s="99"/>
    </row>
    <row r="13581" spans="1:21" ht="19.5" customHeight="1">
      <c r="A13581" s="545">
        <v>108626</v>
      </c>
      <c r="B13581" s="545" t="s">
        <v>8600</v>
      </c>
      <c r="C13581" s="545" t="s">
        <v>216</v>
      </c>
      <c r="D13581" s="546"/>
      <c r="E13581" s="171" t="str">
        <f t="shared" si="212"/>
        <v>1900</v>
      </c>
      <c r="F13581" s="547">
        <v>0</v>
      </c>
      <c r="G13581" s="548">
        <v>0</v>
      </c>
      <c r="H13581" s="547">
        <v>0</v>
      </c>
      <c r="I13581" s="545" t="s">
        <v>12973</v>
      </c>
      <c r="J13581" s="545"/>
      <c r="K13581" s="545" t="s">
        <v>21270</v>
      </c>
      <c r="L13581" s="545" t="s">
        <v>13413</v>
      </c>
      <c r="M13581" s="548" t="s">
        <v>13758</v>
      </c>
      <c r="N13581" s="545" t="s">
        <v>13413</v>
      </c>
      <c r="O13581" s="545" t="s">
        <v>13413</v>
      </c>
      <c r="P13581" s="549">
        <v>11295</v>
      </c>
      <c r="Q13581" s="549">
        <v>1</v>
      </c>
      <c r="R13581" s="549">
        <v>59</v>
      </c>
      <c r="S13581" s="548"/>
      <c r="T13581" s="548"/>
      <c r="U13581" s="99"/>
    </row>
    <row r="13582" spans="1:21" ht="19.5" customHeight="1">
      <c r="A13582" s="545">
        <v>108627</v>
      </c>
      <c r="B13582" s="545" t="s">
        <v>5951</v>
      </c>
      <c r="C13582" s="545" t="s">
        <v>216</v>
      </c>
      <c r="D13582" s="546"/>
      <c r="E13582" s="171" t="str">
        <f t="shared" si="212"/>
        <v>1900</v>
      </c>
      <c r="F13582" s="547">
        <v>0</v>
      </c>
      <c r="G13582" s="548">
        <v>0</v>
      </c>
      <c r="H13582" s="547">
        <v>0</v>
      </c>
      <c r="I13582" s="545" t="s">
        <v>12973</v>
      </c>
      <c r="J13582" s="545"/>
      <c r="K13582" s="545" t="s">
        <v>21271</v>
      </c>
      <c r="L13582" s="545" t="s">
        <v>13413</v>
      </c>
      <c r="M13582" s="548" t="s">
        <v>13758</v>
      </c>
      <c r="N13582" s="545" t="s">
        <v>13413</v>
      </c>
      <c r="O13582" s="545" t="s">
        <v>13413</v>
      </c>
      <c r="P13582" s="549">
        <v>11296</v>
      </c>
      <c r="Q13582" s="549">
        <v>1</v>
      </c>
      <c r="R13582" s="549">
        <v>59</v>
      </c>
      <c r="S13582" s="548"/>
      <c r="T13582" s="548"/>
      <c r="U13582" s="99"/>
    </row>
    <row r="13583" spans="1:21" ht="19.5" customHeight="1">
      <c r="A13583" s="545">
        <v>108628</v>
      </c>
      <c r="B13583" s="545" t="s">
        <v>5893</v>
      </c>
      <c r="C13583" s="545" t="s">
        <v>311</v>
      </c>
      <c r="D13583" s="546"/>
      <c r="E13583" s="171" t="str">
        <f t="shared" si="212"/>
        <v>1900</v>
      </c>
      <c r="F13583" s="547">
        <v>0</v>
      </c>
      <c r="G13583" s="548">
        <v>0</v>
      </c>
      <c r="H13583" s="547">
        <v>0</v>
      </c>
      <c r="I13583" s="545" t="s">
        <v>12973</v>
      </c>
      <c r="J13583" s="545"/>
      <c r="K13583" s="545" t="s">
        <v>21272</v>
      </c>
      <c r="L13583" s="545" t="s">
        <v>13413</v>
      </c>
      <c r="M13583" s="548" t="s">
        <v>13758</v>
      </c>
      <c r="N13583" s="545" t="s">
        <v>13413</v>
      </c>
      <c r="O13583" s="545" t="s">
        <v>13413</v>
      </c>
      <c r="P13583" s="549">
        <v>11297</v>
      </c>
      <c r="Q13583" s="549">
        <v>1</v>
      </c>
      <c r="R13583" s="549">
        <v>59</v>
      </c>
      <c r="S13583" s="548"/>
      <c r="T13583" s="548"/>
      <c r="U13583" s="99"/>
    </row>
    <row r="13584" spans="1:21" ht="19.5" customHeight="1">
      <c r="A13584" s="545">
        <v>108629</v>
      </c>
      <c r="B13584" s="545" t="s">
        <v>5887</v>
      </c>
      <c r="C13584" s="545" t="s">
        <v>216</v>
      </c>
      <c r="D13584" s="546"/>
      <c r="E13584" s="171" t="str">
        <f t="shared" si="212"/>
        <v>1900</v>
      </c>
      <c r="F13584" s="547">
        <v>0</v>
      </c>
      <c r="G13584" s="548">
        <v>0</v>
      </c>
      <c r="H13584" s="547">
        <v>0</v>
      </c>
      <c r="I13584" s="545" t="s">
        <v>12973</v>
      </c>
      <c r="J13584" s="545"/>
      <c r="K13584" s="545" t="s">
        <v>13413</v>
      </c>
      <c r="L13584" s="545" t="s">
        <v>13413</v>
      </c>
      <c r="M13584" s="548" t="s">
        <v>13758</v>
      </c>
      <c r="N13584" s="545" t="s">
        <v>13413</v>
      </c>
      <c r="O13584" s="545" t="s">
        <v>13413</v>
      </c>
      <c r="P13584" s="549">
        <v>11298</v>
      </c>
      <c r="Q13584" s="549">
        <v>1</v>
      </c>
      <c r="R13584" s="549">
        <v>59</v>
      </c>
      <c r="S13584" s="548"/>
      <c r="T13584" s="548"/>
      <c r="U13584" s="99"/>
    </row>
    <row r="13585" spans="1:21" ht="19.5" customHeight="1">
      <c r="A13585" s="545">
        <v>108630</v>
      </c>
      <c r="B13585" s="545" t="s">
        <v>5851</v>
      </c>
      <c r="C13585" s="545" t="s">
        <v>8327</v>
      </c>
      <c r="D13585" s="546"/>
      <c r="E13585" s="171" t="str">
        <f t="shared" si="212"/>
        <v>1900</v>
      </c>
      <c r="F13585" s="547">
        <v>0</v>
      </c>
      <c r="G13585" s="548">
        <v>0</v>
      </c>
      <c r="H13585" s="547">
        <v>0</v>
      </c>
      <c r="I13585" s="545" t="s">
        <v>12973</v>
      </c>
      <c r="J13585" s="545"/>
      <c r="K13585" s="545" t="s">
        <v>13413</v>
      </c>
      <c r="L13585" s="545" t="s">
        <v>13413</v>
      </c>
      <c r="M13585" s="548" t="s">
        <v>13758</v>
      </c>
      <c r="N13585" s="545" t="s">
        <v>13413</v>
      </c>
      <c r="O13585" s="545" t="s">
        <v>13413</v>
      </c>
      <c r="P13585" s="549">
        <v>11299</v>
      </c>
      <c r="Q13585" s="549">
        <v>1</v>
      </c>
      <c r="R13585" s="549">
        <v>59</v>
      </c>
      <c r="S13585" s="548"/>
      <c r="T13585" s="548"/>
      <c r="U13585" s="99"/>
    </row>
    <row r="13586" spans="1:21" ht="19.5" customHeight="1">
      <c r="A13586" s="545">
        <v>108631</v>
      </c>
      <c r="B13586" s="545" t="s">
        <v>7256</v>
      </c>
      <c r="C13586" s="545" t="s">
        <v>216</v>
      </c>
      <c r="D13586" s="546">
        <v>43838</v>
      </c>
      <c r="E13586" s="171" t="str">
        <f t="shared" si="212"/>
        <v>2020</v>
      </c>
      <c r="F13586" s="547">
        <v>181560</v>
      </c>
      <c r="G13586" s="548">
        <v>0.19</v>
      </c>
      <c r="H13586" s="547">
        <v>152571.43</v>
      </c>
      <c r="I13586" s="545" t="s">
        <v>12736</v>
      </c>
      <c r="J13586" s="545" t="s">
        <v>13407</v>
      </c>
      <c r="K13586" s="545" t="s">
        <v>21273</v>
      </c>
      <c r="L13586" s="545" t="s">
        <v>13413</v>
      </c>
      <c r="M13586" s="548" t="s">
        <v>13758</v>
      </c>
      <c r="N13586" s="545" t="s">
        <v>13413</v>
      </c>
      <c r="O13586" s="545" t="s">
        <v>13413</v>
      </c>
      <c r="P13586" s="549">
        <v>11300</v>
      </c>
      <c r="Q13586" s="549">
        <v>1</v>
      </c>
      <c r="R13586" s="549">
        <v>56</v>
      </c>
      <c r="S13586" s="548">
        <v>2232</v>
      </c>
      <c r="T13586" s="548"/>
      <c r="U13586" s="99"/>
    </row>
    <row r="13587" spans="1:21" ht="19.5" customHeight="1">
      <c r="A13587" s="545">
        <v>108632</v>
      </c>
      <c r="B13587" s="545" t="s">
        <v>8599</v>
      </c>
      <c r="C13587" s="545" t="s">
        <v>216</v>
      </c>
      <c r="D13587" s="546"/>
      <c r="E13587" s="171" t="str">
        <f t="shared" si="212"/>
        <v>1900</v>
      </c>
      <c r="F13587" s="547">
        <v>0</v>
      </c>
      <c r="G13587" s="548">
        <v>0</v>
      </c>
      <c r="H13587" s="547">
        <v>0</v>
      </c>
      <c r="I13587" s="545" t="s">
        <v>12736</v>
      </c>
      <c r="J13587" s="545"/>
      <c r="K13587" s="545" t="s">
        <v>21274</v>
      </c>
      <c r="L13587" s="545" t="s">
        <v>13413</v>
      </c>
      <c r="M13587" s="548" t="s">
        <v>13758</v>
      </c>
      <c r="N13587" s="545" t="s">
        <v>13413</v>
      </c>
      <c r="O13587" s="545" t="s">
        <v>13413</v>
      </c>
      <c r="P13587" s="549">
        <v>11301</v>
      </c>
      <c r="Q13587" s="549">
        <v>1</v>
      </c>
      <c r="R13587" s="549">
        <v>56</v>
      </c>
      <c r="S13587" s="548"/>
      <c r="T13587" s="548"/>
      <c r="U13587" s="99"/>
    </row>
    <row r="13588" spans="1:21" ht="19.5" customHeight="1">
      <c r="A13588" s="545">
        <v>108633</v>
      </c>
      <c r="B13588" s="545" t="s">
        <v>8598</v>
      </c>
      <c r="C13588" s="545" t="s">
        <v>216</v>
      </c>
      <c r="D13588" s="546"/>
      <c r="E13588" s="171" t="str">
        <f t="shared" si="212"/>
        <v>1900</v>
      </c>
      <c r="F13588" s="547">
        <v>0</v>
      </c>
      <c r="G13588" s="548">
        <v>0</v>
      </c>
      <c r="H13588" s="547">
        <v>0</v>
      </c>
      <c r="I13588" s="545" t="s">
        <v>12736</v>
      </c>
      <c r="J13588" s="545"/>
      <c r="K13588" s="545" t="s">
        <v>21275</v>
      </c>
      <c r="L13588" s="545" t="s">
        <v>13413</v>
      </c>
      <c r="M13588" s="548" t="s">
        <v>13758</v>
      </c>
      <c r="N13588" s="545" t="s">
        <v>13413</v>
      </c>
      <c r="O13588" s="545" t="s">
        <v>13413</v>
      </c>
      <c r="P13588" s="549">
        <v>11302</v>
      </c>
      <c r="Q13588" s="549">
        <v>1</v>
      </c>
      <c r="R13588" s="549">
        <v>56</v>
      </c>
      <c r="S13588" s="548"/>
      <c r="T13588" s="548"/>
      <c r="U13588" s="99"/>
    </row>
    <row r="13589" spans="1:21" ht="19.5" customHeight="1">
      <c r="A13589" s="545">
        <v>108634</v>
      </c>
      <c r="B13589" s="545" t="s">
        <v>8597</v>
      </c>
      <c r="C13589" s="545" t="s">
        <v>216</v>
      </c>
      <c r="D13589" s="546"/>
      <c r="E13589" s="171" t="str">
        <f t="shared" si="212"/>
        <v>1900</v>
      </c>
      <c r="F13589" s="547">
        <v>0</v>
      </c>
      <c r="G13589" s="548">
        <v>0</v>
      </c>
      <c r="H13589" s="547">
        <v>0</v>
      </c>
      <c r="I13589" s="545" t="s">
        <v>12736</v>
      </c>
      <c r="J13589" s="545"/>
      <c r="K13589" s="545" t="s">
        <v>21276</v>
      </c>
      <c r="L13589" s="545" t="s">
        <v>13413</v>
      </c>
      <c r="M13589" s="548" t="s">
        <v>13758</v>
      </c>
      <c r="N13589" s="545" t="s">
        <v>13413</v>
      </c>
      <c r="O13589" s="545" t="s">
        <v>13413</v>
      </c>
      <c r="P13589" s="549">
        <v>11303</v>
      </c>
      <c r="Q13589" s="549">
        <v>1</v>
      </c>
      <c r="R13589" s="549">
        <v>56</v>
      </c>
      <c r="S13589" s="548"/>
      <c r="T13589" s="548"/>
      <c r="U13589" s="99"/>
    </row>
    <row r="13590" spans="1:21" ht="19.5" customHeight="1">
      <c r="A13590" s="545">
        <v>108635</v>
      </c>
      <c r="B13590" s="545" t="s">
        <v>8596</v>
      </c>
      <c r="C13590" s="545" t="s">
        <v>216</v>
      </c>
      <c r="D13590" s="546"/>
      <c r="E13590" s="171" t="str">
        <f t="shared" si="212"/>
        <v>1900</v>
      </c>
      <c r="F13590" s="547">
        <v>0</v>
      </c>
      <c r="G13590" s="548">
        <v>0</v>
      </c>
      <c r="H13590" s="547">
        <v>0</v>
      </c>
      <c r="I13590" s="545" t="s">
        <v>12736</v>
      </c>
      <c r="J13590" s="545"/>
      <c r="K13590" s="545" t="s">
        <v>21277</v>
      </c>
      <c r="L13590" s="545" t="s">
        <v>13413</v>
      </c>
      <c r="M13590" s="548" t="s">
        <v>13758</v>
      </c>
      <c r="N13590" s="545" t="s">
        <v>13413</v>
      </c>
      <c r="O13590" s="545" t="s">
        <v>13413</v>
      </c>
      <c r="P13590" s="549">
        <v>11304</v>
      </c>
      <c r="Q13590" s="549">
        <v>1</v>
      </c>
      <c r="R13590" s="549">
        <v>56</v>
      </c>
      <c r="S13590" s="548"/>
      <c r="T13590" s="548"/>
      <c r="U13590" s="99"/>
    </row>
    <row r="13591" spans="1:21" ht="19.5" customHeight="1">
      <c r="A13591" s="545">
        <v>108636</v>
      </c>
      <c r="B13591" s="545" t="s">
        <v>7734</v>
      </c>
      <c r="C13591" s="545" t="s">
        <v>216</v>
      </c>
      <c r="D13591" s="546">
        <v>43651</v>
      </c>
      <c r="E13591" s="171" t="str">
        <f t="shared" si="212"/>
        <v>2019</v>
      </c>
      <c r="F13591" s="547">
        <v>148550</v>
      </c>
      <c r="G13591" s="548">
        <v>0.19</v>
      </c>
      <c r="H13591" s="547">
        <v>124831.93</v>
      </c>
      <c r="I13591" s="545" t="s">
        <v>12736</v>
      </c>
      <c r="J13591" s="545" t="s">
        <v>13402</v>
      </c>
      <c r="K13591" s="545" t="s">
        <v>21278</v>
      </c>
      <c r="L13591" s="545" t="s">
        <v>13413</v>
      </c>
      <c r="M13591" s="548" t="s">
        <v>13758</v>
      </c>
      <c r="N13591" s="545" t="s">
        <v>13413</v>
      </c>
      <c r="O13591" s="545" t="s">
        <v>13413</v>
      </c>
      <c r="P13591" s="549">
        <v>11305</v>
      </c>
      <c r="Q13591" s="549">
        <v>1</v>
      </c>
      <c r="R13591" s="549">
        <v>56</v>
      </c>
      <c r="S13591" s="548">
        <v>2231</v>
      </c>
      <c r="T13591" s="548"/>
      <c r="U13591" s="99"/>
    </row>
    <row r="13592" spans="1:21" ht="19.5" customHeight="1">
      <c r="A13592" s="545">
        <v>108637</v>
      </c>
      <c r="B13592" s="545" t="s">
        <v>8595</v>
      </c>
      <c r="C13592" s="545" t="s">
        <v>216</v>
      </c>
      <c r="D13592" s="546"/>
      <c r="E13592" s="171" t="str">
        <f t="shared" si="212"/>
        <v>1900</v>
      </c>
      <c r="F13592" s="547">
        <v>0</v>
      </c>
      <c r="G13592" s="548">
        <v>0</v>
      </c>
      <c r="H13592" s="547">
        <v>0</v>
      </c>
      <c r="I13592" s="545" t="s">
        <v>12736</v>
      </c>
      <c r="J13592" s="545"/>
      <c r="K13592" s="545" t="s">
        <v>21279</v>
      </c>
      <c r="L13592" s="545" t="s">
        <v>13413</v>
      </c>
      <c r="M13592" s="548" t="s">
        <v>13758</v>
      </c>
      <c r="N13592" s="545" t="s">
        <v>13413</v>
      </c>
      <c r="O13592" s="545" t="s">
        <v>13413</v>
      </c>
      <c r="P13592" s="549">
        <v>11306</v>
      </c>
      <c r="Q13592" s="549">
        <v>1</v>
      </c>
      <c r="R13592" s="549">
        <v>56</v>
      </c>
      <c r="S13592" s="548"/>
      <c r="T13592" s="548"/>
      <c r="U13592" s="99"/>
    </row>
    <row r="13593" spans="1:21" ht="19.5" customHeight="1">
      <c r="A13593" s="545">
        <v>108638</v>
      </c>
      <c r="B13593" s="545" t="s">
        <v>8594</v>
      </c>
      <c r="C13593" s="545" t="s">
        <v>216</v>
      </c>
      <c r="D13593" s="546"/>
      <c r="E13593" s="171" t="str">
        <f t="shared" si="212"/>
        <v>1900</v>
      </c>
      <c r="F13593" s="547">
        <v>0</v>
      </c>
      <c r="G13593" s="548">
        <v>0</v>
      </c>
      <c r="H13593" s="547">
        <v>0</v>
      </c>
      <c r="I13593" s="545" t="s">
        <v>12736</v>
      </c>
      <c r="J13593" s="545"/>
      <c r="K13593" s="545" t="s">
        <v>21280</v>
      </c>
      <c r="L13593" s="545" t="s">
        <v>13413</v>
      </c>
      <c r="M13593" s="548" t="s">
        <v>13758</v>
      </c>
      <c r="N13593" s="545" t="s">
        <v>13413</v>
      </c>
      <c r="O13593" s="545" t="s">
        <v>13413</v>
      </c>
      <c r="P13593" s="549">
        <v>11307</v>
      </c>
      <c r="Q13593" s="549">
        <v>1</v>
      </c>
      <c r="R13593" s="549">
        <v>56</v>
      </c>
      <c r="S13593" s="548"/>
      <c r="T13593" s="548"/>
      <c r="U13593" s="99"/>
    </row>
    <row r="13594" spans="1:21" ht="19.5" customHeight="1">
      <c r="A13594" s="545">
        <v>108639</v>
      </c>
      <c r="B13594" s="545" t="s">
        <v>8593</v>
      </c>
      <c r="C13594" s="545" t="s">
        <v>216</v>
      </c>
      <c r="D13594" s="546"/>
      <c r="E13594" s="171" t="str">
        <f t="shared" si="212"/>
        <v>1900</v>
      </c>
      <c r="F13594" s="547">
        <v>0</v>
      </c>
      <c r="G13594" s="548">
        <v>0</v>
      </c>
      <c r="H13594" s="547">
        <v>0</v>
      </c>
      <c r="I13594" s="545" t="s">
        <v>12736</v>
      </c>
      <c r="J13594" s="545"/>
      <c r="K13594" s="545" t="s">
        <v>21281</v>
      </c>
      <c r="L13594" s="545" t="s">
        <v>13413</v>
      </c>
      <c r="M13594" s="548" t="s">
        <v>13758</v>
      </c>
      <c r="N13594" s="545" t="s">
        <v>13413</v>
      </c>
      <c r="O13594" s="545" t="s">
        <v>13413</v>
      </c>
      <c r="P13594" s="549">
        <v>11308</v>
      </c>
      <c r="Q13594" s="549">
        <v>1</v>
      </c>
      <c r="R13594" s="549">
        <v>56</v>
      </c>
      <c r="S13594" s="548"/>
      <c r="T13594" s="548"/>
      <c r="U13594" s="99"/>
    </row>
    <row r="13595" spans="1:21" ht="19.5" customHeight="1">
      <c r="A13595" s="545">
        <v>108640</v>
      </c>
      <c r="B13595" s="545" t="s">
        <v>4507</v>
      </c>
      <c r="C13595" s="545" t="s">
        <v>221</v>
      </c>
      <c r="D13595" s="546">
        <v>43556</v>
      </c>
      <c r="E13595" s="171" t="str">
        <f t="shared" si="212"/>
        <v>2019</v>
      </c>
      <c r="F13595" s="547">
        <v>42199.99</v>
      </c>
      <c r="G13595" s="548">
        <v>0.19</v>
      </c>
      <c r="H13595" s="547">
        <v>35462.18</v>
      </c>
      <c r="I13595" s="545" t="s">
        <v>12643</v>
      </c>
      <c r="J13595" s="545" t="s">
        <v>13296</v>
      </c>
      <c r="K13595" s="545" t="s">
        <v>21282</v>
      </c>
      <c r="L13595" s="545" t="s">
        <v>13413</v>
      </c>
      <c r="M13595" s="548" t="s">
        <v>13758</v>
      </c>
      <c r="N13595" s="545" t="s">
        <v>13413</v>
      </c>
      <c r="O13595" s="545" t="s">
        <v>13413</v>
      </c>
      <c r="P13595" s="549">
        <v>11309</v>
      </c>
      <c r="Q13595" s="549">
        <v>1</v>
      </c>
      <c r="R13595" s="549">
        <v>6</v>
      </c>
      <c r="S13595" s="548">
        <v>2218</v>
      </c>
      <c r="T13595" s="548"/>
      <c r="U13595" s="99"/>
    </row>
    <row r="13596" spans="1:21" ht="19.5" customHeight="1">
      <c r="A13596" s="545">
        <v>108641</v>
      </c>
      <c r="B13596" s="545" t="s">
        <v>8592</v>
      </c>
      <c r="C13596" s="545" t="s">
        <v>216</v>
      </c>
      <c r="D13596" s="546"/>
      <c r="E13596" s="171" t="str">
        <f t="shared" si="212"/>
        <v>1900</v>
      </c>
      <c r="F13596" s="547">
        <v>0</v>
      </c>
      <c r="G13596" s="548">
        <v>0</v>
      </c>
      <c r="H13596" s="547">
        <v>0</v>
      </c>
      <c r="I13596" s="545" t="s">
        <v>12973</v>
      </c>
      <c r="J13596" s="545"/>
      <c r="K13596" s="545" t="s">
        <v>21283</v>
      </c>
      <c r="L13596" s="545" t="s">
        <v>13413</v>
      </c>
      <c r="M13596" s="548" t="s">
        <v>13758</v>
      </c>
      <c r="N13596" s="545" t="s">
        <v>13413</v>
      </c>
      <c r="O13596" s="545" t="s">
        <v>13413</v>
      </c>
      <c r="P13596" s="549">
        <v>11310</v>
      </c>
      <c r="Q13596" s="549">
        <v>1</v>
      </c>
      <c r="R13596" s="549">
        <v>59</v>
      </c>
      <c r="S13596" s="548"/>
      <c r="T13596" s="548"/>
      <c r="U13596" s="99"/>
    </row>
    <row r="13597" spans="1:21" ht="19.5" customHeight="1">
      <c r="A13597" s="545">
        <v>108642</v>
      </c>
      <c r="B13597" s="545" t="s">
        <v>8591</v>
      </c>
      <c r="C13597" s="545" t="s">
        <v>216</v>
      </c>
      <c r="D13597" s="546"/>
      <c r="E13597" s="171" t="str">
        <f t="shared" si="212"/>
        <v>1900</v>
      </c>
      <c r="F13597" s="547">
        <v>0</v>
      </c>
      <c r="G13597" s="548">
        <v>0</v>
      </c>
      <c r="H13597" s="547">
        <v>0</v>
      </c>
      <c r="I13597" s="545" t="s">
        <v>12973</v>
      </c>
      <c r="J13597" s="545"/>
      <c r="K13597" s="545" t="s">
        <v>21284</v>
      </c>
      <c r="L13597" s="545" t="s">
        <v>13413</v>
      </c>
      <c r="M13597" s="548" t="s">
        <v>13758</v>
      </c>
      <c r="N13597" s="545" t="s">
        <v>13413</v>
      </c>
      <c r="O13597" s="545" t="s">
        <v>13413</v>
      </c>
      <c r="P13597" s="549">
        <v>11311</v>
      </c>
      <c r="Q13597" s="549">
        <v>1</v>
      </c>
      <c r="R13597" s="549">
        <v>59</v>
      </c>
      <c r="S13597" s="548"/>
      <c r="T13597" s="548"/>
      <c r="U13597" s="99"/>
    </row>
    <row r="13598" spans="1:21" ht="19.5" customHeight="1">
      <c r="A13598" s="545">
        <v>108643</v>
      </c>
      <c r="B13598" s="545" t="s">
        <v>8590</v>
      </c>
      <c r="C13598" s="545" t="s">
        <v>216</v>
      </c>
      <c r="D13598" s="546"/>
      <c r="E13598" s="171" t="str">
        <f t="shared" si="212"/>
        <v>1900</v>
      </c>
      <c r="F13598" s="547">
        <v>0</v>
      </c>
      <c r="G13598" s="548">
        <v>0</v>
      </c>
      <c r="H13598" s="547">
        <v>0</v>
      </c>
      <c r="I13598" s="545" t="s">
        <v>12973</v>
      </c>
      <c r="J13598" s="545"/>
      <c r="K13598" s="545" t="s">
        <v>21285</v>
      </c>
      <c r="L13598" s="545" t="s">
        <v>13413</v>
      </c>
      <c r="M13598" s="548" t="s">
        <v>13758</v>
      </c>
      <c r="N13598" s="545" t="s">
        <v>13413</v>
      </c>
      <c r="O13598" s="545" t="s">
        <v>13413</v>
      </c>
      <c r="P13598" s="549">
        <v>11312</v>
      </c>
      <c r="Q13598" s="549">
        <v>1</v>
      </c>
      <c r="R13598" s="549">
        <v>59</v>
      </c>
      <c r="S13598" s="548"/>
      <c r="T13598" s="548"/>
      <c r="U13598" s="99"/>
    </row>
    <row r="13599" spans="1:21" ht="19.5" customHeight="1">
      <c r="A13599" s="545">
        <v>108644</v>
      </c>
      <c r="B13599" s="545" t="s">
        <v>8589</v>
      </c>
      <c r="C13599" s="545" t="s">
        <v>216</v>
      </c>
      <c r="D13599" s="546"/>
      <c r="E13599" s="171" t="str">
        <f t="shared" si="212"/>
        <v>1900</v>
      </c>
      <c r="F13599" s="547">
        <v>0</v>
      </c>
      <c r="G13599" s="548">
        <v>0</v>
      </c>
      <c r="H13599" s="547">
        <v>0</v>
      </c>
      <c r="I13599" s="545" t="s">
        <v>12973</v>
      </c>
      <c r="J13599" s="545"/>
      <c r="K13599" s="545" t="s">
        <v>21286</v>
      </c>
      <c r="L13599" s="545" t="s">
        <v>13413</v>
      </c>
      <c r="M13599" s="548" t="s">
        <v>13758</v>
      </c>
      <c r="N13599" s="545" t="s">
        <v>13413</v>
      </c>
      <c r="O13599" s="545" t="s">
        <v>13413</v>
      </c>
      <c r="P13599" s="549">
        <v>11313</v>
      </c>
      <c r="Q13599" s="549">
        <v>1</v>
      </c>
      <c r="R13599" s="549">
        <v>59</v>
      </c>
      <c r="S13599" s="548"/>
      <c r="T13599" s="548"/>
      <c r="U13599" s="99"/>
    </row>
    <row r="13600" spans="1:21" ht="19.5" customHeight="1">
      <c r="A13600" s="545">
        <v>108645</v>
      </c>
      <c r="B13600" s="545" t="s">
        <v>8588</v>
      </c>
      <c r="C13600" s="545" t="s">
        <v>216</v>
      </c>
      <c r="D13600" s="546"/>
      <c r="E13600" s="171" t="str">
        <f t="shared" si="212"/>
        <v>1900</v>
      </c>
      <c r="F13600" s="547">
        <v>0</v>
      </c>
      <c r="G13600" s="548">
        <v>0</v>
      </c>
      <c r="H13600" s="547">
        <v>0</v>
      </c>
      <c r="I13600" s="545" t="s">
        <v>12973</v>
      </c>
      <c r="J13600" s="545"/>
      <c r="K13600" s="545" t="s">
        <v>13413</v>
      </c>
      <c r="L13600" s="545" t="s">
        <v>13413</v>
      </c>
      <c r="M13600" s="548" t="s">
        <v>13758</v>
      </c>
      <c r="N13600" s="545" t="s">
        <v>13413</v>
      </c>
      <c r="O13600" s="545" t="s">
        <v>13413</v>
      </c>
      <c r="P13600" s="549">
        <v>11314</v>
      </c>
      <c r="Q13600" s="549">
        <v>1</v>
      </c>
      <c r="R13600" s="549">
        <v>59</v>
      </c>
      <c r="S13600" s="548"/>
      <c r="T13600" s="548"/>
      <c r="U13600" s="99"/>
    </row>
    <row r="13601" spans="1:21" ht="19.5" customHeight="1">
      <c r="A13601" s="545">
        <v>108646</v>
      </c>
      <c r="B13601" s="545" t="s">
        <v>8587</v>
      </c>
      <c r="C13601" s="545" t="s">
        <v>209</v>
      </c>
      <c r="D13601" s="546"/>
      <c r="E13601" s="171" t="str">
        <f t="shared" si="212"/>
        <v>1900</v>
      </c>
      <c r="F13601" s="547">
        <v>0</v>
      </c>
      <c r="G13601" s="548">
        <v>0</v>
      </c>
      <c r="H13601" s="547">
        <v>0</v>
      </c>
      <c r="I13601" s="545" t="s">
        <v>12973</v>
      </c>
      <c r="J13601" s="545"/>
      <c r="K13601" s="545" t="s">
        <v>21287</v>
      </c>
      <c r="L13601" s="545" t="s">
        <v>13413</v>
      </c>
      <c r="M13601" s="548" t="s">
        <v>13758</v>
      </c>
      <c r="N13601" s="545" t="s">
        <v>13413</v>
      </c>
      <c r="O13601" s="545" t="s">
        <v>13413</v>
      </c>
      <c r="P13601" s="549">
        <v>11315</v>
      </c>
      <c r="Q13601" s="549">
        <v>1</v>
      </c>
      <c r="R13601" s="549">
        <v>59</v>
      </c>
      <c r="S13601" s="548"/>
      <c r="T13601" s="548"/>
      <c r="U13601" s="99"/>
    </row>
    <row r="13602" spans="1:21" ht="19.5" customHeight="1">
      <c r="A13602" s="545">
        <v>108647</v>
      </c>
      <c r="B13602" s="545" t="s">
        <v>5982</v>
      </c>
      <c r="C13602" s="545" t="s">
        <v>209</v>
      </c>
      <c r="D13602" s="546"/>
      <c r="E13602" s="171" t="str">
        <f t="shared" si="212"/>
        <v>1900</v>
      </c>
      <c r="F13602" s="547">
        <v>0</v>
      </c>
      <c r="G13602" s="548">
        <v>0</v>
      </c>
      <c r="H13602" s="547">
        <v>0</v>
      </c>
      <c r="I13602" s="545" t="s">
        <v>12973</v>
      </c>
      <c r="J13602" s="545"/>
      <c r="K13602" s="545" t="s">
        <v>21288</v>
      </c>
      <c r="L13602" s="545" t="s">
        <v>13413</v>
      </c>
      <c r="M13602" s="548" t="s">
        <v>13758</v>
      </c>
      <c r="N13602" s="545" t="s">
        <v>13413</v>
      </c>
      <c r="O13602" s="545" t="s">
        <v>13413</v>
      </c>
      <c r="P13602" s="549">
        <v>11316</v>
      </c>
      <c r="Q13602" s="549">
        <v>1</v>
      </c>
      <c r="R13602" s="549">
        <v>59</v>
      </c>
      <c r="S13602" s="548"/>
      <c r="T13602" s="548"/>
      <c r="U13602" s="99"/>
    </row>
    <row r="13603" spans="1:21" ht="19.5" customHeight="1">
      <c r="A13603" s="545">
        <v>108648</v>
      </c>
      <c r="B13603" s="545" t="s">
        <v>5920</v>
      </c>
      <c r="C13603" s="545" t="s">
        <v>209</v>
      </c>
      <c r="D13603" s="546"/>
      <c r="E13603" s="171" t="str">
        <f t="shared" si="212"/>
        <v>1900</v>
      </c>
      <c r="F13603" s="547">
        <v>0</v>
      </c>
      <c r="G13603" s="548">
        <v>0</v>
      </c>
      <c r="H13603" s="547">
        <v>0</v>
      </c>
      <c r="I13603" s="545" t="s">
        <v>12973</v>
      </c>
      <c r="J13603" s="545"/>
      <c r="K13603" s="545" t="s">
        <v>21289</v>
      </c>
      <c r="L13603" s="545" t="s">
        <v>13413</v>
      </c>
      <c r="M13603" s="548" t="s">
        <v>13758</v>
      </c>
      <c r="N13603" s="545" t="s">
        <v>13413</v>
      </c>
      <c r="O13603" s="545" t="s">
        <v>13413</v>
      </c>
      <c r="P13603" s="549">
        <v>11317</v>
      </c>
      <c r="Q13603" s="549">
        <v>1</v>
      </c>
      <c r="R13603" s="549">
        <v>59</v>
      </c>
      <c r="S13603" s="548"/>
      <c r="T13603" s="548"/>
      <c r="U13603" s="99"/>
    </row>
    <row r="13604" spans="1:21" ht="19.5" customHeight="1">
      <c r="A13604" s="545">
        <v>108649</v>
      </c>
      <c r="B13604" s="545" t="s">
        <v>5983</v>
      </c>
      <c r="C13604" s="545" t="s">
        <v>209</v>
      </c>
      <c r="D13604" s="546"/>
      <c r="E13604" s="171" t="str">
        <f t="shared" si="212"/>
        <v>1900</v>
      </c>
      <c r="F13604" s="547">
        <v>0</v>
      </c>
      <c r="G13604" s="548">
        <v>0</v>
      </c>
      <c r="H13604" s="547">
        <v>0</v>
      </c>
      <c r="I13604" s="545" t="s">
        <v>12973</v>
      </c>
      <c r="J13604" s="545"/>
      <c r="K13604" s="545" t="s">
        <v>21290</v>
      </c>
      <c r="L13604" s="545" t="s">
        <v>13413</v>
      </c>
      <c r="M13604" s="548" t="s">
        <v>13758</v>
      </c>
      <c r="N13604" s="545" t="s">
        <v>13413</v>
      </c>
      <c r="O13604" s="545" t="s">
        <v>13413</v>
      </c>
      <c r="P13604" s="549">
        <v>11318</v>
      </c>
      <c r="Q13604" s="549">
        <v>1</v>
      </c>
      <c r="R13604" s="549">
        <v>59</v>
      </c>
      <c r="S13604" s="548"/>
      <c r="T13604" s="548"/>
      <c r="U13604" s="99"/>
    </row>
    <row r="13605" spans="1:21" ht="19.5" customHeight="1">
      <c r="A13605" s="545">
        <v>108650</v>
      </c>
      <c r="B13605" s="545" t="s">
        <v>5955</v>
      </c>
      <c r="C13605" s="545" t="s">
        <v>216</v>
      </c>
      <c r="D13605" s="546"/>
      <c r="E13605" s="171" t="str">
        <f t="shared" si="212"/>
        <v>1900</v>
      </c>
      <c r="F13605" s="547">
        <v>0</v>
      </c>
      <c r="G13605" s="548">
        <v>0</v>
      </c>
      <c r="H13605" s="547">
        <v>0</v>
      </c>
      <c r="I13605" s="545" t="s">
        <v>12973</v>
      </c>
      <c r="J13605" s="545"/>
      <c r="K13605" s="545" t="s">
        <v>21291</v>
      </c>
      <c r="L13605" s="545" t="s">
        <v>13413</v>
      </c>
      <c r="M13605" s="548" t="s">
        <v>13758</v>
      </c>
      <c r="N13605" s="545" t="s">
        <v>13413</v>
      </c>
      <c r="O13605" s="545" t="s">
        <v>13413</v>
      </c>
      <c r="P13605" s="549">
        <v>11319</v>
      </c>
      <c r="Q13605" s="549">
        <v>1</v>
      </c>
      <c r="R13605" s="549">
        <v>59</v>
      </c>
      <c r="S13605" s="548"/>
      <c r="T13605" s="548"/>
      <c r="U13605" s="99"/>
    </row>
    <row r="13606" spans="1:21" ht="19.5" customHeight="1">
      <c r="A13606" s="545">
        <v>108651</v>
      </c>
      <c r="B13606" s="545" t="s">
        <v>5954</v>
      </c>
      <c r="C13606" s="545" t="s">
        <v>216</v>
      </c>
      <c r="D13606" s="546"/>
      <c r="E13606" s="171" t="str">
        <f t="shared" si="212"/>
        <v>1900</v>
      </c>
      <c r="F13606" s="547">
        <v>0</v>
      </c>
      <c r="G13606" s="548">
        <v>0</v>
      </c>
      <c r="H13606" s="547">
        <v>0</v>
      </c>
      <c r="I13606" s="545" t="s">
        <v>12973</v>
      </c>
      <c r="J13606" s="545"/>
      <c r="K13606" s="545" t="s">
        <v>21292</v>
      </c>
      <c r="L13606" s="545" t="s">
        <v>13413</v>
      </c>
      <c r="M13606" s="548" t="s">
        <v>13758</v>
      </c>
      <c r="N13606" s="545" t="s">
        <v>13413</v>
      </c>
      <c r="O13606" s="545" t="s">
        <v>13413</v>
      </c>
      <c r="P13606" s="549">
        <v>11320</v>
      </c>
      <c r="Q13606" s="549">
        <v>1</v>
      </c>
      <c r="R13606" s="549">
        <v>59</v>
      </c>
      <c r="S13606" s="548"/>
      <c r="T13606" s="548"/>
      <c r="U13606" s="99"/>
    </row>
    <row r="13607" spans="1:21" ht="19.5" customHeight="1">
      <c r="A13607" s="545">
        <v>108652</v>
      </c>
      <c r="B13607" s="545" t="s">
        <v>5963</v>
      </c>
      <c r="C13607" s="545" t="s">
        <v>216</v>
      </c>
      <c r="D13607" s="546"/>
      <c r="E13607" s="171" t="str">
        <f t="shared" si="212"/>
        <v>1900</v>
      </c>
      <c r="F13607" s="547">
        <v>0</v>
      </c>
      <c r="G13607" s="548">
        <v>0</v>
      </c>
      <c r="H13607" s="547">
        <v>0</v>
      </c>
      <c r="I13607" s="545" t="s">
        <v>12973</v>
      </c>
      <c r="J13607" s="545"/>
      <c r="K13607" s="545" t="s">
        <v>21293</v>
      </c>
      <c r="L13607" s="545" t="s">
        <v>13413</v>
      </c>
      <c r="M13607" s="548" t="s">
        <v>13758</v>
      </c>
      <c r="N13607" s="545" t="s">
        <v>13413</v>
      </c>
      <c r="O13607" s="545" t="s">
        <v>13413</v>
      </c>
      <c r="P13607" s="549">
        <v>11321</v>
      </c>
      <c r="Q13607" s="549">
        <v>1</v>
      </c>
      <c r="R13607" s="549">
        <v>59</v>
      </c>
      <c r="S13607" s="548"/>
      <c r="T13607" s="548"/>
      <c r="U13607" s="99"/>
    </row>
    <row r="13608" spans="1:21" ht="19.5" customHeight="1">
      <c r="A13608" s="545">
        <v>108653</v>
      </c>
      <c r="B13608" s="545" t="s">
        <v>5990</v>
      </c>
      <c r="C13608" s="545" t="s">
        <v>216</v>
      </c>
      <c r="D13608" s="546"/>
      <c r="E13608" s="171" t="str">
        <f t="shared" si="212"/>
        <v>1900</v>
      </c>
      <c r="F13608" s="547">
        <v>0</v>
      </c>
      <c r="G13608" s="548">
        <v>0</v>
      </c>
      <c r="H13608" s="547">
        <v>0</v>
      </c>
      <c r="I13608" s="545" t="s">
        <v>12973</v>
      </c>
      <c r="J13608" s="545"/>
      <c r="K13608" s="545" t="s">
        <v>21294</v>
      </c>
      <c r="L13608" s="545" t="s">
        <v>13413</v>
      </c>
      <c r="M13608" s="548" t="s">
        <v>13758</v>
      </c>
      <c r="N13608" s="545" t="s">
        <v>13413</v>
      </c>
      <c r="O13608" s="545" t="s">
        <v>13413</v>
      </c>
      <c r="P13608" s="549">
        <v>11322</v>
      </c>
      <c r="Q13608" s="549">
        <v>1</v>
      </c>
      <c r="R13608" s="549">
        <v>59</v>
      </c>
      <c r="S13608" s="548"/>
      <c r="T13608" s="548"/>
      <c r="U13608" s="99"/>
    </row>
    <row r="13609" spans="1:21" ht="19.5" customHeight="1">
      <c r="A13609" s="545">
        <v>108654</v>
      </c>
      <c r="B13609" s="545" t="s">
        <v>5962</v>
      </c>
      <c r="C13609" s="545" t="s">
        <v>216</v>
      </c>
      <c r="D13609" s="546"/>
      <c r="E13609" s="171" t="str">
        <f t="shared" si="212"/>
        <v>1900</v>
      </c>
      <c r="F13609" s="547">
        <v>0</v>
      </c>
      <c r="G13609" s="548">
        <v>0</v>
      </c>
      <c r="H13609" s="547">
        <v>0</v>
      </c>
      <c r="I13609" s="545" t="s">
        <v>12973</v>
      </c>
      <c r="J13609" s="545"/>
      <c r="K13609" s="545" t="s">
        <v>21295</v>
      </c>
      <c r="L13609" s="545" t="s">
        <v>13413</v>
      </c>
      <c r="M13609" s="548" t="s">
        <v>13758</v>
      </c>
      <c r="N13609" s="545" t="s">
        <v>13413</v>
      </c>
      <c r="O13609" s="545" t="s">
        <v>13413</v>
      </c>
      <c r="P13609" s="549">
        <v>11323</v>
      </c>
      <c r="Q13609" s="549">
        <v>1</v>
      </c>
      <c r="R13609" s="549">
        <v>59</v>
      </c>
      <c r="S13609" s="548"/>
      <c r="T13609" s="548"/>
      <c r="U13609" s="99"/>
    </row>
    <row r="13610" spans="1:21" ht="19.5" customHeight="1">
      <c r="A13610" s="545">
        <v>108655</v>
      </c>
      <c r="B13610" s="545" t="s">
        <v>5906</v>
      </c>
      <c r="C13610" s="545" t="s">
        <v>216</v>
      </c>
      <c r="D13610" s="546"/>
      <c r="E13610" s="171" t="str">
        <f t="shared" si="212"/>
        <v>1900</v>
      </c>
      <c r="F13610" s="547">
        <v>0</v>
      </c>
      <c r="G13610" s="548">
        <v>0</v>
      </c>
      <c r="H13610" s="547">
        <v>0</v>
      </c>
      <c r="I13610" s="545" t="s">
        <v>12973</v>
      </c>
      <c r="J13610" s="545"/>
      <c r="K13610" s="545" t="s">
        <v>21296</v>
      </c>
      <c r="L13610" s="545" t="s">
        <v>13413</v>
      </c>
      <c r="M13610" s="548" t="s">
        <v>13758</v>
      </c>
      <c r="N13610" s="545" t="s">
        <v>13413</v>
      </c>
      <c r="O13610" s="545" t="s">
        <v>13413</v>
      </c>
      <c r="P13610" s="549">
        <v>11324</v>
      </c>
      <c r="Q13610" s="549">
        <v>1</v>
      </c>
      <c r="R13610" s="549">
        <v>59</v>
      </c>
      <c r="S13610" s="548"/>
      <c r="T13610" s="548"/>
      <c r="U13610" s="99"/>
    </row>
    <row r="13611" spans="1:21" ht="19.5" customHeight="1">
      <c r="A13611" s="545">
        <v>108656</v>
      </c>
      <c r="B13611" s="545" t="s">
        <v>5862</v>
      </c>
      <c r="C13611" s="545" t="s">
        <v>216</v>
      </c>
      <c r="D13611" s="546"/>
      <c r="E13611" s="171" t="str">
        <f t="shared" si="212"/>
        <v>1900</v>
      </c>
      <c r="F13611" s="547">
        <v>0</v>
      </c>
      <c r="G13611" s="548">
        <v>0</v>
      </c>
      <c r="H13611" s="547">
        <v>0</v>
      </c>
      <c r="I13611" s="545" t="s">
        <v>12973</v>
      </c>
      <c r="J13611" s="545"/>
      <c r="K13611" s="545" t="s">
        <v>21297</v>
      </c>
      <c r="L13611" s="545" t="s">
        <v>13413</v>
      </c>
      <c r="M13611" s="548" t="s">
        <v>13758</v>
      </c>
      <c r="N13611" s="545" t="s">
        <v>13413</v>
      </c>
      <c r="O13611" s="545" t="s">
        <v>13413</v>
      </c>
      <c r="P13611" s="549">
        <v>11325</v>
      </c>
      <c r="Q13611" s="549">
        <v>1</v>
      </c>
      <c r="R13611" s="549">
        <v>59</v>
      </c>
      <c r="S13611" s="548"/>
      <c r="T13611" s="548"/>
      <c r="U13611" s="99"/>
    </row>
    <row r="13612" spans="1:21" ht="19.5" customHeight="1">
      <c r="A13612" s="545">
        <v>108657</v>
      </c>
      <c r="B13612" s="545" t="s">
        <v>5973</v>
      </c>
      <c r="C13612" s="545" t="s">
        <v>216</v>
      </c>
      <c r="D13612" s="546"/>
      <c r="E13612" s="171" t="str">
        <f t="shared" si="212"/>
        <v>1900</v>
      </c>
      <c r="F13612" s="547">
        <v>0</v>
      </c>
      <c r="G13612" s="548">
        <v>0</v>
      </c>
      <c r="H13612" s="547">
        <v>0</v>
      </c>
      <c r="I13612" s="545" t="s">
        <v>12973</v>
      </c>
      <c r="J13612" s="545"/>
      <c r="K13612" s="545" t="s">
        <v>21298</v>
      </c>
      <c r="L13612" s="545" t="s">
        <v>13413</v>
      </c>
      <c r="M13612" s="548" t="s">
        <v>13758</v>
      </c>
      <c r="N13612" s="545" t="s">
        <v>13413</v>
      </c>
      <c r="O13612" s="545" t="s">
        <v>13413</v>
      </c>
      <c r="P13612" s="549">
        <v>11326</v>
      </c>
      <c r="Q13612" s="549">
        <v>1</v>
      </c>
      <c r="R13612" s="549">
        <v>59</v>
      </c>
      <c r="S13612" s="548"/>
      <c r="T13612" s="548"/>
      <c r="U13612" s="99"/>
    </row>
    <row r="13613" spans="1:21" ht="19.5" customHeight="1">
      <c r="A13613" s="545">
        <v>108658</v>
      </c>
      <c r="B13613" s="545" t="s">
        <v>5970</v>
      </c>
      <c r="C13613" s="545" t="s">
        <v>216</v>
      </c>
      <c r="D13613" s="546"/>
      <c r="E13613" s="171" t="str">
        <f t="shared" si="212"/>
        <v>1900</v>
      </c>
      <c r="F13613" s="547">
        <v>0</v>
      </c>
      <c r="G13613" s="548">
        <v>0</v>
      </c>
      <c r="H13613" s="547">
        <v>0</v>
      </c>
      <c r="I13613" s="545" t="s">
        <v>12973</v>
      </c>
      <c r="J13613" s="545"/>
      <c r="K13613" s="545" t="s">
        <v>21299</v>
      </c>
      <c r="L13613" s="545" t="s">
        <v>13413</v>
      </c>
      <c r="M13613" s="548" t="s">
        <v>13758</v>
      </c>
      <c r="N13613" s="545" t="s">
        <v>13413</v>
      </c>
      <c r="O13613" s="545" t="s">
        <v>13413</v>
      </c>
      <c r="P13613" s="549">
        <v>11327</v>
      </c>
      <c r="Q13613" s="549">
        <v>1</v>
      </c>
      <c r="R13613" s="549">
        <v>59</v>
      </c>
      <c r="S13613" s="548"/>
      <c r="T13613" s="548"/>
      <c r="U13613" s="99"/>
    </row>
    <row r="13614" spans="1:21" ht="19.5" customHeight="1">
      <c r="A13614" s="545">
        <v>108659</v>
      </c>
      <c r="B13614" s="545" t="s">
        <v>5880</v>
      </c>
      <c r="C13614" s="545" t="s">
        <v>216</v>
      </c>
      <c r="D13614" s="546">
        <v>46052</v>
      </c>
      <c r="E13614" s="171" t="str">
        <f t="shared" si="212"/>
        <v>2026</v>
      </c>
      <c r="F13614" s="547">
        <v>1210</v>
      </c>
      <c r="G13614" s="548">
        <v>0.19</v>
      </c>
      <c r="H13614" s="547">
        <v>1016.81</v>
      </c>
      <c r="I13614" s="545" t="s">
        <v>12973</v>
      </c>
      <c r="J13614" s="545" t="s">
        <v>13307</v>
      </c>
      <c r="K13614" s="545" t="s">
        <v>21300</v>
      </c>
      <c r="L13614" s="545" t="s">
        <v>13413</v>
      </c>
      <c r="M13614" s="548" t="s">
        <v>13758</v>
      </c>
      <c r="N13614" s="545" t="s">
        <v>13413</v>
      </c>
      <c r="O13614" s="545" t="s">
        <v>13413</v>
      </c>
      <c r="P13614" s="549">
        <v>11328</v>
      </c>
      <c r="Q13614" s="549">
        <v>1</v>
      </c>
      <c r="R13614" s="549">
        <v>59</v>
      </c>
      <c r="S13614" s="548">
        <v>2228</v>
      </c>
      <c r="T13614" s="548"/>
      <c r="U13614" s="99"/>
    </row>
    <row r="13615" spans="1:21" ht="19.5" customHeight="1">
      <c r="A13615" s="545">
        <v>108660</v>
      </c>
      <c r="B13615" s="545" t="s">
        <v>8586</v>
      </c>
      <c r="C13615" s="545" t="s">
        <v>216</v>
      </c>
      <c r="D13615" s="546"/>
      <c r="E13615" s="171" t="str">
        <f t="shared" si="212"/>
        <v>1900</v>
      </c>
      <c r="F13615" s="547">
        <v>0</v>
      </c>
      <c r="G13615" s="548">
        <v>0</v>
      </c>
      <c r="H13615" s="547">
        <v>0</v>
      </c>
      <c r="I13615" s="545" t="s">
        <v>12973</v>
      </c>
      <c r="J13615" s="545"/>
      <c r="K13615" s="545" t="s">
        <v>21301</v>
      </c>
      <c r="L13615" s="545" t="s">
        <v>13413</v>
      </c>
      <c r="M13615" s="548" t="s">
        <v>13758</v>
      </c>
      <c r="N13615" s="545" t="s">
        <v>13413</v>
      </c>
      <c r="O13615" s="545" t="s">
        <v>13413</v>
      </c>
      <c r="P13615" s="549">
        <v>11329</v>
      </c>
      <c r="Q13615" s="549">
        <v>1</v>
      </c>
      <c r="R13615" s="549">
        <v>59</v>
      </c>
      <c r="S13615" s="548"/>
      <c r="T13615" s="548"/>
      <c r="U13615" s="99"/>
    </row>
    <row r="13616" spans="1:21" ht="19.5" customHeight="1">
      <c r="A13616" s="545">
        <v>108661</v>
      </c>
      <c r="B13616" s="545" t="s">
        <v>5553</v>
      </c>
      <c r="C13616" s="545" t="s">
        <v>216</v>
      </c>
      <c r="D13616" s="546"/>
      <c r="E13616" s="171" t="str">
        <f t="shared" si="212"/>
        <v>1900</v>
      </c>
      <c r="F13616" s="547">
        <v>0</v>
      </c>
      <c r="G13616" s="548">
        <v>0</v>
      </c>
      <c r="H13616" s="547">
        <v>0</v>
      </c>
      <c r="I13616" s="545" t="s">
        <v>12980</v>
      </c>
      <c r="J13616" s="545"/>
      <c r="K13616" s="545" t="s">
        <v>21302</v>
      </c>
      <c r="L13616" s="545" t="s">
        <v>13413</v>
      </c>
      <c r="M13616" s="548" t="s">
        <v>13758</v>
      </c>
      <c r="N13616" s="545" t="s">
        <v>13413</v>
      </c>
      <c r="O13616" s="545" t="s">
        <v>13413</v>
      </c>
      <c r="P13616" s="549">
        <v>11330</v>
      </c>
      <c r="Q13616" s="549">
        <v>1</v>
      </c>
      <c r="R13616" s="549">
        <v>54</v>
      </c>
      <c r="S13616" s="548"/>
      <c r="T13616" s="548"/>
      <c r="U13616" s="99"/>
    </row>
    <row r="13617" spans="1:21" ht="19.5" customHeight="1">
      <c r="A13617" s="545">
        <v>108662</v>
      </c>
      <c r="B13617" s="545" t="s">
        <v>5912</v>
      </c>
      <c r="C13617" s="545" t="s">
        <v>216</v>
      </c>
      <c r="D13617" s="546"/>
      <c r="E13617" s="171" t="str">
        <f t="shared" si="212"/>
        <v>1900</v>
      </c>
      <c r="F13617" s="547">
        <v>0</v>
      </c>
      <c r="G13617" s="548">
        <v>0</v>
      </c>
      <c r="H13617" s="547">
        <v>0</v>
      </c>
      <c r="I13617" s="545" t="s">
        <v>12973</v>
      </c>
      <c r="J13617" s="545"/>
      <c r="K13617" s="545" t="s">
        <v>21303</v>
      </c>
      <c r="L13617" s="545" t="s">
        <v>13413</v>
      </c>
      <c r="M13617" s="548" t="s">
        <v>13758</v>
      </c>
      <c r="N13617" s="545" t="s">
        <v>13413</v>
      </c>
      <c r="O13617" s="545" t="s">
        <v>13413</v>
      </c>
      <c r="P13617" s="549">
        <v>11331</v>
      </c>
      <c r="Q13617" s="549">
        <v>1</v>
      </c>
      <c r="R13617" s="549">
        <v>59</v>
      </c>
      <c r="S13617" s="548"/>
      <c r="T13617" s="548"/>
      <c r="U13617" s="99"/>
    </row>
    <row r="13618" spans="1:21" ht="19.5" customHeight="1">
      <c r="A13618" s="545">
        <v>108663</v>
      </c>
      <c r="B13618" s="545" t="s">
        <v>5969</v>
      </c>
      <c r="C13618" s="545" t="s">
        <v>216</v>
      </c>
      <c r="D13618" s="546">
        <v>46052</v>
      </c>
      <c r="E13618" s="171" t="str">
        <f t="shared" si="212"/>
        <v>2026</v>
      </c>
      <c r="F13618" s="547">
        <v>183551</v>
      </c>
      <c r="G13618" s="548">
        <v>0.19</v>
      </c>
      <c r="H13618" s="547">
        <v>154244.54</v>
      </c>
      <c r="I13618" s="545" t="s">
        <v>12973</v>
      </c>
      <c r="J13618" s="545" t="s">
        <v>13307</v>
      </c>
      <c r="K13618" s="545" t="s">
        <v>21304</v>
      </c>
      <c r="L13618" s="545" t="s">
        <v>13413</v>
      </c>
      <c r="M13618" s="548" t="s">
        <v>13758</v>
      </c>
      <c r="N13618" s="545" t="s">
        <v>13413</v>
      </c>
      <c r="O13618" s="545" t="s">
        <v>13413</v>
      </c>
      <c r="P13618" s="549">
        <v>11332</v>
      </c>
      <c r="Q13618" s="549">
        <v>1</v>
      </c>
      <c r="R13618" s="549">
        <v>59</v>
      </c>
      <c r="S13618" s="548">
        <v>2228</v>
      </c>
      <c r="T13618" s="548"/>
      <c r="U13618" s="99"/>
    </row>
    <row r="13619" spans="1:21" ht="19.5" customHeight="1">
      <c r="A13619" s="545">
        <v>108664</v>
      </c>
      <c r="B13619" s="545" t="s">
        <v>5942</v>
      </c>
      <c r="C13619" s="545" t="s">
        <v>216</v>
      </c>
      <c r="D13619" s="546"/>
      <c r="E13619" s="171" t="str">
        <f t="shared" si="212"/>
        <v>1900</v>
      </c>
      <c r="F13619" s="547">
        <v>0</v>
      </c>
      <c r="G13619" s="548">
        <v>0</v>
      </c>
      <c r="H13619" s="547">
        <v>0</v>
      </c>
      <c r="I13619" s="545" t="s">
        <v>12973</v>
      </c>
      <c r="J13619" s="545"/>
      <c r="K13619" s="545" t="s">
        <v>13413</v>
      </c>
      <c r="L13619" s="545" t="s">
        <v>13413</v>
      </c>
      <c r="M13619" s="548" t="s">
        <v>13758</v>
      </c>
      <c r="N13619" s="545" t="s">
        <v>13413</v>
      </c>
      <c r="O13619" s="545" t="s">
        <v>13413</v>
      </c>
      <c r="P13619" s="549">
        <v>11333</v>
      </c>
      <c r="Q13619" s="549">
        <v>1</v>
      </c>
      <c r="R13619" s="549">
        <v>59</v>
      </c>
      <c r="S13619" s="548"/>
      <c r="T13619" s="548"/>
      <c r="U13619" s="99"/>
    </row>
    <row r="13620" spans="1:21" ht="19.5" customHeight="1">
      <c r="A13620" s="545">
        <v>108665</v>
      </c>
      <c r="B13620" s="545" t="s">
        <v>5860</v>
      </c>
      <c r="C13620" s="545" t="s">
        <v>216</v>
      </c>
      <c r="D13620" s="546"/>
      <c r="E13620" s="171" t="str">
        <f t="shared" si="212"/>
        <v>1900</v>
      </c>
      <c r="F13620" s="547">
        <v>0</v>
      </c>
      <c r="G13620" s="548">
        <v>0</v>
      </c>
      <c r="H13620" s="547">
        <v>0</v>
      </c>
      <c r="I13620" s="545" t="s">
        <v>12973</v>
      </c>
      <c r="J13620" s="545"/>
      <c r="K13620" s="545" t="s">
        <v>5860</v>
      </c>
      <c r="L13620" s="545" t="s">
        <v>13413</v>
      </c>
      <c r="M13620" s="548" t="s">
        <v>13758</v>
      </c>
      <c r="N13620" s="545" t="s">
        <v>13413</v>
      </c>
      <c r="O13620" s="545" t="s">
        <v>13413</v>
      </c>
      <c r="P13620" s="549">
        <v>11334</v>
      </c>
      <c r="Q13620" s="549">
        <v>1</v>
      </c>
      <c r="R13620" s="549">
        <v>59</v>
      </c>
      <c r="S13620" s="548"/>
      <c r="T13620" s="548"/>
      <c r="U13620" s="99"/>
    </row>
    <row r="13621" spans="1:21" ht="19.5" customHeight="1">
      <c r="A13621" s="545">
        <v>108666</v>
      </c>
      <c r="B13621" s="545" t="s">
        <v>5943</v>
      </c>
      <c r="C13621" s="545" t="s">
        <v>216</v>
      </c>
      <c r="D13621" s="546">
        <v>44189</v>
      </c>
      <c r="E13621" s="171" t="str">
        <f t="shared" si="212"/>
        <v>2020</v>
      </c>
      <c r="F13621" s="547">
        <v>1942803</v>
      </c>
      <c r="G13621" s="548">
        <v>0.19</v>
      </c>
      <c r="H13621" s="547">
        <v>1632607.56</v>
      </c>
      <c r="I13621" s="545" t="s">
        <v>12973</v>
      </c>
      <c r="J13621" s="545" t="s">
        <v>13301</v>
      </c>
      <c r="K13621" s="545" t="s">
        <v>13413</v>
      </c>
      <c r="L13621" s="545" t="s">
        <v>13413</v>
      </c>
      <c r="M13621" s="548" t="s">
        <v>13758</v>
      </c>
      <c r="N13621" s="545" t="s">
        <v>13413</v>
      </c>
      <c r="O13621" s="545" t="s">
        <v>13413</v>
      </c>
      <c r="P13621" s="549">
        <v>11335</v>
      </c>
      <c r="Q13621" s="549">
        <v>1</v>
      </c>
      <c r="R13621" s="549">
        <v>59</v>
      </c>
      <c r="S13621" s="548">
        <v>2221</v>
      </c>
      <c r="T13621" s="548"/>
      <c r="U13621" s="99"/>
    </row>
    <row r="13622" spans="1:21" ht="19.5" customHeight="1">
      <c r="A13622" s="545">
        <v>108667</v>
      </c>
      <c r="B13622" s="545" t="s">
        <v>5861</v>
      </c>
      <c r="C13622" s="545" t="s">
        <v>216</v>
      </c>
      <c r="D13622" s="546"/>
      <c r="E13622" s="171" t="str">
        <f t="shared" si="212"/>
        <v>1900</v>
      </c>
      <c r="F13622" s="547">
        <v>0</v>
      </c>
      <c r="G13622" s="548">
        <v>0</v>
      </c>
      <c r="H13622" s="547">
        <v>0</v>
      </c>
      <c r="I13622" s="545" t="s">
        <v>12973</v>
      </c>
      <c r="J13622" s="545"/>
      <c r="K13622" s="545" t="s">
        <v>13413</v>
      </c>
      <c r="L13622" s="545" t="s">
        <v>13413</v>
      </c>
      <c r="M13622" s="548" t="s">
        <v>13758</v>
      </c>
      <c r="N13622" s="545" t="s">
        <v>13413</v>
      </c>
      <c r="O13622" s="545" t="s">
        <v>13413</v>
      </c>
      <c r="P13622" s="549">
        <v>11336</v>
      </c>
      <c r="Q13622" s="549">
        <v>1</v>
      </c>
      <c r="R13622" s="549">
        <v>59</v>
      </c>
      <c r="S13622" s="548"/>
      <c r="T13622" s="548"/>
      <c r="U13622" s="99"/>
    </row>
    <row r="13623" spans="1:21" ht="19.5" customHeight="1">
      <c r="A13623" s="545">
        <v>108668</v>
      </c>
      <c r="B13623" s="545" t="s">
        <v>5876</v>
      </c>
      <c r="C13623" s="545" t="s">
        <v>216</v>
      </c>
      <c r="D13623" s="546"/>
      <c r="E13623" s="171" t="str">
        <f t="shared" si="212"/>
        <v>1900</v>
      </c>
      <c r="F13623" s="547">
        <v>0</v>
      </c>
      <c r="G13623" s="548">
        <v>0</v>
      </c>
      <c r="H13623" s="547">
        <v>0</v>
      </c>
      <c r="I13623" s="545" t="s">
        <v>12973</v>
      </c>
      <c r="J13623" s="545"/>
      <c r="K13623" s="545" t="s">
        <v>21305</v>
      </c>
      <c r="L13623" s="545" t="s">
        <v>13413</v>
      </c>
      <c r="M13623" s="548" t="s">
        <v>13758</v>
      </c>
      <c r="N13623" s="545" t="s">
        <v>13413</v>
      </c>
      <c r="O13623" s="545" t="s">
        <v>13413</v>
      </c>
      <c r="P13623" s="549">
        <v>11337</v>
      </c>
      <c r="Q13623" s="549">
        <v>1</v>
      </c>
      <c r="R13623" s="549">
        <v>59</v>
      </c>
      <c r="S13623" s="548"/>
      <c r="T13623" s="548"/>
      <c r="U13623" s="99"/>
    </row>
    <row r="13624" spans="1:21" ht="19.5" customHeight="1">
      <c r="A13624" s="545">
        <v>108669</v>
      </c>
      <c r="B13624" s="545" t="s">
        <v>5947</v>
      </c>
      <c r="C13624" s="545" t="s">
        <v>216</v>
      </c>
      <c r="D13624" s="546"/>
      <c r="E13624" s="171" t="str">
        <f t="shared" si="212"/>
        <v>1900</v>
      </c>
      <c r="F13624" s="547">
        <v>0</v>
      </c>
      <c r="G13624" s="548">
        <v>0</v>
      </c>
      <c r="H13624" s="547">
        <v>0</v>
      </c>
      <c r="I13624" s="545" t="s">
        <v>12973</v>
      </c>
      <c r="J13624" s="545"/>
      <c r="K13624" s="545" t="s">
        <v>13413</v>
      </c>
      <c r="L13624" s="545" t="s">
        <v>13413</v>
      </c>
      <c r="M13624" s="548" t="s">
        <v>13758</v>
      </c>
      <c r="N13624" s="545" t="s">
        <v>13413</v>
      </c>
      <c r="O13624" s="545" t="s">
        <v>13413</v>
      </c>
      <c r="P13624" s="549">
        <v>11338</v>
      </c>
      <c r="Q13624" s="549">
        <v>1</v>
      </c>
      <c r="R13624" s="549">
        <v>59</v>
      </c>
      <c r="S13624" s="548"/>
      <c r="T13624" s="548"/>
      <c r="U13624" s="99"/>
    </row>
    <row r="13625" spans="1:21" ht="19.5" customHeight="1">
      <c r="A13625" s="545">
        <v>108670</v>
      </c>
      <c r="B13625" s="545" t="s">
        <v>5959</v>
      </c>
      <c r="C13625" s="545" t="s">
        <v>216</v>
      </c>
      <c r="D13625" s="546"/>
      <c r="E13625" s="171" t="str">
        <f t="shared" si="212"/>
        <v>1900</v>
      </c>
      <c r="F13625" s="547">
        <v>0</v>
      </c>
      <c r="G13625" s="548">
        <v>0</v>
      </c>
      <c r="H13625" s="547">
        <v>0</v>
      </c>
      <c r="I13625" s="545" t="s">
        <v>12973</v>
      </c>
      <c r="J13625" s="545"/>
      <c r="K13625" s="545" t="s">
        <v>21306</v>
      </c>
      <c r="L13625" s="545" t="s">
        <v>13413</v>
      </c>
      <c r="M13625" s="548" t="s">
        <v>13758</v>
      </c>
      <c r="N13625" s="545" t="s">
        <v>13413</v>
      </c>
      <c r="O13625" s="545" t="s">
        <v>13413</v>
      </c>
      <c r="P13625" s="549">
        <v>11339</v>
      </c>
      <c r="Q13625" s="549">
        <v>1</v>
      </c>
      <c r="R13625" s="549">
        <v>59</v>
      </c>
      <c r="S13625" s="548"/>
      <c r="T13625" s="548"/>
      <c r="U13625" s="99"/>
    </row>
    <row r="13626" spans="1:21" ht="19.5" customHeight="1">
      <c r="A13626" s="545">
        <v>108671</v>
      </c>
      <c r="B13626" s="545" t="s">
        <v>5852</v>
      </c>
      <c r="C13626" s="545" t="s">
        <v>216</v>
      </c>
      <c r="D13626" s="546"/>
      <c r="E13626" s="171" t="str">
        <f t="shared" si="212"/>
        <v>1900</v>
      </c>
      <c r="F13626" s="547">
        <v>0</v>
      </c>
      <c r="G13626" s="548">
        <v>0</v>
      </c>
      <c r="H13626" s="547">
        <v>0</v>
      </c>
      <c r="I13626" s="545" t="s">
        <v>12973</v>
      </c>
      <c r="J13626" s="545"/>
      <c r="K13626" s="545" t="s">
        <v>21307</v>
      </c>
      <c r="L13626" s="545" t="s">
        <v>13413</v>
      </c>
      <c r="M13626" s="548" t="s">
        <v>13758</v>
      </c>
      <c r="N13626" s="545" t="s">
        <v>13413</v>
      </c>
      <c r="O13626" s="545" t="s">
        <v>13413</v>
      </c>
      <c r="P13626" s="549">
        <v>11340</v>
      </c>
      <c r="Q13626" s="549">
        <v>1</v>
      </c>
      <c r="R13626" s="549">
        <v>59</v>
      </c>
      <c r="S13626" s="548"/>
      <c r="T13626" s="548"/>
      <c r="U13626" s="99"/>
    </row>
    <row r="13627" spans="1:21" ht="19.5" customHeight="1">
      <c r="A13627" s="545">
        <v>108672</v>
      </c>
      <c r="B13627" s="545" t="s">
        <v>5932</v>
      </c>
      <c r="C13627" s="545" t="s">
        <v>216</v>
      </c>
      <c r="D13627" s="546"/>
      <c r="E13627" s="171" t="str">
        <f t="shared" si="212"/>
        <v>1900</v>
      </c>
      <c r="F13627" s="547">
        <v>0</v>
      </c>
      <c r="G13627" s="548">
        <v>0</v>
      </c>
      <c r="H13627" s="547">
        <v>0</v>
      </c>
      <c r="I13627" s="545" t="s">
        <v>12973</v>
      </c>
      <c r="J13627" s="545"/>
      <c r="K13627" s="545" t="s">
        <v>21308</v>
      </c>
      <c r="L13627" s="545" t="s">
        <v>13413</v>
      </c>
      <c r="M13627" s="548" t="s">
        <v>13758</v>
      </c>
      <c r="N13627" s="545" t="s">
        <v>13413</v>
      </c>
      <c r="O13627" s="545" t="s">
        <v>13413</v>
      </c>
      <c r="P13627" s="549">
        <v>11341</v>
      </c>
      <c r="Q13627" s="549">
        <v>1</v>
      </c>
      <c r="R13627" s="549">
        <v>59</v>
      </c>
      <c r="S13627" s="548"/>
      <c r="T13627" s="548"/>
      <c r="U13627" s="99"/>
    </row>
    <row r="13628" spans="1:21" ht="19.5" customHeight="1">
      <c r="A13628" s="545">
        <v>108673</v>
      </c>
      <c r="B13628" s="545" t="s">
        <v>5853</v>
      </c>
      <c r="C13628" s="545" t="s">
        <v>216</v>
      </c>
      <c r="D13628" s="546"/>
      <c r="E13628" s="171" t="str">
        <f t="shared" si="212"/>
        <v>1900</v>
      </c>
      <c r="F13628" s="547">
        <v>0</v>
      </c>
      <c r="G13628" s="548">
        <v>0</v>
      </c>
      <c r="H13628" s="547">
        <v>0</v>
      </c>
      <c r="I13628" s="545" t="s">
        <v>12973</v>
      </c>
      <c r="J13628" s="545"/>
      <c r="K13628" s="545" t="s">
        <v>21309</v>
      </c>
      <c r="L13628" s="545" t="s">
        <v>13413</v>
      </c>
      <c r="M13628" s="548" t="s">
        <v>13758</v>
      </c>
      <c r="N13628" s="545" t="s">
        <v>13413</v>
      </c>
      <c r="O13628" s="545" t="s">
        <v>13413</v>
      </c>
      <c r="P13628" s="549">
        <v>11342</v>
      </c>
      <c r="Q13628" s="549">
        <v>1</v>
      </c>
      <c r="R13628" s="549">
        <v>59</v>
      </c>
      <c r="S13628" s="548"/>
      <c r="T13628" s="548"/>
      <c r="U13628" s="99"/>
    </row>
    <row r="13629" spans="1:21" ht="19.5" customHeight="1">
      <c r="A13629" s="545">
        <v>108674</v>
      </c>
      <c r="B13629" s="545" t="s">
        <v>5930</v>
      </c>
      <c r="C13629" s="545" t="s">
        <v>216</v>
      </c>
      <c r="D13629" s="546"/>
      <c r="E13629" s="171" t="str">
        <f t="shared" si="212"/>
        <v>1900</v>
      </c>
      <c r="F13629" s="547">
        <v>0</v>
      </c>
      <c r="G13629" s="548">
        <v>0</v>
      </c>
      <c r="H13629" s="547">
        <v>0</v>
      </c>
      <c r="I13629" s="545" t="s">
        <v>12973</v>
      </c>
      <c r="J13629" s="545"/>
      <c r="K13629" s="545" t="s">
        <v>21310</v>
      </c>
      <c r="L13629" s="545" t="s">
        <v>13413</v>
      </c>
      <c r="M13629" s="548" t="s">
        <v>13758</v>
      </c>
      <c r="N13629" s="545" t="s">
        <v>13413</v>
      </c>
      <c r="O13629" s="545" t="s">
        <v>13413</v>
      </c>
      <c r="P13629" s="549">
        <v>11343</v>
      </c>
      <c r="Q13629" s="549">
        <v>1</v>
      </c>
      <c r="R13629" s="549">
        <v>59</v>
      </c>
      <c r="S13629" s="548"/>
      <c r="T13629" s="548"/>
      <c r="U13629" s="99"/>
    </row>
    <row r="13630" spans="1:21" ht="19.5" customHeight="1">
      <c r="A13630" s="545">
        <v>108675</v>
      </c>
      <c r="B13630" s="545" t="s">
        <v>5859</v>
      </c>
      <c r="C13630" s="545" t="s">
        <v>216</v>
      </c>
      <c r="D13630" s="546"/>
      <c r="E13630" s="171" t="str">
        <f t="shared" si="212"/>
        <v>1900</v>
      </c>
      <c r="F13630" s="547">
        <v>0</v>
      </c>
      <c r="G13630" s="548">
        <v>0</v>
      </c>
      <c r="H13630" s="547">
        <v>0</v>
      </c>
      <c r="I13630" s="545" t="s">
        <v>12973</v>
      </c>
      <c r="J13630" s="545"/>
      <c r="K13630" s="545" t="s">
        <v>5859</v>
      </c>
      <c r="L13630" s="545" t="s">
        <v>13413</v>
      </c>
      <c r="M13630" s="548" t="s">
        <v>13758</v>
      </c>
      <c r="N13630" s="545" t="s">
        <v>13413</v>
      </c>
      <c r="O13630" s="545" t="s">
        <v>13413</v>
      </c>
      <c r="P13630" s="549">
        <v>11344</v>
      </c>
      <c r="Q13630" s="549">
        <v>1</v>
      </c>
      <c r="R13630" s="549">
        <v>59</v>
      </c>
      <c r="S13630" s="548"/>
      <c r="T13630" s="548"/>
      <c r="U13630" s="99"/>
    </row>
    <row r="13631" spans="1:21" ht="19.5" customHeight="1">
      <c r="A13631" s="545">
        <v>108676</v>
      </c>
      <c r="B13631" s="545" t="s">
        <v>5857</v>
      </c>
      <c r="C13631" s="545" t="s">
        <v>216</v>
      </c>
      <c r="D13631" s="546"/>
      <c r="E13631" s="171" t="str">
        <f t="shared" si="212"/>
        <v>1900</v>
      </c>
      <c r="F13631" s="547">
        <v>0</v>
      </c>
      <c r="G13631" s="548">
        <v>0</v>
      </c>
      <c r="H13631" s="547">
        <v>0</v>
      </c>
      <c r="I13631" s="545" t="s">
        <v>12973</v>
      </c>
      <c r="J13631" s="545"/>
      <c r="K13631" s="545" t="s">
        <v>13413</v>
      </c>
      <c r="L13631" s="545" t="s">
        <v>13413</v>
      </c>
      <c r="M13631" s="548" t="s">
        <v>13758</v>
      </c>
      <c r="N13631" s="545" t="s">
        <v>13413</v>
      </c>
      <c r="O13631" s="545" t="s">
        <v>13413</v>
      </c>
      <c r="P13631" s="549">
        <v>11345</v>
      </c>
      <c r="Q13631" s="549">
        <v>1</v>
      </c>
      <c r="R13631" s="549">
        <v>59</v>
      </c>
      <c r="S13631" s="548"/>
      <c r="T13631" s="548"/>
      <c r="U13631" s="99"/>
    </row>
    <row r="13632" spans="1:21" ht="19.5" customHeight="1">
      <c r="A13632" s="545">
        <v>108677</v>
      </c>
      <c r="B13632" s="545" t="s">
        <v>5909</v>
      </c>
      <c r="C13632" s="545" t="s">
        <v>216</v>
      </c>
      <c r="D13632" s="546"/>
      <c r="E13632" s="171" t="str">
        <f t="shared" si="212"/>
        <v>1900</v>
      </c>
      <c r="F13632" s="547">
        <v>0</v>
      </c>
      <c r="G13632" s="548">
        <v>0</v>
      </c>
      <c r="H13632" s="547">
        <v>0</v>
      </c>
      <c r="I13632" s="545" t="s">
        <v>12973</v>
      </c>
      <c r="J13632" s="545"/>
      <c r="K13632" s="545" t="s">
        <v>21311</v>
      </c>
      <c r="L13632" s="545" t="s">
        <v>13413</v>
      </c>
      <c r="M13632" s="548" t="s">
        <v>13758</v>
      </c>
      <c r="N13632" s="545" t="s">
        <v>13413</v>
      </c>
      <c r="O13632" s="545" t="s">
        <v>13413</v>
      </c>
      <c r="P13632" s="549">
        <v>11346</v>
      </c>
      <c r="Q13632" s="549">
        <v>1</v>
      </c>
      <c r="R13632" s="549">
        <v>59</v>
      </c>
      <c r="S13632" s="548"/>
      <c r="T13632" s="548"/>
      <c r="U13632" s="99"/>
    </row>
    <row r="13633" spans="1:21" ht="19.5" customHeight="1">
      <c r="A13633" s="545">
        <v>108678</v>
      </c>
      <c r="B13633" s="545" t="s">
        <v>5949</v>
      </c>
      <c r="C13633" s="545" t="s">
        <v>216</v>
      </c>
      <c r="D13633" s="546"/>
      <c r="E13633" s="171" t="str">
        <f t="shared" si="212"/>
        <v>1900</v>
      </c>
      <c r="F13633" s="547">
        <v>0</v>
      </c>
      <c r="G13633" s="548">
        <v>0</v>
      </c>
      <c r="H13633" s="547">
        <v>0</v>
      </c>
      <c r="I13633" s="545" t="s">
        <v>12973</v>
      </c>
      <c r="J13633" s="545"/>
      <c r="K13633" s="545" t="s">
        <v>13413</v>
      </c>
      <c r="L13633" s="545" t="s">
        <v>13413</v>
      </c>
      <c r="M13633" s="548" t="s">
        <v>13758</v>
      </c>
      <c r="N13633" s="545" t="s">
        <v>13413</v>
      </c>
      <c r="O13633" s="545" t="s">
        <v>13413</v>
      </c>
      <c r="P13633" s="549">
        <v>11347</v>
      </c>
      <c r="Q13633" s="549">
        <v>1</v>
      </c>
      <c r="R13633" s="549">
        <v>59</v>
      </c>
      <c r="S13633" s="548"/>
      <c r="T13633" s="548"/>
      <c r="U13633" s="99"/>
    </row>
    <row r="13634" spans="1:21" ht="19.5" customHeight="1">
      <c r="A13634" s="545">
        <v>108679</v>
      </c>
      <c r="B13634" s="545" t="s">
        <v>5929</v>
      </c>
      <c r="C13634" s="545" t="s">
        <v>216</v>
      </c>
      <c r="D13634" s="546"/>
      <c r="E13634" s="171" t="str">
        <f t="shared" si="212"/>
        <v>1900</v>
      </c>
      <c r="F13634" s="547">
        <v>0</v>
      </c>
      <c r="G13634" s="548">
        <v>0</v>
      </c>
      <c r="H13634" s="547">
        <v>0</v>
      </c>
      <c r="I13634" s="545" t="s">
        <v>12973</v>
      </c>
      <c r="J13634" s="545"/>
      <c r="K13634" s="545" t="s">
        <v>13413</v>
      </c>
      <c r="L13634" s="545" t="s">
        <v>13413</v>
      </c>
      <c r="M13634" s="548" t="s">
        <v>13758</v>
      </c>
      <c r="N13634" s="545" t="s">
        <v>13413</v>
      </c>
      <c r="O13634" s="545" t="s">
        <v>13413</v>
      </c>
      <c r="P13634" s="549">
        <v>11348</v>
      </c>
      <c r="Q13634" s="549">
        <v>1</v>
      </c>
      <c r="R13634" s="549">
        <v>59</v>
      </c>
      <c r="S13634" s="548"/>
      <c r="T13634" s="548"/>
      <c r="U13634" s="99"/>
    </row>
    <row r="13635" spans="1:21" ht="19.5" customHeight="1">
      <c r="A13635" s="545">
        <v>108680</v>
      </c>
      <c r="B13635" s="545" t="s">
        <v>5986</v>
      </c>
      <c r="C13635" s="545" t="s">
        <v>216</v>
      </c>
      <c r="D13635" s="546"/>
      <c r="E13635" s="171" t="str">
        <f t="shared" si="212"/>
        <v>1900</v>
      </c>
      <c r="F13635" s="547">
        <v>0</v>
      </c>
      <c r="G13635" s="548">
        <v>0</v>
      </c>
      <c r="H13635" s="547">
        <v>0</v>
      </c>
      <c r="I13635" s="545" t="s">
        <v>12973</v>
      </c>
      <c r="J13635" s="545"/>
      <c r="K13635" s="545" t="s">
        <v>21312</v>
      </c>
      <c r="L13635" s="545" t="s">
        <v>13413</v>
      </c>
      <c r="M13635" s="548" t="s">
        <v>13758</v>
      </c>
      <c r="N13635" s="545" t="s">
        <v>13413</v>
      </c>
      <c r="O13635" s="545" t="s">
        <v>13413</v>
      </c>
      <c r="P13635" s="549">
        <v>11349</v>
      </c>
      <c r="Q13635" s="549">
        <v>1</v>
      </c>
      <c r="R13635" s="549">
        <v>59</v>
      </c>
      <c r="S13635" s="548"/>
      <c r="T13635" s="548"/>
      <c r="U13635" s="99"/>
    </row>
    <row r="13636" spans="1:21" ht="19.5" customHeight="1">
      <c r="A13636" s="545">
        <v>108681</v>
      </c>
      <c r="B13636" s="545" t="s">
        <v>5854</v>
      </c>
      <c r="C13636" s="545" t="s">
        <v>216</v>
      </c>
      <c r="D13636" s="546"/>
      <c r="E13636" s="171" t="str">
        <f t="shared" ref="E13636:E13699" si="213">TEXT(D13636,"YYYY")</f>
        <v>1900</v>
      </c>
      <c r="F13636" s="547">
        <v>0</v>
      </c>
      <c r="G13636" s="548">
        <v>0</v>
      </c>
      <c r="H13636" s="547">
        <v>0</v>
      </c>
      <c r="I13636" s="545" t="s">
        <v>12973</v>
      </c>
      <c r="J13636" s="545"/>
      <c r="K13636" s="545" t="s">
        <v>13413</v>
      </c>
      <c r="L13636" s="545" t="s">
        <v>13413</v>
      </c>
      <c r="M13636" s="548" t="s">
        <v>13758</v>
      </c>
      <c r="N13636" s="545" t="s">
        <v>13413</v>
      </c>
      <c r="O13636" s="545" t="s">
        <v>13413</v>
      </c>
      <c r="P13636" s="549">
        <v>11350</v>
      </c>
      <c r="Q13636" s="549">
        <v>1</v>
      </c>
      <c r="R13636" s="549">
        <v>59</v>
      </c>
      <c r="S13636" s="548"/>
      <c r="T13636" s="548"/>
      <c r="U13636" s="99"/>
    </row>
    <row r="13637" spans="1:21" ht="19.5" customHeight="1">
      <c r="A13637" s="545">
        <v>108682</v>
      </c>
      <c r="B13637" s="545" t="s">
        <v>5919</v>
      </c>
      <c r="C13637" s="545" t="s">
        <v>216</v>
      </c>
      <c r="D13637" s="546"/>
      <c r="E13637" s="171" t="str">
        <f t="shared" si="213"/>
        <v>1900</v>
      </c>
      <c r="F13637" s="547">
        <v>0</v>
      </c>
      <c r="G13637" s="548">
        <v>0</v>
      </c>
      <c r="H13637" s="547">
        <v>0</v>
      </c>
      <c r="I13637" s="545" t="s">
        <v>12973</v>
      </c>
      <c r="J13637" s="545"/>
      <c r="K13637" s="545" t="s">
        <v>21313</v>
      </c>
      <c r="L13637" s="545" t="s">
        <v>13413</v>
      </c>
      <c r="M13637" s="548" t="s">
        <v>13758</v>
      </c>
      <c r="N13637" s="545" t="s">
        <v>13413</v>
      </c>
      <c r="O13637" s="545" t="s">
        <v>13413</v>
      </c>
      <c r="P13637" s="549">
        <v>11351</v>
      </c>
      <c r="Q13637" s="549">
        <v>1</v>
      </c>
      <c r="R13637" s="549">
        <v>59</v>
      </c>
      <c r="S13637" s="548"/>
      <c r="T13637" s="548"/>
      <c r="U13637" s="99"/>
    </row>
    <row r="13638" spans="1:21" ht="19.5" customHeight="1">
      <c r="A13638" s="545">
        <v>108683</v>
      </c>
      <c r="B13638" s="545" t="s">
        <v>5896</v>
      </c>
      <c r="C13638" s="545" t="s">
        <v>216</v>
      </c>
      <c r="D13638" s="546"/>
      <c r="E13638" s="171" t="str">
        <f t="shared" si="213"/>
        <v>1900</v>
      </c>
      <c r="F13638" s="547">
        <v>0</v>
      </c>
      <c r="G13638" s="548">
        <v>0</v>
      </c>
      <c r="H13638" s="547">
        <v>0</v>
      </c>
      <c r="I13638" s="545" t="s">
        <v>12973</v>
      </c>
      <c r="J13638" s="545"/>
      <c r="K13638" s="545" t="s">
        <v>13413</v>
      </c>
      <c r="L13638" s="545" t="s">
        <v>13413</v>
      </c>
      <c r="M13638" s="548" t="s">
        <v>13758</v>
      </c>
      <c r="N13638" s="545" t="s">
        <v>13413</v>
      </c>
      <c r="O13638" s="545" t="s">
        <v>13413</v>
      </c>
      <c r="P13638" s="549">
        <v>11352</v>
      </c>
      <c r="Q13638" s="549">
        <v>1</v>
      </c>
      <c r="R13638" s="549">
        <v>59</v>
      </c>
      <c r="S13638" s="548"/>
      <c r="T13638" s="548"/>
      <c r="U13638" s="99"/>
    </row>
    <row r="13639" spans="1:21" ht="19.5" customHeight="1">
      <c r="A13639" s="545">
        <v>108684</v>
      </c>
      <c r="B13639" s="545" t="s">
        <v>5902</v>
      </c>
      <c r="C13639" s="545" t="s">
        <v>216</v>
      </c>
      <c r="D13639" s="546"/>
      <c r="E13639" s="171" t="str">
        <f t="shared" si="213"/>
        <v>1900</v>
      </c>
      <c r="F13639" s="547">
        <v>0</v>
      </c>
      <c r="G13639" s="548">
        <v>0</v>
      </c>
      <c r="H13639" s="547">
        <v>0</v>
      </c>
      <c r="I13639" s="545" t="s">
        <v>12973</v>
      </c>
      <c r="J13639" s="545"/>
      <c r="K13639" s="545" t="s">
        <v>21314</v>
      </c>
      <c r="L13639" s="545" t="s">
        <v>13413</v>
      </c>
      <c r="M13639" s="548" t="s">
        <v>13758</v>
      </c>
      <c r="N13639" s="545" t="s">
        <v>13413</v>
      </c>
      <c r="O13639" s="545" t="s">
        <v>13413</v>
      </c>
      <c r="P13639" s="549">
        <v>11353</v>
      </c>
      <c r="Q13639" s="549">
        <v>1</v>
      </c>
      <c r="R13639" s="549">
        <v>59</v>
      </c>
      <c r="S13639" s="548"/>
      <c r="T13639" s="548"/>
      <c r="U13639" s="99"/>
    </row>
    <row r="13640" spans="1:21" ht="19.5" customHeight="1">
      <c r="A13640" s="545">
        <v>108685</v>
      </c>
      <c r="B13640" s="545" t="s">
        <v>5901</v>
      </c>
      <c r="C13640" s="545" t="s">
        <v>216</v>
      </c>
      <c r="D13640" s="546"/>
      <c r="E13640" s="171" t="str">
        <f t="shared" si="213"/>
        <v>1900</v>
      </c>
      <c r="F13640" s="547">
        <v>0</v>
      </c>
      <c r="G13640" s="548">
        <v>0</v>
      </c>
      <c r="H13640" s="547">
        <v>0</v>
      </c>
      <c r="I13640" s="545" t="s">
        <v>12973</v>
      </c>
      <c r="J13640" s="545"/>
      <c r="K13640" s="545" t="s">
        <v>21315</v>
      </c>
      <c r="L13640" s="545" t="s">
        <v>13413</v>
      </c>
      <c r="M13640" s="548" t="s">
        <v>13758</v>
      </c>
      <c r="N13640" s="545" t="s">
        <v>13413</v>
      </c>
      <c r="O13640" s="545" t="s">
        <v>13413</v>
      </c>
      <c r="P13640" s="549">
        <v>11354</v>
      </c>
      <c r="Q13640" s="549">
        <v>1</v>
      </c>
      <c r="R13640" s="549">
        <v>59</v>
      </c>
      <c r="S13640" s="548"/>
      <c r="T13640" s="548"/>
      <c r="U13640" s="99"/>
    </row>
    <row r="13641" spans="1:21" ht="19.5" customHeight="1">
      <c r="A13641" s="545">
        <v>108686</v>
      </c>
      <c r="B13641" s="545" t="s">
        <v>5855</v>
      </c>
      <c r="C13641" s="545" t="s">
        <v>216</v>
      </c>
      <c r="D13641" s="546"/>
      <c r="E13641" s="171" t="str">
        <f t="shared" si="213"/>
        <v>1900</v>
      </c>
      <c r="F13641" s="547">
        <v>0</v>
      </c>
      <c r="G13641" s="548">
        <v>0</v>
      </c>
      <c r="H13641" s="547">
        <v>0</v>
      </c>
      <c r="I13641" s="545" t="s">
        <v>12973</v>
      </c>
      <c r="J13641" s="545"/>
      <c r="K13641" s="545" t="s">
        <v>13413</v>
      </c>
      <c r="L13641" s="545" t="s">
        <v>13413</v>
      </c>
      <c r="M13641" s="548" t="s">
        <v>13758</v>
      </c>
      <c r="N13641" s="545" t="s">
        <v>13413</v>
      </c>
      <c r="O13641" s="545" t="s">
        <v>13413</v>
      </c>
      <c r="P13641" s="549">
        <v>11355</v>
      </c>
      <c r="Q13641" s="549">
        <v>1</v>
      </c>
      <c r="R13641" s="549">
        <v>59</v>
      </c>
      <c r="S13641" s="548"/>
      <c r="T13641" s="548"/>
      <c r="U13641" s="99"/>
    </row>
    <row r="13642" spans="1:21" ht="19.5" customHeight="1">
      <c r="A13642" s="545">
        <v>108687</v>
      </c>
      <c r="B13642" s="545" t="s">
        <v>5856</v>
      </c>
      <c r="C13642" s="545" t="s">
        <v>216</v>
      </c>
      <c r="D13642" s="546"/>
      <c r="E13642" s="171" t="str">
        <f t="shared" si="213"/>
        <v>1900</v>
      </c>
      <c r="F13642" s="547">
        <v>0</v>
      </c>
      <c r="G13642" s="548">
        <v>0</v>
      </c>
      <c r="H13642" s="547">
        <v>0</v>
      </c>
      <c r="I13642" s="545" t="s">
        <v>12973</v>
      </c>
      <c r="J13642" s="545"/>
      <c r="K13642" s="545" t="s">
        <v>13413</v>
      </c>
      <c r="L13642" s="545" t="s">
        <v>13413</v>
      </c>
      <c r="M13642" s="548" t="s">
        <v>13758</v>
      </c>
      <c r="N13642" s="545" t="s">
        <v>13413</v>
      </c>
      <c r="O13642" s="545" t="s">
        <v>13413</v>
      </c>
      <c r="P13642" s="549">
        <v>11356</v>
      </c>
      <c r="Q13642" s="549">
        <v>1</v>
      </c>
      <c r="R13642" s="549">
        <v>59</v>
      </c>
      <c r="S13642" s="548"/>
      <c r="T13642" s="548"/>
      <c r="U13642" s="99"/>
    </row>
    <row r="13643" spans="1:21" ht="19.5" customHeight="1">
      <c r="A13643" s="545">
        <v>108688</v>
      </c>
      <c r="B13643" s="545" t="s">
        <v>5877</v>
      </c>
      <c r="C13643" s="545" t="s">
        <v>216</v>
      </c>
      <c r="D13643" s="546"/>
      <c r="E13643" s="171" t="str">
        <f t="shared" si="213"/>
        <v>1900</v>
      </c>
      <c r="F13643" s="547">
        <v>0</v>
      </c>
      <c r="G13643" s="548">
        <v>0</v>
      </c>
      <c r="H13643" s="547">
        <v>0</v>
      </c>
      <c r="I13643" s="545" t="s">
        <v>12973</v>
      </c>
      <c r="J13643" s="545"/>
      <c r="K13643" s="545" t="s">
        <v>21305</v>
      </c>
      <c r="L13643" s="545" t="s">
        <v>13413</v>
      </c>
      <c r="M13643" s="548" t="s">
        <v>13758</v>
      </c>
      <c r="N13643" s="545" t="s">
        <v>13413</v>
      </c>
      <c r="O13643" s="545" t="s">
        <v>13413</v>
      </c>
      <c r="P13643" s="549">
        <v>11357</v>
      </c>
      <c r="Q13643" s="549">
        <v>1</v>
      </c>
      <c r="R13643" s="549">
        <v>59</v>
      </c>
      <c r="S13643" s="548"/>
      <c r="T13643" s="548"/>
      <c r="U13643" s="99"/>
    </row>
    <row r="13644" spans="1:21" ht="19.5" customHeight="1">
      <c r="A13644" s="545">
        <v>108689</v>
      </c>
      <c r="B13644" s="545" t="s">
        <v>5903</v>
      </c>
      <c r="C13644" s="545" t="s">
        <v>216</v>
      </c>
      <c r="D13644" s="546"/>
      <c r="E13644" s="171" t="str">
        <f t="shared" si="213"/>
        <v>1900</v>
      </c>
      <c r="F13644" s="547">
        <v>0</v>
      </c>
      <c r="G13644" s="548">
        <v>0</v>
      </c>
      <c r="H13644" s="547">
        <v>0</v>
      </c>
      <c r="I13644" s="545" t="s">
        <v>12973</v>
      </c>
      <c r="J13644" s="545"/>
      <c r="K13644" s="545" t="s">
        <v>21316</v>
      </c>
      <c r="L13644" s="545" t="s">
        <v>13413</v>
      </c>
      <c r="M13644" s="548" t="s">
        <v>13758</v>
      </c>
      <c r="N13644" s="545" t="s">
        <v>13413</v>
      </c>
      <c r="O13644" s="545" t="s">
        <v>13413</v>
      </c>
      <c r="P13644" s="549">
        <v>11358</v>
      </c>
      <c r="Q13644" s="549">
        <v>1</v>
      </c>
      <c r="R13644" s="549">
        <v>59</v>
      </c>
      <c r="S13644" s="548"/>
      <c r="T13644" s="548"/>
      <c r="U13644" s="99"/>
    </row>
    <row r="13645" spans="1:21" ht="19.5" customHeight="1">
      <c r="A13645" s="545">
        <v>108690</v>
      </c>
      <c r="B13645" s="545" t="s">
        <v>5858</v>
      </c>
      <c r="C13645" s="545" t="s">
        <v>216</v>
      </c>
      <c r="D13645" s="546"/>
      <c r="E13645" s="171" t="str">
        <f t="shared" si="213"/>
        <v>1900</v>
      </c>
      <c r="F13645" s="547">
        <v>0</v>
      </c>
      <c r="G13645" s="548">
        <v>0</v>
      </c>
      <c r="H13645" s="547">
        <v>0</v>
      </c>
      <c r="I13645" s="545" t="s">
        <v>12973</v>
      </c>
      <c r="J13645" s="545"/>
      <c r="K13645" s="545" t="s">
        <v>13413</v>
      </c>
      <c r="L13645" s="545" t="s">
        <v>13413</v>
      </c>
      <c r="M13645" s="548" t="s">
        <v>13758</v>
      </c>
      <c r="N13645" s="545" t="s">
        <v>13413</v>
      </c>
      <c r="O13645" s="545" t="s">
        <v>13413</v>
      </c>
      <c r="P13645" s="549">
        <v>11359</v>
      </c>
      <c r="Q13645" s="549">
        <v>1</v>
      </c>
      <c r="R13645" s="549">
        <v>59</v>
      </c>
      <c r="S13645" s="548"/>
      <c r="T13645" s="548"/>
      <c r="U13645" s="99"/>
    </row>
    <row r="13646" spans="1:21" ht="19.5" customHeight="1">
      <c r="A13646" s="545">
        <v>108691</v>
      </c>
      <c r="B13646" s="545" t="s">
        <v>8585</v>
      </c>
      <c r="C13646" s="545" t="s">
        <v>221</v>
      </c>
      <c r="D13646" s="546"/>
      <c r="E13646" s="171" t="str">
        <f t="shared" si="213"/>
        <v>1900</v>
      </c>
      <c r="F13646" s="547">
        <v>0</v>
      </c>
      <c r="G13646" s="548">
        <v>0</v>
      </c>
      <c r="H13646" s="547">
        <v>0</v>
      </c>
      <c r="I13646" s="545" t="s">
        <v>12736</v>
      </c>
      <c r="J13646" s="545"/>
      <c r="K13646" s="545" t="s">
        <v>21317</v>
      </c>
      <c r="L13646" s="545" t="s">
        <v>13413</v>
      </c>
      <c r="M13646" s="548" t="s">
        <v>13758</v>
      </c>
      <c r="N13646" s="545" t="s">
        <v>13413</v>
      </c>
      <c r="O13646" s="545" t="s">
        <v>13413</v>
      </c>
      <c r="P13646" s="549">
        <v>11360</v>
      </c>
      <c r="Q13646" s="549">
        <v>1</v>
      </c>
      <c r="R13646" s="549">
        <v>56</v>
      </c>
      <c r="S13646" s="548"/>
      <c r="T13646" s="548"/>
      <c r="U13646" s="99"/>
    </row>
    <row r="13647" spans="1:21" ht="19.5" customHeight="1">
      <c r="A13647" s="545">
        <v>108692</v>
      </c>
      <c r="B13647" s="545" t="s">
        <v>5700</v>
      </c>
      <c r="C13647" s="545" t="s">
        <v>216</v>
      </c>
      <c r="D13647" s="546"/>
      <c r="E13647" s="171" t="str">
        <f t="shared" si="213"/>
        <v>1900</v>
      </c>
      <c r="F13647" s="547">
        <v>0</v>
      </c>
      <c r="G13647" s="548">
        <v>0</v>
      </c>
      <c r="H13647" s="547">
        <v>0</v>
      </c>
      <c r="I13647" s="545" t="s">
        <v>12736</v>
      </c>
      <c r="J13647" s="545"/>
      <c r="K13647" s="545" t="s">
        <v>20598</v>
      </c>
      <c r="L13647" s="545" t="s">
        <v>13413</v>
      </c>
      <c r="M13647" s="548" t="s">
        <v>13758</v>
      </c>
      <c r="N13647" s="545" t="s">
        <v>13413</v>
      </c>
      <c r="O13647" s="545" t="s">
        <v>13413</v>
      </c>
      <c r="P13647" s="549">
        <v>11361</v>
      </c>
      <c r="Q13647" s="549">
        <v>1</v>
      </c>
      <c r="R13647" s="549">
        <v>56</v>
      </c>
      <c r="S13647" s="548"/>
      <c r="T13647" s="548"/>
      <c r="U13647" s="99"/>
    </row>
    <row r="13648" spans="1:21" ht="19.5" customHeight="1">
      <c r="A13648" s="545">
        <v>108693</v>
      </c>
      <c r="B13648" s="545" t="s">
        <v>5582</v>
      </c>
      <c r="C13648" s="545" t="s">
        <v>216</v>
      </c>
      <c r="D13648" s="546"/>
      <c r="E13648" s="171" t="str">
        <f t="shared" si="213"/>
        <v>1900</v>
      </c>
      <c r="F13648" s="547">
        <v>0</v>
      </c>
      <c r="G13648" s="548">
        <v>0</v>
      </c>
      <c r="H13648" s="547">
        <v>0</v>
      </c>
      <c r="I13648" s="545" t="s">
        <v>12736</v>
      </c>
      <c r="J13648" s="545"/>
      <c r="K13648" s="545" t="s">
        <v>20598</v>
      </c>
      <c r="L13648" s="545" t="s">
        <v>13413</v>
      </c>
      <c r="M13648" s="548" t="s">
        <v>13758</v>
      </c>
      <c r="N13648" s="545" t="s">
        <v>13413</v>
      </c>
      <c r="O13648" s="545" t="s">
        <v>13413</v>
      </c>
      <c r="P13648" s="549">
        <v>11362</v>
      </c>
      <c r="Q13648" s="549">
        <v>1</v>
      </c>
      <c r="R13648" s="549">
        <v>56</v>
      </c>
      <c r="S13648" s="548"/>
      <c r="T13648" s="548"/>
      <c r="U13648" s="99"/>
    </row>
    <row r="13649" spans="1:21" ht="19.5" customHeight="1">
      <c r="A13649" s="545">
        <v>108694</v>
      </c>
      <c r="B13649" s="545" t="s">
        <v>5667</v>
      </c>
      <c r="C13649" s="545" t="s">
        <v>221</v>
      </c>
      <c r="D13649" s="546"/>
      <c r="E13649" s="171" t="str">
        <f t="shared" si="213"/>
        <v>1900</v>
      </c>
      <c r="F13649" s="547">
        <v>0</v>
      </c>
      <c r="G13649" s="548">
        <v>0</v>
      </c>
      <c r="H13649" s="547">
        <v>0</v>
      </c>
      <c r="I13649" s="545" t="s">
        <v>12736</v>
      </c>
      <c r="J13649" s="545"/>
      <c r="K13649" s="545" t="s">
        <v>20598</v>
      </c>
      <c r="L13649" s="545" t="s">
        <v>13413</v>
      </c>
      <c r="M13649" s="548" t="s">
        <v>13758</v>
      </c>
      <c r="N13649" s="545" t="s">
        <v>13413</v>
      </c>
      <c r="O13649" s="545" t="s">
        <v>13413</v>
      </c>
      <c r="P13649" s="549">
        <v>11363</v>
      </c>
      <c r="Q13649" s="549">
        <v>1</v>
      </c>
      <c r="R13649" s="549">
        <v>56</v>
      </c>
      <c r="S13649" s="548"/>
      <c r="T13649" s="548"/>
      <c r="U13649" s="99"/>
    </row>
    <row r="13650" spans="1:21" ht="19.5" customHeight="1">
      <c r="A13650" s="545">
        <v>108695</v>
      </c>
      <c r="B13650" s="545" t="s">
        <v>6818</v>
      </c>
      <c r="C13650" s="545" t="s">
        <v>216</v>
      </c>
      <c r="D13650" s="546">
        <v>44622</v>
      </c>
      <c r="E13650" s="171" t="str">
        <f t="shared" si="213"/>
        <v>2022</v>
      </c>
      <c r="F13650" s="547">
        <v>729.01</v>
      </c>
      <c r="G13650" s="548">
        <v>0.19</v>
      </c>
      <c r="H13650" s="547">
        <v>612.61</v>
      </c>
      <c r="I13650" s="545" t="s">
        <v>12736</v>
      </c>
      <c r="J13650" s="545" t="s">
        <v>13297</v>
      </c>
      <c r="K13650" s="545" t="s">
        <v>21318</v>
      </c>
      <c r="L13650" s="545"/>
      <c r="M13650" s="548" t="s">
        <v>13758</v>
      </c>
      <c r="N13650" s="545" t="s">
        <v>13413</v>
      </c>
      <c r="O13650" s="545"/>
      <c r="P13650" s="549">
        <v>12612</v>
      </c>
      <c r="Q13650" s="549">
        <v>1</v>
      </c>
      <c r="R13650" s="549">
        <v>56</v>
      </c>
      <c r="S13650" s="548">
        <v>2257</v>
      </c>
      <c r="T13650" s="548"/>
      <c r="U13650" s="99"/>
    </row>
    <row r="13651" spans="1:21" ht="19.5" customHeight="1">
      <c r="A13651" s="545">
        <v>108696</v>
      </c>
      <c r="B13651" s="545" t="s">
        <v>5741</v>
      </c>
      <c r="C13651" s="545" t="s">
        <v>216</v>
      </c>
      <c r="D13651" s="546"/>
      <c r="E13651" s="171" t="str">
        <f t="shared" si="213"/>
        <v>1900</v>
      </c>
      <c r="F13651" s="547">
        <v>0</v>
      </c>
      <c r="G13651" s="548">
        <v>0</v>
      </c>
      <c r="H13651" s="547">
        <v>0</v>
      </c>
      <c r="I13651" s="545" t="s">
        <v>12736</v>
      </c>
      <c r="J13651" s="545"/>
      <c r="K13651" s="545" t="s">
        <v>20598</v>
      </c>
      <c r="L13651" s="545" t="s">
        <v>13413</v>
      </c>
      <c r="M13651" s="548" t="s">
        <v>13758</v>
      </c>
      <c r="N13651" s="545" t="s">
        <v>13413</v>
      </c>
      <c r="O13651" s="545" t="s">
        <v>13413</v>
      </c>
      <c r="P13651" s="549">
        <v>11365</v>
      </c>
      <c r="Q13651" s="549">
        <v>1</v>
      </c>
      <c r="R13651" s="549">
        <v>56</v>
      </c>
      <c r="S13651" s="548"/>
      <c r="T13651" s="548"/>
      <c r="U13651" s="99"/>
    </row>
    <row r="13652" spans="1:21" ht="19.5" customHeight="1">
      <c r="A13652" s="545">
        <v>108697</v>
      </c>
      <c r="B13652" s="545" t="s">
        <v>5615</v>
      </c>
      <c r="C13652" s="545" t="s">
        <v>216</v>
      </c>
      <c r="D13652" s="546">
        <v>46052</v>
      </c>
      <c r="E13652" s="171" t="str">
        <f t="shared" si="213"/>
        <v>2026</v>
      </c>
      <c r="F13652" s="547">
        <v>24887</v>
      </c>
      <c r="G13652" s="548">
        <v>0.19</v>
      </c>
      <c r="H13652" s="547">
        <v>20913.45</v>
      </c>
      <c r="I13652" s="545" t="s">
        <v>12736</v>
      </c>
      <c r="J13652" s="545" t="s">
        <v>13307</v>
      </c>
      <c r="K13652" s="545" t="s">
        <v>21319</v>
      </c>
      <c r="L13652" s="545" t="s">
        <v>13413</v>
      </c>
      <c r="M13652" s="548" t="s">
        <v>13758</v>
      </c>
      <c r="N13652" s="545" t="s">
        <v>13413</v>
      </c>
      <c r="O13652" s="545" t="s">
        <v>13413</v>
      </c>
      <c r="P13652" s="549">
        <v>11366</v>
      </c>
      <c r="Q13652" s="549">
        <v>1</v>
      </c>
      <c r="R13652" s="549">
        <v>56</v>
      </c>
      <c r="S13652" s="548">
        <v>2228</v>
      </c>
      <c r="T13652" s="548"/>
      <c r="U13652" s="99"/>
    </row>
    <row r="13653" spans="1:21" ht="19.5" customHeight="1">
      <c r="A13653" s="545">
        <v>108698</v>
      </c>
      <c r="B13653" s="545" t="s">
        <v>5657</v>
      </c>
      <c r="C13653" s="545" t="s">
        <v>216</v>
      </c>
      <c r="D13653" s="546"/>
      <c r="E13653" s="171" t="str">
        <f t="shared" si="213"/>
        <v>1900</v>
      </c>
      <c r="F13653" s="547">
        <v>0</v>
      </c>
      <c r="G13653" s="548">
        <v>0</v>
      </c>
      <c r="H13653" s="547">
        <v>0</v>
      </c>
      <c r="I13653" s="545" t="s">
        <v>12736</v>
      </c>
      <c r="J13653" s="545"/>
      <c r="K13653" s="545" t="s">
        <v>21320</v>
      </c>
      <c r="L13653" s="545" t="s">
        <v>13413</v>
      </c>
      <c r="M13653" s="548" t="s">
        <v>13758</v>
      </c>
      <c r="N13653" s="545" t="s">
        <v>13413</v>
      </c>
      <c r="O13653" s="545" t="s">
        <v>13413</v>
      </c>
      <c r="P13653" s="549">
        <v>11367</v>
      </c>
      <c r="Q13653" s="549">
        <v>1</v>
      </c>
      <c r="R13653" s="549">
        <v>56</v>
      </c>
      <c r="S13653" s="548"/>
      <c r="T13653" s="548"/>
      <c r="U13653" s="99"/>
    </row>
    <row r="13654" spans="1:21" ht="19.5" customHeight="1">
      <c r="A13654" s="545">
        <v>108699</v>
      </c>
      <c r="B13654" s="545" t="s">
        <v>5733</v>
      </c>
      <c r="C13654" s="545" t="s">
        <v>216</v>
      </c>
      <c r="D13654" s="546">
        <v>46052</v>
      </c>
      <c r="E13654" s="171" t="str">
        <f t="shared" si="213"/>
        <v>2026</v>
      </c>
      <c r="F13654" s="547">
        <v>424564</v>
      </c>
      <c r="G13654" s="548">
        <v>0.19</v>
      </c>
      <c r="H13654" s="547">
        <v>356776.47</v>
      </c>
      <c r="I13654" s="545" t="s">
        <v>12736</v>
      </c>
      <c r="J13654" s="545" t="s">
        <v>13307</v>
      </c>
      <c r="K13654" s="545" t="s">
        <v>21321</v>
      </c>
      <c r="L13654" s="545" t="s">
        <v>13413</v>
      </c>
      <c r="M13654" s="548" t="s">
        <v>13758</v>
      </c>
      <c r="N13654" s="545" t="s">
        <v>13413</v>
      </c>
      <c r="O13654" s="545" t="s">
        <v>13413</v>
      </c>
      <c r="P13654" s="549">
        <v>11368</v>
      </c>
      <c r="Q13654" s="549">
        <v>1</v>
      </c>
      <c r="R13654" s="549">
        <v>56</v>
      </c>
      <c r="S13654" s="548">
        <v>2228</v>
      </c>
      <c r="T13654" s="548"/>
      <c r="U13654" s="99"/>
    </row>
    <row r="13655" spans="1:21" ht="19.5" customHeight="1">
      <c r="A13655" s="545">
        <v>108700</v>
      </c>
      <c r="B13655" s="545" t="s">
        <v>5737</v>
      </c>
      <c r="C13655" s="545" t="s">
        <v>216</v>
      </c>
      <c r="D13655" s="546"/>
      <c r="E13655" s="171" t="str">
        <f t="shared" si="213"/>
        <v>1900</v>
      </c>
      <c r="F13655" s="547">
        <v>0</v>
      </c>
      <c r="G13655" s="548">
        <v>0</v>
      </c>
      <c r="H13655" s="547">
        <v>0</v>
      </c>
      <c r="I13655" s="545" t="s">
        <v>12736</v>
      </c>
      <c r="J13655" s="545"/>
      <c r="K13655" s="545" t="s">
        <v>21322</v>
      </c>
      <c r="L13655" s="545" t="s">
        <v>13413</v>
      </c>
      <c r="M13655" s="548" t="s">
        <v>13758</v>
      </c>
      <c r="N13655" s="545" t="s">
        <v>13413</v>
      </c>
      <c r="O13655" s="545" t="s">
        <v>13413</v>
      </c>
      <c r="P13655" s="549">
        <v>11369</v>
      </c>
      <c r="Q13655" s="549">
        <v>1</v>
      </c>
      <c r="R13655" s="549">
        <v>56</v>
      </c>
      <c r="S13655" s="548"/>
      <c r="T13655" s="548"/>
      <c r="U13655" s="99"/>
    </row>
    <row r="13656" spans="1:21" ht="19.5" customHeight="1">
      <c r="A13656" s="545">
        <v>108701</v>
      </c>
      <c r="B13656" s="545" t="s">
        <v>8584</v>
      </c>
      <c r="C13656" s="545" t="s">
        <v>221</v>
      </c>
      <c r="D13656" s="546"/>
      <c r="E13656" s="171" t="str">
        <f t="shared" si="213"/>
        <v>1900</v>
      </c>
      <c r="F13656" s="547">
        <v>0</v>
      </c>
      <c r="G13656" s="548">
        <v>0</v>
      </c>
      <c r="H13656" s="547">
        <v>0</v>
      </c>
      <c r="I13656" s="545" t="s">
        <v>12736</v>
      </c>
      <c r="J13656" s="545"/>
      <c r="K13656" s="545" t="s">
        <v>21323</v>
      </c>
      <c r="L13656" s="545" t="s">
        <v>13413</v>
      </c>
      <c r="M13656" s="548" t="s">
        <v>13758</v>
      </c>
      <c r="N13656" s="545" t="s">
        <v>13413</v>
      </c>
      <c r="O13656" s="545" t="s">
        <v>13413</v>
      </c>
      <c r="P13656" s="549">
        <v>11370</v>
      </c>
      <c r="Q13656" s="549">
        <v>1</v>
      </c>
      <c r="R13656" s="549">
        <v>56</v>
      </c>
      <c r="S13656" s="548"/>
      <c r="T13656" s="548"/>
      <c r="U13656" s="99"/>
    </row>
    <row r="13657" spans="1:21" ht="19.5" customHeight="1">
      <c r="A13657" s="545">
        <v>108702</v>
      </c>
      <c r="B13657" s="545" t="s">
        <v>5691</v>
      </c>
      <c r="C13657" s="545" t="s">
        <v>216</v>
      </c>
      <c r="D13657" s="546"/>
      <c r="E13657" s="171" t="str">
        <f t="shared" si="213"/>
        <v>1900</v>
      </c>
      <c r="F13657" s="547">
        <v>0</v>
      </c>
      <c r="G13657" s="548">
        <v>0</v>
      </c>
      <c r="H13657" s="547">
        <v>0</v>
      </c>
      <c r="I13657" s="545" t="s">
        <v>12736</v>
      </c>
      <c r="J13657" s="545"/>
      <c r="K13657" s="545" t="s">
        <v>21324</v>
      </c>
      <c r="L13657" s="545" t="s">
        <v>13413</v>
      </c>
      <c r="M13657" s="548" t="s">
        <v>13758</v>
      </c>
      <c r="N13657" s="545" t="s">
        <v>13413</v>
      </c>
      <c r="O13657" s="545" t="s">
        <v>13413</v>
      </c>
      <c r="P13657" s="549">
        <v>11371</v>
      </c>
      <c r="Q13657" s="549">
        <v>1</v>
      </c>
      <c r="R13657" s="549">
        <v>56</v>
      </c>
      <c r="S13657" s="548"/>
      <c r="T13657" s="548"/>
      <c r="U13657" s="99"/>
    </row>
    <row r="13658" spans="1:21" ht="19.5" customHeight="1">
      <c r="A13658" s="545">
        <v>108703</v>
      </c>
      <c r="B13658" s="545" t="s">
        <v>5734</v>
      </c>
      <c r="C13658" s="545" t="s">
        <v>216</v>
      </c>
      <c r="D13658" s="546"/>
      <c r="E13658" s="171" t="str">
        <f t="shared" si="213"/>
        <v>1900</v>
      </c>
      <c r="F13658" s="547">
        <v>0</v>
      </c>
      <c r="G13658" s="548">
        <v>0</v>
      </c>
      <c r="H13658" s="547">
        <v>0</v>
      </c>
      <c r="I13658" s="545" t="s">
        <v>12736</v>
      </c>
      <c r="J13658" s="545"/>
      <c r="K13658" s="545" t="s">
        <v>21325</v>
      </c>
      <c r="L13658" s="545" t="s">
        <v>13413</v>
      </c>
      <c r="M13658" s="548" t="s">
        <v>13758</v>
      </c>
      <c r="N13658" s="545" t="s">
        <v>13413</v>
      </c>
      <c r="O13658" s="545" t="s">
        <v>13413</v>
      </c>
      <c r="P13658" s="549">
        <v>11372</v>
      </c>
      <c r="Q13658" s="549">
        <v>1</v>
      </c>
      <c r="R13658" s="549">
        <v>56</v>
      </c>
      <c r="S13658" s="548"/>
      <c r="T13658" s="548"/>
      <c r="U13658" s="99"/>
    </row>
    <row r="13659" spans="1:21" ht="19.5" customHeight="1">
      <c r="A13659" s="545">
        <v>108704</v>
      </c>
      <c r="B13659" s="545" t="s">
        <v>5730</v>
      </c>
      <c r="C13659" s="545" t="s">
        <v>216</v>
      </c>
      <c r="D13659" s="546"/>
      <c r="E13659" s="171" t="str">
        <f t="shared" si="213"/>
        <v>1900</v>
      </c>
      <c r="F13659" s="547">
        <v>0</v>
      </c>
      <c r="G13659" s="548">
        <v>0</v>
      </c>
      <c r="H13659" s="547">
        <v>0</v>
      </c>
      <c r="I13659" s="545" t="s">
        <v>12736</v>
      </c>
      <c r="J13659" s="545"/>
      <c r="K13659" s="545" t="s">
        <v>21326</v>
      </c>
      <c r="L13659" s="545" t="s">
        <v>13413</v>
      </c>
      <c r="M13659" s="548" t="s">
        <v>13758</v>
      </c>
      <c r="N13659" s="545" t="s">
        <v>13413</v>
      </c>
      <c r="O13659" s="545" t="s">
        <v>13413</v>
      </c>
      <c r="P13659" s="549">
        <v>11373</v>
      </c>
      <c r="Q13659" s="549">
        <v>1</v>
      </c>
      <c r="R13659" s="549">
        <v>56</v>
      </c>
      <c r="S13659" s="548"/>
      <c r="T13659" s="548"/>
      <c r="U13659" s="99"/>
    </row>
    <row r="13660" spans="1:21" ht="19.5" customHeight="1">
      <c r="A13660" s="545">
        <v>108705</v>
      </c>
      <c r="B13660" s="545" t="s">
        <v>5807</v>
      </c>
      <c r="C13660" s="545" t="s">
        <v>216</v>
      </c>
      <c r="D13660" s="546"/>
      <c r="E13660" s="171" t="str">
        <f t="shared" si="213"/>
        <v>1900</v>
      </c>
      <c r="F13660" s="547">
        <v>0</v>
      </c>
      <c r="G13660" s="548">
        <v>0</v>
      </c>
      <c r="H13660" s="547">
        <v>0</v>
      </c>
      <c r="I13660" s="545" t="s">
        <v>12736</v>
      </c>
      <c r="J13660" s="545"/>
      <c r="K13660" s="545" t="s">
        <v>21327</v>
      </c>
      <c r="L13660" s="545" t="s">
        <v>13413</v>
      </c>
      <c r="M13660" s="548" t="s">
        <v>13758</v>
      </c>
      <c r="N13660" s="545" t="s">
        <v>13413</v>
      </c>
      <c r="O13660" s="545" t="s">
        <v>13413</v>
      </c>
      <c r="P13660" s="549">
        <v>11374</v>
      </c>
      <c r="Q13660" s="549">
        <v>1</v>
      </c>
      <c r="R13660" s="549">
        <v>56</v>
      </c>
      <c r="S13660" s="548"/>
      <c r="T13660" s="548"/>
      <c r="U13660" s="99"/>
    </row>
    <row r="13661" spans="1:21" ht="19.5" customHeight="1">
      <c r="A13661" s="545">
        <v>108706</v>
      </c>
      <c r="B13661" s="545" t="s">
        <v>5800</v>
      </c>
      <c r="C13661" s="545" t="s">
        <v>216</v>
      </c>
      <c r="D13661" s="546"/>
      <c r="E13661" s="171" t="str">
        <f t="shared" si="213"/>
        <v>1900</v>
      </c>
      <c r="F13661" s="547">
        <v>0</v>
      </c>
      <c r="G13661" s="548">
        <v>0</v>
      </c>
      <c r="H13661" s="547">
        <v>0</v>
      </c>
      <c r="I13661" s="545" t="s">
        <v>12736</v>
      </c>
      <c r="J13661" s="545"/>
      <c r="K13661" s="545" t="s">
        <v>20598</v>
      </c>
      <c r="L13661" s="545" t="s">
        <v>13413</v>
      </c>
      <c r="M13661" s="548" t="s">
        <v>13758</v>
      </c>
      <c r="N13661" s="545" t="s">
        <v>13413</v>
      </c>
      <c r="O13661" s="545" t="s">
        <v>13413</v>
      </c>
      <c r="P13661" s="549">
        <v>11375</v>
      </c>
      <c r="Q13661" s="549">
        <v>1</v>
      </c>
      <c r="R13661" s="549">
        <v>56</v>
      </c>
      <c r="S13661" s="548"/>
      <c r="T13661" s="548"/>
      <c r="U13661" s="99"/>
    </row>
    <row r="13662" spans="1:21" ht="19.5" customHeight="1">
      <c r="A13662" s="545">
        <v>108707</v>
      </c>
      <c r="B13662" s="545" t="s">
        <v>5626</v>
      </c>
      <c r="C13662" s="545" t="s">
        <v>216</v>
      </c>
      <c r="D13662" s="546"/>
      <c r="E13662" s="171" t="str">
        <f t="shared" si="213"/>
        <v>1900</v>
      </c>
      <c r="F13662" s="547">
        <v>0</v>
      </c>
      <c r="G13662" s="548">
        <v>0</v>
      </c>
      <c r="H13662" s="547">
        <v>0</v>
      </c>
      <c r="I13662" s="545" t="s">
        <v>12736</v>
      </c>
      <c r="J13662" s="545"/>
      <c r="K13662" s="545" t="s">
        <v>20598</v>
      </c>
      <c r="L13662" s="545" t="s">
        <v>13413</v>
      </c>
      <c r="M13662" s="548" t="s">
        <v>13758</v>
      </c>
      <c r="N13662" s="545" t="s">
        <v>13413</v>
      </c>
      <c r="O13662" s="545" t="s">
        <v>13413</v>
      </c>
      <c r="P13662" s="549">
        <v>11376</v>
      </c>
      <c r="Q13662" s="549">
        <v>1</v>
      </c>
      <c r="R13662" s="549">
        <v>56</v>
      </c>
      <c r="S13662" s="548"/>
      <c r="T13662" s="548"/>
      <c r="U13662" s="99"/>
    </row>
    <row r="13663" spans="1:21" ht="19.5" customHeight="1">
      <c r="A13663" s="545">
        <v>108708</v>
      </c>
      <c r="B13663" s="545" t="s">
        <v>5724</v>
      </c>
      <c r="C13663" s="545" t="s">
        <v>216</v>
      </c>
      <c r="D13663" s="546"/>
      <c r="E13663" s="171" t="str">
        <f t="shared" si="213"/>
        <v>1900</v>
      </c>
      <c r="F13663" s="547">
        <v>0</v>
      </c>
      <c r="G13663" s="548">
        <v>0</v>
      </c>
      <c r="H13663" s="547">
        <v>0</v>
      </c>
      <c r="I13663" s="545" t="s">
        <v>12736</v>
      </c>
      <c r="J13663" s="545"/>
      <c r="K13663" s="545" t="s">
        <v>20598</v>
      </c>
      <c r="L13663" s="545" t="s">
        <v>13413</v>
      </c>
      <c r="M13663" s="548" t="s">
        <v>13758</v>
      </c>
      <c r="N13663" s="545" t="s">
        <v>13413</v>
      </c>
      <c r="O13663" s="545" t="s">
        <v>13413</v>
      </c>
      <c r="P13663" s="549">
        <v>11377</v>
      </c>
      <c r="Q13663" s="549">
        <v>1</v>
      </c>
      <c r="R13663" s="549">
        <v>56</v>
      </c>
      <c r="S13663" s="548"/>
      <c r="T13663" s="548"/>
      <c r="U13663" s="99"/>
    </row>
    <row r="13664" spans="1:21" ht="19.5" customHeight="1">
      <c r="A13664" s="545">
        <v>108709</v>
      </c>
      <c r="B13664" s="545" t="s">
        <v>5703</v>
      </c>
      <c r="C13664" s="545" t="s">
        <v>4504</v>
      </c>
      <c r="D13664" s="546"/>
      <c r="E13664" s="171" t="str">
        <f t="shared" si="213"/>
        <v>1900</v>
      </c>
      <c r="F13664" s="547">
        <v>0</v>
      </c>
      <c r="G13664" s="548">
        <v>0</v>
      </c>
      <c r="H13664" s="547">
        <v>0</v>
      </c>
      <c r="I13664" s="545" t="s">
        <v>12736</v>
      </c>
      <c r="J13664" s="545"/>
      <c r="K13664" s="545" t="s">
        <v>20598</v>
      </c>
      <c r="L13664" s="545" t="s">
        <v>13413</v>
      </c>
      <c r="M13664" s="548" t="s">
        <v>13813</v>
      </c>
      <c r="N13664" s="545" t="s">
        <v>13413</v>
      </c>
      <c r="O13664" s="545" t="s">
        <v>13413</v>
      </c>
      <c r="P13664" s="549">
        <v>11378</v>
      </c>
      <c r="Q13664" s="549">
        <v>3</v>
      </c>
      <c r="R13664" s="549">
        <v>56</v>
      </c>
      <c r="S13664" s="548"/>
      <c r="T13664" s="548"/>
      <c r="U13664" s="99"/>
    </row>
    <row r="13665" spans="1:21" ht="19.5" customHeight="1">
      <c r="A13665" s="545">
        <v>108710</v>
      </c>
      <c r="B13665" s="545" t="s">
        <v>5807</v>
      </c>
      <c r="C13665" s="545" t="s">
        <v>216</v>
      </c>
      <c r="D13665" s="546"/>
      <c r="E13665" s="171" t="str">
        <f t="shared" si="213"/>
        <v>1900</v>
      </c>
      <c r="F13665" s="547">
        <v>0</v>
      </c>
      <c r="G13665" s="548">
        <v>0</v>
      </c>
      <c r="H13665" s="547">
        <v>0</v>
      </c>
      <c r="I13665" s="545" t="s">
        <v>12736</v>
      </c>
      <c r="J13665" s="545"/>
      <c r="K13665" s="545" t="s">
        <v>21328</v>
      </c>
      <c r="L13665" s="545" t="s">
        <v>13413</v>
      </c>
      <c r="M13665" s="548" t="s">
        <v>13758</v>
      </c>
      <c r="N13665" s="545" t="s">
        <v>13413</v>
      </c>
      <c r="O13665" s="545" t="s">
        <v>13413</v>
      </c>
      <c r="P13665" s="549">
        <v>11379</v>
      </c>
      <c r="Q13665" s="549">
        <v>1</v>
      </c>
      <c r="R13665" s="549">
        <v>56</v>
      </c>
      <c r="S13665" s="548"/>
      <c r="T13665" s="548"/>
      <c r="U13665" s="99"/>
    </row>
    <row r="13666" spans="1:21" ht="19.5" customHeight="1">
      <c r="A13666" s="545">
        <v>108711</v>
      </c>
      <c r="B13666" s="545" t="s">
        <v>5799</v>
      </c>
      <c r="C13666" s="545" t="s">
        <v>216</v>
      </c>
      <c r="D13666" s="546"/>
      <c r="E13666" s="171" t="str">
        <f t="shared" si="213"/>
        <v>1900</v>
      </c>
      <c r="F13666" s="547">
        <v>0</v>
      </c>
      <c r="G13666" s="548">
        <v>0</v>
      </c>
      <c r="H13666" s="547">
        <v>0</v>
      </c>
      <c r="I13666" s="545" t="s">
        <v>12736</v>
      </c>
      <c r="J13666" s="545"/>
      <c r="K13666" s="545" t="s">
        <v>20598</v>
      </c>
      <c r="L13666" s="545" t="s">
        <v>13413</v>
      </c>
      <c r="M13666" s="548" t="s">
        <v>13758</v>
      </c>
      <c r="N13666" s="545" t="s">
        <v>13413</v>
      </c>
      <c r="O13666" s="545" t="s">
        <v>13413</v>
      </c>
      <c r="P13666" s="549">
        <v>11380</v>
      </c>
      <c r="Q13666" s="549">
        <v>1</v>
      </c>
      <c r="R13666" s="549">
        <v>56</v>
      </c>
      <c r="S13666" s="548"/>
      <c r="T13666" s="548"/>
      <c r="U13666" s="99"/>
    </row>
    <row r="13667" spans="1:21" ht="19.5" customHeight="1">
      <c r="A13667" s="545">
        <v>108712</v>
      </c>
      <c r="B13667" s="545" t="s">
        <v>5807</v>
      </c>
      <c r="C13667" s="545" t="s">
        <v>216</v>
      </c>
      <c r="D13667" s="546"/>
      <c r="E13667" s="171" t="str">
        <f t="shared" si="213"/>
        <v>1900</v>
      </c>
      <c r="F13667" s="547">
        <v>0</v>
      </c>
      <c r="G13667" s="548">
        <v>0</v>
      </c>
      <c r="H13667" s="547">
        <v>0</v>
      </c>
      <c r="I13667" s="545" t="s">
        <v>12736</v>
      </c>
      <c r="J13667" s="545"/>
      <c r="K13667" s="545" t="s">
        <v>21329</v>
      </c>
      <c r="L13667" s="545" t="s">
        <v>13413</v>
      </c>
      <c r="M13667" s="548" t="s">
        <v>13758</v>
      </c>
      <c r="N13667" s="545" t="s">
        <v>13413</v>
      </c>
      <c r="O13667" s="545" t="s">
        <v>13413</v>
      </c>
      <c r="P13667" s="549">
        <v>11381</v>
      </c>
      <c r="Q13667" s="549">
        <v>1</v>
      </c>
      <c r="R13667" s="549">
        <v>56</v>
      </c>
      <c r="S13667" s="548"/>
      <c r="T13667" s="548"/>
      <c r="U13667" s="99"/>
    </row>
    <row r="13668" spans="1:21" s="196" customFormat="1" ht="19.5" customHeight="1">
      <c r="A13668" s="545">
        <v>108713</v>
      </c>
      <c r="B13668" s="545" t="s">
        <v>5801</v>
      </c>
      <c r="C13668" s="545" t="s">
        <v>216</v>
      </c>
      <c r="D13668" s="546"/>
      <c r="E13668" s="171" t="str">
        <f t="shared" si="213"/>
        <v>1900</v>
      </c>
      <c r="F13668" s="547">
        <v>0</v>
      </c>
      <c r="G13668" s="548">
        <v>0</v>
      </c>
      <c r="H13668" s="547">
        <v>0</v>
      </c>
      <c r="I13668" s="545" t="s">
        <v>12736</v>
      </c>
      <c r="J13668" s="545"/>
      <c r="K13668" s="545" t="s">
        <v>20598</v>
      </c>
      <c r="L13668" s="545" t="s">
        <v>13413</v>
      </c>
      <c r="M13668" s="548" t="s">
        <v>13758</v>
      </c>
      <c r="N13668" s="545" t="s">
        <v>13413</v>
      </c>
      <c r="O13668" s="545" t="s">
        <v>13413</v>
      </c>
      <c r="P13668" s="549">
        <v>11382</v>
      </c>
      <c r="Q13668" s="549">
        <v>1</v>
      </c>
      <c r="R13668" s="549">
        <v>56</v>
      </c>
      <c r="S13668" s="548"/>
      <c r="T13668" s="548"/>
      <c r="U13668" s="500"/>
    </row>
    <row r="13669" spans="1:21" ht="19.5" customHeight="1">
      <c r="A13669" s="545">
        <v>108714</v>
      </c>
      <c r="B13669" s="545" t="s">
        <v>5805</v>
      </c>
      <c r="C13669" s="545" t="s">
        <v>216</v>
      </c>
      <c r="D13669" s="546"/>
      <c r="E13669" s="171" t="str">
        <f t="shared" si="213"/>
        <v>1900</v>
      </c>
      <c r="F13669" s="547">
        <v>0</v>
      </c>
      <c r="G13669" s="548">
        <v>0</v>
      </c>
      <c r="H13669" s="547">
        <v>0</v>
      </c>
      <c r="I13669" s="545" t="s">
        <v>12736</v>
      </c>
      <c r="J13669" s="545"/>
      <c r="K13669" s="545" t="s">
        <v>21330</v>
      </c>
      <c r="L13669" s="545" t="s">
        <v>13413</v>
      </c>
      <c r="M13669" s="548" t="s">
        <v>13758</v>
      </c>
      <c r="N13669" s="545" t="s">
        <v>13413</v>
      </c>
      <c r="O13669" s="545" t="s">
        <v>13413</v>
      </c>
      <c r="P13669" s="549">
        <v>11383</v>
      </c>
      <c r="Q13669" s="549">
        <v>1</v>
      </c>
      <c r="R13669" s="549">
        <v>56</v>
      </c>
      <c r="S13669" s="548"/>
      <c r="T13669" s="548"/>
      <c r="U13669" s="99"/>
    </row>
    <row r="13670" spans="1:21" ht="19.5" customHeight="1">
      <c r="A13670" s="545">
        <v>108715</v>
      </c>
      <c r="B13670" s="545" t="s">
        <v>5807</v>
      </c>
      <c r="C13670" s="545" t="s">
        <v>216</v>
      </c>
      <c r="D13670" s="546"/>
      <c r="E13670" s="171" t="str">
        <f t="shared" si="213"/>
        <v>1900</v>
      </c>
      <c r="F13670" s="547">
        <v>0</v>
      </c>
      <c r="G13670" s="548">
        <v>0</v>
      </c>
      <c r="H13670" s="547">
        <v>0</v>
      </c>
      <c r="I13670" s="545" t="s">
        <v>12736</v>
      </c>
      <c r="J13670" s="545"/>
      <c r="K13670" s="545" t="s">
        <v>21331</v>
      </c>
      <c r="L13670" s="545" t="s">
        <v>13413</v>
      </c>
      <c r="M13670" s="548" t="s">
        <v>13758</v>
      </c>
      <c r="N13670" s="545" t="s">
        <v>13413</v>
      </c>
      <c r="O13670" s="545" t="s">
        <v>13413</v>
      </c>
      <c r="P13670" s="549">
        <v>11384</v>
      </c>
      <c r="Q13670" s="549">
        <v>1</v>
      </c>
      <c r="R13670" s="549">
        <v>56</v>
      </c>
      <c r="S13670" s="548"/>
      <c r="T13670" s="548"/>
      <c r="U13670" s="99"/>
    </row>
    <row r="13671" spans="1:21" ht="19.5" customHeight="1">
      <c r="A13671" s="545">
        <v>108716</v>
      </c>
      <c r="B13671" s="545" t="s">
        <v>5807</v>
      </c>
      <c r="C13671" s="545" t="s">
        <v>216</v>
      </c>
      <c r="D13671" s="546"/>
      <c r="E13671" s="171" t="str">
        <f t="shared" si="213"/>
        <v>1900</v>
      </c>
      <c r="F13671" s="547">
        <v>0</v>
      </c>
      <c r="G13671" s="548">
        <v>0</v>
      </c>
      <c r="H13671" s="547">
        <v>0</v>
      </c>
      <c r="I13671" s="545" t="s">
        <v>12736</v>
      </c>
      <c r="J13671" s="545"/>
      <c r="K13671" s="545" t="s">
        <v>21332</v>
      </c>
      <c r="L13671" s="545" t="s">
        <v>13413</v>
      </c>
      <c r="M13671" s="548" t="s">
        <v>13758</v>
      </c>
      <c r="N13671" s="545" t="s">
        <v>13413</v>
      </c>
      <c r="O13671" s="545" t="s">
        <v>13413</v>
      </c>
      <c r="P13671" s="549">
        <v>11385</v>
      </c>
      <c r="Q13671" s="549">
        <v>1</v>
      </c>
      <c r="R13671" s="549">
        <v>56</v>
      </c>
      <c r="S13671" s="548"/>
      <c r="T13671" s="548"/>
      <c r="U13671" s="99"/>
    </row>
    <row r="13672" spans="1:21" ht="19.5" customHeight="1">
      <c r="A13672" s="545">
        <v>108717</v>
      </c>
      <c r="B13672" s="545" t="s">
        <v>8583</v>
      </c>
      <c r="C13672" s="545" t="s">
        <v>216</v>
      </c>
      <c r="D13672" s="546"/>
      <c r="E13672" s="171" t="str">
        <f t="shared" si="213"/>
        <v>1900</v>
      </c>
      <c r="F13672" s="547">
        <v>0</v>
      </c>
      <c r="G13672" s="548">
        <v>0</v>
      </c>
      <c r="H13672" s="547">
        <v>0</v>
      </c>
      <c r="I13672" s="545" t="s">
        <v>12736</v>
      </c>
      <c r="J13672" s="545"/>
      <c r="K13672" s="545" t="s">
        <v>21333</v>
      </c>
      <c r="L13672" s="545" t="s">
        <v>13413</v>
      </c>
      <c r="M13672" s="548" t="s">
        <v>13758</v>
      </c>
      <c r="N13672" s="545" t="s">
        <v>13413</v>
      </c>
      <c r="O13672" s="545" t="s">
        <v>13413</v>
      </c>
      <c r="P13672" s="549">
        <v>11386</v>
      </c>
      <c r="Q13672" s="549">
        <v>1</v>
      </c>
      <c r="R13672" s="549">
        <v>56</v>
      </c>
      <c r="S13672" s="548"/>
      <c r="T13672" s="548"/>
      <c r="U13672" s="99"/>
    </row>
    <row r="13673" spans="1:21" ht="19.5" customHeight="1">
      <c r="A13673" s="545">
        <v>108718</v>
      </c>
      <c r="B13673" s="545" t="s">
        <v>5808</v>
      </c>
      <c r="C13673" s="545" t="s">
        <v>216</v>
      </c>
      <c r="D13673" s="546"/>
      <c r="E13673" s="171" t="str">
        <f t="shared" si="213"/>
        <v>1900</v>
      </c>
      <c r="F13673" s="547">
        <v>0</v>
      </c>
      <c r="G13673" s="548">
        <v>0</v>
      </c>
      <c r="H13673" s="547">
        <v>0</v>
      </c>
      <c r="I13673" s="545" t="s">
        <v>12736</v>
      </c>
      <c r="J13673" s="545"/>
      <c r="K13673" s="545" t="s">
        <v>21334</v>
      </c>
      <c r="L13673" s="545" t="s">
        <v>13413</v>
      </c>
      <c r="M13673" s="548" t="s">
        <v>13758</v>
      </c>
      <c r="N13673" s="545" t="s">
        <v>13413</v>
      </c>
      <c r="O13673" s="545" t="s">
        <v>13413</v>
      </c>
      <c r="P13673" s="549">
        <v>11387</v>
      </c>
      <c r="Q13673" s="549">
        <v>1</v>
      </c>
      <c r="R13673" s="549">
        <v>56</v>
      </c>
      <c r="S13673" s="548"/>
      <c r="T13673" s="548"/>
      <c r="U13673" s="99"/>
    </row>
    <row r="13674" spans="1:21" ht="19.5" customHeight="1">
      <c r="A13674" s="545">
        <v>108719</v>
      </c>
      <c r="B13674" s="545" t="s">
        <v>8582</v>
      </c>
      <c r="C13674" s="545" t="s">
        <v>216</v>
      </c>
      <c r="D13674" s="546"/>
      <c r="E13674" s="171" t="str">
        <f t="shared" si="213"/>
        <v>1900</v>
      </c>
      <c r="F13674" s="547">
        <v>0</v>
      </c>
      <c r="G13674" s="548">
        <v>0</v>
      </c>
      <c r="H13674" s="547">
        <v>0</v>
      </c>
      <c r="I13674" s="545" t="s">
        <v>12736</v>
      </c>
      <c r="J13674" s="545"/>
      <c r="K13674" s="545" t="s">
        <v>20598</v>
      </c>
      <c r="L13674" s="545" t="s">
        <v>13413</v>
      </c>
      <c r="M13674" s="548" t="s">
        <v>13758</v>
      </c>
      <c r="N13674" s="545" t="s">
        <v>13413</v>
      </c>
      <c r="O13674" s="545" t="s">
        <v>13413</v>
      </c>
      <c r="P13674" s="549">
        <v>11388</v>
      </c>
      <c r="Q13674" s="549">
        <v>1</v>
      </c>
      <c r="R13674" s="549">
        <v>56</v>
      </c>
      <c r="S13674" s="548"/>
      <c r="T13674" s="548"/>
      <c r="U13674" s="99"/>
    </row>
    <row r="13675" spans="1:21" ht="19.5" customHeight="1">
      <c r="A13675" s="545">
        <v>108720</v>
      </c>
      <c r="B13675" s="545" t="s">
        <v>5809</v>
      </c>
      <c r="C13675" s="545" t="s">
        <v>216</v>
      </c>
      <c r="D13675" s="546"/>
      <c r="E13675" s="171" t="str">
        <f t="shared" si="213"/>
        <v>1900</v>
      </c>
      <c r="F13675" s="547">
        <v>0</v>
      </c>
      <c r="G13675" s="548">
        <v>0</v>
      </c>
      <c r="H13675" s="547">
        <v>0</v>
      </c>
      <c r="I13675" s="545" t="s">
        <v>12736</v>
      </c>
      <c r="J13675" s="545"/>
      <c r="K13675" s="545" t="s">
        <v>21335</v>
      </c>
      <c r="L13675" s="545" t="s">
        <v>13413</v>
      </c>
      <c r="M13675" s="548" t="s">
        <v>13758</v>
      </c>
      <c r="N13675" s="545" t="s">
        <v>13413</v>
      </c>
      <c r="O13675" s="545" t="s">
        <v>13413</v>
      </c>
      <c r="P13675" s="549">
        <v>11389</v>
      </c>
      <c r="Q13675" s="549">
        <v>1</v>
      </c>
      <c r="R13675" s="549">
        <v>56</v>
      </c>
      <c r="S13675" s="548"/>
      <c r="T13675" s="548"/>
      <c r="U13675" s="99"/>
    </row>
    <row r="13676" spans="1:21" ht="19.5" customHeight="1">
      <c r="A13676" s="545">
        <v>108721</v>
      </c>
      <c r="B13676" s="545" t="s">
        <v>5681</v>
      </c>
      <c r="C13676" s="545" t="s">
        <v>216</v>
      </c>
      <c r="D13676" s="546"/>
      <c r="E13676" s="171" t="str">
        <f t="shared" si="213"/>
        <v>1900</v>
      </c>
      <c r="F13676" s="547">
        <v>0</v>
      </c>
      <c r="G13676" s="548">
        <v>0</v>
      </c>
      <c r="H13676" s="547">
        <v>0</v>
      </c>
      <c r="I13676" s="545" t="s">
        <v>12736</v>
      </c>
      <c r="J13676" s="545"/>
      <c r="K13676" s="545" t="s">
        <v>21336</v>
      </c>
      <c r="L13676" s="545" t="s">
        <v>13413</v>
      </c>
      <c r="M13676" s="548" t="s">
        <v>13758</v>
      </c>
      <c r="N13676" s="545" t="s">
        <v>13413</v>
      </c>
      <c r="O13676" s="545" t="s">
        <v>13413</v>
      </c>
      <c r="P13676" s="549">
        <v>11390</v>
      </c>
      <c r="Q13676" s="549">
        <v>1</v>
      </c>
      <c r="R13676" s="549">
        <v>56</v>
      </c>
      <c r="S13676" s="548"/>
      <c r="T13676" s="548"/>
      <c r="U13676" s="99"/>
    </row>
    <row r="13677" spans="1:21" ht="19.5" customHeight="1">
      <c r="A13677" s="545">
        <v>108722</v>
      </c>
      <c r="B13677" s="545" t="s">
        <v>5680</v>
      </c>
      <c r="C13677" s="545" t="s">
        <v>216</v>
      </c>
      <c r="D13677" s="546"/>
      <c r="E13677" s="171" t="str">
        <f t="shared" si="213"/>
        <v>1900</v>
      </c>
      <c r="F13677" s="547">
        <v>0</v>
      </c>
      <c r="G13677" s="548">
        <v>0</v>
      </c>
      <c r="H13677" s="547">
        <v>0</v>
      </c>
      <c r="I13677" s="545" t="s">
        <v>12736</v>
      </c>
      <c r="J13677" s="545"/>
      <c r="K13677" s="545" t="s">
        <v>20598</v>
      </c>
      <c r="L13677" s="545" t="s">
        <v>13413</v>
      </c>
      <c r="M13677" s="548" t="s">
        <v>13758</v>
      </c>
      <c r="N13677" s="545" t="s">
        <v>13413</v>
      </c>
      <c r="O13677" s="545" t="s">
        <v>13413</v>
      </c>
      <c r="P13677" s="549">
        <v>11391</v>
      </c>
      <c r="Q13677" s="549">
        <v>1</v>
      </c>
      <c r="R13677" s="549">
        <v>56</v>
      </c>
      <c r="S13677" s="548"/>
      <c r="T13677" s="548"/>
      <c r="U13677" s="99"/>
    </row>
    <row r="13678" spans="1:21" ht="19.5" customHeight="1">
      <c r="A13678" s="545">
        <v>108723</v>
      </c>
      <c r="B13678" s="545" t="s">
        <v>5607</v>
      </c>
      <c r="C13678" s="545" t="s">
        <v>216</v>
      </c>
      <c r="D13678" s="546"/>
      <c r="E13678" s="171" t="str">
        <f t="shared" si="213"/>
        <v>1900</v>
      </c>
      <c r="F13678" s="547">
        <v>0</v>
      </c>
      <c r="G13678" s="548">
        <v>0</v>
      </c>
      <c r="H13678" s="547">
        <v>0</v>
      </c>
      <c r="I13678" s="545" t="s">
        <v>12736</v>
      </c>
      <c r="J13678" s="545"/>
      <c r="K13678" s="545" t="s">
        <v>21337</v>
      </c>
      <c r="L13678" s="545" t="s">
        <v>13413</v>
      </c>
      <c r="M13678" s="548" t="s">
        <v>13758</v>
      </c>
      <c r="N13678" s="545" t="s">
        <v>13413</v>
      </c>
      <c r="O13678" s="545" t="s">
        <v>13413</v>
      </c>
      <c r="P13678" s="549">
        <v>11392</v>
      </c>
      <c r="Q13678" s="549">
        <v>1</v>
      </c>
      <c r="R13678" s="549">
        <v>56</v>
      </c>
      <c r="S13678" s="548"/>
      <c r="T13678" s="548"/>
      <c r="U13678" s="99"/>
    </row>
    <row r="13679" spans="1:21" ht="19.5" customHeight="1">
      <c r="A13679" s="545">
        <v>108724</v>
      </c>
      <c r="B13679" s="545" t="s">
        <v>5670</v>
      </c>
      <c r="C13679" s="545" t="s">
        <v>209</v>
      </c>
      <c r="D13679" s="546"/>
      <c r="E13679" s="171" t="str">
        <f t="shared" si="213"/>
        <v>1900</v>
      </c>
      <c r="F13679" s="547">
        <v>0</v>
      </c>
      <c r="G13679" s="548">
        <v>0</v>
      </c>
      <c r="H13679" s="547">
        <v>0</v>
      </c>
      <c r="I13679" s="545" t="s">
        <v>12736</v>
      </c>
      <c r="J13679" s="545"/>
      <c r="K13679" s="545" t="s">
        <v>21338</v>
      </c>
      <c r="L13679" s="545" t="s">
        <v>13413</v>
      </c>
      <c r="M13679" s="548" t="s">
        <v>13758</v>
      </c>
      <c r="N13679" s="545" t="s">
        <v>13413</v>
      </c>
      <c r="O13679" s="545" t="s">
        <v>13413</v>
      </c>
      <c r="P13679" s="549">
        <v>11393</v>
      </c>
      <c r="Q13679" s="549">
        <v>1</v>
      </c>
      <c r="R13679" s="549">
        <v>56</v>
      </c>
      <c r="S13679" s="548"/>
      <c r="T13679" s="548"/>
      <c r="U13679" s="99"/>
    </row>
    <row r="13680" spans="1:21" ht="19.5" customHeight="1">
      <c r="A13680" s="545">
        <v>108725</v>
      </c>
      <c r="B13680" s="545" t="s">
        <v>8581</v>
      </c>
      <c r="C13680" s="545" t="s">
        <v>216</v>
      </c>
      <c r="D13680" s="546"/>
      <c r="E13680" s="171" t="str">
        <f t="shared" si="213"/>
        <v>1900</v>
      </c>
      <c r="F13680" s="547">
        <v>0</v>
      </c>
      <c r="G13680" s="548">
        <v>0</v>
      </c>
      <c r="H13680" s="547">
        <v>0</v>
      </c>
      <c r="I13680" s="545" t="s">
        <v>12736</v>
      </c>
      <c r="J13680" s="545"/>
      <c r="K13680" s="545" t="s">
        <v>20598</v>
      </c>
      <c r="L13680" s="545" t="s">
        <v>13413</v>
      </c>
      <c r="M13680" s="548" t="s">
        <v>13758</v>
      </c>
      <c r="N13680" s="545" t="s">
        <v>13413</v>
      </c>
      <c r="O13680" s="545" t="s">
        <v>13413</v>
      </c>
      <c r="P13680" s="549">
        <v>11394</v>
      </c>
      <c r="Q13680" s="549">
        <v>1</v>
      </c>
      <c r="R13680" s="549">
        <v>56</v>
      </c>
      <c r="S13680" s="548"/>
      <c r="T13680" s="548"/>
      <c r="U13680" s="99"/>
    </row>
    <row r="13681" spans="1:21" ht="19.5" customHeight="1">
      <c r="A13681" s="545">
        <v>108726</v>
      </c>
      <c r="B13681" s="545" t="s">
        <v>5606</v>
      </c>
      <c r="C13681" s="545" t="s">
        <v>216</v>
      </c>
      <c r="D13681" s="546"/>
      <c r="E13681" s="171" t="str">
        <f t="shared" si="213"/>
        <v>1900</v>
      </c>
      <c r="F13681" s="547">
        <v>0</v>
      </c>
      <c r="G13681" s="548">
        <v>0</v>
      </c>
      <c r="H13681" s="547">
        <v>0</v>
      </c>
      <c r="I13681" s="545" t="s">
        <v>12736</v>
      </c>
      <c r="J13681" s="545"/>
      <c r="K13681" s="545" t="s">
        <v>21339</v>
      </c>
      <c r="L13681" s="545" t="s">
        <v>13413</v>
      </c>
      <c r="M13681" s="548" t="s">
        <v>13758</v>
      </c>
      <c r="N13681" s="545" t="s">
        <v>13413</v>
      </c>
      <c r="O13681" s="545" t="s">
        <v>13413</v>
      </c>
      <c r="P13681" s="549">
        <v>11395</v>
      </c>
      <c r="Q13681" s="549">
        <v>1</v>
      </c>
      <c r="R13681" s="549">
        <v>56</v>
      </c>
      <c r="S13681" s="548"/>
      <c r="T13681" s="548"/>
      <c r="U13681" s="99"/>
    </row>
    <row r="13682" spans="1:21" ht="19.5" customHeight="1">
      <c r="A13682" s="545">
        <v>108727</v>
      </c>
      <c r="B13682" s="545" t="s">
        <v>5605</v>
      </c>
      <c r="C13682" s="545" t="s">
        <v>216</v>
      </c>
      <c r="D13682" s="546">
        <v>43735</v>
      </c>
      <c r="E13682" s="171" t="str">
        <f t="shared" si="213"/>
        <v>2019</v>
      </c>
      <c r="F13682" s="547">
        <v>112393120</v>
      </c>
      <c r="G13682" s="548">
        <v>0.19</v>
      </c>
      <c r="H13682" s="547">
        <v>94448000</v>
      </c>
      <c r="I13682" s="545" t="s">
        <v>12736</v>
      </c>
      <c r="J13682" s="545" t="s">
        <v>13407</v>
      </c>
      <c r="K13682" s="545" t="s">
        <v>21340</v>
      </c>
      <c r="L13682" s="545" t="s">
        <v>13413</v>
      </c>
      <c r="M13682" s="548" t="s">
        <v>13758</v>
      </c>
      <c r="N13682" s="545" t="s">
        <v>13413</v>
      </c>
      <c r="O13682" s="545" t="s">
        <v>13413</v>
      </c>
      <c r="P13682" s="549">
        <v>11396</v>
      </c>
      <c r="Q13682" s="549">
        <v>1</v>
      </c>
      <c r="R13682" s="549">
        <v>56</v>
      </c>
      <c r="S13682" s="548">
        <v>2232</v>
      </c>
      <c r="T13682" s="548"/>
      <c r="U13682" s="99"/>
    </row>
    <row r="13683" spans="1:21" ht="19.5" customHeight="1">
      <c r="A13683" s="545">
        <v>108728</v>
      </c>
      <c r="B13683" s="545" t="s">
        <v>8580</v>
      </c>
      <c r="C13683" s="545" t="s">
        <v>216</v>
      </c>
      <c r="D13683" s="546"/>
      <c r="E13683" s="171" t="str">
        <f t="shared" si="213"/>
        <v>1900</v>
      </c>
      <c r="F13683" s="547">
        <v>0</v>
      </c>
      <c r="G13683" s="548">
        <v>0</v>
      </c>
      <c r="H13683" s="547">
        <v>0</v>
      </c>
      <c r="I13683" s="545" t="s">
        <v>12736</v>
      </c>
      <c r="J13683" s="545"/>
      <c r="K13683" s="545" t="s">
        <v>21341</v>
      </c>
      <c r="L13683" s="545" t="s">
        <v>13413</v>
      </c>
      <c r="M13683" s="548" t="s">
        <v>13758</v>
      </c>
      <c r="N13683" s="545" t="s">
        <v>13413</v>
      </c>
      <c r="O13683" s="545" t="s">
        <v>13413</v>
      </c>
      <c r="P13683" s="549">
        <v>11397</v>
      </c>
      <c r="Q13683" s="549">
        <v>1</v>
      </c>
      <c r="R13683" s="549">
        <v>56</v>
      </c>
      <c r="S13683" s="548"/>
      <c r="T13683" s="548"/>
      <c r="U13683" s="99"/>
    </row>
    <row r="13684" spans="1:21" ht="19.5" customHeight="1">
      <c r="A13684" s="545">
        <v>108729</v>
      </c>
      <c r="B13684" s="545" t="s">
        <v>5933</v>
      </c>
      <c r="C13684" s="545" t="s">
        <v>216</v>
      </c>
      <c r="D13684" s="546"/>
      <c r="E13684" s="171" t="str">
        <f t="shared" si="213"/>
        <v>1900</v>
      </c>
      <c r="F13684" s="547">
        <v>0</v>
      </c>
      <c r="G13684" s="548">
        <v>0</v>
      </c>
      <c r="H13684" s="547">
        <v>0</v>
      </c>
      <c r="I13684" s="545" t="s">
        <v>12973</v>
      </c>
      <c r="J13684" s="545"/>
      <c r="K13684" s="545" t="s">
        <v>21342</v>
      </c>
      <c r="L13684" s="545" t="s">
        <v>13413</v>
      </c>
      <c r="M13684" s="548" t="s">
        <v>13758</v>
      </c>
      <c r="N13684" s="545" t="s">
        <v>13413</v>
      </c>
      <c r="O13684" s="545" t="s">
        <v>13413</v>
      </c>
      <c r="P13684" s="549">
        <v>11398</v>
      </c>
      <c r="Q13684" s="549">
        <v>1</v>
      </c>
      <c r="R13684" s="549">
        <v>59</v>
      </c>
      <c r="S13684" s="548"/>
      <c r="T13684" s="548"/>
      <c r="U13684" s="99"/>
    </row>
    <row r="13685" spans="1:21" ht="19.5" customHeight="1">
      <c r="A13685" s="545">
        <v>108730</v>
      </c>
      <c r="B13685" s="545" t="s">
        <v>5952</v>
      </c>
      <c r="C13685" s="545" t="s">
        <v>216</v>
      </c>
      <c r="D13685" s="546"/>
      <c r="E13685" s="171" t="str">
        <f t="shared" si="213"/>
        <v>1900</v>
      </c>
      <c r="F13685" s="547">
        <v>0</v>
      </c>
      <c r="G13685" s="548">
        <v>0</v>
      </c>
      <c r="H13685" s="547">
        <v>0</v>
      </c>
      <c r="I13685" s="545" t="s">
        <v>12973</v>
      </c>
      <c r="J13685" s="545"/>
      <c r="K13685" s="545" t="s">
        <v>21343</v>
      </c>
      <c r="L13685" s="545" t="s">
        <v>13413</v>
      </c>
      <c r="M13685" s="548" t="s">
        <v>13758</v>
      </c>
      <c r="N13685" s="545" t="s">
        <v>13413</v>
      </c>
      <c r="O13685" s="545" t="s">
        <v>13413</v>
      </c>
      <c r="P13685" s="549">
        <v>11399</v>
      </c>
      <c r="Q13685" s="549">
        <v>1</v>
      </c>
      <c r="R13685" s="549">
        <v>59</v>
      </c>
      <c r="S13685" s="548"/>
      <c r="T13685" s="548"/>
      <c r="U13685" s="99"/>
    </row>
    <row r="13686" spans="1:21" ht="19.5" customHeight="1">
      <c r="A13686" s="545">
        <v>108731</v>
      </c>
      <c r="B13686" s="545" t="s">
        <v>5960</v>
      </c>
      <c r="C13686" s="545" t="s">
        <v>216</v>
      </c>
      <c r="D13686" s="546"/>
      <c r="E13686" s="171" t="str">
        <f t="shared" si="213"/>
        <v>1900</v>
      </c>
      <c r="F13686" s="547">
        <v>0</v>
      </c>
      <c r="G13686" s="548">
        <v>0</v>
      </c>
      <c r="H13686" s="547">
        <v>0</v>
      </c>
      <c r="I13686" s="545" t="s">
        <v>12973</v>
      </c>
      <c r="J13686" s="545"/>
      <c r="K13686" s="545" t="s">
        <v>21306</v>
      </c>
      <c r="L13686" s="545" t="s">
        <v>13413</v>
      </c>
      <c r="M13686" s="548" t="s">
        <v>13758</v>
      </c>
      <c r="N13686" s="545" t="s">
        <v>13413</v>
      </c>
      <c r="O13686" s="545" t="s">
        <v>13413</v>
      </c>
      <c r="P13686" s="549">
        <v>11400</v>
      </c>
      <c r="Q13686" s="549">
        <v>1</v>
      </c>
      <c r="R13686" s="549">
        <v>59</v>
      </c>
      <c r="S13686" s="548"/>
      <c r="T13686" s="548"/>
      <c r="U13686" s="99"/>
    </row>
    <row r="13687" spans="1:21" ht="19.5" customHeight="1">
      <c r="A13687" s="545">
        <v>108732</v>
      </c>
      <c r="B13687" s="545" t="s">
        <v>5975</v>
      </c>
      <c r="C13687" s="545" t="s">
        <v>216</v>
      </c>
      <c r="D13687" s="546"/>
      <c r="E13687" s="171" t="str">
        <f t="shared" si="213"/>
        <v>1900</v>
      </c>
      <c r="F13687" s="547">
        <v>0</v>
      </c>
      <c r="G13687" s="548">
        <v>0</v>
      </c>
      <c r="H13687" s="547">
        <v>0</v>
      </c>
      <c r="I13687" s="545" t="s">
        <v>12973</v>
      </c>
      <c r="J13687" s="545"/>
      <c r="K13687" s="545" t="s">
        <v>21344</v>
      </c>
      <c r="L13687" s="545" t="s">
        <v>13413</v>
      </c>
      <c r="M13687" s="548" t="s">
        <v>13758</v>
      </c>
      <c r="N13687" s="545" t="s">
        <v>13413</v>
      </c>
      <c r="O13687" s="545" t="s">
        <v>13413</v>
      </c>
      <c r="P13687" s="549">
        <v>11401</v>
      </c>
      <c r="Q13687" s="549">
        <v>1</v>
      </c>
      <c r="R13687" s="549">
        <v>59</v>
      </c>
      <c r="S13687" s="548"/>
      <c r="T13687" s="548"/>
      <c r="U13687" s="99"/>
    </row>
    <row r="13688" spans="1:21" ht="19.5" customHeight="1">
      <c r="A13688" s="545">
        <v>108733</v>
      </c>
      <c r="B13688" s="545" t="s">
        <v>5974</v>
      </c>
      <c r="C13688" s="545" t="s">
        <v>216</v>
      </c>
      <c r="D13688" s="546"/>
      <c r="E13688" s="171" t="str">
        <f t="shared" si="213"/>
        <v>1900</v>
      </c>
      <c r="F13688" s="547">
        <v>0</v>
      </c>
      <c r="G13688" s="548">
        <v>0</v>
      </c>
      <c r="H13688" s="547">
        <v>0</v>
      </c>
      <c r="I13688" s="545" t="s">
        <v>12973</v>
      </c>
      <c r="J13688" s="545"/>
      <c r="K13688" s="545" t="s">
        <v>21345</v>
      </c>
      <c r="L13688" s="545" t="s">
        <v>13413</v>
      </c>
      <c r="M13688" s="548" t="s">
        <v>13758</v>
      </c>
      <c r="N13688" s="545" t="s">
        <v>13413</v>
      </c>
      <c r="O13688" s="545" t="s">
        <v>13413</v>
      </c>
      <c r="P13688" s="549">
        <v>11402</v>
      </c>
      <c r="Q13688" s="549">
        <v>1</v>
      </c>
      <c r="R13688" s="549">
        <v>59</v>
      </c>
      <c r="S13688" s="548"/>
      <c r="T13688" s="548"/>
      <c r="U13688" s="99"/>
    </row>
    <row r="13689" spans="1:21" ht="19.5" customHeight="1">
      <c r="A13689" s="545">
        <v>108734</v>
      </c>
      <c r="B13689" s="545" t="s">
        <v>5939</v>
      </c>
      <c r="C13689" s="545" t="s">
        <v>216</v>
      </c>
      <c r="D13689" s="546"/>
      <c r="E13689" s="171" t="str">
        <f t="shared" si="213"/>
        <v>1900</v>
      </c>
      <c r="F13689" s="547">
        <v>0</v>
      </c>
      <c r="G13689" s="548">
        <v>0</v>
      </c>
      <c r="H13689" s="547">
        <v>0</v>
      </c>
      <c r="I13689" s="545" t="s">
        <v>12973</v>
      </c>
      <c r="J13689" s="545"/>
      <c r="K13689" s="545" t="s">
        <v>21346</v>
      </c>
      <c r="L13689" s="545" t="s">
        <v>13413</v>
      </c>
      <c r="M13689" s="548" t="s">
        <v>13758</v>
      </c>
      <c r="N13689" s="545" t="s">
        <v>13413</v>
      </c>
      <c r="O13689" s="545" t="s">
        <v>13413</v>
      </c>
      <c r="P13689" s="549">
        <v>11403</v>
      </c>
      <c r="Q13689" s="549">
        <v>1</v>
      </c>
      <c r="R13689" s="549">
        <v>59</v>
      </c>
      <c r="S13689" s="548"/>
      <c r="T13689" s="548"/>
      <c r="U13689" s="99"/>
    </row>
    <row r="13690" spans="1:21" ht="19.5" customHeight="1">
      <c r="A13690" s="545">
        <v>108735</v>
      </c>
      <c r="B13690" s="545" t="s">
        <v>5884</v>
      </c>
      <c r="C13690" s="545" t="s">
        <v>216</v>
      </c>
      <c r="D13690" s="546"/>
      <c r="E13690" s="171" t="str">
        <f t="shared" si="213"/>
        <v>1900</v>
      </c>
      <c r="F13690" s="547">
        <v>0</v>
      </c>
      <c r="G13690" s="548">
        <v>0</v>
      </c>
      <c r="H13690" s="547">
        <v>0</v>
      </c>
      <c r="I13690" s="545" t="s">
        <v>12973</v>
      </c>
      <c r="J13690" s="545"/>
      <c r="K13690" s="545" t="s">
        <v>21347</v>
      </c>
      <c r="L13690" s="545" t="s">
        <v>13413</v>
      </c>
      <c r="M13690" s="548" t="s">
        <v>13758</v>
      </c>
      <c r="N13690" s="545" t="s">
        <v>13413</v>
      </c>
      <c r="O13690" s="545" t="s">
        <v>13413</v>
      </c>
      <c r="P13690" s="549">
        <v>11404</v>
      </c>
      <c r="Q13690" s="549">
        <v>1</v>
      </c>
      <c r="R13690" s="549">
        <v>59</v>
      </c>
      <c r="S13690" s="548"/>
      <c r="T13690" s="548"/>
      <c r="U13690" s="99"/>
    </row>
    <row r="13691" spans="1:21" ht="19.5" customHeight="1">
      <c r="A13691" s="545">
        <v>108736</v>
      </c>
      <c r="B13691" s="545" t="s">
        <v>5883</v>
      </c>
      <c r="C13691" s="545" t="s">
        <v>216</v>
      </c>
      <c r="D13691" s="546"/>
      <c r="E13691" s="171" t="str">
        <f t="shared" si="213"/>
        <v>1900</v>
      </c>
      <c r="F13691" s="547">
        <v>0</v>
      </c>
      <c r="G13691" s="548">
        <v>0</v>
      </c>
      <c r="H13691" s="547">
        <v>0</v>
      </c>
      <c r="I13691" s="545" t="s">
        <v>12973</v>
      </c>
      <c r="J13691" s="545"/>
      <c r="K13691" s="545" t="s">
        <v>21348</v>
      </c>
      <c r="L13691" s="545" t="s">
        <v>13413</v>
      </c>
      <c r="M13691" s="548" t="s">
        <v>13758</v>
      </c>
      <c r="N13691" s="545" t="s">
        <v>13413</v>
      </c>
      <c r="O13691" s="545" t="s">
        <v>13413</v>
      </c>
      <c r="P13691" s="549">
        <v>11405</v>
      </c>
      <c r="Q13691" s="549">
        <v>1</v>
      </c>
      <c r="R13691" s="549">
        <v>59</v>
      </c>
      <c r="S13691" s="548"/>
      <c r="T13691" s="548"/>
      <c r="U13691" s="99"/>
    </row>
    <row r="13692" spans="1:21" ht="19.5" customHeight="1">
      <c r="A13692" s="545">
        <v>108737</v>
      </c>
      <c r="B13692" s="545" t="s">
        <v>5882</v>
      </c>
      <c r="C13692" s="545" t="s">
        <v>216</v>
      </c>
      <c r="D13692" s="546">
        <v>43733</v>
      </c>
      <c r="E13692" s="171" t="str">
        <f t="shared" si="213"/>
        <v>2019</v>
      </c>
      <c r="F13692" s="547">
        <v>1791264.01</v>
      </c>
      <c r="G13692" s="548">
        <v>0.19</v>
      </c>
      <c r="H13692" s="547">
        <v>1505263.87</v>
      </c>
      <c r="I13692" s="545" t="s">
        <v>12756</v>
      </c>
      <c r="J13692" s="545" t="s">
        <v>13321</v>
      </c>
      <c r="K13692" s="545" t="s">
        <v>21349</v>
      </c>
      <c r="L13692" s="545" t="s">
        <v>13413</v>
      </c>
      <c r="M13692" s="548" t="s">
        <v>13758</v>
      </c>
      <c r="N13692" s="545" t="s">
        <v>13413</v>
      </c>
      <c r="O13692" s="545" t="s">
        <v>13413</v>
      </c>
      <c r="P13692" s="549">
        <v>11406</v>
      </c>
      <c r="Q13692" s="549">
        <v>1</v>
      </c>
      <c r="R13692" s="549">
        <v>34</v>
      </c>
      <c r="S13692" s="548">
        <v>2244</v>
      </c>
      <c r="T13692" s="548"/>
      <c r="U13692" s="99"/>
    </row>
    <row r="13693" spans="1:21" ht="19.5" customHeight="1">
      <c r="A13693" s="545">
        <v>108738</v>
      </c>
      <c r="B13693" s="545" t="s">
        <v>5914</v>
      </c>
      <c r="C13693" s="545" t="s">
        <v>216</v>
      </c>
      <c r="D13693" s="546"/>
      <c r="E13693" s="171" t="str">
        <f t="shared" si="213"/>
        <v>1900</v>
      </c>
      <c r="F13693" s="547">
        <v>0</v>
      </c>
      <c r="G13693" s="548">
        <v>0</v>
      </c>
      <c r="H13693" s="547">
        <v>0</v>
      </c>
      <c r="I13693" s="545" t="s">
        <v>12973</v>
      </c>
      <c r="J13693" s="545"/>
      <c r="K13693" s="545" t="s">
        <v>21350</v>
      </c>
      <c r="L13693" s="545" t="s">
        <v>13413</v>
      </c>
      <c r="M13693" s="548" t="s">
        <v>13758</v>
      </c>
      <c r="N13693" s="545" t="s">
        <v>13413</v>
      </c>
      <c r="O13693" s="545" t="s">
        <v>13413</v>
      </c>
      <c r="P13693" s="549">
        <v>11407</v>
      </c>
      <c r="Q13693" s="549">
        <v>1</v>
      </c>
      <c r="R13693" s="549">
        <v>59</v>
      </c>
      <c r="S13693" s="548"/>
      <c r="T13693" s="548"/>
      <c r="U13693" s="99"/>
    </row>
    <row r="13694" spans="1:21" ht="19.5" customHeight="1">
      <c r="A13694" s="545">
        <v>108739</v>
      </c>
      <c r="B13694" s="545" t="s">
        <v>5915</v>
      </c>
      <c r="C13694" s="545" t="s">
        <v>216</v>
      </c>
      <c r="D13694" s="546"/>
      <c r="E13694" s="171" t="str">
        <f t="shared" si="213"/>
        <v>1900</v>
      </c>
      <c r="F13694" s="547">
        <v>0</v>
      </c>
      <c r="G13694" s="548">
        <v>0</v>
      </c>
      <c r="H13694" s="547">
        <v>0</v>
      </c>
      <c r="I13694" s="545" t="s">
        <v>12973</v>
      </c>
      <c r="J13694" s="545"/>
      <c r="K13694" s="545" t="s">
        <v>21350</v>
      </c>
      <c r="L13694" s="545" t="s">
        <v>13413</v>
      </c>
      <c r="M13694" s="548" t="s">
        <v>13758</v>
      </c>
      <c r="N13694" s="545" t="s">
        <v>13413</v>
      </c>
      <c r="O13694" s="545" t="s">
        <v>13413</v>
      </c>
      <c r="P13694" s="549">
        <v>11408</v>
      </c>
      <c r="Q13694" s="549">
        <v>1</v>
      </c>
      <c r="R13694" s="549">
        <v>59</v>
      </c>
      <c r="S13694" s="548"/>
      <c r="T13694" s="548"/>
      <c r="U13694" s="99"/>
    </row>
    <row r="13695" spans="1:21" ht="19.5" customHeight="1">
      <c r="A13695" s="545">
        <v>108740</v>
      </c>
      <c r="B13695" s="545" t="s">
        <v>5934</v>
      </c>
      <c r="C13695" s="545" t="s">
        <v>216</v>
      </c>
      <c r="D13695" s="546"/>
      <c r="E13695" s="171" t="str">
        <f t="shared" si="213"/>
        <v>1900</v>
      </c>
      <c r="F13695" s="547">
        <v>0</v>
      </c>
      <c r="G13695" s="548">
        <v>0</v>
      </c>
      <c r="H13695" s="547">
        <v>0</v>
      </c>
      <c r="I13695" s="545" t="s">
        <v>12973</v>
      </c>
      <c r="J13695" s="545"/>
      <c r="K13695" s="545" t="s">
        <v>21351</v>
      </c>
      <c r="L13695" s="545" t="s">
        <v>13413</v>
      </c>
      <c r="M13695" s="548" t="s">
        <v>13758</v>
      </c>
      <c r="N13695" s="545" t="s">
        <v>13413</v>
      </c>
      <c r="O13695" s="545" t="s">
        <v>13413</v>
      </c>
      <c r="P13695" s="549">
        <v>11409</v>
      </c>
      <c r="Q13695" s="549">
        <v>1</v>
      </c>
      <c r="R13695" s="549">
        <v>59</v>
      </c>
      <c r="S13695" s="548"/>
      <c r="T13695" s="548"/>
      <c r="U13695" s="99"/>
    </row>
    <row r="13696" spans="1:21" ht="19.5" customHeight="1">
      <c r="A13696" s="545">
        <v>108741</v>
      </c>
      <c r="B13696" s="545" t="s">
        <v>5881</v>
      </c>
      <c r="C13696" s="545" t="s">
        <v>216</v>
      </c>
      <c r="D13696" s="546"/>
      <c r="E13696" s="171" t="str">
        <f t="shared" si="213"/>
        <v>1900</v>
      </c>
      <c r="F13696" s="547">
        <v>0</v>
      </c>
      <c r="G13696" s="548">
        <v>0</v>
      </c>
      <c r="H13696" s="547">
        <v>0</v>
      </c>
      <c r="I13696" s="545" t="s">
        <v>12973</v>
      </c>
      <c r="J13696" s="545"/>
      <c r="K13696" s="545" t="s">
        <v>21352</v>
      </c>
      <c r="L13696" s="545" t="s">
        <v>13413</v>
      </c>
      <c r="M13696" s="548" t="s">
        <v>13758</v>
      </c>
      <c r="N13696" s="545" t="s">
        <v>13413</v>
      </c>
      <c r="O13696" s="545" t="s">
        <v>13413</v>
      </c>
      <c r="P13696" s="549">
        <v>11410</v>
      </c>
      <c r="Q13696" s="549">
        <v>1</v>
      </c>
      <c r="R13696" s="549">
        <v>59</v>
      </c>
      <c r="S13696" s="548"/>
      <c r="T13696" s="548"/>
      <c r="U13696" s="99"/>
    </row>
    <row r="13697" spans="1:21" ht="19.5" customHeight="1">
      <c r="A13697" s="545">
        <v>108742</v>
      </c>
      <c r="B13697" s="545" t="s">
        <v>5581</v>
      </c>
      <c r="C13697" s="545" t="s">
        <v>216</v>
      </c>
      <c r="D13697" s="546"/>
      <c r="E13697" s="171" t="str">
        <f t="shared" si="213"/>
        <v>1900</v>
      </c>
      <c r="F13697" s="547">
        <v>0</v>
      </c>
      <c r="G13697" s="548">
        <v>0</v>
      </c>
      <c r="H13697" s="547">
        <v>0</v>
      </c>
      <c r="I13697" s="545" t="s">
        <v>12736</v>
      </c>
      <c r="J13697" s="545"/>
      <c r="K13697" s="545" t="s">
        <v>20598</v>
      </c>
      <c r="L13697" s="545" t="s">
        <v>13413</v>
      </c>
      <c r="M13697" s="548" t="s">
        <v>13758</v>
      </c>
      <c r="N13697" s="545" t="s">
        <v>13413</v>
      </c>
      <c r="O13697" s="545" t="s">
        <v>13413</v>
      </c>
      <c r="P13697" s="549">
        <v>11411</v>
      </c>
      <c r="Q13697" s="549">
        <v>1</v>
      </c>
      <c r="R13697" s="549">
        <v>56</v>
      </c>
      <c r="S13697" s="548"/>
      <c r="T13697" s="548"/>
      <c r="U13697" s="99"/>
    </row>
    <row r="13698" spans="1:21" ht="19.5" customHeight="1">
      <c r="A13698" s="545">
        <v>108743</v>
      </c>
      <c r="B13698" s="545" t="s">
        <v>5613</v>
      </c>
      <c r="C13698" s="545" t="s">
        <v>216</v>
      </c>
      <c r="D13698" s="546"/>
      <c r="E13698" s="171" t="str">
        <f t="shared" si="213"/>
        <v>1900</v>
      </c>
      <c r="F13698" s="547">
        <v>0</v>
      </c>
      <c r="G13698" s="548">
        <v>0</v>
      </c>
      <c r="H13698" s="547">
        <v>0</v>
      </c>
      <c r="I13698" s="545" t="s">
        <v>12736</v>
      </c>
      <c r="J13698" s="545"/>
      <c r="K13698" s="545" t="s">
        <v>20598</v>
      </c>
      <c r="L13698" s="545" t="s">
        <v>13413</v>
      </c>
      <c r="M13698" s="548" t="s">
        <v>13758</v>
      </c>
      <c r="N13698" s="545" t="s">
        <v>13413</v>
      </c>
      <c r="O13698" s="545" t="s">
        <v>13413</v>
      </c>
      <c r="P13698" s="549">
        <v>11412</v>
      </c>
      <c r="Q13698" s="549">
        <v>1</v>
      </c>
      <c r="R13698" s="549">
        <v>56</v>
      </c>
      <c r="S13698" s="548"/>
      <c r="T13698" s="548"/>
      <c r="U13698" s="99"/>
    </row>
    <row r="13699" spans="1:21" ht="19.5" customHeight="1">
      <c r="A13699" s="545">
        <v>108744</v>
      </c>
      <c r="B13699" s="545" t="s">
        <v>5017</v>
      </c>
      <c r="C13699" s="545" t="s">
        <v>209</v>
      </c>
      <c r="D13699" s="546"/>
      <c r="E13699" s="171" t="str">
        <f t="shared" si="213"/>
        <v>1900</v>
      </c>
      <c r="F13699" s="547">
        <v>0</v>
      </c>
      <c r="G13699" s="548">
        <v>0</v>
      </c>
      <c r="H13699" s="547">
        <v>0</v>
      </c>
      <c r="I13699" s="545" t="s">
        <v>12676</v>
      </c>
      <c r="J13699" s="545"/>
      <c r="K13699" s="545" t="s">
        <v>5017</v>
      </c>
      <c r="L13699" s="545" t="s">
        <v>13413</v>
      </c>
      <c r="M13699" s="548" t="s">
        <v>13758</v>
      </c>
      <c r="N13699" s="545" t="s">
        <v>13413</v>
      </c>
      <c r="O13699" s="545" t="s">
        <v>13413</v>
      </c>
      <c r="P13699" s="549">
        <v>11413</v>
      </c>
      <c r="Q13699" s="549">
        <v>1</v>
      </c>
      <c r="R13699" s="549">
        <v>14</v>
      </c>
      <c r="S13699" s="548"/>
      <c r="T13699" s="548"/>
      <c r="U13699" s="99"/>
    </row>
    <row r="13700" spans="1:21" ht="19.5" customHeight="1">
      <c r="A13700" s="545">
        <v>108745</v>
      </c>
      <c r="B13700" s="545" t="s">
        <v>8579</v>
      </c>
      <c r="C13700" s="545" t="s">
        <v>216</v>
      </c>
      <c r="D13700" s="546">
        <v>45009</v>
      </c>
      <c r="E13700" s="171" t="str">
        <f t="shared" ref="E13700:E13763" si="214">TEXT(D13700,"YYYY")</f>
        <v>2023</v>
      </c>
      <c r="F13700" s="547">
        <v>216088.01</v>
      </c>
      <c r="G13700" s="548">
        <v>0.19</v>
      </c>
      <c r="H13700" s="547">
        <v>181586.56</v>
      </c>
      <c r="I13700" s="545" t="s">
        <v>12755</v>
      </c>
      <c r="J13700" s="545" t="s">
        <v>13298</v>
      </c>
      <c r="K13700" s="545" t="s">
        <v>21353</v>
      </c>
      <c r="L13700" s="545" t="s">
        <v>13413</v>
      </c>
      <c r="M13700" s="548" t="s">
        <v>13758</v>
      </c>
      <c r="N13700" s="545" t="s">
        <v>13413</v>
      </c>
      <c r="O13700" s="545" t="s">
        <v>13413</v>
      </c>
      <c r="P13700" s="549">
        <v>11414</v>
      </c>
      <c r="Q13700" s="549">
        <v>1</v>
      </c>
      <c r="R13700" s="549">
        <v>132</v>
      </c>
      <c r="S13700" s="548">
        <v>1012</v>
      </c>
      <c r="T13700" s="548"/>
      <c r="U13700" s="99"/>
    </row>
    <row r="13701" spans="1:21" ht="19.5" customHeight="1">
      <c r="A13701" s="545">
        <v>108746</v>
      </c>
      <c r="B13701" s="545" t="s">
        <v>4755</v>
      </c>
      <c r="C13701" s="545" t="s">
        <v>216</v>
      </c>
      <c r="D13701" s="546">
        <v>46052</v>
      </c>
      <c r="E13701" s="171" t="str">
        <f t="shared" si="214"/>
        <v>2026</v>
      </c>
      <c r="F13701" s="547">
        <v>123687</v>
      </c>
      <c r="G13701" s="548">
        <v>0.19</v>
      </c>
      <c r="H13701" s="547">
        <v>103938.66</v>
      </c>
      <c r="I13701" s="545" t="s">
        <v>12715</v>
      </c>
      <c r="J13701" s="545" t="s">
        <v>13307</v>
      </c>
      <c r="K13701" s="545" t="s">
        <v>21354</v>
      </c>
      <c r="L13701" s="545" t="s">
        <v>13413</v>
      </c>
      <c r="M13701" s="548" t="s">
        <v>13758</v>
      </c>
      <c r="N13701" s="545" t="s">
        <v>13413</v>
      </c>
      <c r="O13701" s="545" t="s">
        <v>13413</v>
      </c>
      <c r="P13701" s="549">
        <v>11415</v>
      </c>
      <c r="Q13701" s="549">
        <v>1</v>
      </c>
      <c r="R13701" s="549">
        <v>129</v>
      </c>
      <c r="S13701" s="548">
        <v>2228</v>
      </c>
      <c r="T13701" s="548"/>
      <c r="U13701" s="99"/>
    </row>
    <row r="13702" spans="1:21" ht="19.5" customHeight="1">
      <c r="A13702" s="545">
        <v>108747</v>
      </c>
      <c r="B13702" s="545" t="s">
        <v>4934</v>
      </c>
      <c r="C13702" s="545" t="s">
        <v>216</v>
      </c>
      <c r="D13702" s="546">
        <v>46052</v>
      </c>
      <c r="E13702" s="171" t="str">
        <f t="shared" si="214"/>
        <v>2026</v>
      </c>
      <c r="F13702" s="547">
        <v>126498</v>
      </c>
      <c r="G13702" s="548">
        <v>0.19</v>
      </c>
      <c r="H13702" s="547">
        <v>106300.84</v>
      </c>
      <c r="I13702" s="545" t="s">
        <v>12715</v>
      </c>
      <c r="J13702" s="545" t="s">
        <v>13307</v>
      </c>
      <c r="K13702" s="545" t="s">
        <v>21355</v>
      </c>
      <c r="L13702" s="545" t="s">
        <v>13413</v>
      </c>
      <c r="M13702" s="548" t="s">
        <v>13758</v>
      </c>
      <c r="N13702" s="545" t="s">
        <v>13413</v>
      </c>
      <c r="O13702" s="545" t="s">
        <v>13413</v>
      </c>
      <c r="P13702" s="549">
        <v>11416</v>
      </c>
      <c r="Q13702" s="549">
        <v>1</v>
      </c>
      <c r="R13702" s="549">
        <v>129</v>
      </c>
      <c r="S13702" s="548">
        <v>2228</v>
      </c>
      <c r="T13702" s="548"/>
      <c r="U13702" s="99"/>
    </row>
    <row r="13703" spans="1:21" ht="19.5" customHeight="1">
      <c r="A13703" s="545">
        <v>108748</v>
      </c>
      <c r="B13703" s="545" t="s">
        <v>8578</v>
      </c>
      <c r="C13703" s="545" t="s">
        <v>216</v>
      </c>
      <c r="D13703" s="546">
        <v>45009</v>
      </c>
      <c r="E13703" s="171" t="str">
        <f t="shared" si="214"/>
        <v>2023</v>
      </c>
      <c r="F13703" s="547">
        <v>195636</v>
      </c>
      <c r="G13703" s="548">
        <v>0.19</v>
      </c>
      <c r="H13703" s="547">
        <v>164400</v>
      </c>
      <c r="I13703" s="545" t="s">
        <v>12699</v>
      </c>
      <c r="J13703" s="545" t="s">
        <v>13296</v>
      </c>
      <c r="K13703" s="545" t="s">
        <v>21356</v>
      </c>
      <c r="L13703" s="545" t="s">
        <v>13413</v>
      </c>
      <c r="M13703" s="548" t="s">
        <v>13758</v>
      </c>
      <c r="N13703" s="545" t="s">
        <v>13413</v>
      </c>
      <c r="O13703" s="545" t="s">
        <v>13413</v>
      </c>
      <c r="P13703" s="549">
        <v>11417</v>
      </c>
      <c r="Q13703" s="549">
        <v>1</v>
      </c>
      <c r="R13703" s="549">
        <v>130</v>
      </c>
      <c r="S13703" s="548">
        <v>2218</v>
      </c>
      <c r="T13703" s="548"/>
      <c r="U13703" s="99"/>
    </row>
    <row r="13704" spans="1:21" ht="19.5" customHeight="1">
      <c r="A13704" s="545">
        <v>108749</v>
      </c>
      <c r="B13704" s="545" t="s">
        <v>8577</v>
      </c>
      <c r="C13704" s="545" t="s">
        <v>216</v>
      </c>
      <c r="D13704" s="546">
        <v>45009</v>
      </c>
      <c r="E13704" s="171" t="str">
        <f t="shared" si="214"/>
        <v>2023</v>
      </c>
      <c r="F13704" s="547">
        <v>94529.01</v>
      </c>
      <c r="G13704" s="548">
        <v>0.19</v>
      </c>
      <c r="H13704" s="547">
        <v>79436.14</v>
      </c>
      <c r="I13704" s="545" t="s">
        <v>12699</v>
      </c>
      <c r="J13704" s="545" t="s">
        <v>13298</v>
      </c>
      <c r="K13704" s="545" t="s">
        <v>21357</v>
      </c>
      <c r="L13704" s="545" t="s">
        <v>13413</v>
      </c>
      <c r="M13704" s="548" t="s">
        <v>13758</v>
      </c>
      <c r="N13704" s="545" t="s">
        <v>13413</v>
      </c>
      <c r="O13704" s="545" t="s">
        <v>13413</v>
      </c>
      <c r="P13704" s="549">
        <v>11418</v>
      </c>
      <c r="Q13704" s="549">
        <v>1</v>
      </c>
      <c r="R13704" s="549">
        <v>130</v>
      </c>
      <c r="S13704" s="548">
        <v>1012</v>
      </c>
      <c r="T13704" s="548"/>
      <c r="U13704" s="99"/>
    </row>
    <row r="13705" spans="1:21" ht="19.5" customHeight="1">
      <c r="A13705" s="545">
        <v>108750</v>
      </c>
      <c r="B13705" s="545" t="s">
        <v>8576</v>
      </c>
      <c r="C13705" s="545" t="s">
        <v>216</v>
      </c>
      <c r="D13705" s="546">
        <v>45009</v>
      </c>
      <c r="E13705" s="171" t="str">
        <f t="shared" si="214"/>
        <v>2023</v>
      </c>
      <c r="F13705" s="547">
        <v>169513</v>
      </c>
      <c r="G13705" s="548">
        <v>0.19</v>
      </c>
      <c r="H13705" s="547">
        <v>142447.9</v>
      </c>
      <c r="I13705" s="545" t="s">
        <v>12699</v>
      </c>
      <c r="J13705" s="545" t="s">
        <v>13298</v>
      </c>
      <c r="K13705" s="545" t="s">
        <v>21358</v>
      </c>
      <c r="L13705" s="545" t="s">
        <v>13413</v>
      </c>
      <c r="M13705" s="548" t="s">
        <v>13758</v>
      </c>
      <c r="N13705" s="545" t="s">
        <v>13413</v>
      </c>
      <c r="O13705" s="545" t="s">
        <v>13413</v>
      </c>
      <c r="P13705" s="549">
        <v>11419</v>
      </c>
      <c r="Q13705" s="549">
        <v>1</v>
      </c>
      <c r="R13705" s="549">
        <v>130</v>
      </c>
      <c r="S13705" s="548">
        <v>1012</v>
      </c>
      <c r="T13705" s="548"/>
      <c r="U13705" s="99"/>
    </row>
    <row r="13706" spans="1:21" ht="19.5" customHeight="1">
      <c r="A13706" s="545">
        <v>108751</v>
      </c>
      <c r="B13706" s="545" t="s">
        <v>8575</v>
      </c>
      <c r="C13706" s="545" t="s">
        <v>216</v>
      </c>
      <c r="D13706" s="546">
        <v>45009</v>
      </c>
      <c r="E13706" s="171" t="str">
        <f t="shared" si="214"/>
        <v>2023</v>
      </c>
      <c r="F13706" s="547">
        <v>17306</v>
      </c>
      <c r="G13706" s="548">
        <v>0.19</v>
      </c>
      <c r="H13706" s="547">
        <v>14542.86</v>
      </c>
      <c r="I13706" s="545" t="s">
        <v>12699</v>
      </c>
      <c r="J13706" s="545" t="s">
        <v>13298</v>
      </c>
      <c r="K13706" s="545" t="s">
        <v>21359</v>
      </c>
      <c r="L13706" s="545" t="s">
        <v>13413</v>
      </c>
      <c r="M13706" s="548" t="s">
        <v>13758</v>
      </c>
      <c r="N13706" s="545" t="s">
        <v>13413</v>
      </c>
      <c r="O13706" s="545" t="s">
        <v>13413</v>
      </c>
      <c r="P13706" s="549">
        <v>11420</v>
      </c>
      <c r="Q13706" s="549">
        <v>1</v>
      </c>
      <c r="R13706" s="549">
        <v>130</v>
      </c>
      <c r="S13706" s="548">
        <v>1012</v>
      </c>
      <c r="T13706" s="548"/>
      <c r="U13706" s="99"/>
    </row>
    <row r="13707" spans="1:21" ht="19.5" customHeight="1">
      <c r="A13707" s="545">
        <v>108752</v>
      </c>
      <c r="B13707" s="545" t="s">
        <v>7329</v>
      </c>
      <c r="C13707" s="545" t="s">
        <v>216</v>
      </c>
      <c r="D13707" s="546">
        <v>46052</v>
      </c>
      <c r="E13707" s="171" t="str">
        <f t="shared" si="214"/>
        <v>2026</v>
      </c>
      <c r="F13707" s="547">
        <v>15510</v>
      </c>
      <c r="G13707" s="548">
        <v>0.19</v>
      </c>
      <c r="H13707" s="547">
        <v>13033.61</v>
      </c>
      <c r="I13707" s="545" t="s">
        <v>12706</v>
      </c>
      <c r="J13707" s="545" t="s">
        <v>13307</v>
      </c>
      <c r="K13707" s="545" t="s">
        <v>21360</v>
      </c>
      <c r="L13707" s="545" t="s">
        <v>13413</v>
      </c>
      <c r="M13707" s="548" t="s">
        <v>13758</v>
      </c>
      <c r="N13707" s="545" t="s">
        <v>13413</v>
      </c>
      <c r="O13707" s="545" t="s">
        <v>13413</v>
      </c>
      <c r="P13707" s="549">
        <v>11421</v>
      </c>
      <c r="Q13707" s="549">
        <v>1</v>
      </c>
      <c r="R13707" s="549">
        <v>128</v>
      </c>
      <c r="S13707" s="548">
        <v>2228</v>
      </c>
      <c r="T13707" s="548"/>
      <c r="U13707" s="99"/>
    </row>
    <row r="13708" spans="1:21" ht="19.5" customHeight="1">
      <c r="A13708" s="545">
        <v>108753</v>
      </c>
      <c r="B13708" s="545" t="s">
        <v>8574</v>
      </c>
      <c r="C13708" s="545" t="s">
        <v>216</v>
      </c>
      <c r="D13708" s="546"/>
      <c r="E13708" s="171" t="str">
        <f t="shared" si="214"/>
        <v>1900</v>
      </c>
      <c r="F13708" s="547">
        <v>0</v>
      </c>
      <c r="G13708" s="548">
        <v>0</v>
      </c>
      <c r="H13708" s="547">
        <v>0</v>
      </c>
      <c r="I13708" s="545" t="s">
        <v>12736</v>
      </c>
      <c r="J13708" s="545"/>
      <c r="K13708" s="545" t="s">
        <v>21361</v>
      </c>
      <c r="L13708" s="545" t="s">
        <v>13413</v>
      </c>
      <c r="M13708" s="548" t="s">
        <v>13758</v>
      </c>
      <c r="N13708" s="545" t="s">
        <v>13413</v>
      </c>
      <c r="O13708" s="545" t="s">
        <v>13413</v>
      </c>
      <c r="P13708" s="549">
        <v>11422</v>
      </c>
      <c r="Q13708" s="549">
        <v>1</v>
      </c>
      <c r="R13708" s="549">
        <v>56</v>
      </c>
      <c r="S13708" s="548"/>
      <c r="T13708" s="548"/>
      <c r="U13708" s="99"/>
    </row>
    <row r="13709" spans="1:21" ht="19.5" customHeight="1">
      <c r="A13709" s="545">
        <v>108754</v>
      </c>
      <c r="B13709" s="545" t="s">
        <v>5215</v>
      </c>
      <c r="C13709" s="545" t="s">
        <v>221</v>
      </c>
      <c r="D13709" s="546"/>
      <c r="E13709" s="171" t="str">
        <f t="shared" si="214"/>
        <v>1900</v>
      </c>
      <c r="F13709" s="547">
        <v>0</v>
      </c>
      <c r="G13709" s="548">
        <v>0</v>
      </c>
      <c r="H13709" s="547">
        <v>0</v>
      </c>
      <c r="I13709" s="545" t="s">
        <v>12663</v>
      </c>
      <c r="J13709" s="545"/>
      <c r="K13709" s="545" t="s">
        <v>13413</v>
      </c>
      <c r="L13709" s="545" t="s">
        <v>13413</v>
      </c>
      <c r="M13709" s="548" t="s">
        <v>13758</v>
      </c>
      <c r="N13709" s="545" t="s">
        <v>13413</v>
      </c>
      <c r="O13709" s="545" t="s">
        <v>13413</v>
      </c>
      <c r="P13709" s="549">
        <v>11423</v>
      </c>
      <c r="Q13709" s="549">
        <v>1</v>
      </c>
      <c r="R13709" s="549">
        <v>159</v>
      </c>
      <c r="S13709" s="548"/>
      <c r="T13709" s="548"/>
      <c r="U13709" s="99"/>
    </row>
    <row r="13710" spans="1:21" ht="19.5" customHeight="1">
      <c r="A13710" s="545">
        <v>108755</v>
      </c>
      <c r="B13710" s="545" t="s">
        <v>4947</v>
      </c>
      <c r="C13710" s="545" t="s">
        <v>216</v>
      </c>
      <c r="D13710" s="546"/>
      <c r="E13710" s="171" t="str">
        <f t="shared" si="214"/>
        <v>1900</v>
      </c>
      <c r="F13710" s="547">
        <v>0</v>
      </c>
      <c r="G13710" s="548">
        <v>0</v>
      </c>
      <c r="H13710" s="547">
        <v>0</v>
      </c>
      <c r="I13710" s="545" t="s">
        <v>12706</v>
      </c>
      <c r="J13710" s="545"/>
      <c r="K13710" s="545" t="s">
        <v>21362</v>
      </c>
      <c r="L13710" s="545" t="s">
        <v>13413</v>
      </c>
      <c r="M13710" s="548" t="s">
        <v>13758</v>
      </c>
      <c r="N13710" s="545" t="s">
        <v>13413</v>
      </c>
      <c r="O13710" s="545" t="s">
        <v>13413</v>
      </c>
      <c r="P13710" s="549">
        <v>11424</v>
      </c>
      <c r="Q13710" s="549">
        <v>1</v>
      </c>
      <c r="R13710" s="549">
        <v>128</v>
      </c>
      <c r="S13710" s="548"/>
      <c r="T13710" s="548"/>
      <c r="U13710" s="99"/>
    </row>
    <row r="13711" spans="1:21" ht="19.5" customHeight="1">
      <c r="A13711" s="545">
        <v>108758</v>
      </c>
      <c r="B13711" s="545" t="s">
        <v>8573</v>
      </c>
      <c r="C13711" s="545" t="s">
        <v>209</v>
      </c>
      <c r="D13711" s="546"/>
      <c r="E13711" s="171" t="str">
        <f t="shared" si="214"/>
        <v>1900</v>
      </c>
      <c r="F13711" s="547">
        <v>0</v>
      </c>
      <c r="G13711" s="548">
        <v>0</v>
      </c>
      <c r="H13711" s="547">
        <v>0</v>
      </c>
      <c r="I13711" s="545" t="s">
        <v>12961</v>
      </c>
      <c r="J13711" s="545"/>
      <c r="K13711" s="545" t="s">
        <v>13413</v>
      </c>
      <c r="L13711" s="545" t="s">
        <v>13413</v>
      </c>
      <c r="M13711" s="548" t="s">
        <v>13758</v>
      </c>
      <c r="N13711" s="545" t="s">
        <v>13413</v>
      </c>
      <c r="O13711" s="545" t="s">
        <v>13413</v>
      </c>
      <c r="P13711" s="549">
        <v>11427</v>
      </c>
      <c r="Q13711" s="549">
        <v>1</v>
      </c>
      <c r="R13711" s="549">
        <v>52</v>
      </c>
      <c r="S13711" s="548"/>
      <c r="T13711" s="548"/>
      <c r="U13711" s="99"/>
    </row>
    <row r="13712" spans="1:21" ht="19.5" customHeight="1">
      <c r="A13712" s="545">
        <v>108759</v>
      </c>
      <c r="B13712" s="545" t="s">
        <v>5438</v>
      </c>
      <c r="C13712" s="545" t="s">
        <v>311</v>
      </c>
      <c r="D13712" s="546"/>
      <c r="E13712" s="171" t="str">
        <f t="shared" si="214"/>
        <v>1900</v>
      </c>
      <c r="F13712" s="547">
        <v>0</v>
      </c>
      <c r="G13712" s="548">
        <v>0</v>
      </c>
      <c r="H13712" s="547">
        <v>0</v>
      </c>
      <c r="I13712" s="545" t="s">
        <v>12763</v>
      </c>
      <c r="J13712" s="545"/>
      <c r="K13712" s="545" t="s">
        <v>21363</v>
      </c>
      <c r="L13712" s="545" t="s">
        <v>13413</v>
      </c>
      <c r="M13712" s="548" t="s">
        <v>13758</v>
      </c>
      <c r="N13712" s="545" t="s">
        <v>13413</v>
      </c>
      <c r="O13712" s="545" t="s">
        <v>13413</v>
      </c>
      <c r="P13712" s="549">
        <v>11428</v>
      </c>
      <c r="Q13712" s="549">
        <v>1</v>
      </c>
      <c r="R13712" s="549">
        <v>39</v>
      </c>
      <c r="S13712" s="548"/>
      <c r="T13712" s="548"/>
      <c r="U13712" s="99"/>
    </row>
    <row r="13713" spans="1:21" ht="19.5" customHeight="1">
      <c r="A13713" s="545">
        <v>108760</v>
      </c>
      <c r="B13713" s="545" t="s">
        <v>7560</v>
      </c>
      <c r="C13713" s="545" t="s">
        <v>221</v>
      </c>
      <c r="D13713" s="546">
        <v>43691</v>
      </c>
      <c r="E13713" s="171" t="str">
        <f t="shared" si="214"/>
        <v>2019</v>
      </c>
      <c r="F13713" s="547">
        <v>290598</v>
      </c>
      <c r="G13713" s="548">
        <v>0.19</v>
      </c>
      <c r="H13713" s="547">
        <v>244200</v>
      </c>
      <c r="I13713" s="545" t="s">
        <v>12961</v>
      </c>
      <c r="J13713" s="545" t="s">
        <v>13407</v>
      </c>
      <c r="K13713" s="545" t="s">
        <v>13413</v>
      </c>
      <c r="L13713" s="545" t="s">
        <v>13413</v>
      </c>
      <c r="M13713" s="548" t="s">
        <v>13758</v>
      </c>
      <c r="N13713" s="545" t="s">
        <v>13413</v>
      </c>
      <c r="O13713" s="545" t="s">
        <v>13413</v>
      </c>
      <c r="P13713" s="549">
        <v>11429</v>
      </c>
      <c r="Q13713" s="549">
        <v>1</v>
      </c>
      <c r="R13713" s="549">
        <v>52</v>
      </c>
      <c r="S13713" s="548">
        <v>2232</v>
      </c>
      <c r="T13713" s="548"/>
      <c r="U13713" s="99"/>
    </row>
    <row r="13714" spans="1:21" ht="19.5" customHeight="1">
      <c r="A13714" s="545">
        <v>108761</v>
      </c>
      <c r="B13714" s="545" t="s">
        <v>4681</v>
      </c>
      <c r="C13714" s="545" t="s">
        <v>209</v>
      </c>
      <c r="D13714" s="546"/>
      <c r="E13714" s="171" t="str">
        <f t="shared" si="214"/>
        <v>1900</v>
      </c>
      <c r="F13714" s="547">
        <v>0</v>
      </c>
      <c r="G13714" s="548">
        <v>0</v>
      </c>
      <c r="H13714" s="547">
        <v>0</v>
      </c>
      <c r="I13714" s="545" t="s">
        <v>12652</v>
      </c>
      <c r="J13714" s="545"/>
      <c r="K13714" s="545" t="s">
        <v>21364</v>
      </c>
      <c r="L13714" s="545" t="s">
        <v>13413</v>
      </c>
      <c r="M13714" s="548" t="s">
        <v>13758</v>
      </c>
      <c r="N13714" s="545" t="s">
        <v>13413</v>
      </c>
      <c r="O13714" s="545" t="s">
        <v>13413</v>
      </c>
      <c r="P13714" s="549">
        <v>11430</v>
      </c>
      <c r="Q13714" s="549">
        <v>1</v>
      </c>
      <c r="R13714" s="549">
        <v>134</v>
      </c>
      <c r="S13714" s="548"/>
      <c r="T13714" s="548"/>
      <c r="U13714" s="99"/>
    </row>
    <row r="13715" spans="1:21" ht="19.5" customHeight="1">
      <c r="A13715" s="545">
        <v>108762</v>
      </c>
      <c r="B13715" s="545" t="s">
        <v>8572</v>
      </c>
      <c r="C13715" s="545" t="s">
        <v>216</v>
      </c>
      <c r="D13715" s="546"/>
      <c r="E13715" s="171" t="str">
        <f t="shared" si="214"/>
        <v>1900</v>
      </c>
      <c r="F13715" s="547">
        <v>0</v>
      </c>
      <c r="G13715" s="548">
        <v>0</v>
      </c>
      <c r="H13715" s="547">
        <v>0</v>
      </c>
      <c r="I13715" s="545" t="s">
        <v>12984</v>
      </c>
      <c r="J13715" s="545"/>
      <c r="K13715" s="545" t="s">
        <v>21365</v>
      </c>
      <c r="L13715" s="545" t="s">
        <v>13413</v>
      </c>
      <c r="M13715" s="548" t="s">
        <v>13758</v>
      </c>
      <c r="N13715" s="545" t="s">
        <v>13413</v>
      </c>
      <c r="O13715" s="545" t="s">
        <v>13413</v>
      </c>
      <c r="P13715" s="549">
        <v>11431</v>
      </c>
      <c r="Q13715" s="549">
        <v>1</v>
      </c>
      <c r="R13715" s="549">
        <v>57</v>
      </c>
      <c r="S13715" s="548"/>
      <c r="T13715" s="548"/>
      <c r="U13715" s="99"/>
    </row>
    <row r="13716" spans="1:21" ht="19.5" customHeight="1">
      <c r="A13716" s="545">
        <v>108763</v>
      </c>
      <c r="B13716" s="545" t="s">
        <v>8571</v>
      </c>
      <c r="C13716" s="545" t="s">
        <v>216</v>
      </c>
      <c r="D13716" s="546"/>
      <c r="E13716" s="171" t="str">
        <f t="shared" si="214"/>
        <v>1900</v>
      </c>
      <c r="F13716" s="547">
        <v>0</v>
      </c>
      <c r="G13716" s="548">
        <v>0</v>
      </c>
      <c r="H13716" s="547">
        <v>0</v>
      </c>
      <c r="I13716" s="545" t="s">
        <v>12715</v>
      </c>
      <c r="J13716" s="545"/>
      <c r="K13716" s="545" t="s">
        <v>21366</v>
      </c>
      <c r="L13716" s="545" t="s">
        <v>13413</v>
      </c>
      <c r="M13716" s="548" t="s">
        <v>13758</v>
      </c>
      <c r="N13716" s="545" t="s">
        <v>13413</v>
      </c>
      <c r="O13716" s="545" t="s">
        <v>13413</v>
      </c>
      <c r="P13716" s="549">
        <v>11432</v>
      </c>
      <c r="Q13716" s="549">
        <v>1</v>
      </c>
      <c r="R13716" s="549">
        <v>129</v>
      </c>
      <c r="S13716" s="548"/>
      <c r="T13716" s="548"/>
      <c r="U13716" s="99"/>
    </row>
    <row r="13717" spans="1:21" ht="19.5" customHeight="1">
      <c r="A13717" s="545">
        <v>108764</v>
      </c>
      <c r="B13717" s="545" t="s">
        <v>8570</v>
      </c>
      <c r="C13717" s="545" t="s">
        <v>206</v>
      </c>
      <c r="D13717" s="546"/>
      <c r="E13717" s="171" t="str">
        <f t="shared" si="214"/>
        <v>1900</v>
      </c>
      <c r="F13717" s="547">
        <v>0</v>
      </c>
      <c r="G13717" s="548">
        <v>0</v>
      </c>
      <c r="H13717" s="547">
        <v>0</v>
      </c>
      <c r="I13717" s="545" t="s">
        <v>12684</v>
      </c>
      <c r="J13717" s="545"/>
      <c r="K13717" s="545" t="s">
        <v>21367</v>
      </c>
      <c r="L13717" s="545" t="s">
        <v>13413</v>
      </c>
      <c r="M13717" s="548" t="s">
        <v>13758</v>
      </c>
      <c r="N13717" s="545" t="s">
        <v>13413</v>
      </c>
      <c r="O13717" s="545" t="s">
        <v>13413</v>
      </c>
      <c r="P13717" s="549">
        <v>11433</v>
      </c>
      <c r="Q13717" s="549">
        <v>1</v>
      </c>
      <c r="R13717" s="549">
        <v>95</v>
      </c>
      <c r="S13717" s="548"/>
      <c r="T13717" s="548"/>
      <c r="U13717" s="99"/>
    </row>
    <row r="13718" spans="1:21" ht="19.5" customHeight="1">
      <c r="A13718" s="545">
        <v>108765</v>
      </c>
      <c r="B13718" s="545" t="s">
        <v>4658</v>
      </c>
      <c r="C13718" s="545" t="s">
        <v>216</v>
      </c>
      <c r="D13718" s="546">
        <v>44189</v>
      </c>
      <c r="E13718" s="171" t="str">
        <f t="shared" si="214"/>
        <v>2020</v>
      </c>
      <c r="F13718" s="547">
        <v>14400</v>
      </c>
      <c r="G13718" s="548">
        <v>0.19</v>
      </c>
      <c r="H13718" s="547">
        <v>12100.84</v>
      </c>
      <c r="I13718" s="545" t="s">
        <v>12652</v>
      </c>
      <c r="J13718" s="545" t="s">
        <v>13296</v>
      </c>
      <c r="K13718" s="545" t="s">
        <v>21368</v>
      </c>
      <c r="L13718" s="545" t="s">
        <v>13413</v>
      </c>
      <c r="M13718" s="548" t="s">
        <v>13758</v>
      </c>
      <c r="N13718" s="545" t="s">
        <v>13413</v>
      </c>
      <c r="O13718" s="545" t="s">
        <v>13413</v>
      </c>
      <c r="P13718" s="549">
        <v>11434</v>
      </c>
      <c r="Q13718" s="549">
        <v>1</v>
      </c>
      <c r="R13718" s="549">
        <v>134</v>
      </c>
      <c r="S13718" s="548">
        <v>2218</v>
      </c>
      <c r="T13718" s="548"/>
      <c r="U13718" s="99"/>
    </row>
    <row r="13719" spans="1:21" ht="19.5" customHeight="1">
      <c r="A13719" s="545">
        <v>108766</v>
      </c>
      <c r="B13719" s="545" t="s">
        <v>8569</v>
      </c>
      <c r="C13719" s="545" t="s">
        <v>216</v>
      </c>
      <c r="D13719" s="546"/>
      <c r="E13719" s="171" t="str">
        <f t="shared" si="214"/>
        <v>1900</v>
      </c>
      <c r="F13719" s="547">
        <v>0</v>
      </c>
      <c r="G13719" s="548">
        <v>0</v>
      </c>
      <c r="H13719" s="547">
        <v>0</v>
      </c>
      <c r="I13719" s="545" t="s">
        <v>12984</v>
      </c>
      <c r="J13719" s="545"/>
      <c r="K13719" s="545" t="s">
        <v>21369</v>
      </c>
      <c r="L13719" s="545" t="s">
        <v>13413</v>
      </c>
      <c r="M13719" s="548" t="s">
        <v>13758</v>
      </c>
      <c r="N13719" s="545" t="s">
        <v>13413</v>
      </c>
      <c r="O13719" s="545" t="s">
        <v>13413</v>
      </c>
      <c r="P13719" s="549">
        <v>11435</v>
      </c>
      <c r="Q13719" s="549">
        <v>1</v>
      </c>
      <c r="R13719" s="549">
        <v>57</v>
      </c>
      <c r="S13719" s="548"/>
      <c r="T13719" s="548"/>
      <c r="U13719" s="99"/>
    </row>
    <row r="13720" spans="1:21" ht="19.5" customHeight="1">
      <c r="A13720" s="545">
        <v>108767</v>
      </c>
      <c r="B13720" s="545" t="s">
        <v>8568</v>
      </c>
      <c r="C13720" s="545" t="s">
        <v>216</v>
      </c>
      <c r="D13720" s="546"/>
      <c r="E13720" s="171" t="str">
        <f t="shared" si="214"/>
        <v>1900</v>
      </c>
      <c r="F13720" s="547">
        <v>0</v>
      </c>
      <c r="G13720" s="548">
        <v>0</v>
      </c>
      <c r="H13720" s="547">
        <v>0</v>
      </c>
      <c r="I13720" s="545" t="s">
        <v>12715</v>
      </c>
      <c r="J13720" s="545"/>
      <c r="K13720" s="545" t="s">
        <v>21370</v>
      </c>
      <c r="L13720" s="545" t="s">
        <v>13413</v>
      </c>
      <c r="M13720" s="548" t="s">
        <v>13758</v>
      </c>
      <c r="N13720" s="545" t="s">
        <v>13413</v>
      </c>
      <c r="O13720" s="545" t="s">
        <v>13413</v>
      </c>
      <c r="P13720" s="549">
        <v>11436</v>
      </c>
      <c r="Q13720" s="549">
        <v>1</v>
      </c>
      <c r="R13720" s="549">
        <v>129</v>
      </c>
      <c r="S13720" s="548"/>
      <c r="T13720" s="548"/>
      <c r="U13720" s="99"/>
    </row>
    <row r="13721" spans="1:21" ht="19.5" customHeight="1">
      <c r="A13721" s="545">
        <v>108768</v>
      </c>
      <c r="B13721" s="545" t="s">
        <v>5078</v>
      </c>
      <c r="C13721" s="545" t="s">
        <v>216</v>
      </c>
      <c r="D13721" s="546"/>
      <c r="E13721" s="171" t="str">
        <f t="shared" si="214"/>
        <v>1900</v>
      </c>
      <c r="F13721" s="547">
        <v>0</v>
      </c>
      <c r="G13721" s="548">
        <v>0</v>
      </c>
      <c r="H13721" s="547">
        <v>0</v>
      </c>
      <c r="I13721" s="545" t="s">
        <v>12642</v>
      </c>
      <c r="J13721" s="545"/>
      <c r="K13721" s="545" t="s">
        <v>13413</v>
      </c>
      <c r="L13721" s="545" t="s">
        <v>13413</v>
      </c>
      <c r="M13721" s="548" t="s">
        <v>13758</v>
      </c>
      <c r="N13721" s="545" t="s">
        <v>13413</v>
      </c>
      <c r="O13721" s="545" t="s">
        <v>13413</v>
      </c>
      <c r="P13721" s="549">
        <v>11437</v>
      </c>
      <c r="Q13721" s="549">
        <v>1</v>
      </c>
      <c r="R13721" s="549">
        <v>135</v>
      </c>
      <c r="S13721" s="548"/>
      <c r="T13721" s="548"/>
      <c r="U13721" s="99"/>
    </row>
    <row r="13722" spans="1:21" ht="19.5" customHeight="1">
      <c r="A13722" s="545">
        <v>108769</v>
      </c>
      <c r="B13722" s="545" t="s">
        <v>8567</v>
      </c>
      <c r="C13722" s="545" t="s">
        <v>216</v>
      </c>
      <c r="D13722" s="546"/>
      <c r="E13722" s="171" t="str">
        <f t="shared" si="214"/>
        <v>1900</v>
      </c>
      <c r="F13722" s="547">
        <v>0</v>
      </c>
      <c r="G13722" s="548">
        <v>0</v>
      </c>
      <c r="H13722" s="547">
        <v>0</v>
      </c>
      <c r="I13722" s="545" t="s">
        <v>12961</v>
      </c>
      <c r="J13722" s="545"/>
      <c r="K13722" s="545" t="s">
        <v>13413</v>
      </c>
      <c r="L13722" s="545" t="s">
        <v>13413</v>
      </c>
      <c r="M13722" s="548" t="s">
        <v>13758</v>
      </c>
      <c r="N13722" s="545" t="s">
        <v>13413</v>
      </c>
      <c r="O13722" s="545" t="s">
        <v>13413</v>
      </c>
      <c r="P13722" s="549">
        <v>11438</v>
      </c>
      <c r="Q13722" s="549">
        <v>1</v>
      </c>
      <c r="R13722" s="549">
        <v>52</v>
      </c>
      <c r="S13722" s="548"/>
      <c r="T13722" s="548"/>
      <c r="U13722" s="99"/>
    </row>
    <row r="13723" spans="1:21" ht="19.5" customHeight="1">
      <c r="A13723" s="545">
        <v>108770</v>
      </c>
      <c r="B13723" s="545" t="s">
        <v>8566</v>
      </c>
      <c r="C13723" s="545" t="s">
        <v>216</v>
      </c>
      <c r="D13723" s="546"/>
      <c r="E13723" s="171" t="str">
        <f t="shared" si="214"/>
        <v>1900</v>
      </c>
      <c r="F13723" s="547">
        <v>0</v>
      </c>
      <c r="G13723" s="548">
        <v>0</v>
      </c>
      <c r="H13723" s="547">
        <v>0</v>
      </c>
      <c r="I13723" s="545" t="s">
        <v>12984</v>
      </c>
      <c r="J13723" s="545"/>
      <c r="K13723" s="545" t="s">
        <v>21371</v>
      </c>
      <c r="L13723" s="545" t="s">
        <v>13413</v>
      </c>
      <c r="M13723" s="548" t="s">
        <v>13758</v>
      </c>
      <c r="N13723" s="545" t="s">
        <v>13413</v>
      </c>
      <c r="O13723" s="545" t="s">
        <v>13413</v>
      </c>
      <c r="P13723" s="549">
        <v>11439</v>
      </c>
      <c r="Q13723" s="549">
        <v>1</v>
      </c>
      <c r="R13723" s="549">
        <v>57</v>
      </c>
      <c r="S13723" s="548"/>
      <c r="T13723" s="548"/>
      <c r="U13723" s="99"/>
    </row>
    <row r="13724" spans="1:21" ht="19.5" customHeight="1">
      <c r="A13724" s="545">
        <v>108771</v>
      </c>
      <c r="B13724" s="545" t="s">
        <v>4520</v>
      </c>
      <c r="C13724" s="545" t="s">
        <v>221</v>
      </c>
      <c r="D13724" s="546"/>
      <c r="E13724" s="171" t="str">
        <f t="shared" si="214"/>
        <v>1900</v>
      </c>
      <c r="F13724" s="547">
        <v>0</v>
      </c>
      <c r="G13724" s="548">
        <v>0</v>
      </c>
      <c r="H13724" s="547">
        <v>0</v>
      </c>
      <c r="I13724" s="545" t="s">
        <v>12684</v>
      </c>
      <c r="J13724" s="545"/>
      <c r="K13724" s="545" t="s">
        <v>21372</v>
      </c>
      <c r="L13724" s="545" t="s">
        <v>13413</v>
      </c>
      <c r="M13724" s="548" t="s">
        <v>13758</v>
      </c>
      <c r="N13724" s="545" t="s">
        <v>13413</v>
      </c>
      <c r="O13724" s="545" t="s">
        <v>13413</v>
      </c>
      <c r="P13724" s="549">
        <v>11440</v>
      </c>
      <c r="Q13724" s="549">
        <v>1</v>
      </c>
      <c r="R13724" s="549">
        <v>95</v>
      </c>
      <c r="S13724" s="548"/>
      <c r="T13724" s="548"/>
      <c r="U13724" s="99"/>
    </row>
    <row r="13725" spans="1:21" ht="19.5" customHeight="1">
      <c r="A13725" s="545">
        <v>108772</v>
      </c>
      <c r="B13725" s="545" t="s">
        <v>5527</v>
      </c>
      <c r="C13725" s="545" t="s">
        <v>216</v>
      </c>
      <c r="D13725" s="546"/>
      <c r="E13725" s="171" t="str">
        <f t="shared" si="214"/>
        <v>1900</v>
      </c>
      <c r="F13725" s="547">
        <v>0</v>
      </c>
      <c r="G13725" s="548">
        <v>0</v>
      </c>
      <c r="H13725" s="547">
        <v>0</v>
      </c>
      <c r="I13725" s="545" t="s">
        <v>12961</v>
      </c>
      <c r="J13725" s="545"/>
      <c r="K13725" s="545" t="s">
        <v>13413</v>
      </c>
      <c r="L13725" s="545" t="s">
        <v>13413</v>
      </c>
      <c r="M13725" s="548" t="s">
        <v>13758</v>
      </c>
      <c r="N13725" s="545" t="s">
        <v>13413</v>
      </c>
      <c r="O13725" s="545" t="s">
        <v>13413</v>
      </c>
      <c r="P13725" s="549">
        <v>11441</v>
      </c>
      <c r="Q13725" s="549">
        <v>1</v>
      </c>
      <c r="R13725" s="549">
        <v>52</v>
      </c>
      <c r="S13725" s="548"/>
      <c r="T13725" s="548"/>
      <c r="U13725" s="99"/>
    </row>
    <row r="13726" spans="1:21" ht="19.5" customHeight="1">
      <c r="A13726" s="545">
        <v>108773</v>
      </c>
      <c r="B13726" s="545" t="s">
        <v>5528</v>
      </c>
      <c r="C13726" s="545" t="s">
        <v>216</v>
      </c>
      <c r="D13726" s="546"/>
      <c r="E13726" s="171" t="str">
        <f t="shared" si="214"/>
        <v>1900</v>
      </c>
      <c r="F13726" s="547">
        <v>0</v>
      </c>
      <c r="G13726" s="548">
        <v>0</v>
      </c>
      <c r="H13726" s="547">
        <v>0</v>
      </c>
      <c r="I13726" s="545" t="s">
        <v>12961</v>
      </c>
      <c r="J13726" s="545"/>
      <c r="K13726" s="545" t="s">
        <v>21373</v>
      </c>
      <c r="L13726" s="545" t="s">
        <v>13413</v>
      </c>
      <c r="M13726" s="548" t="s">
        <v>13758</v>
      </c>
      <c r="N13726" s="545" t="s">
        <v>13413</v>
      </c>
      <c r="O13726" s="545" t="s">
        <v>13413</v>
      </c>
      <c r="P13726" s="549">
        <v>11442</v>
      </c>
      <c r="Q13726" s="549">
        <v>1</v>
      </c>
      <c r="R13726" s="549">
        <v>52</v>
      </c>
      <c r="S13726" s="548"/>
      <c r="T13726" s="548"/>
      <c r="U13726" s="99"/>
    </row>
    <row r="13727" spans="1:21" ht="19.5" customHeight="1">
      <c r="A13727" s="545">
        <v>108774</v>
      </c>
      <c r="B13727" s="545" t="s">
        <v>8565</v>
      </c>
      <c r="C13727" s="545" t="s">
        <v>216</v>
      </c>
      <c r="D13727" s="546"/>
      <c r="E13727" s="171" t="str">
        <f t="shared" si="214"/>
        <v>1900</v>
      </c>
      <c r="F13727" s="547">
        <v>0</v>
      </c>
      <c r="G13727" s="548">
        <v>0</v>
      </c>
      <c r="H13727" s="547">
        <v>0</v>
      </c>
      <c r="I13727" s="545" t="s">
        <v>12984</v>
      </c>
      <c r="J13727" s="545"/>
      <c r="K13727" s="545" t="s">
        <v>21374</v>
      </c>
      <c r="L13727" s="545" t="s">
        <v>13413</v>
      </c>
      <c r="M13727" s="548" t="s">
        <v>13758</v>
      </c>
      <c r="N13727" s="545" t="s">
        <v>13413</v>
      </c>
      <c r="O13727" s="545" t="s">
        <v>13413</v>
      </c>
      <c r="P13727" s="549">
        <v>11443</v>
      </c>
      <c r="Q13727" s="549">
        <v>1</v>
      </c>
      <c r="R13727" s="549">
        <v>57</v>
      </c>
      <c r="S13727" s="548"/>
      <c r="T13727" s="548"/>
      <c r="U13727" s="99"/>
    </row>
    <row r="13728" spans="1:21" ht="19.5" customHeight="1">
      <c r="A13728" s="545">
        <v>108775</v>
      </c>
      <c r="B13728" s="545" t="s">
        <v>5532</v>
      </c>
      <c r="C13728" s="545" t="s">
        <v>216</v>
      </c>
      <c r="D13728" s="546"/>
      <c r="E13728" s="171" t="str">
        <f t="shared" si="214"/>
        <v>1900</v>
      </c>
      <c r="F13728" s="547">
        <v>0</v>
      </c>
      <c r="G13728" s="548">
        <v>0</v>
      </c>
      <c r="H13728" s="547">
        <v>0</v>
      </c>
      <c r="I13728" s="545" t="s">
        <v>12961</v>
      </c>
      <c r="J13728" s="545"/>
      <c r="K13728" s="545" t="s">
        <v>21373</v>
      </c>
      <c r="L13728" s="545" t="s">
        <v>13413</v>
      </c>
      <c r="M13728" s="548" t="s">
        <v>13758</v>
      </c>
      <c r="N13728" s="545" t="s">
        <v>13413</v>
      </c>
      <c r="O13728" s="545" t="s">
        <v>13413</v>
      </c>
      <c r="P13728" s="549">
        <v>11444</v>
      </c>
      <c r="Q13728" s="549">
        <v>1</v>
      </c>
      <c r="R13728" s="549">
        <v>52</v>
      </c>
      <c r="S13728" s="548"/>
      <c r="T13728" s="548"/>
      <c r="U13728" s="99"/>
    </row>
    <row r="13729" spans="1:21" ht="19.5" customHeight="1">
      <c r="A13729" s="545">
        <v>108776</v>
      </c>
      <c r="B13729" s="545" t="s">
        <v>5525</v>
      </c>
      <c r="C13729" s="545" t="s">
        <v>216</v>
      </c>
      <c r="D13729" s="546"/>
      <c r="E13729" s="171" t="str">
        <f t="shared" si="214"/>
        <v>1900</v>
      </c>
      <c r="F13729" s="547">
        <v>0</v>
      </c>
      <c r="G13729" s="548">
        <v>0</v>
      </c>
      <c r="H13729" s="547">
        <v>0</v>
      </c>
      <c r="I13729" s="545" t="s">
        <v>12961</v>
      </c>
      <c r="J13729" s="545"/>
      <c r="K13729" s="545" t="s">
        <v>21375</v>
      </c>
      <c r="L13729" s="545" t="s">
        <v>13413</v>
      </c>
      <c r="M13729" s="548" t="s">
        <v>13758</v>
      </c>
      <c r="N13729" s="545" t="s">
        <v>13413</v>
      </c>
      <c r="O13729" s="545" t="s">
        <v>13413</v>
      </c>
      <c r="P13729" s="549">
        <v>11445</v>
      </c>
      <c r="Q13729" s="549">
        <v>1</v>
      </c>
      <c r="R13729" s="549">
        <v>52</v>
      </c>
      <c r="S13729" s="548"/>
      <c r="T13729" s="548"/>
      <c r="U13729" s="99"/>
    </row>
    <row r="13730" spans="1:21" ht="19.5" customHeight="1">
      <c r="A13730" s="545">
        <v>108777</v>
      </c>
      <c r="B13730" s="545" t="s">
        <v>5531</v>
      </c>
      <c r="C13730" s="545" t="s">
        <v>216</v>
      </c>
      <c r="D13730" s="546"/>
      <c r="E13730" s="171" t="str">
        <f t="shared" si="214"/>
        <v>1900</v>
      </c>
      <c r="F13730" s="547">
        <v>0</v>
      </c>
      <c r="G13730" s="548">
        <v>0</v>
      </c>
      <c r="H13730" s="547">
        <v>0</v>
      </c>
      <c r="I13730" s="545" t="s">
        <v>12961</v>
      </c>
      <c r="J13730" s="545"/>
      <c r="K13730" s="545" t="s">
        <v>21376</v>
      </c>
      <c r="L13730" s="545" t="s">
        <v>13413</v>
      </c>
      <c r="M13730" s="548" t="s">
        <v>13758</v>
      </c>
      <c r="N13730" s="545" t="s">
        <v>13413</v>
      </c>
      <c r="O13730" s="545" t="s">
        <v>13413</v>
      </c>
      <c r="P13730" s="549">
        <v>11446</v>
      </c>
      <c r="Q13730" s="549">
        <v>1</v>
      </c>
      <c r="R13730" s="549">
        <v>52</v>
      </c>
      <c r="S13730" s="548"/>
      <c r="T13730" s="548"/>
      <c r="U13730" s="99"/>
    </row>
    <row r="13731" spans="1:21" ht="19.5" customHeight="1">
      <c r="A13731" s="545">
        <v>108778</v>
      </c>
      <c r="B13731" s="545" t="s">
        <v>8564</v>
      </c>
      <c r="C13731" s="545" t="s">
        <v>216</v>
      </c>
      <c r="D13731" s="546"/>
      <c r="E13731" s="171" t="str">
        <f t="shared" si="214"/>
        <v>1900</v>
      </c>
      <c r="F13731" s="547">
        <v>0</v>
      </c>
      <c r="G13731" s="548">
        <v>0</v>
      </c>
      <c r="H13731" s="547">
        <v>0</v>
      </c>
      <c r="I13731" s="545" t="s">
        <v>12961</v>
      </c>
      <c r="J13731" s="545"/>
      <c r="K13731" s="545" t="s">
        <v>21377</v>
      </c>
      <c r="L13731" s="545" t="s">
        <v>13413</v>
      </c>
      <c r="M13731" s="548" t="s">
        <v>13758</v>
      </c>
      <c r="N13731" s="545" t="s">
        <v>13413</v>
      </c>
      <c r="O13731" s="545" t="s">
        <v>13413</v>
      </c>
      <c r="P13731" s="549">
        <v>11447</v>
      </c>
      <c r="Q13731" s="549">
        <v>1</v>
      </c>
      <c r="R13731" s="549">
        <v>52</v>
      </c>
      <c r="S13731" s="548"/>
      <c r="T13731" s="548"/>
      <c r="U13731" s="99"/>
    </row>
    <row r="13732" spans="1:21" ht="19.5" customHeight="1">
      <c r="A13732" s="545">
        <v>108779</v>
      </c>
      <c r="B13732" s="545" t="s">
        <v>8563</v>
      </c>
      <c r="C13732" s="545" t="s">
        <v>216</v>
      </c>
      <c r="D13732" s="546"/>
      <c r="E13732" s="171" t="str">
        <f t="shared" si="214"/>
        <v>1900</v>
      </c>
      <c r="F13732" s="547">
        <v>0</v>
      </c>
      <c r="G13732" s="548">
        <v>0</v>
      </c>
      <c r="H13732" s="547">
        <v>0</v>
      </c>
      <c r="I13732" s="545" t="s">
        <v>12961</v>
      </c>
      <c r="J13732" s="545"/>
      <c r="K13732" s="545" t="s">
        <v>21377</v>
      </c>
      <c r="L13732" s="545" t="s">
        <v>13413</v>
      </c>
      <c r="M13732" s="548" t="s">
        <v>13758</v>
      </c>
      <c r="N13732" s="545" t="s">
        <v>13413</v>
      </c>
      <c r="O13732" s="545" t="s">
        <v>13413</v>
      </c>
      <c r="P13732" s="549">
        <v>11448</v>
      </c>
      <c r="Q13732" s="549">
        <v>1</v>
      </c>
      <c r="R13732" s="549">
        <v>52</v>
      </c>
      <c r="S13732" s="548"/>
      <c r="T13732" s="548"/>
      <c r="U13732" s="99"/>
    </row>
    <row r="13733" spans="1:21" ht="19.5" customHeight="1">
      <c r="A13733" s="545">
        <v>108780</v>
      </c>
      <c r="B13733" s="545" t="s">
        <v>5521</v>
      </c>
      <c r="C13733" s="545" t="s">
        <v>216</v>
      </c>
      <c r="D13733" s="546"/>
      <c r="E13733" s="171" t="str">
        <f t="shared" si="214"/>
        <v>1900</v>
      </c>
      <c r="F13733" s="547">
        <v>0</v>
      </c>
      <c r="G13733" s="548">
        <v>0</v>
      </c>
      <c r="H13733" s="547">
        <v>0</v>
      </c>
      <c r="I13733" s="545" t="s">
        <v>12961</v>
      </c>
      <c r="J13733" s="545"/>
      <c r="K13733" s="545" t="s">
        <v>21377</v>
      </c>
      <c r="L13733" s="545" t="s">
        <v>13413</v>
      </c>
      <c r="M13733" s="548" t="s">
        <v>13758</v>
      </c>
      <c r="N13733" s="545" t="s">
        <v>13413</v>
      </c>
      <c r="O13733" s="545" t="s">
        <v>13413</v>
      </c>
      <c r="P13733" s="549">
        <v>11449</v>
      </c>
      <c r="Q13733" s="549">
        <v>1</v>
      </c>
      <c r="R13733" s="549">
        <v>52</v>
      </c>
      <c r="S13733" s="548"/>
      <c r="T13733" s="548"/>
      <c r="U13733" s="99"/>
    </row>
    <row r="13734" spans="1:21" ht="19.5" customHeight="1">
      <c r="A13734" s="545">
        <v>108781</v>
      </c>
      <c r="B13734" s="545" t="s">
        <v>5432</v>
      </c>
      <c r="C13734" s="545" t="s">
        <v>216</v>
      </c>
      <c r="D13734" s="546">
        <v>46052</v>
      </c>
      <c r="E13734" s="171" t="str">
        <f t="shared" si="214"/>
        <v>2026</v>
      </c>
      <c r="F13734" s="547">
        <v>127430</v>
      </c>
      <c r="G13734" s="548">
        <v>0.19</v>
      </c>
      <c r="H13734" s="547">
        <v>107084.03</v>
      </c>
      <c r="I13734" s="545" t="s">
        <v>12756</v>
      </c>
      <c r="J13734" s="545" t="s">
        <v>13307</v>
      </c>
      <c r="K13734" s="545" t="s">
        <v>21378</v>
      </c>
      <c r="L13734" s="545" t="s">
        <v>13413</v>
      </c>
      <c r="M13734" s="548" t="s">
        <v>13758</v>
      </c>
      <c r="N13734" s="545" t="s">
        <v>13413</v>
      </c>
      <c r="O13734" s="545" t="s">
        <v>13413</v>
      </c>
      <c r="P13734" s="549">
        <v>11450</v>
      </c>
      <c r="Q13734" s="549">
        <v>1</v>
      </c>
      <c r="R13734" s="549">
        <v>34</v>
      </c>
      <c r="S13734" s="548">
        <v>2228</v>
      </c>
      <c r="T13734" s="548"/>
      <c r="U13734" s="99"/>
    </row>
    <row r="13735" spans="1:21" ht="19.5" customHeight="1">
      <c r="A13735" s="545">
        <v>108782</v>
      </c>
      <c r="B13735" s="545" t="s">
        <v>5524</v>
      </c>
      <c r="C13735" s="545" t="s">
        <v>216</v>
      </c>
      <c r="D13735" s="546"/>
      <c r="E13735" s="171" t="str">
        <f t="shared" si="214"/>
        <v>1900</v>
      </c>
      <c r="F13735" s="547">
        <v>0</v>
      </c>
      <c r="G13735" s="548">
        <v>0</v>
      </c>
      <c r="H13735" s="547">
        <v>0</v>
      </c>
      <c r="I13735" s="545" t="s">
        <v>12961</v>
      </c>
      <c r="J13735" s="545"/>
      <c r="K13735" s="545" t="s">
        <v>21379</v>
      </c>
      <c r="L13735" s="545" t="s">
        <v>13413</v>
      </c>
      <c r="M13735" s="548" t="s">
        <v>13758</v>
      </c>
      <c r="N13735" s="545" t="s">
        <v>13413</v>
      </c>
      <c r="O13735" s="545" t="s">
        <v>13413</v>
      </c>
      <c r="P13735" s="549">
        <v>11451</v>
      </c>
      <c r="Q13735" s="549">
        <v>1</v>
      </c>
      <c r="R13735" s="549">
        <v>52</v>
      </c>
      <c r="S13735" s="548"/>
      <c r="T13735" s="548"/>
      <c r="U13735" s="99"/>
    </row>
    <row r="13736" spans="1:21" ht="19.5" customHeight="1">
      <c r="A13736" s="545">
        <v>108783</v>
      </c>
      <c r="B13736" s="545" t="s">
        <v>8562</v>
      </c>
      <c r="C13736" s="545" t="s">
        <v>216</v>
      </c>
      <c r="D13736" s="546"/>
      <c r="E13736" s="171" t="str">
        <f t="shared" si="214"/>
        <v>1900</v>
      </c>
      <c r="F13736" s="547">
        <v>0</v>
      </c>
      <c r="G13736" s="548">
        <v>0</v>
      </c>
      <c r="H13736" s="547">
        <v>0</v>
      </c>
      <c r="I13736" s="545" t="s">
        <v>12984</v>
      </c>
      <c r="J13736" s="545"/>
      <c r="K13736" s="545" t="s">
        <v>21380</v>
      </c>
      <c r="L13736" s="545" t="s">
        <v>13413</v>
      </c>
      <c r="M13736" s="548" t="s">
        <v>13758</v>
      </c>
      <c r="N13736" s="545" t="s">
        <v>13413</v>
      </c>
      <c r="O13736" s="545" t="s">
        <v>13413</v>
      </c>
      <c r="P13736" s="549">
        <v>11452</v>
      </c>
      <c r="Q13736" s="549">
        <v>1</v>
      </c>
      <c r="R13736" s="549">
        <v>57</v>
      </c>
      <c r="S13736" s="548"/>
      <c r="T13736" s="548"/>
      <c r="U13736" s="99"/>
    </row>
    <row r="13737" spans="1:21" ht="19.5" customHeight="1">
      <c r="A13737" s="545">
        <v>108784</v>
      </c>
      <c r="B13737" s="545" t="s">
        <v>5530</v>
      </c>
      <c r="C13737" s="545" t="s">
        <v>216</v>
      </c>
      <c r="D13737" s="546"/>
      <c r="E13737" s="171" t="str">
        <f t="shared" si="214"/>
        <v>1900</v>
      </c>
      <c r="F13737" s="547">
        <v>0</v>
      </c>
      <c r="G13737" s="548">
        <v>0</v>
      </c>
      <c r="H13737" s="547">
        <v>0</v>
      </c>
      <c r="I13737" s="545" t="s">
        <v>12961</v>
      </c>
      <c r="J13737" s="545"/>
      <c r="K13737" s="545" t="s">
        <v>21381</v>
      </c>
      <c r="L13737" s="545" t="s">
        <v>13413</v>
      </c>
      <c r="M13737" s="548" t="s">
        <v>13758</v>
      </c>
      <c r="N13737" s="545" t="s">
        <v>13413</v>
      </c>
      <c r="O13737" s="545" t="s">
        <v>13413</v>
      </c>
      <c r="P13737" s="549">
        <v>11453</v>
      </c>
      <c r="Q13737" s="549">
        <v>1</v>
      </c>
      <c r="R13737" s="549">
        <v>52</v>
      </c>
      <c r="S13737" s="548"/>
      <c r="T13737" s="548"/>
      <c r="U13737" s="99"/>
    </row>
    <row r="13738" spans="1:21" ht="19.5" customHeight="1">
      <c r="A13738" s="545">
        <v>108785</v>
      </c>
      <c r="B13738" s="545" t="s">
        <v>5526</v>
      </c>
      <c r="C13738" s="545" t="s">
        <v>216</v>
      </c>
      <c r="D13738" s="546"/>
      <c r="E13738" s="171" t="str">
        <f t="shared" si="214"/>
        <v>1900</v>
      </c>
      <c r="F13738" s="547">
        <v>0</v>
      </c>
      <c r="G13738" s="548">
        <v>0</v>
      </c>
      <c r="H13738" s="547">
        <v>0</v>
      </c>
      <c r="I13738" s="545" t="s">
        <v>12961</v>
      </c>
      <c r="J13738" s="545"/>
      <c r="K13738" s="545" t="s">
        <v>21382</v>
      </c>
      <c r="L13738" s="545" t="s">
        <v>13413</v>
      </c>
      <c r="M13738" s="548" t="s">
        <v>13758</v>
      </c>
      <c r="N13738" s="545" t="s">
        <v>13413</v>
      </c>
      <c r="O13738" s="545" t="s">
        <v>13413</v>
      </c>
      <c r="P13738" s="549">
        <v>11454</v>
      </c>
      <c r="Q13738" s="549">
        <v>1</v>
      </c>
      <c r="R13738" s="549">
        <v>52</v>
      </c>
      <c r="S13738" s="548"/>
      <c r="T13738" s="548"/>
      <c r="U13738" s="99"/>
    </row>
    <row r="13739" spans="1:21" ht="19.5" customHeight="1">
      <c r="A13739" s="545">
        <v>108786</v>
      </c>
      <c r="B13739" s="545" t="s">
        <v>4516</v>
      </c>
      <c r="C13739" s="545" t="s">
        <v>221</v>
      </c>
      <c r="D13739" s="546"/>
      <c r="E13739" s="171" t="str">
        <f t="shared" si="214"/>
        <v>1900</v>
      </c>
      <c r="F13739" s="547">
        <v>0</v>
      </c>
      <c r="G13739" s="548">
        <v>0</v>
      </c>
      <c r="H13739" s="547">
        <v>0</v>
      </c>
      <c r="I13739" s="545" t="s">
        <v>12684</v>
      </c>
      <c r="J13739" s="545"/>
      <c r="K13739" s="545" t="s">
        <v>21383</v>
      </c>
      <c r="L13739" s="545" t="s">
        <v>13413</v>
      </c>
      <c r="M13739" s="548" t="s">
        <v>13758</v>
      </c>
      <c r="N13739" s="545" t="s">
        <v>13413</v>
      </c>
      <c r="O13739" s="545" t="s">
        <v>13413</v>
      </c>
      <c r="P13739" s="549">
        <v>11455</v>
      </c>
      <c r="Q13739" s="549">
        <v>1</v>
      </c>
      <c r="R13739" s="549">
        <v>95</v>
      </c>
      <c r="S13739" s="548"/>
      <c r="T13739" s="548"/>
      <c r="U13739" s="99"/>
    </row>
    <row r="13740" spans="1:21" ht="19.5" customHeight="1">
      <c r="A13740" s="545">
        <v>108787</v>
      </c>
      <c r="B13740" s="545" t="s">
        <v>5537</v>
      </c>
      <c r="C13740" s="545" t="s">
        <v>216</v>
      </c>
      <c r="D13740" s="546"/>
      <c r="E13740" s="171" t="str">
        <f t="shared" si="214"/>
        <v>1900</v>
      </c>
      <c r="F13740" s="547">
        <v>0</v>
      </c>
      <c r="G13740" s="548">
        <v>0</v>
      </c>
      <c r="H13740" s="547">
        <v>0</v>
      </c>
      <c r="I13740" s="545" t="s">
        <v>12961</v>
      </c>
      <c r="J13740" s="545"/>
      <c r="K13740" s="545" t="s">
        <v>21384</v>
      </c>
      <c r="L13740" s="545" t="s">
        <v>13413</v>
      </c>
      <c r="M13740" s="548" t="s">
        <v>13758</v>
      </c>
      <c r="N13740" s="545" t="s">
        <v>13413</v>
      </c>
      <c r="O13740" s="545" t="s">
        <v>13413</v>
      </c>
      <c r="P13740" s="549">
        <v>11456</v>
      </c>
      <c r="Q13740" s="549">
        <v>1</v>
      </c>
      <c r="R13740" s="549">
        <v>52</v>
      </c>
      <c r="S13740" s="548"/>
      <c r="T13740" s="548"/>
      <c r="U13740" s="99"/>
    </row>
    <row r="13741" spans="1:21" ht="19.5" customHeight="1">
      <c r="A13741" s="545">
        <v>108788</v>
      </c>
      <c r="B13741" s="545" t="s">
        <v>5651</v>
      </c>
      <c r="C13741" s="545" t="s">
        <v>216</v>
      </c>
      <c r="D13741" s="546"/>
      <c r="E13741" s="171" t="str">
        <f t="shared" si="214"/>
        <v>1900</v>
      </c>
      <c r="F13741" s="547">
        <v>0</v>
      </c>
      <c r="G13741" s="548">
        <v>0</v>
      </c>
      <c r="H13741" s="547">
        <v>0</v>
      </c>
      <c r="I13741" s="545" t="s">
        <v>12736</v>
      </c>
      <c r="J13741" s="545"/>
      <c r="K13741" s="545" t="s">
        <v>21385</v>
      </c>
      <c r="L13741" s="545" t="s">
        <v>13413</v>
      </c>
      <c r="M13741" s="548" t="s">
        <v>13868</v>
      </c>
      <c r="N13741" s="545" t="s">
        <v>13413</v>
      </c>
      <c r="O13741" s="545" t="s">
        <v>13413</v>
      </c>
      <c r="P13741" s="549">
        <v>11457</v>
      </c>
      <c r="Q13741" s="549">
        <v>2</v>
      </c>
      <c r="R13741" s="549">
        <v>56</v>
      </c>
      <c r="S13741" s="548"/>
      <c r="T13741" s="548"/>
      <c r="U13741" s="99"/>
    </row>
    <row r="13742" spans="1:21" ht="19.5" customHeight="1">
      <c r="A13742" s="545">
        <v>108789</v>
      </c>
      <c r="B13742" s="545" t="s">
        <v>8561</v>
      </c>
      <c r="C13742" s="545" t="s">
        <v>216</v>
      </c>
      <c r="D13742" s="546"/>
      <c r="E13742" s="171" t="str">
        <f t="shared" si="214"/>
        <v>1900</v>
      </c>
      <c r="F13742" s="547">
        <v>0</v>
      </c>
      <c r="G13742" s="548">
        <v>0</v>
      </c>
      <c r="H13742" s="547">
        <v>0</v>
      </c>
      <c r="I13742" s="545" t="s">
        <v>12756</v>
      </c>
      <c r="J13742" s="545"/>
      <c r="K13742" s="545" t="s">
        <v>21386</v>
      </c>
      <c r="L13742" s="545" t="s">
        <v>13413</v>
      </c>
      <c r="M13742" s="548" t="s">
        <v>13758</v>
      </c>
      <c r="N13742" s="545" t="s">
        <v>13413</v>
      </c>
      <c r="O13742" s="545" t="s">
        <v>13413</v>
      </c>
      <c r="P13742" s="549">
        <v>11458</v>
      </c>
      <c r="Q13742" s="549">
        <v>1</v>
      </c>
      <c r="R13742" s="549">
        <v>34</v>
      </c>
      <c r="S13742" s="548"/>
      <c r="T13742" s="548"/>
      <c r="U13742" s="99"/>
    </row>
    <row r="13743" spans="1:21" ht="19.5" customHeight="1">
      <c r="A13743" s="545">
        <v>108790</v>
      </c>
      <c r="B13743" s="545" t="s">
        <v>4515</v>
      </c>
      <c r="C13743" s="545" t="s">
        <v>221</v>
      </c>
      <c r="D13743" s="546"/>
      <c r="E13743" s="171" t="str">
        <f t="shared" si="214"/>
        <v>1900</v>
      </c>
      <c r="F13743" s="547">
        <v>0</v>
      </c>
      <c r="G13743" s="548">
        <v>0</v>
      </c>
      <c r="H13743" s="547">
        <v>0</v>
      </c>
      <c r="I13743" s="545" t="s">
        <v>12684</v>
      </c>
      <c r="J13743" s="545"/>
      <c r="K13743" s="545" t="s">
        <v>21387</v>
      </c>
      <c r="L13743" s="545" t="s">
        <v>13413</v>
      </c>
      <c r="M13743" s="548" t="s">
        <v>13758</v>
      </c>
      <c r="N13743" s="545" t="s">
        <v>13413</v>
      </c>
      <c r="O13743" s="545" t="s">
        <v>13413</v>
      </c>
      <c r="P13743" s="549">
        <v>11459</v>
      </c>
      <c r="Q13743" s="549">
        <v>1</v>
      </c>
      <c r="R13743" s="549">
        <v>95</v>
      </c>
      <c r="S13743" s="548"/>
      <c r="T13743" s="548"/>
      <c r="U13743" s="99"/>
    </row>
    <row r="13744" spans="1:21" ht="19.5" customHeight="1">
      <c r="A13744" s="545">
        <v>108791</v>
      </c>
      <c r="B13744" s="545" t="s">
        <v>4503</v>
      </c>
      <c r="C13744" s="545" t="s">
        <v>221</v>
      </c>
      <c r="D13744" s="546"/>
      <c r="E13744" s="171" t="str">
        <f t="shared" si="214"/>
        <v>1900</v>
      </c>
      <c r="F13744" s="547">
        <v>0</v>
      </c>
      <c r="G13744" s="548">
        <v>0</v>
      </c>
      <c r="H13744" s="547">
        <v>0</v>
      </c>
      <c r="I13744" s="545" t="s">
        <v>12682</v>
      </c>
      <c r="J13744" s="545"/>
      <c r="K13744" s="545" t="s">
        <v>21388</v>
      </c>
      <c r="L13744" s="545" t="s">
        <v>13413</v>
      </c>
      <c r="M13744" s="548" t="s">
        <v>13758</v>
      </c>
      <c r="N13744" s="545" t="s">
        <v>13413</v>
      </c>
      <c r="O13744" s="545" t="s">
        <v>13413</v>
      </c>
      <c r="P13744" s="549">
        <v>11460</v>
      </c>
      <c r="Q13744" s="549">
        <v>1</v>
      </c>
      <c r="R13744" s="549">
        <v>90</v>
      </c>
      <c r="S13744" s="548"/>
      <c r="T13744" s="548"/>
      <c r="U13744" s="99"/>
    </row>
    <row r="13745" spans="1:21" ht="19.5" customHeight="1">
      <c r="A13745" s="545">
        <v>108792</v>
      </c>
      <c r="B13745" s="545" t="s">
        <v>5195</v>
      </c>
      <c r="C13745" s="545" t="s">
        <v>209</v>
      </c>
      <c r="D13745" s="546"/>
      <c r="E13745" s="171" t="str">
        <f t="shared" si="214"/>
        <v>1900</v>
      </c>
      <c r="F13745" s="547">
        <v>0</v>
      </c>
      <c r="G13745" s="548">
        <v>0</v>
      </c>
      <c r="H13745" s="547">
        <v>0</v>
      </c>
      <c r="I13745" s="545" t="s">
        <v>12675</v>
      </c>
      <c r="J13745" s="545"/>
      <c r="K13745" s="545" t="s">
        <v>21389</v>
      </c>
      <c r="L13745" s="545" t="s">
        <v>13413</v>
      </c>
      <c r="M13745" s="548" t="s">
        <v>13758</v>
      </c>
      <c r="N13745" s="545" t="s">
        <v>13413</v>
      </c>
      <c r="O13745" s="545" t="s">
        <v>13413</v>
      </c>
      <c r="P13745" s="549">
        <v>11461</v>
      </c>
      <c r="Q13745" s="549">
        <v>1</v>
      </c>
      <c r="R13745" s="549">
        <v>15</v>
      </c>
      <c r="S13745" s="548"/>
      <c r="T13745" s="548"/>
      <c r="U13745" s="99"/>
    </row>
    <row r="13746" spans="1:21" ht="19.5" customHeight="1">
      <c r="A13746" s="545">
        <v>108793</v>
      </c>
      <c r="B13746" s="545" t="s">
        <v>5650</v>
      </c>
      <c r="C13746" s="545" t="s">
        <v>216</v>
      </c>
      <c r="D13746" s="546"/>
      <c r="E13746" s="171" t="str">
        <f t="shared" si="214"/>
        <v>1900</v>
      </c>
      <c r="F13746" s="547">
        <v>0</v>
      </c>
      <c r="G13746" s="548">
        <v>0</v>
      </c>
      <c r="H13746" s="547">
        <v>0</v>
      </c>
      <c r="I13746" s="545" t="s">
        <v>12736</v>
      </c>
      <c r="J13746" s="545"/>
      <c r="K13746" s="545" t="s">
        <v>21390</v>
      </c>
      <c r="L13746" s="545" t="s">
        <v>13413</v>
      </c>
      <c r="M13746" s="548" t="s">
        <v>13868</v>
      </c>
      <c r="N13746" s="545" t="s">
        <v>13413</v>
      </c>
      <c r="O13746" s="545" t="s">
        <v>13413</v>
      </c>
      <c r="P13746" s="549">
        <v>11462</v>
      </c>
      <c r="Q13746" s="549">
        <v>2</v>
      </c>
      <c r="R13746" s="549">
        <v>56</v>
      </c>
      <c r="S13746" s="548"/>
      <c r="T13746" s="548"/>
      <c r="U13746" s="99"/>
    </row>
    <row r="13747" spans="1:21" ht="19.5" customHeight="1">
      <c r="A13747" s="545">
        <v>108794</v>
      </c>
      <c r="B13747" s="545" t="s">
        <v>4657</v>
      </c>
      <c r="C13747" s="545" t="s">
        <v>216</v>
      </c>
      <c r="D13747" s="546">
        <v>44123</v>
      </c>
      <c r="E13747" s="171" t="str">
        <f t="shared" si="214"/>
        <v>2020</v>
      </c>
      <c r="F13747" s="547">
        <v>5394</v>
      </c>
      <c r="G13747" s="548">
        <v>0.19</v>
      </c>
      <c r="H13747" s="547">
        <v>4532.7700000000004</v>
      </c>
      <c r="I13747" s="545" t="s">
        <v>12652</v>
      </c>
      <c r="J13747" s="545" t="s">
        <v>13307</v>
      </c>
      <c r="K13747" s="545" t="s">
        <v>21391</v>
      </c>
      <c r="L13747" s="545" t="s">
        <v>13413</v>
      </c>
      <c r="M13747" s="548" t="s">
        <v>13758</v>
      </c>
      <c r="N13747" s="545" t="s">
        <v>13413</v>
      </c>
      <c r="O13747" s="545" t="s">
        <v>13413</v>
      </c>
      <c r="P13747" s="549">
        <v>11463</v>
      </c>
      <c r="Q13747" s="549">
        <v>1</v>
      </c>
      <c r="R13747" s="549">
        <v>134</v>
      </c>
      <c r="S13747" s="548">
        <v>2228</v>
      </c>
      <c r="T13747" s="548"/>
      <c r="U13747" s="99"/>
    </row>
    <row r="13748" spans="1:21" ht="19.5" customHeight="1">
      <c r="A13748" s="545">
        <v>108796</v>
      </c>
      <c r="B13748" s="545" t="s">
        <v>4506</v>
      </c>
      <c r="C13748" s="545" t="s">
        <v>221</v>
      </c>
      <c r="D13748" s="546"/>
      <c r="E13748" s="171" t="str">
        <f t="shared" si="214"/>
        <v>1900</v>
      </c>
      <c r="F13748" s="547">
        <v>0</v>
      </c>
      <c r="G13748" s="548">
        <v>0</v>
      </c>
      <c r="H13748" s="547">
        <v>0</v>
      </c>
      <c r="I13748" s="545" t="s">
        <v>12684</v>
      </c>
      <c r="J13748" s="545"/>
      <c r="K13748" s="545" t="s">
        <v>21392</v>
      </c>
      <c r="L13748" s="545" t="s">
        <v>13413</v>
      </c>
      <c r="M13748" s="548" t="s">
        <v>13758</v>
      </c>
      <c r="N13748" s="545" t="s">
        <v>13413</v>
      </c>
      <c r="O13748" s="545" t="s">
        <v>13413</v>
      </c>
      <c r="P13748" s="549">
        <v>11464</v>
      </c>
      <c r="Q13748" s="549">
        <v>1</v>
      </c>
      <c r="R13748" s="549">
        <v>95</v>
      </c>
      <c r="S13748" s="548"/>
      <c r="T13748" s="548"/>
      <c r="U13748" s="99"/>
    </row>
    <row r="13749" spans="1:21" ht="19.5" customHeight="1">
      <c r="A13749" s="545">
        <v>108797</v>
      </c>
      <c r="B13749" s="545" t="s">
        <v>5214</v>
      </c>
      <c r="C13749" s="545" t="s">
        <v>221</v>
      </c>
      <c r="D13749" s="546"/>
      <c r="E13749" s="171" t="str">
        <f t="shared" si="214"/>
        <v>1900</v>
      </c>
      <c r="F13749" s="547">
        <v>0</v>
      </c>
      <c r="G13749" s="548">
        <v>0</v>
      </c>
      <c r="H13749" s="547">
        <v>0</v>
      </c>
      <c r="I13749" s="545" t="s">
        <v>12663</v>
      </c>
      <c r="J13749" s="545"/>
      <c r="K13749" s="545" t="s">
        <v>13413</v>
      </c>
      <c r="L13749" s="545" t="s">
        <v>13413</v>
      </c>
      <c r="M13749" s="548" t="s">
        <v>13758</v>
      </c>
      <c r="N13749" s="545" t="s">
        <v>13413</v>
      </c>
      <c r="O13749" s="545" t="s">
        <v>13413</v>
      </c>
      <c r="P13749" s="549">
        <v>11465</v>
      </c>
      <c r="Q13749" s="549">
        <v>1</v>
      </c>
      <c r="R13749" s="549">
        <v>159</v>
      </c>
      <c r="S13749" s="548"/>
      <c r="T13749" s="548"/>
      <c r="U13749" s="99"/>
    </row>
    <row r="13750" spans="1:21" ht="19.5" customHeight="1">
      <c r="A13750" s="545">
        <v>108798</v>
      </c>
      <c r="B13750" s="545" t="s">
        <v>4518</v>
      </c>
      <c r="C13750" s="545" t="s">
        <v>221</v>
      </c>
      <c r="D13750" s="546"/>
      <c r="E13750" s="171" t="str">
        <f t="shared" si="214"/>
        <v>1900</v>
      </c>
      <c r="F13750" s="547">
        <v>0</v>
      </c>
      <c r="G13750" s="548">
        <v>0</v>
      </c>
      <c r="H13750" s="547">
        <v>0</v>
      </c>
      <c r="I13750" s="545" t="s">
        <v>12684</v>
      </c>
      <c r="J13750" s="545"/>
      <c r="K13750" s="545" t="s">
        <v>21393</v>
      </c>
      <c r="L13750" s="545" t="s">
        <v>13413</v>
      </c>
      <c r="M13750" s="548" t="s">
        <v>13758</v>
      </c>
      <c r="N13750" s="545" t="s">
        <v>13413</v>
      </c>
      <c r="O13750" s="545" t="s">
        <v>13413</v>
      </c>
      <c r="P13750" s="549">
        <v>11466</v>
      </c>
      <c r="Q13750" s="549">
        <v>1</v>
      </c>
      <c r="R13750" s="549">
        <v>95</v>
      </c>
      <c r="S13750" s="548"/>
      <c r="T13750" s="548"/>
      <c r="U13750" s="99"/>
    </row>
    <row r="13751" spans="1:21" ht="19.5" customHeight="1">
      <c r="A13751" s="545">
        <v>108799</v>
      </c>
      <c r="B13751" s="545" t="s">
        <v>8560</v>
      </c>
      <c r="C13751" s="545" t="s">
        <v>221</v>
      </c>
      <c r="D13751" s="546"/>
      <c r="E13751" s="171" t="str">
        <f t="shared" si="214"/>
        <v>1900</v>
      </c>
      <c r="F13751" s="547">
        <v>0</v>
      </c>
      <c r="G13751" s="548">
        <v>0</v>
      </c>
      <c r="H13751" s="547">
        <v>0</v>
      </c>
      <c r="I13751" s="545" t="s">
        <v>12682</v>
      </c>
      <c r="J13751" s="545"/>
      <c r="K13751" s="545" t="s">
        <v>21394</v>
      </c>
      <c r="L13751" s="545" t="s">
        <v>13413</v>
      </c>
      <c r="M13751" s="548" t="s">
        <v>13758</v>
      </c>
      <c r="N13751" s="545" t="s">
        <v>13413</v>
      </c>
      <c r="O13751" s="545" t="s">
        <v>13413</v>
      </c>
      <c r="P13751" s="549">
        <v>11467</v>
      </c>
      <c r="Q13751" s="549">
        <v>1</v>
      </c>
      <c r="R13751" s="549">
        <v>90</v>
      </c>
      <c r="S13751" s="548"/>
      <c r="T13751" s="548"/>
      <c r="U13751" s="99"/>
    </row>
    <row r="13752" spans="1:21" ht="19.5" customHeight="1">
      <c r="A13752" s="545">
        <v>108800</v>
      </c>
      <c r="B13752" s="545" t="s">
        <v>4656</v>
      </c>
      <c r="C13752" s="545" t="s">
        <v>216</v>
      </c>
      <c r="D13752" s="546">
        <v>44725</v>
      </c>
      <c r="E13752" s="171" t="str">
        <f t="shared" si="214"/>
        <v>2022</v>
      </c>
      <c r="F13752" s="547">
        <v>7763</v>
      </c>
      <c r="G13752" s="548">
        <v>0.19</v>
      </c>
      <c r="H13752" s="547">
        <v>6523.53</v>
      </c>
      <c r="I13752" s="545" t="s">
        <v>12652</v>
      </c>
      <c r="J13752" s="545" t="s">
        <v>13298</v>
      </c>
      <c r="K13752" s="545" t="s">
        <v>21395</v>
      </c>
      <c r="L13752" s="545" t="s">
        <v>13413</v>
      </c>
      <c r="M13752" s="548" t="s">
        <v>13758</v>
      </c>
      <c r="N13752" s="545" t="s">
        <v>13413</v>
      </c>
      <c r="O13752" s="545" t="s">
        <v>13413</v>
      </c>
      <c r="P13752" s="549">
        <v>11468</v>
      </c>
      <c r="Q13752" s="549">
        <v>1</v>
      </c>
      <c r="R13752" s="549">
        <v>134</v>
      </c>
      <c r="S13752" s="548">
        <v>1012</v>
      </c>
      <c r="T13752" s="548"/>
      <c r="U13752" s="99"/>
    </row>
    <row r="13753" spans="1:21" ht="19.5" customHeight="1">
      <c r="A13753" s="545">
        <v>108802</v>
      </c>
      <c r="B13753" s="545" t="s">
        <v>4500</v>
      </c>
      <c r="C13753" s="545" t="s">
        <v>4501</v>
      </c>
      <c r="D13753" s="546"/>
      <c r="E13753" s="171" t="str">
        <f t="shared" si="214"/>
        <v>1900</v>
      </c>
      <c r="F13753" s="547">
        <v>0</v>
      </c>
      <c r="G13753" s="548">
        <v>0</v>
      </c>
      <c r="H13753" s="547">
        <v>0</v>
      </c>
      <c r="I13753" s="545" t="s">
        <v>12682</v>
      </c>
      <c r="J13753" s="545"/>
      <c r="K13753" s="545" t="s">
        <v>21396</v>
      </c>
      <c r="L13753" s="545" t="s">
        <v>13413</v>
      </c>
      <c r="M13753" s="548" t="s">
        <v>13758</v>
      </c>
      <c r="N13753" s="545" t="s">
        <v>13413</v>
      </c>
      <c r="O13753" s="545" t="s">
        <v>13413</v>
      </c>
      <c r="P13753" s="549">
        <v>11469</v>
      </c>
      <c r="Q13753" s="549">
        <v>1</v>
      </c>
      <c r="R13753" s="549">
        <v>90</v>
      </c>
      <c r="S13753" s="548"/>
      <c r="T13753" s="548"/>
      <c r="U13753" s="99"/>
    </row>
    <row r="13754" spans="1:21" ht="19.5" customHeight="1">
      <c r="A13754" s="545">
        <v>108803</v>
      </c>
      <c r="B13754" s="545" t="s">
        <v>4519</v>
      </c>
      <c r="C13754" s="545" t="s">
        <v>221</v>
      </c>
      <c r="D13754" s="546">
        <v>43556</v>
      </c>
      <c r="E13754" s="171" t="str">
        <f t="shared" si="214"/>
        <v>2019</v>
      </c>
      <c r="F13754" s="547">
        <v>75500</v>
      </c>
      <c r="G13754" s="548">
        <v>0.19</v>
      </c>
      <c r="H13754" s="547">
        <v>63445.38</v>
      </c>
      <c r="I13754" s="545" t="s">
        <v>12684</v>
      </c>
      <c r="J13754" s="545" t="s">
        <v>13296</v>
      </c>
      <c r="K13754" s="545" t="s">
        <v>21397</v>
      </c>
      <c r="L13754" s="545" t="s">
        <v>13413</v>
      </c>
      <c r="M13754" s="548" t="s">
        <v>13758</v>
      </c>
      <c r="N13754" s="545" t="s">
        <v>13413</v>
      </c>
      <c r="O13754" s="545" t="s">
        <v>13413</v>
      </c>
      <c r="P13754" s="549">
        <v>11470</v>
      </c>
      <c r="Q13754" s="549">
        <v>1</v>
      </c>
      <c r="R13754" s="549">
        <v>95</v>
      </c>
      <c r="S13754" s="548">
        <v>2218</v>
      </c>
      <c r="T13754" s="548"/>
      <c r="U13754" s="99"/>
    </row>
    <row r="13755" spans="1:21" ht="19.5" customHeight="1">
      <c r="A13755" s="545">
        <v>108804</v>
      </c>
      <c r="B13755" s="545" t="s">
        <v>4511</v>
      </c>
      <c r="C13755" s="545" t="s">
        <v>4501</v>
      </c>
      <c r="D13755" s="546"/>
      <c r="E13755" s="171" t="str">
        <f t="shared" si="214"/>
        <v>1900</v>
      </c>
      <c r="F13755" s="547">
        <v>0</v>
      </c>
      <c r="G13755" s="548">
        <v>0</v>
      </c>
      <c r="H13755" s="547">
        <v>0</v>
      </c>
      <c r="I13755" s="545" t="s">
        <v>12682</v>
      </c>
      <c r="J13755" s="545"/>
      <c r="K13755" s="545" t="s">
        <v>21398</v>
      </c>
      <c r="L13755" s="545" t="s">
        <v>13413</v>
      </c>
      <c r="M13755" s="548" t="s">
        <v>13758</v>
      </c>
      <c r="N13755" s="545" t="s">
        <v>13413</v>
      </c>
      <c r="O13755" s="545" t="s">
        <v>13413</v>
      </c>
      <c r="P13755" s="549">
        <v>11471</v>
      </c>
      <c r="Q13755" s="549">
        <v>1</v>
      </c>
      <c r="R13755" s="549">
        <v>90</v>
      </c>
      <c r="S13755" s="548"/>
      <c r="T13755" s="548"/>
      <c r="U13755" s="99"/>
    </row>
    <row r="13756" spans="1:21" ht="19.5" customHeight="1">
      <c r="A13756" s="545">
        <v>108805</v>
      </c>
      <c r="B13756" s="545" t="s">
        <v>4488</v>
      </c>
      <c r="C13756" s="545" t="s">
        <v>221</v>
      </c>
      <c r="D13756" s="546"/>
      <c r="E13756" s="171" t="str">
        <f t="shared" si="214"/>
        <v>1900</v>
      </c>
      <c r="F13756" s="547">
        <v>0</v>
      </c>
      <c r="G13756" s="548">
        <v>0</v>
      </c>
      <c r="H13756" s="547">
        <v>0</v>
      </c>
      <c r="I13756" s="545" t="s">
        <v>12672</v>
      </c>
      <c r="J13756" s="545"/>
      <c r="K13756" s="545" t="s">
        <v>21399</v>
      </c>
      <c r="L13756" s="545" t="s">
        <v>13413</v>
      </c>
      <c r="M13756" s="548" t="s">
        <v>13758</v>
      </c>
      <c r="N13756" s="545" t="s">
        <v>13413</v>
      </c>
      <c r="O13756" s="545" t="s">
        <v>13413</v>
      </c>
      <c r="P13756" s="549">
        <v>11472</v>
      </c>
      <c r="Q13756" s="549">
        <v>1</v>
      </c>
      <c r="R13756" s="549">
        <v>4</v>
      </c>
      <c r="S13756" s="548"/>
      <c r="T13756" s="548"/>
      <c r="U13756" s="99"/>
    </row>
    <row r="13757" spans="1:21" ht="19.5" customHeight="1">
      <c r="A13757" s="545">
        <v>108806</v>
      </c>
      <c r="B13757" s="545" t="s">
        <v>5923</v>
      </c>
      <c r="C13757" s="545" t="s">
        <v>221</v>
      </c>
      <c r="D13757" s="546"/>
      <c r="E13757" s="171" t="str">
        <f t="shared" si="214"/>
        <v>1900</v>
      </c>
      <c r="F13757" s="547">
        <v>0</v>
      </c>
      <c r="G13757" s="548">
        <v>0</v>
      </c>
      <c r="H13757" s="547">
        <v>0</v>
      </c>
      <c r="I13757" s="545" t="s">
        <v>12653</v>
      </c>
      <c r="J13757" s="545"/>
      <c r="K13757" s="545" t="s">
        <v>21400</v>
      </c>
      <c r="L13757" s="545" t="s">
        <v>13413</v>
      </c>
      <c r="M13757" s="548" t="s">
        <v>13813</v>
      </c>
      <c r="N13757" s="545" t="s">
        <v>13413</v>
      </c>
      <c r="O13757" s="545" t="s">
        <v>13413</v>
      </c>
      <c r="P13757" s="549">
        <v>11473</v>
      </c>
      <c r="Q13757" s="549">
        <v>3</v>
      </c>
      <c r="R13757" s="549">
        <v>160</v>
      </c>
      <c r="S13757" s="548"/>
      <c r="T13757" s="548"/>
      <c r="U13757" s="99"/>
    </row>
    <row r="13758" spans="1:21" ht="19.5" customHeight="1">
      <c r="A13758" s="545">
        <v>108808</v>
      </c>
      <c r="B13758" s="545" t="s">
        <v>5205</v>
      </c>
      <c r="C13758" s="545" t="s">
        <v>221</v>
      </c>
      <c r="D13758" s="546"/>
      <c r="E13758" s="171" t="str">
        <f t="shared" si="214"/>
        <v>1900</v>
      </c>
      <c r="F13758" s="547">
        <v>0</v>
      </c>
      <c r="G13758" s="548">
        <v>0</v>
      </c>
      <c r="H13758" s="547">
        <v>0</v>
      </c>
      <c r="I13758" s="545" t="s">
        <v>12683</v>
      </c>
      <c r="J13758" s="545"/>
      <c r="K13758" s="545" t="s">
        <v>21401</v>
      </c>
      <c r="L13758" s="545" t="s">
        <v>13413</v>
      </c>
      <c r="M13758" s="548" t="s">
        <v>13758</v>
      </c>
      <c r="N13758" s="545" t="s">
        <v>13413</v>
      </c>
      <c r="O13758" s="545" t="s">
        <v>13413</v>
      </c>
      <c r="P13758" s="549">
        <v>11474</v>
      </c>
      <c r="Q13758" s="549">
        <v>1</v>
      </c>
      <c r="R13758" s="549">
        <v>18</v>
      </c>
      <c r="S13758" s="548"/>
      <c r="T13758" s="548"/>
      <c r="U13758" s="99"/>
    </row>
    <row r="13759" spans="1:21" ht="19.5" customHeight="1">
      <c r="A13759" s="545">
        <v>108809</v>
      </c>
      <c r="B13759" s="545" t="s">
        <v>4993</v>
      </c>
      <c r="C13759" s="545" t="s">
        <v>216</v>
      </c>
      <c r="D13759" s="546"/>
      <c r="E13759" s="171" t="str">
        <f t="shared" si="214"/>
        <v>1900</v>
      </c>
      <c r="F13759" s="547">
        <v>0</v>
      </c>
      <c r="G13759" s="548">
        <v>0</v>
      </c>
      <c r="H13759" s="547">
        <v>0</v>
      </c>
      <c r="I13759" s="545" t="s">
        <v>12718</v>
      </c>
      <c r="J13759" s="545"/>
      <c r="K13759" s="545" t="s">
        <v>13413</v>
      </c>
      <c r="L13759" s="545" t="s">
        <v>13413</v>
      </c>
      <c r="M13759" s="548" t="s">
        <v>13758</v>
      </c>
      <c r="N13759" s="545" t="s">
        <v>13413</v>
      </c>
      <c r="O13759" s="545" t="s">
        <v>13413</v>
      </c>
      <c r="P13759" s="549">
        <v>11475</v>
      </c>
      <c r="Q13759" s="549">
        <v>1</v>
      </c>
      <c r="R13759" s="549">
        <v>137</v>
      </c>
      <c r="S13759" s="548"/>
      <c r="T13759" s="548"/>
      <c r="U13759" s="99"/>
    </row>
    <row r="13760" spans="1:21" ht="19.5" customHeight="1">
      <c r="A13760" s="545">
        <v>108810</v>
      </c>
      <c r="B13760" s="545" t="s">
        <v>8559</v>
      </c>
      <c r="C13760" s="545" t="s">
        <v>4501</v>
      </c>
      <c r="D13760" s="546"/>
      <c r="E13760" s="171" t="str">
        <f t="shared" si="214"/>
        <v>1900</v>
      </c>
      <c r="F13760" s="547">
        <v>0</v>
      </c>
      <c r="G13760" s="548">
        <v>0</v>
      </c>
      <c r="H13760" s="547">
        <v>0</v>
      </c>
      <c r="I13760" s="545" t="s">
        <v>12682</v>
      </c>
      <c r="J13760" s="545"/>
      <c r="K13760" s="545" t="s">
        <v>21402</v>
      </c>
      <c r="L13760" s="545" t="s">
        <v>13413</v>
      </c>
      <c r="M13760" s="548" t="s">
        <v>13758</v>
      </c>
      <c r="N13760" s="545" t="s">
        <v>13413</v>
      </c>
      <c r="O13760" s="545" t="s">
        <v>13413</v>
      </c>
      <c r="P13760" s="549">
        <v>11476</v>
      </c>
      <c r="Q13760" s="549">
        <v>1</v>
      </c>
      <c r="R13760" s="549">
        <v>90</v>
      </c>
      <c r="S13760" s="548"/>
      <c r="T13760" s="548"/>
      <c r="U13760" s="99"/>
    </row>
    <row r="13761" spans="1:21" ht="19.5" customHeight="1">
      <c r="A13761" s="545">
        <v>108812</v>
      </c>
      <c r="B13761" s="545" t="s">
        <v>4752</v>
      </c>
      <c r="C13761" s="545" t="s">
        <v>216</v>
      </c>
      <c r="D13761" s="546"/>
      <c r="E13761" s="171" t="str">
        <f t="shared" si="214"/>
        <v>1900</v>
      </c>
      <c r="F13761" s="547">
        <v>0</v>
      </c>
      <c r="G13761" s="548">
        <v>0</v>
      </c>
      <c r="H13761" s="547">
        <v>0</v>
      </c>
      <c r="I13761" s="545" t="s">
        <v>12706</v>
      </c>
      <c r="J13761" s="545"/>
      <c r="K13761" s="545" t="s">
        <v>21403</v>
      </c>
      <c r="L13761" s="545" t="s">
        <v>13413</v>
      </c>
      <c r="M13761" s="548" t="s">
        <v>13758</v>
      </c>
      <c r="N13761" s="545" t="s">
        <v>13413</v>
      </c>
      <c r="O13761" s="545" t="s">
        <v>13413</v>
      </c>
      <c r="P13761" s="549">
        <v>11477</v>
      </c>
      <c r="Q13761" s="549">
        <v>1</v>
      </c>
      <c r="R13761" s="549">
        <v>128</v>
      </c>
      <c r="S13761" s="548"/>
      <c r="T13761" s="548"/>
      <c r="U13761" s="99"/>
    </row>
    <row r="13762" spans="1:21" ht="19.5" customHeight="1">
      <c r="A13762" s="545">
        <v>108813</v>
      </c>
      <c r="B13762" s="545" t="s">
        <v>5940</v>
      </c>
      <c r="C13762" s="545" t="s">
        <v>221</v>
      </c>
      <c r="D13762" s="546"/>
      <c r="E13762" s="171" t="str">
        <f t="shared" si="214"/>
        <v>1900</v>
      </c>
      <c r="F13762" s="547">
        <v>0</v>
      </c>
      <c r="G13762" s="548">
        <v>0</v>
      </c>
      <c r="H13762" s="547">
        <v>0</v>
      </c>
      <c r="I13762" s="545" t="s">
        <v>12973</v>
      </c>
      <c r="J13762" s="545"/>
      <c r="K13762" s="545" t="s">
        <v>21404</v>
      </c>
      <c r="L13762" s="545" t="s">
        <v>13413</v>
      </c>
      <c r="M13762" s="548" t="s">
        <v>13758</v>
      </c>
      <c r="N13762" s="545" t="s">
        <v>13413</v>
      </c>
      <c r="O13762" s="545" t="s">
        <v>13413</v>
      </c>
      <c r="P13762" s="549">
        <v>11478</v>
      </c>
      <c r="Q13762" s="549">
        <v>1</v>
      </c>
      <c r="R13762" s="549">
        <v>59</v>
      </c>
      <c r="S13762" s="548"/>
      <c r="T13762" s="548"/>
      <c r="U13762" s="99"/>
    </row>
    <row r="13763" spans="1:21" ht="19.5" customHeight="1">
      <c r="A13763" s="545">
        <v>108815</v>
      </c>
      <c r="B13763" s="545" t="s">
        <v>8558</v>
      </c>
      <c r="C13763" s="545" t="s">
        <v>216</v>
      </c>
      <c r="D13763" s="546"/>
      <c r="E13763" s="171" t="str">
        <f t="shared" si="214"/>
        <v>1900</v>
      </c>
      <c r="F13763" s="547">
        <v>0</v>
      </c>
      <c r="G13763" s="548">
        <v>0</v>
      </c>
      <c r="H13763" s="547">
        <v>0</v>
      </c>
      <c r="I13763" s="545" t="s">
        <v>12706</v>
      </c>
      <c r="J13763" s="545"/>
      <c r="K13763" s="545" t="s">
        <v>21405</v>
      </c>
      <c r="L13763" s="545" t="s">
        <v>13413</v>
      </c>
      <c r="M13763" s="548" t="s">
        <v>13758</v>
      </c>
      <c r="N13763" s="545" t="s">
        <v>13413</v>
      </c>
      <c r="O13763" s="545" t="s">
        <v>13413</v>
      </c>
      <c r="P13763" s="549">
        <v>11479</v>
      </c>
      <c r="Q13763" s="549">
        <v>1</v>
      </c>
      <c r="R13763" s="549">
        <v>128</v>
      </c>
      <c r="S13763" s="548"/>
      <c r="T13763" s="548"/>
      <c r="U13763" s="99"/>
    </row>
    <row r="13764" spans="1:21" ht="19.5" customHeight="1">
      <c r="A13764" s="545">
        <v>108816</v>
      </c>
      <c r="B13764" s="545" t="s">
        <v>5941</v>
      </c>
      <c r="C13764" s="545" t="s">
        <v>4501</v>
      </c>
      <c r="D13764" s="546"/>
      <c r="E13764" s="171" t="str">
        <f t="shared" ref="E13764:E13827" si="215">TEXT(D13764,"YYYY")</f>
        <v>1900</v>
      </c>
      <c r="F13764" s="547">
        <v>0</v>
      </c>
      <c r="G13764" s="548">
        <v>0</v>
      </c>
      <c r="H13764" s="547">
        <v>0</v>
      </c>
      <c r="I13764" s="545" t="s">
        <v>12973</v>
      </c>
      <c r="J13764" s="545"/>
      <c r="K13764" s="545" t="s">
        <v>5941</v>
      </c>
      <c r="L13764" s="545" t="s">
        <v>13413</v>
      </c>
      <c r="M13764" s="548" t="s">
        <v>13758</v>
      </c>
      <c r="N13764" s="545" t="s">
        <v>13413</v>
      </c>
      <c r="O13764" s="545" t="s">
        <v>13413</v>
      </c>
      <c r="P13764" s="549">
        <v>11480</v>
      </c>
      <c r="Q13764" s="549">
        <v>1</v>
      </c>
      <c r="R13764" s="549">
        <v>59</v>
      </c>
      <c r="S13764" s="548"/>
      <c r="T13764" s="548"/>
      <c r="U13764" s="99"/>
    </row>
    <row r="13765" spans="1:21" ht="19.5" customHeight="1">
      <c r="A13765" s="545">
        <v>108817</v>
      </c>
      <c r="B13765" s="545" t="s">
        <v>8557</v>
      </c>
      <c r="C13765" s="545" t="s">
        <v>216</v>
      </c>
      <c r="D13765" s="546"/>
      <c r="E13765" s="171" t="str">
        <f t="shared" si="215"/>
        <v>1900</v>
      </c>
      <c r="F13765" s="547">
        <v>0</v>
      </c>
      <c r="G13765" s="548">
        <v>0</v>
      </c>
      <c r="H13765" s="547">
        <v>0</v>
      </c>
      <c r="I13765" s="545" t="s">
        <v>12664</v>
      </c>
      <c r="J13765" s="545"/>
      <c r="K13765" s="545" t="s">
        <v>21406</v>
      </c>
      <c r="L13765" s="545" t="s">
        <v>13413</v>
      </c>
      <c r="M13765" s="548" t="s">
        <v>13758</v>
      </c>
      <c r="N13765" s="545" t="s">
        <v>13413</v>
      </c>
      <c r="O13765" s="545" t="s">
        <v>13413</v>
      </c>
      <c r="P13765" s="549">
        <v>11481</v>
      </c>
      <c r="Q13765" s="549">
        <v>1</v>
      </c>
      <c r="R13765" s="549">
        <v>166</v>
      </c>
      <c r="S13765" s="548"/>
      <c r="T13765" s="548"/>
      <c r="U13765" s="99"/>
    </row>
    <row r="13766" spans="1:21" ht="19.5" customHeight="1">
      <c r="A13766" s="545">
        <v>108819</v>
      </c>
      <c r="B13766" s="545" t="s">
        <v>8556</v>
      </c>
      <c r="C13766" s="545" t="s">
        <v>4501</v>
      </c>
      <c r="D13766" s="546"/>
      <c r="E13766" s="171" t="str">
        <f t="shared" si="215"/>
        <v>1900</v>
      </c>
      <c r="F13766" s="547">
        <v>0</v>
      </c>
      <c r="G13766" s="548">
        <v>0</v>
      </c>
      <c r="H13766" s="547">
        <v>0</v>
      </c>
      <c r="I13766" s="545" t="s">
        <v>12973</v>
      </c>
      <c r="J13766" s="545"/>
      <c r="K13766" s="545" t="s">
        <v>21407</v>
      </c>
      <c r="L13766" s="545" t="s">
        <v>13413</v>
      </c>
      <c r="M13766" s="548" t="s">
        <v>13758</v>
      </c>
      <c r="N13766" s="545" t="s">
        <v>13413</v>
      </c>
      <c r="O13766" s="545" t="s">
        <v>13413</v>
      </c>
      <c r="P13766" s="549">
        <v>11482</v>
      </c>
      <c r="Q13766" s="549">
        <v>1</v>
      </c>
      <c r="R13766" s="549">
        <v>59</v>
      </c>
      <c r="S13766" s="548"/>
      <c r="T13766" s="548"/>
      <c r="U13766" s="99"/>
    </row>
    <row r="13767" spans="1:21" ht="19.5" customHeight="1">
      <c r="A13767" s="545">
        <v>108821</v>
      </c>
      <c r="B13767" s="545" t="s">
        <v>6120</v>
      </c>
      <c r="C13767" s="545" t="s">
        <v>209</v>
      </c>
      <c r="D13767" s="546">
        <v>46052</v>
      </c>
      <c r="E13767" s="171" t="str">
        <f t="shared" si="215"/>
        <v>2026</v>
      </c>
      <c r="F13767" s="547">
        <v>2594</v>
      </c>
      <c r="G13767" s="548">
        <v>0.19</v>
      </c>
      <c r="H13767" s="547">
        <v>2179.83</v>
      </c>
      <c r="I13767" s="545" t="s">
        <v>12706</v>
      </c>
      <c r="J13767" s="545" t="s">
        <v>13307</v>
      </c>
      <c r="K13767" s="545" t="s">
        <v>21408</v>
      </c>
      <c r="L13767" s="545" t="s">
        <v>13413</v>
      </c>
      <c r="M13767" s="548" t="s">
        <v>13758</v>
      </c>
      <c r="N13767" s="545" t="s">
        <v>13413</v>
      </c>
      <c r="O13767" s="545" t="s">
        <v>13413</v>
      </c>
      <c r="P13767" s="549">
        <v>11483</v>
      </c>
      <c r="Q13767" s="549">
        <v>1</v>
      </c>
      <c r="R13767" s="549">
        <v>128</v>
      </c>
      <c r="S13767" s="548">
        <v>2228</v>
      </c>
      <c r="T13767" s="548"/>
      <c r="U13767" s="99"/>
    </row>
    <row r="13768" spans="1:21" ht="19.5" customHeight="1">
      <c r="A13768" s="545">
        <v>108822</v>
      </c>
      <c r="B13768" s="545" t="s">
        <v>5212</v>
      </c>
      <c r="C13768" s="545" t="s">
        <v>216</v>
      </c>
      <c r="D13768" s="546"/>
      <c r="E13768" s="171" t="str">
        <f t="shared" si="215"/>
        <v>1900</v>
      </c>
      <c r="F13768" s="547">
        <v>0</v>
      </c>
      <c r="G13768" s="548">
        <v>0</v>
      </c>
      <c r="H13768" s="547">
        <v>0</v>
      </c>
      <c r="I13768" s="545" t="s">
        <v>12680</v>
      </c>
      <c r="J13768" s="545"/>
      <c r="K13768" s="545" t="s">
        <v>5212</v>
      </c>
      <c r="L13768" s="545" t="s">
        <v>13413</v>
      </c>
      <c r="M13768" s="548" t="s">
        <v>13758</v>
      </c>
      <c r="N13768" s="545" t="s">
        <v>13413</v>
      </c>
      <c r="O13768" s="545" t="s">
        <v>13413</v>
      </c>
      <c r="P13768" s="549">
        <v>11484</v>
      </c>
      <c r="Q13768" s="549">
        <v>1</v>
      </c>
      <c r="R13768" s="549">
        <v>20</v>
      </c>
      <c r="S13768" s="548"/>
      <c r="T13768" s="548"/>
      <c r="U13768" s="99"/>
    </row>
    <row r="13769" spans="1:21" ht="19.5" customHeight="1">
      <c r="A13769" s="545">
        <v>108824</v>
      </c>
      <c r="B13769" s="545" t="s">
        <v>4554</v>
      </c>
      <c r="C13769" s="545" t="s">
        <v>4501</v>
      </c>
      <c r="D13769" s="546">
        <v>43802</v>
      </c>
      <c r="E13769" s="171" t="str">
        <f t="shared" si="215"/>
        <v>2019</v>
      </c>
      <c r="F13769" s="547">
        <v>124564213.39</v>
      </c>
      <c r="G13769" s="548">
        <v>0.19</v>
      </c>
      <c r="H13769" s="547">
        <v>104675809.56999999</v>
      </c>
      <c r="I13769" s="545" t="s">
        <v>12695</v>
      </c>
      <c r="J13769" s="545" t="s">
        <v>13407</v>
      </c>
      <c r="K13769" s="545" t="s">
        <v>13413</v>
      </c>
      <c r="L13769" s="545" t="s">
        <v>13413</v>
      </c>
      <c r="M13769" s="548" t="s">
        <v>13758</v>
      </c>
      <c r="N13769" s="545" t="s">
        <v>13413</v>
      </c>
      <c r="O13769" s="545" t="s">
        <v>13413</v>
      </c>
      <c r="P13769" s="549">
        <v>11485</v>
      </c>
      <c r="Q13769" s="549">
        <v>1</v>
      </c>
      <c r="R13769" s="549">
        <v>103</v>
      </c>
      <c r="S13769" s="548">
        <v>2232</v>
      </c>
      <c r="T13769" s="548"/>
      <c r="U13769" s="99"/>
    </row>
    <row r="13770" spans="1:21" ht="19.5" customHeight="1">
      <c r="A13770" s="545">
        <v>108825</v>
      </c>
      <c r="B13770" s="545" t="s">
        <v>5071</v>
      </c>
      <c r="C13770" s="545" t="s">
        <v>216</v>
      </c>
      <c r="D13770" s="546"/>
      <c r="E13770" s="171" t="str">
        <f t="shared" si="215"/>
        <v>1900</v>
      </c>
      <c r="F13770" s="547">
        <v>0</v>
      </c>
      <c r="G13770" s="548">
        <v>0</v>
      </c>
      <c r="H13770" s="547">
        <v>0</v>
      </c>
      <c r="I13770" s="545" t="s">
        <v>12642</v>
      </c>
      <c r="J13770" s="545"/>
      <c r="K13770" s="545" t="s">
        <v>5071</v>
      </c>
      <c r="L13770" s="545" t="s">
        <v>13413</v>
      </c>
      <c r="M13770" s="548" t="s">
        <v>13758</v>
      </c>
      <c r="N13770" s="545" t="s">
        <v>13413</v>
      </c>
      <c r="O13770" s="545" t="s">
        <v>13413</v>
      </c>
      <c r="P13770" s="549">
        <v>11486</v>
      </c>
      <c r="Q13770" s="549">
        <v>1</v>
      </c>
      <c r="R13770" s="549">
        <v>135</v>
      </c>
      <c r="S13770" s="548"/>
      <c r="T13770" s="548"/>
      <c r="U13770" s="99"/>
    </row>
    <row r="13771" spans="1:21" ht="19.5" customHeight="1">
      <c r="A13771" s="545">
        <v>108827</v>
      </c>
      <c r="B13771" s="545" t="s">
        <v>8555</v>
      </c>
      <c r="C13771" s="545" t="s">
        <v>4501</v>
      </c>
      <c r="D13771" s="546"/>
      <c r="E13771" s="171" t="str">
        <f t="shared" si="215"/>
        <v>1900</v>
      </c>
      <c r="F13771" s="547">
        <v>0</v>
      </c>
      <c r="G13771" s="548">
        <v>0</v>
      </c>
      <c r="H13771" s="547">
        <v>0</v>
      </c>
      <c r="I13771" s="545" t="s">
        <v>12973</v>
      </c>
      <c r="J13771" s="545"/>
      <c r="K13771" s="545" t="s">
        <v>13413</v>
      </c>
      <c r="L13771" s="545" t="s">
        <v>13413</v>
      </c>
      <c r="M13771" s="548" t="s">
        <v>13758</v>
      </c>
      <c r="N13771" s="545" t="s">
        <v>13413</v>
      </c>
      <c r="O13771" s="545" t="s">
        <v>13413</v>
      </c>
      <c r="P13771" s="549">
        <v>11488</v>
      </c>
      <c r="Q13771" s="549">
        <v>1</v>
      </c>
      <c r="R13771" s="549">
        <v>59</v>
      </c>
      <c r="S13771" s="548"/>
      <c r="T13771" s="548"/>
      <c r="U13771" s="99"/>
    </row>
    <row r="13772" spans="1:21" ht="19.5" customHeight="1">
      <c r="A13772" s="545">
        <v>108828</v>
      </c>
      <c r="B13772" s="545" t="s">
        <v>8554</v>
      </c>
      <c r="C13772" s="545" t="s">
        <v>216</v>
      </c>
      <c r="D13772" s="546">
        <v>46052</v>
      </c>
      <c r="E13772" s="171" t="str">
        <f t="shared" si="215"/>
        <v>2026</v>
      </c>
      <c r="F13772" s="547">
        <v>6662</v>
      </c>
      <c r="G13772" s="548">
        <v>0.19</v>
      </c>
      <c r="H13772" s="547">
        <v>5598.32</v>
      </c>
      <c r="I13772" s="545" t="s">
        <v>12650</v>
      </c>
      <c r="J13772" s="545" t="s">
        <v>13307</v>
      </c>
      <c r="K13772" s="545" t="s">
        <v>21409</v>
      </c>
      <c r="L13772" s="545" t="s">
        <v>13413</v>
      </c>
      <c r="M13772" s="548" t="s">
        <v>13758</v>
      </c>
      <c r="N13772" s="545" t="s">
        <v>13413</v>
      </c>
      <c r="O13772" s="545" t="s">
        <v>13413</v>
      </c>
      <c r="P13772" s="549">
        <v>11489</v>
      </c>
      <c r="Q13772" s="549">
        <v>1</v>
      </c>
      <c r="R13772" s="549">
        <v>127</v>
      </c>
      <c r="S13772" s="548">
        <v>2228</v>
      </c>
      <c r="T13772" s="548"/>
      <c r="U13772" s="99"/>
    </row>
    <row r="13773" spans="1:21" ht="19.5" customHeight="1">
      <c r="A13773" s="545">
        <v>108829</v>
      </c>
      <c r="B13773" s="545" t="s">
        <v>4521</v>
      </c>
      <c r="C13773" s="545" t="s">
        <v>221</v>
      </c>
      <c r="D13773" s="546"/>
      <c r="E13773" s="171" t="str">
        <f t="shared" si="215"/>
        <v>1900</v>
      </c>
      <c r="F13773" s="547">
        <v>0</v>
      </c>
      <c r="G13773" s="548">
        <v>0</v>
      </c>
      <c r="H13773" s="547">
        <v>0</v>
      </c>
      <c r="I13773" s="545" t="s">
        <v>12643</v>
      </c>
      <c r="J13773" s="545"/>
      <c r="K13773" s="545" t="s">
        <v>21410</v>
      </c>
      <c r="L13773" s="545" t="s">
        <v>13413</v>
      </c>
      <c r="M13773" s="548" t="s">
        <v>13758</v>
      </c>
      <c r="N13773" s="545" t="s">
        <v>13413</v>
      </c>
      <c r="O13773" s="545" t="s">
        <v>13413</v>
      </c>
      <c r="P13773" s="549">
        <v>11490</v>
      </c>
      <c r="Q13773" s="549">
        <v>1</v>
      </c>
      <c r="R13773" s="549">
        <v>6</v>
      </c>
      <c r="S13773" s="548"/>
      <c r="T13773" s="548"/>
      <c r="U13773" s="99"/>
    </row>
    <row r="13774" spans="1:21" ht="19.5" customHeight="1">
      <c r="A13774" s="545">
        <v>108830</v>
      </c>
      <c r="B13774" s="545" t="s">
        <v>8553</v>
      </c>
      <c r="C13774" s="545" t="s">
        <v>221</v>
      </c>
      <c r="D13774" s="546"/>
      <c r="E13774" s="171" t="str">
        <f t="shared" si="215"/>
        <v>1900</v>
      </c>
      <c r="F13774" s="547">
        <v>0</v>
      </c>
      <c r="G13774" s="548">
        <v>0</v>
      </c>
      <c r="H13774" s="547">
        <v>0</v>
      </c>
      <c r="I13774" s="545" t="s">
        <v>12806</v>
      </c>
      <c r="J13774" s="545"/>
      <c r="K13774" s="545" t="s">
        <v>21411</v>
      </c>
      <c r="L13774" s="545" t="s">
        <v>13413</v>
      </c>
      <c r="M13774" s="548" t="s">
        <v>13813</v>
      </c>
      <c r="N13774" s="545" t="s">
        <v>13413</v>
      </c>
      <c r="O13774" s="545" t="s">
        <v>13413</v>
      </c>
      <c r="P13774" s="549">
        <v>11491</v>
      </c>
      <c r="Q13774" s="549">
        <v>3</v>
      </c>
      <c r="R13774" s="549">
        <v>38</v>
      </c>
      <c r="S13774" s="548"/>
      <c r="T13774" s="548"/>
      <c r="U13774" s="99"/>
    </row>
    <row r="13775" spans="1:21" ht="19.5" customHeight="1">
      <c r="A13775" s="545">
        <v>108831</v>
      </c>
      <c r="B13775" s="545" t="s">
        <v>8552</v>
      </c>
      <c r="C13775" s="545" t="s">
        <v>221</v>
      </c>
      <c r="D13775" s="546"/>
      <c r="E13775" s="171" t="str">
        <f t="shared" si="215"/>
        <v>1900</v>
      </c>
      <c r="F13775" s="547">
        <v>0</v>
      </c>
      <c r="G13775" s="548">
        <v>0</v>
      </c>
      <c r="H13775" s="547">
        <v>0</v>
      </c>
      <c r="I13775" s="545" t="s">
        <v>12806</v>
      </c>
      <c r="J13775" s="545"/>
      <c r="K13775" s="545" t="s">
        <v>21412</v>
      </c>
      <c r="L13775" s="545" t="s">
        <v>13413</v>
      </c>
      <c r="M13775" s="548" t="s">
        <v>13843</v>
      </c>
      <c r="N13775" s="545" t="s">
        <v>13413</v>
      </c>
      <c r="O13775" s="545" t="s">
        <v>13413</v>
      </c>
      <c r="P13775" s="549">
        <v>11492</v>
      </c>
      <c r="Q13775" s="549">
        <v>5</v>
      </c>
      <c r="R13775" s="549">
        <v>38</v>
      </c>
      <c r="S13775" s="548"/>
      <c r="T13775" s="548"/>
      <c r="U13775" s="99"/>
    </row>
    <row r="13776" spans="1:21" ht="19.5" customHeight="1">
      <c r="A13776" s="545">
        <v>108832</v>
      </c>
      <c r="B13776" s="545" t="s">
        <v>8551</v>
      </c>
      <c r="C13776" s="545" t="s">
        <v>221</v>
      </c>
      <c r="D13776" s="546"/>
      <c r="E13776" s="171" t="str">
        <f t="shared" si="215"/>
        <v>1900</v>
      </c>
      <c r="F13776" s="547">
        <v>0</v>
      </c>
      <c r="G13776" s="548">
        <v>0</v>
      </c>
      <c r="H13776" s="547">
        <v>0</v>
      </c>
      <c r="I13776" s="545" t="s">
        <v>12747</v>
      </c>
      <c r="J13776" s="545"/>
      <c r="K13776" s="545" t="s">
        <v>21413</v>
      </c>
      <c r="L13776" s="545" t="s">
        <v>13413</v>
      </c>
      <c r="M13776" s="548" t="s">
        <v>15540</v>
      </c>
      <c r="N13776" s="545" t="s">
        <v>13413</v>
      </c>
      <c r="O13776" s="545" t="s">
        <v>13413</v>
      </c>
      <c r="P13776" s="549">
        <v>11493</v>
      </c>
      <c r="Q13776" s="549">
        <v>4</v>
      </c>
      <c r="R13776" s="549">
        <v>28</v>
      </c>
      <c r="S13776" s="548"/>
      <c r="T13776" s="548"/>
      <c r="U13776" s="99"/>
    </row>
    <row r="13777" spans="1:21" ht="19.5" customHeight="1">
      <c r="A13777" s="545">
        <v>108833</v>
      </c>
      <c r="B13777" s="545" t="s">
        <v>5017</v>
      </c>
      <c r="C13777" s="545" t="s">
        <v>209</v>
      </c>
      <c r="D13777" s="546"/>
      <c r="E13777" s="171" t="str">
        <f t="shared" si="215"/>
        <v>1900</v>
      </c>
      <c r="F13777" s="547">
        <v>0</v>
      </c>
      <c r="G13777" s="548">
        <v>0</v>
      </c>
      <c r="H13777" s="547">
        <v>0</v>
      </c>
      <c r="I13777" s="545" t="s">
        <v>12676</v>
      </c>
      <c r="J13777" s="545"/>
      <c r="K13777" s="545" t="s">
        <v>5017</v>
      </c>
      <c r="L13777" s="545" t="s">
        <v>13413</v>
      </c>
      <c r="M13777" s="548" t="s">
        <v>13758</v>
      </c>
      <c r="N13777" s="545" t="s">
        <v>13413</v>
      </c>
      <c r="O13777" s="545" t="s">
        <v>13413</v>
      </c>
      <c r="P13777" s="549">
        <v>11494</v>
      </c>
      <c r="Q13777" s="549">
        <v>1</v>
      </c>
      <c r="R13777" s="549">
        <v>14</v>
      </c>
      <c r="S13777" s="548"/>
      <c r="T13777" s="548"/>
      <c r="U13777" s="99"/>
    </row>
    <row r="13778" spans="1:21" ht="19.5" customHeight="1">
      <c r="A13778" s="545">
        <v>108834</v>
      </c>
      <c r="B13778" s="545" t="s">
        <v>8550</v>
      </c>
      <c r="C13778" s="545" t="s">
        <v>221</v>
      </c>
      <c r="D13778" s="546"/>
      <c r="E13778" s="171" t="str">
        <f t="shared" si="215"/>
        <v>1900</v>
      </c>
      <c r="F13778" s="547">
        <v>0</v>
      </c>
      <c r="G13778" s="548">
        <v>0</v>
      </c>
      <c r="H13778" s="547">
        <v>0</v>
      </c>
      <c r="I13778" s="545" t="s">
        <v>12661</v>
      </c>
      <c r="J13778" s="545"/>
      <c r="K13778" s="545" t="s">
        <v>21414</v>
      </c>
      <c r="L13778" s="545" t="s">
        <v>13413</v>
      </c>
      <c r="M13778" s="548" t="s">
        <v>13758</v>
      </c>
      <c r="N13778" s="545" t="s">
        <v>13413</v>
      </c>
      <c r="O13778" s="545" t="s">
        <v>13413</v>
      </c>
      <c r="P13778" s="549">
        <v>11495</v>
      </c>
      <c r="Q13778" s="549">
        <v>1</v>
      </c>
      <c r="R13778" s="549">
        <v>89</v>
      </c>
      <c r="S13778" s="548"/>
      <c r="T13778" s="548"/>
      <c r="U13778" s="99"/>
    </row>
    <row r="13779" spans="1:21" ht="19.5" customHeight="1">
      <c r="A13779" s="545">
        <v>108835</v>
      </c>
      <c r="B13779" s="545" t="s">
        <v>8549</v>
      </c>
      <c r="C13779" s="545" t="s">
        <v>221</v>
      </c>
      <c r="D13779" s="546"/>
      <c r="E13779" s="171" t="str">
        <f t="shared" si="215"/>
        <v>1900</v>
      </c>
      <c r="F13779" s="547">
        <v>0</v>
      </c>
      <c r="G13779" s="548">
        <v>0</v>
      </c>
      <c r="H13779" s="547">
        <v>0</v>
      </c>
      <c r="I13779" s="545" t="s">
        <v>12661</v>
      </c>
      <c r="J13779" s="545"/>
      <c r="K13779" s="545" t="s">
        <v>13413</v>
      </c>
      <c r="L13779" s="545" t="s">
        <v>13413</v>
      </c>
      <c r="M13779" s="548" t="s">
        <v>13758</v>
      </c>
      <c r="N13779" s="545" t="s">
        <v>13413</v>
      </c>
      <c r="O13779" s="545" t="s">
        <v>13413</v>
      </c>
      <c r="P13779" s="549">
        <v>11496</v>
      </c>
      <c r="Q13779" s="549">
        <v>1</v>
      </c>
      <c r="R13779" s="549">
        <v>89</v>
      </c>
      <c r="S13779" s="548"/>
      <c r="T13779" s="548"/>
      <c r="U13779" s="99"/>
    </row>
    <row r="13780" spans="1:21" ht="19.5" customHeight="1">
      <c r="A13780" s="545">
        <v>108837</v>
      </c>
      <c r="B13780" s="545" t="s">
        <v>8548</v>
      </c>
      <c r="C13780" s="545" t="s">
        <v>216</v>
      </c>
      <c r="D13780" s="546"/>
      <c r="E13780" s="171" t="str">
        <f t="shared" si="215"/>
        <v>1900</v>
      </c>
      <c r="F13780" s="547">
        <v>0</v>
      </c>
      <c r="G13780" s="548">
        <v>0</v>
      </c>
      <c r="H13780" s="547">
        <v>0</v>
      </c>
      <c r="I13780" s="545" t="s">
        <v>12756</v>
      </c>
      <c r="J13780" s="545"/>
      <c r="K13780" s="545" t="s">
        <v>21415</v>
      </c>
      <c r="L13780" s="545" t="s">
        <v>13413</v>
      </c>
      <c r="M13780" s="548" t="s">
        <v>13758</v>
      </c>
      <c r="N13780" s="545" t="s">
        <v>13413</v>
      </c>
      <c r="O13780" s="545" t="s">
        <v>13413</v>
      </c>
      <c r="P13780" s="549">
        <v>11497</v>
      </c>
      <c r="Q13780" s="549">
        <v>1</v>
      </c>
      <c r="R13780" s="549">
        <v>34</v>
      </c>
      <c r="S13780" s="548"/>
      <c r="T13780" s="548"/>
      <c r="U13780" s="99"/>
    </row>
    <row r="13781" spans="1:21" ht="19.5" customHeight="1">
      <c r="A13781" s="545">
        <v>108838</v>
      </c>
      <c r="B13781" s="545" t="s">
        <v>8547</v>
      </c>
      <c r="C13781" s="545" t="s">
        <v>216</v>
      </c>
      <c r="D13781" s="546"/>
      <c r="E13781" s="171" t="str">
        <f t="shared" si="215"/>
        <v>1900</v>
      </c>
      <c r="F13781" s="547">
        <v>0</v>
      </c>
      <c r="G13781" s="548">
        <v>0</v>
      </c>
      <c r="H13781" s="547">
        <v>0</v>
      </c>
      <c r="I13781" s="545" t="s">
        <v>12984</v>
      </c>
      <c r="J13781" s="545"/>
      <c r="K13781" s="545" t="s">
        <v>21416</v>
      </c>
      <c r="L13781" s="545" t="s">
        <v>13413</v>
      </c>
      <c r="M13781" s="548" t="s">
        <v>13758</v>
      </c>
      <c r="N13781" s="545" t="s">
        <v>13413</v>
      </c>
      <c r="O13781" s="545" t="s">
        <v>13413</v>
      </c>
      <c r="P13781" s="549">
        <v>11498</v>
      </c>
      <c r="Q13781" s="549">
        <v>1</v>
      </c>
      <c r="R13781" s="549">
        <v>57</v>
      </c>
      <c r="S13781" s="548"/>
      <c r="T13781" s="548"/>
      <c r="U13781" s="99"/>
    </row>
    <row r="13782" spans="1:21" ht="19.5" customHeight="1">
      <c r="A13782" s="545">
        <v>108839</v>
      </c>
      <c r="B13782" s="545" t="s">
        <v>8546</v>
      </c>
      <c r="C13782" s="545" t="s">
        <v>216</v>
      </c>
      <c r="D13782" s="546"/>
      <c r="E13782" s="171" t="str">
        <f t="shared" si="215"/>
        <v>1900</v>
      </c>
      <c r="F13782" s="547">
        <v>0</v>
      </c>
      <c r="G13782" s="548">
        <v>0</v>
      </c>
      <c r="H13782" s="547">
        <v>0</v>
      </c>
      <c r="I13782" s="545" t="s">
        <v>12984</v>
      </c>
      <c r="J13782" s="545"/>
      <c r="K13782" s="545" t="s">
        <v>21417</v>
      </c>
      <c r="L13782" s="545" t="s">
        <v>13413</v>
      </c>
      <c r="M13782" s="548" t="s">
        <v>13758</v>
      </c>
      <c r="N13782" s="545" t="s">
        <v>13413</v>
      </c>
      <c r="O13782" s="545" t="s">
        <v>13413</v>
      </c>
      <c r="P13782" s="549">
        <v>11499</v>
      </c>
      <c r="Q13782" s="549">
        <v>1</v>
      </c>
      <c r="R13782" s="549">
        <v>57</v>
      </c>
      <c r="S13782" s="548"/>
      <c r="T13782" s="548"/>
      <c r="U13782" s="99"/>
    </row>
    <row r="13783" spans="1:21" ht="19.5" customHeight="1">
      <c r="A13783" s="545">
        <v>108840</v>
      </c>
      <c r="B13783" s="545" t="s">
        <v>5888</v>
      </c>
      <c r="C13783" s="545" t="s">
        <v>209</v>
      </c>
      <c r="D13783" s="546"/>
      <c r="E13783" s="171" t="str">
        <f t="shared" si="215"/>
        <v>1900</v>
      </c>
      <c r="F13783" s="547">
        <v>0</v>
      </c>
      <c r="G13783" s="548">
        <v>0</v>
      </c>
      <c r="H13783" s="547">
        <v>0</v>
      </c>
      <c r="I13783" s="545" t="s">
        <v>12973</v>
      </c>
      <c r="J13783" s="545"/>
      <c r="K13783" s="545" t="s">
        <v>13413</v>
      </c>
      <c r="L13783" s="545" t="s">
        <v>13413</v>
      </c>
      <c r="M13783" s="548" t="s">
        <v>13758</v>
      </c>
      <c r="N13783" s="545" t="s">
        <v>13413</v>
      </c>
      <c r="O13783" s="545" t="s">
        <v>13413</v>
      </c>
      <c r="P13783" s="549">
        <v>11500</v>
      </c>
      <c r="Q13783" s="549">
        <v>1</v>
      </c>
      <c r="R13783" s="549">
        <v>59</v>
      </c>
      <c r="S13783" s="548"/>
      <c r="T13783" s="548"/>
      <c r="U13783" s="99"/>
    </row>
    <row r="13784" spans="1:21" ht="19.5" customHeight="1">
      <c r="A13784" s="545">
        <v>108841</v>
      </c>
      <c r="B13784" s="545" t="s">
        <v>5889</v>
      </c>
      <c r="C13784" s="545" t="s">
        <v>209</v>
      </c>
      <c r="D13784" s="546"/>
      <c r="E13784" s="171" t="str">
        <f t="shared" si="215"/>
        <v>1900</v>
      </c>
      <c r="F13784" s="547">
        <v>0</v>
      </c>
      <c r="G13784" s="548">
        <v>0</v>
      </c>
      <c r="H13784" s="547">
        <v>0</v>
      </c>
      <c r="I13784" s="545" t="s">
        <v>12973</v>
      </c>
      <c r="J13784" s="545"/>
      <c r="K13784" s="545" t="s">
        <v>13413</v>
      </c>
      <c r="L13784" s="545" t="s">
        <v>13413</v>
      </c>
      <c r="M13784" s="548" t="s">
        <v>13758</v>
      </c>
      <c r="N13784" s="545" t="s">
        <v>13413</v>
      </c>
      <c r="O13784" s="545" t="s">
        <v>13413</v>
      </c>
      <c r="P13784" s="549">
        <v>11501</v>
      </c>
      <c r="Q13784" s="549">
        <v>1</v>
      </c>
      <c r="R13784" s="549">
        <v>59</v>
      </c>
      <c r="S13784" s="548"/>
      <c r="T13784" s="548"/>
      <c r="U13784" s="99"/>
    </row>
    <row r="13785" spans="1:21" ht="19.5" customHeight="1">
      <c r="A13785" s="545">
        <v>108842</v>
      </c>
      <c r="B13785" s="545" t="s">
        <v>4547</v>
      </c>
      <c r="C13785" s="545" t="s">
        <v>216</v>
      </c>
      <c r="D13785" s="546"/>
      <c r="E13785" s="171" t="str">
        <f t="shared" si="215"/>
        <v>1900</v>
      </c>
      <c r="F13785" s="547">
        <v>0</v>
      </c>
      <c r="G13785" s="548">
        <v>0</v>
      </c>
      <c r="H13785" s="547">
        <v>0</v>
      </c>
      <c r="I13785" s="545" t="s">
        <v>12762</v>
      </c>
      <c r="J13785" s="545"/>
      <c r="K13785" s="545" t="s">
        <v>4547</v>
      </c>
      <c r="L13785" s="545" t="s">
        <v>13413</v>
      </c>
      <c r="M13785" s="548" t="s">
        <v>13758</v>
      </c>
      <c r="N13785" s="545" t="s">
        <v>13413</v>
      </c>
      <c r="O13785" s="545" t="s">
        <v>13413</v>
      </c>
      <c r="P13785" s="549">
        <v>11502</v>
      </c>
      <c r="Q13785" s="549">
        <v>1</v>
      </c>
      <c r="R13785" s="549">
        <v>8</v>
      </c>
      <c r="S13785" s="548"/>
      <c r="T13785" s="548"/>
      <c r="U13785" s="99"/>
    </row>
    <row r="13786" spans="1:21" ht="19.5" customHeight="1">
      <c r="A13786" s="545">
        <v>108843</v>
      </c>
      <c r="B13786" s="545" t="s">
        <v>8545</v>
      </c>
      <c r="C13786" s="545" t="s">
        <v>216</v>
      </c>
      <c r="D13786" s="546"/>
      <c r="E13786" s="171" t="str">
        <f t="shared" si="215"/>
        <v>1900</v>
      </c>
      <c r="F13786" s="547">
        <v>0</v>
      </c>
      <c r="G13786" s="548">
        <v>0</v>
      </c>
      <c r="H13786" s="547">
        <v>0</v>
      </c>
      <c r="I13786" s="545" t="s">
        <v>12973</v>
      </c>
      <c r="J13786" s="545"/>
      <c r="K13786" s="545" t="s">
        <v>21418</v>
      </c>
      <c r="L13786" s="545" t="s">
        <v>13413</v>
      </c>
      <c r="M13786" s="548" t="s">
        <v>13758</v>
      </c>
      <c r="N13786" s="545" t="s">
        <v>13413</v>
      </c>
      <c r="O13786" s="545" t="s">
        <v>13413</v>
      </c>
      <c r="P13786" s="549">
        <v>11503</v>
      </c>
      <c r="Q13786" s="549">
        <v>1</v>
      </c>
      <c r="R13786" s="549">
        <v>59</v>
      </c>
      <c r="S13786" s="548"/>
      <c r="T13786" s="548"/>
      <c r="U13786" s="99"/>
    </row>
    <row r="13787" spans="1:21" ht="19.5" customHeight="1">
      <c r="A13787" s="545">
        <v>108844</v>
      </c>
      <c r="B13787" s="545" t="s">
        <v>5900</v>
      </c>
      <c r="C13787" s="545" t="s">
        <v>786</v>
      </c>
      <c r="D13787" s="546"/>
      <c r="E13787" s="171" t="str">
        <f t="shared" si="215"/>
        <v>1900</v>
      </c>
      <c r="F13787" s="547">
        <v>0</v>
      </c>
      <c r="G13787" s="548">
        <v>0</v>
      </c>
      <c r="H13787" s="547">
        <v>0</v>
      </c>
      <c r="I13787" s="545" t="s">
        <v>12973</v>
      </c>
      <c r="J13787" s="545"/>
      <c r="K13787" s="545" t="s">
        <v>13413</v>
      </c>
      <c r="L13787" s="545" t="s">
        <v>13413</v>
      </c>
      <c r="M13787" s="548" t="s">
        <v>13758</v>
      </c>
      <c r="N13787" s="545" t="s">
        <v>13413</v>
      </c>
      <c r="O13787" s="545" t="s">
        <v>13413</v>
      </c>
      <c r="P13787" s="549">
        <v>11504</v>
      </c>
      <c r="Q13787" s="549">
        <v>1</v>
      </c>
      <c r="R13787" s="549">
        <v>59</v>
      </c>
      <c r="S13787" s="548"/>
      <c r="T13787" s="548"/>
      <c r="U13787" s="99"/>
    </row>
    <row r="13788" spans="1:21" ht="19.5" customHeight="1">
      <c r="A13788" s="545">
        <v>108845</v>
      </c>
      <c r="B13788" s="545" t="s">
        <v>5918</v>
      </c>
      <c r="C13788" s="545" t="s">
        <v>4501</v>
      </c>
      <c r="D13788" s="546"/>
      <c r="E13788" s="171" t="str">
        <f t="shared" si="215"/>
        <v>1900</v>
      </c>
      <c r="F13788" s="547">
        <v>0</v>
      </c>
      <c r="G13788" s="548">
        <v>0</v>
      </c>
      <c r="H13788" s="547">
        <v>0</v>
      </c>
      <c r="I13788" s="545" t="s">
        <v>12973</v>
      </c>
      <c r="J13788" s="545"/>
      <c r="K13788" s="545" t="s">
        <v>13413</v>
      </c>
      <c r="L13788" s="545" t="s">
        <v>13413</v>
      </c>
      <c r="M13788" s="548" t="s">
        <v>13758</v>
      </c>
      <c r="N13788" s="545" t="s">
        <v>13413</v>
      </c>
      <c r="O13788" s="545" t="s">
        <v>13413</v>
      </c>
      <c r="P13788" s="549">
        <v>11505</v>
      </c>
      <c r="Q13788" s="549">
        <v>1</v>
      </c>
      <c r="R13788" s="549">
        <v>59</v>
      </c>
      <c r="S13788" s="548"/>
      <c r="T13788" s="548"/>
      <c r="U13788" s="99"/>
    </row>
    <row r="13789" spans="1:21" ht="19.5" customHeight="1">
      <c r="A13789" s="545">
        <v>108846</v>
      </c>
      <c r="B13789" s="545" t="s">
        <v>5961</v>
      </c>
      <c r="C13789" s="545" t="s">
        <v>216</v>
      </c>
      <c r="D13789" s="546"/>
      <c r="E13789" s="171" t="str">
        <f t="shared" si="215"/>
        <v>1900</v>
      </c>
      <c r="F13789" s="547">
        <v>0</v>
      </c>
      <c r="G13789" s="548">
        <v>0</v>
      </c>
      <c r="H13789" s="547">
        <v>0</v>
      </c>
      <c r="I13789" s="545" t="s">
        <v>12973</v>
      </c>
      <c r="J13789" s="545"/>
      <c r="K13789" s="545" t="s">
        <v>13413</v>
      </c>
      <c r="L13789" s="545" t="s">
        <v>13413</v>
      </c>
      <c r="M13789" s="548" t="s">
        <v>13758</v>
      </c>
      <c r="N13789" s="545" t="s">
        <v>13413</v>
      </c>
      <c r="O13789" s="545" t="s">
        <v>13413</v>
      </c>
      <c r="P13789" s="549">
        <v>11506</v>
      </c>
      <c r="Q13789" s="549">
        <v>1</v>
      </c>
      <c r="R13789" s="549">
        <v>59</v>
      </c>
      <c r="S13789" s="548"/>
      <c r="T13789" s="548"/>
      <c r="U13789" s="99"/>
    </row>
    <row r="13790" spans="1:21" ht="19.5" customHeight="1">
      <c r="A13790" s="545">
        <v>108847</v>
      </c>
      <c r="B13790" s="545" t="s">
        <v>5958</v>
      </c>
      <c r="C13790" s="545" t="s">
        <v>216</v>
      </c>
      <c r="D13790" s="546"/>
      <c r="E13790" s="171" t="str">
        <f t="shared" si="215"/>
        <v>1900</v>
      </c>
      <c r="F13790" s="547">
        <v>0</v>
      </c>
      <c r="G13790" s="548">
        <v>0</v>
      </c>
      <c r="H13790" s="547">
        <v>0</v>
      </c>
      <c r="I13790" s="545" t="s">
        <v>12973</v>
      </c>
      <c r="J13790" s="545"/>
      <c r="K13790" s="545" t="s">
        <v>13413</v>
      </c>
      <c r="L13790" s="545" t="s">
        <v>13413</v>
      </c>
      <c r="M13790" s="548" t="s">
        <v>13758</v>
      </c>
      <c r="N13790" s="545" t="s">
        <v>13413</v>
      </c>
      <c r="O13790" s="545" t="s">
        <v>13413</v>
      </c>
      <c r="P13790" s="549">
        <v>11507</v>
      </c>
      <c r="Q13790" s="549">
        <v>1</v>
      </c>
      <c r="R13790" s="549">
        <v>59</v>
      </c>
      <c r="S13790" s="548"/>
      <c r="T13790" s="548"/>
      <c r="U13790" s="99"/>
    </row>
    <row r="13791" spans="1:21" ht="19.5" customHeight="1">
      <c r="A13791" s="545">
        <v>108848</v>
      </c>
      <c r="B13791" s="545" t="s">
        <v>5957</v>
      </c>
      <c r="C13791" s="545" t="s">
        <v>216</v>
      </c>
      <c r="D13791" s="546"/>
      <c r="E13791" s="171" t="str">
        <f t="shared" si="215"/>
        <v>1900</v>
      </c>
      <c r="F13791" s="547">
        <v>0</v>
      </c>
      <c r="G13791" s="548">
        <v>0</v>
      </c>
      <c r="H13791" s="547">
        <v>0</v>
      </c>
      <c r="I13791" s="545" t="s">
        <v>12973</v>
      </c>
      <c r="J13791" s="545"/>
      <c r="K13791" s="545" t="s">
        <v>13413</v>
      </c>
      <c r="L13791" s="545" t="s">
        <v>13413</v>
      </c>
      <c r="M13791" s="548" t="s">
        <v>13758</v>
      </c>
      <c r="N13791" s="545" t="s">
        <v>13413</v>
      </c>
      <c r="O13791" s="545" t="s">
        <v>13413</v>
      </c>
      <c r="P13791" s="549">
        <v>11508</v>
      </c>
      <c r="Q13791" s="549">
        <v>1</v>
      </c>
      <c r="R13791" s="549">
        <v>59</v>
      </c>
      <c r="S13791" s="548"/>
      <c r="T13791" s="548"/>
      <c r="U13791" s="99"/>
    </row>
    <row r="13792" spans="1:21" ht="19.5" customHeight="1">
      <c r="A13792" s="545">
        <v>108849</v>
      </c>
      <c r="B13792" s="545" t="s">
        <v>5891</v>
      </c>
      <c r="C13792" s="545" t="s">
        <v>216</v>
      </c>
      <c r="D13792" s="546"/>
      <c r="E13792" s="171" t="str">
        <f t="shared" si="215"/>
        <v>1900</v>
      </c>
      <c r="F13792" s="547">
        <v>0</v>
      </c>
      <c r="G13792" s="548">
        <v>0</v>
      </c>
      <c r="H13792" s="547">
        <v>0</v>
      </c>
      <c r="I13792" s="545" t="s">
        <v>12973</v>
      </c>
      <c r="J13792" s="545"/>
      <c r="K13792" s="545" t="s">
        <v>13413</v>
      </c>
      <c r="L13792" s="545" t="s">
        <v>13413</v>
      </c>
      <c r="M13792" s="548" t="s">
        <v>13758</v>
      </c>
      <c r="N13792" s="545" t="s">
        <v>13413</v>
      </c>
      <c r="O13792" s="545" t="s">
        <v>13413</v>
      </c>
      <c r="P13792" s="549">
        <v>11509</v>
      </c>
      <c r="Q13792" s="549">
        <v>1</v>
      </c>
      <c r="R13792" s="549">
        <v>59</v>
      </c>
      <c r="S13792" s="548"/>
      <c r="T13792" s="548"/>
      <c r="U13792" s="99"/>
    </row>
    <row r="13793" spans="1:21" ht="19.5" customHeight="1">
      <c r="A13793" s="545">
        <v>108850</v>
      </c>
      <c r="B13793" s="545" t="s">
        <v>5897</v>
      </c>
      <c r="C13793" s="545" t="s">
        <v>216</v>
      </c>
      <c r="D13793" s="546"/>
      <c r="E13793" s="171" t="str">
        <f t="shared" si="215"/>
        <v>1900</v>
      </c>
      <c r="F13793" s="547">
        <v>0</v>
      </c>
      <c r="G13793" s="548">
        <v>0</v>
      </c>
      <c r="H13793" s="547">
        <v>0</v>
      </c>
      <c r="I13793" s="545" t="s">
        <v>12973</v>
      </c>
      <c r="J13793" s="545"/>
      <c r="K13793" s="545" t="s">
        <v>13413</v>
      </c>
      <c r="L13793" s="545" t="s">
        <v>13413</v>
      </c>
      <c r="M13793" s="548" t="s">
        <v>13758</v>
      </c>
      <c r="N13793" s="545" t="s">
        <v>13413</v>
      </c>
      <c r="O13793" s="545" t="s">
        <v>13413</v>
      </c>
      <c r="P13793" s="549">
        <v>11510</v>
      </c>
      <c r="Q13793" s="549">
        <v>1</v>
      </c>
      <c r="R13793" s="549">
        <v>59</v>
      </c>
      <c r="S13793" s="548"/>
      <c r="T13793" s="548"/>
      <c r="U13793" s="99"/>
    </row>
    <row r="13794" spans="1:21" ht="19.5" customHeight="1">
      <c r="A13794" s="545">
        <v>108851</v>
      </c>
      <c r="B13794" s="545" t="s">
        <v>5916</v>
      </c>
      <c r="C13794" s="545" t="s">
        <v>216</v>
      </c>
      <c r="D13794" s="546"/>
      <c r="E13794" s="171" t="str">
        <f t="shared" si="215"/>
        <v>1900</v>
      </c>
      <c r="F13794" s="547">
        <v>0</v>
      </c>
      <c r="G13794" s="548">
        <v>0</v>
      </c>
      <c r="H13794" s="547">
        <v>0</v>
      </c>
      <c r="I13794" s="545" t="s">
        <v>12973</v>
      </c>
      <c r="J13794" s="545"/>
      <c r="K13794" s="545" t="s">
        <v>13413</v>
      </c>
      <c r="L13794" s="545" t="s">
        <v>13413</v>
      </c>
      <c r="M13794" s="548" t="s">
        <v>13758</v>
      </c>
      <c r="N13794" s="545" t="s">
        <v>13413</v>
      </c>
      <c r="O13794" s="545" t="s">
        <v>13413</v>
      </c>
      <c r="P13794" s="549">
        <v>11511</v>
      </c>
      <c r="Q13794" s="549">
        <v>1</v>
      </c>
      <c r="R13794" s="549">
        <v>59</v>
      </c>
      <c r="S13794" s="548"/>
      <c r="T13794" s="548"/>
      <c r="U13794" s="99"/>
    </row>
    <row r="13795" spans="1:21" ht="19.5" customHeight="1">
      <c r="A13795" s="545">
        <v>108852</v>
      </c>
      <c r="B13795" s="545" t="s">
        <v>5950</v>
      </c>
      <c r="C13795" s="545" t="s">
        <v>4501</v>
      </c>
      <c r="D13795" s="546"/>
      <c r="E13795" s="171" t="str">
        <f t="shared" si="215"/>
        <v>1900</v>
      </c>
      <c r="F13795" s="547">
        <v>0</v>
      </c>
      <c r="G13795" s="548">
        <v>0</v>
      </c>
      <c r="H13795" s="547">
        <v>0</v>
      </c>
      <c r="I13795" s="545" t="s">
        <v>12973</v>
      </c>
      <c r="J13795" s="545"/>
      <c r="K13795" s="545" t="s">
        <v>13413</v>
      </c>
      <c r="L13795" s="545" t="s">
        <v>13413</v>
      </c>
      <c r="M13795" s="548" t="s">
        <v>13758</v>
      </c>
      <c r="N13795" s="545" t="s">
        <v>13413</v>
      </c>
      <c r="O13795" s="545" t="s">
        <v>13413</v>
      </c>
      <c r="P13795" s="549">
        <v>11512</v>
      </c>
      <c r="Q13795" s="549">
        <v>1</v>
      </c>
      <c r="R13795" s="549">
        <v>59</v>
      </c>
      <c r="S13795" s="548"/>
      <c r="T13795" s="548"/>
      <c r="U13795" s="99"/>
    </row>
    <row r="13796" spans="1:21" ht="19.5" customHeight="1">
      <c r="A13796" s="545">
        <v>108853</v>
      </c>
      <c r="B13796" s="545" t="s">
        <v>5907</v>
      </c>
      <c r="C13796" s="545" t="s">
        <v>216</v>
      </c>
      <c r="D13796" s="546"/>
      <c r="E13796" s="171" t="str">
        <f t="shared" si="215"/>
        <v>1900</v>
      </c>
      <c r="F13796" s="547">
        <v>0</v>
      </c>
      <c r="G13796" s="548">
        <v>0</v>
      </c>
      <c r="H13796" s="547">
        <v>0</v>
      </c>
      <c r="I13796" s="545" t="s">
        <v>12973</v>
      </c>
      <c r="J13796" s="545"/>
      <c r="K13796" s="545" t="s">
        <v>13413</v>
      </c>
      <c r="L13796" s="545" t="s">
        <v>13413</v>
      </c>
      <c r="M13796" s="548" t="s">
        <v>13758</v>
      </c>
      <c r="N13796" s="545" t="s">
        <v>13413</v>
      </c>
      <c r="O13796" s="545" t="s">
        <v>13413</v>
      </c>
      <c r="P13796" s="549">
        <v>11513</v>
      </c>
      <c r="Q13796" s="549">
        <v>1</v>
      </c>
      <c r="R13796" s="549">
        <v>59</v>
      </c>
      <c r="S13796" s="548"/>
      <c r="T13796" s="548"/>
      <c r="U13796" s="99"/>
    </row>
    <row r="13797" spans="1:21" ht="19.5" customHeight="1">
      <c r="A13797" s="545">
        <v>108854</v>
      </c>
      <c r="B13797" s="545" t="s">
        <v>5073</v>
      </c>
      <c r="C13797" s="545" t="s">
        <v>216</v>
      </c>
      <c r="D13797" s="546"/>
      <c r="E13797" s="171" t="str">
        <f t="shared" si="215"/>
        <v>1900</v>
      </c>
      <c r="F13797" s="547">
        <v>0</v>
      </c>
      <c r="G13797" s="548">
        <v>0</v>
      </c>
      <c r="H13797" s="547">
        <v>0</v>
      </c>
      <c r="I13797" s="545" t="s">
        <v>12676</v>
      </c>
      <c r="J13797" s="545"/>
      <c r="K13797" s="545" t="s">
        <v>21419</v>
      </c>
      <c r="L13797" s="545" t="s">
        <v>13413</v>
      </c>
      <c r="M13797" s="548" t="s">
        <v>13758</v>
      </c>
      <c r="N13797" s="545" t="s">
        <v>13413</v>
      </c>
      <c r="O13797" s="545" t="s">
        <v>13413</v>
      </c>
      <c r="P13797" s="549">
        <v>11514</v>
      </c>
      <c r="Q13797" s="549">
        <v>1</v>
      </c>
      <c r="R13797" s="549">
        <v>14</v>
      </c>
      <c r="S13797" s="548"/>
      <c r="T13797" s="548"/>
      <c r="U13797" s="99"/>
    </row>
    <row r="13798" spans="1:21" ht="19.5" customHeight="1">
      <c r="A13798" s="545">
        <v>108855</v>
      </c>
      <c r="B13798" s="545" t="s">
        <v>4631</v>
      </c>
      <c r="C13798" s="545" t="s">
        <v>216</v>
      </c>
      <c r="D13798" s="546"/>
      <c r="E13798" s="171" t="str">
        <f t="shared" si="215"/>
        <v>1900</v>
      </c>
      <c r="F13798" s="547">
        <v>0</v>
      </c>
      <c r="G13798" s="548">
        <v>0</v>
      </c>
      <c r="H13798" s="547">
        <v>0</v>
      </c>
      <c r="I13798" s="545" t="s">
        <v>12685</v>
      </c>
      <c r="J13798" s="545"/>
      <c r="K13798" s="545" t="s">
        <v>21420</v>
      </c>
      <c r="L13798" s="545" t="s">
        <v>13413</v>
      </c>
      <c r="M13798" s="548" t="s">
        <v>13758</v>
      </c>
      <c r="N13798" s="545" t="s">
        <v>13413</v>
      </c>
      <c r="O13798" s="545" t="s">
        <v>13413</v>
      </c>
      <c r="P13798" s="549">
        <v>11515</v>
      </c>
      <c r="Q13798" s="549">
        <v>1</v>
      </c>
      <c r="R13798" s="549">
        <v>11</v>
      </c>
      <c r="S13798" s="548"/>
      <c r="T13798" s="548"/>
      <c r="U13798" s="99"/>
    </row>
    <row r="13799" spans="1:21" ht="19.5" customHeight="1">
      <c r="A13799" s="545">
        <v>108856</v>
      </c>
      <c r="B13799" s="545" t="s">
        <v>5435</v>
      </c>
      <c r="C13799" s="545" t="s">
        <v>209</v>
      </c>
      <c r="D13799" s="546">
        <v>43563</v>
      </c>
      <c r="E13799" s="171" t="str">
        <f t="shared" si="215"/>
        <v>2019</v>
      </c>
      <c r="F13799" s="547">
        <v>336175</v>
      </c>
      <c r="G13799" s="548">
        <v>0.19</v>
      </c>
      <c r="H13799" s="547">
        <v>282500</v>
      </c>
      <c r="I13799" s="545" t="s">
        <v>12987</v>
      </c>
      <c r="J13799" s="545" t="s">
        <v>13302</v>
      </c>
      <c r="K13799" s="545" t="s">
        <v>21421</v>
      </c>
      <c r="L13799" s="545" t="s">
        <v>13413</v>
      </c>
      <c r="M13799" s="548" t="s">
        <v>13758</v>
      </c>
      <c r="N13799" s="545" t="s">
        <v>13413</v>
      </c>
      <c r="O13799" s="545" t="s">
        <v>13413</v>
      </c>
      <c r="P13799" s="549">
        <v>11516</v>
      </c>
      <c r="Q13799" s="549">
        <v>1</v>
      </c>
      <c r="R13799" s="549">
        <v>35</v>
      </c>
      <c r="S13799" s="548">
        <v>2219</v>
      </c>
      <c r="T13799" s="548"/>
      <c r="U13799" s="99"/>
    </row>
    <row r="13800" spans="1:21" ht="19.5" customHeight="1">
      <c r="A13800" s="545">
        <v>108857</v>
      </c>
      <c r="B13800" s="545" t="s">
        <v>5446</v>
      </c>
      <c r="C13800" s="545" t="s">
        <v>216</v>
      </c>
      <c r="D13800" s="546"/>
      <c r="E13800" s="171" t="str">
        <f t="shared" si="215"/>
        <v>1900</v>
      </c>
      <c r="F13800" s="547">
        <v>0</v>
      </c>
      <c r="G13800" s="548">
        <v>0</v>
      </c>
      <c r="H13800" s="547">
        <v>0</v>
      </c>
      <c r="I13800" s="545" t="s">
        <v>12957</v>
      </c>
      <c r="J13800" s="545"/>
      <c r="K13800" s="545" t="s">
        <v>21422</v>
      </c>
      <c r="L13800" s="545" t="s">
        <v>13413</v>
      </c>
      <c r="M13800" s="548" t="s">
        <v>13758</v>
      </c>
      <c r="N13800" s="545" t="s">
        <v>13413</v>
      </c>
      <c r="O13800" s="545" t="s">
        <v>13413</v>
      </c>
      <c r="P13800" s="549">
        <v>11517</v>
      </c>
      <c r="Q13800" s="549">
        <v>1</v>
      </c>
      <c r="R13800" s="549">
        <v>42</v>
      </c>
      <c r="S13800" s="548"/>
      <c r="T13800" s="548"/>
      <c r="U13800" s="99"/>
    </row>
    <row r="13801" spans="1:21" ht="19.5" customHeight="1">
      <c r="A13801" s="545">
        <v>108858</v>
      </c>
      <c r="B13801" s="545" t="s">
        <v>5965</v>
      </c>
      <c r="C13801" s="545" t="s">
        <v>216</v>
      </c>
      <c r="D13801" s="546"/>
      <c r="E13801" s="171" t="str">
        <f t="shared" si="215"/>
        <v>1900</v>
      </c>
      <c r="F13801" s="547">
        <v>0</v>
      </c>
      <c r="G13801" s="548">
        <v>0</v>
      </c>
      <c r="H13801" s="547">
        <v>0</v>
      </c>
      <c r="I13801" s="545" t="s">
        <v>12973</v>
      </c>
      <c r="J13801" s="545"/>
      <c r="K13801" s="545" t="s">
        <v>21423</v>
      </c>
      <c r="L13801" s="545" t="s">
        <v>13413</v>
      </c>
      <c r="M13801" s="548" t="s">
        <v>13758</v>
      </c>
      <c r="N13801" s="545" t="s">
        <v>13413</v>
      </c>
      <c r="O13801" s="545" t="s">
        <v>13413</v>
      </c>
      <c r="P13801" s="549">
        <v>11518</v>
      </c>
      <c r="Q13801" s="549">
        <v>1</v>
      </c>
      <c r="R13801" s="549">
        <v>59</v>
      </c>
      <c r="S13801" s="548"/>
      <c r="T13801" s="548"/>
      <c r="U13801" s="99"/>
    </row>
    <row r="13802" spans="1:21" ht="19.5" customHeight="1">
      <c r="A13802" s="545">
        <v>108859</v>
      </c>
      <c r="B13802" s="545" t="s">
        <v>5937</v>
      </c>
      <c r="C13802" s="545" t="s">
        <v>216</v>
      </c>
      <c r="D13802" s="546"/>
      <c r="E13802" s="171" t="str">
        <f t="shared" si="215"/>
        <v>1900</v>
      </c>
      <c r="F13802" s="547">
        <v>0</v>
      </c>
      <c r="G13802" s="548">
        <v>0</v>
      </c>
      <c r="H13802" s="547">
        <v>0</v>
      </c>
      <c r="I13802" s="545" t="s">
        <v>12973</v>
      </c>
      <c r="J13802" s="545"/>
      <c r="K13802" s="545" t="s">
        <v>21424</v>
      </c>
      <c r="L13802" s="545" t="s">
        <v>13413</v>
      </c>
      <c r="M13802" s="548" t="s">
        <v>13758</v>
      </c>
      <c r="N13802" s="545" t="s">
        <v>13413</v>
      </c>
      <c r="O13802" s="545" t="s">
        <v>13413</v>
      </c>
      <c r="P13802" s="549">
        <v>11519</v>
      </c>
      <c r="Q13802" s="549">
        <v>1</v>
      </c>
      <c r="R13802" s="549">
        <v>59</v>
      </c>
      <c r="S13802" s="548"/>
      <c r="T13802" s="548"/>
      <c r="U13802" s="99"/>
    </row>
    <row r="13803" spans="1:21" ht="19.5" customHeight="1">
      <c r="A13803" s="545">
        <v>108860</v>
      </c>
      <c r="B13803" s="545" t="s">
        <v>5890</v>
      </c>
      <c r="C13803" s="545" t="s">
        <v>216</v>
      </c>
      <c r="D13803" s="546">
        <v>43810</v>
      </c>
      <c r="E13803" s="171" t="str">
        <f t="shared" si="215"/>
        <v>2019</v>
      </c>
      <c r="F13803" s="547">
        <v>15240780</v>
      </c>
      <c r="G13803" s="548">
        <v>0.19</v>
      </c>
      <c r="H13803" s="547">
        <v>12807378.15</v>
      </c>
      <c r="I13803" s="545" t="s">
        <v>12973</v>
      </c>
      <c r="J13803" s="545" t="s">
        <v>13402</v>
      </c>
      <c r="K13803" s="545" t="s">
        <v>21425</v>
      </c>
      <c r="L13803" s="545" t="s">
        <v>13413</v>
      </c>
      <c r="M13803" s="548" t="s">
        <v>13758</v>
      </c>
      <c r="N13803" s="545" t="s">
        <v>13413</v>
      </c>
      <c r="O13803" s="545" t="s">
        <v>13413</v>
      </c>
      <c r="P13803" s="549">
        <v>11520</v>
      </c>
      <c r="Q13803" s="549">
        <v>1</v>
      </c>
      <c r="R13803" s="549">
        <v>59</v>
      </c>
      <c r="S13803" s="548">
        <v>2231</v>
      </c>
      <c r="T13803" s="548"/>
      <c r="U13803" s="99"/>
    </row>
    <row r="13804" spans="1:21" ht="19.5" customHeight="1">
      <c r="A13804" s="545">
        <v>108861</v>
      </c>
      <c r="B13804" s="545" t="s">
        <v>5972</v>
      </c>
      <c r="C13804" s="545" t="s">
        <v>216</v>
      </c>
      <c r="D13804" s="546"/>
      <c r="E13804" s="171" t="str">
        <f t="shared" si="215"/>
        <v>1900</v>
      </c>
      <c r="F13804" s="547">
        <v>0</v>
      </c>
      <c r="G13804" s="548">
        <v>0</v>
      </c>
      <c r="H13804" s="547">
        <v>0</v>
      </c>
      <c r="I13804" s="545" t="s">
        <v>12973</v>
      </c>
      <c r="J13804" s="545"/>
      <c r="K13804" s="545" t="s">
        <v>13413</v>
      </c>
      <c r="L13804" s="545" t="s">
        <v>13413</v>
      </c>
      <c r="M13804" s="548" t="s">
        <v>13758</v>
      </c>
      <c r="N13804" s="545" t="s">
        <v>13413</v>
      </c>
      <c r="O13804" s="545" t="s">
        <v>13413</v>
      </c>
      <c r="P13804" s="549">
        <v>11521</v>
      </c>
      <c r="Q13804" s="549">
        <v>1</v>
      </c>
      <c r="R13804" s="549">
        <v>59</v>
      </c>
      <c r="S13804" s="548"/>
      <c r="T13804" s="548"/>
      <c r="U13804" s="99"/>
    </row>
    <row r="13805" spans="1:21" ht="19.5" customHeight="1">
      <c r="A13805" s="545">
        <v>108862</v>
      </c>
      <c r="B13805" s="545" t="s">
        <v>5971</v>
      </c>
      <c r="C13805" s="545" t="s">
        <v>216</v>
      </c>
      <c r="D13805" s="546"/>
      <c r="E13805" s="171" t="str">
        <f t="shared" si="215"/>
        <v>1900</v>
      </c>
      <c r="F13805" s="547">
        <v>0</v>
      </c>
      <c r="G13805" s="548">
        <v>0</v>
      </c>
      <c r="H13805" s="547">
        <v>0</v>
      </c>
      <c r="I13805" s="545" t="s">
        <v>12973</v>
      </c>
      <c r="J13805" s="545"/>
      <c r="K13805" s="545" t="s">
        <v>13413</v>
      </c>
      <c r="L13805" s="545" t="s">
        <v>13413</v>
      </c>
      <c r="M13805" s="548" t="s">
        <v>13758</v>
      </c>
      <c r="N13805" s="545" t="s">
        <v>13413</v>
      </c>
      <c r="O13805" s="545" t="s">
        <v>13413</v>
      </c>
      <c r="P13805" s="549">
        <v>11522</v>
      </c>
      <c r="Q13805" s="549">
        <v>1</v>
      </c>
      <c r="R13805" s="549">
        <v>59</v>
      </c>
      <c r="S13805" s="548"/>
      <c r="T13805" s="548"/>
      <c r="U13805" s="99"/>
    </row>
    <row r="13806" spans="1:21" ht="19.5" customHeight="1">
      <c r="A13806" s="545">
        <v>108863</v>
      </c>
      <c r="B13806" s="545" t="s">
        <v>5586</v>
      </c>
      <c r="C13806" s="545" t="s">
        <v>216</v>
      </c>
      <c r="D13806" s="546"/>
      <c r="E13806" s="171" t="str">
        <f t="shared" si="215"/>
        <v>1900</v>
      </c>
      <c r="F13806" s="547">
        <v>0</v>
      </c>
      <c r="G13806" s="548">
        <v>0</v>
      </c>
      <c r="H13806" s="547">
        <v>0</v>
      </c>
      <c r="I13806" s="545" t="s">
        <v>12736</v>
      </c>
      <c r="J13806" s="545"/>
      <c r="K13806" s="545" t="s">
        <v>21426</v>
      </c>
      <c r="L13806" s="545" t="s">
        <v>13413</v>
      </c>
      <c r="M13806" s="548" t="s">
        <v>13758</v>
      </c>
      <c r="N13806" s="545" t="s">
        <v>13413</v>
      </c>
      <c r="O13806" s="545" t="s">
        <v>13413</v>
      </c>
      <c r="P13806" s="549">
        <v>11523</v>
      </c>
      <c r="Q13806" s="549">
        <v>1</v>
      </c>
      <c r="R13806" s="549">
        <v>56</v>
      </c>
      <c r="S13806" s="548"/>
      <c r="T13806" s="548"/>
      <c r="U13806" s="99"/>
    </row>
    <row r="13807" spans="1:21" ht="19.5" customHeight="1">
      <c r="A13807" s="545">
        <v>108864</v>
      </c>
      <c r="B13807" s="545" t="s">
        <v>8544</v>
      </c>
      <c r="C13807" s="545" t="s">
        <v>216</v>
      </c>
      <c r="D13807" s="546"/>
      <c r="E13807" s="171" t="str">
        <f t="shared" si="215"/>
        <v>1900</v>
      </c>
      <c r="F13807" s="547">
        <v>0</v>
      </c>
      <c r="G13807" s="548">
        <v>0</v>
      </c>
      <c r="H13807" s="547">
        <v>0</v>
      </c>
      <c r="I13807" s="545" t="s">
        <v>12736</v>
      </c>
      <c r="J13807" s="545"/>
      <c r="K13807" s="545" t="s">
        <v>21427</v>
      </c>
      <c r="L13807" s="545" t="s">
        <v>13413</v>
      </c>
      <c r="M13807" s="548" t="s">
        <v>13758</v>
      </c>
      <c r="N13807" s="545" t="s">
        <v>13413</v>
      </c>
      <c r="O13807" s="545" t="s">
        <v>13413</v>
      </c>
      <c r="P13807" s="549">
        <v>11524</v>
      </c>
      <c r="Q13807" s="549">
        <v>1</v>
      </c>
      <c r="R13807" s="549">
        <v>56</v>
      </c>
      <c r="S13807" s="548"/>
      <c r="T13807" s="548"/>
      <c r="U13807" s="99"/>
    </row>
    <row r="13808" spans="1:21" ht="19.5" customHeight="1">
      <c r="A13808" s="545">
        <v>108865</v>
      </c>
      <c r="B13808" s="545" t="s">
        <v>5652</v>
      </c>
      <c r="C13808" s="545" t="s">
        <v>216</v>
      </c>
      <c r="D13808" s="546"/>
      <c r="E13808" s="171" t="str">
        <f t="shared" si="215"/>
        <v>1900</v>
      </c>
      <c r="F13808" s="547">
        <v>0</v>
      </c>
      <c r="G13808" s="548">
        <v>0</v>
      </c>
      <c r="H13808" s="547">
        <v>0</v>
      </c>
      <c r="I13808" s="545" t="s">
        <v>12736</v>
      </c>
      <c r="J13808" s="545"/>
      <c r="K13808" s="545" t="s">
        <v>21428</v>
      </c>
      <c r="L13808" s="545" t="s">
        <v>13413</v>
      </c>
      <c r="M13808" s="548" t="s">
        <v>13758</v>
      </c>
      <c r="N13808" s="545" t="s">
        <v>13413</v>
      </c>
      <c r="O13808" s="545" t="s">
        <v>13413</v>
      </c>
      <c r="P13808" s="549">
        <v>11525</v>
      </c>
      <c r="Q13808" s="549">
        <v>1</v>
      </c>
      <c r="R13808" s="549">
        <v>56</v>
      </c>
      <c r="S13808" s="548"/>
      <c r="T13808" s="548"/>
      <c r="U13808" s="99"/>
    </row>
    <row r="13809" spans="1:21" ht="19.5" customHeight="1">
      <c r="A13809" s="545">
        <v>108866</v>
      </c>
      <c r="B13809" s="545" t="s">
        <v>4612</v>
      </c>
      <c r="C13809" s="545" t="s">
        <v>216</v>
      </c>
      <c r="D13809" s="546"/>
      <c r="E13809" s="171" t="str">
        <f t="shared" si="215"/>
        <v>1900</v>
      </c>
      <c r="F13809" s="547">
        <v>0</v>
      </c>
      <c r="G13809" s="548">
        <v>0</v>
      </c>
      <c r="H13809" s="547">
        <v>0</v>
      </c>
      <c r="I13809" s="545" t="s">
        <v>12701</v>
      </c>
      <c r="J13809" s="545"/>
      <c r="K13809" s="545" t="s">
        <v>4612</v>
      </c>
      <c r="L13809" s="545" t="s">
        <v>13413</v>
      </c>
      <c r="M13809" s="548" t="s">
        <v>13758</v>
      </c>
      <c r="N13809" s="545" t="s">
        <v>13413</v>
      </c>
      <c r="O13809" s="545" t="s">
        <v>13413</v>
      </c>
      <c r="P13809" s="549">
        <v>11526</v>
      </c>
      <c r="Q13809" s="549">
        <v>1</v>
      </c>
      <c r="R13809" s="549">
        <v>10</v>
      </c>
      <c r="S13809" s="548"/>
      <c r="T13809" s="548"/>
      <c r="U13809" s="99"/>
    </row>
    <row r="13810" spans="1:21" ht="19.5" customHeight="1">
      <c r="A13810" s="545">
        <v>108867</v>
      </c>
      <c r="B13810" s="545" t="s">
        <v>5649</v>
      </c>
      <c r="C13810" s="545" t="s">
        <v>216</v>
      </c>
      <c r="D13810" s="546"/>
      <c r="E13810" s="171" t="str">
        <f t="shared" si="215"/>
        <v>1900</v>
      </c>
      <c r="F13810" s="547">
        <v>0</v>
      </c>
      <c r="G13810" s="548">
        <v>0</v>
      </c>
      <c r="H13810" s="547">
        <v>0</v>
      </c>
      <c r="I13810" s="545" t="s">
        <v>12736</v>
      </c>
      <c r="J13810" s="545"/>
      <c r="K13810" s="545" t="s">
        <v>21429</v>
      </c>
      <c r="L13810" s="545" t="s">
        <v>13413</v>
      </c>
      <c r="M13810" s="548" t="s">
        <v>13758</v>
      </c>
      <c r="N13810" s="545" t="s">
        <v>13413</v>
      </c>
      <c r="O13810" s="545" t="s">
        <v>13413</v>
      </c>
      <c r="P13810" s="549">
        <v>11527</v>
      </c>
      <c r="Q13810" s="549">
        <v>1</v>
      </c>
      <c r="R13810" s="549">
        <v>56</v>
      </c>
      <c r="S13810" s="548"/>
      <c r="T13810" s="548"/>
      <c r="U13810" s="99"/>
    </row>
    <row r="13811" spans="1:21" ht="19.5" customHeight="1">
      <c r="A13811" s="545">
        <v>108868</v>
      </c>
      <c r="B13811" s="545" t="s">
        <v>5648</v>
      </c>
      <c r="C13811" s="545" t="s">
        <v>216</v>
      </c>
      <c r="D13811" s="546"/>
      <c r="E13811" s="171" t="str">
        <f t="shared" si="215"/>
        <v>1900</v>
      </c>
      <c r="F13811" s="547">
        <v>0</v>
      </c>
      <c r="G13811" s="548">
        <v>0</v>
      </c>
      <c r="H13811" s="547">
        <v>0</v>
      </c>
      <c r="I13811" s="545" t="s">
        <v>12736</v>
      </c>
      <c r="J13811" s="545"/>
      <c r="K13811" s="545" t="s">
        <v>21430</v>
      </c>
      <c r="L13811" s="545" t="s">
        <v>13413</v>
      </c>
      <c r="M13811" s="548" t="s">
        <v>13758</v>
      </c>
      <c r="N13811" s="545" t="s">
        <v>13413</v>
      </c>
      <c r="O13811" s="545" t="s">
        <v>13413</v>
      </c>
      <c r="P13811" s="549">
        <v>11528</v>
      </c>
      <c r="Q13811" s="549">
        <v>1</v>
      </c>
      <c r="R13811" s="549">
        <v>56</v>
      </c>
      <c r="S13811" s="548"/>
      <c r="T13811" s="548"/>
      <c r="U13811" s="99"/>
    </row>
    <row r="13812" spans="1:21" ht="19.5" customHeight="1">
      <c r="A13812" s="545">
        <v>108869</v>
      </c>
      <c r="B13812" s="545" t="s">
        <v>5647</v>
      </c>
      <c r="C13812" s="545" t="s">
        <v>216</v>
      </c>
      <c r="D13812" s="546"/>
      <c r="E13812" s="171" t="str">
        <f t="shared" si="215"/>
        <v>1900</v>
      </c>
      <c r="F13812" s="547">
        <v>0</v>
      </c>
      <c r="G13812" s="548">
        <v>0</v>
      </c>
      <c r="H13812" s="547">
        <v>0</v>
      </c>
      <c r="I13812" s="545" t="s">
        <v>12736</v>
      </c>
      <c r="J13812" s="545"/>
      <c r="K13812" s="545" t="s">
        <v>21431</v>
      </c>
      <c r="L13812" s="545" t="s">
        <v>13413</v>
      </c>
      <c r="M13812" s="548" t="s">
        <v>13758</v>
      </c>
      <c r="N13812" s="545" t="s">
        <v>13413</v>
      </c>
      <c r="O13812" s="545" t="s">
        <v>13413</v>
      </c>
      <c r="P13812" s="549">
        <v>11529</v>
      </c>
      <c r="Q13812" s="549">
        <v>1</v>
      </c>
      <c r="R13812" s="549">
        <v>56</v>
      </c>
      <c r="S13812" s="548"/>
      <c r="T13812" s="548"/>
      <c r="U13812" s="99"/>
    </row>
    <row r="13813" spans="1:21" ht="19.5" customHeight="1">
      <c r="A13813" s="545">
        <v>108870</v>
      </c>
      <c r="B13813" s="545" t="s">
        <v>5646</v>
      </c>
      <c r="C13813" s="545" t="s">
        <v>216</v>
      </c>
      <c r="D13813" s="546"/>
      <c r="E13813" s="171" t="str">
        <f t="shared" si="215"/>
        <v>1900</v>
      </c>
      <c r="F13813" s="547">
        <v>0</v>
      </c>
      <c r="G13813" s="548">
        <v>0</v>
      </c>
      <c r="H13813" s="547">
        <v>0</v>
      </c>
      <c r="I13813" s="545" t="s">
        <v>12736</v>
      </c>
      <c r="J13813" s="545"/>
      <c r="K13813" s="545" t="s">
        <v>21432</v>
      </c>
      <c r="L13813" s="545" t="s">
        <v>13413</v>
      </c>
      <c r="M13813" s="548" t="s">
        <v>13758</v>
      </c>
      <c r="N13813" s="545" t="s">
        <v>13413</v>
      </c>
      <c r="O13813" s="545" t="s">
        <v>13413</v>
      </c>
      <c r="P13813" s="549">
        <v>11530</v>
      </c>
      <c r="Q13813" s="549">
        <v>1</v>
      </c>
      <c r="R13813" s="549">
        <v>56</v>
      </c>
      <c r="S13813" s="548"/>
      <c r="T13813" s="548"/>
      <c r="U13813" s="99"/>
    </row>
    <row r="13814" spans="1:21" ht="19.5" customHeight="1">
      <c r="A13814" s="545">
        <v>108871</v>
      </c>
      <c r="B13814" s="545" t="s">
        <v>5644</v>
      </c>
      <c r="C13814" s="545" t="s">
        <v>216</v>
      </c>
      <c r="D13814" s="546"/>
      <c r="E13814" s="171" t="str">
        <f t="shared" si="215"/>
        <v>1900</v>
      </c>
      <c r="F13814" s="547">
        <v>0</v>
      </c>
      <c r="G13814" s="548">
        <v>0</v>
      </c>
      <c r="H13814" s="547">
        <v>0</v>
      </c>
      <c r="I13814" s="545" t="s">
        <v>12736</v>
      </c>
      <c r="J13814" s="545"/>
      <c r="K13814" s="545" t="s">
        <v>21433</v>
      </c>
      <c r="L13814" s="545" t="s">
        <v>13413</v>
      </c>
      <c r="M13814" s="548" t="s">
        <v>13758</v>
      </c>
      <c r="N13814" s="545" t="s">
        <v>13413</v>
      </c>
      <c r="O13814" s="545" t="s">
        <v>13413</v>
      </c>
      <c r="P13814" s="549">
        <v>11531</v>
      </c>
      <c r="Q13814" s="549">
        <v>1</v>
      </c>
      <c r="R13814" s="549">
        <v>56</v>
      </c>
      <c r="S13814" s="548"/>
      <c r="T13814" s="548"/>
      <c r="U13814" s="99"/>
    </row>
    <row r="13815" spans="1:21" ht="19.5" customHeight="1">
      <c r="A13815" s="545">
        <v>108872</v>
      </c>
      <c r="B13815" s="545" t="s">
        <v>5645</v>
      </c>
      <c r="C13815" s="545" t="s">
        <v>216</v>
      </c>
      <c r="D13815" s="546"/>
      <c r="E13815" s="171" t="str">
        <f t="shared" si="215"/>
        <v>1900</v>
      </c>
      <c r="F13815" s="547">
        <v>0</v>
      </c>
      <c r="G13815" s="548">
        <v>0</v>
      </c>
      <c r="H13815" s="547">
        <v>0</v>
      </c>
      <c r="I13815" s="545" t="s">
        <v>12736</v>
      </c>
      <c r="J13815" s="545"/>
      <c r="K13815" s="545" t="s">
        <v>21434</v>
      </c>
      <c r="L13815" s="545" t="s">
        <v>13413</v>
      </c>
      <c r="M13815" s="548" t="s">
        <v>13758</v>
      </c>
      <c r="N13815" s="545" t="s">
        <v>13413</v>
      </c>
      <c r="O13815" s="545" t="s">
        <v>13413</v>
      </c>
      <c r="P13815" s="549">
        <v>11532</v>
      </c>
      <c r="Q13815" s="549">
        <v>1</v>
      </c>
      <c r="R13815" s="549">
        <v>56</v>
      </c>
      <c r="S13815" s="548"/>
      <c r="T13815" s="548"/>
      <c r="U13815" s="99"/>
    </row>
    <row r="13816" spans="1:21" ht="19.5" customHeight="1">
      <c r="A13816" s="545">
        <v>108873</v>
      </c>
      <c r="B13816" s="545" t="s">
        <v>5641</v>
      </c>
      <c r="C13816" s="545" t="s">
        <v>216</v>
      </c>
      <c r="D13816" s="546"/>
      <c r="E13816" s="171" t="str">
        <f t="shared" si="215"/>
        <v>1900</v>
      </c>
      <c r="F13816" s="547">
        <v>0</v>
      </c>
      <c r="G13816" s="548">
        <v>0</v>
      </c>
      <c r="H13816" s="547">
        <v>0</v>
      </c>
      <c r="I13816" s="545" t="s">
        <v>12736</v>
      </c>
      <c r="J13816" s="545"/>
      <c r="K13816" s="545" t="s">
        <v>21435</v>
      </c>
      <c r="L13816" s="545" t="s">
        <v>13413</v>
      </c>
      <c r="M13816" s="548" t="s">
        <v>13758</v>
      </c>
      <c r="N13816" s="545" t="s">
        <v>13413</v>
      </c>
      <c r="O13816" s="545" t="s">
        <v>13413</v>
      </c>
      <c r="P13816" s="549">
        <v>11533</v>
      </c>
      <c r="Q13816" s="549">
        <v>1</v>
      </c>
      <c r="R13816" s="549">
        <v>56</v>
      </c>
      <c r="S13816" s="548"/>
      <c r="T13816" s="548"/>
      <c r="U13816" s="99"/>
    </row>
    <row r="13817" spans="1:21" ht="19.5" customHeight="1">
      <c r="A13817" s="545">
        <v>108874</v>
      </c>
      <c r="B13817" s="545" t="s">
        <v>5643</v>
      </c>
      <c r="C13817" s="545" t="s">
        <v>216</v>
      </c>
      <c r="D13817" s="546"/>
      <c r="E13817" s="171" t="str">
        <f t="shared" si="215"/>
        <v>1900</v>
      </c>
      <c r="F13817" s="547">
        <v>0</v>
      </c>
      <c r="G13817" s="548">
        <v>0</v>
      </c>
      <c r="H13817" s="547">
        <v>0</v>
      </c>
      <c r="I13817" s="545" t="s">
        <v>12736</v>
      </c>
      <c r="J13817" s="545"/>
      <c r="K13817" s="545" t="s">
        <v>21436</v>
      </c>
      <c r="L13817" s="545" t="s">
        <v>13413</v>
      </c>
      <c r="M13817" s="548" t="s">
        <v>13758</v>
      </c>
      <c r="N13817" s="545" t="s">
        <v>13413</v>
      </c>
      <c r="O13817" s="545" t="s">
        <v>13413</v>
      </c>
      <c r="P13817" s="549">
        <v>11534</v>
      </c>
      <c r="Q13817" s="549">
        <v>1</v>
      </c>
      <c r="R13817" s="549">
        <v>56</v>
      </c>
      <c r="S13817" s="548"/>
      <c r="T13817" s="548"/>
      <c r="U13817" s="99"/>
    </row>
    <row r="13818" spans="1:21" ht="19.5" customHeight="1">
      <c r="A13818" s="545">
        <v>108875</v>
      </c>
      <c r="B13818" s="545" t="s">
        <v>8543</v>
      </c>
      <c r="C13818" s="545" t="s">
        <v>216</v>
      </c>
      <c r="D13818" s="546"/>
      <c r="E13818" s="171" t="str">
        <f t="shared" si="215"/>
        <v>1900</v>
      </c>
      <c r="F13818" s="547">
        <v>0</v>
      </c>
      <c r="G13818" s="548">
        <v>0</v>
      </c>
      <c r="H13818" s="547">
        <v>0</v>
      </c>
      <c r="I13818" s="545" t="s">
        <v>12736</v>
      </c>
      <c r="J13818" s="545"/>
      <c r="K13818" s="545" t="s">
        <v>21437</v>
      </c>
      <c r="L13818" s="545" t="s">
        <v>13413</v>
      </c>
      <c r="M13818" s="548" t="s">
        <v>13758</v>
      </c>
      <c r="N13818" s="545" t="s">
        <v>13413</v>
      </c>
      <c r="O13818" s="545" t="s">
        <v>13413</v>
      </c>
      <c r="P13818" s="549">
        <v>11535</v>
      </c>
      <c r="Q13818" s="549">
        <v>1</v>
      </c>
      <c r="R13818" s="549">
        <v>56</v>
      </c>
      <c r="S13818" s="548"/>
      <c r="T13818" s="548"/>
      <c r="U13818" s="99"/>
    </row>
    <row r="13819" spans="1:21" ht="19.5" customHeight="1">
      <c r="A13819" s="545">
        <v>108876</v>
      </c>
      <c r="B13819" s="545" t="s">
        <v>5492</v>
      </c>
      <c r="C13819" s="545" t="s">
        <v>221</v>
      </c>
      <c r="D13819" s="546"/>
      <c r="E13819" s="171" t="str">
        <f t="shared" si="215"/>
        <v>1900</v>
      </c>
      <c r="F13819" s="547">
        <v>0</v>
      </c>
      <c r="G13819" s="548">
        <v>0</v>
      </c>
      <c r="H13819" s="547">
        <v>0</v>
      </c>
      <c r="I13819" s="545" t="s">
        <v>12726</v>
      </c>
      <c r="J13819" s="545"/>
      <c r="K13819" s="545" t="s">
        <v>13413</v>
      </c>
      <c r="L13819" s="545" t="s">
        <v>13413</v>
      </c>
      <c r="M13819" s="548" t="s">
        <v>13758</v>
      </c>
      <c r="N13819" s="545" t="s">
        <v>13413</v>
      </c>
      <c r="O13819" s="545" t="s">
        <v>13413</v>
      </c>
      <c r="P13819" s="549">
        <v>11536</v>
      </c>
      <c r="Q13819" s="549">
        <v>1</v>
      </c>
      <c r="R13819" s="549">
        <v>49</v>
      </c>
      <c r="S13819" s="548"/>
      <c r="T13819" s="548"/>
      <c r="U13819" s="99"/>
    </row>
    <row r="13820" spans="1:21" ht="19.5" customHeight="1">
      <c r="A13820" s="545">
        <v>108877</v>
      </c>
      <c r="B13820" s="545" t="s">
        <v>5494</v>
      </c>
      <c r="C13820" s="545" t="s">
        <v>221</v>
      </c>
      <c r="D13820" s="546"/>
      <c r="E13820" s="171" t="str">
        <f t="shared" si="215"/>
        <v>1900</v>
      </c>
      <c r="F13820" s="547">
        <v>0</v>
      </c>
      <c r="G13820" s="548">
        <v>0</v>
      </c>
      <c r="H13820" s="547">
        <v>0</v>
      </c>
      <c r="I13820" s="545" t="s">
        <v>12726</v>
      </c>
      <c r="J13820" s="545"/>
      <c r="K13820" s="545" t="s">
        <v>21438</v>
      </c>
      <c r="L13820" s="545" t="s">
        <v>13413</v>
      </c>
      <c r="M13820" s="548" t="s">
        <v>13758</v>
      </c>
      <c r="N13820" s="545" t="s">
        <v>13413</v>
      </c>
      <c r="O13820" s="545" t="s">
        <v>13413</v>
      </c>
      <c r="P13820" s="549">
        <v>11537</v>
      </c>
      <c r="Q13820" s="549">
        <v>1</v>
      </c>
      <c r="R13820" s="549">
        <v>49</v>
      </c>
      <c r="S13820" s="548"/>
      <c r="T13820" s="548"/>
      <c r="U13820" s="99"/>
    </row>
    <row r="13821" spans="1:21" ht="19.5" customHeight="1">
      <c r="A13821" s="545">
        <v>108878</v>
      </c>
      <c r="B13821" s="545" t="s">
        <v>5493</v>
      </c>
      <c r="C13821" s="545" t="s">
        <v>221</v>
      </c>
      <c r="D13821" s="546"/>
      <c r="E13821" s="171" t="str">
        <f t="shared" si="215"/>
        <v>1900</v>
      </c>
      <c r="F13821" s="547">
        <v>0</v>
      </c>
      <c r="G13821" s="548">
        <v>0</v>
      </c>
      <c r="H13821" s="547">
        <v>0</v>
      </c>
      <c r="I13821" s="545" t="s">
        <v>12726</v>
      </c>
      <c r="J13821" s="545"/>
      <c r="K13821" s="545" t="s">
        <v>21439</v>
      </c>
      <c r="L13821" s="545" t="s">
        <v>13413</v>
      </c>
      <c r="M13821" s="548" t="s">
        <v>13758</v>
      </c>
      <c r="N13821" s="545" t="s">
        <v>13413</v>
      </c>
      <c r="O13821" s="545" t="s">
        <v>13413</v>
      </c>
      <c r="P13821" s="549">
        <v>11538</v>
      </c>
      <c r="Q13821" s="549">
        <v>1</v>
      </c>
      <c r="R13821" s="549">
        <v>49</v>
      </c>
      <c r="S13821" s="548"/>
      <c r="T13821" s="548"/>
      <c r="U13821" s="99"/>
    </row>
    <row r="13822" spans="1:21" ht="19.5" customHeight="1">
      <c r="A13822" s="545">
        <v>108879</v>
      </c>
      <c r="B13822" s="545" t="s">
        <v>8542</v>
      </c>
      <c r="C13822" s="545" t="s">
        <v>221</v>
      </c>
      <c r="D13822" s="546"/>
      <c r="E13822" s="171" t="str">
        <f t="shared" si="215"/>
        <v>1900</v>
      </c>
      <c r="F13822" s="547">
        <v>0</v>
      </c>
      <c r="G13822" s="548">
        <v>0</v>
      </c>
      <c r="H13822" s="547">
        <v>0</v>
      </c>
      <c r="I13822" s="545" t="s">
        <v>12726</v>
      </c>
      <c r="J13822" s="545"/>
      <c r="K13822" s="545" t="s">
        <v>21440</v>
      </c>
      <c r="L13822" s="545" t="s">
        <v>13413</v>
      </c>
      <c r="M13822" s="548" t="s">
        <v>13758</v>
      </c>
      <c r="N13822" s="545" t="s">
        <v>13413</v>
      </c>
      <c r="O13822" s="545" t="s">
        <v>13413</v>
      </c>
      <c r="P13822" s="549">
        <v>11539</v>
      </c>
      <c r="Q13822" s="549">
        <v>1</v>
      </c>
      <c r="R13822" s="549">
        <v>49</v>
      </c>
      <c r="S13822" s="548"/>
      <c r="T13822" s="548"/>
      <c r="U13822" s="99"/>
    </row>
    <row r="13823" spans="1:21" ht="19.5" customHeight="1">
      <c r="A13823" s="545">
        <v>108880</v>
      </c>
      <c r="B13823" s="545" t="s">
        <v>8541</v>
      </c>
      <c r="C13823" s="545" t="s">
        <v>216</v>
      </c>
      <c r="D13823" s="546"/>
      <c r="E13823" s="171" t="str">
        <f t="shared" si="215"/>
        <v>1900</v>
      </c>
      <c r="F13823" s="547">
        <v>0</v>
      </c>
      <c r="G13823" s="548">
        <v>0</v>
      </c>
      <c r="H13823" s="547">
        <v>0</v>
      </c>
      <c r="I13823" s="545" t="s">
        <v>12736</v>
      </c>
      <c r="J13823" s="545"/>
      <c r="K13823" s="545" t="s">
        <v>21441</v>
      </c>
      <c r="L13823" s="545" t="s">
        <v>13413</v>
      </c>
      <c r="M13823" s="548" t="s">
        <v>13758</v>
      </c>
      <c r="N13823" s="545" t="s">
        <v>13413</v>
      </c>
      <c r="O13823" s="545" t="s">
        <v>13413</v>
      </c>
      <c r="P13823" s="549">
        <v>11540</v>
      </c>
      <c r="Q13823" s="549">
        <v>1</v>
      </c>
      <c r="R13823" s="549">
        <v>56</v>
      </c>
      <c r="S13823" s="548"/>
      <c r="T13823" s="548"/>
      <c r="U13823" s="99"/>
    </row>
    <row r="13824" spans="1:21" ht="19.5" customHeight="1">
      <c r="A13824" s="545">
        <v>108881</v>
      </c>
      <c r="B13824" s="545" t="s">
        <v>5490</v>
      </c>
      <c r="C13824" s="545" t="s">
        <v>221</v>
      </c>
      <c r="D13824" s="546"/>
      <c r="E13824" s="171" t="str">
        <f t="shared" si="215"/>
        <v>1900</v>
      </c>
      <c r="F13824" s="547">
        <v>0</v>
      </c>
      <c r="G13824" s="548">
        <v>0</v>
      </c>
      <c r="H13824" s="547">
        <v>0</v>
      </c>
      <c r="I13824" s="545" t="s">
        <v>12726</v>
      </c>
      <c r="J13824" s="545"/>
      <c r="K13824" s="545" t="s">
        <v>21442</v>
      </c>
      <c r="L13824" s="545" t="s">
        <v>13413</v>
      </c>
      <c r="M13824" s="548" t="s">
        <v>13758</v>
      </c>
      <c r="N13824" s="545" t="s">
        <v>13413</v>
      </c>
      <c r="O13824" s="545" t="s">
        <v>13413</v>
      </c>
      <c r="P13824" s="549">
        <v>11541</v>
      </c>
      <c r="Q13824" s="549">
        <v>1</v>
      </c>
      <c r="R13824" s="549">
        <v>49</v>
      </c>
      <c r="S13824" s="548"/>
      <c r="T13824" s="548"/>
      <c r="U13824" s="99"/>
    </row>
    <row r="13825" spans="1:21" ht="19.5" customHeight="1">
      <c r="A13825" s="545">
        <v>108882</v>
      </c>
      <c r="B13825" s="545" t="s">
        <v>5445</v>
      </c>
      <c r="C13825" s="545" t="s">
        <v>209</v>
      </c>
      <c r="D13825" s="546"/>
      <c r="E13825" s="171" t="str">
        <f t="shared" si="215"/>
        <v>1900</v>
      </c>
      <c r="F13825" s="547">
        <v>0</v>
      </c>
      <c r="G13825" s="548">
        <v>0</v>
      </c>
      <c r="H13825" s="547">
        <v>0</v>
      </c>
      <c r="I13825" s="545" t="s">
        <v>12957</v>
      </c>
      <c r="J13825" s="545"/>
      <c r="K13825" s="545" t="s">
        <v>21443</v>
      </c>
      <c r="L13825" s="545" t="s">
        <v>13413</v>
      </c>
      <c r="M13825" s="548" t="s">
        <v>13758</v>
      </c>
      <c r="N13825" s="545" t="s">
        <v>13413</v>
      </c>
      <c r="O13825" s="545" t="s">
        <v>13413</v>
      </c>
      <c r="P13825" s="549">
        <v>11542</v>
      </c>
      <c r="Q13825" s="549">
        <v>1</v>
      </c>
      <c r="R13825" s="549">
        <v>42</v>
      </c>
      <c r="S13825" s="548"/>
      <c r="T13825" s="548"/>
      <c r="U13825" s="99"/>
    </row>
    <row r="13826" spans="1:21" ht="19.5" customHeight="1">
      <c r="A13826" s="545">
        <v>108883</v>
      </c>
      <c r="B13826" s="545" t="s">
        <v>8540</v>
      </c>
      <c r="C13826" s="545" t="s">
        <v>221</v>
      </c>
      <c r="D13826" s="546"/>
      <c r="E13826" s="171" t="str">
        <f t="shared" si="215"/>
        <v>1900</v>
      </c>
      <c r="F13826" s="547">
        <v>0</v>
      </c>
      <c r="G13826" s="548">
        <v>0</v>
      </c>
      <c r="H13826" s="547">
        <v>0</v>
      </c>
      <c r="I13826" s="545" t="s">
        <v>12726</v>
      </c>
      <c r="J13826" s="545"/>
      <c r="K13826" s="545" t="s">
        <v>21444</v>
      </c>
      <c r="L13826" s="545" t="s">
        <v>13413</v>
      </c>
      <c r="M13826" s="548" t="s">
        <v>13758</v>
      </c>
      <c r="N13826" s="545" t="s">
        <v>13413</v>
      </c>
      <c r="O13826" s="545" t="s">
        <v>13413</v>
      </c>
      <c r="P13826" s="549">
        <v>11543</v>
      </c>
      <c r="Q13826" s="549">
        <v>1</v>
      </c>
      <c r="R13826" s="549">
        <v>49</v>
      </c>
      <c r="S13826" s="548"/>
      <c r="T13826" s="548"/>
      <c r="U13826" s="99"/>
    </row>
    <row r="13827" spans="1:21" ht="19.5" customHeight="1">
      <c r="A13827" s="545">
        <v>108884</v>
      </c>
      <c r="B13827" s="545" t="s">
        <v>5848</v>
      </c>
      <c r="C13827" s="545" t="s">
        <v>209</v>
      </c>
      <c r="D13827" s="546"/>
      <c r="E13827" s="171" t="str">
        <f t="shared" si="215"/>
        <v>1900</v>
      </c>
      <c r="F13827" s="547">
        <v>0</v>
      </c>
      <c r="G13827" s="548">
        <v>0</v>
      </c>
      <c r="H13827" s="547">
        <v>0</v>
      </c>
      <c r="I13827" s="545" t="s">
        <v>12999</v>
      </c>
      <c r="J13827" s="545"/>
      <c r="K13827" s="545" t="s">
        <v>13413</v>
      </c>
      <c r="L13827" s="545" t="s">
        <v>13413</v>
      </c>
      <c r="M13827" s="548" t="s">
        <v>13843</v>
      </c>
      <c r="N13827" s="545" t="s">
        <v>13413</v>
      </c>
      <c r="O13827" s="545" t="s">
        <v>13413</v>
      </c>
      <c r="P13827" s="549">
        <v>11544</v>
      </c>
      <c r="Q13827" s="549">
        <v>5</v>
      </c>
      <c r="R13827" s="549">
        <v>58</v>
      </c>
      <c r="S13827" s="548"/>
      <c r="T13827" s="548"/>
      <c r="U13827" s="99"/>
    </row>
    <row r="13828" spans="1:21" ht="19.5" customHeight="1">
      <c r="A13828" s="545">
        <v>108885</v>
      </c>
      <c r="B13828" s="545" t="s">
        <v>8539</v>
      </c>
      <c r="C13828" s="545" t="s">
        <v>221</v>
      </c>
      <c r="D13828" s="546"/>
      <c r="E13828" s="171" t="str">
        <f t="shared" ref="E13828:E13891" si="216">TEXT(D13828,"YYYY")</f>
        <v>1900</v>
      </c>
      <c r="F13828" s="547">
        <v>0</v>
      </c>
      <c r="G13828" s="548">
        <v>0</v>
      </c>
      <c r="H13828" s="547">
        <v>0</v>
      </c>
      <c r="I13828" s="545" t="s">
        <v>12726</v>
      </c>
      <c r="J13828" s="545"/>
      <c r="K13828" s="545" t="s">
        <v>21445</v>
      </c>
      <c r="L13828" s="545" t="s">
        <v>13413</v>
      </c>
      <c r="M13828" s="548" t="s">
        <v>13758</v>
      </c>
      <c r="N13828" s="545" t="s">
        <v>13413</v>
      </c>
      <c r="O13828" s="545" t="s">
        <v>13413</v>
      </c>
      <c r="P13828" s="549">
        <v>11545</v>
      </c>
      <c r="Q13828" s="549">
        <v>1</v>
      </c>
      <c r="R13828" s="549">
        <v>49</v>
      </c>
      <c r="S13828" s="548"/>
      <c r="T13828" s="548"/>
      <c r="U13828" s="99"/>
    </row>
    <row r="13829" spans="1:21" ht="19.5" customHeight="1">
      <c r="A13829" s="545">
        <v>108886</v>
      </c>
      <c r="B13829" s="545" t="s">
        <v>8538</v>
      </c>
      <c r="C13829" s="545" t="s">
        <v>216</v>
      </c>
      <c r="D13829" s="546"/>
      <c r="E13829" s="171" t="str">
        <f t="shared" si="216"/>
        <v>1900</v>
      </c>
      <c r="F13829" s="547">
        <v>0</v>
      </c>
      <c r="G13829" s="548">
        <v>0</v>
      </c>
      <c r="H13829" s="547">
        <v>0</v>
      </c>
      <c r="I13829" s="545" t="s">
        <v>12736</v>
      </c>
      <c r="J13829" s="545"/>
      <c r="K13829" s="545" t="s">
        <v>21446</v>
      </c>
      <c r="L13829" s="545" t="s">
        <v>13413</v>
      </c>
      <c r="M13829" s="548" t="s">
        <v>13758</v>
      </c>
      <c r="N13829" s="545" t="s">
        <v>13413</v>
      </c>
      <c r="O13829" s="545" t="s">
        <v>13413</v>
      </c>
      <c r="P13829" s="549">
        <v>11546</v>
      </c>
      <c r="Q13829" s="549">
        <v>1</v>
      </c>
      <c r="R13829" s="549">
        <v>56</v>
      </c>
      <c r="S13829" s="548"/>
      <c r="T13829" s="548"/>
      <c r="U13829" s="99"/>
    </row>
    <row r="13830" spans="1:21" ht="19.5" customHeight="1">
      <c r="A13830" s="545">
        <v>108887</v>
      </c>
      <c r="B13830" s="545" t="s">
        <v>5642</v>
      </c>
      <c r="C13830" s="545" t="s">
        <v>216</v>
      </c>
      <c r="D13830" s="546"/>
      <c r="E13830" s="171" t="str">
        <f t="shared" si="216"/>
        <v>1900</v>
      </c>
      <c r="F13830" s="547">
        <v>0</v>
      </c>
      <c r="G13830" s="548">
        <v>0</v>
      </c>
      <c r="H13830" s="547">
        <v>0</v>
      </c>
      <c r="I13830" s="545" t="s">
        <v>12736</v>
      </c>
      <c r="J13830" s="545"/>
      <c r="K13830" s="545" t="s">
        <v>21447</v>
      </c>
      <c r="L13830" s="545" t="s">
        <v>13413</v>
      </c>
      <c r="M13830" s="548" t="s">
        <v>13758</v>
      </c>
      <c r="N13830" s="545" t="s">
        <v>13413</v>
      </c>
      <c r="O13830" s="545" t="s">
        <v>13413</v>
      </c>
      <c r="P13830" s="549">
        <v>11547</v>
      </c>
      <c r="Q13830" s="549">
        <v>1</v>
      </c>
      <c r="R13830" s="549">
        <v>56</v>
      </c>
      <c r="S13830" s="548"/>
      <c r="T13830" s="548"/>
      <c r="U13830" s="99"/>
    </row>
    <row r="13831" spans="1:21" ht="19.5" customHeight="1">
      <c r="A13831" s="545">
        <v>108888</v>
      </c>
      <c r="B13831" s="545" t="s">
        <v>5767</v>
      </c>
      <c r="C13831" s="545" t="s">
        <v>216</v>
      </c>
      <c r="D13831" s="546"/>
      <c r="E13831" s="171" t="str">
        <f t="shared" si="216"/>
        <v>1900</v>
      </c>
      <c r="F13831" s="547">
        <v>0</v>
      </c>
      <c r="G13831" s="548">
        <v>0</v>
      </c>
      <c r="H13831" s="547">
        <v>0</v>
      </c>
      <c r="I13831" s="545" t="s">
        <v>12736</v>
      </c>
      <c r="J13831" s="545"/>
      <c r="K13831" s="545" t="s">
        <v>21448</v>
      </c>
      <c r="L13831" s="545" t="s">
        <v>13413</v>
      </c>
      <c r="M13831" s="548" t="s">
        <v>13758</v>
      </c>
      <c r="N13831" s="545" t="s">
        <v>13413</v>
      </c>
      <c r="O13831" s="545" t="s">
        <v>13413</v>
      </c>
      <c r="P13831" s="549">
        <v>11548</v>
      </c>
      <c r="Q13831" s="549">
        <v>1</v>
      </c>
      <c r="R13831" s="549">
        <v>56</v>
      </c>
      <c r="S13831" s="548"/>
      <c r="T13831" s="548"/>
      <c r="U13831" s="99"/>
    </row>
    <row r="13832" spans="1:21" ht="19.5" customHeight="1">
      <c r="A13832" s="545">
        <v>108889</v>
      </c>
      <c r="B13832" s="545" t="s">
        <v>5640</v>
      </c>
      <c r="C13832" s="545" t="s">
        <v>216</v>
      </c>
      <c r="D13832" s="546"/>
      <c r="E13832" s="171" t="str">
        <f t="shared" si="216"/>
        <v>1900</v>
      </c>
      <c r="F13832" s="547">
        <v>0</v>
      </c>
      <c r="G13832" s="548">
        <v>0</v>
      </c>
      <c r="H13832" s="547">
        <v>0</v>
      </c>
      <c r="I13832" s="545" t="s">
        <v>12736</v>
      </c>
      <c r="J13832" s="545"/>
      <c r="K13832" s="545" t="s">
        <v>21449</v>
      </c>
      <c r="L13832" s="545" t="s">
        <v>13413</v>
      </c>
      <c r="M13832" s="548" t="s">
        <v>13758</v>
      </c>
      <c r="N13832" s="545" t="s">
        <v>13413</v>
      </c>
      <c r="O13832" s="545" t="s">
        <v>13413</v>
      </c>
      <c r="P13832" s="549">
        <v>11549</v>
      </c>
      <c r="Q13832" s="549">
        <v>1</v>
      </c>
      <c r="R13832" s="549">
        <v>56</v>
      </c>
      <c r="S13832" s="548"/>
      <c r="T13832" s="548"/>
      <c r="U13832" s="99"/>
    </row>
    <row r="13833" spans="1:21" ht="19.5" customHeight="1">
      <c r="A13833" s="545">
        <v>108890</v>
      </c>
      <c r="B13833" s="545" t="s">
        <v>5535</v>
      </c>
      <c r="C13833" s="545" t="s">
        <v>209</v>
      </c>
      <c r="D13833" s="546"/>
      <c r="E13833" s="171" t="str">
        <f t="shared" si="216"/>
        <v>1900</v>
      </c>
      <c r="F13833" s="547">
        <v>0</v>
      </c>
      <c r="G13833" s="548">
        <v>0</v>
      </c>
      <c r="H13833" s="547">
        <v>0</v>
      </c>
      <c r="I13833" s="545" t="s">
        <v>12961</v>
      </c>
      <c r="J13833" s="545"/>
      <c r="K13833" s="545" t="s">
        <v>13413</v>
      </c>
      <c r="L13833" s="545" t="s">
        <v>13413</v>
      </c>
      <c r="M13833" s="548" t="s">
        <v>13758</v>
      </c>
      <c r="N13833" s="545" t="s">
        <v>13413</v>
      </c>
      <c r="O13833" s="545" t="s">
        <v>13413</v>
      </c>
      <c r="P13833" s="549">
        <v>11550</v>
      </c>
      <c r="Q13833" s="549">
        <v>1</v>
      </c>
      <c r="R13833" s="549">
        <v>52</v>
      </c>
      <c r="S13833" s="548"/>
      <c r="T13833" s="548"/>
      <c r="U13833" s="99"/>
    </row>
    <row r="13834" spans="1:21" ht="19.5" customHeight="1">
      <c r="A13834" s="545">
        <v>108891</v>
      </c>
      <c r="B13834" s="545" t="s">
        <v>5865</v>
      </c>
      <c r="C13834" s="545" t="s">
        <v>216</v>
      </c>
      <c r="D13834" s="546"/>
      <c r="E13834" s="171" t="str">
        <f t="shared" si="216"/>
        <v>1900</v>
      </c>
      <c r="F13834" s="547">
        <v>0</v>
      </c>
      <c r="G13834" s="548">
        <v>0</v>
      </c>
      <c r="H13834" s="547">
        <v>0</v>
      </c>
      <c r="I13834" s="545" t="s">
        <v>12973</v>
      </c>
      <c r="J13834" s="545"/>
      <c r="K13834" s="545" t="s">
        <v>20558</v>
      </c>
      <c r="L13834" s="545" t="s">
        <v>13413</v>
      </c>
      <c r="M13834" s="548" t="s">
        <v>13758</v>
      </c>
      <c r="N13834" s="545" t="s">
        <v>13413</v>
      </c>
      <c r="O13834" s="545" t="s">
        <v>13413</v>
      </c>
      <c r="P13834" s="549">
        <v>11551</v>
      </c>
      <c r="Q13834" s="549">
        <v>1</v>
      </c>
      <c r="R13834" s="549">
        <v>59</v>
      </c>
      <c r="S13834" s="548"/>
      <c r="T13834" s="548"/>
      <c r="U13834" s="99"/>
    </row>
    <row r="13835" spans="1:21" ht="19.5" customHeight="1">
      <c r="A13835" s="545">
        <v>108892</v>
      </c>
      <c r="B13835" s="545" t="s">
        <v>8537</v>
      </c>
      <c r="C13835" s="545" t="s">
        <v>216</v>
      </c>
      <c r="D13835" s="546"/>
      <c r="E13835" s="171" t="str">
        <f t="shared" si="216"/>
        <v>1900</v>
      </c>
      <c r="F13835" s="547">
        <v>0</v>
      </c>
      <c r="G13835" s="548">
        <v>0</v>
      </c>
      <c r="H13835" s="547">
        <v>0</v>
      </c>
      <c r="I13835" s="545" t="s">
        <v>12736</v>
      </c>
      <c r="J13835" s="545"/>
      <c r="K13835" s="545" t="s">
        <v>21450</v>
      </c>
      <c r="L13835" s="545" t="s">
        <v>13413</v>
      </c>
      <c r="M13835" s="548" t="s">
        <v>13758</v>
      </c>
      <c r="N13835" s="545" t="s">
        <v>13413</v>
      </c>
      <c r="O13835" s="545" t="s">
        <v>13413</v>
      </c>
      <c r="P13835" s="549">
        <v>11552</v>
      </c>
      <c r="Q13835" s="549">
        <v>1</v>
      </c>
      <c r="R13835" s="549">
        <v>56</v>
      </c>
      <c r="S13835" s="548"/>
      <c r="T13835" s="548"/>
      <c r="U13835" s="99"/>
    </row>
    <row r="13836" spans="1:21" ht="19.5" customHeight="1">
      <c r="A13836" s="545">
        <v>108893</v>
      </c>
      <c r="B13836" s="545" t="s">
        <v>5864</v>
      </c>
      <c r="C13836" s="545" t="s">
        <v>216</v>
      </c>
      <c r="D13836" s="546"/>
      <c r="E13836" s="171" t="str">
        <f t="shared" si="216"/>
        <v>1900</v>
      </c>
      <c r="F13836" s="547">
        <v>0</v>
      </c>
      <c r="G13836" s="548">
        <v>0</v>
      </c>
      <c r="H13836" s="547">
        <v>0</v>
      </c>
      <c r="I13836" s="545" t="s">
        <v>12973</v>
      </c>
      <c r="J13836" s="545"/>
      <c r="K13836" s="545" t="s">
        <v>20558</v>
      </c>
      <c r="L13836" s="545" t="s">
        <v>13413</v>
      </c>
      <c r="M13836" s="548" t="s">
        <v>13758</v>
      </c>
      <c r="N13836" s="545" t="s">
        <v>13413</v>
      </c>
      <c r="O13836" s="545" t="s">
        <v>13413</v>
      </c>
      <c r="P13836" s="549">
        <v>11553</v>
      </c>
      <c r="Q13836" s="549">
        <v>1</v>
      </c>
      <c r="R13836" s="549">
        <v>59</v>
      </c>
      <c r="S13836" s="548"/>
      <c r="T13836" s="548"/>
      <c r="U13836" s="99"/>
    </row>
    <row r="13837" spans="1:21" ht="19.5" customHeight="1">
      <c r="A13837" s="545">
        <v>108894</v>
      </c>
      <c r="B13837" s="545" t="s">
        <v>5863</v>
      </c>
      <c r="C13837" s="545" t="s">
        <v>216</v>
      </c>
      <c r="D13837" s="546">
        <v>43809</v>
      </c>
      <c r="E13837" s="171" t="str">
        <f t="shared" si="216"/>
        <v>2019</v>
      </c>
      <c r="F13837" s="547">
        <v>669508.01</v>
      </c>
      <c r="G13837" s="548">
        <v>0.19</v>
      </c>
      <c r="H13837" s="547">
        <v>562611.77</v>
      </c>
      <c r="I13837" s="545" t="s">
        <v>12973</v>
      </c>
      <c r="J13837" s="545" t="s">
        <v>13402</v>
      </c>
      <c r="K13837" s="545" t="s">
        <v>20558</v>
      </c>
      <c r="L13837" s="545" t="s">
        <v>13413</v>
      </c>
      <c r="M13837" s="548" t="s">
        <v>13758</v>
      </c>
      <c r="N13837" s="545" t="s">
        <v>13413</v>
      </c>
      <c r="O13837" s="545" t="s">
        <v>13413</v>
      </c>
      <c r="P13837" s="549">
        <v>11554</v>
      </c>
      <c r="Q13837" s="549">
        <v>1</v>
      </c>
      <c r="R13837" s="549">
        <v>59</v>
      </c>
      <c r="S13837" s="548">
        <v>2231</v>
      </c>
      <c r="T13837" s="548"/>
      <c r="U13837" s="99"/>
    </row>
    <row r="13838" spans="1:21" ht="19.5" customHeight="1">
      <c r="A13838" s="545">
        <v>108895</v>
      </c>
      <c r="B13838" s="545" t="s">
        <v>5766</v>
      </c>
      <c r="C13838" s="545" t="s">
        <v>216</v>
      </c>
      <c r="D13838" s="546"/>
      <c r="E13838" s="171" t="str">
        <f t="shared" si="216"/>
        <v>1900</v>
      </c>
      <c r="F13838" s="547">
        <v>0</v>
      </c>
      <c r="G13838" s="548">
        <v>0</v>
      </c>
      <c r="H13838" s="547">
        <v>0</v>
      </c>
      <c r="I13838" s="545" t="s">
        <v>12736</v>
      </c>
      <c r="J13838" s="545"/>
      <c r="K13838" s="545" t="s">
        <v>21451</v>
      </c>
      <c r="L13838" s="545" t="s">
        <v>13413</v>
      </c>
      <c r="M13838" s="548" t="s">
        <v>13758</v>
      </c>
      <c r="N13838" s="545" t="s">
        <v>13413</v>
      </c>
      <c r="O13838" s="545" t="s">
        <v>13413</v>
      </c>
      <c r="P13838" s="549">
        <v>11555</v>
      </c>
      <c r="Q13838" s="549">
        <v>1</v>
      </c>
      <c r="R13838" s="549">
        <v>56</v>
      </c>
      <c r="S13838" s="548"/>
      <c r="T13838" s="548"/>
      <c r="U13838" s="99"/>
    </row>
    <row r="13839" spans="1:21" ht="19.5" customHeight="1">
      <c r="A13839" s="545">
        <v>108896</v>
      </c>
      <c r="B13839" s="545" t="s">
        <v>8536</v>
      </c>
      <c r="C13839" s="545" t="s">
        <v>216</v>
      </c>
      <c r="D13839" s="546"/>
      <c r="E13839" s="171" t="str">
        <f t="shared" si="216"/>
        <v>1900</v>
      </c>
      <c r="F13839" s="547">
        <v>0</v>
      </c>
      <c r="G13839" s="548">
        <v>0</v>
      </c>
      <c r="H13839" s="547">
        <v>0</v>
      </c>
      <c r="I13839" s="545" t="s">
        <v>12736</v>
      </c>
      <c r="J13839" s="545"/>
      <c r="K13839" s="545" t="s">
        <v>21452</v>
      </c>
      <c r="L13839" s="545" t="s">
        <v>13413</v>
      </c>
      <c r="M13839" s="548" t="s">
        <v>13758</v>
      </c>
      <c r="N13839" s="545" t="s">
        <v>13413</v>
      </c>
      <c r="O13839" s="545" t="s">
        <v>13413</v>
      </c>
      <c r="P13839" s="549">
        <v>11556</v>
      </c>
      <c r="Q13839" s="549">
        <v>1</v>
      </c>
      <c r="R13839" s="549">
        <v>56</v>
      </c>
      <c r="S13839" s="548"/>
      <c r="T13839" s="548"/>
      <c r="U13839" s="99"/>
    </row>
    <row r="13840" spans="1:21" ht="19.5" customHeight="1">
      <c r="A13840" s="545">
        <v>108897</v>
      </c>
      <c r="B13840" s="545" t="s">
        <v>5671</v>
      </c>
      <c r="C13840" s="545" t="s">
        <v>221</v>
      </c>
      <c r="D13840" s="546"/>
      <c r="E13840" s="171" t="str">
        <f t="shared" si="216"/>
        <v>1900</v>
      </c>
      <c r="F13840" s="547">
        <v>0</v>
      </c>
      <c r="G13840" s="548">
        <v>0</v>
      </c>
      <c r="H13840" s="547">
        <v>0</v>
      </c>
      <c r="I13840" s="545" t="s">
        <v>12736</v>
      </c>
      <c r="J13840" s="545"/>
      <c r="K13840" s="545" t="s">
        <v>21453</v>
      </c>
      <c r="L13840" s="545" t="s">
        <v>13413</v>
      </c>
      <c r="M13840" s="548" t="s">
        <v>13758</v>
      </c>
      <c r="N13840" s="545" t="s">
        <v>13413</v>
      </c>
      <c r="O13840" s="545" t="s">
        <v>13413</v>
      </c>
      <c r="P13840" s="549">
        <v>11557</v>
      </c>
      <c r="Q13840" s="549">
        <v>1</v>
      </c>
      <c r="R13840" s="549">
        <v>56</v>
      </c>
      <c r="S13840" s="548"/>
      <c r="T13840" s="548"/>
      <c r="U13840" s="99"/>
    </row>
    <row r="13841" spans="1:21" ht="19.5" customHeight="1">
      <c r="A13841" s="545">
        <v>108898</v>
      </c>
      <c r="B13841" s="545" t="s">
        <v>5639</v>
      </c>
      <c r="C13841" s="545" t="s">
        <v>216</v>
      </c>
      <c r="D13841" s="546"/>
      <c r="E13841" s="171" t="str">
        <f t="shared" si="216"/>
        <v>1900</v>
      </c>
      <c r="F13841" s="547">
        <v>0</v>
      </c>
      <c r="G13841" s="548">
        <v>0</v>
      </c>
      <c r="H13841" s="547">
        <v>0</v>
      </c>
      <c r="I13841" s="545" t="s">
        <v>12736</v>
      </c>
      <c r="J13841" s="545"/>
      <c r="K13841" s="545" t="s">
        <v>21454</v>
      </c>
      <c r="L13841" s="545" t="s">
        <v>13413</v>
      </c>
      <c r="M13841" s="548" t="s">
        <v>13758</v>
      </c>
      <c r="N13841" s="545" t="s">
        <v>13413</v>
      </c>
      <c r="O13841" s="545" t="s">
        <v>13413</v>
      </c>
      <c r="P13841" s="549">
        <v>11558</v>
      </c>
      <c r="Q13841" s="549">
        <v>1</v>
      </c>
      <c r="R13841" s="549">
        <v>56</v>
      </c>
      <c r="S13841" s="548"/>
      <c r="T13841" s="548"/>
      <c r="U13841" s="99"/>
    </row>
    <row r="13842" spans="1:21" ht="19.5" customHeight="1">
      <c r="A13842" s="545">
        <v>108899</v>
      </c>
      <c r="B13842" s="545" t="s">
        <v>5638</v>
      </c>
      <c r="C13842" s="545" t="s">
        <v>216</v>
      </c>
      <c r="D13842" s="546"/>
      <c r="E13842" s="171" t="str">
        <f t="shared" si="216"/>
        <v>1900</v>
      </c>
      <c r="F13842" s="547">
        <v>0</v>
      </c>
      <c r="G13842" s="548">
        <v>0</v>
      </c>
      <c r="H13842" s="547">
        <v>0</v>
      </c>
      <c r="I13842" s="545" t="s">
        <v>12736</v>
      </c>
      <c r="J13842" s="545"/>
      <c r="K13842" s="545" t="s">
        <v>21455</v>
      </c>
      <c r="L13842" s="545" t="s">
        <v>13413</v>
      </c>
      <c r="M13842" s="548" t="s">
        <v>13758</v>
      </c>
      <c r="N13842" s="545" t="s">
        <v>13413</v>
      </c>
      <c r="O13842" s="545" t="s">
        <v>13413</v>
      </c>
      <c r="P13842" s="549">
        <v>11559</v>
      </c>
      <c r="Q13842" s="549">
        <v>1</v>
      </c>
      <c r="R13842" s="549">
        <v>56</v>
      </c>
      <c r="S13842" s="548"/>
      <c r="T13842" s="548"/>
      <c r="U13842" s="99"/>
    </row>
    <row r="13843" spans="1:21" ht="19.5" customHeight="1">
      <c r="A13843" s="545">
        <v>108900</v>
      </c>
      <c r="B13843" s="545" t="s">
        <v>5637</v>
      </c>
      <c r="C13843" s="545" t="s">
        <v>216</v>
      </c>
      <c r="D13843" s="546"/>
      <c r="E13843" s="171" t="str">
        <f t="shared" si="216"/>
        <v>1900</v>
      </c>
      <c r="F13843" s="547">
        <v>0</v>
      </c>
      <c r="G13843" s="548">
        <v>0</v>
      </c>
      <c r="H13843" s="547">
        <v>0</v>
      </c>
      <c r="I13843" s="545" t="s">
        <v>12736</v>
      </c>
      <c r="J13843" s="545"/>
      <c r="K13843" s="545" t="s">
        <v>21456</v>
      </c>
      <c r="L13843" s="545" t="s">
        <v>13413</v>
      </c>
      <c r="M13843" s="548" t="s">
        <v>13758</v>
      </c>
      <c r="N13843" s="545" t="s">
        <v>13413</v>
      </c>
      <c r="O13843" s="545" t="s">
        <v>13413</v>
      </c>
      <c r="P13843" s="549">
        <v>11560</v>
      </c>
      <c r="Q13843" s="549">
        <v>1</v>
      </c>
      <c r="R13843" s="549">
        <v>56</v>
      </c>
      <c r="S13843" s="548"/>
      <c r="T13843" s="548"/>
      <c r="U13843" s="99"/>
    </row>
    <row r="13844" spans="1:21" ht="19.5" customHeight="1">
      <c r="A13844" s="545">
        <v>108901</v>
      </c>
      <c r="B13844" s="545" t="s">
        <v>5534</v>
      </c>
      <c r="C13844" s="545" t="s">
        <v>209</v>
      </c>
      <c r="D13844" s="546"/>
      <c r="E13844" s="171" t="str">
        <f t="shared" si="216"/>
        <v>1900</v>
      </c>
      <c r="F13844" s="547">
        <v>0</v>
      </c>
      <c r="G13844" s="548">
        <v>0</v>
      </c>
      <c r="H13844" s="547">
        <v>0</v>
      </c>
      <c r="I13844" s="545" t="s">
        <v>12961</v>
      </c>
      <c r="J13844" s="545"/>
      <c r="K13844" s="545" t="s">
        <v>13413</v>
      </c>
      <c r="L13844" s="545" t="s">
        <v>13413</v>
      </c>
      <c r="M13844" s="548" t="s">
        <v>13758</v>
      </c>
      <c r="N13844" s="545" t="s">
        <v>13413</v>
      </c>
      <c r="O13844" s="545" t="s">
        <v>13413</v>
      </c>
      <c r="P13844" s="549">
        <v>11561</v>
      </c>
      <c r="Q13844" s="549">
        <v>1</v>
      </c>
      <c r="R13844" s="549">
        <v>52</v>
      </c>
      <c r="S13844" s="548"/>
      <c r="T13844" s="548"/>
      <c r="U13844" s="99"/>
    </row>
    <row r="13845" spans="1:21" ht="19.5" customHeight="1">
      <c r="A13845" s="545">
        <v>108902</v>
      </c>
      <c r="B13845" s="545" t="s">
        <v>5636</v>
      </c>
      <c r="C13845" s="545" t="s">
        <v>216</v>
      </c>
      <c r="D13845" s="546"/>
      <c r="E13845" s="171" t="str">
        <f t="shared" si="216"/>
        <v>1900</v>
      </c>
      <c r="F13845" s="547">
        <v>0</v>
      </c>
      <c r="G13845" s="548">
        <v>0</v>
      </c>
      <c r="H13845" s="547">
        <v>0</v>
      </c>
      <c r="I13845" s="545" t="s">
        <v>12736</v>
      </c>
      <c r="J13845" s="545"/>
      <c r="K13845" s="545" t="s">
        <v>21457</v>
      </c>
      <c r="L13845" s="545" t="s">
        <v>13413</v>
      </c>
      <c r="M13845" s="548" t="s">
        <v>13758</v>
      </c>
      <c r="N13845" s="545" t="s">
        <v>13413</v>
      </c>
      <c r="O13845" s="545" t="s">
        <v>13413</v>
      </c>
      <c r="P13845" s="549">
        <v>11562</v>
      </c>
      <c r="Q13845" s="549">
        <v>1</v>
      </c>
      <c r="R13845" s="549">
        <v>56</v>
      </c>
      <c r="S13845" s="548"/>
      <c r="T13845" s="548"/>
      <c r="U13845" s="99"/>
    </row>
    <row r="13846" spans="1:21" ht="19.5" customHeight="1">
      <c r="A13846" s="545">
        <v>108903</v>
      </c>
      <c r="B13846" s="545" t="s">
        <v>5533</v>
      </c>
      <c r="C13846" s="545" t="s">
        <v>209</v>
      </c>
      <c r="D13846" s="546"/>
      <c r="E13846" s="171" t="str">
        <f t="shared" si="216"/>
        <v>1900</v>
      </c>
      <c r="F13846" s="547">
        <v>0</v>
      </c>
      <c r="G13846" s="548">
        <v>0</v>
      </c>
      <c r="H13846" s="547">
        <v>0</v>
      </c>
      <c r="I13846" s="545" t="s">
        <v>12961</v>
      </c>
      <c r="J13846" s="545"/>
      <c r="K13846" s="545" t="s">
        <v>13413</v>
      </c>
      <c r="L13846" s="545" t="s">
        <v>13413</v>
      </c>
      <c r="M13846" s="548" t="s">
        <v>13758</v>
      </c>
      <c r="N13846" s="545" t="s">
        <v>13413</v>
      </c>
      <c r="O13846" s="545" t="s">
        <v>13413</v>
      </c>
      <c r="P13846" s="549">
        <v>11563</v>
      </c>
      <c r="Q13846" s="549">
        <v>1</v>
      </c>
      <c r="R13846" s="549">
        <v>52</v>
      </c>
      <c r="S13846" s="548"/>
      <c r="T13846" s="548"/>
      <c r="U13846" s="99"/>
    </row>
    <row r="13847" spans="1:21" ht="19.5" customHeight="1">
      <c r="A13847" s="545">
        <v>108904</v>
      </c>
      <c r="B13847" s="545" t="s">
        <v>5668</v>
      </c>
      <c r="C13847" s="545" t="s">
        <v>221</v>
      </c>
      <c r="D13847" s="546"/>
      <c r="E13847" s="171" t="str">
        <f t="shared" si="216"/>
        <v>1900</v>
      </c>
      <c r="F13847" s="547">
        <v>0</v>
      </c>
      <c r="G13847" s="548">
        <v>0</v>
      </c>
      <c r="H13847" s="547">
        <v>0</v>
      </c>
      <c r="I13847" s="545" t="s">
        <v>12736</v>
      </c>
      <c r="J13847" s="545"/>
      <c r="K13847" s="545" t="s">
        <v>21458</v>
      </c>
      <c r="L13847" s="545" t="s">
        <v>13413</v>
      </c>
      <c r="M13847" s="548" t="s">
        <v>13758</v>
      </c>
      <c r="N13847" s="545" t="s">
        <v>13413</v>
      </c>
      <c r="O13847" s="545" t="s">
        <v>13413</v>
      </c>
      <c r="P13847" s="549">
        <v>11564</v>
      </c>
      <c r="Q13847" s="549">
        <v>1</v>
      </c>
      <c r="R13847" s="549">
        <v>56</v>
      </c>
      <c r="S13847" s="548"/>
      <c r="T13847" s="548"/>
      <c r="U13847" s="99"/>
    </row>
    <row r="13848" spans="1:21" ht="19.5" customHeight="1">
      <c r="A13848" s="545">
        <v>108905</v>
      </c>
      <c r="B13848" s="545" t="s">
        <v>5658</v>
      </c>
      <c r="C13848" s="545" t="s">
        <v>216</v>
      </c>
      <c r="D13848" s="546"/>
      <c r="E13848" s="171" t="str">
        <f t="shared" si="216"/>
        <v>1900</v>
      </c>
      <c r="F13848" s="547">
        <v>0</v>
      </c>
      <c r="G13848" s="548">
        <v>0</v>
      </c>
      <c r="H13848" s="547">
        <v>0</v>
      </c>
      <c r="I13848" s="545" t="s">
        <v>12736</v>
      </c>
      <c r="J13848" s="545"/>
      <c r="K13848" s="545" t="s">
        <v>21459</v>
      </c>
      <c r="L13848" s="545" t="s">
        <v>13413</v>
      </c>
      <c r="M13848" s="548" t="s">
        <v>13758</v>
      </c>
      <c r="N13848" s="545" t="s">
        <v>13413</v>
      </c>
      <c r="O13848" s="545" t="s">
        <v>13413</v>
      </c>
      <c r="P13848" s="549">
        <v>11565</v>
      </c>
      <c r="Q13848" s="549">
        <v>1</v>
      </c>
      <c r="R13848" s="549">
        <v>56</v>
      </c>
      <c r="S13848" s="548"/>
      <c r="T13848" s="548"/>
      <c r="U13848" s="99"/>
    </row>
    <row r="13849" spans="1:21" ht="19.5" customHeight="1">
      <c r="A13849" s="545">
        <v>108906</v>
      </c>
      <c r="B13849" s="545" t="s">
        <v>5635</v>
      </c>
      <c r="C13849" s="545" t="s">
        <v>216</v>
      </c>
      <c r="D13849" s="546">
        <v>43745</v>
      </c>
      <c r="E13849" s="171" t="str">
        <f t="shared" si="216"/>
        <v>2019</v>
      </c>
      <c r="F13849" s="547">
        <v>123092.01</v>
      </c>
      <c r="G13849" s="548">
        <v>0.19</v>
      </c>
      <c r="H13849" s="547">
        <v>103438.66</v>
      </c>
      <c r="I13849" s="545" t="s">
        <v>12736</v>
      </c>
      <c r="J13849" s="545" t="s">
        <v>13407</v>
      </c>
      <c r="K13849" s="545" t="s">
        <v>21460</v>
      </c>
      <c r="L13849" s="545" t="s">
        <v>13413</v>
      </c>
      <c r="M13849" s="548" t="s">
        <v>13758</v>
      </c>
      <c r="N13849" s="545" t="s">
        <v>13413</v>
      </c>
      <c r="O13849" s="545" t="s">
        <v>13413</v>
      </c>
      <c r="P13849" s="549">
        <v>11566</v>
      </c>
      <c r="Q13849" s="549">
        <v>1</v>
      </c>
      <c r="R13849" s="549">
        <v>56</v>
      </c>
      <c r="S13849" s="548">
        <v>2232</v>
      </c>
      <c r="T13849" s="548"/>
      <c r="U13849" s="99"/>
    </row>
    <row r="13850" spans="1:21" ht="19.5" customHeight="1">
      <c r="A13850" s="545">
        <v>108907</v>
      </c>
      <c r="B13850" s="545" t="s">
        <v>5656</v>
      </c>
      <c r="C13850" s="545" t="s">
        <v>216</v>
      </c>
      <c r="D13850" s="546"/>
      <c r="E13850" s="171" t="str">
        <f t="shared" si="216"/>
        <v>1900</v>
      </c>
      <c r="F13850" s="547">
        <v>0</v>
      </c>
      <c r="G13850" s="548">
        <v>0</v>
      </c>
      <c r="H13850" s="547">
        <v>0</v>
      </c>
      <c r="I13850" s="545" t="s">
        <v>12736</v>
      </c>
      <c r="J13850" s="545"/>
      <c r="K13850" s="545" t="s">
        <v>21461</v>
      </c>
      <c r="L13850" s="545" t="s">
        <v>13413</v>
      </c>
      <c r="M13850" s="548" t="s">
        <v>13758</v>
      </c>
      <c r="N13850" s="545" t="s">
        <v>13413</v>
      </c>
      <c r="O13850" s="545" t="s">
        <v>13413</v>
      </c>
      <c r="P13850" s="549">
        <v>11567</v>
      </c>
      <c r="Q13850" s="549">
        <v>1</v>
      </c>
      <c r="R13850" s="549">
        <v>56</v>
      </c>
      <c r="S13850" s="548"/>
      <c r="T13850" s="548"/>
      <c r="U13850" s="99"/>
    </row>
    <row r="13851" spans="1:21" ht="19.5" customHeight="1">
      <c r="A13851" s="545">
        <v>108908</v>
      </c>
      <c r="B13851" s="545" t="s">
        <v>5769</v>
      </c>
      <c r="C13851" s="545" t="s">
        <v>216</v>
      </c>
      <c r="D13851" s="546"/>
      <c r="E13851" s="171" t="str">
        <f t="shared" si="216"/>
        <v>1900</v>
      </c>
      <c r="F13851" s="547">
        <v>0</v>
      </c>
      <c r="G13851" s="548">
        <v>0</v>
      </c>
      <c r="H13851" s="547">
        <v>0</v>
      </c>
      <c r="I13851" s="545" t="s">
        <v>12736</v>
      </c>
      <c r="J13851" s="545"/>
      <c r="K13851" s="545" t="s">
        <v>21462</v>
      </c>
      <c r="L13851" s="545" t="s">
        <v>13413</v>
      </c>
      <c r="M13851" s="548" t="s">
        <v>13758</v>
      </c>
      <c r="N13851" s="545" t="s">
        <v>13413</v>
      </c>
      <c r="O13851" s="545" t="s">
        <v>13413</v>
      </c>
      <c r="P13851" s="549">
        <v>11568</v>
      </c>
      <c r="Q13851" s="549">
        <v>1</v>
      </c>
      <c r="R13851" s="549">
        <v>56</v>
      </c>
      <c r="S13851" s="548"/>
      <c r="T13851" s="548"/>
      <c r="U13851" s="99"/>
    </row>
    <row r="13852" spans="1:21" ht="19.5" customHeight="1">
      <c r="A13852" s="545">
        <v>108909</v>
      </c>
      <c r="B13852" s="545" t="s">
        <v>8535</v>
      </c>
      <c r="C13852" s="545" t="s">
        <v>209</v>
      </c>
      <c r="D13852" s="546"/>
      <c r="E13852" s="171" t="str">
        <f t="shared" si="216"/>
        <v>1900</v>
      </c>
      <c r="F13852" s="547">
        <v>0</v>
      </c>
      <c r="G13852" s="548">
        <v>0</v>
      </c>
      <c r="H13852" s="547">
        <v>0</v>
      </c>
      <c r="I13852" s="545" t="s">
        <v>12961</v>
      </c>
      <c r="J13852" s="545"/>
      <c r="K13852" s="545" t="s">
        <v>8535</v>
      </c>
      <c r="L13852" s="545" t="s">
        <v>13413</v>
      </c>
      <c r="M13852" s="548" t="s">
        <v>13758</v>
      </c>
      <c r="N13852" s="545" t="s">
        <v>13413</v>
      </c>
      <c r="O13852" s="545" t="s">
        <v>13413</v>
      </c>
      <c r="P13852" s="549">
        <v>11569</v>
      </c>
      <c r="Q13852" s="549">
        <v>1</v>
      </c>
      <c r="R13852" s="549">
        <v>52</v>
      </c>
      <c r="S13852" s="548"/>
      <c r="T13852" s="548"/>
      <c r="U13852" s="99"/>
    </row>
    <row r="13853" spans="1:21" ht="19.5" customHeight="1">
      <c r="A13853" s="545">
        <v>108910</v>
      </c>
      <c r="B13853" s="545" t="s">
        <v>5726</v>
      </c>
      <c r="C13853" s="545" t="s">
        <v>216</v>
      </c>
      <c r="D13853" s="546"/>
      <c r="E13853" s="171" t="str">
        <f t="shared" si="216"/>
        <v>1900</v>
      </c>
      <c r="F13853" s="547">
        <v>0</v>
      </c>
      <c r="G13853" s="548">
        <v>0</v>
      </c>
      <c r="H13853" s="547">
        <v>0</v>
      </c>
      <c r="I13853" s="545" t="s">
        <v>12736</v>
      </c>
      <c r="J13853" s="545"/>
      <c r="K13853" s="545" t="s">
        <v>21463</v>
      </c>
      <c r="L13853" s="545" t="s">
        <v>13413</v>
      </c>
      <c r="M13853" s="548" t="s">
        <v>13758</v>
      </c>
      <c r="N13853" s="545" t="s">
        <v>13413</v>
      </c>
      <c r="O13853" s="545" t="s">
        <v>13413</v>
      </c>
      <c r="P13853" s="549">
        <v>11570</v>
      </c>
      <c r="Q13853" s="549">
        <v>1</v>
      </c>
      <c r="R13853" s="549">
        <v>56</v>
      </c>
      <c r="S13853" s="548"/>
      <c r="T13853" s="548"/>
      <c r="U13853" s="99"/>
    </row>
    <row r="13854" spans="1:21" ht="19.5" customHeight="1">
      <c r="A13854" s="545">
        <v>108911</v>
      </c>
      <c r="B13854" s="545" t="s">
        <v>5727</v>
      </c>
      <c r="C13854" s="545" t="s">
        <v>216</v>
      </c>
      <c r="D13854" s="546"/>
      <c r="E13854" s="171" t="str">
        <f t="shared" si="216"/>
        <v>1900</v>
      </c>
      <c r="F13854" s="547">
        <v>0</v>
      </c>
      <c r="G13854" s="548">
        <v>0</v>
      </c>
      <c r="H13854" s="547">
        <v>0</v>
      </c>
      <c r="I13854" s="545" t="s">
        <v>12736</v>
      </c>
      <c r="J13854" s="545"/>
      <c r="K13854" s="545" t="s">
        <v>21464</v>
      </c>
      <c r="L13854" s="545" t="s">
        <v>13413</v>
      </c>
      <c r="M13854" s="548" t="s">
        <v>13758</v>
      </c>
      <c r="N13854" s="545" t="s">
        <v>13413</v>
      </c>
      <c r="O13854" s="545" t="s">
        <v>13413</v>
      </c>
      <c r="P13854" s="549">
        <v>11571</v>
      </c>
      <c r="Q13854" s="549">
        <v>1</v>
      </c>
      <c r="R13854" s="549">
        <v>56</v>
      </c>
      <c r="S13854" s="548"/>
      <c r="T13854" s="548"/>
      <c r="U13854" s="99"/>
    </row>
    <row r="13855" spans="1:21" ht="19.5" customHeight="1">
      <c r="A13855" s="545">
        <v>108912</v>
      </c>
      <c r="B13855" s="545" t="s">
        <v>5729</v>
      </c>
      <c r="C13855" s="545" t="s">
        <v>216</v>
      </c>
      <c r="D13855" s="546"/>
      <c r="E13855" s="171" t="str">
        <f t="shared" si="216"/>
        <v>1900</v>
      </c>
      <c r="F13855" s="547">
        <v>0</v>
      </c>
      <c r="G13855" s="548">
        <v>0</v>
      </c>
      <c r="H13855" s="547">
        <v>0</v>
      </c>
      <c r="I13855" s="545" t="s">
        <v>12736</v>
      </c>
      <c r="J13855" s="545"/>
      <c r="K13855" s="545" t="s">
        <v>21465</v>
      </c>
      <c r="L13855" s="545" t="s">
        <v>13413</v>
      </c>
      <c r="M13855" s="548" t="s">
        <v>13758</v>
      </c>
      <c r="N13855" s="545" t="s">
        <v>13413</v>
      </c>
      <c r="O13855" s="545" t="s">
        <v>13413</v>
      </c>
      <c r="P13855" s="549">
        <v>11572</v>
      </c>
      <c r="Q13855" s="549">
        <v>1</v>
      </c>
      <c r="R13855" s="549">
        <v>56</v>
      </c>
      <c r="S13855" s="548"/>
      <c r="T13855" s="548"/>
      <c r="U13855" s="99"/>
    </row>
    <row r="13856" spans="1:21" ht="19.5" customHeight="1">
      <c r="A13856" s="545">
        <v>108913</v>
      </c>
      <c r="B13856" s="545" t="s">
        <v>5728</v>
      </c>
      <c r="C13856" s="545" t="s">
        <v>216</v>
      </c>
      <c r="D13856" s="546"/>
      <c r="E13856" s="171" t="str">
        <f t="shared" si="216"/>
        <v>1900</v>
      </c>
      <c r="F13856" s="547">
        <v>0</v>
      </c>
      <c r="G13856" s="548">
        <v>0</v>
      </c>
      <c r="H13856" s="547">
        <v>0</v>
      </c>
      <c r="I13856" s="545" t="s">
        <v>12736</v>
      </c>
      <c r="J13856" s="545"/>
      <c r="K13856" s="545" t="s">
        <v>21466</v>
      </c>
      <c r="L13856" s="545" t="s">
        <v>13413</v>
      </c>
      <c r="M13856" s="548" t="s">
        <v>13758</v>
      </c>
      <c r="N13856" s="545" t="s">
        <v>13413</v>
      </c>
      <c r="O13856" s="545" t="s">
        <v>13413</v>
      </c>
      <c r="P13856" s="549">
        <v>11573</v>
      </c>
      <c r="Q13856" s="549">
        <v>1</v>
      </c>
      <c r="R13856" s="549">
        <v>56</v>
      </c>
      <c r="S13856" s="548"/>
      <c r="T13856" s="548"/>
      <c r="U13856" s="99"/>
    </row>
    <row r="13857" spans="1:21" ht="19.5" customHeight="1">
      <c r="A13857" s="545">
        <v>108914</v>
      </c>
      <c r="B13857" s="545" t="s">
        <v>5731</v>
      </c>
      <c r="C13857" s="545" t="s">
        <v>216</v>
      </c>
      <c r="D13857" s="546"/>
      <c r="E13857" s="171" t="str">
        <f t="shared" si="216"/>
        <v>1900</v>
      </c>
      <c r="F13857" s="547">
        <v>0</v>
      </c>
      <c r="G13857" s="548">
        <v>0</v>
      </c>
      <c r="H13857" s="547">
        <v>0</v>
      </c>
      <c r="I13857" s="545" t="s">
        <v>12736</v>
      </c>
      <c r="J13857" s="545"/>
      <c r="K13857" s="545" t="s">
        <v>21467</v>
      </c>
      <c r="L13857" s="545" t="s">
        <v>13413</v>
      </c>
      <c r="M13857" s="548" t="s">
        <v>13758</v>
      </c>
      <c r="N13857" s="545" t="s">
        <v>13413</v>
      </c>
      <c r="O13857" s="545" t="s">
        <v>13413</v>
      </c>
      <c r="P13857" s="549">
        <v>11574</v>
      </c>
      <c r="Q13857" s="549">
        <v>1</v>
      </c>
      <c r="R13857" s="549">
        <v>56</v>
      </c>
      <c r="S13857" s="548"/>
      <c r="T13857" s="548"/>
      <c r="U13857" s="99"/>
    </row>
    <row r="13858" spans="1:21" ht="19.5" customHeight="1">
      <c r="A13858" s="545">
        <v>108915</v>
      </c>
      <c r="B13858" s="545" t="s">
        <v>8534</v>
      </c>
      <c r="C13858" s="545" t="s">
        <v>216</v>
      </c>
      <c r="D13858" s="546"/>
      <c r="E13858" s="171" t="str">
        <f t="shared" si="216"/>
        <v>1900</v>
      </c>
      <c r="F13858" s="547">
        <v>0</v>
      </c>
      <c r="G13858" s="548">
        <v>0</v>
      </c>
      <c r="H13858" s="547">
        <v>0</v>
      </c>
      <c r="I13858" s="545" t="s">
        <v>12736</v>
      </c>
      <c r="J13858" s="545"/>
      <c r="K13858" s="545" t="s">
        <v>21468</v>
      </c>
      <c r="L13858" s="545" t="s">
        <v>13413</v>
      </c>
      <c r="M13858" s="548" t="s">
        <v>13758</v>
      </c>
      <c r="N13858" s="545" t="s">
        <v>13413</v>
      </c>
      <c r="O13858" s="545" t="s">
        <v>13413</v>
      </c>
      <c r="P13858" s="549">
        <v>11575</v>
      </c>
      <c r="Q13858" s="549">
        <v>1</v>
      </c>
      <c r="R13858" s="549">
        <v>56</v>
      </c>
      <c r="S13858" s="548"/>
      <c r="T13858" s="548"/>
      <c r="U13858" s="99"/>
    </row>
    <row r="13859" spans="1:21" ht="19.5" customHeight="1">
      <c r="A13859" s="545">
        <v>108916</v>
      </c>
      <c r="B13859" s="545" t="s">
        <v>5394</v>
      </c>
      <c r="C13859" s="545" t="s">
        <v>216</v>
      </c>
      <c r="D13859" s="546">
        <v>46073</v>
      </c>
      <c r="E13859" s="171" t="str">
        <f t="shared" si="216"/>
        <v>2026</v>
      </c>
      <c r="F13859" s="547">
        <v>65000</v>
      </c>
      <c r="G13859" s="548">
        <v>0</v>
      </c>
      <c r="H13859" s="547">
        <v>65000</v>
      </c>
      <c r="I13859" s="545" t="s">
        <v>12766</v>
      </c>
      <c r="J13859" s="545" t="s">
        <v>13296</v>
      </c>
      <c r="K13859" s="545" t="s">
        <v>13413</v>
      </c>
      <c r="L13859" s="545" t="s">
        <v>13413</v>
      </c>
      <c r="M13859" s="548" t="s">
        <v>13758</v>
      </c>
      <c r="N13859" s="545" t="s">
        <v>13413</v>
      </c>
      <c r="O13859" s="545" t="s">
        <v>13413</v>
      </c>
      <c r="P13859" s="549">
        <v>11576</v>
      </c>
      <c r="Q13859" s="549">
        <v>1</v>
      </c>
      <c r="R13859" s="549">
        <v>172</v>
      </c>
      <c r="S13859" s="548">
        <v>2218</v>
      </c>
      <c r="T13859" s="548"/>
      <c r="U13859" s="99"/>
    </row>
    <row r="13860" spans="1:21" ht="19.5" customHeight="1">
      <c r="A13860" s="545">
        <v>108917</v>
      </c>
      <c r="B13860" s="545" t="s">
        <v>8533</v>
      </c>
      <c r="C13860" s="545" t="s">
        <v>221</v>
      </c>
      <c r="D13860" s="546"/>
      <c r="E13860" s="171" t="str">
        <f t="shared" si="216"/>
        <v>1900</v>
      </c>
      <c r="F13860" s="547">
        <v>0</v>
      </c>
      <c r="G13860" s="548">
        <v>0</v>
      </c>
      <c r="H13860" s="547">
        <v>0</v>
      </c>
      <c r="I13860" s="545" t="s">
        <v>12736</v>
      </c>
      <c r="J13860" s="545"/>
      <c r="K13860" s="545" t="s">
        <v>8533</v>
      </c>
      <c r="L13860" s="545" t="s">
        <v>13413</v>
      </c>
      <c r="M13860" s="548" t="s">
        <v>13758</v>
      </c>
      <c r="N13860" s="545" t="s">
        <v>22179</v>
      </c>
      <c r="O13860" s="545" t="s">
        <v>13413</v>
      </c>
      <c r="P13860" s="549">
        <v>11577</v>
      </c>
      <c r="Q13860" s="549">
        <v>1</v>
      </c>
      <c r="R13860" s="549">
        <v>56</v>
      </c>
      <c r="S13860" s="548"/>
      <c r="T13860" s="548">
        <v>173</v>
      </c>
      <c r="U13860" s="99"/>
    </row>
    <row r="13861" spans="1:21" ht="19.5" customHeight="1">
      <c r="A13861" s="545">
        <v>108918</v>
      </c>
      <c r="B13861" s="545" t="s">
        <v>5697</v>
      </c>
      <c r="C13861" s="545" t="s">
        <v>221</v>
      </c>
      <c r="D13861" s="546"/>
      <c r="E13861" s="171" t="str">
        <f t="shared" si="216"/>
        <v>1900</v>
      </c>
      <c r="F13861" s="547">
        <v>0</v>
      </c>
      <c r="G13861" s="548">
        <v>0</v>
      </c>
      <c r="H13861" s="547">
        <v>0</v>
      </c>
      <c r="I13861" s="545" t="s">
        <v>12736</v>
      </c>
      <c r="J13861" s="545"/>
      <c r="K13861" s="545" t="s">
        <v>5697</v>
      </c>
      <c r="L13861" s="545" t="s">
        <v>13413</v>
      </c>
      <c r="M13861" s="548" t="s">
        <v>13758</v>
      </c>
      <c r="N13861" s="545" t="s">
        <v>22179</v>
      </c>
      <c r="O13861" s="545" t="s">
        <v>13413</v>
      </c>
      <c r="P13861" s="549">
        <v>11578</v>
      </c>
      <c r="Q13861" s="549">
        <v>1</v>
      </c>
      <c r="R13861" s="549">
        <v>56</v>
      </c>
      <c r="S13861" s="548"/>
      <c r="T13861" s="548">
        <v>173</v>
      </c>
      <c r="U13861" s="99"/>
    </row>
    <row r="13862" spans="1:21" ht="19.5" customHeight="1">
      <c r="A13862" s="545">
        <v>108919</v>
      </c>
      <c r="B13862" s="545" t="s">
        <v>5669</v>
      </c>
      <c r="C13862" s="545" t="s">
        <v>216</v>
      </c>
      <c r="D13862" s="546"/>
      <c r="E13862" s="171" t="str">
        <f t="shared" si="216"/>
        <v>1900</v>
      </c>
      <c r="F13862" s="547">
        <v>0</v>
      </c>
      <c r="G13862" s="548">
        <v>0</v>
      </c>
      <c r="H13862" s="547">
        <v>0</v>
      </c>
      <c r="I13862" s="545" t="s">
        <v>12736</v>
      </c>
      <c r="J13862" s="545"/>
      <c r="K13862" s="545" t="s">
        <v>5669</v>
      </c>
      <c r="L13862" s="545" t="s">
        <v>13413</v>
      </c>
      <c r="M13862" s="548" t="s">
        <v>13758</v>
      </c>
      <c r="N13862" s="545" t="s">
        <v>22179</v>
      </c>
      <c r="O13862" s="545" t="s">
        <v>13413</v>
      </c>
      <c r="P13862" s="549">
        <v>11579</v>
      </c>
      <c r="Q13862" s="549">
        <v>1</v>
      </c>
      <c r="R13862" s="549">
        <v>56</v>
      </c>
      <c r="S13862" s="548"/>
      <c r="T13862" s="548">
        <v>173</v>
      </c>
      <c r="U13862" s="99"/>
    </row>
    <row r="13863" spans="1:21" ht="19.5" customHeight="1">
      <c r="A13863" s="545">
        <v>108920</v>
      </c>
      <c r="B13863" s="545" t="s">
        <v>8532</v>
      </c>
      <c r="C13863" s="545" t="s">
        <v>216</v>
      </c>
      <c r="D13863" s="546"/>
      <c r="E13863" s="171" t="str">
        <f t="shared" si="216"/>
        <v>1900</v>
      </c>
      <c r="F13863" s="547">
        <v>0</v>
      </c>
      <c r="G13863" s="548">
        <v>0</v>
      </c>
      <c r="H13863" s="547">
        <v>0</v>
      </c>
      <c r="I13863" s="545" t="s">
        <v>12736</v>
      </c>
      <c r="J13863" s="545"/>
      <c r="K13863" s="545" t="s">
        <v>21469</v>
      </c>
      <c r="L13863" s="545" t="s">
        <v>13413</v>
      </c>
      <c r="M13863" s="548" t="s">
        <v>13758</v>
      </c>
      <c r="N13863" s="545" t="s">
        <v>22179</v>
      </c>
      <c r="O13863" s="545" t="s">
        <v>13413</v>
      </c>
      <c r="P13863" s="549">
        <v>11580</v>
      </c>
      <c r="Q13863" s="549">
        <v>1</v>
      </c>
      <c r="R13863" s="549">
        <v>56</v>
      </c>
      <c r="S13863" s="548"/>
      <c r="T13863" s="548">
        <v>173</v>
      </c>
      <c r="U13863" s="99"/>
    </row>
    <row r="13864" spans="1:21" ht="19.5" customHeight="1">
      <c r="A13864" s="545">
        <v>108921</v>
      </c>
      <c r="B13864" s="545" t="s">
        <v>8531</v>
      </c>
      <c r="C13864" s="545" t="s">
        <v>209</v>
      </c>
      <c r="D13864" s="546"/>
      <c r="E13864" s="171" t="str">
        <f t="shared" si="216"/>
        <v>1900</v>
      </c>
      <c r="F13864" s="547">
        <v>0</v>
      </c>
      <c r="G13864" s="548">
        <v>0</v>
      </c>
      <c r="H13864" s="547">
        <v>0</v>
      </c>
      <c r="I13864" s="545" t="s">
        <v>12639</v>
      </c>
      <c r="J13864" s="545"/>
      <c r="K13864" s="545" t="s">
        <v>13413</v>
      </c>
      <c r="L13864" s="545" t="s">
        <v>13413</v>
      </c>
      <c r="M13864" s="548" t="s">
        <v>13758</v>
      </c>
      <c r="N13864" s="545" t="s">
        <v>13413</v>
      </c>
      <c r="O13864" s="545" t="s">
        <v>13413</v>
      </c>
      <c r="P13864" s="549">
        <v>11581</v>
      </c>
      <c r="Q13864" s="549">
        <v>1</v>
      </c>
      <c r="R13864" s="549">
        <v>64</v>
      </c>
      <c r="S13864" s="548"/>
      <c r="T13864" s="548"/>
      <c r="U13864" s="99"/>
    </row>
    <row r="13865" spans="1:21" ht="19.5" customHeight="1">
      <c r="A13865" s="545">
        <v>108922</v>
      </c>
      <c r="B13865" s="545" t="s">
        <v>4517</v>
      </c>
      <c r="C13865" s="545" t="s">
        <v>221</v>
      </c>
      <c r="D13865" s="546"/>
      <c r="E13865" s="171" t="str">
        <f t="shared" si="216"/>
        <v>1900</v>
      </c>
      <c r="F13865" s="547">
        <v>0</v>
      </c>
      <c r="G13865" s="548">
        <v>0</v>
      </c>
      <c r="H13865" s="547">
        <v>0</v>
      </c>
      <c r="I13865" s="545" t="s">
        <v>12684</v>
      </c>
      <c r="J13865" s="545"/>
      <c r="K13865" s="545" t="s">
        <v>21470</v>
      </c>
      <c r="L13865" s="545" t="s">
        <v>13413</v>
      </c>
      <c r="M13865" s="548" t="s">
        <v>13758</v>
      </c>
      <c r="N13865" s="545" t="s">
        <v>13413</v>
      </c>
      <c r="O13865" s="545" t="s">
        <v>13413</v>
      </c>
      <c r="P13865" s="549">
        <v>11582</v>
      </c>
      <c r="Q13865" s="549">
        <v>1</v>
      </c>
      <c r="R13865" s="549">
        <v>95</v>
      </c>
      <c r="S13865" s="548"/>
      <c r="T13865" s="548"/>
      <c r="U13865" s="99"/>
    </row>
    <row r="13866" spans="1:21" ht="19.5" customHeight="1">
      <c r="A13866" s="545">
        <v>108923</v>
      </c>
      <c r="B13866" s="545" t="s">
        <v>8530</v>
      </c>
      <c r="C13866" s="545" t="s">
        <v>216</v>
      </c>
      <c r="D13866" s="546"/>
      <c r="E13866" s="171" t="str">
        <f t="shared" si="216"/>
        <v>1900</v>
      </c>
      <c r="F13866" s="547">
        <v>0</v>
      </c>
      <c r="G13866" s="548">
        <v>0</v>
      </c>
      <c r="H13866" s="547">
        <v>0</v>
      </c>
      <c r="I13866" s="545" t="s">
        <v>12736</v>
      </c>
      <c r="J13866" s="545"/>
      <c r="K13866" s="545" t="s">
        <v>21471</v>
      </c>
      <c r="L13866" s="545" t="s">
        <v>13413</v>
      </c>
      <c r="M13866" s="548" t="s">
        <v>13758</v>
      </c>
      <c r="N13866" s="545" t="s">
        <v>13413</v>
      </c>
      <c r="O13866" s="545" t="s">
        <v>13413</v>
      </c>
      <c r="P13866" s="549">
        <v>11583</v>
      </c>
      <c r="Q13866" s="549">
        <v>1</v>
      </c>
      <c r="R13866" s="549">
        <v>56</v>
      </c>
      <c r="S13866" s="548"/>
      <c r="T13866" s="548"/>
      <c r="U13866" s="99"/>
    </row>
    <row r="13867" spans="1:21" ht="19.5" customHeight="1">
      <c r="A13867" s="545">
        <v>108924</v>
      </c>
      <c r="B13867" s="545" t="s">
        <v>5698</v>
      </c>
      <c r="C13867" s="545" t="s">
        <v>221</v>
      </c>
      <c r="D13867" s="546"/>
      <c r="E13867" s="171" t="str">
        <f t="shared" si="216"/>
        <v>1900</v>
      </c>
      <c r="F13867" s="547">
        <v>0</v>
      </c>
      <c r="G13867" s="548">
        <v>0</v>
      </c>
      <c r="H13867" s="547">
        <v>0</v>
      </c>
      <c r="I13867" s="545" t="s">
        <v>12736</v>
      </c>
      <c r="J13867" s="545"/>
      <c r="K13867" s="545" t="s">
        <v>5698</v>
      </c>
      <c r="L13867" s="545" t="s">
        <v>13413</v>
      </c>
      <c r="M13867" s="548" t="s">
        <v>13758</v>
      </c>
      <c r="N13867" s="545" t="s">
        <v>22179</v>
      </c>
      <c r="O13867" s="545" t="s">
        <v>13413</v>
      </c>
      <c r="P13867" s="549">
        <v>11584</v>
      </c>
      <c r="Q13867" s="549">
        <v>1</v>
      </c>
      <c r="R13867" s="549">
        <v>56</v>
      </c>
      <c r="S13867" s="548"/>
      <c r="T13867" s="548">
        <v>173</v>
      </c>
      <c r="U13867" s="99"/>
    </row>
    <row r="13868" spans="1:21" ht="19.5" customHeight="1">
      <c r="A13868" s="545">
        <v>108925</v>
      </c>
      <c r="B13868" s="545" t="s">
        <v>5768</v>
      </c>
      <c r="C13868" s="545" t="s">
        <v>216</v>
      </c>
      <c r="D13868" s="546"/>
      <c r="E13868" s="171" t="str">
        <f t="shared" si="216"/>
        <v>1900</v>
      </c>
      <c r="F13868" s="547">
        <v>0</v>
      </c>
      <c r="G13868" s="548">
        <v>0</v>
      </c>
      <c r="H13868" s="547">
        <v>0</v>
      </c>
      <c r="I13868" s="545" t="s">
        <v>12736</v>
      </c>
      <c r="J13868" s="545"/>
      <c r="K13868" s="545" t="s">
        <v>21437</v>
      </c>
      <c r="L13868" s="545" t="s">
        <v>13413</v>
      </c>
      <c r="M13868" s="548" t="s">
        <v>13758</v>
      </c>
      <c r="N13868" s="545" t="s">
        <v>13413</v>
      </c>
      <c r="O13868" s="545" t="s">
        <v>13413</v>
      </c>
      <c r="P13868" s="549">
        <v>11585</v>
      </c>
      <c r="Q13868" s="549">
        <v>1</v>
      </c>
      <c r="R13868" s="549">
        <v>56</v>
      </c>
      <c r="S13868" s="548"/>
      <c r="T13868" s="548"/>
      <c r="U13868" s="99"/>
    </row>
    <row r="13869" spans="1:21" ht="19.5" customHeight="1">
      <c r="A13869" s="545">
        <v>108926</v>
      </c>
      <c r="B13869" s="545" t="s">
        <v>5660</v>
      </c>
      <c r="C13869" s="545" t="s">
        <v>216</v>
      </c>
      <c r="D13869" s="546">
        <v>46052</v>
      </c>
      <c r="E13869" s="171" t="str">
        <f t="shared" si="216"/>
        <v>2026</v>
      </c>
      <c r="F13869" s="547">
        <v>624936</v>
      </c>
      <c r="G13869" s="548">
        <v>0.19</v>
      </c>
      <c r="H13869" s="547">
        <v>525156.30000000005</v>
      </c>
      <c r="I13869" s="545" t="s">
        <v>12736</v>
      </c>
      <c r="J13869" s="545" t="s">
        <v>13307</v>
      </c>
      <c r="K13869" s="545" t="s">
        <v>21472</v>
      </c>
      <c r="L13869" s="545" t="s">
        <v>13413</v>
      </c>
      <c r="M13869" s="548" t="s">
        <v>13758</v>
      </c>
      <c r="N13869" s="545" t="s">
        <v>13413</v>
      </c>
      <c r="O13869" s="545" t="s">
        <v>13413</v>
      </c>
      <c r="P13869" s="549">
        <v>11586</v>
      </c>
      <c r="Q13869" s="549">
        <v>1</v>
      </c>
      <c r="R13869" s="549">
        <v>56</v>
      </c>
      <c r="S13869" s="548">
        <v>2228</v>
      </c>
      <c r="T13869" s="548"/>
      <c r="U13869" s="99"/>
    </row>
    <row r="13870" spans="1:21" ht="19.5" customHeight="1">
      <c r="A13870" s="545">
        <v>108927</v>
      </c>
      <c r="B13870" s="545" t="s">
        <v>5732</v>
      </c>
      <c r="C13870" s="545" t="s">
        <v>216</v>
      </c>
      <c r="D13870" s="546"/>
      <c r="E13870" s="171" t="str">
        <f t="shared" si="216"/>
        <v>1900</v>
      </c>
      <c r="F13870" s="547">
        <v>0</v>
      </c>
      <c r="G13870" s="548">
        <v>0</v>
      </c>
      <c r="H13870" s="547">
        <v>0</v>
      </c>
      <c r="I13870" s="545" t="s">
        <v>12736</v>
      </c>
      <c r="J13870" s="545"/>
      <c r="K13870" s="545" t="s">
        <v>21473</v>
      </c>
      <c r="L13870" s="545" t="s">
        <v>13413</v>
      </c>
      <c r="M13870" s="548" t="s">
        <v>13758</v>
      </c>
      <c r="N13870" s="545" t="s">
        <v>13413</v>
      </c>
      <c r="O13870" s="545" t="s">
        <v>13413</v>
      </c>
      <c r="P13870" s="549">
        <v>11587</v>
      </c>
      <c r="Q13870" s="549">
        <v>1</v>
      </c>
      <c r="R13870" s="549">
        <v>56</v>
      </c>
      <c r="S13870" s="548"/>
      <c r="T13870" s="548"/>
      <c r="U13870" s="99"/>
    </row>
    <row r="13871" spans="1:21" ht="19.5" customHeight="1">
      <c r="A13871" s="545">
        <v>108928</v>
      </c>
      <c r="B13871" s="545" t="s">
        <v>5519</v>
      </c>
      <c r="C13871" s="545" t="s">
        <v>216</v>
      </c>
      <c r="D13871" s="546"/>
      <c r="E13871" s="171" t="str">
        <f t="shared" si="216"/>
        <v>1900</v>
      </c>
      <c r="F13871" s="547">
        <v>0</v>
      </c>
      <c r="G13871" s="548">
        <v>0</v>
      </c>
      <c r="H13871" s="547">
        <v>0</v>
      </c>
      <c r="I13871" s="545" t="s">
        <v>12735</v>
      </c>
      <c r="J13871" s="545"/>
      <c r="K13871" s="545" t="s">
        <v>21474</v>
      </c>
      <c r="L13871" s="545" t="s">
        <v>13413</v>
      </c>
      <c r="M13871" s="548" t="s">
        <v>13758</v>
      </c>
      <c r="N13871" s="545" t="s">
        <v>13413</v>
      </c>
      <c r="O13871" s="545" t="s">
        <v>13413</v>
      </c>
      <c r="P13871" s="549">
        <v>11588</v>
      </c>
      <c r="Q13871" s="549">
        <v>1</v>
      </c>
      <c r="R13871" s="549">
        <v>51</v>
      </c>
      <c r="S13871" s="548"/>
      <c r="T13871" s="548"/>
      <c r="U13871" s="99"/>
    </row>
    <row r="13872" spans="1:21" ht="19.5" customHeight="1">
      <c r="A13872" s="545">
        <v>108929</v>
      </c>
      <c r="B13872" s="545" t="s">
        <v>5604</v>
      </c>
      <c r="C13872" s="545" t="s">
        <v>216</v>
      </c>
      <c r="D13872" s="546"/>
      <c r="E13872" s="171" t="str">
        <f t="shared" si="216"/>
        <v>1900</v>
      </c>
      <c r="F13872" s="547">
        <v>0</v>
      </c>
      <c r="G13872" s="548">
        <v>0</v>
      </c>
      <c r="H13872" s="547">
        <v>0</v>
      </c>
      <c r="I13872" s="545" t="s">
        <v>12736</v>
      </c>
      <c r="J13872" s="545"/>
      <c r="K13872" s="545" t="s">
        <v>21475</v>
      </c>
      <c r="L13872" s="545" t="s">
        <v>13413</v>
      </c>
      <c r="M13872" s="548" t="s">
        <v>13758</v>
      </c>
      <c r="N13872" s="545" t="s">
        <v>13413</v>
      </c>
      <c r="O13872" s="545" t="s">
        <v>13413</v>
      </c>
      <c r="P13872" s="549">
        <v>11589</v>
      </c>
      <c r="Q13872" s="549">
        <v>1</v>
      </c>
      <c r="R13872" s="549">
        <v>56</v>
      </c>
      <c r="S13872" s="548"/>
      <c r="T13872" s="548"/>
      <c r="U13872" s="99"/>
    </row>
    <row r="13873" spans="1:21" ht="19.5" customHeight="1">
      <c r="A13873" s="545">
        <v>108930</v>
      </c>
      <c r="B13873" s="545" t="s">
        <v>8529</v>
      </c>
      <c r="C13873" s="545" t="s">
        <v>216</v>
      </c>
      <c r="D13873" s="546"/>
      <c r="E13873" s="171" t="str">
        <f t="shared" si="216"/>
        <v>1900</v>
      </c>
      <c r="F13873" s="547">
        <v>0</v>
      </c>
      <c r="G13873" s="548">
        <v>0</v>
      </c>
      <c r="H13873" s="547">
        <v>0</v>
      </c>
      <c r="I13873" s="545" t="s">
        <v>12735</v>
      </c>
      <c r="J13873" s="545"/>
      <c r="K13873" s="545" t="s">
        <v>21476</v>
      </c>
      <c r="L13873" s="545" t="s">
        <v>13413</v>
      </c>
      <c r="M13873" s="548" t="s">
        <v>13758</v>
      </c>
      <c r="N13873" s="545" t="s">
        <v>13413</v>
      </c>
      <c r="O13873" s="545" t="s">
        <v>13413</v>
      </c>
      <c r="P13873" s="549">
        <v>11590</v>
      </c>
      <c r="Q13873" s="549">
        <v>1</v>
      </c>
      <c r="R13873" s="549">
        <v>51</v>
      </c>
      <c r="S13873" s="548"/>
      <c r="T13873" s="548"/>
      <c r="U13873" s="99"/>
    </row>
    <row r="13874" spans="1:21" ht="19.5" customHeight="1">
      <c r="A13874" s="545">
        <v>108931</v>
      </c>
      <c r="B13874" s="545" t="s">
        <v>8528</v>
      </c>
      <c r="C13874" s="545" t="s">
        <v>216</v>
      </c>
      <c r="D13874" s="546"/>
      <c r="E13874" s="171" t="str">
        <f t="shared" si="216"/>
        <v>1900</v>
      </c>
      <c r="F13874" s="547">
        <v>0</v>
      </c>
      <c r="G13874" s="548">
        <v>0</v>
      </c>
      <c r="H13874" s="547">
        <v>0</v>
      </c>
      <c r="I13874" s="545" t="s">
        <v>12735</v>
      </c>
      <c r="J13874" s="545"/>
      <c r="K13874" s="545" t="s">
        <v>21477</v>
      </c>
      <c r="L13874" s="545" t="s">
        <v>13413</v>
      </c>
      <c r="M13874" s="548" t="s">
        <v>13758</v>
      </c>
      <c r="N13874" s="545" t="s">
        <v>13413</v>
      </c>
      <c r="O13874" s="545" t="s">
        <v>13413</v>
      </c>
      <c r="P13874" s="549">
        <v>11591</v>
      </c>
      <c r="Q13874" s="549">
        <v>1</v>
      </c>
      <c r="R13874" s="549">
        <v>51</v>
      </c>
      <c r="S13874" s="548"/>
      <c r="T13874" s="548"/>
      <c r="U13874" s="99"/>
    </row>
    <row r="13875" spans="1:21" ht="19.5" customHeight="1">
      <c r="A13875" s="545">
        <v>108932</v>
      </c>
      <c r="B13875" s="545" t="s">
        <v>5806</v>
      </c>
      <c r="C13875" s="545" t="s">
        <v>216</v>
      </c>
      <c r="D13875" s="546"/>
      <c r="E13875" s="171" t="str">
        <f t="shared" si="216"/>
        <v>1900</v>
      </c>
      <c r="F13875" s="547">
        <v>0</v>
      </c>
      <c r="G13875" s="548">
        <v>0</v>
      </c>
      <c r="H13875" s="547">
        <v>0</v>
      </c>
      <c r="I13875" s="545" t="s">
        <v>12736</v>
      </c>
      <c r="J13875" s="545"/>
      <c r="K13875" s="545" t="s">
        <v>21478</v>
      </c>
      <c r="L13875" s="545" t="s">
        <v>13413</v>
      </c>
      <c r="M13875" s="548" t="s">
        <v>13758</v>
      </c>
      <c r="N13875" s="545" t="s">
        <v>13413</v>
      </c>
      <c r="O13875" s="545" t="s">
        <v>13413</v>
      </c>
      <c r="P13875" s="549">
        <v>11592</v>
      </c>
      <c r="Q13875" s="549">
        <v>1</v>
      </c>
      <c r="R13875" s="549">
        <v>56</v>
      </c>
      <c r="S13875" s="548"/>
      <c r="T13875" s="548"/>
      <c r="U13875" s="99"/>
    </row>
    <row r="13876" spans="1:21" ht="19.5" customHeight="1">
      <c r="A13876" s="545">
        <v>108933</v>
      </c>
      <c r="B13876" s="545" t="s">
        <v>8527</v>
      </c>
      <c r="C13876" s="545" t="s">
        <v>216</v>
      </c>
      <c r="D13876" s="546"/>
      <c r="E13876" s="171" t="str">
        <f t="shared" si="216"/>
        <v>1900</v>
      </c>
      <c r="F13876" s="547">
        <v>0</v>
      </c>
      <c r="G13876" s="548">
        <v>0</v>
      </c>
      <c r="H13876" s="547">
        <v>0</v>
      </c>
      <c r="I13876" s="545" t="s">
        <v>12647</v>
      </c>
      <c r="J13876" s="545"/>
      <c r="K13876" s="545" t="s">
        <v>21479</v>
      </c>
      <c r="L13876" s="545" t="s">
        <v>13413</v>
      </c>
      <c r="M13876" s="548" t="s">
        <v>13758</v>
      </c>
      <c r="N13876" s="545" t="s">
        <v>13413</v>
      </c>
      <c r="O13876" s="545" t="s">
        <v>13413</v>
      </c>
      <c r="P13876" s="549">
        <v>11593</v>
      </c>
      <c r="Q13876" s="549">
        <v>1</v>
      </c>
      <c r="R13876" s="549">
        <v>26</v>
      </c>
      <c r="S13876" s="548"/>
      <c r="T13876" s="548"/>
      <c r="U13876" s="99"/>
    </row>
    <row r="13877" spans="1:21" ht="19.5" customHeight="1">
      <c r="A13877" s="545">
        <v>108934</v>
      </c>
      <c r="B13877" s="545" t="s">
        <v>5802</v>
      </c>
      <c r="C13877" s="545" t="s">
        <v>216</v>
      </c>
      <c r="D13877" s="546"/>
      <c r="E13877" s="171" t="str">
        <f t="shared" si="216"/>
        <v>1900</v>
      </c>
      <c r="F13877" s="547">
        <v>0</v>
      </c>
      <c r="G13877" s="548">
        <v>0</v>
      </c>
      <c r="H13877" s="547">
        <v>0</v>
      </c>
      <c r="I13877" s="545" t="s">
        <v>12736</v>
      </c>
      <c r="J13877" s="545"/>
      <c r="K13877" s="545" t="s">
        <v>20598</v>
      </c>
      <c r="L13877" s="545" t="s">
        <v>13413</v>
      </c>
      <c r="M13877" s="548" t="s">
        <v>13758</v>
      </c>
      <c r="N13877" s="545" t="s">
        <v>13413</v>
      </c>
      <c r="O13877" s="545" t="s">
        <v>13413</v>
      </c>
      <c r="P13877" s="549">
        <v>11594</v>
      </c>
      <c r="Q13877" s="549">
        <v>1</v>
      </c>
      <c r="R13877" s="549">
        <v>56</v>
      </c>
      <c r="S13877" s="548"/>
      <c r="T13877" s="548"/>
      <c r="U13877" s="99"/>
    </row>
    <row r="13878" spans="1:21" ht="19.5" customHeight="1">
      <c r="A13878" s="545">
        <v>108935</v>
      </c>
      <c r="B13878" s="545" t="s">
        <v>8526</v>
      </c>
      <c r="C13878" s="545" t="s">
        <v>216</v>
      </c>
      <c r="D13878" s="546"/>
      <c r="E13878" s="171" t="str">
        <f t="shared" si="216"/>
        <v>1900</v>
      </c>
      <c r="F13878" s="547">
        <v>0</v>
      </c>
      <c r="G13878" s="548">
        <v>0</v>
      </c>
      <c r="H13878" s="547">
        <v>0</v>
      </c>
      <c r="I13878" s="545" t="s">
        <v>12736</v>
      </c>
      <c r="J13878" s="545"/>
      <c r="K13878" s="545" t="s">
        <v>21480</v>
      </c>
      <c r="L13878" s="545" t="s">
        <v>13413</v>
      </c>
      <c r="M13878" s="548" t="s">
        <v>13758</v>
      </c>
      <c r="N13878" s="545" t="s">
        <v>13413</v>
      </c>
      <c r="O13878" s="545" t="s">
        <v>13413</v>
      </c>
      <c r="P13878" s="549">
        <v>11595</v>
      </c>
      <c r="Q13878" s="549">
        <v>1</v>
      </c>
      <c r="R13878" s="549">
        <v>56</v>
      </c>
      <c r="S13878" s="548"/>
      <c r="T13878" s="548"/>
      <c r="U13878" s="99"/>
    </row>
    <row r="13879" spans="1:21" ht="19.5" customHeight="1">
      <c r="A13879" s="545">
        <v>108936</v>
      </c>
      <c r="B13879" s="545" t="s">
        <v>5790</v>
      </c>
      <c r="C13879" s="545" t="s">
        <v>216</v>
      </c>
      <c r="D13879" s="546"/>
      <c r="E13879" s="171" t="str">
        <f t="shared" si="216"/>
        <v>1900</v>
      </c>
      <c r="F13879" s="547">
        <v>0</v>
      </c>
      <c r="G13879" s="548">
        <v>0</v>
      </c>
      <c r="H13879" s="547">
        <v>0</v>
      </c>
      <c r="I13879" s="545" t="s">
        <v>12736</v>
      </c>
      <c r="J13879" s="545"/>
      <c r="K13879" s="545" t="s">
        <v>21481</v>
      </c>
      <c r="L13879" s="545" t="s">
        <v>13413</v>
      </c>
      <c r="M13879" s="548" t="s">
        <v>13758</v>
      </c>
      <c r="N13879" s="545" t="s">
        <v>13413</v>
      </c>
      <c r="O13879" s="545" t="s">
        <v>13413</v>
      </c>
      <c r="P13879" s="549">
        <v>11596</v>
      </c>
      <c r="Q13879" s="549">
        <v>1</v>
      </c>
      <c r="R13879" s="549">
        <v>56</v>
      </c>
      <c r="S13879" s="548"/>
      <c r="T13879" s="548"/>
      <c r="U13879" s="99"/>
    </row>
    <row r="13880" spans="1:21" ht="19.5" customHeight="1">
      <c r="A13880" s="545">
        <v>108937</v>
      </c>
      <c r="B13880" s="545" t="s">
        <v>8525</v>
      </c>
      <c r="C13880" s="545" t="s">
        <v>216</v>
      </c>
      <c r="D13880" s="546"/>
      <c r="E13880" s="171" t="str">
        <f t="shared" si="216"/>
        <v>1900</v>
      </c>
      <c r="F13880" s="547">
        <v>0</v>
      </c>
      <c r="G13880" s="548">
        <v>0</v>
      </c>
      <c r="H13880" s="547">
        <v>0</v>
      </c>
      <c r="I13880" s="545" t="s">
        <v>12736</v>
      </c>
      <c r="J13880" s="545"/>
      <c r="K13880" s="545" t="s">
        <v>21482</v>
      </c>
      <c r="L13880" s="545" t="s">
        <v>13413</v>
      </c>
      <c r="M13880" s="548" t="s">
        <v>13758</v>
      </c>
      <c r="N13880" s="545" t="s">
        <v>13413</v>
      </c>
      <c r="O13880" s="545" t="s">
        <v>13413</v>
      </c>
      <c r="P13880" s="549">
        <v>11597</v>
      </c>
      <c r="Q13880" s="549">
        <v>1</v>
      </c>
      <c r="R13880" s="549">
        <v>56</v>
      </c>
      <c r="S13880" s="548"/>
      <c r="T13880" s="548"/>
      <c r="U13880" s="99"/>
    </row>
    <row r="13881" spans="1:21" ht="19.5" customHeight="1">
      <c r="A13881" s="545">
        <v>108938</v>
      </c>
      <c r="B13881" s="545" t="s">
        <v>5081</v>
      </c>
      <c r="C13881" s="545" t="s">
        <v>216</v>
      </c>
      <c r="D13881" s="546">
        <v>46052</v>
      </c>
      <c r="E13881" s="171" t="str">
        <f t="shared" si="216"/>
        <v>2026</v>
      </c>
      <c r="F13881" s="547">
        <v>17454</v>
      </c>
      <c r="G13881" s="548">
        <v>0.19</v>
      </c>
      <c r="H13881" s="547">
        <v>14667.23</v>
      </c>
      <c r="I13881" s="545" t="s">
        <v>12642</v>
      </c>
      <c r="J13881" s="545" t="s">
        <v>13307</v>
      </c>
      <c r="K13881" s="545" t="s">
        <v>13413</v>
      </c>
      <c r="L13881" s="545" t="s">
        <v>13413</v>
      </c>
      <c r="M13881" s="548" t="s">
        <v>13758</v>
      </c>
      <c r="N13881" s="545" t="s">
        <v>13413</v>
      </c>
      <c r="O13881" s="545" t="s">
        <v>13413</v>
      </c>
      <c r="P13881" s="549">
        <v>11598</v>
      </c>
      <c r="Q13881" s="549">
        <v>1</v>
      </c>
      <c r="R13881" s="549">
        <v>135</v>
      </c>
      <c r="S13881" s="548">
        <v>2228</v>
      </c>
      <c r="T13881" s="548"/>
      <c r="U13881" s="99"/>
    </row>
    <row r="13882" spans="1:21" ht="19.5" customHeight="1">
      <c r="A13882" s="545">
        <v>108939</v>
      </c>
      <c r="B13882" s="545" t="s">
        <v>6119</v>
      </c>
      <c r="C13882" s="545" t="s">
        <v>216</v>
      </c>
      <c r="D13882" s="546">
        <v>46052</v>
      </c>
      <c r="E13882" s="171" t="str">
        <f t="shared" si="216"/>
        <v>2026</v>
      </c>
      <c r="F13882" s="547">
        <v>37647</v>
      </c>
      <c r="G13882" s="548">
        <v>0.19</v>
      </c>
      <c r="H13882" s="547">
        <v>31636.13</v>
      </c>
      <c r="I13882" s="545" t="s">
        <v>12650</v>
      </c>
      <c r="J13882" s="545" t="s">
        <v>13307</v>
      </c>
      <c r="K13882" s="545" t="s">
        <v>21483</v>
      </c>
      <c r="L13882" s="545" t="s">
        <v>13413</v>
      </c>
      <c r="M13882" s="548" t="s">
        <v>13758</v>
      </c>
      <c r="N13882" s="545" t="s">
        <v>13413</v>
      </c>
      <c r="O13882" s="545" t="s">
        <v>13413</v>
      </c>
      <c r="P13882" s="549">
        <v>11599</v>
      </c>
      <c r="Q13882" s="549">
        <v>1</v>
      </c>
      <c r="R13882" s="549">
        <v>127</v>
      </c>
      <c r="S13882" s="548">
        <v>2228</v>
      </c>
      <c r="T13882" s="548"/>
      <c r="U13882" s="99"/>
    </row>
    <row r="13883" spans="1:21" ht="19.5" customHeight="1">
      <c r="A13883" s="545">
        <v>108940</v>
      </c>
      <c r="B13883" s="545" t="s">
        <v>8524</v>
      </c>
      <c r="C13883" s="545" t="s">
        <v>216</v>
      </c>
      <c r="D13883" s="546">
        <v>46052</v>
      </c>
      <c r="E13883" s="171" t="str">
        <f t="shared" si="216"/>
        <v>2026</v>
      </c>
      <c r="F13883" s="547">
        <v>55103</v>
      </c>
      <c r="G13883" s="548">
        <v>0.19</v>
      </c>
      <c r="H13883" s="547">
        <v>46305.04</v>
      </c>
      <c r="I13883" s="545" t="s">
        <v>12650</v>
      </c>
      <c r="J13883" s="545" t="s">
        <v>13307</v>
      </c>
      <c r="K13883" s="545" t="s">
        <v>21484</v>
      </c>
      <c r="L13883" s="545" t="s">
        <v>13413</v>
      </c>
      <c r="M13883" s="548" t="s">
        <v>13758</v>
      </c>
      <c r="N13883" s="545" t="s">
        <v>13413</v>
      </c>
      <c r="O13883" s="545" t="s">
        <v>13413</v>
      </c>
      <c r="P13883" s="549">
        <v>11600</v>
      </c>
      <c r="Q13883" s="549">
        <v>1</v>
      </c>
      <c r="R13883" s="549">
        <v>127</v>
      </c>
      <c r="S13883" s="548">
        <v>2228</v>
      </c>
      <c r="T13883" s="548"/>
      <c r="U13883" s="99"/>
    </row>
    <row r="13884" spans="1:21" ht="19.5" customHeight="1">
      <c r="A13884" s="545">
        <v>108941</v>
      </c>
      <c r="B13884" s="545" t="s">
        <v>8523</v>
      </c>
      <c r="C13884" s="545" t="s">
        <v>216</v>
      </c>
      <c r="D13884" s="546"/>
      <c r="E13884" s="171" t="str">
        <f t="shared" si="216"/>
        <v>1900</v>
      </c>
      <c r="F13884" s="547">
        <v>0</v>
      </c>
      <c r="G13884" s="548">
        <v>0</v>
      </c>
      <c r="H13884" s="547">
        <v>0</v>
      </c>
      <c r="I13884" s="545" t="s">
        <v>12762</v>
      </c>
      <c r="J13884" s="545"/>
      <c r="K13884" s="545" t="s">
        <v>8523</v>
      </c>
      <c r="L13884" s="545" t="s">
        <v>13413</v>
      </c>
      <c r="M13884" s="548" t="s">
        <v>13758</v>
      </c>
      <c r="N13884" s="545" t="s">
        <v>13413</v>
      </c>
      <c r="O13884" s="545" t="s">
        <v>13413</v>
      </c>
      <c r="P13884" s="549">
        <v>11601</v>
      </c>
      <c r="Q13884" s="549">
        <v>1</v>
      </c>
      <c r="R13884" s="549">
        <v>8</v>
      </c>
      <c r="S13884" s="548"/>
      <c r="T13884" s="548"/>
      <c r="U13884" s="99"/>
    </row>
    <row r="13885" spans="1:21" ht="19.5" customHeight="1">
      <c r="A13885" s="545">
        <v>108942</v>
      </c>
      <c r="B13885" s="545" t="s">
        <v>5910</v>
      </c>
      <c r="C13885" s="545" t="s">
        <v>216</v>
      </c>
      <c r="D13885" s="546"/>
      <c r="E13885" s="171" t="str">
        <f t="shared" si="216"/>
        <v>1900</v>
      </c>
      <c r="F13885" s="547">
        <v>0</v>
      </c>
      <c r="G13885" s="548">
        <v>0</v>
      </c>
      <c r="H13885" s="547">
        <v>0</v>
      </c>
      <c r="I13885" s="545" t="s">
        <v>12973</v>
      </c>
      <c r="J13885" s="545"/>
      <c r="K13885" s="545" t="s">
        <v>21418</v>
      </c>
      <c r="L13885" s="545" t="s">
        <v>13413</v>
      </c>
      <c r="M13885" s="548" t="s">
        <v>13758</v>
      </c>
      <c r="N13885" s="545" t="s">
        <v>13413</v>
      </c>
      <c r="O13885" s="545" t="s">
        <v>13413</v>
      </c>
      <c r="P13885" s="549">
        <v>11602</v>
      </c>
      <c r="Q13885" s="549">
        <v>1</v>
      </c>
      <c r="R13885" s="549">
        <v>59</v>
      </c>
      <c r="S13885" s="548"/>
      <c r="T13885" s="548"/>
      <c r="U13885" s="99"/>
    </row>
    <row r="13886" spans="1:21" ht="19.5" customHeight="1">
      <c r="A13886" s="545">
        <v>108943</v>
      </c>
      <c r="B13886" s="545" t="s">
        <v>4944</v>
      </c>
      <c r="C13886" s="545" t="s">
        <v>216</v>
      </c>
      <c r="D13886" s="546"/>
      <c r="E13886" s="171" t="str">
        <f t="shared" si="216"/>
        <v>1900</v>
      </c>
      <c r="F13886" s="547">
        <v>0</v>
      </c>
      <c r="G13886" s="548">
        <v>0</v>
      </c>
      <c r="H13886" s="547">
        <v>0</v>
      </c>
      <c r="I13886" s="545" t="s">
        <v>12650</v>
      </c>
      <c r="J13886" s="545"/>
      <c r="K13886" s="545" t="s">
        <v>21485</v>
      </c>
      <c r="L13886" s="545" t="s">
        <v>13413</v>
      </c>
      <c r="M13886" s="548" t="s">
        <v>13758</v>
      </c>
      <c r="N13886" s="545" t="s">
        <v>13413</v>
      </c>
      <c r="O13886" s="545" t="s">
        <v>13413</v>
      </c>
      <c r="P13886" s="549">
        <v>11603</v>
      </c>
      <c r="Q13886" s="549">
        <v>1</v>
      </c>
      <c r="R13886" s="549">
        <v>127</v>
      </c>
      <c r="S13886" s="548"/>
      <c r="T13886" s="548"/>
      <c r="U13886" s="99"/>
    </row>
    <row r="13887" spans="1:21" ht="19.5" customHeight="1">
      <c r="A13887" s="545">
        <v>108944</v>
      </c>
      <c r="B13887" s="545" t="s">
        <v>5057</v>
      </c>
      <c r="C13887" s="545" t="s">
        <v>216</v>
      </c>
      <c r="D13887" s="546"/>
      <c r="E13887" s="171" t="str">
        <f t="shared" si="216"/>
        <v>1900</v>
      </c>
      <c r="F13887" s="547">
        <v>0</v>
      </c>
      <c r="G13887" s="548">
        <v>0</v>
      </c>
      <c r="H13887" s="547">
        <v>0</v>
      </c>
      <c r="I13887" s="545" t="s">
        <v>12676</v>
      </c>
      <c r="J13887" s="545"/>
      <c r="K13887" s="545" t="s">
        <v>13413</v>
      </c>
      <c r="L13887" s="545" t="s">
        <v>13413</v>
      </c>
      <c r="M13887" s="548" t="s">
        <v>13758</v>
      </c>
      <c r="N13887" s="545" t="s">
        <v>13413</v>
      </c>
      <c r="O13887" s="545" t="s">
        <v>13413</v>
      </c>
      <c r="P13887" s="549">
        <v>11604</v>
      </c>
      <c r="Q13887" s="549">
        <v>1</v>
      </c>
      <c r="R13887" s="549">
        <v>14</v>
      </c>
      <c r="S13887" s="548"/>
      <c r="T13887" s="548"/>
      <c r="U13887" s="99"/>
    </row>
    <row r="13888" spans="1:21" ht="19.5" customHeight="1">
      <c r="A13888" s="545">
        <v>108945</v>
      </c>
      <c r="B13888" s="545" t="s">
        <v>4763</v>
      </c>
      <c r="C13888" s="545" t="s">
        <v>216</v>
      </c>
      <c r="D13888" s="546"/>
      <c r="E13888" s="171" t="str">
        <f t="shared" si="216"/>
        <v>1900</v>
      </c>
      <c r="F13888" s="547">
        <v>0</v>
      </c>
      <c r="G13888" s="548">
        <v>0</v>
      </c>
      <c r="H13888" s="547">
        <v>0</v>
      </c>
      <c r="I13888" s="545" t="s">
        <v>12650</v>
      </c>
      <c r="J13888" s="545"/>
      <c r="K13888" s="545" t="s">
        <v>21486</v>
      </c>
      <c r="L13888" s="545" t="s">
        <v>13413</v>
      </c>
      <c r="M13888" s="548" t="s">
        <v>13758</v>
      </c>
      <c r="N13888" s="545" t="s">
        <v>13413</v>
      </c>
      <c r="O13888" s="545" t="s">
        <v>13413</v>
      </c>
      <c r="P13888" s="549">
        <v>11605</v>
      </c>
      <c r="Q13888" s="549">
        <v>1</v>
      </c>
      <c r="R13888" s="549">
        <v>127</v>
      </c>
      <c r="S13888" s="548"/>
      <c r="T13888" s="548"/>
      <c r="U13888" s="99"/>
    </row>
    <row r="13889" spans="1:21" ht="19.5" customHeight="1">
      <c r="A13889" s="545">
        <v>108946</v>
      </c>
      <c r="B13889" s="545" t="s">
        <v>5058</v>
      </c>
      <c r="C13889" s="545" t="s">
        <v>216</v>
      </c>
      <c r="D13889" s="546"/>
      <c r="E13889" s="171" t="str">
        <f t="shared" si="216"/>
        <v>1900</v>
      </c>
      <c r="F13889" s="547">
        <v>0</v>
      </c>
      <c r="G13889" s="548">
        <v>0</v>
      </c>
      <c r="H13889" s="547">
        <v>0</v>
      </c>
      <c r="I13889" s="545" t="s">
        <v>12676</v>
      </c>
      <c r="J13889" s="545"/>
      <c r="K13889" s="545" t="s">
        <v>13413</v>
      </c>
      <c r="L13889" s="545" t="s">
        <v>13413</v>
      </c>
      <c r="M13889" s="548" t="s">
        <v>13758</v>
      </c>
      <c r="N13889" s="545" t="s">
        <v>13413</v>
      </c>
      <c r="O13889" s="545" t="s">
        <v>13413</v>
      </c>
      <c r="P13889" s="549">
        <v>11606</v>
      </c>
      <c r="Q13889" s="549">
        <v>1</v>
      </c>
      <c r="R13889" s="549">
        <v>14</v>
      </c>
      <c r="S13889" s="548"/>
      <c r="T13889" s="548"/>
      <c r="U13889" s="99"/>
    </row>
    <row r="13890" spans="1:21" ht="19.5" customHeight="1">
      <c r="A13890" s="545">
        <v>108947</v>
      </c>
      <c r="B13890" s="545" t="s">
        <v>4940</v>
      </c>
      <c r="C13890" s="545" t="s">
        <v>216</v>
      </c>
      <c r="D13890" s="546"/>
      <c r="E13890" s="171" t="str">
        <f t="shared" si="216"/>
        <v>1900</v>
      </c>
      <c r="F13890" s="547">
        <v>0</v>
      </c>
      <c r="G13890" s="548">
        <v>0</v>
      </c>
      <c r="H13890" s="547">
        <v>0</v>
      </c>
      <c r="I13890" s="545" t="s">
        <v>12650</v>
      </c>
      <c r="J13890" s="545"/>
      <c r="K13890" s="545" t="s">
        <v>21487</v>
      </c>
      <c r="L13890" s="545" t="s">
        <v>13413</v>
      </c>
      <c r="M13890" s="548" t="s">
        <v>13758</v>
      </c>
      <c r="N13890" s="545" t="s">
        <v>13413</v>
      </c>
      <c r="O13890" s="545" t="s">
        <v>13413</v>
      </c>
      <c r="P13890" s="549">
        <v>11607</v>
      </c>
      <c r="Q13890" s="549">
        <v>1</v>
      </c>
      <c r="R13890" s="549">
        <v>127</v>
      </c>
      <c r="S13890" s="548"/>
      <c r="T13890" s="548"/>
      <c r="U13890" s="99"/>
    </row>
    <row r="13891" spans="1:21" ht="19.5" customHeight="1">
      <c r="A13891" s="545">
        <v>108948</v>
      </c>
      <c r="B13891" s="545" t="s">
        <v>4991</v>
      </c>
      <c r="C13891" s="545" t="s">
        <v>209</v>
      </c>
      <c r="D13891" s="546"/>
      <c r="E13891" s="171" t="str">
        <f t="shared" si="216"/>
        <v>1900</v>
      </c>
      <c r="F13891" s="547">
        <v>0</v>
      </c>
      <c r="G13891" s="548">
        <v>0</v>
      </c>
      <c r="H13891" s="547">
        <v>0</v>
      </c>
      <c r="I13891" s="545" t="s">
        <v>12676</v>
      </c>
      <c r="J13891" s="545"/>
      <c r="K13891" s="545" t="s">
        <v>13413</v>
      </c>
      <c r="L13891" s="545" t="s">
        <v>13413</v>
      </c>
      <c r="M13891" s="548" t="s">
        <v>13758</v>
      </c>
      <c r="N13891" s="545" t="s">
        <v>13413</v>
      </c>
      <c r="O13891" s="545" t="s">
        <v>13413</v>
      </c>
      <c r="P13891" s="549">
        <v>11608</v>
      </c>
      <c r="Q13891" s="549">
        <v>1</v>
      </c>
      <c r="R13891" s="549">
        <v>14</v>
      </c>
      <c r="S13891" s="548"/>
      <c r="T13891" s="548"/>
      <c r="U13891" s="99"/>
    </row>
    <row r="13892" spans="1:21" ht="19.5" customHeight="1">
      <c r="A13892" s="545">
        <v>108949</v>
      </c>
      <c r="B13892" s="545" t="s">
        <v>4757</v>
      </c>
      <c r="C13892" s="545" t="s">
        <v>216</v>
      </c>
      <c r="D13892" s="546"/>
      <c r="E13892" s="171" t="str">
        <f t="shared" ref="E13892:E13955" si="217">TEXT(D13892,"YYYY")</f>
        <v>1900</v>
      </c>
      <c r="F13892" s="547">
        <v>0</v>
      </c>
      <c r="G13892" s="548">
        <v>0</v>
      </c>
      <c r="H13892" s="547">
        <v>0</v>
      </c>
      <c r="I13892" s="545" t="s">
        <v>12650</v>
      </c>
      <c r="J13892" s="545"/>
      <c r="K13892" s="545" t="s">
        <v>21488</v>
      </c>
      <c r="L13892" s="545" t="s">
        <v>13413</v>
      </c>
      <c r="M13892" s="548" t="s">
        <v>13758</v>
      </c>
      <c r="N13892" s="545" t="s">
        <v>13413</v>
      </c>
      <c r="O13892" s="545" t="s">
        <v>13413</v>
      </c>
      <c r="P13892" s="549">
        <v>11609</v>
      </c>
      <c r="Q13892" s="549">
        <v>1</v>
      </c>
      <c r="R13892" s="549">
        <v>127</v>
      </c>
      <c r="S13892" s="548"/>
      <c r="T13892" s="548"/>
      <c r="U13892" s="99"/>
    </row>
    <row r="13893" spans="1:21" ht="19.5" customHeight="1">
      <c r="A13893" s="545">
        <v>108950</v>
      </c>
      <c r="B13893" s="545" t="s">
        <v>8522</v>
      </c>
      <c r="C13893" s="545" t="s">
        <v>216</v>
      </c>
      <c r="D13893" s="546"/>
      <c r="E13893" s="171" t="str">
        <f t="shared" si="217"/>
        <v>1900</v>
      </c>
      <c r="F13893" s="547">
        <v>0</v>
      </c>
      <c r="G13893" s="548">
        <v>0</v>
      </c>
      <c r="H13893" s="547">
        <v>0</v>
      </c>
      <c r="I13893" s="545" t="s">
        <v>12650</v>
      </c>
      <c r="J13893" s="545"/>
      <c r="K13893" s="545" t="s">
        <v>21489</v>
      </c>
      <c r="L13893" s="545" t="s">
        <v>13413</v>
      </c>
      <c r="M13893" s="548" t="s">
        <v>13758</v>
      </c>
      <c r="N13893" s="545" t="s">
        <v>13413</v>
      </c>
      <c r="O13893" s="545" t="s">
        <v>13413</v>
      </c>
      <c r="P13893" s="549">
        <v>11610</v>
      </c>
      <c r="Q13893" s="549">
        <v>1</v>
      </c>
      <c r="R13893" s="549">
        <v>127</v>
      </c>
      <c r="S13893" s="548"/>
      <c r="T13893" s="548"/>
      <c r="U13893" s="99"/>
    </row>
    <row r="13894" spans="1:21" ht="19.5" customHeight="1">
      <c r="A13894" s="545">
        <v>108951</v>
      </c>
      <c r="B13894" s="545" t="s">
        <v>4941</v>
      </c>
      <c r="C13894" s="545" t="s">
        <v>216</v>
      </c>
      <c r="D13894" s="546"/>
      <c r="E13894" s="171" t="str">
        <f t="shared" si="217"/>
        <v>1900</v>
      </c>
      <c r="F13894" s="547">
        <v>0</v>
      </c>
      <c r="G13894" s="548">
        <v>0</v>
      </c>
      <c r="H13894" s="547">
        <v>0</v>
      </c>
      <c r="I13894" s="545" t="s">
        <v>12650</v>
      </c>
      <c r="J13894" s="545"/>
      <c r="K13894" s="545" t="s">
        <v>21490</v>
      </c>
      <c r="L13894" s="545" t="s">
        <v>13413</v>
      </c>
      <c r="M13894" s="548" t="s">
        <v>13758</v>
      </c>
      <c r="N13894" s="545" t="s">
        <v>13413</v>
      </c>
      <c r="O13894" s="545" t="s">
        <v>13413</v>
      </c>
      <c r="P13894" s="549">
        <v>11611</v>
      </c>
      <c r="Q13894" s="549">
        <v>1</v>
      </c>
      <c r="R13894" s="549">
        <v>127</v>
      </c>
      <c r="S13894" s="548"/>
      <c r="T13894" s="548"/>
      <c r="U13894" s="99"/>
    </row>
    <row r="13895" spans="1:21" ht="19.5" customHeight="1">
      <c r="A13895" s="545">
        <v>108952</v>
      </c>
      <c r="B13895" s="545" t="s">
        <v>5065</v>
      </c>
      <c r="C13895" s="545" t="s">
        <v>216</v>
      </c>
      <c r="D13895" s="546"/>
      <c r="E13895" s="171" t="str">
        <f t="shared" si="217"/>
        <v>1900</v>
      </c>
      <c r="F13895" s="547">
        <v>0</v>
      </c>
      <c r="G13895" s="548">
        <v>0</v>
      </c>
      <c r="H13895" s="547">
        <v>0</v>
      </c>
      <c r="I13895" s="545" t="s">
        <v>12676</v>
      </c>
      <c r="J13895" s="545"/>
      <c r="K13895" s="545" t="s">
        <v>13413</v>
      </c>
      <c r="L13895" s="545" t="s">
        <v>13413</v>
      </c>
      <c r="M13895" s="548" t="s">
        <v>13758</v>
      </c>
      <c r="N13895" s="545" t="s">
        <v>13413</v>
      </c>
      <c r="O13895" s="545" t="s">
        <v>13413</v>
      </c>
      <c r="P13895" s="549">
        <v>11612</v>
      </c>
      <c r="Q13895" s="549">
        <v>1</v>
      </c>
      <c r="R13895" s="549">
        <v>14</v>
      </c>
      <c r="S13895" s="548"/>
      <c r="T13895" s="548"/>
      <c r="U13895" s="99"/>
    </row>
    <row r="13896" spans="1:21" ht="19.5" customHeight="1">
      <c r="A13896" s="545">
        <v>108953</v>
      </c>
      <c r="B13896" s="545" t="s">
        <v>8521</v>
      </c>
      <c r="C13896" s="545" t="s">
        <v>216</v>
      </c>
      <c r="D13896" s="546"/>
      <c r="E13896" s="171" t="str">
        <f t="shared" si="217"/>
        <v>1900</v>
      </c>
      <c r="F13896" s="547">
        <v>0</v>
      </c>
      <c r="G13896" s="548">
        <v>0</v>
      </c>
      <c r="H13896" s="547">
        <v>0</v>
      </c>
      <c r="I13896" s="545" t="s">
        <v>12650</v>
      </c>
      <c r="J13896" s="545"/>
      <c r="K13896" s="545" t="s">
        <v>21491</v>
      </c>
      <c r="L13896" s="545" t="s">
        <v>13413</v>
      </c>
      <c r="M13896" s="548" t="s">
        <v>13758</v>
      </c>
      <c r="N13896" s="545" t="s">
        <v>13413</v>
      </c>
      <c r="O13896" s="545" t="s">
        <v>13413</v>
      </c>
      <c r="P13896" s="549">
        <v>11613</v>
      </c>
      <c r="Q13896" s="549">
        <v>1</v>
      </c>
      <c r="R13896" s="549">
        <v>127</v>
      </c>
      <c r="S13896" s="548"/>
      <c r="T13896" s="548"/>
      <c r="U13896" s="99"/>
    </row>
    <row r="13897" spans="1:21" ht="19.5" customHeight="1">
      <c r="A13897" s="545">
        <v>108954</v>
      </c>
      <c r="B13897" s="545" t="s">
        <v>8520</v>
      </c>
      <c r="C13897" s="545" t="s">
        <v>216</v>
      </c>
      <c r="D13897" s="546"/>
      <c r="E13897" s="171" t="str">
        <f t="shared" si="217"/>
        <v>1900</v>
      </c>
      <c r="F13897" s="547">
        <v>0</v>
      </c>
      <c r="G13897" s="548">
        <v>0</v>
      </c>
      <c r="H13897" s="547">
        <v>0</v>
      </c>
      <c r="I13897" s="545" t="s">
        <v>12650</v>
      </c>
      <c r="J13897" s="545"/>
      <c r="K13897" s="545" t="s">
        <v>21492</v>
      </c>
      <c r="L13897" s="545" t="s">
        <v>13413</v>
      </c>
      <c r="M13897" s="548" t="s">
        <v>13758</v>
      </c>
      <c r="N13897" s="545" t="s">
        <v>13413</v>
      </c>
      <c r="O13897" s="545" t="s">
        <v>13413</v>
      </c>
      <c r="P13897" s="549">
        <v>11614</v>
      </c>
      <c r="Q13897" s="549">
        <v>1</v>
      </c>
      <c r="R13897" s="549">
        <v>127</v>
      </c>
      <c r="S13897" s="548"/>
      <c r="T13897" s="548"/>
      <c r="U13897" s="99"/>
    </row>
    <row r="13898" spans="1:21" ht="19.5" customHeight="1">
      <c r="A13898" s="545">
        <v>108955</v>
      </c>
      <c r="B13898" s="545" t="s">
        <v>5181</v>
      </c>
      <c r="C13898" s="545" t="s">
        <v>216</v>
      </c>
      <c r="D13898" s="546"/>
      <c r="E13898" s="171" t="str">
        <f t="shared" si="217"/>
        <v>1900</v>
      </c>
      <c r="F13898" s="547">
        <v>0</v>
      </c>
      <c r="G13898" s="548">
        <v>0</v>
      </c>
      <c r="H13898" s="547">
        <v>0</v>
      </c>
      <c r="I13898" s="545" t="s">
        <v>12676</v>
      </c>
      <c r="J13898" s="545"/>
      <c r="K13898" s="545" t="s">
        <v>21493</v>
      </c>
      <c r="L13898" s="545" t="s">
        <v>13413</v>
      </c>
      <c r="M13898" s="548" t="s">
        <v>13758</v>
      </c>
      <c r="N13898" s="545" t="s">
        <v>13413</v>
      </c>
      <c r="O13898" s="545" t="s">
        <v>13413</v>
      </c>
      <c r="P13898" s="549">
        <v>11615</v>
      </c>
      <c r="Q13898" s="549">
        <v>1</v>
      </c>
      <c r="R13898" s="549">
        <v>14</v>
      </c>
      <c r="S13898" s="548"/>
      <c r="T13898" s="548"/>
      <c r="U13898" s="99"/>
    </row>
    <row r="13899" spans="1:21" ht="19.5" customHeight="1">
      <c r="A13899" s="545">
        <v>108956</v>
      </c>
      <c r="B13899" s="545" t="s">
        <v>4961</v>
      </c>
      <c r="C13899" s="545" t="s">
        <v>216</v>
      </c>
      <c r="D13899" s="546">
        <v>44123</v>
      </c>
      <c r="E13899" s="171" t="str">
        <f t="shared" si="217"/>
        <v>2020</v>
      </c>
      <c r="F13899" s="547">
        <v>12697</v>
      </c>
      <c r="G13899" s="548">
        <v>0.19</v>
      </c>
      <c r="H13899" s="547">
        <v>10669.75</v>
      </c>
      <c r="I13899" s="545" t="s">
        <v>12650</v>
      </c>
      <c r="J13899" s="545" t="s">
        <v>13305</v>
      </c>
      <c r="K13899" s="545" t="s">
        <v>21494</v>
      </c>
      <c r="L13899" s="545" t="s">
        <v>13413</v>
      </c>
      <c r="M13899" s="548" t="s">
        <v>13758</v>
      </c>
      <c r="N13899" s="545" t="s">
        <v>13413</v>
      </c>
      <c r="O13899" s="545" t="s">
        <v>13413</v>
      </c>
      <c r="P13899" s="549">
        <v>11616</v>
      </c>
      <c r="Q13899" s="549">
        <v>1</v>
      </c>
      <c r="R13899" s="549">
        <v>127</v>
      </c>
      <c r="S13899" s="548">
        <v>2217</v>
      </c>
      <c r="T13899" s="548"/>
      <c r="U13899" s="99"/>
    </row>
    <row r="13900" spans="1:21" ht="19.5" customHeight="1">
      <c r="A13900" s="545">
        <v>108957</v>
      </c>
      <c r="B13900" s="545" t="s">
        <v>8519</v>
      </c>
      <c r="C13900" s="545" t="s">
        <v>216</v>
      </c>
      <c r="D13900" s="546"/>
      <c r="E13900" s="171" t="str">
        <f t="shared" si="217"/>
        <v>1900</v>
      </c>
      <c r="F13900" s="547">
        <v>0</v>
      </c>
      <c r="G13900" s="548">
        <v>0</v>
      </c>
      <c r="H13900" s="547">
        <v>0</v>
      </c>
      <c r="I13900" s="545" t="s">
        <v>12650</v>
      </c>
      <c r="J13900" s="545"/>
      <c r="K13900" s="545" t="s">
        <v>21495</v>
      </c>
      <c r="L13900" s="545" t="s">
        <v>13413</v>
      </c>
      <c r="M13900" s="548" t="s">
        <v>13758</v>
      </c>
      <c r="N13900" s="545" t="s">
        <v>13413</v>
      </c>
      <c r="O13900" s="545" t="s">
        <v>13413</v>
      </c>
      <c r="P13900" s="549">
        <v>11617</v>
      </c>
      <c r="Q13900" s="549">
        <v>1</v>
      </c>
      <c r="R13900" s="549">
        <v>127</v>
      </c>
      <c r="S13900" s="548"/>
      <c r="T13900" s="548"/>
      <c r="U13900" s="99"/>
    </row>
    <row r="13901" spans="1:21" ht="19.5" customHeight="1">
      <c r="A13901" s="545">
        <v>108958</v>
      </c>
      <c r="B13901" s="545" t="s">
        <v>4859</v>
      </c>
      <c r="C13901" s="545" t="s">
        <v>216</v>
      </c>
      <c r="D13901" s="546"/>
      <c r="E13901" s="171" t="str">
        <f t="shared" si="217"/>
        <v>1900</v>
      </c>
      <c r="F13901" s="547">
        <v>0</v>
      </c>
      <c r="G13901" s="548">
        <v>0</v>
      </c>
      <c r="H13901" s="547">
        <v>0</v>
      </c>
      <c r="I13901" s="545" t="s">
        <v>12650</v>
      </c>
      <c r="J13901" s="545"/>
      <c r="K13901" s="545" t="s">
        <v>21496</v>
      </c>
      <c r="L13901" s="545" t="s">
        <v>13413</v>
      </c>
      <c r="M13901" s="548" t="s">
        <v>13758</v>
      </c>
      <c r="N13901" s="545" t="s">
        <v>13413</v>
      </c>
      <c r="O13901" s="545" t="s">
        <v>13413</v>
      </c>
      <c r="P13901" s="549">
        <v>11618</v>
      </c>
      <c r="Q13901" s="549">
        <v>1</v>
      </c>
      <c r="R13901" s="549">
        <v>127</v>
      </c>
      <c r="S13901" s="548"/>
      <c r="T13901" s="548"/>
      <c r="U13901" s="99"/>
    </row>
    <row r="13902" spans="1:21" ht="19.5" customHeight="1">
      <c r="A13902" s="545">
        <v>108959</v>
      </c>
      <c r="B13902" s="545" t="s">
        <v>4968</v>
      </c>
      <c r="C13902" s="545" t="s">
        <v>216</v>
      </c>
      <c r="D13902" s="546"/>
      <c r="E13902" s="171" t="str">
        <f t="shared" si="217"/>
        <v>1900</v>
      </c>
      <c r="F13902" s="547">
        <v>0</v>
      </c>
      <c r="G13902" s="548">
        <v>0</v>
      </c>
      <c r="H13902" s="547">
        <v>0</v>
      </c>
      <c r="I13902" s="545" t="s">
        <v>12650</v>
      </c>
      <c r="J13902" s="545"/>
      <c r="K13902" s="545" t="s">
        <v>21497</v>
      </c>
      <c r="L13902" s="545" t="s">
        <v>13413</v>
      </c>
      <c r="M13902" s="548" t="s">
        <v>13758</v>
      </c>
      <c r="N13902" s="545" t="s">
        <v>13413</v>
      </c>
      <c r="O13902" s="545" t="s">
        <v>13413</v>
      </c>
      <c r="P13902" s="549">
        <v>11619</v>
      </c>
      <c r="Q13902" s="549">
        <v>1</v>
      </c>
      <c r="R13902" s="549">
        <v>127</v>
      </c>
      <c r="S13902" s="548"/>
      <c r="T13902" s="548"/>
      <c r="U13902" s="99"/>
    </row>
    <row r="13903" spans="1:21" ht="19.5" customHeight="1">
      <c r="A13903" s="545">
        <v>108960</v>
      </c>
      <c r="B13903" s="545" t="s">
        <v>5084</v>
      </c>
      <c r="C13903" s="545" t="s">
        <v>216</v>
      </c>
      <c r="D13903" s="546"/>
      <c r="E13903" s="171" t="str">
        <f t="shared" si="217"/>
        <v>1900</v>
      </c>
      <c r="F13903" s="547">
        <v>0</v>
      </c>
      <c r="G13903" s="548">
        <v>0</v>
      </c>
      <c r="H13903" s="547">
        <v>0</v>
      </c>
      <c r="I13903" s="545" t="s">
        <v>12676</v>
      </c>
      <c r="J13903" s="545"/>
      <c r="K13903" s="545" t="s">
        <v>13413</v>
      </c>
      <c r="L13903" s="545" t="s">
        <v>13413</v>
      </c>
      <c r="M13903" s="548" t="s">
        <v>13758</v>
      </c>
      <c r="N13903" s="545" t="s">
        <v>13413</v>
      </c>
      <c r="O13903" s="545" t="s">
        <v>13413</v>
      </c>
      <c r="P13903" s="549">
        <v>11620</v>
      </c>
      <c r="Q13903" s="549">
        <v>1</v>
      </c>
      <c r="R13903" s="549">
        <v>14</v>
      </c>
      <c r="S13903" s="548"/>
      <c r="T13903" s="548"/>
      <c r="U13903" s="99"/>
    </row>
    <row r="13904" spans="1:21" ht="19.5" customHeight="1">
      <c r="A13904" s="545">
        <v>108961</v>
      </c>
      <c r="B13904" s="545" t="s">
        <v>4860</v>
      </c>
      <c r="C13904" s="545" t="s">
        <v>216</v>
      </c>
      <c r="D13904" s="546"/>
      <c r="E13904" s="171" t="str">
        <f t="shared" si="217"/>
        <v>1900</v>
      </c>
      <c r="F13904" s="547">
        <v>0</v>
      </c>
      <c r="G13904" s="548">
        <v>0</v>
      </c>
      <c r="H13904" s="547">
        <v>0</v>
      </c>
      <c r="I13904" s="545" t="s">
        <v>12650</v>
      </c>
      <c r="J13904" s="545"/>
      <c r="K13904" s="545" t="s">
        <v>21498</v>
      </c>
      <c r="L13904" s="545" t="s">
        <v>13413</v>
      </c>
      <c r="M13904" s="548" t="s">
        <v>13758</v>
      </c>
      <c r="N13904" s="545" t="s">
        <v>13413</v>
      </c>
      <c r="O13904" s="545" t="s">
        <v>13413</v>
      </c>
      <c r="P13904" s="549">
        <v>11621</v>
      </c>
      <c r="Q13904" s="549">
        <v>1</v>
      </c>
      <c r="R13904" s="549">
        <v>127</v>
      </c>
      <c r="S13904" s="548"/>
      <c r="T13904" s="548"/>
      <c r="U13904" s="99"/>
    </row>
    <row r="13905" spans="1:21" ht="19.5" customHeight="1">
      <c r="A13905" s="545">
        <v>108962</v>
      </c>
      <c r="B13905" s="545" t="s">
        <v>4969</v>
      </c>
      <c r="C13905" s="545" t="s">
        <v>216</v>
      </c>
      <c r="D13905" s="546"/>
      <c r="E13905" s="171" t="str">
        <f t="shared" si="217"/>
        <v>1900</v>
      </c>
      <c r="F13905" s="547">
        <v>0</v>
      </c>
      <c r="G13905" s="548">
        <v>0</v>
      </c>
      <c r="H13905" s="547">
        <v>0</v>
      </c>
      <c r="I13905" s="545" t="s">
        <v>12650</v>
      </c>
      <c r="J13905" s="545"/>
      <c r="K13905" s="545" t="s">
        <v>21499</v>
      </c>
      <c r="L13905" s="545" t="s">
        <v>13413</v>
      </c>
      <c r="M13905" s="548" t="s">
        <v>13758</v>
      </c>
      <c r="N13905" s="545" t="s">
        <v>13413</v>
      </c>
      <c r="O13905" s="545" t="s">
        <v>13413</v>
      </c>
      <c r="P13905" s="549">
        <v>11622</v>
      </c>
      <c r="Q13905" s="549">
        <v>1</v>
      </c>
      <c r="R13905" s="549">
        <v>127</v>
      </c>
      <c r="S13905" s="548"/>
      <c r="T13905" s="548"/>
      <c r="U13905" s="99"/>
    </row>
    <row r="13906" spans="1:21" ht="19.5" customHeight="1">
      <c r="A13906" s="545">
        <v>108963</v>
      </c>
      <c r="B13906" s="545" t="s">
        <v>8518</v>
      </c>
      <c r="C13906" s="545" t="s">
        <v>216</v>
      </c>
      <c r="D13906" s="546"/>
      <c r="E13906" s="171" t="str">
        <f t="shared" si="217"/>
        <v>1900</v>
      </c>
      <c r="F13906" s="547">
        <v>0</v>
      </c>
      <c r="G13906" s="548">
        <v>0</v>
      </c>
      <c r="H13906" s="547">
        <v>0</v>
      </c>
      <c r="I13906" s="545" t="s">
        <v>12650</v>
      </c>
      <c r="J13906" s="545"/>
      <c r="K13906" s="545" t="s">
        <v>21500</v>
      </c>
      <c r="L13906" s="545" t="s">
        <v>13413</v>
      </c>
      <c r="M13906" s="548" t="s">
        <v>13758</v>
      </c>
      <c r="N13906" s="545" t="s">
        <v>13413</v>
      </c>
      <c r="O13906" s="545" t="s">
        <v>13413</v>
      </c>
      <c r="P13906" s="549">
        <v>11623</v>
      </c>
      <c r="Q13906" s="549">
        <v>1</v>
      </c>
      <c r="R13906" s="549">
        <v>127</v>
      </c>
      <c r="S13906" s="548"/>
      <c r="T13906" s="548"/>
      <c r="U13906" s="99"/>
    </row>
    <row r="13907" spans="1:21" ht="19.5" customHeight="1">
      <c r="A13907" s="545">
        <v>108965</v>
      </c>
      <c r="B13907" s="545" t="s">
        <v>8517</v>
      </c>
      <c r="C13907" s="545" t="s">
        <v>216</v>
      </c>
      <c r="D13907" s="546"/>
      <c r="E13907" s="171" t="str">
        <f t="shared" si="217"/>
        <v>1900</v>
      </c>
      <c r="F13907" s="547">
        <v>0</v>
      </c>
      <c r="G13907" s="548">
        <v>0</v>
      </c>
      <c r="H13907" s="547">
        <v>0</v>
      </c>
      <c r="I13907" s="545" t="s">
        <v>12650</v>
      </c>
      <c r="J13907" s="545"/>
      <c r="K13907" s="545" t="s">
        <v>21499</v>
      </c>
      <c r="L13907" s="545" t="s">
        <v>13413</v>
      </c>
      <c r="M13907" s="548" t="s">
        <v>13758</v>
      </c>
      <c r="N13907" s="545" t="s">
        <v>13413</v>
      </c>
      <c r="O13907" s="545" t="s">
        <v>13413</v>
      </c>
      <c r="P13907" s="549">
        <v>11625</v>
      </c>
      <c r="Q13907" s="549">
        <v>1</v>
      </c>
      <c r="R13907" s="549">
        <v>127</v>
      </c>
      <c r="S13907" s="548"/>
      <c r="T13907" s="548"/>
      <c r="U13907" s="99"/>
    </row>
    <row r="13908" spans="1:21" ht="19.5" customHeight="1">
      <c r="A13908" s="545">
        <v>108966</v>
      </c>
      <c r="B13908" s="545" t="s">
        <v>8516</v>
      </c>
      <c r="C13908" s="545" t="s">
        <v>216</v>
      </c>
      <c r="D13908" s="546"/>
      <c r="E13908" s="171" t="str">
        <f t="shared" si="217"/>
        <v>1900</v>
      </c>
      <c r="F13908" s="547">
        <v>0</v>
      </c>
      <c r="G13908" s="548">
        <v>0</v>
      </c>
      <c r="H13908" s="547">
        <v>0</v>
      </c>
      <c r="I13908" s="545" t="s">
        <v>12973</v>
      </c>
      <c r="J13908" s="545"/>
      <c r="K13908" s="545" t="s">
        <v>21501</v>
      </c>
      <c r="L13908" s="545" t="s">
        <v>13413</v>
      </c>
      <c r="M13908" s="548" t="s">
        <v>13758</v>
      </c>
      <c r="N13908" s="545" t="s">
        <v>13413</v>
      </c>
      <c r="O13908" s="545" t="s">
        <v>13413</v>
      </c>
      <c r="P13908" s="549">
        <v>11626</v>
      </c>
      <c r="Q13908" s="549">
        <v>1</v>
      </c>
      <c r="R13908" s="549">
        <v>59</v>
      </c>
      <c r="S13908" s="548"/>
      <c r="T13908" s="548"/>
      <c r="U13908" s="99"/>
    </row>
    <row r="13909" spans="1:21" ht="19.5" customHeight="1">
      <c r="A13909" s="545">
        <v>108967</v>
      </c>
      <c r="B13909" s="545" t="s">
        <v>8515</v>
      </c>
      <c r="C13909" s="545" t="s">
        <v>216</v>
      </c>
      <c r="D13909" s="546"/>
      <c r="E13909" s="171" t="str">
        <f t="shared" si="217"/>
        <v>1900</v>
      </c>
      <c r="F13909" s="547">
        <v>0</v>
      </c>
      <c r="G13909" s="548">
        <v>0</v>
      </c>
      <c r="H13909" s="547">
        <v>0</v>
      </c>
      <c r="I13909" s="545" t="s">
        <v>12650</v>
      </c>
      <c r="J13909" s="545"/>
      <c r="K13909" s="545" t="s">
        <v>21502</v>
      </c>
      <c r="L13909" s="545" t="s">
        <v>13413</v>
      </c>
      <c r="M13909" s="548" t="s">
        <v>13758</v>
      </c>
      <c r="N13909" s="545" t="s">
        <v>13413</v>
      </c>
      <c r="O13909" s="545" t="s">
        <v>13413</v>
      </c>
      <c r="P13909" s="549">
        <v>11627</v>
      </c>
      <c r="Q13909" s="549">
        <v>1</v>
      </c>
      <c r="R13909" s="549">
        <v>127</v>
      </c>
      <c r="S13909" s="548"/>
      <c r="T13909" s="548"/>
      <c r="U13909" s="99"/>
    </row>
    <row r="13910" spans="1:21" ht="19.5" customHeight="1">
      <c r="A13910" s="545">
        <v>108968</v>
      </c>
      <c r="B13910" s="545" t="s">
        <v>8514</v>
      </c>
      <c r="C13910" s="545" t="s">
        <v>216</v>
      </c>
      <c r="D13910" s="546"/>
      <c r="E13910" s="171" t="str">
        <f t="shared" si="217"/>
        <v>1900</v>
      </c>
      <c r="F13910" s="547">
        <v>0</v>
      </c>
      <c r="G13910" s="548">
        <v>0</v>
      </c>
      <c r="H13910" s="547">
        <v>0</v>
      </c>
      <c r="I13910" s="545" t="s">
        <v>12637</v>
      </c>
      <c r="J13910" s="545"/>
      <c r="K13910" s="545" t="s">
        <v>21503</v>
      </c>
      <c r="L13910" s="545" t="s">
        <v>13413</v>
      </c>
      <c r="M13910" s="548" t="s">
        <v>13758</v>
      </c>
      <c r="N13910" s="545" t="s">
        <v>13413</v>
      </c>
      <c r="O13910" s="545" t="s">
        <v>13413</v>
      </c>
      <c r="P13910" s="549">
        <v>11628</v>
      </c>
      <c r="Q13910" s="549">
        <v>1</v>
      </c>
      <c r="R13910" s="549">
        <v>13</v>
      </c>
      <c r="S13910" s="548"/>
      <c r="T13910" s="548"/>
      <c r="U13910" s="99"/>
    </row>
    <row r="13911" spans="1:21" ht="19.5" customHeight="1">
      <c r="A13911" s="545">
        <v>108969</v>
      </c>
      <c r="B13911" s="545" t="s">
        <v>8513</v>
      </c>
      <c r="C13911" s="545" t="s">
        <v>216</v>
      </c>
      <c r="D13911" s="546"/>
      <c r="E13911" s="171" t="str">
        <f t="shared" si="217"/>
        <v>1900</v>
      </c>
      <c r="F13911" s="547">
        <v>0</v>
      </c>
      <c r="G13911" s="548">
        <v>0</v>
      </c>
      <c r="H13911" s="547">
        <v>0</v>
      </c>
      <c r="I13911" s="545" t="s">
        <v>12650</v>
      </c>
      <c r="J13911" s="545"/>
      <c r="K13911" s="545" t="s">
        <v>21504</v>
      </c>
      <c r="L13911" s="545" t="s">
        <v>13413</v>
      </c>
      <c r="M13911" s="548" t="s">
        <v>13758</v>
      </c>
      <c r="N13911" s="545" t="s">
        <v>13413</v>
      </c>
      <c r="O13911" s="545" t="s">
        <v>13413</v>
      </c>
      <c r="P13911" s="549">
        <v>11629</v>
      </c>
      <c r="Q13911" s="549">
        <v>1</v>
      </c>
      <c r="R13911" s="549">
        <v>127</v>
      </c>
      <c r="S13911" s="548"/>
      <c r="T13911" s="548"/>
      <c r="U13911" s="99"/>
    </row>
    <row r="13912" spans="1:21" ht="19.5" customHeight="1">
      <c r="A13912" s="545">
        <v>108970</v>
      </c>
      <c r="B13912" s="545" t="s">
        <v>8512</v>
      </c>
      <c r="C13912" s="545" t="s">
        <v>209</v>
      </c>
      <c r="D13912" s="546"/>
      <c r="E13912" s="171" t="str">
        <f t="shared" si="217"/>
        <v>1900</v>
      </c>
      <c r="F13912" s="547">
        <v>0</v>
      </c>
      <c r="G13912" s="548">
        <v>0</v>
      </c>
      <c r="H13912" s="547">
        <v>0</v>
      </c>
      <c r="I13912" s="545" t="s">
        <v>12637</v>
      </c>
      <c r="J13912" s="545"/>
      <c r="K13912" s="545" t="s">
        <v>21505</v>
      </c>
      <c r="L13912" s="545" t="s">
        <v>13413</v>
      </c>
      <c r="M13912" s="548" t="s">
        <v>13758</v>
      </c>
      <c r="N13912" s="545" t="s">
        <v>13413</v>
      </c>
      <c r="O13912" s="545" t="s">
        <v>13413</v>
      </c>
      <c r="P13912" s="549">
        <v>11630</v>
      </c>
      <c r="Q13912" s="549">
        <v>1</v>
      </c>
      <c r="R13912" s="549">
        <v>13</v>
      </c>
      <c r="S13912" s="548"/>
      <c r="T13912" s="548"/>
      <c r="U13912" s="99"/>
    </row>
    <row r="13913" spans="1:21" ht="19.5" customHeight="1">
      <c r="A13913" s="545">
        <v>108971</v>
      </c>
      <c r="B13913" s="545" t="s">
        <v>8511</v>
      </c>
      <c r="C13913" s="545" t="s">
        <v>216</v>
      </c>
      <c r="D13913" s="546"/>
      <c r="E13913" s="171" t="str">
        <f t="shared" si="217"/>
        <v>1900</v>
      </c>
      <c r="F13913" s="547">
        <v>0</v>
      </c>
      <c r="G13913" s="548">
        <v>0</v>
      </c>
      <c r="H13913" s="547">
        <v>0</v>
      </c>
      <c r="I13913" s="545" t="s">
        <v>12650</v>
      </c>
      <c r="J13913" s="545"/>
      <c r="K13913" s="545" t="s">
        <v>21506</v>
      </c>
      <c r="L13913" s="545" t="s">
        <v>13413</v>
      </c>
      <c r="M13913" s="548" t="s">
        <v>13758</v>
      </c>
      <c r="N13913" s="545" t="s">
        <v>13413</v>
      </c>
      <c r="O13913" s="545" t="s">
        <v>13413</v>
      </c>
      <c r="P13913" s="549">
        <v>11631</v>
      </c>
      <c r="Q13913" s="549">
        <v>1</v>
      </c>
      <c r="R13913" s="549">
        <v>127</v>
      </c>
      <c r="S13913" s="548"/>
      <c r="T13913" s="548"/>
      <c r="U13913" s="99"/>
    </row>
    <row r="13914" spans="1:21" ht="19.5" customHeight="1">
      <c r="A13914" s="545">
        <v>108972</v>
      </c>
      <c r="B13914" s="545" t="s">
        <v>4895</v>
      </c>
      <c r="C13914" s="545" t="s">
        <v>216</v>
      </c>
      <c r="D13914" s="546"/>
      <c r="E13914" s="171" t="str">
        <f t="shared" si="217"/>
        <v>1900</v>
      </c>
      <c r="F13914" s="547">
        <v>0</v>
      </c>
      <c r="G13914" s="548">
        <v>0</v>
      </c>
      <c r="H13914" s="547">
        <v>0</v>
      </c>
      <c r="I13914" s="545" t="s">
        <v>12637</v>
      </c>
      <c r="J13914" s="545"/>
      <c r="K13914" s="545" t="s">
        <v>21505</v>
      </c>
      <c r="L13914" s="545" t="s">
        <v>13413</v>
      </c>
      <c r="M13914" s="548" t="s">
        <v>13758</v>
      </c>
      <c r="N13914" s="545" t="s">
        <v>13413</v>
      </c>
      <c r="O13914" s="545" t="s">
        <v>13413</v>
      </c>
      <c r="P13914" s="549">
        <v>11632</v>
      </c>
      <c r="Q13914" s="549">
        <v>1</v>
      </c>
      <c r="R13914" s="549">
        <v>13</v>
      </c>
      <c r="S13914" s="548"/>
      <c r="T13914" s="548"/>
      <c r="U13914" s="99"/>
    </row>
    <row r="13915" spans="1:21" ht="19.5" customHeight="1">
      <c r="A13915" s="545">
        <v>108973</v>
      </c>
      <c r="B13915" s="545" t="s">
        <v>8510</v>
      </c>
      <c r="C13915" s="545" t="s">
        <v>216</v>
      </c>
      <c r="D13915" s="546"/>
      <c r="E13915" s="171" t="str">
        <f t="shared" si="217"/>
        <v>1900</v>
      </c>
      <c r="F13915" s="547">
        <v>0</v>
      </c>
      <c r="G13915" s="548">
        <v>0</v>
      </c>
      <c r="H13915" s="547">
        <v>0</v>
      </c>
      <c r="I13915" s="545" t="s">
        <v>12650</v>
      </c>
      <c r="J13915" s="545"/>
      <c r="K13915" s="545" t="s">
        <v>21507</v>
      </c>
      <c r="L13915" s="545" t="s">
        <v>13413</v>
      </c>
      <c r="M13915" s="548" t="s">
        <v>13758</v>
      </c>
      <c r="N13915" s="545" t="s">
        <v>13413</v>
      </c>
      <c r="O13915" s="545" t="s">
        <v>13413</v>
      </c>
      <c r="P13915" s="549">
        <v>11633</v>
      </c>
      <c r="Q13915" s="549">
        <v>1</v>
      </c>
      <c r="R13915" s="549">
        <v>127</v>
      </c>
      <c r="S13915" s="548"/>
      <c r="T13915" s="548"/>
      <c r="U13915" s="99"/>
    </row>
    <row r="13916" spans="1:21" ht="19.5" customHeight="1">
      <c r="A13916" s="545">
        <v>108974</v>
      </c>
      <c r="B13916" s="545" t="s">
        <v>5066</v>
      </c>
      <c r="C13916" s="545" t="s">
        <v>216</v>
      </c>
      <c r="D13916" s="546"/>
      <c r="E13916" s="171" t="str">
        <f t="shared" si="217"/>
        <v>1900</v>
      </c>
      <c r="F13916" s="547">
        <v>0</v>
      </c>
      <c r="G13916" s="548">
        <v>0</v>
      </c>
      <c r="H13916" s="547">
        <v>0</v>
      </c>
      <c r="I13916" s="545" t="s">
        <v>12676</v>
      </c>
      <c r="J13916" s="545"/>
      <c r="K13916" s="545" t="s">
        <v>13413</v>
      </c>
      <c r="L13916" s="545" t="s">
        <v>13413</v>
      </c>
      <c r="M13916" s="548" t="s">
        <v>13758</v>
      </c>
      <c r="N13916" s="545" t="s">
        <v>13413</v>
      </c>
      <c r="O13916" s="545" t="s">
        <v>13413</v>
      </c>
      <c r="P13916" s="549">
        <v>11634</v>
      </c>
      <c r="Q13916" s="549">
        <v>1</v>
      </c>
      <c r="R13916" s="549">
        <v>14</v>
      </c>
      <c r="S13916" s="548"/>
      <c r="T13916" s="548"/>
      <c r="U13916" s="99"/>
    </row>
    <row r="13917" spans="1:21" ht="19.5" customHeight="1">
      <c r="A13917" s="545">
        <v>108975</v>
      </c>
      <c r="B13917" s="545" t="s">
        <v>8509</v>
      </c>
      <c r="C13917" s="545" t="s">
        <v>216</v>
      </c>
      <c r="D13917" s="546"/>
      <c r="E13917" s="171" t="str">
        <f t="shared" si="217"/>
        <v>1900</v>
      </c>
      <c r="F13917" s="547">
        <v>0</v>
      </c>
      <c r="G13917" s="548">
        <v>0</v>
      </c>
      <c r="H13917" s="547">
        <v>0</v>
      </c>
      <c r="I13917" s="545" t="s">
        <v>12650</v>
      </c>
      <c r="J13917" s="545"/>
      <c r="K13917" s="545" t="s">
        <v>21508</v>
      </c>
      <c r="L13917" s="545" t="s">
        <v>13413</v>
      </c>
      <c r="M13917" s="548" t="s">
        <v>13758</v>
      </c>
      <c r="N13917" s="545" t="s">
        <v>13413</v>
      </c>
      <c r="O13917" s="545" t="s">
        <v>13413</v>
      </c>
      <c r="P13917" s="549">
        <v>11635</v>
      </c>
      <c r="Q13917" s="549">
        <v>1</v>
      </c>
      <c r="R13917" s="549">
        <v>127</v>
      </c>
      <c r="S13917" s="548"/>
      <c r="T13917" s="548"/>
      <c r="U13917" s="99"/>
    </row>
    <row r="13918" spans="1:21" ht="19.5" customHeight="1">
      <c r="A13918" s="545">
        <v>108976</v>
      </c>
      <c r="B13918" s="545" t="s">
        <v>4768</v>
      </c>
      <c r="C13918" s="545" t="s">
        <v>216</v>
      </c>
      <c r="D13918" s="546"/>
      <c r="E13918" s="171" t="str">
        <f t="shared" si="217"/>
        <v>1900</v>
      </c>
      <c r="F13918" s="547">
        <v>0</v>
      </c>
      <c r="G13918" s="548">
        <v>0</v>
      </c>
      <c r="H13918" s="547">
        <v>0</v>
      </c>
      <c r="I13918" s="545" t="s">
        <v>12650</v>
      </c>
      <c r="J13918" s="545"/>
      <c r="K13918" s="545" t="s">
        <v>21509</v>
      </c>
      <c r="L13918" s="545" t="s">
        <v>13413</v>
      </c>
      <c r="M13918" s="548" t="s">
        <v>13758</v>
      </c>
      <c r="N13918" s="545" t="s">
        <v>13413</v>
      </c>
      <c r="O13918" s="545" t="s">
        <v>13413</v>
      </c>
      <c r="P13918" s="549">
        <v>11636</v>
      </c>
      <c r="Q13918" s="549">
        <v>1</v>
      </c>
      <c r="R13918" s="549">
        <v>127</v>
      </c>
      <c r="S13918" s="548"/>
      <c r="T13918" s="548"/>
      <c r="U13918" s="99"/>
    </row>
    <row r="13919" spans="1:21" ht="19.5" customHeight="1">
      <c r="A13919" s="545">
        <v>108977</v>
      </c>
      <c r="B13919" s="545" t="s">
        <v>8508</v>
      </c>
      <c r="C13919" s="545" t="s">
        <v>216</v>
      </c>
      <c r="D13919" s="546"/>
      <c r="E13919" s="171" t="str">
        <f t="shared" si="217"/>
        <v>1900</v>
      </c>
      <c r="F13919" s="547">
        <v>0</v>
      </c>
      <c r="G13919" s="548">
        <v>0</v>
      </c>
      <c r="H13919" s="547">
        <v>0</v>
      </c>
      <c r="I13919" s="545" t="s">
        <v>12650</v>
      </c>
      <c r="J13919" s="545"/>
      <c r="K13919" s="545" t="s">
        <v>21510</v>
      </c>
      <c r="L13919" s="545" t="s">
        <v>13413</v>
      </c>
      <c r="M13919" s="548" t="s">
        <v>13758</v>
      </c>
      <c r="N13919" s="545" t="s">
        <v>13413</v>
      </c>
      <c r="O13919" s="545" t="s">
        <v>13413</v>
      </c>
      <c r="P13919" s="549">
        <v>11637</v>
      </c>
      <c r="Q13919" s="549">
        <v>1</v>
      </c>
      <c r="R13919" s="549">
        <v>127</v>
      </c>
      <c r="S13919" s="548"/>
      <c r="T13919" s="548"/>
      <c r="U13919" s="99"/>
    </row>
    <row r="13920" spans="1:21" ht="19.5" customHeight="1">
      <c r="A13920" s="545">
        <v>108978</v>
      </c>
      <c r="B13920" s="545" t="s">
        <v>8507</v>
      </c>
      <c r="C13920" s="545" t="s">
        <v>216</v>
      </c>
      <c r="D13920" s="546"/>
      <c r="E13920" s="171" t="str">
        <f t="shared" si="217"/>
        <v>1900</v>
      </c>
      <c r="F13920" s="547">
        <v>0</v>
      </c>
      <c r="G13920" s="548">
        <v>0</v>
      </c>
      <c r="H13920" s="547">
        <v>0</v>
      </c>
      <c r="I13920" s="545" t="s">
        <v>12650</v>
      </c>
      <c r="J13920" s="545"/>
      <c r="K13920" s="545" t="s">
        <v>21511</v>
      </c>
      <c r="L13920" s="545" t="s">
        <v>13413</v>
      </c>
      <c r="M13920" s="548" t="s">
        <v>13758</v>
      </c>
      <c r="N13920" s="545" t="s">
        <v>13413</v>
      </c>
      <c r="O13920" s="545" t="s">
        <v>13413</v>
      </c>
      <c r="P13920" s="549">
        <v>11638</v>
      </c>
      <c r="Q13920" s="549">
        <v>1</v>
      </c>
      <c r="R13920" s="549">
        <v>127</v>
      </c>
      <c r="S13920" s="548"/>
      <c r="T13920" s="548"/>
      <c r="U13920" s="99"/>
    </row>
    <row r="13921" spans="1:21" ht="19.5" customHeight="1">
      <c r="A13921" s="545">
        <v>108979</v>
      </c>
      <c r="B13921" s="545" t="s">
        <v>4858</v>
      </c>
      <c r="C13921" s="545" t="s">
        <v>216</v>
      </c>
      <c r="D13921" s="546"/>
      <c r="E13921" s="171" t="str">
        <f t="shared" si="217"/>
        <v>1900</v>
      </c>
      <c r="F13921" s="547">
        <v>0</v>
      </c>
      <c r="G13921" s="548">
        <v>0</v>
      </c>
      <c r="H13921" s="547">
        <v>0</v>
      </c>
      <c r="I13921" s="545" t="s">
        <v>12650</v>
      </c>
      <c r="J13921" s="545"/>
      <c r="K13921" s="545" t="s">
        <v>21512</v>
      </c>
      <c r="L13921" s="545" t="s">
        <v>13413</v>
      </c>
      <c r="M13921" s="548" t="s">
        <v>13758</v>
      </c>
      <c r="N13921" s="545" t="s">
        <v>13413</v>
      </c>
      <c r="O13921" s="545" t="s">
        <v>13413</v>
      </c>
      <c r="P13921" s="549">
        <v>11639</v>
      </c>
      <c r="Q13921" s="549">
        <v>1</v>
      </c>
      <c r="R13921" s="549">
        <v>127</v>
      </c>
      <c r="S13921" s="548"/>
      <c r="T13921" s="548"/>
      <c r="U13921" s="99"/>
    </row>
    <row r="13922" spans="1:21" ht="19.5" customHeight="1">
      <c r="A13922" s="545">
        <v>108980</v>
      </c>
      <c r="B13922" s="545" t="s">
        <v>5016</v>
      </c>
      <c r="C13922" s="545" t="s">
        <v>216</v>
      </c>
      <c r="D13922" s="546"/>
      <c r="E13922" s="171" t="str">
        <f t="shared" si="217"/>
        <v>1900</v>
      </c>
      <c r="F13922" s="547">
        <v>0</v>
      </c>
      <c r="G13922" s="548">
        <v>0</v>
      </c>
      <c r="H13922" s="547">
        <v>0</v>
      </c>
      <c r="I13922" s="545" t="s">
        <v>12676</v>
      </c>
      <c r="J13922" s="545"/>
      <c r="K13922" s="545" t="s">
        <v>21513</v>
      </c>
      <c r="L13922" s="545" t="s">
        <v>13413</v>
      </c>
      <c r="M13922" s="548" t="s">
        <v>13758</v>
      </c>
      <c r="N13922" s="545" t="s">
        <v>13413</v>
      </c>
      <c r="O13922" s="545" t="s">
        <v>13413</v>
      </c>
      <c r="P13922" s="549">
        <v>11640</v>
      </c>
      <c r="Q13922" s="549">
        <v>1</v>
      </c>
      <c r="R13922" s="549">
        <v>14</v>
      </c>
      <c r="S13922" s="548"/>
      <c r="T13922" s="548"/>
      <c r="U13922" s="99"/>
    </row>
    <row r="13923" spans="1:21" ht="19.5" customHeight="1">
      <c r="A13923" s="545">
        <v>108981</v>
      </c>
      <c r="B13923" s="545" t="s">
        <v>4946</v>
      </c>
      <c r="C13923" s="545" t="s">
        <v>216</v>
      </c>
      <c r="D13923" s="546"/>
      <c r="E13923" s="171" t="str">
        <f t="shared" si="217"/>
        <v>1900</v>
      </c>
      <c r="F13923" s="547">
        <v>0</v>
      </c>
      <c r="G13923" s="548">
        <v>0</v>
      </c>
      <c r="H13923" s="547">
        <v>0</v>
      </c>
      <c r="I13923" s="545" t="s">
        <v>12650</v>
      </c>
      <c r="J13923" s="545"/>
      <c r="K13923" s="545" t="s">
        <v>21514</v>
      </c>
      <c r="L13923" s="545" t="s">
        <v>13413</v>
      </c>
      <c r="M13923" s="548" t="s">
        <v>13758</v>
      </c>
      <c r="N13923" s="545" t="s">
        <v>13413</v>
      </c>
      <c r="O13923" s="545" t="s">
        <v>13413</v>
      </c>
      <c r="P13923" s="549">
        <v>11641</v>
      </c>
      <c r="Q13923" s="549">
        <v>1</v>
      </c>
      <c r="R13923" s="549">
        <v>127</v>
      </c>
      <c r="S13923" s="548"/>
      <c r="T13923" s="548"/>
      <c r="U13923" s="99"/>
    </row>
    <row r="13924" spans="1:21" ht="19.5" customHeight="1">
      <c r="A13924" s="545">
        <v>108982</v>
      </c>
      <c r="B13924" s="545" t="s">
        <v>5160</v>
      </c>
      <c r="C13924" s="545" t="s">
        <v>216</v>
      </c>
      <c r="D13924" s="546"/>
      <c r="E13924" s="171" t="str">
        <f t="shared" si="217"/>
        <v>1900</v>
      </c>
      <c r="F13924" s="547">
        <v>0</v>
      </c>
      <c r="G13924" s="548">
        <v>0</v>
      </c>
      <c r="H13924" s="547">
        <v>0</v>
      </c>
      <c r="I13924" s="545" t="s">
        <v>12642</v>
      </c>
      <c r="J13924" s="545"/>
      <c r="K13924" s="545" t="s">
        <v>13413</v>
      </c>
      <c r="L13924" s="545" t="s">
        <v>13413</v>
      </c>
      <c r="M13924" s="548" t="s">
        <v>13758</v>
      </c>
      <c r="N13924" s="545" t="s">
        <v>13413</v>
      </c>
      <c r="O13924" s="545" t="s">
        <v>13413</v>
      </c>
      <c r="P13924" s="549">
        <v>11642</v>
      </c>
      <c r="Q13924" s="549">
        <v>1</v>
      </c>
      <c r="R13924" s="549">
        <v>135</v>
      </c>
      <c r="S13924" s="548"/>
      <c r="T13924" s="548"/>
      <c r="U13924" s="99"/>
    </row>
    <row r="13925" spans="1:21" ht="19.5" customHeight="1">
      <c r="A13925" s="545">
        <v>108983</v>
      </c>
      <c r="B13925" s="545" t="s">
        <v>4767</v>
      </c>
      <c r="C13925" s="545" t="s">
        <v>216</v>
      </c>
      <c r="D13925" s="546"/>
      <c r="E13925" s="171" t="str">
        <f t="shared" si="217"/>
        <v>1900</v>
      </c>
      <c r="F13925" s="547">
        <v>0</v>
      </c>
      <c r="G13925" s="548">
        <v>0</v>
      </c>
      <c r="H13925" s="547">
        <v>0</v>
      </c>
      <c r="I13925" s="545" t="s">
        <v>12650</v>
      </c>
      <c r="J13925" s="545"/>
      <c r="K13925" s="545" t="s">
        <v>21515</v>
      </c>
      <c r="L13925" s="545" t="s">
        <v>13413</v>
      </c>
      <c r="M13925" s="548" t="s">
        <v>13758</v>
      </c>
      <c r="N13925" s="545" t="s">
        <v>13413</v>
      </c>
      <c r="O13925" s="545" t="s">
        <v>13413</v>
      </c>
      <c r="P13925" s="549">
        <v>11643</v>
      </c>
      <c r="Q13925" s="549">
        <v>1</v>
      </c>
      <c r="R13925" s="549">
        <v>127</v>
      </c>
      <c r="S13925" s="548"/>
      <c r="T13925" s="548"/>
      <c r="U13925" s="99"/>
    </row>
    <row r="13926" spans="1:21" ht="19.5" customHeight="1">
      <c r="A13926" s="545">
        <v>108984</v>
      </c>
      <c r="B13926" s="545" t="s">
        <v>8506</v>
      </c>
      <c r="C13926" s="545" t="s">
        <v>209</v>
      </c>
      <c r="D13926" s="546"/>
      <c r="E13926" s="171" t="str">
        <f t="shared" si="217"/>
        <v>1900</v>
      </c>
      <c r="F13926" s="547">
        <v>0</v>
      </c>
      <c r="G13926" s="548">
        <v>0</v>
      </c>
      <c r="H13926" s="547">
        <v>0</v>
      </c>
      <c r="I13926" s="545" t="s">
        <v>12637</v>
      </c>
      <c r="J13926" s="545"/>
      <c r="K13926" s="545" t="s">
        <v>21516</v>
      </c>
      <c r="L13926" s="545" t="s">
        <v>13413</v>
      </c>
      <c r="M13926" s="548" t="s">
        <v>13758</v>
      </c>
      <c r="N13926" s="545" t="s">
        <v>13413</v>
      </c>
      <c r="O13926" s="545" t="s">
        <v>13413</v>
      </c>
      <c r="P13926" s="549">
        <v>11644</v>
      </c>
      <c r="Q13926" s="549">
        <v>1</v>
      </c>
      <c r="R13926" s="549">
        <v>13</v>
      </c>
      <c r="S13926" s="548"/>
      <c r="T13926" s="548"/>
      <c r="U13926" s="99"/>
    </row>
    <row r="13927" spans="1:21" ht="19.5" customHeight="1">
      <c r="A13927" s="545">
        <v>108985</v>
      </c>
      <c r="B13927" s="545" t="s">
        <v>4945</v>
      </c>
      <c r="C13927" s="545" t="s">
        <v>216</v>
      </c>
      <c r="D13927" s="546"/>
      <c r="E13927" s="171" t="str">
        <f t="shared" si="217"/>
        <v>1900</v>
      </c>
      <c r="F13927" s="547">
        <v>0</v>
      </c>
      <c r="G13927" s="548">
        <v>0</v>
      </c>
      <c r="H13927" s="547">
        <v>0</v>
      </c>
      <c r="I13927" s="545" t="s">
        <v>12650</v>
      </c>
      <c r="J13927" s="545"/>
      <c r="K13927" s="545" t="s">
        <v>21517</v>
      </c>
      <c r="L13927" s="545" t="s">
        <v>13413</v>
      </c>
      <c r="M13927" s="548" t="s">
        <v>13758</v>
      </c>
      <c r="N13927" s="545" t="s">
        <v>13413</v>
      </c>
      <c r="O13927" s="545" t="s">
        <v>13413</v>
      </c>
      <c r="P13927" s="549">
        <v>11645</v>
      </c>
      <c r="Q13927" s="549">
        <v>1</v>
      </c>
      <c r="R13927" s="549">
        <v>127</v>
      </c>
      <c r="S13927" s="548"/>
      <c r="T13927" s="548"/>
      <c r="U13927" s="99"/>
    </row>
    <row r="13928" spans="1:21" ht="19.5" customHeight="1">
      <c r="A13928" s="545">
        <v>108986</v>
      </c>
      <c r="B13928" s="545" t="s">
        <v>8505</v>
      </c>
      <c r="C13928" s="545" t="s">
        <v>216</v>
      </c>
      <c r="D13928" s="546"/>
      <c r="E13928" s="171" t="str">
        <f t="shared" si="217"/>
        <v>1900</v>
      </c>
      <c r="F13928" s="547">
        <v>0</v>
      </c>
      <c r="G13928" s="548">
        <v>0</v>
      </c>
      <c r="H13928" s="547">
        <v>0</v>
      </c>
      <c r="I13928" s="545" t="s">
        <v>12650</v>
      </c>
      <c r="J13928" s="545"/>
      <c r="K13928" s="545" t="s">
        <v>21518</v>
      </c>
      <c r="L13928" s="545" t="s">
        <v>13413</v>
      </c>
      <c r="M13928" s="548" t="s">
        <v>13758</v>
      </c>
      <c r="N13928" s="545" t="s">
        <v>13413</v>
      </c>
      <c r="O13928" s="545" t="s">
        <v>13413</v>
      </c>
      <c r="P13928" s="549">
        <v>11646</v>
      </c>
      <c r="Q13928" s="549">
        <v>1</v>
      </c>
      <c r="R13928" s="549">
        <v>127</v>
      </c>
      <c r="S13928" s="548"/>
      <c r="T13928" s="548"/>
      <c r="U13928" s="99"/>
    </row>
    <row r="13929" spans="1:21" ht="19.5" customHeight="1">
      <c r="A13929" s="545">
        <v>108987</v>
      </c>
      <c r="B13929" s="545" t="s">
        <v>8504</v>
      </c>
      <c r="C13929" s="545" t="s">
        <v>216</v>
      </c>
      <c r="D13929" s="546"/>
      <c r="E13929" s="171" t="str">
        <f t="shared" si="217"/>
        <v>1900</v>
      </c>
      <c r="F13929" s="547">
        <v>0</v>
      </c>
      <c r="G13929" s="548">
        <v>0</v>
      </c>
      <c r="H13929" s="547">
        <v>0</v>
      </c>
      <c r="I13929" s="545" t="s">
        <v>12650</v>
      </c>
      <c r="J13929" s="545"/>
      <c r="K13929" s="545" t="s">
        <v>21519</v>
      </c>
      <c r="L13929" s="545" t="s">
        <v>13413</v>
      </c>
      <c r="M13929" s="548" t="s">
        <v>13758</v>
      </c>
      <c r="N13929" s="545" t="s">
        <v>13413</v>
      </c>
      <c r="O13929" s="545" t="s">
        <v>13413</v>
      </c>
      <c r="P13929" s="549">
        <v>11647</v>
      </c>
      <c r="Q13929" s="549">
        <v>1</v>
      </c>
      <c r="R13929" s="549">
        <v>127</v>
      </c>
      <c r="S13929" s="548"/>
      <c r="T13929" s="548"/>
      <c r="U13929" s="99"/>
    </row>
    <row r="13930" spans="1:21" ht="19.5" customHeight="1">
      <c r="A13930" s="545">
        <v>108988</v>
      </c>
      <c r="B13930" s="545" t="s">
        <v>5112</v>
      </c>
      <c r="C13930" s="545" t="s">
        <v>216</v>
      </c>
      <c r="D13930" s="546"/>
      <c r="E13930" s="171" t="str">
        <f t="shared" si="217"/>
        <v>1900</v>
      </c>
      <c r="F13930" s="547">
        <v>0</v>
      </c>
      <c r="G13930" s="548">
        <v>0</v>
      </c>
      <c r="H13930" s="547">
        <v>0</v>
      </c>
      <c r="I13930" s="545" t="s">
        <v>12676</v>
      </c>
      <c r="J13930" s="545"/>
      <c r="K13930" s="545" t="s">
        <v>13413</v>
      </c>
      <c r="L13930" s="545" t="s">
        <v>13413</v>
      </c>
      <c r="M13930" s="548" t="s">
        <v>13758</v>
      </c>
      <c r="N13930" s="545" t="s">
        <v>13413</v>
      </c>
      <c r="O13930" s="545" t="s">
        <v>13413</v>
      </c>
      <c r="P13930" s="549">
        <v>11648</v>
      </c>
      <c r="Q13930" s="549">
        <v>1</v>
      </c>
      <c r="R13930" s="549">
        <v>14</v>
      </c>
      <c r="S13930" s="548"/>
      <c r="T13930" s="548"/>
      <c r="U13930" s="99"/>
    </row>
    <row r="13931" spans="1:21" ht="19.5" customHeight="1">
      <c r="A13931" s="545">
        <v>108989</v>
      </c>
      <c r="B13931" s="545" t="s">
        <v>6118</v>
      </c>
      <c r="C13931" s="545" t="s">
        <v>216</v>
      </c>
      <c r="D13931" s="546">
        <v>45708</v>
      </c>
      <c r="E13931" s="171" t="str">
        <f t="shared" si="217"/>
        <v>2025</v>
      </c>
      <c r="F13931" s="547">
        <v>3567560.7</v>
      </c>
      <c r="G13931" s="548">
        <v>0.19</v>
      </c>
      <c r="H13931" s="547">
        <v>2997950.16</v>
      </c>
      <c r="I13931" s="545" t="s">
        <v>12650</v>
      </c>
      <c r="J13931" s="545" t="s">
        <v>13307</v>
      </c>
      <c r="K13931" s="545" t="s">
        <v>21520</v>
      </c>
      <c r="L13931" s="545" t="s">
        <v>13413</v>
      </c>
      <c r="M13931" s="548" t="s">
        <v>13758</v>
      </c>
      <c r="N13931" s="545" t="s">
        <v>13413</v>
      </c>
      <c r="O13931" s="545" t="s">
        <v>13413</v>
      </c>
      <c r="P13931" s="549">
        <v>11649</v>
      </c>
      <c r="Q13931" s="549">
        <v>1</v>
      </c>
      <c r="R13931" s="549">
        <v>127</v>
      </c>
      <c r="S13931" s="548">
        <v>2228</v>
      </c>
      <c r="T13931" s="548"/>
      <c r="U13931" s="99"/>
    </row>
    <row r="13932" spans="1:21" ht="19.5" customHeight="1">
      <c r="A13932" s="545">
        <v>108990</v>
      </c>
      <c r="B13932" s="545" t="s">
        <v>4667</v>
      </c>
      <c r="C13932" s="545" t="s">
        <v>216</v>
      </c>
      <c r="D13932" s="546"/>
      <c r="E13932" s="171" t="str">
        <f t="shared" si="217"/>
        <v>1900</v>
      </c>
      <c r="F13932" s="547">
        <v>0</v>
      </c>
      <c r="G13932" s="548">
        <v>0</v>
      </c>
      <c r="H13932" s="547">
        <v>0</v>
      </c>
      <c r="I13932" s="545" t="s">
        <v>12650</v>
      </c>
      <c r="J13932" s="545"/>
      <c r="K13932" s="545" t="s">
        <v>21521</v>
      </c>
      <c r="L13932" s="545" t="s">
        <v>13413</v>
      </c>
      <c r="M13932" s="548" t="s">
        <v>13758</v>
      </c>
      <c r="N13932" s="545" t="s">
        <v>13413</v>
      </c>
      <c r="O13932" s="545" t="s">
        <v>13413</v>
      </c>
      <c r="P13932" s="549">
        <v>11650</v>
      </c>
      <c r="Q13932" s="549">
        <v>1</v>
      </c>
      <c r="R13932" s="549">
        <v>127</v>
      </c>
      <c r="S13932" s="548"/>
      <c r="T13932" s="548"/>
      <c r="U13932" s="99"/>
    </row>
    <row r="13933" spans="1:21" ht="19.5" customHeight="1">
      <c r="A13933" s="545">
        <v>108991</v>
      </c>
      <c r="B13933" s="545" t="s">
        <v>4759</v>
      </c>
      <c r="C13933" s="545" t="s">
        <v>216</v>
      </c>
      <c r="D13933" s="546"/>
      <c r="E13933" s="171" t="str">
        <f t="shared" si="217"/>
        <v>1900</v>
      </c>
      <c r="F13933" s="547">
        <v>0</v>
      </c>
      <c r="G13933" s="548">
        <v>0</v>
      </c>
      <c r="H13933" s="547">
        <v>0</v>
      </c>
      <c r="I13933" s="545" t="s">
        <v>12637</v>
      </c>
      <c r="J13933" s="545"/>
      <c r="K13933" s="545" t="s">
        <v>21516</v>
      </c>
      <c r="L13933" s="545" t="s">
        <v>13413</v>
      </c>
      <c r="M13933" s="548" t="s">
        <v>13758</v>
      </c>
      <c r="N13933" s="545" t="s">
        <v>13413</v>
      </c>
      <c r="O13933" s="545" t="s">
        <v>13413</v>
      </c>
      <c r="P13933" s="549">
        <v>11651</v>
      </c>
      <c r="Q13933" s="549">
        <v>1</v>
      </c>
      <c r="R13933" s="549">
        <v>13</v>
      </c>
      <c r="S13933" s="548"/>
      <c r="T13933" s="548"/>
      <c r="U13933" s="99"/>
    </row>
    <row r="13934" spans="1:21" ht="19.5" customHeight="1">
      <c r="A13934" s="545">
        <v>108992</v>
      </c>
      <c r="B13934" s="545" t="s">
        <v>4906</v>
      </c>
      <c r="C13934" s="545" t="s">
        <v>216</v>
      </c>
      <c r="D13934" s="546"/>
      <c r="E13934" s="171" t="str">
        <f t="shared" si="217"/>
        <v>1900</v>
      </c>
      <c r="F13934" s="547">
        <v>0</v>
      </c>
      <c r="G13934" s="548">
        <v>0</v>
      </c>
      <c r="H13934" s="547">
        <v>0</v>
      </c>
      <c r="I13934" s="545" t="s">
        <v>12650</v>
      </c>
      <c r="J13934" s="545"/>
      <c r="K13934" s="545" t="s">
        <v>21522</v>
      </c>
      <c r="L13934" s="545" t="s">
        <v>13413</v>
      </c>
      <c r="M13934" s="548" t="s">
        <v>13758</v>
      </c>
      <c r="N13934" s="545" t="s">
        <v>13413</v>
      </c>
      <c r="O13934" s="545" t="s">
        <v>13413</v>
      </c>
      <c r="P13934" s="549">
        <v>11652</v>
      </c>
      <c r="Q13934" s="549">
        <v>1</v>
      </c>
      <c r="R13934" s="549">
        <v>127</v>
      </c>
      <c r="S13934" s="548"/>
      <c r="T13934" s="548"/>
      <c r="U13934" s="99"/>
    </row>
    <row r="13935" spans="1:21" ht="19.5" customHeight="1">
      <c r="A13935" s="545">
        <v>108993</v>
      </c>
      <c r="B13935" s="545" t="s">
        <v>8503</v>
      </c>
      <c r="C13935" s="545" t="s">
        <v>216</v>
      </c>
      <c r="D13935" s="546"/>
      <c r="E13935" s="171" t="str">
        <f t="shared" si="217"/>
        <v>1900</v>
      </c>
      <c r="F13935" s="547">
        <v>0</v>
      </c>
      <c r="G13935" s="548">
        <v>0</v>
      </c>
      <c r="H13935" s="547">
        <v>0</v>
      </c>
      <c r="I13935" s="545" t="s">
        <v>12650</v>
      </c>
      <c r="J13935" s="545"/>
      <c r="K13935" s="545" t="s">
        <v>21523</v>
      </c>
      <c r="L13935" s="545" t="s">
        <v>13413</v>
      </c>
      <c r="M13935" s="548" t="s">
        <v>13758</v>
      </c>
      <c r="N13935" s="545" t="s">
        <v>13413</v>
      </c>
      <c r="O13935" s="545" t="s">
        <v>13413</v>
      </c>
      <c r="P13935" s="549">
        <v>11653</v>
      </c>
      <c r="Q13935" s="549">
        <v>1</v>
      </c>
      <c r="R13935" s="549">
        <v>127</v>
      </c>
      <c r="S13935" s="548"/>
      <c r="T13935" s="548"/>
      <c r="U13935" s="99"/>
    </row>
    <row r="13936" spans="1:21" ht="19.5" customHeight="1">
      <c r="A13936" s="545">
        <v>108994</v>
      </c>
      <c r="B13936" s="545" t="s">
        <v>4943</v>
      </c>
      <c r="C13936" s="545" t="s">
        <v>216</v>
      </c>
      <c r="D13936" s="546"/>
      <c r="E13936" s="171" t="str">
        <f t="shared" si="217"/>
        <v>1900</v>
      </c>
      <c r="F13936" s="547">
        <v>0</v>
      </c>
      <c r="G13936" s="548">
        <v>0</v>
      </c>
      <c r="H13936" s="547">
        <v>0</v>
      </c>
      <c r="I13936" s="545" t="s">
        <v>12650</v>
      </c>
      <c r="J13936" s="545"/>
      <c r="K13936" s="545" t="s">
        <v>21524</v>
      </c>
      <c r="L13936" s="545" t="s">
        <v>13413</v>
      </c>
      <c r="M13936" s="548" t="s">
        <v>13758</v>
      </c>
      <c r="N13936" s="545" t="s">
        <v>13413</v>
      </c>
      <c r="O13936" s="545" t="s">
        <v>13413</v>
      </c>
      <c r="P13936" s="549">
        <v>11654</v>
      </c>
      <c r="Q13936" s="549">
        <v>1</v>
      </c>
      <c r="R13936" s="549">
        <v>127</v>
      </c>
      <c r="S13936" s="548"/>
      <c r="T13936" s="548"/>
      <c r="U13936" s="99"/>
    </row>
    <row r="13937" spans="1:21" ht="19.5" customHeight="1">
      <c r="A13937" s="545">
        <v>108995</v>
      </c>
      <c r="B13937" s="545" t="s">
        <v>4685</v>
      </c>
      <c r="C13937" s="545" t="s">
        <v>216</v>
      </c>
      <c r="D13937" s="546"/>
      <c r="E13937" s="171" t="str">
        <f t="shared" si="217"/>
        <v>1900</v>
      </c>
      <c r="F13937" s="547">
        <v>0</v>
      </c>
      <c r="G13937" s="548">
        <v>0</v>
      </c>
      <c r="H13937" s="547">
        <v>0</v>
      </c>
      <c r="I13937" s="545" t="s">
        <v>12650</v>
      </c>
      <c r="J13937" s="545"/>
      <c r="K13937" s="545" t="s">
        <v>21525</v>
      </c>
      <c r="L13937" s="545" t="s">
        <v>13413</v>
      </c>
      <c r="M13937" s="548" t="s">
        <v>13758</v>
      </c>
      <c r="N13937" s="545" t="s">
        <v>13413</v>
      </c>
      <c r="O13937" s="545" t="s">
        <v>13413</v>
      </c>
      <c r="P13937" s="549">
        <v>11655</v>
      </c>
      <c r="Q13937" s="549">
        <v>1</v>
      </c>
      <c r="R13937" s="549">
        <v>127</v>
      </c>
      <c r="S13937" s="548"/>
      <c r="T13937" s="548"/>
      <c r="U13937" s="99"/>
    </row>
    <row r="13938" spans="1:21" ht="19.5" customHeight="1">
      <c r="A13938" s="545">
        <v>108996</v>
      </c>
      <c r="B13938" s="545" t="s">
        <v>4948</v>
      </c>
      <c r="C13938" s="545" t="s">
        <v>216</v>
      </c>
      <c r="D13938" s="546"/>
      <c r="E13938" s="171" t="str">
        <f t="shared" si="217"/>
        <v>1900</v>
      </c>
      <c r="F13938" s="547">
        <v>0</v>
      </c>
      <c r="G13938" s="548">
        <v>0</v>
      </c>
      <c r="H13938" s="547">
        <v>0</v>
      </c>
      <c r="I13938" s="545" t="s">
        <v>12637</v>
      </c>
      <c r="J13938" s="545"/>
      <c r="K13938" s="545" t="s">
        <v>21526</v>
      </c>
      <c r="L13938" s="545" t="s">
        <v>13413</v>
      </c>
      <c r="M13938" s="548" t="s">
        <v>13758</v>
      </c>
      <c r="N13938" s="545" t="s">
        <v>13413</v>
      </c>
      <c r="O13938" s="545" t="s">
        <v>13413</v>
      </c>
      <c r="P13938" s="549">
        <v>11656</v>
      </c>
      <c r="Q13938" s="549">
        <v>1</v>
      </c>
      <c r="R13938" s="549">
        <v>13</v>
      </c>
      <c r="S13938" s="548"/>
      <c r="T13938" s="548"/>
      <c r="U13938" s="99"/>
    </row>
    <row r="13939" spans="1:21" ht="19.5" customHeight="1">
      <c r="A13939" s="545">
        <v>108997</v>
      </c>
      <c r="B13939" s="545" t="s">
        <v>4760</v>
      </c>
      <c r="C13939" s="545" t="s">
        <v>216</v>
      </c>
      <c r="D13939" s="546"/>
      <c r="E13939" s="171" t="str">
        <f t="shared" si="217"/>
        <v>1900</v>
      </c>
      <c r="F13939" s="547">
        <v>0</v>
      </c>
      <c r="G13939" s="548">
        <v>0</v>
      </c>
      <c r="H13939" s="547">
        <v>0</v>
      </c>
      <c r="I13939" s="545" t="s">
        <v>12650</v>
      </c>
      <c r="J13939" s="545"/>
      <c r="K13939" s="545" t="s">
        <v>21527</v>
      </c>
      <c r="L13939" s="545" t="s">
        <v>13413</v>
      </c>
      <c r="M13939" s="548" t="s">
        <v>13758</v>
      </c>
      <c r="N13939" s="545" t="s">
        <v>13413</v>
      </c>
      <c r="O13939" s="545" t="s">
        <v>13413</v>
      </c>
      <c r="P13939" s="549">
        <v>11657</v>
      </c>
      <c r="Q13939" s="549">
        <v>1</v>
      </c>
      <c r="R13939" s="549">
        <v>127</v>
      </c>
      <c r="S13939" s="548"/>
      <c r="T13939" s="548"/>
      <c r="U13939" s="99"/>
    </row>
    <row r="13940" spans="1:21" ht="19.5" customHeight="1">
      <c r="A13940" s="545">
        <v>108998</v>
      </c>
      <c r="B13940" s="545" t="s">
        <v>4954</v>
      </c>
      <c r="C13940" s="545" t="s">
        <v>216</v>
      </c>
      <c r="D13940" s="546"/>
      <c r="E13940" s="171" t="str">
        <f t="shared" si="217"/>
        <v>1900</v>
      </c>
      <c r="F13940" s="547">
        <v>0</v>
      </c>
      <c r="G13940" s="548">
        <v>0</v>
      </c>
      <c r="H13940" s="547">
        <v>0</v>
      </c>
      <c r="I13940" s="545" t="s">
        <v>12650</v>
      </c>
      <c r="J13940" s="545"/>
      <c r="K13940" s="545" t="s">
        <v>21528</v>
      </c>
      <c r="L13940" s="545" t="s">
        <v>13413</v>
      </c>
      <c r="M13940" s="548" t="s">
        <v>13758</v>
      </c>
      <c r="N13940" s="545" t="s">
        <v>13413</v>
      </c>
      <c r="O13940" s="545" t="s">
        <v>13413</v>
      </c>
      <c r="P13940" s="549">
        <v>11658</v>
      </c>
      <c r="Q13940" s="549">
        <v>1</v>
      </c>
      <c r="R13940" s="549">
        <v>127</v>
      </c>
      <c r="S13940" s="548"/>
      <c r="T13940" s="548"/>
      <c r="U13940" s="99"/>
    </row>
    <row r="13941" spans="1:21" ht="19.5" customHeight="1">
      <c r="A13941" s="545">
        <v>108999</v>
      </c>
      <c r="B13941" s="545" t="s">
        <v>5085</v>
      </c>
      <c r="C13941" s="545" t="s">
        <v>216</v>
      </c>
      <c r="D13941" s="546"/>
      <c r="E13941" s="171" t="str">
        <f t="shared" si="217"/>
        <v>1900</v>
      </c>
      <c r="F13941" s="547">
        <v>0</v>
      </c>
      <c r="G13941" s="548">
        <v>0</v>
      </c>
      <c r="H13941" s="547">
        <v>0</v>
      </c>
      <c r="I13941" s="545" t="s">
        <v>12676</v>
      </c>
      <c r="J13941" s="545"/>
      <c r="K13941" s="545" t="s">
        <v>21529</v>
      </c>
      <c r="L13941" s="545" t="s">
        <v>13413</v>
      </c>
      <c r="M13941" s="548" t="s">
        <v>13758</v>
      </c>
      <c r="N13941" s="545" t="s">
        <v>13413</v>
      </c>
      <c r="O13941" s="545" t="s">
        <v>13413</v>
      </c>
      <c r="P13941" s="549">
        <v>11659</v>
      </c>
      <c r="Q13941" s="549">
        <v>1</v>
      </c>
      <c r="R13941" s="549">
        <v>14</v>
      </c>
      <c r="S13941" s="548"/>
      <c r="T13941" s="548"/>
      <c r="U13941" s="99"/>
    </row>
    <row r="13942" spans="1:21" ht="19.5" customHeight="1">
      <c r="A13942" s="545">
        <v>109000</v>
      </c>
      <c r="B13942" s="545" t="s">
        <v>8502</v>
      </c>
      <c r="C13942" s="545" t="s">
        <v>216</v>
      </c>
      <c r="D13942" s="546"/>
      <c r="E13942" s="171" t="str">
        <f t="shared" si="217"/>
        <v>1900</v>
      </c>
      <c r="F13942" s="547">
        <v>0</v>
      </c>
      <c r="G13942" s="548">
        <v>0</v>
      </c>
      <c r="H13942" s="547">
        <v>0</v>
      </c>
      <c r="I13942" s="545" t="s">
        <v>12650</v>
      </c>
      <c r="J13942" s="545"/>
      <c r="K13942" s="545" t="s">
        <v>21530</v>
      </c>
      <c r="L13942" s="545" t="s">
        <v>13413</v>
      </c>
      <c r="M13942" s="548" t="s">
        <v>13758</v>
      </c>
      <c r="N13942" s="545" t="s">
        <v>13413</v>
      </c>
      <c r="O13942" s="545" t="s">
        <v>13413</v>
      </c>
      <c r="P13942" s="549">
        <v>11660</v>
      </c>
      <c r="Q13942" s="549">
        <v>1</v>
      </c>
      <c r="R13942" s="549">
        <v>127</v>
      </c>
      <c r="S13942" s="548"/>
      <c r="T13942" s="548"/>
      <c r="U13942" s="99"/>
    </row>
    <row r="13943" spans="1:21" ht="19.5" customHeight="1">
      <c r="A13943" s="545">
        <v>109001</v>
      </c>
      <c r="B13943" s="545" t="s">
        <v>5953</v>
      </c>
      <c r="C13943" s="545" t="s">
        <v>216</v>
      </c>
      <c r="D13943" s="546"/>
      <c r="E13943" s="171" t="str">
        <f t="shared" si="217"/>
        <v>1900</v>
      </c>
      <c r="F13943" s="547">
        <v>0</v>
      </c>
      <c r="G13943" s="548">
        <v>0</v>
      </c>
      <c r="H13943" s="547">
        <v>0</v>
      </c>
      <c r="I13943" s="545" t="s">
        <v>12973</v>
      </c>
      <c r="J13943" s="545"/>
      <c r="K13943" s="545" t="s">
        <v>21531</v>
      </c>
      <c r="L13943" s="545" t="s">
        <v>13413</v>
      </c>
      <c r="M13943" s="548" t="s">
        <v>13758</v>
      </c>
      <c r="N13943" s="545" t="s">
        <v>13413</v>
      </c>
      <c r="O13943" s="545" t="s">
        <v>13413</v>
      </c>
      <c r="P13943" s="549">
        <v>11661</v>
      </c>
      <c r="Q13943" s="549">
        <v>1</v>
      </c>
      <c r="R13943" s="549">
        <v>59</v>
      </c>
      <c r="S13943" s="548"/>
      <c r="T13943" s="548"/>
      <c r="U13943" s="99"/>
    </row>
    <row r="13944" spans="1:21" ht="19.5" customHeight="1">
      <c r="A13944" s="545">
        <v>109002</v>
      </c>
      <c r="B13944" s="545" t="s">
        <v>8501</v>
      </c>
      <c r="C13944" s="545" t="s">
        <v>209</v>
      </c>
      <c r="D13944" s="546"/>
      <c r="E13944" s="171" t="str">
        <f t="shared" si="217"/>
        <v>1900</v>
      </c>
      <c r="F13944" s="547">
        <v>0</v>
      </c>
      <c r="G13944" s="548">
        <v>0</v>
      </c>
      <c r="H13944" s="547">
        <v>0</v>
      </c>
      <c r="I13944" s="545" t="s">
        <v>12650</v>
      </c>
      <c r="J13944" s="545"/>
      <c r="K13944" s="545" t="s">
        <v>21532</v>
      </c>
      <c r="L13944" s="545" t="s">
        <v>13413</v>
      </c>
      <c r="M13944" s="548" t="s">
        <v>13758</v>
      </c>
      <c r="N13944" s="545" t="s">
        <v>13413</v>
      </c>
      <c r="O13944" s="545" t="s">
        <v>13413</v>
      </c>
      <c r="P13944" s="549">
        <v>11662</v>
      </c>
      <c r="Q13944" s="549">
        <v>1</v>
      </c>
      <c r="R13944" s="549">
        <v>127</v>
      </c>
      <c r="S13944" s="548"/>
      <c r="T13944" s="548"/>
      <c r="U13944" s="99"/>
    </row>
    <row r="13945" spans="1:21" ht="19.5" customHeight="1">
      <c r="A13945" s="545">
        <v>109003</v>
      </c>
      <c r="B13945" s="545" t="s">
        <v>4828</v>
      </c>
      <c r="C13945" s="545" t="s">
        <v>216</v>
      </c>
      <c r="D13945" s="546"/>
      <c r="E13945" s="171" t="str">
        <f t="shared" si="217"/>
        <v>1900</v>
      </c>
      <c r="F13945" s="547">
        <v>0</v>
      </c>
      <c r="G13945" s="548">
        <v>0</v>
      </c>
      <c r="H13945" s="547">
        <v>0</v>
      </c>
      <c r="I13945" s="545" t="s">
        <v>12650</v>
      </c>
      <c r="J13945" s="545"/>
      <c r="K13945" s="545" t="s">
        <v>21533</v>
      </c>
      <c r="L13945" s="545" t="s">
        <v>13413</v>
      </c>
      <c r="M13945" s="548" t="s">
        <v>13758</v>
      </c>
      <c r="N13945" s="545" t="s">
        <v>13413</v>
      </c>
      <c r="O13945" s="545" t="s">
        <v>13413</v>
      </c>
      <c r="P13945" s="549">
        <v>11663</v>
      </c>
      <c r="Q13945" s="549">
        <v>1</v>
      </c>
      <c r="R13945" s="549">
        <v>127</v>
      </c>
      <c r="S13945" s="548"/>
      <c r="T13945" s="548"/>
      <c r="U13945" s="99"/>
    </row>
    <row r="13946" spans="1:21" ht="19.5" customHeight="1">
      <c r="A13946" s="545">
        <v>109004</v>
      </c>
      <c r="B13946" s="545" t="s">
        <v>8500</v>
      </c>
      <c r="C13946" s="545" t="s">
        <v>216</v>
      </c>
      <c r="D13946" s="546"/>
      <c r="E13946" s="171" t="str">
        <f t="shared" si="217"/>
        <v>1900</v>
      </c>
      <c r="F13946" s="547">
        <v>0</v>
      </c>
      <c r="G13946" s="548">
        <v>0</v>
      </c>
      <c r="H13946" s="547">
        <v>0</v>
      </c>
      <c r="I13946" s="545" t="s">
        <v>12650</v>
      </c>
      <c r="J13946" s="545"/>
      <c r="K13946" s="545" t="s">
        <v>21534</v>
      </c>
      <c r="L13946" s="545" t="s">
        <v>13413</v>
      </c>
      <c r="M13946" s="548" t="s">
        <v>13758</v>
      </c>
      <c r="N13946" s="545" t="s">
        <v>13413</v>
      </c>
      <c r="O13946" s="545" t="s">
        <v>13413</v>
      </c>
      <c r="P13946" s="549">
        <v>11664</v>
      </c>
      <c r="Q13946" s="549">
        <v>1</v>
      </c>
      <c r="R13946" s="549">
        <v>127</v>
      </c>
      <c r="S13946" s="548"/>
      <c r="T13946" s="548"/>
      <c r="U13946" s="99"/>
    </row>
    <row r="13947" spans="1:21" ht="19.5" customHeight="1">
      <c r="A13947" s="545">
        <v>109005</v>
      </c>
      <c r="B13947" s="545" t="s">
        <v>4785</v>
      </c>
      <c r="C13947" s="545" t="s">
        <v>216</v>
      </c>
      <c r="D13947" s="546"/>
      <c r="E13947" s="171" t="str">
        <f t="shared" si="217"/>
        <v>1900</v>
      </c>
      <c r="F13947" s="547">
        <v>0</v>
      </c>
      <c r="G13947" s="548">
        <v>0</v>
      </c>
      <c r="H13947" s="547">
        <v>0</v>
      </c>
      <c r="I13947" s="545" t="s">
        <v>12650</v>
      </c>
      <c r="J13947" s="545"/>
      <c r="K13947" s="545" t="s">
        <v>21535</v>
      </c>
      <c r="L13947" s="545" t="s">
        <v>13413</v>
      </c>
      <c r="M13947" s="548" t="s">
        <v>13758</v>
      </c>
      <c r="N13947" s="545" t="s">
        <v>13413</v>
      </c>
      <c r="O13947" s="545" t="s">
        <v>13413</v>
      </c>
      <c r="P13947" s="549">
        <v>11665</v>
      </c>
      <c r="Q13947" s="549">
        <v>1</v>
      </c>
      <c r="R13947" s="549">
        <v>127</v>
      </c>
      <c r="S13947" s="548"/>
      <c r="T13947" s="548"/>
      <c r="U13947" s="99"/>
    </row>
    <row r="13948" spans="1:21" ht="19.5" customHeight="1">
      <c r="A13948" s="545">
        <v>109006</v>
      </c>
      <c r="B13948" s="545" t="s">
        <v>4776</v>
      </c>
      <c r="C13948" s="545" t="s">
        <v>216</v>
      </c>
      <c r="D13948" s="546"/>
      <c r="E13948" s="171" t="str">
        <f t="shared" si="217"/>
        <v>1900</v>
      </c>
      <c r="F13948" s="547">
        <v>0</v>
      </c>
      <c r="G13948" s="548">
        <v>0</v>
      </c>
      <c r="H13948" s="547">
        <v>0</v>
      </c>
      <c r="I13948" s="545" t="s">
        <v>12650</v>
      </c>
      <c r="J13948" s="545"/>
      <c r="K13948" s="545" t="s">
        <v>21536</v>
      </c>
      <c r="L13948" s="545" t="s">
        <v>13413</v>
      </c>
      <c r="M13948" s="548" t="s">
        <v>13758</v>
      </c>
      <c r="N13948" s="545" t="s">
        <v>13413</v>
      </c>
      <c r="O13948" s="545" t="s">
        <v>13413</v>
      </c>
      <c r="P13948" s="549">
        <v>11666</v>
      </c>
      <c r="Q13948" s="549">
        <v>1</v>
      </c>
      <c r="R13948" s="549">
        <v>127</v>
      </c>
      <c r="S13948" s="548"/>
      <c r="T13948" s="548"/>
      <c r="U13948" s="99"/>
    </row>
    <row r="13949" spans="1:21" ht="19.5" customHeight="1">
      <c r="A13949" s="545">
        <v>109007</v>
      </c>
      <c r="B13949" s="545" t="s">
        <v>5220</v>
      </c>
      <c r="C13949" s="545" t="s">
        <v>903</v>
      </c>
      <c r="D13949" s="546"/>
      <c r="E13949" s="171" t="str">
        <f t="shared" si="217"/>
        <v>1900</v>
      </c>
      <c r="F13949" s="547">
        <v>0</v>
      </c>
      <c r="G13949" s="548">
        <v>0</v>
      </c>
      <c r="H13949" s="547">
        <v>0</v>
      </c>
      <c r="I13949" s="545" t="s">
        <v>12760</v>
      </c>
      <c r="J13949" s="545"/>
      <c r="K13949" s="545" t="s">
        <v>18912</v>
      </c>
      <c r="L13949" s="545" t="s">
        <v>13413</v>
      </c>
      <c r="M13949" s="548" t="s">
        <v>13813</v>
      </c>
      <c r="N13949" s="545" t="s">
        <v>13413</v>
      </c>
      <c r="O13949" s="545" t="s">
        <v>13413</v>
      </c>
      <c r="P13949" s="549">
        <v>11667</v>
      </c>
      <c r="Q13949" s="549">
        <v>3</v>
      </c>
      <c r="R13949" s="549">
        <v>161</v>
      </c>
      <c r="S13949" s="548"/>
      <c r="T13949" s="548"/>
      <c r="U13949" s="99"/>
    </row>
    <row r="13950" spans="1:21" ht="19.5" customHeight="1">
      <c r="A13950" s="545">
        <v>109008</v>
      </c>
      <c r="B13950" s="545" t="s">
        <v>8499</v>
      </c>
      <c r="C13950" s="545" t="s">
        <v>216</v>
      </c>
      <c r="D13950" s="546"/>
      <c r="E13950" s="171" t="str">
        <f t="shared" si="217"/>
        <v>1900</v>
      </c>
      <c r="F13950" s="547">
        <v>0</v>
      </c>
      <c r="G13950" s="548">
        <v>0</v>
      </c>
      <c r="H13950" s="547">
        <v>0</v>
      </c>
      <c r="I13950" s="545" t="s">
        <v>12650</v>
      </c>
      <c r="J13950" s="545"/>
      <c r="K13950" s="545" t="s">
        <v>21537</v>
      </c>
      <c r="L13950" s="545" t="s">
        <v>13413</v>
      </c>
      <c r="M13950" s="548" t="s">
        <v>13758</v>
      </c>
      <c r="N13950" s="545" t="s">
        <v>13413</v>
      </c>
      <c r="O13950" s="545" t="s">
        <v>13413</v>
      </c>
      <c r="P13950" s="549">
        <v>11668</v>
      </c>
      <c r="Q13950" s="549">
        <v>1</v>
      </c>
      <c r="R13950" s="549">
        <v>127</v>
      </c>
      <c r="S13950" s="548"/>
      <c r="T13950" s="548"/>
      <c r="U13950" s="99"/>
    </row>
    <row r="13951" spans="1:21" ht="19.5" customHeight="1">
      <c r="A13951" s="545">
        <v>109009</v>
      </c>
      <c r="B13951" s="545" t="s">
        <v>8498</v>
      </c>
      <c r="C13951" s="545" t="s">
        <v>216</v>
      </c>
      <c r="D13951" s="546"/>
      <c r="E13951" s="171" t="str">
        <f t="shared" si="217"/>
        <v>1900</v>
      </c>
      <c r="F13951" s="547">
        <v>0</v>
      </c>
      <c r="G13951" s="548">
        <v>0</v>
      </c>
      <c r="H13951" s="547">
        <v>0</v>
      </c>
      <c r="I13951" s="545" t="s">
        <v>12650</v>
      </c>
      <c r="J13951" s="545"/>
      <c r="K13951" s="545" t="s">
        <v>21538</v>
      </c>
      <c r="L13951" s="545" t="s">
        <v>13413</v>
      </c>
      <c r="M13951" s="548" t="s">
        <v>13758</v>
      </c>
      <c r="N13951" s="545" t="s">
        <v>13413</v>
      </c>
      <c r="O13951" s="545" t="s">
        <v>13413</v>
      </c>
      <c r="P13951" s="549">
        <v>11669</v>
      </c>
      <c r="Q13951" s="549">
        <v>1</v>
      </c>
      <c r="R13951" s="549">
        <v>127</v>
      </c>
      <c r="S13951" s="548"/>
      <c r="T13951" s="548"/>
      <c r="U13951" s="99"/>
    </row>
    <row r="13952" spans="1:21" ht="19.5" customHeight="1">
      <c r="A13952" s="545">
        <v>109010</v>
      </c>
      <c r="B13952" s="545" t="s">
        <v>8497</v>
      </c>
      <c r="C13952" s="545" t="s">
        <v>216</v>
      </c>
      <c r="D13952" s="546"/>
      <c r="E13952" s="171" t="str">
        <f t="shared" si="217"/>
        <v>1900</v>
      </c>
      <c r="F13952" s="547">
        <v>0</v>
      </c>
      <c r="G13952" s="548">
        <v>0</v>
      </c>
      <c r="H13952" s="547">
        <v>0</v>
      </c>
      <c r="I13952" s="545" t="s">
        <v>12650</v>
      </c>
      <c r="J13952" s="545"/>
      <c r="K13952" s="545" t="s">
        <v>21539</v>
      </c>
      <c r="L13952" s="545" t="s">
        <v>13413</v>
      </c>
      <c r="M13952" s="548" t="s">
        <v>13758</v>
      </c>
      <c r="N13952" s="545" t="s">
        <v>13413</v>
      </c>
      <c r="O13952" s="545" t="s">
        <v>13413</v>
      </c>
      <c r="P13952" s="549">
        <v>11670</v>
      </c>
      <c r="Q13952" s="549">
        <v>1</v>
      </c>
      <c r="R13952" s="549">
        <v>127</v>
      </c>
      <c r="S13952" s="548"/>
      <c r="T13952" s="548"/>
      <c r="U13952" s="99"/>
    </row>
    <row r="13953" spans="1:21" ht="19.5" customHeight="1">
      <c r="A13953" s="545">
        <v>109011</v>
      </c>
      <c r="B13953" s="545" t="s">
        <v>4889</v>
      </c>
      <c r="C13953" s="545" t="s">
        <v>216</v>
      </c>
      <c r="D13953" s="546">
        <v>43691</v>
      </c>
      <c r="E13953" s="171" t="str">
        <f t="shared" si="217"/>
        <v>2019</v>
      </c>
      <c r="F13953" s="547">
        <v>4500000.01</v>
      </c>
      <c r="G13953" s="548">
        <v>0.19</v>
      </c>
      <c r="H13953" s="547">
        <v>3781512.61</v>
      </c>
      <c r="I13953" s="545" t="s">
        <v>12650</v>
      </c>
      <c r="J13953" s="545" t="s">
        <v>13407</v>
      </c>
      <c r="K13953" s="545" t="s">
        <v>21540</v>
      </c>
      <c r="L13953" s="545" t="s">
        <v>13413</v>
      </c>
      <c r="M13953" s="548" t="s">
        <v>13758</v>
      </c>
      <c r="N13953" s="545" t="s">
        <v>13413</v>
      </c>
      <c r="O13953" s="545" t="s">
        <v>13413</v>
      </c>
      <c r="P13953" s="549">
        <v>11671</v>
      </c>
      <c r="Q13953" s="549">
        <v>1</v>
      </c>
      <c r="R13953" s="549">
        <v>127</v>
      </c>
      <c r="S13953" s="548">
        <v>2232</v>
      </c>
      <c r="T13953" s="548"/>
      <c r="U13953" s="99"/>
    </row>
    <row r="13954" spans="1:21" ht="19.5" customHeight="1">
      <c r="A13954" s="545">
        <v>109012</v>
      </c>
      <c r="B13954" s="545" t="s">
        <v>8496</v>
      </c>
      <c r="C13954" s="545" t="s">
        <v>216</v>
      </c>
      <c r="D13954" s="546"/>
      <c r="E13954" s="171" t="str">
        <f t="shared" si="217"/>
        <v>1900</v>
      </c>
      <c r="F13954" s="547">
        <v>0</v>
      </c>
      <c r="G13954" s="548">
        <v>0</v>
      </c>
      <c r="H13954" s="547">
        <v>0</v>
      </c>
      <c r="I13954" s="545" t="s">
        <v>12650</v>
      </c>
      <c r="J13954" s="545"/>
      <c r="K13954" s="545" t="s">
        <v>21541</v>
      </c>
      <c r="L13954" s="545" t="s">
        <v>13413</v>
      </c>
      <c r="M13954" s="548" t="s">
        <v>13758</v>
      </c>
      <c r="N13954" s="545" t="s">
        <v>13413</v>
      </c>
      <c r="O13954" s="545" t="s">
        <v>13413</v>
      </c>
      <c r="P13954" s="549">
        <v>11672</v>
      </c>
      <c r="Q13954" s="549">
        <v>1</v>
      </c>
      <c r="R13954" s="549">
        <v>127</v>
      </c>
      <c r="S13954" s="548"/>
      <c r="T13954" s="548"/>
      <c r="U13954" s="99"/>
    </row>
    <row r="13955" spans="1:21" ht="19.5" customHeight="1">
      <c r="A13955" s="545">
        <v>109013</v>
      </c>
      <c r="B13955" s="545" t="s">
        <v>4831</v>
      </c>
      <c r="C13955" s="545" t="s">
        <v>216</v>
      </c>
      <c r="D13955" s="546"/>
      <c r="E13955" s="171" t="str">
        <f t="shared" si="217"/>
        <v>1900</v>
      </c>
      <c r="F13955" s="547">
        <v>0</v>
      </c>
      <c r="G13955" s="548">
        <v>0</v>
      </c>
      <c r="H13955" s="547">
        <v>0</v>
      </c>
      <c r="I13955" s="545" t="s">
        <v>12650</v>
      </c>
      <c r="J13955" s="545"/>
      <c r="K13955" s="545" t="s">
        <v>21542</v>
      </c>
      <c r="L13955" s="545" t="s">
        <v>13413</v>
      </c>
      <c r="M13955" s="548" t="s">
        <v>13758</v>
      </c>
      <c r="N13955" s="545" t="s">
        <v>13413</v>
      </c>
      <c r="O13955" s="545" t="s">
        <v>13413</v>
      </c>
      <c r="P13955" s="549">
        <v>11673</v>
      </c>
      <c r="Q13955" s="549">
        <v>1</v>
      </c>
      <c r="R13955" s="549">
        <v>127</v>
      </c>
      <c r="S13955" s="548"/>
      <c r="T13955" s="548"/>
      <c r="U13955" s="99"/>
    </row>
    <row r="13956" spans="1:21" ht="19.5" customHeight="1">
      <c r="A13956" s="545">
        <v>109014</v>
      </c>
      <c r="B13956" s="545" t="s">
        <v>8495</v>
      </c>
      <c r="C13956" s="545" t="s">
        <v>216</v>
      </c>
      <c r="D13956" s="546"/>
      <c r="E13956" s="171" t="str">
        <f t="shared" ref="E13956:E14019" si="218">TEXT(D13956,"YYYY")</f>
        <v>1900</v>
      </c>
      <c r="F13956" s="547">
        <v>0</v>
      </c>
      <c r="G13956" s="548">
        <v>0</v>
      </c>
      <c r="H13956" s="547">
        <v>0</v>
      </c>
      <c r="I13956" s="545" t="s">
        <v>12650</v>
      </c>
      <c r="J13956" s="545"/>
      <c r="K13956" s="545" t="s">
        <v>21543</v>
      </c>
      <c r="L13956" s="545" t="s">
        <v>13413</v>
      </c>
      <c r="M13956" s="548" t="s">
        <v>13758</v>
      </c>
      <c r="N13956" s="545" t="s">
        <v>13413</v>
      </c>
      <c r="O13956" s="545" t="s">
        <v>13413</v>
      </c>
      <c r="P13956" s="549">
        <v>11674</v>
      </c>
      <c r="Q13956" s="549">
        <v>1</v>
      </c>
      <c r="R13956" s="549">
        <v>127</v>
      </c>
      <c r="S13956" s="548"/>
      <c r="T13956" s="548"/>
      <c r="U13956" s="99"/>
    </row>
    <row r="13957" spans="1:21" ht="19.5" customHeight="1">
      <c r="A13957" s="545">
        <v>109015</v>
      </c>
      <c r="B13957" s="545" t="s">
        <v>4825</v>
      </c>
      <c r="C13957" s="545" t="s">
        <v>216</v>
      </c>
      <c r="D13957" s="546"/>
      <c r="E13957" s="171" t="str">
        <f t="shared" si="218"/>
        <v>1900</v>
      </c>
      <c r="F13957" s="547">
        <v>0</v>
      </c>
      <c r="G13957" s="548">
        <v>0</v>
      </c>
      <c r="H13957" s="547">
        <v>0</v>
      </c>
      <c r="I13957" s="545" t="s">
        <v>12650</v>
      </c>
      <c r="J13957" s="545"/>
      <c r="K13957" s="545" t="s">
        <v>21544</v>
      </c>
      <c r="L13957" s="545" t="s">
        <v>13413</v>
      </c>
      <c r="M13957" s="548" t="s">
        <v>13758</v>
      </c>
      <c r="N13957" s="545" t="s">
        <v>13413</v>
      </c>
      <c r="O13957" s="545" t="s">
        <v>13413</v>
      </c>
      <c r="P13957" s="549">
        <v>11675</v>
      </c>
      <c r="Q13957" s="549">
        <v>1</v>
      </c>
      <c r="R13957" s="549">
        <v>127</v>
      </c>
      <c r="S13957" s="548"/>
      <c r="T13957" s="548"/>
      <c r="U13957" s="99"/>
    </row>
    <row r="13958" spans="1:21" ht="19.5" customHeight="1">
      <c r="A13958" s="545">
        <v>109016</v>
      </c>
      <c r="B13958" s="545" t="s">
        <v>4761</v>
      </c>
      <c r="C13958" s="545" t="s">
        <v>216</v>
      </c>
      <c r="D13958" s="546"/>
      <c r="E13958" s="171" t="str">
        <f t="shared" si="218"/>
        <v>1900</v>
      </c>
      <c r="F13958" s="547">
        <v>0</v>
      </c>
      <c r="G13958" s="548">
        <v>0</v>
      </c>
      <c r="H13958" s="547">
        <v>0</v>
      </c>
      <c r="I13958" s="545" t="s">
        <v>12650</v>
      </c>
      <c r="J13958" s="545"/>
      <c r="K13958" s="545" t="s">
        <v>21545</v>
      </c>
      <c r="L13958" s="545" t="s">
        <v>13413</v>
      </c>
      <c r="M13958" s="548" t="s">
        <v>13758</v>
      </c>
      <c r="N13958" s="545" t="s">
        <v>13413</v>
      </c>
      <c r="O13958" s="545" t="s">
        <v>13413</v>
      </c>
      <c r="P13958" s="549">
        <v>11676</v>
      </c>
      <c r="Q13958" s="549">
        <v>1</v>
      </c>
      <c r="R13958" s="549">
        <v>127</v>
      </c>
      <c r="S13958" s="548"/>
      <c r="T13958" s="548"/>
      <c r="U13958" s="99"/>
    </row>
    <row r="13959" spans="1:21" ht="19.5" customHeight="1">
      <c r="A13959" s="545">
        <v>109017</v>
      </c>
      <c r="B13959" s="545" t="s">
        <v>5080</v>
      </c>
      <c r="C13959" s="545" t="s">
        <v>216</v>
      </c>
      <c r="D13959" s="546"/>
      <c r="E13959" s="171" t="str">
        <f t="shared" si="218"/>
        <v>1900</v>
      </c>
      <c r="F13959" s="547">
        <v>0</v>
      </c>
      <c r="G13959" s="548">
        <v>0</v>
      </c>
      <c r="H13959" s="547">
        <v>0</v>
      </c>
      <c r="I13959" s="545" t="s">
        <v>12676</v>
      </c>
      <c r="J13959" s="545"/>
      <c r="K13959" s="545" t="s">
        <v>5080</v>
      </c>
      <c r="L13959" s="545" t="s">
        <v>13413</v>
      </c>
      <c r="M13959" s="548" t="s">
        <v>13758</v>
      </c>
      <c r="N13959" s="545" t="s">
        <v>13413</v>
      </c>
      <c r="O13959" s="545" t="s">
        <v>13413</v>
      </c>
      <c r="P13959" s="549">
        <v>11677</v>
      </c>
      <c r="Q13959" s="549">
        <v>1</v>
      </c>
      <c r="R13959" s="549">
        <v>14</v>
      </c>
      <c r="S13959" s="548"/>
      <c r="T13959" s="548"/>
      <c r="U13959" s="99"/>
    </row>
    <row r="13960" spans="1:21" ht="19.5" customHeight="1">
      <c r="A13960" s="545">
        <v>109018</v>
      </c>
      <c r="B13960" s="545" t="s">
        <v>8494</v>
      </c>
      <c r="C13960" s="545" t="s">
        <v>216</v>
      </c>
      <c r="D13960" s="546"/>
      <c r="E13960" s="171" t="str">
        <f t="shared" si="218"/>
        <v>1900</v>
      </c>
      <c r="F13960" s="547">
        <v>0</v>
      </c>
      <c r="G13960" s="548">
        <v>0</v>
      </c>
      <c r="H13960" s="547">
        <v>0</v>
      </c>
      <c r="I13960" s="545" t="s">
        <v>12637</v>
      </c>
      <c r="J13960" s="545"/>
      <c r="K13960" s="545" t="s">
        <v>21546</v>
      </c>
      <c r="L13960" s="545" t="s">
        <v>13413</v>
      </c>
      <c r="M13960" s="548" t="s">
        <v>13758</v>
      </c>
      <c r="N13960" s="545" t="s">
        <v>13413</v>
      </c>
      <c r="O13960" s="545" t="s">
        <v>13413</v>
      </c>
      <c r="P13960" s="549">
        <v>11678</v>
      </c>
      <c r="Q13960" s="549">
        <v>1</v>
      </c>
      <c r="R13960" s="549">
        <v>13</v>
      </c>
      <c r="S13960" s="548"/>
      <c r="T13960" s="548"/>
      <c r="U13960" s="99"/>
    </row>
    <row r="13961" spans="1:21" ht="19.5" customHeight="1">
      <c r="A13961" s="545">
        <v>109019</v>
      </c>
      <c r="B13961" s="545" t="s">
        <v>4849</v>
      </c>
      <c r="C13961" s="545" t="s">
        <v>216</v>
      </c>
      <c r="D13961" s="546"/>
      <c r="E13961" s="171" t="str">
        <f t="shared" si="218"/>
        <v>1900</v>
      </c>
      <c r="F13961" s="547">
        <v>0</v>
      </c>
      <c r="G13961" s="548">
        <v>0</v>
      </c>
      <c r="H13961" s="547">
        <v>0</v>
      </c>
      <c r="I13961" s="545" t="s">
        <v>12650</v>
      </c>
      <c r="J13961" s="545"/>
      <c r="K13961" s="545" t="s">
        <v>21547</v>
      </c>
      <c r="L13961" s="545" t="s">
        <v>13413</v>
      </c>
      <c r="M13961" s="548" t="s">
        <v>13758</v>
      </c>
      <c r="N13961" s="545" t="s">
        <v>13413</v>
      </c>
      <c r="O13961" s="545" t="s">
        <v>13413</v>
      </c>
      <c r="P13961" s="549">
        <v>11679</v>
      </c>
      <c r="Q13961" s="549">
        <v>1</v>
      </c>
      <c r="R13961" s="549">
        <v>127</v>
      </c>
      <c r="S13961" s="548"/>
      <c r="T13961" s="548"/>
      <c r="U13961" s="99"/>
    </row>
    <row r="13962" spans="1:21" ht="19.5" customHeight="1">
      <c r="A13962" s="545">
        <v>109020</v>
      </c>
      <c r="B13962" s="545" t="s">
        <v>4810</v>
      </c>
      <c r="C13962" s="545" t="s">
        <v>216</v>
      </c>
      <c r="D13962" s="546"/>
      <c r="E13962" s="171" t="str">
        <f t="shared" si="218"/>
        <v>1900</v>
      </c>
      <c r="F13962" s="547">
        <v>0</v>
      </c>
      <c r="G13962" s="548">
        <v>0</v>
      </c>
      <c r="H13962" s="547">
        <v>0</v>
      </c>
      <c r="I13962" s="545" t="s">
        <v>12637</v>
      </c>
      <c r="J13962" s="545"/>
      <c r="K13962" s="545" t="s">
        <v>21548</v>
      </c>
      <c r="L13962" s="545" t="s">
        <v>13413</v>
      </c>
      <c r="M13962" s="548" t="s">
        <v>13758</v>
      </c>
      <c r="N13962" s="545" t="s">
        <v>13413</v>
      </c>
      <c r="O13962" s="545" t="s">
        <v>13413</v>
      </c>
      <c r="P13962" s="549">
        <v>11680</v>
      </c>
      <c r="Q13962" s="549">
        <v>1</v>
      </c>
      <c r="R13962" s="549">
        <v>13</v>
      </c>
      <c r="S13962" s="548"/>
      <c r="T13962" s="548"/>
      <c r="U13962" s="99"/>
    </row>
    <row r="13963" spans="1:21" ht="19.5" customHeight="1">
      <c r="A13963" s="545">
        <v>109021</v>
      </c>
      <c r="B13963" s="545" t="s">
        <v>4982</v>
      </c>
      <c r="C13963" s="545" t="s">
        <v>216</v>
      </c>
      <c r="D13963" s="546"/>
      <c r="E13963" s="171" t="str">
        <f t="shared" si="218"/>
        <v>1900</v>
      </c>
      <c r="F13963" s="547">
        <v>0</v>
      </c>
      <c r="G13963" s="548">
        <v>0</v>
      </c>
      <c r="H13963" s="547">
        <v>0</v>
      </c>
      <c r="I13963" s="545" t="s">
        <v>12637</v>
      </c>
      <c r="J13963" s="545"/>
      <c r="K13963" s="545" t="s">
        <v>21546</v>
      </c>
      <c r="L13963" s="545" t="s">
        <v>13413</v>
      </c>
      <c r="M13963" s="548" t="s">
        <v>13758</v>
      </c>
      <c r="N13963" s="545" t="s">
        <v>13413</v>
      </c>
      <c r="O13963" s="545" t="s">
        <v>13413</v>
      </c>
      <c r="P13963" s="549">
        <v>11681</v>
      </c>
      <c r="Q13963" s="549">
        <v>1</v>
      </c>
      <c r="R13963" s="549">
        <v>13</v>
      </c>
      <c r="S13963" s="548"/>
      <c r="T13963" s="548"/>
      <c r="U13963" s="99"/>
    </row>
    <row r="13964" spans="1:21" ht="19.5" customHeight="1">
      <c r="A13964" s="545">
        <v>109022</v>
      </c>
      <c r="B13964" s="545" t="s">
        <v>4774</v>
      </c>
      <c r="C13964" s="545" t="s">
        <v>216</v>
      </c>
      <c r="D13964" s="546"/>
      <c r="E13964" s="171" t="str">
        <f t="shared" si="218"/>
        <v>1900</v>
      </c>
      <c r="F13964" s="547">
        <v>0</v>
      </c>
      <c r="G13964" s="548">
        <v>0</v>
      </c>
      <c r="H13964" s="547">
        <v>0</v>
      </c>
      <c r="I13964" s="545" t="s">
        <v>12650</v>
      </c>
      <c r="J13964" s="545"/>
      <c r="K13964" s="545" t="s">
        <v>21549</v>
      </c>
      <c r="L13964" s="545" t="s">
        <v>13413</v>
      </c>
      <c r="M13964" s="548" t="s">
        <v>13758</v>
      </c>
      <c r="N13964" s="545" t="s">
        <v>13413</v>
      </c>
      <c r="O13964" s="545" t="s">
        <v>13413</v>
      </c>
      <c r="P13964" s="549">
        <v>11682</v>
      </c>
      <c r="Q13964" s="549">
        <v>1</v>
      </c>
      <c r="R13964" s="549">
        <v>127</v>
      </c>
      <c r="S13964" s="548"/>
      <c r="T13964" s="548"/>
      <c r="U13964" s="99"/>
    </row>
    <row r="13965" spans="1:21" ht="19.5" customHeight="1">
      <c r="A13965" s="545">
        <v>109023</v>
      </c>
      <c r="B13965" s="545" t="s">
        <v>7950</v>
      </c>
      <c r="C13965" s="545" t="s">
        <v>209</v>
      </c>
      <c r="D13965" s="546">
        <v>46052</v>
      </c>
      <c r="E13965" s="171" t="str">
        <f t="shared" si="218"/>
        <v>2026</v>
      </c>
      <c r="F13965" s="547">
        <v>6436</v>
      </c>
      <c r="G13965" s="548">
        <v>0.19</v>
      </c>
      <c r="H13965" s="547">
        <v>5408.4</v>
      </c>
      <c r="I13965" s="545" t="s">
        <v>12706</v>
      </c>
      <c r="J13965" s="545" t="s">
        <v>13307</v>
      </c>
      <c r="K13965" s="545" t="s">
        <v>21550</v>
      </c>
      <c r="L13965" s="545" t="s">
        <v>13413</v>
      </c>
      <c r="M13965" s="548" t="s">
        <v>13758</v>
      </c>
      <c r="N13965" s="545" t="s">
        <v>13413</v>
      </c>
      <c r="O13965" s="545" t="s">
        <v>13413</v>
      </c>
      <c r="P13965" s="549">
        <v>11683</v>
      </c>
      <c r="Q13965" s="549">
        <v>1</v>
      </c>
      <c r="R13965" s="549">
        <v>128</v>
      </c>
      <c r="S13965" s="548">
        <v>2228</v>
      </c>
      <c r="T13965" s="548"/>
      <c r="U13965" s="99"/>
    </row>
    <row r="13966" spans="1:21" ht="19.5" customHeight="1">
      <c r="A13966" s="545">
        <v>109024</v>
      </c>
      <c r="B13966" s="545" t="s">
        <v>4848</v>
      </c>
      <c r="C13966" s="545" t="s">
        <v>216</v>
      </c>
      <c r="D13966" s="546"/>
      <c r="E13966" s="171" t="str">
        <f t="shared" si="218"/>
        <v>1900</v>
      </c>
      <c r="F13966" s="547">
        <v>0</v>
      </c>
      <c r="G13966" s="548">
        <v>0</v>
      </c>
      <c r="H13966" s="547">
        <v>0</v>
      </c>
      <c r="I13966" s="545" t="s">
        <v>12650</v>
      </c>
      <c r="J13966" s="545"/>
      <c r="K13966" s="545" t="s">
        <v>21551</v>
      </c>
      <c r="L13966" s="545" t="s">
        <v>13413</v>
      </c>
      <c r="M13966" s="548" t="s">
        <v>13758</v>
      </c>
      <c r="N13966" s="545" t="s">
        <v>13413</v>
      </c>
      <c r="O13966" s="545" t="s">
        <v>13413</v>
      </c>
      <c r="P13966" s="549">
        <v>11684</v>
      </c>
      <c r="Q13966" s="549">
        <v>1</v>
      </c>
      <c r="R13966" s="549">
        <v>127</v>
      </c>
      <c r="S13966" s="548"/>
      <c r="T13966" s="548"/>
      <c r="U13966" s="99"/>
    </row>
    <row r="13967" spans="1:21" ht="19.5" customHeight="1">
      <c r="A13967" s="545">
        <v>109025</v>
      </c>
      <c r="B13967" s="545" t="s">
        <v>4967</v>
      </c>
      <c r="C13967" s="545" t="s">
        <v>216</v>
      </c>
      <c r="D13967" s="546"/>
      <c r="E13967" s="171" t="str">
        <f t="shared" si="218"/>
        <v>1900</v>
      </c>
      <c r="F13967" s="547">
        <v>0</v>
      </c>
      <c r="G13967" s="548">
        <v>0</v>
      </c>
      <c r="H13967" s="547">
        <v>0</v>
      </c>
      <c r="I13967" s="545" t="s">
        <v>12650</v>
      </c>
      <c r="J13967" s="545"/>
      <c r="K13967" s="545" t="s">
        <v>21552</v>
      </c>
      <c r="L13967" s="545" t="s">
        <v>13413</v>
      </c>
      <c r="M13967" s="548" t="s">
        <v>13758</v>
      </c>
      <c r="N13967" s="545" t="s">
        <v>13413</v>
      </c>
      <c r="O13967" s="545" t="s">
        <v>13413</v>
      </c>
      <c r="P13967" s="549">
        <v>11685</v>
      </c>
      <c r="Q13967" s="549">
        <v>1</v>
      </c>
      <c r="R13967" s="549">
        <v>127</v>
      </c>
      <c r="S13967" s="548"/>
      <c r="T13967" s="548"/>
      <c r="U13967" s="99"/>
    </row>
    <row r="13968" spans="1:21" ht="19.5" customHeight="1">
      <c r="A13968" s="545">
        <v>109026</v>
      </c>
      <c r="B13968" s="545" t="s">
        <v>4778</v>
      </c>
      <c r="C13968" s="545" t="s">
        <v>216</v>
      </c>
      <c r="D13968" s="546"/>
      <c r="E13968" s="171" t="str">
        <f t="shared" si="218"/>
        <v>1900</v>
      </c>
      <c r="F13968" s="547">
        <v>0</v>
      </c>
      <c r="G13968" s="548">
        <v>0</v>
      </c>
      <c r="H13968" s="547">
        <v>0</v>
      </c>
      <c r="I13968" s="545" t="s">
        <v>12650</v>
      </c>
      <c r="J13968" s="545"/>
      <c r="K13968" s="545" t="s">
        <v>21553</v>
      </c>
      <c r="L13968" s="545" t="s">
        <v>13413</v>
      </c>
      <c r="M13968" s="548" t="s">
        <v>13758</v>
      </c>
      <c r="N13968" s="545" t="s">
        <v>13413</v>
      </c>
      <c r="O13968" s="545" t="s">
        <v>13413</v>
      </c>
      <c r="P13968" s="549">
        <v>11686</v>
      </c>
      <c r="Q13968" s="549">
        <v>1</v>
      </c>
      <c r="R13968" s="549">
        <v>127</v>
      </c>
      <c r="S13968" s="548"/>
      <c r="T13968" s="548"/>
      <c r="U13968" s="99"/>
    </row>
    <row r="13969" spans="1:21" ht="19.5" customHeight="1">
      <c r="A13969" s="545">
        <v>109027</v>
      </c>
      <c r="B13969" s="545" t="s">
        <v>4955</v>
      </c>
      <c r="C13969" s="545" t="s">
        <v>209</v>
      </c>
      <c r="D13969" s="546"/>
      <c r="E13969" s="171" t="str">
        <f t="shared" si="218"/>
        <v>1900</v>
      </c>
      <c r="F13969" s="547">
        <v>0</v>
      </c>
      <c r="G13969" s="548">
        <v>0</v>
      </c>
      <c r="H13969" s="547">
        <v>0</v>
      </c>
      <c r="I13969" s="545" t="s">
        <v>12650</v>
      </c>
      <c r="J13969" s="545"/>
      <c r="K13969" s="545" t="s">
        <v>21554</v>
      </c>
      <c r="L13969" s="545" t="s">
        <v>13413</v>
      </c>
      <c r="M13969" s="548" t="s">
        <v>13758</v>
      </c>
      <c r="N13969" s="545" t="s">
        <v>13413</v>
      </c>
      <c r="O13969" s="545" t="s">
        <v>13413</v>
      </c>
      <c r="P13969" s="549">
        <v>11687</v>
      </c>
      <c r="Q13969" s="549">
        <v>1</v>
      </c>
      <c r="R13969" s="549">
        <v>127</v>
      </c>
      <c r="S13969" s="548"/>
      <c r="T13969" s="548"/>
      <c r="U13969" s="99"/>
    </row>
    <row r="13970" spans="1:21" ht="19.5" customHeight="1">
      <c r="A13970" s="545">
        <v>109028</v>
      </c>
      <c r="B13970" s="545" t="s">
        <v>8493</v>
      </c>
      <c r="C13970" s="545" t="s">
        <v>216</v>
      </c>
      <c r="D13970" s="546"/>
      <c r="E13970" s="171" t="str">
        <f t="shared" si="218"/>
        <v>1900</v>
      </c>
      <c r="F13970" s="547">
        <v>0</v>
      </c>
      <c r="G13970" s="548">
        <v>0</v>
      </c>
      <c r="H13970" s="547">
        <v>0</v>
      </c>
      <c r="I13970" s="545" t="s">
        <v>12650</v>
      </c>
      <c r="J13970" s="545"/>
      <c r="K13970" s="545" t="s">
        <v>21555</v>
      </c>
      <c r="L13970" s="545" t="s">
        <v>13413</v>
      </c>
      <c r="M13970" s="548" t="s">
        <v>13758</v>
      </c>
      <c r="N13970" s="545" t="s">
        <v>13413</v>
      </c>
      <c r="O13970" s="545" t="s">
        <v>13413</v>
      </c>
      <c r="P13970" s="549">
        <v>11688</v>
      </c>
      <c r="Q13970" s="549">
        <v>1</v>
      </c>
      <c r="R13970" s="549">
        <v>127</v>
      </c>
      <c r="S13970" s="548"/>
      <c r="T13970" s="548"/>
      <c r="U13970" s="99"/>
    </row>
    <row r="13971" spans="1:21" ht="19.5" customHeight="1">
      <c r="A13971" s="545">
        <v>109029</v>
      </c>
      <c r="B13971" s="545" t="s">
        <v>8492</v>
      </c>
      <c r="C13971" s="545" t="s">
        <v>216</v>
      </c>
      <c r="D13971" s="546"/>
      <c r="E13971" s="171" t="str">
        <f t="shared" si="218"/>
        <v>1900</v>
      </c>
      <c r="F13971" s="547">
        <v>0</v>
      </c>
      <c r="G13971" s="548">
        <v>0</v>
      </c>
      <c r="H13971" s="547">
        <v>0</v>
      </c>
      <c r="I13971" s="545" t="s">
        <v>12637</v>
      </c>
      <c r="J13971" s="545"/>
      <c r="K13971" s="545" t="s">
        <v>21556</v>
      </c>
      <c r="L13971" s="545" t="s">
        <v>13413</v>
      </c>
      <c r="M13971" s="548" t="s">
        <v>13758</v>
      </c>
      <c r="N13971" s="545" t="s">
        <v>13413</v>
      </c>
      <c r="O13971" s="545" t="s">
        <v>13413</v>
      </c>
      <c r="P13971" s="549">
        <v>11689</v>
      </c>
      <c r="Q13971" s="549">
        <v>1</v>
      </c>
      <c r="R13971" s="549">
        <v>13</v>
      </c>
      <c r="S13971" s="548"/>
      <c r="T13971" s="548"/>
      <c r="U13971" s="99"/>
    </row>
    <row r="13972" spans="1:21" ht="19.5" customHeight="1">
      <c r="A13972" s="545">
        <v>109030</v>
      </c>
      <c r="B13972" s="545" t="s">
        <v>8491</v>
      </c>
      <c r="C13972" s="545" t="s">
        <v>216</v>
      </c>
      <c r="D13972" s="546"/>
      <c r="E13972" s="171" t="str">
        <f t="shared" si="218"/>
        <v>1900</v>
      </c>
      <c r="F13972" s="547">
        <v>0</v>
      </c>
      <c r="G13972" s="548">
        <v>0</v>
      </c>
      <c r="H13972" s="547">
        <v>0</v>
      </c>
      <c r="I13972" s="545" t="s">
        <v>12650</v>
      </c>
      <c r="J13972" s="545"/>
      <c r="K13972" s="545" t="s">
        <v>21557</v>
      </c>
      <c r="L13972" s="545" t="s">
        <v>13413</v>
      </c>
      <c r="M13972" s="548" t="s">
        <v>13758</v>
      </c>
      <c r="N13972" s="545" t="s">
        <v>13413</v>
      </c>
      <c r="O13972" s="545" t="s">
        <v>13413</v>
      </c>
      <c r="P13972" s="549">
        <v>11690</v>
      </c>
      <c r="Q13972" s="549">
        <v>1</v>
      </c>
      <c r="R13972" s="549">
        <v>127</v>
      </c>
      <c r="S13972" s="548"/>
      <c r="T13972" s="548"/>
      <c r="U13972" s="99"/>
    </row>
    <row r="13973" spans="1:21" ht="19.5" customHeight="1">
      <c r="A13973" s="545">
        <v>109031</v>
      </c>
      <c r="B13973" s="545" t="s">
        <v>4762</v>
      </c>
      <c r="C13973" s="545" t="s">
        <v>216</v>
      </c>
      <c r="D13973" s="546"/>
      <c r="E13973" s="171" t="str">
        <f t="shared" si="218"/>
        <v>1900</v>
      </c>
      <c r="F13973" s="547">
        <v>0</v>
      </c>
      <c r="G13973" s="548">
        <v>0</v>
      </c>
      <c r="H13973" s="547">
        <v>0</v>
      </c>
      <c r="I13973" s="545" t="s">
        <v>12650</v>
      </c>
      <c r="J13973" s="545"/>
      <c r="K13973" s="545" t="s">
        <v>21558</v>
      </c>
      <c r="L13973" s="545" t="s">
        <v>13413</v>
      </c>
      <c r="M13973" s="548" t="s">
        <v>13758</v>
      </c>
      <c r="N13973" s="545" t="s">
        <v>13413</v>
      </c>
      <c r="O13973" s="545" t="s">
        <v>13413</v>
      </c>
      <c r="P13973" s="549">
        <v>11691</v>
      </c>
      <c r="Q13973" s="549">
        <v>1</v>
      </c>
      <c r="R13973" s="549">
        <v>127</v>
      </c>
      <c r="S13973" s="548"/>
      <c r="T13973" s="548"/>
      <c r="U13973" s="99"/>
    </row>
    <row r="13974" spans="1:21" ht="19.5" customHeight="1">
      <c r="A13974" s="545">
        <v>109032</v>
      </c>
      <c r="B13974" s="545" t="s">
        <v>4922</v>
      </c>
      <c r="C13974" s="545" t="s">
        <v>216</v>
      </c>
      <c r="D13974" s="546"/>
      <c r="E13974" s="171" t="str">
        <f t="shared" si="218"/>
        <v>1900</v>
      </c>
      <c r="F13974" s="547">
        <v>0</v>
      </c>
      <c r="G13974" s="548">
        <v>0</v>
      </c>
      <c r="H13974" s="547">
        <v>0</v>
      </c>
      <c r="I13974" s="545" t="s">
        <v>12637</v>
      </c>
      <c r="J13974" s="545"/>
      <c r="K13974" s="545" t="s">
        <v>13413</v>
      </c>
      <c r="L13974" s="545" t="s">
        <v>13413</v>
      </c>
      <c r="M13974" s="548" t="s">
        <v>13758</v>
      </c>
      <c r="N13974" s="545" t="s">
        <v>13413</v>
      </c>
      <c r="O13974" s="545" t="s">
        <v>13413</v>
      </c>
      <c r="P13974" s="549">
        <v>11692</v>
      </c>
      <c r="Q13974" s="549">
        <v>1</v>
      </c>
      <c r="R13974" s="549">
        <v>13</v>
      </c>
      <c r="S13974" s="548"/>
      <c r="T13974" s="548"/>
      <c r="U13974" s="99"/>
    </row>
    <row r="13975" spans="1:21" ht="19.5" customHeight="1">
      <c r="A13975" s="545">
        <v>109033</v>
      </c>
      <c r="B13975" s="545" t="s">
        <v>4783</v>
      </c>
      <c r="C13975" s="545" t="s">
        <v>216</v>
      </c>
      <c r="D13975" s="546"/>
      <c r="E13975" s="171" t="str">
        <f t="shared" si="218"/>
        <v>1900</v>
      </c>
      <c r="F13975" s="547">
        <v>0</v>
      </c>
      <c r="G13975" s="548">
        <v>0</v>
      </c>
      <c r="H13975" s="547">
        <v>0</v>
      </c>
      <c r="I13975" s="545" t="s">
        <v>12637</v>
      </c>
      <c r="J13975" s="545"/>
      <c r="K13975" s="545" t="s">
        <v>13413</v>
      </c>
      <c r="L13975" s="545" t="s">
        <v>13413</v>
      </c>
      <c r="M13975" s="548" t="s">
        <v>13758</v>
      </c>
      <c r="N13975" s="545" t="s">
        <v>13413</v>
      </c>
      <c r="O13975" s="545" t="s">
        <v>13413</v>
      </c>
      <c r="P13975" s="549">
        <v>11693</v>
      </c>
      <c r="Q13975" s="549">
        <v>1</v>
      </c>
      <c r="R13975" s="549">
        <v>13</v>
      </c>
      <c r="S13975" s="548"/>
      <c r="T13975" s="548"/>
      <c r="U13975" s="99"/>
    </row>
    <row r="13976" spans="1:21" ht="19.5" customHeight="1">
      <c r="A13976" s="545">
        <v>109034</v>
      </c>
      <c r="B13976" s="545" t="s">
        <v>4841</v>
      </c>
      <c r="C13976" s="545" t="s">
        <v>209</v>
      </c>
      <c r="D13976" s="546"/>
      <c r="E13976" s="171" t="str">
        <f t="shared" si="218"/>
        <v>1900</v>
      </c>
      <c r="F13976" s="547">
        <v>0</v>
      </c>
      <c r="G13976" s="548">
        <v>0</v>
      </c>
      <c r="H13976" s="547">
        <v>0</v>
      </c>
      <c r="I13976" s="545" t="s">
        <v>12650</v>
      </c>
      <c r="J13976" s="545"/>
      <c r="K13976" s="545" t="s">
        <v>21559</v>
      </c>
      <c r="L13976" s="545" t="s">
        <v>13413</v>
      </c>
      <c r="M13976" s="548" t="s">
        <v>13758</v>
      </c>
      <c r="N13976" s="545" t="s">
        <v>13413</v>
      </c>
      <c r="O13976" s="545" t="s">
        <v>13413</v>
      </c>
      <c r="P13976" s="549">
        <v>11694</v>
      </c>
      <c r="Q13976" s="549">
        <v>1</v>
      </c>
      <c r="R13976" s="549">
        <v>127</v>
      </c>
      <c r="S13976" s="548"/>
      <c r="T13976" s="548"/>
      <c r="U13976" s="99"/>
    </row>
    <row r="13977" spans="1:21" ht="19.5" customHeight="1">
      <c r="A13977" s="545">
        <v>109035</v>
      </c>
      <c r="B13977" s="545" t="s">
        <v>4687</v>
      </c>
      <c r="C13977" s="545" t="s">
        <v>216</v>
      </c>
      <c r="D13977" s="546">
        <v>44589</v>
      </c>
      <c r="E13977" s="171" t="str">
        <f t="shared" si="218"/>
        <v>2022</v>
      </c>
      <c r="F13977" s="547">
        <v>40423</v>
      </c>
      <c r="G13977" s="548">
        <v>0.19</v>
      </c>
      <c r="H13977" s="547">
        <v>33968.910000000003</v>
      </c>
      <c r="I13977" s="545" t="s">
        <v>12637</v>
      </c>
      <c r="J13977" s="545" t="s">
        <v>13297</v>
      </c>
      <c r="K13977" s="545" t="s">
        <v>13413</v>
      </c>
      <c r="L13977" s="545" t="s">
        <v>13413</v>
      </c>
      <c r="M13977" s="548" t="s">
        <v>13758</v>
      </c>
      <c r="N13977" s="545" t="s">
        <v>13413</v>
      </c>
      <c r="O13977" s="545" t="s">
        <v>13413</v>
      </c>
      <c r="P13977" s="549">
        <v>11695</v>
      </c>
      <c r="Q13977" s="549">
        <v>1</v>
      </c>
      <c r="R13977" s="549">
        <v>13</v>
      </c>
      <c r="S13977" s="548">
        <v>2257</v>
      </c>
      <c r="T13977" s="548"/>
      <c r="U13977" s="99"/>
    </row>
    <row r="13978" spans="1:21" ht="19.5" customHeight="1">
      <c r="A13978" s="545">
        <v>109036</v>
      </c>
      <c r="B13978" s="545" t="s">
        <v>8490</v>
      </c>
      <c r="C13978" s="545" t="s">
        <v>216</v>
      </c>
      <c r="D13978" s="546"/>
      <c r="E13978" s="171" t="str">
        <f t="shared" si="218"/>
        <v>1900</v>
      </c>
      <c r="F13978" s="547">
        <v>0</v>
      </c>
      <c r="G13978" s="548">
        <v>0</v>
      </c>
      <c r="H13978" s="547">
        <v>0</v>
      </c>
      <c r="I13978" s="545" t="s">
        <v>12637</v>
      </c>
      <c r="J13978" s="545"/>
      <c r="K13978" s="545" t="s">
        <v>21556</v>
      </c>
      <c r="L13978" s="545" t="s">
        <v>13413</v>
      </c>
      <c r="M13978" s="548" t="s">
        <v>13758</v>
      </c>
      <c r="N13978" s="545" t="s">
        <v>13413</v>
      </c>
      <c r="O13978" s="545" t="s">
        <v>13413</v>
      </c>
      <c r="P13978" s="549">
        <v>11696</v>
      </c>
      <c r="Q13978" s="549">
        <v>1</v>
      </c>
      <c r="R13978" s="549">
        <v>13</v>
      </c>
      <c r="S13978" s="548"/>
      <c r="T13978" s="548"/>
      <c r="U13978" s="99"/>
    </row>
    <row r="13979" spans="1:21" ht="19.5" customHeight="1">
      <c r="A13979" s="545">
        <v>109037</v>
      </c>
      <c r="B13979" s="545" t="s">
        <v>8489</v>
      </c>
      <c r="C13979" s="545" t="s">
        <v>216</v>
      </c>
      <c r="D13979" s="546"/>
      <c r="E13979" s="171" t="str">
        <f t="shared" si="218"/>
        <v>1900</v>
      </c>
      <c r="F13979" s="547">
        <v>0</v>
      </c>
      <c r="G13979" s="548">
        <v>0</v>
      </c>
      <c r="H13979" s="547">
        <v>0</v>
      </c>
      <c r="I13979" s="545" t="s">
        <v>12637</v>
      </c>
      <c r="J13979" s="545"/>
      <c r="K13979" s="545" t="s">
        <v>21560</v>
      </c>
      <c r="L13979" s="545" t="s">
        <v>13413</v>
      </c>
      <c r="M13979" s="548" t="s">
        <v>13758</v>
      </c>
      <c r="N13979" s="545" t="s">
        <v>13413</v>
      </c>
      <c r="O13979" s="545" t="s">
        <v>13413</v>
      </c>
      <c r="P13979" s="549">
        <v>11697</v>
      </c>
      <c r="Q13979" s="549">
        <v>1</v>
      </c>
      <c r="R13979" s="549">
        <v>13</v>
      </c>
      <c r="S13979" s="548"/>
      <c r="T13979" s="548"/>
      <c r="U13979" s="99"/>
    </row>
    <row r="13980" spans="1:21" ht="19.5" customHeight="1">
      <c r="A13980" s="545">
        <v>109038</v>
      </c>
      <c r="B13980" s="545" t="s">
        <v>4885</v>
      </c>
      <c r="C13980" s="545" t="s">
        <v>216</v>
      </c>
      <c r="D13980" s="546"/>
      <c r="E13980" s="171" t="str">
        <f t="shared" si="218"/>
        <v>1900</v>
      </c>
      <c r="F13980" s="547">
        <v>0</v>
      </c>
      <c r="G13980" s="548">
        <v>0</v>
      </c>
      <c r="H13980" s="547">
        <v>0</v>
      </c>
      <c r="I13980" s="545" t="s">
        <v>12686</v>
      </c>
      <c r="J13980" s="545"/>
      <c r="K13980" s="545" t="s">
        <v>21561</v>
      </c>
      <c r="L13980" s="545" t="s">
        <v>16428</v>
      </c>
      <c r="M13980" s="548" t="s">
        <v>13758</v>
      </c>
      <c r="N13980" s="545" t="s">
        <v>13413</v>
      </c>
      <c r="O13980" s="545" t="s">
        <v>13413</v>
      </c>
      <c r="P13980" s="549">
        <v>11698</v>
      </c>
      <c r="Q13980" s="549">
        <v>1</v>
      </c>
      <c r="R13980" s="549">
        <v>131</v>
      </c>
      <c r="S13980" s="548"/>
      <c r="T13980" s="548"/>
      <c r="U13980" s="99"/>
    </row>
    <row r="13981" spans="1:21" ht="19.5" customHeight="1">
      <c r="A13981" s="545">
        <v>109039</v>
      </c>
      <c r="B13981" s="545" t="s">
        <v>5894</v>
      </c>
      <c r="C13981" s="545" t="s">
        <v>209</v>
      </c>
      <c r="D13981" s="546">
        <v>43577</v>
      </c>
      <c r="E13981" s="171" t="str">
        <f t="shared" si="218"/>
        <v>2019</v>
      </c>
      <c r="F13981" s="547">
        <v>86545</v>
      </c>
      <c r="G13981" s="548">
        <v>0.19</v>
      </c>
      <c r="H13981" s="547">
        <v>72726.89</v>
      </c>
      <c r="I13981" s="545" t="s">
        <v>12973</v>
      </c>
      <c r="J13981" s="545" t="s">
        <v>13301</v>
      </c>
      <c r="K13981" s="545" t="s">
        <v>21562</v>
      </c>
      <c r="L13981" s="545" t="s">
        <v>13413</v>
      </c>
      <c r="M13981" s="548" t="s">
        <v>13758</v>
      </c>
      <c r="N13981" s="545" t="s">
        <v>13413</v>
      </c>
      <c r="O13981" s="545" t="s">
        <v>13413</v>
      </c>
      <c r="P13981" s="549">
        <v>11699</v>
      </c>
      <c r="Q13981" s="549">
        <v>1</v>
      </c>
      <c r="R13981" s="549">
        <v>59</v>
      </c>
      <c r="S13981" s="548">
        <v>2221</v>
      </c>
      <c r="T13981" s="548"/>
      <c r="U13981" s="99"/>
    </row>
    <row r="13982" spans="1:21" ht="19.5" customHeight="1">
      <c r="A13982" s="545">
        <v>109040</v>
      </c>
      <c r="B13982" s="545" t="s">
        <v>4675</v>
      </c>
      <c r="C13982" s="545" t="s">
        <v>216</v>
      </c>
      <c r="D13982" s="546">
        <v>44589</v>
      </c>
      <c r="E13982" s="171" t="str">
        <f t="shared" si="218"/>
        <v>2022</v>
      </c>
      <c r="F13982" s="547">
        <v>10382</v>
      </c>
      <c r="G13982" s="548">
        <v>0.19</v>
      </c>
      <c r="H13982" s="547">
        <v>8724.3700000000008</v>
      </c>
      <c r="I13982" s="545" t="s">
        <v>12637</v>
      </c>
      <c r="J13982" s="545" t="s">
        <v>13297</v>
      </c>
      <c r="K13982" s="545" t="s">
        <v>13413</v>
      </c>
      <c r="L13982" s="545" t="s">
        <v>13413</v>
      </c>
      <c r="M13982" s="548" t="s">
        <v>13758</v>
      </c>
      <c r="N13982" s="545" t="s">
        <v>13413</v>
      </c>
      <c r="O13982" s="545" t="s">
        <v>13413</v>
      </c>
      <c r="P13982" s="549">
        <v>11700</v>
      </c>
      <c r="Q13982" s="549">
        <v>1</v>
      </c>
      <c r="R13982" s="549">
        <v>13</v>
      </c>
      <c r="S13982" s="548">
        <v>2257</v>
      </c>
      <c r="T13982" s="548"/>
      <c r="U13982" s="99"/>
    </row>
    <row r="13983" spans="1:21" ht="19.5" customHeight="1">
      <c r="A13983" s="545">
        <v>109041</v>
      </c>
      <c r="B13983" s="545" t="s">
        <v>4775</v>
      </c>
      <c r="C13983" s="545" t="s">
        <v>216</v>
      </c>
      <c r="D13983" s="546"/>
      <c r="E13983" s="171" t="str">
        <f t="shared" si="218"/>
        <v>1900</v>
      </c>
      <c r="F13983" s="547">
        <v>0</v>
      </c>
      <c r="G13983" s="548">
        <v>0</v>
      </c>
      <c r="H13983" s="547">
        <v>0</v>
      </c>
      <c r="I13983" s="545" t="s">
        <v>12650</v>
      </c>
      <c r="J13983" s="545"/>
      <c r="K13983" s="545" t="s">
        <v>21563</v>
      </c>
      <c r="L13983" s="545" t="s">
        <v>13413</v>
      </c>
      <c r="M13983" s="548" t="s">
        <v>13758</v>
      </c>
      <c r="N13983" s="545" t="s">
        <v>13413</v>
      </c>
      <c r="O13983" s="545" t="s">
        <v>13413</v>
      </c>
      <c r="P13983" s="549">
        <v>11701</v>
      </c>
      <c r="Q13983" s="549">
        <v>1</v>
      </c>
      <c r="R13983" s="549">
        <v>127</v>
      </c>
      <c r="S13983" s="548"/>
      <c r="T13983" s="548"/>
      <c r="U13983" s="99"/>
    </row>
    <row r="13984" spans="1:21" ht="19.5" customHeight="1">
      <c r="A13984" s="545">
        <v>109042</v>
      </c>
      <c r="B13984" s="545" t="s">
        <v>5895</v>
      </c>
      <c r="C13984" s="545" t="s">
        <v>216</v>
      </c>
      <c r="D13984" s="546">
        <v>45009</v>
      </c>
      <c r="E13984" s="171" t="str">
        <f t="shared" si="218"/>
        <v>2023</v>
      </c>
      <c r="F13984" s="547">
        <v>203050</v>
      </c>
      <c r="G13984" s="548">
        <v>0.19</v>
      </c>
      <c r="H13984" s="547">
        <v>170630.25</v>
      </c>
      <c r="I13984" s="545" t="s">
        <v>12973</v>
      </c>
      <c r="J13984" s="545" t="s">
        <v>13296</v>
      </c>
      <c r="K13984" s="545" t="s">
        <v>21564</v>
      </c>
      <c r="L13984" s="545" t="s">
        <v>13413</v>
      </c>
      <c r="M13984" s="548" t="s">
        <v>13758</v>
      </c>
      <c r="N13984" s="545" t="s">
        <v>13413</v>
      </c>
      <c r="O13984" s="545" t="s">
        <v>13413</v>
      </c>
      <c r="P13984" s="549">
        <v>11702</v>
      </c>
      <c r="Q13984" s="549">
        <v>1</v>
      </c>
      <c r="R13984" s="549">
        <v>59</v>
      </c>
      <c r="S13984" s="548">
        <v>2218</v>
      </c>
      <c r="T13984" s="548"/>
      <c r="U13984" s="99"/>
    </row>
    <row r="13985" spans="1:21" ht="19.5" customHeight="1">
      <c r="A13985" s="545">
        <v>109043</v>
      </c>
      <c r="B13985" s="545" t="s">
        <v>8488</v>
      </c>
      <c r="C13985" s="545" t="s">
        <v>216</v>
      </c>
      <c r="D13985" s="546"/>
      <c r="E13985" s="171" t="str">
        <f t="shared" si="218"/>
        <v>1900</v>
      </c>
      <c r="F13985" s="547">
        <v>0</v>
      </c>
      <c r="G13985" s="548">
        <v>0</v>
      </c>
      <c r="H13985" s="547">
        <v>0</v>
      </c>
      <c r="I13985" s="545" t="s">
        <v>12637</v>
      </c>
      <c r="J13985" s="545"/>
      <c r="K13985" s="545" t="s">
        <v>21565</v>
      </c>
      <c r="L13985" s="545" t="s">
        <v>13413</v>
      </c>
      <c r="M13985" s="548" t="s">
        <v>13758</v>
      </c>
      <c r="N13985" s="545" t="s">
        <v>13413</v>
      </c>
      <c r="O13985" s="545" t="s">
        <v>13413</v>
      </c>
      <c r="P13985" s="549">
        <v>11703</v>
      </c>
      <c r="Q13985" s="549">
        <v>1</v>
      </c>
      <c r="R13985" s="549">
        <v>13</v>
      </c>
      <c r="S13985" s="548"/>
      <c r="T13985" s="548"/>
      <c r="U13985" s="99"/>
    </row>
    <row r="13986" spans="1:21" ht="19.5" customHeight="1">
      <c r="A13986" s="545">
        <v>109044</v>
      </c>
      <c r="B13986" s="545" t="s">
        <v>8487</v>
      </c>
      <c r="C13986" s="545" t="s">
        <v>216</v>
      </c>
      <c r="D13986" s="546"/>
      <c r="E13986" s="171" t="str">
        <f t="shared" si="218"/>
        <v>1900</v>
      </c>
      <c r="F13986" s="547">
        <v>0</v>
      </c>
      <c r="G13986" s="548">
        <v>0</v>
      </c>
      <c r="H13986" s="547">
        <v>0</v>
      </c>
      <c r="I13986" s="545" t="s">
        <v>12650</v>
      </c>
      <c r="J13986" s="545"/>
      <c r="K13986" s="545" t="s">
        <v>21566</v>
      </c>
      <c r="L13986" s="545" t="s">
        <v>13413</v>
      </c>
      <c r="M13986" s="548" t="s">
        <v>13758</v>
      </c>
      <c r="N13986" s="545" t="s">
        <v>13413</v>
      </c>
      <c r="O13986" s="545" t="s">
        <v>13413</v>
      </c>
      <c r="P13986" s="549">
        <v>11704</v>
      </c>
      <c r="Q13986" s="549">
        <v>1</v>
      </c>
      <c r="R13986" s="549">
        <v>127</v>
      </c>
      <c r="S13986" s="548"/>
      <c r="T13986" s="548"/>
      <c r="U13986" s="99"/>
    </row>
    <row r="13987" spans="1:21" ht="19.5" customHeight="1">
      <c r="A13987" s="545">
        <v>109045</v>
      </c>
      <c r="B13987" s="545" t="s">
        <v>8486</v>
      </c>
      <c r="C13987" s="545" t="s">
        <v>216</v>
      </c>
      <c r="D13987" s="546"/>
      <c r="E13987" s="171" t="str">
        <f t="shared" si="218"/>
        <v>1900</v>
      </c>
      <c r="F13987" s="547">
        <v>0</v>
      </c>
      <c r="G13987" s="548">
        <v>0</v>
      </c>
      <c r="H13987" s="547">
        <v>0</v>
      </c>
      <c r="I13987" s="545" t="s">
        <v>12637</v>
      </c>
      <c r="J13987" s="545"/>
      <c r="K13987" s="545" t="s">
        <v>21567</v>
      </c>
      <c r="L13987" s="545" t="s">
        <v>13413</v>
      </c>
      <c r="M13987" s="548" t="s">
        <v>13758</v>
      </c>
      <c r="N13987" s="545" t="s">
        <v>13413</v>
      </c>
      <c r="O13987" s="545" t="s">
        <v>13413</v>
      </c>
      <c r="P13987" s="549">
        <v>11705</v>
      </c>
      <c r="Q13987" s="549">
        <v>1</v>
      </c>
      <c r="R13987" s="549">
        <v>13</v>
      </c>
      <c r="S13987" s="548"/>
      <c r="T13987" s="548"/>
      <c r="U13987" s="99"/>
    </row>
    <row r="13988" spans="1:21" ht="19.5" customHeight="1">
      <c r="A13988" s="545">
        <v>109046</v>
      </c>
      <c r="B13988" s="545" t="s">
        <v>8485</v>
      </c>
      <c r="C13988" s="545" t="s">
        <v>209</v>
      </c>
      <c r="D13988" s="546"/>
      <c r="E13988" s="171" t="str">
        <f t="shared" si="218"/>
        <v>1900</v>
      </c>
      <c r="F13988" s="547">
        <v>0</v>
      </c>
      <c r="G13988" s="548">
        <v>0</v>
      </c>
      <c r="H13988" s="547">
        <v>0</v>
      </c>
      <c r="I13988" s="545" t="s">
        <v>12973</v>
      </c>
      <c r="J13988" s="545"/>
      <c r="K13988" s="545" t="s">
        <v>21568</v>
      </c>
      <c r="L13988" s="545" t="s">
        <v>13413</v>
      </c>
      <c r="M13988" s="548" t="s">
        <v>13758</v>
      </c>
      <c r="N13988" s="545" t="s">
        <v>13413</v>
      </c>
      <c r="O13988" s="545" t="s">
        <v>13413</v>
      </c>
      <c r="P13988" s="549">
        <v>11706</v>
      </c>
      <c r="Q13988" s="549">
        <v>1</v>
      </c>
      <c r="R13988" s="549">
        <v>59</v>
      </c>
      <c r="S13988" s="548"/>
      <c r="T13988" s="548"/>
      <c r="U13988" s="99"/>
    </row>
    <row r="13989" spans="1:21" ht="19.5" customHeight="1">
      <c r="A13989" s="545">
        <v>109047</v>
      </c>
      <c r="B13989" s="545" t="s">
        <v>8484</v>
      </c>
      <c r="C13989" s="545" t="s">
        <v>209</v>
      </c>
      <c r="D13989" s="546">
        <v>46052</v>
      </c>
      <c r="E13989" s="171" t="str">
        <f t="shared" si="218"/>
        <v>2026</v>
      </c>
      <c r="F13989" s="547">
        <v>77723</v>
      </c>
      <c r="G13989" s="548">
        <v>0.19</v>
      </c>
      <c r="H13989" s="547">
        <v>65313.45</v>
      </c>
      <c r="I13989" s="545" t="s">
        <v>12706</v>
      </c>
      <c r="J13989" s="545" t="s">
        <v>13307</v>
      </c>
      <c r="K13989" s="545" t="s">
        <v>21569</v>
      </c>
      <c r="L13989" s="545" t="s">
        <v>13413</v>
      </c>
      <c r="M13989" s="548" t="s">
        <v>13758</v>
      </c>
      <c r="N13989" s="545" t="s">
        <v>13413</v>
      </c>
      <c r="O13989" s="545" t="s">
        <v>13413</v>
      </c>
      <c r="P13989" s="549">
        <v>11707</v>
      </c>
      <c r="Q13989" s="549">
        <v>1</v>
      </c>
      <c r="R13989" s="549">
        <v>128</v>
      </c>
      <c r="S13989" s="548">
        <v>2228</v>
      </c>
      <c r="T13989" s="548"/>
      <c r="U13989" s="99"/>
    </row>
    <row r="13990" spans="1:21" ht="19.5" customHeight="1">
      <c r="A13990" s="545">
        <v>109048</v>
      </c>
      <c r="B13990" s="545" t="s">
        <v>8483</v>
      </c>
      <c r="C13990" s="545" t="s">
        <v>216</v>
      </c>
      <c r="D13990" s="546"/>
      <c r="E13990" s="171" t="str">
        <f t="shared" si="218"/>
        <v>1900</v>
      </c>
      <c r="F13990" s="547">
        <v>0</v>
      </c>
      <c r="G13990" s="548">
        <v>0</v>
      </c>
      <c r="H13990" s="547">
        <v>0</v>
      </c>
      <c r="I13990" s="545" t="s">
        <v>12637</v>
      </c>
      <c r="J13990" s="545"/>
      <c r="K13990" s="545" t="s">
        <v>21570</v>
      </c>
      <c r="L13990" s="545" t="s">
        <v>13413</v>
      </c>
      <c r="M13990" s="548" t="s">
        <v>13758</v>
      </c>
      <c r="N13990" s="545" t="s">
        <v>13413</v>
      </c>
      <c r="O13990" s="545" t="s">
        <v>13413</v>
      </c>
      <c r="P13990" s="549">
        <v>11708</v>
      </c>
      <c r="Q13990" s="549">
        <v>1</v>
      </c>
      <c r="R13990" s="549">
        <v>13</v>
      </c>
      <c r="S13990" s="548"/>
      <c r="T13990" s="548"/>
      <c r="U13990" s="99"/>
    </row>
    <row r="13991" spans="1:21" ht="19.5" customHeight="1">
      <c r="A13991" s="545">
        <v>109049</v>
      </c>
      <c r="B13991" s="545" t="s">
        <v>5872</v>
      </c>
      <c r="C13991" s="545" t="s">
        <v>216</v>
      </c>
      <c r="D13991" s="546"/>
      <c r="E13991" s="171" t="str">
        <f t="shared" si="218"/>
        <v>1900</v>
      </c>
      <c r="F13991" s="547">
        <v>0</v>
      </c>
      <c r="G13991" s="548">
        <v>0</v>
      </c>
      <c r="H13991" s="547">
        <v>0</v>
      </c>
      <c r="I13991" s="545" t="s">
        <v>12973</v>
      </c>
      <c r="J13991" s="545"/>
      <c r="K13991" s="545" t="s">
        <v>21571</v>
      </c>
      <c r="L13991" s="545" t="s">
        <v>13413</v>
      </c>
      <c r="M13991" s="548" t="s">
        <v>13758</v>
      </c>
      <c r="N13991" s="545" t="s">
        <v>13413</v>
      </c>
      <c r="O13991" s="545" t="s">
        <v>13413</v>
      </c>
      <c r="P13991" s="549">
        <v>11709</v>
      </c>
      <c r="Q13991" s="549">
        <v>1</v>
      </c>
      <c r="R13991" s="549">
        <v>59</v>
      </c>
      <c r="S13991" s="548"/>
      <c r="T13991" s="548"/>
      <c r="U13991" s="99"/>
    </row>
    <row r="13992" spans="1:21" ht="19.5" customHeight="1">
      <c r="A13992" s="545">
        <v>109050</v>
      </c>
      <c r="B13992" s="545" t="s">
        <v>5871</v>
      </c>
      <c r="C13992" s="545" t="s">
        <v>216</v>
      </c>
      <c r="D13992" s="546"/>
      <c r="E13992" s="171" t="str">
        <f t="shared" si="218"/>
        <v>1900</v>
      </c>
      <c r="F13992" s="547">
        <v>0</v>
      </c>
      <c r="G13992" s="548">
        <v>0</v>
      </c>
      <c r="H13992" s="547">
        <v>0</v>
      </c>
      <c r="I13992" s="545" t="s">
        <v>12973</v>
      </c>
      <c r="J13992" s="545"/>
      <c r="K13992" s="545" t="s">
        <v>21572</v>
      </c>
      <c r="L13992" s="545" t="s">
        <v>13413</v>
      </c>
      <c r="M13992" s="548" t="s">
        <v>13758</v>
      </c>
      <c r="N13992" s="545" t="s">
        <v>13413</v>
      </c>
      <c r="O13992" s="545" t="s">
        <v>13413</v>
      </c>
      <c r="P13992" s="549">
        <v>11710</v>
      </c>
      <c r="Q13992" s="549">
        <v>1</v>
      </c>
      <c r="R13992" s="549">
        <v>59</v>
      </c>
      <c r="S13992" s="548"/>
      <c r="T13992" s="548"/>
      <c r="U13992" s="99"/>
    </row>
    <row r="13993" spans="1:21" ht="19.5" customHeight="1">
      <c r="A13993" s="545">
        <v>109051</v>
      </c>
      <c r="B13993" s="545" t="s">
        <v>5892</v>
      </c>
      <c r="C13993" s="545" t="s">
        <v>4468</v>
      </c>
      <c r="D13993" s="546">
        <v>46052</v>
      </c>
      <c r="E13993" s="171" t="str">
        <f t="shared" si="218"/>
        <v>2026</v>
      </c>
      <c r="F13993" s="547">
        <v>27678</v>
      </c>
      <c r="G13993" s="548">
        <v>0.19</v>
      </c>
      <c r="H13993" s="547">
        <v>23258.82</v>
      </c>
      <c r="I13993" s="545" t="s">
        <v>12973</v>
      </c>
      <c r="J13993" s="545" t="s">
        <v>13307</v>
      </c>
      <c r="K13993" s="545" t="s">
        <v>21573</v>
      </c>
      <c r="L13993" s="545" t="s">
        <v>13413</v>
      </c>
      <c r="M13993" s="548" t="s">
        <v>13758</v>
      </c>
      <c r="N13993" s="545" t="s">
        <v>13413</v>
      </c>
      <c r="O13993" s="545" t="s">
        <v>13413</v>
      </c>
      <c r="P13993" s="549">
        <v>11711</v>
      </c>
      <c r="Q13993" s="549">
        <v>1</v>
      </c>
      <c r="R13993" s="549">
        <v>59</v>
      </c>
      <c r="S13993" s="548">
        <v>2228</v>
      </c>
      <c r="T13993" s="548"/>
      <c r="U13993" s="99"/>
    </row>
    <row r="13994" spans="1:21" ht="19.5" customHeight="1">
      <c r="A13994" s="545">
        <v>109052</v>
      </c>
      <c r="B13994" s="545" t="s">
        <v>8482</v>
      </c>
      <c r="C13994" s="545" t="s">
        <v>216</v>
      </c>
      <c r="D13994" s="546"/>
      <c r="E13994" s="171" t="str">
        <f t="shared" si="218"/>
        <v>1900</v>
      </c>
      <c r="F13994" s="547">
        <v>0</v>
      </c>
      <c r="G13994" s="548">
        <v>0</v>
      </c>
      <c r="H13994" s="547">
        <v>0</v>
      </c>
      <c r="I13994" s="545" t="s">
        <v>12637</v>
      </c>
      <c r="J13994" s="545"/>
      <c r="K13994" s="545" t="s">
        <v>21574</v>
      </c>
      <c r="L13994" s="545" t="s">
        <v>13413</v>
      </c>
      <c r="M13994" s="548" t="s">
        <v>13758</v>
      </c>
      <c r="N13994" s="545" t="s">
        <v>13413</v>
      </c>
      <c r="O13994" s="545" t="s">
        <v>13413</v>
      </c>
      <c r="P13994" s="549">
        <v>11712</v>
      </c>
      <c r="Q13994" s="549">
        <v>1</v>
      </c>
      <c r="R13994" s="549">
        <v>13</v>
      </c>
      <c r="S13994" s="548"/>
      <c r="T13994" s="548"/>
      <c r="U13994" s="99"/>
    </row>
    <row r="13995" spans="1:21" ht="19.5" customHeight="1">
      <c r="A13995" s="545">
        <v>109053</v>
      </c>
      <c r="B13995" s="545" t="s">
        <v>5155</v>
      </c>
      <c r="C13995" s="545" t="s">
        <v>209</v>
      </c>
      <c r="D13995" s="546"/>
      <c r="E13995" s="171" t="str">
        <f t="shared" si="218"/>
        <v>1900</v>
      </c>
      <c r="F13995" s="547">
        <v>0</v>
      </c>
      <c r="G13995" s="548">
        <v>0</v>
      </c>
      <c r="H13995" s="547">
        <v>0</v>
      </c>
      <c r="I13995" s="545" t="s">
        <v>12642</v>
      </c>
      <c r="J13995" s="545"/>
      <c r="K13995" s="545" t="s">
        <v>13413</v>
      </c>
      <c r="L13995" s="545" t="s">
        <v>13413</v>
      </c>
      <c r="M13995" s="548" t="s">
        <v>13758</v>
      </c>
      <c r="N13995" s="545" t="s">
        <v>13413</v>
      </c>
      <c r="O13995" s="545" t="s">
        <v>13413</v>
      </c>
      <c r="P13995" s="549">
        <v>11713</v>
      </c>
      <c r="Q13995" s="549">
        <v>1</v>
      </c>
      <c r="R13995" s="549">
        <v>135</v>
      </c>
      <c r="S13995" s="548"/>
      <c r="T13995" s="548"/>
      <c r="U13995" s="99"/>
    </row>
    <row r="13996" spans="1:21" ht="19.5" customHeight="1">
      <c r="A13996" s="545">
        <v>109054</v>
      </c>
      <c r="B13996" s="545" t="s">
        <v>8481</v>
      </c>
      <c r="C13996" s="545" t="s">
        <v>216</v>
      </c>
      <c r="D13996" s="546"/>
      <c r="E13996" s="171" t="str">
        <f t="shared" si="218"/>
        <v>1900</v>
      </c>
      <c r="F13996" s="547">
        <v>0</v>
      </c>
      <c r="G13996" s="548">
        <v>0</v>
      </c>
      <c r="H13996" s="547">
        <v>0</v>
      </c>
      <c r="I13996" s="545" t="s">
        <v>12637</v>
      </c>
      <c r="J13996" s="545"/>
      <c r="K13996" s="545" t="s">
        <v>21575</v>
      </c>
      <c r="L13996" s="545" t="s">
        <v>13413</v>
      </c>
      <c r="M13996" s="548" t="s">
        <v>13758</v>
      </c>
      <c r="N13996" s="545" t="s">
        <v>13413</v>
      </c>
      <c r="O13996" s="545" t="s">
        <v>13413</v>
      </c>
      <c r="P13996" s="549">
        <v>11714</v>
      </c>
      <c r="Q13996" s="549">
        <v>1</v>
      </c>
      <c r="R13996" s="549">
        <v>13</v>
      </c>
      <c r="S13996" s="548"/>
      <c r="T13996" s="548"/>
      <c r="U13996" s="99"/>
    </row>
    <row r="13997" spans="1:21" ht="19.5" customHeight="1">
      <c r="A13997" s="545">
        <v>109055</v>
      </c>
      <c r="B13997" s="545" t="s">
        <v>7525</v>
      </c>
      <c r="C13997" s="545" t="s">
        <v>209</v>
      </c>
      <c r="D13997" s="546">
        <v>46052</v>
      </c>
      <c r="E13997" s="171" t="str">
        <f t="shared" si="218"/>
        <v>2026</v>
      </c>
      <c r="F13997" s="547">
        <v>123752</v>
      </c>
      <c r="G13997" s="548">
        <v>0.19</v>
      </c>
      <c r="H13997" s="547">
        <v>103993.28</v>
      </c>
      <c r="I13997" s="545" t="s">
        <v>12706</v>
      </c>
      <c r="J13997" s="545" t="s">
        <v>13307</v>
      </c>
      <c r="K13997" s="545" t="s">
        <v>21576</v>
      </c>
      <c r="L13997" s="545" t="s">
        <v>13413</v>
      </c>
      <c r="M13997" s="548" t="s">
        <v>13758</v>
      </c>
      <c r="N13997" s="545" t="s">
        <v>13413</v>
      </c>
      <c r="O13997" s="545" t="s">
        <v>13413</v>
      </c>
      <c r="P13997" s="549">
        <v>11715</v>
      </c>
      <c r="Q13997" s="549">
        <v>1</v>
      </c>
      <c r="R13997" s="549">
        <v>128</v>
      </c>
      <c r="S13997" s="548">
        <v>2228</v>
      </c>
      <c r="T13997" s="548"/>
      <c r="U13997" s="99"/>
    </row>
    <row r="13998" spans="1:21" ht="19.5" customHeight="1">
      <c r="A13998" s="545">
        <v>109056</v>
      </c>
      <c r="B13998" s="545" t="s">
        <v>4677</v>
      </c>
      <c r="C13998" s="545" t="s">
        <v>209</v>
      </c>
      <c r="D13998" s="546"/>
      <c r="E13998" s="171" t="str">
        <f t="shared" si="218"/>
        <v>1900</v>
      </c>
      <c r="F13998" s="547">
        <v>0</v>
      </c>
      <c r="G13998" s="548">
        <v>0</v>
      </c>
      <c r="H13998" s="547">
        <v>0</v>
      </c>
      <c r="I13998" s="545" t="s">
        <v>12637</v>
      </c>
      <c r="J13998" s="545"/>
      <c r="K13998" s="545" t="s">
        <v>21577</v>
      </c>
      <c r="L13998" s="545" t="s">
        <v>13413</v>
      </c>
      <c r="M13998" s="548" t="s">
        <v>13758</v>
      </c>
      <c r="N13998" s="545" t="s">
        <v>13413</v>
      </c>
      <c r="O13998" s="545" t="s">
        <v>13413</v>
      </c>
      <c r="P13998" s="549">
        <v>11716</v>
      </c>
      <c r="Q13998" s="549">
        <v>1</v>
      </c>
      <c r="R13998" s="549">
        <v>13</v>
      </c>
      <c r="S13998" s="548"/>
      <c r="T13998" s="548"/>
      <c r="U13998" s="99"/>
    </row>
    <row r="13999" spans="1:21" ht="19.5" customHeight="1">
      <c r="A13999" s="545">
        <v>109057</v>
      </c>
      <c r="B13999" s="545" t="s">
        <v>8480</v>
      </c>
      <c r="C13999" s="545" t="s">
        <v>216</v>
      </c>
      <c r="D13999" s="546"/>
      <c r="E13999" s="171" t="str">
        <f t="shared" si="218"/>
        <v>1900</v>
      </c>
      <c r="F13999" s="547">
        <v>0</v>
      </c>
      <c r="G13999" s="548">
        <v>0</v>
      </c>
      <c r="H13999" s="547">
        <v>0</v>
      </c>
      <c r="I13999" s="545" t="s">
        <v>12647</v>
      </c>
      <c r="J13999" s="545"/>
      <c r="K13999" s="545" t="s">
        <v>21578</v>
      </c>
      <c r="L13999" s="545" t="s">
        <v>13413</v>
      </c>
      <c r="M13999" s="548" t="s">
        <v>13758</v>
      </c>
      <c r="N13999" s="545" t="s">
        <v>13413</v>
      </c>
      <c r="O13999" s="545" t="s">
        <v>13413</v>
      </c>
      <c r="P13999" s="549">
        <v>11717</v>
      </c>
      <c r="Q13999" s="549">
        <v>1</v>
      </c>
      <c r="R13999" s="549">
        <v>26</v>
      </c>
      <c r="S13999" s="548"/>
      <c r="T13999" s="548"/>
      <c r="U13999" s="99"/>
    </row>
    <row r="14000" spans="1:21" ht="19.5" customHeight="1">
      <c r="A14000" s="545">
        <v>109058</v>
      </c>
      <c r="B14000" s="545" t="s">
        <v>4926</v>
      </c>
      <c r="C14000" s="545" t="s">
        <v>216</v>
      </c>
      <c r="D14000" s="546"/>
      <c r="E14000" s="171" t="str">
        <f t="shared" si="218"/>
        <v>1900</v>
      </c>
      <c r="F14000" s="547">
        <v>0</v>
      </c>
      <c r="G14000" s="548">
        <v>0</v>
      </c>
      <c r="H14000" s="547">
        <v>0</v>
      </c>
      <c r="I14000" s="545" t="s">
        <v>12650</v>
      </c>
      <c r="J14000" s="545"/>
      <c r="K14000" s="545" t="s">
        <v>21579</v>
      </c>
      <c r="L14000" s="545" t="s">
        <v>13413</v>
      </c>
      <c r="M14000" s="548" t="s">
        <v>13758</v>
      </c>
      <c r="N14000" s="545" t="s">
        <v>13413</v>
      </c>
      <c r="O14000" s="545" t="s">
        <v>13413</v>
      </c>
      <c r="P14000" s="549">
        <v>11718</v>
      </c>
      <c r="Q14000" s="549">
        <v>1</v>
      </c>
      <c r="R14000" s="549">
        <v>127</v>
      </c>
      <c r="S14000" s="548"/>
      <c r="T14000" s="548"/>
      <c r="U14000" s="99"/>
    </row>
    <row r="14001" spans="1:21" ht="19.5" customHeight="1">
      <c r="A14001" s="545">
        <v>109059</v>
      </c>
      <c r="B14001" s="545" t="s">
        <v>8479</v>
      </c>
      <c r="C14001" s="545" t="s">
        <v>209</v>
      </c>
      <c r="D14001" s="546">
        <v>46052</v>
      </c>
      <c r="E14001" s="171" t="str">
        <f t="shared" si="218"/>
        <v>2026</v>
      </c>
      <c r="F14001" s="547">
        <v>51646</v>
      </c>
      <c r="G14001" s="548">
        <v>0.19</v>
      </c>
      <c r="H14001" s="547">
        <v>43400</v>
      </c>
      <c r="I14001" s="545" t="s">
        <v>12706</v>
      </c>
      <c r="J14001" s="545" t="s">
        <v>13307</v>
      </c>
      <c r="K14001" s="545" t="s">
        <v>21580</v>
      </c>
      <c r="L14001" s="545" t="s">
        <v>13413</v>
      </c>
      <c r="M14001" s="548" t="s">
        <v>13758</v>
      </c>
      <c r="N14001" s="545" t="s">
        <v>13413</v>
      </c>
      <c r="O14001" s="545" t="s">
        <v>13413</v>
      </c>
      <c r="P14001" s="549">
        <v>11719</v>
      </c>
      <c r="Q14001" s="549">
        <v>1</v>
      </c>
      <c r="R14001" s="549">
        <v>128</v>
      </c>
      <c r="S14001" s="548">
        <v>2228</v>
      </c>
      <c r="T14001" s="548"/>
      <c r="U14001" s="99"/>
    </row>
    <row r="14002" spans="1:21" ht="19.5" customHeight="1">
      <c r="A14002" s="545">
        <v>109060</v>
      </c>
      <c r="B14002" s="545" t="s">
        <v>8478</v>
      </c>
      <c r="C14002" s="545" t="s">
        <v>216</v>
      </c>
      <c r="D14002" s="546"/>
      <c r="E14002" s="171" t="str">
        <f t="shared" si="218"/>
        <v>1900</v>
      </c>
      <c r="F14002" s="547">
        <v>0</v>
      </c>
      <c r="G14002" s="548">
        <v>0</v>
      </c>
      <c r="H14002" s="547">
        <v>0</v>
      </c>
      <c r="I14002" s="545" t="s">
        <v>12637</v>
      </c>
      <c r="J14002" s="545"/>
      <c r="K14002" s="545" t="s">
        <v>21581</v>
      </c>
      <c r="L14002" s="545" t="s">
        <v>13413</v>
      </c>
      <c r="M14002" s="548" t="s">
        <v>13758</v>
      </c>
      <c r="N14002" s="545" t="s">
        <v>13413</v>
      </c>
      <c r="O14002" s="545" t="s">
        <v>13413</v>
      </c>
      <c r="P14002" s="549">
        <v>11720</v>
      </c>
      <c r="Q14002" s="549">
        <v>1</v>
      </c>
      <c r="R14002" s="549">
        <v>13</v>
      </c>
      <c r="S14002" s="548"/>
      <c r="T14002" s="548"/>
      <c r="U14002" s="99"/>
    </row>
    <row r="14003" spans="1:21" ht="19.5" customHeight="1">
      <c r="A14003" s="545">
        <v>109061</v>
      </c>
      <c r="B14003" s="545" t="s">
        <v>4655</v>
      </c>
      <c r="C14003" s="545" t="s">
        <v>216</v>
      </c>
      <c r="D14003" s="546"/>
      <c r="E14003" s="171" t="str">
        <f t="shared" si="218"/>
        <v>1900</v>
      </c>
      <c r="F14003" s="547">
        <v>0</v>
      </c>
      <c r="G14003" s="548">
        <v>0</v>
      </c>
      <c r="H14003" s="547">
        <v>0</v>
      </c>
      <c r="I14003" s="545" t="s">
        <v>12637</v>
      </c>
      <c r="J14003" s="545"/>
      <c r="K14003" s="545" t="s">
        <v>13413</v>
      </c>
      <c r="L14003" s="545" t="s">
        <v>13413</v>
      </c>
      <c r="M14003" s="548" t="s">
        <v>13758</v>
      </c>
      <c r="N14003" s="545" t="s">
        <v>13413</v>
      </c>
      <c r="O14003" s="545" t="s">
        <v>13413</v>
      </c>
      <c r="P14003" s="549">
        <v>11721</v>
      </c>
      <c r="Q14003" s="549">
        <v>1</v>
      </c>
      <c r="R14003" s="549">
        <v>13</v>
      </c>
      <c r="S14003" s="548"/>
      <c r="T14003" s="548"/>
      <c r="U14003" s="99"/>
    </row>
    <row r="14004" spans="1:21" ht="19.5" customHeight="1">
      <c r="A14004" s="545">
        <v>109062</v>
      </c>
      <c r="B14004" s="545" t="s">
        <v>5870</v>
      </c>
      <c r="C14004" s="545" t="s">
        <v>216</v>
      </c>
      <c r="D14004" s="546"/>
      <c r="E14004" s="171" t="str">
        <f t="shared" si="218"/>
        <v>1900</v>
      </c>
      <c r="F14004" s="547">
        <v>0</v>
      </c>
      <c r="G14004" s="548">
        <v>0</v>
      </c>
      <c r="H14004" s="547">
        <v>0</v>
      </c>
      <c r="I14004" s="545" t="s">
        <v>12973</v>
      </c>
      <c r="J14004" s="545"/>
      <c r="K14004" s="545" t="s">
        <v>21582</v>
      </c>
      <c r="L14004" s="545" t="s">
        <v>13413</v>
      </c>
      <c r="M14004" s="548" t="s">
        <v>13758</v>
      </c>
      <c r="N14004" s="545" t="s">
        <v>13413</v>
      </c>
      <c r="O14004" s="545" t="s">
        <v>13413</v>
      </c>
      <c r="P14004" s="549">
        <v>11722</v>
      </c>
      <c r="Q14004" s="549">
        <v>1</v>
      </c>
      <c r="R14004" s="549">
        <v>59</v>
      </c>
      <c r="S14004" s="548"/>
      <c r="T14004" s="548"/>
      <c r="U14004" s="99"/>
    </row>
    <row r="14005" spans="1:21" ht="19.5" customHeight="1">
      <c r="A14005" s="545">
        <v>109063</v>
      </c>
      <c r="B14005" s="545" t="s">
        <v>8477</v>
      </c>
      <c r="C14005" s="545" t="s">
        <v>216</v>
      </c>
      <c r="D14005" s="546"/>
      <c r="E14005" s="171" t="str">
        <f t="shared" si="218"/>
        <v>1900</v>
      </c>
      <c r="F14005" s="547">
        <v>0</v>
      </c>
      <c r="G14005" s="548">
        <v>0</v>
      </c>
      <c r="H14005" s="547">
        <v>0</v>
      </c>
      <c r="I14005" s="545" t="s">
        <v>12736</v>
      </c>
      <c r="J14005" s="545"/>
      <c r="K14005" s="545" t="s">
        <v>21583</v>
      </c>
      <c r="L14005" s="545" t="s">
        <v>13413</v>
      </c>
      <c r="M14005" s="548" t="s">
        <v>13758</v>
      </c>
      <c r="N14005" s="545" t="s">
        <v>13413</v>
      </c>
      <c r="O14005" s="545" t="s">
        <v>13413</v>
      </c>
      <c r="P14005" s="549">
        <v>11723</v>
      </c>
      <c r="Q14005" s="549">
        <v>1</v>
      </c>
      <c r="R14005" s="549">
        <v>56</v>
      </c>
      <c r="S14005" s="548"/>
      <c r="T14005" s="548"/>
      <c r="U14005" s="99"/>
    </row>
    <row r="14006" spans="1:21" ht="19.5" customHeight="1">
      <c r="A14006" s="545">
        <v>109064</v>
      </c>
      <c r="B14006" s="545" t="s">
        <v>8476</v>
      </c>
      <c r="C14006" s="545" t="s">
        <v>216</v>
      </c>
      <c r="D14006" s="546"/>
      <c r="E14006" s="171" t="str">
        <f t="shared" si="218"/>
        <v>1900</v>
      </c>
      <c r="F14006" s="547">
        <v>0</v>
      </c>
      <c r="G14006" s="548">
        <v>0</v>
      </c>
      <c r="H14006" s="547">
        <v>0</v>
      </c>
      <c r="I14006" s="545" t="s">
        <v>12647</v>
      </c>
      <c r="J14006" s="545"/>
      <c r="K14006" s="545" t="s">
        <v>21584</v>
      </c>
      <c r="L14006" s="545" t="s">
        <v>13413</v>
      </c>
      <c r="M14006" s="548" t="s">
        <v>13758</v>
      </c>
      <c r="N14006" s="545" t="s">
        <v>13413</v>
      </c>
      <c r="O14006" s="545" t="s">
        <v>13413</v>
      </c>
      <c r="P14006" s="549">
        <v>11724</v>
      </c>
      <c r="Q14006" s="549">
        <v>1</v>
      </c>
      <c r="R14006" s="549">
        <v>26</v>
      </c>
      <c r="S14006" s="548"/>
      <c r="T14006" s="548"/>
      <c r="U14006" s="99"/>
    </row>
    <row r="14007" spans="1:21" ht="19.5" customHeight="1">
      <c r="A14007" s="545">
        <v>109065</v>
      </c>
      <c r="B14007" s="545" t="s">
        <v>5590</v>
      </c>
      <c r="C14007" s="545" t="s">
        <v>216</v>
      </c>
      <c r="D14007" s="546"/>
      <c r="E14007" s="171" t="str">
        <f t="shared" si="218"/>
        <v>1900</v>
      </c>
      <c r="F14007" s="547">
        <v>0</v>
      </c>
      <c r="G14007" s="548">
        <v>0</v>
      </c>
      <c r="H14007" s="547">
        <v>0</v>
      </c>
      <c r="I14007" s="545" t="s">
        <v>12736</v>
      </c>
      <c r="J14007" s="545"/>
      <c r="K14007" s="545" t="s">
        <v>21585</v>
      </c>
      <c r="L14007" s="545" t="s">
        <v>13413</v>
      </c>
      <c r="M14007" s="548" t="s">
        <v>13758</v>
      </c>
      <c r="N14007" s="545" t="s">
        <v>13413</v>
      </c>
      <c r="O14007" s="545" t="s">
        <v>13413</v>
      </c>
      <c r="P14007" s="549">
        <v>11725</v>
      </c>
      <c r="Q14007" s="549">
        <v>1</v>
      </c>
      <c r="R14007" s="549">
        <v>56</v>
      </c>
      <c r="S14007" s="548"/>
      <c r="T14007" s="548"/>
      <c r="U14007" s="99"/>
    </row>
    <row r="14008" spans="1:21" ht="19.5" customHeight="1">
      <c r="A14008" s="545">
        <v>109066</v>
      </c>
      <c r="B14008" s="545" t="s">
        <v>4716</v>
      </c>
      <c r="C14008" s="545" t="s">
        <v>216</v>
      </c>
      <c r="D14008" s="546"/>
      <c r="E14008" s="171" t="str">
        <f t="shared" si="218"/>
        <v>1900</v>
      </c>
      <c r="F14008" s="547">
        <v>0</v>
      </c>
      <c r="G14008" s="548">
        <v>0</v>
      </c>
      <c r="H14008" s="547">
        <v>0</v>
      </c>
      <c r="I14008" s="545" t="s">
        <v>12650</v>
      </c>
      <c r="J14008" s="545"/>
      <c r="K14008" s="545" t="s">
        <v>21586</v>
      </c>
      <c r="L14008" s="545" t="s">
        <v>13413</v>
      </c>
      <c r="M14008" s="548" t="s">
        <v>13758</v>
      </c>
      <c r="N14008" s="545" t="s">
        <v>13413</v>
      </c>
      <c r="O14008" s="545" t="s">
        <v>13413</v>
      </c>
      <c r="P14008" s="549">
        <v>11726</v>
      </c>
      <c r="Q14008" s="549">
        <v>1</v>
      </c>
      <c r="R14008" s="549">
        <v>127</v>
      </c>
      <c r="S14008" s="548"/>
      <c r="T14008" s="548"/>
      <c r="U14008" s="99"/>
    </row>
    <row r="14009" spans="1:21" ht="19.5" customHeight="1">
      <c r="A14009" s="545">
        <v>109067</v>
      </c>
      <c r="B14009" s="545" t="s">
        <v>8475</v>
      </c>
      <c r="C14009" s="545" t="s">
        <v>216</v>
      </c>
      <c r="D14009" s="546"/>
      <c r="E14009" s="171" t="str">
        <f t="shared" si="218"/>
        <v>1900</v>
      </c>
      <c r="F14009" s="547">
        <v>0</v>
      </c>
      <c r="G14009" s="548">
        <v>0</v>
      </c>
      <c r="H14009" s="547">
        <v>0</v>
      </c>
      <c r="I14009" s="545" t="s">
        <v>12650</v>
      </c>
      <c r="J14009" s="545"/>
      <c r="K14009" s="545" t="s">
        <v>21587</v>
      </c>
      <c r="L14009" s="545" t="s">
        <v>13413</v>
      </c>
      <c r="M14009" s="548" t="s">
        <v>13758</v>
      </c>
      <c r="N14009" s="545" t="s">
        <v>13413</v>
      </c>
      <c r="O14009" s="545" t="s">
        <v>13413</v>
      </c>
      <c r="P14009" s="549">
        <v>11727</v>
      </c>
      <c r="Q14009" s="549">
        <v>1</v>
      </c>
      <c r="R14009" s="549">
        <v>127</v>
      </c>
      <c r="S14009" s="548"/>
      <c r="T14009" s="548"/>
      <c r="U14009" s="99"/>
    </row>
    <row r="14010" spans="1:21" ht="19.5" customHeight="1">
      <c r="A14010" s="545">
        <v>109068</v>
      </c>
      <c r="B14010" s="545" t="s">
        <v>8474</v>
      </c>
      <c r="C14010" s="545" t="s">
        <v>209</v>
      </c>
      <c r="D14010" s="546">
        <v>46052</v>
      </c>
      <c r="E14010" s="171" t="str">
        <f t="shared" si="218"/>
        <v>2026</v>
      </c>
      <c r="F14010" s="547">
        <v>44739</v>
      </c>
      <c r="G14010" s="548">
        <v>0.19</v>
      </c>
      <c r="H14010" s="547">
        <v>37595.800000000003</v>
      </c>
      <c r="I14010" s="545" t="s">
        <v>12706</v>
      </c>
      <c r="J14010" s="545" t="s">
        <v>13307</v>
      </c>
      <c r="K14010" s="545" t="s">
        <v>21588</v>
      </c>
      <c r="L14010" s="545" t="s">
        <v>13413</v>
      </c>
      <c r="M14010" s="548" t="s">
        <v>13758</v>
      </c>
      <c r="N14010" s="545" t="s">
        <v>13413</v>
      </c>
      <c r="O14010" s="545" t="s">
        <v>13413</v>
      </c>
      <c r="P14010" s="549">
        <v>11728</v>
      </c>
      <c r="Q14010" s="549">
        <v>1</v>
      </c>
      <c r="R14010" s="549">
        <v>128</v>
      </c>
      <c r="S14010" s="548">
        <v>2228</v>
      </c>
      <c r="T14010" s="548"/>
      <c r="U14010" s="99"/>
    </row>
    <row r="14011" spans="1:21" ht="19.5" customHeight="1">
      <c r="A14011" s="545">
        <v>109069</v>
      </c>
      <c r="B14011" s="545" t="s">
        <v>7957</v>
      </c>
      <c r="C14011" s="545" t="s">
        <v>209</v>
      </c>
      <c r="D14011" s="546">
        <v>46052</v>
      </c>
      <c r="E14011" s="171" t="str">
        <f t="shared" si="218"/>
        <v>2026</v>
      </c>
      <c r="F14011" s="547">
        <v>33326</v>
      </c>
      <c r="G14011" s="548">
        <v>0.19</v>
      </c>
      <c r="H14011" s="547">
        <v>28005.040000000001</v>
      </c>
      <c r="I14011" s="545" t="s">
        <v>12706</v>
      </c>
      <c r="J14011" s="545" t="s">
        <v>13307</v>
      </c>
      <c r="K14011" s="545" t="s">
        <v>21589</v>
      </c>
      <c r="L14011" s="545" t="s">
        <v>13413</v>
      </c>
      <c r="M14011" s="548" t="s">
        <v>13758</v>
      </c>
      <c r="N14011" s="545" t="s">
        <v>13413</v>
      </c>
      <c r="O14011" s="545" t="s">
        <v>13413</v>
      </c>
      <c r="P14011" s="549">
        <v>11729</v>
      </c>
      <c r="Q14011" s="549">
        <v>1</v>
      </c>
      <c r="R14011" s="549">
        <v>128</v>
      </c>
      <c r="S14011" s="548">
        <v>2228</v>
      </c>
      <c r="T14011" s="548"/>
      <c r="U14011" s="99"/>
    </row>
    <row r="14012" spans="1:21" ht="19.5" customHeight="1">
      <c r="A14012" s="545">
        <v>109070</v>
      </c>
      <c r="B14012" s="545" t="s">
        <v>4942</v>
      </c>
      <c r="C14012" s="545" t="s">
        <v>216</v>
      </c>
      <c r="D14012" s="546"/>
      <c r="E14012" s="171" t="str">
        <f t="shared" si="218"/>
        <v>1900</v>
      </c>
      <c r="F14012" s="547">
        <v>0</v>
      </c>
      <c r="G14012" s="548">
        <v>0</v>
      </c>
      <c r="H14012" s="547">
        <v>0</v>
      </c>
      <c r="I14012" s="545" t="s">
        <v>12650</v>
      </c>
      <c r="J14012" s="545"/>
      <c r="K14012" s="545" t="s">
        <v>21590</v>
      </c>
      <c r="L14012" s="545" t="s">
        <v>13413</v>
      </c>
      <c r="M14012" s="548" t="s">
        <v>13758</v>
      </c>
      <c r="N14012" s="545" t="s">
        <v>13413</v>
      </c>
      <c r="O14012" s="545" t="s">
        <v>13413</v>
      </c>
      <c r="P14012" s="549">
        <v>11730</v>
      </c>
      <c r="Q14012" s="549">
        <v>1</v>
      </c>
      <c r="R14012" s="549">
        <v>127</v>
      </c>
      <c r="S14012" s="548"/>
      <c r="T14012" s="548"/>
      <c r="U14012" s="99"/>
    </row>
    <row r="14013" spans="1:21" ht="19.5" customHeight="1">
      <c r="A14013" s="545">
        <v>109071</v>
      </c>
      <c r="B14013" s="545" t="s">
        <v>5868</v>
      </c>
      <c r="C14013" s="545" t="s">
        <v>216</v>
      </c>
      <c r="D14013" s="546"/>
      <c r="E14013" s="171" t="str">
        <f t="shared" si="218"/>
        <v>1900</v>
      </c>
      <c r="F14013" s="547">
        <v>0</v>
      </c>
      <c r="G14013" s="548">
        <v>0</v>
      </c>
      <c r="H14013" s="547">
        <v>0</v>
      </c>
      <c r="I14013" s="545" t="s">
        <v>12973</v>
      </c>
      <c r="J14013" s="545"/>
      <c r="K14013" s="545" t="s">
        <v>21591</v>
      </c>
      <c r="L14013" s="545" t="s">
        <v>13413</v>
      </c>
      <c r="M14013" s="548" t="s">
        <v>13758</v>
      </c>
      <c r="N14013" s="545" t="s">
        <v>13413</v>
      </c>
      <c r="O14013" s="545" t="s">
        <v>13413</v>
      </c>
      <c r="P14013" s="549">
        <v>11731</v>
      </c>
      <c r="Q14013" s="549">
        <v>1</v>
      </c>
      <c r="R14013" s="549">
        <v>59</v>
      </c>
      <c r="S14013" s="548"/>
      <c r="T14013" s="548"/>
      <c r="U14013" s="99"/>
    </row>
    <row r="14014" spans="1:21" ht="19.5" customHeight="1">
      <c r="A14014" s="545">
        <v>109072</v>
      </c>
      <c r="B14014" s="545" t="s">
        <v>4678</v>
      </c>
      <c r="C14014" s="545" t="s">
        <v>216</v>
      </c>
      <c r="D14014" s="546"/>
      <c r="E14014" s="171" t="str">
        <f t="shared" si="218"/>
        <v>1900</v>
      </c>
      <c r="F14014" s="547">
        <v>0</v>
      </c>
      <c r="G14014" s="548">
        <v>0</v>
      </c>
      <c r="H14014" s="547">
        <v>0</v>
      </c>
      <c r="I14014" s="545" t="s">
        <v>12650</v>
      </c>
      <c r="J14014" s="545"/>
      <c r="K14014" s="545" t="s">
        <v>21592</v>
      </c>
      <c r="L14014" s="545" t="s">
        <v>13413</v>
      </c>
      <c r="M14014" s="548" t="s">
        <v>13758</v>
      </c>
      <c r="N14014" s="545" t="s">
        <v>13413</v>
      </c>
      <c r="O14014" s="545" t="s">
        <v>13413</v>
      </c>
      <c r="P14014" s="549">
        <v>11732</v>
      </c>
      <c r="Q14014" s="549">
        <v>1</v>
      </c>
      <c r="R14014" s="549">
        <v>127</v>
      </c>
      <c r="S14014" s="548"/>
      <c r="T14014" s="548"/>
      <c r="U14014" s="99"/>
    </row>
    <row r="14015" spans="1:21" ht="19.5" customHeight="1">
      <c r="A14015" s="545">
        <v>109073</v>
      </c>
      <c r="B14015" s="545" t="s">
        <v>5869</v>
      </c>
      <c r="C14015" s="545" t="s">
        <v>216</v>
      </c>
      <c r="D14015" s="546">
        <v>44592</v>
      </c>
      <c r="E14015" s="171" t="str">
        <f t="shared" si="218"/>
        <v>2022</v>
      </c>
      <c r="F14015" s="547">
        <v>3551</v>
      </c>
      <c r="G14015" s="548">
        <v>0.19</v>
      </c>
      <c r="H14015" s="547">
        <v>2984.03</v>
      </c>
      <c r="I14015" s="545" t="s">
        <v>12715</v>
      </c>
      <c r="J14015" s="545" t="s">
        <v>13297</v>
      </c>
      <c r="K14015" s="545" t="s">
        <v>21593</v>
      </c>
      <c r="L14015" s="545" t="s">
        <v>13413</v>
      </c>
      <c r="M14015" s="548" t="s">
        <v>13758</v>
      </c>
      <c r="N14015" s="545" t="s">
        <v>13413</v>
      </c>
      <c r="O14015" s="545" t="s">
        <v>13413</v>
      </c>
      <c r="P14015" s="549">
        <v>11733</v>
      </c>
      <c r="Q14015" s="549">
        <v>1</v>
      </c>
      <c r="R14015" s="549">
        <v>129</v>
      </c>
      <c r="S14015" s="548">
        <v>2257</v>
      </c>
      <c r="T14015" s="548"/>
      <c r="U14015" s="99"/>
    </row>
    <row r="14016" spans="1:21" ht="19.5" customHeight="1">
      <c r="A14016" s="545">
        <v>109074</v>
      </c>
      <c r="B14016" s="545" t="s">
        <v>5873</v>
      </c>
      <c r="C14016" s="545" t="s">
        <v>216</v>
      </c>
      <c r="D14016" s="546">
        <v>46052</v>
      </c>
      <c r="E14016" s="171" t="str">
        <f t="shared" si="218"/>
        <v>2026</v>
      </c>
      <c r="F14016" s="547">
        <v>1236</v>
      </c>
      <c r="G14016" s="548">
        <v>0.19</v>
      </c>
      <c r="H14016" s="547">
        <v>1038.6600000000001</v>
      </c>
      <c r="I14016" s="545" t="s">
        <v>12973</v>
      </c>
      <c r="J14016" s="545" t="s">
        <v>13307</v>
      </c>
      <c r="K14016" s="545" t="s">
        <v>21594</v>
      </c>
      <c r="L14016" s="545" t="s">
        <v>13413</v>
      </c>
      <c r="M14016" s="548" t="s">
        <v>13758</v>
      </c>
      <c r="N14016" s="545" t="s">
        <v>13413</v>
      </c>
      <c r="O14016" s="545" t="s">
        <v>13413</v>
      </c>
      <c r="P14016" s="549">
        <v>11734</v>
      </c>
      <c r="Q14016" s="549">
        <v>1</v>
      </c>
      <c r="R14016" s="549">
        <v>59</v>
      </c>
      <c r="S14016" s="548">
        <v>2228</v>
      </c>
      <c r="T14016" s="548"/>
      <c r="U14016" s="99"/>
    </row>
    <row r="14017" spans="1:21" ht="19.5" customHeight="1">
      <c r="A14017" s="545">
        <v>109075</v>
      </c>
      <c r="B14017" s="545" t="s">
        <v>7453</v>
      </c>
      <c r="C14017" s="545" t="s">
        <v>209</v>
      </c>
      <c r="D14017" s="546">
        <v>46052</v>
      </c>
      <c r="E14017" s="171" t="str">
        <f t="shared" si="218"/>
        <v>2026</v>
      </c>
      <c r="F14017" s="547">
        <v>10505</v>
      </c>
      <c r="G14017" s="548">
        <v>0.19</v>
      </c>
      <c r="H14017" s="547">
        <v>8827.73</v>
      </c>
      <c r="I14017" s="545" t="s">
        <v>12706</v>
      </c>
      <c r="J14017" s="545" t="s">
        <v>13307</v>
      </c>
      <c r="K14017" s="545" t="s">
        <v>21595</v>
      </c>
      <c r="L14017" s="545" t="s">
        <v>13413</v>
      </c>
      <c r="M14017" s="548" t="s">
        <v>13758</v>
      </c>
      <c r="N14017" s="545" t="s">
        <v>13413</v>
      </c>
      <c r="O14017" s="545" t="s">
        <v>13413</v>
      </c>
      <c r="P14017" s="549">
        <v>11735</v>
      </c>
      <c r="Q14017" s="549">
        <v>1</v>
      </c>
      <c r="R14017" s="549">
        <v>128</v>
      </c>
      <c r="S14017" s="548">
        <v>2228</v>
      </c>
      <c r="T14017" s="548"/>
      <c r="U14017" s="99"/>
    </row>
    <row r="14018" spans="1:21" ht="19.5" customHeight="1">
      <c r="A14018" s="545">
        <v>109076</v>
      </c>
      <c r="B14018" s="545" t="s">
        <v>8473</v>
      </c>
      <c r="C14018" s="545" t="s">
        <v>216</v>
      </c>
      <c r="D14018" s="546"/>
      <c r="E14018" s="171" t="str">
        <f t="shared" si="218"/>
        <v>1900</v>
      </c>
      <c r="F14018" s="547">
        <v>0</v>
      </c>
      <c r="G14018" s="548">
        <v>0</v>
      </c>
      <c r="H14018" s="547">
        <v>0</v>
      </c>
      <c r="I14018" s="545" t="s">
        <v>12650</v>
      </c>
      <c r="J14018" s="545"/>
      <c r="K14018" s="545" t="s">
        <v>21596</v>
      </c>
      <c r="L14018" s="545" t="s">
        <v>13413</v>
      </c>
      <c r="M14018" s="548" t="s">
        <v>13758</v>
      </c>
      <c r="N14018" s="545" t="s">
        <v>13413</v>
      </c>
      <c r="O14018" s="545" t="s">
        <v>13413</v>
      </c>
      <c r="P14018" s="549">
        <v>11736</v>
      </c>
      <c r="Q14018" s="549">
        <v>1</v>
      </c>
      <c r="R14018" s="549">
        <v>127</v>
      </c>
      <c r="S14018" s="548"/>
      <c r="T14018" s="548"/>
      <c r="U14018" s="99"/>
    </row>
    <row r="14019" spans="1:21" ht="19.5" customHeight="1">
      <c r="A14019" s="545">
        <v>109077</v>
      </c>
      <c r="B14019" s="545" t="s">
        <v>7949</v>
      </c>
      <c r="C14019" s="545" t="s">
        <v>209</v>
      </c>
      <c r="D14019" s="546">
        <v>46052</v>
      </c>
      <c r="E14019" s="171" t="str">
        <f t="shared" si="218"/>
        <v>2026</v>
      </c>
      <c r="F14019" s="547">
        <v>16666</v>
      </c>
      <c r="G14019" s="548">
        <v>0.19</v>
      </c>
      <c r="H14019" s="547">
        <v>14005.04</v>
      </c>
      <c r="I14019" s="545" t="s">
        <v>12706</v>
      </c>
      <c r="J14019" s="545" t="s">
        <v>13307</v>
      </c>
      <c r="K14019" s="545" t="s">
        <v>21597</v>
      </c>
      <c r="L14019" s="545" t="s">
        <v>13413</v>
      </c>
      <c r="M14019" s="548" t="s">
        <v>13758</v>
      </c>
      <c r="N14019" s="545" t="s">
        <v>13413</v>
      </c>
      <c r="O14019" s="545" t="s">
        <v>13413</v>
      </c>
      <c r="P14019" s="549">
        <v>11737</v>
      </c>
      <c r="Q14019" s="549">
        <v>1</v>
      </c>
      <c r="R14019" s="549">
        <v>128</v>
      </c>
      <c r="S14019" s="548">
        <v>2228</v>
      </c>
      <c r="T14019" s="548"/>
      <c r="U14019" s="99"/>
    </row>
    <row r="14020" spans="1:21" ht="19.5" customHeight="1">
      <c r="A14020" s="545">
        <v>109078</v>
      </c>
      <c r="B14020" s="545" t="s">
        <v>13673</v>
      </c>
      <c r="C14020" s="545" t="s">
        <v>216</v>
      </c>
      <c r="D14020" s="546">
        <v>46052</v>
      </c>
      <c r="E14020" s="171" t="str">
        <f t="shared" ref="E14020:E14083" si="219">TEXT(D14020,"YYYY")</f>
        <v>2026</v>
      </c>
      <c r="F14020" s="547">
        <v>1379</v>
      </c>
      <c r="G14020" s="548">
        <v>0.19</v>
      </c>
      <c r="H14020" s="547">
        <v>1158.82</v>
      </c>
      <c r="I14020" s="545" t="s">
        <v>12973</v>
      </c>
      <c r="J14020" s="545" t="s">
        <v>13307</v>
      </c>
      <c r="K14020" s="545" t="s">
        <v>21598</v>
      </c>
      <c r="L14020" s="545" t="s">
        <v>13413</v>
      </c>
      <c r="M14020" s="548" t="s">
        <v>13758</v>
      </c>
      <c r="N14020" s="545" t="s">
        <v>13413</v>
      </c>
      <c r="O14020" s="545" t="s">
        <v>13413</v>
      </c>
      <c r="P14020" s="549">
        <v>11738</v>
      </c>
      <c r="Q14020" s="549">
        <v>1</v>
      </c>
      <c r="R14020" s="549">
        <v>59</v>
      </c>
      <c r="S14020" s="548">
        <v>2228</v>
      </c>
      <c r="T14020" s="548"/>
      <c r="U14020" s="99"/>
    </row>
    <row r="14021" spans="1:21" ht="19.5" customHeight="1">
      <c r="A14021" s="545">
        <v>109079</v>
      </c>
      <c r="B14021" s="545" t="s">
        <v>5874</v>
      </c>
      <c r="C14021" s="545" t="s">
        <v>216</v>
      </c>
      <c r="D14021" s="546"/>
      <c r="E14021" s="171" t="str">
        <f t="shared" si="219"/>
        <v>1900</v>
      </c>
      <c r="F14021" s="547">
        <v>0</v>
      </c>
      <c r="G14021" s="548">
        <v>0</v>
      </c>
      <c r="H14021" s="547">
        <v>0</v>
      </c>
      <c r="I14021" s="545" t="s">
        <v>12973</v>
      </c>
      <c r="J14021" s="545"/>
      <c r="K14021" s="545" t="s">
        <v>21599</v>
      </c>
      <c r="L14021" s="545" t="s">
        <v>13413</v>
      </c>
      <c r="M14021" s="548" t="s">
        <v>13758</v>
      </c>
      <c r="N14021" s="545" t="s">
        <v>13413</v>
      </c>
      <c r="O14021" s="545" t="s">
        <v>13413</v>
      </c>
      <c r="P14021" s="549">
        <v>11739</v>
      </c>
      <c r="Q14021" s="549">
        <v>1</v>
      </c>
      <c r="R14021" s="549">
        <v>59</v>
      </c>
      <c r="S14021" s="548"/>
      <c r="T14021" s="548"/>
      <c r="U14021" s="99"/>
    </row>
    <row r="14022" spans="1:21" ht="19.5" customHeight="1">
      <c r="A14022" s="545">
        <v>109080</v>
      </c>
      <c r="B14022" s="545" t="s">
        <v>5183</v>
      </c>
      <c r="C14022" s="545" t="s">
        <v>216</v>
      </c>
      <c r="D14022" s="546"/>
      <c r="E14022" s="171" t="str">
        <f t="shared" si="219"/>
        <v>1900</v>
      </c>
      <c r="F14022" s="547">
        <v>0</v>
      </c>
      <c r="G14022" s="548">
        <v>0</v>
      </c>
      <c r="H14022" s="547">
        <v>0</v>
      </c>
      <c r="I14022" s="545" t="s">
        <v>12676</v>
      </c>
      <c r="J14022" s="545"/>
      <c r="K14022" s="545" t="s">
        <v>13413</v>
      </c>
      <c r="L14022" s="545" t="s">
        <v>13413</v>
      </c>
      <c r="M14022" s="548" t="s">
        <v>13758</v>
      </c>
      <c r="N14022" s="545" t="s">
        <v>13413</v>
      </c>
      <c r="O14022" s="545" t="s">
        <v>13413</v>
      </c>
      <c r="P14022" s="549">
        <v>11740</v>
      </c>
      <c r="Q14022" s="549">
        <v>1</v>
      </c>
      <c r="R14022" s="549">
        <v>14</v>
      </c>
      <c r="S14022" s="548"/>
      <c r="T14022" s="548"/>
      <c r="U14022" s="99"/>
    </row>
    <row r="14023" spans="1:21" ht="19.5" customHeight="1">
      <c r="A14023" s="545">
        <v>109081</v>
      </c>
      <c r="B14023" s="545" t="s">
        <v>7453</v>
      </c>
      <c r="C14023" s="545" t="s">
        <v>209</v>
      </c>
      <c r="D14023" s="546">
        <v>46052</v>
      </c>
      <c r="E14023" s="171" t="str">
        <f t="shared" si="219"/>
        <v>2026</v>
      </c>
      <c r="F14023" s="547">
        <v>10636</v>
      </c>
      <c r="G14023" s="548">
        <v>0.19</v>
      </c>
      <c r="H14023" s="547">
        <v>8937.82</v>
      </c>
      <c r="I14023" s="545" t="s">
        <v>12706</v>
      </c>
      <c r="J14023" s="545" t="s">
        <v>13307</v>
      </c>
      <c r="K14023" s="545" t="s">
        <v>21595</v>
      </c>
      <c r="L14023" s="545" t="s">
        <v>13413</v>
      </c>
      <c r="M14023" s="548" t="s">
        <v>13758</v>
      </c>
      <c r="N14023" s="545" t="s">
        <v>13413</v>
      </c>
      <c r="O14023" s="545" t="s">
        <v>13413</v>
      </c>
      <c r="P14023" s="549">
        <v>11741</v>
      </c>
      <c r="Q14023" s="549">
        <v>1</v>
      </c>
      <c r="R14023" s="549">
        <v>128</v>
      </c>
      <c r="S14023" s="548">
        <v>2228</v>
      </c>
      <c r="T14023" s="548"/>
      <c r="U14023" s="99"/>
    </row>
    <row r="14024" spans="1:21" ht="19.5" customHeight="1">
      <c r="A14024" s="545">
        <v>109082</v>
      </c>
      <c r="B14024" s="545" t="s">
        <v>5182</v>
      </c>
      <c r="C14024" s="545" t="s">
        <v>216</v>
      </c>
      <c r="D14024" s="546"/>
      <c r="E14024" s="171" t="str">
        <f t="shared" si="219"/>
        <v>1900</v>
      </c>
      <c r="F14024" s="547">
        <v>0</v>
      </c>
      <c r="G14024" s="548">
        <v>0</v>
      </c>
      <c r="H14024" s="547">
        <v>0</v>
      </c>
      <c r="I14024" s="545" t="s">
        <v>12676</v>
      </c>
      <c r="J14024" s="545"/>
      <c r="K14024" s="545" t="s">
        <v>13413</v>
      </c>
      <c r="L14024" s="545" t="s">
        <v>13413</v>
      </c>
      <c r="M14024" s="548" t="s">
        <v>13758</v>
      </c>
      <c r="N14024" s="545" t="s">
        <v>13413</v>
      </c>
      <c r="O14024" s="545" t="s">
        <v>13413</v>
      </c>
      <c r="P14024" s="549">
        <v>11742</v>
      </c>
      <c r="Q14024" s="549">
        <v>1</v>
      </c>
      <c r="R14024" s="549">
        <v>14</v>
      </c>
      <c r="S14024" s="548"/>
      <c r="T14024" s="548"/>
      <c r="U14024" s="99"/>
    </row>
    <row r="14025" spans="1:21" ht="19.5" customHeight="1">
      <c r="A14025" s="545">
        <v>109083</v>
      </c>
      <c r="B14025" s="545" t="s">
        <v>5178</v>
      </c>
      <c r="C14025" s="545" t="s">
        <v>216</v>
      </c>
      <c r="D14025" s="546">
        <v>43748</v>
      </c>
      <c r="E14025" s="171" t="str">
        <f t="shared" si="219"/>
        <v>2019</v>
      </c>
      <c r="F14025" s="547">
        <v>152204.60999999999</v>
      </c>
      <c r="G14025" s="548">
        <v>0.19</v>
      </c>
      <c r="H14025" s="547">
        <v>127903.03</v>
      </c>
      <c r="I14025" s="545" t="s">
        <v>12676</v>
      </c>
      <c r="J14025" s="545" t="s">
        <v>13407</v>
      </c>
      <c r="K14025" s="545" t="s">
        <v>13413</v>
      </c>
      <c r="L14025" s="545" t="s">
        <v>13413</v>
      </c>
      <c r="M14025" s="548" t="s">
        <v>13758</v>
      </c>
      <c r="N14025" s="545" t="s">
        <v>13413</v>
      </c>
      <c r="O14025" s="545" t="s">
        <v>13413</v>
      </c>
      <c r="P14025" s="549">
        <v>11743</v>
      </c>
      <c r="Q14025" s="549">
        <v>1</v>
      </c>
      <c r="R14025" s="549">
        <v>14</v>
      </c>
      <c r="S14025" s="548">
        <v>2232</v>
      </c>
      <c r="T14025" s="548"/>
      <c r="U14025" s="99"/>
    </row>
    <row r="14026" spans="1:21" ht="19.5" customHeight="1">
      <c r="A14026" s="545">
        <v>109084</v>
      </c>
      <c r="B14026" s="545" t="s">
        <v>5987</v>
      </c>
      <c r="C14026" s="545" t="s">
        <v>216</v>
      </c>
      <c r="D14026" s="546"/>
      <c r="E14026" s="171" t="str">
        <f t="shared" si="219"/>
        <v>1900</v>
      </c>
      <c r="F14026" s="547">
        <v>0</v>
      </c>
      <c r="G14026" s="548">
        <v>0</v>
      </c>
      <c r="H14026" s="547">
        <v>0</v>
      </c>
      <c r="I14026" s="545" t="s">
        <v>12973</v>
      </c>
      <c r="J14026" s="545"/>
      <c r="K14026" s="545" t="s">
        <v>13413</v>
      </c>
      <c r="L14026" s="545" t="s">
        <v>13413</v>
      </c>
      <c r="M14026" s="548" t="s">
        <v>13758</v>
      </c>
      <c r="N14026" s="545" t="s">
        <v>13413</v>
      </c>
      <c r="O14026" s="545" t="s">
        <v>13413</v>
      </c>
      <c r="P14026" s="549">
        <v>11744</v>
      </c>
      <c r="Q14026" s="549">
        <v>1</v>
      </c>
      <c r="R14026" s="549">
        <v>59</v>
      </c>
      <c r="S14026" s="548"/>
      <c r="T14026" s="548"/>
      <c r="U14026" s="99"/>
    </row>
    <row r="14027" spans="1:21" ht="19.5" customHeight="1">
      <c r="A14027" s="545">
        <v>109085</v>
      </c>
      <c r="B14027" s="545" t="s">
        <v>6120</v>
      </c>
      <c r="C14027" s="545" t="s">
        <v>209</v>
      </c>
      <c r="D14027" s="546">
        <v>46052</v>
      </c>
      <c r="E14027" s="171" t="str">
        <f t="shared" si="219"/>
        <v>2026</v>
      </c>
      <c r="F14027" s="547">
        <v>2877</v>
      </c>
      <c r="G14027" s="548">
        <v>0.19</v>
      </c>
      <c r="H14027" s="547">
        <v>2417.65</v>
      </c>
      <c r="I14027" s="545" t="s">
        <v>12706</v>
      </c>
      <c r="J14027" s="545" t="s">
        <v>13307</v>
      </c>
      <c r="K14027" s="545" t="s">
        <v>21600</v>
      </c>
      <c r="L14027" s="545" t="s">
        <v>13413</v>
      </c>
      <c r="M14027" s="548" t="s">
        <v>13758</v>
      </c>
      <c r="N14027" s="545" t="s">
        <v>13413</v>
      </c>
      <c r="O14027" s="545" t="s">
        <v>13413</v>
      </c>
      <c r="P14027" s="549">
        <v>11745</v>
      </c>
      <c r="Q14027" s="549">
        <v>1</v>
      </c>
      <c r="R14027" s="549">
        <v>128</v>
      </c>
      <c r="S14027" s="548">
        <v>2228</v>
      </c>
      <c r="T14027" s="548"/>
      <c r="U14027" s="99"/>
    </row>
    <row r="14028" spans="1:21" ht="19.5" customHeight="1">
      <c r="A14028" s="545">
        <v>109086</v>
      </c>
      <c r="B14028" s="545" t="s">
        <v>4493</v>
      </c>
      <c r="C14028" s="545" t="s">
        <v>216</v>
      </c>
      <c r="D14028" s="546"/>
      <c r="E14028" s="171" t="str">
        <f t="shared" si="219"/>
        <v>1900</v>
      </c>
      <c r="F14028" s="547">
        <v>0</v>
      </c>
      <c r="G14028" s="548">
        <v>0</v>
      </c>
      <c r="H14028" s="547">
        <v>0</v>
      </c>
      <c r="I14028" s="545" t="s">
        <v>12759</v>
      </c>
      <c r="J14028" s="545"/>
      <c r="K14028" s="545" t="s">
        <v>21601</v>
      </c>
      <c r="L14028" s="545" t="s">
        <v>13413</v>
      </c>
      <c r="M14028" s="548" t="s">
        <v>13758</v>
      </c>
      <c r="N14028" s="545" t="s">
        <v>13413</v>
      </c>
      <c r="O14028" s="545" t="s">
        <v>13413</v>
      </c>
      <c r="P14028" s="549">
        <v>11746</v>
      </c>
      <c r="Q14028" s="549">
        <v>1</v>
      </c>
      <c r="R14028" s="549">
        <v>86</v>
      </c>
      <c r="S14028" s="548"/>
      <c r="T14028" s="548"/>
      <c r="U14028" s="99"/>
    </row>
    <row r="14029" spans="1:21" ht="19.5" customHeight="1">
      <c r="A14029" s="545">
        <v>109087</v>
      </c>
      <c r="B14029" s="545" t="s">
        <v>4492</v>
      </c>
      <c r="C14029" s="545" t="s">
        <v>216</v>
      </c>
      <c r="D14029" s="546"/>
      <c r="E14029" s="171" t="str">
        <f t="shared" si="219"/>
        <v>1900</v>
      </c>
      <c r="F14029" s="547">
        <v>0</v>
      </c>
      <c r="G14029" s="548">
        <v>0</v>
      </c>
      <c r="H14029" s="547">
        <v>0</v>
      </c>
      <c r="I14029" s="545" t="s">
        <v>12759</v>
      </c>
      <c r="J14029" s="545"/>
      <c r="K14029" s="545" t="s">
        <v>21602</v>
      </c>
      <c r="L14029" s="545" t="s">
        <v>13413</v>
      </c>
      <c r="M14029" s="548" t="s">
        <v>13758</v>
      </c>
      <c r="N14029" s="545" t="s">
        <v>13413</v>
      </c>
      <c r="O14029" s="545" t="s">
        <v>13413</v>
      </c>
      <c r="P14029" s="549">
        <v>11747</v>
      </c>
      <c r="Q14029" s="549">
        <v>1</v>
      </c>
      <c r="R14029" s="549">
        <v>86</v>
      </c>
      <c r="S14029" s="548"/>
      <c r="T14029" s="548"/>
      <c r="U14029" s="99"/>
    </row>
    <row r="14030" spans="1:21" ht="19.5" customHeight="1">
      <c r="A14030" s="545">
        <v>109088</v>
      </c>
      <c r="B14030" s="545" t="s">
        <v>8472</v>
      </c>
      <c r="C14030" s="545" t="s">
        <v>216</v>
      </c>
      <c r="D14030" s="546"/>
      <c r="E14030" s="171" t="str">
        <f t="shared" si="219"/>
        <v>1900</v>
      </c>
      <c r="F14030" s="547">
        <v>0</v>
      </c>
      <c r="G14030" s="548">
        <v>0</v>
      </c>
      <c r="H14030" s="547">
        <v>0</v>
      </c>
      <c r="I14030" s="545" t="s">
        <v>12735</v>
      </c>
      <c r="J14030" s="545"/>
      <c r="K14030" s="545" t="s">
        <v>21603</v>
      </c>
      <c r="L14030" s="545" t="s">
        <v>13413</v>
      </c>
      <c r="M14030" s="548" t="s">
        <v>13758</v>
      </c>
      <c r="N14030" s="545" t="s">
        <v>13413</v>
      </c>
      <c r="O14030" s="545" t="s">
        <v>13413</v>
      </c>
      <c r="P14030" s="549">
        <v>11748</v>
      </c>
      <c r="Q14030" s="549">
        <v>1</v>
      </c>
      <c r="R14030" s="549">
        <v>51</v>
      </c>
      <c r="S14030" s="548"/>
      <c r="T14030" s="548"/>
      <c r="U14030" s="99"/>
    </row>
    <row r="14031" spans="1:21" ht="19.5" customHeight="1">
      <c r="A14031" s="545">
        <v>109089</v>
      </c>
      <c r="B14031" s="545" t="s">
        <v>8471</v>
      </c>
      <c r="C14031" s="545" t="s">
        <v>216</v>
      </c>
      <c r="D14031" s="546"/>
      <c r="E14031" s="171" t="str">
        <f t="shared" si="219"/>
        <v>1900</v>
      </c>
      <c r="F14031" s="547">
        <v>0</v>
      </c>
      <c r="G14031" s="548">
        <v>0</v>
      </c>
      <c r="H14031" s="547">
        <v>0</v>
      </c>
      <c r="I14031" s="545" t="s">
        <v>12735</v>
      </c>
      <c r="J14031" s="545"/>
      <c r="K14031" s="545" t="s">
        <v>21604</v>
      </c>
      <c r="L14031" s="545" t="s">
        <v>13413</v>
      </c>
      <c r="M14031" s="548" t="s">
        <v>13758</v>
      </c>
      <c r="N14031" s="545" t="s">
        <v>13413</v>
      </c>
      <c r="O14031" s="545" t="s">
        <v>13413</v>
      </c>
      <c r="P14031" s="549">
        <v>11749</v>
      </c>
      <c r="Q14031" s="549">
        <v>1</v>
      </c>
      <c r="R14031" s="549">
        <v>51</v>
      </c>
      <c r="S14031" s="548"/>
      <c r="T14031" s="548"/>
      <c r="U14031" s="99"/>
    </row>
    <row r="14032" spans="1:21" ht="19.5" customHeight="1">
      <c r="A14032" s="545">
        <v>109090</v>
      </c>
      <c r="B14032" s="545" t="s">
        <v>8470</v>
      </c>
      <c r="C14032" s="545" t="s">
        <v>216</v>
      </c>
      <c r="D14032" s="546"/>
      <c r="E14032" s="171" t="str">
        <f t="shared" si="219"/>
        <v>1900</v>
      </c>
      <c r="F14032" s="547">
        <v>0</v>
      </c>
      <c r="G14032" s="548">
        <v>0</v>
      </c>
      <c r="H14032" s="547">
        <v>0</v>
      </c>
      <c r="I14032" s="545" t="s">
        <v>12735</v>
      </c>
      <c r="J14032" s="545"/>
      <c r="K14032" s="545" t="s">
        <v>21603</v>
      </c>
      <c r="L14032" s="545" t="s">
        <v>13413</v>
      </c>
      <c r="M14032" s="548" t="s">
        <v>13758</v>
      </c>
      <c r="N14032" s="545" t="s">
        <v>13413</v>
      </c>
      <c r="O14032" s="545" t="s">
        <v>13413</v>
      </c>
      <c r="P14032" s="549">
        <v>11750</v>
      </c>
      <c r="Q14032" s="549">
        <v>1</v>
      </c>
      <c r="R14032" s="549">
        <v>51</v>
      </c>
      <c r="S14032" s="548"/>
      <c r="T14032" s="548"/>
      <c r="U14032" s="99"/>
    </row>
    <row r="14033" spans="1:21" ht="19.5" customHeight="1">
      <c r="A14033" s="545">
        <v>109091</v>
      </c>
      <c r="B14033" s="545" t="s">
        <v>8469</v>
      </c>
      <c r="C14033" s="545" t="s">
        <v>216</v>
      </c>
      <c r="D14033" s="546"/>
      <c r="E14033" s="171" t="str">
        <f t="shared" si="219"/>
        <v>1900</v>
      </c>
      <c r="F14033" s="547">
        <v>0</v>
      </c>
      <c r="G14033" s="548">
        <v>0</v>
      </c>
      <c r="H14033" s="547">
        <v>0</v>
      </c>
      <c r="I14033" s="545" t="s">
        <v>12735</v>
      </c>
      <c r="J14033" s="545"/>
      <c r="K14033" s="545" t="s">
        <v>21605</v>
      </c>
      <c r="L14033" s="545" t="s">
        <v>13413</v>
      </c>
      <c r="M14033" s="548" t="s">
        <v>13758</v>
      </c>
      <c r="N14033" s="545" t="s">
        <v>13413</v>
      </c>
      <c r="O14033" s="545" t="s">
        <v>13413</v>
      </c>
      <c r="P14033" s="549">
        <v>11751</v>
      </c>
      <c r="Q14033" s="549">
        <v>1</v>
      </c>
      <c r="R14033" s="549">
        <v>51</v>
      </c>
      <c r="S14033" s="548"/>
      <c r="T14033" s="548"/>
      <c r="U14033" s="99"/>
    </row>
    <row r="14034" spans="1:21" ht="19.5" customHeight="1">
      <c r="A14034" s="545">
        <v>109092</v>
      </c>
      <c r="B14034" s="545" t="s">
        <v>8468</v>
      </c>
      <c r="C14034" s="545" t="s">
        <v>216</v>
      </c>
      <c r="D14034" s="546"/>
      <c r="E14034" s="171" t="str">
        <f t="shared" si="219"/>
        <v>1900</v>
      </c>
      <c r="F14034" s="547">
        <v>0</v>
      </c>
      <c r="G14034" s="548">
        <v>0</v>
      </c>
      <c r="H14034" s="547">
        <v>0</v>
      </c>
      <c r="I14034" s="545" t="s">
        <v>12735</v>
      </c>
      <c r="J14034" s="545"/>
      <c r="K14034" s="545" t="s">
        <v>21606</v>
      </c>
      <c r="L14034" s="545" t="s">
        <v>13413</v>
      </c>
      <c r="M14034" s="548" t="s">
        <v>13758</v>
      </c>
      <c r="N14034" s="545" t="s">
        <v>13413</v>
      </c>
      <c r="O14034" s="545" t="s">
        <v>13413</v>
      </c>
      <c r="P14034" s="549">
        <v>11752</v>
      </c>
      <c r="Q14034" s="549">
        <v>1</v>
      </c>
      <c r="R14034" s="549">
        <v>51</v>
      </c>
      <c r="S14034" s="548"/>
      <c r="T14034" s="548"/>
      <c r="U14034" s="99"/>
    </row>
    <row r="14035" spans="1:21" ht="19.5" customHeight="1">
      <c r="A14035" s="545">
        <v>109093</v>
      </c>
      <c r="B14035" s="545" t="s">
        <v>8467</v>
      </c>
      <c r="C14035" s="545" t="s">
        <v>216</v>
      </c>
      <c r="D14035" s="546"/>
      <c r="E14035" s="171" t="str">
        <f t="shared" si="219"/>
        <v>1900</v>
      </c>
      <c r="F14035" s="547">
        <v>0</v>
      </c>
      <c r="G14035" s="548">
        <v>0</v>
      </c>
      <c r="H14035" s="547">
        <v>0</v>
      </c>
      <c r="I14035" s="545" t="s">
        <v>12735</v>
      </c>
      <c r="J14035" s="545"/>
      <c r="K14035" s="545" t="s">
        <v>21607</v>
      </c>
      <c r="L14035" s="545" t="s">
        <v>13413</v>
      </c>
      <c r="M14035" s="548" t="s">
        <v>13758</v>
      </c>
      <c r="N14035" s="545" t="s">
        <v>13413</v>
      </c>
      <c r="O14035" s="545" t="s">
        <v>13413</v>
      </c>
      <c r="P14035" s="549">
        <v>11753</v>
      </c>
      <c r="Q14035" s="549">
        <v>1</v>
      </c>
      <c r="R14035" s="549">
        <v>51</v>
      </c>
      <c r="S14035" s="548"/>
      <c r="T14035" s="548"/>
      <c r="U14035" s="99"/>
    </row>
    <row r="14036" spans="1:21" ht="19.5" customHeight="1">
      <c r="A14036" s="545">
        <v>109094</v>
      </c>
      <c r="B14036" s="545" t="s">
        <v>8466</v>
      </c>
      <c r="C14036" s="545" t="s">
        <v>216</v>
      </c>
      <c r="D14036" s="546"/>
      <c r="E14036" s="171" t="str">
        <f t="shared" si="219"/>
        <v>1900</v>
      </c>
      <c r="F14036" s="547">
        <v>0</v>
      </c>
      <c r="G14036" s="548">
        <v>0</v>
      </c>
      <c r="H14036" s="547">
        <v>0</v>
      </c>
      <c r="I14036" s="545" t="s">
        <v>12735</v>
      </c>
      <c r="J14036" s="545"/>
      <c r="K14036" s="545" t="s">
        <v>21608</v>
      </c>
      <c r="L14036" s="545" t="s">
        <v>13413</v>
      </c>
      <c r="M14036" s="548" t="s">
        <v>13758</v>
      </c>
      <c r="N14036" s="545" t="s">
        <v>13413</v>
      </c>
      <c r="O14036" s="545" t="s">
        <v>13413</v>
      </c>
      <c r="P14036" s="549">
        <v>11754</v>
      </c>
      <c r="Q14036" s="549">
        <v>1</v>
      </c>
      <c r="R14036" s="549">
        <v>51</v>
      </c>
      <c r="S14036" s="548"/>
      <c r="T14036" s="548"/>
      <c r="U14036" s="99"/>
    </row>
    <row r="14037" spans="1:21" ht="19.5" customHeight="1">
      <c r="A14037" s="545">
        <v>109095</v>
      </c>
      <c r="B14037" s="545" t="s">
        <v>8465</v>
      </c>
      <c r="C14037" s="545" t="s">
        <v>216</v>
      </c>
      <c r="D14037" s="546"/>
      <c r="E14037" s="171" t="str">
        <f t="shared" si="219"/>
        <v>1900</v>
      </c>
      <c r="F14037" s="547">
        <v>0</v>
      </c>
      <c r="G14037" s="548">
        <v>0</v>
      </c>
      <c r="H14037" s="547">
        <v>0</v>
      </c>
      <c r="I14037" s="545" t="s">
        <v>12735</v>
      </c>
      <c r="J14037" s="545"/>
      <c r="K14037" s="545" t="s">
        <v>21609</v>
      </c>
      <c r="L14037" s="545" t="s">
        <v>13413</v>
      </c>
      <c r="M14037" s="548" t="s">
        <v>13758</v>
      </c>
      <c r="N14037" s="545" t="s">
        <v>13413</v>
      </c>
      <c r="O14037" s="545" t="s">
        <v>13413</v>
      </c>
      <c r="P14037" s="549">
        <v>11755</v>
      </c>
      <c r="Q14037" s="549">
        <v>1</v>
      </c>
      <c r="R14037" s="549">
        <v>51</v>
      </c>
      <c r="S14037" s="548"/>
      <c r="T14037" s="548"/>
      <c r="U14037" s="99"/>
    </row>
    <row r="14038" spans="1:21" ht="19.5" customHeight="1">
      <c r="A14038" s="545">
        <v>109097</v>
      </c>
      <c r="B14038" s="545" t="s">
        <v>5976</v>
      </c>
      <c r="C14038" s="545" t="s">
        <v>216</v>
      </c>
      <c r="D14038" s="546"/>
      <c r="E14038" s="171" t="str">
        <f t="shared" si="219"/>
        <v>1900</v>
      </c>
      <c r="F14038" s="547">
        <v>0</v>
      </c>
      <c r="G14038" s="548">
        <v>0</v>
      </c>
      <c r="H14038" s="547">
        <v>0</v>
      </c>
      <c r="I14038" s="545" t="s">
        <v>12973</v>
      </c>
      <c r="J14038" s="545"/>
      <c r="K14038" s="545" t="s">
        <v>13413</v>
      </c>
      <c r="L14038" s="545" t="s">
        <v>13413</v>
      </c>
      <c r="M14038" s="548" t="s">
        <v>13758</v>
      </c>
      <c r="N14038" s="545" t="s">
        <v>13413</v>
      </c>
      <c r="O14038" s="545" t="s">
        <v>13413</v>
      </c>
      <c r="P14038" s="549">
        <v>11757</v>
      </c>
      <c r="Q14038" s="549">
        <v>1</v>
      </c>
      <c r="R14038" s="549">
        <v>59</v>
      </c>
      <c r="S14038" s="548"/>
      <c r="T14038" s="548"/>
      <c r="U14038" s="99"/>
    </row>
    <row r="14039" spans="1:21" ht="19.5" customHeight="1">
      <c r="A14039" s="545">
        <v>109098</v>
      </c>
      <c r="B14039" s="545" t="s">
        <v>5913</v>
      </c>
      <c r="C14039" s="545" t="s">
        <v>216</v>
      </c>
      <c r="D14039" s="546"/>
      <c r="E14039" s="171" t="str">
        <f t="shared" si="219"/>
        <v>1900</v>
      </c>
      <c r="F14039" s="547">
        <v>0</v>
      </c>
      <c r="G14039" s="548">
        <v>0</v>
      </c>
      <c r="H14039" s="547">
        <v>0</v>
      </c>
      <c r="I14039" s="545" t="s">
        <v>12973</v>
      </c>
      <c r="J14039" s="545"/>
      <c r="K14039" s="545" t="s">
        <v>13413</v>
      </c>
      <c r="L14039" s="545" t="s">
        <v>13413</v>
      </c>
      <c r="M14039" s="548" t="s">
        <v>13758</v>
      </c>
      <c r="N14039" s="545" t="s">
        <v>13413</v>
      </c>
      <c r="O14039" s="545" t="s">
        <v>13413</v>
      </c>
      <c r="P14039" s="549">
        <v>11758</v>
      </c>
      <c r="Q14039" s="549">
        <v>1</v>
      </c>
      <c r="R14039" s="549">
        <v>59</v>
      </c>
      <c r="S14039" s="548"/>
      <c r="T14039" s="548"/>
      <c r="U14039" s="99"/>
    </row>
    <row r="14040" spans="1:21" ht="19.5" customHeight="1">
      <c r="A14040" s="545">
        <v>109099</v>
      </c>
      <c r="B14040" s="545" t="s">
        <v>4971</v>
      </c>
      <c r="C14040" s="545" t="s">
        <v>209</v>
      </c>
      <c r="D14040" s="546"/>
      <c r="E14040" s="171" t="str">
        <f t="shared" si="219"/>
        <v>1900</v>
      </c>
      <c r="F14040" s="547">
        <v>0</v>
      </c>
      <c r="G14040" s="548">
        <v>0</v>
      </c>
      <c r="H14040" s="547">
        <v>0</v>
      </c>
      <c r="I14040" s="545" t="s">
        <v>12637</v>
      </c>
      <c r="J14040" s="545"/>
      <c r="K14040" s="545" t="s">
        <v>13413</v>
      </c>
      <c r="L14040" s="545" t="s">
        <v>13413</v>
      </c>
      <c r="M14040" s="548" t="s">
        <v>13758</v>
      </c>
      <c r="N14040" s="545" t="s">
        <v>13413</v>
      </c>
      <c r="O14040" s="545" t="s">
        <v>13413</v>
      </c>
      <c r="P14040" s="549">
        <v>11759</v>
      </c>
      <c r="Q14040" s="549">
        <v>1</v>
      </c>
      <c r="R14040" s="549">
        <v>13</v>
      </c>
      <c r="S14040" s="548"/>
      <c r="T14040" s="548"/>
      <c r="U14040" s="99"/>
    </row>
    <row r="14041" spans="1:21" ht="19.5" customHeight="1">
      <c r="A14041" s="545">
        <v>109100</v>
      </c>
      <c r="B14041" s="545" t="s">
        <v>5925</v>
      </c>
      <c r="C14041" s="545" t="s">
        <v>216</v>
      </c>
      <c r="D14041" s="546"/>
      <c r="E14041" s="171" t="str">
        <f t="shared" si="219"/>
        <v>1900</v>
      </c>
      <c r="F14041" s="547">
        <v>0</v>
      </c>
      <c r="G14041" s="548">
        <v>0</v>
      </c>
      <c r="H14041" s="547">
        <v>0</v>
      </c>
      <c r="I14041" s="545" t="s">
        <v>12973</v>
      </c>
      <c r="J14041" s="545"/>
      <c r="K14041" s="545" t="s">
        <v>13413</v>
      </c>
      <c r="L14041" s="545" t="s">
        <v>13413</v>
      </c>
      <c r="M14041" s="548" t="s">
        <v>13758</v>
      </c>
      <c r="N14041" s="545" t="s">
        <v>13413</v>
      </c>
      <c r="O14041" s="545" t="s">
        <v>13413</v>
      </c>
      <c r="P14041" s="549">
        <v>11760</v>
      </c>
      <c r="Q14041" s="549">
        <v>1</v>
      </c>
      <c r="R14041" s="549">
        <v>59</v>
      </c>
      <c r="S14041" s="548"/>
      <c r="T14041" s="548"/>
      <c r="U14041" s="99"/>
    </row>
    <row r="14042" spans="1:21" ht="19.5" customHeight="1">
      <c r="A14042" s="545">
        <v>109101</v>
      </c>
      <c r="B14042" s="545" t="s">
        <v>8464</v>
      </c>
      <c r="C14042" s="545" t="s">
        <v>216</v>
      </c>
      <c r="D14042" s="546"/>
      <c r="E14042" s="171" t="str">
        <f t="shared" si="219"/>
        <v>1900</v>
      </c>
      <c r="F14042" s="547">
        <v>0</v>
      </c>
      <c r="G14042" s="548">
        <v>0</v>
      </c>
      <c r="H14042" s="547">
        <v>0</v>
      </c>
      <c r="I14042" s="545" t="s">
        <v>12973</v>
      </c>
      <c r="J14042" s="545"/>
      <c r="K14042" s="545" t="s">
        <v>13413</v>
      </c>
      <c r="L14042" s="545" t="s">
        <v>13413</v>
      </c>
      <c r="M14042" s="548" t="s">
        <v>13758</v>
      </c>
      <c r="N14042" s="545" t="s">
        <v>13413</v>
      </c>
      <c r="O14042" s="545" t="s">
        <v>13413</v>
      </c>
      <c r="P14042" s="549">
        <v>11761</v>
      </c>
      <c r="Q14042" s="549">
        <v>1</v>
      </c>
      <c r="R14042" s="549">
        <v>59</v>
      </c>
      <c r="S14042" s="548"/>
      <c r="T14042" s="548"/>
      <c r="U14042" s="99"/>
    </row>
    <row r="14043" spans="1:21" ht="19.5" customHeight="1">
      <c r="A14043" s="545">
        <v>109102</v>
      </c>
      <c r="B14043" s="545" t="s">
        <v>5967</v>
      </c>
      <c r="C14043" s="545" t="s">
        <v>216</v>
      </c>
      <c r="D14043" s="546">
        <v>43801</v>
      </c>
      <c r="E14043" s="171" t="str">
        <f t="shared" si="219"/>
        <v>2019</v>
      </c>
      <c r="F14043" s="547">
        <v>841000</v>
      </c>
      <c r="G14043" s="548">
        <v>0.19</v>
      </c>
      <c r="H14043" s="547">
        <v>706722.69</v>
      </c>
      <c r="I14043" s="545" t="s">
        <v>12973</v>
      </c>
      <c r="J14043" s="545" t="s">
        <v>12979</v>
      </c>
      <c r="K14043" s="545" t="s">
        <v>13413</v>
      </c>
      <c r="L14043" s="545" t="s">
        <v>13413</v>
      </c>
      <c r="M14043" s="548" t="s">
        <v>13758</v>
      </c>
      <c r="N14043" s="545" t="s">
        <v>13413</v>
      </c>
      <c r="O14043" s="545" t="s">
        <v>13413</v>
      </c>
      <c r="P14043" s="549">
        <v>11762</v>
      </c>
      <c r="Q14043" s="549">
        <v>1</v>
      </c>
      <c r="R14043" s="549">
        <v>59</v>
      </c>
      <c r="S14043" s="548">
        <v>404</v>
      </c>
      <c r="T14043" s="548"/>
      <c r="U14043" s="99"/>
    </row>
    <row r="14044" spans="1:21" ht="19.5" customHeight="1">
      <c r="A14044" s="545">
        <v>109103</v>
      </c>
      <c r="B14044" s="545" t="s">
        <v>5985</v>
      </c>
      <c r="C14044" s="545" t="s">
        <v>4501</v>
      </c>
      <c r="D14044" s="546"/>
      <c r="E14044" s="171" t="str">
        <f t="shared" si="219"/>
        <v>1900</v>
      </c>
      <c r="F14044" s="547">
        <v>0</v>
      </c>
      <c r="G14044" s="548">
        <v>0</v>
      </c>
      <c r="H14044" s="547">
        <v>0</v>
      </c>
      <c r="I14044" s="545" t="s">
        <v>12973</v>
      </c>
      <c r="J14044" s="545"/>
      <c r="K14044" s="545" t="s">
        <v>13413</v>
      </c>
      <c r="L14044" s="545" t="s">
        <v>13413</v>
      </c>
      <c r="M14044" s="548" t="s">
        <v>13758</v>
      </c>
      <c r="N14044" s="545" t="s">
        <v>13413</v>
      </c>
      <c r="O14044" s="545" t="s">
        <v>13413</v>
      </c>
      <c r="P14044" s="549">
        <v>11763</v>
      </c>
      <c r="Q14044" s="549">
        <v>1</v>
      </c>
      <c r="R14044" s="549">
        <v>59</v>
      </c>
      <c r="S14044" s="548"/>
      <c r="T14044" s="548"/>
      <c r="U14044" s="99"/>
    </row>
    <row r="14045" spans="1:21" ht="19.5" customHeight="1">
      <c r="A14045" s="545">
        <v>109104</v>
      </c>
      <c r="B14045" s="545" t="s">
        <v>8463</v>
      </c>
      <c r="C14045" s="545" t="s">
        <v>216</v>
      </c>
      <c r="D14045" s="546"/>
      <c r="E14045" s="171" t="str">
        <f t="shared" si="219"/>
        <v>1900</v>
      </c>
      <c r="F14045" s="547">
        <v>0</v>
      </c>
      <c r="G14045" s="548">
        <v>0</v>
      </c>
      <c r="H14045" s="547">
        <v>0</v>
      </c>
      <c r="I14045" s="545" t="s">
        <v>12973</v>
      </c>
      <c r="J14045" s="545"/>
      <c r="K14045" s="545" t="s">
        <v>13413</v>
      </c>
      <c r="L14045" s="545" t="s">
        <v>13413</v>
      </c>
      <c r="M14045" s="548" t="s">
        <v>13758</v>
      </c>
      <c r="N14045" s="545" t="s">
        <v>13413</v>
      </c>
      <c r="O14045" s="545" t="s">
        <v>13413</v>
      </c>
      <c r="P14045" s="549">
        <v>11764</v>
      </c>
      <c r="Q14045" s="549">
        <v>1</v>
      </c>
      <c r="R14045" s="549">
        <v>59</v>
      </c>
      <c r="S14045" s="548"/>
      <c r="T14045" s="548"/>
      <c r="U14045" s="99"/>
    </row>
    <row r="14046" spans="1:21" ht="19.5" customHeight="1">
      <c r="A14046" s="545">
        <v>109105</v>
      </c>
      <c r="B14046" s="545" t="s">
        <v>8462</v>
      </c>
      <c r="C14046" s="545" t="s">
        <v>221</v>
      </c>
      <c r="D14046" s="546"/>
      <c r="E14046" s="171" t="str">
        <f t="shared" si="219"/>
        <v>1900</v>
      </c>
      <c r="F14046" s="547">
        <v>0</v>
      </c>
      <c r="G14046" s="548">
        <v>0</v>
      </c>
      <c r="H14046" s="547">
        <v>0</v>
      </c>
      <c r="I14046" s="545" t="s">
        <v>12709</v>
      </c>
      <c r="J14046" s="545"/>
      <c r="K14046" s="545" t="s">
        <v>21610</v>
      </c>
      <c r="L14046" s="545" t="s">
        <v>13413</v>
      </c>
      <c r="M14046" s="548" t="s">
        <v>13758</v>
      </c>
      <c r="N14046" s="545" t="s">
        <v>13413</v>
      </c>
      <c r="O14046" s="545" t="s">
        <v>13413</v>
      </c>
      <c r="P14046" s="549">
        <v>11765</v>
      </c>
      <c r="Q14046" s="549">
        <v>1</v>
      </c>
      <c r="R14046" s="549">
        <v>124</v>
      </c>
      <c r="S14046" s="548"/>
      <c r="T14046" s="548"/>
      <c r="U14046" s="99"/>
    </row>
    <row r="14047" spans="1:21" ht="19.5" customHeight="1">
      <c r="A14047" s="545">
        <v>109106</v>
      </c>
      <c r="B14047" s="545" t="s">
        <v>8461</v>
      </c>
      <c r="C14047" s="545" t="s">
        <v>206</v>
      </c>
      <c r="D14047" s="546"/>
      <c r="E14047" s="171" t="str">
        <f t="shared" si="219"/>
        <v>1900</v>
      </c>
      <c r="F14047" s="547">
        <v>0</v>
      </c>
      <c r="G14047" s="548">
        <v>0</v>
      </c>
      <c r="H14047" s="547">
        <v>0</v>
      </c>
      <c r="I14047" s="545" t="s">
        <v>12709</v>
      </c>
      <c r="J14047" s="545"/>
      <c r="K14047" s="545" t="s">
        <v>21610</v>
      </c>
      <c r="L14047" s="545" t="s">
        <v>13413</v>
      </c>
      <c r="M14047" s="548" t="s">
        <v>13758</v>
      </c>
      <c r="N14047" s="545" t="s">
        <v>13413</v>
      </c>
      <c r="O14047" s="545" t="s">
        <v>13413</v>
      </c>
      <c r="P14047" s="549">
        <v>11766</v>
      </c>
      <c r="Q14047" s="549">
        <v>1</v>
      </c>
      <c r="R14047" s="549">
        <v>124</v>
      </c>
      <c r="S14047" s="548"/>
      <c r="T14047" s="548"/>
      <c r="U14047" s="99"/>
    </row>
    <row r="14048" spans="1:21" ht="19.5" customHeight="1">
      <c r="A14048" s="545">
        <v>109108</v>
      </c>
      <c r="B14048" s="545" t="s">
        <v>5069</v>
      </c>
      <c r="C14048" s="545" t="s">
        <v>216</v>
      </c>
      <c r="D14048" s="546"/>
      <c r="E14048" s="171" t="str">
        <f t="shared" si="219"/>
        <v>1900</v>
      </c>
      <c r="F14048" s="547">
        <v>0</v>
      </c>
      <c r="G14048" s="548">
        <v>0</v>
      </c>
      <c r="H14048" s="547">
        <v>0</v>
      </c>
      <c r="I14048" s="545" t="s">
        <v>12676</v>
      </c>
      <c r="J14048" s="545"/>
      <c r="K14048" s="545" t="s">
        <v>5069</v>
      </c>
      <c r="L14048" s="545" t="s">
        <v>13413</v>
      </c>
      <c r="M14048" s="548" t="s">
        <v>13758</v>
      </c>
      <c r="N14048" s="545" t="s">
        <v>13413</v>
      </c>
      <c r="O14048" s="545" t="s">
        <v>13413</v>
      </c>
      <c r="P14048" s="549">
        <v>11768</v>
      </c>
      <c r="Q14048" s="549">
        <v>1</v>
      </c>
      <c r="R14048" s="549">
        <v>14</v>
      </c>
      <c r="S14048" s="548"/>
      <c r="T14048" s="548"/>
      <c r="U14048" s="99"/>
    </row>
    <row r="14049" spans="1:21" ht="19.5" customHeight="1">
      <c r="A14049" s="545">
        <v>109109</v>
      </c>
      <c r="B14049" s="545" t="s">
        <v>5171</v>
      </c>
      <c r="C14049" s="545" t="s">
        <v>216</v>
      </c>
      <c r="D14049" s="546"/>
      <c r="E14049" s="171" t="str">
        <f t="shared" si="219"/>
        <v>1900</v>
      </c>
      <c r="F14049" s="547">
        <v>0</v>
      </c>
      <c r="G14049" s="548">
        <v>0</v>
      </c>
      <c r="H14049" s="547">
        <v>0</v>
      </c>
      <c r="I14049" s="545" t="s">
        <v>12676</v>
      </c>
      <c r="J14049" s="545"/>
      <c r="K14049" s="545" t="s">
        <v>13413</v>
      </c>
      <c r="L14049" s="545" t="s">
        <v>13413</v>
      </c>
      <c r="M14049" s="548" t="s">
        <v>13758</v>
      </c>
      <c r="N14049" s="545" t="s">
        <v>13413</v>
      </c>
      <c r="O14049" s="545" t="s">
        <v>13413</v>
      </c>
      <c r="P14049" s="549">
        <v>11769</v>
      </c>
      <c r="Q14049" s="549">
        <v>1</v>
      </c>
      <c r="R14049" s="549">
        <v>14</v>
      </c>
      <c r="S14049" s="548"/>
      <c r="T14049" s="548"/>
      <c r="U14049" s="99"/>
    </row>
    <row r="14050" spans="1:21" ht="19.5" customHeight="1">
      <c r="A14050" s="545">
        <v>109110</v>
      </c>
      <c r="B14050" s="545" t="s">
        <v>4474</v>
      </c>
      <c r="C14050" s="545" t="s">
        <v>206</v>
      </c>
      <c r="D14050" s="546"/>
      <c r="E14050" s="171" t="str">
        <f t="shared" si="219"/>
        <v>1900</v>
      </c>
      <c r="F14050" s="547">
        <v>0</v>
      </c>
      <c r="G14050" s="548">
        <v>0</v>
      </c>
      <c r="H14050" s="547">
        <v>0</v>
      </c>
      <c r="I14050" s="545" t="s">
        <v>12640</v>
      </c>
      <c r="J14050" s="545"/>
      <c r="K14050" s="545" t="s">
        <v>4474</v>
      </c>
      <c r="L14050" s="545" t="s">
        <v>13413</v>
      </c>
      <c r="M14050" s="548" t="s">
        <v>13758</v>
      </c>
      <c r="N14050" s="545" t="s">
        <v>13413</v>
      </c>
      <c r="O14050" s="545" t="s">
        <v>13413</v>
      </c>
      <c r="P14050" s="549">
        <v>11770</v>
      </c>
      <c r="Q14050" s="549">
        <v>1</v>
      </c>
      <c r="R14050" s="549">
        <v>1</v>
      </c>
      <c r="S14050" s="548"/>
      <c r="T14050" s="548"/>
      <c r="U14050" s="99"/>
    </row>
    <row r="14051" spans="1:21" ht="19.5" customHeight="1">
      <c r="A14051" s="545">
        <v>109111</v>
      </c>
      <c r="B14051" s="545" t="s">
        <v>5133</v>
      </c>
      <c r="C14051" s="545" t="s">
        <v>209</v>
      </c>
      <c r="D14051" s="546"/>
      <c r="E14051" s="171" t="str">
        <f t="shared" si="219"/>
        <v>1900</v>
      </c>
      <c r="F14051" s="547">
        <v>0</v>
      </c>
      <c r="G14051" s="548">
        <v>0</v>
      </c>
      <c r="H14051" s="547">
        <v>0</v>
      </c>
      <c r="I14051" s="545" t="s">
        <v>12697</v>
      </c>
      <c r="J14051" s="545"/>
      <c r="K14051" s="545" t="s">
        <v>13413</v>
      </c>
      <c r="L14051" s="545" t="s">
        <v>21611</v>
      </c>
      <c r="M14051" s="548" t="s">
        <v>13758</v>
      </c>
      <c r="N14051" s="545" t="s">
        <v>13413</v>
      </c>
      <c r="O14051" s="545" t="s">
        <v>17857</v>
      </c>
      <c r="P14051" s="549">
        <v>11771</v>
      </c>
      <c r="Q14051" s="549">
        <v>1</v>
      </c>
      <c r="R14051" s="549">
        <v>138</v>
      </c>
      <c r="S14051" s="548"/>
      <c r="T14051" s="548"/>
      <c r="U14051" s="99"/>
    </row>
    <row r="14052" spans="1:21" ht="19.5" customHeight="1">
      <c r="A14052" s="545">
        <v>109112</v>
      </c>
      <c r="B14052" s="545" t="s">
        <v>5134</v>
      </c>
      <c r="C14052" s="545" t="s">
        <v>209</v>
      </c>
      <c r="D14052" s="546"/>
      <c r="E14052" s="171" t="str">
        <f t="shared" si="219"/>
        <v>1900</v>
      </c>
      <c r="F14052" s="547">
        <v>0</v>
      </c>
      <c r="G14052" s="548">
        <v>0</v>
      </c>
      <c r="H14052" s="547">
        <v>0</v>
      </c>
      <c r="I14052" s="545" t="s">
        <v>12697</v>
      </c>
      <c r="J14052" s="545"/>
      <c r="K14052" s="545" t="s">
        <v>13413</v>
      </c>
      <c r="L14052" s="545" t="s">
        <v>21611</v>
      </c>
      <c r="M14052" s="548" t="s">
        <v>13758</v>
      </c>
      <c r="N14052" s="545" t="s">
        <v>13413</v>
      </c>
      <c r="O14052" s="545" t="s">
        <v>17857</v>
      </c>
      <c r="P14052" s="549">
        <v>11772</v>
      </c>
      <c r="Q14052" s="549">
        <v>1</v>
      </c>
      <c r="R14052" s="549">
        <v>138</v>
      </c>
      <c r="S14052" s="548"/>
      <c r="T14052" s="548"/>
      <c r="U14052" s="99"/>
    </row>
    <row r="14053" spans="1:21" ht="19.5" customHeight="1">
      <c r="A14053" s="545">
        <v>109113</v>
      </c>
      <c r="B14053" s="545" t="s">
        <v>5382</v>
      </c>
      <c r="C14053" s="545" t="s">
        <v>216</v>
      </c>
      <c r="D14053" s="546">
        <v>46073</v>
      </c>
      <c r="E14053" s="171" t="str">
        <f t="shared" si="219"/>
        <v>2026</v>
      </c>
      <c r="F14053" s="547">
        <v>40603</v>
      </c>
      <c r="G14053" s="548">
        <v>0</v>
      </c>
      <c r="H14053" s="547">
        <v>40603</v>
      </c>
      <c r="I14053" s="545" t="s">
        <v>12766</v>
      </c>
      <c r="J14053" s="545" t="s">
        <v>13298</v>
      </c>
      <c r="K14053" s="545" t="s">
        <v>5382</v>
      </c>
      <c r="L14053" s="545" t="s">
        <v>13413</v>
      </c>
      <c r="M14053" s="548" t="s">
        <v>13758</v>
      </c>
      <c r="N14053" s="545" t="s">
        <v>13413</v>
      </c>
      <c r="O14053" s="545" t="s">
        <v>13413</v>
      </c>
      <c r="P14053" s="549">
        <v>11773</v>
      </c>
      <c r="Q14053" s="549">
        <v>1</v>
      </c>
      <c r="R14053" s="549">
        <v>172</v>
      </c>
      <c r="S14053" s="548">
        <v>1012</v>
      </c>
      <c r="T14053" s="548"/>
      <c r="U14053" s="99"/>
    </row>
    <row r="14054" spans="1:21" ht="19.5" customHeight="1">
      <c r="A14054" s="545">
        <v>109114</v>
      </c>
      <c r="B14054" s="545" t="s">
        <v>5129</v>
      </c>
      <c r="C14054" s="545" t="s">
        <v>209</v>
      </c>
      <c r="D14054" s="546"/>
      <c r="E14054" s="171" t="str">
        <f t="shared" si="219"/>
        <v>1900</v>
      </c>
      <c r="F14054" s="547">
        <v>0</v>
      </c>
      <c r="G14054" s="548">
        <v>0</v>
      </c>
      <c r="H14054" s="547">
        <v>0</v>
      </c>
      <c r="I14054" s="545" t="s">
        <v>12697</v>
      </c>
      <c r="J14054" s="545"/>
      <c r="K14054" s="545" t="s">
        <v>13413</v>
      </c>
      <c r="L14054" s="545" t="s">
        <v>21611</v>
      </c>
      <c r="M14054" s="548" t="s">
        <v>13758</v>
      </c>
      <c r="N14054" s="545" t="s">
        <v>13413</v>
      </c>
      <c r="O14054" s="545" t="s">
        <v>17857</v>
      </c>
      <c r="P14054" s="549">
        <v>11774</v>
      </c>
      <c r="Q14054" s="549">
        <v>1</v>
      </c>
      <c r="R14054" s="549">
        <v>138</v>
      </c>
      <c r="S14054" s="548"/>
      <c r="T14054" s="548"/>
      <c r="U14054" s="99"/>
    </row>
    <row r="14055" spans="1:21" ht="19.5" customHeight="1">
      <c r="A14055" s="545">
        <v>109115</v>
      </c>
      <c r="B14055" s="545" t="s">
        <v>5131</v>
      </c>
      <c r="C14055" s="545" t="s">
        <v>209</v>
      </c>
      <c r="D14055" s="546"/>
      <c r="E14055" s="171" t="str">
        <f t="shared" si="219"/>
        <v>1900</v>
      </c>
      <c r="F14055" s="547">
        <v>0</v>
      </c>
      <c r="G14055" s="548">
        <v>0</v>
      </c>
      <c r="H14055" s="547">
        <v>0</v>
      </c>
      <c r="I14055" s="545" t="s">
        <v>12697</v>
      </c>
      <c r="J14055" s="545"/>
      <c r="K14055" s="545" t="s">
        <v>13413</v>
      </c>
      <c r="L14055" s="545" t="s">
        <v>21611</v>
      </c>
      <c r="M14055" s="548" t="s">
        <v>13758</v>
      </c>
      <c r="N14055" s="545" t="s">
        <v>13413</v>
      </c>
      <c r="O14055" s="545" t="s">
        <v>17857</v>
      </c>
      <c r="P14055" s="549">
        <v>11775</v>
      </c>
      <c r="Q14055" s="549">
        <v>1</v>
      </c>
      <c r="R14055" s="549">
        <v>138</v>
      </c>
      <c r="S14055" s="548"/>
      <c r="T14055" s="548"/>
      <c r="U14055" s="99"/>
    </row>
    <row r="14056" spans="1:21" ht="19.5" customHeight="1">
      <c r="A14056" s="545">
        <v>109116</v>
      </c>
      <c r="B14056" s="545" t="s">
        <v>4984</v>
      </c>
      <c r="C14056" s="545" t="s">
        <v>216</v>
      </c>
      <c r="D14056" s="546"/>
      <c r="E14056" s="171" t="str">
        <f t="shared" si="219"/>
        <v>1900</v>
      </c>
      <c r="F14056" s="547">
        <v>0</v>
      </c>
      <c r="G14056" s="548">
        <v>0</v>
      </c>
      <c r="H14056" s="547">
        <v>0</v>
      </c>
      <c r="I14056" s="545" t="s">
        <v>12676</v>
      </c>
      <c r="J14056" s="545"/>
      <c r="K14056" s="545" t="s">
        <v>4984</v>
      </c>
      <c r="L14056" s="545" t="s">
        <v>13413</v>
      </c>
      <c r="M14056" s="548" t="s">
        <v>13758</v>
      </c>
      <c r="N14056" s="545" t="s">
        <v>13413</v>
      </c>
      <c r="O14056" s="545" t="s">
        <v>13413</v>
      </c>
      <c r="P14056" s="549">
        <v>11776</v>
      </c>
      <c r="Q14056" s="549">
        <v>1</v>
      </c>
      <c r="R14056" s="549">
        <v>14</v>
      </c>
      <c r="S14056" s="548"/>
      <c r="T14056" s="548"/>
      <c r="U14056" s="99"/>
    </row>
    <row r="14057" spans="1:21" ht="19.5" customHeight="1">
      <c r="A14057" s="545">
        <v>109118</v>
      </c>
      <c r="B14057" s="545" t="s">
        <v>5385</v>
      </c>
      <c r="C14057" s="545" t="s">
        <v>216</v>
      </c>
      <c r="D14057" s="546">
        <v>44589</v>
      </c>
      <c r="E14057" s="171" t="str">
        <f t="shared" si="219"/>
        <v>2022</v>
      </c>
      <c r="F14057" s="547">
        <v>63969</v>
      </c>
      <c r="G14057" s="548">
        <v>0</v>
      </c>
      <c r="H14057" s="547">
        <v>63969</v>
      </c>
      <c r="I14057" s="545" t="s">
        <v>12766</v>
      </c>
      <c r="J14057" s="545" t="s">
        <v>13297</v>
      </c>
      <c r="K14057" s="545" t="s">
        <v>21612</v>
      </c>
      <c r="L14057" s="545" t="s">
        <v>13413</v>
      </c>
      <c r="M14057" s="548" t="s">
        <v>13758</v>
      </c>
      <c r="N14057" s="545" t="s">
        <v>13413</v>
      </c>
      <c r="O14057" s="545" t="s">
        <v>13413</v>
      </c>
      <c r="P14057" s="549">
        <v>11778</v>
      </c>
      <c r="Q14057" s="549">
        <v>1</v>
      </c>
      <c r="R14057" s="549">
        <v>172</v>
      </c>
      <c r="S14057" s="548">
        <v>2257</v>
      </c>
      <c r="T14057" s="548"/>
      <c r="U14057" s="99"/>
    </row>
    <row r="14058" spans="1:21" ht="19.5" customHeight="1">
      <c r="A14058" s="545">
        <v>109119</v>
      </c>
      <c r="B14058" s="545" t="s">
        <v>4758</v>
      </c>
      <c r="C14058" s="545" t="s">
        <v>216</v>
      </c>
      <c r="D14058" s="546">
        <v>46052</v>
      </c>
      <c r="E14058" s="171" t="str">
        <f t="shared" si="219"/>
        <v>2026</v>
      </c>
      <c r="F14058" s="547">
        <v>22772</v>
      </c>
      <c r="G14058" s="548">
        <v>0.19</v>
      </c>
      <c r="H14058" s="547">
        <v>19136.13</v>
      </c>
      <c r="I14058" s="545" t="s">
        <v>12637</v>
      </c>
      <c r="J14058" s="545" t="s">
        <v>13307</v>
      </c>
      <c r="K14058" s="545" t="s">
        <v>4758</v>
      </c>
      <c r="L14058" s="545" t="s">
        <v>13413</v>
      </c>
      <c r="M14058" s="548" t="s">
        <v>13758</v>
      </c>
      <c r="N14058" s="545" t="s">
        <v>13413</v>
      </c>
      <c r="O14058" s="545" t="s">
        <v>13413</v>
      </c>
      <c r="P14058" s="549">
        <v>11779</v>
      </c>
      <c r="Q14058" s="549">
        <v>1</v>
      </c>
      <c r="R14058" s="549">
        <v>13</v>
      </c>
      <c r="S14058" s="548">
        <v>2228</v>
      </c>
      <c r="T14058" s="548"/>
      <c r="U14058" s="99"/>
    </row>
    <row r="14059" spans="1:21" ht="19.5" customHeight="1">
      <c r="A14059" s="545">
        <v>109120</v>
      </c>
      <c r="B14059" s="545" t="s">
        <v>5383</v>
      </c>
      <c r="C14059" s="545" t="s">
        <v>216</v>
      </c>
      <c r="D14059" s="546">
        <v>46052</v>
      </c>
      <c r="E14059" s="171" t="str">
        <f t="shared" si="219"/>
        <v>2026</v>
      </c>
      <c r="F14059" s="547">
        <v>16292</v>
      </c>
      <c r="G14059" s="548">
        <v>0</v>
      </c>
      <c r="H14059" s="547">
        <v>16292</v>
      </c>
      <c r="I14059" s="545" t="s">
        <v>12766</v>
      </c>
      <c r="J14059" s="545" t="s">
        <v>13307</v>
      </c>
      <c r="K14059" s="545" t="s">
        <v>21613</v>
      </c>
      <c r="L14059" s="545" t="s">
        <v>13413</v>
      </c>
      <c r="M14059" s="548" t="s">
        <v>13758</v>
      </c>
      <c r="N14059" s="545" t="s">
        <v>13413</v>
      </c>
      <c r="O14059" s="545" t="s">
        <v>13413</v>
      </c>
      <c r="P14059" s="549">
        <v>11780</v>
      </c>
      <c r="Q14059" s="549">
        <v>1</v>
      </c>
      <c r="R14059" s="549">
        <v>172</v>
      </c>
      <c r="S14059" s="548">
        <v>2228</v>
      </c>
      <c r="T14059" s="548"/>
      <c r="U14059" s="99"/>
    </row>
    <row r="14060" spans="1:21" ht="19.5" customHeight="1">
      <c r="A14060" s="545">
        <v>109121</v>
      </c>
      <c r="B14060" s="545" t="s">
        <v>5384</v>
      </c>
      <c r="C14060" s="545" t="s">
        <v>216</v>
      </c>
      <c r="D14060" s="546">
        <v>46052</v>
      </c>
      <c r="E14060" s="171" t="str">
        <f t="shared" si="219"/>
        <v>2026</v>
      </c>
      <c r="F14060" s="547">
        <v>47953</v>
      </c>
      <c r="G14060" s="548">
        <v>0</v>
      </c>
      <c r="H14060" s="547">
        <v>47953</v>
      </c>
      <c r="I14060" s="545" t="s">
        <v>12766</v>
      </c>
      <c r="J14060" s="545" t="s">
        <v>13307</v>
      </c>
      <c r="K14060" s="545" t="s">
        <v>21614</v>
      </c>
      <c r="L14060" s="545" t="s">
        <v>13413</v>
      </c>
      <c r="M14060" s="548" t="s">
        <v>13758</v>
      </c>
      <c r="N14060" s="545" t="s">
        <v>13413</v>
      </c>
      <c r="O14060" s="545" t="s">
        <v>13413</v>
      </c>
      <c r="P14060" s="549">
        <v>11781</v>
      </c>
      <c r="Q14060" s="549">
        <v>1</v>
      </c>
      <c r="R14060" s="549">
        <v>172</v>
      </c>
      <c r="S14060" s="548">
        <v>2228</v>
      </c>
      <c r="T14060" s="548"/>
      <c r="U14060" s="99"/>
    </row>
    <row r="14061" spans="1:21" ht="19.5" customHeight="1">
      <c r="A14061" s="545">
        <v>109122</v>
      </c>
      <c r="B14061" s="545" t="s">
        <v>4977</v>
      </c>
      <c r="C14061" s="545" t="s">
        <v>209</v>
      </c>
      <c r="D14061" s="546">
        <v>46052</v>
      </c>
      <c r="E14061" s="171" t="str">
        <f t="shared" si="219"/>
        <v>2026</v>
      </c>
      <c r="F14061" s="547">
        <v>419959</v>
      </c>
      <c r="G14061" s="548">
        <v>0.19</v>
      </c>
      <c r="H14061" s="547">
        <v>352906.72</v>
      </c>
      <c r="I14061" s="545" t="s">
        <v>12637</v>
      </c>
      <c r="J14061" s="545" t="s">
        <v>13307</v>
      </c>
      <c r="K14061" s="545" t="s">
        <v>4977</v>
      </c>
      <c r="L14061" s="545" t="s">
        <v>13413</v>
      </c>
      <c r="M14061" s="548" t="s">
        <v>13758</v>
      </c>
      <c r="N14061" s="545" t="s">
        <v>13413</v>
      </c>
      <c r="O14061" s="545" t="s">
        <v>13413</v>
      </c>
      <c r="P14061" s="549">
        <v>11782</v>
      </c>
      <c r="Q14061" s="549">
        <v>1</v>
      </c>
      <c r="R14061" s="549">
        <v>13</v>
      </c>
      <c r="S14061" s="548">
        <v>2228</v>
      </c>
      <c r="T14061" s="548"/>
      <c r="U14061" s="99"/>
    </row>
    <row r="14062" spans="1:21" ht="19.5" customHeight="1">
      <c r="A14062" s="545">
        <v>109123</v>
      </c>
      <c r="B14062" s="545" t="s">
        <v>5390</v>
      </c>
      <c r="C14062" s="545" t="s">
        <v>216</v>
      </c>
      <c r="D14062" s="546">
        <v>46052</v>
      </c>
      <c r="E14062" s="171" t="str">
        <f t="shared" si="219"/>
        <v>2026</v>
      </c>
      <c r="F14062" s="547">
        <v>25962</v>
      </c>
      <c r="G14062" s="548">
        <v>0</v>
      </c>
      <c r="H14062" s="547">
        <v>25962</v>
      </c>
      <c r="I14062" s="545" t="s">
        <v>12766</v>
      </c>
      <c r="J14062" s="545" t="s">
        <v>13307</v>
      </c>
      <c r="K14062" s="545" t="s">
        <v>21615</v>
      </c>
      <c r="L14062" s="545" t="s">
        <v>13413</v>
      </c>
      <c r="M14062" s="548" t="s">
        <v>13758</v>
      </c>
      <c r="N14062" s="545" t="s">
        <v>13413</v>
      </c>
      <c r="O14062" s="545" t="s">
        <v>13413</v>
      </c>
      <c r="P14062" s="549">
        <v>11783</v>
      </c>
      <c r="Q14062" s="549">
        <v>1</v>
      </c>
      <c r="R14062" s="549">
        <v>172</v>
      </c>
      <c r="S14062" s="548">
        <v>2228</v>
      </c>
      <c r="T14062" s="548"/>
      <c r="U14062" s="99"/>
    </row>
    <row r="14063" spans="1:21" ht="19.5" customHeight="1">
      <c r="A14063" s="545">
        <v>109124</v>
      </c>
      <c r="B14063" s="545" t="s">
        <v>5388</v>
      </c>
      <c r="C14063" s="545" t="s">
        <v>216</v>
      </c>
      <c r="D14063" s="546"/>
      <c r="E14063" s="171" t="str">
        <f t="shared" si="219"/>
        <v>1900</v>
      </c>
      <c r="F14063" s="547">
        <v>0</v>
      </c>
      <c r="G14063" s="548">
        <v>0</v>
      </c>
      <c r="H14063" s="547">
        <v>0</v>
      </c>
      <c r="I14063" s="545" t="s">
        <v>12766</v>
      </c>
      <c r="J14063" s="545"/>
      <c r="K14063" s="545" t="s">
        <v>5388</v>
      </c>
      <c r="L14063" s="545" t="s">
        <v>13413</v>
      </c>
      <c r="M14063" s="548" t="s">
        <v>13758</v>
      </c>
      <c r="N14063" s="545" t="s">
        <v>13413</v>
      </c>
      <c r="O14063" s="545" t="s">
        <v>13413</v>
      </c>
      <c r="P14063" s="549">
        <v>11784</v>
      </c>
      <c r="Q14063" s="549">
        <v>1</v>
      </c>
      <c r="R14063" s="549">
        <v>172</v>
      </c>
      <c r="S14063" s="548"/>
      <c r="T14063" s="548"/>
      <c r="U14063" s="99"/>
    </row>
    <row r="14064" spans="1:21" ht="19.5" customHeight="1">
      <c r="A14064" s="545">
        <v>109125</v>
      </c>
      <c r="B14064" s="545" t="s">
        <v>5518</v>
      </c>
      <c r="C14064" s="545" t="s">
        <v>216</v>
      </c>
      <c r="D14064" s="546"/>
      <c r="E14064" s="171" t="str">
        <f t="shared" si="219"/>
        <v>1900</v>
      </c>
      <c r="F14064" s="547">
        <v>0</v>
      </c>
      <c r="G14064" s="548">
        <v>0</v>
      </c>
      <c r="H14064" s="547">
        <v>0</v>
      </c>
      <c r="I14064" s="545" t="s">
        <v>12868</v>
      </c>
      <c r="J14064" s="545"/>
      <c r="K14064" s="545" t="s">
        <v>5518</v>
      </c>
      <c r="L14064" s="545" t="s">
        <v>13413</v>
      </c>
      <c r="M14064" s="548" t="s">
        <v>13758</v>
      </c>
      <c r="N14064" s="545" t="s">
        <v>13413</v>
      </c>
      <c r="O14064" s="545" t="s">
        <v>13413</v>
      </c>
      <c r="P14064" s="549">
        <v>11785</v>
      </c>
      <c r="Q14064" s="549">
        <v>1</v>
      </c>
      <c r="R14064" s="549">
        <v>50</v>
      </c>
      <c r="S14064" s="548"/>
      <c r="T14064" s="548"/>
      <c r="U14064" s="99"/>
    </row>
    <row r="14065" spans="1:21" ht="19.5" customHeight="1">
      <c r="A14065" s="545">
        <v>109126</v>
      </c>
      <c r="B14065" s="545" t="s">
        <v>5393</v>
      </c>
      <c r="C14065" s="545" t="s">
        <v>216</v>
      </c>
      <c r="D14065" s="546">
        <v>46052</v>
      </c>
      <c r="E14065" s="171" t="str">
        <f t="shared" si="219"/>
        <v>2026</v>
      </c>
      <c r="F14065" s="547">
        <v>42880</v>
      </c>
      <c r="G14065" s="548">
        <v>0</v>
      </c>
      <c r="H14065" s="547">
        <v>42880</v>
      </c>
      <c r="I14065" s="545" t="s">
        <v>12766</v>
      </c>
      <c r="J14065" s="545" t="s">
        <v>13307</v>
      </c>
      <c r="K14065" s="545" t="s">
        <v>21616</v>
      </c>
      <c r="L14065" s="545" t="s">
        <v>13413</v>
      </c>
      <c r="M14065" s="548" t="s">
        <v>13758</v>
      </c>
      <c r="N14065" s="545" t="s">
        <v>13413</v>
      </c>
      <c r="O14065" s="545" t="s">
        <v>13413</v>
      </c>
      <c r="P14065" s="549">
        <v>11786</v>
      </c>
      <c r="Q14065" s="549">
        <v>1</v>
      </c>
      <c r="R14065" s="549">
        <v>172</v>
      </c>
      <c r="S14065" s="548">
        <v>2228</v>
      </c>
      <c r="T14065" s="548"/>
      <c r="U14065" s="99"/>
    </row>
    <row r="14066" spans="1:21" ht="19.5" customHeight="1">
      <c r="A14066" s="545">
        <v>109127</v>
      </c>
      <c r="B14066" s="545" t="s">
        <v>5517</v>
      </c>
      <c r="C14066" s="545" t="s">
        <v>216</v>
      </c>
      <c r="D14066" s="546"/>
      <c r="E14066" s="171" t="str">
        <f t="shared" si="219"/>
        <v>1900</v>
      </c>
      <c r="F14066" s="547">
        <v>0</v>
      </c>
      <c r="G14066" s="548">
        <v>0</v>
      </c>
      <c r="H14066" s="547">
        <v>0</v>
      </c>
      <c r="I14066" s="545" t="s">
        <v>12868</v>
      </c>
      <c r="J14066" s="545"/>
      <c r="K14066" s="545" t="s">
        <v>5517</v>
      </c>
      <c r="L14066" s="545" t="s">
        <v>13413</v>
      </c>
      <c r="M14066" s="548" t="s">
        <v>13758</v>
      </c>
      <c r="N14066" s="545" t="s">
        <v>13413</v>
      </c>
      <c r="O14066" s="545" t="s">
        <v>13413</v>
      </c>
      <c r="P14066" s="549">
        <v>11787</v>
      </c>
      <c r="Q14066" s="549">
        <v>1</v>
      </c>
      <c r="R14066" s="549">
        <v>50</v>
      </c>
      <c r="S14066" s="548"/>
      <c r="T14066" s="548"/>
      <c r="U14066" s="99"/>
    </row>
    <row r="14067" spans="1:21" ht="19.5" customHeight="1">
      <c r="A14067" s="545">
        <v>109128</v>
      </c>
      <c r="B14067" s="545" t="s">
        <v>4865</v>
      </c>
      <c r="C14067" s="545" t="s">
        <v>216</v>
      </c>
      <c r="D14067" s="546"/>
      <c r="E14067" s="171" t="str">
        <f t="shared" si="219"/>
        <v>1900</v>
      </c>
      <c r="F14067" s="547">
        <v>0</v>
      </c>
      <c r="G14067" s="548">
        <v>0</v>
      </c>
      <c r="H14067" s="547">
        <v>0</v>
      </c>
      <c r="I14067" s="545" t="s">
        <v>12755</v>
      </c>
      <c r="J14067" s="545"/>
      <c r="K14067" s="545" t="s">
        <v>4865</v>
      </c>
      <c r="L14067" s="545" t="s">
        <v>13413</v>
      </c>
      <c r="M14067" s="548" t="s">
        <v>13758</v>
      </c>
      <c r="N14067" s="545" t="s">
        <v>13413</v>
      </c>
      <c r="O14067" s="545" t="s">
        <v>13413</v>
      </c>
      <c r="P14067" s="549">
        <v>11788</v>
      </c>
      <c r="Q14067" s="549">
        <v>1</v>
      </c>
      <c r="R14067" s="549">
        <v>132</v>
      </c>
      <c r="S14067" s="548"/>
      <c r="T14067" s="548"/>
      <c r="U14067" s="99"/>
    </row>
    <row r="14068" spans="1:21" ht="19.5" customHeight="1">
      <c r="A14068" s="545">
        <v>109129</v>
      </c>
      <c r="B14068" s="545" t="s">
        <v>4729</v>
      </c>
      <c r="C14068" s="545" t="s">
        <v>209</v>
      </c>
      <c r="D14068" s="546">
        <v>46052</v>
      </c>
      <c r="E14068" s="171" t="str">
        <f t="shared" si="219"/>
        <v>2026</v>
      </c>
      <c r="F14068" s="547">
        <v>8783</v>
      </c>
      <c r="G14068" s="548">
        <v>0.19</v>
      </c>
      <c r="H14068" s="547">
        <v>7380.67</v>
      </c>
      <c r="I14068" s="545" t="s">
        <v>12706</v>
      </c>
      <c r="J14068" s="545" t="s">
        <v>13307</v>
      </c>
      <c r="K14068" s="545" t="s">
        <v>13413</v>
      </c>
      <c r="L14068" s="545" t="s">
        <v>13413</v>
      </c>
      <c r="M14068" s="548" t="s">
        <v>13758</v>
      </c>
      <c r="N14068" s="545" t="s">
        <v>13413</v>
      </c>
      <c r="O14068" s="545" t="s">
        <v>13413</v>
      </c>
      <c r="P14068" s="549">
        <v>11789</v>
      </c>
      <c r="Q14068" s="549">
        <v>1</v>
      </c>
      <c r="R14068" s="549">
        <v>128</v>
      </c>
      <c r="S14068" s="548">
        <v>2228</v>
      </c>
      <c r="T14068" s="548"/>
      <c r="U14068" s="99"/>
    </row>
    <row r="14069" spans="1:21" ht="19.5" customHeight="1">
      <c r="A14069" s="545">
        <v>109130</v>
      </c>
      <c r="B14069" s="545" t="s">
        <v>4864</v>
      </c>
      <c r="C14069" s="545" t="s">
        <v>216</v>
      </c>
      <c r="D14069" s="546"/>
      <c r="E14069" s="171" t="str">
        <f t="shared" si="219"/>
        <v>1900</v>
      </c>
      <c r="F14069" s="547">
        <v>0</v>
      </c>
      <c r="G14069" s="548">
        <v>0</v>
      </c>
      <c r="H14069" s="547">
        <v>0</v>
      </c>
      <c r="I14069" s="545" t="s">
        <v>12755</v>
      </c>
      <c r="J14069" s="545"/>
      <c r="K14069" s="545" t="s">
        <v>4864</v>
      </c>
      <c r="L14069" s="545" t="s">
        <v>13413</v>
      </c>
      <c r="M14069" s="548" t="s">
        <v>13758</v>
      </c>
      <c r="N14069" s="545" t="s">
        <v>13413</v>
      </c>
      <c r="O14069" s="545" t="s">
        <v>13413</v>
      </c>
      <c r="P14069" s="549">
        <v>11790</v>
      </c>
      <c r="Q14069" s="549">
        <v>1</v>
      </c>
      <c r="R14069" s="549">
        <v>132</v>
      </c>
      <c r="S14069" s="548"/>
      <c r="T14069" s="548"/>
      <c r="U14069" s="99"/>
    </row>
    <row r="14070" spans="1:21" ht="19.5" customHeight="1">
      <c r="A14070" s="545">
        <v>109131</v>
      </c>
      <c r="B14070" s="545" t="s">
        <v>5213</v>
      </c>
      <c r="C14070" s="545" t="s">
        <v>216</v>
      </c>
      <c r="D14070" s="546">
        <v>43700</v>
      </c>
      <c r="E14070" s="171" t="str">
        <f t="shared" si="219"/>
        <v>2019</v>
      </c>
      <c r="F14070" s="547">
        <v>480058</v>
      </c>
      <c r="G14070" s="548">
        <v>0.19</v>
      </c>
      <c r="H14070" s="547">
        <v>403410.08</v>
      </c>
      <c r="I14070" s="545" t="s">
        <v>12680</v>
      </c>
      <c r="J14070" s="545" t="s">
        <v>13296</v>
      </c>
      <c r="K14070" s="545" t="s">
        <v>5213</v>
      </c>
      <c r="L14070" s="545" t="s">
        <v>13413</v>
      </c>
      <c r="M14070" s="548" t="s">
        <v>13758</v>
      </c>
      <c r="N14070" s="545" t="s">
        <v>13413</v>
      </c>
      <c r="O14070" s="545" t="s">
        <v>13413</v>
      </c>
      <c r="P14070" s="549">
        <v>11791</v>
      </c>
      <c r="Q14070" s="549">
        <v>1</v>
      </c>
      <c r="R14070" s="549">
        <v>20</v>
      </c>
      <c r="S14070" s="548">
        <v>2218</v>
      </c>
      <c r="T14070" s="548"/>
      <c r="U14070" s="99"/>
    </row>
    <row r="14071" spans="1:21" ht="19.5" customHeight="1">
      <c r="A14071" s="545">
        <v>109132</v>
      </c>
      <c r="B14071" s="545" t="s">
        <v>5168</v>
      </c>
      <c r="C14071" s="545" t="s">
        <v>216</v>
      </c>
      <c r="D14071" s="546"/>
      <c r="E14071" s="171" t="str">
        <f t="shared" si="219"/>
        <v>1900</v>
      </c>
      <c r="F14071" s="547">
        <v>0</v>
      </c>
      <c r="G14071" s="548">
        <v>0</v>
      </c>
      <c r="H14071" s="547">
        <v>0</v>
      </c>
      <c r="I14071" s="545" t="s">
        <v>12642</v>
      </c>
      <c r="J14071" s="545"/>
      <c r="K14071" s="545" t="s">
        <v>5168</v>
      </c>
      <c r="L14071" s="545" t="s">
        <v>13807</v>
      </c>
      <c r="M14071" s="548" t="s">
        <v>13758</v>
      </c>
      <c r="N14071" s="545" t="s">
        <v>13413</v>
      </c>
      <c r="O14071" s="545" t="s">
        <v>13810</v>
      </c>
      <c r="P14071" s="549">
        <v>11792</v>
      </c>
      <c r="Q14071" s="549">
        <v>1</v>
      </c>
      <c r="R14071" s="549">
        <v>135</v>
      </c>
      <c r="S14071" s="548"/>
      <c r="T14071" s="548"/>
      <c r="U14071" s="99"/>
    </row>
    <row r="14072" spans="1:21" s="196" customFormat="1" ht="19.5" customHeight="1">
      <c r="A14072" s="545">
        <v>109133</v>
      </c>
      <c r="B14072" s="545" t="s">
        <v>5010</v>
      </c>
      <c r="C14072" s="545" t="s">
        <v>216</v>
      </c>
      <c r="D14072" s="546"/>
      <c r="E14072" s="171" t="str">
        <f t="shared" si="219"/>
        <v>1900</v>
      </c>
      <c r="F14072" s="547">
        <v>0</v>
      </c>
      <c r="G14072" s="548">
        <v>0</v>
      </c>
      <c r="H14072" s="547">
        <v>0</v>
      </c>
      <c r="I14072" s="545" t="s">
        <v>12676</v>
      </c>
      <c r="J14072" s="545"/>
      <c r="K14072" s="545" t="s">
        <v>5010</v>
      </c>
      <c r="L14072" s="545" t="s">
        <v>13413</v>
      </c>
      <c r="M14072" s="548" t="s">
        <v>13758</v>
      </c>
      <c r="N14072" s="545" t="s">
        <v>13413</v>
      </c>
      <c r="O14072" s="545" t="s">
        <v>13413</v>
      </c>
      <c r="P14072" s="549">
        <v>11793</v>
      </c>
      <c r="Q14072" s="549">
        <v>1</v>
      </c>
      <c r="R14072" s="549">
        <v>14</v>
      </c>
      <c r="S14072" s="548"/>
      <c r="T14072" s="548"/>
      <c r="U14072" s="500"/>
    </row>
    <row r="14073" spans="1:21" ht="19.5" customHeight="1">
      <c r="A14073" s="545">
        <v>109134</v>
      </c>
      <c r="B14073" s="545" t="s">
        <v>5011</v>
      </c>
      <c r="C14073" s="545" t="s">
        <v>216</v>
      </c>
      <c r="D14073" s="546"/>
      <c r="E14073" s="171" t="str">
        <f t="shared" si="219"/>
        <v>1900</v>
      </c>
      <c r="F14073" s="547">
        <v>0</v>
      </c>
      <c r="G14073" s="548">
        <v>0</v>
      </c>
      <c r="H14073" s="547">
        <v>0</v>
      </c>
      <c r="I14073" s="545" t="s">
        <v>12676</v>
      </c>
      <c r="J14073" s="545"/>
      <c r="K14073" s="545" t="s">
        <v>5011</v>
      </c>
      <c r="L14073" s="545" t="s">
        <v>13413</v>
      </c>
      <c r="M14073" s="548" t="s">
        <v>13758</v>
      </c>
      <c r="N14073" s="545" t="s">
        <v>13413</v>
      </c>
      <c r="O14073" s="545" t="s">
        <v>13413</v>
      </c>
      <c r="P14073" s="549">
        <v>11794</v>
      </c>
      <c r="Q14073" s="549">
        <v>1</v>
      </c>
      <c r="R14073" s="549">
        <v>14</v>
      </c>
      <c r="S14073" s="548"/>
      <c r="T14073" s="548"/>
      <c r="U14073" s="99"/>
    </row>
    <row r="14074" spans="1:21" ht="19.5" customHeight="1">
      <c r="A14074" s="545">
        <v>109135</v>
      </c>
      <c r="B14074" s="545" t="s">
        <v>5193</v>
      </c>
      <c r="C14074" s="545" t="s">
        <v>216</v>
      </c>
      <c r="D14074" s="546"/>
      <c r="E14074" s="171" t="str">
        <f t="shared" si="219"/>
        <v>1900</v>
      </c>
      <c r="F14074" s="547">
        <v>0</v>
      </c>
      <c r="G14074" s="548">
        <v>0</v>
      </c>
      <c r="H14074" s="547">
        <v>0</v>
      </c>
      <c r="I14074" s="545" t="s">
        <v>12642</v>
      </c>
      <c r="J14074" s="545"/>
      <c r="K14074" s="545" t="s">
        <v>5193</v>
      </c>
      <c r="L14074" s="545" t="s">
        <v>13413</v>
      </c>
      <c r="M14074" s="548" t="s">
        <v>13758</v>
      </c>
      <c r="N14074" s="545" t="s">
        <v>13413</v>
      </c>
      <c r="O14074" s="545" t="s">
        <v>13413</v>
      </c>
      <c r="P14074" s="549">
        <v>11795</v>
      </c>
      <c r="Q14074" s="549">
        <v>1</v>
      </c>
      <c r="R14074" s="549">
        <v>135</v>
      </c>
      <c r="S14074" s="548"/>
      <c r="T14074" s="548"/>
      <c r="U14074" s="99"/>
    </row>
    <row r="14075" spans="1:21" ht="19.5" customHeight="1">
      <c r="A14075" s="545">
        <v>109137</v>
      </c>
      <c r="B14075" s="545" t="s">
        <v>5449</v>
      </c>
      <c r="C14075" s="545" t="s">
        <v>216</v>
      </c>
      <c r="D14075" s="546"/>
      <c r="E14075" s="171" t="str">
        <f t="shared" si="219"/>
        <v>1900</v>
      </c>
      <c r="F14075" s="547">
        <v>0</v>
      </c>
      <c r="G14075" s="548">
        <v>0</v>
      </c>
      <c r="H14075" s="547">
        <v>0</v>
      </c>
      <c r="I14075" s="545" t="s">
        <v>12957</v>
      </c>
      <c r="J14075" s="545"/>
      <c r="K14075" s="545" t="s">
        <v>5449</v>
      </c>
      <c r="L14075" s="545" t="s">
        <v>13413</v>
      </c>
      <c r="M14075" s="548" t="s">
        <v>13758</v>
      </c>
      <c r="N14075" s="545" t="s">
        <v>13413</v>
      </c>
      <c r="O14075" s="545" t="s">
        <v>13413</v>
      </c>
      <c r="P14075" s="549">
        <v>11797</v>
      </c>
      <c r="Q14075" s="549">
        <v>1</v>
      </c>
      <c r="R14075" s="549">
        <v>42</v>
      </c>
      <c r="S14075" s="548"/>
      <c r="T14075" s="548"/>
      <c r="U14075" s="99"/>
    </row>
    <row r="14076" spans="1:21" ht="19.5" customHeight="1">
      <c r="A14076" s="545">
        <v>109138</v>
      </c>
      <c r="B14076" s="545" t="s">
        <v>4753</v>
      </c>
      <c r="C14076" s="545" t="s">
        <v>216</v>
      </c>
      <c r="D14076" s="546"/>
      <c r="E14076" s="171" t="str">
        <f t="shared" si="219"/>
        <v>1900</v>
      </c>
      <c r="F14076" s="547">
        <v>0</v>
      </c>
      <c r="G14076" s="548">
        <v>0</v>
      </c>
      <c r="H14076" s="547">
        <v>0</v>
      </c>
      <c r="I14076" s="545" t="s">
        <v>12715</v>
      </c>
      <c r="J14076" s="545"/>
      <c r="K14076" s="545" t="s">
        <v>4753</v>
      </c>
      <c r="L14076" s="545" t="s">
        <v>13413</v>
      </c>
      <c r="M14076" s="548" t="s">
        <v>13758</v>
      </c>
      <c r="N14076" s="545" t="s">
        <v>13413</v>
      </c>
      <c r="O14076" s="545" t="s">
        <v>13413</v>
      </c>
      <c r="P14076" s="549">
        <v>11798</v>
      </c>
      <c r="Q14076" s="549">
        <v>1</v>
      </c>
      <c r="R14076" s="549">
        <v>129</v>
      </c>
      <c r="S14076" s="548"/>
      <c r="T14076" s="548"/>
      <c r="U14076" s="99"/>
    </row>
    <row r="14077" spans="1:21" ht="19.5" customHeight="1">
      <c r="A14077" s="545">
        <v>109140</v>
      </c>
      <c r="B14077" s="545" t="s">
        <v>5380</v>
      </c>
      <c r="C14077" s="545" t="s">
        <v>216</v>
      </c>
      <c r="D14077" s="546">
        <v>44589</v>
      </c>
      <c r="E14077" s="171" t="str">
        <f t="shared" si="219"/>
        <v>2022</v>
      </c>
      <c r="F14077" s="547">
        <v>42037</v>
      </c>
      <c r="G14077" s="548">
        <v>0</v>
      </c>
      <c r="H14077" s="547">
        <v>42037</v>
      </c>
      <c r="I14077" s="545" t="s">
        <v>12766</v>
      </c>
      <c r="J14077" s="545" t="s">
        <v>13297</v>
      </c>
      <c r="K14077" s="545" t="s">
        <v>21617</v>
      </c>
      <c r="L14077" s="545" t="s">
        <v>13413</v>
      </c>
      <c r="M14077" s="548" t="s">
        <v>13758</v>
      </c>
      <c r="N14077" s="545" t="s">
        <v>13413</v>
      </c>
      <c r="O14077" s="545" t="s">
        <v>13413</v>
      </c>
      <c r="P14077" s="549">
        <v>11800</v>
      </c>
      <c r="Q14077" s="549">
        <v>1</v>
      </c>
      <c r="R14077" s="549">
        <v>172</v>
      </c>
      <c r="S14077" s="548">
        <v>2257</v>
      </c>
      <c r="T14077" s="548"/>
      <c r="U14077" s="99"/>
    </row>
    <row r="14078" spans="1:21" ht="19.5" customHeight="1">
      <c r="A14078" s="545">
        <v>109141</v>
      </c>
      <c r="B14078" s="545" t="s">
        <v>5387</v>
      </c>
      <c r="C14078" s="545" t="s">
        <v>216</v>
      </c>
      <c r="D14078" s="546"/>
      <c r="E14078" s="171" t="str">
        <f t="shared" si="219"/>
        <v>1900</v>
      </c>
      <c r="F14078" s="547">
        <v>0</v>
      </c>
      <c r="G14078" s="548">
        <v>0</v>
      </c>
      <c r="H14078" s="547">
        <v>0</v>
      </c>
      <c r="I14078" s="545" t="s">
        <v>12766</v>
      </c>
      <c r="J14078" s="545"/>
      <c r="K14078" s="545" t="s">
        <v>13413</v>
      </c>
      <c r="L14078" s="545" t="s">
        <v>13413</v>
      </c>
      <c r="M14078" s="548" t="s">
        <v>13758</v>
      </c>
      <c r="N14078" s="545" t="s">
        <v>13413</v>
      </c>
      <c r="O14078" s="545" t="s">
        <v>13413</v>
      </c>
      <c r="P14078" s="549">
        <v>11801</v>
      </c>
      <c r="Q14078" s="549">
        <v>1</v>
      </c>
      <c r="R14078" s="549">
        <v>172</v>
      </c>
      <c r="S14078" s="548"/>
      <c r="T14078" s="548"/>
      <c r="U14078" s="99"/>
    </row>
    <row r="14079" spans="1:21" ht="19.5" customHeight="1">
      <c r="A14079" s="545">
        <v>109142</v>
      </c>
      <c r="B14079" s="545" t="s">
        <v>5378</v>
      </c>
      <c r="C14079" s="545" t="s">
        <v>216</v>
      </c>
      <c r="D14079" s="546">
        <v>46052</v>
      </c>
      <c r="E14079" s="171" t="str">
        <f t="shared" si="219"/>
        <v>2026</v>
      </c>
      <c r="F14079" s="547">
        <v>39514</v>
      </c>
      <c r="G14079" s="548">
        <v>0</v>
      </c>
      <c r="H14079" s="547">
        <v>39514</v>
      </c>
      <c r="I14079" s="545" t="s">
        <v>12766</v>
      </c>
      <c r="J14079" s="545" t="s">
        <v>13307</v>
      </c>
      <c r="K14079" s="545" t="s">
        <v>21618</v>
      </c>
      <c r="L14079" s="545" t="s">
        <v>13413</v>
      </c>
      <c r="M14079" s="548" t="s">
        <v>13758</v>
      </c>
      <c r="N14079" s="545" t="s">
        <v>13413</v>
      </c>
      <c r="O14079" s="545" t="s">
        <v>13413</v>
      </c>
      <c r="P14079" s="549">
        <v>11802</v>
      </c>
      <c r="Q14079" s="549">
        <v>1</v>
      </c>
      <c r="R14079" s="549">
        <v>172</v>
      </c>
      <c r="S14079" s="548">
        <v>2228</v>
      </c>
      <c r="T14079" s="548"/>
      <c r="U14079" s="99"/>
    </row>
    <row r="14080" spans="1:21" ht="19.5" customHeight="1">
      <c r="A14080" s="545">
        <v>109143</v>
      </c>
      <c r="B14080" s="545" t="s">
        <v>8460</v>
      </c>
      <c r="C14080" s="545" t="s">
        <v>216</v>
      </c>
      <c r="D14080" s="546"/>
      <c r="E14080" s="171" t="str">
        <f t="shared" si="219"/>
        <v>1900</v>
      </c>
      <c r="F14080" s="547">
        <v>0</v>
      </c>
      <c r="G14080" s="548">
        <v>0</v>
      </c>
      <c r="H14080" s="547">
        <v>0</v>
      </c>
      <c r="I14080" s="545" t="s">
        <v>12758</v>
      </c>
      <c r="J14080" s="545"/>
      <c r="K14080" s="545" t="s">
        <v>21619</v>
      </c>
      <c r="L14080" s="545" t="s">
        <v>13413</v>
      </c>
      <c r="M14080" s="548" t="s">
        <v>13758</v>
      </c>
      <c r="N14080" s="545" t="s">
        <v>13413</v>
      </c>
      <c r="O14080" s="545" t="s">
        <v>13413</v>
      </c>
      <c r="P14080" s="549">
        <v>11803</v>
      </c>
      <c r="Q14080" s="549">
        <v>1</v>
      </c>
      <c r="R14080" s="549">
        <v>164</v>
      </c>
      <c r="S14080" s="548"/>
      <c r="T14080" s="548"/>
      <c r="U14080" s="99"/>
    </row>
    <row r="14081" spans="1:21" ht="19.5" customHeight="1">
      <c r="A14081" s="545">
        <v>109144</v>
      </c>
      <c r="B14081" s="545" t="s">
        <v>8334</v>
      </c>
      <c r="C14081" s="545" t="s">
        <v>216</v>
      </c>
      <c r="D14081" s="546">
        <v>44679</v>
      </c>
      <c r="E14081" s="171" t="str">
        <f t="shared" si="219"/>
        <v>2022</v>
      </c>
      <c r="F14081" s="547">
        <v>18013302</v>
      </c>
      <c r="G14081" s="548">
        <v>0.19</v>
      </c>
      <c r="H14081" s="547">
        <v>15137228.57</v>
      </c>
      <c r="I14081" s="545" t="s">
        <v>12758</v>
      </c>
      <c r="J14081" s="545" t="s">
        <v>13296</v>
      </c>
      <c r="K14081" s="545" t="s">
        <v>21620</v>
      </c>
      <c r="L14081" s="545" t="s">
        <v>13413</v>
      </c>
      <c r="M14081" s="548" t="s">
        <v>13758</v>
      </c>
      <c r="N14081" s="545" t="s">
        <v>13413</v>
      </c>
      <c r="O14081" s="545" t="s">
        <v>13413</v>
      </c>
      <c r="P14081" s="549">
        <v>11804</v>
      </c>
      <c r="Q14081" s="549">
        <v>1</v>
      </c>
      <c r="R14081" s="549">
        <v>164</v>
      </c>
      <c r="S14081" s="548">
        <v>2218</v>
      </c>
      <c r="T14081" s="548"/>
      <c r="U14081" s="99"/>
    </row>
    <row r="14082" spans="1:21" ht="19.5" customHeight="1">
      <c r="A14082" s="545">
        <v>109145</v>
      </c>
      <c r="B14082" s="545" t="s">
        <v>8459</v>
      </c>
      <c r="C14082" s="545" t="s">
        <v>216</v>
      </c>
      <c r="D14082" s="546"/>
      <c r="E14082" s="171" t="str">
        <f t="shared" si="219"/>
        <v>1900</v>
      </c>
      <c r="F14082" s="547">
        <v>0</v>
      </c>
      <c r="G14082" s="548">
        <v>0</v>
      </c>
      <c r="H14082" s="547">
        <v>0</v>
      </c>
      <c r="I14082" s="545" t="s">
        <v>12758</v>
      </c>
      <c r="J14082" s="545"/>
      <c r="K14082" s="545" t="s">
        <v>21621</v>
      </c>
      <c r="L14082" s="545" t="s">
        <v>13413</v>
      </c>
      <c r="M14082" s="548" t="s">
        <v>13758</v>
      </c>
      <c r="N14082" s="545" t="s">
        <v>13413</v>
      </c>
      <c r="O14082" s="545" t="s">
        <v>13413</v>
      </c>
      <c r="P14082" s="549">
        <v>11805</v>
      </c>
      <c r="Q14082" s="549">
        <v>1</v>
      </c>
      <c r="R14082" s="549">
        <v>164</v>
      </c>
      <c r="S14082" s="548"/>
      <c r="T14082" s="548"/>
      <c r="U14082" s="99"/>
    </row>
    <row r="14083" spans="1:21" ht="19.5" customHeight="1">
      <c r="A14083" s="545">
        <v>109146</v>
      </c>
      <c r="B14083" s="545" t="s">
        <v>4525</v>
      </c>
      <c r="C14083" s="545" t="s">
        <v>786</v>
      </c>
      <c r="D14083" s="546"/>
      <c r="E14083" s="171" t="str">
        <f t="shared" si="219"/>
        <v>1900</v>
      </c>
      <c r="F14083" s="547">
        <v>0</v>
      </c>
      <c r="G14083" s="548">
        <v>0</v>
      </c>
      <c r="H14083" s="547">
        <v>0</v>
      </c>
      <c r="I14083" s="545" t="s">
        <v>12684</v>
      </c>
      <c r="J14083" s="545"/>
      <c r="K14083" s="545" t="s">
        <v>21622</v>
      </c>
      <c r="L14083" s="545" t="s">
        <v>13413</v>
      </c>
      <c r="M14083" s="548" t="s">
        <v>13758</v>
      </c>
      <c r="N14083" s="545" t="s">
        <v>13413</v>
      </c>
      <c r="O14083" s="545" t="s">
        <v>13413</v>
      </c>
      <c r="P14083" s="549">
        <v>11806</v>
      </c>
      <c r="Q14083" s="549">
        <v>1</v>
      </c>
      <c r="R14083" s="549">
        <v>95</v>
      </c>
      <c r="S14083" s="548"/>
      <c r="T14083" s="548"/>
      <c r="U14083" s="99"/>
    </row>
    <row r="14084" spans="1:21" ht="19.5" customHeight="1">
      <c r="A14084" s="545">
        <v>109147</v>
      </c>
      <c r="B14084" s="545" t="s">
        <v>8100</v>
      </c>
      <c r="C14084" s="545" t="s">
        <v>216</v>
      </c>
      <c r="D14084" s="546">
        <v>46052</v>
      </c>
      <c r="E14084" s="171" t="str">
        <f t="shared" ref="E14084:E14147" si="220">TEXT(D14084,"YYYY")</f>
        <v>2026</v>
      </c>
      <c r="F14084" s="547">
        <v>28808205</v>
      </c>
      <c r="G14084" s="548">
        <v>0.19</v>
      </c>
      <c r="H14084" s="547">
        <v>24208575.629999999</v>
      </c>
      <c r="I14084" s="545" t="s">
        <v>12758</v>
      </c>
      <c r="J14084" s="545" t="s">
        <v>13307</v>
      </c>
      <c r="K14084" s="545" t="s">
        <v>21229</v>
      </c>
      <c r="L14084" s="545" t="s">
        <v>13413</v>
      </c>
      <c r="M14084" s="548" t="s">
        <v>13758</v>
      </c>
      <c r="N14084" s="545" t="s">
        <v>13413</v>
      </c>
      <c r="O14084" s="545" t="s">
        <v>13413</v>
      </c>
      <c r="P14084" s="549">
        <v>11807</v>
      </c>
      <c r="Q14084" s="549">
        <v>1</v>
      </c>
      <c r="R14084" s="549">
        <v>164</v>
      </c>
      <c r="S14084" s="548">
        <v>2228</v>
      </c>
      <c r="T14084" s="548"/>
      <c r="U14084" s="99"/>
    </row>
    <row r="14085" spans="1:21" ht="19.5" customHeight="1">
      <c r="A14085" s="545">
        <v>109148</v>
      </c>
      <c r="B14085" s="545" t="s">
        <v>5291</v>
      </c>
      <c r="C14085" s="545" t="s">
        <v>216</v>
      </c>
      <c r="D14085" s="546">
        <v>44677</v>
      </c>
      <c r="E14085" s="171" t="str">
        <f t="shared" si="220"/>
        <v>2022</v>
      </c>
      <c r="F14085" s="547">
        <v>15358195</v>
      </c>
      <c r="G14085" s="548">
        <v>0.19</v>
      </c>
      <c r="H14085" s="547">
        <v>12906046.220000001</v>
      </c>
      <c r="I14085" s="545" t="s">
        <v>12758</v>
      </c>
      <c r="J14085" s="545" t="s">
        <v>13298</v>
      </c>
      <c r="K14085" s="545" t="s">
        <v>21623</v>
      </c>
      <c r="L14085" s="545" t="s">
        <v>13413</v>
      </c>
      <c r="M14085" s="548" t="s">
        <v>13758</v>
      </c>
      <c r="N14085" s="545" t="s">
        <v>13413</v>
      </c>
      <c r="O14085" s="545" t="s">
        <v>13413</v>
      </c>
      <c r="P14085" s="549">
        <v>11808</v>
      </c>
      <c r="Q14085" s="549">
        <v>1</v>
      </c>
      <c r="R14085" s="549">
        <v>164</v>
      </c>
      <c r="S14085" s="548">
        <v>1012</v>
      </c>
      <c r="T14085" s="548"/>
      <c r="U14085" s="99"/>
    </row>
    <row r="14086" spans="1:21" ht="19.5" customHeight="1">
      <c r="A14086" s="545">
        <v>109149</v>
      </c>
      <c r="B14086" s="545" t="s">
        <v>8065</v>
      </c>
      <c r="C14086" s="545" t="s">
        <v>216</v>
      </c>
      <c r="D14086" s="546">
        <v>44677</v>
      </c>
      <c r="E14086" s="171" t="str">
        <f t="shared" si="220"/>
        <v>2022</v>
      </c>
      <c r="F14086" s="547">
        <v>38878844</v>
      </c>
      <c r="G14086" s="548">
        <v>0.19</v>
      </c>
      <c r="H14086" s="547">
        <v>32671297.48</v>
      </c>
      <c r="I14086" s="545" t="s">
        <v>12758</v>
      </c>
      <c r="J14086" s="545" t="s">
        <v>13298</v>
      </c>
      <c r="K14086" s="545" t="s">
        <v>21624</v>
      </c>
      <c r="L14086" s="545" t="s">
        <v>13413</v>
      </c>
      <c r="M14086" s="548" t="s">
        <v>13758</v>
      </c>
      <c r="N14086" s="545" t="s">
        <v>13413</v>
      </c>
      <c r="O14086" s="545" t="s">
        <v>13413</v>
      </c>
      <c r="P14086" s="549">
        <v>11809</v>
      </c>
      <c r="Q14086" s="549">
        <v>1</v>
      </c>
      <c r="R14086" s="549">
        <v>164</v>
      </c>
      <c r="S14086" s="548">
        <v>1012</v>
      </c>
      <c r="T14086" s="548"/>
      <c r="U14086" s="99"/>
    </row>
    <row r="14087" spans="1:21" ht="19.5" customHeight="1">
      <c r="A14087" s="545">
        <v>109150</v>
      </c>
      <c r="B14087" s="545" t="s">
        <v>5290</v>
      </c>
      <c r="C14087" s="545" t="s">
        <v>216</v>
      </c>
      <c r="D14087" s="546">
        <v>44679</v>
      </c>
      <c r="E14087" s="171" t="str">
        <f t="shared" si="220"/>
        <v>2022</v>
      </c>
      <c r="F14087" s="547">
        <v>80803206</v>
      </c>
      <c r="G14087" s="548">
        <v>0.19</v>
      </c>
      <c r="H14087" s="547">
        <v>67901853.780000001</v>
      </c>
      <c r="I14087" s="545" t="s">
        <v>12758</v>
      </c>
      <c r="J14087" s="545" t="s">
        <v>13296</v>
      </c>
      <c r="K14087" s="545" t="s">
        <v>21625</v>
      </c>
      <c r="L14087" s="545" t="s">
        <v>13413</v>
      </c>
      <c r="M14087" s="548" t="s">
        <v>13758</v>
      </c>
      <c r="N14087" s="545" t="s">
        <v>13413</v>
      </c>
      <c r="O14087" s="545" t="s">
        <v>13413</v>
      </c>
      <c r="P14087" s="549">
        <v>11810</v>
      </c>
      <c r="Q14087" s="549">
        <v>1</v>
      </c>
      <c r="R14087" s="549">
        <v>164</v>
      </c>
      <c r="S14087" s="548">
        <v>2218</v>
      </c>
      <c r="T14087" s="548"/>
      <c r="U14087" s="99"/>
    </row>
    <row r="14088" spans="1:21" ht="19.5" customHeight="1">
      <c r="A14088" s="545">
        <v>109151</v>
      </c>
      <c r="B14088" s="545" t="s">
        <v>8064</v>
      </c>
      <c r="C14088" s="545" t="s">
        <v>216</v>
      </c>
      <c r="D14088" s="546">
        <v>43544</v>
      </c>
      <c r="E14088" s="171" t="str">
        <f t="shared" si="220"/>
        <v>2019</v>
      </c>
      <c r="F14088" s="547">
        <v>141477625</v>
      </c>
      <c r="G14088" s="548">
        <v>0.19</v>
      </c>
      <c r="H14088" s="547">
        <v>118888760.5</v>
      </c>
      <c r="I14088" s="545" t="s">
        <v>12758</v>
      </c>
      <c r="J14088" s="545" t="s">
        <v>13319</v>
      </c>
      <c r="K14088" s="545" t="s">
        <v>21626</v>
      </c>
      <c r="L14088" s="545" t="s">
        <v>13413</v>
      </c>
      <c r="M14088" s="548" t="s">
        <v>13758</v>
      </c>
      <c r="N14088" s="545" t="s">
        <v>13413</v>
      </c>
      <c r="O14088" s="545" t="s">
        <v>13413</v>
      </c>
      <c r="P14088" s="549">
        <v>11811</v>
      </c>
      <c r="Q14088" s="549">
        <v>1</v>
      </c>
      <c r="R14088" s="549">
        <v>164</v>
      </c>
      <c r="S14088" s="548">
        <v>1824</v>
      </c>
      <c r="T14088" s="548"/>
      <c r="U14088" s="99"/>
    </row>
    <row r="14089" spans="1:21" ht="19.5" customHeight="1">
      <c r="A14089" s="545">
        <v>109152</v>
      </c>
      <c r="B14089" s="545" t="s">
        <v>8063</v>
      </c>
      <c r="C14089" s="545" t="s">
        <v>216</v>
      </c>
      <c r="D14089" s="546">
        <v>44591</v>
      </c>
      <c r="E14089" s="171" t="str">
        <f t="shared" si="220"/>
        <v>2022</v>
      </c>
      <c r="F14089" s="547">
        <v>18607933</v>
      </c>
      <c r="G14089" s="548">
        <v>0.19</v>
      </c>
      <c r="H14089" s="547">
        <v>15636918.49</v>
      </c>
      <c r="I14089" s="545" t="s">
        <v>12758</v>
      </c>
      <c r="J14089" s="545" t="s">
        <v>13297</v>
      </c>
      <c r="K14089" s="545" t="s">
        <v>21627</v>
      </c>
      <c r="L14089" s="545" t="s">
        <v>13413</v>
      </c>
      <c r="M14089" s="548" t="s">
        <v>13758</v>
      </c>
      <c r="N14089" s="545" t="s">
        <v>13413</v>
      </c>
      <c r="O14089" s="545" t="s">
        <v>13413</v>
      </c>
      <c r="P14089" s="549">
        <v>11812</v>
      </c>
      <c r="Q14089" s="549">
        <v>1</v>
      </c>
      <c r="R14089" s="549">
        <v>164</v>
      </c>
      <c r="S14089" s="548">
        <v>2257</v>
      </c>
      <c r="T14089" s="548"/>
      <c r="U14089" s="99"/>
    </row>
    <row r="14090" spans="1:21" ht="19.5" customHeight="1">
      <c r="A14090" s="545">
        <v>109153</v>
      </c>
      <c r="B14090" s="545" t="s">
        <v>5306</v>
      </c>
      <c r="C14090" s="545" t="s">
        <v>216</v>
      </c>
      <c r="D14090" s="546">
        <v>46052</v>
      </c>
      <c r="E14090" s="171" t="str">
        <f t="shared" si="220"/>
        <v>2026</v>
      </c>
      <c r="F14090" s="547">
        <v>197078882</v>
      </c>
      <c r="G14090" s="548">
        <v>0.19</v>
      </c>
      <c r="H14090" s="547">
        <v>165612505.88</v>
      </c>
      <c r="I14090" s="545" t="s">
        <v>12758</v>
      </c>
      <c r="J14090" s="545" t="s">
        <v>13307</v>
      </c>
      <c r="K14090" s="545" t="s">
        <v>21628</v>
      </c>
      <c r="L14090" s="545" t="s">
        <v>13413</v>
      </c>
      <c r="M14090" s="548" t="s">
        <v>13758</v>
      </c>
      <c r="N14090" s="545" t="s">
        <v>13413</v>
      </c>
      <c r="O14090" s="545" t="s">
        <v>13413</v>
      </c>
      <c r="P14090" s="549">
        <v>11813</v>
      </c>
      <c r="Q14090" s="549">
        <v>1</v>
      </c>
      <c r="R14090" s="549">
        <v>164</v>
      </c>
      <c r="S14090" s="548">
        <v>2228</v>
      </c>
      <c r="T14090" s="548"/>
      <c r="U14090" s="99"/>
    </row>
    <row r="14091" spans="1:21" ht="19.5" customHeight="1">
      <c r="A14091" s="545">
        <v>109154</v>
      </c>
      <c r="B14091" s="545" t="s">
        <v>8062</v>
      </c>
      <c r="C14091" s="545" t="s">
        <v>216</v>
      </c>
      <c r="D14091" s="546">
        <v>46052</v>
      </c>
      <c r="E14091" s="171" t="str">
        <f t="shared" si="220"/>
        <v>2026</v>
      </c>
      <c r="F14091" s="547">
        <v>108025479</v>
      </c>
      <c r="G14091" s="548">
        <v>0.19</v>
      </c>
      <c r="H14091" s="547">
        <v>90777713.450000003</v>
      </c>
      <c r="I14091" s="545" t="s">
        <v>12758</v>
      </c>
      <c r="J14091" s="545" t="s">
        <v>13307</v>
      </c>
      <c r="K14091" s="545" t="s">
        <v>21629</v>
      </c>
      <c r="L14091" s="545" t="s">
        <v>13413</v>
      </c>
      <c r="M14091" s="548" t="s">
        <v>13758</v>
      </c>
      <c r="N14091" s="545" t="s">
        <v>13413</v>
      </c>
      <c r="O14091" s="545" t="s">
        <v>13413</v>
      </c>
      <c r="P14091" s="549">
        <v>11814</v>
      </c>
      <c r="Q14091" s="549">
        <v>1</v>
      </c>
      <c r="R14091" s="549">
        <v>164</v>
      </c>
      <c r="S14091" s="548">
        <v>2228</v>
      </c>
      <c r="T14091" s="548"/>
      <c r="U14091" s="99"/>
    </row>
    <row r="14092" spans="1:21" ht="19.5" customHeight="1">
      <c r="A14092" s="545">
        <v>109155</v>
      </c>
      <c r="B14092" s="545" t="s">
        <v>5299</v>
      </c>
      <c r="C14092" s="545" t="s">
        <v>216</v>
      </c>
      <c r="D14092" s="546">
        <v>43544</v>
      </c>
      <c r="E14092" s="171" t="str">
        <f t="shared" si="220"/>
        <v>2019</v>
      </c>
      <c r="F14092" s="547">
        <v>14951450</v>
      </c>
      <c r="G14092" s="548">
        <v>0.19</v>
      </c>
      <c r="H14092" s="547">
        <v>12564243.699999999</v>
      </c>
      <c r="I14092" s="545" t="s">
        <v>12758</v>
      </c>
      <c r="J14092" s="545" t="s">
        <v>13319</v>
      </c>
      <c r="K14092" s="545" t="s">
        <v>21630</v>
      </c>
      <c r="L14092" s="545" t="s">
        <v>13413</v>
      </c>
      <c r="M14092" s="548" t="s">
        <v>13758</v>
      </c>
      <c r="N14092" s="545" t="s">
        <v>13413</v>
      </c>
      <c r="O14092" s="545" t="s">
        <v>13413</v>
      </c>
      <c r="P14092" s="549">
        <v>11815</v>
      </c>
      <c r="Q14092" s="549">
        <v>1</v>
      </c>
      <c r="R14092" s="549">
        <v>164</v>
      </c>
      <c r="S14092" s="548">
        <v>1824</v>
      </c>
      <c r="T14092" s="548"/>
      <c r="U14092" s="99"/>
    </row>
    <row r="14093" spans="1:21" ht="19.5" customHeight="1">
      <c r="A14093" s="545">
        <v>109156</v>
      </c>
      <c r="B14093" s="545" t="s">
        <v>8061</v>
      </c>
      <c r="C14093" s="545" t="s">
        <v>216</v>
      </c>
      <c r="D14093" s="546">
        <v>46052</v>
      </c>
      <c r="E14093" s="171" t="str">
        <f t="shared" si="220"/>
        <v>2026</v>
      </c>
      <c r="F14093" s="547">
        <v>29472185</v>
      </c>
      <c r="G14093" s="548">
        <v>0.19</v>
      </c>
      <c r="H14093" s="547">
        <v>24766542.02</v>
      </c>
      <c r="I14093" s="545" t="s">
        <v>12758</v>
      </c>
      <c r="J14093" s="545" t="s">
        <v>13307</v>
      </c>
      <c r="K14093" s="545" t="s">
        <v>21631</v>
      </c>
      <c r="L14093" s="545" t="s">
        <v>13413</v>
      </c>
      <c r="M14093" s="548" t="s">
        <v>13758</v>
      </c>
      <c r="N14093" s="545" t="s">
        <v>13413</v>
      </c>
      <c r="O14093" s="545" t="s">
        <v>13413</v>
      </c>
      <c r="P14093" s="549">
        <v>11816</v>
      </c>
      <c r="Q14093" s="549">
        <v>1</v>
      </c>
      <c r="R14093" s="549">
        <v>164</v>
      </c>
      <c r="S14093" s="548">
        <v>2228</v>
      </c>
      <c r="T14093" s="548"/>
      <c r="U14093" s="99"/>
    </row>
    <row r="14094" spans="1:21" ht="19.5" customHeight="1">
      <c r="A14094" s="545">
        <v>109157</v>
      </c>
      <c r="B14094" s="545" t="s">
        <v>8060</v>
      </c>
      <c r="C14094" s="545" t="s">
        <v>216</v>
      </c>
      <c r="D14094" s="546">
        <v>46052</v>
      </c>
      <c r="E14094" s="171" t="str">
        <f t="shared" si="220"/>
        <v>2026</v>
      </c>
      <c r="F14094" s="547">
        <v>184833035</v>
      </c>
      <c r="G14094" s="548">
        <v>0.19</v>
      </c>
      <c r="H14094" s="547">
        <v>155321878.15000001</v>
      </c>
      <c r="I14094" s="545" t="s">
        <v>12758</v>
      </c>
      <c r="J14094" s="545" t="s">
        <v>13307</v>
      </c>
      <c r="K14094" s="545" t="s">
        <v>21632</v>
      </c>
      <c r="L14094" s="545" t="s">
        <v>13413</v>
      </c>
      <c r="M14094" s="548" t="s">
        <v>13758</v>
      </c>
      <c r="N14094" s="545" t="s">
        <v>13413</v>
      </c>
      <c r="O14094" s="545" t="s">
        <v>13413</v>
      </c>
      <c r="P14094" s="549">
        <v>11817</v>
      </c>
      <c r="Q14094" s="549">
        <v>1</v>
      </c>
      <c r="R14094" s="549">
        <v>164</v>
      </c>
      <c r="S14094" s="548">
        <v>2228</v>
      </c>
      <c r="T14094" s="548"/>
      <c r="U14094" s="99"/>
    </row>
    <row r="14095" spans="1:21" ht="19.5" customHeight="1">
      <c r="A14095" s="545">
        <v>109158</v>
      </c>
      <c r="B14095" s="545" t="s">
        <v>8099</v>
      </c>
      <c r="C14095" s="545" t="s">
        <v>216</v>
      </c>
      <c r="D14095" s="546">
        <v>44591</v>
      </c>
      <c r="E14095" s="171" t="str">
        <f t="shared" si="220"/>
        <v>2022</v>
      </c>
      <c r="F14095" s="547">
        <v>99189965.010000005</v>
      </c>
      <c r="G14095" s="548">
        <v>0.19</v>
      </c>
      <c r="H14095" s="547">
        <v>83352911.769999996</v>
      </c>
      <c r="I14095" s="545" t="s">
        <v>12758</v>
      </c>
      <c r="J14095" s="545" t="s">
        <v>13297</v>
      </c>
      <c r="K14095" s="545" t="s">
        <v>21633</v>
      </c>
      <c r="L14095" s="545" t="s">
        <v>13413</v>
      </c>
      <c r="M14095" s="548" t="s">
        <v>13758</v>
      </c>
      <c r="N14095" s="545" t="s">
        <v>13413</v>
      </c>
      <c r="O14095" s="545" t="s">
        <v>13413</v>
      </c>
      <c r="P14095" s="549">
        <v>11818</v>
      </c>
      <c r="Q14095" s="549">
        <v>1</v>
      </c>
      <c r="R14095" s="549">
        <v>164</v>
      </c>
      <c r="S14095" s="548">
        <v>2257</v>
      </c>
      <c r="T14095" s="548"/>
      <c r="U14095" s="99"/>
    </row>
    <row r="14096" spans="1:21" ht="19.5" customHeight="1">
      <c r="A14096" s="545">
        <v>109159</v>
      </c>
      <c r="B14096" s="545" t="s">
        <v>5273</v>
      </c>
      <c r="C14096" s="545" t="s">
        <v>216</v>
      </c>
      <c r="D14096" s="546">
        <v>43543</v>
      </c>
      <c r="E14096" s="171" t="str">
        <f t="shared" si="220"/>
        <v>2019</v>
      </c>
      <c r="F14096" s="547">
        <v>19952583</v>
      </c>
      <c r="G14096" s="548">
        <v>0.19</v>
      </c>
      <c r="H14096" s="547">
        <v>16766876.470000001</v>
      </c>
      <c r="I14096" s="545" t="s">
        <v>12758</v>
      </c>
      <c r="J14096" s="545" t="s">
        <v>13319</v>
      </c>
      <c r="K14096" s="545" t="s">
        <v>21634</v>
      </c>
      <c r="L14096" s="545" t="s">
        <v>13413</v>
      </c>
      <c r="M14096" s="548" t="s">
        <v>13758</v>
      </c>
      <c r="N14096" s="545" t="s">
        <v>13413</v>
      </c>
      <c r="O14096" s="545" t="s">
        <v>13413</v>
      </c>
      <c r="P14096" s="549">
        <v>11819</v>
      </c>
      <c r="Q14096" s="549">
        <v>1</v>
      </c>
      <c r="R14096" s="549">
        <v>164</v>
      </c>
      <c r="S14096" s="548">
        <v>1824</v>
      </c>
      <c r="T14096" s="548"/>
      <c r="U14096" s="99"/>
    </row>
    <row r="14097" spans="1:21" ht="19.5" customHeight="1">
      <c r="A14097" s="545">
        <v>109160</v>
      </c>
      <c r="B14097" s="545" t="s">
        <v>8098</v>
      </c>
      <c r="C14097" s="545" t="s">
        <v>216</v>
      </c>
      <c r="D14097" s="546">
        <v>43543</v>
      </c>
      <c r="E14097" s="171" t="str">
        <f t="shared" si="220"/>
        <v>2019</v>
      </c>
      <c r="F14097" s="547">
        <v>37272500</v>
      </c>
      <c r="G14097" s="548">
        <v>0.19</v>
      </c>
      <c r="H14097" s="547">
        <v>31321428.57</v>
      </c>
      <c r="I14097" s="545" t="s">
        <v>12758</v>
      </c>
      <c r="J14097" s="545" t="s">
        <v>13342</v>
      </c>
      <c r="K14097" s="545" t="s">
        <v>21635</v>
      </c>
      <c r="L14097" s="545" t="s">
        <v>13413</v>
      </c>
      <c r="M14097" s="548" t="s">
        <v>13758</v>
      </c>
      <c r="N14097" s="545" t="s">
        <v>13413</v>
      </c>
      <c r="O14097" s="545" t="s">
        <v>13413</v>
      </c>
      <c r="P14097" s="549">
        <v>11820</v>
      </c>
      <c r="Q14097" s="549">
        <v>1</v>
      </c>
      <c r="R14097" s="549">
        <v>164</v>
      </c>
      <c r="S14097" s="548">
        <v>1826</v>
      </c>
      <c r="T14097" s="548"/>
      <c r="U14097" s="99"/>
    </row>
    <row r="14098" spans="1:21" ht="19.5" customHeight="1">
      <c r="A14098" s="545">
        <v>109161</v>
      </c>
      <c r="B14098" s="545" t="s">
        <v>8458</v>
      </c>
      <c r="C14098" s="545" t="s">
        <v>216</v>
      </c>
      <c r="D14098" s="546"/>
      <c r="E14098" s="171" t="str">
        <f t="shared" si="220"/>
        <v>1900</v>
      </c>
      <c r="F14098" s="547">
        <v>0</v>
      </c>
      <c r="G14098" s="548">
        <v>0</v>
      </c>
      <c r="H14098" s="547">
        <v>0</v>
      </c>
      <c r="I14098" s="545" t="s">
        <v>12642</v>
      </c>
      <c r="J14098" s="545"/>
      <c r="K14098" s="545" t="s">
        <v>8458</v>
      </c>
      <c r="L14098" s="545" t="s">
        <v>13413</v>
      </c>
      <c r="M14098" s="548" t="s">
        <v>13758</v>
      </c>
      <c r="N14098" s="545" t="s">
        <v>13413</v>
      </c>
      <c r="O14098" s="545" t="s">
        <v>13413</v>
      </c>
      <c r="P14098" s="549">
        <v>11821</v>
      </c>
      <c r="Q14098" s="549">
        <v>1</v>
      </c>
      <c r="R14098" s="549">
        <v>135</v>
      </c>
      <c r="S14098" s="548"/>
      <c r="T14098" s="548"/>
      <c r="U14098" s="99"/>
    </row>
    <row r="14099" spans="1:21" ht="19.5" customHeight="1">
      <c r="A14099" s="545">
        <v>109162</v>
      </c>
      <c r="B14099" s="545" t="s">
        <v>8059</v>
      </c>
      <c r="C14099" s="545" t="s">
        <v>216</v>
      </c>
      <c r="D14099" s="546">
        <v>43544</v>
      </c>
      <c r="E14099" s="171" t="str">
        <f t="shared" si="220"/>
        <v>2019</v>
      </c>
      <c r="F14099" s="547">
        <v>5002969</v>
      </c>
      <c r="G14099" s="548">
        <v>0.19</v>
      </c>
      <c r="H14099" s="547">
        <v>4204175.63</v>
      </c>
      <c r="I14099" s="545" t="s">
        <v>12647</v>
      </c>
      <c r="J14099" s="545" t="s">
        <v>13319</v>
      </c>
      <c r="K14099" s="545" t="s">
        <v>21636</v>
      </c>
      <c r="L14099" s="545" t="s">
        <v>13413</v>
      </c>
      <c r="M14099" s="548" t="s">
        <v>13758</v>
      </c>
      <c r="N14099" s="545" t="s">
        <v>13413</v>
      </c>
      <c r="O14099" s="545" t="s">
        <v>13413</v>
      </c>
      <c r="P14099" s="549">
        <v>11822</v>
      </c>
      <c r="Q14099" s="549">
        <v>1</v>
      </c>
      <c r="R14099" s="549">
        <v>26</v>
      </c>
      <c r="S14099" s="548">
        <v>1824</v>
      </c>
      <c r="T14099" s="548"/>
      <c r="U14099" s="99"/>
    </row>
    <row r="14100" spans="1:21" ht="19.5" customHeight="1">
      <c r="A14100" s="545">
        <v>109163</v>
      </c>
      <c r="B14100" s="545" t="s">
        <v>5291</v>
      </c>
      <c r="C14100" s="545" t="s">
        <v>216</v>
      </c>
      <c r="D14100" s="546"/>
      <c r="E14100" s="171" t="str">
        <f t="shared" si="220"/>
        <v>1900</v>
      </c>
      <c r="F14100" s="547">
        <v>0</v>
      </c>
      <c r="G14100" s="548">
        <v>0</v>
      </c>
      <c r="H14100" s="547">
        <v>0</v>
      </c>
      <c r="I14100" s="545" t="s">
        <v>12647</v>
      </c>
      <c r="J14100" s="545"/>
      <c r="K14100" s="545" t="s">
        <v>21637</v>
      </c>
      <c r="L14100" s="545" t="s">
        <v>13413</v>
      </c>
      <c r="M14100" s="548" t="s">
        <v>13758</v>
      </c>
      <c r="N14100" s="545" t="s">
        <v>13413</v>
      </c>
      <c r="O14100" s="545" t="s">
        <v>13413</v>
      </c>
      <c r="P14100" s="549">
        <v>11823</v>
      </c>
      <c r="Q14100" s="549">
        <v>1</v>
      </c>
      <c r="R14100" s="549">
        <v>26</v>
      </c>
      <c r="S14100" s="548"/>
      <c r="T14100" s="548"/>
      <c r="U14100" s="99"/>
    </row>
    <row r="14101" spans="1:21" ht="19.5" customHeight="1">
      <c r="A14101" s="545">
        <v>109164</v>
      </c>
      <c r="B14101" s="545" t="s">
        <v>5319</v>
      </c>
      <c r="C14101" s="545" t="s">
        <v>216</v>
      </c>
      <c r="D14101" s="546">
        <v>46052</v>
      </c>
      <c r="E14101" s="171" t="str">
        <f t="shared" si="220"/>
        <v>2026</v>
      </c>
      <c r="F14101" s="547">
        <v>106507689</v>
      </c>
      <c r="G14101" s="548">
        <v>0.19</v>
      </c>
      <c r="H14101" s="547">
        <v>89502259.659999996</v>
      </c>
      <c r="I14101" s="545" t="s">
        <v>12647</v>
      </c>
      <c r="J14101" s="545" t="s">
        <v>13307</v>
      </c>
      <c r="K14101" s="545" t="s">
        <v>21638</v>
      </c>
      <c r="L14101" s="545" t="s">
        <v>13413</v>
      </c>
      <c r="M14101" s="548" t="s">
        <v>13758</v>
      </c>
      <c r="N14101" s="545" t="s">
        <v>13413</v>
      </c>
      <c r="O14101" s="545" t="s">
        <v>13413</v>
      </c>
      <c r="P14101" s="549">
        <v>11824</v>
      </c>
      <c r="Q14101" s="549">
        <v>1</v>
      </c>
      <c r="R14101" s="549">
        <v>26</v>
      </c>
      <c r="S14101" s="548">
        <v>2228</v>
      </c>
      <c r="T14101" s="548"/>
      <c r="U14101" s="99"/>
    </row>
    <row r="14102" spans="1:21" ht="19.5" customHeight="1">
      <c r="A14102" s="545">
        <v>109165</v>
      </c>
      <c r="B14102" s="545" t="s">
        <v>8058</v>
      </c>
      <c r="C14102" s="545" t="s">
        <v>216</v>
      </c>
      <c r="D14102" s="546">
        <v>46052</v>
      </c>
      <c r="E14102" s="171" t="str">
        <f t="shared" si="220"/>
        <v>2026</v>
      </c>
      <c r="F14102" s="547">
        <v>11339456</v>
      </c>
      <c r="G14102" s="548">
        <v>0.19</v>
      </c>
      <c r="H14102" s="547">
        <v>9528954.6199999992</v>
      </c>
      <c r="I14102" s="545" t="s">
        <v>12647</v>
      </c>
      <c r="J14102" s="545" t="s">
        <v>13307</v>
      </c>
      <c r="K14102" s="545" t="s">
        <v>21639</v>
      </c>
      <c r="L14102" s="545" t="s">
        <v>13413</v>
      </c>
      <c r="M14102" s="548" t="s">
        <v>13758</v>
      </c>
      <c r="N14102" s="545" t="s">
        <v>13413</v>
      </c>
      <c r="O14102" s="545" t="s">
        <v>13413</v>
      </c>
      <c r="P14102" s="549">
        <v>11825</v>
      </c>
      <c r="Q14102" s="549">
        <v>1</v>
      </c>
      <c r="R14102" s="549">
        <v>26</v>
      </c>
      <c r="S14102" s="548">
        <v>2228</v>
      </c>
      <c r="T14102" s="548"/>
      <c r="U14102" s="99"/>
    </row>
    <row r="14103" spans="1:21" ht="19.5" customHeight="1">
      <c r="A14103" s="545">
        <v>109166</v>
      </c>
      <c r="B14103" s="545" t="s">
        <v>4544</v>
      </c>
      <c r="C14103" s="545" t="s">
        <v>216</v>
      </c>
      <c r="D14103" s="546"/>
      <c r="E14103" s="171" t="str">
        <f t="shared" si="220"/>
        <v>1900</v>
      </c>
      <c r="F14103" s="547">
        <v>0</v>
      </c>
      <c r="G14103" s="548">
        <v>0</v>
      </c>
      <c r="H14103" s="547">
        <v>0</v>
      </c>
      <c r="I14103" s="545" t="s">
        <v>12692</v>
      </c>
      <c r="J14103" s="545"/>
      <c r="K14103" s="545" t="s">
        <v>21640</v>
      </c>
      <c r="L14103" s="545" t="s">
        <v>13413</v>
      </c>
      <c r="M14103" s="548" t="s">
        <v>13758</v>
      </c>
      <c r="N14103" s="545" t="s">
        <v>13413</v>
      </c>
      <c r="O14103" s="545" t="s">
        <v>13413</v>
      </c>
      <c r="P14103" s="549">
        <v>11826</v>
      </c>
      <c r="Q14103" s="549">
        <v>1</v>
      </c>
      <c r="R14103" s="549">
        <v>107</v>
      </c>
      <c r="S14103" s="548"/>
      <c r="T14103" s="548"/>
      <c r="U14103" s="99"/>
    </row>
    <row r="14104" spans="1:21" ht="19.5" customHeight="1">
      <c r="A14104" s="545">
        <v>109167</v>
      </c>
      <c r="B14104" s="545" t="s">
        <v>4632</v>
      </c>
      <c r="C14104" s="545" t="s">
        <v>216</v>
      </c>
      <c r="D14104" s="546"/>
      <c r="E14104" s="171" t="str">
        <f t="shared" si="220"/>
        <v>1900</v>
      </c>
      <c r="F14104" s="547">
        <v>0</v>
      </c>
      <c r="G14104" s="548">
        <v>0</v>
      </c>
      <c r="H14104" s="547">
        <v>0</v>
      </c>
      <c r="I14104" s="545" t="s">
        <v>12704</v>
      </c>
      <c r="J14104" s="545"/>
      <c r="K14104" s="545" t="s">
        <v>13413</v>
      </c>
      <c r="L14104" s="545" t="s">
        <v>13413</v>
      </c>
      <c r="M14104" s="548" t="s">
        <v>13758</v>
      </c>
      <c r="N14104" s="545" t="s">
        <v>13413</v>
      </c>
      <c r="O14104" s="545" t="s">
        <v>13413</v>
      </c>
      <c r="P14104" s="549">
        <v>11827</v>
      </c>
      <c r="Q14104" s="549">
        <v>1</v>
      </c>
      <c r="R14104" s="549">
        <v>118</v>
      </c>
      <c r="S14104" s="548"/>
      <c r="T14104" s="548"/>
      <c r="U14104" s="99"/>
    </row>
    <row r="14105" spans="1:21" ht="19.5" customHeight="1">
      <c r="A14105" s="545">
        <v>109168</v>
      </c>
      <c r="B14105" s="545" t="s">
        <v>5280</v>
      </c>
      <c r="C14105" s="545" t="s">
        <v>216</v>
      </c>
      <c r="D14105" s="546">
        <v>46052</v>
      </c>
      <c r="E14105" s="171" t="str">
        <f t="shared" si="220"/>
        <v>2026</v>
      </c>
      <c r="F14105" s="547">
        <v>145515789</v>
      </c>
      <c r="G14105" s="548">
        <v>0.19</v>
      </c>
      <c r="H14105" s="547">
        <v>122282175.63</v>
      </c>
      <c r="I14105" s="545" t="s">
        <v>12758</v>
      </c>
      <c r="J14105" s="545" t="s">
        <v>13307</v>
      </c>
      <c r="K14105" s="545" t="s">
        <v>21641</v>
      </c>
      <c r="L14105" s="545" t="s">
        <v>13413</v>
      </c>
      <c r="M14105" s="548" t="s">
        <v>13758</v>
      </c>
      <c r="N14105" s="545" t="s">
        <v>13413</v>
      </c>
      <c r="O14105" s="545" t="s">
        <v>13413</v>
      </c>
      <c r="P14105" s="549">
        <v>11828</v>
      </c>
      <c r="Q14105" s="549">
        <v>1</v>
      </c>
      <c r="R14105" s="549">
        <v>164</v>
      </c>
      <c r="S14105" s="548">
        <v>2228</v>
      </c>
      <c r="T14105" s="548"/>
      <c r="U14105" s="99"/>
    </row>
    <row r="14106" spans="1:21" ht="19.5" customHeight="1">
      <c r="A14106" s="545">
        <v>109169</v>
      </c>
      <c r="B14106" s="545" t="s">
        <v>8097</v>
      </c>
      <c r="C14106" s="545" t="s">
        <v>221</v>
      </c>
      <c r="D14106" s="546">
        <v>43543</v>
      </c>
      <c r="E14106" s="171" t="str">
        <f t="shared" si="220"/>
        <v>2019</v>
      </c>
      <c r="F14106" s="547">
        <v>4164480.01</v>
      </c>
      <c r="G14106" s="548">
        <v>0.19</v>
      </c>
      <c r="H14106" s="547">
        <v>3499563.03</v>
      </c>
      <c r="I14106" s="545" t="s">
        <v>12758</v>
      </c>
      <c r="J14106" s="545" t="s">
        <v>13379</v>
      </c>
      <c r="K14106" s="545" t="s">
        <v>21642</v>
      </c>
      <c r="L14106" s="545" t="s">
        <v>13413</v>
      </c>
      <c r="M14106" s="548" t="s">
        <v>13758</v>
      </c>
      <c r="N14106" s="545" t="s">
        <v>13413</v>
      </c>
      <c r="O14106" s="545" t="s">
        <v>13413</v>
      </c>
      <c r="P14106" s="549">
        <v>11829</v>
      </c>
      <c r="Q14106" s="549">
        <v>1</v>
      </c>
      <c r="R14106" s="549">
        <v>164</v>
      </c>
      <c r="S14106" s="548">
        <v>1940</v>
      </c>
      <c r="T14106" s="548"/>
      <c r="U14106" s="99"/>
    </row>
    <row r="14107" spans="1:21" ht="19.5" customHeight="1">
      <c r="A14107" s="545">
        <v>109170</v>
      </c>
      <c r="B14107" s="545" t="s">
        <v>8096</v>
      </c>
      <c r="C14107" s="545" t="s">
        <v>221</v>
      </c>
      <c r="D14107" s="546">
        <v>43543</v>
      </c>
      <c r="E14107" s="171" t="str">
        <f t="shared" si="220"/>
        <v>2019</v>
      </c>
      <c r="F14107" s="547">
        <v>2142000</v>
      </c>
      <c r="G14107" s="548">
        <v>0.19</v>
      </c>
      <c r="H14107" s="547">
        <v>1800000</v>
      </c>
      <c r="I14107" s="545" t="s">
        <v>12758</v>
      </c>
      <c r="J14107" s="545" t="s">
        <v>13379</v>
      </c>
      <c r="K14107" s="545" t="s">
        <v>21643</v>
      </c>
      <c r="L14107" s="545" t="s">
        <v>13413</v>
      </c>
      <c r="M14107" s="548" t="s">
        <v>13758</v>
      </c>
      <c r="N14107" s="545" t="s">
        <v>13413</v>
      </c>
      <c r="O14107" s="545" t="s">
        <v>13413</v>
      </c>
      <c r="P14107" s="549">
        <v>11830</v>
      </c>
      <c r="Q14107" s="549">
        <v>1</v>
      </c>
      <c r="R14107" s="549">
        <v>164</v>
      </c>
      <c r="S14107" s="548">
        <v>1940</v>
      </c>
      <c r="T14107" s="548"/>
      <c r="U14107" s="99"/>
    </row>
    <row r="14108" spans="1:21" ht="19.5" customHeight="1">
      <c r="A14108" s="545">
        <v>109171</v>
      </c>
      <c r="B14108" s="545" t="s">
        <v>8095</v>
      </c>
      <c r="C14108" s="545" t="s">
        <v>221</v>
      </c>
      <c r="D14108" s="546">
        <v>43543</v>
      </c>
      <c r="E14108" s="171" t="str">
        <f t="shared" si="220"/>
        <v>2019</v>
      </c>
      <c r="F14108" s="547">
        <v>11662000</v>
      </c>
      <c r="G14108" s="548">
        <v>0.19</v>
      </c>
      <c r="H14108" s="547">
        <v>9800000</v>
      </c>
      <c r="I14108" s="545" t="s">
        <v>12758</v>
      </c>
      <c r="J14108" s="545" t="s">
        <v>13379</v>
      </c>
      <c r="K14108" s="545" t="s">
        <v>21644</v>
      </c>
      <c r="L14108" s="545" t="s">
        <v>13413</v>
      </c>
      <c r="M14108" s="548" t="s">
        <v>13758</v>
      </c>
      <c r="N14108" s="545" t="s">
        <v>13413</v>
      </c>
      <c r="O14108" s="545" t="s">
        <v>13413</v>
      </c>
      <c r="P14108" s="549">
        <v>11831</v>
      </c>
      <c r="Q14108" s="549">
        <v>1</v>
      </c>
      <c r="R14108" s="549">
        <v>164</v>
      </c>
      <c r="S14108" s="548">
        <v>1940</v>
      </c>
      <c r="T14108" s="548"/>
      <c r="U14108" s="99"/>
    </row>
    <row r="14109" spans="1:21" ht="19.5" customHeight="1">
      <c r="A14109" s="545">
        <v>109172</v>
      </c>
      <c r="B14109" s="545" t="s">
        <v>8457</v>
      </c>
      <c r="C14109" s="545" t="s">
        <v>221</v>
      </c>
      <c r="D14109" s="546"/>
      <c r="E14109" s="171" t="str">
        <f t="shared" si="220"/>
        <v>1900</v>
      </c>
      <c r="F14109" s="547">
        <v>0</v>
      </c>
      <c r="G14109" s="548">
        <v>0</v>
      </c>
      <c r="H14109" s="547">
        <v>0</v>
      </c>
      <c r="I14109" s="545" t="s">
        <v>12758</v>
      </c>
      <c r="J14109" s="545"/>
      <c r="K14109" s="545" t="s">
        <v>21645</v>
      </c>
      <c r="L14109" s="545" t="s">
        <v>13413</v>
      </c>
      <c r="M14109" s="548" t="s">
        <v>13758</v>
      </c>
      <c r="N14109" s="545" t="s">
        <v>13413</v>
      </c>
      <c r="O14109" s="545" t="s">
        <v>13413</v>
      </c>
      <c r="P14109" s="549">
        <v>11832</v>
      </c>
      <c r="Q14109" s="549">
        <v>1</v>
      </c>
      <c r="R14109" s="549">
        <v>164</v>
      </c>
      <c r="S14109" s="548"/>
      <c r="T14109" s="548"/>
      <c r="U14109" s="99"/>
    </row>
    <row r="14110" spans="1:21" ht="19.5" customHeight="1">
      <c r="A14110" s="545">
        <v>109173</v>
      </c>
      <c r="B14110" s="545" t="s">
        <v>5283</v>
      </c>
      <c r="C14110" s="545" t="s">
        <v>216</v>
      </c>
      <c r="D14110" s="546"/>
      <c r="E14110" s="171" t="str">
        <f t="shared" si="220"/>
        <v>1900</v>
      </c>
      <c r="F14110" s="547">
        <v>0</v>
      </c>
      <c r="G14110" s="548">
        <v>0</v>
      </c>
      <c r="H14110" s="547">
        <v>0</v>
      </c>
      <c r="I14110" s="545" t="s">
        <v>12758</v>
      </c>
      <c r="J14110" s="545"/>
      <c r="K14110" s="545" t="s">
        <v>21646</v>
      </c>
      <c r="L14110" s="545" t="s">
        <v>13413</v>
      </c>
      <c r="M14110" s="548" t="s">
        <v>13758</v>
      </c>
      <c r="N14110" s="545" t="s">
        <v>13413</v>
      </c>
      <c r="O14110" s="545" t="s">
        <v>13413</v>
      </c>
      <c r="P14110" s="549">
        <v>11833</v>
      </c>
      <c r="Q14110" s="549">
        <v>1</v>
      </c>
      <c r="R14110" s="549">
        <v>164</v>
      </c>
      <c r="S14110" s="548"/>
      <c r="T14110" s="548"/>
      <c r="U14110" s="99"/>
    </row>
    <row r="14111" spans="1:21" ht="19.5" customHeight="1">
      <c r="A14111" s="545">
        <v>109174</v>
      </c>
      <c r="B14111" s="545" t="s">
        <v>12177</v>
      </c>
      <c r="C14111" s="545" t="s">
        <v>216</v>
      </c>
      <c r="D14111" s="546">
        <v>46052</v>
      </c>
      <c r="E14111" s="171" t="str">
        <f t="shared" si="220"/>
        <v>2026</v>
      </c>
      <c r="F14111" s="547">
        <v>1459831</v>
      </c>
      <c r="G14111" s="548">
        <v>0.19</v>
      </c>
      <c r="H14111" s="547">
        <v>1226748.74</v>
      </c>
      <c r="I14111" s="545" t="s">
        <v>12686</v>
      </c>
      <c r="J14111" s="545" t="s">
        <v>13307</v>
      </c>
      <c r="K14111" s="545" t="s">
        <v>13413</v>
      </c>
      <c r="L14111" s="545" t="s">
        <v>13413</v>
      </c>
      <c r="M14111" s="548" t="s">
        <v>13758</v>
      </c>
      <c r="N14111" s="545" t="s">
        <v>13413</v>
      </c>
      <c r="O14111" s="545" t="s">
        <v>13413</v>
      </c>
      <c r="P14111" s="549">
        <v>11834</v>
      </c>
      <c r="Q14111" s="549">
        <v>1</v>
      </c>
      <c r="R14111" s="549">
        <v>131</v>
      </c>
      <c r="S14111" s="548">
        <v>2228</v>
      </c>
      <c r="T14111" s="548"/>
      <c r="U14111" s="99"/>
    </row>
    <row r="14112" spans="1:21" ht="19.5" customHeight="1">
      <c r="A14112" s="545">
        <v>109178</v>
      </c>
      <c r="B14112" s="545" t="s">
        <v>5325</v>
      </c>
      <c r="C14112" s="545" t="s">
        <v>216</v>
      </c>
      <c r="D14112" s="546">
        <v>44591</v>
      </c>
      <c r="E14112" s="171" t="str">
        <f t="shared" si="220"/>
        <v>2022</v>
      </c>
      <c r="F14112" s="547">
        <v>84595967</v>
      </c>
      <c r="G14112" s="548">
        <v>0.19</v>
      </c>
      <c r="H14112" s="547">
        <v>71089047.900000006</v>
      </c>
      <c r="I14112" s="545" t="s">
        <v>12758</v>
      </c>
      <c r="J14112" s="545" t="s">
        <v>13297</v>
      </c>
      <c r="K14112" s="545" t="s">
        <v>21647</v>
      </c>
      <c r="L14112" s="545" t="s">
        <v>13413</v>
      </c>
      <c r="M14112" s="548" t="s">
        <v>13758</v>
      </c>
      <c r="N14112" s="545" t="s">
        <v>13413</v>
      </c>
      <c r="O14112" s="545" t="s">
        <v>13413</v>
      </c>
      <c r="P14112" s="549">
        <v>11838</v>
      </c>
      <c r="Q14112" s="549">
        <v>1</v>
      </c>
      <c r="R14112" s="549">
        <v>164</v>
      </c>
      <c r="S14112" s="548">
        <v>2257</v>
      </c>
      <c r="T14112" s="548"/>
      <c r="U14112" s="99"/>
    </row>
    <row r="14113" spans="1:21" ht="19.5" customHeight="1">
      <c r="A14113" s="545">
        <v>109179</v>
      </c>
      <c r="B14113" s="545" t="s">
        <v>8057</v>
      </c>
      <c r="C14113" s="545" t="s">
        <v>216</v>
      </c>
      <c r="D14113" s="546">
        <v>43544</v>
      </c>
      <c r="E14113" s="171" t="str">
        <f t="shared" si="220"/>
        <v>2019</v>
      </c>
      <c r="F14113" s="547">
        <v>516717817</v>
      </c>
      <c r="G14113" s="548">
        <v>0.19</v>
      </c>
      <c r="H14113" s="547">
        <v>434216652.94</v>
      </c>
      <c r="I14113" s="545" t="s">
        <v>12758</v>
      </c>
      <c r="J14113" s="545" t="s">
        <v>13366</v>
      </c>
      <c r="K14113" s="545" t="s">
        <v>21648</v>
      </c>
      <c r="L14113" s="545" t="s">
        <v>13413</v>
      </c>
      <c r="M14113" s="548" t="s">
        <v>13758</v>
      </c>
      <c r="N14113" s="545" t="s">
        <v>13413</v>
      </c>
      <c r="O14113" s="545" t="s">
        <v>13413</v>
      </c>
      <c r="P14113" s="549">
        <v>11839</v>
      </c>
      <c r="Q14113" s="549">
        <v>1</v>
      </c>
      <c r="R14113" s="549">
        <v>164</v>
      </c>
      <c r="S14113" s="548">
        <v>2179</v>
      </c>
      <c r="T14113" s="548"/>
      <c r="U14113" s="99"/>
    </row>
    <row r="14114" spans="1:21" ht="19.5" customHeight="1">
      <c r="A14114" s="545">
        <v>109180</v>
      </c>
      <c r="B14114" s="545" t="s">
        <v>8387</v>
      </c>
      <c r="C14114" s="545" t="s">
        <v>216</v>
      </c>
      <c r="D14114" s="546">
        <v>44592</v>
      </c>
      <c r="E14114" s="171" t="str">
        <f t="shared" si="220"/>
        <v>2022</v>
      </c>
      <c r="F14114" s="547">
        <v>860511</v>
      </c>
      <c r="G14114" s="548">
        <v>0.19</v>
      </c>
      <c r="H14114" s="547">
        <v>723118.49</v>
      </c>
      <c r="I14114" s="545" t="s">
        <v>12752</v>
      </c>
      <c r="J14114" s="545" t="s">
        <v>13297</v>
      </c>
      <c r="K14114" s="545" t="s">
        <v>21649</v>
      </c>
      <c r="L14114" s="545" t="s">
        <v>13413</v>
      </c>
      <c r="M14114" s="548" t="s">
        <v>13758</v>
      </c>
      <c r="N14114" s="545" t="s">
        <v>13413</v>
      </c>
      <c r="O14114" s="545" t="s">
        <v>13413</v>
      </c>
      <c r="P14114" s="549">
        <v>11840</v>
      </c>
      <c r="Q14114" s="549">
        <v>1</v>
      </c>
      <c r="R14114" s="549">
        <v>167</v>
      </c>
      <c r="S14114" s="548">
        <v>2257</v>
      </c>
      <c r="T14114" s="548"/>
      <c r="U14114" s="99"/>
    </row>
    <row r="14115" spans="1:21" ht="19.5" customHeight="1">
      <c r="A14115" s="545">
        <v>109181</v>
      </c>
      <c r="B14115" s="545" t="s">
        <v>8386</v>
      </c>
      <c r="C14115" s="545" t="s">
        <v>216</v>
      </c>
      <c r="D14115" s="546">
        <v>44592</v>
      </c>
      <c r="E14115" s="171" t="str">
        <f t="shared" si="220"/>
        <v>2022</v>
      </c>
      <c r="F14115" s="547">
        <v>780879</v>
      </c>
      <c r="G14115" s="548">
        <v>0.19</v>
      </c>
      <c r="H14115" s="547">
        <v>656200.84</v>
      </c>
      <c r="I14115" s="545" t="s">
        <v>12752</v>
      </c>
      <c r="J14115" s="545" t="s">
        <v>13297</v>
      </c>
      <c r="K14115" s="545" t="s">
        <v>21650</v>
      </c>
      <c r="L14115" s="545" t="s">
        <v>13413</v>
      </c>
      <c r="M14115" s="548" t="s">
        <v>13758</v>
      </c>
      <c r="N14115" s="545" t="s">
        <v>13413</v>
      </c>
      <c r="O14115" s="545" t="s">
        <v>13413</v>
      </c>
      <c r="P14115" s="549">
        <v>11841</v>
      </c>
      <c r="Q14115" s="549">
        <v>1</v>
      </c>
      <c r="R14115" s="549">
        <v>167</v>
      </c>
      <c r="S14115" s="548">
        <v>2257</v>
      </c>
      <c r="T14115" s="548"/>
      <c r="U14115" s="99"/>
    </row>
    <row r="14116" spans="1:21" ht="19.5" customHeight="1">
      <c r="A14116" s="545">
        <v>109182</v>
      </c>
      <c r="B14116" s="545" t="s">
        <v>8385</v>
      </c>
      <c r="C14116" s="545" t="s">
        <v>216</v>
      </c>
      <c r="D14116" s="546">
        <v>44592</v>
      </c>
      <c r="E14116" s="171" t="str">
        <f t="shared" si="220"/>
        <v>2022</v>
      </c>
      <c r="F14116" s="547">
        <v>860511</v>
      </c>
      <c r="G14116" s="548">
        <v>0.19</v>
      </c>
      <c r="H14116" s="547">
        <v>723118.49</v>
      </c>
      <c r="I14116" s="545" t="s">
        <v>12752</v>
      </c>
      <c r="J14116" s="545" t="s">
        <v>13297</v>
      </c>
      <c r="K14116" s="545" t="s">
        <v>21651</v>
      </c>
      <c r="L14116" s="545" t="s">
        <v>13413</v>
      </c>
      <c r="M14116" s="548" t="s">
        <v>13758</v>
      </c>
      <c r="N14116" s="545" t="s">
        <v>13413</v>
      </c>
      <c r="O14116" s="545" t="s">
        <v>13413</v>
      </c>
      <c r="P14116" s="549">
        <v>11842</v>
      </c>
      <c r="Q14116" s="549">
        <v>1</v>
      </c>
      <c r="R14116" s="549">
        <v>167</v>
      </c>
      <c r="S14116" s="548">
        <v>2257</v>
      </c>
      <c r="T14116" s="548"/>
      <c r="U14116" s="99"/>
    </row>
    <row r="14117" spans="1:21" ht="19.5" customHeight="1">
      <c r="A14117" s="545">
        <v>109183</v>
      </c>
      <c r="B14117" s="545" t="s">
        <v>8263</v>
      </c>
      <c r="C14117" s="545" t="s">
        <v>216</v>
      </c>
      <c r="D14117" s="546">
        <v>43528</v>
      </c>
      <c r="E14117" s="171" t="str">
        <f t="shared" si="220"/>
        <v>2019</v>
      </c>
      <c r="F14117" s="547">
        <v>914700</v>
      </c>
      <c r="G14117" s="548">
        <v>0.19</v>
      </c>
      <c r="H14117" s="547">
        <v>768655.46</v>
      </c>
      <c r="I14117" s="545" t="s">
        <v>12752</v>
      </c>
      <c r="J14117" s="545" t="s">
        <v>13302</v>
      </c>
      <c r="K14117" s="545" t="s">
        <v>21652</v>
      </c>
      <c r="L14117" s="545" t="s">
        <v>13413</v>
      </c>
      <c r="M14117" s="548" t="s">
        <v>13758</v>
      </c>
      <c r="N14117" s="545" t="s">
        <v>13413</v>
      </c>
      <c r="O14117" s="545" t="s">
        <v>13413</v>
      </c>
      <c r="P14117" s="549">
        <v>11843</v>
      </c>
      <c r="Q14117" s="549">
        <v>1</v>
      </c>
      <c r="R14117" s="549">
        <v>167</v>
      </c>
      <c r="S14117" s="548">
        <v>2219</v>
      </c>
      <c r="T14117" s="548"/>
      <c r="U14117" s="99"/>
    </row>
    <row r="14118" spans="1:21" ht="19.5" customHeight="1">
      <c r="A14118" s="545">
        <v>109184</v>
      </c>
      <c r="B14118" s="545" t="s">
        <v>4622</v>
      </c>
      <c r="C14118" s="545" t="s">
        <v>216</v>
      </c>
      <c r="D14118" s="546"/>
      <c r="E14118" s="171" t="str">
        <f t="shared" si="220"/>
        <v>1900</v>
      </c>
      <c r="F14118" s="547">
        <v>0</v>
      </c>
      <c r="G14118" s="548">
        <v>0</v>
      </c>
      <c r="H14118" s="547">
        <v>0</v>
      </c>
      <c r="I14118" s="545" t="s">
        <v>12700</v>
      </c>
      <c r="J14118" s="545"/>
      <c r="K14118" s="545" t="s">
        <v>21653</v>
      </c>
      <c r="L14118" s="545" t="s">
        <v>21653</v>
      </c>
      <c r="M14118" s="548" t="s">
        <v>13758</v>
      </c>
      <c r="N14118" s="545" t="s">
        <v>13413</v>
      </c>
      <c r="O14118" s="545" t="s">
        <v>13413</v>
      </c>
      <c r="P14118" s="549">
        <v>11844</v>
      </c>
      <c r="Q14118" s="549">
        <v>1</v>
      </c>
      <c r="R14118" s="549">
        <v>117</v>
      </c>
      <c r="S14118" s="548"/>
      <c r="T14118" s="548"/>
      <c r="U14118" s="99"/>
    </row>
    <row r="14119" spans="1:21" ht="19.5" customHeight="1">
      <c r="A14119" s="545">
        <v>109185</v>
      </c>
      <c r="B14119" s="545" t="s">
        <v>4625</v>
      </c>
      <c r="C14119" s="545" t="s">
        <v>216</v>
      </c>
      <c r="D14119" s="546"/>
      <c r="E14119" s="171" t="str">
        <f t="shared" si="220"/>
        <v>1900</v>
      </c>
      <c r="F14119" s="547">
        <v>0</v>
      </c>
      <c r="G14119" s="548">
        <v>0</v>
      </c>
      <c r="H14119" s="547">
        <v>0</v>
      </c>
      <c r="I14119" s="545" t="s">
        <v>12700</v>
      </c>
      <c r="J14119" s="545"/>
      <c r="K14119" s="545" t="s">
        <v>21654</v>
      </c>
      <c r="L14119" s="545" t="s">
        <v>21654</v>
      </c>
      <c r="M14119" s="548" t="s">
        <v>13758</v>
      </c>
      <c r="N14119" s="545" t="s">
        <v>13413</v>
      </c>
      <c r="O14119" s="545" t="s">
        <v>13413</v>
      </c>
      <c r="P14119" s="549">
        <v>11845</v>
      </c>
      <c r="Q14119" s="549">
        <v>1</v>
      </c>
      <c r="R14119" s="549">
        <v>117</v>
      </c>
      <c r="S14119" s="548"/>
      <c r="T14119" s="548"/>
      <c r="U14119" s="99"/>
    </row>
    <row r="14120" spans="1:21" ht="19.5" customHeight="1">
      <c r="A14120" s="545">
        <v>109186</v>
      </c>
      <c r="B14120" s="545" t="s">
        <v>4618</v>
      </c>
      <c r="C14120" s="545" t="s">
        <v>216</v>
      </c>
      <c r="D14120" s="546">
        <v>44592</v>
      </c>
      <c r="E14120" s="171" t="str">
        <f t="shared" si="220"/>
        <v>2022</v>
      </c>
      <c r="F14120" s="547">
        <v>39794</v>
      </c>
      <c r="G14120" s="548">
        <v>0.19</v>
      </c>
      <c r="H14120" s="547">
        <v>33440.339999999997</v>
      </c>
      <c r="I14120" s="545" t="s">
        <v>12700</v>
      </c>
      <c r="J14120" s="545" t="s">
        <v>13297</v>
      </c>
      <c r="K14120" s="545" t="s">
        <v>21655</v>
      </c>
      <c r="L14120" s="545" t="s">
        <v>21655</v>
      </c>
      <c r="M14120" s="548" t="s">
        <v>13758</v>
      </c>
      <c r="N14120" s="545" t="s">
        <v>13413</v>
      </c>
      <c r="O14120" s="545" t="s">
        <v>21656</v>
      </c>
      <c r="P14120" s="549">
        <v>11846</v>
      </c>
      <c r="Q14120" s="549">
        <v>1</v>
      </c>
      <c r="R14120" s="549">
        <v>117</v>
      </c>
      <c r="S14120" s="548">
        <v>2257</v>
      </c>
      <c r="T14120" s="548"/>
      <c r="U14120" s="99"/>
    </row>
    <row r="14121" spans="1:21" ht="19.5" customHeight="1">
      <c r="A14121" s="545">
        <v>109187</v>
      </c>
      <c r="B14121" s="545" t="s">
        <v>7336</v>
      </c>
      <c r="C14121" s="545" t="s">
        <v>216</v>
      </c>
      <c r="D14121" s="546">
        <v>46084</v>
      </c>
      <c r="E14121" s="171" t="str">
        <f t="shared" si="220"/>
        <v>2026</v>
      </c>
      <c r="F14121" s="547">
        <v>313906</v>
      </c>
      <c r="G14121" s="548">
        <v>0.19</v>
      </c>
      <c r="H14121" s="547">
        <v>263786.55</v>
      </c>
      <c r="I14121" s="545" t="s">
        <v>12659</v>
      </c>
      <c r="J14121" s="545" t="s">
        <v>13298</v>
      </c>
      <c r="K14121" s="545" t="s">
        <v>21657</v>
      </c>
      <c r="L14121" s="545" t="s">
        <v>21658</v>
      </c>
      <c r="M14121" s="548" t="s">
        <v>13758</v>
      </c>
      <c r="N14121" s="545" t="s">
        <v>13413</v>
      </c>
      <c r="O14121" s="545" t="s">
        <v>21659</v>
      </c>
      <c r="P14121" s="549">
        <v>11847</v>
      </c>
      <c r="Q14121" s="549">
        <v>1</v>
      </c>
      <c r="R14121" s="549">
        <v>116</v>
      </c>
      <c r="S14121" s="548">
        <v>1012</v>
      </c>
      <c r="T14121" s="548"/>
      <c r="U14121" s="99"/>
    </row>
    <row r="14122" spans="1:21" ht="19.5" customHeight="1">
      <c r="A14122" s="545">
        <v>109188</v>
      </c>
      <c r="B14122" s="545" t="s">
        <v>4617</v>
      </c>
      <c r="C14122" s="545" t="s">
        <v>216</v>
      </c>
      <c r="D14122" s="546"/>
      <c r="E14122" s="171" t="str">
        <f t="shared" si="220"/>
        <v>1900</v>
      </c>
      <c r="F14122" s="547">
        <v>0</v>
      </c>
      <c r="G14122" s="548">
        <v>0</v>
      </c>
      <c r="H14122" s="547">
        <v>0</v>
      </c>
      <c r="I14122" s="545" t="s">
        <v>12659</v>
      </c>
      <c r="J14122" s="545"/>
      <c r="K14122" s="545" t="s">
        <v>21660</v>
      </c>
      <c r="L14122" s="545" t="s">
        <v>21661</v>
      </c>
      <c r="M14122" s="548" t="s">
        <v>13758</v>
      </c>
      <c r="N14122" s="545" t="s">
        <v>13413</v>
      </c>
      <c r="O14122" s="545" t="s">
        <v>13413</v>
      </c>
      <c r="P14122" s="549">
        <v>11848</v>
      </c>
      <c r="Q14122" s="549">
        <v>1</v>
      </c>
      <c r="R14122" s="549">
        <v>116</v>
      </c>
      <c r="S14122" s="548"/>
      <c r="T14122" s="548"/>
      <c r="U14122" s="99"/>
    </row>
    <row r="14123" spans="1:21" ht="19.5" customHeight="1">
      <c r="A14123" s="545">
        <v>109190</v>
      </c>
      <c r="B14123" s="545" t="s">
        <v>12453</v>
      </c>
      <c r="C14123" s="545" t="s">
        <v>216</v>
      </c>
      <c r="D14123" s="546">
        <v>46052</v>
      </c>
      <c r="E14123" s="171" t="str">
        <f t="shared" si="220"/>
        <v>2026</v>
      </c>
      <c r="F14123" s="547">
        <v>12369</v>
      </c>
      <c r="G14123" s="548">
        <v>0.19</v>
      </c>
      <c r="H14123" s="547">
        <v>10394.120000000001</v>
      </c>
      <c r="I14123" s="545" t="s">
        <v>12754</v>
      </c>
      <c r="J14123" s="545" t="s">
        <v>13307</v>
      </c>
      <c r="K14123" s="545"/>
      <c r="L14123" s="545" t="s">
        <v>13764</v>
      </c>
      <c r="M14123" s="548" t="s">
        <v>13758</v>
      </c>
      <c r="N14123" s="545" t="s">
        <v>13413</v>
      </c>
      <c r="O14123" s="545" t="s">
        <v>13413</v>
      </c>
      <c r="P14123" s="549">
        <v>12871</v>
      </c>
      <c r="Q14123" s="549">
        <v>1</v>
      </c>
      <c r="R14123" s="549">
        <v>33</v>
      </c>
      <c r="S14123" s="548">
        <v>2228</v>
      </c>
      <c r="T14123" s="548"/>
      <c r="U14123" s="99"/>
    </row>
    <row r="14124" spans="1:21" ht="19.5" customHeight="1">
      <c r="A14124" s="545">
        <v>110000</v>
      </c>
      <c r="B14124" s="545" t="s">
        <v>7370</v>
      </c>
      <c r="C14124" s="545" t="s">
        <v>216</v>
      </c>
      <c r="D14124" s="546">
        <v>43766</v>
      </c>
      <c r="E14124" s="171" t="str">
        <f t="shared" si="220"/>
        <v>2019</v>
      </c>
      <c r="F14124" s="547">
        <v>927010</v>
      </c>
      <c r="G14124" s="548">
        <v>0.19</v>
      </c>
      <c r="H14124" s="547">
        <v>779000</v>
      </c>
      <c r="I14124" s="545" t="s">
        <v>12686</v>
      </c>
      <c r="J14124" s="545" t="s">
        <v>13301</v>
      </c>
      <c r="K14124" s="545" t="s">
        <v>21662</v>
      </c>
      <c r="L14124" s="545" t="s">
        <v>21663</v>
      </c>
      <c r="M14124" s="548" t="s">
        <v>13758</v>
      </c>
      <c r="N14124" s="545" t="s">
        <v>22882</v>
      </c>
      <c r="O14124" s="545"/>
      <c r="P14124" s="549">
        <v>12551</v>
      </c>
      <c r="Q14124" s="549">
        <v>1</v>
      </c>
      <c r="R14124" s="549">
        <v>131</v>
      </c>
      <c r="S14124" s="548">
        <v>2221</v>
      </c>
      <c r="T14124" s="548">
        <v>2221</v>
      </c>
      <c r="U14124" s="99"/>
    </row>
    <row r="14125" spans="1:21" ht="19.5" customHeight="1">
      <c r="A14125" s="545">
        <v>110001</v>
      </c>
      <c r="B14125" s="545" t="s">
        <v>7369</v>
      </c>
      <c r="C14125" s="545" t="s">
        <v>216</v>
      </c>
      <c r="D14125" s="546">
        <v>43766</v>
      </c>
      <c r="E14125" s="171" t="str">
        <f t="shared" si="220"/>
        <v>2019</v>
      </c>
      <c r="F14125" s="547">
        <v>927010</v>
      </c>
      <c r="G14125" s="548">
        <v>0.19</v>
      </c>
      <c r="H14125" s="547">
        <v>779000</v>
      </c>
      <c r="I14125" s="545" t="s">
        <v>12686</v>
      </c>
      <c r="J14125" s="545" t="s">
        <v>13301</v>
      </c>
      <c r="K14125" s="545" t="s">
        <v>21664</v>
      </c>
      <c r="L14125" s="545" t="s">
        <v>21663</v>
      </c>
      <c r="M14125" s="548" t="s">
        <v>13758</v>
      </c>
      <c r="N14125" s="545" t="s">
        <v>22882</v>
      </c>
      <c r="O14125" s="545"/>
      <c r="P14125" s="549">
        <v>12552</v>
      </c>
      <c r="Q14125" s="549">
        <v>1</v>
      </c>
      <c r="R14125" s="549">
        <v>131</v>
      </c>
      <c r="S14125" s="548">
        <v>2221</v>
      </c>
      <c r="T14125" s="548">
        <v>2221</v>
      </c>
      <c r="U14125" s="99"/>
    </row>
    <row r="14126" spans="1:21" ht="19.5" customHeight="1">
      <c r="A14126" s="545">
        <v>110002</v>
      </c>
      <c r="B14126" s="545" t="s">
        <v>7368</v>
      </c>
      <c r="C14126" s="545" t="s">
        <v>216</v>
      </c>
      <c r="D14126" s="546">
        <v>43766</v>
      </c>
      <c r="E14126" s="171" t="str">
        <f t="shared" si="220"/>
        <v>2019</v>
      </c>
      <c r="F14126" s="547">
        <v>927010</v>
      </c>
      <c r="G14126" s="548">
        <v>0.19</v>
      </c>
      <c r="H14126" s="547">
        <v>779000</v>
      </c>
      <c r="I14126" s="545" t="s">
        <v>12686</v>
      </c>
      <c r="J14126" s="545" t="s">
        <v>13301</v>
      </c>
      <c r="K14126" s="545" t="s">
        <v>21665</v>
      </c>
      <c r="L14126" s="545" t="s">
        <v>21663</v>
      </c>
      <c r="M14126" s="548" t="s">
        <v>13758</v>
      </c>
      <c r="N14126" s="545" t="s">
        <v>22882</v>
      </c>
      <c r="O14126" s="545"/>
      <c r="P14126" s="549">
        <v>12553</v>
      </c>
      <c r="Q14126" s="549">
        <v>1</v>
      </c>
      <c r="R14126" s="549">
        <v>131</v>
      </c>
      <c r="S14126" s="548">
        <v>2221</v>
      </c>
      <c r="T14126" s="548">
        <v>2221</v>
      </c>
      <c r="U14126" s="99"/>
    </row>
    <row r="14127" spans="1:21" ht="19.5" customHeight="1">
      <c r="A14127" s="545">
        <v>110003</v>
      </c>
      <c r="B14127" s="545" t="s">
        <v>7367</v>
      </c>
      <c r="C14127" s="545" t="s">
        <v>216</v>
      </c>
      <c r="D14127" s="546">
        <v>43766</v>
      </c>
      <c r="E14127" s="171" t="str">
        <f t="shared" si="220"/>
        <v>2019</v>
      </c>
      <c r="F14127" s="547">
        <v>1192665.6000000001</v>
      </c>
      <c r="G14127" s="548">
        <v>0.19</v>
      </c>
      <c r="H14127" s="547">
        <v>1002240</v>
      </c>
      <c r="I14127" s="545" t="s">
        <v>12686</v>
      </c>
      <c r="J14127" s="545" t="s">
        <v>13301</v>
      </c>
      <c r="K14127" s="545" t="s">
        <v>21666</v>
      </c>
      <c r="L14127" s="545" t="s">
        <v>21667</v>
      </c>
      <c r="M14127" s="548" t="s">
        <v>13758</v>
      </c>
      <c r="N14127" s="545" t="s">
        <v>22882</v>
      </c>
      <c r="O14127" s="545"/>
      <c r="P14127" s="549">
        <v>12554</v>
      </c>
      <c r="Q14127" s="549">
        <v>1</v>
      </c>
      <c r="R14127" s="549">
        <v>131</v>
      </c>
      <c r="S14127" s="548">
        <v>2221</v>
      </c>
      <c r="T14127" s="548">
        <v>2221</v>
      </c>
      <c r="U14127" s="99"/>
    </row>
    <row r="14128" spans="1:21" ht="19.5" customHeight="1">
      <c r="A14128" s="545">
        <v>110004</v>
      </c>
      <c r="B14128" s="545" t="s">
        <v>12440</v>
      </c>
      <c r="C14128" s="545" t="s">
        <v>216</v>
      </c>
      <c r="D14128" s="546">
        <v>44588</v>
      </c>
      <c r="E14128" s="171" t="str">
        <f t="shared" si="220"/>
        <v>2022</v>
      </c>
      <c r="F14128" s="547">
        <v>2882330</v>
      </c>
      <c r="G14128" s="548">
        <v>0.19</v>
      </c>
      <c r="H14128" s="547">
        <v>2422126.0499999998</v>
      </c>
      <c r="I14128" s="545" t="s">
        <v>12675</v>
      </c>
      <c r="J14128" s="545" t="s">
        <v>13297</v>
      </c>
      <c r="K14128" s="545"/>
      <c r="L14128" s="545"/>
      <c r="M14128" s="548" t="s">
        <v>13868</v>
      </c>
      <c r="N14128" s="545" t="s">
        <v>13413</v>
      </c>
      <c r="O14128" s="545"/>
      <c r="P14128" s="549">
        <v>12914</v>
      </c>
      <c r="Q14128" s="549">
        <v>2</v>
      </c>
      <c r="R14128" s="549">
        <v>15</v>
      </c>
      <c r="S14128" s="548">
        <v>2257</v>
      </c>
      <c r="T14128" s="548"/>
      <c r="U14128" s="99"/>
    </row>
    <row r="14129" spans="1:21" ht="19.5" customHeight="1">
      <c r="A14129" s="545">
        <v>110005</v>
      </c>
      <c r="B14129" s="545" t="s">
        <v>13002</v>
      </c>
      <c r="C14129" s="545" t="s">
        <v>216</v>
      </c>
      <c r="D14129" s="546">
        <v>44590</v>
      </c>
      <c r="E14129" s="171" t="str">
        <f t="shared" si="220"/>
        <v>2022</v>
      </c>
      <c r="F14129" s="547">
        <v>28908</v>
      </c>
      <c r="G14129" s="548">
        <v>0.19</v>
      </c>
      <c r="H14129" s="547">
        <v>24292.44</v>
      </c>
      <c r="I14129" s="545" t="s">
        <v>12637</v>
      </c>
      <c r="J14129" s="545" t="s">
        <v>13297</v>
      </c>
      <c r="K14129" s="545"/>
      <c r="L14129" s="545"/>
      <c r="M14129" s="548" t="s">
        <v>13758</v>
      </c>
      <c r="N14129" s="545" t="s">
        <v>13413</v>
      </c>
      <c r="O14129" s="545"/>
      <c r="P14129" s="549">
        <v>12915</v>
      </c>
      <c r="Q14129" s="549">
        <v>1</v>
      </c>
      <c r="R14129" s="549">
        <v>13</v>
      </c>
      <c r="S14129" s="548">
        <v>2257</v>
      </c>
      <c r="T14129" s="548"/>
      <c r="U14129" s="99"/>
    </row>
    <row r="14130" spans="1:21" ht="19.5" customHeight="1">
      <c r="A14130" s="545">
        <v>110006</v>
      </c>
      <c r="B14130" s="545" t="s">
        <v>12280</v>
      </c>
      <c r="C14130" s="545" t="s">
        <v>216</v>
      </c>
      <c r="D14130" s="546">
        <v>44592</v>
      </c>
      <c r="E14130" s="171" t="str">
        <f t="shared" si="220"/>
        <v>2022</v>
      </c>
      <c r="F14130" s="547">
        <v>211240.01</v>
      </c>
      <c r="G14130" s="548">
        <v>0.19</v>
      </c>
      <c r="H14130" s="547">
        <v>177512.61</v>
      </c>
      <c r="I14130" s="545" t="s">
        <v>12648</v>
      </c>
      <c r="J14130" s="545" t="s">
        <v>13297</v>
      </c>
      <c r="K14130" s="545"/>
      <c r="L14130" s="545"/>
      <c r="M14130" s="548" t="s">
        <v>13758</v>
      </c>
      <c r="N14130" s="545" t="s">
        <v>13413</v>
      </c>
      <c r="O14130" s="545"/>
      <c r="P14130" s="549">
        <v>12978</v>
      </c>
      <c r="Q14130" s="549">
        <v>1</v>
      </c>
      <c r="R14130" s="549">
        <v>67</v>
      </c>
      <c r="S14130" s="548">
        <v>2257</v>
      </c>
      <c r="T14130" s="548"/>
      <c r="U14130" s="99"/>
    </row>
    <row r="14131" spans="1:21" ht="19.5" customHeight="1">
      <c r="A14131" s="545">
        <v>110007</v>
      </c>
      <c r="B14131" s="545" t="s">
        <v>12300</v>
      </c>
      <c r="C14131" s="545" t="s">
        <v>216</v>
      </c>
      <c r="D14131" s="546">
        <v>44589</v>
      </c>
      <c r="E14131" s="171" t="str">
        <f t="shared" si="220"/>
        <v>2022</v>
      </c>
      <c r="F14131" s="547">
        <v>190116.01</v>
      </c>
      <c r="G14131" s="548">
        <v>0.19</v>
      </c>
      <c r="H14131" s="547">
        <v>159761.35</v>
      </c>
      <c r="I14131" s="545" t="s">
        <v>12746</v>
      </c>
      <c r="J14131" s="545" t="s">
        <v>13297</v>
      </c>
      <c r="K14131" s="545"/>
      <c r="L14131" s="545"/>
      <c r="M14131" s="548" t="s">
        <v>13758</v>
      </c>
      <c r="N14131" s="545" t="s">
        <v>13413</v>
      </c>
      <c r="O14131" s="545"/>
      <c r="P14131" s="549">
        <v>12979</v>
      </c>
      <c r="Q14131" s="549">
        <v>1</v>
      </c>
      <c r="R14131" s="549">
        <v>29</v>
      </c>
      <c r="S14131" s="548">
        <v>2257</v>
      </c>
      <c r="T14131" s="548"/>
      <c r="U14131" s="99"/>
    </row>
    <row r="14132" spans="1:21" ht="19.5" customHeight="1">
      <c r="A14132" s="545">
        <v>140333</v>
      </c>
      <c r="B14132" s="545" t="s">
        <v>3846</v>
      </c>
      <c r="C14132" s="545" t="s">
        <v>216</v>
      </c>
      <c r="D14132" s="546"/>
      <c r="E14132" s="171" t="str">
        <f t="shared" si="220"/>
        <v>1900</v>
      </c>
      <c r="F14132" s="547">
        <v>0</v>
      </c>
      <c r="G14132" s="548">
        <v>0</v>
      </c>
      <c r="H14132" s="547">
        <v>0</v>
      </c>
      <c r="I14132" s="545" t="s">
        <v>12766</v>
      </c>
      <c r="J14132" s="545"/>
      <c r="K14132" s="545" t="s">
        <v>13413</v>
      </c>
      <c r="L14132" s="545" t="s">
        <v>13413</v>
      </c>
      <c r="M14132" s="548" t="s">
        <v>13758</v>
      </c>
      <c r="N14132" s="545" t="s">
        <v>13413</v>
      </c>
      <c r="O14132" s="545" t="s">
        <v>13413</v>
      </c>
      <c r="P14132" s="549">
        <v>11850</v>
      </c>
      <c r="Q14132" s="549">
        <v>1</v>
      </c>
      <c r="R14132" s="549">
        <v>172</v>
      </c>
      <c r="S14132" s="548"/>
      <c r="T14132" s="548"/>
      <c r="U14132" s="99"/>
    </row>
    <row r="14133" spans="1:21" ht="19.5" customHeight="1">
      <c r="A14133" s="545">
        <v>151504</v>
      </c>
      <c r="B14133" s="545" t="s">
        <v>7456</v>
      </c>
      <c r="C14133" s="545" t="s">
        <v>216</v>
      </c>
      <c r="D14133" s="546">
        <v>43738</v>
      </c>
      <c r="E14133" s="171" t="str">
        <f t="shared" si="220"/>
        <v>2019</v>
      </c>
      <c r="F14133" s="547">
        <v>233000</v>
      </c>
      <c r="G14133" s="548">
        <v>0.19</v>
      </c>
      <c r="H14133" s="547">
        <v>195798.32</v>
      </c>
      <c r="I14133" s="545" t="s">
        <v>12686</v>
      </c>
      <c r="J14133" s="545" t="s">
        <v>13321</v>
      </c>
      <c r="K14133" s="545" t="s">
        <v>21668</v>
      </c>
      <c r="L14133" s="545" t="s">
        <v>21669</v>
      </c>
      <c r="M14133" s="548" t="s">
        <v>13758</v>
      </c>
      <c r="N14133" s="545" t="s">
        <v>22196</v>
      </c>
      <c r="O14133" s="545"/>
      <c r="P14133" s="549">
        <v>12489</v>
      </c>
      <c r="Q14133" s="549">
        <v>1</v>
      </c>
      <c r="R14133" s="549">
        <v>131</v>
      </c>
      <c r="S14133" s="548">
        <v>2244</v>
      </c>
      <c r="T14133" s="548">
        <v>2244</v>
      </c>
      <c r="U14133" s="99"/>
    </row>
    <row r="14134" spans="1:21" ht="19.5" customHeight="1">
      <c r="A14134" s="545">
        <v>171717</v>
      </c>
      <c r="B14134" s="545" t="s">
        <v>7439</v>
      </c>
      <c r="C14134" s="545" t="s">
        <v>216</v>
      </c>
      <c r="D14134" s="546">
        <v>43745</v>
      </c>
      <c r="E14134" s="171" t="str">
        <f t="shared" si="220"/>
        <v>2019</v>
      </c>
      <c r="F14134" s="547">
        <v>12030000</v>
      </c>
      <c r="G14134" s="548">
        <v>0.19</v>
      </c>
      <c r="H14134" s="547">
        <v>10109243.699999999</v>
      </c>
      <c r="I14134" s="545" t="s">
        <v>12715</v>
      </c>
      <c r="J14134" s="545" t="s">
        <v>13321</v>
      </c>
      <c r="K14134" s="545" t="s">
        <v>21670</v>
      </c>
      <c r="L14134" s="545" t="s">
        <v>21671</v>
      </c>
      <c r="M14134" s="548" t="s">
        <v>13758</v>
      </c>
      <c r="N14134" s="545" t="s">
        <v>22196</v>
      </c>
      <c r="O14134" s="545"/>
      <c r="P14134" s="549">
        <v>12485</v>
      </c>
      <c r="Q14134" s="549">
        <v>1</v>
      </c>
      <c r="R14134" s="549">
        <v>129</v>
      </c>
      <c r="S14134" s="548">
        <v>2244</v>
      </c>
      <c r="T14134" s="548">
        <v>2244</v>
      </c>
      <c r="U14134" s="99"/>
    </row>
    <row r="14135" spans="1:21" ht="19.5" customHeight="1">
      <c r="A14135" s="545">
        <v>300001</v>
      </c>
      <c r="B14135" s="545" t="s">
        <v>7413</v>
      </c>
      <c r="C14135" s="545" t="s">
        <v>209</v>
      </c>
      <c r="D14135" s="546">
        <v>44589</v>
      </c>
      <c r="E14135" s="171" t="str">
        <f t="shared" si="220"/>
        <v>2022</v>
      </c>
      <c r="F14135" s="547">
        <v>98702</v>
      </c>
      <c r="G14135" s="548">
        <v>0.19</v>
      </c>
      <c r="H14135" s="547">
        <v>82942.86</v>
      </c>
      <c r="I14135" s="545" t="s">
        <v>12637</v>
      </c>
      <c r="J14135" s="545" t="s">
        <v>13297</v>
      </c>
      <c r="K14135" s="545" t="s">
        <v>7413</v>
      </c>
      <c r="L14135" s="545" t="s">
        <v>7413</v>
      </c>
      <c r="M14135" s="548" t="s">
        <v>13758</v>
      </c>
      <c r="N14135" s="545" t="s">
        <v>22196</v>
      </c>
      <c r="O14135" s="545" t="s">
        <v>13413</v>
      </c>
      <c r="P14135" s="549">
        <v>12505</v>
      </c>
      <c r="Q14135" s="549">
        <v>1</v>
      </c>
      <c r="R14135" s="549">
        <v>13</v>
      </c>
      <c r="S14135" s="548">
        <v>2257</v>
      </c>
      <c r="T14135" s="548">
        <v>2244</v>
      </c>
      <c r="U14135" s="99"/>
    </row>
    <row r="14136" spans="1:21" ht="19.5" customHeight="1">
      <c r="A14136" s="545">
        <v>300003</v>
      </c>
      <c r="B14136" s="545" t="s">
        <v>7433</v>
      </c>
      <c r="C14136" s="545" t="s">
        <v>216</v>
      </c>
      <c r="D14136" s="546">
        <v>43745</v>
      </c>
      <c r="E14136" s="171" t="str">
        <f t="shared" si="220"/>
        <v>2019</v>
      </c>
      <c r="F14136" s="547">
        <v>433006</v>
      </c>
      <c r="G14136" s="548">
        <v>0.19</v>
      </c>
      <c r="H14136" s="547">
        <v>363870.59</v>
      </c>
      <c r="I14136" s="545" t="s">
        <v>12686</v>
      </c>
      <c r="J14136" s="545" t="s">
        <v>13321</v>
      </c>
      <c r="K14136" s="545" t="s">
        <v>21672</v>
      </c>
      <c r="L14136" s="545" t="s">
        <v>21673</v>
      </c>
      <c r="M14136" s="548" t="s">
        <v>13758</v>
      </c>
      <c r="N14136" s="545" t="s">
        <v>22196</v>
      </c>
      <c r="O14136" s="545"/>
      <c r="P14136" s="549">
        <v>12496</v>
      </c>
      <c r="Q14136" s="549">
        <v>1</v>
      </c>
      <c r="R14136" s="549">
        <v>131</v>
      </c>
      <c r="S14136" s="548">
        <v>2244</v>
      </c>
      <c r="T14136" s="548">
        <v>2244</v>
      </c>
      <c r="U14136" s="99"/>
    </row>
    <row r="14137" spans="1:21" ht="19.5" customHeight="1">
      <c r="A14137" s="550" t="s">
        <v>12317</v>
      </c>
      <c r="B14137" s="545" t="s">
        <v>12318</v>
      </c>
      <c r="C14137" s="545" t="s">
        <v>216</v>
      </c>
      <c r="D14137" s="546">
        <v>44449</v>
      </c>
      <c r="E14137" s="171" t="str">
        <f t="shared" si="220"/>
        <v>2021</v>
      </c>
      <c r="F14137" s="547">
        <v>42200.01</v>
      </c>
      <c r="G14137" s="548">
        <v>0.19</v>
      </c>
      <c r="H14137" s="547">
        <v>35462.19</v>
      </c>
      <c r="I14137" s="545" t="s">
        <v>12670</v>
      </c>
      <c r="J14137" s="545" t="s">
        <v>13297</v>
      </c>
      <c r="K14137" s="545"/>
      <c r="L14137" s="545"/>
      <c r="M14137" s="548" t="s">
        <v>13868</v>
      </c>
      <c r="N14137" s="545" t="s">
        <v>13413</v>
      </c>
      <c r="O14137" s="545"/>
      <c r="P14137" s="549">
        <v>12893</v>
      </c>
      <c r="Q14137" s="549">
        <v>2</v>
      </c>
      <c r="R14137" s="549">
        <v>24</v>
      </c>
      <c r="S14137" s="548">
        <v>2257</v>
      </c>
      <c r="T14137" s="548"/>
      <c r="U14137" s="99"/>
    </row>
    <row r="14138" spans="1:21" ht="19.5" customHeight="1">
      <c r="A14138" s="550" t="s">
        <v>12535</v>
      </c>
      <c r="B14138" s="545" t="s">
        <v>6312</v>
      </c>
      <c r="C14138" s="545" t="s">
        <v>216</v>
      </c>
      <c r="D14138" s="546">
        <v>44160</v>
      </c>
      <c r="E14138" s="171" t="str">
        <f t="shared" si="220"/>
        <v>2020</v>
      </c>
      <c r="F14138" s="547">
        <v>131892</v>
      </c>
      <c r="G14138" s="548">
        <v>0.19</v>
      </c>
      <c r="H14138" s="547">
        <v>110833.61</v>
      </c>
      <c r="I14138" s="545" t="s">
        <v>12699</v>
      </c>
      <c r="J14138" s="545" t="s">
        <v>13302</v>
      </c>
      <c r="K14138" s="545" t="s">
        <v>21674</v>
      </c>
      <c r="L14138" s="545" t="s">
        <v>21675</v>
      </c>
      <c r="M14138" s="548" t="s">
        <v>13758</v>
      </c>
      <c r="N14138" s="545" t="s">
        <v>13413</v>
      </c>
      <c r="O14138" s="545" t="s">
        <v>13413</v>
      </c>
      <c r="P14138" s="549">
        <v>12493</v>
      </c>
      <c r="Q14138" s="549">
        <v>1</v>
      </c>
      <c r="R14138" s="549">
        <v>130</v>
      </c>
      <c r="S14138" s="548">
        <v>2219</v>
      </c>
      <c r="T14138" s="548"/>
      <c r="U14138" s="99"/>
    </row>
    <row r="14139" spans="1:21" ht="19.5" customHeight="1">
      <c r="A14139" s="550" t="s">
        <v>12288</v>
      </c>
      <c r="B14139" s="545" t="s">
        <v>12764</v>
      </c>
      <c r="C14139" s="545" t="s">
        <v>216</v>
      </c>
      <c r="D14139" s="546">
        <v>43745</v>
      </c>
      <c r="E14139" s="171" t="str">
        <f t="shared" si="220"/>
        <v>2019</v>
      </c>
      <c r="F14139" s="547">
        <v>298600</v>
      </c>
      <c r="G14139" s="548">
        <v>0.19</v>
      </c>
      <c r="H14139" s="547">
        <v>250924.37</v>
      </c>
      <c r="I14139" s="545" t="s">
        <v>12650</v>
      </c>
      <c r="J14139" s="545" t="s">
        <v>13321</v>
      </c>
      <c r="K14139" s="545" t="s">
        <v>21676</v>
      </c>
      <c r="L14139" s="545" t="s">
        <v>21677</v>
      </c>
      <c r="M14139" s="548" t="s">
        <v>13758</v>
      </c>
      <c r="N14139" s="545" t="s">
        <v>13413</v>
      </c>
      <c r="O14139" s="545"/>
      <c r="P14139" s="549">
        <v>12492</v>
      </c>
      <c r="Q14139" s="549">
        <v>1</v>
      </c>
      <c r="R14139" s="549">
        <v>127</v>
      </c>
      <c r="S14139" s="548">
        <v>2244</v>
      </c>
      <c r="T14139" s="548"/>
      <c r="U14139" s="99"/>
    </row>
    <row r="14140" spans="1:21" ht="19.5" customHeight="1">
      <c r="A14140" s="550" t="s">
        <v>12334</v>
      </c>
      <c r="B14140" s="545" t="s">
        <v>7502</v>
      </c>
      <c r="C14140" s="545" t="s">
        <v>216</v>
      </c>
      <c r="D14140" s="546">
        <v>43733</v>
      </c>
      <c r="E14140" s="171" t="str">
        <f t="shared" si="220"/>
        <v>2019</v>
      </c>
      <c r="F14140" s="547">
        <v>832000</v>
      </c>
      <c r="G14140" s="548">
        <v>0.19</v>
      </c>
      <c r="H14140" s="547">
        <v>699159.66</v>
      </c>
      <c r="I14140" s="545" t="s">
        <v>12736</v>
      </c>
      <c r="J14140" s="545" t="s">
        <v>13321</v>
      </c>
      <c r="K14140" s="545" t="s">
        <v>7502</v>
      </c>
      <c r="L14140" s="545"/>
      <c r="M14140" s="548" t="s">
        <v>13758</v>
      </c>
      <c r="N14140" s="545" t="s">
        <v>13413</v>
      </c>
      <c r="O14140" s="545"/>
      <c r="P14140" s="549">
        <v>12464</v>
      </c>
      <c r="Q14140" s="549">
        <v>1</v>
      </c>
      <c r="R14140" s="549">
        <v>56</v>
      </c>
      <c r="S14140" s="548">
        <v>2244</v>
      </c>
      <c r="T14140" s="548"/>
      <c r="U14140" s="99"/>
    </row>
    <row r="14141" spans="1:21" ht="19.5" customHeight="1">
      <c r="A14141" s="550" t="s">
        <v>12343</v>
      </c>
      <c r="B14141" s="545" t="s">
        <v>12344</v>
      </c>
      <c r="C14141" s="545" t="s">
        <v>4504</v>
      </c>
      <c r="D14141" s="546">
        <v>44449</v>
      </c>
      <c r="E14141" s="171" t="str">
        <f t="shared" si="220"/>
        <v>2021</v>
      </c>
      <c r="F14141" s="547">
        <v>157100</v>
      </c>
      <c r="G14141" s="548">
        <v>0.19</v>
      </c>
      <c r="H14141" s="547">
        <v>132016.81</v>
      </c>
      <c r="I14141" s="545" t="s">
        <v>12690</v>
      </c>
      <c r="J14141" s="545" t="s">
        <v>13297</v>
      </c>
      <c r="K14141" s="545"/>
      <c r="L14141" s="545"/>
      <c r="M14141" s="548" t="s">
        <v>13868</v>
      </c>
      <c r="N14141" s="545" t="s">
        <v>13413</v>
      </c>
      <c r="O14141" s="545"/>
      <c r="P14141" s="549">
        <v>12894</v>
      </c>
      <c r="Q14141" s="549">
        <v>2</v>
      </c>
      <c r="R14141" s="549">
        <v>96</v>
      </c>
      <c r="S14141" s="548">
        <v>2257</v>
      </c>
      <c r="T14141" s="548"/>
      <c r="U14141" s="99"/>
    </row>
    <row r="14142" spans="1:21" ht="19.5" customHeight="1">
      <c r="A14142" s="550" t="s">
        <v>22883</v>
      </c>
      <c r="B14142" s="545" t="s">
        <v>13486</v>
      </c>
      <c r="C14142" s="545" t="s">
        <v>4479</v>
      </c>
      <c r="D14142" s="546">
        <v>46052</v>
      </c>
      <c r="E14142" s="171" t="str">
        <f t="shared" si="220"/>
        <v>2026</v>
      </c>
      <c r="F14142" s="547">
        <v>1199888</v>
      </c>
      <c r="G14142" s="548">
        <v>0.19</v>
      </c>
      <c r="H14142" s="547">
        <v>1008309.24</v>
      </c>
      <c r="I14142" s="545" t="s">
        <v>12758</v>
      </c>
      <c r="J14142" s="545" t="s">
        <v>13307</v>
      </c>
      <c r="K14142" s="545" t="s">
        <v>13486</v>
      </c>
      <c r="L14142" s="545"/>
      <c r="M14142" s="548" t="s">
        <v>13868</v>
      </c>
      <c r="N14142" s="545" t="s">
        <v>13413</v>
      </c>
      <c r="O14142" s="545"/>
      <c r="P14142" s="549">
        <v>13711</v>
      </c>
      <c r="Q14142" s="549">
        <v>2</v>
      </c>
      <c r="R14142" s="549">
        <v>164</v>
      </c>
      <c r="S14142" s="548">
        <v>2228</v>
      </c>
      <c r="T14142" s="548"/>
      <c r="U14142" s="99"/>
    </row>
    <row r="14143" spans="1:21" ht="19.5" customHeight="1">
      <c r="A14143" s="176"/>
      <c r="B14143" s="172"/>
      <c r="C14143" s="171"/>
      <c r="D14143" s="546"/>
      <c r="E14143" s="171" t="str">
        <f t="shared" si="220"/>
        <v>1900</v>
      </c>
      <c r="F14143" s="547"/>
      <c r="G14143" s="547"/>
      <c r="H14143" s="547"/>
      <c r="I14143" s="545"/>
      <c r="J14143" s="545"/>
      <c r="K14143" s="545"/>
      <c r="L14143" s="545"/>
      <c r="M14143" s="178"/>
      <c r="N14143" s="545"/>
      <c r="O14143" s="545"/>
      <c r="P14143" s="549"/>
      <c r="Q14143" s="549"/>
      <c r="R14143" s="549"/>
      <c r="S14143" s="548"/>
      <c r="T14143" s="548"/>
      <c r="U14143" s="99"/>
    </row>
    <row r="14144" spans="1:21" ht="19.5" customHeight="1">
      <c r="A14144" s="176"/>
      <c r="B14144" s="172"/>
      <c r="C14144" s="171"/>
      <c r="D14144" s="173">
        <v>42628</v>
      </c>
      <c r="E14144" s="171" t="str">
        <f t="shared" si="220"/>
        <v>2016</v>
      </c>
      <c r="F14144" s="175"/>
      <c r="G14144" s="175"/>
      <c r="H14144" s="175"/>
      <c r="I14144" s="172"/>
      <c r="J14144" s="172"/>
      <c r="K14144" s="499"/>
      <c r="L14144" s="522"/>
      <c r="M14144" s="178"/>
      <c r="N14144" s="500"/>
      <c r="O14144" s="99"/>
      <c r="P14144" s="98"/>
      <c r="Q14144" s="98"/>
      <c r="R14144" s="98"/>
      <c r="S14144" s="98"/>
      <c r="T14144" s="98"/>
      <c r="U14144" s="99"/>
    </row>
    <row r="14145" spans="1:21" ht="19.5" customHeight="1">
      <c r="A14145" s="176"/>
      <c r="B14145" s="172"/>
      <c r="C14145" s="171"/>
      <c r="D14145" s="173">
        <v>42628</v>
      </c>
      <c r="E14145" s="171" t="str">
        <f t="shared" si="220"/>
        <v>2016</v>
      </c>
      <c r="F14145" s="175"/>
      <c r="G14145" s="175"/>
      <c r="H14145" s="175"/>
      <c r="I14145" s="172"/>
      <c r="J14145" s="172"/>
      <c r="K14145" s="499"/>
      <c r="L14145" s="522"/>
      <c r="M14145" s="178"/>
      <c r="N14145" s="500"/>
      <c r="O14145" s="99"/>
      <c r="P14145" s="98"/>
      <c r="Q14145" s="98"/>
      <c r="R14145" s="98"/>
      <c r="S14145" s="98"/>
      <c r="T14145" s="98"/>
      <c r="U14145" s="99"/>
    </row>
    <row r="14146" spans="1:21" ht="19.5" customHeight="1">
      <c r="A14146" s="176"/>
      <c r="B14146" s="172"/>
      <c r="C14146" s="171"/>
      <c r="D14146" s="173">
        <v>40487</v>
      </c>
      <c r="E14146" s="171" t="str">
        <f t="shared" si="220"/>
        <v>2010</v>
      </c>
      <c r="F14146" s="175"/>
      <c r="G14146" s="175"/>
      <c r="H14146" s="175"/>
      <c r="I14146" s="172"/>
      <c r="J14146" s="172"/>
      <c r="K14146" s="499"/>
      <c r="L14146" s="522"/>
      <c r="M14146" s="178"/>
      <c r="N14146" s="500"/>
      <c r="O14146" s="99"/>
      <c r="P14146" s="98"/>
      <c r="Q14146" s="98"/>
      <c r="R14146" s="98"/>
      <c r="S14146" s="98"/>
      <c r="T14146" s="98"/>
      <c r="U14146" s="99"/>
    </row>
    <row r="14147" spans="1:21" ht="19.5" customHeight="1">
      <c r="A14147" s="176"/>
      <c r="B14147" s="172"/>
      <c r="C14147" s="171"/>
      <c r="D14147" s="173">
        <v>40539</v>
      </c>
      <c r="E14147" s="171" t="str">
        <f t="shared" si="220"/>
        <v>2010</v>
      </c>
      <c r="F14147" s="175"/>
      <c r="G14147" s="175"/>
      <c r="H14147" s="175"/>
      <c r="I14147" s="172"/>
      <c r="J14147" s="172"/>
      <c r="K14147" s="499"/>
      <c r="L14147" s="522"/>
      <c r="M14147" s="178"/>
      <c r="N14147" s="500"/>
      <c r="O14147" s="99"/>
      <c r="P14147" s="98"/>
      <c r="Q14147" s="98"/>
      <c r="R14147" s="98"/>
      <c r="S14147" s="98"/>
      <c r="T14147" s="98"/>
      <c r="U14147" s="99"/>
    </row>
    <row r="14148" spans="1:21" ht="19.5" customHeight="1">
      <c r="A14148" s="176"/>
      <c r="B14148" s="172"/>
      <c r="C14148" s="171"/>
      <c r="D14148" s="173">
        <v>40127</v>
      </c>
      <c r="E14148" s="171" t="str">
        <f t="shared" ref="E14148:E14149" si="221">TEXT(D14148,"YYYY")</f>
        <v>2009</v>
      </c>
      <c r="F14148" s="175"/>
      <c r="G14148" s="175"/>
      <c r="H14148" s="175"/>
      <c r="I14148" s="172"/>
      <c r="J14148" s="172"/>
      <c r="K14148" s="499"/>
      <c r="L14148" s="522"/>
      <c r="M14148" s="178"/>
      <c r="N14148" s="500"/>
      <c r="O14148" s="99"/>
      <c r="P14148" s="98"/>
      <c r="Q14148" s="98"/>
      <c r="R14148" s="98"/>
      <c r="S14148" s="98"/>
      <c r="T14148" s="98"/>
      <c r="U14148" s="99"/>
    </row>
    <row r="14149" spans="1:21" ht="19.5" customHeight="1">
      <c r="A14149" s="176"/>
      <c r="B14149" s="172"/>
      <c r="C14149" s="171"/>
      <c r="D14149" s="173">
        <v>40560</v>
      </c>
      <c r="E14149" s="171" t="str">
        <f t="shared" si="221"/>
        <v>2011</v>
      </c>
      <c r="F14149" s="175"/>
      <c r="G14149" s="175"/>
      <c r="H14149" s="175"/>
      <c r="I14149" s="172"/>
      <c r="J14149" s="172"/>
      <c r="K14149" s="499"/>
      <c r="L14149" s="522"/>
      <c r="M14149" s="178"/>
      <c r="N14149" s="500"/>
      <c r="O14149" s="99"/>
      <c r="P14149" s="98"/>
      <c r="Q14149" s="98"/>
      <c r="R14149" s="98"/>
      <c r="S14149" s="98"/>
      <c r="T14149" s="98"/>
      <c r="U14149" s="99"/>
    </row>
  </sheetData>
  <sheetProtection formatCells="0" formatColumns="0" formatRows="0" sort="0" autoFilter="0"/>
  <autoFilter ref="A2:U14149" xr:uid="{00000000-0001-0000-0600-000000000000}"/>
  <phoneticPr fontId="31" type="noConversion"/>
  <conditionalFormatting sqref="A12918:A13061">
    <cfRule type="duplicateValues" dxfId="2" priority="1"/>
  </conditionalFormatting>
  <conditionalFormatting sqref="A13062:A13243">
    <cfRule type="duplicateValues" dxfId="1" priority="2"/>
  </conditionalFormatting>
  <conditionalFormatting sqref="A13244:A13253">
    <cfRule type="duplicateValues" dxfId="0" priority="3"/>
  </conditionalFormatting>
  <pageMargins left="0.75" right="0.75" top="1" bottom="1" header="0.5" footer="0.5"/>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12238B-C41D-4605-97C6-42EC43934525}">
  <dimension ref="A1:J41"/>
  <sheetViews>
    <sheetView workbookViewId="0">
      <selection activeCell="H23" sqref="H23"/>
    </sheetView>
  </sheetViews>
  <sheetFormatPr baseColWidth="10" defaultColWidth="9.7109375" defaultRowHeight="14.25"/>
  <cols>
    <col min="1" max="1" width="35.5703125" style="576" customWidth="1"/>
    <col min="2" max="4" width="20" style="576" customWidth="1"/>
    <col min="5" max="5" width="22.28515625" style="576" customWidth="1"/>
    <col min="6" max="6" width="17.7109375" style="576" customWidth="1"/>
    <col min="7" max="7" width="16.7109375" style="576" customWidth="1"/>
    <col min="8" max="8" width="20" style="576" customWidth="1"/>
    <col min="9" max="9" width="22.28515625" style="576" customWidth="1"/>
    <col min="10" max="10" width="20" style="576" customWidth="1"/>
    <col min="11" max="16384" width="9.7109375" style="576"/>
  </cols>
  <sheetData>
    <row r="1" spans="1:10" ht="22.35" customHeight="1">
      <c r="A1" s="868" t="s">
        <v>23110</v>
      </c>
      <c r="B1" s="868"/>
      <c r="C1" s="868"/>
      <c r="D1" s="868"/>
      <c r="E1" s="868"/>
      <c r="F1" s="868"/>
      <c r="G1" s="868"/>
      <c r="H1" s="868"/>
      <c r="I1" s="868"/>
      <c r="J1" s="868"/>
    </row>
    <row r="2" spans="1:10">
      <c r="A2" s="577"/>
      <c r="B2" s="577"/>
      <c r="C2" s="577"/>
      <c r="D2" s="577"/>
      <c r="E2" s="577"/>
      <c r="F2" s="577"/>
      <c r="G2" s="577"/>
      <c r="H2" s="577"/>
      <c r="I2" s="577"/>
      <c r="J2" s="577"/>
    </row>
    <row r="3" spans="1:10" ht="15">
      <c r="A3" s="869" t="s">
        <v>23109</v>
      </c>
      <c r="B3" s="869"/>
      <c r="C3" s="869"/>
      <c r="D3" s="869"/>
      <c r="E3" s="577"/>
      <c r="F3" s="577"/>
      <c r="G3" s="577"/>
      <c r="H3" s="577"/>
      <c r="I3" s="577"/>
      <c r="J3" s="577"/>
    </row>
    <row r="4" spans="1:10" ht="15">
      <c r="A4" s="606" t="s">
        <v>23084</v>
      </c>
      <c r="B4" s="605" t="s">
        <v>23108</v>
      </c>
      <c r="C4" s="604" t="s">
        <v>23069</v>
      </c>
      <c r="D4" s="577"/>
      <c r="E4" s="577"/>
      <c r="F4" s="577"/>
      <c r="G4" s="577"/>
      <c r="H4" s="577"/>
      <c r="I4" s="577"/>
      <c r="J4" s="577"/>
    </row>
    <row r="5" spans="1:10" ht="28.5">
      <c r="A5" s="584" t="s">
        <v>23107</v>
      </c>
      <c r="B5" s="583">
        <v>42578031</v>
      </c>
      <c r="C5" s="582" t="s">
        <v>23106</v>
      </c>
      <c r="D5" s="577"/>
      <c r="E5" s="577"/>
      <c r="F5" s="577"/>
      <c r="G5" s="577"/>
      <c r="H5" s="577"/>
      <c r="I5" s="577"/>
      <c r="J5" s="577"/>
    </row>
    <row r="6" spans="1:10" ht="28.5">
      <c r="A6" s="584" t="s">
        <v>23105</v>
      </c>
      <c r="B6" s="596">
        <v>1.7963</v>
      </c>
      <c r="C6" s="582" t="s">
        <v>23104</v>
      </c>
      <c r="D6" s="577"/>
      <c r="E6" s="577"/>
      <c r="F6" s="577"/>
      <c r="G6" s="577"/>
      <c r="H6" s="577"/>
      <c r="I6" s="577"/>
      <c r="J6" s="577"/>
    </row>
    <row r="7" spans="1:10" ht="28.5">
      <c r="A7" s="584" t="s">
        <v>23079</v>
      </c>
      <c r="B7" s="583">
        <v>1282382</v>
      </c>
      <c r="C7" s="582" t="s">
        <v>23103</v>
      </c>
      <c r="D7" s="577"/>
      <c r="E7" s="577"/>
      <c r="F7" s="577"/>
      <c r="G7" s="577"/>
      <c r="H7" s="577"/>
      <c r="I7" s="577"/>
      <c r="J7" s="577"/>
    </row>
    <row r="8" spans="1:10">
      <c r="A8" s="603" t="s">
        <v>23102</v>
      </c>
      <c r="B8" s="602">
        <v>0.19</v>
      </c>
      <c r="C8" s="601" t="s">
        <v>23101</v>
      </c>
      <c r="D8" s="577"/>
      <c r="E8" s="577"/>
      <c r="F8" s="577"/>
      <c r="G8" s="577"/>
      <c r="H8" s="577"/>
      <c r="I8" s="577"/>
      <c r="J8" s="577"/>
    </row>
    <row r="9" spans="1:10">
      <c r="A9" s="577"/>
      <c r="B9" s="577"/>
      <c r="C9" s="577"/>
      <c r="D9" s="577"/>
      <c r="E9" s="577"/>
      <c r="F9" s="577"/>
      <c r="G9" s="577"/>
      <c r="H9" s="577"/>
      <c r="I9" s="577"/>
      <c r="J9" s="577"/>
    </row>
    <row r="10" spans="1:10" ht="15">
      <c r="A10" s="869" t="s">
        <v>23100</v>
      </c>
      <c r="B10" s="869"/>
      <c r="C10" s="869"/>
      <c r="D10" s="869"/>
      <c r="E10" s="869"/>
      <c r="F10" s="869"/>
      <c r="G10" s="869"/>
      <c r="H10" s="869"/>
      <c r="I10" s="869"/>
      <c r="J10" s="869"/>
    </row>
    <row r="11" spans="1:10" ht="15">
      <c r="A11" s="600" t="s">
        <v>23099</v>
      </c>
      <c r="B11" s="599" t="s">
        <v>23098</v>
      </c>
      <c r="C11" s="599" t="s">
        <v>23097</v>
      </c>
      <c r="D11" s="599" t="s">
        <v>23096</v>
      </c>
      <c r="E11" s="599" t="s">
        <v>23095</v>
      </c>
      <c r="F11" s="599" t="s">
        <v>23094</v>
      </c>
      <c r="G11" s="599" t="s">
        <v>23093</v>
      </c>
      <c r="H11" s="599" t="s">
        <v>23092</v>
      </c>
      <c r="I11" s="599" t="s">
        <v>23091</v>
      </c>
      <c r="J11" s="598" t="s">
        <v>23090</v>
      </c>
    </row>
    <row r="12" spans="1:10">
      <c r="A12" s="584" t="s">
        <v>23089</v>
      </c>
      <c r="B12" s="583">
        <v>4307910</v>
      </c>
      <c r="C12" s="596">
        <v>2</v>
      </c>
      <c r="D12" s="597">
        <v>1</v>
      </c>
      <c r="E12" s="597">
        <v>1</v>
      </c>
      <c r="F12" s="597">
        <v>0</v>
      </c>
      <c r="G12" s="596">
        <f>SUM(D12:F12)</f>
        <v>2</v>
      </c>
      <c r="H12" s="591">
        <f>B12*D12</f>
        <v>4307910</v>
      </c>
      <c r="I12" s="591">
        <f>B12*E12</f>
        <v>4307910</v>
      </c>
      <c r="J12" s="590">
        <f>B12*F12</f>
        <v>0</v>
      </c>
    </row>
    <row r="13" spans="1:10">
      <c r="A13" s="584" t="s">
        <v>23088</v>
      </c>
      <c r="B13" s="583">
        <v>6694520</v>
      </c>
      <c r="C13" s="596">
        <v>1</v>
      </c>
      <c r="D13" s="597">
        <v>0.33333333333333331</v>
      </c>
      <c r="E13" s="597">
        <v>0.33333333333333331</v>
      </c>
      <c r="F13" s="597">
        <v>0.33333333333333331</v>
      </c>
      <c r="G13" s="596">
        <f>SUM(D13:F13)</f>
        <v>1</v>
      </c>
      <c r="H13" s="591">
        <f>B13*D13</f>
        <v>2231506.6666666665</v>
      </c>
      <c r="I13" s="591">
        <f>B13*E13</f>
        <v>2231506.6666666665</v>
      </c>
      <c r="J13" s="590">
        <f>B13*F13</f>
        <v>2231506.6666666665</v>
      </c>
    </row>
    <row r="14" spans="1:10">
      <c r="A14" s="584" t="s">
        <v>23087</v>
      </c>
      <c r="B14" s="583">
        <v>3894401</v>
      </c>
      <c r="C14" s="596">
        <v>1</v>
      </c>
      <c r="D14" s="597">
        <v>0</v>
      </c>
      <c r="E14" s="597">
        <v>0</v>
      </c>
      <c r="F14" s="597">
        <v>1</v>
      </c>
      <c r="G14" s="596">
        <f>SUM(D14:F14)</f>
        <v>1</v>
      </c>
      <c r="H14" s="591">
        <f>B14*D14</f>
        <v>0</v>
      </c>
      <c r="I14" s="591">
        <f>B14*E14</f>
        <v>0</v>
      </c>
      <c r="J14" s="590">
        <f>B14*F14</f>
        <v>3894401</v>
      </c>
    </row>
    <row r="15" spans="1:10" ht="15">
      <c r="A15" s="595" t="s">
        <v>23086</v>
      </c>
      <c r="B15" s="594"/>
      <c r="C15" s="594"/>
      <c r="D15" s="594"/>
      <c r="E15" s="594"/>
      <c r="F15" s="594"/>
      <c r="G15" s="594"/>
      <c r="H15" s="593">
        <f>SUM(H12:H14)</f>
        <v>6539416.666666666</v>
      </c>
      <c r="I15" s="593">
        <f>SUM(I12:I14)</f>
        <v>6539416.666666666</v>
      </c>
      <c r="J15" s="592">
        <f>SUM(J12:J14)</f>
        <v>6125907.666666666</v>
      </c>
    </row>
    <row r="16" spans="1:10">
      <c r="A16" s="577"/>
      <c r="B16" s="577"/>
      <c r="C16" s="577"/>
      <c r="D16" s="577"/>
      <c r="E16" s="577"/>
      <c r="F16" s="577"/>
      <c r="G16" s="577"/>
      <c r="H16" s="577"/>
      <c r="I16" s="577"/>
      <c r="J16" s="577"/>
    </row>
    <row r="17" spans="1:10">
      <c r="A17" s="577"/>
      <c r="B17" s="577"/>
      <c r="C17" s="577"/>
      <c r="D17" s="577"/>
      <c r="E17" s="577"/>
      <c r="F17" s="577"/>
      <c r="G17" s="577"/>
      <c r="H17" s="577"/>
      <c r="I17" s="577"/>
      <c r="J17" s="577"/>
    </row>
    <row r="18" spans="1:10" ht="15">
      <c r="A18" s="869" t="s">
        <v>23085</v>
      </c>
      <c r="B18" s="869"/>
      <c r="C18" s="869"/>
      <c r="D18" s="869"/>
      <c r="E18" s="869"/>
      <c r="F18" s="577"/>
      <c r="G18" s="577"/>
      <c r="H18" s="577"/>
      <c r="I18" s="577"/>
      <c r="J18" s="577"/>
    </row>
    <row r="19" spans="1:10" ht="15">
      <c r="A19" s="587" t="s">
        <v>23084</v>
      </c>
      <c r="B19" s="586" t="s">
        <v>23058</v>
      </c>
      <c r="C19" s="586" t="s">
        <v>23083</v>
      </c>
      <c r="D19" s="586" t="s">
        <v>23082</v>
      </c>
      <c r="E19" s="585" t="s">
        <v>93</v>
      </c>
      <c r="F19" s="577"/>
      <c r="G19" s="577"/>
      <c r="H19" s="577"/>
      <c r="I19" s="577"/>
      <c r="J19" s="577"/>
    </row>
    <row r="20" spans="1:10">
      <c r="A20" s="584" t="s">
        <v>23081</v>
      </c>
      <c r="B20" s="591">
        <f>H15</f>
        <v>6539416.666666666</v>
      </c>
      <c r="C20" s="591">
        <f>I15</f>
        <v>6539416.666666666</v>
      </c>
      <c r="D20" s="591">
        <f>J15</f>
        <v>6125907.666666666</v>
      </c>
      <c r="E20" s="590">
        <f t="shared" ref="E20:E26" si="0">SUM(B20:D20)</f>
        <v>19204741</v>
      </c>
      <c r="F20" s="577"/>
      <c r="G20" s="577"/>
      <c r="H20" s="577"/>
      <c r="I20" s="577"/>
      <c r="J20" s="577"/>
    </row>
    <row r="21" spans="1:10">
      <c r="A21" s="584" t="s">
        <v>23080</v>
      </c>
      <c r="B21" s="591">
        <f>B20*$B$6</f>
        <v>11746754.158333331</v>
      </c>
      <c r="C21" s="591">
        <f>C20*$B$6</f>
        <v>11746754.158333331</v>
      </c>
      <c r="D21" s="591">
        <f>D20*$B$6</f>
        <v>11003967.941633333</v>
      </c>
      <c r="E21" s="590">
        <f t="shared" si="0"/>
        <v>34497476.258299991</v>
      </c>
      <c r="F21" s="577"/>
      <c r="G21" s="577"/>
      <c r="H21" s="577"/>
      <c r="I21" s="577"/>
      <c r="J21" s="577"/>
    </row>
    <row r="22" spans="1:10">
      <c r="A22" s="584" t="s">
        <v>23079</v>
      </c>
      <c r="B22" s="591">
        <f>$B$7/3</f>
        <v>427460.66666666669</v>
      </c>
      <c r="C22" s="591">
        <f>$B$7/3</f>
        <v>427460.66666666669</v>
      </c>
      <c r="D22" s="591">
        <f>$B$7/3</f>
        <v>427460.66666666669</v>
      </c>
      <c r="E22" s="590">
        <f t="shared" si="0"/>
        <v>1282382</v>
      </c>
      <c r="F22" s="577"/>
      <c r="G22" s="577"/>
      <c r="H22" s="577"/>
      <c r="I22" s="577"/>
      <c r="J22" s="577"/>
    </row>
    <row r="23" spans="1:10" ht="28.5">
      <c r="A23" s="584" t="s">
        <v>23181</v>
      </c>
      <c r="B23" s="591">
        <v>2500000</v>
      </c>
      <c r="C23" s="591">
        <v>2500000</v>
      </c>
      <c r="D23" s="591"/>
      <c r="E23" s="590">
        <v>5000000</v>
      </c>
      <c r="F23" s="577"/>
      <c r="G23" s="577"/>
      <c r="H23" s="577"/>
      <c r="I23" s="577"/>
      <c r="J23" s="577"/>
    </row>
    <row r="24" spans="1:10">
      <c r="A24" s="584" t="s">
        <v>23078</v>
      </c>
      <c r="B24" s="591">
        <f>SUM(B21:B23)</f>
        <v>14674214.824999997</v>
      </c>
      <c r="C24" s="591">
        <f>SUM(C21:C23)</f>
        <v>14674214.824999997</v>
      </c>
      <c r="D24" s="591">
        <f>SUM(D21:D22)</f>
        <v>11431428.608299999</v>
      </c>
      <c r="E24" s="590">
        <f>SUM(B24:D24)</f>
        <v>40779858.258299991</v>
      </c>
      <c r="F24" s="577"/>
      <c r="G24" s="577"/>
      <c r="H24" s="577"/>
      <c r="I24" s="577"/>
      <c r="J24" s="577"/>
    </row>
    <row r="25" spans="1:10">
      <c r="A25" s="584" t="s">
        <v>23077</v>
      </c>
      <c r="B25" s="591">
        <f>B24*$B$8</f>
        <v>2788100.8167499998</v>
      </c>
      <c r="C25" s="591">
        <f>C24*$B$8</f>
        <v>2788100.8167499998</v>
      </c>
      <c r="D25" s="591">
        <f>D24*$B$8</f>
        <v>2171971.4355769996</v>
      </c>
      <c r="E25" s="590">
        <f t="shared" si="0"/>
        <v>7748173.0690769991</v>
      </c>
      <c r="F25" s="577"/>
      <c r="G25" s="577"/>
      <c r="H25" s="577"/>
      <c r="I25" s="577"/>
      <c r="J25" s="577"/>
    </row>
    <row r="26" spans="1:10" ht="15">
      <c r="A26" s="581" t="s">
        <v>23076</v>
      </c>
      <c r="B26" s="589">
        <f>SUM(B24:B25)</f>
        <v>17462315.641749997</v>
      </c>
      <c r="C26" s="589">
        <f>SUM(C24:C25)</f>
        <v>17462315.641749997</v>
      </c>
      <c r="D26" s="589">
        <f>SUM(D24:D25)</f>
        <v>13603400.043876998</v>
      </c>
      <c r="E26" s="588">
        <f t="shared" si="0"/>
        <v>48528031.327376992</v>
      </c>
      <c r="F26" s="577"/>
      <c r="G26" s="577"/>
      <c r="H26" s="577"/>
      <c r="I26" s="577"/>
      <c r="J26" s="577"/>
    </row>
    <row r="27" spans="1:10">
      <c r="A27" s="577"/>
      <c r="B27" s="577"/>
      <c r="C27" s="577"/>
      <c r="D27" s="577"/>
      <c r="E27" s="577"/>
      <c r="F27" s="577"/>
      <c r="G27" s="577"/>
      <c r="H27" s="577"/>
      <c r="I27" s="577"/>
      <c r="J27" s="577"/>
    </row>
    <row r="28" spans="1:10">
      <c r="A28" s="577"/>
      <c r="B28" s="577"/>
      <c r="C28" s="577"/>
      <c r="D28" s="577"/>
      <c r="E28" s="577"/>
      <c r="F28" s="577"/>
      <c r="G28" s="577"/>
      <c r="H28" s="577"/>
      <c r="I28" s="577"/>
      <c r="J28" s="577"/>
    </row>
    <row r="29" spans="1:10" ht="15">
      <c r="A29" s="869" t="s">
        <v>23075</v>
      </c>
      <c r="B29" s="869"/>
      <c r="C29" s="869"/>
      <c r="D29" s="869"/>
      <c r="E29" s="869"/>
      <c r="F29" s="869"/>
      <c r="G29" s="577"/>
      <c r="H29" s="577"/>
      <c r="I29" s="577"/>
      <c r="J29" s="577"/>
    </row>
    <row r="30" spans="1:10" ht="30">
      <c r="A30" s="587" t="s">
        <v>23074</v>
      </c>
      <c r="B30" s="586" t="s">
        <v>23073</v>
      </c>
      <c r="C30" s="586" t="s">
        <v>23072</v>
      </c>
      <c r="D30" s="586" t="s">
        <v>23071</v>
      </c>
      <c r="E30" s="586" t="s">
        <v>23070</v>
      </c>
      <c r="F30" s="585" t="s">
        <v>23069</v>
      </c>
      <c r="G30" s="577"/>
      <c r="H30" s="577"/>
      <c r="I30" s="577"/>
      <c r="J30" s="577"/>
    </row>
    <row r="31" spans="1:10" ht="28.5">
      <c r="A31" s="584" t="s">
        <v>23068</v>
      </c>
      <c r="B31" s="577" t="s">
        <v>23067</v>
      </c>
      <c r="C31" s="583">
        <f>B26+C26</f>
        <v>34924631.283499993</v>
      </c>
      <c r="D31" s="583">
        <v>41769000</v>
      </c>
      <c r="E31" s="583">
        <f>D31-C31</f>
        <v>6844368.7165000066</v>
      </c>
      <c r="F31" s="582" t="s">
        <v>23066</v>
      </c>
      <c r="G31" s="577"/>
      <c r="H31" s="577"/>
      <c r="I31" s="577"/>
      <c r="J31" s="577"/>
    </row>
    <row r="32" spans="1:10" ht="28.5">
      <c r="A32" s="584" t="s">
        <v>23065</v>
      </c>
      <c r="B32" s="577" t="s">
        <v>23064</v>
      </c>
      <c r="C32" s="583">
        <f>D26</f>
        <v>13603400.043876998</v>
      </c>
      <c r="D32" s="583">
        <f>C32</f>
        <v>13603400.043876998</v>
      </c>
      <c r="E32" s="583">
        <f>0</f>
        <v>0</v>
      </c>
      <c r="F32" s="582" t="s">
        <v>23063</v>
      </c>
      <c r="G32" s="577"/>
      <c r="H32" s="577"/>
      <c r="I32" s="577"/>
      <c r="J32" s="577"/>
    </row>
    <row r="33" spans="1:10" ht="60">
      <c r="A33" s="581" t="s">
        <v>23062</v>
      </c>
      <c r="B33" s="580" t="s">
        <v>23061</v>
      </c>
      <c r="C33" s="579">
        <f>SUM(C31:C32)</f>
        <v>48528031.327376992</v>
      </c>
      <c r="D33" s="579">
        <f>SUM(D31:D32)</f>
        <v>55372400.043876998</v>
      </c>
      <c r="E33" s="579">
        <f>C33-$B$5</f>
        <v>5950000.3273769915</v>
      </c>
      <c r="F33" s="578" t="s">
        <v>23060</v>
      </c>
      <c r="G33" s="577"/>
      <c r="H33" s="577"/>
      <c r="I33" s="577"/>
      <c r="J33" s="577"/>
    </row>
    <row r="34" spans="1:10">
      <c r="A34" s="577"/>
      <c r="B34" s="577"/>
      <c r="C34" s="577"/>
      <c r="D34" s="577"/>
      <c r="E34" s="577"/>
      <c r="F34" s="577"/>
      <c r="G34" s="577"/>
      <c r="H34" s="577"/>
      <c r="I34" s="577"/>
      <c r="J34" s="577"/>
    </row>
    <row r="35" spans="1:10">
      <c r="A35" s="577"/>
      <c r="B35" s="577"/>
      <c r="C35" s="577"/>
      <c r="D35" s="577"/>
      <c r="E35" s="577"/>
      <c r="F35" s="577"/>
      <c r="G35" s="577"/>
      <c r="H35" s="577"/>
      <c r="I35" s="577"/>
      <c r="J35" s="577"/>
    </row>
    <row r="36" spans="1:10">
      <c r="A36" s="867" t="s">
        <v>23059</v>
      </c>
      <c r="B36" s="867"/>
      <c r="C36" s="867"/>
      <c r="D36" s="867"/>
      <c r="E36" s="867"/>
      <c r="F36" s="867"/>
      <c r="G36" s="867"/>
      <c r="H36" s="867"/>
      <c r="I36" s="867"/>
      <c r="J36" s="867"/>
    </row>
    <row r="37" spans="1:10">
      <c r="A37" s="867"/>
      <c r="B37" s="867"/>
      <c r="C37" s="867"/>
      <c r="D37" s="867"/>
      <c r="E37" s="867"/>
      <c r="F37" s="867"/>
      <c r="G37" s="867"/>
      <c r="H37" s="867"/>
      <c r="I37" s="867"/>
      <c r="J37" s="867"/>
    </row>
    <row r="38" spans="1:10">
      <c r="A38" s="867"/>
      <c r="B38" s="867"/>
      <c r="C38" s="867"/>
      <c r="D38" s="867"/>
      <c r="E38" s="867"/>
      <c r="F38" s="867"/>
      <c r="G38" s="867"/>
      <c r="H38" s="867"/>
      <c r="I38" s="867"/>
      <c r="J38" s="867"/>
    </row>
    <row r="39" spans="1:10">
      <c r="A39" s="577"/>
      <c r="B39" s="577"/>
      <c r="C39" s="577"/>
      <c r="D39" s="577"/>
      <c r="E39" s="577"/>
      <c r="F39" s="577"/>
      <c r="G39" s="577"/>
      <c r="H39" s="577"/>
      <c r="I39" s="577"/>
      <c r="J39" s="577"/>
    </row>
    <row r="40" spans="1:10">
      <c r="A40" s="577"/>
      <c r="B40" s="577"/>
      <c r="C40" s="577"/>
      <c r="D40" s="577"/>
      <c r="E40" s="577"/>
      <c r="F40" s="577"/>
      <c r="G40" s="577"/>
      <c r="H40" s="577"/>
      <c r="I40" s="577"/>
      <c r="J40" s="577"/>
    </row>
    <row r="41" spans="1:10">
      <c r="A41" s="577"/>
      <c r="B41" s="577"/>
      <c r="C41" s="577"/>
      <c r="D41" s="577"/>
      <c r="E41" s="577"/>
      <c r="F41" s="577"/>
      <c r="G41" s="577"/>
      <c r="H41" s="577"/>
      <c r="I41" s="577"/>
      <c r="J41" s="577"/>
    </row>
  </sheetData>
  <mergeCells count="6">
    <mergeCell ref="A36:J38"/>
    <mergeCell ref="A1:J1"/>
    <mergeCell ref="A3:D3"/>
    <mergeCell ref="A10:J10"/>
    <mergeCell ref="A18:E18"/>
    <mergeCell ref="A29:F29"/>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13</vt:i4>
      </vt:variant>
      <vt:variant>
        <vt:lpstr>Rangos con nombre</vt:lpstr>
      </vt:variant>
      <vt:variant>
        <vt:i4>25</vt:i4>
      </vt:variant>
    </vt:vector>
  </HeadingPairs>
  <TitlesOfParts>
    <vt:vector size="38" baseType="lpstr">
      <vt:lpstr>SMMLV</vt:lpstr>
      <vt:lpstr>IPC DIC</vt:lpstr>
      <vt:lpstr>portada</vt:lpstr>
      <vt:lpstr>Resumen</vt:lpstr>
      <vt:lpstr>Tarifas</vt:lpstr>
      <vt:lpstr>Escala Salarial</vt:lpstr>
      <vt:lpstr>Personal</vt:lpstr>
      <vt:lpstr>Factor Multiplicador</vt:lpstr>
      <vt:lpstr>EQUIPOS Y OTROS</vt:lpstr>
      <vt:lpstr>COTIZACIONES LEP</vt:lpstr>
      <vt:lpstr>PRESUP OF</vt:lpstr>
      <vt:lpstr>CIO</vt:lpstr>
      <vt:lpstr>Distribución Presupuestal</vt:lpstr>
      <vt:lpstr>CIO!AMPAROS_DIS</vt:lpstr>
      <vt:lpstr>'EQUIPOS Y OTROS'!AMPAROS_DIS</vt:lpstr>
      <vt:lpstr>'PRESUP OF'!AMPAROS_DIS</vt:lpstr>
      <vt:lpstr>AMPAROS_DIS</vt:lpstr>
      <vt:lpstr>CIO!AMPAROS_OBR</vt:lpstr>
      <vt:lpstr>'EQUIPOS Y OTROS'!AMPAROS_OBR</vt:lpstr>
      <vt:lpstr>'PRESUP OF'!AMPAROS_OBR</vt:lpstr>
      <vt:lpstr>AMPAROS_OBR</vt:lpstr>
      <vt:lpstr>'EQUIPOS Y OTROS'!Área_de_impresión</vt:lpstr>
      <vt:lpstr>'Escala Salarial'!Área_de_impresión</vt:lpstr>
      <vt:lpstr>'Factor Multiplicador'!Área_de_impresión</vt:lpstr>
      <vt:lpstr>Personal!Área_de_impresión</vt:lpstr>
      <vt:lpstr>portada!Área_de_impresión</vt:lpstr>
      <vt:lpstr>'PRESUP OF'!Área_de_impresión</vt:lpstr>
      <vt:lpstr>Resumen!Área_de_impresión</vt:lpstr>
      <vt:lpstr>Tarifas!Área_de_impresión</vt:lpstr>
      <vt:lpstr>CIO</vt:lpstr>
      <vt:lpstr>CIO!PERS_OBRA</vt:lpstr>
      <vt:lpstr>'EQUIPOS Y OTROS'!PERS_OBRA</vt:lpstr>
      <vt:lpstr>'PRESUP OF'!PERS_OBRA</vt:lpstr>
      <vt:lpstr>PERS_OBRA</vt:lpstr>
      <vt:lpstr>'EQUIPOS Y OTROS'!Personal1</vt:lpstr>
      <vt:lpstr>Personal1</vt:lpstr>
      <vt:lpstr>TARIFA_IDRD</vt:lpstr>
      <vt:lpstr>Resumen!Títulos_a_imprimir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RODRIGO ALFONSO ALVAREZ TORRES</dc:creator>
  <cp:lastModifiedBy>Juan Carlos Rozo Canon</cp:lastModifiedBy>
  <cp:lastPrinted>2026-01-23T18:22:35Z</cp:lastPrinted>
  <dcterms:created xsi:type="dcterms:W3CDTF">2018-05-09T21:05:59Z</dcterms:created>
  <dcterms:modified xsi:type="dcterms:W3CDTF">2026-08-21T01:46:01Z</dcterms:modified>
</cp:coreProperties>
</file>